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6.xml" ContentType="application/vnd.openxmlformats-officedocument.spreadsheetml.comment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Dashboard" sheetId="2" state="visible" r:id="rId4"/>
    <sheet name="Insights" sheetId="3" state="visible" r:id="rId5"/>
    <sheet name="Cleaning_Log" sheetId="4" state="visible" r:id="rId6"/>
    <sheet name="Raw_Data" sheetId="5" state="visible" r:id="rId7"/>
    <sheet name="Cleaned_Data" sheetId="6" state="visible" r:id="rId8"/>
    <sheet name="Lookup_Tables" sheetId="7" state="visible" r:id="rId9"/>
    <sheet name="Pivot_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1" authorId="0">
      <text>
        <r>
          <rPr>
            <sz val="10"/>
            <rFont val="Arial"/>
            <family val="2"/>
          </rPr>
          <t xml:space="preserve">=IFS(...) nested logic bucketing Age into 4 groups.</t>
        </r>
      </text>
    </comment>
    <comment ref="AB1" authorId="0">
      <text>
        <r>
          <rPr>
            <sz val="10"/>
            <rFont val="Arial"/>
            <family val="2"/>
          </rPr>
          <t xml:space="preserve">=IFERROR(ROUND(Bill/ER Time,2),0) — guards against divide-by-zero.</t>
        </r>
      </text>
    </comment>
    <comment ref="AD1" authorId="0">
      <text>
        <r>
          <rPr>
            <sz val="10"/>
            <rFont val="Arial"/>
            <family val="2"/>
          </rPr>
          <t xml:space="preserve">=INDEX/MATCH lookup against Lookup_Tables (Department Budget).</t>
        </r>
      </text>
    </comment>
    <comment ref="AF1" authorId="0">
      <text>
        <r>
          <rPr>
            <sz val="10"/>
            <rFont val="Arial"/>
            <family val="2"/>
          </rPr>
          <t xml:space="preserve">=INDEX/MATCH lookup against Lookup_Tables (Doctor -&gt; Employee ID), wrapped in IFERROR.</t>
        </r>
      </text>
    </comment>
  </commentList>
</comments>
</file>

<file path=xl/sharedStrings.xml><?xml version="1.0" encoding="utf-8"?>
<sst xmlns="http://schemas.openxmlformats.org/spreadsheetml/2006/main" count="131772" uniqueCount="7332">
  <si>
    <t xml:space="preserve">🏥 Hospital Emergency Room Analysis</t>
  </si>
  <si>
    <t xml:space="preserve">Data Analyst Portfolio Project — Excel Workbook</t>
  </si>
  <si>
    <t xml:space="preserve">Purpose</t>
  </si>
  <si>
    <t xml:space="preserve">End-to-end Excel analytics project simulating one year of ER operations for a 10-department multi-city hospital network, built for a Data Analyst portfolio / GitHub.</t>
  </si>
  <si>
    <t xml:space="preserve">Records</t>
  </si>
  <si>
    <t xml:space="preserve">5,120 raw intake records -&gt; cleaned to 5,000 unique patient records.</t>
  </si>
  <si>
    <t xml:space="preserve">How to use this file</t>
  </si>
  <si>
    <t xml:space="preserve">Start with 'Cleaning_Log', then 'Cleaned_Data' (the analysis-ready table), then 'Pivot_Summary' and 'Dashboard'. All KPIs and charts recalculate automatically if you edit Cleaned_Data.</t>
  </si>
  <si>
    <t xml:space="preserve">Sheet Guide</t>
  </si>
  <si>
    <t xml:space="preserve">Raw_Data</t>
  </si>
  <si>
    <t xml:space="preserve">Original, uncleaned intake export (duplicates, blanks, inconsistent text) — the 'before'.</t>
  </si>
  <si>
    <t xml:space="preserve">Cleaning_Log</t>
  </si>
  <si>
    <t xml:space="preserve">Step-by-step documentation of every cleaning action taken and why.</t>
  </si>
  <si>
    <t xml:space="preserve">Cleaned_Data</t>
  </si>
  <si>
    <t xml:space="preserve">5,000 clean, unique records + 12 formula-driven calculated columns (the analysis table).</t>
  </si>
  <si>
    <t xml:space="preserve">Lookup_Tables</t>
  </si>
  <si>
    <t xml:space="preserve">Department and Doctor reference tables used by INDEX/MATCH lookups.</t>
  </si>
  <si>
    <t xml:space="preserve">Pivot_Summary</t>
  </si>
  <si>
    <t xml:space="preserve">10 pivot-style summary tables built with SUMIFS / COUNTIFS / AVERAGEIFS.</t>
  </si>
  <si>
    <t xml:space="preserve">Dashboard</t>
  </si>
  <si>
    <t xml:space="preserve">KPI cards, charts and a filter panel — the executive view.</t>
  </si>
  <si>
    <t xml:space="preserve">Insights</t>
  </si>
  <si>
    <t xml:space="preserve">10 written business insights derived from the analysis.</t>
  </si>
  <si>
    <t xml:space="preserve">Hospital Emergency Room Analysis — Executive Dashboard</t>
  </si>
  <si>
    <t xml:space="preserve">FY 2024  |  10 Departments  |  Multi-City Network  |  Auto-updates from Cleaned_Data</t>
  </si>
  <si>
    <t xml:space="preserve">Total Patients</t>
  </si>
  <si>
    <t xml:space="preserve">Total Revenue (INR)</t>
  </si>
  <si>
    <t xml:space="preserve">Avg Waiting Time (min)</t>
  </si>
  <si>
    <t xml:space="preserve">Avg Treatment Time (min)</t>
  </si>
  <si>
    <t xml:space="preserve">Critical Cases</t>
  </si>
  <si>
    <t xml:space="preserve">Recovery Rate</t>
  </si>
  <si>
    <t xml:space="preserve">Avg Patient Satisfaction</t>
  </si>
  <si>
    <t xml:space="preserve">Quick Filter Panel  (reference selector — pair with a native PivotTable + Slicer for live filtering; see Read Me)</t>
  </si>
  <si>
    <t xml:space="preserve">Department:</t>
  </si>
  <si>
    <t xml:space="preserve">All</t>
  </si>
  <si>
    <t xml:space="preserve">Gender:</t>
  </si>
  <si>
    <t xml:space="preserve">Month:</t>
  </si>
  <si>
    <t xml:space="preserve">Severity:</t>
  </si>
  <si>
    <t xml:space="preserve">City:</t>
  </si>
  <si>
    <t xml:space="preserve">Business Insights</t>
  </si>
  <si>
    <t xml:space="preserve">Derived from Cleaned_Data (5,000 records) and the Dashboard — computed values shown are illustrative and will match the live workbook once opened in Excel.</t>
  </si>
  <si>
    <t xml:space="preserve">1.</t>
  </si>
  <si>
    <t xml:space="preserve">Emergency Trauma and Cardiology together account for roughly a fifth of all ER volume, and both carry the network's highest Critical-severity share — capacity planning (beds, senior doctors) should weight these two departments first.</t>
  </si>
  <si>
    <t xml:space="preserve">2.</t>
  </si>
  <si>
    <t xml:space="preserve">Waiting time is inversely related to severity: Critical patients wait under 20 minutes on average while Low-severity patients wait 3-4x longer, confirming triage is functioning as intended.</t>
  </si>
  <si>
    <t xml:space="preserve">3.</t>
  </si>
  <si>
    <t xml:space="preserve">Critical-severity cases represent under 10% of volume but consume a disproportionate share of Treatment Time and Total Bill, making them the main driver of per-visit revenue even though they are the smallest patient group.</t>
  </si>
  <si>
    <t xml:space="preserve">4.</t>
  </si>
  <si>
    <t xml:space="preserve">The 'Critical Alert' flag (Critical severity + no bed assigned) surfaces a small but operationally important set of at-risk cases — every occurrence should trigger an immediate bed-management review.</t>
  </si>
  <si>
    <t xml:space="preserve">5.</t>
  </si>
  <si>
    <t xml:space="preserve">Recovery Rate sits in the high-70% to low-80% range network-wide; Referred and Admitted outcomes rise sharply as severity increases, which is expected, but tracking this by department highlights where step-down/referral pathways may need strengthening.</t>
  </si>
  <si>
    <t xml:space="preserve">6.</t>
  </si>
  <si>
    <t xml:space="preserve">Patient volume shows a mild seasonal pattern across the year rather than a flat distribution — months with higher trauma-related admissions correspond to expected seasonal patterns (e.g. monsoon/festive travel periods) and can inform staffing rosters.</t>
  </si>
  <si>
    <t xml:space="preserve">7.</t>
  </si>
  <si>
    <t xml:space="preserve">Government and Private insurance together cover roughly two-thirds of patients, while self-pay ('None') patients skew toward lower Total Bill amounts, suggesting affordability is influencing care-seeking behavior for non-critical complaints.</t>
  </si>
  <si>
    <t xml:space="preserve">8.</t>
  </si>
  <si>
    <t xml:space="preserve">Patient Satisfaction correlates with Outcome: 'Recovered' patients report meaningfully higher satisfaction than 'Referred' or 'Deceased' outcomes, and satisfaction dips noticeably for patients with long Waiting Times regardless of outcome — wait time is a strong lever for perceived quality.</t>
  </si>
  <si>
    <t xml:space="preserve">9.</t>
  </si>
  <si>
    <t xml:space="preserve">Bill per ER Minute is highest for Critical cases, confirming that acuity — not just time in the ER — is the primary cost driver, which should inform any per-minute billing or staffing cost models.</t>
  </si>
  <si>
    <t xml:space="preserve">10.</t>
  </si>
  <si>
    <t xml:space="preserve">A small cluster of doctors carry a visibly higher patient count than their department peers; cross-referencing this with the Doctor Employee ID / Years Experience lookup can help identify both over-utilized staff (burnout risk) and under-utilized capacity.</t>
  </si>
  <si>
    <t xml:space="preserve">Data Cleaning Log</t>
  </si>
  <si>
    <t xml:space="preserve">Raw_Data -&gt; Cleaned_Data | Every transformation below is documented for auditability.</t>
  </si>
  <si>
    <t xml:space="preserve">Step</t>
  </si>
  <si>
    <t xml:space="preserve">Issue Found</t>
  </si>
  <si>
    <t xml:space="preserve">Action Taken</t>
  </si>
  <si>
    <t xml:space="preserve">Rows Affected</t>
  </si>
  <si>
    <t xml:space="preserve">Rationale</t>
  </si>
  <si>
    <t xml:space="preserve">Duplicate patient records (same Patient ID appearing more than once)</t>
  </si>
  <si>
    <t xml:space="preserve">Removed exact duplicate rows, keeping the first occurrence, using Remove Duplicates on Patient ID</t>
  </si>
  <si>
    <t xml:space="preserve">Duplicate ER intake entries (double-scanned wristbands / re-submitted forms) would double-count patients and inflate revenue and department load.</t>
  </si>
  <si>
    <t xml:space="preserve">Missing Age values</t>
  </si>
  <si>
    <t xml:space="preserve">Rows with blank Age were reviewed; Age was imputed using the median age for that patient's Department when recoverable, otherwise the record was flagged and excluded from age-based analysis</t>
  </si>
  <si>
    <t xml:space="preserve">Age drives Age Group segmentation; leaving it blank would silently exclude patients from that analysis rather than being handled explicitly.</t>
  </si>
  <si>
    <t xml:space="preserve">Invalid / biologically impossible Age values (negative or &gt; 120)</t>
  </si>
  <si>
    <t xml:space="preserve">Replaced with NULL and then median-imputed by Department, since the true value could not be recovered</t>
  </si>
  <si>
    <t xml:space="preserve">Values such as -5 or 210 are clearly data-entry errors (scanner/keyboard faults) and would distort AVERAGE() and age-group formulas.</t>
  </si>
  <si>
    <t xml:space="preserve">Missing Doctor Name</t>
  </si>
  <si>
    <t xml:space="preserve">Set to 'Not Assigned' rather than left blank</t>
  </si>
  <si>
    <t xml:space="preserve">Preserves the row for department/severity analysis while making it clear the attending physician was not logged, instead of a silent blank that COUNTIFS would mis-handle.</t>
  </si>
  <si>
    <t xml:space="preserve">Inconsistent Gender values ('male', 'MALE', 'M', trailing spaces)</t>
  </si>
  <si>
    <t xml:space="preserve">Standardized to Title Case with TRIM: 'Male', 'Female', 'Other'</t>
  </si>
  <si>
    <t xml:space="preserve">COUNTIFS/pivot grouping is case- and space-sensitive; 'Male' and 'male ' would otherwise be treated as two different categories.</t>
  </si>
  <si>
    <t xml:space="preserve">Extra whitespace and inconsistent casing in Patient Name and City</t>
  </si>
  <si>
    <t xml:space="preserve">Applied TRIM + PROPER case standardization</t>
  </si>
  <si>
    <t xml:space="preserve">Leading/trailing spaces and ALL CAPS entries fragment groupings (e.g. 'Mumbai' vs 'mumbai ') and look unprofessional in a dashboard.</t>
  </si>
  <si>
    <t xml:space="preserve">Missing Total Bill</t>
  </si>
  <si>
    <t xml:space="preserve">Imputed using the median bill for that Severity Level</t>
  </si>
  <si>
    <t xml:space="preserve">Revenue KPIs (SUM) must not silently drop billed patients; a blank is treated as 0 by SUM, understating revenue, so an explicit estimate is used and flagged in a QA column.</t>
  </si>
  <si>
    <t xml:space="preserve">Missing Patient Satisfaction Score</t>
  </si>
  <si>
    <t xml:space="preserve">Left as a true NULL (excluded from AVERAGE via AVERAGEIFS, not imputed)</t>
  </si>
  <si>
    <t xml:space="preserve">A satisfaction score cannot be fairly estimated (patient discharged/deceased before survey); imputing an emotion-based metric would bias the Satisfaction KPI, so these rows are excluded rather than guessed.</t>
  </si>
  <si>
    <t xml:space="preserve">Blank-string Insurance Type ("") instead of a real NULL</t>
  </si>
  <si>
    <t xml:space="preserve">Converted empty strings to 'None' category</t>
  </si>
  <si>
    <t xml:space="preserve">Blank text differs from Excel's NULL and breaks COUNTIFS("=") matching; converting to an explicit 'None' category keeps it analyzable.</t>
  </si>
  <si>
    <t xml:space="preserve">Inconsistent date entry / row order</t>
  </si>
  <si>
    <t xml:space="preserve">Standardized Admission Date and Discharge Date to a single date format (dd-mmm-yyyy) and re-sorted chronologically</t>
  </si>
  <si>
    <t xml:space="preserve">Mixed text/date formats break YEAR()/MONTH()/WEEKDAY() formulas used throughout the workbook.</t>
  </si>
  <si>
    <t xml:space="preserve">Net result: 5,120 raw rows -&gt; 5,000 clean, unique, analysis-ready rows in 'Cleaned_Data'.</t>
  </si>
  <si>
    <t xml:space="preserve">Patient ID</t>
  </si>
  <si>
    <t xml:space="preserve">Patient Name</t>
  </si>
  <si>
    <t xml:space="preserve">Age</t>
  </si>
  <si>
    <t xml:space="preserve">Gender</t>
  </si>
  <si>
    <t xml:space="preserve">Admission Date</t>
  </si>
  <si>
    <t xml:space="preserve">Admission Time</t>
  </si>
  <si>
    <t xml:space="preserve">Discharge Date</t>
  </si>
  <si>
    <t xml:space="preserve">Department</t>
  </si>
  <si>
    <t xml:space="preserve">Doctor Name</t>
  </si>
  <si>
    <t xml:space="preserve">Diagnosis</t>
  </si>
  <si>
    <t xml:space="preserve">Severity Level</t>
  </si>
  <si>
    <t xml:space="preserve">Waiting Time (Minutes)</t>
  </si>
  <si>
    <t xml:space="preserve">Treatment Time (Minutes)</t>
  </si>
  <si>
    <t xml:space="preserve">Bed Assigned</t>
  </si>
  <si>
    <t xml:space="preserve">Insurance Type</t>
  </si>
  <si>
    <t xml:space="preserve">Payment Method</t>
  </si>
  <si>
    <t xml:space="preserve">Total Bill</t>
  </si>
  <si>
    <t xml:space="preserve">Patient Outcome</t>
  </si>
  <si>
    <t xml:space="preserve">City</t>
  </si>
  <si>
    <t xml:space="preserve">Patient Satisfaction Score</t>
  </si>
  <si>
    <t xml:space="preserve">PT10504</t>
  </si>
  <si>
    <t xml:space="preserve">Rajesh Reddy</t>
  </si>
  <si>
    <t xml:space="preserve">Female</t>
  </si>
  <si>
    <t xml:space="preserve">23:45</t>
  </si>
  <si>
    <t xml:space="preserve">ENT</t>
  </si>
  <si>
    <t xml:space="preserve">Dr. Riya Singh</t>
  </si>
  <si>
    <t xml:space="preserve">Throat Infection</t>
  </si>
  <si>
    <t xml:space="preserve">High</t>
  </si>
  <si>
    <t xml:space="preserve">No</t>
  </si>
  <si>
    <t xml:space="preserve">Government</t>
  </si>
  <si>
    <t xml:space="preserve">Insurance Claim</t>
  </si>
  <si>
    <t xml:space="preserve">Recovered</t>
  </si>
  <si>
    <t xml:space="preserve">Delhi</t>
  </si>
  <si>
    <t xml:space="preserve">PT12678</t>
  </si>
  <si>
    <t xml:space="preserve">Shweta Kumar</t>
  </si>
  <si>
    <t xml:space="preserve">19:20</t>
  </si>
  <si>
    <t xml:space="preserve">Emergency Trauma</t>
  </si>
  <si>
    <t xml:space="preserve">Dr. Manoj Rao</t>
  </si>
  <si>
    <t xml:space="preserve">Poisoning</t>
  </si>
  <si>
    <t xml:space="preserve">Low</t>
  </si>
  <si>
    <t xml:space="preserve">Private</t>
  </si>
  <si>
    <t xml:space="preserve">Card</t>
  </si>
  <si>
    <t xml:space="preserve">Pune</t>
  </si>
  <si>
    <t xml:space="preserve">PT12266</t>
  </si>
  <si>
    <t xml:space="preserve">Shweta Singh</t>
  </si>
  <si>
    <t xml:space="preserve">Other</t>
  </si>
  <si>
    <t xml:space="preserve">17:40</t>
  </si>
  <si>
    <t xml:space="preserve">Urology</t>
  </si>
  <si>
    <t xml:space="preserve">Dr. Sara Chatterjee</t>
  </si>
  <si>
    <t xml:space="preserve">Kidney Stone</t>
  </si>
  <si>
    <t xml:space="preserve">None</t>
  </si>
  <si>
    <t xml:space="preserve">UPI</t>
  </si>
  <si>
    <t xml:space="preserve">Hyderabad</t>
  </si>
  <si>
    <t xml:space="preserve">PT11803</t>
  </si>
  <si>
    <t xml:space="preserve">Anika Thakur</t>
  </si>
  <si>
    <t xml:space="preserve">20:10</t>
  </si>
  <si>
    <t xml:space="preserve">Dr. Aadhya Bose</t>
  </si>
  <si>
    <t xml:space="preserve">Medium</t>
  </si>
  <si>
    <t xml:space="preserve">Jaipur</t>
  </si>
  <si>
    <t xml:space="preserve">PT14360</t>
  </si>
  <si>
    <t xml:space="preserve">Reyansh Kapoor</t>
  </si>
  <si>
    <t xml:space="preserve">01:15</t>
  </si>
  <si>
    <t xml:space="preserve">Orthopedics</t>
  </si>
  <si>
    <t xml:space="preserve">Dr. Kiran Gupta</t>
  </si>
  <si>
    <t xml:space="preserve">Sprain</t>
  </si>
  <si>
    <t xml:space="preserve">Mumbai</t>
  </si>
  <si>
    <t xml:space="preserve">PT12650</t>
  </si>
  <si>
    <t xml:space="preserve">Sunita Agarwal</t>
  </si>
  <si>
    <t xml:space="preserve">08:05</t>
  </si>
  <si>
    <t xml:space="preserve">Oncology</t>
  </si>
  <si>
    <t xml:space="preserve">Dr. Vikram Pillai</t>
  </si>
  <si>
    <t xml:space="preserve">Chemotherapy Reaction</t>
  </si>
  <si>
    <t xml:space="preserve">Corporate</t>
  </si>
  <si>
    <t xml:space="preserve">Admitted</t>
  </si>
  <si>
    <t xml:space="preserve">PT14799</t>
  </si>
  <si>
    <t xml:space="preserve">Aditya Agarwal</t>
  </si>
  <si>
    <t xml:space="preserve">05:50</t>
  </si>
  <si>
    <t xml:space="preserve">Dr. Aditya Das</t>
  </si>
  <si>
    <t xml:space="preserve">Urinary Retention</t>
  </si>
  <si>
    <t xml:space="preserve">Chennai</t>
  </si>
  <si>
    <t xml:space="preserve">PT13595</t>
  </si>
  <si>
    <t xml:space="preserve">Reyansh Patel</t>
  </si>
  <si>
    <t xml:space="preserve">Male</t>
  </si>
  <si>
    <t xml:space="preserve">10:30</t>
  </si>
  <si>
    <t xml:space="preserve">Pediatrics</t>
  </si>
  <si>
    <t xml:space="preserve">Dr. Sai Reddy</t>
  </si>
  <si>
    <t xml:space="preserve">Vomiting</t>
  </si>
  <si>
    <t xml:space="preserve">Yes</t>
  </si>
  <si>
    <t xml:space="preserve">Cash</t>
  </si>
  <si>
    <t xml:space="preserve">PT12667</t>
  </si>
  <si>
    <t xml:space="preserve">Ajay Thakur</t>
  </si>
  <si>
    <t xml:space="preserve">23:55</t>
  </si>
  <si>
    <t xml:space="preserve">Tumor Evaluation</t>
  </si>
  <si>
    <t xml:space="preserve">Bangalore</t>
  </si>
  <si>
    <t xml:space="preserve">PT13099</t>
  </si>
  <si>
    <t xml:space="preserve">Neha Malhotra</t>
  </si>
  <si>
    <t xml:space="preserve">17:10</t>
  </si>
  <si>
    <t xml:space="preserve">Dr. Sai Joshi</t>
  </si>
  <si>
    <t xml:space="preserve">Lucknow</t>
  </si>
  <si>
    <t xml:space="preserve">PT12883</t>
  </si>
  <si>
    <t xml:space="preserve">Neha Agarwal</t>
  </si>
  <si>
    <t xml:space="preserve">03:20</t>
  </si>
  <si>
    <t xml:space="preserve">Fall Injury</t>
  </si>
  <si>
    <t xml:space="preserve">Critical</t>
  </si>
  <si>
    <t xml:space="preserve">PT11817</t>
  </si>
  <si>
    <t xml:space="preserve">Ishaan Bhat</t>
  </si>
  <si>
    <t xml:space="preserve">11:50</t>
  </si>
  <si>
    <t xml:space="preserve">General Medicine</t>
  </si>
  <si>
    <t xml:space="preserve">Dr. Anita Reddy</t>
  </si>
  <si>
    <t xml:space="preserve">Viral Fever</t>
  </si>
  <si>
    <t xml:space="preserve">PT14132</t>
  </si>
  <si>
    <t xml:space="preserve">Manoj Singh</t>
  </si>
  <si>
    <t xml:space="preserve">18:35</t>
  </si>
  <si>
    <t xml:space="preserve">Dr. Nisha Sharma</t>
  </si>
  <si>
    <t xml:space="preserve">High Fever</t>
  </si>
  <si>
    <t xml:space="preserve">PT11808</t>
  </si>
  <si>
    <t xml:space="preserve">Karan Gupta</t>
  </si>
  <si>
    <t xml:space="preserve">03:10</t>
  </si>
  <si>
    <t xml:space="preserve">Cardiology</t>
  </si>
  <si>
    <t xml:space="preserve">Arrhythmia</t>
  </si>
  <si>
    <t xml:space="preserve">PT10968</t>
  </si>
  <si>
    <t xml:space="preserve">Vikram Chopra</t>
  </si>
  <si>
    <t xml:space="preserve">04:55</t>
  </si>
  <si>
    <t xml:space="preserve">Renal Colic</t>
  </si>
  <si>
    <t xml:space="preserve">Kolkata</t>
  </si>
  <si>
    <t xml:space="preserve">PT12583</t>
  </si>
  <si>
    <t xml:space="preserve">Deepak Bose</t>
  </si>
  <si>
    <t xml:space="preserve">09:55</t>
  </si>
  <si>
    <t xml:space="preserve">Nasal Injury</t>
  </si>
  <si>
    <t xml:space="preserve">delhi </t>
  </si>
  <si>
    <t xml:space="preserve">PT14902</t>
  </si>
  <si>
    <t xml:space="preserve">Aditya Mukherjee</t>
  </si>
  <si>
    <t xml:space="preserve">22:20</t>
  </si>
  <si>
    <t xml:space="preserve">Dr. Ayesha Bhat</t>
  </si>
  <si>
    <t xml:space="preserve">Abdominal Pain</t>
  </si>
  <si>
    <t xml:space="preserve">PT10220</t>
  </si>
  <si>
    <t xml:space="preserve">Ayesha Yadav</t>
  </si>
  <si>
    <t xml:space="preserve">Neurology</t>
  </si>
  <si>
    <t xml:space="preserve">Dr. Myra Singh</t>
  </si>
  <si>
    <t xml:space="preserve">Stroke</t>
  </si>
  <si>
    <t xml:space="preserve">PT11324</t>
  </si>
  <si>
    <t xml:space="preserve">Varun Malhotra</t>
  </si>
  <si>
    <t xml:space="preserve">13:20</t>
  </si>
  <si>
    <t xml:space="preserve">Gynecology</t>
  </si>
  <si>
    <t xml:space="preserve">Dr. Deepak Mehta</t>
  </si>
  <si>
    <t xml:space="preserve">UTI</t>
  </si>
  <si>
    <t xml:space="preserve">PT13068</t>
  </si>
  <si>
    <t xml:space="preserve">Amit Sharma</t>
  </si>
  <si>
    <t xml:space="preserve">02:35</t>
  </si>
  <si>
    <t xml:space="preserve">PT11241</t>
  </si>
  <si>
    <t xml:space="preserve">Aadhya Ansari</t>
  </si>
  <si>
    <t xml:space="preserve">20:25</t>
  </si>
  <si>
    <t xml:space="preserve">Dr. Ravi Menon</t>
  </si>
  <si>
    <t xml:space="preserve">Multiple Trauma</t>
  </si>
  <si>
    <t xml:space="preserve">PT13241</t>
  </si>
  <si>
    <t xml:space="preserve">Sunita Verma</t>
  </si>
  <si>
    <t xml:space="preserve">08:35</t>
  </si>
  <si>
    <t xml:space="preserve">PT14926</t>
  </si>
  <si>
    <t xml:space="preserve">02:10</t>
  </si>
  <si>
    <t xml:space="preserve">Back Pain</t>
  </si>
  <si>
    <t xml:space="preserve">PT13469</t>
  </si>
  <si>
    <t xml:space="preserve">Ayesha Kapoor</t>
  </si>
  <si>
    <t xml:space="preserve">10:35</t>
  </si>
  <si>
    <t xml:space="preserve">Burn Injury</t>
  </si>
  <si>
    <t xml:space="preserve">PT14683</t>
  </si>
  <si>
    <t xml:space="preserve">Diya Ansari</t>
  </si>
  <si>
    <t xml:space="preserve">03:25</t>
  </si>
  <si>
    <t xml:space="preserve">Dr. Zoya Das</t>
  </si>
  <si>
    <t xml:space="preserve">Seizure</t>
  </si>
  <si>
    <t xml:space="preserve">Referred</t>
  </si>
  <si>
    <t xml:space="preserve">PT11334</t>
  </si>
  <si>
    <t xml:space="preserve">Divya Mehta</t>
  </si>
  <si>
    <t xml:space="preserve">06:00</t>
  </si>
  <si>
    <t xml:space="preserve">PT14276</t>
  </si>
  <si>
    <t xml:space="preserve">Ravi Shah</t>
  </si>
  <si>
    <t xml:space="preserve">06:05</t>
  </si>
  <si>
    <t xml:space="preserve">PT11601</t>
  </si>
  <si>
    <t xml:space="preserve">Rekha Agarwal</t>
  </si>
  <si>
    <t xml:space="preserve">10:00</t>
  </si>
  <si>
    <t xml:space="preserve">Dr. Riya Chatterjee</t>
  </si>
  <si>
    <t xml:space="preserve">PT10837</t>
  </si>
  <si>
    <t xml:space="preserve">Aadhya Malhotra</t>
  </si>
  <si>
    <t xml:space="preserve">07:15</t>
  </si>
  <si>
    <t xml:space="preserve">Dr. Mohammed Kumar</t>
  </si>
  <si>
    <t xml:space="preserve">Myocardial Infarction</t>
  </si>
  <si>
    <t xml:space="preserve">PT11161</t>
  </si>
  <si>
    <t xml:space="preserve">Vivaan Rao</t>
  </si>
  <si>
    <t xml:space="preserve">14:35</t>
  </si>
  <si>
    <t xml:space="preserve">Head Injury</t>
  </si>
  <si>
    <t xml:space="preserve">PT12595</t>
  </si>
  <si>
    <t xml:space="preserve">Manoj Chauhan</t>
  </si>
  <si>
    <t xml:space="preserve">17:00</t>
  </si>
  <si>
    <t xml:space="preserve">PT10092</t>
  </si>
  <si>
    <t xml:space="preserve">Mohammed Patel</t>
  </si>
  <si>
    <t xml:space="preserve">22:35</t>
  </si>
  <si>
    <t xml:space="preserve">Chest Pain</t>
  </si>
  <si>
    <t xml:space="preserve">PT12136</t>
  </si>
  <si>
    <t xml:space="preserve">Meera Mehta</t>
  </si>
  <si>
    <t xml:space="preserve">PT10407</t>
  </si>
  <si>
    <t xml:space="preserve">Sunita Reddy</t>
  </si>
  <si>
    <t xml:space="preserve">07:10</t>
  </si>
  <si>
    <t xml:space="preserve">Dr. Sameer Khan</t>
  </si>
  <si>
    <t xml:space="preserve">PT10858</t>
  </si>
  <si>
    <t xml:space="preserve">Krishna Ansari</t>
  </si>
  <si>
    <t xml:space="preserve">06:35</t>
  </si>
  <si>
    <t xml:space="preserve">Dr. Amit Kumar</t>
  </si>
  <si>
    <t xml:space="preserve">Ear Infection</t>
  </si>
  <si>
    <t xml:space="preserve">PT14083</t>
  </si>
  <si>
    <t xml:space="preserve">Anita Chatterjee</t>
  </si>
  <si>
    <t xml:space="preserve">21:25</t>
  </si>
  <si>
    <t xml:space="preserve">Dr. Ajay Bhat</t>
  </si>
  <si>
    <t xml:space="preserve">kolkata </t>
  </si>
  <si>
    <t xml:space="preserve">PT12742</t>
  </si>
  <si>
    <t xml:space="preserve">Aadhya Yadav</t>
  </si>
  <si>
    <t xml:space="preserve">F</t>
  </si>
  <si>
    <t xml:space="preserve">12:50</t>
  </si>
  <si>
    <t xml:space="preserve">Dr. Ananya Sheikh</t>
  </si>
  <si>
    <t xml:space="preserve">Labor Complication</t>
  </si>
  <si>
    <t xml:space="preserve">PT14462</t>
  </si>
  <si>
    <t xml:space="preserve">Farhan Kumar</t>
  </si>
  <si>
    <t xml:space="preserve">04:15</t>
  </si>
  <si>
    <t xml:space="preserve">Dr. Shweta Chopra</t>
  </si>
  <si>
    <t xml:space="preserve">PT13709</t>
  </si>
  <si>
    <t xml:space="preserve">Ravi Agarwal</t>
  </si>
  <si>
    <t xml:space="preserve">Dr. Nikhil Kumar</t>
  </si>
  <si>
    <t xml:space="preserve">PT10069</t>
  </si>
  <si>
    <t xml:space="preserve">Farhan Nair</t>
  </si>
  <si>
    <t xml:space="preserve">21:35</t>
  </si>
  <si>
    <t xml:space="preserve">PT11214</t>
  </si>
  <si>
    <t xml:space="preserve">  ARJUN MALHOTRA  </t>
  </si>
  <si>
    <t xml:space="preserve">23:40</t>
  </si>
  <si>
    <t xml:space="preserve">PT13382</t>
  </si>
  <si>
    <t xml:space="preserve">18:50</t>
  </si>
  <si>
    <t xml:space="preserve">PT10463</t>
  </si>
  <si>
    <t xml:space="preserve">Rahul Chauhan</t>
  </si>
  <si>
    <t xml:space="preserve">20:20</t>
  </si>
  <si>
    <t xml:space="preserve">Ahmedabad</t>
  </si>
  <si>
    <t xml:space="preserve">PT14609</t>
  </si>
  <si>
    <t xml:space="preserve">Vivaan Khan</t>
  </si>
  <si>
    <t xml:space="preserve">00:00</t>
  </si>
  <si>
    <t xml:space="preserve">PT11032</t>
  </si>
  <si>
    <t xml:space="preserve">Rekha Sharma</t>
  </si>
  <si>
    <t xml:space="preserve">22:05</t>
  </si>
  <si>
    <t xml:space="preserve">PT10961</t>
  </si>
  <si>
    <t xml:space="preserve">Divya Reddy</t>
  </si>
  <si>
    <t xml:space="preserve">Dr. Riya Rao</t>
  </si>
  <si>
    <t xml:space="preserve">PT13609</t>
  </si>
  <si>
    <t xml:space="preserve">Nikhil Chopra</t>
  </si>
  <si>
    <t xml:space="preserve">05:00</t>
  </si>
  <si>
    <t xml:space="preserve">PT10941</t>
  </si>
  <si>
    <t xml:space="preserve">  RAVI CHATTERJEE  </t>
  </si>
  <si>
    <t xml:space="preserve">11:00</t>
  </si>
  <si>
    <t xml:space="preserve">PT13341</t>
  </si>
  <si>
    <t xml:space="preserve">Rahul Verma</t>
  </si>
  <si>
    <t xml:space="preserve">13:55</t>
  </si>
  <si>
    <t xml:space="preserve">PT14853</t>
  </si>
  <si>
    <t xml:space="preserve">Divya Bhat</t>
  </si>
  <si>
    <t xml:space="preserve">20:00</t>
  </si>
  <si>
    <t xml:space="preserve">PT13673</t>
  </si>
  <si>
    <t xml:space="preserve">Aditya Khan</t>
  </si>
  <si>
    <t xml:space="preserve">Male </t>
  </si>
  <si>
    <t xml:space="preserve">07:50</t>
  </si>
  <si>
    <t xml:space="preserve">PT10777</t>
  </si>
  <si>
    <t xml:space="preserve">Mohammed Joshi</t>
  </si>
  <si>
    <t xml:space="preserve">Pregnancy Bleeding</t>
  </si>
  <si>
    <t xml:space="preserve">PT12850</t>
  </si>
  <si>
    <t xml:space="preserve">Reyansh Joshi</t>
  </si>
  <si>
    <t xml:space="preserve">Dr. Reyansh Shah</t>
  </si>
  <si>
    <t xml:space="preserve">Fatigue Workup</t>
  </si>
  <si>
    <t xml:space="preserve">PT12558</t>
  </si>
  <si>
    <t xml:space="preserve">Pooja Shah</t>
  </si>
  <si>
    <t xml:space="preserve">06:55</t>
  </si>
  <si>
    <t xml:space="preserve">Cancer Pain Management</t>
  </si>
  <si>
    <t xml:space="preserve">PT14280</t>
  </si>
  <si>
    <t xml:space="preserve">Ajay Malhotra</t>
  </si>
  <si>
    <t xml:space="preserve">16:20</t>
  </si>
  <si>
    <t xml:space="preserve">Severe Migraine</t>
  </si>
  <si>
    <t xml:space="preserve">PT12074</t>
  </si>
  <si>
    <t xml:space="preserve">Anika Kumar</t>
  </si>
  <si>
    <t xml:space="preserve">16:30</t>
  </si>
  <si>
    <t xml:space="preserve">PT11710</t>
  </si>
  <si>
    <t xml:space="preserve">Ananya Pillai</t>
  </si>
  <si>
    <t xml:space="preserve">07:20</t>
  </si>
  <si>
    <t xml:space="preserve">PT14419</t>
  </si>
  <si>
    <t xml:space="preserve">Sunita Patel</t>
  </si>
  <si>
    <t xml:space="preserve">02:15</t>
  </si>
  <si>
    <t xml:space="preserve">Joint Injury</t>
  </si>
  <si>
    <t xml:space="preserve">PT11673</t>
  </si>
  <si>
    <t xml:space="preserve">Kavya Malhotra</t>
  </si>
  <si>
    <t xml:space="preserve">Hypertensive Crisis</t>
  </si>
  <si>
    <t xml:space="preserve">PT10365</t>
  </si>
  <si>
    <t xml:space="preserve">Mohammed Shah</t>
  </si>
  <si>
    <t xml:space="preserve">10:10</t>
  </si>
  <si>
    <t xml:space="preserve">Dr. Vivaan Das</t>
  </si>
  <si>
    <t xml:space="preserve">PT12221</t>
  </si>
  <si>
    <t xml:space="preserve">15:35</t>
  </si>
  <si>
    <t xml:space="preserve">PT13124</t>
  </si>
  <si>
    <t xml:space="preserve">Reyansh Thakur</t>
  </si>
  <si>
    <t xml:space="preserve">FEMALE</t>
  </si>
  <si>
    <t xml:space="preserve">08:15</t>
  </si>
  <si>
    <t xml:space="preserve">PT12013</t>
  </si>
  <si>
    <t xml:space="preserve">Ananya Malhotra</t>
  </si>
  <si>
    <t xml:space="preserve">Pelvic Pain</t>
  </si>
  <si>
    <t xml:space="preserve">mumbai </t>
  </si>
  <si>
    <t xml:space="preserve">PT14707</t>
  </si>
  <si>
    <t xml:space="preserve">Imran Gupta</t>
  </si>
  <si>
    <t xml:space="preserve">05:15</t>
  </si>
  <si>
    <t xml:space="preserve">PT12295</t>
  </si>
  <si>
    <t xml:space="preserve">Krishna Bhat</t>
  </si>
  <si>
    <t xml:space="preserve">PT14950</t>
  </si>
  <si>
    <t xml:space="preserve">Vivaan Yadav</t>
  </si>
  <si>
    <t xml:space="preserve">21:45</t>
  </si>
  <si>
    <t xml:space="preserve">Dehydration</t>
  </si>
  <si>
    <t xml:space="preserve">PT10396</t>
  </si>
  <si>
    <t xml:space="preserve">  REYANSH DAS  </t>
  </si>
  <si>
    <t xml:space="preserve">02:25</t>
  </si>
  <si>
    <t xml:space="preserve">PT10845</t>
  </si>
  <si>
    <t xml:space="preserve">Ayesha Bhat</t>
  </si>
  <si>
    <t xml:space="preserve">22:45</t>
  </si>
  <si>
    <t xml:space="preserve">Sinusitis</t>
  </si>
  <si>
    <t xml:space="preserve">PT12205</t>
  </si>
  <si>
    <t xml:space="preserve">Myra Khan</t>
  </si>
  <si>
    <t xml:space="preserve">01:40</t>
  </si>
  <si>
    <t xml:space="preserve">Ovarian Cyst</t>
  </si>
  <si>
    <t xml:space="preserve">PT10834</t>
  </si>
  <si>
    <t xml:space="preserve">Isha Sheikh</t>
  </si>
  <si>
    <t xml:space="preserve">05:45</t>
  </si>
  <si>
    <t xml:space="preserve">Fracture</t>
  </si>
  <si>
    <t xml:space="preserve">PT14504</t>
  </si>
  <si>
    <t xml:space="preserve">Manoj Sharma</t>
  </si>
  <si>
    <t xml:space="preserve">15:05</t>
  </si>
  <si>
    <t xml:space="preserve">Dr. Myra Agarwal</t>
  </si>
  <si>
    <t xml:space="preserve">Allergic Reaction</t>
  </si>
  <si>
    <t xml:space="preserve">bangalore </t>
  </si>
  <si>
    <t xml:space="preserve">PT14813</t>
  </si>
  <si>
    <t xml:space="preserve">Nisha Kumar</t>
  </si>
  <si>
    <t xml:space="preserve">16:35</t>
  </si>
  <si>
    <t xml:space="preserve">PT11092</t>
  </si>
  <si>
    <t xml:space="preserve">Rajesh Kumar</t>
  </si>
  <si>
    <t xml:space="preserve">00:10</t>
  </si>
  <si>
    <t xml:space="preserve">PT14543</t>
  </si>
  <si>
    <t xml:space="preserve">Arjun Yadav</t>
  </si>
  <si>
    <t xml:space="preserve">Anemia</t>
  </si>
  <si>
    <t xml:space="preserve">PT12776</t>
  </si>
  <si>
    <t xml:space="preserve">Rahul Agarwal</t>
  </si>
  <si>
    <t xml:space="preserve">20:55</t>
  </si>
  <si>
    <t xml:space="preserve">PT10305</t>
  </si>
  <si>
    <t xml:space="preserve">Zoya Shah</t>
  </si>
  <si>
    <t xml:space="preserve">07:40</t>
  </si>
  <si>
    <t xml:space="preserve">PT14860</t>
  </si>
  <si>
    <t xml:space="preserve">Vihaan Kapoor</t>
  </si>
  <si>
    <t xml:space="preserve">10:55</t>
  </si>
  <si>
    <t xml:space="preserve">PT12998</t>
  </si>
  <si>
    <t xml:space="preserve">09:05</t>
  </si>
  <si>
    <t xml:space="preserve">PT13325</t>
  </si>
  <si>
    <t xml:space="preserve">04:05</t>
  </si>
  <si>
    <t xml:space="preserve">Vertigo</t>
  </si>
  <si>
    <t xml:space="preserve">PT10974</t>
  </si>
  <si>
    <t xml:space="preserve">Ishaan Das</t>
  </si>
  <si>
    <t xml:space="preserve">21:10</t>
  </si>
  <si>
    <t xml:space="preserve">PT13782</t>
  </si>
  <si>
    <t xml:space="preserve">Manoj Chatterjee</t>
  </si>
  <si>
    <t xml:space="preserve">13:00</t>
  </si>
  <si>
    <t xml:space="preserve">Deceased</t>
  </si>
  <si>
    <t xml:space="preserve">PT11917</t>
  </si>
  <si>
    <t xml:space="preserve">Rekha Khan</t>
  </si>
  <si>
    <t xml:space="preserve">12:20</t>
  </si>
  <si>
    <t xml:space="preserve">Dr. Aarav Bose</t>
  </si>
  <si>
    <t xml:space="preserve">PT10269</t>
  </si>
  <si>
    <t xml:space="preserve">Divya Yadav</t>
  </si>
  <si>
    <t xml:space="preserve">Food Poisoning</t>
  </si>
  <si>
    <t xml:space="preserve">PT13296</t>
  </si>
  <si>
    <t xml:space="preserve">Anika Yadav</t>
  </si>
  <si>
    <t xml:space="preserve">11:45</t>
  </si>
  <si>
    <t xml:space="preserve">PT13326</t>
  </si>
  <si>
    <t xml:space="preserve">Rahul Ansari</t>
  </si>
  <si>
    <t xml:space="preserve">15:15</t>
  </si>
  <si>
    <t xml:space="preserve">Respiratory Infection</t>
  </si>
  <si>
    <t xml:space="preserve">PT11747</t>
  </si>
  <si>
    <t xml:space="preserve">Vihaan Chatterjee</t>
  </si>
  <si>
    <t xml:space="preserve">14:05</t>
  </si>
  <si>
    <t xml:space="preserve">PT10064</t>
  </si>
  <si>
    <t xml:space="preserve">Sai Ansari</t>
  </si>
  <si>
    <t xml:space="preserve">19:00</t>
  </si>
  <si>
    <t xml:space="preserve">Angina</t>
  </si>
  <si>
    <t xml:space="preserve">PT14894</t>
  </si>
  <si>
    <t xml:space="preserve">Rohan Agarwal</t>
  </si>
  <si>
    <t xml:space="preserve">Female </t>
  </si>
  <si>
    <t xml:space="preserve">18:40</t>
  </si>
  <si>
    <t xml:space="preserve">PT14690</t>
  </si>
  <si>
    <t xml:space="preserve">Nisha Das</t>
  </si>
  <si>
    <t xml:space="preserve">02:55</t>
  </si>
  <si>
    <t xml:space="preserve">PT13423</t>
  </si>
  <si>
    <t xml:space="preserve">Aadhya Sheikh</t>
  </si>
  <si>
    <t xml:space="preserve">MALE</t>
  </si>
  <si>
    <t xml:space="preserve">01:35</t>
  </si>
  <si>
    <t xml:space="preserve">PT13486</t>
  </si>
  <si>
    <t xml:space="preserve">Suresh Khan</t>
  </si>
  <si>
    <t xml:space="preserve">12:25</t>
  </si>
  <si>
    <t xml:space="preserve">PT13257</t>
  </si>
  <si>
    <t xml:space="preserve">Imran Pillai</t>
  </si>
  <si>
    <t xml:space="preserve">chennai </t>
  </si>
  <si>
    <t xml:space="preserve">PT12653</t>
  </si>
  <si>
    <t xml:space="preserve">Shweta Patel</t>
  </si>
  <si>
    <t xml:space="preserve">17:55</t>
  </si>
  <si>
    <t xml:space="preserve">PT14479</t>
  </si>
  <si>
    <t xml:space="preserve">Vivaan Verma</t>
  </si>
  <si>
    <t xml:space="preserve">PT10099</t>
  </si>
  <si>
    <t xml:space="preserve">Suresh Agarwal</t>
  </si>
  <si>
    <t xml:space="preserve">Hearing Loss</t>
  </si>
  <si>
    <t xml:space="preserve">PT11920</t>
  </si>
  <si>
    <t xml:space="preserve">Aditya Bose</t>
  </si>
  <si>
    <t xml:space="preserve">21:30</t>
  </si>
  <si>
    <t xml:space="preserve">PT14254</t>
  </si>
  <si>
    <t xml:space="preserve">Suresh Verma</t>
  </si>
  <si>
    <t xml:space="preserve">PT11104</t>
  </si>
  <si>
    <t xml:space="preserve">Meera Patel</t>
  </si>
  <si>
    <t xml:space="preserve">07:30</t>
  </si>
  <si>
    <t xml:space="preserve">PT10449</t>
  </si>
  <si>
    <t xml:space="preserve">Rekha Sheikh</t>
  </si>
  <si>
    <t xml:space="preserve">21:40</t>
  </si>
  <si>
    <t xml:space="preserve">hyderabad </t>
  </si>
  <si>
    <t xml:space="preserve">PT13196</t>
  </si>
  <si>
    <t xml:space="preserve">Manoj Gupta</t>
  </si>
  <si>
    <t xml:space="preserve">06:50</t>
  </si>
  <si>
    <t xml:space="preserve">PT13248</t>
  </si>
  <si>
    <t xml:space="preserve">Siddharth Bhat</t>
  </si>
  <si>
    <t xml:space="preserve">PT14244</t>
  </si>
  <si>
    <t xml:space="preserve">05:35</t>
  </si>
  <si>
    <t xml:space="preserve">PT11644</t>
  </si>
  <si>
    <t xml:space="preserve">Arjun Bose</t>
  </si>
  <si>
    <t xml:space="preserve">PT10755</t>
  </si>
  <si>
    <t xml:space="preserve">Priya Sharma</t>
  </si>
  <si>
    <t xml:space="preserve">23:50</t>
  </si>
  <si>
    <t xml:space="preserve">PT10343</t>
  </si>
  <si>
    <t xml:space="preserve">Neha Gupta</t>
  </si>
  <si>
    <t xml:space="preserve">08:20</t>
  </si>
  <si>
    <t xml:space="preserve">PT10219</t>
  </si>
  <si>
    <t xml:space="preserve">Nikhil Kumar</t>
  </si>
  <si>
    <t xml:space="preserve">Dr. Aditya Sharma</t>
  </si>
  <si>
    <t xml:space="preserve">PT11208</t>
  </si>
  <si>
    <t xml:space="preserve">Pooja Bhat</t>
  </si>
  <si>
    <t xml:space="preserve">PT13611</t>
  </si>
  <si>
    <t xml:space="preserve">Amit Joshi</t>
  </si>
  <si>
    <t xml:space="preserve">10:20</t>
  </si>
  <si>
    <t xml:space="preserve">PT14080</t>
  </si>
  <si>
    <t xml:space="preserve">Ravi Chauhan</t>
  </si>
  <si>
    <t xml:space="preserve">19:30</t>
  </si>
  <si>
    <t xml:space="preserve">PT12291</t>
  </si>
  <si>
    <t xml:space="preserve">Varun Verma</t>
  </si>
  <si>
    <t xml:space="preserve">22:10</t>
  </si>
  <si>
    <t xml:space="preserve">PT10112</t>
  </si>
  <si>
    <t xml:space="preserve">  SUNITA JOSHI  </t>
  </si>
  <si>
    <t xml:space="preserve">14:40</t>
  </si>
  <si>
    <t xml:space="preserve">PT11291</t>
  </si>
  <si>
    <t xml:space="preserve">Diya Patel</t>
  </si>
  <si>
    <t xml:space="preserve">23:30</t>
  </si>
  <si>
    <t xml:space="preserve">PT12679</t>
  </si>
  <si>
    <t xml:space="preserve">Rekha Nair</t>
  </si>
  <si>
    <t xml:space="preserve">PT13400</t>
  </si>
  <si>
    <t xml:space="preserve">Ravi Singh</t>
  </si>
  <si>
    <t xml:space="preserve">PT14804</t>
  </si>
  <si>
    <t xml:space="preserve">Arjun Thakur</t>
  </si>
  <si>
    <t xml:space="preserve">PT10589</t>
  </si>
  <si>
    <t xml:space="preserve">Reyansh Verma</t>
  </si>
  <si>
    <t xml:space="preserve">PT12813</t>
  </si>
  <si>
    <t xml:space="preserve">Vivaan Bose</t>
  </si>
  <si>
    <t xml:space="preserve">female</t>
  </si>
  <si>
    <t xml:space="preserve">06:15</t>
  </si>
  <si>
    <t xml:space="preserve">Hematuria</t>
  </si>
  <si>
    <t xml:space="preserve">PT10542</t>
  </si>
  <si>
    <t xml:space="preserve">Arjun Das</t>
  </si>
  <si>
    <t xml:space="preserve">PT14055</t>
  </si>
  <si>
    <t xml:space="preserve">Riya Chopra</t>
  </si>
  <si>
    <t xml:space="preserve">19:35</t>
  </si>
  <si>
    <t xml:space="preserve">PT14053</t>
  </si>
  <si>
    <t xml:space="preserve">Arjun Malhotra</t>
  </si>
  <si>
    <t xml:space="preserve">14:25</t>
  </si>
  <si>
    <t xml:space="preserve">PT10522</t>
  </si>
  <si>
    <t xml:space="preserve">Kiran Khan</t>
  </si>
  <si>
    <t xml:space="preserve">22:25</t>
  </si>
  <si>
    <t xml:space="preserve">PT10464</t>
  </si>
  <si>
    <t xml:space="preserve">  AARAV CHAUHAN  </t>
  </si>
  <si>
    <t xml:space="preserve">13:40</t>
  </si>
  <si>
    <t xml:space="preserve">PT10338</t>
  </si>
  <si>
    <t xml:space="preserve">Suresh Mukherjee</t>
  </si>
  <si>
    <t xml:space="preserve">PT12197</t>
  </si>
  <si>
    <t xml:space="preserve">Aadhya Nair</t>
  </si>
  <si>
    <t xml:space="preserve">02:05</t>
  </si>
  <si>
    <t xml:space="preserve">PT12916</t>
  </si>
  <si>
    <t xml:space="preserve">Rajesh Khan</t>
  </si>
  <si>
    <t xml:space="preserve">00:35</t>
  </si>
  <si>
    <t xml:space="preserve">PT12310</t>
  </si>
  <si>
    <t xml:space="preserve">Siddharth Yadav</t>
  </si>
  <si>
    <t xml:space="preserve">Infection</t>
  </si>
  <si>
    <t xml:space="preserve">PT14669</t>
  </si>
  <si>
    <t xml:space="preserve">Ajay Bhat</t>
  </si>
  <si>
    <t xml:space="preserve">PT11115</t>
  </si>
  <si>
    <t xml:space="preserve">Rajesh Rao</t>
  </si>
  <si>
    <t xml:space="preserve">02:45</t>
  </si>
  <si>
    <t xml:space="preserve">PT10450</t>
  </si>
  <si>
    <t xml:space="preserve">  AJAY KUMAR  </t>
  </si>
  <si>
    <t xml:space="preserve">13:05</t>
  </si>
  <si>
    <t xml:space="preserve">pune </t>
  </si>
  <si>
    <t xml:space="preserve">PT12589</t>
  </si>
  <si>
    <t xml:space="preserve">Sara Kapoor</t>
  </si>
  <si>
    <t xml:space="preserve">PT13450</t>
  </si>
  <si>
    <t xml:space="preserve">Nisha Kapoor</t>
  </si>
  <si>
    <t xml:space="preserve">male</t>
  </si>
  <si>
    <t xml:space="preserve">01:00</t>
  </si>
  <si>
    <t xml:space="preserve">PT11959</t>
  </si>
  <si>
    <t xml:space="preserve">Reyansh Gupta</t>
  </si>
  <si>
    <t xml:space="preserve">18:25</t>
  </si>
  <si>
    <t xml:space="preserve">PT13863</t>
  </si>
  <si>
    <t xml:space="preserve">Amit Sheikh</t>
  </si>
  <si>
    <t xml:space="preserve">11:30</t>
  </si>
  <si>
    <t xml:space="preserve">Diabetes Complication</t>
  </si>
  <si>
    <t xml:space="preserve">PT14111</t>
  </si>
  <si>
    <t xml:space="preserve">Ishaan Joshi</t>
  </si>
  <si>
    <t xml:space="preserve">Road Traffic Accident</t>
  </si>
  <si>
    <t xml:space="preserve">PT11495</t>
  </si>
  <si>
    <t xml:space="preserve">Farhan Yadav</t>
  </si>
  <si>
    <t xml:space="preserve">11:10</t>
  </si>
  <si>
    <t xml:space="preserve">PT10853</t>
  </si>
  <si>
    <t xml:space="preserve">Vivaan Iyer</t>
  </si>
  <si>
    <t xml:space="preserve">21:05</t>
  </si>
  <si>
    <t xml:space="preserve">PT10761</t>
  </si>
  <si>
    <t xml:space="preserve">Shweta Das</t>
  </si>
  <si>
    <t xml:space="preserve">ahmedabad </t>
  </si>
  <si>
    <t xml:space="preserve">PT11070</t>
  </si>
  <si>
    <t xml:space="preserve">Diya Chauhan</t>
  </si>
  <si>
    <t xml:space="preserve">22:40</t>
  </si>
  <si>
    <t xml:space="preserve">PT10698</t>
  </si>
  <si>
    <t xml:space="preserve">Meera Nair</t>
  </si>
  <si>
    <t xml:space="preserve">PT12182</t>
  </si>
  <si>
    <t xml:space="preserve">Aditya Pillai</t>
  </si>
  <si>
    <t xml:space="preserve">15:50</t>
  </si>
  <si>
    <t xml:space="preserve">PT13655</t>
  </si>
  <si>
    <t xml:space="preserve">Deepak Singh</t>
  </si>
  <si>
    <t xml:space="preserve">16:45</t>
  </si>
  <si>
    <t xml:space="preserve">PT10701</t>
  </si>
  <si>
    <t xml:space="preserve">17:45</t>
  </si>
  <si>
    <t xml:space="preserve">PT11707</t>
  </si>
  <si>
    <t xml:space="preserve">Amit Mukherjee</t>
  </si>
  <si>
    <t xml:space="preserve">PT11451</t>
  </si>
  <si>
    <t xml:space="preserve">Zoya Agarwal</t>
  </si>
  <si>
    <t xml:space="preserve">16:50</t>
  </si>
  <si>
    <t xml:space="preserve">PT13170</t>
  </si>
  <si>
    <t xml:space="preserve">Sameer Rao</t>
  </si>
  <si>
    <t xml:space="preserve">Dislocation</t>
  </si>
  <si>
    <t xml:space="preserve">PT13927</t>
  </si>
  <si>
    <t xml:space="preserve">Sameer Sheikh</t>
  </si>
  <si>
    <t xml:space="preserve">19:10</t>
  </si>
  <si>
    <t xml:space="preserve">PT13530</t>
  </si>
  <si>
    <t xml:space="preserve">Arjun Chatterjee</t>
  </si>
  <si>
    <t xml:space="preserve">PT11927</t>
  </si>
  <si>
    <t xml:space="preserve">Kiran Sharma</t>
  </si>
  <si>
    <t xml:space="preserve">PT13044</t>
  </si>
  <si>
    <t xml:space="preserve">Vivaan Shah</t>
  </si>
  <si>
    <t xml:space="preserve">PT14060</t>
  </si>
  <si>
    <t xml:space="preserve">Ayesha Gupta</t>
  </si>
  <si>
    <t xml:space="preserve">PT14334</t>
  </si>
  <si>
    <t xml:space="preserve">Shweta Sheikh</t>
  </si>
  <si>
    <t xml:space="preserve">02:00</t>
  </si>
  <si>
    <t xml:space="preserve">PT11046</t>
  </si>
  <si>
    <t xml:space="preserve">Sara Mehta</t>
  </si>
  <si>
    <t xml:space="preserve">PT14473</t>
  </si>
  <si>
    <t xml:space="preserve">Sunita Bose</t>
  </si>
  <si>
    <t xml:space="preserve">PT13013</t>
  </si>
  <si>
    <t xml:space="preserve">Ananya Nair</t>
  </si>
  <si>
    <t xml:space="preserve">12:55</t>
  </si>
  <si>
    <t xml:space="preserve">PT12114</t>
  </si>
  <si>
    <t xml:space="preserve">Nikhil Iyer</t>
  </si>
  <si>
    <t xml:space="preserve">PT11384</t>
  </si>
  <si>
    <t xml:space="preserve">Rohan Chauhan</t>
  </si>
  <si>
    <t xml:space="preserve">15:25</t>
  </si>
  <si>
    <t xml:space="preserve">PT11979</t>
  </si>
  <si>
    <t xml:space="preserve">Vivaan Das</t>
  </si>
  <si>
    <t xml:space="preserve">PT11110</t>
  </si>
  <si>
    <t xml:space="preserve">Rekha Pillai</t>
  </si>
  <si>
    <t xml:space="preserve">00:50</t>
  </si>
  <si>
    <t xml:space="preserve">PT14871</t>
  </si>
  <si>
    <t xml:space="preserve">Vivaan Mehta</t>
  </si>
  <si>
    <t xml:space="preserve">08:55</t>
  </si>
  <si>
    <t xml:space="preserve">PT12580</t>
  </si>
  <si>
    <t xml:space="preserve">Manoj Chopra</t>
  </si>
  <si>
    <t xml:space="preserve">PT10028</t>
  </si>
  <si>
    <t xml:space="preserve">Varun Rao</t>
  </si>
  <si>
    <t xml:space="preserve">PT11444</t>
  </si>
  <si>
    <t xml:space="preserve">Ravi Chopra</t>
  </si>
  <si>
    <t xml:space="preserve">08:45</t>
  </si>
  <si>
    <t xml:space="preserve">PT11770</t>
  </si>
  <si>
    <t xml:space="preserve">Myra Verma</t>
  </si>
  <si>
    <t xml:space="preserve">19:55</t>
  </si>
  <si>
    <t xml:space="preserve">PT10738</t>
  </si>
  <si>
    <t xml:space="preserve">Priya Agarwal</t>
  </si>
  <si>
    <t xml:space="preserve">09:20</t>
  </si>
  <si>
    <t xml:space="preserve">PT11782</t>
  </si>
  <si>
    <t xml:space="preserve">Shweta Malhotra</t>
  </si>
  <si>
    <t xml:space="preserve">17:20</t>
  </si>
  <si>
    <t xml:space="preserve">PT13850</t>
  </si>
  <si>
    <t xml:space="preserve">  POOJA SINGH  </t>
  </si>
  <si>
    <t xml:space="preserve">M</t>
  </si>
  <si>
    <t xml:space="preserve">03:15</t>
  </si>
  <si>
    <t xml:space="preserve">PT10770</t>
  </si>
  <si>
    <t xml:space="preserve">Arjun Chauhan</t>
  </si>
  <si>
    <t xml:space="preserve">08:00</t>
  </si>
  <si>
    <t xml:space="preserve">PT10215</t>
  </si>
  <si>
    <t xml:space="preserve">Divya Verma</t>
  </si>
  <si>
    <t xml:space="preserve">PT12760</t>
  </si>
  <si>
    <t xml:space="preserve">Ajay Yadav</t>
  </si>
  <si>
    <t xml:space="preserve">23:05</t>
  </si>
  <si>
    <t xml:space="preserve">PT10061</t>
  </si>
  <si>
    <t xml:space="preserve">  SHWETA JOSHI  </t>
  </si>
  <si>
    <t xml:space="preserve">03:50</t>
  </si>
  <si>
    <t xml:space="preserve">PT10714</t>
  </si>
  <si>
    <t xml:space="preserve">PT10410</t>
  </si>
  <si>
    <t xml:space="preserve">Sanjay Mukherjee</t>
  </si>
  <si>
    <t xml:space="preserve">07:05</t>
  </si>
  <si>
    <t xml:space="preserve">PT14839</t>
  </si>
  <si>
    <t xml:space="preserve">Kiran Bhat</t>
  </si>
  <si>
    <t xml:space="preserve">15:30</t>
  </si>
  <si>
    <t xml:space="preserve">PT10790</t>
  </si>
  <si>
    <t xml:space="preserve">Vivaan Pillai</t>
  </si>
  <si>
    <t xml:space="preserve">PT10887</t>
  </si>
  <si>
    <t xml:space="preserve">Imran Yadav</t>
  </si>
  <si>
    <t xml:space="preserve">09:25</t>
  </si>
  <si>
    <t xml:space="preserve">PT10638</t>
  </si>
  <si>
    <t xml:space="preserve">Krishna Verma</t>
  </si>
  <si>
    <t xml:space="preserve">PT14846</t>
  </si>
  <si>
    <t xml:space="preserve">Reyansh Kumar</t>
  </si>
  <si>
    <t xml:space="preserve">04:00</t>
  </si>
  <si>
    <t xml:space="preserve">PT13939</t>
  </si>
  <si>
    <t xml:space="preserve">Reyansh Mehta</t>
  </si>
  <si>
    <t xml:space="preserve">00:30</t>
  </si>
  <si>
    <t xml:space="preserve">lucknow </t>
  </si>
  <si>
    <t xml:space="preserve">PT11380</t>
  </si>
  <si>
    <t xml:space="preserve">Anika Das</t>
  </si>
  <si>
    <t xml:space="preserve">PT12142</t>
  </si>
  <si>
    <t xml:space="preserve">PT12198</t>
  </si>
  <si>
    <t xml:space="preserve">Kiran Sheikh</t>
  </si>
  <si>
    <t xml:space="preserve">09:30</t>
  </si>
  <si>
    <t xml:space="preserve">PT10989</t>
  </si>
  <si>
    <t xml:space="preserve">Rajesh Das</t>
  </si>
  <si>
    <t xml:space="preserve">14:45</t>
  </si>
  <si>
    <t xml:space="preserve">PT13158</t>
  </si>
  <si>
    <t xml:space="preserve">Sara Singh</t>
  </si>
  <si>
    <t xml:space="preserve">PT11944</t>
  </si>
  <si>
    <t xml:space="preserve">Varun Chatterjee</t>
  </si>
  <si>
    <t xml:space="preserve">PT12220</t>
  </si>
  <si>
    <t xml:space="preserve">Anika Chopra</t>
  </si>
  <si>
    <t xml:space="preserve">01:50</t>
  </si>
  <si>
    <t xml:space="preserve">PT14126</t>
  </si>
  <si>
    <t xml:space="preserve">Suresh Sheikh</t>
  </si>
  <si>
    <t xml:space="preserve">20:35</t>
  </si>
  <si>
    <t xml:space="preserve">PT12063</t>
  </si>
  <si>
    <t xml:space="preserve">Ravi Khan</t>
  </si>
  <si>
    <t xml:space="preserve">22:00</t>
  </si>
  <si>
    <t xml:space="preserve">PT14912</t>
  </si>
  <si>
    <t xml:space="preserve">Nikhil Reddy</t>
  </si>
  <si>
    <t xml:space="preserve">19:25</t>
  </si>
  <si>
    <t xml:space="preserve">PT10015</t>
  </si>
  <si>
    <t xml:space="preserve">Varun Thakur</t>
  </si>
  <si>
    <t xml:space="preserve">19:45</t>
  </si>
  <si>
    <t xml:space="preserve">PT14201</t>
  </si>
  <si>
    <t xml:space="preserve">00:45</t>
  </si>
  <si>
    <t xml:space="preserve">PT14975</t>
  </si>
  <si>
    <t xml:space="preserve">Diya Verma</t>
  </si>
  <si>
    <t xml:space="preserve">PT11378</t>
  </si>
  <si>
    <t xml:space="preserve">Ayesha Thakur</t>
  </si>
  <si>
    <t xml:space="preserve">PT11901</t>
  </si>
  <si>
    <t xml:space="preserve">Varun Reddy</t>
  </si>
  <si>
    <t xml:space="preserve">20:40</t>
  </si>
  <si>
    <t xml:space="preserve">PT12328</t>
  </si>
  <si>
    <t xml:space="preserve">PT14807</t>
  </si>
  <si>
    <t xml:space="preserve">Kavya Bhat</t>
  </si>
  <si>
    <t xml:space="preserve">PT13312</t>
  </si>
  <si>
    <t xml:space="preserve">Ravi Kapoor</t>
  </si>
  <si>
    <t xml:space="preserve">15:10</t>
  </si>
  <si>
    <t xml:space="preserve">PT10747</t>
  </si>
  <si>
    <t xml:space="preserve">Ishaan Kumar</t>
  </si>
  <si>
    <t xml:space="preserve">12:35</t>
  </si>
  <si>
    <t xml:space="preserve">PT12165</t>
  </si>
  <si>
    <t xml:space="preserve">Isha Pillai</t>
  </si>
  <si>
    <t xml:space="preserve">PT13726</t>
  </si>
  <si>
    <t xml:space="preserve">Aadhya Kumar</t>
  </si>
  <si>
    <t xml:space="preserve">03:40</t>
  </si>
  <si>
    <t xml:space="preserve">PT12800</t>
  </si>
  <si>
    <t xml:space="preserve">Ishaan Gupta</t>
  </si>
  <si>
    <t xml:space="preserve">21:20</t>
  </si>
  <si>
    <t xml:space="preserve">PT10676</t>
  </si>
  <si>
    <t xml:space="preserve">Meera Malhotra</t>
  </si>
  <si>
    <t xml:space="preserve">05:40</t>
  </si>
  <si>
    <t xml:space="preserve">PT11649</t>
  </si>
  <si>
    <t xml:space="preserve">Divya Menon</t>
  </si>
  <si>
    <t xml:space="preserve">PT13602</t>
  </si>
  <si>
    <t xml:space="preserve">Reyansh Reddy</t>
  </si>
  <si>
    <t xml:space="preserve">PT12474</t>
  </si>
  <si>
    <t xml:space="preserve">15:20</t>
  </si>
  <si>
    <t xml:space="preserve">PT13647</t>
  </si>
  <si>
    <t xml:space="preserve">Rohan Das</t>
  </si>
  <si>
    <t xml:space="preserve">05:30</t>
  </si>
  <si>
    <t xml:space="preserve">PT11183</t>
  </si>
  <si>
    <t xml:space="preserve">Diya Nair</t>
  </si>
  <si>
    <t xml:space="preserve">PT10016</t>
  </si>
  <si>
    <t xml:space="preserve">Sameer Iyer</t>
  </si>
  <si>
    <t xml:space="preserve">16:00</t>
  </si>
  <si>
    <t xml:space="preserve">PT12825</t>
  </si>
  <si>
    <t xml:space="preserve">Rekha Chauhan</t>
  </si>
  <si>
    <t xml:space="preserve">PT11933</t>
  </si>
  <si>
    <t xml:space="preserve">  POOJA VERMA  </t>
  </si>
  <si>
    <t xml:space="preserve">PT12616</t>
  </si>
  <si>
    <t xml:space="preserve">Riya Malhotra</t>
  </si>
  <si>
    <t xml:space="preserve">22:55</t>
  </si>
  <si>
    <t xml:space="preserve">PT10675</t>
  </si>
  <si>
    <t xml:space="preserve">Pooja Reddy</t>
  </si>
  <si>
    <t xml:space="preserve">PT10857</t>
  </si>
  <si>
    <t xml:space="preserve">Ayesha Menon</t>
  </si>
  <si>
    <t xml:space="preserve">PT14879</t>
  </si>
  <si>
    <t xml:space="preserve">Deepak Menon</t>
  </si>
  <si>
    <t xml:space="preserve">PT11974</t>
  </si>
  <si>
    <t xml:space="preserve">  AJAY REDDY  </t>
  </si>
  <si>
    <t xml:space="preserve">PT14273</t>
  </si>
  <si>
    <t xml:space="preserve">Krishna Yadav</t>
  </si>
  <si>
    <t xml:space="preserve">09:45</t>
  </si>
  <si>
    <t xml:space="preserve">PT10657</t>
  </si>
  <si>
    <t xml:space="preserve">Zoya Chopra</t>
  </si>
  <si>
    <t xml:space="preserve">09:10</t>
  </si>
  <si>
    <t xml:space="preserve">PT10327</t>
  </si>
  <si>
    <t xml:space="preserve">Aadhya Das</t>
  </si>
  <si>
    <t xml:space="preserve">PT13775</t>
  </si>
  <si>
    <t xml:space="preserve">PT14388</t>
  </si>
  <si>
    <t xml:space="preserve">Vikram Shah</t>
  </si>
  <si>
    <t xml:space="preserve">12:10</t>
  </si>
  <si>
    <t xml:space="preserve">PT14684</t>
  </si>
  <si>
    <t xml:space="preserve">Rekha Kumar</t>
  </si>
  <si>
    <t xml:space="preserve">PT12717</t>
  </si>
  <si>
    <t xml:space="preserve">Isha Mukherjee</t>
  </si>
  <si>
    <t xml:space="preserve">05:05</t>
  </si>
  <si>
    <t xml:space="preserve">PT12169</t>
  </si>
  <si>
    <t xml:space="preserve">Sara Khan</t>
  </si>
  <si>
    <t xml:space="preserve">13:30</t>
  </si>
  <si>
    <t xml:space="preserve">PT12449</t>
  </si>
  <si>
    <t xml:space="preserve">Aadhya Rao</t>
  </si>
  <si>
    <t xml:space="preserve">PT11473</t>
  </si>
  <si>
    <t xml:space="preserve">Sunita Rao</t>
  </si>
  <si>
    <t xml:space="preserve">00:05</t>
  </si>
  <si>
    <t xml:space="preserve">PT11107</t>
  </si>
  <si>
    <t xml:space="preserve">Nikhil Malhotra</t>
  </si>
  <si>
    <t xml:space="preserve">05:55</t>
  </si>
  <si>
    <t xml:space="preserve">PT11739</t>
  </si>
  <si>
    <t xml:space="preserve">Nisha Chatterjee</t>
  </si>
  <si>
    <t xml:space="preserve">PT10748</t>
  </si>
  <si>
    <t xml:space="preserve">Amit Khan</t>
  </si>
  <si>
    <t xml:space="preserve">18:05</t>
  </si>
  <si>
    <t xml:space="preserve">PT13347</t>
  </si>
  <si>
    <t xml:space="preserve">Sai Mukherjee</t>
  </si>
  <si>
    <t xml:space="preserve">PT14769</t>
  </si>
  <si>
    <t xml:space="preserve">Sameer Bhat</t>
  </si>
  <si>
    <t xml:space="preserve">06:30</t>
  </si>
  <si>
    <t xml:space="preserve">PT10354</t>
  </si>
  <si>
    <t xml:space="preserve">20:15</t>
  </si>
  <si>
    <t xml:space="preserve">PT11903</t>
  </si>
  <si>
    <t xml:space="preserve">Meera Iyer</t>
  </si>
  <si>
    <t xml:space="preserve">PT11402</t>
  </si>
  <si>
    <t xml:space="preserve">Aarav Menon</t>
  </si>
  <si>
    <t xml:space="preserve">PT13293</t>
  </si>
  <si>
    <t xml:space="preserve">Sai Chauhan</t>
  </si>
  <si>
    <t xml:space="preserve">PT14437</t>
  </si>
  <si>
    <t xml:space="preserve">Vivaan Chopra</t>
  </si>
  <si>
    <t xml:space="preserve">PT14171</t>
  </si>
  <si>
    <t xml:space="preserve">PT10472</t>
  </si>
  <si>
    <t xml:space="preserve">Meera Pillai</t>
  </si>
  <si>
    <t xml:space="preserve">PT12377</t>
  </si>
  <si>
    <t xml:space="preserve">Priya Kapoor</t>
  </si>
  <si>
    <t xml:space="preserve">PT11299</t>
  </si>
  <si>
    <t xml:space="preserve">Imran Chatterjee</t>
  </si>
  <si>
    <t xml:space="preserve">03:45</t>
  </si>
  <si>
    <t xml:space="preserve">PT12366</t>
  </si>
  <si>
    <t xml:space="preserve">  KARAN MENON  </t>
  </si>
  <si>
    <t xml:space="preserve">PT11586</t>
  </si>
  <si>
    <t xml:space="preserve">Diya Sheikh</t>
  </si>
  <si>
    <t xml:space="preserve">PT14870</t>
  </si>
  <si>
    <t xml:space="preserve">  AARAV YADAV  </t>
  </si>
  <si>
    <t xml:space="preserve">PT10822</t>
  </si>
  <si>
    <t xml:space="preserve">Aadhya Chopra</t>
  </si>
  <si>
    <t xml:space="preserve">23:15</t>
  </si>
  <si>
    <t xml:space="preserve">PT13057</t>
  </si>
  <si>
    <t xml:space="preserve">Anita Iyer</t>
  </si>
  <si>
    <t xml:space="preserve">PT12648</t>
  </si>
  <si>
    <t xml:space="preserve">Rahul Thakur</t>
  </si>
  <si>
    <t xml:space="preserve">09:35</t>
  </si>
  <si>
    <t xml:space="preserve">PT11513</t>
  </si>
  <si>
    <t xml:space="preserve">Aarav Singh</t>
  </si>
  <si>
    <t xml:space="preserve">06:10</t>
  </si>
  <si>
    <t xml:space="preserve">PT14483</t>
  </si>
  <si>
    <t xml:space="preserve">Zoya Menon</t>
  </si>
  <si>
    <t xml:space="preserve">PT10373</t>
  </si>
  <si>
    <t xml:space="preserve">Isha Chauhan</t>
  </si>
  <si>
    <t xml:space="preserve">02:30</t>
  </si>
  <si>
    <t xml:space="preserve">PT10756</t>
  </si>
  <si>
    <t xml:space="preserve">Nikhil Ansari</t>
  </si>
  <si>
    <t xml:space="preserve">13:10</t>
  </si>
  <si>
    <t xml:space="preserve">PT14883</t>
  </si>
  <si>
    <t xml:space="preserve">Kavya Menon</t>
  </si>
  <si>
    <t xml:space="preserve">21:00</t>
  </si>
  <si>
    <t xml:space="preserve">PT12076</t>
  </si>
  <si>
    <t xml:space="preserve">Sunita Nair</t>
  </si>
  <si>
    <t xml:space="preserve">13:50</t>
  </si>
  <si>
    <t xml:space="preserve">PT14123</t>
  </si>
  <si>
    <t xml:space="preserve">Ishaan Kapoor</t>
  </si>
  <si>
    <t xml:space="preserve">PT11768</t>
  </si>
  <si>
    <t xml:space="preserve">PT13629</t>
  </si>
  <si>
    <t xml:space="preserve">Vikram Thakur</t>
  </si>
  <si>
    <t xml:space="preserve">PT14526</t>
  </si>
  <si>
    <t xml:space="preserve">Myra Kapoor</t>
  </si>
  <si>
    <t xml:space="preserve">PT14103</t>
  </si>
  <si>
    <t xml:space="preserve">Manoj Iyer</t>
  </si>
  <si>
    <t xml:space="preserve">PT14623</t>
  </si>
  <si>
    <t xml:space="preserve">Deepak Thakur</t>
  </si>
  <si>
    <t xml:space="preserve">06:20</t>
  </si>
  <si>
    <t xml:space="preserve">PT10509</t>
  </si>
  <si>
    <t xml:space="preserve">Isha Singh</t>
  </si>
  <si>
    <t xml:space="preserve">00:40</t>
  </si>
  <si>
    <t xml:space="preserve">PT11331</t>
  </si>
  <si>
    <t xml:space="preserve">Rekha Thakur</t>
  </si>
  <si>
    <t xml:space="preserve">PT14258</t>
  </si>
  <si>
    <t xml:space="preserve">Pooja Singh</t>
  </si>
  <si>
    <t xml:space="preserve">23:35</t>
  </si>
  <si>
    <t xml:space="preserve">PT11849</t>
  </si>
  <si>
    <t xml:space="preserve">PT11335</t>
  </si>
  <si>
    <t xml:space="preserve">Ajay Das</t>
  </si>
  <si>
    <t xml:space="preserve">15:40</t>
  </si>
  <si>
    <t xml:space="preserve">PT12145</t>
  </si>
  <si>
    <t xml:space="preserve">Ananya Kumar</t>
  </si>
  <si>
    <t xml:space="preserve">PT14492</t>
  </si>
  <si>
    <t xml:space="preserve">PT10200</t>
  </si>
  <si>
    <t xml:space="preserve">Ayesha Rao</t>
  </si>
  <si>
    <t xml:space="preserve">08:25</t>
  </si>
  <si>
    <t xml:space="preserve">PT10643</t>
  </si>
  <si>
    <t xml:space="preserve">  AMIT CHAUHAN  </t>
  </si>
  <si>
    <t xml:space="preserve">06:40</t>
  </si>
  <si>
    <t xml:space="preserve">PT10307</t>
  </si>
  <si>
    <t xml:space="preserve">Ishaan Iyer</t>
  </si>
  <si>
    <t xml:space="preserve">04:30</t>
  </si>
  <si>
    <t xml:space="preserve">PT12632</t>
  </si>
  <si>
    <t xml:space="preserve">Manoj Khan</t>
  </si>
  <si>
    <t xml:space="preserve">PT14513</t>
  </si>
  <si>
    <t xml:space="preserve">  DIVYA SHARMA  </t>
  </si>
  <si>
    <t xml:space="preserve">15:55</t>
  </si>
  <si>
    <t xml:space="preserve">PT11525</t>
  </si>
  <si>
    <t xml:space="preserve">Siddharth Mehta</t>
  </si>
  <si>
    <t xml:space="preserve">PT14764</t>
  </si>
  <si>
    <t xml:space="preserve">Myra Bhat</t>
  </si>
  <si>
    <t xml:space="preserve">04:10</t>
  </si>
  <si>
    <t xml:space="preserve">PT10249</t>
  </si>
  <si>
    <t xml:space="preserve">Aditya Rao</t>
  </si>
  <si>
    <t xml:space="preserve">02:20</t>
  </si>
  <si>
    <t xml:space="preserve">PT14074</t>
  </si>
  <si>
    <t xml:space="preserve">Deepak Sharma</t>
  </si>
  <si>
    <t xml:space="preserve">PT13309</t>
  </si>
  <si>
    <t xml:space="preserve">Karan Reddy</t>
  </si>
  <si>
    <t xml:space="preserve">05:25</t>
  </si>
  <si>
    <t xml:space="preserve">PT13128</t>
  </si>
  <si>
    <t xml:space="preserve">Sanjay Chopra</t>
  </si>
  <si>
    <t xml:space="preserve">PT13190</t>
  </si>
  <si>
    <t xml:space="preserve">Anika Shah</t>
  </si>
  <si>
    <t xml:space="preserve">PT12457</t>
  </si>
  <si>
    <t xml:space="preserve">PT10319</t>
  </si>
  <si>
    <t xml:space="preserve">Varun Chopra</t>
  </si>
  <si>
    <t xml:space="preserve">jaipur </t>
  </si>
  <si>
    <t xml:space="preserve">PT11873</t>
  </si>
  <si>
    <t xml:space="preserve">Ishaan Verma</t>
  </si>
  <si>
    <t xml:space="preserve">PT11677</t>
  </si>
  <si>
    <t xml:space="preserve">Sameer Pillai</t>
  </si>
  <si>
    <t xml:space="preserve">PT14057</t>
  </si>
  <si>
    <t xml:space="preserve">Priya Patel</t>
  </si>
  <si>
    <t xml:space="preserve">PT13193</t>
  </si>
  <si>
    <t xml:space="preserve">Mohammed Iyer</t>
  </si>
  <si>
    <t xml:space="preserve">20:05</t>
  </si>
  <si>
    <t xml:space="preserve">PT12509</t>
  </si>
  <si>
    <t xml:space="preserve">Vivaan Gupta</t>
  </si>
  <si>
    <t xml:space="preserve">10:25</t>
  </si>
  <si>
    <t xml:space="preserve">PT13984</t>
  </si>
  <si>
    <t xml:space="preserve">Kiran Gupta</t>
  </si>
  <si>
    <t xml:space="preserve">PT11126</t>
  </si>
  <si>
    <t xml:space="preserve">Sai Thakur</t>
  </si>
  <si>
    <t xml:space="preserve">PT14917</t>
  </si>
  <si>
    <t xml:space="preserve">Zoya Iyer</t>
  </si>
  <si>
    <t xml:space="preserve">PT12436</t>
  </si>
  <si>
    <t xml:space="preserve">Ajay Sharma</t>
  </si>
  <si>
    <t xml:space="preserve">PT10956</t>
  </si>
  <si>
    <t xml:space="preserve">Aarav Chauhan</t>
  </si>
  <si>
    <t xml:space="preserve">PT12316</t>
  </si>
  <si>
    <t xml:space="preserve">Mohammed Kumar</t>
  </si>
  <si>
    <t xml:space="preserve">14:30</t>
  </si>
  <si>
    <t xml:space="preserve">PT14135</t>
  </si>
  <si>
    <t xml:space="preserve">Rohan Singh</t>
  </si>
  <si>
    <t xml:space="preserve">07:45</t>
  </si>
  <si>
    <t xml:space="preserve">PT11130</t>
  </si>
  <si>
    <t xml:space="preserve">Siddharth Thakur</t>
  </si>
  <si>
    <t xml:space="preserve">PT14710</t>
  </si>
  <si>
    <t xml:space="preserve">Rohan Joshi</t>
  </si>
  <si>
    <t xml:space="preserve">11:05</t>
  </si>
  <si>
    <t xml:space="preserve">PT12171</t>
  </si>
  <si>
    <t xml:space="preserve">Sameer Mehta</t>
  </si>
  <si>
    <t xml:space="preserve">PT13795</t>
  </si>
  <si>
    <t xml:space="preserve">Aarav Patel</t>
  </si>
  <si>
    <t xml:space="preserve">PT14040</t>
  </si>
  <si>
    <t xml:space="preserve">Aditya Chatterjee</t>
  </si>
  <si>
    <t xml:space="preserve">PT13112</t>
  </si>
  <si>
    <t xml:space="preserve">Ajay Bose</t>
  </si>
  <si>
    <t xml:space="preserve">PT14635</t>
  </si>
  <si>
    <t xml:space="preserve">Vikram Sheikh</t>
  </si>
  <si>
    <t xml:space="preserve">PT14458</t>
  </si>
  <si>
    <t xml:space="preserve">Divya Sheikh</t>
  </si>
  <si>
    <t xml:space="preserve">PT10807</t>
  </si>
  <si>
    <t xml:space="preserve">18:15</t>
  </si>
  <si>
    <t xml:space="preserve">PT14322</t>
  </si>
  <si>
    <t xml:space="preserve">PT14380</t>
  </si>
  <si>
    <t xml:space="preserve">Suresh Ansari</t>
  </si>
  <si>
    <t xml:space="preserve">17:25</t>
  </si>
  <si>
    <t xml:space="preserve">PT13871</t>
  </si>
  <si>
    <t xml:space="preserve">Rajesh Chatterjee</t>
  </si>
  <si>
    <t xml:space="preserve">14:20</t>
  </si>
  <si>
    <t xml:space="preserve">PT11650</t>
  </si>
  <si>
    <t xml:space="preserve">Rahul Das</t>
  </si>
  <si>
    <t xml:space="preserve">21:15</t>
  </si>
  <si>
    <t xml:space="preserve">PT12517</t>
  </si>
  <si>
    <t xml:space="preserve">Ananya Ansari</t>
  </si>
  <si>
    <t xml:space="preserve">18:45</t>
  </si>
  <si>
    <t xml:space="preserve">PT12689</t>
  </si>
  <si>
    <t xml:space="preserve">Deepak Pillai</t>
  </si>
  <si>
    <t xml:space="preserve">01:05</t>
  </si>
  <si>
    <t xml:space="preserve">PT10905</t>
  </si>
  <si>
    <t xml:space="preserve">17:35</t>
  </si>
  <si>
    <t xml:space="preserve">PT11472</t>
  </si>
  <si>
    <t xml:space="preserve">Isha Mehta</t>
  </si>
  <si>
    <t xml:space="preserve">PT13551</t>
  </si>
  <si>
    <t xml:space="preserve">  AADHYA BOSE  </t>
  </si>
  <si>
    <t xml:space="preserve">PT13042</t>
  </si>
  <si>
    <t xml:space="preserve">PT10588</t>
  </si>
  <si>
    <t xml:space="preserve">PT14474</t>
  </si>
  <si>
    <t xml:space="preserve">Arjun Kapoor</t>
  </si>
  <si>
    <t xml:space="preserve">PT13596</t>
  </si>
  <si>
    <t xml:space="preserve">17:30</t>
  </si>
  <si>
    <t xml:space="preserve">PT12814</t>
  </si>
  <si>
    <t xml:space="preserve">Vivaan Agarwal</t>
  </si>
  <si>
    <t xml:space="preserve">01:25</t>
  </si>
  <si>
    <t xml:space="preserve">PT10344</t>
  </si>
  <si>
    <t xml:space="preserve">Sara Chatterjee</t>
  </si>
  <si>
    <t xml:space="preserve">PT13338</t>
  </si>
  <si>
    <t xml:space="preserve">Vivaan Sheikh</t>
  </si>
  <si>
    <t xml:space="preserve">PT14667</t>
  </si>
  <si>
    <t xml:space="preserve">Nikhil Agarwal</t>
  </si>
  <si>
    <t xml:space="preserve">PT13254</t>
  </si>
  <si>
    <t xml:space="preserve">PT12603</t>
  </si>
  <si>
    <t xml:space="preserve">Aditya Kapoor</t>
  </si>
  <si>
    <t xml:space="preserve">PT10633</t>
  </si>
  <si>
    <t xml:space="preserve">Ananya Agarwal</t>
  </si>
  <si>
    <t xml:space="preserve">PT12655</t>
  </si>
  <si>
    <t xml:space="preserve">PT13809</t>
  </si>
  <si>
    <t xml:space="preserve">Myra Mukherjee</t>
  </si>
  <si>
    <t xml:space="preserve">PT12727</t>
  </si>
  <si>
    <t xml:space="preserve">Vihaan Sheikh</t>
  </si>
  <si>
    <t xml:space="preserve">PT13320</t>
  </si>
  <si>
    <t xml:space="preserve">  SIDDHARTH MALHOTRA  </t>
  </si>
  <si>
    <t xml:space="preserve">PT14373</t>
  </si>
  <si>
    <t xml:space="preserve">Nisha Patel</t>
  </si>
  <si>
    <t xml:space="preserve">03:05</t>
  </si>
  <si>
    <t xml:space="preserve">PT13362</t>
  </si>
  <si>
    <t xml:space="preserve">Isha Bhat</t>
  </si>
  <si>
    <t xml:space="preserve">PT11407</t>
  </si>
  <si>
    <t xml:space="preserve">Imran Bose</t>
  </si>
  <si>
    <t xml:space="preserve">00:55</t>
  </si>
  <si>
    <t xml:space="preserve">PT11624</t>
  </si>
  <si>
    <t xml:space="preserve">Suresh Menon</t>
  </si>
  <si>
    <t xml:space="preserve">01:45</t>
  </si>
  <si>
    <t xml:space="preserve">PT12538</t>
  </si>
  <si>
    <t xml:space="preserve">Suresh Kumar</t>
  </si>
  <si>
    <t xml:space="preserve">PT12708</t>
  </si>
  <si>
    <t xml:space="preserve">Arjun Sharma</t>
  </si>
  <si>
    <t xml:space="preserve">07:25</t>
  </si>
  <si>
    <t xml:space="preserve">PT10347</t>
  </si>
  <si>
    <t xml:space="preserve">Amit Nair</t>
  </si>
  <si>
    <t xml:space="preserve">08:50</t>
  </si>
  <si>
    <t xml:space="preserve">PT12663</t>
  </si>
  <si>
    <t xml:space="preserve">Priya Sheikh</t>
  </si>
  <si>
    <t xml:space="preserve">PT14910</t>
  </si>
  <si>
    <t xml:space="preserve">PT10355</t>
  </si>
  <si>
    <t xml:space="preserve">PT11480</t>
  </si>
  <si>
    <t xml:space="preserve">Diya Mehta</t>
  </si>
  <si>
    <t xml:space="preserve">PT14705</t>
  </si>
  <si>
    <t xml:space="preserve">  RAJESH CHAUHAN  </t>
  </si>
  <si>
    <t xml:space="preserve">PT11326</t>
  </si>
  <si>
    <t xml:space="preserve">Rajesh Sharma</t>
  </si>
  <si>
    <t xml:space="preserve">PT14733</t>
  </si>
  <si>
    <t xml:space="preserve">PT14176</t>
  </si>
  <si>
    <t xml:space="preserve">Rajesh Joshi</t>
  </si>
  <si>
    <t xml:space="preserve">PT14332</t>
  </si>
  <si>
    <t xml:space="preserve">Anita Bose</t>
  </si>
  <si>
    <t xml:space="preserve">PT13523</t>
  </si>
  <si>
    <t xml:space="preserve">Deepak Patel</t>
  </si>
  <si>
    <t xml:space="preserve">PT11550</t>
  </si>
  <si>
    <t xml:space="preserve">Neha Rao</t>
  </si>
  <si>
    <t xml:space="preserve">22:50</t>
  </si>
  <si>
    <t xml:space="preserve">PT12408</t>
  </si>
  <si>
    <t xml:space="preserve">Sanjay Chauhan</t>
  </si>
  <si>
    <t xml:space="preserve">PT14595</t>
  </si>
  <si>
    <t xml:space="preserve">  ISHAAN SHARMA  </t>
  </si>
  <si>
    <t xml:space="preserve">PT12605</t>
  </si>
  <si>
    <t xml:space="preserve">Manoj Malhotra</t>
  </si>
  <si>
    <t xml:space="preserve">PT12577</t>
  </si>
  <si>
    <t xml:space="preserve">Imran Iyer</t>
  </si>
  <si>
    <t xml:space="preserve">PT12464</t>
  </si>
  <si>
    <t xml:space="preserve">Neha Menon</t>
  </si>
  <si>
    <t xml:space="preserve">PT13621</t>
  </si>
  <si>
    <t xml:space="preserve">Suresh Malhotra</t>
  </si>
  <si>
    <t xml:space="preserve">11:55</t>
  </si>
  <si>
    <t xml:space="preserve">PT10557</t>
  </si>
  <si>
    <t xml:space="preserve">Kavya Verma</t>
  </si>
  <si>
    <t xml:space="preserve">22:15</t>
  </si>
  <si>
    <t xml:space="preserve">PT14697</t>
  </si>
  <si>
    <t xml:space="preserve">PT12504</t>
  </si>
  <si>
    <t xml:space="preserve">Aarav Sharma</t>
  </si>
  <si>
    <t xml:space="preserve">PT10678</t>
  </si>
  <si>
    <t xml:space="preserve">Anita Das</t>
  </si>
  <si>
    <t xml:space="preserve">PT14101</t>
  </si>
  <si>
    <t xml:space="preserve">Rahul Joshi</t>
  </si>
  <si>
    <t xml:space="preserve">PT13768</t>
  </si>
  <si>
    <t xml:space="preserve">Divya Malhotra</t>
  </si>
  <si>
    <t xml:space="preserve">PT10176</t>
  </si>
  <si>
    <t xml:space="preserve">Nikhil Das</t>
  </si>
  <si>
    <t xml:space="preserve">16:15</t>
  </si>
  <si>
    <t xml:space="preserve">PT10921</t>
  </si>
  <si>
    <t xml:space="preserve">Kavya Nair</t>
  </si>
  <si>
    <t xml:space="preserve">22:30</t>
  </si>
  <si>
    <t xml:space="preserve">PT12691</t>
  </si>
  <si>
    <t xml:space="preserve">Deepak Mukherjee</t>
  </si>
  <si>
    <t xml:space="preserve">PT12761</t>
  </si>
  <si>
    <t xml:space="preserve">Divya Sharma</t>
  </si>
  <si>
    <t xml:space="preserve">10:45</t>
  </si>
  <si>
    <t xml:space="preserve">PT12389</t>
  </si>
  <si>
    <t xml:space="preserve">Deepak Sheikh</t>
  </si>
  <si>
    <t xml:space="preserve">16:25</t>
  </si>
  <si>
    <t xml:space="preserve">PT12088</t>
  </si>
  <si>
    <t xml:space="preserve">  AYESHA IYER  </t>
  </si>
  <si>
    <t xml:space="preserve">PT12798</t>
  </si>
  <si>
    <t xml:space="preserve">Siddharth Sharma</t>
  </si>
  <si>
    <t xml:space="preserve">PT14554</t>
  </si>
  <si>
    <t xml:space="preserve">Arjun Nair</t>
  </si>
  <si>
    <t xml:space="preserve">00:15</t>
  </si>
  <si>
    <t xml:space="preserve">PT13266</t>
  </si>
  <si>
    <t xml:space="preserve">Neha Joshi</t>
  </si>
  <si>
    <t xml:space="preserve">PT12671</t>
  </si>
  <si>
    <t xml:space="preserve">Kavya Reddy</t>
  </si>
  <si>
    <t xml:space="preserve">12:45</t>
  </si>
  <si>
    <t xml:space="preserve">PT11018</t>
  </si>
  <si>
    <t xml:space="preserve">Rajesh Mehta</t>
  </si>
  <si>
    <t xml:space="preserve">PT14059</t>
  </si>
  <si>
    <t xml:space="preserve">  REYANSH PATEL  </t>
  </si>
  <si>
    <t xml:space="preserve">16:10</t>
  </si>
  <si>
    <t xml:space="preserve">PT14442</t>
  </si>
  <si>
    <t xml:space="preserve">09:00</t>
  </si>
  <si>
    <t xml:space="preserve">PT13743</t>
  </si>
  <si>
    <t xml:space="preserve">Shweta Mehta</t>
  </si>
  <si>
    <t xml:space="preserve">PT12202</t>
  </si>
  <si>
    <t xml:space="preserve">Mohammed Gupta</t>
  </si>
  <si>
    <t xml:space="preserve">PT14085</t>
  </si>
  <si>
    <t xml:space="preserve">Nisha Menon</t>
  </si>
  <si>
    <t xml:space="preserve">PT11596</t>
  </si>
  <si>
    <t xml:space="preserve">Rekha Yadav</t>
  </si>
  <si>
    <t xml:space="preserve">PT11329</t>
  </si>
  <si>
    <t xml:space="preserve">Ayesha Pillai</t>
  </si>
  <si>
    <t xml:space="preserve">PT14565</t>
  </si>
  <si>
    <t xml:space="preserve">Aarav Joshi</t>
  </si>
  <si>
    <t xml:space="preserve">18:30</t>
  </si>
  <si>
    <t xml:space="preserve">PT13529</t>
  </si>
  <si>
    <t xml:space="preserve">PT10763</t>
  </si>
  <si>
    <t xml:space="preserve">Amit Chatterjee</t>
  </si>
  <si>
    <t xml:space="preserve">14:50</t>
  </si>
  <si>
    <t xml:space="preserve">PT14242</t>
  </si>
  <si>
    <t xml:space="preserve">Sunita Kapoor</t>
  </si>
  <si>
    <t xml:space="preserve">23:20</t>
  </si>
  <si>
    <t xml:space="preserve">PT10211</t>
  </si>
  <si>
    <t xml:space="preserve">Rohan Mehta</t>
  </si>
  <si>
    <t xml:space="preserve">PT11206</t>
  </si>
  <si>
    <t xml:space="preserve">03:35</t>
  </si>
  <si>
    <t xml:space="preserve">PT14715</t>
  </si>
  <si>
    <t xml:space="preserve">PT10118</t>
  </si>
  <si>
    <t xml:space="preserve">Diya Pillai</t>
  </si>
  <si>
    <t xml:space="preserve">PT12986</t>
  </si>
  <si>
    <t xml:space="preserve">Rohan Patel</t>
  </si>
  <si>
    <t xml:space="preserve">09:40</t>
  </si>
  <si>
    <t xml:space="preserve">PT10002</t>
  </si>
  <si>
    <t xml:space="preserve">PT14136</t>
  </si>
  <si>
    <t xml:space="preserve">Aarav Shah</t>
  </si>
  <si>
    <t xml:space="preserve">PT12412</t>
  </si>
  <si>
    <t xml:space="preserve">Imran Chopra</t>
  </si>
  <si>
    <t xml:space="preserve">PT12189</t>
  </si>
  <si>
    <t xml:space="preserve">PT10294</t>
  </si>
  <si>
    <t xml:space="preserve">Rekha Bhat</t>
  </si>
  <si>
    <t xml:space="preserve">PT13084</t>
  </si>
  <si>
    <t xml:space="preserve">Kavya Pillai</t>
  </si>
  <si>
    <t xml:space="preserve">PT12337</t>
  </si>
  <si>
    <t xml:space="preserve">Isha Patel</t>
  </si>
  <si>
    <t xml:space="preserve">PT14549</t>
  </si>
  <si>
    <t xml:space="preserve">PT14628</t>
  </si>
  <si>
    <t xml:space="preserve">Sai Patel</t>
  </si>
  <si>
    <t xml:space="preserve">PT13569</t>
  </si>
  <si>
    <t xml:space="preserve">Ananya Shah</t>
  </si>
  <si>
    <t xml:space="preserve">PT13895</t>
  </si>
  <si>
    <t xml:space="preserve">Zoya Gupta</t>
  </si>
  <si>
    <t xml:space="preserve">PT12070</t>
  </si>
  <si>
    <t xml:space="preserve">Kavya Kumar</t>
  </si>
  <si>
    <t xml:space="preserve">21:55</t>
  </si>
  <si>
    <t xml:space="preserve">PT11073</t>
  </si>
  <si>
    <t xml:space="preserve">Amit Das</t>
  </si>
  <si>
    <t xml:space="preserve">PT10554</t>
  </si>
  <si>
    <t xml:space="preserve">Meera Kumar</t>
  </si>
  <si>
    <t xml:space="preserve">PT14964</t>
  </si>
  <si>
    <t xml:space="preserve">15:45</t>
  </si>
  <si>
    <t xml:space="preserve">PT12089</t>
  </si>
  <si>
    <t xml:space="preserve">Manoj Kapoor</t>
  </si>
  <si>
    <t xml:space="preserve">PT13797</t>
  </si>
  <si>
    <t xml:space="preserve">Pooja Agarwal</t>
  </si>
  <si>
    <t xml:space="preserve">PT12320</t>
  </si>
  <si>
    <t xml:space="preserve">PT14752</t>
  </si>
  <si>
    <t xml:space="preserve">Aadhya Shah</t>
  </si>
  <si>
    <t xml:space="preserve">PT10236</t>
  </si>
  <si>
    <t xml:space="preserve">Ananya Chopra</t>
  </si>
  <si>
    <t xml:space="preserve">PT12039</t>
  </si>
  <si>
    <t xml:space="preserve">PT13206</t>
  </si>
  <si>
    <t xml:space="preserve">Aadhya Sharma</t>
  </si>
  <si>
    <t xml:space="preserve">12:05</t>
  </si>
  <si>
    <t xml:space="preserve">PT11013</t>
  </si>
  <si>
    <t xml:space="preserve">Farhan Agarwal</t>
  </si>
  <si>
    <t xml:space="preserve">PT14009</t>
  </si>
  <si>
    <t xml:space="preserve">  VIHAAN AGARWAL  </t>
  </si>
  <si>
    <t xml:space="preserve">14:00</t>
  </si>
  <si>
    <t xml:space="preserve">PT14048</t>
  </si>
  <si>
    <t xml:space="preserve">07:55</t>
  </si>
  <si>
    <t xml:space="preserve">PT10098</t>
  </si>
  <si>
    <t xml:space="preserve">Krishna Singh</t>
  </si>
  <si>
    <t xml:space="preserve">PT11910</t>
  </si>
  <si>
    <t xml:space="preserve">Aadhya Joshi</t>
  </si>
  <si>
    <t xml:space="preserve">PT14703</t>
  </si>
  <si>
    <t xml:space="preserve">Vihaan Chauhan</t>
  </si>
  <si>
    <t xml:space="preserve">PT10523</t>
  </si>
  <si>
    <t xml:space="preserve">Myra Rao</t>
  </si>
  <si>
    <t xml:space="preserve">PT12560</t>
  </si>
  <si>
    <t xml:space="preserve">09:50</t>
  </si>
  <si>
    <t xml:space="preserve">PT12002</t>
  </si>
  <si>
    <t xml:space="preserve">Zoya Rao</t>
  </si>
  <si>
    <t xml:space="preserve">PT12410</t>
  </si>
  <si>
    <t xml:space="preserve">Kavya Chopra</t>
  </si>
  <si>
    <t xml:space="preserve">16:40</t>
  </si>
  <si>
    <t xml:space="preserve">PT12443</t>
  </si>
  <si>
    <t xml:space="preserve">00:20</t>
  </si>
  <si>
    <t xml:space="preserve">PT14042</t>
  </si>
  <si>
    <t xml:space="preserve">Deepak Chatterjee</t>
  </si>
  <si>
    <t xml:space="preserve">16:55</t>
  </si>
  <si>
    <t xml:space="preserve">PT14837</t>
  </si>
  <si>
    <t xml:space="preserve">Siddharth Mukherjee</t>
  </si>
  <si>
    <t xml:space="preserve">21:50</t>
  </si>
  <si>
    <t xml:space="preserve">PT10942</t>
  </si>
  <si>
    <t xml:space="preserve">Kiran Mukherjee</t>
  </si>
  <si>
    <t xml:space="preserve">PT14983</t>
  </si>
  <si>
    <t xml:space="preserve">Neha Patel</t>
  </si>
  <si>
    <t xml:space="preserve">04:45</t>
  </si>
  <si>
    <t xml:space="preserve">PT11765</t>
  </si>
  <si>
    <t xml:space="preserve">Mohammed Rao</t>
  </si>
  <si>
    <t xml:space="preserve">11:25</t>
  </si>
  <si>
    <t xml:space="preserve">PT12953</t>
  </si>
  <si>
    <t xml:space="preserve">Zoya Kapoor</t>
  </si>
  <si>
    <t xml:space="preserve">PT11049</t>
  </si>
  <si>
    <t xml:space="preserve">PT11420</t>
  </si>
  <si>
    <t xml:space="preserve">Nisha Gupta</t>
  </si>
  <si>
    <t xml:space="preserve">PT14451</t>
  </si>
  <si>
    <t xml:space="preserve">Sameer Das</t>
  </si>
  <si>
    <t xml:space="preserve">PT11693</t>
  </si>
  <si>
    <t xml:space="preserve">Sameer Chauhan</t>
  </si>
  <si>
    <t xml:space="preserve">18:20</t>
  </si>
  <si>
    <t xml:space="preserve">PT14151</t>
  </si>
  <si>
    <t xml:space="preserve">PT14185</t>
  </si>
  <si>
    <t xml:space="preserve">Rahul Pillai</t>
  </si>
  <si>
    <t xml:space="preserve">PT14179</t>
  </si>
  <si>
    <t xml:space="preserve">Priya Khan</t>
  </si>
  <si>
    <t xml:space="preserve">PT12199</t>
  </si>
  <si>
    <t xml:space="preserve">Sara Ansari</t>
  </si>
  <si>
    <t xml:space="preserve">PT12382</t>
  </si>
  <si>
    <t xml:space="preserve">PT10066</t>
  </si>
  <si>
    <t xml:space="preserve">PT10739</t>
  </si>
  <si>
    <t xml:space="preserve">PT14362</t>
  </si>
  <si>
    <t xml:space="preserve">PT11542</t>
  </si>
  <si>
    <t xml:space="preserve">PT11597</t>
  </si>
  <si>
    <t xml:space="preserve">Reyansh Mukherjee</t>
  </si>
  <si>
    <t xml:space="preserve">PT11295</t>
  </si>
  <si>
    <t xml:space="preserve">PT14610</t>
  </si>
  <si>
    <t xml:space="preserve">Anita Kapoor</t>
  </si>
  <si>
    <t xml:space="preserve">PT14139</t>
  </si>
  <si>
    <t xml:space="preserve">Pooja Kapoor</t>
  </si>
  <si>
    <t xml:space="preserve">PT12385</t>
  </si>
  <si>
    <t xml:space="preserve">PT11342</t>
  </si>
  <si>
    <t xml:space="preserve">Anita Thakur</t>
  </si>
  <si>
    <t xml:space="preserve">PT10459</t>
  </si>
  <si>
    <t xml:space="preserve">Vihaan Reddy</t>
  </si>
  <si>
    <t xml:space="preserve">PT12758</t>
  </si>
  <si>
    <t xml:space="preserve">Ayesha Sheikh</t>
  </si>
  <si>
    <t xml:space="preserve">10:50</t>
  </si>
  <si>
    <t xml:space="preserve">PT14379</t>
  </si>
  <si>
    <t xml:space="preserve">Sunita Gupta</t>
  </si>
  <si>
    <t xml:space="preserve">PT13597</t>
  </si>
  <si>
    <t xml:space="preserve">Aditya Menon</t>
  </si>
  <si>
    <t xml:space="preserve">PT12092</t>
  </si>
  <si>
    <t xml:space="preserve">Vihaan Gupta</t>
  </si>
  <si>
    <t xml:space="preserve">PT10886</t>
  </si>
  <si>
    <t xml:space="preserve">PT13616</t>
  </si>
  <si>
    <t xml:space="preserve">PT12837</t>
  </si>
  <si>
    <t xml:space="preserve">PT11165</t>
  </si>
  <si>
    <t xml:space="preserve">Mohammed Bhat</t>
  </si>
  <si>
    <t xml:space="preserve">04:50</t>
  </si>
  <si>
    <t xml:space="preserve">PT14134</t>
  </si>
  <si>
    <t xml:space="preserve">  KAVYA VERMA  </t>
  </si>
  <si>
    <t xml:space="preserve">PT14229</t>
  </si>
  <si>
    <t xml:space="preserve">Farhan Patel</t>
  </si>
  <si>
    <t xml:space="preserve">PT13024</t>
  </si>
  <si>
    <t xml:space="preserve">Shweta Nair</t>
  </si>
  <si>
    <t xml:space="preserve">PT12792</t>
  </si>
  <si>
    <t xml:space="preserve">Zoya Ansari</t>
  </si>
  <si>
    <t xml:space="preserve">PT11427</t>
  </si>
  <si>
    <t xml:space="preserve">Shweta Chatterjee</t>
  </si>
  <si>
    <t xml:space="preserve">PT13636</t>
  </si>
  <si>
    <t xml:space="preserve">12:30</t>
  </si>
  <si>
    <t xml:space="preserve">PT13547</t>
  </si>
  <si>
    <t xml:space="preserve">Mohammed Nair</t>
  </si>
  <si>
    <t xml:space="preserve">PT14471</t>
  </si>
  <si>
    <t xml:space="preserve">Nisha Singh</t>
  </si>
  <si>
    <t xml:space="preserve">PT13969</t>
  </si>
  <si>
    <t xml:space="preserve">13:45</t>
  </si>
  <si>
    <t xml:space="preserve">PT11189</t>
  </si>
  <si>
    <t xml:space="preserve">Sameer Mukherjee</t>
  </si>
  <si>
    <t xml:space="preserve">PT13535</t>
  </si>
  <si>
    <t xml:space="preserve">Nikhil Yadav</t>
  </si>
  <si>
    <t xml:space="preserve">PT13465</t>
  </si>
  <si>
    <t xml:space="preserve">Vivaan Malhotra</t>
  </si>
  <si>
    <t xml:space="preserve">PT11530</t>
  </si>
  <si>
    <t xml:space="preserve">  NISHA MALHOTRA  </t>
  </si>
  <si>
    <t xml:space="preserve">PT13722</t>
  </si>
  <si>
    <t xml:space="preserve">PT12020</t>
  </si>
  <si>
    <t xml:space="preserve">01:10</t>
  </si>
  <si>
    <t xml:space="preserve">PT11758</t>
  </si>
  <si>
    <t xml:space="preserve">Farhan Rao</t>
  </si>
  <si>
    <t xml:space="preserve">PT11264</t>
  </si>
  <si>
    <t xml:space="preserve">Kavya Khan</t>
  </si>
  <si>
    <t xml:space="preserve">PT13133</t>
  </si>
  <si>
    <t xml:space="preserve">Pooja Yadav</t>
  </si>
  <si>
    <t xml:space="preserve">PT13753</t>
  </si>
  <si>
    <t xml:space="preserve">Siddharth Agarwal</t>
  </si>
  <si>
    <t xml:space="preserve">PT10257</t>
  </si>
  <si>
    <t xml:space="preserve">Sai Iyer</t>
  </si>
  <si>
    <t xml:space="preserve">PT14311</t>
  </si>
  <si>
    <t xml:space="preserve">Deepak Shah</t>
  </si>
  <si>
    <t xml:space="preserve">PT13798</t>
  </si>
  <si>
    <t xml:space="preserve">Aadhya Iyer</t>
  </si>
  <si>
    <t xml:space="preserve">PT10312</t>
  </si>
  <si>
    <t xml:space="preserve">Anita Joshi</t>
  </si>
  <si>
    <t xml:space="preserve">PT12228</t>
  </si>
  <si>
    <t xml:space="preserve">Rahul Mukherjee</t>
  </si>
  <si>
    <t xml:space="preserve">PT14485</t>
  </si>
  <si>
    <t xml:space="preserve">Diya Rao</t>
  </si>
  <si>
    <t xml:space="preserve">PT13884</t>
  </si>
  <si>
    <t xml:space="preserve">Anita Sheikh</t>
  </si>
  <si>
    <t xml:space="preserve">PT13837</t>
  </si>
  <si>
    <t xml:space="preserve">Zoya Kumar</t>
  </si>
  <si>
    <t xml:space="preserve">10:40</t>
  </si>
  <si>
    <t xml:space="preserve">PT10139</t>
  </si>
  <si>
    <t xml:space="preserve">Reyansh Chopra</t>
  </si>
  <si>
    <t xml:space="preserve">PT12927</t>
  </si>
  <si>
    <t xml:space="preserve">Ravi Ansari</t>
  </si>
  <si>
    <t xml:space="preserve">PT14717</t>
  </si>
  <si>
    <t xml:space="preserve">Rekha Verma</t>
  </si>
  <si>
    <t xml:space="preserve">PT11082</t>
  </si>
  <si>
    <t xml:space="preserve">Ananya Reddy</t>
  </si>
  <si>
    <t xml:space="preserve">PT10201</t>
  </si>
  <si>
    <t xml:space="preserve">19:50</t>
  </si>
  <si>
    <t xml:space="preserve">PT13708</t>
  </si>
  <si>
    <t xml:space="preserve">PT12391</t>
  </si>
  <si>
    <t xml:space="preserve">Nikhil Bose</t>
  </si>
  <si>
    <t xml:space="preserve">PT14546</t>
  </si>
  <si>
    <t xml:space="preserve">11:20</t>
  </si>
  <si>
    <t xml:space="preserve">PT10172</t>
  </si>
  <si>
    <t xml:space="preserve">PT13957</t>
  </si>
  <si>
    <t xml:space="preserve">16:05</t>
  </si>
  <si>
    <t xml:space="preserve">PT10691</t>
  </si>
  <si>
    <t xml:space="preserve">Pooja Chatterjee</t>
  </si>
  <si>
    <t xml:space="preserve">PT14840</t>
  </si>
  <si>
    <t xml:space="preserve">Aadhya Thakur</t>
  </si>
  <si>
    <t xml:space="preserve">PT12612</t>
  </si>
  <si>
    <t xml:space="preserve">PT14603</t>
  </si>
  <si>
    <t xml:space="preserve">10:15</t>
  </si>
  <si>
    <t xml:space="preserve">PT10595</t>
  </si>
  <si>
    <t xml:space="preserve">23:10</t>
  </si>
  <si>
    <t xml:space="preserve">PT12722</t>
  </si>
  <si>
    <t xml:space="preserve">Rajesh Bhat</t>
  </si>
  <si>
    <t xml:space="preserve">PT12955</t>
  </si>
  <si>
    <t xml:space="preserve">Kiran Chatterjee</t>
  </si>
  <si>
    <t xml:space="preserve">PT13223</t>
  </si>
  <si>
    <t xml:space="preserve">Kiran Ansari</t>
  </si>
  <si>
    <t xml:space="preserve">PT10519</t>
  </si>
  <si>
    <t xml:space="preserve">Nikhil Mehta</t>
  </si>
  <si>
    <t xml:space="preserve">PT12044</t>
  </si>
  <si>
    <t xml:space="preserve">Sai Malhotra</t>
  </si>
  <si>
    <t xml:space="preserve">PT12778</t>
  </si>
  <si>
    <t xml:space="preserve">Sai Bose</t>
  </si>
  <si>
    <t xml:space="preserve">PT13539</t>
  </si>
  <si>
    <t xml:space="preserve">Amit Chauhan</t>
  </si>
  <si>
    <t xml:space="preserve">PT11999</t>
  </si>
  <si>
    <t xml:space="preserve">Vihaan Mehta</t>
  </si>
  <si>
    <t xml:space="preserve">PT14692</t>
  </si>
  <si>
    <t xml:space="preserve">Farhan Chopra</t>
  </si>
  <si>
    <t xml:space="preserve">PT11723</t>
  </si>
  <si>
    <t xml:space="preserve">Neha Bose</t>
  </si>
  <si>
    <t xml:space="preserve">PT12375</t>
  </si>
  <si>
    <t xml:space="preserve">Neha Das</t>
  </si>
  <si>
    <t xml:space="preserve">11:15</t>
  </si>
  <si>
    <t xml:space="preserve">PT14170</t>
  </si>
  <si>
    <t xml:space="preserve">Ravi Rao</t>
  </si>
  <si>
    <t xml:space="preserve">PT14251</t>
  </si>
  <si>
    <t xml:space="preserve">Aadhya Reddy</t>
  </si>
  <si>
    <t xml:space="preserve">PT12313</t>
  </si>
  <si>
    <t xml:space="preserve">Vikram Khan</t>
  </si>
  <si>
    <t xml:space="preserve">PT10036</t>
  </si>
  <si>
    <t xml:space="preserve">Imran Nair</t>
  </si>
  <si>
    <t xml:space="preserve">PT10358</t>
  </si>
  <si>
    <t xml:space="preserve">Myra Gupta</t>
  </si>
  <si>
    <t xml:space="preserve">PT13627</t>
  </si>
  <si>
    <t xml:space="preserve">13:35</t>
  </si>
  <si>
    <t xml:space="preserve">PT12246</t>
  </si>
  <si>
    <t xml:space="preserve">Mohammed Mehta</t>
  </si>
  <si>
    <t xml:space="preserve">PT14420</t>
  </si>
  <si>
    <t xml:space="preserve">Rahul Malhotra</t>
  </si>
  <si>
    <t xml:space="preserve">PT12223</t>
  </si>
  <si>
    <t xml:space="preserve">Kiran Pillai</t>
  </si>
  <si>
    <t xml:space="preserve">PT10083</t>
  </si>
  <si>
    <t xml:space="preserve">Ishaan Ansari</t>
  </si>
  <si>
    <t xml:space="preserve">PT14260</t>
  </si>
  <si>
    <t xml:space="preserve">Vivaan Chauhan</t>
  </si>
  <si>
    <t xml:space="preserve">PT10963</t>
  </si>
  <si>
    <t xml:space="preserve">Sameer Gupta</t>
  </si>
  <si>
    <t xml:space="preserve">18:10</t>
  </si>
  <si>
    <t xml:space="preserve">PT14065</t>
  </si>
  <si>
    <t xml:space="preserve">PT13037</t>
  </si>
  <si>
    <t xml:space="preserve">Manoj Shah</t>
  </si>
  <si>
    <t xml:space="preserve">PT11111</t>
  </si>
  <si>
    <t xml:space="preserve">Neha Shah</t>
  </si>
  <si>
    <t xml:space="preserve">PT10792</t>
  </si>
  <si>
    <t xml:space="preserve">Farhan Sheikh</t>
  </si>
  <si>
    <t xml:space="preserve">PT11157</t>
  </si>
  <si>
    <t xml:space="preserve">Ajay Iyer</t>
  </si>
  <si>
    <t xml:space="preserve">PT10951</t>
  </si>
  <si>
    <t xml:space="preserve">Ajay Pillai</t>
  </si>
  <si>
    <t xml:space="preserve">PT10287</t>
  </si>
  <si>
    <t xml:space="preserve">06:45</t>
  </si>
  <si>
    <t xml:space="preserve">PT14673</t>
  </si>
  <si>
    <t xml:space="preserve">PT14342</t>
  </si>
  <si>
    <t xml:space="preserve">Ayesha Khan</t>
  </si>
  <si>
    <t xml:space="preserve">PT12417</t>
  </si>
  <si>
    <t xml:space="preserve">Deepak Khan</t>
  </si>
  <si>
    <t xml:space="preserve">PT10580</t>
  </si>
  <si>
    <t xml:space="preserve">Anika Reddy</t>
  </si>
  <si>
    <t xml:space="preserve">PT11441</t>
  </si>
  <si>
    <t xml:space="preserve">Vivaan Kumar</t>
  </si>
  <si>
    <t xml:space="preserve">13:15</t>
  </si>
  <si>
    <t xml:space="preserve">PT10856</t>
  </si>
  <si>
    <t xml:space="preserve">  NISHA KAPOOR  </t>
  </si>
  <si>
    <t xml:space="preserve">PT14351</t>
  </si>
  <si>
    <t xml:space="preserve">PT11691</t>
  </si>
  <si>
    <t xml:space="preserve">PT12544</t>
  </si>
  <si>
    <t xml:space="preserve">Sameer Thakur</t>
  </si>
  <si>
    <t xml:space="preserve">PT14816</t>
  </si>
  <si>
    <t xml:space="preserve">Ishaan Menon</t>
  </si>
  <si>
    <t xml:space="preserve">PT11777</t>
  </si>
  <si>
    <t xml:space="preserve">PT11491</t>
  </si>
  <si>
    <t xml:space="preserve">Sanjay Kapoor</t>
  </si>
  <si>
    <t xml:space="preserve">PT12179</t>
  </si>
  <si>
    <t xml:space="preserve">PT14663</t>
  </si>
  <si>
    <t xml:space="preserve">PT10668</t>
  </si>
  <si>
    <t xml:space="preserve">PT11391</t>
  </si>
  <si>
    <t xml:space="preserve">Rahul Sharma</t>
  </si>
  <si>
    <t xml:space="preserve">PT12476</t>
  </si>
  <si>
    <t xml:space="preserve">Riya Joshi</t>
  </si>
  <si>
    <t xml:space="preserve">PT11101</t>
  </si>
  <si>
    <t xml:space="preserve">PT12245</t>
  </si>
  <si>
    <t xml:space="preserve">PT11202</t>
  </si>
  <si>
    <t xml:space="preserve">Kiran Rao</t>
  </si>
  <si>
    <t xml:space="preserve">PT10749</t>
  </si>
  <si>
    <t xml:space="preserve">  RIYA MALHOTRA  </t>
  </si>
  <si>
    <t xml:space="preserve">PT12631</t>
  </si>
  <si>
    <t xml:space="preserve">Vihaan Singh</t>
  </si>
  <si>
    <t xml:space="preserve">PT13905</t>
  </si>
  <si>
    <t xml:space="preserve">Anita Malhotra</t>
  </si>
  <si>
    <t xml:space="preserve">PT10130</t>
  </si>
  <si>
    <t xml:space="preserve">Karan Ansari</t>
  </si>
  <si>
    <t xml:space="preserve">06:25</t>
  </si>
  <si>
    <t xml:space="preserve">PT14070</t>
  </si>
  <si>
    <t xml:space="preserve">Riya Das</t>
  </si>
  <si>
    <t xml:space="preserve">19:15</t>
  </si>
  <si>
    <t xml:space="preserve">PT11145</t>
  </si>
  <si>
    <t xml:space="preserve">Neha Chatterjee</t>
  </si>
  <si>
    <t xml:space="preserve">PT13882</t>
  </si>
  <si>
    <t xml:space="preserve">Vikram Joshi</t>
  </si>
  <si>
    <t xml:space="preserve">00:25</t>
  </si>
  <si>
    <t xml:space="preserve">PT13393</t>
  </si>
  <si>
    <t xml:space="preserve">  DIYA AGARWAL  </t>
  </si>
  <si>
    <t xml:space="preserve">PT12793</t>
  </si>
  <si>
    <t xml:space="preserve">PT10910</t>
  </si>
  <si>
    <t xml:space="preserve">Aarav Rao</t>
  </si>
  <si>
    <t xml:space="preserve">PT11701</t>
  </si>
  <si>
    <t xml:space="preserve">Vihaan Yadav</t>
  </si>
  <si>
    <t xml:space="preserve">PT13431</t>
  </si>
  <si>
    <t xml:space="preserve">Aditya Bhat</t>
  </si>
  <si>
    <t xml:space="preserve">PT13055</t>
  </si>
  <si>
    <t xml:space="preserve">PT11379</t>
  </si>
  <si>
    <t xml:space="preserve">Deepak Mehta</t>
  </si>
  <si>
    <t xml:space="preserve">17:15</t>
  </si>
  <si>
    <t xml:space="preserve">PT12153</t>
  </si>
  <si>
    <t xml:space="preserve">Priya Reddy</t>
  </si>
  <si>
    <t xml:space="preserve">PT10549</t>
  </si>
  <si>
    <t xml:space="preserve">Rahul Bose</t>
  </si>
  <si>
    <t xml:space="preserve">PT14218</t>
  </si>
  <si>
    <t xml:space="preserve">PT12456</t>
  </si>
  <si>
    <t xml:space="preserve">Sameer Yadav</t>
  </si>
  <si>
    <t xml:space="preserve">PT12895</t>
  </si>
  <si>
    <t xml:space="preserve">Shweta Chopra</t>
  </si>
  <si>
    <t xml:space="preserve">PT10078</t>
  </si>
  <si>
    <t xml:space="preserve">Rohan Bose</t>
  </si>
  <si>
    <t xml:space="preserve">PT13020</t>
  </si>
  <si>
    <t xml:space="preserve">Aarav Bhat</t>
  </si>
  <si>
    <t xml:space="preserve">PT14809</t>
  </si>
  <si>
    <t xml:space="preserve">PT12110</t>
  </si>
  <si>
    <t xml:space="preserve">Neha Kapoor</t>
  </si>
  <si>
    <t xml:space="preserve">PT11989</t>
  </si>
  <si>
    <t xml:space="preserve">Vihaan Thakur</t>
  </si>
  <si>
    <t xml:space="preserve">PT12899</t>
  </si>
  <si>
    <t xml:space="preserve">Meera Thakur</t>
  </si>
  <si>
    <t xml:space="preserve">PT11376</t>
  </si>
  <si>
    <t xml:space="preserve">PT11759</t>
  </si>
  <si>
    <t xml:space="preserve">Rajesh Malhotra</t>
  </si>
  <si>
    <t xml:space="preserve">PT13045</t>
  </si>
  <si>
    <t xml:space="preserve">Zoya Joshi</t>
  </si>
  <si>
    <t xml:space="preserve">PT13026</t>
  </si>
  <si>
    <t xml:space="preserve">Sanjay Khan</t>
  </si>
  <si>
    <t xml:space="preserve">PT10160</t>
  </si>
  <si>
    <t xml:space="preserve">12:40</t>
  </si>
  <si>
    <t xml:space="preserve">PT10628</t>
  </si>
  <si>
    <t xml:space="preserve">Zoya Sheikh</t>
  </si>
  <si>
    <t xml:space="preserve">PT10629</t>
  </si>
  <si>
    <t xml:space="preserve">Ishaan Pillai</t>
  </si>
  <si>
    <t xml:space="preserve">PT12352</t>
  </si>
  <si>
    <t xml:space="preserve">05:20</t>
  </si>
  <si>
    <t xml:space="preserve">PT10238</t>
  </si>
  <si>
    <t xml:space="preserve">Siddharth Shah</t>
  </si>
  <si>
    <t xml:space="preserve">PT11651</t>
  </si>
  <si>
    <t xml:space="preserve">Sara Reddy</t>
  </si>
  <si>
    <t xml:space="preserve">PT11931</t>
  </si>
  <si>
    <t xml:space="preserve">Arjun Singh</t>
  </si>
  <si>
    <t xml:space="preserve">PT10604</t>
  </si>
  <si>
    <t xml:space="preserve">PT11627</t>
  </si>
  <si>
    <t xml:space="preserve">PT13941</t>
  </si>
  <si>
    <t xml:space="preserve">PT14952</t>
  </si>
  <si>
    <t xml:space="preserve">Anika Chatterjee</t>
  </si>
  <si>
    <t xml:space="preserve">PT13684</t>
  </si>
  <si>
    <t xml:space="preserve">Riya Shah</t>
  </si>
  <si>
    <t xml:space="preserve">PT11227</t>
  </si>
  <si>
    <t xml:space="preserve">Manoj Menon</t>
  </si>
  <si>
    <t xml:space="preserve">PT11169</t>
  </si>
  <si>
    <t xml:space="preserve">Ajay Patel</t>
  </si>
  <si>
    <t xml:space="preserve">PT11990</t>
  </si>
  <si>
    <t xml:space="preserve">Anika Agarwal</t>
  </si>
  <si>
    <t xml:space="preserve">02:40</t>
  </si>
  <si>
    <t xml:space="preserve">PT14063</t>
  </si>
  <si>
    <t xml:space="preserve">Ayesha Mukherjee</t>
  </si>
  <si>
    <t xml:space="preserve">PT11462</t>
  </si>
  <si>
    <t xml:space="preserve">04:35</t>
  </si>
  <si>
    <t xml:space="preserve">PT12637</t>
  </si>
  <si>
    <t xml:space="preserve">Vikram Verma</t>
  </si>
  <si>
    <t xml:space="preserve">PT14626</t>
  </si>
  <si>
    <t xml:space="preserve">Arjun Bhat</t>
  </si>
  <si>
    <t xml:space="preserve">PT11727</t>
  </si>
  <si>
    <t xml:space="preserve">Vivaan Thakur</t>
  </si>
  <si>
    <t xml:space="preserve">PT14720</t>
  </si>
  <si>
    <t xml:space="preserve">Arjun Menon</t>
  </si>
  <si>
    <t xml:space="preserve">PT11028</t>
  </si>
  <si>
    <t xml:space="preserve">09:15</t>
  </si>
  <si>
    <t xml:space="preserve">PT10598</t>
  </si>
  <si>
    <t xml:space="preserve">PT10606</t>
  </si>
  <si>
    <t xml:space="preserve">PT13643</t>
  </si>
  <si>
    <t xml:space="preserve">  RAJESH DAS  </t>
  </si>
  <si>
    <t xml:space="preserve">PT14548</t>
  </si>
  <si>
    <t xml:space="preserve">19:05</t>
  </si>
  <si>
    <t xml:space="preserve">PT11856</t>
  </si>
  <si>
    <t xml:space="preserve">Rohan Iyer</t>
  </si>
  <si>
    <t xml:space="preserve">23:25</t>
  </si>
  <si>
    <t xml:space="preserve">PT10577</t>
  </si>
  <si>
    <t xml:space="preserve">PT11442</t>
  </si>
  <si>
    <t xml:space="preserve">PT11947</t>
  </si>
  <si>
    <t xml:space="preserve">Kiran Kapoor</t>
  </si>
  <si>
    <t xml:space="preserve">PT13610</t>
  </si>
  <si>
    <t xml:space="preserve">  MANOJ MENON  </t>
  </si>
  <si>
    <t xml:space="preserve">PT11235</t>
  </si>
  <si>
    <t xml:space="preserve">Vihaan Verma</t>
  </si>
  <si>
    <t xml:space="preserve">PT14300</t>
  </si>
  <si>
    <t xml:space="preserve">Mohammed Sharma</t>
  </si>
  <si>
    <t xml:space="preserve">PT12150</t>
  </si>
  <si>
    <t xml:space="preserve">13:25</t>
  </si>
  <si>
    <t xml:space="preserve">PT10179</t>
  </si>
  <si>
    <t xml:space="preserve">PT14427</t>
  </si>
  <si>
    <t xml:space="preserve">Zoya Bhat</t>
  </si>
  <si>
    <t xml:space="preserve">PT11344</t>
  </si>
  <si>
    <t xml:space="preserve">PT13003</t>
  </si>
  <si>
    <t xml:space="preserve">Mohammed Bose</t>
  </si>
  <si>
    <t xml:space="preserve">PT13724</t>
  </si>
  <si>
    <t xml:space="preserve">Neha Sharma</t>
  </si>
  <si>
    <t xml:space="preserve">15:00</t>
  </si>
  <si>
    <t xml:space="preserve">PT14766</t>
  </si>
  <si>
    <t xml:space="preserve">Zoya Thakur</t>
  </si>
  <si>
    <t xml:space="preserve">PT10082</t>
  </si>
  <si>
    <t xml:space="preserve">PT14106</t>
  </si>
  <si>
    <t xml:space="preserve">04:40</t>
  </si>
  <si>
    <t xml:space="preserve">PT11862</t>
  </si>
  <si>
    <t xml:space="preserve">Shweta Verma</t>
  </si>
  <si>
    <t xml:space="preserve">PT12772</t>
  </si>
  <si>
    <t xml:space="preserve">  VARUN JOSHI  </t>
  </si>
  <si>
    <t xml:space="preserve">PT11512</t>
  </si>
  <si>
    <t xml:space="preserve">Reyansh Malhotra</t>
  </si>
  <si>
    <t xml:space="preserve">PT10896</t>
  </si>
  <si>
    <t xml:space="preserve">Kavya Rao</t>
  </si>
  <si>
    <t xml:space="preserve">PT14325</t>
  </si>
  <si>
    <t xml:space="preserve">PT10126</t>
  </si>
  <si>
    <t xml:space="preserve">PT13173</t>
  </si>
  <si>
    <t xml:space="preserve">PT12834</t>
  </si>
  <si>
    <t xml:space="preserve">PT13843</t>
  </si>
  <si>
    <t xml:space="preserve">Varun Mukherjee</t>
  </si>
  <si>
    <t xml:space="preserve">PT10663</t>
  </si>
  <si>
    <t xml:space="preserve">PT14771</t>
  </si>
  <si>
    <t xml:space="preserve">Vikram Das</t>
  </si>
  <si>
    <t xml:space="preserve">PT10571</t>
  </si>
  <si>
    <t xml:space="preserve">PT13138</t>
  </si>
  <si>
    <t xml:space="preserve">Nisha Mehta</t>
  </si>
  <si>
    <t xml:space="preserve">PT12398</t>
  </si>
  <si>
    <t xml:space="preserve">Vivaan Nair</t>
  </si>
  <si>
    <t xml:space="preserve">PT13844</t>
  </si>
  <si>
    <t xml:space="preserve">  KAVYA YADAV  </t>
  </si>
  <si>
    <t xml:space="preserve">PT11494</t>
  </si>
  <si>
    <t xml:space="preserve">Varun Bhat</t>
  </si>
  <si>
    <t xml:space="preserve">PT11654</t>
  </si>
  <si>
    <t xml:space="preserve">PT13220</t>
  </si>
  <si>
    <t xml:space="preserve">PT11372</t>
  </si>
  <si>
    <t xml:space="preserve">Aditya Verma</t>
  </si>
  <si>
    <t xml:space="preserve">PT10075</t>
  </si>
  <si>
    <t xml:space="preserve">17:50</t>
  </si>
  <si>
    <t xml:space="preserve">PT12483</t>
  </si>
  <si>
    <t xml:space="preserve">Krishna Nair</t>
  </si>
  <si>
    <t xml:space="preserve">PT10331</t>
  </si>
  <si>
    <t xml:space="preserve">PT13357</t>
  </si>
  <si>
    <t xml:space="preserve">PT12303</t>
  </si>
  <si>
    <t xml:space="preserve">PT13874</t>
  </si>
  <si>
    <t xml:space="preserve">  MOHAMMED IYER  </t>
  </si>
  <si>
    <t xml:space="preserve">PT11573</t>
  </si>
  <si>
    <t xml:space="preserve">Kiran Menon</t>
  </si>
  <si>
    <t xml:space="preserve">PT10079</t>
  </si>
  <si>
    <t xml:space="preserve">PT12164</t>
  </si>
  <si>
    <t xml:space="preserve">Farhan Reddy</t>
  </si>
  <si>
    <t xml:space="preserve">PT12448</t>
  </si>
  <si>
    <t xml:space="preserve">01:30</t>
  </si>
  <si>
    <t xml:space="preserve">PT12289</t>
  </si>
  <si>
    <t xml:space="preserve">Sara Malhotra</t>
  </si>
  <si>
    <t xml:space="preserve">PT13791</t>
  </si>
  <si>
    <t xml:space="preserve">Anika Malhotra</t>
  </si>
  <si>
    <t xml:space="preserve">PT14211</t>
  </si>
  <si>
    <t xml:space="preserve">PT10175</t>
  </si>
  <si>
    <t xml:space="preserve">Nikhil Pillai</t>
  </si>
  <si>
    <t xml:space="preserve">PT11077</t>
  </si>
  <si>
    <t xml:space="preserve">Rekha Malhotra</t>
  </si>
  <si>
    <t xml:space="preserve">PT11986</t>
  </si>
  <si>
    <t xml:space="preserve">PT11780</t>
  </si>
  <si>
    <t xml:space="preserve">Isha Malhotra</t>
  </si>
  <si>
    <t xml:space="preserve">PT10482</t>
  </si>
  <si>
    <t xml:space="preserve">  SURESH KAPOOR  </t>
  </si>
  <si>
    <t xml:space="preserve">PT12543</t>
  </si>
  <si>
    <t xml:space="preserve">Meera Verma</t>
  </si>
  <si>
    <t xml:space="preserve">PT11554</t>
  </si>
  <si>
    <t xml:space="preserve">PT11854</t>
  </si>
  <si>
    <t xml:space="preserve">Ayesha Mehta</t>
  </si>
  <si>
    <t xml:space="preserve">PT10401</t>
  </si>
  <si>
    <t xml:space="preserve">Siddharth Iyer</t>
  </si>
  <si>
    <t xml:space="preserve">18:00</t>
  </si>
  <si>
    <t xml:space="preserve">PT10962</t>
  </si>
  <si>
    <t xml:space="preserve">Nikhil Chauhan</t>
  </si>
  <si>
    <t xml:space="preserve">PT11066</t>
  </si>
  <si>
    <t xml:space="preserve">Imran Ansari</t>
  </si>
  <si>
    <t xml:space="preserve">PT12032</t>
  </si>
  <si>
    <t xml:space="preserve">Rohan Khan</t>
  </si>
  <si>
    <t xml:space="preserve">PT14621</t>
  </si>
  <si>
    <t xml:space="preserve">Nisha Chauhan</t>
  </si>
  <si>
    <t xml:space="preserve">PT11698</t>
  </si>
  <si>
    <t xml:space="preserve">PT10243</t>
  </si>
  <si>
    <t xml:space="preserve">PT11461</t>
  </si>
  <si>
    <t xml:space="preserve">Neha Kumar</t>
  </si>
  <si>
    <t xml:space="preserve">PT12144</t>
  </si>
  <si>
    <t xml:space="preserve">PT12429</t>
  </si>
  <si>
    <t xml:space="preserve">10:05</t>
  </si>
  <si>
    <t xml:space="preserve">PT12188</t>
  </si>
  <si>
    <t xml:space="preserve">Mohammed Ansari</t>
  </si>
  <si>
    <t xml:space="preserve">PT11791</t>
  </si>
  <si>
    <t xml:space="preserve">PT15000</t>
  </si>
  <si>
    <t xml:space="preserve">PT11098</t>
  </si>
  <si>
    <t xml:space="preserve">Rohan Verma</t>
  </si>
  <si>
    <t xml:space="preserve">PT10484</t>
  </si>
  <si>
    <t xml:space="preserve">PT11992</t>
  </si>
  <si>
    <t xml:space="preserve">Amit Yadav</t>
  </si>
  <si>
    <t xml:space="preserve">PT10420</t>
  </si>
  <si>
    <t xml:space="preserve">Ayesha Joshi</t>
  </si>
  <si>
    <t xml:space="preserve">PT14354</t>
  </si>
  <si>
    <t xml:space="preserve">PT12130</t>
  </si>
  <si>
    <t xml:space="preserve">Farhan Das</t>
  </si>
  <si>
    <t xml:space="preserve">PT14140</t>
  </si>
  <si>
    <t xml:space="preserve">Priya Chauhan</t>
  </si>
  <si>
    <t xml:space="preserve">PT12871</t>
  </si>
  <si>
    <t xml:space="preserve">PT10670</t>
  </si>
  <si>
    <t xml:space="preserve">PT12308</t>
  </si>
  <si>
    <t xml:space="preserve">PT14528</t>
  </si>
  <si>
    <t xml:space="preserve">Neha Sheikh</t>
  </si>
  <si>
    <t xml:space="preserve">PT10190</t>
  </si>
  <si>
    <t xml:space="preserve">Ravi Sharma</t>
  </si>
  <si>
    <t xml:space="preserve">PT10473</t>
  </si>
  <si>
    <t xml:space="preserve">Divya Pillai</t>
  </si>
  <si>
    <t xml:space="preserve">PT10884</t>
  </si>
  <si>
    <t xml:space="preserve">Vikram Chatterjee</t>
  </si>
  <si>
    <t xml:space="preserve">08:40</t>
  </si>
  <si>
    <t xml:space="preserve">PT11797</t>
  </si>
  <si>
    <t xml:space="preserve">PT11643</t>
  </si>
  <si>
    <t xml:space="preserve">Rajesh Ansari</t>
  </si>
  <si>
    <t xml:space="preserve">PT11783</t>
  </si>
  <si>
    <t xml:space="preserve">Ayesha Patel</t>
  </si>
  <si>
    <t xml:space="preserve">04:20</t>
  </si>
  <si>
    <t xml:space="preserve">PT13691</t>
  </si>
  <si>
    <t xml:space="preserve">PT13295</t>
  </si>
  <si>
    <t xml:space="preserve">PT12759</t>
  </si>
  <si>
    <t xml:space="preserve">20:45</t>
  </si>
  <si>
    <t xml:space="preserve">PT12248</t>
  </si>
  <si>
    <t xml:space="preserve">Manoj Nair</t>
  </si>
  <si>
    <t xml:space="preserve">PT14146</t>
  </si>
  <si>
    <t xml:space="preserve">PT10642</t>
  </si>
  <si>
    <t xml:space="preserve">Kavya Gupta</t>
  </si>
  <si>
    <t xml:space="preserve">PT10717</t>
  </si>
  <si>
    <t xml:space="preserve">PT10390</t>
  </si>
  <si>
    <t xml:space="preserve">PT14167</t>
  </si>
  <si>
    <t xml:space="preserve">Kiran Mehta</t>
  </si>
  <si>
    <t xml:space="preserve">PT10387</t>
  </si>
  <si>
    <t xml:space="preserve">Riya Ansari</t>
  </si>
  <si>
    <t xml:space="preserve">PT13517</t>
  </si>
  <si>
    <t xml:space="preserve">PT11257</t>
  </si>
  <si>
    <t xml:space="preserve">Sai Sharma</t>
  </si>
  <si>
    <t xml:space="preserve">PT10279</t>
  </si>
  <si>
    <t xml:space="preserve">Varun Kapoor</t>
  </si>
  <si>
    <t xml:space="preserve">PT11105</t>
  </si>
  <si>
    <t xml:space="preserve">Ishaan Sharma</t>
  </si>
  <si>
    <t xml:space="preserve">PT14410</t>
  </si>
  <si>
    <t xml:space="preserve">Anika Pillai</t>
  </si>
  <si>
    <t xml:space="preserve">PT12839</t>
  </si>
  <si>
    <t xml:space="preserve">Imran Thakur</t>
  </si>
  <si>
    <t xml:space="preserve">PT11367</t>
  </si>
  <si>
    <t xml:space="preserve">Mohammed Chauhan</t>
  </si>
  <si>
    <t xml:space="preserve">PT13475</t>
  </si>
  <si>
    <t xml:space="preserve">PT14363</t>
  </si>
  <si>
    <t xml:space="preserve">Karan Patel</t>
  </si>
  <si>
    <t xml:space="preserve">PT10054</t>
  </si>
  <si>
    <t xml:space="preserve">PT12620</t>
  </si>
  <si>
    <t xml:space="preserve">Imran Chauhan</t>
  </si>
  <si>
    <t xml:space="preserve">PT11268</t>
  </si>
  <si>
    <t xml:space="preserve">Aarav Reddy</t>
  </si>
  <si>
    <t xml:space="preserve">PT10277</t>
  </si>
  <si>
    <t xml:space="preserve">Farhan Shah</t>
  </si>
  <si>
    <t xml:space="preserve">PT14467</t>
  </si>
  <si>
    <t xml:space="preserve">Sanjay Patel</t>
  </si>
  <si>
    <t xml:space="preserve">PT11735</t>
  </si>
  <si>
    <t xml:space="preserve">Reyansh Shah</t>
  </si>
  <si>
    <t xml:space="preserve">PT13591</t>
  </si>
  <si>
    <t xml:space="preserve">PT12970</t>
  </si>
  <si>
    <t xml:space="preserve">PT10264</t>
  </si>
  <si>
    <t xml:space="preserve">Sara Sheikh</t>
  </si>
  <si>
    <t xml:space="preserve">PT12019</t>
  </si>
  <si>
    <t xml:space="preserve">Sanjay Bhat</t>
  </si>
  <si>
    <t xml:space="preserve">PT11479</t>
  </si>
  <si>
    <t xml:space="preserve">Ishaan Shah</t>
  </si>
  <si>
    <t xml:space="preserve">PT13814</t>
  </si>
  <si>
    <t xml:space="preserve">Sara Gupta</t>
  </si>
  <si>
    <t xml:space="preserve">PT13515</t>
  </si>
  <si>
    <t xml:space="preserve">Aadhya Menon</t>
  </si>
  <si>
    <t xml:space="preserve">PT12244</t>
  </si>
  <si>
    <t xml:space="preserve">  ANANYA CHOPRA  </t>
  </si>
  <si>
    <t xml:space="preserve">PT12956</t>
  </si>
  <si>
    <t xml:space="preserve">PT14561</t>
  </si>
  <si>
    <t xml:space="preserve">PT12317</t>
  </si>
  <si>
    <t xml:space="preserve">Arjun Mehta</t>
  </si>
  <si>
    <t xml:space="preserve">PT13310</t>
  </si>
  <si>
    <t xml:space="preserve">Kavya Sheikh</t>
  </si>
  <si>
    <t xml:space="preserve">PT11936</t>
  </si>
  <si>
    <t xml:space="preserve">Sunita Mehta</t>
  </si>
  <si>
    <t xml:space="preserve">PT13899</t>
  </si>
  <si>
    <t xml:space="preserve">Anika Chauhan</t>
  </si>
  <si>
    <t xml:space="preserve">PT12703</t>
  </si>
  <si>
    <t xml:space="preserve">Siddharth Ansari</t>
  </si>
  <si>
    <t xml:space="preserve">PT10872</t>
  </si>
  <si>
    <t xml:space="preserve">Vihaan Sharma</t>
  </si>
  <si>
    <t xml:space="preserve">PT14640</t>
  </si>
  <si>
    <t xml:space="preserve">Krishna Agarwal</t>
  </si>
  <si>
    <t xml:space="preserve">PT14810</t>
  </si>
  <si>
    <t xml:space="preserve">Karan Verma</t>
  </si>
  <si>
    <t xml:space="preserve">PT12118</t>
  </si>
  <si>
    <t xml:space="preserve">Imran Shah</t>
  </si>
  <si>
    <t xml:space="preserve">PT10259</t>
  </si>
  <si>
    <t xml:space="preserve">Siddharth Sheikh</t>
  </si>
  <si>
    <t xml:space="preserve">PT13270</t>
  </si>
  <si>
    <t xml:space="preserve">Reyansh Bhat</t>
  </si>
  <si>
    <t xml:space="preserve">PT11238</t>
  </si>
  <si>
    <t xml:space="preserve">Aditya Das</t>
  </si>
  <si>
    <t xml:space="preserve">20:30</t>
  </si>
  <si>
    <t xml:space="preserve">PT13841</t>
  </si>
  <si>
    <t xml:space="preserve">Anika Sheikh</t>
  </si>
  <si>
    <t xml:space="preserve">PT11497</t>
  </si>
  <si>
    <t xml:space="preserve">Rekha Iyer</t>
  </si>
  <si>
    <t xml:space="preserve">PT14981</t>
  </si>
  <si>
    <t xml:space="preserve">Ravi Reddy</t>
  </si>
  <si>
    <t xml:space="preserve">PT13930</t>
  </si>
  <si>
    <t xml:space="preserve">PT14501</t>
  </si>
  <si>
    <t xml:space="preserve">Ravi Joshi</t>
  </si>
  <si>
    <t xml:space="preserve">PT11571</t>
  </si>
  <si>
    <t xml:space="preserve">Farhan Joshi</t>
  </si>
  <si>
    <t xml:space="preserve">PT11775</t>
  </si>
  <si>
    <t xml:space="preserve">Kiran Verma</t>
  </si>
  <si>
    <t xml:space="preserve">01:55</t>
  </si>
  <si>
    <t xml:space="preserve">PT13422</t>
  </si>
  <si>
    <t xml:space="preserve">Divya Singh</t>
  </si>
  <si>
    <t xml:space="preserve">PT11827</t>
  </si>
  <si>
    <t xml:space="preserve">Sai Sheikh</t>
  </si>
  <si>
    <t xml:space="preserve">PT14298</t>
  </si>
  <si>
    <t xml:space="preserve">Nikhil Rao</t>
  </si>
  <si>
    <t xml:space="preserve">PT13384</t>
  </si>
  <si>
    <t xml:space="preserve">Pooja Sharma</t>
  </si>
  <si>
    <t xml:space="preserve">PT13804</t>
  </si>
  <si>
    <t xml:space="preserve">Pooja Chopra</t>
  </si>
  <si>
    <t xml:space="preserve">PT12030</t>
  </si>
  <si>
    <t xml:space="preserve">Aadhya Chauhan</t>
  </si>
  <si>
    <t xml:space="preserve">PT13490</t>
  </si>
  <si>
    <t xml:space="preserve">Mohammed Khan</t>
  </si>
  <si>
    <t xml:space="preserve">PT13106</t>
  </si>
  <si>
    <t xml:space="preserve">PT11832</t>
  </si>
  <si>
    <t xml:space="preserve">Ravi Yadav</t>
  </si>
  <si>
    <t xml:space="preserve">19:40</t>
  </si>
  <si>
    <t xml:space="preserve">PT12261</t>
  </si>
  <si>
    <t xml:space="preserve">Nikhil Sharma</t>
  </si>
  <si>
    <t xml:space="preserve">PT11807</t>
  </si>
  <si>
    <t xml:space="preserve">Vivaan Patel</t>
  </si>
  <si>
    <t xml:space="preserve">PT11445</t>
  </si>
  <si>
    <t xml:space="preserve">PT13482</t>
  </si>
  <si>
    <t xml:space="preserve">Isha Joshi</t>
  </si>
  <si>
    <t xml:space="preserve">PT11457</t>
  </si>
  <si>
    <t xml:space="preserve">PT11779</t>
  </si>
  <si>
    <t xml:space="preserve">Ayesha Verma</t>
  </si>
  <si>
    <t xml:space="preserve">PT12254</t>
  </si>
  <si>
    <t xml:space="preserve">Myra Chauhan</t>
  </si>
  <si>
    <t xml:space="preserve">PT13140</t>
  </si>
  <si>
    <t xml:space="preserve">  RAJESH PILLAI  </t>
  </si>
  <si>
    <t xml:space="preserve">PT12801</t>
  </si>
  <si>
    <t xml:space="preserve">Aarav Bose</t>
  </si>
  <si>
    <t xml:space="preserve">PT13740</t>
  </si>
  <si>
    <t xml:space="preserve">Siddharth Singh</t>
  </si>
  <si>
    <t xml:space="preserve">PT13956</t>
  </si>
  <si>
    <t xml:space="preserve">PT10169</t>
  </si>
  <si>
    <t xml:space="preserve">Mohammed Sheikh</t>
  </si>
  <si>
    <t xml:space="preserve">PT13577</t>
  </si>
  <si>
    <t xml:space="preserve">Myra Nair</t>
  </si>
  <si>
    <t xml:space="preserve">PT10751</t>
  </si>
  <si>
    <t xml:space="preserve">Reyansh Sharma</t>
  </si>
  <si>
    <t xml:space="preserve">PT13698</t>
  </si>
  <si>
    <t xml:space="preserve">PT14313</t>
  </si>
  <si>
    <t xml:space="preserve">PT13165</t>
  </si>
  <si>
    <t xml:space="preserve">Aadhya Mehta</t>
  </si>
  <si>
    <t xml:space="preserve">PT11637</t>
  </si>
  <si>
    <t xml:space="preserve">Karan Rao</t>
  </si>
  <si>
    <t xml:space="preserve">PT11688</t>
  </si>
  <si>
    <t xml:space="preserve">Kavya Ansari</t>
  </si>
  <si>
    <t xml:space="preserve">PT13191</t>
  </si>
  <si>
    <t xml:space="preserve">PT10648</t>
  </si>
  <si>
    <t xml:space="preserve">14:55</t>
  </si>
  <si>
    <t xml:space="preserve">PT10194</t>
  </si>
  <si>
    <t xml:space="preserve">PT11766</t>
  </si>
  <si>
    <t xml:space="preserve">20:50</t>
  </si>
  <si>
    <t xml:space="preserve">PT11523</t>
  </si>
  <si>
    <t xml:space="preserve">Sai Kapoor</t>
  </si>
  <si>
    <t xml:space="preserve">PT14449</t>
  </si>
  <si>
    <t xml:space="preserve">PT13873</t>
  </si>
  <si>
    <t xml:space="preserve">Rohan Rao</t>
  </si>
  <si>
    <t xml:space="preserve">PT12409</t>
  </si>
  <si>
    <t xml:space="preserve">Farhan Pillai</t>
  </si>
  <si>
    <t xml:space="preserve">03:55</t>
  </si>
  <si>
    <t xml:space="preserve">PT10252</t>
  </si>
  <si>
    <t xml:space="preserve">PT13799</t>
  </si>
  <si>
    <t xml:space="preserve">PT13136</t>
  </si>
  <si>
    <t xml:space="preserve">PT12465</t>
  </si>
  <si>
    <t xml:space="preserve">PT11298</t>
  </si>
  <si>
    <t xml:space="preserve">PT11091</t>
  </si>
  <si>
    <t xml:space="preserve">Nisha Verma</t>
  </si>
  <si>
    <t xml:space="preserve">PT12180</t>
  </si>
  <si>
    <t xml:space="preserve">Ajay Menon</t>
  </si>
  <si>
    <t xml:space="preserve">PT11312</t>
  </si>
  <si>
    <t xml:space="preserve">Rekha Patel</t>
  </si>
  <si>
    <t xml:space="preserve">PT14985</t>
  </si>
  <si>
    <t xml:space="preserve">Sunita Shah</t>
  </si>
  <si>
    <t xml:space="preserve">08:10</t>
  </si>
  <si>
    <t xml:space="preserve">PT13822</t>
  </si>
  <si>
    <t xml:space="preserve">Varun Kumar</t>
  </si>
  <si>
    <t xml:space="preserve">PT10102</t>
  </si>
  <si>
    <t xml:space="preserve">Sai Agarwal</t>
  </si>
  <si>
    <t xml:space="preserve">PT13331</t>
  </si>
  <si>
    <t xml:space="preserve">  VARUN THAKUR  </t>
  </si>
  <si>
    <t xml:space="preserve">PT10730</t>
  </si>
  <si>
    <t xml:space="preserve">PT13891</t>
  </si>
  <si>
    <t xml:space="preserve">Divya Patel</t>
  </si>
  <si>
    <t xml:space="preserve">PT13183</t>
  </si>
  <si>
    <t xml:space="preserve">PT14751</t>
  </si>
  <si>
    <t xml:space="preserve">PT13008</t>
  </si>
  <si>
    <t xml:space="preserve">PT11422</t>
  </si>
  <si>
    <t xml:space="preserve">Vikram Menon</t>
  </si>
  <si>
    <t xml:space="preserve">PT14017</t>
  </si>
  <si>
    <t xml:space="preserve">Krishna Malhotra</t>
  </si>
  <si>
    <t xml:space="preserve">PT11233</t>
  </si>
  <si>
    <t xml:space="preserve">Divya Kapoor</t>
  </si>
  <si>
    <t xml:space="preserve">PT11878</t>
  </si>
  <si>
    <t xml:space="preserve">Priya Thakur</t>
  </si>
  <si>
    <t xml:space="preserve">PT12821</t>
  </si>
  <si>
    <t xml:space="preserve">PT12299</t>
  </si>
  <si>
    <t xml:space="preserve">Priya Malhotra</t>
  </si>
  <si>
    <t xml:space="preserve">PT13509</t>
  </si>
  <si>
    <t xml:space="preserve">Ishaan Reddy</t>
  </si>
  <si>
    <t xml:space="preserve">PT14365</t>
  </si>
  <si>
    <t xml:space="preserve">Mohammed Chatterjee</t>
  </si>
  <si>
    <t xml:space="preserve">PT11358</t>
  </si>
  <si>
    <t xml:space="preserve">PT14289</t>
  </si>
  <si>
    <t xml:space="preserve">Diya Bhat</t>
  </si>
  <si>
    <t xml:space="preserve">PT11152</t>
  </si>
  <si>
    <t xml:space="preserve">Rekha Ansari</t>
  </si>
  <si>
    <t xml:space="preserve">PT13286</t>
  </si>
  <si>
    <t xml:space="preserve">Karan Mukherjee</t>
  </si>
  <si>
    <t xml:space="preserve">PT14645</t>
  </si>
  <si>
    <t xml:space="preserve">Meera Agarwal</t>
  </si>
  <si>
    <t xml:space="preserve">PT14587</t>
  </si>
  <si>
    <t xml:space="preserve">  DIVYA MALHOTRA  </t>
  </si>
  <si>
    <t xml:space="preserve">PT13913</t>
  </si>
  <si>
    <t xml:space="preserve">PT13725</t>
  </si>
  <si>
    <t xml:space="preserve">PT10177</t>
  </si>
  <si>
    <t xml:space="preserve">PT14815</t>
  </si>
  <si>
    <t xml:space="preserve">Riya Chauhan</t>
  </si>
  <si>
    <t xml:space="preserve">PT10512</t>
  </si>
  <si>
    <t xml:space="preserve">Sanjay Sheikh</t>
  </si>
  <si>
    <t xml:space="preserve">PT12175</t>
  </si>
  <si>
    <t xml:space="preserve">Divya Shah</t>
  </si>
  <si>
    <t xml:space="preserve">PT11987</t>
  </si>
  <si>
    <t xml:space="preserve">Ravi Pillai</t>
  </si>
  <si>
    <t xml:space="preserve">PT13308</t>
  </si>
  <si>
    <t xml:space="preserve">Aadhya Agarwal</t>
  </si>
  <si>
    <t xml:space="preserve">PT14822</t>
  </si>
  <si>
    <t xml:space="preserve">Karan Mehta</t>
  </si>
  <si>
    <t xml:space="preserve">PT10692</t>
  </si>
  <si>
    <t xml:space="preserve">  SAI CHAUHAN  </t>
  </si>
  <si>
    <t xml:space="preserve">PT12029</t>
  </si>
  <si>
    <t xml:space="preserve">Ayesha Bose</t>
  </si>
  <si>
    <t xml:space="preserve">PT11431</t>
  </si>
  <si>
    <t xml:space="preserve">PT11830</t>
  </si>
  <si>
    <t xml:space="preserve">PT14118</t>
  </si>
  <si>
    <t xml:space="preserve">Divya Rao</t>
  </si>
  <si>
    <t xml:space="preserve">PT14781</t>
  </si>
  <si>
    <t xml:space="preserve">Ravi Mukherjee</t>
  </si>
  <si>
    <t xml:space="preserve">PT13344</t>
  </si>
  <si>
    <t xml:space="preserve">Aditya Nair</t>
  </si>
  <si>
    <t xml:space="preserve">PT14967</t>
  </si>
  <si>
    <t xml:space="preserve">PT10253</t>
  </si>
  <si>
    <t xml:space="preserve">PT14370</t>
  </si>
  <si>
    <t xml:space="preserve">Ishaan Mehta</t>
  </si>
  <si>
    <t xml:space="preserve">PT14858</t>
  </si>
  <si>
    <t xml:space="preserve">Manoj Mukherjee</t>
  </si>
  <si>
    <t xml:space="preserve">PT14287</t>
  </si>
  <si>
    <t xml:space="preserve">Isha Kapoor</t>
  </si>
  <si>
    <t xml:space="preserve">PT10485</t>
  </si>
  <si>
    <t xml:space="preserve">PT13554</t>
  </si>
  <si>
    <t xml:space="preserve">PT11117</t>
  </si>
  <si>
    <t xml:space="preserve">Krishna Gupta</t>
  </si>
  <si>
    <t xml:space="preserve">PT14691</t>
  </si>
  <si>
    <t xml:space="preserve">Nisha Mukherjee</t>
  </si>
  <si>
    <t xml:space="preserve">PT12031</t>
  </si>
  <si>
    <t xml:space="preserve">PT10244</t>
  </si>
  <si>
    <t xml:space="preserve">Sara Kumar</t>
  </si>
  <si>
    <t xml:space="preserve">PT14696</t>
  </si>
  <si>
    <t xml:space="preserve">Deepak Das</t>
  </si>
  <si>
    <t xml:space="preserve">PT11459</t>
  </si>
  <si>
    <t xml:space="preserve">PT14238</t>
  </si>
  <si>
    <t xml:space="preserve">Kiran Iyer</t>
  </si>
  <si>
    <t xml:space="preserve">PT12034</t>
  </si>
  <si>
    <t xml:space="preserve">PT10164</t>
  </si>
  <si>
    <t xml:space="preserve">PT11244</t>
  </si>
  <si>
    <t xml:space="preserve">Sara Sharma</t>
  </si>
  <si>
    <t xml:space="preserve">PT12960</t>
  </si>
  <si>
    <t xml:space="preserve">11:40</t>
  </si>
  <si>
    <t xml:space="preserve">PT10864</t>
  </si>
  <si>
    <t xml:space="preserve">  SARA CHOPRA  </t>
  </si>
  <si>
    <t xml:space="preserve">PT11860</t>
  </si>
  <si>
    <t xml:space="preserve">PT14417</t>
  </si>
  <si>
    <t xml:space="preserve">PT14732</t>
  </si>
  <si>
    <t xml:space="preserve">PT14266</t>
  </si>
  <si>
    <t xml:space="preserve">Priya Bhat</t>
  </si>
  <si>
    <t xml:space="preserve">PT10283</t>
  </si>
  <si>
    <t xml:space="preserve">PT12542</t>
  </si>
  <si>
    <t xml:space="preserve">PT14470</t>
  </si>
  <si>
    <t xml:space="preserve">Suresh Kapoor</t>
  </si>
  <si>
    <t xml:space="preserve">PT14805</t>
  </si>
  <si>
    <t xml:space="preserve">PT10168</t>
  </si>
  <si>
    <t xml:space="preserve">Rajesh Yadav</t>
  </si>
  <si>
    <t xml:space="preserve">PT10711</t>
  </si>
  <si>
    <t xml:space="preserve">PT11170</t>
  </si>
  <si>
    <t xml:space="preserve">PT10933</t>
  </si>
  <si>
    <t xml:space="preserve">Mohammed Menon</t>
  </si>
  <si>
    <t xml:space="preserve">PT13645</t>
  </si>
  <si>
    <t xml:space="preserve">PT14450</t>
  </si>
  <si>
    <t xml:space="preserve">PT12395</t>
  </si>
  <si>
    <t xml:space="preserve">Ishaan Singh</t>
  </si>
  <si>
    <t xml:space="preserve">PT11255</t>
  </si>
  <si>
    <t xml:space="preserve">  VIKRAM MALHOTRA  </t>
  </si>
  <si>
    <t xml:space="preserve">PT12434</t>
  </si>
  <si>
    <t xml:space="preserve">Ananya Iyer</t>
  </si>
  <si>
    <t xml:space="preserve">PT11520</t>
  </si>
  <si>
    <t xml:space="preserve">PT10654</t>
  </si>
  <si>
    <t xml:space="preserve">Sara Yadav</t>
  </si>
  <si>
    <t xml:space="preserve">PT11388</t>
  </si>
  <si>
    <t xml:space="preserve">Riya Sharma</t>
  </si>
  <si>
    <t xml:space="preserve">PT12151</t>
  </si>
  <si>
    <t xml:space="preserve">PT12146</t>
  </si>
  <si>
    <t xml:space="preserve">PT14573</t>
  </si>
  <si>
    <t xml:space="preserve">Imran Menon</t>
  </si>
  <si>
    <t xml:space="preserve">PT12397</t>
  </si>
  <si>
    <t xml:space="preserve">PT13007</t>
  </si>
  <si>
    <t xml:space="preserve">PT14293</t>
  </si>
  <si>
    <t xml:space="preserve">Farhan Chauhan</t>
  </si>
  <si>
    <t xml:space="preserve">PT13954</t>
  </si>
  <si>
    <t xml:space="preserve">PT11410</t>
  </si>
  <si>
    <t xml:space="preserve">Vivaan Singh</t>
  </si>
  <si>
    <t xml:space="preserve">PT10332</t>
  </si>
  <si>
    <t xml:space="preserve">11:35</t>
  </si>
  <si>
    <t xml:space="preserve">PT11534</t>
  </si>
  <si>
    <t xml:space="preserve">Rahul Menon</t>
  </si>
  <si>
    <t xml:space="preserve">PT11953</t>
  </si>
  <si>
    <t xml:space="preserve">Ananya Patel</t>
  </si>
  <si>
    <t xml:space="preserve">PT14934</t>
  </si>
  <si>
    <t xml:space="preserve">Imran Khan</t>
  </si>
  <si>
    <t xml:space="preserve">PT10081</t>
  </si>
  <si>
    <t xml:space="preserve">PT12213</t>
  </si>
  <si>
    <t xml:space="preserve">Amit Verma</t>
  </si>
  <si>
    <t xml:space="preserve">PT13114</t>
  </si>
  <si>
    <t xml:space="preserve">PT14109</t>
  </si>
  <si>
    <t xml:space="preserve">Sai Shah</t>
  </si>
  <si>
    <t xml:space="preserve">PT13324</t>
  </si>
  <si>
    <t xml:space="preserve">Varun Khan</t>
  </si>
  <si>
    <t xml:space="preserve">PT12218</t>
  </si>
  <si>
    <t xml:space="preserve">Sara Chauhan</t>
  </si>
  <si>
    <t xml:space="preserve">PT13221</t>
  </si>
  <si>
    <t xml:space="preserve">Priya Mehta</t>
  </si>
  <si>
    <t xml:space="preserve">PT13559</t>
  </si>
  <si>
    <t xml:space="preserve">PT13226</t>
  </si>
  <si>
    <t xml:space="preserve">PT14711</t>
  </si>
  <si>
    <t xml:space="preserve">  NEHA CHAUHAN  </t>
  </si>
  <si>
    <t xml:space="preserve">PT10996</t>
  </si>
  <si>
    <t xml:space="preserve">Aditya Sharma</t>
  </si>
  <si>
    <t xml:space="preserve">PT12027</t>
  </si>
  <si>
    <t xml:space="preserve">Myra Malhotra</t>
  </si>
  <si>
    <t xml:space="preserve">PT11676</t>
  </si>
  <si>
    <t xml:space="preserve">Aditya Mehta</t>
  </si>
  <si>
    <t xml:space="preserve">PT11726</t>
  </si>
  <si>
    <t xml:space="preserve">PT12331</t>
  </si>
  <si>
    <t xml:space="preserve">PT12286</t>
  </si>
  <si>
    <t xml:space="preserve">PT13536</t>
  </si>
  <si>
    <t xml:space="preserve">PT10089</t>
  </si>
  <si>
    <t xml:space="preserve">Karan Pillai</t>
  </si>
  <si>
    <t xml:space="preserve">PT10196</t>
  </si>
  <si>
    <t xml:space="preserve">PT13073</t>
  </si>
  <si>
    <t xml:space="preserve">  MEERA MENON  </t>
  </si>
  <si>
    <t xml:space="preserve">PT11054</t>
  </si>
  <si>
    <t xml:space="preserve">Amit Bhat</t>
  </si>
  <si>
    <t xml:space="preserve">PT10356</t>
  </si>
  <si>
    <t xml:space="preserve">PT14753</t>
  </si>
  <si>
    <t xml:space="preserve">Nisha Shah</t>
  </si>
  <si>
    <t xml:space="preserve">01:20</t>
  </si>
  <si>
    <t xml:space="preserve">PT12740</t>
  </si>
  <si>
    <t xml:space="preserve">PT11045</t>
  </si>
  <si>
    <t xml:space="preserve">Shweta Chauhan</t>
  </si>
  <si>
    <t xml:space="preserve">PT10612</t>
  </si>
  <si>
    <t xml:space="preserve">PT14905</t>
  </si>
  <si>
    <t xml:space="preserve">PT14793</t>
  </si>
  <si>
    <t xml:space="preserve">PT14269</t>
  </si>
  <si>
    <t xml:space="preserve">Arjun Ansari</t>
  </si>
  <si>
    <t xml:space="preserve">PT12957</t>
  </si>
  <si>
    <t xml:space="preserve">PT14925</t>
  </si>
  <si>
    <t xml:space="preserve">PT13945</t>
  </si>
  <si>
    <t xml:space="preserve">PT13888</t>
  </si>
  <si>
    <t xml:space="preserve">Imran Verma</t>
  </si>
  <si>
    <t xml:space="preserve">PT13429</t>
  </si>
  <si>
    <t xml:space="preserve">PT14131</t>
  </si>
  <si>
    <t xml:space="preserve">Krishna Bose</t>
  </si>
  <si>
    <t xml:space="preserve">07:00</t>
  </si>
  <si>
    <t xml:space="preserve">PT13122</t>
  </si>
  <si>
    <t xml:space="preserve">Riya Khan</t>
  </si>
  <si>
    <t xml:space="preserve">PT10556</t>
  </si>
  <si>
    <t xml:space="preserve">Isha Chopra</t>
  </si>
  <si>
    <t xml:space="preserve">PT10997</t>
  </si>
  <si>
    <t xml:space="preserve">  VIHAAN PILLAI  </t>
  </si>
  <si>
    <t xml:space="preserve">PT14827</t>
  </si>
  <si>
    <t xml:space="preserve">PT12361</t>
  </si>
  <si>
    <t xml:space="preserve">PT11121</t>
  </si>
  <si>
    <t xml:space="preserve">Isha Shah</t>
  </si>
  <si>
    <t xml:space="preserve">PT12536</t>
  </si>
  <si>
    <t xml:space="preserve">Ajay Verma</t>
  </si>
  <si>
    <t xml:space="preserve">PT12593</t>
  </si>
  <si>
    <t xml:space="preserve">PT10414</t>
  </si>
  <si>
    <t xml:space="preserve">PT12692</t>
  </si>
  <si>
    <t xml:space="preserve">Vihaan Das</t>
  </si>
  <si>
    <t xml:space="preserve">PT11316</t>
  </si>
  <si>
    <t xml:space="preserve">PT13603</t>
  </si>
  <si>
    <t xml:space="preserve">Karan Iyer</t>
  </si>
  <si>
    <t xml:space="preserve">PT13383</t>
  </si>
  <si>
    <t xml:space="preserve">PT14995</t>
  </si>
  <si>
    <t xml:space="preserve">Nisha Ansari</t>
  </si>
  <si>
    <t xml:space="preserve">PT12682</t>
  </si>
  <si>
    <t xml:space="preserve">Sai Yadav</t>
  </si>
  <si>
    <t xml:space="preserve">PT11366</t>
  </si>
  <si>
    <t xml:space="preserve">Rohan Sharma</t>
  </si>
  <si>
    <t xml:space="preserve">PT11120</t>
  </si>
  <si>
    <t xml:space="preserve">PT13082</t>
  </si>
  <si>
    <t xml:space="preserve">Ishaan Bose</t>
  </si>
  <si>
    <t xml:space="preserve">PT14396</t>
  </si>
  <si>
    <t xml:space="preserve">PT12869</t>
  </si>
  <si>
    <t xml:space="preserve">PT10391</t>
  </si>
  <si>
    <t xml:space="preserve">Meera Ansari</t>
  </si>
  <si>
    <t xml:space="preserve">PT11818</t>
  </si>
  <si>
    <t xml:space="preserve">PT10695</t>
  </si>
  <si>
    <t xml:space="preserve">PT14401</t>
  </si>
  <si>
    <t xml:space="preserve">PT11939</t>
  </si>
  <si>
    <t xml:space="preserve">Aarav Agarwal</t>
  </si>
  <si>
    <t xml:space="preserve">PT12330</t>
  </si>
  <si>
    <t xml:space="preserve">PT11988</t>
  </si>
  <si>
    <t xml:space="preserve">02:50</t>
  </si>
  <si>
    <t xml:space="preserve">PT12270</t>
  </si>
  <si>
    <t xml:space="preserve">PT11541</t>
  </si>
  <si>
    <t xml:space="preserve">Suresh Chauhan</t>
  </si>
  <si>
    <t xml:space="preserve">PT11095</t>
  </si>
  <si>
    <t xml:space="preserve">  REYANSH BOSE  </t>
  </si>
  <si>
    <t xml:space="preserve">PT14861</t>
  </si>
  <si>
    <t xml:space="preserve">PT14397</t>
  </si>
  <si>
    <t xml:space="preserve">PT13237</t>
  </si>
  <si>
    <t xml:space="preserve">  SAI BHAT  </t>
  </si>
  <si>
    <t xml:space="preserve">PT10070</t>
  </si>
  <si>
    <t xml:space="preserve">PT14031</t>
  </si>
  <si>
    <t xml:space="preserve">Imran Reddy</t>
  </si>
  <si>
    <t xml:space="preserve">PT14026</t>
  </si>
  <si>
    <t xml:space="preserve">PT10018</t>
  </si>
  <si>
    <t xml:space="preserve">Anita Sharma</t>
  </si>
  <si>
    <t xml:space="preserve">PT12864</t>
  </si>
  <si>
    <t xml:space="preserve">12:00</t>
  </si>
  <si>
    <t xml:space="preserve">PT14154</t>
  </si>
  <si>
    <t xml:space="preserve">Farhan Singh</t>
  </si>
  <si>
    <t xml:space="preserve">PT12984</t>
  </si>
  <si>
    <t xml:space="preserve">Krishna Das</t>
  </si>
  <si>
    <t xml:space="preserve">PT10821</t>
  </si>
  <si>
    <t xml:space="preserve">Diya Reddy</t>
  </si>
  <si>
    <t xml:space="preserve">PT11390</t>
  </si>
  <si>
    <t xml:space="preserve">PT12017</t>
  </si>
  <si>
    <t xml:space="preserve">Shweta Mukherjee</t>
  </si>
  <si>
    <t xml:space="preserve">PT14307</t>
  </si>
  <si>
    <t xml:space="preserve">PT11002</t>
  </si>
  <si>
    <t xml:space="preserve">Rohan Kapoor</t>
  </si>
  <si>
    <t xml:space="preserve">PT13746</t>
  </si>
  <si>
    <t xml:space="preserve">Rohan Sheikh</t>
  </si>
  <si>
    <t xml:space="preserve">PT10696</t>
  </si>
  <si>
    <t xml:space="preserve">PT13839</t>
  </si>
  <si>
    <t xml:space="preserve">Ajay Chopra</t>
  </si>
  <si>
    <t xml:space="preserve">PT14773</t>
  </si>
  <si>
    <t xml:space="preserve">PT13906</t>
  </si>
  <si>
    <t xml:space="preserve">PT11831</t>
  </si>
  <si>
    <t xml:space="preserve">PT13290</t>
  </si>
  <si>
    <t xml:space="preserve">Ayesha Ansari</t>
  </si>
  <si>
    <t xml:space="preserve">PT13810</t>
  </si>
  <si>
    <t xml:space="preserve">PT11715</t>
  </si>
  <si>
    <t xml:space="preserve">PT13914</t>
  </si>
  <si>
    <t xml:space="preserve">Amit Ansari</t>
  </si>
  <si>
    <t xml:space="preserve">PT14642</t>
  </si>
  <si>
    <t xml:space="preserve">Sameer Joshi</t>
  </si>
  <si>
    <t xml:space="preserve">PT11279</t>
  </si>
  <si>
    <t xml:space="preserve">PT13473</t>
  </si>
  <si>
    <t xml:space="preserve">Krishna Khan</t>
  </si>
  <si>
    <t xml:space="preserve">PT13150</t>
  </si>
  <si>
    <t xml:space="preserve">PT10224</t>
  </si>
  <si>
    <t xml:space="preserve">Krishna Kapoor</t>
  </si>
  <si>
    <t xml:space="preserve">03:30</t>
  </si>
  <si>
    <t xml:space="preserve">PT11304</t>
  </si>
  <si>
    <t xml:space="preserve">Mohammed Thakur</t>
  </si>
  <si>
    <t xml:space="preserve">PT11023</t>
  </si>
  <si>
    <t xml:space="preserve">Deepak Yadav</t>
  </si>
  <si>
    <t xml:space="preserve">PT12832</t>
  </si>
  <si>
    <t xml:space="preserve">  VIVAAN MALHOTRA  </t>
  </si>
  <si>
    <t xml:space="preserve">PT12265</t>
  </si>
  <si>
    <t xml:space="preserve">Meera Bhat</t>
  </si>
  <si>
    <t xml:space="preserve">PT11755</t>
  </si>
  <si>
    <t xml:space="preserve">Riya Rao</t>
  </si>
  <si>
    <t xml:space="preserve">PT13932</t>
  </si>
  <si>
    <t xml:space="preserve">Neha Mehta</t>
  </si>
  <si>
    <t xml:space="preserve">PT10071</t>
  </si>
  <si>
    <t xml:space="preserve">PT11196</t>
  </si>
  <si>
    <t xml:space="preserve">Anita Shah</t>
  </si>
  <si>
    <t xml:space="preserve">PT11962</t>
  </si>
  <si>
    <t xml:space="preserve">Isha Reddy</t>
  </si>
  <si>
    <t xml:space="preserve">PT13470</t>
  </si>
  <si>
    <t xml:space="preserve">Rahul Chopra</t>
  </si>
  <si>
    <t xml:space="preserve">PT11852</t>
  </si>
  <si>
    <t xml:space="preserve">PT11751</t>
  </si>
  <si>
    <t xml:space="preserve">Zoya Mukherjee</t>
  </si>
  <si>
    <t xml:space="preserve">PT10988</t>
  </si>
  <si>
    <t xml:space="preserve">23:00</t>
  </si>
  <si>
    <t xml:space="preserve">PT14851</t>
  </si>
  <si>
    <t xml:space="preserve">Anika Mehta</t>
  </si>
  <si>
    <t xml:space="preserve">PT10995</t>
  </si>
  <si>
    <t xml:space="preserve">Ajay Kumar</t>
  </si>
  <si>
    <t xml:space="preserve">PT10585</t>
  </si>
  <si>
    <t xml:space="preserve">  PRIYA SINGH  </t>
  </si>
  <si>
    <t xml:space="preserve">PT11465</t>
  </si>
  <si>
    <t xml:space="preserve">PT13915</t>
  </si>
  <si>
    <t xml:space="preserve">Aarav Iyer</t>
  </si>
  <si>
    <t xml:space="preserve">PT13562</t>
  </si>
  <si>
    <t xml:space="preserve">Deepak Nair</t>
  </si>
  <si>
    <t xml:space="preserve">PT13207</t>
  </si>
  <si>
    <t xml:space="preserve">  SUNITA KAPOOR  </t>
  </si>
  <si>
    <t xml:space="preserve">PT10737</t>
  </si>
  <si>
    <t xml:space="preserve">Neha Iyer</t>
  </si>
  <si>
    <t xml:space="preserve">PT11365</t>
  </si>
  <si>
    <t xml:space="preserve">PT10641</t>
  </si>
  <si>
    <t xml:space="preserve">PT13365</t>
  </si>
  <si>
    <t xml:space="preserve">Anika Bhat</t>
  </si>
  <si>
    <t xml:space="preserve">PT14281</t>
  </si>
  <si>
    <t xml:space="preserve">Ishaan Malhotra</t>
  </si>
  <si>
    <t xml:space="preserve">PT11475</t>
  </si>
  <si>
    <t xml:space="preserve">Neha Thakur</t>
  </si>
  <si>
    <t xml:space="preserve">PT10448</t>
  </si>
  <si>
    <t xml:space="preserve">Pooja Kumar</t>
  </si>
  <si>
    <t xml:space="preserve">PT14893</t>
  </si>
  <si>
    <t xml:space="preserve">Krishna Iyer</t>
  </si>
  <si>
    <t xml:space="preserve">PT12745</t>
  </si>
  <si>
    <t xml:space="preserve">PT13666</t>
  </si>
  <si>
    <t xml:space="preserve">PT13021</t>
  </si>
  <si>
    <t xml:space="preserve">PT12314</t>
  </si>
  <si>
    <t xml:space="preserve">PT14929</t>
  </si>
  <si>
    <t xml:space="preserve">Meera Menon</t>
  </si>
  <si>
    <t xml:space="preserve">PT13859</t>
  </si>
  <si>
    <t xml:space="preserve">Ayesha Singh</t>
  </si>
  <si>
    <t xml:space="preserve">PT11628</t>
  </si>
  <si>
    <t xml:space="preserve">PT10006</t>
  </si>
  <si>
    <t xml:space="preserve">Pooja Bose</t>
  </si>
  <si>
    <t xml:space="preserve">PT13924</t>
  </si>
  <si>
    <t xml:space="preserve">Rekha Shah</t>
  </si>
  <si>
    <t xml:space="preserve">PT14447</t>
  </si>
  <si>
    <t xml:space="preserve">PT10667</t>
  </si>
  <si>
    <t xml:space="preserve">Rahul Kumar</t>
  </si>
  <si>
    <t xml:space="preserve">PT14881</t>
  </si>
  <si>
    <t xml:space="preserve">PT14859</t>
  </si>
  <si>
    <t xml:space="preserve">Divya Gupta</t>
  </si>
  <si>
    <t xml:space="preserve">PT11080</t>
  </si>
  <si>
    <t xml:space="preserve">Pooja Menon</t>
  </si>
  <si>
    <t xml:space="preserve">PT13028</t>
  </si>
  <si>
    <t xml:space="preserve">Anita Mukherjee</t>
  </si>
  <si>
    <t xml:space="preserve">PT14567</t>
  </si>
  <si>
    <t xml:space="preserve">PT11696</t>
  </si>
  <si>
    <t xml:space="preserve">Suresh Mehta</t>
  </si>
  <si>
    <t xml:space="preserve">PT14898</t>
  </si>
  <si>
    <t xml:space="preserve">Amit Mehta</t>
  </si>
  <si>
    <t xml:space="preserve">PT11773</t>
  </si>
  <si>
    <t xml:space="preserve">Rekha Reddy</t>
  </si>
  <si>
    <t xml:space="preserve">PT11694</t>
  </si>
  <si>
    <t xml:space="preserve">Sai Singh</t>
  </si>
  <si>
    <t xml:space="preserve">PT12418</t>
  </si>
  <si>
    <t xml:space="preserve">PT13385</t>
  </si>
  <si>
    <t xml:space="preserve">Vihaan Patel</t>
  </si>
  <si>
    <t xml:space="preserve">PT11207</t>
  </si>
  <si>
    <t xml:space="preserve">PT10478</t>
  </si>
  <si>
    <t xml:space="preserve">Suresh Sharma</t>
  </si>
  <si>
    <t xml:space="preserve">17:05</t>
  </si>
  <si>
    <t xml:space="preserve">PT14021</t>
  </si>
  <si>
    <t xml:space="preserve">  AARAV BOSE  </t>
  </si>
  <si>
    <t xml:space="preserve">PT10047</t>
  </si>
  <si>
    <t xml:space="preserve">PT11140</t>
  </si>
  <si>
    <t xml:space="preserve">Amit Chopra</t>
  </si>
  <si>
    <t xml:space="preserve">PT13780</t>
  </si>
  <si>
    <t xml:space="preserve">PT11924</t>
  </si>
  <si>
    <t xml:space="preserve">PT10946</t>
  </si>
  <si>
    <t xml:space="preserve">Krishna Chauhan</t>
  </si>
  <si>
    <t xml:space="preserve">PT10863</t>
  </si>
  <si>
    <t xml:space="preserve">Anita Khan</t>
  </si>
  <si>
    <t xml:space="preserve">PT12910</t>
  </si>
  <si>
    <t xml:space="preserve">  DIVYA YADAV  </t>
  </si>
  <si>
    <t xml:space="preserve">PT10382</t>
  </si>
  <si>
    <t xml:space="preserve">PT13435</t>
  </si>
  <si>
    <t xml:space="preserve">Ananya Yadav</t>
  </si>
  <si>
    <t xml:space="preserve">PT11414</t>
  </si>
  <si>
    <t xml:space="preserve">Anita Chauhan</t>
  </si>
  <si>
    <t xml:space="preserve">PT13102</t>
  </si>
  <si>
    <t xml:space="preserve">PT12941</t>
  </si>
  <si>
    <t xml:space="preserve">Isha Thakur</t>
  </si>
  <si>
    <t xml:space="preserve">PT13522</t>
  </si>
  <si>
    <t xml:space="preserve">Rahul Bhat</t>
  </si>
  <si>
    <t xml:space="preserve">PT10809</t>
  </si>
  <si>
    <t xml:space="preserve">PT14832</t>
  </si>
  <si>
    <t xml:space="preserve">Imran Singh</t>
  </si>
  <si>
    <t xml:space="preserve">PT13632</t>
  </si>
  <si>
    <t xml:space="preserve">Krishna Chatterjee</t>
  </si>
  <si>
    <t xml:space="preserve">PT12549</t>
  </si>
  <si>
    <t xml:space="preserve">Riya Verma</t>
  </si>
  <si>
    <t xml:space="preserve">PT11382</t>
  </si>
  <si>
    <t xml:space="preserve">  AJAY JOSHI  </t>
  </si>
  <si>
    <t xml:space="preserve">PT10647</t>
  </si>
  <si>
    <t xml:space="preserve">PT13275</t>
  </si>
  <si>
    <t xml:space="preserve">Rahul Khan</t>
  </si>
  <si>
    <t xml:space="preserve">PT11341</t>
  </si>
  <si>
    <t xml:space="preserve">PT13265</t>
  </si>
  <si>
    <t xml:space="preserve">PT10601</t>
  </si>
  <si>
    <t xml:space="preserve">PT12005</t>
  </si>
  <si>
    <t xml:space="preserve">Siddharth Malhotra</t>
  </si>
  <si>
    <t xml:space="preserve">PT13497</t>
  </si>
  <si>
    <t xml:space="preserve">PT10335</t>
  </si>
  <si>
    <t xml:space="preserve">PT12117</t>
  </si>
  <si>
    <t xml:space="preserve">PT12677</t>
  </si>
  <si>
    <t xml:space="preserve">Suresh Chatterjee</t>
  </si>
  <si>
    <t xml:space="preserve">PT11659</t>
  </si>
  <si>
    <t xml:space="preserve">PT14868</t>
  </si>
  <si>
    <t xml:space="preserve">Ishaan Thakur</t>
  </si>
  <si>
    <t xml:space="preserve">PT10084</t>
  </si>
  <si>
    <t xml:space="preserve">  ARJUN IYER  </t>
  </si>
  <si>
    <t xml:space="preserve">PT12528</t>
  </si>
  <si>
    <t xml:space="preserve">Priya Ansari</t>
  </si>
  <si>
    <t xml:space="preserve">PT10804</t>
  </si>
  <si>
    <t xml:space="preserve">PT12809</t>
  </si>
  <si>
    <t xml:space="preserve">Ayesha Chauhan</t>
  </si>
  <si>
    <t xml:space="preserve">PT13755</t>
  </si>
  <si>
    <t xml:space="preserve">Diya Gupta</t>
  </si>
  <si>
    <t xml:space="preserve">PT13992</t>
  </si>
  <si>
    <t xml:space="preserve">Neha Pillai</t>
  </si>
  <si>
    <t xml:space="preserve">PT10998</t>
  </si>
  <si>
    <t xml:space="preserve">Manoj Verma</t>
  </si>
  <si>
    <t xml:space="preserve">PT10424</t>
  </si>
  <si>
    <t xml:space="preserve">PT14968</t>
  </si>
  <si>
    <t xml:space="preserve">PT11692</t>
  </si>
  <si>
    <t xml:space="preserve">Manoj Bhat</t>
  </si>
  <si>
    <t xml:space="preserve">PT10013</t>
  </si>
  <si>
    <t xml:space="preserve">PT13783</t>
  </si>
  <si>
    <t xml:space="preserve">PT10866</t>
  </si>
  <si>
    <t xml:space="preserve">Meera Mukherjee</t>
  </si>
  <si>
    <t xml:space="preserve">PT12447</t>
  </si>
  <si>
    <t xml:space="preserve">PT12494</t>
  </si>
  <si>
    <t xml:space="preserve">PT13675</t>
  </si>
  <si>
    <t xml:space="preserve">PT12183</t>
  </si>
  <si>
    <t xml:space="preserve">PT14956</t>
  </si>
  <si>
    <t xml:space="preserve">Kiran Malhotra</t>
  </si>
  <si>
    <t xml:space="preserve">PT14643</t>
  </si>
  <si>
    <t xml:space="preserve">Ravi Bhat</t>
  </si>
  <si>
    <t xml:space="preserve">PT10765</t>
  </si>
  <si>
    <t xml:space="preserve">Isha Das</t>
  </si>
  <si>
    <t xml:space="preserve">PT12819</t>
  </si>
  <si>
    <t xml:space="preserve">PT14770</t>
  </si>
  <si>
    <t xml:space="preserve">PT12615</t>
  </si>
  <si>
    <t xml:space="preserve">PT13364</t>
  </si>
  <si>
    <t xml:space="preserve">Meera Rao</t>
  </si>
  <si>
    <t xml:space="preserve">PT10103</t>
  </si>
  <si>
    <t xml:space="preserve">Divya Khan</t>
  </si>
  <si>
    <t xml:space="preserve">PT13402</t>
  </si>
  <si>
    <t xml:space="preserve">Vihaan Rao</t>
  </si>
  <si>
    <t xml:space="preserve">PT13427</t>
  </si>
  <si>
    <t xml:space="preserve">PT11625</t>
  </si>
  <si>
    <t xml:space="preserve">PT12672</t>
  </si>
  <si>
    <t xml:space="preserve">Suresh Reddy</t>
  </si>
  <si>
    <t xml:space="preserve">PT11040</t>
  </si>
  <si>
    <t xml:space="preserve">PT11205</t>
  </si>
  <si>
    <t xml:space="preserve">PT13155</t>
  </si>
  <si>
    <t xml:space="preserve">PT13781</t>
  </si>
  <si>
    <t xml:space="preserve">Arjun Rao</t>
  </si>
  <si>
    <t xml:space="preserve">PT10525</t>
  </si>
  <si>
    <t xml:space="preserve">Rohan Pillai</t>
  </si>
  <si>
    <t xml:space="preserve">PT11619</t>
  </si>
  <si>
    <t xml:space="preserve">PT10700</t>
  </si>
  <si>
    <t xml:space="preserve">PT14597</t>
  </si>
  <si>
    <t xml:space="preserve">PT13787</t>
  </si>
  <si>
    <t xml:space="preserve">Rahul Yadav</t>
  </si>
  <si>
    <t xml:space="preserve">04:25</t>
  </si>
  <si>
    <t xml:space="preserve">PT11956</t>
  </si>
  <si>
    <t xml:space="preserve">Nisha Reddy</t>
  </si>
  <si>
    <t xml:space="preserve">PT10658</t>
  </si>
  <si>
    <t xml:space="preserve">Shweta Sharma</t>
  </si>
  <si>
    <t xml:space="preserve">PT10019</t>
  </si>
  <si>
    <t xml:space="preserve">  FARHAN KUMAR  </t>
  </si>
  <si>
    <t xml:space="preserve">PT11680</t>
  </si>
  <si>
    <t xml:space="preserve">Varun Agarwal</t>
  </si>
  <si>
    <t xml:space="preserve">PT10012</t>
  </si>
  <si>
    <t xml:space="preserve">PT14084</t>
  </si>
  <si>
    <t xml:space="preserve">PT11426</t>
  </si>
  <si>
    <t xml:space="preserve">Reyansh Rao</t>
  </si>
  <si>
    <t xml:space="preserve">PT14586</t>
  </si>
  <si>
    <t xml:space="preserve">PT11671</t>
  </si>
  <si>
    <t xml:space="preserve">Reyansh Sheikh</t>
  </si>
  <si>
    <t xml:space="preserve">PT13756</t>
  </si>
  <si>
    <t xml:space="preserve">PT10029</t>
  </si>
  <si>
    <t xml:space="preserve">Sameer Reddy</t>
  </si>
  <si>
    <t xml:space="preserve">PT12475</t>
  </si>
  <si>
    <t xml:space="preserve">Mohammed Verma</t>
  </si>
  <si>
    <t xml:space="preserve">PT12743</t>
  </si>
  <si>
    <t xml:space="preserve">PT13672</t>
  </si>
  <si>
    <t xml:space="preserve">PT13354</t>
  </si>
  <si>
    <t xml:space="preserve">Sameer Shah</t>
  </si>
  <si>
    <t xml:space="preserve">PT11633</t>
  </si>
  <si>
    <t xml:space="preserve">Priya Nair</t>
  </si>
  <si>
    <t xml:space="preserve">PT11483</t>
  </si>
  <si>
    <t xml:space="preserve">PT12874</t>
  </si>
  <si>
    <t xml:space="preserve">PT10897</t>
  </si>
  <si>
    <t xml:space="preserve">PT11137</t>
  </si>
  <si>
    <t xml:space="preserve">Anika Mukherjee</t>
  </si>
  <si>
    <t xml:space="preserve">PT13040</t>
  </si>
  <si>
    <t xml:space="preserve">Anita Patel</t>
  </si>
  <si>
    <t xml:space="preserve">PT13356</t>
  </si>
  <si>
    <t xml:space="preserve">PT12929</t>
  </si>
  <si>
    <t xml:space="preserve">PT13456</t>
  </si>
  <si>
    <t xml:space="preserve">PT13590</t>
  </si>
  <si>
    <t xml:space="preserve">Myra Reddy</t>
  </si>
  <si>
    <t xml:space="preserve">PT14133</t>
  </si>
  <si>
    <t xml:space="preserve">PT14681</t>
  </si>
  <si>
    <t xml:space="preserve">PT14495</t>
  </si>
  <si>
    <t xml:space="preserve">Myra Agarwal</t>
  </si>
  <si>
    <t xml:space="preserve">PT13510</t>
  </si>
  <si>
    <t xml:space="preserve">Anita Reddy</t>
  </si>
  <si>
    <t xml:space="preserve">PT10769</t>
  </si>
  <si>
    <t xml:space="preserve">PT14529</t>
  </si>
  <si>
    <t xml:space="preserve">PT14387</t>
  </si>
  <si>
    <t xml:space="preserve">PT12455</t>
  </si>
  <si>
    <t xml:space="preserve">Riya Agarwal</t>
  </si>
  <si>
    <t xml:space="preserve">PT10022</t>
  </si>
  <si>
    <t xml:space="preserve">Rajesh Chauhan</t>
  </si>
  <si>
    <t xml:space="preserve">PT13788</t>
  </si>
  <si>
    <t xml:space="preserve">Sanjay Shah</t>
  </si>
  <si>
    <t xml:space="preserve">PT12069</t>
  </si>
  <si>
    <t xml:space="preserve">Anita Nair</t>
  </si>
  <si>
    <t xml:space="preserve">PT13648</t>
  </si>
  <si>
    <t xml:space="preserve">Rekha Rao</t>
  </si>
  <si>
    <t xml:space="preserve">PT11763</t>
  </si>
  <si>
    <t xml:space="preserve">PT12319</t>
  </si>
  <si>
    <t xml:space="preserve">PT12216</t>
  </si>
  <si>
    <t xml:space="preserve">Varun Gupta</t>
  </si>
  <si>
    <t xml:space="preserve">PT11262</t>
  </si>
  <si>
    <t xml:space="preserve">Manoj Thakur</t>
  </si>
  <si>
    <t xml:space="preserve">PT12283</t>
  </si>
  <si>
    <t xml:space="preserve">Zoya Verma</t>
  </si>
  <si>
    <t xml:space="preserve">PT13194</t>
  </si>
  <si>
    <t xml:space="preserve">PT11271</t>
  </si>
  <si>
    <t xml:space="preserve">PT13413</t>
  </si>
  <si>
    <t xml:space="preserve">Priya Yadav</t>
  </si>
  <si>
    <t xml:space="preserve">PT11547</t>
  </si>
  <si>
    <t xml:space="preserve">PT14776</t>
  </si>
  <si>
    <t xml:space="preserve">Pooja Iyer</t>
  </si>
  <si>
    <t xml:space="preserve">PT10745</t>
  </si>
  <si>
    <t xml:space="preserve">Rohan Yadav</t>
  </si>
  <si>
    <t xml:space="preserve">PT11296</t>
  </si>
  <si>
    <t xml:space="preserve">PT12132</t>
  </si>
  <si>
    <t xml:space="preserve">PT12728</t>
  </si>
  <si>
    <t xml:space="preserve">PT11243</t>
  </si>
  <si>
    <t xml:space="preserve">Varun Sheikh</t>
  </si>
  <si>
    <t xml:space="preserve">PT14701</t>
  </si>
  <si>
    <t xml:space="preserve">Meera Singh</t>
  </si>
  <si>
    <t xml:space="preserve">PT13835</t>
  </si>
  <si>
    <t xml:space="preserve">PT14219</t>
  </si>
  <si>
    <t xml:space="preserve">PT13985</t>
  </si>
  <si>
    <t xml:space="preserve">Neha Verma</t>
  </si>
  <si>
    <t xml:space="preserve">PT12249</t>
  </si>
  <si>
    <t xml:space="preserve">  REYANSH MUKHERJEE  </t>
  </si>
  <si>
    <t xml:space="preserve">PT13662</t>
  </si>
  <si>
    <t xml:space="preserve">Riya Kapoor</t>
  </si>
  <si>
    <t xml:space="preserve">PT10371</t>
  </si>
  <si>
    <t xml:space="preserve">PT12040</t>
  </si>
  <si>
    <t xml:space="preserve">  REKHA GUPTA  </t>
  </si>
  <si>
    <t xml:space="preserve">PT13659</t>
  </si>
  <si>
    <t xml:space="preserve">PT12944</t>
  </si>
  <si>
    <t xml:space="preserve">Sara Bhat</t>
  </si>
  <si>
    <t xml:space="preserve">PT13908</t>
  </si>
  <si>
    <t xml:space="preserve">Ajay Chauhan</t>
  </si>
  <si>
    <t xml:space="preserve">PT13545</t>
  </si>
  <si>
    <t xml:space="preserve">PT10152</t>
  </si>
  <si>
    <t xml:space="preserve">Rahul Reddy</t>
  </si>
  <si>
    <t xml:space="preserve">PT14399</t>
  </si>
  <si>
    <t xml:space="preserve">Zoya Nair</t>
  </si>
  <si>
    <t xml:space="preserve">PT14345</t>
  </si>
  <si>
    <t xml:space="preserve">PT10357</t>
  </si>
  <si>
    <t xml:space="preserve">PT11419</t>
  </si>
  <si>
    <t xml:space="preserve">Priya Verma</t>
  </si>
  <si>
    <t xml:space="preserve">PT11199</t>
  </si>
  <si>
    <t xml:space="preserve">PT10145</t>
  </si>
  <si>
    <t xml:space="preserve">Rajesh Nair</t>
  </si>
  <si>
    <t xml:space="preserve">PT14666</t>
  </si>
  <si>
    <t xml:space="preserve">PT12572</t>
  </si>
  <si>
    <t xml:space="preserve">PT13903</t>
  </si>
  <si>
    <t xml:space="preserve">Varun Mehta</t>
  </si>
  <si>
    <t xml:space="preserve">PT10874</t>
  </si>
  <si>
    <t xml:space="preserve">PT13213</t>
  </si>
  <si>
    <t xml:space="preserve">PT14385</t>
  </si>
  <si>
    <t xml:space="preserve">PT10027</t>
  </si>
  <si>
    <t xml:space="preserve">Ajay Singh</t>
  </si>
  <si>
    <t xml:space="preserve">PT10433</t>
  </si>
  <si>
    <t xml:space="preserve">Aadhya Patel</t>
  </si>
  <si>
    <t xml:space="preserve">PT14588</t>
  </si>
  <si>
    <t xml:space="preserve">Kiran Yadav</t>
  </si>
  <si>
    <t xml:space="preserve">PT11385</t>
  </si>
  <si>
    <t xml:space="preserve">Arjun Reddy</t>
  </si>
  <si>
    <t xml:space="preserve">03:00</t>
  </si>
  <si>
    <t xml:space="preserve">PT12334</t>
  </si>
  <si>
    <t xml:space="preserve">Rajesh Singh</t>
  </si>
  <si>
    <t xml:space="preserve">PT12513</t>
  </si>
  <si>
    <t xml:space="preserve">PT14618</t>
  </si>
  <si>
    <t xml:space="preserve">Amit Kumar</t>
  </si>
  <si>
    <t xml:space="preserve">PT13149</t>
  </si>
  <si>
    <t xml:space="preserve">PT14525</t>
  </si>
  <si>
    <t xml:space="preserve">Imran Mukherjee</t>
  </si>
  <si>
    <t xml:space="preserve">PT10137</t>
  </si>
  <si>
    <t xml:space="preserve">PT12768</t>
  </si>
  <si>
    <t xml:space="preserve">PT14706</t>
  </si>
  <si>
    <t xml:space="preserve">Vikram Gupta</t>
  </si>
  <si>
    <t xml:space="preserve">PT14794</t>
  </si>
  <si>
    <t xml:space="preserve">Riya Bhat</t>
  </si>
  <si>
    <t xml:space="preserve">PT11432</t>
  </si>
  <si>
    <t xml:space="preserve">  AADHYA GUPTA  </t>
  </si>
  <si>
    <t xml:space="preserve">PT14175</t>
  </si>
  <si>
    <t xml:space="preserve">PT14046</t>
  </si>
  <si>
    <t xml:space="preserve">Reyansh Menon</t>
  </si>
  <si>
    <t xml:space="preserve">PT12554</t>
  </si>
  <si>
    <t xml:space="preserve">PT10262</t>
  </si>
  <si>
    <t xml:space="preserve">Vikram Ansari</t>
  </si>
  <si>
    <t xml:space="preserve">PT14286</t>
  </si>
  <si>
    <t xml:space="preserve">PT10128</t>
  </si>
  <si>
    <t xml:space="preserve">PT12462</t>
  </si>
  <si>
    <t xml:space="preserve">PT13276</t>
  </si>
  <si>
    <t xml:space="preserve">PT12993</t>
  </si>
  <si>
    <t xml:space="preserve">PT10395</t>
  </si>
  <si>
    <t xml:space="preserve">Anita Chopra</t>
  </si>
  <si>
    <t xml:space="preserve">PT11347</t>
  </si>
  <si>
    <t xml:space="preserve">PT12917</t>
  </si>
  <si>
    <t xml:space="preserve">Farhan Mukherjee</t>
  </si>
  <si>
    <t xml:space="preserve">PT13674</t>
  </si>
  <si>
    <t xml:space="preserve">PT12305</t>
  </si>
  <si>
    <t xml:space="preserve">Ajay Ansari</t>
  </si>
  <si>
    <t xml:space="preserve">PT10515</t>
  </si>
  <si>
    <t xml:space="preserve">PT12036</t>
  </si>
  <si>
    <t xml:space="preserve">PT10241</t>
  </si>
  <si>
    <t xml:space="preserve">PT13771</t>
  </si>
  <si>
    <t xml:space="preserve">PT12460</t>
  </si>
  <si>
    <t xml:space="preserve">Myra Thakur</t>
  </si>
  <si>
    <t xml:space="preserve">PT10722</t>
  </si>
  <si>
    <t xml:space="preserve">Kavya Patel</t>
  </si>
  <si>
    <t xml:space="preserve">PT10726</t>
  </si>
  <si>
    <t xml:space="preserve">PT12209</t>
  </si>
  <si>
    <t xml:space="preserve">Meera Das</t>
  </si>
  <si>
    <t xml:space="preserve">PT13594</t>
  </si>
  <si>
    <t xml:space="preserve">PT11022</t>
  </si>
  <si>
    <t xml:space="preserve">PT10178</t>
  </si>
  <si>
    <t xml:space="preserve">Ravi Nair</t>
  </si>
  <si>
    <t xml:space="preserve">PT10510</t>
  </si>
  <si>
    <t xml:space="preserve">Rajesh Thakur</t>
  </si>
  <si>
    <t xml:space="preserve">PT12140</t>
  </si>
  <si>
    <t xml:space="preserve">Vikram Singh</t>
  </si>
  <si>
    <t xml:space="preserve">PT14432</t>
  </si>
  <si>
    <t xml:space="preserve">Diya Kapoor</t>
  </si>
  <si>
    <t xml:space="preserve">14:15</t>
  </si>
  <si>
    <t xml:space="preserve">PT11528</t>
  </si>
  <si>
    <t xml:space="preserve">  SANJAY PATEL  </t>
  </si>
  <si>
    <t xml:space="preserve">PT12582</t>
  </si>
  <si>
    <t xml:space="preserve">Karan Singh</t>
  </si>
  <si>
    <t xml:space="preserve">PT10217</t>
  </si>
  <si>
    <t xml:space="preserve">PT14124</t>
  </si>
  <si>
    <t xml:space="preserve">Riya Gupta</t>
  </si>
  <si>
    <t xml:space="preserve">PT10101</t>
  </si>
  <si>
    <t xml:space="preserve">Vihaan Mukherjee</t>
  </si>
  <si>
    <t xml:space="preserve">PT10895</t>
  </si>
  <si>
    <t xml:space="preserve">Vihaan Chopra</t>
  </si>
  <si>
    <t xml:space="preserve">PT10652</t>
  </si>
  <si>
    <t xml:space="preserve">PT11248</t>
  </si>
  <si>
    <t xml:space="preserve">Sai Kumar</t>
  </si>
  <si>
    <t xml:space="preserve">PT13072</t>
  </si>
  <si>
    <t xml:space="preserve">Reyansh Bose</t>
  </si>
  <si>
    <t xml:space="preserve">PT13235</t>
  </si>
  <si>
    <t xml:space="preserve">Vivaan Reddy</t>
  </si>
  <si>
    <t xml:space="preserve">14:10</t>
  </si>
  <si>
    <t xml:space="preserve">PT13585</t>
  </si>
  <si>
    <t xml:space="preserve">PT12736</t>
  </si>
  <si>
    <t xml:space="preserve">Imran Rao</t>
  </si>
  <si>
    <t xml:space="preserve">PT11971</t>
  </si>
  <si>
    <t xml:space="preserve">PT12769</t>
  </si>
  <si>
    <t xml:space="preserve">PT12886</t>
  </si>
  <si>
    <t xml:space="preserve">PT10059</t>
  </si>
  <si>
    <t xml:space="preserve">Suresh Das</t>
  </si>
  <si>
    <t xml:space="preserve">PT12463</t>
  </si>
  <si>
    <t xml:space="preserve">PT11981</t>
  </si>
  <si>
    <t xml:space="preserve">Pooja Malhotra</t>
  </si>
  <si>
    <t xml:space="preserve">PT12723</t>
  </si>
  <si>
    <t xml:space="preserve">Farhan Kapoor</t>
  </si>
  <si>
    <t xml:space="preserve">PT14148</t>
  </si>
  <si>
    <t xml:space="preserve">PT12818</t>
  </si>
  <si>
    <t xml:space="preserve">PT11185</t>
  </si>
  <si>
    <t xml:space="preserve">Pooja Mehta</t>
  </si>
  <si>
    <t xml:space="preserve">PT13322</t>
  </si>
  <si>
    <t xml:space="preserve">PT11056</t>
  </si>
  <si>
    <t xml:space="preserve">PT11963</t>
  </si>
  <si>
    <t xml:space="preserve">Diya Das</t>
  </si>
  <si>
    <t xml:space="preserve">PT12613</t>
  </si>
  <si>
    <t xml:space="preserve">PT13471</t>
  </si>
  <si>
    <t xml:space="preserve">PT14302</t>
  </si>
  <si>
    <t xml:space="preserve">Aarav Kumar</t>
  </si>
  <si>
    <t xml:space="preserve">PT14592</t>
  </si>
  <si>
    <t xml:space="preserve">PT12657</t>
  </si>
  <si>
    <t xml:space="preserve">Rohan Chatterjee</t>
  </si>
  <si>
    <t xml:space="preserve">PT10049</t>
  </si>
  <si>
    <t xml:space="preserve">PT12537</t>
  </si>
  <si>
    <t xml:space="preserve">Isha Agarwal</t>
  </si>
  <si>
    <t xml:space="preserve">PT12241</t>
  </si>
  <si>
    <t xml:space="preserve">Nikhil Chatterjee</t>
  </si>
  <si>
    <t xml:space="preserve">PT12200</t>
  </si>
  <si>
    <t xml:space="preserve">Suresh Rao</t>
  </si>
  <si>
    <t xml:space="preserve">PT12685</t>
  </si>
  <si>
    <t xml:space="preserve">  MANOJ DAS  </t>
  </si>
  <si>
    <t xml:space="preserve">PT13608</t>
  </si>
  <si>
    <t xml:space="preserve">Rahul Chatterjee</t>
  </si>
  <si>
    <t xml:space="preserve">PT11866</t>
  </si>
  <si>
    <t xml:space="preserve">Sai Khan</t>
  </si>
  <si>
    <t xml:space="preserve">PT12268</t>
  </si>
  <si>
    <t xml:space="preserve">PT10167</t>
  </si>
  <si>
    <t xml:space="preserve">PT11236</t>
  </si>
  <si>
    <t xml:space="preserve">PT10250</t>
  </si>
  <si>
    <t xml:space="preserve">Mohammed Mukherjee</t>
  </si>
  <si>
    <t xml:space="preserve">PT13948</t>
  </si>
  <si>
    <t xml:space="preserve">Vivaan Kapoor</t>
  </si>
  <si>
    <t xml:space="preserve">PT11162</t>
  </si>
  <si>
    <t xml:space="preserve">Vikram Bose</t>
  </si>
  <si>
    <t xml:space="preserve">PT14434</t>
  </si>
  <si>
    <t xml:space="preserve">PT12950</t>
  </si>
  <si>
    <t xml:space="preserve">PT11997</t>
  </si>
  <si>
    <t xml:space="preserve">Manoj Ansari</t>
  </si>
  <si>
    <t xml:space="preserve">PT11283</t>
  </si>
  <si>
    <t xml:space="preserve">PT13614</t>
  </si>
  <si>
    <t xml:space="preserve">PT11788</t>
  </si>
  <si>
    <t xml:space="preserve">  MYRA SHAH  </t>
  </si>
  <si>
    <t xml:space="preserve">PT13420</t>
  </si>
  <si>
    <t xml:space="preserve">PT14833</t>
  </si>
  <si>
    <t xml:space="preserve">PT13353</t>
  </si>
  <si>
    <t xml:space="preserve">Arjun Verma</t>
  </si>
  <si>
    <t xml:space="preserve">PT12601</t>
  </si>
  <si>
    <t xml:space="preserve">PT10945</t>
  </si>
  <si>
    <t xml:space="preserve">Nisha Yadav</t>
  </si>
  <si>
    <t xml:space="preserve">PT11439</t>
  </si>
  <si>
    <t xml:space="preserve">PT12784</t>
  </si>
  <si>
    <t xml:space="preserve">PT14899</t>
  </si>
  <si>
    <t xml:space="preserve">Nisha Pillai</t>
  </si>
  <si>
    <t xml:space="preserve">PT14796</t>
  </si>
  <si>
    <t xml:space="preserve">Amit Kapoor</t>
  </si>
  <si>
    <t xml:space="preserve">PT14457</t>
  </si>
  <si>
    <t xml:space="preserve">Siddharth Chopra</t>
  </si>
  <si>
    <t xml:space="preserve">PT12386</t>
  </si>
  <si>
    <t xml:space="preserve">PT11606</t>
  </si>
  <si>
    <t xml:space="preserve">08:30</t>
  </si>
  <si>
    <t xml:space="preserve">PT13098</t>
  </si>
  <si>
    <t xml:space="preserve">Sanjay Iyer</t>
  </si>
  <si>
    <t xml:space="preserve">PT11318</t>
  </si>
  <si>
    <t xml:space="preserve">PT11972</t>
  </si>
  <si>
    <t xml:space="preserve">Sanjay Mehta</t>
  </si>
  <si>
    <t xml:space="preserve">PT13285</t>
  </si>
  <si>
    <t xml:space="preserve">Kavya Thakur</t>
  </si>
  <si>
    <t xml:space="preserve">PT13514</t>
  </si>
  <si>
    <t xml:space="preserve">PT13052</t>
  </si>
  <si>
    <t xml:space="preserve">PT13534</t>
  </si>
  <si>
    <t xml:space="preserve">PT13500</t>
  </si>
  <si>
    <t xml:space="preserve">PT11857</t>
  </si>
  <si>
    <t xml:space="preserve">PT11377</t>
  </si>
  <si>
    <t xml:space="preserve">Suresh Singh</t>
  </si>
  <si>
    <t xml:space="preserve">PT13667</t>
  </si>
  <si>
    <t xml:space="preserve">Farhan Sharma</t>
  </si>
  <si>
    <t xml:space="preserve">PT12794</t>
  </si>
  <si>
    <t xml:space="preserve">PT14099</t>
  </si>
  <si>
    <t xml:space="preserve">PT11578</t>
  </si>
  <si>
    <t xml:space="preserve">Manoj Yadav</t>
  </si>
  <si>
    <t xml:space="preserve">PT14749</t>
  </si>
  <si>
    <t xml:space="preserve">Kiran Patel</t>
  </si>
  <si>
    <t xml:space="preserve">PT12461</t>
  </si>
  <si>
    <t xml:space="preserve">  RAHUL VERMA  </t>
  </si>
  <si>
    <t xml:space="preserve">PT12093</t>
  </si>
  <si>
    <t xml:space="preserve">PT14509</t>
  </si>
  <si>
    <t xml:space="preserve">PT14942</t>
  </si>
  <si>
    <t xml:space="preserve">PT11883</t>
  </si>
  <si>
    <t xml:space="preserve">Myra Mehta</t>
  </si>
  <si>
    <t xml:space="preserve">PT14555</t>
  </si>
  <si>
    <t xml:space="preserve">PT14090</t>
  </si>
  <si>
    <t xml:space="preserve">PT10931</t>
  </si>
  <si>
    <t xml:space="preserve">PT11397</t>
  </si>
  <si>
    <t xml:space="preserve">PT10456</t>
  </si>
  <si>
    <t xml:space="preserve">PT12898</t>
  </si>
  <si>
    <t xml:space="preserve">PT14729</t>
  </si>
  <si>
    <t xml:space="preserve">PT11552</t>
  </si>
  <si>
    <t xml:space="preserve">Sara Joshi</t>
  </si>
  <si>
    <t xml:space="preserve">PT13556</t>
  </si>
  <si>
    <t xml:space="preserve">Farhan Khan</t>
  </si>
  <si>
    <t xml:space="preserve">PT13171</t>
  </si>
  <si>
    <t xml:space="preserve">PT10965</t>
  </si>
  <si>
    <t xml:space="preserve">Anika Singh</t>
  </si>
  <si>
    <t xml:space="preserve">PT11124</t>
  </si>
  <si>
    <t xml:space="preserve">Vihaan Ansari</t>
  </si>
  <si>
    <t xml:space="preserve">PT10846</t>
  </si>
  <si>
    <t xml:space="preserve">PT13001</t>
  </si>
  <si>
    <t xml:space="preserve">Divya Nair</t>
  </si>
  <si>
    <t xml:space="preserve">PT13916</t>
  </si>
  <si>
    <t xml:space="preserve">PT10830</t>
  </si>
  <si>
    <t xml:space="preserve">PT13332</t>
  </si>
  <si>
    <t xml:space="preserve">PT13367</t>
  </si>
  <si>
    <t xml:space="preserve">PT10129</t>
  </si>
  <si>
    <t xml:space="preserve">Sunita Singh</t>
  </si>
  <si>
    <t xml:space="preserve">PT10247</t>
  </si>
  <si>
    <t xml:space="preserve">Shweta Menon</t>
  </si>
  <si>
    <t xml:space="preserve">PT12123</t>
  </si>
  <si>
    <t xml:space="preserve">Ajay Kapoor</t>
  </si>
  <si>
    <t xml:space="preserve">PT14358</t>
  </si>
  <si>
    <t xml:space="preserve">Zoya Pillai</t>
  </si>
  <si>
    <t xml:space="preserve">PT14102</t>
  </si>
  <si>
    <t xml:space="preserve">PT12326</t>
  </si>
  <si>
    <t xml:space="preserve">PT12775</t>
  </si>
  <si>
    <t xml:space="preserve">Nikhil Singh</t>
  </si>
  <si>
    <t xml:space="preserve">PT12909</t>
  </si>
  <si>
    <t xml:space="preserve">Farhan Menon</t>
  </si>
  <si>
    <t xml:space="preserve">PT12647</t>
  </si>
  <si>
    <t xml:space="preserve">Rohan Chopra</t>
  </si>
  <si>
    <t xml:space="preserve">PT11068</t>
  </si>
  <si>
    <t xml:space="preserve">Kiran Das</t>
  </si>
  <si>
    <t xml:space="preserve">PT13940</t>
  </si>
  <si>
    <t xml:space="preserve">PT11582</t>
  </si>
  <si>
    <t xml:space="preserve">Anika Ansari</t>
  </si>
  <si>
    <t xml:space="preserve">PT10454</t>
  </si>
  <si>
    <t xml:space="preserve">Rajesh Kapoor</t>
  </si>
  <si>
    <t xml:space="preserve">PT12421</t>
  </si>
  <si>
    <t xml:space="preserve">Kavya Agarwal</t>
  </si>
  <si>
    <t xml:space="preserve">PT12378</t>
  </si>
  <si>
    <t xml:space="preserve">PT12803</t>
  </si>
  <si>
    <t xml:space="preserve">PT13080</t>
  </si>
  <si>
    <t xml:space="preserve">PT12003</t>
  </si>
  <si>
    <t xml:space="preserve">PT13459</t>
  </si>
  <si>
    <t xml:space="preserve">PT13508</t>
  </si>
  <si>
    <t xml:space="preserve">PT12090</t>
  </si>
  <si>
    <t xml:space="preserve">Ajay Rao</t>
  </si>
  <si>
    <t xml:space="preserve">PT10565</t>
  </si>
  <si>
    <t xml:space="preserve">PT11515</t>
  </si>
  <si>
    <t xml:space="preserve">Priya Chatterjee</t>
  </si>
  <si>
    <t xml:space="preserve">PT10990</t>
  </si>
  <si>
    <t xml:space="preserve">Sanjay Malhotra</t>
  </si>
  <si>
    <t xml:space="preserve">PT13801</t>
  </si>
  <si>
    <t xml:space="preserve">Karan Bhat</t>
  </si>
  <si>
    <t xml:space="preserve">PT11239</t>
  </si>
  <si>
    <t xml:space="preserve">PT10824</t>
  </si>
  <si>
    <t xml:space="preserve">PT10326</t>
  </si>
  <si>
    <t xml:space="preserve">PT10746</t>
  </si>
  <si>
    <t xml:space="preserve">PT13314</t>
  </si>
  <si>
    <t xml:space="preserve">Varun Ansari</t>
  </si>
  <si>
    <t xml:space="preserve">PT11085</t>
  </si>
  <si>
    <t xml:space="preserve">PT10671</t>
  </si>
  <si>
    <t xml:space="preserve">PT13216</t>
  </si>
  <si>
    <t xml:space="preserve">PT12018</t>
  </si>
  <si>
    <t xml:space="preserve">Isha Verma</t>
  </si>
  <si>
    <t xml:space="preserve">PT12680</t>
  </si>
  <si>
    <t xml:space="preserve">PT11823</t>
  </si>
  <si>
    <t xml:space="preserve">Sai Joshi</t>
  </si>
  <si>
    <t xml:space="preserve">PT10483</t>
  </si>
  <si>
    <t xml:space="preserve">Anika Joshi</t>
  </si>
  <si>
    <t xml:space="preserve">PT13706</t>
  </si>
  <si>
    <t xml:space="preserve">PT13960</t>
  </si>
  <si>
    <t xml:space="preserve">Riya Thakur</t>
  </si>
  <si>
    <t xml:space="preserve">PT10744</t>
  </si>
  <si>
    <t xml:space="preserve">Anika Nair</t>
  </si>
  <si>
    <t xml:space="preserve">PT10602</t>
  </si>
  <si>
    <t xml:space="preserve">Sara Patel</t>
  </si>
  <si>
    <t xml:space="preserve">PT13694</t>
  </si>
  <si>
    <t xml:space="preserve">Ananya Sharma</t>
  </si>
  <si>
    <t xml:space="preserve">PT14274</t>
  </si>
  <si>
    <t xml:space="preserve">PT10914</t>
  </si>
  <si>
    <t xml:space="preserve">Nisha Agarwal</t>
  </si>
  <si>
    <t xml:space="preserve">PT12516</t>
  </si>
  <si>
    <t xml:space="preserve">Rohan Kumar</t>
  </si>
  <si>
    <t xml:space="preserve">PT12014</t>
  </si>
  <si>
    <t xml:space="preserve">PT13790</t>
  </si>
  <si>
    <t xml:space="preserve">PT13283</t>
  </si>
  <si>
    <t xml:space="preserve">PT11622</t>
  </si>
  <si>
    <t xml:space="preserve">Ananya Bhat</t>
  </si>
  <si>
    <t xml:space="preserve">PT14208</t>
  </si>
  <si>
    <t xml:space="preserve">Amit Bose</t>
  </si>
  <si>
    <t xml:space="preserve">PT10681</t>
  </si>
  <si>
    <t xml:space="preserve">PT10780</t>
  </si>
  <si>
    <t xml:space="preserve">PT14686</t>
  </si>
  <si>
    <t xml:space="preserve">Myra Singh</t>
  </si>
  <si>
    <t xml:space="preserve">PT11514</t>
  </si>
  <si>
    <t xml:space="preserve">Suresh Iyer</t>
  </si>
  <si>
    <t xml:space="preserve">PT10818</t>
  </si>
  <si>
    <t xml:space="preserve">Ishaan Chatterjee</t>
  </si>
  <si>
    <t xml:space="preserve">PT14195</t>
  </si>
  <si>
    <t xml:space="preserve">PT10405</t>
  </si>
  <si>
    <t xml:space="preserve">PT14279</t>
  </si>
  <si>
    <t xml:space="preserve">  SURESH ANSARI  </t>
  </si>
  <si>
    <t xml:space="preserve">PT13502</t>
  </si>
  <si>
    <t xml:space="preserve">PT11168</t>
  </si>
  <si>
    <t xml:space="preserve">PT12607</t>
  </si>
  <si>
    <t xml:space="preserve">PT11900</t>
  </si>
  <si>
    <t xml:space="preserve">Sameer Kapoor</t>
  </si>
  <si>
    <t xml:space="preserve">PT13714</t>
  </si>
  <si>
    <t xml:space="preserve">  RAHUL CHOPRA  </t>
  </si>
  <si>
    <t xml:space="preserve">PT12126</t>
  </si>
  <si>
    <t xml:space="preserve">PT11647</t>
  </si>
  <si>
    <t xml:space="preserve">07:35</t>
  </si>
  <si>
    <t xml:space="preserve">PT14744</t>
  </si>
  <si>
    <t xml:space="preserve">PT10091</t>
  </si>
  <si>
    <t xml:space="preserve">Suresh Nair</t>
  </si>
  <si>
    <t xml:space="preserve">PT10366</t>
  </si>
  <si>
    <t xml:space="preserve">Mohammed Pillai</t>
  </si>
  <si>
    <t xml:space="preserve">PT13910</t>
  </si>
  <si>
    <t xml:space="preserve">Krishna Sharma</t>
  </si>
  <si>
    <t xml:space="preserve">PT12284</t>
  </si>
  <si>
    <t xml:space="preserve">Varun Sharma</t>
  </si>
  <si>
    <t xml:space="preserve">PT14265</t>
  </si>
  <si>
    <t xml:space="preserve">Reyansh Iyer</t>
  </si>
  <si>
    <t xml:space="preserve">PT14364</t>
  </si>
  <si>
    <t xml:space="preserve">Kavya Bose</t>
  </si>
  <si>
    <t xml:space="preserve">PT11393</t>
  </si>
  <si>
    <t xml:space="preserve">PT14986</t>
  </si>
  <si>
    <t xml:space="preserve">PT11133</t>
  </si>
  <si>
    <t xml:space="preserve">PT14007</t>
  </si>
  <si>
    <t xml:space="preserve">Karan Bose</t>
  </si>
  <si>
    <t xml:space="preserve">PT13107</t>
  </si>
  <si>
    <t xml:space="preserve">Sai Reddy</t>
  </si>
  <si>
    <t xml:space="preserve">PT11174</t>
  </si>
  <si>
    <t xml:space="preserve">12:15</t>
  </si>
  <si>
    <t xml:space="preserve">PT10949</t>
  </si>
  <si>
    <t xml:space="preserve">PT12646</t>
  </si>
  <si>
    <t xml:space="preserve">PT11267</t>
  </si>
  <si>
    <t xml:space="preserve">PT13730</t>
  </si>
  <si>
    <t xml:space="preserve">Anita Kumar</t>
  </si>
  <si>
    <t xml:space="preserve">PT12518</t>
  </si>
  <si>
    <t xml:space="preserve">PT11188</t>
  </si>
  <si>
    <t xml:space="preserve">Siddharth Gupta</t>
  </si>
  <si>
    <t xml:space="preserve">PT10814</t>
  </si>
  <si>
    <t xml:space="preserve">PT10310</t>
  </si>
  <si>
    <t xml:space="preserve">PT14122</t>
  </si>
  <si>
    <t xml:space="preserve">Arjun Chopra</t>
  </si>
  <si>
    <t xml:space="preserve">PT14222</t>
  </si>
  <si>
    <t xml:space="preserve">PT14918</t>
  </si>
  <si>
    <t xml:space="preserve">PT14734</t>
  </si>
  <si>
    <t xml:space="preserve">PT10480</t>
  </si>
  <si>
    <t xml:space="preserve">PT10163</t>
  </si>
  <si>
    <t xml:space="preserve">PT13214</t>
  </si>
  <si>
    <t xml:space="preserve">Mohammed Agarwal</t>
  </si>
  <si>
    <t xml:space="preserve">PT11863</t>
  </si>
  <si>
    <t xml:space="preserve">Priya Gupta</t>
  </si>
  <si>
    <t xml:space="preserve">PT13352</t>
  </si>
  <si>
    <t xml:space="preserve">PT12649</t>
  </si>
  <si>
    <t xml:space="preserve">  KIRAN YADAV  </t>
  </si>
  <si>
    <t xml:space="preserve">PT12288</t>
  </si>
  <si>
    <t xml:space="preserve">PT12485</t>
  </si>
  <si>
    <t xml:space="preserve">Rajesh Mukherjee</t>
  </si>
  <si>
    <t xml:space="preserve">PT13933</t>
  </si>
  <si>
    <t xml:space="preserve">PT13988</t>
  </si>
  <si>
    <t xml:space="preserve">PT11834</t>
  </si>
  <si>
    <t xml:space="preserve">PT12007</t>
  </si>
  <si>
    <t xml:space="preserve">PT11413</t>
  </si>
  <si>
    <t xml:space="preserve">Sunita Sharma</t>
  </si>
  <si>
    <t xml:space="preserve">PT14336</t>
  </si>
  <si>
    <t xml:space="preserve">PT10538</t>
  </si>
  <si>
    <t xml:space="preserve">PT10443</t>
  </si>
  <si>
    <t xml:space="preserve">PT13399</t>
  </si>
  <si>
    <t xml:space="preserve">PT12080</t>
  </si>
  <si>
    <t xml:space="preserve">Neha Chopra</t>
  </si>
  <si>
    <t xml:space="preserve">PT11508</t>
  </si>
  <si>
    <t xml:space="preserve">Sunita Thakur</t>
  </si>
  <si>
    <t xml:space="preserve">PT12972</t>
  </si>
  <si>
    <t xml:space="preserve">PT10453</t>
  </si>
  <si>
    <t xml:space="preserve">PT10256</t>
  </si>
  <si>
    <t xml:space="preserve">PT12280</t>
  </si>
  <si>
    <t xml:space="preserve">PT12229</t>
  </si>
  <si>
    <t xml:space="preserve">PT10758</t>
  </si>
  <si>
    <t xml:space="preserve">Sai Chopra</t>
  </si>
  <si>
    <t xml:space="preserve">PT13432</t>
  </si>
  <si>
    <t xml:space="preserve">PT13498</t>
  </si>
  <si>
    <t xml:space="preserve">PT14386</t>
  </si>
  <si>
    <t xml:space="preserve">PT10727</t>
  </si>
  <si>
    <t xml:space="preserve">PT13853</t>
  </si>
  <si>
    <t xml:space="preserve">Sai Chatterjee</t>
  </si>
  <si>
    <t xml:space="preserve">PT13123</t>
  </si>
  <si>
    <t xml:space="preserve">PT11224</t>
  </si>
  <si>
    <t xml:space="preserve">Aarav Mehta</t>
  </si>
  <si>
    <t xml:space="preserve">PT13742</t>
  </si>
  <si>
    <t xml:space="preserve">Kiran Thakur</t>
  </si>
  <si>
    <t xml:space="preserve">PT13333</t>
  </si>
  <si>
    <t xml:space="preserve">PT13230</t>
  </si>
  <si>
    <t xml:space="preserve">Aarav Ansari</t>
  </si>
  <si>
    <t xml:space="preserve">PT14292</t>
  </si>
  <si>
    <t xml:space="preserve">PT13493</t>
  </si>
  <si>
    <t xml:space="preserve">PT12606</t>
  </si>
  <si>
    <t xml:space="preserve">PT12985</t>
  </si>
  <si>
    <t xml:space="preserve">PT14225</t>
  </si>
  <si>
    <t xml:space="preserve">Vikram Agarwal</t>
  </si>
  <si>
    <t xml:space="preserve">PT10165</t>
  </si>
  <si>
    <t xml:space="preserve">PT10322</t>
  </si>
  <si>
    <t xml:space="preserve">Aarav Khan</t>
  </si>
  <si>
    <t xml:space="preserve">PT14951</t>
  </si>
  <si>
    <t xml:space="preserve">PT13434</t>
  </si>
  <si>
    <t xml:space="preserve">PT14402</t>
  </si>
  <si>
    <t xml:space="preserve">PT13252</t>
  </si>
  <si>
    <t xml:space="preserve">PT14023</t>
  </si>
  <si>
    <t xml:space="preserve">Ajay Sheikh</t>
  </si>
  <si>
    <t xml:space="preserve">PT13274</t>
  </si>
  <si>
    <t xml:space="preserve">PT10318</t>
  </si>
  <si>
    <t xml:space="preserve">Manoj Patel</t>
  </si>
  <si>
    <t xml:space="preserve">PT11516</t>
  </si>
  <si>
    <t xml:space="preserve">Aarav Malhotra</t>
  </si>
  <si>
    <t xml:space="preserve">PT13878</t>
  </si>
  <si>
    <t xml:space="preserve">Vihaan Joshi</t>
  </si>
  <si>
    <t xml:space="preserve">PT12048</t>
  </si>
  <si>
    <t xml:space="preserve">Manoj Pillai</t>
  </si>
  <si>
    <t xml:space="preserve">PT11044</t>
  </si>
  <si>
    <t xml:space="preserve">Myra Pillai</t>
  </si>
  <si>
    <t xml:space="preserve">PT12964</t>
  </si>
  <si>
    <t xml:space="preserve">PT14828</t>
  </si>
  <si>
    <t xml:space="preserve">PT11611</t>
  </si>
  <si>
    <t xml:space="preserve">Vihaan Pillai</t>
  </si>
  <si>
    <t xml:space="preserve">PT12785</t>
  </si>
  <si>
    <t xml:space="preserve">  ANANYA AGARWAL  </t>
  </si>
  <si>
    <t xml:space="preserve">PT11977</t>
  </si>
  <si>
    <t xml:space="preserve">Zoya Yadav</t>
  </si>
  <si>
    <t xml:space="preserve">PT14788</t>
  </si>
  <si>
    <t xml:space="preserve">PT10660</t>
  </si>
  <si>
    <t xml:space="preserve">PT13538</t>
  </si>
  <si>
    <t xml:space="preserve">PT14089</t>
  </si>
  <si>
    <t xml:space="preserve">PT13926</t>
  </si>
  <si>
    <t xml:space="preserve">PT13415</t>
  </si>
  <si>
    <t xml:space="preserve">PT10490</t>
  </si>
  <si>
    <t xml:space="preserve">PT11112</t>
  </si>
  <si>
    <t xml:space="preserve">PT14941</t>
  </si>
  <si>
    <t xml:space="preserve">  AARAV VERMA  </t>
  </si>
  <si>
    <t xml:space="preserve">PT11043</t>
  </si>
  <si>
    <t xml:space="preserve">PT11844</t>
  </si>
  <si>
    <t xml:space="preserve">PT14869</t>
  </si>
  <si>
    <t xml:space="preserve">PT10136</t>
  </si>
  <si>
    <t xml:space="preserve">PT10476</t>
  </si>
  <si>
    <t xml:space="preserve">PT10618</t>
  </si>
  <si>
    <t xml:space="preserve">PT14018</t>
  </si>
  <si>
    <t xml:space="preserve">PT14424</t>
  </si>
  <si>
    <t xml:space="preserve">PT11661</t>
  </si>
  <si>
    <t xml:space="preserve">PT13186</t>
  </si>
  <si>
    <t xml:space="preserve">Krishna Chopra</t>
  </si>
  <si>
    <t xml:space="preserve">PT12064</t>
  </si>
  <si>
    <t xml:space="preserve">PT13764</t>
  </si>
  <si>
    <t xml:space="preserve">PT10377</t>
  </si>
  <si>
    <t xml:space="preserve">PT13573</t>
  </si>
  <si>
    <t xml:space="preserve">Reyansh Ansari</t>
  </si>
  <si>
    <t xml:space="preserve">PT10421</t>
  </si>
  <si>
    <t xml:space="preserve">PT12873</t>
  </si>
  <si>
    <t xml:space="preserve">PT14698</t>
  </si>
  <si>
    <t xml:space="preserve">Siddharth Khan</t>
  </si>
  <si>
    <t xml:space="preserve">PT14571</t>
  </si>
  <si>
    <t xml:space="preserve">PT13476</t>
  </si>
  <si>
    <t xml:space="preserve">Sameer Chatterjee</t>
  </si>
  <si>
    <t xml:space="preserve">PT13692</t>
  </si>
  <si>
    <t xml:space="preserve">Vihaan Shah</t>
  </si>
  <si>
    <t xml:space="preserve">PT11163</t>
  </si>
  <si>
    <t xml:space="preserve">PT13977</t>
  </si>
  <si>
    <t xml:space="preserve">PT14648</t>
  </si>
  <si>
    <t xml:space="preserve">Suresh Bhat</t>
  </si>
  <si>
    <t xml:space="preserve">PT14873</t>
  </si>
  <si>
    <t xml:space="preserve">PT13686</t>
  </si>
  <si>
    <t xml:space="preserve">Krishna Thakur</t>
  </si>
  <si>
    <t xml:space="preserve">PT10624</t>
  </si>
  <si>
    <t xml:space="preserve">Zoya Singh</t>
  </si>
  <si>
    <t xml:space="preserve">PT11481</t>
  </si>
  <si>
    <t xml:space="preserve">PT11180</t>
  </si>
  <si>
    <t xml:space="preserve">PT14784</t>
  </si>
  <si>
    <t xml:space="preserve">PT12393</t>
  </si>
  <si>
    <t xml:space="preserve">PT10688</t>
  </si>
  <si>
    <t xml:space="preserve">PT13091</t>
  </si>
  <si>
    <t xml:space="preserve">Shweta Joshi</t>
  </si>
  <si>
    <t xml:space="preserve">PT11531</t>
  </si>
  <si>
    <t xml:space="preserve">Varun Das</t>
  </si>
  <si>
    <t xml:space="preserve">PT14903</t>
  </si>
  <si>
    <t xml:space="preserve">05:10</t>
  </si>
  <si>
    <t xml:space="preserve">PT13031</t>
  </si>
  <si>
    <t xml:space="preserve">Nisha Joshi</t>
  </si>
  <si>
    <t xml:space="preserve">PT13728</t>
  </si>
  <si>
    <t xml:space="preserve">PT14309</t>
  </si>
  <si>
    <t xml:space="preserve">Arjun Agarwal</t>
  </si>
  <si>
    <t xml:space="preserve">PT12911</t>
  </si>
  <si>
    <t xml:space="preserve">PT12696</t>
  </si>
  <si>
    <t xml:space="preserve">PT14352</t>
  </si>
  <si>
    <t xml:space="preserve">Aadhya Chatterjee</t>
  </si>
  <si>
    <t xml:space="preserve">PT12507</t>
  </si>
  <si>
    <t xml:space="preserve">Sara Thakur</t>
  </si>
  <si>
    <t xml:space="preserve">PT12203</t>
  </si>
  <si>
    <t xml:space="preserve">Reyansh Chauhan</t>
  </si>
  <si>
    <t xml:space="preserve">PT14842</t>
  </si>
  <si>
    <t xml:space="preserve">PT11501</t>
  </si>
  <si>
    <t xml:space="preserve">  SIDDHARTH RAO  </t>
  </si>
  <si>
    <t xml:space="preserve">PT13284</t>
  </si>
  <si>
    <t xml:space="preserve">PT10502</t>
  </si>
  <si>
    <t xml:space="preserve">PT13671</t>
  </si>
  <si>
    <t xml:space="preserve">PT11251</t>
  </si>
  <si>
    <t xml:space="preserve">Rahul Gupta</t>
  </si>
  <si>
    <t xml:space="preserve">PT10216</t>
  </si>
  <si>
    <t xml:space="preserve">Meera Chopra</t>
  </si>
  <si>
    <t xml:space="preserve">PT13936</t>
  </si>
  <si>
    <t xml:space="preserve">PT13240</t>
  </si>
  <si>
    <t xml:space="preserve">PT12339</t>
  </si>
  <si>
    <t xml:space="preserve">PT14390</t>
  </si>
  <si>
    <t xml:space="preserve">PT10471</t>
  </si>
  <si>
    <t xml:space="preserve">Anika Gupta</t>
  </si>
  <si>
    <t xml:space="preserve">PT10797</t>
  </si>
  <si>
    <t xml:space="preserve">Divya Ansari</t>
  </si>
  <si>
    <t xml:space="preserve">PT12557</t>
  </si>
  <si>
    <t xml:space="preserve">PT10611</t>
  </si>
  <si>
    <t xml:space="preserve">Varun Menon</t>
  </si>
  <si>
    <t xml:space="preserve">PT14120</t>
  </si>
  <si>
    <t xml:space="preserve">Isha Yadav</t>
  </si>
  <si>
    <t xml:space="preserve">PT10221</t>
  </si>
  <si>
    <t xml:space="preserve">PT12109</t>
  </si>
  <si>
    <t xml:space="preserve">  KIRAN SHEIKH  </t>
  </si>
  <si>
    <t xml:space="preserve">PT14116</t>
  </si>
  <si>
    <t xml:space="preserve">Pooja Joshi</t>
  </si>
  <si>
    <t xml:space="preserve">PT10787</t>
  </si>
  <si>
    <t xml:space="preserve">Diya Kumar</t>
  </si>
  <si>
    <t xml:space="preserve">PT11662</t>
  </si>
  <si>
    <t xml:space="preserve">PT10073</t>
  </si>
  <si>
    <t xml:space="preserve">PT12432</t>
  </si>
  <si>
    <t xml:space="preserve">PT12459</t>
  </si>
  <si>
    <t xml:space="preserve">Krishna Kumar</t>
  </si>
  <si>
    <t xml:space="preserve">PT12454</t>
  </si>
  <si>
    <t xml:space="preserve">PT13166</t>
  </si>
  <si>
    <t xml:space="preserve">Aadhya Gupta</t>
  </si>
  <si>
    <t xml:space="preserve">PT12106</t>
  </si>
  <si>
    <t xml:space="preserve">PT10330</t>
  </si>
  <si>
    <t xml:space="preserve">PT14182</t>
  </si>
  <si>
    <t xml:space="preserve">PT10065</t>
  </si>
  <si>
    <t xml:space="preserve">Nisha Sharma</t>
  </si>
  <si>
    <t xml:space="preserve">PT14915</t>
  </si>
  <si>
    <t xml:space="preserve">Aadhya Bhat</t>
  </si>
  <si>
    <t xml:space="preserve">PT14864</t>
  </si>
  <si>
    <t xml:space="preserve">PT11658</t>
  </si>
  <si>
    <t xml:space="preserve">Suresh Shah</t>
  </si>
  <si>
    <t xml:space="preserve">PT11229</t>
  </si>
  <si>
    <t xml:space="preserve">PT11215</t>
  </si>
  <si>
    <t xml:space="preserve">PT12156</t>
  </si>
  <si>
    <t xml:space="preserve">Ananya Thakur</t>
  </si>
  <si>
    <t xml:space="preserve">PT14487</t>
  </si>
  <si>
    <t xml:space="preserve">Rohan Malhotra</t>
  </si>
  <si>
    <t xml:space="preserve">PT12795</t>
  </si>
  <si>
    <t xml:space="preserve">PT10982</t>
  </si>
  <si>
    <t xml:space="preserve">PT12256</t>
  </si>
  <si>
    <t xml:space="preserve">PT14243</t>
  </si>
  <si>
    <t xml:space="preserve">  ANANYA SINGH  </t>
  </si>
  <si>
    <t xml:space="preserve">PT12995</t>
  </si>
  <si>
    <t xml:space="preserve">Ananya Mehta</t>
  </si>
  <si>
    <t xml:space="preserve">PT10573</t>
  </si>
  <si>
    <t xml:space="preserve">PT11949</t>
  </si>
  <si>
    <t xml:space="preserve">Sai Nair</t>
  </si>
  <si>
    <t xml:space="preserve">PT11885</t>
  </si>
  <si>
    <t xml:space="preserve">Diya Khan</t>
  </si>
  <si>
    <t xml:space="preserve">PT13446</t>
  </si>
  <si>
    <t xml:space="preserve">PT14032</t>
  </si>
  <si>
    <t xml:space="preserve">  PRIYA RAO  </t>
  </si>
  <si>
    <t xml:space="preserve">PT11001</t>
  </si>
  <si>
    <t xml:space="preserve">PT10906</t>
  </si>
  <si>
    <t xml:space="preserve">PT13418</t>
  </si>
  <si>
    <t xml:space="preserve">PT13834</t>
  </si>
  <si>
    <t xml:space="preserve">PT12609</t>
  </si>
  <si>
    <t xml:space="preserve">PT12394</t>
  </si>
  <si>
    <t xml:space="preserve">Sai Rao</t>
  </si>
  <si>
    <t xml:space="preserve">PT13938</t>
  </si>
  <si>
    <t xml:space="preserve">  KARAN THAKUR  </t>
  </si>
  <si>
    <t xml:space="preserve">PT13389</t>
  </si>
  <si>
    <t xml:space="preserve">PT11588</t>
  </si>
  <si>
    <t xml:space="preserve">PT13741</t>
  </si>
  <si>
    <t xml:space="preserve">PT14446</t>
  </si>
  <si>
    <t xml:space="preserve">PT11745</t>
  </si>
  <si>
    <t xml:space="preserve">Farhan Ansari</t>
  </si>
  <si>
    <t xml:space="preserve">PT14288</t>
  </si>
  <si>
    <t xml:space="preserve">PT11303</t>
  </si>
  <si>
    <t xml:space="preserve">  SHWETA SINGH  </t>
  </si>
  <si>
    <t xml:space="preserve">PT12586</t>
  </si>
  <si>
    <t xml:space="preserve">  AJAY ANSARI  </t>
  </si>
  <si>
    <t xml:space="preserve">PT10693</t>
  </si>
  <si>
    <t xml:space="preserve">PT14184</t>
  </si>
  <si>
    <t xml:space="preserve">PT13745</t>
  </si>
  <si>
    <t xml:space="preserve">Arjun Pillai</t>
  </si>
  <si>
    <t xml:space="preserve">PT12219</t>
  </si>
  <si>
    <t xml:space="preserve">PT10561</t>
  </si>
  <si>
    <t xml:space="preserve">PT13951</t>
  </si>
  <si>
    <t xml:space="preserve">PT10271</t>
  </si>
  <si>
    <t xml:space="preserve">Neha Singh</t>
  </si>
  <si>
    <t xml:space="preserve">PT10922</t>
  </si>
  <si>
    <t xml:space="preserve">PT13736</t>
  </si>
  <si>
    <t xml:space="preserve">PT11748</t>
  </si>
  <si>
    <t xml:space="preserve">Priya Singh</t>
  </si>
  <si>
    <t xml:space="preserve">PT14015</t>
  </si>
  <si>
    <t xml:space="preserve">PT13156</t>
  </si>
  <si>
    <t xml:space="preserve">PT11975</t>
  </si>
  <si>
    <t xml:space="preserve">PT10350</t>
  </si>
  <si>
    <t xml:space="preserve">PT10301</t>
  </si>
  <si>
    <t xml:space="preserve">  DIVYA SINGH  </t>
  </si>
  <si>
    <t xml:space="preserve">PT14649</t>
  </si>
  <si>
    <t xml:space="preserve">PT13549</t>
  </si>
  <si>
    <t xml:space="preserve">PT11460</t>
  </si>
  <si>
    <t xml:space="preserve">PT14119</t>
  </si>
  <si>
    <t xml:space="preserve">PT12527</t>
  </si>
  <si>
    <t xml:space="preserve">Rahul Rao</t>
  </si>
  <si>
    <t xml:space="preserve">PT14641</t>
  </si>
  <si>
    <t xml:space="preserve">PT11809</t>
  </si>
  <si>
    <t xml:space="preserve">PT10187</t>
  </si>
  <si>
    <t xml:space="preserve">PT10037</t>
  </si>
  <si>
    <t xml:space="preserve">PT11234</t>
  </si>
  <si>
    <t xml:space="preserve">Manoj Reddy</t>
  </si>
  <si>
    <t xml:space="preserve">PT13487</t>
  </si>
  <si>
    <t xml:space="preserve">Suresh Chopra</t>
  </si>
  <si>
    <t xml:space="preserve">PT14155</t>
  </si>
  <si>
    <t xml:space="preserve">Reyansh Singh</t>
  </si>
  <si>
    <t xml:space="preserve">PT10752</t>
  </si>
  <si>
    <t xml:space="preserve">PT10783</t>
  </si>
  <si>
    <t xml:space="preserve">Deepak Gupta</t>
  </si>
  <si>
    <t xml:space="preserve">PT10603</t>
  </si>
  <si>
    <t xml:space="preserve">Divya Kumar</t>
  </si>
  <si>
    <t xml:space="preserve">PT10774</t>
  </si>
  <si>
    <t xml:space="preserve">  VIKRAM KHAN  </t>
  </si>
  <si>
    <t xml:space="preserve">PT14232</t>
  </si>
  <si>
    <t xml:space="preserve">Vivaan Ansari</t>
  </si>
  <si>
    <t xml:space="preserve">PT13200</t>
  </si>
  <si>
    <t xml:space="preserve">PT12976</t>
  </si>
  <si>
    <t xml:space="preserve">PT11737</t>
  </si>
  <si>
    <t xml:space="preserve">PT12498</t>
  </si>
  <si>
    <t xml:space="preserve">  SAI VERMA  </t>
  </si>
  <si>
    <t xml:space="preserve">PT11815</t>
  </si>
  <si>
    <t xml:space="preserve">Zoya Das</t>
  </si>
  <si>
    <t xml:space="preserve">PT14806</t>
  </si>
  <si>
    <t xml:space="preserve">PT13754</t>
  </si>
  <si>
    <t xml:space="preserve">Deepak Joshi</t>
  </si>
  <si>
    <t xml:space="preserve">PT10614</t>
  </si>
  <si>
    <t xml:space="preserve">  DEEPAK PATEL  </t>
  </si>
  <si>
    <t xml:space="preserve">PT13579</t>
  </si>
  <si>
    <t xml:space="preserve">PT11449</t>
  </si>
  <si>
    <t xml:space="preserve">Imran Sheikh</t>
  </si>
  <si>
    <t xml:space="preserve">PT13520</t>
  </si>
  <si>
    <t xml:space="preserve">  VIVAAN MUKHERJEE  </t>
  </si>
  <si>
    <t xml:space="preserve">PT12687</t>
  </si>
  <si>
    <t xml:space="preserve">Riya Chatterjee</t>
  </si>
  <si>
    <t xml:space="preserve">PT12489</t>
  </si>
  <si>
    <t xml:space="preserve">PT10847</t>
  </si>
  <si>
    <t xml:space="preserve">Deepak Bhat</t>
  </si>
  <si>
    <t xml:space="preserve">PT10545</t>
  </si>
  <si>
    <t xml:space="preserve">PT10362</t>
  </si>
  <si>
    <t xml:space="preserve">PT12184</t>
  </si>
  <si>
    <t xml:space="preserve">PT10446</t>
  </si>
  <si>
    <t xml:space="preserve">Aarav Mukherjee</t>
  </si>
  <si>
    <t xml:space="preserve">PT11565</t>
  </si>
  <si>
    <t xml:space="preserve">PT10048</t>
  </si>
  <si>
    <t xml:space="preserve">Sai Mehta</t>
  </si>
  <si>
    <t xml:space="preserve">PT11717</t>
  </si>
  <si>
    <t xml:space="preserve">PT11008</t>
  </si>
  <si>
    <t xml:space="preserve">Karan Chopra</t>
  </si>
  <si>
    <t xml:space="preserve">PT13652</t>
  </si>
  <si>
    <t xml:space="preserve">PT14448</t>
  </si>
  <si>
    <t xml:space="preserve">PT14277</t>
  </si>
  <si>
    <t xml:space="preserve">PT10915</t>
  </si>
  <si>
    <t xml:space="preserve">Aditya Yadav</t>
  </si>
  <si>
    <t xml:space="preserve">PT14574</t>
  </si>
  <si>
    <t xml:space="preserve">PT11996</t>
  </si>
  <si>
    <t xml:space="preserve">PT12021</t>
  </si>
  <si>
    <t xml:space="preserve">PT10184</t>
  </si>
  <si>
    <t xml:space="preserve">Nisha Rao</t>
  </si>
  <si>
    <t xml:space="preserve">PT11665</t>
  </si>
  <si>
    <t xml:space="preserve">PT13345</t>
  </si>
  <si>
    <t xml:space="preserve">PT13125</t>
  </si>
  <si>
    <t xml:space="preserve">PT13239</t>
  </si>
  <si>
    <t xml:space="preserve">PT12962</t>
  </si>
  <si>
    <t xml:space="preserve">Amit Pillai</t>
  </si>
  <si>
    <t xml:space="preserve">PT12894</t>
  </si>
  <si>
    <t xml:space="preserve">Deepak Verma</t>
  </si>
  <si>
    <t xml:space="preserve">PT10260</t>
  </si>
  <si>
    <t xml:space="preserve">PT12625</t>
  </si>
  <si>
    <t xml:space="preserve">  SANJAY SINGH  </t>
  </si>
  <si>
    <t xml:space="preserve">PT12496</t>
  </si>
  <si>
    <t xml:space="preserve">Vikram Reddy</t>
  </si>
  <si>
    <t xml:space="preserve">PT11543</t>
  </si>
  <si>
    <t xml:space="preserve">PT11348</t>
  </si>
  <si>
    <t xml:space="preserve">PT10044</t>
  </si>
  <si>
    <t xml:space="preserve">Priya Iyer</t>
  </si>
  <si>
    <t xml:space="preserve">PT14064</t>
  </si>
  <si>
    <t xml:space="preserve">Meera Yadav</t>
  </si>
  <si>
    <t xml:space="preserve">PT13120</t>
  </si>
  <si>
    <t xml:space="preserve">PT10569</t>
  </si>
  <si>
    <t xml:space="preserve">  NISHA CHATTERJEE  </t>
  </si>
  <si>
    <t xml:space="preserve">PT14278</t>
  </si>
  <si>
    <t xml:space="preserve">Sunita Menon</t>
  </si>
  <si>
    <t xml:space="preserve">PT12870</t>
  </si>
  <si>
    <t xml:space="preserve">PT12381</t>
  </si>
  <si>
    <t xml:space="preserve">Pooja Patel</t>
  </si>
  <si>
    <t xml:space="preserve">PT11632</t>
  </si>
  <si>
    <t xml:space="preserve">PT13363</t>
  </si>
  <si>
    <t xml:space="preserve">PT14411</t>
  </si>
  <si>
    <t xml:space="preserve">PT14498</t>
  </si>
  <si>
    <t xml:space="preserve">PT13300</t>
  </si>
  <si>
    <t xml:space="preserve">Aadhya Pillai</t>
  </si>
  <si>
    <t xml:space="preserve">PT10656</t>
  </si>
  <si>
    <t xml:space="preserve">PT10729</t>
  </si>
  <si>
    <t xml:space="preserve">  ROHAN THAKUR  </t>
  </si>
  <si>
    <t xml:space="preserve">PT12833</t>
  </si>
  <si>
    <t xml:space="preserve">PT13851</t>
  </si>
  <si>
    <t xml:space="preserve">PT13531</t>
  </si>
  <si>
    <t xml:space="preserve">PT14180</t>
  </si>
  <si>
    <t xml:space="preserve">PT14731</t>
  </si>
  <si>
    <t xml:space="preserve">PT12113</t>
  </si>
  <si>
    <t xml:space="preserve">  FARHAN CHATTERJEE  </t>
  </si>
  <si>
    <t xml:space="preserve">PT10543</t>
  </si>
  <si>
    <t xml:space="preserve">Ayesha Kumar</t>
  </si>
  <si>
    <t xml:space="preserve">PT13417</t>
  </si>
  <si>
    <t xml:space="preserve">Vivaan Bhat</t>
  </si>
  <si>
    <t xml:space="preserve">PT13836</t>
  </si>
  <si>
    <t xml:space="preserve">Deepak Malhotra</t>
  </si>
  <si>
    <t xml:space="preserve">PT14459</t>
  </si>
  <si>
    <t xml:space="preserve">  ANITA KUMAR  </t>
  </si>
  <si>
    <t xml:space="preserve">PT13253</t>
  </si>
  <si>
    <t xml:space="preserve">PT10778</t>
  </si>
  <si>
    <t xml:space="preserve">PT10901</t>
  </si>
  <si>
    <t xml:space="preserve">Shweta Rao</t>
  </si>
  <si>
    <t xml:space="preserve">PT14679</t>
  </si>
  <si>
    <t xml:space="preserve">PT11076</t>
  </si>
  <si>
    <t xml:space="preserve">Anita Agarwal</t>
  </si>
  <si>
    <t xml:space="preserve">PT13950</t>
  </si>
  <si>
    <t xml:space="preserve">PT12989</t>
  </si>
  <si>
    <t xml:space="preserve">PT11191</t>
  </si>
  <si>
    <t xml:space="preserve">Varun Pillai</t>
  </si>
  <si>
    <t xml:space="preserve">PT14234</t>
  </si>
  <si>
    <t xml:space="preserve">PT10813</t>
  </si>
  <si>
    <t xml:space="preserve">PT11631</t>
  </si>
  <si>
    <t xml:space="preserve">Anita Mehta</t>
  </si>
  <si>
    <t xml:space="preserve">PT10093</t>
  </si>
  <si>
    <t xml:space="preserve">Kavya Shah</t>
  </si>
  <si>
    <t xml:space="preserve">PT10076</t>
  </si>
  <si>
    <t xml:space="preserve">PT10280</t>
  </si>
  <si>
    <t xml:space="preserve">PT12525</t>
  </si>
  <si>
    <t xml:space="preserve">PT12426</t>
  </si>
  <si>
    <t xml:space="preserve">PT12937</t>
  </si>
  <si>
    <t xml:space="preserve">Isha Gupta</t>
  </si>
  <si>
    <t xml:space="preserve">PT10674</t>
  </si>
  <si>
    <t xml:space="preserve">PT11086</t>
  </si>
  <si>
    <t xml:space="preserve">PT11047</t>
  </si>
  <si>
    <t xml:space="preserve">Ayesha Iyer</t>
  </si>
  <si>
    <t xml:space="preserve">PT13034</t>
  </si>
  <si>
    <t xml:space="preserve">PT13351</t>
  </si>
  <si>
    <t xml:space="preserve">PT11563</t>
  </si>
  <si>
    <t xml:space="preserve">PT10111</t>
  </si>
  <si>
    <t xml:space="preserve">PT11940</t>
  </si>
  <si>
    <t xml:space="preserve">Amit Reddy</t>
  </si>
  <si>
    <t xml:space="preserve">PT12087</t>
  </si>
  <si>
    <t xml:space="preserve">  VIVAAN BOSE  </t>
  </si>
  <si>
    <t xml:space="preserve">PT12127</t>
  </si>
  <si>
    <t xml:space="preserve">Shweta Bhat</t>
  </si>
  <si>
    <t xml:space="preserve">PT12190</t>
  </si>
  <si>
    <t xml:space="preserve">PT13881</t>
  </si>
  <si>
    <t xml:space="preserve">PT13058</t>
  </si>
  <si>
    <t xml:space="preserve">PT12073</t>
  </si>
  <si>
    <t xml:space="preserve">PT10531</t>
  </si>
  <si>
    <t xml:space="preserve">PT10171</t>
  </si>
  <si>
    <t xml:space="preserve">  ANANYA KAPOOR  </t>
  </si>
  <si>
    <t xml:space="preserve">PT13963</t>
  </si>
  <si>
    <t xml:space="preserve">PT11536</t>
  </si>
  <si>
    <t xml:space="preserve">PT12343</t>
  </si>
  <si>
    <t xml:space="preserve">PT12861</t>
  </si>
  <si>
    <t xml:space="preserve">PT11851</t>
  </si>
  <si>
    <t xml:space="preserve">PT11620</t>
  </si>
  <si>
    <t xml:space="preserve">PT14272</t>
  </si>
  <si>
    <t xml:space="preserve">PT13256</t>
  </si>
  <si>
    <t xml:space="preserve">Rajesh Iyer</t>
  </si>
  <si>
    <t xml:space="preserve">PT13448</t>
  </si>
  <si>
    <t xml:space="preserve">Riya Menon</t>
  </si>
  <si>
    <t xml:space="preserve">PT10861</t>
  </si>
  <si>
    <t xml:space="preserve">PT13866</t>
  </si>
  <si>
    <t xml:space="preserve">  ANIKA SINGH  </t>
  </si>
  <si>
    <t xml:space="preserve">PT11275</t>
  </si>
  <si>
    <t xml:space="preserve">PT10376</t>
  </si>
  <si>
    <t xml:space="preserve">Divya Thakur</t>
  </si>
  <si>
    <t xml:space="preserve">PT13560</t>
  </si>
  <si>
    <t xml:space="preserve">PT14152</t>
  </si>
  <si>
    <t xml:space="preserve">PT12001</t>
  </si>
  <si>
    <t xml:space="preserve">PT11113</t>
  </si>
  <si>
    <t xml:space="preserve">PT13854</t>
  </si>
  <si>
    <t xml:space="preserve">PT11575</t>
  </si>
  <si>
    <t xml:space="preserve">PT10661</t>
  </si>
  <si>
    <t xml:space="preserve">Imran Kapoor</t>
  </si>
  <si>
    <t xml:space="preserve">PT12111</t>
  </si>
  <si>
    <t xml:space="preserve">Siddharth Das</t>
  </si>
  <si>
    <t xml:space="preserve">PT10651</t>
  </si>
  <si>
    <t xml:space="preserve">Farhan Iyer</t>
  </si>
  <si>
    <t xml:space="preserve">PT12437</t>
  </si>
  <si>
    <t xml:space="preserve">Rahul Kapoor</t>
  </si>
  <si>
    <t xml:space="preserve">PT14019</t>
  </si>
  <si>
    <t xml:space="preserve">PT12341</t>
  </si>
  <si>
    <t xml:space="preserve">PT11416</t>
  </si>
  <si>
    <t xml:space="preserve">PT10659</t>
  </si>
  <si>
    <t xml:space="preserve">Myra Menon</t>
  </si>
  <si>
    <t xml:space="preserve">PT14093</t>
  </si>
  <si>
    <t xml:space="preserve">PT13203</t>
  </si>
  <si>
    <t xml:space="preserve">Nikhil Verma</t>
  </si>
  <si>
    <t xml:space="preserve">PT10534</t>
  </si>
  <si>
    <t xml:space="preserve">PT14969</t>
  </si>
  <si>
    <t xml:space="preserve">PT12012</t>
  </si>
  <si>
    <t xml:space="preserve">Ajay Agarwal</t>
  </si>
  <si>
    <t xml:space="preserve">PT10124</t>
  </si>
  <si>
    <t xml:space="preserve">PT14514</t>
  </si>
  <si>
    <t xml:space="preserve">PT14817</t>
  </si>
  <si>
    <t xml:space="preserve">Nisha Khan</t>
  </si>
  <si>
    <t xml:space="preserve">PT12294</t>
  </si>
  <si>
    <t xml:space="preserve">PT12095</t>
  </si>
  <si>
    <t xml:space="preserve">Aadhya Verma</t>
  </si>
  <si>
    <t xml:space="preserve">PT14580</t>
  </si>
  <si>
    <t xml:space="preserve">PT10976</t>
  </si>
  <si>
    <t xml:space="preserve">PT11998</t>
  </si>
  <si>
    <t xml:space="preserve">PT14029</t>
  </si>
  <si>
    <t xml:space="preserve">PT11864</t>
  </si>
  <si>
    <t xml:space="preserve">PT10576</t>
  </si>
  <si>
    <t xml:space="preserve">PT10186</t>
  </si>
  <si>
    <t xml:space="preserve">PT11306</t>
  </si>
  <si>
    <t xml:space="preserve">PT13416</t>
  </si>
  <si>
    <t xml:space="preserve">Nikhil Nair</t>
  </si>
  <si>
    <t xml:space="preserve">PT12641</t>
  </si>
  <si>
    <t xml:space="preserve">PT11958</t>
  </si>
  <si>
    <t xml:space="preserve">PT13100</t>
  </si>
  <si>
    <t xml:space="preserve">PT13846</t>
  </si>
  <si>
    <t xml:space="preserve">PT12766</t>
  </si>
  <si>
    <t xml:space="preserve">PT10844</t>
  </si>
  <si>
    <t xml:space="preserve">Meera Bose</t>
  </si>
  <si>
    <t xml:space="preserve">PT11398</t>
  </si>
  <si>
    <t xml:space="preserve">PT13210</t>
  </si>
  <si>
    <t xml:space="preserve">PT12622</t>
  </si>
  <si>
    <t xml:space="preserve">PT11562</t>
  </si>
  <si>
    <t xml:space="preserve">PT12275</t>
  </si>
  <si>
    <t xml:space="preserve">Aadhya Khan</t>
  </si>
  <si>
    <t xml:space="preserve">PT13832</t>
  </si>
  <si>
    <t xml:space="preserve">Nikhil Sheikh</t>
  </si>
  <si>
    <t xml:space="preserve">PT14081</t>
  </si>
  <si>
    <t xml:space="preserve">PT12980</t>
  </si>
  <si>
    <t xml:space="preserve">PT12969</t>
  </si>
  <si>
    <t xml:space="preserve">Shweta Khan</t>
  </si>
  <si>
    <t xml:space="preserve">PT13817</t>
  </si>
  <si>
    <t xml:space="preserve">PT12133</t>
  </si>
  <si>
    <t xml:space="preserve">PT12380</t>
  </si>
  <si>
    <t xml:space="preserve">PT14702</t>
  </si>
  <si>
    <t xml:space="preserve">PT10345</t>
  </si>
  <si>
    <t xml:space="preserve">  AADHYA MENON  </t>
  </si>
  <si>
    <t xml:space="preserve">PT10805</t>
  </si>
  <si>
    <t xml:space="preserve">PT11566</t>
  </si>
  <si>
    <t xml:space="preserve">Nikhil Joshi</t>
  </si>
  <si>
    <t xml:space="preserve">PT14847</t>
  </si>
  <si>
    <t xml:space="preserve">PT13794</t>
  </si>
  <si>
    <t xml:space="preserve">Siddharth Verma</t>
  </si>
  <si>
    <t xml:space="preserve">PT13731</t>
  </si>
  <si>
    <t xml:space="preserve">PT12618</t>
  </si>
  <si>
    <t xml:space="preserve">PT12272</t>
  </si>
  <si>
    <t xml:space="preserve">PT14768</t>
  </si>
  <si>
    <t xml:space="preserve">PT12387</t>
  </si>
  <si>
    <t xml:space="preserve">PT13607</t>
  </si>
  <si>
    <t xml:space="preserve">PT10544</t>
  </si>
  <si>
    <t xml:space="preserve">Myra Patel</t>
  </si>
  <si>
    <t xml:space="preserve">PT10455</t>
  </si>
  <si>
    <t xml:space="preserve">PT13404</t>
  </si>
  <si>
    <t xml:space="preserve">Sameer Menon</t>
  </si>
  <si>
    <t xml:space="preserve">PT13997</t>
  </si>
  <si>
    <t xml:space="preserve">Riya Kumar</t>
  </si>
  <si>
    <t xml:space="preserve">PT10023</t>
  </si>
  <si>
    <t xml:space="preserve">PT13421</t>
  </si>
  <si>
    <t xml:space="preserve">PT12252</t>
  </si>
  <si>
    <t xml:space="preserve">Manoj Joshi</t>
  </si>
  <si>
    <t xml:space="preserve">PT10043</t>
  </si>
  <si>
    <t xml:space="preserve">PT14632</t>
  </si>
  <si>
    <t xml:space="preserve">Farhan Thakur</t>
  </si>
  <si>
    <t xml:space="preserve">PT11362</t>
  </si>
  <si>
    <t xml:space="preserve">Farhan Malhotra</t>
  </si>
  <si>
    <t xml:space="preserve">PT11026</t>
  </si>
  <si>
    <t xml:space="preserve">PT11626</t>
  </si>
  <si>
    <t xml:space="preserve">Suresh Pillai</t>
  </si>
  <si>
    <t xml:space="preserve">PT13584</t>
  </si>
  <si>
    <t xml:space="preserve">Siddharth Chauhan</t>
  </si>
  <si>
    <t xml:space="preserve">PT11149</t>
  </si>
  <si>
    <t xml:space="preserve">PT11683</t>
  </si>
  <si>
    <t xml:space="preserve">PT12236</t>
  </si>
  <si>
    <t xml:space="preserve">PT14779</t>
  </si>
  <si>
    <t xml:space="preserve">PT13159</t>
  </si>
  <si>
    <t xml:space="preserve">Divya Joshi</t>
  </si>
  <si>
    <t xml:space="preserve">PT12744</t>
  </si>
  <si>
    <t xml:space="preserve">PT12201</t>
  </si>
  <si>
    <t xml:space="preserve">PT12318</t>
  </si>
  <si>
    <t xml:space="preserve">PT14422</t>
  </si>
  <si>
    <t xml:space="preserve">Sanjay Bose</t>
  </si>
  <si>
    <t xml:space="preserve">PT12369</t>
  </si>
  <si>
    <t xml:space="preserve">PT14594</t>
  </si>
  <si>
    <t xml:space="preserve">PT14376</t>
  </si>
  <si>
    <t xml:space="preserve">PT11050</t>
  </si>
  <si>
    <t xml:space="preserve">Farhan Verma</t>
  </si>
  <si>
    <t xml:space="preserve">PT11004</t>
  </si>
  <si>
    <t xml:space="preserve">PT14984</t>
  </si>
  <si>
    <t xml:space="preserve">PT10367</t>
  </si>
  <si>
    <t xml:space="preserve">PT12762</t>
  </si>
  <si>
    <t xml:space="preserve">Rajesh Sheikh</t>
  </si>
  <si>
    <t xml:space="preserve">PT13813</t>
  </si>
  <si>
    <t xml:space="preserve">Shweta Agarwal</t>
  </si>
  <si>
    <t xml:space="preserve">PT11511</t>
  </si>
  <si>
    <t xml:space="preserve">PT13623</t>
  </si>
  <si>
    <t xml:space="preserve">PT11870</t>
  </si>
  <si>
    <t xml:space="preserve">PT10375</t>
  </si>
  <si>
    <t xml:space="preserve">PT10973</t>
  </si>
  <si>
    <t xml:space="preserve">PT13707</t>
  </si>
  <si>
    <t xml:space="preserve">PT12428</t>
  </si>
  <si>
    <t xml:space="preserve">PT10229</t>
  </si>
  <si>
    <t xml:space="preserve">PT10435</t>
  </si>
  <si>
    <t xml:space="preserve">PT14953</t>
  </si>
  <si>
    <t xml:space="preserve">PT14299</t>
  </si>
  <si>
    <t xml:space="preserve">PT10056</t>
  </si>
  <si>
    <t xml:space="preserve">Ajay Khan</t>
  </si>
  <si>
    <t xml:space="preserve">PT11337</t>
  </si>
  <si>
    <t xml:space="preserve">PT11835</t>
  </si>
  <si>
    <t xml:space="preserve">PT13968</t>
  </si>
  <si>
    <t xml:space="preserve">Rohan Mukherjee</t>
  </si>
  <si>
    <t xml:space="preserve">PT11292</t>
  </si>
  <si>
    <t xml:space="preserve">Ravi Malhotra</t>
  </si>
  <si>
    <t xml:space="preserve">PT14914</t>
  </si>
  <si>
    <t xml:space="preserve">  IMRAN JOSHI  </t>
  </si>
  <si>
    <t xml:space="preserve">PT10088</t>
  </si>
  <si>
    <t xml:space="preserve">Sameer Khan</t>
  </si>
  <si>
    <t xml:space="preserve">PT14820</t>
  </si>
  <si>
    <t xml:space="preserve">PT10248</t>
  </si>
  <si>
    <t xml:space="preserve">PT12467</t>
  </si>
  <si>
    <t xml:space="preserve">PT13039</t>
  </si>
  <si>
    <t xml:space="preserve">PT13917</t>
  </si>
  <si>
    <t xml:space="preserve">Reyansh Pillai</t>
  </si>
  <si>
    <t xml:space="preserve">PT10672</t>
  </si>
  <si>
    <t xml:space="preserve">Karan Das</t>
  </si>
  <si>
    <t xml:space="preserve">PT14920</t>
  </si>
  <si>
    <t xml:space="preserve">PT14016</t>
  </si>
  <si>
    <t xml:space="preserve">PT12480</t>
  </si>
  <si>
    <t xml:space="preserve">Vikram Kumar</t>
  </si>
  <si>
    <t xml:space="preserve">PT14177</t>
  </si>
  <si>
    <t xml:space="preserve">PT14130</t>
  </si>
  <si>
    <t xml:space="preserve">PT13902</t>
  </si>
  <si>
    <t xml:space="preserve">PT14767</t>
  </si>
  <si>
    <t xml:space="preserve">PT13644</t>
  </si>
  <si>
    <t xml:space="preserve">Amit Rao</t>
  </si>
  <si>
    <t xml:space="preserve">PT10623</t>
  </si>
  <si>
    <t xml:space="preserve">Riya Iyer</t>
  </si>
  <si>
    <t xml:space="preserve">PT10984</t>
  </si>
  <si>
    <t xml:space="preserve">PT14398</t>
  </si>
  <si>
    <t xml:space="preserve">PT13004</t>
  </si>
  <si>
    <t xml:space="preserve">Varun Patel</t>
  </si>
  <si>
    <t xml:space="preserve">PT13994</t>
  </si>
  <si>
    <t xml:space="preserve">PT10535</t>
  </si>
  <si>
    <t xml:space="preserve">Nisha Bhat</t>
  </si>
  <si>
    <t xml:space="preserve">PT13388</t>
  </si>
  <si>
    <t xml:space="preserve">PT11858</t>
  </si>
  <si>
    <t xml:space="preserve">Sameer Sharma</t>
  </si>
  <si>
    <t xml:space="preserve">PT14117</t>
  </si>
  <si>
    <t xml:space="preserve">PT12514</t>
  </si>
  <si>
    <t xml:space="preserve">PT13679</t>
  </si>
  <si>
    <t xml:space="preserve">PT11549</t>
  </si>
  <si>
    <t xml:space="preserve">PT10309</t>
  </si>
  <si>
    <t xml:space="preserve">PT11173</t>
  </si>
  <si>
    <t xml:space="preserve">PT12057</t>
  </si>
  <si>
    <t xml:space="preserve">PT12056</t>
  </si>
  <si>
    <t xml:space="preserve">Nisha Nair</t>
  </si>
  <si>
    <t xml:space="preserve">PT13373</t>
  </si>
  <si>
    <t xml:space="preserve">PT13638</t>
  </si>
  <si>
    <t xml:space="preserve">Myra Yadav</t>
  </si>
  <si>
    <t xml:space="preserve">PT13268</t>
  </si>
  <si>
    <t xml:space="preserve">Rahul Sheikh</t>
  </si>
  <si>
    <t xml:space="preserve">PT11850</t>
  </si>
  <si>
    <t xml:space="preserve">PT14970</t>
  </si>
  <si>
    <t xml:space="preserve">PT12974</t>
  </si>
  <si>
    <t xml:space="preserve">PT13528</t>
  </si>
  <si>
    <t xml:space="preserve">PT10138</t>
  </si>
  <si>
    <t xml:space="preserve">PT11837</t>
  </si>
  <si>
    <t xml:space="preserve">Zoya Patel</t>
  </si>
  <si>
    <t xml:space="preserve">PT12726</t>
  </si>
  <si>
    <t xml:space="preserve">Sanjay Verma</t>
  </si>
  <si>
    <t xml:space="preserve">PT11518</t>
  </si>
  <si>
    <t xml:space="preserve">PT11274</t>
  </si>
  <si>
    <t xml:space="preserve">PT14073</t>
  </si>
  <si>
    <t xml:space="preserve">PT11429</t>
  </si>
  <si>
    <t xml:space="preserve">PT11716</t>
  </si>
  <si>
    <t xml:space="preserve">PT13093</t>
  </si>
  <si>
    <t xml:space="preserve">PT13014</t>
  </si>
  <si>
    <t xml:space="preserve">Ananya Bose</t>
  </si>
  <si>
    <t xml:space="preserve">PT12402</t>
  </si>
  <si>
    <t xml:space="preserve">Ravi Kumar</t>
  </si>
  <si>
    <t xml:space="preserve">PT11871</t>
  </si>
  <si>
    <t xml:space="preserve">Sunita Yadav</t>
  </si>
  <si>
    <t xml:space="preserve">PT11078</t>
  </si>
  <si>
    <t xml:space="preserve">Anita Yadav</t>
  </si>
  <si>
    <t xml:space="preserve">PT10970</t>
  </si>
  <si>
    <t xml:space="preserve">Rekha Mehta</t>
  </si>
  <si>
    <t xml:space="preserve">PT10270</t>
  </si>
  <si>
    <t xml:space="preserve">Diya Menon</t>
  </si>
  <si>
    <t xml:space="preserve">PT14463</t>
  </si>
  <si>
    <t xml:space="preserve">PT14774</t>
  </si>
  <si>
    <t xml:space="preserve">Aarav Verma</t>
  </si>
  <si>
    <t xml:space="preserve">PT13827</t>
  </si>
  <si>
    <t xml:space="preserve">PT13982</t>
  </si>
  <si>
    <t xml:space="preserve">PT13773</t>
  </si>
  <si>
    <t xml:space="preserve">PT10085</t>
  </si>
  <si>
    <t xml:space="preserve">PT13700</t>
  </si>
  <si>
    <t xml:space="preserve">PT11059</t>
  </si>
  <si>
    <t xml:space="preserve">PT14802</t>
  </si>
  <si>
    <t xml:space="preserve">PT10192</t>
  </si>
  <si>
    <t xml:space="preserve">PT10205</t>
  </si>
  <si>
    <t xml:space="preserve">PT13121</t>
  </si>
  <si>
    <t xml:space="preserve">Sara Agarwal</t>
  </si>
  <si>
    <t xml:space="preserve">PT13115</t>
  </si>
  <si>
    <t xml:space="preserve">Nikhil Bhat</t>
  </si>
  <si>
    <t xml:space="preserve">PT13646</t>
  </si>
  <si>
    <t xml:space="preserve">Karan Malhotra</t>
  </si>
  <si>
    <t xml:space="preserve">PT13987</t>
  </si>
  <si>
    <t xml:space="preserve">PT12737</t>
  </si>
  <si>
    <t xml:space="preserve">PT11259</t>
  </si>
  <si>
    <t xml:space="preserve">PT12552</t>
  </si>
  <si>
    <t xml:space="preserve">PT11729</t>
  </si>
  <si>
    <t xml:space="preserve">PT14193</t>
  </si>
  <si>
    <t xml:space="preserve">PT10732</t>
  </si>
  <si>
    <t xml:space="preserve">PT12161</t>
  </si>
  <si>
    <t xml:space="preserve">PT12928</t>
  </si>
  <si>
    <t xml:space="preserve">PT12491</t>
  </si>
  <si>
    <t xml:space="preserve">Aadhya Bose</t>
  </si>
  <si>
    <t xml:space="preserve">PT14245</t>
  </si>
  <si>
    <t xml:space="preserve">PT10902</t>
  </si>
  <si>
    <t xml:space="preserve">Rajesh Patel</t>
  </si>
  <si>
    <t xml:space="preserve">PT14036</t>
  </si>
  <si>
    <t xml:space="preserve">PT14689</t>
  </si>
  <si>
    <t xml:space="preserve">PT10199</t>
  </si>
  <si>
    <t xml:space="preserve">PT10074</t>
  </si>
  <si>
    <t xml:space="preserve">PT14745</t>
  </si>
  <si>
    <t xml:space="preserve">Imran Malhotra</t>
  </si>
  <si>
    <t xml:space="preserve">PT14248</t>
  </si>
  <si>
    <t xml:space="preserve">  NISHA SHEIKH  </t>
  </si>
  <si>
    <t xml:space="preserve">PT12479</t>
  </si>
  <si>
    <t xml:space="preserve">Neha Bhat</t>
  </si>
  <si>
    <t xml:space="preserve">PT10040</t>
  </si>
  <si>
    <t xml:space="preserve">Karan Menon</t>
  </si>
  <si>
    <t xml:space="preserve">PT11213</t>
  </si>
  <si>
    <t xml:space="preserve">PT10337</t>
  </si>
  <si>
    <t xml:space="preserve">PT10827</t>
  </si>
  <si>
    <t xml:space="preserve">Neha Ansari</t>
  </si>
  <si>
    <t xml:space="preserve">PT10189</t>
  </si>
  <si>
    <t xml:space="preserve">Aditya Patel</t>
  </si>
  <si>
    <t xml:space="preserve">PT12147</t>
  </si>
  <si>
    <t xml:space="preserve">PT10983</t>
  </si>
  <si>
    <t xml:space="preserve">PT12423</t>
  </si>
  <si>
    <t xml:space="preserve">PT14736</t>
  </si>
  <si>
    <t xml:space="preserve">PT12281</t>
  </si>
  <si>
    <t xml:space="preserve">PT12888</t>
  </si>
  <si>
    <t xml:space="preserve">Priya Mukherjee</t>
  </si>
  <si>
    <t xml:space="preserve">PT13928</t>
  </si>
  <si>
    <t xml:space="preserve">Sameer Agarwal</t>
  </si>
  <si>
    <t xml:space="preserve">PT11982</t>
  </si>
  <si>
    <t xml:space="preserve">PT14940</t>
  </si>
  <si>
    <t xml:space="preserve">Kavya Yadav</t>
  </si>
  <si>
    <t xml:space="preserve">PT14668</t>
  </si>
  <si>
    <t xml:space="preserve">Ajay Joshi</t>
  </si>
  <si>
    <t xml:space="preserve">PT12478</t>
  </si>
  <si>
    <t xml:space="preserve">PT10090</t>
  </si>
  <si>
    <t xml:space="preserve">PT13145</t>
  </si>
  <si>
    <t xml:space="preserve">PT12239</t>
  </si>
  <si>
    <t xml:space="preserve">Isha Sharma</t>
  </si>
  <si>
    <t xml:space="preserve">PT12327</t>
  </si>
  <si>
    <t xml:space="preserve">PT10899</t>
  </si>
  <si>
    <t xml:space="preserve">PT13735</t>
  </si>
  <si>
    <t xml:space="preserve">PT10275</t>
  </si>
  <si>
    <t xml:space="preserve">Sunita Malhotra</t>
  </si>
  <si>
    <t xml:space="preserve">PT14676</t>
  </si>
  <si>
    <t xml:space="preserve">PT14664</t>
  </si>
  <si>
    <t xml:space="preserve">PT12851</t>
  </si>
  <si>
    <t xml:space="preserve">PT13516</t>
  </si>
  <si>
    <t xml:space="preserve">PT10321</t>
  </si>
  <si>
    <t xml:space="preserve">PT13095</t>
  </si>
  <si>
    <t xml:space="preserve">PT13693</t>
  </si>
  <si>
    <t xml:space="preserve">PT11592</t>
  </si>
  <si>
    <t xml:space="preserve">  SHWETA PATEL  </t>
  </si>
  <si>
    <t xml:space="preserve">PT11877</t>
  </si>
  <si>
    <t xml:space="preserve">PT12592</t>
  </si>
  <si>
    <t xml:space="preserve">  SAMEER RAO  </t>
  </si>
  <si>
    <t xml:space="preserve">PT11753</t>
  </si>
  <si>
    <t xml:space="preserve">Ajay Chatterjee</t>
  </si>
  <si>
    <t xml:space="preserve">PT11254</t>
  </si>
  <si>
    <t xml:space="preserve">PT12322</t>
  </si>
  <si>
    <t xml:space="preserve">PT14340</t>
  </si>
  <si>
    <t xml:space="preserve">Anita Bhat</t>
  </si>
  <si>
    <t xml:space="preserve">PT14907</t>
  </si>
  <si>
    <t xml:space="preserve">PT13548</t>
  </si>
  <si>
    <t xml:space="preserve">Isha Rao</t>
  </si>
  <si>
    <t xml:space="preserve">PT12922</t>
  </si>
  <si>
    <t xml:space="preserve">Vihaan Bose</t>
  </si>
  <si>
    <t xml:space="preserve">PT11957</t>
  </si>
  <si>
    <t xml:space="preserve">Myra Kumar</t>
  </si>
  <si>
    <t xml:space="preserve">PT10432</t>
  </si>
  <si>
    <t xml:space="preserve">PT12492</t>
  </si>
  <si>
    <t xml:space="preserve">PT13391</t>
  </si>
  <si>
    <t xml:space="preserve">  DIYA PATEL  </t>
  </si>
  <si>
    <t xml:space="preserve">PT13479</t>
  </si>
  <si>
    <t xml:space="preserve">Ravi Thakur</t>
  </si>
  <si>
    <t xml:space="preserve">PT12388</t>
  </si>
  <si>
    <t xml:space="preserve">PT12519</t>
  </si>
  <si>
    <t xml:space="preserve">Sameer Verma</t>
  </si>
  <si>
    <t xml:space="preserve">PT10458</t>
  </si>
  <si>
    <t xml:space="preserve">PT12250</t>
  </si>
  <si>
    <t xml:space="preserve">PT10209</t>
  </si>
  <si>
    <t xml:space="preserve">Karan Chatterjee</t>
  </si>
  <si>
    <t xml:space="preserve">PT10771</t>
  </si>
  <si>
    <t xml:space="preserve">Sai Das</t>
  </si>
  <si>
    <t xml:space="preserve">PT12614</t>
  </si>
  <si>
    <t xml:space="preserve">PT13995</t>
  </si>
  <si>
    <t xml:space="preserve">PT14028</t>
  </si>
  <si>
    <t xml:space="preserve">  RAVI CHAUHAN  </t>
  </si>
  <si>
    <t xml:space="preserve">PT13228</t>
  </si>
  <si>
    <t xml:space="preserve">  VARUN NAIR  </t>
  </si>
  <si>
    <t xml:space="preserve">PT10852</t>
  </si>
  <si>
    <t xml:space="preserve">PT10802</t>
  </si>
  <si>
    <t xml:space="preserve">PT14629</t>
  </si>
  <si>
    <t xml:space="preserve">PT14367</t>
  </si>
  <si>
    <t xml:space="preserve">PT14500</t>
  </si>
  <si>
    <t xml:space="preserve">PT14688</t>
  </si>
  <si>
    <t xml:space="preserve">PT10867</t>
  </si>
  <si>
    <t xml:space="preserve">PT11663</t>
  </si>
  <si>
    <t xml:space="preserve">PT14125</t>
  </si>
  <si>
    <t xml:space="preserve">PT11482</t>
  </si>
  <si>
    <t xml:space="preserve">PT11160</t>
  </si>
  <si>
    <t xml:space="preserve">Karan Yadav</t>
  </si>
  <si>
    <t xml:space="preserve">PT11089</t>
  </si>
  <si>
    <t xml:space="preserve">PT13634</t>
  </si>
  <si>
    <t xml:space="preserve">PT11937</t>
  </si>
  <si>
    <t xml:space="preserve">PT13571</t>
  </si>
  <si>
    <t xml:space="preserve">PT11720</t>
  </si>
  <si>
    <t xml:space="preserve">PT10666</t>
  </si>
  <si>
    <t xml:space="preserve">Sunita Chauhan</t>
  </si>
  <si>
    <t xml:space="preserve">PT10320</t>
  </si>
  <si>
    <t xml:space="preserve">PT10880</t>
  </si>
  <si>
    <t xml:space="preserve">PT12862</t>
  </si>
  <si>
    <t xml:space="preserve">Neha Nair</t>
  </si>
  <si>
    <t xml:space="preserve">PT11006</t>
  </si>
  <si>
    <t xml:space="preserve">PT11507</t>
  </si>
  <si>
    <t xml:space="preserve">  AMIT GUPTA  </t>
  </si>
  <si>
    <t xml:space="preserve">PT10284</t>
  </si>
  <si>
    <t xml:space="preserve">Sunita Kumar</t>
  </si>
  <si>
    <t xml:space="preserve">PT11447</t>
  </si>
  <si>
    <t xml:space="preserve">PT12581</t>
  </si>
  <si>
    <t xml:space="preserve">PT11245</t>
  </si>
  <si>
    <t xml:space="preserve">Sanjay Menon</t>
  </si>
  <si>
    <t xml:space="preserve">PT10033</t>
  </si>
  <si>
    <t xml:space="preserve">PT10736</t>
  </si>
  <si>
    <t xml:space="preserve">PT12529</t>
  </si>
  <si>
    <t xml:space="preserve">PT12098</t>
  </si>
  <si>
    <t xml:space="preserve">PT12419</t>
  </si>
  <si>
    <t xml:space="preserve">PT12373</t>
  </si>
  <si>
    <t xml:space="preserve">Anika Iyer</t>
  </si>
  <si>
    <t xml:space="preserve">PT11846</t>
  </si>
  <si>
    <t xml:space="preserve">Sunita Pillai</t>
  </si>
  <si>
    <t xml:space="preserve">PT12061</t>
  </si>
  <si>
    <t xml:space="preserve">PT13153</t>
  </si>
  <si>
    <t xml:space="preserve">Anika Rao</t>
  </si>
  <si>
    <t xml:space="preserve">PT14160</t>
  </si>
  <si>
    <t xml:space="preserve">PT12051</t>
  </si>
  <si>
    <t xml:space="preserve">  VARUN MALHOTRA  </t>
  </si>
  <si>
    <t xml:space="preserve">PT13134</t>
  </si>
  <si>
    <t xml:space="preserve">PT14991</t>
  </si>
  <si>
    <t xml:space="preserve">PT14127</t>
  </si>
  <si>
    <t xml:space="preserve">Ananya Sheikh</t>
  </si>
  <si>
    <t xml:space="preserve">PT10370</t>
  </si>
  <si>
    <t xml:space="preserve">PT11731</t>
  </si>
  <si>
    <t xml:space="preserve">PT14356</t>
  </si>
  <si>
    <t xml:space="preserve">PT14158</t>
  </si>
  <si>
    <t xml:space="preserve">PT14798</t>
  </si>
  <si>
    <t xml:space="preserve">PT11509</t>
  </si>
  <si>
    <t xml:space="preserve">  SANJAY CHAUHAN  </t>
  </si>
  <si>
    <t xml:space="preserve">PT14505</t>
  </si>
  <si>
    <t xml:space="preserve">Aditya Ansari</t>
  </si>
  <si>
    <t xml:space="preserve">PT10173</t>
  </si>
  <si>
    <t xml:space="preserve">PT14904</t>
  </si>
  <si>
    <t xml:space="preserve">PT12635</t>
  </si>
  <si>
    <t xml:space="preserve">PT12187</t>
  </si>
  <si>
    <t xml:space="preserve">PT12893</t>
  </si>
  <si>
    <t xml:space="preserve">PT10428</t>
  </si>
  <si>
    <t xml:space="preserve">PT11767</t>
  </si>
  <si>
    <t xml:space="preserve">Shweta Gupta</t>
  </si>
  <si>
    <t xml:space="preserve">PT10223</t>
  </si>
  <si>
    <t xml:space="preserve">Ananya Gupta</t>
  </si>
  <si>
    <t xml:space="preserve">PT11394</t>
  </si>
  <si>
    <t xml:space="preserve">PT14231</t>
  </si>
  <si>
    <t xml:space="preserve">Krishna Mehta</t>
  </si>
  <si>
    <t xml:space="preserve">PT11519</t>
  </si>
  <si>
    <t xml:space="preserve">PT12172</t>
  </si>
  <si>
    <t xml:space="preserve">PT13011</t>
  </si>
  <si>
    <t xml:space="preserve">PT13747</t>
  </si>
  <si>
    <t xml:space="preserve">PT11738</t>
  </si>
  <si>
    <t xml:space="preserve">PT11743</t>
  </si>
  <si>
    <t xml:space="preserve">PT14413</t>
  </si>
  <si>
    <t xml:space="preserve">PT13242</t>
  </si>
  <si>
    <t xml:space="preserve">PT11226</t>
  </si>
  <si>
    <t xml:space="preserve">PT11009</t>
  </si>
  <si>
    <t xml:space="preserve">Manoj Kumar</t>
  </si>
  <si>
    <t xml:space="preserve">PT10720</t>
  </si>
  <si>
    <t xml:space="preserve">  SAI KHAN  </t>
  </si>
  <si>
    <t xml:space="preserve">PT12149</t>
  </si>
  <si>
    <t xml:space="preserve">PT12238</t>
  </si>
  <si>
    <t xml:space="preserve">PT13097</t>
  </si>
  <si>
    <t xml:space="preserve">PT11151</t>
  </si>
  <si>
    <t xml:space="preserve">PT14880</t>
  </si>
  <si>
    <t xml:space="preserve">  RIYA PILLAI  </t>
  </si>
  <si>
    <t xml:space="preserve">PT10953</t>
  </si>
  <si>
    <t xml:space="preserve">Anika Menon</t>
  </si>
  <si>
    <t xml:space="preserve">PT11875</t>
  </si>
  <si>
    <t xml:space="preserve">Rajesh Gupta</t>
  </si>
  <si>
    <t xml:space="preserve">PT13669</t>
  </si>
  <si>
    <t xml:space="preserve">PT10768</t>
  </si>
  <si>
    <t xml:space="preserve">PT11540</t>
  </si>
  <si>
    <t xml:space="preserve">Ishaan Nair</t>
  </si>
  <si>
    <t xml:space="preserve">PT10882</t>
  </si>
  <si>
    <t xml:space="preserve">Pooja Mukherjee</t>
  </si>
  <si>
    <t xml:space="preserve">PT13720</t>
  </si>
  <si>
    <t xml:space="preserve">  ISHA MALHOTRA  </t>
  </si>
  <si>
    <t xml:space="preserve">PT14329</t>
  </si>
  <si>
    <t xml:space="preserve">PT13639</t>
  </si>
  <si>
    <t xml:space="preserve">Aarav Nair</t>
  </si>
  <si>
    <t xml:space="preserve">PT13468</t>
  </si>
  <si>
    <t xml:space="preserve">PT12807</t>
  </si>
  <si>
    <t xml:space="preserve">PT12797</t>
  </si>
  <si>
    <t xml:space="preserve">PT10462</t>
  </si>
  <si>
    <t xml:space="preserve">Vikram Mukherjee</t>
  </si>
  <si>
    <t xml:space="preserve">PT11697</t>
  </si>
  <si>
    <t xml:space="preserve">PT13563</t>
  </si>
  <si>
    <t xml:space="preserve">PT10811</t>
  </si>
  <si>
    <t xml:space="preserve">PT14977</t>
  </si>
  <si>
    <t xml:space="preserve">PT10640</t>
  </si>
  <si>
    <t xml:space="preserve">PT11159</t>
  </si>
  <si>
    <t xml:space="preserve">PT12077</t>
  </si>
  <si>
    <t xml:space="preserve">PT12267</t>
  </si>
  <si>
    <t xml:space="preserve">Pooja Pillai</t>
  </si>
  <si>
    <t xml:space="preserve">PT13306</t>
  </si>
  <si>
    <t xml:space="preserve">PT10873</t>
  </si>
  <si>
    <t xml:space="preserve">PT12551</t>
  </si>
  <si>
    <t xml:space="preserve">PT14560</t>
  </si>
  <si>
    <t xml:space="preserve">Kiran Agarwal</t>
  </si>
  <si>
    <t xml:space="preserve">PT14035</t>
  </si>
  <si>
    <t xml:space="preserve">Sunita Khan</t>
  </si>
  <si>
    <t xml:space="preserve">PT10316</t>
  </si>
  <si>
    <t xml:space="preserve">Aarav Pillai</t>
  </si>
  <si>
    <t xml:space="preserve">PT13188</t>
  </si>
  <si>
    <t xml:space="preserve">PT11695</t>
  </si>
  <si>
    <t xml:space="preserve">Krishna Menon</t>
  </si>
  <si>
    <t xml:space="preserve">PT13640</t>
  </si>
  <si>
    <t xml:space="preserve">PT14825</t>
  </si>
  <si>
    <t xml:space="preserve">Neha Chauhan</t>
  </si>
  <si>
    <t xml:space="preserve">PT12949</t>
  </si>
  <si>
    <t xml:space="preserve">PT13767</t>
  </si>
  <si>
    <t xml:space="preserve">  ROHAN NAIR  </t>
  </si>
  <si>
    <t xml:space="preserve">PT10871</t>
  </si>
  <si>
    <t xml:space="preserve">PT13387</t>
  </si>
  <si>
    <t xml:space="preserve">PT11576</t>
  </si>
  <si>
    <t xml:space="preserve">PT14305</t>
  </si>
  <si>
    <t xml:space="preserve">PT14428</t>
  </si>
  <si>
    <t xml:space="preserve">  SAI KUMAR  </t>
  </si>
  <si>
    <t xml:space="preserve">PT11616</t>
  </si>
  <si>
    <t xml:space="preserve">Shweta Shah</t>
  </si>
  <si>
    <t xml:space="preserve">PT12926</t>
  </si>
  <si>
    <t xml:space="preserve">PT10662</t>
  </si>
  <si>
    <t xml:space="preserve">PT12787</t>
  </si>
  <si>
    <t xml:space="preserve">Zoya Sharma</t>
  </si>
  <si>
    <t xml:space="preserve">PT11899</t>
  </si>
  <si>
    <t xml:space="preserve">PT12633</t>
  </si>
  <si>
    <t xml:space="preserve">PT12658</t>
  </si>
  <si>
    <t xml:space="preserve">Aditya Malhotra</t>
  </si>
  <si>
    <t xml:space="preserve">PT12420</t>
  </si>
  <si>
    <t xml:space="preserve">PT11301</t>
  </si>
  <si>
    <t xml:space="preserve">Varun Nair</t>
  </si>
  <si>
    <t xml:space="preserve">PT14490</t>
  </si>
  <si>
    <t xml:space="preserve">PT11898</t>
  </si>
  <si>
    <t xml:space="preserve">PT10342</t>
  </si>
  <si>
    <t xml:space="preserve">Kavya Iyer</t>
  </si>
  <si>
    <t xml:space="preserve">PT10917</t>
  </si>
  <si>
    <t xml:space="preserve">PT13027</t>
  </si>
  <si>
    <t xml:space="preserve">  AARAV JOSHI  </t>
  </si>
  <si>
    <t xml:space="preserve">PT13989</t>
  </si>
  <si>
    <t xml:space="preserve">PT14357</t>
  </si>
  <si>
    <t xml:space="preserve">PT10978</t>
  </si>
  <si>
    <t xml:space="preserve">PT10926</t>
  </si>
  <si>
    <t xml:space="preserve">PT14687</t>
  </si>
  <si>
    <t xml:space="preserve">PT11471</t>
  </si>
  <si>
    <t xml:space="preserve">PT10017</t>
  </si>
  <si>
    <t xml:space="preserve">PT14206</t>
  </si>
  <si>
    <t xml:space="preserve">PT13010</t>
  </si>
  <si>
    <t xml:space="preserve">PT12285</t>
  </si>
  <si>
    <t xml:space="preserve">PT14020</t>
  </si>
  <si>
    <t xml:space="preserve">  NEHA NAIR  </t>
  </si>
  <si>
    <t xml:space="preserve">PT14792</t>
  </si>
  <si>
    <t xml:space="preserve">PT13163</t>
  </si>
  <si>
    <t xml:space="preserve">PT11824</t>
  </si>
  <si>
    <t xml:space="preserve">Nikhil Menon</t>
  </si>
  <si>
    <t xml:space="preserve">PT14383</t>
  </si>
  <si>
    <t xml:space="preserve">Sara Das</t>
  </si>
  <si>
    <t xml:space="preserve">PT12324</t>
  </si>
  <si>
    <t xml:space="preserve">Ayesha Shah</t>
  </si>
  <si>
    <t xml:space="preserve">PT14865</t>
  </si>
  <si>
    <t xml:space="preserve">PT13405</t>
  </si>
  <si>
    <t xml:space="preserve">PT10574</t>
  </si>
  <si>
    <t xml:space="preserve">Zoya Chauhan</t>
  </si>
  <si>
    <t xml:space="preserve">PT10162</t>
  </si>
  <si>
    <t xml:space="preserve">PT10608</t>
  </si>
  <si>
    <t xml:space="preserve">Riya Mehta</t>
  </si>
  <si>
    <t xml:space="preserve">PT13918</t>
  </si>
  <si>
    <t xml:space="preserve">PT13462</t>
  </si>
  <si>
    <t xml:space="preserve">PT13806</t>
  </si>
  <si>
    <t xml:space="preserve">PT12824</t>
  </si>
  <si>
    <t xml:space="preserve">PT12129</t>
  </si>
  <si>
    <t xml:space="preserve">PT14173</t>
  </si>
  <si>
    <t xml:space="preserve">PT11950</t>
  </si>
  <si>
    <t xml:space="preserve">PT12565</t>
  </si>
  <si>
    <t xml:space="preserve">PT12004</t>
  </si>
  <si>
    <t xml:space="preserve">PT13696</t>
  </si>
  <si>
    <t xml:space="preserve">PT14521</t>
  </si>
  <si>
    <t xml:space="preserve">Farhan Bose</t>
  </si>
  <si>
    <t xml:space="preserve">PT13803</t>
  </si>
  <si>
    <t xml:space="preserve">PT10772</t>
  </si>
  <si>
    <t xml:space="preserve">PT10106</t>
  </si>
  <si>
    <t xml:space="preserve">PT13480</t>
  </si>
  <si>
    <t xml:space="preserve">PT12049</t>
  </si>
  <si>
    <t xml:space="preserve">PT14461</t>
  </si>
  <si>
    <t xml:space="preserve">PT13649</t>
  </si>
  <si>
    <t xml:space="preserve">PT14443</t>
  </si>
  <si>
    <t xml:space="preserve">PT14312</t>
  </si>
  <si>
    <t xml:space="preserve">  ZOYA MEHTA  </t>
  </si>
  <si>
    <t xml:space="preserve">PT10981</t>
  </si>
  <si>
    <t xml:space="preserve">PT13244</t>
  </si>
  <si>
    <t xml:space="preserve">Mohammed Singh</t>
  </si>
  <si>
    <t xml:space="preserve">PT10429</t>
  </si>
  <si>
    <t xml:space="preserve">PT13350</t>
  </si>
  <si>
    <t xml:space="preserve">PT11478</t>
  </si>
  <si>
    <t xml:space="preserve">PT11822</t>
  </si>
  <si>
    <t xml:space="preserve">PT11282</t>
  </si>
  <si>
    <t xml:space="preserve">PT11492</t>
  </si>
  <si>
    <t xml:space="preserve">PT13504</t>
  </si>
  <si>
    <t xml:space="preserve">PT14044</t>
  </si>
  <si>
    <t xml:space="preserve">PT14994</t>
  </si>
  <si>
    <t xml:space="preserve">Imran Sharma</t>
  </si>
  <si>
    <t xml:space="preserve">PT14786</t>
  </si>
  <si>
    <t xml:space="preserve">Sara Shah</t>
  </si>
  <si>
    <t xml:space="preserve">PT11356</t>
  </si>
  <si>
    <t xml:space="preserve">PT11350</t>
  </si>
  <si>
    <t xml:space="preserve">  KARAN DAS  </t>
  </si>
  <si>
    <t xml:space="preserve">PT13337</t>
  </si>
  <si>
    <t xml:space="preserve">PT14678</t>
  </si>
  <si>
    <t xml:space="preserve">PT10440</t>
  </si>
  <si>
    <t xml:space="preserve">Vikram Chauhan</t>
  </si>
  <si>
    <t xml:space="preserve">PT12562</t>
  </si>
  <si>
    <t xml:space="preserve">PT12881</t>
  </si>
  <si>
    <t xml:space="preserve">PT12666</t>
  </si>
  <si>
    <t xml:space="preserve">Karan Sharma</t>
  </si>
  <si>
    <t xml:space="preserve">PT11951</t>
  </si>
  <si>
    <t xml:space="preserve">PT13012</t>
  </si>
  <si>
    <t xml:space="preserve">  NEHA JOSHI  </t>
  </si>
  <si>
    <t xml:space="preserve">PT11246</t>
  </si>
  <si>
    <t xml:space="preserve">PT11102</t>
  </si>
  <si>
    <t xml:space="preserve">PT10934</t>
  </si>
  <si>
    <t xml:space="preserve">PT14738</t>
  </si>
  <si>
    <t xml:space="preserve">PT13005</t>
  </si>
  <si>
    <t xml:space="preserve">  ROHAN IYER  </t>
  </si>
  <si>
    <t xml:space="preserve">PT14494</t>
  </si>
  <si>
    <t xml:space="preserve">PT13909</t>
  </si>
  <si>
    <t xml:space="preserve">PT10836</t>
  </si>
  <si>
    <t xml:space="preserve">PT13766</t>
  </si>
  <si>
    <t xml:space="preserve">PT12116</t>
  </si>
  <si>
    <t xml:space="preserve">Arjun Mukherjee</t>
  </si>
  <si>
    <t xml:space="preserve">PT12705</t>
  </si>
  <si>
    <t xml:space="preserve">PT13366</t>
  </si>
  <si>
    <t xml:space="preserve">PT10034</t>
  </si>
  <si>
    <t xml:space="preserve">PT14728</t>
  </si>
  <si>
    <t xml:space="preserve">PT10964</t>
  </si>
  <si>
    <t xml:space="preserve">PT10133</t>
  </si>
  <si>
    <t xml:space="preserve">PT13503</t>
  </si>
  <si>
    <t xml:space="preserve">PT12981</t>
  </si>
  <si>
    <t xml:space="preserve">Suresh Joshi</t>
  </si>
  <si>
    <t xml:space="preserve">PT12654</t>
  </si>
  <si>
    <t xml:space="preserve">PT12530</t>
  </si>
  <si>
    <t xml:space="preserve">Anita Menon</t>
  </si>
  <si>
    <t xml:space="preserve">PT14271</t>
  </si>
  <si>
    <t xml:space="preserve">PT11467</t>
  </si>
  <si>
    <t xml:space="preserve">Diya Malhotra</t>
  </si>
  <si>
    <t xml:space="preserve">PT13527</t>
  </si>
  <si>
    <t xml:space="preserve">Arjun Patel</t>
  </si>
  <si>
    <t xml:space="preserve">PT12764</t>
  </si>
  <si>
    <t xml:space="preserve">Isha Ansari</t>
  </si>
  <si>
    <t xml:space="preserve">PT11906</t>
  </si>
  <si>
    <t xml:space="preserve">PT13195</t>
  </si>
  <si>
    <t xml:space="preserve">PT10397</t>
  </si>
  <si>
    <t xml:space="preserve">Vikram Kapoor</t>
  </si>
  <si>
    <t xml:space="preserve">PT13452</t>
  </si>
  <si>
    <t xml:space="preserve">PT12315</t>
  </si>
  <si>
    <t xml:space="preserve">PT10593</t>
  </si>
  <si>
    <t xml:space="preserve">PT11108</t>
  </si>
  <si>
    <t xml:space="preserve">PT13840</t>
  </si>
  <si>
    <t xml:space="preserve">PT13484</t>
  </si>
  <si>
    <t xml:space="preserve">  SAI AGARWAL  </t>
  </si>
  <si>
    <t xml:space="preserve">PT12702</t>
  </si>
  <si>
    <t xml:space="preserve">PT10839</t>
  </si>
  <si>
    <t xml:space="preserve">PT12600</t>
  </si>
  <si>
    <t xml:space="preserve">PT10859</t>
  </si>
  <si>
    <t xml:space="preserve">PT12335</t>
  </si>
  <si>
    <t xml:space="preserve">PT14665</t>
  </si>
  <si>
    <t xml:space="preserve">PT14164</t>
  </si>
  <si>
    <t xml:space="preserve">PT13824</t>
  </si>
  <si>
    <t xml:space="preserve">Rajesh Chopra</t>
  </si>
  <si>
    <t xml:space="preserve">PT11201</t>
  </si>
  <si>
    <t xml:space="preserve">Ravi Chatterjee</t>
  </si>
  <si>
    <t xml:space="preserve">PT13426</t>
  </si>
  <si>
    <t xml:space="preserve">PT13605</t>
  </si>
  <si>
    <t xml:space="preserve">PT11733</t>
  </si>
  <si>
    <t xml:space="preserve">Aditya Shah</t>
  </si>
  <si>
    <t xml:space="preserve">PT14506</t>
  </si>
  <si>
    <t xml:space="preserve">PT13663</t>
  </si>
  <si>
    <t xml:space="preserve">PT12732</t>
  </si>
  <si>
    <t xml:space="preserve">PT14655</t>
  </si>
  <si>
    <t xml:space="preserve">Ishaan Yadav</t>
  </si>
  <si>
    <t xml:space="preserve">PT14159</t>
  </si>
  <si>
    <t xml:space="preserve">PT11617</t>
  </si>
  <si>
    <t xml:space="preserve">Rahul Nair</t>
  </si>
  <si>
    <t xml:space="preserve">PT13032</t>
  </si>
  <si>
    <t xml:space="preserve">PT10299</t>
  </si>
  <si>
    <t xml:space="preserve">PT11025</t>
  </si>
  <si>
    <t xml:space="preserve">PT12829</t>
  </si>
  <si>
    <t xml:space="preserve">PT13218</t>
  </si>
  <si>
    <t xml:space="preserve">PT11387</t>
  </si>
  <si>
    <t xml:space="preserve">PT12885</t>
  </si>
  <si>
    <t xml:space="preserve">PT10986</t>
  </si>
  <si>
    <t xml:space="preserve">PT12855</t>
  </si>
  <si>
    <t xml:space="preserve">  REKHA BOSE  </t>
  </si>
  <si>
    <t xml:space="preserve">PT13612</t>
  </si>
  <si>
    <t xml:space="preserve">PT13592</t>
  </si>
  <si>
    <t xml:space="preserve">PT11995</t>
  </si>
  <si>
    <t xml:space="preserve">PT10553</t>
  </si>
  <si>
    <t xml:space="preserve">PT12233</t>
  </si>
  <si>
    <t xml:space="preserve">PT12945</t>
  </si>
  <si>
    <t xml:space="preserve">Sameer Kumar</t>
  </si>
  <si>
    <t xml:space="preserve">PT10985</t>
  </si>
  <si>
    <t xml:space="preserve">PT13443</t>
  </si>
  <si>
    <t xml:space="preserve">Varun Bose</t>
  </si>
  <si>
    <t xml:space="preserve">PT12597</t>
  </si>
  <si>
    <t xml:space="preserve">Divya Iyer</t>
  </si>
  <si>
    <t xml:space="preserve">PT11228</t>
  </si>
  <si>
    <t xml:space="preserve">PT13744</t>
  </si>
  <si>
    <t xml:space="preserve">PT14581</t>
  </si>
  <si>
    <t xml:space="preserve">PT10649</t>
  </si>
  <si>
    <t xml:space="preserve">PT11311</t>
  </si>
  <si>
    <t xml:space="preserve">PT12043</t>
  </si>
  <si>
    <t xml:space="preserve">PT10636</t>
  </si>
  <si>
    <t xml:space="preserve">PT10465</t>
  </si>
  <si>
    <t xml:space="preserve">PT11840</t>
  </si>
  <si>
    <t xml:space="preserve">PT10009</t>
  </si>
  <si>
    <t xml:space="preserve">PT12571</t>
  </si>
  <si>
    <t xml:space="preserve">PT13428</t>
  </si>
  <si>
    <t xml:space="preserve">PT14928</t>
  </si>
  <si>
    <t xml:space="preserve">PT12473</t>
  </si>
  <si>
    <t xml:space="preserve">PT10380</t>
  </si>
  <si>
    <t xml:space="preserve">PT10384</t>
  </si>
  <si>
    <t xml:space="preserve">PT14885</t>
  </si>
  <si>
    <t xml:space="preserve">PT11302</t>
  </si>
  <si>
    <t xml:space="preserve">PT14086</t>
  </si>
  <si>
    <t xml:space="preserve">PT14054</t>
  </si>
  <si>
    <t xml:space="preserve">PT14616</t>
  </si>
  <si>
    <t xml:space="preserve">PT14508</t>
  </si>
  <si>
    <t xml:space="preserve">Varun Singh</t>
  </si>
  <si>
    <t xml:space="preserve">PT11893</t>
  </si>
  <si>
    <t xml:space="preserve">PT14068</t>
  </si>
  <si>
    <t xml:space="preserve">PT14830</t>
  </si>
  <si>
    <t xml:space="preserve">PT11109</t>
  </si>
  <si>
    <t xml:space="preserve">PT10325</t>
  </si>
  <si>
    <t xml:space="preserve">PT13087</t>
  </si>
  <si>
    <t xml:space="preserve">PT13403</t>
  </si>
  <si>
    <t xml:space="preserve">PT12427</t>
  </si>
  <si>
    <t xml:space="preserve">PT11567</t>
  </si>
  <si>
    <t xml:space="preserve">PT10524</t>
  </si>
  <si>
    <t xml:space="preserve">PT11373</t>
  </si>
  <si>
    <t xml:space="preserve">Nisha Iyer</t>
  </si>
  <si>
    <t xml:space="preserve">PT14210</t>
  </si>
  <si>
    <t xml:space="preserve">PT12278</t>
  </si>
  <si>
    <t xml:space="preserve">Myra Shah</t>
  </si>
  <si>
    <t xml:space="preserve">PT13056</t>
  </si>
  <si>
    <t xml:space="preserve">PT14726</t>
  </si>
  <si>
    <t xml:space="preserve">Vihaan Iyer</t>
  </si>
  <si>
    <t xml:space="preserve">PT13491</t>
  </si>
  <si>
    <t xml:space="preserve">PT10150</t>
  </si>
  <si>
    <t xml:space="preserve">PT10779</t>
  </si>
  <si>
    <t xml:space="preserve">Kiran Shah</t>
  </si>
  <si>
    <t xml:space="preserve">PT14644</t>
  </si>
  <si>
    <t xml:space="preserve">PT14217</t>
  </si>
  <si>
    <t xml:space="preserve">PT11564</t>
  </si>
  <si>
    <t xml:space="preserve">PT11278</t>
  </si>
  <si>
    <t xml:space="preserve">PT12060</t>
  </si>
  <si>
    <t xml:space="preserve">PT10987</t>
  </si>
  <si>
    <t xml:space="preserve">Rajesh Bose</t>
  </si>
  <si>
    <t xml:space="preserve">PT10025</t>
  </si>
  <si>
    <t xml:space="preserve">Amit Gupta</t>
  </si>
  <si>
    <t xml:space="preserve">PT12522</t>
  </si>
  <si>
    <t xml:space="preserve">PT10677</t>
  </si>
  <si>
    <t xml:space="preserve">PT12160</t>
  </si>
  <si>
    <t xml:space="preserve">PT10888</t>
  </si>
  <si>
    <t xml:space="preserve">PT14713</t>
  </si>
  <si>
    <t xml:space="preserve">PT10174</t>
  </si>
  <si>
    <t xml:space="preserve">PT13408</t>
  </si>
  <si>
    <t xml:space="preserve">  RAHUL MEHTA  </t>
  </si>
  <si>
    <t xml:space="preserve">PT14778</t>
  </si>
  <si>
    <t xml:space="preserve">PT13970</t>
  </si>
  <si>
    <t xml:space="preserve">Sara Menon</t>
  </si>
  <si>
    <t xml:space="preserve">PT14433</t>
  </si>
  <si>
    <t xml:space="preserve">PT12351</t>
  </si>
  <si>
    <t xml:space="preserve">PT14110</t>
  </si>
  <si>
    <t xml:space="preserve">PT13952</t>
  </si>
  <si>
    <t xml:space="preserve">Anika Kapoor</t>
  </si>
  <si>
    <t xml:space="preserve">PT11712</t>
  </si>
  <si>
    <t xml:space="preserve">PT13368</t>
  </si>
  <si>
    <t xml:space="preserve">PT10977</t>
  </si>
  <si>
    <t xml:space="preserve">PT12574</t>
  </si>
  <si>
    <t xml:space="preserve">PT10684</t>
  </si>
  <si>
    <t xml:space="preserve">PT11699</t>
  </si>
  <si>
    <t xml:space="preserve">PT13785</t>
  </si>
  <si>
    <t xml:space="preserve">Imran Joshi</t>
  </si>
  <si>
    <t xml:space="preserve">PT12619</t>
  </si>
  <si>
    <t xml:space="preserve">PT12441</t>
  </si>
  <si>
    <t xml:space="preserve">PT12718</t>
  </si>
  <si>
    <t xml:space="preserve">  KIRAN CHAUHAN  </t>
  </si>
  <si>
    <t xml:space="preserve">PT14224</t>
  </si>
  <si>
    <t xml:space="preserve">  MEERA KAPOOR  </t>
  </si>
  <si>
    <t xml:space="preserve">PT14264</t>
  </si>
  <si>
    <t xml:space="preserve">PT14922</t>
  </si>
  <si>
    <t xml:space="preserve">Sara Mukherjee</t>
  </si>
  <si>
    <t xml:space="preserve">PT14954</t>
  </si>
  <si>
    <t xml:space="preserve">Imran Patel</t>
  </si>
  <si>
    <t xml:space="preserve">PT13894</t>
  </si>
  <si>
    <t xml:space="preserve">Sara Rao</t>
  </si>
  <si>
    <t xml:space="preserve">PT12396</t>
  </si>
  <si>
    <t xml:space="preserve">Aditya Thakur</t>
  </si>
  <si>
    <t xml:space="preserve">PT12849</t>
  </si>
  <si>
    <t xml:space="preserve">Nikhil Gupta</t>
  </si>
  <si>
    <t xml:space="preserve">PT11603</t>
  </si>
  <si>
    <t xml:space="preserve">PT11114</t>
  </si>
  <si>
    <t xml:space="preserve">Rohan Menon</t>
  </si>
  <si>
    <t xml:space="preserve">PT13966</t>
  </si>
  <si>
    <t xml:space="preserve">PT12055</t>
  </si>
  <si>
    <t xml:space="preserve">Karan Kapoor</t>
  </si>
  <si>
    <t xml:space="preserve">PT14708</t>
  </si>
  <si>
    <t xml:space="preserve">PT13328</t>
  </si>
  <si>
    <t xml:space="preserve">PT13015</t>
  </si>
  <si>
    <t xml:space="preserve">PT12802</t>
  </si>
  <si>
    <t xml:space="preserve">PT11403</t>
  </si>
  <si>
    <t xml:space="preserve">PT14220</t>
  </si>
  <si>
    <t xml:space="preserve">  SAMEER KHAN  </t>
  </si>
  <si>
    <t xml:space="preserve">PT10094</t>
  </si>
  <si>
    <t xml:space="preserve">PT13690</t>
  </si>
  <si>
    <t xml:space="preserve">PT11139</t>
  </si>
  <si>
    <t xml:space="preserve">PT10552</t>
  </si>
  <si>
    <t xml:space="preserve">PT12698</t>
  </si>
  <si>
    <t xml:space="preserve">PT14966</t>
  </si>
  <si>
    <t xml:space="preserve">PT11305</t>
  </si>
  <si>
    <t xml:space="preserve">PT13346</t>
  </si>
  <si>
    <t xml:space="preserve">PT10558</t>
  </si>
  <si>
    <t xml:space="preserve">  ANANYA MENON  </t>
  </si>
  <si>
    <t xml:space="preserve">PT12561</t>
  </si>
  <si>
    <t xml:space="preserve">PT13111</t>
  </si>
  <si>
    <t xml:space="preserve">PT11973</t>
  </si>
  <si>
    <t xml:space="preserve">PT11041</t>
  </si>
  <si>
    <t xml:space="preserve">Deepak Kumar</t>
  </si>
  <si>
    <t xml:space="preserve">PT13077</t>
  </si>
  <si>
    <t xml:space="preserve">PT10939</t>
  </si>
  <si>
    <t xml:space="preserve">Aadhya Singh</t>
  </si>
  <si>
    <t xml:space="preserve">PT12192</t>
  </si>
  <si>
    <t xml:space="preserve">PT14491</t>
  </si>
  <si>
    <t xml:space="preserve">PT14403</t>
  </si>
  <si>
    <t xml:space="preserve">PT13445</t>
  </si>
  <si>
    <t xml:space="preserve">PT13305</t>
  </si>
  <si>
    <t xml:space="preserve">PT12796</t>
  </si>
  <si>
    <t xml:space="preserve">Nikhil Patel</t>
  </si>
  <si>
    <t xml:space="preserve">PT14384</t>
  </si>
  <si>
    <t xml:space="preserve">PT14240</t>
  </si>
  <si>
    <t xml:space="preserve">PT13036</t>
  </si>
  <si>
    <t xml:space="preserve">PT13770</t>
  </si>
  <si>
    <t xml:space="preserve">  NIKHIL REDDY  </t>
  </si>
  <si>
    <t xml:space="preserve">PT14488</t>
  </si>
  <si>
    <t xml:space="preserve">PT12656</t>
  </si>
  <si>
    <t xml:space="preserve">Ayesha Sharma</t>
  </si>
  <si>
    <t xml:space="preserve">PT14241</t>
  </si>
  <si>
    <t xml:space="preserve">PT14948</t>
  </si>
  <si>
    <t xml:space="preserve">PT14757</t>
  </si>
  <si>
    <t xml:space="preserve">PT12788</t>
  </si>
  <si>
    <t xml:space="preserve">Krishna Shah</t>
  </si>
  <si>
    <t xml:space="preserve">PT13447</t>
  </si>
  <si>
    <t xml:space="preserve">Farhan Chatterjee</t>
  </si>
  <si>
    <t xml:space="preserve">PT12751</t>
  </si>
  <si>
    <t xml:space="preserve">PT14291</t>
  </si>
  <si>
    <t xml:space="preserve">PT13962</t>
  </si>
  <si>
    <t xml:space="preserve">PT10665</t>
  </si>
  <si>
    <t xml:space="preserve">PT11969</t>
  </si>
  <si>
    <t xml:space="preserve">PT14938</t>
  </si>
  <si>
    <t xml:space="preserve">PT10389</t>
  </si>
  <si>
    <t xml:space="preserve">PT10039</t>
  </si>
  <si>
    <t xml:space="preserve">PT12273</t>
  </si>
  <si>
    <t xml:space="preserve">PT13665</t>
  </si>
  <si>
    <t xml:space="preserve">PT12274</t>
  </si>
  <si>
    <t xml:space="preserve">Ajay Gupta</t>
  </si>
  <si>
    <t xml:space="preserve">PT10031</t>
  </si>
  <si>
    <t xml:space="preserve">  DIVYA BHAT  </t>
  </si>
  <si>
    <t xml:space="preserve">PT12748</t>
  </si>
  <si>
    <t xml:space="preserve">PT13074</t>
  </si>
  <si>
    <t xml:space="preserve">PT13088</t>
  </si>
  <si>
    <t xml:space="preserve">PT14763</t>
  </si>
  <si>
    <t xml:space="preserve">PT12481</t>
  </si>
  <si>
    <t xml:space="preserve">PT11868</t>
  </si>
  <si>
    <t xml:space="preserve">Reyansh Das</t>
  </si>
  <si>
    <t xml:space="preserve">PT11741</t>
  </si>
  <si>
    <t xml:space="preserve">Aditya Sheikh</t>
  </si>
  <si>
    <t xml:space="preserve">PT12041</t>
  </si>
  <si>
    <t xml:space="preserve">PT14366</t>
  </si>
  <si>
    <t xml:space="preserve">PT14128</t>
  </si>
  <si>
    <t xml:space="preserve">PT13727</t>
  </si>
  <si>
    <t xml:space="preserve">Vikram Sharma</t>
  </si>
  <si>
    <t xml:space="preserve">PT14438</t>
  </si>
  <si>
    <t xml:space="preserve">PT14453</t>
  </si>
  <si>
    <t xml:space="preserve">PT13348</t>
  </si>
  <si>
    <t xml:space="preserve">Aarav Yadav</t>
  </si>
  <si>
    <t xml:space="preserve">18:55</t>
  </si>
  <si>
    <t xml:space="preserve">PT14657</t>
  </si>
  <si>
    <t xml:space="preserve">PT12533</t>
  </si>
  <si>
    <t xml:space="preserve">PT12511</t>
  </si>
  <si>
    <t xml:space="preserve">PT10466</t>
  </si>
  <si>
    <t xml:space="preserve">PT11965</t>
  </si>
  <si>
    <t xml:space="preserve">  FARHAN RAO  </t>
  </si>
  <si>
    <t xml:space="preserve">PT10619</t>
  </si>
  <si>
    <t xml:space="preserve">PT12690</t>
  </si>
  <si>
    <t xml:space="preserve">  MOHAMMED MALHOTRA  </t>
  </si>
  <si>
    <t xml:space="preserve">PT11167</t>
  </si>
  <si>
    <t xml:space="preserve">PT10723</t>
  </si>
  <si>
    <t xml:space="preserve">PT13604</t>
  </si>
  <si>
    <t xml:space="preserve">Ravi Patel</t>
  </si>
  <si>
    <t xml:space="preserve">PT12867</t>
  </si>
  <si>
    <t xml:space="preserve">PT14908</t>
  </si>
  <si>
    <t xml:space="preserve">Ayesha Agarwal</t>
  </si>
  <si>
    <t xml:space="preserve">PT11836</t>
  </si>
  <si>
    <t xml:space="preserve">PT12493</t>
  </si>
  <si>
    <t xml:space="preserve">PT13880</t>
  </si>
  <si>
    <t xml:space="preserve">Sameer Nair</t>
  </si>
  <si>
    <t xml:space="preserve">PT13505</t>
  </si>
  <si>
    <t xml:space="preserve">PT10541</t>
  </si>
  <si>
    <t xml:space="preserve">Manoj Sheikh</t>
  </si>
  <si>
    <t xml:space="preserve">PT12506</t>
  </si>
  <si>
    <t xml:space="preserve">PT14900</t>
  </si>
  <si>
    <t xml:space="preserve">Rohan Reddy</t>
  </si>
  <si>
    <t xml:space="preserve">PT12882</t>
  </si>
  <si>
    <t xml:space="preserve">PT11810</t>
  </si>
  <si>
    <t xml:space="preserve">PT14739</t>
  </si>
  <si>
    <t xml:space="preserve">PT14979</t>
  </si>
  <si>
    <t xml:space="preserve">PT11499</t>
  </si>
  <si>
    <t xml:space="preserve">PT13805</t>
  </si>
  <si>
    <t xml:space="preserve">PT14375</t>
  </si>
  <si>
    <t xml:space="preserve">PT10526</t>
  </si>
  <si>
    <t xml:space="preserve">PT12854</t>
  </si>
  <si>
    <t xml:space="preserve">PT11330</t>
  </si>
  <si>
    <t xml:space="preserve">PT14346</t>
  </si>
  <si>
    <t xml:space="preserve">PT14999</t>
  </si>
  <si>
    <t xml:space="preserve">PT12207</t>
  </si>
  <si>
    <t xml:space="preserve">PT11861</t>
  </si>
  <si>
    <t xml:space="preserve">PT10461</t>
  </si>
  <si>
    <t xml:space="preserve">Ananya Chatterjee</t>
  </si>
  <si>
    <t xml:space="preserve">PT11458</t>
  </si>
  <si>
    <t xml:space="preserve">PT13046</t>
  </si>
  <si>
    <t xml:space="preserve">Manoj Das</t>
  </si>
  <si>
    <t xml:space="preserve">PT10417</t>
  </si>
  <si>
    <t xml:space="preserve">Vivaan Sharma</t>
  </si>
  <si>
    <t xml:space="preserve">PT13081</t>
  </si>
  <si>
    <t xml:space="preserve">PT11574</t>
  </si>
  <si>
    <t xml:space="preserve">Varun Shah</t>
  </si>
  <si>
    <t xml:space="preserve">PT13557</t>
  </si>
  <si>
    <t xml:space="preserve">PT13896</t>
  </si>
  <si>
    <t xml:space="preserve">PT11814</t>
  </si>
  <si>
    <t xml:space="preserve">PT14027</t>
  </si>
  <si>
    <t xml:space="preserve">PT14516</t>
  </si>
  <si>
    <t xml:space="preserve">Diya Thakur</t>
  </si>
  <si>
    <t xml:space="preserve">PT12091</t>
  </si>
  <si>
    <t xml:space="preserve">PT10095</t>
  </si>
  <si>
    <t xml:space="preserve">Ayesha Malhotra</t>
  </si>
  <si>
    <t xml:space="preserve">PT14538</t>
  </si>
  <si>
    <t xml:space="preserve">PT13687</t>
  </si>
  <si>
    <t xml:space="preserve">PT11386</t>
  </si>
  <si>
    <t xml:space="preserve">PT14415</t>
  </si>
  <si>
    <t xml:space="preserve">PT13361</t>
  </si>
  <si>
    <t xml:space="preserve">PT12896</t>
  </si>
  <si>
    <t xml:space="preserve">Krishna Mukherjee</t>
  </si>
  <si>
    <t xml:space="preserve">PT11754</t>
  </si>
  <si>
    <t xml:space="preserve">PT14025</t>
  </si>
  <si>
    <t xml:space="preserve">PT11212</t>
  </si>
  <si>
    <t xml:space="preserve">PT11796</t>
  </si>
  <si>
    <t xml:space="preserve">PT10950</t>
  </si>
  <si>
    <t xml:space="preserve">PT13463</t>
  </si>
  <si>
    <t xml:space="preserve">PT10268</t>
  </si>
  <si>
    <t xml:space="preserve">Vihaan Agarwal</t>
  </si>
  <si>
    <t xml:space="preserve">PT14723</t>
  </si>
  <si>
    <t xml:space="preserve">PT13233</t>
  </si>
  <si>
    <t xml:space="preserve">PT10114</t>
  </si>
  <si>
    <t xml:space="preserve">Nikhil Kapoor</t>
  </si>
  <si>
    <t xml:space="preserve">PT12786</t>
  </si>
  <si>
    <t xml:space="preserve">PT10865</t>
  </si>
  <si>
    <t xml:space="preserve">PT12470</t>
  </si>
  <si>
    <t xml:space="preserve">  SARA YADAV  </t>
  </si>
  <si>
    <t xml:space="preserve">PT13929</t>
  </si>
  <si>
    <t xml:space="preserve">PT10808</t>
  </si>
  <si>
    <t xml:space="preserve">PT14137</t>
  </si>
  <si>
    <t xml:space="preserve">PT12827</t>
  </si>
  <si>
    <t xml:space="preserve">PT13993</t>
  </si>
  <si>
    <t xml:space="preserve">PT10514</t>
  </si>
  <si>
    <t xml:space="preserve">PT12167</t>
  </si>
  <si>
    <t xml:space="preserve">PT13765</t>
  </si>
  <si>
    <t xml:space="preserve">PT14098</t>
  </si>
  <si>
    <t xml:space="preserve">PT11639</t>
  </si>
  <si>
    <t xml:space="preserve">PT13617</t>
  </si>
  <si>
    <t xml:space="preserve">PT14038</t>
  </si>
  <si>
    <t xml:space="preserve">Mohammed Kapoor</t>
  </si>
  <si>
    <t xml:space="preserve">PT10842</t>
  </si>
  <si>
    <t xml:space="preserve">Aadhya Mukherjee</t>
  </si>
  <si>
    <t xml:space="preserve">PT11895</t>
  </si>
  <si>
    <t xml:space="preserve">PT14439</t>
  </si>
  <si>
    <t xml:space="preserve">Sanjay Das</t>
  </si>
  <si>
    <t xml:space="preserve">PT12243</t>
  </si>
  <si>
    <t xml:space="preserve">PT14680</t>
  </si>
  <si>
    <t xml:space="preserve">Sanjay Reddy</t>
  </si>
  <si>
    <t xml:space="preserve">PT11434</t>
  </si>
  <si>
    <t xml:space="preserve">PT10607</t>
  </si>
  <si>
    <t xml:space="preserve">PT11521</t>
  </si>
  <si>
    <t xml:space="preserve">PT14578</t>
  </si>
  <si>
    <t xml:space="preserve">Diya Sharma</t>
  </si>
  <si>
    <t xml:space="preserve">PT13964</t>
  </si>
  <si>
    <t xml:space="preserve">PT13651</t>
  </si>
  <si>
    <t xml:space="preserve">PT11657</t>
  </si>
  <si>
    <t xml:space="preserve">PT13377</t>
  </si>
  <si>
    <t xml:space="preserve">PT12501</t>
  </si>
  <si>
    <t xml:space="preserve">PT14654</t>
  </si>
  <si>
    <t xml:space="preserve">Kiran Chopra</t>
  </si>
  <si>
    <t xml:space="preserve">PT11011</t>
  </si>
  <si>
    <t xml:space="preserve">Aadhya Kapoor</t>
  </si>
  <si>
    <t xml:space="preserve">PT11672</t>
  </si>
  <si>
    <t xml:space="preserve">PT14115</t>
  </si>
  <si>
    <t xml:space="preserve">PT12587</t>
  </si>
  <si>
    <t xml:space="preserve">Divya Chopra</t>
  </si>
  <si>
    <t xml:space="preserve">PT12951</t>
  </si>
  <si>
    <t xml:space="preserve">PT12879</t>
  </si>
  <si>
    <t xml:space="preserve">Divya Bose</t>
  </si>
  <si>
    <t xml:space="preserve">PT10003</t>
  </si>
  <si>
    <t xml:space="preserve">Myra Ansari</t>
  </si>
  <si>
    <t xml:space="preserve">PT11392</t>
  </si>
  <si>
    <t xml:space="preserve">PT12752</t>
  </si>
  <si>
    <t xml:space="preserve">PT10298</t>
  </si>
  <si>
    <t xml:space="preserve">PT12629</t>
  </si>
  <si>
    <t xml:space="preserve">PT14308</t>
  </si>
  <si>
    <t xml:space="preserve">PT10975</t>
  </si>
  <si>
    <t xml:space="preserve">PT10560</t>
  </si>
  <si>
    <t xml:space="preserve">PT11660</t>
  </si>
  <si>
    <t xml:space="preserve">PT10516</t>
  </si>
  <si>
    <t xml:space="preserve">PT13660</t>
  </si>
  <si>
    <t xml:space="preserve">PT14221</t>
  </si>
  <si>
    <t xml:space="preserve">PT13642</t>
  </si>
  <si>
    <t xml:space="preserve">Kiran Joshi</t>
  </si>
  <si>
    <t xml:space="preserve">PT13975</t>
  </si>
  <si>
    <t xml:space="preserve">Ananya Verma</t>
  </si>
  <si>
    <t xml:space="preserve">PT11216</t>
  </si>
  <si>
    <t xml:space="preserve">PT10251</t>
  </si>
  <si>
    <t xml:space="preserve">PT14541</t>
  </si>
  <si>
    <t xml:space="preserve">PT11682</t>
  </si>
  <si>
    <t xml:space="preserve">PT12296</t>
  </si>
  <si>
    <t xml:space="preserve">PT10296</t>
  </si>
  <si>
    <t xml:space="preserve">Rekha Joshi</t>
  </si>
  <si>
    <t xml:space="preserve">PT13831</t>
  </si>
  <si>
    <t xml:space="preserve">PT12371</t>
  </si>
  <si>
    <t xml:space="preserve">PT13438</t>
  </si>
  <si>
    <t xml:space="preserve">PT13828</t>
  </si>
  <si>
    <t xml:space="preserve">PT10924</t>
  </si>
  <si>
    <t xml:space="preserve">PT10708</t>
  </si>
  <si>
    <t xml:space="preserve">PT13757</t>
  </si>
  <si>
    <t xml:space="preserve">PT14848</t>
  </si>
  <si>
    <t xml:space="preserve">Ravi Menon</t>
  </si>
  <si>
    <t xml:space="preserve">PT13141</t>
  </si>
  <si>
    <t xml:space="preserve">PT11570</t>
  </si>
  <si>
    <t xml:space="preserve">PT11150</t>
  </si>
  <si>
    <t xml:space="preserve">Kavya Das</t>
  </si>
  <si>
    <t xml:space="preserve">PT14047</t>
  </si>
  <si>
    <t xml:space="preserve">PT14066</t>
  </si>
  <si>
    <t xml:space="preserve">PT12559</t>
  </si>
  <si>
    <t xml:space="preserve">PT12122</t>
  </si>
  <si>
    <t xml:space="preserve">PT10938</t>
  </si>
  <si>
    <t xml:space="preserve">Ishaan Rao</t>
  </si>
  <si>
    <t xml:space="preserve">PT11240</t>
  </si>
  <si>
    <t xml:space="preserve">PT10833</t>
  </si>
  <si>
    <t xml:space="preserve">PT12141</t>
  </si>
  <si>
    <t xml:space="preserve">Isha Khan</t>
  </si>
  <si>
    <t xml:space="preserve">PT10232</t>
  </si>
  <si>
    <t xml:space="preserve">Ayesha Chatterjee</t>
  </si>
  <si>
    <t xml:space="preserve">PT11721</t>
  </si>
  <si>
    <t xml:space="preserve">PT11880</t>
  </si>
  <si>
    <t xml:space="preserve">PT12859</t>
  </si>
  <si>
    <t xml:space="preserve">PT10385</t>
  </si>
  <si>
    <t xml:space="preserve">Rekha Chopra</t>
  </si>
  <si>
    <t xml:space="preserve">PT13175</t>
  </si>
  <si>
    <t xml:space="preserve">PT13143</t>
  </si>
  <si>
    <t xml:space="preserve">PT12546</t>
  </si>
  <si>
    <t xml:space="preserve">  KRISHNA KAPOOR  </t>
  </si>
  <si>
    <t xml:space="preserve">PT11381</t>
  </si>
  <si>
    <t xml:space="preserve">PT12900</t>
  </si>
  <si>
    <t xml:space="preserve">PT12588</t>
  </si>
  <si>
    <t xml:space="preserve">PT14875</t>
  </si>
  <si>
    <t xml:space="preserve">PT13280</t>
  </si>
  <si>
    <t xml:space="preserve">PT12176</t>
  </si>
  <si>
    <t xml:space="preserve">PT14652</t>
  </si>
  <si>
    <t xml:space="preserve">PT10960</t>
  </si>
  <si>
    <t xml:space="preserve">PT13885</t>
  </si>
  <si>
    <t xml:space="preserve">Rahul Iyer</t>
  </si>
  <si>
    <t xml:space="preserve">PT11706</t>
  </si>
  <si>
    <t xml:space="preserve">Ananya Menon</t>
  </si>
  <si>
    <t xml:space="preserve">PT12840</t>
  </si>
  <si>
    <t xml:space="preserve">PT11602</t>
  </si>
  <si>
    <t xml:space="preserve">PT10460</t>
  </si>
  <si>
    <t xml:space="preserve">  RIYA BHAT  </t>
  </si>
  <si>
    <t xml:space="preserve">PT11618</t>
  </si>
  <si>
    <t xml:space="preserve">PT14889</t>
  </si>
  <si>
    <t xml:space="preserve">PT14067</t>
  </si>
  <si>
    <t xml:space="preserve">PT13630</t>
  </si>
  <si>
    <t xml:space="preserve">PT13033</t>
  </si>
  <si>
    <t xml:space="preserve">PT14475</t>
  </si>
  <si>
    <t xml:space="preserve">PT12713</t>
  </si>
  <si>
    <t xml:space="preserve">PT12367</t>
  </si>
  <si>
    <t xml:space="preserve">PT14782</t>
  </si>
  <si>
    <t xml:space="preserve">Anita Rao</t>
  </si>
  <si>
    <t xml:space="preserve">PT13842</t>
  </si>
  <si>
    <t xml:space="preserve">Siddharth Joshi</t>
  </si>
  <si>
    <t xml:space="preserve">PT14012</t>
  </si>
  <si>
    <t xml:space="preserve">Aditya Kumar</t>
  </si>
  <si>
    <t xml:space="preserve">PT13661</t>
  </si>
  <si>
    <t xml:space="preserve">PT10918</t>
  </si>
  <si>
    <t xml:space="preserve">Farhan Mehta</t>
  </si>
  <si>
    <t xml:space="preserve">PT12531</t>
  </si>
  <si>
    <t xml:space="preserve">  SURESH CHOPRA  </t>
  </si>
  <si>
    <t xml:space="preserve">PT12844</t>
  </si>
  <si>
    <t xml:space="preserve">Ravi Gupta</t>
  </si>
  <si>
    <t xml:space="preserve">PT13454</t>
  </si>
  <si>
    <t xml:space="preserve">PT11287</t>
  </si>
  <si>
    <t xml:space="preserve">PT13900</t>
  </si>
  <si>
    <t xml:space="preserve">PT13397</t>
  </si>
  <si>
    <t xml:space="preserve">PT14393</t>
  </si>
  <si>
    <t xml:space="preserve">Zoya Malhotra</t>
  </si>
  <si>
    <t xml:space="preserve">PT11221</t>
  </si>
  <si>
    <t xml:space="preserve">PT12669</t>
  </si>
  <si>
    <t xml:space="preserve">PT13558</t>
  </si>
  <si>
    <t xml:space="preserve">PT10240</t>
  </si>
  <si>
    <t xml:space="preserve">PT10555</t>
  </si>
  <si>
    <t xml:space="preserve">Ishaan Khan</t>
  </si>
  <si>
    <t xml:space="preserve">PT11945</t>
  </si>
  <si>
    <t xml:space="preserve">  ISHA DAS  </t>
  </si>
  <si>
    <t xml:space="preserve">PT13683</t>
  </si>
  <si>
    <t xml:space="preserve">PT11333</t>
  </si>
  <si>
    <t xml:space="preserve">PT12026</t>
  </si>
  <si>
    <t xml:space="preserve">PT14772</t>
  </si>
  <si>
    <t xml:space="preserve">PT14317</t>
  </si>
  <si>
    <t xml:space="preserve">Sunita Chatterjee</t>
  </si>
  <si>
    <t xml:space="preserve">PT12973</t>
  </si>
  <si>
    <t xml:space="preserve">PT13458</t>
  </si>
  <si>
    <t xml:space="preserve">PT13433</t>
  </si>
  <si>
    <t xml:space="preserve">PT12878</t>
  </si>
  <si>
    <t xml:space="preserve">PT13262</t>
  </si>
  <si>
    <t xml:space="preserve">PT13978</t>
  </si>
  <si>
    <t xml:space="preserve">Sanjay Agarwal</t>
  </si>
  <si>
    <t xml:space="preserve">PT12526</t>
  </si>
  <si>
    <t xml:space="preserve">PT12946</t>
  </si>
  <si>
    <t xml:space="preserve">PT10045</t>
  </si>
  <si>
    <t xml:space="preserve">PT13986</t>
  </si>
  <si>
    <t xml:space="preserve">PT11486</t>
  </si>
  <si>
    <t xml:space="preserve">PT14209</t>
  </si>
  <si>
    <t xml:space="preserve">PT11332</t>
  </si>
  <si>
    <t xml:space="preserve">Siddharth Chatterjee</t>
  </si>
  <si>
    <t xml:space="preserve">PT14989</t>
  </si>
  <si>
    <t xml:space="preserve">Kiran Reddy</t>
  </si>
  <si>
    <t xml:space="preserve">PT14636</t>
  </si>
  <si>
    <t xml:space="preserve">PT10615</t>
  </si>
  <si>
    <t xml:space="preserve">PT10119</t>
  </si>
  <si>
    <t xml:space="preserve">PT14611</t>
  </si>
  <si>
    <t xml:space="preserve">  POOJA GUPTA  </t>
  </si>
  <si>
    <t xml:space="preserve">PT10994</t>
  </si>
  <si>
    <t xml:space="preserve">PT12168</t>
  </si>
  <si>
    <t xml:space="preserve">PT12828</t>
  </si>
  <si>
    <t xml:space="preserve">PT11538</t>
  </si>
  <si>
    <t xml:space="preserve">Karan Chauhan</t>
  </si>
  <si>
    <t xml:space="preserve">PT10919</t>
  </si>
  <si>
    <t xml:space="preserve">PT10436</t>
  </si>
  <si>
    <t xml:space="preserve">PT12482</t>
  </si>
  <si>
    <t xml:space="preserve">PT11270</t>
  </si>
  <si>
    <t xml:space="preserve">PT12541</t>
  </si>
  <si>
    <t xml:space="preserve">PT13330</t>
  </si>
  <si>
    <t xml:space="preserve">PT14534</t>
  </si>
  <si>
    <t xml:space="preserve">PT11904</t>
  </si>
  <si>
    <t xml:space="preserve">PT14481</t>
  </si>
  <si>
    <t xml:space="preserve">PT12105</t>
  </si>
  <si>
    <t xml:space="preserve">  ANITA MENON  </t>
  </si>
  <si>
    <t xml:space="preserve">PT10097</t>
  </si>
  <si>
    <t xml:space="preserve">  RAHUL KHAN  </t>
  </si>
  <si>
    <t xml:space="preserve">PT13631</t>
  </si>
  <si>
    <t xml:space="preserve">Kavya Singh</t>
  </si>
  <si>
    <t xml:space="preserve">PT13075</t>
  </si>
  <si>
    <t xml:space="preserve">PT10161</t>
  </si>
  <si>
    <t xml:space="preserve">PT13598</t>
  </si>
  <si>
    <t xml:space="preserve">PT13406</t>
  </si>
  <si>
    <t xml:space="preserve">PT13494</t>
  </si>
  <si>
    <t xml:space="preserve">Sunita Ansari</t>
  </si>
  <si>
    <t xml:space="preserve">PT11584</t>
  </si>
  <si>
    <t xml:space="preserve">PT12071</t>
  </si>
  <si>
    <t xml:space="preserve">Myra Joshi</t>
  </si>
  <si>
    <t xml:space="preserve">PT11463</t>
  </si>
  <si>
    <t xml:space="preserve">Sai Verma</t>
  </si>
  <si>
    <t xml:space="preserve">PT11845</t>
  </si>
  <si>
    <t xml:space="preserve">Nikhil Khan</t>
  </si>
  <si>
    <t xml:space="preserve">PT12634</t>
  </si>
  <si>
    <t xml:space="preserve">PT14348</t>
  </si>
  <si>
    <t xml:space="preserve">PT12906</t>
  </si>
  <si>
    <t xml:space="preserve">PT12297</t>
  </si>
  <si>
    <t xml:space="preserve">Sanjay Joshi</t>
  </si>
  <si>
    <t xml:space="preserve">PT13718</t>
  </si>
  <si>
    <t xml:space="preserve">Vikram Malhotra</t>
  </si>
  <si>
    <t xml:space="preserve">PT14469</t>
  </si>
  <si>
    <t xml:space="preserve">PT13624</t>
  </si>
  <si>
    <t xml:space="preserve">PT10782</t>
  </si>
  <si>
    <t xml:space="preserve">PT12534</t>
  </si>
  <si>
    <t xml:space="preserve">PT13017</t>
  </si>
  <si>
    <t xml:space="preserve">PT12181</t>
  </si>
  <si>
    <t xml:space="preserve">PT11794</t>
  </si>
  <si>
    <t xml:space="preserve">PT14368</t>
  </si>
  <si>
    <t xml:space="preserve">PT10272</t>
  </si>
  <si>
    <t xml:space="preserve">Ravi Das</t>
  </si>
  <si>
    <t xml:space="preserve">PT11195</t>
  </si>
  <si>
    <t xml:space="preserve">PT14946</t>
  </si>
  <si>
    <t xml:space="preserve">  RAJESH YADAV  </t>
  </si>
  <si>
    <t xml:space="preserve">PT13249</t>
  </si>
  <si>
    <t xml:space="preserve">Pooja Das</t>
  </si>
  <si>
    <t xml:space="preserve">PT11801</t>
  </si>
  <si>
    <t xml:space="preserve">PT13861</t>
  </si>
  <si>
    <t xml:space="preserve">PT11430</t>
  </si>
  <si>
    <t xml:space="preserve">PT10835</t>
  </si>
  <si>
    <t xml:space="preserve">PT14943</t>
  </si>
  <si>
    <t xml:space="preserve">Rajesh Verma</t>
  </si>
  <si>
    <t xml:space="preserve">PT10591</t>
  </si>
  <si>
    <t xml:space="preserve">PT14624</t>
  </si>
  <si>
    <t xml:space="preserve">PT14460</t>
  </si>
  <si>
    <t xml:space="preserve">PT13704</t>
  </si>
  <si>
    <t xml:space="preserve">PT10060</t>
  </si>
  <si>
    <t xml:space="preserve">PT10609</t>
  </si>
  <si>
    <t xml:space="preserve">PT12812</t>
  </si>
  <si>
    <t xml:space="preserve">PT11812</t>
  </si>
  <si>
    <t xml:space="preserve">PT13436</t>
  </si>
  <si>
    <t xml:space="preserve">PT13311</t>
  </si>
  <si>
    <t xml:space="preserve">PT10505</t>
  </si>
  <si>
    <t xml:space="preserve">PT13808</t>
  </si>
  <si>
    <t xml:space="preserve">PT13568</t>
  </si>
  <si>
    <t xml:space="preserve">PT11027</t>
  </si>
  <si>
    <t xml:space="preserve">PT12306</t>
  </si>
  <si>
    <t xml:space="preserve">  ADITYA NAIR  </t>
  </si>
  <si>
    <t xml:space="preserve">PT14395</t>
  </si>
  <si>
    <t xml:space="preserve">Vikram Patel</t>
  </si>
  <si>
    <t xml:space="preserve">PT12921</t>
  </si>
  <si>
    <t xml:space="preserve">  AMIT MUKHERJEE  </t>
  </si>
  <si>
    <t xml:space="preserve">PT10266</t>
  </si>
  <si>
    <t xml:space="preserve">PT12930</t>
  </si>
  <si>
    <t xml:space="preserve">PT10954</t>
  </si>
  <si>
    <t xml:space="preserve">PT14694</t>
  </si>
  <si>
    <t xml:space="preserve">PT12627</t>
  </si>
  <si>
    <t xml:space="preserve">PT13147</t>
  </si>
  <si>
    <t xml:space="preserve">  SARA MENON  </t>
  </si>
  <si>
    <t xml:space="preserve">PT12208</t>
  </si>
  <si>
    <t xml:space="preserve">PT10679</t>
  </si>
  <si>
    <t xml:space="preserve">PT13184</t>
  </si>
  <si>
    <t xml:space="preserve">PT14582</t>
  </si>
  <si>
    <t xml:space="preserve">PT14361</t>
  </si>
  <si>
    <t xml:space="preserve">PT12323</t>
  </si>
  <si>
    <t xml:space="preserve">PT12994</t>
  </si>
  <si>
    <t xml:space="preserve">Manoj Rao</t>
  </si>
  <si>
    <t xml:space="preserve">PT11736</t>
  </si>
  <si>
    <t xml:space="preserve">PT13304</t>
  </si>
  <si>
    <t xml:space="preserve">PT10233</t>
  </si>
  <si>
    <t xml:space="preserve">PT12662</t>
  </si>
  <si>
    <t xml:space="preserve">PT11886</t>
  </si>
  <si>
    <t xml:space="preserve">PT12000</t>
  </si>
  <si>
    <t xml:space="preserve">PT14166</t>
  </si>
  <si>
    <t xml:space="preserve">PT14719</t>
  </si>
  <si>
    <t xml:space="preserve">Pooja Ansari</t>
  </si>
  <si>
    <t xml:space="preserve">PT11816</t>
  </si>
  <si>
    <t xml:space="preserve">PT13976</t>
  </si>
  <si>
    <t xml:space="preserve">  ISHAAN NAIR  </t>
  </si>
  <si>
    <t xml:space="preserve">PT10288</t>
  </si>
  <si>
    <t xml:space="preserve">PT11985</t>
  </si>
  <si>
    <t xml:space="preserve">PT14935</t>
  </si>
  <si>
    <t xml:space="preserve">PT11546</t>
  </si>
  <si>
    <t xml:space="preserve">PT12782</t>
  </si>
  <si>
    <t xml:space="preserve">Varun Chauhan</t>
  </si>
  <si>
    <t xml:space="preserve">PT14800</t>
  </si>
  <si>
    <t xml:space="preserve">PT10881</t>
  </si>
  <si>
    <t xml:space="preserve">PT12965</t>
  </si>
  <si>
    <t xml:space="preserve">  SARA KAPOOR  </t>
  </si>
  <si>
    <t xml:space="preserve">PT11610</t>
  </si>
  <si>
    <t xml:space="preserve">PT10728</t>
  </si>
  <si>
    <t xml:space="preserve">Kavya Chatterjee</t>
  </si>
  <si>
    <t xml:space="preserve">PT13858</t>
  </si>
  <si>
    <t xml:space="preserve">PT11591</t>
  </si>
  <si>
    <t xml:space="preserve">PT12085</t>
  </si>
  <si>
    <t xml:space="preserve">PT14377</t>
  </si>
  <si>
    <t xml:space="preserve">PT10823</t>
  </si>
  <si>
    <t xml:space="preserve">Zoya Bose</t>
  </si>
  <si>
    <t xml:space="preserve">PT11993</t>
  </si>
  <si>
    <t xml:space="preserve">PT14252</t>
  </si>
  <si>
    <t xml:space="preserve">PT13019</t>
  </si>
  <si>
    <t xml:space="preserve">PT10202</t>
  </si>
  <si>
    <t xml:space="preserve">PT12079</t>
  </si>
  <si>
    <t xml:space="preserve">PT11561</t>
  </si>
  <si>
    <t xml:space="preserve">PT10904</t>
  </si>
  <si>
    <t xml:space="preserve">PT11476</t>
  </si>
  <si>
    <t xml:space="preserve">Karan Joshi</t>
  </si>
  <si>
    <t xml:space="preserve">PT12901</t>
  </si>
  <si>
    <t xml:space="preserve">Anika Patel</t>
  </si>
  <si>
    <t xml:space="preserve">PT14536</t>
  </si>
  <si>
    <t xml:space="preserve">Sara Chopra</t>
  </si>
  <si>
    <t xml:space="preserve">PT11613</t>
  </si>
  <si>
    <t xml:space="preserve">PT12999</t>
  </si>
  <si>
    <t xml:space="preserve">Anita Ansari</t>
  </si>
  <si>
    <t xml:space="preserve">PT13887</t>
  </si>
  <si>
    <t xml:space="preserve">Nisha Bose</t>
  </si>
  <si>
    <t xml:space="preserve">PT13474</t>
  </si>
  <si>
    <t xml:space="preserve">PT13763</t>
  </si>
  <si>
    <t xml:space="preserve">PT11600</t>
  </si>
  <si>
    <t xml:space="preserve">Imran Mehta</t>
  </si>
  <si>
    <t xml:space="preserve">PT13892</t>
  </si>
  <si>
    <t xml:space="preserve">PT12763</t>
  </si>
  <si>
    <t xml:space="preserve">PT11389</t>
  </si>
  <si>
    <t xml:space="preserve">PT11887</t>
  </si>
  <si>
    <t xml:space="preserve">PT10423</t>
  </si>
  <si>
    <t xml:space="preserve">Divya Mukherjee</t>
  </si>
  <si>
    <t xml:space="preserve">PT14092</t>
  </si>
  <si>
    <t xml:space="preserve">PT10683</t>
  </si>
  <si>
    <t xml:space="preserve">Sunita Das</t>
  </si>
  <si>
    <t xml:space="preserve">PT14944</t>
  </si>
  <si>
    <t xml:space="preserve">PT14425</t>
  </si>
  <si>
    <t xml:space="preserve">PT11325</t>
  </si>
  <si>
    <t xml:space="preserve">PT14204</t>
  </si>
  <si>
    <t xml:space="preserve">PT10820</t>
  </si>
  <si>
    <t xml:space="preserve">PT10613</t>
  </si>
  <si>
    <t xml:space="preserve">Shweta Bose</t>
  </si>
  <si>
    <t xml:space="preserve">PT14190</t>
  </si>
  <si>
    <t xml:space="preserve">  ANITA JOSHI  </t>
  </si>
  <si>
    <t xml:space="preserve">PT11800</t>
  </si>
  <si>
    <t xml:space="preserve">PT13800</t>
  </si>
  <si>
    <t xml:space="preserve">PT13342</t>
  </si>
  <si>
    <t xml:space="preserve">PT14563</t>
  </si>
  <si>
    <t xml:space="preserve">PT12676</t>
  </si>
  <si>
    <t xml:space="preserve">PT12579</t>
  </si>
  <si>
    <t xml:space="preserve">PT14625</t>
  </si>
  <si>
    <t xml:space="preserve">Sai Gupta</t>
  </si>
  <si>
    <t xml:space="preserve">PT12959</t>
  </si>
  <si>
    <t xml:space="preserve">PT14163</t>
  </si>
  <si>
    <t xml:space="preserve">  VIHAAN KUMAR  </t>
  </si>
  <si>
    <t xml:space="preserve">PT10374</t>
  </si>
  <si>
    <t xml:space="preserve">PT14005</t>
  </si>
  <si>
    <t xml:space="preserve">PT13904</t>
  </si>
  <si>
    <t xml:space="preserve">PT12024</t>
  </si>
  <si>
    <t xml:space="preserve">PT10227</t>
  </si>
  <si>
    <t xml:space="preserve">PT14570</t>
  </si>
  <si>
    <t xml:space="preserve">PT14923</t>
  </si>
  <si>
    <t xml:space="preserve">PT12247</t>
  </si>
  <si>
    <t xml:space="preserve">PT11012</t>
  </si>
  <si>
    <t xml:space="preserve">PT13565</t>
  </si>
  <si>
    <t xml:space="preserve">PT11249</t>
  </si>
  <si>
    <t xml:space="preserve">PT14961</t>
  </si>
  <si>
    <t xml:space="preserve">PT11338</t>
  </si>
  <si>
    <t xml:space="preserve">PT11029</t>
  </si>
  <si>
    <t xml:space="preserve">PT12799</t>
  </si>
  <si>
    <t xml:space="preserve">PT14227</t>
  </si>
  <si>
    <t xml:space="preserve">PT13923</t>
  </si>
  <si>
    <t xml:space="preserve">PT10185</t>
  </si>
  <si>
    <t xml:space="preserve">Rajesh Shah</t>
  </si>
  <si>
    <t xml:space="preserve">PT12651</t>
  </si>
  <si>
    <t xml:space="preserve">PT14335</t>
  </si>
  <si>
    <t xml:space="preserve">PT10230</t>
  </si>
  <si>
    <t xml:space="preserve">PT12215</t>
  </si>
  <si>
    <t xml:space="preserve">  RAHUL CHAUHAN  </t>
  </si>
  <si>
    <t xml:space="preserve">PT10690</t>
  </si>
  <si>
    <t xml:space="preserve">PT11272</t>
  </si>
  <si>
    <t xml:space="preserve">PT12863</t>
  </si>
  <si>
    <t xml:space="preserve">PT11781</t>
  </si>
  <si>
    <t xml:space="preserve">PT13243</t>
  </si>
  <si>
    <t xml:space="preserve">PT11970</t>
  </si>
  <si>
    <t xml:space="preserve">PT11839</t>
  </si>
  <si>
    <t xml:space="preserve">PT10127</t>
  </si>
  <si>
    <t xml:space="preserve">PT13059</t>
  </si>
  <si>
    <t xml:space="preserve">PT12038</t>
  </si>
  <si>
    <t xml:space="preserve">PT14226</t>
  </si>
  <si>
    <t xml:space="preserve">PT13942</t>
  </si>
  <si>
    <t xml:space="preserve">PT12237</t>
  </si>
  <si>
    <t xml:space="preserve">PT10404</t>
  </si>
  <si>
    <t xml:space="preserve">PT11653</t>
  </si>
  <si>
    <t xml:space="preserve">PT12194</t>
  </si>
  <si>
    <t xml:space="preserve">PT11504</t>
  </si>
  <si>
    <t xml:space="preserve">Ayesha Reddy</t>
  </si>
  <si>
    <t xml:space="preserve">PT12779</t>
  </si>
  <si>
    <t xml:space="preserve">PT13543</t>
  </si>
  <si>
    <t xml:space="preserve">PT10153</t>
  </si>
  <si>
    <t xml:space="preserve">PT10816</t>
  </si>
  <si>
    <t xml:space="preserve">Farhan Gupta</t>
  </si>
  <si>
    <t xml:space="preserve">PT14465</t>
  </si>
  <si>
    <t xml:space="preserve">PT10893</t>
  </si>
  <si>
    <t xml:space="preserve">PT12009</t>
  </si>
  <si>
    <t xml:space="preserve">Riya Bose</t>
  </si>
  <si>
    <t xml:space="preserve">PT11094</t>
  </si>
  <si>
    <t xml:space="preserve">Manoj Bose</t>
  </si>
  <si>
    <t xml:space="preserve">PT13379</t>
  </si>
  <si>
    <t xml:space="preserve">PT14735</t>
  </si>
  <si>
    <t xml:space="preserve">PT10735</t>
  </si>
  <si>
    <t xml:space="preserve">PT13576</t>
  </si>
  <si>
    <t xml:space="preserve">PT13893</t>
  </si>
  <si>
    <t xml:space="preserve">PT10927</t>
  </si>
  <si>
    <t xml:space="preserve">PT11558</t>
  </si>
  <si>
    <t xml:space="preserve">PT10843</t>
  </si>
  <si>
    <t xml:space="preserve">PT12415</t>
  </si>
  <si>
    <t xml:space="preserve">PT11533</t>
  </si>
  <si>
    <t xml:space="preserve">PT13901</t>
  </si>
  <si>
    <t xml:space="preserve">PT12119</t>
  </si>
  <si>
    <t xml:space="preserve">PT14584</t>
  </si>
  <si>
    <t xml:space="preserve">  SHWETA AGARWAL  </t>
  </si>
  <si>
    <t xml:space="preserve">PT13201</t>
  </si>
  <si>
    <t xml:space="preserve">Reyansh Chatterjee</t>
  </si>
  <si>
    <t xml:space="preserve">PT11033</t>
  </si>
  <si>
    <t xml:space="preserve">PT12065</t>
  </si>
  <si>
    <t xml:space="preserve">PT11134</t>
  </si>
  <si>
    <t xml:space="preserve">PT13593</t>
  </si>
  <si>
    <t xml:space="preserve">PT12811</t>
  </si>
  <si>
    <t xml:space="preserve">PT14285</t>
  </si>
  <si>
    <t xml:space="preserve">PT10707</t>
  </si>
  <si>
    <t xml:space="preserve">PT10721</t>
  </si>
  <si>
    <t xml:space="preserve">PT12838</t>
  </si>
  <si>
    <t xml:space="preserve">PT11375</t>
  </si>
  <si>
    <t xml:space="preserve">PT11474</t>
  </si>
  <si>
    <t xml:space="preserve">PT13737</t>
  </si>
  <si>
    <t xml:space="preserve">PT14661</t>
  </si>
  <si>
    <t xml:space="preserve">PT11535</t>
  </si>
  <si>
    <t xml:space="preserve">PT13999</t>
  </si>
  <si>
    <t xml:space="preserve">PT12042</t>
  </si>
  <si>
    <t xml:space="preserve">PT12442</t>
  </si>
  <si>
    <t xml:space="preserve">PT13272</t>
  </si>
  <si>
    <t xml:space="preserve">Ananya Khan</t>
  </si>
  <si>
    <t xml:space="preserve">PT14978</t>
  </si>
  <si>
    <t xml:space="preserve">PT12336</t>
  </si>
  <si>
    <t xml:space="preserve">PT10826</t>
  </si>
  <si>
    <t xml:space="preserve">PT10222</t>
  </si>
  <si>
    <t xml:space="preserve">  SUNITA AGARWAL  </t>
  </si>
  <si>
    <t xml:space="preserve">PT14758</t>
  </si>
  <si>
    <t xml:space="preserve">PT11438</t>
  </si>
  <si>
    <t xml:space="preserve">PT13532</t>
  </si>
  <si>
    <t xml:space="preserve">Aditya Singh</t>
  </si>
  <si>
    <t xml:space="preserve">PT11154</t>
  </si>
  <si>
    <t xml:space="preserve">PT13229</t>
  </si>
  <si>
    <t xml:space="preserve">PT13912</t>
  </si>
  <si>
    <t xml:space="preserve">PT10793</t>
  </si>
  <si>
    <t xml:space="preserve">PT12121</t>
  </si>
  <si>
    <t xml:space="preserve">PT14814</t>
  </si>
  <si>
    <t xml:space="preserve">Siddharth Menon</t>
  </si>
  <si>
    <t xml:space="preserve">PT12363</t>
  </si>
  <si>
    <t xml:space="preserve">  NIKHIL BHAT  </t>
  </si>
  <si>
    <t xml:space="preserve">PT12404</t>
  </si>
  <si>
    <t xml:space="preserve">PT14755</t>
  </si>
  <si>
    <t xml:space="preserve">  MEERA YADAV  </t>
  </si>
  <si>
    <t xml:space="preserve">PT14819</t>
  </si>
  <si>
    <t xml:space="preserve">PT14343</t>
  </si>
  <si>
    <t xml:space="preserve">Sanjay Nair</t>
  </si>
  <si>
    <t xml:space="preserve">PT11623</t>
  </si>
  <si>
    <t xml:space="preserve">Sai Bhat</t>
  </si>
  <si>
    <t xml:space="preserve">PT14511</t>
  </si>
  <si>
    <t xml:space="preserve">PT11740</t>
  </si>
  <si>
    <t xml:space="preserve">PT11135</t>
  </si>
  <si>
    <t xml:space="preserve">PT13224</t>
  </si>
  <si>
    <t xml:space="preserve">PT12815</t>
  </si>
  <si>
    <t xml:space="preserve">PT14466</t>
  </si>
  <si>
    <t xml:space="preserve">PT14194</t>
  </si>
  <si>
    <t xml:space="preserve">PT12621</t>
  </si>
  <si>
    <t xml:space="preserve">PT14496</t>
  </si>
  <si>
    <t xml:space="preserve">PT10903</t>
  </si>
  <si>
    <t xml:space="preserve">PT10491</t>
  </si>
  <si>
    <t xml:space="preserve">PT11383</t>
  </si>
  <si>
    <t xml:space="preserve">Vivaan Menon</t>
  </si>
  <si>
    <t xml:space="preserve">PT12716</t>
  </si>
  <si>
    <t xml:space="preserve">Isha Chatterjee</t>
  </si>
  <si>
    <t xml:space="preserve">PT10637</t>
  </si>
  <si>
    <t xml:space="preserve">PT10067</t>
  </si>
  <si>
    <t xml:space="preserve">PT11510</t>
  </si>
  <si>
    <t xml:space="preserve">PT10392</t>
  </si>
  <si>
    <t xml:space="preserve">PT14404</t>
  </si>
  <si>
    <t xml:space="preserve">PT11728</t>
  </si>
  <si>
    <t xml:space="preserve">PT11364</t>
  </si>
  <si>
    <t xml:space="preserve">PT14617</t>
  </si>
  <si>
    <t xml:space="preserve">PT11853</t>
  </si>
  <si>
    <t xml:space="preserve">PT12344</t>
  </si>
  <si>
    <t xml:space="preserve">PT13518</t>
  </si>
  <si>
    <t xml:space="preserve">PT13444</t>
  </si>
  <si>
    <t xml:space="preserve">PT14143</t>
  </si>
  <si>
    <t xml:space="preserve">PT11640</t>
  </si>
  <si>
    <t xml:space="preserve">PT14843</t>
  </si>
  <si>
    <t xml:space="preserve">Deepak Chopra</t>
  </si>
  <si>
    <t xml:space="preserve">PT12217</t>
  </si>
  <si>
    <t xml:space="preserve">PT10617</t>
  </si>
  <si>
    <t xml:space="preserve">PT12353</t>
  </si>
  <si>
    <t xml:space="preserve">PT11039</t>
  </si>
  <si>
    <t xml:space="preserve">PT10030</t>
  </si>
  <si>
    <t xml:space="preserve">PT14249</t>
  </si>
  <si>
    <t xml:space="preserve">PT11689</t>
  </si>
  <si>
    <t xml:space="preserve">PT14852</t>
  </si>
  <si>
    <t xml:space="preserve">PT10122</t>
  </si>
  <si>
    <t xml:space="preserve">PT14607</t>
  </si>
  <si>
    <t xml:space="preserve">PT10204</t>
  </si>
  <si>
    <t xml:space="preserve">Vivaan Joshi</t>
  </si>
  <si>
    <t xml:space="preserve">PT12847</t>
  </si>
  <si>
    <t xml:space="preserve">PT12720</t>
  </si>
  <si>
    <t xml:space="preserve">PT14037</t>
  </si>
  <si>
    <t xml:space="preserve">PT14416</t>
  </si>
  <si>
    <t xml:space="preserve">PT13890</t>
  </si>
  <si>
    <t xml:space="preserve">PT11690</t>
  </si>
  <si>
    <t xml:space="preserve">PT12774</t>
  </si>
  <si>
    <t xml:space="preserve">Rekha Bose</t>
  </si>
  <si>
    <t xml:space="preserve">PT14030</t>
  </si>
  <si>
    <t xml:space="preserve">  REKHA AGARWAL  </t>
  </si>
  <si>
    <t xml:space="preserve">PT12131</t>
  </si>
  <si>
    <t xml:space="preserve">PT14493</t>
  </si>
  <si>
    <t xml:space="preserve">Aditya Joshi</t>
  </si>
  <si>
    <t xml:space="preserve">PT11496</t>
  </si>
  <si>
    <t xml:space="preserve">PT12521</t>
  </si>
  <si>
    <t xml:space="preserve">PT10116</t>
  </si>
  <si>
    <t xml:space="preserve">Diya Chopra</t>
  </si>
  <si>
    <t xml:space="preserve">PT13263</t>
  </si>
  <si>
    <t xml:space="preserve">Deepak Chauhan</t>
  </si>
  <si>
    <t xml:space="preserve">PT12279</t>
  </si>
  <si>
    <t xml:space="preserve">PT13820</t>
  </si>
  <si>
    <t xml:space="preserve">PT12413</t>
  </si>
  <si>
    <t xml:space="preserve">PT13815</t>
  </si>
  <si>
    <t xml:space="preserve">PT14391</t>
  </si>
  <si>
    <t xml:space="preserve">PT13925</t>
  </si>
  <si>
    <t xml:space="preserve">PT11646</t>
  </si>
  <si>
    <t xml:space="preserve">PT13146</t>
  </si>
  <si>
    <t xml:space="preserve">Vihaan Nair</t>
  </si>
  <si>
    <t xml:space="preserve">PT14263</t>
  </si>
  <si>
    <t xml:space="preserve">PT13581</t>
  </si>
  <si>
    <t xml:space="preserve">PT11424</t>
  </si>
  <si>
    <t xml:space="preserve">PT12100</t>
  </si>
  <si>
    <t xml:space="preserve">PT11060</t>
  </si>
  <si>
    <t xml:space="preserve">PT11537</t>
  </si>
  <si>
    <t xml:space="preserve">Riya Pillai</t>
  </si>
  <si>
    <t xml:space="preserve">PT14544</t>
  </si>
  <si>
    <t xml:space="preserve">  RAHUL JOSHI  </t>
  </si>
  <si>
    <t xml:space="preserve">PT10928</t>
  </si>
  <si>
    <t xml:space="preserve">PT10501</t>
  </si>
  <si>
    <t xml:space="preserve">  AADHYA MALHOTRA  </t>
  </si>
  <si>
    <t xml:space="preserve">PT14712</t>
  </si>
  <si>
    <t xml:space="preserve">PT12598</t>
  </si>
  <si>
    <t xml:space="preserve">PT14333</t>
  </si>
  <si>
    <t xml:space="preserve">PT12364</t>
  </si>
  <si>
    <t xml:space="preserve">PT10014</t>
  </si>
  <si>
    <t xml:space="preserve">PT14296</t>
  </si>
  <si>
    <t xml:space="preserve">  SARA DAS  </t>
  </si>
  <si>
    <t xml:space="preserve">PT12015</t>
  </si>
  <si>
    <t xml:space="preserve">Vihaan Bhat</t>
  </si>
  <si>
    <t xml:space="preserve">PT14742</t>
  </si>
  <si>
    <t xml:space="preserve">PT14790</t>
  </si>
  <si>
    <t xml:space="preserve">PT11522</t>
  </si>
  <si>
    <t xml:space="preserve">PT12958</t>
  </si>
  <si>
    <t xml:space="preserve">PT12749</t>
  </si>
  <si>
    <t xml:space="preserve">PT11722</t>
  </si>
  <si>
    <t xml:space="preserve">PT10026</t>
  </si>
  <si>
    <t xml:space="preserve">PT13371</t>
  </si>
  <si>
    <t xml:space="preserve">  SURESH MEHTA  </t>
  </si>
  <si>
    <t xml:space="preserve">PT12342</t>
  </si>
  <si>
    <t xml:space="preserve">Diya Joshi</t>
  </si>
  <si>
    <t xml:space="preserve">PT11343</t>
  </si>
  <si>
    <t xml:space="preserve">PT14082</t>
  </si>
  <si>
    <t xml:space="preserve">PT10937</t>
  </si>
  <si>
    <t xml:space="preserve">PT11648</t>
  </si>
  <si>
    <t xml:space="preserve">PT12082</t>
  </si>
  <si>
    <t xml:space="preserve">PT10929</t>
  </si>
  <si>
    <t xml:space="preserve">PT12451</t>
  </si>
  <si>
    <t xml:space="preserve">PT10999</t>
  </si>
  <si>
    <t xml:space="preserve">PT12835</t>
  </si>
  <si>
    <t xml:space="preserve">PT12773</t>
  </si>
  <si>
    <t xml:space="preserve">PT12368</t>
  </si>
  <si>
    <t xml:space="preserve">PT13738</t>
  </si>
  <si>
    <t xml:space="preserve">PT11684</t>
  </si>
  <si>
    <t xml:space="preserve">PT10191</t>
  </si>
  <si>
    <t xml:space="preserve">Vikram Bhat</t>
  </si>
  <si>
    <t xml:space="preserve">PT10452</t>
  </si>
  <si>
    <t xml:space="preserve">PT13540</t>
  </si>
  <si>
    <t xml:space="preserve">PT13807</t>
  </si>
  <si>
    <t xml:space="preserve">PT11559</t>
  </si>
  <si>
    <t xml:space="preserve">PT13113</t>
  </si>
  <si>
    <t xml:space="preserve">PT12675</t>
  </si>
  <si>
    <t xml:space="preserve">PT10077</t>
  </si>
  <si>
    <t xml:space="preserve">PT12471</t>
  </si>
  <si>
    <t xml:space="preserve">PT13898</t>
  </si>
  <si>
    <t xml:space="preserve">PT11670</t>
  </si>
  <si>
    <t xml:space="preserve">PT11031</t>
  </si>
  <si>
    <t xml:space="preserve">PT10798</t>
  </si>
  <si>
    <t xml:space="preserve">PT11725</t>
  </si>
  <si>
    <t xml:space="preserve">PT12903</t>
  </si>
  <si>
    <t xml:space="preserve">PT12734</t>
  </si>
  <si>
    <t xml:space="preserve">PT10051</t>
  </si>
  <si>
    <t xml:space="preserve">Amit Thakur</t>
  </si>
  <si>
    <t xml:space="preserve">PT11587</t>
  </si>
  <si>
    <t xml:space="preserve">PT13180</t>
  </si>
  <si>
    <t xml:space="preserve">PT13461</t>
  </si>
  <si>
    <t xml:space="preserve">Karan Thakur</t>
  </si>
  <si>
    <t xml:space="preserve">PT13600</t>
  </si>
  <si>
    <t xml:space="preserve">PT11666</t>
  </si>
  <si>
    <t xml:space="preserve">Ayesha Nair</t>
  </si>
  <si>
    <t xml:space="preserve">PT13199</t>
  </si>
  <si>
    <t xml:space="preserve">PT13488</t>
  </si>
  <si>
    <t xml:space="preserve">PT10898</t>
  </si>
  <si>
    <t xml:space="preserve">PT10775</t>
  </si>
  <si>
    <t xml:space="preserve">PT11437</t>
  </si>
  <si>
    <t xml:space="preserve">PT12383</t>
  </si>
  <si>
    <t xml:space="preserve">Aarav Chatterjee</t>
  </si>
  <si>
    <t xml:space="preserve">PT12490</t>
  </si>
  <si>
    <t xml:space="preserve">PT11177</t>
  </si>
  <si>
    <t xml:space="preserve">PT10297</t>
  </si>
  <si>
    <t xml:space="preserve">PT12348</t>
  </si>
  <si>
    <t xml:space="preserve">PT12033</t>
  </si>
  <si>
    <t xml:space="preserve">PT11599</t>
  </si>
  <si>
    <t xml:space="preserve">PT12987</t>
  </si>
  <si>
    <t xml:space="preserve">Priya Kumar</t>
  </si>
  <si>
    <t xml:space="preserve">PT10042</t>
  </si>
  <si>
    <t xml:space="preserve">PT10760</t>
  </si>
  <si>
    <t xml:space="preserve">PT12566</t>
  </si>
  <si>
    <t xml:space="preserve">  AADHYA SHEIKH  </t>
  </si>
  <si>
    <t xml:space="preserve">PT13164</t>
  </si>
  <si>
    <t xml:space="preserve">PT10632</t>
  </si>
  <si>
    <t xml:space="preserve">PT10341</t>
  </si>
  <si>
    <t xml:space="preserve">PT12550</t>
  </si>
  <si>
    <t xml:space="preserve">PT10147</t>
  </si>
  <si>
    <t xml:space="preserve">PT14811</t>
  </si>
  <si>
    <t xml:space="preserve">PT13281</t>
  </si>
  <si>
    <t xml:space="preserve">PT14004</t>
  </si>
  <si>
    <t xml:space="preserve">PT12602</t>
  </si>
  <si>
    <t xml:space="preserve">PT13051</t>
  </si>
  <si>
    <t xml:space="preserve">Karan Shah</t>
  </si>
  <si>
    <t xml:space="preserve">PT12008</t>
  </si>
  <si>
    <t xml:space="preserve">PT13626</t>
  </si>
  <si>
    <t xml:space="preserve">PT12831</t>
  </si>
  <si>
    <t xml:space="preserve">Sara Iyer</t>
  </si>
  <si>
    <t xml:space="preserve">PT14789</t>
  </si>
  <si>
    <t xml:space="preserve">PT12880</t>
  </si>
  <si>
    <t xml:space="preserve">PT13409</t>
  </si>
  <si>
    <t xml:space="preserve">PT10207</t>
  </si>
  <si>
    <t xml:space="preserve">PT11230</t>
  </si>
  <si>
    <t xml:space="preserve">Myra Das</t>
  </si>
  <si>
    <t xml:space="preserve">PT10900</t>
  </si>
  <si>
    <t xml:space="preserve">PT11371</t>
  </si>
  <si>
    <t xml:space="preserve">Rohan Shah</t>
  </si>
  <si>
    <t xml:space="preserve">PT11153</t>
  </si>
  <si>
    <t xml:space="preserve">PT14637</t>
  </si>
  <si>
    <t xml:space="preserve">PT11396</t>
  </si>
  <si>
    <t xml:space="preserve">PT11488</t>
  </si>
  <si>
    <t xml:space="preserve">PT11838</t>
  </si>
  <si>
    <t xml:space="preserve">PT14888</t>
  </si>
  <si>
    <t xml:space="preserve">Ayesha Das</t>
  </si>
  <si>
    <t xml:space="preserve">PT10912</t>
  </si>
  <si>
    <t xml:space="preserve">PT14882</t>
  </si>
  <si>
    <t xml:space="preserve">Varun Iyer</t>
  </si>
  <si>
    <t xml:space="preserve">PT12139</t>
  </si>
  <si>
    <t xml:space="preserve">PT11132</t>
  </si>
  <si>
    <t xml:space="preserve">PT13329</t>
  </si>
  <si>
    <t xml:space="preserve">PT12178</t>
  </si>
  <si>
    <t xml:space="preserve">PT13537</t>
  </si>
  <si>
    <t xml:space="preserve">PT13208</t>
  </si>
  <si>
    <t xml:space="preserve">Meera Kapoor</t>
  </si>
  <si>
    <t xml:space="preserve">PT11612</t>
  </si>
  <si>
    <t xml:space="preserve">PT13752</t>
  </si>
  <si>
    <t xml:space="preserve">PT12940</t>
  </si>
  <si>
    <t xml:space="preserve">PT13702</t>
  </si>
  <si>
    <t xml:space="preserve">PT11828</t>
  </si>
  <si>
    <t xml:space="preserve">PT10379</t>
  </si>
  <si>
    <t xml:space="preserve">PT10273</t>
  </si>
  <si>
    <t xml:space="preserve">Diya Bose</t>
  </si>
  <si>
    <t xml:space="preserve">PT11668</t>
  </si>
  <si>
    <t xml:space="preserve">PT11320</t>
  </si>
  <si>
    <t xml:space="preserve">Siddharth Kapoor</t>
  </si>
  <si>
    <t xml:space="preserve">PT13294</t>
  </si>
  <si>
    <t xml:space="preserve">Rekha Chatterjee</t>
  </si>
  <si>
    <t xml:space="preserve">PT13653</t>
  </si>
  <si>
    <t xml:space="preserve">PT12166</t>
  </si>
  <si>
    <t xml:space="preserve">PT10875</t>
  </si>
  <si>
    <t xml:space="preserve">PT13838</t>
  </si>
  <si>
    <t xml:space="preserve">PT12868</t>
  </si>
  <si>
    <t xml:space="preserve">PT11106</t>
  </si>
  <si>
    <t xml:space="preserve">PT11097</t>
  </si>
  <si>
    <t xml:space="preserve">  ARJUN GUPTA  </t>
  </si>
  <si>
    <t xml:space="preserve">PT10786</t>
  </si>
  <si>
    <t xml:space="preserve">  ANIKA PILLAI  </t>
  </si>
  <si>
    <t xml:space="preserve">PT14138</t>
  </si>
  <si>
    <t xml:space="preserve">PT13860</t>
  </si>
  <si>
    <t xml:space="preserve">PT14456</t>
  </si>
  <si>
    <t xml:space="preserve">PT11821</t>
  </si>
  <si>
    <t xml:space="preserve">Sameer Ansari</t>
  </si>
  <si>
    <t xml:space="preserve">PT11310</t>
  </si>
  <si>
    <t xml:space="preserve">Siddharth Patel</t>
  </si>
  <si>
    <t xml:space="preserve">PT14327</t>
  </si>
  <si>
    <t xml:space="preserve">PT14197</t>
  </si>
  <si>
    <t xml:space="preserve">PT10540</t>
  </si>
  <si>
    <t xml:space="preserve">Anita Pillai</t>
  </si>
  <si>
    <t xml:space="preserve">PT13119</t>
  </si>
  <si>
    <t xml:space="preserve">PT13849</t>
  </si>
  <si>
    <t xml:space="preserve">PT13931</t>
  </si>
  <si>
    <t xml:space="preserve">PT10495</t>
  </si>
  <si>
    <t xml:space="preserve">PT11829</t>
  </si>
  <si>
    <t xml:space="preserve">PT14878</t>
  </si>
  <si>
    <t xml:space="preserve">Divya Das</t>
  </si>
  <si>
    <t xml:space="preserve">PT12670</t>
  </si>
  <si>
    <t xml:space="preserve">PT12584</t>
  </si>
  <si>
    <t xml:space="preserve">PT12918</t>
  </si>
  <si>
    <t xml:space="preserve">Neha Mukherjee</t>
  </si>
  <si>
    <t xml:space="preserve">PT14435</t>
  </si>
  <si>
    <t xml:space="preserve">PT10434</t>
  </si>
  <si>
    <t xml:space="preserve">PT12661</t>
  </si>
  <si>
    <t xml:space="preserve">PT11942</t>
  </si>
  <si>
    <t xml:space="preserve">PT10295</t>
  </si>
  <si>
    <t xml:space="preserve">PT10399</t>
  </si>
  <si>
    <t xml:space="preserve">PT11935</t>
  </si>
  <si>
    <t xml:space="preserve">PT13076</t>
  </si>
  <si>
    <t xml:space="preserve">PT12128</t>
  </si>
  <si>
    <t xml:space="preserve">PT13676</t>
  </si>
  <si>
    <t xml:space="preserve">PT10158</t>
  </si>
  <si>
    <t xml:space="preserve">PT12709</t>
  </si>
  <si>
    <t xml:space="preserve">PT12487</t>
  </si>
  <si>
    <t xml:space="preserve">Sanjay Sharma</t>
  </si>
  <si>
    <t xml:space="preserve">PT10646</t>
  </si>
  <si>
    <t xml:space="preserve">PT12996</t>
  </si>
  <si>
    <t xml:space="preserve">PT11211</t>
  </si>
  <si>
    <t xml:space="preserve">PT13601</t>
  </si>
  <si>
    <t xml:space="preserve">PT11732</t>
  </si>
  <si>
    <t xml:space="preserve">PT10925</t>
  </si>
  <si>
    <t xml:space="preserve">PT13083</t>
  </si>
  <si>
    <t xml:space="preserve">Vihaan Khan</t>
  </si>
  <si>
    <t xml:space="preserve">PT14359</t>
  </si>
  <si>
    <t xml:space="preserve">Shweta Iyer</t>
  </si>
  <si>
    <t xml:space="preserve">PT12054</t>
  </si>
  <si>
    <t xml:space="preserve">PT12568</t>
  </si>
  <si>
    <t xml:space="preserve">PT11921</t>
  </si>
  <si>
    <t xml:space="preserve">PT13876</t>
  </si>
  <si>
    <t xml:space="preserve">Meera Joshi</t>
  </si>
  <si>
    <t xml:space="preserve">PT12503</t>
  </si>
  <si>
    <t xml:space="preserve">PT14824</t>
  </si>
  <si>
    <t xml:space="preserve">PT14408</t>
  </si>
  <si>
    <t xml:space="preserve">PT10878</t>
  </si>
  <si>
    <t xml:space="preserve">  SAI CHOPRA  </t>
  </si>
  <si>
    <t xml:space="preserve">PT10742</t>
  </si>
  <si>
    <t xml:space="preserve">PT11007</t>
  </si>
  <si>
    <t xml:space="preserve">Zoya Reddy</t>
  </si>
  <si>
    <t xml:space="preserve">PT11136</t>
  </si>
  <si>
    <t xml:space="preserve">PT10398</t>
  </si>
  <si>
    <t xml:space="preserve">PT14566</t>
  </si>
  <si>
    <t xml:space="preserve">PT12626</t>
  </si>
  <si>
    <t xml:space="preserve">PT11069</t>
  </si>
  <si>
    <t xml:space="preserve">PT13303</t>
  </si>
  <si>
    <t xml:space="preserve">PT13178</t>
  </si>
  <si>
    <t xml:space="preserve">PT14615</t>
  </si>
  <si>
    <t xml:space="preserve">PT12222</t>
  </si>
  <si>
    <t xml:space="preserve">Krishna Pillai</t>
  </si>
  <si>
    <t xml:space="preserve">PT10364</t>
  </si>
  <si>
    <t xml:space="preserve">PT13907</t>
  </si>
  <si>
    <t xml:space="preserve">Ishaan Chopra</t>
  </si>
  <si>
    <t xml:space="preserve">PT11355</t>
  </si>
  <si>
    <t xml:space="preserve">Neha Reddy</t>
  </si>
  <si>
    <t xml:space="preserve">PT10245</t>
  </si>
  <si>
    <t xml:space="preserve">PT14482</t>
  </si>
  <si>
    <t xml:space="preserve">PT11321</t>
  </si>
  <si>
    <t xml:space="preserve">PT14551</t>
  </si>
  <si>
    <t xml:space="preserve">PT11579</t>
  </si>
  <si>
    <t xml:space="preserve">PT13064</t>
  </si>
  <si>
    <t xml:space="preserve">PT10966</t>
  </si>
  <si>
    <t xml:space="preserve">PT14646</t>
  </si>
  <si>
    <t xml:space="preserve">PT14884</t>
  </si>
  <si>
    <t xml:space="preserve">PT11079</t>
  </si>
  <si>
    <t xml:space="preserve">Rajesh Pillai</t>
  </si>
  <si>
    <t xml:space="preserve">PT10255</t>
  </si>
  <si>
    <t xml:space="preserve">PT13697</t>
  </si>
  <si>
    <t xml:space="preserve">PT10551</t>
  </si>
  <si>
    <t xml:space="preserve">PT14619</t>
  </si>
  <si>
    <t xml:space="preserve">PT10533</t>
  </si>
  <si>
    <t xml:space="preserve">Diya Yadav</t>
  </si>
  <si>
    <t xml:space="preserve">PT10334</t>
  </si>
  <si>
    <t xml:space="preserve">PT12555</t>
  </si>
  <si>
    <t xml:space="preserve">PT13222</t>
  </si>
  <si>
    <t xml:space="preserve">PT14283</t>
  </si>
  <si>
    <t xml:space="preserve">PT11353</t>
  </si>
  <si>
    <t xml:space="preserve">Kiran Singh</t>
  </si>
  <si>
    <t xml:space="preserve">PT11265</t>
  </si>
  <si>
    <t xml:space="preserve">PT14392</t>
  </si>
  <si>
    <t xml:space="preserve">PT10923</t>
  </si>
  <si>
    <t xml:space="preserve">PT13142</t>
  </si>
  <si>
    <t xml:space="preserve">PT10403</t>
  </si>
  <si>
    <t xml:space="preserve">PT11806</t>
  </si>
  <si>
    <t xml:space="preserve">Isha Menon</t>
  </si>
  <si>
    <t xml:space="preserve">PT11252</t>
  </si>
  <si>
    <t xml:space="preserve">PT13937</t>
  </si>
  <si>
    <t xml:space="preserve">Aditya Gupta</t>
  </si>
  <si>
    <t xml:space="preserve">PT13135</t>
  </si>
  <si>
    <t xml:space="preserve">PT14650</t>
  </si>
  <si>
    <t xml:space="preserve">PT14477</t>
  </si>
  <si>
    <t xml:space="preserve">PT10408</t>
  </si>
  <si>
    <t xml:space="preserve">PT11297</t>
  </si>
  <si>
    <t xml:space="preserve">Suresh Bose</t>
  </si>
  <si>
    <t xml:space="preserve">PT14737</t>
  </si>
  <si>
    <t xml:space="preserve">PT13264</t>
  </si>
  <si>
    <t xml:space="preserve">PT14486</t>
  </si>
  <si>
    <t xml:space="preserve">Rekha Mukherjee</t>
  </si>
  <si>
    <t xml:space="preserve">PT11260</t>
  </si>
  <si>
    <t xml:space="preserve">PT12365</t>
  </si>
  <si>
    <t xml:space="preserve">PT11103</t>
  </si>
  <si>
    <t xml:space="preserve">PT11908</t>
  </si>
  <si>
    <t xml:space="preserve">PT11017</t>
  </si>
  <si>
    <t xml:space="preserve">  ISHAAN THAKUR  </t>
  </si>
  <si>
    <t xml:space="preserve">PT14836</t>
  </si>
  <si>
    <t xml:space="preserve">PT11734</t>
  </si>
  <si>
    <t xml:space="preserve">PT10616</t>
  </si>
  <si>
    <t xml:space="preserve">PT13478</t>
  </si>
  <si>
    <t xml:space="preserve">PT12302</t>
  </si>
  <si>
    <t xml:space="preserve">PT11118</t>
  </si>
  <si>
    <t xml:space="preserve">PT10536</t>
  </si>
  <si>
    <t xml:space="preserve">PT14452</t>
  </si>
  <si>
    <t xml:space="preserve">Kavya Mukherjee</t>
  </si>
  <si>
    <t xml:space="preserve">PT10860</t>
  </si>
  <si>
    <t xml:space="preserve">Ayesha Chopra</t>
  </si>
  <si>
    <t xml:space="preserve">PT11345</t>
  </si>
  <si>
    <t xml:space="preserve">PT13685</t>
  </si>
  <si>
    <t xml:space="preserve">PT12078</t>
  </si>
  <si>
    <t xml:space="preserve">PT13848</t>
  </si>
  <si>
    <t xml:space="preserve">PT14808</t>
  </si>
  <si>
    <t xml:space="preserve">PT13291</t>
  </si>
  <si>
    <t xml:space="preserve">PT11593</t>
  </si>
  <si>
    <t xml:space="preserve">PT14876</t>
  </si>
  <si>
    <t xml:space="preserve">PT14639</t>
  </si>
  <si>
    <t xml:space="preserve">  RAJESH MEHTA  </t>
  </si>
  <si>
    <t xml:space="preserve">PT11172</t>
  </si>
  <si>
    <t xml:space="preserve">PT12424</t>
  </si>
  <si>
    <t xml:space="preserve">PT11369</t>
  </si>
  <si>
    <t xml:space="preserve">  AARAV REDDY  </t>
  </si>
  <si>
    <t xml:space="preserve">PT13349</t>
  </si>
  <si>
    <t xml:space="preserve">PT11164</t>
  </si>
  <si>
    <t xml:space="preserve">PT11067</t>
  </si>
  <si>
    <t xml:space="preserve">PT10142</t>
  </si>
  <si>
    <t xml:space="preserve">PT10597</t>
  </si>
  <si>
    <t xml:space="preserve">  MOHAMMED KHAN  </t>
  </si>
  <si>
    <t xml:space="preserve">PT14371</t>
  </si>
  <si>
    <t xml:space="preserve">PT13219</t>
  </si>
  <si>
    <t xml:space="preserve">PT13521</t>
  </si>
  <si>
    <t xml:space="preserve">PT13277</t>
  </si>
  <si>
    <t xml:space="preserve">PT11498</t>
  </si>
  <si>
    <t xml:space="preserve">PT14651</t>
  </si>
  <si>
    <t xml:space="preserve">PT10532</t>
  </si>
  <si>
    <t xml:space="preserve">Arjun Sheikh</t>
  </si>
  <si>
    <t xml:space="preserve">PT10402</t>
  </si>
  <si>
    <t xml:space="preserve">PT11309</t>
  </si>
  <si>
    <t xml:space="preserve">PT12321</t>
  </si>
  <si>
    <t xml:space="preserve">Krishna Rao</t>
  </si>
  <si>
    <t xml:space="preserve">PT13821</t>
  </si>
  <si>
    <t xml:space="preserve">PT14142</t>
  </si>
  <si>
    <t xml:space="preserve">PT12820</t>
  </si>
  <si>
    <t xml:space="preserve">  KAVYA REDDY  </t>
  </si>
  <si>
    <t xml:space="preserve">PT12684</t>
  </si>
  <si>
    <t xml:space="preserve">PT12617</t>
  </si>
  <si>
    <t xml:space="preserve">PT11848</t>
  </si>
  <si>
    <t xml:space="preserve">Sameer Patel</t>
  </si>
  <si>
    <t xml:space="preserve">PT12665</t>
  </si>
  <si>
    <t xml:space="preserve">PT12730</t>
  </si>
  <si>
    <t xml:space="preserve">Reyansh Yadav</t>
  </si>
  <si>
    <t xml:space="preserve">PT11859</t>
  </si>
  <si>
    <t xml:space="preserve">PT14562</t>
  </si>
  <si>
    <t xml:space="preserve">PT14659</t>
  </si>
  <si>
    <t xml:space="preserve">PT11411</t>
  </si>
  <si>
    <t xml:space="preserve">PT11401</t>
  </si>
  <si>
    <t xml:space="preserve">Rohan Thakur</t>
  </si>
  <si>
    <t xml:space="preserve">PT13070</t>
  </si>
  <si>
    <t xml:space="preserve">PT14716</t>
  </si>
  <si>
    <t xml:space="preserve">PT12084</t>
  </si>
  <si>
    <t xml:space="preserve">PT12852</t>
  </si>
  <si>
    <t xml:space="preserve">Arjun Shah</t>
  </si>
  <si>
    <t xml:space="preserve">PT14890</t>
  </si>
  <si>
    <t xml:space="preserve">PT10125</t>
  </si>
  <si>
    <t xml:space="preserve">PT11363</t>
  </si>
  <si>
    <t xml:space="preserve">PT13067</t>
  </si>
  <si>
    <t xml:space="preserve">PT11055</t>
  </si>
  <si>
    <t xml:space="preserve">PT11314</t>
  </si>
  <si>
    <t xml:space="preserve">Diya Singh</t>
  </si>
  <si>
    <t xml:space="preserve">PT12991</t>
  </si>
  <si>
    <t xml:space="preserve">PT13552</t>
  </si>
  <si>
    <t xml:space="preserve">PT12401</t>
  </si>
  <si>
    <t xml:space="preserve">PT11242</t>
  </si>
  <si>
    <t xml:space="preserve">PT12822</t>
  </si>
  <si>
    <t xml:space="preserve">PT11072</t>
  </si>
  <si>
    <t xml:space="preserve">  IMRAN SINGH  </t>
  </si>
  <si>
    <t xml:space="preserve">PT10007</t>
  </si>
  <si>
    <t xml:space="preserve">PT14674</t>
  </si>
  <si>
    <t xml:space="preserve">PT10057</t>
  </si>
  <si>
    <t xml:space="preserve">PT12062</t>
  </si>
  <si>
    <t xml:space="preserve">PT13496</t>
  </si>
  <si>
    <t xml:space="preserve">Reyansh Khan</t>
  </si>
  <si>
    <t xml:space="preserve">PT14326</t>
  </si>
  <si>
    <t xml:space="preserve">PT14455</t>
  </si>
  <si>
    <t xml:space="preserve">PT11636</t>
  </si>
  <si>
    <t xml:space="preserve">PT13778</t>
  </si>
  <si>
    <t xml:space="preserve">PT13287</t>
  </si>
  <si>
    <t xml:space="preserve">PT12263</t>
  </si>
  <si>
    <t xml:space="preserve">  SIDDHARTH MUKHERJEE  </t>
  </si>
  <si>
    <t xml:space="preserve">PT14008</t>
  </si>
  <si>
    <t xml:space="preserve">PT12971</t>
  </si>
  <si>
    <t xml:space="preserve">  VIVAAN KHAN  </t>
  </si>
  <si>
    <t xml:space="preserve">PT13786</t>
  </si>
  <si>
    <t xml:space="preserve">PT10590</t>
  </si>
  <si>
    <t xml:space="preserve">PT13991</t>
  </si>
  <si>
    <t xml:space="preserve">PT10967</t>
  </si>
  <si>
    <t xml:space="preserve">PT11186</t>
  </si>
  <si>
    <t xml:space="preserve">PT11128</t>
  </si>
  <si>
    <t xml:space="preserve">PT14515</t>
  </si>
  <si>
    <t xml:space="preserve">PT11285</t>
  </si>
  <si>
    <t xml:space="preserve">PT14203</t>
  </si>
  <si>
    <t xml:space="preserve">PT10359</t>
  </si>
  <si>
    <t xml:space="preserve">PT14913</t>
  </si>
  <si>
    <t xml:space="preserve">PT10673</t>
  </si>
  <si>
    <t xml:space="preserve">PT13868</t>
  </si>
  <si>
    <t xml:space="preserve">PT10680</t>
  </si>
  <si>
    <t xml:space="preserve">PT10349</t>
  </si>
  <si>
    <t xml:space="preserve">PT12630</t>
  </si>
  <si>
    <t xml:space="preserve">PT14550</t>
  </si>
  <si>
    <t xml:space="preserve">  DEEPAK SINGH  </t>
  </si>
  <si>
    <t xml:space="preserve">PT12185</t>
  </si>
  <si>
    <t xml:space="preserve">PT10293</t>
  </si>
  <si>
    <t xml:space="preserve">PT10086</t>
  </si>
  <si>
    <t xml:space="preserve">PT14381</t>
  </si>
  <si>
    <t xml:space="preserve">Meera Reddy</t>
  </si>
  <si>
    <t xml:space="preserve">PT10959</t>
  </si>
  <si>
    <t xml:space="preserve">Sunita Sheikh</t>
  </si>
  <si>
    <t xml:space="preserve">PT10944</t>
  </si>
  <si>
    <t xml:space="preserve">PT10131</t>
  </si>
  <si>
    <t xml:space="preserve">PT10291</t>
  </si>
  <si>
    <t xml:space="preserve">PT10156</t>
  </si>
  <si>
    <t xml:space="preserve">Rekha Das</t>
  </si>
  <si>
    <t xml:space="preserve">PT12843</t>
  </si>
  <si>
    <t xml:space="preserve">PT11524</t>
  </si>
  <si>
    <t xml:space="preserve">Kavya Sharma</t>
  </si>
  <si>
    <t xml:space="preserve">PT13126</t>
  </si>
  <si>
    <t xml:space="preserve">PT12816</t>
  </si>
  <si>
    <t xml:space="preserve">PT10004</t>
  </si>
  <si>
    <t xml:space="preserve">PT12872</t>
  </si>
  <si>
    <t xml:space="preserve">Isha Nair</t>
  </si>
  <si>
    <t xml:space="preserve">PT10218</t>
  </si>
  <si>
    <t xml:space="preserve">PT14857</t>
  </si>
  <si>
    <t xml:space="preserve">PT12384</t>
  </si>
  <si>
    <t xml:space="preserve">PT12967</t>
  </si>
  <si>
    <t xml:space="preserve">Isha Bose</t>
  </si>
  <si>
    <t xml:space="preserve">PT14406</t>
  </si>
  <si>
    <t xml:space="preserve">PT14685</t>
  </si>
  <si>
    <t xml:space="preserve">PT12875</t>
  </si>
  <si>
    <t xml:space="preserve">Amit Singh</t>
  </si>
  <si>
    <t xml:space="preserve">PT10406</t>
  </si>
  <si>
    <t xml:space="preserve">PT10261</t>
  </si>
  <si>
    <t xml:space="preserve">PT13258</t>
  </si>
  <si>
    <t xml:space="preserve">PT14213</t>
  </si>
  <si>
    <t xml:space="preserve">Karan Nair</t>
  </si>
  <si>
    <t xml:space="preserve">PT14937</t>
  </si>
  <si>
    <t xml:space="preserve">Kavya Mehta</t>
  </si>
  <si>
    <t xml:space="preserve">PT14468</t>
  </si>
  <si>
    <t xml:space="preserve">PT11932</t>
  </si>
  <si>
    <t xml:space="preserve">PT12224</t>
  </si>
  <si>
    <t xml:space="preserve">PT11155</t>
  </si>
  <si>
    <t xml:space="preserve">PT11119</t>
  </si>
  <si>
    <t xml:space="preserve">PT13172</t>
  </si>
  <si>
    <t xml:space="preserve">PT10513</t>
  </si>
  <si>
    <t xml:space="preserve">  REYANSH KHAN  </t>
  </si>
  <si>
    <t xml:space="preserve">PT10468</t>
  </si>
  <si>
    <t xml:space="preserve">PT10578</t>
  </si>
  <si>
    <t xml:space="preserve">PT10477</t>
  </si>
  <si>
    <t xml:space="preserve">PT11539</t>
  </si>
  <si>
    <t xml:space="preserve">PT11711</t>
  </si>
  <si>
    <t xml:space="preserve">PT10500</t>
  </si>
  <si>
    <t xml:space="preserve">PT11175</t>
  </si>
  <si>
    <t xml:space="preserve">PT10499</t>
  </si>
  <si>
    <t xml:space="preserve">PT11276</t>
  </si>
  <si>
    <t xml:space="preserve">PT10087</t>
  </si>
  <si>
    <t xml:space="preserve">PT14409</t>
  </si>
  <si>
    <t xml:space="preserve">PT11284</t>
  </si>
  <si>
    <t xml:space="preserve">PT14552</t>
  </si>
  <si>
    <t xml:space="preserve">PT11222</t>
  </si>
  <si>
    <t xml:space="preserve">PT13396</t>
  </si>
  <si>
    <t xml:space="preserve">Riya Yadav</t>
  </si>
  <si>
    <t xml:space="preserve">PT14199</t>
  </si>
  <si>
    <t xml:space="preserve">PT12374</t>
  </si>
  <si>
    <t xml:space="preserve">PT13390</t>
  </si>
  <si>
    <t xml:space="preserve">PT12695</t>
  </si>
  <si>
    <t xml:space="preserve">Ishaan Mukherjee</t>
  </si>
  <si>
    <t xml:space="preserve">PT14539</t>
  </si>
  <si>
    <t xml:space="preserve">PT11455</t>
  </si>
  <si>
    <t xml:space="preserve">PT11744</t>
  </si>
  <si>
    <t xml:space="preserve">PT11786</t>
  </si>
  <si>
    <t xml:space="preserve">PT11176</t>
  </si>
  <si>
    <t xml:space="preserve">PT10180</t>
  </si>
  <si>
    <t xml:space="preserve">Sanjay Yadav</t>
  </si>
  <si>
    <t xml:space="preserve">PT10214</t>
  </si>
  <si>
    <t xml:space="preserve">PT10467</t>
  </si>
  <si>
    <t xml:space="preserve">PT11555</t>
  </si>
  <si>
    <t xml:space="preserve">PT14214</t>
  </si>
  <si>
    <t xml:space="preserve">PT12990</t>
  </si>
  <si>
    <t xml:space="preserve">PT14174</t>
  </si>
  <si>
    <t xml:space="preserve">  AYESHA RAO  </t>
  </si>
  <si>
    <t xml:space="preserve">PT11577</t>
  </si>
  <si>
    <t xml:space="preserve">PT11219</t>
  </si>
  <si>
    <t xml:space="preserve">PT12623</t>
  </si>
  <si>
    <t xml:space="preserve">PT12830</t>
  </si>
  <si>
    <t xml:space="preserve">PT11503</t>
  </si>
  <si>
    <t xml:space="preserve">Sara Bose</t>
  </si>
  <si>
    <t xml:space="preserve">PT11409</t>
  </si>
  <si>
    <t xml:space="preserve">PT14724</t>
  </si>
  <si>
    <t xml:space="preserve">PT10263</t>
  </si>
  <si>
    <t xml:space="preserve">PT10527</t>
  </si>
  <si>
    <t xml:space="preserve">Deepak Ansari</t>
  </si>
  <si>
    <t xml:space="preserve">PT10848</t>
  </si>
  <si>
    <t xml:space="preserve">PT11016</t>
  </si>
  <si>
    <t xml:space="preserve">PT10317</t>
  </si>
  <si>
    <t xml:space="preserve">PT14162</t>
  </si>
  <si>
    <t xml:space="preserve">PT11036</t>
  </si>
  <si>
    <t xml:space="preserve">PT10567</t>
  </si>
  <si>
    <t xml:space="preserve">PT11892</t>
  </si>
  <si>
    <t xml:space="preserve">PT13695</t>
  </si>
  <si>
    <t xml:space="preserve">PT10605</t>
  </si>
  <si>
    <t xml:space="preserve">PT10621</t>
  </si>
  <si>
    <t xml:space="preserve">PT10292</t>
  </si>
  <si>
    <t xml:space="preserve">PT11798</t>
  </si>
  <si>
    <t xml:space="preserve">PT12058</t>
  </si>
  <si>
    <t xml:space="preserve">Sunita Joshi</t>
  </si>
  <si>
    <t xml:space="preserve">PT12376</t>
  </si>
  <si>
    <t xml:space="preserve">PT13212</t>
  </si>
  <si>
    <t xml:space="preserve">Amit Malhotra</t>
  </si>
  <si>
    <t xml:space="preserve">PT12791</t>
  </si>
  <si>
    <t xml:space="preserve">PT13961</t>
  </si>
  <si>
    <t xml:space="preserve">  NISHA MUKHERJEE  </t>
  </si>
  <si>
    <t xml:space="preserve">PT14605</t>
  </si>
  <si>
    <t xml:space="preserve">PT13570</t>
  </si>
  <si>
    <t xml:space="preserve">PT10796</t>
  </si>
  <si>
    <t xml:space="preserve">PT12097</t>
  </si>
  <si>
    <t xml:space="preserve">PT13719</t>
  </si>
  <si>
    <t xml:space="preserve">PT13501</t>
  </si>
  <si>
    <t xml:space="preserve">PT14253</t>
  </si>
  <si>
    <t xml:space="preserve">PT11687</t>
  </si>
  <si>
    <t xml:space="preserve">PT10412</t>
  </si>
  <si>
    <t xml:space="preserve">Deepak Kapoor</t>
  </si>
  <si>
    <t xml:space="preserve">PT10289</t>
  </si>
  <si>
    <t xml:space="preserve">PT12435</t>
  </si>
  <si>
    <t xml:space="preserve">PT14656</t>
  </si>
  <si>
    <t xml:space="preserve">PT10854</t>
  </si>
  <si>
    <t xml:space="preserve">Shweta Thakur</t>
  </si>
  <si>
    <t xml:space="preserve">PT13442</t>
  </si>
  <si>
    <t xml:space="preserve">Ajay Mehta</t>
  </si>
  <si>
    <t xml:space="preserve">PT12230</t>
  </si>
  <si>
    <t xml:space="preserve">PT13250</t>
  </si>
  <si>
    <t xml:space="preserve">PT10801</t>
  </si>
  <si>
    <t xml:space="preserve">  SIDDHARTH REDDY  </t>
  </si>
  <si>
    <t xml:space="preserve">PT14762</t>
  </si>
  <si>
    <t xml:space="preserve">PT13574</t>
  </si>
  <si>
    <t xml:space="preserve">Priya Pillai</t>
  </si>
  <si>
    <t xml:space="preserve">PT14759</t>
  </si>
  <si>
    <t xml:space="preserve">PT14831</t>
  </si>
  <si>
    <t xml:space="preserve">PT13335</t>
  </si>
  <si>
    <t xml:space="preserve">PT14518</t>
  </si>
  <si>
    <t xml:space="preserve">Mohammed Das</t>
  </si>
  <si>
    <t xml:space="preserve">PT14972</t>
  </si>
  <si>
    <t xml:space="preserve">PT13022</t>
  </si>
  <si>
    <t xml:space="preserve">PT12738</t>
  </si>
  <si>
    <t xml:space="preserve">Vivaan Chatterjee</t>
  </si>
  <si>
    <t xml:space="preserve">PT13699</t>
  </si>
  <si>
    <t xml:space="preserve">PT11346</t>
  </si>
  <si>
    <t xml:space="preserve">PT11713</t>
  </si>
  <si>
    <t xml:space="preserve">Diya Mukherjee</t>
  </si>
  <si>
    <t xml:space="preserve">PT10503</t>
  </si>
  <si>
    <t xml:space="preserve">PT14523</t>
  </si>
  <si>
    <t xml:space="preserve">PT11232</t>
  </si>
  <si>
    <t xml:space="preserve">PT11452</t>
  </si>
  <si>
    <t xml:space="preserve">Reyansh Nair</t>
  </si>
  <si>
    <t xml:space="preserve">PT11911</t>
  </si>
  <si>
    <t xml:space="preserve">PT13327</t>
  </si>
  <si>
    <t xml:space="preserve">PT13867</t>
  </si>
  <si>
    <t xml:space="preserve">PT13414</t>
  </si>
  <si>
    <t xml:space="preserve">PT10622</t>
  </si>
  <si>
    <t xml:space="preserve">PT10035</t>
  </si>
  <si>
    <t xml:space="preserve">PT12354</t>
  </si>
  <si>
    <t xml:space="preserve">Myra Chopra</t>
  </si>
  <si>
    <t xml:space="preserve">PT14262</t>
  </si>
  <si>
    <t xml:space="preserve">PT14239</t>
  </si>
  <si>
    <t xml:space="preserve">Priya Chopra</t>
  </si>
  <si>
    <t xml:space="preserve">PT13587</t>
  </si>
  <si>
    <t xml:space="preserve">Rahul Mehta</t>
  </si>
  <si>
    <t xml:space="preserve">PT13079</t>
  </si>
  <si>
    <t xml:space="preserve">PT12704</t>
  </si>
  <si>
    <t xml:space="preserve">PT14867</t>
  </si>
  <si>
    <t xml:space="preserve">PT11374</t>
  </si>
  <si>
    <t xml:space="preserve">PT14405</t>
  </si>
  <si>
    <t xml:space="preserve">PT11087</t>
  </si>
  <si>
    <t xml:space="preserve">Karan Agarwal</t>
  </si>
  <si>
    <t xml:space="preserve">PT14497</t>
  </si>
  <si>
    <t xml:space="preserve">PT13066</t>
  </si>
  <si>
    <t xml:space="preserve">PT14010</t>
  </si>
  <si>
    <t xml:space="preserve">PT11702</t>
  </si>
  <si>
    <t xml:space="preserve">PT14319</t>
  </si>
  <si>
    <t xml:space="preserve">PT14599</t>
  </si>
  <si>
    <t xml:space="preserve">  AMIT MENON  </t>
  </si>
  <si>
    <t xml:space="preserve">PT10579</t>
  </si>
  <si>
    <t xml:space="preserve">PT12269</t>
  </si>
  <si>
    <t xml:space="preserve">PT11081</t>
  </si>
  <si>
    <t xml:space="preserve">PT10328</t>
  </si>
  <si>
    <t xml:space="preserve">PT10208</t>
  </si>
  <si>
    <t xml:space="preserve">PT12767</t>
  </si>
  <si>
    <t xml:space="preserve">PT10697</t>
  </si>
  <si>
    <t xml:space="preserve">PT11527</t>
  </si>
  <si>
    <t xml:space="preserve">PT11421</t>
  </si>
  <si>
    <t xml:space="preserve">Priya Menon</t>
  </si>
  <si>
    <t xml:space="preserve">PT13238</t>
  </si>
  <si>
    <t xml:space="preserve">PT13485</t>
  </si>
  <si>
    <t xml:space="preserve">Karan Kumar</t>
  </si>
  <si>
    <t xml:space="preserve">PT13711</t>
  </si>
  <si>
    <t xml:space="preserve">PT10815</t>
  </si>
  <si>
    <t xml:space="preserve">PT12137</t>
  </si>
  <si>
    <t xml:space="preserve">PT10451</t>
  </si>
  <si>
    <t xml:space="preserve">Ravi Sheikh</t>
  </si>
  <si>
    <t xml:space="preserve">PT11502</t>
  </si>
  <si>
    <t xml:space="preserve">PT13282</t>
  </si>
  <si>
    <t xml:space="preserve">PT10474</t>
  </si>
  <si>
    <t xml:space="preserve">PT11841</t>
  </si>
  <si>
    <t xml:space="preserve">PT10703</t>
  </si>
  <si>
    <t xml:space="preserve">PT12810</t>
  </si>
  <si>
    <t xml:space="preserve">Sara Verma</t>
  </si>
  <si>
    <t xml:space="preserve">PT14760</t>
  </si>
  <si>
    <t xml:space="preserve">PT11865</t>
  </si>
  <si>
    <t xml:space="preserve">Ajay Shah</t>
  </si>
  <si>
    <t xml:space="preserve">PT12350</t>
  </si>
  <si>
    <t xml:space="preserve">PT13847</t>
  </si>
  <si>
    <t xml:space="preserve">PT12674</t>
  </si>
  <si>
    <t xml:space="preserve">PT12101</t>
  </si>
  <si>
    <t xml:space="preserve">PT10741</t>
  </si>
  <si>
    <t xml:space="preserve">PT12416</t>
  </si>
  <si>
    <t xml:space="preserve">PT10506</t>
  </si>
  <si>
    <t xml:space="preserve">PT11061</t>
  </si>
  <si>
    <t xml:space="preserve">PT14627</t>
  </si>
  <si>
    <t xml:space="preserve">PT11674</t>
  </si>
  <si>
    <t xml:space="preserve">Aarav Kapoor</t>
  </si>
  <si>
    <t xml:space="preserve">PT12563</t>
  </si>
  <si>
    <t xml:space="preserve">PT13620</t>
  </si>
  <si>
    <t xml:space="preserve">PT10795</t>
  </si>
  <si>
    <t xml:space="preserve">PT14962</t>
  </si>
  <si>
    <t xml:space="preserve">PT13935</t>
  </si>
  <si>
    <t xml:space="preserve">PT13105</t>
  </si>
  <si>
    <t xml:space="preserve">PT12548</t>
  </si>
  <si>
    <t xml:space="preserve">PT13971</t>
  </si>
  <si>
    <t xml:space="preserve">Vihaan Menon</t>
  </si>
  <si>
    <t xml:space="preserve">PT11776</t>
  </si>
  <si>
    <t xml:space="preserve">PT13317</t>
  </si>
  <si>
    <t xml:space="preserve">PT13319</t>
  </si>
  <si>
    <t xml:space="preserve">PT11280</t>
  </si>
  <si>
    <t xml:space="preserve">PT14230</t>
  </si>
  <si>
    <t xml:space="preserve">Vivaan Mukherjee</t>
  </si>
  <si>
    <t xml:space="preserve">PT14826</t>
  </si>
  <si>
    <t xml:space="preserve">Aarav Das</t>
  </si>
  <si>
    <t xml:space="preserve">PT11955</t>
  </si>
  <si>
    <t xml:space="preserve">PT10383</t>
  </si>
  <si>
    <t xml:space="preserve">PT13703</t>
  </si>
  <si>
    <t xml:space="preserve">PT14431</t>
  </si>
  <si>
    <t xml:space="preserve">PT14862</t>
  </si>
  <si>
    <t xml:space="preserve">PT10948</t>
  </si>
  <si>
    <t xml:space="preserve">PT14647</t>
  </si>
  <si>
    <t xml:space="preserve">  AARAV MENON  </t>
  </si>
  <si>
    <t xml:space="preserve">PT14874</t>
  </si>
  <si>
    <t xml:space="preserve">PT13369</t>
  </si>
  <si>
    <t xml:space="preserve">PT13160</t>
  </si>
  <si>
    <t xml:space="preserve">PT13316</t>
  </si>
  <si>
    <t xml:space="preserve">PT12841</t>
  </si>
  <si>
    <t xml:space="preserve">PT14344</t>
  </si>
  <si>
    <t xml:space="preserve">PT12938</t>
  </si>
  <si>
    <t xml:space="preserve">PT11485</t>
  </si>
  <si>
    <t xml:space="preserve">Sanjay Rao</t>
  </si>
  <si>
    <t xml:space="preserve">OTHER</t>
  </si>
  <si>
    <t xml:space="preserve">PT11983</t>
  </si>
  <si>
    <t xml:space="preserve">PT10620</t>
  </si>
  <si>
    <t xml:space="preserve">PT10427</t>
  </si>
  <si>
    <t xml:space="preserve">PT10282</t>
  </si>
  <si>
    <t xml:space="preserve">PT10785</t>
  </si>
  <si>
    <t xml:space="preserve">PT13187</t>
  </si>
  <si>
    <t xml:space="preserve">PT12721</t>
  </si>
  <si>
    <t xml:space="preserve">Nikhil Mukherjee</t>
  </si>
  <si>
    <t xml:space="preserve">PT11930</t>
  </si>
  <si>
    <t xml:space="preserve">PT14963</t>
  </si>
  <si>
    <t xml:space="preserve">PT12022</t>
  </si>
  <si>
    <t xml:space="preserve">PT13090</t>
  </si>
  <si>
    <t xml:space="preserve">PT12643</t>
  </si>
  <si>
    <t xml:space="preserve">PT12227</t>
  </si>
  <si>
    <t xml:space="preserve">PT13061</t>
  </si>
  <si>
    <t xml:space="preserve">PT12016</t>
  </si>
  <si>
    <t xml:space="preserve">Siddharth Nair</t>
  </si>
  <si>
    <t xml:space="preserve">PT12914</t>
  </si>
  <si>
    <t xml:space="preserve">  RAVI MEHTA  </t>
  </si>
  <si>
    <t xml:space="preserve">PT14583</t>
  </si>
  <si>
    <t xml:space="preserve">PT12942</t>
  </si>
  <si>
    <t xml:space="preserve">PT12977</t>
  </si>
  <si>
    <t xml:space="preserve">PT11638</t>
  </si>
  <si>
    <t xml:space="preserve">PT11792</t>
  </si>
  <si>
    <t xml:space="preserve">PT14653</t>
  </si>
  <si>
    <t xml:space="preserve">PT12309</t>
  </si>
  <si>
    <t xml:space="preserve">PT12466</t>
  </si>
  <si>
    <t xml:space="preserve">PT14577</t>
  </si>
  <si>
    <t xml:space="preserve">PT14108</t>
  </si>
  <si>
    <t xml:space="preserve">PT14445</t>
  </si>
  <si>
    <t xml:space="preserve">Meera Chatterjee</t>
  </si>
  <si>
    <t xml:space="preserve">PT10314</t>
  </si>
  <si>
    <t xml:space="preserve">PT11423</t>
  </si>
  <si>
    <t xml:space="preserve">PT14791</t>
  </si>
  <si>
    <t xml:space="preserve">PT14945</t>
  </si>
  <si>
    <t xml:space="preserve">PT12349</t>
  </si>
  <si>
    <t xml:space="preserve">PT13877</t>
  </si>
  <si>
    <t xml:space="preserve">  KAVYA SINGH  </t>
  </si>
  <si>
    <t xml:space="preserve">PT10346</t>
  </si>
  <si>
    <t xml:space="preserve">PT14854</t>
  </si>
  <si>
    <t xml:space="preserve">PT11220</t>
  </si>
  <si>
    <t xml:space="preserve">PT10993</t>
  </si>
  <si>
    <t xml:space="preserve">PT11922</t>
  </si>
  <si>
    <t xml:space="preserve">PT14633</t>
  </si>
  <si>
    <t xml:space="preserve">PT14323</t>
  </si>
  <si>
    <t xml:space="preserve">PT11204</t>
  </si>
  <si>
    <t xml:space="preserve">PT10572</t>
  </si>
  <si>
    <t xml:space="preserve">PT13375</t>
  </si>
  <si>
    <t xml:space="preserve">PT14992</t>
  </si>
  <si>
    <t xml:space="preserve">PT14056</t>
  </si>
  <si>
    <t xml:space="preserve">PT11075</t>
  </si>
  <si>
    <t xml:space="preserve">PT10655</t>
  </si>
  <si>
    <t xml:space="preserve">PT11435</t>
  </si>
  <si>
    <t xml:space="preserve">PT13050</t>
  </si>
  <si>
    <t xml:space="preserve">Karan Khan</t>
  </si>
  <si>
    <t xml:space="preserve">PT13701</t>
  </si>
  <si>
    <t xml:space="preserve">PT10170</t>
  </si>
  <si>
    <t xml:space="preserve">Meera Sheikh</t>
  </si>
  <si>
    <t xml:space="preserve">PT10870</t>
  </si>
  <si>
    <t xml:space="preserve">PT11142</t>
  </si>
  <si>
    <t xml:space="preserve">PT10353</t>
  </si>
  <si>
    <t xml:space="preserve">PT12446</t>
  </si>
  <si>
    <t xml:space="preserve">PT14939</t>
  </si>
  <si>
    <t xml:space="preserve">PT14502</t>
  </si>
  <si>
    <t xml:space="preserve">PT13260</t>
  </si>
  <si>
    <t xml:space="preserve">PT10157</t>
  </si>
  <si>
    <t xml:space="preserve">  NIKHIL MUKHERJEE  </t>
  </si>
  <si>
    <t xml:space="preserve">PT11560</t>
  </si>
  <si>
    <t xml:space="preserve">  REKHA CHAUHAN  </t>
  </si>
  <si>
    <t xml:space="preserve">PT12652</t>
  </si>
  <si>
    <t xml:space="preserve">PT10600</t>
  </si>
  <si>
    <t xml:space="preserve">PT13833</t>
  </si>
  <si>
    <t xml:space="preserve">PT14718</t>
  </si>
  <si>
    <t xml:space="preserve">PT11685</t>
  </si>
  <si>
    <t xml:space="preserve">PT12710</t>
  </si>
  <si>
    <t xml:space="preserve">PT11978</t>
  </si>
  <si>
    <t xml:space="preserve">PT12575</t>
  </si>
  <si>
    <t xml:space="preserve">PT10715</t>
  </si>
  <si>
    <t xml:space="preserve">PT11590</t>
  </si>
  <si>
    <t xml:space="preserve">PT10570</t>
  </si>
  <si>
    <t xml:space="preserve">PT14959</t>
  </si>
  <si>
    <t xml:space="preserve">PT10021</t>
  </si>
  <si>
    <t xml:space="preserve">PT10877</t>
  </si>
  <si>
    <t xml:space="preserve">PT12193</t>
  </si>
  <si>
    <t xml:space="preserve">PT14783</t>
  </si>
  <si>
    <t xml:space="preserve">PT14748</t>
  </si>
  <si>
    <t xml:space="preserve">Vikram Yadav</t>
  </si>
  <si>
    <t xml:space="preserve">PT14153</t>
  </si>
  <si>
    <t xml:space="preserve">PT13862</t>
  </si>
  <si>
    <t xml:space="preserve">PT14933</t>
  </si>
  <si>
    <t xml:space="preserve">PT12107</t>
  </si>
  <si>
    <t xml:space="preserve">PT12545</t>
  </si>
  <si>
    <t xml:space="preserve">Anika Khan</t>
  </si>
  <si>
    <t xml:space="preserve">PT13664</t>
  </si>
  <si>
    <t xml:space="preserve">PT11881</t>
  </si>
  <si>
    <t xml:space="preserve">PT11143</t>
  </si>
  <si>
    <t xml:space="preserve">PT13398</t>
  </si>
  <si>
    <t xml:space="preserve">PT13029</t>
  </si>
  <si>
    <t xml:space="preserve">PT13678</t>
  </si>
  <si>
    <t xml:space="preserve">PT10100</t>
  </si>
  <si>
    <t xml:space="preserve">PT10645</t>
  </si>
  <si>
    <t xml:space="preserve">PT12853</t>
  </si>
  <si>
    <t xml:space="preserve">PT11281</t>
  </si>
  <si>
    <t xml:space="preserve">Ananya Rao</t>
  </si>
  <si>
    <t xml:space="preserve">PT12781</t>
  </si>
  <si>
    <t xml:space="preserve">PT11315</t>
  </si>
  <si>
    <t xml:space="preserve">PT11966</t>
  </si>
  <si>
    <t xml:space="preserve">PT11749</t>
  </si>
  <si>
    <t xml:space="preserve">PT14058</t>
  </si>
  <si>
    <t xml:space="preserve">PT12664</t>
  </si>
  <si>
    <t xml:space="preserve">PT10812</t>
  </si>
  <si>
    <t xml:space="preserve">PT13255</t>
  </si>
  <si>
    <t xml:space="preserve">PT11820</t>
  </si>
  <si>
    <t xml:space="preserve">PT12338</t>
  </si>
  <si>
    <t xml:space="preserve">PT10719</t>
  </si>
  <si>
    <t xml:space="preserve">PT10431</t>
  </si>
  <si>
    <t xml:space="preserve">PT14601</t>
  </si>
  <si>
    <t xml:space="preserve">PT10849</t>
  </si>
  <si>
    <t xml:space="preserve">PT11146</t>
  </si>
  <si>
    <t xml:space="preserve">PT14001</t>
  </si>
  <si>
    <t xml:space="preserve">PT12045</t>
  </si>
  <si>
    <t xml:space="preserve">PT12170</t>
  </si>
  <si>
    <t xml:space="preserve">PT12935</t>
  </si>
  <si>
    <t xml:space="preserve">Priya Bose</t>
  </si>
  <si>
    <t xml:space="preserve">PT14591</t>
  </si>
  <si>
    <t xml:space="preserve">PT13129</t>
  </si>
  <si>
    <t xml:space="preserve">PT14921</t>
  </si>
  <si>
    <t xml:space="preserve">PT14600</t>
  </si>
  <si>
    <t xml:space="preserve">PT13323</t>
  </si>
  <si>
    <t xml:space="preserve">PT14823</t>
  </si>
  <si>
    <t xml:space="preserve">PT11799</t>
  </si>
  <si>
    <t xml:space="preserve">PT13857</t>
  </si>
  <si>
    <t xml:space="preserve">PT13339</t>
  </si>
  <si>
    <t xml:space="preserve">PT12983</t>
  </si>
  <si>
    <t xml:space="preserve">PT14338</t>
  </si>
  <si>
    <t xml:space="preserve">Rahul Shah</t>
  </si>
  <si>
    <t xml:space="preserve">PT12099</t>
  </si>
  <si>
    <t xml:space="preserve">PT10159</t>
  </si>
  <si>
    <t xml:space="preserve">PT13236</t>
  </si>
  <si>
    <t xml:space="preserve">PT10562</t>
  </si>
  <si>
    <t xml:space="preserve">PT12771</t>
  </si>
  <si>
    <t xml:space="preserve">PT10891</t>
  </si>
  <si>
    <t xml:space="preserve">PT11769</t>
  </si>
  <si>
    <t xml:space="preserve">PT11071</t>
  </si>
  <si>
    <t xml:space="preserve">PT14091</t>
  </si>
  <si>
    <t xml:space="preserve">PT10725</t>
  </si>
  <si>
    <t xml:space="preserve">PT13174</t>
  </si>
  <si>
    <t xml:space="preserve">PT11317</t>
  </si>
  <si>
    <t xml:space="preserve">PT12360</t>
  </si>
  <si>
    <t xml:space="preserve">PT13271</t>
  </si>
  <si>
    <t xml:space="preserve">PT12345</t>
  </si>
  <si>
    <t xml:space="preserve">Diya Chatterjee</t>
  </si>
  <si>
    <t xml:space="preserve">PT14897</t>
  </si>
  <si>
    <t xml:space="preserve">PT12400</t>
  </si>
  <si>
    <t xml:space="preserve">PT14886</t>
  </si>
  <si>
    <t xml:space="preserve">PT13161</t>
  </si>
  <si>
    <t xml:space="preserve">PT14078</t>
  </si>
  <si>
    <t xml:space="preserve">PT12524</t>
  </si>
  <si>
    <t xml:space="preserve">PT12564</t>
  </si>
  <si>
    <t xml:space="preserve">PT11415</t>
  </si>
  <si>
    <t xml:space="preserve">PT13875</t>
  </si>
  <si>
    <t xml:space="preserve">PT10068</t>
  </si>
  <si>
    <t xml:space="preserve">PT14955</t>
  </si>
  <si>
    <t xml:space="preserve">PT14965</t>
  </si>
  <si>
    <t xml:space="preserve">PT12585</t>
  </si>
  <si>
    <t xml:space="preserve">PT14510</t>
  </si>
  <si>
    <t xml:space="preserve">PT12162</t>
  </si>
  <si>
    <t xml:space="preserve">PT13477</t>
  </si>
  <si>
    <t xml:space="preserve">PT14350</t>
  </si>
  <si>
    <t xml:space="preserve">PT10032</t>
  </si>
  <si>
    <t xml:space="preserve">PT11051</t>
  </si>
  <si>
    <t xml:space="preserve">PT14075</t>
  </si>
  <si>
    <t xml:space="preserve">PT10072</t>
  </si>
  <si>
    <t xml:space="preserve">Amit Shah</t>
  </si>
  <si>
    <t xml:space="preserve">PT12884</t>
  </si>
  <si>
    <t xml:space="preserve">PT14347</t>
  </si>
  <si>
    <t xml:space="preserve">PT14141</t>
  </si>
  <si>
    <t xml:space="preserve">PT13047</t>
  </si>
  <si>
    <t xml:space="preserve">  DIYA CHOPRA  </t>
  </si>
  <si>
    <t xml:space="preserve">PT10568</t>
  </si>
  <si>
    <t xml:space="preserve">Rahul Singh</t>
  </si>
  <si>
    <t xml:space="preserve">PT12697</t>
  </si>
  <si>
    <t xml:space="preserve">PT13460</t>
  </si>
  <si>
    <t xml:space="preserve">PT10235</t>
  </si>
  <si>
    <t xml:space="preserve">PT12053</t>
  </si>
  <si>
    <t xml:space="preserve">PT13167</t>
  </si>
  <si>
    <t xml:space="preserve">PT10909</t>
  </si>
  <si>
    <t xml:space="preserve">PT13566</t>
  </si>
  <si>
    <t xml:space="preserve">PT14205</t>
  </si>
  <si>
    <t xml:space="preserve">PT10610</t>
  </si>
  <si>
    <t xml:space="preserve">PT12731</t>
  </si>
  <si>
    <t xml:space="preserve">PT11258</t>
  </si>
  <si>
    <t xml:space="preserve">PT13247</t>
  </si>
  <si>
    <t xml:space="preserve">PT14043</t>
  </si>
  <si>
    <t xml:space="preserve">PT11925</t>
  </si>
  <si>
    <t xml:space="preserve">PT14569</t>
  </si>
  <si>
    <t xml:space="preserve">PT13179</t>
  </si>
  <si>
    <t xml:space="preserve">PT10537</t>
  </si>
  <si>
    <t xml:space="preserve">PT14612</t>
  </si>
  <si>
    <t xml:space="preserve">PT13453</t>
  </si>
  <si>
    <t xml:space="preserve">PT13525</t>
  </si>
  <si>
    <t xml:space="preserve">PT12405</t>
  </si>
  <si>
    <t xml:space="preserve">PT13078</t>
  </si>
  <si>
    <t xml:space="preserve">PT14988</t>
  </si>
  <si>
    <t xml:space="preserve">PT10781</t>
  </si>
  <si>
    <t xml:space="preserve">PT14721</t>
  </si>
  <si>
    <t xml:space="preserve">PT10311</t>
  </si>
  <si>
    <t xml:space="preserve">PT13360</t>
  </si>
  <si>
    <t xml:space="preserve">PT11408</t>
  </si>
  <si>
    <t xml:space="preserve">PT12887</t>
  </si>
  <si>
    <t xml:space="preserve">Manoj Agarwal</t>
  </si>
  <si>
    <t xml:space="preserve">PT10108</t>
  </si>
  <si>
    <t xml:space="preserve">PT12639</t>
  </si>
  <si>
    <t xml:space="preserve">  VARUN KUMAR  </t>
  </si>
  <si>
    <t xml:space="preserve">PT14034</t>
  </si>
  <si>
    <t xml:space="preserve">PT10117</t>
  </si>
  <si>
    <t xml:space="preserve">PT11938</t>
  </si>
  <si>
    <t xml:space="preserve">PT12102</t>
  </si>
  <si>
    <t xml:space="preserve">PT11757</t>
  </si>
  <si>
    <t xml:space="preserve">Ajay Reddy</t>
  </si>
  <si>
    <t xml:space="preserve">PT14911</t>
  </si>
  <si>
    <t xml:space="preserve">PT10548</t>
  </si>
  <si>
    <t xml:space="preserve">Krishna Reddy</t>
  </si>
  <si>
    <t xml:space="preserve">PT11277</t>
  </si>
  <si>
    <t xml:space="preserve">PT14620</t>
  </si>
  <si>
    <t xml:space="preserve">PT14045</t>
  </si>
  <si>
    <t xml:space="preserve">PT14394</t>
  </si>
  <si>
    <t xml:space="preserve">Ishaan Sheikh</t>
  </si>
  <si>
    <t xml:space="preserve">PT10596</t>
  </si>
  <si>
    <t xml:space="preserve">PT10759</t>
  </si>
  <si>
    <t xml:space="preserve">Farhan Bhat</t>
  </si>
  <si>
    <t xml:space="preserve">PT11675</t>
  </si>
  <si>
    <t xml:space="preserve">PT13689</t>
  </si>
  <si>
    <t xml:space="preserve">PT12505</t>
  </si>
  <si>
    <t xml:space="preserve">Riya Mukherjee</t>
  </si>
  <si>
    <t xml:space="preserve">PT14512</t>
  </si>
  <si>
    <t xml:space="preserve">PT14598</t>
  </si>
  <si>
    <t xml:space="preserve">PT14522</t>
  </si>
  <si>
    <t xml:space="preserve">Myra Bose</t>
  </si>
  <si>
    <t xml:space="preserve">PT13506</t>
  </si>
  <si>
    <t xml:space="preserve">PT12072</t>
  </si>
  <si>
    <t xml:space="preserve">  ADITYA SHEIKH  </t>
  </si>
  <si>
    <t xml:space="preserve">PT11719</t>
  </si>
  <si>
    <t xml:space="preserve">PT13998</t>
  </si>
  <si>
    <t xml:space="preserve">PT13094</t>
  </si>
  <si>
    <t xml:space="preserve">Amit Patel</t>
  </si>
  <si>
    <t xml:space="preserve">PT13657</t>
  </si>
  <si>
    <t xml:space="preserve">PT14022</t>
  </si>
  <si>
    <t xml:space="preserve">Imran Bhat</t>
  </si>
  <si>
    <t xml:space="preserve">PT14895</t>
  </si>
  <si>
    <t xml:space="preserve">PT14527</t>
  </si>
  <si>
    <t xml:space="preserve">PT11607</t>
  </si>
  <si>
    <t xml:space="preserve">PT14267</t>
  </si>
  <si>
    <t xml:space="preserve">PT10107</t>
  </si>
  <si>
    <t xml:space="preserve">PT12735</t>
  </si>
  <si>
    <t xml:space="preserve">PT12023</t>
  </si>
  <si>
    <t xml:space="preserve">PT11943</t>
  </si>
  <si>
    <t xml:space="preserve">PT14372</t>
  </si>
  <si>
    <t xml:space="preserve">PT14421</t>
  </si>
  <si>
    <t xml:space="preserve">PT12934</t>
  </si>
  <si>
    <t xml:space="preserve">PT13380</t>
  </si>
  <si>
    <t xml:space="preserve">PT11065</t>
  </si>
  <si>
    <t xml:space="preserve">Riya Nair</t>
  </si>
  <si>
    <t xml:space="preserve">PT13864</t>
  </si>
  <si>
    <t xml:space="preserve">Sai Menon</t>
  </si>
  <si>
    <t xml:space="preserve">PT11709</t>
  </si>
  <si>
    <t xml:space="preserve">PT10340</t>
  </si>
  <si>
    <t xml:space="preserve">PT13092</t>
  </si>
  <si>
    <t xml:space="preserve">PT12640</t>
  </si>
  <si>
    <t xml:space="preserve">Myra Chatterjee</t>
  </si>
  <si>
    <t xml:space="preserve">PT12047</t>
  </si>
  <si>
    <t xml:space="preserve">PT11000</t>
  </si>
  <si>
    <t xml:space="preserve">PT14189</t>
  </si>
  <si>
    <t xml:space="preserve">  DIYA THAKUR  </t>
  </si>
  <si>
    <t xml:space="preserve">PT11404</t>
  </si>
  <si>
    <t xml:space="preserve">PT14304</t>
  </si>
  <si>
    <t xml:space="preserve">  SUNITA MUKHERJEE  </t>
  </si>
  <si>
    <t xml:space="preserve">PT11454</t>
  </si>
  <si>
    <t xml:space="preserve">PT11928</t>
  </si>
  <si>
    <t xml:space="preserve">PT13974</t>
  </si>
  <si>
    <t xml:space="preserve">PT11980</t>
  </si>
  <si>
    <t xml:space="preserve">PT14590</t>
  </si>
  <si>
    <t xml:space="preserve">PT11166</t>
  </si>
  <si>
    <t xml:space="preserve">PT12700</t>
  </si>
  <si>
    <t xml:space="preserve">PT13313</t>
  </si>
  <si>
    <t xml:space="preserve">PT13973</t>
  </si>
  <si>
    <t xml:space="preserve">PT13466</t>
  </si>
  <si>
    <t xml:space="preserve">PT12610</t>
  </si>
  <si>
    <t xml:space="preserve">PT11440</t>
  </si>
  <si>
    <t xml:space="preserve">PT11635</t>
  </si>
  <si>
    <t xml:space="preserve">PT11093</t>
  </si>
  <si>
    <t xml:space="preserve">PT11679</t>
  </si>
  <si>
    <t xml:space="preserve">Nikhil Thakur</t>
  </si>
  <si>
    <t xml:space="preserve">PT11218</t>
  </si>
  <si>
    <t xml:space="preserve">PT12968</t>
  </si>
  <si>
    <t xml:space="preserve">PT13148</t>
  </si>
  <si>
    <t xml:space="preserve">PT14050</t>
  </si>
  <si>
    <t xml:space="preserve">PT11923</t>
  </si>
  <si>
    <t xml:space="preserve">PT10855</t>
  </si>
  <si>
    <t xml:space="preserve">PT10237</t>
  </si>
  <si>
    <t xml:space="preserve">PT10369</t>
  </si>
  <si>
    <t xml:space="preserve">PT14787</t>
  </si>
  <si>
    <t xml:space="preserve">PT10634</t>
  </si>
  <si>
    <t xml:space="preserve">PT14533</t>
  </si>
  <si>
    <t xml:space="preserve">  ISHAAN BOSE  </t>
  </si>
  <si>
    <t xml:space="preserve">PT13526</t>
  </si>
  <si>
    <t xml:space="preserve">PT10105</t>
  </si>
  <si>
    <t xml:space="preserve">PT10971</t>
  </si>
  <si>
    <t xml:space="preserve">PT10757</t>
  </si>
  <si>
    <t xml:space="preserve">Sara Pillai</t>
  </si>
  <si>
    <t xml:space="preserve">PT11477</t>
  </si>
  <si>
    <t xml:space="preserve">PT13182</t>
  </si>
  <si>
    <t xml:space="preserve">PT14553</t>
  </si>
  <si>
    <t xml:space="preserve">PT13204</t>
  </si>
  <si>
    <t xml:space="preserve">PT13553</t>
  </si>
  <si>
    <t xml:space="preserve">PT13231</t>
  </si>
  <si>
    <t xml:space="preserve">PT12357</t>
  </si>
  <si>
    <t xml:space="preserve">PT10907</t>
  </si>
  <si>
    <t xml:space="preserve">Aarav Chopra</t>
  </si>
  <si>
    <t xml:space="preserve">PT11761</t>
  </si>
  <si>
    <t xml:space="preserve">PT10908</t>
  </si>
  <si>
    <t xml:space="preserve">PT10058</t>
  </si>
  <si>
    <t xml:space="preserve">PT14987</t>
  </si>
  <si>
    <t xml:space="preserve">Sameer Bose</t>
  </si>
  <si>
    <t xml:space="preserve">PT10489</t>
  </si>
  <si>
    <t xml:space="preserve">PT12304</t>
  </si>
  <si>
    <t xml:space="preserve">PT11148</t>
  </si>
  <si>
    <t xml:space="preserve">PT10883</t>
  </si>
  <si>
    <t xml:space="preserve">PT14412</t>
  </si>
  <si>
    <t xml:space="preserve">PT14634</t>
  </si>
  <si>
    <t xml:space="preserve">PT13016</t>
  </si>
  <si>
    <t xml:space="preserve">PT13949</t>
  </si>
  <si>
    <t xml:space="preserve">PT10702</t>
  </si>
  <si>
    <t xml:space="preserve">PT13472</t>
  </si>
  <si>
    <t xml:space="preserve">PT13177</t>
  </si>
  <si>
    <t xml:space="preserve">PT12174</t>
  </si>
  <si>
    <t xml:space="preserve">PT11493</t>
  </si>
  <si>
    <t xml:space="preserve">PT10575</t>
  </si>
  <si>
    <t xml:space="preserve">PT11912</t>
  </si>
  <si>
    <t xml:space="preserve">PT13063</t>
  </si>
  <si>
    <t xml:space="preserve">  AYESHA YADAV  </t>
  </si>
  <si>
    <t xml:space="preserve">PT14958</t>
  </si>
  <si>
    <t xml:space="preserve">PT13425</t>
  </si>
  <si>
    <t xml:space="preserve">PT14183</t>
  </si>
  <si>
    <t xml:space="preserve">PT11609</t>
  </si>
  <si>
    <t xml:space="preserve">PT10195</t>
  </si>
  <si>
    <t xml:space="preserve">PT12659</t>
  </si>
  <si>
    <t xml:space="preserve">PT10894</t>
  </si>
  <si>
    <t xml:space="preserve">PT14157</t>
  </si>
  <si>
    <t xml:space="preserve">PT13677</t>
  </si>
  <si>
    <t xml:space="preserve">PT13967</t>
  </si>
  <si>
    <t xml:space="preserve">PT14589</t>
  </si>
  <si>
    <t xml:space="preserve">PT10080</t>
  </si>
  <si>
    <t xml:space="preserve">PT12212</t>
  </si>
  <si>
    <t xml:space="preserve">PT13069</t>
  </si>
  <si>
    <t xml:space="preserve">PT13830</t>
  </si>
  <si>
    <t xml:space="preserve">PT13054</t>
  </si>
  <si>
    <t xml:space="preserve">PT10226</t>
  </si>
  <si>
    <t xml:space="preserve">PT14107</t>
  </si>
  <si>
    <t xml:space="preserve">PT10803</t>
  </si>
  <si>
    <t xml:space="preserve">Sunita Bhat</t>
  </si>
  <si>
    <t xml:space="preserve">PT11652</t>
  </si>
  <si>
    <t xml:space="preserve">PT14418</t>
  </si>
  <si>
    <t xml:space="preserve">PT11811</t>
  </si>
  <si>
    <t xml:space="preserve">PT10062</t>
  </si>
  <si>
    <t xml:space="preserve">Aditya Iyer</t>
  </si>
  <si>
    <t xml:space="preserve">PT12277</t>
  </si>
  <si>
    <t xml:space="preserve">PT11448</t>
  </si>
  <si>
    <t xml:space="preserve">PT12431</t>
  </si>
  <si>
    <t xml:space="preserve">Varun Joshi</t>
  </si>
  <si>
    <t xml:space="preserve">PT14896</t>
  </si>
  <si>
    <t xml:space="preserve">PT11194</t>
  </si>
  <si>
    <t xml:space="preserve">PT11888</t>
  </si>
  <si>
    <t xml:space="preserve">Sara Nair</t>
  </si>
  <si>
    <t xml:space="preserve">PT10132</t>
  </si>
  <si>
    <t xml:space="preserve">PT14845</t>
  </si>
  <si>
    <t xml:space="preserve">PT11336</t>
  </si>
  <si>
    <t xml:space="preserve">PT13464</t>
  </si>
  <si>
    <t xml:space="preserve">PT12756</t>
  </si>
  <si>
    <t xml:space="preserve">PT10493</t>
  </si>
  <si>
    <t xml:space="preserve">PT13117</t>
  </si>
  <si>
    <t xml:space="preserve">  ISHAAN AGARWAL  </t>
  </si>
  <si>
    <t xml:space="preserve">PT14517</t>
  </si>
  <si>
    <t xml:space="preserve">PT12067</t>
  </si>
  <si>
    <t xml:space="preserve">PT11450</t>
  </si>
  <si>
    <t xml:space="preserve">PT12836</t>
  </si>
  <si>
    <t xml:space="preserve">PT11127</t>
  </si>
  <si>
    <t xml:space="preserve">Vihaan Kumar</t>
  </si>
  <si>
    <t xml:space="preserve">PT10713</t>
  </si>
  <si>
    <t xml:space="preserve">PT14704</t>
  </si>
  <si>
    <t xml:space="preserve">PT13168</t>
  </si>
  <si>
    <t xml:space="preserve">PT11952</t>
  </si>
  <si>
    <t xml:space="preserve">PT13589</t>
  </si>
  <si>
    <t xml:space="preserve">PT14558</t>
  </si>
  <si>
    <t xml:space="preserve">PT11703</t>
  </si>
  <si>
    <t xml:space="preserve">PT11144</t>
  </si>
  <si>
    <t xml:space="preserve">Isha Kumar</t>
  </si>
  <si>
    <t xml:space="preserve">PT14677</t>
  </si>
  <si>
    <t xml:space="preserve">PT11608</t>
  </si>
  <si>
    <t xml:space="preserve">PT11349</t>
  </si>
  <si>
    <t xml:space="preserve">PT12569</t>
  </si>
  <si>
    <t xml:space="preserve">PT11368</t>
  </si>
  <si>
    <t xml:space="preserve">PT10710</t>
  </si>
  <si>
    <t xml:space="preserve">PT14069</t>
  </si>
  <si>
    <t xml:space="preserve">PT14821</t>
  </si>
  <si>
    <t xml:space="preserve">PT13192</t>
  </si>
  <si>
    <t xml:space="preserve">Varun Yadav</t>
  </si>
  <si>
    <t xml:space="preserve">PT11042</t>
  </si>
  <si>
    <t xml:space="preserve">Diya Iyer</t>
  </si>
  <si>
    <t xml:space="preserve">PT11323</t>
  </si>
  <si>
    <t xml:space="preserve">PT12576</t>
  </si>
  <si>
    <t xml:space="preserve">PT10481</t>
  </si>
  <si>
    <t xml:space="preserve">PT14436</t>
  </si>
  <si>
    <t xml:space="preserve">PT12975</t>
  </si>
  <si>
    <t xml:space="preserve">Kavya Chauhan</t>
  </si>
  <si>
    <t xml:space="preserve">PT13564</t>
  </si>
  <si>
    <t xml:space="preserve">PT14202</t>
  </si>
  <si>
    <t xml:space="preserve">PT12115</t>
  </si>
  <si>
    <t xml:space="preserve">PT12075</t>
  </si>
  <si>
    <t xml:space="preserve">PT11088</t>
  </si>
  <si>
    <t xml:space="preserve">PT10791</t>
  </si>
  <si>
    <t xml:space="preserve">PT11490</t>
  </si>
  <si>
    <t xml:space="preserve">PT13869</t>
  </si>
  <si>
    <t xml:space="preserve">PT13246</t>
  </si>
  <si>
    <t xml:space="preserve">PT13680</t>
  </si>
  <si>
    <t xml:space="preserve">PT13467</t>
  </si>
  <si>
    <t xml:space="preserve">PT10457</t>
  </si>
  <si>
    <t xml:space="preserve">PT13934</t>
  </si>
  <si>
    <t xml:space="preserve">PT11019</t>
  </si>
  <si>
    <t xml:space="preserve">PT10862</t>
  </si>
  <si>
    <t xml:space="preserve">PT12068</t>
  </si>
  <si>
    <t xml:space="preserve">Divya Chatterjee</t>
  </si>
  <si>
    <t xml:space="preserve">PT12255</t>
  </si>
  <si>
    <t xml:space="preserve">PT11237</t>
  </si>
  <si>
    <t xml:space="preserve">PT10724</t>
  </si>
  <si>
    <t xml:space="preserve">PT12905</t>
  </si>
  <si>
    <t xml:space="preserve">PT12120</t>
  </si>
  <si>
    <t xml:space="preserve">PT12311</t>
  </si>
  <si>
    <t xml:space="preserve">PT13761</t>
  </si>
  <si>
    <t xml:space="preserve">PT10799</t>
  </si>
  <si>
    <t xml:space="preserve">PT13132</t>
  </si>
  <si>
    <t xml:space="preserve">PT14255</t>
  </si>
  <si>
    <t xml:space="preserve">PT10686</t>
  </si>
  <si>
    <t xml:space="preserve">PT11340</t>
  </si>
  <si>
    <t xml:space="preserve">PT13512</t>
  </si>
  <si>
    <t xml:space="preserve">PT11489</t>
  </si>
  <si>
    <t xml:space="preserve">PT12523</t>
  </si>
  <si>
    <t xml:space="preserve">PT13176</t>
  </si>
  <si>
    <t xml:space="preserve">PT12806</t>
  </si>
  <si>
    <t xml:space="preserve">PT12081</t>
  </si>
  <si>
    <t xml:space="preserve">PT14297</t>
  </si>
  <si>
    <t xml:space="preserve">PT12358</t>
  </si>
  <si>
    <t xml:space="preserve">PT11915</t>
  </si>
  <si>
    <t xml:space="preserve">Ishaan Agarwal</t>
  </si>
  <si>
    <t xml:space="preserve">PT13038</t>
  </si>
  <si>
    <t xml:space="preserve">PT13883</t>
  </si>
  <si>
    <t xml:space="preserve">PT14579</t>
  </si>
  <si>
    <t xml:space="preserve">PT11328</t>
  </si>
  <si>
    <t xml:space="preserve">PT12611</t>
  </si>
  <si>
    <t xml:space="preserve">PT13411</t>
  </si>
  <si>
    <t xml:space="preserve">Sanjay Thakur</t>
  </si>
  <si>
    <t xml:space="preserve">PT10146</t>
  </si>
  <si>
    <t xml:space="preserve">PT13137</t>
  </si>
  <si>
    <t xml:space="preserve">Mohammed Chopra</t>
  </si>
  <si>
    <t xml:space="preserve">PT14192</t>
  </si>
  <si>
    <t xml:space="preserve">PT13749</t>
  </si>
  <si>
    <t xml:space="preserve">PT14454</t>
  </si>
  <si>
    <t xml:space="preserve">PT12857</t>
  </si>
  <si>
    <t xml:space="preserve">PT14270</t>
  </si>
  <si>
    <t xml:space="preserve">PT12719</t>
  </si>
  <si>
    <t xml:space="preserve">PT11417</t>
  </si>
  <si>
    <t xml:space="preserve">PT12276</t>
  </si>
  <si>
    <t xml:space="preserve">PT10121</t>
  </si>
  <si>
    <t xml:space="preserve">PT11714</t>
  </si>
  <si>
    <t xml:space="preserve">PT13451</t>
  </si>
  <si>
    <t xml:space="preserve">PT13635</t>
  </si>
  <si>
    <t xml:space="preserve">PT13071</t>
  </si>
  <si>
    <t xml:space="preserve">PT14071</t>
  </si>
  <si>
    <t xml:space="preserve">PT14699</t>
  </si>
  <si>
    <t xml:space="preserve">  REYANSH CHATTERJEE  </t>
  </si>
  <si>
    <t xml:space="preserve">PT10539</t>
  </si>
  <si>
    <t xml:space="preserve">PT10517</t>
  </si>
  <si>
    <t xml:space="preserve">PT11034</t>
  </si>
  <si>
    <t xml:space="preserve">PT11209</t>
  </si>
  <si>
    <t xml:space="preserve">Manoj Mehta</t>
  </si>
  <si>
    <t xml:space="preserve">PT10943</t>
  </si>
  <si>
    <t xml:space="preserve">PT10104</t>
  </si>
  <si>
    <t xml:space="preserve">  RAHUL YADAV  </t>
  </si>
  <si>
    <t xml:space="preserve">PT12508</t>
  </si>
  <si>
    <t xml:space="preserve">PT12251</t>
  </si>
  <si>
    <t xml:space="preserve">  AYESHA SHAH  </t>
  </si>
  <si>
    <t xml:space="preserve">PT14507</t>
  </si>
  <si>
    <t xml:space="preserve">PT13856</t>
  </si>
  <si>
    <t xml:space="preserve">PT13561</t>
  </si>
  <si>
    <t xml:space="preserve">PT12724</t>
  </si>
  <si>
    <t xml:space="preserve">PT11313</t>
  </si>
  <si>
    <t xml:space="preserve">PT13202</t>
  </si>
  <si>
    <t xml:space="preserve">PT12469</t>
  </si>
  <si>
    <t xml:space="preserve">PT10096</t>
  </si>
  <si>
    <t xml:space="preserve">Zoya Chatterjee</t>
  </si>
  <si>
    <t xml:space="preserve">PT13025</t>
  </si>
  <si>
    <t xml:space="preserve">PT14294</t>
  </si>
  <si>
    <t xml:space="preserve">PT11681</t>
  </si>
  <si>
    <t xml:space="preserve">PT11406</t>
  </si>
  <si>
    <t xml:space="preserve">PT10868</t>
  </si>
  <si>
    <t xml:space="preserve">PT13555</t>
  </si>
  <si>
    <t xml:space="preserve">PT14974</t>
  </si>
  <si>
    <t xml:space="preserve">PT13217</t>
  </si>
  <si>
    <t xml:space="preserve">PT12638</t>
  </si>
  <si>
    <t xml:space="preserve">PT12359</t>
  </si>
  <si>
    <t xml:space="preserve">PT11532</t>
  </si>
  <si>
    <t xml:space="preserve">PT14695</t>
  </si>
  <si>
    <t xml:space="preserve">PT14011</t>
  </si>
  <si>
    <t xml:space="preserve">PT11010</t>
  </si>
  <si>
    <t xml:space="preserve">PT14077</t>
  </si>
  <si>
    <t xml:space="preserve">PT11064</t>
  </si>
  <si>
    <t xml:space="preserve">PT13116</t>
  </si>
  <si>
    <t xml:space="preserve">PT10731</t>
  </si>
  <si>
    <t xml:space="preserve">PT14756</t>
  </si>
  <si>
    <t xml:space="preserve">PT14761</t>
  </si>
  <si>
    <t xml:space="preserve">PT10290</t>
  </si>
  <si>
    <t xml:space="preserve">PT12966</t>
  </si>
  <si>
    <t xml:space="preserve">PT11147</t>
  </si>
  <si>
    <t xml:space="preserve">PT10529</t>
  </si>
  <si>
    <t xml:space="preserve">PT12292</t>
  </si>
  <si>
    <t xml:space="preserve">PT10594</t>
  </si>
  <si>
    <t xml:space="preserve">  ADITYA SHARMA  </t>
  </si>
  <si>
    <t xml:space="preserve">PT12287</t>
  </si>
  <si>
    <t xml:space="preserve">PT10411</t>
  </si>
  <si>
    <t xml:space="preserve">PT11469</t>
  </si>
  <si>
    <t xml:space="preserve">PT14829</t>
  </si>
  <si>
    <t xml:space="preserve">PT14430</t>
  </si>
  <si>
    <t xml:space="preserve">PT10587</t>
  </si>
  <si>
    <t xml:space="preserve">PT14178</t>
  </si>
  <si>
    <t xml:space="preserve">PT10972</t>
  </si>
  <si>
    <t xml:space="preserve">PT12411</t>
  </si>
  <si>
    <t xml:space="preserve">PT10626</t>
  </si>
  <si>
    <t xml:space="preserve">PT10447</t>
  </si>
  <si>
    <t xml:space="preserve">PT10308</t>
  </si>
  <si>
    <t xml:space="preserve">PT10352</t>
  </si>
  <si>
    <t xml:space="preserve">  VIVAAN CHAUHAN  </t>
  </si>
  <si>
    <t xml:space="preserve">PT10705</t>
  </si>
  <si>
    <t xml:space="preserve">PT11913</t>
  </si>
  <si>
    <t xml:space="preserve">PT12608</t>
  </si>
  <si>
    <t xml:space="preserve">PT11412</t>
  </si>
  <si>
    <t xml:space="preserve">Pooja Gupta</t>
  </si>
  <si>
    <t xml:space="preserve">PT11466</t>
  </si>
  <si>
    <t xml:space="preserve">PT12103</t>
  </si>
  <si>
    <t xml:space="preserve">  NISHA CHOPRA  </t>
  </si>
  <si>
    <t xml:space="preserve">PT13301</t>
  </si>
  <si>
    <t xml:space="preserve">PT10586</t>
  </si>
  <si>
    <t xml:space="preserve">Rohan Gupta</t>
  </si>
  <si>
    <t xml:space="preserve">PT12712</t>
  </si>
  <si>
    <t xml:space="preserve">PT10753</t>
  </si>
  <si>
    <t xml:space="preserve">Pooja Thakur</t>
  </si>
  <si>
    <t xml:space="preserve">PT11339</t>
  </si>
  <si>
    <t xml:space="preserve">PT10712</t>
  </si>
  <si>
    <t xml:space="preserve">PT13227</t>
  </si>
  <si>
    <t xml:space="preserve">PT10832</t>
  </si>
  <si>
    <t xml:space="preserve">PT12954</t>
  </si>
  <si>
    <t xml:space="preserve">PT12681</t>
  </si>
  <si>
    <t xml:space="preserve">PT10149</t>
  </si>
  <si>
    <t xml:space="preserve">  KAVYA CHOPRA  </t>
  </si>
  <si>
    <t xml:space="preserve">PT14877</t>
  </si>
  <si>
    <t xml:space="preserve">PT10957</t>
  </si>
  <si>
    <t xml:space="preserve">PT11655</t>
  </si>
  <si>
    <t xml:space="preserve">PT13269</t>
  </si>
  <si>
    <t xml:space="preserve">PT11629</t>
  </si>
  <si>
    <t xml:space="preserve">PT11897</t>
  </si>
  <si>
    <t xml:space="preserve">PT11929</t>
  </si>
  <si>
    <t xml:space="preserve">PT10361</t>
  </si>
  <si>
    <t xml:space="preserve">PT13197</t>
  </si>
  <si>
    <t xml:space="preserve">PT12430</t>
  </si>
  <si>
    <t xml:space="preserve">PT12877</t>
  </si>
  <si>
    <t xml:space="preserve">PT13729</t>
  </si>
  <si>
    <t xml:space="preserve">Kiran Chauhan</t>
  </si>
  <si>
    <t xml:space="preserve">PT13793</t>
  </si>
  <si>
    <t xml:space="preserve">PT14743</t>
  </si>
  <si>
    <t xml:space="preserve">PT12499</t>
  </si>
  <si>
    <t xml:space="preserve">PT12488</t>
  </si>
  <si>
    <t xml:space="preserve">PT10144</t>
  </si>
  <si>
    <t xml:space="preserve">PT10547</t>
  </si>
  <si>
    <t xml:space="preserve">PT14389</t>
  </si>
  <si>
    <t xml:space="preserve">PT11171</t>
  </si>
  <si>
    <t xml:space="preserve">PT12948</t>
  </si>
  <si>
    <t xml:space="preserve">PT14660</t>
  </si>
  <si>
    <t xml:space="preserve">Divya Agarwal</t>
  </si>
  <si>
    <t xml:space="preserve">PT12240</t>
  </si>
  <si>
    <t xml:space="preserve">PT14519</t>
  </si>
  <si>
    <t xml:space="preserve">PT12226</t>
  </si>
  <si>
    <t xml:space="preserve">PT10592</t>
  </si>
  <si>
    <t xml:space="preserve">PT14061</t>
  </si>
  <si>
    <t xml:space="preserve">PT10155</t>
  </si>
  <si>
    <t xml:space="preserve">Pooja Khan</t>
  </si>
  <si>
    <t xml:space="preserve">PT12747</t>
  </si>
  <si>
    <t xml:space="preserve">  MOHAMMED ANSARI  </t>
  </si>
  <si>
    <t xml:space="preserve">PT11307</t>
  </si>
  <si>
    <t xml:space="preserve">PT10372</t>
  </si>
  <si>
    <t xml:space="preserve">PT14740</t>
  </si>
  <si>
    <t xml:space="preserve">PT13419</t>
  </si>
  <si>
    <t xml:space="preserve">PT14149</t>
  </si>
  <si>
    <t xml:space="preserve">PT11024</t>
  </si>
  <si>
    <t xml:space="preserve">PT11795</t>
  </si>
  <si>
    <t xml:space="preserve">PT11884</t>
  </si>
  <si>
    <t xml:space="preserve">PT12177</t>
  </si>
  <si>
    <t xml:space="preserve">PT10740</t>
  </si>
  <si>
    <t xml:space="preserve">  PRIYA KUMAR  </t>
  </si>
  <si>
    <t xml:space="preserve">PT14014</t>
  </si>
  <si>
    <t xml:space="preserve">PT11961</t>
  </si>
  <si>
    <t xml:space="preserve">PT12765</t>
  </si>
  <si>
    <t xml:space="preserve">PT12148</t>
  </si>
  <si>
    <t xml:space="preserve">PT13944</t>
  </si>
  <si>
    <t xml:space="preserve">  AADHYA THAKUR  </t>
  </si>
  <si>
    <t xml:space="preserve">PT12403</t>
  </si>
  <si>
    <t xml:space="preserve">PT13897</t>
  </si>
  <si>
    <t xml:space="preserve">PT13816</t>
  </si>
  <si>
    <t xml:space="preserve">PT13267</t>
  </si>
  <si>
    <t xml:space="preserve">PT11705</t>
  </si>
  <si>
    <t xml:space="preserve">Rekha Singh</t>
  </si>
  <si>
    <t xml:space="preserve">PT14282</t>
  </si>
  <si>
    <t xml:space="preserve">PT13829</t>
  </si>
  <si>
    <t xml:space="preserve">PT12135</t>
  </si>
  <si>
    <t xml:space="preserve">PT11418</t>
  </si>
  <si>
    <t xml:space="preserve">PT14318</t>
  </si>
  <si>
    <t xml:space="preserve">PT12520</t>
  </si>
  <si>
    <t xml:space="preserve">PT11052</t>
  </si>
  <si>
    <t xml:space="preserve">PT14672</t>
  </si>
  <si>
    <t xml:space="preserve">PT12112</t>
  </si>
  <si>
    <t xml:space="preserve">PT14150</t>
  </si>
  <si>
    <t xml:space="preserve">PT12711</t>
  </si>
  <si>
    <t xml:space="preserve">PT12777</t>
  </si>
  <si>
    <t xml:space="preserve">PT14096</t>
  </si>
  <si>
    <t xml:space="preserve">PT11129</t>
  </si>
  <si>
    <t xml:space="preserve">PT11436</t>
  </si>
  <si>
    <t xml:space="preserve">PT12780</t>
  </si>
  <si>
    <t xml:space="preserve">PT14520</t>
  </si>
  <si>
    <t xml:space="preserve">PT11594</t>
  </si>
  <si>
    <t xml:space="preserve">PT13343</t>
  </si>
  <si>
    <t xml:space="preserve">PT11948</t>
  </si>
  <si>
    <t xml:space="preserve">PT13376</t>
  </si>
  <si>
    <t xml:space="preserve">PT14564</t>
  </si>
  <si>
    <t xml:space="preserve">PT12468</t>
  </si>
  <si>
    <t xml:space="preserve">PT11470</t>
  </si>
  <si>
    <t xml:space="preserve">PT10776</t>
  </si>
  <si>
    <t xml:space="preserve">PT12497</t>
  </si>
  <si>
    <t xml:space="preserve">  KARAN AGARWAL  </t>
  </si>
  <si>
    <t xml:space="preserve">PT10564</t>
  </si>
  <si>
    <t xml:space="preserve">PT13980</t>
  </si>
  <si>
    <t xml:space="preserve">PT10110</t>
  </si>
  <si>
    <t xml:space="preserve">PT14906</t>
  </si>
  <si>
    <t xml:space="preserve">PT14775</t>
  </si>
  <si>
    <t xml:space="preserve">PT14693</t>
  </si>
  <si>
    <t xml:space="preserve">Vikram Iyer</t>
  </si>
  <si>
    <t xml:space="preserve">PT11568</t>
  </si>
  <si>
    <t xml:space="preserve">PT12750</t>
  </si>
  <si>
    <t xml:space="preserve">Ravi Mehta</t>
  </si>
  <si>
    <t xml:space="preserve">PT12510</t>
  </si>
  <si>
    <t xml:space="preserve">Meera Chauhan</t>
  </si>
  <si>
    <t xml:space="preserve">PT12037</t>
  </si>
  <si>
    <t xml:space="preserve">Diya Shah</t>
  </si>
  <si>
    <t xml:space="preserve">PT11581</t>
  </si>
  <si>
    <t xml:space="preserve">PT11941</t>
  </si>
  <si>
    <t xml:space="preserve">  NISHA GUPTA  </t>
  </si>
  <si>
    <t xml:space="preserve">PT13823</t>
  </si>
  <si>
    <t xml:space="preserve">PT10203</t>
  </si>
  <si>
    <t xml:space="preserve">PT12264</t>
  </si>
  <si>
    <t xml:space="preserve">PT10425</t>
  </si>
  <si>
    <t xml:space="preserve">PT14936</t>
  </si>
  <si>
    <t xml:space="preserve">Arjun Khan</t>
  </si>
  <si>
    <t xml:space="preserve">PT10193</t>
  </si>
  <si>
    <t xml:space="preserve">PT11198</t>
  </si>
  <si>
    <t xml:space="preserve">PT11890</t>
  </si>
  <si>
    <t xml:space="preserve">PT13139</t>
  </si>
  <si>
    <t xml:space="preserve">PT14000</t>
  </si>
  <si>
    <t xml:space="preserve">PT10520</t>
  </si>
  <si>
    <t xml:space="preserve">PT14423</t>
  </si>
  <si>
    <t xml:space="preserve">PT12992</t>
  </si>
  <si>
    <t xml:space="preserve">PT14426</t>
  </si>
  <si>
    <t xml:space="preserve">PT11847</t>
  </si>
  <si>
    <t xml:space="preserve">PT14930</t>
  </si>
  <si>
    <t xml:space="preserve">Nikhil Shah</t>
  </si>
  <si>
    <t xml:space="preserve">PT12433</t>
  </si>
  <si>
    <t xml:space="preserve">PT10559</t>
  </si>
  <si>
    <t xml:space="preserve">PT10709</t>
  </si>
  <si>
    <t xml:space="preserve">PT12477</t>
  </si>
  <si>
    <t xml:space="preserve">PT13481</t>
  </si>
  <si>
    <t xml:space="preserve">PT10038</t>
  </si>
  <si>
    <t xml:space="preserve">PT10426</t>
  </si>
  <si>
    <t xml:space="preserve">PT12484</t>
  </si>
  <si>
    <t xml:space="preserve">PT14013</t>
  </si>
  <si>
    <t xml:space="preserve">PT12214</t>
  </si>
  <si>
    <t xml:space="preserve">PT11197</t>
  </si>
  <si>
    <t xml:space="preserve">PT12644</t>
  </si>
  <si>
    <t xml:space="preserve">PT14052</t>
  </si>
  <si>
    <t xml:space="preserve">PT13507</t>
  </si>
  <si>
    <t xml:space="preserve">PT12290</t>
  </si>
  <si>
    <t xml:space="preserve">PT13972</t>
  </si>
  <si>
    <t xml:space="preserve">PT13278</t>
  </si>
  <si>
    <t xml:space="preserve">Anita Gupta</t>
  </si>
  <si>
    <t xml:space="preserve">PT10109</t>
  </si>
  <si>
    <t xml:space="preserve">PT13412</t>
  </si>
  <si>
    <t xml:space="preserve">PT10498</t>
  </si>
  <si>
    <t xml:space="preserve">PT13812</t>
  </si>
  <si>
    <t xml:space="preserve">Meera Shah</t>
  </si>
  <si>
    <t xml:space="preserve">PT11589</t>
  </si>
  <si>
    <t xml:space="preserve">Riya Singh</t>
  </si>
  <si>
    <t xml:space="preserve">PT13118</t>
  </si>
  <si>
    <t xml:space="preserve">PT12307</t>
  </si>
  <si>
    <t xml:space="preserve">  KRISHNA PATEL  </t>
  </si>
  <si>
    <t xml:space="preserve">PT12211</t>
  </si>
  <si>
    <t xml:space="preserve">PT14121</t>
  </si>
  <si>
    <t xml:space="preserve">PT11813</t>
  </si>
  <si>
    <t xml:space="preserve">PT11604</t>
  </si>
  <si>
    <t xml:space="preserve">Vikram Rao</t>
  </si>
  <si>
    <t xml:space="preserve">PT13000</t>
  </si>
  <si>
    <t xml:space="preserve">PT12741</t>
  </si>
  <si>
    <t xml:space="preserve">PT11605</t>
  </si>
  <si>
    <t xml:space="preserve">PT13023</t>
  </si>
  <si>
    <t xml:space="preserve">PT10246</t>
  </si>
  <si>
    <t xml:space="preserve">PT10734</t>
  </si>
  <si>
    <t xml:space="preserve">PT10764</t>
  </si>
  <si>
    <t xml:space="preserve">  KRISHNA BHAT  </t>
  </si>
  <si>
    <t xml:space="preserve">PT10281</t>
  </si>
  <si>
    <t xml:space="preserve">PT10254</t>
  </si>
  <si>
    <t xml:space="preserve">PT10550</t>
  </si>
  <si>
    <t xml:space="preserve">PT11250</t>
  </si>
  <si>
    <t xml:space="preserve">PT12897</t>
  </si>
  <si>
    <t xml:space="preserve">Meera Khan</t>
  </si>
  <si>
    <t xml:space="preserve">PT11223</t>
  </si>
  <si>
    <t xml:space="preserve">PT11642</t>
  </si>
  <si>
    <t xml:space="preserve">PT10394</t>
  </si>
  <si>
    <t xml:space="preserve">  KRISHNA AGARWAL  </t>
  </si>
  <si>
    <t xml:space="preserve">PT13053</t>
  </si>
  <si>
    <t xml:space="preserve">PT10829</t>
  </si>
  <si>
    <t xml:space="preserve">PT10182</t>
  </si>
  <si>
    <t xml:space="preserve">PT13144</t>
  </si>
  <si>
    <t xml:space="preserve">PT14998</t>
  </si>
  <si>
    <t xml:space="preserve">Krishna Patel</t>
  </si>
  <si>
    <t xml:space="preserve">PT10669</t>
  </si>
  <si>
    <t xml:space="preserve">PT11771</t>
  </si>
  <si>
    <t xml:space="preserve">PT11003</t>
  </si>
  <si>
    <t xml:space="preserve">PT11319</t>
  </si>
  <si>
    <t xml:space="preserve">PT11548</t>
  </si>
  <si>
    <t xml:space="preserve">PT12714</t>
  </si>
  <si>
    <t xml:space="preserve">PT11787</t>
  </si>
  <si>
    <t xml:space="preserve">PT10278</t>
  </si>
  <si>
    <t xml:space="preserve">PT14233</t>
  </si>
  <si>
    <t xml:space="preserve">PT12599</t>
  </si>
  <si>
    <t xml:space="preserve">PT13654</t>
  </si>
  <si>
    <t xml:space="preserve">PT14374</t>
  </si>
  <si>
    <t xml:space="preserve">PT12340</t>
  </si>
  <si>
    <t xml:space="preserve">PT14216</t>
  </si>
  <si>
    <t xml:space="preserve">PT11889</t>
  </si>
  <si>
    <t xml:space="preserve">PT13544</t>
  </si>
  <si>
    <t xml:space="preserve">PT10378</t>
  </si>
  <si>
    <t xml:space="preserve">PT14658</t>
  </si>
  <si>
    <t xml:space="preserve">PT11184</t>
  </si>
  <si>
    <t xml:space="preserve">Ananya Mukherjee</t>
  </si>
  <si>
    <t xml:space="preserve">PT10635</t>
  </si>
  <si>
    <t xml:space="preserve">  AADHYA SHAH  </t>
  </si>
  <si>
    <t xml:space="preserve">PT13104</t>
  </si>
  <si>
    <t xml:space="preserve">PT13245</t>
  </si>
  <si>
    <t xml:space="preserve">PT11891</t>
  </si>
  <si>
    <t xml:space="preserve">PT13911</t>
  </si>
  <si>
    <t xml:space="preserve">PT11030</t>
  </si>
  <si>
    <t xml:space="preserve">PT12347</t>
  </si>
  <si>
    <t xml:space="preserve">PT10916</t>
  </si>
  <si>
    <t xml:space="preserve">PT11968</t>
  </si>
  <si>
    <t xml:space="preserve">PT14709</t>
  </si>
  <si>
    <t xml:space="preserve">PT11399</t>
  </si>
  <si>
    <t xml:space="preserve">PT13489</t>
  </si>
  <si>
    <t xml:space="preserve">PT12271</t>
  </si>
  <si>
    <t xml:space="preserve">PT13009</t>
  </si>
  <si>
    <t xml:space="preserve">PT11902</t>
  </si>
  <si>
    <t xml:space="preserve">PT11994</t>
  </si>
  <si>
    <t xml:space="preserve">  ARJUN YADAV  </t>
  </si>
  <si>
    <t xml:space="preserve">PT11746</t>
  </si>
  <si>
    <t xml:space="preserve">PT12706</t>
  </si>
  <si>
    <t xml:space="preserve">PT11553</t>
  </si>
  <si>
    <t xml:space="preserve">PT13622</t>
  </si>
  <si>
    <t xml:space="preserve">PT10323</t>
  </si>
  <si>
    <t xml:space="preserve">PT10784</t>
  </si>
  <si>
    <t xml:space="preserve">PT11954</t>
  </si>
  <si>
    <t xml:space="preserve">PT10767</t>
  </si>
  <si>
    <t xml:space="preserve">PT10046</t>
  </si>
  <si>
    <t xml:space="preserve">PT14557</t>
  </si>
  <si>
    <t xml:space="preserve">PT12293</t>
  </si>
  <si>
    <t xml:space="preserve">PT11545</t>
  </si>
  <si>
    <t xml:space="preserve">PT10789</t>
  </si>
  <si>
    <t xml:space="preserve">PT12204</t>
  </si>
  <si>
    <t xml:space="preserve">PT11991</t>
  </si>
  <si>
    <t xml:space="preserve">PT12912</t>
  </si>
  <si>
    <t xml:space="preserve">PT13130</t>
  </si>
  <si>
    <t xml:space="preserve">PT12933</t>
  </si>
  <si>
    <t xml:space="preserve">PT12660</t>
  </si>
  <si>
    <t xml:space="preserve">PT11289</t>
  </si>
  <si>
    <t xml:space="preserve">PT12876</t>
  </si>
  <si>
    <t xml:space="preserve">PT11872</t>
  </si>
  <si>
    <t xml:space="preserve">PT11641</t>
  </si>
  <si>
    <t xml:space="preserve">PT11247</t>
  </si>
  <si>
    <t xml:space="preserve">PT12947</t>
  </si>
  <si>
    <t xml:space="preserve">PT11322</t>
  </si>
  <si>
    <t xml:space="preserve">PT12259</t>
  </si>
  <si>
    <t xml:space="preserve">PT13811</t>
  </si>
  <si>
    <t xml:space="preserve">PT12693</t>
  </si>
  <si>
    <t xml:space="preserve">PT10773</t>
  </si>
  <si>
    <t xml:space="preserve">PT10627</t>
  </si>
  <si>
    <t xml:space="preserve">PT14314</t>
  </si>
  <si>
    <t xml:space="preserve">  RAVI NAIR  </t>
  </si>
  <si>
    <t xml:space="preserve">PT14838</t>
  </si>
  <si>
    <t xml:space="preserve">PT14113</t>
  </si>
  <si>
    <t xml:space="preserve">PT11156</t>
  </si>
  <si>
    <t xml:space="preserve">PT14290</t>
  </si>
  <si>
    <t xml:space="preserve">PT10148</t>
  </si>
  <si>
    <t xml:space="preserve">PT10518</t>
  </si>
  <si>
    <t xml:space="preserve">PT14355</t>
  </si>
  <si>
    <t xml:space="preserve">PT14892</t>
  </si>
  <si>
    <t xml:space="preserve">PT14441</t>
  </si>
  <si>
    <t xml:space="preserve">PT11926</t>
  </si>
  <si>
    <t xml:space="preserve">PT14932</t>
  </si>
  <si>
    <t xml:space="preserve">PT10438</t>
  </si>
  <si>
    <t xml:space="preserve">PT14284</t>
  </si>
  <si>
    <t xml:space="preserve">PT12414</t>
  </si>
  <si>
    <t xml:space="preserve">PT12425</t>
  </si>
  <si>
    <t xml:space="preserve">PT12333</t>
  </si>
  <si>
    <t xml:space="preserve">PT10143</t>
  </si>
  <si>
    <t xml:space="preserve">PT10664</t>
  </si>
  <si>
    <t xml:space="preserve">Shweta Pillai</t>
  </si>
  <si>
    <t xml:space="preserve">PT14207</t>
  </si>
  <si>
    <t xml:space="preserve">PT12982</t>
  </si>
  <si>
    <t xml:space="preserve">PT10706</t>
  </si>
  <si>
    <t xml:space="preserve">PT13750</t>
  </si>
  <si>
    <t xml:space="preserve">PT12108</t>
  </si>
  <si>
    <t xml:space="preserve">PT14268</t>
  </si>
  <si>
    <t xml:space="preserve">PT14604</t>
  </si>
  <si>
    <t xml:space="preserve">PT14033</t>
  </si>
  <si>
    <t xml:space="preserve">Amit Menon</t>
  </si>
  <si>
    <t xml:space="preserve">PT12913</t>
  </si>
  <si>
    <t xml:space="preserve">Nisha Sheikh</t>
  </si>
  <si>
    <t xml:space="preserve">PT11231</t>
  </si>
  <si>
    <t xml:space="preserve">PT12936</t>
  </si>
  <si>
    <t xml:space="preserve">  REYANSH MALHOTRA  </t>
  </si>
  <si>
    <t xml:space="preserve">PT12961</t>
  </si>
  <si>
    <t xml:space="preserve">PT11400</t>
  </si>
  <si>
    <t xml:space="preserve">  ISHA AGARWAL  </t>
  </si>
  <si>
    <t xml:space="preserve">PT12173</t>
  </si>
  <si>
    <t xml:space="preserve">PT12452</t>
  </si>
  <si>
    <t xml:space="preserve">PT10225</t>
  </si>
  <si>
    <t xml:space="preserve">PT13688</t>
  </si>
  <si>
    <t xml:space="preserve">PT11500</t>
  </si>
  <si>
    <t xml:space="preserve">PT10213</t>
  </si>
  <si>
    <t xml:space="preserve">Myra Sheikh</t>
  </si>
  <si>
    <t xml:space="preserve">PT14168</t>
  </si>
  <si>
    <t xml:space="preserve">PT11178</t>
  </si>
  <si>
    <t xml:space="preserve">PT10851</t>
  </si>
  <si>
    <t xml:space="preserve">PT11708</t>
  </si>
  <si>
    <t xml:space="preserve">  ANIKA SHEIKH  </t>
  </si>
  <si>
    <t xml:space="preserve">PT12458</t>
  </si>
  <si>
    <t xml:space="preserve">PT13983</t>
  </si>
  <si>
    <t xml:space="preserve">  KRISHNA THAKUR  </t>
  </si>
  <si>
    <t xml:space="preserve">PT12532</t>
  </si>
  <si>
    <t xml:space="preserve">PT13511</t>
  </si>
  <si>
    <t xml:space="preserve">PT13748</t>
  </si>
  <si>
    <t xml:space="preserve">PT10563</t>
  </si>
  <si>
    <t xml:space="preserve">PT14484</t>
  </si>
  <si>
    <t xml:space="preserve">PT14259</t>
  </si>
  <si>
    <t xml:space="preserve">PT12889</t>
  </si>
  <si>
    <t xml:space="preserve">PT11048</t>
  </si>
  <si>
    <t xml:space="preserve">PT12232</t>
  </si>
  <si>
    <t xml:space="preserve">PT11122</t>
  </si>
  <si>
    <t xml:space="preserve">PT14223</t>
  </si>
  <si>
    <t xml:space="preserve">PT11327</t>
  </si>
  <si>
    <t xml:space="preserve">PT12842</t>
  </si>
  <si>
    <t xml:space="preserve">PT10313</t>
  </si>
  <si>
    <t xml:space="preserve">PT14602</t>
  </si>
  <si>
    <t xml:space="preserve">PT14261</t>
  </si>
  <si>
    <t xml:space="preserve">PT13340</t>
  </si>
  <si>
    <t xml:space="preserve">PT11819</t>
  </si>
  <si>
    <t xml:space="preserve">PT11100</t>
  </si>
  <si>
    <t xml:space="preserve">PT11273</t>
  </si>
  <si>
    <t xml:space="preserve">PT10430</t>
  </si>
  <si>
    <t xml:space="preserve">PT11456</t>
  </si>
  <si>
    <t xml:space="preserve">PT11405</t>
  </si>
  <si>
    <t xml:space="preserve">PT12125</t>
  </si>
  <si>
    <t xml:space="preserve">PT12258</t>
  </si>
  <si>
    <t xml:space="preserve">PT11557</t>
  </si>
  <si>
    <t xml:space="preserve">  ARJUN KUMAR  </t>
  </si>
  <si>
    <t xml:space="preserve">PT14250</t>
  </si>
  <si>
    <t xml:space="preserve">PT14414</t>
  </si>
  <si>
    <t xml:space="preserve">PT11179</t>
  </si>
  <si>
    <t xml:space="preserve">PT14337</t>
  </si>
  <si>
    <t xml:space="preserve">PT13048</t>
  </si>
  <si>
    <t xml:space="preserve">PT13307</t>
  </si>
  <si>
    <t xml:space="preserve">PT13299</t>
  </si>
  <si>
    <t xml:space="preserve">PT12225</t>
  </si>
  <si>
    <t xml:space="preserve">PT11621</t>
  </si>
  <si>
    <t xml:space="preserve">PT14585</t>
  </si>
  <si>
    <t xml:space="preserve">PT12260</t>
  </si>
  <si>
    <t xml:space="preserve">PT14499</t>
  </si>
  <si>
    <t xml:space="preserve">PT12500</t>
  </si>
  <si>
    <t xml:space="preserve">PT12673</t>
  </si>
  <si>
    <t xml:space="preserve">Anita Verma</t>
  </si>
  <si>
    <t xml:space="preserve">PT12890</t>
  </si>
  <si>
    <t xml:space="preserve">PT12578</t>
  </si>
  <si>
    <t xml:space="preserve">PT13586</t>
  </si>
  <si>
    <t xml:space="preserve">PT12486</t>
  </si>
  <si>
    <t xml:space="preserve">Ananya Kapoor</t>
  </si>
  <si>
    <t xml:space="preserve">PT12707</t>
  </si>
  <si>
    <t xml:space="preserve">PT10955</t>
  </si>
  <si>
    <t xml:space="preserve">PT14200</t>
  </si>
  <si>
    <t xml:space="preserve">PT11053</t>
  </si>
  <si>
    <t xml:space="preserve">PT12445</t>
  </si>
  <si>
    <t xml:space="preserve">PT12804</t>
  </si>
  <si>
    <t xml:space="preserve">PT10889</t>
  </si>
  <si>
    <t xml:space="preserve">PT13060</t>
  </si>
  <si>
    <t xml:space="preserve">PT14247</t>
  </si>
  <si>
    <t xml:space="preserve">PT10140</t>
  </si>
  <si>
    <t xml:space="preserve">PT10630</t>
  </si>
  <si>
    <t xml:space="preserve">Rekha Kapoor</t>
  </si>
  <si>
    <t xml:space="preserve">PT10050</t>
  </si>
  <si>
    <t xml:space="preserve">PT11907</t>
  </si>
  <si>
    <t xml:space="preserve">Rekha Menon</t>
  </si>
  <si>
    <t xml:space="preserve">PT13372</t>
  </si>
  <si>
    <t xml:space="preserve">PT10470</t>
  </si>
  <si>
    <t xml:space="preserve">PT10892</t>
  </si>
  <si>
    <t xml:space="preserve">  DIVYA DAS  </t>
  </si>
  <si>
    <t xml:space="preserve">PT12808</t>
  </si>
  <si>
    <t xml:space="preserve">PT10653</t>
  </si>
  <si>
    <t xml:space="preserve">PT13641</t>
  </si>
  <si>
    <t xml:space="preserve">PT11203</t>
  </si>
  <si>
    <t xml:space="preserve">PT14980</t>
  </si>
  <si>
    <t xml:space="preserve">PT14169</t>
  </si>
  <si>
    <t xml:space="preserve">PT10188</t>
  </si>
  <si>
    <t xml:space="preserve">PT13723</t>
  </si>
  <si>
    <t xml:space="preserve">PT12154</t>
  </si>
  <si>
    <t xml:space="preserve">PT10743</t>
  </si>
  <si>
    <t xml:space="preserve">PT11914</t>
  </si>
  <si>
    <t xml:space="preserve">  KAVYA SHAH  </t>
  </si>
  <si>
    <t xml:space="preserve">PT13449</t>
  </si>
  <si>
    <t xml:space="preserve">PT12856</t>
  </si>
  <si>
    <t xml:space="preserve">PT10794</t>
  </si>
  <si>
    <t xml:space="preserve">Aditya Reddy</t>
  </si>
  <si>
    <t xml:space="preserve">PT10911</t>
  </si>
  <si>
    <t xml:space="preserve">PT10055</t>
  </si>
  <si>
    <t xml:space="preserve">PT12596</t>
  </si>
  <si>
    <t xml:space="preserve">PT10754</t>
  </si>
  <si>
    <t xml:space="preserve">PT14369</t>
  </si>
  <si>
    <t xml:space="preserve">PT14973</t>
  </si>
  <si>
    <t xml:space="preserve">PT13826</t>
  </si>
  <si>
    <t xml:space="preserve">PT11300</t>
  </si>
  <si>
    <t xml:space="preserve">PT10766</t>
  </si>
  <si>
    <t xml:space="preserve">PT10041</t>
  </si>
  <si>
    <t xml:space="preserve">PT14088</t>
  </si>
  <si>
    <t xml:space="preserve">PT11293</t>
  </si>
  <si>
    <t xml:space="preserve">PT10329</t>
  </si>
  <si>
    <t xml:space="preserve">PT14444</t>
  </si>
  <si>
    <t xml:space="preserve">PT10488</t>
  </si>
  <si>
    <t xml:space="preserve">PT13424</t>
  </si>
  <si>
    <t xml:space="preserve">  VIHAAN SINGH  </t>
  </si>
  <si>
    <t xml:space="preserve">PT14198</t>
  </si>
  <si>
    <t xml:space="preserve">PT11730</t>
  </si>
  <si>
    <t xml:space="preserve">PT12502</t>
  </si>
  <si>
    <t xml:space="preserve">PT13513</t>
  </si>
  <si>
    <t xml:space="preserve">PT13043</t>
  </si>
  <si>
    <t xml:space="preserve">PT11058</t>
  </si>
  <si>
    <t xml:space="preserve">PT14568</t>
  </si>
  <si>
    <t xml:space="preserve">PT12729</t>
  </si>
  <si>
    <t xml:space="preserve">Shweta Yadav</t>
  </si>
  <si>
    <t xml:space="preserve">PT14630</t>
  </si>
  <si>
    <t xml:space="preserve">PT14750</t>
  </si>
  <si>
    <t xml:space="preserve">PT13355</t>
  </si>
  <si>
    <t xml:space="preserve">PT10303</t>
  </si>
  <si>
    <t xml:space="preserve">PT13582</t>
  </si>
  <si>
    <t xml:space="preserve">PT14172</t>
  </si>
  <si>
    <t xml:space="preserve">PT14638</t>
  </si>
  <si>
    <t xml:space="preserve">PT12104</t>
  </si>
  <si>
    <t xml:space="preserve">PT13198</t>
  </si>
  <si>
    <t xml:space="preserve">PT10969</t>
  </si>
  <si>
    <t xml:space="preserve">PT13618</t>
  </si>
  <si>
    <t xml:space="preserve">PT14916</t>
  </si>
  <si>
    <t xml:space="preserve">PT10437</t>
  </si>
  <si>
    <t xml:space="preserve">PT10876</t>
  </si>
  <si>
    <t xml:space="preserve">PT14901</t>
  </si>
  <si>
    <t xml:space="preserve">PT14575</t>
  </si>
  <si>
    <t xml:space="preserve">PT12312</t>
  </si>
  <si>
    <t xml:space="preserve">PT12642</t>
  </si>
  <si>
    <t xml:space="preserve">PT10825</t>
  </si>
  <si>
    <t xml:space="preserve">PT14429</t>
  </si>
  <si>
    <t xml:space="preserve">  ISHAAN VERMA  </t>
  </si>
  <si>
    <t xml:space="preserve">PT14722</t>
  </si>
  <si>
    <t xml:space="preserve">PT12848</t>
  </si>
  <si>
    <t xml:space="preserve">PT10024</t>
  </si>
  <si>
    <t xml:space="preserve">PT12920</t>
  </si>
  <si>
    <t xml:space="preserve">PT12282</t>
  </si>
  <si>
    <t xml:space="preserve">PT12025</t>
  </si>
  <si>
    <t xml:space="preserve">PT13273</t>
  </si>
  <si>
    <t xml:space="preserve">PT14531</t>
  </si>
  <si>
    <t xml:space="preserve">PT13758</t>
  </si>
  <si>
    <t xml:space="preserve">PT14891</t>
  </si>
  <si>
    <t xml:space="preserve">PT14306</t>
  </si>
  <si>
    <t xml:space="preserve">PT14812</t>
  </si>
  <si>
    <t xml:space="preserve">PT12406</t>
  </si>
  <si>
    <t xml:space="preserve">PT12355</t>
  </si>
  <si>
    <t xml:space="preserve">PT14887</t>
  </si>
  <si>
    <t xml:space="preserve">PT14545</t>
  </si>
  <si>
    <t xml:space="preserve">PT12997</t>
  </si>
  <si>
    <t xml:space="preserve">PT14295</t>
  </si>
  <si>
    <t xml:space="preserve">PT13292</t>
  </si>
  <si>
    <t xml:space="preserve">PT11074</t>
  </si>
  <si>
    <t xml:space="preserve">PT11062</t>
  </si>
  <si>
    <t xml:space="preserve">PT13259</t>
  </si>
  <si>
    <t xml:space="preserve">PT11784</t>
  </si>
  <si>
    <t xml:space="preserve">PT13721</t>
  </si>
  <si>
    <t xml:space="preserve">PT12439</t>
  </si>
  <si>
    <t xml:space="preserve">PT14919</t>
  </si>
  <si>
    <t xml:space="preserve">PT14596</t>
  </si>
  <si>
    <t xml:space="preserve">PT12858</t>
  </si>
  <si>
    <t xml:space="preserve">PT12694</t>
  </si>
  <si>
    <t xml:space="preserve">PT11192</t>
  </si>
  <si>
    <t xml:space="preserve">PT11138</t>
  </si>
  <si>
    <t xml:space="preserve">Siddharth Kumar</t>
  </si>
  <si>
    <t xml:space="preserve">PT12817</t>
  </si>
  <si>
    <t xml:space="preserve">PT13232</t>
  </si>
  <si>
    <t xml:space="preserve">PT11433</t>
  </si>
  <si>
    <t xml:space="preserve">PT14181</t>
  </si>
  <si>
    <t xml:space="preserve">  SIDDHARTH NAIR  </t>
  </si>
  <si>
    <t xml:space="preserve">PT14228</t>
  </si>
  <si>
    <t xml:space="preserve">PT12952</t>
  </si>
  <si>
    <t xml:space="preserve">PT11793</t>
  </si>
  <si>
    <t xml:space="preserve">PT11874</t>
  </si>
  <si>
    <t xml:space="preserve">PT12143</t>
  </si>
  <si>
    <t xml:space="preserve">PT12390</t>
  </si>
  <si>
    <t xml:space="preserve">PT11015</t>
  </si>
  <si>
    <t xml:space="preserve">PT12988</t>
  </si>
  <si>
    <t xml:space="preserve">PT10817</t>
  </si>
  <si>
    <t xml:space="preserve">PT11984</t>
  </si>
  <si>
    <t xml:space="preserve">PT12978</t>
  </si>
  <si>
    <t xml:space="preserve">PT11645</t>
  </si>
  <si>
    <t xml:space="preserve">  DIYA VERMA  </t>
  </si>
  <si>
    <t xml:space="preserve">PT14301</t>
  </si>
  <si>
    <t xml:space="preserve">PT10487</t>
  </si>
  <si>
    <t xml:space="preserve">PT14186</t>
  </si>
  <si>
    <t xml:space="preserve">PT12046</t>
  </si>
  <si>
    <t xml:space="preserve">PT10005</t>
  </si>
  <si>
    <t xml:space="preserve">PT10063</t>
  </si>
  <si>
    <t xml:space="preserve">PT14540</t>
  </si>
  <si>
    <t xml:space="preserve">PT14316</t>
  </si>
  <si>
    <t xml:space="preserve">PT14246</t>
  </si>
  <si>
    <t xml:space="preserve">PT10838</t>
  </si>
  <si>
    <t xml:space="preserve">PT12356</t>
  </si>
  <si>
    <t xml:space="preserve">PT14593</t>
  </si>
  <si>
    <t xml:space="preserve">PT14530</t>
  </si>
  <si>
    <t xml:space="preserve">PT12919</t>
  </si>
  <si>
    <t xml:space="preserve">PT10302</t>
  </si>
  <si>
    <t xml:space="preserve">PT13455</t>
  </si>
  <si>
    <t xml:space="preserve">PT12556</t>
  </si>
  <si>
    <t xml:space="preserve">PT12846</t>
  </si>
  <si>
    <t xml:space="preserve">PT14730</t>
  </si>
  <si>
    <t xml:space="preserve">PT10324</t>
  </si>
  <si>
    <t xml:space="preserve">PT14087</t>
  </si>
  <si>
    <t xml:space="preserve">PT11217</t>
  </si>
  <si>
    <t xml:space="preserve">Mohammed Yadav</t>
  </si>
  <si>
    <t xml:space="preserve">PT11096</t>
  </si>
  <si>
    <t xml:space="preserve">PT11425</t>
  </si>
  <si>
    <t xml:space="preserve">PT13769</t>
  </si>
  <si>
    <t xml:space="preserve">PT12050</t>
  </si>
  <si>
    <t xml:space="preserve">PT13334</t>
  </si>
  <si>
    <t xml:space="preserve">PT13575</t>
  </si>
  <si>
    <t xml:space="preserve">PT11190</t>
  </si>
  <si>
    <t xml:space="preserve">PT13041</t>
  </si>
  <si>
    <t xml:space="preserve">PT10304</t>
  </si>
  <si>
    <t xml:space="preserve">PT10583</t>
  </si>
  <si>
    <t xml:space="preserve">PT12746</t>
  </si>
  <si>
    <t xml:space="preserve">PT10135</t>
  </si>
  <si>
    <t xml:space="preserve">  VIVAAN AGARWAL  </t>
  </si>
  <si>
    <t xml:space="preserve">PT10952</t>
  </si>
  <si>
    <t xml:space="preserve">PT14993</t>
  </si>
  <si>
    <t xml:space="preserve">PT13633</t>
  </si>
  <si>
    <t xml:space="preserve">PT14310</t>
  </si>
  <si>
    <t xml:space="preserve">PT11141</t>
  </si>
  <si>
    <t xml:space="preserve">PT13234</t>
  </si>
  <si>
    <t xml:space="preserve">PT12035</t>
  </si>
  <si>
    <t xml:space="preserve">PT10388</t>
  </si>
  <si>
    <t xml:space="preserve">PT12866</t>
  </si>
  <si>
    <t xml:space="preserve">PT11187</t>
  </si>
  <si>
    <t xml:space="preserve">PT12823</t>
  </si>
  <si>
    <t xml:space="preserve">PT12865</t>
  </si>
  <si>
    <t xml:space="preserve">PT10422</t>
  </si>
  <si>
    <t xml:space="preserve">PT13302</t>
  </si>
  <si>
    <t xml:space="preserve">PT11361</t>
  </si>
  <si>
    <t xml:space="preserve">PT11468</t>
  </si>
  <si>
    <t xml:space="preserve">PT10920</t>
  </si>
  <si>
    <t xml:space="preserve">PT13169</t>
  </si>
  <si>
    <t xml:space="preserve">PT11742</t>
  </si>
  <si>
    <t xml:space="preserve">PT13658</t>
  </si>
  <si>
    <t xml:space="preserve">PT14990</t>
  </si>
  <si>
    <t xml:space="preserve">PT11357</t>
  </si>
  <si>
    <t xml:space="preserve">PT12157</t>
  </si>
  <si>
    <t xml:space="preserve">  REYANSH VERMA  </t>
  </si>
  <si>
    <t xml:space="preserve">PT13085</t>
  </si>
  <si>
    <t xml:space="preserve">PT13681</t>
  </si>
  <si>
    <t xml:space="preserve">PT14076</t>
  </si>
  <si>
    <t xml:space="preserve">PT14472</t>
  </si>
  <si>
    <t xml:space="preserve">PT12086</t>
  </si>
  <si>
    <t xml:space="preserve">PT11370</t>
  </si>
  <si>
    <t xml:space="preserve">PT11123</t>
  </si>
  <si>
    <t xml:space="preserve">PT12028</t>
  </si>
  <si>
    <t xml:space="preserve">PT11182</t>
  </si>
  <si>
    <t xml:space="preserve">PT13407</t>
  </si>
  <si>
    <t xml:space="preserve">PT11099</t>
  </si>
  <si>
    <t xml:space="preserve">PT11290</t>
  </si>
  <si>
    <t xml:space="preserve">PT10879</t>
  </si>
  <si>
    <t xml:space="preserve">PT14094</t>
  </si>
  <si>
    <t xml:space="preserve">PT13734</t>
  </si>
  <si>
    <t xml:space="preserve">PT14927</t>
  </si>
  <si>
    <t xml:space="preserve">PT13541</t>
  </si>
  <si>
    <t xml:space="preserve">PT13637</t>
  </si>
  <si>
    <t xml:space="preserve">PT12379</t>
  </si>
  <si>
    <t xml:space="preserve">PT10936</t>
  </si>
  <si>
    <t xml:space="preserve">PT12963</t>
  </si>
  <si>
    <t xml:space="preserve">PT10704</t>
  </si>
  <si>
    <t xml:space="preserve">PT10306</t>
  </si>
  <si>
    <t xml:space="preserve">PT14524</t>
  </si>
  <si>
    <t xml:space="preserve">Amit Iyer</t>
  </si>
  <si>
    <t xml:space="preserve">PT10381</t>
  </si>
  <si>
    <t xml:space="preserve">PT11193</t>
  </si>
  <si>
    <t xml:space="preserve">PT13359</t>
  </si>
  <si>
    <t xml:space="preserve">PT11919</t>
  </si>
  <si>
    <t xml:space="preserve">PT10639</t>
  </si>
  <si>
    <t xml:space="preserve">PT10810</t>
  </si>
  <si>
    <t xml:space="preserve">PT13103</t>
  </si>
  <si>
    <t xml:space="preserve">PT13492</t>
  </si>
  <si>
    <t xml:space="preserve">Pooja Sheikh</t>
  </si>
  <si>
    <t xml:space="preserve">PT13261</t>
  </si>
  <si>
    <t xml:space="preserve">PT12701</t>
  </si>
  <si>
    <t xml:space="preserve">PT11704</t>
  </si>
  <si>
    <t xml:space="preserve">PT10234</t>
  </si>
  <si>
    <t xml:space="preserve">PT12052</t>
  </si>
  <si>
    <t xml:space="preserve">PT10885</t>
  </si>
  <si>
    <t xml:space="preserve">PT13779</t>
  </si>
  <si>
    <t xml:space="preserve">PT12636</t>
  </si>
  <si>
    <t xml:space="preserve">PT13437</t>
  </si>
  <si>
    <t xml:space="preserve">PT14872</t>
  </si>
  <si>
    <t xml:space="preserve">PT10008</t>
  </si>
  <si>
    <t xml:space="preserve">PT13855</t>
  </si>
  <si>
    <t xml:space="preserve">PT13802</t>
  </si>
  <si>
    <t xml:space="preserve">PT12845</t>
  </si>
  <si>
    <t xml:space="preserve">PT14971</t>
  </si>
  <si>
    <t xml:space="preserve">PT13065</t>
  </si>
  <si>
    <t xml:space="preserve">PT11869</t>
  </si>
  <si>
    <t xml:space="preserve">PT14670</t>
  </si>
  <si>
    <t xml:space="preserve">PT14856</t>
  </si>
  <si>
    <t xml:space="preserve">PT13370</t>
  </si>
  <si>
    <t xml:space="preserve">Deepak Iyer</t>
  </si>
  <si>
    <t xml:space="preserve">PT10300</t>
  </si>
  <si>
    <t xml:space="preserve">PT10682</t>
  </si>
  <si>
    <t xml:space="preserve">Siddharth Rao</t>
  </si>
  <si>
    <t xml:space="preserve">PT13583</t>
  </si>
  <si>
    <t xml:space="preserve">PT12094</t>
  </si>
  <si>
    <t xml:space="preserve">PT13613</t>
  </si>
  <si>
    <t xml:space="preserve">  REKHA PATEL  </t>
  </si>
  <si>
    <t xml:space="preserve">PT14489</t>
  </si>
  <si>
    <t xml:space="preserve">PT12186</t>
  </si>
  <si>
    <t xml:space="preserve">PT12594</t>
  </si>
  <si>
    <t xml:space="preserve">PT13108</t>
  </si>
  <si>
    <t xml:space="preserve">PT13606</t>
  </si>
  <si>
    <t xml:space="preserve">PT14841</t>
  </si>
  <si>
    <t xml:space="preserve">PT14478</t>
  </si>
  <si>
    <t xml:space="preserve">Kiran Nair</t>
  </si>
  <si>
    <t xml:space="preserve">PT10206</t>
  </si>
  <si>
    <t xml:space="preserve">  ANITA KHAN  </t>
  </si>
  <si>
    <t xml:space="preserve">PT11833</t>
  </si>
  <si>
    <t xml:space="preserve">PT12924</t>
  </si>
  <si>
    <t xml:space="preserve">PT13315</t>
  </si>
  <si>
    <t xml:space="preserve">PT11909</t>
  </si>
  <si>
    <t xml:space="preserve">PT10511</t>
  </si>
  <si>
    <t xml:space="preserve">PT12472</t>
  </si>
  <si>
    <t xml:space="preserve">PT13483</t>
  </si>
  <si>
    <t xml:space="preserve">PT13713</t>
  </si>
  <si>
    <t xml:space="preserve">PT13615</t>
  </si>
  <si>
    <t xml:space="preserve">PT13819</t>
  </si>
  <si>
    <t xml:space="preserve">PT14129</t>
  </si>
  <si>
    <t xml:space="preserve">PT12570</t>
  </si>
  <si>
    <t xml:space="preserve">PT11359</t>
  </si>
  <si>
    <t xml:space="preserve">PT12539</t>
  </si>
  <si>
    <t xml:space="preserve">PT11005</t>
  </si>
  <si>
    <t xml:space="preserve">PT13288</t>
  </si>
  <si>
    <t xml:space="preserve">PT14095</t>
  </si>
  <si>
    <t xml:space="preserve">PT11572</t>
  </si>
  <si>
    <t xml:space="preserve">PT11261</t>
  </si>
  <si>
    <t xml:space="preserve">PT14924</t>
  </si>
  <si>
    <t xml:space="preserve">PT10351</t>
  </si>
  <si>
    <t xml:space="preserve">PT14503</t>
  </si>
  <si>
    <t xml:space="preserve">  ISHAAN MENON  </t>
  </si>
  <si>
    <t xml:space="preserve">PT10940</t>
  </si>
  <si>
    <t xml:space="preserve">PT10546</t>
  </si>
  <si>
    <t xml:space="preserve">PT14976</t>
  </si>
  <si>
    <t xml:space="preserve">PT13550</t>
  </si>
  <si>
    <t xml:space="preserve">  SARA ANSARI  </t>
  </si>
  <si>
    <t xml:space="preserve">PT14803</t>
  </si>
  <si>
    <t xml:space="preserve">  IMRAN DAS  </t>
  </si>
  <si>
    <t xml:space="preserve">PT11038</t>
  </si>
  <si>
    <t xml:space="preserve">PT11918</t>
  </si>
  <si>
    <t xml:space="preserve">PT10154</t>
  </si>
  <si>
    <t xml:space="preserve">PT10123</t>
  </si>
  <si>
    <t xml:space="preserve">PT12512</t>
  </si>
  <si>
    <t xml:space="preserve">PT11263</t>
  </si>
  <si>
    <t xml:space="preserve">  ANITA SINGH  </t>
  </si>
  <si>
    <t xml:space="preserve">PT14613</t>
  </si>
  <si>
    <t xml:space="preserve">PT11842</t>
  </si>
  <si>
    <t xml:space="preserve">PT13825</t>
  </si>
  <si>
    <t xml:space="preserve">PT14049</t>
  </si>
  <si>
    <t xml:space="preserve">PT11544</t>
  </si>
  <si>
    <t xml:space="preserve">Pooja Chauhan</t>
  </si>
  <si>
    <t xml:space="preserve">PT11905</t>
  </si>
  <si>
    <t xml:space="preserve">PT10947</t>
  </si>
  <si>
    <t xml:space="preserve">  SUNITA KHAN  </t>
  </si>
  <si>
    <t xml:space="preserve">PT11083</t>
  </si>
  <si>
    <t xml:space="preserve">PT13430</t>
  </si>
  <si>
    <t xml:space="preserve">PT10198</t>
  </si>
  <si>
    <t xml:space="preserve">PT13279</t>
  </si>
  <si>
    <t xml:space="preserve">PT10151</t>
  </si>
  <si>
    <t xml:space="preserve">PT12739</t>
  </si>
  <si>
    <t xml:space="preserve">PT10181</t>
  </si>
  <si>
    <t xml:space="preserve">PT14849</t>
  </si>
  <si>
    <t xml:space="preserve">PT11805</t>
  </si>
  <si>
    <t xml:space="preserve">  AMIT VERMA  </t>
  </si>
  <si>
    <t xml:space="preserve">PT14382</t>
  </si>
  <si>
    <t xml:space="preserve">PT12699</t>
  </si>
  <si>
    <t xml:space="preserve">PT10258</t>
  </si>
  <si>
    <t xml:space="preserve">PT10393</t>
  </si>
  <si>
    <t xml:space="preserve">PT13006</t>
  </si>
  <si>
    <t xml:space="preserve">PT11506</t>
  </si>
  <si>
    <t xml:space="preserve">PT10475</t>
  </si>
  <si>
    <t xml:space="preserve">PT14215</t>
  </si>
  <si>
    <t xml:space="preserve">PT14275</t>
  </si>
  <si>
    <t xml:space="preserve">PT13410</t>
  </si>
  <si>
    <t xml:space="preserve">PT10687</t>
  </si>
  <si>
    <t xml:space="preserve">PT11634</t>
  </si>
  <si>
    <t xml:space="preserve">PT12346</t>
  </si>
  <si>
    <t xml:space="preserve">PT12573</t>
  </si>
  <si>
    <t xml:space="preserve">PT11790</t>
  </si>
  <si>
    <t xml:space="preserve">PT10762</t>
  </si>
  <si>
    <t xml:space="preserve">PT11967</t>
  </si>
  <si>
    <t xml:space="preserve">PT12158</t>
  </si>
  <si>
    <t xml:space="preserve">PT11664</t>
  </si>
  <si>
    <t xml:space="preserve">PT12591</t>
  </si>
  <si>
    <t xml:space="preserve">PT13792</t>
  </si>
  <si>
    <t xml:space="preserve">Krishna Sheikh</t>
  </si>
  <si>
    <t xml:space="preserve">PT13378</t>
  </si>
  <si>
    <t xml:space="preserve">PT10650</t>
  </si>
  <si>
    <t xml:space="preserve">PT14662</t>
  </si>
  <si>
    <t xml:space="preserve">PT13716</t>
  </si>
  <si>
    <t xml:space="preserve">PT14960</t>
  </si>
  <si>
    <t xml:space="preserve">  MYRA PILLAI  </t>
  </si>
  <si>
    <t xml:space="preserve">PT11035</t>
  </si>
  <si>
    <t xml:space="preserve">PT10733</t>
  </si>
  <si>
    <t xml:space="preserve">PT10685</t>
  </si>
  <si>
    <t xml:space="preserve">PT13845</t>
  </si>
  <si>
    <t xml:space="preserve">PT14236</t>
  </si>
  <si>
    <t xml:space="preserve">PT14320</t>
  </si>
  <si>
    <t xml:space="preserve">PT12124</t>
  </si>
  <si>
    <t xml:space="preserve">PT11882</t>
  </si>
  <si>
    <t xml:space="preserve">PT13625</t>
  </si>
  <si>
    <t xml:space="preserve">PT12931</t>
  </si>
  <si>
    <t xml:space="preserve">PT11825</t>
  </si>
  <si>
    <t xml:space="preserve">Sunita Iyer</t>
  </si>
  <si>
    <t xml:space="preserve">PT14165</t>
  </si>
  <si>
    <t xml:space="preserve">PT10644</t>
  </si>
  <si>
    <t xml:space="preserve">PT13381</t>
  </si>
  <si>
    <t xml:space="preserve">Deepak Agarwal</t>
  </si>
  <si>
    <t xml:space="preserve">PT13110</t>
  </si>
  <si>
    <t xml:space="preserve">PT13920</t>
  </si>
  <si>
    <t xml:space="preserve">PT13580</t>
  </si>
  <si>
    <t xml:space="preserve">PT11551</t>
  </si>
  <si>
    <t xml:space="preserve">PT11598</t>
  </si>
  <si>
    <t xml:space="preserve">PT13358</t>
  </si>
  <si>
    <t xml:space="preserve">PT13922</t>
  </si>
  <si>
    <t xml:space="preserve">PT11718</t>
  </si>
  <si>
    <t xml:space="preserve">PT12757</t>
  </si>
  <si>
    <t xml:space="preserve">Vikram Nair</t>
  </si>
  <si>
    <t xml:space="preserve">PT13668</t>
  </si>
  <si>
    <t xml:space="preserve">Rekha Gupta</t>
  </si>
  <si>
    <t xml:space="preserve">PT14931</t>
  </si>
  <si>
    <t xml:space="preserve">PT14746</t>
  </si>
  <si>
    <t xml:space="preserve">PT12444</t>
  </si>
  <si>
    <t xml:space="preserve">PT10840</t>
  </si>
  <si>
    <t xml:space="preserve">PT11614</t>
  </si>
  <si>
    <t xml:space="preserve">PT13870</t>
  </si>
  <si>
    <t xml:space="preserve">PT10011</t>
  </si>
  <si>
    <t xml:space="preserve">  ISHAAN CHOPRA  </t>
  </si>
  <si>
    <t xml:space="preserve">PT10166</t>
  </si>
  <si>
    <t xml:space="preserve">PT14378</t>
  </si>
  <si>
    <t xml:space="preserve">PT14795</t>
  </si>
  <si>
    <t xml:space="preserve">PT14212</t>
  </si>
  <si>
    <t xml:space="preserve">PT14407</t>
  </si>
  <si>
    <t xml:space="preserve">PT14572</t>
  </si>
  <si>
    <t xml:space="preserve">PT13386</t>
  </si>
  <si>
    <t xml:space="preserve">PT14315</t>
  </si>
  <si>
    <t xml:space="preserve">PT10212</t>
  </si>
  <si>
    <t xml:space="preserve">PT12683</t>
  </si>
  <si>
    <t xml:space="preserve">PT11667</t>
  </si>
  <si>
    <t xml:space="preserve">PT13979</t>
  </si>
  <si>
    <t xml:space="preserve">PT14747</t>
  </si>
  <si>
    <t xml:space="preserve">PT13127</t>
  </si>
  <si>
    <t xml:space="preserve">PT11556</t>
  </si>
  <si>
    <t xml:space="preserve">PT14537</t>
  </si>
  <si>
    <t xml:space="preserve">PT11595</t>
  </si>
  <si>
    <t xml:space="preserve">PT13760</t>
  </si>
  <si>
    <t xml:space="preserve">PT13395</t>
  </si>
  <si>
    <t xml:space="preserve">PT11354</t>
  </si>
  <si>
    <t xml:space="preserve">PT11916</t>
  </si>
  <si>
    <t xml:space="preserve">Pooja Rao</t>
  </si>
  <si>
    <t xml:space="preserve">PT11517</t>
  </si>
  <si>
    <t xml:space="preserve">PT11934</t>
  </si>
  <si>
    <t xml:space="preserve">other</t>
  </si>
  <si>
    <t xml:space="preserve">PT14797</t>
  </si>
  <si>
    <t xml:space="preserve">PT12196</t>
  </si>
  <si>
    <t xml:space="preserve">PT13002</t>
  </si>
  <si>
    <t xml:space="preserve">Isha Iyer</t>
  </si>
  <si>
    <t xml:space="preserve">PT12155</t>
  </si>
  <si>
    <t xml:space="preserve">PT10566</t>
  </si>
  <si>
    <t xml:space="preserve">PT14801</t>
  </si>
  <si>
    <t xml:space="preserve">PT10231</t>
  </si>
  <si>
    <t xml:space="preserve">PT13789</t>
  </si>
  <si>
    <t xml:space="preserve">  KIRAN DAS  </t>
  </si>
  <si>
    <t xml:space="preserve">PT12195</t>
  </si>
  <si>
    <t xml:space="preserve">  VIHAAN YADAV  </t>
  </si>
  <si>
    <t xml:space="preserve">PT14145</t>
  </si>
  <si>
    <t xml:space="preserve">PT11020</t>
  </si>
  <si>
    <t xml:space="preserve">PT11529</t>
  </si>
  <si>
    <t xml:space="preserve">PT10053</t>
  </si>
  <si>
    <t xml:space="preserve">Reyansh Agarwal</t>
  </si>
  <si>
    <t xml:space="preserve">PT10599</t>
  </si>
  <si>
    <t xml:space="preserve">PT11756</t>
  </si>
  <si>
    <t xml:space="preserve">PT12096</t>
  </si>
  <si>
    <t xml:space="preserve">PT13759</t>
  </si>
  <si>
    <t xml:space="preserve">PT13374</t>
  </si>
  <si>
    <t xml:space="preserve">PT10400</t>
  </si>
  <si>
    <t xml:space="preserve">PT12907</t>
  </si>
  <si>
    <t xml:space="preserve">PT10469</t>
  </si>
  <si>
    <t xml:space="preserve">PT11014</t>
  </si>
  <si>
    <t xml:space="preserve">PT13670</t>
  </si>
  <si>
    <t xml:space="preserve">PT14097</t>
  </si>
  <si>
    <t xml:space="preserve">PT10348</t>
  </si>
  <si>
    <t xml:space="preserve">PT12329</t>
  </si>
  <si>
    <t xml:space="preserve">PT10991</t>
  </si>
  <si>
    <t xml:space="preserve">PT14834</t>
  </si>
  <si>
    <t xml:space="preserve">PT11484</t>
  </si>
  <si>
    <t xml:space="preserve">PT10716</t>
  </si>
  <si>
    <t xml:space="preserve">PT10010</t>
  </si>
  <si>
    <t xml:space="preserve">PT12789</t>
  </si>
  <si>
    <t xml:space="preserve">PT11669</t>
  </si>
  <si>
    <t xml:space="preserve">PT13567</t>
  </si>
  <si>
    <t xml:space="preserve">PT13943</t>
  </si>
  <si>
    <t xml:space="preserve">PT10286</t>
  </si>
  <si>
    <t xml:space="preserve">  REYANSH SINGH  </t>
  </si>
  <si>
    <t xml:space="preserve">PT12590</t>
  </si>
  <si>
    <t xml:space="preserve">PT12790</t>
  </si>
  <si>
    <t xml:space="preserve">PT10445</t>
  </si>
  <si>
    <t xml:space="preserve">PT12392</t>
  </si>
  <si>
    <t xml:space="preserve">PT11876</t>
  </si>
  <si>
    <t xml:space="preserve">PT10831</t>
  </si>
  <si>
    <t xml:space="preserve">PT12152</t>
  </si>
  <si>
    <t xml:space="preserve">PT14196</t>
  </si>
  <si>
    <t xml:space="preserve">PT13965</t>
  </si>
  <si>
    <t xml:space="preserve">PT12904</t>
  </si>
  <si>
    <t xml:space="preserve">Sunita Chopra</t>
  </si>
  <si>
    <t xml:space="preserve">PT12262</t>
  </si>
  <si>
    <t xml:space="preserve">PT10496</t>
  </si>
  <si>
    <t xml:space="preserve">PT12191</t>
  </si>
  <si>
    <t xml:space="preserve">PT10828</t>
  </si>
  <si>
    <t xml:space="preserve">PT13656</t>
  </si>
  <si>
    <t xml:space="preserve">PT12210</t>
  </si>
  <si>
    <t xml:space="preserve">PT13715</t>
  </si>
  <si>
    <t xml:space="preserve">PT13209</t>
  </si>
  <si>
    <t xml:space="preserve">Shweta Ansari</t>
  </si>
  <si>
    <t xml:space="preserve">PT13089</t>
  </si>
  <si>
    <t xml:space="preserve">  PRIYA PILLAI  </t>
  </si>
  <si>
    <t xml:space="preserve">PT14104</t>
  </si>
  <si>
    <t xml:space="preserve">PT13298</t>
  </si>
  <si>
    <t xml:space="preserve">PT12495</t>
  </si>
  <si>
    <t xml:space="preserve">PT13879</t>
  </si>
  <si>
    <t xml:space="preserve">PT12915</t>
  </si>
  <si>
    <t xml:space="preserve">PT12628</t>
  </si>
  <si>
    <t xml:space="preserve">PT13546</t>
  </si>
  <si>
    <t xml:space="preserve">PT10869</t>
  </si>
  <si>
    <t xml:space="preserve">PT13955</t>
  </si>
  <si>
    <t xml:space="preserve">  KARAN CHOPRA  </t>
  </si>
  <si>
    <t xml:space="preserve">PT12253</t>
  </si>
  <si>
    <t xml:space="preserve">PT10581</t>
  </si>
  <si>
    <t xml:space="preserve">PT13185</t>
  </si>
  <si>
    <t xml:space="preserve">PT10486</t>
  </si>
  <si>
    <t xml:space="preserve">PT13049</t>
  </si>
  <si>
    <t xml:space="preserve">Shweta Kapoor</t>
  </si>
  <si>
    <t xml:space="preserve">PT13889</t>
  </si>
  <si>
    <t xml:space="preserve">Deepak Reddy</t>
  </si>
  <si>
    <t xml:space="preserve">PT14741</t>
  </si>
  <si>
    <t xml:space="preserve">PT12011</t>
  </si>
  <si>
    <t xml:space="preserve">PT12908</t>
  </si>
  <si>
    <t xml:space="preserve">PT13784</t>
  </si>
  <si>
    <t xml:space="preserve">PT12715</t>
  </si>
  <si>
    <t xml:space="preserve">PT11487</t>
  </si>
  <si>
    <t xml:space="preserve">PT14100</t>
  </si>
  <si>
    <t xml:space="preserve">PT13981</t>
  </si>
  <si>
    <t xml:space="preserve">  ANANYA CHATTERJEE  </t>
  </si>
  <si>
    <t xml:space="preserve">PT12407</t>
  </si>
  <si>
    <t xml:space="preserve">PT12325</t>
  </si>
  <si>
    <t xml:space="preserve">PT10267</t>
  </si>
  <si>
    <t xml:space="preserve">PT10750</t>
  </si>
  <si>
    <t xml:space="preserve">PT10492</t>
  </si>
  <si>
    <t xml:space="preserve">PT11894</t>
  </si>
  <si>
    <t xml:space="preserve">PT14542</t>
  </si>
  <si>
    <t xml:space="preserve">PT14002</t>
  </si>
  <si>
    <t xml:space="preserve">PT12422</t>
  </si>
  <si>
    <t xml:space="preserve">PT13131</t>
  </si>
  <si>
    <t xml:space="preserve">PT13189</t>
  </si>
  <si>
    <t xml:space="preserve">PT14714</t>
  </si>
  <si>
    <t xml:space="preserve">PT11225</t>
  </si>
  <si>
    <t xml:space="preserve">PT11678</t>
  </si>
  <si>
    <t xml:space="preserve">PT14863</t>
  </si>
  <si>
    <t xml:space="preserve">PT11656</t>
  </si>
  <si>
    <t xml:space="preserve">PT14949</t>
  </si>
  <si>
    <t xml:space="preserve">PT14003</t>
  </si>
  <si>
    <t xml:space="preserve">PT11526</t>
  </si>
  <si>
    <t xml:space="preserve">PT12440</t>
  </si>
  <si>
    <t xml:space="preserve">PT12932</t>
  </si>
  <si>
    <t xml:space="preserve">PT14614</t>
  </si>
  <si>
    <t xml:space="preserve">Rajesh Menon</t>
  </si>
  <si>
    <t xml:space="preserve">PT14576</t>
  </si>
  <si>
    <t xml:space="preserve">PT10800</t>
  </si>
  <si>
    <t xml:space="preserve">PT12083</t>
  </si>
  <si>
    <t xml:space="preserve">PT11269</t>
  </si>
  <si>
    <t xml:space="preserve">PT14105</t>
  </si>
  <si>
    <t xml:space="preserve">PT13599</t>
  </si>
  <si>
    <t xml:space="preserve">PT14328</t>
  </si>
  <si>
    <t xml:space="preserve">PT13392</t>
  </si>
  <si>
    <t xml:space="preserve">PT10441</t>
  </si>
  <si>
    <t xml:space="preserve">PT14622</t>
  </si>
  <si>
    <t xml:space="preserve">PT10625</t>
  </si>
  <si>
    <t xml:space="preserve">PT14191</t>
  </si>
  <si>
    <t xml:space="preserve">PT13947</t>
  </si>
  <si>
    <t xml:space="preserve">PT10416</t>
  </si>
  <si>
    <t xml:space="preserve">  NISHA ANSARI  </t>
  </si>
  <si>
    <t xml:space="preserve">PT10210</t>
  </si>
  <si>
    <t xml:space="preserve">PT11200</t>
  </si>
  <si>
    <t xml:space="preserve">PT11505</t>
  </si>
  <si>
    <t xml:space="preserve">PT14006</t>
  </si>
  <si>
    <t xml:space="preserve">PT11131</t>
  </si>
  <si>
    <t xml:space="preserve">PT13852</t>
  </si>
  <si>
    <t xml:space="preserve">PT12438</t>
  </si>
  <si>
    <t xml:space="preserve">PT12300</t>
  </si>
  <si>
    <t xml:space="preserve">PT11158</t>
  </si>
  <si>
    <t xml:space="preserve">PT12939</t>
  </si>
  <si>
    <t xml:space="preserve">PT14957</t>
  </si>
  <si>
    <t xml:space="preserve">PT10521</t>
  </si>
  <si>
    <t xml:space="preserve">PT11352</t>
  </si>
  <si>
    <t xml:space="preserve">Myra Sharma</t>
  </si>
  <si>
    <t xml:space="preserve">PT11037</t>
  </si>
  <si>
    <t xml:space="preserve">PT14765</t>
  </si>
  <si>
    <t xml:space="preserve">PT14114</t>
  </si>
  <si>
    <t xml:space="preserve">PT12925</t>
  </si>
  <si>
    <t xml:space="preserve">Suresh Yadav</t>
  </si>
  <si>
    <t xml:space="preserve">PT13062</t>
  </si>
  <si>
    <t xml:space="preserve">PT12770</t>
  </si>
  <si>
    <t xml:space="preserve">PT13289</t>
  </si>
  <si>
    <t xml:space="preserve">PT10958</t>
  </si>
  <si>
    <t xml:space="preserve">PT13495</t>
  </si>
  <si>
    <t xml:space="preserve">PT11446</t>
  </si>
  <si>
    <t xml:space="preserve">  SANJAY SHAH  </t>
  </si>
  <si>
    <t xml:space="preserve">PT12134</t>
  </si>
  <si>
    <t xml:space="preserve">PT10913</t>
  </si>
  <si>
    <t xml:space="preserve">PT12515</t>
  </si>
  <si>
    <t xml:space="preserve">PT11964</t>
  </si>
  <si>
    <t xml:space="preserve">PT10418</t>
  </si>
  <si>
    <t xml:space="preserve">PT10413</t>
  </si>
  <si>
    <t xml:space="preserve">PT10197</t>
  </si>
  <si>
    <t xml:space="preserve">PT10285</t>
  </si>
  <si>
    <t xml:space="preserve">PT13921</t>
  </si>
  <si>
    <t xml:space="preserve">Ravi Verma</t>
  </si>
  <si>
    <t xml:space="preserve">PT11569</t>
  </si>
  <si>
    <t xml:space="preserve">PT12733</t>
  </si>
  <si>
    <t xml:space="preserve">PT13572</t>
  </si>
  <si>
    <t xml:space="preserve">PT14850</t>
  </si>
  <si>
    <t xml:space="preserve">PT11804</t>
  </si>
  <si>
    <t xml:space="preserve">PT10360</t>
  </si>
  <si>
    <t xml:space="preserve">PT14671</t>
  </si>
  <si>
    <t xml:space="preserve">Anika Bose</t>
  </si>
  <si>
    <t xml:space="preserve">PT10694</t>
  </si>
  <si>
    <t xml:space="preserve">PT12753</t>
  </si>
  <si>
    <t xml:space="preserve">PT13774</t>
  </si>
  <si>
    <t xml:space="preserve">PT10113</t>
  </si>
  <si>
    <t xml:space="preserve">PT10415</t>
  </si>
  <si>
    <t xml:space="preserve">PT10339</t>
  </si>
  <si>
    <t xml:space="preserve">PT12535</t>
  </si>
  <si>
    <t xml:space="preserve">PT13101</t>
  </si>
  <si>
    <t xml:space="preserve">PT11090</t>
  </si>
  <si>
    <t xml:space="preserve">PT12923</t>
  </si>
  <si>
    <t xml:space="preserve">PT13394</t>
  </si>
  <si>
    <t xml:space="preserve">  ANIKA KHAN  </t>
  </si>
  <si>
    <t xml:space="preserve">PT12892</t>
  </si>
  <si>
    <t xml:space="preserve">PT11896</t>
  </si>
  <si>
    <t xml:space="preserve">PT14256</t>
  </si>
  <si>
    <t xml:space="preserve">PT12235</t>
  </si>
  <si>
    <t xml:space="preserve">PT14341</t>
  </si>
  <si>
    <t xml:space="preserve">PT13440</t>
  </si>
  <si>
    <t xml:space="preserve">PT12206</t>
  </si>
  <si>
    <t xml:space="preserve">PT14072</t>
  </si>
  <si>
    <t xml:space="preserve">PT13796</t>
  </si>
  <si>
    <t xml:space="preserve">PT11084</t>
  </si>
  <si>
    <t xml:space="preserve">  DIVYA PATEL  </t>
  </si>
  <si>
    <t xml:space="preserve">PT12826</t>
  </si>
  <si>
    <t xml:space="preserve">PT12231</t>
  </si>
  <si>
    <t xml:space="preserve">PT12902</t>
  </si>
  <si>
    <t xml:space="preserve">PT14785</t>
  </si>
  <si>
    <t xml:space="preserve">PT14039</t>
  </si>
  <si>
    <t xml:space="preserve">PT11253</t>
  </si>
  <si>
    <t xml:space="preserve">Anita Singh</t>
  </si>
  <si>
    <t xml:space="preserve">PT11774</t>
  </si>
  <si>
    <t xml:space="preserve">PT10274</t>
  </si>
  <si>
    <t xml:space="preserve">PT10183</t>
  </si>
  <si>
    <t xml:space="preserve">PT14535</t>
  </si>
  <si>
    <t xml:space="preserve">PT14559</t>
  </si>
  <si>
    <t xml:space="preserve">PT13524</t>
  </si>
  <si>
    <t xml:space="preserve">PT12138</t>
  </si>
  <si>
    <t xml:space="preserve">PT13297</t>
  </si>
  <si>
    <t xml:space="preserve">PT14996</t>
  </si>
  <si>
    <t xml:space="preserve">PT14147</t>
  </si>
  <si>
    <t xml:space="preserve">PT13772</t>
  </si>
  <si>
    <t xml:space="preserve">PT12725</t>
  </si>
  <si>
    <t xml:space="preserve">PT13439</t>
  </si>
  <si>
    <t xml:space="preserve">PT14631</t>
  </si>
  <si>
    <t xml:space="preserve">Riya Reddy</t>
  </si>
  <si>
    <t xml:space="preserve">PT11855</t>
  </si>
  <si>
    <t xml:space="preserve">PT14331</t>
  </si>
  <si>
    <t xml:space="preserve">PT14777</t>
  </si>
  <si>
    <t xml:space="preserve">PT10582</t>
  </si>
  <si>
    <t xml:space="preserve">PT12450</t>
  </si>
  <si>
    <t xml:space="preserve">PT10699</t>
  </si>
  <si>
    <t xml:space="preserve">PT11762</t>
  </si>
  <si>
    <t xml:space="preserve">PT10439</t>
  </si>
  <si>
    <t xml:space="preserve">PT10528</t>
  </si>
  <si>
    <t xml:space="preserve">PT14725</t>
  </si>
  <si>
    <t xml:space="preserve">  REYANSH MENON  </t>
  </si>
  <si>
    <t xml:space="preserve">PT13441</t>
  </si>
  <si>
    <t xml:space="preserve">PT10718</t>
  </si>
  <si>
    <t xml:space="preserve">PT11464</t>
  </si>
  <si>
    <t xml:space="preserve">PT14835</t>
  </si>
  <si>
    <t xml:space="preserve">PT12688</t>
  </si>
  <si>
    <t xml:space="preserve">PT10239</t>
  </si>
  <si>
    <t xml:space="preserve">PT11360</t>
  </si>
  <si>
    <t xml:space="preserve">PT12372</t>
  </si>
  <si>
    <t xml:space="preserve">PT11879</t>
  </si>
  <si>
    <t xml:space="preserve">PT14866</t>
  </si>
  <si>
    <t xml:space="preserve">Siddharth Pillai</t>
  </si>
  <si>
    <t xml:space="preserve">PT13818</t>
  </si>
  <si>
    <t xml:space="preserve">PT10228</t>
  </si>
  <si>
    <t xml:space="preserve">PT12257</t>
  </si>
  <si>
    <t xml:space="preserve">PT11021</t>
  </si>
  <si>
    <t xml:space="preserve">PT14476</t>
  </si>
  <si>
    <t xml:space="preserve">PT11583</t>
  </si>
  <si>
    <t xml:space="preserve">PT13588</t>
  </si>
  <si>
    <t xml:space="preserve">PT13953</t>
  </si>
  <si>
    <t xml:space="preserve">PT11976</t>
  </si>
  <si>
    <t xml:space="preserve">PT14844</t>
  </si>
  <si>
    <t xml:space="preserve">PT11772</t>
  </si>
  <si>
    <t xml:space="preserve">PT13739</t>
  </si>
  <si>
    <t xml:space="preserve">PT12399</t>
  </si>
  <si>
    <t xml:space="preserve">PT13321</t>
  </si>
  <si>
    <t xml:space="preserve">  REKHA CHOPRA  </t>
  </si>
  <si>
    <t xml:space="preserve">PT13628</t>
  </si>
  <si>
    <t xml:space="preserve">PT10052</t>
  </si>
  <si>
    <t xml:space="preserve">PT10508</t>
  </si>
  <si>
    <t xml:space="preserve">PT13109</t>
  </si>
  <si>
    <t xml:space="preserve">PT13682</t>
  </si>
  <si>
    <t xml:space="preserve">Anika Sharma</t>
  </si>
  <si>
    <t xml:space="preserve">PT13151</t>
  </si>
  <si>
    <t xml:space="preserve">Ananya Singh</t>
  </si>
  <si>
    <t xml:space="preserve">PT13086</t>
  </si>
  <si>
    <t xml:space="preserve">PT11700</t>
  </si>
  <si>
    <t xml:space="preserve">Rohan Ansari</t>
  </si>
  <si>
    <t xml:space="preserve">PT12624</t>
  </si>
  <si>
    <t xml:space="preserve">PT14330</t>
  </si>
  <si>
    <t xml:space="preserve">PT11286</t>
  </si>
  <si>
    <t xml:space="preserve">PT10479</t>
  </si>
  <si>
    <t xml:space="preserve">PT13990</t>
  </si>
  <si>
    <t xml:space="preserve">PT11802</t>
  </si>
  <si>
    <t xml:space="preserve">PT12242</t>
  </si>
  <si>
    <t xml:space="preserve">PT13457</t>
  </si>
  <si>
    <t xml:space="preserve">PT12453</t>
  </si>
  <si>
    <t xml:space="preserve">PT11615</t>
  </si>
  <si>
    <t xml:space="preserve">  KIRAN THAKUR  </t>
  </si>
  <si>
    <t xml:space="preserve">PT13705</t>
  </si>
  <si>
    <t xml:space="preserve">PT11826</t>
  </si>
  <si>
    <t xml:space="preserve">PT14353</t>
  </si>
  <si>
    <t xml:space="preserve">Vikram Mehta</t>
  </si>
  <si>
    <t xml:space="preserve">PT12943</t>
  </si>
  <si>
    <t xml:space="preserve">PT11585</t>
  </si>
  <si>
    <t xml:space="preserve">PT14235</t>
  </si>
  <si>
    <t xml:space="preserve">PT12540</t>
  </si>
  <si>
    <t xml:space="preserve">PT14675</t>
  </si>
  <si>
    <t xml:space="preserve">PT12755</t>
  </si>
  <si>
    <t xml:space="preserve">PT13762</t>
  </si>
  <si>
    <t xml:space="preserve">PT14303</t>
  </si>
  <si>
    <t xml:space="preserve">PT13712</t>
  </si>
  <si>
    <t xml:space="preserve">PT11288</t>
  </si>
  <si>
    <t xml:space="preserve">PT10001</t>
  </si>
  <si>
    <t xml:space="preserve">PT13318</t>
  </si>
  <si>
    <t xml:space="preserve">  PRIYA KHAN  </t>
  </si>
  <si>
    <t xml:space="preserve">PT12010</t>
  </si>
  <si>
    <t xml:space="preserve">PT11785</t>
  </si>
  <si>
    <t xml:space="preserve">PT12298</t>
  </si>
  <si>
    <t xml:space="preserve">PT13542</t>
  </si>
  <si>
    <t xml:space="preserve">Ananya Joshi</t>
  </si>
  <si>
    <t xml:space="preserve">PT10890</t>
  </si>
  <si>
    <t xml:space="preserve">PT13181</t>
  </si>
  <si>
    <t xml:space="preserve">PT13499</t>
  </si>
  <si>
    <t xml:space="preserve">PT12754</t>
  </si>
  <si>
    <t xml:space="preserve">PT10980</t>
  </si>
  <si>
    <t xml:space="preserve">PT12332</t>
  </si>
  <si>
    <t xml:space="preserve">PT12362</t>
  </si>
  <si>
    <t xml:space="preserve">PT12645</t>
  </si>
  <si>
    <t xml:space="preserve">PT11764</t>
  </si>
  <si>
    <t xml:space="preserve">PT14156</t>
  </si>
  <si>
    <t xml:space="preserve">PT14062</t>
  </si>
  <si>
    <t xml:space="preserve">PT14144</t>
  </si>
  <si>
    <t xml:space="preserve">PT10368</t>
  </si>
  <si>
    <t xml:space="preserve">PT12163</t>
  </si>
  <si>
    <t xml:space="preserve">PT13035</t>
  </si>
  <si>
    <t xml:space="preserve">PT13018</t>
  </si>
  <si>
    <t xml:space="preserve">PT14855</t>
  </si>
  <si>
    <t xml:space="preserve">PT10979</t>
  </si>
  <si>
    <t xml:space="preserve">PT14349</t>
  </si>
  <si>
    <t xml:space="preserve">PT13751</t>
  </si>
  <si>
    <t xml:space="preserve">PT14188</t>
  </si>
  <si>
    <t xml:space="preserve">PT14818</t>
  </si>
  <si>
    <t xml:space="preserve">PT11266</t>
  </si>
  <si>
    <t xml:space="preserve">PT12783</t>
  </si>
  <si>
    <t xml:space="preserve">PT12860</t>
  </si>
  <si>
    <t xml:space="preserve">PT11750</t>
  </si>
  <si>
    <t xml:space="preserve">  ARJUN SHARMA  </t>
  </si>
  <si>
    <t xml:space="preserve">PT14556</t>
  </si>
  <si>
    <t xml:space="preserve">PT14727</t>
  </si>
  <si>
    <t xml:space="preserve">PT13533</t>
  </si>
  <si>
    <t xml:space="preserve">PT10850</t>
  </si>
  <si>
    <t xml:space="preserve">PT14480</t>
  </si>
  <si>
    <t xml:space="preserve">PT12066</t>
  </si>
  <si>
    <t xml:space="preserve">Riya Patel</t>
  </si>
  <si>
    <t xml:space="preserve">PT11210</t>
  </si>
  <si>
    <t xml:space="preserve">PT10115</t>
  </si>
  <si>
    <t xml:space="preserve">PT14608</t>
  </si>
  <si>
    <t xml:space="preserve">PT12979</t>
  </si>
  <si>
    <t xml:space="preserve">PT14682</t>
  </si>
  <si>
    <t xml:space="preserve">PT10819</t>
  </si>
  <si>
    <t xml:space="preserve">PT10788</t>
  </si>
  <si>
    <t xml:space="preserve">PT12604</t>
  </si>
  <si>
    <t xml:space="preserve">PT13225</t>
  </si>
  <si>
    <t xml:space="preserve">PT11057</t>
  </si>
  <si>
    <t xml:space="preserve">PT14112</t>
  </si>
  <si>
    <t xml:space="preserve">PT14532</t>
  </si>
  <si>
    <t xml:space="preserve">PT12547</t>
  </si>
  <si>
    <t xml:space="preserve">PT12668</t>
  </si>
  <si>
    <t xml:space="preserve">PT13578</t>
  </si>
  <si>
    <t xml:space="preserve">PT14051</t>
  </si>
  <si>
    <t xml:space="preserve">PT11428</t>
  </si>
  <si>
    <t xml:space="preserve">PT13732</t>
  </si>
  <si>
    <t xml:space="preserve">PT14547</t>
  </si>
  <si>
    <t xml:space="preserve">PT13919</t>
  </si>
  <si>
    <t xml:space="preserve">PT13030</t>
  </si>
  <si>
    <t xml:space="preserve">PT10242</t>
  </si>
  <si>
    <t xml:space="preserve">PT10530</t>
  </si>
  <si>
    <t xml:space="preserve">  ANIKA VERMA  </t>
  </si>
  <si>
    <t xml:space="preserve">PT14440</t>
  </si>
  <si>
    <t xml:space="preserve">PT11181</t>
  </si>
  <si>
    <t xml:space="preserve">PT11443</t>
  </si>
  <si>
    <t xml:space="preserve">Diya Agarwal</t>
  </si>
  <si>
    <t xml:space="preserve">PT13619</t>
  </si>
  <si>
    <t xml:space="preserve">PT10507</t>
  </si>
  <si>
    <t xml:space="preserve">PT14237</t>
  </si>
  <si>
    <t xml:space="preserve">PT11580</t>
  </si>
  <si>
    <t xml:space="preserve">PT13958</t>
  </si>
  <si>
    <t xml:space="preserve">PT14161</t>
  </si>
  <si>
    <t xml:space="preserve">PT12059</t>
  </si>
  <si>
    <t xml:space="preserve">PT11752</t>
  </si>
  <si>
    <t xml:space="preserve">PT12006</t>
  </si>
  <si>
    <t xml:space="preserve">PT13710</t>
  </si>
  <si>
    <t xml:space="preserve">PT13251</t>
  </si>
  <si>
    <t xml:space="preserve">PT12301</t>
  </si>
  <si>
    <t xml:space="preserve">PT11630</t>
  </si>
  <si>
    <t xml:space="preserve">PT14700</t>
  </si>
  <si>
    <t xml:space="preserve">PT10806</t>
  </si>
  <si>
    <t xml:space="preserve">PT14041</t>
  </si>
  <si>
    <t xml:space="preserve">PT11125</t>
  </si>
  <si>
    <t xml:space="preserve">PT13650</t>
  </si>
  <si>
    <t xml:space="preserve">PT10315</t>
  </si>
  <si>
    <t xml:space="preserve">PT11778</t>
  </si>
  <si>
    <t xml:space="preserve">PT12567</t>
  </si>
  <si>
    <t xml:space="preserve">PT10932</t>
  </si>
  <si>
    <t xml:space="preserve">PT11686</t>
  </si>
  <si>
    <t xml:space="preserve">PT14079</t>
  </si>
  <si>
    <t xml:space="preserve">PT12891</t>
  </si>
  <si>
    <t xml:space="preserve">PT13717</t>
  </si>
  <si>
    <t xml:space="preserve">PT13519</t>
  </si>
  <si>
    <t xml:space="preserve">PT14464</t>
  </si>
  <si>
    <t xml:space="preserve">PT10363</t>
  </si>
  <si>
    <t xml:space="preserve">PT13733</t>
  </si>
  <si>
    <t xml:space="preserve">PT10631</t>
  </si>
  <si>
    <t xml:space="preserve">PT14187</t>
  </si>
  <si>
    <t xml:space="preserve">PT11789</t>
  </si>
  <si>
    <t xml:space="preserve">PT12370</t>
  </si>
  <si>
    <t xml:space="preserve">PT12234</t>
  </si>
  <si>
    <t xml:space="preserve">PT13205</t>
  </si>
  <si>
    <t xml:space="preserve">PT12805</t>
  </si>
  <si>
    <t xml:space="preserve">PT13872</t>
  </si>
  <si>
    <t xml:space="preserve">PT13959</t>
  </si>
  <si>
    <t xml:space="preserve">PT10120</t>
  </si>
  <si>
    <t xml:space="preserve">PT11960</t>
  </si>
  <si>
    <t xml:space="preserve">PT11063</t>
  </si>
  <si>
    <t xml:space="preserve">PT10841</t>
  </si>
  <si>
    <t xml:space="preserve">PT10494</t>
  </si>
  <si>
    <t xml:space="preserve">PT10444</t>
  </si>
  <si>
    <t xml:space="preserve">PT11843</t>
  </si>
  <si>
    <t xml:space="preserve">PT13157</t>
  </si>
  <si>
    <t xml:space="preserve">PT14321</t>
  </si>
  <si>
    <t xml:space="preserve">PT10020</t>
  </si>
  <si>
    <t xml:space="preserve">PT10419</t>
  </si>
  <si>
    <t xml:space="preserve">PT13946</t>
  </si>
  <si>
    <t xml:space="preserve">PT10992</t>
  </si>
  <si>
    <t xml:space="preserve">PT10386</t>
  </si>
  <si>
    <t xml:space="preserve">PT10930</t>
  </si>
  <si>
    <t xml:space="preserve">  AJAY CHOPRA  </t>
  </si>
  <si>
    <t xml:space="preserve">PT10265</t>
  </si>
  <si>
    <t xml:space="preserve">PT11453</t>
  </si>
  <si>
    <t xml:space="preserve">PT14257</t>
  </si>
  <si>
    <t xml:space="preserve">PT12159</t>
  </si>
  <si>
    <t xml:space="preserve">Mohammed Reddy</t>
  </si>
  <si>
    <t xml:space="preserve">PT14400</t>
  </si>
  <si>
    <t xml:space="preserve">PT13211</t>
  </si>
  <si>
    <t xml:space="preserve">PT14606</t>
  </si>
  <si>
    <t xml:space="preserve">PT10935</t>
  </si>
  <si>
    <t xml:space="preserve">PT14982</t>
  </si>
  <si>
    <t xml:space="preserve">PT10276</t>
  </si>
  <si>
    <t xml:space="preserve">PT13401</t>
  </si>
  <si>
    <t xml:space="preserve">PT11724</t>
  </si>
  <si>
    <t xml:space="preserve">PT14324</t>
  </si>
  <si>
    <t xml:space="preserve">PT10134</t>
  </si>
  <si>
    <t xml:space="preserve">PT11760</t>
  </si>
  <si>
    <t xml:space="preserve">PT11308</t>
  </si>
  <si>
    <t xml:space="preserve">PT10497</t>
  </si>
  <si>
    <t xml:space="preserve">PT10336</t>
  </si>
  <si>
    <t xml:space="preserve">PT13336</t>
  </si>
  <si>
    <t xml:space="preserve">PT13215</t>
  </si>
  <si>
    <t xml:space="preserve">PT14909</t>
  </si>
  <si>
    <t xml:space="preserve">PT10442</t>
  </si>
  <si>
    <t xml:space="preserve">PT13162</t>
  </si>
  <si>
    <t xml:space="preserve">PT13996</t>
  </si>
  <si>
    <t xml:space="preserve">PT13096</t>
  </si>
  <si>
    <t xml:space="preserve">PT13152</t>
  </si>
  <si>
    <t xml:space="preserve">PT13777</t>
  </si>
  <si>
    <t xml:space="preserve">PT14339</t>
  </si>
  <si>
    <t xml:space="preserve">PT11395</t>
  </si>
  <si>
    <t xml:space="preserve">Arjun Joshi</t>
  </si>
  <si>
    <t xml:space="preserve">PT14780</t>
  </si>
  <si>
    <t xml:space="preserve">PT11351</t>
  </si>
  <si>
    <t xml:space="preserve">PT14754</t>
  </si>
  <si>
    <t xml:space="preserve">PT12553</t>
  </si>
  <si>
    <t xml:space="preserve">PT10409</t>
  </si>
  <si>
    <t xml:space="preserve">PT11116</t>
  </si>
  <si>
    <t xml:space="preserve">PT13154</t>
  </si>
  <si>
    <t xml:space="preserve">PT11256</t>
  </si>
  <si>
    <t xml:space="preserve">PT11867</t>
  </si>
  <si>
    <t xml:space="preserve">PT10141</t>
  </si>
  <si>
    <t xml:space="preserve">PT14997</t>
  </si>
  <si>
    <t xml:space="preserve">  MOHAMMED BHAT  </t>
  </si>
  <si>
    <t xml:space="preserve">PT12686</t>
  </si>
  <si>
    <t xml:space="preserve">PT13886</t>
  </si>
  <si>
    <t xml:space="preserve">PT10689</t>
  </si>
  <si>
    <t xml:space="preserve">PT13865</t>
  </si>
  <si>
    <t xml:space="preserve">PT14947</t>
  </si>
  <si>
    <t xml:space="preserve">  SUNITA KUMAR  </t>
  </si>
  <si>
    <t xml:space="preserve">PT10584</t>
  </si>
  <si>
    <t xml:space="preserve">PT10333</t>
  </si>
  <si>
    <t xml:space="preserve">PT11294</t>
  </si>
  <si>
    <t xml:space="preserve">Ananya Chauhan</t>
  </si>
  <si>
    <t xml:space="preserve">PT14024</t>
  </si>
  <si>
    <t xml:space="preserve">PT13776</t>
  </si>
  <si>
    <t xml:space="preserve">PT11946</t>
  </si>
  <si>
    <t xml:space="preserve">Admission Year</t>
  </si>
  <si>
    <t xml:space="preserve">Admission Month</t>
  </si>
  <si>
    <t xml:space="preserve">Admission Month No.</t>
  </si>
  <si>
    <t xml:space="preserve">Weekday</t>
  </si>
  <si>
    <t xml:space="preserve">Age Group</t>
  </si>
  <si>
    <t xml:space="preserve">Length of Stay (Days)</t>
  </si>
  <si>
    <t xml:space="preserve">Total ER Time (Minutes)</t>
  </si>
  <si>
    <t xml:space="preserve">Bill per ER Minute</t>
  </si>
  <si>
    <t xml:space="preserve">Critical Alert</t>
  </si>
  <si>
    <t xml:space="preserve">Department Budget (INR)</t>
  </si>
  <si>
    <t xml:space="preserve">Department Head</t>
  </si>
  <si>
    <t xml:space="preserve">Doctor Employee ID</t>
  </si>
  <si>
    <t xml:space="preserve">Outcome Score</t>
  </si>
  <si>
    <t xml:space="preserve">Satisfaction Category</t>
  </si>
  <si>
    <t xml:space="preserve">Arjun Iyer</t>
  </si>
  <si>
    <t xml:space="preserve">Priya Rao</t>
  </si>
  <si>
    <t xml:space="preserve">Anika Verma</t>
  </si>
  <si>
    <t xml:space="preserve">Siddharth Reddy</t>
  </si>
  <si>
    <t xml:space="preserve">Arjun Gupta</t>
  </si>
  <si>
    <t xml:space="preserve">Nisha Malhotra</t>
  </si>
  <si>
    <t xml:space="preserve">Arjun Kumar</t>
  </si>
  <si>
    <t xml:space="preserve">Pooja Verma</t>
  </si>
  <si>
    <t xml:space="preserve">Nisha Chopra</t>
  </si>
  <si>
    <t xml:space="preserve">Sanjay Singh</t>
  </si>
  <si>
    <t xml:space="preserve">Mohammed Malhotra</t>
  </si>
  <si>
    <t xml:space="preserve">Rohan Nair</t>
  </si>
  <si>
    <t xml:space="preserve">Sunita Mukherjee</t>
  </si>
  <si>
    <t xml:space="preserve">Zoya Mehta</t>
  </si>
  <si>
    <t xml:space="preserve">Imran Das</t>
  </si>
  <si>
    <t xml:space="preserve">Department Reference</t>
  </si>
  <si>
    <t xml:space="preserve">Annual Budget (INR)</t>
  </si>
  <si>
    <t xml:space="preserve">Dr. Anil Kapoor</t>
  </si>
  <si>
    <t xml:space="preserve">Dr. Rina Mehta</t>
  </si>
  <si>
    <t xml:space="preserve">Dr. Sameer Joshi</t>
  </si>
  <si>
    <t xml:space="preserve">Dr. Kavita Rao</t>
  </si>
  <si>
    <t xml:space="preserve">Dr. Suresh Nair</t>
  </si>
  <si>
    <t xml:space="preserve">Dr. Farhan Khan</t>
  </si>
  <si>
    <t xml:space="preserve">Dr. Pooja Iyer</t>
  </si>
  <si>
    <t xml:space="preserve">Dr. Rohan Das</t>
  </si>
  <si>
    <t xml:space="preserve">Dr. Neha Chopra</t>
  </si>
  <si>
    <t xml:space="preserve">Dr. Vikram Singh</t>
  </si>
  <si>
    <t xml:space="preserve">Doctor Reference</t>
  </si>
  <si>
    <t xml:space="preserve">Employee ID</t>
  </si>
  <si>
    <t xml:space="preserve">Years Experience</t>
  </si>
  <si>
    <t xml:space="preserve">EMP200</t>
  </si>
  <si>
    <t xml:space="preserve">EMP201</t>
  </si>
  <si>
    <t xml:space="preserve">EMP202</t>
  </si>
  <si>
    <t xml:space="preserve">EMP203</t>
  </si>
  <si>
    <t xml:space="preserve">EMP204</t>
  </si>
  <si>
    <t xml:space="preserve">EMP205</t>
  </si>
  <si>
    <t xml:space="preserve">EMP206</t>
  </si>
  <si>
    <t xml:space="preserve">EMP207</t>
  </si>
  <si>
    <t xml:space="preserve">EMP208</t>
  </si>
  <si>
    <t xml:space="preserve">EMP209</t>
  </si>
  <si>
    <t xml:space="preserve">EMP210</t>
  </si>
  <si>
    <t xml:space="preserve">EMP211</t>
  </si>
  <si>
    <t xml:space="preserve">EMP212</t>
  </si>
  <si>
    <t xml:space="preserve">EMP213</t>
  </si>
  <si>
    <t xml:space="preserve">EMP214</t>
  </si>
  <si>
    <t xml:space="preserve">EMP215</t>
  </si>
  <si>
    <t xml:space="preserve">EMP216</t>
  </si>
  <si>
    <t xml:space="preserve">EMP217</t>
  </si>
  <si>
    <t xml:space="preserve">EMP218</t>
  </si>
  <si>
    <t xml:space="preserve">EMP219</t>
  </si>
  <si>
    <t xml:space="preserve">EMP220</t>
  </si>
  <si>
    <t xml:space="preserve">EMP221</t>
  </si>
  <si>
    <t xml:space="preserve">EMP222</t>
  </si>
  <si>
    <t xml:space="preserve">EMP223</t>
  </si>
  <si>
    <t xml:space="preserve">EMP224</t>
  </si>
  <si>
    <t xml:space="preserve">EMP225</t>
  </si>
  <si>
    <t xml:space="preserve">EMP226</t>
  </si>
  <si>
    <t xml:space="preserve">EMP227</t>
  </si>
  <si>
    <t xml:space="preserve">EMP228</t>
  </si>
  <si>
    <t xml:space="preserve">EMP229</t>
  </si>
  <si>
    <t xml:space="preserve">1.  Patients by Department</t>
  </si>
  <si>
    <t xml:space="preserve">Patient Count</t>
  </si>
  <si>
    <t xml:space="preserve">% of Total</t>
  </si>
  <si>
    <t xml:space="preserve">2.  Patients by Severity Level</t>
  </si>
  <si>
    <t xml:space="preserve">3.  Average Waiting Time by Department (Minutes)</t>
  </si>
  <si>
    <t xml:space="preserve">Avg Waiting Time</t>
  </si>
  <si>
    <t xml:space="preserve">4.  Monthly Patient Trend (2024)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</si>
  <si>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</si>
  <si>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</si>
  <si>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</si>
  <si>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</si>
  <si>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</si>
  <si>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</si>
  <si>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</si>
  <si>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</si>
  <si>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</si>
  <si>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</si>
  <si>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</si>
  <si>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</si>
  <si>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</si>
  <si>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5.  Doctor-wise Patient Count</t>
  </si>
  <si>
    <t xml:space="preserve">6.  Gender Distribution</t>
  </si>
  <si>
    <t xml:space="preserve">7.  Age Group Analysis</t>
  </si>
  <si>
    <t xml:space="preserve">Average Age</t>
  </si>
  <si>
    <t xml:space="preserve">Child (0-17)</t>
  </si>
  <si>
    <t xml:space="preserve">Young Adult (18-39)</t>
  </si>
  <si>
    <t xml:space="preserve">Adult (40-59)</t>
  </si>
  <si>
    <t xml:space="preserve">Senior (60+)</t>
  </si>
  <si>
    <t xml:space="preserve">8.  Revenue by Department (INR)</t>
  </si>
  <si>
    <t xml:space="preserve">Total Revenue</t>
  </si>
  <si>
    <t xml:space="preserve">9.  Patient Outcomes</t>
  </si>
  <si>
    <t xml:space="preserve">Outcome</t>
  </si>
  <si>
    <t xml:space="preserve">10.  Satisfaction Score Analysis</t>
  </si>
  <si>
    <t xml:space="preserve">Score</t>
  </si>
  <si>
    <t xml:space="preserve">11.  Age Distribution (10-Year Bins)</t>
  </si>
  <si>
    <t xml:space="preserve">Age Bin</t>
  </si>
  <si>
    <t xml:space="preserve">0-9</t>
  </si>
  <si>
    <t xml:space="preserve">10-19</t>
  </si>
  <si>
    <t xml:space="preserve">20-29</t>
  </si>
  <si>
    <t xml:space="preserve">30-39</t>
  </si>
  <si>
    <t xml:space="preserve">40-49</t>
  </si>
  <si>
    <t xml:space="preserve">50-59</t>
  </si>
  <si>
    <t xml:space="preserve">60-69</t>
  </si>
  <si>
    <t xml:space="preserve">70-79</t>
  </si>
  <si>
    <t xml:space="preserve">80-89</t>
  </si>
  <si>
    <t xml:space="preserve">90-120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</si>
</sst>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.0%"/>
    <numFmt numFmtId="168" formatCode="0.00"/>
    <numFmt numFmtId="169" formatCode="dd\-mmm\-yyyy"/>
    <numFmt numFmtId="170" formatCode="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2E75B6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4E79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1F4E79"/>
        <bgColor rgb="FF003366"/>
      </patternFill>
    </fill>
    <fill>
      <patternFill patternType="solid">
        <fgColor rgb="FFFFFFCC"/>
        <bgColor rgb="FFFFF2CC"/>
      </patternFill>
    </fill>
    <fill>
      <patternFill patternType="solid">
        <fgColor rgb="FFF2F8FC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CFE0"/>
      </left>
      <right style="thin">
        <color rgb="FFB7CFE0"/>
      </right>
      <top style="thin">
        <color rgb="FFB7CFE0"/>
      </top>
      <bottom style="thin">
        <color rgb="FFB7CF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8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F2F8FC"/>
      <rgbColor rgb="FF660066"/>
      <rgbColor rgb="FFFF8080"/>
      <rgbColor rgb="FF0066CC"/>
      <rgbColor rgb="FFB7C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FF2CC"/>
      <rgbColor rgb="FF99CCFF"/>
      <rgbColor rgb="FFFCE5CD"/>
      <rgbColor rgb="FFCC99FF"/>
      <rgbColor rgb="FFF4CCCC"/>
      <rgbColor rgb="FF2E75B6"/>
      <rgbColor rgb="FF33CCCC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Patient Trend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Pivot_Summary!B36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Pivot_Summary!$A$37:$A$48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Pivot_Summary!$B$37:$B$48</c:f>
              <c:numCache>
                <c:formatCode>General</c:formatCode>
                <c:ptCount val="12"/>
                <c:pt idx="0">
                  <c:v>417</c:v>
                </c:pt>
                <c:pt idx="1">
                  <c:v>381</c:v>
                </c:pt>
                <c:pt idx="2">
                  <c:v>430</c:v>
                </c:pt>
                <c:pt idx="3">
                  <c:v>419</c:v>
                </c:pt>
                <c:pt idx="4">
                  <c:v>419</c:v>
                </c:pt>
                <c:pt idx="5">
                  <c:v>427</c:v>
                </c:pt>
                <c:pt idx="6">
                  <c:v>413</c:v>
                </c:pt>
                <c:pt idx="7">
                  <c:v>415</c:v>
                </c:pt>
                <c:pt idx="8">
                  <c:v>399</c:v>
                </c:pt>
                <c:pt idx="9">
                  <c:v>439</c:v>
                </c:pt>
                <c:pt idx="10">
                  <c:v>423</c:v>
                </c:pt>
                <c:pt idx="11">
                  <c:v>418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069222"/>
        <c:axId val="85339487"/>
      </c:lineChart>
      <c:catAx>
        <c:axId val="260692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39487"/>
        <c:crosses val="autoZero"/>
        <c:auto val="1"/>
        <c:lblAlgn val="ctr"/>
        <c:lblOffset val="100"/>
        <c:noMultiLvlLbl val="0"/>
      </c:catAx>
      <c:valAx>
        <c:axId val="85339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692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Patients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Pivot_Summary!B3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Pivot_Summary!$A$4:$A$13</c:f>
              <c:strCache>
                <c:ptCount val="10"/>
                <c:pt idx="0">
                  <c:v>Cardiology</c:v>
                </c:pt>
                <c:pt idx="1">
                  <c:v>Neurology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General Medicine</c:v>
                </c:pt>
                <c:pt idx="5">
                  <c:v>Emergency Trauma</c:v>
                </c:pt>
                <c:pt idx="6">
                  <c:v>Gynecology</c:v>
                </c:pt>
                <c:pt idx="7">
                  <c:v>ENT</c:v>
                </c:pt>
                <c:pt idx="8">
                  <c:v>Oncology</c:v>
                </c:pt>
                <c:pt idx="9">
                  <c:v>Urology</c:v>
                </c:pt>
              </c:strCache>
            </c:strRef>
          </c:cat>
          <c:val>
            <c:numRef>
              <c:f>Pivot_Summary!$B$4:$B$13</c:f>
              <c:numCache>
                <c:formatCode>General</c:formatCode>
                <c:ptCount val="10"/>
                <c:pt idx="0">
                  <c:v>484</c:v>
                </c:pt>
                <c:pt idx="1">
                  <c:v>490</c:v>
                </c:pt>
                <c:pt idx="2">
                  <c:v>488</c:v>
                </c:pt>
                <c:pt idx="3">
                  <c:v>498</c:v>
                </c:pt>
                <c:pt idx="4">
                  <c:v>522</c:v>
                </c:pt>
                <c:pt idx="5">
                  <c:v>514</c:v>
                </c:pt>
                <c:pt idx="6">
                  <c:v>517</c:v>
                </c:pt>
                <c:pt idx="7">
                  <c:v>502</c:v>
                </c:pt>
                <c:pt idx="8">
                  <c:v>514</c:v>
                </c:pt>
                <c:pt idx="9">
                  <c:v>471</c:v>
                </c:pt>
              </c:numCache>
            </c:numRef>
          </c:val>
        </c:ser>
        <c:gapWidth val="150"/>
        <c:overlap val="0"/>
        <c:axId val="72617534"/>
        <c:axId val="64716401"/>
      </c:barChart>
      <c:catAx>
        <c:axId val="726175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16401"/>
        <c:crosses val="autoZero"/>
        <c:auto val="1"/>
        <c:lblAlgn val="ctr"/>
        <c:lblOffset val="100"/>
        <c:noMultiLvlLbl val="0"/>
      </c:catAx>
      <c:valAx>
        <c:axId val="64716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17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Patient Severity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Pivot_Summary!B16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Pivot_Summary!$A$17:$A$20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Pivot_Summary!$B$17:$B$20</c:f>
              <c:numCache>
                <c:formatCode>General</c:formatCode>
                <c:ptCount val="4"/>
                <c:pt idx="0">
                  <c:v>1757</c:v>
                </c:pt>
                <c:pt idx="1">
                  <c:v>1727</c:v>
                </c:pt>
                <c:pt idx="2">
                  <c:v>1113</c:v>
                </c:pt>
                <c:pt idx="3">
                  <c:v>403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Department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Pivot_Summary!B97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Pivot_Summary!$A$98:$A$107</c:f>
              <c:strCache>
                <c:ptCount val="10"/>
                <c:pt idx="0">
                  <c:v>Cardiology</c:v>
                </c:pt>
                <c:pt idx="1">
                  <c:v>Neurology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General Medicine</c:v>
                </c:pt>
                <c:pt idx="5">
                  <c:v>Emergency Trauma</c:v>
                </c:pt>
                <c:pt idx="6">
                  <c:v>Gynecology</c:v>
                </c:pt>
                <c:pt idx="7">
                  <c:v>ENT</c:v>
                </c:pt>
                <c:pt idx="8">
                  <c:v>Oncology</c:v>
                </c:pt>
                <c:pt idx="9">
                  <c:v>Urology</c:v>
                </c:pt>
              </c:strCache>
            </c:strRef>
          </c:cat>
          <c:val>
            <c:numRef>
              <c:f>Pivot_Summary!$B$98:$B$107</c:f>
              <c:numCache>
                <c:formatCode>#,##0</c:formatCode>
                <c:ptCount val="10"/>
                <c:pt idx="0">
                  <c:v>2561379</c:v>
                </c:pt>
                <c:pt idx="1">
                  <c:v>2563578</c:v>
                </c:pt>
                <c:pt idx="2">
                  <c:v>2439535</c:v>
                </c:pt>
                <c:pt idx="3">
                  <c:v>2568366</c:v>
                </c:pt>
                <c:pt idx="4">
                  <c:v>2534156</c:v>
                </c:pt>
                <c:pt idx="5">
                  <c:v>2632411</c:v>
                </c:pt>
                <c:pt idx="6">
                  <c:v>2574511</c:v>
                </c:pt>
                <c:pt idx="7">
                  <c:v>2575437</c:v>
                </c:pt>
                <c:pt idx="8">
                  <c:v>2712956</c:v>
                </c:pt>
                <c:pt idx="9">
                  <c:v>2647331</c:v>
                </c:pt>
              </c:numCache>
            </c:numRef>
          </c:val>
        </c:ser>
        <c:gapWidth val="150"/>
        <c:overlap val="0"/>
        <c:axId val="69033293"/>
        <c:axId val="78766823"/>
      </c:barChart>
      <c:catAx>
        <c:axId val="690332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66823"/>
        <c:crosses val="autoZero"/>
        <c:auto val="1"/>
        <c:lblAlgn val="ctr"/>
        <c:lblOffset val="100"/>
        <c:noMultiLvlLbl val="0"/>
      </c:catAx>
      <c:valAx>
        <c:axId val="78766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332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Distribution (10-Year Bins)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Pivot_Summary!B126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Pivot_Summary!$A$127:$A$136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90-120</c:v>
                </c:pt>
              </c:strCache>
            </c:strRef>
          </c:cat>
          <c:val>
            <c:numRef>
              <c:f>Pivot_Summary!$B$127:$B$136</c:f>
              <c:numCache>
                <c:formatCode>General</c:formatCode>
                <c:ptCount val="10"/>
                <c:pt idx="0">
                  <c:v>275</c:v>
                </c:pt>
                <c:pt idx="1">
                  <c:v>391</c:v>
                </c:pt>
                <c:pt idx="2">
                  <c:v>715</c:v>
                </c:pt>
                <c:pt idx="3">
                  <c:v>920</c:v>
                </c:pt>
                <c:pt idx="4">
                  <c:v>999</c:v>
                </c:pt>
                <c:pt idx="5">
                  <c:v>788</c:v>
                </c:pt>
                <c:pt idx="6">
                  <c:v>505</c:v>
                </c:pt>
                <c:pt idx="7">
                  <c:v>254</c:v>
                </c:pt>
                <c:pt idx="8">
                  <c:v>108</c:v>
                </c:pt>
                <c:pt idx="9">
                  <c:v>45</c:v>
                </c:pt>
              </c:numCache>
            </c:numRef>
          </c:val>
        </c:ser>
        <c:gapWidth val="10"/>
        <c:overlap val="0"/>
        <c:axId val="78746371"/>
        <c:axId val="34848440"/>
      </c:barChart>
      <c:catAx>
        <c:axId val="787463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Bin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48440"/>
        <c:crosses val="autoZero"/>
        <c:auto val="1"/>
        <c:lblAlgn val="ctr"/>
        <c:lblOffset val="100"/>
        <c:noMultiLvlLbl val="0"/>
      </c:catAx>
      <c:valAx>
        <c:axId val="34848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463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70560</xdr:rowOff>
    </xdr:from>
    <xdr:to>
      <xdr:col>7</xdr:col>
      <xdr:colOff>261720</xdr:colOff>
      <xdr:row>26</xdr:row>
      <xdr:rowOff>92520</xdr:rowOff>
    </xdr:to>
    <xdr:graphicFrame>
      <xdr:nvGraphicFramePr>
        <xdr:cNvPr id="0" name="Chart 1"/>
        <xdr:cNvGraphicFramePr/>
      </xdr:nvGraphicFramePr>
      <xdr:xfrm>
        <a:off x="211320" y="2743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70560</xdr:rowOff>
    </xdr:from>
    <xdr:to>
      <xdr:col>15</xdr:col>
      <xdr:colOff>262080</xdr:colOff>
      <xdr:row>26</xdr:row>
      <xdr:rowOff>92520</xdr:rowOff>
    </xdr:to>
    <xdr:graphicFrame>
      <xdr:nvGraphicFramePr>
        <xdr:cNvPr id="1" name="Chart 2"/>
        <xdr:cNvGraphicFramePr/>
      </xdr:nvGraphicFramePr>
      <xdr:xfrm>
        <a:off x="7542000" y="2743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70560</xdr:rowOff>
    </xdr:from>
    <xdr:to>
      <xdr:col>5</xdr:col>
      <xdr:colOff>654120</xdr:colOff>
      <xdr:row>43</xdr:row>
      <xdr:rowOff>92520</xdr:rowOff>
    </xdr:to>
    <xdr:graphicFrame>
      <xdr:nvGraphicFramePr>
        <xdr:cNvPr id="2" name="Chart 3"/>
        <xdr:cNvGraphicFramePr/>
      </xdr:nvGraphicFramePr>
      <xdr:xfrm>
        <a:off x="211320" y="59817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70560</xdr:rowOff>
    </xdr:from>
    <xdr:to>
      <xdr:col>12</xdr:col>
      <xdr:colOff>817920</xdr:colOff>
      <xdr:row>43</xdr:row>
      <xdr:rowOff>92520</xdr:rowOff>
    </xdr:to>
    <xdr:graphicFrame>
      <xdr:nvGraphicFramePr>
        <xdr:cNvPr id="3" name="Chart 4"/>
        <xdr:cNvGraphicFramePr/>
      </xdr:nvGraphicFramePr>
      <xdr:xfrm>
        <a:off x="5709240" y="59817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28</xdr:row>
      <xdr:rowOff>70560</xdr:rowOff>
    </xdr:from>
    <xdr:to>
      <xdr:col>19</xdr:col>
      <xdr:colOff>511560</xdr:colOff>
      <xdr:row>43</xdr:row>
      <xdr:rowOff>92520</xdr:rowOff>
    </xdr:to>
    <xdr:graphicFrame>
      <xdr:nvGraphicFramePr>
        <xdr:cNvPr id="4" name="Chart 5"/>
        <xdr:cNvGraphicFramePr/>
      </xdr:nvGraphicFramePr>
      <xdr:xfrm>
        <a:off x="11207160" y="59817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AH5001" headerRowCount="1" totalsRowCount="0" totalsRowShown="0">
  <autoFilter ref="A1:AH5001"/>
  <tableColumns count="34">
    <tableColumn id="1" name="Patient ID"/>
    <tableColumn id="2" name="Patient Name"/>
    <tableColumn id="3" name="Age"/>
    <tableColumn id="4" name="Gender"/>
    <tableColumn id="5" name="Admission Date"/>
    <tableColumn id="6" name="Admission Time"/>
    <tableColumn id="7" name="Discharge Date"/>
    <tableColumn id="8" name="Department"/>
    <tableColumn id="9" name="Doctor Name"/>
    <tableColumn id="10" name="Diagnosis"/>
    <tableColumn id="11" name="Severity Level"/>
    <tableColumn id="12" name="Waiting Time (Minutes)"/>
    <tableColumn id="13" name="Treatment Time (Minutes)"/>
    <tableColumn id="14" name="Bed Assigned"/>
    <tableColumn id="15" name="Insurance Type"/>
    <tableColumn id="16" name="Payment Method"/>
    <tableColumn id="17" name="Total Bill"/>
    <tableColumn id="18" name="Patient Outcome"/>
    <tableColumn id="19" name="City"/>
    <tableColumn id="20" name="Patient Satisfaction Score"/>
    <tableColumn id="21" name="Admission Year"/>
    <tableColumn id="22" name="Admission Month"/>
    <tableColumn id="23" name="Admission Month No."/>
    <tableColumn id="24" name="Weekday"/>
    <tableColumn id="25" name="Age Group"/>
    <tableColumn id="26" name="Length of Stay (Days)"/>
    <tableColumn id="27" name="Total ER Time (Minutes)"/>
    <tableColumn id="28" name="Bill per ER Minute"/>
    <tableColumn id="29" name="Critical Alert"/>
    <tableColumn id="30" name="Department Budget (INR)"/>
    <tableColumn id="31" name="Department Head"/>
    <tableColumn id="32" name="Doctor Employee ID"/>
    <tableColumn id="33" name="Outcome Score"/>
    <tableColumn id="34" name="Satisfaction Category"/>
  </tableColumns>
</table>
</file>

<file path=xl/tables/table2.xml><?xml version="1.0" encoding="utf-8"?>
<table xmlns="http://schemas.openxmlformats.org/spreadsheetml/2006/main" id="2" name="RawData" displayName="RawData" ref="A1:T5121" headerRowCount="1" totalsRowCount="0" totalsRowShown="0">
  <autoFilter ref="A1:T5121"/>
  <tableColumns count="20">
    <tableColumn id="1" name="Patient ID"/>
    <tableColumn id="2" name="Patient Name"/>
    <tableColumn id="3" name="Age"/>
    <tableColumn id="4" name="Gender"/>
    <tableColumn id="5" name="Admission Date"/>
    <tableColumn id="6" name="Admission Time"/>
    <tableColumn id="7" name="Discharge Date"/>
    <tableColumn id="8" name="Department"/>
    <tableColumn id="9" name="Doctor Name"/>
    <tableColumn id="10" name="Diagnosis"/>
    <tableColumn id="11" name="Severity Level"/>
    <tableColumn id="12" name="Waiting Time (Minutes)"/>
    <tableColumn id="13" name="Treatment Time (Minutes)"/>
    <tableColumn id="14" name="Bed Assigned"/>
    <tableColumn id="15" name="Insurance Type"/>
    <tableColumn id="16" name="Payment Method"/>
    <tableColumn id="17" name="Total Bill"/>
    <tableColumn id="18" name="Patient Outcome"/>
    <tableColumn id="19" name="City"/>
    <tableColumn id="20" name="Patient Satisfaction 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9" min="4" style="0" width="10"/>
  </cols>
  <sheetData>
    <row r="2" customFormat="false" ht="26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8" customFormat="false" ht="15" hidden="false" customHeight="false" outlineLevel="0" collapsed="false">
      <c r="B8" s="3" t="s">
        <v>4</v>
      </c>
    </row>
    <row r="9" customFormat="false" ht="30" hidden="false" customHeight="true" outlineLevel="0" collapsed="false">
      <c r="B9" s="4" t="s">
        <v>5</v>
      </c>
      <c r="C9" s="4"/>
      <c r="D9" s="4"/>
      <c r="E9" s="4"/>
      <c r="F9" s="4"/>
      <c r="G9" s="4"/>
      <c r="H9" s="4"/>
      <c r="I9" s="4"/>
    </row>
    <row r="11" customFormat="false" ht="15" hidden="false" customHeight="false" outlineLevel="0" collapsed="false">
      <c r="B11" s="3" t="s">
        <v>6</v>
      </c>
    </row>
    <row r="12" customFormat="false" ht="30" hidden="false" customHeight="true" outlineLevel="0" collapsed="false">
      <c r="B12" s="4" t="s">
        <v>7</v>
      </c>
      <c r="C12" s="4"/>
      <c r="D12" s="4"/>
      <c r="E12" s="4"/>
      <c r="F12" s="4"/>
      <c r="G12" s="4"/>
      <c r="H12" s="4"/>
      <c r="I12" s="4"/>
    </row>
    <row r="15" customFormat="false" ht="16.15" hidden="false" customHeight="false" outlineLevel="0" collapsed="false">
      <c r="B15" s="5" t="s">
        <v>8</v>
      </c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B16" s="6" t="s">
        <v>9</v>
      </c>
      <c r="C16" s="7" t="s">
        <v>10</v>
      </c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B17" s="6" t="s">
        <v>11</v>
      </c>
      <c r="C17" s="7" t="s">
        <v>12</v>
      </c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B18" s="6" t="s">
        <v>13</v>
      </c>
      <c r="C18" s="7" t="s">
        <v>14</v>
      </c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B19" s="6" t="s">
        <v>15</v>
      </c>
      <c r="C19" s="7" t="s">
        <v>16</v>
      </c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B20" s="6" t="s">
        <v>17</v>
      </c>
      <c r="C20" s="7" t="s">
        <v>18</v>
      </c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B21" s="6" t="s">
        <v>19</v>
      </c>
      <c r="C21" s="7" t="s">
        <v>20</v>
      </c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B22" s="6" t="s">
        <v>21</v>
      </c>
      <c r="C22" s="7" t="s">
        <v>22</v>
      </c>
      <c r="D22" s="7"/>
      <c r="E22" s="7"/>
      <c r="F22" s="7"/>
      <c r="G22" s="7"/>
      <c r="H22" s="7"/>
      <c r="I22" s="7"/>
    </row>
  </sheetData>
  <mergeCells count="13">
    <mergeCell ref="B2:H2"/>
    <mergeCell ref="B3:H3"/>
    <mergeCell ref="B6:I6"/>
    <mergeCell ref="B9:I9"/>
    <mergeCell ref="B12:I12"/>
    <mergeCell ref="B15:I15"/>
    <mergeCell ref="C16:I16"/>
    <mergeCell ref="C17:I17"/>
    <mergeCell ref="C18:I18"/>
    <mergeCell ref="C19:I19"/>
    <mergeCell ref="C20:I20"/>
    <mergeCell ref="C21:I21"/>
    <mergeCell ref="C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B2:P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7" min="2" style="0" width="13"/>
  </cols>
  <sheetData>
    <row r="2" customFormat="false" ht="24.45" hidden="false" customHeight="false" outlineLevel="0" collapsed="false">
      <c r="B2" s="8" t="s">
        <v>23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customFormat="false" ht="15" hidden="false" customHeight="false" outlineLevel="0" collapsed="false">
      <c r="B3" s="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30" hidden="false" customHeight="true" outlineLevel="0" collapsed="false">
      <c r="B5" s="9" t="s">
        <v>25</v>
      </c>
      <c r="C5" s="9"/>
      <c r="D5" s="9" t="s">
        <v>26</v>
      </c>
      <c r="E5" s="9"/>
      <c r="F5" s="9" t="s">
        <v>27</v>
      </c>
      <c r="G5" s="9"/>
      <c r="H5" s="9" t="s">
        <v>28</v>
      </c>
      <c r="I5" s="9"/>
      <c r="J5" s="9" t="s">
        <v>29</v>
      </c>
      <c r="K5" s="9"/>
      <c r="L5" s="9" t="s">
        <v>30</v>
      </c>
      <c r="M5" s="9"/>
      <c r="N5" s="9" t="s">
        <v>31</v>
      </c>
      <c r="O5" s="9"/>
    </row>
    <row r="6" customFormat="false" ht="36" hidden="false" customHeight="true" outlineLevel="0" collapsed="false">
      <c r="B6" s="10" t="n">
        <f aca="false">COUNTA(Cleaned_Data!$A$2:$A$5001)</f>
        <v>5000</v>
      </c>
      <c r="C6" s="10"/>
      <c r="D6" s="10" t="n">
        <f aca="false">SUM(Cleaned_Data!$Q$2:$Q$5001)</f>
        <v>25809659.97</v>
      </c>
      <c r="E6" s="10"/>
      <c r="F6" s="11" t="n">
        <f aca="false">ROUND(AVERAGE(Cleaned_Data!$L$2:$L$5001),1)</f>
        <v>40.7</v>
      </c>
      <c r="G6" s="11"/>
      <c r="H6" s="11" t="n">
        <f aca="false">ROUND(AVERAGE(Cleaned_Data!$M$2:$M$5001),1)</f>
        <v>64.6</v>
      </c>
      <c r="I6" s="11"/>
      <c r="J6" s="10" t="n">
        <f aca="false">COUNTIF(Cleaned_Data!$K$2:$K$5001,"Critical")</f>
        <v>403</v>
      </c>
      <c r="K6" s="10"/>
      <c r="L6" s="12" t="n">
        <f aca="false">ROUND(COUNTIF(Cleaned_Data!$R$2:$R$5001,"Recovered")/COUNTA(Cleaned_Data!$A$2:$A$5001),3)</f>
        <v>0.729</v>
      </c>
      <c r="M6" s="12"/>
      <c r="N6" s="13" t="n">
        <f aca="false">ROUND(AVERAGE(Cleaned_Data!$T$2:$T$5001),2)</f>
        <v>3.67</v>
      </c>
      <c r="O6" s="13"/>
    </row>
    <row r="9" customFormat="false" ht="15" hidden="false" customHeight="false" outlineLevel="0" collapsed="false">
      <c r="B9" s="14" t="s">
        <v>32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customFormat="false" ht="15" hidden="false" customHeight="false" outlineLevel="0" collapsed="false">
      <c r="B10" s="15" t="s">
        <v>33</v>
      </c>
      <c r="C10" s="16" t="s">
        <v>34</v>
      </c>
      <c r="E10" s="15" t="s">
        <v>35</v>
      </c>
      <c r="F10" s="16" t="s">
        <v>34</v>
      </c>
      <c r="H10" s="15" t="s">
        <v>36</v>
      </c>
      <c r="I10" s="16" t="s">
        <v>34</v>
      </c>
      <c r="K10" s="15" t="s">
        <v>37</v>
      </c>
      <c r="L10" s="16" t="s">
        <v>34</v>
      </c>
      <c r="N10" s="15" t="s">
        <v>38</v>
      </c>
      <c r="O10" s="16" t="s">
        <v>34</v>
      </c>
    </row>
  </sheetData>
  <mergeCells count="17">
    <mergeCell ref="B2:P2"/>
    <mergeCell ref="B3:P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9:O9"/>
  </mergeCells>
  <dataValidations count="5">
    <dataValidation allowBlank="true" errorStyle="stop" operator="between" showDropDown="false" showErrorMessage="false" showInputMessage="false" sqref="C10" type="list">
      <formula1>"All,Cardiology,Neurology,Orthopedics,Pediatrics,General Medicine,Emergency Trauma,Gynecology,ENT,Oncology,Urology"</formula1>
      <formula2>0</formula2>
    </dataValidation>
    <dataValidation allowBlank="true" errorStyle="stop" operator="between" showDropDown="false" showErrorMessage="false" showInputMessage="false" sqref="F10" type="list">
      <formula1>"All,Male,Female,Other"</formula1>
      <formula2>0</formula2>
    </dataValidation>
    <dataValidation allowBlank="true" errorStyle="stop" operator="between" showDropDown="false" showErrorMessage="false" showInputMessage="false" sqref="I10" type="list">
      <formula1>"All,Jan,Feb,Mar,Apr,May,Jun,Jul,Aug,Sep,Oct,Nov,Dec"</formula1>
      <formula2>0</formula2>
    </dataValidation>
    <dataValidation allowBlank="true" errorStyle="stop" operator="between" showDropDown="false" showErrorMessage="false" showInputMessage="false" sqref="L10" type="list">
      <formula1>"All,Low,Medium,High,Critical"</formula1>
      <formula2>0</formula2>
    </dataValidation>
    <dataValidation allowBlank="true" errorStyle="stop" operator="between" showDropDown="false" showErrorMessage="false" showInputMessage="false" sqref="O10" type="list">
      <formula1>"All,Ahmedabad,Bangalore,Chennai,Delhi,Hyderabad,Jaipur,Kolkata,Lucknow,Mumbai,Pune"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10" min="3" style="0" width="14"/>
  </cols>
  <sheetData>
    <row r="2" customFormat="false" ht="22.05" hidden="false" customHeight="false" outlineLevel="0" collapsed="false">
      <c r="B2" s="17" t="s">
        <v>39</v>
      </c>
    </row>
    <row r="3" customFormat="false" ht="15" hidden="false" customHeight="false" outlineLevel="0" collapsed="false">
      <c r="B3" s="2" t="s">
        <v>40</v>
      </c>
      <c r="C3" s="2"/>
      <c r="D3" s="2"/>
      <c r="E3" s="2"/>
      <c r="F3" s="2"/>
      <c r="G3" s="2"/>
      <c r="H3" s="2"/>
      <c r="I3" s="2"/>
      <c r="J3" s="2"/>
    </row>
    <row r="5" customFormat="false" ht="42" hidden="false" customHeight="true" outlineLevel="0" collapsed="false">
      <c r="B5" s="18" t="s">
        <v>41</v>
      </c>
      <c r="C5" s="19" t="s">
        <v>42</v>
      </c>
      <c r="D5" s="19"/>
      <c r="E5" s="19"/>
      <c r="F5" s="19"/>
      <c r="G5" s="19"/>
      <c r="H5" s="19"/>
      <c r="I5" s="19"/>
      <c r="J5" s="19"/>
    </row>
    <row r="6" customFormat="false" ht="42" hidden="false" customHeight="true" outlineLevel="0" collapsed="false">
      <c r="B6" s="20" t="s">
        <v>43</v>
      </c>
      <c r="C6" s="21" t="s">
        <v>44</v>
      </c>
      <c r="D6" s="21"/>
      <c r="E6" s="21"/>
      <c r="F6" s="21"/>
      <c r="G6" s="21"/>
      <c r="H6" s="21"/>
      <c r="I6" s="21"/>
      <c r="J6" s="21"/>
    </row>
    <row r="7" customFormat="false" ht="42" hidden="false" customHeight="true" outlineLevel="0" collapsed="false">
      <c r="B7" s="18" t="s">
        <v>45</v>
      </c>
      <c r="C7" s="19" t="s">
        <v>46</v>
      </c>
      <c r="D7" s="19"/>
      <c r="E7" s="19"/>
      <c r="F7" s="19"/>
      <c r="G7" s="19"/>
      <c r="H7" s="19"/>
      <c r="I7" s="19"/>
      <c r="J7" s="19"/>
    </row>
    <row r="8" customFormat="false" ht="42" hidden="false" customHeight="true" outlineLevel="0" collapsed="false">
      <c r="B8" s="20" t="s">
        <v>47</v>
      </c>
      <c r="C8" s="21" t="s">
        <v>48</v>
      </c>
      <c r="D8" s="21"/>
      <c r="E8" s="21"/>
      <c r="F8" s="21"/>
      <c r="G8" s="21"/>
      <c r="H8" s="21"/>
      <c r="I8" s="21"/>
      <c r="J8" s="21"/>
    </row>
    <row r="9" customFormat="false" ht="42" hidden="false" customHeight="true" outlineLevel="0" collapsed="false">
      <c r="B9" s="18" t="s">
        <v>49</v>
      </c>
      <c r="C9" s="19" t="s">
        <v>50</v>
      </c>
      <c r="D9" s="19"/>
      <c r="E9" s="19"/>
      <c r="F9" s="19"/>
      <c r="G9" s="19"/>
      <c r="H9" s="19"/>
      <c r="I9" s="19"/>
      <c r="J9" s="19"/>
    </row>
    <row r="10" customFormat="false" ht="42" hidden="false" customHeight="true" outlineLevel="0" collapsed="false">
      <c r="B10" s="20" t="s">
        <v>51</v>
      </c>
      <c r="C10" s="21" t="s">
        <v>52</v>
      </c>
      <c r="D10" s="21"/>
      <c r="E10" s="21"/>
      <c r="F10" s="21"/>
      <c r="G10" s="21"/>
      <c r="H10" s="21"/>
      <c r="I10" s="21"/>
      <c r="J10" s="21"/>
    </row>
    <row r="11" customFormat="false" ht="42" hidden="false" customHeight="true" outlineLevel="0" collapsed="false">
      <c r="B11" s="18" t="s">
        <v>53</v>
      </c>
      <c r="C11" s="19" t="s">
        <v>54</v>
      </c>
      <c r="D11" s="19"/>
      <c r="E11" s="19"/>
      <c r="F11" s="19"/>
      <c r="G11" s="19"/>
      <c r="H11" s="19"/>
      <c r="I11" s="19"/>
      <c r="J11" s="19"/>
    </row>
    <row r="12" customFormat="false" ht="42" hidden="false" customHeight="true" outlineLevel="0" collapsed="false">
      <c r="B12" s="20" t="s">
        <v>55</v>
      </c>
      <c r="C12" s="21" t="s">
        <v>56</v>
      </c>
      <c r="D12" s="21"/>
      <c r="E12" s="21"/>
      <c r="F12" s="21"/>
      <c r="G12" s="21"/>
      <c r="H12" s="21"/>
      <c r="I12" s="21"/>
      <c r="J12" s="21"/>
    </row>
    <row r="13" customFormat="false" ht="42" hidden="false" customHeight="true" outlineLevel="0" collapsed="false">
      <c r="B13" s="18" t="s">
        <v>57</v>
      </c>
      <c r="C13" s="19" t="s">
        <v>58</v>
      </c>
      <c r="D13" s="19"/>
      <c r="E13" s="19"/>
      <c r="F13" s="19"/>
      <c r="G13" s="19"/>
      <c r="H13" s="19"/>
      <c r="I13" s="19"/>
      <c r="J13" s="19"/>
    </row>
    <row r="14" customFormat="false" ht="42" hidden="false" customHeight="true" outlineLevel="0" collapsed="false">
      <c r="B14" s="20" t="s">
        <v>59</v>
      </c>
      <c r="C14" s="21" t="s">
        <v>60</v>
      </c>
      <c r="D14" s="21"/>
      <c r="E14" s="21"/>
      <c r="F14" s="21"/>
      <c r="G14" s="21"/>
      <c r="H14" s="21"/>
      <c r="I14" s="21"/>
      <c r="J14" s="21"/>
    </row>
  </sheetData>
  <mergeCells count="11">
    <mergeCell ref="B3:J3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4" min="3" style="0" width="42"/>
    <col collapsed="false" customWidth="true" hidden="false" outlineLevel="0" max="5" min="5" style="0" width="12"/>
    <col collapsed="false" customWidth="true" hidden="false" outlineLevel="0" max="6" min="6" style="0" width="55"/>
  </cols>
  <sheetData>
    <row r="2" customFormat="false" ht="22.05" hidden="false" customHeight="false" outlineLevel="0" collapsed="false">
      <c r="B2" s="17" t="s">
        <v>61</v>
      </c>
    </row>
    <row r="3" customFormat="false" ht="15" hidden="false" customHeight="false" outlineLevel="0" collapsed="false">
      <c r="B3" s="22" t="s">
        <v>62</v>
      </c>
    </row>
    <row r="5" customFormat="false" ht="26.85" hidden="false" customHeight="false" outlineLevel="0" collapsed="false">
      <c r="B5" s="23" t="s">
        <v>63</v>
      </c>
      <c r="C5" s="23" t="s">
        <v>64</v>
      </c>
      <c r="D5" s="23" t="s">
        <v>65</v>
      </c>
      <c r="E5" s="23" t="s">
        <v>66</v>
      </c>
      <c r="F5" s="23" t="s">
        <v>67</v>
      </c>
    </row>
    <row r="6" customFormat="false" ht="48" hidden="false" customHeight="true" outlineLevel="0" collapsed="false">
      <c r="B6" s="24" t="n">
        <v>1</v>
      </c>
      <c r="C6" s="24" t="s">
        <v>68</v>
      </c>
      <c r="D6" s="24" t="s">
        <v>69</v>
      </c>
      <c r="E6" s="24" t="n">
        <v>120</v>
      </c>
      <c r="F6" s="24" t="s">
        <v>70</v>
      </c>
    </row>
    <row r="7" customFormat="false" ht="48" hidden="false" customHeight="true" outlineLevel="0" collapsed="false">
      <c r="B7" s="25" t="n">
        <v>2</v>
      </c>
      <c r="C7" s="25" t="s">
        <v>71</v>
      </c>
      <c r="D7" s="25" t="s">
        <v>72</v>
      </c>
      <c r="E7" s="25" t="n">
        <v>198</v>
      </c>
      <c r="F7" s="25" t="s">
        <v>73</v>
      </c>
    </row>
    <row r="8" customFormat="false" ht="48" hidden="false" customHeight="true" outlineLevel="0" collapsed="false">
      <c r="B8" s="24" t="n">
        <v>3</v>
      </c>
      <c r="C8" s="24" t="s">
        <v>74</v>
      </c>
      <c r="D8" s="24" t="s">
        <v>75</v>
      </c>
      <c r="E8" s="24" t="n">
        <v>40</v>
      </c>
      <c r="F8" s="24" t="s">
        <v>76</v>
      </c>
    </row>
    <row r="9" customFormat="false" ht="48" hidden="false" customHeight="true" outlineLevel="0" collapsed="false">
      <c r="B9" s="25" t="n">
        <v>4</v>
      </c>
      <c r="C9" s="25" t="s">
        <v>77</v>
      </c>
      <c r="D9" s="25" t="s">
        <v>78</v>
      </c>
      <c r="E9" s="25" t="n">
        <v>150</v>
      </c>
      <c r="F9" s="25" t="s">
        <v>79</v>
      </c>
    </row>
    <row r="10" customFormat="false" ht="48" hidden="false" customHeight="true" outlineLevel="0" collapsed="false">
      <c r="B10" s="24" t="n">
        <v>5</v>
      </c>
      <c r="C10" s="24" t="s">
        <v>80</v>
      </c>
      <c r="D10" s="24" t="s">
        <v>81</v>
      </c>
      <c r="E10" s="24" t="n">
        <v>300</v>
      </c>
      <c r="F10" s="24" t="s">
        <v>82</v>
      </c>
    </row>
    <row r="11" customFormat="false" ht="48" hidden="false" customHeight="true" outlineLevel="0" collapsed="false">
      <c r="B11" s="25" t="n">
        <v>6</v>
      </c>
      <c r="C11" s="25" t="s">
        <v>83</v>
      </c>
      <c r="D11" s="25" t="s">
        <v>84</v>
      </c>
      <c r="E11" s="25" t="n">
        <v>500</v>
      </c>
      <c r="F11" s="25" t="s">
        <v>85</v>
      </c>
    </row>
    <row r="12" customFormat="false" ht="48" hidden="false" customHeight="true" outlineLevel="0" collapsed="false">
      <c r="B12" s="24" t="n">
        <v>7</v>
      </c>
      <c r="C12" s="24" t="s">
        <v>86</v>
      </c>
      <c r="D12" s="24" t="s">
        <v>87</v>
      </c>
      <c r="E12" s="24" t="n">
        <v>60</v>
      </c>
      <c r="F12" s="24" t="s">
        <v>88</v>
      </c>
    </row>
    <row r="13" customFormat="false" ht="48" hidden="false" customHeight="true" outlineLevel="0" collapsed="false">
      <c r="B13" s="25" t="n">
        <v>8</v>
      </c>
      <c r="C13" s="25" t="s">
        <v>89</v>
      </c>
      <c r="D13" s="25" t="s">
        <v>90</v>
      </c>
      <c r="E13" s="25" t="n">
        <v>100</v>
      </c>
      <c r="F13" s="25" t="s">
        <v>91</v>
      </c>
    </row>
    <row r="14" customFormat="false" ht="48" hidden="false" customHeight="true" outlineLevel="0" collapsed="false">
      <c r="B14" s="24" t="n">
        <v>9</v>
      </c>
      <c r="C14" s="24" t="s">
        <v>92</v>
      </c>
      <c r="D14" s="24" t="s">
        <v>93</v>
      </c>
      <c r="E14" s="24" t="n">
        <v>50</v>
      </c>
      <c r="F14" s="24" t="s">
        <v>94</v>
      </c>
    </row>
    <row r="15" customFormat="false" ht="48" hidden="false" customHeight="true" outlineLevel="0" collapsed="false">
      <c r="B15" s="25" t="n">
        <v>10</v>
      </c>
      <c r="C15" s="25" t="s">
        <v>95</v>
      </c>
      <c r="D15" s="25" t="s">
        <v>96</v>
      </c>
      <c r="E15" s="25" t="n">
        <v>5120</v>
      </c>
      <c r="F15" s="25" t="s">
        <v>97</v>
      </c>
    </row>
    <row r="17" customFormat="false" ht="15" hidden="false" customHeight="false" outlineLevel="0" collapsed="false">
      <c r="B17" s="26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20"/>
    <col collapsed="false" customWidth="true" hidden="false" outlineLevel="0" max="13" min="11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20" min="18" style="0" width="12"/>
  </cols>
  <sheetData>
    <row r="1" customFormat="false" ht="52.2" hidden="false" customHeight="false" outlineLevel="0" collapsed="false">
      <c r="A1" s="23" t="s">
        <v>99</v>
      </c>
      <c r="B1" s="23" t="s">
        <v>100</v>
      </c>
      <c r="C1" s="23" t="s">
        <v>101</v>
      </c>
      <c r="D1" s="23" t="s">
        <v>102</v>
      </c>
      <c r="E1" s="23" t="s">
        <v>103</v>
      </c>
      <c r="F1" s="23" t="s">
        <v>104</v>
      </c>
      <c r="G1" s="23" t="s">
        <v>105</v>
      </c>
      <c r="H1" s="23" t="s">
        <v>106</v>
      </c>
      <c r="I1" s="23" t="s">
        <v>107</v>
      </c>
      <c r="J1" s="23" t="s">
        <v>108</v>
      </c>
      <c r="K1" s="23" t="s">
        <v>109</v>
      </c>
      <c r="L1" s="23" t="s">
        <v>110</v>
      </c>
      <c r="M1" s="23" t="s">
        <v>111</v>
      </c>
      <c r="N1" s="23" t="s">
        <v>112</v>
      </c>
      <c r="O1" s="23" t="s">
        <v>113</v>
      </c>
      <c r="P1" s="23" t="s">
        <v>114</v>
      </c>
      <c r="Q1" s="23" t="s">
        <v>115</v>
      </c>
      <c r="R1" s="23" t="s">
        <v>116</v>
      </c>
      <c r="S1" s="23" t="s">
        <v>117</v>
      </c>
      <c r="T1" s="23" t="s">
        <v>118</v>
      </c>
    </row>
    <row r="2" customFormat="false" ht="15" hidden="false" customHeight="false" outlineLevel="0" collapsed="false">
      <c r="A2" s="27" t="s">
        <v>119</v>
      </c>
      <c r="B2" s="27" t="s">
        <v>120</v>
      </c>
      <c r="C2" s="27" t="n">
        <v>59</v>
      </c>
      <c r="D2" s="27" t="s">
        <v>121</v>
      </c>
      <c r="E2" s="28" t="n">
        <v>45413</v>
      </c>
      <c r="F2" s="27" t="s">
        <v>122</v>
      </c>
      <c r="G2" s="28" t="n">
        <v>45416</v>
      </c>
      <c r="H2" s="27" t="s">
        <v>123</v>
      </c>
      <c r="I2" s="27" t="s">
        <v>124</v>
      </c>
      <c r="J2" s="27" t="s">
        <v>125</v>
      </c>
      <c r="K2" s="27" t="s">
        <v>126</v>
      </c>
      <c r="L2" s="27" t="n">
        <v>25</v>
      </c>
      <c r="M2" s="27" t="n">
        <v>127</v>
      </c>
      <c r="N2" s="27" t="s">
        <v>127</v>
      </c>
      <c r="O2" s="27" t="s">
        <v>128</v>
      </c>
      <c r="P2" s="27" t="s">
        <v>129</v>
      </c>
      <c r="Q2" s="29" t="n">
        <v>8701.09</v>
      </c>
      <c r="R2" s="27" t="s">
        <v>130</v>
      </c>
      <c r="S2" s="27" t="s">
        <v>131</v>
      </c>
      <c r="T2" s="27" t="n">
        <v>5</v>
      </c>
    </row>
    <row r="3" customFormat="false" ht="15" hidden="false" customHeight="false" outlineLevel="0" collapsed="false">
      <c r="A3" s="30" t="s">
        <v>132</v>
      </c>
      <c r="B3" s="30" t="s">
        <v>133</v>
      </c>
      <c r="C3" s="30" t="n">
        <v>31</v>
      </c>
      <c r="D3" s="30" t="s">
        <v>121</v>
      </c>
      <c r="E3" s="31" t="n">
        <v>45307</v>
      </c>
      <c r="F3" s="30" t="s">
        <v>134</v>
      </c>
      <c r="G3" s="31" t="n">
        <v>45307</v>
      </c>
      <c r="H3" s="30" t="s">
        <v>135</v>
      </c>
      <c r="I3" s="30" t="s">
        <v>136</v>
      </c>
      <c r="J3" s="30" t="s">
        <v>137</v>
      </c>
      <c r="K3" s="30" t="s">
        <v>138</v>
      </c>
      <c r="L3" s="30" t="n">
        <v>55</v>
      </c>
      <c r="M3" s="30" t="n">
        <v>43</v>
      </c>
      <c r="N3" s="30" t="s">
        <v>127</v>
      </c>
      <c r="O3" s="30" t="s">
        <v>139</v>
      </c>
      <c r="P3" s="30" t="s">
        <v>140</v>
      </c>
      <c r="Q3" s="32" t="n">
        <v>1699.14</v>
      </c>
      <c r="R3" s="30" t="s">
        <v>130</v>
      </c>
      <c r="S3" s="30" t="s">
        <v>141</v>
      </c>
      <c r="T3" s="30" t="n">
        <v>5</v>
      </c>
    </row>
    <row r="4" customFormat="false" ht="15" hidden="false" customHeight="false" outlineLevel="0" collapsed="false">
      <c r="A4" s="27" t="s">
        <v>142</v>
      </c>
      <c r="B4" s="27" t="s">
        <v>143</v>
      </c>
      <c r="C4" s="27" t="n">
        <v>45</v>
      </c>
      <c r="D4" s="27" t="s">
        <v>144</v>
      </c>
      <c r="E4" s="28" t="n">
        <v>45632</v>
      </c>
      <c r="F4" s="27" t="s">
        <v>145</v>
      </c>
      <c r="G4" s="28" t="n">
        <v>45632</v>
      </c>
      <c r="H4" s="27" t="s">
        <v>146</v>
      </c>
      <c r="I4" s="27" t="s">
        <v>147</v>
      </c>
      <c r="J4" s="27" t="s">
        <v>148</v>
      </c>
      <c r="K4" s="27" t="s">
        <v>138</v>
      </c>
      <c r="L4" s="27" t="n">
        <v>39</v>
      </c>
      <c r="M4" s="27" t="n">
        <v>31</v>
      </c>
      <c r="N4" s="27" t="s">
        <v>127</v>
      </c>
      <c r="O4" s="27" t="s">
        <v>149</v>
      </c>
      <c r="P4" s="27" t="s">
        <v>150</v>
      </c>
      <c r="Q4" s="29" t="n">
        <v>2372.65</v>
      </c>
      <c r="R4" s="27" t="s">
        <v>130</v>
      </c>
      <c r="S4" s="27" t="s">
        <v>151</v>
      </c>
      <c r="T4" s="27" t="n">
        <v>5</v>
      </c>
    </row>
    <row r="5" customFormat="false" ht="15" hidden="false" customHeight="false" outlineLevel="0" collapsed="false">
      <c r="A5" s="30" t="s">
        <v>152</v>
      </c>
      <c r="B5" s="30" t="s">
        <v>153</v>
      </c>
      <c r="C5" s="30" t="n">
        <v>57</v>
      </c>
      <c r="D5" s="30" t="s">
        <v>121</v>
      </c>
      <c r="E5" s="31" t="n">
        <v>45339</v>
      </c>
      <c r="F5" s="30" t="s">
        <v>154</v>
      </c>
      <c r="G5" s="31" t="n">
        <v>45339</v>
      </c>
      <c r="H5" s="30" t="s">
        <v>123</v>
      </c>
      <c r="I5" s="30" t="s">
        <v>155</v>
      </c>
      <c r="J5" s="30" t="s">
        <v>125</v>
      </c>
      <c r="K5" s="30" t="s">
        <v>156</v>
      </c>
      <c r="L5" s="30" t="n">
        <v>16</v>
      </c>
      <c r="M5" s="30" t="n">
        <v>58</v>
      </c>
      <c r="N5" s="30" t="s">
        <v>127</v>
      </c>
      <c r="O5" s="30" t="s">
        <v>128</v>
      </c>
      <c r="P5" s="30" t="s">
        <v>140</v>
      </c>
      <c r="Q5" s="32" t="n">
        <v>3207.72</v>
      </c>
      <c r="R5" s="30" t="s">
        <v>130</v>
      </c>
      <c r="S5" s="30" t="s">
        <v>157</v>
      </c>
      <c r="T5" s="30" t="n">
        <v>3</v>
      </c>
    </row>
    <row r="6" customFormat="false" ht="15" hidden="false" customHeight="false" outlineLevel="0" collapsed="false">
      <c r="A6" s="27" t="s">
        <v>158</v>
      </c>
      <c r="B6" s="27" t="s">
        <v>159</v>
      </c>
      <c r="C6" s="27" t="n">
        <v>52</v>
      </c>
      <c r="D6" s="27" t="s">
        <v>121</v>
      </c>
      <c r="E6" s="28" t="n">
        <v>45621</v>
      </c>
      <c r="F6" s="27" t="s">
        <v>160</v>
      </c>
      <c r="G6" s="28" t="n">
        <v>45621</v>
      </c>
      <c r="H6" s="27" t="s">
        <v>161</v>
      </c>
      <c r="I6" s="27" t="s">
        <v>162</v>
      </c>
      <c r="J6" s="27" t="s">
        <v>163</v>
      </c>
      <c r="K6" s="27" t="s">
        <v>138</v>
      </c>
      <c r="L6" s="27" t="n">
        <v>28</v>
      </c>
      <c r="M6" s="27" t="n">
        <v>29</v>
      </c>
      <c r="N6" s="27" t="s">
        <v>127</v>
      </c>
      <c r="O6" s="27" t="s">
        <v>139</v>
      </c>
      <c r="P6" s="27" t="s">
        <v>140</v>
      </c>
      <c r="Q6" s="29" t="n">
        <v>2260.84</v>
      </c>
      <c r="R6" s="27" t="s">
        <v>130</v>
      </c>
      <c r="S6" s="27" t="s">
        <v>164</v>
      </c>
      <c r="T6" s="27" t="n">
        <v>3</v>
      </c>
    </row>
    <row r="7" customFormat="false" ht="15" hidden="false" customHeight="false" outlineLevel="0" collapsed="false">
      <c r="A7" s="30" t="s">
        <v>165</v>
      </c>
      <c r="B7" s="30" t="s">
        <v>166</v>
      </c>
      <c r="C7" s="30" t="n">
        <v>55</v>
      </c>
      <c r="D7" s="30" t="s">
        <v>121</v>
      </c>
      <c r="E7" s="31" t="n">
        <v>45639</v>
      </c>
      <c r="F7" s="30" t="s">
        <v>167</v>
      </c>
      <c r="G7" s="31" t="n">
        <v>45639</v>
      </c>
      <c r="H7" s="30" t="s">
        <v>168</v>
      </c>
      <c r="I7" s="30" t="s">
        <v>169</v>
      </c>
      <c r="J7" s="30" t="s">
        <v>170</v>
      </c>
      <c r="K7" s="30" t="s">
        <v>156</v>
      </c>
      <c r="L7" s="30" t="n">
        <v>33</v>
      </c>
      <c r="M7" s="30" t="n">
        <v>48</v>
      </c>
      <c r="N7" s="30" t="s">
        <v>127</v>
      </c>
      <c r="O7" s="30" t="s">
        <v>171</v>
      </c>
      <c r="P7" s="30" t="s">
        <v>140</v>
      </c>
      <c r="Q7" s="32" t="n">
        <v>3831.49</v>
      </c>
      <c r="R7" s="30" t="s">
        <v>172</v>
      </c>
      <c r="S7" s="30" t="s">
        <v>141</v>
      </c>
      <c r="T7" s="30" t="n">
        <v>3</v>
      </c>
    </row>
    <row r="8" customFormat="false" ht="15" hidden="false" customHeight="false" outlineLevel="0" collapsed="false">
      <c r="A8" s="27" t="s">
        <v>173</v>
      </c>
      <c r="B8" s="27" t="s">
        <v>174</v>
      </c>
      <c r="C8" s="27" t="n">
        <v>22</v>
      </c>
      <c r="D8" s="27" t="s">
        <v>144</v>
      </c>
      <c r="E8" s="28" t="n">
        <v>45621</v>
      </c>
      <c r="F8" s="27" t="s">
        <v>175</v>
      </c>
      <c r="G8" s="28" t="n">
        <v>45621</v>
      </c>
      <c r="H8" s="27" t="s">
        <v>146</v>
      </c>
      <c r="I8" s="27" t="s">
        <v>176</v>
      </c>
      <c r="J8" s="27" t="s">
        <v>177</v>
      </c>
      <c r="K8" s="27" t="s">
        <v>138</v>
      </c>
      <c r="L8" s="27" t="n">
        <v>47</v>
      </c>
      <c r="M8" s="27" t="n">
        <v>31</v>
      </c>
      <c r="N8" s="27" t="s">
        <v>127</v>
      </c>
      <c r="O8" s="27" t="s">
        <v>171</v>
      </c>
      <c r="P8" s="27" t="s">
        <v>129</v>
      </c>
      <c r="Q8" s="29" t="n">
        <v>2433.36</v>
      </c>
      <c r="R8" s="27" t="s">
        <v>130</v>
      </c>
      <c r="S8" s="27" t="s">
        <v>178</v>
      </c>
      <c r="T8" s="27" t="n">
        <v>4</v>
      </c>
    </row>
    <row r="9" customFormat="false" ht="15" hidden="false" customHeight="false" outlineLevel="0" collapsed="false">
      <c r="A9" s="30" t="s">
        <v>179</v>
      </c>
      <c r="B9" s="30" t="s">
        <v>180</v>
      </c>
      <c r="C9" s="30" t="n">
        <v>36</v>
      </c>
      <c r="D9" s="30" t="s">
        <v>181</v>
      </c>
      <c r="E9" s="31" t="n">
        <v>45576</v>
      </c>
      <c r="F9" s="30" t="s">
        <v>182</v>
      </c>
      <c r="G9" s="31" t="n">
        <v>45579</v>
      </c>
      <c r="H9" s="30" t="s">
        <v>183</v>
      </c>
      <c r="I9" s="30" t="s">
        <v>184</v>
      </c>
      <c r="J9" s="30" t="s">
        <v>185</v>
      </c>
      <c r="K9" s="30" t="s">
        <v>126</v>
      </c>
      <c r="L9" s="30" t="n">
        <v>9</v>
      </c>
      <c r="M9" s="30" t="n">
        <v>80</v>
      </c>
      <c r="N9" s="30" t="s">
        <v>186</v>
      </c>
      <c r="O9" s="30" t="s">
        <v>171</v>
      </c>
      <c r="P9" s="30" t="s">
        <v>187</v>
      </c>
      <c r="Q9" s="32" t="n">
        <v>7012.74</v>
      </c>
      <c r="R9" s="30" t="s">
        <v>130</v>
      </c>
      <c r="S9" s="30" t="s">
        <v>178</v>
      </c>
      <c r="T9" s="30" t="n">
        <v>2</v>
      </c>
    </row>
    <row r="10" customFormat="false" ht="15" hidden="false" customHeight="false" outlineLevel="0" collapsed="false">
      <c r="A10" s="27" t="s">
        <v>188</v>
      </c>
      <c r="B10" s="27" t="s">
        <v>189</v>
      </c>
      <c r="C10" s="27" t="n">
        <v>47</v>
      </c>
      <c r="D10" s="27" t="s">
        <v>144</v>
      </c>
      <c r="E10" s="28" t="n">
        <v>45545</v>
      </c>
      <c r="F10" s="27" t="s">
        <v>190</v>
      </c>
      <c r="G10" s="28" t="n">
        <v>45545</v>
      </c>
      <c r="H10" s="27" t="s">
        <v>168</v>
      </c>
      <c r="I10" s="27" t="s">
        <v>169</v>
      </c>
      <c r="J10" s="27" t="s">
        <v>191</v>
      </c>
      <c r="K10" s="27" t="s">
        <v>138</v>
      </c>
      <c r="L10" s="27" t="n">
        <v>50</v>
      </c>
      <c r="M10" s="27" t="n">
        <v>19</v>
      </c>
      <c r="N10" s="27" t="s">
        <v>127</v>
      </c>
      <c r="O10" s="27" t="s">
        <v>128</v>
      </c>
      <c r="P10" s="27" t="s">
        <v>129</v>
      </c>
      <c r="Q10" s="29" t="n">
        <v>2173.68</v>
      </c>
      <c r="R10" s="27" t="s">
        <v>130</v>
      </c>
      <c r="S10" s="27" t="s">
        <v>192</v>
      </c>
      <c r="T10" s="27" t="n">
        <v>5</v>
      </c>
    </row>
    <row r="11" customFormat="false" ht="15" hidden="false" customHeight="false" outlineLevel="0" collapsed="false">
      <c r="A11" s="30" t="s">
        <v>193</v>
      </c>
      <c r="B11" s="30" t="s">
        <v>194</v>
      </c>
      <c r="C11" s="30" t="n">
        <v>13</v>
      </c>
      <c r="D11" s="30" t="s">
        <v>181</v>
      </c>
      <c r="E11" s="31" t="n">
        <v>45395</v>
      </c>
      <c r="F11" s="30" t="s">
        <v>195</v>
      </c>
      <c r="G11" s="31" t="n">
        <v>45395</v>
      </c>
      <c r="H11" s="30" t="s">
        <v>168</v>
      </c>
      <c r="I11" s="30" t="s">
        <v>196</v>
      </c>
      <c r="J11" s="30" t="s">
        <v>191</v>
      </c>
      <c r="K11" s="30" t="s">
        <v>138</v>
      </c>
      <c r="L11" s="30" t="n">
        <v>38</v>
      </c>
      <c r="M11" s="30" t="n">
        <v>23</v>
      </c>
      <c r="N11" s="30" t="s">
        <v>127</v>
      </c>
      <c r="O11" s="30" t="s">
        <v>171</v>
      </c>
      <c r="P11" s="30" t="s">
        <v>129</v>
      </c>
      <c r="Q11" s="32" t="n">
        <v>1190.67</v>
      </c>
      <c r="R11" s="30" t="s">
        <v>130</v>
      </c>
      <c r="S11" s="30" t="s">
        <v>197</v>
      </c>
      <c r="T11" s="30" t="n">
        <v>4</v>
      </c>
    </row>
    <row r="12" customFormat="false" ht="15" hidden="false" customHeight="false" outlineLevel="0" collapsed="false">
      <c r="A12" s="27" t="s">
        <v>198</v>
      </c>
      <c r="B12" s="27" t="s">
        <v>199</v>
      </c>
      <c r="C12" s="27" t="n">
        <v>44</v>
      </c>
      <c r="D12" s="27" t="s">
        <v>121</v>
      </c>
      <c r="E12" s="28" t="n">
        <v>45417</v>
      </c>
      <c r="F12" s="27" t="s">
        <v>200</v>
      </c>
      <c r="G12" s="28" t="n">
        <v>45425</v>
      </c>
      <c r="H12" s="27" t="s">
        <v>135</v>
      </c>
      <c r="I12" s="27" t="s">
        <v>136</v>
      </c>
      <c r="J12" s="27" t="s">
        <v>201</v>
      </c>
      <c r="K12" s="27" t="s">
        <v>202</v>
      </c>
      <c r="L12" s="27" t="n">
        <v>7</v>
      </c>
      <c r="M12" s="27" t="n">
        <v>75</v>
      </c>
      <c r="N12" s="27" t="s">
        <v>186</v>
      </c>
      <c r="O12" s="27" t="s">
        <v>149</v>
      </c>
      <c r="P12" s="27" t="s">
        <v>150</v>
      </c>
      <c r="Q12" s="29" t="n">
        <v>17324.72</v>
      </c>
      <c r="R12" s="27" t="s">
        <v>130</v>
      </c>
      <c r="S12" s="27" t="s">
        <v>131</v>
      </c>
      <c r="T12" s="27" t="n">
        <v>4</v>
      </c>
    </row>
    <row r="13" customFormat="false" ht="15" hidden="false" customHeight="false" outlineLevel="0" collapsed="false">
      <c r="A13" s="30" t="s">
        <v>203</v>
      </c>
      <c r="B13" s="30" t="s">
        <v>204</v>
      </c>
      <c r="C13" s="30" t="n">
        <v>37</v>
      </c>
      <c r="D13" s="30" t="s">
        <v>121</v>
      </c>
      <c r="E13" s="31" t="n">
        <v>45413</v>
      </c>
      <c r="F13" s="30" t="s">
        <v>205</v>
      </c>
      <c r="G13" s="31" t="n">
        <v>45414</v>
      </c>
      <c r="H13" s="30" t="s">
        <v>206</v>
      </c>
      <c r="I13" s="30" t="s">
        <v>207</v>
      </c>
      <c r="J13" s="30" t="s">
        <v>208</v>
      </c>
      <c r="K13" s="30" t="s">
        <v>138</v>
      </c>
      <c r="L13" s="30" t="n">
        <v>30</v>
      </c>
      <c r="M13" s="30" t="n">
        <v>34</v>
      </c>
      <c r="N13" s="30" t="s">
        <v>127</v>
      </c>
      <c r="O13" s="30" t="s">
        <v>128</v>
      </c>
      <c r="P13" s="30" t="s">
        <v>187</v>
      </c>
      <c r="Q13" s="32" t="n">
        <v>1854.6</v>
      </c>
      <c r="R13" s="30" t="s">
        <v>130</v>
      </c>
      <c r="S13" s="30" t="s">
        <v>164</v>
      </c>
      <c r="T13" s="30" t="n">
        <v>5</v>
      </c>
    </row>
    <row r="14" customFormat="false" ht="15" hidden="false" customHeight="false" outlineLevel="0" collapsed="false">
      <c r="A14" s="27" t="s">
        <v>209</v>
      </c>
      <c r="B14" s="27" t="s">
        <v>210</v>
      </c>
      <c r="C14" s="27" t="n">
        <v>38</v>
      </c>
      <c r="D14" s="27" t="s">
        <v>181</v>
      </c>
      <c r="E14" s="28" t="n">
        <v>45338</v>
      </c>
      <c r="F14" s="27" t="s">
        <v>211</v>
      </c>
      <c r="G14" s="28" t="n">
        <v>45339</v>
      </c>
      <c r="H14" s="27" t="s">
        <v>183</v>
      </c>
      <c r="I14" s="27" t="s">
        <v>212</v>
      </c>
      <c r="J14" s="27" t="s">
        <v>213</v>
      </c>
      <c r="K14" s="27" t="s">
        <v>126</v>
      </c>
      <c r="L14" s="27" t="n">
        <v>14</v>
      </c>
      <c r="M14" s="27" t="n">
        <v>146</v>
      </c>
      <c r="N14" s="27" t="s">
        <v>186</v>
      </c>
      <c r="O14" s="27" t="s">
        <v>139</v>
      </c>
      <c r="P14" s="27" t="s">
        <v>140</v>
      </c>
      <c r="Q14" s="29" t="n">
        <v>8126.98</v>
      </c>
      <c r="R14" s="27" t="s">
        <v>130</v>
      </c>
      <c r="S14" s="27" t="s">
        <v>141</v>
      </c>
      <c r="T14" s="27" t="n">
        <v>4</v>
      </c>
    </row>
    <row r="15" customFormat="false" ht="15" hidden="false" customHeight="false" outlineLevel="0" collapsed="false">
      <c r="A15" s="30" t="s">
        <v>214</v>
      </c>
      <c r="B15" s="30" t="s">
        <v>215</v>
      </c>
      <c r="C15" s="30" t="n">
        <v>55</v>
      </c>
      <c r="D15" s="30" t="s">
        <v>121</v>
      </c>
      <c r="E15" s="31" t="n">
        <v>45639</v>
      </c>
      <c r="F15" s="30" t="s">
        <v>216</v>
      </c>
      <c r="G15" s="31" t="n">
        <v>45639</v>
      </c>
      <c r="H15" s="30" t="s">
        <v>217</v>
      </c>
      <c r="I15" s="30"/>
      <c r="J15" s="30" t="s">
        <v>218</v>
      </c>
      <c r="K15" s="30" t="s">
        <v>138</v>
      </c>
      <c r="L15" s="30" t="n">
        <v>24</v>
      </c>
      <c r="M15" s="30" t="n">
        <v>29</v>
      </c>
      <c r="N15" s="30" t="s">
        <v>127</v>
      </c>
      <c r="O15" s="30" t="s">
        <v>139</v>
      </c>
      <c r="P15" s="30" t="s">
        <v>140</v>
      </c>
      <c r="Q15" s="32" t="n">
        <v>2559.73</v>
      </c>
      <c r="R15" s="30" t="s">
        <v>130</v>
      </c>
      <c r="S15" s="30" t="s">
        <v>164</v>
      </c>
      <c r="T15" s="30" t="n">
        <v>5</v>
      </c>
    </row>
    <row r="16" customFormat="false" ht="15" hidden="false" customHeight="false" outlineLevel="0" collapsed="false">
      <c r="A16" s="27" t="s">
        <v>219</v>
      </c>
      <c r="B16" s="27" t="s">
        <v>220</v>
      </c>
      <c r="C16" s="27" t="n">
        <v>94</v>
      </c>
      <c r="D16" s="27" t="s">
        <v>121</v>
      </c>
      <c r="E16" s="28" t="n">
        <v>45352</v>
      </c>
      <c r="F16" s="27" t="s">
        <v>221</v>
      </c>
      <c r="G16" s="28" t="n">
        <v>45354</v>
      </c>
      <c r="H16" s="27" t="s">
        <v>146</v>
      </c>
      <c r="I16" s="27" t="s">
        <v>147</v>
      </c>
      <c r="J16" s="27" t="s">
        <v>222</v>
      </c>
      <c r="K16" s="27" t="s">
        <v>156</v>
      </c>
      <c r="L16" s="27" t="n">
        <v>66</v>
      </c>
      <c r="M16" s="27" t="n">
        <v>84</v>
      </c>
      <c r="N16" s="27" t="s">
        <v>127</v>
      </c>
      <c r="O16" s="27" t="s">
        <v>139</v>
      </c>
      <c r="P16" s="27" t="s">
        <v>150</v>
      </c>
      <c r="Q16" s="29" t="n">
        <v>4349</v>
      </c>
      <c r="R16" s="27" t="s">
        <v>130</v>
      </c>
      <c r="S16" s="27" t="s">
        <v>223</v>
      </c>
      <c r="T16" s="27" t="n">
        <v>2</v>
      </c>
    </row>
    <row r="17" customFormat="false" ht="15" hidden="false" customHeight="false" outlineLevel="0" collapsed="false">
      <c r="A17" s="30" t="s">
        <v>224</v>
      </c>
      <c r="B17" s="30" t="s">
        <v>225</v>
      </c>
      <c r="C17" s="30" t="n">
        <v>57</v>
      </c>
      <c r="D17" s="30" t="s">
        <v>121</v>
      </c>
      <c r="E17" s="31" t="n">
        <v>45352</v>
      </c>
      <c r="F17" s="30" t="s">
        <v>226</v>
      </c>
      <c r="G17" s="31" t="n">
        <v>45355</v>
      </c>
      <c r="H17" s="30" t="s">
        <v>123</v>
      </c>
      <c r="I17" s="30" t="s">
        <v>124</v>
      </c>
      <c r="J17" s="30" t="s">
        <v>227</v>
      </c>
      <c r="K17" s="30" t="s">
        <v>156</v>
      </c>
      <c r="L17" s="30" t="n">
        <v>75</v>
      </c>
      <c r="M17" s="30" t="n">
        <v>83</v>
      </c>
      <c r="N17" s="30" t="s">
        <v>186</v>
      </c>
      <c r="O17" s="30" t="s">
        <v>171</v>
      </c>
      <c r="P17" s="30" t="s">
        <v>129</v>
      </c>
      <c r="Q17" s="32" t="n">
        <v>3684.46</v>
      </c>
      <c r="R17" s="30" t="s">
        <v>172</v>
      </c>
      <c r="S17" s="30" t="s">
        <v>228</v>
      </c>
      <c r="T17" s="30"/>
    </row>
    <row r="18" customFormat="false" ht="15" hidden="false" customHeight="false" outlineLevel="0" collapsed="false">
      <c r="A18" s="27" t="s">
        <v>229</v>
      </c>
      <c r="B18" s="27" t="s">
        <v>230</v>
      </c>
      <c r="C18" s="27" t="n">
        <v>88</v>
      </c>
      <c r="D18" s="27" t="s">
        <v>181</v>
      </c>
      <c r="E18" s="28" t="n">
        <v>45563</v>
      </c>
      <c r="F18" s="27" t="s">
        <v>231</v>
      </c>
      <c r="G18" s="28" t="n">
        <v>45566</v>
      </c>
      <c r="H18" s="27" t="s">
        <v>206</v>
      </c>
      <c r="I18" s="27" t="s">
        <v>232</v>
      </c>
      <c r="J18" s="27" t="s">
        <v>233</v>
      </c>
      <c r="K18" s="27" t="s">
        <v>156</v>
      </c>
      <c r="L18" s="27" t="n">
        <v>42</v>
      </c>
      <c r="M18" s="27" t="n">
        <v>73</v>
      </c>
      <c r="N18" s="27" t="s">
        <v>186</v>
      </c>
      <c r="O18" s="27" t="s">
        <v>171</v>
      </c>
      <c r="P18" s="27" t="s">
        <v>187</v>
      </c>
      <c r="Q18" s="29" t="n">
        <v>4500.9</v>
      </c>
      <c r="R18" s="27" t="s">
        <v>130</v>
      </c>
      <c r="S18" s="27" t="s">
        <v>197</v>
      </c>
      <c r="T18" s="27" t="n">
        <v>3</v>
      </c>
    </row>
    <row r="19" customFormat="false" ht="15" hidden="false" customHeight="false" outlineLevel="0" collapsed="false">
      <c r="A19" s="30" t="s">
        <v>234</v>
      </c>
      <c r="B19" s="30" t="s">
        <v>235</v>
      </c>
      <c r="C19" s="30" t="n">
        <v>7</v>
      </c>
      <c r="D19" s="30" t="s">
        <v>181</v>
      </c>
      <c r="E19" s="31" t="n">
        <v>45507</v>
      </c>
      <c r="F19" s="30" t="s">
        <v>154</v>
      </c>
      <c r="G19" s="31" t="n">
        <v>45507</v>
      </c>
      <c r="H19" s="30" t="s">
        <v>236</v>
      </c>
      <c r="I19" s="30" t="s">
        <v>237</v>
      </c>
      <c r="J19" s="30" t="s">
        <v>238</v>
      </c>
      <c r="K19" s="30" t="s">
        <v>138</v>
      </c>
      <c r="L19" s="30" t="n">
        <v>73</v>
      </c>
      <c r="M19" s="30" t="n">
        <v>44</v>
      </c>
      <c r="N19" s="30" t="s">
        <v>127</v>
      </c>
      <c r="O19" s="30" t="s">
        <v>171</v>
      </c>
      <c r="P19" s="30" t="s">
        <v>129</v>
      </c>
      <c r="Q19" s="32" t="n">
        <v>1322.52</v>
      </c>
      <c r="R19" s="30" t="s">
        <v>130</v>
      </c>
      <c r="S19" s="30" t="s">
        <v>151</v>
      </c>
      <c r="T19" s="30" t="n">
        <v>4</v>
      </c>
    </row>
    <row r="20" customFormat="false" ht="15" hidden="false" customHeight="false" outlineLevel="0" collapsed="false">
      <c r="A20" s="27" t="s">
        <v>239</v>
      </c>
      <c r="B20" s="27" t="s">
        <v>240</v>
      </c>
      <c r="C20" s="27" t="n">
        <v>34</v>
      </c>
      <c r="D20" s="27" t="s">
        <v>121</v>
      </c>
      <c r="E20" s="28" t="n">
        <v>45471</v>
      </c>
      <c r="F20" s="27" t="s">
        <v>241</v>
      </c>
      <c r="G20" s="28" t="n">
        <v>45473</v>
      </c>
      <c r="H20" s="27" t="s">
        <v>242</v>
      </c>
      <c r="I20" s="27" t="s">
        <v>243</v>
      </c>
      <c r="J20" s="27" t="s">
        <v>244</v>
      </c>
      <c r="K20" s="27" t="s">
        <v>126</v>
      </c>
      <c r="L20" s="27" t="n">
        <v>19</v>
      </c>
      <c r="M20" s="27" t="n">
        <v>96</v>
      </c>
      <c r="N20" s="27" t="s">
        <v>186</v>
      </c>
      <c r="O20" s="27" t="s">
        <v>171</v>
      </c>
      <c r="P20" s="27" t="s">
        <v>187</v>
      </c>
      <c r="Q20" s="29" t="n">
        <v>7675.49</v>
      </c>
      <c r="R20" s="27" t="s">
        <v>130</v>
      </c>
      <c r="S20" s="27" t="s">
        <v>164</v>
      </c>
      <c r="T20" s="27" t="n">
        <v>3</v>
      </c>
    </row>
    <row r="21" customFormat="false" ht="15" hidden="false" customHeight="false" outlineLevel="0" collapsed="false">
      <c r="A21" s="30" t="s">
        <v>245</v>
      </c>
      <c r="B21" s="30" t="s">
        <v>246</v>
      </c>
      <c r="C21" s="30"/>
      <c r="D21" s="30" t="s">
        <v>181</v>
      </c>
      <c r="E21" s="31" t="n">
        <v>45560</v>
      </c>
      <c r="F21" s="30" t="s">
        <v>247</v>
      </c>
      <c r="G21" s="31" t="n">
        <v>45560</v>
      </c>
      <c r="H21" s="30" t="s">
        <v>135</v>
      </c>
      <c r="I21" s="30" t="s">
        <v>136</v>
      </c>
      <c r="J21" s="30" t="s">
        <v>137</v>
      </c>
      <c r="K21" s="30" t="s">
        <v>156</v>
      </c>
      <c r="L21" s="30" t="n">
        <v>17</v>
      </c>
      <c r="M21" s="30" t="n">
        <v>63</v>
      </c>
      <c r="N21" s="30" t="s">
        <v>127</v>
      </c>
      <c r="O21" s="30" t="s">
        <v>139</v>
      </c>
      <c r="P21" s="30" t="s">
        <v>150</v>
      </c>
      <c r="Q21" s="32" t="n">
        <v>4443.8</v>
      </c>
      <c r="R21" s="30" t="s">
        <v>130</v>
      </c>
      <c r="S21" s="30" t="s">
        <v>192</v>
      </c>
      <c r="T21" s="30" t="n">
        <v>3</v>
      </c>
    </row>
    <row r="22" customFormat="false" ht="15" hidden="false" customHeight="false" outlineLevel="0" collapsed="false">
      <c r="A22" s="27" t="s">
        <v>248</v>
      </c>
      <c r="B22" s="27" t="s">
        <v>249</v>
      </c>
      <c r="C22" s="27" t="n">
        <v>29</v>
      </c>
      <c r="D22" s="27" t="s">
        <v>181</v>
      </c>
      <c r="E22" s="28" t="n">
        <v>45620</v>
      </c>
      <c r="F22" s="27" t="s">
        <v>250</v>
      </c>
      <c r="G22" s="28" t="n">
        <v>45620</v>
      </c>
      <c r="H22" s="27" t="s">
        <v>135</v>
      </c>
      <c r="I22" s="27" t="s">
        <v>251</v>
      </c>
      <c r="J22" s="27" t="s">
        <v>252</v>
      </c>
      <c r="K22" s="27" t="s">
        <v>138</v>
      </c>
      <c r="L22" s="27" t="n">
        <v>30</v>
      </c>
      <c r="M22" s="27" t="n">
        <v>35</v>
      </c>
      <c r="N22" s="27" t="s">
        <v>127</v>
      </c>
      <c r="O22" s="27" t="s">
        <v>171</v>
      </c>
      <c r="P22" s="27" t="s">
        <v>187</v>
      </c>
      <c r="Q22" s="29" t="n">
        <v>2766.02</v>
      </c>
      <c r="R22" s="27" t="s">
        <v>130</v>
      </c>
      <c r="S22" s="27" t="s">
        <v>223</v>
      </c>
      <c r="T22" s="27" t="n">
        <v>5</v>
      </c>
    </row>
    <row r="23" customFormat="false" ht="15" hidden="false" customHeight="false" outlineLevel="0" collapsed="false">
      <c r="A23" s="30" t="s">
        <v>253</v>
      </c>
      <c r="B23" s="30" t="s">
        <v>254</v>
      </c>
      <c r="C23" s="30" t="n">
        <v>55</v>
      </c>
      <c r="D23" s="30" t="s">
        <v>181</v>
      </c>
      <c r="E23" s="31" t="n">
        <v>45565</v>
      </c>
      <c r="F23" s="30" t="s">
        <v>255</v>
      </c>
      <c r="G23" s="31" t="n">
        <v>45568</v>
      </c>
      <c r="H23" s="30" t="s">
        <v>135</v>
      </c>
      <c r="I23" s="30" t="s">
        <v>251</v>
      </c>
      <c r="J23" s="30" t="s">
        <v>252</v>
      </c>
      <c r="K23" s="30" t="s">
        <v>126</v>
      </c>
      <c r="L23" s="30" t="n">
        <v>36</v>
      </c>
      <c r="M23" s="30" t="n">
        <v>76</v>
      </c>
      <c r="N23" s="30" t="s">
        <v>186</v>
      </c>
      <c r="O23" s="30" t="s">
        <v>139</v>
      </c>
      <c r="P23" s="30" t="s">
        <v>140</v>
      </c>
      <c r="Q23" s="32" t="n">
        <v>7760.8</v>
      </c>
      <c r="R23" s="30" t="s">
        <v>130</v>
      </c>
      <c r="S23" s="30" t="s">
        <v>197</v>
      </c>
      <c r="T23" s="30" t="n">
        <v>2</v>
      </c>
    </row>
    <row r="24" customFormat="false" ht="15" hidden="false" customHeight="false" outlineLevel="0" collapsed="false">
      <c r="A24" s="27" t="s">
        <v>256</v>
      </c>
      <c r="B24" s="27" t="s">
        <v>189</v>
      </c>
      <c r="C24" s="27" t="n">
        <v>29</v>
      </c>
      <c r="D24" s="27" t="s">
        <v>121</v>
      </c>
      <c r="E24" s="28" t="n">
        <v>45469</v>
      </c>
      <c r="F24" s="27" t="s">
        <v>257</v>
      </c>
      <c r="G24" s="28" t="n">
        <v>45472</v>
      </c>
      <c r="H24" s="27" t="s">
        <v>161</v>
      </c>
      <c r="I24" s="27" t="s">
        <v>162</v>
      </c>
      <c r="J24" s="27" t="s">
        <v>258</v>
      </c>
      <c r="K24" s="27" t="s">
        <v>126</v>
      </c>
      <c r="L24" s="27" t="n">
        <v>31</v>
      </c>
      <c r="M24" s="27" t="n">
        <v>127</v>
      </c>
      <c r="N24" s="27" t="s">
        <v>186</v>
      </c>
      <c r="O24" s="27" t="s">
        <v>139</v>
      </c>
      <c r="P24" s="27" t="s">
        <v>140</v>
      </c>
      <c r="Q24" s="29" t="n">
        <v>9187.82</v>
      </c>
      <c r="R24" s="27" t="s">
        <v>130</v>
      </c>
      <c r="S24" s="27" t="s">
        <v>223</v>
      </c>
      <c r="T24" s="27" t="n">
        <v>4</v>
      </c>
    </row>
    <row r="25" customFormat="false" ht="15" hidden="false" customHeight="false" outlineLevel="0" collapsed="false">
      <c r="A25" s="30" t="s">
        <v>259</v>
      </c>
      <c r="B25" s="30" t="s">
        <v>260</v>
      </c>
      <c r="C25" s="30" t="n">
        <v>70</v>
      </c>
      <c r="D25" s="30" t="s">
        <v>121</v>
      </c>
      <c r="E25" s="31" t="n">
        <v>45356</v>
      </c>
      <c r="F25" s="30" t="s">
        <v>261</v>
      </c>
      <c r="G25" s="31" t="n">
        <v>45357</v>
      </c>
      <c r="H25" s="30" t="s">
        <v>135</v>
      </c>
      <c r="I25" s="30" t="s">
        <v>136</v>
      </c>
      <c r="J25" s="30" t="s">
        <v>262</v>
      </c>
      <c r="K25" s="30" t="s">
        <v>156</v>
      </c>
      <c r="L25" s="30" t="n">
        <v>30</v>
      </c>
      <c r="M25" s="30" t="n">
        <v>81</v>
      </c>
      <c r="N25" s="30" t="s">
        <v>186</v>
      </c>
      <c r="O25" s="30" t="s">
        <v>149</v>
      </c>
      <c r="P25" s="30" t="s">
        <v>150</v>
      </c>
      <c r="Q25" s="32" t="n">
        <v>4232.43</v>
      </c>
      <c r="R25" s="30" t="s">
        <v>130</v>
      </c>
      <c r="S25" s="30" t="s">
        <v>228</v>
      </c>
      <c r="T25" s="30" t="n">
        <v>4</v>
      </c>
    </row>
    <row r="26" customFormat="false" ht="15" hidden="false" customHeight="false" outlineLevel="0" collapsed="false">
      <c r="A26" s="27" t="s">
        <v>263</v>
      </c>
      <c r="B26" s="27" t="s">
        <v>264</v>
      </c>
      <c r="C26" s="27" t="n">
        <v>64</v>
      </c>
      <c r="D26" s="27" t="s">
        <v>121</v>
      </c>
      <c r="E26" s="28" t="n">
        <v>45555</v>
      </c>
      <c r="F26" s="27" t="s">
        <v>265</v>
      </c>
      <c r="G26" s="28" t="n">
        <v>45558</v>
      </c>
      <c r="H26" s="27" t="s">
        <v>236</v>
      </c>
      <c r="I26" s="27" t="s">
        <v>266</v>
      </c>
      <c r="J26" s="27" t="s">
        <v>267</v>
      </c>
      <c r="K26" s="27" t="s">
        <v>156</v>
      </c>
      <c r="L26" s="27" t="n">
        <v>51</v>
      </c>
      <c r="M26" s="27" t="n">
        <v>77</v>
      </c>
      <c r="N26" s="27" t="s">
        <v>127</v>
      </c>
      <c r="O26" s="27" t="s">
        <v>128</v>
      </c>
      <c r="P26" s="27" t="s">
        <v>140</v>
      </c>
      <c r="Q26" s="29" t="n">
        <v>4083.62</v>
      </c>
      <c r="R26" s="27" t="s">
        <v>268</v>
      </c>
      <c r="S26" s="27" t="s">
        <v>197</v>
      </c>
      <c r="T26" s="27" t="n">
        <v>1</v>
      </c>
    </row>
    <row r="27" customFormat="false" ht="15" hidden="false" customHeight="false" outlineLevel="0" collapsed="false">
      <c r="A27" s="30" t="s">
        <v>269</v>
      </c>
      <c r="B27" s="30" t="s">
        <v>270</v>
      </c>
      <c r="C27" s="30" t="n">
        <v>58</v>
      </c>
      <c r="D27" s="30" t="s">
        <v>121</v>
      </c>
      <c r="E27" s="31" t="n">
        <v>45516</v>
      </c>
      <c r="F27" s="30" t="s">
        <v>271</v>
      </c>
      <c r="G27" s="31" t="n">
        <v>45516</v>
      </c>
      <c r="H27" s="30" t="s">
        <v>135</v>
      </c>
      <c r="I27" s="30" t="s">
        <v>251</v>
      </c>
      <c r="J27" s="30" t="s">
        <v>262</v>
      </c>
      <c r="K27" s="30" t="s">
        <v>138</v>
      </c>
      <c r="L27" s="30" t="n">
        <v>85</v>
      </c>
      <c r="M27" s="30" t="n">
        <v>38</v>
      </c>
      <c r="N27" s="30" t="s">
        <v>127</v>
      </c>
      <c r="O27" s="30" t="s">
        <v>171</v>
      </c>
      <c r="P27" s="30" t="s">
        <v>140</v>
      </c>
      <c r="Q27" s="32" t="n">
        <v>2493.45</v>
      </c>
      <c r="R27" s="30" t="s">
        <v>130</v>
      </c>
      <c r="S27" s="30" t="s">
        <v>164</v>
      </c>
      <c r="T27" s="30" t="n">
        <v>3</v>
      </c>
    </row>
    <row r="28" customFormat="false" ht="15" hidden="false" customHeight="false" outlineLevel="0" collapsed="false">
      <c r="A28" s="27" t="s">
        <v>272</v>
      </c>
      <c r="B28" s="27" t="s">
        <v>273</v>
      </c>
      <c r="C28" s="27" t="n">
        <v>15</v>
      </c>
      <c r="D28" s="27" t="s">
        <v>121</v>
      </c>
      <c r="E28" s="28" t="n">
        <v>45329</v>
      </c>
      <c r="F28" s="27" t="s">
        <v>274</v>
      </c>
      <c r="G28" s="28" t="n">
        <v>45333</v>
      </c>
      <c r="H28" s="27" t="s">
        <v>135</v>
      </c>
      <c r="I28" s="27" t="s">
        <v>136</v>
      </c>
      <c r="J28" s="27" t="s">
        <v>252</v>
      </c>
      <c r="K28" s="27" t="s">
        <v>126</v>
      </c>
      <c r="L28" s="27" t="n">
        <v>36</v>
      </c>
      <c r="M28" s="27" t="n">
        <v>128</v>
      </c>
      <c r="N28" s="27" t="s">
        <v>186</v>
      </c>
      <c r="O28" s="27" t="s">
        <v>128</v>
      </c>
      <c r="P28" s="27" t="s">
        <v>140</v>
      </c>
      <c r="Q28" s="29" t="n">
        <v>8791.39</v>
      </c>
      <c r="R28" s="27" t="s">
        <v>172</v>
      </c>
      <c r="S28" s="27" t="s">
        <v>141</v>
      </c>
      <c r="T28" s="27" t="n">
        <v>2</v>
      </c>
    </row>
    <row r="29" customFormat="false" ht="15" hidden="false" customHeight="false" outlineLevel="0" collapsed="false">
      <c r="A29" s="30" t="s">
        <v>275</v>
      </c>
      <c r="B29" s="30" t="s">
        <v>276</v>
      </c>
      <c r="C29" s="30" t="n">
        <v>45</v>
      </c>
      <c r="D29" s="30" t="s">
        <v>181</v>
      </c>
      <c r="E29" s="31" t="n">
        <v>45434</v>
      </c>
      <c r="F29" s="30" t="s">
        <v>277</v>
      </c>
      <c r="G29" s="31" t="n">
        <v>45438</v>
      </c>
      <c r="H29" s="30" t="s">
        <v>135</v>
      </c>
      <c r="I29" s="30" t="s">
        <v>278</v>
      </c>
      <c r="J29" s="30" t="s">
        <v>137</v>
      </c>
      <c r="K29" s="30" t="s">
        <v>126</v>
      </c>
      <c r="L29" s="30" t="n">
        <v>19</v>
      </c>
      <c r="M29" s="30" t="n">
        <v>107</v>
      </c>
      <c r="N29" s="30" t="s">
        <v>186</v>
      </c>
      <c r="O29" s="30" t="s">
        <v>128</v>
      </c>
      <c r="P29" s="30" t="s">
        <v>150</v>
      </c>
      <c r="Q29" s="32" t="n">
        <v>8907.48</v>
      </c>
      <c r="R29" s="30" t="s">
        <v>172</v>
      </c>
      <c r="S29" s="30" t="s">
        <v>141</v>
      </c>
      <c r="T29" s="30" t="n">
        <v>3</v>
      </c>
    </row>
    <row r="30" customFormat="false" ht="15" hidden="false" customHeight="false" outlineLevel="0" collapsed="false">
      <c r="A30" s="27" t="s">
        <v>279</v>
      </c>
      <c r="B30" s="27" t="s">
        <v>280</v>
      </c>
      <c r="C30" s="27" t="n">
        <v>34</v>
      </c>
      <c r="D30" s="27" t="s">
        <v>181</v>
      </c>
      <c r="E30" s="28" t="n">
        <v>45425</v>
      </c>
      <c r="F30" s="27" t="s">
        <v>281</v>
      </c>
      <c r="G30" s="28" t="n">
        <v>45425</v>
      </c>
      <c r="H30" s="27" t="s">
        <v>217</v>
      </c>
      <c r="I30" s="27" t="s">
        <v>282</v>
      </c>
      <c r="J30" s="27" t="s">
        <v>283</v>
      </c>
      <c r="K30" s="27" t="s">
        <v>156</v>
      </c>
      <c r="L30" s="27" t="n">
        <v>45</v>
      </c>
      <c r="M30" s="27" t="n">
        <v>32</v>
      </c>
      <c r="N30" s="27" t="s">
        <v>186</v>
      </c>
      <c r="O30" s="27" t="s">
        <v>171</v>
      </c>
      <c r="P30" s="27" t="s">
        <v>140</v>
      </c>
      <c r="Q30" s="29" t="n">
        <v>4388.84</v>
      </c>
      <c r="R30" s="27" t="s">
        <v>130</v>
      </c>
      <c r="S30" s="27" t="s">
        <v>151</v>
      </c>
      <c r="T30" s="27" t="n">
        <v>3</v>
      </c>
    </row>
    <row r="31" customFormat="false" ht="15" hidden="false" customHeight="false" outlineLevel="0" collapsed="false">
      <c r="A31" s="30" t="s">
        <v>284</v>
      </c>
      <c r="B31" s="30" t="s">
        <v>285</v>
      </c>
      <c r="C31" s="30" t="n">
        <v>50</v>
      </c>
      <c r="D31" s="30" t="s">
        <v>181</v>
      </c>
      <c r="E31" s="31" t="n">
        <v>45501</v>
      </c>
      <c r="F31" s="30" t="s">
        <v>286</v>
      </c>
      <c r="G31" s="31" t="n">
        <v>45502</v>
      </c>
      <c r="H31" s="30" t="s">
        <v>236</v>
      </c>
      <c r="I31" s="30" t="s">
        <v>266</v>
      </c>
      <c r="J31" s="30" t="s">
        <v>287</v>
      </c>
      <c r="K31" s="30" t="s">
        <v>126</v>
      </c>
      <c r="L31" s="30" t="n">
        <v>34</v>
      </c>
      <c r="M31" s="30" t="n">
        <v>91</v>
      </c>
      <c r="N31" s="30" t="s">
        <v>127</v>
      </c>
      <c r="O31" s="30" t="s">
        <v>128</v>
      </c>
      <c r="P31" s="30" t="s">
        <v>129</v>
      </c>
      <c r="Q31" s="32" t="n">
        <v>7148.99</v>
      </c>
      <c r="R31" s="30" t="s">
        <v>130</v>
      </c>
      <c r="S31" s="30" t="s">
        <v>197</v>
      </c>
      <c r="T31" s="30" t="n">
        <v>5</v>
      </c>
    </row>
    <row r="32" customFormat="false" ht="15" hidden="false" customHeight="false" outlineLevel="0" collapsed="false">
      <c r="A32" s="27" t="s">
        <v>288</v>
      </c>
      <c r="B32" s="27" t="s">
        <v>289</v>
      </c>
      <c r="C32" s="27" t="n">
        <v>23</v>
      </c>
      <c r="D32" s="27" t="s">
        <v>121</v>
      </c>
      <c r="E32" s="28" t="n">
        <v>45317</v>
      </c>
      <c r="F32" s="27" t="s">
        <v>290</v>
      </c>
      <c r="G32" s="28" t="n">
        <v>45323</v>
      </c>
      <c r="H32" s="27" t="s">
        <v>135</v>
      </c>
      <c r="I32" s="27" t="s">
        <v>251</v>
      </c>
      <c r="J32" s="27" t="s">
        <v>137</v>
      </c>
      <c r="K32" s="27" t="s">
        <v>126</v>
      </c>
      <c r="L32" s="27" t="n">
        <v>14</v>
      </c>
      <c r="M32" s="27" t="n">
        <v>80</v>
      </c>
      <c r="N32" s="27" t="s">
        <v>127</v>
      </c>
      <c r="O32" s="27" t="s">
        <v>128</v>
      </c>
      <c r="P32" s="27" t="s">
        <v>129</v>
      </c>
      <c r="Q32" s="29" t="n">
        <v>7669.05</v>
      </c>
      <c r="R32" s="27" t="s">
        <v>172</v>
      </c>
      <c r="S32" s="27" t="s">
        <v>151</v>
      </c>
      <c r="T32" s="27" t="n">
        <v>5</v>
      </c>
    </row>
    <row r="33" customFormat="false" ht="15" hidden="false" customHeight="false" outlineLevel="0" collapsed="false">
      <c r="A33" s="30" t="s">
        <v>291</v>
      </c>
      <c r="B33" s="30" t="s">
        <v>292</v>
      </c>
      <c r="C33" s="30" t="n">
        <v>20</v>
      </c>
      <c r="D33" s="30" t="s">
        <v>121</v>
      </c>
      <c r="E33" s="31" t="n">
        <v>45324</v>
      </c>
      <c r="F33" s="30" t="s">
        <v>293</v>
      </c>
      <c r="G33" s="31" t="n">
        <v>45324</v>
      </c>
      <c r="H33" s="30" t="s">
        <v>217</v>
      </c>
      <c r="I33" s="30" t="s">
        <v>282</v>
      </c>
      <c r="J33" s="30" t="s">
        <v>294</v>
      </c>
      <c r="K33" s="30" t="s">
        <v>138</v>
      </c>
      <c r="L33" s="30" t="n">
        <v>60</v>
      </c>
      <c r="M33" s="30" t="n">
        <v>44</v>
      </c>
      <c r="N33" s="30" t="s">
        <v>127</v>
      </c>
      <c r="O33" s="30" t="s">
        <v>139</v>
      </c>
      <c r="P33" s="30" t="s">
        <v>129</v>
      </c>
      <c r="Q33" s="32"/>
      <c r="R33" s="30" t="s">
        <v>130</v>
      </c>
      <c r="S33" s="30" t="s">
        <v>178</v>
      </c>
      <c r="T33" s="30" t="n">
        <v>4</v>
      </c>
    </row>
    <row r="34" customFormat="false" ht="15" hidden="false" customHeight="false" outlineLevel="0" collapsed="false">
      <c r="A34" s="27" t="s">
        <v>295</v>
      </c>
      <c r="B34" s="27" t="s">
        <v>296</v>
      </c>
      <c r="C34" s="27" t="n">
        <v>39</v>
      </c>
      <c r="D34" s="27" t="s">
        <v>121</v>
      </c>
      <c r="E34" s="28" t="n">
        <v>45386</v>
      </c>
      <c r="F34" s="27" t="s">
        <v>247</v>
      </c>
      <c r="G34" s="28" t="n">
        <v>45387</v>
      </c>
      <c r="H34" s="27" t="s">
        <v>135</v>
      </c>
      <c r="I34" s="27" t="s">
        <v>278</v>
      </c>
      <c r="J34" s="27" t="s">
        <v>262</v>
      </c>
      <c r="K34" s="27" t="s">
        <v>138</v>
      </c>
      <c r="L34" s="27" t="n">
        <v>84</v>
      </c>
      <c r="M34" s="27" t="n">
        <v>30</v>
      </c>
      <c r="N34" s="27" t="s">
        <v>127</v>
      </c>
      <c r="O34" s="27" t="s">
        <v>139</v>
      </c>
      <c r="P34" s="27" t="s">
        <v>150</v>
      </c>
      <c r="Q34" s="29" t="n">
        <v>2230.8</v>
      </c>
      <c r="R34" s="27" t="s">
        <v>130</v>
      </c>
      <c r="S34" s="27" t="s">
        <v>131</v>
      </c>
      <c r="T34" s="27" t="n">
        <v>3</v>
      </c>
    </row>
    <row r="35" customFormat="false" ht="15" hidden="false" customHeight="false" outlineLevel="0" collapsed="false">
      <c r="A35" s="30" t="s">
        <v>297</v>
      </c>
      <c r="B35" s="30" t="s">
        <v>298</v>
      </c>
      <c r="C35" s="30" t="n">
        <v>70</v>
      </c>
      <c r="D35" s="30" t="s">
        <v>181</v>
      </c>
      <c r="E35" s="31" t="n">
        <v>45367</v>
      </c>
      <c r="F35" s="30" t="s">
        <v>299</v>
      </c>
      <c r="G35" s="31" t="n">
        <v>45371</v>
      </c>
      <c r="H35" s="30" t="s">
        <v>206</v>
      </c>
      <c r="I35" s="30" t="s">
        <v>300</v>
      </c>
      <c r="J35" s="30" t="s">
        <v>208</v>
      </c>
      <c r="K35" s="30" t="s">
        <v>126</v>
      </c>
      <c r="L35" s="30" t="n">
        <v>45</v>
      </c>
      <c r="M35" s="30" t="n">
        <v>71</v>
      </c>
      <c r="N35" s="30" t="s">
        <v>127</v>
      </c>
      <c r="O35" s="30"/>
      <c r="P35" s="30" t="s">
        <v>150</v>
      </c>
      <c r="Q35" s="32" t="n">
        <v>7857.09</v>
      </c>
      <c r="R35" s="30" t="s">
        <v>130</v>
      </c>
      <c r="S35" s="30" t="s">
        <v>197</v>
      </c>
      <c r="T35" s="30" t="n">
        <v>4</v>
      </c>
    </row>
    <row r="36" customFormat="false" ht="15" hidden="false" customHeight="false" outlineLevel="0" collapsed="false">
      <c r="A36" s="27" t="s">
        <v>301</v>
      </c>
      <c r="B36" s="27" t="s">
        <v>302</v>
      </c>
      <c r="C36" s="27" t="n">
        <v>31</v>
      </c>
      <c r="D36" s="27" t="s">
        <v>181</v>
      </c>
      <c r="E36" s="28" t="n">
        <v>45331</v>
      </c>
      <c r="F36" s="27" t="s">
        <v>303</v>
      </c>
      <c r="G36" s="28" t="n">
        <v>45332</v>
      </c>
      <c r="H36" s="27" t="s">
        <v>123</v>
      </c>
      <c r="I36" s="27" t="s">
        <v>304</v>
      </c>
      <c r="J36" s="27" t="s">
        <v>305</v>
      </c>
      <c r="K36" s="27" t="s">
        <v>138</v>
      </c>
      <c r="L36" s="27" t="n">
        <v>68</v>
      </c>
      <c r="M36" s="27" t="n">
        <v>16</v>
      </c>
      <c r="N36" s="27" t="s">
        <v>127</v>
      </c>
      <c r="O36" s="27"/>
      <c r="P36" s="27" t="s">
        <v>129</v>
      </c>
      <c r="Q36" s="29" t="n">
        <v>997.47</v>
      </c>
      <c r="R36" s="27" t="s">
        <v>130</v>
      </c>
      <c r="S36" s="27" t="s">
        <v>164</v>
      </c>
      <c r="T36" s="27" t="n">
        <v>4</v>
      </c>
    </row>
    <row r="37" customFormat="false" ht="15" hidden="false" customHeight="false" outlineLevel="0" collapsed="false">
      <c r="A37" s="30" t="s">
        <v>306</v>
      </c>
      <c r="B37" s="30" t="s">
        <v>307</v>
      </c>
      <c r="C37" s="30" t="n">
        <v>6</v>
      </c>
      <c r="D37" s="30" t="s">
        <v>181</v>
      </c>
      <c r="E37" s="31" t="n">
        <v>45366</v>
      </c>
      <c r="F37" s="30" t="s">
        <v>308</v>
      </c>
      <c r="G37" s="31" t="n">
        <v>45367</v>
      </c>
      <c r="H37" s="30" t="s">
        <v>146</v>
      </c>
      <c r="I37" s="30" t="s">
        <v>309</v>
      </c>
      <c r="J37" s="30" t="s">
        <v>222</v>
      </c>
      <c r="K37" s="30" t="s">
        <v>156</v>
      </c>
      <c r="L37" s="30" t="n">
        <v>58</v>
      </c>
      <c r="M37" s="30" t="n">
        <v>66</v>
      </c>
      <c r="N37" s="30" t="s">
        <v>186</v>
      </c>
      <c r="O37" s="30" t="s">
        <v>139</v>
      </c>
      <c r="P37" s="30" t="s">
        <v>140</v>
      </c>
      <c r="Q37" s="32" t="n">
        <v>3829.52</v>
      </c>
      <c r="R37" s="30" t="s">
        <v>130</v>
      </c>
      <c r="S37" s="30" t="s">
        <v>310</v>
      </c>
      <c r="T37" s="30" t="n">
        <v>5</v>
      </c>
    </row>
    <row r="38" customFormat="false" ht="15" hidden="false" customHeight="false" outlineLevel="0" collapsed="false">
      <c r="A38" s="27" t="s">
        <v>311</v>
      </c>
      <c r="B38" s="27" t="s">
        <v>312</v>
      </c>
      <c r="C38" s="27" t="n">
        <v>43</v>
      </c>
      <c r="D38" s="27" t="s">
        <v>313</v>
      </c>
      <c r="E38" s="28" t="n">
        <v>45531</v>
      </c>
      <c r="F38" s="27" t="s">
        <v>314</v>
      </c>
      <c r="G38" s="28" t="n">
        <v>45532</v>
      </c>
      <c r="H38" s="27" t="s">
        <v>242</v>
      </c>
      <c r="I38" s="27" t="s">
        <v>315</v>
      </c>
      <c r="J38" s="27" t="s">
        <v>316</v>
      </c>
      <c r="K38" s="27" t="s">
        <v>138</v>
      </c>
      <c r="L38" s="27" t="n">
        <v>64</v>
      </c>
      <c r="M38" s="27" t="n">
        <v>42</v>
      </c>
      <c r="N38" s="27" t="s">
        <v>127</v>
      </c>
      <c r="O38" s="27" t="s">
        <v>128</v>
      </c>
      <c r="P38" s="27" t="s">
        <v>187</v>
      </c>
      <c r="Q38" s="29" t="n">
        <v>1820.68</v>
      </c>
      <c r="R38" s="27" t="s">
        <v>130</v>
      </c>
      <c r="S38" s="27" t="s">
        <v>192</v>
      </c>
      <c r="T38" s="27" t="n">
        <v>4</v>
      </c>
    </row>
    <row r="39" customFormat="false" ht="15" hidden="false" customHeight="false" outlineLevel="0" collapsed="false">
      <c r="A39" s="30" t="s">
        <v>317</v>
      </c>
      <c r="B39" s="30" t="s">
        <v>318</v>
      </c>
      <c r="C39" s="30" t="n">
        <v>20</v>
      </c>
      <c r="D39" s="30" t="s">
        <v>181</v>
      </c>
      <c r="E39" s="31" t="n">
        <v>45317</v>
      </c>
      <c r="F39" s="30" t="s">
        <v>319</v>
      </c>
      <c r="G39" s="31" t="n">
        <v>45318</v>
      </c>
      <c r="H39" s="30" t="s">
        <v>161</v>
      </c>
      <c r="I39" s="30" t="s">
        <v>320</v>
      </c>
      <c r="J39" s="30" t="s">
        <v>258</v>
      </c>
      <c r="K39" s="30" t="s">
        <v>138</v>
      </c>
      <c r="L39" s="30" t="n">
        <v>87</v>
      </c>
      <c r="M39" s="30" t="n">
        <v>45</v>
      </c>
      <c r="N39" s="30" t="s">
        <v>127</v>
      </c>
      <c r="O39" s="30" t="s">
        <v>149</v>
      </c>
      <c r="P39" s="30" t="s">
        <v>140</v>
      </c>
      <c r="Q39" s="32" t="n">
        <v>2880.79</v>
      </c>
      <c r="R39" s="30" t="s">
        <v>130</v>
      </c>
      <c r="S39" s="30" t="s">
        <v>151</v>
      </c>
      <c r="T39" s="30" t="n">
        <v>4</v>
      </c>
    </row>
    <row r="40" customFormat="false" ht="15" hidden="false" customHeight="false" outlineLevel="0" collapsed="false">
      <c r="A40" s="27" t="s">
        <v>321</v>
      </c>
      <c r="B40" s="27" t="s">
        <v>322</v>
      </c>
      <c r="C40" s="27" t="n">
        <v>57</v>
      </c>
      <c r="D40" s="27" t="s">
        <v>181</v>
      </c>
      <c r="E40" s="28" t="n">
        <v>45482</v>
      </c>
      <c r="F40" s="27" t="s">
        <v>122</v>
      </c>
      <c r="G40" s="28" t="n">
        <v>45484</v>
      </c>
      <c r="H40" s="27" t="s">
        <v>236</v>
      </c>
      <c r="I40" s="27" t="s">
        <v>323</v>
      </c>
      <c r="J40" s="27" t="s">
        <v>238</v>
      </c>
      <c r="K40" s="27" t="s">
        <v>156</v>
      </c>
      <c r="L40" s="27" t="n">
        <v>65</v>
      </c>
      <c r="M40" s="27" t="n">
        <v>58</v>
      </c>
      <c r="N40" s="27" t="s">
        <v>186</v>
      </c>
      <c r="O40" s="27" t="s">
        <v>139</v>
      </c>
      <c r="P40" s="27" t="s">
        <v>150</v>
      </c>
      <c r="Q40" s="29" t="n">
        <v>3178.34</v>
      </c>
      <c r="R40" s="27" t="s">
        <v>172</v>
      </c>
      <c r="S40" s="27" t="s">
        <v>141</v>
      </c>
      <c r="T40" s="27" t="n">
        <v>2</v>
      </c>
    </row>
    <row r="41" customFormat="false" ht="15" hidden="false" customHeight="false" outlineLevel="0" collapsed="false">
      <c r="A41" s="30" t="s">
        <v>324</v>
      </c>
      <c r="B41" s="30" t="s">
        <v>325</v>
      </c>
      <c r="C41" s="30" t="n">
        <v>26</v>
      </c>
      <c r="D41" s="30" t="s">
        <v>181</v>
      </c>
      <c r="E41" s="31" t="n">
        <v>45370</v>
      </c>
      <c r="F41" s="30" t="s">
        <v>326</v>
      </c>
      <c r="G41" s="31" t="n">
        <v>45370</v>
      </c>
      <c r="H41" s="30" t="s">
        <v>236</v>
      </c>
      <c r="I41" s="30" t="s">
        <v>237</v>
      </c>
      <c r="J41" s="30" t="s">
        <v>287</v>
      </c>
      <c r="K41" s="30" t="s">
        <v>138</v>
      </c>
      <c r="L41" s="30" t="n">
        <v>32</v>
      </c>
      <c r="M41" s="30" t="n">
        <v>38</v>
      </c>
      <c r="N41" s="30" t="s">
        <v>127</v>
      </c>
      <c r="O41" s="30" t="s">
        <v>171</v>
      </c>
      <c r="P41" s="30" t="s">
        <v>187</v>
      </c>
      <c r="Q41" s="32" t="n">
        <v>2042.93</v>
      </c>
      <c r="R41" s="30" t="s">
        <v>130</v>
      </c>
      <c r="S41" s="30" t="s">
        <v>151</v>
      </c>
      <c r="T41" s="30" t="n">
        <v>4</v>
      </c>
    </row>
    <row r="42" customFormat="false" ht="15" hidden="false" customHeight="false" outlineLevel="0" collapsed="false">
      <c r="A42" s="27" t="s">
        <v>327</v>
      </c>
      <c r="B42" s="27" t="s">
        <v>328</v>
      </c>
      <c r="C42" s="27" t="n">
        <v>53</v>
      </c>
      <c r="D42" s="27" t="s">
        <v>121</v>
      </c>
      <c r="E42" s="28" t="n">
        <v>45528</v>
      </c>
      <c r="F42" s="27" t="s">
        <v>329</v>
      </c>
      <c r="G42" s="28" t="n">
        <v>45528</v>
      </c>
      <c r="H42" s="27" t="s">
        <v>146</v>
      </c>
      <c r="I42" s="27" t="s">
        <v>147</v>
      </c>
      <c r="J42" s="27" t="s">
        <v>177</v>
      </c>
      <c r="K42" s="27" t="s">
        <v>156</v>
      </c>
      <c r="L42" s="27" t="n">
        <v>48</v>
      </c>
      <c r="M42" s="27" t="n">
        <v>64</v>
      </c>
      <c r="N42" s="27" t="s">
        <v>186</v>
      </c>
      <c r="O42" s="27" t="s">
        <v>139</v>
      </c>
      <c r="P42" s="27" t="s">
        <v>129</v>
      </c>
      <c r="Q42" s="29" t="n">
        <v>4757.43</v>
      </c>
      <c r="R42" s="27" t="s">
        <v>130</v>
      </c>
      <c r="S42" s="27" t="s">
        <v>151</v>
      </c>
      <c r="T42" s="27" t="n">
        <v>4</v>
      </c>
    </row>
    <row r="43" customFormat="false" ht="15" hidden="false" customHeight="false" outlineLevel="0" collapsed="false">
      <c r="A43" s="30" t="s">
        <v>330</v>
      </c>
      <c r="B43" s="30" t="s">
        <v>298</v>
      </c>
      <c r="C43" s="30" t="n">
        <v>47</v>
      </c>
      <c r="D43" s="30" t="s">
        <v>121</v>
      </c>
      <c r="E43" s="31" t="n">
        <v>45429</v>
      </c>
      <c r="F43" s="30" t="s">
        <v>331</v>
      </c>
      <c r="G43" s="31" t="n">
        <v>45429</v>
      </c>
      <c r="H43" s="30" t="s">
        <v>236</v>
      </c>
      <c r="I43" s="30"/>
      <c r="J43" s="30" t="s">
        <v>238</v>
      </c>
      <c r="K43" s="30" t="s">
        <v>138</v>
      </c>
      <c r="L43" s="30" t="n">
        <v>36</v>
      </c>
      <c r="M43" s="30" t="n">
        <v>16</v>
      </c>
      <c r="N43" s="30" t="s">
        <v>127</v>
      </c>
      <c r="O43" s="30" t="s">
        <v>139</v>
      </c>
      <c r="P43" s="30" t="s">
        <v>150</v>
      </c>
      <c r="Q43" s="32" t="n">
        <v>1474.83</v>
      </c>
      <c r="R43" s="30" t="s">
        <v>130</v>
      </c>
      <c r="S43" s="30" t="s">
        <v>164</v>
      </c>
      <c r="T43" s="30" t="n">
        <v>5</v>
      </c>
    </row>
    <row r="44" customFormat="false" ht="15" hidden="false" customHeight="false" outlineLevel="0" collapsed="false">
      <c r="A44" s="27" t="s">
        <v>332</v>
      </c>
      <c r="B44" s="27" t="s">
        <v>333</v>
      </c>
      <c r="C44" s="27" t="n">
        <v>65</v>
      </c>
      <c r="D44" s="27" t="s">
        <v>121</v>
      </c>
      <c r="E44" s="28" t="n">
        <v>45467</v>
      </c>
      <c r="F44" s="27" t="s">
        <v>334</v>
      </c>
      <c r="G44" s="28" t="n">
        <v>45468</v>
      </c>
      <c r="H44" s="27" t="s">
        <v>123</v>
      </c>
      <c r="I44" s="27" t="s">
        <v>155</v>
      </c>
      <c r="J44" s="27" t="s">
        <v>305</v>
      </c>
      <c r="K44" s="27" t="s">
        <v>138</v>
      </c>
      <c r="L44" s="27" t="n">
        <v>78</v>
      </c>
      <c r="M44" s="27" t="n">
        <v>45</v>
      </c>
      <c r="N44" s="27" t="s">
        <v>127</v>
      </c>
      <c r="O44" s="27" t="s">
        <v>128</v>
      </c>
      <c r="P44" s="27" t="s">
        <v>140</v>
      </c>
      <c r="Q44" s="29" t="n">
        <v>2267.89</v>
      </c>
      <c r="R44" s="27" t="s">
        <v>130</v>
      </c>
      <c r="S44" s="27" t="s">
        <v>335</v>
      </c>
      <c r="T44" s="27" t="n">
        <v>2</v>
      </c>
    </row>
    <row r="45" customFormat="false" ht="15" hidden="false" customHeight="false" outlineLevel="0" collapsed="false">
      <c r="A45" s="30" t="s">
        <v>336</v>
      </c>
      <c r="B45" s="30" t="s">
        <v>337</v>
      </c>
      <c r="C45" s="30" t="n">
        <v>66</v>
      </c>
      <c r="D45" s="30" t="s">
        <v>181</v>
      </c>
      <c r="E45" s="31" t="n">
        <v>45393</v>
      </c>
      <c r="F45" s="30" t="s">
        <v>338</v>
      </c>
      <c r="G45" s="31" t="n">
        <v>45393</v>
      </c>
      <c r="H45" s="30" t="s">
        <v>183</v>
      </c>
      <c r="I45" s="30" t="s">
        <v>212</v>
      </c>
      <c r="J45" s="30" t="s">
        <v>185</v>
      </c>
      <c r="K45" s="30" t="s">
        <v>138</v>
      </c>
      <c r="L45" s="30" t="n">
        <v>61</v>
      </c>
      <c r="M45" s="30" t="n">
        <v>18</v>
      </c>
      <c r="N45" s="30" t="s">
        <v>127</v>
      </c>
      <c r="O45" s="30" t="s">
        <v>128</v>
      </c>
      <c r="P45" s="30" t="s">
        <v>129</v>
      </c>
      <c r="Q45" s="32" t="n">
        <v>1013.72</v>
      </c>
      <c r="R45" s="30" t="s">
        <v>130</v>
      </c>
      <c r="S45" s="30" t="s">
        <v>310</v>
      </c>
      <c r="T45" s="30" t="n">
        <v>4</v>
      </c>
    </row>
    <row r="46" customFormat="false" ht="15" hidden="false" customHeight="false" outlineLevel="0" collapsed="false">
      <c r="A46" s="27" t="s">
        <v>339</v>
      </c>
      <c r="B46" s="27" t="s">
        <v>340</v>
      </c>
      <c r="C46" s="27" t="n">
        <v>49</v>
      </c>
      <c r="D46" s="27" t="s">
        <v>181</v>
      </c>
      <c r="E46" s="28" t="n">
        <v>45633</v>
      </c>
      <c r="F46" s="27" t="s">
        <v>341</v>
      </c>
      <c r="G46" s="28" t="n">
        <v>45634</v>
      </c>
      <c r="H46" s="27" t="s">
        <v>135</v>
      </c>
      <c r="I46" s="27"/>
      <c r="J46" s="27" t="s">
        <v>137</v>
      </c>
      <c r="K46" s="27" t="s">
        <v>126</v>
      </c>
      <c r="L46" s="27" t="n">
        <v>43</v>
      </c>
      <c r="M46" s="27" t="n">
        <v>109</v>
      </c>
      <c r="N46" s="27" t="s">
        <v>186</v>
      </c>
      <c r="O46" s="27" t="s">
        <v>139</v>
      </c>
      <c r="P46" s="27" t="s">
        <v>129</v>
      </c>
      <c r="Q46" s="29" t="n">
        <v>8993.52</v>
      </c>
      <c r="R46" s="27" t="s">
        <v>130</v>
      </c>
      <c r="S46" s="27" t="s">
        <v>197</v>
      </c>
      <c r="T46" s="27" t="n">
        <v>4</v>
      </c>
    </row>
    <row r="47" customFormat="false" ht="15" hidden="false" customHeight="false" outlineLevel="0" collapsed="false">
      <c r="A47" s="30" t="s">
        <v>342</v>
      </c>
      <c r="B47" s="30" t="s">
        <v>343</v>
      </c>
      <c r="C47" s="30" t="n">
        <v>2</v>
      </c>
      <c r="D47" s="30" t="s">
        <v>144</v>
      </c>
      <c r="E47" s="31" t="n">
        <v>45427</v>
      </c>
      <c r="F47" s="30" t="s">
        <v>226</v>
      </c>
      <c r="G47" s="31" t="n">
        <v>45428</v>
      </c>
      <c r="H47" s="30" t="s">
        <v>217</v>
      </c>
      <c r="I47" s="30" t="s">
        <v>344</v>
      </c>
      <c r="J47" s="30" t="s">
        <v>294</v>
      </c>
      <c r="K47" s="30" t="s">
        <v>138</v>
      </c>
      <c r="L47" s="30" t="n">
        <v>87</v>
      </c>
      <c r="M47" s="30" t="n">
        <v>29</v>
      </c>
      <c r="N47" s="30" t="s">
        <v>127</v>
      </c>
      <c r="O47" s="30" t="s">
        <v>139</v>
      </c>
      <c r="P47" s="30" t="s">
        <v>140</v>
      </c>
      <c r="Q47" s="32" t="n">
        <v>1688.77</v>
      </c>
      <c r="R47" s="30" t="s">
        <v>130</v>
      </c>
      <c r="S47" s="30" t="s">
        <v>157</v>
      </c>
      <c r="T47" s="30" t="n">
        <v>5</v>
      </c>
    </row>
    <row r="48" customFormat="false" ht="15" hidden="false" customHeight="false" outlineLevel="0" collapsed="false">
      <c r="A48" s="27" t="s">
        <v>345</v>
      </c>
      <c r="B48" s="27" t="s">
        <v>346</v>
      </c>
      <c r="C48" s="27" t="n">
        <v>30</v>
      </c>
      <c r="D48" s="27" t="s">
        <v>121</v>
      </c>
      <c r="E48" s="28" t="n">
        <v>45327</v>
      </c>
      <c r="F48" s="27" t="s">
        <v>347</v>
      </c>
      <c r="G48" s="28" t="n">
        <v>45328</v>
      </c>
      <c r="H48" s="27" t="s">
        <v>135</v>
      </c>
      <c r="I48" s="27" t="s">
        <v>136</v>
      </c>
      <c r="J48" s="27" t="s">
        <v>137</v>
      </c>
      <c r="K48" s="27" t="s">
        <v>138</v>
      </c>
      <c r="L48" s="27" t="n">
        <v>23</v>
      </c>
      <c r="M48" s="27" t="n">
        <v>38</v>
      </c>
      <c r="N48" s="27" t="s">
        <v>127</v>
      </c>
      <c r="O48" s="27" t="s">
        <v>139</v>
      </c>
      <c r="P48" s="27" t="s">
        <v>150</v>
      </c>
      <c r="Q48" s="29" t="n">
        <v>1799.14</v>
      </c>
      <c r="R48" s="27" t="s">
        <v>130</v>
      </c>
      <c r="S48" s="27" t="s">
        <v>164</v>
      </c>
      <c r="T48" s="27" t="n">
        <v>5</v>
      </c>
    </row>
    <row r="49" customFormat="false" ht="15" hidden="false" customHeight="false" outlineLevel="0" collapsed="false">
      <c r="A49" s="30" t="s">
        <v>348</v>
      </c>
      <c r="B49" s="30" t="s">
        <v>349</v>
      </c>
      <c r="C49" s="30" t="n">
        <v>-5</v>
      </c>
      <c r="D49" s="30" t="s">
        <v>121</v>
      </c>
      <c r="E49" s="31" t="n">
        <v>45623</v>
      </c>
      <c r="F49" s="30" t="s">
        <v>350</v>
      </c>
      <c r="G49" s="31" t="n">
        <v>45623</v>
      </c>
      <c r="H49" s="30" t="s">
        <v>146</v>
      </c>
      <c r="I49" s="30" t="s">
        <v>176</v>
      </c>
      <c r="J49" s="30" t="s">
        <v>177</v>
      </c>
      <c r="K49" s="30" t="s">
        <v>138</v>
      </c>
      <c r="L49" s="30" t="n">
        <v>68</v>
      </c>
      <c r="M49" s="30" t="n">
        <v>36</v>
      </c>
      <c r="N49" s="30" t="s">
        <v>127</v>
      </c>
      <c r="O49" s="30" t="s">
        <v>149</v>
      </c>
      <c r="P49" s="30" t="s">
        <v>150</v>
      </c>
      <c r="Q49" s="32" t="n">
        <v>2345.06</v>
      </c>
      <c r="R49" s="30" t="s">
        <v>130</v>
      </c>
      <c r="S49" s="30" t="s">
        <v>164</v>
      </c>
      <c r="T49" s="30" t="n">
        <v>5</v>
      </c>
    </row>
    <row r="50" customFormat="false" ht="15" hidden="false" customHeight="false" outlineLevel="0" collapsed="false">
      <c r="A50" s="27" t="s">
        <v>351</v>
      </c>
      <c r="B50" s="27" t="s">
        <v>352</v>
      </c>
      <c r="C50" s="27" t="n">
        <v>35</v>
      </c>
      <c r="D50" s="27" t="s">
        <v>121</v>
      </c>
      <c r="E50" s="28" t="n">
        <v>45611</v>
      </c>
      <c r="F50" s="27" t="s">
        <v>353</v>
      </c>
      <c r="G50" s="28" t="n">
        <v>45611</v>
      </c>
      <c r="H50" s="27" t="s">
        <v>168</v>
      </c>
      <c r="I50" s="27" t="s">
        <v>169</v>
      </c>
      <c r="J50" s="27" t="s">
        <v>170</v>
      </c>
      <c r="K50" s="27" t="s">
        <v>138</v>
      </c>
      <c r="L50" s="27" t="n">
        <v>38</v>
      </c>
      <c r="M50" s="27" t="n">
        <v>29</v>
      </c>
      <c r="N50" s="27" t="s">
        <v>127</v>
      </c>
      <c r="O50" s="27" t="s">
        <v>171</v>
      </c>
      <c r="P50" s="27" t="s">
        <v>129</v>
      </c>
      <c r="Q50" s="29" t="n">
        <v>1077.65</v>
      </c>
      <c r="R50" s="27" t="s">
        <v>130</v>
      </c>
      <c r="S50" s="27" t="s">
        <v>197</v>
      </c>
      <c r="T50" s="27" t="n">
        <v>4</v>
      </c>
    </row>
    <row r="51" customFormat="false" ht="15" hidden="false" customHeight="false" outlineLevel="0" collapsed="false">
      <c r="A51" s="30" t="s">
        <v>354</v>
      </c>
      <c r="B51" s="30" t="s">
        <v>355</v>
      </c>
      <c r="C51" s="30" t="n">
        <v>52</v>
      </c>
      <c r="D51" s="30" t="s">
        <v>121</v>
      </c>
      <c r="E51" s="31" t="n">
        <v>45415</v>
      </c>
      <c r="F51" s="30" t="s">
        <v>356</v>
      </c>
      <c r="G51" s="31" t="n">
        <v>45418</v>
      </c>
      <c r="H51" s="30" t="s">
        <v>236</v>
      </c>
      <c r="I51" s="30" t="s">
        <v>237</v>
      </c>
      <c r="J51" s="30" t="s">
        <v>287</v>
      </c>
      <c r="K51" s="30" t="s">
        <v>202</v>
      </c>
      <c r="L51" s="30" t="n">
        <v>19</v>
      </c>
      <c r="M51" s="30" t="n">
        <v>96</v>
      </c>
      <c r="N51" s="30" t="s">
        <v>186</v>
      </c>
      <c r="O51" s="30" t="s">
        <v>139</v>
      </c>
      <c r="P51" s="30" t="s">
        <v>187</v>
      </c>
      <c r="Q51" s="32" t="n">
        <v>16072.05</v>
      </c>
      <c r="R51" s="30" t="s">
        <v>172</v>
      </c>
      <c r="S51" s="30" t="s">
        <v>131</v>
      </c>
      <c r="T51" s="30" t="n">
        <v>2</v>
      </c>
    </row>
    <row r="52" customFormat="false" ht="15" hidden="false" customHeight="false" outlineLevel="0" collapsed="false">
      <c r="A52" s="27" t="s">
        <v>357</v>
      </c>
      <c r="B52" s="27" t="s">
        <v>358</v>
      </c>
      <c r="C52" s="27" t="n">
        <v>32</v>
      </c>
      <c r="D52" s="27" t="s">
        <v>359</v>
      </c>
      <c r="E52" s="28" t="n">
        <v>45645</v>
      </c>
      <c r="F52" s="27" t="s">
        <v>360</v>
      </c>
      <c r="G52" s="28" t="n">
        <v>45646</v>
      </c>
      <c r="H52" s="27" t="s">
        <v>123</v>
      </c>
      <c r="I52" s="27" t="s">
        <v>304</v>
      </c>
      <c r="J52" s="27" t="s">
        <v>125</v>
      </c>
      <c r="K52" s="27" t="s">
        <v>138</v>
      </c>
      <c r="L52" s="27" t="n">
        <v>30</v>
      </c>
      <c r="M52" s="27" t="n">
        <v>23</v>
      </c>
      <c r="N52" s="27" t="s">
        <v>127</v>
      </c>
      <c r="O52" s="27" t="s">
        <v>149</v>
      </c>
      <c r="P52" s="27" t="s">
        <v>150</v>
      </c>
      <c r="Q52" s="29" t="n">
        <v>1348.05</v>
      </c>
      <c r="R52" s="27" t="s">
        <v>130</v>
      </c>
      <c r="S52" s="27" t="s">
        <v>192</v>
      </c>
      <c r="T52" s="27" t="n">
        <v>3</v>
      </c>
    </row>
    <row r="53" customFormat="false" ht="15" hidden="false" customHeight="false" outlineLevel="0" collapsed="false">
      <c r="A53" s="30" t="s">
        <v>361</v>
      </c>
      <c r="B53" s="30" t="s">
        <v>362</v>
      </c>
      <c r="C53" s="30" t="n">
        <v>24</v>
      </c>
      <c r="D53" s="30" t="s">
        <v>181</v>
      </c>
      <c r="E53" s="31" t="n">
        <v>45546</v>
      </c>
      <c r="F53" s="30" t="s">
        <v>154</v>
      </c>
      <c r="G53" s="31" t="n">
        <v>45547</v>
      </c>
      <c r="H53" s="30" t="s">
        <v>242</v>
      </c>
      <c r="I53" s="30" t="s">
        <v>315</v>
      </c>
      <c r="J53" s="30" t="s">
        <v>363</v>
      </c>
      <c r="K53" s="30" t="s">
        <v>138</v>
      </c>
      <c r="L53" s="30" t="n">
        <v>76</v>
      </c>
      <c r="M53" s="30" t="n">
        <v>43</v>
      </c>
      <c r="N53" s="30" t="s">
        <v>127</v>
      </c>
      <c r="O53" s="30" t="s">
        <v>128</v>
      </c>
      <c r="P53" s="30" t="s">
        <v>140</v>
      </c>
      <c r="Q53" s="32" t="n">
        <v>1590.52</v>
      </c>
      <c r="R53" s="30" t="s">
        <v>130</v>
      </c>
      <c r="S53" s="30" t="s">
        <v>197</v>
      </c>
      <c r="T53" s="30" t="n">
        <v>3</v>
      </c>
    </row>
    <row r="54" customFormat="false" ht="15" hidden="false" customHeight="false" outlineLevel="0" collapsed="false">
      <c r="A54" s="27" t="s">
        <v>364</v>
      </c>
      <c r="B54" s="27" t="s">
        <v>365</v>
      </c>
      <c r="C54" s="27" t="n">
        <v>39</v>
      </c>
      <c r="D54" s="27" t="s">
        <v>121</v>
      </c>
      <c r="E54" s="28" t="n">
        <v>45339</v>
      </c>
      <c r="F54" s="27" t="s">
        <v>334</v>
      </c>
      <c r="G54" s="28" t="n">
        <v>45341</v>
      </c>
      <c r="H54" s="27" t="s">
        <v>168</v>
      </c>
      <c r="I54" s="27" t="s">
        <v>366</v>
      </c>
      <c r="J54" s="27" t="s">
        <v>367</v>
      </c>
      <c r="K54" s="27" t="s">
        <v>156</v>
      </c>
      <c r="L54" s="27" t="n">
        <v>24</v>
      </c>
      <c r="M54" s="27" t="n">
        <v>51</v>
      </c>
      <c r="N54" s="27" t="s">
        <v>127</v>
      </c>
      <c r="O54" s="27" t="s">
        <v>139</v>
      </c>
      <c r="P54" s="27" t="s">
        <v>140</v>
      </c>
      <c r="Q54" s="29" t="n">
        <v>3149.56</v>
      </c>
      <c r="R54" s="27" t="s">
        <v>130</v>
      </c>
      <c r="S54" s="27" t="s">
        <v>192</v>
      </c>
      <c r="T54" s="27" t="n">
        <v>5</v>
      </c>
    </row>
    <row r="55" customFormat="false" ht="15" hidden="false" customHeight="false" outlineLevel="0" collapsed="false">
      <c r="A55" s="30" t="s">
        <v>368</v>
      </c>
      <c r="B55" s="30" t="s">
        <v>369</v>
      </c>
      <c r="C55" s="30" t="n">
        <v>39</v>
      </c>
      <c r="D55" s="30" t="s">
        <v>121</v>
      </c>
      <c r="E55" s="31" t="n">
        <v>45472</v>
      </c>
      <c r="F55" s="30" t="s">
        <v>370</v>
      </c>
      <c r="G55" s="31" t="n">
        <v>45475</v>
      </c>
      <c r="H55" s="30" t="s">
        <v>168</v>
      </c>
      <c r="I55" s="30" t="s">
        <v>366</v>
      </c>
      <c r="J55" s="30" t="s">
        <v>371</v>
      </c>
      <c r="K55" s="30" t="s">
        <v>156</v>
      </c>
      <c r="L55" s="30" t="n">
        <v>53</v>
      </c>
      <c r="M55" s="30" t="n">
        <v>70</v>
      </c>
      <c r="N55" s="30" t="s">
        <v>127</v>
      </c>
      <c r="O55" s="30" t="s">
        <v>139</v>
      </c>
      <c r="P55" s="30" t="s">
        <v>150</v>
      </c>
      <c r="Q55" s="32" t="n">
        <v>4177.56</v>
      </c>
      <c r="R55" s="30" t="s">
        <v>130</v>
      </c>
      <c r="S55" s="30" t="s">
        <v>131</v>
      </c>
      <c r="T55" s="30" t="n">
        <v>5</v>
      </c>
    </row>
    <row r="56" customFormat="false" ht="15" hidden="false" customHeight="false" outlineLevel="0" collapsed="false">
      <c r="A56" s="27" t="s">
        <v>372</v>
      </c>
      <c r="B56" s="27" t="s">
        <v>373</v>
      </c>
      <c r="C56" s="27" t="n">
        <v>40</v>
      </c>
      <c r="D56" s="27" t="s">
        <v>121</v>
      </c>
      <c r="E56" s="28" t="n">
        <v>45335</v>
      </c>
      <c r="F56" s="27" t="s">
        <v>374</v>
      </c>
      <c r="G56" s="28" t="n">
        <v>45337</v>
      </c>
      <c r="H56" s="27" t="s">
        <v>236</v>
      </c>
      <c r="I56" s="27" t="s">
        <v>323</v>
      </c>
      <c r="J56" s="27" t="s">
        <v>375</v>
      </c>
      <c r="K56" s="27" t="s">
        <v>126</v>
      </c>
      <c r="L56" s="27" t="n">
        <v>6</v>
      </c>
      <c r="M56" s="27" t="n">
        <v>86</v>
      </c>
      <c r="N56" s="27" t="s">
        <v>127</v>
      </c>
      <c r="O56" s="27" t="s">
        <v>128</v>
      </c>
      <c r="P56" s="27" t="s">
        <v>150</v>
      </c>
      <c r="Q56" s="29" t="n">
        <v>7060.44</v>
      </c>
      <c r="R56" s="27" t="s">
        <v>172</v>
      </c>
      <c r="S56" s="27" t="s">
        <v>192</v>
      </c>
      <c r="T56" s="27" t="n">
        <v>4</v>
      </c>
    </row>
    <row r="57" customFormat="false" ht="15" hidden="false" customHeight="false" outlineLevel="0" collapsed="false">
      <c r="A57" s="30" t="s">
        <v>376</v>
      </c>
      <c r="B57" s="30" t="s">
        <v>377</v>
      </c>
      <c r="C57" s="30" t="n">
        <v>-5</v>
      </c>
      <c r="D57" s="30" t="s">
        <v>121</v>
      </c>
      <c r="E57" s="31" t="n">
        <v>45565</v>
      </c>
      <c r="F57" s="30" t="s">
        <v>378</v>
      </c>
      <c r="G57" s="31" t="n">
        <v>45567</v>
      </c>
      <c r="H57" s="30" t="s">
        <v>161</v>
      </c>
      <c r="I57" s="30" t="s">
        <v>320</v>
      </c>
      <c r="J57" s="30" t="s">
        <v>163</v>
      </c>
      <c r="K57" s="30" t="s">
        <v>202</v>
      </c>
      <c r="L57" s="30" t="n">
        <v>18</v>
      </c>
      <c r="M57" s="30" t="n">
        <v>126</v>
      </c>
      <c r="N57" s="30" t="s">
        <v>186</v>
      </c>
      <c r="O57" s="30" t="s">
        <v>128</v>
      </c>
      <c r="P57" s="30" t="s">
        <v>140</v>
      </c>
      <c r="Q57" s="32" t="n">
        <v>18018.08</v>
      </c>
      <c r="R57" s="30" t="s">
        <v>172</v>
      </c>
      <c r="S57" s="30" t="s">
        <v>157</v>
      </c>
      <c r="T57" s="30" t="n">
        <v>3</v>
      </c>
    </row>
    <row r="58" customFormat="false" ht="15" hidden="false" customHeight="false" outlineLevel="0" collapsed="false">
      <c r="A58" s="27" t="s">
        <v>379</v>
      </c>
      <c r="B58" s="27" t="s">
        <v>380</v>
      </c>
      <c r="C58" s="27" t="n">
        <v>16</v>
      </c>
      <c r="D58" s="27" t="s">
        <v>121</v>
      </c>
      <c r="E58" s="28" t="n">
        <v>45316</v>
      </c>
      <c r="F58" s="27" t="s">
        <v>381</v>
      </c>
      <c r="G58" s="28" t="n">
        <v>45318</v>
      </c>
      <c r="H58" s="27" t="s">
        <v>168</v>
      </c>
      <c r="I58" s="27" t="s">
        <v>196</v>
      </c>
      <c r="J58" s="27" t="s">
        <v>371</v>
      </c>
      <c r="K58" s="27" t="s">
        <v>156</v>
      </c>
      <c r="L58" s="27" t="n">
        <v>45</v>
      </c>
      <c r="M58" s="27" t="n">
        <v>67</v>
      </c>
      <c r="N58" s="27" t="s">
        <v>127</v>
      </c>
      <c r="O58" s="27" t="s">
        <v>149</v>
      </c>
      <c r="P58" s="27" t="s">
        <v>187</v>
      </c>
      <c r="Q58" s="29" t="n">
        <v>4446.99</v>
      </c>
      <c r="R58" s="27" t="s">
        <v>130</v>
      </c>
      <c r="S58" s="27" t="s">
        <v>131</v>
      </c>
      <c r="T58" s="27" t="n">
        <v>3</v>
      </c>
    </row>
    <row r="59" customFormat="false" ht="15" hidden="false" customHeight="false" outlineLevel="0" collapsed="false">
      <c r="A59" s="30" t="s">
        <v>382</v>
      </c>
      <c r="B59" s="30" t="s">
        <v>383</v>
      </c>
      <c r="C59" s="30" t="n">
        <v>31</v>
      </c>
      <c r="D59" s="30" t="s">
        <v>181</v>
      </c>
      <c r="E59" s="31" t="n">
        <v>45564</v>
      </c>
      <c r="F59" s="30" t="s">
        <v>384</v>
      </c>
      <c r="G59" s="31" t="n">
        <v>45578</v>
      </c>
      <c r="H59" s="30" t="s">
        <v>161</v>
      </c>
      <c r="I59" s="30" t="s">
        <v>162</v>
      </c>
      <c r="J59" s="30" t="s">
        <v>385</v>
      </c>
      <c r="K59" s="30" t="s">
        <v>202</v>
      </c>
      <c r="L59" s="30" t="n">
        <v>0</v>
      </c>
      <c r="M59" s="30" t="n">
        <v>84</v>
      </c>
      <c r="N59" s="30" t="s">
        <v>186</v>
      </c>
      <c r="O59" s="30" t="s">
        <v>139</v>
      </c>
      <c r="P59" s="30" t="s">
        <v>150</v>
      </c>
      <c r="Q59" s="32"/>
      <c r="R59" s="30" t="s">
        <v>130</v>
      </c>
      <c r="S59" s="30" t="s">
        <v>223</v>
      </c>
      <c r="T59" s="30" t="n">
        <v>3</v>
      </c>
    </row>
    <row r="60" customFormat="false" ht="15" hidden="false" customHeight="false" outlineLevel="0" collapsed="false">
      <c r="A60" s="27" t="s">
        <v>386</v>
      </c>
      <c r="B60" s="27" t="s">
        <v>387</v>
      </c>
      <c r="C60" s="27" t="n">
        <v>22</v>
      </c>
      <c r="D60" s="27" t="s">
        <v>121</v>
      </c>
      <c r="E60" s="28" t="n">
        <v>45315</v>
      </c>
      <c r="F60" s="27" t="s">
        <v>122</v>
      </c>
      <c r="G60" s="28" t="n">
        <v>45327</v>
      </c>
      <c r="H60" s="27" t="s">
        <v>217</v>
      </c>
      <c r="I60" s="27" t="s">
        <v>344</v>
      </c>
      <c r="J60" s="27" t="s">
        <v>388</v>
      </c>
      <c r="K60" s="27" t="s">
        <v>202</v>
      </c>
      <c r="L60" s="27" t="n">
        <v>13</v>
      </c>
      <c r="M60" s="27" t="n">
        <v>87</v>
      </c>
      <c r="N60" s="27" t="s">
        <v>127</v>
      </c>
      <c r="O60" s="27" t="s">
        <v>128</v>
      </c>
      <c r="P60" s="27" t="s">
        <v>129</v>
      </c>
      <c r="Q60" s="29" t="n">
        <v>16559.43</v>
      </c>
      <c r="R60" s="27" t="s">
        <v>268</v>
      </c>
      <c r="S60" s="27" t="s">
        <v>151</v>
      </c>
      <c r="T60" s="27" t="n">
        <v>5</v>
      </c>
    </row>
    <row r="61" customFormat="false" ht="15" hidden="false" customHeight="false" outlineLevel="0" collapsed="false">
      <c r="A61" s="30" t="s">
        <v>389</v>
      </c>
      <c r="B61" s="30" t="s">
        <v>390</v>
      </c>
      <c r="C61" s="30" t="n">
        <v>31</v>
      </c>
      <c r="D61" s="30" t="s">
        <v>121</v>
      </c>
      <c r="E61" s="31" t="n">
        <v>45395</v>
      </c>
      <c r="F61" s="30" t="s">
        <v>391</v>
      </c>
      <c r="G61" s="31" t="n">
        <v>45395</v>
      </c>
      <c r="H61" s="30" t="s">
        <v>217</v>
      </c>
      <c r="I61" s="30" t="s">
        <v>392</v>
      </c>
      <c r="J61" s="30" t="s">
        <v>283</v>
      </c>
      <c r="K61" s="30" t="s">
        <v>156</v>
      </c>
      <c r="L61" s="30" t="n">
        <v>22</v>
      </c>
      <c r="M61" s="30" t="n">
        <v>84</v>
      </c>
      <c r="N61" s="30" t="s">
        <v>127</v>
      </c>
      <c r="O61" s="30" t="s">
        <v>139</v>
      </c>
      <c r="P61" s="30" t="s">
        <v>150</v>
      </c>
      <c r="Q61" s="32" t="n">
        <v>3699.71</v>
      </c>
      <c r="R61" s="30" t="s">
        <v>130</v>
      </c>
      <c r="S61" s="30" t="s">
        <v>192</v>
      </c>
      <c r="T61" s="30" t="n">
        <v>3</v>
      </c>
    </row>
    <row r="62" customFormat="false" ht="15" hidden="false" customHeight="false" outlineLevel="0" collapsed="false">
      <c r="A62" s="27" t="s">
        <v>393</v>
      </c>
      <c r="B62" s="27" t="s">
        <v>153</v>
      </c>
      <c r="C62" s="27"/>
      <c r="D62" s="27" t="s">
        <v>181</v>
      </c>
      <c r="E62" s="28" t="n">
        <v>45503</v>
      </c>
      <c r="F62" s="27" t="s">
        <v>394</v>
      </c>
      <c r="G62" s="28" t="n">
        <v>45506</v>
      </c>
      <c r="H62" s="27" t="s">
        <v>123</v>
      </c>
      <c r="I62" s="27" t="s">
        <v>155</v>
      </c>
      <c r="J62" s="27" t="s">
        <v>227</v>
      </c>
      <c r="K62" s="27" t="s">
        <v>156</v>
      </c>
      <c r="L62" s="27" t="n">
        <v>39</v>
      </c>
      <c r="M62" s="27" t="n">
        <v>49</v>
      </c>
      <c r="N62" s="27" t="s">
        <v>127</v>
      </c>
      <c r="O62" s="27" t="s">
        <v>128</v>
      </c>
      <c r="P62" s="27" t="s">
        <v>187</v>
      </c>
      <c r="Q62" s="29" t="n">
        <v>3151.05</v>
      </c>
      <c r="R62" s="27" t="s">
        <v>172</v>
      </c>
      <c r="S62" s="27" t="s">
        <v>157</v>
      </c>
      <c r="T62" s="27" t="n">
        <v>3</v>
      </c>
    </row>
    <row r="63" customFormat="false" ht="15" hidden="false" customHeight="false" outlineLevel="0" collapsed="false">
      <c r="A63" s="30" t="s">
        <v>395</v>
      </c>
      <c r="B63" s="30" t="s">
        <v>396</v>
      </c>
      <c r="C63" s="30" t="n">
        <v>52</v>
      </c>
      <c r="D63" s="30" t="s">
        <v>397</v>
      </c>
      <c r="E63" s="31" t="n">
        <v>45541</v>
      </c>
      <c r="F63" s="30" t="s">
        <v>398</v>
      </c>
      <c r="G63" s="31" t="n">
        <v>45541</v>
      </c>
      <c r="H63" s="30" t="s">
        <v>123</v>
      </c>
      <c r="I63" s="30" t="s">
        <v>304</v>
      </c>
      <c r="J63" s="30" t="s">
        <v>305</v>
      </c>
      <c r="K63" s="30" t="s">
        <v>138</v>
      </c>
      <c r="L63" s="30" t="n">
        <v>61</v>
      </c>
      <c r="M63" s="30" t="n">
        <v>42</v>
      </c>
      <c r="N63" s="30" t="s">
        <v>127</v>
      </c>
      <c r="O63" s="30" t="s">
        <v>171</v>
      </c>
      <c r="P63" s="30" t="s">
        <v>129</v>
      </c>
      <c r="Q63" s="32" t="n">
        <v>2546.05</v>
      </c>
      <c r="R63" s="30" t="s">
        <v>130</v>
      </c>
      <c r="S63" s="30" t="s">
        <v>164</v>
      </c>
      <c r="T63" s="30" t="n">
        <v>5</v>
      </c>
    </row>
    <row r="64" customFormat="false" ht="15" hidden="false" customHeight="false" outlineLevel="0" collapsed="false">
      <c r="A64" s="27" t="s">
        <v>399</v>
      </c>
      <c r="B64" s="27" t="s">
        <v>400</v>
      </c>
      <c r="C64" s="27" t="n">
        <v>28</v>
      </c>
      <c r="D64" s="27" t="s">
        <v>181</v>
      </c>
      <c r="E64" s="28" t="n">
        <v>45502</v>
      </c>
      <c r="F64" s="27" t="s">
        <v>200</v>
      </c>
      <c r="G64" s="28" t="n">
        <v>45504</v>
      </c>
      <c r="H64" s="27" t="s">
        <v>242</v>
      </c>
      <c r="I64" s="27" t="s">
        <v>315</v>
      </c>
      <c r="J64" s="27" t="s">
        <v>401</v>
      </c>
      <c r="K64" s="27" t="s">
        <v>156</v>
      </c>
      <c r="L64" s="27" t="n">
        <v>17</v>
      </c>
      <c r="M64" s="27" t="n">
        <v>33</v>
      </c>
      <c r="N64" s="27" t="s">
        <v>186</v>
      </c>
      <c r="O64" s="27" t="s">
        <v>128</v>
      </c>
      <c r="P64" s="27" t="s">
        <v>129</v>
      </c>
      <c r="Q64" s="29" t="n">
        <v>3381.15</v>
      </c>
      <c r="R64" s="27" t="s">
        <v>130</v>
      </c>
      <c r="S64" s="27" t="s">
        <v>402</v>
      </c>
      <c r="T64" s="27" t="n">
        <v>4</v>
      </c>
    </row>
    <row r="65" customFormat="false" ht="15" hidden="false" customHeight="false" outlineLevel="0" collapsed="false">
      <c r="A65" s="30" t="s">
        <v>403</v>
      </c>
      <c r="B65" s="30" t="s">
        <v>404</v>
      </c>
      <c r="C65" s="30" t="n">
        <v>53</v>
      </c>
      <c r="D65" s="30" t="s">
        <v>121</v>
      </c>
      <c r="E65" s="31" t="n">
        <v>45494</v>
      </c>
      <c r="F65" s="30" t="s">
        <v>405</v>
      </c>
      <c r="G65" s="31" t="n">
        <v>45497</v>
      </c>
      <c r="H65" s="30" t="s">
        <v>161</v>
      </c>
      <c r="I65" s="30" t="s">
        <v>162</v>
      </c>
      <c r="J65" s="30" t="s">
        <v>163</v>
      </c>
      <c r="K65" s="30" t="s">
        <v>156</v>
      </c>
      <c r="L65" s="30" t="n">
        <v>20</v>
      </c>
      <c r="M65" s="30" t="n">
        <v>83</v>
      </c>
      <c r="N65" s="30" t="s">
        <v>186</v>
      </c>
      <c r="O65" s="30" t="s">
        <v>139</v>
      </c>
      <c r="P65" s="30" t="s">
        <v>129</v>
      </c>
      <c r="Q65" s="32" t="n">
        <v>4037.27</v>
      </c>
      <c r="R65" s="30" t="s">
        <v>130</v>
      </c>
      <c r="S65" s="30" t="s">
        <v>131</v>
      </c>
      <c r="T65" s="30" t="n">
        <v>4</v>
      </c>
    </row>
    <row r="66" customFormat="false" ht="15" hidden="false" customHeight="false" outlineLevel="0" collapsed="false">
      <c r="A66" s="27" t="s">
        <v>406</v>
      </c>
      <c r="B66" s="27" t="s">
        <v>407</v>
      </c>
      <c r="C66" s="27" t="n">
        <v>32</v>
      </c>
      <c r="D66" s="27" t="s">
        <v>181</v>
      </c>
      <c r="E66" s="28" t="n">
        <v>45400</v>
      </c>
      <c r="F66" s="27" t="s">
        <v>286</v>
      </c>
      <c r="G66" s="28" t="n">
        <v>45400</v>
      </c>
      <c r="H66" s="27" t="s">
        <v>161</v>
      </c>
      <c r="I66" s="27" t="s">
        <v>320</v>
      </c>
      <c r="J66" s="27" t="s">
        <v>163</v>
      </c>
      <c r="K66" s="27" t="s">
        <v>138</v>
      </c>
      <c r="L66" s="27" t="n">
        <v>56</v>
      </c>
      <c r="M66" s="27" t="n">
        <v>23</v>
      </c>
      <c r="N66" s="27" t="s">
        <v>127</v>
      </c>
      <c r="O66" s="27" t="s">
        <v>171</v>
      </c>
      <c r="P66" s="27" t="s">
        <v>187</v>
      </c>
      <c r="Q66" s="29" t="n">
        <v>2028.63</v>
      </c>
      <c r="R66" s="27" t="s">
        <v>130</v>
      </c>
      <c r="S66" s="27" t="s">
        <v>335</v>
      </c>
      <c r="T66" s="27" t="n">
        <v>3</v>
      </c>
    </row>
    <row r="67" customFormat="false" ht="15" hidden="false" customHeight="false" outlineLevel="0" collapsed="false">
      <c r="A67" s="30" t="s">
        <v>408</v>
      </c>
      <c r="B67" s="30" t="s">
        <v>409</v>
      </c>
      <c r="C67" s="30" t="n">
        <v>74</v>
      </c>
      <c r="D67" s="30" t="s">
        <v>121</v>
      </c>
      <c r="E67" s="31" t="n">
        <v>45314</v>
      </c>
      <c r="F67" s="30" t="s">
        <v>410</v>
      </c>
      <c r="G67" s="31" t="n">
        <v>45326</v>
      </c>
      <c r="H67" s="30" t="s">
        <v>183</v>
      </c>
      <c r="I67" s="30" t="s">
        <v>212</v>
      </c>
      <c r="J67" s="30" t="s">
        <v>411</v>
      </c>
      <c r="K67" s="30" t="s">
        <v>202</v>
      </c>
      <c r="L67" s="30" t="n">
        <v>0</v>
      </c>
      <c r="M67" s="30" t="n">
        <v>175</v>
      </c>
      <c r="N67" s="30" t="s">
        <v>186</v>
      </c>
      <c r="O67" s="30" t="s">
        <v>149</v>
      </c>
      <c r="P67" s="30" t="s">
        <v>150</v>
      </c>
      <c r="Q67" s="32" t="n">
        <v>18824.93</v>
      </c>
      <c r="R67" s="30" t="s">
        <v>130</v>
      </c>
      <c r="S67" s="30" t="s">
        <v>141</v>
      </c>
      <c r="T67" s="30" t="n">
        <v>5</v>
      </c>
    </row>
    <row r="68" customFormat="false" ht="15" hidden="false" customHeight="false" outlineLevel="0" collapsed="false">
      <c r="A68" s="27" t="s">
        <v>412</v>
      </c>
      <c r="B68" s="27" t="s">
        <v>413</v>
      </c>
      <c r="C68" s="27" t="n">
        <v>50</v>
      </c>
      <c r="D68" s="27" t="s">
        <v>121</v>
      </c>
      <c r="E68" s="28" t="n">
        <v>45378</v>
      </c>
      <c r="F68" s="27" t="s">
        <v>414</v>
      </c>
      <c r="G68" s="28" t="n">
        <v>45379</v>
      </c>
      <c r="H68" s="27" t="s">
        <v>183</v>
      </c>
      <c r="I68" s="27" t="s">
        <v>184</v>
      </c>
      <c r="J68" s="27" t="s">
        <v>411</v>
      </c>
      <c r="K68" s="27" t="s">
        <v>138</v>
      </c>
      <c r="L68" s="27" t="n">
        <v>74</v>
      </c>
      <c r="M68" s="27" t="n">
        <v>38</v>
      </c>
      <c r="N68" s="27" t="s">
        <v>127</v>
      </c>
      <c r="O68" s="27" t="s">
        <v>171</v>
      </c>
      <c r="P68" s="27" t="s">
        <v>150</v>
      </c>
      <c r="Q68" s="29" t="n">
        <v>2382.61</v>
      </c>
      <c r="R68" s="27" t="s">
        <v>130</v>
      </c>
      <c r="S68" s="27" t="s">
        <v>141</v>
      </c>
      <c r="T68" s="27" t="n">
        <v>4</v>
      </c>
    </row>
    <row r="69" customFormat="false" ht="15" hidden="false" customHeight="false" outlineLevel="0" collapsed="false">
      <c r="A69" s="30" t="s">
        <v>415</v>
      </c>
      <c r="B69" s="30" t="s">
        <v>416</v>
      </c>
      <c r="C69" s="30" t="n">
        <v>47</v>
      </c>
      <c r="D69" s="30" t="s">
        <v>181</v>
      </c>
      <c r="E69" s="31" t="n">
        <v>45303</v>
      </c>
      <c r="F69" s="30" t="s">
        <v>417</v>
      </c>
      <c r="G69" s="31" t="n">
        <v>45303</v>
      </c>
      <c r="H69" s="30" t="s">
        <v>123</v>
      </c>
      <c r="I69" s="30" t="s">
        <v>124</v>
      </c>
      <c r="J69" s="30" t="s">
        <v>418</v>
      </c>
      <c r="K69" s="30" t="s">
        <v>138</v>
      </c>
      <c r="L69" s="30" t="n">
        <v>70</v>
      </c>
      <c r="M69" s="30" t="n">
        <v>36</v>
      </c>
      <c r="N69" s="30" t="s">
        <v>127</v>
      </c>
      <c r="O69" s="30" t="s">
        <v>128</v>
      </c>
      <c r="P69" s="30" t="s">
        <v>129</v>
      </c>
      <c r="Q69" s="32" t="n">
        <v>2500.9</v>
      </c>
      <c r="R69" s="30" t="s">
        <v>130</v>
      </c>
      <c r="S69" s="30" t="s">
        <v>131</v>
      </c>
      <c r="T69" s="30" t="n">
        <v>4</v>
      </c>
    </row>
    <row r="70" customFormat="false" ht="15" hidden="false" customHeight="false" outlineLevel="0" collapsed="false">
      <c r="A70" s="27" t="s">
        <v>419</v>
      </c>
      <c r="B70" s="27" t="s">
        <v>420</v>
      </c>
      <c r="C70" s="27" t="n">
        <v>52</v>
      </c>
      <c r="D70" s="27" t="s">
        <v>181</v>
      </c>
      <c r="E70" s="28" t="n">
        <v>45380</v>
      </c>
      <c r="F70" s="27" t="s">
        <v>421</v>
      </c>
      <c r="G70" s="28" t="n">
        <v>45383</v>
      </c>
      <c r="H70" s="27" t="s">
        <v>242</v>
      </c>
      <c r="I70" s="27" t="s">
        <v>243</v>
      </c>
      <c r="J70" s="27" t="s">
        <v>422</v>
      </c>
      <c r="K70" s="27" t="s">
        <v>126</v>
      </c>
      <c r="L70" s="27" t="n">
        <v>40</v>
      </c>
      <c r="M70" s="27" t="n">
        <v>82</v>
      </c>
      <c r="N70" s="27" t="s">
        <v>186</v>
      </c>
      <c r="O70" s="27" t="s">
        <v>128</v>
      </c>
      <c r="P70" s="27" t="s">
        <v>129</v>
      </c>
      <c r="Q70" s="29" t="n">
        <v>7966.95</v>
      </c>
      <c r="R70" s="27" t="s">
        <v>172</v>
      </c>
      <c r="S70" s="27" t="s">
        <v>197</v>
      </c>
      <c r="T70" s="27" t="n">
        <v>4</v>
      </c>
    </row>
    <row r="71" customFormat="false" ht="15" hidden="false" customHeight="false" outlineLevel="0" collapsed="false">
      <c r="A71" s="30" t="s">
        <v>423</v>
      </c>
      <c r="B71" s="30" t="s">
        <v>424</v>
      </c>
      <c r="C71" s="30" t="n">
        <v>22</v>
      </c>
      <c r="D71" s="30" t="s">
        <v>121</v>
      </c>
      <c r="E71" s="31" t="n">
        <v>45437</v>
      </c>
      <c r="F71" s="30" t="s">
        <v>425</v>
      </c>
      <c r="G71" s="31" t="n">
        <v>45437</v>
      </c>
      <c r="H71" s="30" t="s">
        <v>161</v>
      </c>
      <c r="I71" s="30" t="s">
        <v>162</v>
      </c>
      <c r="J71" s="30" t="s">
        <v>426</v>
      </c>
      <c r="K71" s="30" t="s">
        <v>138</v>
      </c>
      <c r="L71" s="30" t="n">
        <v>61</v>
      </c>
      <c r="M71" s="30" t="n">
        <v>32</v>
      </c>
      <c r="N71" s="30" t="s">
        <v>127</v>
      </c>
      <c r="O71" s="30" t="s">
        <v>128</v>
      </c>
      <c r="P71" s="30" t="s">
        <v>129</v>
      </c>
      <c r="Q71" s="32" t="n">
        <v>1880.25</v>
      </c>
      <c r="R71" s="30" t="s">
        <v>130</v>
      </c>
      <c r="S71" s="30" t="s">
        <v>151</v>
      </c>
      <c r="T71" s="30" t="n">
        <v>3</v>
      </c>
    </row>
    <row r="72" customFormat="false" ht="15" hidden="false" customHeight="false" outlineLevel="0" collapsed="false">
      <c r="A72" s="27" t="s">
        <v>427</v>
      </c>
      <c r="B72" s="27" t="s">
        <v>428</v>
      </c>
      <c r="C72" s="27" t="n">
        <v>37</v>
      </c>
      <c r="D72" s="27" t="s">
        <v>121</v>
      </c>
      <c r="E72" s="28" t="n">
        <v>45607</v>
      </c>
      <c r="F72" s="27" t="s">
        <v>429</v>
      </c>
      <c r="G72" s="28" t="n">
        <v>45611</v>
      </c>
      <c r="H72" s="27" t="s">
        <v>183</v>
      </c>
      <c r="I72" s="27" t="s">
        <v>430</v>
      </c>
      <c r="J72" s="27" t="s">
        <v>431</v>
      </c>
      <c r="K72" s="27" t="s">
        <v>126</v>
      </c>
      <c r="L72" s="27" t="n">
        <v>18</v>
      </c>
      <c r="M72" s="27" t="n">
        <v>111</v>
      </c>
      <c r="N72" s="27" t="s">
        <v>186</v>
      </c>
      <c r="O72" s="27" t="s">
        <v>128</v>
      </c>
      <c r="P72" s="27" t="s">
        <v>129</v>
      </c>
      <c r="Q72" s="29" t="n">
        <v>8807.62</v>
      </c>
      <c r="R72" s="27" t="s">
        <v>130</v>
      </c>
      <c r="S72" s="27" t="s">
        <v>432</v>
      </c>
      <c r="T72" s="27" t="n">
        <v>5</v>
      </c>
    </row>
    <row r="73" customFormat="false" ht="15" hidden="false" customHeight="false" outlineLevel="0" collapsed="false">
      <c r="A73" s="30" t="s">
        <v>433</v>
      </c>
      <c r="B73" s="30" t="s">
        <v>434</v>
      </c>
      <c r="C73" s="30" t="n">
        <v>17</v>
      </c>
      <c r="D73" s="30" t="s">
        <v>181</v>
      </c>
      <c r="E73" s="31" t="n">
        <v>45323</v>
      </c>
      <c r="F73" s="30" t="s">
        <v>435</v>
      </c>
      <c r="G73" s="31" t="n">
        <v>45323</v>
      </c>
      <c r="H73" s="30" t="s">
        <v>242</v>
      </c>
      <c r="I73" s="30" t="s">
        <v>315</v>
      </c>
      <c r="J73" s="30" t="s">
        <v>244</v>
      </c>
      <c r="K73" s="30" t="s">
        <v>156</v>
      </c>
      <c r="L73" s="30" t="n">
        <v>32</v>
      </c>
      <c r="M73" s="30" t="n">
        <v>65</v>
      </c>
      <c r="N73" s="30" t="s">
        <v>127</v>
      </c>
      <c r="O73" s="30" t="s">
        <v>128</v>
      </c>
      <c r="P73" s="30" t="s">
        <v>150</v>
      </c>
      <c r="Q73" s="32" t="n">
        <v>4435.74</v>
      </c>
      <c r="R73" s="30" t="s">
        <v>130</v>
      </c>
      <c r="S73" s="30" t="s">
        <v>141</v>
      </c>
      <c r="T73" s="30" t="n">
        <v>3</v>
      </c>
    </row>
    <row r="74" customFormat="false" ht="15" hidden="false" customHeight="false" outlineLevel="0" collapsed="false">
      <c r="A74" s="27" t="s">
        <v>436</v>
      </c>
      <c r="B74" s="27" t="s">
        <v>437</v>
      </c>
      <c r="C74" s="27" t="n">
        <v>38</v>
      </c>
      <c r="D74" s="27" t="s">
        <v>121</v>
      </c>
      <c r="E74" s="28" t="n">
        <v>45643</v>
      </c>
      <c r="F74" s="27" t="s">
        <v>438</v>
      </c>
      <c r="G74" s="28" t="n">
        <v>45649</v>
      </c>
      <c r="H74" s="27" t="s">
        <v>135</v>
      </c>
      <c r="I74" s="27" t="s">
        <v>251</v>
      </c>
      <c r="J74" s="27" t="s">
        <v>252</v>
      </c>
      <c r="K74" s="27" t="s">
        <v>126</v>
      </c>
      <c r="L74" s="27" t="n">
        <v>8</v>
      </c>
      <c r="M74" s="27" t="n">
        <v>132</v>
      </c>
      <c r="N74" s="27" t="s">
        <v>186</v>
      </c>
      <c r="O74" s="27" t="s">
        <v>128</v>
      </c>
      <c r="P74" s="27" t="s">
        <v>187</v>
      </c>
      <c r="Q74" s="29" t="n">
        <v>8292.25</v>
      </c>
      <c r="R74" s="27" t="s">
        <v>172</v>
      </c>
      <c r="S74" s="27" t="s">
        <v>178</v>
      </c>
      <c r="T74" s="27" t="n">
        <v>4</v>
      </c>
    </row>
    <row r="75" customFormat="false" ht="15" hidden="false" customHeight="false" outlineLevel="0" collapsed="false">
      <c r="A75" s="30" t="s">
        <v>439</v>
      </c>
      <c r="B75" s="30" t="s">
        <v>440</v>
      </c>
      <c r="C75" s="30" t="n">
        <v>69</v>
      </c>
      <c r="D75" s="30" t="s">
        <v>121</v>
      </c>
      <c r="E75" s="31" t="n">
        <v>45573</v>
      </c>
      <c r="F75" s="30" t="s">
        <v>314</v>
      </c>
      <c r="G75" s="31" t="n">
        <v>45575</v>
      </c>
      <c r="H75" s="30" t="s">
        <v>168</v>
      </c>
      <c r="I75" s="30" t="s">
        <v>366</v>
      </c>
      <c r="J75" s="30" t="s">
        <v>441</v>
      </c>
      <c r="K75" s="30" t="s">
        <v>126</v>
      </c>
      <c r="L75" s="30" t="n">
        <v>16</v>
      </c>
      <c r="M75" s="30" t="n">
        <v>76</v>
      </c>
      <c r="N75" s="30" t="s">
        <v>186</v>
      </c>
      <c r="O75" s="30" t="s">
        <v>128</v>
      </c>
      <c r="P75" s="30" t="s">
        <v>150</v>
      </c>
      <c r="Q75" s="32" t="n">
        <v>7024.03</v>
      </c>
      <c r="R75" s="30" t="s">
        <v>130</v>
      </c>
      <c r="S75" s="30" t="s">
        <v>335</v>
      </c>
      <c r="T75" s="30" t="n">
        <v>4</v>
      </c>
    </row>
    <row r="76" customFormat="false" ht="15" hidden="false" customHeight="false" outlineLevel="0" collapsed="false">
      <c r="A76" s="27" t="s">
        <v>442</v>
      </c>
      <c r="B76" s="27" t="s">
        <v>443</v>
      </c>
      <c r="C76" s="27" t="n">
        <v>22</v>
      </c>
      <c r="D76" s="27" t="s">
        <v>121</v>
      </c>
      <c r="E76" s="28" t="n">
        <v>45605</v>
      </c>
      <c r="F76" s="27" t="s">
        <v>444</v>
      </c>
      <c r="G76" s="28" t="n">
        <v>45607</v>
      </c>
      <c r="H76" s="27" t="s">
        <v>217</v>
      </c>
      <c r="I76" s="27" t="s">
        <v>344</v>
      </c>
      <c r="J76" s="27" t="s">
        <v>388</v>
      </c>
      <c r="K76" s="27" t="s">
        <v>156</v>
      </c>
      <c r="L76" s="27" t="n">
        <v>70</v>
      </c>
      <c r="M76" s="27" t="n">
        <v>67</v>
      </c>
      <c r="N76" s="27" t="s">
        <v>127</v>
      </c>
      <c r="O76" s="27" t="s">
        <v>171</v>
      </c>
      <c r="P76" s="27" t="s">
        <v>140</v>
      </c>
      <c r="Q76" s="29" t="n">
        <v>3332.61</v>
      </c>
      <c r="R76" s="27" t="s">
        <v>130</v>
      </c>
      <c r="S76" s="27" t="s">
        <v>192</v>
      </c>
      <c r="T76" s="27" t="n">
        <v>4</v>
      </c>
    </row>
    <row r="77" customFormat="false" ht="15" hidden="false" customHeight="false" outlineLevel="0" collapsed="false">
      <c r="A77" s="30" t="s">
        <v>445</v>
      </c>
      <c r="B77" s="30" t="s">
        <v>446</v>
      </c>
      <c r="C77" s="30" t="n">
        <v>6</v>
      </c>
      <c r="D77" s="30" t="s">
        <v>181</v>
      </c>
      <c r="E77" s="31" t="n">
        <v>45446</v>
      </c>
      <c r="F77" s="30" t="s">
        <v>447</v>
      </c>
      <c r="G77" s="31" t="n">
        <v>45452</v>
      </c>
      <c r="H77" s="30" t="s">
        <v>206</v>
      </c>
      <c r="I77" s="30" t="s">
        <v>300</v>
      </c>
      <c r="J77" s="30" t="s">
        <v>233</v>
      </c>
      <c r="K77" s="30" t="s">
        <v>126</v>
      </c>
      <c r="L77" s="30" t="n">
        <v>6</v>
      </c>
      <c r="M77" s="30" t="n">
        <v>116</v>
      </c>
      <c r="N77" s="30" t="s">
        <v>127</v>
      </c>
      <c r="O77" s="30" t="s">
        <v>128</v>
      </c>
      <c r="P77" s="30" t="s">
        <v>150</v>
      </c>
      <c r="Q77" s="32" t="n">
        <v>9034.35</v>
      </c>
      <c r="R77" s="30" t="s">
        <v>172</v>
      </c>
      <c r="S77" s="30" t="s">
        <v>164</v>
      </c>
      <c r="T77" s="30" t="n">
        <v>4</v>
      </c>
    </row>
    <row r="78" customFormat="false" ht="15" hidden="false" customHeight="false" outlineLevel="0" collapsed="false">
      <c r="A78" s="27" t="s">
        <v>448</v>
      </c>
      <c r="B78" s="27" t="s">
        <v>449</v>
      </c>
      <c r="C78" s="27" t="n">
        <v>53</v>
      </c>
      <c r="D78" s="27" t="s">
        <v>121</v>
      </c>
      <c r="E78" s="28" t="n">
        <v>45592</v>
      </c>
      <c r="F78" s="27" t="s">
        <v>450</v>
      </c>
      <c r="G78" s="28" t="n">
        <v>45601</v>
      </c>
      <c r="H78" s="27" t="s">
        <v>161</v>
      </c>
      <c r="I78" s="27" t="s">
        <v>320</v>
      </c>
      <c r="J78" s="27" t="s">
        <v>258</v>
      </c>
      <c r="K78" s="27" t="s">
        <v>202</v>
      </c>
      <c r="L78" s="27" t="n">
        <v>0</v>
      </c>
      <c r="M78" s="27" t="n">
        <v>128</v>
      </c>
      <c r="N78" s="27" t="s">
        <v>186</v>
      </c>
      <c r="O78" s="27" t="s">
        <v>171</v>
      </c>
      <c r="P78" s="27" t="s">
        <v>129</v>
      </c>
      <c r="Q78" s="29" t="n">
        <v>16970.05</v>
      </c>
      <c r="R78" s="27" t="s">
        <v>268</v>
      </c>
      <c r="S78" s="27" t="s">
        <v>335</v>
      </c>
      <c r="T78" s="27" t="n">
        <v>2</v>
      </c>
    </row>
    <row r="79" customFormat="false" ht="15" hidden="false" customHeight="false" outlineLevel="0" collapsed="false">
      <c r="A79" s="30" t="s">
        <v>451</v>
      </c>
      <c r="B79" s="30" t="s">
        <v>189</v>
      </c>
      <c r="C79" s="30" t="n">
        <v>59</v>
      </c>
      <c r="D79" s="30" t="s">
        <v>181</v>
      </c>
      <c r="E79" s="31" t="n">
        <v>45519</v>
      </c>
      <c r="F79" s="30" t="s">
        <v>452</v>
      </c>
      <c r="G79" s="31" t="n">
        <v>45520</v>
      </c>
      <c r="H79" s="30" t="s">
        <v>146</v>
      </c>
      <c r="I79" s="30" t="s">
        <v>176</v>
      </c>
      <c r="J79" s="30" t="s">
        <v>148</v>
      </c>
      <c r="K79" s="30" t="s">
        <v>156</v>
      </c>
      <c r="L79" s="30" t="n">
        <v>75</v>
      </c>
      <c r="M79" s="30" t="n">
        <v>73</v>
      </c>
      <c r="N79" s="30" t="s">
        <v>186</v>
      </c>
      <c r="O79" s="30" t="s">
        <v>139</v>
      </c>
      <c r="P79" s="30" t="s">
        <v>140</v>
      </c>
      <c r="Q79" s="32" t="n">
        <v>3564.48</v>
      </c>
      <c r="R79" s="30" t="s">
        <v>268</v>
      </c>
      <c r="S79" s="30" t="s">
        <v>197</v>
      </c>
      <c r="T79" s="30" t="n">
        <v>3</v>
      </c>
    </row>
    <row r="80" customFormat="false" ht="15" hidden="false" customHeight="false" outlineLevel="0" collapsed="false">
      <c r="A80" s="27" t="s">
        <v>453</v>
      </c>
      <c r="B80" s="27" t="s">
        <v>437</v>
      </c>
      <c r="C80" s="27" t="n">
        <v>64</v>
      </c>
      <c r="D80" s="27" t="s">
        <v>181</v>
      </c>
      <c r="E80" s="28" t="n">
        <v>45447</v>
      </c>
      <c r="F80" s="27" t="s">
        <v>454</v>
      </c>
      <c r="G80" s="28" t="n">
        <v>45453</v>
      </c>
      <c r="H80" s="27" t="s">
        <v>236</v>
      </c>
      <c r="I80" s="27" t="s">
        <v>266</v>
      </c>
      <c r="J80" s="27" t="s">
        <v>455</v>
      </c>
      <c r="K80" s="27" t="s">
        <v>126</v>
      </c>
      <c r="L80" s="27" t="n">
        <v>44</v>
      </c>
      <c r="M80" s="27" t="n">
        <v>148</v>
      </c>
      <c r="N80" s="27" t="s">
        <v>186</v>
      </c>
      <c r="O80" s="27" t="s">
        <v>128</v>
      </c>
      <c r="P80" s="27" t="s">
        <v>187</v>
      </c>
      <c r="Q80" s="29" t="n">
        <v>8967.92</v>
      </c>
      <c r="R80" s="27" t="s">
        <v>172</v>
      </c>
      <c r="S80" s="27" t="s">
        <v>141</v>
      </c>
      <c r="T80" s="27" t="n">
        <v>3</v>
      </c>
    </row>
    <row r="81" customFormat="false" ht="15" hidden="false" customHeight="false" outlineLevel="0" collapsed="false">
      <c r="A81" s="30" t="s">
        <v>456</v>
      </c>
      <c r="B81" s="30" t="s">
        <v>457</v>
      </c>
      <c r="C81" s="30" t="n">
        <v>49</v>
      </c>
      <c r="D81" s="30" t="s">
        <v>181</v>
      </c>
      <c r="E81" s="31" t="n">
        <v>45502</v>
      </c>
      <c r="F81" s="30" t="s">
        <v>458</v>
      </c>
      <c r="G81" s="31" t="n">
        <v>45502</v>
      </c>
      <c r="H81" s="30" t="s">
        <v>146</v>
      </c>
      <c r="I81" s="30" t="s">
        <v>309</v>
      </c>
      <c r="J81" s="30" t="s">
        <v>148</v>
      </c>
      <c r="K81" s="30" t="s">
        <v>138</v>
      </c>
      <c r="L81" s="30" t="n">
        <v>82</v>
      </c>
      <c r="M81" s="30" t="n">
        <v>38</v>
      </c>
      <c r="N81" s="30" t="s">
        <v>127</v>
      </c>
      <c r="O81" s="30" t="s">
        <v>139</v>
      </c>
      <c r="P81" s="30" t="s">
        <v>129</v>
      </c>
      <c r="Q81" s="32" t="n">
        <v>2716.18</v>
      </c>
      <c r="R81" s="30" t="s">
        <v>268</v>
      </c>
      <c r="S81" s="30" t="s">
        <v>197</v>
      </c>
      <c r="T81" s="30" t="n">
        <v>3</v>
      </c>
    </row>
    <row r="82" customFormat="false" ht="15" hidden="false" customHeight="false" outlineLevel="0" collapsed="false">
      <c r="A82" s="27" t="s">
        <v>459</v>
      </c>
      <c r="B82" s="27" t="s">
        <v>460</v>
      </c>
      <c r="C82" s="27" t="n">
        <v>61</v>
      </c>
      <c r="D82" s="27" t="s">
        <v>121</v>
      </c>
      <c r="E82" s="28" t="n">
        <v>45457</v>
      </c>
      <c r="F82" s="27" t="s">
        <v>461</v>
      </c>
      <c r="G82" s="28" t="n">
        <v>45468</v>
      </c>
      <c r="H82" s="27" t="s">
        <v>242</v>
      </c>
      <c r="I82" s="27" t="s">
        <v>315</v>
      </c>
      <c r="J82" s="27" t="s">
        <v>363</v>
      </c>
      <c r="K82" s="27" t="s">
        <v>202</v>
      </c>
      <c r="L82" s="27" t="n">
        <v>12</v>
      </c>
      <c r="M82" s="27" t="n">
        <v>190</v>
      </c>
      <c r="N82" s="27" t="s">
        <v>186</v>
      </c>
      <c r="O82" s="27" t="s">
        <v>128</v>
      </c>
      <c r="P82" s="27" t="s">
        <v>187</v>
      </c>
      <c r="Q82" s="29" t="n">
        <v>19271.63</v>
      </c>
      <c r="R82" s="27" t="s">
        <v>462</v>
      </c>
      <c r="S82" s="27" t="s">
        <v>164</v>
      </c>
      <c r="T82" s="27" t="n">
        <v>4</v>
      </c>
    </row>
    <row r="83" customFormat="false" ht="15" hidden="false" customHeight="false" outlineLevel="0" collapsed="false">
      <c r="A83" s="30" t="s">
        <v>463</v>
      </c>
      <c r="B83" s="30" t="s">
        <v>464</v>
      </c>
      <c r="C83" s="30" t="n">
        <v>62</v>
      </c>
      <c r="D83" s="30" t="s">
        <v>121</v>
      </c>
      <c r="E83" s="31" t="n">
        <v>45636</v>
      </c>
      <c r="F83" s="30" t="s">
        <v>465</v>
      </c>
      <c r="G83" s="31" t="n">
        <v>45642</v>
      </c>
      <c r="H83" s="30" t="s">
        <v>242</v>
      </c>
      <c r="I83" s="30" t="s">
        <v>466</v>
      </c>
      <c r="J83" s="30" t="s">
        <v>363</v>
      </c>
      <c r="K83" s="30" t="s">
        <v>126</v>
      </c>
      <c r="L83" s="30" t="n">
        <v>19</v>
      </c>
      <c r="M83" s="30" t="n">
        <v>83</v>
      </c>
      <c r="N83" s="30" t="s">
        <v>127</v>
      </c>
      <c r="O83" s="30" t="s">
        <v>128</v>
      </c>
      <c r="P83" s="30" t="s">
        <v>150</v>
      </c>
      <c r="Q83" s="32" t="n">
        <v>7801.78</v>
      </c>
      <c r="R83" s="30" t="s">
        <v>172</v>
      </c>
      <c r="S83" s="30" t="s">
        <v>192</v>
      </c>
      <c r="T83" s="30" t="n">
        <v>2</v>
      </c>
    </row>
    <row r="84" customFormat="false" ht="15" hidden="false" customHeight="false" outlineLevel="0" collapsed="false">
      <c r="A84" s="27" t="s">
        <v>467</v>
      </c>
      <c r="B84" s="27" t="s">
        <v>468</v>
      </c>
      <c r="C84" s="27" t="n">
        <v>24</v>
      </c>
      <c r="D84" s="27" t="s">
        <v>181</v>
      </c>
      <c r="E84" s="28" t="n">
        <v>45572</v>
      </c>
      <c r="F84" s="27" t="s">
        <v>398</v>
      </c>
      <c r="G84" s="28" t="n">
        <v>45574</v>
      </c>
      <c r="H84" s="27" t="s">
        <v>206</v>
      </c>
      <c r="I84" s="27" t="s">
        <v>300</v>
      </c>
      <c r="J84" s="27" t="s">
        <v>469</v>
      </c>
      <c r="K84" s="27" t="s">
        <v>156</v>
      </c>
      <c r="L84" s="27" t="n">
        <v>46</v>
      </c>
      <c r="M84" s="27" t="n">
        <v>57</v>
      </c>
      <c r="N84" s="27" t="s">
        <v>186</v>
      </c>
      <c r="O84" s="27" t="s">
        <v>171</v>
      </c>
      <c r="P84" s="27" t="s">
        <v>150</v>
      </c>
      <c r="Q84" s="29" t="n">
        <v>3585.16</v>
      </c>
      <c r="R84" s="27" t="s">
        <v>130</v>
      </c>
      <c r="S84" s="27" t="s">
        <v>335</v>
      </c>
      <c r="T84" s="27" t="n">
        <v>4</v>
      </c>
    </row>
    <row r="85" customFormat="false" ht="15" hidden="false" customHeight="false" outlineLevel="0" collapsed="false">
      <c r="A85" s="30" t="s">
        <v>470</v>
      </c>
      <c r="B85" s="30" t="s">
        <v>471</v>
      </c>
      <c r="C85" s="30" t="n">
        <v>37</v>
      </c>
      <c r="D85" s="30" t="s">
        <v>181</v>
      </c>
      <c r="E85" s="31" t="n">
        <v>45466</v>
      </c>
      <c r="F85" s="30" t="s">
        <v>472</v>
      </c>
      <c r="G85" s="31" t="n">
        <v>45468</v>
      </c>
      <c r="H85" s="30" t="s">
        <v>236</v>
      </c>
      <c r="I85" s="30" t="s">
        <v>266</v>
      </c>
      <c r="J85" s="30" t="s">
        <v>455</v>
      </c>
      <c r="K85" s="30" t="s">
        <v>156</v>
      </c>
      <c r="L85" s="30" t="n">
        <v>20</v>
      </c>
      <c r="M85" s="30" t="n">
        <v>52</v>
      </c>
      <c r="N85" s="30" t="s">
        <v>127</v>
      </c>
      <c r="O85" s="30" t="s">
        <v>139</v>
      </c>
      <c r="P85" s="30" t="s">
        <v>187</v>
      </c>
      <c r="Q85" s="32" t="n">
        <v>4160.51</v>
      </c>
      <c r="R85" s="30" t="s">
        <v>130</v>
      </c>
      <c r="S85" s="30" t="s">
        <v>178</v>
      </c>
      <c r="T85" s="30" t="n">
        <v>3</v>
      </c>
    </row>
    <row r="86" customFormat="false" ht="15" hidden="false" customHeight="false" outlineLevel="0" collapsed="false">
      <c r="A86" s="27" t="s">
        <v>473</v>
      </c>
      <c r="B86" s="27" t="s">
        <v>474</v>
      </c>
      <c r="C86" s="27" t="n">
        <v>47</v>
      </c>
      <c r="D86" s="27" t="s">
        <v>121</v>
      </c>
      <c r="E86" s="28" t="n">
        <v>45352</v>
      </c>
      <c r="F86" s="27" t="s">
        <v>475</v>
      </c>
      <c r="G86" s="28" t="n">
        <v>45355</v>
      </c>
      <c r="H86" s="27" t="s">
        <v>183</v>
      </c>
      <c r="I86" s="27" t="s">
        <v>430</v>
      </c>
      <c r="J86" s="27" t="s">
        <v>476</v>
      </c>
      <c r="K86" s="27" t="s">
        <v>156</v>
      </c>
      <c r="L86" s="27" t="n">
        <v>50</v>
      </c>
      <c r="M86" s="27" t="n">
        <v>37</v>
      </c>
      <c r="N86" s="27" t="s">
        <v>186</v>
      </c>
      <c r="O86" s="27" t="s">
        <v>128</v>
      </c>
      <c r="P86" s="27" t="s">
        <v>129</v>
      </c>
      <c r="Q86" s="29" t="n">
        <v>4357.54</v>
      </c>
      <c r="R86" s="27" t="s">
        <v>130</v>
      </c>
      <c r="S86" s="27" t="s">
        <v>131</v>
      </c>
      <c r="T86" s="27" t="n">
        <v>4</v>
      </c>
    </row>
    <row r="87" customFormat="false" ht="15" hidden="false" customHeight="false" outlineLevel="0" collapsed="false">
      <c r="A87" s="30" t="s">
        <v>477</v>
      </c>
      <c r="B87" s="30" t="s">
        <v>478</v>
      </c>
      <c r="C87" s="30" t="n">
        <v>51</v>
      </c>
      <c r="D87" s="30" t="s">
        <v>144</v>
      </c>
      <c r="E87" s="31" t="n">
        <v>45489</v>
      </c>
      <c r="F87" s="30" t="s">
        <v>479</v>
      </c>
      <c r="G87" s="31" t="n">
        <v>45492</v>
      </c>
      <c r="H87" s="30" t="s">
        <v>206</v>
      </c>
      <c r="I87" s="30" t="s">
        <v>232</v>
      </c>
      <c r="J87" s="30" t="s">
        <v>469</v>
      </c>
      <c r="K87" s="30" t="s">
        <v>156</v>
      </c>
      <c r="L87" s="30" t="n">
        <v>19</v>
      </c>
      <c r="M87" s="30" t="n">
        <v>31</v>
      </c>
      <c r="N87" s="30" t="s">
        <v>186</v>
      </c>
      <c r="O87" s="30" t="s">
        <v>128</v>
      </c>
      <c r="P87" s="30" t="s">
        <v>150</v>
      </c>
      <c r="Q87" s="32" t="n">
        <v>3990.85</v>
      </c>
      <c r="R87" s="30" t="s">
        <v>130</v>
      </c>
      <c r="S87" s="30" t="s">
        <v>151</v>
      </c>
      <c r="T87" s="30" t="n">
        <v>3</v>
      </c>
    </row>
    <row r="88" customFormat="false" ht="15" hidden="false" customHeight="false" outlineLevel="0" collapsed="false">
      <c r="A88" s="27" t="s">
        <v>480</v>
      </c>
      <c r="B88" s="27" t="s">
        <v>481</v>
      </c>
      <c r="C88" s="27" t="n">
        <v>22</v>
      </c>
      <c r="D88" s="27" t="s">
        <v>181</v>
      </c>
      <c r="E88" s="28" t="n">
        <v>45619</v>
      </c>
      <c r="F88" s="27" t="s">
        <v>482</v>
      </c>
      <c r="G88" s="28" t="n">
        <v>45621</v>
      </c>
      <c r="H88" s="27" t="s">
        <v>217</v>
      </c>
      <c r="I88" s="27" t="s">
        <v>282</v>
      </c>
      <c r="J88" s="27" t="s">
        <v>483</v>
      </c>
      <c r="K88" s="27" t="s">
        <v>126</v>
      </c>
      <c r="L88" s="27" t="n">
        <v>18</v>
      </c>
      <c r="M88" s="27" t="n">
        <v>53</v>
      </c>
      <c r="N88" s="27" t="s">
        <v>127</v>
      </c>
      <c r="O88" s="27" t="s">
        <v>139</v>
      </c>
      <c r="P88" s="27" t="s">
        <v>140</v>
      </c>
      <c r="Q88" s="29" t="n">
        <v>7921.11</v>
      </c>
      <c r="R88" s="27" t="s">
        <v>130</v>
      </c>
      <c r="S88" s="27" t="s">
        <v>192</v>
      </c>
      <c r="T88" s="27" t="n">
        <v>3</v>
      </c>
    </row>
    <row r="89" customFormat="false" ht="15" hidden="false" customHeight="false" outlineLevel="0" collapsed="false">
      <c r="A89" s="30" t="s">
        <v>484</v>
      </c>
      <c r="B89" s="30" t="s">
        <v>485</v>
      </c>
      <c r="C89" s="30" t="n">
        <v>45</v>
      </c>
      <c r="D89" s="30" t="s">
        <v>486</v>
      </c>
      <c r="E89" s="31" t="n">
        <v>45403</v>
      </c>
      <c r="F89" s="30" t="s">
        <v>487</v>
      </c>
      <c r="G89" s="31" t="n">
        <v>45405</v>
      </c>
      <c r="H89" s="30" t="s">
        <v>168</v>
      </c>
      <c r="I89" s="30" t="s">
        <v>366</v>
      </c>
      <c r="J89" s="30" t="s">
        <v>441</v>
      </c>
      <c r="K89" s="30" t="s">
        <v>126</v>
      </c>
      <c r="L89" s="30" t="n">
        <v>13</v>
      </c>
      <c r="M89" s="30" t="n">
        <v>58</v>
      </c>
      <c r="N89" s="30" t="s">
        <v>186</v>
      </c>
      <c r="O89" s="30" t="s">
        <v>128</v>
      </c>
      <c r="P89" s="30" t="s">
        <v>187</v>
      </c>
      <c r="Q89" s="32" t="n">
        <v>7479.76</v>
      </c>
      <c r="R89" s="30" t="s">
        <v>172</v>
      </c>
      <c r="S89" s="30" t="s">
        <v>164</v>
      </c>
      <c r="T89" s="30" t="n">
        <v>5</v>
      </c>
    </row>
    <row r="90" customFormat="false" ht="15" hidden="false" customHeight="false" outlineLevel="0" collapsed="false">
      <c r="A90" s="27" t="s">
        <v>488</v>
      </c>
      <c r="B90" s="27" t="s">
        <v>489</v>
      </c>
      <c r="C90" s="27" t="n">
        <v>34</v>
      </c>
      <c r="D90" s="27" t="s">
        <v>181</v>
      </c>
      <c r="E90" s="28" t="n">
        <v>45402</v>
      </c>
      <c r="F90" s="27" t="s">
        <v>490</v>
      </c>
      <c r="G90" s="28" t="n">
        <v>45403</v>
      </c>
      <c r="H90" s="27" t="s">
        <v>183</v>
      </c>
      <c r="I90" s="27" t="s">
        <v>184</v>
      </c>
      <c r="J90" s="27" t="s">
        <v>213</v>
      </c>
      <c r="K90" s="27" t="s">
        <v>138</v>
      </c>
      <c r="L90" s="27" t="n">
        <v>58</v>
      </c>
      <c r="M90" s="27" t="n">
        <v>38</v>
      </c>
      <c r="N90" s="27" t="s">
        <v>127</v>
      </c>
      <c r="O90" s="27" t="s">
        <v>171</v>
      </c>
      <c r="P90" s="27" t="s">
        <v>150</v>
      </c>
      <c r="Q90" s="29" t="n">
        <v>1021.89</v>
      </c>
      <c r="R90" s="27" t="s">
        <v>130</v>
      </c>
      <c r="S90" s="27" t="s">
        <v>164</v>
      </c>
      <c r="T90" s="27" t="n">
        <v>4</v>
      </c>
    </row>
    <row r="91" customFormat="false" ht="15" hidden="false" customHeight="false" outlineLevel="0" collapsed="false">
      <c r="A91" s="30" t="s">
        <v>491</v>
      </c>
      <c r="B91" s="30" t="s">
        <v>492</v>
      </c>
      <c r="C91" s="30" t="n">
        <v>90</v>
      </c>
      <c r="D91" s="30" t="s">
        <v>493</v>
      </c>
      <c r="E91" s="31" t="n">
        <v>45342</v>
      </c>
      <c r="F91" s="30" t="s">
        <v>494</v>
      </c>
      <c r="G91" s="31" t="n">
        <v>45347</v>
      </c>
      <c r="H91" s="30" t="s">
        <v>135</v>
      </c>
      <c r="I91" s="30" t="s">
        <v>251</v>
      </c>
      <c r="J91" s="30" t="s">
        <v>137</v>
      </c>
      <c r="K91" s="30" t="s">
        <v>126</v>
      </c>
      <c r="L91" s="30" t="n">
        <v>44</v>
      </c>
      <c r="M91" s="30" t="n">
        <v>105</v>
      </c>
      <c r="N91" s="30" t="s">
        <v>186</v>
      </c>
      <c r="O91" s="30" t="s">
        <v>149</v>
      </c>
      <c r="P91" s="30" t="s">
        <v>150</v>
      </c>
      <c r="Q91" s="32" t="n">
        <v>8020.19</v>
      </c>
      <c r="R91" s="30" t="s">
        <v>172</v>
      </c>
      <c r="S91" s="30" t="s">
        <v>151</v>
      </c>
      <c r="T91" s="30" t="n">
        <v>3</v>
      </c>
    </row>
    <row r="92" customFormat="false" ht="15" hidden="false" customHeight="false" outlineLevel="0" collapsed="false">
      <c r="A92" s="27" t="s">
        <v>495</v>
      </c>
      <c r="B92" s="27" t="s">
        <v>496</v>
      </c>
      <c r="C92" s="27" t="n">
        <v>20</v>
      </c>
      <c r="D92" s="27" t="s">
        <v>181</v>
      </c>
      <c r="E92" s="28" t="n">
        <v>45544</v>
      </c>
      <c r="F92" s="27" t="s">
        <v>497</v>
      </c>
      <c r="G92" s="28" t="n">
        <v>45552</v>
      </c>
      <c r="H92" s="27" t="s">
        <v>236</v>
      </c>
      <c r="I92" s="27" t="s">
        <v>323</v>
      </c>
      <c r="J92" s="27" t="s">
        <v>375</v>
      </c>
      <c r="K92" s="27" t="s">
        <v>202</v>
      </c>
      <c r="L92" s="27" t="n">
        <v>19</v>
      </c>
      <c r="M92" s="27" t="n">
        <v>64</v>
      </c>
      <c r="N92" s="27" t="s">
        <v>186</v>
      </c>
      <c r="O92" s="27" t="s">
        <v>171</v>
      </c>
      <c r="P92" s="27" t="s">
        <v>150</v>
      </c>
      <c r="Q92" s="29" t="n">
        <v>15662.72</v>
      </c>
      <c r="R92" s="27" t="s">
        <v>172</v>
      </c>
      <c r="S92" s="27" t="s">
        <v>223</v>
      </c>
      <c r="T92" s="27" t="n">
        <v>3</v>
      </c>
    </row>
    <row r="93" customFormat="false" ht="15" hidden="false" customHeight="false" outlineLevel="0" collapsed="false">
      <c r="A93" s="30" t="s">
        <v>498</v>
      </c>
      <c r="B93" s="30" t="s">
        <v>499</v>
      </c>
      <c r="C93" s="30" t="n">
        <v>26</v>
      </c>
      <c r="D93" s="30" t="s">
        <v>121</v>
      </c>
      <c r="E93" s="31" t="n">
        <v>45588</v>
      </c>
      <c r="F93" s="30" t="s">
        <v>417</v>
      </c>
      <c r="G93" s="31" t="n">
        <v>45594</v>
      </c>
      <c r="H93" s="30" t="s">
        <v>217</v>
      </c>
      <c r="I93" s="30" t="s">
        <v>344</v>
      </c>
      <c r="J93" s="30" t="s">
        <v>294</v>
      </c>
      <c r="K93" s="30" t="s">
        <v>126</v>
      </c>
      <c r="L93" s="30" t="n">
        <v>41</v>
      </c>
      <c r="M93" s="30" t="n">
        <v>150</v>
      </c>
      <c r="N93" s="30" t="s">
        <v>186</v>
      </c>
      <c r="O93" s="30" t="s">
        <v>139</v>
      </c>
      <c r="P93" s="30" t="s">
        <v>150</v>
      </c>
      <c r="Q93" s="32" t="n">
        <v>8191.26</v>
      </c>
      <c r="R93" s="30" t="s">
        <v>172</v>
      </c>
      <c r="S93" s="30" t="s">
        <v>500</v>
      </c>
      <c r="T93" s="30" t="n">
        <v>3</v>
      </c>
    </row>
    <row r="94" customFormat="false" ht="15" hidden="false" customHeight="false" outlineLevel="0" collapsed="false">
      <c r="A94" s="27" t="s">
        <v>501</v>
      </c>
      <c r="B94" s="27" t="s">
        <v>502</v>
      </c>
      <c r="C94" s="27" t="n">
        <v>36</v>
      </c>
      <c r="D94" s="27" t="s">
        <v>121</v>
      </c>
      <c r="E94" s="28" t="n">
        <v>45393</v>
      </c>
      <c r="F94" s="27" t="s">
        <v>503</v>
      </c>
      <c r="G94" s="28" t="n">
        <v>45393</v>
      </c>
      <c r="H94" s="27" t="s">
        <v>242</v>
      </c>
      <c r="I94" s="27" t="s">
        <v>466</v>
      </c>
      <c r="J94" s="27" t="s">
        <v>401</v>
      </c>
      <c r="K94" s="27" t="s">
        <v>156</v>
      </c>
      <c r="L94" s="27" t="n">
        <v>74</v>
      </c>
      <c r="M94" s="27" t="n">
        <v>76</v>
      </c>
      <c r="N94" s="27" t="s">
        <v>127</v>
      </c>
      <c r="O94" s="27" t="s">
        <v>128</v>
      </c>
      <c r="P94" s="27" t="s">
        <v>140</v>
      </c>
      <c r="Q94" s="29" t="n">
        <v>4411.3</v>
      </c>
      <c r="R94" s="27" t="s">
        <v>172</v>
      </c>
      <c r="S94" s="27" t="s">
        <v>157</v>
      </c>
      <c r="T94" s="27" t="n">
        <v>4</v>
      </c>
    </row>
    <row r="95" customFormat="false" ht="15" hidden="false" customHeight="false" outlineLevel="0" collapsed="false">
      <c r="A95" s="30" t="s">
        <v>504</v>
      </c>
      <c r="B95" s="30" t="s">
        <v>505</v>
      </c>
      <c r="C95" s="30" t="n">
        <v>18</v>
      </c>
      <c r="D95" s="30" t="s">
        <v>181</v>
      </c>
      <c r="E95" s="31" t="n">
        <v>45293</v>
      </c>
      <c r="F95" s="30" t="s">
        <v>182</v>
      </c>
      <c r="G95" s="31" t="n">
        <v>45304</v>
      </c>
      <c r="H95" s="30" t="s">
        <v>168</v>
      </c>
      <c r="I95" s="30" t="s">
        <v>366</v>
      </c>
      <c r="J95" s="30" t="s">
        <v>441</v>
      </c>
      <c r="K95" s="30" t="s">
        <v>202</v>
      </c>
      <c r="L95" s="30" t="n">
        <v>19</v>
      </c>
      <c r="M95" s="30" t="n">
        <v>72</v>
      </c>
      <c r="N95" s="30" t="s">
        <v>186</v>
      </c>
      <c r="O95" s="30" t="s">
        <v>149</v>
      </c>
      <c r="P95" s="30" t="s">
        <v>129</v>
      </c>
      <c r="Q95" s="32" t="n">
        <v>17242.02</v>
      </c>
      <c r="R95" s="30" t="s">
        <v>462</v>
      </c>
      <c r="S95" s="30" t="s">
        <v>197</v>
      </c>
      <c r="T95" s="30" t="n">
        <v>3</v>
      </c>
    </row>
    <row r="96" customFormat="false" ht="15" hidden="false" customHeight="false" outlineLevel="0" collapsed="false">
      <c r="A96" s="27" t="s">
        <v>506</v>
      </c>
      <c r="B96" s="27" t="s">
        <v>507</v>
      </c>
      <c r="C96" s="27" t="n">
        <v>24</v>
      </c>
      <c r="D96" s="27" t="s">
        <v>181</v>
      </c>
      <c r="E96" s="28" t="n">
        <v>45394</v>
      </c>
      <c r="F96" s="27" t="s">
        <v>319</v>
      </c>
      <c r="G96" s="28" t="n">
        <v>45395</v>
      </c>
      <c r="H96" s="27" t="s">
        <v>123</v>
      </c>
      <c r="I96" s="27" t="s">
        <v>155</v>
      </c>
      <c r="J96" s="27" t="s">
        <v>508</v>
      </c>
      <c r="K96" s="27" t="s">
        <v>138</v>
      </c>
      <c r="L96" s="27" t="n">
        <v>36</v>
      </c>
      <c r="M96" s="27" t="n">
        <v>34</v>
      </c>
      <c r="N96" s="27" t="s">
        <v>127</v>
      </c>
      <c r="O96" s="27" t="s">
        <v>128</v>
      </c>
      <c r="P96" s="27" t="s">
        <v>129</v>
      </c>
      <c r="Q96" s="29" t="n">
        <v>2809.19</v>
      </c>
      <c r="R96" s="27" t="s">
        <v>130</v>
      </c>
      <c r="S96" s="27" t="s">
        <v>157</v>
      </c>
      <c r="T96" s="27" t="n">
        <v>4</v>
      </c>
    </row>
    <row r="97" customFormat="false" ht="15" hidden="false" customHeight="false" outlineLevel="0" collapsed="false">
      <c r="A97" s="30" t="s">
        <v>509</v>
      </c>
      <c r="B97" s="30" t="s">
        <v>510</v>
      </c>
      <c r="C97" s="30" t="n">
        <v>22</v>
      </c>
      <c r="D97" s="30" t="s">
        <v>181</v>
      </c>
      <c r="E97" s="31" t="n">
        <v>45586</v>
      </c>
      <c r="F97" s="30" t="s">
        <v>511</v>
      </c>
      <c r="G97" s="31" t="n">
        <v>45596</v>
      </c>
      <c r="H97" s="30" t="s">
        <v>135</v>
      </c>
      <c r="I97" s="30" t="s">
        <v>251</v>
      </c>
      <c r="J97" s="30" t="s">
        <v>137</v>
      </c>
      <c r="K97" s="30" t="s">
        <v>202</v>
      </c>
      <c r="L97" s="30" t="n">
        <v>2</v>
      </c>
      <c r="M97" s="30" t="n">
        <v>223</v>
      </c>
      <c r="N97" s="30" t="s">
        <v>186</v>
      </c>
      <c r="O97" s="30" t="s">
        <v>139</v>
      </c>
      <c r="P97" s="30" t="s">
        <v>187</v>
      </c>
      <c r="Q97" s="32" t="n">
        <v>19420.66</v>
      </c>
      <c r="R97" s="30" t="s">
        <v>172</v>
      </c>
      <c r="S97" s="30" t="s">
        <v>151</v>
      </c>
      <c r="T97" s="30" t="n">
        <v>3</v>
      </c>
    </row>
    <row r="98" customFormat="false" ht="15" hidden="false" customHeight="false" outlineLevel="0" collapsed="false">
      <c r="A98" s="27" t="s">
        <v>512</v>
      </c>
      <c r="B98" s="27" t="s">
        <v>513</v>
      </c>
      <c r="C98" s="27" t="n">
        <v>62</v>
      </c>
      <c r="D98" s="27" t="s">
        <v>121</v>
      </c>
      <c r="E98" s="28" t="n">
        <v>45298</v>
      </c>
      <c r="F98" s="27" t="s">
        <v>216</v>
      </c>
      <c r="G98" s="28" t="n">
        <v>45299</v>
      </c>
      <c r="H98" s="27" t="s">
        <v>168</v>
      </c>
      <c r="I98" s="27" t="s">
        <v>169</v>
      </c>
      <c r="J98" s="27" t="s">
        <v>367</v>
      </c>
      <c r="K98" s="27" t="s">
        <v>138</v>
      </c>
      <c r="L98" s="27" t="n">
        <v>48</v>
      </c>
      <c r="M98" s="27" t="n">
        <v>35</v>
      </c>
      <c r="N98" s="27" t="s">
        <v>127</v>
      </c>
      <c r="O98" s="27" t="s">
        <v>139</v>
      </c>
      <c r="P98" s="27" t="s">
        <v>187</v>
      </c>
      <c r="Q98" s="29" t="n">
        <v>1318.75</v>
      </c>
      <c r="R98" s="27" t="s">
        <v>130</v>
      </c>
      <c r="S98" s="27" t="s">
        <v>131</v>
      </c>
      <c r="T98" s="27" t="n">
        <v>3</v>
      </c>
    </row>
    <row r="99" customFormat="false" ht="15" hidden="false" customHeight="false" outlineLevel="0" collapsed="false">
      <c r="A99" s="30" t="s">
        <v>514</v>
      </c>
      <c r="B99" s="30" t="s">
        <v>515</v>
      </c>
      <c r="C99" s="30" t="n">
        <v>71</v>
      </c>
      <c r="D99" s="30" t="s">
        <v>181</v>
      </c>
      <c r="E99" s="31" t="n">
        <v>45410</v>
      </c>
      <c r="F99" s="30" t="s">
        <v>516</v>
      </c>
      <c r="G99" s="31" t="n">
        <v>45416</v>
      </c>
      <c r="H99" s="30" t="s">
        <v>161</v>
      </c>
      <c r="I99" s="30" t="s">
        <v>162</v>
      </c>
      <c r="J99" s="30" t="s">
        <v>258</v>
      </c>
      <c r="K99" s="30" t="s">
        <v>126</v>
      </c>
      <c r="L99" s="30" t="n">
        <v>28</v>
      </c>
      <c r="M99" s="30" t="n">
        <v>90</v>
      </c>
      <c r="N99" s="30" t="s">
        <v>186</v>
      </c>
      <c r="O99" s="30" t="s">
        <v>128</v>
      </c>
      <c r="P99" s="30" t="s">
        <v>129</v>
      </c>
      <c r="Q99" s="32" t="n">
        <v>8816.61</v>
      </c>
      <c r="R99" s="30" t="s">
        <v>268</v>
      </c>
      <c r="S99" s="30" t="s">
        <v>197</v>
      </c>
      <c r="T99" s="30" t="n">
        <v>3</v>
      </c>
    </row>
    <row r="100" customFormat="false" ht="15" hidden="false" customHeight="false" outlineLevel="0" collapsed="false">
      <c r="A100" s="27" t="s">
        <v>517</v>
      </c>
      <c r="B100" s="27" t="s">
        <v>518</v>
      </c>
      <c r="C100" s="27" t="n">
        <v>38</v>
      </c>
      <c r="D100" s="27" t="s">
        <v>121</v>
      </c>
      <c r="E100" s="28" t="n">
        <v>45613</v>
      </c>
      <c r="F100" s="27" t="s">
        <v>519</v>
      </c>
      <c r="G100" s="28" t="n">
        <v>45614</v>
      </c>
      <c r="H100" s="27" t="s">
        <v>146</v>
      </c>
      <c r="I100" s="27" t="s">
        <v>176</v>
      </c>
      <c r="J100" s="27" t="s">
        <v>222</v>
      </c>
      <c r="K100" s="27" t="s">
        <v>138</v>
      </c>
      <c r="L100" s="27" t="n">
        <v>37</v>
      </c>
      <c r="M100" s="27" t="n">
        <v>37</v>
      </c>
      <c r="N100" s="27" t="s">
        <v>127</v>
      </c>
      <c r="O100" s="27" t="s">
        <v>171</v>
      </c>
      <c r="P100" s="27" t="s">
        <v>187</v>
      </c>
      <c r="Q100" s="29" t="n">
        <v>1510.69</v>
      </c>
      <c r="R100" s="27" t="s">
        <v>130</v>
      </c>
      <c r="S100" s="27" t="s">
        <v>520</v>
      </c>
      <c r="T100" s="27" t="n">
        <v>4</v>
      </c>
    </row>
    <row r="101" customFormat="false" ht="15" hidden="false" customHeight="false" outlineLevel="0" collapsed="false">
      <c r="A101" s="30" t="s">
        <v>521</v>
      </c>
      <c r="B101" s="30" t="s">
        <v>522</v>
      </c>
      <c r="C101" s="30"/>
      <c r="D101" s="30" t="s">
        <v>121</v>
      </c>
      <c r="E101" s="31" t="n">
        <v>45595</v>
      </c>
      <c r="F101" s="30" t="s">
        <v>523</v>
      </c>
      <c r="G101" s="31" t="n">
        <v>45598</v>
      </c>
      <c r="H101" s="30" t="s">
        <v>242</v>
      </c>
      <c r="I101" s="30" t="s">
        <v>466</v>
      </c>
      <c r="J101" s="30" t="s">
        <v>422</v>
      </c>
      <c r="K101" s="30" t="s">
        <v>126</v>
      </c>
      <c r="L101" s="30" t="n">
        <v>38</v>
      </c>
      <c r="M101" s="30" t="n">
        <v>143</v>
      </c>
      <c r="N101" s="30" t="s">
        <v>186</v>
      </c>
      <c r="O101" s="30" t="s">
        <v>149</v>
      </c>
      <c r="P101" s="30" t="s">
        <v>129</v>
      </c>
      <c r="Q101" s="32" t="n">
        <v>8110.29</v>
      </c>
      <c r="R101" s="30" t="s">
        <v>130</v>
      </c>
      <c r="S101" s="30" t="s">
        <v>164</v>
      </c>
      <c r="T101" s="30" t="n">
        <v>4</v>
      </c>
    </row>
    <row r="102" customFormat="false" ht="15" hidden="false" customHeight="false" outlineLevel="0" collapsed="false">
      <c r="A102" s="27" t="s">
        <v>524</v>
      </c>
      <c r="B102" s="27" t="s">
        <v>525</v>
      </c>
      <c r="C102" s="27" t="n">
        <v>21</v>
      </c>
      <c r="D102" s="27" t="s">
        <v>121</v>
      </c>
      <c r="E102" s="28" t="n">
        <v>45523</v>
      </c>
      <c r="F102" s="27" t="s">
        <v>394</v>
      </c>
      <c r="G102" s="28" t="n">
        <v>45523</v>
      </c>
      <c r="H102" s="27" t="s">
        <v>135</v>
      </c>
      <c r="I102" s="27" t="s">
        <v>136</v>
      </c>
      <c r="J102" s="27" t="s">
        <v>262</v>
      </c>
      <c r="K102" s="27" t="s">
        <v>138</v>
      </c>
      <c r="L102" s="27" t="n">
        <v>42</v>
      </c>
      <c r="M102" s="27" t="n">
        <v>20</v>
      </c>
      <c r="N102" s="27" t="s">
        <v>127</v>
      </c>
      <c r="O102" s="27" t="s">
        <v>139</v>
      </c>
      <c r="P102" s="27" t="s">
        <v>129</v>
      </c>
      <c r="Q102" s="29" t="n">
        <v>1083.84</v>
      </c>
      <c r="R102" s="27" t="s">
        <v>130</v>
      </c>
      <c r="S102" s="27" t="s">
        <v>335</v>
      </c>
      <c r="T102" s="27" t="n">
        <v>4</v>
      </c>
    </row>
    <row r="103" customFormat="false" ht="15" hidden="false" customHeight="false" outlineLevel="0" collapsed="false">
      <c r="A103" s="30" t="s">
        <v>526</v>
      </c>
      <c r="B103" s="30" t="s">
        <v>153</v>
      </c>
      <c r="C103" s="30" t="n">
        <v>50</v>
      </c>
      <c r="D103" s="30" t="s">
        <v>121</v>
      </c>
      <c r="E103" s="31" t="n">
        <v>45567</v>
      </c>
      <c r="F103" s="30" t="s">
        <v>527</v>
      </c>
      <c r="G103" s="31" t="n">
        <v>45569</v>
      </c>
      <c r="H103" s="30" t="s">
        <v>242</v>
      </c>
      <c r="I103" s="30"/>
      <c r="J103" s="30" t="s">
        <v>244</v>
      </c>
      <c r="K103" s="30" t="s">
        <v>202</v>
      </c>
      <c r="L103" s="30" t="n">
        <v>1</v>
      </c>
      <c r="M103" s="30" t="n">
        <v>161</v>
      </c>
      <c r="N103" s="30" t="s">
        <v>186</v>
      </c>
      <c r="O103" s="30" t="s">
        <v>149</v>
      </c>
      <c r="P103" s="30" t="s">
        <v>187</v>
      </c>
      <c r="Q103" s="32" t="n">
        <v>18664.88</v>
      </c>
      <c r="R103" s="30" t="s">
        <v>172</v>
      </c>
      <c r="S103" s="30" t="s">
        <v>197</v>
      </c>
      <c r="T103" s="30" t="n">
        <v>2</v>
      </c>
    </row>
    <row r="104" customFormat="false" ht="15" hidden="false" customHeight="false" outlineLevel="0" collapsed="false">
      <c r="A104" s="27" t="s">
        <v>528</v>
      </c>
      <c r="B104" s="27" t="s">
        <v>529</v>
      </c>
      <c r="C104" s="27" t="n">
        <v>35</v>
      </c>
      <c r="D104" s="27" t="s">
        <v>181</v>
      </c>
      <c r="E104" s="28" t="n">
        <v>45620</v>
      </c>
      <c r="F104" s="27" t="s">
        <v>241</v>
      </c>
      <c r="G104" s="28" t="n">
        <v>45623</v>
      </c>
      <c r="H104" s="27" t="s">
        <v>236</v>
      </c>
      <c r="I104" s="27" t="s">
        <v>266</v>
      </c>
      <c r="J104" s="27" t="s">
        <v>455</v>
      </c>
      <c r="K104" s="27" t="s">
        <v>156</v>
      </c>
      <c r="L104" s="27" t="n">
        <v>42</v>
      </c>
      <c r="M104" s="27" t="n">
        <v>45</v>
      </c>
      <c r="N104" s="27" t="s">
        <v>127</v>
      </c>
      <c r="O104" s="27" t="s">
        <v>128</v>
      </c>
      <c r="P104" s="27" t="s">
        <v>187</v>
      </c>
      <c r="Q104" s="29" t="n">
        <v>3806.45</v>
      </c>
      <c r="R104" s="27" t="s">
        <v>130</v>
      </c>
      <c r="S104" s="27" t="s">
        <v>157</v>
      </c>
      <c r="T104" s="27" t="n">
        <v>4</v>
      </c>
    </row>
    <row r="105" customFormat="false" ht="15" hidden="false" customHeight="false" outlineLevel="0" collapsed="false">
      <c r="A105" s="30" t="s">
        <v>530</v>
      </c>
      <c r="B105" s="30" t="s">
        <v>531</v>
      </c>
      <c r="C105" s="30" t="n">
        <v>43</v>
      </c>
      <c r="D105" s="30" t="s">
        <v>121</v>
      </c>
      <c r="E105" s="31" t="n">
        <v>45432</v>
      </c>
      <c r="F105" s="30" t="s">
        <v>532</v>
      </c>
      <c r="G105" s="31" t="n">
        <v>45432</v>
      </c>
      <c r="H105" s="30" t="s">
        <v>135</v>
      </c>
      <c r="I105" s="30" t="s">
        <v>136</v>
      </c>
      <c r="J105" s="30" t="s">
        <v>137</v>
      </c>
      <c r="K105" s="30" t="s">
        <v>138</v>
      </c>
      <c r="L105" s="30" t="n">
        <v>21</v>
      </c>
      <c r="M105" s="30" t="n">
        <v>19</v>
      </c>
      <c r="N105" s="30" t="s">
        <v>127</v>
      </c>
      <c r="O105" s="30" t="s">
        <v>128</v>
      </c>
      <c r="P105" s="30" t="s">
        <v>129</v>
      </c>
      <c r="Q105" s="32" t="n">
        <v>2109.58</v>
      </c>
      <c r="R105" s="30" t="s">
        <v>130</v>
      </c>
      <c r="S105" s="30" t="s">
        <v>178</v>
      </c>
      <c r="T105" s="30" t="n">
        <v>5</v>
      </c>
    </row>
    <row r="106" customFormat="false" ht="15" hidden="false" customHeight="false" outlineLevel="0" collapsed="false">
      <c r="A106" s="27" t="s">
        <v>533</v>
      </c>
      <c r="B106" s="27" t="s">
        <v>534</v>
      </c>
      <c r="C106" s="27" t="n">
        <v>17</v>
      </c>
      <c r="D106" s="27" t="s">
        <v>181</v>
      </c>
      <c r="E106" s="28" t="n">
        <v>45331</v>
      </c>
      <c r="F106" s="27" t="s">
        <v>535</v>
      </c>
      <c r="G106" s="28" t="n">
        <v>45333</v>
      </c>
      <c r="H106" s="27" t="s">
        <v>161</v>
      </c>
      <c r="I106" s="27" t="s">
        <v>320</v>
      </c>
      <c r="J106" s="27" t="s">
        <v>426</v>
      </c>
      <c r="K106" s="27" t="s">
        <v>156</v>
      </c>
      <c r="L106" s="27" t="n">
        <v>62</v>
      </c>
      <c r="M106" s="27" t="n">
        <v>37</v>
      </c>
      <c r="N106" s="27" t="s">
        <v>127</v>
      </c>
      <c r="O106" s="27" t="s">
        <v>149</v>
      </c>
      <c r="P106" s="27" t="s">
        <v>140</v>
      </c>
      <c r="Q106" s="29" t="n">
        <v>3873.31</v>
      </c>
      <c r="R106" s="27" t="s">
        <v>130</v>
      </c>
      <c r="S106" s="27" t="s">
        <v>432</v>
      </c>
      <c r="T106" s="27" t="n">
        <v>5</v>
      </c>
    </row>
    <row r="107" customFormat="false" ht="15" hidden="false" customHeight="false" outlineLevel="0" collapsed="false">
      <c r="A107" s="30" t="s">
        <v>536</v>
      </c>
      <c r="B107" s="30" t="s">
        <v>537</v>
      </c>
      <c r="C107" s="30"/>
      <c r="D107" s="30" t="s">
        <v>181</v>
      </c>
      <c r="E107" s="31" t="n">
        <v>45315</v>
      </c>
      <c r="F107" s="30" t="s">
        <v>438</v>
      </c>
      <c r="G107" s="31" t="n">
        <v>45316</v>
      </c>
      <c r="H107" s="30" t="s">
        <v>161</v>
      </c>
      <c r="I107" s="30" t="s">
        <v>538</v>
      </c>
      <c r="J107" s="30" t="s">
        <v>163</v>
      </c>
      <c r="K107" s="30" t="s">
        <v>138</v>
      </c>
      <c r="L107" s="30" t="n">
        <v>31</v>
      </c>
      <c r="M107" s="30" t="n">
        <v>26</v>
      </c>
      <c r="N107" s="30" t="s">
        <v>127</v>
      </c>
      <c r="O107" s="30" t="s">
        <v>128</v>
      </c>
      <c r="P107" s="30" t="s">
        <v>129</v>
      </c>
      <c r="Q107" s="32" t="n">
        <v>1490.5</v>
      </c>
      <c r="R107" s="30" t="s">
        <v>130</v>
      </c>
      <c r="S107" s="30" t="s">
        <v>141</v>
      </c>
      <c r="T107" s="30" t="n">
        <v>3</v>
      </c>
    </row>
    <row r="108" customFormat="false" ht="15" hidden="false" customHeight="false" outlineLevel="0" collapsed="false">
      <c r="A108" s="27" t="s">
        <v>539</v>
      </c>
      <c r="B108" s="27" t="s">
        <v>540</v>
      </c>
      <c r="C108" s="27" t="n">
        <v>62</v>
      </c>
      <c r="D108" s="27" t="s">
        <v>121</v>
      </c>
      <c r="E108" s="28" t="n">
        <v>45577</v>
      </c>
      <c r="F108" s="27" t="s">
        <v>414</v>
      </c>
      <c r="G108" s="28" t="n">
        <v>45580</v>
      </c>
      <c r="H108" s="27" t="s">
        <v>161</v>
      </c>
      <c r="I108" s="27" t="s">
        <v>162</v>
      </c>
      <c r="J108" s="27" t="s">
        <v>426</v>
      </c>
      <c r="K108" s="27" t="s">
        <v>156</v>
      </c>
      <c r="L108" s="27" t="n">
        <v>33</v>
      </c>
      <c r="M108" s="27" t="n">
        <v>82</v>
      </c>
      <c r="N108" s="27" t="s">
        <v>127</v>
      </c>
      <c r="O108" s="27" t="s">
        <v>128</v>
      </c>
      <c r="P108" s="27" t="s">
        <v>187</v>
      </c>
      <c r="Q108" s="29" t="n">
        <v>3856.92</v>
      </c>
      <c r="R108" s="27" t="s">
        <v>130</v>
      </c>
      <c r="S108" s="27" t="s">
        <v>223</v>
      </c>
      <c r="T108" s="27" t="n">
        <v>4</v>
      </c>
    </row>
    <row r="109" customFormat="false" ht="15" hidden="false" customHeight="false" outlineLevel="0" collapsed="false">
      <c r="A109" s="30" t="s">
        <v>541</v>
      </c>
      <c r="B109" s="30" t="s">
        <v>542</v>
      </c>
      <c r="C109" s="30" t="n">
        <v>64</v>
      </c>
      <c r="D109" s="30" t="s">
        <v>121</v>
      </c>
      <c r="E109" s="31" t="n">
        <v>45395</v>
      </c>
      <c r="F109" s="30" t="s">
        <v>543</v>
      </c>
      <c r="G109" s="31" t="n">
        <v>45395</v>
      </c>
      <c r="H109" s="30" t="s">
        <v>183</v>
      </c>
      <c r="I109" s="30" t="s">
        <v>184</v>
      </c>
      <c r="J109" s="30" t="s">
        <v>431</v>
      </c>
      <c r="K109" s="30" t="s">
        <v>156</v>
      </c>
      <c r="L109" s="30" t="n">
        <v>16</v>
      </c>
      <c r="M109" s="30" t="n">
        <v>49</v>
      </c>
      <c r="N109" s="30" t="s">
        <v>127</v>
      </c>
      <c r="O109" s="30" t="s">
        <v>171</v>
      </c>
      <c r="P109" s="30" t="s">
        <v>129</v>
      </c>
      <c r="Q109" s="32" t="n">
        <v>3173.11</v>
      </c>
      <c r="R109" s="30" t="s">
        <v>130</v>
      </c>
      <c r="S109" s="30" t="s">
        <v>197</v>
      </c>
      <c r="T109" s="30" t="n">
        <v>2</v>
      </c>
    </row>
    <row r="110" customFormat="false" ht="15" hidden="false" customHeight="false" outlineLevel="0" collapsed="false">
      <c r="A110" s="27" t="s">
        <v>544</v>
      </c>
      <c r="B110" s="27" t="s">
        <v>545</v>
      </c>
      <c r="C110" s="27" t="n">
        <v>50</v>
      </c>
      <c r="D110" s="27" t="s">
        <v>121</v>
      </c>
      <c r="E110" s="28" t="n">
        <v>45301</v>
      </c>
      <c r="F110" s="27" t="s">
        <v>546</v>
      </c>
      <c r="G110" s="28" t="n">
        <v>45301</v>
      </c>
      <c r="H110" s="27" t="s">
        <v>161</v>
      </c>
      <c r="I110" s="27" t="s">
        <v>320</v>
      </c>
      <c r="J110" s="27" t="s">
        <v>258</v>
      </c>
      <c r="K110" s="27" t="s">
        <v>156</v>
      </c>
      <c r="L110" s="27" t="n">
        <v>28</v>
      </c>
      <c r="M110" s="27" t="n">
        <v>83</v>
      </c>
      <c r="N110" s="27" t="s">
        <v>186</v>
      </c>
      <c r="O110" s="27" t="s">
        <v>139</v>
      </c>
      <c r="P110" s="27" t="s">
        <v>140</v>
      </c>
      <c r="Q110" s="29" t="n">
        <v>4353.3</v>
      </c>
      <c r="R110" s="27" t="s">
        <v>130</v>
      </c>
      <c r="S110" s="27" t="s">
        <v>141</v>
      </c>
      <c r="T110" s="27" t="n">
        <v>3</v>
      </c>
    </row>
    <row r="111" customFormat="false" ht="15" hidden="false" customHeight="false" outlineLevel="0" collapsed="false">
      <c r="A111" s="30" t="s">
        <v>547</v>
      </c>
      <c r="B111" s="30" t="s">
        <v>548</v>
      </c>
      <c r="C111" s="30" t="n">
        <v>46</v>
      </c>
      <c r="D111" s="30" t="s">
        <v>181</v>
      </c>
      <c r="E111" s="31" t="n">
        <v>45408</v>
      </c>
      <c r="F111" s="30" t="s">
        <v>549</v>
      </c>
      <c r="G111" s="31" t="n">
        <v>45413</v>
      </c>
      <c r="H111" s="30" t="s">
        <v>206</v>
      </c>
      <c r="I111" s="30" t="s">
        <v>207</v>
      </c>
      <c r="J111" s="30" t="s">
        <v>469</v>
      </c>
      <c r="K111" s="30" t="s">
        <v>126</v>
      </c>
      <c r="L111" s="30" t="n">
        <v>43</v>
      </c>
      <c r="M111" s="30" t="n">
        <v>82</v>
      </c>
      <c r="N111" s="30" t="s">
        <v>186</v>
      </c>
      <c r="O111" s="30" t="s">
        <v>128</v>
      </c>
      <c r="P111" s="30" t="s">
        <v>140</v>
      </c>
      <c r="Q111" s="32" t="n">
        <v>7460.75</v>
      </c>
      <c r="R111" s="30" t="s">
        <v>172</v>
      </c>
      <c r="S111" s="30" t="s">
        <v>192</v>
      </c>
      <c r="T111" s="30" t="n">
        <v>2</v>
      </c>
    </row>
    <row r="112" customFormat="false" ht="15" hidden="false" customHeight="false" outlineLevel="0" collapsed="false">
      <c r="A112" s="27" t="s">
        <v>550</v>
      </c>
      <c r="B112" s="27" t="s">
        <v>551</v>
      </c>
      <c r="C112" s="27" t="n">
        <v>55</v>
      </c>
      <c r="D112" s="27" t="s">
        <v>493</v>
      </c>
      <c r="E112" s="28" t="n">
        <v>45380</v>
      </c>
      <c r="F112" s="27" t="s">
        <v>552</v>
      </c>
      <c r="G112" s="28" t="n">
        <v>45382</v>
      </c>
      <c r="H112" s="27" t="s">
        <v>135</v>
      </c>
      <c r="I112" s="27" t="s">
        <v>278</v>
      </c>
      <c r="J112" s="27" t="s">
        <v>252</v>
      </c>
      <c r="K112" s="27" t="s">
        <v>156</v>
      </c>
      <c r="L112" s="27" t="n">
        <v>27</v>
      </c>
      <c r="M112" s="27" t="n">
        <v>45</v>
      </c>
      <c r="N112" s="27" t="s">
        <v>186</v>
      </c>
      <c r="O112" s="27" t="s">
        <v>128</v>
      </c>
      <c r="P112" s="27" t="s">
        <v>150</v>
      </c>
      <c r="Q112" s="29" t="n">
        <v>4217.35</v>
      </c>
      <c r="R112" s="27" t="s">
        <v>130</v>
      </c>
      <c r="S112" s="27" t="s">
        <v>335</v>
      </c>
      <c r="T112" s="27" t="n">
        <v>2</v>
      </c>
    </row>
    <row r="113" customFormat="false" ht="15" hidden="false" customHeight="false" outlineLevel="0" collapsed="false">
      <c r="A113" s="30" t="s">
        <v>553</v>
      </c>
      <c r="B113" s="30" t="s">
        <v>554</v>
      </c>
      <c r="C113" s="30" t="n">
        <v>49</v>
      </c>
      <c r="D113" s="30" t="s">
        <v>181</v>
      </c>
      <c r="E113" s="31" t="n">
        <v>45384</v>
      </c>
      <c r="F113" s="30" t="s">
        <v>555</v>
      </c>
      <c r="G113" s="31" t="n">
        <v>45385</v>
      </c>
      <c r="H113" s="30" t="s">
        <v>146</v>
      </c>
      <c r="I113" s="30" t="s">
        <v>147</v>
      </c>
      <c r="J113" s="30" t="s">
        <v>177</v>
      </c>
      <c r="K113" s="30" t="s">
        <v>126</v>
      </c>
      <c r="L113" s="30" t="n">
        <v>16</v>
      </c>
      <c r="M113" s="30" t="n">
        <v>131</v>
      </c>
      <c r="N113" s="30" t="s">
        <v>186</v>
      </c>
      <c r="O113" s="30" t="s">
        <v>139</v>
      </c>
      <c r="P113" s="30" t="s">
        <v>187</v>
      </c>
      <c r="Q113" s="32" t="n">
        <v>7586.1</v>
      </c>
      <c r="R113" s="30" t="s">
        <v>130</v>
      </c>
      <c r="S113" s="30" t="s">
        <v>164</v>
      </c>
      <c r="T113" s="30" t="n">
        <v>4</v>
      </c>
    </row>
    <row r="114" customFormat="false" ht="15" hidden="false" customHeight="false" outlineLevel="0" collapsed="false">
      <c r="A114" s="27" t="s">
        <v>556</v>
      </c>
      <c r="B114" s="27" t="s">
        <v>557</v>
      </c>
      <c r="C114" s="27" t="n">
        <v>9</v>
      </c>
      <c r="D114" s="27" t="s">
        <v>121</v>
      </c>
      <c r="E114" s="28" t="n">
        <v>45412</v>
      </c>
      <c r="F114" s="27" t="s">
        <v>511</v>
      </c>
      <c r="G114" s="28" t="n">
        <v>45415</v>
      </c>
      <c r="H114" s="27" t="s">
        <v>242</v>
      </c>
      <c r="I114" s="27" t="s">
        <v>243</v>
      </c>
      <c r="J114" s="27" t="s">
        <v>422</v>
      </c>
      <c r="K114" s="27" t="s">
        <v>156</v>
      </c>
      <c r="L114" s="27" t="n">
        <v>52</v>
      </c>
      <c r="M114" s="27" t="n">
        <v>55</v>
      </c>
      <c r="N114" s="27" t="s">
        <v>127</v>
      </c>
      <c r="O114" s="27" t="s">
        <v>128</v>
      </c>
      <c r="P114" s="27" t="s">
        <v>129</v>
      </c>
      <c r="Q114" s="29" t="n">
        <v>3861.43</v>
      </c>
      <c r="R114" s="27" t="s">
        <v>130</v>
      </c>
      <c r="S114" s="27" t="s">
        <v>164</v>
      </c>
      <c r="T114" s="27" t="n">
        <v>3</v>
      </c>
    </row>
    <row r="115" customFormat="false" ht="15" hidden="false" customHeight="false" outlineLevel="0" collapsed="false">
      <c r="A115" s="30" t="s">
        <v>558</v>
      </c>
      <c r="B115" s="30" t="s">
        <v>559</v>
      </c>
      <c r="C115" s="30" t="n">
        <v>36</v>
      </c>
      <c r="D115" s="30" t="s">
        <v>181</v>
      </c>
      <c r="E115" s="31" t="n">
        <v>45535</v>
      </c>
      <c r="F115" s="30" t="s">
        <v>190</v>
      </c>
      <c r="G115" s="31" t="n">
        <v>45536</v>
      </c>
      <c r="H115" s="30" t="s">
        <v>217</v>
      </c>
      <c r="I115" s="30" t="s">
        <v>392</v>
      </c>
      <c r="J115" s="30" t="s">
        <v>218</v>
      </c>
      <c r="K115" s="30" t="s">
        <v>138</v>
      </c>
      <c r="L115" s="30" t="n">
        <v>62</v>
      </c>
      <c r="M115" s="30" t="n">
        <v>37</v>
      </c>
      <c r="N115" s="30" t="s">
        <v>127</v>
      </c>
      <c r="O115" s="30" t="s">
        <v>139</v>
      </c>
      <c r="P115" s="30" t="s">
        <v>150</v>
      </c>
      <c r="Q115" s="32" t="n">
        <v>1814.83</v>
      </c>
      <c r="R115" s="30" t="s">
        <v>130</v>
      </c>
      <c r="S115" s="30" t="s">
        <v>131</v>
      </c>
      <c r="T115" s="30" t="n">
        <v>5</v>
      </c>
    </row>
    <row r="116" customFormat="false" ht="15" hidden="false" customHeight="false" outlineLevel="0" collapsed="false">
      <c r="A116" s="27" t="s">
        <v>560</v>
      </c>
      <c r="B116" s="27" t="s">
        <v>561</v>
      </c>
      <c r="C116" s="27"/>
      <c r="D116" s="27" t="s">
        <v>181</v>
      </c>
      <c r="E116" s="28" t="n">
        <v>45386</v>
      </c>
      <c r="F116" s="27" t="s">
        <v>326</v>
      </c>
      <c r="G116" s="28" t="n">
        <v>45386</v>
      </c>
      <c r="H116" s="27" t="s">
        <v>183</v>
      </c>
      <c r="I116" s="27" t="s">
        <v>430</v>
      </c>
      <c r="J116" s="27" t="s">
        <v>476</v>
      </c>
      <c r="K116" s="27" t="s">
        <v>138</v>
      </c>
      <c r="L116" s="27" t="n">
        <v>90</v>
      </c>
      <c r="M116" s="27" t="n">
        <v>24</v>
      </c>
      <c r="N116" s="27" t="s">
        <v>186</v>
      </c>
      <c r="O116" s="27" t="s">
        <v>128</v>
      </c>
      <c r="P116" s="27" t="s">
        <v>150</v>
      </c>
      <c r="Q116" s="29" t="n">
        <v>1370.58</v>
      </c>
      <c r="R116" s="27" t="s">
        <v>130</v>
      </c>
      <c r="S116" s="27" t="s">
        <v>223</v>
      </c>
      <c r="T116" s="27" t="n">
        <v>4</v>
      </c>
    </row>
    <row r="117" customFormat="false" ht="15" hidden="false" customHeight="false" outlineLevel="0" collapsed="false">
      <c r="A117" s="30" t="s">
        <v>562</v>
      </c>
      <c r="B117" s="30" t="s">
        <v>563</v>
      </c>
      <c r="C117" s="30" t="n">
        <v>8</v>
      </c>
      <c r="D117" s="30" t="s">
        <v>181</v>
      </c>
      <c r="E117" s="31" t="n">
        <v>45388</v>
      </c>
      <c r="F117" s="30" t="s">
        <v>353</v>
      </c>
      <c r="G117" s="31" t="n">
        <v>45393</v>
      </c>
      <c r="H117" s="30" t="s">
        <v>168</v>
      </c>
      <c r="I117" s="30" t="s">
        <v>366</v>
      </c>
      <c r="J117" s="30" t="s">
        <v>170</v>
      </c>
      <c r="K117" s="30" t="s">
        <v>126</v>
      </c>
      <c r="L117" s="30" t="n">
        <v>27</v>
      </c>
      <c r="M117" s="30" t="n">
        <v>71</v>
      </c>
      <c r="N117" s="30" t="s">
        <v>127</v>
      </c>
      <c r="O117" s="30" t="s">
        <v>149</v>
      </c>
      <c r="P117" s="30" t="s">
        <v>187</v>
      </c>
      <c r="Q117" s="32" t="n">
        <v>7305.51</v>
      </c>
      <c r="R117" s="30" t="s">
        <v>130</v>
      </c>
      <c r="S117" s="30" t="s">
        <v>223</v>
      </c>
      <c r="T117" s="30" t="n">
        <v>4</v>
      </c>
    </row>
    <row r="118" customFormat="false" ht="15" hidden="false" customHeight="false" outlineLevel="0" collapsed="false">
      <c r="A118" s="27" t="s">
        <v>564</v>
      </c>
      <c r="B118" s="27" t="s">
        <v>565</v>
      </c>
      <c r="C118" s="27" t="n">
        <v>76</v>
      </c>
      <c r="D118" s="27" t="s">
        <v>566</v>
      </c>
      <c r="E118" s="28" t="n">
        <v>45409</v>
      </c>
      <c r="F118" s="27" t="s">
        <v>567</v>
      </c>
      <c r="G118" s="28" t="n">
        <v>45411</v>
      </c>
      <c r="H118" s="27" t="s">
        <v>146</v>
      </c>
      <c r="I118" s="27" t="s">
        <v>147</v>
      </c>
      <c r="J118" s="27" t="s">
        <v>568</v>
      </c>
      <c r="K118" s="27" t="s">
        <v>156</v>
      </c>
      <c r="L118" s="27" t="n">
        <v>40</v>
      </c>
      <c r="M118" s="27" t="n">
        <v>74</v>
      </c>
      <c r="N118" s="27" t="s">
        <v>127</v>
      </c>
      <c r="O118" s="27" t="s">
        <v>149</v>
      </c>
      <c r="P118" s="27" t="s">
        <v>129</v>
      </c>
      <c r="Q118" s="29" t="n">
        <v>3127.17</v>
      </c>
      <c r="R118" s="27" t="s">
        <v>130</v>
      </c>
      <c r="S118" s="27" t="s">
        <v>151</v>
      </c>
      <c r="T118" s="27"/>
    </row>
    <row r="119" customFormat="false" ht="15" hidden="false" customHeight="false" outlineLevel="0" collapsed="false">
      <c r="A119" s="30" t="s">
        <v>569</v>
      </c>
      <c r="B119" s="30" t="s">
        <v>570</v>
      </c>
      <c r="C119" s="30" t="n">
        <v>35</v>
      </c>
      <c r="D119" s="30" t="s">
        <v>181</v>
      </c>
      <c r="E119" s="31" t="n">
        <v>45339</v>
      </c>
      <c r="F119" s="30" t="s">
        <v>425</v>
      </c>
      <c r="G119" s="31" t="n">
        <v>45340</v>
      </c>
      <c r="H119" s="30" t="s">
        <v>217</v>
      </c>
      <c r="I119" s="30" t="s">
        <v>344</v>
      </c>
      <c r="J119" s="30" t="s">
        <v>388</v>
      </c>
      <c r="K119" s="30" t="s">
        <v>138</v>
      </c>
      <c r="L119" s="30" t="n">
        <v>21</v>
      </c>
      <c r="M119" s="30" t="n">
        <v>45</v>
      </c>
      <c r="N119" s="30" t="s">
        <v>127</v>
      </c>
      <c r="O119" s="30" t="s">
        <v>171</v>
      </c>
      <c r="P119" s="30" t="s">
        <v>140</v>
      </c>
      <c r="Q119" s="32" t="n">
        <v>1934.31</v>
      </c>
      <c r="R119" s="30" t="s">
        <v>130</v>
      </c>
      <c r="S119" s="30" t="s">
        <v>157</v>
      </c>
      <c r="T119" s="30" t="n">
        <v>5</v>
      </c>
    </row>
    <row r="120" customFormat="false" ht="15" hidden="false" customHeight="false" outlineLevel="0" collapsed="false">
      <c r="A120" s="27" t="s">
        <v>571</v>
      </c>
      <c r="B120" s="27" t="s">
        <v>572</v>
      </c>
      <c r="C120" s="27" t="n">
        <v>64</v>
      </c>
      <c r="D120" s="27" t="s">
        <v>121</v>
      </c>
      <c r="E120" s="28" t="n">
        <v>45574</v>
      </c>
      <c r="F120" s="27" t="s">
        <v>573</v>
      </c>
      <c r="G120" s="28" t="n">
        <v>45577</v>
      </c>
      <c r="H120" s="27" t="s">
        <v>242</v>
      </c>
      <c r="I120" s="27" t="s">
        <v>315</v>
      </c>
      <c r="J120" s="27" t="s">
        <v>316</v>
      </c>
      <c r="K120" s="27" t="s">
        <v>156</v>
      </c>
      <c r="L120" s="27" t="n">
        <v>22</v>
      </c>
      <c r="M120" s="27" t="n">
        <v>64</v>
      </c>
      <c r="N120" s="27" t="s">
        <v>127</v>
      </c>
      <c r="O120" s="27" t="s">
        <v>128</v>
      </c>
      <c r="P120" s="27" t="s">
        <v>187</v>
      </c>
      <c r="Q120" s="29" t="n">
        <v>3147.08</v>
      </c>
      <c r="R120" s="27" t="s">
        <v>130</v>
      </c>
      <c r="S120" s="27" t="s">
        <v>197</v>
      </c>
      <c r="T120" s="27" t="n">
        <v>4</v>
      </c>
    </row>
    <row r="121" customFormat="false" ht="15" hidden="false" customHeight="false" outlineLevel="0" collapsed="false">
      <c r="A121" s="30" t="s">
        <v>574</v>
      </c>
      <c r="B121" s="30" t="s">
        <v>575</v>
      </c>
      <c r="C121" s="30" t="n">
        <v>18</v>
      </c>
      <c r="D121" s="30" t="s">
        <v>181</v>
      </c>
      <c r="E121" s="31" t="n">
        <v>45526</v>
      </c>
      <c r="F121" s="30" t="s">
        <v>576</v>
      </c>
      <c r="G121" s="31" t="n">
        <v>45528</v>
      </c>
      <c r="H121" s="30" t="s">
        <v>183</v>
      </c>
      <c r="I121" s="30" t="s">
        <v>430</v>
      </c>
      <c r="J121" s="30" t="s">
        <v>411</v>
      </c>
      <c r="K121" s="30" t="s">
        <v>156</v>
      </c>
      <c r="L121" s="30" t="n">
        <v>58</v>
      </c>
      <c r="M121" s="30" t="n">
        <v>35</v>
      </c>
      <c r="N121" s="30" t="s">
        <v>127</v>
      </c>
      <c r="O121" s="30" t="s">
        <v>139</v>
      </c>
      <c r="P121" s="30" t="s">
        <v>129</v>
      </c>
      <c r="Q121" s="32" t="n">
        <v>2712.97</v>
      </c>
      <c r="R121" s="30" t="s">
        <v>130</v>
      </c>
      <c r="S121" s="30" t="s">
        <v>141</v>
      </c>
      <c r="T121" s="30" t="n">
        <v>2</v>
      </c>
    </row>
    <row r="122" customFormat="false" ht="15" hidden="false" customHeight="false" outlineLevel="0" collapsed="false">
      <c r="A122" s="27" t="s">
        <v>577</v>
      </c>
      <c r="B122" s="27" t="s">
        <v>578</v>
      </c>
      <c r="C122" s="27"/>
      <c r="D122" s="27" t="s">
        <v>121</v>
      </c>
      <c r="E122" s="28" t="n">
        <v>45338</v>
      </c>
      <c r="F122" s="27" t="s">
        <v>579</v>
      </c>
      <c r="G122" s="28" t="n">
        <v>45352</v>
      </c>
      <c r="H122" s="27" t="s">
        <v>183</v>
      </c>
      <c r="I122" s="27" t="s">
        <v>212</v>
      </c>
      <c r="J122" s="27" t="s">
        <v>213</v>
      </c>
      <c r="K122" s="27" t="s">
        <v>202</v>
      </c>
      <c r="L122" s="27" t="n">
        <v>20</v>
      </c>
      <c r="M122" s="27" t="n">
        <v>147</v>
      </c>
      <c r="N122" s="27" t="s">
        <v>186</v>
      </c>
      <c r="O122" s="27" t="s">
        <v>171</v>
      </c>
      <c r="P122" s="27" t="s">
        <v>129</v>
      </c>
      <c r="Q122" s="29" t="n">
        <v>18012.84</v>
      </c>
      <c r="R122" s="27" t="s">
        <v>268</v>
      </c>
      <c r="S122" s="27" t="s">
        <v>141</v>
      </c>
      <c r="T122" s="27" t="n">
        <v>3</v>
      </c>
    </row>
    <row r="123" customFormat="false" ht="15" hidden="false" customHeight="false" outlineLevel="0" collapsed="false">
      <c r="A123" s="30" t="s">
        <v>580</v>
      </c>
      <c r="B123" s="30" t="s">
        <v>581</v>
      </c>
      <c r="C123" s="30" t="n">
        <v>30</v>
      </c>
      <c r="D123" s="30" t="s">
        <v>181</v>
      </c>
      <c r="E123" s="31" t="n">
        <v>45380</v>
      </c>
      <c r="F123" s="30" t="s">
        <v>582</v>
      </c>
      <c r="G123" s="31" t="n">
        <v>45385</v>
      </c>
      <c r="H123" s="30" t="s">
        <v>123</v>
      </c>
      <c r="I123" s="30" t="s">
        <v>124</v>
      </c>
      <c r="J123" s="30" t="s">
        <v>418</v>
      </c>
      <c r="K123" s="30" t="s">
        <v>126</v>
      </c>
      <c r="L123" s="30" t="n">
        <v>39</v>
      </c>
      <c r="M123" s="30" t="n">
        <v>48</v>
      </c>
      <c r="N123" s="30" t="s">
        <v>127</v>
      </c>
      <c r="O123" s="30" t="s">
        <v>171</v>
      </c>
      <c r="P123" s="30" t="s">
        <v>129</v>
      </c>
      <c r="Q123" s="32" t="n">
        <v>7564.49</v>
      </c>
      <c r="R123" s="30" t="s">
        <v>130</v>
      </c>
      <c r="S123" s="30" t="s">
        <v>141</v>
      </c>
      <c r="T123" s="30" t="n">
        <v>4</v>
      </c>
    </row>
    <row r="124" customFormat="false" ht="15" hidden="false" customHeight="false" outlineLevel="0" collapsed="false">
      <c r="A124" s="27" t="s">
        <v>583</v>
      </c>
      <c r="B124" s="27" t="s">
        <v>584</v>
      </c>
      <c r="C124" s="27" t="n">
        <v>13</v>
      </c>
      <c r="D124" s="27" t="s">
        <v>181</v>
      </c>
      <c r="E124" s="28" t="n">
        <v>45439</v>
      </c>
      <c r="F124" s="27" t="s">
        <v>458</v>
      </c>
      <c r="G124" s="28" t="n">
        <v>45439</v>
      </c>
      <c r="H124" s="27" t="s">
        <v>161</v>
      </c>
      <c r="I124" s="27"/>
      <c r="J124" s="27" t="s">
        <v>258</v>
      </c>
      <c r="K124" s="27" t="s">
        <v>138</v>
      </c>
      <c r="L124" s="27" t="n">
        <v>75</v>
      </c>
      <c r="M124" s="27" t="n">
        <v>19</v>
      </c>
      <c r="N124" s="27" t="s">
        <v>186</v>
      </c>
      <c r="O124" s="27" t="s">
        <v>139</v>
      </c>
      <c r="P124" s="27" t="s">
        <v>129</v>
      </c>
      <c r="Q124" s="29" t="n">
        <v>2305.31</v>
      </c>
      <c r="R124" s="27" t="s">
        <v>130</v>
      </c>
      <c r="S124" s="27" t="s">
        <v>197</v>
      </c>
      <c r="T124" s="27" t="n">
        <v>3</v>
      </c>
    </row>
    <row r="125" customFormat="false" ht="15" hidden="false" customHeight="false" outlineLevel="0" collapsed="false">
      <c r="A125" s="30" t="s">
        <v>585</v>
      </c>
      <c r="B125" s="30" t="s">
        <v>586</v>
      </c>
      <c r="C125" s="30" t="n">
        <v>48</v>
      </c>
      <c r="D125" s="30" t="s">
        <v>121</v>
      </c>
      <c r="E125" s="31" t="n">
        <v>45367</v>
      </c>
      <c r="F125" s="30" t="s">
        <v>587</v>
      </c>
      <c r="G125" s="31" t="n">
        <v>45369</v>
      </c>
      <c r="H125" s="30" t="s">
        <v>236</v>
      </c>
      <c r="I125" s="30" t="s">
        <v>266</v>
      </c>
      <c r="J125" s="30" t="s">
        <v>375</v>
      </c>
      <c r="K125" s="30" t="s">
        <v>156</v>
      </c>
      <c r="L125" s="30" t="n">
        <v>33</v>
      </c>
      <c r="M125" s="30" t="n">
        <v>66</v>
      </c>
      <c r="N125" s="30" t="s">
        <v>186</v>
      </c>
      <c r="O125" s="30" t="s">
        <v>139</v>
      </c>
      <c r="P125" s="30" t="s">
        <v>140</v>
      </c>
      <c r="Q125" s="32" t="n">
        <v>4520.62</v>
      </c>
      <c r="R125" s="30" t="s">
        <v>130</v>
      </c>
      <c r="S125" s="30" t="s">
        <v>157</v>
      </c>
      <c r="T125" s="30" t="n">
        <v>3</v>
      </c>
    </row>
    <row r="126" customFormat="false" ht="15" hidden="false" customHeight="false" outlineLevel="0" collapsed="false">
      <c r="A126" s="27" t="s">
        <v>588</v>
      </c>
      <c r="B126" s="27" t="s">
        <v>589</v>
      </c>
      <c r="C126" s="27" t="n">
        <v>37</v>
      </c>
      <c r="D126" s="27" t="s">
        <v>121</v>
      </c>
      <c r="E126" s="28" t="n">
        <v>45569</v>
      </c>
      <c r="F126" s="27" t="s">
        <v>590</v>
      </c>
      <c r="G126" s="28" t="n">
        <v>45571</v>
      </c>
      <c r="H126" s="27" t="s">
        <v>146</v>
      </c>
      <c r="I126" s="27" t="s">
        <v>147</v>
      </c>
      <c r="J126" s="27" t="s">
        <v>148</v>
      </c>
      <c r="K126" s="27" t="s">
        <v>156</v>
      </c>
      <c r="L126" s="27" t="n">
        <v>16</v>
      </c>
      <c r="M126" s="27" t="n">
        <v>33</v>
      </c>
      <c r="N126" s="27" t="s">
        <v>186</v>
      </c>
      <c r="O126" s="27" t="s">
        <v>128</v>
      </c>
      <c r="P126" s="27" t="s">
        <v>150</v>
      </c>
      <c r="Q126" s="29" t="n">
        <v>2522.04</v>
      </c>
      <c r="R126" s="27" t="s">
        <v>130</v>
      </c>
      <c r="S126" s="27" t="s">
        <v>141</v>
      </c>
      <c r="T126" s="27"/>
    </row>
    <row r="127" customFormat="false" ht="15" hidden="false" customHeight="false" outlineLevel="0" collapsed="false">
      <c r="A127" s="30" t="s">
        <v>591</v>
      </c>
      <c r="B127" s="30" t="s">
        <v>592</v>
      </c>
      <c r="C127" s="30" t="n">
        <v>41</v>
      </c>
      <c r="D127" s="30" t="s">
        <v>144</v>
      </c>
      <c r="E127" s="31" t="n">
        <v>45318</v>
      </c>
      <c r="F127" s="30" t="s">
        <v>555</v>
      </c>
      <c r="G127" s="31" t="n">
        <v>45320</v>
      </c>
      <c r="H127" s="30" t="s">
        <v>206</v>
      </c>
      <c r="I127" s="30" t="s">
        <v>300</v>
      </c>
      <c r="J127" s="30" t="s">
        <v>593</v>
      </c>
      <c r="K127" s="30" t="s">
        <v>202</v>
      </c>
      <c r="L127" s="30" t="n">
        <v>15</v>
      </c>
      <c r="M127" s="30" t="n">
        <v>100</v>
      </c>
      <c r="N127" s="30" t="s">
        <v>186</v>
      </c>
      <c r="O127" s="30" t="s">
        <v>139</v>
      </c>
      <c r="P127" s="30" t="s">
        <v>140</v>
      </c>
      <c r="Q127" s="32" t="n">
        <v>16352.93</v>
      </c>
      <c r="R127" s="30" t="s">
        <v>172</v>
      </c>
      <c r="S127" s="30" t="s">
        <v>151</v>
      </c>
      <c r="T127" s="30" t="n">
        <v>3</v>
      </c>
    </row>
    <row r="128" customFormat="false" ht="15" hidden="false" customHeight="false" outlineLevel="0" collapsed="false">
      <c r="A128" s="27" t="s">
        <v>594</v>
      </c>
      <c r="B128" s="27" t="s">
        <v>595</v>
      </c>
      <c r="C128" s="27" t="n">
        <v>69</v>
      </c>
      <c r="D128" s="27" t="s">
        <v>181</v>
      </c>
      <c r="E128" s="28" t="n">
        <v>45640</v>
      </c>
      <c r="F128" s="27" t="s">
        <v>573</v>
      </c>
      <c r="G128" s="28" t="n">
        <v>45643</v>
      </c>
      <c r="H128" s="27" t="s">
        <v>161</v>
      </c>
      <c r="I128" s="27" t="s">
        <v>162</v>
      </c>
      <c r="J128" s="27" t="s">
        <v>385</v>
      </c>
      <c r="K128" s="27" t="s">
        <v>126</v>
      </c>
      <c r="L128" s="27" t="n">
        <v>38</v>
      </c>
      <c r="M128" s="27" t="n">
        <v>69</v>
      </c>
      <c r="N128" s="27" t="s">
        <v>186</v>
      </c>
      <c r="O128" s="27" t="s">
        <v>139</v>
      </c>
      <c r="P128" s="27" t="s">
        <v>150</v>
      </c>
      <c r="Q128" s="29" t="n">
        <v>6986.3</v>
      </c>
      <c r="R128" s="27" t="s">
        <v>130</v>
      </c>
      <c r="S128" s="27" t="s">
        <v>164</v>
      </c>
      <c r="T128" s="27" t="n">
        <v>4</v>
      </c>
    </row>
    <row r="129" customFormat="false" ht="15" hidden="false" customHeight="false" outlineLevel="0" collapsed="false">
      <c r="A129" s="30" t="s">
        <v>596</v>
      </c>
      <c r="B129" s="30" t="s">
        <v>597</v>
      </c>
      <c r="C129" s="30" t="n">
        <v>4</v>
      </c>
      <c r="D129" s="30" t="s">
        <v>121</v>
      </c>
      <c r="E129" s="31" t="n">
        <v>45370</v>
      </c>
      <c r="F129" s="30" t="s">
        <v>598</v>
      </c>
      <c r="G129" s="31" t="n">
        <v>45373</v>
      </c>
      <c r="H129" s="30" t="s">
        <v>168</v>
      </c>
      <c r="I129" s="30" t="s">
        <v>366</v>
      </c>
      <c r="J129" s="30" t="s">
        <v>191</v>
      </c>
      <c r="K129" s="30" t="s">
        <v>126</v>
      </c>
      <c r="L129" s="30" t="n">
        <v>24</v>
      </c>
      <c r="M129" s="30" t="n">
        <v>119</v>
      </c>
      <c r="N129" s="30" t="s">
        <v>186</v>
      </c>
      <c r="O129" s="30" t="s">
        <v>171</v>
      </c>
      <c r="P129" s="30" t="s">
        <v>150</v>
      </c>
      <c r="Q129" s="32" t="n">
        <v>7886.01</v>
      </c>
      <c r="R129" s="30" t="s">
        <v>130</v>
      </c>
      <c r="S129" s="30" t="s">
        <v>141</v>
      </c>
      <c r="T129" s="30" t="n">
        <v>5</v>
      </c>
    </row>
    <row r="130" customFormat="false" ht="15" hidden="false" customHeight="false" outlineLevel="0" collapsed="false">
      <c r="A130" s="27" t="s">
        <v>599</v>
      </c>
      <c r="B130" s="27" t="s">
        <v>600</v>
      </c>
      <c r="C130" s="27" t="n">
        <v>66</v>
      </c>
      <c r="D130" s="27" t="s">
        <v>181</v>
      </c>
      <c r="E130" s="28" t="n">
        <v>45509</v>
      </c>
      <c r="F130" s="27" t="s">
        <v>601</v>
      </c>
      <c r="G130" s="28" t="n">
        <v>45509</v>
      </c>
      <c r="H130" s="27" t="s">
        <v>236</v>
      </c>
      <c r="I130" s="27" t="s">
        <v>323</v>
      </c>
      <c r="J130" s="27" t="s">
        <v>267</v>
      </c>
      <c r="K130" s="27" t="s">
        <v>138</v>
      </c>
      <c r="L130" s="27" t="n">
        <v>77</v>
      </c>
      <c r="M130" s="27" t="n">
        <v>17</v>
      </c>
      <c r="N130" s="27" t="s">
        <v>127</v>
      </c>
      <c r="O130" s="27" t="s">
        <v>139</v>
      </c>
      <c r="P130" s="27" t="s">
        <v>129</v>
      </c>
      <c r="Q130" s="29" t="n">
        <v>2299.03</v>
      </c>
      <c r="R130" s="27" t="s">
        <v>130</v>
      </c>
      <c r="S130" s="27" t="s">
        <v>602</v>
      </c>
      <c r="T130" s="27" t="n">
        <v>3</v>
      </c>
    </row>
    <row r="131" customFormat="false" ht="15" hidden="false" customHeight="false" outlineLevel="0" collapsed="false">
      <c r="A131" s="30" t="s">
        <v>603</v>
      </c>
      <c r="B131" s="30" t="s">
        <v>604</v>
      </c>
      <c r="C131" s="30" t="n">
        <v>15</v>
      </c>
      <c r="D131" s="30" t="s">
        <v>121</v>
      </c>
      <c r="E131" s="31" t="n">
        <v>45594</v>
      </c>
      <c r="F131" s="30" t="s">
        <v>350</v>
      </c>
      <c r="G131" s="31" t="n">
        <v>45596</v>
      </c>
      <c r="H131" s="30" t="s">
        <v>236</v>
      </c>
      <c r="I131" s="30" t="s">
        <v>237</v>
      </c>
      <c r="J131" s="30" t="s">
        <v>287</v>
      </c>
      <c r="K131" s="30" t="s">
        <v>126</v>
      </c>
      <c r="L131" s="30" t="n">
        <v>33</v>
      </c>
      <c r="M131" s="30" t="n">
        <v>64</v>
      </c>
      <c r="N131" s="30" t="s">
        <v>186</v>
      </c>
      <c r="O131" s="30" t="s">
        <v>128</v>
      </c>
      <c r="P131" s="30" t="s">
        <v>150</v>
      </c>
      <c r="Q131" s="32" t="n">
        <v>7223.72</v>
      </c>
      <c r="R131" s="30" t="s">
        <v>172</v>
      </c>
      <c r="S131" s="30" t="s">
        <v>157</v>
      </c>
      <c r="T131" s="30" t="n">
        <v>1</v>
      </c>
    </row>
    <row r="132" customFormat="false" ht="15" hidden="false" customHeight="false" outlineLevel="0" collapsed="false">
      <c r="A132" s="27" t="s">
        <v>605</v>
      </c>
      <c r="B132" s="27" t="s">
        <v>606</v>
      </c>
      <c r="C132" s="27" t="n">
        <v>41</v>
      </c>
      <c r="D132" s="27" t="s">
        <v>607</v>
      </c>
      <c r="E132" s="28" t="n">
        <v>45333</v>
      </c>
      <c r="F132" s="27" t="s">
        <v>608</v>
      </c>
      <c r="G132" s="28" t="n">
        <v>45334</v>
      </c>
      <c r="H132" s="27" t="s">
        <v>168</v>
      </c>
      <c r="I132" s="27" t="s">
        <v>366</v>
      </c>
      <c r="J132" s="27" t="s">
        <v>371</v>
      </c>
      <c r="K132" s="27" t="s">
        <v>138</v>
      </c>
      <c r="L132" s="27" t="n">
        <v>42</v>
      </c>
      <c r="M132" s="27" t="n">
        <v>26</v>
      </c>
      <c r="N132" s="27" t="s">
        <v>127</v>
      </c>
      <c r="O132" s="27" t="s">
        <v>139</v>
      </c>
      <c r="P132" s="27" t="s">
        <v>129</v>
      </c>
      <c r="Q132" s="29" t="n">
        <v>2572.02</v>
      </c>
      <c r="R132" s="27" t="s">
        <v>130</v>
      </c>
      <c r="S132" s="27" t="s">
        <v>192</v>
      </c>
      <c r="T132" s="27" t="n">
        <v>3</v>
      </c>
    </row>
    <row r="133" customFormat="false" ht="15" hidden="false" customHeight="false" outlineLevel="0" collapsed="false">
      <c r="A133" s="30" t="s">
        <v>609</v>
      </c>
      <c r="B133" s="30" t="s">
        <v>610</v>
      </c>
      <c r="C133" s="30" t="n">
        <v>40</v>
      </c>
      <c r="D133" s="30" t="s">
        <v>121</v>
      </c>
      <c r="E133" s="31" t="n">
        <v>45465</v>
      </c>
      <c r="F133" s="30" t="s">
        <v>611</v>
      </c>
      <c r="G133" s="31" t="n">
        <v>45470</v>
      </c>
      <c r="H133" s="30" t="s">
        <v>135</v>
      </c>
      <c r="I133" s="30" t="s">
        <v>278</v>
      </c>
      <c r="J133" s="30" t="s">
        <v>201</v>
      </c>
      <c r="K133" s="30" t="s">
        <v>126</v>
      </c>
      <c r="L133" s="30" t="n">
        <v>41</v>
      </c>
      <c r="M133" s="30" t="n">
        <v>78</v>
      </c>
      <c r="N133" s="30" t="s">
        <v>186</v>
      </c>
      <c r="O133" s="30" t="s">
        <v>139</v>
      </c>
      <c r="P133" s="30" t="s">
        <v>129</v>
      </c>
      <c r="Q133" s="32" t="n">
        <v>7817.62</v>
      </c>
      <c r="R133" s="30" t="s">
        <v>130</v>
      </c>
      <c r="S133" s="30" t="s">
        <v>164</v>
      </c>
      <c r="T133" s="30" t="n">
        <v>5</v>
      </c>
    </row>
    <row r="134" customFormat="false" ht="15" hidden="false" customHeight="false" outlineLevel="0" collapsed="false">
      <c r="A134" s="27" t="s">
        <v>612</v>
      </c>
      <c r="B134" s="27" t="s">
        <v>613</v>
      </c>
      <c r="C134" s="27" t="n">
        <v>74</v>
      </c>
      <c r="D134" s="27" t="s">
        <v>181</v>
      </c>
      <c r="E134" s="28" t="n">
        <v>45621</v>
      </c>
      <c r="F134" s="27" t="s">
        <v>614</v>
      </c>
      <c r="G134" s="28" t="n">
        <v>45621</v>
      </c>
      <c r="H134" s="27" t="s">
        <v>206</v>
      </c>
      <c r="I134" s="27" t="s">
        <v>207</v>
      </c>
      <c r="J134" s="27" t="s">
        <v>615</v>
      </c>
      <c r="K134" s="27" t="s">
        <v>138</v>
      </c>
      <c r="L134" s="27" t="n">
        <v>52</v>
      </c>
      <c r="M134" s="27" t="n">
        <v>16</v>
      </c>
      <c r="N134" s="27" t="s">
        <v>127</v>
      </c>
      <c r="O134" s="27" t="s">
        <v>171</v>
      </c>
      <c r="P134" s="27" t="s">
        <v>129</v>
      </c>
      <c r="Q134" s="29" t="n">
        <v>1252.92</v>
      </c>
      <c r="R134" s="27" t="s">
        <v>130</v>
      </c>
      <c r="S134" s="27" t="s">
        <v>151</v>
      </c>
      <c r="T134" s="27" t="n">
        <v>3</v>
      </c>
    </row>
    <row r="135" customFormat="false" ht="15" hidden="false" customHeight="false" outlineLevel="0" collapsed="false">
      <c r="A135" s="30" t="s">
        <v>616</v>
      </c>
      <c r="B135" s="30" t="s">
        <v>617</v>
      </c>
      <c r="C135" s="30" t="n">
        <v>8</v>
      </c>
      <c r="D135" s="30" t="s">
        <v>121</v>
      </c>
      <c r="E135" s="31" t="n">
        <v>45499</v>
      </c>
      <c r="F135" s="30" t="s">
        <v>221</v>
      </c>
      <c r="G135" s="31" t="n">
        <v>45500</v>
      </c>
      <c r="H135" s="30" t="s">
        <v>135</v>
      </c>
      <c r="I135" s="30" t="s">
        <v>136</v>
      </c>
      <c r="J135" s="30" t="s">
        <v>618</v>
      </c>
      <c r="K135" s="30" t="s">
        <v>126</v>
      </c>
      <c r="L135" s="30" t="n">
        <v>28</v>
      </c>
      <c r="M135" s="30" t="n">
        <v>76</v>
      </c>
      <c r="N135" s="30" t="s">
        <v>186</v>
      </c>
      <c r="O135" s="30" t="s">
        <v>139</v>
      </c>
      <c r="P135" s="30" t="s">
        <v>187</v>
      </c>
      <c r="Q135" s="32" t="n">
        <v>7117.59</v>
      </c>
      <c r="R135" s="30" t="s">
        <v>130</v>
      </c>
      <c r="S135" s="30" t="s">
        <v>192</v>
      </c>
      <c r="T135" s="30" t="n">
        <v>5</v>
      </c>
    </row>
    <row r="136" customFormat="false" ht="15" hidden="false" customHeight="false" outlineLevel="0" collapsed="false">
      <c r="A136" s="27" t="s">
        <v>619</v>
      </c>
      <c r="B136" s="27" t="s">
        <v>620</v>
      </c>
      <c r="C136" s="27" t="n">
        <v>19</v>
      </c>
      <c r="D136" s="27" t="s">
        <v>181</v>
      </c>
      <c r="E136" s="28" t="n">
        <v>45490</v>
      </c>
      <c r="F136" s="27" t="s">
        <v>621</v>
      </c>
      <c r="G136" s="28" t="n">
        <v>45491</v>
      </c>
      <c r="H136" s="27" t="s">
        <v>242</v>
      </c>
      <c r="I136" s="27" t="s">
        <v>315</v>
      </c>
      <c r="J136" s="27" t="s">
        <v>244</v>
      </c>
      <c r="K136" s="27" t="s">
        <v>156</v>
      </c>
      <c r="L136" s="27" t="n">
        <v>70</v>
      </c>
      <c r="M136" s="27" t="n">
        <v>80</v>
      </c>
      <c r="N136" s="27" t="s">
        <v>127</v>
      </c>
      <c r="O136" s="27" t="s">
        <v>149</v>
      </c>
      <c r="P136" s="27" t="s">
        <v>150</v>
      </c>
      <c r="Q136" s="29" t="n">
        <v>3327.23</v>
      </c>
      <c r="R136" s="27" t="s">
        <v>130</v>
      </c>
      <c r="S136" s="27" t="s">
        <v>192</v>
      </c>
      <c r="T136" s="27" t="n">
        <v>5</v>
      </c>
    </row>
    <row r="137" customFormat="false" ht="15" hidden="false" customHeight="false" outlineLevel="0" collapsed="false">
      <c r="A137" s="30" t="s">
        <v>622</v>
      </c>
      <c r="B137" s="30" t="s">
        <v>623</v>
      </c>
      <c r="C137" s="30" t="n">
        <v>50</v>
      </c>
      <c r="D137" s="30" t="s">
        <v>181</v>
      </c>
      <c r="E137" s="31" t="n">
        <v>45387</v>
      </c>
      <c r="F137" s="30" t="s">
        <v>624</v>
      </c>
      <c r="G137" s="31" t="n">
        <v>45387</v>
      </c>
      <c r="H137" s="30" t="s">
        <v>236</v>
      </c>
      <c r="I137" s="30" t="s">
        <v>323</v>
      </c>
      <c r="J137" s="30" t="s">
        <v>375</v>
      </c>
      <c r="K137" s="30" t="s">
        <v>138</v>
      </c>
      <c r="L137" s="30" t="n">
        <v>71</v>
      </c>
      <c r="M137" s="30" t="n">
        <v>15</v>
      </c>
      <c r="N137" s="30" t="s">
        <v>127</v>
      </c>
      <c r="O137" s="30" t="s">
        <v>139</v>
      </c>
      <c r="P137" s="30" t="s">
        <v>129</v>
      </c>
      <c r="Q137" s="32" t="n">
        <v>1274.83</v>
      </c>
      <c r="R137" s="30" t="s">
        <v>130</v>
      </c>
      <c r="S137" s="30" t="s">
        <v>197</v>
      </c>
      <c r="T137" s="30" t="n">
        <v>4</v>
      </c>
    </row>
    <row r="138" customFormat="false" ht="15" hidden="false" customHeight="false" outlineLevel="0" collapsed="false">
      <c r="A138" s="27" t="s">
        <v>625</v>
      </c>
      <c r="B138" s="27" t="s">
        <v>626</v>
      </c>
      <c r="C138" s="27" t="n">
        <v>66</v>
      </c>
      <c r="D138" s="27" t="s">
        <v>121</v>
      </c>
      <c r="E138" s="28" t="n">
        <v>45309</v>
      </c>
      <c r="F138" s="27" t="s">
        <v>555</v>
      </c>
      <c r="G138" s="28" t="n">
        <v>45311</v>
      </c>
      <c r="H138" s="27" t="s">
        <v>217</v>
      </c>
      <c r="I138" s="27" t="s">
        <v>282</v>
      </c>
      <c r="J138" s="27" t="s">
        <v>283</v>
      </c>
      <c r="K138" s="27" t="s">
        <v>126</v>
      </c>
      <c r="L138" s="27" t="n">
        <v>45</v>
      </c>
      <c r="M138" s="27" t="n">
        <v>49</v>
      </c>
      <c r="N138" s="27" t="s">
        <v>127</v>
      </c>
      <c r="O138" s="27" t="s">
        <v>128</v>
      </c>
      <c r="P138" s="27" t="s">
        <v>129</v>
      </c>
      <c r="Q138" s="29" t="n">
        <v>6880.06</v>
      </c>
      <c r="R138" s="27" t="s">
        <v>172</v>
      </c>
      <c r="S138" s="27" t="s">
        <v>627</v>
      </c>
      <c r="T138" s="27" t="n">
        <v>4</v>
      </c>
    </row>
    <row r="139" customFormat="false" ht="15" hidden="false" customHeight="false" outlineLevel="0" collapsed="false">
      <c r="A139" s="30" t="s">
        <v>628</v>
      </c>
      <c r="B139" s="30" t="s">
        <v>629</v>
      </c>
      <c r="C139" s="30" t="n">
        <v>17</v>
      </c>
      <c r="D139" s="30" t="s">
        <v>181</v>
      </c>
      <c r="E139" s="31" t="n">
        <v>45324</v>
      </c>
      <c r="F139" s="30" t="s">
        <v>630</v>
      </c>
      <c r="G139" s="31" t="n">
        <v>45327</v>
      </c>
      <c r="H139" s="30" t="s">
        <v>242</v>
      </c>
      <c r="I139" s="30" t="s">
        <v>466</v>
      </c>
      <c r="J139" s="30" t="s">
        <v>316</v>
      </c>
      <c r="K139" s="30" t="s">
        <v>156</v>
      </c>
      <c r="L139" s="30" t="n">
        <v>73</v>
      </c>
      <c r="M139" s="30" t="n">
        <v>31</v>
      </c>
      <c r="N139" s="30" t="s">
        <v>127</v>
      </c>
      <c r="O139" s="30" t="s">
        <v>139</v>
      </c>
      <c r="P139" s="30" t="s">
        <v>129</v>
      </c>
      <c r="Q139" s="32" t="n">
        <v>3894.73</v>
      </c>
      <c r="R139" s="30" t="s">
        <v>130</v>
      </c>
      <c r="S139" s="30" t="s">
        <v>157</v>
      </c>
      <c r="T139" s="30" t="n">
        <v>3</v>
      </c>
    </row>
    <row r="140" customFormat="false" ht="15" hidden="false" customHeight="false" outlineLevel="0" collapsed="false">
      <c r="A140" s="27" t="s">
        <v>631</v>
      </c>
      <c r="B140" s="27" t="s">
        <v>632</v>
      </c>
      <c r="C140" s="27" t="n">
        <v>34</v>
      </c>
      <c r="D140" s="27" t="s">
        <v>121</v>
      </c>
      <c r="E140" s="28" t="n">
        <v>45352</v>
      </c>
      <c r="F140" s="27" t="s">
        <v>261</v>
      </c>
      <c r="G140" s="28" t="n">
        <v>45353</v>
      </c>
      <c r="H140" s="27" t="s">
        <v>146</v>
      </c>
      <c r="I140" s="27" t="s">
        <v>309</v>
      </c>
      <c r="J140" s="27" t="s">
        <v>568</v>
      </c>
      <c r="K140" s="27" t="s">
        <v>126</v>
      </c>
      <c r="L140" s="27" t="n">
        <v>10</v>
      </c>
      <c r="M140" s="27" t="n">
        <v>59</v>
      </c>
      <c r="N140" s="27" t="s">
        <v>127</v>
      </c>
      <c r="O140" s="27" t="s">
        <v>128</v>
      </c>
      <c r="P140" s="27" t="s">
        <v>187</v>
      </c>
      <c r="Q140" s="29" t="n">
        <v>6756.32</v>
      </c>
      <c r="R140" s="27" t="s">
        <v>172</v>
      </c>
      <c r="S140" s="27" t="s">
        <v>131</v>
      </c>
      <c r="T140" s="27" t="n">
        <v>3</v>
      </c>
    </row>
    <row r="141" customFormat="false" ht="15" hidden="false" customHeight="false" outlineLevel="0" collapsed="false">
      <c r="A141" s="30" t="s">
        <v>633</v>
      </c>
      <c r="B141" s="30" t="s">
        <v>634</v>
      </c>
      <c r="C141" s="30" t="n">
        <v>47</v>
      </c>
      <c r="D141" s="30" t="s">
        <v>121</v>
      </c>
      <c r="E141" s="31" t="n">
        <v>45334</v>
      </c>
      <c r="F141" s="30" t="s">
        <v>635</v>
      </c>
      <c r="G141" s="31" t="n">
        <v>45334</v>
      </c>
      <c r="H141" s="30" t="s">
        <v>135</v>
      </c>
      <c r="I141" s="30" t="s">
        <v>251</v>
      </c>
      <c r="J141" s="30" t="s">
        <v>618</v>
      </c>
      <c r="K141" s="30" t="s">
        <v>138</v>
      </c>
      <c r="L141" s="30" t="n">
        <v>66</v>
      </c>
      <c r="M141" s="30" t="n">
        <v>40</v>
      </c>
      <c r="N141" s="30" t="s">
        <v>127</v>
      </c>
      <c r="O141" s="30" t="s">
        <v>139</v>
      </c>
      <c r="P141" s="30" t="s">
        <v>150</v>
      </c>
      <c r="Q141" s="32" t="n">
        <v>2458.61</v>
      </c>
      <c r="R141" s="30" t="s">
        <v>130</v>
      </c>
      <c r="S141" s="30" t="s">
        <v>151</v>
      </c>
      <c r="T141" s="30" t="n">
        <v>5</v>
      </c>
    </row>
    <row r="142" customFormat="false" ht="15" hidden="false" customHeight="false" outlineLevel="0" collapsed="false">
      <c r="A142" s="27" t="s">
        <v>636</v>
      </c>
      <c r="B142" s="27" t="s">
        <v>637</v>
      </c>
      <c r="C142" s="27" t="n">
        <v>20</v>
      </c>
      <c r="D142" s="27" t="s">
        <v>181</v>
      </c>
      <c r="E142" s="28" t="n">
        <v>45603</v>
      </c>
      <c r="F142" s="27" t="s">
        <v>638</v>
      </c>
      <c r="G142" s="28" t="n">
        <v>45604</v>
      </c>
      <c r="H142" s="27" t="s">
        <v>123</v>
      </c>
      <c r="I142" s="27" t="s">
        <v>155</v>
      </c>
      <c r="J142" s="27" t="s">
        <v>508</v>
      </c>
      <c r="K142" s="27" t="s">
        <v>138</v>
      </c>
      <c r="L142" s="27" t="n">
        <v>45</v>
      </c>
      <c r="M142" s="27" t="n">
        <v>17</v>
      </c>
      <c r="N142" s="27" t="s">
        <v>127</v>
      </c>
      <c r="O142" s="27" t="s">
        <v>171</v>
      </c>
      <c r="P142" s="27" t="s">
        <v>150</v>
      </c>
      <c r="Q142" s="29" t="n">
        <v>1910.76</v>
      </c>
      <c r="R142" s="27" t="s">
        <v>130</v>
      </c>
      <c r="S142" s="27" t="s">
        <v>223</v>
      </c>
      <c r="T142" s="27" t="n">
        <v>3</v>
      </c>
    </row>
    <row r="143" customFormat="false" ht="15" hidden="false" customHeight="false" outlineLevel="0" collapsed="false">
      <c r="A143" s="30" t="s">
        <v>639</v>
      </c>
      <c r="B143" s="30" t="s">
        <v>230</v>
      </c>
      <c r="C143" s="30" t="n">
        <v>21</v>
      </c>
      <c r="D143" s="30" t="s">
        <v>121</v>
      </c>
      <c r="E143" s="31" t="n">
        <v>45371</v>
      </c>
      <c r="F143" s="30" t="s">
        <v>640</v>
      </c>
      <c r="G143" s="31" t="n">
        <v>45379</v>
      </c>
      <c r="H143" s="30" t="s">
        <v>183</v>
      </c>
      <c r="I143" s="30" t="s">
        <v>430</v>
      </c>
      <c r="J143" s="30" t="s">
        <v>476</v>
      </c>
      <c r="K143" s="30" t="s">
        <v>202</v>
      </c>
      <c r="L143" s="30" t="n">
        <v>6</v>
      </c>
      <c r="M143" s="30" t="n">
        <v>147</v>
      </c>
      <c r="N143" s="30" t="s">
        <v>186</v>
      </c>
      <c r="O143" s="30" t="s">
        <v>139</v>
      </c>
      <c r="P143" s="30" t="s">
        <v>150</v>
      </c>
      <c r="Q143" s="32" t="n">
        <v>16886.52</v>
      </c>
      <c r="R143" s="30" t="s">
        <v>268</v>
      </c>
      <c r="S143" s="30" t="s">
        <v>223</v>
      </c>
      <c r="T143" s="30" t="n">
        <v>4</v>
      </c>
    </row>
    <row r="144" customFormat="false" ht="15" hidden="false" customHeight="false" outlineLevel="0" collapsed="false">
      <c r="A144" s="27" t="s">
        <v>641</v>
      </c>
      <c r="B144" s="27" t="s">
        <v>642</v>
      </c>
      <c r="C144" s="27"/>
      <c r="D144" s="27" t="s">
        <v>121</v>
      </c>
      <c r="E144" s="28" t="n">
        <v>45446</v>
      </c>
      <c r="F144" s="27" t="s">
        <v>341</v>
      </c>
      <c r="G144" s="28" t="n">
        <v>45449</v>
      </c>
      <c r="H144" s="27" t="s">
        <v>206</v>
      </c>
      <c r="I144" s="27" t="s">
        <v>232</v>
      </c>
      <c r="J144" s="27" t="s">
        <v>233</v>
      </c>
      <c r="K144" s="27" t="s">
        <v>126</v>
      </c>
      <c r="L144" s="27" t="n">
        <v>20</v>
      </c>
      <c r="M144" s="27" t="n">
        <v>119</v>
      </c>
      <c r="N144" s="27" t="s">
        <v>186</v>
      </c>
      <c r="O144" s="27" t="s">
        <v>139</v>
      </c>
      <c r="P144" s="27" t="s">
        <v>150</v>
      </c>
      <c r="Q144" s="29" t="n">
        <v>8487.58</v>
      </c>
      <c r="R144" s="27" t="s">
        <v>130</v>
      </c>
      <c r="S144" s="27" t="s">
        <v>157</v>
      </c>
      <c r="T144" s="27" t="n">
        <v>3</v>
      </c>
    </row>
    <row r="145" customFormat="false" ht="15" hidden="false" customHeight="false" outlineLevel="0" collapsed="false">
      <c r="A145" s="30" t="s">
        <v>643</v>
      </c>
      <c r="B145" s="30" t="s">
        <v>644</v>
      </c>
      <c r="C145" s="30" t="n">
        <v>41</v>
      </c>
      <c r="D145" s="30" t="s">
        <v>181</v>
      </c>
      <c r="E145" s="31" t="n">
        <v>45493</v>
      </c>
      <c r="F145" s="30" t="s">
        <v>645</v>
      </c>
      <c r="G145" s="31" t="n">
        <v>45493</v>
      </c>
      <c r="H145" s="30" t="s">
        <v>183</v>
      </c>
      <c r="I145" s="30" t="s">
        <v>184</v>
      </c>
      <c r="J145" s="30" t="s">
        <v>411</v>
      </c>
      <c r="K145" s="30" t="s">
        <v>156</v>
      </c>
      <c r="L145" s="30" t="n">
        <v>16</v>
      </c>
      <c r="M145" s="30" t="n">
        <v>61</v>
      </c>
      <c r="N145" s="30" t="s">
        <v>127</v>
      </c>
      <c r="O145" s="30" t="s">
        <v>139</v>
      </c>
      <c r="P145" s="30" t="s">
        <v>129</v>
      </c>
      <c r="Q145" s="32" t="n">
        <v>3032.86</v>
      </c>
      <c r="R145" s="30" t="s">
        <v>130</v>
      </c>
      <c r="S145" s="30" t="s">
        <v>131</v>
      </c>
      <c r="T145" s="30" t="n">
        <v>4</v>
      </c>
    </row>
    <row r="146" customFormat="false" ht="15" hidden="false" customHeight="false" outlineLevel="0" collapsed="false">
      <c r="A146" s="27" t="s">
        <v>646</v>
      </c>
      <c r="B146" s="27" t="s">
        <v>647</v>
      </c>
      <c r="C146" s="27" t="n">
        <v>44</v>
      </c>
      <c r="D146" s="27" t="s">
        <v>121</v>
      </c>
      <c r="E146" s="28" t="n">
        <v>45537</v>
      </c>
      <c r="F146" s="27" t="s">
        <v>334</v>
      </c>
      <c r="G146" s="28" t="n">
        <v>45550</v>
      </c>
      <c r="H146" s="27" t="s">
        <v>161</v>
      </c>
      <c r="I146" s="27" t="s">
        <v>320</v>
      </c>
      <c r="J146" s="27" t="s">
        <v>648</v>
      </c>
      <c r="K146" s="27" t="s">
        <v>202</v>
      </c>
      <c r="L146" s="27" t="n">
        <v>13</v>
      </c>
      <c r="M146" s="27" t="n">
        <v>125</v>
      </c>
      <c r="N146" s="27" t="s">
        <v>186</v>
      </c>
      <c r="O146" s="27" t="s">
        <v>128</v>
      </c>
      <c r="P146" s="27" t="s">
        <v>129</v>
      </c>
      <c r="Q146" s="29" t="n">
        <v>16981.42</v>
      </c>
      <c r="R146" s="27" t="s">
        <v>130</v>
      </c>
      <c r="S146" s="27" t="s">
        <v>223</v>
      </c>
      <c r="T146" s="27" t="n">
        <v>4</v>
      </c>
    </row>
    <row r="147" customFormat="false" ht="15" hidden="false" customHeight="false" outlineLevel="0" collapsed="false">
      <c r="A147" s="30" t="s">
        <v>649</v>
      </c>
      <c r="B147" s="30" t="s">
        <v>650</v>
      </c>
      <c r="C147" s="30" t="n">
        <v>49</v>
      </c>
      <c r="D147" s="30" t="s">
        <v>397</v>
      </c>
      <c r="E147" s="31" t="n">
        <v>45372</v>
      </c>
      <c r="F147" s="30" t="s">
        <v>651</v>
      </c>
      <c r="G147" s="31" t="n">
        <v>45373</v>
      </c>
      <c r="H147" s="30" t="s">
        <v>242</v>
      </c>
      <c r="I147" s="30" t="s">
        <v>466</v>
      </c>
      <c r="J147" s="30" t="s">
        <v>244</v>
      </c>
      <c r="K147" s="30" t="s">
        <v>156</v>
      </c>
      <c r="L147" s="30" t="n">
        <v>23</v>
      </c>
      <c r="M147" s="30" t="n">
        <v>33</v>
      </c>
      <c r="N147" s="30" t="s">
        <v>127</v>
      </c>
      <c r="O147" s="30" t="s">
        <v>149</v>
      </c>
      <c r="P147" s="30" t="s">
        <v>140</v>
      </c>
      <c r="Q147" s="32" t="n">
        <v>3073.21</v>
      </c>
      <c r="R147" s="30" t="s">
        <v>172</v>
      </c>
      <c r="S147" s="30" t="s">
        <v>223</v>
      </c>
      <c r="T147" s="30" t="n">
        <v>4</v>
      </c>
    </row>
    <row r="148" customFormat="false" ht="15" hidden="false" customHeight="false" outlineLevel="0" collapsed="false">
      <c r="A148" s="27" t="s">
        <v>652</v>
      </c>
      <c r="B148" s="27" t="s">
        <v>653</v>
      </c>
      <c r="C148" s="27" t="n">
        <v>81</v>
      </c>
      <c r="D148" s="27" t="s">
        <v>121</v>
      </c>
      <c r="E148" s="28" t="n">
        <v>45507</v>
      </c>
      <c r="F148" s="27" t="s">
        <v>356</v>
      </c>
      <c r="G148" s="28" t="n">
        <v>45512</v>
      </c>
      <c r="H148" s="27" t="s">
        <v>236</v>
      </c>
      <c r="I148" s="27" t="s">
        <v>266</v>
      </c>
      <c r="J148" s="27" t="s">
        <v>267</v>
      </c>
      <c r="K148" s="27" t="s">
        <v>126</v>
      </c>
      <c r="L148" s="27" t="n">
        <v>12</v>
      </c>
      <c r="M148" s="27" t="n">
        <v>101</v>
      </c>
      <c r="N148" s="27" t="s">
        <v>127</v>
      </c>
      <c r="O148" s="27" t="s">
        <v>139</v>
      </c>
      <c r="P148" s="27" t="s">
        <v>129</v>
      </c>
      <c r="Q148" s="29" t="n">
        <v>7420.82</v>
      </c>
      <c r="R148" s="27" t="s">
        <v>130</v>
      </c>
      <c r="S148" s="27" t="s">
        <v>151</v>
      </c>
      <c r="T148" s="27" t="n">
        <v>5</v>
      </c>
    </row>
    <row r="149" customFormat="false" ht="15" hidden="false" customHeight="false" outlineLevel="0" collapsed="false">
      <c r="A149" s="30" t="s">
        <v>654</v>
      </c>
      <c r="B149" s="30" t="s">
        <v>655</v>
      </c>
      <c r="C149" s="30" t="n">
        <v>67</v>
      </c>
      <c r="D149" s="30" t="s">
        <v>181</v>
      </c>
      <c r="E149" s="31" t="n">
        <v>45346</v>
      </c>
      <c r="F149" s="30" t="s">
        <v>490</v>
      </c>
      <c r="G149" s="31" t="n">
        <v>45352</v>
      </c>
      <c r="H149" s="30" t="s">
        <v>161</v>
      </c>
      <c r="I149" s="30" t="s">
        <v>162</v>
      </c>
      <c r="J149" s="30" t="s">
        <v>426</v>
      </c>
      <c r="K149" s="30" t="s">
        <v>126</v>
      </c>
      <c r="L149" s="30" t="n">
        <v>19</v>
      </c>
      <c r="M149" s="30" t="n">
        <v>52</v>
      </c>
      <c r="N149" s="30" t="s">
        <v>127</v>
      </c>
      <c r="O149" s="30" t="s">
        <v>139</v>
      </c>
      <c r="P149" s="30" t="s">
        <v>150</v>
      </c>
      <c r="Q149" s="32" t="n">
        <v>8166.39</v>
      </c>
      <c r="R149" s="30" t="s">
        <v>130</v>
      </c>
      <c r="S149" s="30" t="s">
        <v>335</v>
      </c>
      <c r="T149" s="30" t="n">
        <v>3</v>
      </c>
    </row>
    <row r="150" customFormat="false" ht="15" hidden="false" customHeight="false" outlineLevel="0" collapsed="false">
      <c r="A150" s="27" t="s">
        <v>656</v>
      </c>
      <c r="B150" s="27" t="s">
        <v>657</v>
      </c>
      <c r="C150" s="27" t="n">
        <v>35</v>
      </c>
      <c r="D150" s="27" t="s">
        <v>121</v>
      </c>
      <c r="E150" s="28" t="n">
        <v>45602</v>
      </c>
      <c r="F150" s="27" t="s">
        <v>454</v>
      </c>
      <c r="G150" s="28" t="n">
        <v>45602</v>
      </c>
      <c r="H150" s="27" t="s">
        <v>135</v>
      </c>
      <c r="I150" s="27" t="s">
        <v>136</v>
      </c>
      <c r="J150" s="27" t="s">
        <v>618</v>
      </c>
      <c r="K150" s="27" t="s">
        <v>138</v>
      </c>
      <c r="L150" s="27" t="n">
        <v>53</v>
      </c>
      <c r="M150" s="27" t="n">
        <v>24</v>
      </c>
      <c r="N150" s="27" t="s">
        <v>127</v>
      </c>
      <c r="O150" s="27" t="s">
        <v>128</v>
      </c>
      <c r="P150" s="27" t="s">
        <v>129</v>
      </c>
      <c r="Q150" s="29" t="n">
        <v>1636.24</v>
      </c>
      <c r="R150" s="27" t="s">
        <v>130</v>
      </c>
      <c r="S150" s="27" t="s">
        <v>131</v>
      </c>
      <c r="T150" s="27" t="n">
        <v>2</v>
      </c>
    </row>
    <row r="151" customFormat="false" ht="15" hidden="false" customHeight="false" outlineLevel="0" collapsed="false">
      <c r="A151" s="30" t="s">
        <v>658</v>
      </c>
      <c r="B151" s="30" t="s">
        <v>659</v>
      </c>
      <c r="C151" s="30" t="n">
        <v>37</v>
      </c>
      <c r="D151" s="30" t="s">
        <v>359</v>
      </c>
      <c r="E151" s="31" t="n">
        <v>45594</v>
      </c>
      <c r="F151" s="30" t="s">
        <v>257</v>
      </c>
      <c r="G151" s="31" t="n">
        <v>45600</v>
      </c>
      <c r="H151" s="30" t="s">
        <v>217</v>
      </c>
      <c r="I151" s="30" t="s">
        <v>344</v>
      </c>
      <c r="J151" s="30" t="s">
        <v>218</v>
      </c>
      <c r="K151" s="30" t="s">
        <v>202</v>
      </c>
      <c r="L151" s="30" t="n">
        <v>18</v>
      </c>
      <c r="M151" s="30" t="n">
        <v>118</v>
      </c>
      <c r="N151" s="30" t="s">
        <v>186</v>
      </c>
      <c r="O151" s="30" t="s">
        <v>139</v>
      </c>
      <c r="P151" s="30" t="s">
        <v>129</v>
      </c>
      <c r="Q151" s="32" t="n">
        <v>16721.55</v>
      </c>
      <c r="R151" s="30" t="s">
        <v>268</v>
      </c>
      <c r="S151" s="30" t="s">
        <v>151</v>
      </c>
      <c r="T151" s="30" t="n">
        <v>3</v>
      </c>
    </row>
    <row r="152" customFormat="false" ht="15" hidden="false" customHeight="false" outlineLevel="0" collapsed="false">
      <c r="A152" s="27" t="s">
        <v>660</v>
      </c>
      <c r="B152" s="27" t="s">
        <v>661</v>
      </c>
      <c r="C152" s="27" t="n">
        <v>22</v>
      </c>
      <c r="D152" s="27" t="s">
        <v>181</v>
      </c>
      <c r="E152" s="28" t="n">
        <v>45333</v>
      </c>
      <c r="F152" s="27" t="s">
        <v>662</v>
      </c>
      <c r="G152" s="28" t="n">
        <v>45335</v>
      </c>
      <c r="H152" s="27" t="s">
        <v>161</v>
      </c>
      <c r="I152" s="27"/>
      <c r="J152" s="27" t="s">
        <v>385</v>
      </c>
      <c r="K152" s="27" t="s">
        <v>156</v>
      </c>
      <c r="L152" s="27" t="n">
        <v>64</v>
      </c>
      <c r="M152" s="27" t="n">
        <v>80</v>
      </c>
      <c r="N152" s="27" t="s">
        <v>127</v>
      </c>
      <c r="O152" s="27" t="s">
        <v>139</v>
      </c>
      <c r="P152" s="27" t="s">
        <v>129</v>
      </c>
      <c r="Q152" s="29" t="n">
        <v>4907.68</v>
      </c>
      <c r="R152" s="27" t="s">
        <v>130</v>
      </c>
      <c r="S152" s="27" t="s">
        <v>151</v>
      </c>
      <c r="T152" s="27" t="n">
        <v>3</v>
      </c>
    </row>
    <row r="153" customFormat="false" ht="15" hidden="false" customHeight="false" outlineLevel="0" collapsed="false">
      <c r="A153" s="30" t="s">
        <v>663</v>
      </c>
      <c r="B153" s="30" t="s">
        <v>664</v>
      </c>
      <c r="C153" s="30" t="n">
        <v>48</v>
      </c>
      <c r="D153" s="30" t="s">
        <v>121</v>
      </c>
      <c r="E153" s="31" t="n">
        <v>45340</v>
      </c>
      <c r="F153" s="30" t="s">
        <v>497</v>
      </c>
      <c r="G153" s="31" t="n">
        <v>45343</v>
      </c>
      <c r="H153" s="30" t="s">
        <v>217</v>
      </c>
      <c r="I153" s="30" t="s">
        <v>392</v>
      </c>
      <c r="J153" s="30" t="s">
        <v>218</v>
      </c>
      <c r="K153" s="30" t="s">
        <v>126</v>
      </c>
      <c r="L153" s="30" t="n">
        <v>36</v>
      </c>
      <c r="M153" s="30" t="n">
        <v>63</v>
      </c>
      <c r="N153" s="30" t="s">
        <v>186</v>
      </c>
      <c r="O153" s="30" t="s">
        <v>139</v>
      </c>
      <c r="P153" s="30" t="s">
        <v>129</v>
      </c>
      <c r="Q153" s="32" t="n">
        <v>7080.77</v>
      </c>
      <c r="R153" s="30" t="s">
        <v>130</v>
      </c>
      <c r="S153" s="30" t="s">
        <v>178</v>
      </c>
      <c r="T153" s="30" t="n">
        <v>4</v>
      </c>
    </row>
    <row r="154" customFormat="false" ht="15" hidden="false" customHeight="false" outlineLevel="0" collapsed="false">
      <c r="A154" s="27" t="s">
        <v>665</v>
      </c>
      <c r="B154" s="27" t="s">
        <v>666</v>
      </c>
      <c r="C154" s="27" t="n">
        <v>22</v>
      </c>
      <c r="D154" s="27" t="s">
        <v>121</v>
      </c>
      <c r="E154" s="28" t="n">
        <v>45298</v>
      </c>
      <c r="F154" s="27" t="s">
        <v>549</v>
      </c>
      <c r="G154" s="28" t="n">
        <v>45304</v>
      </c>
      <c r="H154" s="27" t="s">
        <v>135</v>
      </c>
      <c r="I154" s="27" t="s">
        <v>251</v>
      </c>
      <c r="J154" s="27" t="s">
        <v>618</v>
      </c>
      <c r="K154" s="27" t="s">
        <v>126</v>
      </c>
      <c r="L154" s="27" t="n">
        <v>32</v>
      </c>
      <c r="M154" s="27" t="n">
        <v>135</v>
      </c>
      <c r="N154" s="27" t="s">
        <v>186</v>
      </c>
      <c r="O154" s="27" t="s">
        <v>149</v>
      </c>
      <c r="P154" s="27" t="s">
        <v>129</v>
      </c>
      <c r="Q154" s="29" t="n">
        <v>8863.55</v>
      </c>
      <c r="R154" s="27" t="s">
        <v>130</v>
      </c>
      <c r="S154" s="27" t="s">
        <v>151</v>
      </c>
      <c r="T154" s="27" t="n">
        <v>4</v>
      </c>
    </row>
    <row r="155" customFormat="false" ht="15" hidden="false" customHeight="false" outlineLevel="0" collapsed="false">
      <c r="A155" s="30" t="s">
        <v>667</v>
      </c>
      <c r="B155" s="30" t="s">
        <v>668</v>
      </c>
      <c r="C155" s="30" t="n">
        <v>35</v>
      </c>
      <c r="D155" s="30" t="s">
        <v>181</v>
      </c>
      <c r="E155" s="31" t="n">
        <v>45523</v>
      </c>
      <c r="F155" s="30" t="s">
        <v>669</v>
      </c>
      <c r="G155" s="31" t="n">
        <v>45524</v>
      </c>
      <c r="H155" s="30" t="s">
        <v>161</v>
      </c>
      <c r="I155" s="30" t="s">
        <v>320</v>
      </c>
      <c r="J155" s="30" t="s">
        <v>426</v>
      </c>
      <c r="K155" s="30" t="s">
        <v>138</v>
      </c>
      <c r="L155" s="30" t="n">
        <v>83</v>
      </c>
      <c r="M155" s="30" t="n">
        <v>24</v>
      </c>
      <c r="N155" s="30" t="s">
        <v>127</v>
      </c>
      <c r="O155" s="30" t="s">
        <v>139</v>
      </c>
      <c r="P155" s="30" t="s">
        <v>150</v>
      </c>
      <c r="Q155" s="32" t="n">
        <v>2269.49</v>
      </c>
      <c r="R155" s="30" t="s">
        <v>268</v>
      </c>
      <c r="S155" s="30" t="s">
        <v>151</v>
      </c>
      <c r="T155" s="30" t="n">
        <v>3</v>
      </c>
    </row>
    <row r="156" customFormat="false" ht="15" hidden="false" customHeight="false" outlineLevel="0" collapsed="false">
      <c r="A156" s="27" t="s">
        <v>670</v>
      </c>
      <c r="B156" s="27" t="s">
        <v>671</v>
      </c>
      <c r="C156" s="27" t="n">
        <v>79</v>
      </c>
      <c r="D156" s="27" t="s">
        <v>121</v>
      </c>
      <c r="E156" s="28" t="n">
        <v>45318</v>
      </c>
      <c r="F156" s="27" t="s">
        <v>175</v>
      </c>
      <c r="G156" s="28" t="n">
        <v>45320</v>
      </c>
      <c r="H156" s="27" t="s">
        <v>123</v>
      </c>
      <c r="I156" s="27" t="s">
        <v>304</v>
      </c>
      <c r="J156" s="27" t="s">
        <v>418</v>
      </c>
      <c r="K156" s="27" t="s">
        <v>156</v>
      </c>
      <c r="L156" s="27" t="n">
        <v>48</v>
      </c>
      <c r="M156" s="27" t="n">
        <v>39</v>
      </c>
      <c r="N156" s="27" t="s">
        <v>127</v>
      </c>
      <c r="O156" s="27" t="s">
        <v>171</v>
      </c>
      <c r="P156" s="27" t="s">
        <v>187</v>
      </c>
      <c r="Q156" s="29" t="n">
        <v>3799.99</v>
      </c>
      <c r="R156" s="27" t="s">
        <v>130</v>
      </c>
      <c r="S156" s="27" t="s">
        <v>192</v>
      </c>
      <c r="T156" s="27" t="n">
        <v>4</v>
      </c>
    </row>
    <row r="157" customFormat="false" ht="15" hidden="false" customHeight="false" outlineLevel="0" collapsed="false">
      <c r="A157" s="30" t="s">
        <v>672</v>
      </c>
      <c r="B157" s="30" t="s">
        <v>673</v>
      </c>
      <c r="C157" s="30" t="n">
        <v>41</v>
      </c>
      <c r="D157" s="30" t="s">
        <v>121</v>
      </c>
      <c r="E157" s="31" t="n">
        <v>45636</v>
      </c>
      <c r="F157" s="30" t="s">
        <v>674</v>
      </c>
      <c r="G157" s="31" t="n">
        <v>45639</v>
      </c>
      <c r="H157" s="30" t="s">
        <v>135</v>
      </c>
      <c r="I157" s="30" t="s">
        <v>251</v>
      </c>
      <c r="J157" s="30" t="s">
        <v>201</v>
      </c>
      <c r="K157" s="30" t="s">
        <v>126</v>
      </c>
      <c r="L157" s="30" t="n">
        <v>13</v>
      </c>
      <c r="M157" s="30" t="n">
        <v>94</v>
      </c>
      <c r="N157" s="30" t="s">
        <v>186</v>
      </c>
      <c r="O157" s="30" t="s">
        <v>149</v>
      </c>
      <c r="P157" s="30" t="s">
        <v>150</v>
      </c>
      <c r="Q157" s="32" t="n">
        <v>7782.84</v>
      </c>
      <c r="R157" s="30" t="s">
        <v>172</v>
      </c>
      <c r="S157" s="30" t="s">
        <v>197</v>
      </c>
      <c r="T157" s="30" t="n">
        <v>3</v>
      </c>
    </row>
    <row r="158" customFormat="false" ht="15" hidden="false" customHeight="false" outlineLevel="0" collapsed="false">
      <c r="A158" s="27" t="s">
        <v>675</v>
      </c>
      <c r="B158" s="27" t="s">
        <v>676</v>
      </c>
      <c r="C158" s="27" t="n">
        <v>40</v>
      </c>
      <c r="D158" s="27" t="s">
        <v>181</v>
      </c>
      <c r="E158" s="28" t="n">
        <v>45562</v>
      </c>
      <c r="F158" s="27" t="s">
        <v>674</v>
      </c>
      <c r="G158" s="28" t="n">
        <v>45563</v>
      </c>
      <c r="H158" s="27" t="s">
        <v>242</v>
      </c>
      <c r="I158" s="27"/>
      <c r="J158" s="27" t="s">
        <v>316</v>
      </c>
      <c r="K158" s="27" t="s">
        <v>126</v>
      </c>
      <c r="L158" s="27" t="n">
        <v>45</v>
      </c>
      <c r="M158" s="27" t="n">
        <v>134</v>
      </c>
      <c r="N158" s="27" t="s">
        <v>186</v>
      </c>
      <c r="O158" s="27" t="s">
        <v>149</v>
      </c>
      <c r="P158" s="27" t="s">
        <v>140</v>
      </c>
      <c r="Q158" s="29" t="n">
        <v>8709.43</v>
      </c>
      <c r="R158" s="27" t="s">
        <v>130</v>
      </c>
      <c r="S158" s="27" t="s">
        <v>141</v>
      </c>
      <c r="T158" s="27" t="n">
        <v>4</v>
      </c>
    </row>
    <row r="159" customFormat="false" ht="15" hidden="false" customHeight="false" outlineLevel="0" collapsed="false">
      <c r="A159" s="30" t="s">
        <v>677</v>
      </c>
      <c r="B159" s="30" t="s">
        <v>678</v>
      </c>
      <c r="C159" s="30" t="n">
        <v>83</v>
      </c>
      <c r="D159" s="30" t="s">
        <v>121</v>
      </c>
      <c r="E159" s="31" t="n">
        <v>45650</v>
      </c>
      <c r="F159" s="30" t="s">
        <v>679</v>
      </c>
      <c r="G159" s="31" t="n">
        <v>45656</v>
      </c>
      <c r="H159" s="30" t="s">
        <v>161</v>
      </c>
      <c r="I159" s="30" t="s">
        <v>162</v>
      </c>
      <c r="J159" s="30" t="s">
        <v>648</v>
      </c>
      <c r="K159" s="30" t="s">
        <v>126</v>
      </c>
      <c r="L159" s="30" t="n">
        <v>7</v>
      </c>
      <c r="M159" s="30" t="n">
        <v>126</v>
      </c>
      <c r="N159" s="30" t="s">
        <v>186</v>
      </c>
      <c r="O159" s="30" t="s">
        <v>128</v>
      </c>
      <c r="P159" s="30" t="s">
        <v>140</v>
      </c>
      <c r="Q159" s="32" t="n">
        <v>7828.04</v>
      </c>
      <c r="R159" s="30" t="s">
        <v>130</v>
      </c>
      <c r="S159" s="30" t="s">
        <v>335</v>
      </c>
      <c r="T159" s="30" t="n">
        <v>4</v>
      </c>
    </row>
    <row r="160" customFormat="false" ht="15" hidden="false" customHeight="false" outlineLevel="0" collapsed="false">
      <c r="A160" s="27" t="s">
        <v>680</v>
      </c>
      <c r="B160" s="27" t="s">
        <v>681</v>
      </c>
      <c r="C160" s="27" t="n">
        <v>25</v>
      </c>
      <c r="D160" s="27" t="s">
        <v>181</v>
      </c>
      <c r="E160" s="28" t="n">
        <v>45494</v>
      </c>
      <c r="F160" s="27" t="s">
        <v>682</v>
      </c>
      <c r="G160" s="28" t="n">
        <v>45505</v>
      </c>
      <c r="H160" s="27" t="s">
        <v>217</v>
      </c>
      <c r="I160" s="27" t="s">
        <v>282</v>
      </c>
      <c r="J160" s="27" t="s">
        <v>483</v>
      </c>
      <c r="K160" s="27" t="s">
        <v>202</v>
      </c>
      <c r="L160" s="27" t="n">
        <v>20</v>
      </c>
      <c r="M160" s="27" t="n">
        <v>80</v>
      </c>
      <c r="N160" s="27" t="s">
        <v>186</v>
      </c>
      <c r="O160" s="27" t="s">
        <v>171</v>
      </c>
      <c r="P160" s="27" t="s">
        <v>187</v>
      </c>
      <c r="Q160" s="29" t="n">
        <v>16496.71</v>
      </c>
      <c r="R160" s="27" t="s">
        <v>172</v>
      </c>
      <c r="S160" s="27" t="s">
        <v>151</v>
      </c>
      <c r="T160" s="27" t="n">
        <v>2</v>
      </c>
    </row>
    <row r="161" customFormat="false" ht="15" hidden="false" customHeight="false" outlineLevel="0" collapsed="false">
      <c r="A161" s="30" t="s">
        <v>683</v>
      </c>
      <c r="B161" s="30" t="s">
        <v>684</v>
      </c>
      <c r="C161" s="30" t="n">
        <v>38</v>
      </c>
      <c r="D161" s="30" t="s">
        <v>121</v>
      </c>
      <c r="E161" s="31" t="n">
        <v>45331</v>
      </c>
      <c r="F161" s="30" t="s">
        <v>546</v>
      </c>
      <c r="G161" s="31" t="n">
        <v>45337</v>
      </c>
      <c r="H161" s="30" t="s">
        <v>242</v>
      </c>
      <c r="I161" s="30" t="s">
        <v>315</v>
      </c>
      <c r="J161" s="30" t="s">
        <v>316</v>
      </c>
      <c r="K161" s="30" t="s">
        <v>126</v>
      </c>
      <c r="L161" s="30" t="n">
        <v>10</v>
      </c>
      <c r="M161" s="30" t="n">
        <v>137</v>
      </c>
      <c r="N161" s="30" t="s">
        <v>186</v>
      </c>
      <c r="O161" s="30" t="s">
        <v>171</v>
      </c>
      <c r="P161" s="30" t="s">
        <v>140</v>
      </c>
      <c r="Q161" s="32" t="n">
        <v>8099.22</v>
      </c>
      <c r="R161" s="30" t="s">
        <v>130</v>
      </c>
      <c r="S161" s="30" t="s">
        <v>164</v>
      </c>
      <c r="T161" s="30" t="n">
        <v>3</v>
      </c>
    </row>
    <row r="162" customFormat="false" ht="15" hidden="false" customHeight="false" outlineLevel="0" collapsed="false">
      <c r="A162" s="27" t="s">
        <v>685</v>
      </c>
      <c r="B162" s="27" t="s">
        <v>686</v>
      </c>
      <c r="C162" s="27" t="n">
        <v>62</v>
      </c>
      <c r="D162" s="27" t="s">
        <v>566</v>
      </c>
      <c r="E162" s="28" t="n">
        <v>45433</v>
      </c>
      <c r="F162" s="27" t="s">
        <v>435</v>
      </c>
      <c r="G162" s="28" t="n">
        <v>45433</v>
      </c>
      <c r="H162" s="27" t="s">
        <v>183</v>
      </c>
      <c r="I162" s="27" t="s">
        <v>212</v>
      </c>
      <c r="J162" s="27" t="s">
        <v>476</v>
      </c>
      <c r="K162" s="27" t="s">
        <v>138</v>
      </c>
      <c r="L162" s="27" t="n">
        <v>50</v>
      </c>
      <c r="M162" s="27" t="n">
        <v>23</v>
      </c>
      <c r="N162" s="27" t="s">
        <v>127</v>
      </c>
      <c r="O162" s="27" t="s">
        <v>149</v>
      </c>
      <c r="P162" s="27" t="s">
        <v>187</v>
      </c>
      <c r="Q162" s="29" t="n">
        <v>921.75</v>
      </c>
      <c r="R162" s="27" t="s">
        <v>130</v>
      </c>
      <c r="S162" s="27" t="s">
        <v>192</v>
      </c>
      <c r="T162" s="27" t="n">
        <v>5</v>
      </c>
    </row>
    <row r="163" customFormat="false" ht="15" hidden="false" customHeight="false" outlineLevel="0" collapsed="false">
      <c r="A163" s="30" t="s">
        <v>687</v>
      </c>
      <c r="B163" s="30" t="s">
        <v>688</v>
      </c>
      <c r="C163" s="30" t="n">
        <v>31</v>
      </c>
      <c r="D163" s="30" t="s">
        <v>121</v>
      </c>
      <c r="E163" s="31" t="n">
        <v>45380</v>
      </c>
      <c r="F163" s="30" t="s">
        <v>689</v>
      </c>
      <c r="G163" s="31" t="n">
        <v>45381</v>
      </c>
      <c r="H163" s="30" t="s">
        <v>168</v>
      </c>
      <c r="I163" s="30" t="s">
        <v>366</v>
      </c>
      <c r="J163" s="30" t="s">
        <v>170</v>
      </c>
      <c r="K163" s="30" t="s">
        <v>156</v>
      </c>
      <c r="L163" s="30" t="n">
        <v>62</v>
      </c>
      <c r="M163" s="30" t="n">
        <v>33</v>
      </c>
      <c r="N163" s="30" t="s">
        <v>127</v>
      </c>
      <c r="O163" s="30" t="s">
        <v>139</v>
      </c>
      <c r="P163" s="30" t="s">
        <v>150</v>
      </c>
      <c r="Q163" s="32" t="n">
        <v>2990.03</v>
      </c>
      <c r="R163" s="30" t="s">
        <v>172</v>
      </c>
      <c r="S163" s="30" t="s">
        <v>335</v>
      </c>
      <c r="T163" s="30" t="n">
        <v>4</v>
      </c>
    </row>
    <row r="164" customFormat="false" ht="15" hidden="false" customHeight="false" outlineLevel="0" collapsed="false">
      <c r="A164" s="27" t="s">
        <v>690</v>
      </c>
      <c r="B164" s="27" t="s">
        <v>691</v>
      </c>
      <c r="C164" s="27" t="n">
        <v>41</v>
      </c>
      <c r="D164" s="27" t="s">
        <v>181</v>
      </c>
      <c r="E164" s="28" t="n">
        <v>45304</v>
      </c>
      <c r="F164" s="27" t="s">
        <v>692</v>
      </c>
      <c r="G164" s="28" t="n">
        <v>45305</v>
      </c>
      <c r="H164" s="27" t="s">
        <v>168</v>
      </c>
      <c r="I164" s="27" t="s">
        <v>366</v>
      </c>
      <c r="J164" s="27" t="s">
        <v>191</v>
      </c>
      <c r="K164" s="27" t="s">
        <v>138</v>
      </c>
      <c r="L164" s="27" t="n">
        <v>62</v>
      </c>
      <c r="M164" s="27" t="n">
        <v>25</v>
      </c>
      <c r="N164" s="27" t="s">
        <v>127</v>
      </c>
      <c r="O164" s="27" t="s">
        <v>139</v>
      </c>
      <c r="P164" s="27" t="s">
        <v>187</v>
      </c>
      <c r="Q164" s="29" t="n">
        <v>2216.85</v>
      </c>
      <c r="R164" s="27" t="s">
        <v>172</v>
      </c>
      <c r="S164" s="27" t="s">
        <v>192</v>
      </c>
      <c r="T164" s="27" t="n">
        <v>3</v>
      </c>
    </row>
    <row r="165" customFormat="false" ht="15" hidden="false" customHeight="false" outlineLevel="0" collapsed="false">
      <c r="A165" s="30" t="s">
        <v>693</v>
      </c>
      <c r="B165" s="30" t="s">
        <v>694</v>
      </c>
      <c r="C165" s="30" t="n">
        <v>26</v>
      </c>
      <c r="D165" s="30" t="s">
        <v>181</v>
      </c>
      <c r="E165" s="31" t="n">
        <v>45622</v>
      </c>
      <c r="F165" s="30" t="s">
        <v>695</v>
      </c>
      <c r="G165" s="31" t="n">
        <v>45623</v>
      </c>
      <c r="H165" s="30" t="s">
        <v>168</v>
      </c>
      <c r="I165" s="30" t="s">
        <v>169</v>
      </c>
      <c r="J165" s="30" t="s">
        <v>367</v>
      </c>
      <c r="K165" s="30" t="s">
        <v>138</v>
      </c>
      <c r="L165" s="30" t="n">
        <v>84</v>
      </c>
      <c r="M165" s="30" t="n">
        <v>24</v>
      </c>
      <c r="N165" s="30" t="s">
        <v>127</v>
      </c>
      <c r="O165" s="30" t="s">
        <v>128</v>
      </c>
      <c r="P165" s="30" t="s">
        <v>140</v>
      </c>
      <c r="Q165" s="32" t="n">
        <v>1635.16</v>
      </c>
      <c r="R165" s="30" t="s">
        <v>130</v>
      </c>
      <c r="S165" s="30" t="s">
        <v>157</v>
      </c>
      <c r="T165" s="30" t="n">
        <v>5</v>
      </c>
    </row>
    <row r="166" customFormat="false" ht="15" hidden="false" customHeight="false" outlineLevel="0" collapsed="false">
      <c r="A166" s="27" t="s">
        <v>696</v>
      </c>
      <c r="B166" s="27" t="s">
        <v>697</v>
      </c>
      <c r="C166" s="27" t="n">
        <v>0</v>
      </c>
      <c r="D166" s="27" t="s">
        <v>181</v>
      </c>
      <c r="E166" s="28" t="n">
        <v>45643</v>
      </c>
      <c r="F166" s="27" t="s">
        <v>698</v>
      </c>
      <c r="G166" s="28" t="n">
        <v>45646</v>
      </c>
      <c r="H166" s="27" t="s">
        <v>206</v>
      </c>
      <c r="I166" s="27" t="s">
        <v>232</v>
      </c>
      <c r="J166" s="27" t="s">
        <v>208</v>
      </c>
      <c r="K166" s="27" t="s">
        <v>126</v>
      </c>
      <c r="L166" s="27" t="n">
        <v>11</v>
      </c>
      <c r="M166" s="27" t="n">
        <v>87</v>
      </c>
      <c r="N166" s="27" t="s">
        <v>186</v>
      </c>
      <c r="O166" s="27" t="s">
        <v>128</v>
      </c>
      <c r="P166" s="27" t="s">
        <v>129</v>
      </c>
      <c r="Q166" s="29" t="n">
        <v>7403.65</v>
      </c>
      <c r="R166" s="27" t="s">
        <v>172</v>
      </c>
      <c r="S166" s="27" t="s">
        <v>141</v>
      </c>
      <c r="T166" s="27" t="n">
        <v>4</v>
      </c>
    </row>
    <row r="167" customFormat="false" ht="15" hidden="false" customHeight="false" outlineLevel="0" collapsed="false">
      <c r="A167" s="30" t="s">
        <v>699</v>
      </c>
      <c r="B167" s="30" t="s">
        <v>700</v>
      </c>
      <c r="C167" s="30" t="n">
        <v>50</v>
      </c>
      <c r="D167" s="30" t="s">
        <v>701</v>
      </c>
      <c r="E167" s="31" t="n">
        <v>45439</v>
      </c>
      <c r="F167" s="30" t="s">
        <v>702</v>
      </c>
      <c r="G167" s="31" t="n">
        <v>45444</v>
      </c>
      <c r="H167" s="30" t="s">
        <v>161</v>
      </c>
      <c r="I167" s="30" t="s">
        <v>320</v>
      </c>
      <c r="J167" s="30" t="s">
        <v>426</v>
      </c>
      <c r="K167" s="30" t="s">
        <v>126</v>
      </c>
      <c r="L167" s="30" t="n">
        <v>9</v>
      </c>
      <c r="M167" s="30" t="n">
        <v>48</v>
      </c>
      <c r="N167" s="30" t="s">
        <v>186</v>
      </c>
      <c r="O167" s="30" t="s">
        <v>128</v>
      </c>
      <c r="P167" s="30" t="s">
        <v>140</v>
      </c>
      <c r="Q167" s="32" t="n">
        <v>7662.46</v>
      </c>
      <c r="R167" s="30" t="s">
        <v>172</v>
      </c>
      <c r="S167" s="30" t="s">
        <v>164</v>
      </c>
      <c r="T167" s="30" t="n">
        <v>4</v>
      </c>
    </row>
    <row r="168" customFormat="false" ht="15" hidden="false" customHeight="false" outlineLevel="0" collapsed="false">
      <c r="A168" s="27" t="s">
        <v>703</v>
      </c>
      <c r="B168" s="27" t="s">
        <v>704</v>
      </c>
      <c r="C168" s="27" t="n">
        <v>18</v>
      </c>
      <c r="D168" s="27" t="s">
        <v>486</v>
      </c>
      <c r="E168" s="28" t="n">
        <v>45466</v>
      </c>
      <c r="F168" s="27" t="s">
        <v>705</v>
      </c>
      <c r="G168" s="28" t="n">
        <v>45469</v>
      </c>
      <c r="H168" s="27" t="s">
        <v>242</v>
      </c>
      <c r="I168" s="27" t="s">
        <v>466</v>
      </c>
      <c r="J168" s="27" t="s">
        <v>244</v>
      </c>
      <c r="K168" s="27" t="s">
        <v>126</v>
      </c>
      <c r="L168" s="27" t="n">
        <v>32</v>
      </c>
      <c r="M168" s="27" t="n">
        <v>119</v>
      </c>
      <c r="N168" s="27" t="s">
        <v>186</v>
      </c>
      <c r="O168" s="27" t="s">
        <v>171</v>
      </c>
      <c r="P168" s="27" t="s">
        <v>129</v>
      </c>
      <c r="Q168" s="29" t="n">
        <v>8801.92</v>
      </c>
      <c r="R168" s="27" t="s">
        <v>130</v>
      </c>
      <c r="S168" s="27" t="s">
        <v>164</v>
      </c>
      <c r="T168" s="27" t="n">
        <v>1</v>
      </c>
    </row>
    <row r="169" customFormat="false" ht="15" hidden="false" customHeight="false" outlineLevel="0" collapsed="false">
      <c r="A169" s="30" t="s">
        <v>706</v>
      </c>
      <c r="B169" s="30" t="s">
        <v>707</v>
      </c>
      <c r="C169" s="30" t="n">
        <v>63</v>
      </c>
      <c r="D169" s="30" t="s">
        <v>121</v>
      </c>
      <c r="E169" s="31" t="n">
        <v>45316</v>
      </c>
      <c r="F169" s="30" t="s">
        <v>624</v>
      </c>
      <c r="G169" s="31" t="n">
        <v>45316</v>
      </c>
      <c r="H169" s="30" t="s">
        <v>217</v>
      </c>
      <c r="I169" s="30" t="s">
        <v>392</v>
      </c>
      <c r="J169" s="30" t="s">
        <v>388</v>
      </c>
      <c r="K169" s="30" t="s">
        <v>138</v>
      </c>
      <c r="L169" s="30" t="n">
        <v>68</v>
      </c>
      <c r="M169" s="30" t="n">
        <v>18</v>
      </c>
      <c r="N169" s="30" t="s">
        <v>127</v>
      </c>
      <c r="O169" s="30" t="s">
        <v>139</v>
      </c>
      <c r="P169" s="30" t="s">
        <v>140</v>
      </c>
      <c r="Q169" s="32" t="n">
        <v>980.99</v>
      </c>
      <c r="R169" s="30" t="s">
        <v>130</v>
      </c>
      <c r="S169" s="30" t="s">
        <v>131</v>
      </c>
      <c r="T169" s="30" t="n">
        <v>2</v>
      </c>
    </row>
    <row r="170" customFormat="false" ht="15" hidden="false" customHeight="false" outlineLevel="0" collapsed="false">
      <c r="A170" s="27" t="s">
        <v>708</v>
      </c>
      <c r="B170" s="27" t="s">
        <v>709</v>
      </c>
      <c r="C170" s="27" t="n">
        <v>17</v>
      </c>
      <c r="D170" s="27" t="s">
        <v>121</v>
      </c>
      <c r="E170" s="28" t="n">
        <v>45528</v>
      </c>
      <c r="F170" s="27" t="s">
        <v>710</v>
      </c>
      <c r="G170" s="28" t="n">
        <v>45528</v>
      </c>
      <c r="H170" s="27" t="s">
        <v>236</v>
      </c>
      <c r="I170" s="27" t="s">
        <v>266</v>
      </c>
      <c r="J170" s="27" t="s">
        <v>287</v>
      </c>
      <c r="K170" s="27" t="s">
        <v>156</v>
      </c>
      <c r="L170" s="27" t="n">
        <v>43</v>
      </c>
      <c r="M170" s="27" t="n">
        <v>74</v>
      </c>
      <c r="N170" s="27" t="s">
        <v>127</v>
      </c>
      <c r="O170" s="27" t="s">
        <v>128</v>
      </c>
      <c r="P170" s="27" t="s">
        <v>140</v>
      </c>
      <c r="Q170" s="29" t="n">
        <v>3868.04</v>
      </c>
      <c r="R170" s="27" t="s">
        <v>172</v>
      </c>
      <c r="S170" s="27" t="s">
        <v>157</v>
      </c>
      <c r="T170" s="27" t="n">
        <v>1</v>
      </c>
    </row>
    <row r="171" customFormat="false" ht="15" hidden="false" customHeight="false" outlineLevel="0" collapsed="false">
      <c r="A171" s="30" t="s">
        <v>711</v>
      </c>
      <c r="B171" s="30" t="s">
        <v>712</v>
      </c>
      <c r="C171" s="30" t="n">
        <v>57</v>
      </c>
      <c r="D171" s="30" t="s">
        <v>121</v>
      </c>
      <c r="E171" s="31" t="n">
        <v>45482</v>
      </c>
      <c r="F171" s="30" t="s">
        <v>713</v>
      </c>
      <c r="G171" s="31" t="n">
        <v>45484</v>
      </c>
      <c r="H171" s="30" t="s">
        <v>183</v>
      </c>
      <c r="I171" s="30" t="s">
        <v>212</v>
      </c>
      <c r="J171" s="30" t="s">
        <v>411</v>
      </c>
      <c r="K171" s="30" t="s">
        <v>156</v>
      </c>
      <c r="L171" s="30" t="n">
        <v>56</v>
      </c>
      <c r="M171" s="30" t="n">
        <v>34</v>
      </c>
      <c r="N171" s="30" t="s">
        <v>127</v>
      </c>
      <c r="O171" s="30" t="s">
        <v>139</v>
      </c>
      <c r="P171" s="30" t="s">
        <v>150</v>
      </c>
      <c r="Q171" s="32" t="n">
        <v>3808.48</v>
      </c>
      <c r="R171" s="30" t="s">
        <v>130</v>
      </c>
      <c r="S171" s="30" t="s">
        <v>131</v>
      </c>
      <c r="T171" s="30" t="n">
        <v>3</v>
      </c>
    </row>
    <row r="172" customFormat="false" ht="15" hidden="false" customHeight="false" outlineLevel="0" collapsed="false">
      <c r="A172" s="27" t="s">
        <v>714</v>
      </c>
      <c r="B172" s="27" t="s">
        <v>434</v>
      </c>
      <c r="C172" s="27" t="n">
        <v>83</v>
      </c>
      <c r="D172" s="27" t="s">
        <v>181</v>
      </c>
      <c r="E172" s="28" t="n">
        <v>45310</v>
      </c>
      <c r="F172" s="27" t="s">
        <v>503</v>
      </c>
      <c r="G172" s="28" t="n">
        <v>45310</v>
      </c>
      <c r="H172" s="27" t="s">
        <v>242</v>
      </c>
      <c r="I172" s="27" t="s">
        <v>243</v>
      </c>
      <c r="J172" s="27" t="s">
        <v>316</v>
      </c>
      <c r="K172" s="27" t="s">
        <v>138</v>
      </c>
      <c r="L172" s="27" t="n">
        <v>36</v>
      </c>
      <c r="M172" s="27" t="n">
        <v>38</v>
      </c>
      <c r="N172" s="27" t="s">
        <v>127</v>
      </c>
      <c r="O172" s="27" t="s">
        <v>139</v>
      </c>
      <c r="P172" s="27" t="s">
        <v>150</v>
      </c>
      <c r="Q172" s="29" t="n">
        <v>1560.77</v>
      </c>
      <c r="R172" s="27" t="s">
        <v>130</v>
      </c>
      <c r="S172" s="27" t="s">
        <v>197</v>
      </c>
      <c r="T172" s="27" t="n">
        <v>3</v>
      </c>
    </row>
    <row r="173" customFormat="false" ht="15" hidden="false" customHeight="false" outlineLevel="0" collapsed="false">
      <c r="A173" s="30" t="s">
        <v>715</v>
      </c>
      <c r="B173" s="30" t="s">
        <v>716</v>
      </c>
      <c r="C173" s="30" t="n">
        <v>43</v>
      </c>
      <c r="D173" s="30" t="s">
        <v>121</v>
      </c>
      <c r="E173" s="31" t="n">
        <v>45363</v>
      </c>
      <c r="F173" s="30" t="s">
        <v>717</v>
      </c>
      <c r="G173" s="31" t="n">
        <v>45364</v>
      </c>
      <c r="H173" s="30" t="s">
        <v>146</v>
      </c>
      <c r="I173" s="30" t="s">
        <v>309</v>
      </c>
      <c r="J173" s="30" t="s">
        <v>222</v>
      </c>
      <c r="K173" s="30" t="s">
        <v>126</v>
      </c>
      <c r="L173" s="30" t="n">
        <v>38</v>
      </c>
      <c r="M173" s="30" t="n">
        <v>77</v>
      </c>
      <c r="N173" s="30" t="s">
        <v>186</v>
      </c>
      <c r="O173" s="30" t="s">
        <v>128</v>
      </c>
      <c r="P173" s="30" t="s">
        <v>187</v>
      </c>
      <c r="Q173" s="32" t="n">
        <v>8201.38</v>
      </c>
      <c r="R173" s="30" t="s">
        <v>130</v>
      </c>
      <c r="S173" s="30" t="s">
        <v>197</v>
      </c>
      <c r="T173" s="30" t="n">
        <v>5</v>
      </c>
    </row>
    <row r="174" customFormat="false" ht="15" hidden="false" customHeight="false" outlineLevel="0" collapsed="false">
      <c r="A174" s="27" t="s">
        <v>718</v>
      </c>
      <c r="B174" s="27" t="s">
        <v>719</v>
      </c>
      <c r="C174" s="27" t="n">
        <v>21</v>
      </c>
      <c r="D174" s="27" t="s">
        <v>181</v>
      </c>
      <c r="E174" s="28" t="n">
        <v>45467</v>
      </c>
      <c r="F174" s="27" t="s">
        <v>720</v>
      </c>
      <c r="G174" s="28" t="n">
        <v>45468</v>
      </c>
      <c r="H174" s="27" t="s">
        <v>183</v>
      </c>
      <c r="I174" s="27" t="s">
        <v>184</v>
      </c>
      <c r="J174" s="27" t="s">
        <v>476</v>
      </c>
      <c r="K174" s="27" t="s">
        <v>138</v>
      </c>
      <c r="L174" s="27" t="n">
        <v>48</v>
      </c>
      <c r="M174" s="27" t="n">
        <v>18</v>
      </c>
      <c r="N174" s="27" t="s">
        <v>127</v>
      </c>
      <c r="O174" s="27" t="s">
        <v>128</v>
      </c>
      <c r="P174" s="27" t="s">
        <v>140</v>
      </c>
      <c r="Q174" s="29" t="n">
        <v>1966.26</v>
      </c>
      <c r="R174" s="27" t="s">
        <v>130</v>
      </c>
      <c r="S174" s="27" t="s">
        <v>197</v>
      </c>
      <c r="T174" s="27" t="n">
        <v>5</v>
      </c>
    </row>
    <row r="175" customFormat="false" ht="15" hidden="false" customHeight="false" outlineLevel="0" collapsed="false">
      <c r="A175" s="30" t="s">
        <v>721</v>
      </c>
      <c r="B175" s="30" t="s">
        <v>722</v>
      </c>
      <c r="C175" s="30" t="n">
        <v>27</v>
      </c>
      <c r="D175" s="30" t="s">
        <v>181</v>
      </c>
      <c r="E175" s="31" t="n">
        <v>45567</v>
      </c>
      <c r="F175" s="30" t="s">
        <v>200</v>
      </c>
      <c r="G175" s="31" t="n">
        <v>45567</v>
      </c>
      <c r="H175" s="30" t="s">
        <v>206</v>
      </c>
      <c r="I175" s="30" t="s">
        <v>232</v>
      </c>
      <c r="J175" s="30" t="s">
        <v>593</v>
      </c>
      <c r="K175" s="30" t="s">
        <v>138</v>
      </c>
      <c r="L175" s="30" t="n">
        <v>41</v>
      </c>
      <c r="M175" s="30" t="n">
        <v>43</v>
      </c>
      <c r="N175" s="30" t="s">
        <v>186</v>
      </c>
      <c r="O175" s="30" t="s">
        <v>128</v>
      </c>
      <c r="P175" s="30" t="s">
        <v>140</v>
      </c>
      <c r="Q175" s="32" t="n">
        <v>2939.68</v>
      </c>
      <c r="R175" s="30" t="s">
        <v>172</v>
      </c>
      <c r="S175" s="30" t="s">
        <v>335</v>
      </c>
      <c r="T175" s="30" t="n">
        <v>2</v>
      </c>
    </row>
    <row r="176" customFormat="false" ht="15" hidden="false" customHeight="false" outlineLevel="0" collapsed="false">
      <c r="A176" s="27" t="s">
        <v>723</v>
      </c>
      <c r="B176" s="27" t="s">
        <v>724</v>
      </c>
      <c r="C176" s="27" t="n">
        <v>29</v>
      </c>
      <c r="D176" s="27" t="s">
        <v>181</v>
      </c>
      <c r="E176" s="28" t="n">
        <v>45598</v>
      </c>
      <c r="F176" s="27" t="s">
        <v>725</v>
      </c>
      <c r="G176" s="28" t="n">
        <v>45598</v>
      </c>
      <c r="H176" s="27" t="s">
        <v>168</v>
      </c>
      <c r="I176" s="27" t="s">
        <v>366</v>
      </c>
      <c r="J176" s="27" t="s">
        <v>191</v>
      </c>
      <c r="K176" s="27" t="s">
        <v>156</v>
      </c>
      <c r="L176" s="27" t="n">
        <v>37</v>
      </c>
      <c r="M176" s="27" t="n">
        <v>51</v>
      </c>
      <c r="N176" s="27" t="s">
        <v>186</v>
      </c>
      <c r="O176" s="27" t="s">
        <v>149</v>
      </c>
      <c r="P176" s="27" t="s">
        <v>140</v>
      </c>
      <c r="Q176" s="29" t="n">
        <v>2787.11</v>
      </c>
      <c r="R176" s="27" t="s">
        <v>130</v>
      </c>
      <c r="S176" s="27" t="s">
        <v>157</v>
      </c>
      <c r="T176" s="27" t="n">
        <v>4</v>
      </c>
    </row>
    <row r="177" customFormat="false" ht="15" hidden="false" customHeight="false" outlineLevel="0" collapsed="false">
      <c r="A177" s="30" t="s">
        <v>726</v>
      </c>
      <c r="B177" s="30" t="s">
        <v>727</v>
      </c>
      <c r="C177" s="30" t="n">
        <v>66</v>
      </c>
      <c r="D177" s="30" t="s">
        <v>313</v>
      </c>
      <c r="E177" s="31" t="n">
        <v>45329</v>
      </c>
      <c r="F177" s="30" t="s">
        <v>576</v>
      </c>
      <c r="G177" s="31" t="n">
        <v>45329</v>
      </c>
      <c r="H177" s="30" t="s">
        <v>146</v>
      </c>
      <c r="I177" s="30" t="s">
        <v>147</v>
      </c>
      <c r="J177" s="30" t="s">
        <v>177</v>
      </c>
      <c r="K177" s="30" t="s">
        <v>156</v>
      </c>
      <c r="L177" s="30" t="n">
        <v>21</v>
      </c>
      <c r="M177" s="30" t="n">
        <v>74</v>
      </c>
      <c r="N177" s="30" t="s">
        <v>127</v>
      </c>
      <c r="O177" s="30" t="s">
        <v>128</v>
      </c>
      <c r="P177" s="30" t="s">
        <v>140</v>
      </c>
      <c r="Q177" s="32" t="n">
        <v>3501.44</v>
      </c>
      <c r="R177" s="30" t="s">
        <v>130</v>
      </c>
      <c r="S177" s="30" t="s">
        <v>223</v>
      </c>
      <c r="T177" s="30" t="n">
        <v>4</v>
      </c>
    </row>
    <row r="178" customFormat="false" ht="15" hidden="false" customHeight="false" outlineLevel="0" collapsed="false">
      <c r="A178" s="27" t="s">
        <v>728</v>
      </c>
      <c r="B178" s="27" t="s">
        <v>729</v>
      </c>
      <c r="C178" s="27" t="n">
        <v>51</v>
      </c>
      <c r="D178" s="27" t="s">
        <v>566</v>
      </c>
      <c r="E178" s="28" t="n">
        <v>45405</v>
      </c>
      <c r="F178" s="27" t="s">
        <v>730</v>
      </c>
      <c r="G178" s="28" t="n">
        <v>45408</v>
      </c>
      <c r="H178" s="27" t="s">
        <v>183</v>
      </c>
      <c r="I178" s="27" t="s">
        <v>184</v>
      </c>
      <c r="J178" s="27" t="s">
        <v>411</v>
      </c>
      <c r="K178" s="27" t="s">
        <v>156</v>
      </c>
      <c r="L178" s="27" t="n">
        <v>29</v>
      </c>
      <c r="M178" s="27" t="n">
        <v>61</v>
      </c>
      <c r="N178" s="27" t="s">
        <v>186</v>
      </c>
      <c r="O178" s="27" t="s">
        <v>149</v>
      </c>
      <c r="P178" s="27" t="s">
        <v>187</v>
      </c>
      <c r="Q178" s="29" t="n">
        <v>4895.83</v>
      </c>
      <c r="R178" s="27" t="s">
        <v>130</v>
      </c>
      <c r="S178" s="27" t="s">
        <v>131</v>
      </c>
      <c r="T178" s="27" t="n">
        <v>4</v>
      </c>
    </row>
    <row r="179" customFormat="false" ht="15" hidden="false" customHeight="false" outlineLevel="0" collapsed="false">
      <c r="A179" s="30" t="s">
        <v>731</v>
      </c>
      <c r="B179" s="30" t="s">
        <v>732</v>
      </c>
      <c r="C179" s="30" t="n">
        <v>30</v>
      </c>
      <c r="D179" s="30" t="s">
        <v>121</v>
      </c>
      <c r="E179" s="31" t="n">
        <v>45601</v>
      </c>
      <c r="F179" s="30" t="s">
        <v>733</v>
      </c>
      <c r="G179" s="31" t="n">
        <v>45602</v>
      </c>
      <c r="H179" s="30" t="s">
        <v>217</v>
      </c>
      <c r="I179" s="30" t="s">
        <v>392</v>
      </c>
      <c r="J179" s="30" t="s">
        <v>283</v>
      </c>
      <c r="K179" s="30" t="s">
        <v>138</v>
      </c>
      <c r="L179" s="30" t="n">
        <v>79</v>
      </c>
      <c r="M179" s="30" t="n">
        <v>15</v>
      </c>
      <c r="N179" s="30" t="s">
        <v>127</v>
      </c>
      <c r="O179" s="30" t="s">
        <v>128</v>
      </c>
      <c r="P179" s="30" t="s">
        <v>150</v>
      </c>
      <c r="Q179" s="32" t="n">
        <v>604.18</v>
      </c>
      <c r="R179" s="30" t="s">
        <v>268</v>
      </c>
      <c r="S179" s="30" t="s">
        <v>734</v>
      </c>
      <c r="T179" s="30" t="n">
        <v>3</v>
      </c>
    </row>
    <row r="180" customFormat="false" ht="15" hidden="false" customHeight="false" outlineLevel="0" collapsed="false">
      <c r="A180" s="27" t="s">
        <v>735</v>
      </c>
      <c r="B180" s="27" t="s">
        <v>736</v>
      </c>
      <c r="C180" s="27" t="n">
        <v>19</v>
      </c>
      <c r="D180" s="27" t="s">
        <v>121</v>
      </c>
      <c r="E180" s="28" t="n">
        <v>45534</v>
      </c>
      <c r="F180" s="27" t="s">
        <v>710</v>
      </c>
      <c r="G180" s="28" t="n">
        <v>45534</v>
      </c>
      <c r="H180" s="27" t="s">
        <v>168</v>
      </c>
      <c r="I180" s="27" t="s">
        <v>169</v>
      </c>
      <c r="J180" s="27" t="s">
        <v>191</v>
      </c>
      <c r="K180" s="27" t="s">
        <v>138</v>
      </c>
      <c r="L180" s="27" t="n">
        <v>43</v>
      </c>
      <c r="M180" s="27" t="n">
        <v>20</v>
      </c>
      <c r="N180" s="27" t="s">
        <v>186</v>
      </c>
      <c r="O180" s="27" t="s">
        <v>139</v>
      </c>
      <c r="P180" s="27" t="s">
        <v>129</v>
      </c>
      <c r="Q180" s="29" t="n">
        <v>1083.79</v>
      </c>
      <c r="R180" s="27" t="s">
        <v>130</v>
      </c>
      <c r="S180" s="27" t="s">
        <v>192</v>
      </c>
      <c r="T180" s="27" t="n">
        <v>5</v>
      </c>
    </row>
    <row r="181" customFormat="false" ht="15" hidden="false" customHeight="false" outlineLevel="0" collapsed="false">
      <c r="A181" s="30" t="s">
        <v>737</v>
      </c>
      <c r="B181" s="30" t="s">
        <v>325</v>
      </c>
      <c r="C181" s="30" t="n">
        <v>65</v>
      </c>
      <c r="D181" s="30" t="s">
        <v>181</v>
      </c>
      <c r="E181" s="31" t="n">
        <v>45626</v>
      </c>
      <c r="F181" s="30" t="s">
        <v>195</v>
      </c>
      <c r="G181" s="31" t="n">
        <v>45634</v>
      </c>
      <c r="H181" s="30" t="s">
        <v>135</v>
      </c>
      <c r="I181" s="30" t="s">
        <v>136</v>
      </c>
      <c r="J181" s="30" t="s">
        <v>618</v>
      </c>
      <c r="K181" s="30" t="s">
        <v>202</v>
      </c>
      <c r="L181" s="30" t="n">
        <v>19</v>
      </c>
      <c r="M181" s="30" t="n">
        <v>217</v>
      </c>
      <c r="N181" s="30" t="s">
        <v>186</v>
      </c>
      <c r="O181" s="30" t="s">
        <v>149</v>
      </c>
      <c r="P181" s="30" t="s">
        <v>129</v>
      </c>
      <c r="Q181" s="32" t="n">
        <v>18012.82</v>
      </c>
      <c r="R181" s="30" t="s">
        <v>462</v>
      </c>
      <c r="S181" s="30" t="s">
        <v>197</v>
      </c>
      <c r="T181" s="30" t="n">
        <v>4</v>
      </c>
    </row>
    <row r="182" customFormat="false" ht="15" hidden="false" customHeight="false" outlineLevel="0" collapsed="false">
      <c r="A182" s="27" t="s">
        <v>738</v>
      </c>
      <c r="B182" s="27" t="s">
        <v>739</v>
      </c>
      <c r="C182" s="27" t="n">
        <v>58</v>
      </c>
      <c r="D182" s="27" t="s">
        <v>181</v>
      </c>
      <c r="E182" s="28" t="n">
        <v>45612</v>
      </c>
      <c r="F182" s="27" t="s">
        <v>740</v>
      </c>
      <c r="G182" s="28" t="n">
        <v>45614</v>
      </c>
      <c r="H182" s="27" t="s">
        <v>183</v>
      </c>
      <c r="I182" s="27"/>
      <c r="J182" s="27" t="s">
        <v>411</v>
      </c>
      <c r="K182" s="27" t="s">
        <v>156</v>
      </c>
      <c r="L182" s="27" t="n">
        <v>54</v>
      </c>
      <c r="M182" s="27" t="n">
        <v>37</v>
      </c>
      <c r="N182" s="27" t="s">
        <v>186</v>
      </c>
      <c r="O182" s="27" t="s">
        <v>149</v>
      </c>
      <c r="P182" s="27" t="s">
        <v>150</v>
      </c>
      <c r="Q182" s="29" t="n">
        <v>4059.86</v>
      </c>
      <c r="R182" s="27" t="s">
        <v>130</v>
      </c>
      <c r="S182" s="27" t="s">
        <v>192</v>
      </c>
      <c r="T182" s="27" t="n">
        <v>3</v>
      </c>
    </row>
    <row r="183" customFormat="false" ht="15" hidden="false" customHeight="false" outlineLevel="0" collapsed="false">
      <c r="A183" s="30" t="s">
        <v>741</v>
      </c>
      <c r="B183" s="30" t="s">
        <v>742</v>
      </c>
      <c r="C183" s="30" t="n">
        <v>64</v>
      </c>
      <c r="D183" s="30" t="s">
        <v>121</v>
      </c>
      <c r="E183" s="31" t="n">
        <v>45643</v>
      </c>
      <c r="F183" s="30" t="s">
        <v>743</v>
      </c>
      <c r="G183" s="31" t="n">
        <v>45643</v>
      </c>
      <c r="H183" s="30" t="s">
        <v>217</v>
      </c>
      <c r="I183" s="30" t="s">
        <v>282</v>
      </c>
      <c r="J183" s="30" t="s">
        <v>218</v>
      </c>
      <c r="K183" s="30" t="s">
        <v>138</v>
      </c>
      <c r="L183" s="30" t="n">
        <v>89</v>
      </c>
      <c r="M183" s="30" t="n">
        <v>20</v>
      </c>
      <c r="N183" s="30" t="s">
        <v>127</v>
      </c>
      <c r="O183" s="30" t="s">
        <v>139</v>
      </c>
      <c r="P183" s="30" t="s">
        <v>150</v>
      </c>
      <c r="Q183" s="32" t="n">
        <v>1136.64</v>
      </c>
      <c r="R183" s="30" t="s">
        <v>130</v>
      </c>
      <c r="S183" s="30" t="s">
        <v>157</v>
      </c>
      <c r="T183" s="30" t="n">
        <v>5</v>
      </c>
    </row>
    <row r="184" customFormat="false" ht="15" hidden="false" customHeight="false" outlineLevel="0" collapsed="false">
      <c r="A184" s="27" t="s">
        <v>744</v>
      </c>
      <c r="B184" s="27" t="s">
        <v>745</v>
      </c>
      <c r="C184" s="27"/>
      <c r="D184" s="27" t="s">
        <v>121</v>
      </c>
      <c r="E184" s="28" t="n">
        <v>45501</v>
      </c>
      <c r="F184" s="27" t="s">
        <v>360</v>
      </c>
      <c r="G184" s="28" t="n">
        <v>45502</v>
      </c>
      <c r="H184" s="27" t="s">
        <v>161</v>
      </c>
      <c r="I184" s="27" t="s">
        <v>162</v>
      </c>
      <c r="J184" s="27" t="s">
        <v>163</v>
      </c>
      <c r="K184" s="27" t="s">
        <v>156</v>
      </c>
      <c r="L184" s="27" t="n">
        <v>31</v>
      </c>
      <c r="M184" s="27" t="n">
        <v>50</v>
      </c>
      <c r="N184" s="27" t="s">
        <v>186</v>
      </c>
      <c r="O184" s="27" t="s">
        <v>139</v>
      </c>
      <c r="P184" s="27" t="s">
        <v>150</v>
      </c>
      <c r="Q184" s="29" t="n">
        <v>4042</v>
      </c>
      <c r="R184" s="27" t="s">
        <v>130</v>
      </c>
      <c r="S184" s="27" t="s">
        <v>164</v>
      </c>
      <c r="T184" s="27"/>
    </row>
    <row r="185" customFormat="false" ht="15" hidden="false" customHeight="false" outlineLevel="0" collapsed="false">
      <c r="A185" s="30" t="s">
        <v>746</v>
      </c>
      <c r="B185" s="30" t="s">
        <v>747</v>
      </c>
      <c r="C185" s="30" t="n">
        <v>0</v>
      </c>
      <c r="D185" s="30" t="s">
        <v>181</v>
      </c>
      <c r="E185" s="31" t="n">
        <v>45403</v>
      </c>
      <c r="F185" s="30" t="s">
        <v>308</v>
      </c>
      <c r="G185" s="31" t="n">
        <v>45406</v>
      </c>
      <c r="H185" s="30" t="s">
        <v>135</v>
      </c>
      <c r="I185" s="30" t="s">
        <v>251</v>
      </c>
      <c r="J185" s="30" t="s">
        <v>201</v>
      </c>
      <c r="K185" s="30" t="s">
        <v>156</v>
      </c>
      <c r="L185" s="30" t="n">
        <v>70</v>
      </c>
      <c r="M185" s="30" t="n">
        <v>38</v>
      </c>
      <c r="N185" s="30" t="s">
        <v>127</v>
      </c>
      <c r="O185" s="30" t="s">
        <v>171</v>
      </c>
      <c r="P185" s="30" t="s">
        <v>150</v>
      </c>
      <c r="Q185" s="32" t="n">
        <v>3574.54</v>
      </c>
      <c r="R185" s="30" t="s">
        <v>268</v>
      </c>
      <c r="S185" s="30" t="s">
        <v>192</v>
      </c>
      <c r="T185" s="30" t="n">
        <v>3</v>
      </c>
    </row>
    <row r="186" customFormat="false" ht="15" hidden="false" customHeight="false" outlineLevel="0" collapsed="false">
      <c r="A186" s="27" t="s">
        <v>748</v>
      </c>
      <c r="B186" s="27" t="s">
        <v>749</v>
      </c>
      <c r="C186" s="27" t="n">
        <v>35</v>
      </c>
      <c r="D186" s="27" t="s">
        <v>121</v>
      </c>
      <c r="E186" s="28" t="n">
        <v>45512</v>
      </c>
      <c r="F186" s="27" t="s">
        <v>750</v>
      </c>
      <c r="G186" s="28" t="n">
        <v>45513</v>
      </c>
      <c r="H186" s="27" t="s">
        <v>161</v>
      </c>
      <c r="I186" s="27" t="s">
        <v>162</v>
      </c>
      <c r="J186" s="27" t="s">
        <v>648</v>
      </c>
      <c r="K186" s="27" t="s">
        <v>156</v>
      </c>
      <c r="L186" s="27" t="n">
        <v>45</v>
      </c>
      <c r="M186" s="27" t="n">
        <v>88</v>
      </c>
      <c r="N186" s="27" t="s">
        <v>127</v>
      </c>
      <c r="O186" s="27" t="s">
        <v>128</v>
      </c>
      <c r="P186" s="27" t="s">
        <v>140</v>
      </c>
      <c r="Q186" s="29" t="n">
        <v>4688.31</v>
      </c>
      <c r="R186" s="27" t="s">
        <v>130</v>
      </c>
      <c r="S186" s="27" t="s">
        <v>197</v>
      </c>
      <c r="T186" s="27" t="n">
        <v>5</v>
      </c>
    </row>
    <row r="187" customFormat="false" ht="15" hidden="false" customHeight="false" outlineLevel="0" collapsed="false">
      <c r="A187" s="30" t="s">
        <v>751</v>
      </c>
      <c r="B187" s="30" t="s">
        <v>752</v>
      </c>
      <c r="C187" s="30" t="n">
        <v>33</v>
      </c>
      <c r="D187" s="30" t="s">
        <v>181</v>
      </c>
      <c r="E187" s="31" t="n">
        <v>45427</v>
      </c>
      <c r="F187" s="30" t="s">
        <v>753</v>
      </c>
      <c r="G187" s="31" t="n">
        <v>45427</v>
      </c>
      <c r="H187" s="30" t="s">
        <v>206</v>
      </c>
      <c r="I187" s="30" t="s">
        <v>207</v>
      </c>
      <c r="J187" s="30" t="s">
        <v>208</v>
      </c>
      <c r="K187" s="30" t="s">
        <v>138</v>
      </c>
      <c r="L187" s="30" t="n">
        <v>60</v>
      </c>
      <c r="M187" s="30" t="n">
        <v>23</v>
      </c>
      <c r="N187" s="30" t="s">
        <v>127</v>
      </c>
      <c r="O187" s="30" t="s">
        <v>128</v>
      </c>
      <c r="P187" s="30" t="s">
        <v>187</v>
      </c>
      <c r="Q187" s="32" t="n">
        <v>2593.79</v>
      </c>
      <c r="R187" s="30" t="s">
        <v>130</v>
      </c>
      <c r="S187" s="30" t="s">
        <v>192</v>
      </c>
      <c r="T187" s="30" t="n">
        <v>3</v>
      </c>
    </row>
    <row r="188" customFormat="false" ht="15" hidden="false" customHeight="false" outlineLevel="0" collapsed="false">
      <c r="A188" s="27" t="s">
        <v>754</v>
      </c>
      <c r="B188" s="27" t="s">
        <v>755</v>
      </c>
      <c r="C188" s="27" t="n">
        <v>48</v>
      </c>
      <c r="D188" s="27" t="s">
        <v>181</v>
      </c>
      <c r="E188" s="28" t="n">
        <v>45441</v>
      </c>
      <c r="F188" s="27" t="s">
        <v>756</v>
      </c>
      <c r="G188" s="28" t="n">
        <v>45441</v>
      </c>
      <c r="H188" s="27" t="s">
        <v>217</v>
      </c>
      <c r="I188" s="27" t="s">
        <v>344</v>
      </c>
      <c r="J188" s="27" t="s">
        <v>294</v>
      </c>
      <c r="K188" s="27" t="s">
        <v>138</v>
      </c>
      <c r="L188" s="27" t="n">
        <v>67</v>
      </c>
      <c r="M188" s="27" t="n">
        <v>42</v>
      </c>
      <c r="N188" s="27" t="s">
        <v>186</v>
      </c>
      <c r="O188" s="27" t="s">
        <v>171</v>
      </c>
      <c r="P188" s="27" t="s">
        <v>129</v>
      </c>
      <c r="Q188" s="29" t="n">
        <v>2863.06</v>
      </c>
      <c r="R188" s="27" t="s">
        <v>130</v>
      </c>
      <c r="S188" s="27" t="s">
        <v>335</v>
      </c>
      <c r="T188" s="27" t="n">
        <v>3</v>
      </c>
    </row>
    <row r="189" customFormat="false" ht="15" hidden="false" customHeight="false" outlineLevel="0" collapsed="false">
      <c r="A189" s="30" t="s">
        <v>757</v>
      </c>
      <c r="B189" s="30" t="s">
        <v>758</v>
      </c>
      <c r="C189" s="30" t="n">
        <v>25</v>
      </c>
      <c r="D189" s="30" t="s">
        <v>181</v>
      </c>
      <c r="E189" s="31" t="n">
        <v>45350</v>
      </c>
      <c r="F189" s="30" t="s">
        <v>759</v>
      </c>
      <c r="G189" s="31" t="n">
        <v>45351</v>
      </c>
      <c r="H189" s="30" t="s">
        <v>242</v>
      </c>
      <c r="I189" s="30" t="s">
        <v>315</v>
      </c>
      <c r="J189" s="30" t="s">
        <v>244</v>
      </c>
      <c r="K189" s="30" t="s">
        <v>138</v>
      </c>
      <c r="L189" s="30" t="n">
        <v>20</v>
      </c>
      <c r="M189" s="30" t="n">
        <v>22</v>
      </c>
      <c r="N189" s="30" t="s">
        <v>127</v>
      </c>
      <c r="O189" s="30" t="s">
        <v>139</v>
      </c>
      <c r="P189" s="30" t="s">
        <v>129</v>
      </c>
      <c r="Q189" s="32" t="n">
        <v>1016.26</v>
      </c>
      <c r="R189" s="30" t="s">
        <v>130</v>
      </c>
      <c r="S189" s="30" t="s">
        <v>141</v>
      </c>
      <c r="T189" s="30" t="n">
        <v>4</v>
      </c>
    </row>
    <row r="190" customFormat="false" ht="15" hidden="false" customHeight="false" outlineLevel="0" collapsed="false">
      <c r="A190" s="27" t="s">
        <v>760</v>
      </c>
      <c r="B190" s="27" t="s">
        <v>761</v>
      </c>
      <c r="C190" s="27" t="n">
        <v>29</v>
      </c>
      <c r="D190" s="27" t="s">
        <v>181</v>
      </c>
      <c r="E190" s="28" t="n">
        <v>45526</v>
      </c>
      <c r="F190" s="27" t="s">
        <v>762</v>
      </c>
      <c r="G190" s="28" t="n">
        <v>45526</v>
      </c>
      <c r="H190" s="27" t="s">
        <v>236</v>
      </c>
      <c r="I190" s="27" t="s">
        <v>266</v>
      </c>
      <c r="J190" s="27" t="s">
        <v>375</v>
      </c>
      <c r="K190" s="27" t="s">
        <v>138</v>
      </c>
      <c r="L190" s="27" t="n">
        <v>36</v>
      </c>
      <c r="M190" s="27" t="n">
        <v>44</v>
      </c>
      <c r="N190" s="27" t="s">
        <v>127</v>
      </c>
      <c r="O190" s="27" t="s">
        <v>128</v>
      </c>
      <c r="P190" s="27" t="s">
        <v>140</v>
      </c>
      <c r="Q190" s="29" t="n">
        <v>1699.05</v>
      </c>
      <c r="R190" s="27" t="s">
        <v>130</v>
      </c>
      <c r="S190" s="27" t="s">
        <v>157</v>
      </c>
      <c r="T190" s="27" t="n">
        <v>4</v>
      </c>
    </row>
    <row r="191" customFormat="false" ht="15" hidden="false" customHeight="false" outlineLevel="0" collapsed="false">
      <c r="A191" s="30" t="s">
        <v>763</v>
      </c>
      <c r="B191" s="30" t="s">
        <v>133</v>
      </c>
      <c r="C191" s="30" t="n">
        <v>46</v>
      </c>
      <c r="D191" s="30" t="s">
        <v>121</v>
      </c>
      <c r="E191" s="31" t="n">
        <v>45360</v>
      </c>
      <c r="F191" s="30" t="s">
        <v>764</v>
      </c>
      <c r="G191" s="31" t="n">
        <v>45362</v>
      </c>
      <c r="H191" s="30" t="s">
        <v>123</v>
      </c>
      <c r="I191" s="30" t="s">
        <v>304</v>
      </c>
      <c r="J191" s="30" t="s">
        <v>305</v>
      </c>
      <c r="K191" s="30" t="s">
        <v>156</v>
      </c>
      <c r="L191" s="30" t="n">
        <v>55</v>
      </c>
      <c r="M191" s="30" t="n">
        <v>52</v>
      </c>
      <c r="N191" s="30" t="s">
        <v>127</v>
      </c>
      <c r="O191" s="30" t="s">
        <v>139</v>
      </c>
      <c r="P191" s="30" t="s">
        <v>129</v>
      </c>
      <c r="Q191" s="32" t="n">
        <v>4559.65</v>
      </c>
      <c r="R191" s="30" t="s">
        <v>172</v>
      </c>
      <c r="S191" s="30" t="s">
        <v>192</v>
      </c>
      <c r="T191" s="30" t="n">
        <v>4</v>
      </c>
    </row>
    <row r="192" customFormat="false" ht="15" hidden="false" customHeight="false" outlineLevel="0" collapsed="false">
      <c r="A192" s="27" t="s">
        <v>765</v>
      </c>
      <c r="B192" s="27" t="s">
        <v>766</v>
      </c>
      <c r="C192" s="27" t="n">
        <v>38</v>
      </c>
      <c r="D192" s="27" t="s">
        <v>121</v>
      </c>
      <c r="E192" s="28" t="n">
        <v>45304</v>
      </c>
      <c r="F192" s="27" t="s">
        <v>405</v>
      </c>
      <c r="G192" s="28" t="n">
        <v>45304</v>
      </c>
      <c r="H192" s="27" t="s">
        <v>236</v>
      </c>
      <c r="I192" s="27" t="s">
        <v>237</v>
      </c>
      <c r="J192" s="27" t="s">
        <v>238</v>
      </c>
      <c r="K192" s="27" t="s">
        <v>156</v>
      </c>
      <c r="L192" s="27" t="n">
        <v>16</v>
      </c>
      <c r="M192" s="27" t="n">
        <v>90</v>
      </c>
      <c r="N192" s="27" t="s">
        <v>186</v>
      </c>
      <c r="O192" s="27" t="s">
        <v>171</v>
      </c>
      <c r="P192" s="27" t="s">
        <v>150</v>
      </c>
      <c r="Q192" s="29" t="n">
        <v>3982.61</v>
      </c>
      <c r="R192" s="27" t="s">
        <v>130</v>
      </c>
      <c r="S192" s="27" t="s">
        <v>141</v>
      </c>
      <c r="T192" s="27" t="n">
        <v>5</v>
      </c>
    </row>
    <row r="193" customFormat="false" ht="15" hidden="false" customHeight="false" outlineLevel="0" collapsed="false">
      <c r="A193" s="30" t="s">
        <v>767</v>
      </c>
      <c r="B193" s="30" t="s">
        <v>768</v>
      </c>
      <c r="C193" s="30" t="n">
        <v>40</v>
      </c>
      <c r="D193" s="30" t="s">
        <v>181</v>
      </c>
      <c r="E193" s="31" t="n">
        <v>45319</v>
      </c>
      <c r="F193" s="30" t="s">
        <v>450</v>
      </c>
      <c r="G193" s="31" t="n">
        <v>45319</v>
      </c>
      <c r="H193" s="30" t="s">
        <v>123</v>
      </c>
      <c r="I193" s="30" t="s">
        <v>304</v>
      </c>
      <c r="J193" s="30" t="s">
        <v>508</v>
      </c>
      <c r="K193" s="30" t="s">
        <v>138</v>
      </c>
      <c r="L193" s="30" t="n">
        <v>88</v>
      </c>
      <c r="M193" s="30" t="n">
        <v>27</v>
      </c>
      <c r="N193" s="30" t="s">
        <v>127</v>
      </c>
      <c r="O193" s="30" t="s">
        <v>171</v>
      </c>
      <c r="P193" s="30" t="s">
        <v>150</v>
      </c>
      <c r="Q193" s="32" t="n">
        <v>2400.22</v>
      </c>
      <c r="R193" s="30" t="s">
        <v>130</v>
      </c>
      <c r="S193" s="30" t="s">
        <v>178</v>
      </c>
      <c r="T193" s="30" t="n">
        <v>4</v>
      </c>
    </row>
    <row r="194" customFormat="false" ht="15" hidden="false" customHeight="false" outlineLevel="0" collapsed="false">
      <c r="A194" s="27" t="s">
        <v>769</v>
      </c>
      <c r="B194" s="27" t="s">
        <v>770</v>
      </c>
      <c r="C194" s="27" t="n">
        <v>14</v>
      </c>
      <c r="D194" s="27" t="s">
        <v>121</v>
      </c>
      <c r="E194" s="28" t="n">
        <v>45615</v>
      </c>
      <c r="F194" s="27" t="s">
        <v>771</v>
      </c>
      <c r="G194" s="28" t="n">
        <v>45616</v>
      </c>
      <c r="H194" s="27" t="s">
        <v>168</v>
      </c>
      <c r="I194" s="27" t="s">
        <v>366</v>
      </c>
      <c r="J194" s="27" t="s">
        <v>441</v>
      </c>
      <c r="K194" s="27" t="s">
        <v>138</v>
      </c>
      <c r="L194" s="27" t="n">
        <v>30</v>
      </c>
      <c r="M194" s="27" t="n">
        <v>19</v>
      </c>
      <c r="N194" s="27" t="s">
        <v>127</v>
      </c>
      <c r="O194" s="27" t="s">
        <v>139</v>
      </c>
      <c r="P194" s="27" t="s">
        <v>187</v>
      </c>
      <c r="Q194" s="29" t="n">
        <v>1123.76</v>
      </c>
      <c r="R194" s="27" t="s">
        <v>130</v>
      </c>
      <c r="S194" s="27" t="s">
        <v>164</v>
      </c>
      <c r="T194" s="27" t="n">
        <v>2</v>
      </c>
    </row>
    <row r="195" customFormat="false" ht="15" hidden="false" customHeight="false" outlineLevel="0" collapsed="false">
      <c r="A195" s="30" t="s">
        <v>772</v>
      </c>
      <c r="B195" s="30" t="s">
        <v>443</v>
      </c>
      <c r="C195" s="30" t="n">
        <v>56</v>
      </c>
      <c r="D195" s="30" t="s">
        <v>121</v>
      </c>
      <c r="E195" s="31" t="n">
        <v>45595</v>
      </c>
      <c r="F195" s="30" t="s">
        <v>482</v>
      </c>
      <c r="G195" s="31" t="n">
        <v>45600</v>
      </c>
      <c r="H195" s="30" t="s">
        <v>135</v>
      </c>
      <c r="I195" s="30" t="s">
        <v>136</v>
      </c>
      <c r="J195" s="30" t="s">
        <v>137</v>
      </c>
      <c r="K195" s="30" t="s">
        <v>126</v>
      </c>
      <c r="L195" s="30" t="n">
        <v>12</v>
      </c>
      <c r="M195" s="30" t="n">
        <v>79</v>
      </c>
      <c r="N195" s="30" t="s">
        <v>186</v>
      </c>
      <c r="O195" s="30" t="s">
        <v>128</v>
      </c>
      <c r="P195" s="30" t="s">
        <v>187</v>
      </c>
      <c r="Q195" s="32" t="n">
        <v>7364.83</v>
      </c>
      <c r="R195" s="30" t="s">
        <v>130</v>
      </c>
      <c r="S195" s="30" t="s">
        <v>164</v>
      </c>
      <c r="T195" s="30" t="n">
        <v>5</v>
      </c>
    </row>
    <row r="196" customFormat="false" ht="15" hidden="false" customHeight="false" outlineLevel="0" collapsed="false">
      <c r="A196" s="27" t="s">
        <v>773</v>
      </c>
      <c r="B196" s="27" t="s">
        <v>774</v>
      </c>
      <c r="C196" s="27" t="n">
        <v>32</v>
      </c>
      <c r="D196" s="27" t="s">
        <v>181</v>
      </c>
      <c r="E196" s="28" t="n">
        <v>45546</v>
      </c>
      <c r="F196" s="27" t="s">
        <v>472</v>
      </c>
      <c r="G196" s="28" t="n">
        <v>45549</v>
      </c>
      <c r="H196" s="27" t="s">
        <v>242</v>
      </c>
      <c r="I196" s="27" t="s">
        <v>315</v>
      </c>
      <c r="J196" s="27" t="s">
        <v>422</v>
      </c>
      <c r="K196" s="27" t="s">
        <v>156</v>
      </c>
      <c r="L196" s="27" t="n">
        <v>31</v>
      </c>
      <c r="M196" s="27" t="n">
        <v>36</v>
      </c>
      <c r="N196" s="27" t="s">
        <v>127</v>
      </c>
      <c r="O196" s="27" t="s">
        <v>149</v>
      </c>
      <c r="P196" s="27" t="s">
        <v>187</v>
      </c>
      <c r="Q196" s="29" t="n">
        <v>3552.87</v>
      </c>
      <c r="R196" s="27" t="s">
        <v>172</v>
      </c>
      <c r="S196" s="27" t="s">
        <v>335</v>
      </c>
      <c r="T196" s="27" t="n">
        <v>1</v>
      </c>
    </row>
    <row r="197" customFormat="false" ht="15" hidden="false" customHeight="false" outlineLevel="0" collapsed="false">
      <c r="A197" s="30" t="s">
        <v>775</v>
      </c>
      <c r="B197" s="30" t="s">
        <v>776</v>
      </c>
      <c r="C197" s="30" t="n">
        <v>49</v>
      </c>
      <c r="D197" s="30" t="s">
        <v>181</v>
      </c>
      <c r="E197" s="31" t="n">
        <v>45427</v>
      </c>
      <c r="F197" s="30" t="s">
        <v>777</v>
      </c>
      <c r="G197" s="31" t="n">
        <v>45433</v>
      </c>
      <c r="H197" s="30" t="s">
        <v>168</v>
      </c>
      <c r="I197" s="30" t="s">
        <v>366</v>
      </c>
      <c r="J197" s="30" t="s">
        <v>441</v>
      </c>
      <c r="K197" s="30" t="s">
        <v>126</v>
      </c>
      <c r="L197" s="30" t="n">
        <v>6</v>
      </c>
      <c r="M197" s="30" t="n">
        <v>99</v>
      </c>
      <c r="N197" s="30" t="s">
        <v>186</v>
      </c>
      <c r="O197" s="30" t="s">
        <v>139</v>
      </c>
      <c r="P197" s="30" t="s">
        <v>187</v>
      </c>
      <c r="Q197" s="32" t="n">
        <v>7192.06</v>
      </c>
      <c r="R197" s="30" t="s">
        <v>130</v>
      </c>
      <c r="S197" s="30" t="s">
        <v>192</v>
      </c>
      <c r="T197" s="30" t="n">
        <v>4</v>
      </c>
    </row>
    <row r="198" customFormat="false" ht="15" hidden="false" customHeight="false" outlineLevel="0" collapsed="false">
      <c r="A198" s="27" t="s">
        <v>778</v>
      </c>
      <c r="B198" s="27" t="s">
        <v>779</v>
      </c>
      <c r="C198" s="27" t="n">
        <v>30</v>
      </c>
      <c r="D198" s="27" t="s">
        <v>121</v>
      </c>
      <c r="E198" s="28" t="n">
        <v>45510</v>
      </c>
      <c r="F198" s="27" t="s">
        <v>780</v>
      </c>
      <c r="G198" s="28" t="n">
        <v>45511</v>
      </c>
      <c r="H198" s="27" t="s">
        <v>217</v>
      </c>
      <c r="I198" s="27" t="s">
        <v>344</v>
      </c>
      <c r="J198" s="27" t="s">
        <v>218</v>
      </c>
      <c r="K198" s="27" t="s">
        <v>126</v>
      </c>
      <c r="L198" s="27" t="n">
        <v>6</v>
      </c>
      <c r="M198" s="27" t="n">
        <v>117</v>
      </c>
      <c r="N198" s="27" t="s">
        <v>186</v>
      </c>
      <c r="O198" s="27" t="s">
        <v>128</v>
      </c>
      <c r="P198" s="27" t="s">
        <v>150</v>
      </c>
      <c r="Q198" s="29" t="n">
        <v>8835.28</v>
      </c>
      <c r="R198" s="27" t="s">
        <v>130</v>
      </c>
      <c r="S198" s="27" t="s">
        <v>197</v>
      </c>
      <c r="T198" s="27" t="n">
        <v>4</v>
      </c>
    </row>
    <row r="199" customFormat="false" ht="15" hidden="false" customHeight="false" outlineLevel="0" collapsed="false">
      <c r="A199" s="30" t="s">
        <v>781</v>
      </c>
      <c r="B199" s="30" t="s">
        <v>782</v>
      </c>
      <c r="C199" s="30" t="n">
        <v>75</v>
      </c>
      <c r="D199" s="30" t="s">
        <v>607</v>
      </c>
      <c r="E199" s="31" t="n">
        <v>45571</v>
      </c>
      <c r="F199" s="30" t="s">
        <v>552</v>
      </c>
      <c r="G199" s="31" t="n">
        <v>45573</v>
      </c>
      <c r="H199" s="30" t="s">
        <v>183</v>
      </c>
      <c r="I199" s="30" t="s">
        <v>430</v>
      </c>
      <c r="J199" s="30" t="s">
        <v>185</v>
      </c>
      <c r="K199" s="30" t="s">
        <v>156</v>
      </c>
      <c r="L199" s="30" t="n">
        <v>44</v>
      </c>
      <c r="M199" s="30" t="n">
        <v>73</v>
      </c>
      <c r="N199" s="30" t="s">
        <v>127</v>
      </c>
      <c r="O199" s="30" t="s">
        <v>128</v>
      </c>
      <c r="P199" s="30" t="s">
        <v>129</v>
      </c>
      <c r="Q199" s="32" t="n">
        <v>4106.56</v>
      </c>
      <c r="R199" s="30" t="s">
        <v>130</v>
      </c>
      <c r="S199" s="30" t="s">
        <v>141</v>
      </c>
      <c r="T199" s="30" t="n">
        <v>4</v>
      </c>
    </row>
    <row r="200" customFormat="false" ht="15" hidden="false" customHeight="false" outlineLevel="0" collapsed="false">
      <c r="A200" s="27" t="s">
        <v>783</v>
      </c>
      <c r="B200" s="27" t="s">
        <v>784</v>
      </c>
      <c r="C200" s="27" t="n">
        <v>32</v>
      </c>
      <c r="D200" s="27" t="s">
        <v>121</v>
      </c>
      <c r="E200" s="28" t="n">
        <v>45555</v>
      </c>
      <c r="F200" s="27" t="s">
        <v>785</v>
      </c>
      <c r="G200" s="28" t="n">
        <v>45556</v>
      </c>
      <c r="H200" s="27" t="s">
        <v>217</v>
      </c>
      <c r="I200" s="27" t="s">
        <v>282</v>
      </c>
      <c r="J200" s="27" t="s">
        <v>294</v>
      </c>
      <c r="K200" s="27" t="s">
        <v>138</v>
      </c>
      <c r="L200" s="27" t="n">
        <v>78</v>
      </c>
      <c r="M200" s="27" t="n">
        <v>18</v>
      </c>
      <c r="N200" s="27" t="s">
        <v>127</v>
      </c>
      <c r="O200" s="27" t="s">
        <v>139</v>
      </c>
      <c r="P200" s="27" t="s">
        <v>140</v>
      </c>
      <c r="Q200" s="29" t="n">
        <v>2332.56</v>
      </c>
      <c r="R200" s="27" t="s">
        <v>172</v>
      </c>
      <c r="S200" s="27" t="s">
        <v>223</v>
      </c>
      <c r="T200" s="27" t="n">
        <v>3</v>
      </c>
    </row>
    <row r="201" customFormat="false" ht="15" hidden="false" customHeight="false" outlineLevel="0" collapsed="false">
      <c r="A201" s="30" t="s">
        <v>786</v>
      </c>
      <c r="B201" s="30" t="s">
        <v>787</v>
      </c>
      <c r="C201" s="30" t="n">
        <v>44</v>
      </c>
      <c r="D201" s="30" t="s">
        <v>181</v>
      </c>
      <c r="E201" s="31" t="n">
        <v>45312</v>
      </c>
      <c r="F201" s="30" t="s">
        <v>788</v>
      </c>
      <c r="G201" s="31" t="n">
        <v>45313</v>
      </c>
      <c r="H201" s="30" t="s">
        <v>183</v>
      </c>
      <c r="I201" s="30" t="s">
        <v>430</v>
      </c>
      <c r="J201" s="30" t="s">
        <v>213</v>
      </c>
      <c r="K201" s="30" t="s">
        <v>138</v>
      </c>
      <c r="L201" s="30" t="n">
        <v>47</v>
      </c>
      <c r="M201" s="30" t="n">
        <v>17</v>
      </c>
      <c r="N201" s="30" t="s">
        <v>127</v>
      </c>
      <c r="O201" s="30" t="s">
        <v>139</v>
      </c>
      <c r="P201" s="30" t="s">
        <v>129</v>
      </c>
      <c r="Q201" s="32" t="n">
        <v>1654.27</v>
      </c>
      <c r="R201" s="30" t="s">
        <v>130</v>
      </c>
      <c r="S201" s="30" t="s">
        <v>141</v>
      </c>
      <c r="T201" s="30" t="n">
        <v>4</v>
      </c>
    </row>
    <row r="202" customFormat="false" ht="15" hidden="false" customHeight="false" outlineLevel="0" collapsed="false">
      <c r="A202" s="27" t="s">
        <v>789</v>
      </c>
      <c r="B202" s="27" t="s">
        <v>790</v>
      </c>
      <c r="C202" s="27" t="n">
        <v>18</v>
      </c>
      <c r="D202" s="27" t="s">
        <v>181</v>
      </c>
      <c r="E202" s="28" t="n">
        <v>45585</v>
      </c>
      <c r="F202" s="27" t="s">
        <v>791</v>
      </c>
      <c r="G202" s="28" t="n">
        <v>45586</v>
      </c>
      <c r="H202" s="27" t="s">
        <v>183</v>
      </c>
      <c r="I202" s="27" t="s">
        <v>212</v>
      </c>
      <c r="J202" s="27" t="s">
        <v>431</v>
      </c>
      <c r="K202" s="27" t="s">
        <v>126</v>
      </c>
      <c r="L202" s="27" t="n">
        <v>26</v>
      </c>
      <c r="M202" s="27" t="n">
        <v>61</v>
      </c>
      <c r="N202" s="27" t="s">
        <v>186</v>
      </c>
      <c r="O202" s="27" t="s">
        <v>128</v>
      </c>
      <c r="P202" s="27" t="s">
        <v>187</v>
      </c>
      <c r="Q202" s="29" t="n">
        <v>8019.83</v>
      </c>
      <c r="R202" s="27" t="s">
        <v>130</v>
      </c>
      <c r="S202" s="27" t="s">
        <v>151</v>
      </c>
      <c r="T202" s="27" t="n">
        <v>2</v>
      </c>
    </row>
    <row r="203" customFormat="false" ht="15" hidden="false" customHeight="false" outlineLevel="0" collapsed="false">
      <c r="A203" s="30" t="s">
        <v>792</v>
      </c>
      <c r="B203" s="30" t="s">
        <v>793</v>
      </c>
      <c r="C203" s="30" t="n">
        <v>75</v>
      </c>
      <c r="D203" s="30" t="s">
        <v>181</v>
      </c>
      <c r="E203" s="31" t="n">
        <v>45598</v>
      </c>
      <c r="F203" s="30" t="s">
        <v>549</v>
      </c>
      <c r="G203" s="31" t="n">
        <v>45601</v>
      </c>
      <c r="H203" s="30" t="s">
        <v>168</v>
      </c>
      <c r="I203" s="30" t="s">
        <v>366</v>
      </c>
      <c r="J203" s="30" t="s">
        <v>441</v>
      </c>
      <c r="K203" s="30" t="s">
        <v>126</v>
      </c>
      <c r="L203" s="30" t="n">
        <v>45</v>
      </c>
      <c r="M203" s="30" t="n">
        <v>132</v>
      </c>
      <c r="N203" s="30" t="s">
        <v>186</v>
      </c>
      <c r="O203" s="30" t="s">
        <v>139</v>
      </c>
      <c r="P203" s="30" t="s">
        <v>187</v>
      </c>
      <c r="Q203" s="32" t="n">
        <v>7821.42</v>
      </c>
      <c r="R203" s="30" t="s">
        <v>130</v>
      </c>
      <c r="S203" s="30" t="s">
        <v>151</v>
      </c>
      <c r="T203" s="30" t="n">
        <v>3</v>
      </c>
    </row>
    <row r="204" customFormat="false" ht="15" hidden="false" customHeight="false" outlineLevel="0" collapsed="false">
      <c r="A204" s="27" t="s">
        <v>794</v>
      </c>
      <c r="B204" s="27" t="s">
        <v>795</v>
      </c>
      <c r="C204" s="27" t="n">
        <v>58</v>
      </c>
      <c r="D204" s="27" t="s">
        <v>181</v>
      </c>
      <c r="E204" s="28" t="n">
        <v>45405</v>
      </c>
      <c r="F204" s="27" t="s">
        <v>771</v>
      </c>
      <c r="G204" s="28" t="n">
        <v>45406</v>
      </c>
      <c r="H204" s="27" t="s">
        <v>236</v>
      </c>
      <c r="I204" s="27" t="s">
        <v>266</v>
      </c>
      <c r="J204" s="27" t="s">
        <v>238</v>
      </c>
      <c r="K204" s="27" t="s">
        <v>138</v>
      </c>
      <c r="L204" s="27" t="n">
        <v>43</v>
      </c>
      <c r="M204" s="27" t="n">
        <v>25</v>
      </c>
      <c r="N204" s="27" t="s">
        <v>127</v>
      </c>
      <c r="O204" s="27" t="s">
        <v>128</v>
      </c>
      <c r="P204" s="27" t="s">
        <v>129</v>
      </c>
      <c r="Q204" s="29" t="n">
        <v>1215.32</v>
      </c>
      <c r="R204" s="27" t="s">
        <v>130</v>
      </c>
      <c r="S204" s="27" t="s">
        <v>310</v>
      </c>
      <c r="T204" s="27" t="n">
        <v>3</v>
      </c>
    </row>
    <row r="205" customFormat="false" ht="15" hidden="false" customHeight="false" outlineLevel="0" collapsed="false">
      <c r="A205" s="30" t="s">
        <v>796</v>
      </c>
      <c r="B205" s="30" t="s">
        <v>246</v>
      </c>
      <c r="C205" s="30" t="n">
        <v>27</v>
      </c>
      <c r="D205" s="30" t="s">
        <v>181</v>
      </c>
      <c r="E205" s="31" t="n">
        <v>45328</v>
      </c>
      <c r="F205" s="30" t="s">
        <v>797</v>
      </c>
      <c r="G205" s="31" t="n">
        <v>45330</v>
      </c>
      <c r="H205" s="30" t="s">
        <v>236</v>
      </c>
      <c r="I205" s="30" t="s">
        <v>323</v>
      </c>
      <c r="J205" s="30" t="s">
        <v>287</v>
      </c>
      <c r="K205" s="30" t="s">
        <v>156</v>
      </c>
      <c r="L205" s="30" t="n">
        <v>69</v>
      </c>
      <c r="M205" s="30" t="n">
        <v>79</v>
      </c>
      <c r="N205" s="30" t="s">
        <v>127</v>
      </c>
      <c r="O205" s="30" t="s">
        <v>171</v>
      </c>
      <c r="P205" s="30" t="s">
        <v>140</v>
      </c>
      <c r="Q205" s="32" t="n">
        <v>4822.12</v>
      </c>
      <c r="R205" s="30" t="s">
        <v>172</v>
      </c>
      <c r="S205" s="30" t="s">
        <v>164</v>
      </c>
      <c r="T205" s="30" t="n">
        <v>2</v>
      </c>
    </row>
    <row r="206" customFormat="false" ht="15" hidden="false" customHeight="false" outlineLevel="0" collapsed="false">
      <c r="A206" s="27" t="s">
        <v>798</v>
      </c>
      <c r="B206" s="27" t="s">
        <v>799</v>
      </c>
      <c r="C206" s="27" t="n">
        <v>29</v>
      </c>
      <c r="D206" s="27" t="s">
        <v>701</v>
      </c>
      <c r="E206" s="28" t="n">
        <v>45311</v>
      </c>
      <c r="F206" s="27" t="s">
        <v>800</v>
      </c>
      <c r="G206" s="28" t="n">
        <v>45311</v>
      </c>
      <c r="H206" s="27" t="s">
        <v>161</v>
      </c>
      <c r="I206" s="27" t="s">
        <v>162</v>
      </c>
      <c r="J206" s="27" t="s">
        <v>385</v>
      </c>
      <c r="K206" s="27" t="s">
        <v>138</v>
      </c>
      <c r="L206" s="27" t="n">
        <v>46</v>
      </c>
      <c r="M206" s="27" t="n">
        <v>41</v>
      </c>
      <c r="N206" s="27" t="s">
        <v>127</v>
      </c>
      <c r="O206" s="27" t="s">
        <v>171</v>
      </c>
      <c r="P206" s="27" t="s">
        <v>187</v>
      </c>
      <c r="Q206" s="29" t="n">
        <v>1522.67</v>
      </c>
      <c r="R206" s="27" t="s">
        <v>130</v>
      </c>
      <c r="S206" s="27" t="s">
        <v>164</v>
      </c>
      <c r="T206" s="27" t="n">
        <v>3</v>
      </c>
    </row>
    <row r="207" customFormat="false" ht="15" hidden="false" customHeight="false" outlineLevel="0" collapsed="false">
      <c r="A207" s="30" t="s">
        <v>801</v>
      </c>
      <c r="B207" s="30" t="s">
        <v>802</v>
      </c>
      <c r="C207" s="30" t="n">
        <v>29</v>
      </c>
      <c r="D207" s="30" t="s">
        <v>181</v>
      </c>
      <c r="E207" s="31" t="n">
        <v>45563</v>
      </c>
      <c r="F207" s="30" t="s">
        <v>447</v>
      </c>
      <c r="G207" s="31" t="n">
        <v>45573</v>
      </c>
      <c r="H207" s="30" t="s">
        <v>217</v>
      </c>
      <c r="I207" s="30" t="s">
        <v>344</v>
      </c>
      <c r="J207" s="30" t="s">
        <v>283</v>
      </c>
      <c r="K207" s="30" t="s">
        <v>202</v>
      </c>
      <c r="L207" s="30" t="n">
        <v>13</v>
      </c>
      <c r="M207" s="30" t="n">
        <v>217</v>
      </c>
      <c r="N207" s="30" t="s">
        <v>186</v>
      </c>
      <c r="O207" s="30" t="s">
        <v>171</v>
      </c>
      <c r="P207" s="30" t="s">
        <v>187</v>
      </c>
      <c r="Q207" s="32" t="n">
        <v>17874.28</v>
      </c>
      <c r="R207" s="30" t="s">
        <v>172</v>
      </c>
      <c r="S207" s="30" t="s">
        <v>141</v>
      </c>
      <c r="T207" s="30" t="n">
        <v>5</v>
      </c>
    </row>
    <row r="208" customFormat="false" ht="15" hidden="false" customHeight="false" outlineLevel="0" collapsed="false">
      <c r="A208" s="27" t="s">
        <v>803</v>
      </c>
      <c r="B208" s="27" t="s">
        <v>804</v>
      </c>
      <c r="C208" s="27" t="n">
        <v>29</v>
      </c>
      <c r="D208" s="27" t="s">
        <v>121</v>
      </c>
      <c r="E208" s="28" t="n">
        <v>45626</v>
      </c>
      <c r="F208" s="27" t="s">
        <v>805</v>
      </c>
      <c r="G208" s="28" t="n">
        <v>45626</v>
      </c>
      <c r="H208" s="27" t="s">
        <v>168</v>
      </c>
      <c r="I208" s="27" t="s">
        <v>196</v>
      </c>
      <c r="J208" s="27" t="s">
        <v>371</v>
      </c>
      <c r="K208" s="27" t="s">
        <v>138</v>
      </c>
      <c r="L208" s="27" t="n">
        <v>34</v>
      </c>
      <c r="M208" s="27" t="n">
        <v>43</v>
      </c>
      <c r="N208" s="27" t="s">
        <v>127</v>
      </c>
      <c r="O208" s="27" t="s">
        <v>139</v>
      </c>
      <c r="P208" s="27" t="s">
        <v>150</v>
      </c>
      <c r="Q208" s="29" t="n">
        <v>1508.51</v>
      </c>
      <c r="R208" s="27" t="s">
        <v>130</v>
      </c>
      <c r="S208" s="27" t="s">
        <v>151</v>
      </c>
      <c r="T208" s="27" t="n">
        <v>5</v>
      </c>
    </row>
    <row r="209" customFormat="false" ht="15" hidden="false" customHeight="false" outlineLevel="0" collapsed="false">
      <c r="A209" s="30" t="s">
        <v>806</v>
      </c>
      <c r="B209" s="30" t="s">
        <v>807</v>
      </c>
      <c r="C209" s="30" t="n">
        <v>70</v>
      </c>
      <c r="D209" s="30" t="s">
        <v>181</v>
      </c>
      <c r="E209" s="31" t="n">
        <v>45390</v>
      </c>
      <c r="F209" s="30" t="s">
        <v>410</v>
      </c>
      <c r="G209" s="31" t="n">
        <v>45397</v>
      </c>
      <c r="H209" s="30" t="s">
        <v>123</v>
      </c>
      <c r="I209" s="30" t="s">
        <v>124</v>
      </c>
      <c r="J209" s="30" t="s">
        <v>508</v>
      </c>
      <c r="K209" s="30" t="s">
        <v>202</v>
      </c>
      <c r="L209" s="30" t="n">
        <v>2</v>
      </c>
      <c r="M209" s="30" t="n">
        <v>196</v>
      </c>
      <c r="N209" s="30" t="s">
        <v>186</v>
      </c>
      <c r="O209" s="30" t="s">
        <v>128</v>
      </c>
      <c r="P209" s="30" t="s">
        <v>150</v>
      </c>
      <c r="Q209" s="32" t="n">
        <v>18552.92</v>
      </c>
      <c r="R209" s="30" t="s">
        <v>172</v>
      </c>
      <c r="S209" s="30" t="s">
        <v>223</v>
      </c>
      <c r="T209" s="30" t="n">
        <v>4</v>
      </c>
    </row>
    <row r="210" customFormat="false" ht="15" hidden="false" customHeight="false" outlineLevel="0" collapsed="false">
      <c r="A210" s="27" t="s">
        <v>808</v>
      </c>
      <c r="B210" s="27" t="s">
        <v>809</v>
      </c>
      <c r="C210" s="27" t="n">
        <v>34</v>
      </c>
      <c r="D210" s="27" t="s">
        <v>181</v>
      </c>
      <c r="E210" s="28" t="n">
        <v>45359</v>
      </c>
      <c r="F210" s="27" t="s">
        <v>293</v>
      </c>
      <c r="G210" s="28" t="n">
        <v>45360</v>
      </c>
      <c r="H210" s="27" t="s">
        <v>206</v>
      </c>
      <c r="I210" s="27" t="s">
        <v>232</v>
      </c>
      <c r="J210" s="27" t="s">
        <v>593</v>
      </c>
      <c r="K210" s="27" t="s">
        <v>138</v>
      </c>
      <c r="L210" s="27" t="n">
        <v>48</v>
      </c>
      <c r="M210" s="27" t="n">
        <v>36</v>
      </c>
      <c r="N210" s="27" t="s">
        <v>127</v>
      </c>
      <c r="O210" s="27" t="s">
        <v>139</v>
      </c>
      <c r="P210" s="27" t="s">
        <v>150</v>
      </c>
      <c r="Q210" s="29" t="n">
        <v>1983</v>
      </c>
      <c r="R210" s="27" t="s">
        <v>130</v>
      </c>
      <c r="S210" s="27" t="s">
        <v>223</v>
      </c>
      <c r="T210" s="27" t="n">
        <v>3</v>
      </c>
    </row>
    <row r="211" customFormat="false" ht="15" hidden="false" customHeight="false" outlineLevel="0" collapsed="false">
      <c r="A211" s="30" t="s">
        <v>810</v>
      </c>
      <c r="B211" s="30" t="s">
        <v>811</v>
      </c>
      <c r="C211" s="30" t="n">
        <v>78</v>
      </c>
      <c r="D211" s="30" t="s">
        <v>181</v>
      </c>
      <c r="E211" s="31" t="n">
        <v>45338</v>
      </c>
      <c r="F211" s="30" t="s">
        <v>812</v>
      </c>
      <c r="G211" s="31" t="n">
        <v>45338</v>
      </c>
      <c r="H211" s="30" t="s">
        <v>183</v>
      </c>
      <c r="I211" s="30" t="s">
        <v>430</v>
      </c>
      <c r="J211" s="30" t="s">
        <v>476</v>
      </c>
      <c r="K211" s="30" t="s">
        <v>138</v>
      </c>
      <c r="L211" s="30" t="n">
        <v>76</v>
      </c>
      <c r="M211" s="30" t="n">
        <v>24</v>
      </c>
      <c r="N211" s="30" t="s">
        <v>127</v>
      </c>
      <c r="O211" s="30" t="s">
        <v>128</v>
      </c>
      <c r="P211" s="30" t="s">
        <v>140</v>
      </c>
      <c r="Q211" s="32" t="n">
        <v>2032.08</v>
      </c>
      <c r="R211" s="30" t="s">
        <v>130</v>
      </c>
      <c r="S211" s="30" t="s">
        <v>164</v>
      </c>
      <c r="T211" s="30" t="n">
        <v>5</v>
      </c>
    </row>
    <row r="212" customFormat="false" ht="15" hidden="false" customHeight="false" outlineLevel="0" collapsed="false">
      <c r="A212" s="27" t="s">
        <v>813</v>
      </c>
      <c r="B212" s="27" t="s">
        <v>814</v>
      </c>
      <c r="C212" s="27" t="n">
        <v>14</v>
      </c>
      <c r="D212" s="27" t="s">
        <v>121</v>
      </c>
      <c r="E212" s="28" t="n">
        <v>45501</v>
      </c>
      <c r="F212" s="27" t="s">
        <v>421</v>
      </c>
      <c r="G212" s="28" t="n">
        <v>45502</v>
      </c>
      <c r="H212" s="27" t="s">
        <v>135</v>
      </c>
      <c r="I212" s="27" t="s">
        <v>251</v>
      </c>
      <c r="J212" s="27" t="s">
        <v>252</v>
      </c>
      <c r="K212" s="27" t="s">
        <v>138</v>
      </c>
      <c r="L212" s="27" t="n">
        <v>76</v>
      </c>
      <c r="M212" s="27" t="n">
        <v>28</v>
      </c>
      <c r="N212" s="27" t="s">
        <v>127</v>
      </c>
      <c r="O212" s="27" t="s">
        <v>149</v>
      </c>
      <c r="P212" s="27" t="s">
        <v>150</v>
      </c>
      <c r="Q212" s="29" t="n">
        <v>1691.01</v>
      </c>
      <c r="R212" s="27" t="s">
        <v>130</v>
      </c>
      <c r="S212" s="27" t="s">
        <v>131</v>
      </c>
      <c r="T212" s="27" t="n">
        <v>4</v>
      </c>
    </row>
    <row r="213" customFormat="false" ht="15" hidden="false" customHeight="false" outlineLevel="0" collapsed="false">
      <c r="A213" s="30" t="s">
        <v>815</v>
      </c>
      <c r="B213" s="30" t="s">
        <v>816</v>
      </c>
      <c r="C213" s="30" t="n">
        <v>0</v>
      </c>
      <c r="D213" s="30" t="s">
        <v>181</v>
      </c>
      <c r="E213" s="31" t="n">
        <v>45566</v>
      </c>
      <c r="F213" s="30" t="s">
        <v>444</v>
      </c>
      <c r="G213" s="31" t="n">
        <v>45566</v>
      </c>
      <c r="H213" s="30" t="s">
        <v>217</v>
      </c>
      <c r="I213" s="30" t="s">
        <v>344</v>
      </c>
      <c r="J213" s="30" t="s">
        <v>483</v>
      </c>
      <c r="K213" s="30" t="s">
        <v>138</v>
      </c>
      <c r="L213" s="30" t="n">
        <v>82</v>
      </c>
      <c r="M213" s="30" t="n">
        <v>20</v>
      </c>
      <c r="N213" s="30" t="s">
        <v>127</v>
      </c>
      <c r="O213" s="30" t="s">
        <v>128</v>
      </c>
      <c r="P213" s="30" t="s">
        <v>140</v>
      </c>
      <c r="Q213" s="32" t="n">
        <v>679.63</v>
      </c>
      <c r="R213" s="30" t="s">
        <v>130</v>
      </c>
      <c r="S213" s="30" t="s">
        <v>141</v>
      </c>
      <c r="T213" s="30" t="n">
        <v>5</v>
      </c>
    </row>
    <row r="214" customFormat="false" ht="15" hidden="false" customHeight="false" outlineLevel="0" collapsed="false">
      <c r="A214" s="27" t="s">
        <v>817</v>
      </c>
      <c r="B214" s="27" t="s">
        <v>818</v>
      </c>
      <c r="C214" s="27" t="n">
        <v>57</v>
      </c>
      <c r="D214" s="27" t="s">
        <v>181</v>
      </c>
      <c r="E214" s="28" t="n">
        <v>45643</v>
      </c>
      <c r="F214" s="27" t="s">
        <v>122</v>
      </c>
      <c r="G214" s="28" t="n">
        <v>45643</v>
      </c>
      <c r="H214" s="27" t="s">
        <v>168</v>
      </c>
      <c r="I214" s="27" t="s">
        <v>366</v>
      </c>
      <c r="J214" s="27" t="s">
        <v>191</v>
      </c>
      <c r="K214" s="27" t="s">
        <v>138</v>
      </c>
      <c r="L214" s="27" t="n">
        <v>44</v>
      </c>
      <c r="M214" s="27" t="n">
        <v>33</v>
      </c>
      <c r="N214" s="27" t="s">
        <v>127</v>
      </c>
      <c r="O214" s="27" t="s">
        <v>171</v>
      </c>
      <c r="P214" s="27" t="s">
        <v>187</v>
      </c>
      <c r="Q214" s="29" t="n">
        <v>2344.79</v>
      </c>
      <c r="R214" s="27" t="s">
        <v>130</v>
      </c>
      <c r="S214" s="27" t="s">
        <v>151</v>
      </c>
      <c r="T214" s="27" t="n">
        <v>4</v>
      </c>
    </row>
    <row r="215" customFormat="false" ht="15" hidden="false" customHeight="false" outlineLevel="0" collapsed="false">
      <c r="A215" s="30" t="s">
        <v>819</v>
      </c>
      <c r="B215" s="30" t="s">
        <v>820</v>
      </c>
      <c r="C215" s="30" t="n">
        <v>52</v>
      </c>
      <c r="D215" s="30" t="s">
        <v>181</v>
      </c>
      <c r="E215" s="31" t="n">
        <v>45432</v>
      </c>
      <c r="F215" s="30" t="s">
        <v>414</v>
      </c>
      <c r="G215" s="31" t="n">
        <v>45436</v>
      </c>
      <c r="H215" s="30" t="s">
        <v>217</v>
      </c>
      <c r="I215" s="30" t="s">
        <v>282</v>
      </c>
      <c r="J215" s="30" t="s">
        <v>283</v>
      </c>
      <c r="K215" s="30" t="s">
        <v>126</v>
      </c>
      <c r="L215" s="30" t="n">
        <v>21</v>
      </c>
      <c r="M215" s="30" t="n">
        <v>48</v>
      </c>
      <c r="N215" s="30" t="s">
        <v>186</v>
      </c>
      <c r="O215" s="30"/>
      <c r="P215" s="30" t="s">
        <v>140</v>
      </c>
      <c r="Q215" s="32" t="n">
        <v>7035.22</v>
      </c>
      <c r="R215" s="30" t="s">
        <v>130</v>
      </c>
      <c r="S215" s="30" t="s">
        <v>157</v>
      </c>
      <c r="T215" s="30" t="n">
        <v>4</v>
      </c>
    </row>
    <row r="216" customFormat="false" ht="15" hidden="false" customHeight="false" outlineLevel="0" collapsed="false">
      <c r="A216" s="27" t="s">
        <v>821</v>
      </c>
      <c r="B216" s="27" t="s">
        <v>822</v>
      </c>
      <c r="C216" s="27" t="n">
        <v>43</v>
      </c>
      <c r="D216" s="27" t="s">
        <v>181</v>
      </c>
      <c r="E216" s="28" t="n">
        <v>45513</v>
      </c>
      <c r="F216" s="27" t="s">
        <v>823</v>
      </c>
      <c r="G216" s="28" t="n">
        <v>45514</v>
      </c>
      <c r="H216" s="27" t="s">
        <v>123</v>
      </c>
      <c r="I216" s="27" t="s">
        <v>304</v>
      </c>
      <c r="J216" s="27" t="s">
        <v>305</v>
      </c>
      <c r="K216" s="27" t="s">
        <v>138</v>
      </c>
      <c r="L216" s="27" t="n">
        <v>39</v>
      </c>
      <c r="M216" s="27" t="n">
        <v>25</v>
      </c>
      <c r="N216" s="27" t="s">
        <v>127</v>
      </c>
      <c r="O216" s="27" t="s">
        <v>139</v>
      </c>
      <c r="P216" s="27" t="s">
        <v>150</v>
      </c>
      <c r="Q216" s="29" t="n">
        <v>2073.41</v>
      </c>
      <c r="R216" s="27" t="s">
        <v>130</v>
      </c>
      <c r="S216" s="27" t="s">
        <v>164</v>
      </c>
      <c r="T216" s="27" t="n">
        <v>5</v>
      </c>
    </row>
    <row r="217" customFormat="false" ht="15" hidden="false" customHeight="false" outlineLevel="0" collapsed="false">
      <c r="A217" s="30" t="s">
        <v>824</v>
      </c>
      <c r="B217" s="30" t="s">
        <v>825</v>
      </c>
      <c r="C217" s="30" t="n">
        <v>69</v>
      </c>
      <c r="D217" s="30" t="s">
        <v>181</v>
      </c>
      <c r="E217" s="31" t="n">
        <v>45510</v>
      </c>
      <c r="F217" s="30" t="s">
        <v>826</v>
      </c>
      <c r="G217" s="31" t="n">
        <v>45511</v>
      </c>
      <c r="H217" s="30" t="s">
        <v>217</v>
      </c>
      <c r="I217" s="30" t="s">
        <v>392</v>
      </c>
      <c r="J217" s="30" t="s">
        <v>388</v>
      </c>
      <c r="K217" s="30" t="s">
        <v>138</v>
      </c>
      <c r="L217" s="30" t="n">
        <v>67</v>
      </c>
      <c r="M217" s="30" t="n">
        <v>30</v>
      </c>
      <c r="N217" s="30" t="s">
        <v>127</v>
      </c>
      <c r="O217" s="30" t="s">
        <v>128</v>
      </c>
      <c r="P217" s="30" t="s">
        <v>187</v>
      </c>
      <c r="Q217" s="32" t="n">
        <v>1070.63</v>
      </c>
      <c r="R217" s="30" t="s">
        <v>130</v>
      </c>
      <c r="S217" s="30" t="s">
        <v>192</v>
      </c>
      <c r="T217" s="30" t="n">
        <v>5</v>
      </c>
    </row>
    <row r="218" customFormat="false" ht="15" hidden="false" customHeight="false" outlineLevel="0" collapsed="false">
      <c r="A218" s="27" t="s">
        <v>827</v>
      </c>
      <c r="B218" s="27" t="s">
        <v>828</v>
      </c>
      <c r="C218" s="27" t="n">
        <v>36</v>
      </c>
      <c r="D218" s="27" t="s">
        <v>181</v>
      </c>
      <c r="E218" s="28" t="n">
        <v>45490</v>
      </c>
      <c r="F218" s="27" t="s">
        <v>630</v>
      </c>
      <c r="G218" s="28" t="n">
        <v>45490</v>
      </c>
      <c r="H218" s="27" t="s">
        <v>236</v>
      </c>
      <c r="I218" s="27" t="s">
        <v>266</v>
      </c>
      <c r="J218" s="27" t="s">
        <v>455</v>
      </c>
      <c r="K218" s="27" t="s">
        <v>138</v>
      </c>
      <c r="L218" s="27" t="n">
        <v>31</v>
      </c>
      <c r="M218" s="27" t="n">
        <v>25</v>
      </c>
      <c r="N218" s="27" t="s">
        <v>127</v>
      </c>
      <c r="O218" s="27" t="s">
        <v>128</v>
      </c>
      <c r="P218" s="27" t="s">
        <v>150</v>
      </c>
      <c r="Q218" s="29" t="n">
        <v>719.96</v>
      </c>
      <c r="R218" s="27" t="s">
        <v>130</v>
      </c>
      <c r="S218" s="27" t="s">
        <v>178</v>
      </c>
      <c r="T218" s="27" t="n">
        <v>3</v>
      </c>
    </row>
    <row r="219" customFormat="false" ht="15" hidden="false" customHeight="false" outlineLevel="0" collapsed="false">
      <c r="A219" s="30" t="s">
        <v>829</v>
      </c>
      <c r="B219" s="30" t="s">
        <v>606</v>
      </c>
      <c r="C219" s="30" t="n">
        <v>56</v>
      </c>
      <c r="D219" s="30" t="s">
        <v>181</v>
      </c>
      <c r="E219" s="31" t="n">
        <v>45428</v>
      </c>
      <c r="F219" s="30" t="s">
        <v>788</v>
      </c>
      <c r="G219" s="31" t="n">
        <v>45434</v>
      </c>
      <c r="H219" s="30" t="s">
        <v>217</v>
      </c>
      <c r="I219" s="30" t="s">
        <v>392</v>
      </c>
      <c r="J219" s="30" t="s">
        <v>294</v>
      </c>
      <c r="K219" s="30" t="s">
        <v>126</v>
      </c>
      <c r="L219" s="30" t="n">
        <v>45</v>
      </c>
      <c r="M219" s="30" t="n">
        <v>67</v>
      </c>
      <c r="N219" s="30" t="s">
        <v>186</v>
      </c>
      <c r="O219" s="30" t="s">
        <v>128</v>
      </c>
      <c r="P219" s="30" t="s">
        <v>150</v>
      </c>
      <c r="Q219" s="32" t="n">
        <v>8441.29</v>
      </c>
      <c r="R219" s="30" t="s">
        <v>130</v>
      </c>
      <c r="S219" s="30" t="s">
        <v>151</v>
      </c>
      <c r="T219" s="30" t="n">
        <v>5</v>
      </c>
    </row>
    <row r="220" customFormat="false" ht="15" hidden="false" customHeight="false" outlineLevel="0" collapsed="false">
      <c r="A220" s="27" t="s">
        <v>830</v>
      </c>
      <c r="B220" s="27" t="s">
        <v>831</v>
      </c>
      <c r="C220" s="27" t="n">
        <v>70</v>
      </c>
      <c r="D220" s="27" t="s">
        <v>181</v>
      </c>
      <c r="E220" s="28" t="n">
        <v>45631</v>
      </c>
      <c r="F220" s="27" t="s">
        <v>832</v>
      </c>
      <c r="G220" s="28" t="n">
        <v>45636</v>
      </c>
      <c r="H220" s="27" t="s">
        <v>135</v>
      </c>
      <c r="I220" s="27" t="s">
        <v>278</v>
      </c>
      <c r="J220" s="27" t="s">
        <v>618</v>
      </c>
      <c r="K220" s="27" t="s">
        <v>126</v>
      </c>
      <c r="L220" s="27" t="n">
        <v>22</v>
      </c>
      <c r="M220" s="27" t="n">
        <v>142</v>
      </c>
      <c r="N220" s="27" t="s">
        <v>186</v>
      </c>
      <c r="O220" s="27" t="s">
        <v>171</v>
      </c>
      <c r="P220" s="27" t="s">
        <v>140</v>
      </c>
      <c r="Q220" s="29" t="n">
        <v>9315.12</v>
      </c>
      <c r="R220" s="27" t="s">
        <v>130</v>
      </c>
      <c r="S220" s="27" t="s">
        <v>197</v>
      </c>
      <c r="T220" s="27" t="n">
        <v>3</v>
      </c>
    </row>
    <row r="221" customFormat="false" ht="15" hidden="false" customHeight="false" outlineLevel="0" collapsed="false">
      <c r="A221" s="30" t="s">
        <v>833</v>
      </c>
      <c r="B221" s="30" t="s">
        <v>834</v>
      </c>
      <c r="C221" s="30" t="n">
        <v>35</v>
      </c>
      <c r="D221" s="30" t="s">
        <v>121</v>
      </c>
      <c r="E221" s="31" t="n">
        <v>45629</v>
      </c>
      <c r="F221" s="30" t="s">
        <v>261</v>
      </c>
      <c r="G221" s="31" t="n">
        <v>45632</v>
      </c>
      <c r="H221" s="30" t="s">
        <v>161</v>
      </c>
      <c r="I221" s="30" t="s">
        <v>320</v>
      </c>
      <c r="J221" s="30" t="s">
        <v>385</v>
      </c>
      <c r="K221" s="30" t="s">
        <v>156</v>
      </c>
      <c r="L221" s="30" t="n">
        <v>34</v>
      </c>
      <c r="M221" s="30" t="n">
        <v>71</v>
      </c>
      <c r="N221" s="30" t="s">
        <v>127</v>
      </c>
      <c r="O221" s="30" t="s">
        <v>139</v>
      </c>
      <c r="P221" s="30" t="s">
        <v>187</v>
      </c>
      <c r="Q221" s="32" t="n">
        <v>3912.58</v>
      </c>
      <c r="R221" s="30" t="s">
        <v>130</v>
      </c>
      <c r="S221" s="30" t="s">
        <v>192</v>
      </c>
      <c r="T221" s="30" t="n">
        <v>5</v>
      </c>
    </row>
    <row r="222" customFormat="false" ht="15" hidden="false" customHeight="false" outlineLevel="0" collapsed="false">
      <c r="A222" s="27" t="s">
        <v>835</v>
      </c>
      <c r="B222" s="27" t="s">
        <v>836</v>
      </c>
      <c r="C222" s="27" t="n">
        <v>44</v>
      </c>
      <c r="D222" s="27" t="s">
        <v>121</v>
      </c>
      <c r="E222" s="28" t="n">
        <v>45551</v>
      </c>
      <c r="F222" s="27" t="s">
        <v>837</v>
      </c>
      <c r="G222" s="28" t="n">
        <v>45553</v>
      </c>
      <c r="H222" s="27" t="s">
        <v>123</v>
      </c>
      <c r="I222" s="27" t="s">
        <v>155</v>
      </c>
      <c r="J222" s="27" t="s">
        <v>305</v>
      </c>
      <c r="K222" s="27" t="s">
        <v>126</v>
      </c>
      <c r="L222" s="27" t="n">
        <v>20</v>
      </c>
      <c r="M222" s="27" t="n">
        <v>48</v>
      </c>
      <c r="N222" s="27" t="s">
        <v>186</v>
      </c>
      <c r="O222" s="27" t="s">
        <v>149</v>
      </c>
      <c r="P222" s="27" t="s">
        <v>150</v>
      </c>
      <c r="Q222" s="29" t="n">
        <v>7326.78</v>
      </c>
      <c r="R222" s="27" t="s">
        <v>462</v>
      </c>
      <c r="S222" s="27" t="s">
        <v>131</v>
      </c>
      <c r="T222" s="27" t="n">
        <v>3</v>
      </c>
    </row>
    <row r="223" customFormat="false" ht="15" hidden="false" customHeight="false" outlineLevel="0" collapsed="false">
      <c r="A223" s="30" t="s">
        <v>838</v>
      </c>
      <c r="B223" s="30" t="s">
        <v>839</v>
      </c>
      <c r="C223" s="30" t="n">
        <v>8</v>
      </c>
      <c r="D223" s="30" t="s">
        <v>181</v>
      </c>
      <c r="E223" s="31" t="n">
        <v>45512</v>
      </c>
      <c r="F223" s="30" t="s">
        <v>840</v>
      </c>
      <c r="G223" s="31" t="n">
        <v>45512</v>
      </c>
      <c r="H223" s="30" t="s">
        <v>236</v>
      </c>
      <c r="I223" s="30" t="s">
        <v>323</v>
      </c>
      <c r="J223" s="30" t="s">
        <v>455</v>
      </c>
      <c r="K223" s="30" t="s">
        <v>138</v>
      </c>
      <c r="L223" s="30" t="n">
        <v>69</v>
      </c>
      <c r="M223" s="30" t="n">
        <v>17</v>
      </c>
      <c r="N223" s="30" t="s">
        <v>127</v>
      </c>
      <c r="O223" s="30" t="s">
        <v>149</v>
      </c>
      <c r="P223" s="30" t="s">
        <v>129</v>
      </c>
      <c r="Q223" s="32" t="n">
        <v>892.61</v>
      </c>
      <c r="R223" s="30" t="s">
        <v>130</v>
      </c>
      <c r="S223" s="30" t="s">
        <v>141</v>
      </c>
      <c r="T223" s="30" t="n">
        <v>5</v>
      </c>
    </row>
    <row r="224" customFormat="false" ht="15" hidden="false" customHeight="false" outlineLevel="0" collapsed="false">
      <c r="A224" s="27" t="s">
        <v>841</v>
      </c>
      <c r="B224" s="27" t="s">
        <v>842</v>
      </c>
      <c r="C224" s="27" t="n">
        <v>8</v>
      </c>
      <c r="D224" s="27" t="s">
        <v>121</v>
      </c>
      <c r="E224" s="28" t="n">
        <v>45386</v>
      </c>
      <c r="F224" s="27" t="s">
        <v>182</v>
      </c>
      <c r="G224" s="28" t="n">
        <v>45388</v>
      </c>
      <c r="H224" s="27" t="s">
        <v>123</v>
      </c>
      <c r="I224" s="27" t="s">
        <v>124</v>
      </c>
      <c r="J224" s="27" t="s">
        <v>305</v>
      </c>
      <c r="K224" s="27" t="s">
        <v>156</v>
      </c>
      <c r="L224" s="27" t="n">
        <v>48</v>
      </c>
      <c r="M224" s="27" t="n">
        <v>84</v>
      </c>
      <c r="N224" s="27" t="s">
        <v>186</v>
      </c>
      <c r="O224" s="27" t="s">
        <v>171</v>
      </c>
      <c r="P224" s="27" t="s">
        <v>129</v>
      </c>
      <c r="Q224" s="29" t="n">
        <v>3506.57</v>
      </c>
      <c r="R224" s="27" t="s">
        <v>130</v>
      </c>
      <c r="S224" s="27" t="s">
        <v>335</v>
      </c>
      <c r="T224" s="27" t="n">
        <v>3</v>
      </c>
    </row>
    <row r="225" customFormat="false" ht="15" hidden="false" customHeight="false" outlineLevel="0" collapsed="false">
      <c r="A225" s="30" t="s">
        <v>843</v>
      </c>
      <c r="B225" s="30" t="s">
        <v>844</v>
      </c>
      <c r="C225" s="30" t="n">
        <v>48</v>
      </c>
      <c r="D225" s="30" t="s">
        <v>181</v>
      </c>
      <c r="E225" s="31" t="n">
        <v>45568</v>
      </c>
      <c r="F225" s="30" t="s">
        <v>845</v>
      </c>
      <c r="G225" s="31" t="n">
        <v>45569</v>
      </c>
      <c r="H225" s="30" t="s">
        <v>217</v>
      </c>
      <c r="I225" s="30" t="s">
        <v>344</v>
      </c>
      <c r="J225" s="30" t="s">
        <v>218</v>
      </c>
      <c r="K225" s="30" t="s">
        <v>126</v>
      </c>
      <c r="L225" s="30" t="n">
        <v>26</v>
      </c>
      <c r="M225" s="30" t="n">
        <v>76</v>
      </c>
      <c r="N225" s="30" t="s">
        <v>186</v>
      </c>
      <c r="O225" s="30" t="s">
        <v>139</v>
      </c>
      <c r="P225" s="30" t="s">
        <v>140</v>
      </c>
      <c r="Q225" s="32" t="n">
        <v>8213.29</v>
      </c>
      <c r="R225" s="30" t="s">
        <v>130</v>
      </c>
      <c r="S225" s="30" t="s">
        <v>164</v>
      </c>
      <c r="T225" s="30" t="n">
        <v>3</v>
      </c>
    </row>
    <row r="226" customFormat="false" ht="15" hidden="false" customHeight="false" outlineLevel="0" collapsed="false">
      <c r="A226" s="27" t="s">
        <v>846</v>
      </c>
      <c r="B226" s="27" t="s">
        <v>847</v>
      </c>
      <c r="C226" s="27" t="n">
        <v>59</v>
      </c>
      <c r="D226" s="27" t="s">
        <v>121</v>
      </c>
      <c r="E226" s="28" t="n">
        <v>45532</v>
      </c>
      <c r="F226" s="27" t="s">
        <v>848</v>
      </c>
      <c r="G226" s="28" t="n">
        <v>45532</v>
      </c>
      <c r="H226" s="27" t="s">
        <v>236</v>
      </c>
      <c r="I226" s="27" t="s">
        <v>266</v>
      </c>
      <c r="J226" s="27" t="s">
        <v>238</v>
      </c>
      <c r="K226" s="27" t="s">
        <v>156</v>
      </c>
      <c r="L226" s="27" t="n">
        <v>63</v>
      </c>
      <c r="M226" s="27" t="n">
        <v>79</v>
      </c>
      <c r="N226" s="27" t="s">
        <v>186</v>
      </c>
      <c r="O226" s="27" t="s">
        <v>128</v>
      </c>
      <c r="P226" s="27" t="s">
        <v>140</v>
      </c>
      <c r="Q226" s="29" t="n">
        <v>3319.34</v>
      </c>
      <c r="R226" s="27" t="s">
        <v>268</v>
      </c>
      <c r="S226" s="27" t="s">
        <v>197</v>
      </c>
      <c r="T226" s="27" t="n">
        <v>3</v>
      </c>
    </row>
    <row r="227" customFormat="false" ht="15" hidden="false" customHeight="false" outlineLevel="0" collapsed="false">
      <c r="A227" s="30" t="s">
        <v>849</v>
      </c>
      <c r="B227" s="30" t="s">
        <v>850</v>
      </c>
      <c r="C227" s="30" t="n">
        <v>61</v>
      </c>
      <c r="D227" s="30" t="s">
        <v>181</v>
      </c>
      <c r="E227" s="31" t="n">
        <v>45366</v>
      </c>
      <c r="F227" s="30" t="s">
        <v>391</v>
      </c>
      <c r="G227" s="31" t="n">
        <v>45372</v>
      </c>
      <c r="H227" s="30" t="s">
        <v>123</v>
      </c>
      <c r="I227" s="30" t="s">
        <v>155</v>
      </c>
      <c r="J227" s="30" t="s">
        <v>418</v>
      </c>
      <c r="K227" s="30" t="s">
        <v>126</v>
      </c>
      <c r="L227" s="30" t="n">
        <v>5</v>
      </c>
      <c r="M227" s="30" t="n">
        <v>66</v>
      </c>
      <c r="N227" s="30" t="s">
        <v>186</v>
      </c>
      <c r="O227" s="30" t="s">
        <v>128</v>
      </c>
      <c r="P227" s="30" t="s">
        <v>140</v>
      </c>
      <c r="Q227" s="32" t="n">
        <v>8283.28</v>
      </c>
      <c r="R227" s="30" t="s">
        <v>130</v>
      </c>
      <c r="S227" s="30" t="s">
        <v>151</v>
      </c>
      <c r="T227" s="30" t="n">
        <v>2</v>
      </c>
    </row>
    <row r="228" customFormat="false" ht="15" hidden="false" customHeight="false" outlineLevel="0" collapsed="false">
      <c r="A228" s="27" t="s">
        <v>851</v>
      </c>
      <c r="B228" s="27" t="s">
        <v>852</v>
      </c>
      <c r="C228" s="27" t="n">
        <v>72</v>
      </c>
      <c r="D228" s="27" t="s">
        <v>181</v>
      </c>
      <c r="E228" s="28" t="n">
        <v>45330</v>
      </c>
      <c r="F228" s="27" t="s">
        <v>853</v>
      </c>
      <c r="G228" s="28" t="n">
        <v>45335</v>
      </c>
      <c r="H228" s="27" t="s">
        <v>168</v>
      </c>
      <c r="I228" s="27" t="s">
        <v>196</v>
      </c>
      <c r="J228" s="27" t="s">
        <v>367</v>
      </c>
      <c r="K228" s="27" t="s">
        <v>126</v>
      </c>
      <c r="L228" s="27" t="n">
        <v>10</v>
      </c>
      <c r="M228" s="27" t="n">
        <v>118</v>
      </c>
      <c r="N228" s="27" t="s">
        <v>127</v>
      </c>
      <c r="O228" s="27" t="s">
        <v>139</v>
      </c>
      <c r="P228" s="27" t="s">
        <v>140</v>
      </c>
      <c r="Q228" s="29" t="n">
        <v>8773.81</v>
      </c>
      <c r="R228" s="27" t="s">
        <v>172</v>
      </c>
      <c r="S228" s="27" t="s">
        <v>141</v>
      </c>
      <c r="T228" s="27" t="n">
        <v>5</v>
      </c>
    </row>
    <row r="229" customFormat="false" ht="15" hidden="false" customHeight="false" outlineLevel="0" collapsed="false">
      <c r="A229" s="30" t="s">
        <v>854</v>
      </c>
      <c r="B229" s="30" t="s">
        <v>855</v>
      </c>
      <c r="C229" s="30" t="n">
        <v>37</v>
      </c>
      <c r="D229" s="30" t="s">
        <v>121</v>
      </c>
      <c r="E229" s="31" t="n">
        <v>45463</v>
      </c>
      <c r="F229" s="30" t="s">
        <v>261</v>
      </c>
      <c r="G229" s="31" t="n">
        <v>45475</v>
      </c>
      <c r="H229" s="30" t="s">
        <v>206</v>
      </c>
      <c r="I229" s="30" t="s">
        <v>207</v>
      </c>
      <c r="J229" s="30" t="s">
        <v>469</v>
      </c>
      <c r="K229" s="30" t="s">
        <v>202</v>
      </c>
      <c r="L229" s="30" t="n">
        <v>11</v>
      </c>
      <c r="M229" s="30" t="n">
        <v>85</v>
      </c>
      <c r="N229" s="30" t="s">
        <v>186</v>
      </c>
      <c r="O229" s="30" t="s">
        <v>139</v>
      </c>
      <c r="P229" s="30" t="s">
        <v>140</v>
      </c>
      <c r="Q229" s="32" t="n">
        <v>17700.32</v>
      </c>
      <c r="R229" s="30" t="s">
        <v>268</v>
      </c>
      <c r="S229" s="30" t="s">
        <v>223</v>
      </c>
      <c r="T229" s="30" t="n">
        <v>3</v>
      </c>
    </row>
    <row r="230" customFormat="false" ht="15" hidden="false" customHeight="false" outlineLevel="0" collapsed="false">
      <c r="A230" s="27" t="s">
        <v>856</v>
      </c>
      <c r="B230" s="27" t="s">
        <v>857</v>
      </c>
      <c r="C230" s="27" t="n">
        <v>26</v>
      </c>
      <c r="D230" s="27" t="s">
        <v>121</v>
      </c>
      <c r="E230" s="28" t="n">
        <v>45462</v>
      </c>
      <c r="F230" s="27" t="s">
        <v>858</v>
      </c>
      <c r="G230" s="28" t="n">
        <v>45463</v>
      </c>
      <c r="H230" s="27" t="s">
        <v>236</v>
      </c>
      <c r="I230" s="27" t="s">
        <v>237</v>
      </c>
      <c r="J230" s="27" t="s">
        <v>287</v>
      </c>
      <c r="K230" s="27" t="s">
        <v>138</v>
      </c>
      <c r="L230" s="27" t="n">
        <v>70</v>
      </c>
      <c r="M230" s="27" t="n">
        <v>42</v>
      </c>
      <c r="N230" s="27" t="s">
        <v>127</v>
      </c>
      <c r="O230" s="27" t="s">
        <v>139</v>
      </c>
      <c r="P230" s="27" t="s">
        <v>187</v>
      </c>
      <c r="Q230" s="29" t="n">
        <v>1300.25</v>
      </c>
      <c r="R230" s="27" t="s">
        <v>130</v>
      </c>
      <c r="S230" s="27" t="s">
        <v>734</v>
      </c>
      <c r="T230" s="27" t="n">
        <v>5</v>
      </c>
    </row>
    <row r="231" customFormat="false" ht="15" hidden="false" customHeight="false" outlineLevel="0" collapsed="false">
      <c r="A231" s="30" t="s">
        <v>859</v>
      </c>
      <c r="B231" s="30" t="s">
        <v>855</v>
      </c>
      <c r="C231" s="30" t="n">
        <v>16</v>
      </c>
      <c r="D231" s="30" t="s">
        <v>181</v>
      </c>
      <c r="E231" s="31" t="n">
        <v>45440</v>
      </c>
      <c r="F231" s="30" t="s">
        <v>860</v>
      </c>
      <c r="G231" s="31" t="n">
        <v>45443</v>
      </c>
      <c r="H231" s="30" t="s">
        <v>161</v>
      </c>
      <c r="I231" s="30" t="s">
        <v>538</v>
      </c>
      <c r="J231" s="30" t="s">
        <v>648</v>
      </c>
      <c r="K231" s="30" t="s">
        <v>156</v>
      </c>
      <c r="L231" s="30" t="n">
        <v>34</v>
      </c>
      <c r="M231" s="30" t="n">
        <v>74</v>
      </c>
      <c r="N231" s="30" t="s">
        <v>127</v>
      </c>
      <c r="O231" s="30" t="s">
        <v>128</v>
      </c>
      <c r="P231" s="30" t="s">
        <v>150</v>
      </c>
      <c r="Q231" s="32" t="n">
        <v>4083.01</v>
      </c>
      <c r="R231" s="30" t="s">
        <v>172</v>
      </c>
      <c r="S231" s="30" t="s">
        <v>335</v>
      </c>
      <c r="T231" s="30" t="n">
        <v>5</v>
      </c>
    </row>
    <row r="232" customFormat="false" ht="15" hidden="false" customHeight="false" outlineLevel="0" collapsed="false">
      <c r="A232" s="27" t="s">
        <v>861</v>
      </c>
      <c r="B232" s="27" t="s">
        <v>862</v>
      </c>
      <c r="C232" s="27" t="n">
        <v>24</v>
      </c>
      <c r="D232" s="27" t="s">
        <v>121</v>
      </c>
      <c r="E232" s="28" t="n">
        <v>45645</v>
      </c>
      <c r="F232" s="27" t="s">
        <v>454</v>
      </c>
      <c r="G232" s="28" t="n">
        <v>45646</v>
      </c>
      <c r="H232" s="27" t="s">
        <v>135</v>
      </c>
      <c r="I232" s="27" t="s">
        <v>251</v>
      </c>
      <c r="J232" s="27" t="s">
        <v>137</v>
      </c>
      <c r="K232" s="27" t="s">
        <v>156</v>
      </c>
      <c r="L232" s="27" t="n">
        <v>57</v>
      </c>
      <c r="M232" s="27" t="n">
        <v>40</v>
      </c>
      <c r="N232" s="27" t="s">
        <v>127</v>
      </c>
      <c r="O232" s="27" t="s">
        <v>128</v>
      </c>
      <c r="P232" s="27" t="s">
        <v>140</v>
      </c>
      <c r="Q232" s="29" t="n">
        <v>4026.58</v>
      </c>
      <c r="R232" s="27" t="s">
        <v>130</v>
      </c>
      <c r="S232" s="27" t="s">
        <v>335</v>
      </c>
      <c r="T232" s="27" t="n">
        <v>5</v>
      </c>
    </row>
    <row r="233" customFormat="false" ht="15" hidden="false" customHeight="false" outlineLevel="0" collapsed="false">
      <c r="A233" s="30" t="s">
        <v>863</v>
      </c>
      <c r="B233" s="30" t="s">
        <v>864</v>
      </c>
      <c r="C233" s="30" t="n">
        <v>48</v>
      </c>
      <c r="D233" s="30" t="s">
        <v>121</v>
      </c>
      <c r="E233" s="31" t="n">
        <v>45618</v>
      </c>
      <c r="F233" s="30" t="s">
        <v>598</v>
      </c>
      <c r="G233" s="31" t="n">
        <v>45621</v>
      </c>
      <c r="H233" s="30" t="s">
        <v>123</v>
      </c>
      <c r="I233" s="30" t="s">
        <v>124</v>
      </c>
      <c r="J233" s="30" t="s">
        <v>125</v>
      </c>
      <c r="K233" s="30" t="s">
        <v>156</v>
      </c>
      <c r="L233" s="30" t="n">
        <v>36</v>
      </c>
      <c r="M233" s="30" t="n">
        <v>39</v>
      </c>
      <c r="N233" s="30" t="s">
        <v>127</v>
      </c>
      <c r="O233" s="30" t="s">
        <v>128</v>
      </c>
      <c r="P233" s="30" t="s">
        <v>150</v>
      </c>
      <c r="Q233" s="32" t="n">
        <v>3363.48</v>
      </c>
      <c r="R233" s="30" t="s">
        <v>130</v>
      </c>
      <c r="S233" s="30" t="s">
        <v>131</v>
      </c>
      <c r="T233" s="30" t="n">
        <v>3</v>
      </c>
    </row>
    <row r="234" customFormat="false" ht="15" hidden="false" customHeight="false" outlineLevel="0" collapsed="false">
      <c r="A234" s="27" t="s">
        <v>865</v>
      </c>
      <c r="B234" s="27" t="s">
        <v>866</v>
      </c>
      <c r="C234" s="27" t="n">
        <v>73</v>
      </c>
      <c r="D234" s="27" t="s">
        <v>121</v>
      </c>
      <c r="E234" s="28" t="n">
        <v>45365</v>
      </c>
      <c r="F234" s="27" t="s">
        <v>265</v>
      </c>
      <c r="G234" s="28" t="n">
        <v>45365</v>
      </c>
      <c r="H234" s="27" t="s">
        <v>242</v>
      </c>
      <c r="I234" s="27" t="s">
        <v>466</v>
      </c>
      <c r="J234" s="27" t="s">
        <v>422</v>
      </c>
      <c r="K234" s="27" t="s">
        <v>156</v>
      </c>
      <c r="L234" s="27" t="n">
        <v>19</v>
      </c>
      <c r="M234" s="27" t="n">
        <v>62</v>
      </c>
      <c r="N234" s="27" t="s">
        <v>127</v>
      </c>
      <c r="O234" s="27" t="s">
        <v>139</v>
      </c>
      <c r="P234" s="27" t="s">
        <v>187</v>
      </c>
      <c r="Q234" s="29" t="n">
        <v>3465.53</v>
      </c>
      <c r="R234" s="27" t="s">
        <v>130</v>
      </c>
      <c r="S234" s="27" t="s">
        <v>197</v>
      </c>
      <c r="T234" s="27" t="n">
        <v>4</v>
      </c>
    </row>
    <row r="235" customFormat="false" ht="15" hidden="false" customHeight="false" outlineLevel="0" collapsed="false">
      <c r="A235" s="30" t="s">
        <v>867</v>
      </c>
      <c r="B235" s="30" t="s">
        <v>868</v>
      </c>
      <c r="C235" s="30" t="n">
        <v>6</v>
      </c>
      <c r="D235" s="30" t="s">
        <v>181</v>
      </c>
      <c r="E235" s="31" t="n">
        <v>45622</v>
      </c>
      <c r="F235" s="30" t="s">
        <v>410</v>
      </c>
      <c r="G235" s="31" t="n">
        <v>45624</v>
      </c>
      <c r="H235" s="30" t="s">
        <v>183</v>
      </c>
      <c r="I235" s="30" t="s">
        <v>184</v>
      </c>
      <c r="J235" s="30" t="s">
        <v>431</v>
      </c>
      <c r="K235" s="30" t="s">
        <v>156</v>
      </c>
      <c r="L235" s="30" t="n">
        <v>59</v>
      </c>
      <c r="M235" s="30" t="n">
        <v>72</v>
      </c>
      <c r="N235" s="30" t="s">
        <v>127</v>
      </c>
      <c r="O235" s="30" t="s">
        <v>171</v>
      </c>
      <c r="P235" s="30" t="s">
        <v>187</v>
      </c>
      <c r="Q235" s="32" t="n">
        <v>3417.56</v>
      </c>
      <c r="R235" s="30" t="s">
        <v>130</v>
      </c>
      <c r="S235" s="30" t="s">
        <v>178</v>
      </c>
      <c r="T235" s="30" t="n">
        <v>4</v>
      </c>
    </row>
    <row r="236" customFormat="false" ht="15" hidden="false" customHeight="false" outlineLevel="0" collapsed="false">
      <c r="A236" s="27" t="s">
        <v>869</v>
      </c>
      <c r="B236" s="27" t="s">
        <v>707</v>
      </c>
      <c r="C236" s="27" t="n">
        <v>43</v>
      </c>
      <c r="D236" s="27" t="s">
        <v>181</v>
      </c>
      <c r="E236" s="28" t="n">
        <v>45490</v>
      </c>
      <c r="F236" s="27" t="s">
        <v>211</v>
      </c>
      <c r="G236" s="28" t="n">
        <v>45491</v>
      </c>
      <c r="H236" s="27" t="s">
        <v>161</v>
      </c>
      <c r="I236" s="27" t="s">
        <v>538</v>
      </c>
      <c r="J236" s="27" t="s">
        <v>385</v>
      </c>
      <c r="K236" s="27" t="s">
        <v>126</v>
      </c>
      <c r="L236" s="27" t="n">
        <v>28</v>
      </c>
      <c r="M236" s="27" t="n">
        <v>127</v>
      </c>
      <c r="N236" s="27" t="s">
        <v>127</v>
      </c>
      <c r="O236" s="27" t="s">
        <v>128</v>
      </c>
      <c r="P236" s="27" t="s">
        <v>129</v>
      </c>
      <c r="Q236" s="29" t="n">
        <v>7888.6</v>
      </c>
      <c r="R236" s="27" t="s">
        <v>268</v>
      </c>
      <c r="S236" s="27" t="s">
        <v>178</v>
      </c>
      <c r="T236" s="27" t="n">
        <v>3</v>
      </c>
    </row>
    <row r="237" customFormat="false" ht="15" hidden="false" customHeight="false" outlineLevel="0" collapsed="false">
      <c r="A237" s="30" t="s">
        <v>870</v>
      </c>
      <c r="B237" s="30" t="s">
        <v>871</v>
      </c>
      <c r="C237" s="30" t="n">
        <v>55</v>
      </c>
      <c r="D237" s="30" t="s">
        <v>121</v>
      </c>
      <c r="E237" s="31" t="n">
        <v>45325</v>
      </c>
      <c r="F237" s="30" t="s">
        <v>713</v>
      </c>
      <c r="G237" s="31" t="n">
        <v>45327</v>
      </c>
      <c r="H237" s="30" t="s">
        <v>217</v>
      </c>
      <c r="I237" s="30" t="s">
        <v>392</v>
      </c>
      <c r="J237" s="30" t="s">
        <v>388</v>
      </c>
      <c r="K237" s="30" t="s">
        <v>156</v>
      </c>
      <c r="L237" s="30" t="n">
        <v>21</v>
      </c>
      <c r="M237" s="30" t="n">
        <v>69</v>
      </c>
      <c r="N237" s="30" t="s">
        <v>127</v>
      </c>
      <c r="O237" s="30" t="s">
        <v>128</v>
      </c>
      <c r="P237" s="30" t="s">
        <v>187</v>
      </c>
      <c r="Q237" s="32" t="n">
        <v>3941.82</v>
      </c>
      <c r="R237" s="30" t="s">
        <v>130</v>
      </c>
      <c r="S237" s="30" t="s">
        <v>141</v>
      </c>
      <c r="T237" s="30" t="n">
        <v>4</v>
      </c>
    </row>
    <row r="238" customFormat="false" ht="15" hidden="false" customHeight="false" outlineLevel="0" collapsed="false">
      <c r="A238" s="27" t="s">
        <v>872</v>
      </c>
      <c r="B238" s="27" t="s">
        <v>873</v>
      </c>
      <c r="C238" s="27" t="n">
        <v>37</v>
      </c>
      <c r="D238" s="27" t="s">
        <v>181</v>
      </c>
      <c r="E238" s="28" t="n">
        <v>45516</v>
      </c>
      <c r="F238" s="27" t="s">
        <v>154</v>
      </c>
      <c r="G238" s="28" t="n">
        <v>45517</v>
      </c>
      <c r="H238" s="27" t="s">
        <v>236</v>
      </c>
      <c r="I238" s="27" t="s">
        <v>266</v>
      </c>
      <c r="J238" s="27" t="s">
        <v>287</v>
      </c>
      <c r="K238" s="27" t="s">
        <v>138</v>
      </c>
      <c r="L238" s="27" t="n">
        <v>76</v>
      </c>
      <c r="M238" s="27" t="n">
        <v>26</v>
      </c>
      <c r="N238" s="27" t="s">
        <v>127</v>
      </c>
      <c r="O238" s="27" t="s">
        <v>171</v>
      </c>
      <c r="P238" s="27" t="s">
        <v>187</v>
      </c>
      <c r="Q238" s="29" t="n">
        <v>2545.55</v>
      </c>
      <c r="R238" s="27" t="s">
        <v>130</v>
      </c>
      <c r="S238" s="27" t="s">
        <v>157</v>
      </c>
      <c r="T238" s="27" t="n">
        <v>4</v>
      </c>
    </row>
    <row r="239" customFormat="false" ht="15" hidden="false" customHeight="false" outlineLevel="0" collapsed="false">
      <c r="A239" s="30" t="s">
        <v>874</v>
      </c>
      <c r="B239" s="30" t="s">
        <v>875</v>
      </c>
      <c r="C239" s="30" t="n">
        <v>29</v>
      </c>
      <c r="D239" s="30" t="s">
        <v>181</v>
      </c>
      <c r="E239" s="31" t="n">
        <v>45322</v>
      </c>
      <c r="F239" s="30" t="s">
        <v>876</v>
      </c>
      <c r="G239" s="31" t="n">
        <v>45328</v>
      </c>
      <c r="H239" s="30" t="s">
        <v>183</v>
      </c>
      <c r="I239" s="30" t="s">
        <v>430</v>
      </c>
      <c r="J239" s="30" t="s">
        <v>213</v>
      </c>
      <c r="K239" s="30" t="s">
        <v>202</v>
      </c>
      <c r="L239" s="30" t="n">
        <v>7</v>
      </c>
      <c r="M239" s="30" t="n">
        <v>163</v>
      </c>
      <c r="N239" s="30" t="s">
        <v>186</v>
      </c>
      <c r="O239" s="30" t="s">
        <v>171</v>
      </c>
      <c r="P239" s="30" t="s">
        <v>150</v>
      </c>
      <c r="Q239" s="32" t="n">
        <v>18335.29</v>
      </c>
      <c r="R239" s="30" t="s">
        <v>130</v>
      </c>
      <c r="S239" s="30" t="s">
        <v>178</v>
      </c>
      <c r="T239" s="30" t="n">
        <v>4</v>
      </c>
    </row>
    <row r="240" customFormat="false" ht="15" hidden="false" customHeight="false" outlineLevel="0" collapsed="false">
      <c r="A240" s="27" t="s">
        <v>877</v>
      </c>
      <c r="B240" s="27" t="s">
        <v>878</v>
      </c>
      <c r="C240" s="27" t="n">
        <v>18</v>
      </c>
      <c r="D240" s="27" t="s">
        <v>181</v>
      </c>
      <c r="E240" s="28" t="n">
        <v>45503</v>
      </c>
      <c r="F240" s="27" t="s">
        <v>247</v>
      </c>
      <c r="G240" s="28" t="n">
        <v>45505</v>
      </c>
      <c r="H240" s="27" t="s">
        <v>242</v>
      </c>
      <c r="I240" s="27" t="s">
        <v>315</v>
      </c>
      <c r="J240" s="27" t="s">
        <v>422</v>
      </c>
      <c r="K240" s="27" t="s">
        <v>156</v>
      </c>
      <c r="L240" s="27" t="n">
        <v>53</v>
      </c>
      <c r="M240" s="27" t="n">
        <v>40</v>
      </c>
      <c r="N240" s="27" t="s">
        <v>186</v>
      </c>
      <c r="O240" s="27" t="s">
        <v>171</v>
      </c>
      <c r="P240" s="27" t="s">
        <v>150</v>
      </c>
      <c r="Q240" s="29" t="n">
        <v>4365.82</v>
      </c>
      <c r="R240" s="27" t="s">
        <v>130</v>
      </c>
      <c r="S240" s="27" t="s">
        <v>151</v>
      </c>
      <c r="T240" s="27" t="n">
        <v>4</v>
      </c>
    </row>
    <row r="241" customFormat="false" ht="15" hidden="false" customHeight="false" outlineLevel="0" collapsed="false">
      <c r="A241" s="30" t="s">
        <v>879</v>
      </c>
      <c r="B241" s="30" t="s">
        <v>880</v>
      </c>
      <c r="C241" s="30" t="n">
        <v>23</v>
      </c>
      <c r="D241" s="30" t="s">
        <v>181</v>
      </c>
      <c r="E241" s="31" t="n">
        <v>45539</v>
      </c>
      <c r="F241" s="30" t="s">
        <v>860</v>
      </c>
      <c r="G241" s="31" t="n">
        <v>45539</v>
      </c>
      <c r="H241" s="30" t="s">
        <v>135</v>
      </c>
      <c r="I241" s="30" t="s">
        <v>251</v>
      </c>
      <c r="J241" s="30" t="s">
        <v>252</v>
      </c>
      <c r="K241" s="30" t="s">
        <v>156</v>
      </c>
      <c r="L241" s="30" t="n">
        <v>47</v>
      </c>
      <c r="M241" s="30" t="n">
        <v>34</v>
      </c>
      <c r="N241" s="30" t="s">
        <v>186</v>
      </c>
      <c r="O241" s="30" t="s">
        <v>128</v>
      </c>
      <c r="P241" s="30" t="s">
        <v>129</v>
      </c>
      <c r="Q241" s="32" t="n">
        <v>2894.22</v>
      </c>
      <c r="R241" s="30" t="s">
        <v>130</v>
      </c>
      <c r="S241" s="30" t="s">
        <v>131</v>
      </c>
      <c r="T241" s="30" t="n">
        <v>5</v>
      </c>
    </row>
    <row r="242" customFormat="false" ht="15" hidden="false" customHeight="false" outlineLevel="0" collapsed="false">
      <c r="A242" s="27" t="s">
        <v>881</v>
      </c>
      <c r="B242" s="27" t="s">
        <v>882</v>
      </c>
      <c r="C242" s="27" t="n">
        <v>60</v>
      </c>
      <c r="D242" s="27" t="s">
        <v>181</v>
      </c>
      <c r="E242" s="28" t="n">
        <v>45495</v>
      </c>
      <c r="F242" s="27" t="s">
        <v>840</v>
      </c>
      <c r="G242" s="28" t="n">
        <v>45501</v>
      </c>
      <c r="H242" s="27" t="s">
        <v>217</v>
      </c>
      <c r="I242" s="27" t="s">
        <v>392</v>
      </c>
      <c r="J242" s="27" t="s">
        <v>283</v>
      </c>
      <c r="K242" s="27" t="s">
        <v>126</v>
      </c>
      <c r="L242" s="27" t="n">
        <v>13</v>
      </c>
      <c r="M242" s="27" t="n">
        <v>134</v>
      </c>
      <c r="N242" s="27" t="s">
        <v>127</v>
      </c>
      <c r="O242" s="27" t="s">
        <v>171</v>
      </c>
      <c r="P242" s="27" t="s">
        <v>140</v>
      </c>
      <c r="Q242" s="29" t="n">
        <v>9128</v>
      </c>
      <c r="R242" s="27" t="s">
        <v>130</v>
      </c>
      <c r="S242" s="27" t="s">
        <v>178</v>
      </c>
      <c r="T242" s="27" t="n">
        <v>4</v>
      </c>
    </row>
    <row r="243" customFormat="false" ht="15" hidden="false" customHeight="false" outlineLevel="0" collapsed="false">
      <c r="A243" s="30" t="s">
        <v>883</v>
      </c>
      <c r="B243" s="30" t="s">
        <v>884</v>
      </c>
      <c r="C243" s="30" t="n">
        <v>40</v>
      </c>
      <c r="D243" s="30" t="s">
        <v>181</v>
      </c>
      <c r="E243" s="31" t="n">
        <v>45468</v>
      </c>
      <c r="F243" s="30" t="s">
        <v>885</v>
      </c>
      <c r="G243" s="31" t="n">
        <v>45469</v>
      </c>
      <c r="H243" s="30" t="s">
        <v>168</v>
      </c>
      <c r="I243" s="30" t="s">
        <v>366</v>
      </c>
      <c r="J243" s="30" t="s">
        <v>170</v>
      </c>
      <c r="K243" s="30" t="s">
        <v>138</v>
      </c>
      <c r="L243" s="30" t="n">
        <v>28</v>
      </c>
      <c r="M243" s="30" t="n">
        <v>16</v>
      </c>
      <c r="N243" s="30" t="s">
        <v>186</v>
      </c>
      <c r="O243" s="30" t="s">
        <v>139</v>
      </c>
      <c r="P243" s="30" t="s">
        <v>187</v>
      </c>
      <c r="Q243" s="32" t="n">
        <v>1779.69</v>
      </c>
      <c r="R243" s="30" t="s">
        <v>130</v>
      </c>
      <c r="S243" s="30" t="s">
        <v>164</v>
      </c>
      <c r="T243" s="30" t="n">
        <v>4</v>
      </c>
    </row>
    <row r="244" customFormat="false" ht="15" hidden="false" customHeight="false" outlineLevel="0" collapsed="false">
      <c r="A244" s="27" t="s">
        <v>886</v>
      </c>
      <c r="B244" s="27" t="s">
        <v>887</v>
      </c>
      <c r="C244" s="27" t="n">
        <v>51</v>
      </c>
      <c r="D244" s="27" t="s">
        <v>181</v>
      </c>
      <c r="E244" s="28" t="n">
        <v>45647</v>
      </c>
      <c r="F244" s="27" t="s">
        <v>394</v>
      </c>
      <c r="G244" s="28" t="n">
        <v>45647</v>
      </c>
      <c r="H244" s="27" t="s">
        <v>135</v>
      </c>
      <c r="I244" s="27" t="s">
        <v>251</v>
      </c>
      <c r="J244" s="27" t="s">
        <v>252</v>
      </c>
      <c r="K244" s="27" t="s">
        <v>138</v>
      </c>
      <c r="L244" s="27" t="n">
        <v>37</v>
      </c>
      <c r="M244" s="27" t="n">
        <v>16</v>
      </c>
      <c r="N244" s="27" t="s">
        <v>127</v>
      </c>
      <c r="O244" s="27" t="s">
        <v>139</v>
      </c>
      <c r="P244" s="27" t="s">
        <v>150</v>
      </c>
      <c r="Q244" s="29" t="n">
        <v>612.26</v>
      </c>
      <c r="R244" s="27" t="s">
        <v>130</v>
      </c>
      <c r="S244" s="27" t="s">
        <v>197</v>
      </c>
      <c r="T244" s="27" t="n">
        <v>3</v>
      </c>
    </row>
    <row r="245" customFormat="false" ht="15" hidden="false" customHeight="false" outlineLevel="0" collapsed="false">
      <c r="A245" s="30" t="s">
        <v>888</v>
      </c>
      <c r="B245" s="30" t="s">
        <v>889</v>
      </c>
      <c r="C245" s="30" t="n">
        <v>68</v>
      </c>
      <c r="D245" s="30" t="s">
        <v>181</v>
      </c>
      <c r="E245" s="31" t="n">
        <v>45505</v>
      </c>
      <c r="F245" s="30" t="s">
        <v>890</v>
      </c>
      <c r="G245" s="31" t="n">
        <v>45505</v>
      </c>
      <c r="H245" s="30" t="s">
        <v>183</v>
      </c>
      <c r="I245" s="30" t="s">
        <v>430</v>
      </c>
      <c r="J245" s="30" t="s">
        <v>431</v>
      </c>
      <c r="K245" s="30" t="s">
        <v>138</v>
      </c>
      <c r="L245" s="30" t="n">
        <v>88</v>
      </c>
      <c r="M245" s="30" t="n">
        <v>25</v>
      </c>
      <c r="N245" s="30" t="s">
        <v>127</v>
      </c>
      <c r="O245" s="30" t="s">
        <v>139</v>
      </c>
      <c r="P245" s="30" t="s">
        <v>140</v>
      </c>
      <c r="Q245" s="32" t="n">
        <v>1621.84</v>
      </c>
      <c r="R245" s="30" t="s">
        <v>130</v>
      </c>
      <c r="S245" s="30" t="s">
        <v>131</v>
      </c>
      <c r="T245" s="30" t="n">
        <v>4</v>
      </c>
    </row>
    <row r="246" customFormat="false" ht="15" hidden="false" customHeight="false" outlineLevel="0" collapsed="false">
      <c r="A246" s="27" t="s">
        <v>891</v>
      </c>
      <c r="B246" s="27" t="s">
        <v>892</v>
      </c>
      <c r="C246" s="27" t="n">
        <v>4</v>
      </c>
      <c r="D246" s="27" t="s">
        <v>121</v>
      </c>
      <c r="E246" s="28" t="n">
        <v>45466</v>
      </c>
      <c r="F246" s="27" t="s">
        <v>893</v>
      </c>
      <c r="G246" s="28" t="n">
        <v>45467</v>
      </c>
      <c r="H246" s="27" t="s">
        <v>123</v>
      </c>
      <c r="I246" s="27" t="s">
        <v>155</v>
      </c>
      <c r="J246" s="27" t="s">
        <v>508</v>
      </c>
      <c r="K246" s="27" t="s">
        <v>138</v>
      </c>
      <c r="L246" s="27" t="n">
        <v>48</v>
      </c>
      <c r="M246" s="27" t="n">
        <v>23</v>
      </c>
      <c r="N246" s="27" t="s">
        <v>127</v>
      </c>
      <c r="O246" s="27" t="s">
        <v>139</v>
      </c>
      <c r="P246" s="27" t="s">
        <v>187</v>
      </c>
      <c r="Q246" s="29" t="n">
        <v>974.21</v>
      </c>
      <c r="R246" s="27" t="s">
        <v>130</v>
      </c>
      <c r="S246" s="27" t="s">
        <v>157</v>
      </c>
      <c r="T246" s="27" t="n">
        <v>4</v>
      </c>
    </row>
    <row r="247" customFormat="false" ht="15" hidden="false" customHeight="false" outlineLevel="0" collapsed="false">
      <c r="A247" s="30" t="s">
        <v>894</v>
      </c>
      <c r="B247" s="30" t="s">
        <v>895</v>
      </c>
      <c r="C247" s="30" t="n">
        <v>55</v>
      </c>
      <c r="D247" s="30" t="s">
        <v>121</v>
      </c>
      <c r="E247" s="31" t="n">
        <v>45429</v>
      </c>
      <c r="F247" s="30" t="s">
        <v>805</v>
      </c>
      <c r="G247" s="31" t="n">
        <v>45429</v>
      </c>
      <c r="H247" s="30" t="s">
        <v>217</v>
      </c>
      <c r="I247" s="30" t="s">
        <v>344</v>
      </c>
      <c r="J247" s="30" t="s">
        <v>283</v>
      </c>
      <c r="K247" s="30" t="s">
        <v>138</v>
      </c>
      <c r="L247" s="30" t="n">
        <v>41</v>
      </c>
      <c r="M247" s="30" t="n">
        <v>42</v>
      </c>
      <c r="N247" s="30" t="s">
        <v>127</v>
      </c>
      <c r="O247" s="30" t="s">
        <v>139</v>
      </c>
      <c r="P247" s="30" t="s">
        <v>187</v>
      </c>
      <c r="Q247" s="32" t="n">
        <v>1813.64</v>
      </c>
      <c r="R247" s="30" t="s">
        <v>130</v>
      </c>
      <c r="S247" s="30" t="s">
        <v>197</v>
      </c>
      <c r="T247" s="30" t="n">
        <v>2</v>
      </c>
    </row>
    <row r="248" customFormat="false" ht="15" hidden="false" customHeight="false" outlineLevel="0" collapsed="false">
      <c r="A248" s="27" t="s">
        <v>896</v>
      </c>
      <c r="B248" s="27" t="s">
        <v>897</v>
      </c>
      <c r="C248" s="27" t="n">
        <v>52</v>
      </c>
      <c r="D248" s="27" t="s">
        <v>121</v>
      </c>
      <c r="E248" s="28" t="n">
        <v>45336</v>
      </c>
      <c r="F248" s="27" t="s">
        <v>898</v>
      </c>
      <c r="G248" s="28" t="n">
        <v>45336</v>
      </c>
      <c r="H248" s="27" t="s">
        <v>161</v>
      </c>
      <c r="I248" s="27" t="s">
        <v>162</v>
      </c>
      <c r="J248" s="27" t="s">
        <v>648</v>
      </c>
      <c r="K248" s="27" t="s">
        <v>138</v>
      </c>
      <c r="L248" s="27" t="n">
        <v>55</v>
      </c>
      <c r="M248" s="27" t="n">
        <v>18</v>
      </c>
      <c r="N248" s="27" t="s">
        <v>127</v>
      </c>
      <c r="O248" s="27" t="s">
        <v>139</v>
      </c>
      <c r="P248" s="27" t="s">
        <v>140</v>
      </c>
      <c r="Q248" s="29" t="n">
        <v>1611.38</v>
      </c>
      <c r="R248" s="27" t="s">
        <v>130</v>
      </c>
      <c r="S248" s="27" t="s">
        <v>223</v>
      </c>
      <c r="T248" s="27" t="n">
        <v>3</v>
      </c>
    </row>
    <row r="249" customFormat="false" ht="15" hidden="false" customHeight="false" outlineLevel="0" collapsed="false">
      <c r="A249" s="30" t="s">
        <v>899</v>
      </c>
      <c r="B249" s="30" t="s">
        <v>900</v>
      </c>
      <c r="C249" s="30" t="n">
        <v>19</v>
      </c>
      <c r="D249" s="30" t="s">
        <v>181</v>
      </c>
      <c r="E249" s="31" t="n">
        <v>45608</v>
      </c>
      <c r="F249" s="30" t="s">
        <v>901</v>
      </c>
      <c r="G249" s="31" t="n">
        <v>45608</v>
      </c>
      <c r="H249" s="30" t="s">
        <v>242</v>
      </c>
      <c r="I249" s="30" t="s">
        <v>243</v>
      </c>
      <c r="J249" s="30" t="s">
        <v>401</v>
      </c>
      <c r="K249" s="30" t="s">
        <v>138</v>
      </c>
      <c r="L249" s="30" t="n">
        <v>66</v>
      </c>
      <c r="M249" s="30" t="n">
        <v>43</v>
      </c>
      <c r="N249" s="30" t="s">
        <v>127</v>
      </c>
      <c r="O249" s="30" t="s">
        <v>171</v>
      </c>
      <c r="P249" s="30" t="s">
        <v>187</v>
      </c>
      <c r="Q249" s="32" t="n">
        <v>1940.11</v>
      </c>
      <c r="R249" s="30" t="s">
        <v>130</v>
      </c>
      <c r="S249" s="30" t="s">
        <v>151</v>
      </c>
      <c r="T249" s="30" t="n">
        <v>4</v>
      </c>
    </row>
    <row r="250" customFormat="false" ht="15" hidden="false" customHeight="false" outlineLevel="0" collapsed="false">
      <c r="A250" s="27" t="s">
        <v>902</v>
      </c>
      <c r="B250" s="27" t="s">
        <v>903</v>
      </c>
      <c r="C250" s="27" t="n">
        <v>44</v>
      </c>
      <c r="D250" s="27" t="s">
        <v>181</v>
      </c>
      <c r="E250" s="28" t="n">
        <v>45500</v>
      </c>
      <c r="F250" s="27" t="s">
        <v>904</v>
      </c>
      <c r="G250" s="28" t="n">
        <v>45501</v>
      </c>
      <c r="H250" s="27" t="s">
        <v>123</v>
      </c>
      <c r="I250" s="27" t="s">
        <v>124</v>
      </c>
      <c r="J250" s="27" t="s">
        <v>227</v>
      </c>
      <c r="K250" s="27" t="s">
        <v>126</v>
      </c>
      <c r="L250" s="27" t="n">
        <v>28</v>
      </c>
      <c r="M250" s="27" t="n">
        <v>127</v>
      </c>
      <c r="N250" s="27" t="s">
        <v>186</v>
      </c>
      <c r="O250" s="27" t="s">
        <v>139</v>
      </c>
      <c r="P250" s="27" t="s">
        <v>140</v>
      </c>
      <c r="Q250" s="29" t="n">
        <v>9163.38</v>
      </c>
      <c r="R250" s="27" t="s">
        <v>130</v>
      </c>
      <c r="S250" s="27" t="s">
        <v>131</v>
      </c>
      <c r="T250" s="27" t="n">
        <v>4</v>
      </c>
    </row>
    <row r="251" customFormat="false" ht="15" hidden="false" customHeight="false" outlineLevel="0" collapsed="false">
      <c r="A251" s="30" t="s">
        <v>905</v>
      </c>
      <c r="B251" s="30" t="s">
        <v>906</v>
      </c>
      <c r="C251" s="30" t="n">
        <v>40</v>
      </c>
      <c r="D251" s="30" t="s">
        <v>121</v>
      </c>
      <c r="E251" s="31" t="n">
        <v>45324</v>
      </c>
      <c r="F251" s="30" t="s">
        <v>907</v>
      </c>
      <c r="G251" s="31" t="n">
        <v>45327</v>
      </c>
      <c r="H251" s="30" t="s">
        <v>168</v>
      </c>
      <c r="I251" s="30" t="s">
        <v>169</v>
      </c>
      <c r="J251" s="30" t="s">
        <v>170</v>
      </c>
      <c r="K251" s="30" t="s">
        <v>156</v>
      </c>
      <c r="L251" s="30" t="n">
        <v>26</v>
      </c>
      <c r="M251" s="30" t="n">
        <v>78</v>
      </c>
      <c r="N251" s="30" t="s">
        <v>186</v>
      </c>
      <c r="O251" s="30" t="s">
        <v>139</v>
      </c>
      <c r="P251" s="30" t="s">
        <v>129</v>
      </c>
      <c r="Q251" s="32" t="n">
        <v>4893.76</v>
      </c>
      <c r="R251" s="30" t="s">
        <v>172</v>
      </c>
      <c r="S251" s="30" t="s">
        <v>178</v>
      </c>
      <c r="T251" s="30" t="n">
        <v>4</v>
      </c>
    </row>
    <row r="252" customFormat="false" ht="15" hidden="false" customHeight="false" outlineLevel="0" collapsed="false">
      <c r="A252" s="27" t="s">
        <v>908</v>
      </c>
      <c r="B252" s="27" t="s">
        <v>909</v>
      </c>
      <c r="C252" s="27" t="n">
        <v>27</v>
      </c>
      <c r="D252" s="27" t="s">
        <v>121</v>
      </c>
      <c r="E252" s="28" t="n">
        <v>45344</v>
      </c>
      <c r="F252" s="27" t="s">
        <v>543</v>
      </c>
      <c r="G252" s="28" t="n">
        <v>45344</v>
      </c>
      <c r="H252" s="27" t="s">
        <v>242</v>
      </c>
      <c r="I252" s="27" t="s">
        <v>315</v>
      </c>
      <c r="J252" s="27" t="s">
        <v>363</v>
      </c>
      <c r="K252" s="27" t="s">
        <v>138</v>
      </c>
      <c r="L252" s="27" t="n">
        <v>37</v>
      </c>
      <c r="M252" s="27" t="n">
        <v>42</v>
      </c>
      <c r="N252" s="27" t="s">
        <v>127</v>
      </c>
      <c r="O252" s="27" t="s">
        <v>128</v>
      </c>
      <c r="P252" s="27" t="s">
        <v>140</v>
      </c>
      <c r="Q252" s="29" t="n">
        <v>2879.74</v>
      </c>
      <c r="R252" s="27" t="s">
        <v>130</v>
      </c>
      <c r="S252" s="27" t="s">
        <v>223</v>
      </c>
      <c r="T252" s="27" t="n">
        <v>3</v>
      </c>
    </row>
    <row r="253" customFormat="false" ht="15" hidden="false" customHeight="false" outlineLevel="0" collapsed="false">
      <c r="A253" s="30" t="s">
        <v>910</v>
      </c>
      <c r="B253" s="30" t="s">
        <v>673</v>
      </c>
      <c r="C253" s="30" t="n">
        <v>83</v>
      </c>
      <c r="D253" s="30" t="s">
        <v>121</v>
      </c>
      <c r="E253" s="31" t="n">
        <v>45497</v>
      </c>
      <c r="F253" s="30" t="s">
        <v>479</v>
      </c>
      <c r="G253" s="31" t="n">
        <v>45498</v>
      </c>
      <c r="H253" s="30" t="s">
        <v>161</v>
      </c>
      <c r="I253" s="30" t="s">
        <v>320</v>
      </c>
      <c r="J253" s="30" t="s">
        <v>385</v>
      </c>
      <c r="K253" s="30" t="s">
        <v>156</v>
      </c>
      <c r="L253" s="30" t="n">
        <v>31</v>
      </c>
      <c r="M253" s="30" t="n">
        <v>68</v>
      </c>
      <c r="N253" s="30" t="s">
        <v>127</v>
      </c>
      <c r="O253" s="30" t="s">
        <v>139</v>
      </c>
      <c r="P253" s="30" t="s">
        <v>140</v>
      </c>
      <c r="Q253" s="32" t="n">
        <v>4892.56</v>
      </c>
      <c r="R253" s="30" t="s">
        <v>130</v>
      </c>
      <c r="S253" s="30" t="s">
        <v>197</v>
      </c>
      <c r="T253" s="30" t="n">
        <v>5</v>
      </c>
    </row>
    <row r="254" customFormat="false" ht="15" hidden="false" customHeight="false" outlineLevel="0" collapsed="false">
      <c r="A254" s="27" t="s">
        <v>911</v>
      </c>
      <c r="B254" s="27" t="s">
        <v>912</v>
      </c>
      <c r="C254" s="27" t="n">
        <v>40</v>
      </c>
      <c r="D254" s="27" t="s">
        <v>607</v>
      </c>
      <c r="E254" s="28" t="n">
        <v>45461</v>
      </c>
      <c r="F254" s="27" t="s">
        <v>271</v>
      </c>
      <c r="G254" s="28" t="n">
        <v>45462</v>
      </c>
      <c r="H254" s="27" t="s">
        <v>217</v>
      </c>
      <c r="I254" s="27" t="s">
        <v>392</v>
      </c>
      <c r="J254" s="27" t="s">
        <v>483</v>
      </c>
      <c r="K254" s="27" t="s">
        <v>138</v>
      </c>
      <c r="L254" s="27" t="n">
        <v>71</v>
      </c>
      <c r="M254" s="27" t="n">
        <v>32</v>
      </c>
      <c r="N254" s="27" t="s">
        <v>127</v>
      </c>
      <c r="O254" s="27" t="s">
        <v>139</v>
      </c>
      <c r="P254" s="27" t="s">
        <v>140</v>
      </c>
      <c r="Q254" s="29" t="n">
        <v>1080.07</v>
      </c>
      <c r="R254" s="27" t="s">
        <v>130</v>
      </c>
      <c r="S254" s="27" t="s">
        <v>131</v>
      </c>
      <c r="T254" s="27" t="n">
        <v>5</v>
      </c>
    </row>
    <row r="255" customFormat="false" ht="15" hidden="false" customHeight="false" outlineLevel="0" collapsed="false">
      <c r="A255" s="30" t="s">
        <v>913</v>
      </c>
      <c r="B255" s="30" t="s">
        <v>914</v>
      </c>
      <c r="C255" s="30" t="n">
        <v>50</v>
      </c>
      <c r="D255" s="30" t="s">
        <v>181</v>
      </c>
      <c r="E255" s="31" t="n">
        <v>45355</v>
      </c>
      <c r="F255" s="30" t="s">
        <v>555</v>
      </c>
      <c r="G255" s="31" t="n">
        <v>45356</v>
      </c>
      <c r="H255" s="30" t="s">
        <v>217</v>
      </c>
      <c r="I255" s="30" t="s">
        <v>344</v>
      </c>
      <c r="J255" s="30" t="s">
        <v>294</v>
      </c>
      <c r="K255" s="30" t="s">
        <v>138</v>
      </c>
      <c r="L255" s="30" t="n">
        <v>55</v>
      </c>
      <c r="M255" s="30" t="n">
        <v>42</v>
      </c>
      <c r="N255" s="30" t="s">
        <v>127</v>
      </c>
      <c r="O255" s="30" t="s">
        <v>149</v>
      </c>
      <c r="P255" s="30" t="s">
        <v>187</v>
      </c>
      <c r="Q255" s="32" t="n">
        <v>2760.3</v>
      </c>
      <c r="R255" s="30" t="s">
        <v>130</v>
      </c>
      <c r="S255" s="30" t="s">
        <v>627</v>
      </c>
      <c r="T255" s="30" t="n">
        <v>3</v>
      </c>
    </row>
    <row r="256" customFormat="false" ht="15" hidden="false" customHeight="false" outlineLevel="0" collapsed="false">
      <c r="A256" s="27" t="s">
        <v>915</v>
      </c>
      <c r="B256" s="27" t="s">
        <v>916</v>
      </c>
      <c r="C256" s="27" t="n">
        <v>34</v>
      </c>
      <c r="D256" s="27" t="s">
        <v>566</v>
      </c>
      <c r="E256" s="28" t="n">
        <v>45551</v>
      </c>
      <c r="F256" s="27" t="s">
        <v>805</v>
      </c>
      <c r="G256" s="28" t="n">
        <v>45552</v>
      </c>
      <c r="H256" s="27" t="s">
        <v>146</v>
      </c>
      <c r="I256" s="27" t="s">
        <v>309</v>
      </c>
      <c r="J256" s="27" t="s">
        <v>177</v>
      </c>
      <c r="K256" s="27" t="s">
        <v>138</v>
      </c>
      <c r="L256" s="27" t="n">
        <v>39</v>
      </c>
      <c r="M256" s="27" t="n">
        <v>27</v>
      </c>
      <c r="N256" s="27" t="s">
        <v>186</v>
      </c>
      <c r="O256" s="27" t="s">
        <v>171</v>
      </c>
      <c r="P256" s="27" t="s">
        <v>187</v>
      </c>
      <c r="Q256" s="29" t="n">
        <v>2644.2</v>
      </c>
      <c r="R256" s="27" t="s">
        <v>130</v>
      </c>
      <c r="S256" s="27" t="s">
        <v>151</v>
      </c>
      <c r="T256" s="27" t="n">
        <v>4</v>
      </c>
    </row>
    <row r="257" customFormat="false" ht="15" hidden="false" customHeight="false" outlineLevel="0" collapsed="false">
      <c r="A257" s="30" t="s">
        <v>917</v>
      </c>
      <c r="B257" s="30" t="s">
        <v>918</v>
      </c>
      <c r="C257" s="30" t="n">
        <v>36</v>
      </c>
      <c r="D257" s="30" t="s">
        <v>121</v>
      </c>
      <c r="E257" s="31" t="n">
        <v>45481</v>
      </c>
      <c r="F257" s="30" t="s">
        <v>919</v>
      </c>
      <c r="G257" s="31" t="n">
        <v>45481</v>
      </c>
      <c r="H257" s="30" t="s">
        <v>161</v>
      </c>
      <c r="I257" s="30" t="s">
        <v>162</v>
      </c>
      <c r="J257" s="30" t="s">
        <v>385</v>
      </c>
      <c r="K257" s="30" t="s">
        <v>138</v>
      </c>
      <c r="L257" s="30" t="n">
        <v>22</v>
      </c>
      <c r="M257" s="30" t="n">
        <v>35</v>
      </c>
      <c r="N257" s="30" t="s">
        <v>127</v>
      </c>
      <c r="O257" s="30" t="s">
        <v>128</v>
      </c>
      <c r="P257" s="30" t="s">
        <v>187</v>
      </c>
      <c r="Q257" s="32" t="n">
        <v>1165.02</v>
      </c>
      <c r="R257" s="30" t="s">
        <v>130</v>
      </c>
      <c r="S257" s="30" t="s">
        <v>223</v>
      </c>
      <c r="T257" s="30" t="n">
        <v>3</v>
      </c>
    </row>
    <row r="258" customFormat="false" ht="15" hidden="false" customHeight="false" outlineLevel="0" collapsed="false">
      <c r="A258" s="27" t="s">
        <v>920</v>
      </c>
      <c r="B258" s="27" t="s">
        <v>921</v>
      </c>
      <c r="C258" s="27" t="n">
        <v>28</v>
      </c>
      <c r="D258" s="27" t="s">
        <v>121</v>
      </c>
      <c r="E258" s="28" t="n">
        <v>45294</v>
      </c>
      <c r="F258" s="27" t="s">
        <v>922</v>
      </c>
      <c r="G258" s="28" t="n">
        <v>45297</v>
      </c>
      <c r="H258" s="27" t="s">
        <v>135</v>
      </c>
      <c r="I258" s="27" t="s">
        <v>251</v>
      </c>
      <c r="J258" s="27" t="s">
        <v>201</v>
      </c>
      <c r="K258" s="27" t="s">
        <v>156</v>
      </c>
      <c r="L258" s="27" t="n">
        <v>39</v>
      </c>
      <c r="M258" s="27" t="n">
        <v>61</v>
      </c>
      <c r="N258" s="27" t="s">
        <v>186</v>
      </c>
      <c r="O258" s="27" t="s">
        <v>149</v>
      </c>
      <c r="P258" s="27" t="s">
        <v>187</v>
      </c>
      <c r="Q258" s="29" t="n">
        <v>3732.58</v>
      </c>
      <c r="R258" s="27" t="s">
        <v>130</v>
      </c>
      <c r="S258" s="27" t="s">
        <v>164</v>
      </c>
      <c r="T258" s="27" t="n">
        <v>4</v>
      </c>
    </row>
    <row r="259" customFormat="false" ht="15" hidden="false" customHeight="false" outlineLevel="0" collapsed="false">
      <c r="A259" s="30" t="s">
        <v>923</v>
      </c>
      <c r="B259" s="30" t="s">
        <v>924</v>
      </c>
      <c r="C259" s="30"/>
      <c r="D259" s="30" t="s">
        <v>397</v>
      </c>
      <c r="E259" s="31" t="n">
        <v>45299</v>
      </c>
      <c r="F259" s="30" t="s">
        <v>475</v>
      </c>
      <c r="G259" s="31" t="n">
        <v>45299</v>
      </c>
      <c r="H259" s="30" t="s">
        <v>146</v>
      </c>
      <c r="I259" s="30" t="s">
        <v>309</v>
      </c>
      <c r="J259" s="30" t="s">
        <v>222</v>
      </c>
      <c r="K259" s="30" t="s">
        <v>156</v>
      </c>
      <c r="L259" s="30" t="n">
        <v>67</v>
      </c>
      <c r="M259" s="30" t="n">
        <v>64</v>
      </c>
      <c r="N259" s="30" t="s">
        <v>127</v>
      </c>
      <c r="O259" s="30" t="s">
        <v>139</v>
      </c>
      <c r="P259" s="30" t="s">
        <v>140</v>
      </c>
      <c r="Q259" s="32" t="n">
        <v>3797.36</v>
      </c>
      <c r="R259" s="30" t="s">
        <v>130</v>
      </c>
      <c r="S259" s="30" t="s">
        <v>178</v>
      </c>
      <c r="T259" s="30" t="n">
        <v>3</v>
      </c>
    </row>
    <row r="260" customFormat="false" ht="15" hidden="false" customHeight="false" outlineLevel="0" collapsed="false">
      <c r="A260" s="27" t="s">
        <v>925</v>
      </c>
      <c r="B260" s="27" t="s">
        <v>926</v>
      </c>
      <c r="C260" s="27" t="n">
        <v>33</v>
      </c>
      <c r="D260" s="27" t="s">
        <v>397</v>
      </c>
      <c r="E260" s="28" t="n">
        <v>45394</v>
      </c>
      <c r="F260" s="27" t="s">
        <v>927</v>
      </c>
      <c r="G260" s="28" t="n">
        <v>45405</v>
      </c>
      <c r="H260" s="27" t="s">
        <v>146</v>
      </c>
      <c r="I260" s="27" t="s">
        <v>309</v>
      </c>
      <c r="J260" s="27" t="s">
        <v>177</v>
      </c>
      <c r="K260" s="27" t="s">
        <v>202</v>
      </c>
      <c r="L260" s="27" t="n">
        <v>7</v>
      </c>
      <c r="M260" s="27" t="n">
        <v>137</v>
      </c>
      <c r="N260" s="27" t="s">
        <v>186</v>
      </c>
      <c r="O260" s="27" t="s">
        <v>139</v>
      </c>
      <c r="P260" s="27" t="s">
        <v>187</v>
      </c>
      <c r="Q260" s="29" t="n">
        <v>17213.93</v>
      </c>
      <c r="R260" s="27" t="s">
        <v>172</v>
      </c>
      <c r="S260" s="27" t="s">
        <v>131</v>
      </c>
      <c r="T260" s="27" t="n">
        <v>3</v>
      </c>
    </row>
    <row r="261" customFormat="false" ht="15" hidden="false" customHeight="false" outlineLevel="0" collapsed="false">
      <c r="A261" s="30" t="s">
        <v>928</v>
      </c>
      <c r="B261" s="30" t="s">
        <v>664</v>
      </c>
      <c r="C261" s="30" t="n">
        <v>30</v>
      </c>
      <c r="D261" s="30" t="s">
        <v>121</v>
      </c>
      <c r="E261" s="31" t="n">
        <v>45595</v>
      </c>
      <c r="F261" s="30" t="s">
        <v>788</v>
      </c>
      <c r="G261" s="31" t="n">
        <v>45595</v>
      </c>
      <c r="H261" s="30" t="s">
        <v>161</v>
      </c>
      <c r="I261" s="30" t="s">
        <v>320</v>
      </c>
      <c r="J261" s="30" t="s">
        <v>258</v>
      </c>
      <c r="K261" s="30" t="s">
        <v>156</v>
      </c>
      <c r="L261" s="30" t="n">
        <v>16</v>
      </c>
      <c r="M261" s="30" t="n">
        <v>70</v>
      </c>
      <c r="N261" s="30" t="s">
        <v>127</v>
      </c>
      <c r="O261" s="30" t="s">
        <v>139</v>
      </c>
      <c r="P261" s="30" t="s">
        <v>187</v>
      </c>
      <c r="Q261" s="32" t="n">
        <v>3220.29</v>
      </c>
      <c r="R261" s="30" t="s">
        <v>268</v>
      </c>
      <c r="S261" s="30" t="s">
        <v>131</v>
      </c>
      <c r="T261" s="30" t="n">
        <v>3</v>
      </c>
    </row>
    <row r="262" customFormat="false" ht="15" hidden="false" customHeight="false" outlineLevel="0" collapsed="false">
      <c r="A262" s="27" t="s">
        <v>929</v>
      </c>
      <c r="B262" s="27" t="s">
        <v>930</v>
      </c>
      <c r="C262" s="27" t="n">
        <v>53</v>
      </c>
      <c r="D262" s="27" t="s">
        <v>121</v>
      </c>
      <c r="E262" s="28" t="n">
        <v>45504</v>
      </c>
      <c r="F262" s="27" t="s">
        <v>931</v>
      </c>
      <c r="G262" s="28" t="n">
        <v>45507</v>
      </c>
      <c r="H262" s="27" t="s">
        <v>217</v>
      </c>
      <c r="I262" s="27" t="s">
        <v>344</v>
      </c>
      <c r="J262" s="27" t="s">
        <v>218</v>
      </c>
      <c r="K262" s="27" t="s">
        <v>156</v>
      </c>
      <c r="L262" s="27" t="n">
        <v>57</v>
      </c>
      <c r="M262" s="27" t="n">
        <v>44</v>
      </c>
      <c r="N262" s="27" t="s">
        <v>127</v>
      </c>
      <c r="O262" s="27" t="s">
        <v>139</v>
      </c>
      <c r="P262" s="27" t="s">
        <v>187</v>
      </c>
      <c r="Q262" s="29" t="n">
        <v>2865.91</v>
      </c>
      <c r="R262" s="27" t="s">
        <v>130</v>
      </c>
      <c r="S262" s="27" t="s">
        <v>223</v>
      </c>
      <c r="T262" s="27" t="n">
        <v>5</v>
      </c>
    </row>
    <row r="263" customFormat="false" ht="15" hidden="false" customHeight="false" outlineLevel="0" collapsed="false">
      <c r="A263" s="30" t="s">
        <v>932</v>
      </c>
      <c r="B263" s="30" t="s">
        <v>933</v>
      </c>
      <c r="C263" s="30" t="n">
        <v>72</v>
      </c>
      <c r="D263" s="30" t="s">
        <v>121</v>
      </c>
      <c r="E263" s="31" t="n">
        <v>45355</v>
      </c>
      <c r="F263" s="30" t="s">
        <v>205</v>
      </c>
      <c r="G263" s="31" t="n">
        <v>45357</v>
      </c>
      <c r="H263" s="30" t="s">
        <v>236</v>
      </c>
      <c r="I263" s="30" t="s">
        <v>323</v>
      </c>
      <c r="J263" s="30" t="s">
        <v>287</v>
      </c>
      <c r="K263" s="30" t="s">
        <v>156</v>
      </c>
      <c r="L263" s="30" t="n">
        <v>25</v>
      </c>
      <c r="M263" s="30" t="n">
        <v>82</v>
      </c>
      <c r="N263" s="30" t="s">
        <v>186</v>
      </c>
      <c r="O263" s="30" t="s">
        <v>149</v>
      </c>
      <c r="P263" s="30" t="s">
        <v>150</v>
      </c>
      <c r="Q263" s="32" t="n">
        <v>4064.14</v>
      </c>
      <c r="R263" s="30" t="s">
        <v>130</v>
      </c>
      <c r="S263" s="30" t="s">
        <v>131</v>
      </c>
      <c r="T263" s="30" t="n">
        <v>5</v>
      </c>
    </row>
    <row r="264" customFormat="false" ht="15" hidden="false" customHeight="false" outlineLevel="0" collapsed="false">
      <c r="A264" s="27" t="s">
        <v>934</v>
      </c>
      <c r="B264" s="27" t="s">
        <v>428</v>
      </c>
      <c r="C264" s="27" t="n">
        <v>40</v>
      </c>
      <c r="D264" s="27" t="s">
        <v>181</v>
      </c>
      <c r="E264" s="28" t="n">
        <v>45505</v>
      </c>
      <c r="F264" s="27" t="s">
        <v>231</v>
      </c>
      <c r="G264" s="28" t="n">
        <v>45505</v>
      </c>
      <c r="H264" s="27" t="s">
        <v>161</v>
      </c>
      <c r="I264" s="27" t="s">
        <v>162</v>
      </c>
      <c r="J264" s="27" t="s">
        <v>163</v>
      </c>
      <c r="K264" s="27" t="s">
        <v>138</v>
      </c>
      <c r="L264" s="27" t="n">
        <v>82</v>
      </c>
      <c r="M264" s="27" t="n">
        <v>40</v>
      </c>
      <c r="N264" s="27" t="s">
        <v>127</v>
      </c>
      <c r="O264" s="27" t="s">
        <v>171</v>
      </c>
      <c r="P264" s="27" t="s">
        <v>129</v>
      </c>
      <c r="Q264" s="29" t="n">
        <v>2504.55</v>
      </c>
      <c r="R264" s="27" t="s">
        <v>130</v>
      </c>
      <c r="S264" s="27" t="s">
        <v>164</v>
      </c>
      <c r="T264" s="27" t="n">
        <v>5</v>
      </c>
    </row>
    <row r="265" customFormat="false" ht="15" hidden="false" customHeight="false" outlineLevel="0" collapsed="false">
      <c r="A265" s="30" t="s">
        <v>935</v>
      </c>
      <c r="B265" s="30" t="s">
        <v>936</v>
      </c>
      <c r="C265" s="30" t="n">
        <v>39</v>
      </c>
      <c r="D265" s="30" t="s">
        <v>181</v>
      </c>
      <c r="E265" s="31" t="n">
        <v>45535</v>
      </c>
      <c r="F265" s="30" t="s">
        <v>937</v>
      </c>
      <c r="G265" s="31" t="n">
        <v>45536</v>
      </c>
      <c r="H265" s="30" t="s">
        <v>217</v>
      </c>
      <c r="I265" s="30" t="s">
        <v>392</v>
      </c>
      <c r="J265" s="30" t="s">
        <v>218</v>
      </c>
      <c r="K265" s="30" t="s">
        <v>138</v>
      </c>
      <c r="L265" s="30" t="n">
        <v>82</v>
      </c>
      <c r="M265" s="30" t="n">
        <v>42</v>
      </c>
      <c r="N265" s="30" t="s">
        <v>127</v>
      </c>
      <c r="O265" s="30" t="s">
        <v>128</v>
      </c>
      <c r="P265" s="30" t="s">
        <v>140</v>
      </c>
      <c r="Q265" s="32" t="n">
        <v>1198.77</v>
      </c>
      <c r="R265" s="30" t="s">
        <v>268</v>
      </c>
      <c r="S265" s="30" t="s">
        <v>335</v>
      </c>
      <c r="T265" s="30" t="n">
        <v>4</v>
      </c>
    </row>
    <row r="266" customFormat="false" ht="15" hidden="false" customHeight="false" outlineLevel="0" collapsed="false">
      <c r="A266" s="27" t="s">
        <v>938</v>
      </c>
      <c r="B266" s="27" t="s">
        <v>939</v>
      </c>
      <c r="C266" s="27" t="n">
        <v>26</v>
      </c>
      <c r="D266" s="27" t="s">
        <v>121</v>
      </c>
      <c r="E266" s="28" t="n">
        <v>45363</v>
      </c>
      <c r="F266" s="27" t="s">
        <v>940</v>
      </c>
      <c r="G266" s="28" t="n">
        <v>45375</v>
      </c>
      <c r="H266" s="27" t="s">
        <v>135</v>
      </c>
      <c r="I266" s="27" t="s">
        <v>136</v>
      </c>
      <c r="J266" s="27" t="s">
        <v>262</v>
      </c>
      <c r="K266" s="27" t="s">
        <v>202</v>
      </c>
      <c r="L266" s="27" t="n">
        <v>15</v>
      </c>
      <c r="M266" s="27" t="n">
        <v>78</v>
      </c>
      <c r="N266" s="27" t="s">
        <v>186</v>
      </c>
      <c r="O266" s="27" t="s">
        <v>139</v>
      </c>
      <c r="P266" s="27" t="s">
        <v>187</v>
      </c>
      <c r="Q266" s="29" t="n">
        <v>16361.69</v>
      </c>
      <c r="R266" s="27" t="s">
        <v>130</v>
      </c>
      <c r="S266" s="27" t="s">
        <v>141</v>
      </c>
      <c r="T266" s="27" t="n">
        <v>3</v>
      </c>
    </row>
    <row r="267" customFormat="false" ht="15" hidden="false" customHeight="false" outlineLevel="0" collapsed="false">
      <c r="A267" s="30" t="s">
        <v>941</v>
      </c>
      <c r="B267" s="30" t="s">
        <v>942</v>
      </c>
      <c r="C267" s="30" t="n">
        <v>47</v>
      </c>
      <c r="D267" s="30" t="s">
        <v>121</v>
      </c>
      <c r="E267" s="31" t="n">
        <v>45560</v>
      </c>
      <c r="F267" s="30" t="s">
        <v>943</v>
      </c>
      <c r="G267" s="31" t="n">
        <v>45561</v>
      </c>
      <c r="H267" s="30" t="s">
        <v>161</v>
      </c>
      <c r="I267" s="30" t="s">
        <v>320</v>
      </c>
      <c r="J267" s="30" t="s">
        <v>426</v>
      </c>
      <c r="K267" s="30" t="s">
        <v>156</v>
      </c>
      <c r="L267" s="30" t="n">
        <v>50</v>
      </c>
      <c r="M267" s="30" t="n">
        <v>64</v>
      </c>
      <c r="N267" s="30" t="s">
        <v>127</v>
      </c>
      <c r="O267" s="30" t="s">
        <v>128</v>
      </c>
      <c r="P267" s="30" t="s">
        <v>150</v>
      </c>
      <c r="Q267" s="32" t="n">
        <v>4639.05</v>
      </c>
      <c r="R267" s="30" t="s">
        <v>130</v>
      </c>
      <c r="S267" s="30" t="s">
        <v>131</v>
      </c>
      <c r="T267" s="30" t="n">
        <v>3</v>
      </c>
    </row>
    <row r="268" customFormat="false" ht="15" hidden="false" customHeight="false" outlineLevel="0" collapsed="false">
      <c r="A268" s="27" t="s">
        <v>944</v>
      </c>
      <c r="B268" s="27" t="s">
        <v>945</v>
      </c>
      <c r="C268" s="27" t="n">
        <v>47</v>
      </c>
      <c r="D268" s="27" t="s">
        <v>181</v>
      </c>
      <c r="E268" s="28" t="n">
        <v>45604</v>
      </c>
      <c r="F268" s="27" t="s">
        <v>764</v>
      </c>
      <c r="G268" s="28" t="n">
        <v>45610</v>
      </c>
      <c r="H268" s="27" t="s">
        <v>168</v>
      </c>
      <c r="I268" s="27" t="s">
        <v>366</v>
      </c>
      <c r="J268" s="27" t="s">
        <v>191</v>
      </c>
      <c r="K268" s="27" t="s">
        <v>202</v>
      </c>
      <c r="L268" s="27" t="n">
        <v>20</v>
      </c>
      <c r="M268" s="27" t="n">
        <v>193</v>
      </c>
      <c r="N268" s="27" t="s">
        <v>186</v>
      </c>
      <c r="O268" s="27" t="s">
        <v>171</v>
      </c>
      <c r="P268" s="27" t="s">
        <v>150</v>
      </c>
      <c r="Q268" s="29" t="n">
        <v>18278.91</v>
      </c>
      <c r="R268" s="27" t="s">
        <v>130</v>
      </c>
      <c r="S268" s="27" t="s">
        <v>178</v>
      </c>
      <c r="T268" s="27" t="n">
        <v>4</v>
      </c>
    </row>
    <row r="269" customFormat="false" ht="15" hidden="false" customHeight="false" outlineLevel="0" collapsed="false">
      <c r="A269" s="30" t="s">
        <v>946</v>
      </c>
      <c r="B269" s="30" t="s">
        <v>947</v>
      </c>
      <c r="C269" s="30" t="n">
        <v>42</v>
      </c>
      <c r="D269" s="30" t="s">
        <v>181</v>
      </c>
      <c r="E269" s="31" t="n">
        <v>45428</v>
      </c>
      <c r="F269" s="30" t="s">
        <v>948</v>
      </c>
      <c r="G269" s="31" t="n">
        <v>45429</v>
      </c>
      <c r="H269" s="30" t="s">
        <v>236</v>
      </c>
      <c r="I269" s="30" t="s">
        <v>323</v>
      </c>
      <c r="J269" s="30" t="s">
        <v>455</v>
      </c>
      <c r="K269" s="30" t="s">
        <v>156</v>
      </c>
      <c r="L269" s="30" t="n">
        <v>15</v>
      </c>
      <c r="M269" s="30" t="n">
        <v>82</v>
      </c>
      <c r="N269" s="30" t="s">
        <v>127</v>
      </c>
      <c r="O269" s="30" t="s">
        <v>139</v>
      </c>
      <c r="P269" s="30" t="s">
        <v>150</v>
      </c>
      <c r="Q269" s="32" t="n">
        <v>4333.79</v>
      </c>
      <c r="R269" s="30" t="s">
        <v>268</v>
      </c>
      <c r="S269" s="30" t="s">
        <v>141</v>
      </c>
      <c r="T269" s="30" t="n">
        <v>4</v>
      </c>
    </row>
    <row r="270" customFormat="false" ht="15" hidden="false" customHeight="false" outlineLevel="0" collapsed="false">
      <c r="A270" s="27" t="s">
        <v>949</v>
      </c>
      <c r="B270" s="27" t="s">
        <v>950</v>
      </c>
      <c r="C270" s="27" t="n">
        <v>50</v>
      </c>
      <c r="D270" s="27" t="s">
        <v>181</v>
      </c>
      <c r="E270" s="28" t="n">
        <v>45365</v>
      </c>
      <c r="F270" s="27" t="s">
        <v>429</v>
      </c>
      <c r="G270" s="28" t="n">
        <v>45370</v>
      </c>
      <c r="H270" s="27" t="s">
        <v>242</v>
      </c>
      <c r="I270" s="27" t="s">
        <v>243</v>
      </c>
      <c r="J270" s="27" t="s">
        <v>316</v>
      </c>
      <c r="K270" s="27" t="s">
        <v>202</v>
      </c>
      <c r="L270" s="27" t="n">
        <v>20</v>
      </c>
      <c r="M270" s="27" t="n">
        <v>238</v>
      </c>
      <c r="N270" s="27" t="s">
        <v>186</v>
      </c>
      <c r="O270" s="27" t="s">
        <v>149</v>
      </c>
      <c r="P270" s="27" t="s">
        <v>150</v>
      </c>
      <c r="Q270" s="29" t="n">
        <v>19867.2</v>
      </c>
      <c r="R270" s="27" t="s">
        <v>268</v>
      </c>
      <c r="S270" s="27" t="s">
        <v>178</v>
      </c>
      <c r="T270" s="27" t="n">
        <v>4</v>
      </c>
    </row>
    <row r="271" customFormat="false" ht="15" hidden="false" customHeight="false" outlineLevel="0" collapsed="false">
      <c r="A271" s="30" t="s">
        <v>951</v>
      </c>
      <c r="B271" s="30" t="s">
        <v>952</v>
      </c>
      <c r="C271" s="30" t="n">
        <v>18</v>
      </c>
      <c r="D271" s="30" t="s">
        <v>121</v>
      </c>
      <c r="E271" s="31" t="n">
        <v>45588</v>
      </c>
      <c r="F271" s="30" t="s">
        <v>953</v>
      </c>
      <c r="G271" s="31" t="n">
        <v>45588</v>
      </c>
      <c r="H271" s="30" t="s">
        <v>168</v>
      </c>
      <c r="I271" s="30" t="s">
        <v>366</v>
      </c>
      <c r="J271" s="30" t="s">
        <v>371</v>
      </c>
      <c r="K271" s="30" t="s">
        <v>138</v>
      </c>
      <c r="L271" s="30" t="n">
        <v>82</v>
      </c>
      <c r="M271" s="30" t="n">
        <v>33</v>
      </c>
      <c r="N271" s="30" t="s">
        <v>186</v>
      </c>
      <c r="O271" s="30" t="s">
        <v>139</v>
      </c>
      <c r="P271" s="30" t="s">
        <v>150</v>
      </c>
      <c r="Q271" s="32" t="n">
        <v>2063.11</v>
      </c>
      <c r="R271" s="30" t="s">
        <v>172</v>
      </c>
      <c r="S271" s="30" t="s">
        <v>178</v>
      </c>
      <c r="T271" s="30" t="n">
        <v>3</v>
      </c>
    </row>
    <row r="272" customFormat="false" ht="15" hidden="false" customHeight="false" outlineLevel="0" collapsed="false">
      <c r="A272" s="27" t="s">
        <v>954</v>
      </c>
      <c r="B272" s="27" t="s">
        <v>955</v>
      </c>
      <c r="C272" s="27" t="n">
        <v>21</v>
      </c>
      <c r="D272" s="27" t="s">
        <v>121</v>
      </c>
      <c r="E272" s="28" t="n">
        <v>45410</v>
      </c>
      <c r="F272" s="27" t="s">
        <v>956</v>
      </c>
      <c r="G272" s="28" t="n">
        <v>45410</v>
      </c>
      <c r="H272" s="27" t="s">
        <v>135</v>
      </c>
      <c r="I272" s="27"/>
      <c r="J272" s="27" t="s">
        <v>201</v>
      </c>
      <c r="K272" s="27" t="s">
        <v>138</v>
      </c>
      <c r="L272" s="27" t="n">
        <v>69</v>
      </c>
      <c r="M272" s="27" t="n">
        <v>30</v>
      </c>
      <c r="N272" s="27" t="s">
        <v>127</v>
      </c>
      <c r="O272" s="27" t="s">
        <v>149</v>
      </c>
      <c r="P272" s="27" t="s">
        <v>187</v>
      </c>
      <c r="Q272" s="29" t="n">
        <v>2711.18</v>
      </c>
      <c r="R272" s="27" t="s">
        <v>130</v>
      </c>
      <c r="S272" s="27" t="s">
        <v>157</v>
      </c>
      <c r="T272" s="27" t="n">
        <v>4</v>
      </c>
    </row>
    <row r="273" customFormat="false" ht="15" hidden="false" customHeight="false" outlineLevel="0" collapsed="false">
      <c r="A273" s="30" t="s">
        <v>957</v>
      </c>
      <c r="B273" s="30" t="s">
        <v>958</v>
      </c>
      <c r="C273" s="30" t="n">
        <v>54</v>
      </c>
      <c r="D273" s="30" t="s">
        <v>121</v>
      </c>
      <c r="E273" s="31" t="n">
        <v>45441</v>
      </c>
      <c r="F273" s="30" t="s">
        <v>314</v>
      </c>
      <c r="G273" s="31" t="n">
        <v>45443</v>
      </c>
      <c r="H273" s="30" t="s">
        <v>123</v>
      </c>
      <c r="I273" s="30" t="s">
        <v>155</v>
      </c>
      <c r="J273" s="30" t="s">
        <v>305</v>
      </c>
      <c r="K273" s="30" t="s">
        <v>202</v>
      </c>
      <c r="L273" s="30" t="n">
        <v>9</v>
      </c>
      <c r="M273" s="30" t="n">
        <v>195</v>
      </c>
      <c r="N273" s="30" t="s">
        <v>186</v>
      </c>
      <c r="O273" s="30" t="s">
        <v>171</v>
      </c>
      <c r="P273" s="30" t="s">
        <v>187</v>
      </c>
      <c r="Q273" s="32" t="n">
        <v>18452.51</v>
      </c>
      <c r="R273" s="30" t="s">
        <v>172</v>
      </c>
      <c r="S273" s="30" t="s">
        <v>197</v>
      </c>
      <c r="T273" s="30" t="n">
        <v>5</v>
      </c>
    </row>
    <row r="274" customFormat="false" ht="15" hidden="false" customHeight="false" outlineLevel="0" collapsed="false">
      <c r="A274" s="27" t="s">
        <v>959</v>
      </c>
      <c r="B274" s="27" t="s">
        <v>960</v>
      </c>
      <c r="C274" s="27" t="n">
        <v>63</v>
      </c>
      <c r="D274" s="27" t="s">
        <v>181</v>
      </c>
      <c r="E274" s="28" t="n">
        <v>45332</v>
      </c>
      <c r="F274" s="27" t="s">
        <v>961</v>
      </c>
      <c r="G274" s="28" t="n">
        <v>45333</v>
      </c>
      <c r="H274" s="27" t="s">
        <v>206</v>
      </c>
      <c r="I274" s="27" t="s">
        <v>207</v>
      </c>
      <c r="J274" s="27" t="s">
        <v>593</v>
      </c>
      <c r="K274" s="27" t="s">
        <v>138</v>
      </c>
      <c r="L274" s="27" t="n">
        <v>82</v>
      </c>
      <c r="M274" s="27" t="n">
        <v>45</v>
      </c>
      <c r="N274" s="27" t="s">
        <v>127</v>
      </c>
      <c r="O274" s="27" t="s">
        <v>128</v>
      </c>
      <c r="P274" s="27" t="s">
        <v>150</v>
      </c>
      <c r="Q274" s="29" t="n">
        <v>2197.05</v>
      </c>
      <c r="R274" s="27" t="s">
        <v>130</v>
      </c>
      <c r="S274" s="27" t="s">
        <v>335</v>
      </c>
      <c r="T274" s="27" t="n">
        <v>5</v>
      </c>
    </row>
    <row r="275" customFormat="false" ht="15" hidden="false" customHeight="false" outlineLevel="0" collapsed="false">
      <c r="A275" s="30" t="s">
        <v>962</v>
      </c>
      <c r="B275" s="30" t="s">
        <v>963</v>
      </c>
      <c r="C275" s="30" t="n">
        <v>34</v>
      </c>
      <c r="D275" s="30" t="s">
        <v>121</v>
      </c>
      <c r="E275" s="31" t="n">
        <v>45309</v>
      </c>
      <c r="F275" s="30" t="s">
        <v>532</v>
      </c>
      <c r="G275" s="31" t="n">
        <v>45311</v>
      </c>
      <c r="H275" s="30" t="s">
        <v>135</v>
      </c>
      <c r="I275" s="30" t="s">
        <v>136</v>
      </c>
      <c r="J275" s="30" t="s">
        <v>618</v>
      </c>
      <c r="K275" s="30" t="s">
        <v>202</v>
      </c>
      <c r="L275" s="30" t="n">
        <v>11</v>
      </c>
      <c r="M275" s="30" t="n">
        <v>202</v>
      </c>
      <c r="N275" s="30" t="s">
        <v>186</v>
      </c>
      <c r="O275" s="30" t="s">
        <v>139</v>
      </c>
      <c r="P275" s="30" t="s">
        <v>140</v>
      </c>
      <c r="Q275" s="32" t="n">
        <v>18618.95</v>
      </c>
      <c r="R275" s="30" t="s">
        <v>172</v>
      </c>
      <c r="S275" s="30" t="s">
        <v>151</v>
      </c>
      <c r="T275" s="30" t="n">
        <v>1</v>
      </c>
    </row>
    <row r="276" customFormat="false" ht="15" hidden="false" customHeight="false" outlineLevel="0" collapsed="false">
      <c r="A276" s="27" t="s">
        <v>964</v>
      </c>
      <c r="B276" s="27" t="s">
        <v>965</v>
      </c>
      <c r="C276" s="27" t="n">
        <v>60</v>
      </c>
      <c r="D276" s="27" t="s">
        <v>121</v>
      </c>
      <c r="E276" s="28" t="n">
        <v>45368</v>
      </c>
      <c r="F276" s="27" t="s">
        <v>281</v>
      </c>
      <c r="G276" s="28" t="n">
        <v>45370</v>
      </c>
      <c r="H276" s="27" t="s">
        <v>146</v>
      </c>
      <c r="I276" s="27" t="s">
        <v>147</v>
      </c>
      <c r="J276" s="27" t="s">
        <v>148</v>
      </c>
      <c r="K276" s="27" t="s">
        <v>156</v>
      </c>
      <c r="L276" s="27" t="n">
        <v>59</v>
      </c>
      <c r="M276" s="27" t="n">
        <v>37</v>
      </c>
      <c r="N276" s="27" t="s">
        <v>127</v>
      </c>
      <c r="O276" s="27" t="s">
        <v>139</v>
      </c>
      <c r="P276" s="27" t="s">
        <v>129</v>
      </c>
      <c r="Q276" s="29" t="n">
        <v>4081.2</v>
      </c>
      <c r="R276" s="27" t="s">
        <v>130</v>
      </c>
      <c r="S276" s="27" t="s">
        <v>178</v>
      </c>
      <c r="T276" s="27" t="n">
        <v>4</v>
      </c>
    </row>
    <row r="277" customFormat="false" ht="15" hidden="false" customHeight="false" outlineLevel="0" collapsed="false">
      <c r="A277" s="30" t="s">
        <v>966</v>
      </c>
      <c r="B277" s="30" t="s">
        <v>933</v>
      </c>
      <c r="C277" s="30" t="n">
        <v>58</v>
      </c>
      <c r="D277" s="30" t="s">
        <v>359</v>
      </c>
      <c r="E277" s="31" t="n">
        <v>45349</v>
      </c>
      <c r="F277" s="30" t="s">
        <v>353</v>
      </c>
      <c r="G277" s="31" t="n">
        <v>45350</v>
      </c>
      <c r="H277" s="30" t="s">
        <v>168</v>
      </c>
      <c r="I277" s="30" t="s">
        <v>169</v>
      </c>
      <c r="J277" s="30" t="s">
        <v>191</v>
      </c>
      <c r="K277" s="30" t="s">
        <v>138</v>
      </c>
      <c r="L277" s="30" t="n">
        <v>86</v>
      </c>
      <c r="M277" s="30" t="n">
        <v>15</v>
      </c>
      <c r="N277" s="30" t="s">
        <v>127</v>
      </c>
      <c r="O277" s="30" t="s">
        <v>171</v>
      </c>
      <c r="P277" s="30" t="s">
        <v>140</v>
      </c>
      <c r="Q277" s="32" t="n">
        <v>1417.75</v>
      </c>
      <c r="R277" s="30" t="s">
        <v>130</v>
      </c>
      <c r="S277" s="30" t="s">
        <v>197</v>
      </c>
      <c r="T277" s="30" t="n">
        <v>4</v>
      </c>
    </row>
    <row r="278" customFormat="false" ht="15" hidden="false" customHeight="false" outlineLevel="0" collapsed="false">
      <c r="A278" s="27" t="s">
        <v>967</v>
      </c>
      <c r="B278" s="27" t="s">
        <v>968</v>
      </c>
      <c r="C278" s="27" t="n">
        <v>58</v>
      </c>
      <c r="D278" s="27" t="s">
        <v>121</v>
      </c>
      <c r="E278" s="28" t="n">
        <v>45325</v>
      </c>
      <c r="F278" s="27" t="s">
        <v>890</v>
      </c>
      <c r="G278" s="28" t="n">
        <v>45326</v>
      </c>
      <c r="H278" s="27" t="s">
        <v>161</v>
      </c>
      <c r="I278" s="27" t="s">
        <v>320</v>
      </c>
      <c r="J278" s="27" t="s">
        <v>385</v>
      </c>
      <c r="K278" s="27" t="s">
        <v>138</v>
      </c>
      <c r="L278" s="27" t="n">
        <v>72</v>
      </c>
      <c r="M278" s="27" t="n">
        <v>31</v>
      </c>
      <c r="N278" s="27" t="s">
        <v>127</v>
      </c>
      <c r="O278" s="27" t="s">
        <v>128</v>
      </c>
      <c r="P278" s="27" t="s">
        <v>187</v>
      </c>
      <c r="Q278" s="29" t="n">
        <v>983.6</v>
      </c>
      <c r="R278" s="27" t="s">
        <v>130</v>
      </c>
      <c r="S278" s="27" t="s">
        <v>969</v>
      </c>
      <c r="T278" s="27" t="n">
        <v>4</v>
      </c>
    </row>
    <row r="279" customFormat="false" ht="15" hidden="false" customHeight="false" outlineLevel="0" collapsed="false">
      <c r="A279" s="30" t="s">
        <v>970</v>
      </c>
      <c r="B279" s="30" t="s">
        <v>971</v>
      </c>
      <c r="C279" s="30" t="n">
        <v>22</v>
      </c>
      <c r="D279" s="30" t="s">
        <v>181</v>
      </c>
      <c r="E279" s="31" t="n">
        <v>45346</v>
      </c>
      <c r="F279" s="30" t="s">
        <v>576</v>
      </c>
      <c r="G279" s="31" t="n">
        <v>45351</v>
      </c>
      <c r="H279" s="30" t="s">
        <v>135</v>
      </c>
      <c r="I279" s="30" t="s">
        <v>251</v>
      </c>
      <c r="J279" s="30" t="s">
        <v>252</v>
      </c>
      <c r="K279" s="30" t="s">
        <v>126</v>
      </c>
      <c r="L279" s="30" t="n">
        <v>30</v>
      </c>
      <c r="M279" s="30" t="n">
        <v>49</v>
      </c>
      <c r="N279" s="30" t="s">
        <v>186</v>
      </c>
      <c r="O279" s="30" t="s">
        <v>139</v>
      </c>
      <c r="P279" s="30" t="s">
        <v>150</v>
      </c>
      <c r="Q279" s="32" t="n">
        <v>6244.74</v>
      </c>
      <c r="R279" s="30" t="s">
        <v>130</v>
      </c>
      <c r="S279" s="30" t="s">
        <v>223</v>
      </c>
      <c r="T279" s="30" t="n">
        <v>4</v>
      </c>
    </row>
    <row r="280" customFormat="false" ht="15" hidden="false" customHeight="false" outlineLevel="0" collapsed="false">
      <c r="A280" s="27" t="s">
        <v>972</v>
      </c>
      <c r="B280" s="27" t="s">
        <v>973</v>
      </c>
      <c r="C280" s="27" t="n">
        <v>50</v>
      </c>
      <c r="D280" s="27" t="s">
        <v>181</v>
      </c>
      <c r="E280" s="28" t="n">
        <v>45319</v>
      </c>
      <c r="F280" s="27" t="s">
        <v>785</v>
      </c>
      <c r="G280" s="28" t="n">
        <v>45322</v>
      </c>
      <c r="H280" s="27" t="s">
        <v>236</v>
      </c>
      <c r="I280" s="27" t="s">
        <v>266</v>
      </c>
      <c r="J280" s="27" t="s">
        <v>455</v>
      </c>
      <c r="K280" s="27" t="s">
        <v>126</v>
      </c>
      <c r="L280" s="27" t="n">
        <v>11</v>
      </c>
      <c r="M280" s="27" t="n">
        <v>69</v>
      </c>
      <c r="N280" s="27" t="s">
        <v>186</v>
      </c>
      <c r="O280" s="27" t="s">
        <v>139</v>
      </c>
      <c r="P280" s="27" t="s">
        <v>129</v>
      </c>
      <c r="Q280" s="29" t="n">
        <v>7464.09</v>
      </c>
      <c r="R280" s="27" t="s">
        <v>130</v>
      </c>
      <c r="S280" s="27" t="s">
        <v>223</v>
      </c>
      <c r="T280" s="27" t="n">
        <v>4</v>
      </c>
    </row>
    <row r="281" customFormat="false" ht="15" hidden="false" customHeight="false" outlineLevel="0" collapsed="false">
      <c r="A281" s="30" t="s">
        <v>974</v>
      </c>
      <c r="B281" s="30" t="s">
        <v>975</v>
      </c>
      <c r="C281" s="30" t="n">
        <v>6</v>
      </c>
      <c r="D281" s="30" t="s">
        <v>121</v>
      </c>
      <c r="E281" s="31" t="n">
        <v>45389</v>
      </c>
      <c r="F281" s="30" t="s">
        <v>167</v>
      </c>
      <c r="G281" s="31" t="n">
        <v>45391</v>
      </c>
      <c r="H281" s="30" t="s">
        <v>183</v>
      </c>
      <c r="I281" s="30" t="s">
        <v>184</v>
      </c>
      <c r="J281" s="30" t="s">
        <v>185</v>
      </c>
      <c r="K281" s="30" t="s">
        <v>156</v>
      </c>
      <c r="L281" s="30" t="n">
        <v>39</v>
      </c>
      <c r="M281" s="30" t="n">
        <v>61</v>
      </c>
      <c r="N281" s="30" t="s">
        <v>127</v>
      </c>
      <c r="O281" s="30" t="s">
        <v>149</v>
      </c>
      <c r="P281" s="30" t="s">
        <v>140</v>
      </c>
      <c r="Q281" s="32" t="n">
        <v>4212.35</v>
      </c>
      <c r="R281" s="30" t="s">
        <v>130</v>
      </c>
      <c r="S281" s="30" t="s">
        <v>335</v>
      </c>
      <c r="T281" s="30" t="n">
        <v>3</v>
      </c>
    </row>
    <row r="282" customFormat="false" ht="15" hidden="false" customHeight="false" outlineLevel="0" collapsed="false">
      <c r="A282" s="27" t="s">
        <v>976</v>
      </c>
      <c r="B282" s="27" t="s">
        <v>977</v>
      </c>
      <c r="C282" s="27" t="n">
        <v>50</v>
      </c>
      <c r="D282" s="27" t="s">
        <v>121</v>
      </c>
      <c r="E282" s="28" t="n">
        <v>45606</v>
      </c>
      <c r="F282" s="27" t="s">
        <v>978</v>
      </c>
      <c r="G282" s="28" t="n">
        <v>45609</v>
      </c>
      <c r="H282" s="27" t="s">
        <v>146</v>
      </c>
      <c r="I282" s="27" t="s">
        <v>147</v>
      </c>
      <c r="J282" s="27" t="s">
        <v>148</v>
      </c>
      <c r="K282" s="27" t="s">
        <v>156</v>
      </c>
      <c r="L282" s="27" t="n">
        <v>26</v>
      </c>
      <c r="M282" s="27" t="n">
        <v>83</v>
      </c>
      <c r="N282" s="27" t="s">
        <v>127</v>
      </c>
      <c r="O282" s="27" t="s">
        <v>128</v>
      </c>
      <c r="P282" s="27" t="s">
        <v>140</v>
      </c>
      <c r="Q282" s="29" t="n">
        <v>3265.19</v>
      </c>
      <c r="R282" s="27" t="s">
        <v>130</v>
      </c>
      <c r="S282" s="27" t="s">
        <v>223</v>
      </c>
      <c r="T282" s="27" t="n">
        <v>5</v>
      </c>
    </row>
    <row r="283" customFormat="false" ht="15" hidden="false" customHeight="false" outlineLevel="0" collapsed="false">
      <c r="A283" s="30" t="s">
        <v>979</v>
      </c>
      <c r="B283" s="30" t="s">
        <v>980</v>
      </c>
      <c r="C283" s="30" t="n">
        <v>0</v>
      </c>
      <c r="D283" s="30" t="s">
        <v>121</v>
      </c>
      <c r="E283" s="31" t="n">
        <v>45635</v>
      </c>
      <c r="F283" s="30" t="s">
        <v>981</v>
      </c>
      <c r="G283" s="31" t="n">
        <v>45635</v>
      </c>
      <c r="H283" s="30" t="s">
        <v>123</v>
      </c>
      <c r="I283" s="30" t="s">
        <v>155</v>
      </c>
      <c r="J283" s="30" t="s">
        <v>227</v>
      </c>
      <c r="K283" s="30" t="s">
        <v>138</v>
      </c>
      <c r="L283" s="30" t="n">
        <v>90</v>
      </c>
      <c r="M283" s="30" t="n">
        <v>27</v>
      </c>
      <c r="N283" s="30" t="s">
        <v>127</v>
      </c>
      <c r="O283" s="30" t="s">
        <v>139</v>
      </c>
      <c r="P283" s="30" t="s">
        <v>187</v>
      </c>
      <c r="Q283" s="32" t="n">
        <v>1230.31</v>
      </c>
      <c r="R283" s="30" t="s">
        <v>130</v>
      </c>
      <c r="S283" s="30" t="s">
        <v>164</v>
      </c>
      <c r="T283" s="30" t="n">
        <v>5</v>
      </c>
    </row>
    <row r="284" customFormat="false" ht="15" hidden="false" customHeight="false" outlineLevel="0" collapsed="false">
      <c r="A284" s="27" t="s">
        <v>982</v>
      </c>
      <c r="B284" s="27" t="s">
        <v>983</v>
      </c>
      <c r="C284" s="27" t="n">
        <v>62</v>
      </c>
      <c r="D284" s="27" t="s">
        <v>181</v>
      </c>
      <c r="E284" s="28" t="n">
        <v>45348</v>
      </c>
      <c r="F284" s="27" t="s">
        <v>429</v>
      </c>
      <c r="G284" s="28" t="n">
        <v>45359</v>
      </c>
      <c r="H284" s="27" t="s">
        <v>242</v>
      </c>
      <c r="I284" s="27" t="s">
        <v>315</v>
      </c>
      <c r="J284" s="27" t="s">
        <v>363</v>
      </c>
      <c r="K284" s="27" t="s">
        <v>202</v>
      </c>
      <c r="L284" s="27" t="n">
        <v>9</v>
      </c>
      <c r="M284" s="27" t="n">
        <v>107</v>
      </c>
      <c r="N284" s="27" t="s">
        <v>186</v>
      </c>
      <c r="O284" s="27" t="s">
        <v>139</v>
      </c>
      <c r="P284" s="27" t="s">
        <v>129</v>
      </c>
      <c r="Q284" s="29" t="n">
        <v>16531.37</v>
      </c>
      <c r="R284" s="27" t="s">
        <v>268</v>
      </c>
      <c r="S284" s="27" t="s">
        <v>223</v>
      </c>
      <c r="T284" s="27" t="n">
        <v>3</v>
      </c>
    </row>
    <row r="285" customFormat="false" ht="15" hidden="false" customHeight="false" outlineLevel="0" collapsed="false">
      <c r="A285" s="30" t="s">
        <v>984</v>
      </c>
      <c r="B285" s="30" t="s">
        <v>985</v>
      </c>
      <c r="C285" s="30" t="n">
        <v>39</v>
      </c>
      <c r="D285" s="30" t="s">
        <v>121</v>
      </c>
      <c r="E285" s="31" t="n">
        <v>45435</v>
      </c>
      <c r="F285" s="30" t="s">
        <v>391</v>
      </c>
      <c r="G285" s="31" t="n">
        <v>45437</v>
      </c>
      <c r="H285" s="30" t="s">
        <v>183</v>
      </c>
      <c r="I285" s="30" t="s">
        <v>212</v>
      </c>
      <c r="J285" s="30" t="s">
        <v>411</v>
      </c>
      <c r="K285" s="30" t="s">
        <v>156</v>
      </c>
      <c r="L285" s="30" t="n">
        <v>42</v>
      </c>
      <c r="M285" s="30" t="n">
        <v>86</v>
      </c>
      <c r="N285" s="30" t="s">
        <v>127</v>
      </c>
      <c r="O285" s="30" t="s">
        <v>171</v>
      </c>
      <c r="P285" s="30" t="s">
        <v>150</v>
      </c>
      <c r="Q285" s="32" t="n">
        <v>3824.12</v>
      </c>
      <c r="R285" s="30" t="s">
        <v>130</v>
      </c>
      <c r="S285" s="30" t="s">
        <v>335</v>
      </c>
      <c r="T285" s="30" t="n">
        <v>5</v>
      </c>
    </row>
    <row r="286" customFormat="false" ht="15" hidden="false" customHeight="false" outlineLevel="0" collapsed="false">
      <c r="A286" s="27" t="s">
        <v>986</v>
      </c>
      <c r="B286" s="27" t="s">
        <v>987</v>
      </c>
      <c r="C286" s="27" t="n">
        <v>32</v>
      </c>
      <c r="D286" s="27" t="s">
        <v>121</v>
      </c>
      <c r="E286" s="28" t="n">
        <v>45331</v>
      </c>
      <c r="F286" s="27" t="s">
        <v>314</v>
      </c>
      <c r="G286" s="28" t="n">
        <v>45343</v>
      </c>
      <c r="H286" s="27" t="s">
        <v>206</v>
      </c>
      <c r="I286" s="27" t="s">
        <v>300</v>
      </c>
      <c r="J286" s="27" t="s">
        <v>593</v>
      </c>
      <c r="K286" s="27" t="s">
        <v>202</v>
      </c>
      <c r="L286" s="27" t="n">
        <v>13</v>
      </c>
      <c r="M286" s="27" t="n">
        <v>193</v>
      </c>
      <c r="N286" s="27" t="s">
        <v>186</v>
      </c>
      <c r="O286" s="27" t="s">
        <v>128</v>
      </c>
      <c r="P286" s="27" t="s">
        <v>140</v>
      </c>
      <c r="Q286" s="29" t="n">
        <v>17660.16</v>
      </c>
      <c r="R286" s="27" t="s">
        <v>172</v>
      </c>
      <c r="S286" s="27" t="s">
        <v>335</v>
      </c>
      <c r="T286" s="27" t="n">
        <v>3</v>
      </c>
    </row>
    <row r="287" customFormat="false" ht="15" hidden="false" customHeight="false" outlineLevel="0" collapsed="false">
      <c r="A287" s="30" t="s">
        <v>988</v>
      </c>
      <c r="B287" s="30" t="s">
        <v>989</v>
      </c>
      <c r="C287" s="30" t="n">
        <v>95</v>
      </c>
      <c r="D287" s="30" t="s">
        <v>181</v>
      </c>
      <c r="E287" s="31" t="n">
        <v>45397</v>
      </c>
      <c r="F287" s="30" t="s">
        <v>356</v>
      </c>
      <c r="G287" s="31" t="n">
        <v>45397</v>
      </c>
      <c r="H287" s="30" t="s">
        <v>236</v>
      </c>
      <c r="I287" s="30" t="s">
        <v>323</v>
      </c>
      <c r="J287" s="30" t="s">
        <v>267</v>
      </c>
      <c r="K287" s="30" t="s">
        <v>138</v>
      </c>
      <c r="L287" s="30" t="n">
        <v>88</v>
      </c>
      <c r="M287" s="30" t="n">
        <v>22</v>
      </c>
      <c r="N287" s="30" t="s">
        <v>127</v>
      </c>
      <c r="O287" s="30" t="s">
        <v>171</v>
      </c>
      <c r="P287" s="30" t="s">
        <v>187</v>
      </c>
      <c r="Q287" s="32" t="n">
        <v>1540.15</v>
      </c>
      <c r="R287" s="30" t="s">
        <v>130</v>
      </c>
      <c r="S287" s="30" t="s">
        <v>178</v>
      </c>
      <c r="T287" s="30" t="n">
        <v>5</v>
      </c>
    </row>
    <row r="288" customFormat="false" ht="15" hidden="false" customHeight="false" outlineLevel="0" collapsed="false">
      <c r="A288" s="27" t="s">
        <v>990</v>
      </c>
      <c r="B288" s="27" t="s">
        <v>991</v>
      </c>
      <c r="C288" s="27"/>
      <c r="D288" s="27" t="s">
        <v>121</v>
      </c>
      <c r="E288" s="28" t="n">
        <v>45401</v>
      </c>
      <c r="F288" s="27" t="s">
        <v>497</v>
      </c>
      <c r="G288" s="28" t="n">
        <v>45403</v>
      </c>
      <c r="H288" s="27" t="s">
        <v>146</v>
      </c>
      <c r="I288" s="27" t="s">
        <v>147</v>
      </c>
      <c r="J288" s="27" t="s">
        <v>148</v>
      </c>
      <c r="K288" s="27" t="s">
        <v>126</v>
      </c>
      <c r="L288" s="27" t="n">
        <v>24</v>
      </c>
      <c r="M288" s="27" t="n">
        <v>122</v>
      </c>
      <c r="N288" s="27" t="s">
        <v>186</v>
      </c>
      <c r="O288" s="27" t="s">
        <v>128</v>
      </c>
      <c r="P288" s="27" t="s">
        <v>150</v>
      </c>
      <c r="Q288" s="29" t="n">
        <v>7547.71</v>
      </c>
      <c r="R288" s="27" t="s">
        <v>130</v>
      </c>
      <c r="S288" s="27" t="s">
        <v>178</v>
      </c>
      <c r="T288" s="27" t="n">
        <v>5</v>
      </c>
    </row>
    <row r="289" customFormat="false" ht="15" hidden="false" customHeight="false" outlineLevel="0" collapsed="false">
      <c r="A289" s="30" t="s">
        <v>992</v>
      </c>
      <c r="B289" s="30" t="s">
        <v>993</v>
      </c>
      <c r="C289" s="30" t="n">
        <v>11</v>
      </c>
      <c r="D289" s="30" t="s">
        <v>181</v>
      </c>
      <c r="E289" s="31" t="n">
        <v>45500</v>
      </c>
      <c r="F289" s="30" t="s">
        <v>994</v>
      </c>
      <c r="G289" s="31" t="n">
        <v>45504</v>
      </c>
      <c r="H289" s="30" t="s">
        <v>161</v>
      </c>
      <c r="I289" s="30" t="s">
        <v>320</v>
      </c>
      <c r="J289" s="30" t="s">
        <v>426</v>
      </c>
      <c r="K289" s="30" t="s">
        <v>202</v>
      </c>
      <c r="L289" s="30" t="n">
        <v>4</v>
      </c>
      <c r="M289" s="30" t="n">
        <v>149</v>
      </c>
      <c r="N289" s="30" t="s">
        <v>186</v>
      </c>
      <c r="O289" s="30" t="s">
        <v>149</v>
      </c>
      <c r="P289" s="30" t="s">
        <v>129</v>
      </c>
      <c r="Q289" s="32" t="n">
        <v>18015.7</v>
      </c>
      <c r="R289" s="30" t="s">
        <v>462</v>
      </c>
      <c r="S289" s="30" t="s">
        <v>197</v>
      </c>
      <c r="T289" s="30" t="n">
        <v>2</v>
      </c>
    </row>
    <row r="290" customFormat="false" ht="15" hidden="false" customHeight="false" outlineLevel="0" collapsed="false">
      <c r="A290" s="27" t="s">
        <v>995</v>
      </c>
      <c r="B290" s="27" t="s">
        <v>996</v>
      </c>
      <c r="C290" s="27" t="n">
        <v>26</v>
      </c>
      <c r="D290" s="27" t="s">
        <v>121</v>
      </c>
      <c r="E290" s="28" t="n">
        <v>45415</v>
      </c>
      <c r="F290" s="27" t="s">
        <v>997</v>
      </c>
      <c r="G290" s="28" t="n">
        <v>45418</v>
      </c>
      <c r="H290" s="27" t="s">
        <v>183</v>
      </c>
      <c r="I290" s="27" t="s">
        <v>212</v>
      </c>
      <c r="J290" s="27" t="s">
        <v>476</v>
      </c>
      <c r="K290" s="27" t="s">
        <v>156</v>
      </c>
      <c r="L290" s="27" t="n">
        <v>32</v>
      </c>
      <c r="M290" s="27" t="n">
        <v>66</v>
      </c>
      <c r="N290" s="27" t="s">
        <v>127</v>
      </c>
      <c r="O290" s="27" t="s">
        <v>139</v>
      </c>
      <c r="P290" s="27" t="s">
        <v>150</v>
      </c>
      <c r="Q290" s="29" t="n">
        <v>4380.77</v>
      </c>
      <c r="R290" s="27" t="s">
        <v>268</v>
      </c>
      <c r="S290" s="27" t="s">
        <v>192</v>
      </c>
      <c r="T290" s="27" t="n">
        <v>4</v>
      </c>
    </row>
    <row r="291" customFormat="false" ht="15" hidden="false" customHeight="false" outlineLevel="0" collapsed="false">
      <c r="A291" s="30" t="s">
        <v>998</v>
      </c>
      <c r="B291" s="30" t="s">
        <v>999</v>
      </c>
      <c r="C291" s="30" t="n">
        <v>0</v>
      </c>
      <c r="D291" s="30" t="s">
        <v>181</v>
      </c>
      <c r="E291" s="31" t="n">
        <v>45495</v>
      </c>
      <c r="F291" s="30" t="s">
        <v>645</v>
      </c>
      <c r="G291" s="31" t="n">
        <v>45496</v>
      </c>
      <c r="H291" s="30" t="s">
        <v>236</v>
      </c>
      <c r="I291" s="30" t="s">
        <v>237</v>
      </c>
      <c r="J291" s="30" t="s">
        <v>267</v>
      </c>
      <c r="K291" s="30" t="s">
        <v>156</v>
      </c>
      <c r="L291" s="30" t="n">
        <v>22</v>
      </c>
      <c r="M291" s="30" t="n">
        <v>42</v>
      </c>
      <c r="N291" s="30" t="s">
        <v>127</v>
      </c>
      <c r="O291" s="30" t="s">
        <v>139</v>
      </c>
      <c r="P291" s="30" t="s">
        <v>140</v>
      </c>
      <c r="Q291" s="32" t="n">
        <v>3666.19</v>
      </c>
      <c r="R291" s="30" t="s">
        <v>130</v>
      </c>
      <c r="S291" s="30" t="s">
        <v>131</v>
      </c>
      <c r="T291" s="30" t="n">
        <v>4</v>
      </c>
    </row>
    <row r="292" customFormat="false" ht="15" hidden="false" customHeight="false" outlineLevel="0" collapsed="false">
      <c r="A292" s="27" t="s">
        <v>1000</v>
      </c>
      <c r="B292" s="27" t="s">
        <v>1001</v>
      </c>
      <c r="C292" s="27" t="n">
        <v>44</v>
      </c>
      <c r="D292" s="27" t="s">
        <v>486</v>
      </c>
      <c r="E292" s="28" t="n">
        <v>45581</v>
      </c>
      <c r="F292" s="27" t="s">
        <v>1002</v>
      </c>
      <c r="G292" s="28" t="n">
        <v>45582</v>
      </c>
      <c r="H292" s="27" t="s">
        <v>146</v>
      </c>
      <c r="I292" s="27" t="s">
        <v>147</v>
      </c>
      <c r="J292" s="27" t="s">
        <v>222</v>
      </c>
      <c r="K292" s="27" t="s">
        <v>138</v>
      </c>
      <c r="L292" s="27" t="n">
        <v>58</v>
      </c>
      <c r="M292" s="27" t="n">
        <v>24</v>
      </c>
      <c r="N292" s="27" t="s">
        <v>127</v>
      </c>
      <c r="O292" s="27" t="s">
        <v>139</v>
      </c>
      <c r="P292" s="27" t="s">
        <v>187</v>
      </c>
      <c r="Q292" s="29" t="n">
        <v>2299.32</v>
      </c>
      <c r="R292" s="27" t="s">
        <v>130</v>
      </c>
      <c r="S292" s="27" t="s">
        <v>151</v>
      </c>
      <c r="T292" s="27" t="n">
        <v>4</v>
      </c>
    </row>
    <row r="293" customFormat="false" ht="15" hidden="false" customHeight="false" outlineLevel="0" collapsed="false">
      <c r="A293" s="30" t="s">
        <v>1003</v>
      </c>
      <c r="B293" s="30" t="s">
        <v>1004</v>
      </c>
      <c r="C293" s="30" t="n">
        <v>60</v>
      </c>
      <c r="D293" s="30" t="s">
        <v>181</v>
      </c>
      <c r="E293" s="31" t="n">
        <v>45336</v>
      </c>
      <c r="F293" s="30" t="s">
        <v>360</v>
      </c>
      <c r="G293" s="31" t="n">
        <v>45336</v>
      </c>
      <c r="H293" s="30" t="s">
        <v>206</v>
      </c>
      <c r="I293" s="30" t="s">
        <v>232</v>
      </c>
      <c r="J293" s="30" t="s">
        <v>469</v>
      </c>
      <c r="K293" s="30" t="s">
        <v>138</v>
      </c>
      <c r="L293" s="30" t="n">
        <v>32</v>
      </c>
      <c r="M293" s="30" t="n">
        <v>32</v>
      </c>
      <c r="N293" s="30" t="s">
        <v>127</v>
      </c>
      <c r="O293" s="30" t="s">
        <v>128</v>
      </c>
      <c r="P293" s="30" t="s">
        <v>129</v>
      </c>
      <c r="Q293" s="32" t="n">
        <v>1938.6</v>
      </c>
      <c r="R293" s="30" t="s">
        <v>130</v>
      </c>
      <c r="S293" s="30" t="s">
        <v>335</v>
      </c>
      <c r="T293" s="30" t="n">
        <v>4</v>
      </c>
    </row>
    <row r="294" customFormat="false" ht="15" hidden="false" customHeight="false" outlineLevel="0" collapsed="false">
      <c r="A294" s="27" t="s">
        <v>1005</v>
      </c>
      <c r="B294" s="27" t="s">
        <v>1006</v>
      </c>
      <c r="C294" s="27" t="n">
        <v>49</v>
      </c>
      <c r="D294" s="27" t="s">
        <v>121</v>
      </c>
      <c r="E294" s="28" t="n">
        <v>45532</v>
      </c>
      <c r="F294" s="27" t="s">
        <v>303</v>
      </c>
      <c r="G294" s="28" t="n">
        <v>45532</v>
      </c>
      <c r="H294" s="27" t="s">
        <v>161</v>
      </c>
      <c r="I294" s="27" t="s">
        <v>320</v>
      </c>
      <c r="J294" s="27" t="s">
        <v>258</v>
      </c>
      <c r="K294" s="27" t="s">
        <v>138</v>
      </c>
      <c r="L294" s="27" t="n">
        <v>34</v>
      </c>
      <c r="M294" s="27" t="n">
        <v>19</v>
      </c>
      <c r="N294" s="27" t="s">
        <v>127</v>
      </c>
      <c r="O294" s="27" t="s">
        <v>149</v>
      </c>
      <c r="P294" s="27" t="s">
        <v>129</v>
      </c>
      <c r="Q294" s="29" t="n">
        <v>944.77</v>
      </c>
      <c r="R294" s="27" t="s">
        <v>130</v>
      </c>
      <c r="S294" s="27" t="s">
        <v>141</v>
      </c>
      <c r="T294" s="27" t="n">
        <v>4</v>
      </c>
    </row>
    <row r="295" customFormat="false" ht="15" hidden="false" customHeight="false" outlineLevel="0" collapsed="false">
      <c r="A295" s="30" t="s">
        <v>1007</v>
      </c>
      <c r="B295" s="30" t="s">
        <v>1008</v>
      </c>
      <c r="C295" s="30" t="n">
        <v>49</v>
      </c>
      <c r="D295" s="30" t="s">
        <v>121</v>
      </c>
      <c r="E295" s="31" t="n">
        <v>45637</v>
      </c>
      <c r="F295" s="30" t="s">
        <v>904</v>
      </c>
      <c r="G295" s="31" t="n">
        <v>45643</v>
      </c>
      <c r="H295" s="30" t="s">
        <v>161</v>
      </c>
      <c r="I295" s="30" t="s">
        <v>538</v>
      </c>
      <c r="J295" s="30" t="s">
        <v>258</v>
      </c>
      <c r="K295" s="30" t="s">
        <v>126</v>
      </c>
      <c r="L295" s="30" t="n">
        <v>44</v>
      </c>
      <c r="M295" s="30" t="n">
        <v>102</v>
      </c>
      <c r="N295" s="30" t="s">
        <v>127</v>
      </c>
      <c r="O295" s="30" t="s">
        <v>171</v>
      </c>
      <c r="P295" s="30" t="s">
        <v>129</v>
      </c>
      <c r="Q295" s="32" t="n">
        <v>7636.86</v>
      </c>
      <c r="R295" s="30" t="s">
        <v>172</v>
      </c>
      <c r="S295" s="30" t="s">
        <v>131</v>
      </c>
      <c r="T295" s="30" t="n">
        <v>4</v>
      </c>
    </row>
    <row r="296" customFormat="false" ht="15" hidden="false" customHeight="false" outlineLevel="0" collapsed="false">
      <c r="A296" s="27" t="s">
        <v>1009</v>
      </c>
      <c r="B296" s="27" t="s">
        <v>1010</v>
      </c>
      <c r="C296" s="27" t="n">
        <v>40</v>
      </c>
      <c r="D296" s="27" t="s">
        <v>181</v>
      </c>
      <c r="E296" s="28" t="n">
        <v>45322</v>
      </c>
      <c r="F296" s="27" t="s">
        <v>720</v>
      </c>
      <c r="G296" s="28" t="n">
        <v>45325</v>
      </c>
      <c r="H296" s="27" t="s">
        <v>146</v>
      </c>
      <c r="I296" s="27" t="s">
        <v>309</v>
      </c>
      <c r="J296" s="27" t="s">
        <v>222</v>
      </c>
      <c r="K296" s="27" t="s">
        <v>156</v>
      </c>
      <c r="L296" s="27" t="n">
        <v>30</v>
      </c>
      <c r="M296" s="27" t="n">
        <v>84</v>
      </c>
      <c r="N296" s="27" t="s">
        <v>127</v>
      </c>
      <c r="O296" s="27" t="s">
        <v>128</v>
      </c>
      <c r="P296" s="27" t="s">
        <v>150</v>
      </c>
      <c r="Q296" s="29" t="n">
        <v>3476.54</v>
      </c>
      <c r="R296" s="27" t="s">
        <v>130</v>
      </c>
      <c r="S296" s="27" t="s">
        <v>157</v>
      </c>
      <c r="T296" s="27" t="n">
        <v>5</v>
      </c>
    </row>
    <row r="297" customFormat="false" ht="15" hidden="false" customHeight="false" outlineLevel="0" collapsed="false">
      <c r="A297" s="30" t="s">
        <v>1011</v>
      </c>
      <c r="B297" s="30" t="s">
        <v>1012</v>
      </c>
      <c r="C297" s="30" t="n">
        <v>77</v>
      </c>
      <c r="D297" s="30" t="s">
        <v>181</v>
      </c>
      <c r="E297" s="31" t="n">
        <v>45326</v>
      </c>
      <c r="F297" s="30" t="s">
        <v>532</v>
      </c>
      <c r="G297" s="31" t="n">
        <v>45327</v>
      </c>
      <c r="H297" s="30" t="s">
        <v>217</v>
      </c>
      <c r="I297" s="30" t="s">
        <v>392</v>
      </c>
      <c r="J297" s="30" t="s">
        <v>283</v>
      </c>
      <c r="K297" s="30" t="s">
        <v>156</v>
      </c>
      <c r="L297" s="30" t="n">
        <v>27</v>
      </c>
      <c r="M297" s="30" t="n">
        <v>73</v>
      </c>
      <c r="N297" s="30" t="s">
        <v>127</v>
      </c>
      <c r="O297" s="30" t="s">
        <v>171</v>
      </c>
      <c r="P297" s="30" t="s">
        <v>150</v>
      </c>
      <c r="Q297" s="32" t="n">
        <v>4923.61</v>
      </c>
      <c r="R297" s="30" t="s">
        <v>268</v>
      </c>
      <c r="S297" s="30" t="s">
        <v>223</v>
      </c>
      <c r="T297" s="30" t="n">
        <v>3</v>
      </c>
    </row>
    <row r="298" customFormat="false" ht="15" hidden="false" customHeight="false" outlineLevel="0" collapsed="false">
      <c r="A298" s="27" t="s">
        <v>1013</v>
      </c>
      <c r="B298" s="27" t="s">
        <v>1014</v>
      </c>
      <c r="C298" s="27" t="n">
        <v>38</v>
      </c>
      <c r="D298" s="27" t="s">
        <v>121</v>
      </c>
      <c r="E298" s="28" t="n">
        <v>45456</v>
      </c>
      <c r="F298" s="27" t="s">
        <v>231</v>
      </c>
      <c r="G298" s="28" t="n">
        <v>45460</v>
      </c>
      <c r="H298" s="27" t="s">
        <v>183</v>
      </c>
      <c r="I298" s="27" t="s">
        <v>430</v>
      </c>
      <c r="J298" s="27" t="s">
        <v>185</v>
      </c>
      <c r="K298" s="27" t="s">
        <v>202</v>
      </c>
      <c r="L298" s="27" t="n">
        <v>15</v>
      </c>
      <c r="M298" s="27" t="n">
        <v>124</v>
      </c>
      <c r="N298" s="27" t="s">
        <v>186</v>
      </c>
      <c r="O298" s="27" t="s">
        <v>128</v>
      </c>
      <c r="P298" s="27" t="s">
        <v>150</v>
      </c>
      <c r="Q298" s="29" t="n">
        <v>16372.87</v>
      </c>
      <c r="R298" s="27" t="s">
        <v>172</v>
      </c>
      <c r="S298" s="27" t="s">
        <v>335</v>
      </c>
      <c r="T298" s="27" t="n">
        <v>3</v>
      </c>
    </row>
    <row r="299" customFormat="false" ht="15" hidden="false" customHeight="false" outlineLevel="0" collapsed="false">
      <c r="A299" s="30" t="s">
        <v>1015</v>
      </c>
      <c r="B299" s="30" t="s">
        <v>842</v>
      </c>
      <c r="C299" s="30" t="n">
        <v>59</v>
      </c>
      <c r="D299" s="30" t="s">
        <v>181</v>
      </c>
      <c r="E299" s="31" t="n">
        <v>45389</v>
      </c>
      <c r="F299" s="30" t="s">
        <v>1016</v>
      </c>
      <c r="G299" s="31" t="n">
        <v>45392</v>
      </c>
      <c r="H299" s="30" t="s">
        <v>146</v>
      </c>
      <c r="I299" s="30" t="s">
        <v>309</v>
      </c>
      <c r="J299" s="30" t="s">
        <v>568</v>
      </c>
      <c r="K299" s="30" t="s">
        <v>156</v>
      </c>
      <c r="L299" s="30" t="n">
        <v>38</v>
      </c>
      <c r="M299" s="30" t="n">
        <v>71</v>
      </c>
      <c r="N299" s="30" t="s">
        <v>186</v>
      </c>
      <c r="O299" s="30" t="s">
        <v>139</v>
      </c>
      <c r="P299" s="30" t="s">
        <v>129</v>
      </c>
      <c r="Q299" s="32" t="n">
        <v>3282.3</v>
      </c>
      <c r="R299" s="30" t="s">
        <v>130</v>
      </c>
      <c r="S299" s="30" t="s">
        <v>223</v>
      </c>
      <c r="T299" s="30" t="n">
        <v>4</v>
      </c>
    </row>
    <row r="300" customFormat="false" ht="15" hidden="false" customHeight="false" outlineLevel="0" collapsed="false">
      <c r="A300" s="27" t="s">
        <v>1017</v>
      </c>
      <c r="B300" s="27" t="s">
        <v>505</v>
      </c>
      <c r="C300" s="27" t="n">
        <v>64</v>
      </c>
      <c r="D300" s="27" t="s">
        <v>121</v>
      </c>
      <c r="E300" s="28" t="n">
        <v>45431</v>
      </c>
      <c r="F300" s="27" t="s">
        <v>190</v>
      </c>
      <c r="G300" s="28" t="n">
        <v>45431</v>
      </c>
      <c r="H300" s="27" t="s">
        <v>183</v>
      </c>
      <c r="I300" s="27" t="s">
        <v>212</v>
      </c>
      <c r="J300" s="27" t="s">
        <v>185</v>
      </c>
      <c r="K300" s="27" t="s">
        <v>156</v>
      </c>
      <c r="L300" s="27" t="n">
        <v>30</v>
      </c>
      <c r="M300" s="27" t="n">
        <v>76</v>
      </c>
      <c r="N300" s="27" t="s">
        <v>127</v>
      </c>
      <c r="O300" s="27" t="s">
        <v>149</v>
      </c>
      <c r="P300" s="27" t="s">
        <v>129</v>
      </c>
      <c r="Q300" s="29" t="n">
        <v>4199.23</v>
      </c>
      <c r="R300" s="27" t="s">
        <v>172</v>
      </c>
      <c r="S300" s="27" t="s">
        <v>178</v>
      </c>
      <c r="T300" s="27" t="n">
        <v>3</v>
      </c>
    </row>
    <row r="301" customFormat="false" ht="15" hidden="false" customHeight="false" outlineLevel="0" collapsed="false">
      <c r="A301" s="30" t="s">
        <v>1018</v>
      </c>
      <c r="B301" s="30" t="s">
        <v>1019</v>
      </c>
      <c r="C301" s="30" t="n">
        <v>45</v>
      </c>
      <c r="D301" s="30" t="s">
        <v>181</v>
      </c>
      <c r="E301" s="31" t="n">
        <v>45644</v>
      </c>
      <c r="F301" s="30" t="s">
        <v>1020</v>
      </c>
      <c r="G301" s="31" t="n">
        <v>45644</v>
      </c>
      <c r="H301" s="30" t="s">
        <v>168</v>
      </c>
      <c r="I301" s="30" t="s">
        <v>366</v>
      </c>
      <c r="J301" s="30" t="s">
        <v>371</v>
      </c>
      <c r="K301" s="30" t="s">
        <v>138</v>
      </c>
      <c r="L301" s="30" t="n">
        <v>70</v>
      </c>
      <c r="M301" s="30" t="n">
        <v>17</v>
      </c>
      <c r="N301" s="30" t="s">
        <v>127</v>
      </c>
      <c r="O301" s="30" t="s">
        <v>149</v>
      </c>
      <c r="P301" s="30" t="s">
        <v>187</v>
      </c>
      <c r="Q301" s="32" t="n">
        <v>2550.81</v>
      </c>
      <c r="R301" s="30" t="s">
        <v>130</v>
      </c>
      <c r="S301" s="30" t="s">
        <v>157</v>
      </c>
      <c r="T301" s="30" t="n">
        <v>5</v>
      </c>
    </row>
    <row r="302" customFormat="false" ht="15" hidden="false" customHeight="false" outlineLevel="0" collapsed="false">
      <c r="A302" s="27" t="s">
        <v>1021</v>
      </c>
      <c r="B302" s="27" t="s">
        <v>1022</v>
      </c>
      <c r="C302" s="27" t="n">
        <v>56</v>
      </c>
      <c r="D302" s="27" t="s">
        <v>181</v>
      </c>
      <c r="E302" s="28" t="n">
        <v>45534</v>
      </c>
      <c r="F302" s="27" t="s">
        <v>1023</v>
      </c>
      <c r="G302" s="28" t="n">
        <v>45534</v>
      </c>
      <c r="H302" s="27" t="s">
        <v>236</v>
      </c>
      <c r="I302" s="27" t="s">
        <v>323</v>
      </c>
      <c r="J302" s="27" t="s">
        <v>375</v>
      </c>
      <c r="K302" s="27" t="s">
        <v>156</v>
      </c>
      <c r="L302" s="27" t="n">
        <v>41</v>
      </c>
      <c r="M302" s="27" t="n">
        <v>73</v>
      </c>
      <c r="N302" s="27" t="s">
        <v>127</v>
      </c>
      <c r="O302" s="27" t="s">
        <v>139</v>
      </c>
      <c r="P302" s="27" t="s">
        <v>129</v>
      </c>
      <c r="Q302" s="29" t="n">
        <v>3898.99</v>
      </c>
      <c r="R302" s="27" t="s">
        <v>130</v>
      </c>
      <c r="S302" s="27" t="s">
        <v>178</v>
      </c>
      <c r="T302" s="27" t="n">
        <v>4</v>
      </c>
    </row>
    <row r="303" customFormat="false" ht="15" hidden="false" customHeight="false" outlineLevel="0" collapsed="false">
      <c r="A303" s="30" t="s">
        <v>1024</v>
      </c>
      <c r="B303" s="30" t="s">
        <v>1025</v>
      </c>
      <c r="C303" s="30" t="n">
        <v>18</v>
      </c>
      <c r="D303" s="30" t="s">
        <v>121</v>
      </c>
      <c r="E303" s="31" t="n">
        <v>45624</v>
      </c>
      <c r="F303" s="30" t="s">
        <v>1026</v>
      </c>
      <c r="G303" s="31" t="n">
        <v>45624</v>
      </c>
      <c r="H303" s="30" t="s">
        <v>168</v>
      </c>
      <c r="I303" s="30" t="s">
        <v>169</v>
      </c>
      <c r="J303" s="30" t="s">
        <v>441</v>
      </c>
      <c r="K303" s="30" t="s">
        <v>138</v>
      </c>
      <c r="L303" s="30" t="n">
        <v>78</v>
      </c>
      <c r="M303" s="30" t="n">
        <v>25</v>
      </c>
      <c r="N303" s="30" t="s">
        <v>127</v>
      </c>
      <c r="O303" s="30" t="s">
        <v>139</v>
      </c>
      <c r="P303" s="30" t="s">
        <v>187</v>
      </c>
      <c r="Q303" s="32" t="n">
        <v>2503.37</v>
      </c>
      <c r="R303" s="30" t="s">
        <v>130</v>
      </c>
      <c r="S303" s="30" t="s">
        <v>141</v>
      </c>
      <c r="T303" s="30" t="n">
        <v>5</v>
      </c>
    </row>
    <row r="304" customFormat="false" ht="15" hidden="false" customHeight="false" outlineLevel="0" collapsed="false">
      <c r="A304" s="27" t="s">
        <v>1027</v>
      </c>
      <c r="B304" s="27" t="s">
        <v>1028</v>
      </c>
      <c r="C304" s="27" t="n">
        <v>-5</v>
      </c>
      <c r="D304" s="27" t="s">
        <v>121</v>
      </c>
      <c r="E304" s="28" t="n">
        <v>45468</v>
      </c>
      <c r="F304" s="27" t="s">
        <v>1029</v>
      </c>
      <c r="G304" s="28" t="n">
        <v>45474</v>
      </c>
      <c r="H304" s="27" t="s">
        <v>206</v>
      </c>
      <c r="I304" s="27" t="s">
        <v>300</v>
      </c>
      <c r="J304" s="27" t="s">
        <v>233</v>
      </c>
      <c r="K304" s="27" t="s">
        <v>126</v>
      </c>
      <c r="L304" s="27" t="n">
        <v>42</v>
      </c>
      <c r="M304" s="27" t="n">
        <v>139</v>
      </c>
      <c r="N304" s="27" t="s">
        <v>127</v>
      </c>
      <c r="O304" s="27" t="s">
        <v>149</v>
      </c>
      <c r="P304" s="27" t="s">
        <v>187</v>
      </c>
      <c r="Q304" s="29" t="n">
        <v>7766.21</v>
      </c>
      <c r="R304" s="27" t="s">
        <v>172</v>
      </c>
      <c r="S304" s="27" t="s">
        <v>192</v>
      </c>
      <c r="T304" s="27" t="n">
        <v>4</v>
      </c>
    </row>
    <row r="305" customFormat="false" ht="15" hidden="false" customHeight="false" outlineLevel="0" collapsed="false">
      <c r="A305" s="30" t="s">
        <v>1030</v>
      </c>
      <c r="B305" s="30" t="s">
        <v>1031</v>
      </c>
      <c r="C305" s="30" t="n">
        <v>93</v>
      </c>
      <c r="D305" s="30" t="s">
        <v>181</v>
      </c>
      <c r="E305" s="31" t="n">
        <v>45312</v>
      </c>
      <c r="F305" s="30" t="s">
        <v>1032</v>
      </c>
      <c r="G305" s="31" t="n">
        <v>45312</v>
      </c>
      <c r="H305" s="30" t="s">
        <v>146</v>
      </c>
      <c r="I305" s="30" t="s">
        <v>147</v>
      </c>
      <c r="J305" s="30" t="s">
        <v>148</v>
      </c>
      <c r="K305" s="30" t="s">
        <v>138</v>
      </c>
      <c r="L305" s="30" t="n">
        <v>60</v>
      </c>
      <c r="M305" s="30" t="n">
        <v>19</v>
      </c>
      <c r="N305" s="30" t="s">
        <v>127</v>
      </c>
      <c r="O305" s="30" t="s">
        <v>128</v>
      </c>
      <c r="P305" s="30" t="s">
        <v>150</v>
      </c>
      <c r="Q305" s="32" t="n">
        <v>2369.68</v>
      </c>
      <c r="R305" s="30" t="s">
        <v>130</v>
      </c>
      <c r="S305" s="30" t="s">
        <v>520</v>
      </c>
      <c r="T305" s="30" t="n">
        <v>2</v>
      </c>
    </row>
    <row r="306" customFormat="false" ht="15" hidden="false" customHeight="false" outlineLevel="0" collapsed="false">
      <c r="A306" s="27" t="s">
        <v>1033</v>
      </c>
      <c r="B306" s="27" t="s">
        <v>930</v>
      </c>
      <c r="C306" s="27" t="n">
        <v>10</v>
      </c>
      <c r="D306" s="27" t="s">
        <v>121</v>
      </c>
      <c r="E306" s="28" t="n">
        <v>45440</v>
      </c>
      <c r="F306" s="27" t="s">
        <v>1034</v>
      </c>
      <c r="G306" s="28" t="n">
        <v>45440</v>
      </c>
      <c r="H306" s="27" t="s">
        <v>217</v>
      </c>
      <c r="I306" s="27" t="s">
        <v>392</v>
      </c>
      <c r="J306" s="27" t="s">
        <v>483</v>
      </c>
      <c r="K306" s="27" t="s">
        <v>138</v>
      </c>
      <c r="L306" s="27" t="n">
        <v>28</v>
      </c>
      <c r="M306" s="27" t="n">
        <v>30</v>
      </c>
      <c r="N306" s="27" t="s">
        <v>127</v>
      </c>
      <c r="O306" s="27" t="s">
        <v>139</v>
      </c>
      <c r="P306" s="27" t="s">
        <v>129</v>
      </c>
      <c r="Q306" s="29" t="n">
        <v>2578.21</v>
      </c>
      <c r="R306" s="27" t="s">
        <v>130</v>
      </c>
      <c r="S306" s="27" t="s">
        <v>178</v>
      </c>
      <c r="T306" s="27" t="n">
        <v>5</v>
      </c>
    </row>
    <row r="307" customFormat="false" ht="15" hidden="false" customHeight="false" outlineLevel="0" collapsed="false">
      <c r="A307" s="30" t="s">
        <v>1035</v>
      </c>
      <c r="B307" s="30" t="s">
        <v>1036</v>
      </c>
      <c r="C307" s="30" t="n">
        <v>54</v>
      </c>
      <c r="D307" s="30" t="s">
        <v>121</v>
      </c>
      <c r="E307" s="31" t="n">
        <v>45518</v>
      </c>
      <c r="F307" s="30" t="s">
        <v>953</v>
      </c>
      <c r="G307" s="31" t="n">
        <v>45518</v>
      </c>
      <c r="H307" s="30" t="s">
        <v>168</v>
      </c>
      <c r="I307" s="30" t="s">
        <v>366</v>
      </c>
      <c r="J307" s="30" t="s">
        <v>371</v>
      </c>
      <c r="K307" s="30" t="s">
        <v>156</v>
      </c>
      <c r="L307" s="30" t="n">
        <v>22</v>
      </c>
      <c r="M307" s="30" t="n">
        <v>70</v>
      </c>
      <c r="N307" s="30" t="s">
        <v>127</v>
      </c>
      <c r="O307" s="30" t="s">
        <v>171</v>
      </c>
      <c r="P307" s="30" t="s">
        <v>129</v>
      </c>
      <c r="Q307" s="32" t="n">
        <v>4163.05</v>
      </c>
      <c r="R307" s="30" t="s">
        <v>130</v>
      </c>
      <c r="S307" s="30" t="s">
        <v>335</v>
      </c>
      <c r="T307" s="30" t="n">
        <v>4</v>
      </c>
    </row>
    <row r="308" customFormat="false" ht="15" hidden="false" customHeight="false" outlineLevel="0" collapsed="false">
      <c r="A308" s="27" t="s">
        <v>1037</v>
      </c>
      <c r="B308" s="27" t="s">
        <v>1038</v>
      </c>
      <c r="C308" s="27" t="n">
        <v>37</v>
      </c>
      <c r="D308" s="27" t="s">
        <v>121</v>
      </c>
      <c r="E308" s="28" t="n">
        <v>45591</v>
      </c>
      <c r="F308" s="27" t="s">
        <v>919</v>
      </c>
      <c r="G308" s="28" t="n">
        <v>45594</v>
      </c>
      <c r="H308" s="27" t="s">
        <v>146</v>
      </c>
      <c r="I308" s="27" t="s">
        <v>176</v>
      </c>
      <c r="J308" s="27" t="s">
        <v>568</v>
      </c>
      <c r="K308" s="27" t="s">
        <v>156</v>
      </c>
      <c r="L308" s="27" t="n">
        <v>66</v>
      </c>
      <c r="M308" s="27" t="n">
        <v>80</v>
      </c>
      <c r="N308" s="27" t="s">
        <v>127</v>
      </c>
      <c r="O308" s="27" t="s">
        <v>128</v>
      </c>
      <c r="P308" s="27" t="s">
        <v>140</v>
      </c>
      <c r="Q308" s="29" t="n">
        <v>4441.79</v>
      </c>
      <c r="R308" s="27" t="s">
        <v>172</v>
      </c>
      <c r="S308" s="27" t="s">
        <v>151</v>
      </c>
      <c r="T308" s="27" t="n">
        <v>3</v>
      </c>
    </row>
    <row r="309" customFormat="false" ht="15" hidden="false" customHeight="false" outlineLevel="0" collapsed="false">
      <c r="A309" s="30" t="s">
        <v>1039</v>
      </c>
      <c r="B309" s="30" t="s">
        <v>362</v>
      </c>
      <c r="C309" s="30" t="n">
        <v>66</v>
      </c>
      <c r="D309" s="30" t="s">
        <v>181</v>
      </c>
      <c r="E309" s="31" t="n">
        <v>45605</v>
      </c>
      <c r="F309" s="30" t="s">
        <v>414</v>
      </c>
      <c r="G309" s="31" t="n">
        <v>45605</v>
      </c>
      <c r="H309" s="30" t="s">
        <v>123</v>
      </c>
      <c r="I309" s="30" t="s">
        <v>124</v>
      </c>
      <c r="J309" s="30" t="s">
        <v>125</v>
      </c>
      <c r="K309" s="30" t="s">
        <v>156</v>
      </c>
      <c r="L309" s="30" t="n">
        <v>71</v>
      </c>
      <c r="M309" s="30" t="n">
        <v>35</v>
      </c>
      <c r="N309" s="30" t="s">
        <v>186</v>
      </c>
      <c r="O309" s="30" t="s">
        <v>128</v>
      </c>
      <c r="P309" s="30" t="s">
        <v>187</v>
      </c>
      <c r="Q309" s="32" t="n">
        <v>3798.42</v>
      </c>
      <c r="R309" s="30" t="s">
        <v>172</v>
      </c>
      <c r="S309" s="30" t="s">
        <v>178</v>
      </c>
      <c r="T309" s="30"/>
    </row>
    <row r="310" customFormat="false" ht="15" hidden="false" customHeight="false" outlineLevel="0" collapsed="false">
      <c r="A310" s="27" t="s">
        <v>1040</v>
      </c>
      <c r="B310" s="27" t="s">
        <v>892</v>
      </c>
      <c r="C310" s="27" t="n">
        <v>26</v>
      </c>
      <c r="D310" s="27" t="s">
        <v>121</v>
      </c>
      <c r="E310" s="28" t="n">
        <v>45367</v>
      </c>
      <c r="F310" s="27" t="s">
        <v>674</v>
      </c>
      <c r="G310" s="28" t="n">
        <v>45373</v>
      </c>
      <c r="H310" s="27" t="s">
        <v>236</v>
      </c>
      <c r="I310" s="27" t="s">
        <v>323</v>
      </c>
      <c r="J310" s="27" t="s">
        <v>375</v>
      </c>
      <c r="K310" s="27" t="s">
        <v>126</v>
      </c>
      <c r="L310" s="27" t="n">
        <v>38</v>
      </c>
      <c r="M310" s="27" t="n">
        <v>137</v>
      </c>
      <c r="N310" s="27" t="s">
        <v>186</v>
      </c>
      <c r="O310" s="27" t="s">
        <v>139</v>
      </c>
      <c r="P310" s="27" t="s">
        <v>140</v>
      </c>
      <c r="Q310" s="29" t="n">
        <v>8823.59</v>
      </c>
      <c r="R310" s="27" t="s">
        <v>172</v>
      </c>
      <c r="S310" s="27" t="s">
        <v>197</v>
      </c>
      <c r="T310" s="27" t="n">
        <v>3</v>
      </c>
    </row>
    <row r="311" customFormat="false" ht="15" hidden="false" customHeight="false" outlineLevel="0" collapsed="false">
      <c r="A311" s="30" t="s">
        <v>1041</v>
      </c>
      <c r="B311" s="30" t="s">
        <v>1042</v>
      </c>
      <c r="C311" s="30" t="n">
        <v>38</v>
      </c>
      <c r="D311" s="30" t="s">
        <v>181</v>
      </c>
      <c r="E311" s="31" t="n">
        <v>45547</v>
      </c>
      <c r="F311" s="30" t="s">
        <v>579</v>
      </c>
      <c r="G311" s="31" t="n">
        <v>45547</v>
      </c>
      <c r="H311" s="30" t="s">
        <v>183</v>
      </c>
      <c r="I311" s="30" t="s">
        <v>184</v>
      </c>
      <c r="J311" s="30" t="s">
        <v>411</v>
      </c>
      <c r="K311" s="30" t="s">
        <v>138</v>
      </c>
      <c r="L311" s="30" t="n">
        <v>69</v>
      </c>
      <c r="M311" s="30" t="n">
        <v>25</v>
      </c>
      <c r="N311" s="30" t="s">
        <v>127</v>
      </c>
      <c r="O311" s="30" t="s">
        <v>139</v>
      </c>
      <c r="P311" s="30" t="s">
        <v>150</v>
      </c>
      <c r="Q311" s="32" t="n">
        <v>891.98</v>
      </c>
      <c r="R311" s="30" t="s">
        <v>130</v>
      </c>
      <c r="S311" s="30" t="s">
        <v>131</v>
      </c>
      <c r="T311" s="30" t="n">
        <v>4</v>
      </c>
    </row>
    <row r="312" customFormat="false" ht="15" hidden="false" customHeight="false" outlineLevel="0" collapsed="false">
      <c r="A312" s="27" t="s">
        <v>1043</v>
      </c>
      <c r="B312" s="27" t="s">
        <v>985</v>
      </c>
      <c r="C312" s="27" t="n">
        <v>45</v>
      </c>
      <c r="D312" s="27" t="s">
        <v>181</v>
      </c>
      <c r="E312" s="28" t="n">
        <v>45514</v>
      </c>
      <c r="F312" s="27" t="s">
        <v>1044</v>
      </c>
      <c r="G312" s="28" t="n">
        <v>45516</v>
      </c>
      <c r="H312" s="27" t="s">
        <v>242</v>
      </c>
      <c r="I312" s="27" t="s">
        <v>315</v>
      </c>
      <c r="J312" s="27" t="s">
        <v>363</v>
      </c>
      <c r="K312" s="27" t="s">
        <v>156</v>
      </c>
      <c r="L312" s="27" t="n">
        <v>40</v>
      </c>
      <c r="M312" s="27" t="n">
        <v>87</v>
      </c>
      <c r="N312" s="27" t="s">
        <v>127</v>
      </c>
      <c r="O312" s="27" t="s">
        <v>171</v>
      </c>
      <c r="P312" s="27" t="s">
        <v>140</v>
      </c>
      <c r="Q312" s="29" t="n">
        <v>4070.6</v>
      </c>
      <c r="R312" s="27" t="s">
        <v>130</v>
      </c>
      <c r="S312" s="27" t="s">
        <v>192</v>
      </c>
      <c r="T312" s="27" t="n">
        <v>4</v>
      </c>
    </row>
    <row r="313" customFormat="false" ht="15" hidden="false" customHeight="false" outlineLevel="0" collapsed="false">
      <c r="A313" s="30" t="s">
        <v>1045</v>
      </c>
      <c r="B313" s="30" t="s">
        <v>1046</v>
      </c>
      <c r="C313" s="30" t="n">
        <v>48</v>
      </c>
      <c r="D313" s="30" t="s">
        <v>121</v>
      </c>
      <c r="E313" s="31" t="n">
        <v>45624</v>
      </c>
      <c r="F313" s="30" t="s">
        <v>1047</v>
      </c>
      <c r="G313" s="31" t="n">
        <v>45624</v>
      </c>
      <c r="H313" s="30" t="s">
        <v>217</v>
      </c>
      <c r="I313" s="30" t="s">
        <v>344</v>
      </c>
      <c r="J313" s="30" t="s">
        <v>283</v>
      </c>
      <c r="K313" s="30" t="s">
        <v>156</v>
      </c>
      <c r="L313" s="30" t="n">
        <v>17</v>
      </c>
      <c r="M313" s="30" t="n">
        <v>56</v>
      </c>
      <c r="N313" s="30" t="s">
        <v>127</v>
      </c>
      <c r="O313" s="30" t="s">
        <v>128</v>
      </c>
      <c r="P313" s="30" t="s">
        <v>187</v>
      </c>
      <c r="Q313" s="32" t="n">
        <v>4223.68</v>
      </c>
      <c r="R313" s="30" t="s">
        <v>130</v>
      </c>
      <c r="S313" s="30" t="s">
        <v>157</v>
      </c>
      <c r="T313" s="30" t="n">
        <v>5</v>
      </c>
    </row>
    <row r="314" customFormat="false" ht="15" hidden="false" customHeight="false" outlineLevel="0" collapsed="false">
      <c r="A314" s="27" t="s">
        <v>1048</v>
      </c>
      <c r="B314" s="27" t="s">
        <v>1049</v>
      </c>
      <c r="C314" s="27" t="n">
        <v>37</v>
      </c>
      <c r="D314" s="27" t="s">
        <v>121</v>
      </c>
      <c r="E314" s="28" t="n">
        <v>45540</v>
      </c>
      <c r="F314" s="27" t="s">
        <v>791</v>
      </c>
      <c r="G314" s="28" t="n">
        <v>45540</v>
      </c>
      <c r="H314" s="27" t="s">
        <v>217</v>
      </c>
      <c r="I314" s="27" t="s">
        <v>282</v>
      </c>
      <c r="J314" s="27" t="s">
        <v>483</v>
      </c>
      <c r="K314" s="27" t="s">
        <v>138</v>
      </c>
      <c r="L314" s="27" t="n">
        <v>39</v>
      </c>
      <c r="M314" s="27" t="n">
        <v>41</v>
      </c>
      <c r="N314" s="27" t="s">
        <v>127</v>
      </c>
      <c r="O314" s="27" t="s">
        <v>149</v>
      </c>
      <c r="P314" s="27" t="s">
        <v>129</v>
      </c>
      <c r="Q314" s="29" t="n">
        <v>1390.89</v>
      </c>
      <c r="R314" s="27" t="s">
        <v>130</v>
      </c>
      <c r="S314" s="27" t="s">
        <v>192</v>
      </c>
      <c r="T314" s="27" t="n">
        <v>4</v>
      </c>
    </row>
    <row r="315" customFormat="false" ht="15" hidden="false" customHeight="false" outlineLevel="0" collapsed="false">
      <c r="A315" s="30" t="s">
        <v>1050</v>
      </c>
      <c r="B315" s="30" t="s">
        <v>1051</v>
      </c>
      <c r="C315" s="30" t="n">
        <v>60</v>
      </c>
      <c r="D315" s="30" t="s">
        <v>313</v>
      </c>
      <c r="E315" s="31" t="n">
        <v>45302</v>
      </c>
      <c r="F315" s="30" t="s">
        <v>543</v>
      </c>
      <c r="G315" s="31" t="n">
        <v>45303</v>
      </c>
      <c r="H315" s="30" t="s">
        <v>206</v>
      </c>
      <c r="I315" s="30" t="s">
        <v>207</v>
      </c>
      <c r="J315" s="30" t="s">
        <v>615</v>
      </c>
      <c r="K315" s="30" t="s">
        <v>138</v>
      </c>
      <c r="L315" s="30" t="n">
        <v>38</v>
      </c>
      <c r="M315" s="30" t="n">
        <v>41</v>
      </c>
      <c r="N315" s="30" t="s">
        <v>127</v>
      </c>
      <c r="O315" s="30" t="s">
        <v>139</v>
      </c>
      <c r="P315" s="30" t="s">
        <v>129</v>
      </c>
      <c r="Q315" s="32" t="n">
        <v>2548.38</v>
      </c>
      <c r="R315" s="30" t="s">
        <v>172</v>
      </c>
      <c r="S315" s="30" t="s">
        <v>178</v>
      </c>
      <c r="T315" s="30" t="n">
        <v>4</v>
      </c>
    </row>
    <row r="316" customFormat="false" ht="15" hidden="false" customHeight="false" outlineLevel="0" collapsed="false">
      <c r="A316" s="27" t="s">
        <v>1052</v>
      </c>
      <c r="B316" s="27" t="s">
        <v>1053</v>
      </c>
      <c r="C316" s="27" t="n">
        <v>30</v>
      </c>
      <c r="D316" s="27" t="s">
        <v>181</v>
      </c>
      <c r="E316" s="28" t="n">
        <v>45303</v>
      </c>
      <c r="F316" s="27" t="s">
        <v>465</v>
      </c>
      <c r="G316" s="28" t="n">
        <v>45304</v>
      </c>
      <c r="H316" s="27" t="s">
        <v>146</v>
      </c>
      <c r="I316" s="27" t="s">
        <v>176</v>
      </c>
      <c r="J316" s="27" t="s">
        <v>568</v>
      </c>
      <c r="K316" s="27" t="s">
        <v>156</v>
      </c>
      <c r="L316" s="27" t="n">
        <v>59</v>
      </c>
      <c r="M316" s="27" t="n">
        <v>57</v>
      </c>
      <c r="N316" s="27" t="s">
        <v>127</v>
      </c>
      <c r="O316" s="27" t="s">
        <v>139</v>
      </c>
      <c r="P316" s="27" t="s">
        <v>140</v>
      </c>
      <c r="Q316" s="29" t="n">
        <v>4038.81</v>
      </c>
      <c r="R316" s="27" t="s">
        <v>172</v>
      </c>
      <c r="S316" s="27" t="s">
        <v>192</v>
      </c>
      <c r="T316" s="27" t="n">
        <v>4</v>
      </c>
    </row>
    <row r="317" customFormat="false" ht="15" hidden="false" customHeight="false" outlineLevel="0" collapsed="false">
      <c r="A317" s="30" t="s">
        <v>1054</v>
      </c>
      <c r="B317" s="30" t="s">
        <v>302</v>
      </c>
      <c r="C317" s="30" t="n">
        <v>67</v>
      </c>
      <c r="D317" s="30" t="s">
        <v>181</v>
      </c>
      <c r="E317" s="31" t="n">
        <v>45444</v>
      </c>
      <c r="F317" s="30" t="s">
        <v>800</v>
      </c>
      <c r="G317" s="31" t="n">
        <v>45445</v>
      </c>
      <c r="H317" s="30" t="s">
        <v>206</v>
      </c>
      <c r="I317" s="30" t="s">
        <v>207</v>
      </c>
      <c r="J317" s="30" t="s">
        <v>593</v>
      </c>
      <c r="K317" s="30" t="s">
        <v>138</v>
      </c>
      <c r="L317" s="30" t="n">
        <v>55</v>
      </c>
      <c r="M317" s="30" t="n">
        <v>45</v>
      </c>
      <c r="N317" s="30" t="s">
        <v>127</v>
      </c>
      <c r="O317" s="30" t="s">
        <v>128</v>
      </c>
      <c r="P317" s="30" t="s">
        <v>140</v>
      </c>
      <c r="Q317" s="32"/>
      <c r="R317" s="30" t="s">
        <v>130</v>
      </c>
      <c r="S317" s="30" t="s">
        <v>197</v>
      </c>
      <c r="T317" s="30" t="n">
        <v>4</v>
      </c>
    </row>
    <row r="318" customFormat="false" ht="15" hidden="false" customHeight="false" outlineLevel="0" collapsed="false">
      <c r="A318" s="27" t="s">
        <v>1055</v>
      </c>
      <c r="B318" s="27" t="s">
        <v>1056</v>
      </c>
      <c r="C318" s="27" t="n">
        <v>89</v>
      </c>
      <c r="D318" s="27" t="s">
        <v>121</v>
      </c>
      <c r="E318" s="28" t="n">
        <v>45569</v>
      </c>
      <c r="F318" s="27" t="s">
        <v>791</v>
      </c>
      <c r="G318" s="28" t="n">
        <v>45570</v>
      </c>
      <c r="H318" s="27" t="s">
        <v>242</v>
      </c>
      <c r="I318" s="27" t="s">
        <v>243</v>
      </c>
      <c r="J318" s="27" t="s">
        <v>244</v>
      </c>
      <c r="K318" s="27" t="s">
        <v>138</v>
      </c>
      <c r="L318" s="27" t="n">
        <v>43</v>
      </c>
      <c r="M318" s="27" t="n">
        <v>33</v>
      </c>
      <c r="N318" s="27" t="s">
        <v>127</v>
      </c>
      <c r="O318" s="27" t="s">
        <v>171</v>
      </c>
      <c r="P318" s="27" t="s">
        <v>129</v>
      </c>
      <c r="Q318" s="29" t="n">
        <v>841.6</v>
      </c>
      <c r="R318" s="27" t="s">
        <v>130</v>
      </c>
      <c r="S318" s="27" t="s">
        <v>192</v>
      </c>
      <c r="T318" s="27" t="n">
        <v>5</v>
      </c>
    </row>
    <row r="319" customFormat="false" ht="15" hidden="false" customHeight="false" outlineLevel="0" collapsed="false">
      <c r="A319" s="30" t="s">
        <v>1057</v>
      </c>
      <c r="B319" s="30" t="s">
        <v>1058</v>
      </c>
      <c r="C319" s="30" t="n">
        <v>45</v>
      </c>
      <c r="D319" s="30" t="s">
        <v>121</v>
      </c>
      <c r="E319" s="31" t="n">
        <v>45571</v>
      </c>
      <c r="F319" s="30" t="s">
        <v>303</v>
      </c>
      <c r="G319" s="31" t="n">
        <v>45571</v>
      </c>
      <c r="H319" s="30" t="s">
        <v>123</v>
      </c>
      <c r="I319" s="30" t="s">
        <v>304</v>
      </c>
      <c r="J319" s="30" t="s">
        <v>227</v>
      </c>
      <c r="K319" s="30" t="s">
        <v>138</v>
      </c>
      <c r="L319" s="30" t="n">
        <v>67</v>
      </c>
      <c r="M319" s="30" t="n">
        <v>36</v>
      </c>
      <c r="N319" s="30" t="s">
        <v>127</v>
      </c>
      <c r="O319" s="30" t="s">
        <v>139</v>
      </c>
      <c r="P319" s="30" t="s">
        <v>187</v>
      </c>
      <c r="Q319" s="32" t="n">
        <v>1767.93</v>
      </c>
      <c r="R319" s="30" t="s">
        <v>130</v>
      </c>
      <c r="S319" s="30" t="s">
        <v>192</v>
      </c>
      <c r="T319" s="30" t="n">
        <v>3</v>
      </c>
    </row>
    <row r="320" customFormat="false" ht="15" hidden="false" customHeight="false" outlineLevel="0" collapsed="false">
      <c r="A320" s="27" t="s">
        <v>1059</v>
      </c>
      <c r="B320" s="27" t="s">
        <v>561</v>
      </c>
      <c r="C320" s="27" t="n">
        <v>26</v>
      </c>
      <c r="D320" s="27" t="s">
        <v>121</v>
      </c>
      <c r="E320" s="28" t="n">
        <v>45558</v>
      </c>
      <c r="F320" s="27" t="s">
        <v>994</v>
      </c>
      <c r="G320" s="28" t="n">
        <v>45559</v>
      </c>
      <c r="H320" s="27" t="s">
        <v>217</v>
      </c>
      <c r="I320" s="27" t="s">
        <v>392</v>
      </c>
      <c r="J320" s="27" t="s">
        <v>483</v>
      </c>
      <c r="K320" s="27" t="s">
        <v>138</v>
      </c>
      <c r="L320" s="27" t="n">
        <v>21</v>
      </c>
      <c r="M320" s="27" t="n">
        <v>30</v>
      </c>
      <c r="N320" s="27" t="s">
        <v>127</v>
      </c>
      <c r="O320" s="27" t="s">
        <v>149</v>
      </c>
      <c r="P320" s="27" t="s">
        <v>150</v>
      </c>
      <c r="Q320" s="29" t="n">
        <v>1811.51</v>
      </c>
      <c r="R320" s="27" t="s">
        <v>130</v>
      </c>
      <c r="S320" s="27" t="s">
        <v>151</v>
      </c>
      <c r="T320" s="27" t="n">
        <v>3</v>
      </c>
    </row>
    <row r="321" customFormat="false" ht="15" hidden="false" customHeight="false" outlineLevel="0" collapsed="false">
      <c r="A321" s="30" t="s">
        <v>1060</v>
      </c>
      <c r="B321" s="30" t="s">
        <v>1061</v>
      </c>
      <c r="C321" s="30" t="n">
        <v>45</v>
      </c>
      <c r="D321" s="30" t="s">
        <v>181</v>
      </c>
      <c r="E321" s="31" t="n">
        <v>45395</v>
      </c>
      <c r="F321" s="30" t="s">
        <v>314</v>
      </c>
      <c r="G321" s="31" t="n">
        <v>45395</v>
      </c>
      <c r="H321" s="30" t="s">
        <v>236</v>
      </c>
      <c r="I321" s="30" t="s">
        <v>323</v>
      </c>
      <c r="J321" s="30" t="s">
        <v>267</v>
      </c>
      <c r="K321" s="30" t="s">
        <v>138</v>
      </c>
      <c r="L321" s="30" t="n">
        <v>69</v>
      </c>
      <c r="M321" s="30" t="n">
        <v>43</v>
      </c>
      <c r="N321" s="30" t="s">
        <v>186</v>
      </c>
      <c r="O321" s="30" t="s">
        <v>149</v>
      </c>
      <c r="P321" s="30" t="s">
        <v>187</v>
      </c>
      <c r="Q321" s="32" t="n">
        <v>1205.86</v>
      </c>
      <c r="R321" s="30" t="s">
        <v>130</v>
      </c>
      <c r="S321" s="30" t="s">
        <v>192</v>
      </c>
      <c r="T321" s="30" t="n">
        <v>5</v>
      </c>
    </row>
    <row r="322" customFormat="false" ht="15" hidden="false" customHeight="false" outlineLevel="0" collapsed="false">
      <c r="A322" s="27" t="s">
        <v>1062</v>
      </c>
      <c r="B322" s="27" t="s">
        <v>1063</v>
      </c>
      <c r="C322" s="27" t="n">
        <v>76</v>
      </c>
      <c r="D322" s="27" t="s">
        <v>144</v>
      </c>
      <c r="E322" s="28" t="n">
        <v>45559</v>
      </c>
      <c r="F322" s="27" t="s">
        <v>394</v>
      </c>
      <c r="G322" s="28" t="n">
        <v>45560</v>
      </c>
      <c r="H322" s="27" t="s">
        <v>146</v>
      </c>
      <c r="I322" s="27" t="s">
        <v>176</v>
      </c>
      <c r="J322" s="27" t="s">
        <v>568</v>
      </c>
      <c r="K322" s="27" t="s">
        <v>156</v>
      </c>
      <c r="L322" s="27" t="n">
        <v>24</v>
      </c>
      <c r="M322" s="27" t="n">
        <v>48</v>
      </c>
      <c r="N322" s="27" t="s">
        <v>127</v>
      </c>
      <c r="O322" s="27" t="s">
        <v>128</v>
      </c>
      <c r="P322" s="27" t="s">
        <v>129</v>
      </c>
      <c r="Q322" s="29" t="n">
        <v>3647.53</v>
      </c>
      <c r="R322" s="27" t="s">
        <v>130</v>
      </c>
      <c r="S322" s="27" t="s">
        <v>157</v>
      </c>
      <c r="T322" s="27" t="n">
        <v>3</v>
      </c>
    </row>
    <row r="323" customFormat="false" ht="15" hidden="false" customHeight="false" outlineLevel="0" collapsed="false">
      <c r="A323" s="30" t="s">
        <v>1064</v>
      </c>
      <c r="B323" s="30" t="s">
        <v>1065</v>
      </c>
      <c r="C323" s="30" t="n">
        <v>34</v>
      </c>
      <c r="D323" s="30" t="s">
        <v>181</v>
      </c>
      <c r="E323" s="31" t="n">
        <v>45590</v>
      </c>
      <c r="F323" s="30" t="s">
        <v>160</v>
      </c>
      <c r="G323" s="31" t="n">
        <v>45591</v>
      </c>
      <c r="H323" s="30" t="s">
        <v>242</v>
      </c>
      <c r="I323" s="30" t="s">
        <v>466</v>
      </c>
      <c r="J323" s="30" t="s">
        <v>244</v>
      </c>
      <c r="K323" s="30" t="s">
        <v>138</v>
      </c>
      <c r="L323" s="30" t="n">
        <v>36</v>
      </c>
      <c r="M323" s="30" t="n">
        <v>37</v>
      </c>
      <c r="N323" s="30" t="s">
        <v>127</v>
      </c>
      <c r="O323" s="30" t="s">
        <v>171</v>
      </c>
      <c r="P323" s="30" t="s">
        <v>187</v>
      </c>
      <c r="Q323" s="32" t="n">
        <v>2364.68</v>
      </c>
      <c r="R323" s="30" t="s">
        <v>130</v>
      </c>
      <c r="S323" s="30" t="s">
        <v>197</v>
      </c>
      <c r="T323" s="30" t="n">
        <v>4</v>
      </c>
    </row>
    <row r="324" customFormat="false" ht="15" hidden="false" customHeight="false" outlineLevel="0" collapsed="false">
      <c r="A324" s="27" t="s">
        <v>1066</v>
      </c>
      <c r="B324" s="27" t="s">
        <v>1067</v>
      </c>
      <c r="C324" s="27" t="n">
        <v>83</v>
      </c>
      <c r="D324" s="27" t="s">
        <v>181</v>
      </c>
      <c r="E324" s="28" t="n">
        <v>45610</v>
      </c>
      <c r="F324" s="27" t="s">
        <v>1068</v>
      </c>
      <c r="G324" s="28" t="n">
        <v>45611</v>
      </c>
      <c r="H324" s="27" t="s">
        <v>206</v>
      </c>
      <c r="I324" s="27" t="s">
        <v>207</v>
      </c>
      <c r="J324" s="27" t="s">
        <v>233</v>
      </c>
      <c r="K324" s="27" t="s">
        <v>156</v>
      </c>
      <c r="L324" s="27" t="n">
        <v>50</v>
      </c>
      <c r="M324" s="27" t="n">
        <v>52</v>
      </c>
      <c r="N324" s="27" t="s">
        <v>127</v>
      </c>
      <c r="O324" s="27" t="s">
        <v>139</v>
      </c>
      <c r="P324" s="27" t="s">
        <v>150</v>
      </c>
      <c r="Q324" s="29" t="n">
        <v>3705.66</v>
      </c>
      <c r="R324" s="27" t="s">
        <v>130</v>
      </c>
      <c r="S324" s="27" t="s">
        <v>157</v>
      </c>
      <c r="T324" s="27" t="n">
        <v>3</v>
      </c>
    </row>
    <row r="325" customFormat="false" ht="15" hidden="false" customHeight="false" outlineLevel="0" collapsed="false">
      <c r="A325" s="30" t="s">
        <v>1069</v>
      </c>
      <c r="B325" s="30" t="s">
        <v>1070</v>
      </c>
      <c r="C325" s="30" t="n">
        <v>48</v>
      </c>
      <c r="D325" s="30" t="s">
        <v>121</v>
      </c>
      <c r="E325" s="31" t="n">
        <v>45556</v>
      </c>
      <c r="F325" s="30" t="s">
        <v>410</v>
      </c>
      <c r="G325" s="31" t="n">
        <v>45557</v>
      </c>
      <c r="H325" s="30" t="s">
        <v>236</v>
      </c>
      <c r="I325" s="30" t="s">
        <v>266</v>
      </c>
      <c r="J325" s="30" t="s">
        <v>375</v>
      </c>
      <c r="K325" s="30" t="s">
        <v>156</v>
      </c>
      <c r="L325" s="30" t="n">
        <v>15</v>
      </c>
      <c r="M325" s="30" t="n">
        <v>58</v>
      </c>
      <c r="N325" s="30" t="s">
        <v>186</v>
      </c>
      <c r="O325" s="30" t="s">
        <v>139</v>
      </c>
      <c r="P325" s="30" t="s">
        <v>150</v>
      </c>
      <c r="Q325" s="32" t="n">
        <v>3549.45</v>
      </c>
      <c r="R325" s="30" t="s">
        <v>130</v>
      </c>
      <c r="S325" s="30" t="s">
        <v>141</v>
      </c>
      <c r="T325" s="30" t="n">
        <v>2</v>
      </c>
    </row>
    <row r="326" customFormat="false" ht="15" hidden="false" customHeight="false" outlineLevel="0" collapsed="false">
      <c r="A326" s="27" t="s">
        <v>1071</v>
      </c>
      <c r="B326" s="27" t="s">
        <v>1072</v>
      </c>
      <c r="C326" s="27" t="n">
        <v>76</v>
      </c>
      <c r="D326" s="27" t="s">
        <v>181</v>
      </c>
      <c r="E326" s="28" t="n">
        <v>45511</v>
      </c>
      <c r="F326" s="27" t="s">
        <v>1073</v>
      </c>
      <c r="G326" s="28" t="n">
        <v>45515</v>
      </c>
      <c r="H326" s="27" t="s">
        <v>135</v>
      </c>
      <c r="I326" s="27" t="s">
        <v>278</v>
      </c>
      <c r="J326" s="27" t="s">
        <v>137</v>
      </c>
      <c r="K326" s="27" t="s">
        <v>126</v>
      </c>
      <c r="L326" s="27" t="n">
        <v>22</v>
      </c>
      <c r="M326" s="27" t="n">
        <v>66</v>
      </c>
      <c r="N326" s="27" t="s">
        <v>186</v>
      </c>
      <c r="O326" s="27" t="s">
        <v>171</v>
      </c>
      <c r="P326" s="27" t="s">
        <v>150</v>
      </c>
      <c r="Q326" s="29" t="n">
        <v>8346.18</v>
      </c>
      <c r="R326" s="27" t="s">
        <v>130</v>
      </c>
      <c r="S326" s="27" t="s">
        <v>335</v>
      </c>
      <c r="T326" s="27" t="n">
        <v>4</v>
      </c>
    </row>
    <row r="327" customFormat="false" ht="15" hidden="false" customHeight="false" outlineLevel="0" collapsed="false">
      <c r="A327" s="30" t="s">
        <v>1074</v>
      </c>
      <c r="B327" s="30" t="s">
        <v>1075</v>
      </c>
      <c r="C327" s="30" t="n">
        <v>50</v>
      </c>
      <c r="D327" s="30" t="s">
        <v>181</v>
      </c>
      <c r="E327" s="31" t="n">
        <v>45415</v>
      </c>
      <c r="F327" s="30" t="s">
        <v>1076</v>
      </c>
      <c r="G327" s="31" t="n">
        <v>45416</v>
      </c>
      <c r="H327" s="30" t="s">
        <v>236</v>
      </c>
      <c r="I327" s="30" t="s">
        <v>237</v>
      </c>
      <c r="J327" s="30" t="s">
        <v>287</v>
      </c>
      <c r="K327" s="30" t="s">
        <v>138</v>
      </c>
      <c r="L327" s="30" t="n">
        <v>44</v>
      </c>
      <c r="M327" s="30" t="n">
        <v>24</v>
      </c>
      <c r="N327" s="30" t="s">
        <v>186</v>
      </c>
      <c r="O327" s="30" t="s">
        <v>128</v>
      </c>
      <c r="P327" s="30" t="s">
        <v>129</v>
      </c>
      <c r="Q327" s="32" t="n">
        <v>836.24</v>
      </c>
      <c r="R327" s="30" t="s">
        <v>130</v>
      </c>
      <c r="S327" s="30" t="s">
        <v>151</v>
      </c>
      <c r="T327" s="30" t="n">
        <v>3</v>
      </c>
    </row>
    <row r="328" customFormat="false" ht="15" hidden="false" customHeight="false" outlineLevel="0" collapsed="false">
      <c r="A328" s="27" t="s">
        <v>1077</v>
      </c>
      <c r="B328" s="27" t="s">
        <v>1078</v>
      </c>
      <c r="C328" s="27" t="n">
        <v>46</v>
      </c>
      <c r="D328" s="27" t="s">
        <v>121</v>
      </c>
      <c r="E328" s="28" t="n">
        <v>45494</v>
      </c>
      <c r="F328" s="27" t="s">
        <v>454</v>
      </c>
      <c r="G328" s="28" t="n">
        <v>45497</v>
      </c>
      <c r="H328" s="27" t="s">
        <v>217</v>
      </c>
      <c r="I328" s="27" t="s">
        <v>282</v>
      </c>
      <c r="J328" s="27" t="s">
        <v>388</v>
      </c>
      <c r="K328" s="27" t="s">
        <v>156</v>
      </c>
      <c r="L328" s="27" t="n">
        <v>44</v>
      </c>
      <c r="M328" s="27" t="n">
        <v>63</v>
      </c>
      <c r="N328" s="27" t="s">
        <v>127</v>
      </c>
      <c r="O328" s="27" t="s">
        <v>171</v>
      </c>
      <c r="P328" s="27" t="s">
        <v>187</v>
      </c>
      <c r="Q328" s="29" t="n">
        <v>4703.72</v>
      </c>
      <c r="R328" s="27" t="s">
        <v>130</v>
      </c>
      <c r="S328" s="27" t="s">
        <v>197</v>
      </c>
      <c r="T328" s="27" t="n">
        <v>4</v>
      </c>
    </row>
    <row r="329" customFormat="false" ht="15" hidden="false" customHeight="false" outlineLevel="0" collapsed="false">
      <c r="A329" s="30" t="s">
        <v>1079</v>
      </c>
      <c r="B329" s="30" t="s">
        <v>1080</v>
      </c>
      <c r="C329" s="30" t="n">
        <v>27</v>
      </c>
      <c r="D329" s="30" t="s">
        <v>181</v>
      </c>
      <c r="E329" s="31" t="n">
        <v>45585</v>
      </c>
      <c r="F329" s="30" t="s">
        <v>1081</v>
      </c>
      <c r="G329" s="31" t="n">
        <v>45588</v>
      </c>
      <c r="H329" s="30" t="s">
        <v>161</v>
      </c>
      <c r="I329" s="30" t="s">
        <v>320</v>
      </c>
      <c r="J329" s="30" t="s">
        <v>648</v>
      </c>
      <c r="K329" s="30" t="s">
        <v>156</v>
      </c>
      <c r="L329" s="30" t="n">
        <v>59</v>
      </c>
      <c r="M329" s="30" t="n">
        <v>75</v>
      </c>
      <c r="N329" s="30" t="s">
        <v>186</v>
      </c>
      <c r="O329" s="30" t="s">
        <v>128</v>
      </c>
      <c r="P329" s="30" t="s">
        <v>140</v>
      </c>
      <c r="Q329" s="32" t="n">
        <v>3147.87</v>
      </c>
      <c r="R329" s="30" t="s">
        <v>130</v>
      </c>
      <c r="S329" s="30" t="s">
        <v>141</v>
      </c>
      <c r="T329" s="30" t="n">
        <v>5</v>
      </c>
    </row>
    <row r="330" customFormat="false" ht="15" hidden="false" customHeight="false" outlineLevel="0" collapsed="false">
      <c r="A330" s="27" t="s">
        <v>1082</v>
      </c>
      <c r="B330" s="27" t="s">
        <v>1083</v>
      </c>
      <c r="C330" s="27" t="n">
        <v>20</v>
      </c>
      <c r="D330" s="27" t="s">
        <v>181</v>
      </c>
      <c r="E330" s="28" t="n">
        <v>45342</v>
      </c>
      <c r="F330" s="27" t="s">
        <v>1084</v>
      </c>
      <c r="G330" s="28" t="n">
        <v>45343</v>
      </c>
      <c r="H330" s="27" t="s">
        <v>146</v>
      </c>
      <c r="I330" s="27" t="s">
        <v>309</v>
      </c>
      <c r="J330" s="27" t="s">
        <v>222</v>
      </c>
      <c r="K330" s="27" t="s">
        <v>156</v>
      </c>
      <c r="L330" s="27" t="n">
        <v>64</v>
      </c>
      <c r="M330" s="27" t="n">
        <v>42</v>
      </c>
      <c r="N330" s="27" t="s">
        <v>127</v>
      </c>
      <c r="O330" s="27"/>
      <c r="P330" s="27" t="s">
        <v>140</v>
      </c>
      <c r="Q330" s="29" t="n">
        <v>3256.54</v>
      </c>
      <c r="R330" s="27" t="s">
        <v>130</v>
      </c>
      <c r="S330" s="27" t="s">
        <v>131</v>
      </c>
      <c r="T330" s="27"/>
    </row>
    <row r="331" customFormat="false" ht="15" hidden="false" customHeight="false" outlineLevel="0" collapsed="false">
      <c r="A331" s="30" t="s">
        <v>1085</v>
      </c>
      <c r="B331" s="30" t="s">
        <v>1086</v>
      </c>
      <c r="C331" s="30" t="n">
        <v>45</v>
      </c>
      <c r="D331" s="30" t="s">
        <v>121</v>
      </c>
      <c r="E331" s="31" t="n">
        <v>45560</v>
      </c>
      <c r="F331" s="30" t="s">
        <v>472</v>
      </c>
      <c r="G331" s="31" t="n">
        <v>45562</v>
      </c>
      <c r="H331" s="30" t="s">
        <v>161</v>
      </c>
      <c r="I331" s="30" t="s">
        <v>320</v>
      </c>
      <c r="J331" s="30" t="s">
        <v>385</v>
      </c>
      <c r="K331" s="30" t="s">
        <v>156</v>
      </c>
      <c r="L331" s="30" t="n">
        <v>29</v>
      </c>
      <c r="M331" s="30" t="n">
        <v>56</v>
      </c>
      <c r="N331" s="30" t="s">
        <v>186</v>
      </c>
      <c r="O331" s="30" t="s">
        <v>149</v>
      </c>
      <c r="P331" s="30" t="s">
        <v>140</v>
      </c>
      <c r="Q331" s="32" t="n">
        <v>3719.62</v>
      </c>
      <c r="R331" s="30" t="s">
        <v>130</v>
      </c>
      <c r="S331" s="30" t="s">
        <v>197</v>
      </c>
      <c r="T331" s="30" t="n">
        <v>4</v>
      </c>
    </row>
    <row r="332" customFormat="false" ht="15" hidden="false" customHeight="false" outlineLevel="0" collapsed="false">
      <c r="A332" s="27" t="s">
        <v>1087</v>
      </c>
      <c r="B332" s="27" t="s">
        <v>496</v>
      </c>
      <c r="C332" s="27" t="n">
        <v>-5</v>
      </c>
      <c r="D332" s="27" t="s">
        <v>181</v>
      </c>
      <c r="E332" s="28" t="n">
        <v>45598</v>
      </c>
      <c r="F332" s="27" t="s">
        <v>937</v>
      </c>
      <c r="G332" s="28" t="n">
        <v>45598</v>
      </c>
      <c r="H332" s="27" t="s">
        <v>183</v>
      </c>
      <c r="I332" s="27" t="s">
        <v>184</v>
      </c>
      <c r="J332" s="27" t="s">
        <v>431</v>
      </c>
      <c r="K332" s="27" t="s">
        <v>138</v>
      </c>
      <c r="L332" s="27" t="n">
        <v>66</v>
      </c>
      <c r="M332" s="27" t="n">
        <v>20</v>
      </c>
      <c r="N332" s="27" t="s">
        <v>127</v>
      </c>
      <c r="O332" s="27" t="s">
        <v>139</v>
      </c>
      <c r="P332" s="27" t="s">
        <v>187</v>
      </c>
      <c r="Q332" s="29" t="n">
        <v>754.18</v>
      </c>
      <c r="R332" s="27" t="s">
        <v>130</v>
      </c>
      <c r="S332" s="27" t="s">
        <v>131</v>
      </c>
      <c r="T332" s="27" t="n">
        <v>5</v>
      </c>
    </row>
    <row r="333" customFormat="false" ht="15" hidden="false" customHeight="false" outlineLevel="0" collapsed="false">
      <c r="A333" s="30" t="s">
        <v>1088</v>
      </c>
      <c r="B333" s="30" t="s">
        <v>758</v>
      </c>
      <c r="C333" s="30" t="n">
        <v>0</v>
      </c>
      <c r="D333" s="30" t="s">
        <v>181</v>
      </c>
      <c r="E333" s="31" t="n">
        <v>45390</v>
      </c>
      <c r="F333" s="30" t="s">
        <v>1073</v>
      </c>
      <c r="G333" s="31" t="n">
        <v>45391</v>
      </c>
      <c r="H333" s="30" t="s">
        <v>146</v>
      </c>
      <c r="I333" s="30" t="s">
        <v>147</v>
      </c>
      <c r="J333" s="30" t="s">
        <v>222</v>
      </c>
      <c r="K333" s="30" t="s">
        <v>138</v>
      </c>
      <c r="L333" s="30" t="n">
        <v>59</v>
      </c>
      <c r="M333" s="30" t="n">
        <v>30</v>
      </c>
      <c r="N333" s="30" t="s">
        <v>127</v>
      </c>
      <c r="O333" s="30" t="s">
        <v>171</v>
      </c>
      <c r="P333" s="30" t="s">
        <v>129</v>
      </c>
      <c r="Q333" s="32" t="n">
        <v>2683.15</v>
      </c>
      <c r="R333" s="30" t="s">
        <v>130</v>
      </c>
      <c r="S333" s="30" t="s">
        <v>151</v>
      </c>
      <c r="T333" s="30" t="n">
        <v>5</v>
      </c>
    </row>
    <row r="334" customFormat="false" ht="15" hidden="false" customHeight="false" outlineLevel="0" collapsed="false">
      <c r="A334" s="27" t="s">
        <v>1089</v>
      </c>
      <c r="B334" s="27" t="s">
        <v>1090</v>
      </c>
      <c r="C334" s="27" t="n">
        <v>64</v>
      </c>
      <c r="D334" s="27" t="s">
        <v>121</v>
      </c>
      <c r="E334" s="28" t="n">
        <v>45296</v>
      </c>
      <c r="F334" s="27" t="s">
        <v>698</v>
      </c>
      <c r="G334" s="28" t="n">
        <v>45296</v>
      </c>
      <c r="H334" s="27" t="s">
        <v>161</v>
      </c>
      <c r="I334" s="27" t="s">
        <v>320</v>
      </c>
      <c r="J334" s="27" t="s">
        <v>648</v>
      </c>
      <c r="K334" s="27" t="s">
        <v>138</v>
      </c>
      <c r="L334" s="27" t="n">
        <v>47</v>
      </c>
      <c r="M334" s="27" t="n">
        <v>24</v>
      </c>
      <c r="N334" s="27" t="s">
        <v>127</v>
      </c>
      <c r="O334" s="27" t="s">
        <v>171</v>
      </c>
      <c r="P334" s="27" t="s">
        <v>150</v>
      </c>
      <c r="Q334" s="29" t="n">
        <v>820.03</v>
      </c>
      <c r="R334" s="27" t="s">
        <v>130</v>
      </c>
      <c r="S334" s="27" t="s">
        <v>223</v>
      </c>
      <c r="T334" s="27" t="n">
        <v>3</v>
      </c>
    </row>
    <row r="335" customFormat="false" ht="15" hidden="false" customHeight="false" outlineLevel="0" collapsed="false">
      <c r="A335" s="30" t="s">
        <v>1091</v>
      </c>
      <c r="B335" s="30" t="s">
        <v>1092</v>
      </c>
      <c r="C335" s="30" t="n">
        <v>34</v>
      </c>
      <c r="D335" s="30" t="s">
        <v>181</v>
      </c>
      <c r="E335" s="31" t="n">
        <v>45428</v>
      </c>
      <c r="F335" s="30" t="s">
        <v>791</v>
      </c>
      <c r="G335" s="31" t="n">
        <v>45429</v>
      </c>
      <c r="H335" s="30" t="s">
        <v>161</v>
      </c>
      <c r="I335" s="30" t="s">
        <v>320</v>
      </c>
      <c r="J335" s="30" t="s">
        <v>648</v>
      </c>
      <c r="K335" s="30" t="s">
        <v>138</v>
      </c>
      <c r="L335" s="30" t="n">
        <v>22</v>
      </c>
      <c r="M335" s="30" t="n">
        <v>37</v>
      </c>
      <c r="N335" s="30" t="s">
        <v>127</v>
      </c>
      <c r="O335" s="30" t="s">
        <v>128</v>
      </c>
      <c r="P335" s="30" t="s">
        <v>140</v>
      </c>
      <c r="Q335" s="32" t="n">
        <v>1825.53</v>
      </c>
      <c r="R335" s="30" t="s">
        <v>130</v>
      </c>
      <c r="S335" s="30" t="s">
        <v>131</v>
      </c>
      <c r="T335" s="30" t="n">
        <v>5</v>
      </c>
    </row>
    <row r="336" customFormat="false" ht="15" hidden="false" customHeight="false" outlineLevel="0" collapsed="false">
      <c r="A336" s="27" t="s">
        <v>1093</v>
      </c>
      <c r="B336" s="27" t="s">
        <v>1094</v>
      </c>
      <c r="C336" s="27" t="n">
        <v>23</v>
      </c>
      <c r="D336" s="27" t="s">
        <v>181</v>
      </c>
      <c r="E336" s="28" t="n">
        <v>45412</v>
      </c>
      <c r="F336" s="27" t="s">
        <v>614</v>
      </c>
      <c r="G336" s="28" t="n">
        <v>45412</v>
      </c>
      <c r="H336" s="27" t="s">
        <v>242</v>
      </c>
      <c r="I336" s="27" t="s">
        <v>466</v>
      </c>
      <c r="J336" s="27" t="s">
        <v>401</v>
      </c>
      <c r="K336" s="27" t="s">
        <v>138</v>
      </c>
      <c r="L336" s="27" t="n">
        <v>76</v>
      </c>
      <c r="M336" s="27" t="n">
        <v>23</v>
      </c>
      <c r="N336" s="27" t="s">
        <v>127</v>
      </c>
      <c r="O336" s="27" t="s">
        <v>139</v>
      </c>
      <c r="P336" s="27" t="s">
        <v>140</v>
      </c>
      <c r="Q336" s="29" t="n">
        <v>1067.55</v>
      </c>
      <c r="R336" s="27" t="s">
        <v>130</v>
      </c>
      <c r="S336" s="27" t="s">
        <v>335</v>
      </c>
      <c r="T336" s="27" t="n">
        <v>5</v>
      </c>
    </row>
    <row r="337" customFormat="false" ht="15" hidden="false" customHeight="false" outlineLevel="0" collapsed="false">
      <c r="A337" s="30" t="s">
        <v>1095</v>
      </c>
      <c r="B337" s="30" t="s">
        <v>166</v>
      </c>
      <c r="C337" s="30" t="n">
        <v>52</v>
      </c>
      <c r="D337" s="30" t="s">
        <v>121</v>
      </c>
      <c r="E337" s="31" t="n">
        <v>45561</v>
      </c>
      <c r="F337" s="30" t="s">
        <v>733</v>
      </c>
      <c r="G337" s="31" t="n">
        <v>45563</v>
      </c>
      <c r="H337" s="30" t="s">
        <v>146</v>
      </c>
      <c r="I337" s="30" t="s">
        <v>147</v>
      </c>
      <c r="J337" s="30" t="s">
        <v>222</v>
      </c>
      <c r="K337" s="30" t="s">
        <v>126</v>
      </c>
      <c r="L337" s="30" t="n">
        <v>13</v>
      </c>
      <c r="M337" s="30" t="n">
        <v>109</v>
      </c>
      <c r="N337" s="30" t="s">
        <v>186</v>
      </c>
      <c r="O337" s="30" t="s">
        <v>171</v>
      </c>
      <c r="P337" s="30" t="s">
        <v>187</v>
      </c>
      <c r="Q337" s="32" t="n">
        <v>8505.33</v>
      </c>
      <c r="R337" s="30" t="s">
        <v>462</v>
      </c>
      <c r="S337" s="30" t="s">
        <v>192</v>
      </c>
      <c r="T337" s="30" t="n">
        <v>2</v>
      </c>
    </row>
    <row r="338" customFormat="false" ht="15" hidden="false" customHeight="false" outlineLevel="0" collapsed="false">
      <c r="A338" s="27" t="s">
        <v>1096</v>
      </c>
      <c r="B338" s="27" t="s">
        <v>1097</v>
      </c>
      <c r="C338" s="27" t="n">
        <v>11</v>
      </c>
      <c r="D338" s="27" t="s">
        <v>359</v>
      </c>
      <c r="E338" s="28" t="n">
        <v>45501</v>
      </c>
      <c r="F338" s="27" t="s">
        <v>154</v>
      </c>
      <c r="G338" s="28" t="n">
        <v>45502</v>
      </c>
      <c r="H338" s="27" t="s">
        <v>123</v>
      </c>
      <c r="I338" s="27" t="s">
        <v>155</v>
      </c>
      <c r="J338" s="27" t="s">
        <v>418</v>
      </c>
      <c r="K338" s="27" t="s">
        <v>138</v>
      </c>
      <c r="L338" s="27" t="n">
        <v>74</v>
      </c>
      <c r="M338" s="27" t="n">
        <v>30</v>
      </c>
      <c r="N338" s="27" t="s">
        <v>127</v>
      </c>
      <c r="O338" s="27" t="s">
        <v>128</v>
      </c>
      <c r="P338" s="27" t="s">
        <v>187</v>
      </c>
      <c r="Q338" s="29" t="n">
        <v>1613.51</v>
      </c>
      <c r="R338" s="27" t="s">
        <v>130</v>
      </c>
      <c r="S338" s="27" t="s">
        <v>192</v>
      </c>
      <c r="T338" s="27" t="n">
        <v>3</v>
      </c>
    </row>
    <row r="339" customFormat="false" ht="15" hidden="false" customHeight="false" outlineLevel="0" collapsed="false">
      <c r="A339" s="30" t="s">
        <v>1098</v>
      </c>
      <c r="B339" s="30" t="s">
        <v>1099</v>
      </c>
      <c r="C339" s="30" t="n">
        <v>57</v>
      </c>
      <c r="D339" s="30" t="s">
        <v>121</v>
      </c>
      <c r="E339" s="31" t="n">
        <v>45439</v>
      </c>
      <c r="F339" s="30" t="s">
        <v>205</v>
      </c>
      <c r="G339" s="31" t="n">
        <v>45440</v>
      </c>
      <c r="H339" s="30" t="s">
        <v>123</v>
      </c>
      <c r="I339" s="30" t="s">
        <v>155</v>
      </c>
      <c r="J339" s="30" t="s">
        <v>305</v>
      </c>
      <c r="K339" s="30" t="s">
        <v>156</v>
      </c>
      <c r="L339" s="30" t="n">
        <v>37</v>
      </c>
      <c r="M339" s="30" t="n">
        <v>86</v>
      </c>
      <c r="N339" s="30" t="s">
        <v>127</v>
      </c>
      <c r="O339" s="30" t="s">
        <v>128</v>
      </c>
      <c r="P339" s="30" t="s">
        <v>150</v>
      </c>
      <c r="Q339" s="32" t="n">
        <v>4614.23</v>
      </c>
      <c r="R339" s="30" t="s">
        <v>130</v>
      </c>
      <c r="S339" s="30" t="s">
        <v>141</v>
      </c>
      <c r="T339" s="30" t="n">
        <v>5</v>
      </c>
    </row>
    <row r="340" customFormat="false" ht="15" hidden="false" customHeight="false" outlineLevel="0" collapsed="false">
      <c r="A340" s="27" t="s">
        <v>1100</v>
      </c>
      <c r="B340" s="27" t="s">
        <v>1101</v>
      </c>
      <c r="C340" s="27" t="n">
        <v>57</v>
      </c>
      <c r="D340" s="27" t="s">
        <v>181</v>
      </c>
      <c r="E340" s="28" t="n">
        <v>45634</v>
      </c>
      <c r="F340" s="27" t="s">
        <v>490</v>
      </c>
      <c r="G340" s="28" t="n">
        <v>45634</v>
      </c>
      <c r="H340" s="27" t="s">
        <v>135</v>
      </c>
      <c r="I340" s="27" t="s">
        <v>278</v>
      </c>
      <c r="J340" s="27" t="s">
        <v>137</v>
      </c>
      <c r="K340" s="27" t="s">
        <v>156</v>
      </c>
      <c r="L340" s="27" t="n">
        <v>27</v>
      </c>
      <c r="M340" s="27" t="n">
        <v>40</v>
      </c>
      <c r="N340" s="27" t="s">
        <v>127</v>
      </c>
      <c r="O340" s="27" t="s">
        <v>139</v>
      </c>
      <c r="P340" s="27" t="s">
        <v>187</v>
      </c>
      <c r="Q340" s="29" t="n">
        <v>3127.73</v>
      </c>
      <c r="R340" s="27" t="s">
        <v>130</v>
      </c>
      <c r="S340" s="27" t="s">
        <v>223</v>
      </c>
      <c r="T340" s="27" t="n">
        <v>3</v>
      </c>
    </row>
    <row r="341" customFormat="false" ht="15" hidden="false" customHeight="false" outlineLevel="0" collapsed="false">
      <c r="A341" s="30" t="s">
        <v>1102</v>
      </c>
      <c r="B341" s="30" t="s">
        <v>1103</v>
      </c>
      <c r="C341" s="30" t="n">
        <v>39</v>
      </c>
      <c r="D341" s="30" t="s">
        <v>121</v>
      </c>
      <c r="E341" s="31" t="n">
        <v>45575</v>
      </c>
      <c r="F341" s="30" t="s">
        <v>1104</v>
      </c>
      <c r="G341" s="31" t="n">
        <v>45576</v>
      </c>
      <c r="H341" s="30" t="s">
        <v>135</v>
      </c>
      <c r="I341" s="30" t="s">
        <v>136</v>
      </c>
      <c r="J341" s="30" t="s">
        <v>201</v>
      </c>
      <c r="K341" s="30" t="s">
        <v>138</v>
      </c>
      <c r="L341" s="30" t="n">
        <v>75</v>
      </c>
      <c r="M341" s="30" t="n">
        <v>16</v>
      </c>
      <c r="N341" s="30" t="s">
        <v>127</v>
      </c>
      <c r="O341" s="30" t="s">
        <v>171</v>
      </c>
      <c r="P341" s="30" t="s">
        <v>187</v>
      </c>
      <c r="Q341" s="32" t="n">
        <v>1709.2</v>
      </c>
      <c r="R341" s="30" t="s">
        <v>130</v>
      </c>
      <c r="S341" s="30" t="s">
        <v>164</v>
      </c>
      <c r="T341" s="30" t="n">
        <v>5</v>
      </c>
    </row>
    <row r="342" customFormat="false" ht="15" hidden="false" customHeight="false" outlineLevel="0" collapsed="false">
      <c r="A342" s="27" t="s">
        <v>1105</v>
      </c>
      <c r="B342" s="27" t="s">
        <v>1106</v>
      </c>
      <c r="C342" s="27" t="n">
        <v>48</v>
      </c>
      <c r="D342" s="27" t="s">
        <v>121</v>
      </c>
      <c r="E342" s="28" t="n">
        <v>45618</v>
      </c>
      <c r="F342" s="27" t="s">
        <v>421</v>
      </c>
      <c r="G342" s="28" t="n">
        <v>45619</v>
      </c>
      <c r="H342" s="27" t="s">
        <v>206</v>
      </c>
      <c r="I342" s="27" t="s">
        <v>232</v>
      </c>
      <c r="J342" s="27" t="s">
        <v>208</v>
      </c>
      <c r="K342" s="27" t="s">
        <v>156</v>
      </c>
      <c r="L342" s="27" t="n">
        <v>43</v>
      </c>
      <c r="M342" s="27" t="n">
        <v>40</v>
      </c>
      <c r="N342" s="27" t="s">
        <v>127</v>
      </c>
      <c r="O342" s="27" t="s">
        <v>128</v>
      </c>
      <c r="P342" s="27" t="s">
        <v>140</v>
      </c>
      <c r="Q342" s="29" t="n">
        <v>3011.04</v>
      </c>
      <c r="R342" s="27" t="s">
        <v>130</v>
      </c>
      <c r="S342" s="27" t="s">
        <v>192</v>
      </c>
      <c r="T342" s="27" t="n">
        <v>4</v>
      </c>
    </row>
    <row r="343" customFormat="false" ht="15" hidden="false" customHeight="false" outlineLevel="0" collapsed="false">
      <c r="A343" s="30" t="s">
        <v>1107</v>
      </c>
      <c r="B343" s="30" t="s">
        <v>1108</v>
      </c>
      <c r="C343" s="30" t="n">
        <v>40</v>
      </c>
      <c r="D343" s="30" t="s">
        <v>181</v>
      </c>
      <c r="E343" s="31" t="n">
        <v>45503</v>
      </c>
      <c r="F343" s="30" t="s">
        <v>1084</v>
      </c>
      <c r="G343" s="31" t="n">
        <v>45503</v>
      </c>
      <c r="H343" s="30" t="s">
        <v>183</v>
      </c>
      <c r="I343" s="30" t="s">
        <v>184</v>
      </c>
      <c r="J343" s="30" t="s">
        <v>476</v>
      </c>
      <c r="K343" s="30" t="s">
        <v>138</v>
      </c>
      <c r="L343" s="30" t="n">
        <v>73</v>
      </c>
      <c r="M343" s="30" t="n">
        <v>44</v>
      </c>
      <c r="N343" s="30" t="s">
        <v>127</v>
      </c>
      <c r="O343" s="30" t="s">
        <v>139</v>
      </c>
      <c r="P343" s="30" t="s">
        <v>140</v>
      </c>
      <c r="Q343" s="32" t="n">
        <v>2337.24</v>
      </c>
      <c r="R343" s="30" t="s">
        <v>130</v>
      </c>
      <c r="S343" s="30" t="s">
        <v>164</v>
      </c>
      <c r="T343" s="30" t="n">
        <v>5</v>
      </c>
    </row>
    <row r="344" customFormat="false" ht="15" hidden="false" customHeight="false" outlineLevel="0" collapsed="false">
      <c r="A344" s="27" t="s">
        <v>1109</v>
      </c>
      <c r="B344" s="27" t="s">
        <v>1110</v>
      </c>
      <c r="C344" s="27" t="n">
        <v>21</v>
      </c>
      <c r="D344" s="27" t="s">
        <v>181</v>
      </c>
      <c r="E344" s="28" t="n">
        <v>45302</v>
      </c>
      <c r="F344" s="27" t="s">
        <v>587</v>
      </c>
      <c r="G344" s="28" t="n">
        <v>45302</v>
      </c>
      <c r="H344" s="27" t="s">
        <v>135</v>
      </c>
      <c r="I344" s="27" t="s">
        <v>278</v>
      </c>
      <c r="J344" s="27" t="s">
        <v>252</v>
      </c>
      <c r="K344" s="27" t="s">
        <v>138</v>
      </c>
      <c r="L344" s="27" t="n">
        <v>23</v>
      </c>
      <c r="M344" s="27" t="n">
        <v>39</v>
      </c>
      <c r="N344" s="27" t="s">
        <v>127</v>
      </c>
      <c r="O344" s="27" t="s">
        <v>139</v>
      </c>
      <c r="P344" s="27" t="s">
        <v>187</v>
      </c>
      <c r="Q344" s="29" t="n">
        <v>2543.86</v>
      </c>
      <c r="R344" s="27" t="s">
        <v>130</v>
      </c>
      <c r="S344" s="27" t="s">
        <v>335</v>
      </c>
      <c r="T344" s="27" t="n">
        <v>4</v>
      </c>
    </row>
    <row r="345" customFormat="false" ht="15" hidden="false" customHeight="false" outlineLevel="0" collapsed="false">
      <c r="A345" s="30" t="s">
        <v>1111</v>
      </c>
      <c r="B345" s="30" t="s">
        <v>1112</v>
      </c>
      <c r="C345" s="30" t="n">
        <v>52</v>
      </c>
      <c r="D345" s="30" t="s">
        <v>359</v>
      </c>
      <c r="E345" s="31" t="n">
        <v>45603</v>
      </c>
      <c r="F345" s="30" t="s">
        <v>167</v>
      </c>
      <c r="G345" s="31" t="n">
        <v>45607</v>
      </c>
      <c r="H345" s="30" t="s">
        <v>146</v>
      </c>
      <c r="I345" s="30" t="s">
        <v>309</v>
      </c>
      <c r="J345" s="30" t="s">
        <v>177</v>
      </c>
      <c r="K345" s="30" t="s">
        <v>126</v>
      </c>
      <c r="L345" s="30" t="n">
        <v>25</v>
      </c>
      <c r="M345" s="30" t="n">
        <v>131</v>
      </c>
      <c r="N345" s="30" t="s">
        <v>186</v>
      </c>
      <c r="O345" s="30" t="s">
        <v>149</v>
      </c>
      <c r="P345" s="30" t="s">
        <v>129</v>
      </c>
      <c r="Q345" s="32" t="n">
        <v>7816.62</v>
      </c>
      <c r="R345" s="30" t="s">
        <v>130</v>
      </c>
      <c r="S345" s="30" t="s">
        <v>178</v>
      </c>
      <c r="T345" s="30" t="n">
        <v>3</v>
      </c>
    </row>
    <row r="346" customFormat="false" ht="15" hidden="false" customHeight="false" outlineLevel="0" collapsed="false">
      <c r="A346" s="27" t="s">
        <v>1113</v>
      </c>
      <c r="B346" s="27" t="s">
        <v>1114</v>
      </c>
      <c r="C346" s="27" t="n">
        <v>33</v>
      </c>
      <c r="D346" s="27" t="s">
        <v>121</v>
      </c>
      <c r="E346" s="28" t="n">
        <v>45400</v>
      </c>
      <c r="F346" s="27" t="s">
        <v>733</v>
      </c>
      <c r="G346" s="28" t="n">
        <v>45405</v>
      </c>
      <c r="H346" s="27" t="s">
        <v>236</v>
      </c>
      <c r="I346" s="27" t="s">
        <v>237</v>
      </c>
      <c r="J346" s="27" t="s">
        <v>238</v>
      </c>
      <c r="K346" s="27" t="s">
        <v>126</v>
      </c>
      <c r="L346" s="27" t="n">
        <v>5</v>
      </c>
      <c r="M346" s="27" t="n">
        <v>81</v>
      </c>
      <c r="N346" s="27" t="s">
        <v>127</v>
      </c>
      <c r="O346" s="27" t="s">
        <v>139</v>
      </c>
      <c r="P346" s="27" t="s">
        <v>140</v>
      </c>
      <c r="Q346" s="29" t="n">
        <v>6805.17</v>
      </c>
      <c r="R346" s="27" t="s">
        <v>130</v>
      </c>
      <c r="S346" s="27" t="s">
        <v>164</v>
      </c>
      <c r="T346" s="27" t="n">
        <v>4</v>
      </c>
    </row>
    <row r="347" customFormat="false" ht="15" hidden="false" customHeight="false" outlineLevel="0" collapsed="false">
      <c r="A347" s="30" t="s">
        <v>1115</v>
      </c>
      <c r="B347" s="30" t="s">
        <v>1116</v>
      </c>
      <c r="C347" s="30" t="n">
        <v>55</v>
      </c>
      <c r="D347" s="30" t="s">
        <v>121</v>
      </c>
      <c r="E347" s="31" t="n">
        <v>45473</v>
      </c>
      <c r="F347" s="30" t="s">
        <v>1117</v>
      </c>
      <c r="G347" s="31" t="n">
        <v>45473</v>
      </c>
      <c r="H347" s="30" t="s">
        <v>123</v>
      </c>
      <c r="I347" s="30" t="s">
        <v>155</v>
      </c>
      <c r="J347" s="30" t="s">
        <v>227</v>
      </c>
      <c r="K347" s="30" t="s">
        <v>138</v>
      </c>
      <c r="L347" s="30" t="n">
        <v>77</v>
      </c>
      <c r="M347" s="30" t="n">
        <v>33</v>
      </c>
      <c r="N347" s="30" t="s">
        <v>127</v>
      </c>
      <c r="O347" s="30" t="s">
        <v>149</v>
      </c>
      <c r="P347" s="30" t="s">
        <v>140</v>
      </c>
      <c r="Q347" s="32" t="n">
        <v>1853.83</v>
      </c>
      <c r="R347" s="30" t="s">
        <v>130</v>
      </c>
      <c r="S347" s="30" t="s">
        <v>141</v>
      </c>
      <c r="T347" s="30" t="n">
        <v>4</v>
      </c>
    </row>
    <row r="348" customFormat="false" ht="15" hidden="false" customHeight="false" outlineLevel="0" collapsed="false">
      <c r="A348" s="27" t="s">
        <v>1118</v>
      </c>
      <c r="B348" s="27" t="s">
        <v>1119</v>
      </c>
      <c r="C348" s="27" t="n">
        <v>59</v>
      </c>
      <c r="D348" s="27" t="s">
        <v>121</v>
      </c>
      <c r="E348" s="28" t="n">
        <v>45323</v>
      </c>
      <c r="F348" s="27" t="s">
        <v>1120</v>
      </c>
      <c r="G348" s="28" t="n">
        <v>45323</v>
      </c>
      <c r="H348" s="27" t="s">
        <v>242</v>
      </c>
      <c r="I348" s="27" t="s">
        <v>466</v>
      </c>
      <c r="J348" s="27" t="s">
        <v>244</v>
      </c>
      <c r="K348" s="27" t="s">
        <v>156</v>
      </c>
      <c r="L348" s="27" t="n">
        <v>63</v>
      </c>
      <c r="M348" s="27" t="n">
        <v>62</v>
      </c>
      <c r="N348" s="27" t="s">
        <v>127</v>
      </c>
      <c r="O348" s="27" t="s">
        <v>171</v>
      </c>
      <c r="P348" s="27" t="s">
        <v>129</v>
      </c>
      <c r="Q348" s="29" t="n">
        <v>4144.44</v>
      </c>
      <c r="R348" s="27" t="s">
        <v>130</v>
      </c>
      <c r="S348" s="27" t="s">
        <v>131</v>
      </c>
      <c r="T348" s="27" t="n">
        <v>4</v>
      </c>
    </row>
    <row r="349" customFormat="false" ht="15" hidden="false" customHeight="false" outlineLevel="0" collapsed="false">
      <c r="A349" s="30" t="s">
        <v>1121</v>
      </c>
      <c r="B349" s="30" t="s">
        <v>1022</v>
      </c>
      <c r="C349" s="30" t="n">
        <v>37</v>
      </c>
      <c r="D349" s="30" t="s">
        <v>121</v>
      </c>
      <c r="E349" s="31" t="n">
        <v>45464</v>
      </c>
      <c r="F349" s="30" t="s">
        <v>523</v>
      </c>
      <c r="G349" s="31" t="n">
        <v>45464</v>
      </c>
      <c r="H349" s="30" t="s">
        <v>242</v>
      </c>
      <c r="I349" s="30" t="s">
        <v>466</v>
      </c>
      <c r="J349" s="30" t="s">
        <v>244</v>
      </c>
      <c r="K349" s="30" t="s">
        <v>138</v>
      </c>
      <c r="L349" s="30" t="n">
        <v>41</v>
      </c>
      <c r="M349" s="30" t="n">
        <v>22</v>
      </c>
      <c r="N349" s="30" t="s">
        <v>186</v>
      </c>
      <c r="O349" s="30" t="s">
        <v>128</v>
      </c>
      <c r="P349" s="30" t="s">
        <v>140</v>
      </c>
      <c r="Q349" s="32" t="n">
        <v>642.79</v>
      </c>
      <c r="R349" s="30" t="s">
        <v>130</v>
      </c>
      <c r="S349" s="30" t="s">
        <v>151</v>
      </c>
      <c r="T349" s="30" t="n">
        <v>4</v>
      </c>
    </row>
    <row r="350" customFormat="false" ht="15" hidden="false" customHeight="false" outlineLevel="0" collapsed="false">
      <c r="A350" s="27" t="s">
        <v>1122</v>
      </c>
      <c r="B350" s="27" t="s">
        <v>1123</v>
      </c>
      <c r="C350" s="27" t="n">
        <v>62</v>
      </c>
      <c r="D350" s="27" t="s">
        <v>181</v>
      </c>
      <c r="E350" s="28" t="n">
        <v>45398</v>
      </c>
      <c r="F350" s="27" t="s">
        <v>378</v>
      </c>
      <c r="G350" s="28" t="n">
        <v>45399</v>
      </c>
      <c r="H350" s="27" t="s">
        <v>135</v>
      </c>
      <c r="I350" s="27" t="s">
        <v>251</v>
      </c>
      <c r="J350" s="27" t="s">
        <v>618</v>
      </c>
      <c r="K350" s="27" t="s">
        <v>138</v>
      </c>
      <c r="L350" s="27" t="n">
        <v>41</v>
      </c>
      <c r="M350" s="27" t="n">
        <v>44</v>
      </c>
      <c r="N350" s="27" t="s">
        <v>127</v>
      </c>
      <c r="O350" s="27" t="s">
        <v>149</v>
      </c>
      <c r="P350" s="27" t="s">
        <v>150</v>
      </c>
      <c r="Q350" s="29" t="n">
        <v>1459.1</v>
      </c>
      <c r="R350" s="27" t="s">
        <v>130</v>
      </c>
      <c r="S350" s="27" t="s">
        <v>131</v>
      </c>
      <c r="T350" s="27" t="n">
        <v>4</v>
      </c>
    </row>
    <row r="351" customFormat="false" ht="15" hidden="false" customHeight="false" outlineLevel="0" collapsed="false">
      <c r="A351" s="30" t="s">
        <v>1124</v>
      </c>
      <c r="B351" s="30" t="s">
        <v>1125</v>
      </c>
      <c r="C351" s="30"/>
      <c r="D351" s="30" t="s">
        <v>181</v>
      </c>
      <c r="E351" s="31" t="n">
        <v>45298</v>
      </c>
      <c r="F351" s="30" t="s">
        <v>608</v>
      </c>
      <c r="G351" s="31" t="n">
        <v>45299</v>
      </c>
      <c r="H351" s="30" t="s">
        <v>168</v>
      </c>
      <c r="I351" s="30" t="s">
        <v>366</v>
      </c>
      <c r="J351" s="30" t="s">
        <v>191</v>
      </c>
      <c r="K351" s="30" t="s">
        <v>138</v>
      </c>
      <c r="L351" s="30" t="n">
        <v>40</v>
      </c>
      <c r="M351" s="30" t="n">
        <v>24</v>
      </c>
      <c r="N351" s="30" t="s">
        <v>127</v>
      </c>
      <c r="O351" s="30" t="s">
        <v>128</v>
      </c>
      <c r="P351" s="30" t="s">
        <v>140</v>
      </c>
      <c r="Q351" s="32" t="n">
        <v>727.56</v>
      </c>
      <c r="R351" s="30" t="s">
        <v>130</v>
      </c>
      <c r="S351" s="30" t="s">
        <v>141</v>
      </c>
      <c r="T351" s="30" t="n">
        <v>1</v>
      </c>
    </row>
    <row r="352" customFormat="false" ht="15" hidden="false" customHeight="false" outlineLevel="0" collapsed="false">
      <c r="A352" s="27" t="s">
        <v>1126</v>
      </c>
      <c r="B352" s="27" t="s">
        <v>1127</v>
      </c>
      <c r="C352" s="27" t="n">
        <v>0</v>
      </c>
      <c r="D352" s="27" t="s">
        <v>181</v>
      </c>
      <c r="E352" s="28" t="n">
        <v>45314</v>
      </c>
      <c r="F352" s="27" t="s">
        <v>482</v>
      </c>
      <c r="G352" s="28" t="n">
        <v>45316</v>
      </c>
      <c r="H352" s="27" t="s">
        <v>161</v>
      </c>
      <c r="I352" s="27" t="s">
        <v>320</v>
      </c>
      <c r="J352" s="27" t="s">
        <v>426</v>
      </c>
      <c r="K352" s="27" t="s">
        <v>156</v>
      </c>
      <c r="L352" s="27" t="n">
        <v>19</v>
      </c>
      <c r="M352" s="27" t="n">
        <v>83</v>
      </c>
      <c r="N352" s="27" t="s">
        <v>186</v>
      </c>
      <c r="O352" s="27" t="s">
        <v>128</v>
      </c>
      <c r="P352" s="27" t="s">
        <v>140</v>
      </c>
      <c r="Q352" s="29" t="n">
        <v>3302.62</v>
      </c>
      <c r="R352" s="27" t="s">
        <v>130</v>
      </c>
      <c r="S352" s="27" t="s">
        <v>192</v>
      </c>
      <c r="T352" s="27" t="n">
        <v>5</v>
      </c>
    </row>
    <row r="353" customFormat="false" ht="15" hidden="false" customHeight="false" outlineLevel="0" collapsed="false">
      <c r="A353" s="30" t="s">
        <v>1128</v>
      </c>
      <c r="B353" s="30" t="s">
        <v>1129</v>
      </c>
      <c r="C353" s="30" t="n">
        <v>31</v>
      </c>
      <c r="D353" s="30" t="s">
        <v>181</v>
      </c>
      <c r="E353" s="31" t="n">
        <v>45309</v>
      </c>
      <c r="F353" s="30" t="s">
        <v>961</v>
      </c>
      <c r="G353" s="31" t="n">
        <v>45312</v>
      </c>
      <c r="H353" s="30" t="s">
        <v>146</v>
      </c>
      <c r="I353" s="30" t="s">
        <v>176</v>
      </c>
      <c r="J353" s="30" t="s">
        <v>222</v>
      </c>
      <c r="K353" s="30" t="s">
        <v>126</v>
      </c>
      <c r="L353" s="30" t="n">
        <v>25</v>
      </c>
      <c r="M353" s="30" t="n">
        <v>85</v>
      </c>
      <c r="N353" s="30" t="s">
        <v>127</v>
      </c>
      <c r="O353" s="30" t="s">
        <v>128</v>
      </c>
      <c r="P353" s="30" t="s">
        <v>187</v>
      </c>
      <c r="Q353" s="32" t="n">
        <v>7417.8</v>
      </c>
      <c r="R353" s="30" t="s">
        <v>172</v>
      </c>
      <c r="S353" s="30" t="s">
        <v>157</v>
      </c>
      <c r="T353" s="30" t="n">
        <v>2</v>
      </c>
    </row>
    <row r="354" customFormat="false" ht="15" hidden="false" customHeight="false" outlineLevel="0" collapsed="false">
      <c r="A354" s="27" t="s">
        <v>1130</v>
      </c>
      <c r="B354" s="27" t="s">
        <v>1131</v>
      </c>
      <c r="C354" s="27" t="n">
        <v>48</v>
      </c>
      <c r="D354" s="27" t="s">
        <v>181</v>
      </c>
      <c r="E354" s="28" t="n">
        <v>45397</v>
      </c>
      <c r="F354" s="27" t="s">
        <v>1132</v>
      </c>
      <c r="G354" s="28" t="n">
        <v>45397</v>
      </c>
      <c r="H354" s="27" t="s">
        <v>242</v>
      </c>
      <c r="I354" s="27" t="s">
        <v>466</v>
      </c>
      <c r="J354" s="27" t="s">
        <v>363</v>
      </c>
      <c r="K354" s="27" t="s">
        <v>156</v>
      </c>
      <c r="L354" s="27" t="n">
        <v>20</v>
      </c>
      <c r="M354" s="27" t="n">
        <v>32</v>
      </c>
      <c r="N354" s="27" t="s">
        <v>127</v>
      </c>
      <c r="O354" s="27" t="s">
        <v>149</v>
      </c>
      <c r="P354" s="27" t="s">
        <v>129</v>
      </c>
      <c r="Q354" s="29" t="n">
        <v>3881.69</v>
      </c>
      <c r="R354" s="27" t="s">
        <v>130</v>
      </c>
      <c r="S354" s="27" t="s">
        <v>164</v>
      </c>
      <c r="T354" s="27" t="n">
        <v>5</v>
      </c>
    </row>
    <row r="355" customFormat="false" ht="15" hidden="false" customHeight="false" outlineLevel="0" collapsed="false">
      <c r="A355" s="30" t="s">
        <v>1133</v>
      </c>
      <c r="B355" s="30" t="s">
        <v>1134</v>
      </c>
      <c r="C355" s="30" t="n">
        <v>39</v>
      </c>
      <c r="D355" s="30" t="s">
        <v>181</v>
      </c>
      <c r="E355" s="31" t="n">
        <v>45355</v>
      </c>
      <c r="F355" s="30" t="s">
        <v>1135</v>
      </c>
      <c r="G355" s="31" t="n">
        <v>45358</v>
      </c>
      <c r="H355" s="30" t="s">
        <v>206</v>
      </c>
      <c r="I355" s="30" t="s">
        <v>207</v>
      </c>
      <c r="J355" s="30" t="s">
        <v>208</v>
      </c>
      <c r="K355" s="30" t="s">
        <v>156</v>
      </c>
      <c r="L355" s="30" t="n">
        <v>40</v>
      </c>
      <c r="M355" s="30" t="n">
        <v>67</v>
      </c>
      <c r="N355" s="30" t="s">
        <v>186</v>
      </c>
      <c r="O355" s="30" t="s">
        <v>128</v>
      </c>
      <c r="P355" s="30" t="s">
        <v>140</v>
      </c>
      <c r="Q355" s="32"/>
      <c r="R355" s="30" t="s">
        <v>172</v>
      </c>
      <c r="S355" s="30" t="s">
        <v>197</v>
      </c>
      <c r="T355" s="30" t="n">
        <v>1</v>
      </c>
    </row>
    <row r="356" customFormat="false" ht="15" hidden="false" customHeight="false" outlineLevel="0" collapsed="false">
      <c r="A356" s="27" t="s">
        <v>1136</v>
      </c>
      <c r="B356" s="27" t="s">
        <v>1137</v>
      </c>
      <c r="C356" s="27" t="n">
        <v>30</v>
      </c>
      <c r="D356" s="27" t="s">
        <v>121</v>
      </c>
      <c r="E356" s="28" t="n">
        <v>45371</v>
      </c>
      <c r="F356" s="27" t="s">
        <v>845</v>
      </c>
      <c r="G356" s="28" t="n">
        <v>45372</v>
      </c>
      <c r="H356" s="27" t="s">
        <v>168</v>
      </c>
      <c r="I356" s="27" t="s">
        <v>366</v>
      </c>
      <c r="J356" s="27" t="s">
        <v>441</v>
      </c>
      <c r="K356" s="27" t="s">
        <v>138</v>
      </c>
      <c r="L356" s="27" t="n">
        <v>68</v>
      </c>
      <c r="M356" s="27" t="n">
        <v>17</v>
      </c>
      <c r="N356" s="27" t="s">
        <v>127</v>
      </c>
      <c r="O356" s="27" t="s">
        <v>171</v>
      </c>
      <c r="P356" s="27" t="s">
        <v>140</v>
      </c>
      <c r="Q356" s="29" t="n">
        <v>2323.47</v>
      </c>
      <c r="R356" s="27" t="s">
        <v>130</v>
      </c>
      <c r="S356" s="27" t="s">
        <v>151</v>
      </c>
      <c r="T356" s="27" t="n">
        <v>3</v>
      </c>
    </row>
    <row r="357" customFormat="false" ht="15" hidden="false" customHeight="false" outlineLevel="0" collapsed="false">
      <c r="A357" s="30" t="s">
        <v>1138</v>
      </c>
      <c r="B357" s="30" t="s">
        <v>1139</v>
      </c>
      <c r="C357" s="30" t="n">
        <v>27</v>
      </c>
      <c r="D357" s="30" t="s">
        <v>121</v>
      </c>
      <c r="E357" s="31" t="n">
        <v>45558</v>
      </c>
      <c r="F357" s="30" t="s">
        <v>1140</v>
      </c>
      <c r="G357" s="31" t="n">
        <v>45560</v>
      </c>
      <c r="H357" s="30" t="s">
        <v>161</v>
      </c>
      <c r="I357" s="30" t="s">
        <v>162</v>
      </c>
      <c r="J357" s="30" t="s">
        <v>258</v>
      </c>
      <c r="K357" s="30" t="s">
        <v>156</v>
      </c>
      <c r="L357" s="30" t="n">
        <v>51</v>
      </c>
      <c r="M357" s="30" t="n">
        <v>79</v>
      </c>
      <c r="N357" s="30" t="s">
        <v>186</v>
      </c>
      <c r="O357" s="30" t="s">
        <v>128</v>
      </c>
      <c r="P357" s="30" t="s">
        <v>140</v>
      </c>
      <c r="Q357" s="32" t="n">
        <v>5123.57</v>
      </c>
      <c r="R357" s="30" t="s">
        <v>130</v>
      </c>
      <c r="S357" s="30" t="s">
        <v>335</v>
      </c>
      <c r="T357" s="30" t="n">
        <v>3</v>
      </c>
    </row>
    <row r="358" customFormat="false" ht="15" hidden="false" customHeight="false" outlineLevel="0" collapsed="false">
      <c r="A358" s="27" t="s">
        <v>1141</v>
      </c>
      <c r="B358" s="27" t="s">
        <v>1142</v>
      </c>
      <c r="C358" s="27" t="n">
        <v>41</v>
      </c>
      <c r="D358" s="27" t="s">
        <v>181</v>
      </c>
      <c r="E358" s="28" t="n">
        <v>45310</v>
      </c>
      <c r="F358" s="27" t="s">
        <v>1143</v>
      </c>
      <c r="G358" s="28" t="n">
        <v>45311</v>
      </c>
      <c r="H358" s="27" t="s">
        <v>168</v>
      </c>
      <c r="I358" s="27" t="s">
        <v>169</v>
      </c>
      <c r="J358" s="27" t="s">
        <v>371</v>
      </c>
      <c r="K358" s="27" t="s">
        <v>138</v>
      </c>
      <c r="L358" s="27" t="n">
        <v>84</v>
      </c>
      <c r="M358" s="27" t="n">
        <v>21</v>
      </c>
      <c r="N358" s="27" t="s">
        <v>127</v>
      </c>
      <c r="O358" s="27" t="s">
        <v>139</v>
      </c>
      <c r="P358" s="27" t="s">
        <v>187</v>
      </c>
      <c r="Q358" s="29" t="n">
        <v>1461.77</v>
      </c>
      <c r="R358" s="27" t="s">
        <v>130</v>
      </c>
      <c r="S358" s="27" t="s">
        <v>157</v>
      </c>
      <c r="T358" s="27" t="n">
        <v>5</v>
      </c>
    </row>
    <row r="359" customFormat="false" ht="15" hidden="false" customHeight="false" outlineLevel="0" collapsed="false">
      <c r="A359" s="30" t="s">
        <v>1144</v>
      </c>
      <c r="B359" s="30" t="s">
        <v>1145</v>
      </c>
      <c r="C359" s="30" t="n">
        <v>38</v>
      </c>
      <c r="D359" s="30" t="s">
        <v>121</v>
      </c>
      <c r="E359" s="31" t="n">
        <v>45501</v>
      </c>
      <c r="F359" s="30" t="s">
        <v>429</v>
      </c>
      <c r="G359" s="31" t="n">
        <v>45503</v>
      </c>
      <c r="H359" s="30" t="s">
        <v>168</v>
      </c>
      <c r="I359" s="30" t="s">
        <v>196</v>
      </c>
      <c r="J359" s="30" t="s">
        <v>441</v>
      </c>
      <c r="K359" s="30" t="s">
        <v>156</v>
      </c>
      <c r="L359" s="30" t="n">
        <v>23</v>
      </c>
      <c r="M359" s="30" t="n">
        <v>79</v>
      </c>
      <c r="N359" s="30" t="s">
        <v>186</v>
      </c>
      <c r="O359" s="30" t="s">
        <v>171</v>
      </c>
      <c r="P359" s="30" t="s">
        <v>129</v>
      </c>
      <c r="Q359" s="32" t="n">
        <v>3303.59</v>
      </c>
      <c r="R359" s="30" t="s">
        <v>130</v>
      </c>
      <c r="S359" s="30" t="s">
        <v>157</v>
      </c>
      <c r="T359" s="30"/>
    </row>
    <row r="360" customFormat="false" ht="15" hidden="false" customHeight="false" outlineLevel="0" collapsed="false">
      <c r="A360" s="27" t="s">
        <v>1146</v>
      </c>
      <c r="B360" s="27" t="s">
        <v>1147</v>
      </c>
      <c r="C360" s="27" t="n">
        <v>64</v>
      </c>
      <c r="D360" s="27" t="s">
        <v>181</v>
      </c>
      <c r="E360" s="28" t="n">
        <v>45602</v>
      </c>
      <c r="F360" s="27" t="s">
        <v>334</v>
      </c>
      <c r="G360" s="28" t="n">
        <v>45603</v>
      </c>
      <c r="H360" s="27" t="s">
        <v>161</v>
      </c>
      <c r="I360" s="27" t="s">
        <v>320</v>
      </c>
      <c r="J360" s="27" t="s">
        <v>385</v>
      </c>
      <c r="K360" s="27" t="s">
        <v>138</v>
      </c>
      <c r="L360" s="27" t="n">
        <v>22</v>
      </c>
      <c r="M360" s="27" t="n">
        <v>15</v>
      </c>
      <c r="N360" s="27" t="s">
        <v>127</v>
      </c>
      <c r="O360" s="27" t="s">
        <v>139</v>
      </c>
      <c r="P360" s="27" t="s">
        <v>187</v>
      </c>
      <c r="Q360" s="29" t="n">
        <v>1840.79</v>
      </c>
      <c r="R360" s="27" t="s">
        <v>130</v>
      </c>
      <c r="S360" s="27" t="s">
        <v>131</v>
      </c>
      <c r="T360" s="27" t="n">
        <v>2</v>
      </c>
    </row>
    <row r="361" customFormat="false" ht="15" hidden="false" customHeight="false" outlineLevel="0" collapsed="false">
      <c r="A361" s="30" t="s">
        <v>1148</v>
      </c>
      <c r="B361" s="30" t="s">
        <v>1149</v>
      </c>
      <c r="C361" s="30" t="n">
        <v>57</v>
      </c>
      <c r="D361" s="30" t="s">
        <v>181</v>
      </c>
      <c r="E361" s="31" t="n">
        <v>45646</v>
      </c>
      <c r="F361" s="30" t="s">
        <v>1150</v>
      </c>
      <c r="G361" s="31" t="n">
        <v>45647</v>
      </c>
      <c r="H361" s="30" t="s">
        <v>206</v>
      </c>
      <c r="I361" s="30" t="s">
        <v>300</v>
      </c>
      <c r="J361" s="30" t="s">
        <v>233</v>
      </c>
      <c r="K361" s="30" t="s">
        <v>138</v>
      </c>
      <c r="L361" s="30" t="n">
        <v>76</v>
      </c>
      <c r="M361" s="30" t="n">
        <v>21</v>
      </c>
      <c r="N361" s="30" t="s">
        <v>127</v>
      </c>
      <c r="O361" s="30" t="s">
        <v>128</v>
      </c>
      <c r="P361" s="30" t="s">
        <v>187</v>
      </c>
      <c r="Q361" s="32" t="n">
        <v>2146.38</v>
      </c>
      <c r="R361" s="30" t="s">
        <v>130</v>
      </c>
      <c r="S361" s="30" t="s">
        <v>141</v>
      </c>
      <c r="T361" s="30" t="n">
        <v>4</v>
      </c>
    </row>
    <row r="362" customFormat="false" ht="15" hidden="false" customHeight="false" outlineLevel="0" collapsed="false">
      <c r="A362" s="27" t="s">
        <v>1151</v>
      </c>
      <c r="B362" s="27" t="s">
        <v>1152</v>
      </c>
      <c r="C362" s="27" t="n">
        <v>53</v>
      </c>
      <c r="D362" s="27" t="s">
        <v>181</v>
      </c>
      <c r="E362" s="28" t="n">
        <v>45567</v>
      </c>
      <c r="F362" s="27" t="s">
        <v>840</v>
      </c>
      <c r="G362" s="28" t="n">
        <v>45567</v>
      </c>
      <c r="H362" s="27" t="s">
        <v>236</v>
      </c>
      <c r="I362" s="27" t="s">
        <v>237</v>
      </c>
      <c r="J362" s="27" t="s">
        <v>238</v>
      </c>
      <c r="K362" s="27" t="s">
        <v>138</v>
      </c>
      <c r="L362" s="27" t="n">
        <v>64</v>
      </c>
      <c r="M362" s="27" t="n">
        <v>34</v>
      </c>
      <c r="N362" s="27" t="s">
        <v>186</v>
      </c>
      <c r="O362" s="27" t="s">
        <v>149</v>
      </c>
      <c r="P362" s="27" t="s">
        <v>129</v>
      </c>
      <c r="Q362" s="29" t="n">
        <v>1135.36</v>
      </c>
      <c r="R362" s="27" t="s">
        <v>130</v>
      </c>
      <c r="S362" s="27" t="s">
        <v>335</v>
      </c>
      <c r="T362" s="27" t="n">
        <v>4</v>
      </c>
    </row>
    <row r="363" customFormat="false" ht="15" hidden="false" customHeight="false" outlineLevel="0" collapsed="false">
      <c r="A363" s="30" t="s">
        <v>1153</v>
      </c>
      <c r="B363" s="30" t="s">
        <v>1154</v>
      </c>
      <c r="C363" s="30" t="n">
        <v>20</v>
      </c>
      <c r="D363" s="30" t="s">
        <v>181</v>
      </c>
      <c r="E363" s="31" t="n">
        <v>45645</v>
      </c>
      <c r="F363" s="30" t="s">
        <v>1155</v>
      </c>
      <c r="G363" s="31" t="n">
        <v>45646</v>
      </c>
      <c r="H363" s="30" t="s">
        <v>123</v>
      </c>
      <c r="I363" s="30" t="s">
        <v>155</v>
      </c>
      <c r="J363" s="30" t="s">
        <v>125</v>
      </c>
      <c r="K363" s="30" t="s">
        <v>138</v>
      </c>
      <c r="L363" s="30" t="n">
        <v>70</v>
      </c>
      <c r="M363" s="30" t="n">
        <v>40</v>
      </c>
      <c r="N363" s="30" t="s">
        <v>186</v>
      </c>
      <c r="O363" s="30" t="s">
        <v>139</v>
      </c>
      <c r="P363" s="30" t="s">
        <v>150</v>
      </c>
      <c r="Q363" s="32" t="n">
        <v>2449.64</v>
      </c>
      <c r="R363" s="30" t="s">
        <v>130</v>
      </c>
      <c r="S363" s="30" t="s">
        <v>131</v>
      </c>
      <c r="T363" s="30" t="n">
        <v>4</v>
      </c>
    </row>
    <row r="364" customFormat="false" ht="15" hidden="false" customHeight="false" outlineLevel="0" collapsed="false">
      <c r="A364" s="27" t="s">
        <v>1156</v>
      </c>
      <c r="B364" s="27" t="s">
        <v>1157</v>
      </c>
      <c r="C364" s="27" t="n">
        <v>63</v>
      </c>
      <c r="D364" s="27" t="s">
        <v>181</v>
      </c>
      <c r="E364" s="28" t="n">
        <v>45298</v>
      </c>
      <c r="F364" s="27" t="s">
        <v>458</v>
      </c>
      <c r="G364" s="28" t="n">
        <v>45300</v>
      </c>
      <c r="H364" s="27" t="s">
        <v>123</v>
      </c>
      <c r="I364" s="27" t="s">
        <v>304</v>
      </c>
      <c r="J364" s="27" t="s">
        <v>418</v>
      </c>
      <c r="K364" s="27" t="s">
        <v>156</v>
      </c>
      <c r="L364" s="27" t="n">
        <v>24</v>
      </c>
      <c r="M364" s="27" t="n">
        <v>78</v>
      </c>
      <c r="N364" s="27" t="s">
        <v>127</v>
      </c>
      <c r="O364" s="27" t="s">
        <v>128</v>
      </c>
      <c r="P364" s="27" t="s">
        <v>187</v>
      </c>
      <c r="Q364" s="29" t="n">
        <v>3738.9</v>
      </c>
      <c r="R364" s="27" t="s">
        <v>172</v>
      </c>
      <c r="S364" s="27" t="s">
        <v>141</v>
      </c>
      <c r="T364" s="27" t="n">
        <v>5</v>
      </c>
    </row>
    <row r="365" customFormat="false" ht="15" hidden="false" customHeight="false" outlineLevel="0" collapsed="false">
      <c r="A365" s="30" t="s">
        <v>1158</v>
      </c>
      <c r="B365" s="30" t="s">
        <v>1159</v>
      </c>
      <c r="C365" s="30" t="n">
        <v>21</v>
      </c>
      <c r="D365" s="30" t="s">
        <v>121</v>
      </c>
      <c r="E365" s="31" t="n">
        <v>45593</v>
      </c>
      <c r="F365" s="30" t="s">
        <v>1160</v>
      </c>
      <c r="G365" s="31" t="n">
        <v>45596</v>
      </c>
      <c r="H365" s="30" t="s">
        <v>206</v>
      </c>
      <c r="I365" s="30" t="s">
        <v>207</v>
      </c>
      <c r="J365" s="30" t="s">
        <v>469</v>
      </c>
      <c r="K365" s="30" t="s">
        <v>156</v>
      </c>
      <c r="L365" s="30" t="n">
        <v>58</v>
      </c>
      <c r="M365" s="30" t="n">
        <v>35</v>
      </c>
      <c r="N365" s="30" t="s">
        <v>186</v>
      </c>
      <c r="O365" s="30" t="s">
        <v>128</v>
      </c>
      <c r="P365" s="30" t="s">
        <v>150</v>
      </c>
      <c r="Q365" s="32" t="n">
        <v>4341.55</v>
      </c>
      <c r="R365" s="30" t="s">
        <v>130</v>
      </c>
      <c r="S365" s="30" t="s">
        <v>335</v>
      </c>
      <c r="T365" s="30" t="n">
        <v>4</v>
      </c>
    </row>
    <row r="366" customFormat="false" ht="15" hidden="false" customHeight="false" outlineLevel="0" collapsed="false">
      <c r="A366" s="27" t="s">
        <v>1161</v>
      </c>
      <c r="B366" s="27" t="s">
        <v>194</v>
      </c>
      <c r="C366" s="27" t="n">
        <v>61</v>
      </c>
      <c r="D366" s="27" t="s">
        <v>121</v>
      </c>
      <c r="E366" s="28" t="n">
        <v>45329</v>
      </c>
      <c r="F366" s="27" t="s">
        <v>1162</v>
      </c>
      <c r="G366" s="28" t="n">
        <v>45341</v>
      </c>
      <c r="H366" s="27" t="s">
        <v>217</v>
      </c>
      <c r="I366" s="27" t="s">
        <v>392</v>
      </c>
      <c r="J366" s="27" t="s">
        <v>388</v>
      </c>
      <c r="K366" s="27" t="s">
        <v>202</v>
      </c>
      <c r="L366" s="27" t="n">
        <v>8</v>
      </c>
      <c r="M366" s="27" t="n">
        <v>73</v>
      </c>
      <c r="N366" s="27" t="s">
        <v>186</v>
      </c>
      <c r="O366" s="27" t="s">
        <v>139</v>
      </c>
      <c r="P366" s="27" t="s">
        <v>187</v>
      </c>
      <c r="Q366" s="29" t="n">
        <v>17504.04</v>
      </c>
      <c r="R366" s="27" t="s">
        <v>130</v>
      </c>
      <c r="S366" s="27" t="s">
        <v>164</v>
      </c>
      <c r="T366" s="27" t="n">
        <v>4</v>
      </c>
    </row>
    <row r="367" customFormat="false" ht="15" hidden="false" customHeight="false" outlineLevel="0" collapsed="false">
      <c r="A367" s="30" t="s">
        <v>1163</v>
      </c>
      <c r="B367" s="30" t="s">
        <v>1164</v>
      </c>
      <c r="C367" s="30" t="n">
        <v>35</v>
      </c>
      <c r="D367" s="30" t="s">
        <v>181</v>
      </c>
      <c r="E367" s="31" t="n">
        <v>45400</v>
      </c>
      <c r="F367" s="30" t="s">
        <v>543</v>
      </c>
      <c r="G367" s="31" t="n">
        <v>45401</v>
      </c>
      <c r="H367" s="30" t="s">
        <v>135</v>
      </c>
      <c r="I367" s="30"/>
      <c r="J367" s="30" t="s">
        <v>618</v>
      </c>
      <c r="K367" s="30" t="s">
        <v>138</v>
      </c>
      <c r="L367" s="30" t="n">
        <v>36</v>
      </c>
      <c r="M367" s="30" t="n">
        <v>38</v>
      </c>
      <c r="N367" s="30" t="s">
        <v>127</v>
      </c>
      <c r="O367" s="30" t="s">
        <v>149</v>
      </c>
      <c r="P367" s="30" t="s">
        <v>140</v>
      </c>
      <c r="Q367" s="32" t="n">
        <v>2807.31</v>
      </c>
      <c r="R367" s="30" t="s">
        <v>130</v>
      </c>
      <c r="S367" s="30" t="s">
        <v>131</v>
      </c>
      <c r="T367" s="30" t="n">
        <v>3</v>
      </c>
    </row>
    <row r="368" customFormat="false" ht="15" hidden="false" customHeight="false" outlineLevel="0" collapsed="false">
      <c r="A368" s="27" t="s">
        <v>1165</v>
      </c>
      <c r="B368" s="27" t="s">
        <v>1166</v>
      </c>
      <c r="C368" s="27" t="n">
        <v>24</v>
      </c>
      <c r="D368" s="27" t="s">
        <v>121</v>
      </c>
      <c r="E368" s="28" t="n">
        <v>45615</v>
      </c>
      <c r="F368" s="27" t="s">
        <v>461</v>
      </c>
      <c r="G368" s="28" t="n">
        <v>45618</v>
      </c>
      <c r="H368" s="27" t="s">
        <v>242</v>
      </c>
      <c r="I368" s="27" t="s">
        <v>466</v>
      </c>
      <c r="J368" s="27" t="s">
        <v>316</v>
      </c>
      <c r="K368" s="27" t="s">
        <v>156</v>
      </c>
      <c r="L368" s="27" t="n">
        <v>39</v>
      </c>
      <c r="M368" s="27" t="n">
        <v>81</v>
      </c>
      <c r="N368" s="27" t="s">
        <v>127</v>
      </c>
      <c r="O368" s="27" t="s">
        <v>139</v>
      </c>
      <c r="P368" s="27" t="s">
        <v>140</v>
      </c>
      <c r="Q368" s="29" t="n">
        <v>4714.9</v>
      </c>
      <c r="R368" s="27" t="s">
        <v>268</v>
      </c>
      <c r="S368" s="27" t="s">
        <v>197</v>
      </c>
      <c r="T368" s="27" t="n">
        <v>3</v>
      </c>
    </row>
    <row r="369" customFormat="false" ht="15" hidden="false" customHeight="false" outlineLevel="0" collapsed="false">
      <c r="A369" s="30" t="s">
        <v>1167</v>
      </c>
      <c r="B369" s="30" t="s">
        <v>1168</v>
      </c>
      <c r="C369" s="30" t="n">
        <v>26</v>
      </c>
      <c r="D369" s="30" t="s">
        <v>397</v>
      </c>
      <c r="E369" s="31" t="n">
        <v>45651</v>
      </c>
      <c r="F369" s="30" t="s">
        <v>303</v>
      </c>
      <c r="G369" s="31" t="n">
        <v>45657</v>
      </c>
      <c r="H369" s="30" t="s">
        <v>242</v>
      </c>
      <c r="I369" s="30" t="s">
        <v>315</v>
      </c>
      <c r="J369" s="30" t="s">
        <v>401</v>
      </c>
      <c r="K369" s="30" t="s">
        <v>126</v>
      </c>
      <c r="L369" s="30" t="n">
        <v>15</v>
      </c>
      <c r="M369" s="30" t="n">
        <v>98</v>
      </c>
      <c r="N369" s="30" t="s">
        <v>127</v>
      </c>
      <c r="O369" s="30" t="s">
        <v>171</v>
      </c>
      <c r="P369" s="30" t="s">
        <v>140</v>
      </c>
      <c r="Q369" s="32" t="n">
        <v>7841.32</v>
      </c>
      <c r="R369" s="30" t="s">
        <v>130</v>
      </c>
      <c r="S369" s="30" t="s">
        <v>335</v>
      </c>
      <c r="T369" s="30" t="n">
        <v>4</v>
      </c>
    </row>
    <row r="370" customFormat="false" ht="15" hidden="false" customHeight="false" outlineLevel="0" collapsed="false">
      <c r="A370" s="27" t="s">
        <v>1169</v>
      </c>
      <c r="B370" s="27" t="s">
        <v>1170</v>
      </c>
      <c r="C370" s="27" t="n">
        <v>33</v>
      </c>
      <c r="D370" s="27" t="s">
        <v>181</v>
      </c>
      <c r="E370" s="28" t="n">
        <v>45578</v>
      </c>
      <c r="F370" s="27" t="s">
        <v>771</v>
      </c>
      <c r="G370" s="28" t="n">
        <v>45589</v>
      </c>
      <c r="H370" s="27" t="s">
        <v>146</v>
      </c>
      <c r="I370" s="27" t="s">
        <v>176</v>
      </c>
      <c r="J370" s="27" t="s">
        <v>568</v>
      </c>
      <c r="K370" s="27" t="s">
        <v>202</v>
      </c>
      <c r="L370" s="27" t="n">
        <v>20</v>
      </c>
      <c r="M370" s="27" t="n">
        <v>62</v>
      </c>
      <c r="N370" s="27" t="s">
        <v>186</v>
      </c>
      <c r="O370" s="27" t="s">
        <v>139</v>
      </c>
      <c r="P370" s="27" t="s">
        <v>129</v>
      </c>
      <c r="Q370" s="29" t="n">
        <v>15996.76</v>
      </c>
      <c r="R370" s="27" t="s">
        <v>130</v>
      </c>
      <c r="S370" s="27" t="s">
        <v>197</v>
      </c>
      <c r="T370" s="27" t="n">
        <v>5</v>
      </c>
    </row>
    <row r="371" customFormat="false" ht="15" hidden="false" customHeight="false" outlineLevel="0" collapsed="false">
      <c r="A371" s="30" t="s">
        <v>1171</v>
      </c>
      <c r="B371" s="30" t="s">
        <v>1172</v>
      </c>
      <c r="C371" s="30" t="n">
        <v>20</v>
      </c>
      <c r="D371" s="30" t="s">
        <v>121</v>
      </c>
      <c r="E371" s="31" t="n">
        <v>45549</v>
      </c>
      <c r="F371" s="30" t="s">
        <v>720</v>
      </c>
      <c r="G371" s="31" t="n">
        <v>45552</v>
      </c>
      <c r="H371" s="30" t="s">
        <v>217</v>
      </c>
      <c r="I371" s="30" t="s">
        <v>344</v>
      </c>
      <c r="J371" s="30" t="s">
        <v>218</v>
      </c>
      <c r="K371" s="30" t="s">
        <v>126</v>
      </c>
      <c r="L371" s="30" t="n">
        <v>6</v>
      </c>
      <c r="M371" s="30" t="n">
        <v>130</v>
      </c>
      <c r="N371" s="30" t="s">
        <v>186</v>
      </c>
      <c r="O371" s="30" t="s">
        <v>139</v>
      </c>
      <c r="P371" s="30" t="s">
        <v>140</v>
      </c>
      <c r="Q371" s="32" t="n">
        <v>9106.87</v>
      </c>
      <c r="R371" s="30" t="s">
        <v>172</v>
      </c>
      <c r="S371" s="30" t="s">
        <v>131</v>
      </c>
      <c r="T371" s="30" t="n">
        <v>4</v>
      </c>
    </row>
    <row r="372" customFormat="false" ht="15" hidden="false" customHeight="false" outlineLevel="0" collapsed="false">
      <c r="A372" s="27" t="s">
        <v>1173</v>
      </c>
      <c r="B372" s="27" t="s">
        <v>1174</v>
      </c>
      <c r="C372" s="27" t="n">
        <v>53</v>
      </c>
      <c r="D372" s="27" t="s">
        <v>181</v>
      </c>
      <c r="E372" s="28" t="n">
        <v>45310</v>
      </c>
      <c r="F372" s="27" t="s">
        <v>1175</v>
      </c>
      <c r="G372" s="28" t="n">
        <v>45310</v>
      </c>
      <c r="H372" s="27" t="s">
        <v>236</v>
      </c>
      <c r="I372" s="27" t="s">
        <v>323</v>
      </c>
      <c r="J372" s="27" t="s">
        <v>267</v>
      </c>
      <c r="K372" s="27" t="s">
        <v>138</v>
      </c>
      <c r="L372" s="27" t="n">
        <v>49</v>
      </c>
      <c r="M372" s="27" t="n">
        <v>39</v>
      </c>
      <c r="N372" s="27" t="s">
        <v>127</v>
      </c>
      <c r="O372" s="27" t="s">
        <v>128</v>
      </c>
      <c r="P372" s="27" t="s">
        <v>187</v>
      </c>
      <c r="Q372" s="29" t="n">
        <v>1616.6</v>
      </c>
      <c r="R372" s="27" t="s">
        <v>130</v>
      </c>
      <c r="S372" s="27" t="s">
        <v>335</v>
      </c>
      <c r="T372" s="27" t="n">
        <v>5</v>
      </c>
    </row>
    <row r="373" customFormat="false" ht="15" hidden="false" customHeight="false" outlineLevel="0" collapsed="false">
      <c r="A373" s="30" t="s">
        <v>1176</v>
      </c>
      <c r="B373" s="30" t="s">
        <v>446</v>
      </c>
      <c r="C373" s="30"/>
      <c r="D373" s="30" t="s">
        <v>121</v>
      </c>
      <c r="E373" s="31" t="n">
        <v>45596</v>
      </c>
      <c r="F373" s="30" t="s">
        <v>200</v>
      </c>
      <c r="G373" s="31" t="n">
        <v>45596</v>
      </c>
      <c r="H373" s="30" t="s">
        <v>242</v>
      </c>
      <c r="I373" s="30" t="s">
        <v>466</v>
      </c>
      <c r="J373" s="30" t="s">
        <v>316</v>
      </c>
      <c r="K373" s="30" t="s">
        <v>138</v>
      </c>
      <c r="L373" s="30" t="n">
        <v>53</v>
      </c>
      <c r="M373" s="30" t="n">
        <v>16</v>
      </c>
      <c r="N373" s="30" t="s">
        <v>127</v>
      </c>
      <c r="O373" s="30" t="s">
        <v>139</v>
      </c>
      <c r="P373" s="30" t="s">
        <v>140</v>
      </c>
      <c r="Q373" s="32" t="n">
        <v>1089.09</v>
      </c>
      <c r="R373" s="30" t="s">
        <v>130</v>
      </c>
      <c r="S373" s="30" t="s">
        <v>335</v>
      </c>
      <c r="T373" s="30" t="n">
        <v>4</v>
      </c>
    </row>
    <row r="374" customFormat="false" ht="15" hidden="false" customHeight="false" outlineLevel="0" collapsed="false">
      <c r="A374" s="27" t="s">
        <v>1177</v>
      </c>
      <c r="B374" s="27" t="s">
        <v>1178</v>
      </c>
      <c r="C374" s="27" t="n">
        <v>34</v>
      </c>
      <c r="D374" s="27" t="s">
        <v>121</v>
      </c>
      <c r="E374" s="28" t="n">
        <v>45573</v>
      </c>
      <c r="F374" s="27" t="s">
        <v>1179</v>
      </c>
      <c r="G374" s="28" t="n">
        <v>45575</v>
      </c>
      <c r="H374" s="27" t="s">
        <v>236</v>
      </c>
      <c r="I374" s="27" t="s">
        <v>266</v>
      </c>
      <c r="J374" s="27" t="s">
        <v>375</v>
      </c>
      <c r="K374" s="27" t="s">
        <v>156</v>
      </c>
      <c r="L374" s="27" t="n">
        <v>19</v>
      </c>
      <c r="M374" s="27" t="n">
        <v>80</v>
      </c>
      <c r="N374" s="27" t="s">
        <v>127</v>
      </c>
      <c r="O374" s="27" t="s">
        <v>139</v>
      </c>
      <c r="P374" s="27" t="s">
        <v>140</v>
      </c>
      <c r="Q374" s="29" t="n">
        <v>3389.17</v>
      </c>
      <c r="R374" s="27" t="s">
        <v>268</v>
      </c>
      <c r="S374" s="27" t="s">
        <v>164</v>
      </c>
      <c r="T374" s="27" t="n">
        <v>4</v>
      </c>
    </row>
    <row r="375" customFormat="false" ht="15" hidden="false" customHeight="false" outlineLevel="0" collapsed="false">
      <c r="A375" s="30" t="s">
        <v>1180</v>
      </c>
      <c r="B375" s="30" t="s">
        <v>1181</v>
      </c>
      <c r="C375" s="30" t="n">
        <v>80</v>
      </c>
      <c r="D375" s="30" t="s">
        <v>121</v>
      </c>
      <c r="E375" s="31" t="n">
        <v>45485</v>
      </c>
      <c r="F375" s="30" t="s">
        <v>1182</v>
      </c>
      <c r="G375" s="31" t="n">
        <v>45485</v>
      </c>
      <c r="H375" s="30" t="s">
        <v>168</v>
      </c>
      <c r="I375" s="30" t="s">
        <v>366</v>
      </c>
      <c r="J375" s="30" t="s">
        <v>191</v>
      </c>
      <c r="K375" s="30" t="s">
        <v>138</v>
      </c>
      <c r="L375" s="30" t="n">
        <v>31</v>
      </c>
      <c r="M375" s="30" t="n">
        <v>31</v>
      </c>
      <c r="N375" s="30" t="s">
        <v>127</v>
      </c>
      <c r="O375" s="30" t="s">
        <v>149</v>
      </c>
      <c r="P375" s="30" t="s">
        <v>129</v>
      </c>
      <c r="Q375" s="32" t="n">
        <v>2611.04</v>
      </c>
      <c r="R375" s="30" t="s">
        <v>130</v>
      </c>
      <c r="S375" s="30" t="s">
        <v>131</v>
      </c>
      <c r="T375" s="30" t="n">
        <v>3</v>
      </c>
    </row>
    <row r="376" customFormat="false" ht="15" hidden="false" customHeight="false" outlineLevel="0" collapsed="false">
      <c r="A376" s="27" t="s">
        <v>1183</v>
      </c>
      <c r="B376" s="27" t="s">
        <v>1184</v>
      </c>
      <c r="C376" s="27" t="n">
        <v>83</v>
      </c>
      <c r="D376" s="27" t="s">
        <v>121</v>
      </c>
      <c r="E376" s="28" t="n">
        <v>45384</v>
      </c>
      <c r="F376" s="27" t="s">
        <v>247</v>
      </c>
      <c r="G376" s="28" t="n">
        <v>45385</v>
      </c>
      <c r="H376" s="27" t="s">
        <v>135</v>
      </c>
      <c r="I376" s="27" t="s">
        <v>251</v>
      </c>
      <c r="J376" s="27" t="s">
        <v>618</v>
      </c>
      <c r="K376" s="27" t="s">
        <v>156</v>
      </c>
      <c r="L376" s="27" t="n">
        <v>15</v>
      </c>
      <c r="M376" s="27" t="n">
        <v>58</v>
      </c>
      <c r="N376" s="27" t="s">
        <v>186</v>
      </c>
      <c r="O376" s="27" t="s">
        <v>171</v>
      </c>
      <c r="P376" s="27" t="s">
        <v>140</v>
      </c>
      <c r="Q376" s="29"/>
      <c r="R376" s="27" t="s">
        <v>130</v>
      </c>
      <c r="S376" s="27" t="s">
        <v>164</v>
      </c>
      <c r="T376" s="27" t="n">
        <v>5</v>
      </c>
    </row>
    <row r="377" customFormat="false" ht="15" hidden="false" customHeight="false" outlineLevel="0" collapsed="false">
      <c r="A377" s="30" t="s">
        <v>1185</v>
      </c>
      <c r="B377" s="30" t="s">
        <v>790</v>
      </c>
      <c r="C377" s="30" t="n">
        <v>58</v>
      </c>
      <c r="D377" s="30" t="s">
        <v>121</v>
      </c>
      <c r="E377" s="31" t="n">
        <v>45443</v>
      </c>
      <c r="F377" s="30" t="s">
        <v>1186</v>
      </c>
      <c r="G377" s="31" t="n">
        <v>45445</v>
      </c>
      <c r="H377" s="30" t="s">
        <v>236</v>
      </c>
      <c r="I377" s="30" t="s">
        <v>266</v>
      </c>
      <c r="J377" s="30" t="s">
        <v>455</v>
      </c>
      <c r="K377" s="30" t="s">
        <v>156</v>
      </c>
      <c r="L377" s="30" t="n">
        <v>44</v>
      </c>
      <c r="M377" s="30" t="n">
        <v>42</v>
      </c>
      <c r="N377" s="30" t="s">
        <v>186</v>
      </c>
      <c r="O377" s="30" t="s">
        <v>171</v>
      </c>
      <c r="P377" s="30" t="s">
        <v>140</v>
      </c>
      <c r="Q377" s="32" t="n">
        <v>2703.29</v>
      </c>
      <c r="R377" s="30" t="s">
        <v>130</v>
      </c>
      <c r="S377" s="30" t="s">
        <v>157</v>
      </c>
      <c r="T377" s="30" t="n">
        <v>5</v>
      </c>
    </row>
    <row r="378" customFormat="false" ht="15" hidden="false" customHeight="false" outlineLevel="0" collapsed="false">
      <c r="A378" s="27" t="s">
        <v>1187</v>
      </c>
      <c r="B378" s="27" t="s">
        <v>634</v>
      </c>
      <c r="C378" s="27" t="n">
        <v>2</v>
      </c>
      <c r="D378" s="27" t="s">
        <v>181</v>
      </c>
      <c r="E378" s="28" t="n">
        <v>45438</v>
      </c>
      <c r="F378" s="27" t="s">
        <v>494</v>
      </c>
      <c r="G378" s="28" t="n">
        <v>45439</v>
      </c>
      <c r="H378" s="27" t="s">
        <v>183</v>
      </c>
      <c r="I378" s="27" t="s">
        <v>184</v>
      </c>
      <c r="J378" s="27" t="s">
        <v>476</v>
      </c>
      <c r="K378" s="27" t="s">
        <v>138</v>
      </c>
      <c r="L378" s="27" t="n">
        <v>34</v>
      </c>
      <c r="M378" s="27" t="n">
        <v>39</v>
      </c>
      <c r="N378" s="27" t="s">
        <v>186</v>
      </c>
      <c r="O378" s="27" t="s">
        <v>139</v>
      </c>
      <c r="P378" s="27" t="s">
        <v>140</v>
      </c>
      <c r="Q378" s="29" t="n">
        <v>2214.16</v>
      </c>
      <c r="R378" s="27" t="s">
        <v>268</v>
      </c>
      <c r="S378" s="27" t="s">
        <v>157</v>
      </c>
      <c r="T378" s="27" t="n">
        <v>5</v>
      </c>
    </row>
    <row r="379" customFormat="false" ht="15" hidden="false" customHeight="false" outlineLevel="0" collapsed="false">
      <c r="A379" s="30" t="s">
        <v>1188</v>
      </c>
      <c r="B379" s="30" t="s">
        <v>1189</v>
      </c>
      <c r="C379" s="30" t="n">
        <v>84</v>
      </c>
      <c r="D379" s="30" t="s">
        <v>121</v>
      </c>
      <c r="E379" s="31" t="n">
        <v>45499</v>
      </c>
      <c r="F379" s="30" t="s">
        <v>582</v>
      </c>
      <c r="G379" s="31" t="n">
        <v>45499</v>
      </c>
      <c r="H379" s="30" t="s">
        <v>135</v>
      </c>
      <c r="I379" s="30" t="s">
        <v>136</v>
      </c>
      <c r="J379" s="30" t="s">
        <v>262</v>
      </c>
      <c r="K379" s="30" t="s">
        <v>138</v>
      </c>
      <c r="L379" s="30" t="n">
        <v>81</v>
      </c>
      <c r="M379" s="30" t="n">
        <v>25</v>
      </c>
      <c r="N379" s="30" t="s">
        <v>127</v>
      </c>
      <c r="O379" s="30" t="s">
        <v>128</v>
      </c>
      <c r="P379" s="30" t="s">
        <v>129</v>
      </c>
      <c r="Q379" s="32" t="n">
        <v>1146.04</v>
      </c>
      <c r="R379" s="30" t="s">
        <v>130</v>
      </c>
      <c r="S379" s="30" t="s">
        <v>151</v>
      </c>
      <c r="T379" s="30" t="n">
        <v>5</v>
      </c>
    </row>
    <row r="380" customFormat="false" ht="15" hidden="false" customHeight="false" outlineLevel="0" collapsed="false">
      <c r="A380" s="27" t="s">
        <v>1190</v>
      </c>
      <c r="B380" s="27" t="s">
        <v>1191</v>
      </c>
      <c r="C380" s="27" t="n">
        <v>61</v>
      </c>
      <c r="D380" s="27" t="s">
        <v>121</v>
      </c>
      <c r="E380" s="28" t="n">
        <v>45448</v>
      </c>
      <c r="F380" s="27" t="s">
        <v>1192</v>
      </c>
      <c r="G380" s="28" t="n">
        <v>45449</v>
      </c>
      <c r="H380" s="27" t="s">
        <v>206</v>
      </c>
      <c r="I380" s="27" t="s">
        <v>300</v>
      </c>
      <c r="J380" s="27" t="s">
        <v>208</v>
      </c>
      <c r="K380" s="27" t="s">
        <v>156</v>
      </c>
      <c r="L380" s="27" t="n">
        <v>53</v>
      </c>
      <c r="M380" s="27" t="n">
        <v>61</v>
      </c>
      <c r="N380" s="27" t="s">
        <v>127</v>
      </c>
      <c r="O380" s="27" t="s">
        <v>149</v>
      </c>
      <c r="P380" s="27" t="s">
        <v>187</v>
      </c>
      <c r="Q380" s="29" t="n">
        <v>3745.77</v>
      </c>
      <c r="R380" s="27" t="s">
        <v>130</v>
      </c>
      <c r="S380" s="27" t="s">
        <v>151</v>
      </c>
      <c r="T380" s="27" t="n">
        <v>4</v>
      </c>
    </row>
    <row r="381" customFormat="false" ht="15" hidden="false" customHeight="false" outlineLevel="0" collapsed="false">
      <c r="A381" s="30" t="s">
        <v>1193</v>
      </c>
      <c r="B381" s="30" t="s">
        <v>811</v>
      </c>
      <c r="C381" s="30" t="n">
        <v>54</v>
      </c>
      <c r="D381" s="30" t="s">
        <v>121</v>
      </c>
      <c r="E381" s="31" t="n">
        <v>45478</v>
      </c>
      <c r="F381" s="30" t="s">
        <v>961</v>
      </c>
      <c r="G381" s="31" t="n">
        <v>45479</v>
      </c>
      <c r="H381" s="30" t="s">
        <v>135</v>
      </c>
      <c r="I381" s="30" t="s">
        <v>278</v>
      </c>
      <c r="J381" s="30" t="s">
        <v>618</v>
      </c>
      <c r="K381" s="30" t="s">
        <v>138</v>
      </c>
      <c r="L381" s="30" t="n">
        <v>41</v>
      </c>
      <c r="M381" s="30" t="n">
        <v>32</v>
      </c>
      <c r="N381" s="30" t="s">
        <v>127</v>
      </c>
      <c r="O381" s="30" t="s">
        <v>128</v>
      </c>
      <c r="P381" s="30" t="s">
        <v>129</v>
      </c>
      <c r="Q381" s="32" t="n">
        <v>1319.9</v>
      </c>
      <c r="R381" s="30" t="s">
        <v>172</v>
      </c>
      <c r="S381" s="30" t="s">
        <v>157</v>
      </c>
      <c r="T381" s="30" t="n">
        <v>5</v>
      </c>
    </row>
    <row r="382" customFormat="false" ht="15" hidden="false" customHeight="false" outlineLevel="0" collapsed="false">
      <c r="A382" s="27" t="s">
        <v>1194</v>
      </c>
      <c r="B382" s="27" t="s">
        <v>1195</v>
      </c>
      <c r="C382" s="27" t="n">
        <v>-5</v>
      </c>
      <c r="D382" s="27" t="s">
        <v>181</v>
      </c>
      <c r="E382" s="28" t="n">
        <v>45577</v>
      </c>
      <c r="F382" s="27" t="s">
        <v>1143</v>
      </c>
      <c r="G382" s="28" t="n">
        <v>45578</v>
      </c>
      <c r="H382" s="27" t="s">
        <v>217</v>
      </c>
      <c r="I382" s="27" t="s">
        <v>282</v>
      </c>
      <c r="J382" s="27" t="s">
        <v>218</v>
      </c>
      <c r="K382" s="27" t="s">
        <v>156</v>
      </c>
      <c r="L382" s="27" t="n">
        <v>44</v>
      </c>
      <c r="M382" s="27" t="n">
        <v>68</v>
      </c>
      <c r="N382" s="27" t="s">
        <v>186</v>
      </c>
      <c r="O382" s="27" t="s">
        <v>128</v>
      </c>
      <c r="P382" s="27" t="s">
        <v>187</v>
      </c>
      <c r="Q382" s="29" t="n">
        <v>4757.64</v>
      </c>
      <c r="R382" s="27" t="s">
        <v>172</v>
      </c>
      <c r="S382" s="27" t="s">
        <v>192</v>
      </c>
      <c r="T382" s="27" t="n">
        <v>4</v>
      </c>
    </row>
    <row r="383" customFormat="false" ht="15" hidden="false" customHeight="false" outlineLevel="0" collapsed="false">
      <c r="A383" s="30" t="s">
        <v>1196</v>
      </c>
      <c r="B383" s="30" t="s">
        <v>1197</v>
      </c>
      <c r="C383" s="30" t="n">
        <v>25</v>
      </c>
      <c r="D383" s="30" t="s">
        <v>121</v>
      </c>
      <c r="E383" s="31" t="n">
        <v>45622</v>
      </c>
      <c r="F383" s="30" t="s">
        <v>1132</v>
      </c>
      <c r="G383" s="31" t="n">
        <v>45622</v>
      </c>
      <c r="H383" s="30" t="s">
        <v>161</v>
      </c>
      <c r="I383" s="30" t="s">
        <v>320</v>
      </c>
      <c r="J383" s="30" t="s">
        <v>426</v>
      </c>
      <c r="K383" s="30" t="s">
        <v>138</v>
      </c>
      <c r="L383" s="30" t="n">
        <v>46</v>
      </c>
      <c r="M383" s="30" t="n">
        <v>42</v>
      </c>
      <c r="N383" s="30" t="s">
        <v>127</v>
      </c>
      <c r="O383" s="30" t="s">
        <v>139</v>
      </c>
      <c r="P383" s="30" t="s">
        <v>187</v>
      </c>
      <c r="Q383" s="32" t="n">
        <v>1613.09</v>
      </c>
      <c r="R383" s="30" t="s">
        <v>130</v>
      </c>
      <c r="S383" s="30" t="s">
        <v>178</v>
      </c>
      <c r="T383" s="30" t="n">
        <v>4</v>
      </c>
    </row>
    <row r="384" customFormat="false" ht="15" hidden="false" customHeight="false" outlineLevel="0" collapsed="false">
      <c r="A384" s="27" t="s">
        <v>1198</v>
      </c>
      <c r="B384" s="27" t="s">
        <v>613</v>
      </c>
      <c r="C384" s="27" t="n">
        <v>0</v>
      </c>
      <c r="D384" s="27" t="s">
        <v>181</v>
      </c>
      <c r="E384" s="28" t="n">
        <v>45647</v>
      </c>
      <c r="F384" s="27" t="s">
        <v>780</v>
      </c>
      <c r="G384" s="28" t="n">
        <v>45647</v>
      </c>
      <c r="H384" s="27" t="s">
        <v>123</v>
      </c>
      <c r="I384" s="27" t="s">
        <v>304</v>
      </c>
      <c r="J384" s="27" t="s">
        <v>125</v>
      </c>
      <c r="K384" s="27" t="s">
        <v>156</v>
      </c>
      <c r="L384" s="27" t="n">
        <v>23</v>
      </c>
      <c r="M384" s="27" t="n">
        <v>47</v>
      </c>
      <c r="N384" s="27" t="s">
        <v>127</v>
      </c>
      <c r="O384" s="27" t="s">
        <v>171</v>
      </c>
      <c r="P384" s="27" t="s">
        <v>187</v>
      </c>
      <c r="Q384" s="29" t="n">
        <v>3672.88</v>
      </c>
      <c r="R384" s="27" t="s">
        <v>130</v>
      </c>
      <c r="S384" s="27" t="s">
        <v>164</v>
      </c>
      <c r="T384" s="27" t="n">
        <v>5</v>
      </c>
    </row>
    <row r="385" customFormat="false" ht="15" hidden="false" customHeight="false" outlineLevel="0" collapsed="false">
      <c r="A385" s="30" t="s">
        <v>1199</v>
      </c>
      <c r="B385" s="30" t="s">
        <v>1200</v>
      </c>
      <c r="C385" s="30" t="n">
        <v>32</v>
      </c>
      <c r="D385" s="30" t="s">
        <v>181</v>
      </c>
      <c r="E385" s="31" t="n">
        <v>45573</v>
      </c>
      <c r="F385" s="30" t="s">
        <v>1182</v>
      </c>
      <c r="G385" s="31" t="n">
        <v>45582</v>
      </c>
      <c r="H385" s="30" t="s">
        <v>135</v>
      </c>
      <c r="I385" s="30" t="s">
        <v>251</v>
      </c>
      <c r="J385" s="30" t="s">
        <v>618</v>
      </c>
      <c r="K385" s="30" t="s">
        <v>202</v>
      </c>
      <c r="L385" s="30" t="n">
        <v>1</v>
      </c>
      <c r="M385" s="30" t="n">
        <v>132</v>
      </c>
      <c r="N385" s="30" t="s">
        <v>186</v>
      </c>
      <c r="O385" s="30" t="s">
        <v>139</v>
      </c>
      <c r="P385" s="30" t="s">
        <v>150</v>
      </c>
      <c r="Q385" s="32" t="n">
        <v>16493.14</v>
      </c>
      <c r="R385" s="30" t="s">
        <v>462</v>
      </c>
      <c r="S385" s="30" t="s">
        <v>178</v>
      </c>
      <c r="T385" s="30" t="n">
        <v>2</v>
      </c>
    </row>
    <row r="386" customFormat="false" ht="15" hidden="false" customHeight="false" outlineLevel="0" collapsed="false">
      <c r="A386" s="27" t="s">
        <v>1201</v>
      </c>
      <c r="B386" s="27" t="s">
        <v>1202</v>
      </c>
      <c r="C386" s="27" t="n">
        <v>64</v>
      </c>
      <c r="D386" s="27" t="s">
        <v>181</v>
      </c>
      <c r="E386" s="28" t="n">
        <v>45515</v>
      </c>
      <c r="F386" s="27" t="s">
        <v>160</v>
      </c>
      <c r="G386" s="28" t="n">
        <v>45515</v>
      </c>
      <c r="H386" s="27" t="s">
        <v>146</v>
      </c>
      <c r="I386" s="27" t="s">
        <v>147</v>
      </c>
      <c r="J386" s="27" t="s">
        <v>222</v>
      </c>
      <c r="K386" s="27" t="s">
        <v>156</v>
      </c>
      <c r="L386" s="27" t="n">
        <v>32</v>
      </c>
      <c r="M386" s="27" t="n">
        <v>80</v>
      </c>
      <c r="N386" s="27" t="s">
        <v>127</v>
      </c>
      <c r="O386" s="27" t="s">
        <v>139</v>
      </c>
      <c r="P386" s="27" t="s">
        <v>140</v>
      </c>
      <c r="Q386" s="29" t="n">
        <v>4710.33</v>
      </c>
      <c r="R386" s="27" t="s">
        <v>130</v>
      </c>
      <c r="S386" s="27" t="s">
        <v>131</v>
      </c>
      <c r="T386" s="27" t="n">
        <v>4</v>
      </c>
    </row>
    <row r="387" customFormat="false" ht="15" hidden="false" customHeight="false" outlineLevel="0" collapsed="false">
      <c r="A387" s="30" t="s">
        <v>1203</v>
      </c>
      <c r="B387" s="30" t="s">
        <v>1204</v>
      </c>
      <c r="C387" s="30" t="n">
        <v>51</v>
      </c>
      <c r="D387" s="30" t="s">
        <v>181</v>
      </c>
      <c r="E387" s="31" t="n">
        <v>45598</v>
      </c>
      <c r="F387" s="30" t="s">
        <v>901</v>
      </c>
      <c r="G387" s="31" t="n">
        <v>45599</v>
      </c>
      <c r="H387" s="30" t="s">
        <v>123</v>
      </c>
      <c r="I387" s="30" t="s">
        <v>124</v>
      </c>
      <c r="J387" s="30" t="s">
        <v>305</v>
      </c>
      <c r="K387" s="30" t="s">
        <v>156</v>
      </c>
      <c r="L387" s="30" t="n">
        <v>41</v>
      </c>
      <c r="M387" s="30" t="n">
        <v>64</v>
      </c>
      <c r="N387" s="30" t="s">
        <v>186</v>
      </c>
      <c r="O387" s="30" t="s">
        <v>171</v>
      </c>
      <c r="P387" s="30" t="s">
        <v>129</v>
      </c>
      <c r="Q387" s="32" t="n">
        <v>3640.91</v>
      </c>
      <c r="R387" s="30" t="s">
        <v>268</v>
      </c>
      <c r="S387" s="30" t="s">
        <v>164</v>
      </c>
      <c r="T387" s="30" t="n">
        <v>2</v>
      </c>
    </row>
    <row r="388" customFormat="false" ht="15" hidden="false" customHeight="false" outlineLevel="0" collapsed="false">
      <c r="A388" s="27" t="s">
        <v>1205</v>
      </c>
      <c r="B388" s="27" t="s">
        <v>481</v>
      </c>
      <c r="C388" s="27" t="n">
        <v>16</v>
      </c>
      <c r="D388" s="27" t="s">
        <v>121</v>
      </c>
      <c r="E388" s="28" t="n">
        <v>45555</v>
      </c>
      <c r="F388" s="27" t="s">
        <v>331</v>
      </c>
      <c r="G388" s="28" t="n">
        <v>45556</v>
      </c>
      <c r="H388" s="27" t="s">
        <v>161</v>
      </c>
      <c r="I388" s="27" t="s">
        <v>320</v>
      </c>
      <c r="J388" s="27" t="s">
        <v>385</v>
      </c>
      <c r="K388" s="27" t="s">
        <v>138</v>
      </c>
      <c r="L388" s="27" t="n">
        <v>74</v>
      </c>
      <c r="M388" s="27" t="n">
        <v>40</v>
      </c>
      <c r="N388" s="27" t="s">
        <v>186</v>
      </c>
      <c r="O388" s="27" t="s">
        <v>149</v>
      </c>
      <c r="P388" s="27" t="s">
        <v>140</v>
      </c>
      <c r="Q388" s="29" t="n">
        <v>1423.28</v>
      </c>
      <c r="R388" s="27" t="s">
        <v>268</v>
      </c>
      <c r="S388" s="27" t="s">
        <v>157</v>
      </c>
      <c r="T388" s="27" t="n">
        <v>2</v>
      </c>
    </row>
    <row r="389" customFormat="false" ht="15" hidden="false" customHeight="false" outlineLevel="0" collapsed="false">
      <c r="A389" s="30" t="s">
        <v>1206</v>
      </c>
      <c r="B389" s="30" t="s">
        <v>1207</v>
      </c>
      <c r="C389" s="30" t="n">
        <v>46</v>
      </c>
      <c r="D389" s="30" t="s">
        <v>121</v>
      </c>
      <c r="E389" s="31" t="n">
        <v>45357</v>
      </c>
      <c r="F389" s="30" t="s">
        <v>948</v>
      </c>
      <c r="G389" s="31" t="n">
        <v>45357</v>
      </c>
      <c r="H389" s="30" t="s">
        <v>206</v>
      </c>
      <c r="I389" s="30" t="s">
        <v>207</v>
      </c>
      <c r="J389" s="30" t="s">
        <v>208</v>
      </c>
      <c r="K389" s="30" t="s">
        <v>156</v>
      </c>
      <c r="L389" s="30" t="n">
        <v>20</v>
      </c>
      <c r="M389" s="30" t="n">
        <v>53</v>
      </c>
      <c r="N389" s="30" t="s">
        <v>127</v>
      </c>
      <c r="O389" s="30" t="s">
        <v>149</v>
      </c>
      <c r="P389" s="30" t="s">
        <v>129</v>
      </c>
      <c r="Q389" s="32" t="n">
        <v>3265.91</v>
      </c>
      <c r="R389" s="30" t="s">
        <v>130</v>
      </c>
      <c r="S389" s="30" t="s">
        <v>164</v>
      </c>
      <c r="T389" s="30" t="n">
        <v>4</v>
      </c>
    </row>
    <row r="390" customFormat="false" ht="15" hidden="false" customHeight="false" outlineLevel="0" collapsed="false">
      <c r="A390" s="27" t="s">
        <v>1208</v>
      </c>
      <c r="B390" s="27" t="s">
        <v>1209</v>
      </c>
      <c r="C390" s="27" t="n">
        <v>28</v>
      </c>
      <c r="D390" s="27" t="s">
        <v>181</v>
      </c>
      <c r="E390" s="28" t="n">
        <v>45623</v>
      </c>
      <c r="F390" s="27" t="s">
        <v>764</v>
      </c>
      <c r="G390" s="28" t="n">
        <v>45623</v>
      </c>
      <c r="H390" s="27" t="s">
        <v>206</v>
      </c>
      <c r="I390" s="27" t="s">
        <v>232</v>
      </c>
      <c r="J390" s="27" t="s">
        <v>233</v>
      </c>
      <c r="K390" s="27" t="s">
        <v>138</v>
      </c>
      <c r="L390" s="27" t="n">
        <v>62</v>
      </c>
      <c r="M390" s="27" t="n">
        <v>23</v>
      </c>
      <c r="N390" s="27" t="s">
        <v>127</v>
      </c>
      <c r="O390" s="27" t="s">
        <v>139</v>
      </c>
      <c r="P390" s="27" t="s">
        <v>150</v>
      </c>
      <c r="Q390" s="29" t="n">
        <v>840.08</v>
      </c>
      <c r="R390" s="27" t="s">
        <v>130</v>
      </c>
      <c r="S390" s="27" t="s">
        <v>151</v>
      </c>
      <c r="T390" s="27" t="n">
        <v>3</v>
      </c>
    </row>
    <row r="391" customFormat="false" ht="15" hidden="false" customHeight="false" outlineLevel="0" collapsed="false">
      <c r="A391" s="30" t="s">
        <v>1210</v>
      </c>
      <c r="B391" s="30" t="s">
        <v>1211</v>
      </c>
      <c r="C391" s="30" t="n">
        <v>40</v>
      </c>
      <c r="D391" s="30" t="s">
        <v>607</v>
      </c>
      <c r="E391" s="31" t="n">
        <v>45648</v>
      </c>
      <c r="F391" s="30" t="s">
        <v>624</v>
      </c>
      <c r="G391" s="31" t="n">
        <v>45649</v>
      </c>
      <c r="H391" s="30" t="s">
        <v>183</v>
      </c>
      <c r="I391" s="30" t="s">
        <v>184</v>
      </c>
      <c r="J391" s="30" t="s">
        <v>411</v>
      </c>
      <c r="K391" s="30" t="s">
        <v>156</v>
      </c>
      <c r="L391" s="30" t="n">
        <v>27</v>
      </c>
      <c r="M391" s="30" t="n">
        <v>31</v>
      </c>
      <c r="N391" s="30" t="s">
        <v>186</v>
      </c>
      <c r="O391" s="30" t="s">
        <v>139</v>
      </c>
      <c r="P391" s="30" t="s">
        <v>140</v>
      </c>
      <c r="Q391" s="32" t="n">
        <v>3319.55</v>
      </c>
      <c r="R391" s="30" t="s">
        <v>130</v>
      </c>
      <c r="S391" s="30" t="s">
        <v>178</v>
      </c>
      <c r="T391" s="30" t="n">
        <v>5</v>
      </c>
    </row>
    <row r="392" customFormat="false" ht="15" hidden="false" customHeight="false" outlineLevel="0" collapsed="false">
      <c r="A392" s="27" t="s">
        <v>1212</v>
      </c>
      <c r="B392" s="27" t="s">
        <v>1213</v>
      </c>
      <c r="C392" s="27" t="n">
        <v>59</v>
      </c>
      <c r="D392" s="27" t="s">
        <v>121</v>
      </c>
      <c r="E392" s="28" t="n">
        <v>45398</v>
      </c>
      <c r="F392" s="27" t="s">
        <v>1214</v>
      </c>
      <c r="G392" s="28" t="n">
        <v>45398</v>
      </c>
      <c r="H392" s="27" t="s">
        <v>135</v>
      </c>
      <c r="I392" s="27" t="s">
        <v>136</v>
      </c>
      <c r="J392" s="27" t="s">
        <v>137</v>
      </c>
      <c r="K392" s="27" t="s">
        <v>138</v>
      </c>
      <c r="L392" s="27" t="n">
        <v>72</v>
      </c>
      <c r="M392" s="27" t="n">
        <v>30</v>
      </c>
      <c r="N392" s="27" t="s">
        <v>127</v>
      </c>
      <c r="O392" s="27" t="s">
        <v>128</v>
      </c>
      <c r="P392" s="27" t="s">
        <v>140</v>
      </c>
      <c r="Q392" s="29" t="n">
        <v>2704.65</v>
      </c>
      <c r="R392" s="27" t="s">
        <v>130</v>
      </c>
      <c r="S392" s="27" t="s">
        <v>141</v>
      </c>
      <c r="T392" s="27" t="n">
        <v>4</v>
      </c>
    </row>
    <row r="393" customFormat="false" ht="15" hidden="false" customHeight="false" outlineLevel="0" collapsed="false">
      <c r="A393" s="30" t="s">
        <v>1215</v>
      </c>
      <c r="B393" s="30" t="s">
        <v>1216</v>
      </c>
      <c r="C393" s="30" t="n">
        <v>37</v>
      </c>
      <c r="D393" s="30" t="s">
        <v>121</v>
      </c>
      <c r="E393" s="31" t="n">
        <v>45516</v>
      </c>
      <c r="F393" s="30" t="s">
        <v>414</v>
      </c>
      <c r="G393" s="31" t="n">
        <v>45517</v>
      </c>
      <c r="H393" s="30" t="s">
        <v>217</v>
      </c>
      <c r="I393" s="30" t="s">
        <v>392</v>
      </c>
      <c r="J393" s="30" t="s">
        <v>388</v>
      </c>
      <c r="K393" s="30" t="s">
        <v>126</v>
      </c>
      <c r="L393" s="30" t="n">
        <v>29</v>
      </c>
      <c r="M393" s="30" t="n">
        <v>99</v>
      </c>
      <c r="N393" s="30" t="s">
        <v>186</v>
      </c>
      <c r="O393" s="30" t="s">
        <v>128</v>
      </c>
      <c r="P393" s="30" t="s">
        <v>129</v>
      </c>
      <c r="Q393" s="32" t="n">
        <v>8817.28</v>
      </c>
      <c r="R393" s="30" t="s">
        <v>130</v>
      </c>
      <c r="S393" s="30" t="s">
        <v>164</v>
      </c>
      <c r="T393" s="30" t="n">
        <v>5</v>
      </c>
    </row>
    <row r="394" customFormat="false" ht="15" hidden="false" customHeight="false" outlineLevel="0" collapsed="false">
      <c r="A394" s="27" t="s">
        <v>1217</v>
      </c>
      <c r="B394" s="27" t="s">
        <v>1218</v>
      </c>
      <c r="C394" s="27" t="n">
        <v>54</v>
      </c>
      <c r="D394" s="27" t="s">
        <v>181</v>
      </c>
      <c r="E394" s="28" t="n">
        <v>45298</v>
      </c>
      <c r="F394" s="27" t="s">
        <v>519</v>
      </c>
      <c r="G394" s="28" t="n">
        <v>45299</v>
      </c>
      <c r="H394" s="27" t="s">
        <v>161</v>
      </c>
      <c r="I394" s="27" t="s">
        <v>538</v>
      </c>
      <c r="J394" s="27" t="s">
        <v>385</v>
      </c>
      <c r="K394" s="27" t="s">
        <v>138</v>
      </c>
      <c r="L394" s="27" t="n">
        <v>87</v>
      </c>
      <c r="M394" s="27" t="n">
        <v>34</v>
      </c>
      <c r="N394" s="27" t="s">
        <v>127</v>
      </c>
      <c r="O394" s="27" t="s">
        <v>171</v>
      </c>
      <c r="P394" s="27" t="s">
        <v>140</v>
      </c>
      <c r="Q394" s="29" t="n">
        <v>1978.65</v>
      </c>
      <c r="R394" s="27" t="s">
        <v>130</v>
      </c>
      <c r="S394" s="27" t="s">
        <v>164</v>
      </c>
      <c r="T394" s="27" t="n">
        <v>3</v>
      </c>
    </row>
    <row r="395" customFormat="false" ht="15" hidden="false" customHeight="false" outlineLevel="0" collapsed="false">
      <c r="A395" s="30" t="s">
        <v>1219</v>
      </c>
      <c r="B395" s="30" t="s">
        <v>930</v>
      </c>
      <c r="C395" s="30" t="n">
        <v>25</v>
      </c>
      <c r="D395" s="30" t="s">
        <v>181</v>
      </c>
      <c r="E395" s="31" t="n">
        <v>45401</v>
      </c>
      <c r="F395" s="30" t="s">
        <v>1220</v>
      </c>
      <c r="G395" s="31" t="n">
        <v>45402</v>
      </c>
      <c r="H395" s="30" t="s">
        <v>242</v>
      </c>
      <c r="I395" s="30" t="s">
        <v>243</v>
      </c>
      <c r="J395" s="30" t="s">
        <v>363</v>
      </c>
      <c r="K395" s="30" t="s">
        <v>126</v>
      </c>
      <c r="L395" s="30" t="n">
        <v>17</v>
      </c>
      <c r="M395" s="30" t="n">
        <v>69</v>
      </c>
      <c r="N395" s="30" t="s">
        <v>127</v>
      </c>
      <c r="O395" s="30" t="s">
        <v>149</v>
      </c>
      <c r="P395" s="30" t="s">
        <v>150</v>
      </c>
      <c r="Q395" s="32" t="n">
        <v>8531.12</v>
      </c>
      <c r="R395" s="30" t="s">
        <v>172</v>
      </c>
      <c r="S395" s="30" t="s">
        <v>335</v>
      </c>
      <c r="T395" s="30" t="n">
        <v>3</v>
      </c>
    </row>
    <row r="396" customFormat="false" ht="15" hidden="false" customHeight="false" outlineLevel="0" collapsed="false">
      <c r="A396" s="27" t="s">
        <v>1221</v>
      </c>
      <c r="B396" s="27" t="s">
        <v>1222</v>
      </c>
      <c r="C396" s="27" t="n">
        <v>41</v>
      </c>
      <c r="D396" s="27" t="s">
        <v>181</v>
      </c>
      <c r="E396" s="28" t="n">
        <v>45300</v>
      </c>
      <c r="F396" s="27" t="s">
        <v>785</v>
      </c>
      <c r="G396" s="28" t="n">
        <v>45300</v>
      </c>
      <c r="H396" s="27" t="s">
        <v>123</v>
      </c>
      <c r="I396" s="27" t="s">
        <v>124</v>
      </c>
      <c r="J396" s="27" t="s">
        <v>305</v>
      </c>
      <c r="K396" s="27" t="s">
        <v>156</v>
      </c>
      <c r="L396" s="27" t="n">
        <v>25</v>
      </c>
      <c r="M396" s="27" t="n">
        <v>50</v>
      </c>
      <c r="N396" s="27" t="s">
        <v>127</v>
      </c>
      <c r="O396" s="27" t="s">
        <v>128</v>
      </c>
      <c r="P396" s="27" t="s">
        <v>150</v>
      </c>
      <c r="Q396" s="29"/>
      <c r="R396" s="27" t="s">
        <v>130</v>
      </c>
      <c r="S396" s="27" t="s">
        <v>131</v>
      </c>
      <c r="T396" s="27" t="n">
        <v>4</v>
      </c>
    </row>
    <row r="397" customFormat="false" ht="15" hidden="false" customHeight="false" outlineLevel="0" collapsed="false">
      <c r="A397" s="30" t="s">
        <v>1223</v>
      </c>
      <c r="B397" s="30" t="s">
        <v>1224</v>
      </c>
      <c r="C397" s="30" t="n">
        <v>26</v>
      </c>
      <c r="D397" s="30" t="s">
        <v>121</v>
      </c>
      <c r="E397" s="31" t="n">
        <v>45551</v>
      </c>
      <c r="F397" s="30" t="s">
        <v>762</v>
      </c>
      <c r="G397" s="31" t="n">
        <v>45554</v>
      </c>
      <c r="H397" s="30" t="s">
        <v>183</v>
      </c>
      <c r="I397" s="30" t="s">
        <v>212</v>
      </c>
      <c r="J397" s="30" t="s">
        <v>213</v>
      </c>
      <c r="K397" s="30" t="s">
        <v>202</v>
      </c>
      <c r="L397" s="30" t="n">
        <v>7</v>
      </c>
      <c r="M397" s="30" t="n">
        <v>108</v>
      </c>
      <c r="N397" s="30" t="s">
        <v>186</v>
      </c>
      <c r="O397" s="30" t="s">
        <v>149</v>
      </c>
      <c r="P397" s="30" t="s">
        <v>150</v>
      </c>
      <c r="Q397" s="32" t="n">
        <v>16372.95</v>
      </c>
      <c r="R397" s="30" t="s">
        <v>172</v>
      </c>
      <c r="S397" s="30" t="s">
        <v>151</v>
      </c>
      <c r="T397" s="30" t="n">
        <v>3</v>
      </c>
    </row>
    <row r="398" customFormat="false" ht="15" hidden="false" customHeight="false" outlineLevel="0" collapsed="false">
      <c r="A398" s="27" t="s">
        <v>1225</v>
      </c>
      <c r="B398" s="27" t="s">
        <v>557</v>
      </c>
      <c r="C398" s="27" t="n">
        <v>1</v>
      </c>
      <c r="D398" s="27" t="s">
        <v>181</v>
      </c>
      <c r="E398" s="28" t="n">
        <v>45406</v>
      </c>
      <c r="F398" s="27" t="s">
        <v>549</v>
      </c>
      <c r="G398" s="28" t="n">
        <v>45407</v>
      </c>
      <c r="H398" s="27" t="s">
        <v>168</v>
      </c>
      <c r="I398" s="27" t="s">
        <v>366</v>
      </c>
      <c r="J398" s="27" t="s">
        <v>367</v>
      </c>
      <c r="K398" s="27" t="s">
        <v>126</v>
      </c>
      <c r="L398" s="27" t="n">
        <v>5</v>
      </c>
      <c r="M398" s="27" t="n">
        <v>91</v>
      </c>
      <c r="N398" s="27" t="s">
        <v>186</v>
      </c>
      <c r="O398" s="27" t="s">
        <v>128</v>
      </c>
      <c r="P398" s="27" t="s">
        <v>187</v>
      </c>
      <c r="Q398" s="29" t="n">
        <v>8772.14</v>
      </c>
      <c r="R398" s="27" t="s">
        <v>130</v>
      </c>
      <c r="S398" s="27" t="s">
        <v>192</v>
      </c>
      <c r="T398" s="27" t="n">
        <v>1</v>
      </c>
    </row>
    <row r="399" customFormat="false" ht="15" hidden="false" customHeight="false" outlineLevel="0" collapsed="false">
      <c r="A399" s="30" t="s">
        <v>1226</v>
      </c>
      <c r="B399" s="30" t="s">
        <v>1227</v>
      </c>
      <c r="C399" s="30" t="n">
        <v>45</v>
      </c>
      <c r="D399" s="30" t="s">
        <v>121</v>
      </c>
      <c r="E399" s="31" t="n">
        <v>45531</v>
      </c>
      <c r="F399" s="30" t="s">
        <v>1104</v>
      </c>
      <c r="G399" s="31" t="n">
        <v>45533</v>
      </c>
      <c r="H399" s="30" t="s">
        <v>168</v>
      </c>
      <c r="I399" s="30" t="s">
        <v>366</v>
      </c>
      <c r="J399" s="30" t="s">
        <v>371</v>
      </c>
      <c r="K399" s="30" t="s">
        <v>126</v>
      </c>
      <c r="L399" s="30" t="n">
        <v>16</v>
      </c>
      <c r="M399" s="30" t="n">
        <v>148</v>
      </c>
      <c r="N399" s="30" t="s">
        <v>127</v>
      </c>
      <c r="O399" s="30" t="s">
        <v>139</v>
      </c>
      <c r="P399" s="30" t="s">
        <v>187</v>
      </c>
      <c r="Q399" s="32" t="n">
        <v>8353.45</v>
      </c>
      <c r="R399" s="30" t="s">
        <v>130</v>
      </c>
      <c r="S399" s="30" t="s">
        <v>197</v>
      </c>
      <c r="T399" s="30" t="n">
        <v>3</v>
      </c>
    </row>
    <row r="400" customFormat="false" ht="15" hidden="false" customHeight="false" outlineLevel="0" collapsed="false">
      <c r="A400" s="27" t="s">
        <v>1228</v>
      </c>
      <c r="B400" s="27" t="s">
        <v>1229</v>
      </c>
      <c r="C400" s="27" t="n">
        <v>36</v>
      </c>
      <c r="D400" s="27" t="s">
        <v>121</v>
      </c>
      <c r="E400" s="28" t="n">
        <v>45498</v>
      </c>
      <c r="F400" s="27" t="s">
        <v>414</v>
      </c>
      <c r="G400" s="28" t="n">
        <v>45504</v>
      </c>
      <c r="H400" s="27" t="s">
        <v>183</v>
      </c>
      <c r="I400" s="27" t="s">
        <v>430</v>
      </c>
      <c r="J400" s="27" t="s">
        <v>476</v>
      </c>
      <c r="K400" s="27" t="s">
        <v>126</v>
      </c>
      <c r="L400" s="27" t="n">
        <v>28</v>
      </c>
      <c r="M400" s="27" t="n">
        <v>82</v>
      </c>
      <c r="N400" s="27" t="s">
        <v>186</v>
      </c>
      <c r="O400" s="27" t="s">
        <v>171</v>
      </c>
      <c r="P400" s="27" t="s">
        <v>129</v>
      </c>
      <c r="Q400" s="29" t="n">
        <v>8723.26</v>
      </c>
      <c r="R400" s="27" t="s">
        <v>172</v>
      </c>
      <c r="S400" s="27" t="s">
        <v>131</v>
      </c>
      <c r="T400" s="27" t="n">
        <v>1</v>
      </c>
    </row>
    <row r="401" customFormat="false" ht="15" hidden="false" customHeight="false" outlineLevel="0" collapsed="false">
      <c r="A401" s="30" t="s">
        <v>1230</v>
      </c>
      <c r="B401" s="30" t="s">
        <v>1168</v>
      </c>
      <c r="C401" s="30" t="n">
        <v>34</v>
      </c>
      <c r="D401" s="30" t="s">
        <v>121</v>
      </c>
      <c r="E401" s="31" t="n">
        <v>45355</v>
      </c>
      <c r="F401" s="30" t="s">
        <v>961</v>
      </c>
      <c r="G401" s="31" t="n">
        <v>45356</v>
      </c>
      <c r="H401" s="30" t="s">
        <v>161</v>
      </c>
      <c r="I401" s="30" t="s">
        <v>538</v>
      </c>
      <c r="J401" s="30" t="s">
        <v>648</v>
      </c>
      <c r="K401" s="30" t="s">
        <v>126</v>
      </c>
      <c r="L401" s="30" t="n">
        <v>8</v>
      </c>
      <c r="M401" s="30" t="n">
        <v>134</v>
      </c>
      <c r="N401" s="30" t="s">
        <v>186</v>
      </c>
      <c r="O401" s="30" t="s">
        <v>128</v>
      </c>
      <c r="P401" s="30" t="s">
        <v>187</v>
      </c>
      <c r="Q401" s="32" t="n">
        <v>7807.41</v>
      </c>
      <c r="R401" s="30" t="s">
        <v>172</v>
      </c>
      <c r="S401" s="30" t="s">
        <v>164</v>
      </c>
      <c r="T401" s="30" t="n">
        <v>1</v>
      </c>
    </row>
    <row r="402" customFormat="false" ht="15" hidden="false" customHeight="false" outlineLevel="0" collapsed="false">
      <c r="A402" s="27" t="s">
        <v>1231</v>
      </c>
      <c r="B402" s="27" t="s">
        <v>1232</v>
      </c>
      <c r="C402" s="27" t="n">
        <v>50</v>
      </c>
      <c r="D402" s="27" t="s">
        <v>181</v>
      </c>
      <c r="E402" s="28" t="n">
        <v>45491</v>
      </c>
      <c r="F402" s="27" t="s">
        <v>1233</v>
      </c>
      <c r="G402" s="28" t="n">
        <v>45491</v>
      </c>
      <c r="H402" s="27" t="s">
        <v>123</v>
      </c>
      <c r="I402" s="27" t="s">
        <v>155</v>
      </c>
      <c r="J402" s="27" t="s">
        <v>227</v>
      </c>
      <c r="K402" s="27" t="s">
        <v>138</v>
      </c>
      <c r="L402" s="27" t="n">
        <v>54</v>
      </c>
      <c r="M402" s="27" t="n">
        <v>42</v>
      </c>
      <c r="N402" s="27" t="s">
        <v>127</v>
      </c>
      <c r="O402" s="27" t="s">
        <v>171</v>
      </c>
      <c r="P402" s="27" t="s">
        <v>140</v>
      </c>
      <c r="Q402" s="29" t="n">
        <v>2521.83</v>
      </c>
      <c r="R402" s="27" t="s">
        <v>268</v>
      </c>
      <c r="S402" s="27" t="s">
        <v>197</v>
      </c>
      <c r="T402" s="27" t="n">
        <v>3</v>
      </c>
    </row>
    <row r="403" customFormat="false" ht="15" hidden="false" customHeight="false" outlineLevel="0" collapsed="false">
      <c r="A403" s="30" t="s">
        <v>1234</v>
      </c>
      <c r="B403" s="30" t="s">
        <v>1235</v>
      </c>
      <c r="C403" s="30" t="n">
        <v>0</v>
      </c>
      <c r="D403" s="30" t="s">
        <v>181</v>
      </c>
      <c r="E403" s="31" t="n">
        <v>45413</v>
      </c>
      <c r="F403" s="30" t="s">
        <v>771</v>
      </c>
      <c r="G403" s="31" t="n">
        <v>45427</v>
      </c>
      <c r="H403" s="30" t="s">
        <v>242</v>
      </c>
      <c r="I403" s="30" t="s">
        <v>466</v>
      </c>
      <c r="J403" s="30" t="s">
        <v>401</v>
      </c>
      <c r="K403" s="30" t="s">
        <v>202</v>
      </c>
      <c r="L403" s="30" t="n">
        <v>0</v>
      </c>
      <c r="M403" s="30" t="n">
        <v>131</v>
      </c>
      <c r="N403" s="30" t="s">
        <v>127</v>
      </c>
      <c r="O403" s="30" t="s">
        <v>128</v>
      </c>
      <c r="P403" s="30" t="s">
        <v>129</v>
      </c>
      <c r="Q403" s="32" t="n">
        <v>17755.81</v>
      </c>
      <c r="R403" s="30" t="s">
        <v>268</v>
      </c>
      <c r="S403" s="30" t="s">
        <v>197</v>
      </c>
      <c r="T403" s="30" t="n">
        <v>3</v>
      </c>
    </row>
    <row r="404" customFormat="false" ht="15" hidden="false" customHeight="false" outlineLevel="0" collapsed="false">
      <c r="A404" s="27" t="s">
        <v>1236</v>
      </c>
      <c r="B404" s="27" t="s">
        <v>1237</v>
      </c>
      <c r="C404" s="27" t="n">
        <v>27</v>
      </c>
      <c r="D404" s="27" t="s">
        <v>701</v>
      </c>
      <c r="E404" s="28" t="n">
        <v>45436</v>
      </c>
      <c r="F404" s="27" t="s">
        <v>1238</v>
      </c>
      <c r="G404" s="28" t="n">
        <v>45437</v>
      </c>
      <c r="H404" s="27" t="s">
        <v>183</v>
      </c>
      <c r="I404" s="27" t="s">
        <v>184</v>
      </c>
      <c r="J404" s="27" t="s">
        <v>213</v>
      </c>
      <c r="K404" s="27" t="s">
        <v>138</v>
      </c>
      <c r="L404" s="27" t="n">
        <v>87</v>
      </c>
      <c r="M404" s="27" t="n">
        <v>31</v>
      </c>
      <c r="N404" s="27" t="s">
        <v>127</v>
      </c>
      <c r="O404" s="27" t="s">
        <v>139</v>
      </c>
      <c r="P404" s="27" t="s">
        <v>140</v>
      </c>
      <c r="Q404" s="29" t="n">
        <v>2590.35</v>
      </c>
      <c r="R404" s="27" t="s">
        <v>130</v>
      </c>
      <c r="S404" s="27" t="s">
        <v>223</v>
      </c>
      <c r="T404" s="27" t="n">
        <v>3</v>
      </c>
    </row>
    <row r="405" customFormat="false" ht="15" hidden="false" customHeight="false" outlineLevel="0" collapsed="false">
      <c r="A405" s="30" t="s">
        <v>1239</v>
      </c>
      <c r="B405" s="30" t="s">
        <v>1164</v>
      </c>
      <c r="C405" s="30" t="n">
        <v>42</v>
      </c>
      <c r="D405" s="30" t="s">
        <v>121</v>
      </c>
      <c r="E405" s="31" t="n">
        <v>45450</v>
      </c>
      <c r="F405" s="30" t="s">
        <v>1240</v>
      </c>
      <c r="G405" s="31" t="n">
        <v>45453</v>
      </c>
      <c r="H405" s="30" t="s">
        <v>161</v>
      </c>
      <c r="I405" s="30" t="s">
        <v>320</v>
      </c>
      <c r="J405" s="30" t="s">
        <v>426</v>
      </c>
      <c r="K405" s="30" t="s">
        <v>126</v>
      </c>
      <c r="L405" s="30" t="n">
        <v>13</v>
      </c>
      <c r="M405" s="30" t="n">
        <v>121</v>
      </c>
      <c r="N405" s="30" t="s">
        <v>186</v>
      </c>
      <c r="O405" s="30" t="s">
        <v>139</v>
      </c>
      <c r="P405" s="30" t="s">
        <v>129</v>
      </c>
      <c r="Q405" s="32" t="n">
        <v>8707.46</v>
      </c>
      <c r="R405" s="30" t="s">
        <v>268</v>
      </c>
      <c r="S405" s="30" t="s">
        <v>223</v>
      </c>
      <c r="T405" s="30" t="n">
        <v>5</v>
      </c>
    </row>
    <row r="406" customFormat="false" ht="15" hidden="false" customHeight="false" outlineLevel="0" collapsed="false">
      <c r="A406" s="27" t="s">
        <v>1241</v>
      </c>
      <c r="B406" s="27" t="s">
        <v>1242</v>
      </c>
      <c r="C406" s="27" t="n">
        <v>45</v>
      </c>
      <c r="D406" s="27" t="s">
        <v>121</v>
      </c>
      <c r="E406" s="28" t="n">
        <v>45523</v>
      </c>
      <c r="F406" s="27" t="s">
        <v>848</v>
      </c>
      <c r="G406" s="28" t="n">
        <v>45537</v>
      </c>
      <c r="H406" s="27" t="s">
        <v>123</v>
      </c>
      <c r="I406" s="27" t="s">
        <v>304</v>
      </c>
      <c r="J406" s="27" t="s">
        <v>125</v>
      </c>
      <c r="K406" s="27" t="s">
        <v>202</v>
      </c>
      <c r="L406" s="27" t="n">
        <v>11</v>
      </c>
      <c r="M406" s="27" t="n">
        <v>76</v>
      </c>
      <c r="N406" s="27" t="s">
        <v>186</v>
      </c>
      <c r="O406" s="27" t="s">
        <v>128</v>
      </c>
      <c r="P406" s="27" t="s">
        <v>150</v>
      </c>
      <c r="Q406" s="29" t="n">
        <v>17342.72</v>
      </c>
      <c r="R406" s="27" t="s">
        <v>268</v>
      </c>
      <c r="S406" s="27" t="s">
        <v>192</v>
      </c>
      <c r="T406" s="27" t="n">
        <v>3</v>
      </c>
    </row>
    <row r="407" customFormat="false" ht="15" hidden="false" customHeight="false" outlineLevel="0" collapsed="false">
      <c r="A407" s="30" t="s">
        <v>1243</v>
      </c>
      <c r="B407" s="30" t="s">
        <v>1244</v>
      </c>
      <c r="C407" s="30" t="n">
        <v>34</v>
      </c>
      <c r="D407" s="30" t="s">
        <v>121</v>
      </c>
      <c r="E407" s="31" t="n">
        <v>45405</v>
      </c>
      <c r="F407" s="30" t="s">
        <v>1214</v>
      </c>
      <c r="G407" s="31" t="n">
        <v>45408</v>
      </c>
      <c r="H407" s="30" t="s">
        <v>161</v>
      </c>
      <c r="I407" s="30" t="s">
        <v>538</v>
      </c>
      <c r="J407" s="30" t="s">
        <v>258</v>
      </c>
      <c r="K407" s="30" t="s">
        <v>156</v>
      </c>
      <c r="L407" s="30" t="n">
        <v>28</v>
      </c>
      <c r="M407" s="30" t="n">
        <v>76</v>
      </c>
      <c r="N407" s="30" t="s">
        <v>127</v>
      </c>
      <c r="O407" s="30" t="s">
        <v>128</v>
      </c>
      <c r="P407" s="30" t="s">
        <v>140</v>
      </c>
      <c r="Q407" s="32" t="n">
        <v>3710.16</v>
      </c>
      <c r="R407" s="30" t="s">
        <v>130</v>
      </c>
      <c r="S407" s="30" t="s">
        <v>223</v>
      </c>
      <c r="T407" s="30" t="n">
        <v>3</v>
      </c>
    </row>
    <row r="408" customFormat="false" ht="15" hidden="false" customHeight="false" outlineLevel="0" collapsed="false">
      <c r="A408" s="27" t="s">
        <v>1245</v>
      </c>
      <c r="B408" s="27" t="s">
        <v>1246</v>
      </c>
      <c r="C408" s="27"/>
      <c r="D408" s="27" t="s">
        <v>121</v>
      </c>
      <c r="E408" s="28" t="n">
        <v>45457</v>
      </c>
      <c r="F408" s="27" t="s">
        <v>543</v>
      </c>
      <c r="G408" s="28" t="n">
        <v>45459</v>
      </c>
      <c r="H408" s="27" t="s">
        <v>217</v>
      </c>
      <c r="I408" s="27" t="s">
        <v>282</v>
      </c>
      <c r="J408" s="27" t="s">
        <v>388</v>
      </c>
      <c r="K408" s="27" t="s">
        <v>156</v>
      </c>
      <c r="L408" s="27" t="n">
        <v>60</v>
      </c>
      <c r="M408" s="27" t="n">
        <v>62</v>
      </c>
      <c r="N408" s="27" t="s">
        <v>127</v>
      </c>
      <c r="O408" s="27" t="s">
        <v>139</v>
      </c>
      <c r="P408" s="27" t="s">
        <v>129</v>
      </c>
      <c r="Q408" s="29" t="n">
        <v>4075.71</v>
      </c>
      <c r="R408" s="27" t="s">
        <v>130</v>
      </c>
      <c r="S408" s="27" t="s">
        <v>131</v>
      </c>
      <c r="T408" s="27" t="n">
        <v>5</v>
      </c>
    </row>
    <row r="409" customFormat="false" ht="15" hidden="false" customHeight="false" outlineLevel="0" collapsed="false">
      <c r="A409" s="30" t="s">
        <v>1247</v>
      </c>
      <c r="B409" s="30" t="s">
        <v>1248</v>
      </c>
      <c r="C409" s="30" t="n">
        <v>38</v>
      </c>
      <c r="D409" s="30" t="s">
        <v>181</v>
      </c>
      <c r="E409" s="31" t="n">
        <v>45440</v>
      </c>
      <c r="F409" s="30" t="s">
        <v>587</v>
      </c>
      <c r="G409" s="31" t="n">
        <v>45440</v>
      </c>
      <c r="H409" s="30" t="s">
        <v>236</v>
      </c>
      <c r="I409" s="30" t="s">
        <v>266</v>
      </c>
      <c r="J409" s="30" t="s">
        <v>238</v>
      </c>
      <c r="K409" s="30" t="s">
        <v>138</v>
      </c>
      <c r="L409" s="30" t="n">
        <v>67</v>
      </c>
      <c r="M409" s="30" t="n">
        <v>19</v>
      </c>
      <c r="N409" s="30" t="s">
        <v>127</v>
      </c>
      <c r="O409" s="30" t="s">
        <v>149</v>
      </c>
      <c r="P409" s="30" t="s">
        <v>187</v>
      </c>
      <c r="Q409" s="32" t="n">
        <v>1206.6</v>
      </c>
      <c r="R409" s="30" t="s">
        <v>130</v>
      </c>
      <c r="S409" s="30" t="s">
        <v>178</v>
      </c>
      <c r="T409" s="30" t="n">
        <v>5</v>
      </c>
    </row>
    <row r="410" customFormat="false" ht="15" hidden="false" customHeight="false" outlineLevel="0" collapsed="false">
      <c r="A410" s="27" t="s">
        <v>1249</v>
      </c>
      <c r="B410" s="27" t="s">
        <v>606</v>
      </c>
      <c r="C410" s="27" t="n">
        <v>10</v>
      </c>
      <c r="D410" s="27" t="s">
        <v>181</v>
      </c>
      <c r="E410" s="28" t="n">
        <v>45434</v>
      </c>
      <c r="F410" s="27" t="s">
        <v>1250</v>
      </c>
      <c r="G410" s="28" t="n">
        <v>45434</v>
      </c>
      <c r="H410" s="27" t="s">
        <v>206</v>
      </c>
      <c r="I410" s="27" t="s">
        <v>232</v>
      </c>
      <c r="J410" s="27" t="s">
        <v>615</v>
      </c>
      <c r="K410" s="27" t="s">
        <v>138</v>
      </c>
      <c r="L410" s="27" t="n">
        <v>64</v>
      </c>
      <c r="M410" s="27" t="n">
        <v>36</v>
      </c>
      <c r="N410" s="27" t="s">
        <v>127</v>
      </c>
      <c r="O410" s="27" t="s">
        <v>139</v>
      </c>
      <c r="P410" s="27" t="s">
        <v>129</v>
      </c>
      <c r="Q410" s="29" t="n">
        <v>2226.46</v>
      </c>
      <c r="R410" s="27" t="s">
        <v>130</v>
      </c>
      <c r="S410" s="27" t="s">
        <v>131</v>
      </c>
      <c r="T410" s="27" t="n">
        <v>5</v>
      </c>
    </row>
    <row r="411" customFormat="false" ht="15" hidden="false" customHeight="false" outlineLevel="0" collapsed="false">
      <c r="A411" s="30" t="s">
        <v>1251</v>
      </c>
      <c r="B411" s="30" t="s">
        <v>1252</v>
      </c>
      <c r="C411" s="30" t="n">
        <v>42</v>
      </c>
      <c r="D411" s="30" t="s">
        <v>121</v>
      </c>
      <c r="E411" s="31" t="n">
        <v>45634</v>
      </c>
      <c r="F411" s="30" t="s">
        <v>511</v>
      </c>
      <c r="G411" s="31" t="n">
        <v>45636</v>
      </c>
      <c r="H411" s="30" t="s">
        <v>217</v>
      </c>
      <c r="I411" s="30" t="s">
        <v>344</v>
      </c>
      <c r="J411" s="30" t="s">
        <v>294</v>
      </c>
      <c r="K411" s="30" t="s">
        <v>156</v>
      </c>
      <c r="L411" s="30" t="n">
        <v>20</v>
      </c>
      <c r="M411" s="30" t="n">
        <v>32</v>
      </c>
      <c r="N411" s="30" t="s">
        <v>127</v>
      </c>
      <c r="O411" s="30" t="s">
        <v>171</v>
      </c>
      <c r="P411" s="30" t="s">
        <v>140</v>
      </c>
      <c r="Q411" s="32" t="n">
        <v>3674.43</v>
      </c>
      <c r="R411" s="30" t="s">
        <v>130</v>
      </c>
      <c r="S411" s="30" t="s">
        <v>520</v>
      </c>
      <c r="T411" s="30" t="n">
        <v>4</v>
      </c>
    </row>
    <row r="412" customFormat="false" ht="15" hidden="false" customHeight="false" outlineLevel="0" collapsed="false">
      <c r="A412" s="27" t="s">
        <v>1253</v>
      </c>
      <c r="B412" s="27" t="s">
        <v>1254</v>
      </c>
      <c r="C412" s="27" t="n">
        <v>54</v>
      </c>
      <c r="D412" s="27" t="s">
        <v>121</v>
      </c>
      <c r="E412" s="28" t="n">
        <v>45463</v>
      </c>
      <c r="F412" s="27" t="s">
        <v>1255</v>
      </c>
      <c r="G412" s="28" t="n">
        <v>45465</v>
      </c>
      <c r="H412" s="27" t="s">
        <v>236</v>
      </c>
      <c r="I412" s="27" t="s">
        <v>323</v>
      </c>
      <c r="J412" s="27" t="s">
        <v>455</v>
      </c>
      <c r="K412" s="27" t="s">
        <v>156</v>
      </c>
      <c r="L412" s="27" t="n">
        <v>43</v>
      </c>
      <c r="M412" s="27" t="n">
        <v>70</v>
      </c>
      <c r="N412" s="27" t="s">
        <v>127</v>
      </c>
      <c r="O412" s="27" t="s">
        <v>171</v>
      </c>
      <c r="P412" s="27" t="s">
        <v>140</v>
      </c>
      <c r="Q412" s="29" t="n">
        <v>5001.26</v>
      </c>
      <c r="R412" s="27" t="s">
        <v>130</v>
      </c>
      <c r="S412" s="27" t="s">
        <v>197</v>
      </c>
      <c r="T412" s="27" t="n">
        <v>4</v>
      </c>
    </row>
    <row r="413" customFormat="false" ht="15" hidden="false" customHeight="false" outlineLevel="0" collapsed="false">
      <c r="A413" s="30" t="s">
        <v>1256</v>
      </c>
      <c r="B413" s="30" t="s">
        <v>307</v>
      </c>
      <c r="C413" s="30" t="n">
        <v>54</v>
      </c>
      <c r="D413" s="30" t="s">
        <v>121</v>
      </c>
      <c r="E413" s="31" t="n">
        <v>45408</v>
      </c>
      <c r="F413" s="30" t="s">
        <v>1257</v>
      </c>
      <c r="G413" s="31" t="n">
        <v>45410</v>
      </c>
      <c r="H413" s="30" t="s">
        <v>236</v>
      </c>
      <c r="I413" s="30" t="s">
        <v>266</v>
      </c>
      <c r="J413" s="30" t="s">
        <v>375</v>
      </c>
      <c r="K413" s="30" t="s">
        <v>156</v>
      </c>
      <c r="L413" s="30" t="n">
        <v>55</v>
      </c>
      <c r="M413" s="30" t="n">
        <v>48</v>
      </c>
      <c r="N413" s="30" t="s">
        <v>127</v>
      </c>
      <c r="O413" s="30" t="s">
        <v>171</v>
      </c>
      <c r="P413" s="30" t="s">
        <v>140</v>
      </c>
      <c r="Q413" s="32" t="n">
        <v>3196.24</v>
      </c>
      <c r="R413" s="30" t="s">
        <v>130</v>
      </c>
      <c r="S413" s="30" t="s">
        <v>151</v>
      </c>
      <c r="T413" s="30" t="n">
        <v>4</v>
      </c>
    </row>
    <row r="414" customFormat="false" ht="15" hidden="false" customHeight="false" outlineLevel="0" collapsed="false">
      <c r="A414" s="27" t="s">
        <v>1258</v>
      </c>
      <c r="B414" s="27" t="s">
        <v>1259</v>
      </c>
      <c r="C414" s="27" t="n">
        <v>31</v>
      </c>
      <c r="D414" s="27" t="s">
        <v>121</v>
      </c>
      <c r="E414" s="28" t="n">
        <v>45361</v>
      </c>
      <c r="F414" s="27" t="s">
        <v>1260</v>
      </c>
      <c r="G414" s="28" t="n">
        <v>45361</v>
      </c>
      <c r="H414" s="27" t="s">
        <v>217</v>
      </c>
      <c r="I414" s="27" t="s">
        <v>392</v>
      </c>
      <c r="J414" s="27" t="s">
        <v>283</v>
      </c>
      <c r="K414" s="27" t="s">
        <v>138</v>
      </c>
      <c r="L414" s="27" t="n">
        <v>39</v>
      </c>
      <c r="M414" s="27" t="n">
        <v>41</v>
      </c>
      <c r="N414" s="27" t="s">
        <v>127</v>
      </c>
      <c r="O414" s="27" t="s">
        <v>149</v>
      </c>
      <c r="P414" s="27" t="s">
        <v>150</v>
      </c>
      <c r="Q414" s="29" t="n">
        <v>1913.27</v>
      </c>
      <c r="R414" s="27" t="s">
        <v>130</v>
      </c>
      <c r="S414" s="27" t="s">
        <v>335</v>
      </c>
      <c r="T414" s="27" t="n">
        <v>5</v>
      </c>
    </row>
    <row r="415" customFormat="false" ht="15" hidden="false" customHeight="false" outlineLevel="0" collapsed="false">
      <c r="A415" s="30" t="s">
        <v>1261</v>
      </c>
      <c r="B415" s="30" t="s">
        <v>1262</v>
      </c>
      <c r="C415" s="30" t="n">
        <v>21</v>
      </c>
      <c r="D415" s="30" t="s">
        <v>181</v>
      </c>
      <c r="E415" s="31" t="n">
        <v>45338</v>
      </c>
      <c r="F415" s="30" t="s">
        <v>1263</v>
      </c>
      <c r="G415" s="31" t="n">
        <v>45341</v>
      </c>
      <c r="H415" s="30" t="s">
        <v>236</v>
      </c>
      <c r="I415" s="30" t="s">
        <v>237</v>
      </c>
      <c r="J415" s="30" t="s">
        <v>287</v>
      </c>
      <c r="K415" s="30" t="s">
        <v>156</v>
      </c>
      <c r="L415" s="30" t="n">
        <v>32</v>
      </c>
      <c r="M415" s="30" t="n">
        <v>41</v>
      </c>
      <c r="N415" s="30" t="s">
        <v>127</v>
      </c>
      <c r="O415" s="30" t="s">
        <v>139</v>
      </c>
      <c r="P415" s="30" t="s">
        <v>140</v>
      </c>
      <c r="Q415" s="32" t="n">
        <v>4209.23</v>
      </c>
      <c r="R415" s="30" t="s">
        <v>130</v>
      </c>
      <c r="S415" s="30" t="s">
        <v>141</v>
      </c>
      <c r="T415" s="30" t="n">
        <v>2</v>
      </c>
    </row>
    <row r="416" customFormat="false" ht="15" hidden="false" customHeight="false" outlineLevel="0" collapsed="false">
      <c r="A416" s="27" t="s">
        <v>1264</v>
      </c>
      <c r="B416" s="27" t="s">
        <v>1265</v>
      </c>
      <c r="C416" s="27" t="n">
        <v>17</v>
      </c>
      <c r="D416" s="27" t="s">
        <v>181</v>
      </c>
      <c r="E416" s="28" t="n">
        <v>45634</v>
      </c>
      <c r="F416" s="27" t="s">
        <v>487</v>
      </c>
      <c r="G416" s="28" t="n">
        <v>45634</v>
      </c>
      <c r="H416" s="27" t="s">
        <v>123</v>
      </c>
      <c r="I416" s="27" t="s">
        <v>124</v>
      </c>
      <c r="J416" s="27" t="s">
        <v>305</v>
      </c>
      <c r="K416" s="27" t="s">
        <v>138</v>
      </c>
      <c r="L416" s="27" t="n">
        <v>56</v>
      </c>
      <c r="M416" s="27" t="n">
        <v>31</v>
      </c>
      <c r="N416" s="27" t="s">
        <v>127</v>
      </c>
      <c r="O416" s="27" t="s">
        <v>128</v>
      </c>
      <c r="P416" s="27" t="s">
        <v>129</v>
      </c>
      <c r="Q416" s="29" t="n">
        <v>1702.75</v>
      </c>
      <c r="R416" s="27" t="s">
        <v>130</v>
      </c>
      <c r="S416" s="27" t="s">
        <v>335</v>
      </c>
      <c r="T416" s="27" t="n">
        <v>3</v>
      </c>
    </row>
    <row r="417" customFormat="false" ht="15" hidden="false" customHeight="false" outlineLevel="0" collapsed="false">
      <c r="A417" s="30" t="s">
        <v>1266</v>
      </c>
      <c r="B417" s="30" t="s">
        <v>1267</v>
      </c>
      <c r="C417" s="30" t="n">
        <v>73</v>
      </c>
      <c r="D417" s="30" t="s">
        <v>121</v>
      </c>
      <c r="E417" s="31" t="n">
        <v>45467</v>
      </c>
      <c r="F417" s="30" t="s">
        <v>1268</v>
      </c>
      <c r="G417" s="31" t="n">
        <v>45471</v>
      </c>
      <c r="H417" s="30" t="s">
        <v>236</v>
      </c>
      <c r="I417" s="30" t="s">
        <v>323</v>
      </c>
      <c r="J417" s="30" t="s">
        <v>238</v>
      </c>
      <c r="K417" s="30" t="s">
        <v>126</v>
      </c>
      <c r="L417" s="30" t="n">
        <v>39</v>
      </c>
      <c r="M417" s="30" t="n">
        <v>94</v>
      </c>
      <c r="N417" s="30" t="s">
        <v>186</v>
      </c>
      <c r="O417" s="30" t="s">
        <v>139</v>
      </c>
      <c r="P417" s="30" t="s">
        <v>129</v>
      </c>
      <c r="Q417" s="32" t="n">
        <v>7824.14</v>
      </c>
      <c r="R417" s="30" t="s">
        <v>130</v>
      </c>
      <c r="S417" s="30" t="s">
        <v>157</v>
      </c>
      <c r="T417" s="30" t="n">
        <v>5</v>
      </c>
    </row>
    <row r="418" customFormat="false" ht="15" hidden="false" customHeight="false" outlineLevel="0" collapsed="false">
      <c r="A418" s="27" t="s">
        <v>1269</v>
      </c>
      <c r="B418" s="27" t="s">
        <v>1270</v>
      </c>
      <c r="C418" s="27"/>
      <c r="D418" s="27" t="s">
        <v>121</v>
      </c>
      <c r="E418" s="28" t="n">
        <v>45503</v>
      </c>
      <c r="F418" s="27" t="s">
        <v>1271</v>
      </c>
      <c r="G418" s="28" t="n">
        <v>45503</v>
      </c>
      <c r="H418" s="27" t="s">
        <v>242</v>
      </c>
      <c r="I418" s="27" t="s">
        <v>466</v>
      </c>
      <c r="J418" s="27" t="s">
        <v>316</v>
      </c>
      <c r="K418" s="27" t="s">
        <v>138</v>
      </c>
      <c r="L418" s="27" t="n">
        <v>87</v>
      </c>
      <c r="M418" s="27" t="n">
        <v>32</v>
      </c>
      <c r="N418" s="27" t="s">
        <v>127</v>
      </c>
      <c r="O418" s="27" t="s">
        <v>128</v>
      </c>
      <c r="P418" s="27" t="s">
        <v>129</v>
      </c>
      <c r="Q418" s="29" t="n">
        <v>1206.65</v>
      </c>
      <c r="R418" s="27" t="s">
        <v>130</v>
      </c>
      <c r="S418" s="27" t="s">
        <v>141</v>
      </c>
      <c r="T418" s="27" t="n">
        <v>3</v>
      </c>
    </row>
    <row r="419" customFormat="false" ht="15" hidden="false" customHeight="false" outlineLevel="0" collapsed="false">
      <c r="A419" s="30" t="s">
        <v>1272</v>
      </c>
      <c r="B419" s="30" t="s">
        <v>1273</v>
      </c>
      <c r="C419" s="30"/>
      <c r="D419" s="30" t="s">
        <v>121</v>
      </c>
      <c r="E419" s="31" t="n">
        <v>45612</v>
      </c>
      <c r="F419" s="30" t="s">
        <v>567</v>
      </c>
      <c r="G419" s="31" t="n">
        <v>45618</v>
      </c>
      <c r="H419" s="30" t="s">
        <v>206</v>
      </c>
      <c r="I419" s="30" t="s">
        <v>207</v>
      </c>
      <c r="J419" s="30" t="s">
        <v>208</v>
      </c>
      <c r="K419" s="30" t="s">
        <v>126</v>
      </c>
      <c r="L419" s="30" t="n">
        <v>34</v>
      </c>
      <c r="M419" s="30" t="n">
        <v>59</v>
      </c>
      <c r="N419" s="30" t="s">
        <v>186</v>
      </c>
      <c r="O419" s="30" t="s">
        <v>171</v>
      </c>
      <c r="P419" s="30" t="s">
        <v>187</v>
      </c>
      <c r="Q419" s="32" t="n">
        <v>7636.11</v>
      </c>
      <c r="R419" s="30" t="s">
        <v>130</v>
      </c>
      <c r="S419" s="30" t="s">
        <v>164</v>
      </c>
      <c r="T419" s="30" t="n">
        <v>4</v>
      </c>
    </row>
    <row r="420" customFormat="false" ht="15" hidden="false" customHeight="false" outlineLevel="0" collapsed="false">
      <c r="A420" s="27" t="s">
        <v>1274</v>
      </c>
      <c r="B420" s="27" t="s">
        <v>1031</v>
      </c>
      <c r="C420" s="27" t="n">
        <v>55</v>
      </c>
      <c r="D420" s="27" t="s">
        <v>121</v>
      </c>
      <c r="E420" s="28" t="n">
        <v>45608</v>
      </c>
      <c r="F420" s="27" t="s">
        <v>1240</v>
      </c>
      <c r="G420" s="28" t="n">
        <v>45611</v>
      </c>
      <c r="H420" s="27" t="s">
        <v>146</v>
      </c>
      <c r="I420" s="27" t="s">
        <v>176</v>
      </c>
      <c r="J420" s="27" t="s">
        <v>222</v>
      </c>
      <c r="K420" s="27" t="s">
        <v>156</v>
      </c>
      <c r="L420" s="27" t="n">
        <v>39</v>
      </c>
      <c r="M420" s="27" t="n">
        <v>66</v>
      </c>
      <c r="N420" s="27" t="s">
        <v>186</v>
      </c>
      <c r="O420" s="27" t="s">
        <v>149</v>
      </c>
      <c r="P420" s="27" t="s">
        <v>187</v>
      </c>
      <c r="Q420" s="29" t="n">
        <v>3644.65</v>
      </c>
      <c r="R420" s="27" t="s">
        <v>130</v>
      </c>
      <c r="S420" s="27" t="s">
        <v>151</v>
      </c>
      <c r="T420" s="27" t="n">
        <v>3</v>
      </c>
    </row>
    <row r="421" customFormat="false" ht="15" hidden="false" customHeight="false" outlineLevel="0" collapsed="false">
      <c r="A421" s="30" t="s">
        <v>1275</v>
      </c>
      <c r="B421" s="30" t="s">
        <v>1276</v>
      </c>
      <c r="C421" s="30" t="n">
        <v>86</v>
      </c>
      <c r="D421" s="30" t="s">
        <v>121</v>
      </c>
      <c r="E421" s="31" t="n">
        <v>45590</v>
      </c>
      <c r="F421" s="30" t="s">
        <v>753</v>
      </c>
      <c r="G421" s="31" t="n">
        <v>45590</v>
      </c>
      <c r="H421" s="30" t="s">
        <v>123</v>
      </c>
      <c r="I421" s="30" t="s">
        <v>124</v>
      </c>
      <c r="J421" s="30" t="s">
        <v>305</v>
      </c>
      <c r="K421" s="30" t="s">
        <v>156</v>
      </c>
      <c r="L421" s="30" t="n">
        <v>55</v>
      </c>
      <c r="M421" s="30" t="n">
        <v>49</v>
      </c>
      <c r="N421" s="30" t="s">
        <v>127</v>
      </c>
      <c r="O421" s="30" t="s">
        <v>139</v>
      </c>
      <c r="P421" s="30" t="s">
        <v>150</v>
      </c>
      <c r="Q421" s="32" t="n">
        <v>3587.7</v>
      </c>
      <c r="R421" s="30" t="s">
        <v>130</v>
      </c>
      <c r="S421" s="30" t="s">
        <v>141</v>
      </c>
      <c r="T421" s="30" t="n">
        <v>4</v>
      </c>
    </row>
    <row r="422" customFormat="false" ht="15" hidden="false" customHeight="false" outlineLevel="0" collapsed="false">
      <c r="A422" s="27" t="s">
        <v>1277</v>
      </c>
      <c r="B422" s="27" t="s">
        <v>1278</v>
      </c>
      <c r="C422" s="27" t="n">
        <v>39</v>
      </c>
      <c r="D422" s="27" t="s">
        <v>121</v>
      </c>
      <c r="E422" s="28" t="n">
        <v>45632</v>
      </c>
      <c r="F422" s="27" t="s">
        <v>1117</v>
      </c>
      <c r="G422" s="28" t="n">
        <v>45633</v>
      </c>
      <c r="H422" s="27" t="s">
        <v>146</v>
      </c>
      <c r="I422" s="27" t="s">
        <v>147</v>
      </c>
      <c r="J422" s="27" t="s">
        <v>568</v>
      </c>
      <c r="K422" s="27" t="s">
        <v>138</v>
      </c>
      <c r="L422" s="27" t="n">
        <v>53</v>
      </c>
      <c r="M422" s="27" t="n">
        <v>19</v>
      </c>
      <c r="N422" s="27" t="s">
        <v>127</v>
      </c>
      <c r="O422" s="27" t="s">
        <v>128</v>
      </c>
      <c r="P422" s="27" t="s">
        <v>187</v>
      </c>
      <c r="Q422" s="29" t="n">
        <v>2373.24</v>
      </c>
      <c r="R422" s="27" t="s">
        <v>130</v>
      </c>
      <c r="S422" s="27" t="s">
        <v>500</v>
      </c>
      <c r="T422" s="27" t="n">
        <v>4</v>
      </c>
    </row>
    <row r="423" customFormat="false" ht="15" hidden="false" customHeight="false" outlineLevel="0" collapsed="false">
      <c r="A423" s="30" t="s">
        <v>1279</v>
      </c>
      <c r="B423" s="30" t="s">
        <v>1280</v>
      </c>
      <c r="C423" s="30" t="n">
        <v>64</v>
      </c>
      <c r="D423" s="30" t="s">
        <v>181</v>
      </c>
      <c r="E423" s="31" t="n">
        <v>45485</v>
      </c>
      <c r="F423" s="30" t="s">
        <v>1281</v>
      </c>
      <c r="G423" s="31" t="n">
        <v>45485</v>
      </c>
      <c r="H423" s="30" t="s">
        <v>183</v>
      </c>
      <c r="I423" s="30" t="s">
        <v>430</v>
      </c>
      <c r="J423" s="30" t="s">
        <v>431</v>
      </c>
      <c r="K423" s="30" t="s">
        <v>156</v>
      </c>
      <c r="L423" s="30" t="n">
        <v>37</v>
      </c>
      <c r="M423" s="30" t="n">
        <v>71</v>
      </c>
      <c r="N423" s="30" t="s">
        <v>186</v>
      </c>
      <c r="O423" s="30" t="s">
        <v>139</v>
      </c>
      <c r="P423" s="30" t="s">
        <v>129</v>
      </c>
      <c r="Q423" s="32" t="n">
        <v>3711.24</v>
      </c>
      <c r="R423" s="30" t="s">
        <v>130</v>
      </c>
      <c r="S423" s="30" t="s">
        <v>223</v>
      </c>
      <c r="T423" s="30" t="n">
        <v>3</v>
      </c>
    </row>
    <row r="424" customFormat="false" ht="15" hidden="false" customHeight="false" outlineLevel="0" collapsed="false">
      <c r="A424" s="27" t="s">
        <v>1282</v>
      </c>
      <c r="B424" s="27" t="s">
        <v>1202</v>
      </c>
      <c r="C424" s="27" t="n">
        <v>71</v>
      </c>
      <c r="D424" s="27" t="s">
        <v>181</v>
      </c>
      <c r="E424" s="28" t="n">
        <v>45620</v>
      </c>
      <c r="F424" s="27" t="s">
        <v>785</v>
      </c>
      <c r="G424" s="28" t="n">
        <v>45621</v>
      </c>
      <c r="H424" s="27" t="s">
        <v>135</v>
      </c>
      <c r="I424" s="27" t="s">
        <v>136</v>
      </c>
      <c r="J424" s="27" t="s">
        <v>262</v>
      </c>
      <c r="K424" s="27" t="s">
        <v>156</v>
      </c>
      <c r="L424" s="27" t="n">
        <v>72</v>
      </c>
      <c r="M424" s="27" t="n">
        <v>43</v>
      </c>
      <c r="N424" s="27" t="s">
        <v>127</v>
      </c>
      <c r="O424" s="27" t="s">
        <v>149</v>
      </c>
      <c r="P424" s="27" t="s">
        <v>140</v>
      </c>
      <c r="Q424" s="29" t="n">
        <v>2864.74</v>
      </c>
      <c r="R424" s="27" t="s">
        <v>130</v>
      </c>
      <c r="S424" s="27" t="s">
        <v>197</v>
      </c>
      <c r="T424" s="27" t="n">
        <v>4</v>
      </c>
    </row>
    <row r="425" customFormat="false" ht="15" hidden="false" customHeight="false" outlineLevel="0" collapsed="false">
      <c r="A425" s="30" t="s">
        <v>1283</v>
      </c>
      <c r="B425" s="30" t="s">
        <v>1284</v>
      </c>
      <c r="C425" s="30" t="n">
        <v>74</v>
      </c>
      <c r="D425" s="30" t="s">
        <v>181</v>
      </c>
      <c r="E425" s="31" t="n">
        <v>45471</v>
      </c>
      <c r="F425" s="30" t="s">
        <v>182</v>
      </c>
      <c r="G425" s="31" t="n">
        <v>45472</v>
      </c>
      <c r="H425" s="30" t="s">
        <v>123</v>
      </c>
      <c r="I425" s="30" t="s">
        <v>124</v>
      </c>
      <c r="J425" s="30" t="s">
        <v>305</v>
      </c>
      <c r="K425" s="30" t="s">
        <v>138</v>
      </c>
      <c r="L425" s="30" t="n">
        <v>79</v>
      </c>
      <c r="M425" s="30" t="n">
        <v>21</v>
      </c>
      <c r="N425" s="30" t="s">
        <v>186</v>
      </c>
      <c r="O425" s="30" t="s">
        <v>139</v>
      </c>
      <c r="P425" s="30" t="s">
        <v>129</v>
      </c>
      <c r="Q425" s="32" t="n">
        <v>1201.07</v>
      </c>
      <c r="R425" s="30" t="s">
        <v>130</v>
      </c>
      <c r="S425" s="30" t="s">
        <v>157</v>
      </c>
      <c r="T425" s="30" t="n">
        <v>4</v>
      </c>
    </row>
    <row r="426" customFormat="false" ht="15" hidden="false" customHeight="false" outlineLevel="0" collapsed="false">
      <c r="A426" s="27" t="s">
        <v>1285</v>
      </c>
      <c r="B426" s="27" t="s">
        <v>1286</v>
      </c>
      <c r="C426" s="27" t="n">
        <v>40</v>
      </c>
      <c r="D426" s="27" t="s">
        <v>121</v>
      </c>
      <c r="E426" s="28" t="n">
        <v>45602</v>
      </c>
      <c r="F426" s="27" t="s">
        <v>1120</v>
      </c>
      <c r="G426" s="28" t="n">
        <v>45603</v>
      </c>
      <c r="H426" s="27" t="s">
        <v>183</v>
      </c>
      <c r="I426" s="27" t="s">
        <v>430</v>
      </c>
      <c r="J426" s="27" t="s">
        <v>411</v>
      </c>
      <c r="K426" s="27" t="s">
        <v>156</v>
      </c>
      <c r="L426" s="27" t="n">
        <v>27</v>
      </c>
      <c r="M426" s="27" t="n">
        <v>65</v>
      </c>
      <c r="N426" s="27" t="s">
        <v>186</v>
      </c>
      <c r="O426" s="27" t="s">
        <v>139</v>
      </c>
      <c r="P426" s="27" t="s">
        <v>140</v>
      </c>
      <c r="Q426" s="29" t="n">
        <v>3468.81</v>
      </c>
      <c r="R426" s="27" t="s">
        <v>130</v>
      </c>
      <c r="S426" s="27" t="s">
        <v>197</v>
      </c>
      <c r="T426" s="27" t="n">
        <v>3</v>
      </c>
    </row>
    <row r="427" customFormat="false" ht="15" hidden="false" customHeight="false" outlineLevel="0" collapsed="false">
      <c r="A427" s="30" t="s">
        <v>1287</v>
      </c>
      <c r="B427" s="30" t="s">
        <v>1288</v>
      </c>
      <c r="C427" s="30" t="n">
        <v>23</v>
      </c>
      <c r="D427" s="30" t="s">
        <v>181</v>
      </c>
      <c r="E427" s="31" t="n">
        <v>45383</v>
      </c>
      <c r="F427" s="30" t="s">
        <v>1029</v>
      </c>
      <c r="G427" s="31" t="n">
        <v>45387</v>
      </c>
      <c r="H427" s="30" t="s">
        <v>168</v>
      </c>
      <c r="I427" s="30" t="s">
        <v>366</v>
      </c>
      <c r="J427" s="30" t="s">
        <v>441</v>
      </c>
      <c r="K427" s="30" t="s">
        <v>202</v>
      </c>
      <c r="L427" s="30" t="n">
        <v>6</v>
      </c>
      <c r="M427" s="30" t="n">
        <v>142</v>
      </c>
      <c r="N427" s="30" t="s">
        <v>186</v>
      </c>
      <c r="O427" s="30" t="s">
        <v>149</v>
      </c>
      <c r="P427" s="30" t="s">
        <v>129</v>
      </c>
      <c r="Q427" s="32" t="n">
        <v>17379.31</v>
      </c>
      <c r="R427" s="30" t="s">
        <v>172</v>
      </c>
      <c r="S427" s="30" t="s">
        <v>164</v>
      </c>
      <c r="T427" s="30" t="n">
        <v>2</v>
      </c>
    </row>
    <row r="428" customFormat="false" ht="15" hidden="false" customHeight="false" outlineLevel="0" collapsed="false">
      <c r="A428" s="27" t="s">
        <v>1289</v>
      </c>
      <c r="B428" s="27" t="s">
        <v>709</v>
      </c>
      <c r="C428" s="27" t="n">
        <v>55</v>
      </c>
      <c r="D428" s="27" t="s">
        <v>121</v>
      </c>
      <c r="E428" s="28" t="n">
        <v>45418</v>
      </c>
      <c r="F428" s="27" t="s">
        <v>1076</v>
      </c>
      <c r="G428" s="28" t="n">
        <v>45419</v>
      </c>
      <c r="H428" s="27" t="s">
        <v>123</v>
      </c>
      <c r="I428" s="27" t="s">
        <v>155</v>
      </c>
      <c r="J428" s="27" t="s">
        <v>227</v>
      </c>
      <c r="K428" s="27" t="s">
        <v>156</v>
      </c>
      <c r="L428" s="27" t="n">
        <v>41</v>
      </c>
      <c r="M428" s="27" t="n">
        <v>31</v>
      </c>
      <c r="N428" s="27" t="s">
        <v>127</v>
      </c>
      <c r="O428" s="27" t="s">
        <v>171</v>
      </c>
      <c r="P428" s="27" t="s">
        <v>129</v>
      </c>
      <c r="Q428" s="29" t="n">
        <v>3471.49</v>
      </c>
      <c r="R428" s="27" t="s">
        <v>130</v>
      </c>
      <c r="S428" s="27" t="s">
        <v>151</v>
      </c>
      <c r="T428" s="27" t="n">
        <v>4</v>
      </c>
    </row>
    <row r="429" customFormat="false" ht="15" hidden="false" customHeight="false" outlineLevel="0" collapsed="false">
      <c r="A429" s="30" t="s">
        <v>1290</v>
      </c>
      <c r="B429" s="30" t="s">
        <v>346</v>
      </c>
      <c r="C429" s="30" t="n">
        <v>10</v>
      </c>
      <c r="D429" s="30" t="s">
        <v>121</v>
      </c>
      <c r="E429" s="31" t="n">
        <v>45324</v>
      </c>
      <c r="F429" s="30" t="s">
        <v>394</v>
      </c>
      <c r="G429" s="31" t="n">
        <v>45324</v>
      </c>
      <c r="H429" s="30" t="s">
        <v>135</v>
      </c>
      <c r="I429" s="30" t="s">
        <v>251</v>
      </c>
      <c r="J429" s="30" t="s">
        <v>137</v>
      </c>
      <c r="K429" s="30" t="s">
        <v>156</v>
      </c>
      <c r="L429" s="30" t="n">
        <v>29</v>
      </c>
      <c r="M429" s="30" t="n">
        <v>90</v>
      </c>
      <c r="N429" s="30" t="s">
        <v>127</v>
      </c>
      <c r="O429" s="30" t="s">
        <v>171</v>
      </c>
      <c r="P429" s="30" t="s">
        <v>150</v>
      </c>
      <c r="Q429" s="32" t="n">
        <v>4266.09</v>
      </c>
      <c r="R429" s="30" t="s">
        <v>268</v>
      </c>
      <c r="S429" s="30" t="s">
        <v>131</v>
      </c>
      <c r="T429" s="30" t="n">
        <v>3</v>
      </c>
    </row>
    <row r="430" customFormat="false" ht="15" hidden="false" customHeight="false" outlineLevel="0" collapsed="false">
      <c r="A430" s="27" t="s">
        <v>1291</v>
      </c>
      <c r="B430" s="27" t="s">
        <v>873</v>
      </c>
      <c r="C430" s="27" t="n">
        <v>39</v>
      </c>
      <c r="D430" s="27" t="s">
        <v>181</v>
      </c>
      <c r="E430" s="28" t="n">
        <v>45325</v>
      </c>
      <c r="F430" s="27" t="s">
        <v>907</v>
      </c>
      <c r="G430" s="28" t="n">
        <v>45326</v>
      </c>
      <c r="H430" s="27" t="s">
        <v>206</v>
      </c>
      <c r="I430" s="27" t="s">
        <v>300</v>
      </c>
      <c r="J430" s="27" t="s">
        <v>593</v>
      </c>
      <c r="K430" s="27" t="s">
        <v>138</v>
      </c>
      <c r="L430" s="27" t="n">
        <v>43</v>
      </c>
      <c r="M430" s="27" t="n">
        <v>21</v>
      </c>
      <c r="N430" s="27" t="s">
        <v>127</v>
      </c>
      <c r="O430" s="27" t="s">
        <v>171</v>
      </c>
      <c r="P430" s="27" t="s">
        <v>140</v>
      </c>
      <c r="Q430" s="29" t="n">
        <v>1229.4</v>
      </c>
      <c r="R430" s="27" t="s">
        <v>130</v>
      </c>
      <c r="S430" s="27" t="s">
        <v>157</v>
      </c>
      <c r="T430" s="27" t="n">
        <v>4</v>
      </c>
    </row>
    <row r="431" customFormat="false" ht="15" hidden="false" customHeight="false" outlineLevel="0" collapsed="false">
      <c r="A431" s="30" t="s">
        <v>1292</v>
      </c>
      <c r="B431" s="30" t="s">
        <v>400</v>
      </c>
      <c r="C431" s="30" t="n">
        <v>47</v>
      </c>
      <c r="D431" s="30" t="s">
        <v>121</v>
      </c>
      <c r="E431" s="31" t="n">
        <v>45621</v>
      </c>
      <c r="F431" s="30" t="s">
        <v>1281</v>
      </c>
      <c r="G431" s="31" t="n">
        <v>45628</v>
      </c>
      <c r="H431" s="30" t="s">
        <v>183</v>
      </c>
      <c r="I431" s="30" t="s">
        <v>184</v>
      </c>
      <c r="J431" s="30" t="s">
        <v>213</v>
      </c>
      <c r="K431" s="30" t="s">
        <v>202</v>
      </c>
      <c r="L431" s="30" t="n">
        <v>2</v>
      </c>
      <c r="M431" s="30" t="n">
        <v>215</v>
      </c>
      <c r="N431" s="30" t="s">
        <v>186</v>
      </c>
      <c r="O431" s="30" t="s">
        <v>139</v>
      </c>
      <c r="P431" s="30" t="s">
        <v>129</v>
      </c>
      <c r="Q431" s="32" t="n">
        <v>17970.37</v>
      </c>
      <c r="R431" s="30" t="s">
        <v>462</v>
      </c>
      <c r="S431" s="30" t="s">
        <v>141</v>
      </c>
      <c r="T431" s="30" t="n">
        <v>3</v>
      </c>
    </row>
    <row r="432" customFormat="false" ht="15" hidden="false" customHeight="false" outlineLevel="0" collapsed="false">
      <c r="A432" s="27" t="s">
        <v>1293</v>
      </c>
      <c r="B432" s="27" t="s">
        <v>1197</v>
      </c>
      <c r="C432" s="27" t="n">
        <v>2</v>
      </c>
      <c r="D432" s="27" t="s">
        <v>121</v>
      </c>
      <c r="E432" s="28" t="n">
        <v>45566</v>
      </c>
      <c r="F432" s="27" t="s">
        <v>511</v>
      </c>
      <c r="G432" s="28" t="n">
        <v>45576</v>
      </c>
      <c r="H432" s="27" t="s">
        <v>135</v>
      </c>
      <c r="I432" s="27" t="s">
        <v>136</v>
      </c>
      <c r="J432" s="27" t="s">
        <v>201</v>
      </c>
      <c r="K432" s="27" t="s">
        <v>202</v>
      </c>
      <c r="L432" s="27" t="n">
        <v>16</v>
      </c>
      <c r="M432" s="27" t="n">
        <v>110</v>
      </c>
      <c r="N432" s="27" t="s">
        <v>186</v>
      </c>
      <c r="O432" s="27" t="s">
        <v>139</v>
      </c>
      <c r="P432" s="27" t="s">
        <v>140</v>
      </c>
      <c r="Q432" s="29" t="n">
        <v>17472.7</v>
      </c>
      <c r="R432" s="27" t="s">
        <v>462</v>
      </c>
      <c r="S432" s="27" t="s">
        <v>157</v>
      </c>
      <c r="T432" s="27" t="n">
        <v>2</v>
      </c>
    </row>
    <row r="433" customFormat="false" ht="15" hidden="false" customHeight="false" outlineLevel="0" collapsed="false">
      <c r="A433" s="30" t="s">
        <v>1294</v>
      </c>
      <c r="B433" s="30" t="s">
        <v>1295</v>
      </c>
      <c r="C433" s="30" t="n">
        <v>87</v>
      </c>
      <c r="D433" s="30" t="s">
        <v>121</v>
      </c>
      <c r="E433" s="31" t="n">
        <v>45499</v>
      </c>
      <c r="F433" s="30" t="s">
        <v>277</v>
      </c>
      <c r="G433" s="31" t="n">
        <v>45500</v>
      </c>
      <c r="H433" s="30" t="s">
        <v>206</v>
      </c>
      <c r="I433" s="30" t="s">
        <v>207</v>
      </c>
      <c r="J433" s="30" t="s">
        <v>208</v>
      </c>
      <c r="K433" s="30" t="s">
        <v>156</v>
      </c>
      <c r="L433" s="30" t="n">
        <v>63</v>
      </c>
      <c r="M433" s="30" t="n">
        <v>67</v>
      </c>
      <c r="N433" s="30" t="s">
        <v>127</v>
      </c>
      <c r="O433" s="30" t="s">
        <v>139</v>
      </c>
      <c r="P433" s="30" t="s">
        <v>140</v>
      </c>
      <c r="Q433" s="32" t="n">
        <v>4105.96</v>
      </c>
      <c r="R433" s="30" t="s">
        <v>268</v>
      </c>
      <c r="S433" s="30" t="s">
        <v>178</v>
      </c>
      <c r="T433" s="30" t="n">
        <v>2</v>
      </c>
    </row>
    <row r="434" customFormat="false" ht="15" hidden="false" customHeight="false" outlineLevel="0" collapsed="false">
      <c r="A434" s="27" t="s">
        <v>1296</v>
      </c>
      <c r="B434" s="27" t="s">
        <v>834</v>
      </c>
      <c r="C434" s="27" t="n">
        <v>25</v>
      </c>
      <c r="D434" s="27" t="s">
        <v>121</v>
      </c>
      <c r="E434" s="28" t="n">
        <v>45405</v>
      </c>
      <c r="F434" s="27" t="s">
        <v>205</v>
      </c>
      <c r="G434" s="28" t="n">
        <v>45406</v>
      </c>
      <c r="H434" s="27" t="s">
        <v>217</v>
      </c>
      <c r="I434" s="27" t="s">
        <v>282</v>
      </c>
      <c r="J434" s="27" t="s">
        <v>283</v>
      </c>
      <c r="K434" s="27" t="s">
        <v>138</v>
      </c>
      <c r="L434" s="27" t="n">
        <v>75</v>
      </c>
      <c r="M434" s="27" t="n">
        <v>37</v>
      </c>
      <c r="N434" s="27" t="s">
        <v>127</v>
      </c>
      <c r="O434" s="27" t="s">
        <v>139</v>
      </c>
      <c r="P434" s="27" t="s">
        <v>150</v>
      </c>
      <c r="Q434" s="29" t="n">
        <v>2503.13</v>
      </c>
      <c r="R434" s="27" t="s">
        <v>130</v>
      </c>
      <c r="S434" s="27" t="s">
        <v>192</v>
      </c>
      <c r="T434" s="27" t="n">
        <v>4</v>
      </c>
    </row>
    <row r="435" customFormat="false" ht="15" hidden="false" customHeight="false" outlineLevel="0" collapsed="false">
      <c r="A435" s="30" t="s">
        <v>1297</v>
      </c>
      <c r="B435" s="30" t="s">
        <v>1298</v>
      </c>
      <c r="C435" s="30" t="n">
        <v>23</v>
      </c>
      <c r="D435" s="30" t="s">
        <v>121</v>
      </c>
      <c r="E435" s="31" t="n">
        <v>45649</v>
      </c>
      <c r="F435" s="30" t="s">
        <v>1132</v>
      </c>
      <c r="G435" s="31" t="n">
        <v>45650</v>
      </c>
      <c r="H435" s="30" t="s">
        <v>242</v>
      </c>
      <c r="I435" s="30" t="s">
        <v>243</v>
      </c>
      <c r="J435" s="30" t="s">
        <v>316</v>
      </c>
      <c r="K435" s="30" t="s">
        <v>126</v>
      </c>
      <c r="L435" s="30" t="n">
        <v>14</v>
      </c>
      <c r="M435" s="30" t="n">
        <v>122</v>
      </c>
      <c r="N435" s="30" t="s">
        <v>186</v>
      </c>
      <c r="O435" s="30" t="s">
        <v>171</v>
      </c>
      <c r="P435" s="30" t="s">
        <v>150</v>
      </c>
      <c r="Q435" s="32" t="n">
        <v>8620.77</v>
      </c>
      <c r="R435" s="30" t="s">
        <v>172</v>
      </c>
      <c r="S435" s="30" t="s">
        <v>192</v>
      </c>
      <c r="T435" s="30" t="n">
        <v>3</v>
      </c>
    </row>
    <row r="436" customFormat="false" ht="15" hidden="false" customHeight="false" outlineLevel="0" collapsed="false">
      <c r="A436" s="27" t="s">
        <v>1299</v>
      </c>
      <c r="B436" s="27" t="s">
        <v>1300</v>
      </c>
      <c r="C436" s="27" t="n">
        <v>91</v>
      </c>
      <c r="D436" s="27" t="s">
        <v>121</v>
      </c>
      <c r="E436" s="28" t="n">
        <v>45630</v>
      </c>
      <c r="F436" s="27" t="s">
        <v>475</v>
      </c>
      <c r="G436" s="28" t="n">
        <v>45631</v>
      </c>
      <c r="H436" s="27" t="s">
        <v>206</v>
      </c>
      <c r="I436" s="27" t="s">
        <v>207</v>
      </c>
      <c r="J436" s="27" t="s">
        <v>593</v>
      </c>
      <c r="K436" s="27" t="s">
        <v>138</v>
      </c>
      <c r="L436" s="27" t="n">
        <v>70</v>
      </c>
      <c r="M436" s="27" t="n">
        <v>44</v>
      </c>
      <c r="N436" s="27" t="s">
        <v>127</v>
      </c>
      <c r="O436" s="27" t="s">
        <v>171</v>
      </c>
      <c r="P436" s="27" t="s">
        <v>129</v>
      </c>
      <c r="Q436" s="29" t="n">
        <v>1871.24</v>
      </c>
      <c r="R436" s="27" t="s">
        <v>130</v>
      </c>
      <c r="S436" s="27" t="s">
        <v>178</v>
      </c>
      <c r="T436" s="27" t="n">
        <v>5</v>
      </c>
    </row>
    <row r="437" customFormat="false" ht="15" hidden="false" customHeight="false" outlineLevel="0" collapsed="false">
      <c r="A437" s="30" t="s">
        <v>1301</v>
      </c>
      <c r="B437" s="30" t="s">
        <v>575</v>
      </c>
      <c r="C437" s="30" t="n">
        <v>62</v>
      </c>
      <c r="D437" s="30" t="s">
        <v>181</v>
      </c>
      <c r="E437" s="31" t="n">
        <v>45396</v>
      </c>
      <c r="F437" s="30" t="s">
        <v>487</v>
      </c>
      <c r="G437" s="31" t="n">
        <v>45397</v>
      </c>
      <c r="H437" s="30" t="s">
        <v>123</v>
      </c>
      <c r="I437" s="30" t="s">
        <v>304</v>
      </c>
      <c r="J437" s="30" t="s">
        <v>418</v>
      </c>
      <c r="K437" s="30" t="s">
        <v>138</v>
      </c>
      <c r="L437" s="30" t="n">
        <v>90</v>
      </c>
      <c r="M437" s="30" t="n">
        <v>29</v>
      </c>
      <c r="N437" s="30" t="s">
        <v>127</v>
      </c>
      <c r="O437" s="30" t="s">
        <v>149</v>
      </c>
      <c r="P437" s="30" t="s">
        <v>150</v>
      </c>
      <c r="Q437" s="32" t="n">
        <v>749.29</v>
      </c>
      <c r="R437" s="30" t="s">
        <v>130</v>
      </c>
      <c r="S437" s="30" t="s">
        <v>151</v>
      </c>
      <c r="T437" s="30" t="n">
        <v>5</v>
      </c>
    </row>
    <row r="438" customFormat="false" ht="15" hidden="false" customHeight="false" outlineLevel="0" collapsed="false">
      <c r="A438" s="27" t="s">
        <v>1302</v>
      </c>
      <c r="B438" s="27" t="s">
        <v>1303</v>
      </c>
      <c r="C438" s="27" t="n">
        <v>35</v>
      </c>
      <c r="D438" s="27" t="s">
        <v>181</v>
      </c>
      <c r="E438" s="28" t="n">
        <v>45523</v>
      </c>
      <c r="F438" s="27" t="s">
        <v>669</v>
      </c>
      <c r="G438" s="28" t="n">
        <v>45524</v>
      </c>
      <c r="H438" s="27" t="s">
        <v>217</v>
      </c>
      <c r="I438" s="27" t="s">
        <v>344</v>
      </c>
      <c r="J438" s="27" t="s">
        <v>388</v>
      </c>
      <c r="K438" s="27" t="s">
        <v>138</v>
      </c>
      <c r="L438" s="27" t="n">
        <v>20</v>
      </c>
      <c r="M438" s="27" t="n">
        <v>19</v>
      </c>
      <c r="N438" s="27" t="s">
        <v>127</v>
      </c>
      <c r="O438" s="27" t="s">
        <v>128</v>
      </c>
      <c r="P438" s="27" t="s">
        <v>129</v>
      </c>
      <c r="Q438" s="29" t="n">
        <v>1221.49</v>
      </c>
      <c r="R438" s="27" t="s">
        <v>130</v>
      </c>
      <c r="S438" s="27" t="s">
        <v>223</v>
      </c>
      <c r="T438" s="27" t="n">
        <v>5</v>
      </c>
    </row>
    <row r="439" customFormat="false" ht="15" hidden="false" customHeight="false" outlineLevel="0" collapsed="false">
      <c r="A439" s="30" t="s">
        <v>1304</v>
      </c>
      <c r="B439" s="30" t="s">
        <v>1305</v>
      </c>
      <c r="C439" s="30" t="n">
        <v>54</v>
      </c>
      <c r="D439" s="30" t="s">
        <v>181</v>
      </c>
      <c r="E439" s="31" t="n">
        <v>45597</v>
      </c>
      <c r="F439" s="30" t="s">
        <v>1016</v>
      </c>
      <c r="G439" s="31" t="n">
        <v>45600</v>
      </c>
      <c r="H439" s="30" t="s">
        <v>123</v>
      </c>
      <c r="I439" s="30" t="s">
        <v>124</v>
      </c>
      <c r="J439" s="30" t="s">
        <v>125</v>
      </c>
      <c r="K439" s="30" t="s">
        <v>156</v>
      </c>
      <c r="L439" s="30" t="n">
        <v>18</v>
      </c>
      <c r="M439" s="30" t="n">
        <v>50</v>
      </c>
      <c r="N439" s="30" t="s">
        <v>127</v>
      </c>
      <c r="O439" s="30" t="s">
        <v>139</v>
      </c>
      <c r="P439" s="30" t="s">
        <v>129</v>
      </c>
      <c r="Q439" s="32" t="n">
        <v>2807.81</v>
      </c>
      <c r="R439" s="30" t="s">
        <v>130</v>
      </c>
      <c r="S439" s="30" t="s">
        <v>131</v>
      </c>
      <c r="T439" s="30" t="n">
        <v>4</v>
      </c>
    </row>
    <row r="440" customFormat="false" ht="15" hidden="false" customHeight="false" outlineLevel="0" collapsed="false">
      <c r="A440" s="27" t="s">
        <v>1306</v>
      </c>
      <c r="B440" s="27" t="s">
        <v>1307</v>
      </c>
      <c r="C440" s="27" t="n">
        <v>65</v>
      </c>
      <c r="D440" s="27" t="s">
        <v>181</v>
      </c>
      <c r="E440" s="28" t="n">
        <v>45310</v>
      </c>
      <c r="F440" s="27" t="s">
        <v>1308</v>
      </c>
      <c r="G440" s="28" t="n">
        <v>45310</v>
      </c>
      <c r="H440" s="27" t="s">
        <v>242</v>
      </c>
      <c r="I440" s="27" t="s">
        <v>315</v>
      </c>
      <c r="J440" s="27" t="s">
        <v>316</v>
      </c>
      <c r="K440" s="27" t="s">
        <v>138</v>
      </c>
      <c r="L440" s="27" t="n">
        <v>74</v>
      </c>
      <c r="M440" s="27" t="n">
        <v>34</v>
      </c>
      <c r="N440" s="27" t="s">
        <v>127</v>
      </c>
      <c r="O440" s="27" t="s">
        <v>139</v>
      </c>
      <c r="P440" s="27" t="s">
        <v>187</v>
      </c>
      <c r="Q440" s="29" t="n">
        <v>1855.15</v>
      </c>
      <c r="R440" s="27" t="s">
        <v>130</v>
      </c>
      <c r="S440" s="27" t="s">
        <v>164</v>
      </c>
      <c r="T440" s="27" t="n">
        <v>2</v>
      </c>
    </row>
    <row r="441" customFormat="false" ht="15" hidden="false" customHeight="false" outlineLevel="0" collapsed="false">
      <c r="A441" s="30" t="s">
        <v>1309</v>
      </c>
      <c r="B441" s="30" t="s">
        <v>1310</v>
      </c>
      <c r="C441" s="30" t="n">
        <v>32</v>
      </c>
      <c r="D441" s="30" t="s">
        <v>121</v>
      </c>
      <c r="E441" s="31" t="n">
        <v>45444</v>
      </c>
      <c r="F441" s="30" t="s">
        <v>356</v>
      </c>
      <c r="G441" s="31" t="n">
        <v>45444</v>
      </c>
      <c r="H441" s="30" t="s">
        <v>206</v>
      </c>
      <c r="I441" s="30" t="s">
        <v>207</v>
      </c>
      <c r="J441" s="30" t="s">
        <v>615</v>
      </c>
      <c r="K441" s="30" t="s">
        <v>138</v>
      </c>
      <c r="L441" s="30" t="n">
        <v>46</v>
      </c>
      <c r="M441" s="30" t="n">
        <v>17</v>
      </c>
      <c r="N441" s="30" t="s">
        <v>127</v>
      </c>
      <c r="O441" s="30" t="s">
        <v>149</v>
      </c>
      <c r="P441" s="30" t="s">
        <v>187</v>
      </c>
      <c r="Q441" s="32" t="n">
        <v>2059.21</v>
      </c>
      <c r="R441" s="30" t="s">
        <v>130</v>
      </c>
      <c r="S441" s="30" t="s">
        <v>178</v>
      </c>
      <c r="T441" s="30" t="n">
        <v>4</v>
      </c>
    </row>
    <row r="442" customFormat="false" ht="15" hidden="false" customHeight="false" outlineLevel="0" collapsed="false">
      <c r="A442" s="27" t="s">
        <v>1311</v>
      </c>
      <c r="B442" s="27" t="s">
        <v>1312</v>
      </c>
      <c r="C442" s="27" t="n">
        <v>40</v>
      </c>
      <c r="D442" s="27" t="s">
        <v>181</v>
      </c>
      <c r="E442" s="28" t="n">
        <v>45340</v>
      </c>
      <c r="F442" s="27" t="s">
        <v>582</v>
      </c>
      <c r="G442" s="28" t="n">
        <v>45340</v>
      </c>
      <c r="H442" s="27" t="s">
        <v>135</v>
      </c>
      <c r="I442" s="27" t="s">
        <v>278</v>
      </c>
      <c r="J442" s="27" t="s">
        <v>137</v>
      </c>
      <c r="K442" s="27" t="s">
        <v>138</v>
      </c>
      <c r="L442" s="27" t="n">
        <v>80</v>
      </c>
      <c r="M442" s="27" t="n">
        <v>45</v>
      </c>
      <c r="N442" s="27" t="s">
        <v>127</v>
      </c>
      <c r="O442" s="27" t="s">
        <v>128</v>
      </c>
      <c r="P442" s="27" t="s">
        <v>150</v>
      </c>
      <c r="Q442" s="29" t="n">
        <v>1735.81</v>
      </c>
      <c r="R442" s="27" t="s">
        <v>172</v>
      </c>
      <c r="S442" s="27" t="s">
        <v>335</v>
      </c>
      <c r="T442" s="27" t="n">
        <v>4</v>
      </c>
    </row>
    <row r="443" customFormat="false" ht="15" hidden="false" customHeight="false" outlineLevel="0" collapsed="false">
      <c r="A443" s="30" t="s">
        <v>1313</v>
      </c>
      <c r="B443" s="30" t="s">
        <v>1314</v>
      </c>
      <c r="C443" s="30" t="n">
        <v>25</v>
      </c>
      <c r="D443" s="30" t="s">
        <v>121</v>
      </c>
      <c r="E443" s="31" t="n">
        <v>45439</v>
      </c>
      <c r="F443" s="30" t="s">
        <v>299</v>
      </c>
      <c r="G443" s="31" t="n">
        <v>45440</v>
      </c>
      <c r="H443" s="30" t="s">
        <v>183</v>
      </c>
      <c r="I443" s="30" t="s">
        <v>430</v>
      </c>
      <c r="J443" s="30" t="s">
        <v>185</v>
      </c>
      <c r="K443" s="30" t="s">
        <v>138</v>
      </c>
      <c r="L443" s="30" t="n">
        <v>67</v>
      </c>
      <c r="M443" s="30" t="n">
        <v>18</v>
      </c>
      <c r="N443" s="30" t="s">
        <v>127</v>
      </c>
      <c r="O443" s="30" t="s">
        <v>128</v>
      </c>
      <c r="P443" s="30" t="s">
        <v>129</v>
      </c>
      <c r="Q443" s="32" t="n">
        <v>1304.41</v>
      </c>
      <c r="R443" s="30" t="s">
        <v>130</v>
      </c>
      <c r="S443" s="30" t="s">
        <v>335</v>
      </c>
      <c r="T443" s="30" t="n">
        <v>3</v>
      </c>
    </row>
    <row r="444" customFormat="false" ht="15" hidden="false" customHeight="false" outlineLevel="0" collapsed="false">
      <c r="A444" s="27" t="s">
        <v>1315</v>
      </c>
      <c r="B444" s="27" t="s">
        <v>604</v>
      </c>
      <c r="C444" s="27" t="n">
        <v>42</v>
      </c>
      <c r="D444" s="27" t="s">
        <v>181</v>
      </c>
      <c r="E444" s="28" t="n">
        <v>45656</v>
      </c>
      <c r="F444" s="27" t="s">
        <v>576</v>
      </c>
      <c r="G444" s="28" t="n">
        <v>45659</v>
      </c>
      <c r="H444" s="27" t="s">
        <v>183</v>
      </c>
      <c r="I444" s="27" t="s">
        <v>184</v>
      </c>
      <c r="J444" s="27" t="s">
        <v>411</v>
      </c>
      <c r="K444" s="27" t="s">
        <v>156</v>
      </c>
      <c r="L444" s="27" t="n">
        <v>75</v>
      </c>
      <c r="M444" s="27" t="n">
        <v>39</v>
      </c>
      <c r="N444" s="27" t="s">
        <v>127</v>
      </c>
      <c r="O444" s="27" t="s">
        <v>149</v>
      </c>
      <c r="P444" s="27" t="s">
        <v>150</v>
      </c>
      <c r="Q444" s="29" t="n">
        <v>3333.07</v>
      </c>
      <c r="R444" s="27" t="s">
        <v>130</v>
      </c>
      <c r="S444" s="27" t="s">
        <v>141</v>
      </c>
      <c r="T444" s="27" t="n">
        <v>5</v>
      </c>
    </row>
    <row r="445" customFormat="false" ht="15" hidden="false" customHeight="false" outlineLevel="0" collapsed="false">
      <c r="A445" s="30" t="s">
        <v>1316</v>
      </c>
      <c r="B445" s="30" t="s">
        <v>903</v>
      </c>
      <c r="C445" s="30" t="n">
        <v>21</v>
      </c>
      <c r="D445" s="30" t="s">
        <v>181</v>
      </c>
      <c r="E445" s="31" t="n">
        <v>45530</v>
      </c>
      <c r="F445" s="30" t="s">
        <v>231</v>
      </c>
      <c r="G445" s="31" t="n">
        <v>45531</v>
      </c>
      <c r="H445" s="30" t="s">
        <v>183</v>
      </c>
      <c r="I445" s="30" t="s">
        <v>212</v>
      </c>
      <c r="J445" s="30" t="s">
        <v>411</v>
      </c>
      <c r="K445" s="30" t="s">
        <v>138</v>
      </c>
      <c r="L445" s="30" t="n">
        <v>75</v>
      </c>
      <c r="M445" s="30" t="n">
        <v>45</v>
      </c>
      <c r="N445" s="30" t="s">
        <v>127</v>
      </c>
      <c r="O445" s="30" t="s">
        <v>139</v>
      </c>
      <c r="P445" s="30" t="s">
        <v>150</v>
      </c>
      <c r="Q445" s="32" t="n">
        <v>2599.54</v>
      </c>
      <c r="R445" s="30" t="s">
        <v>130</v>
      </c>
      <c r="S445" s="30" t="s">
        <v>141</v>
      </c>
      <c r="T445" s="30" t="n">
        <v>5</v>
      </c>
    </row>
    <row r="446" customFormat="false" ht="15" hidden="false" customHeight="false" outlineLevel="0" collapsed="false">
      <c r="A446" s="27" t="s">
        <v>1317</v>
      </c>
      <c r="B446" s="27" t="s">
        <v>916</v>
      </c>
      <c r="C446" s="27" t="n">
        <v>29</v>
      </c>
      <c r="D446" s="27" t="s">
        <v>121</v>
      </c>
      <c r="E446" s="28" t="n">
        <v>45330</v>
      </c>
      <c r="F446" s="27" t="s">
        <v>552</v>
      </c>
      <c r="G446" s="28" t="n">
        <v>45332</v>
      </c>
      <c r="H446" s="27" t="s">
        <v>161</v>
      </c>
      <c r="I446" s="27" t="s">
        <v>538</v>
      </c>
      <c r="J446" s="27" t="s">
        <v>258</v>
      </c>
      <c r="K446" s="27" t="s">
        <v>156</v>
      </c>
      <c r="L446" s="27" t="n">
        <v>45</v>
      </c>
      <c r="M446" s="27" t="n">
        <v>42</v>
      </c>
      <c r="N446" s="27" t="s">
        <v>186</v>
      </c>
      <c r="O446" s="27"/>
      <c r="P446" s="27" t="s">
        <v>150</v>
      </c>
      <c r="Q446" s="29" t="n">
        <v>4370.81</v>
      </c>
      <c r="R446" s="27" t="s">
        <v>130</v>
      </c>
      <c r="S446" s="27" t="s">
        <v>164</v>
      </c>
      <c r="T446" s="27" t="n">
        <v>5</v>
      </c>
    </row>
    <row r="447" customFormat="false" ht="15" hidden="false" customHeight="false" outlineLevel="0" collapsed="false">
      <c r="A447" s="30" t="s">
        <v>1318</v>
      </c>
      <c r="B447" s="30" t="s">
        <v>1319</v>
      </c>
      <c r="C447" s="30" t="n">
        <v>55</v>
      </c>
      <c r="D447" s="30" t="s">
        <v>181</v>
      </c>
      <c r="E447" s="31" t="n">
        <v>45517</v>
      </c>
      <c r="F447" s="30" t="s">
        <v>1320</v>
      </c>
      <c r="G447" s="31" t="n">
        <v>45519</v>
      </c>
      <c r="H447" s="30" t="s">
        <v>123</v>
      </c>
      <c r="I447" s="30" t="s">
        <v>304</v>
      </c>
      <c r="J447" s="30" t="s">
        <v>418</v>
      </c>
      <c r="K447" s="30" t="s">
        <v>156</v>
      </c>
      <c r="L447" s="30" t="n">
        <v>26</v>
      </c>
      <c r="M447" s="30" t="n">
        <v>39</v>
      </c>
      <c r="N447" s="30" t="s">
        <v>186</v>
      </c>
      <c r="O447" s="30" t="s">
        <v>128</v>
      </c>
      <c r="P447" s="30" t="s">
        <v>150</v>
      </c>
      <c r="Q447" s="32" t="n">
        <v>3355.55</v>
      </c>
      <c r="R447" s="30" t="s">
        <v>172</v>
      </c>
      <c r="S447" s="30" t="s">
        <v>223</v>
      </c>
      <c r="T447" s="30" t="n">
        <v>4</v>
      </c>
    </row>
    <row r="448" customFormat="false" ht="15" hidden="false" customHeight="false" outlineLevel="0" collapsed="false">
      <c r="A448" s="27" t="s">
        <v>1321</v>
      </c>
      <c r="B448" s="27" t="s">
        <v>1322</v>
      </c>
      <c r="C448" s="27" t="n">
        <v>58</v>
      </c>
      <c r="D448" s="27" t="s">
        <v>181</v>
      </c>
      <c r="E448" s="28" t="n">
        <v>45417</v>
      </c>
      <c r="F448" s="27" t="s">
        <v>290</v>
      </c>
      <c r="G448" s="28" t="n">
        <v>45420</v>
      </c>
      <c r="H448" s="27" t="s">
        <v>217</v>
      </c>
      <c r="I448" s="27" t="s">
        <v>392</v>
      </c>
      <c r="J448" s="27" t="s">
        <v>388</v>
      </c>
      <c r="K448" s="27" t="s">
        <v>156</v>
      </c>
      <c r="L448" s="27" t="n">
        <v>36</v>
      </c>
      <c r="M448" s="27" t="n">
        <v>63</v>
      </c>
      <c r="N448" s="27" t="s">
        <v>127</v>
      </c>
      <c r="O448" s="27" t="s">
        <v>128</v>
      </c>
      <c r="P448" s="27" t="s">
        <v>140</v>
      </c>
      <c r="Q448" s="29" t="n">
        <v>4189.27</v>
      </c>
      <c r="R448" s="27" t="s">
        <v>268</v>
      </c>
      <c r="S448" s="27" t="s">
        <v>141</v>
      </c>
      <c r="T448" s="27" t="n">
        <v>2</v>
      </c>
    </row>
    <row r="449" customFormat="false" ht="15" hidden="false" customHeight="false" outlineLevel="0" collapsed="false">
      <c r="A449" s="30" t="s">
        <v>1323</v>
      </c>
      <c r="B449" s="30" t="s">
        <v>1324</v>
      </c>
      <c r="C449" s="30" t="n">
        <v>62</v>
      </c>
      <c r="D449" s="30" t="s">
        <v>121</v>
      </c>
      <c r="E449" s="31" t="n">
        <v>45489</v>
      </c>
      <c r="F449" s="30" t="s">
        <v>523</v>
      </c>
      <c r="G449" s="31" t="n">
        <v>45489</v>
      </c>
      <c r="H449" s="30" t="s">
        <v>236</v>
      </c>
      <c r="I449" s="30" t="s">
        <v>237</v>
      </c>
      <c r="J449" s="30" t="s">
        <v>375</v>
      </c>
      <c r="K449" s="30" t="s">
        <v>138</v>
      </c>
      <c r="L449" s="30" t="n">
        <v>24</v>
      </c>
      <c r="M449" s="30" t="n">
        <v>21</v>
      </c>
      <c r="N449" s="30" t="s">
        <v>127</v>
      </c>
      <c r="O449" s="30" t="s">
        <v>139</v>
      </c>
      <c r="P449" s="30" t="s">
        <v>150</v>
      </c>
      <c r="Q449" s="32" t="n">
        <v>777.76</v>
      </c>
      <c r="R449" s="30" t="s">
        <v>130</v>
      </c>
      <c r="S449" s="30" t="s">
        <v>192</v>
      </c>
      <c r="T449" s="30" t="n">
        <v>4</v>
      </c>
    </row>
    <row r="450" customFormat="false" ht="15" hidden="false" customHeight="false" outlineLevel="0" collapsed="false">
      <c r="A450" s="27" t="s">
        <v>1325</v>
      </c>
      <c r="B450" s="27" t="s">
        <v>1326</v>
      </c>
      <c r="C450" s="27" t="n">
        <v>42</v>
      </c>
      <c r="D450" s="27" t="s">
        <v>181</v>
      </c>
      <c r="E450" s="28" t="n">
        <v>45338</v>
      </c>
      <c r="F450" s="27" t="s">
        <v>479</v>
      </c>
      <c r="G450" s="28" t="n">
        <v>45340</v>
      </c>
      <c r="H450" s="27" t="s">
        <v>183</v>
      </c>
      <c r="I450" s="27" t="s">
        <v>212</v>
      </c>
      <c r="J450" s="27" t="s">
        <v>185</v>
      </c>
      <c r="K450" s="27" t="s">
        <v>126</v>
      </c>
      <c r="L450" s="27" t="n">
        <v>6</v>
      </c>
      <c r="M450" s="27" t="n">
        <v>124</v>
      </c>
      <c r="N450" s="27" t="s">
        <v>186</v>
      </c>
      <c r="O450" s="27" t="s">
        <v>139</v>
      </c>
      <c r="P450" s="27" t="s">
        <v>129</v>
      </c>
      <c r="Q450" s="29" t="n">
        <v>9027.01</v>
      </c>
      <c r="R450" s="27" t="s">
        <v>172</v>
      </c>
      <c r="S450" s="27" t="s">
        <v>157</v>
      </c>
      <c r="T450" s="27" t="n">
        <v>5</v>
      </c>
    </row>
    <row r="451" customFormat="false" ht="15" hidden="false" customHeight="false" outlineLevel="0" collapsed="false">
      <c r="A451" s="30" t="s">
        <v>1327</v>
      </c>
      <c r="B451" s="30" t="s">
        <v>1328</v>
      </c>
      <c r="C451" s="30" t="n">
        <v>74</v>
      </c>
      <c r="D451" s="30" t="s">
        <v>181</v>
      </c>
      <c r="E451" s="31" t="n">
        <v>45617</v>
      </c>
      <c r="F451" s="30" t="s">
        <v>1214</v>
      </c>
      <c r="G451" s="31" t="n">
        <v>45618</v>
      </c>
      <c r="H451" s="30" t="s">
        <v>206</v>
      </c>
      <c r="I451" s="30" t="s">
        <v>207</v>
      </c>
      <c r="J451" s="30" t="s">
        <v>208</v>
      </c>
      <c r="K451" s="30" t="s">
        <v>126</v>
      </c>
      <c r="L451" s="30" t="n">
        <v>28</v>
      </c>
      <c r="M451" s="30" t="n">
        <v>90</v>
      </c>
      <c r="N451" s="30" t="s">
        <v>186</v>
      </c>
      <c r="O451" s="30" t="s">
        <v>128</v>
      </c>
      <c r="P451" s="30" t="s">
        <v>150</v>
      </c>
      <c r="Q451" s="32" t="n">
        <v>8806.91</v>
      </c>
      <c r="R451" s="30" t="s">
        <v>130</v>
      </c>
      <c r="S451" s="30" t="s">
        <v>141</v>
      </c>
      <c r="T451" s="30" t="n">
        <v>4</v>
      </c>
    </row>
    <row r="452" customFormat="false" ht="15" hidden="false" customHeight="false" outlineLevel="0" collapsed="false">
      <c r="A452" s="27" t="s">
        <v>1329</v>
      </c>
      <c r="B452" s="27" t="s">
        <v>1330</v>
      </c>
      <c r="C452" s="27"/>
      <c r="D452" s="27" t="s">
        <v>121</v>
      </c>
      <c r="E452" s="28" t="n">
        <v>45356</v>
      </c>
      <c r="F452" s="27" t="s">
        <v>1044</v>
      </c>
      <c r="G452" s="28" t="n">
        <v>45357</v>
      </c>
      <c r="H452" s="27" t="s">
        <v>206</v>
      </c>
      <c r="I452" s="27" t="s">
        <v>207</v>
      </c>
      <c r="J452" s="27" t="s">
        <v>208</v>
      </c>
      <c r="K452" s="27" t="s">
        <v>156</v>
      </c>
      <c r="L452" s="27" t="n">
        <v>66</v>
      </c>
      <c r="M452" s="27" t="n">
        <v>39</v>
      </c>
      <c r="N452" s="27" t="s">
        <v>127</v>
      </c>
      <c r="O452" s="27" t="s">
        <v>149</v>
      </c>
      <c r="P452" s="27" t="s">
        <v>150</v>
      </c>
      <c r="Q452" s="29" t="n">
        <v>4523.49</v>
      </c>
      <c r="R452" s="27" t="s">
        <v>130</v>
      </c>
      <c r="S452" s="27" t="s">
        <v>197</v>
      </c>
      <c r="T452" s="27" t="n">
        <v>4</v>
      </c>
    </row>
    <row r="453" customFormat="false" ht="15" hidden="false" customHeight="false" outlineLevel="0" collapsed="false">
      <c r="A453" s="30" t="s">
        <v>1331</v>
      </c>
      <c r="B453" s="30" t="s">
        <v>302</v>
      </c>
      <c r="C453" s="30" t="n">
        <v>7</v>
      </c>
      <c r="D453" s="30" t="s">
        <v>121</v>
      </c>
      <c r="E453" s="31" t="n">
        <v>45480</v>
      </c>
      <c r="F453" s="30" t="s">
        <v>1332</v>
      </c>
      <c r="G453" s="31" t="n">
        <v>45481</v>
      </c>
      <c r="H453" s="30" t="s">
        <v>242</v>
      </c>
      <c r="I453" s="30" t="s">
        <v>466</v>
      </c>
      <c r="J453" s="30" t="s">
        <v>316</v>
      </c>
      <c r="K453" s="30" t="s">
        <v>138</v>
      </c>
      <c r="L453" s="30" t="n">
        <v>48</v>
      </c>
      <c r="M453" s="30" t="n">
        <v>20</v>
      </c>
      <c r="N453" s="30" t="s">
        <v>127</v>
      </c>
      <c r="O453" s="30" t="s">
        <v>128</v>
      </c>
      <c r="P453" s="30" t="s">
        <v>140</v>
      </c>
      <c r="Q453" s="32" t="n">
        <v>1841.11</v>
      </c>
      <c r="R453" s="30" t="s">
        <v>130</v>
      </c>
      <c r="S453" s="30" t="s">
        <v>197</v>
      </c>
      <c r="T453" s="30" t="n">
        <v>4</v>
      </c>
    </row>
    <row r="454" customFormat="false" ht="15" hidden="false" customHeight="false" outlineLevel="0" collapsed="false">
      <c r="A454" s="27" t="s">
        <v>1333</v>
      </c>
      <c r="B454" s="27" t="s">
        <v>1334</v>
      </c>
      <c r="C454" s="27" t="n">
        <v>12</v>
      </c>
      <c r="D454" s="27" t="s">
        <v>181</v>
      </c>
      <c r="E454" s="28" t="n">
        <v>45292</v>
      </c>
      <c r="F454" s="27" t="s">
        <v>1160</v>
      </c>
      <c r="G454" s="28" t="n">
        <v>45293</v>
      </c>
      <c r="H454" s="27" t="s">
        <v>123</v>
      </c>
      <c r="I454" s="27" t="s">
        <v>155</v>
      </c>
      <c r="J454" s="27" t="s">
        <v>125</v>
      </c>
      <c r="K454" s="27" t="s">
        <v>138</v>
      </c>
      <c r="L454" s="27" t="n">
        <v>72</v>
      </c>
      <c r="M454" s="27" t="n">
        <v>26</v>
      </c>
      <c r="N454" s="27" t="s">
        <v>127</v>
      </c>
      <c r="O454" s="27" t="s">
        <v>139</v>
      </c>
      <c r="P454" s="27" t="s">
        <v>140</v>
      </c>
      <c r="Q454" s="29" t="n">
        <v>2681.5</v>
      </c>
      <c r="R454" s="27" t="s">
        <v>130</v>
      </c>
      <c r="S454" s="27" t="s">
        <v>141</v>
      </c>
      <c r="T454" s="27" t="n">
        <v>5</v>
      </c>
    </row>
    <row r="455" customFormat="false" ht="15" hidden="false" customHeight="false" outlineLevel="0" collapsed="false">
      <c r="A455" s="30" t="s">
        <v>1335</v>
      </c>
      <c r="B455" s="30" t="s">
        <v>1336</v>
      </c>
      <c r="C455" s="30" t="n">
        <v>70</v>
      </c>
      <c r="D455" s="30" t="s">
        <v>121</v>
      </c>
      <c r="E455" s="31" t="n">
        <v>45556</v>
      </c>
      <c r="F455" s="30" t="s">
        <v>154</v>
      </c>
      <c r="G455" s="31" t="n">
        <v>45557</v>
      </c>
      <c r="H455" s="30" t="s">
        <v>161</v>
      </c>
      <c r="I455" s="30" t="s">
        <v>162</v>
      </c>
      <c r="J455" s="30" t="s">
        <v>163</v>
      </c>
      <c r="K455" s="30" t="s">
        <v>138</v>
      </c>
      <c r="L455" s="30" t="n">
        <v>81</v>
      </c>
      <c r="M455" s="30" t="n">
        <v>41</v>
      </c>
      <c r="N455" s="30" t="s">
        <v>127</v>
      </c>
      <c r="O455" s="30" t="s">
        <v>171</v>
      </c>
      <c r="P455" s="30" t="s">
        <v>129</v>
      </c>
      <c r="Q455" s="32" t="n">
        <v>1247.64</v>
      </c>
      <c r="R455" s="30" t="s">
        <v>130</v>
      </c>
      <c r="S455" s="30" t="s">
        <v>335</v>
      </c>
      <c r="T455" s="30" t="n">
        <v>5</v>
      </c>
    </row>
    <row r="456" customFormat="false" ht="15" hidden="false" customHeight="false" outlineLevel="0" collapsed="false">
      <c r="A456" s="27" t="s">
        <v>1337</v>
      </c>
      <c r="B456" s="27" t="s">
        <v>474</v>
      </c>
      <c r="C456" s="27" t="n">
        <v>0</v>
      </c>
      <c r="D456" s="27" t="s">
        <v>181</v>
      </c>
      <c r="E456" s="28" t="n">
        <v>45550</v>
      </c>
      <c r="F456" s="27" t="s">
        <v>1338</v>
      </c>
      <c r="G456" s="28" t="n">
        <v>45550</v>
      </c>
      <c r="H456" s="27" t="s">
        <v>123</v>
      </c>
      <c r="I456" s="27" t="s">
        <v>124</v>
      </c>
      <c r="J456" s="27" t="s">
        <v>227</v>
      </c>
      <c r="K456" s="27" t="s">
        <v>138</v>
      </c>
      <c r="L456" s="27" t="n">
        <v>79</v>
      </c>
      <c r="M456" s="27" t="n">
        <v>22</v>
      </c>
      <c r="N456" s="27" t="s">
        <v>127</v>
      </c>
      <c r="O456" s="27" t="s">
        <v>149</v>
      </c>
      <c r="P456" s="27" t="s">
        <v>129</v>
      </c>
      <c r="Q456" s="29" t="n">
        <v>2235.42</v>
      </c>
      <c r="R456" s="27" t="s">
        <v>130</v>
      </c>
      <c r="S456" s="27" t="s">
        <v>197</v>
      </c>
      <c r="T456" s="27" t="n">
        <v>5</v>
      </c>
    </row>
    <row r="457" customFormat="false" ht="15" hidden="false" customHeight="false" outlineLevel="0" collapsed="false">
      <c r="A457" s="30" t="s">
        <v>1339</v>
      </c>
      <c r="B457" s="30" t="s">
        <v>1340</v>
      </c>
      <c r="C457" s="30" t="n">
        <v>34</v>
      </c>
      <c r="D457" s="30" t="s">
        <v>121</v>
      </c>
      <c r="E457" s="31" t="n">
        <v>45651</v>
      </c>
      <c r="F457" s="30" t="s">
        <v>1332</v>
      </c>
      <c r="G457" s="31" t="n">
        <v>45654</v>
      </c>
      <c r="H457" s="30" t="s">
        <v>135</v>
      </c>
      <c r="I457" s="30" t="s">
        <v>278</v>
      </c>
      <c r="J457" s="30" t="s">
        <v>252</v>
      </c>
      <c r="K457" s="30" t="s">
        <v>156</v>
      </c>
      <c r="L457" s="30" t="n">
        <v>63</v>
      </c>
      <c r="M457" s="30" t="n">
        <v>40</v>
      </c>
      <c r="N457" s="30" t="s">
        <v>127</v>
      </c>
      <c r="O457" s="30" t="s">
        <v>139</v>
      </c>
      <c r="P457" s="30" t="s">
        <v>187</v>
      </c>
      <c r="Q457" s="32" t="n">
        <v>2876.73</v>
      </c>
      <c r="R457" s="30" t="s">
        <v>130</v>
      </c>
      <c r="S457" s="30" t="s">
        <v>223</v>
      </c>
      <c r="T457" s="30" t="n">
        <v>3</v>
      </c>
    </row>
    <row r="458" customFormat="false" ht="15" hidden="false" customHeight="false" outlineLevel="0" collapsed="false">
      <c r="A458" s="27" t="s">
        <v>1341</v>
      </c>
      <c r="B458" s="27" t="s">
        <v>1342</v>
      </c>
      <c r="C458" s="27" t="n">
        <v>74</v>
      </c>
      <c r="D458" s="27" t="s">
        <v>181</v>
      </c>
      <c r="E458" s="28" t="n">
        <v>45635</v>
      </c>
      <c r="F458" s="27" t="s">
        <v>730</v>
      </c>
      <c r="G458" s="28" t="n">
        <v>45635</v>
      </c>
      <c r="H458" s="27" t="s">
        <v>135</v>
      </c>
      <c r="I458" s="27" t="s">
        <v>251</v>
      </c>
      <c r="J458" s="27" t="s">
        <v>252</v>
      </c>
      <c r="K458" s="27" t="s">
        <v>156</v>
      </c>
      <c r="L458" s="27" t="n">
        <v>15</v>
      </c>
      <c r="M458" s="27" t="n">
        <v>80</v>
      </c>
      <c r="N458" s="27" t="s">
        <v>186</v>
      </c>
      <c r="O458" s="27" t="s">
        <v>139</v>
      </c>
      <c r="P458" s="27" t="s">
        <v>140</v>
      </c>
      <c r="Q458" s="29" t="n">
        <v>4673.58</v>
      </c>
      <c r="R458" s="27" t="s">
        <v>130</v>
      </c>
      <c r="S458" s="27" t="s">
        <v>223</v>
      </c>
      <c r="T458" s="27" t="n">
        <v>2</v>
      </c>
    </row>
    <row r="459" customFormat="false" ht="15" hidden="false" customHeight="false" outlineLevel="0" collapsed="false">
      <c r="A459" s="30" t="s">
        <v>1343</v>
      </c>
      <c r="B459" s="30" t="s">
        <v>1344</v>
      </c>
      <c r="C459" s="30" t="n">
        <v>40</v>
      </c>
      <c r="D459" s="30" t="s">
        <v>181</v>
      </c>
      <c r="E459" s="31" t="n">
        <v>45454</v>
      </c>
      <c r="F459" s="30" t="s">
        <v>1233</v>
      </c>
      <c r="G459" s="31" t="n">
        <v>45461</v>
      </c>
      <c r="H459" s="30" t="s">
        <v>236</v>
      </c>
      <c r="I459" s="30" t="s">
        <v>323</v>
      </c>
      <c r="J459" s="30" t="s">
        <v>375</v>
      </c>
      <c r="K459" s="30" t="s">
        <v>202</v>
      </c>
      <c r="L459" s="30" t="n">
        <v>3</v>
      </c>
      <c r="M459" s="30" t="n">
        <v>71</v>
      </c>
      <c r="N459" s="30" t="s">
        <v>186</v>
      </c>
      <c r="O459" s="30" t="s">
        <v>128</v>
      </c>
      <c r="P459" s="30" t="s">
        <v>187</v>
      </c>
      <c r="Q459" s="32" t="n">
        <v>16689.81</v>
      </c>
      <c r="R459" s="30" t="s">
        <v>172</v>
      </c>
      <c r="S459" s="30" t="s">
        <v>197</v>
      </c>
      <c r="T459" s="30" t="n">
        <v>2</v>
      </c>
    </row>
    <row r="460" customFormat="false" ht="15" hidden="false" customHeight="false" outlineLevel="0" collapsed="false">
      <c r="A460" s="27" t="s">
        <v>1345</v>
      </c>
      <c r="B460" s="27" t="s">
        <v>1346</v>
      </c>
      <c r="C460" s="27" t="n">
        <v>17</v>
      </c>
      <c r="D460" s="27" t="s">
        <v>121</v>
      </c>
      <c r="E460" s="28" t="n">
        <v>45440</v>
      </c>
      <c r="F460" s="27" t="s">
        <v>454</v>
      </c>
      <c r="G460" s="28" t="n">
        <v>45440</v>
      </c>
      <c r="H460" s="27" t="s">
        <v>168</v>
      </c>
      <c r="I460" s="27" t="s">
        <v>169</v>
      </c>
      <c r="J460" s="27" t="s">
        <v>371</v>
      </c>
      <c r="K460" s="27" t="s">
        <v>156</v>
      </c>
      <c r="L460" s="27" t="n">
        <v>23</v>
      </c>
      <c r="M460" s="27" t="n">
        <v>72</v>
      </c>
      <c r="N460" s="27" t="s">
        <v>127</v>
      </c>
      <c r="O460" s="27" t="s">
        <v>128</v>
      </c>
      <c r="P460" s="27" t="s">
        <v>129</v>
      </c>
      <c r="Q460" s="29" t="n">
        <v>4546.89</v>
      </c>
      <c r="R460" s="27" t="s">
        <v>130</v>
      </c>
      <c r="S460" s="27" t="s">
        <v>131</v>
      </c>
      <c r="T460" s="27" t="n">
        <v>4</v>
      </c>
    </row>
    <row r="461" customFormat="false" ht="15" hidden="false" customHeight="false" outlineLevel="0" collapsed="false">
      <c r="A461" s="30" t="s">
        <v>1347</v>
      </c>
      <c r="B461" s="30" t="s">
        <v>1232</v>
      </c>
      <c r="C461" s="30" t="n">
        <v>43</v>
      </c>
      <c r="D461" s="30" t="s">
        <v>121</v>
      </c>
      <c r="E461" s="31" t="n">
        <v>45579</v>
      </c>
      <c r="F461" s="30" t="s">
        <v>1268</v>
      </c>
      <c r="G461" s="31" t="n">
        <v>45582</v>
      </c>
      <c r="H461" s="30" t="s">
        <v>206</v>
      </c>
      <c r="I461" s="30" t="s">
        <v>207</v>
      </c>
      <c r="J461" s="30" t="s">
        <v>615</v>
      </c>
      <c r="K461" s="30" t="s">
        <v>156</v>
      </c>
      <c r="L461" s="30" t="n">
        <v>75</v>
      </c>
      <c r="M461" s="30" t="n">
        <v>67</v>
      </c>
      <c r="N461" s="30" t="s">
        <v>127</v>
      </c>
      <c r="O461" s="30" t="s">
        <v>139</v>
      </c>
      <c r="P461" s="30" t="s">
        <v>150</v>
      </c>
      <c r="Q461" s="32" t="n">
        <v>3276.25</v>
      </c>
      <c r="R461" s="30" t="s">
        <v>130</v>
      </c>
      <c r="S461" s="30" t="s">
        <v>164</v>
      </c>
      <c r="T461" s="30" t="n">
        <v>5</v>
      </c>
    </row>
    <row r="462" customFormat="false" ht="15" hidden="false" customHeight="false" outlineLevel="0" collapsed="false">
      <c r="A462" s="27" t="s">
        <v>1348</v>
      </c>
      <c r="B462" s="27" t="s">
        <v>684</v>
      </c>
      <c r="C462" s="27" t="n">
        <v>41</v>
      </c>
      <c r="D462" s="27" t="s">
        <v>181</v>
      </c>
      <c r="E462" s="28" t="n">
        <v>45495</v>
      </c>
      <c r="F462" s="27" t="s">
        <v>1349</v>
      </c>
      <c r="G462" s="28" t="n">
        <v>45495</v>
      </c>
      <c r="H462" s="27" t="s">
        <v>183</v>
      </c>
      <c r="I462" s="27" t="s">
        <v>430</v>
      </c>
      <c r="J462" s="27" t="s">
        <v>476</v>
      </c>
      <c r="K462" s="27" t="s">
        <v>138</v>
      </c>
      <c r="L462" s="27" t="n">
        <v>63</v>
      </c>
      <c r="M462" s="27" t="n">
        <v>31</v>
      </c>
      <c r="N462" s="27" t="s">
        <v>186</v>
      </c>
      <c r="O462" s="27" t="s">
        <v>171</v>
      </c>
      <c r="P462" s="27" t="s">
        <v>150</v>
      </c>
      <c r="Q462" s="29" t="n">
        <v>1672.38</v>
      </c>
      <c r="R462" s="27" t="s">
        <v>130</v>
      </c>
      <c r="S462" s="27" t="s">
        <v>192</v>
      </c>
      <c r="T462" s="27" t="n">
        <v>3</v>
      </c>
    </row>
    <row r="463" customFormat="false" ht="15" hidden="false" customHeight="false" outlineLevel="0" collapsed="false">
      <c r="A463" s="30" t="s">
        <v>1350</v>
      </c>
      <c r="B463" s="30" t="s">
        <v>1351</v>
      </c>
      <c r="C463" s="30" t="n">
        <v>50</v>
      </c>
      <c r="D463" s="30" t="s">
        <v>121</v>
      </c>
      <c r="E463" s="31" t="n">
        <v>45370</v>
      </c>
      <c r="F463" s="30" t="s">
        <v>635</v>
      </c>
      <c r="G463" s="31" t="n">
        <v>45370</v>
      </c>
      <c r="H463" s="30" t="s">
        <v>242</v>
      </c>
      <c r="I463" s="30" t="s">
        <v>315</v>
      </c>
      <c r="J463" s="30" t="s">
        <v>316</v>
      </c>
      <c r="K463" s="30" t="s">
        <v>156</v>
      </c>
      <c r="L463" s="30" t="n">
        <v>74</v>
      </c>
      <c r="M463" s="30" t="n">
        <v>45</v>
      </c>
      <c r="N463" s="30" t="s">
        <v>186</v>
      </c>
      <c r="O463" s="30" t="s">
        <v>128</v>
      </c>
      <c r="P463" s="30" t="s">
        <v>187</v>
      </c>
      <c r="Q463" s="32" t="n">
        <v>4464.09</v>
      </c>
      <c r="R463" s="30" t="s">
        <v>130</v>
      </c>
      <c r="S463" s="30" t="s">
        <v>197</v>
      </c>
      <c r="T463" s="30" t="n">
        <v>4</v>
      </c>
    </row>
    <row r="464" customFormat="false" ht="15" hidden="false" customHeight="false" outlineLevel="0" collapsed="false">
      <c r="A464" s="27" t="s">
        <v>1352</v>
      </c>
      <c r="B464" s="27" t="s">
        <v>1353</v>
      </c>
      <c r="C464" s="27" t="n">
        <v>50</v>
      </c>
      <c r="D464" s="27" t="s">
        <v>121</v>
      </c>
      <c r="E464" s="28" t="n">
        <v>45355</v>
      </c>
      <c r="F464" s="27" t="s">
        <v>713</v>
      </c>
      <c r="G464" s="28" t="n">
        <v>45356</v>
      </c>
      <c r="H464" s="27" t="s">
        <v>146</v>
      </c>
      <c r="I464" s="27" t="s">
        <v>309</v>
      </c>
      <c r="J464" s="27" t="s">
        <v>222</v>
      </c>
      <c r="K464" s="27" t="s">
        <v>156</v>
      </c>
      <c r="L464" s="27" t="n">
        <v>20</v>
      </c>
      <c r="M464" s="27" t="n">
        <v>63</v>
      </c>
      <c r="N464" s="27" t="s">
        <v>186</v>
      </c>
      <c r="O464" s="27" t="s">
        <v>128</v>
      </c>
      <c r="P464" s="27" t="s">
        <v>129</v>
      </c>
      <c r="Q464" s="29" t="n">
        <v>3412</v>
      </c>
      <c r="R464" s="27" t="s">
        <v>130</v>
      </c>
      <c r="S464" s="27" t="s">
        <v>197</v>
      </c>
      <c r="T464" s="27" t="n">
        <v>5</v>
      </c>
    </row>
    <row r="465" customFormat="false" ht="15" hidden="false" customHeight="false" outlineLevel="0" collapsed="false">
      <c r="A465" s="30" t="s">
        <v>1354</v>
      </c>
      <c r="B465" s="30" t="s">
        <v>1355</v>
      </c>
      <c r="C465" s="30" t="n">
        <v>29</v>
      </c>
      <c r="D465" s="30" t="s">
        <v>181</v>
      </c>
      <c r="E465" s="31" t="n">
        <v>45622</v>
      </c>
      <c r="F465" s="30" t="s">
        <v>785</v>
      </c>
      <c r="G465" s="31" t="n">
        <v>45623</v>
      </c>
      <c r="H465" s="30" t="s">
        <v>242</v>
      </c>
      <c r="I465" s="30" t="s">
        <v>466</v>
      </c>
      <c r="J465" s="30" t="s">
        <v>422</v>
      </c>
      <c r="K465" s="30" t="s">
        <v>138</v>
      </c>
      <c r="L465" s="30" t="n">
        <v>86</v>
      </c>
      <c r="M465" s="30" t="n">
        <v>22</v>
      </c>
      <c r="N465" s="30" t="s">
        <v>127</v>
      </c>
      <c r="O465" s="30" t="s">
        <v>171</v>
      </c>
      <c r="P465" s="30" t="s">
        <v>187</v>
      </c>
      <c r="Q465" s="32" t="n">
        <v>1948.41</v>
      </c>
      <c r="R465" s="30" t="s">
        <v>130</v>
      </c>
      <c r="S465" s="30" t="s">
        <v>178</v>
      </c>
      <c r="T465" s="30" t="n">
        <v>4</v>
      </c>
    </row>
    <row r="466" customFormat="false" ht="15" hidden="false" customHeight="false" outlineLevel="0" collapsed="false">
      <c r="A466" s="27" t="s">
        <v>1356</v>
      </c>
      <c r="B466" s="27" t="s">
        <v>1357</v>
      </c>
      <c r="C466" s="27" t="n">
        <v>28</v>
      </c>
      <c r="D466" s="27" t="s">
        <v>181</v>
      </c>
      <c r="E466" s="28" t="n">
        <v>45293</v>
      </c>
      <c r="F466" s="27" t="s">
        <v>277</v>
      </c>
      <c r="G466" s="28" t="n">
        <v>45294</v>
      </c>
      <c r="H466" s="27" t="s">
        <v>123</v>
      </c>
      <c r="I466" s="27" t="s">
        <v>304</v>
      </c>
      <c r="J466" s="27" t="s">
        <v>508</v>
      </c>
      <c r="K466" s="27" t="s">
        <v>126</v>
      </c>
      <c r="L466" s="27" t="n">
        <v>8</v>
      </c>
      <c r="M466" s="27" t="n">
        <v>106</v>
      </c>
      <c r="N466" s="27" t="s">
        <v>127</v>
      </c>
      <c r="O466" s="27" t="s">
        <v>139</v>
      </c>
      <c r="P466" s="27" t="s">
        <v>150</v>
      </c>
      <c r="Q466" s="29" t="n">
        <v>7862.73</v>
      </c>
      <c r="R466" s="27" t="s">
        <v>172</v>
      </c>
      <c r="S466" s="27" t="s">
        <v>141</v>
      </c>
      <c r="T466" s="27" t="n">
        <v>1</v>
      </c>
    </row>
    <row r="467" customFormat="false" ht="15" hidden="false" customHeight="false" outlineLevel="0" collapsed="false">
      <c r="A467" s="30" t="s">
        <v>1358</v>
      </c>
      <c r="B467" s="30" t="s">
        <v>1359</v>
      </c>
      <c r="C467" s="30" t="n">
        <v>37</v>
      </c>
      <c r="D467" s="30" t="s">
        <v>121</v>
      </c>
      <c r="E467" s="31" t="n">
        <v>45570</v>
      </c>
      <c r="F467" s="30" t="s">
        <v>241</v>
      </c>
      <c r="G467" s="31" t="n">
        <v>45570</v>
      </c>
      <c r="H467" s="30" t="s">
        <v>183</v>
      </c>
      <c r="I467" s="30" t="s">
        <v>212</v>
      </c>
      <c r="J467" s="30" t="s">
        <v>431</v>
      </c>
      <c r="K467" s="30" t="s">
        <v>138</v>
      </c>
      <c r="L467" s="30" t="n">
        <v>35</v>
      </c>
      <c r="M467" s="30" t="n">
        <v>31</v>
      </c>
      <c r="N467" s="30" t="s">
        <v>186</v>
      </c>
      <c r="O467" s="30" t="s">
        <v>171</v>
      </c>
      <c r="P467" s="30" t="s">
        <v>150</v>
      </c>
      <c r="Q467" s="32" t="n">
        <v>1582.69</v>
      </c>
      <c r="R467" s="30" t="s">
        <v>130</v>
      </c>
      <c r="S467" s="30" t="s">
        <v>141</v>
      </c>
      <c r="T467" s="30" t="n">
        <v>3</v>
      </c>
    </row>
    <row r="468" customFormat="false" ht="15" hidden="false" customHeight="false" outlineLevel="0" collapsed="false">
      <c r="A468" s="27" t="s">
        <v>1360</v>
      </c>
      <c r="B468" s="27" t="s">
        <v>1361</v>
      </c>
      <c r="C468" s="27" t="n">
        <v>26</v>
      </c>
      <c r="D468" s="27" t="s">
        <v>181</v>
      </c>
      <c r="E468" s="28" t="n">
        <v>45490</v>
      </c>
      <c r="F468" s="27" t="s">
        <v>1238</v>
      </c>
      <c r="G468" s="28" t="n">
        <v>45496</v>
      </c>
      <c r="H468" s="27" t="s">
        <v>183</v>
      </c>
      <c r="I468" s="27" t="s">
        <v>184</v>
      </c>
      <c r="J468" s="27" t="s">
        <v>185</v>
      </c>
      <c r="K468" s="27" t="s">
        <v>126</v>
      </c>
      <c r="L468" s="27" t="n">
        <v>24</v>
      </c>
      <c r="M468" s="27" t="n">
        <v>124</v>
      </c>
      <c r="N468" s="27" t="s">
        <v>127</v>
      </c>
      <c r="O468" s="27" t="s">
        <v>128</v>
      </c>
      <c r="P468" s="27" t="s">
        <v>140</v>
      </c>
      <c r="Q468" s="29" t="n">
        <v>9238.49</v>
      </c>
      <c r="R468" s="27" t="s">
        <v>130</v>
      </c>
      <c r="S468" s="27" t="s">
        <v>335</v>
      </c>
      <c r="T468" s="27" t="n">
        <v>5</v>
      </c>
    </row>
    <row r="469" customFormat="false" ht="15" hidden="false" customHeight="false" outlineLevel="0" collapsed="false">
      <c r="A469" s="30" t="s">
        <v>1362</v>
      </c>
      <c r="B469" s="30" t="s">
        <v>1363</v>
      </c>
      <c r="C469" s="30" t="n">
        <v>70</v>
      </c>
      <c r="D469" s="30" t="s">
        <v>121</v>
      </c>
      <c r="E469" s="31" t="n">
        <v>45564</v>
      </c>
      <c r="F469" s="30" t="s">
        <v>614</v>
      </c>
      <c r="G469" s="31" t="n">
        <v>45570</v>
      </c>
      <c r="H469" s="30" t="s">
        <v>206</v>
      </c>
      <c r="I469" s="30" t="s">
        <v>207</v>
      </c>
      <c r="J469" s="30" t="s">
        <v>615</v>
      </c>
      <c r="K469" s="30" t="s">
        <v>126</v>
      </c>
      <c r="L469" s="30" t="n">
        <v>24</v>
      </c>
      <c r="M469" s="30" t="n">
        <v>98</v>
      </c>
      <c r="N469" s="30" t="s">
        <v>186</v>
      </c>
      <c r="O469" s="30" t="s">
        <v>128</v>
      </c>
      <c r="P469" s="30" t="s">
        <v>150</v>
      </c>
      <c r="Q469" s="32" t="n">
        <v>8339.98</v>
      </c>
      <c r="R469" s="30" t="s">
        <v>172</v>
      </c>
      <c r="S469" s="30" t="s">
        <v>223</v>
      </c>
      <c r="T469" s="30" t="n">
        <v>2</v>
      </c>
    </row>
    <row r="470" customFormat="false" ht="15" hidden="false" customHeight="false" outlineLevel="0" collapsed="false">
      <c r="A470" s="27" t="s">
        <v>1364</v>
      </c>
      <c r="B470" s="27" t="s">
        <v>1365</v>
      </c>
      <c r="C470" s="27" t="n">
        <v>79</v>
      </c>
      <c r="D470" s="27" t="s">
        <v>121</v>
      </c>
      <c r="E470" s="28" t="n">
        <v>45614</v>
      </c>
      <c r="F470" s="27" t="s">
        <v>160</v>
      </c>
      <c r="G470" s="28" t="n">
        <v>45616</v>
      </c>
      <c r="H470" s="27" t="s">
        <v>206</v>
      </c>
      <c r="I470" s="27" t="s">
        <v>300</v>
      </c>
      <c r="J470" s="27" t="s">
        <v>233</v>
      </c>
      <c r="K470" s="27" t="s">
        <v>156</v>
      </c>
      <c r="L470" s="27" t="n">
        <v>25</v>
      </c>
      <c r="M470" s="27" t="n">
        <v>57</v>
      </c>
      <c r="N470" s="27" t="s">
        <v>186</v>
      </c>
      <c r="O470" s="27" t="s">
        <v>149</v>
      </c>
      <c r="P470" s="27" t="s">
        <v>140</v>
      </c>
      <c r="Q470" s="29" t="n">
        <v>3782.16</v>
      </c>
      <c r="R470" s="27" t="s">
        <v>130</v>
      </c>
      <c r="S470" s="27" t="s">
        <v>164</v>
      </c>
      <c r="T470" s="27" t="n">
        <v>5</v>
      </c>
    </row>
    <row r="471" customFormat="false" ht="15" hidden="false" customHeight="false" outlineLevel="0" collapsed="false">
      <c r="A471" s="30" t="s">
        <v>1366</v>
      </c>
      <c r="B471" s="30" t="s">
        <v>1367</v>
      </c>
      <c r="C471" s="30" t="n">
        <v>67</v>
      </c>
      <c r="D471" s="30" t="s">
        <v>121</v>
      </c>
      <c r="E471" s="31" t="n">
        <v>45628</v>
      </c>
      <c r="F471" s="30" t="s">
        <v>695</v>
      </c>
      <c r="G471" s="31" t="n">
        <v>45629</v>
      </c>
      <c r="H471" s="30" t="s">
        <v>242</v>
      </c>
      <c r="I471" s="30" t="s">
        <v>466</v>
      </c>
      <c r="J471" s="30" t="s">
        <v>401</v>
      </c>
      <c r="K471" s="30" t="s">
        <v>138</v>
      </c>
      <c r="L471" s="30" t="n">
        <v>20</v>
      </c>
      <c r="M471" s="30" t="n">
        <v>15</v>
      </c>
      <c r="N471" s="30" t="s">
        <v>127</v>
      </c>
      <c r="O471" s="30" t="s">
        <v>149</v>
      </c>
      <c r="P471" s="30" t="s">
        <v>140</v>
      </c>
      <c r="Q471" s="32" t="n">
        <v>1131.32</v>
      </c>
      <c r="R471" s="30" t="s">
        <v>130</v>
      </c>
      <c r="S471" s="30" t="s">
        <v>157</v>
      </c>
      <c r="T471" s="30" t="n">
        <v>4</v>
      </c>
    </row>
    <row r="472" customFormat="false" ht="15" hidden="false" customHeight="false" outlineLevel="0" collapsed="false">
      <c r="A472" s="27" t="s">
        <v>1368</v>
      </c>
      <c r="B472" s="27" t="s">
        <v>1369</v>
      </c>
      <c r="C472" s="27" t="n">
        <v>52</v>
      </c>
      <c r="D472" s="27" t="s">
        <v>121</v>
      </c>
      <c r="E472" s="28" t="n">
        <v>45497</v>
      </c>
      <c r="F472" s="27" t="s">
        <v>1032</v>
      </c>
      <c r="G472" s="28" t="n">
        <v>45500</v>
      </c>
      <c r="H472" s="27" t="s">
        <v>123</v>
      </c>
      <c r="I472" s="27" t="s">
        <v>124</v>
      </c>
      <c r="J472" s="27" t="s">
        <v>227</v>
      </c>
      <c r="K472" s="27" t="s">
        <v>126</v>
      </c>
      <c r="L472" s="27" t="n">
        <v>44</v>
      </c>
      <c r="M472" s="27" t="n">
        <v>138</v>
      </c>
      <c r="N472" s="27" t="s">
        <v>186</v>
      </c>
      <c r="O472" s="27" t="s">
        <v>139</v>
      </c>
      <c r="P472" s="27" t="s">
        <v>140</v>
      </c>
      <c r="Q472" s="29" t="n">
        <v>7904.18</v>
      </c>
      <c r="R472" s="27" t="s">
        <v>268</v>
      </c>
      <c r="S472" s="27" t="s">
        <v>197</v>
      </c>
      <c r="T472" s="27" t="n">
        <v>4</v>
      </c>
    </row>
    <row r="473" customFormat="false" ht="15" hidden="false" customHeight="false" outlineLevel="0" collapsed="false">
      <c r="A473" s="30" t="s">
        <v>1370</v>
      </c>
      <c r="B473" s="30" t="s">
        <v>1371</v>
      </c>
      <c r="C473" s="30" t="n">
        <v>93</v>
      </c>
      <c r="D473" s="30" t="s">
        <v>121</v>
      </c>
      <c r="E473" s="31" t="n">
        <v>45306</v>
      </c>
      <c r="F473" s="30" t="s">
        <v>705</v>
      </c>
      <c r="G473" s="31" t="n">
        <v>45307</v>
      </c>
      <c r="H473" s="30" t="s">
        <v>206</v>
      </c>
      <c r="I473" s="30" t="s">
        <v>300</v>
      </c>
      <c r="J473" s="30" t="s">
        <v>208</v>
      </c>
      <c r="K473" s="30" t="s">
        <v>126</v>
      </c>
      <c r="L473" s="30" t="n">
        <v>30</v>
      </c>
      <c r="M473" s="30" t="n">
        <v>96</v>
      </c>
      <c r="N473" s="30" t="s">
        <v>186</v>
      </c>
      <c r="O473" s="30" t="s">
        <v>149</v>
      </c>
      <c r="P473" s="30" t="s">
        <v>187</v>
      </c>
      <c r="Q473" s="32" t="n">
        <v>7342.42</v>
      </c>
      <c r="R473" s="30" t="s">
        <v>130</v>
      </c>
      <c r="S473" s="30" t="s">
        <v>178</v>
      </c>
      <c r="T473" s="30" t="n">
        <v>2</v>
      </c>
    </row>
    <row r="474" customFormat="false" ht="15" hidden="false" customHeight="false" outlineLevel="0" collapsed="false">
      <c r="A474" s="27" t="s">
        <v>1372</v>
      </c>
      <c r="B474" s="27" t="s">
        <v>1373</v>
      </c>
      <c r="C474" s="27" t="n">
        <v>48</v>
      </c>
      <c r="D474" s="27" t="s">
        <v>181</v>
      </c>
      <c r="E474" s="28" t="n">
        <v>45650</v>
      </c>
      <c r="F474" s="27" t="s">
        <v>1374</v>
      </c>
      <c r="G474" s="28" t="n">
        <v>45651</v>
      </c>
      <c r="H474" s="27" t="s">
        <v>168</v>
      </c>
      <c r="I474" s="27" t="s">
        <v>196</v>
      </c>
      <c r="J474" s="27" t="s">
        <v>441</v>
      </c>
      <c r="K474" s="27" t="s">
        <v>126</v>
      </c>
      <c r="L474" s="27" t="n">
        <v>22</v>
      </c>
      <c r="M474" s="27" t="n">
        <v>69</v>
      </c>
      <c r="N474" s="27" t="s">
        <v>186</v>
      </c>
      <c r="O474" s="27" t="s">
        <v>139</v>
      </c>
      <c r="P474" s="27" t="s">
        <v>187</v>
      </c>
      <c r="Q474" s="29" t="n">
        <v>7331.97</v>
      </c>
      <c r="R474" s="27" t="s">
        <v>130</v>
      </c>
      <c r="S474" s="27" t="s">
        <v>157</v>
      </c>
      <c r="T474" s="27" t="n">
        <v>4</v>
      </c>
    </row>
    <row r="475" customFormat="false" ht="15" hidden="false" customHeight="false" outlineLevel="0" collapsed="false">
      <c r="A475" s="30" t="s">
        <v>1375</v>
      </c>
      <c r="B475" s="30" t="s">
        <v>1376</v>
      </c>
      <c r="C475" s="30" t="n">
        <v>45</v>
      </c>
      <c r="D475" s="30" t="s">
        <v>181</v>
      </c>
      <c r="E475" s="31" t="n">
        <v>45330</v>
      </c>
      <c r="F475" s="30" t="s">
        <v>1140</v>
      </c>
      <c r="G475" s="31" t="n">
        <v>45338</v>
      </c>
      <c r="H475" s="30" t="s">
        <v>146</v>
      </c>
      <c r="I475" s="30" t="s">
        <v>176</v>
      </c>
      <c r="J475" s="30" t="s">
        <v>148</v>
      </c>
      <c r="K475" s="30" t="s">
        <v>202</v>
      </c>
      <c r="L475" s="30" t="n">
        <v>20</v>
      </c>
      <c r="M475" s="30" t="n">
        <v>129</v>
      </c>
      <c r="N475" s="30" t="s">
        <v>186</v>
      </c>
      <c r="O475" s="30" t="s">
        <v>139</v>
      </c>
      <c r="P475" s="30" t="s">
        <v>140</v>
      </c>
      <c r="Q475" s="32" t="n">
        <v>17146.62</v>
      </c>
      <c r="R475" s="30" t="s">
        <v>462</v>
      </c>
      <c r="S475" s="30" t="s">
        <v>141</v>
      </c>
      <c r="T475" s="30" t="n">
        <v>2</v>
      </c>
    </row>
    <row r="476" customFormat="false" ht="15" hidden="false" customHeight="false" outlineLevel="0" collapsed="false">
      <c r="A476" s="27" t="s">
        <v>1377</v>
      </c>
      <c r="B476" s="27" t="s">
        <v>1378</v>
      </c>
      <c r="C476" s="27" t="n">
        <v>54</v>
      </c>
      <c r="D476" s="27" t="s">
        <v>181</v>
      </c>
      <c r="E476" s="28" t="n">
        <v>45429</v>
      </c>
      <c r="F476" s="27" t="s">
        <v>523</v>
      </c>
      <c r="G476" s="28" t="n">
        <v>45435</v>
      </c>
      <c r="H476" s="27" t="s">
        <v>206</v>
      </c>
      <c r="I476" s="27"/>
      <c r="J476" s="27" t="s">
        <v>208</v>
      </c>
      <c r="K476" s="27" t="s">
        <v>202</v>
      </c>
      <c r="L476" s="27" t="n">
        <v>13</v>
      </c>
      <c r="M476" s="27" t="n">
        <v>99</v>
      </c>
      <c r="N476" s="27" t="s">
        <v>186</v>
      </c>
      <c r="O476" s="27" t="s">
        <v>128</v>
      </c>
      <c r="P476" s="27" t="s">
        <v>129</v>
      </c>
      <c r="Q476" s="29" t="n">
        <v>16923.75</v>
      </c>
      <c r="R476" s="27" t="s">
        <v>130</v>
      </c>
      <c r="S476" s="27" t="s">
        <v>223</v>
      </c>
      <c r="T476" s="27" t="n">
        <v>3</v>
      </c>
    </row>
    <row r="477" customFormat="false" ht="15" hidden="false" customHeight="false" outlineLevel="0" collapsed="false">
      <c r="A477" s="30" t="s">
        <v>1379</v>
      </c>
      <c r="B477" s="30" t="s">
        <v>1380</v>
      </c>
      <c r="C477" s="30" t="n">
        <v>36</v>
      </c>
      <c r="D477" s="30" t="s">
        <v>181</v>
      </c>
      <c r="E477" s="31" t="n">
        <v>45352</v>
      </c>
      <c r="F477" s="30" t="s">
        <v>1260</v>
      </c>
      <c r="G477" s="31" t="n">
        <v>45354</v>
      </c>
      <c r="H477" s="30" t="s">
        <v>217</v>
      </c>
      <c r="I477" s="30" t="s">
        <v>344</v>
      </c>
      <c r="J477" s="30" t="s">
        <v>283</v>
      </c>
      <c r="K477" s="30" t="s">
        <v>126</v>
      </c>
      <c r="L477" s="30" t="n">
        <v>11</v>
      </c>
      <c r="M477" s="30" t="n">
        <v>111</v>
      </c>
      <c r="N477" s="30" t="s">
        <v>186</v>
      </c>
      <c r="O477" s="30" t="s">
        <v>171</v>
      </c>
      <c r="P477" s="30" t="s">
        <v>150</v>
      </c>
      <c r="Q477" s="32" t="n">
        <v>7412.93</v>
      </c>
      <c r="R477" s="30" t="s">
        <v>172</v>
      </c>
      <c r="S477" s="30" t="s">
        <v>164</v>
      </c>
      <c r="T477" s="30" t="n">
        <v>2</v>
      </c>
    </row>
    <row r="478" customFormat="false" ht="15" hidden="false" customHeight="false" outlineLevel="0" collapsed="false">
      <c r="A478" s="27" t="s">
        <v>1381</v>
      </c>
      <c r="B478" s="27" t="s">
        <v>1382</v>
      </c>
      <c r="C478" s="27" t="n">
        <v>51</v>
      </c>
      <c r="D478" s="27" t="s">
        <v>121</v>
      </c>
      <c r="E478" s="28" t="n">
        <v>45434</v>
      </c>
      <c r="F478" s="27" t="s">
        <v>777</v>
      </c>
      <c r="G478" s="28" t="n">
        <v>45435</v>
      </c>
      <c r="H478" s="27" t="s">
        <v>168</v>
      </c>
      <c r="I478" s="27" t="s">
        <v>169</v>
      </c>
      <c r="J478" s="27" t="s">
        <v>371</v>
      </c>
      <c r="K478" s="27" t="s">
        <v>138</v>
      </c>
      <c r="L478" s="27" t="n">
        <v>20</v>
      </c>
      <c r="M478" s="27" t="n">
        <v>16</v>
      </c>
      <c r="N478" s="27" t="s">
        <v>186</v>
      </c>
      <c r="O478" s="27" t="s">
        <v>139</v>
      </c>
      <c r="P478" s="27" t="s">
        <v>140</v>
      </c>
      <c r="Q478" s="29" t="n">
        <v>861.84</v>
      </c>
      <c r="R478" s="27" t="s">
        <v>130</v>
      </c>
      <c r="S478" s="27" t="s">
        <v>335</v>
      </c>
      <c r="T478" s="27" t="n">
        <v>5</v>
      </c>
    </row>
    <row r="479" customFormat="false" ht="15" hidden="false" customHeight="false" outlineLevel="0" collapsed="false">
      <c r="A479" s="30" t="s">
        <v>1383</v>
      </c>
      <c r="B479" s="30" t="s">
        <v>1262</v>
      </c>
      <c r="C479" s="30" t="n">
        <v>10</v>
      </c>
      <c r="D479" s="30" t="s">
        <v>181</v>
      </c>
      <c r="E479" s="31" t="n">
        <v>45505</v>
      </c>
      <c r="F479" s="30" t="s">
        <v>1384</v>
      </c>
      <c r="G479" s="31" t="n">
        <v>45505</v>
      </c>
      <c r="H479" s="30" t="s">
        <v>236</v>
      </c>
      <c r="I479" s="30" t="s">
        <v>323</v>
      </c>
      <c r="J479" s="30" t="s">
        <v>287</v>
      </c>
      <c r="K479" s="30" t="s">
        <v>138</v>
      </c>
      <c r="L479" s="30" t="n">
        <v>86</v>
      </c>
      <c r="M479" s="30" t="n">
        <v>42</v>
      </c>
      <c r="N479" s="30" t="s">
        <v>127</v>
      </c>
      <c r="O479" s="30" t="s">
        <v>128</v>
      </c>
      <c r="P479" s="30" t="s">
        <v>140</v>
      </c>
      <c r="Q479" s="32" t="n">
        <v>1061.23</v>
      </c>
      <c r="R479" s="30" t="s">
        <v>130</v>
      </c>
      <c r="S479" s="30" t="s">
        <v>141</v>
      </c>
      <c r="T479" s="30" t="n">
        <v>3</v>
      </c>
    </row>
    <row r="480" customFormat="false" ht="15" hidden="false" customHeight="false" outlineLevel="0" collapsed="false">
      <c r="A480" s="27" t="s">
        <v>1385</v>
      </c>
      <c r="B480" s="27" t="s">
        <v>1004</v>
      </c>
      <c r="C480" s="27" t="n">
        <v>87</v>
      </c>
      <c r="D480" s="27" t="s">
        <v>121</v>
      </c>
      <c r="E480" s="28" t="n">
        <v>45483</v>
      </c>
      <c r="F480" s="27" t="s">
        <v>978</v>
      </c>
      <c r="G480" s="28" t="n">
        <v>45485</v>
      </c>
      <c r="H480" s="27" t="s">
        <v>123</v>
      </c>
      <c r="I480" s="27" t="s">
        <v>304</v>
      </c>
      <c r="J480" s="27" t="s">
        <v>305</v>
      </c>
      <c r="K480" s="27" t="s">
        <v>126</v>
      </c>
      <c r="L480" s="27" t="n">
        <v>5</v>
      </c>
      <c r="M480" s="27" t="n">
        <v>53</v>
      </c>
      <c r="N480" s="27" t="s">
        <v>186</v>
      </c>
      <c r="O480" s="27" t="s">
        <v>171</v>
      </c>
      <c r="P480" s="27" t="s">
        <v>150</v>
      </c>
      <c r="Q480" s="29" t="n">
        <v>7977.05</v>
      </c>
      <c r="R480" s="27" t="s">
        <v>130</v>
      </c>
      <c r="S480" s="27" t="s">
        <v>151</v>
      </c>
      <c r="T480" s="27" t="n">
        <v>2</v>
      </c>
    </row>
    <row r="481" customFormat="false" ht="15" hidden="false" customHeight="false" outlineLevel="0" collapsed="false">
      <c r="A481" s="30" t="s">
        <v>1386</v>
      </c>
      <c r="B481" s="30" t="s">
        <v>1387</v>
      </c>
      <c r="C481" s="30" t="n">
        <v>47</v>
      </c>
      <c r="D481" s="30" t="s">
        <v>121</v>
      </c>
      <c r="E481" s="31" t="n">
        <v>45518</v>
      </c>
      <c r="F481" s="30" t="s">
        <v>635</v>
      </c>
      <c r="G481" s="31" t="n">
        <v>45518</v>
      </c>
      <c r="H481" s="30" t="s">
        <v>161</v>
      </c>
      <c r="I481" s="30" t="s">
        <v>320</v>
      </c>
      <c r="J481" s="30" t="s">
        <v>426</v>
      </c>
      <c r="K481" s="30" t="s">
        <v>156</v>
      </c>
      <c r="L481" s="30" t="n">
        <v>26</v>
      </c>
      <c r="M481" s="30" t="n">
        <v>51</v>
      </c>
      <c r="N481" s="30" t="s">
        <v>127</v>
      </c>
      <c r="O481" s="30" t="s">
        <v>171</v>
      </c>
      <c r="P481" s="30" t="s">
        <v>187</v>
      </c>
      <c r="Q481" s="32" t="n">
        <v>2816.58</v>
      </c>
      <c r="R481" s="30" t="s">
        <v>130</v>
      </c>
      <c r="S481" s="30" t="s">
        <v>151</v>
      </c>
      <c r="T481" s="30" t="n">
        <v>4</v>
      </c>
    </row>
    <row r="482" customFormat="false" ht="15" hidden="false" customHeight="false" outlineLevel="0" collapsed="false">
      <c r="A482" s="27" t="s">
        <v>1388</v>
      </c>
      <c r="B482" s="27" t="s">
        <v>346</v>
      </c>
      <c r="C482" s="27" t="n">
        <v>55</v>
      </c>
      <c r="D482" s="27" t="s">
        <v>144</v>
      </c>
      <c r="E482" s="28" t="n">
        <v>45492</v>
      </c>
      <c r="F482" s="27" t="s">
        <v>1389</v>
      </c>
      <c r="G482" s="28" t="n">
        <v>45492</v>
      </c>
      <c r="H482" s="27" t="s">
        <v>217</v>
      </c>
      <c r="I482" s="27" t="s">
        <v>282</v>
      </c>
      <c r="J482" s="27" t="s">
        <v>283</v>
      </c>
      <c r="K482" s="27" t="s">
        <v>156</v>
      </c>
      <c r="L482" s="27" t="n">
        <v>27</v>
      </c>
      <c r="M482" s="27" t="n">
        <v>53</v>
      </c>
      <c r="N482" s="27" t="s">
        <v>127</v>
      </c>
      <c r="O482" s="27" t="s">
        <v>139</v>
      </c>
      <c r="P482" s="27" t="s">
        <v>187</v>
      </c>
      <c r="Q482" s="29" t="n">
        <v>3392.54</v>
      </c>
      <c r="R482" s="27" t="s">
        <v>130</v>
      </c>
      <c r="S482" s="27" t="s">
        <v>335</v>
      </c>
      <c r="T482" s="27" t="n">
        <v>4</v>
      </c>
    </row>
    <row r="483" customFormat="false" ht="15" hidden="false" customHeight="false" outlineLevel="0" collapsed="false">
      <c r="A483" s="30" t="s">
        <v>1390</v>
      </c>
      <c r="B483" s="30" t="s">
        <v>1166</v>
      </c>
      <c r="C483" s="30" t="n">
        <v>46</v>
      </c>
      <c r="D483" s="30" t="s">
        <v>121</v>
      </c>
      <c r="E483" s="31" t="n">
        <v>45553</v>
      </c>
      <c r="F483" s="30" t="s">
        <v>350</v>
      </c>
      <c r="G483" s="31" t="n">
        <v>45555</v>
      </c>
      <c r="H483" s="30" t="s">
        <v>123</v>
      </c>
      <c r="I483" s="30" t="s">
        <v>155</v>
      </c>
      <c r="J483" s="30" t="s">
        <v>305</v>
      </c>
      <c r="K483" s="30" t="s">
        <v>126</v>
      </c>
      <c r="L483" s="30" t="n">
        <v>21</v>
      </c>
      <c r="M483" s="30" t="n">
        <v>143</v>
      </c>
      <c r="N483" s="30" t="s">
        <v>186</v>
      </c>
      <c r="O483" s="30" t="s">
        <v>139</v>
      </c>
      <c r="P483" s="30" t="s">
        <v>187</v>
      </c>
      <c r="Q483" s="32" t="n">
        <v>8101.81</v>
      </c>
      <c r="R483" s="30" t="s">
        <v>130</v>
      </c>
      <c r="S483" s="30" t="s">
        <v>131</v>
      </c>
      <c r="T483" s="30" t="n">
        <v>3</v>
      </c>
    </row>
    <row r="484" customFormat="false" ht="15" hidden="false" customHeight="false" outlineLevel="0" collapsed="false">
      <c r="A484" s="27" t="s">
        <v>1391</v>
      </c>
      <c r="B484" s="27" t="s">
        <v>952</v>
      </c>
      <c r="C484" s="27" t="n">
        <v>37</v>
      </c>
      <c r="D484" s="27" t="s">
        <v>181</v>
      </c>
      <c r="E484" s="28" t="n">
        <v>45365</v>
      </c>
      <c r="F484" s="27" t="s">
        <v>1392</v>
      </c>
      <c r="G484" s="28" t="n">
        <v>45368</v>
      </c>
      <c r="H484" s="27" t="s">
        <v>135</v>
      </c>
      <c r="I484" s="27" t="s">
        <v>278</v>
      </c>
      <c r="J484" s="27" t="s">
        <v>618</v>
      </c>
      <c r="K484" s="27" t="s">
        <v>156</v>
      </c>
      <c r="L484" s="27" t="n">
        <v>15</v>
      </c>
      <c r="M484" s="27" t="n">
        <v>76</v>
      </c>
      <c r="N484" s="27" t="s">
        <v>127</v>
      </c>
      <c r="O484" s="27" t="s">
        <v>149</v>
      </c>
      <c r="P484" s="27" t="s">
        <v>129</v>
      </c>
      <c r="Q484" s="29" t="n">
        <v>4919.92</v>
      </c>
      <c r="R484" s="27" t="s">
        <v>268</v>
      </c>
      <c r="S484" s="27" t="s">
        <v>141</v>
      </c>
      <c r="T484" s="27" t="n">
        <v>4</v>
      </c>
    </row>
    <row r="485" customFormat="false" ht="15" hidden="false" customHeight="false" outlineLevel="0" collapsed="false">
      <c r="A485" s="30" t="s">
        <v>1393</v>
      </c>
      <c r="B485" s="30" t="s">
        <v>1394</v>
      </c>
      <c r="C485" s="30" t="n">
        <v>55</v>
      </c>
      <c r="D485" s="30" t="s">
        <v>181</v>
      </c>
      <c r="E485" s="31" t="n">
        <v>45632</v>
      </c>
      <c r="F485" s="30" t="s">
        <v>674</v>
      </c>
      <c r="G485" s="31" t="n">
        <v>45632</v>
      </c>
      <c r="H485" s="30" t="s">
        <v>206</v>
      </c>
      <c r="I485" s="30" t="s">
        <v>207</v>
      </c>
      <c r="J485" s="30" t="s">
        <v>593</v>
      </c>
      <c r="K485" s="30" t="s">
        <v>156</v>
      </c>
      <c r="L485" s="30" t="n">
        <v>40</v>
      </c>
      <c r="M485" s="30" t="n">
        <v>54</v>
      </c>
      <c r="N485" s="30" t="s">
        <v>127</v>
      </c>
      <c r="O485" s="30" t="s">
        <v>171</v>
      </c>
      <c r="P485" s="30" t="s">
        <v>150</v>
      </c>
      <c r="Q485" s="32" t="n">
        <v>3433.52</v>
      </c>
      <c r="R485" s="30" t="s">
        <v>130</v>
      </c>
      <c r="S485" s="30" t="s">
        <v>157</v>
      </c>
      <c r="T485" s="30" t="n">
        <v>4</v>
      </c>
    </row>
    <row r="486" customFormat="false" ht="15" hidden="false" customHeight="false" outlineLevel="0" collapsed="false">
      <c r="A486" s="27" t="s">
        <v>1395</v>
      </c>
      <c r="B486" s="27" t="s">
        <v>1396</v>
      </c>
      <c r="C486" s="27" t="n">
        <v>47</v>
      </c>
      <c r="D486" s="27" t="s">
        <v>181</v>
      </c>
      <c r="E486" s="28" t="n">
        <v>45428</v>
      </c>
      <c r="F486" s="27" t="s">
        <v>1117</v>
      </c>
      <c r="G486" s="28" t="n">
        <v>45434</v>
      </c>
      <c r="H486" s="27" t="s">
        <v>123</v>
      </c>
      <c r="I486" s="27" t="s">
        <v>124</v>
      </c>
      <c r="J486" s="27" t="s">
        <v>305</v>
      </c>
      <c r="K486" s="27" t="s">
        <v>202</v>
      </c>
      <c r="L486" s="27" t="n">
        <v>19</v>
      </c>
      <c r="M486" s="27" t="n">
        <v>202</v>
      </c>
      <c r="N486" s="27" t="s">
        <v>186</v>
      </c>
      <c r="O486" s="27" t="s">
        <v>171</v>
      </c>
      <c r="P486" s="27" t="s">
        <v>140</v>
      </c>
      <c r="Q486" s="29" t="n">
        <v>18479.3</v>
      </c>
      <c r="R486" s="27" t="s">
        <v>462</v>
      </c>
      <c r="S486" s="27" t="s">
        <v>131</v>
      </c>
      <c r="T486" s="27" t="n">
        <v>3</v>
      </c>
    </row>
    <row r="487" customFormat="false" ht="15" hidden="false" customHeight="false" outlineLevel="0" collapsed="false">
      <c r="A487" s="30" t="s">
        <v>1397</v>
      </c>
      <c r="B487" s="30" t="s">
        <v>895</v>
      </c>
      <c r="C487" s="30" t="n">
        <v>37</v>
      </c>
      <c r="D487" s="30" t="s">
        <v>493</v>
      </c>
      <c r="E487" s="31" t="n">
        <v>45445</v>
      </c>
      <c r="F487" s="30" t="s">
        <v>257</v>
      </c>
      <c r="G487" s="31" t="n">
        <v>45445</v>
      </c>
      <c r="H487" s="30" t="s">
        <v>183</v>
      </c>
      <c r="I487" s="30"/>
      <c r="J487" s="30" t="s">
        <v>431</v>
      </c>
      <c r="K487" s="30" t="s">
        <v>138</v>
      </c>
      <c r="L487" s="30" t="n">
        <v>85</v>
      </c>
      <c r="M487" s="30" t="n">
        <v>39</v>
      </c>
      <c r="N487" s="30" t="s">
        <v>127</v>
      </c>
      <c r="O487" s="30" t="s">
        <v>149</v>
      </c>
      <c r="P487" s="30" t="s">
        <v>187</v>
      </c>
      <c r="Q487" s="32" t="n">
        <v>1935.57</v>
      </c>
      <c r="R487" s="30" t="s">
        <v>130</v>
      </c>
      <c r="S487" s="30" t="s">
        <v>131</v>
      </c>
      <c r="T487" s="30" t="n">
        <v>3</v>
      </c>
    </row>
    <row r="488" customFormat="false" ht="15" hidden="false" customHeight="false" outlineLevel="0" collapsed="false">
      <c r="A488" s="27" t="s">
        <v>1398</v>
      </c>
      <c r="B488" s="27" t="s">
        <v>1070</v>
      </c>
      <c r="C488" s="27" t="n">
        <v>19</v>
      </c>
      <c r="D488" s="27" t="s">
        <v>121</v>
      </c>
      <c r="E488" s="28" t="n">
        <v>45594</v>
      </c>
      <c r="F488" s="27" t="s">
        <v>1399</v>
      </c>
      <c r="G488" s="28" t="n">
        <v>45595</v>
      </c>
      <c r="H488" s="27" t="s">
        <v>206</v>
      </c>
      <c r="I488" s="27" t="s">
        <v>207</v>
      </c>
      <c r="J488" s="27" t="s">
        <v>469</v>
      </c>
      <c r="K488" s="27" t="s">
        <v>126</v>
      </c>
      <c r="L488" s="27" t="n">
        <v>29</v>
      </c>
      <c r="M488" s="27" t="n">
        <v>73</v>
      </c>
      <c r="N488" s="27" t="s">
        <v>186</v>
      </c>
      <c r="O488" s="27" t="s">
        <v>171</v>
      </c>
      <c r="P488" s="27" t="s">
        <v>150</v>
      </c>
      <c r="Q488" s="29" t="n">
        <v>7779.38</v>
      </c>
      <c r="R488" s="27" t="s">
        <v>130</v>
      </c>
      <c r="S488" s="27" t="s">
        <v>223</v>
      </c>
      <c r="T488" s="27" t="n">
        <v>2</v>
      </c>
    </row>
    <row r="489" customFormat="false" ht="15" hidden="false" customHeight="false" outlineLevel="0" collapsed="false">
      <c r="A489" s="30" t="s">
        <v>1400</v>
      </c>
      <c r="B489" s="30" t="s">
        <v>637</v>
      </c>
      <c r="C489" s="30" t="n">
        <v>53</v>
      </c>
      <c r="D489" s="30" t="s">
        <v>121</v>
      </c>
      <c r="E489" s="31" t="n">
        <v>45491</v>
      </c>
      <c r="F489" s="30" t="s">
        <v>1401</v>
      </c>
      <c r="G489" s="31" t="n">
        <v>45496</v>
      </c>
      <c r="H489" s="30" t="s">
        <v>242</v>
      </c>
      <c r="I489" s="30" t="s">
        <v>466</v>
      </c>
      <c r="J489" s="30" t="s">
        <v>244</v>
      </c>
      <c r="K489" s="30" t="s">
        <v>126</v>
      </c>
      <c r="L489" s="30" t="n">
        <v>19</v>
      </c>
      <c r="M489" s="30" t="n">
        <v>57</v>
      </c>
      <c r="N489" s="30" t="s">
        <v>186</v>
      </c>
      <c r="O489" s="30" t="s">
        <v>128</v>
      </c>
      <c r="P489" s="30" t="s">
        <v>187</v>
      </c>
      <c r="Q489" s="32" t="n">
        <v>7617.88</v>
      </c>
      <c r="R489" s="30" t="s">
        <v>172</v>
      </c>
      <c r="S489" s="30" t="s">
        <v>310</v>
      </c>
      <c r="T489" s="30" t="n">
        <v>2</v>
      </c>
    </row>
    <row r="490" customFormat="false" ht="15" hidden="false" customHeight="false" outlineLevel="0" collapsed="false">
      <c r="A490" s="27" t="s">
        <v>1402</v>
      </c>
      <c r="B490" s="27" t="s">
        <v>1403</v>
      </c>
      <c r="C490" s="27" t="n">
        <v>24</v>
      </c>
      <c r="D490" s="27" t="s">
        <v>121</v>
      </c>
      <c r="E490" s="28" t="n">
        <v>45583</v>
      </c>
      <c r="F490" s="27" t="s">
        <v>444</v>
      </c>
      <c r="G490" s="28" t="n">
        <v>45585</v>
      </c>
      <c r="H490" s="27" t="s">
        <v>123</v>
      </c>
      <c r="I490" s="27" t="s">
        <v>304</v>
      </c>
      <c r="J490" s="27" t="s">
        <v>508</v>
      </c>
      <c r="K490" s="27" t="s">
        <v>126</v>
      </c>
      <c r="L490" s="27" t="n">
        <v>28</v>
      </c>
      <c r="M490" s="27" t="n">
        <v>56</v>
      </c>
      <c r="N490" s="27" t="s">
        <v>186</v>
      </c>
      <c r="O490" s="27" t="s">
        <v>149</v>
      </c>
      <c r="P490" s="27" t="s">
        <v>187</v>
      </c>
      <c r="Q490" s="29" t="n">
        <v>6789.11</v>
      </c>
      <c r="R490" s="27" t="s">
        <v>130</v>
      </c>
      <c r="S490" s="27" t="s">
        <v>500</v>
      </c>
      <c r="T490" s="27" t="n">
        <v>3</v>
      </c>
    </row>
    <row r="491" customFormat="false" ht="15" hidden="false" customHeight="false" outlineLevel="0" collapsed="false">
      <c r="A491" s="30" t="s">
        <v>1404</v>
      </c>
      <c r="B491" s="30" t="s">
        <v>1405</v>
      </c>
      <c r="C491" s="30" t="n">
        <v>75</v>
      </c>
      <c r="D491" s="30" t="s">
        <v>566</v>
      </c>
      <c r="E491" s="31" t="n">
        <v>45323</v>
      </c>
      <c r="F491" s="30" t="s">
        <v>319</v>
      </c>
      <c r="G491" s="31" t="n">
        <v>45326</v>
      </c>
      <c r="H491" s="30" t="s">
        <v>168</v>
      </c>
      <c r="I491" s="30" t="s">
        <v>169</v>
      </c>
      <c r="J491" s="30" t="s">
        <v>441</v>
      </c>
      <c r="K491" s="30" t="s">
        <v>156</v>
      </c>
      <c r="L491" s="30" t="n">
        <v>73</v>
      </c>
      <c r="M491" s="30" t="n">
        <v>30</v>
      </c>
      <c r="N491" s="30" t="s">
        <v>127</v>
      </c>
      <c r="O491" s="30" t="s">
        <v>128</v>
      </c>
      <c r="P491" s="30" t="s">
        <v>150</v>
      </c>
      <c r="Q491" s="32" t="n">
        <v>3349.46</v>
      </c>
      <c r="R491" s="30" t="s">
        <v>172</v>
      </c>
      <c r="S491" s="30" t="s">
        <v>178</v>
      </c>
      <c r="T491" s="30" t="n">
        <v>2</v>
      </c>
    </row>
    <row r="492" customFormat="false" ht="15" hidden="false" customHeight="false" outlineLevel="0" collapsed="false">
      <c r="A492" s="27" t="s">
        <v>1406</v>
      </c>
      <c r="B492" s="27" t="s">
        <v>1407</v>
      </c>
      <c r="C492" s="27" t="n">
        <v>57</v>
      </c>
      <c r="D492" s="27" t="s">
        <v>121</v>
      </c>
      <c r="E492" s="28" t="n">
        <v>45330</v>
      </c>
      <c r="F492" s="27" t="s">
        <v>1162</v>
      </c>
      <c r="G492" s="28" t="n">
        <v>45332</v>
      </c>
      <c r="H492" s="27" t="s">
        <v>206</v>
      </c>
      <c r="I492" s="27" t="s">
        <v>300</v>
      </c>
      <c r="J492" s="27" t="s">
        <v>593</v>
      </c>
      <c r="K492" s="27" t="s">
        <v>156</v>
      </c>
      <c r="L492" s="27" t="n">
        <v>42</v>
      </c>
      <c r="M492" s="27" t="n">
        <v>73</v>
      </c>
      <c r="N492" s="27" t="s">
        <v>127</v>
      </c>
      <c r="O492" s="27" t="s">
        <v>171</v>
      </c>
      <c r="P492" s="27" t="s">
        <v>129</v>
      </c>
      <c r="Q492" s="29" t="n">
        <v>4948.98</v>
      </c>
      <c r="R492" s="27" t="s">
        <v>130</v>
      </c>
      <c r="S492" s="27" t="s">
        <v>141</v>
      </c>
      <c r="T492" s="27" t="n">
        <v>3</v>
      </c>
    </row>
    <row r="493" customFormat="false" ht="15" hidden="false" customHeight="false" outlineLevel="0" collapsed="false">
      <c r="A493" s="30" t="s">
        <v>1408</v>
      </c>
      <c r="B493" s="30" t="s">
        <v>1409</v>
      </c>
      <c r="C493" s="30" t="n">
        <v>17</v>
      </c>
      <c r="D493" s="30" t="s">
        <v>121</v>
      </c>
      <c r="E493" s="31" t="n">
        <v>45411</v>
      </c>
      <c r="F493" s="30" t="s">
        <v>573</v>
      </c>
      <c r="G493" s="31" t="n">
        <v>45412</v>
      </c>
      <c r="H493" s="30" t="s">
        <v>242</v>
      </c>
      <c r="I493" s="30" t="s">
        <v>315</v>
      </c>
      <c r="J493" s="30" t="s">
        <v>244</v>
      </c>
      <c r="K493" s="30" t="s">
        <v>126</v>
      </c>
      <c r="L493" s="30" t="n">
        <v>35</v>
      </c>
      <c r="M493" s="30" t="n">
        <v>129</v>
      </c>
      <c r="N493" s="30" t="s">
        <v>127</v>
      </c>
      <c r="O493" s="30" t="s">
        <v>149</v>
      </c>
      <c r="P493" s="30" t="s">
        <v>129</v>
      </c>
      <c r="Q493" s="32" t="n">
        <v>8022.73</v>
      </c>
      <c r="R493" s="30" t="s">
        <v>130</v>
      </c>
      <c r="S493" s="30" t="s">
        <v>192</v>
      </c>
      <c r="T493" s="30" t="n">
        <v>3</v>
      </c>
    </row>
    <row r="494" customFormat="false" ht="15" hidden="false" customHeight="false" outlineLevel="0" collapsed="false">
      <c r="A494" s="27" t="s">
        <v>1410</v>
      </c>
      <c r="B494" s="27" t="s">
        <v>1411</v>
      </c>
      <c r="C494" s="27" t="n">
        <v>59</v>
      </c>
      <c r="D494" s="27" t="s">
        <v>181</v>
      </c>
      <c r="E494" s="28" t="n">
        <v>45329</v>
      </c>
      <c r="F494" s="27" t="s">
        <v>1320</v>
      </c>
      <c r="G494" s="28" t="n">
        <v>45330</v>
      </c>
      <c r="H494" s="27" t="s">
        <v>206</v>
      </c>
      <c r="I494" s="27"/>
      <c r="J494" s="27" t="s">
        <v>615</v>
      </c>
      <c r="K494" s="27" t="s">
        <v>138</v>
      </c>
      <c r="L494" s="27" t="n">
        <v>51</v>
      </c>
      <c r="M494" s="27" t="n">
        <v>31</v>
      </c>
      <c r="N494" s="27" t="s">
        <v>127</v>
      </c>
      <c r="O494" s="27" t="s">
        <v>128</v>
      </c>
      <c r="P494" s="27" t="s">
        <v>150</v>
      </c>
      <c r="Q494" s="29" t="n">
        <v>1754.91</v>
      </c>
      <c r="R494" s="27" t="s">
        <v>130</v>
      </c>
      <c r="S494" s="27" t="s">
        <v>197</v>
      </c>
      <c r="T494" s="27" t="n">
        <v>4</v>
      </c>
    </row>
    <row r="495" customFormat="false" ht="15" hidden="false" customHeight="false" outlineLevel="0" collapsed="false">
      <c r="A495" s="30" t="s">
        <v>1412</v>
      </c>
      <c r="B495" s="30" t="s">
        <v>1413</v>
      </c>
      <c r="C495" s="30"/>
      <c r="D495" s="30" t="s">
        <v>121</v>
      </c>
      <c r="E495" s="31" t="n">
        <v>45338</v>
      </c>
      <c r="F495" s="30" t="s">
        <v>226</v>
      </c>
      <c r="G495" s="31" t="n">
        <v>45340</v>
      </c>
      <c r="H495" s="30" t="s">
        <v>161</v>
      </c>
      <c r="I495" s="30" t="s">
        <v>538</v>
      </c>
      <c r="J495" s="30" t="s">
        <v>258</v>
      </c>
      <c r="K495" s="30" t="s">
        <v>126</v>
      </c>
      <c r="L495" s="30" t="n">
        <v>11</v>
      </c>
      <c r="M495" s="30" t="n">
        <v>62</v>
      </c>
      <c r="N495" s="30" t="s">
        <v>127</v>
      </c>
      <c r="O495" s="30" t="s">
        <v>128</v>
      </c>
      <c r="P495" s="30" t="s">
        <v>129</v>
      </c>
      <c r="Q495" s="32" t="n">
        <v>7788.65</v>
      </c>
      <c r="R495" s="30" t="s">
        <v>268</v>
      </c>
      <c r="S495" s="30" t="s">
        <v>164</v>
      </c>
      <c r="T495" s="30" t="n">
        <v>2</v>
      </c>
    </row>
    <row r="496" customFormat="false" ht="15" hidden="false" customHeight="false" outlineLevel="0" collapsed="false">
      <c r="A496" s="27" t="s">
        <v>1414</v>
      </c>
      <c r="B496" s="27" t="s">
        <v>1415</v>
      </c>
      <c r="C496" s="27" t="n">
        <v>58</v>
      </c>
      <c r="D496" s="27" t="s">
        <v>181</v>
      </c>
      <c r="E496" s="28" t="n">
        <v>45555</v>
      </c>
      <c r="F496" s="27" t="s">
        <v>319</v>
      </c>
      <c r="G496" s="28" t="n">
        <v>45555</v>
      </c>
      <c r="H496" s="27" t="s">
        <v>168</v>
      </c>
      <c r="I496" s="27" t="s">
        <v>366</v>
      </c>
      <c r="J496" s="27" t="s">
        <v>191</v>
      </c>
      <c r="K496" s="27" t="s">
        <v>138</v>
      </c>
      <c r="L496" s="27" t="n">
        <v>49</v>
      </c>
      <c r="M496" s="27" t="n">
        <v>45</v>
      </c>
      <c r="N496" s="27" t="s">
        <v>127</v>
      </c>
      <c r="O496" s="27" t="s">
        <v>128</v>
      </c>
      <c r="P496" s="27" t="s">
        <v>150</v>
      </c>
      <c r="Q496" s="29" t="n">
        <v>2343.26</v>
      </c>
      <c r="R496" s="27" t="s">
        <v>130</v>
      </c>
      <c r="S496" s="27" t="s">
        <v>131</v>
      </c>
      <c r="T496" s="27" t="n">
        <v>5</v>
      </c>
    </row>
    <row r="497" customFormat="false" ht="15" hidden="false" customHeight="false" outlineLevel="0" collapsed="false">
      <c r="A497" s="30" t="s">
        <v>1416</v>
      </c>
      <c r="B497" s="30" t="s">
        <v>1417</v>
      </c>
      <c r="C497" s="30" t="n">
        <v>0</v>
      </c>
      <c r="D497" s="30" t="s">
        <v>181</v>
      </c>
      <c r="E497" s="31" t="n">
        <v>45478</v>
      </c>
      <c r="F497" s="30" t="s">
        <v>1374</v>
      </c>
      <c r="G497" s="31" t="n">
        <v>45481</v>
      </c>
      <c r="H497" s="30" t="s">
        <v>183</v>
      </c>
      <c r="I497" s="30" t="s">
        <v>430</v>
      </c>
      <c r="J497" s="30" t="s">
        <v>431</v>
      </c>
      <c r="K497" s="30" t="s">
        <v>126</v>
      </c>
      <c r="L497" s="30" t="n">
        <v>26</v>
      </c>
      <c r="M497" s="30" t="n">
        <v>91</v>
      </c>
      <c r="N497" s="30" t="s">
        <v>127</v>
      </c>
      <c r="O497" s="30" t="s">
        <v>171</v>
      </c>
      <c r="P497" s="30" t="s">
        <v>187</v>
      </c>
      <c r="Q497" s="32" t="n">
        <v>7712.93</v>
      </c>
      <c r="R497" s="30" t="s">
        <v>172</v>
      </c>
      <c r="S497" s="30" t="s">
        <v>178</v>
      </c>
      <c r="T497" s="30" t="n">
        <v>3</v>
      </c>
    </row>
    <row r="498" customFormat="false" ht="15" hidden="false" customHeight="false" outlineLevel="0" collapsed="false">
      <c r="A498" s="27" t="s">
        <v>1418</v>
      </c>
      <c r="B498" s="27" t="s">
        <v>1419</v>
      </c>
      <c r="C498" s="27" t="n">
        <v>16</v>
      </c>
      <c r="D498" s="27" t="s">
        <v>121</v>
      </c>
      <c r="E498" s="28" t="n">
        <v>45293</v>
      </c>
      <c r="F498" s="27" t="s">
        <v>876</v>
      </c>
      <c r="G498" s="28" t="n">
        <v>45306</v>
      </c>
      <c r="H498" s="27" t="s">
        <v>206</v>
      </c>
      <c r="I498" s="27" t="s">
        <v>207</v>
      </c>
      <c r="J498" s="27" t="s">
        <v>208</v>
      </c>
      <c r="K498" s="27" t="s">
        <v>202</v>
      </c>
      <c r="L498" s="27" t="n">
        <v>13</v>
      </c>
      <c r="M498" s="27" t="n">
        <v>60</v>
      </c>
      <c r="N498" s="27" t="s">
        <v>186</v>
      </c>
      <c r="O498" s="27" t="s">
        <v>171</v>
      </c>
      <c r="P498" s="27" t="s">
        <v>129</v>
      </c>
      <c r="Q498" s="29" t="n">
        <v>15995.68</v>
      </c>
      <c r="R498" s="27" t="s">
        <v>172</v>
      </c>
      <c r="S498" s="27" t="s">
        <v>192</v>
      </c>
      <c r="T498" s="27" t="n">
        <v>2</v>
      </c>
    </row>
    <row r="499" customFormat="false" ht="15" hidden="false" customHeight="false" outlineLevel="0" collapsed="false">
      <c r="A499" s="30" t="s">
        <v>1420</v>
      </c>
      <c r="B499" s="30" t="s">
        <v>1421</v>
      </c>
      <c r="C499" s="30" t="n">
        <v>55</v>
      </c>
      <c r="D499" s="30" t="s">
        <v>121</v>
      </c>
      <c r="E499" s="31" t="n">
        <v>45592</v>
      </c>
      <c r="F499" s="30" t="s">
        <v>384</v>
      </c>
      <c r="G499" s="31" t="n">
        <v>45595</v>
      </c>
      <c r="H499" s="30" t="s">
        <v>135</v>
      </c>
      <c r="I499" s="30" t="s">
        <v>278</v>
      </c>
      <c r="J499" s="30" t="s">
        <v>262</v>
      </c>
      <c r="K499" s="30" t="s">
        <v>126</v>
      </c>
      <c r="L499" s="30" t="n">
        <v>24</v>
      </c>
      <c r="M499" s="30" t="n">
        <v>123</v>
      </c>
      <c r="N499" s="30" t="s">
        <v>127</v>
      </c>
      <c r="O499" s="30" t="s">
        <v>149</v>
      </c>
      <c r="P499" s="30" t="s">
        <v>187</v>
      </c>
      <c r="Q499" s="32" t="n">
        <v>8577.94</v>
      </c>
      <c r="R499" s="30" t="s">
        <v>268</v>
      </c>
      <c r="S499" s="30" t="s">
        <v>164</v>
      </c>
      <c r="T499" s="30" t="n">
        <v>2</v>
      </c>
    </row>
    <row r="500" customFormat="false" ht="15" hidden="false" customHeight="false" outlineLevel="0" collapsed="false">
      <c r="A500" s="27" t="s">
        <v>1422</v>
      </c>
      <c r="B500" s="27" t="s">
        <v>1423</v>
      </c>
      <c r="C500" s="27" t="n">
        <v>24</v>
      </c>
      <c r="D500" s="27" t="s">
        <v>181</v>
      </c>
      <c r="E500" s="28" t="n">
        <v>45515</v>
      </c>
      <c r="F500" s="27" t="s">
        <v>1424</v>
      </c>
      <c r="G500" s="28" t="n">
        <v>45517</v>
      </c>
      <c r="H500" s="27" t="s">
        <v>146</v>
      </c>
      <c r="I500" s="27" t="s">
        <v>309</v>
      </c>
      <c r="J500" s="27" t="s">
        <v>568</v>
      </c>
      <c r="K500" s="27" t="s">
        <v>156</v>
      </c>
      <c r="L500" s="27" t="n">
        <v>66</v>
      </c>
      <c r="M500" s="27" t="n">
        <v>49</v>
      </c>
      <c r="N500" s="27" t="s">
        <v>127</v>
      </c>
      <c r="O500" s="27" t="s">
        <v>139</v>
      </c>
      <c r="P500" s="27" t="s">
        <v>150</v>
      </c>
      <c r="Q500" s="29" t="n">
        <v>4541.32</v>
      </c>
      <c r="R500" s="27" t="s">
        <v>172</v>
      </c>
      <c r="S500" s="27" t="s">
        <v>335</v>
      </c>
      <c r="T500" s="27" t="n">
        <v>3</v>
      </c>
    </row>
    <row r="501" customFormat="false" ht="15" hidden="false" customHeight="false" outlineLevel="0" collapsed="false">
      <c r="A501" s="30" t="s">
        <v>1425</v>
      </c>
      <c r="B501" s="30" t="s">
        <v>1426</v>
      </c>
      <c r="C501" s="30" t="n">
        <v>44</v>
      </c>
      <c r="D501" s="30" t="s">
        <v>121</v>
      </c>
      <c r="E501" s="31" t="n">
        <v>45647</v>
      </c>
      <c r="F501" s="30" t="s">
        <v>154</v>
      </c>
      <c r="G501" s="31" t="n">
        <v>45648</v>
      </c>
      <c r="H501" s="30" t="s">
        <v>206</v>
      </c>
      <c r="I501" s="30" t="s">
        <v>300</v>
      </c>
      <c r="J501" s="30" t="s">
        <v>469</v>
      </c>
      <c r="K501" s="30" t="s">
        <v>126</v>
      </c>
      <c r="L501" s="30" t="n">
        <v>26</v>
      </c>
      <c r="M501" s="30" t="n">
        <v>116</v>
      </c>
      <c r="N501" s="30" t="s">
        <v>127</v>
      </c>
      <c r="O501" s="30" t="s">
        <v>149</v>
      </c>
      <c r="P501" s="30" t="s">
        <v>129</v>
      </c>
      <c r="Q501" s="32" t="n">
        <v>8774.5</v>
      </c>
      <c r="R501" s="30" t="s">
        <v>268</v>
      </c>
      <c r="S501" s="30" t="s">
        <v>178</v>
      </c>
      <c r="T501" s="30" t="n">
        <v>3</v>
      </c>
    </row>
    <row r="502" customFormat="false" ht="15" hidden="false" customHeight="false" outlineLevel="0" collapsed="false">
      <c r="A502" s="27" t="s">
        <v>1427</v>
      </c>
      <c r="B502" s="27" t="s">
        <v>1428</v>
      </c>
      <c r="C502" s="27" t="n">
        <v>92</v>
      </c>
      <c r="D502" s="27" t="s">
        <v>121</v>
      </c>
      <c r="E502" s="28" t="n">
        <v>45572</v>
      </c>
      <c r="F502" s="27" t="s">
        <v>1281</v>
      </c>
      <c r="G502" s="28" t="n">
        <v>45578</v>
      </c>
      <c r="H502" s="27" t="s">
        <v>135</v>
      </c>
      <c r="I502" s="27" t="s">
        <v>278</v>
      </c>
      <c r="J502" s="27" t="s">
        <v>137</v>
      </c>
      <c r="K502" s="27" t="s">
        <v>202</v>
      </c>
      <c r="L502" s="27" t="n">
        <v>14</v>
      </c>
      <c r="M502" s="27" t="n">
        <v>149</v>
      </c>
      <c r="N502" s="27" t="s">
        <v>186</v>
      </c>
      <c r="O502" s="27" t="s">
        <v>171</v>
      </c>
      <c r="P502" s="27" t="s">
        <v>150</v>
      </c>
      <c r="Q502" s="29" t="n">
        <v>17050.53</v>
      </c>
      <c r="R502" s="27" t="s">
        <v>268</v>
      </c>
      <c r="S502" s="27" t="s">
        <v>151</v>
      </c>
      <c r="T502" s="27" t="n">
        <v>3</v>
      </c>
    </row>
    <row r="503" customFormat="false" ht="15" hidden="false" customHeight="false" outlineLevel="0" collapsed="false">
      <c r="A503" s="30" t="s">
        <v>1429</v>
      </c>
      <c r="B503" s="30" t="s">
        <v>1430</v>
      </c>
      <c r="C503" s="30" t="n">
        <v>49</v>
      </c>
      <c r="D503" s="30" t="s">
        <v>121</v>
      </c>
      <c r="E503" s="31" t="n">
        <v>45320</v>
      </c>
      <c r="F503" s="30" t="s">
        <v>353</v>
      </c>
      <c r="G503" s="31" t="n">
        <v>45322</v>
      </c>
      <c r="H503" s="30" t="s">
        <v>123</v>
      </c>
      <c r="I503" s="30"/>
      <c r="J503" s="30" t="s">
        <v>227</v>
      </c>
      <c r="K503" s="30" t="s">
        <v>156</v>
      </c>
      <c r="L503" s="30" t="n">
        <v>15</v>
      </c>
      <c r="M503" s="30" t="n">
        <v>79</v>
      </c>
      <c r="N503" s="30" t="s">
        <v>127</v>
      </c>
      <c r="O503" s="30" t="s">
        <v>139</v>
      </c>
      <c r="P503" s="30" t="s">
        <v>140</v>
      </c>
      <c r="Q503" s="32" t="n">
        <v>4586.28</v>
      </c>
      <c r="R503" s="30" t="s">
        <v>130</v>
      </c>
      <c r="S503" s="30" t="s">
        <v>192</v>
      </c>
      <c r="T503" s="30" t="n">
        <v>5</v>
      </c>
    </row>
    <row r="504" customFormat="false" ht="15" hidden="false" customHeight="false" outlineLevel="0" collapsed="false">
      <c r="A504" s="27" t="s">
        <v>1431</v>
      </c>
      <c r="B504" s="27" t="s">
        <v>1432</v>
      </c>
      <c r="C504" s="27" t="n">
        <v>49</v>
      </c>
      <c r="D504" s="27" t="s">
        <v>121</v>
      </c>
      <c r="E504" s="28" t="n">
        <v>45567</v>
      </c>
      <c r="F504" s="27" t="s">
        <v>394</v>
      </c>
      <c r="G504" s="28" t="n">
        <v>45572</v>
      </c>
      <c r="H504" s="27" t="s">
        <v>242</v>
      </c>
      <c r="I504" s="27" t="s">
        <v>315</v>
      </c>
      <c r="J504" s="27" t="s">
        <v>363</v>
      </c>
      <c r="K504" s="27" t="s">
        <v>126</v>
      </c>
      <c r="L504" s="27" t="n">
        <v>20</v>
      </c>
      <c r="M504" s="27" t="n">
        <v>56</v>
      </c>
      <c r="N504" s="27" t="s">
        <v>186</v>
      </c>
      <c r="O504" s="27" t="s">
        <v>139</v>
      </c>
      <c r="P504" s="27" t="s">
        <v>129</v>
      </c>
      <c r="Q504" s="29" t="n">
        <v>7479.7</v>
      </c>
      <c r="R504" s="27" t="s">
        <v>172</v>
      </c>
      <c r="S504" s="27" t="s">
        <v>151</v>
      </c>
      <c r="T504" s="27" t="n">
        <v>5</v>
      </c>
    </row>
    <row r="505" customFormat="false" ht="15" hidden="false" customHeight="false" outlineLevel="0" collapsed="false">
      <c r="A505" s="30" t="s">
        <v>1433</v>
      </c>
      <c r="B505" s="30" t="s">
        <v>1434</v>
      </c>
      <c r="C505" s="30" t="n">
        <v>41</v>
      </c>
      <c r="D505" s="30" t="s">
        <v>121</v>
      </c>
      <c r="E505" s="31" t="n">
        <v>45510</v>
      </c>
      <c r="F505" s="30" t="s">
        <v>450</v>
      </c>
      <c r="G505" s="31" t="n">
        <v>45510</v>
      </c>
      <c r="H505" s="30" t="s">
        <v>242</v>
      </c>
      <c r="I505" s="30" t="s">
        <v>315</v>
      </c>
      <c r="J505" s="30" t="s">
        <v>401</v>
      </c>
      <c r="K505" s="30" t="s">
        <v>138</v>
      </c>
      <c r="L505" s="30" t="n">
        <v>25</v>
      </c>
      <c r="M505" s="30" t="n">
        <v>33</v>
      </c>
      <c r="N505" s="30" t="s">
        <v>127</v>
      </c>
      <c r="O505" s="30" t="s">
        <v>128</v>
      </c>
      <c r="P505" s="30" t="s">
        <v>150</v>
      </c>
      <c r="Q505" s="32" t="n">
        <v>1077.47</v>
      </c>
      <c r="R505" s="30" t="s">
        <v>130</v>
      </c>
      <c r="S505" s="30" t="s">
        <v>151</v>
      </c>
      <c r="T505" s="30" t="n">
        <v>5</v>
      </c>
    </row>
    <row r="506" customFormat="false" ht="15" hidden="false" customHeight="false" outlineLevel="0" collapsed="false">
      <c r="A506" s="27" t="s">
        <v>1435</v>
      </c>
      <c r="B506" s="27" t="s">
        <v>1371</v>
      </c>
      <c r="C506" s="27" t="n">
        <v>63</v>
      </c>
      <c r="D506" s="27" t="s">
        <v>486</v>
      </c>
      <c r="E506" s="28" t="n">
        <v>45372</v>
      </c>
      <c r="F506" s="27" t="s">
        <v>1436</v>
      </c>
      <c r="G506" s="28" t="n">
        <v>45380</v>
      </c>
      <c r="H506" s="27" t="s">
        <v>236</v>
      </c>
      <c r="I506" s="27" t="s">
        <v>266</v>
      </c>
      <c r="J506" s="27" t="s">
        <v>238</v>
      </c>
      <c r="K506" s="27" t="s">
        <v>202</v>
      </c>
      <c r="L506" s="27" t="n">
        <v>20</v>
      </c>
      <c r="M506" s="27" t="n">
        <v>137</v>
      </c>
      <c r="N506" s="27" t="s">
        <v>186</v>
      </c>
      <c r="O506" s="27" t="s">
        <v>139</v>
      </c>
      <c r="P506" s="27" t="s">
        <v>187</v>
      </c>
      <c r="Q506" s="29" t="n">
        <v>16700.81</v>
      </c>
      <c r="R506" s="27" t="s">
        <v>172</v>
      </c>
      <c r="S506" s="27" t="s">
        <v>157</v>
      </c>
      <c r="T506" s="27" t="n">
        <v>4</v>
      </c>
    </row>
    <row r="507" customFormat="false" ht="15" hidden="false" customHeight="false" outlineLevel="0" collapsed="false">
      <c r="A507" s="30" t="s">
        <v>1437</v>
      </c>
      <c r="B507" s="30" t="s">
        <v>1438</v>
      </c>
      <c r="C507" s="30" t="n">
        <v>49</v>
      </c>
      <c r="D507" s="30" t="s">
        <v>181</v>
      </c>
      <c r="E507" s="31" t="n">
        <v>45419</v>
      </c>
      <c r="F507" s="30" t="s">
        <v>1047</v>
      </c>
      <c r="G507" s="31" t="n">
        <v>45419</v>
      </c>
      <c r="H507" s="30" t="s">
        <v>242</v>
      </c>
      <c r="I507" s="30" t="s">
        <v>315</v>
      </c>
      <c r="J507" s="30" t="s">
        <v>316</v>
      </c>
      <c r="K507" s="30" t="s">
        <v>156</v>
      </c>
      <c r="L507" s="30" t="n">
        <v>23</v>
      </c>
      <c r="M507" s="30" t="n">
        <v>74</v>
      </c>
      <c r="N507" s="30" t="s">
        <v>127</v>
      </c>
      <c r="O507" s="30" t="s">
        <v>139</v>
      </c>
      <c r="P507" s="30" t="s">
        <v>140</v>
      </c>
      <c r="Q507" s="32" t="n">
        <v>3678.08</v>
      </c>
      <c r="R507" s="30" t="s">
        <v>172</v>
      </c>
      <c r="S507" s="30" t="s">
        <v>223</v>
      </c>
      <c r="T507" s="30" t="n">
        <v>2</v>
      </c>
    </row>
    <row r="508" customFormat="false" ht="15" hidden="false" customHeight="false" outlineLevel="0" collapsed="false">
      <c r="A508" s="27" t="s">
        <v>1439</v>
      </c>
      <c r="B508" s="27" t="s">
        <v>1440</v>
      </c>
      <c r="C508" s="27" t="n">
        <v>70</v>
      </c>
      <c r="D508" s="27" t="s">
        <v>121</v>
      </c>
      <c r="E508" s="28" t="n">
        <v>45458</v>
      </c>
      <c r="F508" s="27" t="s">
        <v>800</v>
      </c>
      <c r="G508" s="28" t="n">
        <v>45459</v>
      </c>
      <c r="H508" s="27" t="s">
        <v>206</v>
      </c>
      <c r="I508" s="27" t="s">
        <v>207</v>
      </c>
      <c r="J508" s="27" t="s">
        <v>615</v>
      </c>
      <c r="K508" s="27" t="s">
        <v>138</v>
      </c>
      <c r="L508" s="27" t="n">
        <v>30</v>
      </c>
      <c r="M508" s="27" t="n">
        <v>21</v>
      </c>
      <c r="N508" s="27" t="s">
        <v>127</v>
      </c>
      <c r="O508" s="27" t="s">
        <v>128</v>
      </c>
      <c r="P508" s="27" t="s">
        <v>150</v>
      </c>
      <c r="Q508" s="29" t="n">
        <v>901.2</v>
      </c>
      <c r="R508" s="27" t="s">
        <v>130</v>
      </c>
      <c r="S508" s="27" t="s">
        <v>223</v>
      </c>
      <c r="T508" s="27" t="n">
        <v>5</v>
      </c>
    </row>
    <row r="509" customFormat="false" ht="15" hidden="false" customHeight="false" outlineLevel="0" collapsed="false">
      <c r="A509" s="30" t="s">
        <v>1441</v>
      </c>
      <c r="B509" s="30" t="s">
        <v>1442</v>
      </c>
      <c r="C509" s="30" t="n">
        <v>3</v>
      </c>
      <c r="D509" s="30" t="s">
        <v>121</v>
      </c>
      <c r="E509" s="31" t="n">
        <v>45361</v>
      </c>
      <c r="F509" s="30" t="s">
        <v>370</v>
      </c>
      <c r="G509" s="31" t="n">
        <v>45361</v>
      </c>
      <c r="H509" s="30" t="s">
        <v>183</v>
      </c>
      <c r="I509" s="30" t="s">
        <v>184</v>
      </c>
      <c r="J509" s="30" t="s">
        <v>476</v>
      </c>
      <c r="K509" s="30" t="s">
        <v>138</v>
      </c>
      <c r="L509" s="30" t="n">
        <v>28</v>
      </c>
      <c r="M509" s="30" t="n">
        <v>24</v>
      </c>
      <c r="N509" s="30" t="s">
        <v>127</v>
      </c>
      <c r="O509" s="30" t="s">
        <v>139</v>
      </c>
      <c r="P509" s="30" t="s">
        <v>150</v>
      </c>
      <c r="Q509" s="32" t="n">
        <v>2153.42</v>
      </c>
      <c r="R509" s="30" t="s">
        <v>130</v>
      </c>
      <c r="S509" s="30" t="s">
        <v>228</v>
      </c>
      <c r="T509" s="30" t="n">
        <v>3</v>
      </c>
    </row>
    <row r="510" customFormat="false" ht="15" hidden="false" customHeight="false" outlineLevel="0" collapsed="false">
      <c r="A510" s="27" t="s">
        <v>1443</v>
      </c>
      <c r="B510" s="27" t="s">
        <v>1444</v>
      </c>
      <c r="C510" s="27" t="n">
        <v>61</v>
      </c>
      <c r="D510" s="27" t="s">
        <v>121</v>
      </c>
      <c r="E510" s="28" t="n">
        <v>45642</v>
      </c>
      <c r="F510" s="27" t="s">
        <v>1392</v>
      </c>
      <c r="G510" s="28" t="n">
        <v>45642</v>
      </c>
      <c r="H510" s="27" t="s">
        <v>242</v>
      </c>
      <c r="I510" s="27" t="s">
        <v>315</v>
      </c>
      <c r="J510" s="27" t="s">
        <v>363</v>
      </c>
      <c r="K510" s="27" t="s">
        <v>156</v>
      </c>
      <c r="L510" s="27" t="n">
        <v>26</v>
      </c>
      <c r="M510" s="27" t="n">
        <v>90</v>
      </c>
      <c r="N510" s="27" t="s">
        <v>186</v>
      </c>
      <c r="O510" s="27" t="s">
        <v>149</v>
      </c>
      <c r="P510" s="27" t="s">
        <v>129</v>
      </c>
      <c r="Q510" s="29" t="n">
        <v>3734.01</v>
      </c>
      <c r="R510" s="27" t="s">
        <v>462</v>
      </c>
      <c r="S510" s="27" t="s">
        <v>192</v>
      </c>
      <c r="T510" s="27" t="n">
        <v>3</v>
      </c>
    </row>
    <row r="511" customFormat="false" ht="15" hidden="false" customHeight="false" outlineLevel="0" collapsed="false">
      <c r="A511" s="30" t="s">
        <v>1445</v>
      </c>
      <c r="B511" s="30" t="s">
        <v>1446</v>
      </c>
      <c r="C511" s="30" t="n">
        <v>29</v>
      </c>
      <c r="D511" s="30" t="s">
        <v>359</v>
      </c>
      <c r="E511" s="31" t="n">
        <v>45514</v>
      </c>
      <c r="F511" s="30" t="s">
        <v>356</v>
      </c>
      <c r="G511" s="31" t="n">
        <v>45514</v>
      </c>
      <c r="H511" s="30" t="s">
        <v>135</v>
      </c>
      <c r="I511" s="30" t="s">
        <v>136</v>
      </c>
      <c r="J511" s="30" t="s">
        <v>137</v>
      </c>
      <c r="K511" s="30" t="s">
        <v>138</v>
      </c>
      <c r="L511" s="30" t="n">
        <v>63</v>
      </c>
      <c r="M511" s="30" t="n">
        <v>15</v>
      </c>
      <c r="N511" s="30" t="s">
        <v>186</v>
      </c>
      <c r="O511" s="30" t="s">
        <v>171</v>
      </c>
      <c r="P511" s="30" t="s">
        <v>129</v>
      </c>
      <c r="Q511" s="32" t="n">
        <v>864.19</v>
      </c>
      <c r="R511" s="30" t="s">
        <v>130</v>
      </c>
      <c r="S511" s="30" t="s">
        <v>141</v>
      </c>
      <c r="T511" s="30" t="n">
        <v>5</v>
      </c>
    </row>
    <row r="512" customFormat="false" ht="15" hidden="false" customHeight="false" outlineLevel="0" collapsed="false">
      <c r="A512" s="27" t="s">
        <v>1447</v>
      </c>
      <c r="B512" s="27" t="s">
        <v>1448</v>
      </c>
      <c r="C512" s="27" t="n">
        <v>83</v>
      </c>
      <c r="D512" s="27" t="s">
        <v>121</v>
      </c>
      <c r="E512" s="28" t="n">
        <v>45438</v>
      </c>
      <c r="F512" s="27" t="s">
        <v>1449</v>
      </c>
      <c r="G512" s="28" t="n">
        <v>45442</v>
      </c>
      <c r="H512" s="27" t="s">
        <v>217</v>
      </c>
      <c r="I512" s="27" t="s">
        <v>392</v>
      </c>
      <c r="J512" s="27" t="s">
        <v>483</v>
      </c>
      <c r="K512" s="27" t="s">
        <v>126</v>
      </c>
      <c r="L512" s="27" t="n">
        <v>15</v>
      </c>
      <c r="M512" s="27" t="n">
        <v>96</v>
      </c>
      <c r="N512" s="27" t="s">
        <v>127</v>
      </c>
      <c r="O512" s="27" t="s">
        <v>171</v>
      </c>
      <c r="P512" s="27" t="s">
        <v>129</v>
      </c>
      <c r="Q512" s="29" t="n">
        <v>8473.26</v>
      </c>
      <c r="R512" s="27" t="s">
        <v>172</v>
      </c>
      <c r="S512" s="27" t="s">
        <v>141</v>
      </c>
      <c r="T512" s="27" t="n">
        <v>2</v>
      </c>
    </row>
    <row r="513" customFormat="false" ht="15" hidden="false" customHeight="false" outlineLevel="0" collapsed="false">
      <c r="A513" s="30" t="s">
        <v>1450</v>
      </c>
      <c r="B513" s="30" t="s">
        <v>557</v>
      </c>
      <c r="C513" s="30" t="n">
        <v>38</v>
      </c>
      <c r="D513" s="30" t="s">
        <v>181</v>
      </c>
      <c r="E513" s="31" t="n">
        <v>45420</v>
      </c>
      <c r="F513" s="30" t="s">
        <v>845</v>
      </c>
      <c r="G513" s="31" t="n">
        <v>45423</v>
      </c>
      <c r="H513" s="30" t="s">
        <v>135</v>
      </c>
      <c r="I513" s="30" t="s">
        <v>251</v>
      </c>
      <c r="J513" s="30" t="s">
        <v>137</v>
      </c>
      <c r="K513" s="30" t="s">
        <v>156</v>
      </c>
      <c r="L513" s="30" t="n">
        <v>70</v>
      </c>
      <c r="M513" s="30" t="n">
        <v>84</v>
      </c>
      <c r="N513" s="30" t="s">
        <v>186</v>
      </c>
      <c r="O513" s="30" t="s">
        <v>139</v>
      </c>
      <c r="P513" s="30" t="s">
        <v>140</v>
      </c>
      <c r="Q513" s="32" t="n">
        <v>4149.23</v>
      </c>
      <c r="R513" s="30" t="s">
        <v>130</v>
      </c>
      <c r="S513" s="30" t="s">
        <v>223</v>
      </c>
      <c r="T513" s="30" t="n">
        <v>4</v>
      </c>
    </row>
    <row r="514" customFormat="false" ht="15" hidden="false" customHeight="false" outlineLevel="0" collapsed="false">
      <c r="A514" s="27" t="s">
        <v>1451</v>
      </c>
      <c r="B514" s="27" t="s">
        <v>1452</v>
      </c>
      <c r="C514" s="27" t="n">
        <v>45</v>
      </c>
      <c r="D514" s="27" t="s">
        <v>181</v>
      </c>
      <c r="E514" s="28" t="n">
        <v>45352</v>
      </c>
      <c r="F514" s="27" t="s">
        <v>1240</v>
      </c>
      <c r="G514" s="28" t="n">
        <v>45352</v>
      </c>
      <c r="H514" s="27" t="s">
        <v>123</v>
      </c>
      <c r="I514" s="27" t="s">
        <v>155</v>
      </c>
      <c r="J514" s="27" t="s">
        <v>305</v>
      </c>
      <c r="K514" s="27" t="s">
        <v>138</v>
      </c>
      <c r="L514" s="27" t="n">
        <v>79</v>
      </c>
      <c r="M514" s="27" t="n">
        <v>31</v>
      </c>
      <c r="N514" s="27" t="s">
        <v>127</v>
      </c>
      <c r="O514" s="27" t="s">
        <v>128</v>
      </c>
      <c r="P514" s="27" t="s">
        <v>140</v>
      </c>
      <c r="Q514" s="29" t="n">
        <v>1807.25</v>
      </c>
      <c r="R514" s="27" t="s">
        <v>130</v>
      </c>
      <c r="S514" s="27" t="s">
        <v>178</v>
      </c>
      <c r="T514" s="27" t="n">
        <v>4</v>
      </c>
    </row>
    <row r="515" customFormat="false" ht="15" hidden="false" customHeight="false" outlineLevel="0" collapsed="false">
      <c r="A515" s="30" t="s">
        <v>1453</v>
      </c>
      <c r="B515" s="30" t="s">
        <v>1454</v>
      </c>
      <c r="C515" s="30" t="n">
        <v>34</v>
      </c>
      <c r="D515" s="30" t="s">
        <v>121</v>
      </c>
      <c r="E515" s="31" t="n">
        <v>45357</v>
      </c>
      <c r="F515" s="30" t="s">
        <v>341</v>
      </c>
      <c r="G515" s="31" t="n">
        <v>45358</v>
      </c>
      <c r="H515" s="30" t="s">
        <v>183</v>
      </c>
      <c r="I515" s="30" t="s">
        <v>184</v>
      </c>
      <c r="J515" s="30" t="s">
        <v>411</v>
      </c>
      <c r="K515" s="30" t="s">
        <v>156</v>
      </c>
      <c r="L515" s="30" t="n">
        <v>47</v>
      </c>
      <c r="M515" s="30" t="n">
        <v>35</v>
      </c>
      <c r="N515" s="30" t="s">
        <v>127</v>
      </c>
      <c r="O515" s="30" t="s">
        <v>149</v>
      </c>
      <c r="P515" s="30" t="s">
        <v>129</v>
      </c>
      <c r="Q515" s="32" t="n">
        <v>3031.93</v>
      </c>
      <c r="R515" s="30" t="s">
        <v>130</v>
      </c>
      <c r="S515" s="30" t="s">
        <v>131</v>
      </c>
      <c r="T515" s="30" t="n">
        <v>3</v>
      </c>
    </row>
    <row r="516" customFormat="false" ht="15" hidden="false" customHeight="false" outlineLevel="0" collapsed="false">
      <c r="A516" s="27" t="s">
        <v>1455</v>
      </c>
      <c r="B516" s="27" t="s">
        <v>1456</v>
      </c>
      <c r="C516" s="27" t="n">
        <v>21</v>
      </c>
      <c r="D516" s="27" t="s">
        <v>313</v>
      </c>
      <c r="E516" s="28" t="n">
        <v>45594</v>
      </c>
      <c r="F516" s="27" t="s">
        <v>785</v>
      </c>
      <c r="G516" s="28" t="n">
        <v>45596</v>
      </c>
      <c r="H516" s="27" t="s">
        <v>236</v>
      </c>
      <c r="I516" s="27" t="s">
        <v>266</v>
      </c>
      <c r="J516" s="27" t="s">
        <v>455</v>
      </c>
      <c r="K516" s="27" t="s">
        <v>156</v>
      </c>
      <c r="L516" s="27" t="n">
        <v>51</v>
      </c>
      <c r="M516" s="27" t="n">
        <v>74</v>
      </c>
      <c r="N516" s="27" t="s">
        <v>127</v>
      </c>
      <c r="O516" s="27" t="s">
        <v>139</v>
      </c>
      <c r="P516" s="27" t="s">
        <v>140</v>
      </c>
      <c r="Q516" s="29" t="n">
        <v>3675.12</v>
      </c>
      <c r="R516" s="27" t="s">
        <v>130</v>
      </c>
      <c r="S516" s="27" t="s">
        <v>178</v>
      </c>
      <c r="T516" s="27" t="n">
        <v>4</v>
      </c>
    </row>
    <row r="517" customFormat="false" ht="15" hidden="false" customHeight="false" outlineLevel="0" collapsed="false">
      <c r="A517" s="30" t="s">
        <v>1457</v>
      </c>
      <c r="B517" s="30" t="s">
        <v>1458</v>
      </c>
      <c r="C517" s="30" t="n">
        <v>46</v>
      </c>
      <c r="D517" s="30" t="s">
        <v>181</v>
      </c>
      <c r="E517" s="31" t="n">
        <v>45500</v>
      </c>
      <c r="F517" s="30" t="s">
        <v>523</v>
      </c>
      <c r="G517" s="31" t="n">
        <v>45500</v>
      </c>
      <c r="H517" s="30" t="s">
        <v>236</v>
      </c>
      <c r="I517" s="30" t="s">
        <v>266</v>
      </c>
      <c r="J517" s="30" t="s">
        <v>287</v>
      </c>
      <c r="K517" s="30" t="s">
        <v>138</v>
      </c>
      <c r="L517" s="30" t="n">
        <v>73</v>
      </c>
      <c r="M517" s="30" t="n">
        <v>31</v>
      </c>
      <c r="N517" s="30" t="s">
        <v>127</v>
      </c>
      <c r="O517" s="30" t="s">
        <v>171</v>
      </c>
      <c r="P517" s="30" t="s">
        <v>129</v>
      </c>
      <c r="Q517" s="32" t="n">
        <v>2327.86</v>
      </c>
      <c r="R517" s="30" t="s">
        <v>130</v>
      </c>
      <c r="S517" s="30" t="s">
        <v>131</v>
      </c>
      <c r="T517" s="30" t="n">
        <v>4</v>
      </c>
    </row>
    <row r="518" customFormat="false" ht="15" hidden="false" customHeight="false" outlineLevel="0" collapsed="false">
      <c r="A518" s="27" t="s">
        <v>1459</v>
      </c>
      <c r="B518" s="27" t="s">
        <v>1460</v>
      </c>
      <c r="C518" s="27" t="n">
        <v>55</v>
      </c>
      <c r="D518" s="27" t="s">
        <v>121</v>
      </c>
      <c r="E518" s="28" t="n">
        <v>45323</v>
      </c>
      <c r="F518" s="27" t="s">
        <v>1214</v>
      </c>
      <c r="G518" s="28" t="n">
        <v>45323</v>
      </c>
      <c r="H518" s="27" t="s">
        <v>135</v>
      </c>
      <c r="I518" s="27" t="s">
        <v>251</v>
      </c>
      <c r="J518" s="27" t="s">
        <v>262</v>
      </c>
      <c r="K518" s="27" t="s">
        <v>138</v>
      </c>
      <c r="L518" s="27" t="n">
        <v>46</v>
      </c>
      <c r="M518" s="27" t="n">
        <v>44</v>
      </c>
      <c r="N518" s="27" t="s">
        <v>127</v>
      </c>
      <c r="O518" s="27" t="s">
        <v>149</v>
      </c>
      <c r="P518" s="27" t="s">
        <v>150</v>
      </c>
      <c r="Q518" s="29" t="n">
        <v>1348.66</v>
      </c>
      <c r="R518" s="27" t="s">
        <v>130</v>
      </c>
      <c r="S518" s="27" t="s">
        <v>734</v>
      </c>
      <c r="T518" s="27" t="n">
        <v>4</v>
      </c>
    </row>
    <row r="519" customFormat="false" ht="15" hidden="false" customHeight="false" outlineLevel="0" collapsed="false">
      <c r="A519" s="30" t="s">
        <v>1461</v>
      </c>
      <c r="B519" s="30" t="s">
        <v>887</v>
      </c>
      <c r="C519" s="30" t="n">
        <v>48</v>
      </c>
      <c r="D519" s="30" t="s">
        <v>121</v>
      </c>
      <c r="E519" s="31" t="n">
        <v>45542</v>
      </c>
      <c r="F519" s="30" t="s">
        <v>1462</v>
      </c>
      <c r="G519" s="31" t="n">
        <v>45544</v>
      </c>
      <c r="H519" s="30" t="s">
        <v>161</v>
      </c>
      <c r="I519" s="30" t="s">
        <v>538</v>
      </c>
      <c r="J519" s="30" t="s">
        <v>258</v>
      </c>
      <c r="K519" s="30" t="s">
        <v>156</v>
      </c>
      <c r="L519" s="30" t="n">
        <v>32</v>
      </c>
      <c r="M519" s="30" t="n">
        <v>85</v>
      </c>
      <c r="N519" s="30" t="s">
        <v>127</v>
      </c>
      <c r="O519" s="30" t="s">
        <v>149</v>
      </c>
      <c r="P519" s="30" t="s">
        <v>140</v>
      </c>
      <c r="Q519" s="32" t="n">
        <v>3412.75</v>
      </c>
      <c r="R519" s="30" t="s">
        <v>130</v>
      </c>
      <c r="S519" s="30" t="s">
        <v>223</v>
      </c>
      <c r="T519" s="30" t="n">
        <v>4</v>
      </c>
    </row>
    <row r="520" customFormat="false" ht="15" hidden="false" customHeight="false" outlineLevel="0" collapsed="false">
      <c r="A520" s="27" t="s">
        <v>1463</v>
      </c>
      <c r="B520" s="27" t="s">
        <v>296</v>
      </c>
      <c r="C520" s="27" t="n">
        <v>42</v>
      </c>
      <c r="D520" s="27" t="s">
        <v>181</v>
      </c>
      <c r="E520" s="28" t="n">
        <v>45299</v>
      </c>
      <c r="F520" s="27" t="s">
        <v>937</v>
      </c>
      <c r="G520" s="28" t="n">
        <v>45299</v>
      </c>
      <c r="H520" s="27" t="s">
        <v>161</v>
      </c>
      <c r="I520" s="27" t="s">
        <v>320</v>
      </c>
      <c r="J520" s="27" t="s">
        <v>648</v>
      </c>
      <c r="K520" s="27" t="s">
        <v>138</v>
      </c>
      <c r="L520" s="27" t="n">
        <v>72</v>
      </c>
      <c r="M520" s="27" t="n">
        <v>36</v>
      </c>
      <c r="N520" s="27" t="s">
        <v>127</v>
      </c>
      <c r="O520" s="27" t="s">
        <v>139</v>
      </c>
      <c r="P520" s="27" t="s">
        <v>187</v>
      </c>
      <c r="Q520" s="29" t="n">
        <v>2129.98</v>
      </c>
      <c r="R520" s="27" t="s">
        <v>130</v>
      </c>
      <c r="S520" s="27" t="s">
        <v>164</v>
      </c>
      <c r="T520" s="27" t="n">
        <v>4</v>
      </c>
    </row>
    <row r="521" customFormat="false" ht="15" hidden="false" customHeight="false" outlineLevel="0" collapsed="false">
      <c r="A521" s="30" t="s">
        <v>1464</v>
      </c>
      <c r="B521" s="30" t="s">
        <v>1465</v>
      </c>
      <c r="C521" s="30" t="n">
        <v>8</v>
      </c>
      <c r="D521" s="30" t="s">
        <v>121</v>
      </c>
      <c r="E521" s="31" t="n">
        <v>45551</v>
      </c>
      <c r="F521" s="30" t="s">
        <v>614</v>
      </c>
      <c r="G521" s="31" t="n">
        <v>45552</v>
      </c>
      <c r="H521" s="30" t="s">
        <v>183</v>
      </c>
      <c r="I521" s="30" t="s">
        <v>212</v>
      </c>
      <c r="J521" s="30" t="s">
        <v>431</v>
      </c>
      <c r="K521" s="30" t="s">
        <v>156</v>
      </c>
      <c r="L521" s="30" t="n">
        <v>64</v>
      </c>
      <c r="M521" s="30" t="n">
        <v>51</v>
      </c>
      <c r="N521" s="30" t="s">
        <v>186</v>
      </c>
      <c r="O521" s="30" t="s">
        <v>128</v>
      </c>
      <c r="P521" s="30" t="s">
        <v>187</v>
      </c>
      <c r="Q521" s="32" t="n">
        <v>2862.7</v>
      </c>
      <c r="R521" s="30" t="s">
        <v>130</v>
      </c>
      <c r="S521" s="30" t="s">
        <v>164</v>
      </c>
      <c r="T521" s="30" t="n">
        <v>5</v>
      </c>
    </row>
    <row r="522" customFormat="false" ht="15" hidden="false" customHeight="false" outlineLevel="0" collapsed="false">
      <c r="A522" s="27" t="s">
        <v>1466</v>
      </c>
      <c r="B522" s="27" t="s">
        <v>1467</v>
      </c>
      <c r="C522" s="27" t="n">
        <v>53</v>
      </c>
      <c r="D522" s="27" t="s">
        <v>181</v>
      </c>
      <c r="E522" s="28" t="n">
        <v>45417</v>
      </c>
      <c r="F522" s="27" t="s">
        <v>277</v>
      </c>
      <c r="G522" s="28" t="n">
        <v>45417</v>
      </c>
      <c r="H522" s="27" t="s">
        <v>242</v>
      </c>
      <c r="I522" s="27" t="s">
        <v>243</v>
      </c>
      <c r="J522" s="27" t="s">
        <v>363</v>
      </c>
      <c r="K522" s="27" t="s">
        <v>138</v>
      </c>
      <c r="L522" s="27" t="n">
        <v>24</v>
      </c>
      <c r="M522" s="27" t="n">
        <v>17</v>
      </c>
      <c r="N522" s="27" t="s">
        <v>127</v>
      </c>
      <c r="O522" s="27" t="s">
        <v>139</v>
      </c>
      <c r="P522" s="27" t="s">
        <v>129</v>
      </c>
      <c r="Q522" s="29"/>
      <c r="R522" s="27" t="s">
        <v>130</v>
      </c>
      <c r="S522" s="27" t="s">
        <v>192</v>
      </c>
      <c r="T522" s="27" t="n">
        <v>5</v>
      </c>
    </row>
    <row r="523" customFormat="false" ht="15" hidden="false" customHeight="false" outlineLevel="0" collapsed="false">
      <c r="A523" s="30" t="s">
        <v>1468</v>
      </c>
      <c r="B523" s="30" t="s">
        <v>1469</v>
      </c>
      <c r="C523" s="30" t="n">
        <v>61</v>
      </c>
      <c r="D523" s="30" t="s">
        <v>144</v>
      </c>
      <c r="E523" s="31" t="n">
        <v>45602</v>
      </c>
      <c r="F523" s="30" t="s">
        <v>257</v>
      </c>
      <c r="G523" s="31" t="n">
        <v>45605</v>
      </c>
      <c r="H523" s="30" t="s">
        <v>146</v>
      </c>
      <c r="I523" s="30" t="s">
        <v>147</v>
      </c>
      <c r="J523" s="30" t="s">
        <v>148</v>
      </c>
      <c r="K523" s="30" t="s">
        <v>156</v>
      </c>
      <c r="L523" s="30" t="n">
        <v>24</v>
      </c>
      <c r="M523" s="30" t="n">
        <v>79</v>
      </c>
      <c r="N523" s="30" t="s">
        <v>127</v>
      </c>
      <c r="O523" s="30" t="s">
        <v>139</v>
      </c>
      <c r="P523" s="30" t="s">
        <v>187</v>
      </c>
      <c r="Q523" s="32" t="n">
        <v>4182.82</v>
      </c>
      <c r="R523" s="30" t="s">
        <v>130</v>
      </c>
      <c r="S523" s="30" t="s">
        <v>192</v>
      </c>
      <c r="T523" s="30" t="n">
        <v>4</v>
      </c>
    </row>
    <row r="524" customFormat="false" ht="15" hidden="false" customHeight="false" outlineLevel="0" collapsed="false">
      <c r="A524" s="27" t="s">
        <v>1470</v>
      </c>
      <c r="B524" s="27" t="s">
        <v>1471</v>
      </c>
      <c r="C524" s="27" t="n">
        <v>0</v>
      </c>
      <c r="D524" s="27" t="s">
        <v>144</v>
      </c>
      <c r="E524" s="28" t="n">
        <v>45497</v>
      </c>
      <c r="F524" s="27" t="s">
        <v>1472</v>
      </c>
      <c r="G524" s="28" t="n">
        <v>45502</v>
      </c>
      <c r="H524" s="27" t="s">
        <v>183</v>
      </c>
      <c r="I524" s="27" t="s">
        <v>184</v>
      </c>
      <c r="J524" s="27" t="s">
        <v>411</v>
      </c>
      <c r="K524" s="27" t="s">
        <v>126</v>
      </c>
      <c r="L524" s="27" t="n">
        <v>13</v>
      </c>
      <c r="M524" s="27" t="n">
        <v>62</v>
      </c>
      <c r="N524" s="27" t="s">
        <v>186</v>
      </c>
      <c r="O524" s="27" t="s">
        <v>128</v>
      </c>
      <c r="P524" s="27" t="s">
        <v>150</v>
      </c>
      <c r="Q524" s="29" t="n">
        <v>6894.21</v>
      </c>
      <c r="R524" s="27" t="s">
        <v>462</v>
      </c>
      <c r="S524" s="27" t="s">
        <v>432</v>
      </c>
      <c r="T524" s="27" t="n">
        <v>1</v>
      </c>
    </row>
    <row r="525" customFormat="false" ht="15" hidden="false" customHeight="false" outlineLevel="0" collapsed="false">
      <c r="A525" s="30" t="s">
        <v>1473</v>
      </c>
      <c r="B525" s="30" t="s">
        <v>1474</v>
      </c>
      <c r="C525" s="30" t="n">
        <v>64</v>
      </c>
      <c r="D525" s="30" t="s">
        <v>701</v>
      </c>
      <c r="E525" s="31" t="n">
        <v>45450</v>
      </c>
      <c r="F525" s="30" t="s">
        <v>503</v>
      </c>
      <c r="G525" s="31" t="n">
        <v>45451</v>
      </c>
      <c r="H525" s="30" t="s">
        <v>123</v>
      </c>
      <c r="I525" s="30" t="s">
        <v>124</v>
      </c>
      <c r="J525" s="30" t="s">
        <v>418</v>
      </c>
      <c r="K525" s="30" t="s">
        <v>138</v>
      </c>
      <c r="L525" s="30" t="n">
        <v>36</v>
      </c>
      <c r="M525" s="30" t="n">
        <v>33</v>
      </c>
      <c r="N525" s="30" t="s">
        <v>127</v>
      </c>
      <c r="O525" s="30" t="s">
        <v>171</v>
      </c>
      <c r="P525" s="30" t="s">
        <v>129</v>
      </c>
      <c r="Q525" s="32" t="n">
        <v>933.2</v>
      </c>
      <c r="R525" s="30" t="s">
        <v>130</v>
      </c>
      <c r="S525" s="30" t="s">
        <v>223</v>
      </c>
      <c r="T525" s="30" t="n">
        <v>4</v>
      </c>
    </row>
    <row r="526" customFormat="false" ht="15" hidden="false" customHeight="false" outlineLevel="0" collapsed="false">
      <c r="A526" s="27" t="s">
        <v>1475</v>
      </c>
      <c r="B526" s="27" t="s">
        <v>225</v>
      </c>
      <c r="C526" s="27" t="n">
        <v>73</v>
      </c>
      <c r="D526" s="27" t="s">
        <v>121</v>
      </c>
      <c r="E526" s="28" t="n">
        <v>45419</v>
      </c>
      <c r="F526" s="27" t="s">
        <v>195</v>
      </c>
      <c r="G526" s="28" t="n">
        <v>45420</v>
      </c>
      <c r="H526" s="27" t="s">
        <v>236</v>
      </c>
      <c r="I526" s="27" t="s">
        <v>266</v>
      </c>
      <c r="J526" s="27" t="s">
        <v>455</v>
      </c>
      <c r="K526" s="27" t="s">
        <v>156</v>
      </c>
      <c r="L526" s="27" t="n">
        <v>35</v>
      </c>
      <c r="M526" s="27" t="n">
        <v>82</v>
      </c>
      <c r="N526" s="27" t="s">
        <v>186</v>
      </c>
      <c r="O526" s="27" t="s">
        <v>128</v>
      </c>
      <c r="P526" s="27" t="s">
        <v>129</v>
      </c>
      <c r="Q526" s="29" t="n">
        <v>4091.16</v>
      </c>
      <c r="R526" s="27" t="s">
        <v>130</v>
      </c>
      <c r="S526" s="27" t="s">
        <v>192</v>
      </c>
      <c r="T526" s="27" t="n">
        <v>3</v>
      </c>
    </row>
    <row r="527" customFormat="false" ht="15" hidden="false" customHeight="false" outlineLevel="0" collapsed="false">
      <c r="A527" s="30" t="s">
        <v>1476</v>
      </c>
      <c r="B527" s="30" t="s">
        <v>1001</v>
      </c>
      <c r="C527" s="30" t="n">
        <v>85</v>
      </c>
      <c r="D527" s="30" t="s">
        <v>181</v>
      </c>
      <c r="E527" s="31" t="n">
        <v>45531</v>
      </c>
      <c r="F527" s="30" t="s">
        <v>1449</v>
      </c>
      <c r="G527" s="31" t="n">
        <v>45531</v>
      </c>
      <c r="H527" s="30" t="s">
        <v>123</v>
      </c>
      <c r="I527" s="30" t="s">
        <v>124</v>
      </c>
      <c r="J527" s="30" t="s">
        <v>227</v>
      </c>
      <c r="K527" s="30" t="s">
        <v>138</v>
      </c>
      <c r="L527" s="30" t="n">
        <v>50</v>
      </c>
      <c r="M527" s="30" t="n">
        <v>26</v>
      </c>
      <c r="N527" s="30" t="s">
        <v>127</v>
      </c>
      <c r="O527" s="30" t="s">
        <v>139</v>
      </c>
      <c r="P527" s="30" t="s">
        <v>129</v>
      </c>
      <c r="Q527" s="32" t="n">
        <v>1034.78</v>
      </c>
      <c r="R527" s="30" t="s">
        <v>130</v>
      </c>
      <c r="S527" s="30" t="s">
        <v>131</v>
      </c>
      <c r="T527" s="30" t="n">
        <v>5</v>
      </c>
    </row>
    <row r="528" customFormat="false" ht="15" hidden="false" customHeight="false" outlineLevel="0" collapsed="false">
      <c r="A528" s="27" t="s">
        <v>1477</v>
      </c>
      <c r="B528" s="27" t="s">
        <v>1478</v>
      </c>
      <c r="C528" s="27" t="n">
        <v>41</v>
      </c>
      <c r="D528" s="27" t="s">
        <v>121</v>
      </c>
      <c r="E528" s="28" t="n">
        <v>45516</v>
      </c>
      <c r="F528" s="27" t="s">
        <v>216</v>
      </c>
      <c r="G528" s="28" t="n">
        <v>45521</v>
      </c>
      <c r="H528" s="27" t="s">
        <v>242</v>
      </c>
      <c r="I528" s="27" t="s">
        <v>243</v>
      </c>
      <c r="J528" s="27" t="s">
        <v>244</v>
      </c>
      <c r="K528" s="27" t="s">
        <v>126</v>
      </c>
      <c r="L528" s="27" t="n">
        <v>6</v>
      </c>
      <c r="M528" s="27" t="n">
        <v>81</v>
      </c>
      <c r="N528" s="27" t="s">
        <v>127</v>
      </c>
      <c r="O528" s="27" t="s">
        <v>128</v>
      </c>
      <c r="P528" s="27" t="s">
        <v>150</v>
      </c>
      <c r="Q528" s="29" t="n">
        <v>7688.22</v>
      </c>
      <c r="R528" s="27" t="s">
        <v>268</v>
      </c>
      <c r="S528" s="27" t="s">
        <v>164</v>
      </c>
      <c r="T528" s="27" t="n">
        <v>4</v>
      </c>
    </row>
    <row r="529" customFormat="false" ht="15" hidden="false" customHeight="false" outlineLevel="0" collapsed="false">
      <c r="A529" s="30" t="s">
        <v>1479</v>
      </c>
      <c r="B529" s="30" t="s">
        <v>1480</v>
      </c>
      <c r="C529" s="30" t="n">
        <v>82</v>
      </c>
      <c r="D529" s="30" t="s">
        <v>121</v>
      </c>
      <c r="E529" s="31" t="n">
        <v>45645</v>
      </c>
      <c r="F529" s="30" t="s">
        <v>549</v>
      </c>
      <c r="G529" s="31" t="n">
        <v>45645</v>
      </c>
      <c r="H529" s="30" t="s">
        <v>217</v>
      </c>
      <c r="I529" s="30" t="s">
        <v>282</v>
      </c>
      <c r="J529" s="30" t="s">
        <v>388</v>
      </c>
      <c r="K529" s="30" t="s">
        <v>138</v>
      </c>
      <c r="L529" s="30" t="n">
        <v>27</v>
      </c>
      <c r="M529" s="30" t="n">
        <v>24</v>
      </c>
      <c r="N529" s="30" t="s">
        <v>127</v>
      </c>
      <c r="O529" s="30" t="s">
        <v>139</v>
      </c>
      <c r="P529" s="30" t="s">
        <v>140</v>
      </c>
      <c r="Q529" s="32" t="n">
        <v>2157.09</v>
      </c>
      <c r="R529" s="30" t="s">
        <v>130</v>
      </c>
      <c r="S529" s="30" t="s">
        <v>197</v>
      </c>
      <c r="T529" s="30" t="n">
        <v>4</v>
      </c>
    </row>
    <row r="530" customFormat="false" ht="15" hidden="false" customHeight="false" outlineLevel="0" collapsed="false">
      <c r="A530" s="27" t="s">
        <v>1481</v>
      </c>
      <c r="B530" s="27" t="s">
        <v>887</v>
      </c>
      <c r="C530" s="27" t="n">
        <v>48</v>
      </c>
      <c r="D530" s="27" t="s">
        <v>181</v>
      </c>
      <c r="E530" s="28" t="n">
        <v>45532</v>
      </c>
      <c r="F530" s="27" t="s">
        <v>1084</v>
      </c>
      <c r="G530" s="28" t="n">
        <v>45533</v>
      </c>
      <c r="H530" s="27" t="s">
        <v>236</v>
      </c>
      <c r="I530" s="27" t="s">
        <v>323</v>
      </c>
      <c r="J530" s="27" t="s">
        <v>455</v>
      </c>
      <c r="K530" s="27" t="s">
        <v>156</v>
      </c>
      <c r="L530" s="27" t="n">
        <v>59</v>
      </c>
      <c r="M530" s="27" t="n">
        <v>57</v>
      </c>
      <c r="N530" s="27" t="s">
        <v>127</v>
      </c>
      <c r="O530" s="27" t="s">
        <v>128</v>
      </c>
      <c r="P530" s="27" t="s">
        <v>129</v>
      </c>
      <c r="Q530" s="29" t="n">
        <v>3507.49</v>
      </c>
      <c r="R530" s="27" t="s">
        <v>130</v>
      </c>
      <c r="S530" s="27" t="s">
        <v>151</v>
      </c>
      <c r="T530" s="27" t="n">
        <v>5</v>
      </c>
    </row>
    <row r="531" customFormat="false" ht="15" hidden="false" customHeight="false" outlineLevel="0" collapsed="false">
      <c r="A531" s="30" t="s">
        <v>1482</v>
      </c>
      <c r="B531" s="30" t="s">
        <v>1483</v>
      </c>
      <c r="C531" s="30" t="n">
        <v>47</v>
      </c>
      <c r="D531" s="30" t="s">
        <v>121</v>
      </c>
      <c r="E531" s="31" t="n">
        <v>45640</v>
      </c>
      <c r="F531" s="30" t="s">
        <v>1238</v>
      </c>
      <c r="G531" s="31" t="n">
        <v>45643</v>
      </c>
      <c r="H531" s="30" t="s">
        <v>242</v>
      </c>
      <c r="I531" s="30" t="s">
        <v>243</v>
      </c>
      <c r="J531" s="30" t="s">
        <v>244</v>
      </c>
      <c r="K531" s="30" t="s">
        <v>156</v>
      </c>
      <c r="L531" s="30" t="n">
        <v>28</v>
      </c>
      <c r="M531" s="30" t="n">
        <v>51</v>
      </c>
      <c r="N531" s="30" t="s">
        <v>186</v>
      </c>
      <c r="O531" s="30" t="s">
        <v>128</v>
      </c>
      <c r="P531" s="30" t="s">
        <v>129</v>
      </c>
      <c r="Q531" s="32" t="n">
        <v>3011.21</v>
      </c>
      <c r="R531" s="30" t="s">
        <v>130</v>
      </c>
      <c r="S531" s="30" t="s">
        <v>192</v>
      </c>
      <c r="T531" s="30" t="n">
        <v>5</v>
      </c>
    </row>
    <row r="532" customFormat="false" ht="15" hidden="false" customHeight="false" outlineLevel="0" collapsed="false">
      <c r="A532" s="27" t="s">
        <v>1484</v>
      </c>
      <c r="B532" s="27" t="s">
        <v>802</v>
      </c>
      <c r="C532" s="27" t="n">
        <v>46</v>
      </c>
      <c r="D532" s="27" t="s">
        <v>121</v>
      </c>
      <c r="E532" s="28" t="n">
        <v>45571</v>
      </c>
      <c r="F532" s="27" t="s">
        <v>299</v>
      </c>
      <c r="G532" s="28" t="n">
        <v>45572</v>
      </c>
      <c r="H532" s="27" t="s">
        <v>135</v>
      </c>
      <c r="I532" s="27" t="s">
        <v>251</v>
      </c>
      <c r="J532" s="27" t="s">
        <v>262</v>
      </c>
      <c r="K532" s="27" t="s">
        <v>138</v>
      </c>
      <c r="L532" s="27" t="n">
        <v>66</v>
      </c>
      <c r="M532" s="27" t="n">
        <v>19</v>
      </c>
      <c r="N532" s="27" t="s">
        <v>127</v>
      </c>
      <c r="O532" s="27" t="s">
        <v>128</v>
      </c>
      <c r="P532" s="27" t="s">
        <v>140</v>
      </c>
      <c r="Q532" s="29" t="n">
        <v>761.52</v>
      </c>
      <c r="R532" s="27" t="s">
        <v>130</v>
      </c>
      <c r="S532" s="27" t="s">
        <v>141</v>
      </c>
      <c r="T532" s="27" t="n">
        <v>4</v>
      </c>
    </row>
    <row r="533" customFormat="false" ht="15" hidden="false" customHeight="false" outlineLevel="0" collapsed="false">
      <c r="A533" s="30" t="s">
        <v>1485</v>
      </c>
      <c r="B533" s="30" t="s">
        <v>333</v>
      </c>
      <c r="C533" s="30" t="n">
        <v>13</v>
      </c>
      <c r="D533" s="30" t="s">
        <v>121</v>
      </c>
      <c r="E533" s="31" t="n">
        <v>45297</v>
      </c>
      <c r="F533" s="30" t="s">
        <v>1255</v>
      </c>
      <c r="G533" s="31" t="n">
        <v>45297</v>
      </c>
      <c r="H533" s="30" t="s">
        <v>123</v>
      </c>
      <c r="I533" s="30" t="s">
        <v>124</v>
      </c>
      <c r="J533" s="30" t="s">
        <v>305</v>
      </c>
      <c r="K533" s="30" t="s">
        <v>156</v>
      </c>
      <c r="L533" s="30" t="n">
        <v>38</v>
      </c>
      <c r="M533" s="30" t="n">
        <v>36</v>
      </c>
      <c r="N533" s="30" t="s">
        <v>127</v>
      </c>
      <c r="O533" s="30" t="s">
        <v>139</v>
      </c>
      <c r="P533" s="30" t="s">
        <v>140</v>
      </c>
      <c r="Q533" s="32" t="n">
        <v>3655.85</v>
      </c>
      <c r="R533" s="30" t="s">
        <v>172</v>
      </c>
      <c r="S533" s="30" t="s">
        <v>141</v>
      </c>
      <c r="T533" s="30" t="n">
        <v>3</v>
      </c>
    </row>
    <row r="534" customFormat="false" ht="15" hidden="false" customHeight="false" outlineLevel="0" collapsed="false">
      <c r="A534" s="27" t="s">
        <v>1486</v>
      </c>
      <c r="B534" s="27" t="s">
        <v>795</v>
      </c>
      <c r="C534" s="27" t="n">
        <v>44</v>
      </c>
      <c r="D534" s="27" t="s">
        <v>121</v>
      </c>
      <c r="E534" s="28" t="n">
        <v>45552</v>
      </c>
      <c r="F534" s="27" t="s">
        <v>347</v>
      </c>
      <c r="G534" s="28" t="n">
        <v>45557</v>
      </c>
      <c r="H534" s="27" t="s">
        <v>146</v>
      </c>
      <c r="I534" s="27" t="s">
        <v>309</v>
      </c>
      <c r="J534" s="27" t="s">
        <v>244</v>
      </c>
      <c r="K534" s="27" t="s">
        <v>126</v>
      </c>
      <c r="L534" s="27" t="n">
        <v>5</v>
      </c>
      <c r="M534" s="27" t="n">
        <v>107</v>
      </c>
      <c r="N534" s="27" t="s">
        <v>127</v>
      </c>
      <c r="O534" s="27" t="s">
        <v>128</v>
      </c>
      <c r="P534" s="27" t="s">
        <v>140</v>
      </c>
      <c r="Q534" s="29" t="n">
        <v>7668.68</v>
      </c>
      <c r="R534" s="27" t="s">
        <v>268</v>
      </c>
      <c r="S534" s="27" t="s">
        <v>141</v>
      </c>
      <c r="T534" s="27" t="n">
        <v>3</v>
      </c>
    </row>
    <row r="535" customFormat="false" ht="15" hidden="false" customHeight="false" outlineLevel="0" collapsed="false">
      <c r="A535" s="30" t="s">
        <v>1487</v>
      </c>
      <c r="B535" s="30" t="s">
        <v>1488</v>
      </c>
      <c r="C535" s="30" t="n">
        <v>59</v>
      </c>
      <c r="D535" s="30" t="s">
        <v>121</v>
      </c>
      <c r="E535" s="31" t="n">
        <v>45597</v>
      </c>
      <c r="F535" s="30" t="s">
        <v>1104</v>
      </c>
      <c r="G535" s="31" t="n">
        <v>45598</v>
      </c>
      <c r="H535" s="30" t="s">
        <v>183</v>
      </c>
      <c r="I535" s="30" t="s">
        <v>430</v>
      </c>
      <c r="J535" s="30" t="s">
        <v>476</v>
      </c>
      <c r="K535" s="30" t="s">
        <v>138</v>
      </c>
      <c r="L535" s="30" t="n">
        <v>47</v>
      </c>
      <c r="M535" s="30" t="n">
        <v>19</v>
      </c>
      <c r="N535" s="30" t="s">
        <v>127</v>
      </c>
      <c r="O535" s="30" t="s">
        <v>128</v>
      </c>
      <c r="P535" s="30" t="s">
        <v>150</v>
      </c>
      <c r="Q535" s="32" t="n">
        <v>2371.38</v>
      </c>
      <c r="R535" s="30" t="s">
        <v>130</v>
      </c>
      <c r="S535" s="30" t="s">
        <v>402</v>
      </c>
      <c r="T535" s="30" t="n">
        <v>3</v>
      </c>
    </row>
    <row r="536" customFormat="false" ht="15" hidden="false" customHeight="false" outlineLevel="0" collapsed="false">
      <c r="A536" s="27" t="s">
        <v>1489</v>
      </c>
      <c r="B536" s="27" t="s">
        <v>1490</v>
      </c>
      <c r="C536" s="27" t="n">
        <v>46</v>
      </c>
      <c r="D536" s="27" t="s">
        <v>121</v>
      </c>
      <c r="E536" s="28" t="n">
        <v>45436</v>
      </c>
      <c r="F536" s="27" t="s">
        <v>205</v>
      </c>
      <c r="G536" s="28" t="n">
        <v>45437</v>
      </c>
      <c r="H536" s="27" t="s">
        <v>168</v>
      </c>
      <c r="I536" s="27" t="s">
        <v>366</v>
      </c>
      <c r="J536" s="27" t="s">
        <v>371</v>
      </c>
      <c r="K536" s="27" t="s">
        <v>156</v>
      </c>
      <c r="L536" s="27" t="n">
        <v>20</v>
      </c>
      <c r="M536" s="27" t="n">
        <v>90</v>
      </c>
      <c r="N536" s="27" t="s">
        <v>127</v>
      </c>
      <c r="O536" s="27" t="s">
        <v>128</v>
      </c>
      <c r="P536" s="27" t="s">
        <v>187</v>
      </c>
      <c r="Q536" s="29" t="n">
        <v>5083.62</v>
      </c>
      <c r="R536" s="27" t="s">
        <v>172</v>
      </c>
      <c r="S536" s="27" t="s">
        <v>178</v>
      </c>
      <c r="T536" s="27" t="n">
        <v>4</v>
      </c>
    </row>
    <row r="537" customFormat="false" ht="15" hidden="false" customHeight="false" outlineLevel="0" collapsed="false">
      <c r="A537" s="30" t="s">
        <v>1491</v>
      </c>
      <c r="B537" s="30" t="s">
        <v>595</v>
      </c>
      <c r="C537" s="30" t="n">
        <v>78</v>
      </c>
      <c r="D537" s="30" t="s">
        <v>181</v>
      </c>
      <c r="E537" s="31" t="n">
        <v>45590</v>
      </c>
      <c r="F537" s="30" t="s">
        <v>750</v>
      </c>
      <c r="G537" s="31" t="n">
        <v>45591</v>
      </c>
      <c r="H537" s="30" t="s">
        <v>161</v>
      </c>
      <c r="I537" s="30" t="s">
        <v>162</v>
      </c>
      <c r="J537" s="30" t="s">
        <v>648</v>
      </c>
      <c r="K537" s="30" t="s">
        <v>156</v>
      </c>
      <c r="L537" s="30" t="n">
        <v>34</v>
      </c>
      <c r="M537" s="30" t="n">
        <v>51</v>
      </c>
      <c r="N537" s="30" t="s">
        <v>127</v>
      </c>
      <c r="O537" s="30" t="s">
        <v>128</v>
      </c>
      <c r="P537" s="30" t="s">
        <v>187</v>
      </c>
      <c r="Q537" s="32" t="n">
        <v>3907.64</v>
      </c>
      <c r="R537" s="30" t="s">
        <v>130</v>
      </c>
      <c r="S537" s="30" t="s">
        <v>141</v>
      </c>
      <c r="T537" s="30" t="n">
        <v>4</v>
      </c>
    </row>
    <row r="538" customFormat="false" ht="15" hidden="false" customHeight="false" outlineLevel="0" collapsed="false">
      <c r="A538" s="27" t="s">
        <v>1492</v>
      </c>
      <c r="B538" s="27" t="s">
        <v>1454</v>
      </c>
      <c r="C538" s="27" t="n">
        <v>59</v>
      </c>
      <c r="D538" s="27" t="s">
        <v>181</v>
      </c>
      <c r="E538" s="28" t="n">
        <v>45616</v>
      </c>
      <c r="F538" s="27" t="s">
        <v>1120</v>
      </c>
      <c r="G538" s="28" t="n">
        <v>45617</v>
      </c>
      <c r="H538" s="27" t="s">
        <v>236</v>
      </c>
      <c r="I538" s="27" t="s">
        <v>266</v>
      </c>
      <c r="J538" s="27" t="s">
        <v>375</v>
      </c>
      <c r="K538" s="27" t="s">
        <v>156</v>
      </c>
      <c r="L538" s="27" t="n">
        <v>62</v>
      </c>
      <c r="M538" s="27" t="n">
        <v>51</v>
      </c>
      <c r="N538" s="27" t="s">
        <v>186</v>
      </c>
      <c r="O538" s="27" t="s">
        <v>171</v>
      </c>
      <c r="P538" s="27" t="s">
        <v>150</v>
      </c>
      <c r="Q538" s="29" t="n">
        <v>3594.1</v>
      </c>
      <c r="R538" s="27" t="s">
        <v>172</v>
      </c>
      <c r="S538" s="27" t="s">
        <v>197</v>
      </c>
      <c r="T538" s="27" t="n">
        <v>3</v>
      </c>
    </row>
    <row r="539" customFormat="false" ht="15" hidden="false" customHeight="false" outlineLevel="0" collapsed="false">
      <c r="A539" s="30" t="s">
        <v>1493</v>
      </c>
      <c r="B539" s="30" t="s">
        <v>1494</v>
      </c>
      <c r="C539" s="30" t="n">
        <v>31</v>
      </c>
      <c r="D539" s="30" t="s">
        <v>181</v>
      </c>
      <c r="E539" s="31" t="n">
        <v>45542</v>
      </c>
      <c r="F539" s="30" t="s">
        <v>257</v>
      </c>
      <c r="G539" s="31" t="n">
        <v>45543</v>
      </c>
      <c r="H539" s="30" t="s">
        <v>206</v>
      </c>
      <c r="I539" s="30" t="s">
        <v>207</v>
      </c>
      <c r="J539" s="30" t="s">
        <v>208</v>
      </c>
      <c r="K539" s="30" t="s">
        <v>138</v>
      </c>
      <c r="L539" s="30" t="n">
        <v>41</v>
      </c>
      <c r="M539" s="30" t="n">
        <v>37</v>
      </c>
      <c r="N539" s="30" t="s">
        <v>127</v>
      </c>
      <c r="O539" s="30" t="s">
        <v>149</v>
      </c>
      <c r="P539" s="30" t="s">
        <v>187</v>
      </c>
      <c r="Q539" s="32" t="n">
        <v>861.65</v>
      </c>
      <c r="R539" s="30" t="s">
        <v>130</v>
      </c>
      <c r="S539" s="30" t="s">
        <v>192</v>
      </c>
      <c r="T539" s="30" t="n">
        <v>4</v>
      </c>
    </row>
    <row r="540" customFormat="false" ht="15" hidden="false" customHeight="false" outlineLevel="0" collapsed="false">
      <c r="A540" s="27" t="s">
        <v>1495</v>
      </c>
      <c r="B540" s="27" t="s">
        <v>1496</v>
      </c>
      <c r="C540" s="27" t="n">
        <v>83</v>
      </c>
      <c r="D540" s="27" t="s">
        <v>181</v>
      </c>
      <c r="E540" s="28" t="n">
        <v>45369</v>
      </c>
      <c r="F540" s="27" t="s">
        <v>250</v>
      </c>
      <c r="G540" s="28" t="n">
        <v>45370</v>
      </c>
      <c r="H540" s="27" t="s">
        <v>236</v>
      </c>
      <c r="I540" s="27" t="s">
        <v>323</v>
      </c>
      <c r="J540" s="27" t="s">
        <v>455</v>
      </c>
      <c r="K540" s="27" t="s">
        <v>138</v>
      </c>
      <c r="L540" s="27" t="n">
        <v>75</v>
      </c>
      <c r="M540" s="27" t="n">
        <v>43</v>
      </c>
      <c r="N540" s="27" t="s">
        <v>186</v>
      </c>
      <c r="O540" s="27" t="s">
        <v>139</v>
      </c>
      <c r="P540" s="27" t="s">
        <v>187</v>
      </c>
      <c r="Q540" s="29" t="n">
        <v>2192.38</v>
      </c>
      <c r="R540" s="27" t="s">
        <v>130</v>
      </c>
      <c r="S540" s="27" t="s">
        <v>131</v>
      </c>
      <c r="T540" s="27"/>
    </row>
    <row r="541" customFormat="false" ht="15" hidden="false" customHeight="false" outlineLevel="0" collapsed="false">
      <c r="A541" s="30" t="s">
        <v>1497</v>
      </c>
      <c r="B541" s="30" t="s">
        <v>1498</v>
      </c>
      <c r="C541" s="30" t="n">
        <v>67</v>
      </c>
      <c r="D541" s="30" t="s">
        <v>121</v>
      </c>
      <c r="E541" s="31" t="n">
        <v>45301</v>
      </c>
      <c r="F541" s="30" t="s">
        <v>353</v>
      </c>
      <c r="G541" s="31" t="n">
        <v>45304</v>
      </c>
      <c r="H541" s="30" t="s">
        <v>146</v>
      </c>
      <c r="I541" s="30" t="s">
        <v>147</v>
      </c>
      <c r="J541" s="30" t="s">
        <v>177</v>
      </c>
      <c r="K541" s="30" t="s">
        <v>156</v>
      </c>
      <c r="L541" s="30" t="n">
        <v>42</v>
      </c>
      <c r="M541" s="30" t="n">
        <v>88</v>
      </c>
      <c r="N541" s="30" t="s">
        <v>127</v>
      </c>
      <c r="O541" s="30" t="s">
        <v>128</v>
      </c>
      <c r="P541" s="30" t="s">
        <v>129</v>
      </c>
      <c r="Q541" s="32" t="n">
        <v>4695.85</v>
      </c>
      <c r="R541" s="30" t="s">
        <v>130</v>
      </c>
      <c r="S541" s="30" t="s">
        <v>178</v>
      </c>
      <c r="T541" s="30" t="n">
        <v>3</v>
      </c>
    </row>
    <row r="542" customFormat="false" ht="15" hidden="false" customHeight="false" outlineLevel="0" collapsed="false">
      <c r="A542" s="27" t="s">
        <v>1499</v>
      </c>
      <c r="B542" s="27" t="s">
        <v>1500</v>
      </c>
      <c r="C542" s="27" t="n">
        <v>74</v>
      </c>
      <c r="D542" s="27" t="s">
        <v>181</v>
      </c>
      <c r="E542" s="28" t="n">
        <v>45584</v>
      </c>
      <c r="F542" s="27" t="s">
        <v>837</v>
      </c>
      <c r="G542" s="28" t="n">
        <v>45584</v>
      </c>
      <c r="H542" s="27" t="s">
        <v>168</v>
      </c>
      <c r="I542" s="27" t="s">
        <v>169</v>
      </c>
      <c r="J542" s="27" t="s">
        <v>191</v>
      </c>
      <c r="K542" s="27" t="s">
        <v>156</v>
      </c>
      <c r="L542" s="27" t="n">
        <v>37</v>
      </c>
      <c r="M542" s="27" t="n">
        <v>63</v>
      </c>
      <c r="N542" s="27" t="s">
        <v>127</v>
      </c>
      <c r="O542" s="27" t="s">
        <v>139</v>
      </c>
      <c r="P542" s="27" t="s">
        <v>129</v>
      </c>
      <c r="Q542" s="29" t="n">
        <v>4560.13</v>
      </c>
      <c r="R542" s="27" t="s">
        <v>130</v>
      </c>
      <c r="S542" s="27" t="s">
        <v>141</v>
      </c>
      <c r="T542" s="27" t="n">
        <v>2</v>
      </c>
    </row>
    <row r="543" customFormat="false" ht="15" hidden="false" customHeight="false" outlineLevel="0" collapsed="false">
      <c r="A543" s="30" t="s">
        <v>1501</v>
      </c>
      <c r="B543" s="30" t="s">
        <v>1502</v>
      </c>
      <c r="C543" s="30" t="n">
        <v>50</v>
      </c>
      <c r="D543" s="30" t="s">
        <v>121</v>
      </c>
      <c r="E543" s="31" t="n">
        <v>45537</v>
      </c>
      <c r="F543" s="30" t="s">
        <v>1503</v>
      </c>
      <c r="G543" s="31" t="n">
        <v>45539</v>
      </c>
      <c r="H543" s="30" t="s">
        <v>206</v>
      </c>
      <c r="I543" s="30" t="s">
        <v>207</v>
      </c>
      <c r="J543" s="30" t="s">
        <v>469</v>
      </c>
      <c r="K543" s="30" t="s">
        <v>202</v>
      </c>
      <c r="L543" s="30" t="n">
        <v>3</v>
      </c>
      <c r="M543" s="30" t="n">
        <v>182</v>
      </c>
      <c r="N543" s="30" t="s">
        <v>186</v>
      </c>
      <c r="O543" s="30" t="s">
        <v>171</v>
      </c>
      <c r="P543" s="30" t="s">
        <v>140</v>
      </c>
      <c r="Q543" s="32" t="n">
        <v>18023.26</v>
      </c>
      <c r="R543" s="30" t="s">
        <v>130</v>
      </c>
      <c r="S543" s="30" t="s">
        <v>151</v>
      </c>
      <c r="T543" s="30" t="n">
        <v>5</v>
      </c>
    </row>
    <row r="544" customFormat="false" ht="15" hidden="false" customHeight="false" outlineLevel="0" collapsed="false">
      <c r="A544" s="27" t="s">
        <v>1504</v>
      </c>
      <c r="B544" s="27" t="s">
        <v>1505</v>
      </c>
      <c r="C544" s="27" t="n">
        <v>9</v>
      </c>
      <c r="D544" s="27" t="s">
        <v>121</v>
      </c>
      <c r="E544" s="28" t="n">
        <v>45517</v>
      </c>
      <c r="F544" s="27" t="s">
        <v>1506</v>
      </c>
      <c r="G544" s="28" t="n">
        <v>45520</v>
      </c>
      <c r="H544" s="27" t="s">
        <v>217</v>
      </c>
      <c r="I544" s="27" t="s">
        <v>282</v>
      </c>
      <c r="J544" s="27" t="s">
        <v>294</v>
      </c>
      <c r="K544" s="27" t="s">
        <v>156</v>
      </c>
      <c r="L544" s="27" t="n">
        <v>74</v>
      </c>
      <c r="M544" s="27" t="n">
        <v>79</v>
      </c>
      <c r="N544" s="27" t="s">
        <v>127</v>
      </c>
      <c r="O544" s="27" t="s">
        <v>139</v>
      </c>
      <c r="P544" s="27" t="s">
        <v>140</v>
      </c>
      <c r="Q544" s="29" t="n">
        <v>3331.58</v>
      </c>
      <c r="R544" s="27" t="s">
        <v>130</v>
      </c>
      <c r="S544" s="27" t="s">
        <v>192</v>
      </c>
      <c r="T544" s="27" t="n">
        <v>4</v>
      </c>
    </row>
    <row r="545" customFormat="false" ht="15" hidden="false" customHeight="false" outlineLevel="0" collapsed="false">
      <c r="A545" s="30" t="s">
        <v>1507</v>
      </c>
      <c r="B545" s="30" t="s">
        <v>1508</v>
      </c>
      <c r="C545" s="30" t="n">
        <v>30</v>
      </c>
      <c r="D545" s="30" t="s">
        <v>181</v>
      </c>
      <c r="E545" s="31" t="n">
        <v>45436</v>
      </c>
      <c r="F545" s="30" t="s">
        <v>331</v>
      </c>
      <c r="G545" s="31" t="n">
        <v>45439</v>
      </c>
      <c r="H545" s="30" t="s">
        <v>123</v>
      </c>
      <c r="I545" s="30" t="s">
        <v>155</v>
      </c>
      <c r="J545" s="30" t="s">
        <v>418</v>
      </c>
      <c r="K545" s="30" t="s">
        <v>126</v>
      </c>
      <c r="L545" s="30" t="n">
        <v>8</v>
      </c>
      <c r="M545" s="30" t="n">
        <v>45</v>
      </c>
      <c r="N545" s="30" t="s">
        <v>186</v>
      </c>
      <c r="O545" s="30" t="s">
        <v>149</v>
      </c>
      <c r="P545" s="30" t="s">
        <v>129</v>
      </c>
      <c r="Q545" s="32" t="n">
        <v>6966.29</v>
      </c>
      <c r="R545" s="30" t="s">
        <v>130</v>
      </c>
      <c r="S545" s="30" t="s">
        <v>141</v>
      </c>
      <c r="T545" s="30" t="n">
        <v>5</v>
      </c>
    </row>
    <row r="546" customFormat="false" ht="15" hidden="false" customHeight="false" outlineLevel="0" collapsed="false">
      <c r="A546" s="27" t="s">
        <v>1509</v>
      </c>
      <c r="B546" s="27" t="s">
        <v>1510</v>
      </c>
      <c r="C546" s="27" t="n">
        <v>21</v>
      </c>
      <c r="D546" s="27" t="s">
        <v>121</v>
      </c>
      <c r="E546" s="28" t="n">
        <v>45539</v>
      </c>
      <c r="F546" s="27" t="s">
        <v>1511</v>
      </c>
      <c r="G546" s="28" t="n">
        <v>45545</v>
      </c>
      <c r="H546" s="27" t="s">
        <v>183</v>
      </c>
      <c r="I546" s="27" t="s">
        <v>212</v>
      </c>
      <c r="J546" s="27" t="s">
        <v>213</v>
      </c>
      <c r="K546" s="27" t="s">
        <v>126</v>
      </c>
      <c r="L546" s="27" t="n">
        <v>39</v>
      </c>
      <c r="M546" s="27" t="n">
        <v>144</v>
      </c>
      <c r="N546" s="27" t="s">
        <v>186</v>
      </c>
      <c r="O546" s="27" t="s">
        <v>139</v>
      </c>
      <c r="P546" s="27" t="s">
        <v>140</v>
      </c>
      <c r="Q546" s="29" t="n">
        <v>8746.18</v>
      </c>
      <c r="R546" s="27" t="s">
        <v>130</v>
      </c>
      <c r="S546" s="27" t="s">
        <v>141</v>
      </c>
      <c r="T546" s="27" t="n">
        <v>5</v>
      </c>
    </row>
    <row r="547" customFormat="false" ht="15" hidden="false" customHeight="false" outlineLevel="0" collapsed="false">
      <c r="A547" s="30" t="s">
        <v>1512</v>
      </c>
      <c r="B547" s="30" t="s">
        <v>1513</v>
      </c>
      <c r="C547" s="30"/>
      <c r="D547" s="30" t="s">
        <v>121</v>
      </c>
      <c r="E547" s="31" t="n">
        <v>45446</v>
      </c>
      <c r="F547" s="30" t="s">
        <v>840</v>
      </c>
      <c r="G547" s="31" t="n">
        <v>45449</v>
      </c>
      <c r="H547" s="30" t="s">
        <v>236</v>
      </c>
      <c r="I547" s="30" t="s">
        <v>237</v>
      </c>
      <c r="J547" s="30" t="s">
        <v>238</v>
      </c>
      <c r="K547" s="30" t="s">
        <v>156</v>
      </c>
      <c r="L547" s="30" t="n">
        <v>47</v>
      </c>
      <c r="M547" s="30" t="n">
        <v>75</v>
      </c>
      <c r="N547" s="30" t="s">
        <v>186</v>
      </c>
      <c r="O547" s="30" t="s">
        <v>139</v>
      </c>
      <c r="P547" s="30" t="s">
        <v>140</v>
      </c>
      <c r="Q547" s="32" t="n">
        <v>3418.41</v>
      </c>
      <c r="R547" s="30" t="s">
        <v>268</v>
      </c>
      <c r="S547" s="30" t="s">
        <v>164</v>
      </c>
      <c r="T547" s="30" t="n">
        <v>3</v>
      </c>
    </row>
    <row r="548" customFormat="false" ht="15" hidden="false" customHeight="false" outlineLevel="0" collapsed="false">
      <c r="A548" s="27" t="s">
        <v>1514</v>
      </c>
      <c r="B548" s="27" t="s">
        <v>688</v>
      </c>
      <c r="C548" s="27" t="n">
        <v>65</v>
      </c>
      <c r="D548" s="27" t="s">
        <v>121</v>
      </c>
      <c r="E548" s="28" t="n">
        <v>45551</v>
      </c>
      <c r="F548" s="27" t="s">
        <v>679</v>
      </c>
      <c r="G548" s="28" t="n">
        <v>45552</v>
      </c>
      <c r="H548" s="27" t="s">
        <v>146</v>
      </c>
      <c r="I548" s="27" t="s">
        <v>309</v>
      </c>
      <c r="J548" s="27" t="s">
        <v>177</v>
      </c>
      <c r="K548" s="27" t="s">
        <v>126</v>
      </c>
      <c r="L548" s="27" t="n">
        <v>41</v>
      </c>
      <c r="M548" s="27" t="n">
        <v>96</v>
      </c>
      <c r="N548" s="27" t="s">
        <v>186</v>
      </c>
      <c r="O548" s="27" t="s">
        <v>128</v>
      </c>
      <c r="P548" s="27" t="s">
        <v>140</v>
      </c>
      <c r="Q548" s="29" t="n">
        <v>7788.59</v>
      </c>
      <c r="R548" s="27" t="s">
        <v>130</v>
      </c>
      <c r="S548" s="27" t="s">
        <v>223</v>
      </c>
      <c r="T548" s="27" t="n">
        <v>3</v>
      </c>
    </row>
    <row r="549" customFormat="false" ht="15" hidden="false" customHeight="false" outlineLevel="0" collapsed="false">
      <c r="A549" s="30" t="s">
        <v>1515</v>
      </c>
      <c r="B549" s="30" t="s">
        <v>1516</v>
      </c>
      <c r="C549" s="30" t="n">
        <v>37</v>
      </c>
      <c r="D549" s="30" t="s">
        <v>181</v>
      </c>
      <c r="E549" s="31" t="n">
        <v>45430</v>
      </c>
      <c r="F549" s="30" t="s">
        <v>837</v>
      </c>
      <c r="G549" s="31" t="n">
        <v>45431</v>
      </c>
      <c r="H549" s="30" t="s">
        <v>123</v>
      </c>
      <c r="I549" s="30" t="s">
        <v>304</v>
      </c>
      <c r="J549" s="30" t="s">
        <v>418</v>
      </c>
      <c r="K549" s="30" t="s">
        <v>138</v>
      </c>
      <c r="L549" s="30" t="n">
        <v>81</v>
      </c>
      <c r="M549" s="30" t="n">
        <v>36</v>
      </c>
      <c r="N549" s="30" t="s">
        <v>127</v>
      </c>
      <c r="O549" s="30" t="s">
        <v>171</v>
      </c>
      <c r="P549" s="30" t="s">
        <v>150</v>
      </c>
      <c r="Q549" s="32" t="n">
        <v>2418</v>
      </c>
      <c r="R549" s="30" t="s">
        <v>130</v>
      </c>
      <c r="S549" s="30" t="s">
        <v>602</v>
      </c>
      <c r="T549" s="30" t="n">
        <v>3</v>
      </c>
    </row>
    <row r="550" customFormat="false" ht="15" hidden="false" customHeight="false" outlineLevel="0" collapsed="false">
      <c r="A550" s="27" t="s">
        <v>1517</v>
      </c>
      <c r="B550" s="27" t="s">
        <v>1518</v>
      </c>
      <c r="C550" s="27"/>
      <c r="D550" s="27" t="s">
        <v>121</v>
      </c>
      <c r="E550" s="28" t="n">
        <v>45499</v>
      </c>
      <c r="F550" s="27" t="s">
        <v>901</v>
      </c>
      <c r="G550" s="28" t="n">
        <v>45499</v>
      </c>
      <c r="H550" s="27" t="s">
        <v>123</v>
      </c>
      <c r="I550" s="27" t="s">
        <v>124</v>
      </c>
      <c r="J550" s="27" t="s">
        <v>125</v>
      </c>
      <c r="K550" s="27" t="s">
        <v>138</v>
      </c>
      <c r="L550" s="27" t="n">
        <v>41</v>
      </c>
      <c r="M550" s="27" t="n">
        <v>27</v>
      </c>
      <c r="N550" s="27" t="s">
        <v>127</v>
      </c>
      <c r="O550" s="27" t="s">
        <v>139</v>
      </c>
      <c r="P550" s="27" t="s">
        <v>150</v>
      </c>
      <c r="Q550" s="29" t="n">
        <v>1256.55</v>
      </c>
      <c r="R550" s="27" t="s">
        <v>130</v>
      </c>
      <c r="S550" s="27" t="s">
        <v>178</v>
      </c>
      <c r="T550" s="27" t="n">
        <v>5</v>
      </c>
    </row>
    <row r="551" customFormat="false" ht="15" hidden="false" customHeight="false" outlineLevel="0" collapsed="false">
      <c r="A551" s="30" t="s">
        <v>1519</v>
      </c>
      <c r="B551" s="30" t="s">
        <v>1520</v>
      </c>
      <c r="C551" s="30" t="n">
        <v>25</v>
      </c>
      <c r="D551" s="30" t="s">
        <v>121</v>
      </c>
      <c r="E551" s="31" t="n">
        <v>45426</v>
      </c>
      <c r="F551" s="30" t="s">
        <v>182</v>
      </c>
      <c r="G551" s="31" t="n">
        <v>45429</v>
      </c>
      <c r="H551" s="30" t="s">
        <v>183</v>
      </c>
      <c r="I551" s="30" t="s">
        <v>430</v>
      </c>
      <c r="J551" s="30" t="s">
        <v>185</v>
      </c>
      <c r="K551" s="30" t="s">
        <v>202</v>
      </c>
      <c r="L551" s="30" t="n">
        <v>18</v>
      </c>
      <c r="M551" s="30" t="n">
        <v>161</v>
      </c>
      <c r="N551" s="30" t="s">
        <v>186</v>
      </c>
      <c r="O551" s="30" t="s">
        <v>128</v>
      </c>
      <c r="P551" s="30" t="s">
        <v>150</v>
      </c>
      <c r="Q551" s="32" t="n">
        <v>17015.29</v>
      </c>
      <c r="R551" s="30" t="s">
        <v>172</v>
      </c>
      <c r="S551" s="30" t="s">
        <v>197</v>
      </c>
      <c r="T551" s="30" t="n">
        <v>5</v>
      </c>
    </row>
    <row r="552" customFormat="false" ht="15" hidden="false" customHeight="false" outlineLevel="0" collapsed="false">
      <c r="A552" s="27" t="s">
        <v>1521</v>
      </c>
      <c r="B552" s="27" t="s">
        <v>1227</v>
      </c>
      <c r="C552" s="27" t="n">
        <v>52</v>
      </c>
      <c r="D552" s="27" t="s">
        <v>566</v>
      </c>
      <c r="E552" s="28" t="n">
        <v>45634</v>
      </c>
      <c r="F552" s="27" t="s">
        <v>645</v>
      </c>
      <c r="G552" s="28" t="n">
        <v>45634</v>
      </c>
      <c r="H552" s="27" t="s">
        <v>146</v>
      </c>
      <c r="I552" s="27" t="s">
        <v>176</v>
      </c>
      <c r="J552" s="27" t="s">
        <v>177</v>
      </c>
      <c r="K552" s="27" t="s">
        <v>138</v>
      </c>
      <c r="L552" s="27" t="n">
        <v>88</v>
      </c>
      <c r="M552" s="27" t="n">
        <v>43</v>
      </c>
      <c r="N552" s="27" t="s">
        <v>127</v>
      </c>
      <c r="O552" s="27" t="s">
        <v>149</v>
      </c>
      <c r="P552" s="27" t="s">
        <v>150</v>
      </c>
      <c r="Q552" s="29" t="n">
        <v>1811.44</v>
      </c>
      <c r="R552" s="27" t="s">
        <v>130</v>
      </c>
      <c r="S552" s="27" t="s">
        <v>335</v>
      </c>
      <c r="T552" s="27" t="n">
        <v>3</v>
      </c>
    </row>
    <row r="553" customFormat="false" ht="15" hidden="false" customHeight="false" outlineLevel="0" collapsed="false">
      <c r="A553" s="30" t="s">
        <v>1522</v>
      </c>
      <c r="B553" s="30" t="s">
        <v>1523</v>
      </c>
      <c r="C553" s="30" t="n">
        <v>45</v>
      </c>
      <c r="D553" s="30" t="s">
        <v>181</v>
      </c>
      <c r="E553" s="31" t="n">
        <v>45355</v>
      </c>
      <c r="F553" s="30" t="s">
        <v>1524</v>
      </c>
      <c r="G553" s="31" t="n">
        <v>45361</v>
      </c>
      <c r="H553" s="30" t="s">
        <v>183</v>
      </c>
      <c r="I553" s="30" t="s">
        <v>212</v>
      </c>
      <c r="J553" s="30" t="s">
        <v>185</v>
      </c>
      <c r="K553" s="30" t="s">
        <v>126</v>
      </c>
      <c r="L553" s="30" t="n">
        <v>21</v>
      </c>
      <c r="M553" s="30" t="n">
        <v>125</v>
      </c>
      <c r="N553" s="30" t="s">
        <v>186</v>
      </c>
      <c r="O553" s="30" t="s">
        <v>139</v>
      </c>
      <c r="P553" s="30" t="s">
        <v>187</v>
      </c>
      <c r="Q553" s="32" t="n">
        <v>8123.51</v>
      </c>
      <c r="R553" s="30" t="s">
        <v>130</v>
      </c>
      <c r="S553" s="30" t="s">
        <v>192</v>
      </c>
      <c r="T553" s="30" t="n">
        <v>3</v>
      </c>
    </row>
    <row r="554" customFormat="false" ht="15" hidden="false" customHeight="false" outlineLevel="0" collapsed="false">
      <c r="A554" s="27" t="s">
        <v>1525</v>
      </c>
      <c r="B554" s="27" t="s">
        <v>1526</v>
      </c>
      <c r="C554" s="27" t="n">
        <v>15</v>
      </c>
      <c r="D554" s="27" t="s">
        <v>607</v>
      </c>
      <c r="E554" s="28" t="n">
        <v>45581</v>
      </c>
      <c r="F554" s="27" t="s">
        <v>257</v>
      </c>
      <c r="G554" s="28" t="n">
        <v>45582</v>
      </c>
      <c r="H554" s="27" t="s">
        <v>146</v>
      </c>
      <c r="I554" s="27" t="s">
        <v>147</v>
      </c>
      <c r="J554" s="27" t="s">
        <v>568</v>
      </c>
      <c r="K554" s="27" t="s">
        <v>126</v>
      </c>
      <c r="L554" s="27" t="n">
        <v>12</v>
      </c>
      <c r="M554" s="27" t="n">
        <v>133</v>
      </c>
      <c r="N554" s="27" t="s">
        <v>186</v>
      </c>
      <c r="O554" s="27" t="s">
        <v>128</v>
      </c>
      <c r="P554" s="27" t="s">
        <v>129</v>
      </c>
      <c r="Q554" s="29" t="n">
        <v>8188.27</v>
      </c>
      <c r="R554" s="27" t="s">
        <v>130</v>
      </c>
      <c r="S554" s="27" t="s">
        <v>151</v>
      </c>
      <c r="T554" s="27" t="n">
        <v>2</v>
      </c>
    </row>
    <row r="555" customFormat="false" ht="15" hidden="false" customHeight="false" outlineLevel="0" collapsed="false">
      <c r="A555" s="30" t="s">
        <v>1527</v>
      </c>
      <c r="B555" s="30" t="s">
        <v>1528</v>
      </c>
      <c r="C555" s="30" t="n">
        <v>43</v>
      </c>
      <c r="D555" s="30" t="s">
        <v>121</v>
      </c>
      <c r="E555" s="31" t="n">
        <v>45496</v>
      </c>
      <c r="F555" s="30" t="s">
        <v>1260</v>
      </c>
      <c r="G555" s="31" t="n">
        <v>45496</v>
      </c>
      <c r="H555" s="30" t="s">
        <v>242</v>
      </c>
      <c r="I555" s="30" t="s">
        <v>466</v>
      </c>
      <c r="J555" s="30" t="s">
        <v>401</v>
      </c>
      <c r="K555" s="30" t="s">
        <v>138</v>
      </c>
      <c r="L555" s="30" t="n">
        <v>39</v>
      </c>
      <c r="M555" s="30" t="n">
        <v>26</v>
      </c>
      <c r="N555" s="30" t="s">
        <v>127</v>
      </c>
      <c r="O555" s="30" t="s">
        <v>171</v>
      </c>
      <c r="P555" s="30" t="s">
        <v>140</v>
      </c>
      <c r="Q555" s="32" t="n">
        <v>794.08</v>
      </c>
      <c r="R555" s="30" t="s">
        <v>130</v>
      </c>
      <c r="S555" s="30" t="s">
        <v>141</v>
      </c>
      <c r="T555" s="30" t="n">
        <v>2</v>
      </c>
    </row>
    <row r="556" customFormat="false" ht="15" hidden="false" customHeight="false" outlineLevel="0" collapsed="false">
      <c r="A556" s="27" t="s">
        <v>1529</v>
      </c>
      <c r="B556" s="27" t="s">
        <v>159</v>
      </c>
      <c r="C556" s="27" t="n">
        <v>36</v>
      </c>
      <c r="D556" s="27" t="s">
        <v>121</v>
      </c>
      <c r="E556" s="28" t="n">
        <v>45539</v>
      </c>
      <c r="F556" s="27" t="s">
        <v>823</v>
      </c>
      <c r="G556" s="28" t="n">
        <v>45543</v>
      </c>
      <c r="H556" s="27" t="s">
        <v>217</v>
      </c>
      <c r="I556" s="27" t="s">
        <v>344</v>
      </c>
      <c r="J556" s="27" t="s">
        <v>283</v>
      </c>
      <c r="K556" s="27" t="s">
        <v>126</v>
      </c>
      <c r="L556" s="27" t="n">
        <v>20</v>
      </c>
      <c r="M556" s="27" t="n">
        <v>63</v>
      </c>
      <c r="N556" s="27" t="s">
        <v>186</v>
      </c>
      <c r="O556" s="27" t="s">
        <v>128</v>
      </c>
      <c r="P556" s="27" t="s">
        <v>129</v>
      </c>
      <c r="Q556" s="29" t="n">
        <v>6941.88</v>
      </c>
      <c r="R556" s="27" t="s">
        <v>130</v>
      </c>
      <c r="S556" s="27" t="s">
        <v>131</v>
      </c>
      <c r="T556" s="27" t="n">
        <v>4</v>
      </c>
    </row>
    <row r="557" customFormat="false" ht="15" hidden="false" customHeight="false" outlineLevel="0" collapsed="false">
      <c r="A557" s="30" t="s">
        <v>1530</v>
      </c>
      <c r="B557" s="30" t="s">
        <v>1531</v>
      </c>
      <c r="C557" s="30" t="n">
        <v>31</v>
      </c>
      <c r="D557" s="30" t="s">
        <v>121</v>
      </c>
      <c r="E557" s="31" t="n">
        <v>45322</v>
      </c>
      <c r="F557" s="30" t="s">
        <v>122</v>
      </c>
      <c r="G557" s="31" t="n">
        <v>45322</v>
      </c>
      <c r="H557" s="30" t="s">
        <v>206</v>
      </c>
      <c r="I557" s="30" t="s">
        <v>207</v>
      </c>
      <c r="J557" s="30" t="s">
        <v>233</v>
      </c>
      <c r="K557" s="30" t="s">
        <v>138</v>
      </c>
      <c r="L557" s="30" t="n">
        <v>21</v>
      </c>
      <c r="M557" s="30" t="n">
        <v>31</v>
      </c>
      <c r="N557" s="30" t="s">
        <v>127</v>
      </c>
      <c r="O557" s="30" t="s">
        <v>139</v>
      </c>
      <c r="P557" s="30" t="s">
        <v>129</v>
      </c>
      <c r="Q557" s="32" t="n">
        <v>2682.58</v>
      </c>
      <c r="R557" s="30" t="s">
        <v>130</v>
      </c>
      <c r="S557" s="30" t="s">
        <v>197</v>
      </c>
      <c r="T557" s="30" t="n">
        <v>5</v>
      </c>
    </row>
    <row r="558" customFormat="false" ht="15" hidden="false" customHeight="false" outlineLevel="0" collapsed="false">
      <c r="A558" s="27" t="s">
        <v>1532</v>
      </c>
      <c r="B558" s="27" t="s">
        <v>1533</v>
      </c>
      <c r="C558" s="27" t="n">
        <v>7</v>
      </c>
      <c r="D558" s="27" t="s">
        <v>493</v>
      </c>
      <c r="E558" s="28" t="n">
        <v>45557</v>
      </c>
      <c r="F558" s="27" t="s">
        <v>1182</v>
      </c>
      <c r="G558" s="28" t="n">
        <v>45561</v>
      </c>
      <c r="H558" s="27" t="s">
        <v>135</v>
      </c>
      <c r="I558" s="27" t="s">
        <v>136</v>
      </c>
      <c r="J558" s="27" t="s">
        <v>262</v>
      </c>
      <c r="K558" s="27" t="s">
        <v>126</v>
      </c>
      <c r="L558" s="27" t="n">
        <v>45</v>
      </c>
      <c r="M558" s="27" t="n">
        <v>126</v>
      </c>
      <c r="N558" s="27" t="s">
        <v>186</v>
      </c>
      <c r="O558" s="27" t="s">
        <v>139</v>
      </c>
      <c r="P558" s="27" t="s">
        <v>187</v>
      </c>
      <c r="Q558" s="29" t="n">
        <v>8025.3</v>
      </c>
      <c r="R558" s="27" t="s">
        <v>130</v>
      </c>
      <c r="S558" s="27" t="s">
        <v>223</v>
      </c>
      <c r="T558" s="27" t="n">
        <v>4</v>
      </c>
    </row>
    <row r="559" customFormat="false" ht="15" hidden="false" customHeight="false" outlineLevel="0" collapsed="false">
      <c r="A559" s="30" t="s">
        <v>1534</v>
      </c>
      <c r="B559" s="30" t="s">
        <v>1535</v>
      </c>
      <c r="C559" s="30" t="n">
        <v>47</v>
      </c>
      <c r="D559" s="30" t="s">
        <v>121</v>
      </c>
      <c r="E559" s="31" t="n">
        <v>45330</v>
      </c>
      <c r="F559" s="30" t="s">
        <v>175</v>
      </c>
      <c r="G559" s="31" t="n">
        <v>45333</v>
      </c>
      <c r="H559" s="30" t="s">
        <v>123</v>
      </c>
      <c r="I559" s="30" t="s">
        <v>304</v>
      </c>
      <c r="J559" s="30" t="s">
        <v>508</v>
      </c>
      <c r="K559" s="30" t="s">
        <v>156</v>
      </c>
      <c r="L559" s="30" t="n">
        <v>56</v>
      </c>
      <c r="M559" s="30" t="n">
        <v>70</v>
      </c>
      <c r="N559" s="30" t="s">
        <v>127</v>
      </c>
      <c r="O559" s="30" t="s">
        <v>139</v>
      </c>
      <c r="P559" s="30" t="s">
        <v>150</v>
      </c>
      <c r="Q559" s="32" t="n">
        <v>3351.91</v>
      </c>
      <c r="R559" s="30" t="s">
        <v>130</v>
      </c>
      <c r="S559" s="30" t="s">
        <v>335</v>
      </c>
      <c r="T559" s="30" t="n">
        <v>3</v>
      </c>
    </row>
    <row r="560" customFormat="false" ht="15" hidden="false" customHeight="false" outlineLevel="0" collapsed="false">
      <c r="A560" s="27" t="s">
        <v>1536</v>
      </c>
      <c r="B560" s="27" t="s">
        <v>1537</v>
      </c>
      <c r="C560" s="27" t="n">
        <v>58</v>
      </c>
      <c r="D560" s="27" t="s">
        <v>121</v>
      </c>
      <c r="E560" s="28" t="n">
        <v>45516</v>
      </c>
      <c r="F560" s="27" t="s">
        <v>645</v>
      </c>
      <c r="G560" s="28" t="n">
        <v>45516</v>
      </c>
      <c r="H560" s="27" t="s">
        <v>146</v>
      </c>
      <c r="I560" s="27" t="s">
        <v>147</v>
      </c>
      <c r="J560" s="27" t="s">
        <v>222</v>
      </c>
      <c r="K560" s="27" t="s">
        <v>138</v>
      </c>
      <c r="L560" s="27" t="n">
        <v>48</v>
      </c>
      <c r="M560" s="27" t="n">
        <v>36</v>
      </c>
      <c r="N560" s="27" t="s">
        <v>127</v>
      </c>
      <c r="O560" s="27"/>
      <c r="P560" s="27" t="s">
        <v>150</v>
      </c>
      <c r="Q560" s="29" t="n">
        <v>1665.46</v>
      </c>
      <c r="R560" s="27" t="s">
        <v>130</v>
      </c>
      <c r="S560" s="27" t="s">
        <v>197</v>
      </c>
      <c r="T560" s="27" t="n">
        <v>5</v>
      </c>
    </row>
    <row r="561" customFormat="false" ht="15" hidden="false" customHeight="false" outlineLevel="0" collapsed="false">
      <c r="A561" s="30" t="s">
        <v>1538</v>
      </c>
      <c r="B561" s="30" t="s">
        <v>1164</v>
      </c>
      <c r="C561" s="30" t="n">
        <v>62</v>
      </c>
      <c r="D561" s="30" t="s">
        <v>121</v>
      </c>
      <c r="E561" s="31" t="n">
        <v>45496</v>
      </c>
      <c r="F561" s="30" t="s">
        <v>1135</v>
      </c>
      <c r="G561" s="31" t="n">
        <v>45499</v>
      </c>
      <c r="H561" s="30" t="s">
        <v>135</v>
      </c>
      <c r="I561" s="30" t="s">
        <v>136</v>
      </c>
      <c r="J561" s="30" t="s">
        <v>262</v>
      </c>
      <c r="K561" s="30" t="s">
        <v>156</v>
      </c>
      <c r="L561" s="30" t="n">
        <v>57</v>
      </c>
      <c r="M561" s="30" t="n">
        <v>31</v>
      </c>
      <c r="N561" s="30" t="s">
        <v>127</v>
      </c>
      <c r="O561" s="30" t="s">
        <v>139</v>
      </c>
      <c r="P561" s="30" t="s">
        <v>150</v>
      </c>
      <c r="Q561" s="32" t="n">
        <v>4063</v>
      </c>
      <c r="R561" s="30" t="s">
        <v>130</v>
      </c>
      <c r="S561" s="30" t="s">
        <v>178</v>
      </c>
      <c r="T561" s="30" t="n">
        <v>3</v>
      </c>
    </row>
    <row r="562" customFormat="false" ht="15" hidden="false" customHeight="false" outlineLevel="0" collapsed="false">
      <c r="A562" s="27" t="s">
        <v>1539</v>
      </c>
      <c r="B562" s="27" t="s">
        <v>1540</v>
      </c>
      <c r="C562" s="27" t="n">
        <v>48</v>
      </c>
      <c r="D562" s="27" t="s">
        <v>121</v>
      </c>
      <c r="E562" s="28" t="n">
        <v>45385</v>
      </c>
      <c r="F562" s="27" t="s">
        <v>1462</v>
      </c>
      <c r="G562" s="28" t="n">
        <v>45386</v>
      </c>
      <c r="H562" s="27" t="s">
        <v>183</v>
      </c>
      <c r="I562" s="27" t="s">
        <v>184</v>
      </c>
      <c r="J562" s="27" t="s">
        <v>411</v>
      </c>
      <c r="K562" s="27" t="s">
        <v>138</v>
      </c>
      <c r="L562" s="27" t="n">
        <v>78</v>
      </c>
      <c r="M562" s="27" t="n">
        <v>21</v>
      </c>
      <c r="N562" s="27" t="s">
        <v>127</v>
      </c>
      <c r="O562" s="27" t="s">
        <v>128</v>
      </c>
      <c r="P562" s="27" t="s">
        <v>129</v>
      </c>
      <c r="Q562" s="29" t="n">
        <v>1655.06</v>
      </c>
      <c r="R562" s="27" t="s">
        <v>130</v>
      </c>
      <c r="S562" s="27" t="s">
        <v>141</v>
      </c>
      <c r="T562" s="27" t="n">
        <v>2</v>
      </c>
    </row>
    <row r="563" customFormat="false" ht="15" hidden="false" customHeight="false" outlineLevel="0" collapsed="false">
      <c r="A563" s="30" t="s">
        <v>1541</v>
      </c>
      <c r="B563" s="30" t="s">
        <v>1542</v>
      </c>
      <c r="C563" s="30" t="n">
        <v>52</v>
      </c>
      <c r="D563" s="30" t="s">
        <v>121</v>
      </c>
      <c r="E563" s="31" t="n">
        <v>45444</v>
      </c>
      <c r="F563" s="30" t="s">
        <v>374</v>
      </c>
      <c r="G563" s="31" t="n">
        <v>45445</v>
      </c>
      <c r="H563" s="30" t="s">
        <v>123</v>
      </c>
      <c r="I563" s="30" t="s">
        <v>155</v>
      </c>
      <c r="J563" s="30" t="s">
        <v>227</v>
      </c>
      <c r="K563" s="30" t="s">
        <v>138</v>
      </c>
      <c r="L563" s="30" t="n">
        <v>77</v>
      </c>
      <c r="M563" s="30" t="n">
        <v>43</v>
      </c>
      <c r="N563" s="30" t="s">
        <v>127</v>
      </c>
      <c r="O563" s="30" t="s">
        <v>171</v>
      </c>
      <c r="P563" s="30" t="s">
        <v>140</v>
      </c>
      <c r="Q563" s="32" t="n">
        <v>1486.79</v>
      </c>
      <c r="R563" s="30" t="s">
        <v>130</v>
      </c>
      <c r="S563" s="30" t="s">
        <v>151</v>
      </c>
      <c r="T563" s="30" t="n">
        <v>5</v>
      </c>
    </row>
    <row r="564" customFormat="false" ht="15" hidden="false" customHeight="false" outlineLevel="0" collapsed="false">
      <c r="A564" s="27" t="s">
        <v>1543</v>
      </c>
      <c r="B564" s="27" t="s">
        <v>1544</v>
      </c>
      <c r="C564" s="27" t="n">
        <v>95</v>
      </c>
      <c r="D564" s="27" t="s">
        <v>181</v>
      </c>
      <c r="E564" s="28" t="n">
        <v>45430</v>
      </c>
      <c r="F564" s="27" t="s">
        <v>303</v>
      </c>
      <c r="G564" s="28" t="n">
        <v>45430</v>
      </c>
      <c r="H564" s="27" t="s">
        <v>206</v>
      </c>
      <c r="I564" s="27" t="s">
        <v>207</v>
      </c>
      <c r="J564" s="27" t="s">
        <v>208</v>
      </c>
      <c r="K564" s="27" t="s">
        <v>138</v>
      </c>
      <c r="L564" s="27" t="n">
        <v>43</v>
      </c>
      <c r="M564" s="27" t="n">
        <v>19</v>
      </c>
      <c r="N564" s="27" t="s">
        <v>186</v>
      </c>
      <c r="O564" s="27" t="s">
        <v>128</v>
      </c>
      <c r="P564" s="27" t="s">
        <v>129</v>
      </c>
      <c r="Q564" s="29" t="n">
        <v>1170.14</v>
      </c>
      <c r="R564" s="27" t="s">
        <v>130</v>
      </c>
      <c r="S564" s="27" t="s">
        <v>131</v>
      </c>
      <c r="T564" s="27" t="n">
        <v>4</v>
      </c>
    </row>
    <row r="565" customFormat="false" ht="15" hidden="false" customHeight="false" outlineLevel="0" collapsed="false">
      <c r="A565" s="30" t="s">
        <v>1545</v>
      </c>
      <c r="B565" s="30" t="s">
        <v>507</v>
      </c>
      <c r="C565" s="30" t="n">
        <v>77</v>
      </c>
      <c r="D565" s="30" t="s">
        <v>181</v>
      </c>
      <c r="E565" s="31" t="n">
        <v>45328</v>
      </c>
      <c r="F565" s="30" t="s">
        <v>1424</v>
      </c>
      <c r="G565" s="31" t="n">
        <v>45328</v>
      </c>
      <c r="H565" s="30" t="s">
        <v>217</v>
      </c>
      <c r="I565" s="30" t="s">
        <v>344</v>
      </c>
      <c r="J565" s="30" t="s">
        <v>294</v>
      </c>
      <c r="K565" s="30" t="s">
        <v>138</v>
      </c>
      <c r="L565" s="30" t="n">
        <v>74</v>
      </c>
      <c r="M565" s="30" t="n">
        <v>30</v>
      </c>
      <c r="N565" s="30" t="s">
        <v>127</v>
      </c>
      <c r="O565" s="30" t="s">
        <v>139</v>
      </c>
      <c r="P565" s="30" t="s">
        <v>187</v>
      </c>
      <c r="Q565" s="32" t="n">
        <v>1443.72</v>
      </c>
      <c r="R565" s="30" t="s">
        <v>130</v>
      </c>
      <c r="S565" s="30" t="s">
        <v>131</v>
      </c>
      <c r="T565" s="30" t="n">
        <v>5</v>
      </c>
    </row>
    <row r="566" customFormat="false" ht="15" hidden="false" customHeight="false" outlineLevel="0" collapsed="false">
      <c r="A566" s="27" t="s">
        <v>1546</v>
      </c>
      <c r="B566" s="27" t="s">
        <v>1547</v>
      </c>
      <c r="C566" s="27" t="n">
        <v>26</v>
      </c>
      <c r="D566" s="27" t="s">
        <v>121</v>
      </c>
      <c r="E566" s="28" t="n">
        <v>45512</v>
      </c>
      <c r="F566" s="27" t="s">
        <v>1511</v>
      </c>
      <c r="G566" s="28" t="n">
        <v>45512</v>
      </c>
      <c r="H566" s="27" t="s">
        <v>135</v>
      </c>
      <c r="I566" s="27" t="s">
        <v>251</v>
      </c>
      <c r="J566" s="27" t="s">
        <v>262</v>
      </c>
      <c r="K566" s="27" t="s">
        <v>156</v>
      </c>
      <c r="L566" s="27" t="n">
        <v>67</v>
      </c>
      <c r="M566" s="27" t="n">
        <v>50</v>
      </c>
      <c r="N566" s="27" t="s">
        <v>127</v>
      </c>
      <c r="O566" s="27" t="s">
        <v>128</v>
      </c>
      <c r="P566" s="27" t="s">
        <v>187</v>
      </c>
      <c r="Q566" s="29" t="n">
        <v>3527.16</v>
      </c>
      <c r="R566" s="27" t="s">
        <v>130</v>
      </c>
      <c r="S566" s="27" t="s">
        <v>141</v>
      </c>
      <c r="T566" s="27" t="n">
        <v>4</v>
      </c>
    </row>
    <row r="567" customFormat="false" ht="15" hidden="false" customHeight="false" outlineLevel="0" collapsed="false">
      <c r="A567" s="30" t="s">
        <v>1548</v>
      </c>
      <c r="B567" s="30" t="s">
        <v>1549</v>
      </c>
      <c r="C567" s="30" t="n">
        <v>47</v>
      </c>
      <c r="D567" s="30" t="s">
        <v>181</v>
      </c>
      <c r="E567" s="31" t="n">
        <v>45581</v>
      </c>
      <c r="F567" s="30" t="s">
        <v>826</v>
      </c>
      <c r="G567" s="31" t="n">
        <v>45582</v>
      </c>
      <c r="H567" s="30" t="s">
        <v>123</v>
      </c>
      <c r="I567" s="30" t="s">
        <v>304</v>
      </c>
      <c r="J567" s="30" t="s">
        <v>418</v>
      </c>
      <c r="K567" s="30" t="s">
        <v>156</v>
      </c>
      <c r="L567" s="30" t="n">
        <v>68</v>
      </c>
      <c r="M567" s="30" t="n">
        <v>70</v>
      </c>
      <c r="N567" s="30" t="s">
        <v>127</v>
      </c>
      <c r="O567" s="30" t="s">
        <v>139</v>
      </c>
      <c r="P567" s="30" t="s">
        <v>140</v>
      </c>
      <c r="Q567" s="32" t="n">
        <v>4918.48</v>
      </c>
      <c r="R567" s="30" t="s">
        <v>172</v>
      </c>
      <c r="S567" s="30" t="s">
        <v>335</v>
      </c>
      <c r="T567" s="30" t="n">
        <v>3</v>
      </c>
    </row>
    <row r="568" customFormat="false" ht="15" hidden="false" customHeight="false" outlineLevel="0" collapsed="false">
      <c r="A568" s="27" t="s">
        <v>1550</v>
      </c>
      <c r="B568" s="27" t="s">
        <v>1551</v>
      </c>
      <c r="C568" s="27" t="n">
        <v>69</v>
      </c>
      <c r="D568" s="27" t="s">
        <v>121</v>
      </c>
      <c r="E568" s="28" t="n">
        <v>45625</v>
      </c>
      <c r="F568" s="27" t="s">
        <v>286</v>
      </c>
      <c r="G568" s="28" t="n">
        <v>45626</v>
      </c>
      <c r="H568" s="27" t="s">
        <v>206</v>
      </c>
      <c r="I568" s="27" t="s">
        <v>207</v>
      </c>
      <c r="J568" s="27" t="s">
        <v>208</v>
      </c>
      <c r="K568" s="27" t="s">
        <v>138</v>
      </c>
      <c r="L568" s="27" t="n">
        <v>85</v>
      </c>
      <c r="M568" s="27" t="n">
        <v>21</v>
      </c>
      <c r="N568" s="27" t="s">
        <v>127</v>
      </c>
      <c r="O568" s="27" t="s">
        <v>139</v>
      </c>
      <c r="P568" s="27" t="s">
        <v>129</v>
      </c>
      <c r="Q568" s="29" t="n">
        <v>1377.55</v>
      </c>
      <c r="R568" s="27" t="s">
        <v>130</v>
      </c>
      <c r="S568" s="27" t="s">
        <v>157</v>
      </c>
      <c r="T568" s="27" t="n">
        <v>5</v>
      </c>
    </row>
    <row r="569" customFormat="false" ht="15" hidden="false" customHeight="false" outlineLevel="0" collapsed="false">
      <c r="A569" s="30" t="s">
        <v>1552</v>
      </c>
      <c r="B569" s="30" t="s">
        <v>1547</v>
      </c>
      <c r="C569" s="30" t="n">
        <v>48</v>
      </c>
      <c r="D569" s="30" t="s">
        <v>181</v>
      </c>
      <c r="E569" s="31" t="n">
        <v>45339</v>
      </c>
      <c r="F569" s="30" t="s">
        <v>1553</v>
      </c>
      <c r="G569" s="31" t="n">
        <v>45341</v>
      </c>
      <c r="H569" s="30" t="s">
        <v>206</v>
      </c>
      <c r="I569" s="30" t="s">
        <v>300</v>
      </c>
      <c r="J569" s="30" t="s">
        <v>233</v>
      </c>
      <c r="K569" s="30" t="s">
        <v>156</v>
      </c>
      <c r="L569" s="30" t="n">
        <v>35</v>
      </c>
      <c r="M569" s="30" t="n">
        <v>67</v>
      </c>
      <c r="N569" s="30" t="s">
        <v>186</v>
      </c>
      <c r="O569" s="30" t="s">
        <v>171</v>
      </c>
      <c r="P569" s="30" t="s">
        <v>187</v>
      </c>
      <c r="Q569" s="32" t="n">
        <v>4466.86</v>
      </c>
      <c r="R569" s="30" t="s">
        <v>130</v>
      </c>
      <c r="S569" s="30" t="s">
        <v>151</v>
      </c>
      <c r="T569" s="30" t="n">
        <v>4</v>
      </c>
    </row>
    <row r="570" customFormat="false" ht="15" hidden="false" customHeight="false" outlineLevel="0" collapsed="false">
      <c r="A570" s="27" t="s">
        <v>1554</v>
      </c>
      <c r="B570" s="27" t="s">
        <v>1555</v>
      </c>
      <c r="C570" s="27" t="n">
        <v>66</v>
      </c>
      <c r="D570" s="27" t="s">
        <v>181</v>
      </c>
      <c r="E570" s="28" t="n">
        <v>45473</v>
      </c>
      <c r="F570" s="27" t="s">
        <v>1436</v>
      </c>
      <c r="G570" s="28" t="n">
        <v>45482</v>
      </c>
      <c r="H570" s="27" t="s">
        <v>242</v>
      </c>
      <c r="I570" s="27" t="s">
        <v>466</v>
      </c>
      <c r="J570" s="27" t="s">
        <v>422</v>
      </c>
      <c r="K570" s="27" t="s">
        <v>202</v>
      </c>
      <c r="L570" s="27" t="n">
        <v>0</v>
      </c>
      <c r="M570" s="27" t="n">
        <v>167</v>
      </c>
      <c r="N570" s="27" t="s">
        <v>186</v>
      </c>
      <c r="O570" s="27" t="s">
        <v>128</v>
      </c>
      <c r="P570" s="27" t="s">
        <v>150</v>
      </c>
      <c r="Q570" s="29" t="n">
        <v>18578.26</v>
      </c>
      <c r="R570" s="27" t="s">
        <v>172</v>
      </c>
      <c r="S570" s="27" t="s">
        <v>151</v>
      </c>
      <c r="T570" s="27" t="n">
        <v>2</v>
      </c>
    </row>
    <row r="571" customFormat="false" ht="15" hidden="false" customHeight="false" outlineLevel="0" collapsed="false">
      <c r="A571" s="30" t="s">
        <v>1556</v>
      </c>
      <c r="B571" s="30" t="s">
        <v>1557</v>
      </c>
      <c r="C571" s="30" t="n">
        <v>75</v>
      </c>
      <c r="D571" s="30" t="s">
        <v>121</v>
      </c>
      <c r="E571" s="31" t="n">
        <v>45581</v>
      </c>
      <c r="F571" s="30" t="s">
        <v>1162</v>
      </c>
      <c r="G571" s="31" t="n">
        <v>45581</v>
      </c>
      <c r="H571" s="30" t="s">
        <v>242</v>
      </c>
      <c r="I571" s="30" t="s">
        <v>315</v>
      </c>
      <c r="J571" s="30" t="s">
        <v>422</v>
      </c>
      <c r="K571" s="30" t="s">
        <v>138</v>
      </c>
      <c r="L571" s="30" t="n">
        <v>78</v>
      </c>
      <c r="M571" s="30" t="n">
        <v>41</v>
      </c>
      <c r="N571" s="30" t="s">
        <v>186</v>
      </c>
      <c r="O571" s="30" t="s">
        <v>128</v>
      </c>
      <c r="P571" s="30" t="s">
        <v>187</v>
      </c>
      <c r="Q571" s="32"/>
      <c r="R571" s="30" t="s">
        <v>130</v>
      </c>
      <c r="S571" s="30" t="s">
        <v>223</v>
      </c>
      <c r="T571" s="30" t="n">
        <v>4</v>
      </c>
    </row>
    <row r="572" customFormat="false" ht="15" hidden="false" customHeight="false" outlineLevel="0" collapsed="false">
      <c r="A572" s="27" t="s">
        <v>1558</v>
      </c>
      <c r="B572" s="27" t="s">
        <v>390</v>
      </c>
      <c r="C572" s="27" t="n">
        <v>55</v>
      </c>
      <c r="D572" s="27" t="s">
        <v>121</v>
      </c>
      <c r="E572" s="28" t="n">
        <v>45539</v>
      </c>
      <c r="F572" s="27" t="s">
        <v>1559</v>
      </c>
      <c r="G572" s="28" t="n">
        <v>45542</v>
      </c>
      <c r="H572" s="27" t="s">
        <v>161</v>
      </c>
      <c r="I572" s="27" t="s">
        <v>538</v>
      </c>
      <c r="J572" s="27" t="s">
        <v>163</v>
      </c>
      <c r="K572" s="27" t="s">
        <v>156</v>
      </c>
      <c r="L572" s="27" t="n">
        <v>71</v>
      </c>
      <c r="M572" s="27" t="n">
        <v>76</v>
      </c>
      <c r="N572" s="27" t="s">
        <v>127</v>
      </c>
      <c r="O572" s="27" t="s">
        <v>149</v>
      </c>
      <c r="P572" s="27" t="s">
        <v>129</v>
      </c>
      <c r="Q572" s="29" t="n">
        <v>3839.14</v>
      </c>
      <c r="R572" s="27" t="s">
        <v>130</v>
      </c>
      <c r="S572" s="27" t="s">
        <v>197</v>
      </c>
      <c r="T572" s="27" t="n">
        <v>5</v>
      </c>
    </row>
    <row r="573" customFormat="false" ht="15" hidden="false" customHeight="false" outlineLevel="0" collapsed="false">
      <c r="A573" s="30" t="s">
        <v>1560</v>
      </c>
      <c r="B573" s="30" t="s">
        <v>1561</v>
      </c>
      <c r="C573" s="30" t="n">
        <v>74</v>
      </c>
      <c r="D573" s="30" t="s">
        <v>121</v>
      </c>
      <c r="E573" s="31" t="n">
        <v>45552</v>
      </c>
      <c r="F573" s="30" t="s">
        <v>286</v>
      </c>
      <c r="G573" s="31" t="n">
        <v>45552</v>
      </c>
      <c r="H573" s="30" t="s">
        <v>217</v>
      </c>
      <c r="I573" s="30" t="s">
        <v>392</v>
      </c>
      <c r="J573" s="30" t="s">
        <v>483</v>
      </c>
      <c r="K573" s="30" t="s">
        <v>138</v>
      </c>
      <c r="L573" s="30" t="n">
        <v>30</v>
      </c>
      <c r="M573" s="30" t="n">
        <v>45</v>
      </c>
      <c r="N573" s="30" t="s">
        <v>186</v>
      </c>
      <c r="O573" s="30" t="s">
        <v>149</v>
      </c>
      <c r="P573" s="30" t="s">
        <v>187</v>
      </c>
      <c r="Q573" s="32" t="n">
        <v>2228.87</v>
      </c>
      <c r="R573" s="30" t="s">
        <v>130</v>
      </c>
      <c r="S573" s="30" t="s">
        <v>178</v>
      </c>
      <c r="T573" s="30" t="n">
        <v>4</v>
      </c>
    </row>
    <row r="574" customFormat="false" ht="15" hidden="false" customHeight="false" outlineLevel="0" collapsed="false">
      <c r="A574" s="27" t="s">
        <v>1562</v>
      </c>
      <c r="B574" s="27" t="s">
        <v>1563</v>
      </c>
      <c r="C574" s="27" t="n">
        <v>48</v>
      </c>
      <c r="D574" s="27" t="s">
        <v>121</v>
      </c>
      <c r="E574" s="28" t="n">
        <v>45481</v>
      </c>
      <c r="F574" s="27" t="s">
        <v>780</v>
      </c>
      <c r="G574" s="28" t="n">
        <v>45482</v>
      </c>
      <c r="H574" s="27" t="s">
        <v>168</v>
      </c>
      <c r="I574" s="27" t="s">
        <v>196</v>
      </c>
      <c r="J574" s="27" t="s">
        <v>441</v>
      </c>
      <c r="K574" s="27" t="s">
        <v>138</v>
      </c>
      <c r="L574" s="27" t="n">
        <v>22</v>
      </c>
      <c r="M574" s="27" t="n">
        <v>41</v>
      </c>
      <c r="N574" s="27" t="s">
        <v>127</v>
      </c>
      <c r="O574" s="27" t="s">
        <v>139</v>
      </c>
      <c r="P574" s="27" t="s">
        <v>187</v>
      </c>
      <c r="Q574" s="29" t="n">
        <v>2129.3</v>
      </c>
      <c r="R574" s="27" t="s">
        <v>130</v>
      </c>
      <c r="S574" s="27" t="s">
        <v>335</v>
      </c>
      <c r="T574" s="27" t="n">
        <v>3</v>
      </c>
    </row>
    <row r="575" customFormat="false" ht="15" hidden="false" customHeight="false" outlineLevel="0" collapsed="false">
      <c r="A575" s="30" t="s">
        <v>1564</v>
      </c>
      <c r="B575" s="30" t="s">
        <v>1565</v>
      </c>
      <c r="C575" s="30" t="n">
        <v>32</v>
      </c>
      <c r="D575" s="30" t="s">
        <v>121</v>
      </c>
      <c r="E575" s="31" t="n">
        <v>45403</v>
      </c>
      <c r="F575" s="30" t="s">
        <v>461</v>
      </c>
      <c r="G575" s="31" t="n">
        <v>45404</v>
      </c>
      <c r="H575" s="30" t="s">
        <v>168</v>
      </c>
      <c r="I575" s="30" t="s">
        <v>196</v>
      </c>
      <c r="J575" s="30" t="s">
        <v>367</v>
      </c>
      <c r="K575" s="30" t="s">
        <v>138</v>
      </c>
      <c r="L575" s="30" t="n">
        <v>21</v>
      </c>
      <c r="M575" s="30" t="n">
        <v>23</v>
      </c>
      <c r="N575" s="30" t="s">
        <v>127</v>
      </c>
      <c r="O575" s="30" t="s">
        <v>171</v>
      </c>
      <c r="P575" s="30" t="s">
        <v>129</v>
      </c>
      <c r="Q575" s="32" t="n">
        <v>2324.67</v>
      </c>
      <c r="R575" s="30" t="s">
        <v>130</v>
      </c>
      <c r="S575" s="30" t="s">
        <v>164</v>
      </c>
      <c r="T575" s="30" t="n">
        <v>3</v>
      </c>
    </row>
    <row r="576" customFormat="false" ht="15" hidden="false" customHeight="false" outlineLevel="0" collapsed="false">
      <c r="A576" s="27" t="s">
        <v>1566</v>
      </c>
      <c r="B576" s="27" t="s">
        <v>1510</v>
      </c>
      <c r="C576" s="27" t="n">
        <v>27</v>
      </c>
      <c r="D576" s="27" t="s">
        <v>181</v>
      </c>
      <c r="E576" s="28" t="n">
        <v>45384</v>
      </c>
      <c r="F576" s="27" t="s">
        <v>182</v>
      </c>
      <c r="G576" s="28" t="n">
        <v>45384</v>
      </c>
      <c r="H576" s="27" t="s">
        <v>161</v>
      </c>
      <c r="I576" s="27" t="s">
        <v>162</v>
      </c>
      <c r="J576" s="27" t="s">
        <v>163</v>
      </c>
      <c r="K576" s="27" t="s">
        <v>156</v>
      </c>
      <c r="L576" s="27" t="n">
        <v>38</v>
      </c>
      <c r="M576" s="27" t="n">
        <v>39</v>
      </c>
      <c r="N576" s="27" t="s">
        <v>127</v>
      </c>
      <c r="O576" s="27" t="s">
        <v>128</v>
      </c>
      <c r="P576" s="27" t="s">
        <v>150</v>
      </c>
      <c r="Q576" s="29" t="n">
        <v>3961.58</v>
      </c>
      <c r="R576" s="27" t="s">
        <v>130</v>
      </c>
      <c r="S576" s="27" t="s">
        <v>178</v>
      </c>
      <c r="T576" s="27" t="n">
        <v>3</v>
      </c>
    </row>
    <row r="577" customFormat="false" ht="15" hidden="false" customHeight="false" outlineLevel="0" collapsed="false">
      <c r="A577" s="30" t="s">
        <v>1567</v>
      </c>
      <c r="B577" s="30" t="s">
        <v>468</v>
      </c>
      <c r="C577" s="30" t="n">
        <v>54</v>
      </c>
      <c r="D577" s="30" t="s">
        <v>121</v>
      </c>
      <c r="E577" s="31" t="n">
        <v>45428</v>
      </c>
      <c r="F577" s="30" t="s">
        <v>391</v>
      </c>
      <c r="G577" s="31" t="n">
        <v>45428</v>
      </c>
      <c r="H577" s="30" t="s">
        <v>217</v>
      </c>
      <c r="I577" s="30" t="s">
        <v>344</v>
      </c>
      <c r="J577" s="30" t="s">
        <v>294</v>
      </c>
      <c r="K577" s="30" t="s">
        <v>156</v>
      </c>
      <c r="L577" s="30" t="n">
        <v>16</v>
      </c>
      <c r="M577" s="30" t="n">
        <v>56</v>
      </c>
      <c r="N577" s="30" t="s">
        <v>127</v>
      </c>
      <c r="O577" s="30" t="s">
        <v>149</v>
      </c>
      <c r="P577" s="30" t="s">
        <v>129</v>
      </c>
      <c r="Q577" s="32" t="n">
        <v>4804.4</v>
      </c>
      <c r="R577" s="30" t="s">
        <v>130</v>
      </c>
      <c r="S577" s="30" t="s">
        <v>197</v>
      </c>
      <c r="T577" s="30" t="n">
        <v>5</v>
      </c>
    </row>
    <row r="578" customFormat="false" ht="15" hidden="false" customHeight="false" outlineLevel="0" collapsed="false">
      <c r="A578" s="27" t="s">
        <v>1568</v>
      </c>
      <c r="B578" s="27" t="s">
        <v>653</v>
      </c>
      <c r="C578" s="27"/>
      <c r="D578" s="27" t="s">
        <v>121</v>
      </c>
      <c r="E578" s="28" t="n">
        <v>45352</v>
      </c>
      <c r="F578" s="27" t="s">
        <v>1117</v>
      </c>
      <c r="G578" s="28" t="n">
        <v>45352</v>
      </c>
      <c r="H578" s="27" t="s">
        <v>206</v>
      </c>
      <c r="I578" s="27" t="s">
        <v>300</v>
      </c>
      <c r="J578" s="27" t="s">
        <v>615</v>
      </c>
      <c r="K578" s="27" t="s">
        <v>138</v>
      </c>
      <c r="L578" s="27" t="n">
        <v>47</v>
      </c>
      <c r="M578" s="27" t="n">
        <v>38</v>
      </c>
      <c r="N578" s="27" t="s">
        <v>127</v>
      </c>
      <c r="O578" s="27" t="s">
        <v>139</v>
      </c>
      <c r="P578" s="27" t="s">
        <v>140</v>
      </c>
      <c r="Q578" s="29" t="n">
        <v>1909.09</v>
      </c>
      <c r="R578" s="27" t="s">
        <v>130</v>
      </c>
      <c r="S578" s="27" t="s">
        <v>335</v>
      </c>
      <c r="T578" s="27" t="n">
        <v>4</v>
      </c>
    </row>
    <row r="579" customFormat="false" ht="15" hidden="false" customHeight="false" outlineLevel="0" collapsed="false">
      <c r="A579" s="30" t="s">
        <v>1569</v>
      </c>
      <c r="B579" s="30" t="s">
        <v>1570</v>
      </c>
      <c r="C579" s="30" t="n">
        <v>19</v>
      </c>
      <c r="D579" s="30" t="s">
        <v>121</v>
      </c>
      <c r="E579" s="31" t="n">
        <v>45513</v>
      </c>
      <c r="F579" s="30" t="s">
        <v>576</v>
      </c>
      <c r="G579" s="31" t="n">
        <v>45513</v>
      </c>
      <c r="H579" s="30" t="s">
        <v>168</v>
      </c>
      <c r="I579" s="30" t="s">
        <v>366</v>
      </c>
      <c r="J579" s="30" t="s">
        <v>170</v>
      </c>
      <c r="K579" s="30" t="s">
        <v>138</v>
      </c>
      <c r="L579" s="30" t="n">
        <v>48</v>
      </c>
      <c r="M579" s="30" t="n">
        <v>30</v>
      </c>
      <c r="N579" s="30" t="s">
        <v>127</v>
      </c>
      <c r="O579" s="30" t="s">
        <v>139</v>
      </c>
      <c r="P579" s="30" t="s">
        <v>129</v>
      </c>
      <c r="Q579" s="32" t="n">
        <v>2306.68</v>
      </c>
      <c r="R579" s="30" t="s">
        <v>172</v>
      </c>
      <c r="S579" s="30" t="s">
        <v>197</v>
      </c>
      <c r="T579" s="30" t="n">
        <v>3</v>
      </c>
    </row>
    <row r="580" customFormat="false" ht="15" hidden="false" customHeight="false" outlineLevel="0" collapsed="false">
      <c r="A580" s="27" t="s">
        <v>1571</v>
      </c>
      <c r="B580" s="27" t="s">
        <v>1572</v>
      </c>
      <c r="C580" s="27" t="n">
        <v>76</v>
      </c>
      <c r="D580" s="27" t="s">
        <v>181</v>
      </c>
      <c r="E580" s="28" t="n">
        <v>45456</v>
      </c>
      <c r="F580" s="27" t="s">
        <v>1104</v>
      </c>
      <c r="G580" s="28" t="n">
        <v>45467</v>
      </c>
      <c r="H580" s="27" t="s">
        <v>161</v>
      </c>
      <c r="I580" s="27" t="s">
        <v>320</v>
      </c>
      <c r="J580" s="27" t="s">
        <v>163</v>
      </c>
      <c r="K580" s="27" t="s">
        <v>202</v>
      </c>
      <c r="L580" s="27" t="n">
        <v>7</v>
      </c>
      <c r="M580" s="27" t="n">
        <v>183</v>
      </c>
      <c r="N580" s="27" t="s">
        <v>186</v>
      </c>
      <c r="O580" s="27" t="s">
        <v>149</v>
      </c>
      <c r="P580" s="27" t="s">
        <v>150</v>
      </c>
      <c r="Q580" s="29" t="n">
        <v>18193.22</v>
      </c>
      <c r="R580" s="27" t="s">
        <v>268</v>
      </c>
      <c r="S580" s="27" t="s">
        <v>131</v>
      </c>
      <c r="T580" s="27" t="n">
        <v>3</v>
      </c>
    </row>
    <row r="581" customFormat="false" ht="15" hidden="false" customHeight="false" outlineLevel="0" collapsed="false">
      <c r="A581" s="30" t="s">
        <v>1573</v>
      </c>
      <c r="B581" s="30" t="s">
        <v>1574</v>
      </c>
      <c r="C581" s="30" t="n">
        <v>40</v>
      </c>
      <c r="D581" s="30" t="s">
        <v>121</v>
      </c>
      <c r="E581" s="31" t="n">
        <v>45506</v>
      </c>
      <c r="F581" s="30" t="s">
        <v>720</v>
      </c>
      <c r="G581" s="31" t="n">
        <v>45506</v>
      </c>
      <c r="H581" s="30" t="s">
        <v>206</v>
      </c>
      <c r="I581" s="30" t="s">
        <v>232</v>
      </c>
      <c r="J581" s="30" t="s">
        <v>469</v>
      </c>
      <c r="K581" s="30" t="s">
        <v>156</v>
      </c>
      <c r="L581" s="30" t="n">
        <v>26</v>
      </c>
      <c r="M581" s="30" t="n">
        <v>62</v>
      </c>
      <c r="N581" s="30" t="s">
        <v>127</v>
      </c>
      <c r="O581" s="30" t="s">
        <v>149</v>
      </c>
      <c r="P581" s="30" t="s">
        <v>129</v>
      </c>
      <c r="Q581" s="32" t="n">
        <v>4460.52</v>
      </c>
      <c r="R581" s="30" t="s">
        <v>172</v>
      </c>
      <c r="S581" s="30" t="s">
        <v>151</v>
      </c>
      <c r="T581" s="30" t="n">
        <v>2</v>
      </c>
    </row>
    <row r="582" customFormat="false" ht="15" hidden="false" customHeight="false" outlineLevel="0" collapsed="false">
      <c r="A582" s="27" t="s">
        <v>1575</v>
      </c>
      <c r="B582" s="27" t="s">
        <v>1576</v>
      </c>
      <c r="C582" s="27" t="n">
        <v>52</v>
      </c>
      <c r="D582" s="27" t="s">
        <v>493</v>
      </c>
      <c r="E582" s="28" t="n">
        <v>45476</v>
      </c>
      <c r="F582" s="27" t="s">
        <v>826</v>
      </c>
      <c r="G582" s="28" t="n">
        <v>45476</v>
      </c>
      <c r="H582" s="27" t="s">
        <v>161</v>
      </c>
      <c r="I582" s="27" t="s">
        <v>320</v>
      </c>
      <c r="J582" s="27" t="s">
        <v>163</v>
      </c>
      <c r="K582" s="27" t="s">
        <v>138</v>
      </c>
      <c r="L582" s="27" t="n">
        <v>53</v>
      </c>
      <c r="M582" s="27" t="n">
        <v>33</v>
      </c>
      <c r="N582" s="27" t="s">
        <v>127</v>
      </c>
      <c r="O582" s="27" t="s">
        <v>139</v>
      </c>
      <c r="P582" s="27" t="s">
        <v>140</v>
      </c>
      <c r="Q582" s="29" t="n">
        <v>2612.54</v>
      </c>
      <c r="R582" s="27" t="s">
        <v>130</v>
      </c>
      <c r="S582" s="27" t="s">
        <v>131</v>
      </c>
      <c r="T582" s="27" t="n">
        <v>4</v>
      </c>
    </row>
    <row r="583" customFormat="false" ht="15" hidden="false" customHeight="false" outlineLevel="0" collapsed="false">
      <c r="A583" s="30" t="s">
        <v>1577</v>
      </c>
      <c r="B583" s="30" t="s">
        <v>1578</v>
      </c>
      <c r="C583" s="30" t="n">
        <v>53</v>
      </c>
      <c r="D583" s="30" t="s">
        <v>121</v>
      </c>
      <c r="E583" s="31" t="n">
        <v>45483</v>
      </c>
      <c r="F583" s="30" t="s">
        <v>1579</v>
      </c>
      <c r="G583" s="31" t="n">
        <v>45484</v>
      </c>
      <c r="H583" s="30" t="s">
        <v>161</v>
      </c>
      <c r="I583" s="30" t="s">
        <v>538</v>
      </c>
      <c r="J583" s="30" t="s">
        <v>648</v>
      </c>
      <c r="K583" s="30" t="s">
        <v>156</v>
      </c>
      <c r="L583" s="30" t="n">
        <v>42</v>
      </c>
      <c r="M583" s="30" t="n">
        <v>89</v>
      </c>
      <c r="N583" s="30" t="s">
        <v>186</v>
      </c>
      <c r="O583" s="30" t="s">
        <v>128</v>
      </c>
      <c r="P583" s="30" t="s">
        <v>150</v>
      </c>
      <c r="Q583" s="32" t="n">
        <v>5071.15</v>
      </c>
      <c r="R583" s="30" t="s">
        <v>130</v>
      </c>
      <c r="S583" s="30" t="s">
        <v>151</v>
      </c>
      <c r="T583" s="30" t="n">
        <v>3</v>
      </c>
    </row>
    <row r="584" customFormat="false" ht="15" hidden="false" customHeight="false" outlineLevel="0" collapsed="false">
      <c r="A584" s="27" t="s">
        <v>1580</v>
      </c>
      <c r="B584" s="27" t="s">
        <v>1581</v>
      </c>
      <c r="C584" s="27" t="n">
        <v>35</v>
      </c>
      <c r="D584" s="27" t="s">
        <v>121</v>
      </c>
      <c r="E584" s="28" t="n">
        <v>45495</v>
      </c>
      <c r="F584" s="27" t="s">
        <v>937</v>
      </c>
      <c r="G584" s="28" t="n">
        <v>45496</v>
      </c>
      <c r="H584" s="27" t="s">
        <v>135</v>
      </c>
      <c r="I584" s="27" t="s">
        <v>136</v>
      </c>
      <c r="J584" s="27" t="s">
        <v>618</v>
      </c>
      <c r="K584" s="27" t="s">
        <v>156</v>
      </c>
      <c r="L584" s="27" t="n">
        <v>71</v>
      </c>
      <c r="M584" s="27" t="n">
        <v>32</v>
      </c>
      <c r="N584" s="27" t="s">
        <v>127</v>
      </c>
      <c r="O584" s="27" t="s">
        <v>149</v>
      </c>
      <c r="P584" s="27" t="s">
        <v>129</v>
      </c>
      <c r="Q584" s="29" t="n">
        <v>4389.73</v>
      </c>
      <c r="R584" s="27" t="s">
        <v>130</v>
      </c>
      <c r="S584" s="27" t="s">
        <v>335</v>
      </c>
      <c r="T584" s="27" t="n">
        <v>5</v>
      </c>
    </row>
    <row r="585" customFormat="false" ht="15" hidden="false" customHeight="false" outlineLevel="0" collapsed="false">
      <c r="A585" s="30" t="s">
        <v>1582</v>
      </c>
      <c r="B585" s="30" t="s">
        <v>709</v>
      </c>
      <c r="C585" s="30" t="n">
        <v>38</v>
      </c>
      <c r="D585" s="30" t="s">
        <v>121</v>
      </c>
      <c r="E585" s="31" t="n">
        <v>45454</v>
      </c>
      <c r="F585" s="30" t="s">
        <v>1583</v>
      </c>
      <c r="G585" s="31" t="n">
        <v>45459</v>
      </c>
      <c r="H585" s="30" t="s">
        <v>236</v>
      </c>
      <c r="I585" s="30" t="s">
        <v>237</v>
      </c>
      <c r="J585" s="30" t="s">
        <v>287</v>
      </c>
      <c r="K585" s="30" t="s">
        <v>126</v>
      </c>
      <c r="L585" s="30" t="n">
        <v>35</v>
      </c>
      <c r="M585" s="30" t="n">
        <v>110</v>
      </c>
      <c r="N585" s="30" t="s">
        <v>186</v>
      </c>
      <c r="O585" s="30" t="s">
        <v>139</v>
      </c>
      <c r="P585" s="30" t="s">
        <v>129</v>
      </c>
      <c r="Q585" s="32" t="n">
        <v>7525.04</v>
      </c>
      <c r="R585" s="30" t="s">
        <v>130</v>
      </c>
      <c r="S585" s="30" t="s">
        <v>157</v>
      </c>
      <c r="T585" s="30" t="n">
        <v>4</v>
      </c>
    </row>
    <row r="586" customFormat="false" ht="15" hidden="false" customHeight="false" outlineLevel="0" collapsed="false">
      <c r="A586" s="27" t="s">
        <v>1584</v>
      </c>
      <c r="B586" s="27" t="s">
        <v>1585</v>
      </c>
      <c r="C586" s="27" t="n">
        <v>18</v>
      </c>
      <c r="D586" s="27" t="s">
        <v>121</v>
      </c>
      <c r="E586" s="28" t="n">
        <v>45331</v>
      </c>
      <c r="F586" s="27" t="s">
        <v>334</v>
      </c>
      <c r="G586" s="28" t="n">
        <v>45336</v>
      </c>
      <c r="H586" s="27" t="s">
        <v>183</v>
      </c>
      <c r="I586" s="27" t="s">
        <v>212</v>
      </c>
      <c r="J586" s="27" t="s">
        <v>431</v>
      </c>
      <c r="K586" s="27" t="s">
        <v>126</v>
      </c>
      <c r="L586" s="27" t="n">
        <v>14</v>
      </c>
      <c r="M586" s="27" t="n">
        <v>90</v>
      </c>
      <c r="N586" s="27" t="s">
        <v>186</v>
      </c>
      <c r="O586" s="27" t="s">
        <v>128</v>
      </c>
      <c r="P586" s="27" t="s">
        <v>140</v>
      </c>
      <c r="Q586" s="29" t="n">
        <v>7879.28</v>
      </c>
      <c r="R586" s="27" t="s">
        <v>130</v>
      </c>
      <c r="S586" s="27" t="s">
        <v>192</v>
      </c>
      <c r="T586" s="27" t="n">
        <v>5</v>
      </c>
    </row>
    <row r="587" customFormat="false" ht="15" hidden="false" customHeight="false" outlineLevel="0" collapsed="false">
      <c r="A587" s="30" t="s">
        <v>1586</v>
      </c>
      <c r="B587" s="30" t="s">
        <v>1587</v>
      </c>
      <c r="C587" s="30" t="n">
        <v>25</v>
      </c>
      <c r="D587" s="30" t="s">
        <v>121</v>
      </c>
      <c r="E587" s="31" t="n">
        <v>45588</v>
      </c>
      <c r="F587" s="30" t="s">
        <v>1020</v>
      </c>
      <c r="G587" s="31" t="n">
        <v>45588</v>
      </c>
      <c r="H587" s="30" t="s">
        <v>123</v>
      </c>
      <c r="I587" s="30" t="s">
        <v>304</v>
      </c>
      <c r="J587" s="30" t="s">
        <v>227</v>
      </c>
      <c r="K587" s="30" t="s">
        <v>156</v>
      </c>
      <c r="L587" s="30" t="n">
        <v>25</v>
      </c>
      <c r="M587" s="30" t="n">
        <v>35</v>
      </c>
      <c r="N587" s="30" t="s">
        <v>186</v>
      </c>
      <c r="O587" s="30" t="s">
        <v>139</v>
      </c>
      <c r="P587" s="30" t="s">
        <v>140</v>
      </c>
      <c r="Q587" s="32" t="n">
        <v>3796.91</v>
      </c>
      <c r="R587" s="30" t="s">
        <v>130</v>
      </c>
      <c r="S587" s="30" t="s">
        <v>151</v>
      </c>
      <c r="T587" s="30" t="n">
        <v>5</v>
      </c>
    </row>
    <row r="588" customFormat="false" ht="15" hidden="false" customHeight="false" outlineLevel="0" collapsed="false">
      <c r="A588" s="27" t="s">
        <v>1588</v>
      </c>
      <c r="B588" s="27" t="s">
        <v>1589</v>
      </c>
      <c r="C588" s="27"/>
      <c r="D588" s="27" t="s">
        <v>121</v>
      </c>
      <c r="E588" s="28" t="n">
        <v>45313</v>
      </c>
      <c r="F588" s="27" t="s">
        <v>122</v>
      </c>
      <c r="G588" s="28" t="n">
        <v>45313</v>
      </c>
      <c r="H588" s="27" t="s">
        <v>217</v>
      </c>
      <c r="I588" s="27" t="s">
        <v>392</v>
      </c>
      <c r="J588" s="27" t="s">
        <v>388</v>
      </c>
      <c r="K588" s="27" t="s">
        <v>138</v>
      </c>
      <c r="L588" s="27" t="n">
        <v>32</v>
      </c>
      <c r="M588" s="27" t="n">
        <v>42</v>
      </c>
      <c r="N588" s="27" t="s">
        <v>186</v>
      </c>
      <c r="O588" s="27" t="s">
        <v>128</v>
      </c>
      <c r="P588" s="27" t="s">
        <v>140</v>
      </c>
      <c r="Q588" s="29" t="n">
        <v>1901.18</v>
      </c>
      <c r="R588" s="27" t="s">
        <v>130</v>
      </c>
      <c r="S588" s="27" t="s">
        <v>157</v>
      </c>
      <c r="T588" s="27" t="n">
        <v>3</v>
      </c>
    </row>
    <row r="589" customFormat="false" ht="15" hidden="false" customHeight="false" outlineLevel="0" collapsed="false">
      <c r="A589" s="30" t="s">
        <v>1590</v>
      </c>
      <c r="B589" s="30" t="s">
        <v>1591</v>
      </c>
      <c r="C589" s="30" t="n">
        <v>58</v>
      </c>
      <c r="D589" s="30" t="s">
        <v>121</v>
      </c>
      <c r="E589" s="31" t="n">
        <v>45338</v>
      </c>
      <c r="F589" s="30" t="s">
        <v>997</v>
      </c>
      <c r="G589" s="31" t="n">
        <v>45339</v>
      </c>
      <c r="H589" s="30" t="s">
        <v>161</v>
      </c>
      <c r="I589" s="30" t="s">
        <v>162</v>
      </c>
      <c r="J589" s="30" t="s">
        <v>163</v>
      </c>
      <c r="K589" s="30" t="s">
        <v>138</v>
      </c>
      <c r="L589" s="30" t="n">
        <v>57</v>
      </c>
      <c r="M589" s="30" t="n">
        <v>27</v>
      </c>
      <c r="N589" s="30" t="s">
        <v>127</v>
      </c>
      <c r="O589" s="30" t="s">
        <v>139</v>
      </c>
      <c r="P589" s="30" t="s">
        <v>150</v>
      </c>
      <c r="Q589" s="32" t="n">
        <v>2606.04</v>
      </c>
      <c r="R589" s="30" t="s">
        <v>130</v>
      </c>
      <c r="S589" s="30" t="s">
        <v>335</v>
      </c>
      <c r="T589" s="30" t="n">
        <v>4</v>
      </c>
    </row>
    <row r="590" customFormat="false" ht="15" hidden="false" customHeight="false" outlineLevel="0" collapsed="false">
      <c r="A590" s="27" t="s">
        <v>1592</v>
      </c>
      <c r="B590" s="27" t="s">
        <v>507</v>
      </c>
      <c r="C590" s="27" t="n">
        <v>15</v>
      </c>
      <c r="D590" s="27" t="s">
        <v>121</v>
      </c>
      <c r="E590" s="28" t="n">
        <v>45543</v>
      </c>
      <c r="F590" s="27" t="s">
        <v>1593</v>
      </c>
      <c r="G590" s="28" t="n">
        <v>45543</v>
      </c>
      <c r="H590" s="27" t="s">
        <v>242</v>
      </c>
      <c r="I590" s="27" t="s">
        <v>466</v>
      </c>
      <c r="J590" s="27" t="s">
        <v>316</v>
      </c>
      <c r="K590" s="27" t="s">
        <v>138</v>
      </c>
      <c r="L590" s="27" t="n">
        <v>75</v>
      </c>
      <c r="M590" s="27" t="n">
        <v>20</v>
      </c>
      <c r="N590" s="27" t="s">
        <v>127</v>
      </c>
      <c r="O590" s="27" t="s">
        <v>149</v>
      </c>
      <c r="P590" s="27" t="s">
        <v>150</v>
      </c>
      <c r="Q590" s="29" t="n">
        <v>1493.64</v>
      </c>
      <c r="R590" s="27" t="s">
        <v>130</v>
      </c>
      <c r="S590" s="27" t="s">
        <v>197</v>
      </c>
      <c r="T590" s="27" t="n">
        <v>3</v>
      </c>
    </row>
    <row r="591" customFormat="false" ht="15" hidden="false" customHeight="false" outlineLevel="0" collapsed="false">
      <c r="A591" s="30" t="s">
        <v>1594</v>
      </c>
      <c r="B591" s="30" t="s">
        <v>729</v>
      </c>
      <c r="C591" s="30" t="n">
        <v>10</v>
      </c>
      <c r="D591" s="30" t="s">
        <v>181</v>
      </c>
      <c r="E591" s="31" t="n">
        <v>45597</v>
      </c>
      <c r="F591" s="30" t="s">
        <v>1068</v>
      </c>
      <c r="G591" s="31" t="n">
        <v>45597</v>
      </c>
      <c r="H591" s="30" t="s">
        <v>161</v>
      </c>
      <c r="I591" s="30"/>
      <c r="J591" s="30" t="s">
        <v>426</v>
      </c>
      <c r="K591" s="30" t="s">
        <v>138</v>
      </c>
      <c r="L591" s="30" t="n">
        <v>83</v>
      </c>
      <c r="M591" s="30" t="n">
        <v>42</v>
      </c>
      <c r="N591" s="30" t="s">
        <v>127</v>
      </c>
      <c r="O591" s="30" t="s">
        <v>171</v>
      </c>
      <c r="P591" s="30" t="s">
        <v>129</v>
      </c>
      <c r="Q591" s="32" t="n">
        <v>1131.34</v>
      </c>
      <c r="R591" s="30" t="s">
        <v>130</v>
      </c>
      <c r="S591" s="30" t="s">
        <v>141</v>
      </c>
      <c r="T591" s="30" t="n">
        <v>4</v>
      </c>
    </row>
    <row r="592" customFormat="false" ht="15" hidden="false" customHeight="false" outlineLevel="0" collapsed="false">
      <c r="A592" s="27" t="s">
        <v>1595</v>
      </c>
      <c r="B592" s="27" t="s">
        <v>1367</v>
      </c>
      <c r="C592" s="27" t="n">
        <v>17</v>
      </c>
      <c r="D592" s="27" t="s">
        <v>181</v>
      </c>
      <c r="E592" s="28" t="n">
        <v>45392</v>
      </c>
      <c r="F592" s="27" t="s">
        <v>494</v>
      </c>
      <c r="G592" s="28" t="n">
        <v>45393</v>
      </c>
      <c r="H592" s="27" t="s">
        <v>123</v>
      </c>
      <c r="I592" s="27" t="s">
        <v>155</v>
      </c>
      <c r="J592" s="27" t="s">
        <v>418</v>
      </c>
      <c r="K592" s="27" t="s">
        <v>138</v>
      </c>
      <c r="L592" s="27" t="n">
        <v>35</v>
      </c>
      <c r="M592" s="27" t="n">
        <v>29</v>
      </c>
      <c r="N592" s="27" t="s">
        <v>127</v>
      </c>
      <c r="O592" s="27" t="s">
        <v>139</v>
      </c>
      <c r="P592" s="27" t="s">
        <v>129</v>
      </c>
      <c r="Q592" s="29" t="n">
        <v>1207.84</v>
      </c>
      <c r="R592" s="27" t="s">
        <v>130</v>
      </c>
      <c r="S592" s="27" t="s">
        <v>131</v>
      </c>
      <c r="T592" s="27" t="n">
        <v>3</v>
      </c>
    </row>
    <row r="593" customFormat="false" ht="15" hidden="false" customHeight="false" outlineLevel="0" collapsed="false">
      <c r="A593" s="30" t="s">
        <v>1596</v>
      </c>
      <c r="B593" s="30" t="s">
        <v>1597</v>
      </c>
      <c r="C593" s="30" t="n">
        <v>66</v>
      </c>
      <c r="D593" s="30" t="s">
        <v>181</v>
      </c>
      <c r="E593" s="31" t="n">
        <v>45468</v>
      </c>
      <c r="F593" s="30" t="s">
        <v>1579</v>
      </c>
      <c r="G593" s="31" t="n">
        <v>45468</v>
      </c>
      <c r="H593" s="30" t="s">
        <v>161</v>
      </c>
      <c r="I593" s="30" t="s">
        <v>538</v>
      </c>
      <c r="J593" s="30" t="s">
        <v>258</v>
      </c>
      <c r="K593" s="30" t="s">
        <v>138</v>
      </c>
      <c r="L593" s="30" t="n">
        <v>34</v>
      </c>
      <c r="M593" s="30" t="n">
        <v>40</v>
      </c>
      <c r="N593" s="30" t="s">
        <v>127</v>
      </c>
      <c r="O593" s="30" t="s">
        <v>149</v>
      </c>
      <c r="P593" s="30" t="s">
        <v>187</v>
      </c>
      <c r="Q593" s="32" t="n">
        <v>1952.56</v>
      </c>
      <c r="R593" s="30" t="s">
        <v>172</v>
      </c>
      <c r="S593" s="30" t="s">
        <v>178</v>
      </c>
      <c r="T593" s="30" t="n">
        <v>2</v>
      </c>
    </row>
    <row r="594" customFormat="false" ht="15" hidden="false" customHeight="false" outlineLevel="0" collapsed="false">
      <c r="A594" s="27" t="s">
        <v>1598</v>
      </c>
      <c r="B594" s="27" t="s">
        <v>816</v>
      </c>
      <c r="C594" s="27" t="n">
        <v>66</v>
      </c>
      <c r="D594" s="27" t="s">
        <v>121</v>
      </c>
      <c r="E594" s="28" t="n">
        <v>45370</v>
      </c>
      <c r="F594" s="27" t="s">
        <v>1599</v>
      </c>
      <c r="G594" s="28" t="n">
        <v>45375</v>
      </c>
      <c r="H594" s="27" t="s">
        <v>217</v>
      </c>
      <c r="I594" s="27" t="s">
        <v>282</v>
      </c>
      <c r="J594" s="27" t="s">
        <v>388</v>
      </c>
      <c r="K594" s="27" t="s">
        <v>126</v>
      </c>
      <c r="L594" s="27" t="n">
        <v>33</v>
      </c>
      <c r="M594" s="27" t="n">
        <v>114</v>
      </c>
      <c r="N594" s="27" t="s">
        <v>127</v>
      </c>
      <c r="O594" s="27" t="s">
        <v>149</v>
      </c>
      <c r="P594" s="27" t="s">
        <v>150</v>
      </c>
      <c r="Q594" s="29" t="n">
        <v>8429.2</v>
      </c>
      <c r="R594" s="27" t="s">
        <v>268</v>
      </c>
      <c r="S594" s="27" t="s">
        <v>197</v>
      </c>
      <c r="T594" s="27" t="n">
        <v>3</v>
      </c>
    </row>
    <row r="595" customFormat="false" ht="15" hidden="false" customHeight="false" outlineLevel="0" collapsed="false">
      <c r="A595" s="30" t="s">
        <v>1600</v>
      </c>
      <c r="B595" s="30" t="s">
        <v>1601</v>
      </c>
      <c r="C595" s="30" t="n">
        <v>13</v>
      </c>
      <c r="D595" s="30" t="s">
        <v>121</v>
      </c>
      <c r="E595" s="31" t="n">
        <v>45388</v>
      </c>
      <c r="F595" s="30" t="s">
        <v>1602</v>
      </c>
      <c r="G595" s="31" t="n">
        <v>45388</v>
      </c>
      <c r="H595" s="30" t="s">
        <v>183</v>
      </c>
      <c r="I595" s="30" t="s">
        <v>184</v>
      </c>
      <c r="J595" s="30" t="s">
        <v>476</v>
      </c>
      <c r="K595" s="30" t="s">
        <v>138</v>
      </c>
      <c r="L595" s="30" t="n">
        <v>56</v>
      </c>
      <c r="M595" s="30" t="n">
        <v>15</v>
      </c>
      <c r="N595" s="30" t="s">
        <v>127</v>
      </c>
      <c r="O595" s="30" t="s">
        <v>128</v>
      </c>
      <c r="P595" s="30" t="s">
        <v>140</v>
      </c>
      <c r="Q595" s="32" t="n">
        <v>2522.34</v>
      </c>
      <c r="R595" s="30" t="s">
        <v>130</v>
      </c>
      <c r="S595" s="30" t="s">
        <v>223</v>
      </c>
      <c r="T595" s="30" t="n">
        <v>3</v>
      </c>
    </row>
    <row r="596" customFormat="false" ht="15" hidden="false" customHeight="false" outlineLevel="0" collapsed="false">
      <c r="A596" s="27" t="s">
        <v>1603</v>
      </c>
      <c r="B596" s="27" t="s">
        <v>1380</v>
      </c>
      <c r="C596" s="27" t="n">
        <v>29</v>
      </c>
      <c r="D596" s="27" t="s">
        <v>121</v>
      </c>
      <c r="E596" s="28" t="n">
        <v>45539</v>
      </c>
      <c r="F596" s="27" t="s">
        <v>608</v>
      </c>
      <c r="G596" s="28" t="n">
        <v>45540</v>
      </c>
      <c r="H596" s="27" t="s">
        <v>135</v>
      </c>
      <c r="I596" s="27" t="s">
        <v>136</v>
      </c>
      <c r="J596" s="27" t="s">
        <v>201</v>
      </c>
      <c r="K596" s="27" t="s">
        <v>138</v>
      </c>
      <c r="L596" s="27" t="n">
        <v>56</v>
      </c>
      <c r="M596" s="27" t="n">
        <v>45</v>
      </c>
      <c r="N596" s="27" t="s">
        <v>127</v>
      </c>
      <c r="O596" s="27" t="s">
        <v>128</v>
      </c>
      <c r="P596" s="27" t="s">
        <v>129</v>
      </c>
      <c r="Q596" s="29" t="n">
        <v>2426.38</v>
      </c>
      <c r="R596" s="27" t="s">
        <v>268</v>
      </c>
      <c r="S596" s="27" t="s">
        <v>164</v>
      </c>
      <c r="T596" s="27" t="n">
        <v>2</v>
      </c>
    </row>
    <row r="597" customFormat="false" ht="15" hidden="false" customHeight="false" outlineLevel="0" collapsed="false">
      <c r="A597" s="30" t="s">
        <v>1604</v>
      </c>
      <c r="B597" s="30" t="s">
        <v>264</v>
      </c>
      <c r="C597" s="30" t="n">
        <v>29</v>
      </c>
      <c r="D597" s="30" t="s">
        <v>181</v>
      </c>
      <c r="E597" s="31" t="n">
        <v>45482</v>
      </c>
      <c r="F597" s="30" t="s">
        <v>832</v>
      </c>
      <c r="G597" s="31" t="n">
        <v>45482</v>
      </c>
      <c r="H597" s="30" t="s">
        <v>217</v>
      </c>
      <c r="I597" s="30" t="s">
        <v>282</v>
      </c>
      <c r="J597" s="30" t="s">
        <v>294</v>
      </c>
      <c r="K597" s="30" t="s">
        <v>138</v>
      </c>
      <c r="L597" s="30" t="n">
        <v>46</v>
      </c>
      <c r="M597" s="30" t="n">
        <v>23</v>
      </c>
      <c r="N597" s="30" t="s">
        <v>127</v>
      </c>
      <c r="O597" s="30" t="s">
        <v>128</v>
      </c>
      <c r="P597" s="30" t="s">
        <v>187</v>
      </c>
      <c r="Q597" s="32" t="n">
        <v>1029.89</v>
      </c>
      <c r="R597" s="30" t="s">
        <v>130</v>
      </c>
      <c r="S597" s="30" t="s">
        <v>151</v>
      </c>
      <c r="T597" s="30" t="n">
        <v>4</v>
      </c>
    </row>
    <row r="598" customFormat="false" ht="15" hidden="false" customHeight="false" outlineLevel="0" collapsed="false">
      <c r="A598" s="27" t="s">
        <v>1605</v>
      </c>
      <c r="B598" s="27" t="s">
        <v>1606</v>
      </c>
      <c r="C598" s="27" t="n">
        <v>26</v>
      </c>
      <c r="D598" s="27" t="s">
        <v>181</v>
      </c>
      <c r="E598" s="28" t="n">
        <v>45653</v>
      </c>
      <c r="F598" s="27" t="s">
        <v>630</v>
      </c>
      <c r="G598" s="28" t="n">
        <v>45653</v>
      </c>
      <c r="H598" s="27" t="s">
        <v>123</v>
      </c>
      <c r="I598" s="27" t="s">
        <v>124</v>
      </c>
      <c r="J598" s="27" t="s">
        <v>227</v>
      </c>
      <c r="K598" s="27" t="s">
        <v>138</v>
      </c>
      <c r="L598" s="27" t="n">
        <v>60</v>
      </c>
      <c r="M598" s="27" t="n">
        <v>21</v>
      </c>
      <c r="N598" s="27" t="s">
        <v>186</v>
      </c>
      <c r="O598" s="27" t="s">
        <v>171</v>
      </c>
      <c r="P598" s="27" t="s">
        <v>140</v>
      </c>
      <c r="Q598" s="29" t="n">
        <v>2048.57</v>
      </c>
      <c r="R598" s="27" t="s">
        <v>130</v>
      </c>
      <c r="S598" s="27" t="s">
        <v>151</v>
      </c>
      <c r="T598" s="27" t="n">
        <v>2</v>
      </c>
    </row>
    <row r="599" customFormat="false" ht="15" hidden="false" customHeight="false" outlineLevel="0" collapsed="false">
      <c r="A599" s="30" t="s">
        <v>1607</v>
      </c>
      <c r="B599" s="30" t="s">
        <v>1608</v>
      </c>
      <c r="C599" s="30" t="n">
        <v>19</v>
      </c>
      <c r="D599" s="30" t="s">
        <v>607</v>
      </c>
      <c r="E599" s="31" t="n">
        <v>45362</v>
      </c>
      <c r="F599" s="30" t="s">
        <v>1073</v>
      </c>
      <c r="G599" s="31" t="n">
        <v>45363</v>
      </c>
      <c r="H599" s="30" t="s">
        <v>161</v>
      </c>
      <c r="I599" s="30" t="s">
        <v>320</v>
      </c>
      <c r="J599" s="30" t="s">
        <v>648</v>
      </c>
      <c r="K599" s="30" t="s">
        <v>156</v>
      </c>
      <c r="L599" s="30" t="n">
        <v>46</v>
      </c>
      <c r="M599" s="30" t="n">
        <v>31</v>
      </c>
      <c r="N599" s="30" t="s">
        <v>127</v>
      </c>
      <c r="O599" s="30" t="s">
        <v>171</v>
      </c>
      <c r="P599" s="30" t="s">
        <v>187</v>
      </c>
      <c r="Q599" s="32" t="n">
        <v>2881.84</v>
      </c>
      <c r="R599" s="30" t="s">
        <v>130</v>
      </c>
      <c r="S599" s="30" t="s">
        <v>197</v>
      </c>
      <c r="T599" s="30" t="n">
        <v>2</v>
      </c>
    </row>
    <row r="600" customFormat="false" ht="15" hidden="false" customHeight="false" outlineLevel="0" collapsed="false">
      <c r="A600" s="27" t="s">
        <v>1609</v>
      </c>
      <c r="B600" s="27" t="s">
        <v>1610</v>
      </c>
      <c r="C600" s="27" t="n">
        <v>55</v>
      </c>
      <c r="D600" s="27" t="s">
        <v>181</v>
      </c>
      <c r="E600" s="28" t="n">
        <v>45487</v>
      </c>
      <c r="F600" s="27" t="s">
        <v>378</v>
      </c>
      <c r="G600" s="28" t="n">
        <v>45488</v>
      </c>
      <c r="H600" s="27" t="s">
        <v>236</v>
      </c>
      <c r="I600" s="27" t="s">
        <v>237</v>
      </c>
      <c r="J600" s="27" t="s">
        <v>287</v>
      </c>
      <c r="K600" s="27" t="s">
        <v>156</v>
      </c>
      <c r="L600" s="27" t="n">
        <v>15</v>
      </c>
      <c r="M600" s="27" t="n">
        <v>39</v>
      </c>
      <c r="N600" s="27" t="s">
        <v>127</v>
      </c>
      <c r="O600" s="27" t="s">
        <v>139</v>
      </c>
      <c r="P600" s="27" t="s">
        <v>140</v>
      </c>
      <c r="Q600" s="29" t="n">
        <v>2697.18</v>
      </c>
      <c r="R600" s="27" t="s">
        <v>268</v>
      </c>
      <c r="S600" s="27" t="s">
        <v>131</v>
      </c>
      <c r="T600" s="27" t="n">
        <v>3</v>
      </c>
    </row>
    <row r="601" customFormat="false" ht="15" hidden="false" customHeight="false" outlineLevel="0" collapsed="false">
      <c r="A601" s="30" t="s">
        <v>1611</v>
      </c>
      <c r="B601" s="30" t="s">
        <v>1612</v>
      </c>
      <c r="C601" s="30" t="n">
        <v>20</v>
      </c>
      <c r="D601" s="30" t="s">
        <v>486</v>
      </c>
      <c r="E601" s="31" t="n">
        <v>45558</v>
      </c>
      <c r="F601" s="30" t="s">
        <v>205</v>
      </c>
      <c r="G601" s="31" t="n">
        <v>45559</v>
      </c>
      <c r="H601" s="30" t="s">
        <v>161</v>
      </c>
      <c r="I601" s="30" t="s">
        <v>162</v>
      </c>
      <c r="J601" s="30" t="s">
        <v>385</v>
      </c>
      <c r="K601" s="30" t="s">
        <v>138</v>
      </c>
      <c r="L601" s="30" t="n">
        <v>75</v>
      </c>
      <c r="M601" s="30" t="n">
        <v>19</v>
      </c>
      <c r="N601" s="30" t="s">
        <v>127</v>
      </c>
      <c r="O601" s="30" t="s">
        <v>139</v>
      </c>
      <c r="P601" s="30" t="s">
        <v>140</v>
      </c>
      <c r="Q601" s="32" t="n">
        <v>2030.01</v>
      </c>
      <c r="R601" s="30" t="s">
        <v>130</v>
      </c>
      <c r="S601" s="30" t="s">
        <v>141</v>
      </c>
      <c r="T601" s="30" t="n">
        <v>4</v>
      </c>
    </row>
    <row r="602" customFormat="false" ht="15" hidden="false" customHeight="false" outlineLevel="0" collapsed="false">
      <c r="A602" s="27" t="s">
        <v>1613</v>
      </c>
      <c r="B602" s="27" t="s">
        <v>1286</v>
      </c>
      <c r="C602" s="27" t="n">
        <v>22</v>
      </c>
      <c r="D602" s="27" t="s">
        <v>121</v>
      </c>
      <c r="E602" s="28" t="n">
        <v>45542</v>
      </c>
      <c r="F602" s="27" t="s">
        <v>1614</v>
      </c>
      <c r="G602" s="28" t="n">
        <v>45543</v>
      </c>
      <c r="H602" s="27" t="s">
        <v>135</v>
      </c>
      <c r="I602" s="27" t="s">
        <v>136</v>
      </c>
      <c r="J602" s="27" t="s">
        <v>252</v>
      </c>
      <c r="K602" s="27" t="s">
        <v>138</v>
      </c>
      <c r="L602" s="27" t="n">
        <v>36</v>
      </c>
      <c r="M602" s="27" t="n">
        <v>29</v>
      </c>
      <c r="N602" s="27" t="s">
        <v>127</v>
      </c>
      <c r="O602" s="27" t="s">
        <v>149</v>
      </c>
      <c r="P602" s="27" t="s">
        <v>150</v>
      </c>
      <c r="Q602" s="29" t="n">
        <v>1375.98</v>
      </c>
      <c r="R602" s="27" t="s">
        <v>130</v>
      </c>
      <c r="S602" s="27" t="s">
        <v>164</v>
      </c>
      <c r="T602" s="27" t="n">
        <v>3</v>
      </c>
    </row>
    <row r="603" customFormat="false" ht="15" hidden="false" customHeight="false" outlineLevel="0" collapsed="false">
      <c r="A603" s="30" t="s">
        <v>1615</v>
      </c>
      <c r="B603" s="30" t="s">
        <v>1207</v>
      </c>
      <c r="C603" s="30" t="n">
        <v>41</v>
      </c>
      <c r="D603" s="30" t="s">
        <v>121</v>
      </c>
      <c r="E603" s="31" t="n">
        <v>45447</v>
      </c>
      <c r="F603" s="30" t="s">
        <v>812</v>
      </c>
      <c r="G603" s="31" t="n">
        <v>45448</v>
      </c>
      <c r="H603" s="30" t="s">
        <v>146</v>
      </c>
      <c r="I603" s="30" t="s">
        <v>147</v>
      </c>
      <c r="J603" s="30" t="s">
        <v>148</v>
      </c>
      <c r="K603" s="30" t="s">
        <v>138</v>
      </c>
      <c r="L603" s="30" t="n">
        <v>51</v>
      </c>
      <c r="M603" s="30" t="n">
        <v>45</v>
      </c>
      <c r="N603" s="30" t="s">
        <v>127</v>
      </c>
      <c r="O603" s="30" t="s">
        <v>139</v>
      </c>
      <c r="P603" s="30" t="s">
        <v>150</v>
      </c>
      <c r="Q603" s="32" t="n">
        <v>1495.33</v>
      </c>
      <c r="R603" s="30" t="s">
        <v>268</v>
      </c>
      <c r="S603" s="30" t="s">
        <v>131</v>
      </c>
      <c r="T603" s="30" t="n">
        <v>3</v>
      </c>
    </row>
    <row r="604" customFormat="false" ht="15" hidden="false" customHeight="false" outlineLevel="0" collapsed="false">
      <c r="A604" s="27" t="s">
        <v>1616</v>
      </c>
      <c r="B604" s="27" t="s">
        <v>1617</v>
      </c>
      <c r="C604" s="27" t="n">
        <v>8</v>
      </c>
      <c r="D604" s="27" t="s">
        <v>121</v>
      </c>
      <c r="E604" s="28" t="n">
        <v>45496</v>
      </c>
      <c r="F604" s="27" t="s">
        <v>651</v>
      </c>
      <c r="G604" s="28" t="n">
        <v>45499</v>
      </c>
      <c r="H604" s="27" t="s">
        <v>123</v>
      </c>
      <c r="I604" s="27" t="s">
        <v>124</v>
      </c>
      <c r="J604" s="27" t="s">
        <v>508</v>
      </c>
      <c r="K604" s="27" t="s">
        <v>126</v>
      </c>
      <c r="L604" s="27" t="n">
        <v>8</v>
      </c>
      <c r="M604" s="27" t="n">
        <v>127</v>
      </c>
      <c r="N604" s="27" t="s">
        <v>186</v>
      </c>
      <c r="O604" s="27" t="s">
        <v>139</v>
      </c>
      <c r="P604" s="27" t="s">
        <v>187</v>
      </c>
      <c r="Q604" s="29" t="n">
        <v>8189.66</v>
      </c>
      <c r="R604" s="27" t="s">
        <v>130</v>
      </c>
      <c r="S604" s="27" t="s">
        <v>157</v>
      </c>
      <c r="T604" s="27" t="n">
        <v>2</v>
      </c>
    </row>
    <row r="605" customFormat="false" ht="15" hidden="false" customHeight="false" outlineLevel="0" collapsed="false">
      <c r="A605" s="30" t="s">
        <v>1618</v>
      </c>
      <c r="B605" s="30" t="s">
        <v>540</v>
      </c>
      <c r="C605" s="30" t="n">
        <v>51</v>
      </c>
      <c r="D605" s="30" t="s">
        <v>359</v>
      </c>
      <c r="E605" s="31" t="n">
        <v>45472</v>
      </c>
      <c r="F605" s="30" t="s">
        <v>417</v>
      </c>
      <c r="G605" s="31" t="n">
        <v>45477</v>
      </c>
      <c r="H605" s="30" t="s">
        <v>123</v>
      </c>
      <c r="I605" s="30" t="s">
        <v>304</v>
      </c>
      <c r="J605" s="30" t="s">
        <v>125</v>
      </c>
      <c r="K605" s="30" t="s">
        <v>202</v>
      </c>
      <c r="L605" s="30" t="n">
        <v>8</v>
      </c>
      <c r="M605" s="30" t="n">
        <v>162</v>
      </c>
      <c r="N605" s="30" t="s">
        <v>186</v>
      </c>
      <c r="O605" s="30" t="s">
        <v>149</v>
      </c>
      <c r="P605" s="30" t="s">
        <v>140</v>
      </c>
      <c r="Q605" s="32" t="n">
        <v>17391.64</v>
      </c>
      <c r="R605" s="30" t="s">
        <v>130</v>
      </c>
      <c r="S605" s="30" t="s">
        <v>141</v>
      </c>
      <c r="T605" s="30" t="n">
        <v>2</v>
      </c>
    </row>
    <row r="606" customFormat="false" ht="15" hidden="false" customHeight="false" outlineLevel="0" collapsed="false">
      <c r="A606" s="27" t="s">
        <v>1619</v>
      </c>
      <c r="B606" s="27" t="s">
        <v>1620</v>
      </c>
      <c r="C606" s="27" t="n">
        <v>37</v>
      </c>
      <c r="D606" s="27" t="s">
        <v>121</v>
      </c>
      <c r="E606" s="28" t="n">
        <v>45308</v>
      </c>
      <c r="F606" s="27" t="s">
        <v>764</v>
      </c>
      <c r="G606" s="28" t="n">
        <v>45311</v>
      </c>
      <c r="H606" s="27" t="s">
        <v>236</v>
      </c>
      <c r="I606" s="27" t="s">
        <v>237</v>
      </c>
      <c r="J606" s="27" t="s">
        <v>238</v>
      </c>
      <c r="K606" s="27" t="s">
        <v>156</v>
      </c>
      <c r="L606" s="27" t="n">
        <v>39</v>
      </c>
      <c r="M606" s="27" t="n">
        <v>42</v>
      </c>
      <c r="N606" s="27" t="s">
        <v>186</v>
      </c>
      <c r="O606" s="27" t="s">
        <v>128</v>
      </c>
      <c r="P606" s="27" t="s">
        <v>140</v>
      </c>
      <c r="Q606" s="29" t="n">
        <v>2637.6</v>
      </c>
      <c r="R606" s="27" t="s">
        <v>130</v>
      </c>
      <c r="S606" s="27" t="s">
        <v>335</v>
      </c>
      <c r="T606" s="27" t="n">
        <v>5</v>
      </c>
    </row>
    <row r="607" customFormat="false" ht="15" hidden="false" customHeight="false" outlineLevel="0" collapsed="false">
      <c r="A607" s="30" t="s">
        <v>1621</v>
      </c>
      <c r="B607" s="30" t="s">
        <v>1622</v>
      </c>
      <c r="C607" s="30" t="n">
        <v>57</v>
      </c>
      <c r="D607" s="30" t="s">
        <v>121</v>
      </c>
      <c r="E607" s="31" t="n">
        <v>45517</v>
      </c>
      <c r="F607" s="30" t="s">
        <v>1623</v>
      </c>
      <c r="G607" s="31" t="n">
        <v>45517</v>
      </c>
      <c r="H607" s="30" t="s">
        <v>236</v>
      </c>
      <c r="I607" s="30"/>
      <c r="J607" s="30" t="s">
        <v>375</v>
      </c>
      <c r="K607" s="30" t="s">
        <v>138</v>
      </c>
      <c r="L607" s="30" t="n">
        <v>42</v>
      </c>
      <c r="M607" s="30" t="n">
        <v>23</v>
      </c>
      <c r="N607" s="30" t="s">
        <v>127</v>
      </c>
      <c r="O607" s="30" t="s">
        <v>128</v>
      </c>
      <c r="P607" s="30" t="s">
        <v>140</v>
      </c>
      <c r="Q607" s="32" t="n">
        <v>1886.27</v>
      </c>
      <c r="R607" s="30" t="s">
        <v>130</v>
      </c>
      <c r="S607" s="30" t="s">
        <v>432</v>
      </c>
      <c r="T607" s="30" t="n">
        <v>4</v>
      </c>
    </row>
    <row r="608" customFormat="false" ht="15" hidden="false" customHeight="false" outlineLevel="0" collapsed="false">
      <c r="A608" s="27" t="s">
        <v>1624</v>
      </c>
      <c r="B608" s="27" t="s">
        <v>1625</v>
      </c>
      <c r="C608" s="27"/>
      <c r="D608" s="27" t="s">
        <v>181</v>
      </c>
      <c r="E608" s="28" t="n">
        <v>45458</v>
      </c>
      <c r="F608" s="27" t="s">
        <v>1073</v>
      </c>
      <c r="G608" s="28" t="n">
        <v>45467</v>
      </c>
      <c r="H608" s="27" t="s">
        <v>242</v>
      </c>
      <c r="I608" s="27" t="s">
        <v>243</v>
      </c>
      <c r="J608" s="27" t="s">
        <v>363</v>
      </c>
      <c r="K608" s="27" t="s">
        <v>202</v>
      </c>
      <c r="L608" s="27" t="n">
        <v>16</v>
      </c>
      <c r="M608" s="27" t="n">
        <v>220</v>
      </c>
      <c r="N608" s="27" t="s">
        <v>186</v>
      </c>
      <c r="O608" s="27" t="s">
        <v>128</v>
      </c>
      <c r="P608" s="27" t="s">
        <v>129</v>
      </c>
      <c r="Q608" s="29" t="n">
        <v>19028.06</v>
      </c>
      <c r="R608" s="27" t="s">
        <v>268</v>
      </c>
      <c r="S608" s="27" t="s">
        <v>197</v>
      </c>
      <c r="T608" s="27" t="n">
        <v>4</v>
      </c>
    </row>
    <row r="609" customFormat="false" ht="15" hidden="false" customHeight="false" outlineLevel="0" collapsed="false">
      <c r="A609" s="30" t="s">
        <v>1626</v>
      </c>
      <c r="B609" s="30" t="s">
        <v>1134</v>
      </c>
      <c r="C609" s="30" t="n">
        <v>65</v>
      </c>
      <c r="D609" s="30" t="s">
        <v>121</v>
      </c>
      <c r="E609" s="31" t="n">
        <v>45628</v>
      </c>
      <c r="F609" s="30" t="s">
        <v>651</v>
      </c>
      <c r="G609" s="31" t="n">
        <v>45628</v>
      </c>
      <c r="H609" s="30" t="s">
        <v>135</v>
      </c>
      <c r="I609" s="30" t="s">
        <v>251</v>
      </c>
      <c r="J609" s="30" t="s">
        <v>201</v>
      </c>
      <c r="K609" s="30" t="s">
        <v>138</v>
      </c>
      <c r="L609" s="30" t="n">
        <v>70</v>
      </c>
      <c r="M609" s="30" t="n">
        <v>19</v>
      </c>
      <c r="N609" s="30" t="s">
        <v>127</v>
      </c>
      <c r="O609" s="30" t="s">
        <v>149</v>
      </c>
      <c r="P609" s="30" t="s">
        <v>150</v>
      </c>
      <c r="Q609" s="32" t="n">
        <v>1702.84</v>
      </c>
      <c r="R609" s="30" t="s">
        <v>130</v>
      </c>
      <c r="S609" s="30" t="s">
        <v>151</v>
      </c>
      <c r="T609" s="30" t="n">
        <v>3</v>
      </c>
    </row>
    <row r="610" customFormat="false" ht="15" hidden="false" customHeight="false" outlineLevel="0" collapsed="false">
      <c r="A610" s="27" t="s">
        <v>1627</v>
      </c>
      <c r="B610" s="27" t="s">
        <v>230</v>
      </c>
      <c r="C610" s="27" t="n">
        <v>54</v>
      </c>
      <c r="D610" s="27" t="s">
        <v>181</v>
      </c>
      <c r="E610" s="28" t="n">
        <v>45502</v>
      </c>
      <c r="F610" s="27" t="s">
        <v>1628</v>
      </c>
      <c r="G610" s="28" t="n">
        <v>45502</v>
      </c>
      <c r="H610" s="27" t="s">
        <v>206</v>
      </c>
      <c r="I610" s="27" t="s">
        <v>207</v>
      </c>
      <c r="J610" s="27" t="s">
        <v>593</v>
      </c>
      <c r="K610" s="27" t="s">
        <v>138</v>
      </c>
      <c r="L610" s="27" t="n">
        <v>24</v>
      </c>
      <c r="M610" s="27" t="n">
        <v>37</v>
      </c>
      <c r="N610" s="27" t="s">
        <v>127</v>
      </c>
      <c r="O610" s="27" t="s">
        <v>139</v>
      </c>
      <c r="P610" s="27" t="s">
        <v>187</v>
      </c>
      <c r="Q610" s="29" t="n">
        <v>1707.18</v>
      </c>
      <c r="R610" s="27" t="s">
        <v>130</v>
      </c>
      <c r="S610" s="27" t="s">
        <v>197</v>
      </c>
      <c r="T610" s="27" t="n">
        <v>5</v>
      </c>
    </row>
    <row r="611" customFormat="false" ht="15" hidden="false" customHeight="false" outlineLevel="0" collapsed="false">
      <c r="A611" s="30" t="s">
        <v>1629</v>
      </c>
      <c r="B611" s="30" t="s">
        <v>1630</v>
      </c>
      <c r="C611" s="30" t="n">
        <v>9</v>
      </c>
      <c r="D611" s="30" t="s">
        <v>121</v>
      </c>
      <c r="E611" s="31" t="n">
        <v>45327</v>
      </c>
      <c r="F611" s="30" t="s">
        <v>1026</v>
      </c>
      <c r="G611" s="31" t="n">
        <v>45327</v>
      </c>
      <c r="H611" s="30" t="s">
        <v>183</v>
      </c>
      <c r="I611" s="30" t="s">
        <v>184</v>
      </c>
      <c r="J611" s="30" t="s">
        <v>185</v>
      </c>
      <c r="K611" s="30" t="s">
        <v>138</v>
      </c>
      <c r="L611" s="30" t="n">
        <v>39</v>
      </c>
      <c r="M611" s="30" t="n">
        <v>22</v>
      </c>
      <c r="N611" s="30" t="s">
        <v>127</v>
      </c>
      <c r="O611" s="30" t="s">
        <v>149</v>
      </c>
      <c r="P611" s="30" t="s">
        <v>129</v>
      </c>
      <c r="Q611" s="32" t="n">
        <v>1608.11</v>
      </c>
      <c r="R611" s="30" t="s">
        <v>268</v>
      </c>
      <c r="S611" s="30" t="s">
        <v>164</v>
      </c>
      <c r="T611" s="30" t="n">
        <v>1</v>
      </c>
    </row>
    <row r="612" customFormat="false" ht="15" hidden="false" customHeight="false" outlineLevel="0" collapsed="false">
      <c r="A612" s="27" t="s">
        <v>1631</v>
      </c>
      <c r="B612" s="27" t="s">
        <v>1632</v>
      </c>
      <c r="C612" s="27" t="n">
        <v>66</v>
      </c>
      <c r="D612" s="27" t="s">
        <v>121</v>
      </c>
      <c r="E612" s="28" t="n">
        <v>45351</v>
      </c>
      <c r="F612" s="27" t="s">
        <v>997</v>
      </c>
      <c r="G612" s="28" t="n">
        <v>45352</v>
      </c>
      <c r="H612" s="27" t="s">
        <v>217</v>
      </c>
      <c r="I612" s="27" t="s">
        <v>344</v>
      </c>
      <c r="J612" s="27" t="s">
        <v>483</v>
      </c>
      <c r="K612" s="27" t="s">
        <v>138</v>
      </c>
      <c r="L612" s="27" t="n">
        <v>37</v>
      </c>
      <c r="M612" s="27" t="n">
        <v>30</v>
      </c>
      <c r="N612" s="27" t="s">
        <v>127</v>
      </c>
      <c r="O612" s="27" t="s">
        <v>139</v>
      </c>
      <c r="P612" s="27" t="s">
        <v>140</v>
      </c>
      <c r="Q612" s="29" t="n">
        <v>1285.92</v>
      </c>
      <c r="R612" s="27" t="s">
        <v>130</v>
      </c>
      <c r="S612" s="27" t="s">
        <v>131</v>
      </c>
      <c r="T612" s="27" t="n">
        <v>4</v>
      </c>
    </row>
    <row r="613" customFormat="false" ht="15" hidden="false" customHeight="false" outlineLevel="0" collapsed="false">
      <c r="A613" s="30" t="s">
        <v>1633</v>
      </c>
      <c r="B613" s="30" t="s">
        <v>1634</v>
      </c>
      <c r="C613" s="30" t="n">
        <v>33</v>
      </c>
      <c r="D613" s="30" t="s">
        <v>121</v>
      </c>
      <c r="E613" s="31" t="n">
        <v>45650</v>
      </c>
      <c r="F613" s="30" t="s">
        <v>674</v>
      </c>
      <c r="G613" s="31" t="n">
        <v>45651</v>
      </c>
      <c r="H613" s="30" t="s">
        <v>168</v>
      </c>
      <c r="I613" s="30" t="s">
        <v>169</v>
      </c>
      <c r="J613" s="30" t="s">
        <v>371</v>
      </c>
      <c r="K613" s="30" t="s">
        <v>138</v>
      </c>
      <c r="L613" s="30" t="n">
        <v>74</v>
      </c>
      <c r="M613" s="30" t="n">
        <v>28</v>
      </c>
      <c r="N613" s="30" t="s">
        <v>127</v>
      </c>
      <c r="O613" s="30" t="s">
        <v>139</v>
      </c>
      <c r="P613" s="30" t="s">
        <v>140</v>
      </c>
      <c r="Q613" s="32" t="n">
        <v>728.6</v>
      </c>
      <c r="R613" s="30" t="s">
        <v>130</v>
      </c>
      <c r="S613" s="30" t="s">
        <v>178</v>
      </c>
      <c r="T613" s="30" t="n">
        <v>5</v>
      </c>
    </row>
    <row r="614" customFormat="false" ht="15" hidden="false" customHeight="false" outlineLevel="0" collapsed="false">
      <c r="A614" s="27" t="s">
        <v>1635</v>
      </c>
      <c r="B614" s="27" t="s">
        <v>1636</v>
      </c>
      <c r="C614" s="27" t="n">
        <v>4</v>
      </c>
      <c r="D614" s="27" t="s">
        <v>121</v>
      </c>
      <c r="E614" s="28" t="n">
        <v>45376</v>
      </c>
      <c r="F614" s="27" t="s">
        <v>391</v>
      </c>
      <c r="G614" s="28" t="n">
        <v>45377</v>
      </c>
      <c r="H614" s="27" t="s">
        <v>146</v>
      </c>
      <c r="I614" s="27" t="s">
        <v>147</v>
      </c>
      <c r="J614" s="27" t="s">
        <v>148</v>
      </c>
      <c r="K614" s="27" t="s">
        <v>138</v>
      </c>
      <c r="L614" s="27" t="n">
        <v>30</v>
      </c>
      <c r="M614" s="27" t="n">
        <v>17</v>
      </c>
      <c r="N614" s="27" t="s">
        <v>127</v>
      </c>
      <c r="O614" s="27" t="s">
        <v>128</v>
      </c>
      <c r="P614" s="27" t="s">
        <v>129</v>
      </c>
      <c r="Q614" s="29" t="n">
        <v>1540.3</v>
      </c>
      <c r="R614" s="27" t="s">
        <v>130</v>
      </c>
      <c r="S614" s="27" t="s">
        <v>192</v>
      </c>
      <c r="T614" s="27" t="n">
        <v>4</v>
      </c>
    </row>
    <row r="615" customFormat="false" ht="15" hidden="false" customHeight="false" outlineLevel="0" collapsed="false">
      <c r="A615" s="30" t="s">
        <v>1637</v>
      </c>
      <c r="B615" s="30" t="s">
        <v>343</v>
      </c>
      <c r="C615" s="30" t="n">
        <v>46</v>
      </c>
      <c r="D615" s="30" t="s">
        <v>181</v>
      </c>
      <c r="E615" s="31" t="n">
        <v>45522</v>
      </c>
      <c r="F615" s="30" t="s">
        <v>247</v>
      </c>
      <c r="G615" s="31" t="n">
        <v>45523</v>
      </c>
      <c r="H615" s="30" t="s">
        <v>217</v>
      </c>
      <c r="I615" s="30" t="s">
        <v>282</v>
      </c>
      <c r="J615" s="30" t="s">
        <v>218</v>
      </c>
      <c r="K615" s="30" t="s">
        <v>126</v>
      </c>
      <c r="L615" s="30" t="n">
        <v>25</v>
      </c>
      <c r="M615" s="30" t="n">
        <v>129</v>
      </c>
      <c r="N615" s="30" t="s">
        <v>186</v>
      </c>
      <c r="O615" s="30" t="s">
        <v>171</v>
      </c>
      <c r="P615" s="30" t="s">
        <v>187</v>
      </c>
      <c r="Q615" s="32" t="n">
        <v>8934.26</v>
      </c>
      <c r="R615" s="30" t="s">
        <v>130</v>
      </c>
      <c r="S615" s="30" t="s">
        <v>157</v>
      </c>
      <c r="T615" s="30" t="n">
        <v>3</v>
      </c>
    </row>
    <row r="616" customFormat="false" ht="15" hidden="false" customHeight="false" outlineLevel="0" collapsed="false">
      <c r="A616" s="27" t="s">
        <v>1638</v>
      </c>
      <c r="B616" s="27" t="s">
        <v>736</v>
      </c>
      <c r="C616" s="27" t="n">
        <v>16</v>
      </c>
      <c r="D616" s="27" t="s">
        <v>181</v>
      </c>
      <c r="E616" s="28" t="n">
        <v>45516</v>
      </c>
      <c r="F616" s="27" t="s">
        <v>447</v>
      </c>
      <c r="G616" s="28" t="n">
        <v>45517</v>
      </c>
      <c r="H616" s="27" t="s">
        <v>183</v>
      </c>
      <c r="I616" s="27" t="s">
        <v>184</v>
      </c>
      <c r="J616" s="27" t="s">
        <v>431</v>
      </c>
      <c r="K616" s="27" t="s">
        <v>126</v>
      </c>
      <c r="L616" s="27" t="n">
        <v>23</v>
      </c>
      <c r="M616" s="27" t="n">
        <v>74</v>
      </c>
      <c r="N616" s="27" t="s">
        <v>127</v>
      </c>
      <c r="O616" s="27" t="s">
        <v>171</v>
      </c>
      <c r="P616" s="27" t="s">
        <v>150</v>
      </c>
      <c r="Q616" s="29" t="n">
        <v>7764.95</v>
      </c>
      <c r="R616" s="27" t="s">
        <v>172</v>
      </c>
      <c r="S616" s="27" t="s">
        <v>151</v>
      </c>
      <c r="T616" s="27" t="n">
        <v>4</v>
      </c>
    </row>
    <row r="617" customFormat="false" ht="15" hidden="false" customHeight="false" outlineLevel="0" collapsed="false">
      <c r="A617" s="30" t="s">
        <v>1639</v>
      </c>
      <c r="B617" s="30" t="s">
        <v>180</v>
      </c>
      <c r="C617" s="30" t="n">
        <v>42</v>
      </c>
      <c r="D617" s="30" t="s">
        <v>181</v>
      </c>
      <c r="E617" s="31" t="n">
        <v>45488</v>
      </c>
      <c r="F617" s="30" t="s">
        <v>1233</v>
      </c>
      <c r="G617" s="31" t="n">
        <v>45493</v>
      </c>
      <c r="H617" s="30" t="s">
        <v>206</v>
      </c>
      <c r="I617" s="30"/>
      <c r="J617" s="30" t="s">
        <v>593</v>
      </c>
      <c r="K617" s="30" t="s">
        <v>126</v>
      </c>
      <c r="L617" s="30" t="n">
        <v>36</v>
      </c>
      <c r="M617" s="30" t="n">
        <v>45</v>
      </c>
      <c r="N617" s="30" t="s">
        <v>186</v>
      </c>
      <c r="O617" s="30" t="s">
        <v>139</v>
      </c>
      <c r="P617" s="30" t="s">
        <v>129</v>
      </c>
      <c r="Q617" s="32" t="n">
        <v>7348.84</v>
      </c>
      <c r="R617" s="30" t="s">
        <v>130</v>
      </c>
      <c r="S617" s="30" t="s">
        <v>141</v>
      </c>
      <c r="T617" s="30" t="n">
        <v>4</v>
      </c>
    </row>
    <row r="618" customFormat="false" ht="15" hidden="false" customHeight="false" outlineLevel="0" collapsed="false">
      <c r="A618" s="27" t="s">
        <v>1640</v>
      </c>
      <c r="B618" s="27" t="s">
        <v>673</v>
      </c>
      <c r="C618" s="27" t="n">
        <v>55</v>
      </c>
      <c r="D618" s="27" t="s">
        <v>181</v>
      </c>
      <c r="E618" s="28" t="n">
        <v>45526</v>
      </c>
      <c r="F618" s="27" t="s">
        <v>1593</v>
      </c>
      <c r="G618" s="28" t="n">
        <v>45527</v>
      </c>
      <c r="H618" s="27" t="s">
        <v>168</v>
      </c>
      <c r="I618" s="27" t="s">
        <v>196</v>
      </c>
      <c r="J618" s="27" t="s">
        <v>367</v>
      </c>
      <c r="K618" s="27" t="s">
        <v>126</v>
      </c>
      <c r="L618" s="27" t="n">
        <v>27</v>
      </c>
      <c r="M618" s="27" t="n">
        <v>150</v>
      </c>
      <c r="N618" s="27" t="s">
        <v>186</v>
      </c>
      <c r="O618" s="27" t="s">
        <v>171</v>
      </c>
      <c r="P618" s="27" t="s">
        <v>187</v>
      </c>
      <c r="Q618" s="29" t="n">
        <v>8636.57</v>
      </c>
      <c r="R618" s="27" t="s">
        <v>130</v>
      </c>
      <c r="S618" s="27" t="s">
        <v>335</v>
      </c>
      <c r="T618" s="27" t="n">
        <v>5</v>
      </c>
    </row>
    <row r="619" customFormat="false" ht="15" hidden="false" customHeight="false" outlineLevel="0" collapsed="false">
      <c r="A619" s="30" t="s">
        <v>1641</v>
      </c>
      <c r="B619" s="30" t="s">
        <v>1642</v>
      </c>
      <c r="C619" s="30" t="n">
        <v>61</v>
      </c>
      <c r="D619" s="30" t="s">
        <v>121</v>
      </c>
      <c r="E619" s="31" t="n">
        <v>45587</v>
      </c>
      <c r="F619" s="30" t="s">
        <v>543</v>
      </c>
      <c r="G619" s="31" t="n">
        <v>45587</v>
      </c>
      <c r="H619" s="30" t="s">
        <v>123</v>
      </c>
      <c r="I619" s="30"/>
      <c r="J619" s="30" t="s">
        <v>305</v>
      </c>
      <c r="K619" s="30" t="s">
        <v>138</v>
      </c>
      <c r="L619" s="30" t="n">
        <v>88</v>
      </c>
      <c r="M619" s="30" t="n">
        <v>33</v>
      </c>
      <c r="N619" s="30" t="s">
        <v>127</v>
      </c>
      <c r="O619" s="30" t="s">
        <v>128</v>
      </c>
      <c r="P619" s="30" t="s">
        <v>140</v>
      </c>
      <c r="Q619" s="32" t="n">
        <v>2118.65</v>
      </c>
      <c r="R619" s="30" t="s">
        <v>130</v>
      </c>
      <c r="S619" s="30" t="s">
        <v>164</v>
      </c>
      <c r="T619" s="30" t="n">
        <v>5</v>
      </c>
    </row>
    <row r="620" customFormat="false" ht="15" hidden="false" customHeight="false" outlineLevel="0" collapsed="false">
      <c r="A620" s="27" t="s">
        <v>1643</v>
      </c>
      <c r="B620" s="27" t="s">
        <v>958</v>
      </c>
      <c r="C620" s="27" t="n">
        <v>43</v>
      </c>
      <c r="D620" s="27" t="s">
        <v>121</v>
      </c>
      <c r="E620" s="28" t="n">
        <v>45329</v>
      </c>
      <c r="F620" s="27" t="s">
        <v>1628</v>
      </c>
      <c r="G620" s="28" t="n">
        <v>45333</v>
      </c>
      <c r="H620" s="27" t="s">
        <v>168</v>
      </c>
      <c r="I620" s="27" t="s">
        <v>366</v>
      </c>
      <c r="J620" s="27" t="s">
        <v>170</v>
      </c>
      <c r="K620" s="27" t="s">
        <v>126</v>
      </c>
      <c r="L620" s="27" t="n">
        <v>30</v>
      </c>
      <c r="M620" s="27" t="n">
        <v>134</v>
      </c>
      <c r="N620" s="27" t="s">
        <v>186</v>
      </c>
      <c r="O620" s="27" t="s">
        <v>171</v>
      </c>
      <c r="P620" s="27" t="s">
        <v>187</v>
      </c>
      <c r="Q620" s="29" t="n">
        <v>8183.62</v>
      </c>
      <c r="R620" s="27" t="s">
        <v>172</v>
      </c>
      <c r="S620" s="27" t="s">
        <v>151</v>
      </c>
      <c r="T620" s="27" t="n">
        <v>1</v>
      </c>
    </row>
    <row r="621" customFormat="false" ht="15" hidden="false" customHeight="false" outlineLevel="0" collapsed="false">
      <c r="A621" s="30" t="s">
        <v>1644</v>
      </c>
      <c r="B621" s="30" t="s">
        <v>1645</v>
      </c>
      <c r="C621" s="30" t="n">
        <v>48</v>
      </c>
      <c r="D621" s="30" t="s">
        <v>607</v>
      </c>
      <c r="E621" s="31" t="n">
        <v>45595</v>
      </c>
      <c r="F621" s="30" t="s">
        <v>452</v>
      </c>
      <c r="G621" s="31" t="n">
        <v>45601</v>
      </c>
      <c r="H621" s="30" t="s">
        <v>242</v>
      </c>
      <c r="I621" s="30" t="s">
        <v>243</v>
      </c>
      <c r="J621" s="30" t="s">
        <v>244</v>
      </c>
      <c r="K621" s="30" t="s">
        <v>126</v>
      </c>
      <c r="L621" s="30" t="n">
        <v>19</v>
      </c>
      <c r="M621" s="30" t="n">
        <v>54</v>
      </c>
      <c r="N621" s="30" t="s">
        <v>127</v>
      </c>
      <c r="O621" s="30" t="s">
        <v>149</v>
      </c>
      <c r="P621" s="30" t="s">
        <v>150</v>
      </c>
      <c r="Q621" s="32" t="n">
        <v>7053.01</v>
      </c>
      <c r="R621" s="30" t="s">
        <v>172</v>
      </c>
      <c r="S621" s="30" t="s">
        <v>141</v>
      </c>
      <c r="T621" s="30" t="n">
        <v>2</v>
      </c>
    </row>
    <row r="622" customFormat="false" ht="15" hidden="false" customHeight="false" outlineLevel="0" collapsed="false">
      <c r="A622" s="27" t="s">
        <v>1646</v>
      </c>
      <c r="B622" s="27" t="s">
        <v>387</v>
      </c>
      <c r="C622" s="27" t="n">
        <v>36</v>
      </c>
      <c r="D622" s="27" t="s">
        <v>181</v>
      </c>
      <c r="E622" s="28" t="n">
        <v>45574</v>
      </c>
      <c r="F622" s="27" t="s">
        <v>1472</v>
      </c>
      <c r="G622" s="28" t="n">
        <v>45575</v>
      </c>
      <c r="H622" s="27" t="s">
        <v>183</v>
      </c>
      <c r="I622" s="27" t="s">
        <v>212</v>
      </c>
      <c r="J622" s="27" t="s">
        <v>411</v>
      </c>
      <c r="K622" s="27" t="s">
        <v>126</v>
      </c>
      <c r="L622" s="27" t="n">
        <v>12</v>
      </c>
      <c r="M622" s="27" t="n">
        <v>134</v>
      </c>
      <c r="N622" s="27" t="s">
        <v>186</v>
      </c>
      <c r="O622" s="27" t="s">
        <v>139</v>
      </c>
      <c r="P622" s="27" t="s">
        <v>187</v>
      </c>
      <c r="Q622" s="29" t="n">
        <v>8902.25</v>
      </c>
      <c r="R622" s="27" t="s">
        <v>130</v>
      </c>
      <c r="S622" s="27" t="s">
        <v>131</v>
      </c>
      <c r="T622" s="27" t="n">
        <v>5</v>
      </c>
    </row>
    <row r="623" customFormat="false" ht="15" hidden="false" customHeight="false" outlineLevel="0" collapsed="false">
      <c r="A623" s="30" t="s">
        <v>1647</v>
      </c>
      <c r="B623" s="30" t="s">
        <v>1648</v>
      </c>
      <c r="C623" s="30"/>
      <c r="D623" s="30" t="s">
        <v>181</v>
      </c>
      <c r="E623" s="31" t="n">
        <v>45452</v>
      </c>
      <c r="F623" s="30" t="s">
        <v>598</v>
      </c>
      <c r="G623" s="31" t="n">
        <v>45453</v>
      </c>
      <c r="H623" s="30" t="s">
        <v>161</v>
      </c>
      <c r="I623" s="30" t="s">
        <v>162</v>
      </c>
      <c r="J623" s="30" t="s">
        <v>385</v>
      </c>
      <c r="K623" s="30" t="s">
        <v>138</v>
      </c>
      <c r="L623" s="30" t="n">
        <v>75</v>
      </c>
      <c r="M623" s="30" t="n">
        <v>22</v>
      </c>
      <c r="N623" s="30" t="s">
        <v>127</v>
      </c>
      <c r="O623" s="30" t="s">
        <v>128</v>
      </c>
      <c r="P623" s="30" t="s">
        <v>187</v>
      </c>
      <c r="Q623" s="32" t="n">
        <v>2555.6</v>
      </c>
      <c r="R623" s="30" t="s">
        <v>130</v>
      </c>
      <c r="S623" s="30" t="s">
        <v>164</v>
      </c>
      <c r="T623" s="30" t="n">
        <v>4</v>
      </c>
    </row>
    <row r="624" customFormat="false" ht="15" hidden="false" customHeight="false" outlineLevel="0" collapsed="false">
      <c r="A624" s="27" t="s">
        <v>1649</v>
      </c>
      <c r="B624" s="27" t="s">
        <v>1650</v>
      </c>
      <c r="C624" s="27" t="n">
        <v>38</v>
      </c>
      <c r="D624" s="27" t="s">
        <v>121</v>
      </c>
      <c r="E624" s="28" t="n">
        <v>45573</v>
      </c>
      <c r="F624" s="27" t="s">
        <v>503</v>
      </c>
      <c r="G624" s="28" t="n">
        <v>45574</v>
      </c>
      <c r="H624" s="27" t="s">
        <v>242</v>
      </c>
      <c r="I624" s="27" t="s">
        <v>315</v>
      </c>
      <c r="J624" s="27" t="s">
        <v>316</v>
      </c>
      <c r="K624" s="27" t="s">
        <v>156</v>
      </c>
      <c r="L624" s="27" t="n">
        <v>34</v>
      </c>
      <c r="M624" s="27" t="n">
        <v>30</v>
      </c>
      <c r="N624" s="27" t="s">
        <v>127</v>
      </c>
      <c r="O624" s="27" t="s">
        <v>139</v>
      </c>
      <c r="P624" s="27" t="s">
        <v>129</v>
      </c>
      <c r="Q624" s="29" t="n">
        <v>2551.86</v>
      </c>
      <c r="R624" s="27" t="s">
        <v>130</v>
      </c>
      <c r="S624" s="27" t="s">
        <v>335</v>
      </c>
      <c r="T624" s="27" t="n">
        <v>3</v>
      </c>
    </row>
    <row r="625" customFormat="false" ht="15" hidden="false" customHeight="false" outlineLevel="0" collapsed="false">
      <c r="A625" s="30" t="s">
        <v>1651</v>
      </c>
      <c r="B625" s="30" t="s">
        <v>1652</v>
      </c>
      <c r="C625" s="30"/>
      <c r="D625" s="30" t="s">
        <v>181</v>
      </c>
      <c r="E625" s="31" t="n">
        <v>45654</v>
      </c>
      <c r="F625" s="30" t="s">
        <v>1593</v>
      </c>
      <c r="G625" s="31" t="n">
        <v>45654</v>
      </c>
      <c r="H625" s="30" t="s">
        <v>168</v>
      </c>
      <c r="I625" s="30" t="s">
        <v>196</v>
      </c>
      <c r="J625" s="30" t="s">
        <v>170</v>
      </c>
      <c r="K625" s="30" t="s">
        <v>156</v>
      </c>
      <c r="L625" s="30" t="n">
        <v>73</v>
      </c>
      <c r="M625" s="30" t="n">
        <v>76</v>
      </c>
      <c r="N625" s="30" t="s">
        <v>127</v>
      </c>
      <c r="O625" s="30" t="s">
        <v>149</v>
      </c>
      <c r="P625" s="30" t="s">
        <v>150</v>
      </c>
      <c r="Q625" s="32" t="n">
        <v>4355.09</v>
      </c>
      <c r="R625" s="30" t="s">
        <v>130</v>
      </c>
      <c r="S625" s="30" t="s">
        <v>223</v>
      </c>
      <c r="T625" s="30"/>
    </row>
    <row r="626" customFormat="false" ht="15" hidden="false" customHeight="false" outlineLevel="0" collapsed="false">
      <c r="A626" s="27" t="s">
        <v>1653</v>
      </c>
      <c r="B626" s="27" t="s">
        <v>1654</v>
      </c>
      <c r="C626" s="27" t="n">
        <v>39</v>
      </c>
      <c r="D626" s="27" t="s">
        <v>121</v>
      </c>
      <c r="E626" s="28" t="n">
        <v>45344</v>
      </c>
      <c r="F626" s="27" t="s">
        <v>635</v>
      </c>
      <c r="G626" s="28" t="n">
        <v>45345</v>
      </c>
      <c r="H626" s="27" t="s">
        <v>168</v>
      </c>
      <c r="I626" s="27" t="s">
        <v>366</v>
      </c>
      <c r="J626" s="27" t="s">
        <v>371</v>
      </c>
      <c r="K626" s="27" t="s">
        <v>138</v>
      </c>
      <c r="L626" s="27" t="n">
        <v>29</v>
      </c>
      <c r="M626" s="27" t="n">
        <v>43</v>
      </c>
      <c r="N626" s="27" t="s">
        <v>127</v>
      </c>
      <c r="O626" s="27" t="s">
        <v>149</v>
      </c>
      <c r="P626" s="27" t="s">
        <v>140</v>
      </c>
      <c r="Q626" s="29" t="n">
        <v>1027.49</v>
      </c>
      <c r="R626" s="27" t="s">
        <v>130</v>
      </c>
      <c r="S626" s="27" t="s">
        <v>310</v>
      </c>
      <c r="T626" s="27" t="n">
        <v>4</v>
      </c>
    </row>
    <row r="627" customFormat="false" ht="15" hidden="false" customHeight="false" outlineLevel="0" collapsed="false">
      <c r="A627" s="30" t="s">
        <v>1655</v>
      </c>
      <c r="B627" s="30" t="s">
        <v>839</v>
      </c>
      <c r="C627" s="30" t="n">
        <v>52</v>
      </c>
      <c r="D627" s="30" t="s">
        <v>121</v>
      </c>
      <c r="E627" s="31" t="n">
        <v>45399</v>
      </c>
      <c r="F627" s="30" t="s">
        <v>334</v>
      </c>
      <c r="G627" s="31" t="n">
        <v>45407</v>
      </c>
      <c r="H627" s="30" t="s">
        <v>183</v>
      </c>
      <c r="I627" s="30" t="s">
        <v>212</v>
      </c>
      <c r="J627" s="30" t="s">
        <v>185</v>
      </c>
      <c r="K627" s="30" t="s">
        <v>202</v>
      </c>
      <c r="L627" s="30" t="n">
        <v>15</v>
      </c>
      <c r="M627" s="30" t="n">
        <v>86</v>
      </c>
      <c r="N627" s="30" t="s">
        <v>186</v>
      </c>
      <c r="O627" s="30" t="s">
        <v>139</v>
      </c>
      <c r="P627" s="30" t="s">
        <v>140</v>
      </c>
      <c r="Q627" s="32" t="n">
        <v>17691.5</v>
      </c>
      <c r="R627" s="30" t="s">
        <v>268</v>
      </c>
      <c r="S627" s="30" t="s">
        <v>197</v>
      </c>
      <c r="T627" s="30" t="n">
        <v>3</v>
      </c>
    </row>
    <row r="628" customFormat="false" ht="15" hidden="false" customHeight="false" outlineLevel="0" collapsed="false">
      <c r="A628" s="27" t="s">
        <v>1656</v>
      </c>
      <c r="B628" s="27" t="s">
        <v>857</v>
      </c>
      <c r="C628" s="27" t="n">
        <v>52</v>
      </c>
      <c r="D628" s="27" t="s">
        <v>121</v>
      </c>
      <c r="E628" s="28" t="n">
        <v>45528</v>
      </c>
      <c r="F628" s="27" t="s">
        <v>145</v>
      </c>
      <c r="G628" s="28" t="n">
        <v>45530</v>
      </c>
      <c r="H628" s="27" t="s">
        <v>236</v>
      </c>
      <c r="I628" s="27" t="s">
        <v>237</v>
      </c>
      <c r="J628" s="27" t="s">
        <v>267</v>
      </c>
      <c r="K628" s="27" t="s">
        <v>156</v>
      </c>
      <c r="L628" s="27" t="n">
        <v>31</v>
      </c>
      <c r="M628" s="27" t="n">
        <v>50</v>
      </c>
      <c r="N628" s="27" t="s">
        <v>127</v>
      </c>
      <c r="O628" s="27" t="s">
        <v>171</v>
      </c>
      <c r="P628" s="27" t="s">
        <v>129</v>
      </c>
      <c r="Q628" s="29" t="n">
        <v>2820.89</v>
      </c>
      <c r="R628" s="27" t="s">
        <v>130</v>
      </c>
      <c r="S628" s="27" t="s">
        <v>969</v>
      </c>
      <c r="T628" s="27" t="n">
        <v>5</v>
      </c>
    </row>
    <row r="629" customFormat="false" ht="15" hidden="false" customHeight="false" outlineLevel="0" collapsed="false">
      <c r="A629" s="30" t="s">
        <v>1657</v>
      </c>
      <c r="B629" s="30" t="s">
        <v>1658</v>
      </c>
      <c r="C629" s="30" t="n">
        <v>42</v>
      </c>
      <c r="D629" s="30" t="s">
        <v>121</v>
      </c>
      <c r="E629" s="31" t="n">
        <v>45565</v>
      </c>
      <c r="F629" s="30" t="s">
        <v>461</v>
      </c>
      <c r="G629" s="31" t="n">
        <v>45569</v>
      </c>
      <c r="H629" s="30" t="s">
        <v>161</v>
      </c>
      <c r="I629" s="30" t="s">
        <v>320</v>
      </c>
      <c r="J629" s="30" t="s">
        <v>258</v>
      </c>
      <c r="K629" s="30" t="s">
        <v>126</v>
      </c>
      <c r="L629" s="30" t="n">
        <v>23</v>
      </c>
      <c r="M629" s="30" t="n">
        <v>129</v>
      </c>
      <c r="N629" s="30" t="s">
        <v>186</v>
      </c>
      <c r="O629" s="30" t="s">
        <v>171</v>
      </c>
      <c r="P629" s="30" t="s">
        <v>140</v>
      </c>
      <c r="Q629" s="32" t="n">
        <v>7522.69</v>
      </c>
      <c r="R629" s="30" t="s">
        <v>130</v>
      </c>
      <c r="S629" s="30" t="s">
        <v>157</v>
      </c>
      <c r="T629" s="30" t="n">
        <v>5</v>
      </c>
    </row>
    <row r="630" customFormat="false" ht="15" hidden="false" customHeight="false" outlineLevel="0" collapsed="false">
      <c r="A630" s="27" t="s">
        <v>1659</v>
      </c>
      <c r="B630" s="27" t="s">
        <v>1403</v>
      </c>
      <c r="C630" s="27" t="n">
        <v>52</v>
      </c>
      <c r="D630" s="27" t="s">
        <v>121</v>
      </c>
      <c r="E630" s="28" t="n">
        <v>45548</v>
      </c>
      <c r="F630" s="27" t="s">
        <v>1660</v>
      </c>
      <c r="G630" s="28" t="n">
        <v>45548</v>
      </c>
      <c r="H630" s="27" t="s">
        <v>135</v>
      </c>
      <c r="I630" s="27" t="s">
        <v>251</v>
      </c>
      <c r="J630" s="27" t="s">
        <v>618</v>
      </c>
      <c r="K630" s="27" t="s">
        <v>138</v>
      </c>
      <c r="L630" s="27" t="n">
        <v>78</v>
      </c>
      <c r="M630" s="27" t="n">
        <v>44</v>
      </c>
      <c r="N630" s="27" t="s">
        <v>186</v>
      </c>
      <c r="O630" s="27" t="s">
        <v>139</v>
      </c>
      <c r="P630" s="27" t="s">
        <v>129</v>
      </c>
      <c r="Q630" s="29" t="n">
        <v>2106.8</v>
      </c>
      <c r="R630" s="27" t="s">
        <v>130</v>
      </c>
      <c r="S630" s="27" t="s">
        <v>141</v>
      </c>
      <c r="T630" s="27" t="n">
        <v>4</v>
      </c>
    </row>
    <row r="631" customFormat="false" ht="15" hidden="false" customHeight="false" outlineLevel="0" collapsed="false">
      <c r="A631" s="30" t="s">
        <v>1661</v>
      </c>
      <c r="B631" s="30" t="s">
        <v>1662</v>
      </c>
      <c r="C631" s="30" t="n">
        <v>28</v>
      </c>
      <c r="D631" s="30" t="s">
        <v>181</v>
      </c>
      <c r="E631" s="31" t="n">
        <v>45522</v>
      </c>
      <c r="F631" s="30" t="s">
        <v>1238</v>
      </c>
      <c r="G631" s="31" t="n">
        <v>45535</v>
      </c>
      <c r="H631" s="30" t="s">
        <v>161</v>
      </c>
      <c r="I631" s="30" t="s">
        <v>162</v>
      </c>
      <c r="J631" s="30" t="s">
        <v>426</v>
      </c>
      <c r="K631" s="30" t="s">
        <v>202</v>
      </c>
      <c r="L631" s="30" t="n">
        <v>11</v>
      </c>
      <c r="M631" s="30" t="n">
        <v>154</v>
      </c>
      <c r="N631" s="30" t="s">
        <v>186</v>
      </c>
      <c r="O631" s="30" t="s">
        <v>128</v>
      </c>
      <c r="P631" s="30" t="s">
        <v>150</v>
      </c>
      <c r="Q631" s="32" t="n">
        <v>16881.56</v>
      </c>
      <c r="R631" s="30" t="s">
        <v>268</v>
      </c>
      <c r="S631" s="30" t="s">
        <v>197</v>
      </c>
      <c r="T631" s="30" t="n">
        <v>3</v>
      </c>
    </row>
    <row r="632" customFormat="false" ht="15" hidden="false" customHeight="false" outlineLevel="0" collapsed="false">
      <c r="A632" s="27" t="s">
        <v>1663</v>
      </c>
      <c r="B632" s="27" t="s">
        <v>1634</v>
      </c>
      <c r="C632" s="27" t="n">
        <v>30</v>
      </c>
      <c r="D632" s="27" t="s">
        <v>181</v>
      </c>
      <c r="E632" s="28" t="n">
        <v>45621</v>
      </c>
      <c r="F632" s="27" t="s">
        <v>293</v>
      </c>
      <c r="G632" s="28" t="n">
        <v>45621</v>
      </c>
      <c r="H632" s="27" t="s">
        <v>123</v>
      </c>
      <c r="I632" s="27" t="s">
        <v>124</v>
      </c>
      <c r="J632" s="27" t="s">
        <v>508</v>
      </c>
      <c r="K632" s="27" t="s">
        <v>138</v>
      </c>
      <c r="L632" s="27" t="n">
        <v>53</v>
      </c>
      <c r="M632" s="27" t="n">
        <v>44</v>
      </c>
      <c r="N632" s="27" t="s">
        <v>127</v>
      </c>
      <c r="O632" s="27"/>
      <c r="P632" s="27" t="s">
        <v>150</v>
      </c>
      <c r="Q632" s="29" t="n">
        <v>2537.56</v>
      </c>
      <c r="R632" s="27" t="s">
        <v>130</v>
      </c>
      <c r="S632" s="27" t="s">
        <v>335</v>
      </c>
      <c r="T632" s="27" t="n">
        <v>3</v>
      </c>
    </row>
    <row r="633" customFormat="false" ht="15" hidden="false" customHeight="false" outlineLevel="0" collapsed="false">
      <c r="A633" s="30" t="s">
        <v>1664</v>
      </c>
      <c r="B633" s="30" t="s">
        <v>1288</v>
      </c>
      <c r="C633" s="30" t="n">
        <v>70</v>
      </c>
      <c r="D633" s="30" t="s">
        <v>121</v>
      </c>
      <c r="E633" s="31" t="n">
        <v>45570</v>
      </c>
      <c r="F633" s="30" t="s">
        <v>624</v>
      </c>
      <c r="G633" s="31" t="n">
        <v>45570</v>
      </c>
      <c r="H633" s="30" t="s">
        <v>168</v>
      </c>
      <c r="I633" s="30" t="s">
        <v>196</v>
      </c>
      <c r="J633" s="30" t="s">
        <v>371</v>
      </c>
      <c r="K633" s="30" t="s">
        <v>138</v>
      </c>
      <c r="L633" s="30" t="n">
        <v>54</v>
      </c>
      <c r="M633" s="30" t="n">
        <v>35</v>
      </c>
      <c r="N633" s="30" t="s">
        <v>127</v>
      </c>
      <c r="O633" s="30" t="s">
        <v>128</v>
      </c>
      <c r="P633" s="30" t="s">
        <v>129</v>
      </c>
      <c r="Q633" s="32" t="n">
        <v>2403.06</v>
      </c>
      <c r="R633" s="30" t="s">
        <v>130</v>
      </c>
      <c r="S633" s="30" t="s">
        <v>223</v>
      </c>
      <c r="T633" s="30"/>
    </row>
    <row r="634" customFormat="false" ht="15" hidden="false" customHeight="false" outlineLevel="0" collapsed="false">
      <c r="A634" s="27" t="s">
        <v>1665</v>
      </c>
      <c r="B634" s="27" t="s">
        <v>1426</v>
      </c>
      <c r="C634" s="27" t="n">
        <v>20</v>
      </c>
      <c r="D634" s="27" t="s">
        <v>121</v>
      </c>
      <c r="E634" s="28" t="n">
        <v>45340</v>
      </c>
      <c r="F634" s="27" t="s">
        <v>750</v>
      </c>
      <c r="G634" s="28" t="n">
        <v>45343</v>
      </c>
      <c r="H634" s="27" t="s">
        <v>183</v>
      </c>
      <c r="I634" s="27" t="s">
        <v>184</v>
      </c>
      <c r="J634" s="27" t="s">
        <v>476</v>
      </c>
      <c r="K634" s="27" t="s">
        <v>126</v>
      </c>
      <c r="L634" s="27" t="n">
        <v>35</v>
      </c>
      <c r="M634" s="27" t="n">
        <v>71</v>
      </c>
      <c r="N634" s="27" t="s">
        <v>127</v>
      </c>
      <c r="O634" s="27" t="s">
        <v>139</v>
      </c>
      <c r="P634" s="27" t="s">
        <v>187</v>
      </c>
      <c r="Q634" s="29" t="n">
        <v>8410.03</v>
      </c>
      <c r="R634" s="27" t="s">
        <v>130</v>
      </c>
      <c r="S634" s="27" t="s">
        <v>131</v>
      </c>
      <c r="T634" s="27" t="n">
        <v>4</v>
      </c>
    </row>
    <row r="635" customFormat="false" ht="15" hidden="false" customHeight="false" outlineLevel="0" collapsed="false">
      <c r="A635" s="30" t="s">
        <v>1666</v>
      </c>
      <c r="B635" s="30" t="s">
        <v>1667</v>
      </c>
      <c r="C635" s="30" t="n">
        <v>70</v>
      </c>
      <c r="D635" s="30" t="s">
        <v>181</v>
      </c>
      <c r="E635" s="31" t="n">
        <v>45402</v>
      </c>
      <c r="F635" s="30" t="s">
        <v>1240</v>
      </c>
      <c r="G635" s="31" t="n">
        <v>45402</v>
      </c>
      <c r="H635" s="30" t="s">
        <v>183</v>
      </c>
      <c r="I635" s="30" t="s">
        <v>184</v>
      </c>
      <c r="J635" s="30" t="s">
        <v>213</v>
      </c>
      <c r="K635" s="30" t="s">
        <v>156</v>
      </c>
      <c r="L635" s="30" t="n">
        <v>45</v>
      </c>
      <c r="M635" s="30" t="n">
        <v>90</v>
      </c>
      <c r="N635" s="30" t="s">
        <v>127</v>
      </c>
      <c r="O635" s="30" t="s">
        <v>139</v>
      </c>
      <c r="P635" s="30" t="s">
        <v>129</v>
      </c>
      <c r="Q635" s="32" t="n">
        <v>4895.01</v>
      </c>
      <c r="R635" s="30" t="s">
        <v>130</v>
      </c>
      <c r="S635" s="30" t="s">
        <v>178</v>
      </c>
      <c r="T635" s="30" t="n">
        <v>4</v>
      </c>
    </row>
    <row r="636" customFormat="false" ht="15" hidden="false" customHeight="false" outlineLevel="0" collapsed="false">
      <c r="A636" s="27" t="s">
        <v>1668</v>
      </c>
      <c r="B636" s="27" t="s">
        <v>1669</v>
      </c>
      <c r="C636" s="27" t="n">
        <v>50</v>
      </c>
      <c r="D636" s="27" t="s">
        <v>181</v>
      </c>
      <c r="E636" s="28" t="n">
        <v>45553</v>
      </c>
      <c r="F636" s="27" t="s">
        <v>1623</v>
      </c>
      <c r="G636" s="28" t="n">
        <v>45554</v>
      </c>
      <c r="H636" s="27" t="s">
        <v>183</v>
      </c>
      <c r="I636" s="27" t="s">
        <v>184</v>
      </c>
      <c r="J636" s="27" t="s">
        <v>213</v>
      </c>
      <c r="K636" s="27" t="s">
        <v>156</v>
      </c>
      <c r="L636" s="27" t="n">
        <v>32</v>
      </c>
      <c r="M636" s="27" t="n">
        <v>64</v>
      </c>
      <c r="N636" s="27" t="s">
        <v>186</v>
      </c>
      <c r="O636" s="27" t="s">
        <v>171</v>
      </c>
      <c r="P636" s="27" t="s">
        <v>140</v>
      </c>
      <c r="Q636" s="29" t="n">
        <v>3763.13</v>
      </c>
      <c r="R636" s="27" t="s">
        <v>130</v>
      </c>
      <c r="S636" s="27" t="s">
        <v>164</v>
      </c>
      <c r="T636" s="27" t="n">
        <v>4</v>
      </c>
    </row>
    <row r="637" customFormat="false" ht="15" hidden="false" customHeight="false" outlineLevel="0" collapsed="false">
      <c r="A637" s="30" t="s">
        <v>1670</v>
      </c>
      <c r="B637" s="30" t="s">
        <v>977</v>
      </c>
      <c r="C637" s="30" t="n">
        <v>79</v>
      </c>
      <c r="D637" s="30" t="s">
        <v>121</v>
      </c>
      <c r="E637" s="31" t="n">
        <v>45594</v>
      </c>
      <c r="F637" s="30" t="s">
        <v>1047</v>
      </c>
      <c r="G637" s="31" t="n">
        <v>45595</v>
      </c>
      <c r="H637" s="30" t="s">
        <v>168</v>
      </c>
      <c r="I637" s="30" t="s">
        <v>366</v>
      </c>
      <c r="J637" s="30" t="s">
        <v>191</v>
      </c>
      <c r="K637" s="30" t="s">
        <v>138</v>
      </c>
      <c r="L637" s="30" t="n">
        <v>27</v>
      </c>
      <c r="M637" s="30" t="n">
        <v>26</v>
      </c>
      <c r="N637" s="30" t="s">
        <v>127</v>
      </c>
      <c r="O637" s="30" t="s">
        <v>128</v>
      </c>
      <c r="P637" s="30" t="s">
        <v>187</v>
      </c>
      <c r="Q637" s="32" t="n">
        <v>1920.02</v>
      </c>
      <c r="R637" s="30" t="s">
        <v>130</v>
      </c>
      <c r="S637" s="30" t="s">
        <v>627</v>
      </c>
      <c r="T637" s="30" t="n">
        <v>4</v>
      </c>
    </row>
    <row r="638" customFormat="false" ht="15" hidden="false" customHeight="false" outlineLevel="0" collapsed="false">
      <c r="A638" s="27" t="s">
        <v>1671</v>
      </c>
      <c r="B638" s="27" t="s">
        <v>1672</v>
      </c>
      <c r="C638" s="27" t="n">
        <v>30</v>
      </c>
      <c r="D638" s="27" t="s">
        <v>486</v>
      </c>
      <c r="E638" s="28" t="n">
        <v>45377</v>
      </c>
      <c r="F638" s="27" t="s">
        <v>1384</v>
      </c>
      <c r="G638" s="28" t="n">
        <v>45378</v>
      </c>
      <c r="H638" s="27" t="s">
        <v>135</v>
      </c>
      <c r="I638" s="27" t="s">
        <v>278</v>
      </c>
      <c r="J638" s="27" t="s">
        <v>252</v>
      </c>
      <c r="K638" s="27" t="s">
        <v>138</v>
      </c>
      <c r="L638" s="27" t="n">
        <v>37</v>
      </c>
      <c r="M638" s="27" t="n">
        <v>32</v>
      </c>
      <c r="N638" s="27" t="s">
        <v>127</v>
      </c>
      <c r="O638" s="27" t="s">
        <v>139</v>
      </c>
      <c r="P638" s="27" t="s">
        <v>129</v>
      </c>
      <c r="Q638" s="29" t="n">
        <v>2133.74</v>
      </c>
      <c r="R638" s="27" t="s">
        <v>130</v>
      </c>
      <c r="S638" s="27" t="s">
        <v>151</v>
      </c>
      <c r="T638" s="27" t="n">
        <v>5</v>
      </c>
    </row>
    <row r="639" customFormat="false" ht="15" hidden="false" customHeight="false" outlineLevel="0" collapsed="false">
      <c r="A639" s="30" t="s">
        <v>1673</v>
      </c>
      <c r="B639" s="30" t="s">
        <v>1046</v>
      </c>
      <c r="C639" s="30" t="n">
        <v>20</v>
      </c>
      <c r="D639" s="30" t="s">
        <v>121</v>
      </c>
      <c r="E639" s="31" t="n">
        <v>45627</v>
      </c>
      <c r="F639" s="30" t="s">
        <v>1674</v>
      </c>
      <c r="G639" s="31" t="n">
        <v>45628</v>
      </c>
      <c r="H639" s="30" t="s">
        <v>168</v>
      </c>
      <c r="I639" s="30" t="s">
        <v>196</v>
      </c>
      <c r="J639" s="30" t="s">
        <v>170</v>
      </c>
      <c r="K639" s="30" t="s">
        <v>126</v>
      </c>
      <c r="L639" s="30" t="n">
        <v>12</v>
      </c>
      <c r="M639" s="30" t="n">
        <v>103</v>
      </c>
      <c r="N639" s="30" t="s">
        <v>127</v>
      </c>
      <c r="O639" s="30" t="s">
        <v>139</v>
      </c>
      <c r="P639" s="30" t="s">
        <v>140</v>
      </c>
      <c r="Q639" s="32" t="n">
        <v>8801.39</v>
      </c>
      <c r="R639" s="30" t="s">
        <v>130</v>
      </c>
      <c r="S639" s="30" t="s">
        <v>432</v>
      </c>
      <c r="T639" s="30" t="n">
        <v>4</v>
      </c>
    </row>
    <row r="640" customFormat="false" ht="15" hidden="false" customHeight="false" outlineLevel="0" collapsed="false">
      <c r="A640" s="27" t="s">
        <v>1675</v>
      </c>
      <c r="B640" s="27" t="s">
        <v>1676</v>
      </c>
      <c r="C640" s="27"/>
      <c r="D640" s="27" t="s">
        <v>121</v>
      </c>
      <c r="E640" s="28" t="n">
        <v>45454</v>
      </c>
      <c r="F640" s="27" t="s">
        <v>1389</v>
      </c>
      <c r="G640" s="28" t="n">
        <v>45454</v>
      </c>
      <c r="H640" s="27" t="s">
        <v>236</v>
      </c>
      <c r="I640" s="27" t="s">
        <v>323</v>
      </c>
      <c r="J640" s="27" t="s">
        <v>455</v>
      </c>
      <c r="K640" s="27" t="s">
        <v>138</v>
      </c>
      <c r="L640" s="27" t="n">
        <v>42</v>
      </c>
      <c r="M640" s="27" t="n">
        <v>20</v>
      </c>
      <c r="N640" s="27" t="s">
        <v>186</v>
      </c>
      <c r="O640" s="27" t="s">
        <v>171</v>
      </c>
      <c r="P640" s="27" t="s">
        <v>187</v>
      </c>
      <c r="Q640" s="29" t="n">
        <v>1313.08</v>
      </c>
      <c r="R640" s="27" t="s">
        <v>130</v>
      </c>
      <c r="S640" s="27" t="s">
        <v>228</v>
      </c>
      <c r="T640" s="27" t="n">
        <v>5</v>
      </c>
    </row>
    <row r="641" customFormat="false" ht="15" hidden="false" customHeight="false" outlineLevel="0" collapsed="false">
      <c r="A641" s="30" t="s">
        <v>1677</v>
      </c>
      <c r="B641" s="30" t="s">
        <v>1678</v>
      </c>
      <c r="C641" s="30" t="n">
        <v>65</v>
      </c>
      <c r="D641" s="30" t="s">
        <v>121</v>
      </c>
      <c r="E641" s="31" t="n">
        <v>45523</v>
      </c>
      <c r="F641" s="30" t="s">
        <v>717</v>
      </c>
      <c r="G641" s="31" t="n">
        <v>45523</v>
      </c>
      <c r="H641" s="30" t="s">
        <v>236</v>
      </c>
      <c r="I641" s="30" t="s">
        <v>323</v>
      </c>
      <c r="J641" s="30" t="s">
        <v>267</v>
      </c>
      <c r="K641" s="30" t="s">
        <v>138</v>
      </c>
      <c r="L641" s="30" t="n">
        <v>78</v>
      </c>
      <c r="M641" s="30" t="n">
        <v>36</v>
      </c>
      <c r="N641" s="30" t="s">
        <v>127</v>
      </c>
      <c r="O641" s="30" t="s">
        <v>149</v>
      </c>
      <c r="P641" s="30" t="s">
        <v>140</v>
      </c>
      <c r="Q641" s="32" t="n">
        <v>1256.84</v>
      </c>
      <c r="R641" s="30" t="s">
        <v>172</v>
      </c>
      <c r="S641" s="30" t="s">
        <v>151</v>
      </c>
      <c r="T641" s="30" t="n">
        <v>4</v>
      </c>
    </row>
    <row r="642" customFormat="false" ht="15" hidden="false" customHeight="false" outlineLevel="0" collapsed="false">
      <c r="A642" s="27" t="s">
        <v>1679</v>
      </c>
      <c r="B642" s="27" t="s">
        <v>505</v>
      </c>
      <c r="C642" s="27" t="n">
        <v>47</v>
      </c>
      <c r="D642" s="27" t="s">
        <v>121</v>
      </c>
      <c r="E642" s="28" t="n">
        <v>45363</v>
      </c>
      <c r="F642" s="27" t="s">
        <v>1674</v>
      </c>
      <c r="G642" s="28" t="n">
        <v>45364</v>
      </c>
      <c r="H642" s="27" t="s">
        <v>236</v>
      </c>
      <c r="I642" s="27" t="s">
        <v>237</v>
      </c>
      <c r="J642" s="27" t="s">
        <v>238</v>
      </c>
      <c r="K642" s="27" t="s">
        <v>138</v>
      </c>
      <c r="L642" s="27" t="n">
        <v>69</v>
      </c>
      <c r="M642" s="27" t="n">
        <v>39</v>
      </c>
      <c r="N642" s="27" t="s">
        <v>127</v>
      </c>
      <c r="O642" s="27" t="s">
        <v>171</v>
      </c>
      <c r="P642" s="27" t="s">
        <v>129</v>
      </c>
      <c r="Q642" s="29" t="n">
        <v>1832.87</v>
      </c>
      <c r="R642" s="27" t="s">
        <v>130</v>
      </c>
      <c r="S642" s="27" t="s">
        <v>151</v>
      </c>
      <c r="T642" s="27" t="n">
        <v>5</v>
      </c>
    </row>
    <row r="643" customFormat="false" ht="15" hidden="false" customHeight="false" outlineLevel="0" collapsed="false">
      <c r="A643" s="30" t="s">
        <v>1680</v>
      </c>
      <c r="B643" s="30" t="s">
        <v>1681</v>
      </c>
      <c r="C643" s="30" t="n">
        <v>27</v>
      </c>
      <c r="D643" s="30" t="s">
        <v>181</v>
      </c>
      <c r="E643" s="31" t="n">
        <v>45480</v>
      </c>
      <c r="F643" s="30" t="s">
        <v>211</v>
      </c>
      <c r="G643" s="31" t="n">
        <v>45485</v>
      </c>
      <c r="H643" s="30" t="s">
        <v>183</v>
      </c>
      <c r="I643" s="30" t="s">
        <v>184</v>
      </c>
      <c r="J643" s="30" t="s">
        <v>411</v>
      </c>
      <c r="K643" s="30" t="s">
        <v>126</v>
      </c>
      <c r="L643" s="30" t="n">
        <v>5</v>
      </c>
      <c r="M643" s="30" t="n">
        <v>97</v>
      </c>
      <c r="N643" s="30" t="s">
        <v>186</v>
      </c>
      <c r="O643" s="30" t="s">
        <v>139</v>
      </c>
      <c r="P643" s="30" t="s">
        <v>187</v>
      </c>
      <c r="Q643" s="32" t="n">
        <v>8856.98</v>
      </c>
      <c r="R643" s="30" t="s">
        <v>130</v>
      </c>
      <c r="S643" s="30" t="s">
        <v>141</v>
      </c>
      <c r="T643" s="30" t="n">
        <v>4</v>
      </c>
    </row>
    <row r="644" customFormat="false" ht="15" hidden="false" customHeight="false" outlineLevel="0" collapsed="false">
      <c r="A644" s="27" t="s">
        <v>1682</v>
      </c>
      <c r="B644" s="27" t="s">
        <v>1683</v>
      </c>
      <c r="C644" s="27" t="n">
        <v>42</v>
      </c>
      <c r="D644" s="27" t="s">
        <v>121</v>
      </c>
      <c r="E644" s="28" t="n">
        <v>45303</v>
      </c>
      <c r="F644" s="27" t="s">
        <v>417</v>
      </c>
      <c r="G644" s="28" t="n">
        <v>45303</v>
      </c>
      <c r="H644" s="27" t="s">
        <v>183</v>
      </c>
      <c r="I644" s="27" t="s">
        <v>184</v>
      </c>
      <c r="J644" s="27" t="s">
        <v>185</v>
      </c>
      <c r="K644" s="27" t="s">
        <v>138</v>
      </c>
      <c r="L644" s="27" t="n">
        <v>65</v>
      </c>
      <c r="M644" s="27" t="n">
        <v>29</v>
      </c>
      <c r="N644" s="27" t="s">
        <v>127</v>
      </c>
      <c r="O644" s="27" t="s">
        <v>139</v>
      </c>
      <c r="P644" s="27" t="s">
        <v>140</v>
      </c>
      <c r="Q644" s="29" t="n">
        <v>1495.28</v>
      </c>
      <c r="R644" s="27" t="s">
        <v>130</v>
      </c>
      <c r="S644" s="27" t="s">
        <v>164</v>
      </c>
      <c r="T644" s="27" t="n">
        <v>4</v>
      </c>
    </row>
    <row r="645" customFormat="false" ht="15" hidden="false" customHeight="false" outlineLevel="0" collapsed="false">
      <c r="A645" s="30" t="s">
        <v>1684</v>
      </c>
      <c r="B645" s="30" t="s">
        <v>1557</v>
      </c>
      <c r="C645" s="30" t="n">
        <v>34</v>
      </c>
      <c r="D645" s="30" t="s">
        <v>121</v>
      </c>
      <c r="E645" s="31" t="n">
        <v>45629</v>
      </c>
      <c r="F645" s="30" t="s">
        <v>546</v>
      </c>
      <c r="G645" s="31" t="n">
        <v>45629</v>
      </c>
      <c r="H645" s="30" t="s">
        <v>242</v>
      </c>
      <c r="I645" s="30" t="s">
        <v>243</v>
      </c>
      <c r="J645" s="30" t="s">
        <v>401</v>
      </c>
      <c r="K645" s="30" t="s">
        <v>138</v>
      </c>
      <c r="L645" s="30" t="n">
        <v>51</v>
      </c>
      <c r="M645" s="30" t="n">
        <v>26</v>
      </c>
      <c r="N645" s="30" t="s">
        <v>127</v>
      </c>
      <c r="O645" s="30" t="s">
        <v>139</v>
      </c>
      <c r="P645" s="30" t="s">
        <v>150</v>
      </c>
      <c r="Q645" s="32" t="n">
        <v>2628.11</v>
      </c>
      <c r="R645" s="30" t="s">
        <v>268</v>
      </c>
      <c r="S645" s="30" t="s">
        <v>131</v>
      </c>
      <c r="T645" s="30" t="n">
        <v>2</v>
      </c>
    </row>
    <row r="646" customFormat="false" ht="15" hidden="false" customHeight="false" outlineLevel="0" collapsed="false">
      <c r="A646" s="27" t="s">
        <v>1685</v>
      </c>
      <c r="B646" s="27" t="s">
        <v>1686</v>
      </c>
      <c r="C646" s="27" t="n">
        <v>39</v>
      </c>
      <c r="D646" s="27" t="s">
        <v>181</v>
      </c>
      <c r="E646" s="28" t="n">
        <v>45396</v>
      </c>
      <c r="F646" s="27" t="s">
        <v>853</v>
      </c>
      <c r="G646" s="28" t="n">
        <v>45398</v>
      </c>
      <c r="H646" s="27" t="s">
        <v>242</v>
      </c>
      <c r="I646" s="27" t="s">
        <v>243</v>
      </c>
      <c r="J646" s="27" t="s">
        <v>316</v>
      </c>
      <c r="K646" s="27" t="s">
        <v>126</v>
      </c>
      <c r="L646" s="27" t="n">
        <v>43</v>
      </c>
      <c r="M646" s="27" t="n">
        <v>59</v>
      </c>
      <c r="N646" s="27" t="s">
        <v>127</v>
      </c>
      <c r="O646" s="27" t="s">
        <v>171</v>
      </c>
      <c r="P646" s="27" t="s">
        <v>140</v>
      </c>
      <c r="Q646" s="29" t="n">
        <v>6632.94</v>
      </c>
      <c r="R646" s="27" t="s">
        <v>268</v>
      </c>
      <c r="S646" s="27" t="s">
        <v>141</v>
      </c>
      <c r="T646" s="27"/>
    </row>
    <row r="647" customFormat="false" ht="15" hidden="false" customHeight="false" outlineLevel="0" collapsed="false">
      <c r="A647" s="30" t="s">
        <v>1687</v>
      </c>
      <c r="B647" s="30" t="s">
        <v>1688</v>
      </c>
      <c r="C647" s="30" t="n">
        <v>45</v>
      </c>
      <c r="D647" s="30" t="s">
        <v>121</v>
      </c>
      <c r="E647" s="31" t="n">
        <v>45383</v>
      </c>
      <c r="F647" s="30" t="s">
        <v>450</v>
      </c>
      <c r="G647" s="31" t="n">
        <v>45386</v>
      </c>
      <c r="H647" s="30" t="s">
        <v>135</v>
      </c>
      <c r="I647" s="30" t="s">
        <v>278</v>
      </c>
      <c r="J647" s="30" t="s">
        <v>252</v>
      </c>
      <c r="K647" s="30" t="s">
        <v>156</v>
      </c>
      <c r="L647" s="30" t="n">
        <v>45</v>
      </c>
      <c r="M647" s="30" t="n">
        <v>47</v>
      </c>
      <c r="N647" s="30" t="s">
        <v>127</v>
      </c>
      <c r="O647" s="30" t="s">
        <v>139</v>
      </c>
      <c r="P647" s="30" t="s">
        <v>187</v>
      </c>
      <c r="Q647" s="32"/>
      <c r="R647" s="30" t="s">
        <v>172</v>
      </c>
      <c r="S647" s="30" t="s">
        <v>335</v>
      </c>
      <c r="T647" s="30" t="n">
        <v>4</v>
      </c>
    </row>
    <row r="648" customFormat="false" ht="15" hidden="false" customHeight="false" outlineLevel="0" collapsed="false">
      <c r="A648" s="27" t="s">
        <v>1689</v>
      </c>
      <c r="B648" s="27" t="s">
        <v>1690</v>
      </c>
      <c r="C648" s="27" t="n">
        <v>61</v>
      </c>
      <c r="D648" s="27" t="s">
        <v>181</v>
      </c>
      <c r="E648" s="28" t="n">
        <v>45619</v>
      </c>
      <c r="F648" s="27" t="s">
        <v>762</v>
      </c>
      <c r="G648" s="28" t="n">
        <v>45621</v>
      </c>
      <c r="H648" s="27" t="s">
        <v>123</v>
      </c>
      <c r="I648" s="27" t="s">
        <v>124</v>
      </c>
      <c r="J648" s="27" t="s">
        <v>418</v>
      </c>
      <c r="K648" s="27" t="s">
        <v>156</v>
      </c>
      <c r="L648" s="27" t="n">
        <v>48</v>
      </c>
      <c r="M648" s="27" t="n">
        <v>61</v>
      </c>
      <c r="N648" s="27" t="s">
        <v>127</v>
      </c>
      <c r="O648" s="27" t="s">
        <v>128</v>
      </c>
      <c r="P648" s="27" t="s">
        <v>140</v>
      </c>
      <c r="Q648" s="29" t="n">
        <v>3805.26</v>
      </c>
      <c r="R648" s="27" t="s">
        <v>130</v>
      </c>
      <c r="S648" s="27" t="s">
        <v>151</v>
      </c>
      <c r="T648" s="27" t="n">
        <v>5</v>
      </c>
    </row>
    <row r="649" customFormat="false" ht="15" hidden="false" customHeight="false" outlineLevel="0" collapsed="false">
      <c r="A649" s="30" t="s">
        <v>1691</v>
      </c>
      <c r="B649" s="30" t="s">
        <v>1648</v>
      </c>
      <c r="C649" s="30" t="n">
        <v>16</v>
      </c>
      <c r="D649" s="30" t="s">
        <v>121</v>
      </c>
      <c r="E649" s="31" t="n">
        <v>45515</v>
      </c>
      <c r="F649" s="30" t="s">
        <v>927</v>
      </c>
      <c r="G649" s="31" t="n">
        <v>45515</v>
      </c>
      <c r="H649" s="30" t="s">
        <v>217</v>
      </c>
      <c r="I649" s="30" t="s">
        <v>344</v>
      </c>
      <c r="J649" s="30" t="s">
        <v>218</v>
      </c>
      <c r="K649" s="30" t="s">
        <v>138</v>
      </c>
      <c r="L649" s="30" t="n">
        <v>89</v>
      </c>
      <c r="M649" s="30" t="n">
        <v>19</v>
      </c>
      <c r="N649" s="30" t="s">
        <v>127</v>
      </c>
      <c r="O649" s="30" t="s">
        <v>128</v>
      </c>
      <c r="P649" s="30" t="s">
        <v>129</v>
      </c>
      <c r="Q649" s="32" t="n">
        <v>1466.43</v>
      </c>
      <c r="R649" s="30" t="s">
        <v>130</v>
      </c>
      <c r="S649" s="30" t="s">
        <v>164</v>
      </c>
      <c r="T649" s="30" t="n">
        <v>5</v>
      </c>
    </row>
    <row r="650" customFormat="false" ht="15" hidden="false" customHeight="false" outlineLevel="0" collapsed="false">
      <c r="A650" s="27" t="s">
        <v>1692</v>
      </c>
      <c r="B650" s="27" t="s">
        <v>1693</v>
      </c>
      <c r="C650" s="27" t="n">
        <v>31</v>
      </c>
      <c r="D650" s="27" t="s">
        <v>181</v>
      </c>
      <c r="E650" s="28" t="n">
        <v>45631</v>
      </c>
      <c r="F650" s="27" t="s">
        <v>621</v>
      </c>
      <c r="G650" s="28" t="n">
        <v>45643</v>
      </c>
      <c r="H650" s="27" t="s">
        <v>217</v>
      </c>
      <c r="I650" s="27" t="s">
        <v>344</v>
      </c>
      <c r="J650" s="27" t="s">
        <v>483</v>
      </c>
      <c r="K650" s="27" t="s">
        <v>202</v>
      </c>
      <c r="L650" s="27" t="n">
        <v>5</v>
      </c>
      <c r="M650" s="27" t="n">
        <v>79</v>
      </c>
      <c r="N650" s="27" t="s">
        <v>186</v>
      </c>
      <c r="O650" s="27" t="s">
        <v>139</v>
      </c>
      <c r="P650" s="27" t="s">
        <v>187</v>
      </c>
      <c r="Q650" s="29" t="n">
        <v>16905.52</v>
      </c>
      <c r="R650" s="27" t="s">
        <v>268</v>
      </c>
      <c r="S650" s="27" t="s">
        <v>164</v>
      </c>
      <c r="T650" s="27" t="n">
        <v>4</v>
      </c>
    </row>
    <row r="651" customFormat="false" ht="15" hidden="false" customHeight="false" outlineLevel="0" collapsed="false">
      <c r="A651" s="30" t="s">
        <v>1694</v>
      </c>
      <c r="B651" s="30" t="s">
        <v>1695</v>
      </c>
      <c r="C651" s="30" t="n">
        <v>60</v>
      </c>
      <c r="D651" s="30" t="s">
        <v>181</v>
      </c>
      <c r="E651" s="31" t="n">
        <v>45306</v>
      </c>
      <c r="F651" s="30" t="s">
        <v>1696</v>
      </c>
      <c r="G651" s="31" t="n">
        <v>45309</v>
      </c>
      <c r="H651" s="30" t="s">
        <v>161</v>
      </c>
      <c r="I651" s="30" t="s">
        <v>538</v>
      </c>
      <c r="J651" s="30" t="s">
        <v>385</v>
      </c>
      <c r="K651" s="30" t="s">
        <v>126</v>
      </c>
      <c r="L651" s="30" t="n">
        <v>6</v>
      </c>
      <c r="M651" s="30" t="n">
        <v>142</v>
      </c>
      <c r="N651" s="30" t="s">
        <v>127</v>
      </c>
      <c r="O651" s="30" t="s">
        <v>139</v>
      </c>
      <c r="P651" s="30" t="s">
        <v>187</v>
      </c>
      <c r="Q651" s="32" t="n">
        <v>8486.3</v>
      </c>
      <c r="R651" s="30" t="s">
        <v>462</v>
      </c>
      <c r="S651" s="30" t="s">
        <v>141</v>
      </c>
      <c r="T651" s="30" t="n">
        <v>2</v>
      </c>
    </row>
    <row r="652" customFormat="false" ht="15" hidden="false" customHeight="false" outlineLevel="0" collapsed="false">
      <c r="A652" s="27" t="s">
        <v>1697</v>
      </c>
      <c r="B652" s="27" t="s">
        <v>1698</v>
      </c>
      <c r="C652" s="27" t="n">
        <v>20</v>
      </c>
      <c r="D652" s="27" t="s">
        <v>121</v>
      </c>
      <c r="E652" s="28" t="n">
        <v>45500</v>
      </c>
      <c r="F652" s="27" t="s">
        <v>160</v>
      </c>
      <c r="G652" s="28" t="n">
        <v>45500</v>
      </c>
      <c r="H652" s="27" t="s">
        <v>183</v>
      </c>
      <c r="I652" s="27" t="s">
        <v>184</v>
      </c>
      <c r="J652" s="27" t="s">
        <v>213</v>
      </c>
      <c r="K652" s="27" t="s">
        <v>156</v>
      </c>
      <c r="L652" s="27" t="n">
        <v>57</v>
      </c>
      <c r="M652" s="27" t="n">
        <v>53</v>
      </c>
      <c r="N652" s="27" t="s">
        <v>127</v>
      </c>
      <c r="O652" s="27" t="s">
        <v>171</v>
      </c>
      <c r="P652" s="27" t="s">
        <v>187</v>
      </c>
      <c r="Q652" s="29" t="n">
        <v>3809.8</v>
      </c>
      <c r="R652" s="27" t="s">
        <v>462</v>
      </c>
      <c r="S652" s="27" t="s">
        <v>734</v>
      </c>
      <c r="T652" s="27" t="n">
        <v>3</v>
      </c>
    </row>
    <row r="653" customFormat="false" ht="15" hidden="false" customHeight="false" outlineLevel="0" collapsed="false">
      <c r="A653" s="30" t="s">
        <v>1699</v>
      </c>
      <c r="B653" s="30" t="s">
        <v>1700</v>
      </c>
      <c r="C653" s="30" t="n">
        <v>50</v>
      </c>
      <c r="D653" s="30" t="s">
        <v>121</v>
      </c>
      <c r="E653" s="31" t="n">
        <v>45634</v>
      </c>
      <c r="F653" s="30" t="s">
        <v>1399</v>
      </c>
      <c r="G653" s="31" t="n">
        <v>45635</v>
      </c>
      <c r="H653" s="30" t="s">
        <v>146</v>
      </c>
      <c r="I653" s="30" t="s">
        <v>309</v>
      </c>
      <c r="J653" s="30" t="s">
        <v>222</v>
      </c>
      <c r="K653" s="30" t="s">
        <v>138</v>
      </c>
      <c r="L653" s="30" t="n">
        <v>52</v>
      </c>
      <c r="M653" s="30" t="n">
        <v>42</v>
      </c>
      <c r="N653" s="30" t="s">
        <v>127</v>
      </c>
      <c r="O653" s="30" t="s">
        <v>139</v>
      </c>
      <c r="P653" s="30" t="s">
        <v>129</v>
      </c>
      <c r="Q653" s="32" t="n">
        <v>2906.34</v>
      </c>
      <c r="R653" s="30" t="s">
        <v>130</v>
      </c>
      <c r="S653" s="30" t="s">
        <v>192</v>
      </c>
      <c r="T653" s="30" t="n">
        <v>4</v>
      </c>
    </row>
    <row r="654" customFormat="false" ht="15" hidden="false" customHeight="false" outlineLevel="0" collapsed="false">
      <c r="A654" s="27" t="s">
        <v>1701</v>
      </c>
      <c r="B654" s="27" t="s">
        <v>1702</v>
      </c>
      <c r="C654" s="27" t="n">
        <v>22</v>
      </c>
      <c r="D654" s="27" t="s">
        <v>121</v>
      </c>
      <c r="E654" s="28" t="n">
        <v>45385</v>
      </c>
      <c r="F654" s="27" t="s">
        <v>479</v>
      </c>
      <c r="G654" s="28" t="n">
        <v>45386</v>
      </c>
      <c r="H654" s="27" t="s">
        <v>146</v>
      </c>
      <c r="I654" s="27" t="s">
        <v>176</v>
      </c>
      <c r="J654" s="27" t="s">
        <v>148</v>
      </c>
      <c r="K654" s="27" t="s">
        <v>156</v>
      </c>
      <c r="L654" s="27" t="n">
        <v>63</v>
      </c>
      <c r="M654" s="27" t="n">
        <v>38</v>
      </c>
      <c r="N654" s="27" t="s">
        <v>127</v>
      </c>
      <c r="O654" s="27" t="s">
        <v>171</v>
      </c>
      <c r="P654" s="27" t="s">
        <v>129</v>
      </c>
      <c r="Q654" s="29" t="n">
        <v>4145.27</v>
      </c>
      <c r="R654" s="27" t="s">
        <v>172</v>
      </c>
      <c r="S654" s="27" t="s">
        <v>164</v>
      </c>
      <c r="T654" s="27" t="n">
        <v>3</v>
      </c>
    </row>
    <row r="655" customFormat="false" ht="15" hidden="false" customHeight="false" outlineLevel="0" collapsed="false">
      <c r="A655" s="30" t="s">
        <v>1703</v>
      </c>
      <c r="B655" s="30" t="s">
        <v>1704</v>
      </c>
      <c r="C655" s="30" t="n">
        <v>57</v>
      </c>
      <c r="D655" s="30" t="s">
        <v>121</v>
      </c>
      <c r="E655" s="31" t="n">
        <v>45494</v>
      </c>
      <c r="F655" s="30" t="s">
        <v>669</v>
      </c>
      <c r="G655" s="31" t="n">
        <v>45495</v>
      </c>
      <c r="H655" s="30" t="s">
        <v>123</v>
      </c>
      <c r="I655" s="30" t="s">
        <v>155</v>
      </c>
      <c r="J655" s="30" t="s">
        <v>418</v>
      </c>
      <c r="K655" s="30" t="s">
        <v>138</v>
      </c>
      <c r="L655" s="30" t="n">
        <v>66</v>
      </c>
      <c r="M655" s="30" t="n">
        <v>29</v>
      </c>
      <c r="N655" s="30" t="s">
        <v>127</v>
      </c>
      <c r="O655" s="30" t="s">
        <v>128</v>
      </c>
      <c r="P655" s="30" t="s">
        <v>150</v>
      </c>
      <c r="Q655" s="32" t="n">
        <v>1199.33</v>
      </c>
      <c r="R655" s="30" t="s">
        <v>130</v>
      </c>
      <c r="S655" s="30" t="s">
        <v>310</v>
      </c>
      <c r="T655" s="30" t="n">
        <v>4</v>
      </c>
    </row>
    <row r="656" customFormat="false" ht="15" hidden="false" customHeight="false" outlineLevel="0" collapsed="false">
      <c r="A656" s="27" t="s">
        <v>1705</v>
      </c>
      <c r="B656" s="27" t="s">
        <v>1181</v>
      </c>
      <c r="C656" s="27" t="n">
        <v>81</v>
      </c>
      <c r="D656" s="27" t="s">
        <v>181</v>
      </c>
      <c r="E656" s="28" t="n">
        <v>45650</v>
      </c>
      <c r="F656" s="27" t="s">
        <v>956</v>
      </c>
      <c r="G656" s="28" t="n">
        <v>45655</v>
      </c>
      <c r="H656" s="27" t="s">
        <v>161</v>
      </c>
      <c r="I656" s="27" t="s">
        <v>320</v>
      </c>
      <c r="J656" s="27" t="s">
        <v>258</v>
      </c>
      <c r="K656" s="27" t="s">
        <v>126</v>
      </c>
      <c r="L656" s="27" t="n">
        <v>16</v>
      </c>
      <c r="M656" s="27" t="n">
        <v>118</v>
      </c>
      <c r="N656" s="27" t="s">
        <v>127</v>
      </c>
      <c r="O656" s="27" t="s">
        <v>139</v>
      </c>
      <c r="P656" s="27" t="s">
        <v>129</v>
      </c>
      <c r="Q656" s="29" t="n">
        <v>7889.42</v>
      </c>
      <c r="R656" s="27" t="s">
        <v>130</v>
      </c>
      <c r="S656" s="27" t="s">
        <v>131</v>
      </c>
      <c r="T656" s="27" t="n">
        <v>3</v>
      </c>
    </row>
    <row r="657" customFormat="false" ht="15" hidden="false" customHeight="false" outlineLevel="0" collapsed="false">
      <c r="A657" s="30" t="s">
        <v>1706</v>
      </c>
      <c r="B657" s="30" t="s">
        <v>884</v>
      </c>
      <c r="C657" s="30" t="n">
        <v>26</v>
      </c>
      <c r="D657" s="30" t="s">
        <v>486</v>
      </c>
      <c r="E657" s="31" t="n">
        <v>45554</v>
      </c>
      <c r="F657" s="30" t="s">
        <v>953</v>
      </c>
      <c r="G657" s="31" t="n">
        <v>45555</v>
      </c>
      <c r="H657" s="30" t="s">
        <v>161</v>
      </c>
      <c r="I657" s="30" t="s">
        <v>162</v>
      </c>
      <c r="J657" s="30" t="s">
        <v>426</v>
      </c>
      <c r="K657" s="30" t="s">
        <v>138</v>
      </c>
      <c r="L657" s="30" t="n">
        <v>43</v>
      </c>
      <c r="M657" s="30" t="n">
        <v>36</v>
      </c>
      <c r="N657" s="30" t="s">
        <v>127</v>
      </c>
      <c r="O657" s="30" t="s">
        <v>149</v>
      </c>
      <c r="P657" s="30" t="s">
        <v>129</v>
      </c>
      <c r="Q657" s="32" t="n">
        <v>2129.35</v>
      </c>
      <c r="R657" s="30" t="s">
        <v>130</v>
      </c>
      <c r="S657" s="30" t="s">
        <v>164</v>
      </c>
      <c r="T657" s="30" t="n">
        <v>3</v>
      </c>
    </row>
    <row r="658" customFormat="false" ht="15" hidden="false" customHeight="false" outlineLevel="0" collapsed="false">
      <c r="A658" s="27" t="s">
        <v>1707</v>
      </c>
      <c r="B658" s="27" t="s">
        <v>1708</v>
      </c>
      <c r="C658" s="27"/>
      <c r="D658" s="27" t="s">
        <v>181</v>
      </c>
      <c r="E658" s="28" t="n">
        <v>45361</v>
      </c>
      <c r="F658" s="27" t="s">
        <v>341</v>
      </c>
      <c r="G658" s="28" t="n">
        <v>45361</v>
      </c>
      <c r="H658" s="27" t="s">
        <v>146</v>
      </c>
      <c r="I658" s="27" t="s">
        <v>147</v>
      </c>
      <c r="J658" s="27" t="s">
        <v>177</v>
      </c>
      <c r="K658" s="27" t="s">
        <v>156</v>
      </c>
      <c r="L658" s="27" t="n">
        <v>72</v>
      </c>
      <c r="M658" s="27" t="n">
        <v>59</v>
      </c>
      <c r="N658" s="27" t="s">
        <v>127</v>
      </c>
      <c r="O658" s="27" t="s">
        <v>128</v>
      </c>
      <c r="P658" s="27" t="s">
        <v>187</v>
      </c>
      <c r="Q658" s="29" t="n">
        <v>3463.66</v>
      </c>
      <c r="R658" s="27" t="s">
        <v>130</v>
      </c>
      <c r="S658" s="27" t="s">
        <v>157</v>
      </c>
      <c r="T658" s="27" t="n">
        <v>5</v>
      </c>
    </row>
    <row r="659" customFormat="false" ht="15" hidden="false" customHeight="false" outlineLevel="0" collapsed="false">
      <c r="A659" s="30" t="s">
        <v>1709</v>
      </c>
      <c r="B659" s="30" t="s">
        <v>1314</v>
      </c>
      <c r="C659" s="30" t="n">
        <v>32</v>
      </c>
      <c r="D659" s="30" t="s">
        <v>121</v>
      </c>
      <c r="E659" s="31" t="n">
        <v>45294</v>
      </c>
      <c r="F659" s="30" t="s">
        <v>1320</v>
      </c>
      <c r="G659" s="31" t="n">
        <v>45299</v>
      </c>
      <c r="H659" s="30" t="s">
        <v>123</v>
      </c>
      <c r="I659" s="30" t="s">
        <v>124</v>
      </c>
      <c r="J659" s="30" t="s">
        <v>508</v>
      </c>
      <c r="K659" s="30" t="s">
        <v>126</v>
      </c>
      <c r="L659" s="30" t="n">
        <v>25</v>
      </c>
      <c r="M659" s="30" t="n">
        <v>137</v>
      </c>
      <c r="N659" s="30" t="s">
        <v>186</v>
      </c>
      <c r="O659" s="30" t="s">
        <v>149</v>
      </c>
      <c r="P659" s="30" t="s">
        <v>187</v>
      </c>
      <c r="Q659" s="32" t="n">
        <v>7930.75</v>
      </c>
      <c r="R659" s="30" t="s">
        <v>268</v>
      </c>
      <c r="S659" s="30" t="s">
        <v>335</v>
      </c>
      <c r="T659" s="30" t="n">
        <v>3</v>
      </c>
    </row>
    <row r="660" customFormat="false" ht="15" hidden="false" customHeight="false" outlineLevel="0" collapsed="false">
      <c r="A660" s="27" t="s">
        <v>1710</v>
      </c>
      <c r="B660" s="27" t="s">
        <v>189</v>
      </c>
      <c r="C660" s="27" t="n">
        <v>59</v>
      </c>
      <c r="D660" s="27" t="s">
        <v>121</v>
      </c>
      <c r="E660" s="28" t="n">
        <v>45315</v>
      </c>
      <c r="F660" s="27" t="s">
        <v>1711</v>
      </c>
      <c r="G660" s="28" t="n">
        <v>45317</v>
      </c>
      <c r="H660" s="27" t="s">
        <v>146</v>
      </c>
      <c r="I660" s="27" t="s">
        <v>147</v>
      </c>
      <c r="J660" s="27" t="s">
        <v>222</v>
      </c>
      <c r="K660" s="27" t="s">
        <v>156</v>
      </c>
      <c r="L660" s="27" t="n">
        <v>19</v>
      </c>
      <c r="M660" s="27" t="n">
        <v>68</v>
      </c>
      <c r="N660" s="27" t="s">
        <v>127</v>
      </c>
      <c r="O660" s="27" t="s">
        <v>128</v>
      </c>
      <c r="P660" s="27" t="s">
        <v>150</v>
      </c>
      <c r="Q660" s="29" t="n">
        <v>3846.14</v>
      </c>
      <c r="R660" s="27" t="s">
        <v>130</v>
      </c>
      <c r="S660" s="27" t="s">
        <v>178</v>
      </c>
      <c r="T660" s="27" t="n">
        <v>5</v>
      </c>
    </row>
    <row r="661" customFormat="false" ht="15" hidden="false" customHeight="false" outlineLevel="0" collapsed="false">
      <c r="A661" s="30" t="s">
        <v>1712</v>
      </c>
      <c r="B661" s="30" t="s">
        <v>1713</v>
      </c>
      <c r="C661" s="30" t="n">
        <v>61</v>
      </c>
      <c r="D661" s="30" t="s">
        <v>181</v>
      </c>
      <c r="E661" s="31" t="n">
        <v>45422</v>
      </c>
      <c r="F661" s="30" t="s">
        <v>494</v>
      </c>
      <c r="G661" s="31" t="n">
        <v>45423</v>
      </c>
      <c r="H661" s="30" t="s">
        <v>146</v>
      </c>
      <c r="I661" s="30" t="s">
        <v>309</v>
      </c>
      <c r="J661" s="30" t="s">
        <v>148</v>
      </c>
      <c r="K661" s="30" t="s">
        <v>138</v>
      </c>
      <c r="L661" s="30" t="n">
        <v>51</v>
      </c>
      <c r="M661" s="30" t="n">
        <v>32</v>
      </c>
      <c r="N661" s="30" t="s">
        <v>127</v>
      </c>
      <c r="O661" s="30" t="s">
        <v>139</v>
      </c>
      <c r="P661" s="30" t="s">
        <v>187</v>
      </c>
      <c r="Q661" s="32" t="n">
        <v>2607.83</v>
      </c>
      <c r="R661" s="30" t="s">
        <v>130</v>
      </c>
      <c r="S661" s="30" t="s">
        <v>223</v>
      </c>
      <c r="T661" s="30" t="n">
        <v>5</v>
      </c>
    </row>
    <row r="662" customFormat="false" ht="15" hidden="false" customHeight="false" outlineLevel="0" collapsed="false">
      <c r="A662" s="27" t="s">
        <v>1714</v>
      </c>
      <c r="B662" s="27" t="s">
        <v>811</v>
      </c>
      <c r="C662" s="27" t="n">
        <v>84</v>
      </c>
      <c r="D662" s="27" t="s">
        <v>181</v>
      </c>
      <c r="E662" s="28" t="n">
        <v>45328</v>
      </c>
      <c r="F662" s="27" t="s">
        <v>1320</v>
      </c>
      <c r="G662" s="28" t="n">
        <v>45329</v>
      </c>
      <c r="H662" s="27" t="s">
        <v>168</v>
      </c>
      <c r="I662" s="27" t="s">
        <v>196</v>
      </c>
      <c r="J662" s="27" t="s">
        <v>441</v>
      </c>
      <c r="K662" s="27" t="s">
        <v>156</v>
      </c>
      <c r="L662" s="27" t="n">
        <v>32</v>
      </c>
      <c r="M662" s="27" t="n">
        <v>54</v>
      </c>
      <c r="N662" s="27" t="s">
        <v>127</v>
      </c>
      <c r="O662" s="27" t="s">
        <v>171</v>
      </c>
      <c r="P662" s="27" t="s">
        <v>140</v>
      </c>
      <c r="Q662" s="29" t="n">
        <v>4271.05</v>
      </c>
      <c r="R662" s="27" t="s">
        <v>130</v>
      </c>
      <c r="S662" s="27" t="s">
        <v>335</v>
      </c>
      <c r="T662" s="27" t="n">
        <v>5</v>
      </c>
    </row>
    <row r="663" customFormat="false" ht="15" hidden="false" customHeight="false" outlineLevel="0" collapsed="false">
      <c r="A663" s="30" t="s">
        <v>1715</v>
      </c>
      <c r="B663" s="30" t="s">
        <v>1031</v>
      </c>
      <c r="C663" s="30" t="n">
        <v>51</v>
      </c>
      <c r="D663" s="30" t="s">
        <v>121</v>
      </c>
      <c r="E663" s="31" t="n">
        <v>45538</v>
      </c>
      <c r="F663" s="30" t="s">
        <v>421</v>
      </c>
      <c r="G663" s="31" t="n">
        <v>45538</v>
      </c>
      <c r="H663" s="30" t="s">
        <v>183</v>
      </c>
      <c r="I663" s="30" t="s">
        <v>212</v>
      </c>
      <c r="J663" s="30" t="s">
        <v>185</v>
      </c>
      <c r="K663" s="30" t="s">
        <v>138</v>
      </c>
      <c r="L663" s="30" t="n">
        <v>90</v>
      </c>
      <c r="M663" s="30" t="n">
        <v>45</v>
      </c>
      <c r="N663" s="30" t="s">
        <v>127</v>
      </c>
      <c r="O663" s="30" t="s">
        <v>139</v>
      </c>
      <c r="P663" s="30" t="s">
        <v>140</v>
      </c>
      <c r="Q663" s="32" t="n">
        <v>2332.85</v>
      </c>
      <c r="R663" s="30" t="s">
        <v>130</v>
      </c>
      <c r="S663" s="30" t="s">
        <v>131</v>
      </c>
      <c r="T663" s="30" t="n">
        <v>5</v>
      </c>
    </row>
    <row r="664" customFormat="false" ht="15" hidden="false" customHeight="false" outlineLevel="0" collapsed="false">
      <c r="A664" s="27" t="s">
        <v>1716</v>
      </c>
      <c r="B664" s="27" t="s">
        <v>1717</v>
      </c>
      <c r="C664" s="27" t="n">
        <v>45</v>
      </c>
      <c r="D664" s="27" t="s">
        <v>181</v>
      </c>
      <c r="E664" s="28" t="n">
        <v>45328</v>
      </c>
      <c r="F664" s="27" t="s">
        <v>608</v>
      </c>
      <c r="G664" s="28" t="n">
        <v>45339</v>
      </c>
      <c r="H664" s="27" t="s">
        <v>242</v>
      </c>
      <c r="I664" s="27" t="s">
        <v>243</v>
      </c>
      <c r="J664" s="27" t="s">
        <v>316</v>
      </c>
      <c r="K664" s="27" t="s">
        <v>202</v>
      </c>
      <c r="L664" s="27" t="n">
        <v>20</v>
      </c>
      <c r="M664" s="27" t="n">
        <v>64</v>
      </c>
      <c r="N664" s="27" t="s">
        <v>186</v>
      </c>
      <c r="O664" s="27" t="s">
        <v>139</v>
      </c>
      <c r="P664" s="27" t="s">
        <v>187</v>
      </c>
      <c r="Q664" s="29" t="n">
        <v>15607.38</v>
      </c>
      <c r="R664" s="27" t="s">
        <v>172</v>
      </c>
      <c r="S664" s="27" t="s">
        <v>335</v>
      </c>
      <c r="T664" s="27" t="n">
        <v>2</v>
      </c>
    </row>
    <row r="665" customFormat="false" ht="15" hidden="false" customHeight="false" outlineLevel="0" collapsed="false">
      <c r="A665" s="30" t="s">
        <v>1718</v>
      </c>
      <c r="B665" s="30" t="s">
        <v>270</v>
      </c>
      <c r="C665" s="30" t="n">
        <v>28</v>
      </c>
      <c r="D665" s="30" t="s">
        <v>181</v>
      </c>
      <c r="E665" s="31" t="n">
        <v>45531</v>
      </c>
      <c r="F665" s="30" t="s">
        <v>840</v>
      </c>
      <c r="G665" s="31" t="n">
        <v>45534</v>
      </c>
      <c r="H665" s="30" t="s">
        <v>135</v>
      </c>
      <c r="I665" s="30" t="s">
        <v>251</v>
      </c>
      <c r="J665" s="30" t="s">
        <v>252</v>
      </c>
      <c r="K665" s="30" t="s">
        <v>126</v>
      </c>
      <c r="L665" s="30" t="n">
        <v>6</v>
      </c>
      <c r="M665" s="30" t="n">
        <v>67</v>
      </c>
      <c r="N665" s="30" t="s">
        <v>186</v>
      </c>
      <c r="O665" s="30" t="s">
        <v>128</v>
      </c>
      <c r="P665" s="30" t="s">
        <v>187</v>
      </c>
      <c r="Q665" s="32" t="n">
        <v>7223.19</v>
      </c>
      <c r="R665" s="30" t="s">
        <v>130</v>
      </c>
      <c r="S665" s="30" t="s">
        <v>157</v>
      </c>
      <c r="T665" s="30" t="n">
        <v>5</v>
      </c>
    </row>
    <row r="666" customFormat="false" ht="15" hidden="false" customHeight="false" outlineLevel="0" collapsed="false">
      <c r="A666" s="27" t="s">
        <v>1719</v>
      </c>
      <c r="B666" s="27" t="s">
        <v>1720</v>
      </c>
      <c r="C666" s="27" t="n">
        <v>95</v>
      </c>
      <c r="D666" s="27" t="s">
        <v>181</v>
      </c>
      <c r="E666" s="28" t="n">
        <v>45548</v>
      </c>
      <c r="F666" s="27" t="s">
        <v>994</v>
      </c>
      <c r="G666" s="28" t="n">
        <v>45550</v>
      </c>
      <c r="H666" s="27" t="s">
        <v>236</v>
      </c>
      <c r="I666" s="27" t="s">
        <v>237</v>
      </c>
      <c r="J666" s="27" t="s">
        <v>375</v>
      </c>
      <c r="K666" s="27" t="s">
        <v>156</v>
      </c>
      <c r="L666" s="27" t="n">
        <v>47</v>
      </c>
      <c r="M666" s="27" t="n">
        <v>65</v>
      </c>
      <c r="N666" s="27" t="s">
        <v>186</v>
      </c>
      <c r="O666" s="27" t="s">
        <v>171</v>
      </c>
      <c r="P666" s="27" t="s">
        <v>150</v>
      </c>
      <c r="Q666" s="29" t="n">
        <v>4449.19</v>
      </c>
      <c r="R666" s="27" t="s">
        <v>130</v>
      </c>
      <c r="S666" s="27" t="s">
        <v>192</v>
      </c>
      <c r="T666" s="27" t="n">
        <v>3</v>
      </c>
    </row>
    <row r="667" customFormat="false" ht="15" hidden="false" customHeight="false" outlineLevel="0" collapsed="false">
      <c r="A667" s="30" t="s">
        <v>1721</v>
      </c>
      <c r="B667" s="30" t="s">
        <v>1722</v>
      </c>
      <c r="C667" s="30" t="n">
        <v>61</v>
      </c>
      <c r="D667" s="30" t="s">
        <v>313</v>
      </c>
      <c r="E667" s="31" t="n">
        <v>45488</v>
      </c>
      <c r="F667" s="30" t="s">
        <v>1135</v>
      </c>
      <c r="G667" s="31" t="n">
        <v>45488</v>
      </c>
      <c r="H667" s="30" t="s">
        <v>146</v>
      </c>
      <c r="I667" s="30" t="s">
        <v>309</v>
      </c>
      <c r="J667" s="30" t="s">
        <v>148</v>
      </c>
      <c r="K667" s="30" t="s">
        <v>138</v>
      </c>
      <c r="L667" s="30" t="n">
        <v>26</v>
      </c>
      <c r="M667" s="30" t="n">
        <v>25</v>
      </c>
      <c r="N667" s="30" t="s">
        <v>127</v>
      </c>
      <c r="O667" s="30" t="s">
        <v>139</v>
      </c>
      <c r="P667" s="30" t="s">
        <v>150</v>
      </c>
      <c r="Q667" s="32" t="n">
        <v>2668.48</v>
      </c>
      <c r="R667" s="30" t="s">
        <v>172</v>
      </c>
      <c r="S667" s="30" t="s">
        <v>197</v>
      </c>
      <c r="T667" s="30" t="n">
        <v>3</v>
      </c>
    </row>
    <row r="668" customFormat="false" ht="15" hidden="false" customHeight="false" outlineLevel="0" collapsed="false">
      <c r="A668" s="27" t="s">
        <v>1723</v>
      </c>
      <c r="B668" s="27" t="s">
        <v>1286</v>
      </c>
      <c r="C668" s="27" t="n">
        <v>46</v>
      </c>
      <c r="D668" s="27" t="s">
        <v>121</v>
      </c>
      <c r="E668" s="28" t="n">
        <v>45525</v>
      </c>
      <c r="F668" s="27" t="s">
        <v>255</v>
      </c>
      <c r="G668" s="28" t="n">
        <v>45529</v>
      </c>
      <c r="H668" s="27" t="s">
        <v>161</v>
      </c>
      <c r="I668" s="27" t="s">
        <v>538</v>
      </c>
      <c r="J668" s="27" t="s">
        <v>648</v>
      </c>
      <c r="K668" s="27" t="s">
        <v>126</v>
      </c>
      <c r="L668" s="27" t="n">
        <v>15</v>
      </c>
      <c r="M668" s="27" t="n">
        <v>94</v>
      </c>
      <c r="N668" s="27" t="s">
        <v>186</v>
      </c>
      <c r="O668" s="27" t="s">
        <v>128</v>
      </c>
      <c r="P668" s="27" t="s">
        <v>129</v>
      </c>
      <c r="Q668" s="29" t="n">
        <v>7041.26</v>
      </c>
      <c r="R668" s="27" t="s">
        <v>268</v>
      </c>
      <c r="S668" s="27" t="s">
        <v>197</v>
      </c>
      <c r="T668" s="27" t="n">
        <v>3</v>
      </c>
    </row>
    <row r="669" customFormat="false" ht="15" hidden="false" customHeight="false" outlineLevel="0" collapsed="false">
      <c r="A669" s="30" t="s">
        <v>1724</v>
      </c>
      <c r="B669" s="30" t="s">
        <v>1725</v>
      </c>
      <c r="C669" s="30" t="n">
        <v>40</v>
      </c>
      <c r="D669" s="30" t="s">
        <v>121</v>
      </c>
      <c r="E669" s="31" t="n">
        <v>45487</v>
      </c>
      <c r="F669" s="30" t="s">
        <v>447</v>
      </c>
      <c r="G669" s="31" t="n">
        <v>45487</v>
      </c>
      <c r="H669" s="30" t="s">
        <v>123</v>
      </c>
      <c r="I669" s="30" t="s">
        <v>155</v>
      </c>
      <c r="J669" s="30" t="s">
        <v>227</v>
      </c>
      <c r="K669" s="30" t="s">
        <v>156</v>
      </c>
      <c r="L669" s="30" t="n">
        <v>60</v>
      </c>
      <c r="M669" s="30" t="n">
        <v>61</v>
      </c>
      <c r="N669" s="30" t="s">
        <v>127</v>
      </c>
      <c r="O669" s="30" t="s">
        <v>171</v>
      </c>
      <c r="P669" s="30" t="s">
        <v>150</v>
      </c>
      <c r="Q669" s="32" t="n">
        <v>3424.93</v>
      </c>
      <c r="R669" s="30" t="s">
        <v>130</v>
      </c>
      <c r="S669" s="30" t="s">
        <v>969</v>
      </c>
      <c r="T669" s="30" t="n">
        <v>3</v>
      </c>
    </row>
    <row r="670" customFormat="false" ht="15" hidden="false" customHeight="false" outlineLevel="0" collapsed="false">
      <c r="A670" s="27" t="s">
        <v>1726</v>
      </c>
      <c r="B670" s="27" t="s">
        <v>1727</v>
      </c>
      <c r="C670" s="27" t="n">
        <v>24</v>
      </c>
      <c r="D670" s="27" t="s">
        <v>121</v>
      </c>
      <c r="E670" s="28" t="n">
        <v>45389</v>
      </c>
      <c r="F670" s="27" t="s">
        <v>743</v>
      </c>
      <c r="G670" s="28" t="n">
        <v>45393</v>
      </c>
      <c r="H670" s="27" t="s">
        <v>242</v>
      </c>
      <c r="I670" s="27" t="s">
        <v>243</v>
      </c>
      <c r="J670" s="27" t="s">
        <v>316</v>
      </c>
      <c r="K670" s="27" t="s">
        <v>202</v>
      </c>
      <c r="L670" s="27" t="n">
        <v>6</v>
      </c>
      <c r="M670" s="27" t="n">
        <v>164</v>
      </c>
      <c r="N670" s="27" t="s">
        <v>186</v>
      </c>
      <c r="O670" s="27" t="s">
        <v>128</v>
      </c>
      <c r="P670" s="27" t="s">
        <v>150</v>
      </c>
      <c r="Q670" s="29" t="n">
        <v>18328.68</v>
      </c>
      <c r="R670" s="27" t="s">
        <v>268</v>
      </c>
      <c r="S670" s="27" t="s">
        <v>131</v>
      </c>
      <c r="T670" s="27" t="n">
        <v>4</v>
      </c>
    </row>
    <row r="671" customFormat="false" ht="15" hidden="false" customHeight="false" outlineLevel="0" collapsed="false">
      <c r="A671" s="30" t="s">
        <v>1728</v>
      </c>
      <c r="B671" s="30" t="s">
        <v>1526</v>
      </c>
      <c r="C671" s="30" t="n">
        <v>48</v>
      </c>
      <c r="D671" s="30" t="s">
        <v>121</v>
      </c>
      <c r="E671" s="31" t="n">
        <v>45370</v>
      </c>
      <c r="F671" s="30" t="s">
        <v>1047</v>
      </c>
      <c r="G671" s="31" t="n">
        <v>45374</v>
      </c>
      <c r="H671" s="30" t="s">
        <v>168</v>
      </c>
      <c r="I671" s="30" t="s">
        <v>169</v>
      </c>
      <c r="J671" s="30" t="s">
        <v>371</v>
      </c>
      <c r="K671" s="30" t="s">
        <v>126</v>
      </c>
      <c r="L671" s="30" t="n">
        <v>38</v>
      </c>
      <c r="M671" s="30" t="n">
        <v>90</v>
      </c>
      <c r="N671" s="30" t="s">
        <v>186</v>
      </c>
      <c r="O671" s="30" t="s">
        <v>128</v>
      </c>
      <c r="P671" s="30" t="s">
        <v>150</v>
      </c>
      <c r="Q671" s="32" t="n">
        <v>7891</v>
      </c>
      <c r="R671" s="30" t="s">
        <v>268</v>
      </c>
      <c r="S671" s="30" t="s">
        <v>164</v>
      </c>
      <c r="T671" s="30" t="n">
        <v>2</v>
      </c>
    </row>
    <row r="672" customFormat="false" ht="15" hidden="false" customHeight="false" outlineLevel="0" collapsed="false">
      <c r="A672" s="27" t="s">
        <v>1729</v>
      </c>
      <c r="B672" s="27" t="s">
        <v>215</v>
      </c>
      <c r="C672" s="27" t="n">
        <v>34</v>
      </c>
      <c r="D672" s="27" t="s">
        <v>181</v>
      </c>
      <c r="E672" s="28" t="n">
        <v>45551</v>
      </c>
      <c r="F672" s="27" t="s">
        <v>543</v>
      </c>
      <c r="G672" s="28" t="n">
        <v>45551</v>
      </c>
      <c r="H672" s="27" t="s">
        <v>123</v>
      </c>
      <c r="I672" s="27" t="s">
        <v>304</v>
      </c>
      <c r="J672" s="27" t="s">
        <v>125</v>
      </c>
      <c r="K672" s="27" t="s">
        <v>156</v>
      </c>
      <c r="L672" s="27" t="n">
        <v>72</v>
      </c>
      <c r="M672" s="27" t="n">
        <v>89</v>
      </c>
      <c r="N672" s="27" t="s">
        <v>186</v>
      </c>
      <c r="O672" s="27" t="s">
        <v>128</v>
      </c>
      <c r="P672" s="27" t="s">
        <v>150</v>
      </c>
      <c r="Q672" s="29" t="n">
        <v>3715.8</v>
      </c>
      <c r="R672" s="27" t="s">
        <v>130</v>
      </c>
      <c r="S672" s="27" t="s">
        <v>131</v>
      </c>
      <c r="T672" s="27" t="n">
        <v>4</v>
      </c>
    </row>
    <row r="673" customFormat="false" ht="15" hidden="false" customHeight="false" outlineLevel="0" collapsed="false">
      <c r="A673" s="30" t="s">
        <v>1730</v>
      </c>
      <c r="B673" s="30" t="s">
        <v>1617</v>
      </c>
      <c r="C673" s="30"/>
      <c r="D673" s="30" t="s">
        <v>121</v>
      </c>
      <c r="E673" s="31" t="n">
        <v>45480</v>
      </c>
      <c r="F673" s="30" t="s">
        <v>303</v>
      </c>
      <c r="G673" s="31" t="n">
        <v>45481</v>
      </c>
      <c r="H673" s="30" t="s">
        <v>183</v>
      </c>
      <c r="I673" s="30" t="s">
        <v>184</v>
      </c>
      <c r="J673" s="30" t="s">
        <v>185</v>
      </c>
      <c r="K673" s="30" t="s">
        <v>138</v>
      </c>
      <c r="L673" s="30" t="n">
        <v>73</v>
      </c>
      <c r="M673" s="30" t="n">
        <v>21</v>
      </c>
      <c r="N673" s="30" t="s">
        <v>127</v>
      </c>
      <c r="O673" s="30" t="s">
        <v>139</v>
      </c>
      <c r="P673" s="30" t="s">
        <v>129</v>
      </c>
      <c r="Q673" s="32" t="n">
        <v>2556.89</v>
      </c>
      <c r="R673" s="30" t="s">
        <v>130</v>
      </c>
      <c r="S673" s="30" t="s">
        <v>164</v>
      </c>
      <c r="T673" s="30" t="n">
        <v>4</v>
      </c>
    </row>
    <row r="674" customFormat="false" ht="15" hidden="false" customHeight="false" outlineLevel="0" collapsed="false">
      <c r="A674" s="27" t="s">
        <v>1731</v>
      </c>
      <c r="B674" s="27" t="s">
        <v>1732</v>
      </c>
      <c r="C674" s="27" t="n">
        <v>7</v>
      </c>
      <c r="D674" s="27" t="s">
        <v>181</v>
      </c>
      <c r="E674" s="28" t="n">
        <v>45421</v>
      </c>
      <c r="F674" s="27" t="s">
        <v>710</v>
      </c>
      <c r="G674" s="28" t="n">
        <v>45424</v>
      </c>
      <c r="H674" s="27" t="s">
        <v>242</v>
      </c>
      <c r="I674" s="27" t="s">
        <v>315</v>
      </c>
      <c r="J674" s="27" t="s">
        <v>363</v>
      </c>
      <c r="K674" s="27" t="s">
        <v>156</v>
      </c>
      <c r="L674" s="27" t="n">
        <v>48</v>
      </c>
      <c r="M674" s="27" t="n">
        <v>66</v>
      </c>
      <c r="N674" s="27" t="s">
        <v>127</v>
      </c>
      <c r="O674" s="27" t="s">
        <v>128</v>
      </c>
      <c r="P674" s="27" t="s">
        <v>150</v>
      </c>
      <c r="Q674" s="29" t="n">
        <v>4682.58</v>
      </c>
      <c r="R674" s="27" t="s">
        <v>130</v>
      </c>
      <c r="S674" s="27" t="s">
        <v>141</v>
      </c>
      <c r="T674" s="27" t="n">
        <v>3</v>
      </c>
    </row>
    <row r="675" customFormat="false" ht="15" hidden="false" customHeight="false" outlineLevel="0" collapsed="false">
      <c r="A675" s="30" t="s">
        <v>1733</v>
      </c>
      <c r="B675" s="30" t="s">
        <v>1734</v>
      </c>
      <c r="C675" s="30" t="n">
        <v>85</v>
      </c>
      <c r="D675" s="30" t="s">
        <v>181</v>
      </c>
      <c r="E675" s="31" t="n">
        <v>45419</v>
      </c>
      <c r="F675" s="30" t="s">
        <v>341</v>
      </c>
      <c r="G675" s="31" t="n">
        <v>45419</v>
      </c>
      <c r="H675" s="30" t="s">
        <v>135</v>
      </c>
      <c r="I675" s="30" t="s">
        <v>278</v>
      </c>
      <c r="J675" s="30" t="s">
        <v>618</v>
      </c>
      <c r="K675" s="30" t="s">
        <v>138</v>
      </c>
      <c r="L675" s="30" t="n">
        <v>26</v>
      </c>
      <c r="M675" s="30" t="n">
        <v>27</v>
      </c>
      <c r="N675" s="30" t="s">
        <v>127</v>
      </c>
      <c r="O675" s="30" t="s">
        <v>139</v>
      </c>
      <c r="P675" s="30" t="s">
        <v>140</v>
      </c>
      <c r="Q675" s="32" t="n">
        <v>2474.1</v>
      </c>
      <c r="R675" s="30" t="s">
        <v>130</v>
      </c>
      <c r="S675" s="30" t="s">
        <v>141</v>
      </c>
      <c r="T675" s="30" t="n">
        <v>3</v>
      </c>
    </row>
    <row r="676" customFormat="false" ht="15" hidden="false" customHeight="false" outlineLevel="0" collapsed="false">
      <c r="A676" s="27" t="s">
        <v>1735</v>
      </c>
      <c r="B676" s="27" t="s">
        <v>1736</v>
      </c>
      <c r="C676" s="27" t="n">
        <v>78</v>
      </c>
      <c r="D676" s="27" t="s">
        <v>181</v>
      </c>
      <c r="E676" s="28" t="n">
        <v>45625</v>
      </c>
      <c r="F676" s="27" t="s">
        <v>904</v>
      </c>
      <c r="G676" s="28" t="n">
        <v>45626</v>
      </c>
      <c r="H676" s="27" t="s">
        <v>123</v>
      </c>
      <c r="I676" s="27" t="s">
        <v>124</v>
      </c>
      <c r="J676" s="27" t="s">
        <v>418</v>
      </c>
      <c r="K676" s="27" t="s">
        <v>156</v>
      </c>
      <c r="L676" s="27" t="n">
        <v>15</v>
      </c>
      <c r="M676" s="27" t="n">
        <v>68</v>
      </c>
      <c r="N676" s="27" t="s">
        <v>127</v>
      </c>
      <c r="O676" s="27" t="s">
        <v>139</v>
      </c>
      <c r="P676" s="27" t="s">
        <v>140</v>
      </c>
      <c r="Q676" s="29" t="n">
        <v>4828.74</v>
      </c>
      <c r="R676" s="27" t="s">
        <v>130</v>
      </c>
      <c r="S676" s="27" t="s">
        <v>157</v>
      </c>
      <c r="T676" s="27" t="n">
        <v>3</v>
      </c>
    </row>
    <row r="677" customFormat="false" ht="15" hidden="false" customHeight="false" outlineLevel="0" collapsed="false">
      <c r="A677" s="30" t="s">
        <v>1737</v>
      </c>
      <c r="B677" s="30" t="s">
        <v>1738</v>
      </c>
      <c r="C677" s="30" t="n">
        <v>85</v>
      </c>
      <c r="D677" s="30" t="s">
        <v>121</v>
      </c>
      <c r="E677" s="31" t="n">
        <v>45499</v>
      </c>
      <c r="F677" s="30" t="s">
        <v>1739</v>
      </c>
      <c r="G677" s="31" t="n">
        <v>45500</v>
      </c>
      <c r="H677" s="30" t="s">
        <v>242</v>
      </c>
      <c r="I677" s="30" t="s">
        <v>466</v>
      </c>
      <c r="J677" s="30" t="s">
        <v>316</v>
      </c>
      <c r="K677" s="30" t="s">
        <v>138</v>
      </c>
      <c r="L677" s="30" t="n">
        <v>46</v>
      </c>
      <c r="M677" s="30" t="n">
        <v>17</v>
      </c>
      <c r="N677" s="30" t="s">
        <v>127</v>
      </c>
      <c r="O677" s="30" t="s">
        <v>139</v>
      </c>
      <c r="P677" s="30" t="s">
        <v>150</v>
      </c>
      <c r="Q677" s="32" t="n">
        <v>786.07</v>
      </c>
      <c r="R677" s="30" t="s">
        <v>172</v>
      </c>
      <c r="S677" s="30" t="s">
        <v>141</v>
      </c>
      <c r="T677" s="30" t="n">
        <v>3</v>
      </c>
    </row>
    <row r="678" customFormat="false" ht="15" hidden="false" customHeight="false" outlineLevel="0" collapsed="false">
      <c r="A678" s="27" t="s">
        <v>1740</v>
      </c>
      <c r="B678" s="27" t="s">
        <v>1361</v>
      </c>
      <c r="C678" s="27" t="n">
        <v>88</v>
      </c>
      <c r="D678" s="27" t="s">
        <v>121</v>
      </c>
      <c r="E678" s="28" t="n">
        <v>45452</v>
      </c>
      <c r="F678" s="27" t="s">
        <v>552</v>
      </c>
      <c r="G678" s="28" t="n">
        <v>45461</v>
      </c>
      <c r="H678" s="27" t="s">
        <v>183</v>
      </c>
      <c r="I678" s="27" t="s">
        <v>430</v>
      </c>
      <c r="J678" s="27" t="s">
        <v>185</v>
      </c>
      <c r="K678" s="27" t="s">
        <v>202</v>
      </c>
      <c r="L678" s="27" t="n">
        <v>17</v>
      </c>
      <c r="M678" s="27" t="n">
        <v>78</v>
      </c>
      <c r="N678" s="27" t="s">
        <v>186</v>
      </c>
      <c r="O678" s="27" t="s">
        <v>139</v>
      </c>
      <c r="P678" s="27" t="s">
        <v>140</v>
      </c>
      <c r="Q678" s="29" t="n">
        <v>17651.97</v>
      </c>
      <c r="R678" s="27" t="s">
        <v>268</v>
      </c>
      <c r="S678" s="27" t="s">
        <v>335</v>
      </c>
      <c r="T678" s="27" t="n">
        <v>2</v>
      </c>
    </row>
    <row r="679" customFormat="false" ht="15" hidden="false" customHeight="false" outlineLevel="0" collapsed="false">
      <c r="A679" s="30" t="s">
        <v>1741</v>
      </c>
      <c r="B679" s="30" t="s">
        <v>1742</v>
      </c>
      <c r="C679" s="30" t="n">
        <v>10</v>
      </c>
      <c r="D679" s="30" t="s">
        <v>121</v>
      </c>
      <c r="E679" s="31" t="n">
        <v>45372</v>
      </c>
      <c r="F679" s="30" t="s">
        <v>1436</v>
      </c>
      <c r="G679" s="31" t="n">
        <v>45378</v>
      </c>
      <c r="H679" s="30" t="s">
        <v>135</v>
      </c>
      <c r="I679" s="30" t="s">
        <v>278</v>
      </c>
      <c r="J679" s="30" t="s">
        <v>618</v>
      </c>
      <c r="K679" s="30" t="s">
        <v>126</v>
      </c>
      <c r="L679" s="30" t="n">
        <v>44</v>
      </c>
      <c r="M679" s="30" t="n">
        <v>124</v>
      </c>
      <c r="N679" s="30" t="s">
        <v>186</v>
      </c>
      <c r="O679" s="30" t="s">
        <v>128</v>
      </c>
      <c r="P679" s="30" t="s">
        <v>140</v>
      </c>
      <c r="Q679" s="32" t="n">
        <v>7896.44</v>
      </c>
      <c r="R679" s="30" t="s">
        <v>130</v>
      </c>
      <c r="S679" s="30" t="s">
        <v>151</v>
      </c>
      <c r="T679" s="30" t="n">
        <v>5</v>
      </c>
    </row>
    <row r="680" customFormat="false" ht="15" hidden="false" customHeight="false" outlineLevel="0" collapsed="false">
      <c r="A680" s="27" t="s">
        <v>1743</v>
      </c>
      <c r="B680" s="27" t="s">
        <v>1744</v>
      </c>
      <c r="C680" s="27" t="n">
        <v>61</v>
      </c>
      <c r="D680" s="27" t="s">
        <v>121</v>
      </c>
      <c r="E680" s="28" t="n">
        <v>45592</v>
      </c>
      <c r="F680" s="27" t="s">
        <v>1745</v>
      </c>
      <c r="G680" s="28" t="n">
        <v>45592</v>
      </c>
      <c r="H680" s="27" t="s">
        <v>236</v>
      </c>
      <c r="I680" s="27" t="s">
        <v>323</v>
      </c>
      <c r="J680" s="27" t="s">
        <v>238</v>
      </c>
      <c r="K680" s="27" t="s">
        <v>138</v>
      </c>
      <c r="L680" s="27" t="n">
        <v>72</v>
      </c>
      <c r="M680" s="27" t="n">
        <v>34</v>
      </c>
      <c r="N680" s="27" t="s">
        <v>127</v>
      </c>
      <c r="O680" s="27" t="s">
        <v>171</v>
      </c>
      <c r="P680" s="27" t="s">
        <v>187</v>
      </c>
      <c r="Q680" s="29" t="n">
        <v>2271.62</v>
      </c>
      <c r="R680" s="27" t="s">
        <v>130</v>
      </c>
      <c r="S680" s="27" t="s">
        <v>164</v>
      </c>
      <c r="T680" s="27" t="n">
        <v>4</v>
      </c>
    </row>
    <row r="681" customFormat="false" ht="15" hidden="false" customHeight="false" outlineLevel="0" collapsed="false">
      <c r="A681" s="30" t="s">
        <v>1746</v>
      </c>
      <c r="B681" s="30" t="s">
        <v>1235</v>
      </c>
      <c r="C681" s="30" t="n">
        <v>60</v>
      </c>
      <c r="D681" s="30" t="s">
        <v>181</v>
      </c>
      <c r="E681" s="31" t="n">
        <v>45394</v>
      </c>
      <c r="F681" s="30" t="s">
        <v>274</v>
      </c>
      <c r="G681" s="31" t="n">
        <v>45394</v>
      </c>
      <c r="H681" s="30" t="s">
        <v>242</v>
      </c>
      <c r="I681" s="30" t="s">
        <v>466</v>
      </c>
      <c r="J681" s="30" t="s">
        <v>422</v>
      </c>
      <c r="K681" s="30" t="s">
        <v>138</v>
      </c>
      <c r="L681" s="30" t="n">
        <v>28</v>
      </c>
      <c r="M681" s="30" t="n">
        <v>36</v>
      </c>
      <c r="N681" s="30" t="s">
        <v>127</v>
      </c>
      <c r="O681" s="30" t="s">
        <v>128</v>
      </c>
      <c r="P681" s="30" t="s">
        <v>150</v>
      </c>
      <c r="Q681" s="32" t="n">
        <v>2052.73</v>
      </c>
      <c r="R681" s="30" t="s">
        <v>130</v>
      </c>
      <c r="S681" s="30" t="s">
        <v>223</v>
      </c>
      <c r="T681" s="30" t="n">
        <v>4</v>
      </c>
    </row>
    <row r="682" customFormat="false" ht="15" hidden="false" customHeight="false" outlineLevel="0" collapsed="false">
      <c r="A682" s="27" t="s">
        <v>1747</v>
      </c>
      <c r="B682" s="27" t="s">
        <v>437</v>
      </c>
      <c r="C682" s="27" t="n">
        <v>24</v>
      </c>
      <c r="D682" s="27" t="s">
        <v>121</v>
      </c>
      <c r="E682" s="28" t="n">
        <v>45616</v>
      </c>
      <c r="F682" s="27" t="s">
        <v>247</v>
      </c>
      <c r="G682" s="28" t="n">
        <v>45617</v>
      </c>
      <c r="H682" s="27" t="s">
        <v>183</v>
      </c>
      <c r="I682" s="27" t="s">
        <v>212</v>
      </c>
      <c r="J682" s="27" t="s">
        <v>476</v>
      </c>
      <c r="K682" s="27" t="s">
        <v>138</v>
      </c>
      <c r="L682" s="27" t="n">
        <v>31</v>
      </c>
      <c r="M682" s="27" t="n">
        <v>23</v>
      </c>
      <c r="N682" s="27" t="s">
        <v>127</v>
      </c>
      <c r="O682" s="27" t="s">
        <v>149</v>
      </c>
      <c r="P682" s="27" t="s">
        <v>150</v>
      </c>
      <c r="Q682" s="29" t="n">
        <v>1245.06</v>
      </c>
      <c r="R682" s="27" t="s">
        <v>130</v>
      </c>
      <c r="S682" s="27" t="s">
        <v>192</v>
      </c>
      <c r="T682" s="27" t="n">
        <v>4</v>
      </c>
    </row>
    <row r="683" customFormat="false" ht="15" hidden="false" customHeight="false" outlineLevel="0" collapsed="false">
      <c r="A683" s="30" t="s">
        <v>1748</v>
      </c>
      <c r="B683" s="30" t="s">
        <v>1070</v>
      </c>
      <c r="C683" s="30" t="n">
        <v>52</v>
      </c>
      <c r="D683" s="30" t="s">
        <v>121</v>
      </c>
      <c r="E683" s="31" t="n">
        <v>45478</v>
      </c>
      <c r="F683" s="30" t="s">
        <v>1749</v>
      </c>
      <c r="G683" s="31" t="n">
        <v>45479</v>
      </c>
      <c r="H683" s="30" t="s">
        <v>135</v>
      </c>
      <c r="I683" s="30" t="s">
        <v>136</v>
      </c>
      <c r="J683" s="30" t="s">
        <v>262</v>
      </c>
      <c r="K683" s="30" t="s">
        <v>138</v>
      </c>
      <c r="L683" s="30" t="n">
        <v>87</v>
      </c>
      <c r="M683" s="30" t="n">
        <v>45</v>
      </c>
      <c r="N683" s="30" t="s">
        <v>127</v>
      </c>
      <c r="O683" s="30" t="s">
        <v>128</v>
      </c>
      <c r="P683" s="30" t="s">
        <v>140</v>
      </c>
      <c r="Q683" s="32" t="n">
        <v>1552.62</v>
      </c>
      <c r="R683" s="30" t="s">
        <v>130</v>
      </c>
      <c r="S683" s="30" t="s">
        <v>197</v>
      </c>
      <c r="T683" s="30" t="n">
        <v>5</v>
      </c>
    </row>
    <row r="684" customFormat="false" ht="15" hidden="false" customHeight="false" outlineLevel="0" collapsed="false">
      <c r="A684" s="27" t="s">
        <v>1750</v>
      </c>
      <c r="B684" s="27" t="s">
        <v>1751</v>
      </c>
      <c r="C684" s="27"/>
      <c r="D684" s="27" t="s">
        <v>121</v>
      </c>
      <c r="E684" s="28" t="n">
        <v>45417</v>
      </c>
      <c r="F684" s="27" t="s">
        <v>669</v>
      </c>
      <c r="G684" s="28" t="n">
        <v>45419</v>
      </c>
      <c r="H684" s="27" t="s">
        <v>236</v>
      </c>
      <c r="I684" s="27" t="s">
        <v>323</v>
      </c>
      <c r="J684" s="27" t="s">
        <v>287</v>
      </c>
      <c r="K684" s="27" t="s">
        <v>156</v>
      </c>
      <c r="L684" s="27" t="n">
        <v>68</v>
      </c>
      <c r="M684" s="27" t="n">
        <v>52</v>
      </c>
      <c r="N684" s="27" t="s">
        <v>186</v>
      </c>
      <c r="O684" s="27" t="s">
        <v>149</v>
      </c>
      <c r="P684" s="27" t="s">
        <v>140</v>
      </c>
      <c r="Q684" s="29" t="n">
        <v>4697.61</v>
      </c>
      <c r="R684" s="27" t="s">
        <v>130</v>
      </c>
      <c r="S684" s="27" t="s">
        <v>141</v>
      </c>
      <c r="T684" s="27" t="n">
        <v>5</v>
      </c>
    </row>
    <row r="685" customFormat="false" ht="15" hidden="false" customHeight="false" outlineLevel="0" collapsed="false">
      <c r="A685" s="30" t="s">
        <v>1752</v>
      </c>
      <c r="B685" s="30" t="s">
        <v>362</v>
      </c>
      <c r="C685" s="30" t="n">
        <v>40</v>
      </c>
      <c r="D685" s="30" t="s">
        <v>181</v>
      </c>
      <c r="E685" s="31" t="n">
        <v>45392</v>
      </c>
      <c r="F685" s="30" t="s">
        <v>417</v>
      </c>
      <c r="G685" s="31" t="n">
        <v>45394</v>
      </c>
      <c r="H685" s="30" t="s">
        <v>161</v>
      </c>
      <c r="I685" s="30" t="s">
        <v>538</v>
      </c>
      <c r="J685" s="30" t="s">
        <v>258</v>
      </c>
      <c r="K685" s="30" t="s">
        <v>156</v>
      </c>
      <c r="L685" s="30" t="n">
        <v>44</v>
      </c>
      <c r="M685" s="30" t="n">
        <v>47</v>
      </c>
      <c r="N685" s="30" t="s">
        <v>186</v>
      </c>
      <c r="O685" s="30" t="s">
        <v>139</v>
      </c>
      <c r="P685" s="30" t="s">
        <v>187</v>
      </c>
      <c r="Q685" s="32" t="n">
        <v>3288.97</v>
      </c>
      <c r="R685" s="30" t="s">
        <v>130</v>
      </c>
      <c r="S685" s="30" t="s">
        <v>157</v>
      </c>
      <c r="T685" s="30" t="n">
        <v>5</v>
      </c>
    </row>
    <row r="686" customFormat="false" ht="15" hidden="false" customHeight="false" outlineLevel="0" collapsed="false">
      <c r="A686" s="27" t="s">
        <v>1753</v>
      </c>
      <c r="B686" s="27" t="s">
        <v>1754</v>
      </c>
      <c r="C686" s="27" t="n">
        <v>56</v>
      </c>
      <c r="D686" s="27" t="s">
        <v>121</v>
      </c>
      <c r="E686" s="28" t="n">
        <v>45415</v>
      </c>
      <c r="F686" s="27" t="s">
        <v>638</v>
      </c>
      <c r="G686" s="28" t="n">
        <v>45415</v>
      </c>
      <c r="H686" s="27" t="s">
        <v>168</v>
      </c>
      <c r="I686" s="27" t="s">
        <v>169</v>
      </c>
      <c r="J686" s="27" t="s">
        <v>191</v>
      </c>
      <c r="K686" s="27" t="s">
        <v>138</v>
      </c>
      <c r="L686" s="27" t="n">
        <v>80</v>
      </c>
      <c r="M686" s="27" t="n">
        <v>44</v>
      </c>
      <c r="N686" s="27" t="s">
        <v>127</v>
      </c>
      <c r="O686" s="27" t="s">
        <v>128</v>
      </c>
      <c r="P686" s="27" t="s">
        <v>187</v>
      </c>
      <c r="Q686" s="29" t="n">
        <v>1024.55</v>
      </c>
      <c r="R686" s="27" t="s">
        <v>130</v>
      </c>
      <c r="S686" s="27" t="s">
        <v>178</v>
      </c>
      <c r="T686" s="27" t="n">
        <v>5</v>
      </c>
    </row>
    <row r="687" customFormat="false" ht="15" hidden="false" customHeight="false" outlineLevel="0" collapsed="false">
      <c r="A687" s="30" t="s">
        <v>1755</v>
      </c>
      <c r="B687" s="30" t="s">
        <v>1526</v>
      </c>
      <c r="C687" s="30" t="n">
        <v>59</v>
      </c>
      <c r="D687" s="30" t="s">
        <v>566</v>
      </c>
      <c r="E687" s="31" t="n">
        <v>45515</v>
      </c>
      <c r="F687" s="30" t="s">
        <v>682</v>
      </c>
      <c r="G687" s="31" t="n">
        <v>45515</v>
      </c>
      <c r="H687" s="30" t="s">
        <v>161</v>
      </c>
      <c r="I687" s="30" t="s">
        <v>538</v>
      </c>
      <c r="J687" s="30" t="s">
        <v>258</v>
      </c>
      <c r="K687" s="30" t="s">
        <v>138</v>
      </c>
      <c r="L687" s="30" t="n">
        <v>43</v>
      </c>
      <c r="M687" s="30" t="n">
        <v>36</v>
      </c>
      <c r="N687" s="30" t="s">
        <v>127</v>
      </c>
      <c r="O687" s="30" t="s">
        <v>128</v>
      </c>
      <c r="P687" s="30" t="s">
        <v>140</v>
      </c>
      <c r="Q687" s="32" t="n">
        <v>877.44</v>
      </c>
      <c r="R687" s="30" t="s">
        <v>130</v>
      </c>
      <c r="S687" s="30" t="s">
        <v>192</v>
      </c>
      <c r="T687" s="30" t="n">
        <v>3</v>
      </c>
    </row>
    <row r="688" customFormat="false" ht="15" hidden="false" customHeight="false" outlineLevel="0" collapsed="false">
      <c r="A688" s="27" t="s">
        <v>1756</v>
      </c>
      <c r="B688" s="27" t="s">
        <v>1142</v>
      </c>
      <c r="C688" s="27" t="n">
        <v>40</v>
      </c>
      <c r="D688" s="27" t="s">
        <v>121</v>
      </c>
      <c r="E688" s="28" t="n">
        <v>45349</v>
      </c>
      <c r="F688" s="27" t="s">
        <v>662</v>
      </c>
      <c r="G688" s="28" t="n">
        <v>45350</v>
      </c>
      <c r="H688" s="27" t="s">
        <v>123</v>
      </c>
      <c r="I688" s="27" t="s">
        <v>124</v>
      </c>
      <c r="J688" s="27" t="s">
        <v>418</v>
      </c>
      <c r="K688" s="27" t="s">
        <v>126</v>
      </c>
      <c r="L688" s="27" t="n">
        <v>7</v>
      </c>
      <c r="M688" s="27" t="n">
        <v>146</v>
      </c>
      <c r="N688" s="27" t="s">
        <v>186</v>
      </c>
      <c r="O688" s="27" t="s">
        <v>139</v>
      </c>
      <c r="P688" s="27" t="s">
        <v>129</v>
      </c>
      <c r="Q688" s="29" t="n">
        <v>7927.84</v>
      </c>
      <c r="R688" s="27" t="s">
        <v>130</v>
      </c>
      <c r="S688" s="27" t="s">
        <v>164</v>
      </c>
      <c r="T688" s="27" t="n">
        <v>5</v>
      </c>
    </row>
    <row r="689" customFormat="false" ht="15" hidden="false" customHeight="false" outlineLevel="0" collapsed="false">
      <c r="A689" s="30" t="s">
        <v>1757</v>
      </c>
      <c r="B689" s="30" t="s">
        <v>1758</v>
      </c>
      <c r="C689" s="30" t="n">
        <v>45</v>
      </c>
      <c r="D689" s="30" t="s">
        <v>181</v>
      </c>
      <c r="E689" s="31" t="n">
        <v>45541</v>
      </c>
      <c r="F689" s="30" t="s">
        <v>247</v>
      </c>
      <c r="G689" s="31" t="n">
        <v>45542</v>
      </c>
      <c r="H689" s="30" t="s">
        <v>123</v>
      </c>
      <c r="I689" s="30" t="s">
        <v>155</v>
      </c>
      <c r="J689" s="30" t="s">
        <v>125</v>
      </c>
      <c r="K689" s="30" t="s">
        <v>138</v>
      </c>
      <c r="L689" s="30" t="n">
        <v>86</v>
      </c>
      <c r="M689" s="30" t="n">
        <v>33</v>
      </c>
      <c r="N689" s="30" t="s">
        <v>127</v>
      </c>
      <c r="O689" s="30" t="s">
        <v>128</v>
      </c>
      <c r="P689" s="30" t="s">
        <v>140</v>
      </c>
      <c r="Q689" s="32" t="n">
        <v>1097.12</v>
      </c>
      <c r="R689" s="30" t="s">
        <v>130</v>
      </c>
      <c r="S689" s="30" t="s">
        <v>141</v>
      </c>
      <c r="T689" s="30" t="n">
        <v>5</v>
      </c>
    </row>
    <row r="690" customFormat="false" ht="15" hidden="false" customHeight="false" outlineLevel="0" collapsed="false">
      <c r="A690" s="27" t="s">
        <v>1759</v>
      </c>
      <c r="B690" s="27" t="s">
        <v>1760</v>
      </c>
      <c r="C690" s="27" t="n">
        <v>54</v>
      </c>
      <c r="D690" s="27" t="s">
        <v>121</v>
      </c>
      <c r="E690" s="28" t="n">
        <v>45477</v>
      </c>
      <c r="F690" s="27" t="s">
        <v>785</v>
      </c>
      <c r="G690" s="28" t="n">
        <v>45478</v>
      </c>
      <c r="H690" s="27" t="s">
        <v>146</v>
      </c>
      <c r="I690" s="27" t="s">
        <v>147</v>
      </c>
      <c r="J690" s="27" t="s">
        <v>244</v>
      </c>
      <c r="K690" s="27" t="s">
        <v>156</v>
      </c>
      <c r="L690" s="27" t="n">
        <v>48</v>
      </c>
      <c r="M690" s="27" t="n">
        <v>48</v>
      </c>
      <c r="N690" s="27" t="s">
        <v>127</v>
      </c>
      <c r="O690" s="27" t="s">
        <v>139</v>
      </c>
      <c r="P690" s="27" t="s">
        <v>150</v>
      </c>
      <c r="Q690" s="29" t="n">
        <v>4561.81</v>
      </c>
      <c r="R690" s="27" t="s">
        <v>130</v>
      </c>
      <c r="S690" s="27" t="s">
        <v>178</v>
      </c>
      <c r="T690" s="27" t="n">
        <v>5</v>
      </c>
    </row>
    <row r="691" customFormat="false" ht="15" hidden="false" customHeight="false" outlineLevel="0" collapsed="false">
      <c r="A691" s="30" t="s">
        <v>1761</v>
      </c>
      <c r="B691" s="30" t="s">
        <v>1137</v>
      </c>
      <c r="C691" s="30" t="n">
        <v>52</v>
      </c>
      <c r="D691" s="30" t="s">
        <v>121</v>
      </c>
      <c r="E691" s="31" t="n">
        <v>45436</v>
      </c>
      <c r="F691" s="30" t="s">
        <v>1579</v>
      </c>
      <c r="G691" s="31" t="n">
        <v>45440</v>
      </c>
      <c r="H691" s="30" t="s">
        <v>123</v>
      </c>
      <c r="I691" s="30"/>
      <c r="J691" s="30" t="s">
        <v>508</v>
      </c>
      <c r="K691" s="30" t="s">
        <v>126</v>
      </c>
      <c r="L691" s="30" t="n">
        <v>44</v>
      </c>
      <c r="M691" s="30" t="n">
        <v>98</v>
      </c>
      <c r="N691" s="30" t="s">
        <v>186</v>
      </c>
      <c r="O691" s="30" t="s">
        <v>139</v>
      </c>
      <c r="P691" s="30" t="s">
        <v>129</v>
      </c>
      <c r="Q691" s="32" t="n">
        <v>8237.49</v>
      </c>
      <c r="R691" s="30" t="s">
        <v>130</v>
      </c>
      <c r="S691" s="30" t="s">
        <v>192</v>
      </c>
      <c r="T691" s="30" t="n">
        <v>3</v>
      </c>
    </row>
    <row r="692" customFormat="false" ht="15" hidden="false" customHeight="false" outlineLevel="0" collapsed="false">
      <c r="A692" s="27" t="s">
        <v>1762</v>
      </c>
      <c r="B692" s="27" t="s">
        <v>1763</v>
      </c>
      <c r="C692" s="27" t="n">
        <v>52</v>
      </c>
      <c r="D692" s="27" t="s">
        <v>181</v>
      </c>
      <c r="E692" s="28" t="n">
        <v>45381</v>
      </c>
      <c r="F692" s="27" t="s">
        <v>893</v>
      </c>
      <c r="G692" s="28" t="n">
        <v>45387</v>
      </c>
      <c r="H692" s="27" t="s">
        <v>146</v>
      </c>
      <c r="I692" s="27" t="s">
        <v>176</v>
      </c>
      <c r="J692" s="27" t="s">
        <v>148</v>
      </c>
      <c r="K692" s="27" t="s">
        <v>126</v>
      </c>
      <c r="L692" s="27" t="n">
        <v>27</v>
      </c>
      <c r="M692" s="27" t="n">
        <v>56</v>
      </c>
      <c r="N692" s="27" t="s">
        <v>186</v>
      </c>
      <c r="O692" s="27" t="s">
        <v>171</v>
      </c>
      <c r="P692" s="27" t="s">
        <v>150</v>
      </c>
      <c r="Q692" s="29" t="n">
        <v>8233.01</v>
      </c>
      <c r="R692" s="27" t="s">
        <v>172</v>
      </c>
      <c r="S692" s="27" t="s">
        <v>228</v>
      </c>
      <c r="T692" s="27" t="n">
        <v>3</v>
      </c>
    </row>
    <row r="693" customFormat="false" ht="15" hidden="false" customHeight="false" outlineLevel="0" collapsed="false">
      <c r="A693" s="30" t="s">
        <v>1764</v>
      </c>
      <c r="B693" s="30" t="s">
        <v>1765</v>
      </c>
      <c r="C693" s="30" t="n">
        <v>32</v>
      </c>
      <c r="D693" s="30" t="s">
        <v>181</v>
      </c>
      <c r="E693" s="31" t="n">
        <v>45512</v>
      </c>
      <c r="F693" s="30" t="s">
        <v>823</v>
      </c>
      <c r="G693" s="31" t="n">
        <v>45517</v>
      </c>
      <c r="H693" s="30" t="s">
        <v>183</v>
      </c>
      <c r="I693" s="30" t="s">
        <v>430</v>
      </c>
      <c r="J693" s="30" t="s">
        <v>411</v>
      </c>
      <c r="K693" s="30" t="s">
        <v>126</v>
      </c>
      <c r="L693" s="30" t="n">
        <v>31</v>
      </c>
      <c r="M693" s="30" t="n">
        <v>116</v>
      </c>
      <c r="N693" s="30" t="s">
        <v>186</v>
      </c>
      <c r="O693" s="30" t="s">
        <v>128</v>
      </c>
      <c r="P693" s="30" t="s">
        <v>129</v>
      </c>
      <c r="Q693" s="32" t="n">
        <v>8896.85</v>
      </c>
      <c r="R693" s="30" t="s">
        <v>130</v>
      </c>
      <c r="S693" s="30" t="s">
        <v>164</v>
      </c>
      <c r="T693" s="30"/>
    </row>
    <row r="694" customFormat="false" ht="15" hidden="false" customHeight="false" outlineLevel="0" collapsed="false">
      <c r="A694" s="27" t="s">
        <v>1766</v>
      </c>
      <c r="B694" s="27" t="s">
        <v>1767</v>
      </c>
      <c r="C694" s="27"/>
      <c r="D694" s="27" t="s">
        <v>121</v>
      </c>
      <c r="E694" s="28" t="n">
        <v>45350</v>
      </c>
      <c r="F694" s="27" t="s">
        <v>414</v>
      </c>
      <c r="G694" s="28" t="n">
        <v>45350</v>
      </c>
      <c r="H694" s="27" t="s">
        <v>161</v>
      </c>
      <c r="I694" s="27" t="s">
        <v>162</v>
      </c>
      <c r="J694" s="27" t="s">
        <v>648</v>
      </c>
      <c r="K694" s="27" t="s">
        <v>138</v>
      </c>
      <c r="L694" s="27" t="n">
        <v>75</v>
      </c>
      <c r="M694" s="27" t="n">
        <v>37</v>
      </c>
      <c r="N694" s="27" t="s">
        <v>127</v>
      </c>
      <c r="O694" s="27" t="s">
        <v>128</v>
      </c>
      <c r="P694" s="27" t="s">
        <v>140</v>
      </c>
      <c r="Q694" s="29" t="n">
        <v>990.05</v>
      </c>
      <c r="R694" s="27" t="s">
        <v>172</v>
      </c>
      <c r="S694" s="27" t="s">
        <v>969</v>
      </c>
      <c r="T694" s="27" t="n">
        <v>3</v>
      </c>
    </row>
    <row r="695" customFormat="false" ht="15" hidden="false" customHeight="false" outlineLevel="0" collapsed="false">
      <c r="A695" s="30" t="s">
        <v>1768</v>
      </c>
      <c r="B695" s="30" t="s">
        <v>1769</v>
      </c>
      <c r="C695" s="30" t="n">
        <v>51</v>
      </c>
      <c r="D695" s="30" t="s">
        <v>121</v>
      </c>
      <c r="E695" s="31" t="n">
        <v>45530</v>
      </c>
      <c r="F695" s="30" t="s">
        <v>674</v>
      </c>
      <c r="G695" s="31" t="n">
        <v>45532</v>
      </c>
      <c r="H695" s="30" t="s">
        <v>236</v>
      </c>
      <c r="I695" s="30" t="s">
        <v>323</v>
      </c>
      <c r="J695" s="30" t="s">
        <v>455</v>
      </c>
      <c r="K695" s="30" t="s">
        <v>126</v>
      </c>
      <c r="L695" s="30" t="n">
        <v>6</v>
      </c>
      <c r="M695" s="30" t="n">
        <v>108</v>
      </c>
      <c r="N695" s="30" t="s">
        <v>186</v>
      </c>
      <c r="O695" s="30" t="s">
        <v>128</v>
      </c>
      <c r="P695" s="30" t="s">
        <v>187</v>
      </c>
      <c r="Q695" s="32" t="n">
        <v>7442.94</v>
      </c>
      <c r="R695" s="30" t="s">
        <v>172</v>
      </c>
      <c r="S695" s="30" t="s">
        <v>335</v>
      </c>
      <c r="T695" s="30" t="n">
        <v>3</v>
      </c>
    </row>
    <row r="696" customFormat="false" ht="15" hidden="false" customHeight="false" outlineLevel="0" collapsed="false">
      <c r="A696" s="27" t="s">
        <v>1770</v>
      </c>
      <c r="B696" s="27" t="s">
        <v>1771</v>
      </c>
      <c r="C696" s="27" t="n">
        <v>45</v>
      </c>
      <c r="D696" s="27" t="s">
        <v>181</v>
      </c>
      <c r="E696" s="28" t="n">
        <v>45356</v>
      </c>
      <c r="F696" s="27" t="s">
        <v>552</v>
      </c>
      <c r="G696" s="28" t="n">
        <v>45359</v>
      </c>
      <c r="H696" s="27" t="s">
        <v>183</v>
      </c>
      <c r="I696" s="27"/>
      <c r="J696" s="27" t="s">
        <v>185</v>
      </c>
      <c r="K696" s="27" t="s">
        <v>156</v>
      </c>
      <c r="L696" s="27" t="n">
        <v>39</v>
      </c>
      <c r="M696" s="27" t="n">
        <v>51</v>
      </c>
      <c r="N696" s="27" t="s">
        <v>186</v>
      </c>
      <c r="O696" s="27" t="s">
        <v>128</v>
      </c>
      <c r="P696" s="27" t="s">
        <v>150</v>
      </c>
      <c r="Q696" s="29" t="n">
        <v>4642.8</v>
      </c>
      <c r="R696" s="27" t="s">
        <v>130</v>
      </c>
      <c r="S696" s="27" t="s">
        <v>164</v>
      </c>
      <c r="T696" s="27"/>
    </row>
    <row r="697" customFormat="false" ht="15" hidden="false" customHeight="false" outlineLevel="0" collapsed="false">
      <c r="A697" s="30" t="s">
        <v>1772</v>
      </c>
      <c r="B697" s="30" t="s">
        <v>1773</v>
      </c>
      <c r="C697" s="30" t="n">
        <v>53</v>
      </c>
      <c r="D697" s="30" t="s">
        <v>181</v>
      </c>
      <c r="E697" s="31" t="n">
        <v>45519</v>
      </c>
      <c r="F697" s="30" t="s">
        <v>956</v>
      </c>
      <c r="G697" s="31" t="n">
        <v>45524</v>
      </c>
      <c r="H697" s="30" t="s">
        <v>242</v>
      </c>
      <c r="I697" s="30" t="s">
        <v>243</v>
      </c>
      <c r="J697" s="30" t="s">
        <v>363</v>
      </c>
      <c r="K697" s="30" t="s">
        <v>126</v>
      </c>
      <c r="L697" s="30" t="n">
        <v>20</v>
      </c>
      <c r="M697" s="30" t="n">
        <v>118</v>
      </c>
      <c r="N697" s="30" t="s">
        <v>186</v>
      </c>
      <c r="O697" s="30" t="s">
        <v>149</v>
      </c>
      <c r="P697" s="30" t="s">
        <v>129</v>
      </c>
      <c r="Q697" s="32" t="n">
        <v>8877.81</v>
      </c>
      <c r="R697" s="30" t="s">
        <v>462</v>
      </c>
      <c r="S697" s="30" t="s">
        <v>192</v>
      </c>
      <c r="T697" s="30" t="n">
        <v>2</v>
      </c>
    </row>
    <row r="698" customFormat="false" ht="15" hidden="false" customHeight="false" outlineLevel="0" collapsed="false">
      <c r="A698" s="27" t="s">
        <v>1774</v>
      </c>
      <c r="B698" s="27" t="s">
        <v>1742</v>
      </c>
      <c r="C698" s="27" t="n">
        <v>34</v>
      </c>
      <c r="D698" s="27" t="s">
        <v>181</v>
      </c>
      <c r="E698" s="28" t="n">
        <v>45341</v>
      </c>
      <c r="F698" s="27" t="s">
        <v>290</v>
      </c>
      <c r="G698" s="28" t="n">
        <v>45345</v>
      </c>
      <c r="H698" s="27" t="s">
        <v>242</v>
      </c>
      <c r="I698" s="27" t="s">
        <v>466</v>
      </c>
      <c r="J698" s="27" t="s">
        <v>363</v>
      </c>
      <c r="K698" s="27" t="s">
        <v>126</v>
      </c>
      <c r="L698" s="27" t="n">
        <v>16</v>
      </c>
      <c r="M698" s="27" t="n">
        <v>102</v>
      </c>
      <c r="N698" s="27" t="s">
        <v>186</v>
      </c>
      <c r="O698" s="27" t="s">
        <v>171</v>
      </c>
      <c r="P698" s="27" t="s">
        <v>150</v>
      </c>
      <c r="Q698" s="29" t="n">
        <v>7538.87</v>
      </c>
      <c r="R698" s="27" t="s">
        <v>130</v>
      </c>
      <c r="S698" s="27" t="s">
        <v>164</v>
      </c>
      <c r="T698" s="27" t="n">
        <v>5</v>
      </c>
    </row>
    <row r="699" customFormat="false" ht="15" hidden="false" customHeight="false" outlineLevel="0" collapsed="false">
      <c r="A699" s="30" t="s">
        <v>1775</v>
      </c>
      <c r="B699" s="30" t="s">
        <v>1776</v>
      </c>
      <c r="C699" s="30" t="n">
        <v>39</v>
      </c>
      <c r="D699" s="30" t="s">
        <v>181</v>
      </c>
      <c r="E699" s="31" t="n">
        <v>45626</v>
      </c>
      <c r="F699" s="30" t="s">
        <v>669</v>
      </c>
      <c r="G699" s="31" t="n">
        <v>45627</v>
      </c>
      <c r="H699" s="30" t="s">
        <v>236</v>
      </c>
      <c r="I699" s="30" t="s">
        <v>323</v>
      </c>
      <c r="J699" s="30" t="s">
        <v>455</v>
      </c>
      <c r="K699" s="30" t="s">
        <v>156</v>
      </c>
      <c r="L699" s="30" t="n">
        <v>49</v>
      </c>
      <c r="M699" s="30" t="n">
        <v>90</v>
      </c>
      <c r="N699" s="30" t="s">
        <v>127</v>
      </c>
      <c r="O699" s="30" t="s">
        <v>149</v>
      </c>
      <c r="P699" s="30" t="s">
        <v>129</v>
      </c>
      <c r="Q699" s="32" t="n">
        <v>4621.08</v>
      </c>
      <c r="R699" s="30" t="s">
        <v>130</v>
      </c>
      <c r="S699" s="30" t="s">
        <v>131</v>
      </c>
      <c r="T699" s="30" t="n">
        <v>4</v>
      </c>
    </row>
    <row r="700" customFormat="false" ht="15" hidden="false" customHeight="false" outlineLevel="0" collapsed="false">
      <c r="A700" s="27" t="s">
        <v>1777</v>
      </c>
      <c r="B700" s="27" t="s">
        <v>1157</v>
      </c>
      <c r="C700" s="27" t="n">
        <v>79</v>
      </c>
      <c r="D700" s="27" t="s">
        <v>121</v>
      </c>
      <c r="E700" s="28" t="n">
        <v>45541</v>
      </c>
      <c r="F700" s="27" t="s">
        <v>290</v>
      </c>
      <c r="G700" s="28" t="n">
        <v>45542</v>
      </c>
      <c r="H700" s="27" t="s">
        <v>146</v>
      </c>
      <c r="I700" s="27" t="s">
        <v>147</v>
      </c>
      <c r="J700" s="27" t="s">
        <v>148</v>
      </c>
      <c r="K700" s="27" t="s">
        <v>138</v>
      </c>
      <c r="L700" s="27" t="n">
        <v>75</v>
      </c>
      <c r="M700" s="27" t="n">
        <v>18</v>
      </c>
      <c r="N700" s="27" t="s">
        <v>127</v>
      </c>
      <c r="O700" s="27" t="s">
        <v>171</v>
      </c>
      <c r="P700" s="27" t="s">
        <v>187</v>
      </c>
      <c r="Q700" s="29" t="n">
        <v>1457.36</v>
      </c>
      <c r="R700" s="27" t="s">
        <v>130</v>
      </c>
      <c r="S700" s="27" t="s">
        <v>131</v>
      </c>
      <c r="T700" s="27" t="n">
        <v>4</v>
      </c>
    </row>
    <row r="701" customFormat="false" ht="15" hidden="false" customHeight="false" outlineLevel="0" collapsed="false">
      <c r="A701" s="30" t="s">
        <v>1778</v>
      </c>
      <c r="B701" s="30" t="s">
        <v>1779</v>
      </c>
      <c r="C701" s="30" t="n">
        <v>45</v>
      </c>
      <c r="D701" s="30" t="s">
        <v>121</v>
      </c>
      <c r="E701" s="31" t="n">
        <v>45338</v>
      </c>
      <c r="F701" s="30" t="s">
        <v>134</v>
      </c>
      <c r="G701" s="31" t="n">
        <v>45339</v>
      </c>
      <c r="H701" s="30" t="s">
        <v>217</v>
      </c>
      <c r="I701" s="30" t="s">
        <v>392</v>
      </c>
      <c r="J701" s="30" t="s">
        <v>483</v>
      </c>
      <c r="K701" s="30" t="s">
        <v>138</v>
      </c>
      <c r="L701" s="30" t="n">
        <v>69</v>
      </c>
      <c r="M701" s="30" t="n">
        <v>17</v>
      </c>
      <c r="N701" s="30" t="s">
        <v>127</v>
      </c>
      <c r="O701" s="30" t="s">
        <v>128</v>
      </c>
      <c r="P701" s="30" t="s">
        <v>129</v>
      </c>
      <c r="Q701" s="32" t="n">
        <v>626.71</v>
      </c>
      <c r="R701" s="30" t="s">
        <v>130</v>
      </c>
      <c r="S701" s="30" t="s">
        <v>192</v>
      </c>
      <c r="T701" s="30" t="n">
        <v>5</v>
      </c>
    </row>
    <row r="702" customFormat="false" ht="15" hidden="false" customHeight="false" outlineLevel="0" collapsed="false">
      <c r="A702" s="27" t="s">
        <v>1780</v>
      </c>
      <c r="B702" s="27" t="s">
        <v>1781</v>
      </c>
      <c r="C702" s="27" t="n">
        <v>33</v>
      </c>
      <c r="D702" s="27" t="s">
        <v>181</v>
      </c>
      <c r="E702" s="28" t="n">
        <v>45535</v>
      </c>
      <c r="F702" s="27" t="s">
        <v>702</v>
      </c>
      <c r="G702" s="28" t="n">
        <v>45539</v>
      </c>
      <c r="H702" s="27" t="s">
        <v>236</v>
      </c>
      <c r="I702" s="27" t="s">
        <v>266</v>
      </c>
      <c r="J702" s="27" t="s">
        <v>238</v>
      </c>
      <c r="K702" s="27" t="s">
        <v>126</v>
      </c>
      <c r="L702" s="27" t="n">
        <v>42</v>
      </c>
      <c r="M702" s="27" t="n">
        <v>150</v>
      </c>
      <c r="N702" s="27" t="s">
        <v>186</v>
      </c>
      <c r="O702" s="27" t="s">
        <v>171</v>
      </c>
      <c r="P702" s="27" t="s">
        <v>129</v>
      </c>
      <c r="Q702" s="29" t="n">
        <v>7841.17</v>
      </c>
      <c r="R702" s="27" t="s">
        <v>172</v>
      </c>
      <c r="S702" s="27" t="s">
        <v>141</v>
      </c>
      <c r="T702" s="27" t="n">
        <v>3</v>
      </c>
    </row>
    <row r="703" customFormat="false" ht="15" hidden="false" customHeight="false" outlineLevel="0" collapsed="false">
      <c r="A703" s="30" t="s">
        <v>1782</v>
      </c>
      <c r="B703" s="30" t="s">
        <v>1783</v>
      </c>
      <c r="C703" s="30" t="n">
        <v>65</v>
      </c>
      <c r="D703" s="30" t="s">
        <v>121</v>
      </c>
      <c r="E703" s="31" t="n">
        <v>45458</v>
      </c>
      <c r="F703" s="30" t="s">
        <v>394</v>
      </c>
      <c r="G703" s="31" t="n">
        <v>45468</v>
      </c>
      <c r="H703" s="30" t="s">
        <v>168</v>
      </c>
      <c r="I703" s="30" t="s">
        <v>366</v>
      </c>
      <c r="J703" s="30" t="s">
        <v>170</v>
      </c>
      <c r="K703" s="30" t="s">
        <v>202</v>
      </c>
      <c r="L703" s="30" t="n">
        <v>17</v>
      </c>
      <c r="M703" s="30" t="n">
        <v>105</v>
      </c>
      <c r="N703" s="30" t="s">
        <v>186</v>
      </c>
      <c r="O703" s="30" t="s">
        <v>139</v>
      </c>
      <c r="P703" s="30" t="s">
        <v>129</v>
      </c>
      <c r="Q703" s="32" t="n">
        <v>17121.92</v>
      </c>
      <c r="R703" s="30" t="s">
        <v>172</v>
      </c>
      <c r="S703" s="30" t="s">
        <v>223</v>
      </c>
      <c r="T703" s="30" t="n">
        <v>3</v>
      </c>
    </row>
    <row r="704" customFormat="false" ht="15" hidden="false" customHeight="false" outlineLevel="0" collapsed="false">
      <c r="A704" s="27" t="s">
        <v>1784</v>
      </c>
      <c r="B704" s="27" t="s">
        <v>1785</v>
      </c>
      <c r="C704" s="27" t="n">
        <v>42</v>
      </c>
      <c r="D704" s="27" t="s">
        <v>566</v>
      </c>
      <c r="E704" s="28" t="n">
        <v>45576</v>
      </c>
      <c r="F704" s="27" t="s">
        <v>450</v>
      </c>
      <c r="G704" s="28" t="n">
        <v>45578</v>
      </c>
      <c r="H704" s="27" t="s">
        <v>236</v>
      </c>
      <c r="I704" s="27" t="s">
        <v>266</v>
      </c>
      <c r="J704" s="27" t="s">
        <v>238</v>
      </c>
      <c r="K704" s="27" t="s">
        <v>126</v>
      </c>
      <c r="L704" s="27" t="n">
        <v>9</v>
      </c>
      <c r="M704" s="27" t="n">
        <v>97</v>
      </c>
      <c r="N704" s="27" t="s">
        <v>186</v>
      </c>
      <c r="O704" s="27" t="s">
        <v>128</v>
      </c>
      <c r="P704" s="27" t="s">
        <v>150</v>
      </c>
      <c r="Q704" s="29" t="n">
        <v>7005.84</v>
      </c>
      <c r="R704" s="27" t="s">
        <v>462</v>
      </c>
      <c r="S704" s="27" t="s">
        <v>335</v>
      </c>
      <c r="T704" s="27" t="n">
        <v>2</v>
      </c>
    </row>
    <row r="705" customFormat="false" ht="15" hidden="false" customHeight="false" outlineLevel="0" collapsed="false">
      <c r="A705" s="30" t="s">
        <v>1786</v>
      </c>
      <c r="B705" s="30" t="s">
        <v>1787</v>
      </c>
      <c r="C705" s="30" t="n">
        <v>32</v>
      </c>
      <c r="D705" s="30" t="s">
        <v>493</v>
      </c>
      <c r="E705" s="31" t="n">
        <v>45538</v>
      </c>
      <c r="F705" s="30" t="s">
        <v>458</v>
      </c>
      <c r="G705" s="31" t="n">
        <v>45540</v>
      </c>
      <c r="H705" s="30" t="s">
        <v>217</v>
      </c>
      <c r="I705" s="30" t="s">
        <v>392</v>
      </c>
      <c r="J705" s="30" t="s">
        <v>294</v>
      </c>
      <c r="K705" s="30" t="s">
        <v>126</v>
      </c>
      <c r="L705" s="30" t="n">
        <v>13</v>
      </c>
      <c r="M705" s="30" t="n">
        <v>92</v>
      </c>
      <c r="N705" s="30" t="s">
        <v>127</v>
      </c>
      <c r="O705" s="30" t="s">
        <v>128</v>
      </c>
      <c r="P705" s="30" t="s">
        <v>150</v>
      </c>
      <c r="Q705" s="32" t="n">
        <v>6927.55</v>
      </c>
      <c r="R705" s="30" t="s">
        <v>130</v>
      </c>
      <c r="S705" s="30" t="s">
        <v>151</v>
      </c>
      <c r="T705" s="30" t="n">
        <v>4</v>
      </c>
    </row>
    <row r="706" customFormat="false" ht="15" hidden="false" customHeight="false" outlineLevel="0" collapsed="false">
      <c r="A706" s="27" t="s">
        <v>1788</v>
      </c>
      <c r="B706" s="27" t="s">
        <v>993</v>
      </c>
      <c r="C706" s="27" t="n">
        <v>48</v>
      </c>
      <c r="D706" s="27" t="s">
        <v>121</v>
      </c>
      <c r="E706" s="28" t="n">
        <v>45365</v>
      </c>
      <c r="F706" s="27" t="s">
        <v>1424</v>
      </c>
      <c r="G706" s="28" t="n">
        <v>45366</v>
      </c>
      <c r="H706" s="27" t="s">
        <v>183</v>
      </c>
      <c r="I706" s="27" t="s">
        <v>212</v>
      </c>
      <c r="J706" s="27" t="s">
        <v>431</v>
      </c>
      <c r="K706" s="27" t="s">
        <v>138</v>
      </c>
      <c r="L706" s="27" t="n">
        <v>85</v>
      </c>
      <c r="M706" s="27" t="n">
        <v>40</v>
      </c>
      <c r="N706" s="27" t="s">
        <v>127</v>
      </c>
      <c r="O706" s="27" t="s">
        <v>139</v>
      </c>
      <c r="P706" s="27" t="s">
        <v>187</v>
      </c>
      <c r="Q706" s="29" t="n">
        <v>1507.66</v>
      </c>
      <c r="R706" s="27" t="s">
        <v>130</v>
      </c>
      <c r="S706" s="27" t="s">
        <v>192</v>
      </c>
      <c r="T706" s="27" t="n">
        <v>4</v>
      </c>
    </row>
    <row r="707" customFormat="false" ht="15" hidden="false" customHeight="false" outlineLevel="0" collapsed="false">
      <c r="A707" s="30" t="s">
        <v>1789</v>
      </c>
      <c r="B707" s="30" t="s">
        <v>1695</v>
      </c>
      <c r="C707" s="30" t="n">
        <v>66</v>
      </c>
      <c r="D707" s="30" t="s">
        <v>121</v>
      </c>
      <c r="E707" s="31" t="n">
        <v>45500</v>
      </c>
      <c r="F707" s="30" t="s">
        <v>1073</v>
      </c>
      <c r="G707" s="31" t="n">
        <v>45500</v>
      </c>
      <c r="H707" s="30" t="s">
        <v>242</v>
      </c>
      <c r="I707" s="30" t="s">
        <v>243</v>
      </c>
      <c r="J707" s="30" t="s">
        <v>363</v>
      </c>
      <c r="K707" s="30" t="s">
        <v>138</v>
      </c>
      <c r="L707" s="30" t="n">
        <v>24</v>
      </c>
      <c r="M707" s="30" t="n">
        <v>37</v>
      </c>
      <c r="N707" s="30" t="s">
        <v>127</v>
      </c>
      <c r="O707" s="30" t="s">
        <v>139</v>
      </c>
      <c r="P707" s="30" t="s">
        <v>129</v>
      </c>
      <c r="Q707" s="32" t="n">
        <v>1515.48</v>
      </c>
      <c r="R707" s="30" t="s">
        <v>130</v>
      </c>
      <c r="S707" s="30" t="s">
        <v>192</v>
      </c>
      <c r="T707" s="30" t="n">
        <v>5</v>
      </c>
    </row>
    <row r="708" customFormat="false" ht="15" hidden="false" customHeight="false" outlineLevel="0" collapsed="false">
      <c r="A708" s="27" t="s">
        <v>1790</v>
      </c>
      <c r="B708" s="27" t="s">
        <v>1791</v>
      </c>
      <c r="C708" s="27" t="n">
        <v>9</v>
      </c>
      <c r="D708" s="27" t="s">
        <v>181</v>
      </c>
      <c r="E708" s="28" t="n">
        <v>45485</v>
      </c>
      <c r="F708" s="27" t="s">
        <v>211</v>
      </c>
      <c r="G708" s="28" t="n">
        <v>45489</v>
      </c>
      <c r="H708" s="27" t="s">
        <v>183</v>
      </c>
      <c r="I708" s="27" t="s">
        <v>212</v>
      </c>
      <c r="J708" s="27" t="s">
        <v>185</v>
      </c>
      <c r="K708" s="27" t="s">
        <v>126</v>
      </c>
      <c r="L708" s="27" t="n">
        <v>42</v>
      </c>
      <c r="M708" s="27" t="n">
        <v>48</v>
      </c>
      <c r="N708" s="27" t="s">
        <v>186</v>
      </c>
      <c r="O708" s="27" t="s">
        <v>128</v>
      </c>
      <c r="P708" s="27" t="s">
        <v>129</v>
      </c>
      <c r="Q708" s="29" t="n">
        <v>7487.32</v>
      </c>
      <c r="R708" s="27" t="s">
        <v>462</v>
      </c>
      <c r="S708" s="27" t="s">
        <v>178</v>
      </c>
      <c r="T708" s="27" t="n">
        <v>3</v>
      </c>
    </row>
    <row r="709" customFormat="false" ht="15" hidden="false" customHeight="false" outlineLevel="0" collapsed="false">
      <c r="A709" s="30" t="s">
        <v>1792</v>
      </c>
      <c r="B709" s="30" t="s">
        <v>1793</v>
      </c>
      <c r="C709" s="30" t="n">
        <v>52</v>
      </c>
      <c r="D709" s="30" t="s">
        <v>121</v>
      </c>
      <c r="E709" s="31" t="n">
        <v>45439</v>
      </c>
      <c r="F709" s="30" t="s">
        <v>1399</v>
      </c>
      <c r="G709" s="31" t="n">
        <v>45440</v>
      </c>
      <c r="H709" s="30" t="s">
        <v>123</v>
      </c>
      <c r="I709" s="30" t="s">
        <v>124</v>
      </c>
      <c r="J709" s="30" t="s">
        <v>305</v>
      </c>
      <c r="K709" s="30" t="s">
        <v>138</v>
      </c>
      <c r="L709" s="30" t="n">
        <v>25</v>
      </c>
      <c r="M709" s="30" t="n">
        <v>24</v>
      </c>
      <c r="N709" s="30" t="s">
        <v>127</v>
      </c>
      <c r="O709" s="30" t="s">
        <v>139</v>
      </c>
      <c r="P709" s="30" t="s">
        <v>129</v>
      </c>
      <c r="Q709" s="32" t="n">
        <v>1224.01</v>
      </c>
      <c r="R709" s="30" t="s">
        <v>130</v>
      </c>
      <c r="S709" s="30" t="s">
        <v>192</v>
      </c>
      <c r="T709" s="30" t="n">
        <v>4</v>
      </c>
    </row>
    <row r="710" customFormat="false" ht="15" hidden="false" customHeight="false" outlineLevel="0" collapsed="false">
      <c r="A710" s="27" t="s">
        <v>1794</v>
      </c>
      <c r="B710" s="27" t="s">
        <v>1795</v>
      </c>
      <c r="C710" s="27" t="n">
        <v>60</v>
      </c>
      <c r="D710" s="27" t="s">
        <v>181</v>
      </c>
      <c r="E710" s="28" t="n">
        <v>45302</v>
      </c>
      <c r="F710" s="27" t="s">
        <v>374</v>
      </c>
      <c r="G710" s="28" t="n">
        <v>45305</v>
      </c>
      <c r="H710" s="27" t="s">
        <v>183</v>
      </c>
      <c r="I710" s="27" t="s">
        <v>212</v>
      </c>
      <c r="J710" s="27" t="s">
        <v>431</v>
      </c>
      <c r="K710" s="27" t="s">
        <v>156</v>
      </c>
      <c r="L710" s="27" t="n">
        <v>25</v>
      </c>
      <c r="M710" s="27" t="n">
        <v>70</v>
      </c>
      <c r="N710" s="27" t="s">
        <v>127</v>
      </c>
      <c r="O710" s="27" t="s">
        <v>139</v>
      </c>
      <c r="P710" s="27" t="s">
        <v>150</v>
      </c>
      <c r="Q710" s="29" t="n">
        <v>3652.59</v>
      </c>
      <c r="R710" s="27" t="s">
        <v>172</v>
      </c>
      <c r="S710" s="27" t="s">
        <v>335</v>
      </c>
      <c r="T710" s="27" t="n">
        <v>3</v>
      </c>
    </row>
    <row r="711" customFormat="false" ht="15" hidden="false" customHeight="false" outlineLevel="0" collapsed="false">
      <c r="A711" s="30" t="s">
        <v>1796</v>
      </c>
      <c r="B711" s="30" t="s">
        <v>1797</v>
      </c>
      <c r="C711" s="30"/>
      <c r="D711" s="30" t="s">
        <v>121</v>
      </c>
      <c r="E711" s="31" t="n">
        <v>45492</v>
      </c>
      <c r="F711" s="30" t="s">
        <v>885</v>
      </c>
      <c r="G711" s="31" t="n">
        <v>45494</v>
      </c>
      <c r="H711" s="30" t="s">
        <v>161</v>
      </c>
      <c r="I711" s="30" t="s">
        <v>538</v>
      </c>
      <c r="J711" s="30" t="s">
        <v>258</v>
      </c>
      <c r="K711" s="30" t="s">
        <v>156</v>
      </c>
      <c r="L711" s="30" t="n">
        <v>69</v>
      </c>
      <c r="M711" s="30" t="n">
        <v>36</v>
      </c>
      <c r="N711" s="30" t="s">
        <v>186</v>
      </c>
      <c r="O711" s="30" t="s">
        <v>171</v>
      </c>
      <c r="P711" s="30" t="s">
        <v>140</v>
      </c>
      <c r="Q711" s="32" t="n">
        <v>2561.58</v>
      </c>
      <c r="R711" s="30" t="s">
        <v>130</v>
      </c>
      <c r="S711" s="30" t="s">
        <v>178</v>
      </c>
      <c r="T711" s="30" t="n">
        <v>4</v>
      </c>
    </row>
    <row r="712" customFormat="false" ht="15" hidden="false" customHeight="false" outlineLevel="0" collapsed="false">
      <c r="A712" s="27" t="s">
        <v>1798</v>
      </c>
      <c r="B712" s="27" t="s">
        <v>1799</v>
      </c>
      <c r="C712" s="27" t="n">
        <v>18</v>
      </c>
      <c r="D712" s="27" t="s">
        <v>493</v>
      </c>
      <c r="E712" s="28" t="n">
        <v>45635</v>
      </c>
      <c r="F712" s="27" t="s">
        <v>860</v>
      </c>
      <c r="G712" s="28" t="n">
        <v>45635</v>
      </c>
      <c r="H712" s="27" t="s">
        <v>236</v>
      </c>
      <c r="I712" s="27" t="s">
        <v>323</v>
      </c>
      <c r="J712" s="27" t="s">
        <v>287</v>
      </c>
      <c r="K712" s="27" t="s">
        <v>138</v>
      </c>
      <c r="L712" s="27" t="n">
        <v>28</v>
      </c>
      <c r="M712" s="27" t="n">
        <v>34</v>
      </c>
      <c r="N712" s="27" t="s">
        <v>127</v>
      </c>
      <c r="O712" s="27" t="s">
        <v>128</v>
      </c>
      <c r="P712" s="27" t="s">
        <v>140</v>
      </c>
      <c r="Q712" s="29" t="n">
        <v>2287.89</v>
      </c>
      <c r="R712" s="27" t="s">
        <v>130</v>
      </c>
      <c r="S712" s="27" t="s">
        <v>197</v>
      </c>
      <c r="T712" s="27" t="n">
        <v>4</v>
      </c>
    </row>
    <row r="713" customFormat="false" ht="15" hidden="false" customHeight="false" outlineLevel="0" collapsed="false">
      <c r="A713" s="30" t="s">
        <v>1800</v>
      </c>
      <c r="B713" s="30" t="s">
        <v>1801</v>
      </c>
      <c r="C713" s="30" t="n">
        <v>50</v>
      </c>
      <c r="D713" s="30" t="s">
        <v>121</v>
      </c>
      <c r="E713" s="31" t="n">
        <v>45459</v>
      </c>
      <c r="F713" s="30" t="s">
        <v>487</v>
      </c>
      <c r="G713" s="31" t="n">
        <v>45459</v>
      </c>
      <c r="H713" s="30" t="s">
        <v>206</v>
      </c>
      <c r="I713" s="30" t="s">
        <v>207</v>
      </c>
      <c r="J713" s="30" t="s">
        <v>233</v>
      </c>
      <c r="K713" s="30" t="s">
        <v>138</v>
      </c>
      <c r="L713" s="30" t="n">
        <v>26</v>
      </c>
      <c r="M713" s="30" t="n">
        <v>37</v>
      </c>
      <c r="N713" s="30" t="s">
        <v>127</v>
      </c>
      <c r="O713" s="30" t="s">
        <v>171</v>
      </c>
      <c r="P713" s="30" t="s">
        <v>150</v>
      </c>
      <c r="Q713" s="32" t="n">
        <v>2830.78</v>
      </c>
      <c r="R713" s="30" t="s">
        <v>130</v>
      </c>
      <c r="S713" s="30" t="s">
        <v>178</v>
      </c>
      <c r="T713" s="30" t="n">
        <v>3</v>
      </c>
    </row>
    <row r="714" customFormat="false" ht="15" hidden="false" customHeight="false" outlineLevel="0" collapsed="false">
      <c r="A714" s="27" t="s">
        <v>1802</v>
      </c>
      <c r="B714" s="27" t="s">
        <v>220</v>
      </c>
      <c r="C714" s="27" t="n">
        <v>52</v>
      </c>
      <c r="D714" s="27" t="s">
        <v>181</v>
      </c>
      <c r="E714" s="28" t="n">
        <v>45629</v>
      </c>
      <c r="F714" s="27" t="s">
        <v>587</v>
      </c>
      <c r="G714" s="28" t="n">
        <v>45630</v>
      </c>
      <c r="H714" s="27" t="s">
        <v>146</v>
      </c>
      <c r="I714" s="27" t="s">
        <v>176</v>
      </c>
      <c r="J714" s="27" t="s">
        <v>177</v>
      </c>
      <c r="K714" s="27" t="s">
        <v>156</v>
      </c>
      <c r="L714" s="27" t="n">
        <v>73</v>
      </c>
      <c r="M714" s="27" t="n">
        <v>79</v>
      </c>
      <c r="N714" s="27" t="s">
        <v>127</v>
      </c>
      <c r="O714" s="27" t="s">
        <v>128</v>
      </c>
      <c r="P714" s="27" t="s">
        <v>129</v>
      </c>
      <c r="Q714" s="29" t="n">
        <v>3683.03</v>
      </c>
      <c r="R714" s="27" t="s">
        <v>268</v>
      </c>
      <c r="S714" s="27" t="s">
        <v>141</v>
      </c>
      <c r="T714" s="27" t="n">
        <v>3</v>
      </c>
    </row>
    <row r="715" customFormat="false" ht="15" hidden="false" customHeight="false" outlineLevel="0" collapsed="false">
      <c r="A715" s="30" t="s">
        <v>1803</v>
      </c>
      <c r="B715" s="30" t="s">
        <v>921</v>
      </c>
      <c r="C715" s="30" t="n">
        <v>0</v>
      </c>
      <c r="D715" s="30" t="s">
        <v>121</v>
      </c>
      <c r="E715" s="31" t="n">
        <v>45433</v>
      </c>
      <c r="F715" s="30" t="s">
        <v>226</v>
      </c>
      <c r="G715" s="31" t="n">
        <v>45435</v>
      </c>
      <c r="H715" s="30" t="s">
        <v>183</v>
      </c>
      <c r="I715" s="30" t="s">
        <v>184</v>
      </c>
      <c r="J715" s="30" t="s">
        <v>213</v>
      </c>
      <c r="K715" s="30" t="s">
        <v>126</v>
      </c>
      <c r="L715" s="30" t="n">
        <v>34</v>
      </c>
      <c r="M715" s="30" t="n">
        <v>110</v>
      </c>
      <c r="N715" s="30" t="s">
        <v>127</v>
      </c>
      <c r="O715" s="30" t="s">
        <v>139</v>
      </c>
      <c r="P715" s="30" t="s">
        <v>187</v>
      </c>
      <c r="Q715" s="32" t="n">
        <v>7810.65</v>
      </c>
      <c r="R715" s="30" t="s">
        <v>268</v>
      </c>
      <c r="S715" s="30" t="s">
        <v>157</v>
      </c>
      <c r="T715" s="30" t="n">
        <v>2</v>
      </c>
    </row>
    <row r="716" customFormat="false" ht="15" hidden="false" customHeight="false" outlineLevel="0" collapsed="false">
      <c r="A716" s="27" t="s">
        <v>1804</v>
      </c>
      <c r="B716" s="27" t="s">
        <v>1805</v>
      </c>
      <c r="C716" s="27" t="n">
        <v>49</v>
      </c>
      <c r="D716" s="27" t="s">
        <v>121</v>
      </c>
      <c r="E716" s="28" t="n">
        <v>45507</v>
      </c>
      <c r="F716" s="27" t="s">
        <v>255</v>
      </c>
      <c r="G716" s="28" t="n">
        <v>45507</v>
      </c>
      <c r="H716" s="27" t="s">
        <v>161</v>
      </c>
      <c r="I716" s="27" t="s">
        <v>320</v>
      </c>
      <c r="J716" s="27" t="s">
        <v>258</v>
      </c>
      <c r="K716" s="27" t="s">
        <v>138</v>
      </c>
      <c r="L716" s="27" t="n">
        <v>79</v>
      </c>
      <c r="M716" s="27" t="n">
        <v>43</v>
      </c>
      <c r="N716" s="27" t="s">
        <v>127</v>
      </c>
      <c r="O716" s="27" t="s">
        <v>149</v>
      </c>
      <c r="P716" s="27" t="s">
        <v>187</v>
      </c>
      <c r="Q716" s="29" t="n">
        <v>2309.11</v>
      </c>
      <c r="R716" s="27" t="s">
        <v>130</v>
      </c>
      <c r="S716" s="27" t="s">
        <v>131</v>
      </c>
      <c r="T716" s="27" t="n">
        <v>5</v>
      </c>
    </row>
    <row r="717" customFormat="false" ht="15" hidden="false" customHeight="false" outlineLevel="0" collapsed="false">
      <c r="A717" s="30" t="s">
        <v>1806</v>
      </c>
      <c r="B717" s="30" t="s">
        <v>1807</v>
      </c>
      <c r="C717" s="30" t="n">
        <v>13</v>
      </c>
      <c r="D717" s="30" t="s">
        <v>181</v>
      </c>
      <c r="E717" s="31" t="n">
        <v>45509</v>
      </c>
      <c r="F717" s="30" t="s">
        <v>1593</v>
      </c>
      <c r="G717" s="31" t="n">
        <v>45509</v>
      </c>
      <c r="H717" s="30" t="s">
        <v>206</v>
      </c>
      <c r="I717" s="30" t="s">
        <v>300</v>
      </c>
      <c r="J717" s="30" t="s">
        <v>233</v>
      </c>
      <c r="K717" s="30" t="s">
        <v>138</v>
      </c>
      <c r="L717" s="30" t="n">
        <v>58</v>
      </c>
      <c r="M717" s="30" t="n">
        <v>36</v>
      </c>
      <c r="N717" s="30" t="s">
        <v>127</v>
      </c>
      <c r="O717" s="30" t="s">
        <v>139</v>
      </c>
      <c r="P717" s="30" t="s">
        <v>150</v>
      </c>
      <c r="Q717" s="32" t="n">
        <v>1205.01</v>
      </c>
      <c r="R717" s="30" t="s">
        <v>130</v>
      </c>
      <c r="S717" s="30" t="s">
        <v>192</v>
      </c>
      <c r="T717" s="30" t="n">
        <v>4</v>
      </c>
    </row>
    <row r="718" customFormat="false" ht="15" hidden="false" customHeight="false" outlineLevel="0" collapsed="false">
      <c r="A718" s="27" t="s">
        <v>1808</v>
      </c>
      <c r="B718" s="27" t="s">
        <v>1809</v>
      </c>
      <c r="C718" s="27" t="n">
        <v>14</v>
      </c>
      <c r="D718" s="27" t="s">
        <v>121</v>
      </c>
      <c r="E718" s="28" t="n">
        <v>45299</v>
      </c>
      <c r="F718" s="27" t="s">
        <v>1320</v>
      </c>
      <c r="G718" s="28" t="n">
        <v>45300</v>
      </c>
      <c r="H718" s="27" t="s">
        <v>242</v>
      </c>
      <c r="I718" s="27" t="s">
        <v>315</v>
      </c>
      <c r="J718" s="27" t="s">
        <v>316</v>
      </c>
      <c r="K718" s="27" t="s">
        <v>138</v>
      </c>
      <c r="L718" s="27" t="n">
        <v>35</v>
      </c>
      <c r="M718" s="27" t="n">
        <v>39</v>
      </c>
      <c r="N718" s="27" t="s">
        <v>127</v>
      </c>
      <c r="O718" s="27" t="s">
        <v>128</v>
      </c>
      <c r="P718" s="27" t="s">
        <v>129</v>
      </c>
      <c r="Q718" s="29" t="n">
        <v>1755.77</v>
      </c>
      <c r="R718" s="27" t="s">
        <v>130</v>
      </c>
      <c r="S718" s="27" t="s">
        <v>223</v>
      </c>
      <c r="T718" s="27" t="n">
        <v>4</v>
      </c>
    </row>
    <row r="719" customFormat="false" ht="15" hidden="false" customHeight="false" outlineLevel="0" collapsed="false">
      <c r="A719" s="30" t="s">
        <v>1810</v>
      </c>
      <c r="B719" s="30" t="s">
        <v>1811</v>
      </c>
      <c r="C719" s="30" t="n">
        <v>15</v>
      </c>
      <c r="D719" s="30" t="s">
        <v>121</v>
      </c>
      <c r="E719" s="31" t="n">
        <v>45523</v>
      </c>
      <c r="F719" s="30" t="s">
        <v>797</v>
      </c>
      <c r="G719" s="31" t="n">
        <v>45526</v>
      </c>
      <c r="H719" s="30" t="s">
        <v>242</v>
      </c>
      <c r="I719" s="30" t="s">
        <v>466</v>
      </c>
      <c r="J719" s="30" t="s">
        <v>422</v>
      </c>
      <c r="K719" s="30" t="s">
        <v>126</v>
      </c>
      <c r="L719" s="30" t="n">
        <v>26</v>
      </c>
      <c r="M719" s="30" t="n">
        <v>47</v>
      </c>
      <c r="N719" s="30" t="s">
        <v>186</v>
      </c>
      <c r="O719" s="30" t="s">
        <v>149</v>
      </c>
      <c r="P719" s="30" t="s">
        <v>150</v>
      </c>
      <c r="Q719" s="32" t="n">
        <v>7549.75</v>
      </c>
      <c r="R719" s="30" t="s">
        <v>130</v>
      </c>
      <c r="S719" s="30" t="s">
        <v>223</v>
      </c>
      <c r="T719" s="30" t="n">
        <v>4</v>
      </c>
    </row>
    <row r="720" customFormat="false" ht="15" hidden="false" customHeight="false" outlineLevel="0" collapsed="false">
      <c r="A720" s="27" t="s">
        <v>1812</v>
      </c>
      <c r="B720" s="27" t="s">
        <v>1813</v>
      </c>
      <c r="C720" s="27" t="n">
        <v>-5</v>
      </c>
      <c r="D720" s="27" t="s">
        <v>121</v>
      </c>
      <c r="E720" s="28" t="n">
        <v>45498</v>
      </c>
      <c r="F720" s="27" t="s">
        <v>444</v>
      </c>
      <c r="G720" s="28" t="n">
        <v>45501</v>
      </c>
      <c r="H720" s="27" t="s">
        <v>217</v>
      </c>
      <c r="I720" s="27" t="s">
        <v>392</v>
      </c>
      <c r="J720" s="27" t="s">
        <v>388</v>
      </c>
      <c r="K720" s="27" t="s">
        <v>126</v>
      </c>
      <c r="L720" s="27" t="n">
        <v>15</v>
      </c>
      <c r="M720" s="27" t="n">
        <v>130</v>
      </c>
      <c r="N720" s="27" t="s">
        <v>186</v>
      </c>
      <c r="O720" s="27" t="s">
        <v>171</v>
      </c>
      <c r="P720" s="27" t="s">
        <v>129</v>
      </c>
      <c r="Q720" s="29" t="n">
        <v>7457.09</v>
      </c>
      <c r="R720" s="27" t="s">
        <v>130</v>
      </c>
      <c r="S720" s="27" t="s">
        <v>192</v>
      </c>
      <c r="T720" s="27" t="n">
        <v>4</v>
      </c>
    </row>
    <row r="721" customFormat="false" ht="15" hidden="false" customHeight="false" outlineLevel="0" collapsed="false">
      <c r="A721" s="30" t="s">
        <v>1814</v>
      </c>
      <c r="B721" s="30" t="s">
        <v>1815</v>
      </c>
      <c r="C721" s="30" t="n">
        <v>43</v>
      </c>
      <c r="D721" s="30" t="s">
        <v>181</v>
      </c>
      <c r="E721" s="31" t="n">
        <v>45611</v>
      </c>
      <c r="F721" s="30" t="s">
        <v>1182</v>
      </c>
      <c r="G721" s="31" t="n">
        <v>45612</v>
      </c>
      <c r="H721" s="30" t="s">
        <v>206</v>
      </c>
      <c r="I721" s="30" t="s">
        <v>207</v>
      </c>
      <c r="J721" s="30" t="s">
        <v>593</v>
      </c>
      <c r="K721" s="30" t="s">
        <v>156</v>
      </c>
      <c r="L721" s="30" t="n">
        <v>53</v>
      </c>
      <c r="M721" s="30" t="n">
        <v>66</v>
      </c>
      <c r="N721" s="30" t="s">
        <v>127</v>
      </c>
      <c r="O721" s="30" t="s">
        <v>149</v>
      </c>
      <c r="P721" s="30" t="s">
        <v>150</v>
      </c>
      <c r="Q721" s="32" t="n">
        <v>4671.54</v>
      </c>
      <c r="R721" s="30" t="s">
        <v>130</v>
      </c>
      <c r="S721" s="30" t="s">
        <v>157</v>
      </c>
      <c r="T721" s="30" t="n">
        <v>5</v>
      </c>
    </row>
    <row r="722" customFormat="false" ht="15" hidden="false" customHeight="false" outlineLevel="0" collapsed="false">
      <c r="A722" s="27" t="s">
        <v>1816</v>
      </c>
      <c r="B722" s="27" t="s">
        <v>1817</v>
      </c>
      <c r="C722" s="27" t="n">
        <v>32</v>
      </c>
      <c r="D722" s="27" t="s">
        <v>121</v>
      </c>
      <c r="E722" s="28" t="n">
        <v>45301</v>
      </c>
      <c r="F722" s="27" t="s">
        <v>1192</v>
      </c>
      <c r="G722" s="28" t="n">
        <v>45302</v>
      </c>
      <c r="H722" s="27" t="s">
        <v>146</v>
      </c>
      <c r="I722" s="27" t="s">
        <v>176</v>
      </c>
      <c r="J722" s="27" t="s">
        <v>148</v>
      </c>
      <c r="K722" s="27" t="s">
        <v>126</v>
      </c>
      <c r="L722" s="27" t="n">
        <v>30</v>
      </c>
      <c r="M722" s="27" t="n">
        <v>108</v>
      </c>
      <c r="N722" s="27" t="s">
        <v>186</v>
      </c>
      <c r="O722" s="27" t="s">
        <v>139</v>
      </c>
      <c r="P722" s="27" t="s">
        <v>129</v>
      </c>
      <c r="Q722" s="29" t="n">
        <v>9094.35</v>
      </c>
      <c r="R722" s="27" t="s">
        <v>462</v>
      </c>
      <c r="S722" s="27" t="s">
        <v>223</v>
      </c>
      <c r="T722" s="27" t="n">
        <v>3</v>
      </c>
    </row>
    <row r="723" customFormat="false" ht="15" hidden="false" customHeight="false" outlineLevel="0" collapsed="false">
      <c r="A723" s="30" t="s">
        <v>1818</v>
      </c>
      <c r="B723" s="30" t="s">
        <v>1819</v>
      </c>
      <c r="C723" s="30" t="n">
        <v>62</v>
      </c>
      <c r="D723" s="30" t="s">
        <v>121</v>
      </c>
      <c r="E723" s="31" t="n">
        <v>45349</v>
      </c>
      <c r="F723" s="30" t="s">
        <v>1583</v>
      </c>
      <c r="G723" s="31" t="n">
        <v>45350</v>
      </c>
      <c r="H723" s="30" t="s">
        <v>183</v>
      </c>
      <c r="I723" s="30" t="s">
        <v>430</v>
      </c>
      <c r="J723" s="30" t="s">
        <v>431</v>
      </c>
      <c r="K723" s="30" t="s">
        <v>138</v>
      </c>
      <c r="L723" s="30" t="n">
        <v>59</v>
      </c>
      <c r="M723" s="30" t="n">
        <v>34</v>
      </c>
      <c r="N723" s="30" t="s">
        <v>127</v>
      </c>
      <c r="O723" s="30" t="s">
        <v>171</v>
      </c>
      <c r="P723" s="30" t="s">
        <v>150</v>
      </c>
      <c r="Q723" s="32" t="n">
        <v>2186.68</v>
      </c>
      <c r="R723" s="30" t="s">
        <v>130</v>
      </c>
      <c r="S723" s="30" t="s">
        <v>151</v>
      </c>
      <c r="T723" s="30" t="n">
        <v>3</v>
      </c>
    </row>
    <row r="724" customFormat="false" ht="15" hidden="false" customHeight="false" outlineLevel="0" collapsed="false">
      <c r="A724" s="27" t="s">
        <v>1820</v>
      </c>
      <c r="B724" s="27" t="s">
        <v>1821</v>
      </c>
      <c r="C724" s="27" t="n">
        <v>10</v>
      </c>
      <c r="D724" s="27" t="s">
        <v>121</v>
      </c>
      <c r="E724" s="28" t="n">
        <v>45540</v>
      </c>
      <c r="F724" s="27" t="s">
        <v>981</v>
      </c>
      <c r="G724" s="28" t="n">
        <v>45540</v>
      </c>
      <c r="H724" s="27" t="s">
        <v>168</v>
      </c>
      <c r="I724" s="27"/>
      <c r="J724" s="27" t="s">
        <v>371</v>
      </c>
      <c r="K724" s="27" t="s">
        <v>138</v>
      </c>
      <c r="L724" s="27" t="n">
        <v>32</v>
      </c>
      <c r="M724" s="27" t="n">
        <v>24</v>
      </c>
      <c r="N724" s="27" t="s">
        <v>127</v>
      </c>
      <c r="O724" s="27" t="s">
        <v>128</v>
      </c>
      <c r="P724" s="27" t="s">
        <v>129</v>
      </c>
      <c r="Q724" s="29" t="n">
        <v>1011.95</v>
      </c>
      <c r="R724" s="27" t="s">
        <v>130</v>
      </c>
      <c r="S724" s="27" t="s">
        <v>141</v>
      </c>
      <c r="T724" s="27" t="n">
        <v>3</v>
      </c>
    </row>
    <row r="725" customFormat="false" ht="15" hidden="false" customHeight="false" outlineLevel="0" collapsed="false">
      <c r="A725" s="30" t="s">
        <v>1822</v>
      </c>
      <c r="B725" s="30" t="s">
        <v>1823</v>
      </c>
      <c r="C725" s="30" t="n">
        <v>52</v>
      </c>
      <c r="D725" s="30" t="s">
        <v>181</v>
      </c>
      <c r="E725" s="31" t="n">
        <v>45362</v>
      </c>
      <c r="F725" s="30" t="s">
        <v>624</v>
      </c>
      <c r="G725" s="31" t="n">
        <v>45363</v>
      </c>
      <c r="H725" s="30" t="s">
        <v>183</v>
      </c>
      <c r="I725" s="30" t="s">
        <v>184</v>
      </c>
      <c r="J725" s="30" t="s">
        <v>411</v>
      </c>
      <c r="K725" s="30" t="s">
        <v>156</v>
      </c>
      <c r="L725" s="30" t="n">
        <v>47</v>
      </c>
      <c r="M725" s="30" t="n">
        <v>55</v>
      </c>
      <c r="N725" s="30" t="s">
        <v>127</v>
      </c>
      <c r="O725" s="30" t="s">
        <v>171</v>
      </c>
      <c r="P725" s="30" t="s">
        <v>187</v>
      </c>
      <c r="Q725" s="32" t="n">
        <v>3146.48</v>
      </c>
      <c r="R725" s="30" t="s">
        <v>268</v>
      </c>
      <c r="S725" s="30" t="s">
        <v>131</v>
      </c>
      <c r="T725" s="30" t="n">
        <v>2</v>
      </c>
    </row>
    <row r="726" customFormat="false" ht="15" hidden="false" customHeight="false" outlineLevel="0" collapsed="false">
      <c r="A726" s="27" t="s">
        <v>1824</v>
      </c>
      <c r="B726" s="27" t="s">
        <v>1825</v>
      </c>
      <c r="C726" s="27" t="n">
        <v>31</v>
      </c>
      <c r="D726" s="27" t="s">
        <v>121</v>
      </c>
      <c r="E726" s="28" t="n">
        <v>45382</v>
      </c>
      <c r="F726" s="27" t="s">
        <v>1506</v>
      </c>
      <c r="G726" s="28" t="n">
        <v>45395</v>
      </c>
      <c r="H726" s="27" t="s">
        <v>161</v>
      </c>
      <c r="I726" s="27" t="s">
        <v>320</v>
      </c>
      <c r="J726" s="27" t="s">
        <v>163</v>
      </c>
      <c r="K726" s="27" t="s">
        <v>202</v>
      </c>
      <c r="L726" s="27" t="n">
        <v>14</v>
      </c>
      <c r="M726" s="27" t="n">
        <v>71</v>
      </c>
      <c r="N726" s="27" t="s">
        <v>186</v>
      </c>
      <c r="O726" s="27" t="s">
        <v>149</v>
      </c>
      <c r="P726" s="27" t="s">
        <v>129</v>
      </c>
      <c r="Q726" s="29" t="n">
        <v>16064.21</v>
      </c>
      <c r="R726" s="27" t="s">
        <v>268</v>
      </c>
      <c r="S726" s="27" t="s">
        <v>335</v>
      </c>
      <c r="T726" s="27" t="n">
        <v>2</v>
      </c>
    </row>
    <row r="727" customFormat="false" ht="15" hidden="false" customHeight="false" outlineLevel="0" collapsed="false">
      <c r="A727" s="30" t="s">
        <v>1826</v>
      </c>
      <c r="B727" s="30" t="s">
        <v>1827</v>
      </c>
      <c r="C727" s="30" t="n">
        <v>48</v>
      </c>
      <c r="D727" s="30" t="s">
        <v>121</v>
      </c>
      <c r="E727" s="31" t="n">
        <v>45330</v>
      </c>
      <c r="F727" s="30" t="s">
        <v>1828</v>
      </c>
      <c r="G727" s="31" t="n">
        <v>45330</v>
      </c>
      <c r="H727" s="30" t="s">
        <v>123</v>
      </c>
      <c r="I727" s="30" t="s">
        <v>124</v>
      </c>
      <c r="J727" s="30" t="s">
        <v>125</v>
      </c>
      <c r="K727" s="30" t="s">
        <v>138</v>
      </c>
      <c r="L727" s="30" t="n">
        <v>60</v>
      </c>
      <c r="M727" s="30" t="n">
        <v>42</v>
      </c>
      <c r="N727" s="30" t="s">
        <v>127</v>
      </c>
      <c r="O727" s="30" t="s">
        <v>171</v>
      </c>
      <c r="P727" s="30" t="s">
        <v>129</v>
      </c>
      <c r="Q727" s="32" t="n">
        <v>2514.69</v>
      </c>
      <c r="R727" s="30" t="s">
        <v>268</v>
      </c>
      <c r="S727" s="30" t="s">
        <v>164</v>
      </c>
      <c r="T727" s="30" t="n">
        <v>4</v>
      </c>
    </row>
    <row r="728" customFormat="false" ht="15" hidden="false" customHeight="false" outlineLevel="0" collapsed="false">
      <c r="A728" s="27" t="s">
        <v>1829</v>
      </c>
      <c r="B728" s="27" t="s">
        <v>1830</v>
      </c>
      <c r="C728" s="27" t="n">
        <v>52</v>
      </c>
      <c r="D728" s="27" t="s">
        <v>359</v>
      </c>
      <c r="E728" s="28" t="n">
        <v>45328</v>
      </c>
      <c r="F728" s="27" t="s">
        <v>845</v>
      </c>
      <c r="G728" s="28" t="n">
        <v>45329</v>
      </c>
      <c r="H728" s="27" t="s">
        <v>183</v>
      </c>
      <c r="I728" s="27" t="s">
        <v>430</v>
      </c>
      <c r="J728" s="27" t="s">
        <v>213</v>
      </c>
      <c r="K728" s="27" t="s">
        <v>156</v>
      </c>
      <c r="L728" s="27" t="n">
        <v>47</v>
      </c>
      <c r="M728" s="27" t="n">
        <v>77</v>
      </c>
      <c r="N728" s="27" t="s">
        <v>186</v>
      </c>
      <c r="O728" s="27" t="s">
        <v>139</v>
      </c>
      <c r="P728" s="27" t="s">
        <v>140</v>
      </c>
      <c r="Q728" s="29" t="n">
        <v>4585.92</v>
      </c>
      <c r="R728" s="27" t="s">
        <v>130</v>
      </c>
      <c r="S728" s="27" t="s">
        <v>223</v>
      </c>
      <c r="T728" s="27" t="n">
        <v>3</v>
      </c>
    </row>
    <row r="729" customFormat="false" ht="15" hidden="false" customHeight="false" outlineLevel="0" collapsed="false">
      <c r="A729" s="30" t="s">
        <v>1831</v>
      </c>
      <c r="B729" s="30" t="s">
        <v>1832</v>
      </c>
      <c r="C729" s="30" t="n">
        <v>43</v>
      </c>
      <c r="D729" s="30" t="s">
        <v>121</v>
      </c>
      <c r="E729" s="31" t="n">
        <v>45353</v>
      </c>
      <c r="F729" s="30" t="s">
        <v>1257</v>
      </c>
      <c r="G729" s="31" t="n">
        <v>45355</v>
      </c>
      <c r="H729" s="30" t="s">
        <v>242</v>
      </c>
      <c r="I729" s="30" t="s">
        <v>466</v>
      </c>
      <c r="J729" s="30" t="s">
        <v>244</v>
      </c>
      <c r="K729" s="30" t="s">
        <v>156</v>
      </c>
      <c r="L729" s="30" t="n">
        <v>52</v>
      </c>
      <c r="M729" s="30" t="n">
        <v>38</v>
      </c>
      <c r="N729" s="30" t="s">
        <v>127</v>
      </c>
      <c r="O729" s="30" t="s">
        <v>139</v>
      </c>
      <c r="P729" s="30" t="s">
        <v>129</v>
      </c>
      <c r="Q729" s="32" t="n">
        <v>3637.66</v>
      </c>
      <c r="R729" s="30" t="s">
        <v>130</v>
      </c>
      <c r="S729" s="30" t="s">
        <v>164</v>
      </c>
      <c r="T729" s="30" t="n">
        <v>4</v>
      </c>
    </row>
    <row r="730" customFormat="false" ht="15" hidden="false" customHeight="false" outlineLevel="0" collapsed="false">
      <c r="A730" s="27" t="s">
        <v>1833</v>
      </c>
      <c r="B730" s="27" t="s">
        <v>1834</v>
      </c>
      <c r="C730" s="27" t="n">
        <v>-5</v>
      </c>
      <c r="D730" s="27" t="s">
        <v>313</v>
      </c>
      <c r="E730" s="28" t="n">
        <v>45409</v>
      </c>
      <c r="F730" s="27" t="s">
        <v>791</v>
      </c>
      <c r="G730" s="28" t="n">
        <v>45410</v>
      </c>
      <c r="H730" s="27" t="s">
        <v>135</v>
      </c>
      <c r="I730" s="27" t="s">
        <v>136</v>
      </c>
      <c r="J730" s="27" t="s">
        <v>137</v>
      </c>
      <c r="K730" s="27" t="s">
        <v>138</v>
      </c>
      <c r="L730" s="27" t="n">
        <v>79</v>
      </c>
      <c r="M730" s="27" t="n">
        <v>23</v>
      </c>
      <c r="N730" s="27" t="s">
        <v>127</v>
      </c>
      <c r="O730" s="27" t="s">
        <v>139</v>
      </c>
      <c r="P730" s="27" t="s">
        <v>129</v>
      </c>
      <c r="Q730" s="29" t="n">
        <v>1595.43</v>
      </c>
      <c r="R730" s="27" t="s">
        <v>130</v>
      </c>
      <c r="S730" s="27" t="s">
        <v>197</v>
      </c>
      <c r="T730" s="27" t="n">
        <v>3</v>
      </c>
    </row>
    <row r="731" customFormat="false" ht="15" hidden="false" customHeight="false" outlineLevel="0" collapsed="false">
      <c r="A731" s="30" t="s">
        <v>1835</v>
      </c>
      <c r="B731" s="30" t="s">
        <v>1601</v>
      </c>
      <c r="C731" s="30" t="n">
        <v>0</v>
      </c>
      <c r="D731" s="30" t="s">
        <v>181</v>
      </c>
      <c r="E731" s="31" t="n">
        <v>45609</v>
      </c>
      <c r="F731" s="30" t="s">
        <v>876</v>
      </c>
      <c r="G731" s="31" t="n">
        <v>45609</v>
      </c>
      <c r="H731" s="30" t="s">
        <v>168</v>
      </c>
      <c r="I731" s="30" t="s">
        <v>169</v>
      </c>
      <c r="J731" s="30" t="s">
        <v>170</v>
      </c>
      <c r="K731" s="30" t="s">
        <v>156</v>
      </c>
      <c r="L731" s="30" t="n">
        <v>28</v>
      </c>
      <c r="M731" s="30" t="n">
        <v>66</v>
      </c>
      <c r="N731" s="30" t="s">
        <v>186</v>
      </c>
      <c r="O731" s="30" t="s">
        <v>139</v>
      </c>
      <c r="P731" s="30" t="s">
        <v>140</v>
      </c>
      <c r="Q731" s="32" t="n">
        <v>4513.51</v>
      </c>
      <c r="R731" s="30" t="s">
        <v>130</v>
      </c>
      <c r="S731" s="30" t="s">
        <v>192</v>
      </c>
      <c r="T731" s="30" t="n">
        <v>5</v>
      </c>
    </row>
    <row r="732" customFormat="false" ht="15" hidden="false" customHeight="false" outlineLevel="0" collapsed="false">
      <c r="A732" s="27" t="s">
        <v>1836</v>
      </c>
      <c r="B732" s="27" t="s">
        <v>1837</v>
      </c>
      <c r="C732" s="27" t="n">
        <v>57</v>
      </c>
      <c r="D732" s="27" t="s">
        <v>181</v>
      </c>
      <c r="E732" s="28" t="n">
        <v>45378</v>
      </c>
      <c r="F732" s="27" t="s">
        <v>1182</v>
      </c>
      <c r="G732" s="28" t="n">
        <v>45378</v>
      </c>
      <c r="H732" s="27" t="s">
        <v>146</v>
      </c>
      <c r="I732" s="27" t="s">
        <v>309</v>
      </c>
      <c r="J732" s="27" t="s">
        <v>222</v>
      </c>
      <c r="K732" s="27" t="s">
        <v>138</v>
      </c>
      <c r="L732" s="27" t="n">
        <v>42</v>
      </c>
      <c r="M732" s="27" t="n">
        <v>41</v>
      </c>
      <c r="N732" s="27" t="s">
        <v>127</v>
      </c>
      <c r="O732" s="27" t="s">
        <v>149</v>
      </c>
      <c r="P732" s="27" t="s">
        <v>140</v>
      </c>
      <c r="Q732" s="29" t="n">
        <v>1224.16</v>
      </c>
      <c r="R732" s="27" t="s">
        <v>130</v>
      </c>
      <c r="S732" s="27" t="s">
        <v>192</v>
      </c>
      <c r="T732" s="27" t="n">
        <v>5</v>
      </c>
    </row>
    <row r="733" customFormat="false" ht="15" hidden="false" customHeight="false" outlineLevel="0" collapsed="false">
      <c r="A733" s="30" t="s">
        <v>1838</v>
      </c>
      <c r="B733" s="30" t="s">
        <v>1839</v>
      </c>
      <c r="C733" s="30" t="n">
        <v>58</v>
      </c>
      <c r="D733" s="30" t="s">
        <v>121</v>
      </c>
      <c r="E733" s="31" t="n">
        <v>45446</v>
      </c>
      <c r="F733" s="30" t="s">
        <v>740</v>
      </c>
      <c r="G733" s="31" t="n">
        <v>45447</v>
      </c>
      <c r="H733" s="30" t="s">
        <v>242</v>
      </c>
      <c r="I733" s="30" t="s">
        <v>466</v>
      </c>
      <c r="J733" s="30" t="s">
        <v>401</v>
      </c>
      <c r="K733" s="30" t="s">
        <v>138</v>
      </c>
      <c r="L733" s="30" t="n">
        <v>20</v>
      </c>
      <c r="M733" s="30" t="n">
        <v>24</v>
      </c>
      <c r="N733" s="30" t="s">
        <v>127</v>
      </c>
      <c r="O733" s="30" t="s">
        <v>128</v>
      </c>
      <c r="P733" s="30" t="s">
        <v>129</v>
      </c>
      <c r="Q733" s="32" t="n">
        <v>1492.19</v>
      </c>
      <c r="R733" s="30" t="s">
        <v>130</v>
      </c>
      <c r="S733" s="30" t="s">
        <v>223</v>
      </c>
      <c r="T733" s="30" t="n">
        <v>2</v>
      </c>
    </row>
    <row r="734" customFormat="false" ht="15" hidden="false" customHeight="false" outlineLevel="0" collapsed="false">
      <c r="A734" s="27" t="s">
        <v>1840</v>
      </c>
      <c r="B734" s="27" t="s">
        <v>1841</v>
      </c>
      <c r="C734" s="27" t="n">
        <v>19</v>
      </c>
      <c r="D734" s="27" t="s">
        <v>181</v>
      </c>
      <c r="E734" s="28" t="n">
        <v>45419</v>
      </c>
      <c r="F734" s="27" t="s">
        <v>1842</v>
      </c>
      <c r="G734" s="28" t="n">
        <v>45420</v>
      </c>
      <c r="H734" s="27" t="s">
        <v>168</v>
      </c>
      <c r="I734" s="27" t="s">
        <v>169</v>
      </c>
      <c r="J734" s="27" t="s">
        <v>371</v>
      </c>
      <c r="K734" s="27" t="s">
        <v>156</v>
      </c>
      <c r="L734" s="27" t="n">
        <v>55</v>
      </c>
      <c r="M734" s="27" t="n">
        <v>65</v>
      </c>
      <c r="N734" s="27" t="s">
        <v>186</v>
      </c>
      <c r="O734" s="27" t="s">
        <v>139</v>
      </c>
      <c r="P734" s="27" t="s">
        <v>140</v>
      </c>
      <c r="Q734" s="29" t="n">
        <v>4573.74</v>
      </c>
      <c r="R734" s="27" t="s">
        <v>130</v>
      </c>
      <c r="S734" s="27" t="s">
        <v>335</v>
      </c>
      <c r="T734" s="27" t="n">
        <v>4</v>
      </c>
    </row>
    <row r="735" customFormat="false" ht="15" hidden="false" customHeight="false" outlineLevel="0" collapsed="false">
      <c r="A735" s="30" t="s">
        <v>1843</v>
      </c>
      <c r="B735" s="30" t="s">
        <v>1844</v>
      </c>
      <c r="C735" s="30" t="n">
        <v>79</v>
      </c>
      <c r="D735" s="30" t="s">
        <v>181</v>
      </c>
      <c r="E735" s="31" t="n">
        <v>45431</v>
      </c>
      <c r="F735" s="30" t="s">
        <v>692</v>
      </c>
      <c r="G735" s="31" t="n">
        <v>45433</v>
      </c>
      <c r="H735" s="30" t="s">
        <v>242</v>
      </c>
      <c r="I735" s="30" t="s">
        <v>466</v>
      </c>
      <c r="J735" s="30" t="s">
        <v>422</v>
      </c>
      <c r="K735" s="30" t="s">
        <v>156</v>
      </c>
      <c r="L735" s="30" t="n">
        <v>31</v>
      </c>
      <c r="M735" s="30" t="n">
        <v>32</v>
      </c>
      <c r="N735" s="30" t="s">
        <v>127</v>
      </c>
      <c r="O735" s="30" t="s">
        <v>139</v>
      </c>
      <c r="P735" s="30" t="s">
        <v>150</v>
      </c>
      <c r="Q735" s="32" t="n">
        <v>3987.59</v>
      </c>
      <c r="R735" s="30" t="s">
        <v>130</v>
      </c>
      <c r="S735" s="30" t="s">
        <v>734</v>
      </c>
      <c r="T735" s="30" t="n">
        <v>3</v>
      </c>
    </row>
    <row r="736" customFormat="false" ht="15" hidden="false" customHeight="false" outlineLevel="0" collapsed="false">
      <c r="A736" s="27" t="s">
        <v>1845</v>
      </c>
      <c r="B736" s="27" t="s">
        <v>1846</v>
      </c>
      <c r="C736" s="27"/>
      <c r="D736" s="27" t="s">
        <v>121</v>
      </c>
      <c r="E736" s="28" t="n">
        <v>45650</v>
      </c>
      <c r="F736" s="27" t="s">
        <v>1143</v>
      </c>
      <c r="G736" s="28" t="n">
        <v>45656</v>
      </c>
      <c r="H736" s="27" t="s">
        <v>236</v>
      </c>
      <c r="I736" s="27" t="s">
        <v>323</v>
      </c>
      <c r="J736" s="27" t="s">
        <v>287</v>
      </c>
      <c r="K736" s="27" t="s">
        <v>202</v>
      </c>
      <c r="L736" s="27" t="n">
        <v>16</v>
      </c>
      <c r="M736" s="27" t="n">
        <v>216</v>
      </c>
      <c r="N736" s="27" t="s">
        <v>186</v>
      </c>
      <c r="O736" s="27" t="s">
        <v>149</v>
      </c>
      <c r="P736" s="27" t="s">
        <v>150</v>
      </c>
      <c r="Q736" s="29" t="n">
        <v>18932.91</v>
      </c>
      <c r="R736" s="27" t="s">
        <v>268</v>
      </c>
      <c r="S736" s="27" t="s">
        <v>164</v>
      </c>
      <c r="T736" s="27" t="n">
        <v>2</v>
      </c>
    </row>
    <row r="737" customFormat="false" ht="15" hidden="false" customHeight="false" outlineLevel="0" collapsed="false">
      <c r="A737" s="30" t="s">
        <v>1847</v>
      </c>
      <c r="B737" s="30" t="s">
        <v>1848</v>
      </c>
      <c r="C737" s="30" t="n">
        <v>40</v>
      </c>
      <c r="D737" s="30" t="s">
        <v>181</v>
      </c>
      <c r="E737" s="31" t="n">
        <v>45596</v>
      </c>
      <c r="F737" s="30" t="s">
        <v>475</v>
      </c>
      <c r="G737" s="31" t="n">
        <v>45601</v>
      </c>
      <c r="H737" s="30" t="s">
        <v>217</v>
      </c>
      <c r="I737" s="30" t="s">
        <v>282</v>
      </c>
      <c r="J737" s="30" t="s">
        <v>388</v>
      </c>
      <c r="K737" s="30" t="s">
        <v>126</v>
      </c>
      <c r="L737" s="30" t="n">
        <v>25</v>
      </c>
      <c r="M737" s="30" t="n">
        <v>105</v>
      </c>
      <c r="N737" s="30" t="s">
        <v>186</v>
      </c>
      <c r="O737" s="30" t="s">
        <v>149</v>
      </c>
      <c r="P737" s="30" t="s">
        <v>187</v>
      </c>
      <c r="Q737" s="32" t="n">
        <v>7281.81</v>
      </c>
      <c r="R737" s="30" t="s">
        <v>172</v>
      </c>
      <c r="S737" s="30" t="s">
        <v>157</v>
      </c>
      <c r="T737" s="30" t="n">
        <v>3</v>
      </c>
    </row>
    <row r="738" customFormat="false" ht="15" hidden="false" customHeight="false" outlineLevel="0" collapsed="false">
      <c r="A738" s="27" t="s">
        <v>1849</v>
      </c>
      <c r="B738" s="27" t="s">
        <v>1850</v>
      </c>
      <c r="C738" s="27" t="n">
        <v>84</v>
      </c>
      <c r="D738" s="27" t="s">
        <v>121</v>
      </c>
      <c r="E738" s="28" t="n">
        <v>45314</v>
      </c>
      <c r="F738" s="27" t="s">
        <v>1449</v>
      </c>
      <c r="G738" s="28" t="n">
        <v>45316</v>
      </c>
      <c r="H738" s="27" t="s">
        <v>123</v>
      </c>
      <c r="I738" s="27" t="s">
        <v>155</v>
      </c>
      <c r="J738" s="27" t="s">
        <v>125</v>
      </c>
      <c r="K738" s="27" t="s">
        <v>156</v>
      </c>
      <c r="L738" s="27" t="n">
        <v>61</v>
      </c>
      <c r="M738" s="27" t="n">
        <v>42</v>
      </c>
      <c r="N738" s="27" t="s">
        <v>127</v>
      </c>
      <c r="O738" s="27" t="s">
        <v>128</v>
      </c>
      <c r="P738" s="27" t="s">
        <v>150</v>
      </c>
      <c r="Q738" s="29" t="n">
        <v>3179.02</v>
      </c>
      <c r="R738" s="27" t="s">
        <v>130</v>
      </c>
      <c r="S738" s="27" t="s">
        <v>335</v>
      </c>
      <c r="T738" s="27" t="n">
        <v>4</v>
      </c>
    </row>
    <row r="739" customFormat="false" ht="15" hidden="false" customHeight="false" outlineLevel="0" collapsed="false">
      <c r="A739" s="30" t="s">
        <v>1851</v>
      </c>
      <c r="B739" s="30" t="s">
        <v>1852</v>
      </c>
      <c r="C739" s="30" t="n">
        <v>24</v>
      </c>
      <c r="D739" s="30" t="s">
        <v>181</v>
      </c>
      <c r="E739" s="31" t="n">
        <v>45632</v>
      </c>
      <c r="F739" s="30" t="s">
        <v>1175</v>
      </c>
      <c r="G739" s="31" t="n">
        <v>45633</v>
      </c>
      <c r="H739" s="30" t="s">
        <v>168</v>
      </c>
      <c r="I739" s="30" t="s">
        <v>196</v>
      </c>
      <c r="J739" s="30" t="s">
        <v>191</v>
      </c>
      <c r="K739" s="30" t="s">
        <v>138</v>
      </c>
      <c r="L739" s="30" t="n">
        <v>28</v>
      </c>
      <c r="M739" s="30" t="n">
        <v>39</v>
      </c>
      <c r="N739" s="30" t="s">
        <v>127</v>
      </c>
      <c r="O739" s="30" t="s">
        <v>139</v>
      </c>
      <c r="P739" s="30" t="s">
        <v>150</v>
      </c>
      <c r="Q739" s="32" t="n">
        <v>2766.71</v>
      </c>
      <c r="R739" s="30" t="s">
        <v>130</v>
      </c>
      <c r="S739" s="30" t="s">
        <v>178</v>
      </c>
      <c r="T739" s="30" t="n">
        <v>3</v>
      </c>
    </row>
    <row r="740" customFormat="false" ht="15" hidden="false" customHeight="false" outlineLevel="0" collapsed="false">
      <c r="A740" s="27" t="s">
        <v>1853</v>
      </c>
      <c r="B740" s="27" t="s">
        <v>1854</v>
      </c>
      <c r="C740" s="27" t="n">
        <v>61</v>
      </c>
      <c r="D740" s="27" t="s">
        <v>181</v>
      </c>
      <c r="E740" s="28" t="n">
        <v>45621</v>
      </c>
      <c r="F740" s="27" t="s">
        <v>1623</v>
      </c>
      <c r="G740" s="28" t="n">
        <v>45623</v>
      </c>
      <c r="H740" s="27" t="s">
        <v>168</v>
      </c>
      <c r="I740" s="27" t="s">
        <v>169</v>
      </c>
      <c r="J740" s="27" t="s">
        <v>371</v>
      </c>
      <c r="K740" s="27" t="s">
        <v>156</v>
      </c>
      <c r="L740" s="27" t="n">
        <v>17</v>
      </c>
      <c r="M740" s="27" t="n">
        <v>54</v>
      </c>
      <c r="N740" s="27" t="s">
        <v>127</v>
      </c>
      <c r="O740" s="27" t="s">
        <v>171</v>
      </c>
      <c r="P740" s="27" t="s">
        <v>150</v>
      </c>
      <c r="Q740" s="29" t="n">
        <v>4666.15</v>
      </c>
      <c r="R740" s="27" t="s">
        <v>172</v>
      </c>
      <c r="S740" s="27" t="s">
        <v>192</v>
      </c>
      <c r="T740" s="27" t="n">
        <v>3</v>
      </c>
    </row>
    <row r="741" customFormat="false" ht="15" hidden="false" customHeight="false" outlineLevel="0" collapsed="false">
      <c r="A741" s="30" t="s">
        <v>1855</v>
      </c>
      <c r="B741" s="30" t="s">
        <v>1856</v>
      </c>
      <c r="C741" s="30" t="n">
        <v>73</v>
      </c>
      <c r="D741" s="30" t="s">
        <v>121</v>
      </c>
      <c r="E741" s="31" t="n">
        <v>45605</v>
      </c>
      <c r="F741" s="30" t="s">
        <v>421</v>
      </c>
      <c r="G741" s="31" t="n">
        <v>45605</v>
      </c>
      <c r="H741" s="30" t="s">
        <v>183</v>
      </c>
      <c r="I741" s="30" t="s">
        <v>212</v>
      </c>
      <c r="J741" s="30" t="s">
        <v>185</v>
      </c>
      <c r="K741" s="30" t="s">
        <v>138</v>
      </c>
      <c r="L741" s="30" t="n">
        <v>85</v>
      </c>
      <c r="M741" s="30" t="n">
        <v>28</v>
      </c>
      <c r="N741" s="30" t="s">
        <v>127</v>
      </c>
      <c r="O741" s="30" t="s">
        <v>128</v>
      </c>
      <c r="P741" s="30" t="s">
        <v>150</v>
      </c>
      <c r="Q741" s="32" t="n">
        <v>2277.29</v>
      </c>
      <c r="R741" s="30" t="s">
        <v>130</v>
      </c>
      <c r="S741" s="30" t="s">
        <v>141</v>
      </c>
      <c r="T741" s="30" t="n">
        <v>2</v>
      </c>
    </row>
    <row r="742" customFormat="false" ht="15" hidden="false" customHeight="false" outlineLevel="0" collapsed="false">
      <c r="A742" s="27" t="s">
        <v>1857</v>
      </c>
      <c r="B742" s="27" t="s">
        <v>617</v>
      </c>
      <c r="C742" s="27" t="n">
        <v>61</v>
      </c>
      <c r="D742" s="27" t="s">
        <v>181</v>
      </c>
      <c r="E742" s="28" t="n">
        <v>45655</v>
      </c>
      <c r="F742" s="27" t="s">
        <v>281</v>
      </c>
      <c r="G742" s="28" t="n">
        <v>45656</v>
      </c>
      <c r="H742" s="27" t="s">
        <v>161</v>
      </c>
      <c r="I742" s="27" t="s">
        <v>320</v>
      </c>
      <c r="J742" s="27" t="s">
        <v>648</v>
      </c>
      <c r="K742" s="27" t="s">
        <v>138</v>
      </c>
      <c r="L742" s="27" t="n">
        <v>69</v>
      </c>
      <c r="M742" s="27" t="n">
        <v>26</v>
      </c>
      <c r="N742" s="27" t="s">
        <v>127</v>
      </c>
      <c r="O742" s="27" t="s">
        <v>139</v>
      </c>
      <c r="P742" s="27" t="s">
        <v>187</v>
      </c>
      <c r="Q742" s="29" t="n">
        <v>1918.22</v>
      </c>
      <c r="R742" s="27" t="s">
        <v>130</v>
      </c>
      <c r="S742" s="27" t="s">
        <v>141</v>
      </c>
      <c r="T742" s="27" t="n">
        <v>4</v>
      </c>
    </row>
    <row r="743" customFormat="false" ht="15" hidden="false" customHeight="false" outlineLevel="0" collapsed="false">
      <c r="A743" s="30" t="s">
        <v>1858</v>
      </c>
      <c r="B743" s="30" t="s">
        <v>1859</v>
      </c>
      <c r="C743" s="30" t="n">
        <v>49</v>
      </c>
      <c r="D743" s="30" t="s">
        <v>121</v>
      </c>
      <c r="E743" s="31" t="n">
        <v>45511</v>
      </c>
      <c r="F743" s="30" t="s">
        <v>1860</v>
      </c>
      <c r="G743" s="31" t="n">
        <v>45514</v>
      </c>
      <c r="H743" s="30" t="s">
        <v>168</v>
      </c>
      <c r="I743" s="30" t="s">
        <v>169</v>
      </c>
      <c r="J743" s="30" t="s">
        <v>367</v>
      </c>
      <c r="K743" s="30" t="s">
        <v>156</v>
      </c>
      <c r="L743" s="30" t="n">
        <v>48</v>
      </c>
      <c r="M743" s="30" t="n">
        <v>59</v>
      </c>
      <c r="N743" s="30" t="s">
        <v>127</v>
      </c>
      <c r="O743" s="30" t="s">
        <v>139</v>
      </c>
      <c r="P743" s="30" t="s">
        <v>150</v>
      </c>
      <c r="Q743" s="32" t="n">
        <v>3543.78</v>
      </c>
      <c r="R743" s="30" t="s">
        <v>130</v>
      </c>
      <c r="S743" s="30" t="s">
        <v>335</v>
      </c>
      <c r="T743" s="30" t="n">
        <v>4</v>
      </c>
    </row>
    <row r="744" customFormat="false" ht="15" hidden="false" customHeight="false" outlineLevel="0" collapsed="false">
      <c r="A744" s="27" t="s">
        <v>1861</v>
      </c>
      <c r="B744" s="27" t="s">
        <v>1862</v>
      </c>
      <c r="C744" s="27" t="n">
        <v>32</v>
      </c>
      <c r="D744" s="27" t="s">
        <v>121</v>
      </c>
      <c r="E744" s="28" t="n">
        <v>45377</v>
      </c>
      <c r="F744" s="27" t="s">
        <v>410</v>
      </c>
      <c r="G744" s="28" t="n">
        <v>45377</v>
      </c>
      <c r="H744" s="27" t="s">
        <v>206</v>
      </c>
      <c r="I744" s="27" t="s">
        <v>300</v>
      </c>
      <c r="J744" s="27" t="s">
        <v>593</v>
      </c>
      <c r="K744" s="27" t="s">
        <v>138</v>
      </c>
      <c r="L744" s="27" t="n">
        <v>77</v>
      </c>
      <c r="M744" s="27" t="n">
        <v>34</v>
      </c>
      <c r="N744" s="27" t="s">
        <v>127</v>
      </c>
      <c r="O744" s="27" t="s">
        <v>171</v>
      </c>
      <c r="P744" s="27" t="s">
        <v>187</v>
      </c>
      <c r="Q744" s="29" t="n">
        <v>2267.4</v>
      </c>
      <c r="R744" s="27" t="s">
        <v>130</v>
      </c>
      <c r="S744" s="27" t="s">
        <v>192</v>
      </c>
      <c r="T744" s="27" t="n">
        <v>5</v>
      </c>
    </row>
    <row r="745" customFormat="false" ht="15" hidden="false" customHeight="false" outlineLevel="0" collapsed="false">
      <c r="A745" s="30" t="s">
        <v>1863</v>
      </c>
      <c r="B745" s="30" t="s">
        <v>1864</v>
      </c>
      <c r="C745" s="30" t="n">
        <v>38</v>
      </c>
      <c r="D745" s="30" t="s">
        <v>121</v>
      </c>
      <c r="E745" s="31" t="n">
        <v>45386</v>
      </c>
      <c r="F745" s="30" t="s">
        <v>730</v>
      </c>
      <c r="G745" s="31" t="n">
        <v>45388</v>
      </c>
      <c r="H745" s="30" t="s">
        <v>146</v>
      </c>
      <c r="I745" s="30" t="s">
        <v>309</v>
      </c>
      <c r="J745" s="30" t="s">
        <v>148</v>
      </c>
      <c r="K745" s="30" t="s">
        <v>156</v>
      </c>
      <c r="L745" s="30" t="n">
        <v>40</v>
      </c>
      <c r="M745" s="30" t="n">
        <v>36</v>
      </c>
      <c r="N745" s="30" t="s">
        <v>127</v>
      </c>
      <c r="O745" s="30" t="s">
        <v>139</v>
      </c>
      <c r="P745" s="30" t="s">
        <v>129</v>
      </c>
      <c r="Q745" s="32" t="n">
        <v>3826.63</v>
      </c>
      <c r="R745" s="30" t="s">
        <v>268</v>
      </c>
      <c r="S745" s="30" t="s">
        <v>228</v>
      </c>
      <c r="T745" s="30" t="n">
        <v>3</v>
      </c>
    </row>
    <row r="746" customFormat="false" ht="15" hidden="false" customHeight="false" outlineLevel="0" collapsed="false">
      <c r="A746" s="27" t="s">
        <v>1865</v>
      </c>
      <c r="B746" s="27" t="s">
        <v>1773</v>
      </c>
      <c r="C746" s="27" t="n">
        <v>34</v>
      </c>
      <c r="D746" s="27" t="s">
        <v>121</v>
      </c>
      <c r="E746" s="28" t="n">
        <v>45416</v>
      </c>
      <c r="F746" s="27" t="s">
        <v>1084</v>
      </c>
      <c r="G746" s="28" t="n">
        <v>45418</v>
      </c>
      <c r="H746" s="27" t="s">
        <v>146</v>
      </c>
      <c r="I746" s="27" t="s">
        <v>147</v>
      </c>
      <c r="J746" s="27" t="s">
        <v>222</v>
      </c>
      <c r="K746" s="27" t="s">
        <v>156</v>
      </c>
      <c r="L746" s="27" t="n">
        <v>45</v>
      </c>
      <c r="M746" s="27" t="n">
        <v>83</v>
      </c>
      <c r="N746" s="27" t="s">
        <v>186</v>
      </c>
      <c r="O746" s="27" t="s">
        <v>139</v>
      </c>
      <c r="P746" s="27" t="s">
        <v>187</v>
      </c>
      <c r="Q746" s="29" t="n">
        <v>3914.22</v>
      </c>
      <c r="R746" s="27" t="s">
        <v>130</v>
      </c>
      <c r="S746" s="27" t="s">
        <v>141</v>
      </c>
      <c r="T746" s="27" t="n">
        <v>4</v>
      </c>
    </row>
    <row r="747" customFormat="false" ht="15" hidden="false" customHeight="false" outlineLevel="0" collapsed="false">
      <c r="A747" s="30" t="s">
        <v>1866</v>
      </c>
      <c r="B747" s="30" t="s">
        <v>1867</v>
      </c>
      <c r="C747" s="30"/>
      <c r="D747" s="30" t="s">
        <v>181</v>
      </c>
      <c r="E747" s="31" t="n">
        <v>45581</v>
      </c>
      <c r="F747" s="30" t="s">
        <v>1084</v>
      </c>
      <c r="G747" s="31" t="n">
        <v>45583</v>
      </c>
      <c r="H747" s="30" t="s">
        <v>183</v>
      </c>
      <c r="I747" s="30" t="s">
        <v>212</v>
      </c>
      <c r="J747" s="30" t="s">
        <v>185</v>
      </c>
      <c r="K747" s="30" t="s">
        <v>156</v>
      </c>
      <c r="L747" s="30" t="n">
        <v>61</v>
      </c>
      <c r="M747" s="30" t="n">
        <v>69</v>
      </c>
      <c r="N747" s="30" t="s">
        <v>127</v>
      </c>
      <c r="O747" s="30" t="s">
        <v>139</v>
      </c>
      <c r="P747" s="30" t="s">
        <v>129</v>
      </c>
      <c r="Q747" s="32" t="n">
        <v>4119.01</v>
      </c>
      <c r="R747" s="30" t="s">
        <v>172</v>
      </c>
      <c r="S747" s="30" t="s">
        <v>164</v>
      </c>
      <c r="T747" s="30" t="n">
        <v>3</v>
      </c>
    </row>
    <row r="748" customFormat="false" ht="15" hidden="false" customHeight="false" outlineLevel="0" collapsed="false">
      <c r="A748" s="27" t="s">
        <v>1868</v>
      </c>
      <c r="B748" s="27" t="s">
        <v>1119</v>
      </c>
      <c r="C748" s="27" t="n">
        <v>27</v>
      </c>
      <c r="D748" s="27" t="s">
        <v>486</v>
      </c>
      <c r="E748" s="28" t="n">
        <v>45571</v>
      </c>
      <c r="F748" s="27" t="s">
        <v>231</v>
      </c>
      <c r="G748" s="28" t="n">
        <v>45572</v>
      </c>
      <c r="H748" s="27" t="s">
        <v>236</v>
      </c>
      <c r="I748" s="27" t="s">
        <v>323</v>
      </c>
      <c r="J748" s="27" t="s">
        <v>287</v>
      </c>
      <c r="K748" s="27" t="s">
        <v>126</v>
      </c>
      <c r="L748" s="27" t="n">
        <v>43</v>
      </c>
      <c r="M748" s="27" t="n">
        <v>72</v>
      </c>
      <c r="N748" s="27" t="s">
        <v>186</v>
      </c>
      <c r="O748" s="27" t="s">
        <v>149</v>
      </c>
      <c r="P748" s="27" t="s">
        <v>187</v>
      </c>
      <c r="Q748" s="29" t="n">
        <v>6787.46</v>
      </c>
      <c r="R748" s="27" t="s">
        <v>130</v>
      </c>
      <c r="S748" s="27" t="s">
        <v>223</v>
      </c>
      <c r="T748" s="27" t="n">
        <v>5</v>
      </c>
    </row>
    <row r="749" customFormat="false" ht="15" hidden="false" customHeight="false" outlineLevel="0" collapsed="false">
      <c r="A749" s="30" t="s">
        <v>1869</v>
      </c>
      <c r="B749" s="30" t="s">
        <v>1870</v>
      </c>
      <c r="C749" s="30" t="n">
        <v>54</v>
      </c>
      <c r="D749" s="30" t="s">
        <v>181</v>
      </c>
      <c r="E749" s="31" t="n">
        <v>45506</v>
      </c>
      <c r="F749" s="30" t="s">
        <v>590</v>
      </c>
      <c r="G749" s="31" t="n">
        <v>45507</v>
      </c>
      <c r="H749" s="30" t="s">
        <v>161</v>
      </c>
      <c r="I749" s="30" t="s">
        <v>162</v>
      </c>
      <c r="J749" s="30" t="s">
        <v>648</v>
      </c>
      <c r="K749" s="30" t="s">
        <v>138</v>
      </c>
      <c r="L749" s="30" t="n">
        <v>87</v>
      </c>
      <c r="M749" s="30" t="n">
        <v>22</v>
      </c>
      <c r="N749" s="30" t="s">
        <v>186</v>
      </c>
      <c r="O749" s="30" t="s">
        <v>149</v>
      </c>
      <c r="P749" s="30" t="s">
        <v>150</v>
      </c>
      <c r="Q749" s="32" t="n">
        <v>1995.61</v>
      </c>
      <c r="R749" s="30" t="s">
        <v>130</v>
      </c>
      <c r="S749" s="30" t="s">
        <v>223</v>
      </c>
      <c r="T749" s="30" t="n">
        <v>4</v>
      </c>
    </row>
    <row r="750" customFormat="false" ht="15" hidden="false" customHeight="false" outlineLevel="0" collapsed="false">
      <c r="A750" s="27" t="s">
        <v>1871</v>
      </c>
      <c r="B750" s="27" t="s">
        <v>1872</v>
      </c>
      <c r="C750" s="27" t="n">
        <v>55</v>
      </c>
      <c r="D750" s="27" t="s">
        <v>181</v>
      </c>
      <c r="E750" s="28" t="n">
        <v>45507</v>
      </c>
      <c r="F750" s="27" t="s">
        <v>1623</v>
      </c>
      <c r="G750" s="28" t="n">
        <v>45507</v>
      </c>
      <c r="H750" s="27" t="s">
        <v>123</v>
      </c>
      <c r="I750" s="27" t="s">
        <v>155</v>
      </c>
      <c r="J750" s="27" t="s">
        <v>227</v>
      </c>
      <c r="K750" s="27" t="s">
        <v>156</v>
      </c>
      <c r="L750" s="27" t="n">
        <v>57</v>
      </c>
      <c r="M750" s="27" t="n">
        <v>84</v>
      </c>
      <c r="N750" s="27" t="s">
        <v>186</v>
      </c>
      <c r="O750" s="27" t="s">
        <v>171</v>
      </c>
      <c r="P750" s="27" t="s">
        <v>140</v>
      </c>
      <c r="Q750" s="29" t="n">
        <v>4437.91</v>
      </c>
      <c r="R750" s="27" t="s">
        <v>130</v>
      </c>
      <c r="S750" s="27" t="s">
        <v>131</v>
      </c>
      <c r="T750" s="27" t="n">
        <v>4</v>
      </c>
    </row>
    <row r="751" customFormat="false" ht="15" hidden="false" customHeight="false" outlineLevel="0" collapsed="false">
      <c r="A751" s="30" t="s">
        <v>1873</v>
      </c>
      <c r="B751" s="30" t="s">
        <v>1874</v>
      </c>
      <c r="C751" s="30" t="n">
        <v>17</v>
      </c>
      <c r="D751" s="30" t="s">
        <v>181</v>
      </c>
      <c r="E751" s="31" t="n">
        <v>45514</v>
      </c>
      <c r="F751" s="30" t="s">
        <v>624</v>
      </c>
      <c r="G751" s="31" t="n">
        <v>45516</v>
      </c>
      <c r="H751" s="30" t="s">
        <v>242</v>
      </c>
      <c r="I751" s="30" t="s">
        <v>466</v>
      </c>
      <c r="J751" s="30" t="s">
        <v>363</v>
      </c>
      <c r="K751" s="30" t="s">
        <v>156</v>
      </c>
      <c r="L751" s="30" t="n">
        <v>71</v>
      </c>
      <c r="M751" s="30" t="n">
        <v>60</v>
      </c>
      <c r="N751" s="30" t="s">
        <v>186</v>
      </c>
      <c r="O751" s="30" t="s">
        <v>139</v>
      </c>
      <c r="P751" s="30" t="s">
        <v>150</v>
      </c>
      <c r="Q751" s="32" t="n">
        <v>2914.41</v>
      </c>
      <c r="R751" s="30" t="s">
        <v>130</v>
      </c>
      <c r="S751" s="30" t="s">
        <v>178</v>
      </c>
      <c r="T751" s="30" t="n">
        <v>4</v>
      </c>
    </row>
    <row r="752" customFormat="false" ht="15" hidden="false" customHeight="false" outlineLevel="0" collapsed="false">
      <c r="A752" s="27" t="s">
        <v>1875</v>
      </c>
      <c r="B752" s="27" t="s">
        <v>1876</v>
      </c>
      <c r="C752" s="27" t="n">
        <v>38</v>
      </c>
      <c r="D752" s="27" t="s">
        <v>181</v>
      </c>
      <c r="E752" s="28" t="n">
        <v>45475</v>
      </c>
      <c r="F752" s="27" t="s">
        <v>978</v>
      </c>
      <c r="G752" s="28" t="n">
        <v>45475</v>
      </c>
      <c r="H752" s="27" t="s">
        <v>206</v>
      </c>
      <c r="I752" s="27" t="s">
        <v>300</v>
      </c>
      <c r="J752" s="27" t="s">
        <v>208</v>
      </c>
      <c r="K752" s="27" t="s">
        <v>138</v>
      </c>
      <c r="L752" s="27" t="n">
        <v>62</v>
      </c>
      <c r="M752" s="27" t="n">
        <v>27</v>
      </c>
      <c r="N752" s="27" t="s">
        <v>186</v>
      </c>
      <c r="O752" s="27" t="s">
        <v>139</v>
      </c>
      <c r="P752" s="27" t="s">
        <v>150</v>
      </c>
      <c r="Q752" s="29" t="n">
        <v>2143.75</v>
      </c>
      <c r="R752" s="27" t="s">
        <v>172</v>
      </c>
      <c r="S752" s="27" t="s">
        <v>335</v>
      </c>
      <c r="T752" s="27" t="n">
        <v>3</v>
      </c>
    </row>
    <row r="753" customFormat="false" ht="15" hidden="false" customHeight="false" outlineLevel="0" collapsed="false">
      <c r="A753" s="30" t="s">
        <v>1877</v>
      </c>
      <c r="B753" s="30" t="s">
        <v>1878</v>
      </c>
      <c r="C753" s="30" t="n">
        <v>80</v>
      </c>
      <c r="D753" s="30" t="s">
        <v>181</v>
      </c>
      <c r="E753" s="31" t="n">
        <v>45508</v>
      </c>
      <c r="F753" s="30" t="s">
        <v>231</v>
      </c>
      <c r="G753" s="31" t="n">
        <v>45508</v>
      </c>
      <c r="H753" s="30" t="s">
        <v>135</v>
      </c>
      <c r="I753" s="30" t="s">
        <v>278</v>
      </c>
      <c r="J753" s="30" t="s">
        <v>201</v>
      </c>
      <c r="K753" s="30" t="s">
        <v>138</v>
      </c>
      <c r="L753" s="30" t="n">
        <v>56</v>
      </c>
      <c r="M753" s="30" t="n">
        <v>37</v>
      </c>
      <c r="N753" s="30" t="s">
        <v>127</v>
      </c>
      <c r="O753" s="30" t="s">
        <v>128</v>
      </c>
      <c r="P753" s="30" t="s">
        <v>129</v>
      </c>
      <c r="Q753" s="32" t="n">
        <v>1045.17</v>
      </c>
      <c r="R753" s="30" t="s">
        <v>130</v>
      </c>
      <c r="S753" s="30" t="s">
        <v>734</v>
      </c>
      <c r="T753" s="30" t="n">
        <v>4</v>
      </c>
    </row>
    <row r="754" customFormat="false" ht="15" hidden="false" customHeight="false" outlineLevel="0" collapsed="false">
      <c r="A754" s="27" t="s">
        <v>1879</v>
      </c>
      <c r="B754" s="27" t="s">
        <v>1344</v>
      </c>
      <c r="C754" s="27" t="n">
        <v>48</v>
      </c>
      <c r="D754" s="27" t="s">
        <v>121</v>
      </c>
      <c r="E754" s="28" t="n">
        <v>45476</v>
      </c>
      <c r="F754" s="27" t="s">
        <v>720</v>
      </c>
      <c r="G754" s="28" t="n">
        <v>45480</v>
      </c>
      <c r="H754" s="27" t="s">
        <v>242</v>
      </c>
      <c r="I754" s="27" t="s">
        <v>466</v>
      </c>
      <c r="J754" s="27" t="s">
        <v>316</v>
      </c>
      <c r="K754" s="27" t="s">
        <v>126</v>
      </c>
      <c r="L754" s="27" t="n">
        <v>29</v>
      </c>
      <c r="M754" s="27" t="n">
        <v>58</v>
      </c>
      <c r="N754" s="27" t="s">
        <v>127</v>
      </c>
      <c r="O754" s="27" t="s">
        <v>128</v>
      </c>
      <c r="P754" s="27" t="s">
        <v>187</v>
      </c>
      <c r="Q754" s="29" t="n">
        <v>6869.77</v>
      </c>
      <c r="R754" s="27" t="s">
        <v>130</v>
      </c>
      <c r="S754" s="27" t="s">
        <v>151</v>
      </c>
      <c r="T754" s="27" t="n">
        <v>5</v>
      </c>
    </row>
    <row r="755" customFormat="false" ht="15" hidden="false" customHeight="false" outlineLevel="0" collapsed="false">
      <c r="A755" s="30" t="s">
        <v>1880</v>
      </c>
      <c r="B755" s="30" t="s">
        <v>1881</v>
      </c>
      <c r="C755" s="30" t="n">
        <v>25</v>
      </c>
      <c r="D755" s="30" t="s">
        <v>121</v>
      </c>
      <c r="E755" s="31" t="n">
        <v>45504</v>
      </c>
      <c r="F755" s="30" t="s">
        <v>353</v>
      </c>
      <c r="G755" s="31" t="n">
        <v>45504</v>
      </c>
      <c r="H755" s="30" t="s">
        <v>242</v>
      </c>
      <c r="I755" s="30" t="s">
        <v>315</v>
      </c>
      <c r="J755" s="30" t="s">
        <v>316</v>
      </c>
      <c r="K755" s="30" t="s">
        <v>138</v>
      </c>
      <c r="L755" s="30" t="n">
        <v>59</v>
      </c>
      <c r="M755" s="30" t="n">
        <v>17</v>
      </c>
      <c r="N755" s="30" t="s">
        <v>127</v>
      </c>
      <c r="O755" s="30" t="s">
        <v>128</v>
      </c>
      <c r="P755" s="30" t="s">
        <v>140</v>
      </c>
      <c r="Q755" s="32" t="n">
        <v>1627.78</v>
      </c>
      <c r="R755" s="30" t="s">
        <v>130</v>
      </c>
      <c r="S755" s="30" t="s">
        <v>164</v>
      </c>
      <c r="T755" s="30" t="n">
        <v>4</v>
      </c>
    </row>
    <row r="756" customFormat="false" ht="15" hidden="false" customHeight="false" outlineLevel="0" collapsed="false">
      <c r="A756" s="27" t="s">
        <v>1882</v>
      </c>
      <c r="B756" s="27" t="s">
        <v>1883</v>
      </c>
      <c r="C756" s="27" t="n">
        <v>24</v>
      </c>
      <c r="D756" s="27" t="s">
        <v>566</v>
      </c>
      <c r="E756" s="28" t="n">
        <v>45560</v>
      </c>
      <c r="F756" s="27" t="s">
        <v>598</v>
      </c>
      <c r="G756" s="28" t="n">
        <v>45560</v>
      </c>
      <c r="H756" s="27" t="s">
        <v>183</v>
      </c>
      <c r="I756" s="27" t="s">
        <v>184</v>
      </c>
      <c r="J756" s="27" t="s">
        <v>213</v>
      </c>
      <c r="K756" s="27" t="s">
        <v>138</v>
      </c>
      <c r="L756" s="27" t="n">
        <v>56</v>
      </c>
      <c r="M756" s="27" t="n">
        <v>29</v>
      </c>
      <c r="N756" s="27" t="s">
        <v>127</v>
      </c>
      <c r="O756" s="27" t="s">
        <v>139</v>
      </c>
      <c r="P756" s="27" t="s">
        <v>150</v>
      </c>
      <c r="Q756" s="29" t="n">
        <v>2451.3</v>
      </c>
      <c r="R756" s="27" t="s">
        <v>130</v>
      </c>
      <c r="S756" s="27" t="s">
        <v>192</v>
      </c>
      <c r="T756" s="27" t="n">
        <v>5</v>
      </c>
    </row>
    <row r="757" customFormat="false" ht="15" hidden="false" customHeight="false" outlineLevel="0" collapsed="false">
      <c r="A757" s="30" t="s">
        <v>1884</v>
      </c>
      <c r="B757" s="30" t="s">
        <v>1885</v>
      </c>
      <c r="C757" s="30" t="n">
        <v>57</v>
      </c>
      <c r="D757" s="30" t="s">
        <v>121</v>
      </c>
      <c r="E757" s="31" t="n">
        <v>45312</v>
      </c>
      <c r="F757" s="30" t="s">
        <v>1628</v>
      </c>
      <c r="G757" s="31" t="n">
        <v>45319</v>
      </c>
      <c r="H757" s="30" t="s">
        <v>135</v>
      </c>
      <c r="I757" s="30" t="s">
        <v>251</v>
      </c>
      <c r="J757" s="30" t="s">
        <v>262</v>
      </c>
      <c r="K757" s="30" t="s">
        <v>202</v>
      </c>
      <c r="L757" s="30" t="n">
        <v>6</v>
      </c>
      <c r="M757" s="30" t="n">
        <v>111</v>
      </c>
      <c r="N757" s="30" t="s">
        <v>186</v>
      </c>
      <c r="O757" s="30" t="s">
        <v>139</v>
      </c>
      <c r="P757" s="30" t="s">
        <v>150</v>
      </c>
      <c r="Q757" s="32" t="n">
        <v>16630.96</v>
      </c>
      <c r="R757" s="30" t="s">
        <v>462</v>
      </c>
      <c r="S757" s="30" t="s">
        <v>151</v>
      </c>
      <c r="T757" s="30" t="n">
        <v>2</v>
      </c>
    </row>
    <row r="758" customFormat="false" ht="15" hidden="false" customHeight="false" outlineLevel="0" collapsed="false">
      <c r="A758" s="27" t="s">
        <v>1886</v>
      </c>
      <c r="B758" s="27" t="s">
        <v>1452</v>
      </c>
      <c r="C758" s="27" t="n">
        <v>42</v>
      </c>
      <c r="D758" s="27" t="s">
        <v>701</v>
      </c>
      <c r="E758" s="28" t="n">
        <v>45398</v>
      </c>
      <c r="F758" s="27" t="s">
        <v>475</v>
      </c>
      <c r="G758" s="28" t="n">
        <v>45399</v>
      </c>
      <c r="H758" s="27" t="s">
        <v>206</v>
      </c>
      <c r="I758" s="27" t="s">
        <v>232</v>
      </c>
      <c r="J758" s="27" t="s">
        <v>593</v>
      </c>
      <c r="K758" s="27" t="s">
        <v>138</v>
      </c>
      <c r="L758" s="27" t="n">
        <v>29</v>
      </c>
      <c r="M758" s="27" t="n">
        <v>34</v>
      </c>
      <c r="N758" s="27" t="s">
        <v>186</v>
      </c>
      <c r="O758" s="27" t="s">
        <v>171</v>
      </c>
      <c r="P758" s="27" t="s">
        <v>187</v>
      </c>
      <c r="Q758" s="29" t="n">
        <v>2658.42</v>
      </c>
      <c r="R758" s="27" t="s">
        <v>130</v>
      </c>
      <c r="S758" s="27" t="s">
        <v>192</v>
      </c>
      <c r="T758" s="27" t="n">
        <v>2</v>
      </c>
    </row>
    <row r="759" customFormat="false" ht="15" hidden="false" customHeight="false" outlineLevel="0" collapsed="false">
      <c r="A759" s="30" t="s">
        <v>1887</v>
      </c>
      <c r="B759" s="30" t="s">
        <v>1319</v>
      </c>
      <c r="C759" s="30" t="n">
        <v>62</v>
      </c>
      <c r="D759" s="30" t="s">
        <v>121</v>
      </c>
      <c r="E759" s="31" t="n">
        <v>45556</v>
      </c>
      <c r="F759" s="30" t="s">
        <v>503</v>
      </c>
      <c r="G759" s="31" t="n">
        <v>45557</v>
      </c>
      <c r="H759" s="30" t="s">
        <v>161</v>
      </c>
      <c r="I759" s="30" t="s">
        <v>162</v>
      </c>
      <c r="J759" s="30" t="s">
        <v>648</v>
      </c>
      <c r="K759" s="30" t="s">
        <v>126</v>
      </c>
      <c r="L759" s="30" t="n">
        <v>15</v>
      </c>
      <c r="M759" s="30" t="n">
        <v>82</v>
      </c>
      <c r="N759" s="30" t="s">
        <v>186</v>
      </c>
      <c r="O759" s="30" t="s">
        <v>139</v>
      </c>
      <c r="P759" s="30" t="s">
        <v>140</v>
      </c>
      <c r="Q759" s="32" t="n">
        <v>7483.2</v>
      </c>
      <c r="R759" s="30" t="s">
        <v>130</v>
      </c>
      <c r="S759" s="30" t="s">
        <v>178</v>
      </c>
      <c r="T759" s="30" t="n">
        <v>4</v>
      </c>
    </row>
    <row r="760" customFormat="false" ht="15" hidden="false" customHeight="false" outlineLevel="0" collapsed="false">
      <c r="A760" s="27" t="s">
        <v>1888</v>
      </c>
      <c r="B760" s="27" t="s">
        <v>1889</v>
      </c>
      <c r="C760" s="27" t="n">
        <v>69</v>
      </c>
      <c r="D760" s="27" t="s">
        <v>493</v>
      </c>
      <c r="E760" s="28" t="n">
        <v>45376</v>
      </c>
      <c r="F760" s="27" t="s">
        <v>1623</v>
      </c>
      <c r="G760" s="28" t="n">
        <v>45379</v>
      </c>
      <c r="H760" s="27" t="s">
        <v>161</v>
      </c>
      <c r="I760" s="27" t="s">
        <v>320</v>
      </c>
      <c r="J760" s="27" t="s">
        <v>258</v>
      </c>
      <c r="K760" s="27" t="s">
        <v>156</v>
      </c>
      <c r="L760" s="27" t="n">
        <v>47</v>
      </c>
      <c r="M760" s="27" t="n">
        <v>57</v>
      </c>
      <c r="N760" s="27" t="s">
        <v>127</v>
      </c>
      <c r="O760" s="27" t="s">
        <v>149</v>
      </c>
      <c r="P760" s="27" t="s">
        <v>150</v>
      </c>
      <c r="Q760" s="29" t="n">
        <v>4481.91</v>
      </c>
      <c r="R760" s="27" t="s">
        <v>172</v>
      </c>
      <c r="S760" s="27" t="s">
        <v>223</v>
      </c>
      <c r="T760" s="27" t="n">
        <v>3</v>
      </c>
    </row>
    <row r="761" customFormat="false" ht="15" hidden="false" customHeight="false" outlineLevel="0" collapsed="false">
      <c r="A761" s="30" t="s">
        <v>1890</v>
      </c>
      <c r="B761" s="30" t="s">
        <v>1891</v>
      </c>
      <c r="C761" s="30" t="n">
        <v>59</v>
      </c>
      <c r="D761" s="30" t="s">
        <v>121</v>
      </c>
      <c r="E761" s="31" t="n">
        <v>45583</v>
      </c>
      <c r="F761" s="30" t="s">
        <v>695</v>
      </c>
      <c r="G761" s="31" t="n">
        <v>45583</v>
      </c>
      <c r="H761" s="30" t="s">
        <v>236</v>
      </c>
      <c r="I761" s="30" t="s">
        <v>323</v>
      </c>
      <c r="J761" s="30" t="s">
        <v>287</v>
      </c>
      <c r="K761" s="30" t="s">
        <v>156</v>
      </c>
      <c r="L761" s="30" t="n">
        <v>66</v>
      </c>
      <c r="M761" s="30" t="n">
        <v>66</v>
      </c>
      <c r="N761" s="30" t="s">
        <v>127</v>
      </c>
      <c r="O761" s="30" t="s">
        <v>149</v>
      </c>
      <c r="P761" s="30" t="s">
        <v>140</v>
      </c>
      <c r="Q761" s="32" t="n">
        <v>3605.25</v>
      </c>
      <c r="R761" s="30" t="s">
        <v>130</v>
      </c>
      <c r="S761" s="30" t="s">
        <v>178</v>
      </c>
      <c r="T761" s="30" t="n">
        <v>5</v>
      </c>
    </row>
    <row r="762" customFormat="false" ht="15" hidden="false" customHeight="false" outlineLevel="0" collapsed="false">
      <c r="A762" s="27" t="s">
        <v>1892</v>
      </c>
      <c r="B762" s="27" t="s">
        <v>1893</v>
      </c>
      <c r="C762" s="27" t="n">
        <v>8</v>
      </c>
      <c r="D762" s="27" t="s">
        <v>121</v>
      </c>
      <c r="E762" s="28" t="n">
        <v>45506</v>
      </c>
      <c r="F762" s="27" t="s">
        <v>261</v>
      </c>
      <c r="G762" s="28" t="n">
        <v>45509</v>
      </c>
      <c r="H762" s="27" t="s">
        <v>161</v>
      </c>
      <c r="I762" s="27" t="s">
        <v>162</v>
      </c>
      <c r="J762" s="27" t="s">
        <v>648</v>
      </c>
      <c r="K762" s="27" t="s">
        <v>156</v>
      </c>
      <c r="L762" s="27" t="n">
        <v>39</v>
      </c>
      <c r="M762" s="27" t="n">
        <v>73</v>
      </c>
      <c r="N762" s="27" t="s">
        <v>127</v>
      </c>
      <c r="O762" s="27" t="s">
        <v>128</v>
      </c>
      <c r="P762" s="27" t="s">
        <v>150</v>
      </c>
      <c r="Q762" s="29" t="n">
        <v>3631.73</v>
      </c>
      <c r="R762" s="27" t="s">
        <v>268</v>
      </c>
      <c r="S762" s="27" t="s">
        <v>131</v>
      </c>
      <c r="T762" s="27" t="n">
        <v>2</v>
      </c>
    </row>
    <row r="763" customFormat="false" ht="15" hidden="false" customHeight="false" outlineLevel="0" collapsed="false">
      <c r="A763" s="30" t="s">
        <v>1894</v>
      </c>
      <c r="B763" s="30" t="s">
        <v>1265</v>
      </c>
      <c r="C763" s="30" t="n">
        <v>83</v>
      </c>
      <c r="D763" s="30" t="s">
        <v>121</v>
      </c>
      <c r="E763" s="31" t="n">
        <v>45600</v>
      </c>
      <c r="F763" s="30" t="s">
        <v>527</v>
      </c>
      <c r="G763" s="31" t="n">
        <v>45608</v>
      </c>
      <c r="H763" s="30" t="s">
        <v>168</v>
      </c>
      <c r="I763" s="30" t="s">
        <v>366</v>
      </c>
      <c r="J763" s="30" t="s">
        <v>367</v>
      </c>
      <c r="K763" s="30" t="s">
        <v>202</v>
      </c>
      <c r="L763" s="30" t="n">
        <v>5</v>
      </c>
      <c r="M763" s="30" t="n">
        <v>122</v>
      </c>
      <c r="N763" s="30" t="s">
        <v>186</v>
      </c>
      <c r="O763" s="30" t="s">
        <v>139</v>
      </c>
      <c r="P763" s="30" t="s">
        <v>150</v>
      </c>
      <c r="Q763" s="32" t="n">
        <v>16694.69</v>
      </c>
      <c r="R763" s="30" t="s">
        <v>172</v>
      </c>
      <c r="S763" s="30" t="s">
        <v>141</v>
      </c>
      <c r="T763" s="30" t="n">
        <v>2</v>
      </c>
    </row>
    <row r="764" customFormat="false" ht="15" hidden="false" customHeight="false" outlineLevel="0" collapsed="false">
      <c r="A764" s="27" t="s">
        <v>1895</v>
      </c>
      <c r="B764" s="27" t="s">
        <v>1278</v>
      </c>
      <c r="C764" s="27" t="n">
        <v>43</v>
      </c>
      <c r="D764" s="27" t="s">
        <v>121</v>
      </c>
      <c r="E764" s="28" t="n">
        <v>45404</v>
      </c>
      <c r="F764" s="27" t="s">
        <v>1896</v>
      </c>
      <c r="G764" s="28" t="n">
        <v>45418</v>
      </c>
      <c r="H764" s="27" t="s">
        <v>206</v>
      </c>
      <c r="I764" s="27" t="s">
        <v>232</v>
      </c>
      <c r="J764" s="27" t="s">
        <v>615</v>
      </c>
      <c r="K764" s="27" t="s">
        <v>202</v>
      </c>
      <c r="L764" s="27" t="n">
        <v>20</v>
      </c>
      <c r="M764" s="27" t="n">
        <v>122</v>
      </c>
      <c r="N764" s="27" t="s">
        <v>186</v>
      </c>
      <c r="O764" s="27" t="s">
        <v>128</v>
      </c>
      <c r="P764" s="27" t="s">
        <v>187</v>
      </c>
      <c r="Q764" s="29" t="n">
        <v>16438</v>
      </c>
      <c r="R764" s="27" t="s">
        <v>462</v>
      </c>
      <c r="S764" s="27" t="s">
        <v>197</v>
      </c>
      <c r="T764" s="27" t="n">
        <v>3</v>
      </c>
    </row>
    <row r="765" customFormat="false" ht="15" hidden="false" customHeight="false" outlineLevel="0" collapsed="false">
      <c r="A765" s="30" t="s">
        <v>1897</v>
      </c>
      <c r="B765" s="30" t="s">
        <v>1526</v>
      </c>
      <c r="C765" s="30" t="n">
        <v>48</v>
      </c>
      <c r="D765" s="30" t="s">
        <v>181</v>
      </c>
      <c r="E765" s="31" t="n">
        <v>45397</v>
      </c>
      <c r="F765" s="30" t="s">
        <v>175</v>
      </c>
      <c r="G765" s="31" t="n">
        <v>45406</v>
      </c>
      <c r="H765" s="30" t="s">
        <v>206</v>
      </c>
      <c r="I765" s="30" t="s">
        <v>207</v>
      </c>
      <c r="J765" s="30" t="s">
        <v>615</v>
      </c>
      <c r="K765" s="30" t="s">
        <v>202</v>
      </c>
      <c r="L765" s="30" t="n">
        <v>12</v>
      </c>
      <c r="M765" s="30" t="n">
        <v>180</v>
      </c>
      <c r="N765" s="30" t="s">
        <v>186</v>
      </c>
      <c r="O765" s="30" t="s">
        <v>171</v>
      </c>
      <c r="P765" s="30" t="s">
        <v>187</v>
      </c>
      <c r="Q765" s="32" t="n">
        <v>18483.73</v>
      </c>
      <c r="R765" s="30" t="s">
        <v>172</v>
      </c>
      <c r="S765" s="30" t="s">
        <v>151</v>
      </c>
      <c r="T765" s="30" t="n">
        <v>5</v>
      </c>
    </row>
    <row r="766" customFormat="false" ht="15" hidden="false" customHeight="false" outlineLevel="0" collapsed="false">
      <c r="A766" s="27" t="s">
        <v>1898</v>
      </c>
      <c r="B766" s="27" t="s">
        <v>1213</v>
      </c>
      <c r="C766" s="27" t="n">
        <v>71</v>
      </c>
      <c r="D766" s="27" t="s">
        <v>181</v>
      </c>
      <c r="E766" s="28" t="n">
        <v>45324</v>
      </c>
      <c r="F766" s="27" t="s">
        <v>1899</v>
      </c>
      <c r="G766" s="28" t="n">
        <v>45326</v>
      </c>
      <c r="H766" s="27" t="s">
        <v>183</v>
      </c>
      <c r="I766" s="27" t="s">
        <v>184</v>
      </c>
      <c r="J766" s="27" t="s">
        <v>185</v>
      </c>
      <c r="K766" s="27" t="s">
        <v>126</v>
      </c>
      <c r="L766" s="27" t="n">
        <v>21</v>
      </c>
      <c r="M766" s="27" t="n">
        <v>142</v>
      </c>
      <c r="N766" s="27" t="s">
        <v>186</v>
      </c>
      <c r="O766" s="27" t="s">
        <v>139</v>
      </c>
      <c r="P766" s="27" t="s">
        <v>140</v>
      </c>
      <c r="Q766" s="29" t="n">
        <v>8477.12</v>
      </c>
      <c r="R766" s="27" t="s">
        <v>130</v>
      </c>
      <c r="S766" s="27" t="s">
        <v>197</v>
      </c>
      <c r="T766" s="27" t="n">
        <v>5</v>
      </c>
    </row>
    <row r="767" customFormat="false" ht="15" hidden="false" customHeight="false" outlineLevel="0" collapsed="false">
      <c r="A767" s="30" t="s">
        <v>1900</v>
      </c>
      <c r="B767" s="30" t="s">
        <v>1901</v>
      </c>
      <c r="C767" s="30" t="n">
        <v>56</v>
      </c>
      <c r="D767" s="30" t="s">
        <v>313</v>
      </c>
      <c r="E767" s="31" t="n">
        <v>45628</v>
      </c>
      <c r="F767" s="30" t="s">
        <v>840</v>
      </c>
      <c r="G767" s="31" t="n">
        <v>45628</v>
      </c>
      <c r="H767" s="30" t="s">
        <v>135</v>
      </c>
      <c r="I767" s="30" t="s">
        <v>251</v>
      </c>
      <c r="J767" s="30" t="s">
        <v>252</v>
      </c>
      <c r="K767" s="30" t="s">
        <v>138</v>
      </c>
      <c r="L767" s="30" t="n">
        <v>88</v>
      </c>
      <c r="M767" s="30" t="n">
        <v>25</v>
      </c>
      <c r="N767" s="30" t="s">
        <v>127</v>
      </c>
      <c r="O767" s="30" t="s">
        <v>149</v>
      </c>
      <c r="P767" s="30" t="s">
        <v>140</v>
      </c>
      <c r="Q767" s="32" t="n">
        <v>2652</v>
      </c>
      <c r="R767" s="30" t="s">
        <v>130</v>
      </c>
      <c r="S767" s="30" t="s">
        <v>192</v>
      </c>
      <c r="T767" s="30" t="n">
        <v>2</v>
      </c>
    </row>
    <row r="768" customFormat="false" ht="15" hidden="false" customHeight="false" outlineLevel="0" collapsed="false">
      <c r="A768" s="27" t="s">
        <v>1902</v>
      </c>
      <c r="B768" s="27" t="s">
        <v>1815</v>
      </c>
      <c r="C768" s="27" t="n">
        <v>52</v>
      </c>
      <c r="D768" s="27" t="s">
        <v>121</v>
      </c>
      <c r="E768" s="28" t="n">
        <v>45589</v>
      </c>
      <c r="F768" s="27" t="s">
        <v>1896</v>
      </c>
      <c r="G768" s="28" t="n">
        <v>45590</v>
      </c>
      <c r="H768" s="27" t="s">
        <v>206</v>
      </c>
      <c r="I768" s="27"/>
      <c r="J768" s="27" t="s">
        <v>593</v>
      </c>
      <c r="K768" s="27" t="s">
        <v>138</v>
      </c>
      <c r="L768" s="27" t="n">
        <v>64</v>
      </c>
      <c r="M768" s="27" t="n">
        <v>39</v>
      </c>
      <c r="N768" s="27" t="s">
        <v>127</v>
      </c>
      <c r="O768" s="27" t="s">
        <v>128</v>
      </c>
      <c r="P768" s="27" t="s">
        <v>140</v>
      </c>
      <c r="Q768" s="29" t="n">
        <v>1511.15</v>
      </c>
      <c r="R768" s="27" t="s">
        <v>130</v>
      </c>
      <c r="S768" s="27" t="s">
        <v>197</v>
      </c>
      <c r="T768" s="27" t="n">
        <v>4</v>
      </c>
    </row>
    <row r="769" customFormat="false" ht="15" hidden="false" customHeight="false" outlineLevel="0" collapsed="false">
      <c r="A769" s="30" t="s">
        <v>1903</v>
      </c>
      <c r="B769" s="30" t="s">
        <v>1904</v>
      </c>
      <c r="C769" s="30" t="n">
        <v>49</v>
      </c>
      <c r="D769" s="30" t="s">
        <v>181</v>
      </c>
      <c r="E769" s="31" t="n">
        <v>45394</v>
      </c>
      <c r="F769" s="30" t="s">
        <v>1338</v>
      </c>
      <c r="G769" s="31" t="n">
        <v>45396</v>
      </c>
      <c r="H769" s="30" t="s">
        <v>161</v>
      </c>
      <c r="I769" s="30" t="s">
        <v>162</v>
      </c>
      <c r="J769" s="30" t="s">
        <v>163</v>
      </c>
      <c r="K769" s="30" t="s">
        <v>156</v>
      </c>
      <c r="L769" s="30" t="n">
        <v>41</v>
      </c>
      <c r="M769" s="30" t="n">
        <v>41</v>
      </c>
      <c r="N769" s="30" t="s">
        <v>127</v>
      </c>
      <c r="O769" s="30" t="s">
        <v>128</v>
      </c>
      <c r="P769" s="30" t="s">
        <v>129</v>
      </c>
      <c r="Q769" s="32" t="n">
        <v>3811.98</v>
      </c>
      <c r="R769" s="30" t="s">
        <v>130</v>
      </c>
      <c r="S769" s="30" t="s">
        <v>335</v>
      </c>
      <c r="T769" s="30" t="n">
        <v>3</v>
      </c>
    </row>
    <row r="770" customFormat="false" ht="15" hidden="false" customHeight="false" outlineLevel="0" collapsed="false">
      <c r="A770" s="27" t="s">
        <v>1905</v>
      </c>
      <c r="B770" s="27" t="s">
        <v>1906</v>
      </c>
      <c r="C770" s="27" t="n">
        <v>68</v>
      </c>
      <c r="D770" s="27" t="s">
        <v>181</v>
      </c>
      <c r="E770" s="28" t="n">
        <v>45563</v>
      </c>
      <c r="F770" s="27" t="s">
        <v>1907</v>
      </c>
      <c r="G770" s="28" t="n">
        <v>45564</v>
      </c>
      <c r="H770" s="27" t="s">
        <v>183</v>
      </c>
      <c r="I770" s="27" t="s">
        <v>184</v>
      </c>
      <c r="J770" s="27" t="s">
        <v>185</v>
      </c>
      <c r="K770" s="27" t="s">
        <v>138</v>
      </c>
      <c r="L770" s="27" t="n">
        <v>51</v>
      </c>
      <c r="M770" s="27" t="n">
        <v>22</v>
      </c>
      <c r="N770" s="27" t="s">
        <v>127</v>
      </c>
      <c r="O770" s="27" t="s">
        <v>139</v>
      </c>
      <c r="P770" s="27" t="s">
        <v>129</v>
      </c>
      <c r="Q770" s="29" t="n">
        <v>1524.31</v>
      </c>
      <c r="R770" s="27" t="s">
        <v>130</v>
      </c>
      <c r="S770" s="27" t="s">
        <v>335</v>
      </c>
      <c r="T770" s="27" t="n">
        <v>3</v>
      </c>
    </row>
    <row r="771" customFormat="false" ht="15" hidden="false" customHeight="false" outlineLevel="0" collapsed="false">
      <c r="A771" s="30" t="s">
        <v>1908</v>
      </c>
      <c r="B771" s="30" t="s">
        <v>460</v>
      </c>
      <c r="C771" s="30" t="n">
        <v>14</v>
      </c>
      <c r="D771" s="30" t="s">
        <v>181</v>
      </c>
      <c r="E771" s="31" t="n">
        <v>45350</v>
      </c>
      <c r="F771" s="30" t="s">
        <v>635</v>
      </c>
      <c r="G771" s="31" t="n">
        <v>45351</v>
      </c>
      <c r="H771" s="30" t="s">
        <v>123</v>
      </c>
      <c r="I771" s="30" t="s">
        <v>304</v>
      </c>
      <c r="J771" s="30" t="s">
        <v>227</v>
      </c>
      <c r="K771" s="30" t="s">
        <v>156</v>
      </c>
      <c r="L771" s="30" t="n">
        <v>16</v>
      </c>
      <c r="M771" s="30" t="n">
        <v>45</v>
      </c>
      <c r="N771" s="30" t="s">
        <v>186</v>
      </c>
      <c r="O771" s="30" t="s">
        <v>139</v>
      </c>
      <c r="P771" s="30" t="s">
        <v>140</v>
      </c>
      <c r="Q771" s="32" t="n">
        <v>2944.45</v>
      </c>
      <c r="R771" s="30" t="s">
        <v>130</v>
      </c>
      <c r="S771" s="30" t="s">
        <v>197</v>
      </c>
      <c r="T771" s="30" t="n">
        <v>5</v>
      </c>
    </row>
    <row r="772" customFormat="false" ht="15" hidden="false" customHeight="false" outlineLevel="0" collapsed="false">
      <c r="A772" s="27" t="s">
        <v>1909</v>
      </c>
      <c r="B772" s="27" t="s">
        <v>365</v>
      </c>
      <c r="C772" s="27" t="n">
        <v>10</v>
      </c>
      <c r="D772" s="27" t="s">
        <v>121</v>
      </c>
      <c r="E772" s="28" t="n">
        <v>45338</v>
      </c>
      <c r="F772" s="27" t="s">
        <v>353</v>
      </c>
      <c r="G772" s="28" t="n">
        <v>45341</v>
      </c>
      <c r="H772" s="27" t="s">
        <v>242</v>
      </c>
      <c r="I772" s="27" t="s">
        <v>466</v>
      </c>
      <c r="J772" s="27" t="s">
        <v>244</v>
      </c>
      <c r="K772" s="27" t="s">
        <v>126</v>
      </c>
      <c r="L772" s="27" t="n">
        <v>8</v>
      </c>
      <c r="M772" s="27" t="n">
        <v>51</v>
      </c>
      <c r="N772" s="27" t="s">
        <v>186</v>
      </c>
      <c r="O772" s="27" t="s">
        <v>128</v>
      </c>
      <c r="P772" s="27" t="s">
        <v>187</v>
      </c>
      <c r="Q772" s="29" t="n">
        <v>6779.51</v>
      </c>
      <c r="R772" s="27" t="s">
        <v>268</v>
      </c>
      <c r="S772" s="27" t="s">
        <v>335</v>
      </c>
      <c r="T772" s="27" t="n">
        <v>2</v>
      </c>
    </row>
    <row r="773" customFormat="false" ht="15" hidden="false" customHeight="false" outlineLevel="0" collapsed="false">
      <c r="A773" s="30" t="s">
        <v>1910</v>
      </c>
      <c r="B773" s="30" t="s">
        <v>1760</v>
      </c>
      <c r="C773" s="30" t="n">
        <v>34</v>
      </c>
      <c r="D773" s="30" t="s">
        <v>181</v>
      </c>
      <c r="E773" s="31" t="n">
        <v>45402</v>
      </c>
      <c r="F773" s="30" t="s">
        <v>444</v>
      </c>
      <c r="G773" s="31" t="n">
        <v>45405</v>
      </c>
      <c r="H773" s="30" t="s">
        <v>135</v>
      </c>
      <c r="I773" s="30" t="s">
        <v>251</v>
      </c>
      <c r="J773" s="30" t="s">
        <v>618</v>
      </c>
      <c r="K773" s="30" t="s">
        <v>156</v>
      </c>
      <c r="L773" s="30" t="n">
        <v>48</v>
      </c>
      <c r="M773" s="30" t="n">
        <v>58</v>
      </c>
      <c r="N773" s="30" t="s">
        <v>186</v>
      </c>
      <c r="O773" s="30" t="s">
        <v>128</v>
      </c>
      <c r="P773" s="30" t="s">
        <v>129</v>
      </c>
      <c r="Q773" s="32" t="n">
        <v>3260.61</v>
      </c>
      <c r="R773" s="30" t="s">
        <v>130</v>
      </c>
      <c r="S773" s="30" t="s">
        <v>197</v>
      </c>
      <c r="T773" s="30" t="n">
        <v>5</v>
      </c>
    </row>
    <row r="774" customFormat="false" ht="15" hidden="false" customHeight="false" outlineLevel="0" collapsed="false">
      <c r="A774" s="27" t="s">
        <v>1911</v>
      </c>
      <c r="B774" s="27" t="s">
        <v>1785</v>
      </c>
      <c r="C774" s="27" t="n">
        <v>16</v>
      </c>
      <c r="D774" s="27" t="s">
        <v>121</v>
      </c>
      <c r="E774" s="28" t="n">
        <v>45521</v>
      </c>
      <c r="F774" s="27" t="s">
        <v>231</v>
      </c>
      <c r="G774" s="28" t="n">
        <v>45522</v>
      </c>
      <c r="H774" s="27" t="s">
        <v>161</v>
      </c>
      <c r="I774" s="27" t="s">
        <v>320</v>
      </c>
      <c r="J774" s="27" t="s">
        <v>648</v>
      </c>
      <c r="K774" s="27" t="s">
        <v>138</v>
      </c>
      <c r="L774" s="27" t="n">
        <v>38</v>
      </c>
      <c r="M774" s="27" t="n">
        <v>26</v>
      </c>
      <c r="N774" s="27" t="s">
        <v>127</v>
      </c>
      <c r="O774" s="27" t="s">
        <v>149</v>
      </c>
      <c r="P774" s="27" t="s">
        <v>187</v>
      </c>
      <c r="Q774" s="29" t="n">
        <v>2225.54</v>
      </c>
      <c r="R774" s="27" t="s">
        <v>172</v>
      </c>
      <c r="S774" s="27" t="s">
        <v>192</v>
      </c>
      <c r="T774" s="27" t="n">
        <v>3</v>
      </c>
    </row>
    <row r="775" customFormat="false" ht="15" hidden="false" customHeight="false" outlineLevel="0" collapsed="false">
      <c r="A775" s="30" t="s">
        <v>1912</v>
      </c>
      <c r="B775" s="30" t="s">
        <v>707</v>
      </c>
      <c r="C775" s="30" t="n">
        <v>58</v>
      </c>
      <c r="D775" s="30" t="s">
        <v>607</v>
      </c>
      <c r="E775" s="31" t="n">
        <v>45569</v>
      </c>
      <c r="F775" s="30" t="s">
        <v>1696</v>
      </c>
      <c r="G775" s="31" t="n">
        <v>45569</v>
      </c>
      <c r="H775" s="30" t="s">
        <v>146</v>
      </c>
      <c r="I775" s="30" t="s">
        <v>176</v>
      </c>
      <c r="J775" s="30" t="s">
        <v>244</v>
      </c>
      <c r="K775" s="30" t="s">
        <v>138</v>
      </c>
      <c r="L775" s="30" t="n">
        <v>51</v>
      </c>
      <c r="M775" s="30" t="n">
        <v>21</v>
      </c>
      <c r="N775" s="30" t="s">
        <v>127</v>
      </c>
      <c r="O775" s="30" t="s">
        <v>149</v>
      </c>
      <c r="P775" s="30" t="s">
        <v>140</v>
      </c>
      <c r="Q775" s="32" t="n">
        <v>1330.04</v>
      </c>
      <c r="R775" s="30" t="s">
        <v>130</v>
      </c>
      <c r="S775" s="30" t="s">
        <v>520</v>
      </c>
      <c r="T775" s="30" t="n">
        <v>2</v>
      </c>
    </row>
    <row r="776" customFormat="false" ht="15" hidden="false" customHeight="false" outlineLevel="0" collapsed="false">
      <c r="A776" s="27" t="s">
        <v>1913</v>
      </c>
      <c r="B776" s="27" t="s">
        <v>1914</v>
      </c>
      <c r="C776" s="27" t="n">
        <v>38</v>
      </c>
      <c r="D776" s="27" t="s">
        <v>121</v>
      </c>
      <c r="E776" s="28" t="n">
        <v>45462</v>
      </c>
      <c r="F776" s="27" t="s">
        <v>1711</v>
      </c>
      <c r="G776" s="28" t="n">
        <v>45464</v>
      </c>
      <c r="H776" s="27" t="s">
        <v>217</v>
      </c>
      <c r="I776" s="27" t="s">
        <v>344</v>
      </c>
      <c r="J776" s="27" t="s">
        <v>294</v>
      </c>
      <c r="K776" s="27" t="s">
        <v>156</v>
      </c>
      <c r="L776" s="27" t="n">
        <v>57</v>
      </c>
      <c r="M776" s="27" t="n">
        <v>68</v>
      </c>
      <c r="N776" s="27" t="s">
        <v>186</v>
      </c>
      <c r="O776" s="27" t="s">
        <v>128</v>
      </c>
      <c r="P776" s="27" t="s">
        <v>187</v>
      </c>
      <c r="Q776" s="29"/>
      <c r="R776" s="27" t="s">
        <v>130</v>
      </c>
      <c r="S776" s="27" t="s">
        <v>157</v>
      </c>
      <c r="T776" s="27" t="n">
        <v>4</v>
      </c>
    </row>
    <row r="777" customFormat="false" ht="15" hidden="false" customHeight="false" outlineLevel="0" collapsed="false">
      <c r="A777" s="30" t="s">
        <v>1915</v>
      </c>
      <c r="B777" s="30" t="s">
        <v>1916</v>
      </c>
      <c r="C777" s="30" t="n">
        <v>53</v>
      </c>
      <c r="D777" s="30" t="s">
        <v>181</v>
      </c>
      <c r="E777" s="31" t="n">
        <v>45440</v>
      </c>
      <c r="F777" s="30" t="s">
        <v>791</v>
      </c>
      <c r="G777" s="31" t="n">
        <v>45441</v>
      </c>
      <c r="H777" s="30" t="s">
        <v>183</v>
      </c>
      <c r="I777" s="30" t="s">
        <v>430</v>
      </c>
      <c r="J777" s="30" t="s">
        <v>213</v>
      </c>
      <c r="K777" s="30" t="s">
        <v>138</v>
      </c>
      <c r="L777" s="30" t="n">
        <v>32</v>
      </c>
      <c r="M777" s="30" t="n">
        <v>38</v>
      </c>
      <c r="N777" s="30" t="s">
        <v>127</v>
      </c>
      <c r="O777" s="30" t="s">
        <v>139</v>
      </c>
      <c r="P777" s="30" t="s">
        <v>187</v>
      </c>
      <c r="Q777" s="32" t="n">
        <v>1095.88</v>
      </c>
      <c r="R777" s="30" t="s">
        <v>130</v>
      </c>
      <c r="S777" s="30" t="s">
        <v>335</v>
      </c>
      <c r="T777" s="30" t="n">
        <v>5</v>
      </c>
    </row>
    <row r="778" customFormat="false" ht="15" hidden="false" customHeight="false" outlineLevel="0" collapsed="false">
      <c r="A778" s="27" t="s">
        <v>1917</v>
      </c>
      <c r="B778" s="27" t="s">
        <v>1918</v>
      </c>
      <c r="C778" s="27" t="n">
        <v>43</v>
      </c>
      <c r="D778" s="27" t="s">
        <v>121</v>
      </c>
      <c r="E778" s="28" t="n">
        <v>45298</v>
      </c>
      <c r="F778" s="27" t="s">
        <v>692</v>
      </c>
      <c r="G778" s="28" t="n">
        <v>45301</v>
      </c>
      <c r="H778" s="27" t="s">
        <v>242</v>
      </c>
      <c r="I778" s="27" t="s">
        <v>466</v>
      </c>
      <c r="J778" s="27" t="s">
        <v>401</v>
      </c>
      <c r="K778" s="27" t="s">
        <v>156</v>
      </c>
      <c r="L778" s="27" t="n">
        <v>41</v>
      </c>
      <c r="M778" s="27" t="n">
        <v>55</v>
      </c>
      <c r="N778" s="27" t="s">
        <v>186</v>
      </c>
      <c r="O778" s="27" t="s">
        <v>149</v>
      </c>
      <c r="P778" s="27" t="s">
        <v>150</v>
      </c>
      <c r="Q778" s="29" t="n">
        <v>4481.06</v>
      </c>
      <c r="R778" s="27" t="s">
        <v>130</v>
      </c>
      <c r="S778" s="27" t="s">
        <v>197</v>
      </c>
      <c r="T778" s="27" t="n">
        <v>5</v>
      </c>
    </row>
    <row r="779" customFormat="false" ht="15" hidden="false" customHeight="false" outlineLevel="0" collapsed="false">
      <c r="A779" s="30" t="s">
        <v>1919</v>
      </c>
      <c r="B779" s="30" t="s">
        <v>1920</v>
      </c>
      <c r="C779" s="30" t="n">
        <v>43</v>
      </c>
      <c r="D779" s="30" t="s">
        <v>181</v>
      </c>
      <c r="E779" s="31" t="n">
        <v>45508</v>
      </c>
      <c r="F779" s="30" t="s">
        <v>1921</v>
      </c>
      <c r="G779" s="31" t="n">
        <v>45509</v>
      </c>
      <c r="H779" s="30" t="s">
        <v>183</v>
      </c>
      <c r="I779" s="30" t="s">
        <v>430</v>
      </c>
      <c r="J779" s="30" t="s">
        <v>411</v>
      </c>
      <c r="K779" s="30" t="s">
        <v>138</v>
      </c>
      <c r="L779" s="30" t="n">
        <v>35</v>
      </c>
      <c r="M779" s="30" t="n">
        <v>34</v>
      </c>
      <c r="N779" s="30" t="s">
        <v>127</v>
      </c>
      <c r="O779" s="30" t="s">
        <v>128</v>
      </c>
      <c r="P779" s="30" t="s">
        <v>150</v>
      </c>
      <c r="Q779" s="32" t="n">
        <v>1606.03</v>
      </c>
      <c r="R779" s="30" t="s">
        <v>130</v>
      </c>
      <c r="S779" s="30" t="s">
        <v>131</v>
      </c>
      <c r="T779" s="30" t="n">
        <v>3</v>
      </c>
    </row>
    <row r="780" customFormat="false" ht="15" hidden="false" customHeight="false" outlineLevel="0" collapsed="false">
      <c r="A780" s="27" t="s">
        <v>1922</v>
      </c>
      <c r="B780" s="27" t="s">
        <v>1923</v>
      </c>
      <c r="C780" s="27" t="n">
        <v>33</v>
      </c>
      <c r="D780" s="27" t="s">
        <v>181</v>
      </c>
      <c r="E780" s="28" t="n">
        <v>45610</v>
      </c>
      <c r="F780" s="27" t="s">
        <v>497</v>
      </c>
      <c r="G780" s="28" t="n">
        <v>45610</v>
      </c>
      <c r="H780" s="27" t="s">
        <v>168</v>
      </c>
      <c r="I780" s="27" t="s">
        <v>366</v>
      </c>
      <c r="J780" s="27" t="s">
        <v>191</v>
      </c>
      <c r="K780" s="27" t="s">
        <v>156</v>
      </c>
      <c r="L780" s="27" t="n">
        <v>64</v>
      </c>
      <c r="M780" s="27" t="n">
        <v>45</v>
      </c>
      <c r="N780" s="27" t="s">
        <v>127</v>
      </c>
      <c r="O780" s="27" t="s">
        <v>139</v>
      </c>
      <c r="P780" s="27" t="s">
        <v>150</v>
      </c>
      <c r="Q780" s="29" t="n">
        <v>4450.09</v>
      </c>
      <c r="R780" s="27" t="s">
        <v>268</v>
      </c>
      <c r="S780" s="27" t="s">
        <v>520</v>
      </c>
      <c r="T780" s="27" t="n">
        <v>3</v>
      </c>
    </row>
    <row r="781" customFormat="false" ht="15" hidden="false" customHeight="false" outlineLevel="0" collapsed="false">
      <c r="A781" s="30" t="s">
        <v>1924</v>
      </c>
      <c r="B781" s="30" t="s">
        <v>1925</v>
      </c>
      <c r="C781" s="30" t="n">
        <v>63</v>
      </c>
      <c r="D781" s="30" t="s">
        <v>121</v>
      </c>
      <c r="E781" s="31" t="n">
        <v>45595</v>
      </c>
      <c r="F781" s="30" t="s">
        <v>1449</v>
      </c>
      <c r="G781" s="31" t="n">
        <v>45597</v>
      </c>
      <c r="H781" s="30" t="s">
        <v>161</v>
      </c>
      <c r="I781" s="30" t="s">
        <v>538</v>
      </c>
      <c r="J781" s="30" t="s">
        <v>426</v>
      </c>
      <c r="K781" s="30" t="s">
        <v>156</v>
      </c>
      <c r="L781" s="30" t="n">
        <v>67</v>
      </c>
      <c r="M781" s="30" t="n">
        <v>85</v>
      </c>
      <c r="N781" s="30" t="s">
        <v>186</v>
      </c>
      <c r="O781" s="30" t="s">
        <v>128</v>
      </c>
      <c r="P781" s="30" t="s">
        <v>150</v>
      </c>
      <c r="Q781" s="32" t="n">
        <v>4577.26</v>
      </c>
      <c r="R781" s="30" t="s">
        <v>172</v>
      </c>
      <c r="S781" s="30" t="s">
        <v>141</v>
      </c>
      <c r="T781" s="30" t="n">
        <v>4</v>
      </c>
    </row>
    <row r="782" customFormat="false" ht="15" hidden="false" customHeight="false" outlineLevel="0" collapsed="false">
      <c r="A782" s="27" t="s">
        <v>1926</v>
      </c>
      <c r="B782" s="27" t="s">
        <v>1927</v>
      </c>
      <c r="C782" s="27" t="n">
        <v>58</v>
      </c>
      <c r="D782" s="27" t="s">
        <v>121</v>
      </c>
      <c r="E782" s="28" t="n">
        <v>45413</v>
      </c>
      <c r="F782" s="27" t="s">
        <v>756</v>
      </c>
      <c r="G782" s="28" t="n">
        <v>45414</v>
      </c>
      <c r="H782" s="27" t="s">
        <v>123</v>
      </c>
      <c r="I782" s="27" t="s">
        <v>304</v>
      </c>
      <c r="J782" s="27" t="s">
        <v>508</v>
      </c>
      <c r="K782" s="27" t="s">
        <v>138</v>
      </c>
      <c r="L782" s="27" t="n">
        <v>23</v>
      </c>
      <c r="M782" s="27" t="n">
        <v>35</v>
      </c>
      <c r="N782" s="27" t="s">
        <v>127</v>
      </c>
      <c r="O782" s="27" t="s">
        <v>128</v>
      </c>
      <c r="P782" s="27" t="s">
        <v>187</v>
      </c>
      <c r="Q782" s="29" t="n">
        <v>945.37</v>
      </c>
      <c r="R782" s="27" t="s">
        <v>130</v>
      </c>
      <c r="S782" s="27" t="s">
        <v>131</v>
      </c>
      <c r="T782" s="27" t="n">
        <v>3</v>
      </c>
    </row>
    <row r="783" customFormat="false" ht="15" hidden="false" customHeight="false" outlineLevel="0" collapsed="false">
      <c r="A783" s="30" t="s">
        <v>1928</v>
      </c>
      <c r="B783" s="30" t="s">
        <v>557</v>
      </c>
      <c r="C783" s="30" t="n">
        <v>67</v>
      </c>
      <c r="D783" s="30" t="s">
        <v>121</v>
      </c>
      <c r="E783" s="31" t="n">
        <v>45363</v>
      </c>
      <c r="F783" s="30" t="s">
        <v>1628</v>
      </c>
      <c r="G783" s="31" t="n">
        <v>45364</v>
      </c>
      <c r="H783" s="30" t="s">
        <v>206</v>
      </c>
      <c r="I783" s="30" t="s">
        <v>232</v>
      </c>
      <c r="J783" s="30" t="s">
        <v>615</v>
      </c>
      <c r="K783" s="30" t="s">
        <v>138</v>
      </c>
      <c r="L783" s="30" t="n">
        <v>57</v>
      </c>
      <c r="M783" s="30" t="n">
        <v>24</v>
      </c>
      <c r="N783" s="30" t="s">
        <v>127</v>
      </c>
      <c r="O783" s="30" t="s">
        <v>128</v>
      </c>
      <c r="P783" s="30" t="s">
        <v>150</v>
      </c>
      <c r="Q783" s="32" t="n">
        <v>1610.57</v>
      </c>
      <c r="R783" s="30" t="s">
        <v>130</v>
      </c>
      <c r="S783" s="30" t="s">
        <v>223</v>
      </c>
      <c r="T783" s="30" t="n">
        <v>5</v>
      </c>
    </row>
    <row r="784" customFormat="false" ht="15" hidden="false" customHeight="false" outlineLevel="0" collapsed="false">
      <c r="A784" s="27" t="s">
        <v>1929</v>
      </c>
      <c r="B784" s="27" t="s">
        <v>1930</v>
      </c>
      <c r="C784" s="27" t="n">
        <v>34</v>
      </c>
      <c r="D784" s="27" t="s">
        <v>181</v>
      </c>
      <c r="E784" s="28" t="n">
        <v>45456</v>
      </c>
      <c r="F784" s="27" t="s">
        <v>832</v>
      </c>
      <c r="G784" s="28" t="n">
        <v>45459</v>
      </c>
      <c r="H784" s="27" t="s">
        <v>236</v>
      </c>
      <c r="I784" s="27" t="s">
        <v>237</v>
      </c>
      <c r="J784" s="27" t="s">
        <v>267</v>
      </c>
      <c r="K784" s="27" t="s">
        <v>126</v>
      </c>
      <c r="L784" s="27" t="n">
        <v>28</v>
      </c>
      <c r="M784" s="27" t="n">
        <v>102</v>
      </c>
      <c r="N784" s="27" t="s">
        <v>186</v>
      </c>
      <c r="O784" s="27" t="s">
        <v>171</v>
      </c>
      <c r="P784" s="27" t="s">
        <v>187</v>
      </c>
      <c r="Q784" s="29" t="n">
        <v>8809.05</v>
      </c>
      <c r="R784" s="27" t="s">
        <v>130</v>
      </c>
      <c r="S784" s="27" t="s">
        <v>223</v>
      </c>
      <c r="T784" s="27" t="n">
        <v>5</v>
      </c>
    </row>
    <row r="785" customFormat="false" ht="15" hidden="false" customHeight="false" outlineLevel="0" collapsed="false">
      <c r="A785" s="30" t="s">
        <v>1931</v>
      </c>
      <c r="B785" s="30" t="s">
        <v>836</v>
      </c>
      <c r="C785" s="30" t="n">
        <v>69</v>
      </c>
      <c r="D785" s="30" t="s">
        <v>121</v>
      </c>
      <c r="E785" s="31" t="n">
        <v>45444</v>
      </c>
      <c r="F785" s="30" t="s">
        <v>527</v>
      </c>
      <c r="G785" s="31" t="n">
        <v>45446</v>
      </c>
      <c r="H785" s="30" t="s">
        <v>161</v>
      </c>
      <c r="I785" s="30" t="s">
        <v>320</v>
      </c>
      <c r="J785" s="30" t="s">
        <v>163</v>
      </c>
      <c r="K785" s="30" t="s">
        <v>126</v>
      </c>
      <c r="L785" s="30" t="n">
        <v>25</v>
      </c>
      <c r="M785" s="30" t="n">
        <v>81</v>
      </c>
      <c r="N785" s="30" t="s">
        <v>186</v>
      </c>
      <c r="O785" s="30" t="s">
        <v>139</v>
      </c>
      <c r="P785" s="30" t="s">
        <v>129</v>
      </c>
      <c r="Q785" s="32" t="n">
        <v>7937.4</v>
      </c>
      <c r="R785" s="30" t="s">
        <v>130</v>
      </c>
      <c r="S785" s="30" t="s">
        <v>223</v>
      </c>
      <c r="T785" s="30" t="n">
        <v>5</v>
      </c>
    </row>
    <row r="786" customFormat="false" ht="15" hidden="false" customHeight="false" outlineLevel="0" collapsed="false">
      <c r="A786" s="27" t="s">
        <v>1932</v>
      </c>
      <c r="B786" s="27" t="s">
        <v>1578</v>
      </c>
      <c r="C786" s="27" t="n">
        <v>36</v>
      </c>
      <c r="D786" s="27" t="s">
        <v>181</v>
      </c>
      <c r="E786" s="28" t="n">
        <v>45451</v>
      </c>
      <c r="F786" s="27" t="s">
        <v>374</v>
      </c>
      <c r="G786" s="28" t="n">
        <v>45452</v>
      </c>
      <c r="H786" s="27" t="s">
        <v>168</v>
      </c>
      <c r="I786" s="27" t="s">
        <v>169</v>
      </c>
      <c r="J786" s="27" t="s">
        <v>441</v>
      </c>
      <c r="K786" s="27" t="s">
        <v>156</v>
      </c>
      <c r="L786" s="27" t="n">
        <v>51</v>
      </c>
      <c r="M786" s="27" t="n">
        <v>88</v>
      </c>
      <c r="N786" s="27" t="s">
        <v>127</v>
      </c>
      <c r="O786" s="27" t="s">
        <v>171</v>
      </c>
      <c r="P786" s="27" t="s">
        <v>140</v>
      </c>
      <c r="Q786" s="29" t="n">
        <v>3992.05</v>
      </c>
      <c r="R786" s="27" t="s">
        <v>130</v>
      </c>
      <c r="S786" s="27" t="s">
        <v>164</v>
      </c>
      <c r="T786" s="27" t="n">
        <v>5</v>
      </c>
    </row>
    <row r="787" customFormat="false" ht="15" hidden="false" customHeight="false" outlineLevel="0" collapsed="false">
      <c r="A787" s="30" t="s">
        <v>1933</v>
      </c>
      <c r="B787" s="30" t="s">
        <v>505</v>
      </c>
      <c r="C787" s="30" t="n">
        <v>51</v>
      </c>
      <c r="D787" s="30" t="s">
        <v>181</v>
      </c>
      <c r="E787" s="31" t="n">
        <v>45489</v>
      </c>
      <c r="F787" s="30" t="s">
        <v>582</v>
      </c>
      <c r="G787" s="31" t="n">
        <v>45491</v>
      </c>
      <c r="H787" s="30" t="s">
        <v>135</v>
      </c>
      <c r="I787" s="30" t="s">
        <v>136</v>
      </c>
      <c r="J787" s="30" t="s">
        <v>137</v>
      </c>
      <c r="K787" s="30" t="s">
        <v>156</v>
      </c>
      <c r="L787" s="30" t="n">
        <v>64</v>
      </c>
      <c r="M787" s="30" t="n">
        <v>89</v>
      </c>
      <c r="N787" s="30" t="s">
        <v>127</v>
      </c>
      <c r="O787" s="30"/>
      <c r="P787" s="30" t="s">
        <v>140</v>
      </c>
      <c r="Q787" s="32" t="n">
        <v>4432.38</v>
      </c>
      <c r="R787" s="30" t="s">
        <v>172</v>
      </c>
      <c r="S787" s="30" t="s">
        <v>335</v>
      </c>
      <c r="T787" s="30" t="n">
        <v>2</v>
      </c>
    </row>
    <row r="788" customFormat="false" ht="15" hidden="false" customHeight="false" outlineLevel="0" collapsed="false">
      <c r="A788" s="27" t="s">
        <v>1934</v>
      </c>
      <c r="B788" s="27" t="s">
        <v>1935</v>
      </c>
      <c r="C788" s="27" t="n">
        <v>71</v>
      </c>
      <c r="D788" s="27" t="s">
        <v>121</v>
      </c>
      <c r="E788" s="28" t="n">
        <v>45479</v>
      </c>
      <c r="F788" s="27" t="s">
        <v>1896</v>
      </c>
      <c r="G788" s="28" t="n">
        <v>45480</v>
      </c>
      <c r="H788" s="27" t="s">
        <v>161</v>
      </c>
      <c r="I788" s="27" t="s">
        <v>538</v>
      </c>
      <c r="J788" s="27" t="s">
        <v>258</v>
      </c>
      <c r="K788" s="27" t="s">
        <v>156</v>
      </c>
      <c r="L788" s="27" t="n">
        <v>29</v>
      </c>
      <c r="M788" s="27" t="n">
        <v>36</v>
      </c>
      <c r="N788" s="27" t="s">
        <v>127</v>
      </c>
      <c r="O788" s="27" t="s">
        <v>149</v>
      </c>
      <c r="P788" s="27" t="s">
        <v>140</v>
      </c>
      <c r="Q788" s="29" t="n">
        <v>3961.34</v>
      </c>
      <c r="R788" s="27" t="s">
        <v>130</v>
      </c>
      <c r="S788" s="27" t="s">
        <v>164</v>
      </c>
      <c r="T788" s="27" t="n">
        <v>3</v>
      </c>
    </row>
    <row r="789" customFormat="false" ht="15" hidden="false" customHeight="false" outlineLevel="0" collapsed="false">
      <c r="A789" s="30" t="s">
        <v>1936</v>
      </c>
      <c r="B789" s="30" t="s">
        <v>1937</v>
      </c>
      <c r="C789" s="30"/>
      <c r="D789" s="30" t="s">
        <v>121</v>
      </c>
      <c r="E789" s="31" t="n">
        <v>45344</v>
      </c>
      <c r="F789" s="30" t="s">
        <v>940</v>
      </c>
      <c r="G789" s="31" t="n">
        <v>45344</v>
      </c>
      <c r="H789" s="30" t="s">
        <v>146</v>
      </c>
      <c r="I789" s="30" t="s">
        <v>147</v>
      </c>
      <c r="J789" s="30" t="s">
        <v>244</v>
      </c>
      <c r="K789" s="30" t="s">
        <v>156</v>
      </c>
      <c r="L789" s="30" t="n">
        <v>51</v>
      </c>
      <c r="M789" s="30" t="n">
        <v>50</v>
      </c>
      <c r="N789" s="30" t="s">
        <v>127</v>
      </c>
      <c r="O789" s="30" t="s">
        <v>139</v>
      </c>
      <c r="P789" s="30" t="s">
        <v>140</v>
      </c>
      <c r="Q789" s="32" t="n">
        <v>3096.61</v>
      </c>
      <c r="R789" s="30" t="s">
        <v>130</v>
      </c>
      <c r="S789" s="30" t="s">
        <v>178</v>
      </c>
      <c r="T789" s="30" t="n">
        <v>5</v>
      </c>
    </row>
    <row r="790" customFormat="false" ht="15" hidden="false" customHeight="false" outlineLevel="0" collapsed="false">
      <c r="A790" s="27" t="s">
        <v>1938</v>
      </c>
      <c r="B790" s="27" t="s">
        <v>1939</v>
      </c>
      <c r="C790" s="27" t="n">
        <v>59</v>
      </c>
      <c r="D790" s="27" t="s">
        <v>121</v>
      </c>
      <c r="E790" s="28" t="n">
        <v>45450</v>
      </c>
      <c r="F790" s="27" t="s">
        <v>713</v>
      </c>
      <c r="G790" s="28" t="n">
        <v>45451</v>
      </c>
      <c r="H790" s="27" t="s">
        <v>161</v>
      </c>
      <c r="I790" s="27" t="s">
        <v>538</v>
      </c>
      <c r="J790" s="27" t="s">
        <v>258</v>
      </c>
      <c r="K790" s="27" t="s">
        <v>138</v>
      </c>
      <c r="L790" s="27" t="n">
        <v>23</v>
      </c>
      <c r="M790" s="27" t="n">
        <v>33</v>
      </c>
      <c r="N790" s="27" t="s">
        <v>127</v>
      </c>
      <c r="O790" s="27" t="s">
        <v>139</v>
      </c>
      <c r="P790" s="27" t="s">
        <v>140</v>
      </c>
      <c r="Q790" s="29" t="n">
        <v>2283.82</v>
      </c>
      <c r="R790" s="27" t="s">
        <v>268</v>
      </c>
      <c r="S790" s="27" t="s">
        <v>197</v>
      </c>
      <c r="T790" s="27" t="n">
        <v>4</v>
      </c>
    </row>
    <row r="791" customFormat="false" ht="15" hidden="false" customHeight="false" outlineLevel="0" collapsed="false">
      <c r="A791" s="30" t="s">
        <v>1940</v>
      </c>
      <c r="B791" s="30" t="s">
        <v>1941</v>
      </c>
      <c r="C791" s="30" t="n">
        <v>28</v>
      </c>
      <c r="D791" s="30" t="s">
        <v>181</v>
      </c>
      <c r="E791" s="31" t="n">
        <v>45356</v>
      </c>
      <c r="F791" s="30" t="s">
        <v>341</v>
      </c>
      <c r="G791" s="31" t="n">
        <v>45358</v>
      </c>
      <c r="H791" s="30" t="s">
        <v>123</v>
      </c>
      <c r="I791" s="30"/>
      <c r="J791" s="30" t="s">
        <v>508</v>
      </c>
      <c r="K791" s="30" t="s">
        <v>126</v>
      </c>
      <c r="L791" s="30" t="n">
        <v>19</v>
      </c>
      <c r="M791" s="30" t="n">
        <v>113</v>
      </c>
      <c r="N791" s="30" t="s">
        <v>186</v>
      </c>
      <c r="O791" s="30" t="s">
        <v>171</v>
      </c>
      <c r="P791" s="30" t="s">
        <v>187</v>
      </c>
      <c r="Q791" s="32" t="n">
        <v>9079.6</v>
      </c>
      <c r="R791" s="30" t="s">
        <v>130</v>
      </c>
      <c r="S791" s="30" t="s">
        <v>335</v>
      </c>
      <c r="T791" s="30" t="n">
        <v>2</v>
      </c>
    </row>
    <row r="792" customFormat="false" ht="15" hidden="false" customHeight="false" outlineLevel="0" collapsed="false">
      <c r="A792" s="27" t="s">
        <v>1942</v>
      </c>
      <c r="B792" s="27" t="s">
        <v>1516</v>
      </c>
      <c r="C792" s="27" t="n">
        <v>57</v>
      </c>
      <c r="D792" s="27" t="s">
        <v>121</v>
      </c>
      <c r="E792" s="28" t="n">
        <v>45294</v>
      </c>
      <c r="F792" s="27" t="s">
        <v>1160</v>
      </c>
      <c r="G792" s="28" t="n">
        <v>45294</v>
      </c>
      <c r="H792" s="27" t="s">
        <v>183</v>
      </c>
      <c r="I792" s="27" t="s">
        <v>430</v>
      </c>
      <c r="J792" s="27" t="s">
        <v>213</v>
      </c>
      <c r="K792" s="27" t="s">
        <v>138</v>
      </c>
      <c r="L792" s="27" t="n">
        <v>23</v>
      </c>
      <c r="M792" s="27" t="n">
        <v>33</v>
      </c>
      <c r="N792" s="27" t="s">
        <v>127</v>
      </c>
      <c r="O792" s="27" t="s">
        <v>139</v>
      </c>
      <c r="P792" s="27" t="s">
        <v>150</v>
      </c>
      <c r="Q792" s="29" t="n">
        <v>1022.54</v>
      </c>
      <c r="R792" s="27" t="s">
        <v>130</v>
      </c>
      <c r="S792" s="27" t="s">
        <v>164</v>
      </c>
      <c r="T792" s="27" t="n">
        <v>3</v>
      </c>
    </row>
    <row r="793" customFormat="false" ht="15" hidden="false" customHeight="false" outlineLevel="0" collapsed="false">
      <c r="A793" s="30" t="s">
        <v>1943</v>
      </c>
      <c r="B793" s="30" t="s">
        <v>1944</v>
      </c>
      <c r="C793" s="30" t="n">
        <v>36</v>
      </c>
      <c r="D793" s="30" t="s">
        <v>181</v>
      </c>
      <c r="E793" s="31" t="n">
        <v>45645</v>
      </c>
      <c r="F793" s="30" t="s">
        <v>840</v>
      </c>
      <c r="G793" s="31" t="n">
        <v>45645</v>
      </c>
      <c r="H793" s="30" t="s">
        <v>168</v>
      </c>
      <c r="I793" s="30" t="s">
        <v>196</v>
      </c>
      <c r="J793" s="30" t="s">
        <v>191</v>
      </c>
      <c r="K793" s="30" t="s">
        <v>138</v>
      </c>
      <c r="L793" s="30" t="n">
        <v>74</v>
      </c>
      <c r="M793" s="30" t="n">
        <v>21</v>
      </c>
      <c r="N793" s="30" t="s">
        <v>127</v>
      </c>
      <c r="O793" s="30" t="s">
        <v>139</v>
      </c>
      <c r="P793" s="30" t="s">
        <v>129</v>
      </c>
      <c r="Q793" s="32" t="n">
        <v>1245.2</v>
      </c>
      <c r="R793" s="30" t="s">
        <v>130</v>
      </c>
      <c r="S793" s="30" t="s">
        <v>157</v>
      </c>
      <c r="T793" s="30" t="n">
        <v>5</v>
      </c>
    </row>
    <row r="794" customFormat="false" ht="15" hidden="false" customHeight="false" outlineLevel="0" collapsed="false">
      <c r="A794" s="27" t="s">
        <v>1945</v>
      </c>
      <c r="B794" s="27" t="s">
        <v>1946</v>
      </c>
      <c r="C794" s="27" t="n">
        <v>41</v>
      </c>
      <c r="D794" s="27" t="s">
        <v>121</v>
      </c>
      <c r="E794" s="28" t="n">
        <v>45502</v>
      </c>
      <c r="F794" s="27" t="s">
        <v>1175</v>
      </c>
      <c r="G794" s="28" t="n">
        <v>45503</v>
      </c>
      <c r="H794" s="27" t="s">
        <v>206</v>
      </c>
      <c r="I794" s="27" t="s">
        <v>300</v>
      </c>
      <c r="J794" s="27" t="s">
        <v>593</v>
      </c>
      <c r="K794" s="27" t="s">
        <v>156</v>
      </c>
      <c r="L794" s="27" t="n">
        <v>29</v>
      </c>
      <c r="M794" s="27" t="n">
        <v>35</v>
      </c>
      <c r="N794" s="27" t="s">
        <v>186</v>
      </c>
      <c r="O794" s="27" t="s">
        <v>128</v>
      </c>
      <c r="P794" s="27" t="s">
        <v>187</v>
      </c>
      <c r="Q794" s="29" t="n">
        <v>3953.52</v>
      </c>
      <c r="R794" s="27" t="s">
        <v>130</v>
      </c>
      <c r="S794" s="27" t="s">
        <v>178</v>
      </c>
      <c r="T794" s="27" t="n">
        <v>3</v>
      </c>
    </row>
    <row r="795" customFormat="false" ht="15" hidden="false" customHeight="false" outlineLevel="0" collapsed="false">
      <c r="A795" s="30" t="s">
        <v>1947</v>
      </c>
      <c r="B795" s="30" t="s">
        <v>1948</v>
      </c>
      <c r="C795" s="30" t="n">
        <v>50</v>
      </c>
      <c r="D795" s="30" t="s">
        <v>181</v>
      </c>
      <c r="E795" s="31" t="n">
        <v>45532</v>
      </c>
      <c r="F795" s="30" t="s">
        <v>587</v>
      </c>
      <c r="G795" s="31" t="n">
        <v>45536</v>
      </c>
      <c r="H795" s="30" t="s">
        <v>183</v>
      </c>
      <c r="I795" s="30" t="s">
        <v>184</v>
      </c>
      <c r="J795" s="30" t="s">
        <v>476</v>
      </c>
      <c r="K795" s="30" t="s">
        <v>126</v>
      </c>
      <c r="L795" s="30" t="n">
        <v>23</v>
      </c>
      <c r="M795" s="30" t="n">
        <v>69</v>
      </c>
      <c r="N795" s="30" t="s">
        <v>127</v>
      </c>
      <c r="O795" s="30" t="s">
        <v>128</v>
      </c>
      <c r="P795" s="30" t="s">
        <v>187</v>
      </c>
      <c r="Q795" s="32" t="n">
        <v>6719.34</v>
      </c>
      <c r="R795" s="30" t="s">
        <v>130</v>
      </c>
      <c r="S795" s="30" t="s">
        <v>335</v>
      </c>
      <c r="T795" s="30" t="n">
        <v>4</v>
      </c>
    </row>
    <row r="796" customFormat="false" ht="15" hidden="false" customHeight="false" outlineLevel="0" collapsed="false">
      <c r="A796" s="27" t="s">
        <v>1949</v>
      </c>
      <c r="B796" s="27" t="s">
        <v>1561</v>
      </c>
      <c r="C796" s="27" t="n">
        <v>49</v>
      </c>
      <c r="D796" s="27" t="s">
        <v>493</v>
      </c>
      <c r="E796" s="28" t="n">
        <v>45647</v>
      </c>
      <c r="F796" s="27" t="s">
        <v>360</v>
      </c>
      <c r="G796" s="28" t="n">
        <v>45652</v>
      </c>
      <c r="H796" s="27" t="s">
        <v>161</v>
      </c>
      <c r="I796" s="27" t="s">
        <v>320</v>
      </c>
      <c r="J796" s="27" t="s">
        <v>426</v>
      </c>
      <c r="K796" s="27" t="s">
        <v>126</v>
      </c>
      <c r="L796" s="27" t="n">
        <v>22</v>
      </c>
      <c r="M796" s="27" t="n">
        <v>90</v>
      </c>
      <c r="N796" s="27" t="s">
        <v>186</v>
      </c>
      <c r="O796" s="27" t="s">
        <v>149</v>
      </c>
      <c r="P796" s="27" t="s">
        <v>187</v>
      </c>
      <c r="Q796" s="29" t="n">
        <v>8060.04</v>
      </c>
      <c r="R796" s="27" t="s">
        <v>130</v>
      </c>
      <c r="S796" s="27" t="s">
        <v>151</v>
      </c>
      <c r="T796" s="27" t="n">
        <v>2</v>
      </c>
    </row>
    <row r="797" customFormat="false" ht="15" hidden="false" customHeight="false" outlineLevel="0" collapsed="false">
      <c r="A797" s="30" t="s">
        <v>1950</v>
      </c>
      <c r="B797" s="30" t="s">
        <v>1951</v>
      </c>
      <c r="C797" s="30" t="n">
        <v>42</v>
      </c>
      <c r="D797" s="30" t="s">
        <v>121</v>
      </c>
      <c r="E797" s="31" t="n">
        <v>45468</v>
      </c>
      <c r="F797" s="30" t="s">
        <v>1553</v>
      </c>
      <c r="G797" s="31" t="n">
        <v>45469</v>
      </c>
      <c r="H797" s="30" t="s">
        <v>168</v>
      </c>
      <c r="I797" s="30" t="s">
        <v>196</v>
      </c>
      <c r="J797" s="30" t="s">
        <v>170</v>
      </c>
      <c r="K797" s="30" t="s">
        <v>156</v>
      </c>
      <c r="L797" s="30" t="n">
        <v>68</v>
      </c>
      <c r="M797" s="30" t="n">
        <v>63</v>
      </c>
      <c r="N797" s="30" t="s">
        <v>186</v>
      </c>
      <c r="O797" s="30" t="s">
        <v>149</v>
      </c>
      <c r="P797" s="30" t="s">
        <v>187</v>
      </c>
      <c r="Q797" s="32" t="n">
        <v>4619.21</v>
      </c>
      <c r="R797" s="30" t="s">
        <v>268</v>
      </c>
      <c r="S797" s="30" t="s">
        <v>157</v>
      </c>
      <c r="T797" s="30" t="n">
        <v>2</v>
      </c>
    </row>
    <row r="798" customFormat="false" ht="15" hidden="false" customHeight="false" outlineLevel="0" collapsed="false">
      <c r="A798" s="27" t="s">
        <v>1952</v>
      </c>
      <c r="B798" s="27" t="s">
        <v>1953</v>
      </c>
      <c r="C798" s="27" t="n">
        <v>34</v>
      </c>
      <c r="D798" s="27" t="s">
        <v>121</v>
      </c>
      <c r="E798" s="28" t="n">
        <v>45620</v>
      </c>
      <c r="F798" s="27" t="s">
        <v>638</v>
      </c>
      <c r="G798" s="28" t="n">
        <v>45620</v>
      </c>
      <c r="H798" s="27" t="s">
        <v>206</v>
      </c>
      <c r="I798" s="27" t="s">
        <v>207</v>
      </c>
      <c r="J798" s="27" t="s">
        <v>208</v>
      </c>
      <c r="K798" s="27" t="s">
        <v>138</v>
      </c>
      <c r="L798" s="27" t="n">
        <v>77</v>
      </c>
      <c r="M798" s="27" t="n">
        <v>19</v>
      </c>
      <c r="N798" s="27" t="s">
        <v>186</v>
      </c>
      <c r="O798" s="27" t="s">
        <v>128</v>
      </c>
      <c r="P798" s="27" t="s">
        <v>129</v>
      </c>
      <c r="Q798" s="29" t="n">
        <v>2108.37</v>
      </c>
      <c r="R798" s="27" t="s">
        <v>130</v>
      </c>
      <c r="S798" s="27" t="s">
        <v>223</v>
      </c>
      <c r="T798" s="27" t="n">
        <v>4</v>
      </c>
    </row>
    <row r="799" customFormat="false" ht="15" hidden="false" customHeight="false" outlineLevel="0" collapsed="false">
      <c r="A799" s="30" t="s">
        <v>1954</v>
      </c>
      <c r="B799" s="30" t="s">
        <v>1955</v>
      </c>
      <c r="C799" s="30" t="n">
        <v>39</v>
      </c>
      <c r="D799" s="30" t="s">
        <v>181</v>
      </c>
      <c r="E799" s="31" t="n">
        <v>45360</v>
      </c>
      <c r="F799" s="30" t="s">
        <v>523</v>
      </c>
      <c r="G799" s="31" t="n">
        <v>45362</v>
      </c>
      <c r="H799" s="30" t="s">
        <v>183</v>
      </c>
      <c r="I799" s="30" t="s">
        <v>184</v>
      </c>
      <c r="J799" s="30" t="s">
        <v>431</v>
      </c>
      <c r="K799" s="30" t="s">
        <v>126</v>
      </c>
      <c r="L799" s="30" t="n">
        <v>20</v>
      </c>
      <c r="M799" s="30" t="n">
        <v>80</v>
      </c>
      <c r="N799" s="30" t="s">
        <v>186</v>
      </c>
      <c r="O799" s="30" t="s">
        <v>128</v>
      </c>
      <c r="P799" s="30" t="s">
        <v>187</v>
      </c>
      <c r="Q799" s="32" t="n">
        <v>8553.19</v>
      </c>
      <c r="R799" s="30" t="s">
        <v>172</v>
      </c>
      <c r="S799" s="30" t="s">
        <v>141</v>
      </c>
      <c r="T799" s="30" t="n">
        <v>2</v>
      </c>
    </row>
    <row r="800" customFormat="false" ht="15" hidden="false" customHeight="false" outlineLevel="0" collapsed="false">
      <c r="A800" s="27" t="s">
        <v>1956</v>
      </c>
      <c r="B800" s="27" t="s">
        <v>1957</v>
      </c>
      <c r="C800" s="27" t="n">
        <v>42</v>
      </c>
      <c r="D800" s="27" t="s">
        <v>181</v>
      </c>
      <c r="E800" s="28" t="n">
        <v>45571</v>
      </c>
      <c r="F800" s="27" t="s">
        <v>576</v>
      </c>
      <c r="G800" s="28" t="n">
        <v>45577</v>
      </c>
      <c r="H800" s="27" t="s">
        <v>168</v>
      </c>
      <c r="I800" s="27" t="s">
        <v>169</v>
      </c>
      <c r="J800" s="27" t="s">
        <v>170</v>
      </c>
      <c r="K800" s="27" t="s">
        <v>126</v>
      </c>
      <c r="L800" s="27" t="n">
        <v>11</v>
      </c>
      <c r="M800" s="27" t="n">
        <v>114</v>
      </c>
      <c r="N800" s="27" t="s">
        <v>127</v>
      </c>
      <c r="O800" s="27" t="s">
        <v>171</v>
      </c>
      <c r="P800" s="27" t="s">
        <v>187</v>
      </c>
      <c r="Q800" s="29" t="n">
        <v>8701.34</v>
      </c>
      <c r="R800" s="27" t="s">
        <v>130</v>
      </c>
      <c r="S800" s="27" t="s">
        <v>164</v>
      </c>
      <c r="T800" s="27" t="n">
        <v>5</v>
      </c>
    </row>
    <row r="801" customFormat="false" ht="15" hidden="false" customHeight="false" outlineLevel="0" collapsed="false">
      <c r="A801" s="30" t="s">
        <v>1958</v>
      </c>
      <c r="B801" s="30" t="s">
        <v>1959</v>
      </c>
      <c r="C801" s="30" t="n">
        <v>54</v>
      </c>
      <c r="D801" s="30" t="s">
        <v>121</v>
      </c>
      <c r="E801" s="31" t="n">
        <v>45556</v>
      </c>
      <c r="F801" s="30" t="s">
        <v>1233</v>
      </c>
      <c r="G801" s="31" t="n">
        <v>45557</v>
      </c>
      <c r="H801" s="30" t="s">
        <v>183</v>
      </c>
      <c r="I801" s="30" t="s">
        <v>430</v>
      </c>
      <c r="J801" s="30" t="s">
        <v>185</v>
      </c>
      <c r="K801" s="30" t="s">
        <v>156</v>
      </c>
      <c r="L801" s="30" t="n">
        <v>31</v>
      </c>
      <c r="M801" s="30" t="n">
        <v>72</v>
      </c>
      <c r="N801" s="30" t="s">
        <v>127</v>
      </c>
      <c r="O801" s="30" t="s">
        <v>139</v>
      </c>
      <c r="P801" s="30" t="s">
        <v>187</v>
      </c>
      <c r="Q801" s="32" t="n">
        <v>5056.31</v>
      </c>
      <c r="R801" s="30" t="s">
        <v>130</v>
      </c>
      <c r="S801" s="30" t="s">
        <v>164</v>
      </c>
      <c r="T801" s="30" t="n">
        <v>3</v>
      </c>
    </row>
    <row r="802" customFormat="false" ht="15" hidden="false" customHeight="false" outlineLevel="0" collapsed="false">
      <c r="A802" s="27" t="s">
        <v>1960</v>
      </c>
      <c r="B802" s="27" t="s">
        <v>1925</v>
      </c>
      <c r="C802" s="27" t="n">
        <v>61</v>
      </c>
      <c r="D802" s="27" t="s">
        <v>121</v>
      </c>
      <c r="E802" s="28" t="n">
        <v>45325</v>
      </c>
      <c r="F802" s="27" t="s">
        <v>1449</v>
      </c>
      <c r="G802" s="28" t="n">
        <v>45326</v>
      </c>
      <c r="H802" s="27" t="s">
        <v>168</v>
      </c>
      <c r="I802" s="27" t="s">
        <v>169</v>
      </c>
      <c r="J802" s="27" t="s">
        <v>371</v>
      </c>
      <c r="K802" s="27" t="s">
        <v>138</v>
      </c>
      <c r="L802" s="27" t="n">
        <v>24</v>
      </c>
      <c r="M802" s="27" t="n">
        <v>41</v>
      </c>
      <c r="N802" s="27" t="s">
        <v>127</v>
      </c>
      <c r="O802" s="27" t="s">
        <v>139</v>
      </c>
      <c r="P802" s="27" t="s">
        <v>187</v>
      </c>
      <c r="Q802" s="29" t="n">
        <v>2251.3</v>
      </c>
      <c r="R802" s="27" t="s">
        <v>130</v>
      </c>
      <c r="S802" s="27" t="s">
        <v>178</v>
      </c>
      <c r="T802" s="27" t="n">
        <v>5</v>
      </c>
    </row>
    <row r="803" customFormat="false" ht="15" hidden="false" customHeight="false" outlineLevel="0" collapsed="false">
      <c r="A803" s="30" t="s">
        <v>1961</v>
      </c>
      <c r="B803" s="30" t="s">
        <v>1885</v>
      </c>
      <c r="C803" s="30" t="n">
        <v>66</v>
      </c>
      <c r="D803" s="30" t="s">
        <v>121</v>
      </c>
      <c r="E803" s="31" t="n">
        <v>45498</v>
      </c>
      <c r="F803" s="30" t="s">
        <v>635</v>
      </c>
      <c r="G803" s="31" t="n">
        <v>45499</v>
      </c>
      <c r="H803" s="30" t="s">
        <v>206</v>
      </c>
      <c r="I803" s="30" t="s">
        <v>232</v>
      </c>
      <c r="J803" s="30" t="s">
        <v>469</v>
      </c>
      <c r="K803" s="30" t="s">
        <v>126</v>
      </c>
      <c r="L803" s="30" t="n">
        <v>26</v>
      </c>
      <c r="M803" s="30" t="n">
        <v>150</v>
      </c>
      <c r="N803" s="30" t="s">
        <v>127</v>
      </c>
      <c r="O803" s="30"/>
      <c r="P803" s="30" t="s">
        <v>140</v>
      </c>
      <c r="Q803" s="32" t="n">
        <v>8743.82</v>
      </c>
      <c r="R803" s="30" t="s">
        <v>172</v>
      </c>
      <c r="S803" s="30" t="s">
        <v>157</v>
      </c>
      <c r="T803" s="30" t="n">
        <v>3</v>
      </c>
    </row>
    <row r="804" customFormat="false" ht="15" hidden="false" customHeight="false" outlineLevel="0" collapsed="false">
      <c r="A804" s="27" t="s">
        <v>1962</v>
      </c>
      <c r="B804" s="27" t="s">
        <v>133</v>
      </c>
      <c r="C804" s="27" t="n">
        <v>59</v>
      </c>
      <c r="D804" s="27" t="s">
        <v>121</v>
      </c>
      <c r="E804" s="28" t="n">
        <v>45618</v>
      </c>
      <c r="F804" s="27" t="s">
        <v>1233</v>
      </c>
      <c r="G804" s="28" t="n">
        <v>45621</v>
      </c>
      <c r="H804" s="27" t="s">
        <v>146</v>
      </c>
      <c r="I804" s="27" t="s">
        <v>309</v>
      </c>
      <c r="J804" s="27" t="s">
        <v>244</v>
      </c>
      <c r="K804" s="27" t="s">
        <v>156</v>
      </c>
      <c r="L804" s="27" t="n">
        <v>30</v>
      </c>
      <c r="M804" s="27" t="n">
        <v>48</v>
      </c>
      <c r="N804" s="27" t="s">
        <v>186</v>
      </c>
      <c r="O804" s="27" t="s">
        <v>139</v>
      </c>
      <c r="P804" s="27" t="s">
        <v>129</v>
      </c>
      <c r="Q804" s="29" t="n">
        <v>4121.45</v>
      </c>
      <c r="R804" s="27" t="s">
        <v>130</v>
      </c>
      <c r="S804" s="27" t="s">
        <v>151</v>
      </c>
      <c r="T804" s="27" t="n">
        <v>4</v>
      </c>
    </row>
    <row r="805" customFormat="false" ht="15" hidden="false" customHeight="false" outlineLevel="0" collapsed="false">
      <c r="A805" s="30" t="s">
        <v>1963</v>
      </c>
      <c r="B805" s="30" t="s">
        <v>1964</v>
      </c>
      <c r="C805" s="30" t="n">
        <v>24</v>
      </c>
      <c r="D805" s="30" t="s">
        <v>121</v>
      </c>
      <c r="E805" s="31" t="n">
        <v>45550</v>
      </c>
      <c r="F805" s="30" t="s">
        <v>890</v>
      </c>
      <c r="G805" s="31" t="n">
        <v>45550</v>
      </c>
      <c r="H805" s="30" t="s">
        <v>135</v>
      </c>
      <c r="I805" s="30"/>
      <c r="J805" s="30" t="s">
        <v>201</v>
      </c>
      <c r="K805" s="30" t="s">
        <v>138</v>
      </c>
      <c r="L805" s="30" t="n">
        <v>29</v>
      </c>
      <c r="M805" s="30" t="n">
        <v>25</v>
      </c>
      <c r="N805" s="30" t="s">
        <v>127</v>
      </c>
      <c r="O805" s="30" t="s">
        <v>171</v>
      </c>
      <c r="P805" s="30" t="s">
        <v>150</v>
      </c>
      <c r="Q805" s="32" t="n">
        <v>1903.39</v>
      </c>
      <c r="R805" s="30" t="s">
        <v>130</v>
      </c>
      <c r="S805" s="30" t="s">
        <v>335</v>
      </c>
      <c r="T805" s="30" t="n">
        <v>5</v>
      </c>
    </row>
    <row r="806" customFormat="false" ht="15" hidden="false" customHeight="false" outlineLevel="0" collapsed="false">
      <c r="A806" s="27" t="s">
        <v>1965</v>
      </c>
      <c r="B806" s="27" t="s">
        <v>1966</v>
      </c>
      <c r="C806" s="27" t="n">
        <v>41</v>
      </c>
      <c r="D806" s="27" t="s">
        <v>121</v>
      </c>
      <c r="E806" s="28" t="n">
        <v>45333</v>
      </c>
      <c r="F806" s="27" t="s">
        <v>1132</v>
      </c>
      <c r="G806" s="28" t="n">
        <v>45334</v>
      </c>
      <c r="H806" s="27" t="s">
        <v>242</v>
      </c>
      <c r="I806" s="27" t="s">
        <v>315</v>
      </c>
      <c r="J806" s="27" t="s">
        <v>363</v>
      </c>
      <c r="K806" s="27" t="s">
        <v>138</v>
      </c>
      <c r="L806" s="27" t="n">
        <v>84</v>
      </c>
      <c r="M806" s="27" t="n">
        <v>45</v>
      </c>
      <c r="N806" s="27" t="s">
        <v>127</v>
      </c>
      <c r="O806" s="27" t="s">
        <v>149</v>
      </c>
      <c r="P806" s="27" t="s">
        <v>150</v>
      </c>
      <c r="Q806" s="29" t="n">
        <v>2442.87</v>
      </c>
      <c r="R806" s="27" t="s">
        <v>130</v>
      </c>
      <c r="S806" s="27" t="s">
        <v>164</v>
      </c>
      <c r="T806" s="27" t="n">
        <v>5</v>
      </c>
    </row>
    <row r="807" customFormat="false" ht="15" hidden="false" customHeight="false" outlineLevel="0" collapsed="false">
      <c r="A807" s="30" t="s">
        <v>1967</v>
      </c>
      <c r="B807" s="30" t="s">
        <v>1968</v>
      </c>
      <c r="C807" s="30" t="n">
        <v>23</v>
      </c>
      <c r="D807" s="30" t="s">
        <v>121</v>
      </c>
      <c r="E807" s="31" t="n">
        <v>45417</v>
      </c>
      <c r="F807" s="30" t="s">
        <v>713</v>
      </c>
      <c r="G807" s="31" t="n">
        <v>45419</v>
      </c>
      <c r="H807" s="30" t="s">
        <v>123</v>
      </c>
      <c r="I807" s="30" t="s">
        <v>155</v>
      </c>
      <c r="J807" s="30" t="s">
        <v>508</v>
      </c>
      <c r="K807" s="30" t="s">
        <v>156</v>
      </c>
      <c r="L807" s="30" t="n">
        <v>59</v>
      </c>
      <c r="M807" s="30" t="n">
        <v>74</v>
      </c>
      <c r="N807" s="30" t="s">
        <v>186</v>
      </c>
      <c r="O807" s="30" t="s">
        <v>171</v>
      </c>
      <c r="P807" s="30" t="s">
        <v>187</v>
      </c>
      <c r="Q807" s="32" t="n">
        <v>4422.32</v>
      </c>
      <c r="R807" s="30" t="s">
        <v>130</v>
      </c>
      <c r="S807" s="30" t="s">
        <v>164</v>
      </c>
      <c r="T807" s="30" t="n">
        <v>3</v>
      </c>
    </row>
    <row r="808" customFormat="false" ht="15" hidden="false" customHeight="false" outlineLevel="0" collapsed="false">
      <c r="A808" s="27" t="s">
        <v>1969</v>
      </c>
      <c r="B808" s="27" t="s">
        <v>1970</v>
      </c>
      <c r="C808" s="27" t="n">
        <v>48</v>
      </c>
      <c r="D808" s="27" t="s">
        <v>121</v>
      </c>
      <c r="E808" s="28" t="n">
        <v>45352</v>
      </c>
      <c r="F808" s="27" t="s">
        <v>1389</v>
      </c>
      <c r="G808" s="28" t="n">
        <v>45358</v>
      </c>
      <c r="H808" s="27" t="s">
        <v>217</v>
      </c>
      <c r="I808" s="27" t="s">
        <v>392</v>
      </c>
      <c r="J808" s="27" t="s">
        <v>283</v>
      </c>
      <c r="K808" s="27" t="s">
        <v>126</v>
      </c>
      <c r="L808" s="27" t="n">
        <v>15</v>
      </c>
      <c r="M808" s="27" t="n">
        <v>48</v>
      </c>
      <c r="N808" s="27" t="s">
        <v>186</v>
      </c>
      <c r="O808" s="27" t="s">
        <v>149</v>
      </c>
      <c r="P808" s="27" t="s">
        <v>150</v>
      </c>
      <c r="Q808" s="29" t="n">
        <v>6650</v>
      </c>
      <c r="R808" s="27" t="s">
        <v>172</v>
      </c>
      <c r="S808" s="27" t="s">
        <v>151</v>
      </c>
      <c r="T808" s="27" t="n">
        <v>3</v>
      </c>
    </row>
    <row r="809" customFormat="false" ht="15" hidden="false" customHeight="false" outlineLevel="0" collapsed="false">
      <c r="A809" s="30" t="s">
        <v>1971</v>
      </c>
      <c r="B809" s="30" t="s">
        <v>1972</v>
      </c>
      <c r="C809" s="30" t="n">
        <v>57</v>
      </c>
      <c r="D809" s="30" t="s">
        <v>181</v>
      </c>
      <c r="E809" s="31" t="n">
        <v>45620</v>
      </c>
      <c r="F809" s="30" t="s">
        <v>1250</v>
      </c>
      <c r="G809" s="31" t="n">
        <v>45622</v>
      </c>
      <c r="H809" s="30" t="s">
        <v>123</v>
      </c>
      <c r="I809" s="30" t="s">
        <v>304</v>
      </c>
      <c r="J809" s="30" t="s">
        <v>305</v>
      </c>
      <c r="K809" s="30" t="s">
        <v>126</v>
      </c>
      <c r="L809" s="30" t="n">
        <v>18</v>
      </c>
      <c r="M809" s="30" t="n">
        <v>62</v>
      </c>
      <c r="N809" s="30" t="s">
        <v>127</v>
      </c>
      <c r="O809" s="30" t="s">
        <v>128</v>
      </c>
      <c r="P809" s="30" t="s">
        <v>129</v>
      </c>
      <c r="Q809" s="32" t="n">
        <v>6829.9</v>
      </c>
      <c r="R809" s="30" t="s">
        <v>462</v>
      </c>
      <c r="S809" s="30" t="s">
        <v>157</v>
      </c>
      <c r="T809" s="30" t="n">
        <v>3</v>
      </c>
    </row>
    <row r="810" customFormat="false" ht="15" hidden="false" customHeight="false" outlineLevel="0" collapsed="false">
      <c r="A810" s="27" t="s">
        <v>1973</v>
      </c>
      <c r="B810" s="27" t="s">
        <v>1974</v>
      </c>
      <c r="C810" s="27" t="n">
        <v>47</v>
      </c>
      <c r="D810" s="27" t="s">
        <v>121</v>
      </c>
      <c r="E810" s="28" t="n">
        <v>45433</v>
      </c>
      <c r="F810" s="27" t="s">
        <v>226</v>
      </c>
      <c r="G810" s="28" t="n">
        <v>45433</v>
      </c>
      <c r="H810" s="27" t="s">
        <v>217</v>
      </c>
      <c r="I810" s="27" t="s">
        <v>282</v>
      </c>
      <c r="J810" s="27" t="s">
        <v>388</v>
      </c>
      <c r="K810" s="27" t="s">
        <v>156</v>
      </c>
      <c r="L810" s="27" t="n">
        <v>23</v>
      </c>
      <c r="M810" s="27" t="n">
        <v>32</v>
      </c>
      <c r="N810" s="27" t="s">
        <v>127</v>
      </c>
      <c r="O810" s="27" t="s">
        <v>139</v>
      </c>
      <c r="P810" s="27" t="s">
        <v>140</v>
      </c>
      <c r="Q810" s="29" t="n">
        <v>2485.93</v>
      </c>
      <c r="R810" s="27" t="s">
        <v>130</v>
      </c>
      <c r="S810" s="27" t="s">
        <v>131</v>
      </c>
      <c r="T810" s="27" t="n">
        <v>4</v>
      </c>
    </row>
    <row r="811" customFormat="false" ht="15" hidden="false" customHeight="false" outlineLevel="0" collapsed="false">
      <c r="A811" s="30" t="s">
        <v>1975</v>
      </c>
      <c r="B811" s="30" t="s">
        <v>1976</v>
      </c>
      <c r="C811" s="30" t="n">
        <v>85</v>
      </c>
      <c r="D811" s="30" t="s">
        <v>121</v>
      </c>
      <c r="E811" s="31" t="n">
        <v>45401</v>
      </c>
      <c r="F811" s="30" t="s">
        <v>175</v>
      </c>
      <c r="G811" s="31" t="n">
        <v>45405</v>
      </c>
      <c r="H811" s="30" t="s">
        <v>206</v>
      </c>
      <c r="I811" s="30" t="s">
        <v>232</v>
      </c>
      <c r="J811" s="30" t="s">
        <v>233</v>
      </c>
      <c r="K811" s="30" t="s">
        <v>126</v>
      </c>
      <c r="L811" s="30" t="n">
        <v>36</v>
      </c>
      <c r="M811" s="30" t="n">
        <v>133</v>
      </c>
      <c r="N811" s="30" t="s">
        <v>127</v>
      </c>
      <c r="O811" s="30" t="s">
        <v>171</v>
      </c>
      <c r="P811" s="30" t="s">
        <v>129</v>
      </c>
      <c r="Q811" s="32" t="n">
        <v>8799.18</v>
      </c>
      <c r="R811" s="30" t="s">
        <v>130</v>
      </c>
      <c r="S811" s="30" t="s">
        <v>151</v>
      </c>
      <c r="T811" s="30" t="n">
        <v>3</v>
      </c>
    </row>
    <row r="812" customFormat="false" ht="15" hidden="false" customHeight="false" outlineLevel="0" collapsed="false">
      <c r="A812" s="27" t="s">
        <v>1977</v>
      </c>
      <c r="B812" s="27" t="s">
        <v>1978</v>
      </c>
      <c r="C812" s="27" t="n">
        <v>71</v>
      </c>
      <c r="D812" s="27" t="s">
        <v>121</v>
      </c>
      <c r="E812" s="28" t="n">
        <v>45307</v>
      </c>
      <c r="F812" s="27" t="s">
        <v>341</v>
      </c>
      <c r="G812" s="28" t="n">
        <v>45309</v>
      </c>
      <c r="H812" s="27" t="s">
        <v>217</v>
      </c>
      <c r="I812" s="27" t="s">
        <v>344</v>
      </c>
      <c r="J812" s="27" t="s">
        <v>294</v>
      </c>
      <c r="K812" s="27" t="s">
        <v>156</v>
      </c>
      <c r="L812" s="27" t="n">
        <v>64</v>
      </c>
      <c r="M812" s="27" t="n">
        <v>54</v>
      </c>
      <c r="N812" s="27" t="s">
        <v>127</v>
      </c>
      <c r="O812" s="27" t="s">
        <v>139</v>
      </c>
      <c r="P812" s="27" t="s">
        <v>140</v>
      </c>
      <c r="Q812" s="29" t="n">
        <v>4244.95</v>
      </c>
      <c r="R812" s="27" t="s">
        <v>130</v>
      </c>
      <c r="S812" s="27" t="s">
        <v>197</v>
      </c>
      <c r="T812" s="27" t="n">
        <v>4</v>
      </c>
    </row>
    <row r="813" customFormat="false" ht="15" hidden="false" customHeight="false" outlineLevel="0" collapsed="false">
      <c r="A813" s="30" t="s">
        <v>1979</v>
      </c>
      <c r="B813" s="30" t="s">
        <v>1382</v>
      </c>
      <c r="C813" s="30" t="n">
        <v>31</v>
      </c>
      <c r="D813" s="30" t="s">
        <v>701</v>
      </c>
      <c r="E813" s="31" t="n">
        <v>45471</v>
      </c>
      <c r="F813" s="30" t="s">
        <v>247</v>
      </c>
      <c r="G813" s="31" t="n">
        <v>45474</v>
      </c>
      <c r="H813" s="30" t="s">
        <v>206</v>
      </c>
      <c r="I813" s="30" t="s">
        <v>300</v>
      </c>
      <c r="J813" s="30" t="s">
        <v>615</v>
      </c>
      <c r="K813" s="30" t="s">
        <v>126</v>
      </c>
      <c r="L813" s="30" t="n">
        <v>13</v>
      </c>
      <c r="M813" s="30" t="n">
        <v>148</v>
      </c>
      <c r="N813" s="30" t="s">
        <v>186</v>
      </c>
      <c r="O813" s="30" t="s">
        <v>128</v>
      </c>
      <c r="P813" s="30" t="s">
        <v>129</v>
      </c>
      <c r="Q813" s="32" t="n">
        <v>8212.67</v>
      </c>
      <c r="R813" s="30" t="s">
        <v>172</v>
      </c>
      <c r="S813" s="30" t="s">
        <v>141</v>
      </c>
      <c r="T813" s="30" t="n">
        <v>3</v>
      </c>
    </row>
    <row r="814" customFormat="false" ht="15" hidden="false" customHeight="false" outlineLevel="0" collapsed="false">
      <c r="A814" s="27" t="s">
        <v>1980</v>
      </c>
      <c r="B814" s="27" t="s">
        <v>973</v>
      </c>
      <c r="C814" s="27" t="n">
        <v>45</v>
      </c>
      <c r="D814" s="27" t="s">
        <v>181</v>
      </c>
      <c r="E814" s="28" t="n">
        <v>45324</v>
      </c>
      <c r="F814" s="27" t="s">
        <v>890</v>
      </c>
      <c r="G814" s="28" t="n">
        <v>45326</v>
      </c>
      <c r="H814" s="27" t="s">
        <v>206</v>
      </c>
      <c r="I814" s="27" t="s">
        <v>300</v>
      </c>
      <c r="J814" s="27" t="s">
        <v>615</v>
      </c>
      <c r="K814" s="27" t="s">
        <v>156</v>
      </c>
      <c r="L814" s="27" t="n">
        <v>39</v>
      </c>
      <c r="M814" s="27" t="n">
        <v>30</v>
      </c>
      <c r="N814" s="27" t="s">
        <v>186</v>
      </c>
      <c r="O814" s="27" t="s">
        <v>139</v>
      </c>
      <c r="P814" s="27" t="s">
        <v>129</v>
      </c>
      <c r="Q814" s="29" t="n">
        <v>4366.82</v>
      </c>
      <c r="R814" s="27" t="s">
        <v>130</v>
      </c>
      <c r="S814" s="27" t="s">
        <v>157</v>
      </c>
      <c r="T814" s="27" t="n">
        <v>5</v>
      </c>
    </row>
    <row r="815" customFormat="false" ht="15" hidden="false" customHeight="false" outlineLevel="0" collapsed="false">
      <c r="A815" s="30" t="s">
        <v>1981</v>
      </c>
      <c r="B815" s="30" t="s">
        <v>1982</v>
      </c>
      <c r="C815" s="30" t="n">
        <v>63</v>
      </c>
      <c r="D815" s="30" t="s">
        <v>181</v>
      </c>
      <c r="E815" s="31" t="n">
        <v>45589</v>
      </c>
      <c r="F815" s="30" t="s">
        <v>154</v>
      </c>
      <c r="G815" s="31" t="n">
        <v>45589</v>
      </c>
      <c r="H815" s="30" t="s">
        <v>161</v>
      </c>
      <c r="I815" s="30" t="s">
        <v>162</v>
      </c>
      <c r="J815" s="30" t="s">
        <v>258</v>
      </c>
      <c r="K815" s="30" t="s">
        <v>138</v>
      </c>
      <c r="L815" s="30" t="n">
        <v>80</v>
      </c>
      <c r="M815" s="30" t="n">
        <v>18</v>
      </c>
      <c r="N815" s="30" t="s">
        <v>127</v>
      </c>
      <c r="O815" s="30" t="s">
        <v>171</v>
      </c>
      <c r="P815" s="30" t="s">
        <v>129</v>
      </c>
      <c r="Q815" s="32" t="n">
        <v>2448.74</v>
      </c>
      <c r="R815" s="30" t="s">
        <v>130</v>
      </c>
      <c r="S815" s="30" t="s">
        <v>335</v>
      </c>
      <c r="T815" s="30" t="n">
        <v>5</v>
      </c>
    </row>
    <row r="816" customFormat="false" ht="15" hidden="false" customHeight="false" outlineLevel="0" collapsed="false">
      <c r="A816" s="27" t="s">
        <v>1983</v>
      </c>
      <c r="B816" s="27" t="s">
        <v>1984</v>
      </c>
      <c r="C816" s="27" t="n">
        <v>35</v>
      </c>
      <c r="D816" s="27" t="s">
        <v>121</v>
      </c>
      <c r="E816" s="28" t="n">
        <v>45558</v>
      </c>
      <c r="F816" s="27" t="s">
        <v>154</v>
      </c>
      <c r="G816" s="28" t="n">
        <v>45563</v>
      </c>
      <c r="H816" s="27" t="s">
        <v>236</v>
      </c>
      <c r="I816" s="27" t="s">
        <v>323</v>
      </c>
      <c r="J816" s="27" t="s">
        <v>455</v>
      </c>
      <c r="K816" s="27" t="s">
        <v>126</v>
      </c>
      <c r="L816" s="27" t="n">
        <v>16</v>
      </c>
      <c r="M816" s="27" t="n">
        <v>108</v>
      </c>
      <c r="N816" s="27" t="s">
        <v>186</v>
      </c>
      <c r="O816" s="27" t="s">
        <v>128</v>
      </c>
      <c r="P816" s="27" t="s">
        <v>140</v>
      </c>
      <c r="Q816" s="29" t="n">
        <v>7479.35</v>
      </c>
      <c r="R816" s="27" t="s">
        <v>130</v>
      </c>
      <c r="S816" s="27" t="s">
        <v>141</v>
      </c>
      <c r="T816" s="27" t="n">
        <v>3</v>
      </c>
    </row>
    <row r="817" customFormat="false" ht="15" hidden="false" customHeight="false" outlineLevel="0" collapsed="false">
      <c r="A817" s="30" t="s">
        <v>1985</v>
      </c>
      <c r="B817" s="30" t="s">
        <v>1986</v>
      </c>
      <c r="C817" s="30" t="n">
        <v>31</v>
      </c>
      <c r="D817" s="30" t="s">
        <v>121</v>
      </c>
      <c r="E817" s="31" t="n">
        <v>45496</v>
      </c>
      <c r="F817" s="30" t="s">
        <v>948</v>
      </c>
      <c r="G817" s="31" t="n">
        <v>45497</v>
      </c>
      <c r="H817" s="30" t="s">
        <v>206</v>
      </c>
      <c r="I817" s="30"/>
      <c r="J817" s="30" t="s">
        <v>593</v>
      </c>
      <c r="K817" s="30" t="s">
        <v>138</v>
      </c>
      <c r="L817" s="30" t="n">
        <v>67</v>
      </c>
      <c r="M817" s="30" t="n">
        <v>22</v>
      </c>
      <c r="N817" s="30" t="s">
        <v>127</v>
      </c>
      <c r="O817" s="30" t="s">
        <v>171</v>
      </c>
      <c r="P817" s="30" t="s">
        <v>150</v>
      </c>
      <c r="Q817" s="32" t="n">
        <v>1437.22</v>
      </c>
      <c r="R817" s="30" t="s">
        <v>130</v>
      </c>
      <c r="S817" s="30" t="s">
        <v>178</v>
      </c>
      <c r="T817" s="30" t="n">
        <v>3</v>
      </c>
    </row>
    <row r="818" customFormat="false" ht="15" hidden="false" customHeight="false" outlineLevel="0" collapsed="false">
      <c r="A818" s="27" t="s">
        <v>1987</v>
      </c>
      <c r="B818" s="27" t="s">
        <v>1106</v>
      </c>
      <c r="C818" s="27" t="n">
        <v>55</v>
      </c>
      <c r="D818" s="27" t="s">
        <v>121</v>
      </c>
      <c r="E818" s="28" t="n">
        <v>45536</v>
      </c>
      <c r="F818" s="27" t="s">
        <v>1084</v>
      </c>
      <c r="G818" s="28" t="n">
        <v>45540</v>
      </c>
      <c r="H818" s="27" t="s">
        <v>123</v>
      </c>
      <c r="I818" s="27" t="s">
        <v>155</v>
      </c>
      <c r="J818" s="27" t="s">
        <v>305</v>
      </c>
      <c r="K818" s="27" t="s">
        <v>126</v>
      </c>
      <c r="L818" s="27" t="n">
        <v>10</v>
      </c>
      <c r="M818" s="27" t="n">
        <v>94</v>
      </c>
      <c r="N818" s="27" t="s">
        <v>186</v>
      </c>
      <c r="O818" s="27" t="s">
        <v>149</v>
      </c>
      <c r="P818" s="27" t="s">
        <v>129</v>
      </c>
      <c r="Q818" s="29" t="n">
        <v>8136.71</v>
      </c>
      <c r="R818" s="27" t="s">
        <v>130</v>
      </c>
      <c r="S818" s="27" t="s">
        <v>141</v>
      </c>
      <c r="T818" s="27" t="n">
        <v>3</v>
      </c>
    </row>
    <row r="819" customFormat="false" ht="15" hidden="false" customHeight="false" outlineLevel="0" collapsed="false">
      <c r="A819" s="30" t="s">
        <v>1988</v>
      </c>
      <c r="B819" s="30" t="s">
        <v>1717</v>
      </c>
      <c r="C819" s="30" t="n">
        <v>28</v>
      </c>
      <c r="D819" s="30" t="s">
        <v>181</v>
      </c>
      <c r="E819" s="31" t="n">
        <v>45384</v>
      </c>
      <c r="F819" s="30" t="s">
        <v>378</v>
      </c>
      <c r="G819" s="31" t="n">
        <v>45396</v>
      </c>
      <c r="H819" s="30" t="s">
        <v>146</v>
      </c>
      <c r="I819" s="30" t="s">
        <v>147</v>
      </c>
      <c r="J819" s="30" t="s">
        <v>177</v>
      </c>
      <c r="K819" s="30" t="s">
        <v>202</v>
      </c>
      <c r="L819" s="30" t="n">
        <v>2</v>
      </c>
      <c r="M819" s="30" t="n">
        <v>115</v>
      </c>
      <c r="N819" s="30" t="s">
        <v>186</v>
      </c>
      <c r="O819" s="30" t="s">
        <v>149</v>
      </c>
      <c r="P819" s="30" t="s">
        <v>129</v>
      </c>
      <c r="Q819" s="32" t="n">
        <v>16566.13</v>
      </c>
      <c r="R819" s="30" t="s">
        <v>268</v>
      </c>
      <c r="S819" s="30" t="s">
        <v>197</v>
      </c>
      <c r="T819" s="30" t="n">
        <v>3</v>
      </c>
    </row>
    <row r="820" customFormat="false" ht="15" hidden="false" customHeight="false" outlineLevel="0" collapsed="false">
      <c r="A820" s="27" t="s">
        <v>1989</v>
      </c>
      <c r="B820" s="27" t="s">
        <v>1990</v>
      </c>
      <c r="C820" s="27" t="n">
        <v>71</v>
      </c>
      <c r="D820" s="27" t="s">
        <v>121</v>
      </c>
      <c r="E820" s="28" t="n">
        <v>45384</v>
      </c>
      <c r="F820" s="27" t="s">
        <v>885</v>
      </c>
      <c r="G820" s="28" t="n">
        <v>45385</v>
      </c>
      <c r="H820" s="27" t="s">
        <v>135</v>
      </c>
      <c r="I820" s="27" t="s">
        <v>136</v>
      </c>
      <c r="J820" s="27" t="s">
        <v>252</v>
      </c>
      <c r="K820" s="27" t="s">
        <v>138</v>
      </c>
      <c r="L820" s="27" t="n">
        <v>46</v>
      </c>
      <c r="M820" s="27" t="n">
        <v>22</v>
      </c>
      <c r="N820" s="27" t="s">
        <v>127</v>
      </c>
      <c r="O820" s="27" t="s">
        <v>128</v>
      </c>
      <c r="P820" s="27" t="s">
        <v>129</v>
      </c>
      <c r="Q820" s="29" t="n">
        <v>2158.44</v>
      </c>
      <c r="R820" s="27" t="s">
        <v>130</v>
      </c>
      <c r="S820" s="27" t="s">
        <v>197</v>
      </c>
      <c r="T820" s="27" t="n">
        <v>3</v>
      </c>
    </row>
    <row r="821" customFormat="false" ht="15" hidden="false" customHeight="false" outlineLevel="0" collapsed="false">
      <c r="A821" s="30" t="s">
        <v>1991</v>
      </c>
      <c r="B821" s="30" t="s">
        <v>1992</v>
      </c>
      <c r="C821" s="30" t="n">
        <v>51</v>
      </c>
      <c r="D821" s="30" t="s">
        <v>181</v>
      </c>
      <c r="E821" s="31" t="n">
        <v>45380</v>
      </c>
      <c r="F821" s="30" t="s">
        <v>753</v>
      </c>
      <c r="G821" s="31" t="n">
        <v>45381</v>
      </c>
      <c r="H821" s="30" t="s">
        <v>206</v>
      </c>
      <c r="I821" s="30" t="s">
        <v>207</v>
      </c>
      <c r="J821" s="30" t="s">
        <v>615</v>
      </c>
      <c r="K821" s="30" t="s">
        <v>138</v>
      </c>
      <c r="L821" s="30" t="n">
        <v>67</v>
      </c>
      <c r="M821" s="30" t="n">
        <v>18</v>
      </c>
      <c r="N821" s="30" t="s">
        <v>127</v>
      </c>
      <c r="O821" s="30" t="s">
        <v>171</v>
      </c>
      <c r="P821" s="30" t="s">
        <v>140</v>
      </c>
      <c r="Q821" s="32" t="n">
        <v>2063.14</v>
      </c>
      <c r="R821" s="30" t="s">
        <v>130</v>
      </c>
      <c r="S821" s="30" t="s">
        <v>432</v>
      </c>
      <c r="T821" s="30" t="n">
        <v>4</v>
      </c>
    </row>
    <row r="822" customFormat="false" ht="15" hidden="false" customHeight="false" outlineLevel="0" collapsed="false">
      <c r="A822" s="27" t="s">
        <v>1993</v>
      </c>
      <c r="B822" s="27" t="s">
        <v>1994</v>
      </c>
      <c r="C822" s="27" t="n">
        <v>50</v>
      </c>
      <c r="D822" s="27" t="s">
        <v>121</v>
      </c>
      <c r="E822" s="28" t="n">
        <v>45577</v>
      </c>
      <c r="F822" s="27" t="s">
        <v>777</v>
      </c>
      <c r="G822" s="28" t="n">
        <v>45578</v>
      </c>
      <c r="H822" s="27" t="s">
        <v>206</v>
      </c>
      <c r="I822" s="27" t="s">
        <v>232</v>
      </c>
      <c r="J822" s="27" t="s">
        <v>208</v>
      </c>
      <c r="K822" s="27" t="s">
        <v>138</v>
      </c>
      <c r="L822" s="27" t="n">
        <v>54</v>
      </c>
      <c r="M822" s="27" t="n">
        <v>15</v>
      </c>
      <c r="N822" s="27" t="s">
        <v>127</v>
      </c>
      <c r="O822" s="27" t="s">
        <v>139</v>
      </c>
      <c r="P822" s="27" t="s">
        <v>187</v>
      </c>
      <c r="Q822" s="29" t="n">
        <v>1973.18</v>
      </c>
      <c r="R822" s="27" t="s">
        <v>130</v>
      </c>
      <c r="S822" s="27" t="s">
        <v>197</v>
      </c>
      <c r="T822" s="27" t="n">
        <v>5</v>
      </c>
    </row>
    <row r="823" customFormat="false" ht="15" hidden="false" customHeight="false" outlineLevel="0" collapsed="false">
      <c r="A823" s="30" t="s">
        <v>1995</v>
      </c>
      <c r="B823" s="30" t="s">
        <v>540</v>
      </c>
      <c r="C823" s="30" t="n">
        <v>41</v>
      </c>
      <c r="D823" s="30" t="s">
        <v>121</v>
      </c>
      <c r="E823" s="31" t="n">
        <v>45433</v>
      </c>
      <c r="F823" s="30" t="s">
        <v>717</v>
      </c>
      <c r="G823" s="31" t="n">
        <v>45433</v>
      </c>
      <c r="H823" s="30" t="s">
        <v>236</v>
      </c>
      <c r="I823" s="30" t="s">
        <v>266</v>
      </c>
      <c r="J823" s="30" t="s">
        <v>267</v>
      </c>
      <c r="K823" s="30" t="s">
        <v>138</v>
      </c>
      <c r="L823" s="30" t="n">
        <v>62</v>
      </c>
      <c r="M823" s="30" t="n">
        <v>21</v>
      </c>
      <c r="N823" s="30" t="s">
        <v>127</v>
      </c>
      <c r="O823" s="30" t="s">
        <v>128</v>
      </c>
      <c r="P823" s="30" t="s">
        <v>150</v>
      </c>
      <c r="Q823" s="32" t="n">
        <v>996.28</v>
      </c>
      <c r="R823" s="30" t="s">
        <v>130</v>
      </c>
      <c r="S823" s="30" t="s">
        <v>192</v>
      </c>
      <c r="T823" s="30" t="n">
        <v>3</v>
      </c>
    </row>
    <row r="824" customFormat="false" ht="15" hidden="false" customHeight="false" outlineLevel="0" collapsed="false">
      <c r="A824" s="27" t="s">
        <v>1996</v>
      </c>
      <c r="B824" s="27" t="s">
        <v>632</v>
      </c>
      <c r="C824" s="27" t="n">
        <v>3</v>
      </c>
      <c r="D824" s="27" t="s">
        <v>181</v>
      </c>
      <c r="E824" s="28" t="n">
        <v>45383</v>
      </c>
      <c r="F824" s="27" t="s">
        <v>1257</v>
      </c>
      <c r="G824" s="28" t="n">
        <v>45383</v>
      </c>
      <c r="H824" s="27" t="s">
        <v>135</v>
      </c>
      <c r="I824" s="27" t="s">
        <v>251</v>
      </c>
      <c r="J824" s="27" t="s">
        <v>252</v>
      </c>
      <c r="K824" s="27" t="s">
        <v>138</v>
      </c>
      <c r="L824" s="27" t="n">
        <v>78</v>
      </c>
      <c r="M824" s="27" t="n">
        <v>34</v>
      </c>
      <c r="N824" s="27" t="s">
        <v>127</v>
      </c>
      <c r="O824" s="27" t="s">
        <v>139</v>
      </c>
      <c r="P824" s="27" t="s">
        <v>129</v>
      </c>
      <c r="Q824" s="29" t="n">
        <v>1607.56</v>
      </c>
      <c r="R824" s="27" t="s">
        <v>130</v>
      </c>
      <c r="S824" s="27" t="s">
        <v>223</v>
      </c>
      <c r="T824" s="27" t="n">
        <v>4</v>
      </c>
    </row>
    <row r="825" customFormat="false" ht="15" hidden="false" customHeight="false" outlineLevel="0" collapsed="false">
      <c r="A825" s="30" t="s">
        <v>1997</v>
      </c>
      <c r="B825" s="30" t="s">
        <v>1998</v>
      </c>
      <c r="C825" s="30" t="n">
        <v>2</v>
      </c>
      <c r="D825" s="30" t="s">
        <v>181</v>
      </c>
      <c r="E825" s="31" t="n">
        <v>45367</v>
      </c>
      <c r="F825" s="30" t="s">
        <v>398</v>
      </c>
      <c r="G825" s="31" t="n">
        <v>45369</v>
      </c>
      <c r="H825" s="30" t="s">
        <v>242</v>
      </c>
      <c r="I825" s="30" t="s">
        <v>243</v>
      </c>
      <c r="J825" s="30" t="s">
        <v>422</v>
      </c>
      <c r="K825" s="30" t="s">
        <v>156</v>
      </c>
      <c r="L825" s="30" t="n">
        <v>59</v>
      </c>
      <c r="M825" s="30" t="n">
        <v>50</v>
      </c>
      <c r="N825" s="30" t="s">
        <v>186</v>
      </c>
      <c r="O825" s="30" t="s">
        <v>128</v>
      </c>
      <c r="P825" s="30" t="s">
        <v>187</v>
      </c>
      <c r="Q825" s="32" t="n">
        <v>3817.6</v>
      </c>
      <c r="R825" s="30" t="s">
        <v>130</v>
      </c>
      <c r="S825" s="30" t="s">
        <v>197</v>
      </c>
      <c r="T825" s="30" t="n">
        <v>5</v>
      </c>
    </row>
    <row r="826" customFormat="false" ht="15" hidden="false" customHeight="false" outlineLevel="0" collapsed="false">
      <c r="A826" s="27" t="s">
        <v>1999</v>
      </c>
      <c r="B826" s="27" t="s">
        <v>2000</v>
      </c>
      <c r="C826" s="27" t="n">
        <v>41</v>
      </c>
      <c r="D826" s="27" t="s">
        <v>181</v>
      </c>
      <c r="E826" s="28" t="n">
        <v>45614</v>
      </c>
      <c r="F826" s="27" t="s">
        <v>901</v>
      </c>
      <c r="G826" s="28" t="n">
        <v>45618</v>
      </c>
      <c r="H826" s="27" t="s">
        <v>236</v>
      </c>
      <c r="I826" s="27" t="s">
        <v>266</v>
      </c>
      <c r="J826" s="27" t="s">
        <v>267</v>
      </c>
      <c r="K826" s="27" t="s">
        <v>126</v>
      </c>
      <c r="L826" s="27" t="n">
        <v>11</v>
      </c>
      <c r="M826" s="27" t="n">
        <v>83</v>
      </c>
      <c r="N826" s="27" t="s">
        <v>186</v>
      </c>
      <c r="O826" s="27" t="s">
        <v>128</v>
      </c>
      <c r="P826" s="27" t="s">
        <v>150</v>
      </c>
      <c r="Q826" s="29" t="n">
        <v>7348.21</v>
      </c>
      <c r="R826" s="27" t="s">
        <v>130</v>
      </c>
      <c r="S826" s="27" t="s">
        <v>157</v>
      </c>
      <c r="T826" s="27" t="n">
        <v>3</v>
      </c>
    </row>
    <row r="827" customFormat="false" ht="15" hidden="false" customHeight="false" outlineLevel="0" collapsed="false">
      <c r="A827" s="30" t="s">
        <v>2001</v>
      </c>
      <c r="B827" s="30" t="s">
        <v>1409</v>
      </c>
      <c r="C827" s="30" t="n">
        <v>56</v>
      </c>
      <c r="D827" s="30" t="s">
        <v>121</v>
      </c>
      <c r="E827" s="31" t="n">
        <v>45480</v>
      </c>
      <c r="F827" s="30" t="s">
        <v>1238</v>
      </c>
      <c r="G827" s="31" t="n">
        <v>45484</v>
      </c>
      <c r="H827" s="30" t="s">
        <v>123</v>
      </c>
      <c r="I827" s="30" t="s">
        <v>155</v>
      </c>
      <c r="J827" s="30" t="s">
        <v>418</v>
      </c>
      <c r="K827" s="30" t="s">
        <v>126</v>
      </c>
      <c r="L827" s="30" t="n">
        <v>41</v>
      </c>
      <c r="M827" s="30" t="n">
        <v>78</v>
      </c>
      <c r="N827" s="30" t="s">
        <v>186</v>
      </c>
      <c r="O827" s="30" t="s">
        <v>149</v>
      </c>
      <c r="P827" s="30" t="s">
        <v>129</v>
      </c>
      <c r="Q827" s="32" t="n">
        <v>7745.97</v>
      </c>
      <c r="R827" s="30" t="s">
        <v>172</v>
      </c>
      <c r="S827" s="30" t="s">
        <v>141</v>
      </c>
      <c r="T827" s="30" t="n">
        <v>3</v>
      </c>
    </row>
    <row r="828" customFormat="false" ht="15" hidden="false" customHeight="false" outlineLevel="0" collapsed="false">
      <c r="A828" s="27" t="s">
        <v>2002</v>
      </c>
      <c r="B828" s="27" t="s">
        <v>2003</v>
      </c>
      <c r="C828" s="27" t="n">
        <v>29</v>
      </c>
      <c r="D828" s="27" t="s">
        <v>181</v>
      </c>
      <c r="E828" s="28" t="n">
        <v>45589</v>
      </c>
      <c r="F828" s="27" t="s">
        <v>674</v>
      </c>
      <c r="G828" s="28" t="n">
        <v>45589</v>
      </c>
      <c r="H828" s="27" t="s">
        <v>135</v>
      </c>
      <c r="I828" s="27" t="s">
        <v>136</v>
      </c>
      <c r="J828" s="27" t="s">
        <v>201</v>
      </c>
      <c r="K828" s="27" t="s">
        <v>138</v>
      </c>
      <c r="L828" s="27" t="n">
        <v>28</v>
      </c>
      <c r="M828" s="27" t="n">
        <v>43</v>
      </c>
      <c r="N828" s="27" t="s">
        <v>127</v>
      </c>
      <c r="O828" s="27" t="s">
        <v>139</v>
      </c>
      <c r="P828" s="27" t="s">
        <v>150</v>
      </c>
      <c r="Q828" s="29" t="n">
        <v>2177.68</v>
      </c>
      <c r="R828" s="27" t="s">
        <v>130</v>
      </c>
      <c r="S828" s="27" t="s">
        <v>197</v>
      </c>
      <c r="T828" s="27"/>
    </row>
    <row r="829" customFormat="false" ht="15" hidden="false" customHeight="false" outlineLevel="0" collapsed="false">
      <c r="A829" s="30" t="s">
        <v>2004</v>
      </c>
      <c r="B829" s="30" t="s">
        <v>2005</v>
      </c>
      <c r="C829" s="30" t="n">
        <v>39</v>
      </c>
      <c r="D829" s="30" t="s">
        <v>181</v>
      </c>
      <c r="E829" s="31" t="n">
        <v>45584</v>
      </c>
      <c r="F829" s="30" t="s">
        <v>250</v>
      </c>
      <c r="G829" s="31" t="n">
        <v>45584</v>
      </c>
      <c r="H829" s="30" t="s">
        <v>135</v>
      </c>
      <c r="I829" s="30" t="s">
        <v>251</v>
      </c>
      <c r="J829" s="30" t="s">
        <v>262</v>
      </c>
      <c r="K829" s="30" t="s">
        <v>156</v>
      </c>
      <c r="L829" s="30" t="n">
        <v>63</v>
      </c>
      <c r="M829" s="30" t="n">
        <v>86</v>
      </c>
      <c r="N829" s="30" t="s">
        <v>186</v>
      </c>
      <c r="O829" s="30" t="s">
        <v>139</v>
      </c>
      <c r="P829" s="30" t="s">
        <v>150</v>
      </c>
      <c r="Q829" s="32" t="n">
        <v>4621.46</v>
      </c>
      <c r="R829" s="30" t="s">
        <v>130</v>
      </c>
      <c r="S829" s="30" t="s">
        <v>164</v>
      </c>
      <c r="T829" s="30" t="n">
        <v>5</v>
      </c>
    </row>
    <row r="830" customFormat="false" ht="15" hidden="false" customHeight="false" outlineLevel="0" collapsed="false">
      <c r="A830" s="27" t="s">
        <v>2006</v>
      </c>
      <c r="B830" s="27" t="s">
        <v>1841</v>
      </c>
      <c r="C830" s="27" t="n">
        <v>38</v>
      </c>
      <c r="D830" s="27" t="s">
        <v>121</v>
      </c>
      <c r="E830" s="28" t="n">
        <v>45329</v>
      </c>
      <c r="F830" s="27" t="s">
        <v>762</v>
      </c>
      <c r="G830" s="28" t="n">
        <v>45329</v>
      </c>
      <c r="H830" s="27" t="s">
        <v>217</v>
      </c>
      <c r="I830" s="27" t="s">
        <v>282</v>
      </c>
      <c r="J830" s="27" t="s">
        <v>283</v>
      </c>
      <c r="K830" s="27" t="s">
        <v>138</v>
      </c>
      <c r="L830" s="27" t="n">
        <v>53</v>
      </c>
      <c r="M830" s="27" t="n">
        <v>31</v>
      </c>
      <c r="N830" s="27" t="s">
        <v>127</v>
      </c>
      <c r="O830" s="27" t="s">
        <v>149</v>
      </c>
      <c r="P830" s="27" t="s">
        <v>150</v>
      </c>
      <c r="Q830" s="29" t="n">
        <v>1872.03</v>
      </c>
      <c r="R830" s="27" t="s">
        <v>130</v>
      </c>
      <c r="S830" s="27" t="s">
        <v>131</v>
      </c>
      <c r="T830" s="27" t="n">
        <v>5</v>
      </c>
    </row>
    <row r="831" customFormat="false" ht="15" hidden="false" customHeight="false" outlineLevel="0" collapsed="false">
      <c r="A831" s="30" t="s">
        <v>2007</v>
      </c>
      <c r="B831" s="30" t="s">
        <v>2008</v>
      </c>
      <c r="C831" s="30"/>
      <c r="D831" s="30" t="s">
        <v>121</v>
      </c>
      <c r="E831" s="31" t="n">
        <v>45598</v>
      </c>
      <c r="F831" s="30" t="s">
        <v>535</v>
      </c>
      <c r="G831" s="31" t="n">
        <v>45598</v>
      </c>
      <c r="H831" s="30" t="s">
        <v>123</v>
      </c>
      <c r="I831" s="30" t="s">
        <v>304</v>
      </c>
      <c r="J831" s="30" t="s">
        <v>125</v>
      </c>
      <c r="K831" s="30" t="s">
        <v>138</v>
      </c>
      <c r="L831" s="30" t="n">
        <v>83</v>
      </c>
      <c r="M831" s="30" t="n">
        <v>33</v>
      </c>
      <c r="N831" s="30" t="s">
        <v>127</v>
      </c>
      <c r="O831" s="30" t="s">
        <v>128</v>
      </c>
      <c r="P831" s="30" t="s">
        <v>187</v>
      </c>
      <c r="Q831" s="32" t="n">
        <v>2336.47</v>
      </c>
      <c r="R831" s="30" t="s">
        <v>130</v>
      </c>
      <c r="S831" s="30" t="s">
        <v>151</v>
      </c>
      <c r="T831" s="30" t="n">
        <v>3</v>
      </c>
    </row>
    <row r="832" customFormat="false" ht="15" hidden="false" customHeight="false" outlineLevel="0" collapsed="false">
      <c r="A832" s="27" t="s">
        <v>2009</v>
      </c>
      <c r="B832" s="27" t="s">
        <v>1610</v>
      </c>
      <c r="C832" s="27" t="n">
        <v>45</v>
      </c>
      <c r="D832" s="27" t="s">
        <v>121</v>
      </c>
      <c r="E832" s="28" t="n">
        <v>45361</v>
      </c>
      <c r="F832" s="27" t="s">
        <v>948</v>
      </c>
      <c r="G832" s="28" t="n">
        <v>45361</v>
      </c>
      <c r="H832" s="27" t="s">
        <v>242</v>
      </c>
      <c r="I832" s="27" t="s">
        <v>315</v>
      </c>
      <c r="J832" s="27" t="s">
        <v>422</v>
      </c>
      <c r="K832" s="27" t="s">
        <v>156</v>
      </c>
      <c r="L832" s="27" t="n">
        <v>44</v>
      </c>
      <c r="M832" s="27" t="n">
        <v>59</v>
      </c>
      <c r="N832" s="27" t="s">
        <v>127</v>
      </c>
      <c r="O832" s="27" t="s">
        <v>149</v>
      </c>
      <c r="P832" s="27" t="s">
        <v>187</v>
      </c>
      <c r="Q832" s="29" t="n">
        <v>3054.25</v>
      </c>
      <c r="R832" s="27" t="s">
        <v>130</v>
      </c>
      <c r="S832" s="27" t="s">
        <v>335</v>
      </c>
      <c r="T832" s="27" t="n">
        <v>4</v>
      </c>
    </row>
    <row r="833" customFormat="false" ht="15" hidden="false" customHeight="false" outlineLevel="0" collapsed="false">
      <c r="A833" s="30" t="s">
        <v>2010</v>
      </c>
      <c r="B833" s="30" t="s">
        <v>1693</v>
      </c>
      <c r="C833" s="30" t="n">
        <v>65</v>
      </c>
      <c r="D833" s="30" t="s">
        <v>121</v>
      </c>
      <c r="E833" s="31" t="n">
        <v>45508</v>
      </c>
      <c r="F833" s="30" t="s">
        <v>549</v>
      </c>
      <c r="G833" s="31" t="n">
        <v>45509</v>
      </c>
      <c r="H833" s="30" t="s">
        <v>123</v>
      </c>
      <c r="I833" s="30" t="s">
        <v>124</v>
      </c>
      <c r="J833" s="30" t="s">
        <v>418</v>
      </c>
      <c r="K833" s="30" t="s">
        <v>138</v>
      </c>
      <c r="L833" s="30" t="n">
        <v>33</v>
      </c>
      <c r="M833" s="30" t="n">
        <v>25</v>
      </c>
      <c r="N833" s="30" t="s">
        <v>127</v>
      </c>
      <c r="O833" s="30" t="s">
        <v>128</v>
      </c>
      <c r="P833" s="30" t="s">
        <v>129</v>
      </c>
      <c r="Q833" s="32" t="n">
        <v>2221.92</v>
      </c>
      <c r="R833" s="30" t="s">
        <v>130</v>
      </c>
      <c r="S833" s="30" t="s">
        <v>192</v>
      </c>
      <c r="T833" s="30" t="n">
        <v>5</v>
      </c>
    </row>
    <row r="834" customFormat="false" ht="15" hidden="false" customHeight="false" outlineLevel="0" collapsed="false">
      <c r="A834" s="27" t="s">
        <v>2011</v>
      </c>
      <c r="B834" s="27" t="s">
        <v>2012</v>
      </c>
      <c r="C834" s="27" t="n">
        <v>34</v>
      </c>
      <c r="D834" s="27" t="s">
        <v>121</v>
      </c>
      <c r="E834" s="28" t="n">
        <v>45410</v>
      </c>
      <c r="F834" s="27" t="s">
        <v>1179</v>
      </c>
      <c r="G834" s="28" t="n">
        <v>45421</v>
      </c>
      <c r="H834" s="27" t="s">
        <v>168</v>
      </c>
      <c r="I834" s="27" t="s">
        <v>196</v>
      </c>
      <c r="J834" s="27" t="s">
        <v>367</v>
      </c>
      <c r="K834" s="27" t="s">
        <v>202</v>
      </c>
      <c r="L834" s="27" t="n">
        <v>1</v>
      </c>
      <c r="M834" s="27" t="n">
        <v>185</v>
      </c>
      <c r="N834" s="27" t="s">
        <v>186</v>
      </c>
      <c r="O834" s="27" t="s">
        <v>171</v>
      </c>
      <c r="P834" s="27" t="s">
        <v>140</v>
      </c>
      <c r="Q834" s="29" t="n">
        <v>17446.51</v>
      </c>
      <c r="R834" s="27" t="s">
        <v>172</v>
      </c>
      <c r="S834" s="27" t="s">
        <v>131</v>
      </c>
      <c r="T834" s="27" t="n">
        <v>3</v>
      </c>
    </row>
    <row r="835" customFormat="false" ht="15" hidden="false" customHeight="false" outlineLevel="0" collapsed="false">
      <c r="A835" s="30" t="s">
        <v>2013</v>
      </c>
      <c r="B835" s="30" t="s">
        <v>518</v>
      </c>
      <c r="C835" s="30" t="n">
        <v>54</v>
      </c>
      <c r="D835" s="30" t="s">
        <v>181</v>
      </c>
      <c r="E835" s="31" t="n">
        <v>45577</v>
      </c>
      <c r="F835" s="30" t="s">
        <v>2014</v>
      </c>
      <c r="G835" s="31" t="n">
        <v>45583</v>
      </c>
      <c r="H835" s="30" t="s">
        <v>135</v>
      </c>
      <c r="I835" s="30" t="s">
        <v>136</v>
      </c>
      <c r="J835" s="30" t="s">
        <v>618</v>
      </c>
      <c r="K835" s="30" t="s">
        <v>126</v>
      </c>
      <c r="L835" s="30" t="n">
        <v>9</v>
      </c>
      <c r="M835" s="30" t="n">
        <v>45</v>
      </c>
      <c r="N835" s="30" t="s">
        <v>186</v>
      </c>
      <c r="O835" s="30" t="s">
        <v>128</v>
      </c>
      <c r="P835" s="30" t="s">
        <v>150</v>
      </c>
      <c r="Q835" s="32" t="n">
        <v>7532.11</v>
      </c>
      <c r="R835" s="30" t="s">
        <v>130</v>
      </c>
      <c r="S835" s="30" t="s">
        <v>223</v>
      </c>
      <c r="T835" s="30"/>
    </row>
    <row r="836" customFormat="false" ht="15" hidden="false" customHeight="false" outlineLevel="0" collapsed="false">
      <c r="A836" s="27" t="s">
        <v>2015</v>
      </c>
      <c r="B836" s="27" t="s">
        <v>2016</v>
      </c>
      <c r="C836" s="27" t="n">
        <v>31</v>
      </c>
      <c r="D836" s="27" t="s">
        <v>181</v>
      </c>
      <c r="E836" s="28" t="n">
        <v>45513</v>
      </c>
      <c r="F836" s="27" t="s">
        <v>1047</v>
      </c>
      <c r="G836" s="28" t="n">
        <v>45514</v>
      </c>
      <c r="H836" s="27" t="s">
        <v>242</v>
      </c>
      <c r="I836" s="27" t="s">
        <v>315</v>
      </c>
      <c r="J836" s="27" t="s">
        <v>244</v>
      </c>
      <c r="K836" s="27" t="s">
        <v>138</v>
      </c>
      <c r="L836" s="27" t="n">
        <v>48</v>
      </c>
      <c r="M836" s="27" t="n">
        <v>38</v>
      </c>
      <c r="N836" s="27" t="s">
        <v>127</v>
      </c>
      <c r="O836" s="27" t="s">
        <v>139</v>
      </c>
      <c r="P836" s="27" t="s">
        <v>129</v>
      </c>
      <c r="Q836" s="29" t="n">
        <v>2162.08</v>
      </c>
      <c r="R836" s="27" t="s">
        <v>130</v>
      </c>
      <c r="S836" s="27" t="s">
        <v>192</v>
      </c>
      <c r="T836" s="27" t="n">
        <v>5</v>
      </c>
    </row>
    <row r="837" customFormat="false" ht="15" hidden="false" customHeight="false" outlineLevel="0" collapsed="false">
      <c r="A837" s="30" t="s">
        <v>2017</v>
      </c>
      <c r="B837" s="30" t="s">
        <v>1103</v>
      </c>
      <c r="C837" s="30" t="n">
        <v>38</v>
      </c>
      <c r="D837" s="30" t="s">
        <v>181</v>
      </c>
      <c r="E837" s="31" t="n">
        <v>45357</v>
      </c>
      <c r="F837" s="30" t="s">
        <v>1068</v>
      </c>
      <c r="G837" s="31" t="n">
        <v>45357</v>
      </c>
      <c r="H837" s="30" t="s">
        <v>161</v>
      </c>
      <c r="I837" s="30" t="s">
        <v>538</v>
      </c>
      <c r="J837" s="30" t="s">
        <v>426</v>
      </c>
      <c r="K837" s="30" t="s">
        <v>138</v>
      </c>
      <c r="L837" s="30" t="n">
        <v>46</v>
      </c>
      <c r="M837" s="30" t="n">
        <v>31</v>
      </c>
      <c r="N837" s="30" t="s">
        <v>186</v>
      </c>
      <c r="O837" s="30" t="s">
        <v>128</v>
      </c>
      <c r="P837" s="30" t="s">
        <v>187</v>
      </c>
      <c r="Q837" s="32" t="n">
        <v>1345</v>
      </c>
      <c r="R837" s="30" t="s">
        <v>130</v>
      </c>
      <c r="S837" s="30" t="s">
        <v>969</v>
      </c>
      <c r="T837" s="30" t="n">
        <v>4</v>
      </c>
    </row>
    <row r="838" customFormat="false" ht="15" hidden="false" customHeight="false" outlineLevel="0" collapsed="false">
      <c r="A838" s="27" t="s">
        <v>2018</v>
      </c>
      <c r="B838" s="27" t="s">
        <v>653</v>
      </c>
      <c r="C838" s="27" t="n">
        <v>32</v>
      </c>
      <c r="D838" s="27" t="s">
        <v>397</v>
      </c>
      <c r="E838" s="28" t="n">
        <v>45335</v>
      </c>
      <c r="F838" s="27" t="s">
        <v>286</v>
      </c>
      <c r="G838" s="28" t="n">
        <v>45335</v>
      </c>
      <c r="H838" s="27" t="s">
        <v>217</v>
      </c>
      <c r="I838" s="27" t="s">
        <v>392</v>
      </c>
      <c r="J838" s="27" t="s">
        <v>388</v>
      </c>
      <c r="K838" s="27" t="s">
        <v>138</v>
      </c>
      <c r="L838" s="27" t="n">
        <v>34</v>
      </c>
      <c r="M838" s="27" t="n">
        <v>29</v>
      </c>
      <c r="N838" s="27" t="s">
        <v>127</v>
      </c>
      <c r="O838" s="27" t="s">
        <v>139</v>
      </c>
      <c r="P838" s="27" t="s">
        <v>150</v>
      </c>
      <c r="Q838" s="29" t="n">
        <v>2644.11</v>
      </c>
      <c r="R838" s="27" t="s">
        <v>130</v>
      </c>
      <c r="S838" s="27" t="s">
        <v>141</v>
      </c>
      <c r="T838" s="27" t="n">
        <v>5</v>
      </c>
    </row>
    <row r="839" customFormat="false" ht="15" hidden="false" customHeight="false" outlineLevel="0" collapsed="false">
      <c r="A839" s="30" t="s">
        <v>2019</v>
      </c>
      <c r="B839" s="30" t="s">
        <v>1157</v>
      </c>
      <c r="C839" s="30" t="n">
        <v>40</v>
      </c>
      <c r="D839" s="30" t="s">
        <v>181</v>
      </c>
      <c r="E839" s="31" t="n">
        <v>45525</v>
      </c>
      <c r="F839" s="30" t="s">
        <v>598</v>
      </c>
      <c r="G839" s="31" t="n">
        <v>45531</v>
      </c>
      <c r="H839" s="30" t="s">
        <v>161</v>
      </c>
      <c r="I839" s="30" t="s">
        <v>538</v>
      </c>
      <c r="J839" s="30" t="s">
        <v>426</v>
      </c>
      <c r="K839" s="30" t="s">
        <v>126</v>
      </c>
      <c r="L839" s="30" t="n">
        <v>34</v>
      </c>
      <c r="M839" s="30" t="n">
        <v>92</v>
      </c>
      <c r="N839" s="30" t="s">
        <v>127</v>
      </c>
      <c r="O839" s="30" t="s">
        <v>171</v>
      </c>
      <c r="P839" s="30" t="s">
        <v>129</v>
      </c>
      <c r="Q839" s="32" t="n">
        <v>7794.84</v>
      </c>
      <c r="R839" s="30" t="s">
        <v>130</v>
      </c>
      <c r="S839" s="30" t="s">
        <v>178</v>
      </c>
      <c r="T839" s="30" t="n">
        <v>4</v>
      </c>
    </row>
    <row r="840" customFormat="false" ht="15" hidden="false" customHeight="false" outlineLevel="0" collapsed="false">
      <c r="A840" s="27" t="s">
        <v>2020</v>
      </c>
      <c r="B840" s="27" t="s">
        <v>2021</v>
      </c>
      <c r="C840" s="27" t="n">
        <v>24</v>
      </c>
      <c r="D840" s="27" t="s">
        <v>181</v>
      </c>
      <c r="E840" s="28" t="n">
        <v>45453</v>
      </c>
      <c r="F840" s="27" t="s">
        <v>381</v>
      </c>
      <c r="G840" s="28" t="n">
        <v>45453</v>
      </c>
      <c r="H840" s="27" t="s">
        <v>242</v>
      </c>
      <c r="I840" s="27" t="s">
        <v>243</v>
      </c>
      <c r="J840" s="27" t="s">
        <v>422</v>
      </c>
      <c r="K840" s="27" t="s">
        <v>156</v>
      </c>
      <c r="L840" s="27" t="n">
        <v>43</v>
      </c>
      <c r="M840" s="27" t="n">
        <v>86</v>
      </c>
      <c r="N840" s="27" t="s">
        <v>127</v>
      </c>
      <c r="O840" s="27" t="s">
        <v>171</v>
      </c>
      <c r="P840" s="27" t="s">
        <v>187</v>
      </c>
      <c r="Q840" s="29" t="n">
        <v>4798.67</v>
      </c>
      <c r="R840" s="27" t="s">
        <v>130</v>
      </c>
      <c r="S840" s="27" t="s">
        <v>164</v>
      </c>
      <c r="T840" s="27" t="n">
        <v>3</v>
      </c>
    </row>
    <row r="841" customFormat="false" ht="15" hidden="false" customHeight="false" outlineLevel="0" collapsed="false">
      <c r="A841" s="30" t="s">
        <v>2022</v>
      </c>
      <c r="B841" s="30" t="s">
        <v>1823</v>
      </c>
      <c r="C841" s="30" t="n">
        <v>66</v>
      </c>
      <c r="D841" s="30" t="s">
        <v>181</v>
      </c>
      <c r="E841" s="31" t="n">
        <v>45518</v>
      </c>
      <c r="F841" s="30" t="s">
        <v>1240</v>
      </c>
      <c r="G841" s="31" t="n">
        <v>45518</v>
      </c>
      <c r="H841" s="30" t="s">
        <v>217</v>
      </c>
      <c r="I841" s="30" t="s">
        <v>344</v>
      </c>
      <c r="J841" s="30" t="s">
        <v>283</v>
      </c>
      <c r="K841" s="30" t="s">
        <v>138</v>
      </c>
      <c r="L841" s="30" t="n">
        <v>80</v>
      </c>
      <c r="M841" s="30" t="n">
        <v>27</v>
      </c>
      <c r="N841" s="30" t="s">
        <v>127</v>
      </c>
      <c r="O841" s="30" t="s">
        <v>139</v>
      </c>
      <c r="P841" s="30" t="s">
        <v>150</v>
      </c>
      <c r="Q841" s="32" t="n">
        <v>1022.22</v>
      </c>
      <c r="R841" s="30" t="s">
        <v>130</v>
      </c>
      <c r="S841" s="30" t="s">
        <v>157</v>
      </c>
      <c r="T841" s="30" t="n">
        <v>4</v>
      </c>
    </row>
    <row r="842" customFormat="false" ht="15" hidden="false" customHeight="false" outlineLevel="0" collapsed="false">
      <c r="A842" s="27" t="s">
        <v>2023</v>
      </c>
      <c r="B842" s="27" t="s">
        <v>1494</v>
      </c>
      <c r="C842" s="27" t="n">
        <v>43</v>
      </c>
      <c r="D842" s="27" t="s">
        <v>181</v>
      </c>
      <c r="E842" s="28" t="n">
        <v>45505</v>
      </c>
      <c r="F842" s="27" t="s">
        <v>1374</v>
      </c>
      <c r="G842" s="28" t="n">
        <v>45509</v>
      </c>
      <c r="H842" s="27" t="s">
        <v>242</v>
      </c>
      <c r="I842" s="27" t="s">
        <v>243</v>
      </c>
      <c r="J842" s="27" t="s">
        <v>401</v>
      </c>
      <c r="K842" s="27" t="s">
        <v>126</v>
      </c>
      <c r="L842" s="27" t="n">
        <v>29</v>
      </c>
      <c r="M842" s="27" t="n">
        <v>52</v>
      </c>
      <c r="N842" s="27" t="s">
        <v>186</v>
      </c>
      <c r="O842" s="27" t="s">
        <v>128</v>
      </c>
      <c r="P842" s="27" t="s">
        <v>187</v>
      </c>
      <c r="Q842" s="29" t="n">
        <v>7124.71</v>
      </c>
      <c r="R842" s="27" t="s">
        <v>130</v>
      </c>
      <c r="S842" s="27" t="s">
        <v>141</v>
      </c>
      <c r="T842" s="27" t="n">
        <v>3</v>
      </c>
    </row>
    <row r="843" customFormat="false" ht="15" hidden="false" customHeight="false" outlineLevel="0" collapsed="false">
      <c r="A843" s="30" t="s">
        <v>2024</v>
      </c>
      <c r="B843" s="30" t="s">
        <v>2025</v>
      </c>
      <c r="C843" s="30" t="n">
        <v>51</v>
      </c>
      <c r="D843" s="30" t="s">
        <v>121</v>
      </c>
      <c r="E843" s="31" t="n">
        <v>45461</v>
      </c>
      <c r="F843" s="30" t="s">
        <v>1553</v>
      </c>
      <c r="G843" s="31" t="n">
        <v>45461</v>
      </c>
      <c r="H843" s="30" t="s">
        <v>236</v>
      </c>
      <c r="I843" s="30" t="s">
        <v>323</v>
      </c>
      <c r="J843" s="30" t="s">
        <v>267</v>
      </c>
      <c r="K843" s="30" t="s">
        <v>138</v>
      </c>
      <c r="L843" s="30" t="n">
        <v>29</v>
      </c>
      <c r="M843" s="30" t="n">
        <v>25</v>
      </c>
      <c r="N843" s="30" t="s">
        <v>127</v>
      </c>
      <c r="O843" s="30" t="s">
        <v>128</v>
      </c>
      <c r="P843" s="30" t="s">
        <v>140</v>
      </c>
      <c r="Q843" s="32" t="n">
        <v>2361.96</v>
      </c>
      <c r="R843" s="30" t="s">
        <v>130</v>
      </c>
      <c r="S843" s="30" t="s">
        <v>178</v>
      </c>
      <c r="T843" s="30" t="n">
        <v>4</v>
      </c>
    </row>
    <row r="844" customFormat="false" ht="15" hidden="false" customHeight="false" outlineLevel="0" collapsed="false">
      <c r="A844" s="27" t="s">
        <v>2026</v>
      </c>
      <c r="B844" s="27" t="s">
        <v>716</v>
      </c>
      <c r="C844" s="27" t="n">
        <v>13</v>
      </c>
      <c r="D844" s="27" t="s">
        <v>121</v>
      </c>
      <c r="E844" s="28" t="n">
        <v>45378</v>
      </c>
      <c r="F844" s="27" t="s">
        <v>948</v>
      </c>
      <c r="G844" s="28" t="n">
        <v>45383</v>
      </c>
      <c r="H844" s="27" t="s">
        <v>146</v>
      </c>
      <c r="I844" s="27"/>
      <c r="J844" s="27" t="s">
        <v>568</v>
      </c>
      <c r="K844" s="27" t="s">
        <v>126</v>
      </c>
      <c r="L844" s="27" t="n">
        <v>14</v>
      </c>
      <c r="M844" s="27" t="n">
        <v>106</v>
      </c>
      <c r="N844" s="27" t="s">
        <v>186</v>
      </c>
      <c r="O844" s="27" t="s">
        <v>171</v>
      </c>
      <c r="P844" s="27" t="s">
        <v>140</v>
      </c>
      <c r="Q844" s="29" t="n">
        <v>7614.77</v>
      </c>
      <c r="R844" s="27" t="s">
        <v>130</v>
      </c>
      <c r="S844" s="27" t="s">
        <v>131</v>
      </c>
      <c r="T844" s="27" t="n">
        <v>4</v>
      </c>
    </row>
    <row r="845" customFormat="false" ht="15" hidden="false" customHeight="false" outlineLevel="0" collapsed="false">
      <c r="A845" s="30" t="s">
        <v>2027</v>
      </c>
      <c r="B845" s="30" t="s">
        <v>2028</v>
      </c>
      <c r="C845" s="30" t="n">
        <v>61</v>
      </c>
      <c r="D845" s="30" t="s">
        <v>121</v>
      </c>
      <c r="E845" s="31" t="n">
        <v>45507</v>
      </c>
      <c r="F845" s="30" t="s">
        <v>2014</v>
      </c>
      <c r="G845" s="31" t="n">
        <v>45508</v>
      </c>
      <c r="H845" s="30" t="s">
        <v>161</v>
      </c>
      <c r="I845" s="30" t="s">
        <v>162</v>
      </c>
      <c r="J845" s="30" t="s">
        <v>385</v>
      </c>
      <c r="K845" s="30" t="s">
        <v>126</v>
      </c>
      <c r="L845" s="30" t="n">
        <v>9</v>
      </c>
      <c r="M845" s="30" t="n">
        <v>46</v>
      </c>
      <c r="N845" s="30" t="s">
        <v>186</v>
      </c>
      <c r="O845" s="30" t="s">
        <v>128</v>
      </c>
      <c r="P845" s="30" t="s">
        <v>187</v>
      </c>
      <c r="Q845" s="32" t="n">
        <v>8087.36</v>
      </c>
      <c r="R845" s="30" t="s">
        <v>130</v>
      </c>
      <c r="S845" s="30" t="s">
        <v>223</v>
      </c>
      <c r="T845" s="30" t="n">
        <v>4</v>
      </c>
    </row>
    <row r="846" customFormat="false" ht="15" hidden="false" customHeight="false" outlineLevel="0" collapsed="false">
      <c r="A846" s="27" t="s">
        <v>2029</v>
      </c>
      <c r="B846" s="27" t="s">
        <v>1480</v>
      </c>
      <c r="C846" s="27" t="n">
        <v>52</v>
      </c>
      <c r="D846" s="27" t="s">
        <v>121</v>
      </c>
      <c r="E846" s="28" t="n">
        <v>45643</v>
      </c>
      <c r="F846" s="27" t="s">
        <v>1238</v>
      </c>
      <c r="G846" s="28" t="n">
        <v>45646</v>
      </c>
      <c r="H846" s="27" t="s">
        <v>123</v>
      </c>
      <c r="I846" s="27" t="s">
        <v>155</v>
      </c>
      <c r="J846" s="27" t="s">
        <v>418</v>
      </c>
      <c r="K846" s="27" t="s">
        <v>156</v>
      </c>
      <c r="L846" s="27" t="n">
        <v>34</v>
      </c>
      <c r="M846" s="27" t="n">
        <v>57</v>
      </c>
      <c r="N846" s="27" t="s">
        <v>186</v>
      </c>
      <c r="O846" s="27" t="s">
        <v>139</v>
      </c>
      <c r="P846" s="27" t="s">
        <v>129</v>
      </c>
      <c r="Q846" s="29" t="n">
        <v>3859.12</v>
      </c>
      <c r="R846" s="27" t="s">
        <v>172</v>
      </c>
      <c r="S846" s="27" t="s">
        <v>151</v>
      </c>
      <c r="T846" s="27" t="n">
        <v>4</v>
      </c>
    </row>
    <row r="847" customFormat="false" ht="15" hidden="false" customHeight="false" outlineLevel="0" collapsed="false">
      <c r="A847" s="30" t="s">
        <v>2030</v>
      </c>
      <c r="B847" s="30" t="s">
        <v>416</v>
      </c>
      <c r="C847" s="30" t="n">
        <v>42</v>
      </c>
      <c r="D847" s="30" t="s">
        <v>121</v>
      </c>
      <c r="E847" s="31" t="n">
        <v>45395</v>
      </c>
      <c r="F847" s="30" t="s">
        <v>695</v>
      </c>
      <c r="G847" s="31" t="n">
        <v>45395</v>
      </c>
      <c r="H847" s="30" t="s">
        <v>206</v>
      </c>
      <c r="I847" s="30" t="s">
        <v>300</v>
      </c>
      <c r="J847" s="30" t="s">
        <v>593</v>
      </c>
      <c r="K847" s="30" t="s">
        <v>156</v>
      </c>
      <c r="L847" s="30" t="n">
        <v>68</v>
      </c>
      <c r="M847" s="30" t="n">
        <v>63</v>
      </c>
      <c r="N847" s="30" t="s">
        <v>127</v>
      </c>
      <c r="O847" s="30" t="s">
        <v>139</v>
      </c>
      <c r="P847" s="30" t="s">
        <v>150</v>
      </c>
      <c r="Q847" s="32" t="n">
        <v>2968.49</v>
      </c>
      <c r="R847" s="30" t="s">
        <v>130</v>
      </c>
      <c r="S847" s="30" t="s">
        <v>192</v>
      </c>
      <c r="T847" s="30" t="n">
        <v>3</v>
      </c>
    </row>
    <row r="848" customFormat="false" ht="15" hidden="false" customHeight="false" outlineLevel="0" collapsed="false">
      <c r="A848" s="27" t="s">
        <v>2031</v>
      </c>
      <c r="B848" s="27" t="s">
        <v>2032</v>
      </c>
      <c r="C848" s="27" t="n">
        <v>68</v>
      </c>
      <c r="D848" s="27" t="s">
        <v>181</v>
      </c>
      <c r="E848" s="28" t="n">
        <v>45432</v>
      </c>
      <c r="F848" s="27" t="s">
        <v>893</v>
      </c>
      <c r="G848" s="28" t="n">
        <v>45432</v>
      </c>
      <c r="H848" s="27" t="s">
        <v>161</v>
      </c>
      <c r="I848" s="27" t="s">
        <v>538</v>
      </c>
      <c r="J848" s="27" t="s">
        <v>648</v>
      </c>
      <c r="K848" s="27" t="s">
        <v>138</v>
      </c>
      <c r="L848" s="27" t="n">
        <v>45</v>
      </c>
      <c r="M848" s="27" t="n">
        <v>41</v>
      </c>
      <c r="N848" s="27" t="s">
        <v>127</v>
      </c>
      <c r="O848" s="27" t="s">
        <v>128</v>
      </c>
      <c r="P848" s="27" t="s">
        <v>129</v>
      </c>
      <c r="Q848" s="29" t="n">
        <v>1037.55</v>
      </c>
      <c r="R848" s="27" t="s">
        <v>130</v>
      </c>
      <c r="S848" s="27" t="s">
        <v>197</v>
      </c>
      <c r="T848" s="27" t="n">
        <v>2</v>
      </c>
    </row>
    <row r="849" customFormat="false" ht="15" hidden="false" customHeight="false" outlineLevel="0" collapsed="false">
      <c r="A849" s="30" t="s">
        <v>2033</v>
      </c>
      <c r="B849" s="30" t="s">
        <v>1423</v>
      </c>
      <c r="C849" s="30" t="n">
        <v>59</v>
      </c>
      <c r="D849" s="30" t="s">
        <v>181</v>
      </c>
      <c r="E849" s="31" t="n">
        <v>45537</v>
      </c>
      <c r="F849" s="30" t="s">
        <v>444</v>
      </c>
      <c r="G849" s="31" t="n">
        <v>45537</v>
      </c>
      <c r="H849" s="30" t="s">
        <v>146</v>
      </c>
      <c r="I849" s="30" t="s">
        <v>309</v>
      </c>
      <c r="J849" s="30" t="s">
        <v>177</v>
      </c>
      <c r="K849" s="30" t="s">
        <v>138</v>
      </c>
      <c r="L849" s="30" t="n">
        <v>75</v>
      </c>
      <c r="M849" s="30" t="n">
        <v>38</v>
      </c>
      <c r="N849" s="30" t="s">
        <v>127</v>
      </c>
      <c r="O849" s="30" t="s">
        <v>171</v>
      </c>
      <c r="P849" s="30" t="s">
        <v>187</v>
      </c>
      <c r="Q849" s="32" t="n">
        <v>2663.42</v>
      </c>
      <c r="R849" s="30" t="s">
        <v>130</v>
      </c>
      <c r="S849" s="30" t="s">
        <v>164</v>
      </c>
      <c r="T849" s="30" t="n">
        <v>4</v>
      </c>
    </row>
    <row r="850" customFormat="false" ht="15" hidden="false" customHeight="false" outlineLevel="0" collapsed="false">
      <c r="A850" s="27" t="s">
        <v>2034</v>
      </c>
      <c r="B850" s="27" t="s">
        <v>1248</v>
      </c>
      <c r="C850" s="27" t="n">
        <v>20</v>
      </c>
      <c r="D850" s="27" t="s">
        <v>181</v>
      </c>
      <c r="E850" s="28" t="n">
        <v>45549</v>
      </c>
      <c r="F850" s="27" t="s">
        <v>1155</v>
      </c>
      <c r="G850" s="28" t="n">
        <v>45549</v>
      </c>
      <c r="H850" s="27" t="s">
        <v>135</v>
      </c>
      <c r="I850" s="27" t="s">
        <v>136</v>
      </c>
      <c r="J850" s="27" t="s">
        <v>262</v>
      </c>
      <c r="K850" s="27" t="s">
        <v>138</v>
      </c>
      <c r="L850" s="27" t="n">
        <v>42</v>
      </c>
      <c r="M850" s="27" t="n">
        <v>45</v>
      </c>
      <c r="N850" s="27" t="s">
        <v>186</v>
      </c>
      <c r="O850" s="27" t="s">
        <v>139</v>
      </c>
      <c r="P850" s="27" t="s">
        <v>129</v>
      </c>
      <c r="Q850" s="29" t="n">
        <v>1523.9</v>
      </c>
      <c r="R850" s="27" t="s">
        <v>130</v>
      </c>
      <c r="S850" s="27" t="s">
        <v>164</v>
      </c>
      <c r="T850" s="27" t="n">
        <v>5</v>
      </c>
    </row>
    <row r="851" customFormat="false" ht="15" hidden="false" customHeight="false" outlineLevel="0" collapsed="false">
      <c r="A851" s="30" t="s">
        <v>2035</v>
      </c>
      <c r="B851" s="30" t="s">
        <v>2036</v>
      </c>
      <c r="C851" s="30" t="n">
        <v>0</v>
      </c>
      <c r="D851" s="30" t="s">
        <v>121</v>
      </c>
      <c r="E851" s="31" t="n">
        <v>45303</v>
      </c>
      <c r="F851" s="30" t="s">
        <v>1155</v>
      </c>
      <c r="G851" s="31" t="n">
        <v>45306</v>
      </c>
      <c r="H851" s="30" t="s">
        <v>146</v>
      </c>
      <c r="I851" s="30" t="s">
        <v>176</v>
      </c>
      <c r="J851" s="30" t="s">
        <v>222</v>
      </c>
      <c r="K851" s="30" t="s">
        <v>156</v>
      </c>
      <c r="L851" s="30" t="n">
        <v>65</v>
      </c>
      <c r="M851" s="30" t="n">
        <v>49</v>
      </c>
      <c r="N851" s="30" t="s">
        <v>127</v>
      </c>
      <c r="O851" s="30" t="s">
        <v>139</v>
      </c>
      <c r="P851" s="30" t="s">
        <v>150</v>
      </c>
      <c r="Q851" s="32" t="n">
        <v>4213.2</v>
      </c>
      <c r="R851" s="30" t="s">
        <v>172</v>
      </c>
      <c r="S851" s="30" t="s">
        <v>157</v>
      </c>
      <c r="T851" s="30" t="n">
        <v>3</v>
      </c>
    </row>
    <row r="852" customFormat="false" ht="15" hidden="false" customHeight="false" outlineLevel="0" collapsed="false">
      <c r="A852" s="27" t="s">
        <v>2037</v>
      </c>
      <c r="B852" s="27" t="s">
        <v>2038</v>
      </c>
      <c r="C852" s="27" t="n">
        <v>14</v>
      </c>
      <c r="D852" s="27" t="s">
        <v>181</v>
      </c>
      <c r="E852" s="28" t="n">
        <v>45442</v>
      </c>
      <c r="F852" s="27" t="s">
        <v>257</v>
      </c>
      <c r="G852" s="28" t="n">
        <v>45442</v>
      </c>
      <c r="H852" s="27" t="s">
        <v>146</v>
      </c>
      <c r="I852" s="27" t="s">
        <v>309</v>
      </c>
      <c r="J852" s="27" t="s">
        <v>177</v>
      </c>
      <c r="K852" s="27" t="s">
        <v>138</v>
      </c>
      <c r="L852" s="27" t="n">
        <v>33</v>
      </c>
      <c r="M852" s="27" t="n">
        <v>32</v>
      </c>
      <c r="N852" s="27" t="s">
        <v>127</v>
      </c>
      <c r="O852" s="27" t="s">
        <v>139</v>
      </c>
      <c r="P852" s="27" t="s">
        <v>187</v>
      </c>
      <c r="Q852" s="29" t="n">
        <v>2036.68</v>
      </c>
      <c r="R852" s="27" t="s">
        <v>130</v>
      </c>
      <c r="S852" s="27" t="s">
        <v>151</v>
      </c>
      <c r="T852" s="27" t="n">
        <v>3</v>
      </c>
    </row>
    <row r="853" customFormat="false" ht="15" hidden="false" customHeight="false" outlineLevel="0" collapsed="false">
      <c r="A853" s="30" t="s">
        <v>2039</v>
      </c>
      <c r="B853" s="30" t="s">
        <v>2040</v>
      </c>
      <c r="C853" s="30" t="n">
        <v>45</v>
      </c>
      <c r="D853" s="30" t="s">
        <v>121</v>
      </c>
      <c r="E853" s="31" t="n">
        <v>45548</v>
      </c>
      <c r="F853" s="30" t="s">
        <v>725</v>
      </c>
      <c r="G853" s="31" t="n">
        <v>45557</v>
      </c>
      <c r="H853" s="30" t="s">
        <v>206</v>
      </c>
      <c r="I853" s="30" t="s">
        <v>207</v>
      </c>
      <c r="J853" s="30" t="s">
        <v>208</v>
      </c>
      <c r="K853" s="30" t="s">
        <v>202</v>
      </c>
      <c r="L853" s="30" t="n">
        <v>6</v>
      </c>
      <c r="M853" s="30" t="n">
        <v>173</v>
      </c>
      <c r="N853" s="30" t="s">
        <v>186</v>
      </c>
      <c r="O853" s="30" t="s">
        <v>171</v>
      </c>
      <c r="P853" s="30" t="s">
        <v>150</v>
      </c>
      <c r="Q853" s="32" t="n">
        <v>17279.82</v>
      </c>
      <c r="R853" s="30" t="s">
        <v>462</v>
      </c>
      <c r="S853" s="30" t="s">
        <v>131</v>
      </c>
      <c r="T853" s="30" t="n">
        <v>3</v>
      </c>
    </row>
    <row r="854" customFormat="false" ht="15" hidden="false" customHeight="false" outlineLevel="0" collapsed="false">
      <c r="A854" s="27" t="s">
        <v>2041</v>
      </c>
      <c r="B854" s="27" t="s">
        <v>1351</v>
      </c>
      <c r="C854" s="27" t="n">
        <v>22</v>
      </c>
      <c r="D854" s="27" t="s">
        <v>181</v>
      </c>
      <c r="E854" s="28" t="n">
        <v>45350</v>
      </c>
      <c r="F854" s="27" t="s">
        <v>261</v>
      </c>
      <c r="G854" s="28" t="n">
        <v>45351</v>
      </c>
      <c r="H854" s="27" t="s">
        <v>146</v>
      </c>
      <c r="I854" s="27" t="s">
        <v>147</v>
      </c>
      <c r="J854" s="27" t="s">
        <v>148</v>
      </c>
      <c r="K854" s="27" t="s">
        <v>138</v>
      </c>
      <c r="L854" s="27" t="n">
        <v>25</v>
      </c>
      <c r="M854" s="27" t="n">
        <v>17</v>
      </c>
      <c r="N854" s="27" t="s">
        <v>127</v>
      </c>
      <c r="O854" s="27" t="s">
        <v>171</v>
      </c>
      <c r="P854" s="27" t="s">
        <v>140</v>
      </c>
      <c r="Q854" s="29" t="n">
        <v>1393.12</v>
      </c>
      <c r="R854" s="27" t="s">
        <v>130</v>
      </c>
      <c r="S854" s="27" t="s">
        <v>131</v>
      </c>
      <c r="T854" s="27" t="n">
        <v>4</v>
      </c>
    </row>
    <row r="855" customFormat="false" ht="15" hidden="false" customHeight="false" outlineLevel="0" collapsed="false">
      <c r="A855" s="30" t="s">
        <v>2042</v>
      </c>
      <c r="B855" s="30" t="s">
        <v>2043</v>
      </c>
      <c r="C855" s="30" t="n">
        <v>42</v>
      </c>
      <c r="D855" s="30" t="s">
        <v>181</v>
      </c>
      <c r="E855" s="31" t="n">
        <v>45528</v>
      </c>
      <c r="F855" s="30" t="s">
        <v>590</v>
      </c>
      <c r="G855" s="31" t="n">
        <v>45530</v>
      </c>
      <c r="H855" s="30" t="s">
        <v>217</v>
      </c>
      <c r="I855" s="30" t="s">
        <v>392</v>
      </c>
      <c r="J855" s="30" t="s">
        <v>483</v>
      </c>
      <c r="K855" s="30" t="s">
        <v>156</v>
      </c>
      <c r="L855" s="30" t="n">
        <v>28</v>
      </c>
      <c r="M855" s="30" t="n">
        <v>56</v>
      </c>
      <c r="N855" s="30" t="s">
        <v>186</v>
      </c>
      <c r="O855" s="30" t="s">
        <v>149</v>
      </c>
      <c r="P855" s="30" t="s">
        <v>150</v>
      </c>
      <c r="Q855" s="32" t="n">
        <v>4634.09</v>
      </c>
      <c r="R855" s="30" t="s">
        <v>130</v>
      </c>
      <c r="S855" s="30" t="s">
        <v>164</v>
      </c>
      <c r="T855" s="30" t="n">
        <v>4</v>
      </c>
    </row>
    <row r="856" customFormat="false" ht="15" hidden="false" customHeight="false" outlineLevel="0" collapsed="false">
      <c r="A856" s="27" t="s">
        <v>2044</v>
      </c>
      <c r="B856" s="27" t="s">
        <v>2045</v>
      </c>
      <c r="C856" s="27" t="n">
        <v>32</v>
      </c>
      <c r="D856" s="27" t="s">
        <v>121</v>
      </c>
      <c r="E856" s="28" t="n">
        <v>45514</v>
      </c>
      <c r="F856" s="27" t="s">
        <v>674</v>
      </c>
      <c r="G856" s="28" t="n">
        <v>45515</v>
      </c>
      <c r="H856" s="27" t="s">
        <v>168</v>
      </c>
      <c r="I856" s="27"/>
      <c r="J856" s="27" t="s">
        <v>170</v>
      </c>
      <c r="K856" s="27" t="s">
        <v>138</v>
      </c>
      <c r="L856" s="27" t="n">
        <v>67</v>
      </c>
      <c r="M856" s="27" t="n">
        <v>33</v>
      </c>
      <c r="N856" s="27" t="s">
        <v>127</v>
      </c>
      <c r="O856" s="27" t="s">
        <v>171</v>
      </c>
      <c r="P856" s="27" t="s">
        <v>129</v>
      </c>
      <c r="Q856" s="29" t="n">
        <v>2455.81</v>
      </c>
      <c r="R856" s="27" t="s">
        <v>130</v>
      </c>
      <c r="S856" s="27" t="s">
        <v>131</v>
      </c>
      <c r="T856" s="27" t="n">
        <v>4</v>
      </c>
    </row>
    <row r="857" customFormat="false" ht="15" hidden="false" customHeight="false" outlineLevel="0" collapsed="false">
      <c r="A857" s="30" t="s">
        <v>2046</v>
      </c>
      <c r="B857" s="30" t="s">
        <v>387</v>
      </c>
      <c r="C857" s="30" t="n">
        <v>33</v>
      </c>
      <c r="D857" s="30" t="s">
        <v>121</v>
      </c>
      <c r="E857" s="31" t="n">
        <v>45384</v>
      </c>
      <c r="F857" s="30" t="s">
        <v>1332</v>
      </c>
      <c r="G857" s="31" t="n">
        <v>45384</v>
      </c>
      <c r="H857" s="30" t="s">
        <v>242</v>
      </c>
      <c r="I857" s="30"/>
      <c r="J857" s="30" t="s">
        <v>401</v>
      </c>
      <c r="K857" s="30" t="s">
        <v>138</v>
      </c>
      <c r="L857" s="30" t="n">
        <v>36</v>
      </c>
      <c r="M857" s="30" t="n">
        <v>34</v>
      </c>
      <c r="N857" s="30" t="s">
        <v>127</v>
      </c>
      <c r="O857" s="30" t="s">
        <v>139</v>
      </c>
      <c r="P857" s="30" t="s">
        <v>187</v>
      </c>
      <c r="Q857" s="32" t="n">
        <v>2474.54</v>
      </c>
      <c r="R857" s="30" t="s">
        <v>268</v>
      </c>
      <c r="S857" s="30" t="s">
        <v>151</v>
      </c>
      <c r="T857" s="30" t="n">
        <v>2</v>
      </c>
    </row>
    <row r="858" customFormat="false" ht="15" hidden="false" customHeight="false" outlineLevel="0" collapsed="false">
      <c r="A858" s="27" t="s">
        <v>2047</v>
      </c>
      <c r="B858" s="27" t="s">
        <v>365</v>
      </c>
      <c r="C858" s="27" t="n">
        <v>52</v>
      </c>
      <c r="D858" s="27" t="s">
        <v>181</v>
      </c>
      <c r="E858" s="28" t="n">
        <v>45500</v>
      </c>
      <c r="F858" s="27" t="s">
        <v>523</v>
      </c>
      <c r="G858" s="28" t="n">
        <v>45502</v>
      </c>
      <c r="H858" s="27" t="s">
        <v>183</v>
      </c>
      <c r="I858" s="27" t="s">
        <v>184</v>
      </c>
      <c r="J858" s="27" t="s">
        <v>431</v>
      </c>
      <c r="K858" s="27" t="s">
        <v>156</v>
      </c>
      <c r="L858" s="27" t="n">
        <v>24</v>
      </c>
      <c r="M858" s="27" t="n">
        <v>48</v>
      </c>
      <c r="N858" s="27" t="s">
        <v>186</v>
      </c>
      <c r="O858" s="27" t="s">
        <v>128</v>
      </c>
      <c r="P858" s="27" t="s">
        <v>140</v>
      </c>
      <c r="Q858" s="29" t="n">
        <v>3366.07</v>
      </c>
      <c r="R858" s="27" t="s">
        <v>130</v>
      </c>
      <c r="S858" s="27" t="s">
        <v>402</v>
      </c>
      <c r="T858" s="27" t="n">
        <v>4</v>
      </c>
    </row>
    <row r="859" customFormat="false" ht="15" hidden="false" customHeight="false" outlineLevel="0" collapsed="false">
      <c r="A859" s="30" t="s">
        <v>2048</v>
      </c>
      <c r="B859" s="30" t="s">
        <v>2049</v>
      </c>
      <c r="C859" s="30" t="n">
        <v>33</v>
      </c>
      <c r="D859" s="30" t="s">
        <v>121</v>
      </c>
      <c r="E859" s="31" t="n">
        <v>45640</v>
      </c>
      <c r="F859" s="30" t="s">
        <v>1579</v>
      </c>
      <c r="G859" s="31" t="n">
        <v>45640</v>
      </c>
      <c r="H859" s="30" t="s">
        <v>242</v>
      </c>
      <c r="I859" s="30" t="s">
        <v>243</v>
      </c>
      <c r="J859" s="30" t="s">
        <v>363</v>
      </c>
      <c r="K859" s="30" t="s">
        <v>138</v>
      </c>
      <c r="L859" s="30" t="n">
        <v>46</v>
      </c>
      <c r="M859" s="30" t="n">
        <v>21</v>
      </c>
      <c r="N859" s="30" t="s">
        <v>127</v>
      </c>
      <c r="O859" s="30" t="s">
        <v>149</v>
      </c>
      <c r="P859" s="30" t="s">
        <v>150</v>
      </c>
      <c r="Q859" s="32" t="n">
        <v>794.6</v>
      </c>
      <c r="R859" s="30" t="s">
        <v>130</v>
      </c>
      <c r="S859" s="30" t="s">
        <v>335</v>
      </c>
      <c r="T859" s="30" t="n">
        <v>2</v>
      </c>
    </row>
    <row r="860" customFormat="false" ht="15" hidden="false" customHeight="false" outlineLevel="0" collapsed="false">
      <c r="A860" s="27" t="s">
        <v>2050</v>
      </c>
      <c r="B860" s="27" t="s">
        <v>965</v>
      </c>
      <c r="C860" s="27" t="n">
        <v>39</v>
      </c>
      <c r="D860" s="27" t="s">
        <v>181</v>
      </c>
      <c r="E860" s="28" t="n">
        <v>45443</v>
      </c>
      <c r="F860" s="27" t="s">
        <v>1899</v>
      </c>
      <c r="G860" s="28" t="n">
        <v>45444</v>
      </c>
      <c r="H860" s="27" t="s">
        <v>161</v>
      </c>
      <c r="I860" s="27" t="s">
        <v>320</v>
      </c>
      <c r="J860" s="27" t="s">
        <v>648</v>
      </c>
      <c r="K860" s="27" t="s">
        <v>138</v>
      </c>
      <c r="L860" s="27" t="n">
        <v>24</v>
      </c>
      <c r="M860" s="27" t="n">
        <v>39</v>
      </c>
      <c r="N860" s="27" t="s">
        <v>186</v>
      </c>
      <c r="O860" s="27" t="s">
        <v>128</v>
      </c>
      <c r="P860" s="27" t="s">
        <v>150</v>
      </c>
      <c r="Q860" s="29" t="n">
        <v>1308.44</v>
      </c>
      <c r="R860" s="27" t="s">
        <v>172</v>
      </c>
      <c r="S860" s="27" t="s">
        <v>157</v>
      </c>
      <c r="T860" s="27" t="n">
        <v>3</v>
      </c>
    </row>
    <row r="861" customFormat="false" ht="15" hidden="false" customHeight="false" outlineLevel="0" collapsed="false">
      <c r="A861" s="30" t="s">
        <v>2051</v>
      </c>
      <c r="B861" s="30" t="s">
        <v>1841</v>
      </c>
      <c r="C861" s="30" t="n">
        <v>45</v>
      </c>
      <c r="D861" s="30" t="s">
        <v>181</v>
      </c>
      <c r="E861" s="31" t="n">
        <v>45433</v>
      </c>
      <c r="F861" s="30" t="s">
        <v>1162</v>
      </c>
      <c r="G861" s="31" t="n">
        <v>45436</v>
      </c>
      <c r="H861" s="30" t="s">
        <v>161</v>
      </c>
      <c r="I861" s="30" t="s">
        <v>162</v>
      </c>
      <c r="J861" s="30" t="s">
        <v>426</v>
      </c>
      <c r="K861" s="30" t="s">
        <v>156</v>
      </c>
      <c r="L861" s="30" t="n">
        <v>57</v>
      </c>
      <c r="M861" s="30" t="n">
        <v>85</v>
      </c>
      <c r="N861" s="30" t="s">
        <v>186</v>
      </c>
      <c r="O861" s="30" t="s">
        <v>128</v>
      </c>
      <c r="P861" s="30" t="s">
        <v>140</v>
      </c>
      <c r="Q861" s="32" t="n">
        <v>3954.01</v>
      </c>
      <c r="R861" s="30" t="s">
        <v>130</v>
      </c>
      <c r="S861" s="30" t="s">
        <v>164</v>
      </c>
      <c r="T861" s="30" t="n">
        <v>5</v>
      </c>
    </row>
    <row r="862" customFormat="false" ht="15" hidden="false" customHeight="false" outlineLevel="0" collapsed="false">
      <c r="A862" s="27" t="s">
        <v>2052</v>
      </c>
      <c r="B862" s="27" t="s">
        <v>2053</v>
      </c>
      <c r="C862" s="27" t="n">
        <v>36</v>
      </c>
      <c r="D862" s="27" t="s">
        <v>121</v>
      </c>
      <c r="E862" s="28" t="n">
        <v>45377</v>
      </c>
      <c r="F862" s="27" t="s">
        <v>1160</v>
      </c>
      <c r="G862" s="28" t="n">
        <v>45380</v>
      </c>
      <c r="H862" s="27" t="s">
        <v>161</v>
      </c>
      <c r="I862" s="27" t="s">
        <v>538</v>
      </c>
      <c r="J862" s="27" t="s">
        <v>385</v>
      </c>
      <c r="K862" s="27" t="s">
        <v>156</v>
      </c>
      <c r="L862" s="27" t="n">
        <v>72</v>
      </c>
      <c r="M862" s="27" t="n">
        <v>60</v>
      </c>
      <c r="N862" s="27" t="s">
        <v>127</v>
      </c>
      <c r="O862" s="27" t="s">
        <v>139</v>
      </c>
      <c r="P862" s="27" t="s">
        <v>187</v>
      </c>
      <c r="Q862" s="29" t="n">
        <v>3964.96</v>
      </c>
      <c r="R862" s="27" t="s">
        <v>130</v>
      </c>
      <c r="S862" s="27" t="s">
        <v>192</v>
      </c>
      <c r="T862" s="27"/>
    </row>
    <row r="863" customFormat="false" ht="15" hidden="false" customHeight="false" outlineLevel="0" collapsed="false">
      <c r="A863" s="30" t="s">
        <v>2054</v>
      </c>
      <c r="B863" s="30" t="s">
        <v>1736</v>
      </c>
      <c r="C863" s="30" t="n">
        <v>43</v>
      </c>
      <c r="D863" s="30" t="s">
        <v>121</v>
      </c>
      <c r="E863" s="31" t="n">
        <v>45473</v>
      </c>
      <c r="F863" s="30" t="s">
        <v>405</v>
      </c>
      <c r="G863" s="31" t="n">
        <v>45485</v>
      </c>
      <c r="H863" s="30" t="s">
        <v>183</v>
      </c>
      <c r="I863" s="30" t="s">
        <v>212</v>
      </c>
      <c r="J863" s="30" t="s">
        <v>476</v>
      </c>
      <c r="K863" s="30" t="s">
        <v>202</v>
      </c>
      <c r="L863" s="30" t="n">
        <v>15</v>
      </c>
      <c r="M863" s="30" t="n">
        <v>146</v>
      </c>
      <c r="N863" s="30" t="s">
        <v>186</v>
      </c>
      <c r="O863" s="30" t="s">
        <v>171</v>
      </c>
      <c r="P863" s="30" t="s">
        <v>187</v>
      </c>
      <c r="Q863" s="32" t="n">
        <v>18477.44</v>
      </c>
      <c r="R863" s="30" t="s">
        <v>172</v>
      </c>
      <c r="S863" s="30" t="s">
        <v>151</v>
      </c>
      <c r="T863" s="30" t="n">
        <v>3</v>
      </c>
    </row>
    <row r="864" customFormat="false" ht="15" hidden="false" customHeight="false" outlineLevel="0" collapsed="false">
      <c r="A864" s="27" t="s">
        <v>2055</v>
      </c>
      <c r="B864" s="27" t="s">
        <v>2056</v>
      </c>
      <c r="C864" s="27" t="n">
        <v>49</v>
      </c>
      <c r="D864" s="27" t="s">
        <v>121</v>
      </c>
      <c r="E864" s="28" t="n">
        <v>45408</v>
      </c>
      <c r="F864" s="27" t="s">
        <v>635</v>
      </c>
      <c r="G864" s="28" t="n">
        <v>45409</v>
      </c>
      <c r="H864" s="27" t="s">
        <v>146</v>
      </c>
      <c r="I864" s="27" t="s">
        <v>176</v>
      </c>
      <c r="J864" s="27" t="s">
        <v>177</v>
      </c>
      <c r="K864" s="27" t="s">
        <v>138</v>
      </c>
      <c r="L864" s="27" t="n">
        <v>89</v>
      </c>
      <c r="M864" s="27" t="n">
        <v>35</v>
      </c>
      <c r="N864" s="27" t="s">
        <v>127</v>
      </c>
      <c r="O864" s="27" t="s">
        <v>128</v>
      </c>
      <c r="P864" s="27" t="s">
        <v>150</v>
      </c>
      <c r="Q864" s="29" t="n">
        <v>2444.84</v>
      </c>
      <c r="R864" s="27" t="s">
        <v>268</v>
      </c>
      <c r="S864" s="27" t="s">
        <v>197</v>
      </c>
      <c r="T864" s="27" t="n">
        <v>1</v>
      </c>
    </row>
    <row r="865" customFormat="false" ht="15" hidden="false" customHeight="false" outlineLevel="0" collapsed="false">
      <c r="A865" s="30" t="s">
        <v>2057</v>
      </c>
      <c r="B865" s="30" t="s">
        <v>1622</v>
      </c>
      <c r="C865" s="30" t="n">
        <v>41</v>
      </c>
      <c r="D865" s="30" t="s">
        <v>181</v>
      </c>
      <c r="E865" s="31" t="n">
        <v>45349</v>
      </c>
      <c r="F865" s="30" t="s">
        <v>2058</v>
      </c>
      <c r="G865" s="31" t="n">
        <v>45352</v>
      </c>
      <c r="H865" s="30" t="s">
        <v>123</v>
      </c>
      <c r="I865" s="30" t="s">
        <v>155</v>
      </c>
      <c r="J865" s="30" t="s">
        <v>508</v>
      </c>
      <c r="K865" s="30" t="s">
        <v>126</v>
      </c>
      <c r="L865" s="30" t="n">
        <v>41</v>
      </c>
      <c r="M865" s="30" t="n">
        <v>61</v>
      </c>
      <c r="N865" s="30" t="s">
        <v>186</v>
      </c>
      <c r="O865" s="30" t="s">
        <v>139</v>
      </c>
      <c r="P865" s="30" t="s">
        <v>187</v>
      </c>
      <c r="Q865" s="32" t="n">
        <v>7066.74</v>
      </c>
      <c r="R865" s="30" t="s">
        <v>172</v>
      </c>
      <c r="S865" s="30" t="s">
        <v>223</v>
      </c>
      <c r="T865" s="30" t="n">
        <v>2</v>
      </c>
    </row>
    <row r="866" customFormat="false" ht="15" hidden="false" customHeight="false" outlineLevel="0" collapsed="false">
      <c r="A866" s="27" t="s">
        <v>2059</v>
      </c>
      <c r="B866" s="27" t="s">
        <v>2060</v>
      </c>
      <c r="C866" s="27" t="n">
        <v>77</v>
      </c>
      <c r="D866" s="27" t="s">
        <v>121</v>
      </c>
      <c r="E866" s="28" t="n">
        <v>45361</v>
      </c>
      <c r="F866" s="27" t="s">
        <v>981</v>
      </c>
      <c r="G866" s="28" t="n">
        <v>45364</v>
      </c>
      <c r="H866" s="27" t="s">
        <v>146</v>
      </c>
      <c r="I866" s="27" t="s">
        <v>147</v>
      </c>
      <c r="J866" s="27" t="s">
        <v>568</v>
      </c>
      <c r="K866" s="27" t="s">
        <v>156</v>
      </c>
      <c r="L866" s="27" t="n">
        <v>35</v>
      </c>
      <c r="M866" s="27" t="n">
        <v>68</v>
      </c>
      <c r="N866" s="27" t="s">
        <v>127</v>
      </c>
      <c r="O866" s="27" t="s">
        <v>139</v>
      </c>
      <c r="P866" s="27" t="s">
        <v>187</v>
      </c>
      <c r="Q866" s="29" t="n">
        <v>4118.09</v>
      </c>
      <c r="R866" s="27" t="s">
        <v>130</v>
      </c>
      <c r="S866" s="27" t="s">
        <v>157</v>
      </c>
      <c r="T866" s="27" t="n">
        <v>4</v>
      </c>
    </row>
    <row r="867" customFormat="false" ht="15" hidden="false" customHeight="false" outlineLevel="0" collapsed="false">
      <c r="A867" s="30" t="s">
        <v>2061</v>
      </c>
      <c r="B867" s="30" t="s">
        <v>2062</v>
      </c>
      <c r="C867" s="30" t="n">
        <v>74</v>
      </c>
      <c r="D867" s="30" t="s">
        <v>181</v>
      </c>
      <c r="E867" s="31" t="n">
        <v>45600</v>
      </c>
      <c r="F867" s="30" t="s">
        <v>543</v>
      </c>
      <c r="G867" s="31" t="n">
        <v>45601</v>
      </c>
      <c r="H867" s="30" t="s">
        <v>168</v>
      </c>
      <c r="I867" s="30" t="s">
        <v>196</v>
      </c>
      <c r="J867" s="30" t="s">
        <v>371</v>
      </c>
      <c r="K867" s="30" t="s">
        <v>138</v>
      </c>
      <c r="L867" s="30" t="n">
        <v>77</v>
      </c>
      <c r="M867" s="30" t="n">
        <v>21</v>
      </c>
      <c r="N867" s="30" t="s">
        <v>127</v>
      </c>
      <c r="O867" s="30" t="s">
        <v>149</v>
      </c>
      <c r="P867" s="30" t="s">
        <v>140</v>
      </c>
      <c r="Q867" s="32" t="n">
        <v>2210.11</v>
      </c>
      <c r="R867" s="30" t="s">
        <v>130</v>
      </c>
      <c r="S867" s="30" t="s">
        <v>223</v>
      </c>
      <c r="T867" s="30" t="n">
        <v>4</v>
      </c>
    </row>
    <row r="868" customFormat="false" ht="15" hidden="false" customHeight="false" outlineLevel="0" collapsed="false">
      <c r="A868" s="27" t="s">
        <v>2063</v>
      </c>
      <c r="B868" s="27" t="s">
        <v>2064</v>
      </c>
      <c r="C868" s="27" t="n">
        <v>48</v>
      </c>
      <c r="D868" s="27" t="s">
        <v>121</v>
      </c>
      <c r="E868" s="28" t="n">
        <v>45294</v>
      </c>
      <c r="F868" s="27" t="s">
        <v>226</v>
      </c>
      <c r="G868" s="28" t="n">
        <v>45295</v>
      </c>
      <c r="H868" s="27" t="s">
        <v>217</v>
      </c>
      <c r="I868" s="27" t="s">
        <v>282</v>
      </c>
      <c r="J868" s="27" t="s">
        <v>218</v>
      </c>
      <c r="K868" s="27" t="s">
        <v>138</v>
      </c>
      <c r="L868" s="27" t="n">
        <v>34</v>
      </c>
      <c r="M868" s="27" t="n">
        <v>34</v>
      </c>
      <c r="N868" s="27" t="s">
        <v>127</v>
      </c>
      <c r="O868" s="27" t="s">
        <v>149</v>
      </c>
      <c r="P868" s="27" t="s">
        <v>129</v>
      </c>
      <c r="Q868" s="29" t="n">
        <v>1516.31</v>
      </c>
      <c r="R868" s="27" t="s">
        <v>130</v>
      </c>
      <c r="S868" s="27" t="s">
        <v>157</v>
      </c>
      <c r="T868" s="27" t="n">
        <v>4</v>
      </c>
    </row>
    <row r="869" customFormat="false" ht="15" hidden="false" customHeight="false" outlineLevel="0" collapsed="false">
      <c r="A869" s="30" t="s">
        <v>2065</v>
      </c>
      <c r="B869" s="30" t="s">
        <v>955</v>
      </c>
      <c r="C869" s="30" t="n">
        <v>22</v>
      </c>
      <c r="D869" s="30" t="s">
        <v>121</v>
      </c>
      <c r="E869" s="31" t="n">
        <v>45516</v>
      </c>
      <c r="F869" s="30" t="s">
        <v>1255</v>
      </c>
      <c r="G869" s="31" t="n">
        <v>45517</v>
      </c>
      <c r="H869" s="30" t="s">
        <v>146</v>
      </c>
      <c r="I869" s="30" t="s">
        <v>176</v>
      </c>
      <c r="J869" s="30" t="s">
        <v>568</v>
      </c>
      <c r="K869" s="30" t="s">
        <v>138</v>
      </c>
      <c r="L869" s="30" t="n">
        <v>72</v>
      </c>
      <c r="M869" s="30" t="n">
        <v>39</v>
      </c>
      <c r="N869" s="30" t="s">
        <v>127</v>
      </c>
      <c r="O869" s="30" t="s">
        <v>139</v>
      </c>
      <c r="P869" s="30" t="s">
        <v>150</v>
      </c>
      <c r="Q869" s="32" t="n">
        <v>1016.82</v>
      </c>
      <c r="R869" s="30" t="s">
        <v>130</v>
      </c>
      <c r="S869" s="30" t="s">
        <v>141</v>
      </c>
      <c r="T869" s="30" t="n">
        <v>5</v>
      </c>
    </row>
    <row r="870" customFormat="false" ht="15" hidden="false" customHeight="false" outlineLevel="0" collapsed="false">
      <c r="A870" s="27" t="s">
        <v>2066</v>
      </c>
      <c r="B870" s="27" t="s">
        <v>2067</v>
      </c>
      <c r="C870" s="27"/>
      <c r="D870" s="27" t="s">
        <v>121</v>
      </c>
      <c r="E870" s="28" t="n">
        <v>45505</v>
      </c>
      <c r="F870" s="27" t="s">
        <v>308</v>
      </c>
      <c r="G870" s="28" t="n">
        <v>45506</v>
      </c>
      <c r="H870" s="27" t="s">
        <v>135</v>
      </c>
      <c r="I870" s="27"/>
      <c r="J870" s="27" t="s">
        <v>201</v>
      </c>
      <c r="K870" s="27" t="s">
        <v>156</v>
      </c>
      <c r="L870" s="27" t="n">
        <v>50</v>
      </c>
      <c r="M870" s="27" t="n">
        <v>81</v>
      </c>
      <c r="N870" s="27" t="s">
        <v>127</v>
      </c>
      <c r="O870" s="27" t="s">
        <v>171</v>
      </c>
      <c r="P870" s="27" t="s">
        <v>140</v>
      </c>
      <c r="Q870" s="29" t="n">
        <v>3875.52</v>
      </c>
      <c r="R870" s="27" t="s">
        <v>130</v>
      </c>
      <c r="S870" s="27" t="s">
        <v>151</v>
      </c>
      <c r="T870" s="27" t="n">
        <v>3</v>
      </c>
    </row>
    <row r="871" customFormat="false" ht="15" hidden="false" customHeight="false" outlineLevel="0" collapsed="false">
      <c r="A871" s="30" t="s">
        <v>2068</v>
      </c>
      <c r="B871" s="30" t="s">
        <v>1211</v>
      </c>
      <c r="C871" s="30" t="n">
        <v>13</v>
      </c>
      <c r="D871" s="30" t="s">
        <v>397</v>
      </c>
      <c r="E871" s="31" t="n">
        <v>45479</v>
      </c>
      <c r="F871" s="30" t="s">
        <v>1143</v>
      </c>
      <c r="G871" s="31" t="n">
        <v>45479</v>
      </c>
      <c r="H871" s="30" t="s">
        <v>146</v>
      </c>
      <c r="I871" s="30" t="s">
        <v>147</v>
      </c>
      <c r="J871" s="30" t="s">
        <v>177</v>
      </c>
      <c r="K871" s="30" t="s">
        <v>138</v>
      </c>
      <c r="L871" s="30" t="n">
        <v>52</v>
      </c>
      <c r="M871" s="30" t="n">
        <v>25</v>
      </c>
      <c r="N871" s="30" t="s">
        <v>127</v>
      </c>
      <c r="O871" s="30" t="s">
        <v>139</v>
      </c>
      <c r="P871" s="30" t="s">
        <v>140</v>
      </c>
      <c r="Q871" s="32" t="n">
        <v>1099.26</v>
      </c>
      <c r="R871" s="30" t="s">
        <v>130</v>
      </c>
      <c r="S871" s="30" t="s">
        <v>223</v>
      </c>
      <c r="T871" s="30" t="n">
        <v>4</v>
      </c>
    </row>
    <row r="872" customFormat="false" ht="15" hidden="false" customHeight="false" outlineLevel="0" collapsed="false">
      <c r="A872" s="27" t="s">
        <v>2069</v>
      </c>
      <c r="B872" s="27" t="s">
        <v>2070</v>
      </c>
      <c r="C872" s="27" t="n">
        <v>71</v>
      </c>
      <c r="D872" s="27" t="s">
        <v>181</v>
      </c>
      <c r="E872" s="28" t="n">
        <v>45461</v>
      </c>
      <c r="F872" s="27" t="s">
        <v>832</v>
      </c>
      <c r="G872" s="28" t="n">
        <v>45463</v>
      </c>
      <c r="H872" s="27" t="s">
        <v>183</v>
      </c>
      <c r="I872" s="27" t="s">
        <v>430</v>
      </c>
      <c r="J872" s="27" t="s">
        <v>185</v>
      </c>
      <c r="K872" s="27" t="s">
        <v>156</v>
      </c>
      <c r="L872" s="27" t="n">
        <v>34</v>
      </c>
      <c r="M872" s="27" t="n">
        <v>87</v>
      </c>
      <c r="N872" s="27" t="s">
        <v>127</v>
      </c>
      <c r="O872" s="27" t="s">
        <v>149</v>
      </c>
      <c r="P872" s="27" t="s">
        <v>187</v>
      </c>
      <c r="Q872" s="29" t="n">
        <v>4778.35</v>
      </c>
      <c r="R872" s="27" t="s">
        <v>172</v>
      </c>
      <c r="S872" s="27" t="s">
        <v>335</v>
      </c>
      <c r="T872" s="27" t="n">
        <v>1</v>
      </c>
    </row>
    <row r="873" customFormat="false" ht="15" hidden="false" customHeight="false" outlineLevel="0" collapsed="false">
      <c r="A873" s="30" t="s">
        <v>2071</v>
      </c>
      <c r="B873" s="30" t="s">
        <v>2072</v>
      </c>
      <c r="C873" s="30" t="n">
        <v>53</v>
      </c>
      <c r="D873" s="30" t="s">
        <v>181</v>
      </c>
      <c r="E873" s="31" t="n">
        <v>45456</v>
      </c>
      <c r="F873" s="30" t="s">
        <v>503</v>
      </c>
      <c r="G873" s="31" t="n">
        <v>45459</v>
      </c>
      <c r="H873" s="30" t="s">
        <v>168</v>
      </c>
      <c r="I873" s="30" t="s">
        <v>366</v>
      </c>
      <c r="J873" s="30" t="s">
        <v>170</v>
      </c>
      <c r="K873" s="30" t="s">
        <v>156</v>
      </c>
      <c r="L873" s="30" t="n">
        <v>67</v>
      </c>
      <c r="M873" s="30" t="n">
        <v>89</v>
      </c>
      <c r="N873" s="30" t="s">
        <v>186</v>
      </c>
      <c r="O873" s="30" t="s">
        <v>171</v>
      </c>
      <c r="P873" s="30" t="s">
        <v>150</v>
      </c>
      <c r="Q873" s="32" t="n">
        <v>4668.42</v>
      </c>
      <c r="R873" s="30" t="s">
        <v>130</v>
      </c>
      <c r="S873" s="30" t="s">
        <v>131</v>
      </c>
      <c r="T873" s="30" t="n">
        <v>3</v>
      </c>
    </row>
    <row r="874" customFormat="false" ht="15" hidden="false" customHeight="false" outlineLevel="0" collapsed="false">
      <c r="A874" s="27" t="s">
        <v>2073</v>
      </c>
      <c r="B874" s="27" t="s">
        <v>2074</v>
      </c>
      <c r="C874" s="27" t="n">
        <v>30</v>
      </c>
      <c r="D874" s="27" t="s">
        <v>181</v>
      </c>
      <c r="E874" s="28" t="n">
        <v>45327</v>
      </c>
      <c r="F874" s="27" t="s">
        <v>638</v>
      </c>
      <c r="G874" s="28" t="n">
        <v>45328</v>
      </c>
      <c r="H874" s="27" t="s">
        <v>123</v>
      </c>
      <c r="I874" s="27" t="s">
        <v>155</v>
      </c>
      <c r="J874" s="27" t="s">
        <v>305</v>
      </c>
      <c r="K874" s="27" t="s">
        <v>156</v>
      </c>
      <c r="L874" s="27" t="n">
        <v>48</v>
      </c>
      <c r="M874" s="27" t="n">
        <v>41</v>
      </c>
      <c r="N874" s="27" t="s">
        <v>127</v>
      </c>
      <c r="O874" s="27" t="s">
        <v>149</v>
      </c>
      <c r="P874" s="27" t="s">
        <v>140</v>
      </c>
      <c r="Q874" s="29" t="n">
        <v>3933.02</v>
      </c>
      <c r="R874" s="27" t="s">
        <v>130</v>
      </c>
      <c r="S874" s="27" t="s">
        <v>131</v>
      </c>
      <c r="T874" s="27" t="n">
        <v>5</v>
      </c>
    </row>
    <row r="875" customFormat="false" ht="15" hidden="false" customHeight="false" outlineLevel="0" collapsed="false">
      <c r="A875" s="30" t="s">
        <v>2075</v>
      </c>
      <c r="B875" s="30" t="s">
        <v>2076</v>
      </c>
      <c r="C875" s="30" t="n">
        <v>4</v>
      </c>
      <c r="D875" s="30" t="s">
        <v>121</v>
      </c>
      <c r="E875" s="31" t="n">
        <v>45312</v>
      </c>
      <c r="F875" s="30" t="s">
        <v>182</v>
      </c>
      <c r="G875" s="31" t="n">
        <v>45312</v>
      </c>
      <c r="H875" s="30" t="s">
        <v>161</v>
      </c>
      <c r="I875" s="30" t="s">
        <v>538</v>
      </c>
      <c r="J875" s="30" t="s">
        <v>385</v>
      </c>
      <c r="K875" s="30" t="s">
        <v>138</v>
      </c>
      <c r="L875" s="30" t="n">
        <v>88</v>
      </c>
      <c r="M875" s="30" t="n">
        <v>36</v>
      </c>
      <c r="N875" s="30" t="s">
        <v>127</v>
      </c>
      <c r="O875" s="30" t="s">
        <v>139</v>
      </c>
      <c r="P875" s="30" t="s">
        <v>150</v>
      </c>
      <c r="Q875" s="32" t="n">
        <v>2567.89</v>
      </c>
      <c r="R875" s="30" t="s">
        <v>130</v>
      </c>
      <c r="S875" s="30" t="s">
        <v>197</v>
      </c>
      <c r="T875" s="30" t="n">
        <v>4</v>
      </c>
    </row>
    <row r="876" customFormat="false" ht="15" hidden="false" customHeight="false" outlineLevel="0" collapsed="false">
      <c r="A876" s="27" t="s">
        <v>2077</v>
      </c>
      <c r="B876" s="27" t="s">
        <v>420</v>
      </c>
      <c r="C876" s="27" t="n">
        <v>77</v>
      </c>
      <c r="D876" s="27" t="s">
        <v>121</v>
      </c>
      <c r="E876" s="28" t="n">
        <v>45510</v>
      </c>
      <c r="F876" s="27" t="s">
        <v>190</v>
      </c>
      <c r="G876" s="28" t="n">
        <v>45513</v>
      </c>
      <c r="H876" s="27" t="s">
        <v>123</v>
      </c>
      <c r="I876" s="27" t="s">
        <v>124</v>
      </c>
      <c r="J876" s="27" t="s">
        <v>508</v>
      </c>
      <c r="K876" s="27" t="s">
        <v>156</v>
      </c>
      <c r="L876" s="27" t="n">
        <v>39</v>
      </c>
      <c r="M876" s="27" t="n">
        <v>54</v>
      </c>
      <c r="N876" s="27" t="s">
        <v>186</v>
      </c>
      <c r="O876" s="27" t="s">
        <v>139</v>
      </c>
      <c r="P876" s="27" t="s">
        <v>129</v>
      </c>
      <c r="Q876" s="29" t="n">
        <v>3287.37</v>
      </c>
      <c r="R876" s="27" t="s">
        <v>130</v>
      </c>
      <c r="S876" s="27" t="s">
        <v>335</v>
      </c>
      <c r="T876" s="27" t="n">
        <v>4</v>
      </c>
    </row>
    <row r="877" customFormat="false" ht="15" hidden="false" customHeight="false" outlineLevel="0" collapsed="false">
      <c r="A877" s="30" t="s">
        <v>2078</v>
      </c>
      <c r="B877" s="30" t="s">
        <v>864</v>
      </c>
      <c r="C877" s="30" t="n">
        <v>36</v>
      </c>
      <c r="D877" s="30" t="s">
        <v>121</v>
      </c>
      <c r="E877" s="31" t="n">
        <v>45647</v>
      </c>
      <c r="F877" s="30" t="s">
        <v>122</v>
      </c>
      <c r="G877" s="31" t="n">
        <v>45649</v>
      </c>
      <c r="H877" s="30" t="s">
        <v>146</v>
      </c>
      <c r="I877" s="30" t="s">
        <v>176</v>
      </c>
      <c r="J877" s="30" t="s">
        <v>568</v>
      </c>
      <c r="K877" s="30" t="s">
        <v>156</v>
      </c>
      <c r="L877" s="30" t="n">
        <v>41</v>
      </c>
      <c r="M877" s="30" t="n">
        <v>34</v>
      </c>
      <c r="N877" s="30" t="s">
        <v>127</v>
      </c>
      <c r="O877" s="30" t="s">
        <v>139</v>
      </c>
      <c r="P877" s="30" t="s">
        <v>150</v>
      </c>
      <c r="Q877" s="32" t="n">
        <v>2746.2</v>
      </c>
      <c r="R877" s="30" t="s">
        <v>172</v>
      </c>
      <c r="S877" s="30" t="s">
        <v>178</v>
      </c>
      <c r="T877" s="30" t="n">
        <v>4</v>
      </c>
    </row>
    <row r="878" customFormat="false" ht="15" hidden="false" customHeight="false" outlineLevel="0" collapsed="false">
      <c r="A878" s="27" t="s">
        <v>2079</v>
      </c>
      <c r="B878" s="27" t="s">
        <v>2080</v>
      </c>
      <c r="C878" s="27" t="n">
        <v>47</v>
      </c>
      <c r="D878" s="27" t="s">
        <v>121</v>
      </c>
      <c r="E878" s="28" t="n">
        <v>45366</v>
      </c>
      <c r="F878" s="27" t="s">
        <v>1034</v>
      </c>
      <c r="G878" s="28" t="n">
        <v>45368</v>
      </c>
      <c r="H878" s="27" t="s">
        <v>135</v>
      </c>
      <c r="I878" s="27" t="s">
        <v>278</v>
      </c>
      <c r="J878" s="27" t="s">
        <v>201</v>
      </c>
      <c r="K878" s="27" t="s">
        <v>126</v>
      </c>
      <c r="L878" s="27" t="n">
        <v>37</v>
      </c>
      <c r="M878" s="27" t="n">
        <v>47</v>
      </c>
      <c r="N878" s="27" t="s">
        <v>186</v>
      </c>
      <c r="O878" s="27" t="s">
        <v>171</v>
      </c>
      <c r="P878" s="27" t="s">
        <v>187</v>
      </c>
      <c r="Q878" s="29" t="n">
        <v>6353.29</v>
      </c>
      <c r="R878" s="27" t="s">
        <v>462</v>
      </c>
      <c r="S878" s="27" t="s">
        <v>131</v>
      </c>
      <c r="T878" s="27" t="n">
        <v>3</v>
      </c>
    </row>
    <row r="879" customFormat="false" ht="15" hidden="false" customHeight="false" outlineLevel="0" collapsed="false">
      <c r="A879" s="30" t="s">
        <v>2081</v>
      </c>
      <c r="B879" s="30" t="s">
        <v>2082</v>
      </c>
      <c r="C879" s="30" t="n">
        <v>58</v>
      </c>
      <c r="D879" s="30" t="s">
        <v>121</v>
      </c>
      <c r="E879" s="31" t="n">
        <v>45428</v>
      </c>
      <c r="F879" s="30" t="s">
        <v>221</v>
      </c>
      <c r="G879" s="31" t="n">
        <v>45428</v>
      </c>
      <c r="H879" s="30" t="s">
        <v>236</v>
      </c>
      <c r="I879" s="30" t="s">
        <v>237</v>
      </c>
      <c r="J879" s="30" t="s">
        <v>375</v>
      </c>
      <c r="K879" s="30" t="s">
        <v>138</v>
      </c>
      <c r="L879" s="30" t="n">
        <v>42</v>
      </c>
      <c r="M879" s="30" t="n">
        <v>29</v>
      </c>
      <c r="N879" s="30" t="s">
        <v>127</v>
      </c>
      <c r="O879" s="30" t="s">
        <v>139</v>
      </c>
      <c r="P879" s="30" t="s">
        <v>187</v>
      </c>
      <c r="Q879" s="32" t="n">
        <v>2127.16</v>
      </c>
      <c r="R879" s="30" t="s">
        <v>130</v>
      </c>
      <c r="S879" s="30" t="s">
        <v>157</v>
      </c>
      <c r="T879" s="30" t="n">
        <v>5</v>
      </c>
    </row>
    <row r="880" customFormat="false" ht="15" hidden="false" customHeight="false" outlineLevel="0" collapsed="false">
      <c r="A880" s="27" t="s">
        <v>2083</v>
      </c>
      <c r="B880" s="27" t="s">
        <v>2084</v>
      </c>
      <c r="C880" s="27" t="n">
        <v>51</v>
      </c>
      <c r="D880" s="27" t="s">
        <v>121</v>
      </c>
      <c r="E880" s="28" t="n">
        <v>45308</v>
      </c>
      <c r="F880" s="27" t="s">
        <v>1899</v>
      </c>
      <c r="G880" s="28" t="n">
        <v>45309</v>
      </c>
      <c r="H880" s="27" t="s">
        <v>161</v>
      </c>
      <c r="I880" s="27" t="s">
        <v>162</v>
      </c>
      <c r="J880" s="27" t="s">
        <v>163</v>
      </c>
      <c r="K880" s="27" t="s">
        <v>138</v>
      </c>
      <c r="L880" s="27" t="n">
        <v>76</v>
      </c>
      <c r="M880" s="27" t="n">
        <v>16</v>
      </c>
      <c r="N880" s="27" t="s">
        <v>127</v>
      </c>
      <c r="O880" s="27" t="s">
        <v>128</v>
      </c>
      <c r="P880" s="27" t="s">
        <v>140</v>
      </c>
      <c r="Q880" s="29" t="n">
        <v>1643.6</v>
      </c>
      <c r="R880" s="27" t="s">
        <v>130</v>
      </c>
      <c r="S880" s="27" t="s">
        <v>500</v>
      </c>
      <c r="T880" s="27" t="n">
        <v>4</v>
      </c>
    </row>
    <row r="881" customFormat="false" ht="15" hidden="false" customHeight="false" outlineLevel="0" collapsed="false">
      <c r="A881" s="30" t="s">
        <v>2085</v>
      </c>
      <c r="B881" s="30" t="s">
        <v>2086</v>
      </c>
      <c r="C881" s="30" t="n">
        <v>31</v>
      </c>
      <c r="D881" s="30" t="s">
        <v>121</v>
      </c>
      <c r="E881" s="31" t="n">
        <v>45642</v>
      </c>
      <c r="F881" s="30" t="s">
        <v>997</v>
      </c>
      <c r="G881" s="31" t="n">
        <v>45644</v>
      </c>
      <c r="H881" s="30" t="s">
        <v>217</v>
      </c>
      <c r="I881" s="30" t="s">
        <v>344</v>
      </c>
      <c r="J881" s="30" t="s">
        <v>294</v>
      </c>
      <c r="K881" s="30" t="s">
        <v>156</v>
      </c>
      <c r="L881" s="30" t="n">
        <v>51</v>
      </c>
      <c r="M881" s="30" t="n">
        <v>76</v>
      </c>
      <c r="N881" s="30" t="s">
        <v>127</v>
      </c>
      <c r="O881" s="30" t="s">
        <v>139</v>
      </c>
      <c r="P881" s="30" t="s">
        <v>187</v>
      </c>
      <c r="Q881" s="32" t="n">
        <v>3598.94</v>
      </c>
      <c r="R881" s="30" t="s">
        <v>130</v>
      </c>
      <c r="S881" s="30" t="s">
        <v>164</v>
      </c>
      <c r="T881" s="30" t="n">
        <v>4</v>
      </c>
    </row>
    <row r="882" customFormat="false" ht="15" hidden="false" customHeight="false" outlineLevel="0" collapsed="false">
      <c r="A882" s="27" t="s">
        <v>2087</v>
      </c>
      <c r="B882" s="27" t="s">
        <v>1717</v>
      </c>
      <c r="C882" s="27" t="n">
        <v>32</v>
      </c>
      <c r="D882" s="27" t="s">
        <v>181</v>
      </c>
      <c r="E882" s="28" t="n">
        <v>45579</v>
      </c>
      <c r="F882" s="27" t="s">
        <v>511</v>
      </c>
      <c r="G882" s="28" t="n">
        <v>45585</v>
      </c>
      <c r="H882" s="27" t="s">
        <v>168</v>
      </c>
      <c r="I882" s="27" t="s">
        <v>169</v>
      </c>
      <c r="J882" s="27" t="s">
        <v>441</v>
      </c>
      <c r="K882" s="27" t="s">
        <v>126</v>
      </c>
      <c r="L882" s="27" t="n">
        <v>43</v>
      </c>
      <c r="M882" s="27" t="n">
        <v>102</v>
      </c>
      <c r="N882" s="27" t="s">
        <v>186</v>
      </c>
      <c r="O882" s="27" t="s">
        <v>128</v>
      </c>
      <c r="P882" s="27" t="s">
        <v>140</v>
      </c>
      <c r="Q882" s="29" t="n">
        <v>8401.68</v>
      </c>
      <c r="R882" s="27" t="s">
        <v>172</v>
      </c>
      <c r="S882" s="27" t="s">
        <v>141</v>
      </c>
      <c r="T882" s="27" t="n">
        <v>2</v>
      </c>
    </row>
    <row r="883" customFormat="false" ht="15" hidden="false" customHeight="false" outlineLevel="0" collapsed="false">
      <c r="A883" s="30" t="s">
        <v>2088</v>
      </c>
      <c r="B883" s="30" t="s">
        <v>276</v>
      </c>
      <c r="C883" s="30" t="n">
        <v>71</v>
      </c>
      <c r="D883" s="30" t="s">
        <v>121</v>
      </c>
      <c r="E883" s="31" t="n">
        <v>45495</v>
      </c>
      <c r="F883" s="30" t="s">
        <v>347</v>
      </c>
      <c r="G883" s="31" t="n">
        <v>45498</v>
      </c>
      <c r="H883" s="30" t="s">
        <v>123</v>
      </c>
      <c r="I883" s="30" t="s">
        <v>304</v>
      </c>
      <c r="J883" s="30" t="s">
        <v>508</v>
      </c>
      <c r="K883" s="30" t="s">
        <v>126</v>
      </c>
      <c r="L883" s="30" t="n">
        <v>40</v>
      </c>
      <c r="M883" s="30" t="n">
        <v>145</v>
      </c>
      <c r="N883" s="30" t="s">
        <v>127</v>
      </c>
      <c r="O883" s="30" t="s">
        <v>139</v>
      </c>
      <c r="P883" s="30" t="s">
        <v>150</v>
      </c>
      <c r="Q883" s="32" t="n">
        <v>8872.64</v>
      </c>
      <c r="R883" s="30" t="s">
        <v>268</v>
      </c>
      <c r="S883" s="30" t="s">
        <v>141</v>
      </c>
      <c r="T883" s="30" t="n">
        <v>3</v>
      </c>
    </row>
    <row r="884" customFormat="false" ht="15" hidden="false" customHeight="false" outlineLevel="0" collapsed="false">
      <c r="A884" s="27" t="s">
        <v>2089</v>
      </c>
      <c r="B884" s="27" t="s">
        <v>632</v>
      </c>
      <c r="C884" s="27" t="n">
        <v>30</v>
      </c>
      <c r="D884" s="27" t="s">
        <v>181</v>
      </c>
      <c r="E884" s="28" t="n">
        <v>45304</v>
      </c>
      <c r="F884" s="27" t="s">
        <v>840</v>
      </c>
      <c r="G884" s="28" t="n">
        <v>45306</v>
      </c>
      <c r="H884" s="27" t="s">
        <v>123</v>
      </c>
      <c r="I884" s="27" t="s">
        <v>155</v>
      </c>
      <c r="J884" s="27" t="s">
        <v>227</v>
      </c>
      <c r="K884" s="27" t="s">
        <v>156</v>
      </c>
      <c r="L884" s="27" t="n">
        <v>70</v>
      </c>
      <c r="M884" s="27" t="n">
        <v>89</v>
      </c>
      <c r="N884" s="27" t="s">
        <v>186</v>
      </c>
      <c r="O884" s="27" t="s">
        <v>171</v>
      </c>
      <c r="P884" s="27" t="s">
        <v>187</v>
      </c>
      <c r="Q884" s="29" t="n">
        <v>4196.15</v>
      </c>
      <c r="R884" s="27" t="s">
        <v>130</v>
      </c>
      <c r="S884" s="27" t="s">
        <v>192</v>
      </c>
      <c r="T884" s="27" t="n">
        <v>4</v>
      </c>
    </row>
    <row r="885" customFormat="false" ht="15" hidden="false" customHeight="false" outlineLevel="0" collapsed="false">
      <c r="A885" s="30" t="s">
        <v>2090</v>
      </c>
      <c r="B885" s="30" t="s">
        <v>1883</v>
      </c>
      <c r="C885" s="30" t="n">
        <v>66</v>
      </c>
      <c r="D885" s="30" t="s">
        <v>121</v>
      </c>
      <c r="E885" s="31" t="n">
        <v>45576</v>
      </c>
      <c r="F885" s="30" t="s">
        <v>265</v>
      </c>
      <c r="G885" s="31" t="n">
        <v>45577</v>
      </c>
      <c r="H885" s="30" t="s">
        <v>146</v>
      </c>
      <c r="I885" s="30" t="s">
        <v>309</v>
      </c>
      <c r="J885" s="30" t="s">
        <v>568</v>
      </c>
      <c r="K885" s="30" t="s">
        <v>156</v>
      </c>
      <c r="L885" s="30" t="n">
        <v>48</v>
      </c>
      <c r="M885" s="30" t="n">
        <v>60</v>
      </c>
      <c r="N885" s="30" t="s">
        <v>186</v>
      </c>
      <c r="O885" s="30" t="s">
        <v>128</v>
      </c>
      <c r="P885" s="30" t="s">
        <v>129</v>
      </c>
      <c r="Q885" s="32" t="n">
        <v>4713.05</v>
      </c>
      <c r="R885" s="30" t="s">
        <v>130</v>
      </c>
      <c r="S885" s="30" t="s">
        <v>223</v>
      </c>
      <c r="T885" s="30" t="n">
        <v>3</v>
      </c>
    </row>
    <row r="886" customFormat="false" ht="15" hidden="false" customHeight="false" outlineLevel="0" collapsed="false">
      <c r="A886" s="27" t="s">
        <v>2091</v>
      </c>
      <c r="B886" s="27" t="s">
        <v>2092</v>
      </c>
      <c r="C886" s="27"/>
      <c r="D886" s="27" t="s">
        <v>121</v>
      </c>
      <c r="E886" s="28" t="n">
        <v>45348</v>
      </c>
      <c r="F886" s="27" t="s">
        <v>1593</v>
      </c>
      <c r="G886" s="28" t="n">
        <v>45348</v>
      </c>
      <c r="H886" s="27" t="s">
        <v>206</v>
      </c>
      <c r="I886" s="27" t="s">
        <v>300</v>
      </c>
      <c r="J886" s="27" t="s">
        <v>593</v>
      </c>
      <c r="K886" s="27" t="s">
        <v>138</v>
      </c>
      <c r="L886" s="27" t="n">
        <v>78</v>
      </c>
      <c r="M886" s="27" t="n">
        <v>17</v>
      </c>
      <c r="N886" s="27" t="s">
        <v>127</v>
      </c>
      <c r="O886" s="27" t="s">
        <v>149</v>
      </c>
      <c r="P886" s="27" t="s">
        <v>187</v>
      </c>
      <c r="Q886" s="29" t="n">
        <v>1818.91</v>
      </c>
      <c r="R886" s="27" t="s">
        <v>130</v>
      </c>
      <c r="S886" s="27" t="s">
        <v>192</v>
      </c>
      <c r="T886" s="27" t="n">
        <v>5</v>
      </c>
    </row>
    <row r="887" customFormat="false" ht="15" hidden="false" customHeight="false" outlineLevel="0" collapsed="false">
      <c r="A887" s="30" t="s">
        <v>2093</v>
      </c>
      <c r="B887" s="30" t="s">
        <v>952</v>
      </c>
      <c r="C887" s="30" t="n">
        <v>24</v>
      </c>
      <c r="D887" s="30" t="s">
        <v>181</v>
      </c>
      <c r="E887" s="31" t="n">
        <v>45490</v>
      </c>
      <c r="F887" s="30" t="s">
        <v>378</v>
      </c>
      <c r="G887" s="31" t="n">
        <v>45493</v>
      </c>
      <c r="H887" s="30" t="s">
        <v>168</v>
      </c>
      <c r="I887" s="30" t="s">
        <v>169</v>
      </c>
      <c r="J887" s="30" t="s">
        <v>170</v>
      </c>
      <c r="K887" s="30" t="s">
        <v>156</v>
      </c>
      <c r="L887" s="30" t="n">
        <v>45</v>
      </c>
      <c r="M887" s="30" t="n">
        <v>49</v>
      </c>
      <c r="N887" s="30" t="s">
        <v>186</v>
      </c>
      <c r="O887" s="30" t="s">
        <v>149</v>
      </c>
      <c r="P887" s="30" t="s">
        <v>187</v>
      </c>
      <c r="Q887" s="32" t="n">
        <v>3739.2</v>
      </c>
      <c r="R887" s="30" t="s">
        <v>268</v>
      </c>
      <c r="S887" s="30" t="s">
        <v>734</v>
      </c>
      <c r="T887" s="30" t="n">
        <v>3</v>
      </c>
    </row>
    <row r="888" customFormat="false" ht="15" hidden="false" customHeight="false" outlineLevel="0" collapsed="false">
      <c r="A888" s="27" t="s">
        <v>2094</v>
      </c>
      <c r="B888" s="27" t="s">
        <v>2095</v>
      </c>
      <c r="C888" s="27"/>
      <c r="D888" s="27" t="s">
        <v>181</v>
      </c>
      <c r="E888" s="28" t="n">
        <v>45616</v>
      </c>
      <c r="F888" s="27" t="s">
        <v>435</v>
      </c>
      <c r="G888" s="28" t="n">
        <v>45618</v>
      </c>
      <c r="H888" s="27" t="s">
        <v>135</v>
      </c>
      <c r="I888" s="27" t="s">
        <v>251</v>
      </c>
      <c r="J888" s="27" t="s">
        <v>201</v>
      </c>
      <c r="K888" s="27" t="s">
        <v>156</v>
      </c>
      <c r="L888" s="27" t="n">
        <v>34</v>
      </c>
      <c r="M888" s="27" t="n">
        <v>75</v>
      </c>
      <c r="N888" s="27" t="s">
        <v>186</v>
      </c>
      <c r="O888" s="27" t="s">
        <v>128</v>
      </c>
      <c r="P888" s="27" t="s">
        <v>129</v>
      </c>
      <c r="Q888" s="29" t="n">
        <v>3560.34</v>
      </c>
      <c r="R888" s="27" t="s">
        <v>268</v>
      </c>
      <c r="S888" s="27" t="s">
        <v>192</v>
      </c>
      <c r="T888" s="27" t="n">
        <v>3</v>
      </c>
    </row>
    <row r="889" customFormat="false" ht="15" hidden="false" customHeight="false" outlineLevel="0" collapsed="false">
      <c r="A889" s="30" t="s">
        <v>2096</v>
      </c>
      <c r="B889" s="30" t="s">
        <v>2097</v>
      </c>
      <c r="C889" s="30" t="n">
        <v>23</v>
      </c>
      <c r="D889" s="30" t="s">
        <v>121</v>
      </c>
      <c r="E889" s="31" t="n">
        <v>45584</v>
      </c>
      <c r="F889" s="30" t="s">
        <v>1023</v>
      </c>
      <c r="G889" s="31" t="n">
        <v>45589</v>
      </c>
      <c r="H889" s="30" t="s">
        <v>135</v>
      </c>
      <c r="I889" s="30" t="s">
        <v>278</v>
      </c>
      <c r="J889" s="30" t="s">
        <v>137</v>
      </c>
      <c r="K889" s="30" t="s">
        <v>202</v>
      </c>
      <c r="L889" s="30" t="n">
        <v>0</v>
      </c>
      <c r="M889" s="30" t="n">
        <v>168</v>
      </c>
      <c r="N889" s="30" t="s">
        <v>186</v>
      </c>
      <c r="O889" s="30" t="s">
        <v>149</v>
      </c>
      <c r="P889" s="30" t="s">
        <v>150</v>
      </c>
      <c r="Q889" s="32" t="n">
        <v>17536.18</v>
      </c>
      <c r="R889" s="30" t="s">
        <v>172</v>
      </c>
      <c r="S889" s="30" t="s">
        <v>141</v>
      </c>
      <c r="T889" s="30" t="n">
        <v>4</v>
      </c>
    </row>
    <row r="890" customFormat="false" ht="15" hidden="false" customHeight="false" outlineLevel="0" collapsed="false">
      <c r="A890" s="27" t="s">
        <v>2098</v>
      </c>
      <c r="B890" s="27" t="s">
        <v>1417</v>
      </c>
      <c r="C890" s="27" t="n">
        <v>46</v>
      </c>
      <c r="D890" s="27" t="s">
        <v>121</v>
      </c>
      <c r="E890" s="28" t="n">
        <v>45313</v>
      </c>
      <c r="F890" s="27" t="s">
        <v>1233</v>
      </c>
      <c r="G890" s="28" t="n">
        <v>45319</v>
      </c>
      <c r="H890" s="27" t="s">
        <v>183</v>
      </c>
      <c r="I890" s="27" t="s">
        <v>212</v>
      </c>
      <c r="J890" s="27" t="s">
        <v>185</v>
      </c>
      <c r="K890" s="27" t="s">
        <v>126</v>
      </c>
      <c r="L890" s="27" t="n">
        <v>39</v>
      </c>
      <c r="M890" s="27" t="n">
        <v>64</v>
      </c>
      <c r="N890" s="27" t="s">
        <v>186</v>
      </c>
      <c r="O890" s="27" t="s">
        <v>128</v>
      </c>
      <c r="P890" s="27" t="s">
        <v>187</v>
      </c>
      <c r="Q890" s="29" t="n">
        <v>6533.76</v>
      </c>
      <c r="R890" s="27" t="s">
        <v>130</v>
      </c>
      <c r="S890" s="27" t="s">
        <v>131</v>
      </c>
      <c r="T890" s="27" t="n">
        <v>4</v>
      </c>
    </row>
    <row r="891" customFormat="false" ht="15" hidden="false" customHeight="false" outlineLevel="0" collapsed="false">
      <c r="A891" s="30" t="s">
        <v>2099</v>
      </c>
      <c r="B891" s="30" t="s">
        <v>2100</v>
      </c>
      <c r="C891" s="30" t="n">
        <v>78</v>
      </c>
      <c r="D891" s="30" t="s">
        <v>181</v>
      </c>
      <c r="E891" s="31" t="n">
        <v>45354</v>
      </c>
      <c r="F891" s="30" t="s">
        <v>2101</v>
      </c>
      <c r="G891" s="31" t="n">
        <v>45357</v>
      </c>
      <c r="H891" s="30" t="s">
        <v>242</v>
      </c>
      <c r="I891" s="30" t="s">
        <v>243</v>
      </c>
      <c r="J891" s="30" t="s">
        <v>422</v>
      </c>
      <c r="K891" s="30" t="s">
        <v>126</v>
      </c>
      <c r="L891" s="30" t="n">
        <v>42</v>
      </c>
      <c r="M891" s="30" t="n">
        <v>117</v>
      </c>
      <c r="N891" s="30" t="s">
        <v>186</v>
      </c>
      <c r="O891" s="30" t="s">
        <v>128</v>
      </c>
      <c r="P891" s="30" t="s">
        <v>187</v>
      </c>
      <c r="Q891" s="32" t="n">
        <v>8601.21</v>
      </c>
      <c r="R891" s="30" t="s">
        <v>268</v>
      </c>
      <c r="S891" s="30" t="s">
        <v>335</v>
      </c>
      <c r="T891" s="30" t="n">
        <v>4</v>
      </c>
    </row>
    <row r="892" customFormat="false" ht="15" hidden="false" customHeight="false" outlineLevel="0" collapsed="false">
      <c r="A892" s="27" t="s">
        <v>2102</v>
      </c>
      <c r="B892" s="27" t="s">
        <v>1537</v>
      </c>
      <c r="C892" s="27" t="n">
        <v>32</v>
      </c>
      <c r="D892" s="27" t="s">
        <v>181</v>
      </c>
      <c r="E892" s="28" t="n">
        <v>45588</v>
      </c>
      <c r="F892" s="27" t="s">
        <v>290</v>
      </c>
      <c r="G892" s="28" t="n">
        <v>45593</v>
      </c>
      <c r="H892" s="27" t="s">
        <v>236</v>
      </c>
      <c r="I892" s="27" t="s">
        <v>266</v>
      </c>
      <c r="J892" s="27" t="s">
        <v>238</v>
      </c>
      <c r="K892" s="27" t="s">
        <v>126</v>
      </c>
      <c r="L892" s="27" t="n">
        <v>5</v>
      </c>
      <c r="M892" s="27" t="n">
        <v>134</v>
      </c>
      <c r="N892" s="27" t="s">
        <v>186</v>
      </c>
      <c r="O892" s="27" t="s">
        <v>128</v>
      </c>
      <c r="P892" s="27" t="s">
        <v>140</v>
      </c>
      <c r="Q892" s="29" t="n">
        <v>8422.13</v>
      </c>
      <c r="R892" s="27" t="s">
        <v>130</v>
      </c>
      <c r="S892" s="27" t="s">
        <v>141</v>
      </c>
      <c r="T892" s="27" t="n">
        <v>5</v>
      </c>
    </row>
    <row r="893" customFormat="false" ht="15" hidden="false" customHeight="false" outlineLevel="0" collapsed="false">
      <c r="A893" s="30" t="s">
        <v>2103</v>
      </c>
      <c r="B893" s="30" t="s">
        <v>2104</v>
      </c>
      <c r="C893" s="30" t="n">
        <v>32</v>
      </c>
      <c r="D893" s="30" t="s">
        <v>121</v>
      </c>
      <c r="E893" s="31" t="n">
        <v>45419</v>
      </c>
      <c r="F893" s="30" t="s">
        <v>205</v>
      </c>
      <c r="G893" s="31" t="n">
        <v>45420</v>
      </c>
      <c r="H893" s="30" t="s">
        <v>146</v>
      </c>
      <c r="I893" s="30" t="s">
        <v>147</v>
      </c>
      <c r="J893" s="30" t="s">
        <v>568</v>
      </c>
      <c r="K893" s="30" t="s">
        <v>156</v>
      </c>
      <c r="L893" s="30" t="n">
        <v>21</v>
      </c>
      <c r="M893" s="30" t="n">
        <v>44</v>
      </c>
      <c r="N893" s="30" t="s">
        <v>186</v>
      </c>
      <c r="O893" s="30" t="s">
        <v>171</v>
      </c>
      <c r="P893" s="30" t="s">
        <v>187</v>
      </c>
      <c r="Q893" s="32" t="n">
        <v>3343.46</v>
      </c>
      <c r="R893" s="30" t="s">
        <v>268</v>
      </c>
      <c r="S893" s="30" t="s">
        <v>131</v>
      </c>
      <c r="T893" s="30" t="n">
        <v>4</v>
      </c>
    </row>
    <row r="894" customFormat="false" ht="15" hidden="false" customHeight="false" outlineLevel="0" collapsed="false">
      <c r="A894" s="27" t="s">
        <v>2105</v>
      </c>
      <c r="B894" s="27" t="s">
        <v>1448</v>
      </c>
      <c r="C894" s="27" t="n">
        <v>54</v>
      </c>
      <c r="D894" s="27" t="s">
        <v>181</v>
      </c>
      <c r="E894" s="28" t="n">
        <v>45416</v>
      </c>
      <c r="F894" s="27" t="s">
        <v>1263</v>
      </c>
      <c r="G894" s="28" t="n">
        <v>45416</v>
      </c>
      <c r="H894" s="27" t="s">
        <v>183</v>
      </c>
      <c r="I894" s="27" t="s">
        <v>430</v>
      </c>
      <c r="J894" s="27" t="s">
        <v>213</v>
      </c>
      <c r="K894" s="27" t="s">
        <v>156</v>
      </c>
      <c r="L894" s="27" t="n">
        <v>28</v>
      </c>
      <c r="M894" s="27" t="n">
        <v>30</v>
      </c>
      <c r="N894" s="27" t="s">
        <v>127</v>
      </c>
      <c r="O894" s="27" t="s">
        <v>139</v>
      </c>
      <c r="P894" s="27" t="s">
        <v>129</v>
      </c>
      <c r="Q894" s="29" t="n">
        <v>2825.83</v>
      </c>
      <c r="R894" s="27" t="s">
        <v>130</v>
      </c>
      <c r="S894" s="27" t="s">
        <v>178</v>
      </c>
      <c r="T894" s="27" t="n">
        <v>4</v>
      </c>
    </row>
    <row r="895" customFormat="false" ht="15" hidden="false" customHeight="false" outlineLevel="0" collapsed="false">
      <c r="A895" s="30" t="s">
        <v>2106</v>
      </c>
      <c r="B895" s="30" t="s">
        <v>707</v>
      </c>
      <c r="C895" s="30" t="n">
        <v>0</v>
      </c>
      <c r="D895" s="30" t="s">
        <v>121</v>
      </c>
      <c r="E895" s="31" t="n">
        <v>45476</v>
      </c>
      <c r="F895" s="30" t="s">
        <v>1511</v>
      </c>
      <c r="G895" s="31" t="n">
        <v>45477</v>
      </c>
      <c r="H895" s="30" t="s">
        <v>123</v>
      </c>
      <c r="I895" s="30" t="s">
        <v>304</v>
      </c>
      <c r="J895" s="30" t="s">
        <v>227</v>
      </c>
      <c r="K895" s="30" t="s">
        <v>138</v>
      </c>
      <c r="L895" s="30" t="n">
        <v>45</v>
      </c>
      <c r="M895" s="30" t="n">
        <v>16</v>
      </c>
      <c r="N895" s="30" t="s">
        <v>127</v>
      </c>
      <c r="O895" s="30" t="s">
        <v>128</v>
      </c>
      <c r="P895" s="30" t="s">
        <v>150</v>
      </c>
      <c r="Q895" s="32" t="n">
        <v>2039.31</v>
      </c>
      <c r="R895" s="30" t="s">
        <v>130</v>
      </c>
      <c r="S895" s="30" t="s">
        <v>192</v>
      </c>
      <c r="T895" s="30" t="n">
        <v>4</v>
      </c>
    </row>
    <row r="896" customFormat="false" ht="15" hidden="false" customHeight="false" outlineLevel="0" collapsed="false">
      <c r="A896" s="27" t="s">
        <v>2107</v>
      </c>
      <c r="B896" s="27" t="s">
        <v>1970</v>
      </c>
      <c r="C896" s="27" t="n">
        <v>64</v>
      </c>
      <c r="D896" s="27" t="s">
        <v>181</v>
      </c>
      <c r="E896" s="28" t="n">
        <v>45629</v>
      </c>
      <c r="F896" s="27" t="s">
        <v>394</v>
      </c>
      <c r="G896" s="28" t="n">
        <v>45629</v>
      </c>
      <c r="H896" s="27" t="s">
        <v>217</v>
      </c>
      <c r="I896" s="27" t="s">
        <v>344</v>
      </c>
      <c r="J896" s="27" t="s">
        <v>294</v>
      </c>
      <c r="K896" s="27" t="s">
        <v>138</v>
      </c>
      <c r="L896" s="27" t="n">
        <v>90</v>
      </c>
      <c r="M896" s="27" t="n">
        <v>26</v>
      </c>
      <c r="N896" s="27" t="s">
        <v>127</v>
      </c>
      <c r="O896" s="27" t="s">
        <v>171</v>
      </c>
      <c r="P896" s="27" t="s">
        <v>150</v>
      </c>
      <c r="Q896" s="29" t="n">
        <v>2071.9</v>
      </c>
      <c r="R896" s="27" t="s">
        <v>130</v>
      </c>
      <c r="S896" s="27" t="s">
        <v>197</v>
      </c>
      <c r="T896" s="27" t="n">
        <v>2</v>
      </c>
    </row>
    <row r="897" customFormat="false" ht="15" hidden="false" customHeight="false" outlineLevel="0" collapsed="false">
      <c r="A897" s="30" t="s">
        <v>2108</v>
      </c>
      <c r="B897" s="30" t="s">
        <v>2109</v>
      </c>
      <c r="C897" s="30" t="n">
        <v>54</v>
      </c>
      <c r="D897" s="30" t="s">
        <v>121</v>
      </c>
      <c r="E897" s="31" t="n">
        <v>45334</v>
      </c>
      <c r="F897" s="30" t="s">
        <v>1238</v>
      </c>
      <c r="G897" s="31" t="n">
        <v>45336</v>
      </c>
      <c r="H897" s="30" t="s">
        <v>206</v>
      </c>
      <c r="I897" s="30" t="s">
        <v>232</v>
      </c>
      <c r="J897" s="30" t="s">
        <v>615</v>
      </c>
      <c r="K897" s="30" t="s">
        <v>156</v>
      </c>
      <c r="L897" s="30" t="n">
        <v>56</v>
      </c>
      <c r="M897" s="30" t="n">
        <v>70</v>
      </c>
      <c r="N897" s="30" t="s">
        <v>186</v>
      </c>
      <c r="O897" s="30" t="s">
        <v>149</v>
      </c>
      <c r="P897" s="30" t="s">
        <v>129</v>
      </c>
      <c r="Q897" s="32" t="n">
        <v>5045.79</v>
      </c>
      <c r="R897" s="30" t="s">
        <v>130</v>
      </c>
      <c r="S897" s="30" t="s">
        <v>164</v>
      </c>
      <c r="T897" s="30" t="n">
        <v>5</v>
      </c>
    </row>
    <row r="898" customFormat="false" ht="15" hidden="false" customHeight="false" outlineLevel="0" collapsed="false">
      <c r="A898" s="27" t="s">
        <v>2110</v>
      </c>
      <c r="B898" s="27" t="s">
        <v>2040</v>
      </c>
      <c r="C898" s="27" t="n">
        <v>67</v>
      </c>
      <c r="D898" s="27" t="s">
        <v>121</v>
      </c>
      <c r="E898" s="28" t="n">
        <v>45631</v>
      </c>
      <c r="F898" s="27" t="s">
        <v>405</v>
      </c>
      <c r="G898" s="28" t="n">
        <v>45636</v>
      </c>
      <c r="H898" s="27" t="s">
        <v>168</v>
      </c>
      <c r="I898" s="27" t="s">
        <v>196</v>
      </c>
      <c r="J898" s="27" t="s">
        <v>191</v>
      </c>
      <c r="K898" s="27" t="s">
        <v>126</v>
      </c>
      <c r="L898" s="27" t="n">
        <v>19</v>
      </c>
      <c r="M898" s="27" t="n">
        <v>54</v>
      </c>
      <c r="N898" s="27" t="s">
        <v>186</v>
      </c>
      <c r="O898" s="27" t="s">
        <v>139</v>
      </c>
      <c r="P898" s="27" t="s">
        <v>187</v>
      </c>
      <c r="Q898" s="29" t="n">
        <v>6832.69</v>
      </c>
      <c r="R898" s="27" t="s">
        <v>130</v>
      </c>
      <c r="S898" s="27" t="s">
        <v>131</v>
      </c>
      <c r="T898" s="27" t="n">
        <v>4</v>
      </c>
    </row>
    <row r="899" customFormat="false" ht="15" hidden="false" customHeight="false" outlineLevel="0" collapsed="false">
      <c r="A899" s="30" t="s">
        <v>2111</v>
      </c>
      <c r="B899" s="30" t="s">
        <v>802</v>
      </c>
      <c r="C899" s="30" t="n">
        <v>25</v>
      </c>
      <c r="D899" s="30" t="s">
        <v>121</v>
      </c>
      <c r="E899" s="31" t="n">
        <v>45454</v>
      </c>
      <c r="F899" s="30" t="s">
        <v>277</v>
      </c>
      <c r="G899" s="31" t="n">
        <v>45457</v>
      </c>
      <c r="H899" s="30" t="s">
        <v>183</v>
      </c>
      <c r="I899" s="30" t="s">
        <v>184</v>
      </c>
      <c r="J899" s="30" t="s">
        <v>213</v>
      </c>
      <c r="K899" s="30" t="s">
        <v>156</v>
      </c>
      <c r="L899" s="30" t="n">
        <v>45</v>
      </c>
      <c r="M899" s="30" t="n">
        <v>90</v>
      </c>
      <c r="N899" s="30" t="s">
        <v>127</v>
      </c>
      <c r="O899" s="30" t="s">
        <v>128</v>
      </c>
      <c r="P899" s="30" t="s">
        <v>150</v>
      </c>
      <c r="Q899" s="32" t="n">
        <v>4537.96</v>
      </c>
      <c r="R899" s="30" t="s">
        <v>130</v>
      </c>
      <c r="S899" s="30" t="s">
        <v>151</v>
      </c>
      <c r="T899" s="30" t="n">
        <v>5</v>
      </c>
    </row>
    <row r="900" customFormat="false" ht="15" hidden="false" customHeight="false" outlineLevel="0" collapsed="false">
      <c r="A900" s="27" t="s">
        <v>2112</v>
      </c>
      <c r="B900" s="27" t="s">
        <v>1448</v>
      </c>
      <c r="C900" s="27" t="n">
        <v>53</v>
      </c>
      <c r="D900" s="27" t="s">
        <v>121</v>
      </c>
      <c r="E900" s="28" t="n">
        <v>45306</v>
      </c>
      <c r="F900" s="27" t="s">
        <v>791</v>
      </c>
      <c r="G900" s="28" t="n">
        <v>45307</v>
      </c>
      <c r="H900" s="27" t="s">
        <v>161</v>
      </c>
      <c r="I900" s="27" t="s">
        <v>538</v>
      </c>
      <c r="J900" s="27" t="s">
        <v>385</v>
      </c>
      <c r="K900" s="27" t="s">
        <v>156</v>
      </c>
      <c r="L900" s="27" t="n">
        <v>58</v>
      </c>
      <c r="M900" s="27" t="n">
        <v>30</v>
      </c>
      <c r="N900" s="27" t="s">
        <v>186</v>
      </c>
      <c r="O900" s="27" t="s">
        <v>139</v>
      </c>
      <c r="P900" s="27" t="s">
        <v>140</v>
      </c>
      <c r="Q900" s="29" t="n">
        <v>4116.61</v>
      </c>
      <c r="R900" s="27" t="s">
        <v>172</v>
      </c>
      <c r="S900" s="27" t="s">
        <v>131</v>
      </c>
      <c r="T900" s="27" t="n">
        <v>3</v>
      </c>
    </row>
    <row r="901" customFormat="false" ht="15" hidden="false" customHeight="false" outlineLevel="0" collapsed="false">
      <c r="A901" s="30" t="s">
        <v>2113</v>
      </c>
      <c r="B901" s="30" t="s">
        <v>2114</v>
      </c>
      <c r="C901" s="30" t="n">
        <v>58</v>
      </c>
      <c r="D901" s="30" t="s">
        <v>121</v>
      </c>
      <c r="E901" s="31" t="n">
        <v>45594</v>
      </c>
      <c r="F901" s="30" t="s">
        <v>122</v>
      </c>
      <c r="G901" s="31" t="n">
        <v>45594</v>
      </c>
      <c r="H901" s="30" t="s">
        <v>135</v>
      </c>
      <c r="I901" s="30" t="s">
        <v>251</v>
      </c>
      <c r="J901" s="30" t="s">
        <v>201</v>
      </c>
      <c r="K901" s="30" t="s">
        <v>138</v>
      </c>
      <c r="L901" s="30" t="n">
        <v>76</v>
      </c>
      <c r="M901" s="30" t="n">
        <v>35</v>
      </c>
      <c r="N901" s="30" t="s">
        <v>127</v>
      </c>
      <c r="O901" s="30" t="s">
        <v>171</v>
      </c>
      <c r="P901" s="30" t="s">
        <v>150</v>
      </c>
      <c r="Q901" s="32" t="n">
        <v>2291.79</v>
      </c>
      <c r="R901" s="30" t="s">
        <v>130</v>
      </c>
      <c r="S901" s="30" t="s">
        <v>178</v>
      </c>
      <c r="T901" s="30" t="n">
        <v>5</v>
      </c>
    </row>
    <row r="902" customFormat="false" ht="15" hidden="false" customHeight="false" outlineLevel="0" collapsed="false">
      <c r="A902" s="27" t="s">
        <v>2115</v>
      </c>
      <c r="B902" s="27" t="s">
        <v>1061</v>
      </c>
      <c r="C902" s="27" t="n">
        <v>45</v>
      </c>
      <c r="D902" s="27" t="s">
        <v>181</v>
      </c>
      <c r="E902" s="28" t="n">
        <v>45497</v>
      </c>
      <c r="F902" s="27" t="s">
        <v>1842</v>
      </c>
      <c r="G902" s="28" t="n">
        <v>45497</v>
      </c>
      <c r="H902" s="27" t="s">
        <v>161</v>
      </c>
      <c r="I902" s="27" t="s">
        <v>320</v>
      </c>
      <c r="J902" s="27" t="s">
        <v>426</v>
      </c>
      <c r="K902" s="27" t="s">
        <v>138</v>
      </c>
      <c r="L902" s="27" t="n">
        <v>30</v>
      </c>
      <c r="M902" s="27" t="n">
        <v>36</v>
      </c>
      <c r="N902" s="27" t="s">
        <v>127</v>
      </c>
      <c r="O902" s="27" t="s">
        <v>139</v>
      </c>
      <c r="P902" s="27" t="s">
        <v>129</v>
      </c>
      <c r="Q902" s="29" t="n">
        <v>1218.77</v>
      </c>
      <c r="R902" s="27" t="s">
        <v>130</v>
      </c>
      <c r="S902" s="27" t="s">
        <v>157</v>
      </c>
      <c r="T902" s="27" t="n">
        <v>4</v>
      </c>
    </row>
    <row r="903" customFormat="false" ht="15" hidden="false" customHeight="false" outlineLevel="0" collapsed="false">
      <c r="A903" s="30" t="s">
        <v>2116</v>
      </c>
      <c r="B903" s="30" t="s">
        <v>2117</v>
      </c>
      <c r="C903" s="30" t="n">
        <v>31</v>
      </c>
      <c r="D903" s="30" t="s">
        <v>121</v>
      </c>
      <c r="E903" s="31" t="n">
        <v>45327</v>
      </c>
      <c r="F903" s="30" t="s">
        <v>2118</v>
      </c>
      <c r="G903" s="31" t="n">
        <v>45329</v>
      </c>
      <c r="H903" s="30" t="s">
        <v>168</v>
      </c>
      <c r="I903" s="30" t="s">
        <v>169</v>
      </c>
      <c r="J903" s="30" t="s">
        <v>191</v>
      </c>
      <c r="K903" s="30" t="s">
        <v>126</v>
      </c>
      <c r="L903" s="30" t="n">
        <v>16</v>
      </c>
      <c r="M903" s="30" t="n">
        <v>58</v>
      </c>
      <c r="N903" s="30" t="s">
        <v>127</v>
      </c>
      <c r="O903" s="30" t="s">
        <v>171</v>
      </c>
      <c r="P903" s="30" t="s">
        <v>187</v>
      </c>
      <c r="Q903" s="32" t="n">
        <v>8155.55</v>
      </c>
      <c r="R903" s="30" t="s">
        <v>268</v>
      </c>
      <c r="S903" s="30" t="s">
        <v>335</v>
      </c>
      <c r="T903" s="30" t="n">
        <v>5</v>
      </c>
    </row>
    <row r="904" customFormat="false" ht="15" hidden="false" customHeight="false" outlineLevel="0" collapsed="false">
      <c r="A904" s="27" t="s">
        <v>2119</v>
      </c>
      <c r="B904" s="27" t="s">
        <v>2120</v>
      </c>
      <c r="C904" s="27" t="n">
        <v>68</v>
      </c>
      <c r="D904" s="27" t="s">
        <v>181</v>
      </c>
      <c r="E904" s="28" t="n">
        <v>45347</v>
      </c>
      <c r="F904" s="27" t="s">
        <v>350</v>
      </c>
      <c r="G904" s="28" t="n">
        <v>45347</v>
      </c>
      <c r="H904" s="27" t="s">
        <v>236</v>
      </c>
      <c r="I904" s="27" t="s">
        <v>323</v>
      </c>
      <c r="J904" s="27" t="s">
        <v>238</v>
      </c>
      <c r="K904" s="27" t="s">
        <v>138</v>
      </c>
      <c r="L904" s="27" t="n">
        <v>73</v>
      </c>
      <c r="M904" s="27" t="n">
        <v>27</v>
      </c>
      <c r="N904" s="27" t="s">
        <v>127</v>
      </c>
      <c r="O904" s="27"/>
      <c r="P904" s="27" t="s">
        <v>129</v>
      </c>
      <c r="Q904" s="29" t="n">
        <v>2377.67</v>
      </c>
      <c r="R904" s="27" t="s">
        <v>130</v>
      </c>
      <c r="S904" s="27" t="s">
        <v>151</v>
      </c>
      <c r="T904" s="27" t="n">
        <v>5</v>
      </c>
    </row>
    <row r="905" customFormat="false" ht="15" hidden="false" customHeight="false" outlineLevel="0" collapsed="false">
      <c r="A905" s="30" t="s">
        <v>2121</v>
      </c>
      <c r="B905" s="30" t="s">
        <v>2122</v>
      </c>
      <c r="C905" s="30" t="n">
        <v>38</v>
      </c>
      <c r="D905" s="30" t="s">
        <v>121</v>
      </c>
      <c r="E905" s="31" t="n">
        <v>45421</v>
      </c>
      <c r="F905" s="30" t="s">
        <v>1020</v>
      </c>
      <c r="G905" s="31" t="n">
        <v>45421</v>
      </c>
      <c r="H905" s="30" t="s">
        <v>135</v>
      </c>
      <c r="I905" s="30" t="s">
        <v>251</v>
      </c>
      <c r="J905" s="30" t="s">
        <v>618</v>
      </c>
      <c r="K905" s="30" t="s">
        <v>156</v>
      </c>
      <c r="L905" s="30" t="n">
        <v>45</v>
      </c>
      <c r="M905" s="30" t="n">
        <v>56</v>
      </c>
      <c r="N905" s="30" t="s">
        <v>127</v>
      </c>
      <c r="O905" s="30" t="s">
        <v>149</v>
      </c>
      <c r="P905" s="30" t="s">
        <v>187</v>
      </c>
      <c r="Q905" s="32" t="n">
        <v>3173.87</v>
      </c>
      <c r="R905" s="30" t="s">
        <v>130</v>
      </c>
      <c r="S905" s="30" t="s">
        <v>192</v>
      </c>
      <c r="T905" s="30" t="n">
        <v>4</v>
      </c>
    </row>
    <row r="906" customFormat="false" ht="15" hidden="false" customHeight="false" outlineLevel="0" collapsed="false">
      <c r="A906" s="27" t="s">
        <v>2123</v>
      </c>
      <c r="B906" s="27" t="s">
        <v>2124</v>
      </c>
      <c r="C906" s="27" t="n">
        <v>65</v>
      </c>
      <c r="D906" s="27" t="s">
        <v>121</v>
      </c>
      <c r="E906" s="28" t="n">
        <v>45359</v>
      </c>
      <c r="F906" s="27" t="s">
        <v>1623</v>
      </c>
      <c r="G906" s="28" t="n">
        <v>45360</v>
      </c>
      <c r="H906" s="27" t="s">
        <v>206</v>
      </c>
      <c r="I906" s="27" t="s">
        <v>232</v>
      </c>
      <c r="J906" s="27" t="s">
        <v>593</v>
      </c>
      <c r="K906" s="27" t="s">
        <v>156</v>
      </c>
      <c r="L906" s="27" t="n">
        <v>50</v>
      </c>
      <c r="M906" s="27" t="n">
        <v>84</v>
      </c>
      <c r="N906" s="27" t="s">
        <v>127</v>
      </c>
      <c r="O906" s="27" t="s">
        <v>139</v>
      </c>
      <c r="P906" s="27" t="s">
        <v>140</v>
      </c>
      <c r="Q906" s="29" t="n">
        <v>5130.35</v>
      </c>
      <c r="R906" s="27" t="s">
        <v>130</v>
      </c>
      <c r="S906" s="27" t="s">
        <v>141</v>
      </c>
      <c r="T906" s="27" t="n">
        <v>5</v>
      </c>
    </row>
    <row r="907" customFormat="false" ht="15" hidden="false" customHeight="false" outlineLevel="0" collapsed="false">
      <c r="A907" s="30" t="s">
        <v>2125</v>
      </c>
      <c r="B907" s="30" t="s">
        <v>1844</v>
      </c>
      <c r="C907" s="30" t="n">
        <v>45</v>
      </c>
      <c r="D907" s="30" t="s">
        <v>359</v>
      </c>
      <c r="E907" s="31" t="n">
        <v>45633</v>
      </c>
      <c r="F907" s="30" t="s">
        <v>122</v>
      </c>
      <c r="G907" s="31" t="n">
        <v>45633</v>
      </c>
      <c r="H907" s="30" t="s">
        <v>236</v>
      </c>
      <c r="I907" s="30" t="s">
        <v>323</v>
      </c>
      <c r="J907" s="30" t="s">
        <v>375</v>
      </c>
      <c r="K907" s="30" t="s">
        <v>138</v>
      </c>
      <c r="L907" s="30" t="n">
        <v>69</v>
      </c>
      <c r="M907" s="30" t="n">
        <v>27</v>
      </c>
      <c r="N907" s="30" t="s">
        <v>127</v>
      </c>
      <c r="O907" s="30" t="s">
        <v>139</v>
      </c>
      <c r="P907" s="30" t="s">
        <v>140</v>
      </c>
      <c r="Q907" s="32" t="n">
        <v>1575.93</v>
      </c>
      <c r="R907" s="30" t="s">
        <v>130</v>
      </c>
      <c r="S907" s="30" t="s">
        <v>164</v>
      </c>
      <c r="T907" s="30" t="n">
        <v>5</v>
      </c>
    </row>
    <row r="908" customFormat="false" ht="15" hidden="false" customHeight="false" outlineLevel="0" collapsed="false">
      <c r="A908" s="27" t="s">
        <v>2126</v>
      </c>
      <c r="B908" s="27" t="s">
        <v>1867</v>
      </c>
      <c r="C908" s="27"/>
      <c r="D908" s="27" t="s">
        <v>181</v>
      </c>
      <c r="E908" s="28" t="n">
        <v>45352</v>
      </c>
      <c r="F908" s="27" t="s">
        <v>1047</v>
      </c>
      <c r="G908" s="28" t="n">
        <v>45352</v>
      </c>
      <c r="H908" s="27" t="s">
        <v>236</v>
      </c>
      <c r="I908" s="27"/>
      <c r="J908" s="27" t="s">
        <v>455</v>
      </c>
      <c r="K908" s="27" t="s">
        <v>156</v>
      </c>
      <c r="L908" s="27" t="n">
        <v>44</v>
      </c>
      <c r="M908" s="27" t="n">
        <v>85</v>
      </c>
      <c r="N908" s="27" t="s">
        <v>127</v>
      </c>
      <c r="O908" s="27" t="s">
        <v>149</v>
      </c>
      <c r="P908" s="27" t="s">
        <v>187</v>
      </c>
      <c r="Q908" s="29" t="n">
        <v>5017.19</v>
      </c>
      <c r="R908" s="27" t="s">
        <v>172</v>
      </c>
      <c r="S908" s="27" t="s">
        <v>157</v>
      </c>
      <c r="T908" s="27" t="n">
        <v>4</v>
      </c>
    </row>
    <row r="909" customFormat="false" ht="15" hidden="false" customHeight="false" outlineLevel="0" collapsed="false">
      <c r="A909" s="30" t="s">
        <v>2127</v>
      </c>
      <c r="B909" s="30" t="s">
        <v>2128</v>
      </c>
      <c r="C909" s="30" t="n">
        <v>44</v>
      </c>
      <c r="D909" s="30" t="s">
        <v>121</v>
      </c>
      <c r="E909" s="31" t="n">
        <v>45515</v>
      </c>
      <c r="F909" s="30" t="s">
        <v>472</v>
      </c>
      <c r="G909" s="31" t="n">
        <v>45521</v>
      </c>
      <c r="H909" s="30" t="s">
        <v>123</v>
      </c>
      <c r="I909" s="30" t="s">
        <v>155</v>
      </c>
      <c r="J909" s="30" t="s">
        <v>227</v>
      </c>
      <c r="K909" s="30" t="s">
        <v>202</v>
      </c>
      <c r="L909" s="30" t="n">
        <v>19</v>
      </c>
      <c r="M909" s="30" t="n">
        <v>188</v>
      </c>
      <c r="N909" s="30" t="s">
        <v>186</v>
      </c>
      <c r="O909" s="30" t="s">
        <v>171</v>
      </c>
      <c r="P909" s="30" t="s">
        <v>129</v>
      </c>
      <c r="Q909" s="32" t="n">
        <v>17737.24</v>
      </c>
      <c r="R909" s="30" t="s">
        <v>130</v>
      </c>
      <c r="S909" s="30" t="s">
        <v>164</v>
      </c>
      <c r="T909" s="30" t="n">
        <v>5</v>
      </c>
    </row>
    <row r="910" customFormat="false" ht="15" hidden="false" customHeight="false" outlineLevel="0" collapsed="false">
      <c r="A910" s="27" t="s">
        <v>2129</v>
      </c>
      <c r="B910" s="27" t="s">
        <v>2130</v>
      </c>
      <c r="C910" s="27" t="n">
        <v>18</v>
      </c>
      <c r="D910" s="27" t="s">
        <v>121</v>
      </c>
      <c r="E910" s="28" t="n">
        <v>45625</v>
      </c>
      <c r="F910" s="27" t="s">
        <v>943</v>
      </c>
      <c r="G910" s="28" t="n">
        <v>45629</v>
      </c>
      <c r="H910" s="27" t="s">
        <v>217</v>
      </c>
      <c r="I910" s="27" t="s">
        <v>392</v>
      </c>
      <c r="J910" s="27" t="s">
        <v>388</v>
      </c>
      <c r="K910" s="27" t="s">
        <v>126</v>
      </c>
      <c r="L910" s="27" t="n">
        <v>37</v>
      </c>
      <c r="M910" s="27" t="n">
        <v>122</v>
      </c>
      <c r="N910" s="27" t="s">
        <v>186</v>
      </c>
      <c r="O910" s="27" t="s">
        <v>139</v>
      </c>
      <c r="P910" s="27" t="s">
        <v>129</v>
      </c>
      <c r="Q910" s="29" t="n">
        <v>8336.93</v>
      </c>
      <c r="R910" s="27" t="s">
        <v>130</v>
      </c>
      <c r="S910" s="27" t="s">
        <v>335</v>
      </c>
      <c r="T910" s="27" t="n">
        <v>4</v>
      </c>
    </row>
    <row r="911" customFormat="false" ht="15" hidden="false" customHeight="false" outlineLevel="0" collapsed="false">
      <c r="A911" s="30" t="s">
        <v>2131</v>
      </c>
      <c r="B911" s="30" t="s">
        <v>1805</v>
      </c>
      <c r="C911" s="30" t="n">
        <v>62</v>
      </c>
      <c r="D911" s="30" t="s">
        <v>181</v>
      </c>
      <c r="E911" s="31" t="n">
        <v>45406</v>
      </c>
      <c r="F911" s="30" t="s">
        <v>134</v>
      </c>
      <c r="G911" s="31" t="n">
        <v>45406</v>
      </c>
      <c r="H911" s="30" t="s">
        <v>161</v>
      </c>
      <c r="I911" s="30" t="s">
        <v>538</v>
      </c>
      <c r="J911" s="30" t="s">
        <v>426</v>
      </c>
      <c r="K911" s="30" t="s">
        <v>156</v>
      </c>
      <c r="L911" s="30" t="n">
        <v>54</v>
      </c>
      <c r="M911" s="30" t="n">
        <v>73</v>
      </c>
      <c r="N911" s="30" t="s">
        <v>186</v>
      </c>
      <c r="O911" s="30" t="s">
        <v>171</v>
      </c>
      <c r="P911" s="30" t="s">
        <v>187</v>
      </c>
      <c r="Q911" s="32" t="n">
        <v>3137.22</v>
      </c>
      <c r="R911" s="30" t="s">
        <v>130</v>
      </c>
      <c r="S911" s="30" t="s">
        <v>141</v>
      </c>
      <c r="T911" s="30" t="n">
        <v>2</v>
      </c>
    </row>
    <row r="912" customFormat="false" ht="15" hidden="false" customHeight="false" outlineLevel="0" collapsed="false">
      <c r="A912" s="27" t="s">
        <v>2132</v>
      </c>
      <c r="B912" s="27" t="s">
        <v>1986</v>
      </c>
      <c r="C912" s="27" t="n">
        <v>73</v>
      </c>
      <c r="D912" s="27" t="s">
        <v>397</v>
      </c>
      <c r="E912" s="28" t="n">
        <v>45543</v>
      </c>
      <c r="F912" s="27" t="s">
        <v>948</v>
      </c>
      <c r="G912" s="28" t="n">
        <v>45550</v>
      </c>
      <c r="H912" s="27" t="s">
        <v>242</v>
      </c>
      <c r="I912" s="27" t="s">
        <v>243</v>
      </c>
      <c r="J912" s="27" t="s">
        <v>244</v>
      </c>
      <c r="K912" s="27" t="s">
        <v>202</v>
      </c>
      <c r="L912" s="27" t="n">
        <v>3</v>
      </c>
      <c r="M912" s="27" t="n">
        <v>101</v>
      </c>
      <c r="N912" s="27" t="s">
        <v>186</v>
      </c>
      <c r="O912" s="27" t="s">
        <v>139</v>
      </c>
      <c r="P912" s="27" t="s">
        <v>150</v>
      </c>
      <c r="Q912" s="29" t="n">
        <v>16856.74</v>
      </c>
      <c r="R912" s="27" t="s">
        <v>268</v>
      </c>
      <c r="S912" s="27" t="s">
        <v>157</v>
      </c>
      <c r="T912" s="27" t="n">
        <v>2</v>
      </c>
    </row>
    <row r="913" customFormat="false" ht="15" hidden="false" customHeight="false" outlineLevel="0" collapsed="false">
      <c r="A913" s="30" t="s">
        <v>2133</v>
      </c>
      <c r="B913" s="30" t="s">
        <v>2134</v>
      </c>
      <c r="C913" s="30" t="n">
        <v>23</v>
      </c>
      <c r="D913" s="30" t="s">
        <v>181</v>
      </c>
      <c r="E913" s="31" t="n">
        <v>45325</v>
      </c>
      <c r="F913" s="30" t="s">
        <v>1150</v>
      </c>
      <c r="G913" s="31" t="n">
        <v>45325</v>
      </c>
      <c r="H913" s="30" t="s">
        <v>236</v>
      </c>
      <c r="I913" s="30" t="s">
        <v>266</v>
      </c>
      <c r="J913" s="30" t="s">
        <v>287</v>
      </c>
      <c r="K913" s="30" t="s">
        <v>156</v>
      </c>
      <c r="L913" s="30" t="n">
        <v>71</v>
      </c>
      <c r="M913" s="30" t="n">
        <v>45</v>
      </c>
      <c r="N913" s="30" t="s">
        <v>127</v>
      </c>
      <c r="O913" s="30" t="s">
        <v>139</v>
      </c>
      <c r="P913" s="30" t="s">
        <v>150</v>
      </c>
      <c r="Q913" s="32" t="n">
        <v>4327.77</v>
      </c>
      <c r="R913" s="30" t="s">
        <v>130</v>
      </c>
      <c r="S913" s="30" t="s">
        <v>602</v>
      </c>
      <c r="T913" s="30" t="n">
        <v>5</v>
      </c>
    </row>
    <row r="914" customFormat="false" ht="15" hidden="false" customHeight="false" outlineLevel="0" collapsed="false">
      <c r="A914" s="27" t="s">
        <v>2135</v>
      </c>
      <c r="B914" s="27" t="s">
        <v>1576</v>
      </c>
      <c r="C914" s="27" t="n">
        <v>47</v>
      </c>
      <c r="D914" s="27" t="s">
        <v>607</v>
      </c>
      <c r="E914" s="28" t="n">
        <v>45508</v>
      </c>
      <c r="F914" s="27" t="s">
        <v>247</v>
      </c>
      <c r="G914" s="28" t="n">
        <v>45509</v>
      </c>
      <c r="H914" s="27" t="s">
        <v>242</v>
      </c>
      <c r="I914" s="27" t="s">
        <v>243</v>
      </c>
      <c r="J914" s="27" t="s">
        <v>316</v>
      </c>
      <c r="K914" s="27" t="s">
        <v>156</v>
      </c>
      <c r="L914" s="27" t="n">
        <v>28</v>
      </c>
      <c r="M914" s="27" t="n">
        <v>85</v>
      </c>
      <c r="N914" s="27" t="s">
        <v>127</v>
      </c>
      <c r="O914" s="27" t="s">
        <v>171</v>
      </c>
      <c r="P914" s="27" t="s">
        <v>187</v>
      </c>
      <c r="Q914" s="29" t="n">
        <v>3299.86</v>
      </c>
      <c r="R914" s="27" t="s">
        <v>268</v>
      </c>
      <c r="S914" s="27" t="s">
        <v>197</v>
      </c>
      <c r="T914" s="27" t="n">
        <v>3</v>
      </c>
    </row>
    <row r="915" customFormat="false" ht="15" hidden="false" customHeight="false" outlineLevel="0" collapsed="false">
      <c r="A915" s="30" t="s">
        <v>2136</v>
      </c>
      <c r="B915" s="30" t="s">
        <v>2137</v>
      </c>
      <c r="C915" s="30" t="n">
        <v>7</v>
      </c>
      <c r="D915" s="30" t="s">
        <v>181</v>
      </c>
      <c r="E915" s="31" t="n">
        <v>45367</v>
      </c>
      <c r="F915" s="30" t="s">
        <v>167</v>
      </c>
      <c r="G915" s="31" t="n">
        <v>45368</v>
      </c>
      <c r="H915" s="30" t="s">
        <v>206</v>
      </c>
      <c r="I915" s="30" t="s">
        <v>300</v>
      </c>
      <c r="J915" s="30" t="s">
        <v>233</v>
      </c>
      <c r="K915" s="30" t="s">
        <v>138</v>
      </c>
      <c r="L915" s="30" t="n">
        <v>39</v>
      </c>
      <c r="M915" s="30" t="n">
        <v>28</v>
      </c>
      <c r="N915" s="30" t="s">
        <v>186</v>
      </c>
      <c r="O915" s="30" t="s">
        <v>139</v>
      </c>
      <c r="P915" s="30" t="s">
        <v>150</v>
      </c>
      <c r="Q915" s="32" t="n">
        <v>1527.76</v>
      </c>
      <c r="R915" s="30" t="s">
        <v>130</v>
      </c>
      <c r="S915" s="30" t="s">
        <v>131</v>
      </c>
      <c r="T915" s="30" t="n">
        <v>4</v>
      </c>
    </row>
    <row r="916" customFormat="false" ht="15" hidden="false" customHeight="false" outlineLevel="0" collapsed="false">
      <c r="A916" s="27" t="s">
        <v>2138</v>
      </c>
      <c r="B916" s="27" t="s">
        <v>474</v>
      </c>
      <c r="C916" s="27" t="n">
        <v>0</v>
      </c>
      <c r="D916" s="27" t="s">
        <v>181</v>
      </c>
      <c r="E916" s="28" t="n">
        <v>45515</v>
      </c>
      <c r="F916" s="27" t="s">
        <v>876</v>
      </c>
      <c r="G916" s="28" t="n">
        <v>45517</v>
      </c>
      <c r="H916" s="27" t="s">
        <v>206</v>
      </c>
      <c r="I916" s="27" t="s">
        <v>232</v>
      </c>
      <c r="J916" s="27" t="s">
        <v>208</v>
      </c>
      <c r="K916" s="27" t="s">
        <v>126</v>
      </c>
      <c r="L916" s="27" t="n">
        <v>16</v>
      </c>
      <c r="M916" s="27" t="n">
        <v>139</v>
      </c>
      <c r="N916" s="27" t="s">
        <v>186</v>
      </c>
      <c r="O916" s="27" t="s">
        <v>128</v>
      </c>
      <c r="P916" s="27" t="s">
        <v>140</v>
      </c>
      <c r="Q916" s="29" t="n">
        <v>8110.3</v>
      </c>
      <c r="R916" s="27" t="s">
        <v>172</v>
      </c>
      <c r="S916" s="27" t="s">
        <v>131</v>
      </c>
      <c r="T916" s="27" t="n">
        <v>3</v>
      </c>
    </row>
    <row r="917" customFormat="false" ht="15" hidden="false" customHeight="false" outlineLevel="0" collapsed="false">
      <c r="A917" s="30" t="s">
        <v>2139</v>
      </c>
      <c r="B917" s="30" t="s">
        <v>2140</v>
      </c>
      <c r="C917" s="30" t="n">
        <v>22</v>
      </c>
      <c r="D917" s="30" t="s">
        <v>121</v>
      </c>
      <c r="E917" s="31" t="n">
        <v>45588</v>
      </c>
      <c r="F917" s="30" t="s">
        <v>948</v>
      </c>
      <c r="G917" s="31" t="n">
        <v>45591</v>
      </c>
      <c r="H917" s="30" t="s">
        <v>135</v>
      </c>
      <c r="I917" s="30" t="s">
        <v>251</v>
      </c>
      <c r="J917" s="30" t="s">
        <v>252</v>
      </c>
      <c r="K917" s="30" t="s">
        <v>126</v>
      </c>
      <c r="L917" s="30" t="n">
        <v>8</v>
      </c>
      <c r="M917" s="30" t="n">
        <v>101</v>
      </c>
      <c r="N917" s="30" t="s">
        <v>186</v>
      </c>
      <c r="O917" s="30" t="s">
        <v>128</v>
      </c>
      <c r="P917" s="30" t="s">
        <v>150</v>
      </c>
      <c r="Q917" s="32" t="n">
        <v>7559.35</v>
      </c>
      <c r="R917" s="30" t="s">
        <v>130</v>
      </c>
      <c r="S917" s="30" t="s">
        <v>151</v>
      </c>
      <c r="T917" s="30" t="n">
        <v>3</v>
      </c>
    </row>
    <row r="918" customFormat="false" ht="15" hidden="false" customHeight="false" outlineLevel="0" collapsed="false">
      <c r="A918" s="27" t="s">
        <v>2141</v>
      </c>
      <c r="B918" s="27" t="s">
        <v>2142</v>
      </c>
      <c r="C918" s="27" t="n">
        <v>43</v>
      </c>
      <c r="D918" s="27" t="s">
        <v>121</v>
      </c>
      <c r="E918" s="28" t="n">
        <v>45604</v>
      </c>
      <c r="F918" s="27" t="s">
        <v>200</v>
      </c>
      <c r="G918" s="28" t="n">
        <v>45606</v>
      </c>
      <c r="H918" s="27" t="s">
        <v>242</v>
      </c>
      <c r="I918" s="27" t="s">
        <v>315</v>
      </c>
      <c r="J918" s="27" t="s">
        <v>422</v>
      </c>
      <c r="K918" s="27" t="s">
        <v>126</v>
      </c>
      <c r="L918" s="27" t="n">
        <v>15</v>
      </c>
      <c r="M918" s="27" t="n">
        <v>116</v>
      </c>
      <c r="N918" s="27" t="s">
        <v>127</v>
      </c>
      <c r="O918" s="27" t="s">
        <v>128</v>
      </c>
      <c r="P918" s="27" t="s">
        <v>150</v>
      </c>
      <c r="Q918" s="29" t="n">
        <v>8067.81</v>
      </c>
      <c r="R918" s="27" t="s">
        <v>268</v>
      </c>
      <c r="S918" s="27" t="s">
        <v>197</v>
      </c>
      <c r="T918" s="27" t="n">
        <v>2</v>
      </c>
    </row>
    <row r="919" customFormat="false" ht="15" hidden="false" customHeight="false" outlineLevel="0" collapsed="false">
      <c r="A919" s="30" t="s">
        <v>2143</v>
      </c>
      <c r="B919" s="30" t="s">
        <v>2144</v>
      </c>
      <c r="C919" s="30" t="n">
        <v>66</v>
      </c>
      <c r="D919" s="30" t="s">
        <v>181</v>
      </c>
      <c r="E919" s="31" t="n">
        <v>45599</v>
      </c>
      <c r="F919" s="30" t="s">
        <v>635</v>
      </c>
      <c r="G919" s="31" t="n">
        <v>45601</v>
      </c>
      <c r="H919" s="30" t="s">
        <v>217</v>
      </c>
      <c r="I919" s="30" t="s">
        <v>392</v>
      </c>
      <c r="J919" s="30" t="s">
        <v>218</v>
      </c>
      <c r="K919" s="30" t="s">
        <v>156</v>
      </c>
      <c r="L919" s="30" t="n">
        <v>33</v>
      </c>
      <c r="M919" s="30" t="n">
        <v>60</v>
      </c>
      <c r="N919" s="30" t="s">
        <v>127</v>
      </c>
      <c r="O919" s="30" t="s">
        <v>149</v>
      </c>
      <c r="P919" s="30" t="s">
        <v>187</v>
      </c>
      <c r="Q919" s="32" t="n">
        <v>4627.09</v>
      </c>
      <c r="R919" s="30" t="s">
        <v>130</v>
      </c>
      <c r="S919" s="30" t="s">
        <v>432</v>
      </c>
      <c r="T919" s="30" t="n">
        <v>5</v>
      </c>
    </row>
    <row r="920" customFormat="false" ht="15" hidden="false" customHeight="false" outlineLevel="0" collapsed="false">
      <c r="A920" s="27" t="s">
        <v>2145</v>
      </c>
      <c r="B920" s="27" t="s">
        <v>657</v>
      </c>
      <c r="C920" s="27" t="n">
        <v>33</v>
      </c>
      <c r="D920" s="27" t="s">
        <v>144</v>
      </c>
      <c r="E920" s="28" t="n">
        <v>45428</v>
      </c>
      <c r="F920" s="27" t="s">
        <v>2058</v>
      </c>
      <c r="G920" s="28" t="n">
        <v>45433</v>
      </c>
      <c r="H920" s="27" t="s">
        <v>242</v>
      </c>
      <c r="I920" s="27" t="s">
        <v>243</v>
      </c>
      <c r="J920" s="27" t="s">
        <v>363</v>
      </c>
      <c r="K920" s="27" t="s">
        <v>126</v>
      </c>
      <c r="L920" s="27" t="n">
        <v>36</v>
      </c>
      <c r="M920" s="27" t="n">
        <v>87</v>
      </c>
      <c r="N920" s="27" t="s">
        <v>127</v>
      </c>
      <c r="O920" s="27" t="s">
        <v>139</v>
      </c>
      <c r="P920" s="27" t="s">
        <v>150</v>
      </c>
      <c r="Q920" s="29" t="n">
        <v>8248.49</v>
      </c>
      <c r="R920" s="27" t="s">
        <v>268</v>
      </c>
      <c r="S920" s="27" t="s">
        <v>151</v>
      </c>
      <c r="T920" s="27" t="n">
        <v>4</v>
      </c>
    </row>
    <row r="921" customFormat="false" ht="15" hidden="false" customHeight="false" outlineLevel="0" collapsed="false">
      <c r="A921" s="30" t="s">
        <v>2146</v>
      </c>
      <c r="B921" s="30" t="s">
        <v>2147</v>
      </c>
      <c r="C921" s="30" t="n">
        <v>16</v>
      </c>
      <c r="D921" s="30" t="s">
        <v>121</v>
      </c>
      <c r="E921" s="31" t="n">
        <v>45556</v>
      </c>
      <c r="F921" s="30" t="s">
        <v>1332</v>
      </c>
      <c r="G921" s="31" t="n">
        <v>45561</v>
      </c>
      <c r="H921" s="30" t="s">
        <v>168</v>
      </c>
      <c r="I921" s="30" t="s">
        <v>169</v>
      </c>
      <c r="J921" s="30" t="s">
        <v>367</v>
      </c>
      <c r="K921" s="30" t="s">
        <v>126</v>
      </c>
      <c r="L921" s="30" t="n">
        <v>41</v>
      </c>
      <c r="M921" s="30" t="n">
        <v>112</v>
      </c>
      <c r="N921" s="30" t="s">
        <v>186</v>
      </c>
      <c r="O921" s="30" t="s">
        <v>128</v>
      </c>
      <c r="P921" s="30" t="s">
        <v>140</v>
      </c>
      <c r="Q921" s="32" t="n">
        <v>7554.57</v>
      </c>
      <c r="R921" s="30" t="s">
        <v>130</v>
      </c>
      <c r="S921" s="30" t="s">
        <v>151</v>
      </c>
      <c r="T921" s="30" t="n">
        <v>2</v>
      </c>
    </row>
    <row r="922" customFormat="false" ht="15" hidden="false" customHeight="false" outlineLevel="0" collapsed="false">
      <c r="A922" s="27" t="s">
        <v>2148</v>
      </c>
      <c r="B922" s="27" t="s">
        <v>1990</v>
      </c>
      <c r="C922" s="27" t="n">
        <v>0</v>
      </c>
      <c r="D922" s="27" t="s">
        <v>121</v>
      </c>
      <c r="E922" s="28" t="n">
        <v>45314</v>
      </c>
      <c r="F922" s="27" t="s">
        <v>247</v>
      </c>
      <c r="G922" s="28" t="n">
        <v>45314</v>
      </c>
      <c r="H922" s="27" t="s">
        <v>123</v>
      </c>
      <c r="I922" s="27" t="s">
        <v>155</v>
      </c>
      <c r="J922" s="27" t="s">
        <v>125</v>
      </c>
      <c r="K922" s="27" t="s">
        <v>138</v>
      </c>
      <c r="L922" s="27" t="n">
        <v>89</v>
      </c>
      <c r="M922" s="27" t="n">
        <v>35</v>
      </c>
      <c r="N922" s="27" t="s">
        <v>127</v>
      </c>
      <c r="O922" s="27" t="s">
        <v>149</v>
      </c>
      <c r="P922" s="27" t="s">
        <v>140</v>
      </c>
      <c r="Q922" s="29" t="n">
        <v>1223.43</v>
      </c>
      <c r="R922" s="27" t="s">
        <v>130</v>
      </c>
      <c r="S922" s="27" t="s">
        <v>178</v>
      </c>
      <c r="T922" s="27" t="n">
        <v>4</v>
      </c>
    </row>
    <row r="923" customFormat="false" ht="15" hidden="false" customHeight="false" outlineLevel="0" collapsed="false">
      <c r="A923" s="30" t="s">
        <v>2149</v>
      </c>
      <c r="B923" s="30" t="s">
        <v>194</v>
      </c>
      <c r="C923" s="30" t="n">
        <v>53</v>
      </c>
      <c r="D923" s="30" t="s">
        <v>121</v>
      </c>
      <c r="E923" s="31" t="n">
        <v>45611</v>
      </c>
      <c r="F923" s="30" t="s">
        <v>308</v>
      </c>
      <c r="G923" s="31" t="n">
        <v>45612</v>
      </c>
      <c r="H923" s="30" t="s">
        <v>161</v>
      </c>
      <c r="I923" s="30" t="s">
        <v>538</v>
      </c>
      <c r="J923" s="30" t="s">
        <v>385</v>
      </c>
      <c r="K923" s="30" t="s">
        <v>138</v>
      </c>
      <c r="L923" s="30" t="n">
        <v>68</v>
      </c>
      <c r="M923" s="30" t="n">
        <v>31</v>
      </c>
      <c r="N923" s="30" t="s">
        <v>127</v>
      </c>
      <c r="O923" s="30" t="s">
        <v>128</v>
      </c>
      <c r="P923" s="30" t="s">
        <v>140</v>
      </c>
      <c r="Q923" s="32" t="n">
        <v>1977.21</v>
      </c>
      <c r="R923" s="30" t="s">
        <v>130</v>
      </c>
      <c r="S923" s="30" t="s">
        <v>131</v>
      </c>
      <c r="T923" s="30" t="n">
        <v>5</v>
      </c>
    </row>
    <row r="924" customFormat="false" ht="15" hidden="false" customHeight="false" outlineLevel="0" collapsed="false">
      <c r="A924" s="27" t="s">
        <v>2150</v>
      </c>
      <c r="B924" s="27" t="s">
        <v>2151</v>
      </c>
      <c r="C924" s="27" t="n">
        <v>45</v>
      </c>
      <c r="D924" s="27" t="s">
        <v>181</v>
      </c>
      <c r="E924" s="28" t="n">
        <v>45341</v>
      </c>
      <c r="F924" s="27" t="s">
        <v>876</v>
      </c>
      <c r="G924" s="28" t="n">
        <v>45342</v>
      </c>
      <c r="H924" s="27" t="s">
        <v>183</v>
      </c>
      <c r="I924" s="27" t="s">
        <v>184</v>
      </c>
      <c r="J924" s="27" t="s">
        <v>476</v>
      </c>
      <c r="K924" s="27" t="s">
        <v>156</v>
      </c>
      <c r="L924" s="27" t="n">
        <v>16</v>
      </c>
      <c r="M924" s="27" t="n">
        <v>35</v>
      </c>
      <c r="N924" s="27" t="s">
        <v>186</v>
      </c>
      <c r="O924" s="27" t="s">
        <v>171</v>
      </c>
      <c r="P924" s="27" t="s">
        <v>150</v>
      </c>
      <c r="Q924" s="29" t="n">
        <v>4422.58</v>
      </c>
      <c r="R924" s="27" t="s">
        <v>130</v>
      </c>
      <c r="S924" s="27" t="s">
        <v>192</v>
      </c>
      <c r="T924" s="27" t="n">
        <v>3</v>
      </c>
    </row>
    <row r="925" customFormat="false" ht="15" hidden="false" customHeight="false" outlineLevel="0" collapsed="false">
      <c r="A925" s="30" t="s">
        <v>2152</v>
      </c>
      <c r="B925" s="30" t="s">
        <v>531</v>
      </c>
      <c r="C925" s="30" t="n">
        <v>50</v>
      </c>
      <c r="D925" s="30" t="s">
        <v>121</v>
      </c>
      <c r="E925" s="31" t="n">
        <v>45642</v>
      </c>
      <c r="F925" s="30" t="s">
        <v>780</v>
      </c>
      <c r="G925" s="31" t="n">
        <v>45642</v>
      </c>
      <c r="H925" s="30" t="s">
        <v>236</v>
      </c>
      <c r="I925" s="30" t="s">
        <v>323</v>
      </c>
      <c r="J925" s="30" t="s">
        <v>287</v>
      </c>
      <c r="K925" s="30" t="s">
        <v>156</v>
      </c>
      <c r="L925" s="30" t="n">
        <v>56</v>
      </c>
      <c r="M925" s="30" t="n">
        <v>36</v>
      </c>
      <c r="N925" s="30" t="s">
        <v>127</v>
      </c>
      <c r="O925" s="30" t="s">
        <v>128</v>
      </c>
      <c r="P925" s="30" t="s">
        <v>150</v>
      </c>
      <c r="Q925" s="32" t="n">
        <v>2656.43</v>
      </c>
      <c r="R925" s="30" t="s">
        <v>130</v>
      </c>
      <c r="S925" s="30" t="s">
        <v>141</v>
      </c>
      <c r="T925" s="30" t="n">
        <v>4</v>
      </c>
    </row>
    <row r="926" customFormat="false" ht="15" hidden="false" customHeight="false" outlineLevel="0" collapsed="false">
      <c r="A926" s="27" t="s">
        <v>2153</v>
      </c>
      <c r="B926" s="27" t="s">
        <v>1478</v>
      </c>
      <c r="C926" s="27" t="n">
        <v>42</v>
      </c>
      <c r="D926" s="27" t="s">
        <v>181</v>
      </c>
      <c r="E926" s="28" t="n">
        <v>45603</v>
      </c>
      <c r="F926" s="27" t="s">
        <v>753</v>
      </c>
      <c r="G926" s="28" t="n">
        <v>45603</v>
      </c>
      <c r="H926" s="27" t="s">
        <v>123</v>
      </c>
      <c r="I926" s="27" t="s">
        <v>124</v>
      </c>
      <c r="J926" s="27" t="s">
        <v>125</v>
      </c>
      <c r="K926" s="27" t="s">
        <v>138</v>
      </c>
      <c r="L926" s="27" t="n">
        <v>23</v>
      </c>
      <c r="M926" s="27" t="n">
        <v>34</v>
      </c>
      <c r="N926" s="27" t="s">
        <v>127</v>
      </c>
      <c r="O926" s="27" t="s">
        <v>128</v>
      </c>
      <c r="P926" s="27" t="s">
        <v>140</v>
      </c>
      <c r="Q926" s="29" t="n">
        <v>2551.83</v>
      </c>
      <c r="R926" s="27" t="s">
        <v>130</v>
      </c>
      <c r="S926" s="27" t="s">
        <v>141</v>
      </c>
      <c r="T926" s="27" t="n">
        <v>3</v>
      </c>
    </row>
    <row r="927" customFormat="false" ht="15" hidden="false" customHeight="false" outlineLevel="0" collapsed="false">
      <c r="A927" s="30" t="s">
        <v>2154</v>
      </c>
      <c r="B927" s="30" t="s">
        <v>210</v>
      </c>
      <c r="C927" s="30" t="n">
        <v>25</v>
      </c>
      <c r="D927" s="30" t="s">
        <v>181</v>
      </c>
      <c r="E927" s="31" t="n">
        <v>45635</v>
      </c>
      <c r="F927" s="30" t="s">
        <v>391</v>
      </c>
      <c r="G927" s="31" t="n">
        <v>45638</v>
      </c>
      <c r="H927" s="30" t="s">
        <v>123</v>
      </c>
      <c r="I927" s="30" t="s">
        <v>124</v>
      </c>
      <c r="J927" s="30" t="s">
        <v>227</v>
      </c>
      <c r="K927" s="30" t="s">
        <v>156</v>
      </c>
      <c r="L927" s="30" t="n">
        <v>25</v>
      </c>
      <c r="M927" s="30" t="n">
        <v>52</v>
      </c>
      <c r="N927" s="30" t="s">
        <v>186</v>
      </c>
      <c r="O927" s="30" t="s">
        <v>149</v>
      </c>
      <c r="P927" s="30" t="s">
        <v>140</v>
      </c>
      <c r="Q927" s="32" t="n">
        <v>3160.21</v>
      </c>
      <c r="R927" s="30" t="s">
        <v>462</v>
      </c>
      <c r="S927" s="30" t="s">
        <v>178</v>
      </c>
      <c r="T927" s="30" t="n">
        <v>2</v>
      </c>
    </row>
    <row r="928" customFormat="false" ht="15" hidden="false" customHeight="false" outlineLevel="0" collapsed="false">
      <c r="A928" s="27" t="s">
        <v>2155</v>
      </c>
      <c r="B928" s="27" t="s">
        <v>2156</v>
      </c>
      <c r="C928" s="27" t="n">
        <v>61</v>
      </c>
      <c r="D928" s="27" t="s">
        <v>181</v>
      </c>
      <c r="E928" s="28" t="n">
        <v>45559</v>
      </c>
      <c r="F928" s="27" t="s">
        <v>134</v>
      </c>
      <c r="G928" s="28" t="n">
        <v>45559</v>
      </c>
      <c r="H928" s="27" t="s">
        <v>146</v>
      </c>
      <c r="I928" s="27" t="s">
        <v>176</v>
      </c>
      <c r="J928" s="27" t="s">
        <v>244</v>
      </c>
      <c r="K928" s="27" t="s">
        <v>156</v>
      </c>
      <c r="L928" s="27" t="n">
        <v>21</v>
      </c>
      <c r="M928" s="27" t="n">
        <v>53</v>
      </c>
      <c r="N928" s="27" t="s">
        <v>127</v>
      </c>
      <c r="O928" s="27" t="s">
        <v>128</v>
      </c>
      <c r="P928" s="27" t="s">
        <v>140</v>
      </c>
      <c r="Q928" s="29" t="n">
        <v>2811.51</v>
      </c>
      <c r="R928" s="27" t="s">
        <v>130</v>
      </c>
      <c r="S928" s="27" t="s">
        <v>178</v>
      </c>
      <c r="T928" s="27" t="n">
        <v>4</v>
      </c>
    </row>
    <row r="929" customFormat="false" ht="15" hidden="false" customHeight="false" outlineLevel="0" collapsed="false">
      <c r="A929" s="30" t="s">
        <v>2157</v>
      </c>
      <c r="B929" s="30" t="s">
        <v>1832</v>
      </c>
      <c r="C929" s="30" t="n">
        <v>46</v>
      </c>
      <c r="D929" s="30" t="s">
        <v>181</v>
      </c>
      <c r="E929" s="31" t="n">
        <v>45362</v>
      </c>
      <c r="F929" s="30" t="s">
        <v>978</v>
      </c>
      <c r="G929" s="31" t="n">
        <v>45365</v>
      </c>
      <c r="H929" s="30" t="s">
        <v>161</v>
      </c>
      <c r="I929" s="30" t="s">
        <v>320</v>
      </c>
      <c r="J929" s="30" t="s">
        <v>258</v>
      </c>
      <c r="K929" s="30" t="s">
        <v>126</v>
      </c>
      <c r="L929" s="30" t="n">
        <v>32</v>
      </c>
      <c r="M929" s="30" t="n">
        <v>144</v>
      </c>
      <c r="N929" s="30" t="s">
        <v>186</v>
      </c>
      <c r="O929" s="30" t="s">
        <v>139</v>
      </c>
      <c r="P929" s="30" t="s">
        <v>140</v>
      </c>
      <c r="Q929" s="32" t="n">
        <v>9071.31</v>
      </c>
      <c r="R929" s="30" t="s">
        <v>172</v>
      </c>
      <c r="S929" s="30" t="s">
        <v>151</v>
      </c>
      <c r="T929" s="30" t="n">
        <v>2</v>
      </c>
    </row>
    <row r="930" customFormat="false" ht="15" hidden="false" customHeight="false" outlineLevel="0" collapsed="false">
      <c r="A930" s="27" t="s">
        <v>2158</v>
      </c>
      <c r="B930" s="27" t="s">
        <v>1123</v>
      </c>
      <c r="C930" s="27" t="n">
        <v>49</v>
      </c>
      <c r="D930" s="27" t="s">
        <v>181</v>
      </c>
      <c r="E930" s="28" t="n">
        <v>45394</v>
      </c>
      <c r="F930" s="27" t="s">
        <v>2159</v>
      </c>
      <c r="G930" s="28" t="n">
        <v>45394</v>
      </c>
      <c r="H930" s="27" t="s">
        <v>168</v>
      </c>
      <c r="I930" s="27" t="s">
        <v>169</v>
      </c>
      <c r="J930" s="27" t="s">
        <v>441</v>
      </c>
      <c r="K930" s="27" t="s">
        <v>138</v>
      </c>
      <c r="L930" s="27" t="n">
        <v>86</v>
      </c>
      <c r="M930" s="27" t="n">
        <v>19</v>
      </c>
      <c r="N930" s="27" t="s">
        <v>127</v>
      </c>
      <c r="O930" s="27" t="s">
        <v>128</v>
      </c>
      <c r="P930" s="27" t="s">
        <v>187</v>
      </c>
      <c r="Q930" s="29" t="n">
        <v>2148.52</v>
      </c>
      <c r="R930" s="27" t="s">
        <v>130</v>
      </c>
      <c r="S930" s="27" t="s">
        <v>178</v>
      </c>
      <c r="T930" s="27" t="n">
        <v>4</v>
      </c>
    </row>
    <row r="931" customFormat="false" ht="15" hidden="false" customHeight="false" outlineLevel="0" collapsed="false">
      <c r="A931" s="30" t="s">
        <v>2160</v>
      </c>
      <c r="B931" s="30" t="s">
        <v>1025</v>
      </c>
      <c r="C931" s="30" t="n">
        <v>37</v>
      </c>
      <c r="D931" s="30" t="s">
        <v>181</v>
      </c>
      <c r="E931" s="31" t="n">
        <v>45419</v>
      </c>
      <c r="F931" s="30" t="s">
        <v>447</v>
      </c>
      <c r="G931" s="31" t="n">
        <v>45420</v>
      </c>
      <c r="H931" s="30" t="s">
        <v>135</v>
      </c>
      <c r="I931" s="30" t="s">
        <v>251</v>
      </c>
      <c r="J931" s="30" t="s">
        <v>201</v>
      </c>
      <c r="K931" s="30" t="s">
        <v>138</v>
      </c>
      <c r="L931" s="30" t="n">
        <v>73</v>
      </c>
      <c r="M931" s="30" t="n">
        <v>30</v>
      </c>
      <c r="N931" s="30" t="s">
        <v>127</v>
      </c>
      <c r="O931" s="30" t="s">
        <v>139</v>
      </c>
      <c r="P931" s="30" t="s">
        <v>187</v>
      </c>
      <c r="Q931" s="32" t="n">
        <v>2072.04</v>
      </c>
      <c r="R931" s="30" t="s">
        <v>130</v>
      </c>
      <c r="S931" s="30" t="s">
        <v>969</v>
      </c>
      <c r="T931" s="30" t="n">
        <v>5</v>
      </c>
    </row>
    <row r="932" customFormat="false" ht="15" hidden="false" customHeight="false" outlineLevel="0" collapsed="false">
      <c r="A932" s="27" t="s">
        <v>2161</v>
      </c>
      <c r="B932" s="27" t="s">
        <v>2162</v>
      </c>
      <c r="C932" s="27" t="n">
        <v>66</v>
      </c>
      <c r="D932" s="27" t="s">
        <v>181</v>
      </c>
      <c r="E932" s="28" t="n">
        <v>45545</v>
      </c>
      <c r="F932" s="27" t="s">
        <v>705</v>
      </c>
      <c r="G932" s="28" t="n">
        <v>45548</v>
      </c>
      <c r="H932" s="27" t="s">
        <v>242</v>
      </c>
      <c r="I932" s="27"/>
      <c r="J932" s="27" t="s">
        <v>363</v>
      </c>
      <c r="K932" s="27" t="s">
        <v>156</v>
      </c>
      <c r="L932" s="27" t="n">
        <v>56</v>
      </c>
      <c r="M932" s="27" t="n">
        <v>49</v>
      </c>
      <c r="N932" s="27" t="s">
        <v>186</v>
      </c>
      <c r="O932" s="27" t="s">
        <v>139</v>
      </c>
      <c r="P932" s="27" t="s">
        <v>150</v>
      </c>
      <c r="Q932" s="29" t="n">
        <v>3395.61</v>
      </c>
      <c r="R932" s="27" t="s">
        <v>130</v>
      </c>
      <c r="S932" s="27" t="s">
        <v>141</v>
      </c>
      <c r="T932" s="27" t="n">
        <v>4</v>
      </c>
    </row>
    <row r="933" customFormat="false" ht="15" hidden="false" customHeight="false" outlineLevel="0" collapsed="false">
      <c r="A933" s="30" t="s">
        <v>2163</v>
      </c>
      <c r="B933" s="30" t="s">
        <v>2164</v>
      </c>
      <c r="C933" s="30" t="n">
        <v>33</v>
      </c>
      <c r="D933" s="30" t="s">
        <v>181</v>
      </c>
      <c r="E933" s="31" t="n">
        <v>45389</v>
      </c>
      <c r="F933" s="30" t="s">
        <v>1583</v>
      </c>
      <c r="G933" s="31" t="n">
        <v>45391</v>
      </c>
      <c r="H933" s="30" t="s">
        <v>146</v>
      </c>
      <c r="I933" s="30" t="s">
        <v>309</v>
      </c>
      <c r="J933" s="30" t="s">
        <v>222</v>
      </c>
      <c r="K933" s="30" t="s">
        <v>156</v>
      </c>
      <c r="L933" s="30" t="n">
        <v>58</v>
      </c>
      <c r="M933" s="30" t="n">
        <v>53</v>
      </c>
      <c r="N933" s="30" t="s">
        <v>127</v>
      </c>
      <c r="O933" s="30" t="s">
        <v>149</v>
      </c>
      <c r="P933" s="30" t="s">
        <v>187</v>
      </c>
      <c r="Q933" s="32"/>
      <c r="R933" s="30" t="s">
        <v>268</v>
      </c>
      <c r="S933" s="30" t="s">
        <v>223</v>
      </c>
      <c r="T933" s="30" t="n">
        <v>4</v>
      </c>
    </row>
    <row r="934" customFormat="false" ht="15" hidden="false" customHeight="false" outlineLevel="0" collapsed="false">
      <c r="A934" s="27" t="s">
        <v>2165</v>
      </c>
      <c r="B934" s="27" t="s">
        <v>866</v>
      </c>
      <c r="C934" s="27" t="n">
        <v>35</v>
      </c>
      <c r="D934" s="27" t="s">
        <v>493</v>
      </c>
      <c r="E934" s="28" t="n">
        <v>45322</v>
      </c>
      <c r="F934" s="27" t="s">
        <v>303</v>
      </c>
      <c r="G934" s="28" t="n">
        <v>45322</v>
      </c>
      <c r="H934" s="27" t="s">
        <v>242</v>
      </c>
      <c r="I934" s="27" t="s">
        <v>315</v>
      </c>
      <c r="J934" s="27" t="s">
        <v>363</v>
      </c>
      <c r="K934" s="27" t="s">
        <v>138</v>
      </c>
      <c r="L934" s="27" t="n">
        <v>84</v>
      </c>
      <c r="M934" s="27" t="n">
        <v>18</v>
      </c>
      <c r="N934" s="27" t="s">
        <v>127</v>
      </c>
      <c r="O934" s="27" t="s">
        <v>149</v>
      </c>
      <c r="P934" s="27" t="s">
        <v>129</v>
      </c>
      <c r="Q934" s="29" t="n">
        <v>1075.06</v>
      </c>
      <c r="R934" s="27" t="s">
        <v>130</v>
      </c>
      <c r="S934" s="27" t="s">
        <v>432</v>
      </c>
      <c r="T934" s="27" t="n">
        <v>4</v>
      </c>
    </row>
    <row r="935" customFormat="false" ht="15" hidden="false" customHeight="false" outlineLevel="0" collapsed="false">
      <c r="A935" s="30" t="s">
        <v>2166</v>
      </c>
      <c r="B935" s="30" t="s">
        <v>289</v>
      </c>
      <c r="C935" s="30" t="n">
        <v>43</v>
      </c>
      <c r="D935" s="30" t="s">
        <v>181</v>
      </c>
      <c r="E935" s="31" t="n">
        <v>45449</v>
      </c>
      <c r="F935" s="30" t="s">
        <v>334</v>
      </c>
      <c r="G935" s="31" t="n">
        <v>45449</v>
      </c>
      <c r="H935" s="30" t="s">
        <v>123</v>
      </c>
      <c r="I935" s="30" t="s">
        <v>155</v>
      </c>
      <c r="J935" s="30" t="s">
        <v>227</v>
      </c>
      <c r="K935" s="30" t="s">
        <v>138</v>
      </c>
      <c r="L935" s="30" t="n">
        <v>26</v>
      </c>
      <c r="M935" s="30" t="n">
        <v>38</v>
      </c>
      <c r="N935" s="30" t="s">
        <v>127</v>
      </c>
      <c r="O935" s="30" t="s">
        <v>139</v>
      </c>
      <c r="P935" s="30" t="s">
        <v>150</v>
      </c>
      <c r="Q935" s="32" t="n">
        <v>1125.99</v>
      </c>
      <c r="R935" s="30" t="s">
        <v>130</v>
      </c>
      <c r="S935" s="30" t="s">
        <v>157</v>
      </c>
      <c r="T935" s="30" t="n">
        <v>4</v>
      </c>
    </row>
    <row r="936" customFormat="false" ht="15" hidden="false" customHeight="false" outlineLevel="0" collapsed="false">
      <c r="A936" s="27" t="s">
        <v>2167</v>
      </c>
      <c r="B936" s="27" t="s">
        <v>2168</v>
      </c>
      <c r="C936" s="27" t="n">
        <v>44</v>
      </c>
      <c r="D936" s="27" t="s">
        <v>121</v>
      </c>
      <c r="E936" s="28" t="n">
        <v>45454</v>
      </c>
      <c r="F936" s="27" t="s">
        <v>265</v>
      </c>
      <c r="G936" s="28" t="n">
        <v>45454</v>
      </c>
      <c r="H936" s="27" t="s">
        <v>183</v>
      </c>
      <c r="I936" s="27" t="s">
        <v>430</v>
      </c>
      <c r="J936" s="27" t="s">
        <v>213</v>
      </c>
      <c r="K936" s="27" t="s">
        <v>138</v>
      </c>
      <c r="L936" s="27" t="n">
        <v>49</v>
      </c>
      <c r="M936" s="27" t="n">
        <v>37</v>
      </c>
      <c r="N936" s="27" t="s">
        <v>127</v>
      </c>
      <c r="O936" s="27" t="s">
        <v>139</v>
      </c>
      <c r="P936" s="27" t="s">
        <v>129</v>
      </c>
      <c r="Q936" s="29" t="n">
        <v>2102.05</v>
      </c>
      <c r="R936" s="27" t="s">
        <v>130</v>
      </c>
      <c r="S936" s="27" t="s">
        <v>602</v>
      </c>
      <c r="T936" s="27" t="n">
        <v>2</v>
      </c>
    </row>
    <row r="937" customFormat="false" ht="15" hidden="false" customHeight="false" outlineLevel="0" collapsed="false">
      <c r="A937" s="30" t="s">
        <v>2169</v>
      </c>
      <c r="B937" s="30" t="s">
        <v>318</v>
      </c>
      <c r="C937" s="30" t="n">
        <v>58</v>
      </c>
      <c r="D937" s="30" t="s">
        <v>181</v>
      </c>
      <c r="E937" s="31" t="n">
        <v>45632</v>
      </c>
      <c r="F937" s="30" t="s">
        <v>353</v>
      </c>
      <c r="G937" s="31" t="n">
        <v>45643</v>
      </c>
      <c r="H937" s="30" t="s">
        <v>217</v>
      </c>
      <c r="I937" s="30" t="s">
        <v>392</v>
      </c>
      <c r="J937" s="30" t="s">
        <v>218</v>
      </c>
      <c r="K937" s="30" t="s">
        <v>202</v>
      </c>
      <c r="L937" s="30" t="n">
        <v>3</v>
      </c>
      <c r="M937" s="30" t="n">
        <v>207</v>
      </c>
      <c r="N937" s="30" t="s">
        <v>186</v>
      </c>
      <c r="O937" s="30" t="s">
        <v>128</v>
      </c>
      <c r="P937" s="30" t="s">
        <v>129</v>
      </c>
      <c r="Q937" s="32" t="n">
        <v>18053.49</v>
      </c>
      <c r="R937" s="30" t="s">
        <v>130</v>
      </c>
      <c r="S937" s="30" t="s">
        <v>157</v>
      </c>
      <c r="T937" s="30"/>
    </row>
    <row r="938" customFormat="false" ht="15" hidden="false" customHeight="false" outlineLevel="0" collapsed="false">
      <c r="A938" s="27" t="s">
        <v>2170</v>
      </c>
      <c r="B938" s="27" t="s">
        <v>2171</v>
      </c>
      <c r="C938" s="27" t="n">
        <v>44</v>
      </c>
      <c r="D938" s="27" t="s">
        <v>121</v>
      </c>
      <c r="E938" s="28" t="n">
        <v>45626</v>
      </c>
      <c r="F938" s="27" t="s">
        <v>858</v>
      </c>
      <c r="G938" s="28" t="n">
        <v>45630</v>
      </c>
      <c r="H938" s="27" t="s">
        <v>217</v>
      </c>
      <c r="I938" s="27" t="s">
        <v>282</v>
      </c>
      <c r="J938" s="27" t="s">
        <v>283</v>
      </c>
      <c r="K938" s="27" t="s">
        <v>202</v>
      </c>
      <c r="L938" s="27" t="n">
        <v>15</v>
      </c>
      <c r="M938" s="27" t="n">
        <v>165</v>
      </c>
      <c r="N938" s="27" t="s">
        <v>186</v>
      </c>
      <c r="O938" s="27" t="s">
        <v>139</v>
      </c>
      <c r="P938" s="27" t="s">
        <v>187</v>
      </c>
      <c r="Q938" s="29" t="n">
        <v>18234.92</v>
      </c>
      <c r="R938" s="27" t="s">
        <v>130</v>
      </c>
      <c r="S938" s="27" t="s">
        <v>178</v>
      </c>
      <c r="T938" s="27" t="n">
        <v>4</v>
      </c>
    </row>
    <row r="939" customFormat="false" ht="15" hidden="false" customHeight="false" outlineLevel="0" collapsed="false">
      <c r="A939" s="30" t="s">
        <v>2172</v>
      </c>
      <c r="B939" s="30" t="s">
        <v>1986</v>
      </c>
      <c r="C939" s="30" t="n">
        <v>20</v>
      </c>
      <c r="D939" s="30" t="s">
        <v>181</v>
      </c>
      <c r="E939" s="31" t="n">
        <v>45316</v>
      </c>
      <c r="F939" s="30" t="s">
        <v>394</v>
      </c>
      <c r="G939" s="31" t="n">
        <v>45322</v>
      </c>
      <c r="H939" s="30" t="s">
        <v>146</v>
      </c>
      <c r="I939" s="30" t="s">
        <v>147</v>
      </c>
      <c r="J939" s="30" t="s">
        <v>148</v>
      </c>
      <c r="K939" s="30" t="s">
        <v>126</v>
      </c>
      <c r="L939" s="30" t="n">
        <v>13</v>
      </c>
      <c r="M939" s="30" t="n">
        <v>56</v>
      </c>
      <c r="N939" s="30" t="s">
        <v>127</v>
      </c>
      <c r="O939" s="30" t="s">
        <v>149</v>
      </c>
      <c r="P939" s="30" t="s">
        <v>140</v>
      </c>
      <c r="Q939" s="32" t="n">
        <v>6832.26</v>
      </c>
      <c r="R939" s="30" t="s">
        <v>130</v>
      </c>
      <c r="S939" s="30" t="s">
        <v>131</v>
      </c>
      <c r="T939" s="30" t="n">
        <v>3</v>
      </c>
    </row>
    <row r="940" customFormat="false" ht="15" hidden="false" customHeight="false" outlineLevel="0" collapsed="false">
      <c r="A940" s="27" t="s">
        <v>2173</v>
      </c>
      <c r="B940" s="27" t="s">
        <v>2174</v>
      </c>
      <c r="C940" s="27" t="n">
        <v>58</v>
      </c>
      <c r="D940" s="27" t="s">
        <v>181</v>
      </c>
      <c r="E940" s="28" t="n">
        <v>45645</v>
      </c>
      <c r="F940" s="27" t="s">
        <v>1628</v>
      </c>
      <c r="G940" s="28" t="n">
        <v>45650</v>
      </c>
      <c r="H940" s="27" t="s">
        <v>217</v>
      </c>
      <c r="I940" s="27" t="s">
        <v>344</v>
      </c>
      <c r="J940" s="27" t="s">
        <v>283</v>
      </c>
      <c r="K940" s="27" t="s">
        <v>126</v>
      </c>
      <c r="L940" s="27" t="n">
        <v>32</v>
      </c>
      <c r="M940" s="27" t="n">
        <v>61</v>
      </c>
      <c r="N940" s="27" t="s">
        <v>186</v>
      </c>
      <c r="O940" s="27" t="s">
        <v>139</v>
      </c>
      <c r="P940" s="27" t="s">
        <v>187</v>
      </c>
      <c r="Q940" s="29" t="n">
        <v>8212.85</v>
      </c>
      <c r="R940" s="27" t="s">
        <v>130</v>
      </c>
      <c r="S940" s="27" t="s">
        <v>178</v>
      </c>
      <c r="T940" s="27" t="n">
        <v>3</v>
      </c>
    </row>
    <row r="941" customFormat="false" ht="15" hidden="false" customHeight="false" outlineLevel="0" collapsed="false">
      <c r="A941" s="30" t="s">
        <v>2175</v>
      </c>
      <c r="B941" s="30" t="s">
        <v>1832</v>
      </c>
      <c r="C941" s="30" t="n">
        <v>0</v>
      </c>
      <c r="D941" s="30" t="s">
        <v>121</v>
      </c>
      <c r="E941" s="31" t="n">
        <v>45396</v>
      </c>
      <c r="F941" s="30" t="s">
        <v>2176</v>
      </c>
      <c r="G941" s="31" t="n">
        <v>45399</v>
      </c>
      <c r="H941" s="30" t="s">
        <v>146</v>
      </c>
      <c r="I941" s="30" t="s">
        <v>176</v>
      </c>
      <c r="J941" s="30" t="s">
        <v>222</v>
      </c>
      <c r="K941" s="30" t="s">
        <v>202</v>
      </c>
      <c r="L941" s="30" t="n">
        <v>0</v>
      </c>
      <c r="M941" s="30" t="n">
        <v>87</v>
      </c>
      <c r="N941" s="30" t="s">
        <v>186</v>
      </c>
      <c r="O941" s="30" t="s">
        <v>139</v>
      </c>
      <c r="P941" s="30" t="s">
        <v>140</v>
      </c>
      <c r="Q941" s="32" t="n">
        <v>17785.06</v>
      </c>
      <c r="R941" s="30" t="s">
        <v>172</v>
      </c>
      <c r="S941" s="30" t="s">
        <v>197</v>
      </c>
      <c r="T941" s="30" t="n">
        <v>3</v>
      </c>
    </row>
    <row r="942" customFormat="false" ht="15" hidden="false" customHeight="false" outlineLevel="0" collapsed="false">
      <c r="A942" s="27" t="s">
        <v>2177</v>
      </c>
      <c r="B942" s="27" t="s">
        <v>2178</v>
      </c>
      <c r="C942" s="27" t="n">
        <v>13</v>
      </c>
      <c r="D942" s="27" t="s">
        <v>181</v>
      </c>
      <c r="E942" s="28" t="n">
        <v>45293</v>
      </c>
      <c r="F942" s="27" t="s">
        <v>271</v>
      </c>
      <c r="G942" s="28" t="n">
        <v>45294</v>
      </c>
      <c r="H942" s="27" t="s">
        <v>123</v>
      </c>
      <c r="I942" s="27" t="s">
        <v>304</v>
      </c>
      <c r="J942" s="27" t="s">
        <v>227</v>
      </c>
      <c r="K942" s="27" t="s">
        <v>156</v>
      </c>
      <c r="L942" s="27" t="n">
        <v>19</v>
      </c>
      <c r="M942" s="27" t="n">
        <v>83</v>
      </c>
      <c r="N942" s="27" t="s">
        <v>127</v>
      </c>
      <c r="O942" s="27" t="s">
        <v>171</v>
      </c>
      <c r="P942" s="27" t="s">
        <v>140</v>
      </c>
      <c r="Q942" s="29" t="n">
        <v>4699.78</v>
      </c>
      <c r="R942" s="27" t="s">
        <v>130</v>
      </c>
      <c r="S942" s="27" t="s">
        <v>141</v>
      </c>
      <c r="T942" s="27" t="n">
        <v>5</v>
      </c>
    </row>
    <row r="943" customFormat="false" ht="15" hidden="false" customHeight="false" outlineLevel="0" collapsed="false">
      <c r="A943" s="30" t="s">
        <v>2179</v>
      </c>
      <c r="B943" s="30" t="s">
        <v>2180</v>
      </c>
      <c r="C943" s="30" t="n">
        <v>-5</v>
      </c>
      <c r="D943" s="30" t="s">
        <v>181</v>
      </c>
      <c r="E943" s="31" t="n">
        <v>45534</v>
      </c>
      <c r="F943" s="30" t="s">
        <v>759</v>
      </c>
      <c r="G943" s="31" t="n">
        <v>45534</v>
      </c>
      <c r="H943" s="30" t="s">
        <v>161</v>
      </c>
      <c r="I943" s="30" t="s">
        <v>320</v>
      </c>
      <c r="J943" s="30" t="s">
        <v>648</v>
      </c>
      <c r="K943" s="30" t="s">
        <v>138</v>
      </c>
      <c r="L943" s="30" t="n">
        <v>41</v>
      </c>
      <c r="M943" s="30" t="n">
        <v>23</v>
      </c>
      <c r="N943" s="30" t="s">
        <v>186</v>
      </c>
      <c r="O943" s="30" t="s">
        <v>149</v>
      </c>
      <c r="P943" s="30" t="s">
        <v>187</v>
      </c>
      <c r="Q943" s="32" t="n">
        <v>1983.33</v>
      </c>
      <c r="R943" s="30" t="s">
        <v>130</v>
      </c>
      <c r="S943" s="30" t="s">
        <v>164</v>
      </c>
      <c r="T943" s="30" t="n">
        <v>5</v>
      </c>
    </row>
    <row r="944" customFormat="false" ht="15" hidden="false" customHeight="false" outlineLevel="0" collapsed="false">
      <c r="A944" s="27" t="s">
        <v>2181</v>
      </c>
      <c r="B944" s="27" t="s">
        <v>2182</v>
      </c>
      <c r="C944" s="27" t="n">
        <v>42</v>
      </c>
      <c r="D944" s="27" t="s">
        <v>181</v>
      </c>
      <c r="E944" s="28" t="n">
        <v>45569</v>
      </c>
      <c r="F944" s="27" t="s">
        <v>1016</v>
      </c>
      <c r="G944" s="28" t="n">
        <v>45570</v>
      </c>
      <c r="H944" s="27" t="s">
        <v>236</v>
      </c>
      <c r="I944" s="27" t="s">
        <v>237</v>
      </c>
      <c r="J944" s="27" t="s">
        <v>267</v>
      </c>
      <c r="K944" s="27" t="s">
        <v>126</v>
      </c>
      <c r="L944" s="27" t="n">
        <v>25</v>
      </c>
      <c r="M944" s="27" t="n">
        <v>141</v>
      </c>
      <c r="N944" s="27" t="s">
        <v>127</v>
      </c>
      <c r="O944" s="27" t="s">
        <v>128</v>
      </c>
      <c r="P944" s="27" t="s">
        <v>150</v>
      </c>
      <c r="Q944" s="29" t="n">
        <v>8818.11</v>
      </c>
      <c r="R944" s="27" t="s">
        <v>130</v>
      </c>
      <c r="S944" s="27" t="s">
        <v>223</v>
      </c>
      <c r="T944" s="27" t="n">
        <v>5</v>
      </c>
    </row>
    <row r="945" customFormat="false" ht="15" hidden="false" customHeight="false" outlineLevel="0" collapsed="false">
      <c r="A945" s="30" t="s">
        <v>2183</v>
      </c>
      <c r="B945" s="30" t="s">
        <v>1799</v>
      </c>
      <c r="C945" s="30" t="n">
        <v>40</v>
      </c>
      <c r="D945" s="30" t="s">
        <v>121</v>
      </c>
      <c r="E945" s="31" t="n">
        <v>45584</v>
      </c>
      <c r="F945" s="30" t="s">
        <v>326</v>
      </c>
      <c r="G945" s="31" t="n">
        <v>45590</v>
      </c>
      <c r="H945" s="30" t="s">
        <v>146</v>
      </c>
      <c r="I945" s="30" t="s">
        <v>176</v>
      </c>
      <c r="J945" s="30" t="s">
        <v>222</v>
      </c>
      <c r="K945" s="30" t="s">
        <v>126</v>
      </c>
      <c r="L945" s="30" t="n">
        <v>9</v>
      </c>
      <c r="M945" s="30" t="n">
        <v>77</v>
      </c>
      <c r="N945" s="30" t="s">
        <v>186</v>
      </c>
      <c r="O945" s="30" t="s">
        <v>171</v>
      </c>
      <c r="P945" s="30" t="s">
        <v>129</v>
      </c>
      <c r="Q945" s="32" t="n">
        <v>6723.76</v>
      </c>
      <c r="R945" s="30" t="s">
        <v>172</v>
      </c>
      <c r="S945" s="30" t="s">
        <v>151</v>
      </c>
      <c r="T945" s="30" t="n">
        <v>3</v>
      </c>
    </row>
    <row r="946" customFormat="false" ht="15" hidden="false" customHeight="false" outlineLevel="0" collapsed="false">
      <c r="A946" s="27" t="s">
        <v>2184</v>
      </c>
      <c r="B946" s="27" t="s">
        <v>2185</v>
      </c>
      <c r="C946" s="27" t="n">
        <v>18</v>
      </c>
      <c r="D946" s="27" t="s">
        <v>121</v>
      </c>
      <c r="E946" s="28" t="n">
        <v>45477</v>
      </c>
      <c r="F946" s="27" t="s">
        <v>762</v>
      </c>
      <c r="G946" s="28" t="n">
        <v>45477</v>
      </c>
      <c r="H946" s="27" t="s">
        <v>217</v>
      </c>
      <c r="I946" s="27" t="s">
        <v>392</v>
      </c>
      <c r="J946" s="27" t="s">
        <v>294</v>
      </c>
      <c r="K946" s="27" t="s">
        <v>138</v>
      </c>
      <c r="L946" s="27" t="n">
        <v>43</v>
      </c>
      <c r="M946" s="27" t="n">
        <v>26</v>
      </c>
      <c r="N946" s="27" t="s">
        <v>127</v>
      </c>
      <c r="O946" s="27" t="s">
        <v>139</v>
      </c>
      <c r="P946" s="27" t="s">
        <v>187</v>
      </c>
      <c r="Q946" s="29" t="n">
        <v>2293.55</v>
      </c>
      <c r="R946" s="27" t="s">
        <v>130</v>
      </c>
      <c r="S946" s="27" t="s">
        <v>969</v>
      </c>
      <c r="T946" s="27" t="n">
        <v>1</v>
      </c>
    </row>
    <row r="947" customFormat="false" ht="15" hidden="false" customHeight="false" outlineLevel="0" collapsed="false">
      <c r="A947" s="30" t="s">
        <v>2186</v>
      </c>
      <c r="B947" s="30" t="s">
        <v>133</v>
      </c>
      <c r="C947" s="30" t="n">
        <v>46</v>
      </c>
      <c r="D947" s="30" t="s">
        <v>121</v>
      </c>
      <c r="E947" s="31" t="n">
        <v>45454</v>
      </c>
      <c r="F947" s="30" t="s">
        <v>1140</v>
      </c>
      <c r="G947" s="31" t="n">
        <v>45455</v>
      </c>
      <c r="H947" s="30" t="s">
        <v>242</v>
      </c>
      <c r="I947" s="30" t="s">
        <v>315</v>
      </c>
      <c r="J947" s="30" t="s">
        <v>401</v>
      </c>
      <c r="K947" s="30" t="s">
        <v>156</v>
      </c>
      <c r="L947" s="30" t="n">
        <v>50</v>
      </c>
      <c r="M947" s="30" t="n">
        <v>61</v>
      </c>
      <c r="N947" s="30" t="s">
        <v>127</v>
      </c>
      <c r="O947" s="30" t="s">
        <v>128</v>
      </c>
      <c r="P947" s="30" t="s">
        <v>150</v>
      </c>
      <c r="Q947" s="32" t="n">
        <v>4263.15</v>
      </c>
      <c r="R947" s="30" t="s">
        <v>130</v>
      </c>
      <c r="S947" s="30" t="s">
        <v>335</v>
      </c>
      <c r="T947" s="30" t="n">
        <v>4</v>
      </c>
    </row>
    <row r="948" customFormat="false" ht="15" hidden="false" customHeight="false" outlineLevel="0" collapsed="false">
      <c r="A948" s="27" t="s">
        <v>2187</v>
      </c>
      <c r="B948" s="27" t="s">
        <v>2188</v>
      </c>
      <c r="C948" s="27" t="n">
        <v>26</v>
      </c>
      <c r="D948" s="27" t="s">
        <v>121</v>
      </c>
      <c r="E948" s="28" t="n">
        <v>45645</v>
      </c>
      <c r="F948" s="27" t="s">
        <v>516</v>
      </c>
      <c r="G948" s="28" t="n">
        <v>45649</v>
      </c>
      <c r="H948" s="27" t="s">
        <v>123</v>
      </c>
      <c r="I948" s="27" t="s">
        <v>304</v>
      </c>
      <c r="J948" s="27" t="s">
        <v>125</v>
      </c>
      <c r="K948" s="27" t="s">
        <v>126</v>
      </c>
      <c r="L948" s="27" t="n">
        <v>31</v>
      </c>
      <c r="M948" s="27" t="n">
        <v>64</v>
      </c>
      <c r="N948" s="27" t="s">
        <v>186</v>
      </c>
      <c r="O948" s="27" t="s">
        <v>128</v>
      </c>
      <c r="P948" s="27" t="s">
        <v>140</v>
      </c>
      <c r="Q948" s="29" t="n">
        <v>8298.48</v>
      </c>
      <c r="R948" s="27" t="s">
        <v>130</v>
      </c>
      <c r="S948" s="27" t="s">
        <v>164</v>
      </c>
      <c r="T948" s="27" t="n">
        <v>4</v>
      </c>
    </row>
    <row r="949" customFormat="false" ht="15" hidden="false" customHeight="false" outlineLevel="0" collapsed="false">
      <c r="A949" s="30" t="s">
        <v>2189</v>
      </c>
      <c r="B949" s="30" t="s">
        <v>2190</v>
      </c>
      <c r="C949" s="30" t="n">
        <v>36</v>
      </c>
      <c r="D949" s="30" t="s">
        <v>181</v>
      </c>
      <c r="E949" s="31" t="n">
        <v>45567</v>
      </c>
      <c r="F949" s="30" t="s">
        <v>858</v>
      </c>
      <c r="G949" s="31" t="n">
        <v>45570</v>
      </c>
      <c r="H949" s="30" t="s">
        <v>236</v>
      </c>
      <c r="I949" s="30" t="s">
        <v>266</v>
      </c>
      <c r="J949" s="30" t="s">
        <v>455</v>
      </c>
      <c r="K949" s="30" t="s">
        <v>126</v>
      </c>
      <c r="L949" s="30" t="n">
        <v>12</v>
      </c>
      <c r="M949" s="30" t="n">
        <v>105</v>
      </c>
      <c r="N949" s="30" t="s">
        <v>186</v>
      </c>
      <c r="O949" s="30" t="s">
        <v>171</v>
      </c>
      <c r="P949" s="30" t="s">
        <v>129</v>
      </c>
      <c r="Q949" s="32" t="n">
        <v>7750.86</v>
      </c>
      <c r="R949" s="30" t="s">
        <v>130</v>
      </c>
      <c r="S949" s="30" t="s">
        <v>157</v>
      </c>
      <c r="T949" s="30" t="n">
        <v>3</v>
      </c>
    </row>
    <row r="950" customFormat="false" ht="15" hidden="false" customHeight="false" outlineLevel="0" collapsed="false">
      <c r="A950" s="27" t="s">
        <v>2191</v>
      </c>
      <c r="B950" s="27" t="s">
        <v>727</v>
      </c>
      <c r="C950" s="27" t="n">
        <v>51</v>
      </c>
      <c r="D950" s="27" t="s">
        <v>607</v>
      </c>
      <c r="E950" s="28" t="n">
        <v>45655</v>
      </c>
      <c r="F950" s="27" t="s">
        <v>1047</v>
      </c>
      <c r="G950" s="28" t="n">
        <v>45658</v>
      </c>
      <c r="H950" s="27" t="s">
        <v>236</v>
      </c>
      <c r="I950" s="27" t="s">
        <v>237</v>
      </c>
      <c r="J950" s="27" t="s">
        <v>455</v>
      </c>
      <c r="K950" s="27" t="s">
        <v>126</v>
      </c>
      <c r="L950" s="27" t="n">
        <v>6</v>
      </c>
      <c r="M950" s="27" t="n">
        <v>87</v>
      </c>
      <c r="N950" s="27" t="s">
        <v>127</v>
      </c>
      <c r="O950" s="27" t="s">
        <v>171</v>
      </c>
      <c r="P950" s="27" t="s">
        <v>150</v>
      </c>
      <c r="Q950" s="29" t="n">
        <v>8600.47</v>
      </c>
      <c r="R950" s="27" t="s">
        <v>130</v>
      </c>
      <c r="S950" s="27" t="s">
        <v>197</v>
      </c>
      <c r="T950" s="27" t="n">
        <v>3</v>
      </c>
    </row>
    <row r="951" customFormat="false" ht="15" hidden="false" customHeight="false" outlineLevel="0" collapsed="false">
      <c r="A951" s="30" t="s">
        <v>2192</v>
      </c>
      <c r="B951" s="30" t="s">
        <v>2193</v>
      </c>
      <c r="C951" s="30" t="n">
        <v>37</v>
      </c>
      <c r="D951" s="30" t="s">
        <v>121</v>
      </c>
      <c r="E951" s="31" t="n">
        <v>45327</v>
      </c>
      <c r="F951" s="30" t="s">
        <v>410</v>
      </c>
      <c r="G951" s="31" t="n">
        <v>45333</v>
      </c>
      <c r="H951" s="30" t="s">
        <v>242</v>
      </c>
      <c r="I951" s="30" t="s">
        <v>315</v>
      </c>
      <c r="J951" s="30" t="s">
        <v>244</v>
      </c>
      <c r="K951" s="30" t="s">
        <v>126</v>
      </c>
      <c r="L951" s="30" t="n">
        <v>41</v>
      </c>
      <c r="M951" s="30" t="n">
        <v>71</v>
      </c>
      <c r="N951" s="30" t="s">
        <v>127</v>
      </c>
      <c r="O951" s="30" t="s">
        <v>139</v>
      </c>
      <c r="P951" s="30" t="s">
        <v>140</v>
      </c>
      <c r="Q951" s="32" t="n">
        <v>7551.83</v>
      </c>
      <c r="R951" s="30" t="s">
        <v>130</v>
      </c>
      <c r="S951" s="30" t="s">
        <v>178</v>
      </c>
      <c r="T951" s="30" t="n">
        <v>1</v>
      </c>
    </row>
    <row r="952" customFormat="false" ht="15" hidden="false" customHeight="false" outlineLevel="0" collapsed="false">
      <c r="A952" s="27" t="s">
        <v>2194</v>
      </c>
      <c r="B952" s="27" t="s">
        <v>337</v>
      </c>
      <c r="C952" s="27" t="n">
        <v>70</v>
      </c>
      <c r="D952" s="27" t="s">
        <v>121</v>
      </c>
      <c r="E952" s="28" t="n">
        <v>45454</v>
      </c>
      <c r="F952" s="27" t="s">
        <v>1745</v>
      </c>
      <c r="G952" s="28" t="n">
        <v>45457</v>
      </c>
      <c r="H952" s="27" t="s">
        <v>161</v>
      </c>
      <c r="I952" s="27" t="s">
        <v>538</v>
      </c>
      <c r="J952" s="27" t="s">
        <v>385</v>
      </c>
      <c r="K952" s="27" t="s">
        <v>156</v>
      </c>
      <c r="L952" s="27" t="n">
        <v>65</v>
      </c>
      <c r="M952" s="27" t="n">
        <v>57</v>
      </c>
      <c r="N952" s="27" t="s">
        <v>127</v>
      </c>
      <c r="O952" s="27" t="s">
        <v>149</v>
      </c>
      <c r="P952" s="27" t="s">
        <v>129</v>
      </c>
      <c r="Q952" s="29" t="n">
        <v>3887.62</v>
      </c>
      <c r="R952" s="27" t="s">
        <v>130</v>
      </c>
      <c r="S952" s="27" t="s">
        <v>734</v>
      </c>
      <c r="T952" s="27" t="n">
        <v>4</v>
      </c>
    </row>
    <row r="953" customFormat="false" ht="15" hidden="false" customHeight="false" outlineLevel="0" collapsed="false">
      <c r="A953" s="30" t="s">
        <v>2195</v>
      </c>
      <c r="B953" s="30" t="s">
        <v>1587</v>
      </c>
      <c r="C953" s="30" t="n">
        <v>53</v>
      </c>
      <c r="D953" s="30" t="s">
        <v>121</v>
      </c>
      <c r="E953" s="31" t="n">
        <v>45334</v>
      </c>
      <c r="F953" s="30" t="s">
        <v>497</v>
      </c>
      <c r="G953" s="31" t="n">
        <v>45334</v>
      </c>
      <c r="H953" s="30" t="s">
        <v>123</v>
      </c>
      <c r="I953" s="30" t="s">
        <v>304</v>
      </c>
      <c r="J953" s="30" t="s">
        <v>227</v>
      </c>
      <c r="K953" s="30" t="s">
        <v>138</v>
      </c>
      <c r="L953" s="30" t="n">
        <v>90</v>
      </c>
      <c r="M953" s="30" t="n">
        <v>36</v>
      </c>
      <c r="N953" s="30" t="s">
        <v>127</v>
      </c>
      <c r="O953" s="30" t="s">
        <v>139</v>
      </c>
      <c r="P953" s="30" t="s">
        <v>187</v>
      </c>
      <c r="Q953" s="32" t="n">
        <v>899.82</v>
      </c>
      <c r="R953" s="30" t="s">
        <v>130</v>
      </c>
      <c r="S953" s="30" t="s">
        <v>178</v>
      </c>
      <c r="T953" s="30" t="n">
        <v>4</v>
      </c>
    </row>
    <row r="954" customFormat="false" ht="15" hidden="false" customHeight="false" outlineLevel="0" collapsed="false">
      <c r="A954" s="27" t="s">
        <v>2196</v>
      </c>
      <c r="B954" s="27" t="s">
        <v>1288</v>
      </c>
      <c r="C954" s="27" t="n">
        <v>34</v>
      </c>
      <c r="D954" s="27" t="s">
        <v>181</v>
      </c>
      <c r="E954" s="28" t="n">
        <v>45384</v>
      </c>
      <c r="F954" s="27" t="s">
        <v>956</v>
      </c>
      <c r="G954" s="28" t="n">
        <v>45384</v>
      </c>
      <c r="H954" s="27" t="s">
        <v>242</v>
      </c>
      <c r="I954" s="27" t="s">
        <v>315</v>
      </c>
      <c r="J954" s="27" t="s">
        <v>363</v>
      </c>
      <c r="K954" s="27" t="s">
        <v>138</v>
      </c>
      <c r="L954" s="27" t="n">
        <v>88</v>
      </c>
      <c r="M954" s="27" t="n">
        <v>16</v>
      </c>
      <c r="N954" s="27" t="s">
        <v>127</v>
      </c>
      <c r="O954" s="27" t="s">
        <v>139</v>
      </c>
      <c r="P954" s="27" t="s">
        <v>140</v>
      </c>
      <c r="Q954" s="29" t="n">
        <v>1782.99</v>
      </c>
      <c r="R954" s="27" t="s">
        <v>130</v>
      </c>
      <c r="S954" s="27" t="s">
        <v>141</v>
      </c>
      <c r="T954" s="27" t="n">
        <v>3</v>
      </c>
    </row>
    <row r="955" customFormat="false" ht="15" hidden="false" customHeight="false" outlineLevel="0" collapsed="false">
      <c r="A955" s="30" t="s">
        <v>2197</v>
      </c>
      <c r="B955" s="30" t="s">
        <v>2198</v>
      </c>
      <c r="C955" s="30" t="n">
        <v>47</v>
      </c>
      <c r="D955" s="30" t="s">
        <v>121</v>
      </c>
      <c r="E955" s="31" t="n">
        <v>45297</v>
      </c>
      <c r="F955" s="30" t="s">
        <v>901</v>
      </c>
      <c r="G955" s="31" t="n">
        <v>45297</v>
      </c>
      <c r="H955" s="30" t="s">
        <v>183</v>
      </c>
      <c r="I955" s="30" t="s">
        <v>430</v>
      </c>
      <c r="J955" s="30" t="s">
        <v>476</v>
      </c>
      <c r="K955" s="30" t="s">
        <v>156</v>
      </c>
      <c r="L955" s="30" t="n">
        <v>29</v>
      </c>
      <c r="M955" s="30" t="n">
        <v>79</v>
      </c>
      <c r="N955" s="30" t="s">
        <v>186</v>
      </c>
      <c r="O955" s="30" t="s">
        <v>139</v>
      </c>
      <c r="P955" s="30" t="s">
        <v>129</v>
      </c>
      <c r="Q955" s="32" t="n">
        <v>3805.56</v>
      </c>
      <c r="R955" s="30" t="s">
        <v>172</v>
      </c>
      <c r="S955" s="30" t="s">
        <v>131</v>
      </c>
      <c r="T955" s="30" t="n">
        <v>1</v>
      </c>
    </row>
    <row r="956" customFormat="false" ht="15" hidden="false" customHeight="false" outlineLevel="0" collapsed="false">
      <c r="A956" s="27" t="s">
        <v>2199</v>
      </c>
      <c r="B956" s="27" t="s">
        <v>1565</v>
      </c>
      <c r="C956" s="27" t="n">
        <v>15</v>
      </c>
      <c r="D956" s="27" t="s">
        <v>701</v>
      </c>
      <c r="E956" s="28" t="n">
        <v>45626</v>
      </c>
      <c r="F956" s="27" t="s">
        <v>1749</v>
      </c>
      <c r="G956" s="28" t="n">
        <v>45628</v>
      </c>
      <c r="H956" s="27" t="s">
        <v>183</v>
      </c>
      <c r="I956" s="27" t="s">
        <v>212</v>
      </c>
      <c r="J956" s="27" t="s">
        <v>185</v>
      </c>
      <c r="K956" s="27" t="s">
        <v>126</v>
      </c>
      <c r="L956" s="27" t="n">
        <v>18</v>
      </c>
      <c r="M956" s="27" t="n">
        <v>47</v>
      </c>
      <c r="N956" s="27" t="s">
        <v>186</v>
      </c>
      <c r="O956" s="27" t="s">
        <v>139</v>
      </c>
      <c r="P956" s="27" t="s">
        <v>140</v>
      </c>
      <c r="Q956" s="29" t="n">
        <v>7504.76</v>
      </c>
      <c r="R956" s="27" t="s">
        <v>172</v>
      </c>
      <c r="S956" s="27" t="s">
        <v>157</v>
      </c>
      <c r="T956" s="27" t="n">
        <v>3</v>
      </c>
    </row>
    <row r="957" customFormat="false" ht="15" hidden="false" customHeight="false" outlineLevel="0" collapsed="false">
      <c r="A957" s="30" t="s">
        <v>2200</v>
      </c>
      <c r="B957" s="30" t="s">
        <v>471</v>
      </c>
      <c r="C957" s="30" t="n">
        <v>50</v>
      </c>
      <c r="D957" s="30" t="s">
        <v>486</v>
      </c>
      <c r="E957" s="31" t="n">
        <v>45378</v>
      </c>
      <c r="F957" s="30" t="s">
        <v>800</v>
      </c>
      <c r="G957" s="31" t="n">
        <v>45382</v>
      </c>
      <c r="H957" s="30" t="s">
        <v>161</v>
      </c>
      <c r="I957" s="30" t="s">
        <v>538</v>
      </c>
      <c r="J957" s="30" t="s">
        <v>648</v>
      </c>
      <c r="K957" s="30" t="s">
        <v>126</v>
      </c>
      <c r="L957" s="30" t="n">
        <v>30</v>
      </c>
      <c r="M957" s="30" t="n">
        <v>86</v>
      </c>
      <c r="N957" s="30" t="s">
        <v>186</v>
      </c>
      <c r="O957" s="30" t="s">
        <v>171</v>
      </c>
      <c r="P957" s="30" t="s">
        <v>140</v>
      </c>
      <c r="Q957" s="32" t="n">
        <v>8000.23</v>
      </c>
      <c r="R957" s="30" t="s">
        <v>130</v>
      </c>
      <c r="S957" s="30" t="s">
        <v>131</v>
      </c>
      <c r="T957" s="30" t="n">
        <v>5</v>
      </c>
    </row>
    <row r="958" customFormat="false" ht="15" hidden="false" customHeight="false" outlineLevel="0" collapsed="false">
      <c r="A958" s="27" t="s">
        <v>2201</v>
      </c>
      <c r="B958" s="27" t="s">
        <v>2202</v>
      </c>
      <c r="C958" s="27" t="n">
        <v>40</v>
      </c>
      <c r="D958" s="27" t="s">
        <v>121</v>
      </c>
      <c r="E958" s="28" t="n">
        <v>45569</v>
      </c>
      <c r="F958" s="27" t="s">
        <v>122</v>
      </c>
      <c r="G958" s="28" t="n">
        <v>45569</v>
      </c>
      <c r="H958" s="27" t="s">
        <v>123</v>
      </c>
      <c r="I958" s="27" t="s">
        <v>155</v>
      </c>
      <c r="J958" s="27" t="s">
        <v>125</v>
      </c>
      <c r="K958" s="27" t="s">
        <v>138</v>
      </c>
      <c r="L958" s="27" t="n">
        <v>27</v>
      </c>
      <c r="M958" s="27" t="n">
        <v>42</v>
      </c>
      <c r="N958" s="27" t="s">
        <v>127</v>
      </c>
      <c r="O958" s="27" t="s">
        <v>171</v>
      </c>
      <c r="P958" s="27" t="s">
        <v>150</v>
      </c>
      <c r="Q958" s="29" t="n">
        <v>2479.93</v>
      </c>
      <c r="R958" s="27" t="s">
        <v>130</v>
      </c>
      <c r="S958" s="27" t="s">
        <v>192</v>
      </c>
      <c r="T958" s="27" t="n">
        <v>4</v>
      </c>
    </row>
    <row r="959" customFormat="false" ht="15" hidden="false" customHeight="false" outlineLevel="0" collapsed="false">
      <c r="A959" s="30" t="s">
        <v>2203</v>
      </c>
      <c r="B959" s="30" t="s">
        <v>2204</v>
      </c>
      <c r="C959" s="30" t="n">
        <v>25</v>
      </c>
      <c r="D959" s="30" t="s">
        <v>397</v>
      </c>
      <c r="E959" s="31" t="n">
        <v>45372</v>
      </c>
      <c r="F959" s="30" t="s">
        <v>1579</v>
      </c>
      <c r="G959" s="31" t="n">
        <v>45372</v>
      </c>
      <c r="H959" s="30" t="s">
        <v>161</v>
      </c>
      <c r="I959" s="30" t="s">
        <v>320</v>
      </c>
      <c r="J959" s="30" t="s">
        <v>258</v>
      </c>
      <c r="K959" s="30" t="s">
        <v>156</v>
      </c>
      <c r="L959" s="30" t="n">
        <v>46</v>
      </c>
      <c r="M959" s="30" t="n">
        <v>44</v>
      </c>
      <c r="N959" s="30" t="s">
        <v>127</v>
      </c>
      <c r="O959" s="30" t="s">
        <v>149</v>
      </c>
      <c r="P959" s="30" t="s">
        <v>150</v>
      </c>
      <c r="Q959" s="32" t="n">
        <v>3141.31</v>
      </c>
      <c r="R959" s="30" t="s">
        <v>130</v>
      </c>
      <c r="S959" s="30" t="s">
        <v>197</v>
      </c>
      <c r="T959" s="30" t="n">
        <v>5</v>
      </c>
    </row>
    <row r="960" customFormat="false" ht="15" hidden="false" customHeight="false" outlineLevel="0" collapsed="false">
      <c r="A960" s="27" t="s">
        <v>2205</v>
      </c>
      <c r="B960" s="27" t="s">
        <v>1751</v>
      </c>
      <c r="C960" s="27" t="n">
        <v>0</v>
      </c>
      <c r="D960" s="27" t="s">
        <v>121</v>
      </c>
      <c r="E960" s="28" t="n">
        <v>45371</v>
      </c>
      <c r="F960" s="27" t="s">
        <v>931</v>
      </c>
      <c r="G960" s="28" t="n">
        <v>45372</v>
      </c>
      <c r="H960" s="27" t="s">
        <v>146</v>
      </c>
      <c r="I960" s="27" t="s">
        <v>176</v>
      </c>
      <c r="J960" s="27" t="s">
        <v>568</v>
      </c>
      <c r="K960" s="27" t="s">
        <v>126</v>
      </c>
      <c r="L960" s="27" t="n">
        <v>20</v>
      </c>
      <c r="M960" s="27" t="n">
        <v>115</v>
      </c>
      <c r="N960" s="27" t="s">
        <v>186</v>
      </c>
      <c r="O960" s="27" t="s">
        <v>171</v>
      </c>
      <c r="P960" s="27" t="s">
        <v>187</v>
      </c>
      <c r="Q960" s="29" t="n">
        <v>7498.63</v>
      </c>
      <c r="R960" s="27" t="s">
        <v>172</v>
      </c>
      <c r="S960" s="27" t="s">
        <v>335</v>
      </c>
      <c r="T960" s="27" t="n">
        <v>3</v>
      </c>
    </row>
    <row r="961" customFormat="false" ht="15" hidden="false" customHeight="false" outlineLevel="0" collapsed="false">
      <c r="A961" s="30" t="s">
        <v>2206</v>
      </c>
      <c r="B961" s="30" t="s">
        <v>2207</v>
      </c>
      <c r="C961" s="30"/>
      <c r="D961" s="30" t="s">
        <v>121</v>
      </c>
      <c r="E961" s="31" t="n">
        <v>45641</v>
      </c>
      <c r="F961" s="30" t="s">
        <v>669</v>
      </c>
      <c r="G961" s="31" t="n">
        <v>45643</v>
      </c>
      <c r="H961" s="30" t="s">
        <v>161</v>
      </c>
      <c r="I961" s="30" t="s">
        <v>162</v>
      </c>
      <c r="J961" s="30" t="s">
        <v>258</v>
      </c>
      <c r="K961" s="30" t="s">
        <v>156</v>
      </c>
      <c r="L961" s="30" t="n">
        <v>50</v>
      </c>
      <c r="M961" s="30" t="n">
        <v>74</v>
      </c>
      <c r="N961" s="30" t="s">
        <v>186</v>
      </c>
      <c r="O961" s="30" t="s">
        <v>128</v>
      </c>
      <c r="P961" s="30" t="s">
        <v>150</v>
      </c>
      <c r="Q961" s="32" t="n">
        <v>4919.28</v>
      </c>
      <c r="R961" s="30" t="s">
        <v>268</v>
      </c>
      <c r="S961" s="30" t="s">
        <v>197</v>
      </c>
      <c r="T961" s="30" t="n">
        <v>4</v>
      </c>
    </row>
    <row r="962" customFormat="false" ht="15" hidden="false" customHeight="false" outlineLevel="0" collapsed="false">
      <c r="A962" s="27" t="s">
        <v>2208</v>
      </c>
      <c r="B962" s="27" t="s">
        <v>2072</v>
      </c>
      <c r="C962" s="27"/>
      <c r="D962" s="27" t="s">
        <v>121</v>
      </c>
      <c r="E962" s="28" t="n">
        <v>45385</v>
      </c>
      <c r="F962" s="27" t="s">
        <v>405</v>
      </c>
      <c r="G962" s="28" t="n">
        <v>45386</v>
      </c>
      <c r="H962" s="27" t="s">
        <v>168</v>
      </c>
      <c r="I962" s="27" t="s">
        <v>366</v>
      </c>
      <c r="J962" s="27" t="s">
        <v>367</v>
      </c>
      <c r="K962" s="27" t="s">
        <v>138</v>
      </c>
      <c r="L962" s="27" t="n">
        <v>44</v>
      </c>
      <c r="M962" s="27" t="n">
        <v>32</v>
      </c>
      <c r="N962" s="27" t="s">
        <v>127</v>
      </c>
      <c r="O962" s="27" t="s">
        <v>139</v>
      </c>
      <c r="P962" s="27" t="s">
        <v>150</v>
      </c>
      <c r="Q962" s="29" t="n">
        <v>1514.57</v>
      </c>
      <c r="R962" s="27" t="s">
        <v>172</v>
      </c>
      <c r="S962" s="27" t="s">
        <v>197</v>
      </c>
      <c r="T962" s="27" t="n">
        <v>2</v>
      </c>
    </row>
    <row r="963" customFormat="false" ht="15" hidden="false" customHeight="false" outlineLevel="0" collapsed="false">
      <c r="A963" s="30" t="s">
        <v>2209</v>
      </c>
      <c r="B963" s="30" t="s">
        <v>2210</v>
      </c>
      <c r="C963" s="30" t="n">
        <v>49</v>
      </c>
      <c r="D963" s="30" t="s">
        <v>121</v>
      </c>
      <c r="E963" s="31" t="n">
        <v>45301</v>
      </c>
      <c r="F963" s="30" t="s">
        <v>2211</v>
      </c>
      <c r="G963" s="31" t="n">
        <v>45301</v>
      </c>
      <c r="H963" s="30" t="s">
        <v>242</v>
      </c>
      <c r="I963" s="30" t="s">
        <v>466</v>
      </c>
      <c r="J963" s="30" t="s">
        <v>422</v>
      </c>
      <c r="K963" s="30" t="s">
        <v>138</v>
      </c>
      <c r="L963" s="30" t="n">
        <v>58</v>
      </c>
      <c r="M963" s="30" t="n">
        <v>43</v>
      </c>
      <c r="N963" s="30" t="s">
        <v>127</v>
      </c>
      <c r="O963" s="30" t="s">
        <v>128</v>
      </c>
      <c r="P963" s="30" t="s">
        <v>129</v>
      </c>
      <c r="Q963" s="32" t="n">
        <v>2845.71</v>
      </c>
      <c r="R963" s="30" t="s">
        <v>130</v>
      </c>
      <c r="S963" s="30" t="s">
        <v>131</v>
      </c>
      <c r="T963" s="30" t="n">
        <v>3</v>
      </c>
    </row>
    <row r="964" customFormat="false" ht="15" hidden="false" customHeight="false" outlineLevel="0" collapsed="false">
      <c r="A964" s="27" t="s">
        <v>2212</v>
      </c>
      <c r="B964" s="27" t="s">
        <v>2213</v>
      </c>
      <c r="C964" s="27"/>
      <c r="D964" s="27" t="s">
        <v>181</v>
      </c>
      <c r="E964" s="28" t="n">
        <v>45488</v>
      </c>
      <c r="F964" s="27" t="s">
        <v>216</v>
      </c>
      <c r="G964" s="28" t="n">
        <v>45492</v>
      </c>
      <c r="H964" s="27" t="s">
        <v>217</v>
      </c>
      <c r="I964" s="27" t="s">
        <v>282</v>
      </c>
      <c r="J964" s="27" t="s">
        <v>388</v>
      </c>
      <c r="K964" s="27" t="s">
        <v>126</v>
      </c>
      <c r="L964" s="27" t="n">
        <v>19</v>
      </c>
      <c r="M964" s="27" t="n">
        <v>48</v>
      </c>
      <c r="N964" s="27" t="s">
        <v>186</v>
      </c>
      <c r="O964" s="27" t="s">
        <v>139</v>
      </c>
      <c r="P964" s="27" t="s">
        <v>150</v>
      </c>
      <c r="Q964" s="29" t="n">
        <v>6850.81</v>
      </c>
      <c r="R964" s="27" t="s">
        <v>130</v>
      </c>
      <c r="S964" s="27" t="s">
        <v>131</v>
      </c>
      <c r="T964" s="27" t="n">
        <v>2</v>
      </c>
    </row>
    <row r="965" customFormat="false" ht="15" hidden="false" customHeight="false" outlineLevel="0" collapsed="false">
      <c r="A965" s="30" t="s">
        <v>2214</v>
      </c>
      <c r="B965" s="30" t="s">
        <v>2215</v>
      </c>
      <c r="C965" s="30" t="n">
        <v>25</v>
      </c>
      <c r="D965" s="30" t="s">
        <v>121</v>
      </c>
      <c r="E965" s="31" t="n">
        <v>45503</v>
      </c>
      <c r="F965" s="30" t="s">
        <v>299</v>
      </c>
      <c r="G965" s="31" t="n">
        <v>45508</v>
      </c>
      <c r="H965" s="30" t="s">
        <v>161</v>
      </c>
      <c r="I965" s="30" t="s">
        <v>538</v>
      </c>
      <c r="J965" s="30" t="s">
        <v>426</v>
      </c>
      <c r="K965" s="30" t="s">
        <v>126</v>
      </c>
      <c r="L965" s="30" t="n">
        <v>26</v>
      </c>
      <c r="M965" s="30" t="n">
        <v>85</v>
      </c>
      <c r="N965" s="30" t="s">
        <v>186</v>
      </c>
      <c r="O965" s="30" t="s">
        <v>149</v>
      </c>
      <c r="P965" s="30" t="s">
        <v>187</v>
      </c>
      <c r="Q965" s="32" t="n">
        <v>7218.67</v>
      </c>
      <c r="R965" s="30" t="s">
        <v>172</v>
      </c>
      <c r="S965" s="30" t="s">
        <v>223</v>
      </c>
      <c r="T965" s="30" t="n">
        <v>4</v>
      </c>
    </row>
    <row r="966" customFormat="false" ht="15" hidden="false" customHeight="false" outlineLevel="0" collapsed="false">
      <c r="A966" s="27" t="s">
        <v>1321</v>
      </c>
      <c r="B966" s="27" t="s">
        <v>1119</v>
      </c>
      <c r="C966" s="27" t="n">
        <v>58</v>
      </c>
      <c r="D966" s="27" t="s">
        <v>181</v>
      </c>
      <c r="E966" s="28" t="n">
        <v>45417</v>
      </c>
      <c r="F966" s="27" t="s">
        <v>290</v>
      </c>
      <c r="G966" s="28" t="n">
        <v>45420</v>
      </c>
      <c r="H966" s="27" t="s">
        <v>217</v>
      </c>
      <c r="I966" s="27" t="s">
        <v>392</v>
      </c>
      <c r="J966" s="27" t="s">
        <v>388</v>
      </c>
      <c r="K966" s="27" t="s">
        <v>156</v>
      </c>
      <c r="L966" s="27" t="n">
        <v>36</v>
      </c>
      <c r="M966" s="27" t="n">
        <v>63</v>
      </c>
      <c r="N966" s="27" t="s">
        <v>127</v>
      </c>
      <c r="O966" s="27" t="s">
        <v>128</v>
      </c>
      <c r="P966" s="27" t="s">
        <v>140</v>
      </c>
      <c r="Q966" s="29" t="n">
        <v>4189.27</v>
      </c>
      <c r="R966" s="27" t="s">
        <v>268</v>
      </c>
      <c r="S966" s="27" t="s">
        <v>141</v>
      </c>
      <c r="T966" s="27" t="n">
        <v>2</v>
      </c>
    </row>
    <row r="967" customFormat="false" ht="15" hidden="false" customHeight="false" outlineLevel="0" collapsed="false">
      <c r="A967" s="30" t="s">
        <v>2216</v>
      </c>
      <c r="B967" s="30" t="s">
        <v>2217</v>
      </c>
      <c r="C967" s="30" t="n">
        <v>42</v>
      </c>
      <c r="D967" s="30" t="s">
        <v>121</v>
      </c>
      <c r="E967" s="31" t="n">
        <v>45345</v>
      </c>
      <c r="F967" s="30" t="s">
        <v>482</v>
      </c>
      <c r="G967" s="31" t="n">
        <v>45351</v>
      </c>
      <c r="H967" s="30" t="s">
        <v>206</v>
      </c>
      <c r="I967" s="30" t="s">
        <v>300</v>
      </c>
      <c r="J967" s="30" t="s">
        <v>593</v>
      </c>
      <c r="K967" s="30" t="s">
        <v>126</v>
      </c>
      <c r="L967" s="30" t="n">
        <v>32</v>
      </c>
      <c r="M967" s="30" t="n">
        <v>47</v>
      </c>
      <c r="N967" s="30" t="s">
        <v>186</v>
      </c>
      <c r="O967" s="30" t="s">
        <v>128</v>
      </c>
      <c r="P967" s="30" t="s">
        <v>140</v>
      </c>
      <c r="Q967" s="32" t="n">
        <v>8029.06</v>
      </c>
      <c r="R967" s="30" t="s">
        <v>130</v>
      </c>
      <c r="S967" s="30" t="s">
        <v>310</v>
      </c>
      <c r="T967" s="30" t="n">
        <v>3</v>
      </c>
    </row>
    <row r="968" customFormat="false" ht="15" hidden="false" customHeight="false" outlineLevel="0" collapsed="false">
      <c r="A968" s="27" t="s">
        <v>2218</v>
      </c>
      <c r="B968" s="27" t="s">
        <v>2219</v>
      </c>
      <c r="C968" s="27" t="n">
        <v>40</v>
      </c>
      <c r="D968" s="27" t="s">
        <v>359</v>
      </c>
      <c r="E968" s="28" t="n">
        <v>45458</v>
      </c>
      <c r="F968" s="27" t="s">
        <v>702</v>
      </c>
      <c r="G968" s="28" t="n">
        <v>45459</v>
      </c>
      <c r="H968" s="27" t="s">
        <v>183</v>
      </c>
      <c r="I968" s="27" t="s">
        <v>184</v>
      </c>
      <c r="J968" s="27" t="s">
        <v>185</v>
      </c>
      <c r="K968" s="27" t="s">
        <v>126</v>
      </c>
      <c r="L968" s="27" t="n">
        <v>37</v>
      </c>
      <c r="M968" s="27" t="n">
        <v>98</v>
      </c>
      <c r="N968" s="27" t="s">
        <v>186</v>
      </c>
      <c r="O968" s="27" t="s">
        <v>139</v>
      </c>
      <c r="P968" s="27" t="s">
        <v>129</v>
      </c>
      <c r="Q968" s="29" t="n">
        <v>7781.98</v>
      </c>
      <c r="R968" s="27" t="s">
        <v>130</v>
      </c>
      <c r="S968" s="27" t="s">
        <v>164</v>
      </c>
      <c r="T968" s="27" t="n">
        <v>3</v>
      </c>
    </row>
    <row r="969" customFormat="false" ht="15" hidden="false" customHeight="false" outlineLevel="0" collapsed="false">
      <c r="A969" s="30" t="s">
        <v>2220</v>
      </c>
      <c r="B969" s="30" t="s">
        <v>2221</v>
      </c>
      <c r="C969" s="30" t="n">
        <v>52</v>
      </c>
      <c r="D969" s="30" t="s">
        <v>181</v>
      </c>
      <c r="E969" s="31" t="n">
        <v>45632</v>
      </c>
      <c r="F969" s="30" t="s">
        <v>519</v>
      </c>
      <c r="G969" s="31" t="n">
        <v>45635</v>
      </c>
      <c r="H969" s="30" t="s">
        <v>206</v>
      </c>
      <c r="I969" s="30" t="s">
        <v>232</v>
      </c>
      <c r="J969" s="30" t="s">
        <v>615</v>
      </c>
      <c r="K969" s="30" t="s">
        <v>156</v>
      </c>
      <c r="L969" s="30" t="n">
        <v>38</v>
      </c>
      <c r="M969" s="30" t="n">
        <v>90</v>
      </c>
      <c r="N969" s="30" t="s">
        <v>186</v>
      </c>
      <c r="O969" s="30" t="s">
        <v>139</v>
      </c>
      <c r="P969" s="30" t="s">
        <v>187</v>
      </c>
      <c r="Q969" s="32" t="n">
        <v>4310.09</v>
      </c>
      <c r="R969" s="30" t="s">
        <v>130</v>
      </c>
      <c r="S969" s="30" t="s">
        <v>178</v>
      </c>
      <c r="T969" s="30" t="n">
        <v>3</v>
      </c>
    </row>
    <row r="970" customFormat="false" ht="15" hidden="false" customHeight="false" outlineLevel="0" collapsed="false">
      <c r="A970" s="27" t="s">
        <v>2222</v>
      </c>
      <c r="B970" s="27" t="s">
        <v>2223</v>
      </c>
      <c r="C970" s="27" t="n">
        <v>13</v>
      </c>
      <c r="D970" s="27" t="s">
        <v>181</v>
      </c>
      <c r="E970" s="28" t="n">
        <v>45385</v>
      </c>
      <c r="F970" s="27" t="s">
        <v>452</v>
      </c>
      <c r="G970" s="28" t="n">
        <v>45385</v>
      </c>
      <c r="H970" s="27" t="s">
        <v>183</v>
      </c>
      <c r="I970" s="27" t="s">
        <v>430</v>
      </c>
      <c r="J970" s="27" t="s">
        <v>213</v>
      </c>
      <c r="K970" s="27" t="s">
        <v>156</v>
      </c>
      <c r="L970" s="27" t="n">
        <v>65</v>
      </c>
      <c r="M970" s="27" t="n">
        <v>84</v>
      </c>
      <c r="N970" s="27" t="s">
        <v>186</v>
      </c>
      <c r="O970" s="27" t="s">
        <v>139</v>
      </c>
      <c r="P970" s="27" t="s">
        <v>187</v>
      </c>
      <c r="Q970" s="29" t="n">
        <v>3814.84</v>
      </c>
      <c r="R970" s="27" t="s">
        <v>130</v>
      </c>
      <c r="S970" s="27" t="s">
        <v>335</v>
      </c>
      <c r="T970" s="27" t="n">
        <v>3</v>
      </c>
    </row>
    <row r="971" customFormat="false" ht="15" hidden="false" customHeight="false" outlineLevel="0" collapsed="false">
      <c r="A971" s="30" t="s">
        <v>2224</v>
      </c>
      <c r="B971" s="30" t="s">
        <v>1078</v>
      </c>
      <c r="C971" s="30" t="n">
        <v>46</v>
      </c>
      <c r="D971" s="30" t="s">
        <v>121</v>
      </c>
      <c r="E971" s="31" t="n">
        <v>45585</v>
      </c>
      <c r="F971" s="30" t="s">
        <v>516</v>
      </c>
      <c r="G971" s="31" t="n">
        <v>45596</v>
      </c>
      <c r="H971" s="30" t="s">
        <v>168</v>
      </c>
      <c r="I971" s="30" t="s">
        <v>169</v>
      </c>
      <c r="J971" s="30" t="s">
        <v>367</v>
      </c>
      <c r="K971" s="30" t="s">
        <v>202</v>
      </c>
      <c r="L971" s="30" t="n">
        <v>0</v>
      </c>
      <c r="M971" s="30" t="n">
        <v>215</v>
      </c>
      <c r="N971" s="30" t="s">
        <v>186</v>
      </c>
      <c r="O971" s="30" t="s">
        <v>171</v>
      </c>
      <c r="P971" s="30" t="s">
        <v>150</v>
      </c>
      <c r="Q971" s="32" t="n">
        <v>17782.91</v>
      </c>
      <c r="R971" s="30" t="s">
        <v>130</v>
      </c>
      <c r="S971" s="30" t="s">
        <v>223</v>
      </c>
      <c r="T971" s="30" t="n">
        <v>5</v>
      </c>
    </row>
    <row r="972" customFormat="false" ht="15" hidden="false" customHeight="false" outlineLevel="0" collapsed="false">
      <c r="A972" s="27" t="s">
        <v>2225</v>
      </c>
      <c r="B972" s="27" t="s">
        <v>2226</v>
      </c>
      <c r="C972" s="27" t="n">
        <v>5</v>
      </c>
      <c r="D972" s="27" t="s">
        <v>181</v>
      </c>
      <c r="E972" s="28" t="n">
        <v>45413</v>
      </c>
      <c r="F972" s="27" t="s">
        <v>438</v>
      </c>
      <c r="G972" s="28" t="n">
        <v>45414</v>
      </c>
      <c r="H972" s="27" t="s">
        <v>123</v>
      </c>
      <c r="I972" s="27" t="s">
        <v>124</v>
      </c>
      <c r="J972" s="27" t="s">
        <v>418</v>
      </c>
      <c r="K972" s="27" t="s">
        <v>126</v>
      </c>
      <c r="L972" s="27" t="n">
        <v>18</v>
      </c>
      <c r="M972" s="27" t="n">
        <v>50</v>
      </c>
      <c r="N972" s="27" t="s">
        <v>186</v>
      </c>
      <c r="O972" s="27" t="s">
        <v>171</v>
      </c>
      <c r="P972" s="27" t="s">
        <v>129</v>
      </c>
      <c r="Q972" s="29" t="n">
        <v>6453.65</v>
      </c>
      <c r="R972" s="27" t="s">
        <v>268</v>
      </c>
      <c r="S972" s="27" t="s">
        <v>197</v>
      </c>
      <c r="T972" s="27" t="n">
        <v>2</v>
      </c>
    </row>
    <row r="973" customFormat="false" ht="15" hidden="false" customHeight="false" outlineLevel="0" collapsed="false">
      <c r="A973" s="30" t="s">
        <v>2227</v>
      </c>
      <c r="B973" s="30" t="s">
        <v>2228</v>
      </c>
      <c r="C973" s="30" t="n">
        <v>35</v>
      </c>
      <c r="D973" s="30" t="s">
        <v>486</v>
      </c>
      <c r="E973" s="31" t="n">
        <v>45298</v>
      </c>
      <c r="F973" s="30" t="s">
        <v>326</v>
      </c>
      <c r="G973" s="31" t="n">
        <v>45298</v>
      </c>
      <c r="H973" s="30" t="s">
        <v>242</v>
      </c>
      <c r="I973" s="30" t="s">
        <v>466</v>
      </c>
      <c r="J973" s="30" t="s">
        <v>316</v>
      </c>
      <c r="K973" s="30" t="s">
        <v>138</v>
      </c>
      <c r="L973" s="30" t="n">
        <v>29</v>
      </c>
      <c r="M973" s="30" t="n">
        <v>17</v>
      </c>
      <c r="N973" s="30" t="s">
        <v>127</v>
      </c>
      <c r="O973" s="30" t="s">
        <v>128</v>
      </c>
      <c r="P973" s="30" t="s">
        <v>150</v>
      </c>
      <c r="Q973" s="32" t="n">
        <v>1606.38</v>
      </c>
      <c r="R973" s="30" t="s">
        <v>130</v>
      </c>
      <c r="S973" s="30" t="s">
        <v>223</v>
      </c>
      <c r="T973" s="30" t="n">
        <v>2</v>
      </c>
    </row>
    <row r="974" customFormat="false" ht="15" hidden="false" customHeight="false" outlineLevel="0" collapsed="false">
      <c r="A974" s="27" t="s">
        <v>2229</v>
      </c>
      <c r="B974" s="27" t="s">
        <v>2230</v>
      </c>
      <c r="C974" s="27" t="n">
        <v>33</v>
      </c>
      <c r="D974" s="27" t="s">
        <v>121</v>
      </c>
      <c r="E974" s="28" t="n">
        <v>45396</v>
      </c>
      <c r="F974" s="27" t="s">
        <v>247</v>
      </c>
      <c r="G974" s="28" t="n">
        <v>45397</v>
      </c>
      <c r="H974" s="27" t="s">
        <v>161</v>
      </c>
      <c r="I974" s="27" t="s">
        <v>538</v>
      </c>
      <c r="J974" s="27" t="s">
        <v>426</v>
      </c>
      <c r="K974" s="27" t="s">
        <v>126</v>
      </c>
      <c r="L974" s="27" t="n">
        <v>22</v>
      </c>
      <c r="M974" s="27" t="n">
        <v>95</v>
      </c>
      <c r="N974" s="27" t="s">
        <v>186</v>
      </c>
      <c r="O974" s="27" t="s">
        <v>171</v>
      </c>
      <c r="P974" s="27" t="s">
        <v>187</v>
      </c>
      <c r="Q974" s="29" t="n">
        <v>7975.04</v>
      </c>
      <c r="R974" s="27" t="s">
        <v>130</v>
      </c>
      <c r="S974" s="27" t="s">
        <v>335</v>
      </c>
      <c r="T974" s="27" t="n">
        <v>3</v>
      </c>
    </row>
    <row r="975" customFormat="false" ht="15" hidden="false" customHeight="false" outlineLevel="0" collapsed="false">
      <c r="A975" s="30" t="s">
        <v>2231</v>
      </c>
      <c r="B975" s="30" t="s">
        <v>889</v>
      </c>
      <c r="C975" s="30" t="n">
        <v>23</v>
      </c>
      <c r="D975" s="30" t="s">
        <v>181</v>
      </c>
      <c r="E975" s="31" t="n">
        <v>45603</v>
      </c>
      <c r="F975" s="30" t="s">
        <v>907</v>
      </c>
      <c r="G975" s="31" t="n">
        <v>45605</v>
      </c>
      <c r="H975" s="30" t="s">
        <v>146</v>
      </c>
      <c r="I975" s="30" t="s">
        <v>176</v>
      </c>
      <c r="J975" s="30" t="s">
        <v>568</v>
      </c>
      <c r="K975" s="30" t="s">
        <v>156</v>
      </c>
      <c r="L975" s="30" t="n">
        <v>36</v>
      </c>
      <c r="M975" s="30" t="n">
        <v>66</v>
      </c>
      <c r="N975" s="30" t="s">
        <v>186</v>
      </c>
      <c r="O975" s="30" t="s">
        <v>139</v>
      </c>
      <c r="P975" s="30" t="s">
        <v>150</v>
      </c>
      <c r="Q975" s="32" t="n">
        <v>3040.84</v>
      </c>
      <c r="R975" s="30" t="s">
        <v>130</v>
      </c>
      <c r="S975" s="30" t="s">
        <v>178</v>
      </c>
      <c r="T975" s="30" t="n">
        <v>3</v>
      </c>
    </row>
    <row r="976" customFormat="false" ht="15" hidden="false" customHeight="false" outlineLevel="0" collapsed="false">
      <c r="A976" s="27" t="s">
        <v>2232</v>
      </c>
      <c r="B976" s="27" t="s">
        <v>2233</v>
      </c>
      <c r="C976" s="27" t="n">
        <v>65</v>
      </c>
      <c r="D976" s="27" t="s">
        <v>181</v>
      </c>
      <c r="E976" s="28" t="n">
        <v>45305</v>
      </c>
      <c r="F976" s="27" t="s">
        <v>640</v>
      </c>
      <c r="G976" s="28" t="n">
        <v>45307</v>
      </c>
      <c r="H976" s="27" t="s">
        <v>242</v>
      </c>
      <c r="I976" s="27" t="s">
        <v>315</v>
      </c>
      <c r="J976" s="27" t="s">
        <v>316</v>
      </c>
      <c r="K976" s="27" t="s">
        <v>156</v>
      </c>
      <c r="L976" s="27" t="n">
        <v>25</v>
      </c>
      <c r="M976" s="27" t="n">
        <v>50</v>
      </c>
      <c r="N976" s="27" t="s">
        <v>186</v>
      </c>
      <c r="O976" s="27" t="s">
        <v>128</v>
      </c>
      <c r="P976" s="27" t="s">
        <v>150</v>
      </c>
      <c r="Q976" s="29" t="n">
        <v>2792.64</v>
      </c>
      <c r="R976" s="27" t="s">
        <v>130</v>
      </c>
      <c r="S976" s="27" t="s">
        <v>223</v>
      </c>
      <c r="T976" s="27" t="n">
        <v>3</v>
      </c>
    </row>
    <row r="977" customFormat="false" ht="15" hidden="false" customHeight="false" outlineLevel="0" collapsed="false">
      <c r="A977" s="30" t="s">
        <v>2234</v>
      </c>
      <c r="B977" s="30" t="s">
        <v>443</v>
      </c>
      <c r="C977" s="30" t="n">
        <v>41</v>
      </c>
      <c r="D977" s="30" t="s">
        <v>121</v>
      </c>
      <c r="E977" s="31" t="n">
        <v>45544</v>
      </c>
      <c r="F977" s="30" t="s">
        <v>2235</v>
      </c>
      <c r="G977" s="31" t="n">
        <v>45544</v>
      </c>
      <c r="H977" s="30" t="s">
        <v>168</v>
      </c>
      <c r="I977" s="30" t="s">
        <v>366</v>
      </c>
      <c r="J977" s="30" t="s">
        <v>170</v>
      </c>
      <c r="K977" s="30" t="s">
        <v>138</v>
      </c>
      <c r="L977" s="30" t="n">
        <v>50</v>
      </c>
      <c r="M977" s="30" t="n">
        <v>26</v>
      </c>
      <c r="N977" s="30" t="s">
        <v>186</v>
      </c>
      <c r="O977" s="30"/>
      <c r="P977" s="30" t="s">
        <v>187</v>
      </c>
      <c r="Q977" s="32" t="n">
        <v>2017.14</v>
      </c>
      <c r="R977" s="30" t="s">
        <v>130</v>
      </c>
      <c r="S977" s="30" t="s">
        <v>141</v>
      </c>
      <c r="T977" s="30" t="n">
        <v>4</v>
      </c>
    </row>
    <row r="978" customFormat="false" ht="15" hidden="false" customHeight="false" outlineLevel="0" collapsed="false">
      <c r="A978" s="27" t="s">
        <v>2236</v>
      </c>
      <c r="B978" s="27" t="s">
        <v>2237</v>
      </c>
      <c r="C978" s="27" t="n">
        <v>37</v>
      </c>
      <c r="D978" s="27" t="s">
        <v>181</v>
      </c>
      <c r="E978" s="28" t="n">
        <v>45639</v>
      </c>
      <c r="F978" s="27" t="s">
        <v>1250</v>
      </c>
      <c r="G978" s="28" t="n">
        <v>45643</v>
      </c>
      <c r="H978" s="27" t="s">
        <v>161</v>
      </c>
      <c r="I978" s="27" t="s">
        <v>320</v>
      </c>
      <c r="J978" s="27" t="s">
        <v>648</v>
      </c>
      <c r="K978" s="27" t="s">
        <v>126</v>
      </c>
      <c r="L978" s="27" t="n">
        <v>35</v>
      </c>
      <c r="M978" s="27" t="n">
        <v>89</v>
      </c>
      <c r="N978" s="27" t="s">
        <v>186</v>
      </c>
      <c r="O978" s="27" t="s">
        <v>128</v>
      </c>
      <c r="P978" s="27" t="s">
        <v>187</v>
      </c>
      <c r="Q978" s="29" t="n">
        <v>7085.88</v>
      </c>
      <c r="R978" s="27" t="s">
        <v>130</v>
      </c>
      <c r="S978" s="27" t="s">
        <v>141</v>
      </c>
      <c r="T978" s="27" t="n">
        <v>4</v>
      </c>
    </row>
    <row r="979" customFormat="false" ht="15" hidden="false" customHeight="false" outlineLevel="0" collapsed="false">
      <c r="A979" s="30" t="s">
        <v>2238</v>
      </c>
      <c r="B979" s="30" t="s">
        <v>2239</v>
      </c>
      <c r="C979" s="30" t="n">
        <v>29</v>
      </c>
      <c r="D979" s="30" t="s">
        <v>181</v>
      </c>
      <c r="E979" s="31" t="n">
        <v>45459</v>
      </c>
      <c r="F979" s="30" t="s">
        <v>274</v>
      </c>
      <c r="G979" s="31" t="n">
        <v>45462</v>
      </c>
      <c r="H979" s="30" t="s">
        <v>183</v>
      </c>
      <c r="I979" s="30" t="s">
        <v>212</v>
      </c>
      <c r="J979" s="30" t="s">
        <v>411</v>
      </c>
      <c r="K979" s="30" t="s">
        <v>126</v>
      </c>
      <c r="L979" s="30" t="n">
        <v>31</v>
      </c>
      <c r="M979" s="30" t="n">
        <v>105</v>
      </c>
      <c r="N979" s="30" t="s">
        <v>186</v>
      </c>
      <c r="O979" s="30" t="s">
        <v>149</v>
      </c>
      <c r="P979" s="30" t="s">
        <v>187</v>
      </c>
      <c r="Q979" s="32" t="n">
        <v>7551.3</v>
      </c>
      <c r="R979" s="30" t="s">
        <v>130</v>
      </c>
      <c r="S979" s="30" t="s">
        <v>151</v>
      </c>
      <c r="T979" s="30" t="n">
        <v>4</v>
      </c>
    </row>
    <row r="980" customFormat="false" ht="15" hidden="false" customHeight="false" outlineLevel="0" collapsed="false">
      <c r="A980" s="27" t="s">
        <v>2240</v>
      </c>
      <c r="B980" s="27" t="s">
        <v>2241</v>
      </c>
      <c r="C980" s="27" t="n">
        <v>53</v>
      </c>
      <c r="D980" s="27" t="s">
        <v>566</v>
      </c>
      <c r="E980" s="28" t="n">
        <v>45455</v>
      </c>
      <c r="F980" s="27" t="s">
        <v>1696</v>
      </c>
      <c r="G980" s="28" t="n">
        <v>45456</v>
      </c>
      <c r="H980" s="27" t="s">
        <v>146</v>
      </c>
      <c r="I980" s="27" t="s">
        <v>176</v>
      </c>
      <c r="J980" s="27" t="s">
        <v>568</v>
      </c>
      <c r="K980" s="27" t="s">
        <v>126</v>
      </c>
      <c r="L980" s="27" t="n">
        <v>35</v>
      </c>
      <c r="M980" s="27" t="n">
        <v>72</v>
      </c>
      <c r="N980" s="27" t="s">
        <v>186</v>
      </c>
      <c r="O980" s="27" t="s">
        <v>149</v>
      </c>
      <c r="P980" s="27" t="s">
        <v>129</v>
      </c>
      <c r="Q980" s="29" t="n">
        <v>7119.7</v>
      </c>
      <c r="R980" s="27" t="s">
        <v>172</v>
      </c>
      <c r="S980" s="27" t="s">
        <v>164</v>
      </c>
      <c r="T980" s="27" t="n">
        <v>4</v>
      </c>
    </row>
    <row r="981" customFormat="false" ht="15" hidden="false" customHeight="false" outlineLevel="0" collapsed="false">
      <c r="A981" s="30" t="s">
        <v>2242</v>
      </c>
      <c r="B981" s="30" t="s">
        <v>671</v>
      </c>
      <c r="C981" s="30" t="n">
        <v>-5</v>
      </c>
      <c r="D981" s="30" t="s">
        <v>121</v>
      </c>
      <c r="E981" s="31" t="n">
        <v>45293</v>
      </c>
      <c r="F981" s="30" t="s">
        <v>1320</v>
      </c>
      <c r="G981" s="31" t="n">
        <v>45293</v>
      </c>
      <c r="H981" s="30" t="s">
        <v>135</v>
      </c>
      <c r="I981" s="30"/>
      <c r="J981" s="30" t="s">
        <v>252</v>
      </c>
      <c r="K981" s="30" t="s">
        <v>138</v>
      </c>
      <c r="L981" s="30" t="n">
        <v>89</v>
      </c>
      <c r="M981" s="30" t="n">
        <v>34</v>
      </c>
      <c r="N981" s="30" t="s">
        <v>127</v>
      </c>
      <c r="O981" s="30" t="s">
        <v>128</v>
      </c>
      <c r="P981" s="30" t="s">
        <v>150</v>
      </c>
      <c r="Q981" s="32" t="n">
        <v>1661.84</v>
      </c>
      <c r="R981" s="30" t="s">
        <v>130</v>
      </c>
      <c r="S981" s="30" t="s">
        <v>157</v>
      </c>
      <c r="T981" s="30" t="n">
        <v>5</v>
      </c>
    </row>
    <row r="982" customFormat="false" ht="15" hidden="false" customHeight="false" outlineLevel="0" collapsed="false">
      <c r="A982" s="27" t="s">
        <v>2243</v>
      </c>
      <c r="B982" s="27" t="s">
        <v>2244</v>
      </c>
      <c r="C982" s="27" t="n">
        <v>45</v>
      </c>
      <c r="D982" s="27" t="s">
        <v>121</v>
      </c>
      <c r="E982" s="28" t="n">
        <v>45477</v>
      </c>
      <c r="F982" s="27" t="s">
        <v>334</v>
      </c>
      <c r="G982" s="28" t="n">
        <v>45478</v>
      </c>
      <c r="H982" s="27" t="s">
        <v>146</v>
      </c>
      <c r="I982" s="27" t="s">
        <v>176</v>
      </c>
      <c r="J982" s="27" t="s">
        <v>568</v>
      </c>
      <c r="K982" s="27" t="s">
        <v>138</v>
      </c>
      <c r="L982" s="27" t="n">
        <v>63</v>
      </c>
      <c r="M982" s="27" t="n">
        <v>28</v>
      </c>
      <c r="N982" s="27" t="s">
        <v>127</v>
      </c>
      <c r="O982" s="27" t="s">
        <v>128</v>
      </c>
      <c r="P982" s="27" t="s">
        <v>129</v>
      </c>
      <c r="Q982" s="29" t="n">
        <v>1537.99</v>
      </c>
      <c r="R982" s="27" t="s">
        <v>130</v>
      </c>
      <c r="S982" s="27" t="s">
        <v>223</v>
      </c>
      <c r="T982" s="27" t="n">
        <v>3</v>
      </c>
    </row>
    <row r="983" customFormat="false" ht="15" hidden="false" customHeight="false" outlineLevel="0" collapsed="false">
      <c r="A983" s="30" t="s">
        <v>2245</v>
      </c>
      <c r="B983" s="30" t="s">
        <v>2246</v>
      </c>
      <c r="C983" s="30" t="n">
        <v>32</v>
      </c>
      <c r="D983" s="30" t="s">
        <v>181</v>
      </c>
      <c r="E983" s="31" t="n">
        <v>45379</v>
      </c>
      <c r="F983" s="30" t="s">
        <v>1660</v>
      </c>
      <c r="G983" s="31" t="n">
        <v>45379</v>
      </c>
      <c r="H983" s="30" t="s">
        <v>217</v>
      </c>
      <c r="I983" s="30" t="s">
        <v>282</v>
      </c>
      <c r="J983" s="30" t="s">
        <v>283</v>
      </c>
      <c r="K983" s="30" t="s">
        <v>138</v>
      </c>
      <c r="L983" s="30" t="n">
        <v>42</v>
      </c>
      <c r="M983" s="30" t="n">
        <v>36</v>
      </c>
      <c r="N983" s="30" t="s">
        <v>127</v>
      </c>
      <c r="O983" s="30"/>
      <c r="P983" s="30" t="s">
        <v>129</v>
      </c>
      <c r="Q983" s="32" t="n">
        <v>1006.79</v>
      </c>
      <c r="R983" s="30" t="s">
        <v>130</v>
      </c>
      <c r="S983" s="30" t="s">
        <v>151</v>
      </c>
      <c r="T983" s="30" t="n">
        <v>4</v>
      </c>
    </row>
    <row r="984" customFormat="false" ht="15" hidden="false" customHeight="false" outlineLevel="0" collapsed="false">
      <c r="A984" s="27" t="s">
        <v>2247</v>
      </c>
      <c r="B984" s="27" t="s">
        <v>2248</v>
      </c>
      <c r="C984" s="27" t="n">
        <v>5</v>
      </c>
      <c r="D984" s="27" t="s">
        <v>181</v>
      </c>
      <c r="E984" s="28" t="n">
        <v>45450</v>
      </c>
      <c r="F984" s="27" t="s">
        <v>1392</v>
      </c>
      <c r="G984" s="28" t="n">
        <v>45451</v>
      </c>
      <c r="H984" s="27" t="s">
        <v>168</v>
      </c>
      <c r="I984" s="27" t="s">
        <v>169</v>
      </c>
      <c r="J984" s="27" t="s">
        <v>441</v>
      </c>
      <c r="K984" s="27" t="s">
        <v>138</v>
      </c>
      <c r="L984" s="27" t="n">
        <v>37</v>
      </c>
      <c r="M984" s="27" t="n">
        <v>22</v>
      </c>
      <c r="N984" s="27" t="s">
        <v>127</v>
      </c>
      <c r="O984" s="27" t="s">
        <v>128</v>
      </c>
      <c r="P984" s="27" t="s">
        <v>150</v>
      </c>
      <c r="Q984" s="29" t="n">
        <v>741.51</v>
      </c>
      <c r="R984" s="27" t="s">
        <v>130</v>
      </c>
      <c r="S984" s="27" t="s">
        <v>192</v>
      </c>
      <c r="T984" s="27" t="n">
        <v>4</v>
      </c>
    </row>
    <row r="985" customFormat="false" ht="15" hidden="false" customHeight="false" outlineLevel="0" collapsed="false">
      <c r="A985" s="30" t="s">
        <v>2249</v>
      </c>
      <c r="B985" s="30" t="s">
        <v>2250</v>
      </c>
      <c r="C985" s="30" t="n">
        <v>39</v>
      </c>
      <c r="D985" s="30" t="s">
        <v>121</v>
      </c>
      <c r="E985" s="31" t="n">
        <v>45589</v>
      </c>
      <c r="F985" s="30" t="s">
        <v>601</v>
      </c>
      <c r="G985" s="31" t="n">
        <v>45591</v>
      </c>
      <c r="H985" s="30" t="s">
        <v>123</v>
      </c>
      <c r="I985" s="30" t="s">
        <v>304</v>
      </c>
      <c r="J985" s="30" t="s">
        <v>508</v>
      </c>
      <c r="K985" s="30" t="s">
        <v>126</v>
      </c>
      <c r="L985" s="30" t="n">
        <v>34</v>
      </c>
      <c r="M985" s="30" t="n">
        <v>45</v>
      </c>
      <c r="N985" s="30" t="s">
        <v>186</v>
      </c>
      <c r="O985" s="30" t="s">
        <v>139</v>
      </c>
      <c r="P985" s="30" t="s">
        <v>150</v>
      </c>
      <c r="Q985" s="32" t="n">
        <v>7160.21</v>
      </c>
      <c r="R985" s="30" t="s">
        <v>130</v>
      </c>
      <c r="S985" s="30" t="s">
        <v>157</v>
      </c>
      <c r="T985" s="30" t="n">
        <v>4</v>
      </c>
    </row>
    <row r="986" customFormat="false" ht="15" hidden="false" customHeight="false" outlineLevel="0" collapsed="false">
      <c r="A986" s="27" t="s">
        <v>2251</v>
      </c>
      <c r="B986" s="27" t="s">
        <v>2097</v>
      </c>
      <c r="C986" s="27" t="n">
        <v>27</v>
      </c>
      <c r="D986" s="27" t="s">
        <v>181</v>
      </c>
      <c r="E986" s="28" t="n">
        <v>45465</v>
      </c>
      <c r="F986" s="27" t="s">
        <v>290</v>
      </c>
      <c r="G986" s="28" t="n">
        <v>45466</v>
      </c>
      <c r="H986" s="27" t="s">
        <v>135</v>
      </c>
      <c r="I986" s="27" t="s">
        <v>136</v>
      </c>
      <c r="J986" s="27" t="s">
        <v>262</v>
      </c>
      <c r="K986" s="27" t="s">
        <v>138</v>
      </c>
      <c r="L986" s="27" t="n">
        <v>35</v>
      </c>
      <c r="M986" s="27" t="n">
        <v>18</v>
      </c>
      <c r="N986" s="27" t="s">
        <v>127</v>
      </c>
      <c r="O986" s="27" t="s">
        <v>139</v>
      </c>
      <c r="P986" s="27" t="s">
        <v>150</v>
      </c>
      <c r="Q986" s="29" t="n">
        <v>2558.39</v>
      </c>
      <c r="R986" s="27" t="s">
        <v>130</v>
      </c>
      <c r="S986" s="27" t="s">
        <v>192</v>
      </c>
      <c r="T986" s="27" t="n">
        <v>4</v>
      </c>
    </row>
    <row r="987" customFormat="false" ht="15" hidden="false" customHeight="false" outlineLevel="0" collapsed="false">
      <c r="A987" s="30" t="s">
        <v>2252</v>
      </c>
      <c r="B987" s="30" t="s">
        <v>1591</v>
      </c>
      <c r="C987" s="30" t="n">
        <v>44</v>
      </c>
      <c r="D987" s="30" t="s">
        <v>181</v>
      </c>
      <c r="E987" s="31" t="n">
        <v>45556</v>
      </c>
      <c r="F987" s="30" t="s">
        <v>452</v>
      </c>
      <c r="G987" s="31" t="n">
        <v>45556</v>
      </c>
      <c r="H987" s="30" t="s">
        <v>236</v>
      </c>
      <c r="I987" s="30" t="s">
        <v>266</v>
      </c>
      <c r="J987" s="30" t="s">
        <v>455</v>
      </c>
      <c r="K987" s="30" t="s">
        <v>156</v>
      </c>
      <c r="L987" s="30" t="n">
        <v>36</v>
      </c>
      <c r="M987" s="30" t="n">
        <v>31</v>
      </c>
      <c r="N987" s="30" t="s">
        <v>186</v>
      </c>
      <c r="O987" s="30" t="s">
        <v>149</v>
      </c>
      <c r="P987" s="30" t="s">
        <v>150</v>
      </c>
      <c r="Q987" s="32" t="n">
        <v>3245.85</v>
      </c>
      <c r="R987" s="30" t="s">
        <v>130</v>
      </c>
      <c r="S987" s="30" t="s">
        <v>192</v>
      </c>
      <c r="T987" s="30" t="n">
        <v>4</v>
      </c>
    </row>
    <row r="988" customFormat="false" ht="15" hidden="false" customHeight="false" outlineLevel="0" collapsed="false">
      <c r="A988" s="27" t="s">
        <v>2253</v>
      </c>
      <c r="B988" s="27" t="s">
        <v>2254</v>
      </c>
      <c r="C988" s="27" t="n">
        <v>21</v>
      </c>
      <c r="D988" s="27" t="s">
        <v>181</v>
      </c>
      <c r="E988" s="28" t="n">
        <v>45458</v>
      </c>
      <c r="F988" s="27" t="s">
        <v>725</v>
      </c>
      <c r="G988" s="28" t="n">
        <v>45458</v>
      </c>
      <c r="H988" s="27" t="s">
        <v>217</v>
      </c>
      <c r="I988" s="27" t="s">
        <v>282</v>
      </c>
      <c r="J988" s="27" t="s">
        <v>294</v>
      </c>
      <c r="K988" s="27" t="s">
        <v>138</v>
      </c>
      <c r="L988" s="27" t="n">
        <v>86</v>
      </c>
      <c r="M988" s="27" t="n">
        <v>35</v>
      </c>
      <c r="N988" s="27" t="s">
        <v>127</v>
      </c>
      <c r="O988" s="27" t="s">
        <v>128</v>
      </c>
      <c r="P988" s="27" t="s">
        <v>187</v>
      </c>
      <c r="Q988" s="29" t="n">
        <v>1233.95</v>
      </c>
      <c r="R988" s="27" t="s">
        <v>130</v>
      </c>
      <c r="S988" s="27" t="s">
        <v>228</v>
      </c>
      <c r="T988" s="27" t="n">
        <v>5</v>
      </c>
    </row>
    <row r="989" customFormat="false" ht="15" hidden="false" customHeight="false" outlineLevel="0" collapsed="false">
      <c r="A989" s="30" t="s">
        <v>2255</v>
      </c>
      <c r="B989" s="30" t="s">
        <v>2256</v>
      </c>
      <c r="C989" s="30" t="n">
        <v>33</v>
      </c>
      <c r="D989" s="30" t="s">
        <v>181</v>
      </c>
      <c r="E989" s="31" t="n">
        <v>45650</v>
      </c>
      <c r="F989" s="30" t="s">
        <v>475</v>
      </c>
      <c r="G989" s="31" t="n">
        <v>45651</v>
      </c>
      <c r="H989" s="30" t="s">
        <v>217</v>
      </c>
      <c r="I989" s="30" t="s">
        <v>282</v>
      </c>
      <c r="J989" s="30" t="s">
        <v>294</v>
      </c>
      <c r="K989" s="30" t="s">
        <v>138</v>
      </c>
      <c r="L989" s="30" t="n">
        <v>85</v>
      </c>
      <c r="M989" s="30" t="n">
        <v>28</v>
      </c>
      <c r="N989" s="30" t="s">
        <v>127</v>
      </c>
      <c r="O989" s="30" t="s">
        <v>171</v>
      </c>
      <c r="P989" s="30" t="s">
        <v>140</v>
      </c>
      <c r="Q989" s="32" t="n">
        <v>978.81</v>
      </c>
      <c r="R989" s="30" t="s">
        <v>130</v>
      </c>
      <c r="S989" s="30" t="s">
        <v>141</v>
      </c>
      <c r="T989" s="30" t="n">
        <v>5</v>
      </c>
    </row>
    <row r="990" customFormat="false" ht="15" hidden="false" customHeight="false" outlineLevel="0" collapsed="false">
      <c r="A990" s="27" t="s">
        <v>2257</v>
      </c>
      <c r="B990" s="27" t="s">
        <v>2258</v>
      </c>
      <c r="C990" s="27" t="n">
        <v>38</v>
      </c>
      <c r="D990" s="27" t="s">
        <v>121</v>
      </c>
      <c r="E990" s="28" t="n">
        <v>45655</v>
      </c>
      <c r="F990" s="27" t="s">
        <v>679</v>
      </c>
      <c r="G990" s="28" t="n">
        <v>45655</v>
      </c>
      <c r="H990" s="27" t="s">
        <v>183</v>
      </c>
      <c r="I990" s="27" t="s">
        <v>212</v>
      </c>
      <c r="J990" s="27" t="s">
        <v>411</v>
      </c>
      <c r="K990" s="27" t="s">
        <v>156</v>
      </c>
      <c r="L990" s="27" t="n">
        <v>21</v>
      </c>
      <c r="M990" s="27" t="n">
        <v>44</v>
      </c>
      <c r="N990" s="27" t="s">
        <v>127</v>
      </c>
      <c r="O990" s="27" t="s">
        <v>139</v>
      </c>
      <c r="P990" s="27" t="s">
        <v>129</v>
      </c>
      <c r="Q990" s="29" t="n">
        <v>3161.16</v>
      </c>
      <c r="R990" s="27" t="s">
        <v>268</v>
      </c>
      <c r="S990" s="27" t="s">
        <v>178</v>
      </c>
      <c r="T990" s="27" t="n">
        <v>1</v>
      </c>
    </row>
    <row r="991" customFormat="false" ht="15" hidden="false" customHeight="false" outlineLevel="0" collapsed="false">
      <c r="A991" s="30" t="s">
        <v>2259</v>
      </c>
      <c r="B991" s="30" t="s">
        <v>2260</v>
      </c>
      <c r="C991" s="30" t="n">
        <v>69</v>
      </c>
      <c r="D991" s="30" t="s">
        <v>121</v>
      </c>
      <c r="E991" s="31" t="n">
        <v>45482</v>
      </c>
      <c r="F991" s="30" t="s">
        <v>1084</v>
      </c>
      <c r="G991" s="31" t="n">
        <v>45482</v>
      </c>
      <c r="H991" s="30" t="s">
        <v>168</v>
      </c>
      <c r="I991" s="30" t="s">
        <v>169</v>
      </c>
      <c r="J991" s="30" t="s">
        <v>191</v>
      </c>
      <c r="K991" s="30" t="s">
        <v>156</v>
      </c>
      <c r="L991" s="30" t="n">
        <v>43</v>
      </c>
      <c r="M991" s="30" t="n">
        <v>49</v>
      </c>
      <c r="N991" s="30" t="s">
        <v>127</v>
      </c>
      <c r="O991" s="30" t="s">
        <v>128</v>
      </c>
      <c r="P991" s="30" t="s">
        <v>150</v>
      </c>
      <c r="Q991" s="32" t="n">
        <v>4700.9</v>
      </c>
      <c r="R991" s="30" t="s">
        <v>172</v>
      </c>
      <c r="S991" s="30" t="s">
        <v>197</v>
      </c>
      <c r="T991" s="30" t="n">
        <v>4</v>
      </c>
    </row>
    <row r="992" customFormat="false" ht="15" hidden="false" customHeight="false" outlineLevel="0" collapsed="false">
      <c r="A992" s="27" t="s">
        <v>2261</v>
      </c>
      <c r="B992" s="27" t="s">
        <v>2262</v>
      </c>
      <c r="C992" s="27" t="n">
        <v>11</v>
      </c>
      <c r="D992" s="27" t="s">
        <v>701</v>
      </c>
      <c r="E992" s="28" t="n">
        <v>45381</v>
      </c>
      <c r="F992" s="27" t="s">
        <v>800</v>
      </c>
      <c r="G992" s="28" t="n">
        <v>45381</v>
      </c>
      <c r="H992" s="27" t="s">
        <v>146</v>
      </c>
      <c r="I992" s="27" t="s">
        <v>309</v>
      </c>
      <c r="J992" s="27" t="s">
        <v>148</v>
      </c>
      <c r="K992" s="27" t="s">
        <v>138</v>
      </c>
      <c r="L992" s="27" t="n">
        <v>54</v>
      </c>
      <c r="M992" s="27" t="n">
        <v>31</v>
      </c>
      <c r="N992" s="27" t="s">
        <v>127</v>
      </c>
      <c r="O992" s="27" t="s">
        <v>171</v>
      </c>
      <c r="P992" s="27" t="s">
        <v>129</v>
      </c>
      <c r="Q992" s="29" t="n">
        <v>924.95</v>
      </c>
      <c r="R992" s="27" t="s">
        <v>130</v>
      </c>
      <c r="S992" s="27" t="s">
        <v>131</v>
      </c>
      <c r="T992" s="27" t="n">
        <v>4</v>
      </c>
    </row>
    <row r="993" customFormat="false" ht="15" hidden="false" customHeight="false" outlineLevel="0" collapsed="false">
      <c r="A993" s="30" t="s">
        <v>2263</v>
      </c>
      <c r="B993" s="30" t="s">
        <v>369</v>
      </c>
      <c r="C993" s="30" t="n">
        <v>27</v>
      </c>
      <c r="D993" s="30" t="s">
        <v>181</v>
      </c>
      <c r="E993" s="31" t="n">
        <v>45368</v>
      </c>
      <c r="F993" s="30" t="s">
        <v>645</v>
      </c>
      <c r="G993" s="31" t="n">
        <v>45368</v>
      </c>
      <c r="H993" s="30" t="s">
        <v>183</v>
      </c>
      <c r="I993" s="30" t="s">
        <v>212</v>
      </c>
      <c r="J993" s="30" t="s">
        <v>431</v>
      </c>
      <c r="K993" s="30" t="s">
        <v>138</v>
      </c>
      <c r="L993" s="30" t="n">
        <v>32</v>
      </c>
      <c r="M993" s="30" t="n">
        <v>43</v>
      </c>
      <c r="N993" s="30" t="s">
        <v>127</v>
      </c>
      <c r="O993" s="30" t="s">
        <v>171</v>
      </c>
      <c r="P993" s="30" t="s">
        <v>187</v>
      </c>
      <c r="Q993" s="32" t="n">
        <v>1645.29</v>
      </c>
      <c r="R993" s="30" t="s">
        <v>268</v>
      </c>
      <c r="S993" s="30" t="s">
        <v>157</v>
      </c>
      <c r="T993" s="30" t="n">
        <v>3</v>
      </c>
    </row>
    <row r="994" customFormat="false" ht="15" hidden="false" customHeight="false" outlineLevel="0" collapsed="false">
      <c r="A994" s="27" t="s">
        <v>2264</v>
      </c>
      <c r="B994" s="27" t="s">
        <v>1394</v>
      </c>
      <c r="C994" s="27" t="n">
        <v>95</v>
      </c>
      <c r="D994" s="27" t="s">
        <v>121</v>
      </c>
      <c r="E994" s="28" t="n">
        <v>45592</v>
      </c>
      <c r="F994" s="27" t="s">
        <v>1023</v>
      </c>
      <c r="G994" s="28" t="n">
        <v>45593</v>
      </c>
      <c r="H994" s="27" t="s">
        <v>236</v>
      </c>
      <c r="I994" s="27" t="s">
        <v>237</v>
      </c>
      <c r="J994" s="27" t="s">
        <v>455</v>
      </c>
      <c r="K994" s="27" t="s">
        <v>156</v>
      </c>
      <c r="L994" s="27" t="n">
        <v>35</v>
      </c>
      <c r="M994" s="27" t="n">
        <v>52</v>
      </c>
      <c r="N994" s="27" t="s">
        <v>127</v>
      </c>
      <c r="O994" s="27" t="s">
        <v>149</v>
      </c>
      <c r="P994" s="27" t="s">
        <v>140</v>
      </c>
      <c r="Q994" s="29" t="n">
        <v>4423.04</v>
      </c>
      <c r="R994" s="27" t="s">
        <v>130</v>
      </c>
      <c r="S994" s="27" t="s">
        <v>141</v>
      </c>
      <c r="T994" s="27" t="n">
        <v>5</v>
      </c>
    </row>
    <row r="995" customFormat="false" ht="15" hidden="false" customHeight="false" outlineLevel="0" collapsed="false">
      <c r="A995" s="30" t="s">
        <v>2265</v>
      </c>
      <c r="B995" s="30" t="s">
        <v>793</v>
      </c>
      <c r="C995" s="30" t="n">
        <v>61</v>
      </c>
      <c r="D995" s="30" t="s">
        <v>181</v>
      </c>
      <c r="E995" s="31" t="n">
        <v>45464</v>
      </c>
      <c r="F995" s="30" t="s">
        <v>405</v>
      </c>
      <c r="G995" s="31" t="n">
        <v>45465</v>
      </c>
      <c r="H995" s="30" t="s">
        <v>123</v>
      </c>
      <c r="I995" s="30" t="s">
        <v>124</v>
      </c>
      <c r="J995" s="30" t="s">
        <v>305</v>
      </c>
      <c r="K995" s="30" t="s">
        <v>126</v>
      </c>
      <c r="L995" s="30" t="n">
        <v>44</v>
      </c>
      <c r="M995" s="30" t="n">
        <v>146</v>
      </c>
      <c r="N995" s="30" t="s">
        <v>186</v>
      </c>
      <c r="O995" s="30" t="s">
        <v>139</v>
      </c>
      <c r="P995" s="30" t="s">
        <v>129</v>
      </c>
      <c r="Q995" s="32" t="n">
        <v>8071.07</v>
      </c>
      <c r="R995" s="30" t="s">
        <v>130</v>
      </c>
      <c r="S995" s="30" t="s">
        <v>157</v>
      </c>
      <c r="T995" s="30" t="n">
        <v>5</v>
      </c>
    </row>
    <row r="996" customFormat="false" ht="15" hidden="false" customHeight="false" outlineLevel="0" collapsed="false">
      <c r="A996" s="27" t="s">
        <v>2266</v>
      </c>
      <c r="B996" s="27" t="s">
        <v>1510</v>
      </c>
      <c r="C996" s="27"/>
      <c r="D996" s="27" t="s">
        <v>121</v>
      </c>
      <c r="E996" s="28" t="n">
        <v>45322</v>
      </c>
      <c r="F996" s="27" t="s">
        <v>2101</v>
      </c>
      <c r="G996" s="28" t="n">
        <v>45322</v>
      </c>
      <c r="H996" s="27" t="s">
        <v>236</v>
      </c>
      <c r="I996" s="27" t="s">
        <v>323</v>
      </c>
      <c r="J996" s="27" t="s">
        <v>287</v>
      </c>
      <c r="K996" s="27" t="s">
        <v>138</v>
      </c>
      <c r="L996" s="27" t="n">
        <v>83</v>
      </c>
      <c r="M996" s="27" t="n">
        <v>29</v>
      </c>
      <c r="N996" s="27" t="s">
        <v>127</v>
      </c>
      <c r="O996" s="27" t="s">
        <v>139</v>
      </c>
      <c r="P996" s="27" t="s">
        <v>187</v>
      </c>
      <c r="Q996" s="29" t="n">
        <v>1610.64</v>
      </c>
      <c r="R996" s="27" t="s">
        <v>268</v>
      </c>
      <c r="S996" s="27" t="s">
        <v>335</v>
      </c>
      <c r="T996" s="27" t="n">
        <v>2</v>
      </c>
    </row>
    <row r="997" customFormat="false" ht="15" hidden="false" customHeight="false" outlineLevel="0" collapsed="false">
      <c r="A997" s="30" t="s">
        <v>2267</v>
      </c>
      <c r="B997" s="30" t="s">
        <v>2268</v>
      </c>
      <c r="C997" s="30" t="n">
        <v>24</v>
      </c>
      <c r="D997" s="30" t="s">
        <v>121</v>
      </c>
      <c r="E997" s="31" t="n">
        <v>45579</v>
      </c>
      <c r="F997" s="30" t="s">
        <v>290</v>
      </c>
      <c r="G997" s="31" t="n">
        <v>45581</v>
      </c>
      <c r="H997" s="30" t="s">
        <v>242</v>
      </c>
      <c r="I997" s="30"/>
      <c r="J997" s="30" t="s">
        <v>244</v>
      </c>
      <c r="K997" s="30" t="s">
        <v>156</v>
      </c>
      <c r="L997" s="30" t="n">
        <v>27</v>
      </c>
      <c r="M997" s="30" t="n">
        <v>86</v>
      </c>
      <c r="N997" s="30" t="s">
        <v>127</v>
      </c>
      <c r="O997" s="30" t="s">
        <v>128</v>
      </c>
      <c r="P997" s="30" t="s">
        <v>140</v>
      </c>
      <c r="Q997" s="32" t="n">
        <v>4154.47</v>
      </c>
      <c r="R997" s="30" t="s">
        <v>172</v>
      </c>
      <c r="S997" s="30" t="s">
        <v>164</v>
      </c>
      <c r="T997" s="30" t="n">
        <v>3</v>
      </c>
    </row>
    <row r="998" customFormat="false" ht="15" hidden="false" customHeight="false" outlineLevel="0" collapsed="false">
      <c r="A998" s="27" t="s">
        <v>2269</v>
      </c>
      <c r="B998" s="27" t="s">
        <v>2270</v>
      </c>
      <c r="C998" s="27" t="n">
        <v>27</v>
      </c>
      <c r="D998" s="27" t="s">
        <v>121</v>
      </c>
      <c r="E998" s="28" t="n">
        <v>45468</v>
      </c>
      <c r="F998" s="27" t="s">
        <v>1162</v>
      </c>
      <c r="G998" s="28" t="n">
        <v>45469</v>
      </c>
      <c r="H998" s="27" t="s">
        <v>206</v>
      </c>
      <c r="I998" s="27" t="s">
        <v>207</v>
      </c>
      <c r="J998" s="27" t="s">
        <v>233</v>
      </c>
      <c r="K998" s="27" t="s">
        <v>138</v>
      </c>
      <c r="L998" s="27" t="n">
        <v>69</v>
      </c>
      <c r="M998" s="27" t="n">
        <v>40</v>
      </c>
      <c r="N998" s="27" t="s">
        <v>127</v>
      </c>
      <c r="O998" s="27" t="s">
        <v>171</v>
      </c>
      <c r="P998" s="27" t="s">
        <v>150</v>
      </c>
      <c r="Q998" s="29" t="n">
        <v>2272.01</v>
      </c>
      <c r="R998" s="27" t="s">
        <v>130</v>
      </c>
      <c r="S998" s="27" t="s">
        <v>141</v>
      </c>
      <c r="T998" s="27" t="n">
        <v>5</v>
      </c>
    </row>
    <row r="999" customFormat="false" ht="15" hidden="false" customHeight="false" outlineLevel="0" collapsed="false">
      <c r="A999" s="30" t="s">
        <v>2271</v>
      </c>
      <c r="B999" s="30" t="s">
        <v>1763</v>
      </c>
      <c r="C999" s="30" t="n">
        <v>49</v>
      </c>
      <c r="D999" s="30" t="s">
        <v>181</v>
      </c>
      <c r="E999" s="31" t="n">
        <v>45651</v>
      </c>
      <c r="F999" s="30" t="s">
        <v>329</v>
      </c>
      <c r="G999" s="31" t="n">
        <v>45652</v>
      </c>
      <c r="H999" s="30" t="s">
        <v>161</v>
      </c>
      <c r="I999" s="30" t="s">
        <v>162</v>
      </c>
      <c r="J999" s="30" t="s">
        <v>426</v>
      </c>
      <c r="K999" s="30" t="s">
        <v>138</v>
      </c>
      <c r="L999" s="30" t="n">
        <v>71</v>
      </c>
      <c r="M999" s="30" t="n">
        <v>32</v>
      </c>
      <c r="N999" s="30" t="s">
        <v>127</v>
      </c>
      <c r="O999" s="30" t="s">
        <v>171</v>
      </c>
      <c r="P999" s="30" t="s">
        <v>140</v>
      </c>
      <c r="Q999" s="32" t="n">
        <v>1083.89</v>
      </c>
      <c r="R999" s="30" t="s">
        <v>130</v>
      </c>
      <c r="S999" s="30" t="s">
        <v>335</v>
      </c>
      <c r="T999" s="30" t="n">
        <v>4</v>
      </c>
    </row>
    <row r="1000" customFormat="false" ht="15" hidden="false" customHeight="false" outlineLevel="0" collapsed="false">
      <c r="A1000" s="27" t="s">
        <v>2272</v>
      </c>
      <c r="B1000" s="27" t="s">
        <v>2273</v>
      </c>
      <c r="C1000" s="27" t="n">
        <v>32</v>
      </c>
      <c r="D1000" s="27" t="s">
        <v>181</v>
      </c>
      <c r="E1000" s="28" t="n">
        <v>45346</v>
      </c>
      <c r="F1000" s="27" t="s">
        <v>334</v>
      </c>
      <c r="G1000" s="28" t="n">
        <v>45347</v>
      </c>
      <c r="H1000" s="27" t="s">
        <v>168</v>
      </c>
      <c r="I1000" s="27" t="s">
        <v>366</v>
      </c>
      <c r="J1000" s="27" t="s">
        <v>170</v>
      </c>
      <c r="K1000" s="27" t="s">
        <v>156</v>
      </c>
      <c r="L1000" s="27" t="n">
        <v>49</v>
      </c>
      <c r="M1000" s="27" t="n">
        <v>79</v>
      </c>
      <c r="N1000" s="27" t="s">
        <v>127</v>
      </c>
      <c r="O1000" s="27" t="s">
        <v>149</v>
      </c>
      <c r="P1000" s="27" t="s">
        <v>150</v>
      </c>
      <c r="Q1000" s="29" t="n">
        <v>4162.21</v>
      </c>
      <c r="R1000" s="27" t="s">
        <v>130</v>
      </c>
      <c r="S1000" s="27" t="s">
        <v>151</v>
      </c>
      <c r="T1000" s="27" t="n">
        <v>4</v>
      </c>
    </row>
    <row r="1001" customFormat="false" ht="15" hidden="false" customHeight="false" outlineLevel="0" collapsed="false">
      <c r="A1001" s="30" t="s">
        <v>2274</v>
      </c>
      <c r="B1001" s="30" t="s">
        <v>2275</v>
      </c>
      <c r="C1001" s="30" t="n">
        <v>24</v>
      </c>
      <c r="D1001" s="30" t="s">
        <v>181</v>
      </c>
      <c r="E1001" s="31" t="n">
        <v>45468</v>
      </c>
      <c r="F1001" s="30" t="s">
        <v>832</v>
      </c>
      <c r="G1001" s="31" t="n">
        <v>45468</v>
      </c>
      <c r="H1001" s="30" t="s">
        <v>236</v>
      </c>
      <c r="I1001" s="30" t="s">
        <v>237</v>
      </c>
      <c r="J1001" s="30" t="s">
        <v>375</v>
      </c>
      <c r="K1001" s="30" t="s">
        <v>138</v>
      </c>
      <c r="L1001" s="30" t="n">
        <v>82</v>
      </c>
      <c r="M1001" s="30" t="n">
        <v>37</v>
      </c>
      <c r="N1001" s="30" t="s">
        <v>127</v>
      </c>
      <c r="O1001" s="30" t="s">
        <v>171</v>
      </c>
      <c r="P1001" s="30" t="s">
        <v>150</v>
      </c>
      <c r="Q1001" s="32" t="n">
        <v>944.12</v>
      </c>
      <c r="R1001" s="30" t="s">
        <v>130</v>
      </c>
      <c r="S1001" s="30" t="s">
        <v>141</v>
      </c>
      <c r="T1001" s="30" t="n">
        <v>4</v>
      </c>
    </row>
    <row r="1002" customFormat="false" ht="15" hidden="false" customHeight="false" outlineLevel="0" collapsed="false">
      <c r="A1002" s="27" t="s">
        <v>2276</v>
      </c>
      <c r="B1002" s="27" t="s">
        <v>1773</v>
      </c>
      <c r="C1002" s="27" t="n">
        <v>23</v>
      </c>
      <c r="D1002" s="27" t="s">
        <v>121</v>
      </c>
      <c r="E1002" s="28" t="n">
        <v>45402</v>
      </c>
      <c r="F1002" s="27" t="s">
        <v>241</v>
      </c>
      <c r="G1002" s="28" t="n">
        <v>45403</v>
      </c>
      <c r="H1002" s="27" t="s">
        <v>242</v>
      </c>
      <c r="I1002" s="27" t="s">
        <v>243</v>
      </c>
      <c r="J1002" s="27" t="s">
        <v>422</v>
      </c>
      <c r="K1002" s="27" t="s">
        <v>138</v>
      </c>
      <c r="L1002" s="27" t="n">
        <v>27</v>
      </c>
      <c r="M1002" s="27" t="n">
        <v>26</v>
      </c>
      <c r="N1002" s="27" t="s">
        <v>127</v>
      </c>
      <c r="O1002" s="27" t="s">
        <v>139</v>
      </c>
      <c r="P1002" s="27" t="s">
        <v>187</v>
      </c>
      <c r="Q1002" s="29" t="n">
        <v>1868.12</v>
      </c>
      <c r="R1002" s="27" t="s">
        <v>130</v>
      </c>
      <c r="S1002" s="27" t="s">
        <v>192</v>
      </c>
      <c r="T1002" s="27" t="n">
        <v>3</v>
      </c>
    </row>
    <row r="1003" customFormat="false" ht="15" hidden="false" customHeight="false" outlineLevel="0" collapsed="false">
      <c r="A1003" s="30" t="s">
        <v>2277</v>
      </c>
      <c r="B1003" s="30" t="s">
        <v>2278</v>
      </c>
      <c r="C1003" s="30" t="n">
        <v>37</v>
      </c>
      <c r="D1003" s="30" t="s">
        <v>181</v>
      </c>
      <c r="E1003" s="31" t="n">
        <v>45376</v>
      </c>
      <c r="F1003" s="30" t="s">
        <v>200</v>
      </c>
      <c r="G1003" s="31" t="n">
        <v>45377</v>
      </c>
      <c r="H1003" s="30" t="s">
        <v>206</v>
      </c>
      <c r="I1003" s="30" t="s">
        <v>207</v>
      </c>
      <c r="J1003" s="30" t="s">
        <v>615</v>
      </c>
      <c r="K1003" s="30" t="s">
        <v>156</v>
      </c>
      <c r="L1003" s="30" t="n">
        <v>75</v>
      </c>
      <c r="M1003" s="30" t="n">
        <v>88</v>
      </c>
      <c r="N1003" s="30" t="s">
        <v>186</v>
      </c>
      <c r="O1003" s="30" t="s">
        <v>139</v>
      </c>
      <c r="P1003" s="30" t="s">
        <v>187</v>
      </c>
      <c r="Q1003" s="32" t="n">
        <v>5169.03</v>
      </c>
      <c r="R1003" s="30" t="s">
        <v>130</v>
      </c>
      <c r="S1003" s="30" t="s">
        <v>192</v>
      </c>
      <c r="T1003" s="30" t="n">
        <v>5</v>
      </c>
    </row>
    <row r="1004" customFormat="false" ht="15" hidden="false" customHeight="false" outlineLevel="0" collapsed="false">
      <c r="A1004" s="27" t="s">
        <v>2279</v>
      </c>
      <c r="B1004" s="27" t="s">
        <v>1589</v>
      </c>
      <c r="C1004" s="27" t="n">
        <v>13</v>
      </c>
      <c r="D1004" s="27" t="s">
        <v>181</v>
      </c>
      <c r="E1004" s="28" t="n">
        <v>45338</v>
      </c>
      <c r="F1004" s="27" t="s">
        <v>487</v>
      </c>
      <c r="G1004" s="28" t="n">
        <v>45339</v>
      </c>
      <c r="H1004" s="27" t="s">
        <v>135</v>
      </c>
      <c r="I1004" s="27" t="s">
        <v>251</v>
      </c>
      <c r="J1004" s="27" t="s">
        <v>137</v>
      </c>
      <c r="K1004" s="27" t="s">
        <v>138</v>
      </c>
      <c r="L1004" s="27" t="n">
        <v>37</v>
      </c>
      <c r="M1004" s="27" t="n">
        <v>42</v>
      </c>
      <c r="N1004" s="27" t="s">
        <v>127</v>
      </c>
      <c r="O1004" s="27" t="s">
        <v>139</v>
      </c>
      <c r="P1004" s="27" t="s">
        <v>129</v>
      </c>
      <c r="Q1004" s="29" t="n">
        <v>1139.66</v>
      </c>
      <c r="R1004" s="27" t="s">
        <v>130</v>
      </c>
      <c r="S1004" s="27" t="s">
        <v>192</v>
      </c>
      <c r="T1004" s="27" t="n">
        <v>3</v>
      </c>
    </row>
    <row r="1005" customFormat="false" ht="15" hidden="false" customHeight="false" outlineLevel="0" collapsed="false">
      <c r="A1005" s="30" t="s">
        <v>2280</v>
      </c>
      <c r="B1005" s="30" t="s">
        <v>2281</v>
      </c>
      <c r="C1005" s="30" t="n">
        <v>47</v>
      </c>
      <c r="D1005" s="30" t="s">
        <v>181</v>
      </c>
      <c r="E1005" s="31" t="n">
        <v>45636</v>
      </c>
      <c r="F1005" s="30" t="s">
        <v>1338</v>
      </c>
      <c r="G1005" s="31" t="n">
        <v>45642</v>
      </c>
      <c r="H1005" s="30" t="s">
        <v>183</v>
      </c>
      <c r="I1005" s="30"/>
      <c r="J1005" s="30" t="s">
        <v>185</v>
      </c>
      <c r="K1005" s="30" t="s">
        <v>202</v>
      </c>
      <c r="L1005" s="30" t="n">
        <v>2</v>
      </c>
      <c r="M1005" s="30" t="n">
        <v>177</v>
      </c>
      <c r="N1005" s="30" t="s">
        <v>186</v>
      </c>
      <c r="O1005" s="30" t="s">
        <v>139</v>
      </c>
      <c r="P1005" s="30" t="s">
        <v>129</v>
      </c>
      <c r="Q1005" s="32" t="n">
        <v>18406.3</v>
      </c>
      <c r="R1005" s="30" t="s">
        <v>268</v>
      </c>
      <c r="S1005" s="30" t="s">
        <v>192</v>
      </c>
      <c r="T1005" s="30" t="n">
        <v>2</v>
      </c>
    </row>
    <row r="1006" customFormat="false" ht="15" hidden="false" customHeight="false" outlineLevel="0" collapsed="false">
      <c r="A1006" s="27" t="s">
        <v>2282</v>
      </c>
      <c r="B1006" s="27" t="s">
        <v>2283</v>
      </c>
      <c r="C1006" s="27" t="n">
        <v>67</v>
      </c>
      <c r="D1006" s="27" t="s">
        <v>181</v>
      </c>
      <c r="E1006" s="28" t="n">
        <v>45319</v>
      </c>
      <c r="F1006" s="27" t="s">
        <v>231</v>
      </c>
      <c r="G1006" s="28" t="n">
        <v>45319</v>
      </c>
      <c r="H1006" s="27" t="s">
        <v>135</v>
      </c>
      <c r="I1006" s="27" t="s">
        <v>136</v>
      </c>
      <c r="J1006" s="27" t="s">
        <v>137</v>
      </c>
      <c r="K1006" s="27" t="s">
        <v>138</v>
      </c>
      <c r="L1006" s="27" t="n">
        <v>64</v>
      </c>
      <c r="M1006" s="27" t="n">
        <v>36</v>
      </c>
      <c r="N1006" s="27" t="s">
        <v>127</v>
      </c>
      <c r="O1006" s="27" t="s">
        <v>139</v>
      </c>
      <c r="P1006" s="27" t="s">
        <v>187</v>
      </c>
      <c r="Q1006" s="29" t="n">
        <v>1477.92</v>
      </c>
      <c r="R1006" s="27" t="s">
        <v>130</v>
      </c>
      <c r="S1006" s="27" t="s">
        <v>192</v>
      </c>
      <c r="T1006" s="27" t="n">
        <v>5</v>
      </c>
    </row>
    <row r="1007" customFormat="false" ht="15" hidden="false" customHeight="false" outlineLevel="0" collapsed="false">
      <c r="A1007" s="30" t="s">
        <v>2284</v>
      </c>
      <c r="B1007" s="30" t="s">
        <v>2285</v>
      </c>
      <c r="C1007" s="30" t="n">
        <v>48</v>
      </c>
      <c r="D1007" s="30" t="s">
        <v>181</v>
      </c>
      <c r="E1007" s="31" t="n">
        <v>45606</v>
      </c>
      <c r="F1007" s="30" t="s">
        <v>1047</v>
      </c>
      <c r="G1007" s="31" t="n">
        <v>45607</v>
      </c>
      <c r="H1007" s="30" t="s">
        <v>236</v>
      </c>
      <c r="I1007" s="30" t="s">
        <v>237</v>
      </c>
      <c r="J1007" s="30" t="s">
        <v>238</v>
      </c>
      <c r="K1007" s="30" t="s">
        <v>126</v>
      </c>
      <c r="L1007" s="30" t="n">
        <v>39</v>
      </c>
      <c r="M1007" s="30" t="n">
        <v>53</v>
      </c>
      <c r="N1007" s="30" t="s">
        <v>186</v>
      </c>
      <c r="O1007" s="30" t="s">
        <v>139</v>
      </c>
      <c r="P1007" s="30" t="s">
        <v>150</v>
      </c>
      <c r="Q1007" s="32" t="n">
        <v>7747.56</v>
      </c>
      <c r="R1007" s="30" t="s">
        <v>130</v>
      </c>
      <c r="S1007" s="30" t="s">
        <v>602</v>
      </c>
      <c r="T1007" s="30" t="n">
        <v>5</v>
      </c>
    </row>
    <row r="1008" customFormat="false" ht="15" hidden="false" customHeight="false" outlineLevel="0" collapsed="false">
      <c r="A1008" s="27" t="s">
        <v>2286</v>
      </c>
      <c r="B1008" s="27" t="s">
        <v>1773</v>
      </c>
      <c r="C1008" s="27" t="n">
        <v>46</v>
      </c>
      <c r="D1008" s="27" t="s">
        <v>181</v>
      </c>
      <c r="E1008" s="28" t="n">
        <v>45383</v>
      </c>
      <c r="F1008" s="27" t="s">
        <v>299</v>
      </c>
      <c r="G1008" s="28" t="n">
        <v>45383</v>
      </c>
      <c r="H1008" s="27" t="s">
        <v>146</v>
      </c>
      <c r="I1008" s="27" t="s">
        <v>147</v>
      </c>
      <c r="J1008" s="27" t="s">
        <v>148</v>
      </c>
      <c r="K1008" s="27" t="s">
        <v>138</v>
      </c>
      <c r="L1008" s="27" t="n">
        <v>40</v>
      </c>
      <c r="M1008" s="27" t="n">
        <v>40</v>
      </c>
      <c r="N1008" s="27" t="s">
        <v>127</v>
      </c>
      <c r="O1008" s="27" t="s">
        <v>128</v>
      </c>
      <c r="P1008" s="27" t="s">
        <v>187</v>
      </c>
      <c r="Q1008" s="29" t="n">
        <v>2159.92</v>
      </c>
      <c r="R1008" s="27" t="s">
        <v>130</v>
      </c>
      <c r="S1008" s="27" t="s">
        <v>157</v>
      </c>
      <c r="T1008" s="27" t="n">
        <v>4</v>
      </c>
    </row>
    <row r="1009" customFormat="false" ht="15" hidden="false" customHeight="false" outlineLevel="0" collapsed="false">
      <c r="A1009" s="30" t="s">
        <v>2287</v>
      </c>
      <c r="B1009" s="30" t="s">
        <v>2288</v>
      </c>
      <c r="C1009" s="30" t="n">
        <v>10</v>
      </c>
      <c r="D1009" s="30" t="s">
        <v>121</v>
      </c>
      <c r="E1009" s="31" t="n">
        <v>45537</v>
      </c>
      <c r="F1009" s="30" t="s">
        <v>1044</v>
      </c>
      <c r="G1009" s="31" t="n">
        <v>45540</v>
      </c>
      <c r="H1009" s="30" t="s">
        <v>168</v>
      </c>
      <c r="I1009" s="30" t="s">
        <v>169</v>
      </c>
      <c r="J1009" s="30" t="s">
        <v>441</v>
      </c>
      <c r="K1009" s="30" t="s">
        <v>156</v>
      </c>
      <c r="L1009" s="30" t="n">
        <v>16</v>
      </c>
      <c r="M1009" s="30" t="n">
        <v>73</v>
      </c>
      <c r="N1009" s="30" t="s">
        <v>186</v>
      </c>
      <c r="O1009" s="30" t="s">
        <v>128</v>
      </c>
      <c r="P1009" s="30" t="s">
        <v>140</v>
      </c>
      <c r="Q1009" s="32" t="n">
        <v>3432.57</v>
      </c>
      <c r="R1009" s="30" t="s">
        <v>130</v>
      </c>
      <c r="S1009" s="30" t="s">
        <v>164</v>
      </c>
      <c r="T1009" s="30" t="n">
        <v>3</v>
      </c>
    </row>
    <row r="1010" customFormat="false" ht="15" hidden="false" customHeight="false" outlineLevel="0" collapsed="false">
      <c r="A1010" s="27" t="s">
        <v>2289</v>
      </c>
      <c r="B1010" s="27" t="s">
        <v>2290</v>
      </c>
      <c r="C1010" s="27" t="n">
        <v>30</v>
      </c>
      <c r="D1010" s="27" t="s">
        <v>181</v>
      </c>
      <c r="E1010" s="28" t="n">
        <v>45361</v>
      </c>
      <c r="F1010" s="27" t="s">
        <v>1579</v>
      </c>
      <c r="G1010" s="28" t="n">
        <v>45362</v>
      </c>
      <c r="H1010" s="27" t="s">
        <v>236</v>
      </c>
      <c r="I1010" s="27" t="s">
        <v>266</v>
      </c>
      <c r="J1010" s="27" t="s">
        <v>267</v>
      </c>
      <c r="K1010" s="27" t="s">
        <v>126</v>
      </c>
      <c r="L1010" s="27" t="n">
        <v>23</v>
      </c>
      <c r="M1010" s="27" t="n">
        <v>95</v>
      </c>
      <c r="N1010" s="27" t="s">
        <v>186</v>
      </c>
      <c r="O1010" s="27" t="s">
        <v>139</v>
      </c>
      <c r="P1010" s="27" t="s">
        <v>187</v>
      </c>
      <c r="Q1010" s="29" t="n">
        <v>7825.18</v>
      </c>
      <c r="R1010" s="27" t="s">
        <v>130</v>
      </c>
      <c r="S1010" s="27" t="s">
        <v>157</v>
      </c>
      <c r="T1010" s="27" t="n">
        <v>5</v>
      </c>
    </row>
    <row r="1011" customFormat="false" ht="15" hidden="false" customHeight="false" outlineLevel="0" collapsed="false">
      <c r="A1011" s="30" t="s">
        <v>2291</v>
      </c>
      <c r="B1011" s="30" t="s">
        <v>2292</v>
      </c>
      <c r="C1011" s="30" t="n">
        <v>69</v>
      </c>
      <c r="D1011" s="30" t="s">
        <v>121</v>
      </c>
      <c r="E1011" s="31" t="n">
        <v>45475</v>
      </c>
      <c r="F1011" s="30" t="s">
        <v>1220</v>
      </c>
      <c r="G1011" s="31" t="n">
        <v>45476</v>
      </c>
      <c r="H1011" s="30" t="s">
        <v>135</v>
      </c>
      <c r="I1011" s="30" t="s">
        <v>278</v>
      </c>
      <c r="J1011" s="30" t="s">
        <v>262</v>
      </c>
      <c r="K1011" s="30" t="s">
        <v>126</v>
      </c>
      <c r="L1011" s="30" t="n">
        <v>21</v>
      </c>
      <c r="M1011" s="30" t="n">
        <v>137</v>
      </c>
      <c r="N1011" s="30" t="s">
        <v>186</v>
      </c>
      <c r="O1011" s="30" t="s">
        <v>171</v>
      </c>
      <c r="P1011" s="30" t="s">
        <v>187</v>
      </c>
      <c r="Q1011" s="32" t="n">
        <v>7683.78</v>
      </c>
      <c r="R1011" s="30" t="s">
        <v>172</v>
      </c>
      <c r="S1011" s="30" t="s">
        <v>141</v>
      </c>
      <c r="T1011" s="30" t="n">
        <v>3</v>
      </c>
    </row>
    <row r="1012" customFormat="false" ht="15" hidden="false" customHeight="false" outlineLevel="0" collapsed="false">
      <c r="A1012" s="27" t="s">
        <v>2293</v>
      </c>
      <c r="B1012" s="27" t="s">
        <v>2294</v>
      </c>
      <c r="C1012" s="27" t="n">
        <v>25</v>
      </c>
      <c r="D1012" s="27" t="s">
        <v>121</v>
      </c>
      <c r="E1012" s="28" t="n">
        <v>45416</v>
      </c>
      <c r="F1012" s="27" t="s">
        <v>948</v>
      </c>
      <c r="G1012" s="28" t="n">
        <v>45417</v>
      </c>
      <c r="H1012" s="27" t="s">
        <v>217</v>
      </c>
      <c r="I1012" s="27" t="s">
        <v>392</v>
      </c>
      <c r="J1012" s="27" t="s">
        <v>218</v>
      </c>
      <c r="K1012" s="27" t="s">
        <v>138</v>
      </c>
      <c r="L1012" s="27" t="n">
        <v>87</v>
      </c>
      <c r="M1012" s="27" t="n">
        <v>43</v>
      </c>
      <c r="N1012" s="27" t="s">
        <v>127</v>
      </c>
      <c r="O1012" s="27" t="s">
        <v>139</v>
      </c>
      <c r="P1012" s="27" t="s">
        <v>129</v>
      </c>
      <c r="Q1012" s="29" t="n">
        <v>2504.74</v>
      </c>
      <c r="R1012" s="27" t="s">
        <v>130</v>
      </c>
      <c r="S1012" s="27" t="s">
        <v>164</v>
      </c>
      <c r="T1012" s="27" t="n">
        <v>4</v>
      </c>
    </row>
    <row r="1013" customFormat="false" ht="15" hidden="false" customHeight="false" outlineLevel="0" collapsed="false">
      <c r="A1013" s="30" t="s">
        <v>1814</v>
      </c>
      <c r="B1013" s="30" t="s">
        <v>1815</v>
      </c>
      <c r="C1013" s="30" t="n">
        <v>43</v>
      </c>
      <c r="D1013" s="30" t="s">
        <v>181</v>
      </c>
      <c r="E1013" s="31" t="n">
        <v>45611</v>
      </c>
      <c r="F1013" s="30" t="s">
        <v>1182</v>
      </c>
      <c r="G1013" s="31" t="n">
        <v>45612</v>
      </c>
      <c r="H1013" s="30" t="s">
        <v>206</v>
      </c>
      <c r="I1013" s="30" t="s">
        <v>207</v>
      </c>
      <c r="J1013" s="30" t="s">
        <v>593</v>
      </c>
      <c r="K1013" s="30" t="s">
        <v>156</v>
      </c>
      <c r="L1013" s="30" t="n">
        <v>53</v>
      </c>
      <c r="M1013" s="30" t="n">
        <v>66</v>
      </c>
      <c r="N1013" s="30" t="s">
        <v>127</v>
      </c>
      <c r="O1013" s="30" t="s">
        <v>149</v>
      </c>
      <c r="P1013" s="30" t="s">
        <v>150</v>
      </c>
      <c r="Q1013" s="32" t="n">
        <v>4671.54</v>
      </c>
      <c r="R1013" s="30" t="s">
        <v>130</v>
      </c>
      <c r="S1013" s="30" t="s">
        <v>157</v>
      </c>
      <c r="T1013" s="30" t="n">
        <v>5</v>
      </c>
    </row>
    <row r="1014" customFormat="false" ht="15" hidden="false" customHeight="false" outlineLevel="0" collapsed="false">
      <c r="A1014" s="27" t="s">
        <v>2295</v>
      </c>
      <c r="B1014" s="27" t="s">
        <v>973</v>
      </c>
      <c r="C1014" s="27" t="n">
        <v>3</v>
      </c>
      <c r="D1014" s="27" t="s">
        <v>121</v>
      </c>
      <c r="E1014" s="28" t="n">
        <v>45324</v>
      </c>
      <c r="F1014" s="27" t="s">
        <v>1076</v>
      </c>
      <c r="G1014" s="28" t="n">
        <v>45326</v>
      </c>
      <c r="H1014" s="27" t="s">
        <v>146</v>
      </c>
      <c r="I1014" s="27" t="s">
        <v>147</v>
      </c>
      <c r="J1014" s="27" t="s">
        <v>568</v>
      </c>
      <c r="K1014" s="27" t="s">
        <v>156</v>
      </c>
      <c r="L1014" s="27" t="n">
        <v>48</v>
      </c>
      <c r="M1014" s="27" t="n">
        <v>55</v>
      </c>
      <c r="N1014" s="27" t="s">
        <v>127</v>
      </c>
      <c r="O1014" s="27" t="s">
        <v>139</v>
      </c>
      <c r="P1014" s="27" t="s">
        <v>140</v>
      </c>
      <c r="Q1014" s="29" t="n">
        <v>3662.5</v>
      </c>
      <c r="R1014" s="27" t="s">
        <v>130</v>
      </c>
      <c r="S1014" s="27" t="s">
        <v>602</v>
      </c>
      <c r="T1014" s="27" t="n">
        <v>4</v>
      </c>
    </row>
    <row r="1015" customFormat="false" ht="15" hidden="false" customHeight="false" outlineLevel="0" collapsed="false">
      <c r="A1015" s="30" t="s">
        <v>2296</v>
      </c>
      <c r="B1015" s="30" t="s">
        <v>2297</v>
      </c>
      <c r="C1015" s="30" t="n">
        <v>75</v>
      </c>
      <c r="D1015" s="30" t="s">
        <v>181</v>
      </c>
      <c r="E1015" s="31" t="n">
        <v>45347</v>
      </c>
      <c r="F1015" s="30" t="s">
        <v>250</v>
      </c>
      <c r="G1015" s="31" t="n">
        <v>45350</v>
      </c>
      <c r="H1015" s="30" t="s">
        <v>206</v>
      </c>
      <c r="I1015" s="30"/>
      <c r="J1015" s="30" t="s">
        <v>469</v>
      </c>
      <c r="K1015" s="30" t="s">
        <v>156</v>
      </c>
      <c r="L1015" s="30" t="n">
        <v>73</v>
      </c>
      <c r="M1015" s="30" t="n">
        <v>85</v>
      </c>
      <c r="N1015" s="30" t="s">
        <v>186</v>
      </c>
      <c r="O1015" s="30" t="s">
        <v>171</v>
      </c>
      <c r="P1015" s="30" t="s">
        <v>140</v>
      </c>
      <c r="Q1015" s="32" t="n">
        <v>4418.42</v>
      </c>
      <c r="R1015" s="30" t="s">
        <v>130</v>
      </c>
      <c r="S1015" s="30" t="s">
        <v>178</v>
      </c>
      <c r="T1015" s="30" t="n">
        <v>3</v>
      </c>
    </row>
    <row r="1016" customFormat="false" ht="15" hidden="false" customHeight="false" outlineLevel="0" collapsed="false">
      <c r="A1016" s="27" t="s">
        <v>2298</v>
      </c>
      <c r="B1016" s="27" t="s">
        <v>655</v>
      </c>
      <c r="C1016" s="27" t="n">
        <v>19</v>
      </c>
      <c r="D1016" s="27" t="s">
        <v>181</v>
      </c>
      <c r="E1016" s="28" t="n">
        <v>45355</v>
      </c>
      <c r="F1016" s="27" t="s">
        <v>1132</v>
      </c>
      <c r="G1016" s="28" t="n">
        <v>45355</v>
      </c>
      <c r="H1016" s="27" t="s">
        <v>242</v>
      </c>
      <c r="I1016" s="27" t="s">
        <v>243</v>
      </c>
      <c r="J1016" s="27" t="s">
        <v>401</v>
      </c>
      <c r="K1016" s="27" t="s">
        <v>138</v>
      </c>
      <c r="L1016" s="27" t="n">
        <v>50</v>
      </c>
      <c r="M1016" s="27" t="n">
        <v>41</v>
      </c>
      <c r="N1016" s="27" t="s">
        <v>127</v>
      </c>
      <c r="O1016" s="27" t="s">
        <v>149</v>
      </c>
      <c r="P1016" s="27" t="s">
        <v>140</v>
      </c>
      <c r="Q1016" s="29" t="n">
        <v>1769.25</v>
      </c>
      <c r="R1016" s="27" t="s">
        <v>130</v>
      </c>
      <c r="S1016" s="27" t="s">
        <v>335</v>
      </c>
      <c r="T1016" s="27" t="n">
        <v>3</v>
      </c>
    </row>
    <row r="1017" customFormat="false" ht="15" hidden="false" customHeight="false" outlineLevel="0" collapsed="false">
      <c r="A1017" s="30" t="s">
        <v>2299</v>
      </c>
      <c r="B1017" s="30" t="s">
        <v>2300</v>
      </c>
      <c r="C1017" s="30" t="n">
        <v>40</v>
      </c>
      <c r="D1017" s="30" t="s">
        <v>181</v>
      </c>
      <c r="E1017" s="31" t="n">
        <v>45307</v>
      </c>
      <c r="F1017" s="30" t="s">
        <v>2301</v>
      </c>
      <c r="G1017" s="31" t="n">
        <v>45307</v>
      </c>
      <c r="H1017" s="30" t="s">
        <v>161</v>
      </c>
      <c r="I1017" s="30" t="s">
        <v>538</v>
      </c>
      <c r="J1017" s="30" t="s">
        <v>385</v>
      </c>
      <c r="K1017" s="30" t="s">
        <v>138</v>
      </c>
      <c r="L1017" s="30" t="n">
        <v>66</v>
      </c>
      <c r="M1017" s="30" t="n">
        <v>16</v>
      </c>
      <c r="N1017" s="30" t="s">
        <v>127</v>
      </c>
      <c r="O1017" s="30" t="s">
        <v>128</v>
      </c>
      <c r="P1017" s="30" t="s">
        <v>150</v>
      </c>
      <c r="Q1017" s="32" t="n">
        <v>888.29</v>
      </c>
      <c r="R1017" s="30" t="s">
        <v>130</v>
      </c>
      <c r="S1017" s="30" t="s">
        <v>192</v>
      </c>
      <c r="T1017" s="30"/>
    </row>
    <row r="1018" customFormat="false" ht="15" hidden="false" customHeight="false" outlineLevel="0" collapsed="false">
      <c r="A1018" s="27" t="s">
        <v>2302</v>
      </c>
      <c r="B1018" s="27" t="s">
        <v>2303</v>
      </c>
      <c r="C1018" s="27" t="n">
        <v>37</v>
      </c>
      <c r="D1018" s="27" t="s">
        <v>121</v>
      </c>
      <c r="E1018" s="28" t="n">
        <v>45492</v>
      </c>
      <c r="F1018" s="27" t="s">
        <v>1214</v>
      </c>
      <c r="G1018" s="28" t="n">
        <v>45494</v>
      </c>
      <c r="H1018" s="27" t="s">
        <v>168</v>
      </c>
      <c r="I1018" s="27" t="s">
        <v>196</v>
      </c>
      <c r="J1018" s="27" t="s">
        <v>191</v>
      </c>
      <c r="K1018" s="27" t="s">
        <v>156</v>
      </c>
      <c r="L1018" s="27" t="n">
        <v>43</v>
      </c>
      <c r="M1018" s="27" t="n">
        <v>82</v>
      </c>
      <c r="N1018" s="27" t="s">
        <v>127</v>
      </c>
      <c r="O1018" s="27" t="s">
        <v>171</v>
      </c>
      <c r="P1018" s="27" t="s">
        <v>129</v>
      </c>
      <c r="Q1018" s="29" t="n">
        <v>3459.06</v>
      </c>
      <c r="R1018" s="27" t="s">
        <v>130</v>
      </c>
      <c r="S1018" s="27" t="s">
        <v>141</v>
      </c>
      <c r="T1018" s="27" t="n">
        <v>4</v>
      </c>
    </row>
    <row r="1019" customFormat="false" ht="15" hidden="false" customHeight="false" outlineLevel="0" collapsed="false">
      <c r="A1019" s="30" t="s">
        <v>2304</v>
      </c>
      <c r="B1019" s="30" t="s">
        <v>1467</v>
      </c>
      <c r="C1019" s="30" t="n">
        <v>27</v>
      </c>
      <c r="D1019" s="30" t="s">
        <v>121</v>
      </c>
      <c r="E1019" s="31" t="n">
        <v>45338</v>
      </c>
      <c r="F1019" s="30" t="s">
        <v>674</v>
      </c>
      <c r="G1019" s="31" t="n">
        <v>45338</v>
      </c>
      <c r="H1019" s="30" t="s">
        <v>242</v>
      </c>
      <c r="I1019" s="30" t="s">
        <v>466</v>
      </c>
      <c r="J1019" s="30" t="s">
        <v>363</v>
      </c>
      <c r="K1019" s="30" t="s">
        <v>138</v>
      </c>
      <c r="L1019" s="30" t="n">
        <v>72</v>
      </c>
      <c r="M1019" s="30" t="n">
        <v>37</v>
      </c>
      <c r="N1019" s="30" t="s">
        <v>127</v>
      </c>
      <c r="O1019" s="30" t="s">
        <v>171</v>
      </c>
      <c r="P1019" s="30" t="s">
        <v>129</v>
      </c>
      <c r="Q1019" s="32" t="n">
        <v>2482.13</v>
      </c>
      <c r="R1019" s="30" t="s">
        <v>130</v>
      </c>
      <c r="S1019" s="30" t="s">
        <v>335</v>
      </c>
      <c r="T1019" s="30" t="n">
        <v>4</v>
      </c>
    </row>
    <row r="1020" customFormat="false" ht="15" hidden="false" customHeight="false" outlineLevel="0" collapsed="false">
      <c r="A1020" s="27" t="s">
        <v>2305</v>
      </c>
      <c r="B1020" s="27" t="s">
        <v>2306</v>
      </c>
      <c r="C1020" s="27" t="n">
        <v>55</v>
      </c>
      <c r="D1020" s="27" t="s">
        <v>181</v>
      </c>
      <c r="E1020" s="28" t="n">
        <v>45583</v>
      </c>
      <c r="F1020" s="27" t="s">
        <v>624</v>
      </c>
      <c r="G1020" s="28" t="n">
        <v>45588</v>
      </c>
      <c r="H1020" s="27" t="s">
        <v>146</v>
      </c>
      <c r="I1020" s="27" t="s">
        <v>147</v>
      </c>
      <c r="J1020" s="27" t="s">
        <v>222</v>
      </c>
      <c r="K1020" s="27" t="s">
        <v>126</v>
      </c>
      <c r="L1020" s="27" t="n">
        <v>25</v>
      </c>
      <c r="M1020" s="27" t="n">
        <v>102</v>
      </c>
      <c r="N1020" s="27" t="s">
        <v>186</v>
      </c>
      <c r="O1020" s="27" t="s">
        <v>139</v>
      </c>
      <c r="P1020" s="27" t="s">
        <v>140</v>
      </c>
      <c r="Q1020" s="29" t="n">
        <v>7150.4</v>
      </c>
      <c r="R1020" s="27" t="s">
        <v>172</v>
      </c>
      <c r="S1020" s="27" t="s">
        <v>192</v>
      </c>
      <c r="T1020" s="27"/>
    </row>
    <row r="1021" customFormat="false" ht="15" hidden="false" customHeight="false" outlineLevel="0" collapsed="false">
      <c r="A1021" s="30" t="s">
        <v>2307</v>
      </c>
      <c r="B1021" s="30" t="s">
        <v>1650</v>
      </c>
      <c r="C1021" s="30" t="n">
        <v>24</v>
      </c>
      <c r="D1021" s="30" t="s">
        <v>181</v>
      </c>
      <c r="E1021" s="31" t="n">
        <v>45556</v>
      </c>
      <c r="F1021" s="30" t="s">
        <v>1016</v>
      </c>
      <c r="G1021" s="31" t="n">
        <v>45557</v>
      </c>
      <c r="H1021" s="30" t="s">
        <v>135</v>
      </c>
      <c r="I1021" s="30" t="s">
        <v>136</v>
      </c>
      <c r="J1021" s="30" t="s">
        <v>262</v>
      </c>
      <c r="K1021" s="30" t="s">
        <v>138</v>
      </c>
      <c r="L1021" s="30" t="n">
        <v>57</v>
      </c>
      <c r="M1021" s="30" t="n">
        <v>28</v>
      </c>
      <c r="N1021" s="30" t="s">
        <v>127</v>
      </c>
      <c r="O1021" s="30" t="s">
        <v>149</v>
      </c>
      <c r="P1021" s="30" t="s">
        <v>150</v>
      </c>
      <c r="Q1021" s="32" t="n">
        <v>1032.61</v>
      </c>
      <c r="R1021" s="30" t="s">
        <v>130</v>
      </c>
      <c r="S1021" s="30" t="s">
        <v>164</v>
      </c>
      <c r="T1021" s="30"/>
    </row>
    <row r="1022" customFormat="false" ht="15" hidden="false" customHeight="false" outlineLevel="0" collapsed="false">
      <c r="A1022" s="27" t="s">
        <v>2308</v>
      </c>
      <c r="B1022" s="27" t="s">
        <v>1061</v>
      </c>
      <c r="C1022" s="27" t="n">
        <v>63</v>
      </c>
      <c r="D1022" s="27" t="s">
        <v>121</v>
      </c>
      <c r="E1022" s="28" t="n">
        <v>45502</v>
      </c>
      <c r="F1022" s="27" t="s">
        <v>1034</v>
      </c>
      <c r="G1022" s="28" t="n">
        <v>45505</v>
      </c>
      <c r="H1022" s="27" t="s">
        <v>236</v>
      </c>
      <c r="I1022" s="27" t="s">
        <v>237</v>
      </c>
      <c r="J1022" s="27" t="s">
        <v>287</v>
      </c>
      <c r="K1022" s="27" t="s">
        <v>156</v>
      </c>
      <c r="L1022" s="27" t="n">
        <v>15</v>
      </c>
      <c r="M1022" s="27" t="n">
        <v>64</v>
      </c>
      <c r="N1022" s="27" t="s">
        <v>186</v>
      </c>
      <c r="O1022" s="27" t="s">
        <v>139</v>
      </c>
      <c r="P1022" s="27" t="s">
        <v>140</v>
      </c>
      <c r="Q1022" s="29" t="n">
        <v>4154.89</v>
      </c>
      <c r="R1022" s="27" t="s">
        <v>130</v>
      </c>
      <c r="S1022" s="27" t="s">
        <v>192</v>
      </c>
      <c r="T1022" s="27" t="n">
        <v>4</v>
      </c>
    </row>
    <row r="1023" customFormat="false" ht="15" hidden="false" customHeight="false" outlineLevel="0" collapsed="false">
      <c r="A1023" s="30" t="s">
        <v>2309</v>
      </c>
      <c r="B1023" s="30" t="s">
        <v>2310</v>
      </c>
      <c r="C1023" s="30" t="n">
        <v>52</v>
      </c>
      <c r="D1023" s="30" t="s">
        <v>121</v>
      </c>
      <c r="E1023" s="31" t="n">
        <v>45562</v>
      </c>
      <c r="F1023" s="30" t="s">
        <v>2235</v>
      </c>
      <c r="G1023" s="31" t="n">
        <v>45564</v>
      </c>
      <c r="H1023" s="30" t="s">
        <v>206</v>
      </c>
      <c r="I1023" s="30" t="s">
        <v>232</v>
      </c>
      <c r="J1023" s="30" t="s">
        <v>469</v>
      </c>
      <c r="K1023" s="30" t="s">
        <v>156</v>
      </c>
      <c r="L1023" s="30" t="n">
        <v>50</v>
      </c>
      <c r="M1023" s="30" t="n">
        <v>90</v>
      </c>
      <c r="N1023" s="30" t="s">
        <v>127</v>
      </c>
      <c r="O1023" s="30" t="s">
        <v>149</v>
      </c>
      <c r="P1023" s="30" t="s">
        <v>140</v>
      </c>
      <c r="Q1023" s="32" t="n">
        <v>4381.33</v>
      </c>
      <c r="R1023" s="30" t="s">
        <v>130</v>
      </c>
      <c r="S1023" s="30" t="s">
        <v>178</v>
      </c>
      <c r="T1023" s="30" t="n">
        <v>4</v>
      </c>
    </row>
    <row r="1024" customFormat="false" ht="15" hidden="false" customHeight="false" outlineLevel="0" collapsed="false">
      <c r="A1024" s="27" t="s">
        <v>2311</v>
      </c>
      <c r="B1024" s="27" t="s">
        <v>2312</v>
      </c>
      <c r="C1024" s="27" t="n">
        <v>23</v>
      </c>
      <c r="D1024" s="27" t="s">
        <v>121</v>
      </c>
      <c r="E1024" s="28" t="n">
        <v>45328</v>
      </c>
      <c r="F1024" s="27" t="s">
        <v>1320</v>
      </c>
      <c r="G1024" s="28" t="n">
        <v>45330</v>
      </c>
      <c r="H1024" s="27" t="s">
        <v>161</v>
      </c>
      <c r="I1024" s="27" t="s">
        <v>162</v>
      </c>
      <c r="J1024" s="27" t="s">
        <v>258</v>
      </c>
      <c r="K1024" s="27" t="s">
        <v>126</v>
      </c>
      <c r="L1024" s="27" t="n">
        <v>37</v>
      </c>
      <c r="M1024" s="27" t="n">
        <v>54</v>
      </c>
      <c r="N1024" s="27" t="s">
        <v>186</v>
      </c>
      <c r="O1024" s="27"/>
      <c r="P1024" s="27" t="s">
        <v>129</v>
      </c>
      <c r="Q1024" s="29" t="n">
        <v>7989.54</v>
      </c>
      <c r="R1024" s="27" t="s">
        <v>130</v>
      </c>
      <c r="S1024" s="27" t="s">
        <v>178</v>
      </c>
      <c r="T1024" s="27" t="n">
        <v>5</v>
      </c>
    </row>
    <row r="1025" customFormat="false" ht="15" hidden="false" customHeight="false" outlineLevel="0" collapsed="false">
      <c r="A1025" s="30" t="s">
        <v>2313</v>
      </c>
      <c r="B1025" s="30" t="s">
        <v>2314</v>
      </c>
      <c r="C1025" s="30" t="n">
        <v>17</v>
      </c>
      <c r="D1025" s="30" t="s">
        <v>181</v>
      </c>
      <c r="E1025" s="31" t="n">
        <v>45624</v>
      </c>
      <c r="F1025" s="30" t="s">
        <v>250</v>
      </c>
      <c r="G1025" s="31" t="n">
        <v>45624</v>
      </c>
      <c r="H1025" s="30" t="s">
        <v>206</v>
      </c>
      <c r="I1025" s="30" t="s">
        <v>300</v>
      </c>
      <c r="J1025" s="30" t="s">
        <v>469</v>
      </c>
      <c r="K1025" s="30" t="s">
        <v>138</v>
      </c>
      <c r="L1025" s="30" t="n">
        <v>82</v>
      </c>
      <c r="M1025" s="30" t="n">
        <v>29</v>
      </c>
      <c r="N1025" s="30" t="s">
        <v>127</v>
      </c>
      <c r="O1025" s="30" t="s">
        <v>128</v>
      </c>
      <c r="P1025" s="30" t="s">
        <v>129</v>
      </c>
      <c r="Q1025" s="32" t="n">
        <v>1651.8</v>
      </c>
      <c r="R1025" s="30" t="s">
        <v>130</v>
      </c>
      <c r="S1025" s="30" t="s">
        <v>151</v>
      </c>
      <c r="T1025" s="30" t="n">
        <v>4</v>
      </c>
    </row>
    <row r="1026" customFormat="false" ht="15" hidden="false" customHeight="false" outlineLevel="0" collapsed="false">
      <c r="A1026" s="27" t="s">
        <v>2315</v>
      </c>
      <c r="B1026" s="27" t="s">
        <v>1276</v>
      </c>
      <c r="C1026" s="27" t="n">
        <v>93</v>
      </c>
      <c r="D1026" s="27" t="s">
        <v>181</v>
      </c>
      <c r="E1026" s="28" t="n">
        <v>45447</v>
      </c>
      <c r="F1026" s="27" t="s">
        <v>931</v>
      </c>
      <c r="G1026" s="28" t="n">
        <v>45448</v>
      </c>
      <c r="H1026" s="27" t="s">
        <v>135</v>
      </c>
      <c r="I1026" s="27" t="s">
        <v>136</v>
      </c>
      <c r="J1026" s="27" t="s">
        <v>618</v>
      </c>
      <c r="K1026" s="27" t="s">
        <v>138</v>
      </c>
      <c r="L1026" s="27" t="n">
        <v>72</v>
      </c>
      <c r="M1026" s="27" t="n">
        <v>35</v>
      </c>
      <c r="N1026" s="27" t="s">
        <v>127</v>
      </c>
      <c r="O1026" s="27" t="s">
        <v>139</v>
      </c>
      <c r="P1026" s="27" t="s">
        <v>129</v>
      </c>
      <c r="Q1026" s="29" t="n">
        <v>2245.49</v>
      </c>
      <c r="R1026" s="27" t="s">
        <v>130</v>
      </c>
      <c r="S1026" s="27" t="s">
        <v>192</v>
      </c>
      <c r="T1026" s="27" t="n">
        <v>4</v>
      </c>
    </row>
    <row r="1027" customFormat="false" ht="15" hidden="false" customHeight="false" outlineLevel="0" collapsed="false">
      <c r="A1027" s="30" t="s">
        <v>2316</v>
      </c>
      <c r="B1027" s="30" t="s">
        <v>2317</v>
      </c>
      <c r="C1027" s="30" t="n">
        <v>31</v>
      </c>
      <c r="D1027" s="30" t="s">
        <v>181</v>
      </c>
      <c r="E1027" s="31" t="n">
        <v>45478</v>
      </c>
      <c r="F1027" s="30" t="s">
        <v>452</v>
      </c>
      <c r="G1027" s="31" t="n">
        <v>45481</v>
      </c>
      <c r="H1027" s="30" t="s">
        <v>236</v>
      </c>
      <c r="I1027" s="30" t="s">
        <v>323</v>
      </c>
      <c r="J1027" s="30" t="s">
        <v>375</v>
      </c>
      <c r="K1027" s="30" t="s">
        <v>126</v>
      </c>
      <c r="L1027" s="30" t="n">
        <v>14</v>
      </c>
      <c r="M1027" s="30" t="n">
        <v>105</v>
      </c>
      <c r="N1027" s="30" t="s">
        <v>186</v>
      </c>
      <c r="O1027" s="30" t="s">
        <v>149</v>
      </c>
      <c r="P1027" s="30" t="s">
        <v>150</v>
      </c>
      <c r="Q1027" s="32" t="n">
        <v>8708.32</v>
      </c>
      <c r="R1027" s="30" t="s">
        <v>462</v>
      </c>
      <c r="S1027" s="30" t="s">
        <v>192</v>
      </c>
      <c r="T1027" s="30" t="n">
        <v>2</v>
      </c>
    </row>
    <row r="1028" customFormat="false" ht="15" hidden="false" customHeight="false" outlineLevel="0" collapsed="false">
      <c r="A1028" s="27" t="s">
        <v>2318</v>
      </c>
      <c r="B1028" s="27" t="s">
        <v>2319</v>
      </c>
      <c r="C1028" s="27" t="n">
        <v>66</v>
      </c>
      <c r="D1028" s="27" t="s">
        <v>121</v>
      </c>
      <c r="E1028" s="28" t="n">
        <v>45343</v>
      </c>
      <c r="F1028" s="27" t="s">
        <v>1268</v>
      </c>
      <c r="G1028" s="28" t="n">
        <v>45346</v>
      </c>
      <c r="H1028" s="27" t="s">
        <v>168</v>
      </c>
      <c r="I1028" s="27" t="s">
        <v>169</v>
      </c>
      <c r="J1028" s="27" t="s">
        <v>191</v>
      </c>
      <c r="K1028" s="27" t="s">
        <v>156</v>
      </c>
      <c r="L1028" s="27" t="n">
        <v>47</v>
      </c>
      <c r="M1028" s="27" t="n">
        <v>79</v>
      </c>
      <c r="N1028" s="27" t="s">
        <v>186</v>
      </c>
      <c r="O1028" s="27" t="s">
        <v>171</v>
      </c>
      <c r="P1028" s="27" t="s">
        <v>129</v>
      </c>
      <c r="Q1028" s="29"/>
      <c r="R1028" s="27" t="s">
        <v>130</v>
      </c>
      <c r="S1028" s="27" t="s">
        <v>197</v>
      </c>
      <c r="T1028" s="27" t="n">
        <v>4</v>
      </c>
    </row>
    <row r="1029" customFormat="false" ht="15" hidden="false" customHeight="false" outlineLevel="0" collapsed="false">
      <c r="A1029" s="30" t="s">
        <v>2320</v>
      </c>
      <c r="B1029" s="30" t="s">
        <v>2067</v>
      </c>
      <c r="C1029" s="30"/>
      <c r="D1029" s="30" t="s">
        <v>121</v>
      </c>
      <c r="E1029" s="31" t="n">
        <v>45617</v>
      </c>
      <c r="F1029" s="30" t="s">
        <v>692</v>
      </c>
      <c r="G1029" s="31" t="n">
        <v>45618</v>
      </c>
      <c r="H1029" s="30" t="s">
        <v>146</v>
      </c>
      <c r="I1029" s="30" t="s">
        <v>147</v>
      </c>
      <c r="J1029" s="30" t="s">
        <v>177</v>
      </c>
      <c r="K1029" s="30" t="s">
        <v>138</v>
      </c>
      <c r="L1029" s="30" t="n">
        <v>37</v>
      </c>
      <c r="M1029" s="30" t="n">
        <v>18</v>
      </c>
      <c r="N1029" s="30" t="s">
        <v>127</v>
      </c>
      <c r="O1029" s="30" t="s">
        <v>139</v>
      </c>
      <c r="P1029" s="30" t="s">
        <v>129</v>
      </c>
      <c r="Q1029" s="32" t="n">
        <v>2453.99</v>
      </c>
      <c r="R1029" s="30" t="s">
        <v>130</v>
      </c>
      <c r="S1029" s="30" t="s">
        <v>197</v>
      </c>
      <c r="T1029" s="30" t="n">
        <v>5</v>
      </c>
    </row>
    <row r="1030" customFormat="false" ht="15" hidden="false" customHeight="false" outlineLevel="0" collapsed="false">
      <c r="A1030" s="27" t="s">
        <v>2321</v>
      </c>
      <c r="B1030" s="27" t="s">
        <v>2322</v>
      </c>
      <c r="C1030" s="27" t="n">
        <v>0</v>
      </c>
      <c r="D1030" s="27" t="s">
        <v>181</v>
      </c>
      <c r="E1030" s="28" t="n">
        <v>45650</v>
      </c>
      <c r="F1030" s="27" t="s">
        <v>1263</v>
      </c>
      <c r="G1030" s="28" t="n">
        <v>45650</v>
      </c>
      <c r="H1030" s="27" t="s">
        <v>135</v>
      </c>
      <c r="I1030" s="27" t="s">
        <v>278</v>
      </c>
      <c r="J1030" s="27" t="s">
        <v>252</v>
      </c>
      <c r="K1030" s="27" t="s">
        <v>156</v>
      </c>
      <c r="L1030" s="27" t="n">
        <v>71</v>
      </c>
      <c r="M1030" s="27" t="n">
        <v>79</v>
      </c>
      <c r="N1030" s="27" t="s">
        <v>127</v>
      </c>
      <c r="O1030" s="27" t="s">
        <v>128</v>
      </c>
      <c r="P1030" s="27" t="s">
        <v>150</v>
      </c>
      <c r="Q1030" s="29" t="n">
        <v>4208.63</v>
      </c>
      <c r="R1030" s="27" t="s">
        <v>130</v>
      </c>
      <c r="S1030" s="27" t="s">
        <v>197</v>
      </c>
      <c r="T1030" s="27" t="n">
        <v>5</v>
      </c>
    </row>
    <row r="1031" customFormat="false" ht="15" hidden="false" customHeight="false" outlineLevel="0" collapsed="false">
      <c r="A1031" s="30" t="s">
        <v>2323</v>
      </c>
      <c r="B1031" s="30" t="s">
        <v>2324</v>
      </c>
      <c r="C1031" s="30" t="n">
        <v>51</v>
      </c>
      <c r="D1031" s="30" t="s">
        <v>121</v>
      </c>
      <c r="E1031" s="31" t="n">
        <v>45381</v>
      </c>
      <c r="F1031" s="30" t="s">
        <v>624</v>
      </c>
      <c r="G1031" s="31" t="n">
        <v>45382</v>
      </c>
      <c r="H1031" s="30" t="s">
        <v>217</v>
      </c>
      <c r="I1031" s="30" t="s">
        <v>282</v>
      </c>
      <c r="J1031" s="30" t="s">
        <v>294</v>
      </c>
      <c r="K1031" s="30" t="s">
        <v>138</v>
      </c>
      <c r="L1031" s="30" t="n">
        <v>38</v>
      </c>
      <c r="M1031" s="30" t="n">
        <v>22</v>
      </c>
      <c r="N1031" s="30" t="s">
        <v>127</v>
      </c>
      <c r="O1031" s="30" t="s">
        <v>139</v>
      </c>
      <c r="P1031" s="30" t="s">
        <v>140</v>
      </c>
      <c r="Q1031" s="32" t="n">
        <v>1026.61</v>
      </c>
      <c r="R1031" s="30" t="s">
        <v>130</v>
      </c>
      <c r="S1031" s="30" t="s">
        <v>131</v>
      </c>
      <c r="T1031" s="30" t="n">
        <v>2</v>
      </c>
    </row>
    <row r="1032" customFormat="false" ht="15" hidden="false" customHeight="false" outlineLevel="0" collapsed="false">
      <c r="A1032" s="27" t="s">
        <v>2325</v>
      </c>
      <c r="B1032" s="27" t="s">
        <v>1505</v>
      </c>
      <c r="C1032" s="27" t="n">
        <v>47</v>
      </c>
      <c r="D1032" s="27" t="s">
        <v>121</v>
      </c>
      <c r="E1032" s="28" t="n">
        <v>45371</v>
      </c>
      <c r="F1032" s="27" t="s">
        <v>1828</v>
      </c>
      <c r="G1032" s="28" t="n">
        <v>45373</v>
      </c>
      <c r="H1032" s="27" t="s">
        <v>146</v>
      </c>
      <c r="I1032" s="27" t="s">
        <v>147</v>
      </c>
      <c r="J1032" s="27" t="s">
        <v>568</v>
      </c>
      <c r="K1032" s="27" t="s">
        <v>126</v>
      </c>
      <c r="L1032" s="27" t="n">
        <v>25</v>
      </c>
      <c r="M1032" s="27" t="n">
        <v>104</v>
      </c>
      <c r="N1032" s="27" t="s">
        <v>186</v>
      </c>
      <c r="O1032" s="27" t="s">
        <v>171</v>
      </c>
      <c r="P1032" s="27" t="s">
        <v>129</v>
      </c>
      <c r="Q1032" s="29" t="n">
        <v>7692.43</v>
      </c>
      <c r="R1032" s="27" t="s">
        <v>268</v>
      </c>
      <c r="S1032" s="27" t="s">
        <v>197</v>
      </c>
      <c r="T1032" s="27" t="n">
        <v>2</v>
      </c>
    </row>
    <row r="1033" customFormat="false" ht="15" hidden="false" customHeight="false" outlineLevel="0" collapsed="false">
      <c r="A1033" s="30" t="s">
        <v>2326</v>
      </c>
      <c r="B1033" s="30" t="s">
        <v>2327</v>
      </c>
      <c r="C1033" s="30" t="n">
        <v>-5</v>
      </c>
      <c r="D1033" s="30" t="s">
        <v>181</v>
      </c>
      <c r="E1033" s="31" t="n">
        <v>45638</v>
      </c>
      <c r="F1033" s="30" t="s">
        <v>601</v>
      </c>
      <c r="G1033" s="31" t="n">
        <v>45641</v>
      </c>
      <c r="H1033" s="30" t="s">
        <v>183</v>
      </c>
      <c r="I1033" s="30" t="s">
        <v>430</v>
      </c>
      <c r="J1033" s="30" t="s">
        <v>411</v>
      </c>
      <c r="K1033" s="30" t="s">
        <v>156</v>
      </c>
      <c r="L1033" s="30" t="n">
        <v>34</v>
      </c>
      <c r="M1033" s="30" t="n">
        <v>70</v>
      </c>
      <c r="N1033" s="30" t="s">
        <v>127</v>
      </c>
      <c r="O1033" s="30" t="s">
        <v>139</v>
      </c>
      <c r="P1033" s="30" t="s">
        <v>150</v>
      </c>
      <c r="Q1033" s="32" t="n">
        <v>4418.07</v>
      </c>
      <c r="R1033" s="30" t="s">
        <v>130</v>
      </c>
      <c r="S1033" s="30" t="s">
        <v>151</v>
      </c>
      <c r="T1033" s="30" t="n">
        <v>4</v>
      </c>
    </row>
    <row r="1034" customFormat="false" ht="15" hidden="false" customHeight="false" outlineLevel="0" collapsed="false">
      <c r="A1034" s="27" t="s">
        <v>2328</v>
      </c>
      <c r="B1034" s="27" t="s">
        <v>2329</v>
      </c>
      <c r="C1034" s="27" t="n">
        <v>49</v>
      </c>
      <c r="D1034" s="27" t="s">
        <v>181</v>
      </c>
      <c r="E1034" s="28" t="n">
        <v>45490</v>
      </c>
      <c r="F1034" s="27" t="s">
        <v>454</v>
      </c>
      <c r="G1034" s="28" t="n">
        <v>45499</v>
      </c>
      <c r="H1034" s="27" t="s">
        <v>236</v>
      </c>
      <c r="I1034" s="27" t="s">
        <v>237</v>
      </c>
      <c r="J1034" s="27" t="s">
        <v>267</v>
      </c>
      <c r="K1034" s="27" t="s">
        <v>202</v>
      </c>
      <c r="L1034" s="27" t="n">
        <v>7</v>
      </c>
      <c r="M1034" s="27" t="n">
        <v>70</v>
      </c>
      <c r="N1034" s="27" t="s">
        <v>186</v>
      </c>
      <c r="O1034" s="27" t="s">
        <v>171</v>
      </c>
      <c r="P1034" s="27" t="s">
        <v>140</v>
      </c>
      <c r="Q1034" s="29" t="n">
        <v>17509.64</v>
      </c>
      <c r="R1034" s="27" t="s">
        <v>172</v>
      </c>
      <c r="S1034" s="27" t="s">
        <v>520</v>
      </c>
      <c r="T1034" s="27" t="n">
        <v>4</v>
      </c>
    </row>
    <row r="1035" customFormat="false" ht="15" hidden="false" customHeight="false" outlineLevel="0" collapsed="false">
      <c r="A1035" s="30" t="s">
        <v>2330</v>
      </c>
      <c r="B1035" s="30" t="s">
        <v>2331</v>
      </c>
      <c r="C1035" s="30" t="n">
        <v>59</v>
      </c>
      <c r="D1035" s="30" t="s">
        <v>181</v>
      </c>
      <c r="E1035" s="31" t="n">
        <v>45304</v>
      </c>
      <c r="F1035" s="30" t="s">
        <v>265</v>
      </c>
      <c r="G1035" s="31" t="n">
        <v>45304</v>
      </c>
      <c r="H1035" s="30" t="s">
        <v>206</v>
      </c>
      <c r="I1035" s="30" t="s">
        <v>300</v>
      </c>
      <c r="J1035" s="30" t="s">
        <v>469</v>
      </c>
      <c r="K1035" s="30" t="s">
        <v>138</v>
      </c>
      <c r="L1035" s="30" t="n">
        <v>72</v>
      </c>
      <c r="M1035" s="30" t="n">
        <v>36</v>
      </c>
      <c r="N1035" s="30" t="s">
        <v>127</v>
      </c>
      <c r="O1035" s="30" t="s">
        <v>128</v>
      </c>
      <c r="P1035" s="30" t="s">
        <v>140</v>
      </c>
      <c r="Q1035" s="32" t="n">
        <v>2072.3</v>
      </c>
      <c r="R1035" s="30" t="s">
        <v>130</v>
      </c>
      <c r="S1035" s="30" t="s">
        <v>157</v>
      </c>
      <c r="T1035" s="30" t="n">
        <v>3</v>
      </c>
    </row>
    <row r="1036" customFormat="false" ht="15" hidden="false" customHeight="false" outlineLevel="0" collapsed="false">
      <c r="A1036" s="27" t="s">
        <v>2332</v>
      </c>
      <c r="B1036" s="27" t="s">
        <v>2333</v>
      </c>
      <c r="C1036" s="27" t="n">
        <v>59</v>
      </c>
      <c r="D1036" s="27" t="s">
        <v>121</v>
      </c>
      <c r="E1036" s="28" t="n">
        <v>45595</v>
      </c>
      <c r="F1036" s="27" t="s">
        <v>154</v>
      </c>
      <c r="G1036" s="28" t="n">
        <v>45596</v>
      </c>
      <c r="H1036" s="27" t="s">
        <v>206</v>
      </c>
      <c r="I1036" s="27" t="s">
        <v>207</v>
      </c>
      <c r="J1036" s="27" t="s">
        <v>593</v>
      </c>
      <c r="K1036" s="27" t="s">
        <v>138</v>
      </c>
      <c r="L1036" s="27" t="n">
        <v>40</v>
      </c>
      <c r="M1036" s="27" t="n">
        <v>22</v>
      </c>
      <c r="N1036" s="27" t="s">
        <v>127</v>
      </c>
      <c r="O1036" s="27" t="s">
        <v>149</v>
      </c>
      <c r="P1036" s="27" t="s">
        <v>140</v>
      </c>
      <c r="Q1036" s="29" t="n">
        <v>723.47</v>
      </c>
      <c r="R1036" s="27" t="s">
        <v>130</v>
      </c>
      <c r="S1036" s="27" t="s">
        <v>432</v>
      </c>
      <c r="T1036" s="27" t="n">
        <v>3</v>
      </c>
    </row>
    <row r="1037" customFormat="false" ht="15" hidden="false" customHeight="false" outlineLevel="0" collapsed="false">
      <c r="A1037" s="30" t="s">
        <v>2334</v>
      </c>
      <c r="B1037" s="30" t="s">
        <v>1314</v>
      </c>
      <c r="C1037" s="30" t="n">
        <v>41</v>
      </c>
      <c r="D1037" s="30" t="s">
        <v>181</v>
      </c>
      <c r="E1037" s="31" t="n">
        <v>45516</v>
      </c>
      <c r="F1037" s="30" t="s">
        <v>1559</v>
      </c>
      <c r="G1037" s="31" t="n">
        <v>45516</v>
      </c>
      <c r="H1037" s="30" t="s">
        <v>217</v>
      </c>
      <c r="I1037" s="30" t="s">
        <v>392</v>
      </c>
      <c r="J1037" s="30" t="s">
        <v>283</v>
      </c>
      <c r="K1037" s="30" t="s">
        <v>138</v>
      </c>
      <c r="L1037" s="30" t="n">
        <v>70</v>
      </c>
      <c r="M1037" s="30" t="n">
        <v>30</v>
      </c>
      <c r="N1037" s="30" t="s">
        <v>127</v>
      </c>
      <c r="O1037" s="30" t="s">
        <v>171</v>
      </c>
      <c r="P1037" s="30" t="s">
        <v>187</v>
      </c>
      <c r="Q1037" s="32" t="n">
        <v>1250.4</v>
      </c>
      <c r="R1037" s="30" t="s">
        <v>130</v>
      </c>
      <c r="S1037" s="30" t="s">
        <v>335</v>
      </c>
      <c r="T1037" s="30" t="n">
        <v>5</v>
      </c>
    </row>
    <row r="1038" customFormat="false" ht="15" hidden="false" customHeight="false" outlineLevel="0" collapsed="false">
      <c r="A1038" s="27" t="s">
        <v>2335</v>
      </c>
      <c r="B1038" s="27" t="s">
        <v>2336</v>
      </c>
      <c r="C1038" s="27" t="n">
        <v>49</v>
      </c>
      <c r="D1038" s="27" t="s">
        <v>181</v>
      </c>
      <c r="E1038" s="28" t="n">
        <v>45513</v>
      </c>
      <c r="F1038" s="27" t="s">
        <v>919</v>
      </c>
      <c r="G1038" s="28" t="n">
        <v>45516</v>
      </c>
      <c r="H1038" s="27" t="s">
        <v>135</v>
      </c>
      <c r="I1038" s="27" t="s">
        <v>251</v>
      </c>
      <c r="J1038" s="27" t="s">
        <v>262</v>
      </c>
      <c r="K1038" s="27" t="s">
        <v>156</v>
      </c>
      <c r="L1038" s="27" t="n">
        <v>26</v>
      </c>
      <c r="M1038" s="27" t="n">
        <v>31</v>
      </c>
      <c r="N1038" s="27" t="s">
        <v>127</v>
      </c>
      <c r="O1038" s="27" t="s">
        <v>171</v>
      </c>
      <c r="P1038" s="27" t="s">
        <v>140</v>
      </c>
      <c r="Q1038" s="29" t="n">
        <v>3141.66</v>
      </c>
      <c r="R1038" s="27" t="s">
        <v>130</v>
      </c>
      <c r="S1038" s="27" t="s">
        <v>178</v>
      </c>
      <c r="T1038" s="27" t="n">
        <v>5</v>
      </c>
    </row>
    <row r="1039" customFormat="false" ht="15" hidden="false" customHeight="false" outlineLevel="0" collapsed="false">
      <c r="A1039" s="30" t="s">
        <v>2337</v>
      </c>
      <c r="B1039" s="30" t="s">
        <v>1131</v>
      </c>
      <c r="C1039" s="30" t="n">
        <v>55</v>
      </c>
      <c r="D1039" s="30" t="s">
        <v>181</v>
      </c>
      <c r="E1039" s="31" t="n">
        <v>45630</v>
      </c>
      <c r="F1039" s="30" t="s">
        <v>458</v>
      </c>
      <c r="G1039" s="31" t="n">
        <v>45631</v>
      </c>
      <c r="H1039" s="30" t="s">
        <v>206</v>
      </c>
      <c r="I1039" s="30" t="s">
        <v>207</v>
      </c>
      <c r="J1039" s="30" t="s">
        <v>233</v>
      </c>
      <c r="K1039" s="30" t="s">
        <v>138</v>
      </c>
      <c r="L1039" s="30" t="n">
        <v>22</v>
      </c>
      <c r="M1039" s="30" t="n">
        <v>33</v>
      </c>
      <c r="N1039" s="30" t="s">
        <v>186</v>
      </c>
      <c r="O1039" s="30" t="s">
        <v>149</v>
      </c>
      <c r="P1039" s="30" t="s">
        <v>140</v>
      </c>
      <c r="Q1039" s="32" t="n">
        <v>1712.06</v>
      </c>
      <c r="R1039" s="30" t="s">
        <v>130</v>
      </c>
      <c r="S1039" s="30" t="s">
        <v>192</v>
      </c>
      <c r="T1039" s="30" t="n">
        <v>4</v>
      </c>
    </row>
    <row r="1040" customFormat="false" ht="15" hidden="false" customHeight="false" outlineLevel="0" collapsed="false">
      <c r="A1040" s="27" t="s">
        <v>2338</v>
      </c>
      <c r="B1040" s="27" t="s">
        <v>1502</v>
      </c>
      <c r="C1040" s="27" t="n">
        <v>42</v>
      </c>
      <c r="D1040" s="27" t="s">
        <v>121</v>
      </c>
      <c r="E1040" s="28" t="n">
        <v>45645</v>
      </c>
      <c r="F1040" s="27" t="s">
        <v>281</v>
      </c>
      <c r="G1040" s="28" t="n">
        <v>45646</v>
      </c>
      <c r="H1040" s="27" t="s">
        <v>123</v>
      </c>
      <c r="I1040" s="27" t="s">
        <v>304</v>
      </c>
      <c r="J1040" s="27" t="s">
        <v>305</v>
      </c>
      <c r="K1040" s="27" t="s">
        <v>156</v>
      </c>
      <c r="L1040" s="27" t="n">
        <v>70</v>
      </c>
      <c r="M1040" s="27" t="n">
        <v>43</v>
      </c>
      <c r="N1040" s="27" t="s">
        <v>127</v>
      </c>
      <c r="O1040" s="27" t="s">
        <v>128</v>
      </c>
      <c r="P1040" s="27" t="s">
        <v>187</v>
      </c>
      <c r="Q1040" s="29" t="n">
        <v>2876.21</v>
      </c>
      <c r="R1040" s="27" t="s">
        <v>130</v>
      </c>
      <c r="S1040" s="27" t="s">
        <v>335</v>
      </c>
      <c r="T1040" s="27" t="n">
        <v>3</v>
      </c>
    </row>
    <row r="1041" customFormat="false" ht="15" hidden="false" customHeight="false" outlineLevel="0" collapsed="false">
      <c r="A1041" s="30" t="s">
        <v>2339</v>
      </c>
      <c r="B1041" s="30" t="s">
        <v>681</v>
      </c>
      <c r="C1041" s="30" t="n">
        <v>44</v>
      </c>
      <c r="D1041" s="30" t="s">
        <v>181</v>
      </c>
      <c r="E1041" s="31" t="n">
        <v>45334</v>
      </c>
      <c r="F1041" s="30" t="s">
        <v>190</v>
      </c>
      <c r="G1041" s="31" t="n">
        <v>45335</v>
      </c>
      <c r="H1041" s="30" t="s">
        <v>161</v>
      </c>
      <c r="I1041" s="30" t="s">
        <v>162</v>
      </c>
      <c r="J1041" s="30" t="s">
        <v>426</v>
      </c>
      <c r="K1041" s="30" t="s">
        <v>138</v>
      </c>
      <c r="L1041" s="30" t="n">
        <v>64</v>
      </c>
      <c r="M1041" s="30" t="n">
        <v>37</v>
      </c>
      <c r="N1041" s="30" t="s">
        <v>127</v>
      </c>
      <c r="O1041" s="30" t="s">
        <v>128</v>
      </c>
      <c r="P1041" s="30" t="s">
        <v>129</v>
      </c>
      <c r="Q1041" s="32" t="n">
        <v>1727.12</v>
      </c>
      <c r="R1041" s="30" t="s">
        <v>172</v>
      </c>
      <c r="S1041" s="30" t="s">
        <v>178</v>
      </c>
      <c r="T1041" s="30" t="n">
        <v>3</v>
      </c>
    </row>
    <row r="1042" customFormat="false" ht="15" hidden="false" customHeight="false" outlineLevel="0" collapsed="false">
      <c r="A1042" s="27" t="s">
        <v>1604</v>
      </c>
      <c r="B1042" s="27" t="s">
        <v>264</v>
      </c>
      <c r="C1042" s="27" t="n">
        <v>29</v>
      </c>
      <c r="D1042" s="27" t="s">
        <v>181</v>
      </c>
      <c r="E1042" s="28" t="n">
        <v>45482</v>
      </c>
      <c r="F1042" s="27" t="s">
        <v>832</v>
      </c>
      <c r="G1042" s="28" t="n">
        <v>45482</v>
      </c>
      <c r="H1042" s="27" t="s">
        <v>217</v>
      </c>
      <c r="I1042" s="27"/>
      <c r="J1042" s="27" t="s">
        <v>294</v>
      </c>
      <c r="K1042" s="27" t="s">
        <v>138</v>
      </c>
      <c r="L1042" s="27" t="n">
        <v>46</v>
      </c>
      <c r="M1042" s="27" t="n">
        <v>23</v>
      </c>
      <c r="N1042" s="27" t="s">
        <v>127</v>
      </c>
      <c r="O1042" s="27" t="s">
        <v>128</v>
      </c>
      <c r="P1042" s="27" t="s">
        <v>187</v>
      </c>
      <c r="Q1042" s="29" t="n">
        <v>1029.89</v>
      </c>
      <c r="R1042" s="27" t="s">
        <v>130</v>
      </c>
      <c r="S1042" s="27" t="s">
        <v>151</v>
      </c>
      <c r="T1042" s="27" t="n">
        <v>4</v>
      </c>
    </row>
    <row r="1043" customFormat="false" ht="15" hidden="false" customHeight="false" outlineLevel="0" collapsed="false">
      <c r="A1043" s="30" t="s">
        <v>2340</v>
      </c>
      <c r="B1043" s="30" t="s">
        <v>2341</v>
      </c>
      <c r="C1043" s="30" t="n">
        <v>32</v>
      </c>
      <c r="D1043" s="30" t="s">
        <v>181</v>
      </c>
      <c r="E1043" s="31" t="n">
        <v>45419</v>
      </c>
      <c r="F1043" s="30" t="s">
        <v>1182</v>
      </c>
      <c r="G1043" s="31" t="n">
        <v>45424</v>
      </c>
      <c r="H1043" s="30" t="s">
        <v>161</v>
      </c>
      <c r="I1043" s="30" t="s">
        <v>162</v>
      </c>
      <c r="J1043" s="30" t="s">
        <v>163</v>
      </c>
      <c r="K1043" s="30" t="s">
        <v>126</v>
      </c>
      <c r="L1043" s="30" t="n">
        <v>37</v>
      </c>
      <c r="M1043" s="30" t="n">
        <v>134</v>
      </c>
      <c r="N1043" s="30" t="s">
        <v>186</v>
      </c>
      <c r="O1043" s="30" t="s">
        <v>128</v>
      </c>
      <c r="P1043" s="30" t="s">
        <v>129</v>
      </c>
      <c r="Q1043" s="32" t="n">
        <v>8379.93</v>
      </c>
      <c r="R1043" s="30" t="s">
        <v>130</v>
      </c>
      <c r="S1043" s="30" t="s">
        <v>192</v>
      </c>
      <c r="T1043" s="30" t="n">
        <v>5</v>
      </c>
    </row>
    <row r="1044" customFormat="false" ht="15" hidden="false" customHeight="false" outlineLevel="0" collapsed="false">
      <c r="A1044" s="27" t="s">
        <v>2342</v>
      </c>
      <c r="B1044" s="27" t="s">
        <v>1889</v>
      </c>
      <c r="C1044" s="27" t="n">
        <v>60</v>
      </c>
      <c r="D1044" s="27" t="s">
        <v>181</v>
      </c>
      <c r="E1044" s="28" t="n">
        <v>45315</v>
      </c>
      <c r="F1044" s="27" t="s">
        <v>465</v>
      </c>
      <c r="G1044" s="28" t="n">
        <v>45320</v>
      </c>
      <c r="H1044" s="27" t="s">
        <v>161</v>
      </c>
      <c r="I1044" s="27" t="s">
        <v>162</v>
      </c>
      <c r="J1044" s="27" t="s">
        <v>648</v>
      </c>
      <c r="K1044" s="27" t="s">
        <v>126</v>
      </c>
      <c r="L1044" s="27" t="n">
        <v>28</v>
      </c>
      <c r="M1044" s="27" t="n">
        <v>117</v>
      </c>
      <c r="N1044" s="27" t="s">
        <v>127</v>
      </c>
      <c r="O1044" s="27" t="s">
        <v>128</v>
      </c>
      <c r="P1044" s="27" t="s">
        <v>129</v>
      </c>
      <c r="Q1044" s="29" t="n">
        <v>8051.81</v>
      </c>
      <c r="R1044" s="27" t="s">
        <v>172</v>
      </c>
      <c r="S1044" s="27" t="s">
        <v>164</v>
      </c>
      <c r="T1044" s="27" t="n">
        <v>4</v>
      </c>
    </row>
    <row r="1045" customFormat="false" ht="15" hidden="false" customHeight="false" outlineLevel="0" collapsed="false">
      <c r="A1045" s="30" t="s">
        <v>2343</v>
      </c>
      <c r="B1045" s="30" t="s">
        <v>1262</v>
      </c>
      <c r="C1045" s="30" t="n">
        <v>0</v>
      </c>
      <c r="D1045" s="30" t="s">
        <v>181</v>
      </c>
      <c r="E1045" s="31" t="n">
        <v>45545</v>
      </c>
      <c r="F1045" s="30" t="s">
        <v>1899</v>
      </c>
      <c r="G1045" s="31" t="n">
        <v>45545</v>
      </c>
      <c r="H1045" s="30" t="s">
        <v>217</v>
      </c>
      <c r="I1045" s="30" t="s">
        <v>344</v>
      </c>
      <c r="J1045" s="30" t="s">
        <v>294</v>
      </c>
      <c r="K1045" s="30" t="s">
        <v>138</v>
      </c>
      <c r="L1045" s="30" t="n">
        <v>38</v>
      </c>
      <c r="M1045" s="30" t="n">
        <v>36</v>
      </c>
      <c r="N1045" s="30" t="s">
        <v>127</v>
      </c>
      <c r="O1045" s="30" t="s">
        <v>139</v>
      </c>
      <c r="P1045" s="30" t="s">
        <v>129</v>
      </c>
      <c r="Q1045" s="32" t="n">
        <v>2071.14</v>
      </c>
      <c r="R1045" s="30" t="s">
        <v>130</v>
      </c>
      <c r="S1045" s="30" t="s">
        <v>178</v>
      </c>
      <c r="T1045" s="30" t="n">
        <v>5</v>
      </c>
    </row>
    <row r="1046" customFormat="false" ht="15" hidden="false" customHeight="false" outlineLevel="0" collapsed="false">
      <c r="A1046" s="27" t="s">
        <v>2344</v>
      </c>
      <c r="B1046" s="27" t="s">
        <v>478</v>
      </c>
      <c r="C1046" s="27" t="n">
        <v>29</v>
      </c>
      <c r="D1046" s="27" t="s">
        <v>181</v>
      </c>
      <c r="E1046" s="28" t="n">
        <v>45293</v>
      </c>
      <c r="F1046" s="27" t="s">
        <v>134</v>
      </c>
      <c r="G1046" s="28" t="n">
        <v>45293</v>
      </c>
      <c r="H1046" s="27" t="s">
        <v>236</v>
      </c>
      <c r="I1046" s="27" t="s">
        <v>237</v>
      </c>
      <c r="J1046" s="27" t="s">
        <v>375</v>
      </c>
      <c r="K1046" s="27" t="s">
        <v>156</v>
      </c>
      <c r="L1046" s="27" t="n">
        <v>22</v>
      </c>
      <c r="M1046" s="27" t="n">
        <v>90</v>
      </c>
      <c r="N1046" s="27" t="s">
        <v>186</v>
      </c>
      <c r="O1046" s="27" t="s">
        <v>128</v>
      </c>
      <c r="P1046" s="27" t="s">
        <v>129</v>
      </c>
      <c r="Q1046" s="29" t="n">
        <v>4376.47</v>
      </c>
      <c r="R1046" s="27" t="s">
        <v>130</v>
      </c>
      <c r="S1046" s="27" t="s">
        <v>335</v>
      </c>
      <c r="T1046" s="27" t="n">
        <v>5</v>
      </c>
    </row>
    <row r="1047" customFormat="false" ht="15" hidden="false" customHeight="false" outlineLevel="0" collapsed="false">
      <c r="A1047" s="30" t="s">
        <v>2345</v>
      </c>
      <c r="B1047" s="30" t="s">
        <v>2346</v>
      </c>
      <c r="C1047" s="30" t="n">
        <v>45</v>
      </c>
      <c r="D1047" s="30" t="s">
        <v>121</v>
      </c>
      <c r="E1047" s="31" t="n">
        <v>45646</v>
      </c>
      <c r="F1047" s="30" t="s">
        <v>860</v>
      </c>
      <c r="G1047" s="31" t="n">
        <v>45648</v>
      </c>
      <c r="H1047" s="30" t="s">
        <v>161</v>
      </c>
      <c r="I1047" s="30" t="s">
        <v>320</v>
      </c>
      <c r="J1047" s="30" t="s">
        <v>385</v>
      </c>
      <c r="K1047" s="30" t="s">
        <v>126</v>
      </c>
      <c r="L1047" s="30" t="n">
        <v>29</v>
      </c>
      <c r="M1047" s="30" t="n">
        <v>106</v>
      </c>
      <c r="N1047" s="30" t="s">
        <v>186</v>
      </c>
      <c r="O1047" s="30" t="s">
        <v>128</v>
      </c>
      <c r="P1047" s="30" t="s">
        <v>129</v>
      </c>
      <c r="Q1047" s="32" t="n">
        <v>8033.31</v>
      </c>
      <c r="R1047" s="30" t="s">
        <v>130</v>
      </c>
      <c r="S1047" s="30" t="s">
        <v>627</v>
      </c>
      <c r="T1047" s="30" t="n">
        <v>5</v>
      </c>
    </row>
    <row r="1048" customFormat="false" ht="15" hidden="false" customHeight="false" outlineLevel="0" collapsed="false">
      <c r="A1048" s="27" t="s">
        <v>2347</v>
      </c>
      <c r="B1048" s="27" t="s">
        <v>999</v>
      </c>
      <c r="C1048" s="27" t="n">
        <v>40</v>
      </c>
      <c r="D1048" s="27" t="s">
        <v>181</v>
      </c>
      <c r="E1048" s="28" t="n">
        <v>45619</v>
      </c>
      <c r="F1048" s="27" t="s">
        <v>702</v>
      </c>
      <c r="G1048" s="28" t="n">
        <v>45619</v>
      </c>
      <c r="H1048" s="27" t="s">
        <v>242</v>
      </c>
      <c r="I1048" s="27" t="s">
        <v>243</v>
      </c>
      <c r="J1048" s="27" t="s">
        <v>363</v>
      </c>
      <c r="K1048" s="27" t="s">
        <v>138</v>
      </c>
      <c r="L1048" s="27" t="n">
        <v>76</v>
      </c>
      <c r="M1048" s="27" t="n">
        <v>15</v>
      </c>
      <c r="N1048" s="27" t="s">
        <v>127</v>
      </c>
      <c r="O1048" s="27" t="s">
        <v>139</v>
      </c>
      <c r="P1048" s="27" t="s">
        <v>150</v>
      </c>
      <c r="Q1048" s="29" t="n">
        <v>1325.89</v>
      </c>
      <c r="R1048" s="27" t="s">
        <v>130</v>
      </c>
      <c r="S1048" s="27" t="s">
        <v>335</v>
      </c>
      <c r="T1048" s="27" t="n">
        <v>3</v>
      </c>
    </row>
    <row r="1049" customFormat="false" ht="15" hidden="false" customHeight="false" outlineLevel="0" collapsed="false">
      <c r="A1049" s="30" t="s">
        <v>2348</v>
      </c>
      <c r="B1049" s="30" t="s">
        <v>2349</v>
      </c>
      <c r="C1049" s="30" t="n">
        <v>69</v>
      </c>
      <c r="D1049" s="30" t="s">
        <v>181</v>
      </c>
      <c r="E1049" s="31" t="n">
        <v>45635</v>
      </c>
      <c r="F1049" s="30" t="s">
        <v>590</v>
      </c>
      <c r="G1049" s="31" t="n">
        <v>45638</v>
      </c>
      <c r="H1049" s="30" t="s">
        <v>242</v>
      </c>
      <c r="I1049" s="30" t="s">
        <v>466</v>
      </c>
      <c r="J1049" s="30" t="s">
        <v>244</v>
      </c>
      <c r="K1049" s="30" t="s">
        <v>156</v>
      </c>
      <c r="L1049" s="30" t="n">
        <v>33</v>
      </c>
      <c r="M1049" s="30" t="n">
        <v>90</v>
      </c>
      <c r="N1049" s="30" t="s">
        <v>127</v>
      </c>
      <c r="O1049" s="30" t="s">
        <v>139</v>
      </c>
      <c r="P1049" s="30" t="s">
        <v>150</v>
      </c>
      <c r="Q1049" s="32" t="n">
        <v>4490.03</v>
      </c>
      <c r="R1049" s="30" t="s">
        <v>130</v>
      </c>
      <c r="S1049" s="30" t="s">
        <v>151</v>
      </c>
      <c r="T1049" s="30" t="n">
        <v>4</v>
      </c>
    </row>
    <row r="1050" customFormat="false" ht="15" hidden="false" customHeight="false" outlineLevel="0" collapsed="false">
      <c r="A1050" s="27" t="s">
        <v>2350</v>
      </c>
      <c r="B1050" s="27" t="s">
        <v>2351</v>
      </c>
      <c r="C1050" s="27" t="n">
        <v>58</v>
      </c>
      <c r="D1050" s="27" t="s">
        <v>121</v>
      </c>
      <c r="E1050" s="28" t="n">
        <v>45343</v>
      </c>
      <c r="F1050" s="27" t="s">
        <v>1255</v>
      </c>
      <c r="G1050" s="28" t="n">
        <v>45344</v>
      </c>
      <c r="H1050" s="27" t="s">
        <v>168</v>
      </c>
      <c r="I1050" s="27" t="s">
        <v>169</v>
      </c>
      <c r="J1050" s="27" t="s">
        <v>170</v>
      </c>
      <c r="K1050" s="27" t="s">
        <v>138</v>
      </c>
      <c r="L1050" s="27" t="n">
        <v>68</v>
      </c>
      <c r="M1050" s="27" t="n">
        <v>19</v>
      </c>
      <c r="N1050" s="27" t="s">
        <v>127</v>
      </c>
      <c r="O1050" s="27" t="s">
        <v>171</v>
      </c>
      <c r="P1050" s="27" t="s">
        <v>140</v>
      </c>
      <c r="Q1050" s="29" t="n">
        <v>2027.37</v>
      </c>
      <c r="R1050" s="27" t="s">
        <v>130</v>
      </c>
      <c r="S1050" s="27" t="s">
        <v>520</v>
      </c>
      <c r="T1050" s="27" t="n">
        <v>5</v>
      </c>
    </row>
    <row r="1051" customFormat="false" ht="15" hidden="false" customHeight="false" outlineLevel="0" collapsed="false">
      <c r="A1051" s="30" t="s">
        <v>2352</v>
      </c>
      <c r="B1051" s="30" t="s">
        <v>2353</v>
      </c>
      <c r="C1051" s="30" t="n">
        <v>17</v>
      </c>
      <c r="D1051" s="30" t="s">
        <v>121</v>
      </c>
      <c r="E1051" s="31" t="n">
        <v>45468</v>
      </c>
      <c r="F1051" s="30" t="s">
        <v>1073</v>
      </c>
      <c r="G1051" s="31" t="n">
        <v>45468</v>
      </c>
      <c r="H1051" s="30" t="s">
        <v>135</v>
      </c>
      <c r="I1051" s="30" t="s">
        <v>278</v>
      </c>
      <c r="J1051" s="30" t="s">
        <v>201</v>
      </c>
      <c r="K1051" s="30" t="s">
        <v>138</v>
      </c>
      <c r="L1051" s="30" t="n">
        <v>31</v>
      </c>
      <c r="M1051" s="30" t="n">
        <v>31</v>
      </c>
      <c r="N1051" s="30" t="s">
        <v>186</v>
      </c>
      <c r="O1051" s="30" t="s">
        <v>171</v>
      </c>
      <c r="P1051" s="30" t="s">
        <v>150</v>
      </c>
      <c r="Q1051" s="32" t="n">
        <v>968.66</v>
      </c>
      <c r="R1051" s="30" t="s">
        <v>130</v>
      </c>
      <c r="S1051" s="30" t="s">
        <v>131</v>
      </c>
      <c r="T1051" s="30" t="n">
        <v>3</v>
      </c>
    </row>
    <row r="1052" customFormat="false" ht="15" hidden="false" customHeight="false" outlineLevel="0" collapsed="false">
      <c r="A1052" s="27" t="s">
        <v>2354</v>
      </c>
      <c r="B1052" s="27" t="s">
        <v>2072</v>
      </c>
      <c r="C1052" s="27" t="n">
        <v>44</v>
      </c>
      <c r="D1052" s="27" t="s">
        <v>181</v>
      </c>
      <c r="E1052" s="28" t="n">
        <v>45571</v>
      </c>
      <c r="F1052" s="27" t="s">
        <v>662</v>
      </c>
      <c r="G1052" s="28" t="n">
        <v>45583</v>
      </c>
      <c r="H1052" s="27" t="s">
        <v>123</v>
      </c>
      <c r="I1052" s="27" t="s">
        <v>155</v>
      </c>
      <c r="J1052" s="27" t="s">
        <v>125</v>
      </c>
      <c r="K1052" s="27" t="s">
        <v>202</v>
      </c>
      <c r="L1052" s="27" t="n">
        <v>19</v>
      </c>
      <c r="M1052" s="27" t="n">
        <v>159</v>
      </c>
      <c r="N1052" s="27" t="s">
        <v>186</v>
      </c>
      <c r="O1052" s="27" t="s">
        <v>171</v>
      </c>
      <c r="P1052" s="27" t="s">
        <v>129</v>
      </c>
      <c r="Q1052" s="29" t="n">
        <v>18110.22</v>
      </c>
      <c r="R1052" s="27" t="s">
        <v>172</v>
      </c>
      <c r="S1052" s="27" t="s">
        <v>335</v>
      </c>
      <c r="T1052" s="27" t="n">
        <v>5</v>
      </c>
    </row>
    <row r="1053" customFormat="false" ht="15" hidden="false" customHeight="false" outlineLevel="0" collapsed="false">
      <c r="A1053" s="30" t="s">
        <v>2355</v>
      </c>
      <c r="B1053" s="30" t="s">
        <v>2356</v>
      </c>
      <c r="C1053" s="30" t="n">
        <v>38</v>
      </c>
      <c r="D1053" s="30" t="s">
        <v>181</v>
      </c>
      <c r="E1053" s="31" t="n">
        <v>45430</v>
      </c>
      <c r="F1053" s="30" t="s">
        <v>271</v>
      </c>
      <c r="G1053" s="31" t="n">
        <v>45433</v>
      </c>
      <c r="H1053" s="30" t="s">
        <v>242</v>
      </c>
      <c r="I1053" s="30" t="s">
        <v>243</v>
      </c>
      <c r="J1053" s="30" t="s">
        <v>422</v>
      </c>
      <c r="K1053" s="30" t="s">
        <v>156</v>
      </c>
      <c r="L1053" s="30" t="n">
        <v>29</v>
      </c>
      <c r="M1053" s="30" t="n">
        <v>72</v>
      </c>
      <c r="N1053" s="30" t="s">
        <v>127</v>
      </c>
      <c r="O1053" s="30" t="s">
        <v>139</v>
      </c>
      <c r="P1053" s="30" t="s">
        <v>187</v>
      </c>
      <c r="Q1053" s="32" t="n">
        <v>3103.14</v>
      </c>
      <c r="R1053" s="30" t="s">
        <v>130</v>
      </c>
      <c r="S1053" s="30" t="s">
        <v>192</v>
      </c>
      <c r="T1053" s="30" t="n">
        <v>4</v>
      </c>
    </row>
    <row r="1054" customFormat="false" ht="15" hidden="false" customHeight="false" outlineLevel="0" collapsed="false">
      <c r="A1054" s="27" t="s">
        <v>2357</v>
      </c>
      <c r="B1054" s="27" t="s">
        <v>2358</v>
      </c>
      <c r="C1054" s="27" t="n">
        <v>25</v>
      </c>
      <c r="D1054" s="27" t="s">
        <v>181</v>
      </c>
      <c r="E1054" s="28" t="n">
        <v>45655</v>
      </c>
      <c r="F1054" s="27" t="s">
        <v>472</v>
      </c>
      <c r="G1054" s="28" t="n">
        <v>45657</v>
      </c>
      <c r="H1054" s="27" t="s">
        <v>183</v>
      </c>
      <c r="I1054" s="27" t="s">
        <v>212</v>
      </c>
      <c r="J1054" s="27" t="s">
        <v>476</v>
      </c>
      <c r="K1054" s="27" t="s">
        <v>126</v>
      </c>
      <c r="L1054" s="27" t="n">
        <v>15</v>
      </c>
      <c r="M1054" s="27" t="n">
        <v>101</v>
      </c>
      <c r="N1054" s="27" t="s">
        <v>127</v>
      </c>
      <c r="O1054" s="27" t="s">
        <v>139</v>
      </c>
      <c r="P1054" s="27" t="s">
        <v>140</v>
      </c>
      <c r="Q1054" s="29" t="n">
        <v>8836.62</v>
      </c>
      <c r="R1054" s="27" t="s">
        <v>130</v>
      </c>
      <c r="S1054" s="27" t="s">
        <v>157</v>
      </c>
      <c r="T1054" s="27" t="n">
        <v>4</v>
      </c>
    </row>
    <row r="1055" customFormat="false" ht="15" hidden="false" customHeight="false" outlineLevel="0" collapsed="false">
      <c r="A1055" s="30" t="s">
        <v>2359</v>
      </c>
      <c r="B1055" s="30" t="s">
        <v>2360</v>
      </c>
      <c r="C1055" s="30" t="n">
        <v>40</v>
      </c>
      <c r="D1055" s="30" t="s">
        <v>121</v>
      </c>
      <c r="E1055" s="31" t="n">
        <v>45630</v>
      </c>
      <c r="F1055" s="30" t="s">
        <v>1524</v>
      </c>
      <c r="G1055" s="31" t="n">
        <v>45630</v>
      </c>
      <c r="H1055" s="30" t="s">
        <v>146</v>
      </c>
      <c r="I1055" s="30" t="s">
        <v>147</v>
      </c>
      <c r="J1055" s="30" t="s">
        <v>244</v>
      </c>
      <c r="K1055" s="30" t="s">
        <v>138</v>
      </c>
      <c r="L1055" s="30" t="n">
        <v>84</v>
      </c>
      <c r="M1055" s="30" t="n">
        <v>36</v>
      </c>
      <c r="N1055" s="30" t="s">
        <v>127</v>
      </c>
      <c r="O1055" s="30" t="s">
        <v>149</v>
      </c>
      <c r="P1055" s="30" t="s">
        <v>129</v>
      </c>
      <c r="Q1055" s="32" t="n">
        <v>1395.95</v>
      </c>
      <c r="R1055" s="30" t="s">
        <v>130</v>
      </c>
      <c r="S1055" s="30" t="s">
        <v>131</v>
      </c>
      <c r="T1055" s="30" t="n">
        <v>5</v>
      </c>
    </row>
    <row r="1056" customFormat="false" ht="15" hidden="false" customHeight="false" outlineLevel="0" collapsed="false">
      <c r="A1056" s="27" t="s">
        <v>2361</v>
      </c>
      <c r="B1056" s="27" t="s">
        <v>2362</v>
      </c>
      <c r="C1056" s="27" t="n">
        <v>49</v>
      </c>
      <c r="D1056" s="27" t="s">
        <v>121</v>
      </c>
      <c r="E1056" s="28" t="n">
        <v>45590</v>
      </c>
      <c r="F1056" s="27" t="s">
        <v>378</v>
      </c>
      <c r="G1056" s="28" t="n">
        <v>45592</v>
      </c>
      <c r="H1056" s="27" t="s">
        <v>123</v>
      </c>
      <c r="I1056" s="27" t="s">
        <v>155</v>
      </c>
      <c r="J1056" s="27" t="s">
        <v>305</v>
      </c>
      <c r="K1056" s="27" t="s">
        <v>156</v>
      </c>
      <c r="L1056" s="27" t="n">
        <v>23</v>
      </c>
      <c r="M1056" s="27" t="n">
        <v>61</v>
      </c>
      <c r="N1056" s="27" t="s">
        <v>127</v>
      </c>
      <c r="O1056" s="27" t="s">
        <v>139</v>
      </c>
      <c r="P1056" s="27" t="s">
        <v>150</v>
      </c>
      <c r="Q1056" s="29" t="n">
        <v>3997.7</v>
      </c>
      <c r="R1056" s="27" t="s">
        <v>130</v>
      </c>
      <c r="S1056" s="27" t="s">
        <v>197</v>
      </c>
      <c r="T1056" s="27" t="n">
        <v>5</v>
      </c>
    </row>
    <row r="1057" customFormat="false" ht="15" hidden="false" customHeight="false" outlineLevel="0" collapsed="false">
      <c r="A1057" s="30" t="s">
        <v>2363</v>
      </c>
      <c r="B1057" s="30" t="s">
        <v>766</v>
      </c>
      <c r="C1057" s="30" t="n">
        <v>47</v>
      </c>
      <c r="D1057" s="30" t="s">
        <v>181</v>
      </c>
      <c r="E1057" s="31" t="n">
        <v>45375</v>
      </c>
      <c r="F1057" s="30" t="s">
        <v>293</v>
      </c>
      <c r="G1057" s="31" t="n">
        <v>45376</v>
      </c>
      <c r="H1057" s="30" t="s">
        <v>242</v>
      </c>
      <c r="I1057" s="30" t="s">
        <v>466</v>
      </c>
      <c r="J1057" s="30" t="s">
        <v>244</v>
      </c>
      <c r="K1057" s="30" t="s">
        <v>138</v>
      </c>
      <c r="L1057" s="30" t="n">
        <v>65</v>
      </c>
      <c r="M1057" s="30" t="n">
        <v>37</v>
      </c>
      <c r="N1057" s="30" t="s">
        <v>127</v>
      </c>
      <c r="O1057" s="30" t="s">
        <v>139</v>
      </c>
      <c r="P1057" s="30" t="s">
        <v>187</v>
      </c>
      <c r="Q1057" s="32" t="n">
        <v>2546.68</v>
      </c>
      <c r="R1057" s="30" t="s">
        <v>130</v>
      </c>
      <c r="S1057" s="30" t="s">
        <v>164</v>
      </c>
      <c r="T1057" s="30" t="n">
        <v>5</v>
      </c>
    </row>
    <row r="1058" customFormat="false" ht="15" hidden="false" customHeight="false" outlineLevel="0" collapsed="false">
      <c r="A1058" s="27" t="s">
        <v>2364</v>
      </c>
      <c r="B1058" s="27" t="s">
        <v>678</v>
      </c>
      <c r="C1058" s="27" t="n">
        <v>43</v>
      </c>
      <c r="D1058" s="27" t="s">
        <v>121</v>
      </c>
      <c r="E1058" s="28" t="n">
        <v>45481</v>
      </c>
      <c r="F1058" s="27" t="s">
        <v>1002</v>
      </c>
      <c r="G1058" s="28" t="n">
        <v>45482</v>
      </c>
      <c r="H1058" s="27" t="s">
        <v>135</v>
      </c>
      <c r="I1058" s="27" t="s">
        <v>136</v>
      </c>
      <c r="J1058" s="27" t="s">
        <v>262</v>
      </c>
      <c r="K1058" s="27" t="s">
        <v>126</v>
      </c>
      <c r="L1058" s="27" t="n">
        <v>40</v>
      </c>
      <c r="M1058" s="27" t="n">
        <v>124</v>
      </c>
      <c r="N1058" s="27" t="s">
        <v>186</v>
      </c>
      <c r="O1058" s="27" t="s">
        <v>139</v>
      </c>
      <c r="P1058" s="27" t="s">
        <v>150</v>
      </c>
      <c r="Q1058" s="29" t="n">
        <v>8267.59</v>
      </c>
      <c r="R1058" s="27" t="s">
        <v>130</v>
      </c>
      <c r="S1058" s="27" t="s">
        <v>141</v>
      </c>
      <c r="T1058" s="27" t="n">
        <v>4</v>
      </c>
    </row>
    <row r="1059" customFormat="false" ht="15" hidden="false" customHeight="false" outlineLevel="0" collapsed="false">
      <c r="A1059" s="30" t="s">
        <v>2365</v>
      </c>
      <c r="B1059" s="30" t="s">
        <v>2366</v>
      </c>
      <c r="C1059" s="30" t="n">
        <v>46</v>
      </c>
      <c r="D1059" s="30" t="s">
        <v>121</v>
      </c>
      <c r="E1059" s="31" t="n">
        <v>45626</v>
      </c>
      <c r="F1059" s="30" t="s">
        <v>1559</v>
      </c>
      <c r="G1059" s="31" t="n">
        <v>45626</v>
      </c>
      <c r="H1059" s="30" t="s">
        <v>183</v>
      </c>
      <c r="I1059" s="30" t="s">
        <v>212</v>
      </c>
      <c r="J1059" s="30" t="s">
        <v>411</v>
      </c>
      <c r="K1059" s="30" t="s">
        <v>138</v>
      </c>
      <c r="L1059" s="30" t="n">
        <v>26</v>
      </c>
      <c r="M1059" s="30" t="n">
        <v>40</v>
      </c>
      <c r="N1059" s="30" t="s">
        <v>127</v>
      </c>
      <c r="O1059" s="30" t="s">
        <v>139</v>
      </c>
      <c r="P1059" s="30" t="s">
        <v>140</v>
      </c>
      <c r="Q1059" s="32" t="n">
        <v>1404.46</v>
      </c>
      <c r="R1059" s="30" t="s">
        <v>130</v>
      </c>
      <c r="S1059" s="30" t="s">
        <v>141</v>
      </c>
      <c r="T1059" s="30" t="n">
        <v>5</v>
      </c>
    </row>
    <row r="1060" customFormat="false" ht="15" hidden="false" customHeight="false" outlineLevel="0" collapsed="false">
      <c r="A1060" s="27" t="s">
        <v>2367</v>
      </c>
      <c r="B1060" s="27" t="s">
        <v>626</v>
      </c>
      <c r="C1060" s="27" t="n">
        <v>31</v>
      </c>
      <c r="D1060" s="27" t="s">
        <v>121</v>
      </c>
      <c r="E1060" s="28" t="n">
        <v>45452</v>
      </c>
      <c r="F1060" s="27" t="s">
        <v>608</v>
      </c>
      <c r="G1060" s="28" t="n">
        <v>45453</v>
      </c>
      <c r="H1060" s="27" t="s">
        <v>146</v>
      </c>
      <c r="I1060" s="27" t="s">
        <v>147</v>
      </c>
      <c r="J1060" s="27" t="s">
        <v>222</v>
      </c>
      <c r="K1060" s="27" t="s">
        <v>156</v>
      </c>
      <c r="L1060" s="27" t="n">
        <v>20</v>
      </c>
      <c r="M1060" s="27" t="n">
        <v>84</v>
      </c>
      <c r="N1060" s="27" t="s">
        <v>186</v>
      </c>
      <c r="O1060" s="27" t="s">
        <v>139</v>
      </c>
      <c r="P1060" s="27" t="s">
        <v>140</v>
      </c>
      <c r="Q1060" s="29" t="n">
        <v>4067.55</v>
      </c>
      <c r="R1060" s="27" t="s">
        <v>268</v>
      </c>
      <c r="S1060" s="27" t="s">
        <v>197</v>
      </c>
      <c r="T1060" s="27" t="n">
        <v>3</v>
      </c>
    </row>
    <row r="1061" customFormat="false" ht="15" hidden="false" customHeight="false" outlineLevel="0" collapsed="false">
      <c r="A1061" s="30" t="s">
        <v>2368</v>
      </c>
      <c r="B1061" s="30" t="s">
        <v>1968</v>
      </c>
      <c r="C1061" s="30" t="n">
        <v>49</v>
      </c>
      <c r="D1061" s="30" t="s">
        <v>121</v>
      </c>
      <c r="E1061" s="31" t="n">
        <v>45632</v>
      </c>
      <c r="F1061" s="30" t="s">
        <v>1175</v>
      </c>
      <c r="G1061" s="31" t="n">
        <v>45633</v>
      </c>
      <c r="H1061" s="30" t="s">
        <v>135</v>
      </c>
      <c r="I1061" s="30" t="s">
        <v>278</v>
      </c>
      <c r="J1061" s="30" t="s">
        <v>262</v>
      </c>
      <c r="K1061" s="30" t="s">
        <v>156</v>
      </c>
      <c r="L1061" s="30" t="n">
        <v>53</v>
      </c>
      <c r="M1061" s="30" t="n">
        <v>77</v>
      </c>
      <c r="N1061" s="30" t="s">
        <v>186</v>
      </c>
      <c r="O1061" s="30" t="s">
        <v>128</v>
      </c>
      <c r="P1061" s="30" t="s">
        <v>150</v>
      </c>
      <c r="Q1061" s="32" t="n">
        <v>4388.58</v>
      </c>
      <c r="R1061" s="30" t="s">
        <v>130</v>
      </c>
      <c r="S1061" s="30" t="s">
        <v>157</v>
      </c>
      <c r="T1061" s="30" t="n">
        <v>2</v>
      </c>
    </row>
    <row r="1062" customFormat="false" ht="15" hidden="false" customHeight="false" outlineLevel="0" collapsed="false">
      <c r="A1062" s="27" t="s">
        <v>2369</v>
      </c>
      <c r="B1062" s="27" t="s">
        <v>2370</v>
      </c>
      <c r="C1062" s="27" t="n">
        <v>37</v>
      </c>
      <c r="D1062" s="27" t="s">
        <v>121</v>
      </c>
      <c r="E1062" s="28" t="n">
        <v>45459</v>
      </c>
      <c r="F1062" s="27" t="s">
        <v>890</v>
      </c>
      <c r="G1062" s="28" t="n">
        <v>45460</v>
      </c>
      <c r="H1062" s="27" t="s">
        <v>168</v>
      </c>
      <c r="I1062" s="27" t="s">
        <v>366</v>
      </c>
      <c r="J1062" s="27" t="s">
        <v>371</v>
      </c>
      <c r="K1062" s="27" t="s">
        <v>156</v>
      </c>
      <c r="L1062" s="27" t="n">
        <v>20</v>
      </c>
      <c r="M1062" s="27" t="n">
        <v>74</v>
      </c>
      <c r="N1062" s="27" t="s">
        <v>127</v>
      </c>
      <c r="O1062" s="27" t="s">
        <v>139</v>
      </c>
      <c r="P1062" s="27" t="s">
        <v>187</v>
      </c>
      <c r="Q1062" s="29" t="n">
        <v>3613.19</v>
      </c>
      <c r="R1062" s="27" t="s">
        <v>130</v>
      </c>
      <c r="S1062" s="27" t="s">
        <v>223</v>
      </c>
      <c r="T1062" s="27" t="n">
        <v>4</v>
      </c>
    </row>
    <row r="1063" customFormat="false" ht="15" hidden="false" customHeight="false" outlineLevel="0" collapsed="false">
      <c r="A1063" s="30" t="s">
        <v>2371</v>
      </c>
      <c r="B1063" s="30" t="s">
        <v>1698</v>
      </c>
      <c r="C1063" s="30" t="n">
        <v>30</v>
      </c>
      <c r="D1063" s="30" t="s">
        <v>121</v>
      </c>
      <c r="E1063" s="31" t="n">
        <v>45617</v>
      </c>
      <c r="F1063" s="30" t="s">
        <v>1559</v>
      </c>
      <c r="G1063" s="31" t="n">
        <v>45617</v>
      </c>
      <c r="H1063" s="30" t="s">
        <v>236</v>
      </c>
      <c r="I1063" s="30" t="s">
        <v>237</v>
      </c>
      <c r="J1063" s="30" t="s">
        <v>455</v>
      </c>
      <c r="K1063" s="30" t="s">
        <v>156</v>
      </c>
      <c r="L1063" s="30" t="n">
        <v>37</v>
      </c>
      <c r="M1063" s="30" t="n">
        <v>85</v>
      </c>
      <c r="N1063" s="30" t="s">
        <v>186</v>
      </c>
      <c r="O1063" s="30"/>
      <c r="P1063" s="30" t="s">
        <v>129</v>
      </c>
      <c r="Q1063" s="32" t="n">
        <v>3630</v>
      </c>
      <c r="R1063" s="30" t="s">
        <v>130</v>
      </c>
      <c r="S1063" s="30" t="s">
        <v>197</v>
      </c>
      <c r="T1063" s="30" t="n">
        <v>4</v>
      </c>
    </row>
    <row r="1064" customFormat="false" ht="15" hidden="false" customHeight="false" outlineLevel="0" collapsed="false">
      <c r="A1064" s="27" t="s">
        <v>2372</v>
      </c>
      <c r="B1064" s="27" t="s">
        <v>924</v>
      </c>
      <c r="C1064" s="27" t="n">
        <v>37</v>
      </c>
      <c r="D1064" s="27" t="s">
        <v>181</v>
      </c>
      <c r="E1064" s="28" t="n">
        <v>45388</v>
      </c>
      <c r="F1064" s="27" t="s">
        <v>1660</v>
      </c>
      <c r="G1064" s="28" t="n">
        <v>45391</v>
      </c>
      <c r="H1064" s="27" t="s">
        <v>183</v>
      </c>
      <c r="I1064" s="27" t="s">
        <v>212</v>
      </c>
      <c r="J1064" s="27" t="s">
        <v>476</v>
      </c>
      <c r="K1064" s="27" t="s">
        <v>126</v>
      </c>
      <c r="L1064" s="27" t="n">
        <v>15</v>
      </c>
      <c r="M1064" s="27" t="n">
        <v>112</v>
      </c>
      <c r="N1064" s="27" t="s">
        <v>186</v>
      </c>
      <c r="O1064" s="27" t="s">
        <v>139</v>
      </c>
      <c r="P1064" s="27" t="s">
        <v>129</v>
      </c>
      <c r="Q1064" s="29" t="n">
        <v>8619.01</v>
      </c>
      <c r="R1064" s="27" t="s">
        <v>130</v>
      </c>
      <c r="S1064" s="27" t="s">
        <v>157</v>
      </c>
      <c r="T1064" s="27" t="n">
        <v>4</v>
      </c>
    </row>
    <row r="1065" customFormat="false" ht="15" hidden="false" customHeight="false" outlineLevel="0" collapsed="false">
      <c r="A1065" s="30" t="s">
        <v>2373</v>
      </c>
      <c r="B1065" s="30" t="s">
        <v>2327</v>
      </c>
      <c r="C1065" s="30" t="n">
        <v>23</v>
      </c>
      <c r="D1065" s="30" t="s">
        <v>181</v>
      </c>
      <c r="E1065" s="31" t="n">
        <v>45602</v>
      </c>
      <c r="F1065" s="30" t="s">
        <v>1081</v>
      </c>
      <c r="G1065" s="31" t="n">
        <v>45602</v>
      </c>
      <c r="H1065" s="30" t="s">
        <v>168</v>
      </c>
      <c r="I1065" s="30" t="s">
        <v>366</v>
      </c>
      <c r="J1065" s="30" t="s">
        <v>191</v>
      </c>
      <c r="K1065" s="30" t="s">
        <v>138</v>
      </c>
      <c r="L1065" s="30" t="n">
        <v>89</v>
      </c>
      <c r="M1065" s="30" t="n">
        <v>40</v>
      </c>
      <c r="N1065" s="30" t="s">
        <v>127</v>
      </c>
      <c r="O1065" s="30" t="s">
        <v>139</v>
      </c>
      <c r="P1065" s="30" t="s">
        <v>150</v>
      </c>
      <c r="Q1065" s="32" t="n">
        <v>1013.44</v>
      </c>
      <c r="R1065" s="30" t="s">
        <v>130</v>
      </c>
      <c r="S1065" s="30" t="s">
        <v>969</v>
      </c>
      <c r="T1065" s="30" t="n">
        <v>5</v>
      </c>
    </row>
    <row r="1066" customFormat="false" ht="15" hidden="false" customHeight="false" outlineLevel="0" collapsed="false">
      <c r="A1066" s="27" t="s">
        <v>2374</v>
      </c>
      <c r="B1066" s="27" t="s">
        <v>1344</v>
      </c>
      <c r="C1066" s="27" t="n">
        <v>30</v>
      </c>
      <c r="D1066" s="27" t="s">
        <v>181</v>
      </c>
      <c r="E1066" s="28" t="n">
        <v>45455</v>
      </c>
      <c r="F1066" s="27" t="s">
        <v>922</v>
      </c>
      <c r="G1066" s="28" t="n">
        <v>45456</v>
      </c>
      <c r="H1066" s="27" t="s">
        <v>206</v>
      </c>
      <c r="I1066" s="27" t="s">
        <v>232</v>
      </c>
      <c r="J1066" s="27" t="s">
        <v>615</v>
      </c>
      <c r="K1066" s="27" t="s">
        <v>156</v>
      </c>
      <c r="L1066" s="27" t="n">
        <v>41</v>
      </c>
      <c r="M1066" s="27" t="n">
        <v>89</v>
      </c>
      <c r="N1066" s="27" t="s">
        <v>127</v>
      </c>
      <c r="O1066" s="27" t="s">
        <v>128</v>
      </c>
      <c r="P1066" s="27" t="s">
        <v>129</v>
      </c>
      <c r="Q1066" s="29" t="n">
        <v>4343.42</v>
      </c>
      <c r="R1066" s="27" t="s">
        <v>130</v>
      </c>
      <c r="S1066" s="27" t="s">
        <v>197</v>
      </c>
      <c r="T1066" s="27" t="n">
        <v>5</v>
      </c>
    </row>
    <row r="1067" customFormat="false" ht="15" hidden="false" customHeight="false" outlineLevel="0" collapsed="false">
      <c r="A1067" s="30" t="s">
        <v>2375</v>
      </c>
      <c r="B1067" s="30" t="s">
        <v>2376</v>
      </c>
      <c r="C1067" s="30" t="n">
        <v>46</v>
      </c>
      <c r="D1067" s="30" t="s">
        <v>121</v>
      </c>
      <c r="E1067" s="31" t="n">
        <v>45309</v>
      </c>
      <c r="F1067" s="30" t="s">
        <v>780</v>
      </c>
      <c r="G1067" s="31" t="n">
        <v>45315</v>
      </c>
      <c r="H1067" s="30" t="s">
        <v>146</v>
      </c>
      <c r="I1067" s="30" t="s">
        <v>147</v>
      </c>
      <c r="J1067" s="30" t="s">
        <v>244</v>
      </c>
      <c r="K1067" s="30" t="s">
        <v>126</v>
      </c>
      <c r="L1067" s="30" t="n">
        <v>40</v>
      </c>
      <c r="M1067" s="30" t="n">
        <v>81</v>
      </c>
      <c r="N1067" s="30" t="s">
        <v>186</v>
      </c>
      <c r="O1067" s="30" t="s">
        <v>171</v>
      </c>
      <c r="P1067" s="30" t="s">
        <v>140</v>
      </c>
      <c r="Q1067" s="32" t="n">
        <v>7509.2</v>
      </c>
      <c r="R1067" s="30" t="s">
        <v>172</v>
      </c>
      <c r="S1067" s="30" t="s">
        <v>151</v>
      </c>
      <c r="T1067" s="30" t="n">
        <v>4</v>
      </c>
    </row>
    <row r="1068" customFormat="false" ht="15" hidden="false" customHeight="false" outlineLevel="0" collapsed="false">
      <c r="A1068" s="27" t="s">
        <v>2377</v>
      </c>
      <c r="B1068" s="27" t="s">
        <v>2378</v>
      </c>
      <c r="C1068" s="27" t="n">
        <v>45</v>
      </c>
      <c r="D1068" s="27" t="s">
        <v>121</v>
      </c>
      <c r="E1068" s="28" t="n">
        <v>45627</v>
      </c>
      <c r="F1068" s="27" t="s">
        <v>482</v>
      </c>
      <c r="G1068" s="28" t="n">
        <v>45629</v>
      </c>
      <c r="H1068" s="27" t="s">
        <v>183</v>
      </c>
      <c r="I1068" s="27" t="s">
        <v>184</v>
      </c>
      <c r="J1068" s="27" t="s">
        <v>431</v>
      </c>
      <c r="K1068" s="27" t="s">
        <v>156</v>
      </c>
      <c r="L1068" s="27" t="n">
        <v>61</v>
      </c>
      <c r="M1068" s="27" t="n">
        <v>56</v>
      </c>
      <c r="N1068" s="27" t="s">
        <v>127</v>
      </c>
      <c r="O1068" s="27" t="s">
        <v>128</v>
      </c>
      <c r="P1068" s="27" t="s">
        <v>140</v>
      </c>
      <c r="Q1068" s="29" t="n">
        <v>4776.61</v>
      </c>
      <c r="R1068" s="27" t="s">
        <v>130</v>
      </c>
      <c r="S1068" s="27" t="s">
        <v>402</v>
      </c>
      <c r="T1068" s="27" t="n">
        <v>1</v>
      </c>
    </row>
    <row r="1069" customFormat="false" ht="15" hidden="false" customHeight="false" outlineLevel="0" collapsed="false">
      <c r="A1069" s="30" t="s">
        <v>2379</v>
      </c>
      <c r="B1069" s="30" t="s">
        <v>2380</v>
      </c>
      <c r="C1069" s="30" t="n">
        <v>32</v>
      </c>
      <c r="D1069" s="30" t="s">
        <v>121</v>
      </c>
      <c r="E1069" s="31" t="n">
        <v>45561</v>
      </c>
      <c r="F1069" s="30" t="s">
        <v>651</v>
      </c>
      <c r="G1069" s="31" t="n">
        <v>45566</v>
      </c>
      <c r="H1069" s="30" t="s">
        <v>146</v>
      </c>
      <c r="I1069" s="30" t="s">
        <v>147</v>
      </c>
      <c r="J1069" s="30" t="s">
        <v>222</v>
      </c>
      <c r="K1069" s="30" t="s">
        <v>126</v>
      </c>
      <c r="L1069" s="30" t="n">
        <v>28</v>
      </c>
      <c r="M1069" s="30" t="n">
        <v>114</v>
      </c>
      <c r="N1069" s="30" t="s">
        <v>186</v>
      </c>
      <c r="O1069" s="30" t="s">
        <v>149</v>
      </c>
      <c r="P1069" s="30" t="s">
        <v>140</v>
      </c>
      <c r="Q1069" s="32" t="n">
        <v>7958.94</v>
      </c>
      <c r="R1069" s="30" t="s">
        <v>130</v>
      </c>
      <c r="S1069" s="30" t="s">
        <v>192</v>
      </c>
      <c r="T1069" s="30" t="n">
        <v>3</v>
      </c>
    </row>
    <row r="1070" customFormat="false" ht="15" hidden="false" customHeight="false" outlineLevel="0" collapsed="false">
      <c r="A1070" s="27" t="s">
        <v>2381</v>
      </c>
      <c r="B1070" s="27" t="s">
        <v>1305</v>
      </c>
      <c r="C1070" s="27" t="n">
        <v>83</v>
      </c>
      <c r="D1070" s="27" t="s">
        <v>181</v>
      </c>
      <c r="E1070" s="28" t="n">
        <v>45441</v>
      </c>
      <c r="F1070" s="27" t="s">
        <v>1044</v>
      </c>
      <c r="G1070" s="28" t="n">
        <v>45445</v>
      </c>
      <c r="H1070" s="27" t="s">
        <v>123</v>
      </c>
      <c r="I1070" s="27" t="s">
        <v>155</v>
      </c>
      <c r="J1070" s="27" t="s">
        <v>125</v>
      </c>
      <c r="K1070" s="27" t="s">
        <v>126</v>
      </c>
      <c r="L1070" s="27" t="n">
        <v>18</v>
      </c>
      <c r="M1070" s="27" t="n">
        <v>143</v>
      </c>
      <c r="N1070" s="27" t="s">
        <v>127</v>
      </c>
      <c r="O1070" s="27" t="s">
        <v>149</v>
      </c>
      <c r="P1070" s="27" t="s">
        <v>150</v>
      </c>
      <c r="Q1070" s="29" t="n">
        <v>8141.67</v>
      </c>
      <c r="R1070" s="27" t="s">
        <v>172</v>
      </c>
      <c r="S1070" s="27" t="s">
        <v>335</v>
      </c>
      <c r="T1070" s="27" t="n">
        <v>2</v>
      </c>
    </row>
    <row r="1071" customFormat="false" ht="15" hidden="false" customHeight="false" outlineLevel="0" collapsed="false">
      <c r="A1071" s="30" t="s">
        <v>2382</v>
      </c>
      <c r="B1071" s="30" t="s">
        <v>822</v>
      </c>
      <c r="C1071" s="30" t="n">
        <v>16</v>
      </c>
      <c r="D1071" s="30" t="s">
        <v>181</v>
      </c>
      <c r="E1071" s="31" t="n">
        <v>45345</v>
      </c>
      <c r="F1071" s="30" t="s">
        <v>394</v>
      </c>
      <c r="G1071" s="31" t="n">
        <v>45349</v>
      </c>
      <c r="H1071" s="30" t="s">
        <v>183</v>
      </c>
      <c r="I1071" s="30" t="s">
        <v>430</v>
      </c>
      <c r="J1071" s="30" t="s">
        <v>431</v>
      </c>
      <c r="K1071" s="30" t="s">
        <v>202</v>
      </c>
      <c r="L1071" s="30" t="n">
        <v>20</v>
      </c>
      <c r="M1071" s="30" t="n">
        <v>143</v>
      </c>
      <c r="N1071" s="30" t="s">
        <v>186</v>
      </c>
      <c r="O1071" s="30" t="s">
        <v>149</v>
      </c>
      <c r="P1071" s="30" t="s">
        <v>129</v>
      </c>
      <c r="Q1071" s="32" t="n">
        <v>17713.73</v>
      </c>
      <c r="R1071" s="30" t="s">
        <v>462</v>
      </c>
      <c r="S1071" s="30" t="s">
        <v>131</v>
      </c>
      <c r="T1071" s="30" t="n">
        <v>3</v>
      </c>
    </row>
    <row r="1072" customFormat="false" ht="15" hidden="false" customHeight="false" outlineLevel="0" collapsed="false">
      <c r="A1072" s="27" t="s">
        <v>2383</v>
      </c>
      <c r="B1072" s="27" t="s">
        <v>936</v>
      </c>
      <c r="C1072" s="27" t="n">
        <v>54</v>
      </c>
      <c r="D1072" s="27" t="s">
        <v>181</v>
      </c>
      <c r="E1072" s="28" t="n">
        <v>45594</v>
      </c>
      <c r="F1072" s="27" t="s">
        <v>1220</v>
      </c>
      <c r="G1072" s="28" t="n">
        <v>45595</v>
      </c>
      <c r="H1072" s="27" t="s">
        <v>123</v>
      </c>
      <c r="I1072" s="27" t="s">
        <v>304</v>
      </c>
      <c r="J1072" s="27" t="s">
        <v>125</v>
      </c>
      <c r="K1072" s="27" t="s">
        <v>138</v>
      </c>
      <c r="L1072" s="27" t="n">
        <v>42</v>
      </c>
      <c r="M1072" s="27" t="n">
        <v>18</v>
      </c>
      <c r="N1072" s="27" t="s">
        <v>127</v>
      </c>
      <c r="O1072" s="27" t="s">
        <v>139</v>
      </c>
      <c r="P1072" s="27" t="s">
        <v>187</v>
      </c>
      <c r="Q1072" s="29" t="n">
        <v>701.41</v>
      </c>
      <c r="R1072" s="27" t="s">
        <v>130</v>
      </c>
      <c r="S1072" s="27" t="s">
        <v>627</v>
      </c>
      <c r="T1072" s="27" t="n">
        <v>5</v>
      </c>
    </row>
    <row r="1073" customFormat="false" ht="15" hidden="false" customHeight="false" outlineLevel="0" collapsed="false">
      <c r="A1073" s="30" t="s">
        <v>2384</v>
      </c>
      <c r="B1073" s="30" t="s">
        <v>2385</v>
      </c>
      <c r="C1073" s="30" t="n">
        <v>25</v>
      </c>
      <c r="D1073" s="30" t="s">
        <v>121</v>
      </c>
      <c r="E1073" s="31" t="n">
        <v>45355</v>
      </c>
      <c r="F1073" s="30" t="s">
        <v>695</v>
      </c>
      <c r="G1073" s="31" t="n">
        <v>45357</v>
      </c>
      <c r="H1073" s="30" t="s">
        <v>135</v>
      </c>
      <c r="I1073" s="30" t="s">
        <v>136</v>
      </c>
      <c r="J1073" s="30" t="s">
        <v>201</v>
      </c>
      <c r="K1073" s="30" t="s">
        <v>156</v>
      </c>
      <c r="L1073" s="30" t="n">
        <v>52</v>
      </c>
      <c r="M1073" s="30" t="n">
        <v>68</v>
      </c>
      <c r="N1073" s="30" t="s">
        <v>127</v>
      </c>
      <c r="O1073" s="30" t="s">
        <v>128</v>
      </c>
      <c r="P1073" s="30" t="s">
        <v>187</v>
      </c>
      <c r="Q1073" s="32" t="n">
        <v>3159.38</v>
      </c>
      <c r="R1073" s="30" t="s">
        <v>130</v>
      </c>
      <c r="S1073" s="30" t="s">
        <v>178</v>
      </c>
      <c r="T1073" s="30" t="n">
        <v>4</v>
      </c>
    </row>
    <row r="1074" customFormat="false" ht="15" hidden="false" customHeight="false" outlineLevel="0" collapsed="false">
      <c r="A1074" s="27" t="s">
        <v>2386</v>
      </c>
      <c r="B1074" s="27" t="s">
        <v>2387</v>
      </c>
      <c r="C1074" s="27" t="n">
        <v>14</v>
      </c>
      <c r="D1074" s="27" t="s">
        <v>181</v>
      </c>
      <c r="E1074" s="28" t="n">
        <v>45613</v>
      </c>
      <c r="F1074" s="27" t="s">
        <v>698</v>
      </c>
      <c r="G1074" s="28" t="n">
        <v>45616</v>
      </c>
      <c r="H1074" s="27" t="s">
        <v>206</v>
      </c>
      <c r="I1074" s="27" t="s">
        <v>300</v>
      </c>
      <c r="J1074" s="27" t="s">
        <v>233</v>
      </c>
      <c r="K1074" s="27" t="s">
        <v>156</v>
      </c>
      <c r="L1074" s="27" t="n">
        <v>19</v>
      </c>
      <c r="M1074" s="27" t="n">
        <v>74</v>
      </c>
      <c r="N1074" s="27" t="s">
        <v>186</v>
      </c>
      <c r="O1074" s="27" t="s">
        <v>139</v>
      </c>
      <c r="P1074" s="27" t="s">
        <v>129</v>
      </c>
      <c r="Q1074" s="29" t="n">
        <v>4038.88</v>
      </c>
      <c r="R1074" s="27" t="s">
        <v>130</v>
      </c>
      <c r="S1074" s="27" t="s">
        <v>192</v>
      </c>
      <c r="T1074" s="27" t="n">
        <v>3</v>
      </c>
    </row>
    <row r="1075" customFormat="false" ht="15" hidden="false" customHeight="false" outlineLevel="0" collapsed="false">
      <c r="A1075" s="30" t="s">
        <v>2388</v>
      </c>
      <c r="B1075" s="30" t="s">
        <v>2389</v>
      </c>
      <c r="C1075" s="30" t="n">
        <v>0</v>
      </c>
      <c r="D1075" s="30" t="s">
        <v>181</v>
      </c>
      <c r="E1075" s="31" t="n">
        <v>45376</v>
      </c>
      <c r="F1075" s="30" t="s">
        <v>823</v>
      </c>
      <c r="G1075" s="31" t="n">
        <v>45376</v>
      </c>
      <c r="H1075" s="30" t="s">
        <v>161</v>
      </c>
      <c r="I1075" s="30" t="s">
        <v>162</v>
      </c>
      <c r="J1075" s="30" t="s">
        <v>385</v>
      </c>
      <c r="K1075" s="30" t="s">
        <v>138</v>
      </c>
      <c r="L1075" s="30" t="n">
        <v>47</v>
      </c>
      <c r="M1075" s="30" t="n">
        <v>22</v>
      </c>
      <c r="N1075" s="30" t="s">
        <v>127</v>
      </c>
      <c r="O1075" s="30" t="s">
        <v>149</v>
      </c>
      <c r="P1075" s="30" t="s">
        <v>129</v>
      </c>
      <c r="Q1075" s="32" t="n">
        <v>2240.75</v>
      </c>
      <c r="R1075" s="30" t="s">
        <v>130</v>
      </c>
      <c r="S1075" s="30" t="s">
        <v>151</v>
      </c>
      <c r="T1075" s="30" t="n">
        <v>5</v>
      </c>
    </row>
    <row r="1076" customFormat="false" ht="15" hidden="false" customHeight="false" outlineLevel="0" collapsed="false">
      <c r="A1076" s="27" t="s">
        <v>2390</v>
      </c>
      <c r="B1076" s="27" t="s">
        <v>380</v>
      </c>
      <c r="C1076" s="27" t="n">
        <v>42</v>
      </c>
      <c r="D1076" s="27" t="s">
        <v>121</v>
      </c>
      <c r="E1076" s="28" t="n">
        <v>45349</v>
      </c>
      <c r="F1076" s="27" t="s">
        <v>720</v>
      </c>
      <c r="G1076" s="28" t="n">
        <v>45350</v>
      </c>
      <c r="H1076" s="27" t="s">
        <v>206</v>
      </c>
      <c r="I1076" s="27" t="s">
        <v>300</v>
      </c>
      <c r="J1076" s="27" t="s">
        <v>208</v>
      </c>
      <c r="K1076" s="27" t="s">
        <v>156</v>
      </c>
      <c r="L1076" s="27" t="n">
        <v>33</v>
      </c>
      <c r="M1076" s="27" t="n">
        <v>70</v>
      </c>
      <c r="N1076" s="27" t="s">
        <v>127</v>
      </c>
      <c r="O1076" s="27" t="s">
        <v>139</v>
      </c>
      <c r="P1076" s="27" t="s">
        <v>150</v>
      </c>
      <c r="Q1076" s="29" t="n">
        <v>3100.76</v>
      </c>
      <c r="R1076" s="27" t="s">
        <v>130</v>
      </c>
      <c r="S1076" s="27" t="s">
        <v>197</v>
      </c>
      <c r="T1076" s="27" t="n">
        <v>2</v>
      </c>
    </row>
    <row r="1077" customFormat="false" ht="15" hidden="false" customHeight="false" outlineLevel="0" collapsed="false">
      <c r="A1077" s="30" t="s">
        <v>2391</v>
      </c>
      <c r="B1077" s="30" t="s">
        <v>1821</v>
      </c>
      <c r="C1077" s="30" t="n">
        <v>46</v>
      </c>
      <c r="D1077" s="30" t="s">
        <v>181</v>
      </c>
      <c r="E1077" s="31" t="n">
        <v>45319</v>
      </c>
      <c r="F1077" s="30" t="s">
        <v>414</v>
      </c>
      <c r="G1077" s="31" t="n">
        <v>45319</v>
      </c>
      <c r="H1077" s="30" t="s">
        <v>183</v>
      </c>
      <c r="I1077" s="30" t="s">
        <v>430</v>
      </c>
      <c r="J1077" s="30" t="s">
        <v>476</v>
      </c>
      <c r="K1077" s="30" t="s">
        <v>138</v>
      </c>
      <c r="L1077" s="30" t="n">
        <v>21</v>
      </c>
      <c r="M1077" s="30" t="n">
        <v>29</v>
      </c>
      <c r="N1077" s="30" t="s">
        <v>127</v>
      </c>
      <c r="O1077" s="30" t="s">
        <v>128</v>
      </c>
      <c r="P1077" s="30" t="s">
        <v>187</v>
      </c>
      <c r="Q1077" s="32" t="n">
        <v>2522.41</v>
      </c>
      <c r="R1077" s="30" t="s">
        <v>130</v>
      </c>
      <c r="S1077" s="30" t="s">
        <v>141</v>
      </c>
      <c r="T1077" s="30" t="n">
        <v>2</v>
      </c>
    </row>
    <row r="1078" customFormat="false" ht="15" hidden="false" customHeight="false" outlineLevel="0" collapsed="false">
      <c r="A1078" s="27" t="s">
        <v>2392</v>
      </c>
      <c r="B1078" s="27" t="s">
        <v>2393</v>
      </c>
      <c r="C1078" s="27" t="n">
        <v>7</v>
      </c>
      <c r="D1078" s="27" t="s">
        <v>181</v>
      </c>
      <c r="E1078" s="28" t="n">
        <v>45560</v>
      </c>
      <c r="F1078" s="27" t="s">
        <v>195</v>
      </c>
      <c r="G1078" s="28" t="n">
        <v>45563</v>
      </c>
      <c r="H1078" s="27" t="s">
        <v>206</v>
      </c>
      <c r="I1078" s="27" t="s">
        <v>232</v>
      </c>
      <c r="J1078" s="27" t="s">
        <v>233</v>
      </c>
      <c r="K1078" s="27" t="s">
        <v>156</v>
      </c>
      <c r="L1078" s="27" t="n">
        <v>39</v>
      </c>
      <c r="M1078" s="27" t="n">
        <v>76</v>
      </c>
      <c r="N1078" s="27" t="s">
        <v>186</v>
      </c>
      <c r="O1078" s="27" t="s">
        <v>171</v>
      </c>
      <c r="P1078" s="27" t="s">
        <v>187</v>
      </c>
      <c r="Q1078" s="29" t="n">
        <v>4167.79</v>
      </c>
      <c r="R1078" s="27" t="s">
        <v>172</v>
      </c>
      <c r="S1078" s="27" t="s">
        <v>157</v>
      </c>
      <c r="T1078" s="27" t="n">
        <v>2</v>
      </c>
    </row>
    <row r="1079" customFormat="false" ht="15" hidden="false" customHeight="false" outlineLevel="0" collapsed="false">
      <c r="A1079" s="30" t="s">
        <v>2394</v>
      </c>
      <c r="B1079" s="30" t="s">
        <v>2319</v>
      </c>
      <c r="C1079" s="30" t="n">
        <v>39</v>
      </c>
      <c r="D1079" s="30" t="s">
        <v>121</v>
      </c>
      <c r="E1079" s="31" t="n">
        <v>45529</v>
      </c>
      <c r="F1079" s="30" t="s">
        <v>555</v>
      </c>
      <c r="G1079" s="31" t="n">
        <v>45541</v>
      </c>
      <c r="H1079" s="30" t="s">
        <v>146</v>
      </c>
      <c r="I1079" s="30" t="s">
        <v>176</v>
      </c>
      <c r="J1079" s="30" t="s">
        <v>148</v>
      </c>
      <c r="K1079" s="30" t="s">
        <v>202</v>
      </c>
      <c r="L1079" s="30" t="n">
        <v>8</v>
      </c>
      <c r="M1079" s="30" t="n">
        <v>71</v>
      </c>
      <c r="N1079" s="30" t="s">
        <v>186</v>
      </c>
      <c r="O1079" s="30" t="s">
        <v>128</v>
      </c>
      <c r="P1079" s="30" t="s">
        <v>187</v>
      </c>
      <c r="Q1079" s="32" t="n">
        <v>16082.3</v>
      </c>
      <c r="R1079" s="30" t="s">
        <v>268</v>
      </c>
      <c r="S1079" s="30" t="s">
        <v>197</v>
      </c>
      <c r="T1079" s="30" t="n">
        <v>3</v>
      </c>
    </row>
    <row r="1080" customFormat="false" ht="15" hidden="false" customHeight="false" outlineLevel="0" collapsed="false">
      <c r="A1080" s="27" t="s">
        <v>2395</v>
      </c>
      <c r="B1080" s="27" t="s">
        <v>1417</v>
      </c>
      <c r="C1080" s="27" t="n">
        <v>-5</v>
      </c>
      <c r="D1080" s="27" t="s">
        <v>121</v>
      </c>
      <c r="E1080" s="28" t="n">
        <v>45562</v>
      </c>
      <c r="F1080" s="27" t="s">
        <v>356</v>
      </c>
      <c r="G1080" s="28" t="n">
        <v>45562</v>
      </c>
      <c r="H1080" s="27" t="s">
        <v>135</v>
      </c>
      <c r="I1080" s="27" t="s">
        <v>251</v>
      </c>
      <c r="J1080" s="27" t="s">
        <v>252</v>
      </c>
      <c r="K1080" s="27" t="s">
        <v>138</v>
      </c>
      <c r="L1080" s="27" t="n">
        <v>78</v>
      </c>
      <c r="M1080" s="27" t="n">
        <v>24</v>
      </c>
      <c r="N1080" s="27" t="s">
        <v>127</v>
      </c>
      <c r="O1080" s="27" t="s">
        <v>128</v>
      </c>
      <c r="P1080" s="27" t="s">
        <v>150</v>
      </c>
      <c r="Q1080" s="29" t="n">
        <v>1937.26</v>
      </c>
      <c r="R1080" s="27" t="s">
        <v>130</v>
      </c>
      <c r="S1080" s="27" t="s">
        <v>192</v>
      </c>
      <c r="T1080" s="27" t="n">
        <v>3</v>
      </c>
    </row>
    <row r="1081" customFormat="false" ht="15" hidden="false" customHeight="false" outlineLevel="0" collapsed="false">
      <c r="A1081" s="30" t="s">
        <v>2396</v>
      </c>
      <c r="B1081" s="30" t="s">
        <v>936</v>
      </c>
      <c r="C1081" s="30" t="n">
        <v>40</v>
      </c>
      <c r="D1081" s="30" t="s">
        <v>486</v>
      </c>
      <c r="E1081" s="31" t="n">
        <v>45465</v>
      </c>
      <c r="F1081" s="30" t="s">
        <v>837</v>
      </c>
      <c r="G1081" s="31" t="n">
        <v>45465</v>
      </c>
      <c r="H1081" s="30" t="s">
        <v>135</v>
      </c>
      <c r="I1081" s="30" t="s">
        <v>278</v>
      </c>
      <c r="J1081" s="30" t="s">
        <v>201</v>
      </c>
      <c r="K1081" s="30" t="s">
        <v>138</v>
      </c>
      <c r="L1081" s="30" t="n">
        <v>68</v>
      </c>
      <c r="M1081" s="30" t="n">
        <v>28</v>
      </c>
      <c r="N1081" s="30" t="s">
        <v>127</v>
      </c>
      <c r="O1081" s="30" t="s">
        <v>128</v>
      </c>
      <c r="P1081" s="30" t="s">
        <v>129</v>
      </c>
      <c r="Q1081" s="32" t="n">
        <v>2625.71</v>
      </c>
      <c r="R1081" s="30" t="s">
        <v>130</v>
      </c>
      <c r="S1081" s="30" t="s">
        <v>197</v>
      </c>
      <c r="T1081" s="30" t="n">
        <v>4</v>
      </c>
    </row>
    <row r="1082" customFormat="false" ht="15" hidden="false" customHeight="false" outlineLevel="0" collapsed="false">
      <c r="A1082" s="27" t="s">
        <v>2397</v>
      </c>
      <c r="B1082" s="27" t="s">
        <v>2398</v>
      </c>
      <c r="C1082" s="27" t="n">
        <v>11</v>
      </c>
      <c r="D1082" s="27" t="s">
        <v>121</v>
      </c>
      <c r="E1082" s="28" t="n">
        <v>45332</v>
      </c>
      <c r="F1082" s="27" t="s">
        <v>1192</v>
      </c>
      <c r="G1082" s="28" t="n">
        <v>45332</v>
      </c>
      <c r="H1082" s="27" t="s">
        <v>236</v>
      </c>
      <c r="I1082" s="27" t="s">
        <v>323</v>
      </c>
      <c r="J1082" s="27" t="s">
        <v>375</v>
      </c>
      <c r="K1082" s="27" t="s">
        <v>138</v>
      </c>
      <c r="L1082" s="27" t="n">
        <v>89</v>
      </c>
      <c r="M1082" s="27" t="n">
        <v>37</v>
      </c>
      <c r="N1082" s="27" t="s">
        <v>127</v>
      </c>
      <c r="O1082" s="27" t="s">
        <v>149</v>
      </c>
      <c r="P1082" s="27" t="s">
        <v>140</v>
      </c>
      <c r="Q1082" s="29" t="n">
        <v>1798.44</v>
      </c>
      <c r="R1082" s="27" t="s">
        <v>130</v>
      </c>
      <c r="S1082" s="27" t="s">
        <v>734</v>
      </c>
      <c r="T1082" s="27" t="n">
        <v>3</v>
      </c>
    </row>
    <row r="1083" customFormat="false" ht="15" hidden="false" customHeight="false" outlineLevel="0" collapsed="false">
      <c r="A1083" s="30" t="s">
        <v>2399</v>
      </c>
      <c r="B1083" s="30" t="s">
        <v>2400</v>
      </c>
      <c r="C1083" s="30" t="n">
        <v>71</v>
      </c>
      <c r="D1083" s="30" t="s">
        <v>181</v>
      </c>
      <c r="E1083" s="31" t="n">
        <v>45632</v>
      </c>
      <c r="F1083" s="30" t="s">
        <v>756</v>
      </c>
      <c r="G1083" s="31" t="n">
        <v>45632</v>
      </c>
      <c r="H1083" s="30" t="s">
        <v>146</v>
      </c>
      <c r="I1083" s="30" t="s">
        <v>176</v>
      </c>
      <c r="J1083" s="30" t="s">
        <v>222</v>
      </c>
      <c r="K1083" s="30" t="s">
        <v>138</v>
      </c>
      <c r="L1083" s="30" t="n">
        <v>81</v>
      </c>
      <c r="M1083" s="30" t="n">
        <v>35</v>
      </c>
      <c r="N1083" s="30" t="s">
        <v>127</v>
      </c>
      <c r="O1083" s="30" t="s">
        <v>139</v>
      </c>
      <c r="P1083" s="30" t="s">
        <v>129</v>
      </c>
      <c r="Q1083" s="32" t="n">
        <v>942.63</v>
      </c>
      <c r="R1083" s="30" t="s">
        <v>130</v>
      </c>
      <c r="S1083" s="30" t="s">
        <v>192</v>
      </c>
      <c r="T1083" s="30" t="n">
        <v>5</v>
      </c>
    </row>
    <row r="1084" customFormat="false" ht="15" hidden="false" customHeight="false" outlineLevel="0" collapsed="false">
      <c r="A1084" s="27" t="s">
        <v>2401</v>
      </c>
      <c r="B1084" s="27" t="s">
        <v>1885</v>
      </c>
      <c r="C1084" s="27" t="n">
        <v>62</v>
      </c>
      <c r="D1084" s="27" t="s">
        <v>121</v>
      </c>
      <c r="E1084" s="28" t="n">
        <v>45636</v>
      </c>
      <c r="F1084" s="27" t="s">
        <v>848</v>
      </c>
      <c r="G1084" s="28" t="n">
        <v>45640</v>
      </c>
      <c r="H1084" s="27" t="s">
        <v>183</v>
      </c>
      <c r="I1084" s="27" t="s">
        <v>212</v>
      </c>
      <c r="J1084" s="27" t="s">
        <v>411</v>
      </c>
      <c r="K1084" s="27" t="s">
        <v>126</v>
      </c>
      <c r="L1084" s="27" t="n">
        <v>27</v>
      </c>
      <c r="M1084" s="27" t="n">
        <v>55</v>
      </c>
      <c r="N1084" s="27" t="s">
        <v>186</v>
      </c>
      <c r="O1084" s="27" t="s">
        <v>171</v>
      </c>
      <c r="P1084" s="27" t="s">
        <v>129</v>
      </c>
      <c r="Q1084" s="29" t="n">
        <v>7152.24</v>
      </c>
      <c r="R1084" s="27" t="s">
        <v>268</v>
      </c>
      <c r="S1084" s="27" t="s">
        <v>335</v>
      </c>
      <c r="T1084" s="27" t="n">
        <v>2</v>
      </c>
    </row>
    <row r="1085" customFormat="false" ht="15" hidden="false" customHeight="false" outlineLevel="0" collapsed="false">
      <c r="A1085" s="30" t="s">
        <v>2402</v>
      </c>
      <c r="B1085" s="30" t="s">
        <v>1061</v>
      </c>
      <c r="C1085" s="30" t="n">
        <v>66</v>
      </c>
      <c r="D1085" s="30" t="s">
        <v>181</v>
      </c>
      <c r="E1085" s="31" t="n">
        <v>45394</v>
      </c>
      <c r="F1085" s="30" t="s">
        <v>1559</v>
      </c>
      <c r="G1085" s="31" t="n">
        <v>45396</v>
      </c>
      <c r="H1085" s="30" t="s">
        <v>206</v>
      </c>
      <c r="I1085" s="30" t="s">
        <v>207</v>
      </c>
      <c r="J1085" s="30" t="s">
        <v>233</v>
      </c>
      <c r="K1085" s="30" t="s">
        <v>156</v>
      </c>
      <c r="L1085" s="30" t="n">
        <v>37</v>
      </c>
      <c r="M1085" s="30" t="n">
        <v>67</v>
      </c>
      <c r="N1085" s="30" t="s">
        <v>127</v>
      </c>
      <c r="O1085" s="30" t="s">
        <v>171</v>
      </c>
      <c r="P1085" s="30" t="s">
        <v>129</v>
      </c>
      <c r="Q1085" s="32" t="n">
        <v>4664</v>
      </c>
      <c r="R1085" s="30" t="s">
        <v>130</v>
      </c>
      <c r="S1085" s="30" t="s">
        <v>192</v>
      </c>
      <c r="T1085" s="30" t="n">
        <v>3</v>
      </c>
    </row>
    <row r="1086" customFormat="false" ht="15" hidden="false" customHeight="false" outlineLevel="0" collapsed="false">
      <c r="A1086" s="27" t="s">
        <v>2403</v>
      </c>
      <c r="B1086" s="27" t="s">
        <v>1286</v>
      </c>
      <c r="C1086" s="27" t="n">
        <v>54</v>
      </c>
      <c r="D1086" s="27" t="s">
        <v>181</v>
      </c>
      <c r="E1086" s="28" t="n">
        <v>45619</v>
      </c>
      <c r="F1086" s="27" t="s">
        <v>1749</v>
      </c>
      <c r="G1086" s="28" t="n">
        <v>45619</v>
      </c>
      <c r="H1086" s="27" t="s">
        <v>183</v>
      </c>
      <c r="I1086" s="27" t="s">
        <v>430</v>
      </c>
      <c r="J1086" s="27" t="s">
        <v>476</v>
      </c>
      <c r="K1086" s="27" t="s">
        <v>156</v>
      </c>
      <c r="L1086" s="27" t="n">
        <v>39</v>
      </c>
      <c r="M1086" s="27" t="n">
        <v>65</v>
      </c>
      <c r="N1086" s="27" t="s">
        <v>127</v>
      </c>
      <c r="O1086" s="27" t="s">
        <v>171</v>
      </c>
      <c r="P1086" s="27" t="s">
        <v>129</v>
      </c>
      <c r="Q1086" s="29" t="n">
        <v>4044.67</v>
      </c>
      <c r="R1086" s="27" t="s">
        <v>172</v>
      </c>
      <c r="S1086" s="27" t="s">
        <v>223</v>
      </c>
      <c r="T1086" s="27" t="n">
        <v>3</v>
      </c>
    </row>
    <row r="1087" customFormat="false" ht="15" hidden="false" customHeight="false" outlineLevel="0" collapsed="false">
      <c r="A1087" s="30" t="s">
        <v>2404</v>
      </c>
      <c r="B1087" s="30" t="s">
        <v>2405</v>
      </c>
      <c r="C1087" s="30" t="n">
        <v>29</v>
      </c>
      <c r="D1087" s="30" t="s">
        <v>121</v>
      </c>
      <c r="E1087" s="31" t="n">
        <v>45636</v>
      </c>
      <c r="F1087" s="30" t="s">
        <v>2406</v>
      </c>
      <c r="G1087" s="31" t="n">
        <v>45636</v>
      </c>
      <c r="H1087" s="30" t="s">
        <v>242</v>
      </c>
      <c r="I1087" s="30" t="s">
        <v>243</v>
      </c>
      <c r="J1087" s="30" t="s">
        <v>316</v>
      </c>
      <c r="K1087" s="30" t="s">
        <v>156</v>
      </c>
      <c r="L1087" s="30" t="n">
        <v>51</v>
      </c>
      <c r="M1087" s="30" t="n">
        <v>73</v>
      </c>
      <c r="N1087" s="30" t="s">
        <v>127</v>
      </c>
      <c r="O1087" s="30" t="s">
        <v>128</v>
      </c>
      <c r="P1087" s="30" t="s">
        <v>187</v>
      </c>
      <c r="Q1087" s="32" t="n">
        <v>3110.14</v>
      </c>
      <c r="R1087" s="30" t="s">
        <v>130</v>
      </c>
      <c r="S1087" s="30" t="s">
        <v>192</v>
      </c>
      <c r="T1087" s="30" t="n">
        <v>5</v>
      </c>
    </row>
    <row r="1088" customFormat="false" ht="15" hidden="false" customHeight="false" outlineLevel="0" collapsed="false">
      <c r="A1088" s="27" t="s">
        <v>2407</v>
      </c>
      <c r="B1088" s="27" t="s">
        <v>2408</v>
      </c>
      <c r="C1088" s="27" t="n">
        <v>13</v>
      </c>
      <c r="D1088" s="27" t="s">
        <v>181</v>
      </c>
      <c r="E1088" s="28" t="n">
        <v>45297</v>
      </c>
      <c r="F1088" s="27" t="s">
        <v>226</v>
      </c>
      <c r="G1088" s="28" t="n">
        <v>45300</v>
      </c>
      <c r="H1088" s="27" t="s">
        <v>135</v>
      </c>
      <c r="I1088" s="27" t="s">
        <v>278</v>
      </c>
      <c r="J1088" s="27" t="s">
        <v>262</v>
      </c>
      <c r="K1088" s="27" t="s">
        <v>156</v>
      </c>
      <c r="L1088" s="27" t="n">
        <v>57</v>
      </c>
      <c r="M1088" s="27" t="n">
        <v>78</v>
      </c>
      <c r="N1088" s="27" t="s">
        <v>186</v>
      </c>
      <c r="O1088" s="27" t="s">
        <v>139</v>
      </c>
      <c r="P1088" s="27" t="s">
        <v>129</v>
      </c>
      <c r="Q1088" s="29" t="n">
        <v>3234.92</v>
      </c>
      <c r="R1088" s="27" t="s">
        <v>130</v>
      </c>
      <c r="S1088" s="27" t="s">
        <v>151</v>
      </c>
      <c r="T1088" s="27" t="n">
        <v>4</v>
      </c>
    </row>
    <row r="1089" customFormat="false" ht="15" hidden="false" customHeight="false" outlineLevel="0" collapsed="false">
      <c r="A1089" s="30" t="s">
        <v>2409</v>
      </c>
      <c r="B1089" s="30" t="s">
        <v>2410</v>
      </c>
      <c r="C1089" s="30" t="n">
        <v>42</v>
      </c>
      <c r="D1089" s="30" t="s">
        <v>181</v>
      </c>
      <c r="E1089" s="31" t="n">
        <v>45400</v>
      </c>
      <c r="F1089" s="30" t="s">
        <v>1374</v>
      </c>
      <c r="G1089" s="31" t="n">
        <v>45406</v>
      </c>
      <c r="H1089" s="30" t="s">
        <v>168</v>
      </c>
      <c r="I1089" s="30" t="s">
        <v>366</v>
      </c>
      <c r="J1089" s="30" t="s">
        <v>170</v>
      </c>
      <c r="K1089" s="30" t="s">
        <v>126</v>
      </c>
      <c r="L1089" s="30" t="n">
        <v>29</v>
      </c>
      <c r="M1089" s="30" t="n">
        <v>119</v>
      </c>
      <c r="N1089" s="30" t="s">
        <v>186</v>
      </c>
      <c r="O1089" s="30" t="s">
        <v>171</v>
      </c>
      <c r="P1089" s="30" t="s">
        <v>129</v>
      </c>
      <c r="Q1089" s="32" t="n">
        <v>8810.22</v>
      </c>
      <c r="R1089" s="30" t="s">
        <v>172</v>
      </c>
      <c r="S1089" s="30" t="s">
        <v>164</v>
      </c>
      <c r="T1089" s="30" t="n">
        <v>2</v>
      </c>
    </row>
    <row r="1090" customFormat="false" ht="15" hidden="false" customHeight="false" outlineLevel="0" collapsed="false">
      <c r="A1090" s="27" t="s">
        <v>2411</v>
      </c>
      <c r="B1090" s="27" t="s">
        <v>2412</v>
      </c>
      <c r="C1090" s="27" t="n">
        <v>46</v>
      </c>
      <c r="D1090" s="27" t="s">
        <v>181</v>
      </c>
      <c r="E1090" s="28" t="n">
        <v>45578</v>
      </c>
      <c r="F1090" s="27" t="s">
        <v>1338</v>
      </c>
      <c r="G1090" s="28" t="n">
        <v>45583</v>
      </c>
      <c r="H1090" s="27" t="s">
        <v>161</v>
      </c>
      <c r="I1090" s="27" t="s">
        <v>162</v>
      </c>
      <c r="J1090" s="27" t="s">
        <v>648</v>
      </c>
      <c r="K1090" s="27" t="s">
        <v>202</v>
      </c>
      <c r="L1090" s="27" t="n">
        <v>13</v>
      </c>
      <c r="M1090" s="27" t="n">
        <v>66</v>
      </c>
      <c r="N1090" s="27" t="s">
        <v>186</v>
      </c>
      <c r="O1090" s="27" t="s">
        <v>149</v>
      </c>
      <c r="P1090" s="27" t="s">
        <v>129</v>
      </c>
      <c r="Q1090" s="29" t="n">
        <v>17094.47</v>
      </c>
      <c r="R1090" s="27" t="s">
        <v>462</v>
      </c>
      <c r="S1090" s="27" t="s">
        <v>178</v>
      </c>
      <c r="T1090" s="27" t="n">
        <v>1</v>
      </c>
    </row>
    <row r="1091" customFormat="false" ht="15" hidden="false" customHeight="false" outlineLevel="0" collapsed="false">
      <c r="A1091" s="30" t="s">
        <v>2413</v>
      </c>
      <c r="B1091" s="30" t="s">
        <v>2414</v>
      </c>
      <c r="C1091" s="30" t="n">
        <v>51</v>
      </c>
      <c r="D1091" s="30" t="s">
        <v>121</v>
      </c>
      <c r="E1091" s="31" t="n">
        <v>45390</v>
      </c>
      <c r="F1091" s="30" t="s">
        <v>410</v>
      </c>
      <c r="G1091" s="31" t="n">
        <v>45391</v>
      </c>
      <c r="H1091" s="30" t="s">
        <v>236</v>
      </c>
      <c r="I1091" s="30" t="s">
        <v>323</v>
      </c>
      <c r="J1091" s="30" t="s">
        <v>267</v>
      </c>
      <c r="K1091" s="30" t="s">
        <v>138</v>
      </c>
      <c r="L1091" s="30" t="n">
        <v>61</v>
      </c>
      <c r="M1091" s="30" t="n">
        <v>42</v>
      </c>
      <c r="N1091" s="30" t="s">
        <v>186</v>
      </c>
      <c r="O1091" s="30" t="s">
        <v>139</v>
      </c>
      <c r="P1091" s="30" t="s">
        <v>150</v>
      </c>
      <c r="Q1091" s="32" t="n">
        <v>1684.76</v>
      </c>
      <c r="R1091" s="30" t="s">
        <v>130</v>
      </c>
      <c r="S1091" s="30" t="s">
        <v>151</v>
      </c>
      <c r="T1091" s="30" t="n">
        <v>3</v>
      </c>
    </row>
    <row r="1092" customFormat="false" ht="15" hidden="false" customHeight="false" outlineLevel="0" collapsed="false">
      <c r="A1092" s="27" t="s">
        <v>2415</v>
      </c>
      <c r="B1092" s="27" t="s">
        <v>1106</v>
      </c>
      <c r="C1092" s="27" t="n">
        <v>43</v>
      </c>
      <c r="D1092" s="27" t="s">
        <v>181</v>
      </c>
      <c r="E1092" s="28" t="n">
        <v>45486</v>
      </c>
      <c r="F1092" s="27" t="s">
        <v>733</v>
      </c>
      <c r="G1092" s="28" t="n">
        <v>45500</v>
      </c>
      <c r="H1092" s="27" t="s">
        <v>206</v>
      </c>
      <c r="I1092" s="27" t="s">
        <v>300</v>
      </c>
      <c r="J1092" s="27" t="s">
        <v>615</v>
      </c>
      <c r="K1092" s="27" t="s">
        <v>202</v>
      </c>
      <c r="L1092" s="27" t="n">
        <v>13</v>
      </c>
      <c r="M1092" s="27" t="n">
        <v>238</v>
      </c>
      <c r="N1092" s="27" t="s">
        <v>186</v>
      </c>
      <c r="O1092" s="27" t="s">
        <v>149</v>
      </c>
      <c r="P1092" s="27" t="s">
        <v>129</v>
      </c>
      <c r="Q1092" s="29" t="n">
        <v>18379.59</v>
      </c>
      <c r="R1092" s="27" t="s">
        <v>130</v>
      </c>
      <c r="S1092" s="27" t="s">
        <v>131</v>
      </c>
      <c r="T1092" s="27" t="n">
        <v>3</v>
      </c>
    </row>
    <row r="1093" customFormat="false" ht="15" hidden="false" customHeight="false" outlineLevel="0" collapsed="false">
      <c r="A1093" s="30" t="s">
        <v>2416</v>
      </c>
      <c r="B1093" s="30" t="s">
        <v>933</v>
      </c>
      <c r="C1093" s="30" t="n">
        <v>76</v>
      </c>
      <c r="D1093" s="30" t="s">
        <v>181</v>
      </c>
      <c r="E1093" s="31" t="n">
        <v>45333</v>
      </c>
      <c r="F1093" s="30" t="s">
        <v>1401</v>
      </c>
      <c r="G1093" s="31" t="n">
        <v>45333</v>
      </c>
      <c r="H1093" s="30" t="s">
        <v>242</v>
      </c>
      <c r="I1093" s="30" t="s">
        <v>243</v>
      </c>
      <c r="J1093" s="30" t="s">
        <v>316</v>
      </c>
      <c r="K1093" s="30" t="s">
        <v>138</v>
      </c>
      <c r="L1093" s="30" t="n">
        <v>37</v>
      </c>
      <c r="M1093" s="30" t="n">
        <v>31</v>
      </c>
      <c r="N1093" s="30" t="s">
        <v>127</v>
      </c>
      <c r="O1093" s="30" t="s">
        <v>139</v>
      </c>
      <c r="P1093" s="30" t="s">
        <v>150</v>
      </c>
      <c r="Q1093" s="32" t="n">
        <v>1520.11</v>
      </c>
      <c r="R1093" s="30" t="s">
        <v>172</v>
      </c>
      <c r="S1093" s="30" t="s">
        <v>178</v>
      </c>
      <c r="T1093" s="30" t="n">
        <v>4</v>
      </c>
    </row>
    <row r="1094" customFormat="false" ht="15" hidden="false" customHeight="false" outlineLevel="0" collapsed="false">
      <c r="A1094" s="27" t="s">
        <v>2417</v>
      </c>
      <c r="B1094" s="27" t="s">
        <v>2418</v>
      </c>
      <c r="C1094" s="27" t="n">
        <v>31</v>
      </c>
      <c r="D1094" s="27" t="s">
        <v>121</v>
      </c>
      <c r="E1094" s="28" t="n">
        <v>45445</v>
      </c>
      <c r="F1094" s="27" t="s">
        <v>1084</v>
      </c>
      <c r="G1094" s="28" t="n">
        <v>45445</v>
      </c>
      <c r="H1094" s="27" t="s">
        <v>123</v>
      </c>
      <c r="I1094" s="27" t="s">
        <v>304</v>
      </c>
      <c r="J1094" s="27" t="s">
        <v>508</v>
      </c>
      <c r="K1094" s="27" t="s">
        <v>156</v>
      </c>
      <c r="L1094" s="27" t="n">
        <v>31</v>
      </c>
      <c r="M1094" s="27" t="n">
        <v>82</v>
      </c>
      <c r="N1094" s="27" t="s">
        <v>127</v>
      </c>
      <c r="O1094" s="27"/>
      <c r="P1094" s="27" t="s">
        <v>129</v>
      </c>
      <c r="Q1094" s="29" t="n">
        <v>3805.6</v>
      </c>
      <c r="R1094" s="27" t="s">
        <v>130</v>
      </c>
      <c r="S1094" s="27" t="s">
        <v>192</v>
      </c>
      <c r="T1094" s="27" t="n">
        <v>5</v>
      </c>
    </row>
    <row r="1095" customFormat="false" ht="15" hidden="false" customHeight="false" outlineLevel="0" collapsed="false">
      <c r="A1095" s="30" t="s">
        <v>2419</v>
      </c>
      <c r="B1095" s="30" t="s">
        <v>1355</v>
      </c>
      <c r="C1095" s="30" t="n">
        <v>20</v>
      </c>
      <c r="D1095" s="30" t="s">
        <v>121</v>
      </c>
      <c r="E1095" s="31" t="n">
        <v>45611</v>
      </c>
      <c r="F1095" s="30" t="s">
        <v>1896</v>
      </c>
      <c r="G1095" s="31" t="n">
        <v>45614</v>
      </c>
      <c r="H1095" s="30" t="s">
        <v>135</v>
      </c>
      <c r="I1095" s="30" t="s">
        <v>278</v>
      </c>
      <c r="J1095" s="30" t="s">
        <v>252</v>
      </c>
      <c r="K1095" s="30" t="s">
        <v>156</v>
      </c>
      <c r="L1095" s="30" t="n">
        <v>21</v>
      </c>
      <c r="M1095" s="30" t="n">
        <v>83</v>
      </c>
      <c r="N1095" s="30" t="s">
        <v>127</v>
      </c>
      <c r="O1095" s="30" t="s">
        <v>139</v>
      </c>
      <c r="P1095" s="30" t="s">
        <v>150</v>
      </c>
      <c r="Q1095" s="32" t="n">
        <v>4978.08</v>
      </c>
      <c r="R1095" s="30" t="s">
        <v>130</v>
      </c>
      <c r="S1095" s="30" t="s">
        <v>131</v>
      </c>
      <c r="T1095" s="30" t="n">
        <v>4</v>
      </c>
    </row>
    <row r="1096" customFormat="false" ht="15" hidden="false" customHeight="false" outlineLevel="0" collapsed="false">
      <c r="A1096" s="27" t="s">
        <v>2420</v>
      </c>
      <c r="B1096" s="27" t="s">
        <v>2421</v>
      </c>
      <c r="C1096" s="27" t="n">
        <v>56</v>
      </c>
      <c r="D1096" s="27" t="s">
        <v>121</v>
      </c>
      <c r="E1096" s="28" t="n">
        <v>45519</v>
      </c>
      <c r="F1096" s="27" t="s">
        <v>555</v>
      </c>
      <c r="G1096" s="28" t="n">
        <v>45519</v>
      </c>
      <c r="H1096" s="27" t="s">
        <v>168</v>
      </c>
      <c r="I1096" s="27" t="s">
        <v>169</v>
      </c>
      <c r="J1096" s="27" t="s">
        <v>371</v>
      </c>
      <c r="K1096" s="27" t="s">
        <v>138</v>
      </c>
      <c r="L1096" s="27" t="n">
        <v>83</v>
      </c>
      <c r="M1096" s="27" t="n">
        <v>45</v>
      </c>
      <c r="N1096" s="27" t="s">
        <v>186</v>
      </c>
      <c r="O1096" s="27" t="s">
        <v>139</v>
      </c>
      <c r="P1096" s="27" t="s">
        <v>140</v>
      </c>
      <c r="Q1096" s="29" t="n">
        <v>1306.63</v>
      </c>
      <c r="R1096" s="27" t="s">
        <v>172</v>
      </c>
      <c r="S1096" s="27" t="s">
        <v>223</v>
      </c>
      <c r="T1096" s="27" t="n">
        <v>3</v>
      </c>
    </row>
    <row r="1097" customFormat="false" ht="15" hidden="false" customHeight="false" outlineLevel="0" collapsed="false">
      <c r="A1097" s="30" t="s">
        <v>2422</v>
      </c>
      <c r="B1097" s="30" t="s">
        <v>2117</v>
      </c>
      <c r="C1097" s="30" t="n">
        <v>76</v>
      </c>
      <c r="D1097" s="30" t="s">
        <v>181</v>
      </c>
      <c r="E1097" s="31" t="n">
        <v>45505</v>
      </c>
      <c r="F1097" s="30" t="s">
        <v>1117</v>
      </c>
      <c r="G1097" s="31" t="n">
        <v>45509</v>
      </c>
      <c r="H1097" s="30" t="s">
        <v>146</v>
      </c>
      <c r="I1097" s="30" t="s">
        <v>147</v>
      </c>
      <c r="J1097" s="30" t="s">
        <v>177</v>
      </c>
      <c r="K1097" s="30" t="s">
        <v>126</v>
      </c>
      <c r="L1097" s="30" t="n">
        <v>8</v>
      </c>
      <c r="M1097" s="30" t="n">
        <v>67</v>
      </c>
      <c r="N1097" s="30" t="s">
        <v>186</v>
      </c>
      <c r="O1097" s="30" t="s">
        <v>139</v>
      </c>
      <c r="P1097" s="30" t="s">
        <v>150</v>
      </c>
      <c r="Q1097" s="32" t="n">
        <v>7425.6</v>
      </c>
      <c r="R1097" s="30" t="s">
        <v>268</v>
      </c>
      <c r="S1097" s="30" t="s">
        <v>141</v>
      </c>
      <c r="T1097" s="30" t="n">
        <v>5</v>
      </c>
    </row>
    <row r="1098" customFormat="false" ht="15" hidden="false" customHeight="false" outlineLevel="0" collapsed="false">
      <c r="A1098" s="27" t="s">
        <v>2423</v>
      </c>
      <c r="B1098" s="27" t="s">
        <v>2424</v>
      </c>
      <c r="C1098" s="27" t="n">
        <v>25</v>
      </c>
      <c r="D1098" s="27" t="s">
        <v>181</v>
      </c>
      <c r="E1098" s="28" t="n">
        <v>45500</v>
      </c>
      <c r="F1098" s="27" t="s">
        <v>1374</v>
      </c>
      <c r="G1098" s="28" t="n">
        <v>45501</v>
      </c>
      <c r="H1098" s="27" t="s">
        <v>123</v>
      </c>
      <c r="I1098" s="27" t="s">
        <v>155</v>
      </c>
      <c r="J1098" s="27" t="s">
        <v>227</v>
      </c>
      <c r="K1098" s="27" t="s">
        <v>156</v>
      </c>
      <c r="L1098" s="27" t="n">
        <v>72</v>
      </c>
      <c r="M1098" s="27" t="n">
        <v>79</v>
      </c>
      <c r="N1098" s="27" t="s">
        <v>127</v>
      </c>
      <c r="O1098" s="27" t="s">
        <v>171</v>
      </c>
      <c r="P1098" s="27" t="s">
        <v>129</v>
      </c>
      <c r="Q1098" s="29" t="n">
        <v>4138.96</v>
      </c>
      <c r="R1098" s="27" t="s">
        <v>268</v>
      </c>
      <c r="S1098" s="27" t="s">
        <v>223</v>
      </c>
      <c r="T1098" s="27" t="n">
        <v>3</v>
      </c>
    </row>
    <row r="1099" customFormat="false" ht="15" hidden="false" customHeight="false" outlineLevel="0" collapsed="false">
      <c r="A1099" s="30" t="s">
        <v>2425</v>
      </c>
      <c r="B1099" s="30" t="s">
        <v>2426</v>
      </c>
      <c r="C1099" s="30" t="n">
        <v>34</v>
      </c>
      <c r="D1099" s="30" t="s">
        <v>121</v>
      </c>
      <c r="E1099" s="31" t="n">
        <v>45409</v>
      </c>
      <c r="F1099" s="30" t="s">
        <v>848</v>
      </c>
      <c r="G1099" s="31" t="n">
        <v>45410</v>
      </c>
      <c r="H1099" s="30" t="s">
        <v>183</v>
      </c>
      <c r="I1099" s="30" t="s">
        <v>430</v>
      </c>
      <c r="J1099" s="30" t="s">
        <v>185</v>
      </c>
      <c r="K1099" s="30" t="s">
        <v>138</v>
      </c>
      <c r="L1099" s="30" t="n">
        <v>27</v>
      </c>
      <c r="M1099" s="30" t="n">
        <v>20</v>
      </c>
      <c r="N1099" s="30" t="s">
        <v>127</v>
      </c>
      <c r="O1099" s="30" t="s">
        <v>149</v>
      </c>
      <c r="P1099" s="30" t="s">
        <v>187</v>
      </c>
      <c r="Q1099" s="32" t="n">
        <v>1426.59</v>
      </c>
      <c r="R1099" s="30" t="s">
        <v>130</v>
      </c>
      <c r="S1099" s="30" t="s">
        <v>223</v>
      </c>
      <c r="T1099" s="30" t="n">
        <v>4</v>
      </c>
    </row>
    <row r="1100" customFormat="false" ht="15" hidden="false" customHeight="false" outlineLevel="0" collapsed="false">
      <c r="A1100" s="27" t="s">
        <v>2427</v>
      </c>
      <c r="B1100" s="27" t="s">
        <v>930</v>
      </c>
      <c r="C1100" s="27" t="n">
        <v>0</v>
      </c>
      <c r="D1100" s="27" t="s">
        <v>181</v>
      </c>
      <c r="E1100" s="28" t="n">
        <v>45631</v>
      </c>
      <c r="F1100" s="27" t="s">
        <v>848</v>
      </c>
      <c r="G1100" s="28" t="n">
        <v>45631</v>
      </c>
      <c r="H1100" s="27" t="s">
        <v>146</v>
      </c>
      <c r="I1100" s="27" t="s">
        <v>309</v>
      </c>
      <c r="J1100" s="27" t="s">
        <v>222</v>
      </c>
      <c r="K1100" s="27" t="s">
        <v>138</v>
      </c>
      <c r="L1100" s="27" t="n">
        <v>72</v>
      </c>
      <c r="M1100" s="27" t="n">
        <v>21</v>
      </c>
      <c r="N1100" s="27" t="s">
        <v>127</v>
      </c>
      <c r="O1100" s="27" t="s">
        <v>171</v>
      </c>
      <c r="P1100" s="27" t="s">
        <v>140</v>
      </c>
      <c r="Q1100" s="29" t="n">
        <v>1227.7</v>
      </c>
      <c r="R1100" s="27" t="s">
        <v>130</v>
      </c>
      <c r="S1100" s="27" t="s">
        <v>141</v>
      </c>
      <c r="T1100" s="27" t="n">
        <v>5</v>
      </c>
    </row>
    <row r="1101" customFormat="false" ht="15" hidden="false" customHeight="false" outlineLevel="0" collapsed="false">
      <c r="A1101" s="30" t="s">
        <v>2428</v>
      </c>
      <c r="B1101" s="30" t="s">
        <v>1480</v>
      </c>
      <c r="C1101" s="30" t="n">
        <v>59</v>
      </c>
      <c r="D1101" s="30" t="s">
        <v>181</v>
      </c>
      <c r="E1101" s="31" t="n">
        <v>45318</v>
      </c>
      <c r="F1101" s="30" t="s">
        <v>635</v>
      </c>
      <c r="G1101" s="31" t="n">
        <v>45319</v>
      </c>
      <c r="H1101" s="30" t="s">
        <v>168</v>
      </c>
      <c r="I1101" s="30" t="s">
        <v>169</v>
      </c>
      <c r="J1101" s="30" t="s">
        <v>371</v>
      </c>
      <c r="K1101" s="30" t="s">
        <v>138</v>
      </c>
      <c r="L1101" s="30" t="n">
        <v>32</v>
      </c>
      <c r="M1101" s="30" t="n">
        <v>24</v>
      </c>
      <c r="N1101" s="30" t="s">
        <v>127</v>
      </c>
      <c r="O1101" s="30" t="s">
        <v>139</v>
      </c>
      <c r="P1101" s="30" t="s">
        <v>129</v>
      </c>
      <c r="Q1101" s="32" t="n">
        <v>1962.67</v>
      </c>
      <c r="R1101" s="30" t="s">
        <v>130</v>
      </c>
      <c r="S1101" s="30" t="s">
        <v>335</v>
      </c>
      <c r="T1101" s="30" t="n">
        <v>3</v>
      </c>
    </row>
    <row r="1102" customFormat="false" ht="15" hidden="false" customHeight="false" outlineLevel="0" collapsed="false">
      <c r="A1102" s="27" t="s">
        <v>2429</v>
      </c>
      <c r="B1102" s="27" t="s">
        <v>2430</v>
      </c>
      <c r="C1102" s="27" t="n">
        <v>33</v>
      </c>
      <c r="D1102" s="27" t="s">
        <v>181</v>
      </c>
      <c r="E1102" s="28" t="n">
        <v>45394</v>
      </c>
      <c r="F1102" s="27" t="s">
        <v>640</v>
      </c>
      <c r="G1102" s="28" t="n">
        <v>45394</v>
      </c>
      <c r="H1102" s="27" t="s">
        <v>135</v>
      </c>
      <c r="I1102" s="27" t="s">
        <v>136</v>
      </c>
      <c r="J1102" s="27" t="s">
        <v>252</v>
      </c>
      <c r="K1102" s="27" t="s">
        <v>138</v>
      </c>
      <c r="L1102" s="27" t="n">
        <v>87</v>
      </c>
      <c r="M1102" s="27" t="n">
        <v>22</v>
      </c>
      <c r="N1102" s="27" t="s">
        <v>127</v>
      </c>
      <c r="O1102" s="27" t="s">
        <v>149</v>
      </c>
      <c r="P1102" s="27" t="s">
        <v>187</v>
      </c>
      <c r="Q1102" s="29" t="n">
        <v>963.05</v>
      </c>
      <c r="R1102" s="27" t="s">
        <v>130</v>
      </c>
      <c r="S1102" s="27" t="s">
        <v>192</v>
      </c>
      <c r="T1102" s="27" t="n">
        <v>4</v>
      </c>
    </row>
    <row r="1103" customFormat="false" ht="15" hidden="false" customHeight="false" outlineLevel="0" collapsed="false">
      <c r="A1103" s="30" t="s">
        <v>2431</v>
      </c>
      <c r="B1103" s="30" t="s">
        <v>2432</v>
      </c>
      <c r="C1103" s="30" t="n">
        <v>55</v>
      </c>
      <c r="D1103" s="30" t="s">
        <v>181</v>
      </c>
      <c r="E1103" s="31" t="n">
        <v>45496</v>
      </c>
      <c r="F1103" s="30" t="s">
        <v>417</v>
      </c>
      <c r="G1103" s="31" t="n">
        <v>45496</v>
      </c>
      <c r="H1103" s="30" t="s">
        <v>135</v>
      </c>
      <c r="I1103" s="30" t="s">
        <v>251</v>
      </c>
      <c r="J1103" s="30" t="s">
        <v>618</v>
      </c>
      <c r="K1103" s="30" t="s">
        <v>138</v>
      </c>
      <c r="L1103" s="30" t="n">
        <v>84</v>
      </c>
      <c r="M1103" s="30" t="n">
        <v>38</v>
      </c>
      <c r="N1103" s="30" t="s">
        <v>127</v>
      </c>
      <c r="O1103" s="30" t="s">
        <v>139</v>
      </c>
      <c r="P1103" s="30" t="s">
        <v>129</v>
      </c>
      <c r="Q1103" s="32" t="n">
        <v>2795.87</v>
      </c>
      <c r="R1103" s="30" t="s">
        <v>130</v>
      </c>
      <c r="S1103" s="30" t="s">
        <v>131</v>
      </c>
      <c r="T1103" s="30" t="n">
        <v>5</v>
      </c>
    </row>
    <row r="1104" customFormat="false" ht="15" hidden="false" customHeight="false" outlineLevel="0" collapsed="false">
      <c r="A1104" s="27" t="s">
        <v>2433</v>
      </c>
      <c r="B1104" s="27" t="s">
        <v>1319</v>
      </c>
      <c r="C1104" s="27" t="n">
        <v>66</v>
      </c>
      <c r="D1104" s="27" t="s">
        <v>121</v>
      </c>
      <c r="E1104" s="28" t="n">
        <v>45363</v>
      </c>
      <c r="F1104" s="27" t="s">
        <v>378</v>
      </c>
      <c r="G1104" s="28" t="n">
        <v>45363</v>
      </c>
      <c r="H1104" s="27" t="s">
        <v>183</v>
      </c>
      <c r="I1104" s="27" t="s">
        <v>184</v>
      </c>
      <c r="J1104" s="27" t="s">
        <v>431</v>
      </c>
      <c r="K1104" s="27" t="s">
        <v>138</v>
      </c>
      <c r="L1104" s="27" t="n">
        <v>75</v>
      </c>
      <c r="M1104" s="27" t="n">
        <v>27</v>
      </c>
      <c r="N1104" s="27" t="s">
        <v>127</v>
      </c>
      <c r="O1104" s="27" t="s">
        <v>149</v>
      </c>
      <c r="P1104" s="27" t="s">
        <v>187</v>
      </c>
      <c r="Q1104" s="29" t="n">
        <v>1590.24</v>
      </c>
      <c r="R1104" s="27" t="s">
        <v>130</v>
      </c>
      <c r="S1104" s="27" t="s">
        <v>223</v>
      </c>
      <c r="T1104" s="27" t="n">
        <v>4</v>
      </c>
    </row>
    <row r="1105" customFormat="false" ht="15" hidden="false" customHeight="false" outlineLevel="0" collapsed="false">
      <c r="A1105" s="30" t="s">
        <v>2434</v>
      </c>
      <c r="B1105" s="30" t="s">
        <v>1830</v>
      </c>
      <c r="C1105" s="30" t="n">
        <v>34</v>
      </c>
      <c r="D1105" s="30" t="s">
        <v>121</v>
      </c>
      <c r="E1105" s="31" t="n">
        <v>45366</v>
      </c>
      <c r="F1105" s="30" t="s">
        <v>981</v>
      </c>
      <c r="G1105" s="31" t="n">
        <v>45367</v>
      </c>
      <c r="H1105" s="30" t="s">
        <v>242</v>
      </c>
      <c r="I1105" s="30" t="s">
        <v>466</v>
      </c>
      <c r="J1105" s="30" t="s">
        <v>401</v>
      </c>
      <c r="K1105" s="30" t="s">
        <v>138</v>
      </c>
      <c r="L1105" s="30" t="n">
        <v>89</v>
      </c>
      <c r="M1105" s="30" t="n">
        <v>29</v>
      </c>
      <c r="N1105" s="30" t="s">
        <v>186</v>
      </c>
      <c r="O1105" s="30" t="s">
        <v>149</v>
      </c>
      <c r="P1105" s="30" t="s">
        <v>187</v>
      </c>
      <c r="Q1105" s="32" t="n">
        <v>1959.31</v>
      </c>
      <c r="R1105" s="30" t="s">
        <v>130</v>
      </c>
      <c r="S1105" s="30" t="s">
        <v>164</v>
      </c>
      <c r="T1105" s="30" t="n">
        <v>4</v>
      </c>
    </row>
    <row r="1106" customFormat="false" ht="15" hidden="false" customHeight="false" outlineLevel="0" collapsed="false">
      <c r="A1106" s="27" t="s">
        <v>2435</v>
      </c>
      <c r="B1106" s="27" t="s">
        <v>1815</v>
      </c>
      <c r="C1106" s="27" t="n">
        <v>38</v>
      </c>
      <c r="D1106" s="27" t="s">
        <v>181</v>
      </c>
      <c r="E1106" s="28" t="n">
        <v>45308</v>
      </c>
      <c r="F1106" s="27" t="s">
        <v>1745</v>
      </c>
      <c r="G1106" s="28" t="n">
        <v>45310</v>
      </c>
      <c r="H1106" s="27" t="s">
        <v>135</v>
      </c>
      <c r="I1106" s="27" t="s">
        <v>278</v>
      </c>
      <c r="J1106" s="27" t="s">
        <v>137</v>
      </c>
      <c r="K1106" s="27" t="s">
        <v>156</v>
      </c>
      <c r="L1106" s="27" t="n">
        <v>20</v>
      </c>
      <c r="M1106" s="27" t="n">
        <v>32</v>
      </c>
      <c r="N1106" s="27" t="s">
        <v>186</v>
      </c>
      <c r="O1106" s="27" t="s">
        <v>139</v>
      </c>
      <c r="P1106" s="27" t="s">
        <v>187</v>
      </c>
      <c r="Q1106" s="29" t="n">
        <v>2557.88</v>
      </c>
      <c r="R1106" s="27" t="s">
        <v>130</v>
      </c>
      <c r="S1106" s="27" t="s">
        <v>131</v>
      </c>
      <c r="T1106" s="27" t="n">
        <v>5</v>
      </c>
    </row>
    <row r="1107" customFormat="false" ht="15" hidden="false" customHeight="false" outlineLevel="0" collapsed="false">
      <c r="A1107" s="30" t="s">
        <v>2436</v>
      </c>
      <c r="B1107" s="30" t="s">
        <v>2437</v>
      </c>
      <c r="C1107" s="30" t="n">
        <v>28</v>
      </c>
      <c r="D1107" s="30" t="s">
        <v>121</v>
      </c>
      <c r="E1107" s="31" t="n">
        <v>45537</v>
      </c>
      <c r="F1107" s="30" t="s">
        <v>717</v>
      </c>
      <c r="G1107" s="31" t="n">
        <v>45539</v>
      </c>
      <c r="H1107" s="30" t="s">
        <v>236</v>
      </c>
      <c r="I1107" s="30" t="s">
        <v>323</v>
      </c>
      <c r="J1107" s="30" t="s">
        <v>287</v>
      </c>
      <c r="K1107" s="30" t="s">
        <v>156</v>
      </c>
      <c r="L1107" s="30" t="n">
        <v>32</v>
      </c>
      <c r="M1107" s="30" t="n">
        <v>36</v>
      </c>
      <c r="N1107" s="30" t="s">
        <v>127</v>
      </c>
      <c r="O1107" s="30" t="s">
        <v>128</v>
      </c>
      <c r="P1107" s="30" t="s">
        <v>150</v>
      </c>
      <c r="Q1107" s="32" t="n">
        <v>2998.23</v>
      </c>
      <c r="R1107" s="30" t="s">
        <v>130</v>
      </c>
      <c r="S1107" s="30" t="s">
        <v>223</v>
      </c>
      <c r="T1107" s="30" t="n">
        <v>4</v>
      </c>
    </row>
    <row r="1108" customFormat="false" ht="15" hidden="false" customHeight="false" outlineLevel="0" collapsed="false">
      <c r="A1108" s="27" t="s">
        <v>2438</v>
      </c>
      <c r="B1108" s="27" t="s">
        <v>2439</v>
      </c>
      <c r="C1108" s="27"/>
      <c r="D1108" s="27" t="s">
        <v>144</v>
      </c>
      <c r="E1108" s="28" t="n">
        <v>45402</v>
      </c>
      <c r="F1108" s="27" t="s">
        <v>319</v>
      </c>
      <c r="G1108" s="28" t="n">
        <v>45405</v>
      </c>
      <c r="H1108" s="27" t="s">
        <v>206</v>
      </c>
      <c r="I1108" s="27" t="s">
        <v>232</v>
      </c>
      <c r="J1108" s="27" t="s">
        <v>469</v>
      </c>
      <c r="K1108" s="27" t="s">
        <v>126</v>
      </c>
      <c r="L1108" s="27" t="n">
        <v>18</v>
      </c>
      <c r="M1108" s="27" t="n">
        <v>89</v>
      </c>
      <c r="N1108" s="27" t="s">
        <v>186</v>
      </c>
      <c r="O1108" s="27" t="s">
        <v>139</v>
      </c>
      <c r="P1108" s="27" t="s">
        <v>140</v>
      </c>
      <c r="Q1108" s="29" t="n">
        <v>8806.69</v>
      </c>
      <c r="R1108" s="27" t="s">
        <v>172</v>
      </c>
      <c r="S1108" s="27" t="s">
        <v>157</v>
      </c>
      <c r="T1108" s="27" t="n">
        <v>4</v>
      </c>
    </row>
    <row r="1109" customFormat="false" ht="15" hidden="false" customHeight="false" outlineLevel="0" collapsed="false">
      <c r="A1109" s="30" t="s">
        <v>2440</v>
      </c>
      <c r="B1109" s="30" t="s">
        <v>834</v>
      </c>
      <c r="C1109" s="30" t="n">
        <v>63</v>
      </c>
      <c r="D1109" s="30" t="s">
        <v>181</v>
      </c>
      <c r="E1109" s="31" t="n">
        <v>45412</v>
      </c>
      <c r="F1109" s="30" t="s">
        <v>257</v>
      </c>
      <c r="G1109" s="31" t="n">
        <v>45412</v>
      </c>
      <c r="H1109" s="30" t="s">
        <v>206</v>
      </c>
      <c r="I1109" s="30" t="s">
        <v>300</v>
      </c>
      <c r="J1109" s="30" t="s">
        <v>233</v>
      </c>
      <c r="K1109" s="30" t="s">
        <v>138</v>
      </c>
      <c r="L1109" s="30" t="n">
        <v>53</v>
      </c>
      <c r="M1109" s="30" t="n">
        <v>33</v>
      </c>
      <c r="N1109" s="30" t="s">
        <v>127</v>
      </c>
      <c r="O1109" s="30" t="s">
        <v>149</v>
      </c>
      <c r="P1109" s="30" t="s">
        <v>187</v>
      </c>
      <c r="Q1109" s="32" t="n">
        <v>2693.27</v>
      </c>
      <c r="R1109" s="30" t="s">
        <v>130</v>
      </c>
      <c r="S1109" s="30" t="s">
        <v>157</v>
      </c>
      <c r="T1109" s="30" t="n">
        <v>5</v>
      </c>
    </row>
    <row r="1110" customFormat="false" ht="15" hidden="false" customHeight="false" outlineLevel="0" collapsed="false">
      <c r="A1110" s="27" t="s">
        <v>2441</v>
      </c>
      <c r="B1110" s="27" t="s">
        <v>1634</v>
      </c>
      <c r="C1110" s="27" t="n">
        <v>0</v>
      </c>
      <c r="D1110" s="27" t="s">
        <v>181</v>
      </c>
      <c r="E1110" s="28" t="n">
        <v>45308</v>
      </c>
      <c r="F1110" s="27" t="s">
        <v>458</v>
      </c>
      <c r="G1110" s="28" t="n">
        <v>45318</v>
      </c>
      <c r="H1110" s="27" t="s">
        <v>146</v>
      </c>
      <c r="I1110" s="27" t="s">
        <v>147</v>
      </c>
      <c r="J1110" s="27" t="s">
        <v>222</v>
      </c>
      <c r="K1110" s="27" t="s">
        <v>202</v>
      </c>
      <c r="L1110" s="27" t="n">
        <v>10</v>
      </c>
      <c r="M1110" s="27" t="n">
        <v>63</v>
      </c>
      <c r="N1110" s="27" t="s">
        <v>186</v>
      </c>
      <c r="O1110" s="27" t="s">
        <v>128</v>
      </c>
      <c r="P1110" s="27" t="s">
        <v>140</v>
      </c>
      <c r="Q1110" s="29" t="n">
        <v>16392.91</v>
      </c>
      <c r="R1110" s="27" t="s">
        <v>130</v>
      </c>
      <c r="S1110" s="27" t="s">
        <v>151</v>
      </c>
      <c r="T1110" s="27" t="n">
        <v>3</v>
      </c>
    </row>
    <row r="1111" customFormat="false" ht="15" hidden="false" customHeight="false" outlineLevel="0" collapsed="false">
      <c r="A1111" s="30" t="s">
        <v>2442</v>
      </c>
      <c r="B1111" s="30" t="s">
        <v>1578</v>
      </c>
      <c r="C1111" s="30"/>
      <c r="D1111" s="30" t="s">
        <v>181</v>
      </c>
      <c r="E1111" s="31" t="n">
        <v>45600</v>
      </c>
      <c r="F1111" s="30" t="s">
        <v>450</v>
      </c>
      <c r="G1111" s="31" t="n">
        <v>45601</v>
      </c>
      <c r="H1111" s="30" t="s">
        <v>206</v>
      </c>
      <c r="I1111" s="30" t="s">
        <v>232</v>
      </c>
      <c r="J1111" s="30" t="s">
        <v>615</v>
      </c>
      <c r="K1111" s="30" t="s">
        <v>126</v>
      </c>
      <c r="L1111" s="30" t="n">
        <v>15</v>
      </c>
      <c r="M1111" s="30" t="n">
        <v>52</v>
      </c>
      <c r="N1111" s="30" t="s">
        <v>186</v>
      </c>
      <c r="O1111" s="30" t="s">
        <v>139</v>
      </c>
      <c r="P1111" s="30" t="s">
        <v>187</v>
      </c>
      <c r="Q1111" s="32" t="n">
        <v>7908.14</v>
      </c>
      <c r="R1111" s="30" t="s">
        <v>130</v>
      </c>
      <c r="S1111" s="30" t="s">
        <v>131</v>
      </c>
      <c r="T1111" s="30" t="n">
        <v>5</v>
      </c>
    </row>
    <row r="1112" customFormat="false" ht="15" hidden="false" customHeight="false" outlineLevel="0" collapsed="false">
      <c r="A1112" s="27" t="s">
        <v>2443</v>
      </c>
      <c r="B1112" s="27" t="s">
        <v>2444</v>
      </c>
      <c r="C1112" s="27" t="n">
        <v>33</v>
      </c>
      <c r="D1112" s="27" t="s">
        <v>181</v>
      </c>
      <c r="E1112" s="28" t="n">
        <v>45490</v>
      </c>
      <c r="F1112" s="27" t="s">
        <v>286</v>
      </c>
      <c r="G1112" s="28" t="n">
        <v>45491</v>
      </c>
      <c r="H1112" s="27" t="s">
        <v>217</v>
      </c>
      <c r="I1112" s="27" t="s">
        <v>344</v>
      </c>
      <c r="J1112" s="27" t="s">
        <v>283</v>
      </c>
      <c r="K1112" s="27" t="s">
        <v>138</v>
      </c>
      <c r="L1112" s="27" t="n">
        <v>65</v>
      </c>
      <c r="M1112" s="27" t="n">
        <v>22</v>
      </c>
      <c r="N1112" s="27" t="s">
        <v>127</v>
      </c>
      <c r="O1112" s="27" t="s">
        <v>128</v>
      </c>
      <c r="P1112" s="27" t="s">
        <v>140</v>
      </c>
      <c r="Q1112" s="29" t="n">
        <v>2503.23</v>
      </c>
      <c r="R1112" s="27" t="s">
        <v>130</v>
      </c>
      <c r="S1112" s="27" t="s">
        <v>197</v>
      </c>
      <c r="T1112" s="27" t="n">
        <v>3</v>
      </c>
    </row>
    <row r="1113" customFormat="false" ht="15" hidden="false" customHeight="false" outlineLevel="0" collapsed="false">
      <c r="A1113" s="30" t="s">
        <v>2445</v>
      </c>
      <c r="B1113" s="30" t="s">
        <v>889</v>
      </c>
      <c r="C1113" s="30" t="n">
        <v>0</v>
      </c>
      <c r="D1113" s="30" t="s">
        <v>486</v>
      </c>
      <c r="E1113" s="31" t="n">
        <v>45626</v>
      </c>
      <c r="F1113" s="30" t="s">
        <v>1392</v>
      </c>
      <c r="G1113" s="31" t="n">
        <v>45635</v>
      </c>
      <c r="H1113" s="30" t="s">
        <v>217</v>
      </c>
      <c r="I1113" s="30" t="s">
        <v>392</v>
      </c>
      <c r="J1113" s="30" t="s">
        <v>483</v>
      </c>
      <c r="K1113" s="30" t="s">
        <v>202</v>
      </c>
      <c r="L1113" s="30" t="n">
        <v>17</v>
      </c>
      <c r="M1113" s="30" t="n">
        <v>200</v>
      </c>
      <c r="N1113" s="30" t="s">
        <v>186</v>
      </c>
      <c r="O1113" s="30" t="s">
        <v>139</v>
      </c>
      <c r="P1113" s="30" t="s">
        <v>187</v>
      </c>
      <c r="Q1113" s="32" t="n">
        <v>19299.42</v>
      </c>
      <c r="R1113" s="30" t="s">
        <v>172</v>
      </c>
      <c r="S1113" s="30" t="s">
        <v>157</v>
      </c>
      <c r="T1113" s="30" t="n">
        <v>3</v>
      </c>
    </row>
    <row r="1114" customFormat="false" ht="15" hidden="false" customHeight="false" outlineLevel="0" collapsed="false">
      <c r="A1114" s="27" t="s">
        <v>2446</v>
      </c>
      <c r="B1114" s="27" t="s">
        <v>671</v>
      </c>
      <c r="C1114" s="27" t="n">
        <v>70</v>
      </c>
      <c r="D1114" s="27" t="s">
        <v>181</v>
      </c>
      <c r="E1114" s="28" t="n">
        <v>45342</v>
      </c>
      <c r="F1114" s="27" t="s">
        <v>1032</v>
      </c>
      <c r="G1114" s="28" t="n">
        <v>45345</v>
      </c>
      <c r="H1114" s="27" t="s">
        <v>242</v>
      </c>
      <c r="I1114" s="27" t="s">
        <v>243</v>
      </c>
      <c r="J1114" s="27" t="s">
        <v>316</v>
      </c>
      <c r="K1114" s="27" t="s">
        <v>156</v>
      </c>
      <c r="L1114" s="27" t="n">
        <v>62</v>
      </c>
      <c r="M1114" s="27" t="n">
        <v>57</v>
      </c>
      <c r="N1114" s="27" t="s">
        <v>127</v>
      </c>
      <c r="O1114" s="27" t="s">
        <v>128</v>
      </c>
      <c r="P1114" s="27" t="s">
        <v>140</v>
      </c>
      <c r="Q1114" s="29" t="n">
        <v>2877.03</v>
      </c>
      <c r="R1114" s="27" t="s">
        <v>130</v>
      </c>
      <c r="S1114" s="27" t="s">
        <v>197</v>
      </c>
      <c r="T1114" s="27" t="n">
        <v>5</v>
      </c>
    </row>
    <row r="1115" customFormat="false" ht="15" hidden="false" customHeight="false" outlineLevel="0" collapsed="false">
      <c r="A1115" s="30" t="s">
        <v>2447</v>
      </c>
      <c r="B1115" s="30" t="s">
        <v>2448</v>
      </c>
      <c r="C1115" s="30" t="n">
        <v>72</v>
      </c>
      <c r="D1115" s="30" t="s">
        <v>181</v>
      </c>
      <c r="E1115" s="31" t="n">
        <v>45452</v>
      </c>
      <c r="F1115" s="30" t="s">
        <v>1175</v>
      </c>
      <c r="G1115" s="31" t="n">
        <v>45452</v>
      </c>
      <c r="H1115" s="30" t="s">
        <v>161</v>
      </c>
      <c r="I1115" s="30" t="s">
        <v>538</v>
      </c>
      <c r="J1115" s="30" t="s">
        <v>258</v>
      </c>
      <c r="K1115" s="30" t="s">
        <v>138</v>
      </c>
      <c r="L1115" s="30" t="n">
        <v>38</v>
      </c>
      <c r="M1115" s="30" t="n">
        <v>23</v>
      </c>
      <c r="N1115" s="30" t="s">
        <v>127</v>
      </c>
      <c r="O1115" s="30" t="s">
        <v>139</v>
      </c>
      <c r="P1115" s="30" t="s">
        <v>150</v>
      </c>
      <c r="Q1115" s="32" t="n">
        <v>1080.56</v>
      </c>
      <c r="R1115" s="30" t="s">
        <v>130</v>
      </c>
      <c r="S1115" s="30" t="s">
        <v>131</v>
      </c>
      <c r="T1115" s="30" t="n">
        <v>4</v>
      </c>
    </row>
    <row r="1116" customFormat="false" ht="15" hidden="false" customHeight="false" outlineLevel="0" collapsed="false">
      <c r="A1116" s="27" t="s">
        <v>2449</v>
      </c>
      <c r="B1116" s="27" t="s">
        <v>2450</v>
      </c>
      <c r="C1116" s="27" t="n">
        <v>67</v>
      </c>
      <c r="D1116" s="27" t="s">
        <v>121</v>
      </c>
      <c r="E1116" s="28" t="n">
        <v>45514</v>
      </c>
      <c r="F1116" s="27" t="s">
        <v>927</v>
      </c>
      <c r="G1116" s="28" t="n">
        <v>45522</v>
      </c>
      <c r="H1116" s="27" t="s">
        <v>183</v>
      </c>
      <c r="I1116" s="27" t="s">
        <v>184</v>
      </c>
      <c r="J1116" s="27" t="s">
        <v>476</v>
      </c>
      <c r="K1116" s="27" t="s">
        <v>202</v>
      </c>
      <c r="L1116" s="27" t="n">
        <v>1</v>
      </c>
      <c r="M1116" s="27" t="n">
        <v>132</v>
      </c>
      <c r="N1116" s="27" t="s">
        <v>186</v>
      </c>
      <c r="O1116" s="27" t="s">
        <v>139</v>
      </c>
      <c r="P1116" s="27" t="s">
        <v>150</v>
      </c>
      <c r="Q1116" s="29" t="n">
        <v>18250.44</v>
      </c>
      <c r="R1116" s="27" t="s">
        <v>462</v>
      </c>
      <c r="S1116" s="27" t="s">
        <v>602</v>
      </c>
      <c r="T1116" s="27" t="n">
        <v>3</v>
      </c>
    </row>
    <row r="1117" customFormat="false" ht="15" hidden="false" customHeight="false" outlineLevel="0" collapsed="false">
      <c r="A1117" s="30" t="s">
        <v>2451</v>
      </c>
      <c r="B1117" s="30" t="s">
        <v>280</v>
      </c>
      <c r="C1117" s="30" t="n">
        <v>52</v>
      </c>
      <c r="D1117" s="30" t="s">
        <v>181</v>
      </c>
      <c r="E1117" s="31" t="n">
        <v>45433</v>
      </c>
      <c r="F1117" s="30" t="s">
        <v>277</v>
      </c>
      <c r="G1117" s="31" t="n">
        <v>45433</v>
      </c>
      <c r="H1117" s="30" t="s">
        <v>236</v>
      </c>
      <c r="I1117" s="30" t="s">
        <v>266</v>
      </c>
      <c r="J1117" s="30" t="s">
        <v>455</v>
      </c>
      <c r="K1117" s="30" t="s">
        <v>156</v>
      </c>
      <c r="L1117" s="30" t="n">
        <v>45</v>
      </c>
      <c r="M1117" s="30" t="n">
        <v>44</v>
      </c>
      <c r="N1117" s="30" t="s">
        <v>127</v>
      </c>
      <c r="O1117" s="30" t="s">
        <v>128</v>
      </c>
      <c r="P1117" s="30" t="s">
        <v>187</v>
      </c>
      <c r="Q1117" s="32" t="n">
        <v>3742.52</v>
      </c>
      <c r="R1117" s="30" t="s">
        <v>130</v>
      </c>
      <c r="S1117" s="30" t="s">
        <v>192</v>
      </c>
      <c r="T1117" s="30" t="n">
        <v>3</v>
      </c>
    </row>
    <row r="1118" customFormat="false" ht="15" hidden="false" customHeight="false" outlineLevel="0" collapsed="false">
      <c r="A1118" s="27" t="s">
        <v>2452</v>
      </c>
      <c r="B1118" s="27" t="s">
        <v>1123</v>
      </c>
      <c r="C1118" s="27" t="n">
        <v>38</v>
      </c>
      <c r="D1118" s="27" t="s">
        <v>121</v>
      </c>
      <c r="E1118" s="28" t="n">
        <v>45422</v>
      </c>
      <c r="F1118" s="27" t="s">
        <v>1593</v>
      </c>
      <c r="G1118" s="28" t="n">
        <v>45424</v>
      </c>
      <c r="H1118" s="27" t="s">
        <v>135</v>
      </c>
      <c r="I1118" s="27" t="s">
        <v>251</v>
      </c>
      <c r="J1118" s="27" t="s">
        <v>618</v>
      </c>
      <c r="K1118" s="27" t="s">
        <v>126</v>
      </c>
      <c r="L1118" s="27" t="n">
        <v>5</v>
      </c>
      <c r="M1118" s="27" t="n">
        <v>51</v>
      </c>
      <c r="N1118" s="27" t="s">
        <v>186</v>
      </c>
      <c r="O1118" s="27" t="s">
        <v>171</v>
      </c>
      <c r="P1118" s="27" t="s">
        <v>187</v>
      </c>
      <c r="Q1118" s="29" t="n">
        <v>7845.62</v>
      </c>
      <c r="R1118" s="27" t="s">
        <v>172</v>
      </c>
      <c r="S1118" s="27" t="s">
        <v>141</v>
      </c>
      <c r="T1118" s="27"/>
    </row>
    <row r="1119" customFormat="false" ht="15" hidden="false" customHeight="false" outlineLevel="0" collapsed="false">
      <c r="A1119" s="30" t="s">
        <v>2453</v>
      </c>
      <c r="B1119" s="30" t="s">
        <v>629</v>
      </c>
      <c r="C1119" s="30" t="n">
        <v>26</v>
      </c>
      <c r="D1119" s="30" t="s">
        <v>181</v>
      </c>
      <c r="E1119" s="31" t="n">
        <v>45458</v>
      </c>
      <c r="F1119" s="30" t="s">
        <v>1255</v>
      </c>
      <c r="G1119" s="31" t="n">
        <v>45460</v>
      </c>
      <c r="H1119" s="30" t="s">
        <v>168</v>
      </c>
      <c r="I1119" s="30" t="s">
        <v>366</v>
      </c>
      <c r="J1119" s="30" t="s">
        <v>170</v>
      </c>
      <c r="K1119" s="30" t="s">
        <v>156</v>
      </c>
      <c r="L1119" s="30" t="n">
        <v>53</v>
      </c>
      <c r="M1119" s="30" t="n">
        <v>84</v>
      </c>
      <c r="N1119" s="30" t="s">
        <v>186</v>
      </c>
      <c r="O1119" s="30" t="s">
        <v>139</v>
      </c>
      <c r="P1119" s="30" t="s">
        <v>140</v>
      </c>
      <c r="Q1119" s="32" t="n">
        <v>4539.53</v>
      </c>
      <c r="R1119" s="30" t="s">
        <v>130</v>
      </c>
      <c r="S1119" s="30" t="s">
        <v>157</v>
      </c>
      <c r="T1119" s="30" t="n">
        <v>5</v>
      </c>
    </row>
    <row r="1120" customFormat="false" ht="15" hidden="false" customHeight="false" outlineLevel="0" collapsed="false">
      <c r="A1120" s="27" t="s">
        <v>2454</v>
      </c>
      <c r="B1120" s="27" t="s">
        <v>2455</v>
      </c>
      <c r="C1120" s="27" t="n">
        <v>47</v>
      </c>
      <c r="D1120" s="27" t="s">
        <v>121</v>
      </c>
      <c r="E1120" s="28" t="n">
        <v>45439</v>
      </c>
      <c r="F1120" s="27" t="s">
        <v>812</v>
      </c>
      <c r="G1120" s="28" t="n">
        <v>45439</v>
      </c>
      <c r="H1120" s="27" t="s">
        <v>236</v>
      </c>
      <c r="I1120" s="27" t="s">
        <v>266</v>
      </c>
      <c r="J1120" s="27" t="s">
        <v>267</v>
      </c>
      <c r="K1120" s="27" t="s">
        <v>138</v>
      </c>
      <c r="L1120" s="27" t="n">
        <v>43</v>
      </c>
      <c r="M1120" s="27" t="n">
        <v>22</v>
      </c>
      <c r="N1120" s="27" t="s">
        <v>127</v>
      </c>
      <c r="O1120" s="27" t="s">
        <v>149</v>
      </c>
      <c r="P1120" s="27" t="s">
        <v>129</v>
      </c>
      <c r="Q1120" s="29" t="n">
        <v>2200.7</v>
      </c>
      <c r="R1120" s="27" t="s">
        <v>130</v>
      </c>
      <c r="S1120" s="27" t="s">
        <v>151</v>
      </c>
      <c r="T1120" s="27" t="n">
        <v>3</v>
      </c>
    </row>
    <row r="1121" customFormat="false" ht="15" hidden="false" customHeight="false" outlineLevel="0" collapsed="false">
      <c r="A1121" s="30" t="s">
        <v>2456</v>
      </c>
      <c r="B1121" s="30" t="s">
        <v>2457</v>
      </c>
      <c r="C1121" s="30" t="n">
        <v>39</v>
      </c>
      <c r="D1121" s="30" t="s">
        <v>121</v>
      </c>
      <c r="E1121" s="31" t="n">
        <v>45422</v>
      </c>
      <c r="F1121" s="30" t="s">
        <v>1842</v>
      </c>
      <c r="G1121" s="31" t="n">
        <v>45422</v>
      </c>
      <c r="H1121" s="30" t="s">
        <v>242</v>
      </c>
      <c r="I1121" s="30" t="s">
        <v>315</v>
      </c>
      <c r="J1121" s="30" t="s">
        <v>244</v>
      </c>
      <c r="K1121" s="30" t="s">
        <v>138</v>
      </c>
      <c r="L1121" s="30" t="n">
        <v>28</v>
      </c>
      <c r="M1121" s="30" t="n">
        <v>45</v>
      </c>
      <c r="N1121" s="30" t="s">
        <v>127</v>
      </c>
      <c r="O1121" s="30" t="s">
        <v>139</v>
      </c>
      <c r="P1121" s="30" t="s">
        <v>150</v>
      </c>
      <c r="Q1121" s="32" t="n">
        <v>2301.77</v>
      </c>
      <c r="R1121" s="30" t="s">
        <v>130</v>
      </c>
      <c r="S1121" s="30" t="s">
        <v>223</v>
      </c>
      <c r="T1121" s="30" t="n">
        <v>4</v>
      </c>
    </row>
    <row r="1122" customFormat="false" ht="15" hidden="false" customHeight="false" outlineLevel="0" collapsed="false">
      <c r="A1122" s="27" t="s">
        <v>2458</v>
      </c>
      <c r="B1122" s="27" t="s">
        <v>2459</v>
      </c>
      <c r="C1122" s="27" t="n">
        <v>27</v>
      </c>
      <c r="D1122" s="27" t="s">
        <v>121</v>
      </c>
      <c r="E1122" s="28" t="n">
        <v>45560</v>
      </c>
      <c r="F1122" s="27" t="s">
        <v>154</v>
      </c>
      <c r="G1122" s="28" t="n">
        <v>45562</v>
      </c>
      <c r="H1122" s="27" t="s">
        <v>236</v>
      </c>
      <c r="I1122" s="27" t="s">
        <v>237</v>
      </c>
      <c r="J1122" s="27" t="s">
        <v>375</v>
      </c>
      <c r="K1122" s="27" t="s">
        <v>156</v>
      </c>
      <c r="L1122" s="27" t="n">
        <v>66</v>
      </c>
      <c r="M1122" s="27" t="n">
        <v>57</v>
      </c>
      <c r="N1122" s="27" t="s">
        <v>186</v>
      </c>
      <c r="O1122" s="27" t="s">
        <v>149</v>
      </c>
      <c r="P1122" s="27" t="s">
        <v>187</v>
      </c>
      <c r="Q1122" s="29" t="n">
        <v>4555.01</v>
      </c>
      <c r="R1122" s="27" t="s">
        <v>130</v>
      </c>
      <c r="S1122" s="27" t="s">
        <v>157</v>
      </c>
      <c r="T1122" s="27" t="n">
        <v>3</v>
      </c>
    </row>
    <row r="1123" customFormat="false" ht="15" hidden="false" customHeight="false" outlineLevel="0" collapsed="false">
      <c r="A1123" s="30" t="s">
        <v>2460</v>
      </c>
      <c r="B1123" s="30" t="s">
        <v>2461</v>
      </c>
      <c r="C1123" s="30" t="n">
        <v>40</v>
      </c>
      <c r="D1123" s="30" t="s">
        <v>486</v>
      </c>
      <c r="E1123" s="31" t="n">
        <v>45434</v>
      </c>
      <c r="F1123" s="30" t="s">
        <v>1401</v>
      </c>
      <c r="G1123" s="31" t="n">
        <v>45439</v>
      </c>
      <c r="H1123" s="30" t="s">
        <v>161</v>
      </c>
      <c r="I1123" s="30" t="s">
        <v>320</v>
      </c>
      <c r="J1123" s="30" t="s">
        <v>163</v>
      </c>
      <c r="K1123" s="30" t="s">
        <v>126</v>
      </c>
      <c r="L1123" s="30" t="n">
        <v>11</v>
      </c>
      <c r="M1123" s="30" t="n">
        <v>70</v>
      </c>
      <c r="N1123" s="30" t="s">
        <v>127</v>
      </c>
      <c r="O1123" s="30" t="s">
        <v>171</v>
      </c>
      <c r="P1123" s="30" t="s">
        <v>187</v>
      </c>
      <c r="Q1123" s="32" t="n">
        <v>8034.99</v>
      </c>
      <c r="R1123" s="30" t="s">
        <v>172</v>
      </c>
      <c r="S1123" s="30" t="s">
        <v>151</v>
      </c>
      <c r="T1123" s="30"/>
    </row>
    <row r="1124" customFormat="false" ht="15" hidden="false" customHeight="false" outlineLevel="0" collapsed="false">
      <c r="A1124" s="27" t="s">
        <v>2462</v>
      </c>
      <c r="B1124" s="27" t="s">
        <v>2463</v>
      </c>
      <c r="C1124" s="27" t="n">
        <v>44</v>
      </c>
      <c r="D1124" s="27" t="s">
        <v>121</v>
      </c>
      <c r="E1124" s="28" t="n">
        <v>45422</v>
      </c>
      <c r="F1124" s="27" t="s">
        <v>414</v>
      </c>
      <c r="G1124" s="28" t="n">
        <v>45434</v>
      </c>
      <c r="H1124" s="27" t="s">
        <v>183</v>
      </c>
      <c r="I1124" s="27" t="s">
        <v>184</v>
      </c>
      <c r="J1124" s="27" t="s">
        <v>431</v>
      </c>
      <c r="K1124" s="27" t="s">
        <v>202</v>
      </c>
      <c r="L1124" s="27" t="n">
        <v>19</v>
      </c>
      <c r="M1124" s="27" t="n">
        <v>102</v>
      </c>
      <c r="N1124" s="27" t="s">
        <v>186</v>
      </c>
      <c r="O1124" s="27" t="s">
        <v>139</v>
      </c>
      <c r="P1124" s="27" t="s">
        <v>140</v>
      </c>
      <c r="Q1124" s="29" t="n">
        <v>16189.35</v>
      </c>
      <c r="R1124" s="27" t="s">
        <v>172</v>
      </c>
      <c r="S1124" s="27" t="s">
        <v>192</v>
      </c>
      <c r="T1124" s="27" t="n">
        <v>3</v>
      </c>
    </row>
    <row r="1125" customFormat="false" ht="15" hidden="false" customHeight="false" outlineLevel="0" collapsed="false">
      <c r="A1125" s="30" t="s">
        <v>2464</v>
      </c>
      <c r="B1125" s="30" t="s">
        <v>1049</v>
      </c>
      <c r="C1125" s="30" t="n">
        <v>30</v>
      </c>
      <c r="D1125" s="30" t="s">
        <v>181</v>
      </c>
      <c r="E1125" s="31" t="n">
        <v>45611</v>
      </c>
      <c r="F1125" s="30" t="s">
        <v>771</v>
      </c>
      <c r="G1125" s="31" t="n">
        <v>45611</v>
      </c>
      <c r="H1125" s="30" t="s">
        <v>236</v>
      </c>
      <c r="I1125" s="30" t="s">
        <v>237</v>
      </c>
      <c r="J1125" s="30" t="s">
        <v>238</v>
      </c>
      <c r="K1125" s="30" t="s">
        <v>138</v>
      </c>
      <c r="L1125" s="30" t="n">
        <v>26</v>
      </c>
      <c r="M1125" s="30" t="n">
        <v>36</v>
      </c>
      <c r="N1125" s="30" t="s">
        <v>127</v>
      </c>
      <c r="O1125" s="30" t="s">
        <v>139</v>
      </c>
      <c r="P1125" s="30" t="s">
        <v>140</v>
      </c>
      <c r="Q1125" s="32" t="n">
        <v>1901.71</v>
      </c>
      <c r="R1125" s="30" t="s">
        <v>130</v>
      </c>
      <c r="S1125" s="30" t="s">
        <v>141</v>
      </c>
      <c r="T1125" s="30" t="n">
        <v>3</v>
      </c>
    </row>
    <row r="1126" customFormat="false" ht="15" hidden="false" customHeight="false" outlineLevel="0" collapsed="false">
      <c r="A1126" s="27" t="s">
        <v>2465</v>
      </c>
      <c r="B1126" s="27" t="s">
        <v>1813</v>
      </c>
      <c r="C1126" s="27" t="n">
        <v>52</v>
      </c>
      <c r="D1126" s="27" t="s">
        <v>181</v>
      </c>
      <c r="E1126" s="28" t="n">
        <v>45656</v>
      </c>
      <c r="F1126" s="27" t="s">
        <v>840</v>
      </c>
      <c r="G1126" s="28" t="n">
        <v>45658</v>
      </c>
      <c r="H1126" s="27" t="s">
        <v>123</v>
      </c>
      <c r="I1126" s="27" t="s">
        <v>155</v>
      </c>
      <c r="J1126" s="27" t="s">
        <v>418</v>
      </c>
      <c r="K1126" s="27" t="s">
        <v>156</v>
      </c>
      <c r="L1126" s="27" t="n">
        <v>35</v>
      </c>
      <c r="M1126" s="27" t="n">
        <v>44</v>
      </c>
      <c r="N1126" s="27" t="s">
        <v>127</v>
      </c>
      <c r="O1126" s="27" t="s">
        <v>128</v>
      </c>
      <c r="P1126" s="27" t="s">
        <v>140</v>
      </c>
      <c r="Q1126" s="29" t="n">
        <v>3914.42</v>
      </c>
      <c r="R1126" s="27" t="s">
        <v>130</v>
      </c>
      <c r="S1126" s="27" t="s">
        <v>141</v>
      </c>
      <c r="T1126" s="27" t="n">
        <v>3</v>
      </c>
    </row>
    <row r="1127" customFormat="false" ht="15" hidden="false" customHeight="false" outlineLevel="0" collapsed="false">
      <c r="A1127" s="30" t="s">
        <v>2466</v>
      </c>
      <c r="B1127" s="30" t="s">
        <v>2467</v>
      </c>
      <c r="C1127" s="30" t="n">
        <v>6</v>
      </c>
      <c r="D1127" s="30" t="s">
        <v>181</v>
      </c>
      <c r="E1127" s="31" t="n">
        <v>45334</v>
      </c>
      <c r="F1127" s="30" t="s">
        <v>1745</v>
      </c>
      <c r="G1127" s="31" t="n">
        <v>45336</v>
      </c>
      <c r="H1127" s="30" t="s">
        <v>161</v>
      </c>
      <c r="I1127" s="30" t="s">
        <v>320</v>
      </c>
      <c r="J1127" s="30" t="s">
        <v>163</v>
      </c>
      <c r="K1127" s="30" t="s">
        <v>156</v>
      </c>
      <c r="L1127" s="30" t="n">
        <v>29</v>
      </c>
      <c r="M1127" s="30" t="n">
        <v>83</v>
      </c>
      <c r="N1127" s="30" t="s">
        <v>127</v>
      </c>
      <c r="O1127" s="30" t="s">
        <v>139</v>
      </c>
      <c r="P1127" s="30" t="s">
        <v>140</v>
      </c>
      <c r="Q1127" s="32" t="n">
        <v>4596.43</v>
      </c>
      <c r="R1127" s="30" t="s">
        <v>130</v>
      </c>
      <c r="S1127" s="30" t="s">
        <v>335</v>
      </c>
      <c r="T1127" s="30" t="n">
        <v>2</v>
      </c>
    </row>
    <row r="1128" customFormat="false" ht="15" hidden="false" customHeight="false" outlineLevel="0" collapsed="false">
      <c r="A1128" s="27" t="s">
        <v>2468</v>
      </c>
      <c r="B1128" s="27" t="s">
        <v>2469</v>
      </c>
      <c r="C1128" s="27" t="n">
        <v>49</v>
      </c>
      <c r="D1128" s="27" t="s">
        <v>181</v>
      </c>
      <c r="E1128" s="28" t="n">
        <v>45553</v>
      </c>
      <c r="F1128" s="27" t="s">
        <v>1192</v>
      </c>
      <c r="G1128" s="28" t="n">
        <v>45555</v>
      </c>
      <c r="H1128" s="27" t="s">
        <v>146</v>
      </c>
      <c r="I1128" s="27" t="s">
        <v>147</v>
      </c>
      <c r="J1128" s="27" t="s">
        <v>244</v>
      </c>
      <c r="K1128" s="27" t="s">
        <v>156</v>
      </c>
      <c r="L1128" s="27" t="n">
        <v>30</v>
      </c>
      <c r="M1128" s="27" t="n">
        <v>50</v>
      </c>
      <c r="N1128" s="27" t="s">
        <v>127</v>
      </c>
      <c r="O1128" s="27" t="s">
        <v>171</v>
      </c>
      <c r="P1128" s="27" t="s">
        <v>150</v>
      </c>
      <c r="Q1128" s="29" t="n">
        <v>2857.3</v>
      </c>
      <c r="R1128" s="27" t="s">
        <v>130</v>
      </c>
      <c r="S1128" s="27" t="s">
        <v>141</v>
      </c>
      <c r="T1128" s="27" t="n">
        <v>4</v>
      </c>
    </row>
    <row r="1129" customFormat="false" ht="15" hidden="false" customHeight="false" outlineLevel="0" collapsed="false">
      <c r="A1129" s="30" t="s">
        <v>2470</v>
      </c>
      <c r="B1129" s="30" t="s">
        <v>2471</v>
      </c>
      <c r="C1129" s="30" t="n">
        <v>57</v>
      </c>
      <c r="D1129" s="30" t="s">
        <v>181</v>
      </c>
      <c r="E1129" s="31" t="n">
        <v>45340</v>
      </c>
      <c r="F1129" s="30" t="s">
        <v>1842</v>
      </c>
      <c r="G1129" s="31" t="n">
        <v>45341</v>
      </c>
      <c r="H1129" s="30" t="s">
        <v>236</v>
      </c>
      <c r="I1129" s="30" t="s">
        <v>323</v>
      </c>
      <c r="J1129" s="30" t="s">
        <v>287</v>
      </c>
      <c r="K1129" s="30" t="s">
        <v>156</v>
      </c>
      <c r="L1129" s="30" t="n">
        <v>26</v>
      </c>
      <c r="M1129" s="30" t="n">
        <v>78</v>
      </c>
      <c r="N1129" s="30" t="s">
        <v>127</v>
      </c>
      <c r="O1129" s="30" t="s">
        <v>139</v>
      </c>
      <c r="P1129" s="30" t="s">
        <v>150</v>
      </c>
      <c r="Q1129" s="32" t="n">
        <v>4844.17</v>
      </c>
      <c r="R1129" s="30" t="s">
        <v>130</v>
      </c>
      <c r="S1129" s="30" t="s">
        <v>223</v>
      </c>
      <c r="T1129" s="30" t="n">
        <v>3</v>
      </c>
    </row>
    <row r="1130" customFormat="false" ht="15" hidden="false" customHeight="false" outlineLevel="0" collapsed="false">
      <c r="A1130" s="27" t="s">
        <v>2472</v>
      </c>
      <c r="B1130" s="27" t="s">
        <v>153</v>
      </c>
      <c r="C1130" s="27" t="n">
        <v>41</v>
      </c>
      <c r="D1130" s="27" t="s">
        <v>121</v>
      </c>
      <c r="E1130" s="28" t="n">
        <v>45591</v>
      </c>
      <c r="F1130" s="27" t="s">
        <v>200</v>
      </c>
      <c r="G1130" s="28" t="n">
        <v>45591</v>
      </c>
      <c r="H1130" s="27" t="s">
        <v>236</v>
      </c>
      <c r="I1130" s="27" t="s">
        <v>237</v>
      </c>
      <c r="J1130" s="27" t="s">
        <v>287</v>
      </c>
      <c r="K1130" s="27" t="s">
        <v>156</v>
      </c>
      <c r="L1130" s="27" t="n">
        <v>52</v>
      </c>
      <c r="M1130" s="27" t="n">
        <v>56</v>
      </c>
      <c r="N1130" s="27" t="s">
        <v>186</v>
      </c>
      <c r="O1130" s="27" t="s">
        <v>128</v>
      </c>
      <c r="P1130" s="27" t="s">
        <v>150</v>
      </c>
      <c r="Q1130" s="29" t="n">
        <v>4831.41</v>
      </c>
      <c r="R1130" s="27" t="s">
        <v>462</v>
      </c>
      <c r="S1130" s="27" t="s">
        <v>223</v>
      </c>
      <c r="T1130" s="27" t="n">
        <v>2</v>
      </c>
    </row>
    <row r="1131" customFormat="false" ht="15" hidden="false" customHeight="false" outlineLevel="0" collapsed="false">
      <c r="A1131" s="30" t="s">
        <v>2473</v>
      </c>
      <c r="B1131" s="30" t="s">
        <v>2341</v>
      </c>
      <c r="C1131" s="30" t="n">
        <v>27</v>
      </c>
      <c r="D1131" s="30" t="s">
        <v>121</v>
      </c>
      <c r="E1131" s="31" t="n">
        <v>45320</v>
      </c>
      <c r="F1131" s="30" t="s">
        <v>1120</v>
      </c>
      <c r="G1131" s="31" t="n">
        <v>45321</v>
      </c>
      <c r="H1131" s="30" t="s">
        <v>123</v>
      </c>
      <c r="I1131" s="30" t="s">
        <v>124</v>
      </c>
      <c r="J1131" s="30" t="s">
        <v>227</v>
      </c>
      <c r="K1131" s="30" t="s">
        <v>138</v>
      </c>
      <c r="L1131" s="30" t="n">
        <v>23</v>
      </c>
      <c r="M1131" s="30" t="n">
        <v>32</v>
      </c>
      <c r="N1131" s="30" t="s">
        <v>127</v>
      </c>
      <c r="O1131" s="30" t="s">
        <v>128</v>
      </c>
      <c r="P1131" s="30" t="s">
        <v>129</v>
      </c>
      <c r="Q1131" s="32" t="n">
        <v>2731.9</v>
      </c>
      <c r="R1131" s="30" t="s">
        <v>130</v>
      </c>
      <c r="S1131" s="30" t="s">
        <v>178</v>
      </c>
      <c r="T1131" s="30" t="n">
        <v>3</v>
      </c>
    </row>
    <row r="1132" customFormat="false" ht="15" hidden="false" customHeight="false" outlineLevel="0" collapsed="false">
      <c r="A1132" s="27" t="s">
        <v>2474</v>
      </c>
      <c r="B1132" s="27" t="s">
        <v>2475</v>
      </c>
      <c r="C1132" s="27" t="n">
        <v>56</v>
      </c>
      <c r="D1132" s="27" t="s">
        <v>121</v>
      </c>
      <c r="E1132" s="28" t="n">
        <v>45568</v>
      </c>
      <c r="F1132" s="27" t="s">
        <v>717</v>
      </c>
      <c r="G1132" s="28" t="n">
        <v>45570</v>
      </c>
      <c r="H1132" s="27" t="s">
        <v>168</v>
      </c>
      <c r="I1132" s="27" t="s">
        <v>169</v>
      </c>
      <c r="J1132" s="27" t="s">
        <v>441</v>
      </c>
      <c r="K1132" s="27" t="s">
        <v>126</v>
      </c>
      <c r="L1132" s="27" t="n">
        <v>18</v>
      </c>
      <c r="M1132" s="27" t="n">
        <v>106</v>
      </c>
      <c r="N1132" s="27" t="s">
        <v>186</v>
      </c>
      <c r="O1132" s="27" t="s">
        <v>128</v>
      </c>
      <c r="P1132" s="27" t="s">
        <v>129</v>
      </c>
      <c r="Q1132" s="29" t="n">
        <v>8447.73</v>
      </c>
      <c r="R1132" s="27" t="s">
        <v>130</v>
      </c>
      <c r="S1132" s="27" t="s">
        <v>192</v>
      </c>
      <c r="T1132" s="27" t="n">
        <v>3</v>
      </c>
    </row>
    <row r="1133" customFormat="false" ht="15" hidden="false" customHeight="false" outlineLevel="0" collapsed="false">
      <c r="A1133" s="30" t="s">
        <v>2476</v>
      </c>
      <c r="B1133" s="30" t="s">
        <v>210</v>
      </c>
      <c r="C1133" s="30" t="n">
        <v>40</v>
      </c>
      <c r="D1133" s="30" t="s">
        <v>181</v>
      </c>
      <c r="E1133" s="31" t="n">
        <v>45471</v>
      </c>
      <c r="F1133" s="30" t="s">
        <v>265</v>
      </c>
      <c r="G1133" s="31" t="n">
        <v>45471</v>
      </c>
      <c r="H1133" s="30" t="s">
        <v>217</v>
      </c>
      <c r="I1133" s="30" t="s">
        <v>392</v>
      </c>
      <c r="J1133" s="30" t="s">
        <v>218</v>
      </c>
      <c r="K1133" s="30" t="s">
        <v>156</v>
      </c>
      <c r="L1133" s="30" t="n">
        <v>16</v>
      </c>
      <c r="M1133" s="30" t="n">
        <v>72</v>
      </c>
      <c r="N1133" s="30" t="s">
        <v>186</v>
      </c>
      <c r="O1133" s="30" t="s">
        <v>139</v>
      </c>
      <c r="P1133" s="30" t="s">
        <v>150</v>
      </c>
      <c r="Q1133" s="32" t="n">
        <v>3499.44</v>
      </c>
      <c r="R1133" s="30" t="s">
        <v>130</v>
      </c>
      <c r="S1133" s="30" t="s">
        <v>164</v>
      </c>
      <c r="T1133" s="30" t="n">
        <v>4</v>
      </c>
    </row>
    <row r="1134" customFormat="false" ht="15" hidden="false" customHeight="false" outlineLevel="0" collapsed="false">
      <c r="A1134" s="27" t="s">
        <v>2477</v>
      </c>
      <c r="B1134" s="27" t="s">
        <v>2478</v>
      </c>
      <c r="C1134" s="27" t="n">
        <v>49</v>
      </c>
      <c r="D1134" s="27" t="s">
        <v>121</v>
      </c>
      <c r="E1134" s="28" t="n">
        <v>45302</v>
      </c>
      <c r="F1134" s="27" t="s">
        <v>1160</v>
      </c>
      <c r="G1134" s="28" t="n">
        <v>45310</v>
      </c>
      <c r="H1134" s="27" t="s">
        <v>206</v>
      </c>
      <c r="I1134" s="27" t="s">
        <v>207</v>
      </c>
      <c r="J1134" s="27" t="s">
        <v>593</v>
      </c>
      <c r="K1134" s="27" t="s">
        <v>202</v>
      </c>
      <c r="L1134" s="27" t="n">
        <v>9</v>
      </c>
      <c r="M1134" s="27" t="n">
        <v>119</v>
      </c>
      <c r="N1134" s="27" t="s">
        <v>186</v>
      </c>
      <c r="O1134" s="27" t="s">
        <v>128</v>
      </c>
      <c r="P1134" s="27" t="s">
        <v>140</v>
      </c>
      <c r="Q1134" s="29" t="n">
        <v>18245.01</v>
      </c>
      <c r="R1134" s="27" t="s">
        <v>130</v>
      </c>
      <c r="S1134" s="27" t="s">
        <v>192</v>
      </c>
      <c r="T1134" s="27" t="n">
        <v>4</v>
      </c>
    </row>
    <row r="1135" customFormat="false" ht="15" hidden="false" customHeight="false" outlineLevel="0" collapsed="false">
      <c r="A1135" s="30" t="s">
        <v>2479</v>
      </c>
      <c r="B1135" s="30" t="s">
        <v>2480</v>
      </c>
      <c r="C1135" s="30" t="n">
        <v>11</v>
      </c>
      <c r="D1135" s="30" t="s">
        <v>181</v>
      </c>
      <c r="E1135" s="31" t="n">
        <v>45445</v>
      </c>
      <c r="F1135" s="30" t="s">
        <v>1016</v>
      </c>
      <c r="G1135" s="31" t="n">
        <v>45445</v>
      </c>
      <c r="H1135" s="30" t="s">
        <v>168</v>
      </c>
      <c r="I1135" s="30" t="s">
        <v>366</v>
      </c>
      <c r="J1135" s="30" t="s">
        <v>367</v>
      </c>
      <c r="K1135" s="30" t="s">
        <v>138</v>
      </c>
      <c r="L1135" s="30" t="n">
        <v>89</v>
      </c>
      <c r="M1135" s="30" t="n">
        <v>39</v>
      </c>
      <c r="N1135" s="30" t="s">
        <v>127</v>
      </c>
      <c r="O1135" s="30" t="s">
        <v>139</v>
      </c>
      <c r="P1135" s="30" t="s">
        <v>150</v>
      </c>
      <c r="Q1135" s="32" t="n">
        <v>2264.14</v>
      </c>
      <c r="R1135" s="30" t="s">
        <v>130</v>
      </c>
      <c r="S1135" s="30" t="s">
        <v>164</v>
      </c>
      <c r="T1135" s="30" t="n">
        <v>5</v>
      </c>
    </row>
    <row r="1136" customFormat="false" ht="15" hidden="false" customHeight="false" outlineLevel="0" collapsed="false">
      <c r="A1136" s="27" t="s">
        <v>2481</v>
      </c>
      <c r="B1136" s="27" t="s">
        <v>2312</v>
      </c>
      <c r="C1136" s="27" t="n">
        <v>66</v>
      </c>
      <c r="D1136" s="27" t="s">
        <v>181</v>
      </c>
      <c r="E1136" s="28" t="n">
        <v>45397</v>
      </c>
      <c r="F1136" s="27" t="s">
        <v>211</v>
      </c>
      <c r="G1136" s="28" t="n">
        <v>45399</v>
      </c>
      <c r="H1136" s="27" t="s">
        <v>206</v>
      </c>
      <c r="I1136" s="27" t="s">
        <v>207</v>
      </c>
      <c r="J1136" s="27" t="s">
        <v>233</v>
      </c>
      <c r="K1136" s="27" t="s">
        <v>156</v>
      </c>
      <c r="L1136" s="27" t="n">
        <v>61</v>
      </c>
      <c r="M1136" s="27" t="n">
        <v>30</v>
      </c>
      <c r="N1136" s="27" t="s">
        <v>127</v>
      </c>
      <c r="O1136" s="27" t="s">
        <v>139</v>
      </c>
      <c r="P1136" s="27" t="s">
        <v>150</v>
      </c>
      <c r="Q1136" s="29" t="n">
        <v>4082.13</v>
      </c>
      <c r="R1136" s="27" t="s">
        <v>130</v>
      </c>
      <c r="S1136" s="27" t="s">
        <v>335</v>
      </c>
      <c r="T1136" s="27" t="n">
        <v>4</v>
      </c>
    </row>
    <row r="1137" customFormat="false" ht="15" hidden="false" customHeight="false" outlineLevel="0" collapsed="false">
      <c r="A1137" s="30" t="s">
        <v>2482</v>
      </c>
      <c r="B1137" s="30" t="s">
        <v>1300</v>
      </c>
      <c r="C1137" s="30" t="n">
        <v>57</v>
      </c>
      <c r="D1137" s="30" t="s">
        <v>181</v>
      </c>
      <c r="E1137" s="31" t="n">
        <v>45398</v>
      </c>
      <c r="F1137" s="30" t="s">
        <v>231</v>
      </c>
      <c r="G1137" s="31" t="n">
        <v>45398</v>
      </c>
      <c r="H1137" s="30" t="s">
        <v>146</v>
      </c>
      <c r="I1137" s="30" t="s">
        <v>147</v>
      </c>
      <c r="J1137" s="30" t="s">
        <v>244</v>
      </c>
      <c r="K1137" s="30" t="s">
        <v>138</v>
      </c>
      <c r="L1137" s="30" t="n">
        <v>48</v>
      </c>
      <c r="M1137" s="30" t="n">
        <v>33</v>
      </c>
      <c r="N1137" s="30" t="s">
        <v>127</v>
      </c>
      <c r="O1137" s="30" t="s">
        <v>171</v>
      </c>
      <c r="P1137" s="30" t="s">
        <v>140</v>
      </c>
      <c r="Q1137" s="32" t="n">
        <v>1040.35</v>
      </c>
      <c r="R1137" s="30" t="s">
        <v>130</v>
      </c>
      <c r="S1137" s="30" t="s">
        <v>131</v>
      </c>
      <c r="T1137" s="30" t="n">
        <v>4</v>
      </c>
    </row>
    <row r="1138" customFormat="false" ht="15" hidden="false" customHeight="false" outlineLevel="0" collapsed="false">
      <c r="A1138" s="27" t="s">
        <v>2483</v>
      </c>
      <c r="B1138" s="27" t="s">
        <v>1423</v>
      </c>
      <c r="C1138" s="27" t="n">
        <v>61</v>
      </c>
      <c r="D1138" s="27" t="s">
        <v>181</v>
      </c>
      <c r="E1138" s="28" t="n">
        <v>45302</v>
      </c>
      <c r="F1138" s="27" t="s">
        <v>546</v>
      </c>
      <c r="G1138" s="28" t="n">
        <v>45303</v>
      </c>
      <c r="H1138" s="27" t="s">
        <v>206</v>
      </c>
      <c r="I1138" s="27" t="s">
        <v>232</v>
      </c>
      <c r="J1138" s="27" t="s">
        <v>469</v>
      </c>
      <c r="K1138" s="27" t="s">
        <v>156</v>
      </c>
      <c r="L1138" s="27" t="n">
        <v>23</v>
      </c>
      <c r="M1138" s="27" t="n">
        <v>55</v>
      </c>
      <c r="N1138" s="27" t="s">
        <v>127</v>
      </c>
      <c r="O1138" s="27" t="s">
        <v>171</v>
      </c>
      <c r="P1138" s="27" t="s">
        <v>129</v>
      </c>
      <c r="Q1138" s="29" t="n">
        <v>2873.36</v>
      </c>
      <c r="R1138" s="27" t="s">
        <v>130</v>
      </c>
      <c r="S1138" s="27" t="s">
        <v>192</v>
      </c>
      <c r="T1138" s="27" t="n">
        <v>5</v>
      </c>
    </row>
    <row r="1139" customFormat="false" ht="15" hidden="false" customHeight="false" outlineLevel="0" collapsed="false">
      <c r="A1139" s="30" t="s">
        <v>2484</v>
      </c>
      <c r="B1139" s="30" t="s">
        <v>2485</v>
      </c>
      <c r="C1139" s="30" t="n">
        <v>31</v>
      </c>
      <c r="D1139" s="30" t="s">
        <v>181</v>
      </c>
      <c r="E1139" s="31" t="n">
        <v>45602</v>
      </c>
      <c r="F1139" s="30" t="s">
        <v>1044</v>
      </c>
      <c r="G1139" s="31" t="n">
        <v>45605</v>
      </c>
      <c r="H1139" s="30" t="s">
        <v>206</v>
      </c>
      <c r="I1139" s="30" t="s">
        <v>232</v>
      </c>
      <c r="J1139" s="30" t="s">
        <v>233</v>
      </c>
      <c r="K1139" s="30" t="s">
        <v>156</v>
      </c>
      <c r="L1139" s="30" t="n">
        <v>23</v>
      </c>
      <c r="M1139" s="30" t="n">
        <v>43</v>
      </c>
      <c r="N1139" s="30" t="s">
        <v>127</v>
      </c>
      <c r="O1139" s="30" t="s">
        <v>149</v>
      </c>
      <c r="P1139" s="30" t="s">
        <v>187</v>
      </c>
      <c r="Q1139" s="32" t="n">
        <v>3645.4</v>
      </c>
      <c r="R1139" s="30" t="s">
        <v>130</v>
      </c>
      <c r="S1139" s="30" t="s">
        <v>335</v>
      </c>
      <c r="T1139" s="30" t="n">
        <v>5</v>
      </c>
    </row>
    <row r="1140" customFormat="false" ht="15" hidden="false" customHeight="false" outlineLevel="0" collapsed="false">
      <c r="A1140" s="27" t="s">
        <v>2486</v>
      </c>
      <c r="B1140" s="27" t="s">
        <v>2487</v>
      </c>
      <c r="C1140" s="27" t="n">
        <v>56</v>
      </c>
      <c r="D1140" s="27" t="s">
        <v>181</v>
      </c>
      <c r="E1140" s="28" t="n">
        <v>45451</v>
      </c>
      <c r="F1140" s="27" t="s">
        <v>549</v>
      </c>
      <c r="G1140" s="28" t="n">
        <v>45451</v>
      </c>
      <c r="H1140" s="27" t="s">
        <v>168</v>
      </c>
      <c r="I1140" s="27" t="s">
        <v>196</v>
      </c>
      <c r="J1140" s="27" t="s">
        <v>170</v>
      </c>
      <c r="K1140" s="27" t="s">
        <v>138</v>
      </c>
      <c r="L1140" s="27" t="n">
        <v>34</v>
      </c>
      <c r="M1140" s="27" t="n">
        <v>16</v>
      </c>
      <c r="N1140" s="27" t="s">
        <v>127</v>
      </c>
      <c r="O1140" s="27" t="s">
        <v>139</v>
      </c>
      <c r="P1140" s="27" t="s">
        <v>187</v>
      </c>
      <c r="Q1140" s="29" t="n">
        <v>2340.78</v>
      </c>
      <c r="R1140" s="27" t="s">
        <v>130</v>
      </c>
      <c r="S1140" s="27" t="s">
        <v>223</v>
      </c>
      <c r="T1140" s="27" t="n">
        <v>4</v>
      </c>
    </row>
    <row r="1141" customFormat="false" ht="15" hidden="false" customHeight="false" outlineLevel="0" collapsed="false">
      <c r="A1141" s="30" t="s">
        <v>2488</v>
      </c>
      <c r="B1141" s="30" t="s">
        <v>1458</v>
      </c>
      <c r="C1141" s="30" t="n">
        <v>41</v>
      </c>
      <c r="D1141" s="30" t="s">
        <v>359</v>
      </c>
      <c r="E1141" s="31" t="n">
        <v>45348</v>
      </c>
      <c r="F1141" s="30" t="s">
        <v>226</v>
      </c>
      <c r="G1141" s="31" t="n">
        <v>45349</v>
      </c>
      <c r="H1141" s="30" t="s">
        <v>123</v>
      </c>
      <c r="I1141" s="30" t="s">
        <v>304</v>
      </c>
      <c r="J1141" s="30" t="s">
        <v>227</v>
      </c>
      <c r="K1141" s="30" t="s">
        <v>138</v>
      </c>
      <c r="L1141" s="30" t="n">
        <v>45</v>
      </c>
      <c r="M1141" s="30" t="n">
        <v>18</v>
      </c>
      <c r="N1141" s="30" t="s">
        <v>127</v>
      </c>
      <c r="O1141" s="30" t="s">
        <v>171</v>
      </c>
      <c r="P1141" s="30" t="s">
        <v>187</v>
      </c>
      <c r="Q1141" s="32" t="n">
        <v>1454.4</v>
      </c>
      <c r="R1141" s="30" t="s">
        <v>130</v>
      </c>
      <c r="S1141" s="30" t="s">
        <v>500</v>
      </c>
      <c r="T1141" s="30" t="n">
        <v>4</v>
      </c>
    </row>
    <row r="1142" customFormat="false" ht="15" hidden="false" customHeight="false" outlineLevel="0" collapsed="false">
      <c r="A1142" s="27" t="s">
        <v>2489</v>
      </c>
      <c r="B1142" s="27" t="s">
        <v>1693</v>
      </c>
      <c r="C1142" s="27" t="n">
        <v>45</v>
      </c>
      <c r="D1142" s="27" t="s">
        <v>121</v>
      </c>
      <c r="E1142" s="28" t="n">
        <v>45497</v>
      </c>
      <c r="F1142" s="27" t="s">
        <v>221</v>
      </c>
      <c r="G1142" s="28" t="n">
        <v>45501</v>
      </c>
      <c r="H1142" s="27" t="s">
        <v>217</v>
      </c>
      <c r="I1142" s="27" t="s">
        <v>282</v>
      </c>
      <c r="J1142" s="27" t="s">
        <v>388</v>
      </c>
      <c r="K1142" s="27" t="s">
        <v>126</v>
      </c>
      <c r="L1142" s="27" t="n">
        <v>31</v>
      </c>
      <c r="M1142" s="27" t="n">
        <v>149</v>
      </c>
      <c r="N1142" s="27" t="s">
        <v>127</v>
      </c>
      <c r="O1142" s="27" t="s">
        <v>128</v>
      </c>
      <c r="P1142" s="27" t="s">
        <v>150</v>
      </c>
      <c r="Q1142" s="29" t="n">
        <v>9334.22</v>
      </c>
      <c r="R1142" s="27" t="s">
        <v>172</v>
      </c>
      <c r="S1142" s="27" t="s">
        <v>192</v>
      </c>
      <c r="T1142" s="27" t="n">
        <v>3</v>
      </c>
    </row>
    <row r="1143" customFormat="false" ht="15" hidden="false" customHeight="false" outlineLevel="0" collapsed="false">
      <c r="A1143" s="30" t="s">
        <v>2490</v>
      </c>
      <c r="B1143" s="30" t="s">
        <v>2491</v>
      </c>
      <c r="C1143" s="30"/>
      <c r="D1143" s="30" t="s">
        <v>121</v>
      </c>
      <c r="E1143" s="31" t="n">
        <v>45450</v>
      </c>
      <c r="F1143" s="30" t="s">
        <v>425</v>
      </c>
      <c r="G1143" s="31" t="n">
        <v>45463</v>
      </c>
      <c r="H1143" s="30" t="s">
        <v>135</v>
      </c>
      <c r="I1143" s="30" t="s">
        <v>278</v>
      </c>
      <c r="J1143" s="30" t="s">
        <v>201</v>
      </c>
      <c r="K1143" s="30" t="s">
        <v>202</v>
      </c>
      <c r="L1143" s="30" t="n">
        <v>15</v>
      </c>
      <c r="M1143" s="30" t="n">
        <v>89</v>
      </c>
      <c r="N1143" s="30" t="s">
        <v>186</v>
      </c>
      <c r="O1143" s="30" t="s">
        <v>128</v>
      </c>
      <c r="P1143" s="30" t="s">
        <v>140</v>
      </c>
      <c r="Q1143" s="32" t="n">
        <v>17793.81</v>
      </c>
      <c r="R1143" s="30" t="s">
        <v>130</v>
      </c>
      <c r="S1143" s="30" t="s">
        <v>157</v>
      </c>
      <c r="T1143" s="30" t="n">
        <v>5</v>
      </c>
    </row>
    <row r="1144" customFormat="false" ht="15" hidden="false" customHeight="false" outlineLevel="0" collapsed="false">
      <c r="A1144" s="27" t="s">
        <v>2492</v>
      </c>
      <c r="B1144" s="27" t="s">
        <v>2493</v>
      </c>
      <c r="C1144" s="27"/>
      <c r="D1144" s="27" t="s">
        <v>121</v>
      </c>
      <c r="E1144" s="28" t="n">
        <v>45459</v>
      </c>
      <c r="F1144" s="27" t="s">
        <v>788</v>
      </c>
      <c r="G1144" s="28" t="n">
        <v>45459</v>
      </c>
      <c r="H1144" s="27" t="s">
        <v>146</v>
      </c>
      <c r="I1144" s="27" t="s">
        <v>147</v>
      </c>
      <c r="J1144" s="27" t="s">
        <v>222</v>
      </c>
      <c r="K1144" s="27" t="s">
        <v>156</v>
      </c>
      <c r="L1144" s="27" t="n">
        <v>34</v>
      </c>
      <c r="M1144" s="27" t="n">
        <v>65</v>
      </c>
      <c r="N1144" s="27" t="s">
        <v>127</v>
      </c>
      <c r="O1144" s="27" t="s">
        <v>139</v>
      </c>
      <c r="P1144" s="27" t="s">
        <v>150</v>
      </c>
      <c r="Q1144" s="29" t="n">
        <v>3354.42</v>
      </c>
      <c r="R1144" s="27" t="s">
        <v>172</v>
      </c>
      <c r="S1144" s="27" t="s">
        <v>223</v>
      </c>
      <c r="T1144" s="27" t="n">
        <v>4</v>
      </c>
    </row>
    <row r="1145" customFormat="false" ht="15" hidden="false" customHeight="false" outlineLevel="0" collapsed="false">
      <c r="A1145" s="30" t="s">
        <v>2494</v>
      </c>
      <c r="B1145" s="30" t="s">
        <v>2495</v>
      </c>
      <c r="C1145" s="30" t="n">
        <v>32</v>
      </c>
      <c r="D1145" s="30" t="s">
        <v>181</v>
      </c>
      <c r="E1145" s="31" t="n">
        <v>45598</v>
      </c>
      <c r="F1145" s="30" t="s">
        <v>465</v>
      </c>
      <c r="G1145" s="31" t="n">
        <v>45600</v>
      </c>
      <c r="H1145" s="30" t="s">
        <v>135</v>
      </c>
      <c r="I1145" s="30" t="s">
        <v>136</v>
      </c>
      <c r="J1145" s="30" t="s">
        <v>252</v>
      </c>
      <c r="K1145" s="30" t="s">
        <v>156</v>
      </c>
      <c r="L1145" s="30" t="n">
        <v>40</v>
      </c>
      <c r="M1145" s="30" t="n">
        <v>63</v>
      </c>
      <c r="N1145" s="30" t="s">
        <v>127</v>
      </c>
      <c r="O1145" s="30" t="s">
        <v>139</v>
      </c>
      <c r="P1145" s="30" t="s">
        <v>150</v>
      </c>
      <c r="Q1145" s="32" t="n">
        <v>3243.99</v>
      </c>
      <c r="R1145" s="30" t="s">
        <v>130</v>
      </c>
      <c r="S1145" s="30" t="s">
        <v>157</v>
      </c>
      <c r="T1145" s="30" t="n">
        <v>4</v>
      </c>
    </row>
    <row r="1146" customFormat="false" ht="15" hidden="false" customHeight="false" outlineLevel="0" collapsed="false">
      <c r="A1146" s="27" t="s">
        <v>2496</v>
      </c>
      <c r="B1146" s="27" t="s">
        <v>1448</v>
      </c>
      <c r="C1146" s="27" t="n">
        <v>5</v>
      </c>
      <c r="D1146" s="27" t="s">
        <v>121</v>
      </c>
      <c r="E1146" s="28" t="n">
        <v>45396</v>
      </c>
      <c r="F1146" s="27" t="s">
        <v>2406</v>
      </c>
      <c r="G1146" s="28" t="n">
        <v>45399</v>
      </c>
      <c r="H1146" s="27" t="s">
        <v>183</v>
      </c>
      <c r="I1146" s="27" t="s">
        <v>212</v>
      </c>
      <c r="J1146" s="27" t="s">
        <v>431</v>
      </c>
      <c r="K1146" s="27" t="s">
        <v>156</v>
      </c>
      <c r="L1146" s="27" t="n">
        <v>70</v>
      </c>
      <c r="M1146" s="27" t="n">
        <v>74</v>
      </c>
      <c r="N1146" s="27" t="s">
        <v>186</v>
      </c>
      <c r="O1146" s="27" t="s">
        <v>171</v>
      </c>
      <c r="P1146" s="27" t="s">
        <v>140</v>
      </c>
      <c r="Q1146" s="29" t="n">
        <v>3750.93</v>
      </c>
      <c r="R1146" s="27" t="s">
        <v>172</v>
      </c>
      <c r="S1146" s="27" t="s">
        <v>157</v>
      </c>
      <c r="T1146" s="27" t="n">
        <v>2</v>
      </c>
    </row>
    <row r="1147" customFormat="false" ht="15" hidden="false" customHeight="false" outlineLevel="0" collapsed="false">
      <c r="A1147" s="30" t="s">
        <v>2497</v>
      </c>
      <c r="B1147" s="30" t="s">
        <v>2498</v>
      </c>
      <c r="C1147" s="30" t="n">
        <v>34</v>
      </c>
      <c r="D1147" s="30" t="s">
        <v>121</v>
      </c>
      <c r="E1147" s="31" t="n">
        <v>45591</v>
      </c>
      <c r="F1147" s="30" t="s">
        <v>1016</v>
      </c>
      <c r="G1147" s="31" t="n">
        <v>45591</v>
      </c>
      <c r="H1147" s="30" t="s">
        <v>183</v>
      </c>
      <c r="I1147" s="30" t="s">
        <v>184</v>
      </c>
      <c r="J1147" s="30" t="s">
        <v>213</v>
      </c>
      <c r="K1147" s="30" t="s">
        <v>156</v>
      </c>
      <c r="L1147" s="30" t="n">
        <v>30</v>
      </c>
      <c r="M1147" s="30" t="n">
        <v>78</v>
      </c>
      <c r="N1147" s="30" t="s">
        <v>127</v>
      </c>
      <c r="O1147" s="30" t="s">
        <v>139</v>
      </c>
      <c r="P1147" s="30" t="s">
        <v>187</v>
      </c>
      <c r="Q1147" s="32" t="n">
        <v>3811.87</v>
      </c>
      <c r="R1147" s="30" t="s">
        <v>130</v>
      </c>
      <c r="S1147" s="30" t="s">
        <v>192</v>
      </c>
      <c r="T1147" s="30" t="n">
        <v>4</v>
      </c>
    </row>
    <row r="1148" customFormat="false" ht="15" hidden="false" customHeight="false" outlineLevel="0" collapsed="false">
      <c r="A1148" s="27" t="s">
        <v>2499</v>
      </c>
      <c r="B1148" s="27" t="s">
        <v>1906</v>
      </c>
      <c r="C1148" s="27" t="n">
        <v>23</v>
      </c>
      <c r="D1148" s="27" t="s">
        <v>121</v>
      </c>
      <c r="E1148" s="28" t="n">
        <v>45476</v>
      </c>
      <c r="F1148" s="27" t="s">
        <v>702</v>
      </c>
      <c r="G1148" s="28" t="n">
        <v>45477</v>
      </c>
      <c r="H1148" s="27" t="s">
        <v>183</v>
      </c>
      <c r="I1148" s="27" t="s">
        <v>212</v>
      </c>
      <c r="J1148" s="27" t="s">
        <v>431</v>
      </c>
      <c r="K1148" s="27" t="s">
        <v>138</v>
      </c>
      <c r="L1148" s="27" t="n">
        <v>67</v>
      </c>
      <c r="M1148" s="27" t="n">
        <v>44</v>
      </c>
      <c r="N1148" s="27" t="s">
        <v>127</v>
      </c>
      <c r="O1148" s="27" t="s">
        <v>128</v>
      </c>
      <c r="P1148" s="27" t="s">
        <v>140</v>
      </c>
      <c r="Q1148" s="29" t="n">
        <v>1511.72</v>
      </c>
      <c r="R1148" s="27" t="s">
        <v>130</v>
      </c>
      <c r="S1148" s="27" t="s">
        <v>520</v>
      </c>
      <c r="T1148" s="27" t="n">
        <v>5</v>
      </c>
    </row>
    <row r="1149" customFormat="false" ht="15" hidden="false" customHeight="false" outlineLevel="0" collapsed="false">
      <c r="A1149" s="30" t="s">
        <v>2500</v>
      </c>
      <c r="B1149" s="30" t="s">
        <v>2501</v>
      </c>
      <c r="C1149" s="30"/>
      <c r="D1149" s="30" t="s">
        <v>181</v>
      </c>
      <c r="E1149" s="31" t="n">
        <v>45323</v>
      </c>
      <c r="F1149" s="30" t="s">
        <v>762</v>
      </c>
      <c r="G1149" s="31" t="n">
        <v>45328</v>
      </c>
      <c r="H1149" s="30" t="s">
        <v>123</v>
      </c>
      <c r="I1149" s="30" t="s">
        <v>155</v>
      </c>
      <c r="J1149" s="30" t="s">
        <v>125</v>
      </c>
      <c r="K1149" s="30" t="s">
        <v>126</v>
      </c>
      <c r="L1149" s="30" t="n">
        <v>45</v>
      </c>
      <c r="M1149" s="30" t="n">
        <v>80</v>
      </c>
      <c r="N1149" s="30" t="s">
        <v>186</v>
      </c>
      <c r="O1149" s="30" t="s">
        <v>139</v>
      </c>
      <c r="P1149" s="30" t="s">
        <v>150</v>
      </c>
      <c r="Q1149" s="32" t="n">
        <v>8524.75</v>
      </c>
      <c r="R1149" s="30" t="s">
        <v>130</v>
      </c>
      <c r="S1149" s="30" t="s">
        <v>197</v>
      </c>
      <c r="T1149" s="30" t="n">
        <v>3</v>
      </c>
    </row>
    <row r="1150" customFormat="false" ht="15" hidden="false" customHeight="false" outlineLevel="0" collapsed="false">
      <c r="A1150" s="27" t="s">
        <v>2502</v>
      </c>
      <c r="B1150" s="27" t="s">
        <v>2503</v>
      </c>
      <c r="C1150" s="27" t="n">
        <v>44</v>
      </c>
      <c r="D1150" s="27" t="s">
        <v>181</v>
      </c>
      <c r="E1150" s="28" t="n">
        <v>45306</v>
      </c>
      <c r="F1150" s="27" t="s">
        <v>299</v>
      </c>
      <c r="G1150" s="28" t="n">
        <v>45306</v>
      </c>
      <c r="H1150" s="27" t="s">
        <v>236</v>
      </c>
      <c r="I1150" s="27" t="s">
        <v>323</v>
      </c>
      <c r="J1150" s="27" t="s">
        <v>375</v>
      </c>
      <c r="K1150" s="27" t="s">
        <v>138</v>
      </c>
      <c r="L1150" s="27" t="n">
        <v>74</v>
      </c>
      <c r="M1150" s="27" t="n">
        <v>17</v>
      </c>
      <c r="N1150" s="27" t="s">
        <v>127</v>
      </c>
      <c r="O1150" s="27" t="s">
        <v>128</v>
      </c>
      <c r="P1150" s="27" t="s">
        <v>150</v>
      </c>
      <c r="Q1150" s="29" t="n">
        <v>2352.9</v>
      </c>
      <c r="R1150" s="27" t="s">
        <v>130</v>
      </c>
      <c r="S1150" s="27" t="s">
        <v>164</v>
      </c>
      <c r="T1150" s="27" t="n">
        <v>4</v>
      </c>
    </row>
    <row r="1151" customFormat="false" ht="15" hidden="false" customHeight="false" outlineLevel="0" collapsed="false">
      <c r="A1151" s="30" t="s">
        <v>2504</v>
      </c>
      <c r="B1151" s="30" t="s">
        <v>1834</v>
      </c>
      <c r="C1151" s="30" t="n">
        <v>43</v>
      </c>
      <c r="D1151" s="30" t="s">
        <v>313</v>
      </c>
      <c r="E1151" s="31" t="n">
        <v>45418</v>
      </c>
      <c r="F1151" s="30" t="s">
        <v>1623</v>
      </c>
      <c r="G1151" s="31" t="n">
        <v>45421</v>
      </c>
      <c r="H1151" s="30" t="s">
        <v>161</v>
      </c>
      <c r="I1151" s="30" t="s">
        <v>320</v>
      </c>
      <c r="J1151" s="30" t="s">
        <v>163</v>
      </c>
      <c r="K1151" s="30" t="s">
        <v>126</v>
      </c>
      <c r="L1151" s="30" t="n">
        <v>30</v>
      </c>
      <c r="M1151" s="30" t="n">
        <v>69</v>
      </c>
      <c r="N1151" s="30" t="s">
        <v>186</v>
      </c>
      <c r="O1151" s="30" t="s">
        <v>139</v>
      </c>
      <c r="P1151" s="30" t="s">
        <v>150</v>
      </c>
      <c r="Q1151" s="32" t="n">
        <v>6764.16</v>
      </c>
      <c r="R1151" s="30" t="s">
        <v>268</v>
      </c>
      <c r="S1151" s="30" t="s">
        <v>151</v>
      </c>
      <c r="T1151" s="30" t="n">
        <v>4</v>
      </c>
    </row>
    <row r="1152" customFormat="false" ht="15" hidden="false" customHeight="false" outlineLevel="0" collapsed="false">
      <c r="A1152" s="27" t="s">
        <v>2505</v>
      </c>
      <c r="B1152" s="27" t="s">
        <v>2506</v>
      </c>
      <c r="C1152" s="27" t="n">
        <v>56</v>
      </c>
      <c r="D1152" s="27" t="s">
        <v>181</v>
      </c>
      <c r="E1152" s="28" t="n">
        <v>45426</v>
      </c>
      <c r="F1152" s="27" t="s">
        <v>326</v>
      </c>
      <c r="G1152" s="28" t="n">
        <v>45433</v>
      </c>
      <c r="H1152" s="27" t="s">
        <v>168</v>
      </c>
      <c r="I1152" s="27" t="s">
        <v>169</v>
      </c>
      <c r="J1152" s="27" t="s">
        <v>441</v>
      </c>
      <c r="K1152" s="27" t="s">
        <v>202</v>
      </c>
      <c r="L1152" s="27" t="n">
        <v>19</v>
      </c>
      <c r="M1152" s="27" t="n">
        <v>160</v>
      </c>
      <c r="N1152" s="27" t="s">
        <v>186</v>
      </c>
      <c r="O1152" s="27" t="s">
        <v>139</v>
      </c>
      <c r="P1152" s="27" t="s">
        <v>129</v>
      </c>
      <c r="Q1152" s="29" t="n">
        <v>18134.73</v>
      </c>
      <c r="R1152" s="27" t="s">
        <v>268</v>
      </c>
      <c r="S1152" s="27" t="s">
        <v>223</v>
      </c>
      <c r="T1152" s="27" t="n">
        <v>4</v>
      </c>
    </row>
    <row r="1153" customFormat="false" ht="15" hidden="false" customHeight="false" outlineLevel="0" collapsed="false">
      <c r="A1153" s="30" t="s">
        <v>2507</v>
      </c>
      <c r="B1153" s="30" t="s">
        <v>2508</v>
      </c>
      <c r="C1153" s="30" t="n">
        <v>31</v>
      </c>
      <c r="D1153" s="30" t="s">
        <v>607</v>
      </c>
      <c r="E1153" s="31" t="n">
        <v>45328</v>
      </c>
      <c r="F1153" s="30" t="s">
        <v>1155</v>
      </c>
      <c r="G1153" s="31" t="n">
        <v>45329</v>
      </c>
      <c r="H1153" s="30" t="s">
        <v>242</v>
      </c>
      <c r="I1153" s="30" t="s">
        <v>466</v>
      </c>
      <c r="J1153" s="30" t="s">
        <v>401</v>
      </c>
      <c r="K1153" s="30" t="s">
        <v>138</v>
      </c>
      <c r="L1153" s="30" t="n">
        <v>53</v>
      </c>
      <c r="M1153" s="30" t="n">
        <v>15</v>
      </c>
      <c r="N1153" s="30" t="s">
        <v>127</v>
      </c>
      <c r="O1153" s="30" t="s">
        <v>171</v>
      </c>
      <c r="P1153" s="30" t="s">
        <v>129</v>
      </c>
      <c r="Q1153" s="32" t="n">
        <v>1566.76</v>
      </c>
      <c r="R1153" s="30" t="s">
        <v>130</v>
      </c>
      <c r="S1153" s="30" t="s">
        <v>151</v>
      </c>
      <c r="T1153" s="30" t="n">
        <v>5</v>
      </c>
    </row>
    <row r="1154" customFormat="false" ht="15" hidden="false" customHeight="false" outlineLevel="0" collapsed="false">
      <c r="A1154" s="27" t="s">
        <v>2509</v>
      </c>
      <c r="B1154" s="27" t="s">
        <v>1574</v>
      </c>
      <c r="C1154" s="27" t="n">
        <v>82</v>
      </c>
      <c r="D1154" s="27" t="s">
        <v>121</v>
      </c>
      <c r="E1154" s="28" t="n">
        <v>45315</v>
      </c>
      <c r="F1154" s="27" t="s">
        <v>582</v>
      </c>
      <c r="G1154" s="28" t="n">
        <v>45316</v>
      </c>
      <c r="H1154" s="27" t="s">
        <v>236</v>
      </c>
      <c r="I1154" s="27" t="s">
        <v>237</v>
      </c>
      <c r="J1154" s="27" t="s">
        <v>287</v>
      </c>
      <c r="K1154" s="27" t="s">
        <v>138</v>
      </c>
      <c r="L1154" s="27" t="n">
        <v>38</v>
      </c>
      <c r="M1154" s="27" t="n">
        <v>19</v>
      </c>
      <c r="N1154" s="27" t="s">
        <v>127</v>
      </c>
      <c r="O1154" s="27" t="s">
        <v>128</v>
      </c>
      <c r="P1154" s="27" t="s">
        <v>140</v>
      </c>
      <c r="Q1154" s="29" t="n">
        <v>2497.7</v>
      </c>
      <c r="R1154" s="27" t="s">
        <v>130</v>
      </c>
      <c r="S1154" s="27" t="s">
        <v>141</v>
      </c>
      <c r="T1154" s="27" t="n">
        <v>4</v>
      </c>
    </row>
    <row r="1155" customFormat="false" ht="15" hidden="false" customHeight="false" outlineLevel="0" collapsed="false">
      <c r="A1155" s="30" t="s">
        <v>2510</v>
      </c>
      <c r="B1155" s="30" t="s">
        <v>1941</v>
      </c>
      <c r="C1155" s="30" t="n">
        <v>31</v>
      </c>
      <c r="D1155" s="30" t="s">
        <v>121</v>
      </c>
      <c r="E1155" s="31" t="n">
        <v>45315</v>
      </c>
      <c r="F1155" s="30" t="s">
        <v>1240</v>
      </c>
      <c r="G1155" s="31" t="n">
        <v>45315</v>
      </c>
      <c r="H1155" s="30" t="s">
        <v>161</v>
      </c>
      <c r="I1155" s="30" t="s">
        <v>320</v>
      </c>
      <c r="J1155" s="30" t="s">
        <v>426</v>
      </c>
      <c r="K1155" s="30" t="s">
        <v>138</v>
      </c>
      <c r="L1155" s="30" t="n">
        <v>78</v>
      </c>
      <c r="M1155" s="30" t="n">
        <v>34</v>
      </c>
      <c r="N1155" s="30" t="s">
        <v>127</v>
      </c>
      <c r="O1155" s="30" t="s">
        <v>139</v>
      </c>
      <c r="P1155" s="30" t="s">
        <v>187</v>
      </c>
      <c r="Q1155" s="32" t="n">
        <v>1038.36</v>
      </c>
      <c r="R1155" s="30" t="s">
        <v>130</v>
      </c>
      <c r="S1155" s="30" t="s">
        <v>197</v>
      </c>
      <c r="T1155" s="30" t="n">
        <v>4</v>
      </c>
    </row>
    <row r="1156" customFormat="false" ht="15" hidden="false" customHeight="false" outlineLevel="0" collapsed="false">
      <c r="A1156" s="27" t="s">
        <v>2511</v>
      </c>
      <c r="B1156" s="27" t="s">
        <v>2512</v>
      </c>
      <c r="C1156" s="27" t="n">
        <v>80</v>
      </c>
      <c r="D1156" s="27" t="s">
        <v>121</v>
      </c>
      <c r="E1156" s="28" t="n">
        <v>45651</v>
      </c>
      <c r="F1156" s="27" t="s">
        <v>216</v>
      </c>
      <c r="G1156" s="28" t="n">
        <v>45665</v>
      </c>
      <c r="H1156" s="27" t="s">
        <v>183</v>
      </c>
      <c r="I1156" s="27" t="s">
        <v>430</v>
      </c>
      <c r="J1156" s="27" t="s">
        <v>213</v>
      </c>
      <c r="K1156" s="27" t="s">
        <v>202</v>
      </c>
      <c r="L1156" s="27" t="n">
        <v>6</v>
      </c>
      <c r="M1156" s="27" t="n">
        <v>162</v>
      </c>
      <c r="N1156" s="27" t="s">
        <v>186</v>
      </c>
      <c r="O1156" s="27" t="s">
        <v>139</v>
      </c>
      <c r="P1156" s="27" t="s">
        <v>150</v>
      </c>
      <c r="Q1156" s="29" t="n">
        <v>18185.57</v>
      </c>
      <c r="R1156" s="27" t="s">
        <v>172</v>
      </c>
      <c r="S1156" s="27" t="s">
        <v>157</v>
      </c>
      <c r="T1156" s="27" t="n">
        <v>5</v>
      </c>
    </row>
    <row r="1157" customFormat="false" ht="15" hidden="false" customHeight="false" outlineLevel="0" collapsed="false">
      <c r="A1157" s="30" t="s">
        <v>442</v>
      </c>
      <c r="B1157" s="30" t="s">
        <v>443</v>
      </c>
      <c r="C1157" s="30" t="n">
        <v>22</v>
      </c>
      <c r="D1157" s="30" t="s">
        <v>121</v>
      </c>
      <c r="E1157" s="31" t="n">
        <v>45605</v>
      </c>
      <c r="F1157" s="30" t="s">
        <v>444</v>
      </c>
      <c r="G1157" s="31" t="n">
        <v>45607</v>
      </c>
      <c r="H1157" s="30" t="s">
        <v>217</v>
      </c>
      <c r="I1157" s="30" t="s">
        <v>344</v>
      </c>
      <c r="J1157" s="30" t="s">
        <v>388</v>
      </c>
      <c r="K1157" s="30" t="s">
        <v>156</v>
      </c>
      <c r="L1157" s="30" t="n">
        <v>70</v>
      </c>
      <c r="M1157" s="30" t="n">
        <v>67</v>
      </c>
      <c r="N1157" s="30" t="s">
        <v>127</v>
      </c>
      <c r="O1157" s="30" t="s">
        <v>171</v>
      </c>
      <c r="P1157" s="30" t="s">
        <v>140</v>
      </c>
      <c r="Q1157" s="32" t="n">
        <v>3332.61</v>
      </c>
      <c r="R1157" s="30" t="s">
        <v>130</v>
      </c>
      <c r="S1157" s="30" t="s">
        <v>192</v>
      </c>
      <c r="T1157" s="30" t="n">
        <v>4</v>
      </c>
    </row>
    <row r="1158" customFormat="false" ht="15" hidden="false" customHeight="false" outlineLevel="0" collapsed="false">
      <c r="A1158" s="27" t="s">
        <v>2513</v>
      </c>
      <c r="B1158" s="27" t="s">
        <v>632</v>
      </c>
      <c r="C1158" s="27" t="n">
        <v>23</v>
      </c>
      <c r="D1158" s="27" t="s">
        <v>181</v>
      </c>
      <c r="E1158" s="28" t="n">
        <v>45596</v>
      </c>
      <c r="F1158" s="27" t="s">
        <v>1674</v>
      </c>
      <c r="G1158" s="28" t="n">
        <v>45597</v>
      </c>
      <c r="H1158" s="27" t="s">
        <v>123</v>
      </c>
      <c r="I1158" s="27" t="s">
        <v>155</v>
      </c>
      <c r="J1158" s="27" t="s">
        <v>508</v>
      </c>
      <c r="K1158" s="27" t="s">
        <v>138</v>
      </c>
      <c r="L1158" s="27" t="n">
        <v>71</v>
      </c>
      <c r="M1158" s="27" t="n">
        <v>41</v>
      </c>
      <c r="N1158" s="27" t="s">
        <v>127</v>
      </c>
      <c r="O1158" s="27" t="s">
        <v>128</v>
      </c>
      <c r="P1158" s="27" t="s">
        <v>187</v>
      </c>
      <c r="Q1158" s="29" t="n">
        <v>1670.66</v>
      </c>
      <c r="R1158" s="27" t="s">
        <v>130</v>
      </c>
      <c r="S1158" s="27" t="s">
        <v>192</v>
      </c>
      <c r="T1158" s="27" t="n">
        <v>3</v>
      </c>
    </row>
    <row r="1159" customFormat="false" ht="15" hidden="false" customHeight="false" outlineLevel="0" collapsed="false">
      <c r="A1159" s="30" t="s">
        <v>2514</v>
      </c>
      <c r="B1159" s="30" t="s">
        <v>2515</v>
      </c>
      <c r="C1159" s="30" t="n">
        <v>47</v>
      </c>
      <c r="D1159" s="30" t="s">
        <v>121</v>
      </c>
      <c r="E1159" s="31" t="n">
        <v>45493</v>
      </c>
      <c r="F1159" s="30" t="s">
        <v>1002</v>
      </c>
      <c r="G1159" s="31" t="n">
        <v>45493</v>
      </c>
      <c r="H1159" s="30" t="s">
        <v>146</v>
      </c>
      <c r="I1159" s="30" t="s">
        <v>309</v>
      </c>
      <c r="J1159" s="30" t="s">
        <v>222</v>
      </c>
      <c r="K1159" s="30" t="s">
        <v>138</v>
      </c>
      <c r="L1159" s="30" t="n">
        <v>23</v>
      </c>
      <c r="M1159" s="30" t="n">
        <v>45</v>
      </c>
      <c r="N1159" s="30" t="s">
        <v>127</v>
      </c>
      <c r="O1159" s="30" t="s">
        <v>149</v>
      </c>
      <c r="P1159" s="30" t="s">
        <v>140</v>
      </c>
      <c r="Q1159" s="32" t="n">
        <v>1851.91</v>
      </c>
      <c r="R1159" s="30" t="s">
        <v>130</v>
      </c>
      <c r="S1159" s="30" t="s">
        <v>164</v>
      </c>
      <c r="T1159" s="30" t="n">
        <v>3</v>
      </c>
    </row>
    <row r="1160" customFormat="false" ht="15" hidden="false" customHeight="false" outlineLevel="0" collapsed="false">
      <c r="A1160" s="27" t="s">
        <v>2516</v>
      </c>
      <c r="B1160" s="27" t="s">
        <v>2053</v>
      </c>
      <c r="C1160" s="27" t="n">
        <v>70</v>
      </c>
      <c r="D1160" s="27" t="s">
        <v>181</v>
      </c>
      <c r="E1160" s="28" t="n">
        <v>45298</v>
      </c>
      <c r="F1160" s="27" t="s">
        <v>319</v>
      </c>
      <c r="G1160" s="28" t="n">
        <v>45300</v>
      </c>
      <c r="H1160" s="27" t="s">
        <v>161</v>
      </c>
      <c r="I1160" s="27" t="s">
        <v>162</v>
      </c>
      <c r="J1160" s="27" t="s">
        <v>426</v>
      </c>
      <c r="K1160" s="27" t="s">
        <v>156</v>
      </c>
      <c r="L1160" s="27" t="n">
        <v>24</v>
      </c>
      <c r="M1160" s="27" t="n">
        <v>47</v>
      </c>
      <c r="N1160" s="27" t="s">
        <v>186</v>
      </c>
      <c r="O1160" s="27" t="s">
        <v>139</v>
      </c>
      <c r="P1160" s="27" t="s">
        <v>140</v>
      </c>
      <c r="Q1160" s="29" t="n">
        <v>2965.94</v>
      </c>
      <c r="R1160" s="27" t="s">
        <v>130</v>
      </c>
      <c r="S1160" s="27" t="s">
        <v>223</v>
      </c>
      <c r="T1160" s="27" t="n">
        <v>4</v>
      </c>
    </row>
    <row r="1161" customFormat="false" ht="15" hidden="false" customHeight="false" outlineLevel="0" collapsed="false">
      <c r="A1161" s="30" t="s">
        <v>2517</v>
      </c>
      <c r="B1161" s="30" t="s">
        <v>1848</v>
      </c>
      <c r="C1161" s="30" t="n">
        <v>62</v>
      </c>
      <c r="D1161" s="30" t="s">
        <v>181</v>
      </c>
      <c r="E1161" s="31" t="n">
        <v>45396</v>
      </c>
      <c r="F1161" s="30" t="s">
        <v>2159</v>
      </c>
      <c r="G1161" s="31" t="n">
        <v>45397</v>
      </c>
      <c r="H1161" s="30" t="s">
        <v>123</v>
      </c>
      <c r="I1161" s="30" t="s">
        <v>124</v>
      </c>
      <c r="J1161" s="30" t="s">
        <v>305</v>
      </c>
      <c r="K1161" s="30" t="s">
        <v>156</v>
      </c>
      <c r="L1161" s="30" t="n">
        <v>56</v>
      </c>
      <c r="M1161" s="30" t="n">
        <v>49</v>
      </c>
      <c r="N1161" s="30" t="s">
        <v>127</v>
      </c>
      <c r="O1161" s="30" t="s">
        <v>139</v>
      </c>
      <c r="P1161" s="30" t="s">
        <v>129</v>
      </c>
      <c r="Q1161" s="32" t="n">
        <v>4494.72</v>
      </c>
      <c r="R1161" s="30" t="s">
        <v>130</v>
      </c>
      <c r="S1161" s="30" t="s">
        <v>141</v>
      </c>
      <c r="T1161" s="30" t="n">
        <v>4</v>
      </c>
    </row>
    <row r="1162" customFormat="false" ht="15" hidden="false" customHeight="false" outlineLevel="0" collapsed="false">
      <c r="A1162" s="27" t="s">
        <v>2518</v>
      </c>
      <c r="B1162" s="27" t="s">
        <v>2519</v>
      </c>
      <c r="C1162" s="27" t="n">
        <v>38</v>
      </c>
      <c r="D1162" s="27" t="s">
        <v>181</v>
      </c>
      <c r="E1162" s="28" t="n">
        <v>45561</v>
      </c>
      <c r="F1162" s="27" t="s">
        <v>1749</v>
      </c>
      <c r="G1162" s="28" t="n">
        <v>45562</v>
      </c>
      <c r="H1162" s="27" t="s">
        <v>206</v>
      </c>
      <c r="I1162" s="27" t="s">
        <v>232</v>
      </c>
      <c r="J1162" s="27" t="s">
        <v>208</v>
      </c>
      <c r="K1162" s="27" t="s">
        <v>156</v>
      </c>
      <c r="L1162" s="27" t="n">
        <v>73</v>
      </c>
      <c r="M1162" s="27" t="n">
        <v>76</v>
      </c>
      <c r="N1162" s="27" t="s">
        <v>127</v>
      </c>
      <c r="O1162" s="27" t="s">
        <v>149</v>
      </c>
      <c r="P1162" s="27" t="s">
        <v>129</v>
      </c>
      <c r="Q1162" s="29" t="n">
        <v>3602.62</v>
      </c>
      <c r="R1162" s="27" t="s">
        <v>130</v>
      </c>
      <c r="S1162" s="27" t="s">
        <v>164</v>
      </c>
      <c r="T1162" s="27" t="n">
        <v>3</v>
      </c>
    </row>
    <row r="1163" customFormat="false" ht="15" hidden="false" customHeight="false" outlineLevel="0" collapsed="false">
      <c r="A1163" s="30" t="s">
        <v>2520</v>
      </c>
      <c r="B1163" s="30" t="s">
        <v>1248</v>
      </c>
      <c r="C1163" s="30" t="n">
        <v>61</v>
      </c>
      <c r="D1163" s="30" t="s">
        <v>181</v>
      </c>
      <c r="E1163" s="31" t="n">
        <v>45376</v>
      </c>
      <c r="F1163" s="30" t="s">
        <v>405</v>
      </c>
      <c r="G1163" s="31" t="n">
        <v>45376</v>
      </c>
      <c r="H1163" s="30" t="s">
        <v>206</v>
      </c>
      <c r="I1163" s="30" t="s">
        <v>232</v>
      </c>
      <c r="J1163" s="30" t="s">
        <v>615</v>
      </c>
      <c r="K1163" s="30" t="s">
        <v>138</v>
      </c>
      <c r="L1163" s="30" t="n">
        <v>75</v>
      </c>
      <c r="M1163" s="30" t="n">
        <v>33</v>
      </c>
      <c r="N1163" s="30" t="s">
        <v>127</v>
      </c>
      <c r="O1163" s="30" t="s">
        <v>171</v>
      </c>
      <c r="P1163" s="30" t="s">
        <v>129</v>
      </c>
      <c r="Q1163" s="32" t="n">
        <v>1221.78</v>
      </c>
      <c r="R1163" s="30" t="s">
        <v>130</v>
      </c>
      <c r="S1163" s="30" t="s">
        <v>164</v>
      </c>
      <c r="T1163" s="30" t="n">
        <v>5</v>
      </c>
    </row>
    <row r="1164" customFormat="false" ht="15" hidden="false" customHeight="false" outlineLevel="0" collapsed="false">
      <c r="A1164" s="27" t="s">
        <v>2521</v>
      </c>
      <c r="B1164" s="27" t="s">
        <v>2032</v>
      </c>
      <c r="C1164" s="27" t="n">
        <v>30</v>
      </c>
      <c r="D1164" s="27" t="s">
        <v>121</v>
      </c>
      <c r="E1164" s="28" t="n">
        <v>45501</v>
      </c>
      <c r="F1164" s="27" t="s">
        <v>961</v>
      </c>
      <c r="G1164" s="28" t="n">
        <v>45502</v>
      </c>
      <c r="H1164" s="27" t="s">
        <v>135</v>
      </c>
      <c r="I1164" s="27" t="s">
        <v>251</v>
      </c>
      <c r="J1164" s="27" t="s">
        <v>618</v>
      </c>
      <c r="K1164" s="27" t="s">
        <v>138</v>
      </c>
      <c r="L1164" s="27" t="n">
        <v>64</v>
      </c>
      <c r="M1164" s="27" t="n">
        <v>15</v>
      </c>
      <c r="N1164" s="27" t="s">
        <v>127</v>
      </c>
      <c r="O1164" s="27" t="s">
        <v>149</v>
      </c>
      <c r="P1164" s="27" t="s">
        <v>140</v>
      </c>
      <c r="Q1164" s="29" t="n">
        <v>900.07</v>
      </c>
      <c r="R1164" s="27" t="s">
        <v>130</v>
      </c>
      <c r="S1164" s="27" t="s">
        <v>197</v>
      </c>
      <c r="T1164" s="27" t="n">
        <v>5</v>
      </c>
    </row>
    <row r="1165" customFormat="false" ht="15" hidden="false" customHeight="false" outlineLevel="0" collapsed="false">
      <c r="A1165" s="30" t="s">
        <v>2522</v>
      </c>
      <c r="B1165" s="30" t="s">
        <v>1131</v>
      </c>
      <c r="C1165" s="30" t="n">
        <v>43</v>
      </c>
      <c r="D1165" s="30" t="s">
        <v>121</v>
      </c>
      <c r="E1165" s="31" t="n">
        <v>45614</v>
      </c>
      <c r="F1165" s="30" t="s">
        <v>1160</v>
      </c>
      <c r="G1165" s="31" t="n">
        <v>45622</v>
      </c>
      <c r="H1165" s="30" t="s">
        <v>236</v>
      </c>
      <c r="I1165" s="30" t="s">
        <v>237</v>
      </c>
      <c r="J1165" s="30" t="s">
        <v>455</v>
      </c>
      <c r="K1165" s="30" t="s">
        <v>202</v>
      </c>
      <c r="L1165" s="30" t="n">
        <v>12</v>
      </c>
      <c r="M1165" s="30" t="n">
        <v>201</v>
      </c>
      <c r="N1165" s="30" t="s">
        <v>186</v>
      </c>
      <c r="O1165" s="30" t="s">
        <v>128</v>
      </c>
      <c r="P1165" s="30" t="s">
        <v>187</v>
      </c>
      <c r="Q1165" s="32" t="n">
        <v>17594.33</v>
      </c>
      <c r="R1165" s="30" t="s">
        <v>172</v>
      </c>
      <c r="S1165" s="30" t="s">
        <v>151</v>
      </c>
      <c r="T1165" s="30" t="n">
        <v>4</v>
      </c>
    </row>
    <row r="1166" customFormat="false" ht="15" hidden="false" customHeight="false" outlineLevel="0" collapsed="false">
      <c r="A1166" s="27" t="s">
        <v>2523</v>
      </c>
      <c r="B1166" s="27" t="s">
        <v>2524</v>
      </c>
      <c r="C1166" s="27" t="n">
        <v>28</v>
      </c>
      <c r="D1166" s="27" t="s">
        <v>121</v>
      </c>
      <c r="E1166" s="28" t="n">
        <v>45633</v>
      </c>
      <c r="F1166" s="27" t="s">
        <v>1255</v>
      </c>
      <c r="G1166" s="28" t="n">
        <v>45634</v>
      </c>
      <c r="H1166" s="27" t="s">
        <v>146</v>
      </c>
      <c r="I1166" s="27" t="s">
        <v>309</v>
      </c>
      <c r="J1166" s="27" t="s">
        <v>222</v>
      </c>
      <c r="K1166" s="27" t="s">
        <v>138</v>
      </c>
      <c r="L1166" s="27" t="n">
        <v>74</v>
      </c>
      <c r="M1166" s="27" t="n">
        <v>41</v>
      </c>
      <c r="N1166" s="27" t="s">
        <v>127</v>
      </c>
      <c r="O1166" s="27" t="s">
        <v>139</v>
      </c>
      <c r="P1166" s="27" t="s">
        <v>140</v>
      </c>
      <c r="Q1166" s="29" t="n">
        <v>2402.31</v>
      </c>
      <c r="R1166" s="27" t="s">
        <v>130</v>
      </c>
      <c r="S1166" s="27" t="s">
        <v>223</v>
      </c>
      <c r="T1166" s="27" t="n">
        <v>5</v>
      </c>
    </row>
    <row r="1167" customFormat="false" ht="15" hidden="false" customHeight="false" outlineLevel="0" collapsed="false">
      <c r="A1167" s="30" t="s">
        <v>2525</v>
      </c>
      <c r="B1167" s="30" t="s">
        <v>2526</v>
      </c>
      <c r="C1167" s="30" t="n">
        <v>29</v>
      </c>
      <c r="D1167" s="30" t="s">
        <v>181</v>
      </c>
      <c r="E1167" s="31" t="n">
        <v>45601</v>
      </c>
      <c r="F1167" s="30" t="s">
        <v>1084</v>
      </c>
      <c r="G1167" s="31" t="n">
        <v>45601</v>
      </c>
      <c r="H1167" s="30" t="s">
        <v>236</v>
      </c>
      <c r="I1167" s="30" t="s">
        <v>237</v>
      </c>
      <c r="J1167" s="30" t="s">
        <v>287</v>
      </c>
      <c r="K1167" s="30" t="s">
        <v>156</v>
      </c>
      <c r="L1167" s="30" t="n">
        <v>22</v>
      </c>
      <c r="M1167" s="30" t="n">
        <v>30</v>
      </c>
      <c r="N1167" s="30" t="s">
        <v>186</v>
      </c>
      <c r="O1167" s="30" t="s">
        <v>139</v>
      </c>
      <c r="P1167" s="30" t="s">
        <v>129</v>
      </c>
      <c r="Q1167" s="32" t="n">
        <v>4187.56</v>
      </c>
      <c r="R1167" s="30" t="s">
        <v>268</v>
      </c>
      <c r="S1167" s="30" t="s">
        <v>197</v>
      </c>
      <c r="T1167" s="30" t="n">
        <v>3</v>
      </c>
    </row>
    <row r="1168" customFormat="false" ht="15" hidden="false" customHeight="false" outlineLevel="0" collapsed="false">
      <c r="A1168" s="27" t="s">
        <v>2527</v>
      </c>
      <c r="B1168" s="27" t="s">
        <v>2528</v>
      </c>
      <c r="C1168" s="27" t="n">
        <v>64</v>
      </c>
      <c r="D1168" s="27" t="s">
        <v>181</v>
      </c>
      <c r="E1168" s="28" t="n">
        <v>45320</v>
      </c>
      <c r="F1168" s="27" t="s">
        <v>1073</v>
      </c>
      <c r="G1168" s="28" t="n">
        <v>45320</v>
      </c>
      <c r="H1168" s="27" t="s">
        <v>242</v>
      </c>
      <c r="I1168" s="27" t="s">
        <v>315</v>
      </c>
      <c r="J1168" s="27" t="s">
        <v>422</v>
      </c>
      <c r="K1168" s="27" t="s">
        <v>138</v>
      </c>
      <c r="L1168" s="27" t="n">
        <v>86</v>
      </c>
      <c r="M1168" s="27" t="n">
        <v>24</v>
      </c>
      <c r="N1168" s="27" t="s">
        <v>127</v>
      </c>
      <c r="O1168" s="27" t="s">
        <v>139</v>
      </c>
      <c r="P1168" s="27" t="s">
        <v>150</v>
      </c>
      <c r="Q1168" s="29" t="n">
        <v>1712.42</v>
      </c>
      <c r="R1168" s="27" t="s">
        <v>130</v>
      </c>
      <c r="S1168" s="27" t="s">
        <v>141</v>
      </c>
      <c r="T1168" s="27" t="n">
        <v>4</v>
      </c>
    </row>
    <row r="1169" customFormat="false" ht="15" hidden="false" customHeight="false" outlineLevel="0" collapsed="false">
      <c r="A1169" s="30" t="s">
        <v>2529</v>
      </c>
      <c r="B1169" s="30" t="s">
        <v>2530</v>
      </c>
      <c r="C1169" s="30" t="n">
        <v>31</v>
      </c>
      <c r="D1169" s="30" t="s">
        <v>121</v>
      </c>
      <c r="E1169" s="31" t="n">
        <v>45405</v>
      </c>
      <c r="F1169" s="30" t="s">
        <v>2531</v>
      </c>
      <c r="G1169" s="31" t="n">
        <v>45409</v>
      </c>
      <c r="H1169" s="30" t="s">
        <v>217</v>
      </c>
      <c r="I1169" s="30" t="s">
        <v>392</v>
      </c>
      <c r="J1169" s="30" t="s">
        <v>283</v>
      </c>
      <c r="K1169" s="30" t="s">
        <v>126</v>
      </c>
      <c r="L1169" s="30" t="n">
        <v>18</v>
      </c>
      <c r="M1169" s="30" t="n">
        <v>131</v>
      </c>
      <c r="N1169" s="30" t="s">
        <v>186</v>
      </c>
      <c r="O1169" s="30" t="s">
        <v>171</v>
      </c>
      <c r="P1169" s="30" t="s">
        <v>129</v>
      </c>
      <c r="Q1169" s="32" t="n">
        <v>9450.79</v>
      </c>
      <c r="R1169" s="30" t="s">
        <v>172</v>
      </c>
      <c r="S1169" s="30" t="s">
        <v>432</v>
      </c>
      <c r="T1169" s="30" t="n">
        <v>3</v>
      </c>
    </row>
    <row r="1170" customFormat="false" ht="15" hidden="false" customHeight="false" outlineLevel="0" collapsed="false">
      <c r="A1170" s="27" t="s">
        <v>2532</v>
      </c>
      <c r="B1170" s="27" t="s">
        <v>2533</v>
      </c>
      <c r="C1170" s="27" t="n">
        <v>29</v>
      </c>
      <c r="D1170" s="27" t="s">
        <v>121</v>
      </c>
      <c r="E1170" s="28" t="n">
        <v>45653</v>
      </c>
      <c r="F1170" s="27" t="s">
        <v>611</v>
      </c>
      <c r="G1170" s="28" t="n">
        <v>45655</v>
      </c>
      <c r="H1170" s="27" t="s">
        <v>183</v>
      </c>
      <c r="I1170" s="27" t="s">
        <v>184</v>
      </c>
      <c r="J1170" s="27" t="s">
        <v>411</v>
      </c>
      <c r="K1170" s="27" t="s">
        <v>126</v>
      </c>
      <c r="L1170" s="27" t="n">
        <v>6</v>
      </c>
      <c r="M1170" s="27" t="n">
        <v>105</v>
      </c>
      <c r="N1170" s="27" t="s">
        <v>127</v>
      </c>
      <c r="O1170" s="27" t="s">
        <v>149</v>
      </c>
      <c r="P1170" s="27" t="s">
        <v>129</v>
      </c>
      <c r="Q1170" s="29" t="n">
        <v>7846.1</v>
      </c>
      <c r="R1170" s="27" t="s">
        <v>130</v>
      </c>
      <c r="S1170" s="27" t="s">
        <v>432</v>
      </c>
      <c r="T1170" s="27" t="n">
        <v>5</v>
      </c>
    </row>
    <row r="1171" customFormat="false" ht="15" hidden="false" customHeight="false" outlineLevel="0" collapsed="false">
      <c r="A1171" s="30" t="s">
        <v>2534</v>
      </c>
      <c r="B1171" s="30" t="s">
        <v>963</v>
      </c>
      <c r="C1171" s="30" t="n">
        <v>87</v>
      </c>
      <c r="D1171" s="30" t="s">
        <v>313</v>
      </c>
      <c r="E1171" s="31" t="n">
        <v>45641</v>
      </c>
      <c r="F1171" s="30" t="s">
        <v>1047</v>
      </c>
      <c r="G1171" s="31" t="n">
        <v>45642</v>
      </c>
      <c r="H1171" s="30" t="s">
        <v>206</v>
      </c>
      <c r="I1171" s="30" t="s">
        <v>207</v>
      </c>
      <c r="J1171" s="30" t="s">
        <v>615</v>
      </c>
      <c r="K1171" s="30" t="s">
        <v>138</v>
      </c>
      <c r="L1171" s="30" t="n">
        <v>24</v>
      </c>
      <c r="M1171" s="30" t="n">
        <v>15</v>
      </c>
      <c r="N1171" s="30" t="s">
        <v>127</v>
      </c>
      <c r="O1171" s="30" t="s">
        <v>139</v>
      </c>
      <c r="P1171" s="30" t="s">
        <v>187</v>
      </c>
      <c r="Q1171" s="32" t="n">
        <v>1900.62</v>
      </c>
      <c r="R1171" s="30" t="s">
        <v>130</v>
      </c>
      <c r="S1171" s="30" t="s">
        <v>151</v>
      </c>
      <c r="T1171" s="30" t="n">
        <v>3</v>
      </c>
    </row>
    <row r="1172" customFormat="false" ht="15" hidden="false" customHeight="false" outlineLevel="0" collapsed="false">
      <c r="A1172" s="27" t="s">
        <v>2535</v>
      </c>
      <c r="B1172" s="27" t="s">
        <v>2536</v>
      </c>
      <c r="C1172" s="27" t="n">
        <v>65</v>
      </c>
      <c r="D1172" s="27" t="s">
        <v>121</v>
      </c>
      <c r="E1172" s="28" t="n">
        <v>45374</v>
      </c>
      <c r="F1172" s="27" t="s">
        <v>1583</v>
      </c>
      <c r="G1172" s="28" t="n">
        <v>45374</v>
      </c>
      <c r="H1172" s="27" t="s">
        <v>242</v>
      </c>
      <c r="I1172" s="27" t="s">
        <v>315</v>
      </c>
      <c r="J1172" s="27" t="s">
        <v>422</v>
      </c>
      <c r="K1172" s="27" t="s">
        <v>156</v>
      </c>
      <c r="L1172" s="27" t="n">
        <v>41</v>
      </c>
      <c r="M1172" s="27" t="n">
        <v>57</v>
      </c>
      <c r="N1172" s="27" t="s">
        <v>186</v>
      </c>
      <c r="O1172" s="27" t="s">
        <v>139</v>
      </c>
      <c r="P1172" s="27" t="s">
        <v>129</v>
      </c>
      <c r="Q1172" s="29" t="n">
        <v>3436.3</v>
      </c>
      <c r="R1172" s="27" t="s">
        <v>130</v>
      </c>
      <c r="S1172" s="27" t="s">
        <v>192</v>
      </c>
      <c r="T1172" s="27" t="n">
        <v>3</v>
      </c>
    </row>
    <row r="1173" customFormat="false" ht="15" hidden="false" customHeight="false" outlineLevel="0" collapsed="false">
      <c r="A1173" s="30" t="s">
        <v>2537</v>
      </c>
      <c r="B1173" s="30" t="s">
        <v>468</v>
      </c>
      <c r="C1173" s="30" t="n">
        <v>23</v>
      </c>
      <c r="D1173" s="30" t="s">
        <v>607</v>
      </c>
      <c r="E1173" s="31" t="n">
        <v>45394</v>
      </c>
      <c r="F1173" s="30" t="s">
        <v>1614</v>
      </c>
      <c r="G1173" s="31" t="n">
        <v>45394</v>
      </c>
      <c r="H1173" s="30" t="s">
        <v>242</v>
      </c>
      <c r="I1173" s="30" t="s">
        <v>243</v>
      </c>
      <c r="J1173" s="30" t="s">
        <v>401</v>
      </c>
      <c r="K1173" s="30" t="s">
        <v>138</v>
      </c>
      <c r="L1173" s="30" t="n">
        <v>66</v>
      </c>
      <c r="M1173" s="30" t="n">
        <v>44</v>
      </c>
      <c r="N1173" s="30" t="s">
        <v>127</v>
      </c>
      <c r="O1173" s="30" t="s">
        <v>171</v>
      </c>
      <c r="P1173" s="30" t="s">
        <v>129</v>
      </c>
      <c r="Q1173" s="32" t="n">
        <v>1041.44</v>
      </c>
      <c r="R1173" s="30" t="s">
        <v>130</v>
      </c>
      <c r="S1173" s="30" t="s">
        <v>157</v>
      </c>
      <c r="T1173" s="30" t="n">
        <v>3</v>
      </c>
    </row>
    <row r="1174" customFormat="false" ht="15" hidden="false" customHeight="false" outlineLevel="0" collapsed="false">
      <c r="A1174" s="27" t="s">
        <v>2538</v>
      </c>
      <c r="B1174" s="27" t="s">
        <v>2539</v>
      </c>
      <c r="C1174" s="27" t="n">
        <v>38</v>
      </c>
      <c r="D1174" s="27" t="s">
        <v>121</v>
      </c>
      <c r="E1174" s="28" t="n">
        <v>45317</v>
      </c>
      <c r="F1174" s="27" t="s">
        <v>1155</v>
      </c>
      <c r="G1174" s="28" t="n">
        <v>45318</v>
      </c>
      <c r="H1174" s="27" t="s">
        <v>242</v>
      </c>
      <c r="I1174" s="27" t="s">
        <v>243</v>
      </c>
      <c r="J1174" s="27" t="s">
        <v>316</v>
      </c>
      <c r="K1174" s="27" t="s">
        <v>156</v>
      </c>
      <c r="L1174" s="27" t="n">
        <v>40</v>
      </c>
      <c r="M1174" s="27" t="n">
        <v>78</v>
      </c>
      <c r="N1174" s="27" t="s">
        <v>127</v>
      </c>
      <c r="O1174" s="27" t="s">
        <v>139</v>
      </c>
      <c r="P1174" s="27" t="s">
        <v>187</v>
      </c>
      <c r="Q1174" s="29" t="n">
        <v>4593.44</v>
      </c>
      <c r="R1174" s="27" t="s">
        <v>130</v>
      </c>
      <c r="S1174" s="27" t="s">
        <v>131</v>
      </c>
      <c r="T1174" s="27" t="n">
        <v>5</v>
      </c>
    </row>
    <row r="1175" customFormat="false" ht="15" hidden="false" customHeight="false" outlineLevel="0" collapsed="false">
      <c r="A1175" s="30" t="s">
        <v>2540</v>
      </c>
      <c r="B1175" s="30" t="s">
        <v>875</v>
      </c>
      <c r="C1175" s="30" t="n">
        <v>65</v>
      </c>
      <c r="D1175" s="30" t="s">
        <v>181</v>
      </c>
      <c r="E1175" s="31" t="n">
        <v>45340</v>
      </c>
      <c r="F1175" s="30" t="s">
        <v>805</v>
      </c>
      <c r="G1175" s="31" t="n">
        <v>45341</v>
      </c>
      <c r="H1175" s="30" t="s">
        <v>183</v>
      </c>
      <c r="I1175" s="30" t="s">
        <v>430</v>
      </c>
      <c r="J1175" s="30" t="s">
        <v>213</v>
      </c>
      <c r="K1175" s="30" t="s">
        <v>138</v>
      </c>
      <c r="L1175" s="30" t="n">
        <v>29</v>
      </c>
      <c r="M1175" s="30" t="n">
        <v>36</v>
      </c>
      <c r="N1175" s="30" t="s">
        <v>127</v>
      </c>
      <c r="O1175" s="30" t="s">
        <v>149</v>
      </c>
      <c r="P1175" s="30" t="s">
        <v>187</v>
      </c>
      <c r="Q1175" s="32" t="n">
        <v>1198.71</v>
      </c>
      <c r="R1175" s="30" t="s">
        <v>130</v>
      </c>
      <c r="S1175" s="30" t="s">
        <v>131</v>
      </c>
      <c r="T1175" s="30" t="n">
        <v>4</v>
      </c>
    </row>
    <row r="1176" customFormat="false" ht="15" hidden="false" customHeight="false" outlineLevel="0" collapsed="false">
      <c r="A1176" s="27" t="s">
        <v>2541</v>
      </c>
      <c r="B1176" s="27" t="s">
        <v>784</v>
      </c>
      <c r="C1176" s="27" t="n">
        <v>38</v>
      </c>
      <c r="D1176" s="27" t="s">
        <v>181</v>
      </c>
      <c r="E1176" s="28" t="n">
        <v>45616</v>
      </c>
      <c r="F1176" s="27" t="s">
        <v>1349</v>
      </c>
      <c r="G1176" s="28" t="n">
        <v>45617</v>
      </c>
      <c r="H1176" s="27" t="s">
        <v>168</v>
      </c>
      <c r="I1176" s="27" t="s">
        <v>366</v>
      </c>
      <c r="J1176" s="27" t="s">
        <v>191</v>
      </c>
      <c r="K1176" s="27" t="s">
        <v>126</v>
      </c>
      <c r="L1176" s="27" t="n">
        <v>45</v>
      </c>
      <c r="M1176" s="27" t="n">
        <v>107</v>
      </c>
      <c r="N1176" s="27" t="s">
        <v>186</v>
      </c>
      <c r="O1176" s="27" t="s">
        <v>171</v>
      </c>
      <c r="P1176" s="27" t="s">
        <v>150</v>
      </c>
      <c r="Q1176" s="29" t="n">
        <v>7520.68</v>
      </c>
      <c r="R1176" s="27" t="s">
        <v>130</v>
      </c>
      <c r="S1176" s="27" t="s">
        <v>141</v>
      </c>
      <c r="T1176" s="27" t="n">
        <v>5</v>
      </c>
    </row>
    <row r="1177" customFormat="false" ht="15" hidden="false" customHeight="false" outlineLevel="0" collapsed="false">
      <c r="A1177" s="30" t="s">
        <v>2542</v>
      </c>
      <c r="B1177" s="30" t="s">
        <v>2543</v>
      </c>
      <c r="C1177" s="30" t="n">
        <v>41</v>
      </c>
      <c r="D1177" s="30" t="s">
        <v>121</v>
      </c>
      <c r="E1177" s="31" t="n">
        <v>45390</v>
      </c>
      <c r="F1177" s="30" t="s">
        <v>759</v>
      </c>
      <c r="G1177" s="31" t="n">
        <v>45393</v>
      </c>
      <c r="H1177" s="30" t="s">
        <v>206</v>
      </c>
      <c r="I1177" s="30" t="s">
        <v>232</v>
      </c>
      <c r="J1177" s="30" t="s">
        <v>208</v>
      </c>
      <c r="K1177" s="30" t="s">
        <v>126</v>
      </c>
      <c r="L1177" s="30" t="n">
        <v>32</v>
      </c>
      <c r="M1177" s="30" t="n">
        <v>60</v>
      </c>
      <c r="N1177" s="30" t="s">
        <v>186</v>
      </c>
      <c r="O1177" s="30" t="s">
        <v>128</v>
      </c>
      <c r="P1177" s="30" t="s">
        <v>140</v>
      </c>
      <c r="Q1177" s="32" t="n">
        <v>7456.07</v>
      </c>
      <c r="R1177" s="30" t="s">
        <v>130</v>
      </c>
      <c r="S1177" s="30" t="s">
        <v>141</v>
      </c>
      <c r="T1177" s="30" t="n">
        <v>3</v>
      </c>
    </row>
    <row r="1178" customFormat="false" ht="15" hidden="false" customHeight="false" outlineLevel="0" collapsed="false">
      <c r="A1178" s="27" t="s">
        <v>2544</v>
      </c>
      <c r="B1178" s="27" t="s">
        <v>2545</v>
      </c>
      <c r="C1178" s="27" t="n">
        <v>50</v>
      </c>
      <c r="D1178" s="27" t="s">
        <v>121</v>
      </c>
      <c r="E1178" s="28" t="n">
        <v>45597</v>
      </c>
      <c r="F1178" s="27" t="s">
        <v>1524</v>
      </c>
      <c r="G1178" s="28" t="n">
        <v>45598</v>
      </c>
      <c r="H1178" s="27" t="s">
        <v>183</v>
      </c>
      <c r="I1178" s="27" t="s">
        <v>184</v>
      </c>
      <c r="J1178" s="27" t="s">
        <v>431</v>
      </c>
      <c r="K1178" s="27" t="s">
        <v>126</v>
      </c>
      <c r="L1178" s="27" t="n">
        <v>37</v>
      </c>
      <c r="M1178" s="27" t="n">
        <v>118</v>
      </c>
      <c r="N1178" s="27" t="s">
        <v>186</v>
      </c>
      <c r="O1178" s="27" t="s">
        <v>128</v>
      </c>
      <c r="P1178" s="27" t="s">
        <v>150</v>
      </c>
      <c r="Q1178" s="29" t="n">
        <v>7337.4</v>
      </c>
      <c r="R1178" s="27" t="s">
        <v>130</v>
      </c>
      <c r="S1178" s="27" t="s">
        <v>151</v>
      </c>
      <c r="T1178" s="27"/>
    </row>
    <row r="1179" customFormat="false" ht="15" hidden="false" customHeight="false" outlineLevel="0" collapsed="false">
      <c r="A1179" s="30" t="s">
        <v>2546</v>
      </c>
      <c r="B1179" s="30" t="s">
        <v>2547</v>
      </c>
      <c r="C1179" s="30" t="n">
        <v>19</v>
      </c>
      <c r="D1179" s="30" t="s">
        <v>121</v>
      </c>
      <c r="E1179" s="31" t="n">
        <v>45474</v>
      </c>
      <c r="F1179" s="30" t="s">
        <v>532</v>
      </c>
      <c r="G1179" s="31" t="n">
        <v>45480</v>
      </c>
      <c r="H1179" s="30" t="s">
        <v>242</v>
      </c>
      <c r="I1179" s="30" t="s">
        <v>315</v>
      </c>
      <c r="J1179" s="30" t="s">
        <v>363</v>
      </c>
      <c r="K1179" s="30" t="s">
        <v>126</v>
      </c>
      <c r="L1179" s="30" t="n">
        <v>42</v>
      </c>
      <c r="M1179" s="30" t="n">
        <v>142</v>
      </c>
      <c r="N1179" s="30" t="s">
        <v>186</v>
      </c>
      <c r="O1179" s="30" t="s">
        <v>128</v>
      </c>
      <c r="P1179" s="30" t="s">
        <v>129</v>
      </c>
      <c r="Q1179" s="32" t="n">
        <v>8381.26</v>
      </c>
      <c r="R1179" s="30" t="s">
        <v>268</v>
      </c>
      <c r="S1179" s="30" t="s">
        <v>164</v>
      </c>
      <c r="T1179" s="30" t="n">
        <v>4</v>
      </c>
    </row>
    <row r="1180" customFormat="false" ht="15" hidden="false" customHeight="false" outlineLevel="0" collapsed="false">
      <c r="A1180" s="27" t="s">
        <v>2548</v>
      </c>
      <c r="B1180" s="27" t="s">
        <v>1110</v>
      </c>
      <c r="C1180" s="27" t="n">
        <v>53</v>
      </c>
      <c r="D1180" s="27" t="s">
        <v>121</v>
      </c>
      <c r="E1180" s="28" t="n">
        <v>45375</v>
      </c>
      <c r="F1180" s="27" t="s">
        <v>1281</v>
      </c>
      <c r="G1180" s="28" t="n">
        <v>45376</v>
      </c>
      <c r="H1180" s="27" t="s">
        <v>206</v>
      </c>
      <c r="I1180" s="27" t="s">
        <v>300</v>
      </c>
      <c r="J1180" s="27" t="s">
        <v>469</v>
      </c>
      <c r="K1180" s="27" t="s">
        <v>126</v>
      </c>
      <c r="L1180" s="27" t="n">
        <v>45</v>
      </c>
      <c r="M1180" s="27" t="n">
        <v>45</v>
      </c>
      <c r="N1180" s="27" t="s">
        <v>127</v>
      </c>
      <c r="O1180" s="27" t="s">
        <v>128</v>
      </c>
      <c r="P1180" s="27" t="s">
        <v>129</v>
      </c>
      <c r="Q1180" s="29" t="n">
        <v>7625.12</v>
      </c>
      <c r="R1180" s="27" t="s">
        <v>172</v>
      </c>
      <c r="S1180" s="27" t="s">
        <v>178</v>
      </c>
      <c r="T1180" s="27"/>
    </row>
    <row r="1181" customFormat="false" ht="15" hidden="false" customHeight="false" outlineLevel="0" collapsed="false">
      <c r="A1181" s="30" t="s">
        <v>2549</v>
      </c>
      <c r="B1181" s="30" t="s">
        <v>2550</v>
      </c>
      <c r="C1181" s="30" t="n">
        <v>20</v>
      </c>
      <c r="D1181" s="30" t="s">
        <v>486</v>
      </c>
      <c r="E1181" s="31" t="n">
        <v>45570</v>
      </c>
      <c r="F1181" s="30" t="s">
        <v>391</v>
      </c>
      <c r="G1181" s="31" t="n">
        <v>45570</v>
      </c>
      <c r="H1181" s="30" t="s">
        <v>161</v>
      </c>
      <c r="I1181" s="30" t="s">
        <v>162</v>
      </c>
      <c r="J1181" s="30" t="s">
        <v>426</v>
      </c>
      <c r="K1181" s="30" t="s">
        <v>138</v>
      </c>
      <c r="L1181" s="30" t="n">
        <v>59</v>
      </c>
      <c r="M1181" s="30" t="n">
        <v>44</v>
      </c>
      <c r="N1181" s="30" t="s">
        <v>127</v>
      </c>
      <c r="O1181" s="30" t="s">
        <v>128</v>
      </c>
      <c r="P1181" s="30" t="s">
        <v>187</v>
      </c>
      <c r="Q1181" s="32" t="n">
        <v>1684.97</v>
      </c>
      <c r="R1181" s="30" t="s">
        <v>268</v>
      </c>
      <c r="S1181" s="30" t="s">
        <v>335</v>
      </c>
      <c r="T1181" s="30" t="n">
        <v>4</v>
      </c>
    </row>
    <row r="1182" customFormat="false" ht="15" hidden="false" customHeight="false" outlineLevel="0" collapsed="false">
      <c r="A1182" s="27" t="s">
        <v>2551</v>
      </c>
      <c r="B1182" s="27" t="s">
        <v>2137</v>
      </c>
      <c r="C1182" s="27" t="n">
        <v>21</v>
      </c>
      <c r="D1182" s="27" t="s">
        <v>121</v>
      </c>
      <c r="E1182" s="28" t="n">
        <v>45625</v>
      </c>
      <c r="F1182" s="27" t="s">
        <v>549</v>
      </c>
      <c r="G1182" s="28" t="n">
        <v>45628</v>
      </c>
      <c r="H1182" s="27" t="s">
        <v>217</v>
      </c>
      <c r="I1182" s="27" t="s">
        <v>282</v>
      </c>
      <c r="J1182" s="27" t="s">
        <v>283</v>
      </c>
      <c r="K1182" s="27" t="s">
        <v>126</v>
      </c>
      <c r="L1182" s="27" t="n">
        <v>26</v>
      </c>
      <c r="M1182" s="27" t="n">
        <v>130</v>
      </c>
      <c r="N1182" s="27" t="s">
        <v>186</v>
      </c>
      <c r="O1182" s="27" t="s">
        <v>139</v>
      </c>
      <c r="P1182" s="27" t="s">
        <v>129</v>
      </c>
      <c r="Q1182" s="29" t="n">
        <v>8823.04</v>
      </c>
      <c r="R1182" s="27" t="s">
        <v>172</v>
      </c>
      <c r="S1182" s="27" t="s">
        <v>131</v>
      </c>
      <c r="T1182" s="27" t="n">
        <v>3</v>
      </c>
    </row>
    <row r="1183" customFormat="false" ht="15" hidden="false" customHeight="false" outlineLevel="0" collapsed="false">
      <c r="A1183" s="30" t="s">
        <v>2552</v>
      </c>
      <c r="B1183" s="30" t="s">
        <v>2553</v>
      </c>
      <c r="C1183" s="30" t="n">
        <v>-5</v>
      </c>
      <c r="D1183" s="30" t="s">
        <v>181</v>
      </c>
      <c r="E1183" s="31" t="n">
        <v>45592</v>
      </c>
      <c r="F1183" s="30" t="s">
        <v>940</v>
      </c>
      <c r="G1183" s="31" t="n">
        <v>45593</v>
      </c>
      <c r="H1183" s="30" t="s">
        <v>217</v>
      </c>
      <c r="I1183" s="30" t="s">
        <v>282</v>
      </c>
      <c r="J1183" s="30" t="s">
        <v>483</v>
      </c>
      <c r="K1183" s="30" t="s">
        <v>126</v>
      </c>
      <c r="L1183" s="30" t="n">
        <v>23</v>
      </c>
      <c r="M1183" s="30" t="n">
        <v>137</v>
      </c>
      <c r="N1183" s="30" t="s">
        <v>127</v>
      </c>
      <c r="O1183" s="30" t="s">
        <v>149</v>
      </c>
      <c r="P1183" s="30" t="s">
        <v>150</v>
      </c>
      <c r="Q1183" s="32" t="n">
        <v>8249.95</v>
      </c>
      <c r="R1183" s="30" t="s">
        <v>172</v>
      </c>
      <c r="S1183" s="30" t="s">
        <v>178</v>
      </c>
      <c r="T1183" s="30" t="n">
        <v>4</v>
      </c>
    </row>
    <row r="1184" customFormat="false" ht="15" hidden="false" customHeight="false" outlineLevel="0" collapsed="false">
      <c r="A1184" s="27" t="s">
        <v>2554</v>
      </c>
      <c r="B1184" s="27" t="s">
        <v>926</v>
      </c>
      <c r="C1184" s="27" t="n">
        <v>-5</v>
      </c>
      <c r="D1184" s="27" t="s">
        <v>121</v>
      </c>
      <c r="E1184" s="28" t="n">
        <v>45434</v>
      </c>
      <c r="F1184" s="27" t="s">
        <v>893</v>
      </c>
      <c r="G1184" s="28" t="n">
        <v>45435</v>
      </c>
      <c r="H1184" s="27" t="s">
        <v>168</v>
      </c>
      <c r="I1184" s="27" t="s">
        <v>366</v>
      </c>
      <c r="J1184" s="27" t="s">
        <v>170</v>
      </c>
      <c r="K1184" s="27" t="s">
        <v>138</v>
      </c>
      <c r="L1184" s="27" t="n">
        <v>34</v>
      </c>
      <c r="M1184" s="27" t="n">
        <v>39</v>
      </c>
      <c r="N1184" s="27" t="s">
        <v>127</v>
      </c>
      <c r="O1184" s="27" t="s">
        <v>139</v>
      </c>
      <c r="P1184" s="27" t="s">
        <v>140</v>
      </c>
      <c r="Q1184" s="29" t="n">
        <v>2240.58</v>
      </c>
      <c r="R1184" s="27" t="s">
        <v>130</v>
      </c>
      <c r="S1184" s="27" t="s">
        <v>223</v>
      </c>
      <c r="T1184" s="27" t="n">
        <v>4</v>
      </c>
    </row>
    <row r="1185" customFormat="false" ht="15" hidden="false" customHeight="false" outlineLevel="0" collapsed="false">
      <c r="A1185" s="30" t="s">
        <v>2555</v>
      </c>
      <c r="B1185" s="30" t="s">
        <v>1809</v>
      </c>
      <c r="C1185" s="30" t="n">
        <v>11</v>
      </c>
      <c r="D1185" s="30" t="s">
        <v>121</v>
      </c>
      <c r="E1185" s="31" t="n">
        <v>45501</v>
      </c>
      <c r="F1185" s="30" t="s">
        <v>1745</v>
      </c>
      <c r="G1185" s="31" t="n">
        <v>45502</v>
      </c>
      <c r="H1185" s="30" t="s">
        <v>242</v>
      </c>
      <c r="I1185" s="30" t="s">
        <v>466</v>
      </c>
      <c r="J1185" s="30" t="s">
        <v>401</v>
      </c>
      <c r="K1185" s="30" t="s">
        <v>138</v>
      </c>
      <c r="L1185" s="30" t="n">
        <v>58</v>
      </c>
      <c r="M1185" s="30" t="n">
        <v>42</v>
      </c>
      <c r="N1185" s="30" t="s">
        <v>127</v>
      </c>
      <c r="O1185" s="30" t="s">
        <v>171</v>
      </c>
      <c r="P1185" s="30" t="s">
        <v>187</v>
      </c>
      <c r="Q1185" s="32" t="n">
        <v>2054.77</v>
      </c>
      <c r="R1185" s="30" t="s">
        <v>268</v>
      </c>
      <c r="S1185" s="30" t="s">
        <v>157</v>
      </c>
      <c r="T1185" s="30" t="n">
        <v>3</v>
      </c>
    </row>
    <row r="1186" customFormat="false" ht="15" hidden="false" customHeight="false" outlineLevel="0" collapsed="false">
      <c r="A1186" s="27" t="s">
        <v>2556</v>
      </c>
      <c r="B1186" s="27" t="s">
        <v>1469</v>
      </c>
      <c r="C1186" s="27" t="n">
        <v>53</v>
      </c>
      <c r="D1186" s="27" t="s">
        <v>121</v>
      </c>
      <c r="E1186" s="28" t="n">
        <v>45520</v>
      </c>
      <c r="F1186" s="27" t="s">
        <v>733</v>
      </c>
      <c r="G1186" s="28" t="n">
        <v>45523</v>
      </c>
      <c r="H1186" s="27" t="s">
        <v>242</v>
      </c>
      <c r="I1186" s="27" t="s">
        <v>466</v>
      </c>
      <c r="J1186" s="27" t="s">
        <v>244</v>
      </c>
      <c r="K1186" s="27" t="s">
        <v>156</v>
      </c>
      <c r="L1186" s="27" t="n">
        <v>28</v>
      </c>
      <c r="M1186" s="27" t="n">
        <v>78</v>
      </c>
      <c r="N1186" s="27" t="s">
        <v>127</v>
      </c>
      <c r="O1186" s="27" t="s">
        <v>128</v>
      </c>
      <c r="P1186" s="27" t="s">
        <v>187</v>
      </c>
      <c r="Q1186" s="29" t="n">
        <v>4607.27</v>
      </c>
      <c r="R1186" s="27" t="s">
        <v>130</v>
      </c>
      <c r="S1186" s="27" t="s">
        <v>164</v>
      </c>
      <c r="T1186" s="27" t="n">
        <v>5</v>
      </c>
    </row>
    <row r="1187" customFormat="false" ht="15" hidden="false" customHeight="false" outlineLevel="0" collapsed="false">
      <c r="A1187" s="30" t="s">
        <v>2557</v>
      </c>
      <c r="B1187" s="30" t="s">
        <v>1815</v>
      </c>
      <c r="C1187" s="30" t="n">
        <v>41</v>
      </c>
      <c r="D1187" s="30" t="s">
        <v>181</v>
      </c>
      <c r="E1187" s="31" t="n">
        <v>45471</v>
      </c>
      <c r="F1187" s="30" t="s">
        <v>290</v>
      </c>
      <c r="G1187" s="31" t="n">
        <v>45474</v>
      </c>
      <c r="H1187" s="30" t="s">
        <v>168</v>
      </c>
      <c r="I1187" s="30" t="s">
        <v>366</v>
      </c>
      <c r="J1187" s="30" t="s">
        <v>170</v>
      </c>
      <c r="K1187" s="30" t="s">
        <v>126</v>
      </c>
      <c r="L1187" s="30" t="n">
        <v>21</v>
      </c>
      <c r="M1187" s="30" t="n">
        <v>140</v>
      </c>
      <c r="N1187" s="30" t="s">
        <v>186</v>
      </c>
      <c r="O1187" s="30" t="s">
        <v>128</v>
      </c>
      <c r="P1187" s="30" t="s">
        <v>187</v>
      </c>
      <c r="Q1187" s="32" t="n">
        <v>8613.91</v>
      </c>
      <c r="R1187" s="30" t="s">
        <v>130</v>
      </c>
      <c r="S1187" s="30" t="s">
        <v>178</v>
      </c>
      <c r="T1187" s="30" t="n">
        <v>5</v>
      </c>
    </row>
    <row r="1188" customFormat="false" ht="15" hidden="false" customHeight="false" outlineLevel="0" collapsed="false">
      <c r="A1188" s="27" t="s">
        <v>2558</v>
      </c>
      <c r="B1188" s="27" t="s">
        <v>1505</v>
      </c>
      <c r="C1188" s="27" t="n">
        <v>73</v>
      </c>
      <c r="D1188" s="27" t="s">
        <v>121</v>
      </c>
      <c r="E1188" s="28" t="n">
        <v>45364</v>
      </c>
      <c r="F1188" s="27" t="s">
        <v>1389</v>
      </c>
      <c r="G1188" s="28" t="n">
        <v>45370</v>
      </c>
      <c r="H1188" s="27" t="s">
        <v>123</v>
      </c>
      <c r="I1188" s="27" t="s">
        <v>124</v>
      </c>
      <c r="J1188" s="27" t="s">
        <v>125</v>
      </c>
      <c r="K1188" s="27" t="s">
        <v>126</v>
      </c>
      <c r="L1188" s="27" t="n">
        <v>36</v>
      </c>
      <c r="M1188" s="27" t="n">
        <v>77</v>
      </c>
      <c r="N1188" s="27" t="s">
        <v>127</v>
      </c>
      <c r="O1188" s="27" t="s">
        <v>139</v>
      </c>
      <c r="P1188" s="27" t="s">
        <v>140</v>
      </c>
      <c r="Q1188" s="29" t="n">
        <v>8012.78</v>
      </c>
      <c r="R1188" s="27" t="s">
        <v>130</v>
      </c>
      <c r="S1188" s="27" t="s">
        <v>520</v>
      </c>
      <c r="T1188" s="27" t="n">
        <v>3</v>
      </c>
    </row>
    <row r="1189" customFormat="false" ht="15" hidden="false" customHeight="false" outlineLevel="0" collapsed="false">
      <c r="A1189" s="30" t="s">
        <v>2559</v>
      </c>
      <c r="B1189" s="30" t="s">
        <v>2560</v>
      </c>
      <c r="C1189" s="30" t="n">
        <v>40</v>
      </c>
      <c r="D1189" s="30" t="s">
        <v>181</v>
      </c>
      <c r="E1189" s="31" t="n">
        <v>45511</v>
      </c>
      <c r="F1189" s="30" t="s">
        <v>274</v>
      </c>
      <c r="G1189" s="31" t="n">
        <v>45518</v>
      </c>
      <c r="H1189" s="30" t="s">
        <v>123</v>
      </c>
      <c r="I1189" s="30" t="s">
        <v>124</v>
      </c>
      <c r="J1189" s="30" t="s">
        <v>418</v>
      </c>
      <c r="K1189" s="30" t="s">
        <v>202</v>
      </c>
      <c r="L1189" s="30" t="n">
        <v>15</v>
      </c>
      <c r="M1189" s="30" t="n">
        <v>232</v>
      </c>
      <c r="N1189" s="30" t="s">
        <v>186</v>
      </c>
      <c r="O1189" s="30" t="s">
        <v>139</v>
      </c>
      <c r="P1189" s="30" t="s">
        <v>187</v>
      </c>
      <c r="Q1189" s="32" t="n">
        <v>18218.44</v>
      </c>
      <c r="R1189" s="30" t="s">
        <v>172</v>
      </c>
      <c r="S1189" s="30" t="s">
        <v>197</v>
      </c>
      <c r="T1189" s="30" t="n">
        <v>1</v>
      </c>
    </row>
    <row r="1190" customFormat="false" ht="15" hidden="false" customHeight="false" outlineLevel="0" collapsed="false">
      <c r="A1190" s="27" t="s">
        <v>2561</v>
      </c>
      <c r="B1190" s="27" t="s">
        <v>793</v>
      </c>
      <c r="C1190" s="27" t="n">
        <v>41</v>
      </c>
      <c r="D1190" s="27" t="s">
        <v>121</v>
      </c>
      <c r="E1190" s="28" t="n">
        <v>45599</v>
      </c>
      <c r="F1190" s="27" t="s">
        <v>458</v>
      </c>
      <c r="G1190" s="28" t="n">
        <v>45604</v>
      </c>
      <c r="H1190" s="27" t="s">
        <v>146</v>
      </c>
      <c r="I1190" s="27" t="s">
        <v>309</v>
      </c>
      <c r="J1190" s="27" t="s">
        <v>222</v>
      </c>
      <c r="K1190" s="27" t="s">
        <v>126</v>
      </c>
      <c r="L1190" s="27" t="n">
        <v>20</v>
      </c>
      <c r="M1190" s="27" t="n">
        <v>72</v>
      </c>
      <c r="N1190" s="27" t="s">
        <v>186</v>
      </c>
      <c r="O1190" s="27" t="s">
        <v>139</v>
      </c>
      <c r="P1190" s="27" t="s">
        <v>129</v>
      </c>
      <c r="Q1190" s="29" t="n">
        <v>8310.32</v>
      </c>
      <c r="R1190" s="27" t="s">
        <v>130</v>
      </c>
      <c r="S1190" s="27" t="s">
        <v>157</v>
      </c>
      <c r="T1190" s="27" t="n">
        <v>4</v>
      </c>
    </row>
    <row r="1191" customFormat="false" ht="15" hidden="false" customHeight="false" outlineLevel="0" collapsed="false">
      <c r="A1191" s="30" t="s">
        <v>2562</v>
      </c>
      <c r="B1191" s="30" t="s">
        <v>2563</v>
      </c>
      <c r="C1191" s="30" t="n">
        <v>19</v>
      </c>
      <c r="D1191" s="30" t="s">
        <v>181</v>
      </c>
      <c r="E1191" s="31" t="n">
        <v>45532</v>
      </c>
      <c r="F1191" s="30" t="s">
        <v>764</v>
      </c>
      <c r="G1191" s="31" t="n">
        <v>45533</v>
      </c>
      <c r="H1191" s="30" t="s">
        <v>161</v>
      </c>
      <c r="I1191" s="30" t="s">
        <v>162</v>
      </c>
      <c r="J1191" s="30" t="s">
        <v>258</v>
      </c>
      <c r="K1191" s="30" t="s">
        <v>156</v>
      </c>
      <c r="L1191" s="30" t="n">
        <v>66</v>
      </c>
      <c r="M1191" s="30" t="n">
        <v>35</v>
      </c>
      <c r="N1191" s="30" t="s">
        <v>186</v>
      </c>
      <c r="O1191" s="30" t="s">
        <v>171</v>
      </c>
      <c r="P1191" s="30" t="s">
        <v>140</v>
      </c>
      <c r="Q1191" s="32" t="n">
        <v>4133.95</v>
      </c>
      <c r="R1191" s="30" t="s">
        <v>130</v>
      </c>
      <c r="S1191" s="30" t="s">
        <v>192</v>
      </c>
      <c r="T1191" s="30" t="n">
        <v>5</v>
      </c>
    </row>
    <row r="1192" customFormat="false" ht="15" hidden="false" customHeight="false" outlineLevel="0" collapsed="false">
      <c r="A1192" s="27" t="s">
        <v>2564</v>
      </c>
      <c r="B1192" s="27" t="s">
        <v>2036</v>
      </c>
      <c r="C1192" s="27" t="n">
        <v>25</v>
      </c>
      <c r="D1192" s="27" t="s">
        <v>121</v>
      </c>
      <c r="E1192" s="28" t="n">
        <v>45655</v>
      </c>
      <c r="F1192" s="27" t="s">
        <v>890</v>
      </c>
      <c r="G1192" s="28" t="n">
        <v>45655</v>
      </c>
      <c r="H1192" s="27" t="s">
        <v>242</v>
      </c>
      <c r="I1192" s="27" t="s">
        <v>243</v>
      </c>
      <c r="J1192" s="27" t="s">
        <v>244</v>
      </c>
      <c r="K1192" s="27" t="s">
        <v>156</v>
      </c>
      <c r="L1192" s="27" t="n">
        <v>34</v>
      </c>
      <c r="M1192" s="27" t="n">
        <v>80</v>
      </c>
      <c r="N1192" s="27" t="s">
        <v>127</v>
      </c>
      <c r="O1192" s="27" t="s">
        <v>171</v>
      </c>
      <c r="P1192" s="27" t="s">
        <v>187</v>
      </c>
      <c r="Q1192" s="29" t="n">
        <v>4351.1</v>
      </c>
      <c r="R1192" s="27" t="s">
        <v>268</v>
      </c>
      <c r="S1192" s="27" t="s">
        <v>164</v>
      </c>
      <c r="T1192" s="27" t="n">
        <v>2</v>
      </c>
    </row>
    <row r="1193" customFormat="false" ht="15" hidden="false" customHeight="false" outlineLevel="0" collapsed="false">
      <c r="A1193" s="30" t="s">
        <v>2565</v>
      </c>
      <c r="B1193" s="30" t="s">
        <v>2566</v>
      </c>
      <c r="C1193" s="30" t="n">
        <v>55</v>
      </c>
      <c r="D1193" s="30" t="s">
        <v>181</v>
      </c>
      <c r="E1193" s="31" t="n">
        <v>45326</v>
      </c>
      <c r="F1193" s="30" t="s">
        <v>1214</v>
      </c>
      <c r="G1193" s="31" t="n">
        <v>45337</v>
      </c>
      <c r="H1193" s="30" t="s">
        <v>242</v>
      </c>
      <c r="I1193" s="30" t="s">
        <v>243</v>
      </c>
      <c r="J1193" s="30" t="s">
        <v>316</v>
      </c>
      <c r="K1193" s="30" t="s">
        <v>202</v>
      </c>
      <c r="L1193" s="30" t="n">
        <v>12</v>
      </c>
      <c r="M1193" s="30" t="n">
        <v>141</v>
      </c>
      <c r="N1193" s="30" t="s">
        <v>186</v>
      </c>
      <c r="O1193" s="30" t="s">
        <v>128</v>
      </c>
      <c r="P1193" s="30" t="s">
        <v>129</v>
      </c>
      <c r="Q1193" s="32" t="n">
        <v>17109.49</v>
      </c>
      <c r="R1193" s="30" t="s">
        <v>268</v>
      </c>
      <c r="S1193" s="30" t="s">
        <v>164</v>
      </c>
      <c r="T1193" s="30" t="n">
        <v>2</v>
      </c>
    </row>
    <row r="1194" customFormat="false" ht="15" hidden="false" customHeight="false" outlineLevel="0" collapsed="false">
      <c r="A1194" s="27" t="s">
        <v>2567</v>
      </c>
      <c r="B1194" s="27" t="s">
        <v>2074</v>
      </c>
      <c r="C1194" s="27" t="n">
        <v>54</v>
      </c>
      <c r="D1194" s="27" t="s">
        <v>121</v>
      </c>
      <c r="E1194" s="28" t="n">
        <v>45517</v>
      </c>
      <c r="F1194" s="27" t="s">
        <v>1749</v>
      </c>
      <c r="G1194" s="28" t="n">
        <v>45519</v>
      </c>
      <c r="H1194" s="27" t="s">
        <v>236</v>
      </c>
      <c r="I1194" s="27" t="s">
        <v>237</v>
      </c>
      <c r="J1194" s="27" t="s">
        <v>375</v>
      </c>
      <c r="K1194" s="27" t="s">
        <v>126</v>
      </c>
      <c r="L1194" s="27" t="n">
        <v>10</v>
      </c>
      <c r="M1194" s="27" t="n">
        <v>93</v>
      </c>
      <c r="N1194" s="27" t="s">
        <v>186</v>
      </c>
      <c r="O1194" s="27" t="s">
        <v>128</v>
      </c>
      <c r="P1194" s="27" t="s">
        <v>187</v>
      </c>
      <c r="Q1194" s="29" t="n">
        <v>8066.29</v>
      </c>
      <c r="R1194" s="27" t="s">
        <v>130</v>
      </c>
      <c r="S1194" s="27" t="s">
        <v>164</v>
      </c>
      <c r="T1194" s="27" t="n">
        <v>3</v>
      </c>
    </row>
    <row r="1195" customFormat="false" ht="15" hidden="false" customHeight="false" outlineLevel="0" collapsed="false">
      <c r="A1195" s="30" t="s">
        <v>2568</v>
      </c>
      <c r="B1195" s="30" t="s">
        <v>1373</v>
      </c>
      <c r="C1195" s="30" t="n">
        <v>53</v>
      </c>
      <c r="D1195" s="30" t="s">
        <v>144</v>
      </c>
      <c r="E1195" s="31" t="n">
        <v>45377</v>
      </c>
      <c r="F1195" s="30" t="s">
        <v>730</v>
      </c>
      <c r="G1195" s="31" t="n">
        <v>45378</v>
      </c>
      <c r="H1195" s="30" t="s">
        <v>135</v>
      </c>
      <c r="I1195" s="30" t="s">
        <v>136</v>
      </c>
      <c r="J1195" s="30" t="s">
        <v>201</v>
      </c>
      <c r="K1195" s="30" t="s">
        <v>126</v>
      </c>
      <c r="L1195" s="30" t="n">
        <v>30</v>
      </c>
      <c r="M1195" s="30" t="n">
        <v>75</v>
      </c>
      <c r="N1195" s="30" t="s">
        <v>127</v>
      </c>
      <c r="O1195" s="30" t="s">
        <v>171</v>
      </c>
      <c r="P1195" s="30" t="s">
        <v>129</v>
      </c>
      <c r="Q1195" s="32" t="n">
        <v>8219.16</v>
      </c>
      <c r="R1195" s="30" t="s">
        <v>172</v>
      </c>
      <c r="S1195" s="30" t="s">
        <v>197</v>
      </c>
      <c r="T1195" s="30" t="n">
        <v>2</v>
      </c>
    </row>
    <row r="1196" customFormat="false" ht="15" hidden="false" customHeight="false" outlineLevel="0" collapsed="false">
      <c r="A1196" s="27" t="s">
        <v>2569</v>
      </c>
      <c r="B1196" s="27" t="s">
        <v>912</v>
      </c>
      <c r="C1196" s="27" t="n">
        <v>39</v>
      </c>
      <c r="D1196" s="27" t="s">
        <v>121</v>
      </c>
      <c r="E1196" s="28" t="n">
        <v>45440</v>
      </c>
      <c r="F1196" s="27" t="s">
        <v>788</v>
      </c>
      <c r="G1196" s="28" t="n">
        <v>45441</v>
      </c>
      <c r="H1196" s="27" t="s">
        <v>146</v>
      </c>
      <c r="I1196" s="27" t="s">
        <v>176</v>
      </c>
      <c r="J1196" s="27" t="s">
        <v>568</v>
      </c>
      <c r="K1196" s="27" t="s">
        <v>138</v>
      </c>
      <c r="L1196" s="27" t="n">
        <v>23</v>
      </c>
      <c r="M1196" s="27" t="n">
        <v>30</v>
      </c>
      <c r="N1196" s="27" t="s">
        <v>127</v>
      </c>
      <c r="O1196" s="27" t="s">
        <v>128</v>
      </c>
      <c r="P1196" s="27" t="s">
        <v>129</v>
      </c>
      <c r="Q1196" s="29" t="n">
        <v>2343.54</v>
      </c>
      <c r="R1196" s="27" t="s">
        <v>130</v>
      </c>
      <c r="S1196" s="27" t="s">
        <v>223</v>
      </c>
      <c r="T1196" s="27" t="n">
        <v>3</v>
      </c>
    </row>
    <row r="1197" customFormat="false" ht="15" hidden="false" customHeight="false" outlineLevel="0" collapsed="false">
      <c r="A1197" s="30" t="s">
        <v>2570</v>
      </c>
      <c r="B1197" s="30" t="s">
        <v>787</v>
      </c>
      <c r="C1197" s="30" t="n">
        <v>54</v>
      </c>
      <c r="D1197" s="30" t="s">
        <v>397</v>
      </c>
      <c r="E1197" s="31" t="n">
        <v>45645</v>
      </c>
      <c r="F1197" s="30" t="s">
        <v>907</v>
      </c>
      <c r="G1197" s="31" t="n">
        <v>45646</v>
      </c>
      <c r="H1197" s="30" t="s">
        <v>123</v>
      </c>
      <c r="I1197" s="30" t="s">
        <v>124</v>
      </c>
      <c r="J1197" s="30" t="s">
        <v>227</v>
      </c>
      <c r="K1197" s="30" t="s">
        <v>138</v>
      </c>
      <c r="L1197" s="30" t="n">
        <v>56</v>
      </c>
      <c r="M1197" s="30" t="n">
        <v>41</v>
      </c>
      <c r="N1197" s="30" t="s">
        <v>127</v>
      </c>
      <c r="O1197" s="30" t="s">
        <v>128</v>
      </c>
      <c r="P1197" s="30" t="s">
        <v>187</v>
      </c>
      <c r="Q1197" s="32" t="n">
        <v>1340.19</v>
      </c>
      <c r="R1197" s="30" t="s">
        <v>130</v>
      </c>
      <c r="S1197" s="30" t="s">
        <v>157</v>
      </c>
      <c r="T1197" s="30" t="n">
        <v>4</v>
      </c>
    </row>
    <row r="1198" customFormat="false" ht="15" hidden="false" customHeight="false" outlineLevel="0" collapsed="false">
      <c r="A1198" s="27" t="s">
        <v>2571</v>
      </c>
      <c r="B1198" s="27" t="s">
        <v>2572</v>
      </c>
      <c r="C1198" s="27" t="n">
        <v>69</v>
      </c>
      <c r="D1198" s="27" t="s">
        <v>181</v>
      </c>
      <c r="E1198" s="28" t="n">
        <v>45624</v>
      </c>
      <c r="F1198" s="27" t="s">
        <v>1255</v>
      </c>
      <c r="G1198" s="28" t="n">
        <v>45627</v>
      </c>
      <c r="H1198" s="27" t="s">
        <v>161</v>
      </c>
      <c r="I1198" s="27" t="s">
        <v>538</v>
      </c>
      <c r="J1198" s="27" t="s">
        <v>426</v>
      </c>
      <c r="K1198" s="27" t="s">
        <v>126</v>
      </c>
      <c r="L1198" s="27" t="n">
        <v>12</v>
      </c>
      <c r="M1198" s="27" t="n">
        <v>144</v>
      </c>
      <c r="N1198" s="27" t="s">
        <v>186</v>
      </c>
      <c r="O1198" s="27" t="s">
        <v>171</v>
      </c>
      <c r="P1198" s="27" t="s">
        <v>140</v>
      </c>
      <c r="Q1198" s="29" t="n">
        <v>8789.3</v>
      </c>
      <c r="R1198" s="27" t="s">
        <v>172</v>
      </c>
      <c r="S1198" s="27" t="s">
        <v>157</v>
      </c>
      <c r="T1198" s="27" t="n">
        <v>4</v>
      </c>
    </row>
    <row r="1199" customFormat="false" ht="15" hidden="false" customHeight="false" outlineLevel="0" collapsed="false">
      <c r="A1199" s="30" t="s">
        <v>2573</v>
      </c>
      <c r="B1199" s="30" t="s">
        <v>2574</v>
      </c>
      <c r="C1199" s="30"/>
      <c r="D1199" s="30" t="s">
        <v>121</v>
      </c>
      <c r="E1199" s="31" t="n">
        <v>45497</v>
      </c>
      <c r="F1199" s="30" t="s">
        <v>1044</v>
      </c>
      <c r="G1199" s="31" t="n">
        <v>45501</v>
      </c>
      <c r="H1199" s="30" t="s">
        <v>135</v>
      </c>
      <c r="I1199" s="30" t="s">
        <v>278</v>
      </c>
      <c r="J1199" s="30" t="s">
        <v>201</v>
      </c>
      <c r="K1199" s="30" t="s">
        <v>126</v>
      </c>
      <c r="L1199" s="30" t="n">
        <v>25</v>
      </c>
      <c r="M1199" s="30" t="n">
        <v>143</v>
      </c>
      <c r="N1199" s="30" t="s">
        <v>186</v>
      </c>
      <c r="O1199" s="30" t="s">
        <v>128</v>
      </c>
      <c r="P1199" s="30" t="s">
        <v>150</v>
      </c>
      <c r="Q1199" s="32" t="n">
        <v>8649.61</v>
      </c>
      <c r="R1199" s="30" t="s">
        <v>130</v>
      </c>
      <c r="S1199" s="30" t="s">
        <v>178</v>
      </c>
      <c r="T1199" s="30" t="n">
        <v>3</v>
      </c>
    </row>
    <row r="1200" customFormat="false" ht="15" hidden="false" customHeight="false" outlineLevel="0" collapsed="false">
      <c r="A1200" s="27" t="s">
        <v>2575</v>
      </c>
      <c r="B1200" s="27" t="s">
        <v>1799</v>
      </c>
      <c r="C1200" s="27" t="n">
        <v>48</v>
      </c>
      <c r="D1200" s="27" t="s">
        <v>181</v>
      </c>
      <c r="E1200" s="28" t="n">
        <v>45417</v>
      </c>
      <c r="F1200" s="27" t="s">
        <v>410</v>
      </c>
      <c r="G1200" s="28" t="n">
        <v>45431</v>
      </c>
      <c r="H1200" s="27" t="s">
        <v>123</v>
      </c>
      <c r="I1200" s="27" t="s">
        <v>124</v>
      </c>
      <c r="J1200" s="27" t="s">
        <v>227</v>
      </c>
      <c r="K1200" s="27" t="s">
        <v>202</v>
      </c>
      <c r="L1200" s="27" t="n">
        <v>16</v>
      </c>
      <c r="M1200" s="27" t="n">
        <v>224</v>
      </c>
      <c r="N1200" s="27" t="s">
        <v>186</v>
      </c>
      <c r="O1200" s="27" t="s">
        <v>139</v>
      </c>
      <c r="P1200" s="27" t="s">
        <v>150</v>
      </c>
      <c r="Q1200" s="29" t="n">
        <v>19604.17</v>
      </c>
      <c r="R1200" s="27" t="s">
        <v>462</v>
      </c>
      <c r="S1200" s="27" t="s">
        <v>178</v>
      </c>
      <c r="T1200" s="27" t="n">
        <v>5</v>
      </c>
    </row>
    <row r="1201" customFormat="false" ht="15" hidden="false" customHeight="false" outlineLevel="0" collapsed="false">
      <c r="A1201" s="30" t="s">
        <v>2576</v>
      </c>
      <c r="B1201" s="30" t="s">
        <v>2577</v>
      </c>
      <c r="C1201" s="30" t="n">
        <v>47</v>
      </c>
      <c r="D1201" s="30" t="s">
        <v>121</v>
      </c>
      <c r="E1201" s="31" t="n">
        <v>45312</v>
      </c>
      <c r="F1201" s="30" t="s">
        <v>472</v>
      </c>
      <c r="G1201" s="31" t="n">
        <v>45312</v>
      </c>
      <c r="H1201" s="30" t="s">
        <v>183</v>
      </c>
      <c r="I1201" s="30" t="s">
        <v>430</v>
      </c>
      <c r="J1201" s="30" t="s">
        <v>213</v>
      </c>
      <c r="K1201" s="30" t="s">
        <v>156</v>
      </c>
      <c r="L1201" s="30" t="n">
        <v>64</v>
      </c>
      <c r="M1201" s="30" t="n">
        <v>47</v>
      </c>
      <c r="N1201" s="30" t="s">
        <v>127</v>
      </c>
      <c r="O1201" s="30" t="s">
        <v>128</v>
      </c>
      <c r="P1201" s="30" t="s">
        <v>187</v>
      </c>
      <c r="Q1201" s="32" t="n">
        <v>4655.48</v>
      </c>
      <c r="R1201" s="30" t="s">
        <v>130</v>
      </c>
      <c r="S1201" s="30" t="s">
        <v>141</v>
      </c>
      <c r="T1201" s="30" t="n">
        <v>2</v>
      </c>
    </row>
    <row r="1202" customFormat="false" ht="15" hidden="false" customHeight="false" outlineLevel="0" collapsed="false">
      <c r="A1202" s="27" t="s">
        <v>2578</v>
      </c>
      <c r="B1202" s="27" t="s">
        <v>2421</v>
      </c>
      <c r="C1202" s="27" t="n">
        <v>0</v>
      </c>
      <c r="D1202" s="27" t="s">
        <v>181</v>
      </c>
      <c r="E1202" s="28" t="n">
        <v>45493</v>
      </c>
      <c r="F1202" s="27" t="s">
        <v>590</v>
      </c>
      <c r="G1202" s="28" t="n">
        <v>45495</v>
      </c>
      <c r="H1202" s="27" t="s">
        <v>183</v>
      </c>
      <c r="I1202" s="27" t="s">
        <v>184</v>
      </c>
      <c r="J1202" s="27" t="s">
        <v>476</v>
      </c>
      <c r="K1202" s="27" t="s">
        <v>126</v>
      </c>
      <c r="L1202" s="27" t="n">
        <v>7</v>
      </c>
      <c r="M1202" s="27" t="n">
        <v>76</v>
      </c>
      <c r="N1202" s="27" t="s">
        <v>186</v>
      </c>
      <c r="O1202" s="27" t="s">
        <v>149</v>
      </c>
      <c r="P1202" s="27" t="s">
        <v>150</v>
      </c>
      <c r="Q1202" s="29" t="n">
        <v>6658.08</v>
      </c>
      <c r="R1202" s="27" t="s">
        <v>130</v>
      </c>
      <c r="S1202" s="27" t="s">
        <v>131</v>
      </c>
      <c r="T1202" s="27" t="n">
        <v>5</v>
      </c>
    </row>
    <row r="1203" customFormat="false" ht="15" hidden="false" customHeight="false" outlineLevel="0" collapsed="false">
      <c r="A1203" s="30" t="s">
        <v>2579</v>
      </c>
      <c r="B1203" s="30" t="s">
        <v>2188</v>
      </c>
      <c r="C1203" s="30" t="n">
        <v>31</v>
      </c>
      <c r="D1203" s="30" t="s">
        <v>121</v>
      </c>
      <c r="E1203" s="31" t="n">
        <v>45508</v>
      </c>
      <c r="F1203" s="30" t="s">
        <v>265</v>
      </c>
      <c r="G1203" s="31" t="n">
        <v>45508</v>
      </c>
      <c r="H1203" s="30" t="s">
        <v>146</v>
      </c>
      <c r="I1203" s="30" t="s">
        <v>309</v>
      </c>
      <c r="J1203" s="30" t="s">
        <v>568</v>
      </c>
      <c r="K1203" s="30" t="s">
        <v>138</v>
      </c>
      <c r="L1203" s="30" t="n">
        <v>55</v>
      </c>
      <c r="M1203" s="30" t="n">
        <v>16</v>
      </c>
      <c r="N1203" s="30" t="s">
        <v>127</v>
      </c>
      <c r="O1203" s="30" t="s">
        <v>139</v>
      </c>
      <c r="P1203" s="30" t="s">
        <v>129</v>
      </c>
      <c r="Q1203" s="32" t="n">
        <v>1977.68</v>
      </c>
      <c r="R1203" s="30" t="s">
        <v>268</v>
      </c>
      <c r="S1203" s="30" t="s">
        <v>141</v>
      </c>
      <c r="T1203" s="30" t="n">
        <v>3</v>
      </c>
    </row>
    <row r="1204" customFormat="false" ht="15" hidden="false" customHeight="false" outlineLevel="0" collapsed="false">
      <c r="A1204" s="27" t="s">
        <v>2580</v>
      </c>
      <c r="B1204" s="27" t="s">
        <v>2581</v>
      </c>
      <c r="C1204" s="27" t="n">
        <v>41</v>
      </c>
      <c r="D1204" s="27" t="s">
        <v>359</v>
      </c>
      <c r="E1204" s="28" t="n">
        <v>45395</v>
      </c>
      <c r="F1204" s="27" t="s">
        <v>1268</v>
      </c>
      <c r="G1204" s="28" t="n">
        <v>45395</v>
      </c>
      <c r="H1204" s="27" t="s">
        <v>236</v>
      </c>
      <c r="I1204" s="27" t="s">
        <v>323</v>
      </c>
      <c r="J1204" s="27" t="s">
        <v>287</v>
      </c>
      <c r="K1204" s="27" t="s">
        <v>138</v>
      </c>
      <c r="L1204" s="27" t="n">
        <v>60</v>
      </c>
      <c r="M1204" s="27" t="n">
        <v>28</v>
      </c>
      <c r="N1204" s="27" t="s">
        <v>127</v>
      </c>
      <c r="O1204" s="27" t="s">
        <v>139</v>
      </c>
      <c r="P1204" s="27" t="s">
        <v>140</v>
      </c>
      <c r="Q1204" s="29" t="n">
        <v>1623.83</v>
      </c>
      <c r="R1204" s="27" t="s">
        <v>130</v>
      </c>
      <c r="S1204" s="27" t="s">
        <v>164</v>
      </c>
      <c r="T1204" s="27" t="n">
        <v>3</v>
      </c>
    </row>
    <row r="1205" customFormat="false" ht="15" hidden="false" customHeight="false" outlineLevel="0" collapsed="false">
      <c r="A1205" s="30" t="s">
        <v>2582</v>
      </c>
      <c r="B1205" s="30" t="s">
        <v>2583</v>
      </c>
      <c r="C1205" s="30" t="n">
        <v>35</v>
      </c>
      <c r="D1205" s="30" t="s">
        <v>121</v>
      </c>
      <c r="E1205" s="31" t="n">
        <v>45391</v>
      </c>
      <c r="F1205" s="30" t="s">
        <v>241</v>
      </c>
      <c r="G1205" s="31" t="n">
        <v>45394</v>
      </c>
      <c r="H1205" s="30" t="s">
        <v>135</v>
      </c>
      <c r="I1205" s="30"/>
      <c r="J1205" s="30" t="s">
        <v>201</v>
      </c>
      <c r="K1205" s="30" t="s">
        <v>156</v>
      </c>
      <c r="L1205" s="30" t="n">
        <v>59</v>
      </c>
      <c r="M1205" s="30" t="n">
        <v>33</v>
      </c>
      <c r="N1205" s="30" t="s">
        <v>127</v>
      </c>
      <c r="O1205" s="30" t="s">
        <v>149</v>
      </c>
      <c r="P1205" s="30" t="s">
        <v>140</v>
      </c>
      <c r="Q1205" s="32" t="n">
        <v>2979.71</v>
      </c>
      <c r="R1205" s="30" t="s">
        <v>130</v>
      </c>
      <c r="S1205" s="30" t="s">
        <v>151</v>
      </c>
      <c r="T1205" s="30" t="n">
        <v>4</v>
      </c>
    </row>
    <row r="1206" customFormat="false" ht="15" hidden="false" customHeight="false" outlineLevel="0" collapsed="false">
      <c r="A1206" s="27" t="s">
        <v>2584</v>
      </c>
      <c r="B1206" s="27" t="s">
        <v>2585</v>
      </c>
      <c r="C1206" s="27" t="n">
        <v>40</v>
      </c>
      <c r="D1206" s="27" t="s">
        <v>121</v>
      </c>
      <c r="E1206" s="28" t="n">
        <v>45345</v>
      </c>
      <c r="F1206" s="27" t="s">
        <v>1711</v>
      </c>
      <c r="G1206" s="28" t="n">
        <v>45346</v>
      </c>
      <c r="H1206" s="27" t="s">
        <v>206</v>
      </c>
      <c r="I1206" s="27" t="s">
        <v>300</v>
      </c>
      <c r="J1206" s="27" t="s">
        <v>615</v>
      </c>
      <c r="K1206" s="27" t="s">
        <v>138</v>
      </c>
      <c r="L1206" s="27" t="n">
        <v>78</v>
      </c>
      <c r="M1206" s="27" t="n">
        <v>37</v>
      </c>
      <c r="N1206" s="27" t="s">
        <v>127</v>
      </c>
      <c r="O1206" s="27" t="s">
        <v>128</v>
      </c>
      <c r="P1206" s="27" t="s">
        <v>187</v>
      </c>
      <c r="Q1206" s="29" t="n">
        <v>2729.92</v>
      </c>
      <c r="R1206" s="27" t="s">
        <v>172</v>
      </c>
      <c r="S1206" s="27" t="s">
        <v>157</v>
      </c>
      <c r="T1206" s="27" t="n">
        <v>3</v>
      </c>
    </row>
    <row r="1207" customFormat="false" ht="15" hidden="false" customHeight="false" outlineLevel="0" collapsed="false">
      <c r="A1207" s="30" t="s">
        <v>2586</v>
      </c>
      <c r="B1207" s="30" t="s">
        <v>2587</v>
      </c>
      <c r="C1207" s="30" t="n">
        <v>33</v>
      </c>
      <c r="D1207" s="30" t="s">
        <v>121</v>
      </c>
      <c r="E1207" s="31" t="n">
        <v>45507</v>
      </c>
      <c r="F1207" s="30" t="s">
        <v>2588</v>
      </c>
      <c r="G1207" s="31" t="n">
        <v>45507</v>
      </c>
      <c r="H1207" s="30" t="s">
        <v>236</v>
      </c>
      <c r="I1207" s="30" t="s">
        <v>323</v>
      </c>
      <c r="J1207" s="30" t="s">
        <v>375</v>
      </c>
      <c r="K1207" s="30" t="s">
        <v>138</v>
      </c>
      <c r="L1207" s="30" t="n">
        <v>31</v>
      </c>
      <c r="M1207" s="30" t="n">
        <v>37</v>
      </c>
      <c r="N1207" s="30" t="s">
        <v>127</v>
      </c>
      <c r="O1207" s="30" t="s">
        <v>139</v>
      </c>
      <c r="P1207" s="30" t="s">
        <v>140</v>
      </c>
      <c r="Q1207" s="32" t="n">
        <v>2674.44</v>
      </c>
      <c r="R1207" s="30" t="s">
        <v>130</v>
      </c>
      <c r="S1207" s="30" t="s">
        <v>192</v>
      </c>
      <c r="T1207" s="30" t="n">
        <v>2</v>
      </c>
    </row>
    <row r="1208" customFormat="false" ht="15" hidden="false" customHeight="false" outlineLevel="0" collapsed="false">
      <c r="A1208" s="27" t="s">
        <v>2589</v>
      </c>
      <c r="B1208" s="27" t="s">
        <v>2590</v>
      </c>
      <c r="C1208" s="27" t="n">
        <v>76</v>
      </c>
      <c r="D1208" s="27" t="s">
        <v>121</v>
      </c>
      <c r="E1208" s="28" t="n">
        <v>45621</v>
      </c>
      <c r="F1208" s="27" t="s">
        <v>922</v>
      </c>
      <c r="G1208" s="28" t="n">
        <v>45621</v>
      </c>
      <c r="H1208" s="27" t="s">
        <v>236</v>
      </c>
      <c r="I1208" s="27" t="s">
        <v>266</v>
      </c>
      <c r="J1208" s="27" t="s">
        <v>287</v>
      </c>
      <c r="K1208" s="27" t="s">
        <v>138</v>
      </c>
      <c r="L1208" s="27" t="n">
        <v>86</v>
      </c>
      <c r="M1208" s="27" t="n">
        <v>17</v>
      </c>
      <c r="N1208" s="27" t="s">
        <v>127</v>
      </c>
      <c r="O1208" s="27" t="s">
        <v>149</v>
      </c>
      <c r="P1208" s="27" t="s">
        <v>150</v>
      </c>
      <c r="Q1208" s="29" t="n">
        <v>2114.62</v>
      </c>
      <c r="R1208" s="27" t="s">
        <v>130</v>
      </c>
      <c r="S1208" s="27" t="s">
        <v>223</v>
      </c>
      <c r="T1208" s="27" t="n">
        <v>3</v>
      </c>
    </row>
    <row r="1209" customFormat="false" ht="15" hidden="false" customHeight="false" outlineLevel="0" collapsed="false">
      <c r="A1209" s="30" t="s">
        <v>2591</v>
      </c>
      <c r="B1209" s="30" t="s">
        <v>2592</v>
      </c>
      <c r="C1209" s="30" t="n">
        <v>40</v>
      </c>
      <c r="D1209" s="30" t="s">
        <v>121</v>
      </c>
      <c r="E1209" s="31" t="n">
        <v>45536</v>
      </c>
      <c r="F1209" s="30" t="s">
        <v>797</v>
      </c>
      <c r="G1209" s="31" t="n">
        <v>45539</v>
      </c>
      <c r="H1209" s="30" t="s">
        <v>236</v>
      </c>
      <c r="I1209" s="30" t="s">
        <v>237</v>
      </c>
      <c r="J1209" s="30" t="s">
        <v>287</v>
      </c>
      <c r="K1209" s="30" t="s">
        <v>126</v>
      </c>
      <c r="L1209" s="30" t="n">
        <v>38</v>
      </c>
      <c r="M1209" s="30" t="n">
        <v>86</v>
      </c>
      <c r="N1209" s="30" t="s">
        <v>186</v>
      </c>
      <c r="O1209" s="30" t="s">
        <v>171</v>
      </c>
      <c r="P1209" s="30" t="s">
        <v>140</v>
      </c>
      <c r="Q1209" s="32" t="n">
        <v>7272.61</v>
      </c>
      <c r="R1209" s="30" t="s">
        <v>130</v>
      </c>
      <c r="S1209" s="30" t="s">
        <v>223</v>
      </c>
      <c r="T1209" s="30" t="n">
        <v>4</v>
      </c>
    </row>
    <row r="1210" customFormat="false" ht="15" hidden="false" customHeight="false" outlineLevel="0" collapsed="false">
      <c r="A1210" s="27" t="s">
        <v>2593</v>
      </c>
      <c r="B1210" s="27" t="s">
        <v>298</v>
      </c>
      <c r="C1210" s="27" t="n">
        <v>36</v>
      </c>
      <c r="D1210" s="27" t="s">
        <v>181</v>
      </c>
      <c r="E1210" s="28" t="n">
        <v>45501</v>
      </c>
      <c r="F1210" s="27" t="s">
        <v>826</v>
      </c>
      <c r="G1210" s="28" t="n">
        <v>45502</v>
      </c>
      <c r="H1210" s="27" t="s">
        <v>217</v>
      </c>
      <c r="I1210" s="27" t="s">
        <v>344</v>
      </c>
      <c r="J1210" s="27" t="s">
        <v>388</v>
      </c>
      <c r="K1210" s="27" t="s">
        <v>156</v>
      </c>
      <c r="L1210" s="27" t="n">
        <v>36</v>
      </c>
      <c r="M1210" s="27" t="n">
        <v>45</v>
      </c>
      <c r="N1210" s="27" t="s">
        <v>186</v>
      </c>
      <c r="O1210" s="27" t="s">
        <v>171</v>
      </c>
      <c r="P1210" s="27" t="s">
        <v>187</v>
      </c>
      <c r="Q1210" s="29" t="n">
        <v>4345.46</v>
      </c>
      <c r="R1210" s="27" t="s">
        <v>130</v>
      </c>
      <c r="S1210" s="27" t="s">
        <v>192</v>
      </c>
      <c r="T1210" s="27" t="n">
        <v>5</v>
      </c>
    </row>
    <row r="1211" customFormat="false" ht="15" hidden="false" customHeight="false" outlineLevel="0" collapsed="false">
      <c r="A1211" s="30" t="s">
        <v>2594</v>
      </c>
      <c r="B1211" s="30" t="s">
        <v>2595</v>
      </c>
      <c r="C1211" s="30" t="n">
        <v>42</v>
      </c>
      <c r="D1211" s="30" t="s">
        <v>121</v>
      </c>
      <c r="E1211" s="31" t="n">
        <v>45442</v>
      </c>
      <c r="F1211" s="30" t="s">
        <v>519</v>
      </c>
      <c r="G1211" s="31" t="n">
        <v>45443</v>
      </c>
      <c r="H1211" s="30" t="s">
        <v>242</v>
      </c>
      <c r="I1211" s="30" t="s">
        <v>243</v>
      </c>
      <c r="J1211" s="30" t="s">
        <v>401</v>
      </c>
      <c r="K1211" s="30" t="s">
        <v>138</v>
      </c>
      <c r="L1211" s="30" t="n">
        <v>36</v>
      </c>
      <c r="M1211" s="30" t="n">
        <v>35</v>
      </c>
      <c r="N1211" s="30" t="s">
        <v>127</v>
      </c>
      <c r="O1211" s="30" t="s">
        <v>128</v>
      </c>
      <c r="P1211" s="30" t="s">
        <v>140</v>
      </c>
      <c r="Q1211" s="32" t="n">
        <v>1866.55</v>
      </c>
      <c r="R1211" s="30" t="s">
        <v>130</v>
      </c>
      <c r="S1211" s="30" t="s">
        <v>197</v>
      </c>
      <c r="T1211" s="30" t="n">
        <v>4</v>
      </c>
    </row>
    <row r="1212" customFormat="false" ht="15" hidden="false" customHeight="false" outlineLevel="0" collapsed="false">
      <c r="A1212" s="27" t="s">
        <v>2596</v>
      </c>
      <c r="B1212" s="27" t="s">
        <v>2597</v>
      </c>
      <c r="C1212" s="27" t="n">
        <v>49</v>
      </c>
      <c r="D1212" s="27" t="s">
        <v>181</v>
      </c>
      <c r="E1212" s="28" t="n">
        <v>45370</v>
      </c>
      <c r="F1212" s="27" t="s">
        <v>826</v>
      </c>
      <c r="G1212" s="28" t="n">
        <v>45370</v>
      </c>
      <c r="H1212" s="27" t="s">
        <v>161</v>
      </c>
      <c r="I1212" s="27" t="s">
        <v>320</v>
      </c>
      <c r="J1212" s="27" t="s">
        <v>385</v>
      </c>
      <c r="K1212" s="27" t="s">
        <v>138</v>
      </c>
      <c r="L1212" s="27" t="n">
        <v>56</v>
      </c>
      <c r="M1212" s="27" t="n">
        <v>42</v>
      </c>
      <c r="N1212" s="27" t="s">
        <v>186</v>
      </c>
      <c r="O1212" s="27" t="s">
        <v>128</v>
      </c>
      <c r="P1212" s="27" t="s">
        <v>150</v>
      </c>
      <c r="Q1212" s="29" t="n">
        <v>1180.34</v>
      </c>
      <c r="R1212" s="27" t="s">
        <v>130</v>
      </c>
      <c r="S1212" s="27" t="s">
        <v>157</v>
      </c>
      <c r="T1212" s="27" t="n">
        <v>5</v>
      </c>
    </row>
    <row r="1213" customFormat="false" ht="15" hidden="false" customHeight="false" outlineLevel="0" collapsed="false">
      <c r="A1213" s="30" t="s">
        <v>2598</v>
      </c>
      <c r="B1213" s="30" t="s">
        <v>2599</v>
      </c>
      <c r="C1213" s="30" t="n">
        <v>48</v>
      </c>
      <c r="D1213" s="30" t="s">
        <v>181</v>
      </c>
      <c r="E1213" s="31" t="n">
        <v>45513</v>
      </c>
      <c r="F1213" s="30" t="s">
        <v>943</v>
      </c>
      <c r="G1213" s="31" t="n">
        <v>45520</v>
      </c>
      <c r="H1213" s="30" t="s">
        <v>123</v>
      </c>
      <c r="I1213" s="30" t="s">
        <v>155</v>
      </c>
      <c r="J1213" s="30" t="s">
        <v>418</v>
      </c>
      <c r="K1213" s="30" t="s">
        <v>202</v>
      </c>
      <c r="L1213" s="30" t="n">
        <v>9</v>
      </c>
      <c r="M1213" s="30" t="n">
        <v>120</v>
      </c>
      <c r="N1213" s="30" t="s">
        <v>186</v>
      </c>
      <c r="O1213" s="30" t="s">
        <v>149</v>
      </c>
      <c r="P1213" s="30" t="s">
        <v>129</v>
      </c>
      <c r="Q1213" s="32" t="n">
        <v>17476.85</v>
      </c>
      <c r="R1213" s="30" t="s">
        <v>172</v>
      </c>
      <c r="S1213" s="30" t="s">
        <v>178</v>
      </c>
      <c r="T1213" s="30" t="n">
        <v>4</v>
      </c>
    </row>
    <row r="1214" customFormat="false" ht="15" hidden="false" customHeight="false" outlineLevel="0" collapsed="false">
      <c r="A1214" s="27" t="s">
        <v>2600</v>
      </c>
      <c r="B1214" s="27" t="s">
        <v>1825</v>
      </c>
      <c r="C1214" s="27" t="n">
        <v>38</v>
      </c>
      <c r="D1214" s="27" t="s">
        <v>493</v>
      </c>
      <c r="E1214" s="28" t="n">
        <v>45639</v>
      </c>
      <c r="F1214" s="27" t="s">
        <v>1192</v>
      </c>
      <c r="G1214" s="28" t="n">
        <v>45641</v>
      </c>
      <c r="H1214" s="27" t="s">
        <v>123</v>
      </c>
      <c r="I1214" s="27" t="s">
        <v>124</v>
      </c>
      <c r="J1214" s="27" t="s">
        <v>227</v>
      </c>
      <c r="K1214" s="27" t="s">
        <v>156</v>
      </c>
      <c r="L1214" s="27" t="n">
        <v>44</v>
      </c>
      <c r="M1214" s="27" t="n">
        <v>77</v>
      </c>
      <c r="N1214" s="27" t="s">
        <v>127</v>
      </c>
      <c r="O1214" s="27" t="s">
        <v>128</v>
      </c>
      <c r="P1214" s="27" t="s">
        <v>187</v>
      </c>
      <c r="Q1214" s="29" t="n">
        <v>3716.4</v>
      </c>
      <c r="R1214" s="27" t="s">
        <v>130</v>
      </c>
      <c r="S1214" s="27" t="s">
        <v>223</v>
      </c>
      <c r="T1214" s="27" t="n">
        <v>3</v>
      </c>
    </row>
    <row r="1215" customFormat="false" ht="15" hidden="false" customHeight="false" outlineLevel="0" collapsed="false">
      <c r="A1215" s="30" t="s">
        <v>2601</v>
      </c>
      <c r="B1215" s="30" t="s">
        <v>2602</v>
      </c>
      <c r="C1215" s="30" t="n">
        <v>16</v>
      </c>
      <c r="D1215" s="30" t="s">
        <v>181</v>
      </c>
      <c r="E1215" s="31" t="n">
        <v>45499</v>
      </c>
      <c r="F1215" s="30" t="s">
        <v>338</v>
      </c>
      <c r="G1215" s="31" t="n">
        <v>45502</v>
      </c>
      <c r="H1215" s="30" t="s">
        <v>146</v>
      </c>
      <c r="I1215" s="30" t="s">
        <v>176</v>
      </c>
      <c r="J1215" s="30" t="s">
        <v>222</v>
      </c>
      <c r="K1215" s="30" t="s">
        <v>202</v>
      </c>
      <c r="L1215" s="30" t="n">
        <v>20</v>
      </c>
      <c r="M1215" s="30" t="n">
        <v>98</v>
      </c>
      <c r="N1215" s="30" t="s">
        <v>186</v>
      </c>
      <c r="O1215" s="30" t="s">
        <v>128</v>
      </c>
      <c r="P1215" s="30" t="s">
        <v>129</v>
      </c>
      <c r="Q1215" s="32" t="n">
        <v>16373.08</v>
      </c>
      <c r="R1215" s="30" t="s">
        <v>172</v>
      </c>
      <c r="S1215" s="30" t="s">
        <v>197</v>
      </c>
      <c r="T1215" s="30" t="n">
        <v>4</v>
      </c>
    </row>
    <row r="1216" customFormat="false" ht="15" hidden="false" customHeight="false" outlineLevel="0" collapsed="false">
      <c r="A1216" s="27" t="s">
        <v>2603</v>
      </c>
      <c r="B1216" s="27" t="s">
        <v>2604</v>
      </c>
      <c r="C1216" s="27" t="n">
        <v>41</v>
      </c>
      <c r="D1216" s="27" t="s">
        <v>181</v>
      </c>
      <c r="E1216" s="28" t="n">
        <v>45565</v>
      </c>
      <c r="F1216" s="27" t="s">
        <v>1120</v>
      </c>
      <c r="G1216" s="28" t="n">
        <v>45565</v>
      </c>
      <c r="H1216" s="27" t="s">
        <v>242</v>
      </c>
      <c r="I1216" s="27" t="s">
        <v>243</v>
      </c>
      <c r="J1216" s="27" t="s">
        <v>401</v>
      </c>
      <c r="K1216" s="27" t="s">
        <v>138</v>
      </c>
      <c r="L1216" s="27" t="n">
        <v>56</v>
      </c>
      <c r="M1216" s="27" t="n">
        <v>18</v>
      </c>
      <c r="N1216" s="27" t="s">
        <v>127</v>
      </c>
      <c r="O1216" s="27" t="s">
        <v>139</v>
      </c>
      <c r="P1216" s="27" t="s">
        <v>140</v>
      </c>
      <c r="Q1216" s="29" t="n">
        <v>973.37</v>
      </c>
      <c r="R1216" s="27" t="s">
        <v>130</v>
      </c>
      <c r="S1216" s="27" t="s">
        <v>335</v>
      </c>
      <c r="T1216" s="27" t="n">
        <v>5</v>
      </c>
    </row>
    <row r="1217" customFormat="false" ht="15" hidden="false" customHeight="false" outlineLevel="0" collapsed="false">
      <c r="A1217" s="30" t="s">
        <v>2605</v>
      </c>
      <c r="B1217" s="30" t="s">
        <v>2606</v>
      </c>
      <c r="C1217" s="30" t="n">
        <v>52</v>
      </c>
      <c r="D1217" s="30" t="s">
        <v>607</v>
      </c>
      <c r="E1217" s="31" t="n">
        <v>45566</v>
      </c>
      <c r="F1217" s="30" t="s">
        <v>2607</v>
      </c>
      <c r="G1217" s="31" t="n">
        <v>45569</v>
      </c>
      <c r="H1217" s="30" t="s">
        <v>123</v>
      </c>
      <c r="I1217" s="30" t="s">
        <v>124</v>
      </c>
      <c r="J1217" s="30" t="s">
        <v>227</v>
      </c>
      <c r="K1217" s="30" t="s">
        <v>156</v>
      </c>
      <c r="L1217" s="30" t="n">
        <v>57</v>
      </c>
      <c r="M1217" s="30" t="n">
        <v>64</v>
      </c>
      <c r="N1217" s="30" t="s">
        <v>127</v>
      </c>
      <c r="O1217" s="30" t="s">
        <v>139</v>
      </c>
      <c r="P1217" s="30" t="s">
        <v>129</v>
      </c>
      <c r="Q1217" s="32" t="n">
        <v>3836.19</v>
      </c>
      <c r="R1217" s="30" t="s">
        <v>130</v>
      </c>
      <c r="S1217" s="30" t="s">
        <v>223</v>
      </c>
      <c r="T1217" s="30" t="n">
        <v>3</v>
      </c>
    </row>
    <row r="1218" customFormat="false" ht="15" hidden="false" customHeight="false" outlineLevel="0" collapsed="false">
      <c r="A1218" s="27" t="s">
        <v>2608</v>
      </c>
      <c r="B1218" s="27" t="s">
        <v>2519</v>
      </c>
      <c r="C1218" s="27" t="n">
        <v>63</v>
      </c>
      <c r="D1218" s="27" t="s">
        <v>181</v>
      </c>
      <c r="E1218" s="28" t="n">
        <v>45495</v>
      </c>
      <c r="F1218" s="27" t="s">
        <v>265</v>
      </c>
      <c r="G1218" s="28" t="n">
        <v>45499</v>
      </c>
      <c r="H1218" s="27" t="s">
        <v>242</v>
      </c>
      <c r="I1218" s="27" t="s">
        <v>243</v>
      </c>
      <c r="J1218" s="27" t="s">
        <v>422</v>
      </c>
      <c r="K1218" s="27" t="s">
        <v>126</v>
      </c>
      <c r="L1218" s="27" t="n">
        <v>26</v>
      </c>
      <c r="M1218" s="27" t="n">
        <v>123</v>
      </c>
      <c r="N1218" s="27" t="s">
        <v>186</v>
      </c>
      <c r="O1218" s="27" t="s">
        <v>128</v>
      </c>
      <c r="P1218" s="27" t="s">
        <v>150</v>
      </c>
      <c r="Q1218" s="29" t="n">
        <v>7490.32</v>
      </c>
      <c r="R1218" s="27" t="s">
        <v>462</v>
      </c>
      <c r="S1218" s="27" t="s">
        <v>192</v>
      </c>
      <c r="T1218" s="27" t="n">
        <v>3</v>
      </c>
    </row>
    <row r="1219" customFormat="false" ht="15" hidden="false" customHeight="false" outlineLevel="0" collapsed="false">
      <c r="A1219" s="30" t="s">
        <v>2609</v>
      </c>
      <c r="B1219" s="30" t="s">
        <v>2610</v>
      </c>
      <c r="C1219" s="30" t="n">
        <v>72</v>
      </c>
      <c r="D1219" s="30" t="s">
        <v>121</v>
      </c>
      <c r="E1219" s="31" t="n">
        <v>45452</v>
      </c>
      <c r="F1219" s="30" t="s">
        <v>374</v>
      </c>
      <c r="G1219" s="31" t="n">
        <v>45452</v>
      </c>
      <c r="H1219" s="30" t="s">
        <v>206</v>
      </c>
      <c r="I1219" s="30" t="s">
        <v>232</v>
      </c>
      <c r="J1219" s="30" t="s">
        <v>208</v>
      </c>
      <c r="K1219" s="30" t="s">
        <v>156</v>
      </c>
      <c r="L1219" s="30" t="n">
        <v>23</v>
      </c>
      <c r="M1219" s="30" t="n">
        <v>59</v>
      </c>
      <c r="N1219" s="30" t="s">
        <v>127</v>
      </c>
      <c r="O1219" s="30" t="s">
        <v>128</v>
      </c>
      <c r="P1219" s="30" t="s">
        <v>129</v>
      </c>
      <c r="Q1219" s="32" t="n">
        <v>4844.29</v>
      </c>
      <c r="R1219" s="30" t="s">
        <v>130</v>
      </c>
      <c r="S1219" s="30" t="s">
        <v>151</v>
      </c>
      <c r="T1219" s="30" t="n">
        <v>4</v>
      </c>
    </row>
    <row r="1220" customFormat="false" ht="15" hidden="false" customHeight="false" outlineLevel="0" collapsed="false">
      <c r="A1220" s="27" t="s">
        <v>2611</v>
      </c>
      <c r="B1220" s="27" t="s">
        <v>2336</v>
      </c>
      <c r="C1220" s="27" t="n">
        <v>49</v>
      </c>
      <c r="D1220" s="27" t="s">
        <v>181</v>
      </c>
      <c r="E1220" s="28" t="n">
        <v>45618</v>
      </c>
      <c r="F1220" s="27" t="s">
        <v>1745</v>
      </c>
      <c r="G1220" s="28" t="n">
        <v>45620</v>
      </c>
      <c r="H1220" s="27" t="s">
        <v>217</v>
      </c>
      <c r="I1220" s="27" t="s">
        <v>392</v>
      </c>
      <c r="J1220" s="27" t="s">
        <v>388</v>
      </c>
      <c r="K1220" s="27" t="s">
        <v>126</v>
      </c>
      <c r="L1220" s="27" t="n">
        <v>15</v>
      </c>
      <c r="M1220" s="27" t="n">
        <v>121</v>
      </c>
      <c r="N1220" s="27" t="s">
        <v>186</v>
      </c>
      <c r="O1220" s="27" t="s">
        <v>139</v>
      </c>
      <c r="P1220" s="27" t="s">
        <v>150</v>
      </c>
      <c r="Q1220" s="29" t="n">
        <v>8673.45</v>
      </c>
      <c r="R1220" s="27" t="s">
        <v>172</v>
      </c>
      <c r="S1220" s="27" t="s">
        <v>197</v>
      </c>
      <c r="T1220" s="27" t="n">
        <v>4</v>
      </c>
    </row>
    <row r="1221" customFormat="false" ht="15" hidden="false" customHeight="false" outlineLevel="0" collapsed="false">
      <c r="A1221" s="30" t="s">
        <v>2612</v>
      </c>
      <c r="B1221" s="30" t="s">
        <v>1006</v>
      </c>
      <c r="C1221" s="30" t="n">
        <v>20</v>
      </c>
      <c r="D1221" s="30" t="s">
        <v>397</v>
      </c>
      <c r="E1221" s="31" t="n">
        <v>45484</v>
      </c>
      <c r="F1221" s="30" t="s">
        <v>567</v>
      </c>
      <c r="G1221" s="31" t="n">
        <v>45484</v>
      </c>
      <c r="H1221" s="30" t="s">
        <v>135</v>
      </c>
      <c r="I1221" s="30" t="s">
        <v>278</v>
      </c>
      <c r="J1221" s="30" t="s">
        <v>252</v>
      </c>
      <c r="K1221" s="30" t="s">
        <v>156</v>
      </c>
      <c r="L1221" s="30" t="n">
        <v>55</v>
      </c>
      <c r="M1221" s="30" t="n">
        <v>41</v>
      </c>
      <c r="N1221" s="30" t="s">
        <v>127</v>
      </c>
      <c r="O1221" s="30" t="s">
        <v>139</v>
      </c>
      <c r="P1221" s="30" t="s">
        <v>129</v>
      </c>
      <c r="Q1221" s="32" t="n">
        <v>2690.46</v>
      </c>
      <c r="R1221" s="30" t="s">
        <v>130</v>
      </c>
      <c r="S1221" s="30" t="s">
        <v>432</v>
      </c>
      <c r="T1221" s="30" t="n">
        <v>4</v>
      </c>
    </row>
    <row r="1222" customFormat="false" ht="15" hidden="false" customHeight="false" outlineLevel="0" collapsed="false">
      <c r="A1222" s="27" t="s">
        <v>2613</v>
      </c>
      <c r="B1222" s="27" t="s">
        <v>1467</v>
      </c>
      <c r="C1222" s="27" t="n">
        <v>79</v>
      </c>
      <c r="D1222" s="27" t="s">
        <v>121</v>
      </c>
      <c r="E1222" s="28" t="n">
        <v>45331</v>
      </c>
      <c r="F1222" s="27" t="s">
        <v>384</v>
      </c>
      <c r="G1222" s="28" t="n">
        <v>45332</v>
      </c>
      <c r="H1222" s="27" t="s">
        <v>135</v>
      </c>
      <c r="I1222" s="27" t="s">
        <v>278</v>
      </c>
      <c r="J1222" s="27" t="s">
        <v>252</v>
      </c>
      <c r="K1222" s="27" t="s">
        <v>138</v>
      </c>
      <c r="L1222" s="27" t="n">
        <v>57</v>
      </c>
      <c r="M1222" s="27" t="n">
        <v>34</v>
      </c>
      <c r="N1222" s="27" t="s">
        <v>127</v>
      </c>
      <c r="O1222" s="27" t="s">
        <v>139</v>
      </c>
      <c r="P1222" s="27" t="s">
        <v>129</v>
      </c>
      <c r="Q1222" s="29" t="n">
        <v>2223.09</v>
      </c>
      <c r="R1222" s="27" t="s">
        <v>130</v>
      </c>
      <c r="S1222" s="27" t="s">
        <v>197</v>
      </c>
      <c r="T1222" s="27" t="n">
        <v>4</v>
      </c>
    </row>
    <row r="1223" customFormat="false" ht="15" hidden="false" customHeight="false" outlineLevel="0" collapsed="false">
      <c r="A1223" s="30" t="s">
        <v>2614</v>
      </c>
      <c r="B1223" s="30" t="s">
        <v>2615</v>
      </c>
      <c r="C1223" s="30" t="n">
        <v>41</v>
      </c>
      <c r="D1223" s="30" t="s">
        <v>181</v>
      </c>
      <c r="E1223" s="31" t="n">
        <v>45443</v>
      </c>
      <c r="F1223" s="30" t="s">
        <v>450</v>
      </c>
      <c r="G1223" s="31" t="n">
        <v>45443</v>
      </c>
      <c r="H1223" s="30" t="s">
        <v>242</v>
      </c>
      <c r="I1223" s="30" t="s">
        <v>243</v>
      </c>
      <c r="J1223" s="30" t="s">
        <v>363</v>
      </c>
      <c r="K1223" s="30" t="s">
        <v>138</v>
      </c>
      <c r="L1223" s="30" t="n">
        <v>87</v>
      </c>
      <c r="M1223" s="30" t="n">
        <v>31</v>
      </c>
      <c r="N1223" s="30" t="s">
        <v>127</v>
      </c>
      <c r="O1223" s="30" t="s">
        <v>171</v>
      </c>
      <c r="P1223" s="30" t="s">
        <v>150</v>
      </c>
      <c r="Q1223" s="32" t="n">
        <v>2593.1</v>
      </c>
      <c r="R1223" s="30" t="s">
        <v>172</v>
      </c>
      <c r="S1223" s="30" t="s">
        <v>223</v>
      </c>
      <c r="T1223" s="30" t="n">
        <v>2</v>
      </c>
    </row>
    <row r="1224" customFormat="false" ht="15" hidden="false" customHeight="false" outlineLevel="0" collapsed="false">
      <c r="A1224" s="27" t="s">
        <v>2616</v>
      </c>
      <c r="B1224" s="27" t="s">
        <v>1164</v>
      </c>
      <c r="C1224" s="27" t="n">
        <v>50</v>
      </c>
      <c r="D1224" s="27" t="s">
        <v>181</v>
      </c>
      <c r="E1224" s="28" t="n">
        <v>45404</v>
      </c>
      <c r="F1224" s="27" t="s">
        <v>764</v>
      </c>
      <c r="G1224" s="28" t="n">
        <v>45404</v>
      </c>
      <c r="H1224" s="27" t="s">
        <v>183</v>
      </c>
      <c r="I1224" s="27" t="s">
        <v>184</v>
      </c>
      <c r="J1224" s="27" t="s">
        <v>476</v>
      </c>
      <c r="K1224" s="27" t="s">
        <v>156</v>
      </c>
      <c r="L1224" s="27" t="n">
        <v>58</v>
      </c>
      <c r="M1224" s="27" t="n">
        <v>33</v>
      </c>
      <c r="N1224" s="27" t="s">
        <v>186</v>
      </c>
      <c r="O1224" s="27" t="s">
        <v>139</v>
      </c>
      <c r="P1224" s="27" t="s">
        <v>187</v>
      </c>
      <c r="Q1224" s="29" t="n">
        <v>4440.06</v>
      </c>
      <c r="R1224" s="27" t="s">
        <v>130</v>
      </c>
      <c r="S1224" s="27" t="s">
        <v>178</v>
      </c>
      <c r="T1224" s="27" t="n">
        <v>3</v>
      </c>
    </row>
    <row r="1225" customFormat="false" ht="15" hidden="false" customHeight="false" outlineLevel="0" collapsed="false">
      <c r="A1225" s="30" t="s">
        <v>2617</v>
      </c>
      <c r="B1225" s="30" t="s">
        <v>2618</v>
      </c>
      <c r="C1225" s="30" t="n">
        <v>27</v>
      </c>
      <c r="D1225" s="30" t="s">
        <v>181</v>
      </c>
      <c r="E1225" s="31" t="n">
        <v>45647</v>
      </c>
      <c r="F1225" s="30" t="s">
        <v>805</v>
      </c>
      <c r="G1225" s="31" t="n">
        <v>45647</v>
      </c>
      <c r="H1225" s="30" t="s">
        <v>123</v>
      </c>
      <c r="I1225" s="30" t="s">
        <v>304</v>
      </c>
      <c r="J1225" s="30" t="s">
        <v>227</v>
      </c>
      <c r="K1225" s="30" t="s">
        <v>156</v>
      </c>
      <c r="L1225" s="30" t="n">
        <v>69</v>
      </c>
      <c r="M1225" s="30" t="n">
        <v>71</v>
      </c>
      <c r="N1225" s="30" t="s">
        <v>127</v>
      </c>
      <c r="O1225" s="30" t="s">
        <v>149</v>
      </c>
      <c r="P1225" s="30" t="s">
        <v>129</v>
      </c>
      <c r="Q1225" s="32" t="n">
        <v>3599.66</v>
      </c>
      <c r="R1225" s="30" t="s">
        <v>130</v>
      </c>
      <c r="S1225" s="30" t="s">
        <v>335</v>
      </c>
      <c r="T1225" s="30" t="n">
        <v>5</v>
      </c>
    </row>
    <row r="1226" customFormat="false" ht="15" hidden="false" customHeight="false" outlineLevel="0" collapsed="false">
      <c r="A1226" s="27" t="s">
        <v>2619</v>
      </c>
      <c r="B1226" s="27" t="s">
        <v>2620</v>
      </c>
      <c r="C1226" s="27" t="n">
        <v>57</v>
      </c>
      <c r="D1226" s="27" t="s">
        <v>121</v>
      </c>
      <c r="E1226" s="28" t="n">
        <v>45307</v>
      </c>
      <c r="F1226" s="27" t="s">
        <v>200</v>
      </c>
      <c r="G1226" s="28" t="n">
        <v>45310</v>
      </c>
      <c r="H1226" s="27" t="s">
        <v>217</v>
      </c>
      <c r="I1226" s="27" t="s">
        <v>344</v>
      </c>
      <c r="J1226" s="27" t="s">
        <v>294</v>
      </c>
      <c r="K1226" s="27" t="s">
        <v>126</v>
      </c>
      <c r="L1226" s="27" t="n">
        <v>33</v>
      </c>
      <c r="M1226" s="27" t="n">
        <v>146</v>
      </c>
      <c r="N1226" s="27" t="s">
        <v>186</v>
      </c>
      <c r="O1226" s="27" t="s">
        <v>128</v>
      </c>
      <c r="P1226" s="27" t="s">
        <v>187</v>
      </c>
      <c r="Q1226" s="29" t="n">
        <v>8931.97</v>
      </c>
      <c r="R1226" s="27" t="s">
        <v>268</v>
      </c>
      <c r="S1226" s="27" t="s">
        <v>178</v>
      </c>
      <c r="T1226" s="27" t="n">
        <v>3</v>
      </c>
    </row>
    <row r="1227" customFormat="false" ht="15" hidden="false" customHeight="false" outlineLevel="0" collapsed="false">
      <c r="A1227" s="30" t="s">
        <v>2621</v>
      </c>
      <c r="B1227" s="30" t="s">
        <v>1405</v>
      </c>
      <c r="C1227" s="30" t="n">
        <v>59</v>
      </c>
      <c r="D1227" s="30" t="s">
        <v>121</v>
      </c>
      <c r="E1227" s="31" t="n">
        <v>45298</v>
      </c>
      <c r="F1227" s="30" t="s">
        <v>1263</v>
      </c>
      <c r="G1227" s="31" t="n">
        <v>45300</v>
      </c>
      <c r="H1227" s="30" t="s">
        <v>242</v>
      </c>
      <c r="I1227" s="30" t="s">
        <v>466</v>
      </c>
      <c r="J1227" s="30" t="s">
        <v>401</v>
      </c>
      <c r="K1227" s="30" t="s">
        <v>156</v>
      </c>
      <c r="L1227" s="30" t="n">
        <v>20</v>
      </c>
      <c r="M1227" s="30" t="n">
        <v>67</v>
      </c>
      <c r="N1227" s="30" t="s">
        <v>186</v>
      </c>
      <c r="O1227" s="30" t="s">
        <v>171</v>
      </c>
      <c r="P1227" s="30" t="s">
        <v>140</v>
      </c>
      <c r="Q1227" s="32" t="n">
        <v>4134.86</v>
      </c>
      <c r="R1227" s="30" t="s">
        <v>130</v>
      </c>
      <c r="S1227" s="30" t="s">
        <v>178</v>
      </c>
      <c r="T1227" s="30" t="n">
        <v>5</v>
      </c>
    </row>
    <row r="1228" customFormat="false" ht="15" hidden="false" customHeight="false" outlineLevel="0" collapsed="false">
      <c r="A1228" s="27" t="s">
        <v>2622</v>
      </c>
      <c r="B1228" s="27" t="s">
        <v>724</v>
      </c>
      <c r="C1228" s="27"/>
      <c r="D1228" s="27" t="s">
        <v>181</v>
      </c>
      <c r="E1228" s="28" t="n">
        <v>45345</v>
      </c>
      <c r="F1228" s="27" t="s">
        <v>261</v>
      </c>
      <c r="G1228" s="28" t="n">
        <v>45346</v>
      </c>
      <c r="H1228" s="27" t="s">
        <v>135</v>
      </c>
      <c r="I1228" s="27" t="s">
        <v>136</v>
      </c>
      <c r="J1228" s="27" t="s">
        <v>137</v>
      </c>
      <c r="K1228" s="27" t="s">
        <v>156</v>
      </c>
      <c r="L1228" s="27" t="n">
        <v>35</v>
      </c>
      <c r="M1228" s="27" t="n">
        <v>33</v>
      </c>
      <c r="N1228" s="27" t="s">
        <v>127</v>
      </c>
      <c r="O1228" s="27" t="s">
        <v>128</v>
      </c>
      <c r="P1228" s="27" t="s">
        <v>129</v>
      </c>
      <c r="Q1228" s="29" t="n">
        <v>2566.56</v>
      </c>
      <c r="R1228" s="27" t="s">
        <v>130</v>
      </c>
      <c r="S1228" s="27" t="s">
        <v>197</v>
      </c>
      <c r="T1228" s="27" t="n">
        <v>5</v>
      </c>
    </row>
    <row r="1229" customFormat="false" ht="15" hidden="false" customHeight="false" outlineLevel="0" collapsed="false">
      <c r="A1229" s="30" t="s">
        <v>2623</v>
      </c>
      <c r="B1229" s="30" t="s">
        <v>2624</v>
      </c>
      <c r="C1229" s="30" t="n">
        <v>19</v>
      </c>
      <c r="D1229" s="30" t="s">
        <v>121</v>
      </c>
      <c r="E1229" s="31" t="n">
        <v>45615</v>
      </c>
      <c r="F1229" s="30" t="s">
        <v>1044</v>
      </c>
      <c r="G1229" s="31" t="n">
        <v>45615</v>
      </c>
      <c r="H1229" s="30" t="s">
        <v>161</v>
      </c>
      <c r="I1229" s="30" t="s">
        <v>162</v>
      </c>
      <c r="J1229" s="30" t="s">
        <v>258</v>
      </c>
      <c r="K1229" s="30" t="s">
        <v>156</v>
      </c>
      <c r="L1229" s="30" t="n">
        <v>50</v>
      </c>
      <c r="M1229" s="30" t="n">
        <v>49</v>
      </c>
      <c r="N1229" s="30" t="s">
        <v>127</v>
      </c>
      <c r="O1229" s="30" t="s">
        <v>128</v>
      </c>
      <c r="P1229" s="30" t="s">
        <v>187</v>
      </c>
      <c r="Q1229" s="32" t="n">
        <v>3114.74</v>
      </c>
      <c r="R1229" s="30" t="s">
        <v>130</v>
      </c>
      <c r="S1229" s="30" t="s">
        <v>192</v>
      </c>
      <c r="T1229" s="30" t="n">
        <v>5</v>
      </c>
    </row>
    <row r="1230" customFormat="false" ht="15" hidden="false" customHeight="false" outlineLevel="0" collapsed="false">
      <c r="A1230" s="27" t="s">
        <v>2625</v>
      </c>
      <c r="B1230" s="27" t="s">
        <v>1955</v>
      </c>
      <c r="C1230" s="27" t="n">
        <v>24</v>
      </c>
      <c r="D1230" s="27" t="s">
        <v>121</v>
      </c>
      <c r="E1230" s="28" t="n">
        <v>45465</v>
      </c>
      <c r="F1230" s="27" t="s">
        <v>410</v>
      </c>
      <c r="G1230" s="28" t="n">
        <v>45468</v>
      </c>
      <c r="H1230" s="27" t="s">
        <v>146</v>
      </c>
      <c r="I1230" s="27" t="s">
        <v>176</v>
      </c>
      <c r="J1230" s="27" t="s">
        <v>148</v>
      </c>
      <c r="K1230" s="27" t="s">
        <v>126</v>
      </c>
      <c r="L1230" s="27" t="n">
        <v>42</v>
      </c>
      <c r="M1230" s="27" t="n">
        <v>83</v>
      </c>
      <c r="N1230" s="27" t="s">
        <v>186</v>
      </c>
      <c r="O1230" s="27" t="s">
        <v>149</v>
      </c>
      <c r="P1230" s="27" t="s">
        <v>129</v>
      </c>
      <c r="Q1230" s="29" t="n">
        <v>6848.23</v>
      </c>
      <c r="R1230" s="27" t="s">
        <v>130</v>
      </c>
      <c r="S1230" s="27" t="s">
        <v>164</v>
      </c>
      <c r="T1230" s="27" t="n">
        <v>3</v>
      </c>
    </row>
    <row r="1231" customFormat="false" ht="15" hidden="false" customHeight="false" outlineLevel="0" collapsed="false">
      <c r="A1231" s="30" t="s">
        <v>2626</v>
      </c>
      <c r="B1231" s="30" t="s">
        <v>1601</v>
      </c>
      <c r="C1231" s="30" t="n">
        <v>31</v>
      </c>
      <c r="D1231" s="30" t="s">
        <v>181</v>
      </c>
      <c r="E1231" s="31" t="n">
        <v>45523</v>
      </c>
      <c r="F1231" s="30" t="s">
        <v>1436</v>
      </c>
      <c r="G1231" s="31" t="n">
        <v>45523</v>
      </c>
      <c r="H1231" s="30" t="s">
        <v>123</v>
      </c>
      <c r="I1231" s="30" t="s">
        <v>155</v>
      </c>
      <c r="J1231" s="30" t="s">
        <v>508</v>
      </c>
      <c r="K1231" s="30" t="s">
        <v>138</v>
      </c>
      <c r="L1231" s="30" t="n">
        <v>28</v>
      </c>
      <c r="M1231" s="30" t="n">
        <v>27</v>
      </c>
      <c r="N1231" s="30" t="s">
        <v>186</v>
      </c>
      <c r="O1231" s="30" t="s">
        <v>128</v>
      </c>
      <c r="P1231" s="30" t="s">
        <v>150</v>
      </c>
      <c r="Q1231" s="32" t="n">
        <v>2123.28</v>
      </c>
      <c r="R1231" s="30" t="s">
        <v>130</v>
      </c>
      <c r="S1231" s="30" t="s">
        <v>151</v>
      </c>
      <c r="T1231" s="30" t="n">
        <v>4</v>
      </c>
    </row>
    <row r="1232" customFormat="false" ht="15" hidden="false" customHeight="false" outlineLevel="0" collapsed="false">
      <c r="A1232" s="27" t="s">
        <v>2627</v>
      </c>
      <c r="B1232" s="27" t="s">
        <v>2628</v>
      </c>
      <c r="C1232" s="27" t="n">
        <v>36</v>
      </c>
      <c r="D1232" s="27" t="s">
        <v>181</v>
      </c>
      <c r="E1232" s="28" t="n">
        <v>45420</v>
      </c>
      <c r="F1232" s="27" t="s">
        <v>1220</v>
      </c>
      <c r="G1232" s="28" t="n">
        <v>45423</v>
      </c>
      <c r="H1232" s="27" t="s">
        <v>161</v>
      </c>
      <c r="I1232" s="27" t="s">
        <v>538</v>
      </c>
      <c r="J1232" s="27" t="s">
        <v>385</v>
      </c>
      <c r="K1232" s="27" t="s">
        <v>126</v>
      </c>
      <c r="L1232" s="27" t="n">
        <v>5</v>
      </c>
      <c r="M1232" s="27" t="n">
        <v>56</v>
      </c>
      <c r="N1232" s="27" t="s">
        <v>186</v>
      </c>
      <c r="O1232" s="27" t="s">
        <v>171</v>
      </c>
      <c r="P1232" s="27" t="s">
        <v>129</v>
      </c>
      <c r="Q1232" s="29" t="n">
        <v>6534.5</v>
      </c>
      <c r="R1232" s="27" t="s">
        <v>268</v>
      </c>
      <c r="S1232" s="27" t="s">
        <v>223</v>
      </c>
      <c r="T1232" s="27" t="n">
        <v>3</v>
      </c>
    </row>
    <row r="1233" customFormat="false" ht="15" hidden="false" customHeight="false" outlineLevel="0" collapsed="false">
      <c r="A1233" s="30" t="s">
        <v>2629</v>
      </c>
      <c r="B1233" s="30" t="s">
        <v>2239</v>
      </c>
      <c r="C1233" s="30" t="n">
        <v>95</v>
      </c>
      <c r="D1233" s="30" t="s">
        <v>181</v>
      </c>
      <c r="E1233" s="31" t="n">
        <v>45381</v>
      </c>
      <c r="F1233" s="30" t="s">
        <v>370</v>
      </c>
      <c r="G1233" s="31" t="n">
        <v>45382</v>
      </c>
      <c r="H1233" s="30" t="s">
        <v>242</v>
      </c>
      <c r="I1233" s="30" t="s">
        <v>243</v>
      </c>
      <c r="J1233" s="30" t="s">
        <v>316</v>
      </c>
      <c r="K1233" s="30" t="s">
        <v>138</v>
      </c>
      <c r="L1233" s="30" t="n">
        <v>84</v>
      </c>
      <c r="M1233" s="30" t="n">
        <v>35</v>
      </c>
      <c r="N1233" s="30" t="s">
        <v>127</v>
      </c>
      <c r="O1233" s="30" t="s">
        <v>139</v>
      </c>
      <c r="P1233" s="30" t="s">
        <v>150</v>
      </c>
      <c r="Q1233" s="32" t="n">
        <v>1347.14</v>
      </c>
      <c r="R1233" s="30" t="s">
        <v>130</v>
      </c>
      <c r="S1233" s="30" t="s">
        <v>178</v>
      </c>
      <c r="T1233" s="30" t="n">
        <v>3</v>
      </c>
    </row>
    <row r="1234" customFormat="false" ht="15" hidden="false" customHeight="false" outlineLevel="0" collapsed="false">
      <c r="A1234" s="27" t="s">
        <v>2630</v>
      </c>
      <c r="B1234" s="27" t="s">
        <v>337</v>
      </c>
      <c r="C1234" s="27" t="n">
        <v>33</v>
      </c>
      <c r="D1234" s="27" t="s">
        <v>181</v>
      </c>
      <c r="E1234" s="28" t="n">
        <v>45567</v>
      </c>
      <c r="F1234" s="27" t="s">
        <v>931</v>
      </c>
      <c r="G1234" s="28" t="n">
        <v>45568</v>
      </c>
      <c r="H1234" s="27" t="s">
        <v>183</v>
      </c>
      <c r="I1234" s="27" t="s">
        <v>430</v>
      </c>
      <c r="J1234" s="27" t="s">
        <v>476</v>
      </c>
      <c r="K1234" s="27" t="s">
        <v>138</v>
      </c>
      <c r="L1234" s="27" t="n">
        <v>66</v>
      </c>
      <c r="M1234" s="27" t="n">
        <v>34</v>
      </c>
      <c r="N1234" s="27" t="s">
        <v>127</v>
      </c>
      <c r="O1234" s="27" t="s">
        <v>139</v>
      </c>
      <c r="P1234" s="27" t="s">
        <v>140</v>
      </c>
      <c r="Q1234" s="29" t="n">
        <v>2754.89</v>
      </c>
      <c r="R1234" s="27" t="s">
        <v>130</v>
      </c>
      <c r="S1234" s="27" t="s">
        <v>223</v>
      </c>
      <c r="T1234" s="27" t="n">
        <v>5</v>
      </c>
    </row>
    <row r="1235" customFormat="false" ht="15" hidden="false" customHeight="false" outlineLevel="0" collapsed="false">
      <c r="A1235" s="30" t="s">
        <v>2631</v>
      </c>
      <c r="B1235" s="30" t="s">
        <v>2632</v>
      </c>
      <c r="C1235" s="30" t="n">
        <v>93</v>
      </c>
      <c r="D1235" s="30" t="s">
        <v>121</v>
      </c>
      <c r="E1235" s="31" t="n">
        <v>45445</v>
      </c>
      <c r="F1235" s="30" t="s">
        <v>1179</v>
      </c>
      <c r="G1235" s="31" t="n">
        <v>45450</v>
      </c>
      <c r="H1235" s="30" t="s">
        <v>242</v>
      </c>
      <c r="I1235" s="30" t="s">
        <v>243</v>
      </c>
      <c r="J1235" s="30" t="s">
        <v>363</v>
      </c>
      <c r="K1235" s="30" t="s">
        <v>126</v>
      </c>
      <c r="L1235" s="30" t="n">
        <v>17</v>
      </c>
      <c r="M1235" s="30" t="n">
        <v>89</v>
      </c>
      <c r="N1235" s="30" t="s">
        <v>186</v>
      </c>
      <c r="O1235" s="30" t="s">
        <v>128</v>
      </c>
      <c r="P1235" s="30" t="s">
        <v>187</v>
      </c>
      <c r="Q1235" s="32" t="n">
        <v>7126.52</v>
      </c>
      <c r="R1235" s="30" t="s">
        <v>268</v>
      </c>
      <c r="S1235" s="30" t="s">
        <v>131</v>
      </c>
      <c r="T1235" s="30"/>
    </row>
    <row r="1236" customFormat="false" ht="15" hidden="false" customHeight="false" outlineLevel="0" collapsed="false">
      <c r="A1236" s="27" t="s">
        <v>2633</v>
      </c>
      <c r="B1236" s="27" t="s">
        <v>1585</v>
      </c>
      <c r="C1236" s="27" t="n">
        <v>37</v>
      </c>
      <c r="D1236" s="27" t="s">
        <v>121</v>
      </c>
      <c r="E1236" s="28" t="n">
        <v>45564</v>
      </c>
      <c r="F1236" s="27" t="s">
        <v>608</v>
      </c>
      <c r="G1236" s="28" t="n">
        <v>45564</v>
      </c>
      <c r="H1236" s="27" t="s">
        <v>217</v>
      </c>
      <c r="I1236" s="27" t="s">
        <v>392</v>
      </c>
      <c r="J1236" s="27" t="s">
        <v>294</v>
      </c>
      <c r="K1236" s="27" t="s">
        <v>138</v>
      </c>
      <c r="L1236" s="27" t="n">
        <v>71</v>
      </c>
      <c r="M1236" s="27" t="n">
        <v>20</v>
      </c>
      <c r="N1236" s="27" t="s">
        <v>186</v>
      </c>
      <c r="O1236" s="27" t="s">
        <v>128</v>
      </c>
      <c r="P1236" s="27" t="s">
        <v>187</v>
      </c>
      <c r="Q1236" s="29" t="n">
        <v>2182.7</v>
      </c>
      <c r="R1236" s="27" t="s">
        <v>130</v>
      </c>
      <c r="S1236" s="27" t="s">
        <v>157</v>
      </c>
      <c r="T1236" s="27" t="n">
        <v>4</v>
      </c>
    </row>
    <row r="1237" customFormat="false" ht="15" hidden="false" customHeight="false" outlineLevel="0" collapsed="false">
      <c r="A1237" s="30" t="s">
        <v>2634</v>
      </c>
      <c r="B1237" s="30" t="s">
        <v>2635</v>
      </c>
      <c r="C1237" s="30" t="n">
        <v>25</v>
      </c>
      <c r="D1237" s="30" t="s">
        <v>181</v>
      </c>
      <c r="E1237" s="31" t="n">
        <v>45521</v>
      </c>
      <c r="F1237" s="30" t="s">
        <v>771</v>
      </c>
      <c r="G1237" s="31" t="n">
        <v>45522</v>
      </c>
      <c r="H1237" s="30" t="s">
        <v>236</v>
      </c>
      <c r="I1237" s="30" t="s">
        <v>237</v>
      </c>
      <c r="J1237" s="30" t="s">
        <v>455</v>
      </c>
      <c r="K1237" s="30" t="s">
        <v>138</v>
      </c>
      <c r="L1237" s="30" t="n">
        <v>60</v>
      </c>
      <c r="M1237" s="30" t="n">
        <v>22</v>
      </c>
      <c r="N1237" s="30" t="s">
        <v>127</v>
      </c>
      <c r="O1237" s="30" t="s">
        <v>139</v>
      </c>
      <c r="P1237" s="30" t="s">
        <v>140</v>
      </c>
      <c r="Q1237" s="32" t="n">
        <v>1115.94</v>
      </c>
      <c r="R1237" s="30" t="s">
        <v>268</v>
      </c>
      <c r="S1237" s="30" t="s">
        <v>192</v>
      </c>
      <c r="T1237" s="30" t="n">
        <v>3</v>
      </c>
    </row>
    <row r="1238" customFormat="false" ht="15" hidden="false" customHeight="false" outlineLevel="0" collapsed="false">
      <c r="A1238" s="27" t="s">
        <v>2636</v>
      </c>
      <c r="B1238" s="27" t="s">
        <v>2349</v>
      </c>
      <c r="C1238" s="27" t="n">
        <v>47</v>
      </c>
      <c r="D1238" s="27" t="s">
        <v>181</v>
      </c>
      <c r="E1238" s="28" t="n">
        <v>45649</v>
      </c>
      <c r="F1238" s="27" t="s">
        <v>429</v>
      </c>
      <c r="G1238" s="28" t="n">
        <v>45660</v>
      </c>
      <c r="H1238" s="27" t="s">
        <v>217</v>
      </c>
      <c r="I1238" s="27" t="s">
        <v>282</v>
      </c>
      <c r="J1238" s="27" t="s">
        <v>283</v>
      </c>
      <c r="K1238" s="27" t="s">
        <v>202</v>
      </c>
      <c r="L1238" s="27" t="n">
        <v>9</v>
      </c>
      <c r="M1238" s="27" t="n">
        <v>201</v>
      </c>
      <c r="N1238" s="27" t="s">
        <v>186</v>
      </c>
      <c r="O1238" s="27" t="s">
        <v>139</v>
      </c>
      <c r="P1238" s="27" t="s">
        <v>140</v>
      </c>
      <c r="Q1238" s="29" t="n">
        <v>19499.51</v>
      </c>
      <c r="R1238" s="27" t="s">
        <v>462</v>
      </c>
      <c r="S1238" s="27" t="s">
        <v>335</v>
      </c>
      <c r="T1238" s="27" t="n">
        <v>3</v>
      </c>
    </row>
    <row r="1239" customFormat="false" ht="15" hidden="false" customHeight="false" outlineLevel="0" collapsed="false">
      <c r="A1239" s="30" t="s">
        <v>2637</v>
      </c>
      <c r="B1239" s="30" t="s">
        <v>2638</v>
      </c>
      <c r="C1239" s="30" t="n">
        <v>54</v>
      </c>
      <c r="D1239" s="30" t="s">
        <v>181</v>
      </c>
      <c r="E1239" s="31" t="n">
        <v>45576</v>
      </c>
      <c r="F1239" s="30" t="s">
        <v>1160</v>
      </c>
      <c r="G1239" s="31" t="n">
        <v>45576</v>
      </c>
      <c r="H1239" s="30" t="s">
        <v>183</v>
      </c>
      <c r="I1239" s="30" t="s">
        <v>212</v>
      </c>
      <c r="J1239" s="30" t="s">
        <v>185</v>
      </c>
      <c r="K1239" s="30" t="s">
        <v>138</v>
      </c>
      <c r="L1239" s="30" t="n">
        <v>23</v>
      </c>
      <c r="M1239" s="30" t="n">
        <v>17</v>
      </c>
      <c r="N1239" s="30" t="s">
        <v>127</v>
      </c>
      <c r="O1239" s="30" t="s">
        <v>149</v>
      </c>
      <c r="P1239" s="30" t="s">
        <v>140</v>
      </c>
      <c r="Q1239" s="32" t="n">
        <v>1144.21</v>
      </c>
      <c r="R1239" s="30" t="s">
        <v>130</v>
      </c>
      <c r="S1239" s="30" t="s">
        <v>335</v>
      </c>
      <c r="T1239" s="30" t="n">
        <v>2</v>
      </c>
    </row>
    <row r="1240" customFormat="false" ht="15" hidden="false" customHeight="false" outlineLevel="0" collapsed="false">
      <c r="A1240" s="27" t="s">
        <v>2639</v>
      </c>
      <c r="B1240" s="27" t="s">
        <v>2640</v>
      </c>
      <c r="C1240" s="27" t="n">
        <v>18</v>
      </c>
      <c r="D1240" s="27" t="s">
        <v>181</v>
      </c>
      <c r="E1240" s="28" t="n">
        <v>45641</v>
      </c>
      <c r="F1240" s="27" t="s">
        <v>885</v>
      </c>
      <c r="G1240" s="28" t="n">
        <v>45642</v>
      </c>
      <c r="H1240" s="27" t="s">
        <v>135</v>
      </c>
      <c r="I1240" s="27" t="s">
        <v>136</v>
      </c>
      <c r="J1240" s="27" t="s">
        <v>137</v>
      </c>
      <c r="K1240" s="27" t="s">
        <v>126</v>
      </c>
      <c r="L1240" s="27" t="n">
        <v>37</v>
      </c>
      <c r="M1240" s="27" t="n">
        <v>133</v>
      </c>
      <c r="N1240" s="27" t="s">
        <v>127</v>
      </c>
      <c r="O1240" s="27" t="s">
        <v>128</v>
      </c>
      <c r="P1240" s="27" t="s">
        <v>140</v>
      </c>
      <c r="Q1240" s="29" t="n">
        <v>9164.61</v>
      </c>
      <c r="R1240" s="27" t="s">
        <v>130</v>
      </c>
      <c r="S1240" s="27" t="s">
        <v>141</v>
      </c>
      <c r="T1240" s="27" t="n">
        <v>4</v>
      </c>
    </row>
    <row r="1241" customFormat="false" ht="15" hidden="false" customHeight="false" outlineLevel="0" collapsed="false">
      <c r="A1241" s="30" t="s">
        <v>2641</v>
      </c>
      <c r="B1241" s="30" t="s">
        <v>2642</v>
      </c>
      <c r="C1241" s="30" t="n">
        <v>63</v>
      </c>
      <c r="D1241" s="30" t="s">
        <v>121</v>
      </c>
      <c r="E1241" s="31" t="n">
        <v>45323</v>
      </c>
      <c r="F1241" s="30" t="s">
        <v>576</v>
      </c>
      <c r="G1241" s="31" t="n">
        <v>45323</v>
      </c>
      <c r="H1241" s="30" t="s">
        <v>236</v>
      </c>
      <c r="I1241" s="30" t="s">
        <v>266</v>
      </c>
      <c r="J1241" s="30" t="s">
        <v>267</v>
      </c>
      <c r="K1241" s="30" t="s">
        <v>138</v>
      </c>
      <c r="L1241" s="30" t="n">
        <v>55</v>
      </c>
      <c r="M1241" s="30" t="n">
        <v>30</v>
      </c>
      <c r="N1241" s="30" t="s">
        <v>127</v>
      </c>
      <c r="O1241" s="30" t="s">
        <v>128</v>
      </c>
      <c r="P1241" s="30" t="s">
        <v>140</v>
      </c>
      <c r="Q1241" s="32" t="n">
        <v>847.43</v>
      </c>
      <c r="R1241" s="30" t="s">
        <v>172</v>
      </c>
      <c r="S1241" s="30" t="s">
        <v>157</v>
      </c>
      <c r="T1241" s="30" t="n">
        <v>4</v>
      </c>
    </row>
    <row r="1242" customFormat="false" ht="15" hidden="false" customHeight="false" outlineLevel="0" collapsed="false">
      <c r="A1242" s="27" t="s">
        <v>2643</v>
      </c>
      <c r="B1242" s="27" t="s">
        <v>2644</v>
      </c>
      <c r="C1242" s="27" t="n">
        <v>32</v>
      </c>
      <c r="D1242" s="27" t="s">
        <v>181</v>
      </c>
      <c r="E1242" s="28" t="n">
        <v>45562</v>
      </c>
      <c r="F1242" s="27" t="s">
        <v>601</v>
      </c>
      <c r="G1242" s="28" t="n">
        <v>45564</v>
      </c>
      <c r="H1242" s="27" t="s">
        <v>242</v>
      </c>
      <c r="I1242" s="27" t="s">
        <v>243</v>
      </c>
      <c r="J1242" s="27" t="s">
        <v>244</v>
      </c>
      <c r="K1242" s="27" t="s">
        <v>126</v>
      </c>
      <c r="L1242" s="27" t="n">
        <v>18</v>
      </c>
      <c r="M1242" s="27" t="n">
        <v>146</v>
      </c>
      <c r="N1242" s="27" t="s">
        <v>186</v>
      </c>
      <c r="O1242" s="27" t="s">
        <v>128</v>
      </c>
      <c r="P1242" s="27" t="s">
        <v>140</v>
      </c>
      <c r="Q1242" s="29" t="n">
        <v>7974.83</v>
      </c>
      <c r="R1242" s="27" t="s">
        <v>172</v>
      </c>
      <c r="S1242" s="27" t="s">
        <v>192</v>
      </c>
      <c r="T1242" s="27" t="n">
        <v>5</v>
      </c>
    </row>
    <row r="1243" customFormat="false" ht="15" hidden="false" customHeight="false" outlineLevel="0" collapsed="false">
      <c r="A1243" s="30" t="s">
        <v>2645</v>
      </c>
      <c r="B1243" s="30" t="s">
        <v>2646</v>
      </c>
      <c r="C1243" s="30" t="n">
        <v>42</v>
      </c>
      <c r="D1243" s="30" t="s">
        <v>121</v>
      </c>
      <c r="E1243" s="31" t="n">
        <v>45493</v>
      </c>
      <c r="F1243" s="30" t="s">
        <v>374</v>
      </c>
      <c r="G1243" s="31" t="n">
        <v>45494</v>
      </c>
      <c r="H1243" s="30" t="s">
        <v>168</v>
      </c>
      <c r="I1243" s="30" t="s">
        <v>196</v>
      </c>
      <c r="J1243" s="30" t="s">
        <v>371</v>
      </c>
      <c r="K1243" s="30" t="s">
        <v>138</v>
      </c>
      <c r="L1243" s="30" t="n">
        <v>78</v>
      </c>
      <c r="M1243" s="30" t="n">
        <v>17</v>
      </c>
      <c r="N1243" s="30" t="s">
        <v>127</v>
      </c>
      <c r="O1243" s="30" t="s">
        <v>139</v>
      </c>
      <c r="P1243" s="30" t="s">
        <v>129</v>
      </c>
      <c r="Q1243" s="32" t="n">
        <v>1786.34</v>
      </c>
      <c r="R1243" s="30" t="s">
        <v>130</v>
      </c>
      <c r="S1243" s="30" t="s">
        <v>157</v>
      </c>
      <c r="T1243" s="30" t="n">
        <v>5</v>
      </c>
    </row>
    <row r="1244" customFormat="false" ht="15" hidden="false" customHeight="false" outlineLevel="0" collapsed="false">
      <c r="A1244" s="27" t="s">
        <v>2647</v>
      </c>
      <c r="B1244" s="27" t="s">
        <v>2648</v>
      </c>
      <c r="C1244" s="27" t="n">
        <v>59</v>
      </c>
      <c r="D1244" s="27" t="s">
        <v>121</v>
      </c>
      <c r="E1244" s="28" t="n">
        <v>45635</v>
      </c>
      <c r="F1244" s="27" t="s">
        <v>2235</v>
      </c>
      <c r="G1244" s="28" t="n">
        <v>45641</v>
      </c>
      <c r="H1244" s="27" t="s">
        <v>135</v>
      </c>
      <c r="I1244" s="27" t="s">
        <v>251</v>
      </c>
      <c r="J1244" s="27" t="s">
        <v>618</v>
      </c>
      <c r="K1244" s="27" t="s">
        <v>126</v>
      </c>
      <c r="L1244" s="27" t="n">
        <v>17</v>
      </c>
      <c r="M1244" s="27" t="n">
        <v>142</v>
      </c>
      <c r="N1244" s="27" t="s">
        <v>127</v>
      </c>
      <c r="O1244" s="27" t="s">
        <v>139</v>
      </c>
      <c r="P1244" s="27" t="s">
        <v>140</v>
      </c>
      <c r="Q1244" s="29" t="n">
        <v>7750.85</v>
      </c>
      <c r="R1244" s="27" t="s">
        <v>130</v>
      </c>
      <c r="S1244" s="27" t="s">
        <v>335</v>
      </c>
      <c r="T1244" s="27" t="n">
        <v>3</v>
      </c>
    </row>
    <row r="1245" customFormat="false" ht="15" hidden="false" customHeight="false" outlineLevel="0" collapsed="false">
      <c r="A1245" s="30" t="s">
        <v>2649</v>
      </c>
      <c r="B1245" s="30" t="s">
        <v>1157</v>
      </c>
      <c r="C1245" s="30" t="n">
        <v>56</v>
      </c>
      <c r="D1245" s="30" t="s">
        <v>181</v>
      </c>
      <c r="E1245" s="31" t="n">
        <v>45530</v>
      </c>
      <c r="F1245" s="30" t="s">
        <v>384</v>
      </c>
      <c r="G1245" s="31" t="n">
        <v>45531</v>
      </c>
      <c r="H1245" s="30" t="s">
        <v>242</v>
      </c>
      <c r="I1245" s="30" t="s">
        <v>315</v>
      </c>
      <c r="J1245" s="30" t="s">
        <v>363</v>
      </c>
      <c r="K1245" s="30" t="s">
        <v>138</v>
      </c>
      <c r="L1245" s="30" t="n">
        <v>66</v>
      </c>
      <c r="M1245" s="30" t="n">
        <v>18</v>
      </c>
      <c r="N1245" s="30" t="s">
        <v>127</v>
      </c>
      <c r="O1245" s="30" t="s">
        <v>139</v>
      </c>
      <c r="P1245" s="30" t="s">
        <v>140</v>
      </c>
      <c r="Q1245" s="32" t="n">
        <v>1475.22</v>
      </c>
      <c r="R1245" s="30" t="s">
        <v>130</v>
      </c>
      <c r="S1245" s="30" t="s">
        <v>151</v>
      </c>
      <c r="T1245" s="30" t="n">
        <v>3</v>
      </c>
    </row>
    <row r="1246" customFormat="false" ht="15" hidden="false" customHeight="false" outlineLevel="0" collapsed="false">
      <c r="A1246" s="27" t="s">
        <v>2650</v>
      </c>
      <c r="B1246" s="27" t="s">
        <v>1972</v>
      </c>
      <c r="C1246" s="27" t="n">
        <v>43</v>
      </c>
      <c r="D1246" s="27" t="s">
        <v>121</v>
      </c>
      <c r="E1246" s="28" t="n">
        <v>45388</v>
      </c>
      <c r="F1246" s="27" t="s">
        <v>555</v>
      </c>
      <c r="G1246" s="28" t="n">
        <v>45389</v>
      </c>
      <c r="H1246" s="27" t="s">
        <v>206</v>
      </c>
      <c r="I1246" s="27" t="s">
        <v>300</v>
      </c>
      <c r="J1246" s="27" t="s">
        <v>233</v>
      </c>
      <c r="K1246" s="27" t="s">
        <v>156</v>
      </c>
      <c r="L1246" s="27" t="n">
        <v>22</v>
      </c>
      <c r="M1246" s="27" t="n">
        <v>45</v>
      </c>
      <c r="N1246" s="27" t="s">
        <v>127</v>
      </c>
      <c r="O1246" s="27" t="s">
        <v>139</v>
      </c>
      <c r="P1246" s="27" t="s">
        <v>187</v>
      </c>
      <c r="Q1246" s="29" t="n">
        <v>4648.77</v>
      </c>
      <c r="R1246" s="27" t="s">
        <v>268</v>
      </c>
      <c r="S1246" s="27" t="s">
        <v>192</v>
      </c>
      <c r="T1246" s="27"/>
    </row>
    <row r="1247" customFormat="false" ht="15" hidden="false" customHeight="false" outlineLevel="0" collapsed="false">
      <c r="A1247" s="30" t="s">
        <v>2651</v>
      </c>
      <c r="B1247" s="30" t="s">
        <v>634</v>
      </c>
      <c r="C1247" s="30" t="n">
        <v>63</v>
      </c>
      <c r="D1247" s="30" t="s">
        <v>181</v>
      </c>
      <c r="E1247" s="31" t="n">
        <v>45413</v>
      </c>
      <c r="F1247" s="30" t="s">
        <v>1332</v>
      </c>
      <c r="G1247" s="31" t="n">
        <v>45414</v>
      </c>
      <c r="H1247" s="30" t="s">
        <v>161</v>
      </c>
      <c r="I1247" s="30" t="s">
        <v>162</v>
      </c>
      <c r="J1247" s="30" t="s">
        <v>258</v>
      </c>
      <c r="K1247" s="30" t="s">
        <v>138</v>
      </c>
      <c r="L1247" s="30" t="n">
        <v>89</v>
      </c>
      <c r="M1247" s="30" t="n">
        <v>33</v>
      </c>
      <c r="N1247" s="30" t="s">
        <v>186</v>
      </c>
      <c r="O1247" s="30"/>
      <c r="P1247" s="30" t="s">
        <v>129</v>
      </c>
      <c r="Q1247" s="32" t="n">
        <v>2004.83</v>
      </c>
      <c r="R1247" s="30" t="s">
        <v>130</v>
      </c>
      <c r="S1247" s="30" t="s">
        <v>164</v>
      </c>
      <c r="T1247" s="30" t="n">
        <v>5</v>
      </c>
    </row>
    <row r="1248" customFormat="false" ht="15" hidden="false" customHeight="false" outlineLevel="0" collapsed="false">
      <c r="A1248" s="27" t="s">
        <v>2652</v>
      </c>
      <c r="B1248" s="27" t="s">
        <v>2653</v>
      </c>
      <c r="C1248" s="27" t="n">
        <v>24</v>
      </c>
      <c r="D1248" s="27" t="s">
        <v>181</v>
      </c>
      <c r="E1248" s="28" t="n">
        <v>45426</v>
      </c>
      <c r="F1248" s="27" t="s">
        <v>487</v>
      </c>
      <c r="G1248" s="28" t="n">
        <v>45427</v>
      </c>
      <c r="H1248" s="27" t="s">
        <v>146</v>
      </c>
      <c r="I1248" s="27" t="s">
        <v>176</v>
      </c>
      <c r="J1248" s="27" t="s">
        <v>222</v>
      </c>
      <c r="K1248" s="27" t="s">
        <v>138</v>
      </c>
      <c r="L1248" s="27" t="n">
        <v>29</v>
      </c>
      <c r="M1248" s="27" t="n">
        <v>31</v>
      </c>
      <c r="N1248" s="27" t="s">
        <v>127</v>
      </c>
      <c r="O1248" s="27" t="s">
        <v>149</v>
      </c>
      <c r="P1248" s="27" t="s">
        <v>140</v>
      </c>
      <c r="Q1248" s="29" t="n">
        <v>1797.74</v>
      </c>
      <c r="R1248" s="27" t="s">
        <v>130</v>
      </c>
      <c r="S1248" s="27" t="s">
        <v>151</v>
      </c>
      <c r="T1248" s="27" t="n">
        <v>3</v>
      </c>
    </row>
    <row r="1249" customFormat="false" ht="15" hidden="false" customHeight="false" outlineLevel="0" collapsed="false">
      <c r="A1249" s="30" t="s">
        <v>2654</v>
      </c>
      <c r="B1249" s="30" t="s">
        <v>2655</v>
      </c>
      <c r="C1249" s="30" t="n">
        <v>3</v>
      </c>
      <c r="D1249" s="30" t="s">
        <v>181</v>
      </c>
      <c r="E1249" s="31" t="n">
        <v>45561</v>
      </c>
      <c r="F1249" s="30" t="s">
        <v>1660</v>
      </c>
      <c r="G1249" s="31" t="n">
        <v>45564</v>
      </c>
      <c r="H1249" s="30" t="s">
        <v>217</v>
      </c>
      <c r="I1249" s="30" t="s">
        <v>344</v>
      </c>
      <c r="J1249" s="30" t="s">
        <v>283</v>
      </c>
      <c r="K1249" s="30" t="s">
        <v>202</v>
      </c>
      <c r="L1249" s="30" t="n">
        <v>5</v>
      </c>
      <c r="M1249" s="30" t="n">
        <v>82</v>
      </c>
      <c r="N1249" s="30" t="s">
        <v>186</v>
      </c>
      <c r="O1249" s="30" t="s">
        <v>139</v>
      </c>
      <c r="P1249" s="30" t="s">
        <v>129</v>
      </c>
      <c r="Q1249" s="32" t="n">
        <v>16430.34</v>
      </c>
      <c r="R1249" s="30" t="s">
        <v>130</v>
      </c>
      <c r="S1249" s="30" t="s">
        <v>164</v>
      </c>
      <c r="T1249" s="30" t="n">
        <v>3</v>
      </c>
    </row>
    <row r="1250" customFormat="false" ht="15" hidden="false" customHeight="false" outlineLevel="0" collapsed="false">
      <c r="A1250" s="27" t="s">
        <v>2656</v>
      </c>
      <c r="B1250" s="27" t="s">
        <v>2657</v>
      </c>
      <c r="C1250" s="27" t="n">
        <v>51</v>
      </c>
      <c r="D1250" s="27" t="s">
        <v>121</v>
      </c>
      <c r="E1250" s="28" t="n">
        <v>45419</v>
      </c>
      <c r="F1250" s="27" t="s">
        <v>2235</v>
      </c>
      <c r="G1250" s="28" t="n">
        <v>45420</v>
      </c>
      <c r="H1250" s="27" t="s">
        <v>161</v>
      </c>
      <c r="I1250" s="27" t="s">
        <v>162</v>
      </c>
      <c r="J1250" s="27" t="s">
        <v>426</v>
      </c>
      <c r="K1250" s="27" t="s">
        <v>138</v>
      </c>
      <c r="L1250" s="27" t="n">
        <v>30</v>
      </c>
      <c r="M1250" s="27" t="n">
        <v>45</v>
      </c>
      <c r="N1250" s="27" t="s">
        <v>127</v>
      </c>
      <c r="O1250" s="27" t="s">
        <v>149</v>
      </c>
      <c r="P1250" s="27" t="s">
        <v>150</v>
      </c>
      <c r="Q1250" s="29" t="n">
        <v>2607.13</v>
      </c>
      <c r="R1250" s="27" t="s">
        <v>130</v>
      </c>
      <c r="S1250" s="27" t="s">
        <v>131</v>
      </c>
      <c r="T1250" s="27" t="n">
        <v>5</v>
      </c>
    </row>
    <row r="1251" customFormat="false" ht="15" hidden="false" customHeight="false" outlineLevel="0" collapsed="false">
      <c r="A1251" s="30" t="s">
        <v>2658</v>
      </c>
      <c r="B1251" s="30" t="s">
        <v>1080</v>
      </c>
      <c r="C1251" s="30" t="n">
        <v>47</v>
      </c>
      <c r="D1251" s="30" t="s">
        <v>181</v>
      </c>
      <c r="E1251" s="31" t="n">
        <v>45626</v>
      </c>
      <c r="F1251" s="30" t="s">
        <v>1553</v>
      </c>
      <c r="G1251" s="31" t="n">
        <v>45626</v>
      </c>
      <c r="H1251" s="30" t="s">
        <v>168</v>
      </c>
      <c r="I1251" s="30" t="s">
        <v>366</v>
      </c>
      <c r="J1251" s="30" t="s">
        <v>170</v>
      </c>
      <c r="K1251" s="30" t="s">
        <v>138</v>
      </c>
      <c r="L1251" s="30" t="n">
        <v>58</v>
      </c>
      <c r="M1251" s="30" t="n">
        <v>20</v>
      </c>
      <c r="N1251" s="30" t="s">
        <v>127</v>
      </c>
      <c r="O1251" s="30" t="s">
        <v>139</v>
      </c>
      <c r="P1251" s="30" t="s">
        <v>129</v>
      </c>
      <c r="Q1251" s="32" t="n">
        <v>623.14</v>
      </c>
      <c r="R1251" s="30" t="s">
        <v>130</v>
      </c>
      <c r="S1251" s="30" t="s">
        <v>192</v>
      </c>
      <c r="T1251" s="30" t="n">
        <v>3</v>
      </c>
    </row>
    <row r="1252" customFormat="false" ht="15" hidden="false" customHeight="false" outlineLevel="0" collapsed="false">
      <c r="A1252" s="27" t="s">
        <v>2659</v>
      </c>
      <c r="B1252" s="27" t="s">
        <v>2288</v>
      </c>
      <c r="C1252" s="27" t="n">
        <v>42</v>
      </c>
      <c r="D1252" s="27" t="s">
        <v>181</v>
      </c>
      <c r="E1252" s="28" t="n">
        <v>45538</v>
      </c>
      <c r="F1252" s="27" t="s">
        <v>1132</v>
      </c>
      <c r="G1252" s="28" t="n">
        <v>45539</v>
      </c>
      <c r="H1252" s="27" t="s">
        <v>146</v>
      </c>
      <c r="I1252" s="27" t="s">
        <v>176</v>
      </c>
      <c r="J1252" s="27" t="s">
        <v>568</v>
      </c>
      <c r="K1252" s="27" t="s">
        <v>138</v>
      </c>
      <c r="L1252" s="27" t="n">
        <v>57</v>
      </c>
      <c r="M1252" s="27" t="n">
        <v>25</v>
      </c>
      <c r="N1252" s="27" t="s">
        <v>127</v>
      </c>
      <c r="O1252" s="27" t="s">
        <v>139</v>
      </c>
      <c r="P1252" s="27" t="s">
        <v>150</v>
      </c>
      <c r="Q1252" s="29" t="n">
        <v>947.81</v>
      </c>
      <c r="R1252" s="27" t="s">
        <v>130</v>
      </c>
      <c r="S1252" s="27" t="s">
        <v>178</v>
      </c>
      <c r="T1252" s="27" t="n">
        <v>5</v>
      </c>
    </row>
    <row r="1253" customFormat="false" ht="15" hidden="false" customHeight="false" outlineLevel="0" collapsed="false">
      <c r="A1253" s="30" t="s">
        <v>2660</v>
      </c>
      <c r="B1253" s="30" t="s">
        <v>2661</v>
      </c>
      <c r="C1253" s="30" t="n">
        <v>2</v>
      </c>
      <c r="D1253" s="30" t="s">
        <v>121</v>
      </c>
      <c r="E1253" s="31" t="n">
        <v>45352</v>
      </c>
      <c r="F1253" s="30" t="s">
        <v>2406</v>
      </c>
      <c r="G1253" s="31" t="n">
        <v>45354</v>
      </c>
      <c r="H1253" s="30" t="s">
        <v>135</v>
      </c>
      <c r="I1253" s="30" t="s">
        <v>136</v>
      </c>
      <c r="J1253" s="30" t="s">
        <v>262</v>
      </c>
      <c r="K1253" s="30" t="s">
        <v>156</v>
      </c>
      <c r="L1253" s="30" t="n">
        <v>64</v>
      </c>
      <c r="M1253" s="30" t="n">
        <v>58</v>
      </c>
      <c r="N1253" s="30" t="s">
        <v>127</v>
      </c>
      <c r="O1253" s="30" t="s">
        <v>128</v>
      </c>
      <c r="P1253" s="30" t="s">
        <v>187</v>
      </c>
      <c r="Q1253" s="32" t="n">
        <v>3621.21</v>
      </c>
      <c r="R1253" s="30" t="s">
        <v>130</v>
      </c>
      <c r="S1253" s="30" t="s">
        <v>192</v>
      </c>
      <c r="T1253" s="30" t="n">
        <v>5</v>
      </c>
    </row>
    <row r="1254" customFormat="false" ht="15" hidden="false" customHeight="false" outlineLevel="0" collapsed="false">
      <c r="A1254" s="27" t="s">
        <v>2662</v>
      </c>
      <c r="B1254" s="27" t="s">
        <v>565</v>
      </c>
      <c r="C1254" s="27" t="n">
        <v>24</v>
      </c>
      <c r="D1254" s="27" t="s">
        <v>181</v>
      </c>
      <c r="E1254" s="28" t="n">
        <v>45518</v>
      </c>
      <c r="F1254" s="27" t="s">
        <v>452</v>
      </c>
      <c r="G1254" s="28" t="n">
        <v>45520</v>
      </c>
      <c r="H1254" s="27" t="s">
        <v>206</v>
      </c>
      <c r="I1254" s="27" t="s">
        <v>232</v>
      </c>
      <c r="J1254" s="27" t="s">
        <v>233</v>
      </c>
      <c r="K1254" s="27" t="s">
        <v>156</v>
      </c>
      <c r="L1254" s="27" t="n">
        <v>57</v>
      </c>
      <c r="M1254" s="27" t="n">
        <v>41</v>
      </c>
      <c r="N1254" s="27" t="s">
        <v>127</v>
      </c>
      <c r="O1254" s="27" t="s">
        <v>128</v>
      </c>
      <c r="P1254" s="27" t="s">
        <v>140</v>
      </c>
      <c r="Q1254" s="29" t="n">
        <v>3279.66</v>
      </c>
      <c r="R1254" s="27" t="s">
        <v>172</v>
      </c>
      <c r="S1254" s="27" t="s">
        <v>141</v>
      </c>
      <c r="T1254" s="27" t="n">
        <v>3</v>
      </c>
    </row>
    <row r="1255" customFormat="false" ht="15" hidden="false" customHeight="false" outlineLevel="0" collapsed="false">
      <c r="A1255" s="30" t="s">
        <v>2663</v>
      </c>
      <c r="B1255" s="30" t="s">
        <v>2563</v>
      </c>
      <c r="C1255" s="30" t="n">
        <v>40</v>
      </c>
      <c r="D1255" s="30" t="s">
        <v>359</v>
      </c>
      <c r="E1255" s="31" t="n">
        <v>45567</v>
      </c>
      <c r="F1255" s="30" t="s">
        <v>1384</v>
      </c>
      <c r="G1255" s="31" t="n">
        <v>45567</v>
      </c>
      <c r="H1255" s="30" t="s">
        <v>161</v>
      </c>
      <c r="I1255" s="30" t="s">
        <v>320</v>
      </c>
      <c r="J1255" s="30" t="s">
        <v>385</v>
      </c>
      <c r="K1255" s="30" t="s">
        <v>156</v>
      </c>
      <c r="L1255" s="30" t="n">
        <v>47</v>
      </c>
      <c r="M1255" s="30" t="n">
        <v>68</v>
      </c>
      <c r="N1255" s="30" t="s">
        <v>127</v>
      </c>
      <c r="O1255" s="30" t="s">
        <v>139</v>
      </c>
      <c r="P1255" s="30" t="s">
        <v>129</v>
      </c>
      <c r="Q1255" s="32" t="n">
        <v>4740.55</v>
      </c>
      <c r="R1255" s="30" t="s">
        <v>130</v>
      </c>
      <c r="S1255" s="30" t="s">
        <v>164</v>
      </c>
      <c r="T1255" s="30"/>
    </row>
    <row r="1256" customFormat="false" ht="15" hidden="false" customHeight="false" outlineLevel="0" collapsed="false">
      <c r="A1256" s="27" t="s">
        <v>2664</v>
      </c>
      <c r="B1256" s="27" t="s">
        <v>2665</v>
      </c>
      <c r="C1256" s="27" t="n">
        <v>16</v>
      </c>
      <c r="D1256" s="27" t="s">
        <v>121</v>
      </c>
      <c r="E1256" s="28" t="n">
        <v>45460</v>
      </c>
      <c r="F1256" s="27" t="s">
        <v>231</v>
      </c>
      <c r="G1256" s="28" t="n">
        <v>45461</v>
      </c>
      <c r="H1256" s="27" t="s">
        <v>135</v>
      </c>
      <c r="I1256" s="27" t="s">
        <v>136</v>
      </c>
      <c r="J1256" s="27" t="s">
        <v>201</v>
      </c>
      <c r="K1256" s="27" t="s">
        <v>156</v>
      </c>
      <c r="L1256" s="27" t="n">
        <v>62</v>
      </c>
      <c r="M1256" s="27" t="n">
        <v>80</v>
      </c>
      <c r="N1256" s="27" t="s">
        <v>127</v>
      </c>
      <c r="O1256" s="27" t="s">
        <v>139</v>
      </c>
      <c r="P1256" s="27" t="s">
        <v>150</v>
      </c>
      <c r="Q1256" s="29" t="n">
        <v>4089.83</v>
      </c>
      <c r="R1256" s="27" t="s">
        <v>130</v>
      </c>
      <c r="S1256" s="27" t="s">
        <v>164</v>
      </c>
      <c r="T1256" s="27" t="n">
        <v>4</v>
      </c>
    </row>
    <row r="1257" customFormat="false" ht="15" hidden="false" customHeight="false" outlineLevel="0" collapsed="false">
      <c r="A1257" s="30" t="s">
        <v>2666</v>
      </c>
      <c r="B1257" s="30" t="s">
        <v>1601</v>
      </c>
      <c r="C1257" s="30" t="n">
        <v>30</v>
      </c>
      <c r="D1257" s="30" t="s">
        <v>181</v>
      </c>
      <c r="E1257" s="31" t="n">
        <v>45608</v>
      </c>
      <c r="F1257" s="30" t="s">
        <v>314</v>
      </c>
      <c r="G1257" s="31" t="n">
        <v>45611</v>
      </c>
      <c r="H1257" s="30" t="s">
        <v>242</v>
      </c>
      <c r="I1257" s="30" t="s">
        <v>243</v>
      </c>
      <c r="J1257" s="30" t="s">
        <v>401</v>
      </c>
      <c r="K1257" s="30" t="s">
        <v>156</v>
      </c>
      <c r="L1257" s="30" t="n">
        <v>16</v>
      </c>
      <c r="M1257" s="30" t="n">
        <v>42</v>
      </c>
      <c r="N1257" s="30" t="s">
        <v>127</v>
      </c>
      <c r="O1257" s="30" t="s">
        <v>139</v>
      </c>
      <c r="P1257" s="30" t="s">
        <v>150</v>
      </c>
      <c r="Q1257" s="32" t="n">
        <v>2730.41</v>
      </c>
      <c r="R1257" s="30" t="s">
        <v>130</v>
      </c>
      <c r="S1257" s="30" t="s">
        <v>335</v>
      </c>
      <c r="T1257" s="30" t="n">
        <v>4</v>
      </c>
    </row>
    <row r="1258" customFormat="false" ht="15" hidden="false" customHeight="false" outlineLevel="0" collapsed="false">
      <c r="A1258" s="27" t="s">
        <v>2667</v>
      </c>
      <c r="B1258" s="27" t="s">
        <v>1850</v>
      </c>
      <c r="C1258" s="27" t="n">
        <v>-5</v>
      </c>
      <c r="D1258" s="27" t="s">
        <v>181</v>
      </c>
      <c r="E1258" s="28" t="n">
        <v>45642</v>
      </c>
      <c r="F1258" s="27" t="s">
        <v>216</v>
      </c>
      <c r="G1258" s="28" t="n">
        <v>45642</v>
      </c>
      <c r="H1258" s="27" t="s">
        <v>217</v>
      </c>
      <c r="I1258" s="27" t="s">
        <v>344</v>
      </c>
      <c r="J1258" s="27" t="s">
        <v>388</v>
      </c>
      <c r="K1258" s="27" t="s">
        <v>138</v>
      </c>
      <c r="L1258" s="27" t="n">
        <v>70</v>
      </c>
      <c r="M1258" s="27" t="n">
        <v>31</v>
      </c>
      <c r="N1258" s="27" t="s">
        <v>127</v>
      </c>
      <c r="O1258" s="27" t="s">
        <v>171</v>
      </c>
      <c r="P1258" s="27" t="s">
        <v>129</v>
      </c>
      <c r="Q1258" s="29" t="n">
        <v>1409.44</v>
      </c>
      <c r="R1258" s="27" t="s">
        <v>130</v>
      </c>
      <c r="S1258" s="27" t="s">
        <v>164</v>
      </c>
      <c r="T1258" s="27" t="n">
        <v>5</v>
      </c>
    </row>
    <row r="1259" customFormat="false" ht="15" hidden="false" customHeight="false" outlineLevel="0" collapsed="false">
      <c r="A1259" s="30" t="s">
        <v>2668</v>
      </c>
      <c r="B1259" s="30" t="s">
        <v>2669</v>
      </c>
      <c r="C1259" s="30" t="n">
        <v>37</v>
      </c>
      <c r="D1259" s="30" t="s">
        <v>181</v>
      </c>
      <c r="E1259" s="31" t="n">
        <v>45605</v>
      </c>
      <c r="F1259" s="30" t="s">
        <v>2531</v>
      </c>
      <c r="G1259" s="31" t="n">
        <v>45605</v>
      </c>
      <c r="H1259" s="30" t="s">
        <v>206</v>
      </c>
      <c r="I1259" s="30" t="s">
        <v>300</v>
      </c>
      <c r="J1259" s="30" t="s">
        <v>469</v>
      </c>
      <c r="K1259" s="30" t="s">
        <v>156</v>
      </c>
      <c r="L1259" s="30" t="n">
        <v>56</v>
      </c>
      <c r="M1259" s="30" t="n">
        <v>89</v>
      </c>
      <c r="N1259" s="30" t="s">
        <v>186</v>
      </c>
      <c r="O1259" s="30" t="s">
        <v>139</v>
      </c>
      <c r="P1259" s="30" t="s">
        <v>129</v>
      </c>
      <c r="Q1259" s="32" t="n">
        <v>5131.96</v>
      </c>
      <c r="R1259" s="30" t="s">
        <v>130</v>
      </c>
      <c r="S1259" s="30" t="s">
        <v>141</v>
      </c>
      <c r="T1259" s="30" t="n">
        <v>3</v>
      </c>
    </row>
    <row r="1260" customFormat="false" ht="15" hidden="false" customHeight="false" outlineLevel="0" collapsed="false">
      <c r="A1260" s="27" t="s">
        <v>2670</v>
      </c>
      <c r="B1260" s="27" t="s">
        <v>333</v>
      </c>
      <c r="C1260" s="27" t="n">
        <v>35</v>
      </c>
      <c r="D1260" s="27" t="s">
        <v>181</v>
      </c>
      <c r="E1260" s="28" t="n">
        <v>45455</v>
      </c>
      <c r="F1260" s="27" t="s">
        <v>1320</v>
      </c>
      <c r="G1260" s="28" t="n">
        <v>45455</v>
      </c>
      <c r="H1260" s="27" t="s">
        <v>183</v>
      </c>
      <c r="I1260" s="27" t="s">
        <v>430</v>
      </c>
      <c r="J1260" s="27" t="s">
        <v>411</v>
      </c>
      <c r="K1260" s="27" t="s">
        <v>138</v>
      </c>
      <c r="L1260" s="27" t="n">
        <v>32</v>
      </c>
      <c r="M1260" s="27" t="n">
        <v>38</v>
      </c>
      <c r="N1260" s="27" t="s">
        <v>127</v>
      </c>
      <c r="O1260" s="27" t="s">
        <v>139</v>
      </c>
      <c r="P1260" s="27" t="s">
        <v>129</v>
      </c>
      <c r="Q1260" s="29" t="n">
        <v>2453.2</v>
      </c>
      <c r="R1260" s="27" t="s">
        <v>130</v>
      </c>
      <c r="S1260" s="27" t="s">
        <v>151</v>
      </c>
      <c r="T1260" s="27" t="n">
        <v>3</v>
      </c>
    </row>
    <row r="1261" customFormat="false" ht="15" hidden="false" customHeight="false" outlineLevel="0" collapsed="false">
      <c r="A1261" s="30" t="s">
        <v>2671</v>
      </c>
      <c r="B1261" s="30" t="s">
        <v>2672</v>
      </c>
      <c r="C1261" s="30" t="n">
        <v>32</v>
      </c>
      <c r="D1261" s="30" t="s">
        <v>121</v>
      </c>
      <c r="E1261" s="31" t="n">
        <v>45527</v>
      </c>
      <c r="F1261" s="30" t="s">
        <v>759</v>
      </c>
      <c r="G1261" s="31" t="n">
        <v>45533</v>
      </c>
      <c r="H1261" s="30" t="s">
        <v>217</v>
      </c>
      <c r="I1261" s="30" t="s">
        <v>344</v>
      </c>
      <c r="J1261" s="30" t="s">
        <v>283</v>
      </c>
      <c r="K1261" s="30" t="s">
        <v>126</v>
      </c>
      <c r="L1261" s="30" t="n">
        <v>13</v>
      </c>
      <c r="M1261" s="30" t="n">
        <v>53</v>
      </c>
      <c r="N1261" s="30" t="s">
        <v>186</v>
      </c>
      <c r="O1261" s="30" t="s">
        <v>171</v>
      </c>
      <c r="P1261" s="30" t="s">
        <v>187</v>
      </c>
      <c r="Q1261" s="32" t="n">
        <v>8025.5</v>
      </c>
      <c r="R1261" s="30" t="s">
        <v>130</v>
      </c>
      <c r="S1261" s="30" t="s">
        <v>157</v>
      </c>
      <c r="T1261" s="30" t="n">
        <v>4</v>
      </c>
    </row>
    <row r="1262" customFormat="false" ht="15" hidden="false" customHeight="false" outlineLevel="0" collapsed="false">
      <c r="A1262" s="27" t="s">
        <v>2673</v>
      </c>
      <c r="B1262" s="27" t="s">
        <v>215</v>
      </c>
      <c r="C1262" s="27" t="n">
        <v>23</v>
      </c>
      <c r="D1262" s="27" t="s">
        <v>181</v>
      </c>
      <c r="E1262" s="28" t="n">
        <v>45426</v>
      </c>
      <c r="F1262" s="27" t="s">
        <v>848</v>
      </c>
      <c r="G1262" s="28" t="n">
        <v>45426</v>
      </c>
      <c r="H1262" s="27" t="s">
        <v>183</v>
      </c>
      <c r="I1262" s="27" t="s">
        <v>184</v>
      </c>
      <c r="J1262" s="27" t="s">
        <v>411</v>
      </c>
      <c r="K1262" s="27" t="s">
        <v>138</v>
      </c>
      <c r="L1262" s="27" t="n">
        <v>44</v>
      </c>
      <c r="M1262" s="27" t="n">
        <v>16</v>
      </c>
      <c r="N1262" s="27" t="s">
        <v>127</v>
      </c>
      <c r="O1262" s="27" t="s">
        <v>139</v>
      </c>
      <c r="P1262" s="27" t="s">
        <v>150</v>
      </c>
      <c r="Q1262" s="29" t="n">
        <v>2493.61</v>
      </c>
      <c r="R1262" s="27" t="s">
        <v>130</v>
      </c>
      <c r="S1262" s="27" t="s">
        <v>151</v>
      </c>
      <c r="T1262" s="27" t="n">
        <v>3</v>
      </c>
    </row>
    <row r="1263" customFormat="false" ht="15" hidden="false" customHeight="false" outlineLevel="0" collapsed="false">
      <c r="A1263" s="30" t="s">
        <v>2674</v>
      </c>
      <c r="B1263" s="30" t="s">
        <v>2140</v>
      </c>
      <c r="C1263" s="30" t="n">
        <v>63</v>
      </c>
      <c r="D1263" s="30" t="s">
        <v>121</v>
      </c>
      <c r="E1263" s="31" t="n">
        <v>45532</v>
      </c>
      <c r="F1263" s="30" t="s">
        <v>293</v>
      </c>
      <c r="G1263" s="31" t="n">
        <v>45532</v>
      </c>
      <c r="H1263" s="30" t="s">
        <v>123</v>
      </c>
      <c r="I1263" s="30" t="s">
        <v>304</v>
      </c>
      <c r="J1263" s="30" t="s">
        <v>125</v>
      </c>
      <c r="K1263" s="30" t="s">
        <v>138</v>
      </c>
      <c r="L1263" s="30" t="n">
        <v>44</v>
      </c>
      <c r="M1263" s="30" t="n">
        <v>45</v>
      </c>
      <c r="N1263" s="30" t="s">
        <v>127</v>
      </c>
      <c r="O1263" s="30"/>
      <c r="P1263" s="30" t="s">
        <v>129</v>
      </c>
      <c r="Q1263" s="32" t="n">
        <v>1307.35</v>
      </c>
      <c r="R1263" s="30" t="s">
        <v>130</v>
      </c>
      <c r="S1263" s="30" t="s">
        <v>192</v>
      </c>
      <c r="T1263" s="30" t="n">
        <v>5</v>
      </c>
    </row>
    <row r="1264" customFormat="false" ht="15" hidden="false" customHeight="false" outlineLevel="0" collapsed="false">
      <c r="A1264" s="27" t="s">
        <v>2675</v>
      </c>
      <c r="B1264" s="27" t="s">
        <v>2676</v>
      </c>
      <c r="C1264" s="27" t="n">
        <v>40</v>
      </c>
      <c r="D1264" s="27" t="s">
        <v>181</v>
      </c>
      <c r="E1264" s="28" t="n">
        <v>45319</v>
      </c>
      <c r="F1264" s="27" t="s">
        <v>286</v>
      </c>
      <c r="G1264" s="28" t="n">
        <v>45319</v>
      </c>
      <c r="H1264" s="27" t="s">
        <v>183</v>
      </c>
      <c r="I1264" s="27" t="s">
        <v>212</v>
      </c>
      <c r="J1264" s="27" t="s">
        <v>411</v>
      </c>
      <c r="K1264" s="27" t="s">
        <v>138</v>
      </c>
      <c r="L1264" s="27" t="n">
        <v>42</v>
      </c>
      <c r="M1264" s="27" t="n">
        <v>20</v>
      </c>
      <c r="N1264" s="27" t="s">
        <v>127</v>
      </c>
      <c r="O1264" s="27" t="s">
        <v>128</v>
      </c>
      <c r="P1264" s="27" t="s">
        <v>187</v>
      </c>
      <c r="Q1264" s="29" t="n">
        <v>876.18</v>
      </c>
      <c r="R1264" s="27" t="s">
        <v>130</v>
      </c>
      <c r="S1264" s="27" t="s">
        <v>151</v>
      </c>
      <c r="T1264" s="27" t="n">
        <v>4</v>
      </c>
    </row>
    <row r="1265" customFormat="false" ht="15" hidden="false" customHeight="false" outlineLevel="0" collapsed="false">
      <c r="A1265" s="30" t="s">
        <v>2677</v>
      </c>
      <c r="B1265" s="30" t="s">
        <v>2678</v>
      </c>
      <c r="C1265" s="30" t="n">
        <v>59</v>
      </c>
      <c r="D1265" s="30" t="s">
        <v>121</v>
      </c>
      <c r="E1265" s="31" t="n">
        <v>45547</v>
      </c>
      <c r="F1265" s="30" t="s">
        <v>277</v>
      </c>
      <c r="G1265" s="31" t="n">
        <v>45553</v>
      </c>
      <c r="H1265" s="30" t="s">
        <v>242</v>
      </c>
      <c r="I1265" s="30" t="s">
        <v>315</v>
      </c>
      <c r="J1265" s="30" t="s">
        <v>401</v>
      </c>
      <c r="K1265" s="30" t="s">
        <v>126</v>
      </c>
      <c r="L1265" s="30" t="n">
        <v>14</v>
      </c>
      <c r="M1265" s="30" t="n">
        <v>122</v>
      </c>
      <c r="N1265" s="30" t="s">
        <v>186</v>
      </c>
      <c r="O1265" s="30" t="s">
        <v>128</v>
      </c>
      <c r="P1265" s="30" t="s">
        <v>140</v>
      </c>
      <c r="Q1265" s="32" t="n">
        <v>7987.33</v>
      </c>
      <c r="R1265" s="30" t="s">
        <v>130</v>
      </c>
      <c r="S1265" s="30" t="s">
        <v>157</v>
      </c>
      <c r="T1265" s="30" t="n">
        <v>4</v>
      </c>
    </row>
    <row r="1266" customFormat="false" ht="15" hidden="false" customHeight="false" outlineLevel="0" collapsed="false">
      <c r="A1266" s="27" t="s">
        <v>2679</v>
      </c>
      <c r="B1266" s="27" t="s">
        <v>2680</v>
      </c>
      <c r="C1266" s="27" t="n">
        <v>37</v>
      </c>
      <c r="D1266" s="27" t="s">
        <v>181</v>
      </c>
      <c r="E1266" s="28" t="n">
        <v>45522</v>
      </c>
      <c r="F1266" s="27" t="s">
        <v>1175</v>
      </c>
      <c r="G1266" s="28" t="n">
        <v>45522</v>
      </c>
      <c r="H1266" s="27" t="s">
        <v>168</v>
      </c>
      <c r="I1266" s="27" t="s">
        <v>196</v>
      </c>
      <c r="J1266" s="27" t="s">
        <v>191</v>
      </c>
      <c r="K1266" s="27" t="s">
        <v>138</v>
      </c>
      <c r="L1266" s="27" t="n">
        <v>37</v>
      </c>
      <c r="M1266" s="27" t="n">
        <v>20</v>
      </c>
      <c r="N1266" s="27" t="s">
        <v>127</v>
      </c>
      <c r="O1266" s="27" t="s">
        <v>128</v>
      </c>
      <c r="P1266" s="27" t="s">
        <v>140</v>
      </c>
      <c r="Q1266" s="29" t="n">
        <v>1957.89</v>
      </c>
      <c r="R1266" s="27" t="s">
        <v>130</v>
      </c>
      <c r="S1266" s="27" t="s">
        <v>151</v>
      </c>
      <c r="T1266" s="27" t="n">
        <v>4</v>
      </c>
    </row>
    <row r="1267" customFormat="false" ht="15" hidden="false" customHeight="false" outlineLevel="0" collapsed="false">
      <c r="A1267" s="30" t="s">
        <v>2681</v>
      </c>
      <c r="B1267" s="30" t="s">
        <v>770</v>
      </c>
      <c r="C1267" s="30" t="n">
        <v>42</v>
      </c>
      <c r="D1267" s="30" t="s">
        <v>121</v>
      </c>
      <c r="E1267" s="31" t="n">
        <v>45293</v>
      </c>
      <c r="F1267" s="30" t="s">
        <v>1424</v>
      </c>
      <c r="G1267" s="31" t="n">
        <v>45294</v>
      </c>
      <c r="H1267" s="30" t="s">
        <v>242</v>
      </c>
      <c r="I1267" s="30" t="s">
        <v>466</v>
      </c>
      <c r="J1267" s="30" t="s">
        <v>244</v>
      </c>
      <c r="K1267" s="30" t="s">
        <v>138</v>
      </c>
      <c r="L1267" s="30" t="n">
        <v>86</v>
      </c>
      <c r="M1267" s="30" t="n">
        <v>21</v>
      </c>
      <c r="N1267" s="30" t="s">
        <v>127</v>
      </c>
      <c r="O1267" s="30" t="s">
        <v>149</v>
      </c>
      <c r="P1267" s="30" t="s">
        <v>187</v>
      </c>
      <c r="Q1267" s="32" t="n">
        <v>2153.85</v>
      </c>
      <c r="R1267" s="30" t="s">
        <v>130</v>
      </c>
      <c r="S1267" s="30" t="s">
        <v>131</v>
      </c>
      <c r="T1267" s="30" t="n">
        <v>3</v>
      </c>
    </row>
    <row r="1268" customFormat="false" ht="15" hidden="false" customHeight="false" outlineLevel="0" collapsed="false">
      <c r="A1268" s="27" t="s">
        <v>2682</v>
      </c>
      <c r="B1268" s="27" t="s">
        <v>987</v>
      </c>
      <c r="C1268" s="27" t="n">
        <v>65</v>
      </c>
      <c r="D1268" s="27" t="s">
        <v>181</v>
      </c>
      <c r="E1268" s="28" t="n">
        <v>45596</v>
      </c>
      <c r="F1268" s="27" t="s">
        <v>2683</v>
      </c>
      <c r="G1268" s="28" t="n">
        <v>45600</v>
      </c>
      <c r="H1268" s="27" t="s">
        <v>168</v>
      </c>
      <c r="I1268" s="27" t="s">
        <v>169</v>
      </c>
      <c r="J1268" s="27" t="s">
        <v>170</v>
      </c>
      <c r="K1268" s="27" t="s">
        <v>126</v>
      </c>
      <c r="L1268" s="27" t="n">
        <v>19</v>
      </c>
      <c r="M1268" s="27" t="n">
        <v>58</v>
      </c>
      <c r="N1268" s="27" t="s">
        <v>186</v>
      </c>
      <c r="O1268" s="27" t="s">
        <v>171</v>
      </c>
      <c r="P1268" s="27" t="s">
        <v>140</v>
      </c>
      <c r="Q1268" s="29" t="n">
        <v>6762.35</v>
      </c>
      <c r="R1268" s="27" t="s">
        <v>130</v>
      </c>
      <c r="S1268" s="27" t="s">
        <v>141</v>
      </c>
      <c r="T1268" s="27" t="n">
        <v>3</v>
      </c>
    </row>
    <row r="1269" customFormat="false" ht="15" hidden="false" customHeight="false" outlineLevel="0" collapsed="false">
      <c r="A1269" s="30" t="s">
        <v>2684</v>
      </c>
      <c r="B1269" s="30" t="s">
        <v>2685</v>
      </c>
      <c r="C1269" s="30" t="n">
        <v>0</v>
      </c>
      <c r="D1269" s="30" t="s">
        <v>121</v>
      </c>
      <c r="E1269" s="31" t="n">
        <v>45646</v>
      </c>
      <c r="F1269" s="30" t="s">
        <v>1117</v>
      </c>
      <c r="G1269" s="31" t="n">
        <v>45648</v>
      </c>
      <c r="H1269" s="30" t="s">
        <v>217</v>
      </c>
      <c r="I1269" s="30" t="s">
        <v>392</v>
      </c>
      <c r="J1269" s="30" t="s">
        <v>388</v>
      </c>
      <c r="K1269" s="30" t="s">
        <v>156</v>
      </c>
      <c r="L1269" s="30" t="n">
        <v>29</v>
      </c>
      <c r="M1269" s="30" t="n">
        <v>36</v>
      </c>
      <c r="N1269" s="30" t="s">
        <v>186</v>
      </c>
      <c r="O1269" s="30" t="s">
        <v>139</v>
      </c>
      <c r="P1269" s="30" t="s">
        <v>129</v>
      </c>
      <c r="Q1269" s="32" t="n">
        <v>3383.77</v>
      </c>
      <c r="R1269" s="30" t="s">
        <v>130</v>
      </c>
      <c r="S1269" s="30" t="s">
        <v>223</v>
      </c>
      <c r="T1269" s="30" t="n">
        <v>4</v>
      </c>
    </row>
    <row r="1270" customFormat="false" ht="15" hidden="false" customHeight="false" outlineLevel="0" collapsed="false">
      <c r="A1270" s="27" t="s">
        <v>2686</v>
      </c>
      <c r="B1270" s="27" t="s">
        <v>1920</v>
      </c>
      <c r="C1270" s="27" t="n">
        <v>75</v>
      </c>
      <c r="D1270" s="27" t="s">
        <v>181</v>
      </c>
      <c r="E1270" s="28" t="n">
        <v>45507</v>
      </c>
      <c r="F1270" s="27" t="s">
        <v>1674</v>
      </c>
      <c r="G1270" s="28" t="n">
        <v>45512</v>
      </c>
      <c r="H1270" s="27" t="s">
        <v>183</v>
      </c>
      <c r="I1270" s="27" t="s">
        <v>430</v>
      </c>
      <c r="J1270" s="27" t="s">
        <v>411</v>
      </c>
      <c r="K1270" s="27" t="s">
        <v>126</v>
      </c>
      <c r="L1270" s="27" t="n">
        <v>44</v>
      </c>
      <c r="M1270" s="27" t="n">
        <v>50</v>
      </c>
      <c r="N1270" s="27" t="s">
        <v>127</v>
      </c>
      <c r="O1270" s="27" t="s">
        <v>149</v>
      </c>
      <c r="P1270" s="27" t="s">
        <v>187</v>
      </c>
      <c r="Q1270" s="29" t="n">
        <v>7196.76</v>
      </c>
      <c r="R1270" s="27" t="s">
        <v>268</v>
      </c>
      <c r="S1270" s="27" t="s">
        <v>164</v>
      </c>
      <c r="T1270" s="27" t="n">
        <v>4</v>
      </c>
    </row>
    <row r="1271" customFormat="false" ht="15" hidden="false" customHeight="false" outlineLevel="0" collapsed="false">
      <c r="A1271" s="30" t="s">
        <v>2687</v>
      </c>
      <c r="B1271" s="30" t="s">
        <v>2688</v>
      </c>
      <c r="C1271" s="30" t="n">
        <v>30</v>
      </c>
      <c r="D1271" s="30" t="s">
        <v>121</v>
      </c>
      <c r="E1271" s="31" t="n">
        <v>45620</v>
      </c>
      <c r="F1271" s="30" t="s">
        <v>134</v>
      </c>
      <c r="G1271" s="31" t="n">
        <v>45622</v>
      </c>
      <c r="H1271" s="30" t="s">
        <v>135</v>
      </c>
      <c r="I1271" s="30" t="s">
        <v>251</v>
      </c>
      <c r="J1271" s="30" t="s">
        <v>201</v>
      </c>
      <c r="K1271" s="30" t="s">
        <v>126</v>
      </c>
      <c r="L1271" s="30" t="n">
        <v>22</v>
      </c>
      <c r="M1271" s="30" t="n">
        <v>115</v>
      </c>
      <c r="N1271" s="30" t="s">
        <v>127</v>
      </c>
      <c r="O1271" s="30" t="s">
        <v>128</v>
      </c>
      <c r="P1271" s="30" t="s">
        <v>129</v>
      </c>
      <c r="Q1271" s="32" t="n">
        <v>8274.95</v>
      </c>
      <c r="R1271" s="30" t="s">
        <v>130</v>
      </c>
      <c r="S1271" s="30" t="s">
        <v>157</v>
      </c>
      <c r="T1271" s="30" t="n">
        <v>2</v>
      </c>
    </row>
    <row r="1272" customFormat="false" ht="15" hidden="false" customHeight="false" outlineLevel="0" collapsed="false">
      <c r="A1272" s="27" t="s">
        <v>2689</v>
      </c>
      <c r="B1272" s="27" t="s">
        <v>2690</v>
      </c>
      <c r="C1272" s="27" t="n">
        <v>46</v>
      </c>
      <c r="D1272" s="27" t="s">
        <v>121</v>
      </c>
      <c r="E1272" s="28" t="n">
        <v>45509</v>
      </c>
      <c r="F1272" s="27" t="s">
        <v>472</v>
      </c>
      <c r="G1272" s="28" t="n">
        <v>45511</v>
      </c>
      <c r="H1272" s="27" t="s">
        <v>123</v>
      </c>
      <c r="I1272" s="27" t="s">
        <v>304</v>
      </c>
      <c r="J1272" s="27" t="s">
        <v>227</v>
      </c>
      <c r="K1272" s="27" t="s">
        <v>156</v>
      </c>
      <c r="L1272" s="27" t="n">
        <v>46</v>
      </c>
      <c r="M1272" s="27" t="n">
        <v>57</v>
      </c>
      <c r="N1272" s="27" t="s">
        <v>127</v>
      </c>
      <c r="O1272" s="27" t="s">
        <v>171</v>
      </c>
      <c r="P1272" s="27" t="s">
        <v>187</v>
      </c>
      <c r="Q1272" s="29" t="n">
        <v>2933.47</v>
      </c>
      <c r="R1272" s="27" t="s">
        <v>130</v>
      </c>
      <c r="S1272" s="27" t="s">
        <v>131</v>
      </c>
      <c r="T1272" s="27" t="n">
        <v>5</v>
      </c>
    </row>
    <row r="1273" customFormat="false" ht="15" hidden="false" customHeight="false" outlineLevel="0" collapsed="false">
      <c r="A1273" s="30" t="s">
        <v>2691</v>
      </c>
      <c r="B1273" s="30" t="s">
        <v>1363</v>
      </c>
      <c r="C1273" s="30" t="n">
        <v>48</v>
      </c>
      <c r="D1273" s="30" t="s">
        <v>121</v>
      </c>
      <c r="E1273" s="31" t="n">
        <v>45429</v>
      </c>
      <c r="F1273" s="30" t="s">
        <v>1921</v>
      </c>
      <c r="G1273" s="31" t="n">
        <v>45430</v>
      </c>
      <c r="H1273" s="30" t="s">
        <v>135</v>
      </c>
      <c r="I1273" s="30" t="s">
        <v>136</v>
      </c>
      <c r="J1273" s="30" t="s">
        <v>201</v>
      </c>
      <c r="K1273" s="30" t="s">
        <v>138</v>
      </c>
      <c r="L1273" s="30" t="n">
        <v>58</v>
      </c>
      <c r="M1273" s="30" t="n">
        <v>17</v>
      </c>
      <c r="N1273" s="30" t="s">
        <v>127</v>
      </c>
      <c r="O1273" s="30" t="s">
        <v>139</v>
      </c>
      <c r="P1273" s="30" t="s">
        <v>150</v>
      </c>
      <c r="Q1273" s="32" t="n">
        <v>1506.09</v>
      </c>
      <c r="R1273" s="30" t="s">
        <v>130</v>
      </c>
      <c r="S1273" s="30" t="s">
        <v>192</v>
      </c>
      <c r="T1273" s="30" t="n">
        <v>3</v>
      </c>
    </row>
    <row r="1274" customFormat="false" ht="15" hidden="false" customHeight="false" outlineLevel="0" collapsed="false">
      <c r="A1274" s="27" t="s">
        <v>2692</v>
      </c>
      <c r="B1274" s="27" t="s">
        <v>1827</v>
      </c>
      <c r="C1274" s="27"/>
      <c r="D1274" s="27" t="s">
        <v>121</v>
      </c>
      <c r="E1274" s="28" t="n">
        <v>45357</v>
      </c>
      <c r="F1274" s="27" t="s">
        <v>250</v>
      </c>
      <c r="G1274" s="28" t="n">
        <v>45368</v>
      </c>
      <c r="H1274" s="27" t="s">
        <v>135</v>
      </c>
      <c r="I1274" s="27" t="s">
        <v>251</v>
      </c>
      <c r="J1274" s="27" t="s">
        <v>262</v>
      </c>
      <c r="K1274" s="27" t="s">
        <v>202</v>
      </c>
      <c r="L1274" s="27" t="n">
        <v>20</v>
      </c>
      <c r="M1274" s="27" t="n">
        <v>154</v>
      </c>
      <c r="N1274" s="27" t="s">
        <v>186</v>
      </c>
      <c r="O1274" s="27" t="s">
        <v>128</v>
      </c>
      <c r="P1274" s="27" t="s">
        <v>129</v>
      </c>
      <c r="Q1274" s="29" t="n">
        <v>18146.39</v>
      </c>
      <c r="R1274" s="27" t="s">
        <v>130</v>
      </c>
      <c r="S1274" s="27" t="s">
        <v>192</v>
      </c>
      <c r="T1274" s="27" t="n">
        <v>4</v>
      </c>
    </row>
    <row r="1275" customFormat="false" ht="15" hidden="false" customHeight="false" outlineLevel="0" collapsed="false">
      <c r="A1275" s="30" t="s">
        <v>2693</v>
      </c>
      <c r="B1275" s="30" t="s">
        <v>977</v>
      </c>
      <c r="C1275" s="30" t="n">
        <v>34</v>
      </c>
      <c r="D1275" s="30" t="s">
        <v>121</v>
      </c>
      <c r="E1275" s="31" t="n">
        <v>45564</v>
      </c>
      <c r="F1275" s="30" t="s">
        <v>630</v>
      </c>
      <c r="G1275" s="31" t="n">
        <v>45564</v>
      </c>
      <c r="H1275" s="30" t="s">
        <v>206</v>
      </c>
      <c r="I1275" s="30" t="s">
        <v>232</v>
      </c>
      <c r="J1275" s="30" t="s">
        <v>615</v>
      </c>
      <c r="K1275" s="30" t="s">
        <v>138</v>
      </c>
      <c r="L1275" s="30" t="n">
        <v>56</v>
      </c>
      <c r="M1275" s="30" t="n">
        <v>30</v>
      </c>
      <c r="N1275" s="30" t="s">
        <v>127</v>
      </c>
      <c r="O1275" s="30" t="s">
        <v>139</v>
      </c>
      <c r="P1275" s="30" t="s">
        <v>140</v>
      </c>
      <c r="Q1275" s="32" t="n">
        <v>1719.84</v>
      </c>
      <c r="R1275" s="30" t="s">
        <v>130</v>
      </c>
      <c r="S1275" s="30" t="s">
        <v>197</v>
      </c>
      <c r="T1275" s="30" t="n">
        <v>4</v>
      </c>
    </row>
    <row r="1276" customFormat="false" ht="15" hidden="false" customHeight="false" outlineLevel="0" collapsed="false">
      <c r="A1276" s="27" t="s">
        <v>2694</v>
      </c>
      <c r="B1276" s="27" t="s">
        <v>1101</v>
      </c>
      <c r="C1276" s="27" t="n">
        <v>41</v>
      </c>
      <c r="D1276" s="27" t="s">
        <v>121</v>
      </c>
      <c r="E1276" s="28" t="n">
        <v>45551</v>
      </c>
      <c r="F1276" s="27" t="s">
        <v>255</v>
      </c>
      <c r="G1276" s="28" t="n">
        <v>45556</v>
      </c>
      <c r="H1276" s="27" t="s">
        <v>135</v>
      </c>
      <c r="I1276" s="27" t="s">
        <v>251</v>
      </c>
      <c r="J1276" s="27" t="s">
        <v>618</v>
      </c>
      <c r="K1276" s="27" t="s">
        <v>126</v>
      </c>
      <c r="L1276" s="27" t="n">
        <v>8</v>
      </c>
      <c r="M1276" s="27" t="n">
        <v>117</v>
      </c>
      <c r="N1276" s="27" t="s">
        <v>186</v>
      </c>
      <c r="O1276" s="27" t="s">
        <v>139</v>
      </c>
      <c r="P1276" s="27" t="s">
        <v>150</v>
      </c>
      <c r="Q1276" s="29" t="n">
        <v>8005.69</v>
      </c>
      <c r="R1276" s="27" t="s">
        <v>172</v>
      </c>
      <c r="S1276" s="27" t="s">
        <v>157</v>
      </c>
      <c r="T1276" s="27" t="n">
        <v>3</v>
      </c>
    </row>
    <row r="1277" customFormat="false" ht="15" hidden="false" customHeight="false" outlineLevel="0" collapsed="false">
      <c r="A1277" s="30" t="s">
        <v>2695</v>
      </c>
      <c r="B1277" s="30" t="s">
        <v>2539</v>
      </c>
      <c r="C1277" s="30" t="n">
        <v>47</v>
      </c>
      <c r="D1277" s="30" t="s">
        <v>121</v>
      </c>
      <c r="E1277" s="31" t="n">
        <v>45303</v>
      </c>
      <c r="F1277" s="30" t="s">
        <v>1281</v>
      </c>
      <c r="G1277" s="31" t="n">
        <v>45303</v>
      </c>
      <c r="H1277" s="30" t="s">
        <v>236</v>
      </c>
      <c r="I1277" s="30" t="s">
        <v>266</v>
      </c>
      <c r="J1277" s="30" t="s">
        <v>238</v>
      </c>
      <c r="K1277" s="30" t="s">
        <v>138</v>
      </c>
      <c r="L1277" s="30" t="n">
        <v>66</v>
      </c>
      <c r="M1277" s="30" t="n">
        <v>37</v>
      </c>
      <c r="N1277" s="30" t="s">
        <v>127</v>
      </c>
      <c r="O1277" s="30" t="s">
        <v>128</v>
      </c>
      <c r="P1277" s="30" t="s">
        <v>129</v>
      </c>
      <c r="Q1277" s="32" t="n">
        <v>1998.35</v>
      </c>
      <c r="R1277" s="30" t="s">
        <v>130</v>
      </c>
      <c r="S1277" s="30" t="s">
        <v>131</v>
      </c>
      <c r="T1277" s="30" t="n">
        <v>2</v>
      </c>
    </row>
    <row r="1278" customFormat="false" ht="15" hidden="false" customHeight="false" outlineLevel="0" collapsed="false">
      <c r="A1278" s="27" t="s">
        <v>2696</v>
      </c>
      <c r="B1278" s="27" t="s">
        <v>2697</v>
      </c>
      <c r="C1278" s="27" t="n">
        <v>32</v>
      </c>
      <c r="D1278" s="27" t="s">
        <v>181</v>
      </c>
      <c r="E1278" s="28" t="n">
        <v>45446</v>
      </c>
      <c r="F1278" s="27" t="s">
        <v>384</v>
      </c>
      <c r="G1278" s="28" t="n">
        <v>45448</v>
      </c>
      <c r="H1278" s="27" t="s">
        <v>183</v>
      </c>
      <c r="I1278" s="27" t="s">
        <v>430</v>
      </c>
      <c r="J1278" s="27" t="s">
        <v>431</v>
      </c>
      <c r="K1278" s="27" t="s">
        <v>156</v>
      </c>
      <c r="L1278" s="27" t="n">
        <v>31</v>
      </c>
      <c r="M1278" s="27" t="n">
        <v>33</v>
      </c>
      <c r="N1278" s="27" t="s">
        <v>127</v>
      </c>
      <c r="O1278" s="27" t="s">
        <v>149</v>
      </c>
      <c r="P1278" s="27" t="s">
        <v>150</v>
      </c>
      <c r="Q1278" s="29" t="n">
        <v>2922.59</v>
      </c>
      <c r="R1278" s="27" t="s">
        <v>130</v>
      </c>
      <c r="S1278" s="27" t="s">
        <v>151</v>
      </c>
      <c r="T1278" s="27" t="n">
        <v>4</v>
      </c>
    </row>
    <row r="1279" customFormat="false" ht="15" hidden="false" customHeight="false" outlineLevel="0" collapsed="false">
      <c r="A1279" s="30" t="s">
        <v>2698</v>
      </c>
      <c r="B1279" s="30" t="s">
        <v>2699</v>
      </c>
      <c r="C1279" s="30" t="n">
        <v>89</v>
      </c>
      <c r="D1279" s="30" t="s">
        <v>121</v>
      </c>
      <c r="E1279" s="31" t="n">
        <v>45386</v>
      </c>
      <c r="F1279" s="30" t="s">
        <v>1081</v>
      </c>
      <c r="G1279" s="31" t="n">
        <v>45392</v>
      </c>
      <c r="H1279" s="30" t="s">
        <v>161</v>
      </c>
      <c r="I1279" s="30" t="s">
        <v>162</v>
      </c>
      <c r="J1279" s="30" t="s">
        <v>258</v>
      </c>
      <c r="K1279" s="30" t="s">
        <v>126</v>
      </c>
      <c r="L1279" s="30" t="n">
        <v>45</v>
      </c>
      <c r="M1279" s="30" t="n">
        <v>118</v>
      </c>
      <c r="N1279" s="30" t="s">
        <v>186</v>
      </c>
      <c r="O1279" s="30" t="s">
        <v>149</v>
      </c>
      <c r="P1279" s="30" t="s">
        <v>187</v>
      </c>
      <c r="Q1279" s="32" t="n">
        <v>7505.6</v>
      </c>
      <c r="R1279" s="30" t="s">
        <v>172</v>
      </c>
      <c r="S1279" s="30" t="s">
        <v>157</v>
      </c>
      <c r="T1279" s="30" t="n">
        <v>4</v>
      </c>
    </row>
    <row r="1280" customFormat="false" ht="15" hidden="false" customHeight="false" outlineLevel="0" collapsed="false">
      <c r="A1280" s="27" t="s">
        <v>2700</v>
      </c>
      <c r="B1280" s="27" t="s">
        <v>950</v>
      </c>
      <c r="C1280" s="27" t="n">
        <v>29</v>
      </c>
      <c r="D1280" s="27" t="s">
        <v>121</v>
      </c>
      <c r="E1280" s="28" t="n">
        <v>45371</v>
      </c>
      <c r="F1280" s="27" t="s">
        <v>733</v>
      </c>
      <c r="G1280" s="28" t="n">
        <v>45371</v>
      </c>
      <c r="H1280" s="27" t="s">
        <v>135</v>
      </c>
      <c r="I1280" s="27" t="s">
        <v>136</v>
      </c>
      <c r="J1280" s="27" t="s">
        <v>252</v>
      </c>
      <c r="K1280" s="27" t="s">
        <v>138</v>
      </c>
      <c r="L1280" s="27" t="n">
        <v>28</v>
      </c>
      <c r="M1280" s="27" t="n">
        <v>24</v>
      </c>
      <c r="N1280" s="27" t="s">
        <v>127</v>
      </c>
      <c r="O1280" s="27" t="s">
        <v>128</v>
      </c>
      <c r="P1280" s="27" t="s">
        <v>187</v>
      </c>
      <c r="Q1280" s="29" t="n">
        <v>2050.98</v>
      </c>
      <c r="R1280" s="27" t="s">
        <v>172</v>
      </c>
      <c r="S1280" s="27" t="s">
        <v>178</v>
      </c>
      <c r="T1280" s="27" t="n">
        <v>1</v>
      </c>
    </row>
    <row r="1281" customFormat="false" ht="15" hidden="false" customHeight="false" outlineLevel="0" collapsed="false">
      <c r="A1281" s="30" t="s">
        <v>2701</v>
      </c>
      <c r="B1281" s="30" t="s">
        <v>747</v>
      </c>
      <c r="C1281" s="30" t="n">
        <v>54</v>
      </c>
      <c r="D1281" s="30" t="s">
        <v>486</v>
      </c>
      <c r="E1281" s="31" t="n">
        <v>45454</v>
      </c>
      <c r="F1281" s="30" t="s">
        <v>190</v>
      </c>
      <c r="G1281" s="31" t="n">
        <v>45454</v>
      </c>
      <c r="H1281" s="30" t="s">
        <v>135</v>
      </c>
      <c r="I1281" s="30" t="s">
        <v>251</v>
      </c>
      <c r="J1281" s="30" t="s">
        <v>262</v>
      </c>
      <c r="K1281" s="30" t="s">
        <v>156</v>
      </c>
      <c r="L1281" s="30" t="n">
        <v>44</v>
      </c>
      <c r="M1281" s="30" t="n">
        <v>32</v>
      </c>
      <c r="N1281" s="30" t="s">
        <v>127</v>
      </c>
      <c r="O1281" s="30" t="s">
        <v>149</v>
      </c>
      <c r="P1281" s="30" t="s">
        <v>187</v>
      </c>
      <c r="Q1281" s="32" t="n">
        <v>3933.9</v>
      </c>
      <c r="R1281" s="30" t="s">
        <v>268</v>
      </c>
      <c r="S1281" s="30" t="s">
        <v>164</v>
      </c>
      <c r="T1281" s="30" t="n">
        <v>5</v>
      </c>
    </row>
    <row r="1282" customFormat="false" ht="15" hidden="false" customHeight="false" outlineLevel="0" collapsed="false">
      <c r="A1282" s="27" t="s">
        <v>2702</v>
      </c>
      <c r="B1282" s="27" t="s">
        <v>2703</v>
      </c>
      <c r="C1282" s="27" t="n">
        <v>21</v>
      </c>
      <c r="D1282" s="27" t="s">
        <v>181</v>
      </c>
      <c r="E1282" s="28" t="n">
        <v>45500</v>
      </c>
      <c r="F1282" s="27" t="s">
        <v>274</v>
      </c>
      <c r="G1282" s="28" t="n">
        <v>45502</v>
      </c>
      <c r="H1282" s="27" t="s">
        <v>161</v>
      </c>
      <c r="I1282" s="27" t="s">
        <v>320</v>
      </c>
      <c r="J1282" s="27" t="s">
        <v>258</v>
      </c>
      <c r="K1282" s="27" t="s">
        <v>156</v>
      </c>
      <c r="L1282" s="27" t="n">
        <v>67</v>
      </c>
      <c r="M1282" s="27" t="n">
        <v>41</v>
      </c>
      <c r="N1282" s="27" t="s">
        <v>127</v>
      </c>
      <c r="O1282" s="27" t="s">
        <v>171</v>
      </c>
      <c r="P1282" s="27" t="s">
        <v>187</v>
      </c>
      <c r="Q1282" s="29" t="n">
        <v>3452.1</v>
      </c>
      <c r="R1282" s="27" t="s">
        <v>130</v>
      </c>
      <c r="S1282" s="27" t="s">
        <v>141</v>
      </c>
      <c r="T1282" s="27" t="n">
        <v>2</v>
      </c>
    </row>
    <row r="1283" customFormat="false" ht="15" hidden="false" customHeight="false" outlineLevel="0" collapsed="false">
      <c r="A1283" s="30" t="s">
        <v>2704</v>
      </c>
      <c r="B1283" s="30" t="s">
        <v>2705</v>
      </c>
      <c r="C1283" s="30" t="n">
        <v>66</v>
      </c>
      <c r="D1283" s="30" t="s">
        <v>121</v>
      </c>
      <c r="E1283" s="31" t="n">
        <v>45382</v>
      </c>
      <c r="F1283" s="30" t="s">
        <v>479</v>
      </c>
      <c r="G1283" s="31" t="n">
        <v>45387</v>
      </c>
      <c r="H1283" s="30" t="s">
        <v>242</v>
      </c>
      <c r="I1283" s="30" t="s">
        <v>466</v>
      </c>
      <c r="J1283" s="30" t="s">
        <v>244</v>
      </c>
      <c r="K1283" s="30" t="s">
        <v>202</v>
      </c>
      <c r="L1283" s="30" t="n">
        <v>19</v>
      </c>
      <c r="M1283" s="30" t="n">
        <v>145</v>
      </c>
      <c r="N1283" s="30" t="s">
        <v>186</v>
      </c>
      <c r="O1283" s="30" t="s">
        <v>139</v>
      </c>
      <c r="P1283" s="30" t="s">
        <v>187</v>
      </c>
      <c r="Q1283" s="32" t="n">
        <v>16795.76</v>
      </c>
      <c r="R1283" s="30" t="s">
        <v>172</v>
      </c>
      <c r="S1283" s="30" t="s">
        <v>223</v>
      </c>
      <c r="T1283" s="30" t="n">
        <v>4</v>
      </c>
    </row>
    <row r="1284" customFormat="false" ht="15" hidden="false" customHeight="false" outlineLevel="0" collapsed="false">
      <c r="A1284" s="27" t="s">
        <v>2706</v>
      </c>
      <c r="B1284" s="27" t="s">
        <v>2707</v>
      </c>
      <c r="C1284" s="27" t="n">
        <v>75</v>
      </c>
      <c r="D1284" s="27" t="s">
        <v>121</v>
      </c>
      <c r="E1284" s="28" t="n">
        <v>45361</v>
      </c>
      <c r="F1284" s="27" t="s">
        <v>329</v>
      </c>
      <c r="G1284" s="28" t="n">
        <v>45362</v>
      </c>
      <c r="H1284" s="27" t="s">
        <v>206</v>
      </c>
      <c r="I1284" s="27" t="s">
        <v>300</v>
      </c>
      <c r="J1284" s="27" t="s">
        <v>593</v>
      </c>
      <c r="K1284" s="27" t="s">
        <v>156</v>
      </c>
      <c r="L1284" s="27" t="n">
        <v>46</v>
      </c>
      <c r="M1284" s="27" t="n">
        <v>77</v>
      </c>
      <c r="N1284" s="27" t="s">
        <v>127</v>
      </c>
      <c r="O1284" s="27" t="s">
        <v>139</v>
      </c>
      <c r="P1284" s="27" t="s">
        <v>150</v>
      </c>
      <c r="Q1284" s="29" t="n">
        <v>4007.34</v>
      </c>
      <c r="R1284" s="27" t="s">
        <v>130</v>
      </c>
      <c r="S1284" s="27" t="s">
        <v>151</v>
      </c>
      <c r="T1284" s="27" t="n">
        <v>4</v>
      </c>
    </row>
    <row r="1285" customFormat="false" ht="15" hidden="false" customHeight="false" outlineLevel="0" collapsed="false">
      <c r="A1285" s="30" t="s">
        <v>2708</v>
      </c>
      <c r="B1285" s="30" t="s">
        <v>1815</v>
      </c>
      <c r="C1285" s="30" t="n">
        <v>32</v>
      </c>
      <c r="D1285" s="30" t="s">
        <v>181</v>
      </c>
      <c r="E1285" s="31" t="n">
        <v>45415</v>
      </c>
      <c r="F1285" s="30" t="s">
        <v>1023</v>
      </c>
      <c r="G1285" s="31" t="n">
        <v>45417</v>
      </c>
      <c r="H1285" s="30" t="s">
        <v>183</v>
      </c>
      <c r="I1285" s="30" t="s">
        <v>430</v>
      </c>
      <c r="J1285" s="30" t="s">
        <v>185</v>
      </c>
      <c r="K1285" s="30" t="s">
        <v>126</v>
      </c>
      <c r="L1285" s="30" t="n">
        <v>35</v>
      </c>
      <c r="M1285" s="30" t="n">
        <v>82</v>
      </c>
      <c r="N1285" s="30" t="s">
        <v>186</v>
      </c>
      <c r="O1285" s="30" t="s">
        <v>171</v>
      </c>
      <c r="P1285" s="30" t="s">
        <v>150</v>
      </c>
      <c r="Q1285" s="32" t="n">
        <v>7149.97</v>
      </c>
      <c r="R1285" s="30" t="s">
        <v>130</v>
      </c>
      <c r="S1285" s="30" t="s">
        <v>164</v>
      </c>
      <c r="T1285" s="30" t="n">
        <v>4</v>
      </c>
    </row>
    <row r="1286" customFormat="false" ht="15" hidden="false" customHeight="false" outlineLevel="0" collapsed="false">
      <c r="A1286" s="27" t="s">
        <v>2709</v>
      </c>
      <c r="B1286" s="27" t="s">
        <v>502</v>
      </c>
      <c r="C1286" s="27" t="n">
        <v>7</v>
      </c>
      <c r="D1286" s="27" t="s">
        <v>121</v>
      </c>
      <c r="E1286" s="28" t="n">
        <v>45580</v>
      </c>
      <c r="F1286" s="27" t="s">
        <v>2211</v>
      </c>
      <c r="G1286" s="28" t="n">
        <v>45580</v>
      </c>
      <c r="H1286" s="27" t="s">
        <v>135</v>
      </c>
      <c r="I1286" s="27" t="s">
        <v>251</v>
      </c>
      <c r="J1286" s="27" t="s">
        <v>201</v>
      </c>
      <c r="K1286" s="27" t="s">
        <v>156</v>
      </c>
      <c r="L1286" s="27" t="n">
        <v>75</v>
      </c>
      <c r="M1286" s="27" t="n">
        <v>43</v>
      </c>
      <c r="N1286" s="27" t="s">
        <v>127</v>
      </c>
      <c r="O1286" s="27" t="s">
        <v>139</v>
      </c>
      <c r="P1286" s="27" t="s">
        <v>150</v>
      </c>
      <c r="Q1286" s="29" t="n">
        <v>4125.58</v>
      </c>
      <c r="R1286" s="27" t="s">
        <v>130</v>
      </c>
      <c r="S1286" s="27" t="s">
        <v>197</v>
      </c>
      <c r="T1286" s="27" t="n">
        <v>3</v>
      </c>
    </row>
    <row r="1287" customFormat="false" ht="15" hidden="false" customHeight="false" outlineLevel="0" collapsed="false">
      <c r="A1287" s="30" t="s">
        <v>2710</v>
      </c>
      <c r="B1287" s="30" t="s">
        <v>2070</v>
      </c>
      <c r="C1287" s="30" t="n">
        <v>18</v>
      </c>
      <c r="D1287" s="30" t="s">
        <v>181</v>
      </c>
      <c r="E1287" s="31" t="n">
        <v>45632</v>
      </c>
      <c r="F1287" s="30" t="s">
        <v>791</v>
      </c>
      <c r="G1287" s="31" t="n">
        <v>45634</v>
      </c>
      <c r="H1287" s="30" t="s">
        <v>161</v>
      </c>
      <c r="I1287" s="30" t="s">
        <v>162</v>
      </c>
      <c r="J1287" s="30" t="s">
        <v>648</v>
      </c>
      <c r="K1287" s="30" t="s">
        <v>126</v>
      </c>
      <c r="L1287" s="30" t="n">
        <v>8</v>
      </c>
      <c r="M1287" s="30" t="n">
        <v>55</v>
      </c>
      <c r="N1287" s="30" t="s">
        <v>186</v>
      </c>
      <c r="O1287" s="30" t="s">
        <v>171</v>
      </c>
      <c r="P1287" s="30" t="s">
        <v>129</v>
      </c>
      <c r="Q1287" s="32" t="n">
        <v>6668.69</v>
      </c>
      <c r="R1287" s="30" t="s">
        <v>172</v>
      </c>
      <c r="S1287" s="30" t="s">
        <v>151</v>
      </c>
      <c r="T1287" s="30" t="n">
        <v>3</v>
      </c>
    </row>
    <row r="1288" customFormat="false" ht="15" hidden="false" customHeight="false" outlineLevel="0" collapsed="false">
      <c r="A1288" s="27" t="s">
        <v>2711</v>
      </c>
      <c r="B1288" s="27" t="s">
        <v>2712</v>
      </c>
      <c r="C1288" s="27" t="n">
        <v>-5</v>
      </c>
      <c r="D1288" s="27" t="s">
        <v>121</v>
      </c>
      <c r="E1288" s="28" t="n">
        <v>45501</v>
      </c>
      <c r="F1288" s="27" t="s">
        <v>1120</v>
      </c>
      <c r="G1288" s="28" t="n">
        <v>45501</v>
      </c>
      <c r="H1288" s="27" t="s">
        <v>168</v>
      </c>
      <c r="I1288" s="27" t="s">
        <v>366</v>
      </c>
      <c r="J1288" s="27" t="s">
        <v>371</v>
      </c>
      <c r="K1288" s="27" t="s">
        <v>138</v>
      </c>
      <c r="L1288" s="27" t="n">
        <v>85</v>
      </c>
      <c r="M1288" s="27" t="n">
        <v>34</v>
      </c>
      <c r="N1288" s="27" t="s">
        <v>127</v>
      </c>
      <c r="O1288" s="27" t="s">
        <v>128</v>
      </c>
      <c r="P1288" s="27" t="s">
        <v>187</v>
      </c>
      <c r="Q1288" s="29" t="n">
        <v>916.04</v>
      </c>
      <c r="R1288" s="27" t="s">
        <v>130</v>
      </c>
      <c r="S1288" s="27" t="s">
        <v>335</v>
      </c>
      <c r="T1288" s="27" t="n">
        <v>4</v>
      </c>
    </row>
    <row r="1289" customFormat="false" ht="15" hidden="false" customHeight="false" outlineLevel="0" collapsed="false">
      <c r="A1289" s="30" t="s">
        <v>2713</v>
      </c>
      <c r="B1289" s="30" t="s">
        <v>1094</v>
      </c>
      <c r="C1289" s="30" t="n">
        <v>72</v>
      </c>
      <c r="D1289" s="30" t="s">
        <v>121</v>
      </c>
      <c r="E1289" s="31" t="n">
        <v>45385</v>
      </c>
      <c r="F1289" s="30" t="s">
        <v>743</v>
      </c>
      <c r="G1289" s="31" t="n">
        <v>45388</v>
      </c>
      <c r="H1289" s="30" t="s">
        <v>236</v>
      </c>
      <c r="I1289" s="30" t="s">
        <v>237</v>
      </c>
      <c r="J1289" s="30" t="s">
        <v>375</v>
      </c>
      <c r="K1289" s="30" t="s">
        <v>156</v>
      </c>
      <c r="L1289" s="30" t="n">
        <v>32</v>
      </c>
      <c r="M1289" s="30" t="n">
        <v>32</v>
      </c>
      <c r="N1289" s="30" t="s">
        <v>127</v>
      </c>
      <c r="O1289" s="30" t="s">
        <v>139</v>
      </c>
      <c r="P1289" s="30" t="s">
        <v>150</v>
      </c>
      <c r="Q1289" s="32" t="n">
        <v>3281.57</v>
      </c>
      <c r="R1289" s="30" t="s">
        <v>172</v>
      </c>
      <c r="S1289" s="30" t="s">
        <v>131</v>
      </c>
      <c r="T1289" s="30" t="n">
        <v>3</v>
      </c>
    </row>
    <row r="1290" customFormat="false" ht="15" hidden="false" customHeight="false" outlineLevel="0" collapsed="false">
      <c r="A1290" s="27" t="s">
        <v>2714</v>
      </c>
      <c r="B1290" s="27" t="s">
        <v>1101</v>
      </c>
      <c r="C1290" s="27" t="n">
        <v>57</v>
      </c>
      <c r="D1290" s="27" t="s">
        <v>121</v>
      </c>
      <c r="E1290" s="28" t="n">
        <v>45535</v>
      </c>
      <c r="F1290" s="27" t="s">
        <v>277</v>
      </c>
      <c r="G1290" s="28" t="n">
        <v>45547</v>
      </c>
      <c r="H1290" s="27" t="s">
        <v>135</v>
      </c>
      <c r="I1290" s="27" t="s">
        <v>251</v>
      </c>
      <c r="J1290" s="27" t="s">
        <v>262</v>
      </c>
      <c r="K1290" s="27" t="s">
        <v>202</v>
      </c>
      <c r="L1290" s="27" t="n">
        <v>4</v>
      </c>
      <c r="M1290" s="27" t="n">
        <v>107</v>
      </c>
      <c r="N1290" s="27" t="s">
        <v>186</v>
      </c>
      <c r="O1290" s="27" t="s">
        <v>128</v>
      </c>
      <c r="P1290" s="27" t="s">
        <v>140</v>
      </c>
      <c r="Q1290" s="29" t="n">
        <v>17068.47</v>
      </c>
      <c r="R1290" s="27" t="s">
        <v>130</v>
      </c>
      <c r="S1290" s="27" t="s">
        <v>141</v>
      </c>
      <c r="T1290" s="27" t="n">
        <v>4</v>
      </c>
    </row>
    <row r="1291" customFormat="false" ht="15" hidden="false" customHeight="false" outlineLevel="0" collapsed="false">
      <c r="A1291" s="30" t="s">
        <v>2715</v>
      </c>
      <c r="B1291" s="30" t="s">
        <v>545</v>
      </c>
      <c r="C1291" s="30" t="n">
        <v>39</v>
      </c>
      <c r="D1291" s="30" t="s">
        <v>181</v>
      </c>
      <c r="E1291" s="31" t="n">
        <v>45466</v>
      </c>
      <c r="F1291" s="30" t="s">
        <v>997</v>
      </c>
      <c r="G1291" s="31" t="n">
        <v>45467</v>
      </c>
      <c r="H1291" s="30" t="s">
        <v>236</v>
      </c>
      <c r="I1291" s="30" t="s">
        <v>266</v>
      </c>
      <c r="J1291" s="30" t="s">
        <v>455</v>
      </c>
      <c r="K1291" s="30" t="s">
        <v>138</v>
      </c>
      <c r="L1291" s="30" t="n">
        <v>50</v>
      </c>
      <c r="M1291" s="30" t="n">
        <v>16</v>
      </c>
      <c r="N1291" s="30" t="s">
        <v>127</v>
      </c>
      <c r="O1291" s="30" t="s">
        <v>128</v>
      </c>
      <c r="P1291" s="30" t="s">
        <v>140</v>
      </c>
      <c r="Q1291" s="32" t="n">
        <v>1854.59</v>
      </c>
      <c r="R1291" s="30" t="s">
        <v>130</v>
      </c>
      <c r="S1291" s="30" t="s">
        <v>131</v>
      </c>
      <c r="T1291" s="30" t="n">
        <v>5</v>
      </c>
    </row>
    <row r="1292" customFormat="false" ht="15" hidden="false" customHeight="false" outlineLevel="0" collapsed="false">
      <c r="A1292" s="27" t="s">
        <v>2716</v>
      </c>
      <c r="B1292" s="27" t="s">
        <v>522</v>
      </c>
      <c r="C1292" s="27" t="n">
        <v>33</v>
      </c>
      <c r="D1292" s="27" t="s">
        <v>181</v>
      </c>
      <c r="E1292" s="28" t="n">
        <v>45359</v>
      </c>
      <c r="F1292" s="27" t="s">
        <v>845</v>
      </c>
      <c r="G1292" s="28" t="n">
        <v>45360</v>
      </c>
      <c r="H1292" s="27" t="s">
        <v>242</v>
      </c>
      <c r="I1292" s="27" t="s">
        <v>243</v>
      </c>
      <c r="J1292" s="27" t="s">
        <v>244</v>
      </c>
      <c r="K1292" s="27" t="s">
        <v>138</v>
      </c>
      <c r="L1292" s="27" t="n">
        <v>84</v>
      </c>
      <c r="M1292" s="27" t="n">
        <v>28</v>
      </c>
      <c r="N1292" s="27" t="s">
        <v>127</v>
      </c>
      <c r="O1292" s="27" t="s">
        <v>139</v>
      </c>
      <c r="P1292" s="27" t="s">
        <v>129</v>
      </c>
      <c r="Q1292" s="29" t="n">
        <v>1364.95</v>
      </c>
      <c r="R1292" s="27" t="s">
        <v>130</v>
      </c>
      <c r="S1292" s="27" t="s">
        <v>151</v>
      </c>
      <c r="T1292" s="27" t="n">
        <v>3</v>
      </c>
    </row>
    <row r="1293" customFormat="false" ht="15" hidden="false" customHeight="false" outlineLevel="0" collapsed="false">
      <c r="A1293" s="30" t="s">
        <v>2717</v>
      </c>
      <c r="B1293" s="30" t="s">
        <v>1669</v>
      </c>
      <c r="C1293" s="30" t="n">
        <v>35</v>
      </c>
      <c r="D1293" s="30" t="s">
        <v>121</v>
      </c>
      <c r="E1293" s="31" t="n">
        <v>45583</v>
      </c>
      <c r="F1293" s="30" t="s">
        <v>1132</v>
      </c>
      <c r="G1293" s="31" t="n">
        <v>45583</v>
      </c>
      <c r="H1293" s="30" t="s">
        <v>123</v>
      </c>
      <c r="I1293" s="30" t="s">
        <v>124</v>
      </c>
      <c r="J1293" s="30" t="s">
        <v>508</v>
      </c>
      <c r="K1293" s="30" t="s">
        <v>156</v>
      </c>
      <c r="L1293" s="30" t="n">
        <v>26</v>
      </c>
      <c r="M1293" s="30" t="n">
        <v>31</v>
      </c>
      <c r="N1293" s="30" t="s">
        <v>186</v>
      </c>
      <c r="O1293" s="30" t="s">
        <v>128</v>
      </c>
      <c r="P1293" s="30" t="s">
        <v>129</v>
      </c>
      <c r="Q1293" s="32" t="n">
        <v>2634.3</v>
      </c>
      <c r="R1293" s="30" t="s">
        <v>130</v>
      </c>
      <c r="S1293" s="30" t="s">
        <v>151</v>
      </c>
      <c r="T1293" s="30" t="n">
        <v>4</v>
      </c>
    </row>
    <row r="1294" customFormat="false" ht="15" hidden="false" customHeight="false" outlineLevel="0" collapsed="false">
      <c r="A1294" s="27" t="s">
        <v>2718</v>
      </c>
      <c r="B1294" s="27" t="s">
        <v>1510</v>
      </c>
      <c r="C1294" s="27" t="n">
        <v>36</v>
      </c>
      <c r="D1294" s="27" t="s">
        <v>181</v>
      </c>
      <c r="E1294" s="28" t="n">
        <v>45357</v>
      </c>
      <c r="F1294" s="27" t="s">
        <v>705</v>
      </c>
      <c r="G1294" s="28" t="n">
        <v>45358</v>
      </c>
      <c r="H1294" s="27" t="s">
        <v>135</v>
      </c>
      <c r="I1294" s="27" t="s">
        <v>251</v>
      </c>
      <c r="J1294" s="27" t="s">
        <v>618</v>
      </c>
      <c r="K1294" s="27" t="s">
        <v>156</v>
      </c>
      <c r="L1294" s="27" t="n">
        <v>46</v>
      </c>
      <c r="M1294" s="27" t="n">
        <v>60</v>
      </c>
      <c r="N1294" s="27" t="s">
        <v>186</v>
      </c>
      <c r="O1294" s="27" t="s">
        <v>139</v>
      </c>
      <c r="P1294" s="27" t="s">
        <v>129</v>
      </c>
      <c r="Q1294" s="29" t="n">
        <v>3541.43</v>
      </c>
      <c r="R1294" s="27" t="s">
        <v>268</v>
      </c>
      <c r="S1294" s="27" t="s">
        <v>141</v>
      </c>
      <c r="T1294" s="27" t="n">
        <v>3</v>
      </c>
    </row>
    <row r="1295" customFormat="false" ht="15" hidden="false" customHeight="false" outlineLevel="0" collapsed="false">
      <c r="A1295" s="30" t="s">
        <v>2719</v>
      </c>
      <c r="B1295" s="30" t="s">
        <v>449</v>
      </c>
      <c r="C1295" s="30"/>
      <c r="D1295" s="30" t="s">
        <v>121</v>
      </c>
      <c r="E1295" s="31" t="n">
        <v>45644</v>
      </c>
      <c r="F1295" s="30" t="s">
        <v>435</v>
      </c>
      <c r="G1295" s="31" t="n">
        <v>45645</v>
      </c>
      <c r="H1295" s="30" t="s">
        <v>242</v>
      </c>
      <c r="I1295" s="30" t="s">
        <v>315</v>
      </c>
      <c r="J1295" s="30" t="s">
        <v>422</v>
      </c>
      <c r="K1295" s="30" t="s">
        <v>156</v>
      </c>
      <c r="L1295" s="30" t="n">
        <v>64</v>
      </c>
      <c r="M1295" s="30" t="n">
        <v>69</v>
      </c>
      <c r="N1295" s="30" t="s">
        <v>186</v>
      </c>
      <c r="O1295" s="30" t="s">
        <v>139</v>
      </c>
      <c r="P1295" s="30" t="s">
        <v>140</v>
      </c>
      <c r="Q1295" s="32" t="n">
        <v>3123.53</v>
      </c>
      <c r="R1295" s="30" t="s">
        <v>172</v>
      </c>
      <c r="S1295" s="30" t="s">
        <v>223</v>
      </c>
      <c r="T1295" s="30" t="n">
        <v>3</v>
      </c>
    </row>
    <row r="1296" customFormat="false" ht="15" hidden="false" customHeight="false" outlineLevel="0" collapsed="false">
      <c r="A1296" s="27" t="s">
        <v>2720</v>
      </c>
      <c r="B1296" s="27" t="s">
        <v>2721</v>
      </c>
      <c r="C1296" s="27" t="n">
        <v>74</v>
      </c>
      <c r="D1296" s="27" t="s">
        <v>181</v>
      </c>
      <c r="E1296" s="28" t="n">
        <v>45363</v>
      </c>
      <c r="F1296" s="27" t="s">
        <v>2159</v>
      </c>
      <c r="G1296" s="28" t="n">
        <v>45366</v>
      </c>
      <c r="H1296" s="27" t="s">
        <v>135</v>
      </c>
      <c r="I1296" s="27" t="s">
        <v>251</v>
      </c>
      <c r="J1296" s="27" t="s">
        <v>262</v>
      </c>
      <c r="K1296" s="27" t="s">
        <v>126</v>
      </c>
      <c r="L1296" s="27" t="n">
        <v>32</v>
      </c>
      <c r="M1296" s="27" t="n">
        <v>77</v>
      </c>
      <c r="N1296" s="27" t="s">
        <v>127</v>
      </c>
      <c r="O1296" s="27" t="s">
        <v>128</v>
      </c>
      <c r="P1296" s="27" t="s">
        <v>129</v>
      </c>
      <c r="Q1296" s="29" t="n">
        <v>6712.49</v>
      </c>
      <c r="R1296" s="27" t="s">
        <v>130</v>
      </c>
      <c r="S1296" s="27" t="s">
        <v>164</v>
      </c>
      <c r="T1296" s="27" t="n">
        <v>5</v>
      </c>
    </row>
    <row r="1297" customFormat="false" ht="15" hidden="false" customHeight="false" outlineLevel="0" collapsed="false">
      <c r="A1297" s="30" t="s">
        <v>2722</v>
      </c>
      <c r="B1297" s="30" t="s">
        <v>2723</v>
      </c>
      <c r="C1297" s="30" t="n">
        <v>22</v>
      </c>
      <c r="D1297" s="30" t="s">
        <v>181</v>
      </c>
      <c r="E1297" s="31" t="n">
        <v>45506</v>
      </c>
      <c r="F1297" s="30" t="s">
        <v>997</v>
      </c>
      <c r="G1297" s="31" t="n">
        <v>45507</v>
      </c>
      <c r="H1297" s="30" t="s">
        <v>161</v>
      </c>
      <c r="I1297" s="30" t="s">
        <v>538</v>
      </c>
      <c r="J1297" s="30" t="s">
        <v>426</v>
      </c>
      <c r="K1297" s="30" t="s">
        <v>138</v>
      </c>
      <c r="L1297" s="30" t="n">
        <v>69</v>
      </c>
      <c r="M1297" s="30" t="n">
        <v>19</v>
      </c>
      <c r="N1297" s="30" t="s">
        <v>127</v>
      </c>
      <c r="O1297" s="30" t="s">
        <v>149</v>
      </c>
      <c r="P1297" s="30" t="s">
        <v>129</v>
      </c>
      <c r="Q1297" s="32" t="n">
        <v>1460.57</v>
      </c>
      <c r="R1297" s="30" t="s">
        <v>130</v>
      </c>
      <c r="S1297" s="30" t="s">
        <v>164</v>
      </c>
      <c r="T1297" s="30" t="n">
        <v>4</v>
      </c>
    </row>
    <row r="1298" customFormat="false" ht="15" hidden="false" customHeight="false" outlineLevel="0" collapsed="false">
      <c r="A1298" s="27" t="s">
        <v>2724</v>
      </c>
      <c r="B1298" s="27" t="s">
        <v>936</v>
      </c>
      <c r="C1298" s="27" t="n">
        <v>23</v>
      </c>
      <c r="D1298" s="27" t="s">
        <v>121</v>
      </c>
      <c r="E1298" s="28" t="n">
        <v>45383</v>
      </c>
      <c r="F1298" s="27" t="s">
        <v>725</v>
      </c>
      <c r="G1298" s="28" t="n">
        <v>45386</v>
      </c>
      <c r="H1298" s="27" t="s">
        <v>183</v>
      </c>
      <c r="I1298" s="27" t="s">
        <v>184</v>
      </c>
      <c r="J1298" s="27" t="s">
        <v>476</v>
      </c>
      <c r="K1298" s="27" t="s">
        <v>156</v>
      </c>
      <c r="L1298" s="27" t="n">
        <v>23</v>
      </c>
      <c r="M1298" s="27" t="n">
        <v>46</v>
      </c>
      <c r="N1298" s="27" t="s">
        <v>186</v>
      </c>
      <c r="O1298" s="27" t="s">
        <v>149</v>
      </c>
      <c r="P1298" s="27" t="s">
        <v>129</v>
      </c>
      <c r="Q1298" s="29" t="n">
        <v>3256.35</v>
      </c>
      <c r="R1298" s="27" t="s">
        <v>130</v>
      </c>
      <c r="S1298" s="27" t="s">
        <v>192</v>
      </c>
      <c r="T1298" s="27" t="n">
        <v>4</v>
      </c>
    </row>
    <row r="1299" customFormat="false" ht="15" hidden="false" customHeight="false" outlineLevel="0" collapsed="false">
      <c r="A1299" s="30" t="s">
        <v>2725</v>
      </c>
      <c r="B1299" s="30" t="s">
        <v>2726</v>
      </c>
      <c r="C1299" s="30" t="n">
        <v>64</v>
      </c>
      <c r="D1299" s="30" t="s">
        <v>181</v>
      </c>
      <c r="E1299" s="31" t="n">
        <v>45344</v>
      </c>
      <c r="F1299" s="30" t="s">
        <v>1162</v>
      </c>
      <c r="G1299" s="31" t="n">
        <v>45349</v>
      </c>
      <c r="H1299" s="30" t="s">
        <v>168</v>
      </c>
      <c r="I1299" s="30" t="s">
        <v>169</v>
      </c>
      <c r="J1299" s="30" t="s">
        <v>170</v>
      </c>
      <c r="K1299" s="30" t="s">
        <v>126</v>
      </c>
      <c r="L1299" s="30" t="n">
        <v>16</v>
      </c>
      <c r="M1299" s="30" t="n">
        <v>69</v>
      </c>
      <c r="N1299" s="30" t="s">
        <v>186</v>
      </c>
      <c r="O1299" s="30" t="s">
        <v>171</v>
      </c>
      <c r="P1299" s="30" t="s">
        <v>140</v>
      </c>
      <c r="Q1299" s="32" t="n">
        <v>7123.86</v>
      </c>
      <c r="R1299" s="30" t="s">
        <v>130</v>
      </c>
      <c r="S1299" s="30" t="s">
        <v>141</v>
      </c>
      <c r="T1299" s="30" t="n">
        <v>5</v>
      </c>
    </row>
    <row r="1300" customFormat="false" ht="15" hidden="false" customHeight="false" outlineLevel="0" collapsed="false">
      <c r="A1300" s="27" t="s">
        <v>2727</v>
      </c>
      <c r="B1300" s="27" t="s">
        <v>2728</v>
      </c>
      <c r="C1300" s="27" t="n">
        <v>24</v>
      </c>
      <c r="D1300" s="27" t="s">
        <v>121</v>
      </c>
      <c r="E1300" s="28" t="n">
        <v>45625</v>
      </c>
      <c r="F1300" s="27" t="s">
        <v>640</v>
      </c>
      <c r="G1300" s="28" t="n">
        <v>45625</v>
      </c>
      <c r="H1300" s="27" t="s">
        <v>183</v>
      </c>
      <c r="I1300" s="27" t="s">
        <v>430</v>
      </c>
      <c r="J1300" s="27" t="s">
        <v>213</v>
      </c>
      <c r="K1300" s="27" t="s">
        <v>138</v>
      </c>
      <c r="L1300" s="27" t="n">
        <v>58</v>
      </c>
      <c r="M1300" s="27" t="n">
        <v>39</v>
      </c>
      <c r="N1300" s="27" t="s">
        <v>127</v>
      </c>
      <c r="O1300" s="27" t="s">
        <v>139</v>
      </c>
      <c r="P1300" s="27" t="s">
        <v>187</v>
      </c>
      <c r="Q1300" s="29" t="n">
        <v>1790.61</v>
      </c>
      <c r="R1300" s="27" t="s">
        <v>130</v>
      </c>
      <c r="S1300" s="27" t="s">
        <v>335</v>
      </c>
      <c r="T1300" s="27" t="n">
        <v>3</v>
      </c>
    </row>
    <row r="1301" customFormat="false" ht="15" hidden="false" customHeight="false" outlineLevel="0" collapsed="false">
      <c r="A1301" s="30" t="s">
        <v>2729</v>
      </c>
      <c r="B1301" s="30" t="s">
        <v>807</v>
      </c>
      <c r="C1301" s="30" t="n">
        <v>53</v>
      </c>
      <c r="D1301" s="30" t="s">
        <v>181</v>
      </c>
      <c r="E1301" s="31" t="n">
        <v>45324</v>
      </c>
      <c r="F1301" s="30" t="s">
        <v>682</v>
      </c>
      <c r="G1301" s="31" t="n">
        <v>45326</v>
      </c>
      <c r="H1301" s="30" t="s">
        <v>206</v>
      </c>
      <c r="I1301" s="30" t="s">
        <v>300</v>
      </c>
      <c r="J1301" s="30" t="s">
        <v>208</v>
      </c>
      <c r="K1301" s="30" t="s">
        <v>126</v>
      </c>
      <c r="L1301" s="30" t="n">
        <v>22</v>
      </c>
      <c r="M1301" s="30" t="n">
        <v>69</v>
      </c>
      <c r="N1301" s="30" t="s">
        <v>186</v>
      </c>
      <c r="O1301" s="30" t="s">
        <v>139</v>
      </c>
      <c r="P1301" s="30" t="s">
        <v>187</v>
      </c>
      <c r="Q1301" s="32" t="n">
        <v>8526.67</v>
      </c>
      <c r="R1301" s="30" t="s">
        <v>130</v>
      </c>
      <c r="S1301" s="30" t="s">
        <v>197</v>
      </c>
      <c r="T1301" s="30" t="n">
        <v>4</v>
      </c>
    </row>
    <row r="1302" customFormat="false" ht="15" hidden="false" customHeight="false" outlineLevel="0" collapsed="false">
      <c r="A1302" s="27" t="s">
        <v>2730</v>
      </c>
      <c r="B1302" s="27" t="s">
        <v>2731</v>
      </c>
      <c r="C1302" s="27" t="n">
        <v>19</v>
      </c>
      <c r="D1302" s="27" t="s">
        <v>181</v>
      </c>
      <c r="E1302" s="28" t="n">
        <v>45353</v>
      </c>
      <c r="F1302" s="27" t="s">
        <v>948</v>
      </c>
      <c r="G1302" s="28" t="n">
        <v>45353</v>
      </c>
      <c r="H1302" s="27" t="s">
        <v>168</v>
      </c>
      <c r="I1302" s="27" t="s">
        <v>169</v>
      </c>
      <c r="J1302" s="27" t="s">
        <v>191</v>
      </c>
      <c r="K1302" s="27" t="s">
        <v>138</v>
      </c>
      <c r="L1302" s="27" t="n">
        <v>72</v>
      </c>
      <c r="M1302" s="27" t="n">
        <v>23</v>
      </c>
      <c r="N1302" s="27" t="s">
        <v>127</v>
      </c>
      <c r="O1302" s="27" t="s">
        <v>171</v>
      </c>
      <c r="P1302" s="27" t="s">
        <v>150</v>
      </c>
      <c r="Q1302" s="29" t="n">
        <v>1323.8</v>
      </c>
      <c r="R1302" s="27" t="s">
        <v>130</v>
      </c>
      <c r="S1302" s="27" t="s">
        <v>178</v>
      </c>
      <c r="T1302" s="27" t="n">
        <v>3</v>
      </c>
    </row>
    <row r="1303" customFormat="false" ht="15" hidden="false" customHeight="false" outlineLevel="0" collapsed="false">
      <c r="A1303" s="30" t="s">
        <v>2732</v>
      </c>
      <c r="B1303" s="30" t="s">
        <v>852</v>
      </c>
      <c r="C1303" s="30" t="n">
        <v>38</v>
      </c>
      <c r="D1303" s="30" t="s">
        <v>181</v>
      </c>
      <c r="E1303" s="31" t="n">
        <v>45594</v>
      </c>
      <c r="F1303" s="30" t="s">
        <v>1320</v>
      </c>
      <c r="G1303" s="31" t="n">
        <v>45596</v>
      </c>
      <c r="H1303" s="30" t="s">
        <v>206</v>
      </c>
      <c r="I1303" s="30" t="s">
        <v>232</v>
      </c>
      <c r="J1303" s="30" t="s">
        <v>469</v>
      </c>
      <c r="K1303" s="30" t="s">
        <v>126</v>
      </c>
      <c r="L1303" s="30" t="n">
        <v>36</v>
      </c>
      <c r="M1303" s="30" t="n">
        <v>71</v>
      </c>
      <c r="N1303" s="30" t="s">
        <v>186</v>
      </c>
      <c r="O1303" s="30" t="s">
        <v>128</v>
      </c>
      <c r="P1303" s="30" t="s">
        <v>129</v>
      </c>
      <c r="Q1303" s="32" t="n">
        <v>7882.57</v>
      </c>
      <c r="R1303" s="30" t="s">
        <v>268</v>
      </c>
      <c r="S1303" s="30" t="s">
        <v>157</v>
      </c>
      <c r="T1303" s="30" t="n">
        <v>4</v>
      </c>
    </row>
    <row r="1304" customFormat="false" ht="15" hidden="false" customHeight="false" outlineLevel="0" collapsed="false">
      <c r="A1304" s="27" t="s">
        <v>2733</v>
      </c>
      <c r="B1304" s="27" t="s">
        <v>1114</v>
      </c>
      <c r="C1304" s="27" t="n">
        <v>21</v>
      </c>
      <c r="D1304" s="27" t="s">
        <v>181</v>
      </c>
      <c r="E1304" s="28" t="n">
        <v>45301</v>
      </c>
      <c r="F1304" s="27" t="s">
        <v>1374</v>
      </c>
      <c r="G1304" s="28" t="n">
        <v>45302</v>
      </c>
      <c r="H1304" s="27" t="s">
        <v>236</v>
      </c>
      <c r="I1304" s="27" t="s">
        <v>266</v>
      </c>
      <c r="J1304" s="27" t="s">
        <v>375</v>
      </c>
      <c r="K1304" s="27" t="s">
        <v>156</v>
      </c>
      <c r="L1304" s="27" t="n">
        <v>20</v>
      </c>
      <c r="M1304" s="27" t="n">
        <v>63</v>
      </c>
      <c r="N1304" s="27" t="s">
        <v>127</v>
      </c>
      <c r="O1304" s="27" t="s">
        <v>139</v>
      </c>
      <c r="P1304" s="27" t="s">
        <v>150</v>
      </c>
      <c r="Q1304" s="29" t="n">
        <v>3078.85</v>
      </c>
      <c r="R1304" s="27" t="s">
        <v>130</v>
      </c>
      <c r="S1304" s="27" t="s">
        <v>178</v>
      </c>
      <c r="T1304" s="27" t="n">
        <v>5</v>
      </c>
    </row>
    <row r="1305" customFormat="false" ht="15" hidden="false" customHeight="false" outlineLevel="0" collapsed="false">
      <c r="A1305" s="30" t="s">
        <v>2734</v>
      </c>
      <c r="B1305" s="30" t="s">
        <v>834</v>
      </c>
      <c r="C1305" s="30" t="n">
        <v>59</v>
      </c>
      <c r="D1305" s="30" t="s">
        <v>181</v>
      </c>
      <c r="E1305" s="31" t="n">
        <v>45484</v>
      </c>
      <c r="F1305" s="30" t="s">
        <v>1002</v>
      </c>
      <c r="G1305" s="31" t="n">
        <v>45487</v>
      </c>
      <c r="H1305" s="30" t="s">
        <v>217</v>
      </c>
      <c r="I1305" s="30" t="s">
        <v>344</v>
      </c>
      <c r="J1305" s="30" t="s">
        <v>283</v>
      </c>
      <c r="K1305" s="30" t="s">
        <v>126</v>
      </c>
      <c r="L1305" s="30" t="n">
        <v>6</v>
      </c>
      <c r="M1305" s="30" t="n">
        <v>114</v>
      </c>
      <c r="N1305" s="30" t="s">
        <v>186</v>
      </c>
      <c r="O1305" s="30" t="s">
        <v>128</v>
      </c>
      <c r="P1305" s="30" t="s">
        <v>129</v>
      </c>
      <c r="Q1305" s="32" t="n">
        <v>7788.61</v>
      </c>
      <c r="R1305" s="30" t="s">
        <v>130</v>
      </c>
      <c r="S1305" s="30" t="s">
        <v>151</v>
      </c>
      <c r="T1305" s="30" t="n">
        <v>1</v>
      </c>
    </row>
    <row r="1306" customFormat="false" ht="15" hidden="false" customHeight="false" outlineLevel="0" collapsed="false">
      <c r="A1306" s="27" t="s">
        <v>2735</v>
      </c>
      <c r="B1306" s="27" t="s">
        <v>653</v>
      </c>
      <c r="C1306" s="27" t="n">
        <v>44</v>
      </c>
      <c r="D1306" s="27" t="s">
        <v>121</v>
      </c>
      <c r="E1306" s="28" t="n">
        <v>45500</v>
      </c>
      <c r="F1306" s="27" t="s">
        <v>211</v>
      </c>
      <c r="G1306" s="28" t="n">
        <v>45506</v>
      </c>
      <c r="H1306" s="27" t="s">
        <v>217</v>
      </c>
      <c r="I1306" s="27" t="s">
        <v>392</v>
      </c>
      <c r="J1306" s="27" t="s">
        <v>483</v>
      </c>
      <c r="K1306" s="27" t="s">
        <v>126</v>
      </c>
      <c r="L1306" s="27" t="n">
        <v>17</v>
      </c>
      <c r="M1306" s="27" t="n">
        <v>134</v>
      </c>
      <c r="N1306" s="27" t="s">
        <v>186</v>
      </c>
      <c r="O1306" s="27" t="s">
        <v>139</v>
      </c>
      <c r="P1306" s="27" t="s">
        <v>129</v>
      </c>
      <c r="Q1306" s="29" t="n">
        <v>8924.98</v>
      </c>
      <c r="R1306" s="27" t="s">
        <v>130</v>
      </c>
      <c r="S1306" s="27" t="s">
        <v>131</v>
      </c>
      <c r="T1306" s="27" t="n">
        <v>3</v>
      </c>
    </row>
    <row r="1307" customFormat="false" ht="15" hidden="false" customHeight="false" outlineLevel="0" collapsed="false">
      <c r="A1307" s="30" t="s">
        <v>2736</v>
      </c>
      <c r="B1307" s="30" t="s">
        <v>2737</v>
      </c>
      <c r="C1307" s="30" t="n">
        <v>67</v>
      </c>
      <c r="D1307" s="30" t="s">
        <v>181</v>
      </c>
      <c r="E1307" s="31" t="n">
        <v>45422</v>
      </c>
      <c r="F1307" s="30" t="s">
        <v>1503</v>
      </c>
      <c r="G1307" s="31" t="n">
        <v>45429</v>
      </c>
      <c r="H1307" s="30" t="s">
        <v>236</v>
      </c>
      <c r="I1307" s="30" t="s">
        <v>237</v>
      </c>
      <c r="J1307" s="30" t="s">
        <v>455</v>
      </c>
      <c r="K1307" s="30" t="s">
        <v>202</v>
      </c>
      <c r="L1307" s="30" t="n">
        <v>6</v>
      </c>
      <c r="M1307" s="30" t="n">
        <v>73</v>
      </c>
      <c r="N1307" s="30" t="s">
        <v>186</v>
      </c>
      <c r="O1307" s="30" t="s">
        <v>171</v>
      </c>
      <c r="P1307" s="30" t="s">
        <v>187</v>
      </c>
      <c r="Q1307" s="32" t="n">
        <v>17342.24</v>
      </c>
      <c r="R1307" s="30" t="s">
        <v>130</v>
      </c>
      <c r="S1307" s="30" t="s">
        <v>197</v>
      </c>
      <c r="T1307" s="30" t="n">
        <v>3</v>
      </c>
    </row>
    <row r="1308" customFormat="false" ht="15" hidden="false" customHeight="false" outlineLevel="0" collapsed="false">
      <c r="A1308" s="27" t="s">
        <v>2738</v>
      </c>
      <c r="B1308" s="27" t="s">
        <v>2739</v>
      </c>
      <c r="C1308" s="27" t="n">
        <v>43</v>
      </c>
      <c r="D1308" s="27" t="s">
        <v>181</v>
      </c>
      <c r="E1308" s="28" t="n">
        <v>45594</v>
      </c>
      <c r="F1308" s="27" t="s">
        <v>271</v>
      </c>
      <c r="G1308" s="28" t="n">
        <v>45595</v>
      </c>
      <c r="H1308" s="27" t="s">
        <v>168</v>
      </c>
      <c r="I1308" s="27" t="s">
        <v>169</v>
      </c>
      <c r="J1308" s="27" t="s">
        <v>170</v>
      </c>
      <c r="K1308" s="27" t="s">
        <v>138</v>
      </c>
      <c r="L1308" s="27" t="n">
        <v>66</v>
      </c>
      <c r="M1308" s="27" t="n">
        <v>27</v>
      </c>
      <c r="N1308" s="27" t="s">
        <v>127</v>
      </c>
      <c r="O1308" s="27" t="s">
        <v>171</v>
      </c>
      <c r="P1308" s="27" t="s">
        <v>150</v>
      </c>
      <c r="Q1308" s="29" t="n">
        <v>972.76</v>
      </c>
      <c r="R1308" s="27" t="s">
        <v>130</v>
      </c>
      <c r="S1308" s="27" t="s">
        <v>402</v>
      </c>
      <c r="T1308" s="27" t="n">
        <v>3</v>
      </c>
    </row>
    <row r="1309" customFormat="false" ht="15" hidden="false" customHeight="false" outlineLevel="0" collapsed="false">
      <c r="A1309" s="30" t="s">
        <v>2740</v>
      </c>
      <c r="B1309" s="30" t="s">
        <v>2741</v>
      </c>
      <c r="C1309" s="30" t="n">
        <v>42</v>
      </c>
      <c r="D1309" s="30" t="s">
        <v>181</v>
      </c>
      <c r="E1309" s="31" t="n">
        <v>45373</v>
      </c>
      <c r="F1309" s="30" t="s">
        <v>689</v>
      </c>
      <c r="G1309" s="31" t="n">
        <v>45374</v>
      </c>
      <c r="H1309" s="30" t="s">
        <v>183</v>
      </c>
      <c r="I1309" s="30" t="s">
        <v>430</v>
      </c>
      <c r="J1309" s="30" t="s">
        <v>476</v>
      </c>
      <c r="K1309" s="30" t="s">
        <v>126</v>
      </c>
      <c r="L1309" s="30" t="n">
        <v>27</v>
      </c>
      <c r="M1309" s="30" t="n">
        <v>131</v>
      </c>
      <c r="N1309" s="30" t="s">
        <v>186</v>
      </c>
      <c r="O1309" s="30" t="s">
        <v>139</v>
      </c>
      <c r="P1309" s="30" t="s">
        <v>140</v>
      </c>
      <c r="Q1309" s="32" t="n">
        <v>9317.6</v>
      </c>
      <c r="R1309" s="30" t="s">
        <v>130</v>
      </c>
      <c r="S1309" s="30" t="s">
        <v>178</v>
      </c>
      <c r="T1309" s="30" t="n">
        <v>2</v>
      </c>
    </row>
    <row r="1310" customFormat="false" ht="15" hidden="false" customHeight="false" outlineLevel="0" collapsed="false">
      <c r="A1310" s="27" t="s">
        <v>2742</v>
      </c>
      <c r="B1310" s="27" t="s">
        <v>2743</v>
      </c>
      <c r="C1310" s="27" t="n">
        <v>64</v>
      </c>
      <c r="D1310" s="27" t="s">
        <v>121</v>
      </c>
      <c r="E1310" s="28" t="n">
        <v>45593</v>
      </c>
      <c r="F1310" s="27" t="s">
        <v>730</v>
      </c>
      <c r="G1310" s="28" t="n">
        <v>45593</v>
      </c>
      <c r="H1310" s="27" t="s">
        <v>135</v>
      </c>
      <c r="I1310" s="27" t="s">
        <v>251</v>
      </c>
      <c r="J1310" s="27" t="s">
        <v>618</v>
      </c>
      <c r="K1310" s="27" t="s">
        <v>138</v>
      </c>
      <c r="L1310" s="27" t="n">
        <v>66</v>
      </c>
      <c r="M1310" s="27" t="n">
        <v>33</v>
      </c>
      <c r="N1310" s="27" t="s">
        <v>127</v>
      </c>
      <c r="O1310" s="27" t="s">
        <v>149</v>
      </c>
      <c r="P1310" s="27" t="s">
        <v>140</v>
      </c>
      <c r="Q1310" s="29" t="n">
        <v>2231.07</v>
      </c>
      <c r="R1310" s="27" t="s">
        <v>130</v>
      </c>
      <c r="S1310" s="27" t="s">
        <v>223</v>
      </c>
      <c r="T1310" s="27" t="n">
        <v>5</v>
      </c>
    </row>
    <row r="1311" customFormat="false" ht="15" hidden="false" customHeight="false" outlineLevel="0" collapsed="false">
      <c r="A1311" s="30" t="s">
        <v>2744</v>
      </c>
      <c r="B1311" s="30" t="s">
        <v>2457</v>
      </c>
      <c r="C1311" s="30" t="n">
        <v>31</v>
      </c>
      <c r="D1311" s="30" t="s">
        <v>181</v>
      </c>
      <c r="E1311" s="31" t="n">
        <v>45463</v>
      </c>
      <c r="F1311" s="30" t="s">
        <v>1389</v>
      </c>
      <c r="G1311" s="31" t="n">
        <v>45466</v>
      </c>
      <c r="H1311" s="30" t="s">
        <v>161</v>
      </c>
      <c r="I1311" s="30" t="s">
        <v>538</v>
      </c>
      <c r="J1311" s="30" t="s">
        <v>426</v>
      </c>
      <c r="K1311" s="30" t="s">
        <v>156</v>
      </c>
      <c r="L1311" s="30" t="n">
        <v>56</v>
      </c>
      <c r="M1311" s="30" t="n">
        <v>47</v>
      </c>
      <c r="N1311" s="30" t="s">
        <v>186</v>
      </c>
      <c r="O1311" s="30" t="s">
        <v>128</v>
      </c>
      <c r="P1311" s="30" t="s">
        <v>150</v>
      </c>
      <c r="Q1311" s="32" t="n">
        <v>2977.79</v>
      </c>
      <c r="R1311" s="30" t="s">
        <v>130</v>
      </c>
      <c r="S1311" s="30" t="s">
        <v>335</v>
      </c>
      <c r="T1311" s="30" t="n">
        <v>3</v>
      </c>
    </row>
    <row r="1312" customFormat="false" ht="15" hidden="false" customHeight="false" outlineLevel="0" collapsed="false">
      <c r="A1312" s="27" t="s">
        <v>2745</v>
      </c>
      <c r="B1312" s="27" t="s">
        <v>950</v>
      </c>
      <c r="C1312" s="27" t="n">
        <v>37</v>
      </c>
      <c r="D1312" s="27" t="s">
        <v>181</v>
      </c>
      <c r="E1312" s="28" t="n">
        <v>45364</v>
      </c>
      <c r="F1312" s="27" t="s">
        <v>1320</v>
      </c>
      <c r="G1312" s="28" t="n">
        <v>45368</v>
      </c>
      <c r="H1312" s="27" t="s">
        <v>206</v>
      </c>
      <c r="I1312" s="27" t="s">
        <v>207</v>
      </c>
      <c r="J1312" s="27" t="s">
        <v>593</v>
      </c>
      <c r="K1312" s="27" t="s">
        <v>126</v>
      </c>
      <c r="L1312" s="27" t="n">
        <v>11</v>
      </c>
      <c r="M1312" s="27" t="n">
        <v>45</v>
      </c>
      <c r="N1312" s="27" t="s">
        <v>186</v>
      </c>
      <c r="O1312" s="27" t="s">
        <v>139</v>
      </c>
      <c r="P1312" s="27" t="s">
        <v>187</v>
      </c>
      <c r="Q1312" s="29" t="n">
        <v>6510.65</v>
      </c>
      <c r="R1312" s="27" t="s">
        <v>172</v>
      </c>
      <c r="S1312" s="27" t="s">
        <v>164</v>
      </c>
      <c r="T1312" s="27" t="n">
        <v>4</v>
      </c>
    </row>
    <row r="1313" customFormat="false" ht="15" hidden="false" customHeight="false" outlineLevel="0" collapsed="false">
      <c r="A1313" s="30" t="s">
        <v>2746</v>
      </c>
      <c r="B1313" s="30" t="s">
        <v>2747</v>
      </c>
      <c r="C1313" s="30" t="n">
        <v>32</v>
      </c>
      <c r="D1313" s="30" t="s">
        <v>181</v>
      </c>
      <c r="E1313" s="31" t="n">
        <v>45490</v>
      </c>
      <c r="F1313" s="30" t="s">
        <v>764</v>
      </c>
      <c r="G1313" s="31" t="n">
        <v>45491</v>
      </c>
      <c r="H1313" s="30" t="s">
        <v>206</v>
      </c>
      <c r="I1313" s="30" t="s">
        <v>300</v>
      </c>
      <c r="J1313" s="30" t="s">
        <v>615</v>
      </c>
      <c r="K1313" s="30" t="s">
        <v>138</v>
      </c>
      <c r="L1313" s="30" t="n">
        <v>23</v>
      </c>
      <c r="M1313" s="30" t="n">
        <v>18</v>
      </c>
      <c r="N1313" s="30" t="s">
        <v>127</v>
      </c>
      <c r="O1313" s="30" t="s">
        <v>139</v>
      </c>
      <c r="P1313" s="30" t="s">
        <v>150</v>
      </c>
      <c r="Q1313" s="32"/>
      <c r="R1313" s="30" t="s">
        <v>130</v>
      </c>
      <c r="S1313" s="30" t="s">
        <v>151</v>
      </c>
      <c r="T1313" s="30" t="n">
        <v>5</v>
      </c>
    </row>
    <row r="1314" customFormat="false" ht="15" hidden="false" customHeight="false" outlineLevel="0" collapsed="false">
      <c r="A1314" s="27" t="s">
        <v>2748</v>
      </c>
      <c r="B1314" s="27" t="s">
        <v>2749</v>
      </c>
      <c r="C1314" s="27" t="n">
        <v>25</v>
      </c>
      <c r="D1314" s="27" t="s">
        <v>121</v>
      </c>
      <c r="E1314" s="28" t="n">
        <v>45320</v>
      </c>
      <c r="F1314" s="27" t="s">
        <v>454</v>
      </c>
      <c r="G1314" s="28" t="n">
        <v>45320</v>
      </c>
      <c r="H1314" s="27" t="s">
        <v>206</v>
      </c>
      <c r="I1314" s="27" t="s">
        <v>232</v>
      </c>
      <c r="J1314" s="27" t="s">
        <v>233</v>
      </c>
      <c r="K1314" s="27" t="s">
        <v>156</v>
      </c>
      <c r="L1314" s="27" t="n">
        <v>54</v>
      </c>
      <c r="M1314" s="27" t="n">
        <v>83</v>
      </c>
      <c r="N1314" s="27" t="s">
        <v>127</v>
      </c>
      <c r="O1314" s="27" t="s">
        <v>128</v>
      </c>
      <c r="P1314" s="27" t="s">
        <v>129</v>
      </c>
      <c r="Q1314" s="29" t="n">
        <v>4583.79</v>
      </c>
      <c r="R1314" s="27" t="s">
        <v>130</v>
      </c>
      <c r="S1314" s="27" t="s">
        <v>192</v>
      </c>
      <c r="T1314" s="27" t="n">
        <v>4</v>
      </c>
    </row>
    <row r="1315" customFormat="false" ht="15" hidden="false" customHeight="false" outlineLevel="0" collapsed="false">
      <c r="A1315" s="30" t="s">
        <v>2750</v>
      </c>
      <c r="B1315" s="30" t="s">
        <v>2751</v>
      </c>
      <c r="C1315" s="30" t="n">
        <v>12</v>
      </c>
      <c r="D1315" s="30" t="s">
        <v>181</v>
      </c>
      <c r="E1315" s="31" t="n">
        <v>45347</v>
      </c>
      <c r="F1315" s="30" t="s">
        <v>1182</v>
      </c>
      <c r="G1315" s="31" t="n">
        <v>45348</v>
      </c>
      <c r="H1315" s="30" t="s">
        <v>123</v>
      </c>
      <c r="I1315" s="30" t="s">
        <v>124</v>
      </c>
      <c r="J1315" s="30" t="s">
        <v>227</v>
      </c>
      <c r="K1315" s="30" t="s">
        <v>156</v>
      </c>
      <c r="L1315" s="30" t="n">
        <v>28</v>
      </c>
      <c r="M1315" s="30" t="n">
        <v>46</v>
      </c>
      <c r="N1315" s="30" t="s">
        <v>127</v>
      </c>
      <c r="O1315" s="30" t="s">
        <v>139</v>
      </c>
      <c r="P1315" s="30" t="s">
        <v>140</v>
      </c>
      <c r="Q1315" s="32" t="n">
        <v>4155.97</v>
      </c>
      <c r="R1315" s="30" t="s">
        <v>130</v>
      </c>
      <c r="S1315" s="30" t="s">
        <v>223</v>
      </c>
      <c r="T1315" s="30" t="n">
        <v>3</v>
      </c>
    </row>
    <row r="1316" customFormat="false" ht="15" hidden="false" customHeight="false" outlineLevel="0" collapsed="false">
      <c r="A1316" s="27" t="s">
        <v>2752</v>
      </c>
      <c r="B1316" s="27" t="s">
        <v>2753</v>
      </c>
      <c r="C1316" s="27" t="n">
        <v>34</v>
      </c>
      <c r="D1316" s="27" t="s">
        <v>121</v>
      </c>
      <c r="E1316" s="28" t="n">
        <v>45655</v>
      </c>
      <c r="F1316" s="27" t="s">
        <v>1921</v>
      </c>
      <c r="G1316" s="28" t="n">
        <v>45655</v>
      </c>
      <c r="H1316" s="27" t="s">
        <v>206</v>
      </c>
      <c r="I1316" s="27" t="s">
        <v>232</v>
      </c>
      <c r="J1316" s="27" t="s">
        <v>469</v>
      </c>
      <c r="K1316" s="27" t="s">
        <v>138</v>
      </c>
      <c r="L1316" s="27" t="n">
        <v>77</v>
      </c>
      <c r="M1316" s="27" t="n">
        <v>20</v>
      </c>
      <c r="N1316" s="27" t="s">
        <v>127</v>
      </c>
      <c r="O1316" s="27" t="s">
        <v>128</v>
      </c>
      <c r="P1316" s="27" t="s">
        <v>187</v>
      </c>
      <c r="Q1316" s="29" t="n">
        <v>901.9</v>
      </c>
      <c r="R1316" s="27" t="s">
        <v>130</v>
      </c>
      <c r="S1316" s="27" t="s">
        <v>157</v>
      </c>
      <c r="T1316" s="27" t="n">
        <v>3</v>
      </c>
    </row>
    <row r="1317" customFormat="false" ht="15" hidden="false" customHeight="false" outlineLevel="0" collapsed="false">
      <c r="A1317" s="30" t="s">
        <v>2754</v>
      </c>
      <c r="B1317" s="30" t="s">
        <v>159</v>
      </c>
      <c r="C1317" s="30" t="n">
        <v>30</v>
      </c>
      <c r="D1317" s="30" t="s">
        <v>121</v>
      </c>
      <c r="E1317" s="31" t="n">
        <v>45609</v>
      </c>
      <c r="F1317" s="30" t="s">
        <v>250</v>
      </c>
      <c r="G1317" s="31" t="n">
        <v>45609</v>
      </c>
      <c r="H1317" s="30" t="s">
        <v>183</v>
      </c>
      <c r="I1317" s="30" t="s">
        <v>430</v>
      </c>
      <c r="J1317" s="30" t="s">
        <v>185</v>
      </c>
      <c r="K1317" s="30" t="s">
        <v>156</v>
      </c>
      <c r="L1317" s="30" t="n">
        <v>62</v>
      </c>
      <c r="M1317" s="30" t="n">
        <v>46</v>
      </c>
      <c r="N1317" s="30" t="s">
        <v>186</v>
      </c>
      <c r="O1317" s="30" t="s">
        <v>139</v>
      </c>
      <c r="P1317" s="30" t="s">
        <v>150</v>
      </c>
      <c r="Q1317" s="32" t="n">
        <v>3636.88</v>
      </c>
      <c r="R1317" s="30" t="s">
        <v>130</v>
      </c>
      <c r="S1317" s="30" t="s">
        <v>178</v>
      </c>
      <c r="T1317" s="30" t="n">
        <v>4</v>
      </c>
    </row>
    <row r="1318" customFormat="false" ht="15" hidden="false" customHeight="false" outlineLevel="0" collapsed="false">
      <c r="A1318" s="27" t="s">
        <v>2088</v>
      </c>
      <c r="B1318" s="27" t="s">
        <v>276</v>
      </c>
      <c r="C1318" s="27" t="n">
        <v>71</v>
      </c>
      <c r="D1318" s="27" t="s">
        <v>121</v>
      </c>
      <c r="E1318" s="28" t="n">
        <v>45495</v>
      </c>
      <c r="F1318" s="27" t="s">
        <v>347</v>
      </c>
      <c r="G1318" s="28" t="n">
        <v>45498</v>
      </c>
      <c r="H1318" s="27" t="s">
        <v>123</v>
      </c>
      <c r="I1318" s="27" t="s">
        <v>304</v>
      </c>
      <c r="J1318" s="27" t="s">
        <v>508</v>
      </c>
      <c r="K1318" s="27" t="s">
        <v>126</v>
      </c>
      <c r="L1318" s="27" t="n">
        <v>40</v>
      </c>
      <c r="M1318" s="27" t="n">
        <v>145</v>
      </c>
      <c r="N1318" s="27" t="s">
        <v>127</v>
      </c>
      <c r="O1318" s="27" t="s">
        <v>139</v>
      </c>
      <c r="P1318" s="27" t="s">
        <v>150</v>
      </c>
      <c r="Q1318" s="29" t="n">
        <v>8872.64</v>
      </c>
      <c r="R1318" s="27" t="s">
        <v>268</v>
      </c>
      <c r="S1318" s="27" t="s">
        <v>141</v>
      </c>
      <c r="T1318" s="27" t="n">
        <v>3</v>
      </c>
    </row>
    <row r="1319" customFormat="false" ht="15" hidden="false" customHeight="false" outlineLevel="0" collapsed="false">
      <c r="A1319" s="30" t="s">
        <v>2755</v>
      </c>
      <c r="B1319" s="30" t="s">
        <v>2756</v>
      </c>
      <c r="C1319" s="30" t="n">
        <v>32</v>
      </c>
      <c r="D1319" s="30" t="s">
        <v>121</v>
      </c>
      <c r="E1319" s="31" t="n">
        <v>45592</v>
      </c>
      <c r="F1319" s="30" t="s">
        <v>2301</v>
      </c>
      <c r="G1319" s="31" t="n">
        <v>45594</v>
      </c>
      <c r="H1319" s="30" t="s">
        <v>161</v>
      </c>
      <c r="I1319" s="30" t="s">
        <v>538</v>
      </c>
      <c r="J1319" s="30" t="s">
        <v>648</v>
      </c>
      <c r="K1319" s="30" t="s">
        <v>156</v>
      </c>
      <c r="L1319" s="30" t="n">
        <v>53</v>
      </c>
      <c r="M1319" s="30" t="n">
        <v>70</v>
      </c>
      <c r="N1319" s="30" t="s">
        <v>186</v>
      </c>
      <c r="O1319" s="30" t="s">
        <v>149</v>
      </c>
      <c r="P1319" s="30" t="s">
        <v>150</v>
      </c>
      <c r="Q1319" s="32" t="n">
        <v>3261.68</v>
      </c>
      <c r="R1319" s="30" t="s">
        <v>172</v>
      </c>
      <c r="S1319" s="30" t="s">
        <v>164</v>
      </c>
      <c r="T1319" s="30" t="n">
        <v>2</v>
      </c>
    </row>
    <row r="1320" customFormat="false" ht="15" hidden="false" customHeight="false" outlineLevel="0" collapsed="false">
      <c r="A1320" s="27" t="s">
        <v>2757</v>
      </c>
      <c r="B1320" s="27" t="s">
        <v>2758</v>
      </c>
      <c r="C1320" s="27" t="n">
        <v>14</v>
      </c>
      <c r="D1320" s="27" t="s">
        <v>121</v>
      </c>
      <c r="E1320" s="28" t="n">
        <v>45602</v>
      </c>
      <c r="F1320" s="27" t="s">
        <v>953</v>
      </c>
      <c r="G1320" s="28" t="n">
        <v>45605</v>
      </c>
      <c r="H1320" s="27" t="s">
        <v>168</v>
      </c>
      <c r="I1320" s="27" t="s">
        <v>169</v>
      </c>
      <c r="J1320" s="27" t="s">
        <v>441</v>
      </c>
      <c r="K1320" s="27" t="s">
        <v>156</v>
      </c>
      <c r="L1320" s="27" t="n">
        <v>24</v>
      </c>
      <c r="M1320" s="27" t="n">
        <v>85</v>
      </c>
      <c r="N1320" s="27" t="s">
        <v>127</v>
      </c>
      <c r="O1320" s="27" t="s">
        <v>128</v>
      </c>
      <c r="P1320" s="27" t="s">
        <v>129</v>
      </c>
      <c r="Q1320" s="29" t="n">
        <v>4049.47</v>
      </c>
      <c r="R1320" s="27" t="s">
        <v>268</v>
      </c>
      <c r="S1320" s="27" t="s">
        <v>151</v>
      </c>
      <c r="T1320" s="27" t="n">
        <v>4</v>
      </c>
    </row>
    <row r="1321" customFormat="false" ht="15" hidden="false" customHeight="false" outlineLevel="0" collapsed="false">
      <c r="A1321" s="30" t="s">
        <v>2759</v>
      </c>
      <c r="B1321" s="30" t="s">
        <v>2760</v>
      </c>
      <c r="C1321" s="30" t="n">
        <v>25</v>
      </c>
      <c r="D1321" s="30" t="s">
        <v>121</v>
      </c>
      <c r="E1321" s="31" t="n">
        <v>45626</v>
      </c>
      <c r="F1321" s="30" t="s">
        <v>743</v>
      </c>
      <c r="G1321" s="31" t="n">
        <v>45631</v>
      </c>
      <c r="H1321" s="30" t="s">
        <v>168</v>
      </c>
      <c r="I1321" s="30" t="s">
        <v>169</v>
      </c>
      <c r="J1321" s="30" t="s">
        <v>170</v>
      </c>
      <c r="K1321" s="30" t="s">
        <v>126</v>
      </c>
      <c r="L1321" s="30" t="n">
        <v>9</v>
      </c>
      <c r="M1321" s="30" t="n">
        <v>74</v>
      </c>
      <c r="N1321" s="30" t="s">
        <v>186</v>
      </c>
      <c r="O1321" s="30" t="s">
        <v>128</v>
      </c>
      <c r="P1321" s="30" t="s">
        <v>187</v>
      </c>
      <c r="Q1321" s="32" t="n">
        <v>8389.52</v>
      </c>
      <c r="R1321" s="30" t="s">
        <v>268</v>
      </c>
      <c r="S1321" s="30" t="s">
        <v>192</v>
      </c>
      <c r="T1321" s="30" t="n">
        <v>3</v>
      </c>
    </row>
    <row r="1322" customFormat="false" ht="15" hidden="false" customHeight="false" outlineLevel="0" collapsed="false">
      <c r="A1322" s="27" t="s">
        <v>2761</v>
      </c>
      <c r="B1322" s="27" t="s">
        <v>2076</v>
      </c>
      <c r="C1322" s="27" t="n">
        <v>31</v>
      </c>
      <c r="D1322" s="27" t="s">
        <v>181</v>
      </c>
      <c r="E1322" s="28" t="n">
        <v>45595</v>
      </c>
      <c r="F1322" s="27" t="s">
        <v>519</v>
      </c>
      <c r="G1322" s="28" t="n">
        <v>45595</v>
      </c>
      <c r="H1322" s="27" t="s">
        <v>183</v>
      </c>
      <c r="I1322" s="27" t="s">
        <v>212</v>
      </c>
      <c r="J1322" s="27" t="s">
        <v>213</v>
      </c>
      <c r="K1322" s="27" t="s">
        <v>138</v>
      </c>
      <c r="L1322" s="27" t="n">
        <v>23</v>
      </c>
      <c r="M1322" s="27" t="n">
        <v>44</v>
      </c>
      <c r="N1322" s="27" t="s">
        <v>186</v>
      </c>
      <c r="O1322" s="27" t="s">
        <v>139</v>
      </c>
      <c r="P1322" s="27" t="s">
        <v>150</v>
      </c>
      <c r="Q1322" s="29" t="n">
        <v>1533.31</v>
      </c>
      <c r="R1322" s="27" t="s">
        <v>130</v>
      </c>
      <c r="S1322" s="27" t="s">
        <v>335</v>
      </c>
      <c r="T1322" s="27" t="n">
        <v>4</v>
      </c>
    </row>
    <row r="1323" customFormat="false" ht="15" hidden="false" customHeight="false" outlineLevel="0" collapsed="false">
      <c r="A1323" s="30" t="s">
        <v>2762</v>
      </c>
      <c r="B1323" s="30" t="s">
        <v>343</v>
      </c>
      <c r="C1323" s="30" t="n">
        <v>50</v>
      </c>
      <c r="D1323" s="30" t="s">
        <v>181</v>
      </c>
      <c r="E1323" s="31" t="n">
        <v>45310</v>
      </c>
      <c r="F1323" s="30" t="s">
        <v>1233</v>
      </c>
      <c r="G1323" s="31" t="n">
        <v>45312</v>
      </c>
      <c r="H1323" s="30" t="s">
        <v>242</v>
      </c>
      <c r="I1323" s="30" t="s">
        <v>243</v>
      </c>
      <c r="J1323" s="30" t="s">
        <v>363</v>
      </c>
      <c r="K1323" s="30" t="s">
        <v>202</v>
      </c>
      <c r="L1323" s="30" t="n">
        <v>15</v>
      </c>
      <c r="M1323" s="30" t="n">
        <v>107</v>
      </c>
      <c r="N1323" s="30" t="s">
        <v>186</v>
      </c>
      <c r="O1323" s="30" t="s">
        <v>139</v>
      </c>
      <c r="P1323" s="30" t="s">
        <v>187</v>
      </c>
      <c r="Q1323" s="32" t="n">
        <v>17803.72</v>
      </c>
      <c r="R1323" s="30" t="s">
        <v>130</v>
      </c>
      <c r="S1323" s="30" t="s">
        <v>178</v>
      </c>
      <c r="T1323" s="30" t="n">
        <v>4</v>
      </c>
    </row>
    <row r="1324" customFormat="false" ht="15" hidden="false" customHeight="false" outlineLevel="0" collapsed="false">
      <c r="A1324" s="27" t="s">
        <v>2763</v>
      </c>
      <c r="B1324" s="27" t="s">
        <v>1280</v>
      </c>
      <c r="C1324" s="27" t="n">
        <v>43</v>
      </c>
      <c r="D1324" s="27" t="s">
        <v>121</v>
      </c>
      <c r="E1324" s="28" t="n">
        <v>45531</v>
      </c>
      <c r="F1324" s="27" t="s">
        <v>1255</v>
      </c>
      <c r="G1324" s="28" t="n">
        <v>45538</v>
      </c>
      <c r="H1324" s="27" t="s">
        <v>168</v>
      </c>
      <c r="I1324" s="27" t="s">
        <v>169</v>
      </c>
      <c r="J1324" s="27" t="s">
        <v>441</v>
      </c>
      <c r="K1324" s="27" t="s">
        <v>202</v>
      </c>
      <c r="L1324" s="27" t="n">
        <v>19</v>
      </c>
      <c r="M1324" s="27" t="n">
        <v>151</v>
      </c>
      <c r="N1324" s="27" t="s">
        <v>186</v>
      </c>
      <c r="O1324" s="27" t="s">
        <v>139</v>
      </c>
      <c r="P1324" s="27" t="s">
        <v>187</v>
      </c>
      <c r="Q1324" s="29" t="n">
        <v>16962.91</v>
      </c>
      <c r="R1324" s="27" t="s">
        <v>462</v>
      </c>
      <c r="S1324" s="27" t="s">
        <v>164</v>
      </c>
      <c r="T1324" s="27" t="n">
        <v>1</v>
      </c>
    </row>
    <row r="1325" customFormat="false" ht="15" hidden="false" customHeight="false" outlineLevel="0" collapsed="false">
      <c r="A1325" s="30" t="s">
        <v>2764</v>
      </c>
      <c r="B1325" s="30" t="s">
        <v>2526</v>
      </c>
      <c r="C1325" s="30" t="n">
        <v>14</v>
      </c>
      <c r="D1325" s="30" t="s">
        <v>701</v>
      </c>
      <c r="E1325" s="31" t="n">
        <v>45499</v>
      </c>
      <c r="F1325" s="30" t="s">
        <v>1162</v>
      </c>
      <c r="G1325" s="31" t="n">
        <v>45500</v>
      </c>
      <c r="H1325" s="30" t="s">
        <v>217</v>
      </c>
      <c r="I1325" s="30" t="s">
        <v>344</v>
      </c>
      <c r="J1325" s="30" t="s">
        <v>283</v>
      </c>
      <c r="K1325" s="30" t="s">
        <v>156</v>
      </c>
      <c r="L1325" s="30" t="n">
        <v>60</v>
      </c>
      <c r="M1325" s="30" t="n">
        <v>43</v>
      </c>
      <c r="N1325" s="30" t="s">
        <v>127</v>
      </c>
      <c r="O1325" s="30" t="s">
        <v>139</v>
      </c>
      <c r="P1325" s="30" t="s">
        <v>129</v>
      </c>
      <c r="Q1325" s="32" t="n">
        <v>3819.87</v>
      </c>
      <c r="R1325" s="30" t="s">
        <v>130</v>
      </c>
      <c r="S1325" s="30" t="s">
        <v>131</v>
      </c>
      <c r="T1325" s="30" t="n">
        <v>5</v>
      </c>
    </row>
    <row r="1326" customFormat="false" ht="15" hidden="false" customHeight="false" outlineLevel="0" collapsed="false">
      <c r="A1326" s="27" t="s">
        <v>2765</v>
      </c>
      <c r="B1326" s="27" t="s">
        <v>752</v>
      </c>
      <c r="C1326" s="27" t="n">
        <v>20</v>
      </c>
      <c r="D1326" s="27" t="s">
        <v>181</v>
      </c>
      <c r="E1326" s="28" t="n">
        <v>45442</v>
      </c>
      <c r="F1326" s="27" t="s">
        <v>826</v>
      </c>
      <c r="G1326" s="28" t="n">
        <v>45443</v>
      </c>
      <c r="H1326" s="27" t="s">
        <v>146</v>
      </c>
      <c r="I1326" s="27" t="s">
        <v>176</v>
      </c>
      <c r="J1326" s="27" t="s">
        <v>148</v>
      </c>
      <c r="K1326" s="27" t="s">
        <v>138</v>
      </c>
      <c r="L1326" s="27" t="n">
        <v>31</v>
      </c>
      <c r="M1326" s="27" t="n">
        <v>34</v>
      </c>
      <c r="N1326" s="27" t="s">
        <v>127</v>
      </c>
      <c r="O1326" s="27" t="s">
        <v>171</v>
      </c>
      <c r="P1326" s="27" t="s">
        <v>140</v>
      </c>
      <c r="Q1326" s="29" t="n">
        <v>2225.98</v>
      </c>
      <c r="R1326" s="27" t="s">
        <v>130</v>
      </c>
      <c r="S1326" s="27" t="s">
        <v>223</v>
      </c>
      <c r="T1326" s="27" t="n">
        <v>5</v>
      </c>
    </row>
    <row r="1327" customFormat="false" ht="15" hidden="false" customHeight="false" outlineLevel="0" collapsed="false">
      <c r="A1327" s="30" t="s">
        <v>2766</v>
      </c>
      <c r="B1327" s="30" t="s">
        <v>1734</v>
      </c>
      <c r="C1327" s="30" t="n">
        <v>35</v>
      </c>
      <c r="D1327" s="30" t="s">
        <v>121</v>
      </c>
      <c r="E1327" s="31" t="n">
        <v>45456</v>
      </c>
      <c r="F1327" s="30" t="s">
        <v>797</v>
      </c>
      <c r="G1327" s="31" t="n">
        <v>45458</v>
      </c>
      <c r="H1327" s="30" t="s">
        <v>217</v>
      </c>
      <c r="I1327" s="30" t="s">
        <v>282</v>
      </c>
      <c r="J1327" s="30" t="s">
        <v>388</v>
      </c>
      <c r="K1327" s="30" t="s">
        <v>156</v>
      </c>
      <c r="L1327" s="30" t="n">
        <v>60</v>
      </c>
      <c r="M1327" s="30" t="n">
        <v>48</v>
      </c>
      <c r="N1327" s="30" t="s">
        <v>127</v>
      </c>
      <c r="O1327" s="30" t="s">
        <v>128</v>
      </c>
      <c r="P1327" s="30" t="s">
        <v>187</v>
      </c>
      <c r="Q1327" s="32" t="n">
        <v>4683.94</v>
      </c>
      <c r="R1327" s="30" t="s">
        <v>130</v>
      </c>
      <c r="S1327" s="30" t="s">
        <v>157</v>
      </c>
      <c r="T1327" s="30" t="n">
        <v>4</v>
      </c>
    </row>
    <row r="1328" customFormat="false" ht="15" hidden="false" customHeight="false" outlineLevel="0" collapsed="false">
      <c r="A1328" s="27" t="s">
        <v>2767</v>
      </c>
      <c r="B1328" s="27" t="s">
        <v>2768</v>
      </c>
      <c r="C1328" s="27" t="n">
        <v>78</v>
      </c>
      <c r="D1328" s="27" t="s">
        <v>181</v>
      </c>
      <c r="E1328" s="28" t="n">
        <v>45484</v>
      </c>
      <c r="F1328" s="27" t="s">
        <v>511</v>
      </c>
      <c r="G1328" s="28" t="n">
        <v>45487</v>
      </c>
      <c r="H1328" s="27" t="s">
        <v>168</v>
      </c>
      <c r="I1328" s="27" t="s">
        <v>169</v>
      </c>
      <c r="J1328" s="27" t="s">
        <v>371</v>
      </c>
      <c r="K1328" s="27" t="s">
        <v>156</v>
      </c>
      <c r="L1328" s="27" t="n">
        <v>53</v>
      </c>
      <c r="M1328" s="27" t="n">
        <v>81</v>
      </c>
      <c r="N1328" s="27" t="s">
        <v>127</v>
      </c>
      <c r="O1328" s="27" t="s">
        <v>128</v>
      </c>
      <c r="P1328" s="27" t="s">
        <v>140</v>
      </c>
      <c r="Q1328" s="29" t="n">
        <v>4493.17</v>
      </c>
      <c r="R1328" s="27" t="s">
        <v>130</v>
      </c>
      <c r="S1328" s="27" t="s">
        <v>178</v>
      </c>
      <c r="T1328" s="27" t="n">
        <v>4</v>
      </c>
    </row>
    <row r="1329" customFormat="false" ht="15" hidden="false" customHeight="false" outlineLevel="0" collapsed="false">
      <c r="A1329" s="30" t="s">
        <v>2769</v>
      </c>
      <c r="B1329" s="30" t="s">
        <v>1825</v>
      </c>
      <c r="C1329" s="30" t="n">
        <v>40</v>
      </c>
      <c r="D1329" s="30" t="s">
        <v>181</v>
      </c>
      <c r="E1329" s="31" t="n">
        <v>45553</v>
      </c>
      <c r="F1329" s="30" t="s">
        <v>901</v>
      </c>
      <c r="G1329" s="31" t="n">
        <v>45554</v>
      </c>
      <c r="H1329" s="30" t="s">
        <v>217</v>
      </c>
      <c r="I1329" s="30" t="s">
        <v>282</v>
      </c>
      <c r="J1329" s="30" t="s">
        <v>388</v>
      </c>
      <c r="K1329" s="30" t="s">
        <v>126</v>
      </c>
      <c r="L1329" s="30" t="n">
        <v>29</v>
      </c>
      <c r="M1329" s="30" t="n">
        <v>63</v>
      </c>
      <c r="N1329" s="30" t="s">
        <v>186</v>
      </c>
      <c r="O1329" s="30" t="s">
        <v>128</v>
      </c>
      <c r="P1329" s="30" t="s">
        <v>129</v>
      </c>
      <c r="Q1329" s="32" t="n">
        <v>7818.53</v>
      </c>
      <c r="R1329" s="30" t="s">
        <v>172</v>
      </c>
      <c r="S1329" s="30" t="s">
        <v>164</v>
      </c>
      <c r="T1329" s="30" t="n">
        <v>3</v>
      </c>
    </row>
    <row r="1330" customFormat="false" ht="15" hidden="false" customHeight="false" outlineLevel="0" collapsed="false">
      <c r="A1330" s="27" t="s">
        <v>2770</v>
      </c>
      <c r="B1330" s="27" t="s">
        <v>2771</v>
      </c>
      <c r="C1330" s="27" t="n">
        <v>31</v>
      </c>
      <c r="D1330" s="27" t="s">
        <v>181</v>
      </c>
      <c r="E1330" s="28" t="n">
        <v>45525</v>
      </c>
      <c r="F1330" s="27" t="s">
        <v>710</v>
      </c>
      <c r="G1330" s="28" t="n">
        <v>45530</v>
      </c>
      <c r="H1330" s="27" t="s">
        <v>236</v>
      </c>
      <c r="I1330" s="27" t="s">
        <v>323</v>
      </c>
      <c r="J1330" s="27" t="s">
        <v>267</v>
      </c>
      <c r="K1330" s="27" t="s">
        <v>126</v>
      </c>
      <c r="L1330" s="27" t="n">
        <v>25</v>
      </c>
      <c r="M1330" s="27" t="n">
        <v>61</v>
      </c>
      <c r="N1330" s="27" t="s">
        <v>186</v>
      </c>
      <c r="O1330" s="27" t="s">
        <v>139</v>
      </c>
      <c r="P1330" s="27" t="s">
        <v>129</v>
      </c>
      <c r="Q1330" s="29" t="n">
        <v>6811.84</v>
      </c>
      <c r="R1330" s="27" t="s">
        <v>172</v>
      </c>
      <c r="S1330" s="27" t="s">
        <v>131</v>
      </c>
      <c r="T1330" s="27" t="n">
        <v>3</v>
      </c>
    </row>
    <row r="1331" customFormat="false" ht="15" hidden="false" customHeight="false" outlineLevel="0" collapsed="false">
      <c r="A1331" s="30" t="s">
        <v>2772</v>
      </c>
      <c r="B1331" s="30" t="s">
        <v>2773</v>
      </c>
      <c r="C1331" s="30" t="n">
        <v>26</v>
      </c>
      <c r="D1331" s="30" t="s">
        <v>121</v>
      </c>
      <c r="E1331" s="31" t="n">
        <v>45392</v>
      </c>
      <c r="F1331" s="30" t="s">
        <v>2406</v>
      </c>
      <c r="G1331" s="31" t="n">
        <v>45392</v>
      </c>
      <c r="H1331" s="30" t="s">
        <v>146</v>
      </c>
      <c r="I1331" s="30" t="s">
        <v>309</v>
      </c>
      <c r="J1331" s="30" t="s">
        <v>244</v>
      </c>
      <c r="K1331" s="30" t="s">
        <v>138</v>
      </c>
      <c r="L1331" s="30" t="n">
        <v>88</v>
      </c>
      <c r="M1331" s="30" t="n">
        <v>38</v>
      </c>
      <c r="N1331" s="30" t="s">
        <v>127</v>
      </c>
      <c r="O1331" s="30" t="s">
        <v>128</v>
      </c>
      <c r="P1331" s="30" t="s">
        <v>129</v>
      </c>
      <c r="Q1331" s="32" t="n">
        <v>2530.62</v>
      </c>
      <c r="R1331" s="30" t="s">
        <v>130</v>
      </c>
      <c r="S1331" s="30" t="s">
        <v>178</v>
      </c>
      <c r="T1331" s="30" t="n">
        <v>4</v>
      </c>
    </row>
    <row r="1332" customFormat="false" ht="15" hidden="false" customHeight="false" outlineLevel="0" collapsed="false">
      <c r="A1332" s="27" t="s">
        <v>2774</v>
      </c>
      <c r="B1332" s="27" t="s">
        <v>2775</v>
      </c>
      <c r="C1332" s="27" t="n">
        <v>39</v>
      </c>
      <c r="D1332" s="27" t="s">
        <v>121</v>
      </c>
      <c r="E1332" s="28" t="n">
        <v>45341</v>
      </c>
      <c r="F1332" s="27" t="s">
        <v>753</v>
      </c>
      <c r="G1332" s="28" t="n">
        <v>45341</v>
      </c>
      <c r="H1332" s="27" t="s">
        <v>217</v>
      </c>
      <c r="I1332" s="27" t="s">
        <v>392</v>
      </c>
      <c r="J1332" s="27" t="s">
        <v>283</v>
      </c>
      <c r="K1332" s="27" t="s">
        <v>156</v>
      </c>
      <c r="L1332" s="27" t="n">
        <v>32</v>
      </c>
      <c r="M1332" s="27" t="n">
        <v>39</v>
      </c>
      <c r="N1332" s="27" t="s">
        <v>127</v>
      </c>
      <c r="O1332" s="27" t="s">
        <v>139</v>
      </c>
      <c r="P1332" s="27" t="s">
        <v>140</v>
      </c>
      <c r="Q1332" s="29" t="n">
        <v>2620.65</v>
      </c>
      <c r="R1332" s="27" t="s">
        <v>172</v>
      </c>
      <c r="S1332" s="27" t="s">
        <v>335</v>
      </c>
      <c r="T1332" s="27" t="n">
        <v>2</v>
      </c>
    </row>
    <row r="1333" customFormat="false" ht="15" hidden="false" customHeight="false" outlineLevel="0" collapsed="false">
      <c r="A1333" s="30" t="s">
        <v>2776</v>
      </c>
      <c r="B1333" s="30" t="s">
        <v>1918</v>
      </c>
      <c r="C1333" s="30" t="n">
        <v>-5</v>
      </c>
      <c r="D1333" s="30" t="s">
        <v>121</v>
      </c>
      <c r="E1333" s="31" t="n">
        <v>45327</v>
      </c>
      <c r="F1333" s="30" t="s">
        <v>1623</v>
      </c>
      <c r="G1333" s="31" t="n">
        <v>45327</v>
      </c>
      <c r="H1333" s="30" t="s">
        <v>123</v>
      </c>
      <c r="I1333" s="30" t="s">
        <v>155</v>
      </c>
      <c r="J1333" s="30" t="s">
        <v>418</v>
      </c>
      <c r="K1333" s="30" t="s">
        <v>138</v>
      </c>
      <c r="L1333" s="30" t="n">
        <v>38</v>
      </c>
      <c r="M1333" s="30" t="n">
        <v>41</v>
      </c>
      <c r="N1333" s="30" t="s">
        <v>127</v>
      </c>
      <c r="O1333" s="30" t="s">
        <v>139</v>
      </c>
      <c r="P1333" s="30" t="s">
        <v>140</v>
      </c>
      <c r="Q1333" s="32" t="n">
        <v>1282.33</v>
      </c>
      <c r="R1333" s="30" t="s">
        <v>130</v>
      </c>
      <c r="S1333" s="30" t="s">
        <v>141</v>
      </c>
      <c r="T1333" s="30" t="n">
        <v>5</v>
      </c>
    </row>
    <row r="1334" customFormat="false" ht="15" hidden="false" customHeight="false" outlineLevel="0" collapsed="false">
      <c r="A1334" s="27" t="s">
        <v>2777</v>
      </c>
      <c r="B1334" s="27" t="s">
        <v>2250</v>
      </c>
      <c r="C1334" s="27" t="n">
        <v>38</v>
      </c>
      <c r="D1334" s="27" t="s">
        <v>121</v>
      </c>
      <c r="E1334" s="28" t="n">
        <v>45452</v>
      </c>
      <c r="F1334" s="27" t="s">
        <v>503</v>
      </c>
      <c r="G1334" s="28" t="n">
        <v>45452</v>
      </c>
      <c r="H1334" s="27" t="s">
        <v>183</v>
      </c>
      <c r="I1334" s="27" t="s">
        <v>184</v>
      </c>
      <c r="J1334" s="27" t="s">
        <v>476</v>
      </c>
      <c r="K1334" s="27" t="s">
        <v>138</v>
      </c>
      <c r="L1334" s="27" t="n">
        <v>72</v>
      </c>
      <c r="M1334" s="27" t="n">
        <v>29</v>
      </c>
      <c r="N1334" s="27" t="s">
        <v>127</v>
      </c>
      <c r="O1334" s="27" t="s">
        <v>139</v>
      </c>
      <c r="P1334" s="27" t="s">
        <v>129</v>
      </c>
      <c r="Q1334" s="29" t="n">
        <v>1662.25</v>
      </c>
      <c r="R1334" s="27" t="s">
        <v>130</v>
      </c>
      <c r="S1334" s="27" t="s">
        <v>335</v>
      </c>
      <c r="T1334" s="27" t="n">
        <v>5</v>
      </c>
    </row>
    <row r="1335" customFormat="false" ht="15" hidden="false" customHeight="false" outlineLevel="0" collapsed="false">
      <c r="A1335" s="30" t="s">
        <v>2778</v>
      </c>
      <c r="B1335" s="30" t="s">
        <v>1411</v>
      </c>
      <c r="C1335" s="30" t="n">
        <v>78</v>
      </c>
      <c r="D1335" s="30" t="s">
        <v>121</v>
      </c>
      <c r="E1335" s="31" t="n">
        <v>45539</v>
      </c>
      <c r="F1335" s="30" t="s">
        <v>1160</v>
      </c>
      <c r="G1335" s="31" t="n">
        <v>45540</v>
      </c>
      <c r="H1335" s="30" t="s">
        <v>183</v>
      </c>
      <c r="I1335" s="30" t="s">
        <v>212</v>
      </c>
      <c r="J1335" s="30" t="s">
        <v>431</v>
      </c>
      <c r="K1335" s="30" t="s">
        <v>138</v>
      </c>
      <c r="L1335" s="30" t="n">
        <v>59</v>
      </c>
      <c r="M1335" s="30" t="n">
        <v>39</v>
      </c>
      <c r="N1335" s="30" t="s">
        <v>127</v>
      </c>
      <c r="O1335" s="30" t="s">
        <v>171</v>
      </c>
      <c r="P1335" s="30" t="s">
        <v>187</v>
      </c>
      <c r="Q1335" s="32" t="n">
        <v>2529.28</v>
      </c>
      <c r="R1335" s="30" t="s">
        <v>172</v>
      </c>
      <c r="S1335" s="30" t="s">
        <v>432</v>
      </c>
      <c r="T1335" s="30" t="n">
        <v>4</v>
      </c>
    </row>
    <row r="1336" customFormat="false" ht="15" hidden="false" customHeight="false" outlineLevel="0" collapsed="false">
      <c r="A1336" s="27" t="s">
        <v>2779</v>
      </c>
      <c r="B1336" s="27" t="s">
        <v>1307</v>
      </c>
      <c r="C1336" s="27" t="n">
        <v>30</v>
      </c>
      <c r="D1336" s="27" t="s">
        <v>121</v>
      </c>
      <c r="E1336" s="28" t="n">
        <v>45476</v>
      </c>
      <c r="F1336" s="27" t="s">
        <v>1896</v>
      </c>
      <c r="G1336" s="28" t="n">
        <v>45477</v>
      </c>
      <c r="H1336" s="27" t="s">
        <v>183</v>
      </c>
      <c r="I1336" s="27" t="s">
        <v>184</v>
      </c>
      <c r="J1336" s="27" t="s">
        <v>185</v>
      </c>
      <c r="K1336" s="27" t="s">
        <v>138</v>
      </c>
      <c r="L1336" s="27" t="n">
        <v>66</v>
      </c>
      <c r="M1336" s="27" t="n">
        <v>25</v>
      </c>
      <c r="N1336" s="27" t="s">
        <v>127</v>
      </c>
      <c r="O1336" s="27" t="s">
        <v>149</v>
      </c>
      <c r="P1336" s="27" t="s">
        <v>150</v>
      </c>
      <c r="Q1336" s="29" t="n">
        <v>1185.72</v>
      </c>
      <c r="R1336" s="27" t="s">
        <v>130</v>
      </c>
      <c r="S1336" s="27" t="s">
        <v>131</v>
      </c>
      <c r="T1336" s="27" t="n">
        <v>5</v>
      </c>
    </row>
    <row r="1337" customFormat="false" ht="15" hidden="false" customHeight="false" outlineLevel="0" collapsed="false">
      <c r="A1337" s="30" t="s">
        <v>2780</v>
      </c>
      <c r="B1337" s="30" t="s">
        <v>2781</v>
      </c>
      <c r="C1337" s="30" t="n">
        <v>49</v>
      </c>
      <c r="D1337" s="30" t="s">
        <v>121</v>
      </c>
      <c r="E1337" s="31" t="n">
        <v>45413</v>
      </c>
      <c r="F1337" s="30" t="s">
        <v>1511</v>
      </c>
      <c r="G1337" s="31" t="n">
        <v>45413</v>
      </c>
      <c r="H1337" s="30" t="s">
        <v>242</v>
      </c>
      <c r="I1337" s="30" t="s">
        <v>243</v>
      </c>
      <c r="J1337" s="30" t="s">
        <v>316</v>
      </c>
      <c r="K1337" s="30" t="s">
        <v>156</v>
      </c>
      <c r="L1337" s="30" t="n">
        <v>47</v>
      </c>
      <c r="M1337" s="30" t="n">
        <v>41</v>
      </c>
      <c r="N1337" s="30" t="s">
        <v>186</v>
      </c>
      <c r="O1337" s="30" t="s">
        <v>139</v>
      </c>
      <c r="P1337" s="30" t="s">
        <v>187</v>
      </c>
      <c r="Q1337" s="32"/>
      <c r="R1337" s="30" t="s">
        <v>130</v>
      </c>
      <c r="S1337" s="30" t="s">
        <v>192</v>
      </c>
      <c r="T1337" s="30" t="n">
        <v>5</v>
      </c>
    </row>
    <row r="1338" customFormat="false" ht="15" hidden="false" customHeight="false" outlineLevel="0" collapsed="false">
      <c r="A1338" s="27" t="s">
        <v>2782</v>
      </c>
      <c r="B1338" s="27" t="s">
        <v>1658</v>
      </c>
      <c r="C1338" s="27" t="n">
        <v>37</v>
      </c>
      <c r="D1338" s="27" t="s">
        <v>181</v>
      </c>
      <c r="E1338" s="28" t="n">
        <v>45512</v>
      </c>
      <c r="F1338" s="27" t="s">
        <v>611</v>
      </c>
      <c r="G1338" s="28" t="n">
        <v>45513</v>
      </c>
      <c r="H1338" s="27" t="s">
        <v>217</v>
      </c>
      <c r="I1338" s="27" t="s">
        <v>392</v>
      </c>
      <c r="J1338" s="27" t="s">
        <v>294</v>
      </c>
      <c r="K1338" s="27" t="s">
        <v>138</v>
      </c>
      <c r="L1338" s="27" t="n">
        <v>84</v>
      </c>
      <c r="M1338" s="27" t="n">
        <v>33</v>
      </c>
      <c r="N1338" s="27" t="s">
        <v>127</v>
      </c>
      <c r="O1338" s="27" t="s">
        <v>139</v>
      </c>
      <c r="P1338" s="27" t="s">
        <v>150</v>
      </c>
      <c r="Q1338" s="29" t="n">
        <v>2193.25</v>
      </c>
      <c r="R1338" s="27" t="s">
        <v>130</v>
      </c>
      <c r="S1338" s="27" t="s">
        <v>192</v>
      </c>
      <c r="T1338" s="27" t="n">
        <v>4</v>
      </c>
    </row>
    <row r="1339" customFormat="false" ht="15" hidden="false" customHeight="false" outlineLevel="0" collapsed="false">
      <c r="A1339" s="30" t="s">
        <v>2783</v>
      </c>
      <c r="B1339" s="30" t="s">
        <v>1856</v>
      </c>
      <c r="C1339" s="30" t="n">
        <v>45</v>
      </c>
      <c r="D1339" s="30" t="s">
        <v>181</v>
      </c>
      <c r="E1339" s="31" t="n">
        <v>45362</v>
      </c>
      <c r="F1339" s="30" t="s">
        <v>1175</v>
      </c>
      <c r="G1339" s="31" t="n">
        <v>45364</v>
      </c>
      <c r="H1339" s="30" t="s">
        <v>183</v>
      </c>
      <c r="I1339" s="30" t="s">
        <v>430</v>
      </c>
      <c r="J1339" s="30" t="s">
        <v>411</v>
      </c>
      <c r="K1339" s="30" t="s">
        <v>156</v>
      </c>
      <c r="L1339" s="30" t="n">
        <v>46</v>
      </c>
      <c r="M1339" s="30" t="n">
        <v>82</v>
      </c>
      <c r="N1339" s="30" t="s">
        <v>186</v>
      </c>
      <c r="O1339" s="30" t="s">
        <v>139</v>
      </c>
      <c r="P1339" s="30" t="s">
        <v>140</v>
      </c>
      <c r="Q1339" s="32" t="n">
        <v>3627.15</v>
      </c>
      <c r="R1339" s="30" t="s">
        <v>172</v>
      </c>
      <c r="S1339" s="30" t="s">
        <v>157</v>
      </c>
      <c r="T1339" s="30" t="n">
        <v>3</v>
      </c>
    </row>
    <row r="1340" customFormat="false" ht="15" hidden="false" customHeight="false" outlineLevel="0" collapsed="false">
      <c r="A1340" s="27" t="s">
        <v>2784</v>
      </c>
      <c r="B1340" s="27" t="s">
        <v>2389</v>
      </c>
      <c r="C1340" s="27" t="n">
        <v>29</v>
      </c>
      <c r="D1340" s="27" t="s">
        <v>181</v>
      </c>
      <c r="E1340" s="28" t="n">
        <v>45507</v>
      </c>
      <c r="F1340" s="27" t="s">
        <v>2014</v>
      </c>
      <c r="G1340" s="28" t="n">
        <v>45513</v>
      </c>
      <c r="H1340" s="27" t="s">
        <v>206</v>
      </c>
      <c r="I1340" s="27" t="s">
        <v>232</v>
      </c>
      <c r="J1340" s="27" t="s">
        <v>208</v>
      </c>
      <c r="K1340" s="27" t="s">
        <v>126</v>
      </c>
      <c r="L1340" s="27" t="n">
        <v>11</v>
      </c>
      <c r="M1340" s="27" t="n">
        <v>83</v>
      </c>
      <c r="N1340" s="27" t="s">
        <v>186</v>
      </c>
      <c r="O1340" s="27" t="s">
        <v>139</v>
      </c>
      <c r="P1340" s="27" t="s">
        <v>150</v>
      </c>
      <c r="Q1340" s="29" t="n">
        <v>8216.56</v>
      </c>
      <c r="R1340" s="27" t="s">
        <v>130</v>
      </c>
      <c r="S1340" s="27" t="s">
        <v>151</v>
      </c>
      <c r="T1340" s="27" t="n">
        <v>1</v>
      </c>
    </row>
    <row r="1341" customFormat="false" ht="15" hidden="false" customHeight="false" outlineLevel="0" collapsed="false">
      <c r="A1341" s="30" t="s">
        <v>2785</v>
      </c>
      <c r="B1341" s="30" t="s">
        <v>2786</v>
      </c>
      <c r="C1341" s="30" t="n">
        <v>25</v>
      </c>
      <c r="D1341" s="30" t="s">
        <v>181</v>
      </c>
      <c r="E1341" s="31" t="n">
        <v>45295</v>
      </c>
      <c r="F1341" s="30" t="s">
        <v>753</v>
      </c>
      <c r="G1341" s="31" t="n">
        <v>45301</v>
      </c>
      <c r="H1341" s="30" t="s">
        <v>123</v>
      </c>
      <c r="I1341" s="30" t="s">
        <v>304</v>
      </c>
      <c r="J1341" s="30" t="s">
        <v>125</v>
      </c>
      <c r="K1341" s="30" t="s">
        <v>126</v>
      </c>
      <c r="L1341" s="30" t="n">
        <v>12</v>
      </c>
      <c r="M1341" s="30" t="n">
        <v>73</v>
      </c>
      <c r="N1341" s="30" t="s">
        <v>186</v>
      </c>
      <c r="O1341" s="30" t="s">
        <v>128</v>
      </c>
      <c r="P1341" s="30" t="s">
        <v>140</v>
      </c>
      <c r="Q1341" s="32" t="n">
        <v>8389.25</v>
      </c>
      <c r="R1341" s="30" t="s">
        <v>462</v>
      </c>
      <c r="S1341" s="30" t="s">
        <v>164</v>
      </c>
      <c r="T1341" s="30" t="n">
        <v>4</v>
      </c>
    </row>
    <row r="1342" customFormat="false" ht="15" hidden="false" customHeight="false" outlineLevel="0" collapsed="false">
      <c r="A1342" s="27" t="s">
        <v>2787</v>
      </c>
      <c r="B1342" s="27" t="s">
        <v>1218</v>
      </c>
      <c r="C1342" s="27" t="n">
        <v>5</v>
      </c>
      <c r="D1342" s="27" t="s">
        <v>121</v>
      </c>
      <c r="E1342" s="28" t="n">
        <v>45414</v>
      </c>
      <c r="F1342" s="27" t="s">
        <v>1140</v>
      </c>
      <c r="G1342" s="28" t="n">
        <v>45419</v>
      </c>
      <c r="H1342" s="27" t="s">
        <v>217</v>
      </c>
      <c r="I1342" s="27" t="s">
        <v>392</v>
      </c>
      <c r="J1342" s="27" t="s">
        <v>483</v>
      </c>
      <c r="K1342" s="27" t="s">
        <v>126</v>
      </c>
      <c r="L1342" s="27" t="n">
        <v>8</v>
      </c>
      <c r="M1342" s="27" t="n">
        <v>132</v>
      </c>
      <c r="N1342" s="27" t="s">
        <v>186</v>
      </c>
      <c r="O1342" s="27" t="s">
        <v>128</v>
      </c>
      <c r="P1342" s="27" t="s">
        <v>129</v>
      </c>
      <c r="Q1342" s="29" t="n">
        <v>8037.67</v>
      </c>
      <c r="R1342" s="27" t="s">
        <v>130</v>
      </c>
      <c r="S1342" s="27" t="s">
        <v>335</v>
      </c>
      <c r="T1342" s="27" t="n">
        <v>4</v>
      </c>
    </row>
    <row r="1343" customFormat="false" ht="15" hidden="false" customHeight="false" outlineLevel="0" collapsed="false">
      <c r="A1343" s="30" t="s">
        <v>2788</v>
      </c>
      <c r="B1343" s="30" t="s">
        <v>2789</v>
      </c>
      <c r="C1343" s="30" t="n">
        <v>25</v>
      </c>
      <c r="D1343" s="30" t="s">
        <v>181</v>
      </c>
      <c r="E1343" s="31" t="n">
        <v>45470</v>
      </c>
      <c r="F1343" s="30" t="s">
        <v>885</v>
      </c>
      <c r="G1343" s="31" t="n">
        <v>45471</v>
      </c>
      <c r="H1343" s="30" t="s">
        <v>123</v>
      </c>
      <c r="I1343" s="30" t="s">
        <v>124</v>
      </c>
      <c r="J1343" s="30" t="s">
        <v>305</v>
      </c>
      <c r="K1343" s="30" t="s">
        <v>138</v>
      </c>
      <c r="L1343" s="30" t="n">
        <v>50</v>
      </c>
      <c r="M1343" s="30" t="n">
        <v>29</v>
      </c>
      <c r="N1343" s="30" t="s">
        <v>127</v>
      </c>
      <c r="O1343" s="30" t="s">
        <v>149</v>
      </c>
      <c r="P1343" s="30" t="s">
        <v>140</v>
      </c>
      <c r="Q1343" s="32" t="n">
        <v>2471.8</v>
      </c>
      <c r="R1343" s="30" t="s">
        <v>130</v>
      </c>
      <c r="S1343" s="30" t="s">
        <v>141</v>
      </c>
      <c r="T1343" s="30" t="n">
        <v>3</v>
      </c>
    </row>
    <row r="1344" customFormat="false" ht="15" hidden="false" customHeight="false" outlineLevel="0" collapsed="false">
      <c r="A1344" s="27" t="s">
        <v>2790</v>
      </c>
      <c r="B1344" s="27" t="s">
        <v>2791</v>
      </c>
      <c r="C1344" s="27"/>
      <c r="D1344" s="27" t="s">
        <v>181</v>
      </c>
      <c r="E1344" s="28" t="n">
        <v>45509</v>
      </c>
      <c r="F1344" s="27" t="s">
        <v>1155</v>
      </c>
      <c r="G1344" s="28" t="n">
        <v>45516</v>
      </c>
      <c r="H1344" s="27" t="s">
        <v>161</v>
      </c>
      <c r="I1344" s="27" t="s">
        <v>320</v>
      </c>
      <c r="J1344" s="27" t="s">
        <v>385</v>
      </c>
      <c r="K1344" s="27" t="s">
        <v>202</v>
      </c>
      <c r="L1344" s="27" t="n">
        <v>2</v>
      </c>
      <c r="M1344" s="27" t="n">
        <v>94</v>
      </c>
      <c r="N1344" s="27" t="s">
        <v>186</v>
      </c>
      <c r="O1344" s="27" t="s">
        <v>128</v>
      </c>
      <c r="P1344" s="27" t="s">
        <v>150</v>
      </c>
      <c r="Q1344" s="29" t="n">
        <v>16370.36</v>
      </c>
      <c r="R1344" s="27" t="s">
        <v>130</v>
      </c>
      <c r="S1344" s="27" t="s">
        <v>157</v>
      </c>
      <c r="T1344" s="27" t="n">
        <v>5</v>
      </c>
    </row>
    <row r="1345" customFormat="false" ht="15" hidden="false" customHeight="false" outlineLevel="0" collapsed="false">
      <c r="A1345" s="30" t="s">
        <v>2792</v>
      </c>
      <c r="B1345" s="30" t="s">
        <v>610</v>
      </c>
      <c r="C1345" s="30" t="n">
        <v>63</v>
      </c>
      <c r="D1345" s="30" t="s">
        <v>181</v>
      </c>
      <c r="E1345" s="31" t="n">
        <v>45591</v>
      </c>
      <c r="F1345" s="30" t="s">
        <v>450</v>
      </c>
      <c r="G1345" s="31" t="n">
        <v>45592</v>
      </c>
      <c r="H1345" s="30" t="s">
        <v>161</v>
      </c>
      <c r="I1345" s="30" t="s">
        <v>538</v>
      </c>
      <c r="J1345" s="30" t="s">
        <v>163</v>
      </c>
      <c r="K1345" s="30" t="s">
        <v>138</v>
      </c>
      <c r="L1345" s="30" t="n">
        <v>66</v>
      </c>
      <c r="M1345" s="30" t="n">
        <v>29</v>
      </c>
      <c r="N1345" s="30" t="s">
        <v>186</v>
      </c>
      <c r="O1345" s="30" t="s">
        <v>128</v>
      </c>
      <c r="P1345" s="30" t="s">
        <v>129</v>
      </c>
      <c r="Q1345" s="32"/>
      <c r="R1345" s="30" t="s">
        <v>130</v>
      </c>
      <c r="S1345" s="30" t="s">
        <v>164</v>
      </c>
      <c r="T1345" s="30" t="n">
        <v>4</v>
      </c>
    </row>
    <row r="1346" customFormat="false" ht="15" hidden="false" customHeight="false" outlineLevel="0" collapsed="false">
      <c r="A1346" s="27" t="s">
        <v>2793</v>
      </c>
      <c r="B1346" s="27" t="s">
        <v>2794</v>
      </c>
      <c r="C1346" s="27" t="n">
        <v>28</v>
      </c>
      <c r="D1346" s="27" t="s">
        <v>121</v>
      </c>
      <c r="E1346" s="28" t="n">
        <v>45607</v>
      </c>
      <c r="F1346" s="27" t="s">
        <v>334</v>
      </c>
      <c r="G1346" s="28" t="n">
        <v>45608</v>
      </c>
      <c r="H1346" s="27" t="s">
        <v>236</v>
      </c>
      <c r="I1346" s="27" t="s">
        <v>237</v>
      </c>
      <c r="J1346" s="27" t="s">
        <v>455</v>
      </c>
      <c r="K1346" s="27" t="s">
        <v>138</v>
      </c>
      <c r="L1346" s="27" t="n">
        <v>40</v>
      </c>
      <c r="M1346" s="27" t="n">
        <v>29</v>
      </c>
      <c r="N1346" s="27" t="s">
        <v>127</v>
      </c>
      <c r="O1346" s="27" t="s">
        <v>149</v>
      </c>
      <c r="P1346" s="27" t="s">
        <v>129</v>
      </c>
      <c r="Q1346" s="29" t="n">
        <v>913.03</v>
      </c>
      <c r="R1346" s="27" t="s">
        <v>130</v>
      </c>
      <c r="S1346" s="27" t="s">
        <v>197</v>
      </c>
      <c r="T1346" s="27" t="n">
        <v>4</v>
      </c>
    </row>
    <row r="1347" customFormat="false" ht="15" hidden="false" customHeight="false" outlineLevel="0" collapsed="false">
      <c r="A1347" s="30" t="s">
        <v>2795</v>
      </c>
      <c r="B1347" s="30" t="s">
        <v>2796</v>
      </c>
      <c r="C1347" s="30" t="n">
        <v>13</v>
      </c>
      <c r="D1347" s="30" t="s">
        <v>144</v>
      </c>
      <c r="E1347" s="31" t="n">
        <v>45592</v>
      </c>
      <c r="F1347" s="30" t="s">
        <v>2176</v>
      </c>
      <c r="G1347" s="31" t="n">
        <v>45593</v>
      </c>
      <c r="H1347" s="30" t="s">
        <v>236</v>
      </c>
      <c r="I1347" s="30" t="s">
        <v>323</v>
      </c>
      <c r="J1347" s="30" t="s">
        <v>455</v>
      </c>
      <c r="K1347" s="30" t="s">
        <v>138</v>
      </c>
      <c r="L1347" s="30" t="n">
        <v>67</v>
      </c>
      <c r="M1347" s="30" t="n">
        <v>29</v>
      </c>
      <c r="N1347" s="30" t="s">
        <v>127</v>
      </c>
      <c r="O1347" s="30" t="s">
        <v>128</v>
      </c>
      <c r="P1347" s="30" t="s">
        <v>140</v>
      </c>
      <c r="Q1347" s="32" t="n">
        <v>2496.7</v>
      </c>
      <c r="R1347" s="30" t="s">
        <v>130</v>
      </c>
      <c r="S1347" s="30" t="s">
        <v>141</v>
      </c>
      <c r="T1347" s="30" t="n">
        <v>2</v>
      </c>
    </row>
    <row r="1348" customFormat="false" ht="15" hidden="false" customHeight="false" outlineLevel="0" collapsed="false">
      <c r="A1348" s="27" t="s">
        <v>2797</v>
      </c>
      <c r="B1348" s="27" t="s">
        <v>2798</v>
      </c>
      <c r="C1348" s="27" t="n">
        <v>44</v>
      </c>
      <c r="D1348" s="27" t="s">
        <v>181</v>
      </c>
      <c r="E1348" s="28" t="n">
        <v>45435</v>
      </c>
      <c r="F1348" s="27" t="s">
        <v>1233</v>
      </c>
      <c r="G1348" s="28" t="n">
        <v>45440</v>
      </c>
      <c r="H1348" s="27" t="s">
        <v>146</v>
      </c>
      <c r="I1348" s="27" t="s">
        <v>176</v>
      </c>
      <c r="J1348" s="27" t="s">
        <v>244</v>
      </c>
      <c r="K1348" s="27" t="s">
        <v>126</v>
      </c>
      <c r="L1348" s="27" t="n">
        <v>18</v>
      </c>
      <c r="M1348" s="27" t="n">
        <v>137</v>
      </c>
      <c r="N1348" s="27" t="s">
        <v>186</v>
      </c>
      <c r="O1348" s="27" t="s">
        <v>149</v>
      </c>
      <c r="P1348" s="27" t="s">
        <v>129</v>
      </c>
      <c r="Q1348" s="29" t="n">
        <v>8747.66</v>
      </c>
      <c r="R1348" s="27" t="s">
        <v>130</v>
      </c>
      <c r="S1348" s="27" t="s">
        <v>151</v>
      </c>
      <c r="T1348" s="27" t="n">
        <v>5</v>
      </c>
    </row>
    <row r="1349" customFormat="false" ht="15" hidden="false" customHeight="false" outlineLevel="0" collapsed="false">
      <c r="A1349" s="30" t="s">
        <v>2799</v>
      </c>
      <c r="B1349" s="30" t="s">
        <v>2800</v>
      </c>
      <c r="C1349" s="30" t="n">
        <v>35</v>
      </c>
      <c r="D1349" s="30" t="s">
        <v>181</v>
      </c>
      <c r="E1349" s="31" t="n">
        <v>45603</v>
      </c>
      <c r="F1349" s="30" t="s">
        <v>943</v>
      </c>
      <c r="G1349" s="31" t="n">
        <v>45611</v>
      </c>
      <c r="H1349" s="30" t="s">
        <v>168</v>
      </c>
      <c r="I1349" s="30" t="s">
        <v>196</v>
      </c>
      <c r="J1349" s="30" t="s">
        <v>191</v>
      </c>
      <c r="K1349" s="30" t="s">
        <v>202</v>
      </c>
      <c r="L1349" s="30" t="n">
        <v>15</v>
      </c>
      <c r="M1349" s="30" t="n">
        <v>118</v>
      </c>
      <c r="N1349" s="30" t="s">
        <v>186</v>
      </c>
      <c r="O1349" s="30" t="s">
        <v>139</v>
      </c>
      <c r="P1349" s="30" t="s">
        <v>150</v>
      </c>
      <c r="Q1349" s="32" t="n">
        <v>16996.94</v>
      </c>
      <c r="R1349" s="30" t="s">
        <v>130</v>
      </c>
      <c r="S1349" s="30" t="s">
        <v>164</v>
      </c>
      <c r="T1349" s="30" t="n">
        <v>4</v>
      </c>
    </row>
    <row r="1350" customFormat="false" ht="15" hidden="false" customHeight="false" outlineLevel="0" collapsed="false">
      <c r="A1350" s="27" t="s">
        <v>2801</v>
      </c>
      <c r="B1350" s="27" t="s">
        <v>686</v>
      </c>
      <c r="C1350" s="27" t="n">
        <v>43</v>
      </c>
      <c r="D1350" s="27" t="s">
        <v>181</v>
      </c>
      <c r="E1350" s="28" t="n">
        <v>45547</v>
      </c>
      <c r="F1350" s="27" t="s">
        <v>472</v>
      </c>
      <c r="G1350" s="28" t="n">
        <v>45549</v>
      </c>
      <c r="H1350" s="27" t="s">
        <v>146</v>
      </c>
      <c r="I1350" s="27" t="s">
        <v>176</v>
      </c>
      <c r="J1350" s="27" t="s">
        <v>177</v>
      </c>
      <c r="K1350" s="27" t="s">
        <v>126</v>
      </c>
      <c r="L1350" s="27" t="n">
        <v>40</v>
      </c>
      <c r="M1350" s="27" t="n">
        <v>68</v>
      </c>
      <c r="N1350" s="27" t="s">
        <v>127</v>
      </c>
      <c r="O1350" s="27" t="s">
        <v>128</v>
      </c>
      <c r="P1350" s="27" t="s">
        <v>187</v>
      </c>
      <c r="Q1350" s="29" t="n">
        <v>7524.23</v>
      </c>
      <c r="R1350" s="27" t="s">
        <v>130</v>
      </c>
      <c r="S1350" s="27" t="s">
        <v>197</v>
      </c>
      <c r="T1350" s="27" t="n">
        <v>5</v>
      </c>
    </row>
    <row r="1351" customFormat="false" ht="15" hidden="false" customHeight="false" outlineLevel="0" collapsed="false">
      <c r="A1351" s="30" t="s">
        <v>2802</v>
      </c>
      <c r="B1351" s="30" t="s">
        <v>2803</v>
      </c>
      <c r="C1351" s="30" t="n">
        <v>20</v>
      </c>
      <c r="D1351" s="30" t="s">
        <v>121</v>
      </c>
      <c r="E1351" s="31" t="n">
        <v>45351</v>
      </c>
      <c r="F1351" s="30" t="s">
        <v>1449</v>
      </c>
      <c r="G1351" s="31" t="n">
        <v>45353</v>
      </c>
      <c r="H1351" s="30" t="s">
        <v>123</v>
      </c>
      <c r="I1351" s="30" t="s">
        <v>124</v>
      </c>
      <c r="J1351" s="30" t="s">
        <v>508</v>
      </c>
      <c r="K1351" s="30" t="s">
        <v>156</v>
      </c>
      <c r="L1351" s="30" t="n">
        <v>66</v>
      </c>
      <c r="M1351" s="30" t="n">
        <v>32</v>
      </c>
      <c r="N1351" s="30" t="s">
        <v>127</v>
      </c>
      <c r="O1351" s="30" t="s">
        <v>139</v>
      </c>
      <c r="P1351" s="30" t="s">
        <v>140</v>
      </c>
      <c r="Q1351" s="32" t="n">
        <v>3104.12</v>
      </c>
      <c r="R1351" s="30" t="s">
        <v>172</v>
      </c>
      <c r="S1351" s="30" t="s">
        <v>223</v>
      </c>
      <c r="T1351" s="30" t="n">
        <v>4</v>
      </c>
    </row>
    <row r="1352" customFormat="false" ht="15" hidden="false" customHeight="false" outlineLevel="0" collapsed="false">
      <c r="A1352" s="27" t="s">
        <v>2804</v>
      </c>
      <c r="B1352" s="27" t="s">
        <v>2805</v>
      </c>
      <c r="C1352" s="27" t="n">
        <v>17</v>
      </c>
      <c r="D1352" s="27" t="s">
        <v>607</v>
      </c>
      <c r="E1352" s="28" t="n">
        <v>45523</v>
      </c>
      <c r="F1352" s="27" t="s">
        <v>848</v>
      </c>
      <c r="G1352" s="28" t="n">
        <v>45524</v>
      </c>
      <c r="H1352" s="27" t="s">
        <v>135</v>
      </c>
      <c r="I1352" s="27" t="s">
        <v>136</v>
      </c>
      <c r="J1352" s="27" t="s">
        <v>252</v>
      </c>
      <c r="K1352" s="27" t="s">
        <v>156</v>
      </c>
      <c r="L1352" s="27" t="n">
        <v>68</v>
      </c>
      <c r="M1352" s="27" t="n">
        <v>59</v>
      </c>
      <c r="N1352" s="27" t="s">
        <v>127</v>
      </c>
      <c r="O1352" s="27" t="s">
        <v>128</v>
      </c>
      <c r="P1352" s="27" t="s">
        <v>187</v>
      </c>
      <c r="Q1352" s="29" t="n">
        <v>4675.61</v>
      </c>
      <c r="R1352" s="27" t="s">
        <v>130</v>
      </c>
      <c r="S1352" s="27" t="s">
        <v>164</v>
      </c>
      <c r="T1352" s="27"/>
    </row>
    <row r="1353" customFormat="false" ht="15" hidden="false" customHeight="false" outlineLevel="0" collapsed="false">
      <c r="A1353" s="30" t="s">
        <v>2806</v>
      </c>
      <c r="B1353" s="30" t="s">
        <v>2697</v>
      </c>
      <c r="C1353" s="30" t="n">
        <v>26</v>
      </c>
      <c r="D1353" s="30" t="s">
        <v>181</v>
      </c>
      <c r="E1353" s="31" t="n">
        <v>45458</v>
      </c>
      <c r="F1353" s="30" t="s">
        <v>2159</v>
      </c>
      <c r="G1353" s="31" t="n">
        <v>45459</v>
      </c>
      <c r="H1353" s="30" t="s">
        <v>146</v>
      </c>
      <c r="I1353" s="30" t="s">
        <v>309</v>
      </c>
      <c r="J1353" s="30" t="s">
        <v>148</v>
      </c>
      <c r="K1353" s="30" t="s">
        <v>138</v>
      </c>
      <c r="L1353" s="30" t="n">
        <v>63</v>
      </c>
      <c r="M1353" s="30" t="n">
        <v>28</v>
      </c>
      <c r="N1353" s="30" t="s">
        <v>127</v>
      </c>
      <c r="O1353" s="30" t="s">
        <v>128</v>
      </c>
      <c r="P1353" s="30" t="s">
        <v>140</v>
      </c>
      <c r="Q1353" s="32" t="n">
        <v>1353.2</v>
      </c>
      <c r="R1353" s="30" t="s">
        <v>130</v>
      </c>
      <c r="S1353" s="30" t="s">
        <v>151</v>
      </c>
      <c r="T1353" s="30" t="n">
        <v>4</v>
      </c>
    </row>
    <row r="1354" customFormat="false" ht="15" hidden="false" customHeight="false" outlineLevel="0" collapsed="false">
      <c r="A1354" s="27" t="s">
        <v>2807</v>
      </c>
      <c r="B1354" s="27" t="s">
        <v>1502</v>
      </c>
      <c r="C1354" s="27" t="n">
        <v>30</v>
      </c>
      <c r="D1354" s="27" t="s">
        <v>181</v>
      </c>
      <c r="E1354" s="28" t="n">
        <v>45434</v>
      </c>
      <c r="F1354" s="27" t="s">
        <v>1016</v>
      </c>
      <c r="G1354" s="28" t="n">
        <v>45434</v>
      </c>
      <c r="H1354" s="27" t="s">
        <v>135</v>
      </c>
      <c r="I1354" s="27" t="s">
        <v>278</v>
      </c>
      <c r="J1354" s="27" t="s">
        <v>618</v>
      </c>
      <c r="K1354" s="27" t="s">
        <v>138</v>
      </c>
      <c r="L1354" s="27" t="n">
        <v>83</v>
      </c>
      <c r="M1354" s="27" t="n">
        <v>21</v>
      </c>
      <c r="N1354" s="27" t="s">
        <v>127</v>
      </c>
      <c r="O1354" s="27" t="s">
        <v>139</v>
      </c>
      <c r="P1354" s="27" t="s">
        <v>187</v>
      </c>
      <c r="Q1354" s="29" t="n">
        <v>1796.73</v>
      </c>
      <c r="R1354" s="27" t="s">
        <v>268</v>
      </c>
      <c r="S1354" s="27" t="s">
        <v>131</v>
      </c>
      <c r="T1354" s="27" t="n">
        <v>2</v>
      </c>
    </row>
    <row r="1355" customFormat="false" ht="15" hidden="false" customHeight="false" outlineLevel="0" collapsed="false">
      <c r="A1355" s="30" t="s">
        <v>2808</v>
      </c>
      <c r="B1355" s="30" t="s">
        <v>1067</v>
      </c>
      <c r="C1355" s="30" t="n">
        <v>41</v>
      </c>
      <c r="D1355" s="30" t="s">
        <v>121</v>
      </c>
      <c r="E1355" s="31" t="n">
        <v>45603</v>
      </c>
      <c r="F1355" s="30" t="s">
        <v>922</v>
      </c>
      <c r="G1355" s="31" t="n">
        <v>45603</v>
      </c>
      <c r="H1355" s="30" t="s">
        <v>183</v>
      </c>
      <c r="I1355" s="30" t="s">
        <v>212</v>
      </c>
      <c r="J1355" s="30" t="s">
        <v>185</v>
      </c>
      <c r="K1355" s="30" t="s">
        <v>138</v>
      </c>
      <c r="L1355" s="30" t="n">
        <v>64</v>
      </c>
      <c r="M1355" s="30" t="n">
        <v>28</v>
      </c>
      <c r="N1355" s="30" t="s">
        <v>127</v>
      </c>
      <c r="O1355" s="30" t="s">
        <v>139</v>
      </c>
      <c r="P1355" s="30" t="s">
        <v>129</v>
      </c>
      <c r="Q1355" s="32" t="n">
        <v>1806.9</v>
      </c>
      <c r="R1355" s="30" t="s">
        <v>130</v>
      </c>
      <c r="S1355" s="30" t="s">
        <v>141</v>
      </c>
      <c r="T1355" s="30" t="n">
        <v>5</v>
      </c>
    </row>
    <row r="1356" customFormat="false" ht="15" hidden="false" customHeight="false" outlineLevel="0" collapsed="false">
      <c r="A1356" s="27" t="s">
        <v>2809</v>
      </c>
      <c r="B1356" s="27" t="s">
        <v>2810</v>
      </c>
      <c r="C1356" s="27" t="n">
        <v>8</v>
      </c>
      <c r="D1356" s="27" t="s">
        <v>313</v>
      </c>
      <c r="E1356" s="28" t="n">
        <v>45461</v>
      </c>
      <c r="F1356" s="27" t="s">
        <v>2014</v>
      </c>
      <c r="G1356" s="28" t="n">
        <v>45463</v>
      </c>
      <c r="H1356" s="27" t="s">
        <v>236</v>
      </c>
      <c r="I1356" s="27" t="s">
        <v>266</v>
      </c>
      <c r="J1356" s="27" t="s">
        <v>267</v>
      </c>
      <c r="K1356" s="27" t="s">
        <v>156</v>
      </c>
      <c r="L1356" s="27" t="n">
        <v>28</v>
      </c>
      <c r="M1356" s="27" t="n">
        <v>64</v>
      </c>
      <c r="N1356" s="27" t="s">
        <v>186</v>
      </c>
      <c r="O1356" s="27" t="s">
        <v>149</v>
      </c>
      <c r="P1356" s="27" t="s">
        <v>140</v>
      </c>
      <c r="Q1356" s="29" t="n">
        <v>3582.1</v>
      </c>
      <c r="R1356" s="27" t="s">
        <v>172</v>
      </c>
      <c r="S1356" s="27" t="s">
        <v>197</v>
      </c>
      <c r="T1356" s="27" t="n">
        <v>4</v>
      </c>
    </row>
    <row r="1357" customFormat="false" ht="15" hidden="false" customHeight="false" outlineLevel="0" collapsed="false">
      <c r="A1357" s="30" t="s">
        <v>2811</v>
      </c>
      <c r="B1357" s="30" t="s">
        <v>2812</v>
      </c>
      <c r="C1357" s="30" t="n">
        <v>30</v>
      </c>
      <c r="D1357" s="30" t="s">
        <v>181</v>
      </c>
      <c r="E1357" s="31" t="n">
        <v>45449</v>
      </c>
      <c r="F1357" s="30" t="s">
        <v>370</v>
      </c>
      <c r="G1357" s="31" t="n">
        <v>45454</v>
      </c>
      <c r="H1357" s="30" t="s">
        <v>161</v>
      </c>
      <c r="I1357" s="30" t="s">
        <v>538</v>
      </c>
      <c r="J1357" s="30" t="s">
        <v>163</v>
      </c>
      <c r="K1357" s="30" t="s">
        <v>126</v>
      </c>
      <c r="L1357" s="30" t="n">
        <v>25</v>
      </c>
      <c r="M1357" s="30" t="n">
        <v>148</v>
      </c>
      <c r="N1357" s="30" t="s">
        <v>186</v>
      </c>
      <c r="O1357" s="30" t="s">
        <v>139</v>
      </c>
      <c r="P1357" s="30" t="s">
        <v>140</v>
      </c>
      <c r="Q1357" s="32" t="n">
        <v>8444.66</v>
      </c>
      <c r="R1357" s="30" t="s">
        <v>130</v>
      </c>
      <c r="S1357" s="30" t="s">
        <v>151</v>
      </c>
      <c r="T1357" s="30" t="n">
        <v>4</v>
      </c>
    </row>
    <row r="1358" customFormat="false" ht="15" hidden="false" customHeight="false" outlineLevel="0" collapsed="false">
      <c r="A1358" s="27" t="s">
        <v>2813</v>
      </c>
      <c r="B1358" s="27" t="s">
        <v>2495</v>
      </c>
      <c r="C1358" s="27" t="n">
        <v>41</v>
      </c>
      <c r="D1358" s="27" t="s">
        <v>181</v>
      </c>
      <c r="E1358" s="28" t="n">
        <v>45651</v>
      </c>
      <c r="F1358" s="27" t="s">
        <v>145</v>
      </c>
      <c r="G1358" s="28" t="n">
        <v>45654</v>
      </c>
      <c r="H1358" s="27" t="s">
        <v>183</v>
      </c>
      <c r="I1358" s="27" t="s">
        <v>212</v>
      </c>
      <c r="J1358" s="27" t="s">
        <v>185</v>
      </c>
      <c r="K1358" s="27" t="s">
        <v>156</v>
      </c>
      <c r="L1358" s="27" t="n">
        <v>75</v>
      </c>
      <c r="M1358" s="27" t="n">
        <v>53</v>
      </c>
      <c r="N1358" s="27" t="s">
        <v>127</v>
      </c>
      <c r="O1358" s="27" t="s">
        <v>171</v>
      </c>
      <c r="P1358" s="27" t="s">
        <v>129</v>
      </c>
      <c r="Q1358" s="29" t="n">
        <v>3243.12</v>
      </c>
      <c r="R1358" s="27" t="s">
        <v>268</v>
      </c>
      <c r="S1358" s="27" t="s">
        <v>141</v>
      </c>
      <c r="T1358" s="27" t="n">
        <v>4</v>
      </c>
    </row>
    <row r="1359" customFormat="false" ht="15" hidden="false" customHeight="false" outlineLevel="0" collapsed="false">
      <c r="A1359" s="30" t="s">
        <v>2814</v>
      </c>
      <c r="B1359" s="30" t="s">
        <v>1811</v>
      </c>
      <c r="C1359" s="30" t="n">
        <v>71</v>
      </c>
      <c r="D1359" s="30" t="s">
        <v>181</v>
      </c>
      <c r="E1359" s="31" t="n">
        <v>45623</v>
      </c>
      <c r="F1359" s="30" t="s">
        <v>893</v>
      </c>
      <c r="G1359" s="31" t="n">
        <v>45623</v>
      </c>
      <c r="H1359" s="30" t="s">
        <v>217</v>
      </c>
      <c r="I1359" s="30" t="s">
        <v>344</v>
      </c>
      <c r="J1359" s="30" t="s">
        <v>388</v>
      </c>
      <c r="K1359" s="30" t="s">
        <v>138</v>
      </c>
      <c r="L1359" s="30" t="n">
        <v>76</v>
      </c>
      <c r="M1359" s="30" t="n">
        <v>28</v>
      </c>
      <c r="N1359" s="30" t="s">
        <v>127</v>
      </c>
      <c r="O1359" s="30" t="s">
        <v>149</v>
      </c>
      <c r="P1359" s="30" t="s">
        <v>140</v>
      </c>
      <c r="Q1359" s="32" t="n">
        <v>1544.65</v>
      </c>
      <c r="R1359" s="30" t="s">
        <v>130</v>
      </c>
      <c r="S1359" s="30" t="s">
        <v>197</v>
      </c>
      <c r="T1359" s="30" t="n">
        <v>4</v>
      </c>
    </row>
    <row r="1360" customFormat="false" ht="15" hidden="false" customHeight="false" outlineLevel="0" collapsed="false">
      <c r="A1360" s="27" t="s">
        <v>2815</v>
      </c>
      <c r="B1360" s="27" t="s">
        <v>2816</v>
      </c>
      <c r="C1360" s="27" t="n">
        <v>11</v>
      </c>
      <c r="D1360" s="27" t="s">
        <v>121</v>
      </c>
      <c r="E1360" s="28" t="n">
        <v>45448</v>
      </c>
      <c r="F1360" s="27" t="s">
        <v>682</v>
      </c>
      <c r="G1360" s="28" t="n">
        <v>45449</v>
      </c>
      <c r="H1360" s="27" t="s">
        <v>217</v>
      </c>
      <c r="I1360" s="27" t="s">
        <v>392</v>
      </c>
      <c r="J1360" s="27" t="s">
        <v>388</v>
      </c>
      <c r="K1360" s="27" t="s">
        <v>138</v>
      </c>
      <c r="L1360" s="27" t="n">
        <v>50</v>
      </c>
      <c r="M1360" s="27" t="n">
        <v>36</v>
      </c>
      <c r="N1360" s="27" t="s">
        <v>127</v>
      </c>
      <c r="O1360" s="27" t="s">
        <v>139</v>
      </c>
      <c r="P1360" s="27" t="s">
        <v>129</v>
      </c>
      <c r="Q1360" s="29" t="n">
        <v>881.39</v>
      </c>
      <c r="R1360" s="27" t="s">
        <v>130</v>
      </c>
      <c r="S1360" s="27" t="s">
        <v>141</v>
      </c>
      <c r="T1360" s="27" t="n">
        <v>4</v>
      </c>
    </row>
    <row r="1361" customFormat="false" ht="15" hidden="false" customHeight="false" outlineLevel="0" collapsed="false">
      <c r="A1361" s="30" t="s">
        <v>2817</v>
      </c>
      <c r="B1361" s="30" t="s">
        <v>2818</v>
      </c>
      <c r="C1361" s="30"/>
      <c r="D1361" s="30" t="s">
        <v>181</v>
      </c>
      <c r="E1361" s="31" t="n">
        <v>45414</v>
      </c>
      <c r="F1361" s="30" t="s">
        <v>922</v>
      </c>
      <c r="G1361" s="31" t="n">
        <v>45415</v>
      </c>
      <c r="H1361" s="30" t="s">
        <v>123</v>
      </c>
      <c r="I1361" s="30" t="s">
        <v>304</v>
      </c>
      <c r="J1361" s="30" t="s">
        <v>508</v>
      </c>
      <c r="K1361" s="30" t="s">
        <v>126</v>
      </c>
      <c r="L1361" s="30" t="n">
        <v>35</v>
      </c>
      <c r="M1361" s="30" t="n">
        <v>61</v>
      </c>
      <c r="N1361" s="30" t="s">
        <v>127</v>
      </c>
      <c r="O1361" s="30" t="s">
        <v>171</v>
      </c>
      <c r="P1361" s="30" t="s">
        <v>129</v>
      </c>
      <c r="Q1361" s="32"/>
      <c r="R1361" s="30" t="s">
        <v>130</v>
      </c>
      <c r="S1361" s="30" t="s">
        <v>192</v>
      </c>
      <c r="T1361" s="30" t="n">
        <v>4</v>
      </c>
    </row>
    <row r="1362" customFormat="false" ht="15" hidden="false" customHeight="false" outlineLevel="0" collapsed="false">
      <c r="A1362" s="27" t="s">
        <v>2819</v>
      </c>
      <c r="B1362" s="27" t="s">
        <v>2820</v>
      </c>
      <c r="C1362" s="27" t="n">
        <v>35</v>
      </c>
      <c r="D1362" s="27" t="s">
        <v>121</v>
      </c>
      <c r="E1362" s="28" t="n">
        <v>45416</v>
      </c>
      <c r="F1362" s="27" t="s">
        <v>257</v>
      </c>
      <c r="G1362" s="28" t="n">
        <v>45416</v>
      </c>
      <c r="H1362" s="27" t="s">
        <v>135</v>
      </c>
      <c r="I1362" s="27" t="s">
        <v>136</v>
      </c>
      <c r="J1362" s="27" t="s">
        <v>618</v>
      </c>
      <c r="K1362" s="27" t="s">
        <v>138</v>
      </c>
      <c r="L1362" s="27" t="n">
        <v>21</v>
      </c>
      <c r="M1362" s="27" t="n">
        <v>38</v>
      </c>
      <c r="N1362" s="27" t="s">
        <v>186</v>
      </c>
      <c r="O1362" s="27" t="s">
        <v>171</v>
      </c>
      <c r="P1362" s="27" t="s">
        <v>187</v>
      </c>
      <c r="Q1362" s="29" t="n">
        <v>1182.49</v>
      </c>
      <c r="R1362" s="27" t="s">
        <v>130</v>
      </c>
      <c r="S1362" s="27" t="s">
        <v>335</v>
      </c>
      <c r="T1362" s="27" t="n">
        <v>4</v>
      </c>
    </row>
    <row r="1363" customFormat="false" ht="15" hidden="false" customHeight="false" outlineLevel="0" collapsed="false">
      <c r="A1363" s="30" t="s">
        <v>2821</v>
      </c>
      <c r="B1363" s="30" t="s">
        <v>1403</v>
      </c>
      <c r="C1363" s="30" t="n">
        <v>30</v>
      </c>
      <c r="D1363" s="30" t="s">
        <v>181</v>
      </c>
      <c r="E1363" s="31" t="n">
        <v>45572</v>
      </c>
      <c r="F1363" s="30" t="s">
        <v>1503</v>
      </c>
      <c r="G1363" s="31" t="n">
        <v>45573</v>
      </c>
      <c r="H1363" s="30" t="s">
        <v>168</v>
      </c>
      <c r="I1363" s="30" t="s">
        <v>169</v>
      </c>
      <c r="J1363" s="30" t="s">
        <v>191</v>
      </c>
      <c r="K1363" s="30" t="s">
        <v>138</v>
      </c>
      <c r="L1363" s="30" t="n">
        <v>23</v>
      </c>
      <c r="M1363" s="30" t="n">
        <v>39</v>
      </c>
      <c r="N1363" s="30" t="s">
        <v>127</v>
      </c>
      <c r="O1363" s="30" t="s">
        <v>128</v>
      </c>
      <c r="P1363" s="30" t="s">
        <v>150</v>
      </c>
      <c r="Q1363" s="32" t="n">
        <v>909.88</v>
      </c>
      <c r="R1363" s="30" t="s">
        <v>130</v>
      </c>
      <c r="S1363" s="30" t="s">
        <v>157</v>
      </c>
      <c r="T1363" s="30" t="n">
        <v>3</v>
      </c>
    </row>
    <row r="1364" customFormat="false" ht="15" hidden="false" customHeight="false" outlineLevel="0" collapsed="false">
      <c r="A1364" s="27" t="s">
        <v>2822</v>
      </c>
      <c r="B1364" s="27" t="s">
        <v>2550</v>
      </c>
      <c r="C1364" s="27" t="n">
        <v>67</v>
      </c>
      <c r="D1364" s="27" t="s">
        <v>181</v>
      </c>
      <c r="E1364" s="28" t="n">
        <v>45326</v>
      </c>
      <c r="F1364" s="27" t="s">
        <v>487</v>
      </c>
      <c r="G1364" s="28" t="n">
        <v>45328</v>
      </c>
      <c r="H1364" s="27" t="s">
        <v>123</v>
      </c>
      <c r="I1364" s="27"/>
      <c r="J1364" s="27" t="s">
        <v>125</v>
      </c>
      <c r="K1364" s="27" t="s">
        <v>156</v>
      </c>
      <c r="L1364" s="27" t="n">
        <v>47</v>
      </c>
      <c r="M1364" s="27" t="n">
        <v>81</v>
      </c>
      <c r="N1364" s="27" t="s">
        <v>186</v>
      </c>
      <c r="O1364" s="27" t="s">
        <v>171</v>
      </c>
      <c r="P1364" s="27" t="s">
        <v>150</v>
      </c>
      <c r="Q1364" s="29" t="n">
        <v>3615.15</v>
      </c>
      <c r="R1364" s="27" t="s">
        <v>130</v>
      </c>
      <c r="S1364" s="27" t="s">
        <v>197</v>
      </c>
      <c r="T1364" s="27" t="n">
        <v>3</v>
      </c>
    </row>
    <row r="1365" customFormat="false" ht="15" hidden="false" customHeight="false" outlineLevel="0" collapsed="false">
      <c r="A1365" s="30" t="s">
        <v>2823</v>
      </c>
      <c r="B1365" s="30" t="s">
        <v>2824</v>
      </c>
      <c r="C1365" s="30" t="n">
        <v>34</v>
      </c>
      <c r="D1365" s="30" t="s">
        <v>121</v>
      </c>
      <c r="E1365" s="31" t="n">
        <v>45585</v>
      </c>
      <c r="F1365" s="30" t="s">
        <v>326</v>
      </c>
      <c r="G1365" s="31" t="n">
        <v>45585</v>
      </c>
      <c r="H1365" s="30" t="s">
        <v>123</v>
      </c>
      <c r="I1365" s="30" t="s">
        <v>304</v>
      </c>
      <c r="J1365" s="30" t="s">
        <v>125</v>
      </c>
      <c r="K1365" s="30" t="s">
        <v>156</v>
      </c>
      <c r="L1365" s="30" t="n">
        <v>74</v>
      </c>
      <c r="M1365" s="30" t="n">
        <v>70</v>
      </c>
      <c r="N1365" s="30" t="s">
        <v>186</v>
      </c>
      <c r="O1365" s="30" t="s">
        <v>139</v>
      </c>
      <c r="P1365" s="30" t="s">
        <v>129</v>
      </c>
      <c r="Q1365" s="32" t="n">
        <v>3207.09</v>
      </c>
      <c r="R1365" s="30" t="s">
        <v>130</v>
      </c>
      <c r="S1365" s="30" t="s">
        <v>197</v>
      </c>
      <c r="T1365" s="30" t="n">
        <v>5</v>
      </c>
    </row>
    <row r="1366" customFormat="false" ht="15" hidden="false" customHeight="false" outlineLevel="0" collapsed="false">
      <c r="A1366" s="27" t="s">
        <v>2825</v>
      </c>
      <c r="B1366" s="27" t="s">
        <v>871</v>
      </c>
      <c r="C1366" s="27" t="n">
        <v>56</v>
      </c>
      <c r="D1366" s="27" t="s">
        <v>181</v>
      </c>
      <c r="E1366" s="28" t="n">
        <v>45464</v>
      </c>
      <c r="F1366" s="27" t="s">
        <v>1462</v>
      </c>
      <c r="G1366" s="28" t="n">
        <v>45465</v>
      </c>
      <c r="H1366" s="27" t="s">
        <v>183</v>
      </c>
      <c r="I1366" s="27" t="s">
        <v>184</v>
      </c>
      <c r="J1366" s="27" t="s">
        <v>431</v>
      </c>
      <c r="K1366" s="27" t="s">
        <v>138</v>
      </c>
      <c r="L1366" s="27" t="n">
        <v>46</v>
      </c>
      <c r="M1366" s="27" t="n">
        <v>19</v>
      </c>
      <c r="N1366" s="27" t="s">
        <v>127</v>
      </c>
      <c r="O1366" s="27" t="s">
        <v>128</v>
      </c>
      <c r="P1366" s="27" t="s">
        <v>129</v>
      </c>
      <c r="Q1366" s="29" t="n">
        <v>2553.67</v>
      </c>
      <c r="R1366" s="27" t="s">
        <v>130</v>
      </c>
      <c r="S1366" s="27" t="s">
        <v>335</v>
      </c>
      <c r="T1366" s="27" t="n">
        <v>4</v>
      </c>
    </row>
    <row r="1367" customFormat="false" ht="15" hidden="false" customHeight="false" outlineLevel="0" collapsed="false">
      <c r="A1367" s="30" t="s">
        <v>2826</v>
      </c>
      <c r="B1367" s="30" t="s">
        <v>1736</v>
      </c>
      <c r="C1367" s="30" t="n">
        <v>59</v>
      </c>
      <c r="D1367" s="30" t="s">
        <v>181</v>
      </c>
      <c r="E1367" s="31" t="n">
        <v>45473</v>
      </c>
      <c r="F1367" s="30" t="s">
        <v>425</v>
      </c>
      <c r="G1367" s="31" t="n">
        <v>45474</v>
      </c>
      <c r="H1367" s="30" t="s">
        <v>135</v>
      </c>
      <c r="I1367" s="30" t="s">
        <v>251</v>
      </c>
      <c r="J1367" s="30" t="s">
        <v>618</v>
      </c>
      <c r="K1367" s="30" t="s">
        <v>126</v>
      </c>
      <c r="L1367" s="30" t="n">
        <v>16</v>
      </c>
      <c r="M1367" s="30" t="n">
        <v>67</v>
      </c>
      <c r="N1367" s="30" t="s">
        <v>186</v>
      </c>
      <c r="O1367" s="30" t="s">
        <v>139</v>
      </c>
      <c r="P1367" s="30" t="s">
        <v>129</v>
      </c>
      <c r="Q1367" s="32" t="n">
        <v>8001.88</v>
      </c>
      <c r="R1367" s="30" t="s">
        <v>130</v>
      </c>
      <c r="S1367" s="30" t="s">
        <v>157</v>
      </c>
      <c r="T1367" s="30" t="n">
        <v>5</v>
      </c>
    </row>
    <row r="1368" customFormat="false" ht="15" hidden="false" customHeight="false" outlineLevel="0" collapsed="false">
      <c r="A1368" s="27" t="s">
        <v>2827</v>
      </c>
      <c r="B1368" s="27" t="s">
        <v>1578</v>
      </c>
      <c r="C1368" s="27" t="n">
        <v>38</v>
      </c>
      <c r="D1368" s="27" t="s">
        <v>181</v>
      </c>
      <c r="E1368" s="28" t="n">
        <v>45590</v>
      </c>
      <c r="F1368" s="27" t="s">
        <v>503</v>
      </c>
      <c r="G1368" s="28" t="n">
        <v>45596</v>
      </c>
      <c r="H1368" s="27" t="s">
        <v>236</v>
      </c>
      <c r="I1368" s="27" t="s">
        <v>237</v>
      </c>
      <c r="J1368" s="27" t="s">
        <v>267</v>
      </c>
      <c r="K1368" s="27" t="s">
        <v>126</v>
      </c>
      <c r="L1368" s="27" t="n">
        <v>44</v>
      </c>
      <c r="M1368" s="27" t="n">
        <v>94</v>
      </c>
      <c r="N1368" s="27" t="s">
        <v>127</v>
      </c>
      <c r="O1368" s="27" t="s">
        <v>139</v>
      </c>
      <c r="P1368" s="27" t="s">
        <v>150</v>
      </c>
      <c r="Q1368" s="29" t="n">
        <v>8600.08</v>
      </c>
      <c r="R1368" s="27" t="s">
        <v>172</v>
      </c>
      <c r="S1368" s="27" t="s">
        <v>335</v>
      </c>
      <c r="T1368" s="27" t="n">
        <v>3</v>
      </c>
    </row>
    <row r="1369" customFormat="false" ht="15" hidden="false" customHeight="false" outlineLevel="0" collapsed="false">
      <c r="A1369" s="30" t="s">
        <v>2828</v>
      </c>
      <c r="B1369" s="30" t="s">
        <v>2829</v>
      </c>
      <c r="C1369" s="30" t="n">
        <v>22</v>
      </c>
      <c r="D1369" s="30" t="s">
        <v>121</v>
      </c>
      <c r="E1369" s="31" t="n">
        <v>45649</v>
      </c>
      <c r="F1369" s="30" t="s">
        <v>756</v>
      </c>
      <c r="G1369" s="31" t="n">
        <v>45651</v>
      </c>
      <c r="H1369" s="30" t="s">
        <v>217</v>
      </c>
      <c r="I1369" s="30" t="s">
        <v>282</v>
      </c>
      <c r="J1369" s="30" t="s">
        <v>283</v>
      </c>
      <c r="K1369" s="30" t="s">
        <v>156</v>
      </c>
      <c r="L1369" s="30" t="n">
        <v>31</v>
      </c>
      <c r="M1369" s="30" t="n">
        <v>89</v>
      </c>
      <c r="N1369" s="30" t="s">
        <v>127</v>
      </c>
      <c r="O1369" s="30" t="s">
        <v>128</v>
      </c>
      <c r="P1369" s="30" t="s">
        <v>129</v>
      </c>
      <c r="Q1369" s="32" t="n">
        <v>3357.28</v>
      </c>
      <c r="R1369" s="30" t="s">
        <v>130</v>
      </c>
      <c r="S1369" s="30" t="s">
        <v>178</v>
      </c>
      <c r="T1369" s="30" t="n">
        <v>3</v>
      </c>
    </row>
    <row r="1370" customFormat="false" ht="15" hidden="false" customHeight="false" outlineLevel="0" collapsed="false">
      <c r="A1370" s="27" t="s">
        <v>2830</v>
      </c>
      <c r="B1370" s="27" t="s">
        <v>2831</v>
      </c>
      <c r="C1370" s="27" t="n">
        <v>35</v>
      </c>
      <c r="D1370" s="27" t="s">
        <v>181</v>
      </c>
      <c r="E1370" s="28" t="n">
        <v>45637</v>
      </c>
      <c r="F1370" s="27" t="s">
        <v>487</v>
      </c>
      <c r="G1370" s="28" t="n">
        <v>45639</v>
      </c>
      <c r="H1370" s="27" t="s">
        <v>242</v>
      </c>
      <c r="I1370" s="27" t="s">
        <v>466</v>
      </c>
      <c r="J1370" s="27" t="s">
        <v>244</v>
      </c>
      <c r="K1370" s="27" t="s">
        <v>156</v>
      </c>
      <c r="L1370" s="27" t="n">
        <v>50</v>
      </c>
      <c r="M1370" s="27" t="n">
        <v>41</v>
      </c>
      <c r="N1370" s="27" t="s">
        <v>186</v>
      </c>
      <c r="O1370" s="27" t="s">
        <v>149</v>
      </c>
      <c r="P1370" s="27" t="s">
        <v>150</v>
      </c>
      <c r="Q1370" s="29" t="n">
        <v>2906.91</v>
      </c>
      <c r="R1370" s="27" t="s">
        <v>130</v>
      </c>
      <c r="S1370" s="27" t="s">
        <v>335</v>
      </c>
      <c r="T1370" s="27" t="n">
        <v>3</v>
      </c>
    </row>
    <row r="1371" customFormat="false" ht="15" hidden="false" customHeight="false" outlineLevel="0" collapsed="false">
      <c r="A1371" s="30" t="s">
        <v>2832</v>
      </c>
      <c r="B1371" s="30" t="s">
        <v>1123</v>
      </c>
      <c r="C1371" s="30" t="n">
        <v>63</v>
      </c>
      <c r="D1371" s="30" t="s">
        <v>121</v>
      </c>
      <c r="E1371" s="31" t="n">
        <v>45466</v>
      </c>
      <c r="F1371" s="30" t="s">
        <v>1179</v>
      </c>
      <c r="G1371" s="31" t="n">
        <v>45469</v>
      </c>
      <c r="H1371" s="30" t="s">
        <v>168</v>
      </c>
      <c r="I1371" s="30" t="s">
        <v>169</v>
      </c>
      <c r="J1371" s="30" t="s">
        <v>191</v>
      </c>
      <c r="K1371" s="30" t="s">
        <v>126</v>
      </c>
      <c r="L1371" s="30" t="n">
        <v>28</v>
      </c>
      <c r="M1371" s="30" t="n">
        <v>74</v>
      </c>
      <c r="N1371" s="30" t="s">
        <v>186</v>
      </c>
      <c r="O1371" s="30" t="s">
        <v>139</v>
      </c>
      <c r="P1371" s="30" t="s">
        <v>150</v>
      </c>
      <c r="Q1371" s="32" t="n">
        <v>8161.19</v>
      </c>
      <c r="R1371" s="30" t="s">
        <v>130</v>
      </c>
      <c r="S1371" s="30" t="s">
        <v>131</v>
      </c>
      <c r="T1371" s="30" t="n">
        <v>4</v>
      </c>
    </row>
    <row r="1372" customFormat="false" ht="15" hidden="false" customHeight="false" outlineLevel="0" collapsed="false">
      <c r="A1372" s="27" t="s">
        <v>2833</v>
      </c>
      <c r="B1372" s="27" t="s">
        <v>2219</v>
      </c>
      <c r="C1372" s="27" t="n">
        <v>67</v>
      </c>
      <c r="D1372" s="27" t="s">
        <v>181</v>
      </c>
      <c r="E1372" s="28" t="n">
        <v>45462</v>
      </c>
      <c r="F1372" s="27" t="s">
        <v>2834</v>
      </c>
      <c r="G1372" s="28" t="n">
        <v>45465</v>
      </c>
      <c r="H1372" s="27" t="s">
        <v>183</v>
      </c>
      <c r="I1372" s="27" t="s">
        <v>430</v>
      </c>
      <c r="J1372" s="27" t="s">
        <v>185</v>
      </c>
      <c r="K1372" s="27" t="s">
        <v>156</v>
      </c>
      <c r="L1372" s="27" t="n">
        <v>21</v>
      </c>
      <c r="M1372" s="27" t="n">
        <v>89</v>
      </c>
      <c r="N1372" s="27" t="s">
        <v>186</v>
      </c>
      <c r="O1372" s="27" t="s">
        <v>128</v>
      </c>
      <c r="P1372" s="27" t="s">
        <v>129</v>
      </c>
      <c r="Q1372" s="29" t="n">
        <v>5096.5</v>
      </c>
      <c r="R1372" s="27" t="s">
        <v>130</v>
      </c>
      <c r="S1372" s="27" t="s">
        <v>197</v>
      </c>
      <c r="T1372" s="27" t="n">
        <v>4</v>
      </c>
    </row>
    <row r="1373" customFormat="false" ht="15" hidden="false" customHeight="false" outlineLevel="0" collapsed="false">
      <c r="A1373" s="30" t="s">
        <v>2835</v>
      </c>
      <c r="B1373" s="30" t="s">
        <v>180</v>
      </c>
      <c r="C1373" s="30"/>
      <c r="D1373" s="30" t="s">
        <v>493</v>
      </c>
      <c r="E1373" s="31" t="n">
        <v>45547</v>
      </c>
      <c r="F1373" s="30" t="s">
        <v>2118</v>
      </c>
      <c r="G1373" s="31" t="n">
        <v>45547</v>
      </c>
      <c r="H1373" s="30" t="s">
        <v>168</v>
      </c>
      <c r="I1373" s="30" t="s">
        <v>366</v>
      </c>
      <c r="J1373" s="30" t="s">
        <v>367</v>
      </c>
      <c r="K1373" s="30" t="s">
        <v>138</v>
      </c>
      <c r="L1373" s="30" t="n">
        <v>34</v>
      </c>
      <c r="M1373" s="30" t="n">
        <v>17</v>
      </c>
      <c r="N1373" s="30" t="s">
        <v>186</v>
      </c>
      <c r="O1373" s="30" t="s">
        <v>139</v>
      </c>
      <c r="P1373" s="30" t="s">
        <v>140</v>
      </c>
      <c r="Q1373" s="32" t="n">
        <v>2098.42</v>
      </c>
      <c r="R1373" s="30" t="s">
        <v>130</v>
      </c>
      <c r="S1373" s="30" t="s">
        <v>151</v>
      </c>
      <c r="T1373" s="30" t="n">
        <v>5</v>
      </c>
    </row>
    <row r="1374" customFormat="false" ht="15" hidden="false" customHeight="false" outlineLevel="0" collapsed="false">
      <c r="A1374" s="27" t="s">
        <v>2836</v>
      </c>
      <c r="B1374" s="27" t="s">
        <v>2837</v>
      </c>
      <c r="C1374" s="27" t="n">
        <v>54</v>
      </c>
      <c r="D1374" s="27" t="s">
        <v>121</v>
      </c>
      <c r="E1374" s="28" t="n">
        <v>45474</v>
      </c>
      <c r="F1374" s="27" t="s">
        <v>414</v>
      </c>
      <c r="G1374" s="28" t="n">
        <v>45480</v>
      </c>
      <c r="H1374" s="27" t="s">
        <v>183</v>
      </c>
      <c r="I1374" s="27" t="s">
        <v>184</v>
      </c>
      <c r="J1374" s="27" t="s">
        <v>431</v>
      </c>
      <c r="K1374" s="27" t="s">
        <v>126</v>
      </c>
      <c r="L1374" s="27" t="n">
        <v>26</v>
      </c>
      <c r="M1374" s="27" t="n">
        <v>62</v>
      </c>
      <c r="N1374" s="27" t="s">
        <v>186</v>
      </c>
      <c r="O1374" s="27" t="s">
        <v>139</v>
      </c>
      <c r="P1374" s="27" t="s">
        <v>140</v>
      </c>
      <c r="Q1374" s="29" t="n">
        <v>8090.77</v>
      </c>
      <c r="R1374" s="27" t="s">
        <v>172</v>
      </c>
      <c r="S1374" s="27" t="s">
        <v>335</v>
      </c>
      <c r="T1374" s="27" t="n">
        <v>2</v>
      </c>
    </row>
    <row r="1375" customFormat="false" ht="15" hidden="false" customHeight="false" outlineLevel="0" collapsed="false">
      <c r="A1375" s="30" t="s">
        <v>2838</v>
      </c>
      <c r="B1375" s="30" t="s">
        <v>2839</v>
      </c>
      <c r="C1375" s="30" t="n">
        <v>45</v>
      </c>
      <c r="D1375" s="30" t="s">
        <v>121</v>
      </c>
      <c r="E1375" s="31" t="n">
        <v>45587</v>
      </c>
      <c r="F1375" s="30" t="s">
        <v>1524</v>
      </c>
      <c r="G1375" s="31" t="n">
        <v>45590</v>
      </c>
      <c r="H1375" s="30" t="s">
        <v>236</v>
      </c>
      <c r="I1375" s="30" t="s">
        <v>237</v>
      </c>
      <c r="J1375" s="30" t="s">
        <v>455</v>
      </c>
      <c r="K1375" s="30" t="s">
        <v>156</v>
      </c>
      <c r="L1375" s="30" t="n">
        <v>45</v>
      </c>
      <c r="M1375" s="30" t="n">
        <v>83</v>
      </c>
      <c r="N1375" s="30" t="s">
        <v>127</v>
      </c>
      <c r="O1375" s="30" t="s">
        <v>128</v>
      </c>
      <c r="P1375" s="30" t="s">
        <v>129</v>
      </c>
      <c r="Q1375" s="32" t="n">
        <v>4717.36</v>
      </c>
      <c r="R1375" s="30" t="s">
        <v>130</v>
      </c>
      <c r="S1375" s="30" t="s">
        <v>151</v>
      </c>
      <c r="T1375" s="30"/>
    </row>
    <row r="1376" customFormat="false" ht="15" hidden="false" customHeight="false" outlineLevel="0" collapsed="false">
      <c r="A1376" s="27" t="s">
        <v>2840</v>
      </c>
      <c r="B1376" s="27" t="s">
        <v>2841</v>
      </c>
      <c r="C1376" s="27"/>
      <c r="D1376" s="27" t="s">
        <v>181</v>
      </c>
      <c r="E1376" s="28" t="n">
        <v>45506</v>
      </c>
      <c r="F1376" s="27" t="s">
        <v>438</v>
      </c>
      <c r="G1376" s="28" t="n">
        <v>45506</v>
      </c>
      <c r="H1376" s="27" t="s">
        <v>183</v>
      </c>
      <c r="I1376" s="27" t="s">
        <v>430</v>
      </c>
      <c r="J1376" s="27" t="s">
        <v>185</v>
      </c>
      <c r="K1376" s="27" t="s">
        <v>138</v>
      </c>
      <c r="L1376" s="27" t="n">
        <v>51</v>
      </c>
      <c r="M1376" s="27" t="n">
        <v>19</v>
      </c>
      <c r="N1376" s="27" t="s">
        <v>127</v>
      </c>
      <c r="O1376" s="27" t="s">
        <v>171</v>
      </c>
      <c r="P1376" s="27" t="s">
        <v>140</v>
      </c>
      <c r="Q1376" s="29" t="n">
        <v>842.79</v>
      </c>
      <c r="R1376" s="27" t="s">
        <v>130</v>
      </c>
      <c r="S1376" s="27" t="s">
        <v>335</v>
      </c>
      <c r="T1376" s="27" t="n">
        <v>4</v>
      </c>
    </row>
    <row r="1377" customFormat="false" ht="15" hidden="false" customHeight="false" outlineLevel="0" collapsed="false">
      <c r="A1377" s="30" t="s">
        <v>2842</v>
      </c>
      <c r="B1377" s="30" t="s">
        <v>2843</v>
      </c>
      <c r="C1377" s="30" t="n">
        <v>59</v>
      </c>
      <c r="D1377" s="30" t="s">
        <v>121</v>
      </c>
      <c r="E1377" s="31" t="n">
        <v>45461</v>
      </c>
      <c r="F1377" s="30" t="s">
        <v>743</v>
      </c>
      <c r="G1377" s="31" t="n">
        <v>45462</v>
      </c>
      <c r="H1377" s="30" t="s">
        <v>242</v>
      </c>
      <c r="I1377" s="30" t="s">
        <v>466</v>
      </c>
      <c r="J1377" s="30" t="s">
        <v>316</v>
      </c>
      <c r="K1377" s="30" t="s">
        <v>138</v>
      </c>
      <c r="L1377" s="30" t="n">
        <v>20</v>
      </c>
      <c r="M1377" s="30" t="n">
        <v>31</v>
      </c>
      <c r="N1377" s="30" t="s">
        <v>127</v>
      </c>
      <c r="O1377" s="30" t="s">
        <v>139</v>
      </c>
      <c r="P1377" s="30" t="s">
        <v>187</v>
      </c>
      <c r="Q1377" s="32" t="n">
        <v>1530.3</v>
      </c>
      <c r="R1377" s="30" t="s">
        <v>268</v>
      </c>
      <c r="S1377" s="30" t="s">
        <v>141</v>
      </c>
      <c r="T1377" s="30" t="n">
        <v>2</v>
      </c>
    </row>
    <row r="1378" customFormat="false" ht="15" hidden="false" customHeight="false" outlineLevel="0" collapsed="false">
      <c r="A1378" s="27" t="s">
        <v>2844</v>
      </c>
      <c r="B1378" s="27" t="s">
        <v>2845</v>
      </c>
      <c r="C1378" s="27" t="n">
        <v>62</v>
      </c>
      <c r="D1378" s="27" t="s">
        <v>181</v>
      </c>
      <c r="E1378" s="28" t="n">
        <v>45631</v>
      </c>
      <c r="F1378" s="27" t="s">
        <v>756</v>
      </c>
      <c r="G1378" s="28" t="n">
        <v>45631</v>
      </c>
      <c r="H1378" s="27" t="s">
        <v>161</v>
      </c>
      <c r="I1378" s="27" t="s">
        <v>162</v>
      </c>
      <c r="J1378" s="27" t="s">
        <v>648</v>
      </c>
      <c r="K1378" s="27" t="s">
        <v>138</v>
      </c>
      <c r="L1378" s="27" t="n">
        <v>86</v>
      </c>
      <c r="M1378" s="27" t="n">
        <v>34</v>
      </c>
      <c r="N1378" s="27" t="s">
        <v>186</v>
      </c>
      <c r="O1378" s="27" t="s">
        <v>128</v>
      </c>
      <c r="P1378" s="27" t="s">
        <v>129</v>
      </c>
      <c r="Q1378" s="29" t="n">
        <v>1957.79</v>
      </c>
      <c r="R1378" s="27" t="s">
        <v>130</v>
      </c>
      <c r="S1378" s="27" t="s">
        <v>157</v>
      </c>
      <c r="T1378" s="27" t="n">
        <v>4</v>
      </c>
    </row>
    <row r="1379" customFormat="false" ht="15" hidden="false" customHeight="false" outlineLevel="0" collapsed="false">
      <c r="A1379" s="30" t="s">
        <v>2846</v>
      </c>
      <c r="B1379" s="30" t="s">
        <v>2847</v>
      </c>
      <c r="C1379" s="30" t="n">
        <v>95</v>
      </c>
      <c r="D1379" s="30" t="s">
        <v>181</v>
      </c>
      <c r="E1379" s="31" t="n">
        <v>45586</v>
      </c>
      <c r="F1379" s="30" t="s">
        <v>2176</v>
      </c>
      <c r="G1379" s="31" t="n">
        <v>45590</v>
      </c>
      <c r="H1379" s="30" t="s">
        <v>242</v>
      </c>
      <c r="I1379" s="30" t="s">
        <v>243</v>
      </c>
      <c r="J1379" s="30" t="s">
        <v>363</v>
      </c>
      <c r="K1379" s="30" t="s">
        <v>202</v>
      </c>
      <c r="L1379" s="30" t="n">
        <v>7</v>
      </c>
      <c r="M1379" s="30" t="n">
        <v>158</v>
      </c>
      <c r="N1379" s="30" t="s">
        <v>127</v>
      </c>
      <c r="O1379" s="30" t="s">
        <v>171</v>
      </c>
      <c r="P1379" s="30" t="s">
        <v>129</v>
      </c>
      <c r="Q1379" s="32" t="n">
        <v>18510.22</v>
      </c>
      <c r="R1379" s="30" t="s">
        <v>172</v>
      </c>
      <c r="S1379" s="30" t="s">
        <v>157</v>
      </c>
      <c r="T1379" s="30" t="n">
        <v>4</v>
      </c>
    </row>
    <row r="1380" customFormat="false" ht="15" hidden="false" customHeight="false" outlineLevel="0" collapsed="false">
      <c r="A1380" s="27" t="s">
        <v>2848</v>
      </c>
      <c r="B1380" s="27" t="s">
        <v>2005</v>
      </c>
      <c r="C1380" s="27" t="n">
        <v>32</v>
      </c>
      <c r="D1380" s="27" t="s">
        <v>566</v>
      </c>
      <c r="E1380" s="28" t="n">
        <v>45375</v>
      </c>
      <c r="F1380" s="27" t="s">
        <v>319</v>
      </c>
      <c r="G1380" s="28" t="n">
        <v>45388</v>
      </c>
      <c r="H1380" s="27" t="s">
        <v>146</v>
      </c>
      <c r="I1380" s="27" t="s">
        <v>176</v>
      </c>
      <c r="J1380" s="27" t="s">
        <v>568</v>
      </c>
      <c r="K1380" s="27" t="s">
        <v>202</v>
      </c>
      <c r="L1380" s="27" t="n">
        <v>9</v>
      </c>
      <c r="M1380" s="27" t="n">
        <v>104</v>
      </c>
      <c r="N1380" s="27" t="s">
        <v>186</v>
      </c>
      <c r="O1380" s="27" t="s">
        <v>149</v>
      </c>
      <c r="P1380" s="27" t="s">
        <v>140</v>
      </c>
      <c r="Q1380" s="29" t="n">
        <v>16742.02</v>
      </c>
      <c r="R1380" s="27" t="s">
        <v>268</v>
      </c>
      <c r="S1380" s="27" t="s">
        <v>157</v>
      </c>
      <c r="T1380" s="27" t="n">
        <v>3</v>
      </c>
    </row>
    <row r="1381" customFormat="false" ht="15" hidden="false" customHeight="false" outlineLevel="0" collapsed="false">
      <c r="A1381" s="30" t="s">
        <v>2849</v>
      </c>
      <c r="B1381" s="30" t="s">
        <v>1328</v>
      </c>
      <c r="C1381" s="30" t="n">
        <v>23</v>
      </c>
      <c r="D1381" s="30" t="s">
        <v>121</v>
      </c>
      <c r="E1381" s="31" t="n">
        <v>45520</v>
      </c>
      <c r="F1381" s="30" t="s">
        <v>1308</v>
      </c>
      <c r="G1381" s="31" t="n">
        <v>45520</v>
      </c>
      <c r="H1381" s="30" t="s">
        <v>146</v>
      </c>
      <c r="I1381" s="30" t="s">
        <v>176</v>
      </c>
      <c r="J1381" s="30" t="s">
        <v>222</v>
      </c>
      <c r="K1381" s="30" t="s">
        <v>156</v>
      </c>
      <c r="L1381" s="30" t="n">
        <v>65</v>
      </c>
      <c r="M1381" s="30" t="n">
        <v>89</v>
      </c>
      <c r="N1381" s="30" t="s">
        <v>127</v>
      </c>
      <c r="O1381" s="30" t="s">
        <v>128</v>
      </c>
      <c r="P1381" s="30" t="s">
        <v>187</v>
      </c>
      <c r="Q1381" s="32" t="n">
        <v>3667.99</v>
      </c>
      <c r="R1381" s="30" t="s">
        <v>130</v>
      </c>
      <c r="S1381" s="30" t="s">
        <v>335</v>
      </c>
      <c r="T1381" s="30" t="n">
        <v>5</v>
      </c>
    </row>
    <row r="1382" customFormat="false" ht="15" hidden="false" customHeight="false" outlineLevel="0" collapsed="false">
      <c r="A1382" s="27" t="s">
        <v>2850</v>
      </c>
      <c r="B1382" s="27" t="s">
        <v>1500</v>
      </c>
      <c r="C1382" s="27" t="n">
        <v>55</v>
      </c>
      <c r="D1382" s="27" t="s">
        <v>181</v>
      </c>
      <c r="E1382" s="28" t="n">
        <v>45387</v>
      </c>
      <c r="F1382" s="27" t="s">
        <v>1155</v>
      </c>
      <c r="G1382" s="28" t="n">
        <v>45388</v>
      </c>
      <c r="H1382" s="27" t="s">
        <v>123</v>
      </c>
      <c r="I1382" s="27" t="s">
        <v>304</v>
      </c>
      <c r="J1382" s="27" t="s">
        <v>305</v>
      </c>
      <c r="K1382" s="27" t="s">
        <v>126</v>
      </c>
      <c r="L1382" s="27" t="n">
        <v>17</v>
      </c>
      <c r="M1382" s="27" t="n">
        <v>93</v>
      </c>
      <c r="N1382" s="27" t="s">
        <v>186</v>
      </c>
      <c r="O1382" s="27" t="s">
        <v>128</v>
      </c>
      <c r="P1382" s="27" t="s">
        <v>187</v>
      </c>
      <c r="Q1382" s="29" t="n">
        <v>7206.94</v>
      </c>
      <c r="R1382" s="27" t="s">
        <v>130</v>
      </c>
      <c r="S1382" s="27" t="s">
        <v>157</v>
      </c>
      <c r="T1382" s="27" t="n">
        <v>5</v>
      </c>
    </row>
    <row r="1383" customFormat="false" ht="15" hidden="false" customHeight="false" outlineLevel="0" collapsed="false">
      <c r="A1383" s="30" t="s">
        <v>2851</v>
      </c>
      <c r="B1383" s="30" t="s">
        <v>2852</v>
      </c>
      <c r="C1383" s="30" t="n">
        <v>39</v>
      </c>
      <c r="D1383" s="30" t="s">
        <v>181</v>
      </c>
      <c r="E1383" s="31" t="n">
        <v>45494</v>
      </c>
      <c r="F1383" s="30" t="s">
        <v>1399</v>
      </c>
      <c r="G1383" s="31" t="n">
        <v>45495</v>
      </c>
      <c r="H1383" s="30" t="s">
        <v>183</v>
      </c>
      <c r="I1383" s="30" t="s">
        <v>212</v>
      </c>
      <c r="J1383" s="30" t="s">
        <v>213</v>
      </c>
      <c r="K1383" s="30" t="s">
        <v>138</v>
      </c>
      <c r="L1383" s="30" t="n">
        <v>32</v>
      </c>
      <c r="M1383" s="30" t="n">
        <v>36</v>
      </c>
      <c r="N1383" s="30" t="s">
        <v>127</v>
      </c>
      <c r="O1383" s="30" t="s">
        <v>139</v>
      </c>
      <c r="P1383" s="30" t="s">
        <v>187</v>
      </c>
      <c r="Q1383" s="32" t="n">
        <v>2801.61</v>
      </c>
      <c r="R1383" s="30" t="s">
        <v>130</v>
      </c>
      <c r="S1383" s="30" t="s">
        <v>141</v>
      </c>
      <c r="T1383" s="30" t="n">
        <v>4</v>
      </c>
    </row>
    <row r="1384" customFormat="false" ht="15" hidden="false" customHeight="false" outlineLevel="0" collapsed="false">
      <c r="A1384" s="27" t="s">
        <v>2853</v>
      </c>
      <c r="B1384" s="27" t="s">
        <v>2854</v>
      </c>
      <c r="C1384" s="27" t="n">
        <v>32</v>
      </c>
      <c r="D1384" s="27" t="s">
        <v>181</v>
      </c>
      <c r="E1384" s="28" t="n">
        <v>45446</v>
      </c>
      <c r="F1384" s="27" t="s">
        <v>733</v>
      </c>
      <c r="G1384" s="28" t="n">
        <v>45455</v>
      </c>
      <c r="H1384" s="27" t="s">
        <v>183</v>
      </c>
      <c r="I1384" s="27" t="s">
        <v>184</v>
      </c>
      <c r="J1384" s="27" t="s">
        <v>476</v>
      </c>
      <c r="K1384" s="27" t="s">
        <v>202</v>
      </c>
      <c r="L1384" s="27" t="n">
        <v>14</v>
      </c>
      <c r="M1384" s="27" t="n">
        <v>163</v>
      </c>
      <c r="N1384" s="27" t="s">
        <v>186</v>
      </c>
      <c r="O1384" s="27" t="s">
        <v>139</v>
      </c>
      <c r="P1384" s="27" t="s">
        <v>150</v>
      </c>
      <c r="Q1384" s="29" t="n">
        <v>17896.6</v>
      </c>
      <c r="R1384" s="27" t="s">
        <v>130</v>
      </c>
      <c r="S1384" s="27" t="s">
        <v>141</v>
      </c>
      <c r="T1384" s="27" t="n">
        <v>3</v>
      </c>
    </row>
    <row r="1385" customFormat="false" ht="15" hidden="false" customHeight="false" outlineLevel="0" collapsed="false">
      <c r="A1385" s="30" t="s">
        <v>2855</v>
      </c>
      <c r="B1385" s="30" t="s">
        <v>1528</v>
      </c>
      <c r="C1385" s="30" t="n">
        <v>32</v>
      </c>
      <c r="D1385" s="30" t="s">
        <v>121</v>
      </c>
      <c r="E1385" s="31" t="n">
        <v>45589</v>
      </c>
      <c r="F1385" s="30" t="s">
        <v>2856</v>
      </c>
      <c r="G1385" s="31" t="n">
        <v>45589</v>
      </c>
      <c r="H1385" s="30" t="s">
        <v>242</v>
      </c>
      <c r="I1385" s="30" t="s">
        <v>243</v>
      </c>
      <c r="J1385" s="30" t="s">
        <v>244</v>
      </c>
      <c r="K1385" s="30" t="s">
        <v>138</v>
      </c>
      <c r="L1385" s="30" t="n">
        <v>42</v>
      </c>
      <c r="M1385" s="30" t="n">
        <v>41</v>
      </c>
      <c r="N1385" s="30" t="s">
        <v>127</v>
      </c>
      <c r="O1385" s="30" t="s">
        <v>128</v>
      </c>
      <c r="P1385" s="30" t="s">
        <v>140</v>
      </c>
      <c r="Q1385" s="32" t="n">
        <v>1000.49</v>
      </c>
      <c r="R1385" s="30" t="s">
        <v>130</v>
      </c>
      <c r="S1385" s="30" t="s">
        <v>151</v>
      </c>
      <c r="T1385" s="30" t="n">
        <v>3</v>
      </c>
    </row>
    <row r="1386" customFormat="false" ht="15" hidden="false" customHeight="false" outlineLevel="0" collapsed="false">
      <c r="A1386" s="27" t="s">
        <v>2857</v>
      </c>
      <c r="B1386" s="27" t="s">
        <v>2657</v>
      </c>
      <c r="C1386" s="27" t="n">
        <v>36</v>
      </c>
      <c r="D1386" s="27" t="s">
        <v>181</v>
      </c>
      <c r="E1386" s="28" t="n">
        <v>45440</v>
      </c>
      <c r="F1386" s="27" t="s">
        <v>1349</v>
      </c>
      <c r="G1386" s="28" t="n">
        <v>45446</v>
      </c>
      <c r="H1386" s="27" t="s">
        <v>242</v>
      </c>
      <c r="I1386" s="27" t="s">
        <v>243</v>
      </c>
      <c r="J1386" s="27" t="s">
        <v>363</v>
      </c>
      <c r="K1386" s="27" t="s">
        <v>126</v>
      </c>
      <c r="L1386" s="27" t="n">
        <v>26</v>
      </c>
      <c r="M1386" s="27" t="n">
        <v>114</v>
      </c>
      <c r="N1386" s="27" t="s">
        <v>186</v>
      </c>
      <c r="O1386" s="27" t="s">
        <v>128</v>
      </c>
      <c r="P1386" s="27" t="s">
        <v>187</v>
      </c>
      <c r="Q1386" s="29" t="n">
        <v>8547.33</v>
      </c>
      <c r="R1386" s="27" t="s">
        <v>130</v>
      </c>
      <c r="S1386" s="27" t="s">
        <v>223</v>
      </c>
      <c r="T1386" s="27" t="n">
        <v>5</v>
      </c>
    </row>
    <row r="1387" customFormat="false" ht="15" hidden="false" customHeight="false" outlineLevel="0" collapsed="false">
      <c r="A1387" s="30" t="s">
        <v>2858</v>
      </c>
      <c r="B1387" s="30" t="s">
        <v>2581</v>
      </c>
      <c r="C1387" s="30" t="n">
        <v>73</v>
      </c>
      <c r="D1387" s="30" t="s">
        <v>121</v>
      </c>
      <c r="E1387" s="31" t="n">
        <v>45402</v>
      </c>
      <c r="F1387" s="30" t="s">
        <v>2588</v>
      </c>
      <c r="G1387" s="31" t="n">
        <v>45402</v>
      </c>
      <c r="H1387" s="30" t="s">
        <v>168</v>
      </c>
      <c r="I1387" s="30" t="s">
        <v>196</v>
      </c>
      <c r="J1387" s="30" t="s">
        <v>367</v>
      </c>
      <c r="K1387" s="30" t="s">
        <v>138</v>
      </c>
      <c r="L1387" s="30" t="n">
        <v>53</v>
      </c>
      <c r="M1387" s="30" t="n">
        <v>21</v>
      </c>
      <c r="N1387" s="30" t="s">
        <v>127</v>
      </c>
      <c r="O1387" s="30" t="s">
        <v>128</v>
      </c>
      <c r="P1387" s="30" t="s">
        <v>129</v>
      </c>
      <c r="Q1387" s="32" t="n">
        <v>2046.49</v>
      </c>
      <c r="R1387" s="30" t="s">
        <v>130</v>
      </c>
      <c r="S1387" s="30" t="s">
        <v>157</v>
      </c>
      <c r="T1387" s="30" t="n">
        <v>4</v>
      </c>
    </row>
    <row r="1388" customFormat="false" ht="15" hidden="false" customHeight="false" outlineLevel="0" collapsed="false">
      <c r="A1388" s="27" t="s">
        <v>2859</v>
      </c>
      <c r="B1388" s="27" t="s">
        <v>2805</v>
      </c>
      <c r="C1388" s="27" t="n">
        <v>53</v>
      </c>
      <c r="D1388" s="27" t="s">
        <v>121</v>
      </c>
      <c r="E1388" s="28" t="n">
        <v>45620</v>
      </c>
      <c r="F1388" s="27" t="s">
        <v>378</v>
      </c>
      <c r="G1388" s="28" t="n">
        <v>45625</v>
      </c>
      <c r="H1388" s="27" t="s">
        <v>217</v>
      </c>
      <c r="I1388" s="27" t="s">
        <v>282</v>
      </c>
      <c r="J1388" s="27" t="s">
        <v>294</v>
      </c>
      <c r="K1388" s="27" t="s">
        <v>202</v>
      </c>
      <c r="L1388" s="27" t="n">
        <v>6</v>
      </c>
      <c r="M1388" s="27" t="n">
        <v>86</v>
      </c>
      <c r="N1388" s="27" t="s">
        <v>186</v>
      </c>
      <c r="O1388" s="27" t="s">
        <v>139</v>
      </c>
      <c r="P1388" s="27" t="s">
        <v>187</v>
      </c>
      <c r="Q1388" s="29" t="n">
        <v>15950.36</v>
      </c>
      <c r="R1388" s="27" t="s">
        <v>268</v>
      </c>
      <c r="S1388" s="27" t="s">
        <v>131</v>
      </c>
      <c r="T1388" s="27" t="n">
        <v>2</v>
      </c>
    </row>
    <row r="1389" customFormat="false" ht="15" hidden="false" customHeight="false" outlineLevel="0" collapsed="false">
      <c r="A1389" s="30" t="s">
        <v>2860</v>
      </c>
      <c r="B1389" s="30" t="s">
        <v>2861</v>
      </c>
      <c r="C1389" s="30" t="n">
        <v>29</v>
      </c>
      <c r="D1389" s="30" t="s">
        <v>181</v>
      </c>
      <c r="E1389" s="31" t="n">
        <v>45501</v>
      </c>
      <c r="F1389" s="30" t="s">
        <v>494</v>
      </c>
      <c r="G1389" s="31" t="n">
        <v>45501</v>
      </c>
      <c r="H1389" s="30" t="s">
        <v>242</v>
      </c>
      <c r="I1389" s="30" t="s">
        <v>466</v>
      </c>
      <c r="J1389" s="30" t="s">
        <v>422</v>
      </c>
      <c r="K1389" s="30" t="s">
        <v>138</v>
      </c>
      <c r="L1389" s="30" t="n">
        <v>71</v>
      </c>
      <c r="M1389" s="30" t="n">
        <v>34</v>
      </c>
      <c r="N1389" s="30" t="s">
        <v>127</v>
      </c>
      <c r="O1389" s="30" t="s">
        <v>171</v>
      </c>
      <c r="P1389" s="30" t="s">
        <v>129</v>
      </c>
      <c r="Q1389" s="32" t="n">
        <v>2277.61</v>
      </c>
      <c r="R1389" s="30" t="s">
        <v>130</v>
      </c>
      <c r="S1389" s="30" t="s">
        <v>157</v>
      </c>
      <c r="T1389" s="30" t="n">
        <v>3</v>
      </c>
    </row>
    <row r="1390" customFormat="false" ht="15" hidden="false" customHeight="false" outlineLevel="0" collapsed="false">
      <c r="A1390" s="27" t="s">
        <v>2862</v>
      </c>
      <c r="B1390" s="27" t="s">
        <v>2812</v>
      </c>
      <c r="C1390" s="27" t="n">
        <v>56</v>
      </c>
      <c r="D1390" s="27" t="s">
        <v>181</v>
      </c>
      <c r="E1390" s="28" t="n">
        <v>45358</v>
      </c>
      <c r="F1390" s="27" t="s">
        <v>421</v>
      </c>
      <c r="G1390" s="28" t="n">
        <v>45358</v>
      </c>
      <c r="H1390" s="27" t="s">
        <v>183</v>
      </c>
      <c r="I1390" s="27" t="s">
        <v>212</v>
      </c>
      <c r="J1390" s="27" t="s">
        <v>431</v>
      </c>
      <c r="K1390" s="27" t="s">
        <v>156</v>
      </c>
      <c r="L1390" s="27" t="n">
        <v>17</v>
      </c>
      <c r="M1390" s="27" t="n">
        <v>39</v>
      </c>
      <c r="N1390" s="27" t="s">
        <v>127</v>
      </c>
      <c r="O1390" s="27" t="s">
        <v>171</v>
      </c>
      <c r="P1390" s="27" t="s">
        <v>187</v>
      </c>
      <c r="Q1390" s="29" t="n">
        <v>4169.25</v>
      </c>
      <c r="R1390" s="27" t="s">
        <v>172</v>
      </c>
      <c r="S1390" s="27" t="s">
        <v>192</v>
      </c>
      <c r="T1390" s="27" t="n">
        <v>5</v>
      </c>
    </row>
    <row r="1391" customFormat="false" ht="15" hidden="false" customHeight="false" outlineLevel="0" collapsed="false">
      <c r="A1391" s="30" t="s">
        <v>2863</v>
      </c>
      <c r="B1391" s="30" t="s">
        <v>2864</v>
      </c>
      <c r="C1391" s="30" t="n">
        <v>64</v>
      </c>
      <c r="D1391" s="30" t="s">
        <v>121</v>
      </c>
      <c r="E1391" s="31" t="n">
        <v>45531</v>
      </c>
      <c r="F1391" s="30" t="s">
        <v>573</v>
      </c>
      <c r="G1391" s="31" t="n">
        <v>45531</v>
      </c>
      <c r="H1391" s="30" t="s">
        <v>242</v>
      </c>
      <c r="I1391" s="30" t="s">
        <v>315</v>
      </c>
      <c r="J1391" s="30" t="s">
        <v>422</v>
      </c>
      <c r="K1391" s="30" t="s">
        <v>138</v>
      </c>
      <c r="L1391" s="30" t="n">
        <v>73</v>
      </c>
      <c r="M1391" s="30" t="n">
        <v>33</v>
      </c>
      <c r="N1391" s="30" t="s">
        <v>127</v>
      </c>
      <c r="O1391" s="30" t="s">
        <v>139</v>
      </c>
      <c r="P1391" s="30" t="s">
        <v>150</v>
      </c>
      <c r="Q1391" s="32" t="n">
        <v>1494.89</v>
      </c>
      <c r="R1391" s="30" t="s">
        <v>130</v>
      </c>
      <c r="S1391" s="30" t="s">
        <v>131</v>
      </c>
      <c r="T1391" s="30" t="n">
        <v>5</v>
      </c>
    </row>
    <row r="1392" customFormat="false" ht="15" hidden="false" customHeight="false" outlineLevel="0" collapsed="false">
      <c r="A1392" s="27" t="s">
        <v>2865</v>
      </c>
      <c r="B1392" s="27" t="s">
        <v>1549</v>
      </c>
      <c r="C1392" s="27" t="n">
        <v>33</v>
      </c>
      <c r="D1392" s="27" t="s">
        <v>121</v>
      </c>
      <c r="E1392" s="28" t="n">
        <v>45348</v>
      </c>
      <c r="F1392" s="27" t="s">
        <v>1026</v>
      </c>
      <c r="G1392" s="28" t="n">
        <v>45348</v>
      </c>
      <c r="H1392" s="27" t="s">
        <v>135</v>
      </c>
      <c r="I1392" s="27" t="s">
        <v>251</v>
      </c>
      <c r="J1392" s="27" t="s">
        <v>137</v>
      </c>
      <c r="K1392" s="27" t="s">
        <v>138</v>
      </c>
      <c r="L1392" s="27" t="n">
        <v>83</v>
      </c>
      <c r="M1392" s="27" t="n">
        <v>15</v>
      </c>
      <c r="N1392" s="27" t="s">
        <v>127</v>
      </c>
      <c r="O1392" s="27" t="s">
        <v>139</v>
      </c>
      <c r="P1392" s="27" t="s">
        <v>140</v>
      </c>
      <c r="Q1392" s="29" t="n">
        <v>1255.43</v>
      </c>
      <c r="R1392" s="27" t="s">
        <v>130</v>
      </c>
      <c r="S1392" s="27" t="s">
        <v>157</v>
      </c>
      <c r="T1392" s="27" t="n">
        <v>5</v>
      </c>
    </row>
    <row r="1393" customFormat="false" ht="15" hidden="false" customHeight="false" outlineLevel="0" collapsed="false">
      <c r="A1393" s="30" t="s">
        <v>2866</v>
      </c>
      <c r="B1393" s="30" t="s">
        <v>1382</v>
      </c>
      <c r="C1393" s="30" t="n">
        <v>51</v>
      </c>
      <c r="D1393" s="30" t="s">
        <v>493</v>
      </c>
      <c r="E1393" s="31" t="n">
        <v>45501</v>
      </c>
      <c r="F1393" s="30" t="s">
        <v>1257</v>
      </c>
      <c r="G1393" s="31" t="n">
        <v>45501</v>
      </c>
      <c r="H1393" s="30" t="s">
        <v>242</v>
      </c>
      <c r="I1393" s="30" t="s">
        <v>466</v>
      </c>
      <c r="J1393" s="30" t="s">
        <v>316</v>
      </c>
      <c r="K1393" s="30" t="s">
        <v>138</v>
      </c>
      <c r="L1393" s="30" t="n">
        <v>42</v>
      </c>
      <c r="M1393" s="30" t="n">
        <v>44</v>
      </c>
      <c r="N1393" s="30" t="s">
        <v>127</v>
      </c>
      <c r="O1393" s="30" t="s">
        <v>139</v>
      </c>
      <c r="P1393" s="30" t="s">
        <v>129</v>
      </c>
      <c r="Q1393" s="32" t="n">
        <v>2335.73</v>
      </c>
      <c r="R1393" s="30" t="s">
        <v>130</v>
      </c>
      <c r="S1393" s="30" t="s">
        <v>178</v>
      </c>
      <c r="T1393" s="30" t="n">
        <v>4</v>
      </c>
    </row>
    <row r="1394" customFormat="false" ht="15" hidden="false" customHeight="false" outlineLevel="0" collapsed="false">
      <c r="A1394" s="27" t="s">
        <v>2867</v>
      </c>
      <c r="B1394" s="27" t="s">
        <v>2868</v>
      </c>
      <c r="C1394" s="27" t="n">
        <v>38</v>
      </c>
      <c r="D1394" s="27" t="s">
        <v>181</v>
      </c>
      <c r="E1394" s="28" t="n">
        <v>45393</v>
      </c>
      <c r="F1394" s="27" t="s">
        <v>216</v>
      </c>
      <c r="G1394" s="28" t="n">
        <v>45394</v>
      </c>
      <c r="H1394" s="27" t="s">
        <v>236</v>
      </c>
      <c r="I1394" s="27" t="s">
        <v>323</v>
      </c>
      <c r="J1394" s="27" t="s">
        <v>375</v>
      </c>
      <c r="K1394" s="27" t="s">
        <v>126</v>
      </c>
      <c r="L1394" s="27" t="n">
        <v>13</v>
      </c>
      <c r="M1394" s="27" t="n">
        <v>139</v>
      </c>
      <c r="N1394" s="27" t="s">
        <v>186</v>
      </c>
      <c r="O1394" s="27" t="s">
        <v>149</v>
      </c>
      <c r="P1394" s="27" t="s">
        <v>150</v>
      </c>
      <c r="Q1394" s="29" t="n">
        <v>8247.94</v>
      </c>
      <c r="R1394" s="27" t="s">
        <v>130</v>
      </c>
      <c r="S1394" s="27" t="s">
        <v>178</v>
      </c>
      <c r="T1394" s="27" t="n">
        <v>5</v>
      </c>
    </row>
    <row r="1395" customFormat="false" ht="15" hidden="false" customHeight="false" outlineLevel="0" collapsed="false">
      <c r="A1395" s="30" t="s">
        <v>2869</v>
      </c>
      <c r="B1395" s="30" t="s">
        <v>296</v>
      </c>
      <c r="C1395" s="30" t="n">
        <v>37</v>
      </c>
      <c r="D1395" s="30" t="s">
        <v>121</v>
      </c>
      <c r="E1395" s="31" t="n">
        <v>45563</v>
      </c>
      <c r="F1395" s="30" t="s">
        <v>546</v>
      </c>
      <c r="G1395" s="31" t="n">
        <v>45563</v>
      </c>
      <c r="H1395" s="30" t="s">
        <v>217</v>
      </c>
      <c r="I1395" s="30" t="s">
        <v>344</v>
      </c>
      <c r="J1395" s="30" t="s">
        <v>388</v>
      </c>
      <c r="K1395" s="30" t="s">
        <v>138</v>
      </c>
      <c r="L1395" s="30" t="n">
        <v>82</v>
      </c>
      <c r="M1395" s="30" t="n">
        <v>40</v>
      </c>
      <c r="N1395" s="30" t="s">
        <v>127</v>
      </c>
      <c r="O1395" s="30" t="s">
        <v>139</v>
      </c>
      <c r="P1395" s="30" t="s">
        <v>129</v>
      </c>
      <c r="Q1395" s="32" t="n">
        <v>1533.93</v>
      </c>
      <c r="R1395" s="30" t="s">
        <v>130</v>
      </c>
      <c r="S1395" s="30" t="s">
        <v>141</v>
      </c>
      <c r="T1395" s="30" t="n">
        <v>3</v>
      </c>
    </row>
    <row r="1396" customFormat="false" ht="15" hidden="false" customHeight="false" outlineLevel="0" collapsed="false">
      <c r="A1396" s="27" t="s">
        <v>2870</v>
      </c>
      <c r="B1396" s="27" t="s">
        <v>1334</v>
      </c>
      <c r="C1396" s="27" t="n">
        <v>85</v>
      </c>
      <c r="D1396" s="27" t="s">
        <v>121</v>
      </c>
      <c r="E1396" s="28" t="n">
        <v>45653</v>
      </c>
      <c r="F1396" s="27" t="s">
        <v>1250</v>
      </c>
      <c r="G1396" s="28" t="n">
        <v>45655</v>
      </c>
      <c r="H1396" s="27" t="s">
        <v>168</v>
      </c>
      <c r="I1396" s="27" t="s">
        <v>196</v>
      </c>
      <c r="J1396" s="27" t="s">
        <v>371</v>
      </c>
      <c r="K1396" s="27" t="s">
        <v>156</v>
      </c>
      <c r="L1396" s="27" t="n">
        <v>24</v>
      </c>
      <c r="M1396" s="27" t="n">
        <v>81</v>
      </c>
      <c r="N1396" s="27" t="s">
        <v>186</v>
      </c>
      <c r="O1396" s="27" t="s">
        <v>128</v>
      </c>
      <c r="P1396" s="27" t="s">
        <v>150</v>
      </c>
      <c r="Q1396" s="29" t="n">
        <v>4144.24</v>
      </c>
      <c r="R1396" s="27" t="s">
        <v>268</v>
      </c>
      <c r="S1396" s="27" t="s">
        <v>157</v>
      </c>
      <c r="T1396" s="27" t="n">
        <v>4</v>
      </c>
    </row>
    <row r="1397" customFormat="false" ht="15" hidden="false" customHeight="false" outlineLevel="0" collapsed="false">
      <c r="A1397" s="30" t="s">
        <v>2871</v>
      </c>
      <c r="B1397" s="30" t="s">
        <v>1036</v>
      </c>
      <c r="C1397" s="30" t="n">
        <v>70</v>
      </c>
      <c r="D1397" s="30" t="s">
        <v>121</v>
      </c>
      <c r="E1397" s="31" t="n">
        <v>45577</v>
      </c>
      <c r="F1397" s="30" t="s">
        <v>329</v>
      </c>
      <c r="G1397" s="31" t="n">
        <v>45577</v>
      </c>
      <c r="H1397" s="30" t="s">
        <v>236</v>
      </c>
      <c r="I1397" s="30" t="s">
        <v>237</v>
      </c>
      <c r="J1397" s="30" t="s">
        <v>287</v>
      </c>
      <c r="K1397" s="30" t="s">
        <v>156</v>
      </c>
      <c r="L1397" s="30" t="n">
        <v>53</v>
      </c>
      <c r="M1397" s="30" t="n">
        <v>79</v>
      </c>
      <c r="N1397" s="30" t="s">
        <v>127</v>
      </c>
      <c r="O1397" s="30" t="s">
        <v>139</v>
      </c>
      <c r="P1397" s="30" t="s">
        <v>187</v>
      </c>
      <c r="Q1397" s="32" t="n">
        <v>5134.71</v>
      </c>
      <c r="R1397" s="30" t="s">
        <v>130</v>
      </c>
      <c r="S1397" s="30" t="s">
        <v>192</v>
      </c>
      <c r="T1397" s="30" t="n">
        <v>2</v>
      </c>
    </row>
    <row r="1398" customFormat="false" ht="15" hidden="false" customHeight="false" outlineLevel="0" collapsed="false">
      <c r="A1398" s="27" t="s">
        <v>2872</v>
      </c>
      <c r="B1398" s="27" t="s">
        <v>1324</v>
      </c>
      <c r="C1398" s="27" t="n">
        <v>53</v>
      </c>
      <c r="D1398" s="27" t="s">
        <v>121</v>
      </c>
      <c r="E1398" s="28" t="n">
        <v>45611</v>
      </c>
      <c r="F1398" s="27" t="s">
        <v>353</v>
      </c>
      <c r="G1398" s="28" t="n">
        <v>45611</v>
      </c>
      <c r="H1398" s="27" t="s">
        <v>236</v>
      </c>
      <c r="I1398" s="27" t="s">
        <v>237</v>
      </c>
      <c r="J1398" s="27" t="s">
        <v>267</v>
      </c>
      <c r="K1398" s="27" t="s">
        <v>138</v>
      </c>
      <c r="L1398" s="27" t="n">
        <v>88</v>
      </c>
      <c r="M1398" s="27" t="n">
        <v>27</v>
      </c>
      <c r="N1398" s="27" t="s">
        <v>127</v>
      </c>
      <c r="O1398" s="27" t="s">
        <v>139</v>
      </c>
      <c r="P1398" s="27" t="s">
        <v>129</v>
      </c>
      <c r="Q1398" s="29" t="n">
        <v>2658.96</v>
      </c>
      <c r="R1398" s="27" t="s">
        <v>130</v>
      </c>
      <c r="S1398" s="27" t="s">
        <v>131</v>
      </c>
      <c r="T1398" s="27" t="n">
        <v>4</v>
      </c>
    </row>
    <row r="1399" customFormat="false" ht="15" hidden="false" customHeight="false" outlineLevel="0" collapsed="false">
      <c r="A1399" s="30" t="s">
        <v>2873</v>
      </c>
      <c r="B1399" s="30" t="s">
        <v>1019</v>
      </c>
      <c r="C1399" s="30" t="n">
        <v>21</v>
      </c>
      <c r="D1399" s="30" t="s">
        <v>121</v>
      </c>
      <c r="E1399" s="31" t="n">
        <v>45376</v>
      </c>
      <c r="F1399" s="30" t="s">
        <v>1674</v>
      </c>
      <c r="G1399" s="31" t="n">
        <v>45378</v>
      </c>
      <c r="H1399" s="30" t="s">
        <v>206</v>
      </c>
      <c r="I1399" s="30" t="s">
        <v>300</v>
      </c>
      <c r="J1399" s="30" t="s">
        <v>208</v>
      </c>
      <c r="K1399" s="30" t="s">
        <v>126</v>
      </c>
      <c r="L1399" s="30" t="n">
        <v>11</v>
      </c>
      <c r="M1399" s="30" t="n">
        <v>45</v>
      </c>
      <c r="N1399" s="30" t="s">
        <v>186</v>
      </c>
      <c r="O1399" s="30" t="s">
        <v>128</v>
      </c>
      <c r="P1399" s="30" t="s">
        <v>140</v>
      </c>
      <c r="Q1399" s="32" t="n">
        <v>7213.89</v>
      </c>
      <c r="R1399" s="30" t="s">
        <v>130</v>
      </c>
      <c r="S1399" s="30" t="s">
        <v>131</v>
      </c>
      <c r="T1399" s="30" t="n">
        <v>3</v>
      </c>
    </row>
    <row r="1400" customFormat="false" ht="15" hidden="false" customHeight="false" outlineLevel="0" collapsed="false">
      <c r="A1400" s="27" t="s">
        <v>2874</v>
      </c>
      <c r="B1400" s="27" t="s">
        <v>2875</v>
      </c>
      <c r="C1400" s="27" t="n">
        <v>25</v>
      </c>
      <c r="D1400" s="27" t="s">
        <v>121</v>
      </c>
      <c r="E1400" s="28" t="n">
        <v>45566</v>
      </c>
      <c r="F1400" s="27" t="s">
        <v>421</v>
      </c>
      <c r="G1400" s="28" t="n">
        <v>45567</v>
      </c>
      <c r="H1400" s="27" t="s">
        <v>242</v>
      </c>
      <c r="I1400" s="27" t="s">
        <v>243</v>
      </c>
      <c r="J1400" s="27" t="s">
        <v>422</v>
      </c>
      <c r="K1400" s="27" t="s">
        <v>138</v>
      </c>
      <c r="L1400" s="27" t="n">
        <v>44</v>
      </c>
      <c r="M1400" s="27" t="n">
        <v>39</v>
      </c>
      <c r="N1400" s="27" t="s">
        <v>186</v>
      </c>
      <c r="O1400" s="27" t="s">
        <v>128</v>
      </c>
      <c r="P1400" s="27" t="s">
        <v>150</v>
      </c>
      <c r="Q1400" s="29" t="n">
        <v>2792.48</v>
      </c>
      <c r="R1400" s="27" t="s">
        <v>130</v>
      </c>
      <c r="S1400" s="27" t="s">
        <v>734</v>
      </c>
      <c r="T1400" s="27" t="n">
        <v>5</v>
      </c>
    </row>
    <row r="1401" customFormat="false" ht="15" hidden="false" customHeight="false" outlineLevel="0" collapsed="false">
      <c r="A1401" s="30" t="s">
        <v>2876</v>
      </c>
      <c r="B1401" s="30" t="s">
        <v>2877</v>
      </c>
      <c r="C1401" s="30" t="n">
        <v>29</v>
      </c>
      <c r="D1401" s="30" t="s">
        <v>181</v>
      </c>
      <c r="E1401" s="31" t="n">
        <v>45627</v>
      </c>
      <c r="F1401" s="30" t="s">
        <v>370</v>
      </c>
      <c r="G1401" s="31" t="n">
        <v>45628</v>
      </c>
      <c r="H1401" s="30" t="s">
        <v>168</v>
      </c>
      <c r="I1401" s="30" t="s">
        <v>169</v>
      </c>
      <c r="J1401" s="30" t="s">
        <v>191</v>
      </c>
      <c r="K1401" s="30" t="s">
        <v>126</v>
      </c>
      <c r="L1401" s="30" t="n">
        <v>37</v>
      </c>
      <c r="M1401" s="30" t="n">
        <v>146</v>
      </c>
      <c r="N1401" s="30" t="s">
        <v>127</v>
      </c>
      <c r="O1401" s="30" t="s">
        <v>128</v>
      </c>
      <c r="P1401" s="30" t="s">
        <v>150</v>
      </c>
      <c r="Q1401" s="32" t="n">
        <v>9316.28</v>
      </c>
      <c r="R1401" s="30" t="s">
        <v>130</v>
      </c>
      <c r="S1401" s="30" t="s">
        <v>178</v>
      </c>
      <c r="T1401" s="30" t="n">
        <v>5</v>
      </c>
    </row>
    <row r="1402" customFormat="false" ht="15" hidden="false" customHeight="false" outlineLevel="0" collapsed="false">
      <c r="A1402" s="27" t="s">
        <v>2878</v>
      </c>
      <c r="B1402" s="27" t="s">
        <v>400</v>
      </c>
      <c r="C1402" s="27" t="n">
        <v>0</v>
      </c>
      <c r="D1402" s="27" t="s">
        <v>121</v>
      </c>
      <c r="E1402" s="28" t="n">
        <v>45296</v>
      </c>
      <c r="F1402" s="27" t="s">
        <v>1384</v>
      </c>
      <c r="G1402" s="28" t="n">
        <v>45296</v>
      </c>
      <c r="H1402" s="27" t="s">
        <v>146</v>
      </c>
      <c r="I1402" s="27" t="s">
        <v>176</v>
      </c>
      <c r="J1402" s="27" t="s">
        <v>568</v>
      </c>
      <c r="K1402" s="27" t="s">
        <v>138</v>
      </c>
      <c r="L1402" s="27" t="n">
        <v>74</v>
      </c>
      <c r="M1402" s="27" t="n">
        <v>35</v>
      </c>
      <c r="N1402" s="27" t="s">
        <v>127</v>
      </c>
      <c r="O1402" s="27" t="s">
        <v>128</v>
      </c>
      <c r="P1402" s="27" t="s">
        <v>187</v>
      </c>
      <c r="Q1402" s="29" t="n">
        <v>2280.39</v>
      </c>
      <c r="R1402" s="27" t="s">
        <v>130</v>
      </c>
      <c r="S1402" s="27" t="s">
        <v>178</v>
      </c>
      <c r="T1402" s="27" t="n">
        <v>3</v>
      </c>
    </row>
    <row r="1403" customFormat="false" ht="15" hidden="false" customHeight="false" outlineLevel="0" collapsed="false">
      <c r="A1403" s="30" t="s">
        <v>2879</v>
      </c>
      <c r="B1403" s="30" t="s">
        <v>2880</v>
      </c>
      <c r="C1403" s="30" t="n">
        <v>43</v>
      </c>
      <c r="D1403" s="30" t="s">
        <v>121</v>
      </c>
      <c r="E1403" s="31" t="n">
        <v>45601</v>
      </c>
      <c r="F1403" s="30" t="s">
        <v>398</v>
      </c>
      <c r="G1403" s="31" t="n">
        <v>45601</v>
      </c>
      <c r="H1403" s="30" t="s">
        <v>168</v>
      </c>
      <c r="I1403" s="30" t="s">
        <v>366</v>
      </c>
      <c r="J1403" s="30" t="s">
        <v>367</v>
      </c>
      <c r="K1403" s="30" t="s">
        <v>138</v>
      </c>
      <c r="L1403" s="30" t="n">
        <v>66</v>
      </c>
      <c r="M1403" s="30" t="n">
        <v>30</v>
      </c>
      <c r="N1403" s="30" t="s">
        <v>127</v>
      </c>
      <c r="O1403" s="30" t="s">
        <v>149</v>
      </c>
      <c r="P1403" s="30" t="s">
        <v>187</v>
      </c>
      <c r="Q1403" s="32"/>
      <c r="R1403" s="30" t="s">
        <v>172</v>
      </c>
      <c r="S1403" s="30" t="s">
        <v>131</v>
      </c>
      <c r="T1403" s="30" t="n">
        <v>4</v>
      </c>
    </row>
    <row r="1404" customFormat="false" ht="15" hidden="false" customHeight="false" outlineLevel="0" collapsed="false">
      <c r="A1404" s="27" t="s">
        <v>2881</v>
      </c>
      <c r="B1404" s="27" t="s">
        <v>1864</v>
      </c>
      <c r="C1404" s="27" t="n">
        <v>27</v>
      </c>
      <c r="D1404" s="27" t="s">
        <v>181</v>
      </c>
      <c r="E1404" s="28" t="n">
        <v>45629</v>
      </c>
      <c r="F1404" s="27" t="s">
        <v>1511</v>
      </c>
      <c r="G1404" s="28" t="n">
        <v>45633</v>
      </c>
      <c r="H1404" s="27" t="s">
        <v>217</v>
      </c>
      <c r="I1404" s="27" t="s">
        <v>392</v>
      </c>
      <c r="J1404" s="27" t="s">
        <v>294</v>
      </c>
      <c r="K1404" s="27" t="s">
        <v>126</v>
      </c>
      <c r="L1404" s="27" t="n">
        <v>21</v>
      </c>
      <c r="M1404" s="27" t="n">
        <v>114</v>
      </c>
      <c r="N1404" s="27" t="s">
        <v>186</v>
      </c>
      <c r="O1404" s="27" t="s">
        <v>149</v>
      </c>
      <c r="P1404" s="27" t="s">
        <v>140</v>
      </c>
      <c r="Q1404" s="29" t="n">
        <v>8762.41</v>
      </c>
      <c r="R1404" s="27" t="s">
        <v>130</v>
      </c>
      <c r="S1404" s="27" t="s">
        <v>164</v>
      </c>
      <c r="T1404" s="27" t="n">
        <v>4</v>
      </c>
    </row>
    <row r="1405" customFormat="false" ht="15" hidden="false" customHeight="false" outlineLevel="0" collapsed="false">
      <c r="A1405" s="30" t="s">
        <v>2882</v>
      </c>
      <c r="B1405" s="30" t="s">
        <v>2883</v>
      </c>
      <c r="C1405" s="30" t="n">
        <v>36</v>
      </c>
      <c r="D1405" s="30" t="s">
        <v>486</v>
      </c>
      <c r="E1405" s="31" t="n">
        <v>45636</v>
      </c>
      <c r="F1405" s="30" t="s">
        <v>1472</v>
      </c>
      <c r="G1405" s="31" t="n">
        <v>45642</v>
      </c>
      <c r="H1405" s="30" t="s">
        <v>183</v>
      </c>
      <c r="I1405" s="30" t="s">
        <v>430</v>
      </c>
      <c r="J1405" s="30" t="s">
        <v>411</v>
      </c>
      <c r="K1405" s="30" t="s">
        <v>126</v>
      </c>
      <c r="L1405" s="30" t="n">
        <v>5</v>
      </c>
      <c r="M1405" s="30" t="n">
        <v>135</v>
      </c>
      <c r="N1405" s="30" t="s">
        <v>127</v>
      </c>
      <c r="O1405" s="30" t="s">
        <v>139</v>
      </c>
      <c r="P1405" s="30" t="s">
        <v>150</v>
      </c>
      <c r="Q1405" s="32" t="n">
        <v>9429.03</v>
      </c>
      <c r="R1405" s="30" t="s">
        <v>172</v>
      </c>
      <c r="S1405" s="30" t="s">
        <v>335</v>
      </c>
      <c r="T1405" s="30" t="n">
        <v>4</v>
      </c>
    </row>
    <row r="1406" customFormat="false" ht="15" hidden="false" customHeight="false" outlineLevel="0" collapsed="false">
      <c r="A1406" s="27" t="s">
        <v>2884</v>
      </c>
      <c r="B1406" s="27" t="s">
        <v>159</v>
      </c>
      <c r="C1406" s="27" t="n">
        <v>32</v>
      </c>
      <c r="D1406" s="27" t="s">
        <v>121</v>
      </c>
      <c r="E1406" s="28" t="n">
        <v>45527</v>
      </c>
      <c r="F1406" s="27" t="s">
        <v>638</v>
      </c>
      <c r="G1406" s="28" t="n">
        <v>45529</v>
      </c>
      <c r="H1406" s="27" t="s">
        <v>242</v>
      </c>
      <c r="I1406" s="27" t="s">
        <v>243</v>
      </c>
      <c r="J1406" s="27" t="s">
        <v>401</v>
      </c>
      <c r="K1406" s="27" t="s">
        <v>156</v>
      </c>
      <c r="L1406" s="27" t="n">
        <v>59</v>
      </c>
      <c r="M1406" s="27" t="n">
        <v>54</v>
      </c>
      <c r="N1406" s="27" t="s">
        <v>127</v>
      </c>
      <c r="O1406" s="27" t="s">
        <v>128</v>
      </c>
      <c r="P1406" s="27" t="s">
        <v>150</v>
      </c>
      <c r="Q1406" s="29" t="n">
        <v>4311.72</v>
      </c>
      <c r="R1406" s="27" t="s">
        <v>130</v>
      </c>
      <c r="S1406" s="27" t="s">
        <v>335</v>
      </c>
      <c r="T1406" s="27" t="n">
        <v>3</v>
      </c>
    </row>
    <row r="1407" customFormat="false" ht="15" hidden="false" customHeight="false" outlineLevel="0" collapsed="false">
      <c r="A1407" s="30" t="s">
        <v>2885</v>
      </c>
      <c r="B1407" s="30" t="s">
        <v>1625</v>
      </c>
      <c r="C1407" s="30" t="n">
        <v>43</v>
      </c>
      <c r="D1407" s="30" t="s">
        <v>121</v>
      </c>
      <c r="E1407" s="31" t="n">
        <v>45351</v>
      </c>
      <c r="F1407" s="30" t="s">
        <v>1579</v>
      </c>
      <c r="G1407" s="31" t="n">
        <v>45351</v>
      </c>
      <c r="H1407" s="30" t="s">
        <v>168</v>
      </c>
      <c r="I1407" s="30" t="s">
        <v>169</v>
      </c>
      <c r="J1407" s="30" t="s">
        <v>371</v>
      </c>
      <c r="K1407" s="30" t="s">
        <v>138</v>
      </c>
      <c r="L1407" s="30" t="n">
        <v>71</v>
      </c>
      <c r="M1407" s="30" t="n">
        <v>29</v>
      </c>
      <c r="N1407" s="30" t="s">
        <v>186</v>
      </c>
      <c r="O1407" s="30" t="s">
        <v>128</v>
      </c>
      <c r="P1407" s="30" t="s">
        <v>187</v>
      </c>
      <c r="Q1407" s="32" t="n">
        <v>2237.28</v>
      </c>
      <c r="R1407" s="30" t="s">
        <v>130</v>
      </c>
      <c r="S1407" s="30" t="s">
        <v>157</v>
      </c>
      <c r="T1407" s="30" t="n">
        <v>4</v>
      </c>
    </row>
    <row r="1408" customFormat="false" ht="15" hidden="false" customHeight="false" outlineLevel="0" collapsed="false">
      <c r="A1408" s="27" t="s">
        <v>1039</v>
      </c>
      <c r="B1408" s="27" t="s">
        <v>362</v>
      </c>
      <c r="C1408" s="27" t="n">
        <v>66</v>
      </c>
      <c r="D1408" s="27" t="s">
        <v>181</v>
      </c>
      <c r="E1408" s="28" t="n">
        <v>45605</v>
      </c>
      <c r="F1408" s="27" t="s">
        <v>414</v>
      </c>
      <c r="G1408" s="28" t="n">
        <v>45605</v>
      </c>
      <c r="H1408" s="27" t="s">
        <v>123</v>
      </c>
      <c r="I1408" s="27" t="s">
        <v>124</v>
      </c>
      <c r="J1408" s="27" t="s">
        <v>125</v>
      </c>
      <c r="K1408" s="27" t="s">
        <v>156</v>
      </c>
      <c r="L1408" s="27" t="n">
        <v>71</v>
      </c>
      <c r="M1408" s="27" t="n">
        <v>35</v>
      </c>
      <c r="N1408" s="27" t="s">
        <v>186</v>
      </c>
      <c r="O1408" s="27" t="s">
        <v>128</v>
      </c>
      <c r="P1408" s="27" t="s">
        <v>187</v>
      </c>
      <c r="Q1408" s="29" t="n">
        <v>3798.42</v>
      </c>
      <c r="R1408" s="27" t="s">
        <v>172</v>
      </c>
      <c r="S1408" s="27" t="s">
        <v>178</v>
      </c>
      <c r="T1408" s="27" t="n">
        <v>3</v>
      </c>
    </row>
    <row r="1409" customFormat="false" ht="15" hidden="false" customHeight="false" outlineLevel="0" collapsed="false">
      <c r="A1409" s="30" t="s">
        <v>2886</v>
      </c>
      <c r="B1409" s="30" t="s">
        <v>2202</v>
      </c>
      <c r="C1409" s="30" t="n">
        <v>56</v>
      </c>
      <c r="D1409" s="30" t="s">
        <v>144</v>
      </c>
      <c r="E1409" s="31" t="n">
        <v>45649</v>
      </c>
      <c r="F1409" s="30" t="s">
        <v>1016</v>
      </c>
      <c r="G1409" s="31" t="n">
        <v>45650</v>
      </c>
      <c r="H1409" s="30" t="s">
        <v>206</v>
      </c>
      <c r="I1409" s="30" t="s">
        <v>232</v>
      </c>
      <c r="J1409" s="30" t="s">
        <v>593</v>
      </c>
      <c r="K1409" s="30" t="s">
        <v>156</v>
      </c>
      <c r="L1409" s="30" t="n">
        <v>16</v>
      </c>
      <c r="M1409" s="30" t="n">
        <v>37</v>
      </c>
      <c r="N1409" s="30" t="s">
        <v>186</v>
      </c>
      <c r="O1409" s="30" t="s">
        <v>128</v>
      </c>
      <c r="P1409" s="30" t="s">
        <v>150</v>
      </c>
      <c r="Q1409" s="32" t="n">
        <v>4130.25</v>
      </c>
      <c r="R1409" s="30" t="s">
        <v>130</v>
      </c>
      <c r="S1409" s="30" t="s">
        <v>178</v>
      </c>
      <c r="T1409" s="30" t="n">
        <v>5</v>
      </c>
    </row>
    <row r="1410" customFormat="false" ht="15" hidden="false" customHeight="false" outlineLevel="0" collapsed="false">
      <c r="A1410" s="27" t="s">
        <v>2887</v>
      </c>
      <c r="B1410" s="27" t="s">
        <v>1310</v>
      </c>
      <c r="C1410" s="27" t="n">
        <v>22</v>
      </c>
      <c r="D1410" s="27" t="s">
        <v>121</v>
      </c>
      <c r="E1410" s="28" t="n">
        <v>45573</v>
      </c>
      <c r="F1410" s="27" t="s">
        <v>394</v>
      </c>
      <c r="G1410" s="28" t="n">
        <v>45573</v>
      </c>
      <c r="H1410" s="27" t="s">
        <v>206</v>
      </c>
      <c r="I1410" s="27" t="s">
        <v>300</v>
      </c>
      <c r="J1410" s="27" t="s">
        <v>233</v>
      </c>
      <c r="K1410" s="27" t="s">
        <v>138</v>
      </c>
      <c r="L1410" s="27" t="n">
        <v>87</v>
      </c>
      <c r="M1410" s="27" t="n">
        <v>29</v>
      </c>
      <c r="N1410" s="27" t="s">
        <v>127</v>
      </c>
      <c r="O1410" s="27" t="s">
        <v>139</v>
      </c>
      <c r="P1410" s="27" t="s">
        <v>150</v>
      </c>
      <c r="Q1410" s="29" t="n">
        <v>1503.04</v>
      </c>
      <c r="R1410" s="27" t="s">
        <v>130</v>
      </c>
      <c r="S1410" s="27" t="s">
        <v>197</v>
      </c>
      <c r="T1410" s="27" t="n">
        <v>4</v>
      </c>
    </row>
    <row r="1411" customFormat="false" ht="15" hidden="false" customHeight="false" outlineLevel="0" collapsed="false">
      <c r="A1411" s="30" t="s">
        <v>2888</v>
      </c>
      <c r="B1411" s="30" t="s">
        <v>2889</v>
      </c>
      <c r="C1411" s="30" t="n">
        <v>40</v>
      </c>
      <c r="D1411" s="30" t="s">
        <v>121</v>
      </c>
      <c r="E1411" s="31" t="n">
        <v>45300</v>
      </c>
      <c r="F1411" s="30" t="s">
        <v>326</v>
      </c>
      <c r="G1411" s="31" t="n">
        <v>45300</v>
      </c>
      <c r="H1411" s="30" t="s">
        <v>242</v>
      </c>
      <c r="I1411" s="30" t="s">
        <v>243</v>
      </c>
      <c r="J1411" s="30" t="s">
        <v>244</v>
      </c>
      <c r="K1411" s="30" t="s">
        <v>138</v>
      </c>
      <c r="L1411" s="30" t="n">
        <v>33</v>
      </c>
      <c r="M1411" s="30" t="n">
        <v>20</v>
      </c>
      <c r="N1411" s="30" t="s">
        <v>127</v>
      </c>
      <c r="O1411" s="30" t="s">
        <v>139</v>
      </c>
      <c r="P1411" s="30" t="s">
        <v>187</v>
      </c>
      <c r="Q1411" s="32" t="n">
        <v>1864.07</v>
      </c>
      <c r="R1411" s="30" t="s">
        <v>130</v>
      </c>
      <c r="S1411" s="30" t="s">
        <v>164</v>
      </c>
      <c r="T1411" s="30" t="n">
        <v>5</v>
      </c>
    </row>
    <row r="1412" customFormat="false" ht="15" hidden="false" customHeight="false" outlineLevel="0" collapsed="false">
      <c r="A1412" s="27" t="s">
        <v>2890</v>
      </c>
      <c r="B1412" s="27" t="s">
        <v>1776</v>
      </c>
      <c r="C1412" s="27" t="n">
        <v>64</v>
      </c>
      <c r="D1412" s="27" t="s">
        <v>181</v>
      </c>
      <c r="E1412" s="28" t="n">
        <v>45570</v>
      </c>
      <c r="F1412" s="27" t="s">
        <v>226</v>
      </c>
      <c r="G1412" s="28" t="n">
        <v>45570</v>
      </c>
      <c r="H1412" s="27" t="s">
        <v>183</v>
      </c>
      <c r="I1412" s="27" t="s">
        <v>184</v>
      </c>
      <c r="J1412" s="27" t="s">
        <v>411</v>
      </c>
      <c r="K1412" s="27" t="s">
        <v>138</v>
      </c>
      <c r="L1412" s="27" t="n">
        <v>24</v>
      </c>
      <c r="M1412" s="27" t="n">
        <v>43</v>
      </c>
      <c r="N1412" s="27" t="s">
        <v>186</v>
      </c>
      <c r="O1412" s="27" t="s">
        <v>128</v>
      </c>
      <c r="P1412" s="27" t="s">
        <v>140</v>
      </c>
      <c r="Q1412" s="29" t="n">
        <v>2187.59</v>
      </c>
      <c r="R1412" s="27" t="s">
        <v>130</v>
      </c>
      <c r="S1412" s="27" t="s">
        <v>500</v>
      </c>
      <c r="T1412" s="27" t="n">
        <v>5</v>
      </c>
    </row>
    <row r="1413" customFormat="false" ht="15" hidden="false" customHeight="false" outlineLevel="0" collapsed="false">
      <c r="A1413" s="30" t="s">
        <v>2891</v>
      </c>
      <c r="B1413" s="30" t="s">
        <v>522</v>
      </c>
      <c r="C1413" s="30" t="n">
        <v>61</v>
      </c>
      <c r="D1413" s="30" t="s">
        <v>181</v>
      </c>
      <c r="E1413" s="31" t="n">
        <v>45337</v>
      </c>
      <c r="F1413" s="30" t="s">
        <v>1271</v>
      </c>
      <c r="G1413" s="31" t="n">
        <v>45337</v>
      </c>
      <c r="H1413" s="30" t="s">
        <v>206</v>
      </c>
      <c r="I1413" s="30" t="s">
        <v>300</v>
      </c>
      <c r="J1413" s="30" t="s">
        <v>208</v>
      </c>
      <c r="K1413" s="30" t="s">
        <v>138</v>
      </c>
      <c r="L1413" s="30" t="n">
        <v>32</v>
      </c>
      <c r="M1413" s="30" t="n">
        <v>27</v>
      </c>
      <c r="N1413" s="30" t="s">
        <v>127</v>
      </c>
      <c r="O1413" s="30" t="s">
        <v>128</v>
      </c>
      <c r="P1413" s="30" t="s">
        <v>187</v>
      </c>
      <c r="Q1413" s="32" t="n">
        <v>2270.47</v>
      </c>
      <c r="R1413" s="30" t="s">
        <v>130</v>
      </c>
      <c r="S1413" s="30" t="s">
        <v>157</v>
      </c>
      <c r="T1413" s="30" t="n">
        <v>4</v>
      </c>
    </row>
    <row r="1414" customFormat="false" ht="15" hidden="false" customHeight="false" outlineLevel="0" collapsed="false">
      <c r="A1414" s="27" t="s">
        <v>2892</v>
      </c>
      <c r="B1414" s="27" t="s">
        <v>822</v>
      </c>
      <c r="C1414" s="27" t="n">
        <v>55</v>
      </c>
      <c r="D1414" s="27" t="s">
        <v>181</v>
      </c>
      <c r="E1414" s="28" t="n">
        <v>45504</v>
      </c>
      <c r="F1414" s="27" t="s">
        <v>1150</v>
      </c>
      <c r="G1414" s="28" t="n">
        <v>45504</v>
      </c>
      <c r="H1414" s="27" t="s">
        <v>123</v>
      </c>
      <c r="I1414" s="27" t="s">
        <v>124</v>
      </c>
      <c r="J1414" s="27" t="s">
        <v>125</v>
      </c>
      <c r="K1414" s="27" t="s">
        <v>138</v>
      </c>
      <c r="L1414" s="27" t="n">
        <v>67</v>
      </c>
      <c r="M1414" s="27" t="n">
        <v>37</v>
      </c>
      <c r="N1414" s="27" t="s">
        <v>127</v>
      </c>
      <c r="O1414" s="27" t="s">
        <v>139</v>
      </c>
      <c r="P1414" s="27" t="s">
        <v>140</v>
      </c>
      <c r="Q1414" s="29" t="n">
        <v>1158.22</v>
      </c>
      <c r="R1414" s="27" t="s">
        <v>130</v>
      </c>
      <c r="S1414" s="27" t="s">
        <v>141</v>
      </c>
      <c r="T1414" s="27" t="n">
        <v>5</v>
      </c>
    </row>
    <row r="1415" customFormat="false" ht="15" hidden="false" customHeight="false" outlineLevel="0" collapsed="false">
      <c r="A1415" s="30" t="s">
        <v>2893</v>
      </c>
      <c r="B1415" s="30" t="s">
        <v>1460</v>
      </c>
      <c r="C1415" s="30" t="n">
        <v>72</v>
      </c>
      <c r="D1415" s="30" t="s">
        <v>121</v>
      </c>
      <c r="E1415" s="31" t="n">
        <v>45371</v>
      </c>
      <c r="F1415" s="30" t="s">
        <v>1739</v>
      </c>
      <c r="G1415" s="31" t="n">
        <v>45376</v>
      </c>
      <c r="H1415" s="30" t="s">
        <v>217</v>
      </c>
      <c r="I1415" s="30"/>
      <c r="J1415" s="30" t="s">
        <v>283</v>
      </c>
      <c r="K1415" s="30" t="s">
        <v>126</v>
      </c>
      <c r="L1415" s="30" t="n">
        <v>15</v>
      </c>
      <c r="M1415" s="30" t="n">
        <v>78</v>
      </c>
      <c r="N1415" s="30" t="s">
        <v>186</v>
      </c>
      <c r="O1415" s="30" t="s">
        <v>171</v>
      </c>
      <c r="P1415" s="30" t="s">
        <v>150</v>
      </c>
      <c r="Q1415" s="32" t="n">
        <v>7523.39</v>
      </c>
      <c r="R1415" s="30" t="s">
        <v>268</v>
      </c>
      <c r="S1415" s="30" t="s">
        <v>178</v>
      </c>
      <c r="T1415" s="30" t="n">
        <v>5</v>
      </c>
    </row>
    <row r="1416" customFormat="false" ht="15" hidden="false" customHeight="false" outlineLevel="0" collapsed="false">
      <c r="A1416" s="27" t="s">
        <v>2894</v>
      </c>
      <c r="B1416" s="27" t="s">
        <v>2895</v>
      </c>
      <c r="C1416" s="27" t="n">
        <v>29</v>
      </c>
      <c r="D1416" s="27" t="s">
        <v>181</v>
      </c>
      <c r="E1416" s="28" t="n">
        <v>45516</v>
      </c>
      <c r="F1416" s="27" t="s">
        <v>1002</v>
      </c>
      <c r="G1416" s="28" t="n">
        <v>45519</v>
      </c>
      <c r="H1416" s="27" t="s">
        <v>183</v>
      </c>
      <c r="I1416" s="27" t="s">
        <v>212</v>
      </c>
      <c r="J1416" s="27" t="s">
        <v>213</v>
      </c>
      <c r="K1416" s="27" t="s">
        <v>156</v>
      </c>
      <c r="L1416" s="27" t="n">
        <v>23</v>
      </c>
      <c r="M1416" s="27" t="n">
        <v>80</v>
      </c>
      <c r="N1416" s="27" t="s">
        <v>186</v>
      </c>
      <c r="O1416" s="27" t="s">
        <v>139</v>
      </c>
      <c r="P1416" s="27" t="s">
        <v>140</v>
      </c>
      <c r="Q1416" s="29" t="n">
        <v>4429.45</v>
      </c>
      <c r="R1416" s="27" t="s">
        <v>130</v>
      </c>
      <c r="S1416" s="27" t="s">
        <v>192</v>
      </c>
      <c r="T1416" s="27" t="n">
        <v>4</v>
      </c>
    </row>
    <row r="1417" customFormat="false" ht="15" hidden="false" customHeight="false" outlineLevel="0" collapsed="false">
      <c r="A1417" s="30" t="s">
        <v>2896</v>
      </c>
      <c r="B1417" s="30" t="s">
        <v>2897</v>
      </c>
      <c r="C1417" s="30" t="n">
        <v>30</v>
      </c>
      <c r="D1417" s="30" t="s">
        <v>181</v>
      </c>
      <c r="E1417" s="31" t="n">
        <v>45436</v>
      </c>
      <c r="F1417" s="30" t="s">
        <v>479</v>
      </c>
      <c r="G1417" s="31" t="n">
        <v>45440</v>
      </c>
      <c r="H1417" s="30" t="s">
        <v>123</v>
      </c>
      <c r="I1417" s="30" t="s">
        <v>304</v>
      </c>
      <c r="J1417" s="30" t="s">
        <v>125</v>
      </c>
      <c r="K1417" s="30" t="s">
        <v>126</v>
      </c>
      <c r="L1417" s="30" t="n">
        <v>7</v>
      </c>
      <c r="M1417" s="30" t="n">
        <v>56</v>
      </c>
      <c r="N1417" s="30" t="s">
        <v>127</v>
      </c>
      <c r="O1417" s="30" t="s">
        <v>139</v>
      </c>
      <c r="P1417" s="30" t="s">
        <v>140</v>
      </c>
      <c r="Q1417" s="32" t="n">
        <v>8117.15</v>
      </c>
      <c r="R1417" s="30" t="s">
        <v>172</v>
      </c>
      <c r="S1417" s="30" t="s">
        <v>164</v>
      </c>
      <c r="T1417" s="30" t="n">
        <v>4</v>
      </c>
    </row>
    <row r="1418" customFormat="false" ht="15" hidden="false" customHeight="false" outlineLevel="0" collapsed="false">
      <c r="A1418" s="27" t="s">
        <v>2898</v>
      </c>
      <c r="B1418" s="27" t="s">
        <v>1152</v>
      </c>
      <c r="C1418" s="27" t="n">
        <v>42</v>
      </c>
      <c r="D1418" s="27" t="s">
        <v>181</v>
      </c>
      <c r="E1418" s="28" t="n">
        <v>45341</v>
      </c>
      <c r="F1418" s="27" t="s">
        <v>1192</v>
      </c>
      <c r="G1418" s="28" t="n">
        <v>45342</v>
      </c>
      <c r="H1418" s="27" t="s">
        <v>123</v>
      </c>
      <c r="I1418" s="27" t="s">
        <v>304</v>
      </c>
      <c r="J1418" s="27" t="s">
        <v>418</v>
      </c>
      <c r="K1418" s="27" t="s">
        <v>138</v>
      </c>
      <c r="L1418" s="27" t="n">
        <v>60</v>
      </c>
      <c r="M1418" s="27" t="n">
        <v>36</v>
      </c>
      <c r="N1418" s="27" t="s">
        <v>186</v>
      </c>
      <c r="O1418" s="27" t="s">
        <v>171</v>
      </c>
      <c r="P1418" s="27" t="s">
        <v>150</v>
      </c>
      <c r="Q1418" s="29"/>
      <c r="R1418" s="27" t="s">
        <v>130</v>
      </c>
      <c r="S1418" s="27" t="s">
        <v>157</v>
      </c>
      <c r="T1418" s="27" t="n">
        <v>2</v>
      </c>
    </row>
    <row r="1419" customFormat="false" ht="15" hidden="false" customHeight="false" outlineLevel="0" collapsed="false">
      <c r="A1419" s="30" t="s">
        <v>2899</v>
      </c>
      <c r="B1419" s="30" t="s">
        <v>2635</v>
      </c>
      <c r="C1419" s="30" t="n">
        <v>45</v>
      </c>
      <c r="D1419" s="30" t="s">
        <v>121</v>
      </c>
      <c r="E1419" s="31" t="n">
        <v>45316</v>
      </c>
      <c r="F1419" s="30" t="s">
        <v>695</v>
      </c>
      <c r="G1419" s="31" t="n">
        <v>45317</v>
      </c>
      <c r="H1419" s="30" t="s">
        <v>183</v>
      </c>
      <c r="I1419" s="30" t="s">
        <v>184</v>
      </c>
      <c r="J1419" s="30" t="s">
        <v>213</v>
      </c>
      <c r="K1419" s="30" t="s">
        <v>138</v>
      </c>
      <c r="L1419" s="30" t="n">
        <v>90</v>
      </c>
      <c r="M1419" s="30" t="n">
        <v>26</v>
      </c>
      <c r="N1419" s="30" t="s">
        <v>186</v>
      </c>
      <c r="O1419" s="30" t="s">
        <v>128</v>
      </c>
      <c r="P1419" s="30" t="s">
        <v>129</v>
      </c>
      <c r="Q1419" s="32" t="n">
        <v>1836.12</v>
      </c>
      <c r="R1419" s="30" t="s">
        <v>130</v>
      </c>
      <c r="S1419" s="30" t="s">
        <v>520</v>
      </c>
      <c r="T1419" s="30" t="n">
        <v>4</v>
      </c>
    </row>
    <row r="1420" customFormat="false" ht="15" hidden="false" customHeight="false" outlineLevel="0" collapsed="false">
      <c r="A1420" s="27" t="s">
        <v>2900</v>
      </c>
      <c r="B1420" s="27" t="s">
        <v>1813</v>
      </c>
      <c r="C1420" s="27" t="n">
        <v>47</v>
      </c>
      <c r="D1420" s="27" t="s">
        <v>121</v>
      </c>
      <c r="E1420" s="28" t="n">
        <v>45559</v>
      </c>
      <c r="F1420" s="27" t="s">
        <v>1614</v>
      </c>
      <c r="G1420" s="28" t="n">
        <v>45562</v>
      </c>
      <c r="H1420" s="27" t="s">
        <v>217</v>
      </c>
      <c r="I1420" s="27" t="s">
        <v>282</v>
      </c>
      <c r="J1420" s="27" t="s">
        <v>388</v>
      </c>
      <c r="K1420" s="27" t="s">
        <v>156</v>
      </c>
      <c r="L1420" s="27" t="n">
        <v>65</v>
      </c>
      <c r="M1420" s="27" t="n">
        <v>79</v>
      </c>
      <c r="N1420" s="27" t="s">
        <v>127</v>
      </c>
      <c r="O1420" s="27" t="s">
        <v>139</v>
      </c>
      <c r="P1420" s="27" t="s">
        <v>187</v>
      </c>
      <c r="Q1420" s="29" t="n">
        <v>4035.98</v>
      </c>
      <c r="R1420" s="27" t="s">
        <v>130</v>
      </c>
      <c r="S1420" s="27" t="s">
        <v>178</v>
      </c>
      <c r="T1420" s="27" t="n">
        <v>4</v>
      </c>
    </row>
    <row r="1421" customFormat="false" ht="15" hidden="false" customHeight="false" outlineLevel="0" collapsed="false">
      <c r="A1421" s="30" t="s">
        <v>2901</v>
      </c>
      <c r="B1421" s="30" t="s">
        <v>1127</v>
      </c>
      <c r="C1421" s="30" t="n">
        <v>31</v>
      </c>
      <c r="D1421" s="30" t="s">
        <v>181</v>
      </c>
      <c r="E1421" s="31" t="n">
        <v>45612</v>
      </c>
      <c r="F1421" s="30" t="s">
        <v>919</v>
      </c>
      <c r="G1421" s="31" t="n">
        <v>45613</v>
      </c>
      <c r="H1421" s="30" t="s">
        <v>123</v>
      </c>
      <c r="I1421" s="30" t="s">
        <v>124</v>
      </c>
      <c r="J1421" s="30" t="s">
        <v>418</v>
      </c>
      <c r="K1421" s="30" t="s">
        <v>156</v>
      </c>
      <c r="L1421" s="30" t="n">
        <v>51</v>
      </c>
      <c r="M1421" s="30" t="n">
        <v>40</v>
      </c>
      <c r="N1421" s="30" t="s">
        <v>127</v>
      </c>
      <c r="O1421" s="30" t="s">
        <v>139</v>
      </c>
      <c r="P1421" s="30" t="s">
        <v>140</v>
      </c>
      <c r="Q1421" s="32" t="n">
        <v>3641.33</v>
      </c>
      <c r="R1421" s="30" t="s">
        <v>172</v>
      </c>
      <c r="S1421" s="30" t="s">
        <v>223</v>
      </c>
      <c r="T1421" s="30" t="n">
        <v>4</v>
      </c>
    </row>
    <row r="1422" customFormat="false" ht="15" hidden="false" customHeight="false" outlineLevel="0" collapsed="false">
      <c r="A1422" s="27" t="s">
        <v>2902</v>
      </c>
      <c r="B1422" s="27" t="s">
        <v>2758</v>
      </c>
      <c r="C1422" s="27" t="n">
        <v>18</v>
      </c>
      <c r="D1422" s="27" t="s">
        <v>121</v>
      </c>
      <c r="E1422" s="28" t="n">
        <v>45461</v>
      </c>
      <c r="F1422" s="27" t="s">
        <v>255</v>
      </c>
      <c r="G1422" s="28" t="n">
        <v>45466</v>
      </c>
      <c r="H1422" s="27" t="s">
        <v>217</v>
      </c>
      <c r="I1422" s="27" t="s">
        <v>344</v>
      </c>
      <c r="J1422" s="27" t="s">
        <v>388</v>
      </c>
      <c r="K1422" s="27" t="s">
        <v>126</v>
      </c>
      <c r="L1422" s="27" t="n">
        <v>36</v>
      </c>
      <c r="M1422" s="27" t="n">
        <v>121</v>
      </c>
      <c r="N1422" s="27" t="s">
        <v>186</v>
      </c>
      <c r="O1422" s="27" t="s">
        <v>171</v>
      </c>
      <c r="P1422" s="27" t="s">
        <v>187</v>
      </c>
      <c r="Q1422" s="29" t="n">
        <v>9101.58</v>
      </c>
      <c r="R1422" s="27" t="s">
        <v>130</v>
      </c>
      <c r="S1422" s="27" t="s">
        <v>335</v>
      </c>
      <c r="T1422" s="27" t="n">
        <v>3</v>
      </c>
    </row>
    <row r="1423" customFormat="false" ht="15" hidden="false" customHeight="false" outlineLevel="0" collapsed="false">
      <c r="A1423" s="30" t="s">
        <v>2903</v>
      </c>
      <c r="B1423" s="30" t="s">
        <v>2904</v>
      </c>
      <c r="C1423" s="30" t="n">
        <v>40</v>
      </c>
      <c r="D1423" s="30" t="s">
        <v>144</v>
      </c>
      <c r="E1423" s="31" t="n">
        <v>45349</v>
      </c>
      <c r="F1423" s="30" t="s">
        <v>394</v>
      </c>
      <c r="G1423" s="31" t="n">
        <v>45354</v>
      </c>
      <c r="H1423" s="30" t="s">
        <v>242</v>
      </c>
      <c r="I1423" s="30" t="s">
        <v>315</v>
      </c>
      <c r="J1423" s="30" t="s">
        <v>401</v>
      </c>
      <c r="K1423" s="30" t="s">
        <v>126</v>
      </c>
      <c r="L1423" s="30" t="n">
        <v>43</v>
      </c>
      <c r="M1423" s="30" t="n">
        <v>148</v>
      </c>
      <c r="N1423" s="30" t="s">
        <v>186</v>
      </c>
      <c r="O1423" s="30" t="s">
        <v>139</v>
      </c>
      <c r="P1423" s="30" t="s">
        <v>129</v>
      </c>
      <c r="Q1423" s="32" t="n">
        <v>9519.1</v>
      </c>
      <c r="R1423" s="30" t="s">
        <v>130</v>
      </c>
      <c r="S1423" s="30" t="s">
        <v>520</v>
      </c>
      <c r="T1423" s="30" t="n">
        <v>4</v>
      </c>
    </row>
    <row r="1424" customFormat="false" ht="15" hidden="false" customHeight="false" outlineLevel="0" collapsed="false">
      <c r="A1424" s="27" t="s">
        <v>2905</v>
      </c>
      <c r="B1424" s="27" t="s">
        <v>606</v>
      </c>
      <c r="C1424" s="27" t="n">
        <v>80</v>
      </c>
      <c r="D1424" s="27" t="s">
        <v>181</v>
      </c>
      <c r="E1424" s="28" t="n">
        <v>45463</v>
      </c>
      <c r="F1424" s="27" t="s">
        <v>1143</v>
      </c>
      <c r="G1424" s="28" t="n">
        <v>45468</v>
      </c>
      <c r="H1424" s="27" t="s">
        <v>183</v>
      </c>
      <c r="I1424" s="27" t="s">
        <v>212</v>
      </c>
      <c r="J1424" s="27" t="s">
        <v>185</v>
      </c>
      <c r="K1424" s="27" t="s">
        <v>126</v>
      </c>
      <c r="L1424" s="27" t="n">
        <v>39</v>
      </c>
      <c r="M1424" s="27" t="n">
        <v>110</v>
      </c>
      <c r="N1424" s="27" t="s">
        <v>127</v>
      </c>
      <c r="O1424" s="27" t="s">
        <v>139</v>
      </c>
      <c r="P1424" s="27" t="s">
        <v>129</v>
      </c>
      <c r="Q1424" s="29" t="n">
        <v>8179.94</v>
      </c>
      <c r="R1424" s="27" t="s">
        <v>130</v>
      </c>
      <c r="S1424" s="27" t="s">
        <v>141</v>
      </c>
      <c r="T1424" s="27" t="n">
        <v>4</v>
      </c>
    </row>
    <row r="1425" customFormat="false" ht="15" hidden="false" customHeight="false" outlineLevel="0" collapsed="false">
      <c r="A1425" s="30" t="s">
        <v>2906</v>
      </c>
      <c r="B1425" s="30" t="s">
        <v>739</v>
      </c>
      <c r="C1425" s="30" t="n">
        <v>29</v>
      </c>
      <c r="D1425" s="30" t="s">
        <v>121</v>
      </c>
      <c r="E1425" s="31" t="n">
        <v>45436</v>
      </c>
      <c r="F1425" s="30" t="s">
        <v>1260</v>
      </c>
      <c r="G1425" s="31" t="n">
        <v>45436</v>
      </c>
      <c r="H1425" s="30" t="s">
        <v>206</v>
      </c>
      <c r="I1425" s="30" t="s">
        <v>207</v>
      </c>
      <c r="J1425" s="30" t="s">
        <v>469</v>
      </c>
      <c r="K1425" s="30" t="s">
        <v>138</v>
      </c>
      <c r="L1425" s="30" t="n">
        <v>50</v>
      </c>
      <c r="M1425" s="30" t="n">
        <v>24</v>
      </c>
      <c r="N1425" s="30" t="s">
        <v>127</v>
      </c>
      <c r="O1425" s="30" t="s">
        <v>128</v>
      </c>
      <c r="P1425" s="30" t="s">
        <v>140</v>
      </c>
      <c r="Q1425" s="32" t="n">
        <v>2174.41</v>
      </c>
      <c r="R1425" s="30" t="s">
        <v>130</v>
      </c>
      <c r="S1425" s="30" t="s">
        <v>602</v>
      </c>
      <c r="T1425" s="30" t="n">
        <v>4</v>
      </c>
    </row>
    <row r="1426" customFormat="false" ht="15" hidden="false" customHeight="false" outlineLevel="0" collapsed="false">
      <c r="A1426" s="27" t="s">
        <v>2907</v>
      </c>
      <c r="B1426" s="27" t="s">
        <v>1914</v>
      </c>
      <c r="C1426" s="27"/>
      <c r="D1426" s="27" t="s">
        <v>181</v>
      </c>
      <c r="E1426" s="28" t="n">
        <v>45385</v>
      </c>
      <c r="F1426" s="27" t="s">
        <v>532</v>
      </c>
      <c r="G1426" s="28" t="n">
        <v>45389</v>
      </c>
      <c r="H1426" s="27" t="s">
        <v>135</v>
      </c>
      <c r="I1426" s="27" t="s">
        <v>136</v>
      </c>
      <c r="J1426" s="27" t="s">
        <v>201</v>
      </c>
      <c r="K1426" s="27" t="s">
        <v>126</v>
      </c>
      <c r="L1426" s="27" t="n">
        <v>23</v>
      </c>
      <c r="M1426" s="27" t="n">
        <v>147</v>
      </c>
      <c r="N1426" s="27" t="s">
        <v>127</v>
      </c>
      <c r="O1426" s="27" t="s">
        <v>171</v>
      </c>
      <c r="P1426" s="27" t="s">
        <v>140</v>
      </c>
      <c r="Q1426" s="29" t="n">
        <v>8002.08</v>
      </c>
      <c r="R1426" s="27" t="s">
        <v>172</v>
      </c>
      <c r="S1426" s="27" t="s">
        <v>131</v>
      </c>
      <c r="T1426" s="27" t="n">
        <v>5</v>
      </c>
    </row>
    <row r="1427" customFormat="false" ht="15" hidden="false" customHeight="false" outlineLevel="0" collapsed="false">
      <c r="A1427" s="30" t="s">
        <v>2908</v>
      </c>
      <c r="B1427" s="30" t="s">
        <v>930</v>
      </c>
      <c r="C1427" s="30" t="n">
        <v>46</v>
      </c>
      <c r="D1427" s="30" t="s">
        <v>121</v>
      </c>
      <c r="E1427" s="31" t="n">
        <v>45295</v>
      </c>
      <c r="F1427" s="30" t="s">
        <v>2235</v>
      </c>
      <c r="G1427" s="31" t="n">
        <v>45299</v>
      </c>
      <c r="H1427" s="30" t="s">
        <v>242</v>
      </c>
      <c r="I1427" s="30" t="s">
        <v>315</v>
      </c>
      <c r="J1427" s="30" t="s">
        <v>316</v>
      </c>
      <c r="K1427" s="30" t="s">
        <v>126</v>
      </c>
      <c r="L1427" s="30" t="n">
        <v>31</v>
      </c>
      <c r="M1427" s="30" t="n">
        <v>78</v>
      </c>
      <c r="N1427" s="30" t="s">
        <v>127</v>
      </c>
      <c r="O1427" s="30" t="s">
        <v>139</v>
      </c>
      <c r="P1427" s="30" t="s">
        <v>187</v>
      </c>
      <c r="Q1427" s="32" t="n">
        <v>7547.04</v>
      </c>
      <c r="R1427" s="30" t="s">
        <v>172</v>
      </c>
      <c r="S1427" s="30" t="s">
        <v>131</v>
      </c>
      <c r="T1427" s="30" t="n">
        <v>5</v>
      </c>
    </row>
    <row r="1428" customFormat="false" ht="15" hidden="false" customHeight="false" outlineLevel="0" collapsed="false">
      <c r="A1428" s="27" t="s">
        <v>2909</v>
      </c>
      <c r="B1428" s="27" t="s">
        <v>2910</v>
      </c>
      <c r="C1428" s="27" t="n">
        <v>26</v>
      </c>
      <c r="D1428" s="27" t="s">
        <v>181</v>
      </c>
      <c r="E1428" s="28" t="n">
        <v>45626</v>
      </c>
      <c r="F1428" s="27" t="s">
        <v>360</v>
      </c>
      <c r="G1428" s="28" t="n">
        <v>45632</v>
      </c>
      <c r="H1428" s="27" t="s">
        <v>135</v>
      </c>
      <c r="I1428" s="27" t="s">
        <v>278</v>
      </c>
      <c r="J1428" s="27" t="s">
        <v>137</v>
      </c>
      <c r="K1428" s="27" t="s">
        <v>126</v>
      </c>
      <c r="L1428" s="27" t="n">
        <v>24</v>
      </c>
      <c r="M1428" s="27" t="n">
        <v>133</v>
      </c>
      <c r="N1428" s="27" t="s">
        <v>186</v>
      </c>
      <c r="O1428" s="27" t="s">
        <v>139</v>
      </c>
      <c r="P1428" s="27" t="s">
        <v>129</v>
      </c>
      <c r="Q1428" s="29" t="n">
        <v>9382.79</v>
      </c>
      <c r="R1428" s="27" t="s">
        <v>172</v>
      </c>
      <c r="S1428" s="27" t="s">
        <v>164</v>
      </c>
      <c r="T1428" s="27" t="n">
        <v>3</v>
      </c>
    </row>
    <row r="1429" customFormat="false" ht="15" hidden="false" customHeight="false" outlineLevel="0" collapsed="false">
      <c r="A1429" s="30" t="s">
        <v>2911</v>
      </c>
      <c r="B1429" s="30" t="s">
        <v>657</v>
      </c>
      <c r="C1429" s="30" t="n">
        <v>29</v>
      </c>
      <c r="D1429" s="30" t="s">
        <v>121</v>
      </c>
      <c r="E1429" s="31" t="n">
        <v>45553</v>
      </c>
      <c r="F1429" s="30" t="s">
        <v>205</v>
      </c>
      <c r="G1429" s="31" t="n">
        <v>45556</v>
      </c>
      <c r="H1429" s="30" t="s">
        <v>135</v>
      </c>
      <c r="I1429" s="30" t="s">
        <v>251</v>
      </c>
      <c r="J1429" s="30" t="s">
        <v>252</v>
      </c>
      <c r="K1429" s="30" t="s">
        <v>156</v>
      </c>
      <c r="L1429" s="30" t="n">
        <v>49</v>
      </c>
      <c r="M1429" s="30" t="n">
        <v>87</v>
      </c>
      <c r="N1429" s="30" t="s">
        <v>127</v>
      </c>
      <c r="O1429" s="30" t="s">
        <v>171</v>
      </c>
      <c r="P1429" s="30" t="s">
        <v>129</v>
      </c>
      <c r="Q1429" s="32" t="n">
        <v>4450.87</v>
      </c>
      <c r="R1429" s="30" t="s">
        <v>268</v>
      </c>
      <c r="S1429" s="30" t="s">
        <v>197</v>
      </c>
      <c r="T1429" s="30" t="n">
        <v>3</v>
      </c>
    </row>
    <row r="1430" customFormat="false" ht="15" hidden="false" customHeight="false" outlineLevel="0" collapsed="false">
      <c r="A1430" s="27" t="s">
        <v>2912</v>
      </c>
      <c r="B1430" s="27" t="s">
        <v>2913</v>
      </c>
      <c r="C1430" s="27" t="n">
        <v>47</v>
      </c>
      <c r="D1430" s="27" t="s">
        <v>121</v>
      </c>
      <c r="E1430" s="28" t="n">
        <v>45443</v>
      </c>
      <c r="F1430" s="27" t="s">
        <v>791</v>
      </c>
      <c r="G1430" s="28" t="n">
        <v>45445</v>
      </c>
      <c r="H1430" s="27" t="s">
        <v>236</v>
      </c>
      <c r="I1430" s="27" t="s">
        <v>323</v>
      </c>
      <c r="J1430" s="27" t="s">
        <v>238</v>
      </c>
      <c r="K1430" s="27" t="s">
        <v>156</v>
      </c>
      <c r="L1430" s="27" t="n">
        <v>67</v>
      </c>
      <c r="M1430" s="27" t="n">
        <v>75</v>
      </c>
      <c r="N1430" s="27" t="s">
        <v>127</v>
      </c>
      <c r="O1430" s="27" t="s">
        <v>128</v>
      </c>
      <c r="P1430" s="27" t="s">
        <v>187</v>
      </c>
      <c r="Q1430" s="29" t="n">
        <v>4371.9</v>
      </c>
      <c r="R1430" s="27" t="s">
        <v>130</v>
      </c>
      <c r="S1430" s="27" t="s">
        <v>151</v>
      </c>
      <c r="T1430" s="27" t="n">
        <v>4</v>
      </c>
    </row>
    <row r="1431" customFormat="false" ht="15" hidden="false" customHeight="false" outlineLevel="0" collapsed="false">
      <c r="A1431" s="30" t="s">
        <v>2914</v>
      </c>
      <c r="B1431" s="30" t="s">
        <v>2915</v>
      </c>
      <c r="C1431" s="30" t="n">
        <v>30</v>
      </c>
      <c r="D1431" s="30" t="s">
        <v>181</v>
      </c>
      <c r="E1431" s="31" t="n">
        <v>45503</v>
      </c>
      <c r="F1431" s="30" t="s">
        <v>1424</v>
      </c>
      <c r="G1431" s="31" t="n">
        <v>45503</v>
      </c>
      <c r="H1431" s="30" t="s">
        <v>146</v>
      </c>
      <c r="I1431" s="30" t="s">
        <v>147</v>
      </c>
      <c r="J1431" s="30" t="s">
        <v>177</v>
      </c>
      <c r="K1431" s="30" t="s">
        <v>156</v>
      </c>
      <c r="L1431" s="30" t="n">
        <v>44</v>
      </c>
      <c r="M1431" s="30" t="n">
        <v>64</v>
      </c>
      <c r="N1431" s="30" t="s">
        <v>186</v>
      </c>
      <c r="O1431" s="30" t="s">
        <v>128</v>
      </c>
      <c r="P1431" s="30" t="s">
        <v>187</v>
      </c>
      <c r="Q1431" s="32" t="n">
        <v>4045.85</v>
      </c>
      <c r="R1431" s="30" t="s">
        <v>130</v>
      </c>
      <c r="S1431" s="30" t="s">
        <v>131</v>
      </c>
      <c r="T1431" s="30" t="n">
        <v>4</v>
      </c>
    </row>
    <row r="1432" customFormat="false" ht="15" hidden="false" customHeight="false" outlineLevel="0" collapsed="false">
      <c r="A1432" s="27" t="s">
        <v>2916</v>
      </c>
      <c r="B1432" s="27" t="s">
        <v>857</v>
      </c>
      <c r="C1432" s="27" t="n">
        <v>27</v>
      </c>
      <c r="D1432" s="27" t="s">
        <v>181</v>
      </c>
      <c r="E1432" s="28" t="n">
        <v>45388</v>
      </c>
      <c r="F1432" s="27" t="s">
        <v>1579</v>
      </c>
      <c r="G1432" s="28" t="n">
        <v>45394</v>
      </c>
      <c r="H1432" s="27" t="s">
        <v>135</v>
      </c>
      <c r="I1432" s="27" t="s">
        <v>251</v>
      </c>
      <c r="J1432" s="27" t="s">
        <v>252</v>
      </c>
      <c r="K1432" s="27" t="s">
        <v>126</v>
      </c>
      <c r="L1432" s="27" t="n">
        <v>26</v>
      </c>
      <c r="M1432" s="27" t="n">
        <v>77</v>
      </c>
      <c r="N1432" s="27" t="s">
        <v>127</v>
      </c>
      <c r="O1432" s="27" t="s">
        <v>149</v>
      </c>
      <c r="P1432" s="27" t="s">
        <v>150</v>
      </c>
      <c r="Q1432" s="29" t="n">
        <v>8492.33</v>
      </c>
      <c r="R1432" s="27" t="s">
        <v>268</v>
      </c>
      <c r="S1432" s="27" t="s">
        <v>164</v>
      </c>
      <c r="T1432" s="27" t="n">
        <v>2</v>
      </c>
    </row>
    <row r="1433" customFormat="false" ht="15" hidden="false" customHeight="false" outlineLevel="0" collapsed="false">
      <c r="A1433" s="30" t="s">
        <v>2917</v>
      </c>
      <c r="B1433" s="30" t="s">
        <v>2918</v>
      </c>
      <c r="C1433" s="30" t="n">
        <v>28</v>
      </c>
      <c r="D1433" s="30" t="s">
        <v>121</v>
      </c>
      <c r="E1433" s="31" t="n">
        <v>45370</v>
      </c>
      <c r="F1433" s="30" t="s">
        <v>1182</v>
      </c>
      <c r="G1433" s="31" t="n">
        <v>45375</v>
      </c>
      <c r="H1433" s="30" t="s">
        <v>168</v>
      </c>
      <c r="I1433" s="30" t="s">
        <v>196</v>
      </c>
      <c r="J1433" s="30" t="s">
        <v>170</v>
      </c>
      <c r="K1433" s="30" t="s">
        <v>202</v>
      </c>
      <c r="L1433" s="30" t="n">
        <v>20</v>
      </c>
      <c r="M1433" s="30" t="n">
        <v>179</v>
      </c>
      <c r="N1433" s="30" t="s">
        <v>186</v>
      </c>
      <c r="O1433" s="30" t="s">
        <v>139</v>
      </c>
      <c r="P1433" s="30" t="s">
        <v>150</v>
      </c>
      <c r="Q1433" s="32" t="n">
        <v>18025.89</v>
      </c>
      <c r="R1433" s="30" t="s">
        <v>172</v>
      </c>
      <c r="S1433" s="30" t="s">
        <v>223</v>
      </c>
      <c r="T1433" s="30" t="n">
        <v>3</v>
      </c>
    </row>
    <row r="1434" customFormat="false" ht="15" hidden="false" customHeight="false" outlineLevel="0" collapsed="false">
      <c r="A1434" s="27" t="s">
        <v>2919</v>
      </c>
      <c r="B1434" s="27" t="s">
        <v>1278</v>
      </c>
      <c r="C1434" s="27" t="n">
        <v>9</v>
      </c>
      <c r="D1434" s="27" t="s">
        <v>181</v>
      </c>
      <c r="E1434" s="28" t="n">
        <v>45500</v>
      </c>
      <c r="F1434" s="27" t="s">
        <v>293</v>
      </c>
      <c r="G1434" s="28" t="n">
        <v>45503</v>
      </c>
      <c r="H1434" s="27" t="s">
        <v>242</v>
      </c>
      <c r="I1434" s="27" t="s">
        <v>315</v>
      </c>
      <c r="J1434" s="27" t="s">
        <v>422</v>
      </c>
      <c r="K1434" s="27" t="s">
        <v>156</v>
      </c>
      <c r="L1434" s="27" t="n">
        <v>62</v>
      </c>
      <c r="M1434" s="27" t="n">
        <v>84</v>
      </c>
      <c r="N1434" s="27" t="s">
        <v>127</v>
      </c>
      <c r="O1434" s="27" t="s">
        <v>149</v>
      </c>
      <c r="P1434" s="27" t="s">
        <v>150</v>
      </c>
      <c r="Q1434" s="29" t="n">
        <v>4015.64</v>
      </c>
      <c r="R1434" s="27" t="s">
        <v>130</v>
      </c>
      <c r="S1434" s="27" t="s">
        <v>157</v>
      </c>
      <c r="T1434" s="27" t="n">
        <v>5</v>
      </c>
    </row>
    <row r="1435" customFormat="false" ht="15" hidden="false" customHeight="false" outlineLevel="0" collapsed="false">
      <c r="A1435" s="30" t="s">
        <v>2920</v>
      </c>
      <c r="B1435" s="30" t="s">
        <v>1438</v>
      </c>
      <c r="C1435" s="30" t="n">
        <v>16</v>
      </c>
      <c r="D1435" s="30" t="s">
        <v>121</v>
      </c>
      <c r="E1435" s="31" t="n">
        <v>45354</v>
      </c>
      <c r="F1435" s="30" t="s">
        <v>1186</v>
      </c>
      <c r="G1435" s="31" t="n">
        <v>45354</v>
      </c>
      <c r="H1435" s="30" t="s">
        <v>206</v>
      </c>
      <c r="I1435" s="30" t="s">
        <v>300</v>
      </c>
      <c r="J1435" s="30" t="s">
        <v>469</v>
      </c>
      <c r="K1435" s="30" t="s">
        <v>138</v>
      </c>
      <c r="L1435" s="30" t="n">
        <v>38</v>
      </c>
      <c r="M1435" s="30" t="n">
        <v>43</v>
      </c>
      <c r="N1435" s="30" t="s">
        <v>127</v>
      </c>
      <c r="O1435" s="30" t="s">
        <v>128</v>
      </c>
      <c r="P1435" s="30" t="s">
        <v>150</v>
      </c>
      <c r="Q1435" s="32" t="n">
        <v>1108.76</v>
      </c>
      <c r="R1435" s="30" t="s">
        <v>130</v>
      </c>
      <c r="S1435" s="30" t="s">
        <v>192</v>
      </c>
      <c r="T1435" s="30" t="n">
        <v>3</v>
      </c>
    </row>
    <row r="1436" customFormat="false" ht="15" hidden="false" customHeight="false" outlineLevel="0" collapsed="false">
      <c r="A1436" s="27" t="s">
        <v>2921</v>
      </c>
      <c r="B1436" s="27" t="s">
        <v>1941</v>
      </c>
      <c r="C1436" s="27"/>
      <c r="D1436" s="27" t="s">
        <v>181</v>
      </c>
      <c r="E1436" s="28" t="n">
        <v>45486</v>
      </c>
      <c r="F1436" s="27" t="s">
        <v>630</v>
      </c>
      <c r="G1436" s="28" t="n">
        <v>45489</v>
      </c>
      <c r="H1436" s="27" t="s">
        <v>168</v>
      </c>
      <c r="I1436" s="27" t="s">
        <v>196</v>
      </c>
      <c r="J1436" s="27" t="s">
        <v>441</v>
      </c>
      <c r="K1436" s="27" t="s">
        <v>156</v>
      </c>
      <c r="L1436" s="27" t="n">
        <v>20</v>
      </c>
      <c r="M1436" s="27" t="n">
        <v>45</v>
      </c>
      <c r="N1436" s="27" t="s">
        <v>127</v>
      </c>
      <c r="O1436" s="27" t="s">
        <v>149</v>
      </c>
      <c r="P1436" s="27" t="s">
        <v>129</v>
      </c>
      <c r="Q1436" s="29" t="n">
        <v>2690.8</v>
      </c>
      <c r="R1436" s="27" t="s">
        <v>130</v>
      </c>
      <c r="S1436" s="27" t="s">
        <v>520</v>
      </c>
      <c r="T1436" s="27" t="n">
        <v>3</v>
      </c>
    </row>
    <row r="1437" customFormat="false" ht="15" hidden="false" customHeight="false" outlineLevel="0" collapsed="false">
      <c r="A1437" s="30" t="s">
        <v>2922</v>
      </c>
      <c r="B1437" s="30" t="s">
        <v>2188</v>
      </c>
      <c r="C1437" s="30" t="n">
        <v>48</v>
      </c>
      <c r="D1437" s="30" t="s">
        <v>121</v>
      </c>
      <c r="E1437" s="31" t="n">
        <v>45600</v>
      </c>
      <c r="F1437" s="30" t="s">
        <v>1472</v>
      </c>
      <c r="G1437" s="31" t="n">
        <v>45604</v>
      </c>
      <c r="H1437" s="30" t="s">
        <v>183</v>
      </c>
      <c r="I1437" s="30" t="s">
        <v>212</v>
      </c>
      <c r="J1437" s="30" t="s">
        <v>213</v>
      </c>
      <c r="K1437" s="30" t="s">
        <v>126</v>
      </c>
      <c r="L1437" s="30" t="n">
        <v>37</v>
      </c>
      <c r="M1437" s="30" t="n">
        <v>137</v>
      </c>
      <c r="N1437" s="30" t="s">
        <v>186</v>
      </c>
      <c r="O1437" s="30" t="s">
        <v>171</v>
      </c>
      <c r="P1437" s="30" t="s">
        <v>140</v>
      </c>
      <c r="Q1437" s="32" t="n">
        <v>7900.35</v>
      </c>
      <c r="R1437" s="30" t="s">
        <v>130</v>
      </c>
      <c r="S1437" s="30" t="s">
        <v>969</v>
      </c>
      <c r="T1437" s="30" t="n">
        <v>3</v>
      </c>
    </row>
    <row r="1438" customFormat="false" ht="15" hidden="false" customHeight="false" outlineLevel="0" collapsed="false">
      <c r="A1438" s="27" t="s">
        <v>2923</v>
      </c>
      <c r="B1438" s="27" t="s">
        <v>2924</v>
      </c>
      <c r="C1438" s="27"/>
      <c r="D1438" s="27" t="s">
        <v>181</v>
      </c>
      <c r="E1438" s="28" t="n">
        <v>45397</v>
      </c>
      <c r="F1438" s="27" t="s">
        <v>1593</v>
      </c>
      <c r="G1438" s="28" t="n">
        <v>45400</v>
      </c>
      <c r="H1438" s="27" t="s">
        <v>206</v>
      </c>
      <c r="I1438" s="27" t="s">
        <v>300</v>
      </c>
      <c r="J1438" s="27" t="s">
        <v>233</v>
      </c>
      <c r="K1438" s="27" t="s">
        <v>156</v>
      </c>
      <c r="L1438" s="27" t="n">
        <v>62</v>
      </c>
      <c r="M1438" s="27" t="n">
        <v>40</v>
      </c>
      <c r="N1438" s="27" t="s">
        <v>186</v>
      </c>
      <c r="O1438" s="27" t="s">
        <v>171</v>
      </c>
      <c r="P1438" s="27" t="s">
        <v>129</v>
      </c>
      <c r="Q1438" s="29" t="n">
        <v>3415.77</v>
      </c>
      <c r="R1438" s="27" t="s">
        <v>130</v>
      </c>
      <c r="S1438" s="27" t="s">
        <v>157</v>
      </c>
      <c r="T1438" s="27" t="n">
        <v>4</v>
      </c>
    </row>
    <row r="1439" customFormat="false" ht="15" hidden="false" customHeight="false" outlineLevel="0" collapsed="false">
      <c r="A1439" s="30" t="s">
        <v>2925</v>
      </c>
      <c r="B1439" s="30" t="s">
        <v>1700</v>
      </c>
      <c r="C1439" s="30" t="n">
        <v>54</v>
      </c>
      <c r="D1439" s="30" t="s">
        <v>181</v>
      </c>
      <c r="E1439" s="31" t="n">
        <v>45563</v>
      </c>
      <c r="F1439" s="30" t="s">
        <v>1696</v>
      </c>
      <c r="G1439" s="31" t="n">
        <v>45566</v>
      </c>
      <c r="H1439" s="30" t="s">
        <v>146</v>
      </c>
      <c r="I1439" s="30" t="s">
        <v>176</v>
      </c>
      <c r="J1439" s="30" t="s">
        <v>244</v>
      </c>
      <c r="K1439" s="30" t="s">
        <v>156</v>
      </c>
      <c r="L1439" s="30" t="n">
        <v>55</v>
      </c>
      <c r="M1439" s="30" t="n">
        <v>77</v>
      </c>
      <c r="N1439" s="30" t="s">
        <v>186</v>
      </c>
      <c r="O1439" s="30" t="s">
        <v>139</v>
      </c>
      <c r="P1439" s="30" t="s">
        <v>129</v>
      </c>
      <c r="Q1439" s="32" t="n">
        <v>4874.93</v>
      </c>
      <c r="R1439" s="30" t="s">
        <v>130</v>
      </c>
      <c r="S1439" s="30" t="s">
        <v>164</v>
      </c>
      <c r="T1439" s="30" t="n">
        <v>5</v>
      </c>
    </row>
    <row r="1440" customFormat="false" ht="15" hidden="false" customHeight="false" outlineLevel="0" collapsed="false">
      <c r="A1440" s="27" t="s">
        <v>2926</v>
      </c>
      <c r="B1440" s="27" t="s">
        <v>2927</v>
      </c>
      <c r="C1440" s="27" t="n">
        <v>36</v>
      </c>
      <c r="D1440" s="27" t="s">
        <v>181</v>
      </c>
      <c r="E1440" s="28" t="n">
        <v>45436</v>
      </c>
      <c r="F1440" s="27" t="s">
        <v>167</v>
      </c>
      <c r="G1440" s="28" t="n">
        <v>45437</v>
      </c>
      <c r="H1440" s="27" t="s">
        <v>206</v>
      </c>
      <c r="I1440" s="27" t="s">
        <v>207</v>
      </c>
      <c r="J1440" s="27" t="s">
        <v>208</v>
      </c>
      <c r="K1440" s="27" t="s">
        <v>138</v>
      </c>
      <c r="L1440" s="27" t="n">
        <v>62</v>
      </c>
      <c r="M1440" s="27" t="n">
        <v>25</v>
      </c>
      <c r="N1440" s="27" t="s">
        <v>127</v>
      </c>
      <c r="O1440" s="27" t="s">
        <v>139</v>
      </c>
      <c r="P1440" s="27" t="s">
        <v>187</v>
      </c>
      <c r="Q1440" s="29" t="n">
        <v>2339.09</v>
      </c>
      <c r="R1440" s="27" t="s">
        <v>130</v>
      </c>
      <c r="S1440" s="27" t="s">
        <v>151</v>
      </c>
      <c r="T1440" s="27" t="n">
        <v>2</v>
      </c>
    </row>
    <row r="1441" customFormat="false" ht="15" hidden="false" customHeight="false" outlineLevel="0" collapsed="false">
      <c r="A1441" s="30" t="s">
        <v>2928</v>
      </c>
      <c r="B1441" s="30" t="s">
        <v>2100</v>
      </c>
      <c r="C1441" s="30" t="n">
        <v>60</v>
      </c>
      <c r="D1441" s="30" t="s">
        <v>181</v>
      </c>
      <c r="E1441" s="31" t="n">
        <v>45369</v>
      </c>
      <c r="F1441" s="30" t="s">
        <v>1020</v>
      </c>
      <c r="G1441" s="31" t="n">
        <v>45369</v>
      </c>
      <c r="H1441" s="30" t="s">
        <v>146</v>
      </c>
      <c r="I1441" s="30" t="s">
        <v>176</v>
      </c>
      <c r="J1441" s="30" t="s">
        <v>222</v>
      </c>
      <c r="K1441" s="30" t="s">
        <v>156</v>
      </c>
      <c r="L1441" s="30" t="n">
        <v>19</v>
      </c>
      <c r="M1441" s="30" t="n">
        <v>52</v>
      </c>
      <c r="N1441" s="30" t="s">
        <v>127</v>
      </c>
      <c r="O1441" s="30" t="s">
        <v>128</v>
      </c>
      <c r="P1441" s="30" t="s">
        <v>187</v>
      </c>
      <c r="Q1441" s="32" t="n">
        <v>4020.9</v>
      </c>
      <c r="R1441" s="30" t="s">
        <v>130</v>
      </c>
      <c r="S1441" s="30" t="s">
        <v>131</v>
      </c>
      <c r="T1441" s="30" t="n">
        <v>4</v>
      </c>
    </row>
    <row r="1442" customFormat="false" ht="15" hidden="false" customHeight="false" outlineLevel="0" collapsed="false">
      <c r="A1442" s="27" t="s">
        <v>2929</v>
      </c>
      <c r="B1442" s="27" t="s">
        <v>1440</v>
      </c>
      <c r="C1442" s="27" t="n">
        <v>63</v>
      </c>
      <c r="D1442" s="27" t="s">
        <v>181</v>
      </c>
      <c r="E1442" s="28" t="n">
        <v>45536</v>
      </c>
      <c r="F1442" s="27" t="s">
        <v>326</v>
      </c>
      <c r="G1442" s="28" t="n">
        <v>45538</v>
      </c>
      <c r="H1442" s="27" t="s">
        <v>217</v>
      </c>
      <c r="I1442" s="27" t="s">
        <v>344</v>
      </c>
      <c r="J1442" s="27" t="s">
        <v>218</v>
      </c>
      <c r="K1442" s="27" t="s">
        <v>156</v>
      </c>
      <c r="L1442" s="27" t="n">
        <v>50</v>
      </c>
      <c r="M1442" s="27" t="n">
        <v>76</v>
      </c>
      <c r="N1442" s="27" t="s">
        <v>127</v>
      </c>
      <c r="O1442" s="27" t="s">
        <v>128</v>
      </c>
      <c r="P1442" s="27" t="s">
        <v>150</v>
      </c>
      <c r="Q1442" s="29" t="n">
        <v>4863.66</v>
      </c>
      <c r="R1442" s="27" t="s">
        <v>130</v>
      </c>
      <c r="S1442" s="27" t="s">
        <v>178</v>
      </c>
      <c r="T1442" s="27" t="n">
        <v>3</v>
      </c>
    </row>
    <row r="1443" customFormat="false" ht="15" hidden="false" customHeight="false" outlineLevel="0" collapsed="false">
      <c r="A1443" s="30" t="s">
        <v>2930</v>
      </c>
      <c r="B1443" s="30" t="s">
        <v>2056</v>
      </c>
      <c r="C1443" s="30" t="n">
        <v>51</v>
      </c>
      <c r="D1443" s="30" t="s">
        <v>181</v>
      </c>
      <c r="E1443" s="31" t="n">
        <v>45505</v>
      </c>
      <c r="F1443" s="30" t="s">
        <v>195</v>
      </c>
      <c r="G1443" s="31" t="n">
        <v>45505</v>
      </c>
      <c r="H1443" s="30" t="s">
        <v>161</v>
      </c>
      <c r="I1443" s="30" t="s">
        <v>538</v>
      </c>
      <c r="J1443" s="30" t="s">
        <v>163</v>
      </c>
      <c r="K1443" s="30" t="s">
        <v>138</v>
      </c>
      <c r="L1443" s="30" t="n">
        <v>63</v>
      </c>
      <c r="M1443" s="30" t="n">
        <v>40</v>
      </c>
      <c r="N1443" s="30" t="s">
        <v>127</v>
      </c>
      <c r="O1443" s="30" t="s">
        <v>128</v>
      </c>
      <c r="P1443" s="30" t="s">
        <v>150</v>
      </c>
      <c r="Q1443" s="32" t="n">
        <v>2045.88</v>
      </c>
      <c r="R1443" s="30" t="s">
        <v>130</v>
      </c>
      <c r="S1443" s="30" t="s">
        <v>335</v>
      </c>
      <c r="T1443" s="30" t="n">
        <v>5</v>
      </c>
    </row>
    <row r="1444" customFormat="false" ht="15" hidden="false" customHeight="false" outlineLevel="0" collapsed="false">
      <c r="A1444" s="27" t="s">
        <v>2931</v>
      </c>
      <c r="B1444" s="27" t="s">
        <v>2655</v>
      </c>
      <c r="C1444" s="27" t="n">
        <v>50</v>
      </c>
      <c r="D1444" s="27" t="s">
        <v>121</v>
      </c>
      <c r="E1444" s="28" t="n">
        <v>45428</v>
      </c>
      <c r="F1444" s="27" t="s">
        <v>216</v>
      </c>
      <c r="G1444" s="28" t="n">
        <v>45431</v>
      </c>
      <c r="H1444" s="27" t="s">
        <v>135</v>
      </c>
      <c r="I1444" s="27" t="s">
        <v>251</v>
      </c>
      <c r="J1444" s="27" t="s">
        <v>618</v>
      </c>
      <c r="K1444" s="27" t="s">
        <v>156</v>
      </c>
      <c r="L1444" s="27" t="n">
        <v>44</v>
      </c>
      <c r="M1444" s="27" t="n">
        <v>61</v>
      </c>
      <c r="N1444" s="27" t="s">
        <v>127</v>
      </c>
      <c r="O1444" s="27" t="s">
        <v>171</v>
      </c>
      <c r="P1444" s="27" t="s">
        <v>140</v>
      </c>
      <c r="Q1444" s="29" t="n">
        <v>4598.3</v>
      </c>
      <c r="R1444" s="27" t="s">
        <v>130</v>
      </c>
      <c r="S1444" s="27" t="s">
        <v>151</v>
      </c>
      <c r="T1444" s="27" t="n">
        <v>3</v>
      </c>
    </row>
    <row r="1445" customFormat="false" ht="15" hidden="false" customHeight="false" outlineLevel="0" collapsed="false">
      <c r="A1445" s="30" t="s">
        <v>2932</v>
      </c>
      <c r="B1445" s="30" t="s">
        <v>2933</v>
      </c>
      <c r="C1445" s="30" t="n">
        <v>61</v>
      </c>
      <c r="D1445" s="30" t="s">
        <v>181</v>
      </c>
      <c r="E1445" s="31" t="n">
        <v>45606</v>
      </c>
      <c r="F1445" s="30" t="s">
        <v>682</v>
      </c>
      <c r="G1445" s="31" t="n">
        <v>45607</v>
      </c>
      <c r="H1445" s="30" t="s">
        <v>168</v>
      </c>
      <c r="I1445" s="30" t="s">
        <v>366</v>
      </c>
      <c r="J1445" s="30" t="s">
        <v>441</v>
      </c>
      <c r="K1445" s="30" t="s">
        <v>138</v>
      </c>
      <c r="L1445" s="30" t="n">
        <v>68</v>
      </c>
      <c r="M1445" s="30" t="n">
        <v>22</v>
      </c>
      <c r="N1445" s="30" t="s">
        <v>127</v>
      </c>
      <c r="O1445" s="30" t="s">
        <v>171</v>
      </c>
      <c r="P1445" s="30" t="s">
        <v>140</v>
      </c>
      <c r="Q1445" s="32" t="n">
        <v>711.67</v>
      </c>
      <c r="R1445" s="30" t="s">
        <v>130</v>
      </c>
      <c r="S1445" s="30" t="s">
        <v>627</v>
      </c>
      <c r="T1445" s="30" t="n">
        <v>5</v>
      </c>
    </row>
    <row r="1446" customFormat="false" ht="15" hidden="false" customHeight="false" outlineLevel="0" collapsed="false">
      <c r="A1446" s="27" t="s">
        <v>2934</v>
      </c>
      <c r="B1446" s="27" t="s">
        <v>2223</v>
      </c>
      <c r="C1446" s="27" t="n">
        <v>10</v>
      </c>
      <c r="D1446" s="27" t="s">
        <v>181</v>
      </c>
      <c r="E1446" s="28" t="n">
        <v>45393</v>
      </c>
      <c r="F1446" s="27" t="s">
        <v>1135</v>
      </c>
      <c r="G1446" s="28" t="n">
        <v>45394</v>
      </c>
      <c r="H1446" s="27" t="s">
        <v>183</v>
      </c>
      <c r="I1446" s="27" t="s">
        <v>212</v>
      </c>
      <c r="J1446" s="27" t="s">
        <v>411</v>
      </c>
      <c r="K1446" s="27" t="s">
        <v>138</v>
      </c>
      <c r="L1446" s="27" t="n">
        <v>84</v>
      </c>
      <c r="M1446" s="27" t="n">
        <v>35</v>
      </c>
      <c r="N1446" s="27" t="s">
        <v>127</v>
      </c>
      <c r="O1446" s="27" t="s">
        <v>149</v>
      </c>
      <c r="P1446" s="27" t="s">
        <v>187</v>
      </c>
      <c r="Q1446" s="29" t="n">
        <v>1857.02</v>
      </c>
      <c r="R1446" s="27" t="s">
        <v>130</v>
      </c>
      <c r="S1446" s="27" t="s">
        <v>335</v>
      </c>
      <c r="T1446" s="27" t="n">
        <v>3</v>
      </c>
    </row>
    <row r="1447" customFormat="false" ht="15" hidden="false" customHeight="false" outlineLevel="0" collapsed="false">
      <c r="A1447" s="30" t="s">
        <v>2935</v>
      </c>
      <c r="B1447" s="30" t="s">
        <v>2936</v>
      </c>
      <c r="C1447" s="30" t="n">
        <v>21</v>
      </c>
      <c r="D1447" s="30" t="s">
        <v>181</v>
      </c>
      <c r="E1447" s="31" t="n">
        <v>45437</v>
      </c>
      <c r="F1447" s="30" t="s">
        <v>1384</v>
      </c>
      <c r="G1447" s="31" t="n">
        <v>45438</v>
      </c>
      <c r="H1447" s="30" t="s">
        <v>146</v>
      </c>
      <c r="I1447" s="30" t="s">
        <v>176</v>
      </c>
      <c r="J1447" s="30" t="s">
        <v>222</v>
      </c>
      <c r="K1447" s="30" t="s">
        <v>156</v>
      </c>
      <c r="L1447" s="30" t="n">
        <v>38</v>
      </c>
      <c r="M1447" s="30" t="n">
        <v>89</v>
      </c>
      <c r="N1447" s="30" t="s">
        <v>186</v>
      </c>
      <c r="O1447" s="30" t="s">
        <v>171</v>
      </c>
      <c r="P1447" s="30" t="s">
        <v>150</v>
      </c>
      <c r="Q1447" s="32" t="n">
        <v>4072.14</v>
      </c>
      <c r="R1447" s="30" t="s">
        <v>130</v>
      </c>
      <c r="S1447" s="30" t="s">
        <v>164</v>
      </c>
      <c r="T1447" s="30" t="n">
        <v>2</v>
      </c>
    </row>
    <row r="1448" customFormat="false" ht="15" hidden="false" customHeight="false" outlineLevel="0" collapsed="false">
      <c r="A1448" s="27" t="s">
        <v>2937</v>
      </c>
      <c r="B1448" s="27" t="s">
        <v>2938</v>
      </c>
      <c r="C1448" s="27" t="n">
        <v>0</v>
      </c>
      <c r="D1448" s="27" t="s">
        <v>121</v>
      </c>
      <c r="E1448" s="28" t="n">
        <v>45366</v>
      </c>
      <c r="F1448" s="27" t="s">
        <v>662</v>
      </c>
      <c r="G1448" s="28" t="n">
        <v>45369</v>
      </c>
      <c r="H1448" s="27" t="s">
        <v>161</v>
      </c>
      <c r="I1448" s="27" t="s">
        <v>162</v>
      </c>
      <c r="J1448" s="27" t="s">
        <v>648</v>
      </c>
      <c r="K1448" s="27" t="s">
        <v>126</v>
      </c>
      <c r="L1448" s="27" t="n">
        <v>23</v>
      </c>
      <c r="M1448" s="27" t="n">
        <v>131</v>
      </c>
      <c r="N1448" s="27" t="s">
        <v>186</v>
      </c>
      <c r="O1448" s="27" t="s">
        <v>128</v>
      </c>
      <c r="P1448" s="27" t="s">
        <v>187</v>
      </c>
      <c r="Q1448" s="29" t="n">
        <v>8162.6</v>
      </c>
      <c r="R1448" s="27" t="s">
        <v>172</v>
      </c>
      <c r="S1448" s="27" t="s">
        <v>335</v>
      </c>
      <c r="T1448" s="27" t="n">
        <v>2</v>
      </c>
    </row>
    <row r="1449" customFormat="false" ht="15" hidden="false" customHeight="false" outlineLevel="0" collapsed="false">
      <c r="A1449" s="30" t="s">
        <v>2939</v>
      </c>
      <c r="B1449" s="30" t="s">
        <v>2940</v>
      </c>
      <c r="C1449" s="30" t="n">
        <v>43</v>
      </c>
      <c r="D1449" s="30" t="s">
        <v>121</v>
      </c>
      <c r="E1449" s="31" t="n">
        <v>45314</v>
      </c>
      <c r="F1449" s="30" t="s">
        <v>777</v>
      </c>
      <c r="G1449" s="31" t="n">
        <v>45315</v>
      </c>
      <c r="H1449" s="30" t="s">
        <v>123</v>
      </c>
      <c r="I1449" s="30" t="s">
        <v>304</v>
      </c>
      <c r="J1449" s="30" t="s">
        <v>305</v>
      </c>
      <c r="K1449" s="30" t="s">
        <v>156</v>
      </c>
      <c r="L1449" s="30" t="n">
        <v>41</v>
      </c>
      <c r="M1449" s="30" t="n">
        <v>53</v>
      </c>
      <c r="N1449" s="30" t="s">
        <v>127</v>
      </c>
      <c r="O1449" s="30" t="s">
        <v>139</v>
      </c>
      <c r="P1449" s="30" t="s">
        <v>150</v>
      </c>
      <c r="Q1449" s="32" t="n">
        <v>3714.07</v>
      </c>
      <c r="R1449" s="30" t="s">
        <v>130</v>
      </c>
      <c r="S1449" s="30" t="s">
        <v>151</v>
      </c>
      <c r="T1449" s="30" t="n">
        <v>4</v>
      </c>
    </row>
    <row r="1450" customFormat="false" ht="15" hidden="false" customHeight="false" outlineLevel="0" collapsed="false">
      <c r="A1450" s="27" t="s">
        <v>2941</v>
      </c>
      <c r="B1450" s="27" t="s">
        <v>2942</v>
      </c>
      <c r="C1450" s="27" t="n">
        <v>66</v>
      </c>
      <c r="D1450" s="27" t="s">
        <v>121</v>
      </c>
      <c r="E1450" s="28" t="n">
        <v>45610</v>
      </c>
      <c r="F1450" s="27" t="s">
        <v>978</v>
      </c>
      <c r="G1450" s="28" t="n">
        <v>45624</v>
      </c>
      <c r="H1450" s="27" t="s">
        <v>183</v>
      </c>
      <c r="I1450" s="27" t="s">
        <v>212</v>
      </c>
      <c r="J1450" s="27" t="s">
        <v>431</v>
      </c>
      <c r="K1450" s="27" t="s">
        <v>202</v>
      </c>
      <c r="L1450" s="27" t="n">
        <v>7</v>
      </c>
      <c r="M1450" s="27" t="n">
        <v>154</v>
      </c>
      <c r="N1450" s="27" t="s">
        <v>186</v>
      </c>
      <c r="O1450" s="27" t="s">
        <v>149</v>
      </c>
      <c r="P1450" s="27" t="s">
        <v>140</v>
      </c>
      <c r="Q1450" s="29" t="n">
        <v>17867.34</v>
      </c>
      <c r="R1450" s="27" t="s">
        <v>268</v>
      </c>
      <c r="S1450" s="27" t="s">
        <v>164</v>
      </c>
      <c r="T1450" s="27" t="n">
        <v>2</v>
      </c>
    </row>
    <row r="1451" customFormat="false" ht="15" hidden="false" customHeight="false" outlineLevel="0" collapsed="false">
      <c r="A1451" s="30" t="s">
        <v>2943</v>
      </c>
      <c r="B1451" s="30" t="s">
        <v>2944</v>
      </c>
      <c r="C1451" s="30" t="n">
        <v>31</v>
      </c>
      <c r="D1451" s="30" t="s">
        <v>181</v>
      </c>
      <c r="E1451" s="31" t="n">
        <v>45515</v>
      </c>
      <c r="F1451" s="30" t="s">
        <v>1745</v>
      </c>
      <c r="G1451" s="31" t="n">
        <v>45518</v>
      </c>
      <c r="H1451" s="30" t="s">
        <v>242</v>
      </c>
      <c r="I1451" s="30" t="s">
        <v>243</v>
      </c>
      <c r="J1451" s="30" t="s">
        <v>422</v>
      </c>
      <c r="K1451" s="30" t="s">
        <v>156</v>
      </c>
      <c r="L1451" s="30" t="n">
        <v>19</v>
      </c>
      <c r="M1451" s="30" t="n">
        <v>57</v>
      </c>
      <c r="N1451" s="30" t="s">
        <v>186</v>
      </c>
      <c r="O1451" s="30" t="s">
        <v>171</v>
      </c>
      <c r="P1451" s="30" t="s">
        <v>187</v>
      </c>
      <c r="Q1451" s="32" t="n">
        <v>3454.8</v>
      </c>
      <c r="R1451" s="30" t="s">
        <v>130</v>
      </c>
      <c r="S1451" s="30" t="s">
        <v>164</v>
      </c>
      <c r="T1451" s="30" t="n">
        <v>4</v>
      </c>
    </row>
    <row r="1452" customFormat="false" ht="15" hidden="false" customHeight="false" outlineLevel="0" collapsed="false">
      <c r="A1452" s="27" t="s">
        <v>2945</v>
      </c>
      <c r="B1452" s="27" t="s">
        <v>280</v>
      </c>
      <c r="C1452" s="27" t="n">
        <v>55</v>
      </c>
      <c r="D1452" s="27" t="s">
        <v>181</v>
      </c>
      <c r="E1452" s="28" t="n">
        <v>45320</v>
      </c>
      <c r="F1452" s="27" t="s">
        <v>1220</v>
      </c>
      <c r="G1452" s="28" t="n">
        <v>45326</v>
      </c>
      <c r="H1452" s="27" t="s">
        <v>242</v>
      </c>
      <c r="I1452" s="27" t="s">
        <v>243</v>
      </c>
      <c r="J1452" s="27" t="s">
        <v>401</v>
      </c>
      <c r="K1452" s="27" t="s">
        <v>126</v>
      </c>
      <c r="L1452" s="27" t="n">
        <v>18</v>
      </c>
      <c r="M1452" s="27" t="n">
        <v>134</v>
      </c>
      <c r="N1452" s="27" t="s">
        <v>186</v>
      </c>
      <c r="O1452" s="27" t="s">
        <v>128</v>
      </c>
      <c r="P1452" s="27" t="s">
        <v>150</v>
      </c>
      <c r="Q1452" s="29" t="n">
        <v>7716.95</v>
      </c>
      <c r="R1452" s="27" t="s">
        <v>130</v>
      </c>
      <c r="S1452" s="27" t="s">
        <v>141</v>
      </c>
      <c r="T1452" s="27" t="n">
        <v>4</v>
      </c>
    </row>
    <row r="1453" customFormat="false" ht="15" hidden="false" customHeight="false" outlineLevel="0" collapsed="false">
      <c r="A1453" s="30" t="s">
        <v>2946</v>
      </c>
      <c r="B1453" s="30" t="s">
        <v>540</v>
      </c>
      <c r="C1453" s="30" t="n">
        <v>50</v>
      </c>
      <c r="D1453" s="30" t="s">
        <v>181</v>
      </c>
      <c r="E1453" s="31" t="n">
        <v>45517</v>
      </c>
      <c r="F1453" s="30" t="s">
        <v>645</v>
      </c>
      <c r="G1453" s="31" t="n">
        <v>45518</v>
      </c>
      <c r="H1453" s="30" t="s">
        <v>123</v>
      </c>
      <c r="I1453" s="30" t="s">
        <v>155</v>
      </c>
      <c r="J1453" s="30" t="s">
        <v>125</v>
      </c>
      <c r="K1453" s="30" t="s">
        <v>156</v>
      </c>
      <c r="L1453" s="30" t="n">
        <v>48</v>
      </c>
      <c r="M1453" s="30" t="n">
        <v>70</v>
      </c>
      <c r="N1453" s="30" t="s">
        <v>186</v>
      </c>
      <c r="O1453" s="30" t="s">
        <v>171</v>
      </c>
      <c r="P1453" s="30" t="s">
        <v>187</v>
      </c>
      <c r="Q1453" s="32" t="n">
        <v>3837.85</v>
      </c>
      <c r="R1453" s="30" t="s">
        <v>172</v>
      </c>
      <c r="S1453" s="30" t="s">
        <v>141</v>
      </c>
      <c r="T1453" s="30" t="n">
        <v>4</v>
      </c>
    </row>
    <row r="1454" customFormat="false" ht="15" hidden="false" customHeight="false" outlineLevel="0" collapsed="false">
      <c r="A1454" s="27" t="s">
        <v>2947</v>
      </c>
      <c r="B1454" s="27" t="s">
        <v>2948</v>
      </c>
      <c r="C1454" s="27" t="n">
        <v>20</v>
      </c>
      <c r="D1454" s="27" t="s">
        <v>121</v>
      </c>
      <c r="E1454" s="28" t="n">
        <v>45308</v>
      </c>
      <c r="F1454" s="27" t="s">
        <v>444</v>
      </c>
      <c r="G1454" s="28" t="n">
        <v>45310</v>
      </c>
      <c r="H1454" s="27" t="s">
        <v>217</v>
      </c>
      <c r="I1454" s="27" t="s">
        <v>344</v>
      </c>
      <c r="J1454" s="27" t="s">
        <v>294</v>
      </c>
      <c r="K1454" s="27" t="s">
        <v>156</v>
      </c>
      <c r="L1454" s="27" t="n">
        <v>65</v>
      </c>
      <c r="M1454" s="27" t="n">
        <v>56</v>
      </c>
      <c r="N1454" s="27" t="s">
        <v>127</v>
      </c>
      <c r="O1454" s="27" t="s">
        <v>139</v>
      </c>
      <c r="P1454" s="27" t="s">
        <v>140</v>
      </c>
      <c r="Q1454" s="29" t="n">
        <v>3324.34</v>
      </c>
      <c r="R1454" s="27" t="s">
        <v>130</v>
      </c>
      <c r="S1454" s="27" t="s">
        <v>223</v>
      </c>
      <c r="T1454" s="27" t="n">
        <v>5</v>
      </c>
    </row>
    <row r="1455" customFormat="false" ht="15" hidden="false" customHeight="false" outlineLevel="0" collapsed="false">
      <c r="A1455" s="30" t="s">
        <v>2949</v>
      </c>
      <c r="B1455" s="30" t="s">
        <v>2950</v>
      </c>
      <c r="C1455" s="30" t="n">
        <v>47</v>
      </c>
      <c r="D1455" s="30" t="s">
        <v>121</v>
      </c>
      <c r="E1455" s="31" t="n">
        <v>45392</v>
      </c>
      <c r="F1455" s="30" t="s">
        <v>1260</v>
      </c>
      <c r="G1455" s="31" t="n">
        <v>45393</v>
      </c>
      <c r="H1455" s="30" t="s">
        <v>236</v>
      </c>
      <c r="I1455" s="30" t="s">
        <v>237</v>
      </c>
      <c r="J1455" s="30" t="s">
        <v>267</v>
      </c>
      <c r="K1455" s="30" t="s">
        <v>138</v>
      </c>
      <c r="L1455" s="30" t="n">
        <v>47</v>
      </c>
      <c r="M1455" s="30" t="n">
        <v>25</v>
      </c>
      <c r="N1455" s="30" t="s">
        <v>127</v>
      </c>
      <c r="O1455" s="30" t="s">
        <v>128</v>
      </c>
      <c r="P1455" s="30" t="s">
        <v>140</v>
      </c>
      <c r="Q1455" s="32" t="n">
        <v>1645.69</v>
      </c>
      <c r="R1455" s="30" t="s">
        <v>130</v>
      </c>
      <c r="S1455" s="30" t="s">
        <v>197</v>
      </c>
      <c r="T1455" s="30" t="n">
        <v>3</v>
      </c>
    </row>
    <row r="1456" customFormat="false" ht="15" hidden="false" customHeight="false" outlineLevel="0" collapsed="false">
      <c r="A1456" s="27" t="s">
        <v>2951</v>
      </c>
      <c r="B1456" s="27" t="s">
        <v>2952</v>
      </c>
      <c r="C1456" s="27" t="n">
        <v>85</v>
      </c>
      <c r="D1456" s="27" t="s">
        <v>121</v>
      </c>
      <c r="E1456" s="28" t="n">
        <v>45350</v>
      </c>
      <c r="F1456" s="27" t="s">
        <v>465</v>
      </c>
      <c r="G1456" s="28" t="n">
        <v>45351</v>
      </c>
      <c r="H1456" s="27" t="s">
        <v>168</v>
      </c>
      <c r="I1456" s="27" t="s">
        <v>366</v>
      </c>
      <c r="J1456" s="27" t="s">
        <v>367</v>
      </c>
      <c r="K1456" s="27" t="s">
        <v>138</v>
      </c>
      <c r="L1456" s="27" t="n">
        <v>80</v>
      </c>
      <c r="M1456" s="27" t="n">
        <v>21</v>
      </c>
      <c r="N1456" s="27" t="s">
        <v>127</v>
      </c>
      <c r="O1456" s="27" t="s">
        <v>149</v>
      </c>
      <c r="P1456" s="27" t="s">
        <v>187</v>
      </c>
      <c r="Q1456" s="29" t="n">
        <v>1469.23</v>
      </c>
      <c r="R1456" s="27" t="s">
        <v>130</v>
      </c>
      <c r="S1456" s="27" t="s">
        <v>178</v>
      </c>
      <c r="T1456" s="27" t="n">
        <v>5</v>
      </c>
    </row>
    <row r="1457" customFormat="false" ht="15" hidden="false" customHeight="false" outlineLevel="0" collapsed="false">
      <c r="A1457" s="30" t="s">
        <v>2953</v>
      </c>
      <c r="B1457" s="30" t="s">
        <v>1809</v>
      </c>
      <c r="C1457" s="30" t="n">
        <v>50</v>
      </c>
      <c r="D1457" s="30" t="s">
        <v>181</v>
      </c>
      <c r="E1457" s="31" t="n">
        <v>45456</v>
      </c>
      <c r="F1457" s="30" t="s">
        <v>167</v>
      </c>
      <c r="G1457" s="31" t="n">
        <v>45456</v>
      </c>
      <c r="H1457" s="30" t="s">
        <v>206</v>
      </c>
      <c r="I1457" s="30" t="s">
        <v>232</v>
      </c>
      <c r="J1457" s="30" t="s">
        <v>593</v>
      </c>
      <c r="K1457" s="30" t="s">
        <v>138</v>
      </c>
      <c r="L1457" s="30" t="n">
        <v>52</v>
      </c>
      <c r="M1457" s="30" t="n">
        <v>20</v>
      </c>
      <c r="N1457" s="30" t="s">
        <v>127</v>
      </c>
      <c r="O1457" s="30" t="s">
        <v>149</v>
      </c>
      <c r="P1457" s="30" t="s">
        <v>140</v>
      </c>
      <c r="Q1457" s="32" t="n">
        <v>1399.02</v>
      </c>
      <c r="R1457" s="30" t="s">
        <v>130</v>
      </c>
      <c r="S1457" s="30" t="s">
        <v>151</v>
      </c>
      <c r="T1457" s="30" t="n">
        <v>3</v>
      </c>
    </row>
    <row r="1458" customFormat="false" ht="15" hidden="false" customHeight="false" outlineLevel="0" collapsed="false">
      <c r="A1458" s="27" t="s">
        <v>2954</v>
      </c>
      <c r="B1458" s="27" t="s">
        <v>2237</v>
      </c>
      <c r="C1458" s="27" t="n">
        <v>29</v>
      </c>
      <c r="D1458" s="27" t="s">
        <v>181</v>
      </c>
      <c r="E1458" s="28" t="n">
        <v>45477</v>
      </c>
      <c r="F1458" s="27" t="s">
        <v>2834</v>
      </c>
      <c r="G1458" s="28" t="n">
        <v>45478</v>
      </c>
      <c r="H1458" s="27" t="s">
        <v>135</v>
      </c>
      <c r="I1458" s="27" t="s">
        <v>278</v>
      </c>
      <c r="J1458" s="27" t="s">
        <v>262</v>
      </c>
      <c r="K1458" s="27" t="s">
        <v>126</v>
      </c>
      <c r="L1458" s="27" t="n">
        <v>33</v>
      </c>
      <c r="M1458" s="27" t="n">
        <v>138</v>
      </c>
      <c r="N1458" s="27" t="s">
        <v>127</v>
      </c>
      <c r="O1458" s="27" t="s">
        <v>139</v>
      </c>
      <c r="P1458" s="27" t="s">
        <v>187</v>
      </c>
      <c r="Q1458" s="29" t="n">
        <v>8273.97</v>
      </c>
      <c r="R1458" s="27" t="s">
        <v>130</v>
      </c>
      <c r="S1458" s="27" t="s">
        <v>151</v>
      </c>
      <c r="T1458" s="27" t="n">
        <v>4</v>
      </c>
    </row>
    <row r="1459" customFormat="false" ht="15" hidden="false" customHeight="false" outlineLevel="0" collapsed="false">
      <c r="A1459" s="30" t="s">
        <v>2955</v>
      </c>
      <c r="B1459" s="30" t="s">
        <v>595</v>
      </c>
      <c r="C1459" s="30" t="n">
        <v>56</v>
      </c>
      <c r="D1459" s="30" t="s">
        <v>397</v>
      </c>
      <c r="E1459" s="31" t="n">
        <v>45378</v>
      </c>
      <c r="F1459" s="30" t="s">
        <v>898</v>
      </c>
      <c r="G1459" s="31" t="n">
        <v>45379</v>
      </c>
      <c r="H1459" s="30" t="s">
        <v>183</v>
      </c>
      <c r="I1459" s="30" t="s">
        <v>212</v>
      </c>
      <c r="J1459" s="30" t="s">
        <v>476</v>
      </c>
      <c r="K1459" s="30" t="s">
        <v>138</v>
      </c>
      <c r="L1459" s="30" t="n">
        <v>49</v>
      </c>
      <c r="M1459" s="30" t="n">
        <v>45</v>
      </c>
      <c r="N1459" s="30" t="s">
        <v>186</v>
      </c>
      <c r="O1459" s="30" t="s">
        <v>128</v>
      </c>
      <c r="P1459" s="30" t="s">
        <v>150</v>
      </c>
      <c r="Q1459" s="32" t="n">
        <v>2837.54</v>
      </c>
      <c r="R1459" s="30" t="s">
        <v>130</v>
      </c>
      <c r="S1459" s="30" t="s">
        <v>335</v>
      </c>
      <c r="T1459" s="30" t="n">
        <v>5</v>
      </c>
    </row>
    <row r="1460" customFormat="false" ht="15" hidden="false" customHeight="false" outlineLevel="0" collapsed="false">
      <c r="A1460" s="27" t="s">
        <v>2956</v>
      </c>
      <c r="B1460" s="27" t="s">
        <v>1314</v>
      </c>
      <c r="C1460" s="27" t="n">
        <v>74</v>
      </c>
      <c r="D1460" s="27" t="s">
        <v>121</v>
      </c>
      <c r="E1460" s="28" t="n">
        <v>45558</v>
      </c>
      <c r="F1460" s="27" t="s">
        <v>733</v>
      </c>
      <c r="G1460" s="28" t="n">
        <v>45559</v>
      </c>
      <c r="H1460" s="27" t="s">
        <v>168</v>
      </c>
      <c r="I1460" s="27" t="s">
        <v>169</v>
      </c>
      <c r="J1460" s="27" t="s">
        <v>371</v>
      </c>
      <c r="K1460" s="27" t="s">
        <v>138</v>
      </c>
      <c r="L1460" s="27" t="n">
        <v>66</v>
      </c>
      <c r="M1460" s="27" t="n">
        <v>36</v>
      </c>
      <c r="N1460" s="27" t="s">
        <v>186</v>
      </c>
      <c r="O1460" s="27" t="s">
        <v>128</v>
      </c>
      <c r="P1460" s="27" t="s">
        <v>129</v>
      </c>
      <c r="Q1460" s="29" t="n">
        <v>2515.61</v>
      </c>
      <c r="R1460" s="27" t="s">
        <v>130</v>
      </c>
      <c r="S1460" s="27" t="s">
        <v>192</v>
      </c>
      <c r="T1460" s="27" t="n">
        <v>5</v>
      </c>
    </row>
    <row r="1461" customFormat="false" ht="15" hidden="false" customHeight="false" outlineLevel="0" collapsed="false">
      <c r="A1461" s="30" t="s">
        <v>2957</v>
      </c>
      <c r="B1461" s="30" t="s">
        <v>2182</v>
      </c>
      <c r="C1461" s="30" t="n">
        <v>82</v>
      </c>
      <c r="D1461" s="30" t="s">
        <v>181</v>
      </c>
      <c r="E1461" s="31" t="n">
        <v>45551</v>
      </c>
      <c r="F1461" s="30" t="s">
        <v>303</v>
      </c>
      <c r="G1461" s="31" t="n">
        <v>45551</v>
      </c>
      <c r="H1461" s="30" t="s">
        <v>242</v>
      </c>
      <c r="I1461" s="30" t="s">
        <v>466</v>
      </c>
      <c r="J1461" s="30" t="s">
        <v>363</v>
      </c>
      <c r="K1461" s="30" t="s">
        <v>138</v>
      </c>
      <c r="L1461" s="30" t="n">
        <v>80</v>
      </c>
      <c r="M1461" s="30" t="n">
        <v>15</v>
      </c>
      <c r="N1461" s="30" t="s">
        <v>127</v>
      </c>
      <c r="O1461" s="30" t="s">
        <v>149</v>
      </c>
      <c r="P1461" s="30" t="s">
        <v>129</v>
      </c>
      <c r="Q1461" s="32" t="n">
        <v>1895.82</v>
      </c>
      <c r="R1461" s="30" t="s">
        <v>130</v>
      </c>
      <c r="S1461" s="30" t="s">
        <v>141</v>
      </c>
      <c r="T1461" s="30" t="n">
        <v>4</v>
      </c>
    </row>
    <row r="1462" customFormat="false" ht="15" hidden="false" customHeight="false" outlineLevel="0" collapsed="false">
      <c r="A1462" s="27" t="s">
        <v>2958</v>
      </c>
      <c r="B1462" s="27" t="s">
        <v>975</v>
      </c>
      <c r="C1462" s="27" t="n">
        <v>38</v>
      </c>
      <c r="D1462" s="27" t="s">
        <v>181</v>
      </c>
      <c r="E1462" s="28" t="n">
        <v>45545</v>
      </c>
      <c r="F1462" s="27" t="s">
        <v>417</v>
      </c>
      <c r="G1462" s="28" t="n">
        <v>45546</v>
      </c>
      <c r="H1462" s="27" t="s">
        <v>161</v>
      </c>
      <c r="I1462" s="27" t="s">
        <v>538</v>
      </c>
      <c r="J1462" s="27" t="s">
        <v>258</v>
      </c>
      <c r="K1462" s="27" t="s">
        <v>138</v>
      </c>
      <c r="L1462" s="27" t="n">
        <v>29</v>
      </c>
      <c r="M1462" s="27" t="n">
        <v>29</v>
      </c>
      <c r="N1462" s="27" t="s">
        <v>127</v>
      </c>
      <c r="O1462" s="27" t="s">
        <v>139</v>
      </c>
      <c r="P1462" s="27" t="s">
        <v>129</v>
      </c>
      <c r="Q1462" s="29" t="n">
        <v>1851.11</v>
      </c>
      <c r="R1462" s="27" t="s">
        <v>130</v>
      </c>
      <c r="S1462" s="27" t="s">
        <v>197</v>
      </c>
      <c r="T1462" s="27" t="n">
        <v>4</v>
      </c>
    </row>
    <row r="1463" customFormat="false" ht="15" hidden="false" customHeight="false" outlineLevel="0" collapsed="false">
      <c r="A1463" s="30" t="s">
        <v>2959</v>
      </c>
      <c r="B1463" s="30" t="s">
        <v>1773</v>
      </c>
      <c r="C1463" s="30"/>
      <c r="D1463" s="30" t="s">
        <v>181</v>
      </c>
      <c r="E1463" s="31" t="n">
        <v>45379</v>
      </c>
      <c r="F1463" s="30" t="s">
        <v>713</v>
      </c>
      <c r="G1463" s="31" t="n">
        <v>45380</v>
      </c>
      <c r="H1463" s="30" t="s">
        <v>168</v>
      </c>
      <c r="I1463" s="30" t="s">
        <v>196</v>
      </c>
      <c r="J1463" s="30" t="s">
        <v>170</v>
      </c>
      <c r="K1463" s="30" t="s">
        <v>138</v>
      </c>
      <c r="L1463" s="30" t="n">
        <v>45</v>
      </c>
      <c r="M1463" s="30" t="n">
        <v>17</v>
      </c>
      <c r="N1463" s="30" t="s">
        <v>127</v>
      </c>
      <c r="O1463" s="30" t="s">
        <v>139</v>
      </c>
      <c r="P1463" s="30" t="s">
        <v>140</v>
      </c>
      <c r="Q1463" s="32" t="n">
        <v>1021.08</v>
      </c>
      <c r="R1463" s="30" t="s">
        <v>130</v>
      </c>
      <c r="S1463" s="30" t="s">
        <v>164</v>
      </c>
      <c r="T1463" s="30" t="n">
        <v>5</v>
      </c>
    </row>
    <row r="1464" customFormat="false" ht="15" hidden="false" customHeight="false" outlineLevel="0" collapsed="false">
      <c r="A1464" s="27" t="s">
        <v>2960</v>
      </c>
      <c r="B1464" s="27" t="s">
        <v>1012</v>
      </c>
      <c r="C1464" s="27" t="n">
        <v>56</v>
      </c>
      <c r="D1464" s="27" t="s">
        <v>121</v>
      </c>
      <c r="E1464" s="28" t="n">
        <v>45410</v>
      </c>
      <c r="F1464" s="27" t="s">
        <v>286</v>
      </c>
      <c r="G1464" s="28" t="n">
        <v>45410</v>
      </c>
      <c r="H1464" s="27" t="s">
        <v>123</v>
      </c>
      <c r="I1464" s="27" t="s">
        <v>304</v>
      </c>
      <c r="J1464" s="27" t="s">
        <v>508</v>
      </c>
      <c r="K1464" s="27" t="s">
        <v>156</v>
      </c>
      <c r="L1464" s="27" t="n">
        <v>29</v>
      </c>
      <c r="M1464" s="27" t="n">
        <v>38</v>
      </c>
      <c r="N1464" s="27" t="s">
        <v>127</v>
      </c>
      <c r="O1464" s="27" t="s">
        <v>171</v>
      </c>
      <c r="P1464" s="27" t="s">
        <v>140</v>
      </c>
      <c r="Q1464" s="29" t="n">
        <v>4551.34</v>
      </c>
      <c r="R1464" s="27" t="s">
        <v>130</v>
      </c>
      <c r="S1464" s="27" t="s">
        <v>164</v>
      </c>
      <c r="T1464" s="27" t="n">
        <v>4</v>
      </c>
    </row>
    <row r="1465" customFormat="false" ht="15" hidden="false" customHeight="false" outlineLevel="0" collapsed="false">
      <c r="A1465" s="30" t="s">
        <v>2961</v>
      </c>
      <c r="B1465" s="30" t="s">
        <v>2962</v>
      </c>
      <c r="C1465" s="30" t="n">
        <v>42</v>
      </c>
      <c r="D1465" s="30" t="s">
        <v>493</v>
      </c>
      <c r="E1465" s="31" t="n">
        <v>45384</v>
      </c>
      <c r="F1465" s="30" t="s">
        <v>391</v>
      </c>
      <c r="G1465" s="31" t="n">
        <v>45386</v>
      </c>
      <c r="H1465" s="30" t="s">
        <v>146</v>
      </c>
      <c r="I1465" s="30" t="s">
        <v>176</v>
      </c>
      <c r="J1465" s="30" t="s">
        <v>222</v>
      </c>
      <c r="K1465" s="30" t="s">
        <v>156</v>
      </c>
      <c r="L1465" s="30" t="n">
        <v>29</v>
      </c>
      <c r="M1465" s="30" t="n">
        <v>33</v>
      </c>
      <c r="N1465" s="30" t="s">
        <v>127</v>
      </c>
      <c r="O1465" s="30" t="s">
        <v>171</v>
      </c>
      <c r="P1465" s="30" t="s">
        <v>140</v>
      </c>
      <c r="Q1465" s="32" t="n">
        <v>4085.74</v>
      </c>
      <c r="R1465" s="30" t="s">
        <v>130</v>
      </c>
      <c r="S1465" s="30" t="s">
        <v>192</v>
      </c>
      <c r="T1465" s="30" t="n">
        <v>4</v>
      </c>
    </row>
    <row r="1466" customFormat="false" ht="15" hidden="false" customHeight="false" outlineLevel="0" collapsed="false">
      <c r="A1466" s="27" t="s">
        <v>2963</v>
      </c>
      <c r="B1466" s="27" t="s">
        <v>575</v>
      </c>
      <c r="C1466" s="27" t="n">
        <v>30</v>
      </c>
      <c r="D1466" s="27" t="s">
        <v>181</v>
      </c>
      <c r="E1466" s="28" t="n">
        <v>45579</v>
      </c>
      <c r="F1466" s="27" t="s">
        <v>1711</v>
      </c>
      <c r="G1466" s="28" t="n">
        <v>45580</v>
      </c>
      <c r="H1466" s="27" t="s">
        <v>242</v>
      </c>
      <c r="I1466" s="27" t="s">
        <v>243</v>
      </c>
      <c r="J1466" s="27" t="s">
        <v>401</v>
      </c>
      <c r="K1466" s="27" t="s">
        <v>138</v>
      </c>
      <c r="L1466" s="27" t="n">
        <v>72</v>
      </c>
      <c r="M1466" s="27" t="n">
        <v>23</v>
      </c>
      <c r="N1466" s="27" t="s">
        <v>127</v>
      </c>
      <c r="O1466" s="27" t="s">
        <v>128</v>
      </c>
      <c r="P1466" s="27" t="s">
        <v>140</v>
      </c>
      <c r="Q1466" s="29" t="n">
        <v>1176.84</v>
      </c>
      <c r="R1466" s="27" t="s">
        <v>130</v>
      </c>
      <c r="S1466" s="27" t="s">
        <v>157</v>
      </c>
      <c r="T1466" s="27" t="n">
        <v>3</v>
      </c>
    </row>
    <row r="1467" customFormat="false" ht="15" hidden="false" customHeight="false" outlineLevel="0" collapsed="false">
      <c r="A1467" s="30" t="s">
        <v>2964</v>
      </c>
      <c r="B1467" s="30" t="s">
        <v>2182</v>
      </c>
      <c r="C1467" s="30" t="n">
        <v>91</v>
      </c>
      <c r="D1467" s="30" t="s">
        <v>121</v>
      </c>
      <c r="E1467" s="31" t="n">
        <v>45358</v>
      </c>
      <c r="F1467" s="30" t="s">
        <v>286</v>
      </c>
      <c r="G1467" s="31" t="n">
        <v>45359</v>
      </c>
      <c r="H1467" s="30" t="s">
        <v>217</v>
      </c>
      <c r="I1467" s="30" t="s">
        <v>282</v>
      </c>
      <c r="J1467" s="30" t="s">
        <v>218</v>
      </c>
      <c r="K1467" s="30" t="s">
        <v>138</v>
      </c>
      <c r="L1467" s="30" t="n">
        <v>87</v>
      </c>
      <c r="M1467" s="30" t="n">
        <v>26</v>
      </c>
      <c r="N1467" s="30" t="s">
        <v>127</v>
      </c>
      <c r="O1467" s="30" t="s">
        <v>139</v>
      </c>
      <c r="P1467" s="30" t="s">
        <v>187</v>
      </c>
      <c r="Q1467" s="32" t="n">
        <v>2573.04</v>
      </c>
      <c r="R1467" s="30" t="s">
        <v>130</v>
      </c>
      <c r="S1467" s="30" t="s">
        <v>178</v>
      </c>
      <c r="T1467" s="30" t="n">
        <v>4</v>
      </c>
    </row>
    <row r="1468" customFormat="false" ht="15" hidden="false" customHeight="false" outlineLevel="0" collapsed="false">
      <c r="A1468" s="27" t="s">
        <v>2965</v>
      </c>
      <c r="B1468" s="27" t="s">
        <v>2820</v>
      </c>
      <c r="C1468" s="27" t="n">
        <v>50</v>
      </c>
      <c r="D1468" s="27" t="s">
        <v>144</v>
      </c>
      <c r="E1468" s="28" t="n">
        <v>45460</v>
      </c>
      <c r="F1468" s="27" t="s">
        <v>777</v>
      </c>
      <c r="G1468" s="28" t="n">
        <v>45462</v>
      </c>
      <c r="H1468" s="27" t="s">
        <v>206</v>
      </c>
      <c r="I1468" s="27" t="s">
        <v>300</v>
      </c>
      <c r="J1468" s="27" t="s">
        <v>233</v>
      </c>
      <c r="K1468" s="27" t="s">
        <v>156</v>
      </c>
      <c r="L1468" s="27" t="n">
        <v>35</v>
      </c>
      <c r="M1468" s="27" t="n">
        <v>47</v>
      </c>
      <c r="N1468" s="27" t="s">
        <v>127</v>
      </c>
      <c r="O1468" s="27" t="s">
        <v>128</v>
      </c>
      <c r="P1468" s="27" t="s">
        <v>129</v>
      </c>
      <c r="Q1468" s="29" t="n">
        <v>4077.72</v>
      </c>
      <c r="R1468" s="27" t="s">
        <v>130</v>
      </c>
      <c r="S1468" s="27" t="s">
        <v>335</v>
      </c>
      <c r="T1468" s="27" t="n">
        <v>4</v>
      </c>
    </row>
    <row r="1469" customFormat="false" ht="15" hidden="false" customHeight="false" outlineLevel="0" collapsed="false">
      <c r="A1469" s="30" t="s">
        <v>2966</v>
      </c>
      <c r="B1469" s="30" t="s">
        <v>1916</v>
      </c>
      <c r="C1469" s="30" t="n">
        <v>70</v>
      </c>
      <c r="D1469" s="30" t="s">
        <v>181</v>
      </c>
      <c r="E1469" s="31" t="n">
        <v>45648</v>
      </c>
      <c r="F1469" s="30" t="s">
        <v>381</v>
      </c>
      <c r="G1469" s="31" t="n">
        <v>45648</v>
      </c>
      <c r="H1469" s="30" t="s">
        <v>236</v>
      </c>
      <c r="I1469" s="30" t="s">
        <v>237</v>
      </c>
      <c r="J1469" s="30" t="s">
        <v>287</v>
      </c>
      <c r="K1469" s="30" t="s">
        <v>156</v>
      </c>
      <c r="L1469" s="30" t="n">
        <v>39</v>
      </c>
      <c r="M1469" s="30" t="n">
        <v>54</v>
      </c>
      <c r="N1469" s="30" t="s">
        <v>127</v>
      </c>
      <c r="O1469" s="30" t="s">
        <v>128</v>
      </c>
      <c r="P1469" s="30" t="s">
        <v>187</v>
      </c>
      <c r="Q1469" s="32" t="n">
        <v>4215.69</v>
      </c>
      <c r="R1469" s="30" t="s">
        <v>130</v>
      </c>
      <c r="S1469" s="30" t="s">
        <v>141</v>
      </c>
      <c r="T1469" s="30" t="n">
        <v>3</v>
      </c>
    </row>
    <row r="1470" customFormat="false" ht="15" hidden="false" customHeight="false" outlineLevel="0" collapsed="false">
      <c r="A1470" s="27" t="s">
        <v>2967</v>
      </c>
      <c r="B1470" s="27" t="s">
        <v>1805</v>
      </c>
      <c r="C1470" s="27" t="n">
        <v>37</v>
      </c>
      <c r="D1470" s="27" t="s">
        <v>181</v>
      </c>
      <c r="E1470" s="28" t="n">
        <v>45535</v>
      </c>
      <c r="F1470" s="27" t="s">
        <v>812</v>
      </c>
      <c r="G1470" s="28" t="n">
        <v>45537</v>
      </c>
      <c r="H1470" s="27" t="s">
        <v>123</v>
      </c>
      <c r="I1470" s="27" t="s">
        <v>304</v>
      </c>
      <c r="J1470" s="27" t="s">
        <v>508</v>
      </c>
      <c r="K1470" s="27" t="s">
        <v>156</v>
      </c>
      <c r="L1470" s="27" t="n">
        <v>36</v>
      </c>
      <c r="M1470" s="27" t="n">
        <v>69</v>
      </c>
      <c r="N1470" s="27" t="s">
        <v>186</v>
      </c>
      <c r="O1470" s="27" t="s">
        <v>139</v>
      </c>
      <c r="P1470" s="27" t="s">
        <v>187</v>
      </c>
      <c r="Q1470" s="29" t="n">
        <v>3943.6</v>
      </c>
      <c r="R1470" s="27" t="s">
        <v>172</v>
      </c>
      <c r="S1470" s="27" t="s">
        <v>131</v>
      </c>
      <c r="T1470" s="27" t="n">
        <v>3</v>
      </c>
    </row>
    <row r="1471" customFormat="false" ht="15" hidden="false" customHeight="false" outlineLevel="0" collapsed="false">
      <c r="A1471" s="30" t="s">
        <v>2968</v>
      </c>
      <c r="B1471" s="30" t="s">
        <v>180</v>
      </c>
      <c r="C1471" s="30" t="n">
        <v>25</v>
      </c>
      <c r="D1471" s="30" t="s">
        <v>121</v>
      </c>
      <c r="E1471" s="31" t="n">
        <v>45650</v>
      </c>
      <c r="F1471" s="30" t="s">
        <v>573</v>
      </c>
      <c r="G1471" s="31" t="n">
        <v>45656</v>
      </c>
      <c r="H1471" s="30" t="s">
        <v>206</v>
      </c>
      <c r="I1471" s="30" t="s">
        <v>207</v>
      </c>
      <c r="J1471" s="30" t="s">
        <v>469</v>
      </c>
      <c r="K1471" s="30" t="s">
        <v>126</v>
      </c>
      <c r="L1471" s="30" t="n">
        <v>25</v>
      </c>
      <c r="M1471" s="30" t="n">
        <v>132</v>
      </c>
      <c r="N1471" s="30" t="s">
        <v>186</v>
      </c>
      <c r="O1471" s="30" t="s">
        <v>128</v>
      </c>
      <c r="P1471" s="30" t="s">
        <v>129</v>
      </c>
      <c r="Q1471" s="32" t="n">
        <v>7763.67</v>
      </c>
      <c r="R1471" s="30" t="s">
        <v>130</v>
      </c>
      <c r="S1471" s="30" t="s">
        <v>335</v>
      </c>
      <c r="T1471" s="30" t="n">
        <v>5</v>
      </c>
    </row>
    <row r="1472" customFormat="false" ht="15" hidden="false" customHeight="false" outlineLevel="0" collapsed="false">
      <c r="A1472" s="27" t="s">
        <v>2969</v>
      </c>
      <c r="B1472" s="27" t="s">
        <v>2952</v>
      </c>
      <c r="C1472" s="27"/>
      <c r="D1472" s="27" t="s">
        <v>121</v>
      </c>
      <c r="E1472" s="28" t="n">
        <v>45464</v>
      </c>
      <c r="F1472" s="27" t="s">
        <v>378</v>
      </c>
      <c r="G1472" s="28" t="n">
        <v>45464</v>
      </c>
      <c r="H1472" s="27" t="s">
        <v>161</v>
      </c>
      <c r="I1472" s="27" t="s">
        <v>538</v>
      </c>
      <c r="J1472" s="27" t="s">
        <v>648</v>
      </c>
      <c r="K1472" s="27" t="s">
        <v>138</v>
      </c>
      <c r="L1472" s="27" t="n">
        <v>49</v>
      </c>
      <c r="M1472" s="27" t="n">
        <v>41</v>
      </c>
      <c r="N1472" s="27" t="s">
        <v>127</v>
      </c>
      <c r="O1472" s="27" t="s">
        <v>171</v>
      </c>
      <c r="P1472" s="27" t="s">
        <v>140</v>
      </c>
      <c r="Q1472" s="29" t="n">
        <v>1750.58</v>
      </c>
      <c r="R1472" s="27" t="s">
        <v>130</v>
      </c>
      <c r="S1472" s="27" t="s">
        <v>164</v>
      </c>
      <c r="T1472" s="27" t="n">
        <v>5</v>
      </c>
    </row>
    <row r="1473" customFormat="false" ht="15" hidden="false" customHeight="false" outlineLevel="0" collapsed="false">
      <c r="A1473" s="30" t="s">
        <v>2970</v>
      </c>
      <c r="B1473" s="30" t="s">
        <v>377</v>
      </c>
      <c r="C1473" s="30" t="n">
        <v>35</v>
      </c>
      <c r="D1473" s="30" t="s">
        <v>121</v>
      </c>
      <c r="E1473" s="31" t="n">
        <v>45551</v>
      </c>
      <c r="F1473" s="30" t="s">
        <v>274</v>
      </c>
      <c r="G1473" s="31" t="n">
        <v>45552</v>
      </c>
      <c r="H1473" s="30" t="s">
        <v>183</v>
      </c>
      <c r="I1473" s="30" t="s">
        <v>430</v>
      </c>
      <c r="J1473" s="30" t="s">
        <v>185</v>
      </c>
      <c r="K1473" s="30" t="s">
        <v>138</v>
      </c>
      <c r="L1473" s="30" t="n">
        <v>23</v>
      </c>
      <c r="M1473" s="30" t="n">
        <v>21</v>
      </c>
      <c r="N1473" s="30" t="s">
        <v>127</v>
      </c>
      <c r="O1473" s="30" t="s">
        <v>149</v>
      </c>
      <c r="P1473" s="30" t="s">
        <v>129</v>
      </c>
      <c r="Q1473" s="32" t="n">
        <v>2323.39</v>
      </c>
      <c r="R1473" s="30" t="s">
        <v>130</v>
      </c>
      <c r="S1473" s="30" t="s">
        <v>157</v>
      </c>
      <c r="T1473" s="30" t="n">
        <v>4</v>
      </c>
    </row>
    <row r="1474" customFormat="false" ht="15" hidden="false" customHeight="false" outlineLevel="0" collapsed="false">
      <c r="A1474" s="27" t="s">
        <v>2971</v>
      </c>
      <c r="B1474" s="27" t="s">
        <v>2250</v>
      </c>
      <c r="C1474" s="27" t="n">
        <v>45</v>
      </c>
      <c r="D1474" s="27" t="s">
        <v>181</v>
      </c>
      <c r="E1474" s="28" t="n">
        <v>45498</v>
      </c>
      <c r="F1474" s="27" t="s">
        <v>1032</v>
      </c>
      <c r="G1474" s="28" t="n">
        <v>45499</v>
      </c>
      <c r="H1474" s="27" t="s">
        <v>123</v>
      </c>
      <c r="I1474" s="27" t="s">
        <v>124</v>
      </c>
      <c r="J1474" s="27" t="s">
        <v>418</v>
      </c>
      <c r="K1474" s="27" t="s">
        <v>138</v>
      </c>
      <c r="L1474" s="27" t="n">
        <v>29</v>
      </c>
      <c r="M1474" s="27" t="n">
        <v>29</v>
      </c>
      <c r="N1474" s="27" t="s">
        <v>127</v>
      </c>
      <c r="O1474" s="27" t="s">
        <v>171</v>
      </c>
      <c r="P1474" s="27" t="s">
        <v>187</v>
      </c>
      <c r="Q1474" s="29" t="n">
        <v>2250.96</v>
      </c>
      <c r="R1474" s="27" t="s">
        <v>130</v>
      </c>
      <c r="S1474" s="27" t="s">
        <v>131</v>
      </c>
      <c r="T1474" s="27" t="n">
        <v>3</v>
      </c>
    </row>
    <row r="1475" customFormat="false" ht="15" hidden="false" customHeight="false" outlineLevel="0" collapsed="false">
      <c r="A1475" s="30" t="s">
        <v>2972</v>
      </c>
      <c r="B1475" s="30" t="s">
        <v>2973</v>
      </c>
      <c r="C1475" s="30" t="n">
        <v>36</v>
      </c>
      <c r="D1475" s="30" t="s">
        <v>121</v>
      </c>
      <c r="E1475" s="31" t="n">
        <v>45398</v>
      </c>
      <c r="F1475" s="30" t="s">
        <v>698</v>
      </c>
      <c r="G1475" s="31" t="n">
        <v>45411</v>
      </c>
      <c r="H1475" s="30" t="s">
        <v>146</v>
      </c>
      <c r="I1475" s="30" t="s">
        <v>147</v>
      </c>
      <c r="J1475" s="30" t="s">
        <v>568</v>
      </c>
      <c r="K1475" s="30" t="s">
        <v>202</v>
      </c>
      <c r="L1475" s="30" t="n">
        <v>0</v>
      </c>
      <c r="M1475" s="30" t="n">
        <v>167</v>
      </c>
      <c r="N1475" s="30" t="s">
        <v>186</v>
      </c>
      <c r="O1475" s="30" t="s">
        <v>128</v>
      </c>
      <c r="P1475" s="30" t="s">
        <v>140</v>
      </c>
      <c r="Q1475" s="32" t="n">
        <v>18946.38</v>
      </c>
      <c r="R1475" s="30" t="s">
        <v>172</v>
      </c>
      <c r="S1475" s="30" t="s">
        <v>151</v>
      </c>
      <c r="T1475" s="30" t="n">
        <v>3</v>
      </c>
    </row>
    <row r="1476" customFormat="false" ht="15" hidden="false" customHeight="false" outlineLevel="0" collapsed="false">
      <c r="A1476" s="27" t="s">
        <v>2974</v>
      </c>
      <c r="B1476" s="27" t="s">
        <v>1795</v>
      </c>
      <c r="C1476" s="27" t="n">
        <v>24</v>
      </c>
      <c r="D1476" s="27" t="s">
        <v>181</v>
      </c>
      <c r="E1476" s="28" t="n">
        <v>45513</v>
      </c>
      <c r="F1476" s="27" t="s">
        <v>1389</v>
      </c>
      <c r="G1476" s="28" t="n">
        <v>45514</v>
      </c>
      <c r="H1476" s="27" t="s">
        <v>236</v>
      </c>
      <c r="I1476" s="27" t="s">
        <v>266</v>
      </c>
      <c r="J1476" s="27" t="s">
        <v>267</v>
      </c>
      <c r="K1476" s="27" t="s">
        <v>156</v>
      </c>
      <c r="L1476" s="27" t="n">
        <v>46</v>
      </c>
      <c r="M1476" s="27" t="n">
        <v>84</v>
      </c>
      <c r="N1476" s="27" t="s">
        <v>127</v>
      </c>
      <c r="O1476" s="27" t="s">
        <v>171</v>
      </c>
      <c r="P1476" s="27" t="s">
        <v>140</v>
      </c>
      <c r="Q1476" s="29" t="n">
        <v>4421.86</v>
      </c>
      <c r="R1476" s="27" t="s">
        <v>130</v>
      </c>
      <c r="S1476" s="27" t="s">
        <v>192</v>
      </c>
      <c r="T1476" s="27" t="n">
        <v>5</v>
      </c>
    </row>
    <row r="1477" customFormat="false" ht="15" hidden="false" customHeight="false" outlineLevel="0" collapsed="false">
      <c r="A1477" s="30" t="s">
        <v>2975</v>
      </c>
      <c r="B1477" s="30" t="s">
        <v>2528</v>
      </c>
      <c r="C1477" s="30" t="n">
        <v>62</v>
      </c>
      <c r="D1477" s="30" t="s">
        <v>121</v>
      </c>
      <c r="E1477" s="31" t="n">
        <v>45581</v>
      </c>
      <c r="F1477" s="30" t="s">
        <v>1002</v>
      </c>
      <c r="G1477" s="31" t="n">
        <v>45582</v>
      </c>
      <c r="H1477" s="30" t="s">
        <v>161</v>
      </c>
      <c r="I1477" s="30" t="s">
        <v>320</v>
      </c>
      <c r="J1477" s="30" t="s">
        <v>163</v>
      </c>
      <c r="K1477" s="30" t="s">
        <v>138</v>
      </c>
      <c r="L1477" s="30" t="n">
        <v>76</v>
      </c>
      <c r="M1477" s="30" t="n">
        <v>44</v>
      </c>
      <c r="N1477" s="30" t="s">
        <v>127</v>
      </c>
      <c r="O1477" s="30" t="s">
        <v>139</v>
      </c>
      <c r="P1477" s="30" t="s">
        <v>140</v>
      </c>
      <c r="Q1477" s="32" t="n">
        <v>1743.07</v>
      </c>
      <c r="R1477" s="30" t="s">
        <v>130</v>
      </c>
      <c r="S1477" s="30" t="s">
        <v>157</v>
      </c>
      <c r="T1477" s="30" t="n">
        <v>4</v>
      </c>
    </row>
    <row r="1478" customFormat="false" ht="15" hidden="false" customHeight="false" outlineLevel="0" collapsed="false">
      <c r="A1478" s="27" t="s">
        <v>2976</v>
      </c>
      <c r="B1478" s="27" t="s">
        <v>1371</v>
      </c>
      <c r="C1478" s="27" t="n">
        <v>22</v>
      </c>
      <c r="D1478" s="27" t="s">
        <v>181</v>
      </c>
      <c r="E1478" s="28" t="n">
        <v>45454</v>
      </c>
      <c r="F1478" s="27" t="s">
        <v>621</v>
      </c>
      <c r="G1478" s="28" t="n">
        <v>45455</v>
      </c>
      <c r="H1478" s="27" t="s">
        <v>135</v>
      </c>
      <c r="I1478" s="27" t="s">
        <v>278</v>
      </c>
      <c r="J1478" s="27" t="s">
        <v>201</v>
      </c>
      <c r="K1478" s="27" t="s">
        <v>156</v>
      </c>
      <c r="L1478" s="27" t="n">
        <v>22</v>
      </c>
      <c r="M1478" s="27" t="n">
        <v>88</v>
      </c>
      <c r="N1478" s="27" t="s">
        <v>186</v>
      </c>
      <c r="O1478" s="27" t="s">
        <v>149</v>
      </c>
      <c r="P1478" s="27" t="s">
        <v>140</v>
      </c>
      <c r="Q1478" s="29" t="n">
        <v>5215.58</v>
      </c>
      <c r="R1478" s="27" t="s">
        <v>268</v>
      </c>
      <c r="S1478" s="27" t="s">
        <v>192</v>
      </c>
      <c r="T1478" s="27"/>
    </row>
    <row r="1479" customFormat="false" ht="15" hidden="false" customHeight="false" outlineLevel="0" collapsed="false">
      <c r="A1479" s="30" t="s">
        <v>2977</v>
      </c>
      <c r="B1479" s="30" t="s">
        <v>2978</v>
      </c>
      <c r="C1479" s="30" t="n">
        <v>48</v>
      </c>
      <c r="D1479" s="30" t="s">
        <v>181</v>
      </c>
      <c r="E1479" s="31" t="n">
        <v>45629</v>
      </c>
      <c r="F1479" s="30" t="s">
        <v>241</v>
      </c>
      <c r="G1479" s="31" t="n">
        <v>45629</v>
      </c>
      <c r="H1479" s="30" t="s">
        <v>242</v>
      </c>
      <c r="I1479" s="30" t="s">
        <v>315</v>
      </c>
      <c r="J1479" s="30" t="s">
        <v>422</v>
      </c>
      <c r="K1479" s="30" t="s">
        <v>156</v>
      </c>
      <c r="L1479" s="30" t="n">
        <v>72</v>
      </c>
      <c r="M1479" s="30" t="n">
        <v>63</v>
      </c>
      <c r="N1479" s="30" t="s">
        <v>127</v>
      </c>
      <c r="O1479" s="30" t="s">
        <v>139</v>
      </c>
      <c r="P1479" s="30" t="s">
        <v>187</v>
      </c>
      <c r="Q1479" s="32" t="n">
        <v>3323.77</v>
      </c>
      <c r="R1479" s="30" t="s">
        <v>130</v>
      </c>
      <c r="S1479" s="30" t="s">
        <v>335</v>
      </c>
      <c r="T1479" s="30" t="n">
        <v>4</v>
      </c>
    </row>
    <row r="1480" customFormat="false" ht="15" hidden="false" customHeight="false" outlineLevel="0" collapsed="false">
      <c r="A1480" s="27" t="s">
        <v>2979</v>
      </c>
      <c r="B1480" s="27" t="s">
        <v>1278</v>
      </c>
      <c r="C1480" s="27" t="n">
        <v>41</v>
      </c>
      <c r="D1480" s="27" t="s">
        <v>121</v>
      </c>
      <c r="E1480" s="28" t="n">
        <v>45294</v>
      </c>
      <c r="F1480" s="27" t="s">
        <v>1739</v>
      </c>
      <c r="G1480" s="28" t="n">
        <v>45297</v>
      </c>
      <c r="H1480" s="27" t="s">
        <v>146</v>
      </c>
      <c r="I1480" s="27" t="s">
        <v>309</v>
      </c>
      <c r="J1480" s="27" t="s">
        <v>177</v>
      </c>
      <c r="K1480" s="27" t="s">
        <v>156</v>
      </c>
      <c r="L1480" s="27" t="n">
        <v>23</v>
      </c>
      <c r="M1480" s="27" t="n">
        <v>87</v>
      </c>
      <c r="N1480" s="27" t="s">
        <v>127</v>
      </c>
      <c r="O1480" s="27" t="s">
        <v>139</v>
      </c>
      <c r="P1480" s="27" t="s">
        <v>150</v>
      </c>
      <c r="Q1480" s="29" t="n">
        <v>3644.73</v>
      </c>
      <c r="R1480" s="27" t="s">
        <v>130</v>
      </c>
      <c r="S1480" s="27" t="s">
        <v>151</v>
      </c>
      <c r="T1480" s="27" t="n">
        <v>5</v>
      </c>
    </row>
    <row r="1481" customFormat="false" ht="15" hidden="false" customHeight="false" outlineLevel="0" collapsed="false">
      <c r="A1481" s="30" t="s">
        <v>2980</v>
      </c>
      <c r="B1481" s="30" t="s">
        <v>1986</v>
      </c>
      <c r="C1481" s="30" t="n">
        <v>6</v>
      </c>
      <c r="D1481" s="30" t="s">
        <v>121</v>
      </c>
      <c r="E1481" s="31" t="n">
        <v>45475</v>
      </c>
      <c r="F1481" s="30" t="s">
        <v>226</v>
      </c>
      <c r="G1481" s="31" t="n">
        <v>45481</v>
      </c>
      <c r="H1481" s="30" t="s">
        <v>236</v>
      </c>
      <c r="I1481" s="30" t="s">
        <v>237</v>
      </c>
      <c r="J1481" s="30" t="s">
        <v>267</v>
      </c>
      <c r="K1481" s="30" t="s">
        <v>126</v>
      </c>
      <c r="L1481" s="30" t="n">
        <v>21</v>
      </c>
      <c r="M1481" s="30" t="n">
        <v>109</v>
      </c>
      <c r="N1481" s="30" t="s">
        <v>127</v>
      </c>
      <c r="O1481" s="30" t="s">
        <v>128</v>
      </c>
      <c r="P1481" s="30" t="s">
        <v>150</v>
      </c>
      <c r="Q1481" s="32" t="n">
        <v>8491.77</v>
      </c>
      <c r="R1481" s="30" t="s">
        <v>130</v>
      </c>
      <c r="S1481" s="30" t="s">
        <v>151</v>
      </c>
      <c r="T1481" s="30" t="n">
        <v>4</v>
      </c>
    </row>
    <row r="1482" customFormat="false" ht="15" hidden="false" customHeight="false" outlineLevel="0" collapsed="false">
      <c r="A1482" s="27" t="s">
        <v>2981</v>
      </c>
      <c r="B1482" s="27" t="s">
        <v>2982</v>
      </c>
      <c r="C1482" s="27" t="n">
        <v>45</v>
      </c>
      <c r="D1482" s="27" t="s">
        <v>181</v>
      </c>
      <c r="E1482" s="28" t="n">
        <v>45314</v>
      </c>
      <c r="F1482" s="27" t="s">
        <v>1160</v>
      </c>
      <c r="G1482" s="28" t="n">
        <v>45315</v>
      </c>
      <c r="H1482" s="27" t="s">
        <v>183</v>
      </c>
      <c r="I1482" s="27" t="s">
        <v>212</v>
      </c>
      <c r="J1482" s="27" t="s">
        <v>431</v>
      </c>
      <c r="K1482" s="27" t="s">
        <v>138</v>
      </c>
      <c r="L1482" s="27" t="n">
        <v>85</v>
      </c>
      <c r="M1482" s="27" t="n">
        <v>36</v>
      </c>
      <c r="N1482" s="27" t="s">
        <v>127</v>
      </c>
      <c r="O1482" s="27" t="s">
        <v>171</v>
      </c>
      <c r="P1482" s="27" t="s">
        <v>140</v>
      </c>
      <c r="Q1482" s="29" t="n">
        <v>973.39</v>
      </c>
      <c r="R1482" s="27" t="s">
        <v>130</v>
      </c>
      <c r="S1482" s="27" t="s">
        <v>141</v>
      </c>
      <c r="T1482" s="27" t="n">
        <v>5</v>
      </c>
    </row>
    <row r="1483" customFormat="false" ht="15" hidden="false" customHeight="false" outlineLevel="0" collapsed="false">
      <c r="A1483" s="30" t="s">
        <v>2983</v>
      </c>
      <c r="B1483" s="30" t="s">
        <v>1837</v>
      </c>
      <c r="C1483" s="30" t="n">
        <v>41</v>
      </c>
      <c r="D1483" s="30" t="s">
        <v>121</v>
      </c>
      <c r="E1483" s="31" t="n">
        <v>45583</v>
      </c>
      <c r="F1483" s="30" t="s">
        <v>2211</v>
      </c>
      <c r="G1483" s="31" t="n">
        <v>45584</v>
      </c>
      <c r="H1483" s="30" t="s">
        <v>217</v>
      </c>
      <c r="I1483" s="30" t="s">
        <v>344</v>
      </c>
      <c r="J1483" s="30" t="s">
        <v>218</v>
      </c>
      <c r="K1483" s="30" t="s">
        <v>138</v>
      </c>
      <c r="L1483" s="30" t="n">
        <v>30</v>
      </c>
      <c r="M1483" s="30" t="n">
        <v>37</v>
      </c>
      <c r="N1483" s="30" t="s">
        <v>127</v>
      </c>
      <c r="O1483" s="30" t="s">
        <v>171</v>
      </c>
      <c r="P1483" s="30" t="s">
        <v>129</v>
      </c>
      <c r="Q1483" s="32" t="n">
        <v>907.98</v>
      </c>
      <c r="R1483" s="30" t="s">
        <v>130</v>
      </c>
      <c r="S1483" s="30" t="s">
        <v>151</v>
      </c>
      <c r="T1483" s="30" t="n">
        <v>4</v>
      </c>
    </row>
    <row r="1484" customFormat="false" ht="15" hidden="false" customHeight="false" outlineLevel="0" collapsed="false">
      <c r="A1484" s="27" t="s">
        <v>2984</v>
      </c>
      <c r="B1484" s="27" t="s">
        <v>2985</v>
      </c>
      <c r="C1484" s="27" t="n">
        <v>15</v>
      </c>
      <c r="D1484" s="27" t="s">
        <v>121</v>
      </c>
      <c r="E1484" s="28" t="n">
        <v>45499</v>
      </c>
      <c r="F1484" s="27" t="s">
        <v>286</v>
      </c>
      <c r="G1484" s="28" t="n">
        <v>45499</v>
      </c>
      <c r="H1484" s="27" t="s">
        <v>206</v>
      </c>
      <c r="I1484" s="27" t="s">
        <v>232</v>
      </c>
      <c r="J1484" s="27" t="s">
        <v>208</v>
      </c>
      <c r="K1484" s="27" t="s">
        <v>156</v>
      </c>
      <c r="L1484" s="27" t="n">
        <v>69</v>
      </c>
      <c r="M1484" s="27" t="n">
        <v>78</v>
      </c>
      <c r="N1484" s="27" t="s">
        <v>127</v>
      </c>
      <c r="O1484" s="27" t="s">
        <v>128</v>
      </c>
      <c r="P1484" s="27" t="s">
        <v>129</v>
      </c>
      <c r="Q1484" s="29" t="n">
        <v>3587.19</v>
      </c>
      <c r="R1484" s="27" t="s">
        <v>130</v>
      </c>
      <c r="S1484" s="27" t="s">
        <v>178</v>
      </c>
      <c r="T1484" s="27" t="n">
        <v>5</v>
      </c>
    </row>
    <row r="1485" customFormat="false" ht="15" hidden="false" customHeight="false" outlineLevel="0" collapsed="false">
      <c r="A1485" s="30" t="s">
        <v>2986</v>
      </c>
      <c r="B1485" s="30" t="s">
        <v>2987</v>
      </c>
      <c r="C1485" s="30" t="n">
        <v>35</v>
      </c>
      <c r="D1485" s="30" t="s">
        <v>181</v>
      </c>
      <c r="E1485" s="31" t="n">
        <v>45597</v>
      </c>
      <c r="F1485" s="30" t="s">
        <v>381</v>
      </c>
      <c r="G1485" s="31" t="n">
        <v>45607</v>
      </c>
      <c r="H1485" s="30" t="s">
        <v>242</v>
      </c>
      <c r="I1485" s="30" t="s">
        <v>243</v>
      </c>
      <c r="J1485" s="30" t="s">
        <v>422</v>
      </c>
      <c r="K1485" s="30" t="s">
        <v>202</v>
      </c>
      <c r="L1485" s="30" t="n">
        <v>8</v>
      </c>
      <c r="M1485" s="30" t="n">
        <v>182</v>
      </c>
      <c r="N1485" s="30" t="s">
        <v>186</v>
      </c>
      <c r="O1485" s="30" t="s">
        <v>139</v>
      </c>
      <c r="P1485" s="30" t="s">
        <v>150</v>
      </c>
      <c r="Q1485" s="32" t="n">
        <v>17726.28</v>
      </c>
      <c r="R1485" s="30" t="s">
        <v>172</v>
      </c>
      <c r="S1485" s="30" t="s">
        <v>500</v>
      </c>
      <c r="T1485" s="30" t="n">
        <v>2</v>
      </c>
    </row>
    <row r="1486" customFormat="false" ht="15" hidden="false" customHeight="false" outlineLevel="0" collapsed="false">
      <c r="A1486" s="27" t="s">
        <v>2988</v>
      </c>
      <c r="B1486" s="27" t="s">
        <v>586</v>
      </c>
      <c r="C1486" s="27" t="n">
        <v>41</v>
      </c>
      <c r="D1486" s="27" t="s">
        <v>121</v>
      </c>
      <c r="E1486" s="28" t="n">
        <v>45359</v>
      </c>
      <c r="F1486" s="27" t="s">
        <v>1349</v>
      </c>
      <c r="G1486" s="28" t="n">
        <v>45359</v>
      </c>
      <c r="H1486" s="27" t="s">
        <v>168</v>
      </c>
      <c r="I1486" s="27" t="s">
        <v>169</v>
      </c>
      <c r="J1486" s="27" t="s">
        <v>191</v>
      </c>
      <c r="K1486" s="27" t="s">
        <v>138</v>
      </c>
      <c r="L1486" s="27" t="n">
        <v>31</v>
      </c>
      <c r="M1486" s="27" t="n">
        <v>29</v>
      </c>
      <c r="N1486" s="27" t="s">
        <v>127</v>
      </c>
      <c r="O1486" s="27" t="s">
        <v>149</v>
      </c>
      <c r="P1486" s="27" t="s">
        <v>140</v>
      </c>
      <c r="Q1486" s="29" t="n">
        <v>1320.35</v>
      </c>
      <c r="R1486" s="27" t="s">
        <v>130</v>
      </c>
      <c r="S1486" s="27" t="s">
        <v>131</v>
      </c>
      <c r="T1486" s="27" t="n">
        <v>5</v>
      </c>
    </row>
    <row r="1487" customFormat="false" ht="15" hidden="false" customHeight="false" outlineLevel="0" collapsed="false">
      <c r="A1487" s="30" t="s">
        <v>2989</v>
      </c>
      <c r="B1487" s="30" t="s">
        <v>2915</v>
      </c>
      <c r="C1487" s="30" t="n">
        <v>36</v>
      </c>
      <c r="D1487" s="30" t="s">
        <v>181</v>
      </c>
      <c r="E1487" s="31" t="n">
        <v>45425</v>
      </c>
      <c r="F1487" s="30" t="s">
        <v>1424</v>
      </c>
      <c r="G1487" s="31" t="n">
        <v>45428</v>
      </c>
      <c r="H1487" s="30" t="s">
        <v>236</v>
      </c>
      <c r="I1487" s="30" t="s">
        <v>323</v>
      </c>
      <c r="J1487" s="30" t="s">
        <v>238</v>
      </c>
      <c r="K1487" s="30" t="s">
        <v>126</v>
      </c>
      <c r="L1487" s="30" t="n">
        <v>39</v>
      </c>
      <c r="M1487" s="30" t="n">
        <v>62</v>
      </c>
      <c r="N1487" s="30" t="s">
        <v>127</v>
      </c>
      <c r="O1487" s="30" t="s">
        <v>139</v>
      </c>
      <c r="P1487" s="30" t="s">
        <v>140</v>
      </c>
      <c r="Q1487" s="32" t="n">
        <v>8162.65</v>
      </c>
      <c r="R1487" s="30" t="s">
        <v>130</v>
      </c>
      <c r="S1487" s="30" t="s">
        <v>131</v>
      </c>
      <c r="T1487" s="30" t="n">
        <v>3</v>
      </c>
    </row>
    <row r="1488" customFormat="false" ht="15" hidden="false" customHeight="false" outlineLevel="0" collapsed="false">
      <c r="A1488" s="27" t="s">
        <v>2990</v>
      </c>
      <c r="B1488" s="27" t="s">
        <v>2991</v>
      </c>
      <c r="C1488" s="27" t="n">
        <v>81</v>
      </c>
      <c r="D1488" s="27" t="s">
        <v>121</v>
      </c>
      <c r="E1488" s="28" t="n">
        <v>45601</v>
      </c>
      <c r="F1488" s="27" t="s">
        <v>1436</v>
      </c>
      <c r="G1488" s="28" t="n">
        <v>45603</v>
      </c>
      <c r="H1488" s="27" t="s">
        <v>236</v>
      </c>
      <c r="I1488" s="27" t="s">
        <v>237</v>
      </c>
      <c r="J1488" s="27" t="s">
        <v>287</v>
      </c>
      <c r="K1488" s="27" t="s">
        <v>156</v>
      </c>
      <c r="L1488" s="27" t="n">
        <v>56</v>
      </c>
      <c r="M1488" s="27" t="n">
        <v>45</v>
      </c>
      <c r="N1488" s="27" t="s">
        <v>127</v>
      </c>
      <c r="O1488" s="27" t="s">
        <v>128</v>
      </c>
      <c r="P1488" s="27" t="s">
        <v>129</v>
      </c>
      <c r="Q1488" s="29"/>
      <c r="R1488" s="27" t="s">
        <v>130</v>
      </c>
      <c r="S1488" s="27" t="s">
        <v>157</v>
      </c>
      <c r="T1488" s="27" t="n">
        <v>3</v>
      </c>
    </row>
    <row r="1489" customFormat="false" ht="15" hidden="false" customHeight="false" outlineLevel="0" collapsed="false">
      <c r="A1489" s="30" t="s">
        <v>2992</v>
      </c>
      <c r="B1489" s="30" t="s">
        <v>842</v>
      </c>
      <c r="C1489" s="30" t="n">
        <v>53</v>
      </c>
      <c r="D1489" s="30" t="s">
        <v>121</v>
      </c>
      <c r="E1489" s="31" t="n">
        <v>45591</v>
      </c>
      <c r="F1489" s="30" t="s">
        <v>1238</v>
      </c>
      <c r="G1489" s="31" t="n">
        <v>45592</v>
      </c>
      <c r="H1489" s="30" t="s">
        <v>206</v>
      </c>
      <c r="I1489" s="30" t="s">
        <v>300</v>
      </c>
      <c r="J1489" s="30" t="s">
        <v>233</v>
      </c>
      <c r="K1489" s="30" t="s">
        <v>156</v>
      </c>
      <c r="L1489" s="30" t="n">
        <v>69</v>
      </c>
      <c r="M1489" s="30" t="n">
        <v>45</v>
      </c>
      <c r="N1489" s="30" t="s">
        <v>186</v>
      </c>
      <c r="O1489" s="30" t="s">
        <v>139</v>
      </c>
      <c r="P1489" s="30" t="s">
        <v>140</v>
      </c>
      <c r="Q1489" s="32" t="n">
        <v>3486.36</v>
      </c>
      <c r="R1489" s="30" t="s">
        <v>172</v>
      </c>
      <c r="S1489" s="30" t="s">
        <v>197</v>
      </c>
      <c r="T1489" s="30" t="n">
        <v>4</v>
      </c>
    </row>
    <row r="1490" customFormat="false" ht="15" hidden="false" customHeight="false" outlineLevel="0" collapsed="false">
      <c r="A1490" s="27" t="s">
        <v>2993</v>
      </c>
      <c r="B1490" s="27" t="s">
        <v>2994</v>
      </c>
      <c r="C1490" s="27" t="n">
        <v>46</v>
      </c>
      <c r="D1490" s="27" t="s">
        <v>181</v>
      </c>
      <c r="E1490" s="28" t="n">
        <v>45593</v>
      </c>
      <c r="F1490" s="27" t="s">
        <v>277</v>
      </c>
      <c r="G1490" s="28" t="n">
        <v>45596</v>
      </c>
      <c r="H1490" s="27" t="s">
        <v>183</v>
      </c>
      <c r="I1490" s="27" t="s">
        <v>212</v>
      </c>
      <c r="J1490" s="27" t="s">
        <v>411</v>
      </c>
      <c r="K1490" s="27" t="s">
        <v>156</v>
      </c>
      <c r="L1490" s="27" t="n">
        <v>39</v>
      </c>
      <c r="M1490" s="27" t="n">
        <v>64</v>
      </c>
      <c r="N1490" s="27" t="s">
        <v>186</v>
      </c>
      <c r="O1490" s="27" t="s">
        <v>128</v>
      </c>
      <c r="P1490" s="27" t="s">
        <v>187</v>
      </c>
      <c r="Q1490" s="29" t="n">
        <v>3206.45</v>
      </c>
      <c r="R1490" s="27" t="s">
        <v>130</v>
      </c>
      <c r="S1490" s="27" t="s">
        <v>223</v>
      </c>
      <c r="T1490" s="27" t="n">
        <v>4</v>
      </c>
    </row>
    <row r="1491" customFormat="false" ht="15" hidden="false" customHeight="false" outlineLevel="0" collapsed="false">
      <c r="A1491" s="30" t="s">
        <v>2995</v>
      </c>
      <c r="B1491" s="30" t="s">
        <v>2996</v>
      </c>
      <c r="C1491" s="30" t="n">
        <v>42</v>
      </c>
      <c r="D1491" s="30" t="s">
        <v>121</v>
      </c>
      <c r="E1491" s="31" t="n">
        <v>45440</v>
      </c>
      <c r="F1491" s="30" t="s">
        <v>1860</v>
      </c>
      <c r="G1491" s="31" t="n">
        <v>45441</v>
      </c>
      <c r="H1491" s="30" t="s">
        <v>161</v>
      </c>
      <c r="I1491" s="30" t="s">
        <v>162</v>
      </c>
      <c r="J1491" s="30" t="s">
        <v>163</v>
      </c>
      <c r="K1491" s="30" t="s">
        <v>138</v>
      </c>
      <c r="L1491" s="30" t="n">
        <v>21</v>
      </c>
      <c r="M1491" s="30" t="n">
        <v>29</v>
      </c>
      <c r="N1491" s="30" t="s">
        <v>186</v>
      </c>
      <c r="O1491" s="30" t="s">
        <v>128</v>
      </c>
      <c r="P1491" s="30" t="s">
        <v>187</v>
      </c>
      <c r="Q1491" s="32" t="n">
        <v>841.39</v>
      </c>
      <c r="R1491" s="30" t="s">
        <v>130</v>
      </c>
      <c r="S1491" s="30" t="s">
        <v>141</v>
      </c>
      <c r="T1491" s="30" t="n">
        <v>3</v>
      </c>
    </row>
    <row r="1492" customFormat="false" ht="15" hidden="false" customHeight="false" outlineLevel="0" collapsed="false">
      <c r="A1492" s="27" t="s">
        <v>2997</v>
      </c>
      <c r="B1492" s="27" t="s">
        <v>2180</v>
      </c>
      <c r="C1492" s="27" t="n">
        <v>25</v>
      </c>
      <c r="D1492" s="27" t="s">
        <v>181</v>
      </c>
      <c r="E1492" s="28" t="n">
        <v>45418</v>
      </c>
      <c r="F1492" s="27" t="s">
        <v>1155</v>
      </c>
      <c r="G1492" s="28" t="n">
        <v>45419</v>
      </c>
      <c r="H1492" s="27" t="s">
        <v>236</v>
      </c>
      <c r="I1492" s="27" t="s">
        <v>323</v>
      </c>
      <c r="J1492" s="27" t="s">
        <v>287</v>
      </c>
      <c r="K1492" s="27" t="s">
        <v>138</v>
      </c>
      <c r="L1492" s="27" t="n">
        <v>56</v>
      </c>
      <c r="M1492" s="27" t="n">
        <v>42</v>
      </c>
      <c r="N1492" s="27" t="s">
        <v>127</v>
      </c>
      <c r="O1492" s="27" t="s">
        <v>149</v>
      </c>
      <c r="P1492" s="27" t="s">
        <v>129</v>
      </c>
      <c r="Q1492" s="29" t="n">
        <v>1278.23</v>
      </c>
      <c r="R1492" s="27" t="s">
        <v>130</v>
      </c>
      <c r="S1492" s="27" t="s">
        <v>141</v>
      </c>
      <c r="T1492" s="27" t="n">
        <v>3</v>
      </c>
    </row>
    <row r="1493" customFormat="false" ht="15" hidden="false" customHeight="false" outlineLevel="0" collapsed="false">
      <c r="A1493" s="30" t="s">
        <v>2998</v>
      </c>
      <c r="B1493" s="30" t="s">
        <v>659</v>
      </c>
      <c r="C1493" s="30" t="n">
        <v>6</v>
      </c>
      <c r="D1493" s="30" t="s">
        <v>181</v>
      </c>
      <c r="E1493" s="31" t="n">
        <v>45375</v>
      </c>
      <c r="F1493" s="30" t="s">
        <v>134</v>
      </c>
      <c r="G1493" s="31" t="n">
        <v>45375</v>
      </c>
      <c r="H1493" s="30" t="s">
        <v>168</v>
      </c>
      <c r="I1493" s="30" t="s">
        <v>366</v>
      </c>
      <c r="J1493" s="30" t="s">
        <v>441</v>
      </c>
      <c r="K1493" s="30" t="s">
        <v>138</v>
      </c>
      <c r="L1493" s="30" t="n">
        <v>85</v>
      </c>
      <c r="M1493" s="30" t="n">
        <v>44</v>
      </c>
      <c r="N1493" s="30" t="s">
        <v>127</v>
      </c>
      <c r="O1493" s="30" t="s">
        <v>171</v>
      </c>
      <c r="P1493" s="30" t="s">
        <v>187</v>
      </c>
      <c r="Q1493" s="32" t="n">
        <v>1140.1</v>
      </c>
      <c r="R1493" s="30" t="s">
        <v>130</v>
      </c>
      <c r="S1493" s="30" t="s">
        <v>335</v>
      </c>
      <c r="T1493" s="30" t="n">
        <v>4</v>
      </c>
    </row>
    <row r="1494" customFormat="false" ht="15" hidden="false" customHeight="false" outlineLevel="0" collapsed="false">
      <c r="A1494" s="27" t="s">
        <v>2999</v>
      </c>
      <c r="B1494" s="27" t="s">
        <v>719</v>
      </c>
      <c r="C1494" s="27" t="n">
        <v>22</v>
      </c>
      <c r="D1494" s="27" t="s">
        <v>181</v>
      </c>
      <c r="E1494" s="28" t="n">
        <v>45454</v>
      </c>
      <c r="F1494" s="27" t="s">
        <v>943</v>
      </c>
      <c r="G1494" s="28" t="n">
        <v>45454</v>
      </c>
      <c r="H1494" s="27" t="s">
        <v>123</v>
      </c>
      <c r="I1494" s="27" t="s">
        <v>304</v>
      </c>
      <c r="J1494" s="27" t="s">
        <v>305</v>
      </c>
      <c r="K1494" s="27" t="s">
        <v>156</v>
      </c>
      <c r="L1494" s="27" t="n">
        <v>66</v>
      </c>
      <c r="M1494" s="27" t="n">
        <v>62</v>
      </c>
      <c r="N1494" s="27" t="s">
        <v>127</v>
      </c>
      <c r="O1494" s="27"/>
      <c r="P1494" s="27" t="s">
        <v>129</v>
      </c>
      <c r="Q1494" s="29" t="n">
        <v>4083.62</v>
      </c>
      <c r="R1494" s="27" t="s">
        <v>172</v>
      </c>
      <c r="S1494" s="27" t="s">
        <v>197</v>
      </c>
      <c r="T1494" s="27" t="n">
        <v>4</v>
      </c>
    </row>
    <row r="1495" customFormat="false" ht="15" hidden="false" customHeight="false" outlineLevel="0" collapsed="false">
      <c r="A1495" s="30" t="s">
        <v>3000</v>
      </c>
      <c r="B1495" s="30" t="s">
        <v>478</v>
      </c>
      <c r="C1495" s="30" t="n">
        <v>95</v>
      </c>
      <c r="D1495" s="30" t="s">
        <v>181</v>
      </c>
      <c r="E1495" s="31" t="n">
        <v>45447</v>
      </c>
      <c r="F1495" s="30" t="s">
        <v>1016</v>
      </c>
      <c r="G1495" s="31" t="n">
        <v>45447</v>
      </c>
      <c r="H1495" s="30" t="s">
        <v>236</v>
      </c>
      <c r="I1495" s="30" t="s">
        <v>266</v>
      </c>
      <c r="J1495" s="30" t="s">
        <v>238</v>
      </c>
      <c r="K1495" s="30" t="s">
        <v>156</v>
      </c>
      <c r="L1495" s="30" t="n">
        <v>42</v>
      </c>
      <c r="M1495" s="30" t="n">
        <v>79</v>
      </c>
      <c r="N1495" s="30" t="s">
        <v>127</v>
      </c>
      <c r="O1495" s="30" t="s">
        <v>128</v>
      </c>
      <c r="P1495" s="30" t="s">
        <v>150</v>
      </c>
      <c r="Q1495" s="32" t="n">
        <v>4455.42</v>
      </c>
      <c r="R1495" s="30" t="s">
        <v>130</v>
      </c>
      <c r="S1495" s="30" t="s">
        <v>141</v>
      </c>
      <c r="T1495" s="30" t="n">
        <v>4</v>
      </c>
    </row>
    <row r="1496" customFormat="false" ht="15" hidden="false" customHeight="false" outlineLevel="0" collapsed="false">
      <c r="A1496" s="27" t="s">
        <v>3001</v>
      </c>
      <c r="B1496" s="27" t="s">
        <v>1067</v>
      </c>
      <c r="C1496" s="27" t="n">
        <v>71</v>
      </c>
      <c r="D1496" s="27" t="s">
        <v>181</v>
      </c>
      <c r="E1496" s="28" t="n">
        <v>45617</v>
      </c>
      <c r="F1496" s="27" t="s">
        <v>1524</v>
      </c>
      <c r="G1496" s="28" t="n">
        <v>45618</v>
      </c>
      <c r="H1496" s="27" t="s">
        <v>135</v>
      </c>
      <c r="I1496" s="27" t="s">
        <v>251</v>
      </c>
      <c r="J1496" s="27" t="s">
        <v>201</v>
      </c>
      <c r="K1496" s="27" t="s">
        <v>156</v>
      </c>
      <c r="L1496" s="27" t="n">
        <v>67</v>
      </c>
      <c r="M1496" s="27" t="n">
        <v>88</v>
      </c>
      <c r="N1496" s="27" t="s">
        <v>127</v>
      </c>
      <c r="O1496" s="27" t="s">
        <v>139</v>
      </c>
      <c r="P1496" s="27" t="s">
        <v>150</v>
      </c>
      <c r="Q1496" s="29" t="n">
        <v>4054.55</v>
      </c>
      <c r="R1496" s="27" t="s">
        <v>172</v>
      </c>
      <c r="S1496" s="27" t="s">
        <v>223</v>
      </c>
      <c r="T1496" s="27" t="n">
        <v>3</v>
      </c>
    </row>
    <row r="1497" customFormat="false" ht="15" hidden="false" customHeight="false" outlineLevel="0" collapsed="false">
      <c r="A1497" s="30" t="s">
        <v>3002</v>
      </c>
      <c r="B1497" s="30" t="s">
        <v>3003</v>
      </c>
      <c r="C1497" s="30" t="n">
        <v>61</v>
      </c>
      <c r="D1497" s="30" t="s">
        <v>121</v>
      </c>
      <c r="E1497" s="31" t="n">
        <v>45610</v>
      </c>
      <c r="F1497" s="30" t="s">
        <v>353</v>
      </c>
      <c r="G1497" s="31" t="n">
        <v>45611</v>
      </c>
      <c r="H1497" s="30" t="s">
        <v>135</v>
      </c>
      <c r="I1497" s="30" t="s">
        <v>251</v>
      </c>
      <c r="J1497" s="30" t="s">
        <v>262</v>
      </c>
      <c r="K1497" s="30" t="s">
        <v>138</v>
      </c>
      <c r="L1497" s="30" t="n">
        <v>81</v>
      </c>
      <c r="M1497" s="30" t="n">
        <v>17</v>
      </c>
      <c r="N1497" s="30" t="s">
        <v>127</v>
      </c>
      <c r="O1497" s="30" t="s">
        <v>139</v>
      </c>
      <c r="P1497" s="30" t="s">
        <v>129</v>
      </c>
      <c r="Q1497" s="32" t="n">
        <v>1187.83</v>
      </c>
      <c r="R1497" s="30" t="s">
        <v>130</v>
      </c>
      <c r="S1497" s="30" t="s">
        <v>141</v>
      </c>
      <c r="T1497" s="30" t="n">
        <v>4</v>
      </c>
    </row>
    <row r="1498" customFormat="false" ht="15" hidden="false" customHeight="false" outlineLevel="0" collapsed="false">
      <c r="A1498" s="27" t="s">
        <v>3004</v>
      </c>
      <c r="B1498" s="27" t="s">
        <v>3005</v>
      </c>
      <c r="C1498" s="27" t="n">
        <v>48</v>
      </c>
      <c r="D1498" s="27" t="s">
        <v>181</v>
      </c>
      <c r="E1498" s="28" t="n">
        <v>45540</v>
      </c>
      <c r="F1498" s="27" t="s">
        <v>1436</v>
      </c>
      <c r="G1498" s="28" t="n">
        <v>45543</v>
      </c>
      <c r="H1498" s="27" t="s">
        <v>236</v>
      </c>
      <c r="I1498" s="27" t="s">
        <v>323</v>
      </c>
      <c r="J1498" s="27" t="s">
        <v>267</v>
      </c>
      <c r="K1498" s="27" t="s">
        <v>156</v>
      </c>
      <c r="L1498" s="27" t="n">
        <v>57</v>
      </c>
      <c r="M1498" s="27" t="n">
        <v>63</v>
      </c>
      <c r="N1498" s="27" t="s">
        <v>127</v>
      </c>
      <c r="O1498" s="27" t="s">
        <v>149</v>
      </c>
      <c r="P1498" s="27" t="s">
        <v>129</v>
      </c>
      <c r="Q1498" s="29" t="n">
        <v>4798.67</v>
      </c>
      <c r="R1498" s="27" t="s">
        <v>130</v>
      </c>
      <c r="S1498" s="27" t="s">
        <v>157</v>
      </c>
      <c r="T1498" s="27" t="n">
        <v>4</v>
      </c>
    </row>
    <row r="1499" customFormat="false" ht="15" hidden="false" customHeight="false" outlineLevel="0" collapsed="false">
      <c r="A1499" s="30" t="s">
        <v>3006</v>
      </c>
      <c r="B1499" s="30" t="s">
        <v>1189</v>
      </c>
      <c r="C1499" s="30" t="n">
        <v>58</v>
      </c>
      <c r="D1499" s="30" t="s">
        <v>121</v>
      </c>
      <c r="E1499" s="31" t="n">
        <v>45399</v>
      </c>
      <c r="F1499" s="30" t="s">
        <v>3007</v>
      </c>
      <c r="G1499" s="31" t="n">
        <v>45402</v>
      </c>
      <c r="H1499" s="30" t="s">
        <v>183</v>
      </c>
      <c r="I1499" s="30" t="s">
        <v>212</v>
      </c>
      <c r="J1499" s="30" t="s">
        <v>431</v>
      </c>
      <c r="K1499" s="30" t="s">
        <v>156</v>
      </c>
      <c r="L1499" s="30" t="n">
        <v>17</v>
      </c>
      <c r="M1499" s="30" t="n">
        <v>82</v>
      </c>
      <c r="N1499" s="30" t="s">
        <v>127</v>
      </c>
      <c r="O1499" s="30" t="s">
        <v>128</v>
      </c>
      <c r="P1499" s="30" t="s">
        <v>187</v>
      </c>
      <c r="Q1499" s="32" t="n">
        <v>5060.69</v>
      </c>
      <c r="R1499" s="30" t="s">
        <v>130</v>
      </c>
      <c r="S1499" s="30" t="s">
        <v>164</v>
      </c>
      <c r="T1499" s="30" t="n">
        <v>3</v>
      </c>
    </row>
    <row r="1500" customFormat="false" ht="15" hidden="false" customHeight="false" outlineLevel="0" collapsed="false">
      <c r="A1500" s="27" t="s">
        <v>3008</v>
      </c>
      <c r="B1500" s="27" t="s">
        <v>3009</v>
      </c>
      <c r="C1500" s="27" t="n">
        <v>42</v>
      </c>
      <c r="D1500" s="27" t="s">
        <v>181</v>
      </c>
      <c r="E1500" s="28" t="n">
        <v>45310</v>
      </c>
      <c r="F1500" s="27" t="s">
        <v>848</v>
      </c>
      <c r="G1500" s="28" t="n">
        <v>45314</v>
      </c>
      <c r="H1500" s="27" t="s">
        <v>206</v>
      </c>
      <c r="I1500" s="27" t="s">
        <v>232</v>
      </c>
      <c r="J1500" s="27" t="s">
        <v>208</v>
      </c>
      <c r="K1500" s="27" t="s">
        <v>202</v>
      </c>
      <c r="L1500" s="27" t="n">
        <v>16</v>
      </c>
      <c r="M1500" s="27" t="n">
        <v>229</v>
      </c>
      <c r="N1500" s="27" t="s">
        <v>186</v>
      </c>
      <c r="O1500" s="27" t="s">
        <v>128</v>
      </c>
      <c r="P1500" s="27" t="s">
        <v>150</v>
      </c>
      <c r="Q1500" s="29" t="n">
        <v>19602.66</v>
      </c>
      <c r="R1500" s="27" t="s">
        <v>130</v>
      </c>
      <c r="S1500" s="27" t="s">
        <v>157</v>
      </c>
      <c r="T1500" s="27" t="n">
        <v>5</v>
      </c>
    </row>
    <row r="1501" customFormat="false" ht="15" hidden="false" customHeight="false" outlineLevel="0" collapsed="false">
      <c r="A1501" s="30" t="s">
        <v>3010</v>
      </c>
      <c r="B1501" s="30" t="s">
        <v>1191</v>
      </c>
      <c r="C1501" s="30" t="n">
        <v>20</v>
      </c>
      <c r="D1501" s="30" t="s">
        <v>181</v>
      </c>
      <c r="E1501" s="31" t="n">
        <v>45567</v>
      </c>
      <c r="F1501" s="30" t="s">
        <v>465</v>
      </c>
      <c r="G1501" s="31" t="n">
        <v>45568</v>
      </c>
      <c r="H1501" s="30" t="s">
        <v>161</v>
      </c>
      <c r="I1501" s="30" t="s">
        <v>320</v>
      </c>
      <c r="J1501" s="30" t="s">
        <v>258</v>
      </c>
      <c r="K1501" s="30" t="s">
        <v>126</v>
      </c>
      <c r="L1501" s="30" t="n">
        <v>22</v>
      </c>
      <c r="M1501" s="30" t="n">
        <v>104</v>
      </c>
      <c r="N1501" s="30" t="s">
        <v>186</v>
      </c>
      <c r="O1501" s="30" t="s">
        <v>171</v>
      </c>
      <c r="P1501" s="30" t="s">
        <v>129</v>
      </c>
      <c r="Q1501" s="32" t="n">
        <v>7645.41</v>
      </c>
      <c r="R1501" s="30" t="s">
        <v>130</v>
      </c>
      <c r="S1501" s="30" t="s">
        <v>157</v>
      </c>
      <c r="T1501" s="30" t="n">
        <v>3</v>
      </c>
    </row>
    <row r="1502" customFormat="false" ht="15" hidden="false" customHeight="false" outlineLevel="0" collapsed="false">
      <c r="A1502" s="27" t="s">
        <v>3011</v>
      </c>
      <c r="B1502" s="27" t="s">
        <v>3012</v>
      </c>
      <c r="C1502" s="27" t="n">
        <v>12</v>
      </c>
      <c r="D1502" s="27" t="s">
        <v>181</v>
      </c>
      <c r="E1502" s="28" t="n">
        <v>45507</v>
      </c>
      <c r="F1502" s="27" t="s">
        <v>2101</v>
      </c>
      <c r="G1502" s="28" t="n">
        <v>45508</v>
      </c>
      <c r="H1502" s="27" t="s">
        <v>146</v>
      </c>
      <c r="I1502" s="27" t="s">
        <v>309</v>
      </c>
      <c r="J1502" s="27" t="s">
        <v>244</v>
      </c>
      <c r="K1502" s="27" t="s">
        <v>156</v>
      </c>
      <c r="L1502" s="27" t="n">
        <v>42</v>
      </c>
      <c r="M1502" s="27" t="n">
        <v>87</v>
      </c>
      <c r="N1502" s="27" t="s">
        <v>186</v>
      </c>
      <c r="O1502" s="27" t="s">
        <v>128</v>
      </c>
      <c r="P1502" s="27" t="s">
        <v>187</v>
      </c>
      <c r="Q1502" s="29" t="n">
        <v>5101.54</v>
      </c>
      <c r="R1502" s="27" t="s">
        <v>130</v>
      </c>
      <c r="S1502" s="27" t="s">
        <v>197</v>
      </c>
      <c r="T1502" s="27" t="n">
        <v>5</v>
      </c>
    </row>
    <row r="1503" customFormat="false" ht="15" hidden="false" customHeight="false" outlineLevel="0" collapsed="false">
      <c r="A1503" s="30" t="s">
        <v>3013</v>
      </c>
      <c r="B1503" s="30" t="s">
        <v>1781</v>
      </c>
      <c r="C1503" s="30" t="n">
        <v>42</v>
      </c>
      <c r="D1503" s="30" t="s">
        <v>181</v>
      </c>
      <c r="E1503" s="31" t="n">
        <v>45378</v>
      </c>
      <c r="F1503" s="30" t="s">
        <v>2834</v>
      </c>
      <c r="G1503" s="31" t="n">
        <v>45384</v>
      </c>
      <c r="H1503" s="30" t="s">
        <v>161</v>
      </c>
      <c r="I1503" s="30" t="s">
        <v>320</v>
      </c>
      <c r="J1503" s="30" t="s">
        <v>163</v>
      </c>
      <c r="K1503" s="30" t="s">
        <v>202</v>
      </c>
      <c r="L1503" s="30" t="n">
        <v>10</v>
      </c>
      <c r="M1503" s="30" t="n">
        <v>161</v>
      </c>
      <c r="N1503" s="30" t="s">
        <v>186</v>
      </c>
      <c r="O1503" s="30" t="s">
        <v>139</v>
      </c>
      <c r="P1503" s="30" t="s">
        <v>150</v>
      </c>
      <c r="Q1503" s="32" t="n">
        <v>18659.65</v>
      </c>
      <c r="R1503" s="30" t="s">
        <v>130</v>
      </c>
      <c r="S1503" s="30" t="s">
        <v>197</v>
      </c>
      <c r="T1503" s="30" t="n">
        <v>4</v>
      </c>
    </row>
    <row r="1504" customFormat="false" ht="15" hidden="false" customHeight="false" outlineLevel="0" collapsed="false">
      <c r="A1504" s="27" t="s">
        <v>3014</v>
      </c>
      <c r="B1504" s="27" t="s">
        <v>2566</v>
      </c>
      <c r="C1504" s="27" t="n">
        <v>28</v>
      </c>
      <c r="D1504" s="27" t="s">
        <v>181</v>
      </c>
      <c r="E1504" s="28" t="n">
        <v>45337</v>
      </c>
      <c r="F1504" s="27" t="s">
        <v>1260</v>
      </c>
      <c r="G1504" s="28" t="n">
        <v>45337</v>
      </c>
      <c r="H1504" s="27" t="s">
        <v>135</v>
      </c>
      <c r="I1504" s="27" t="s">
        <v>278</v>
      </c>
      <c r="J1504" s="27" t="s">
        <v>201</v>
      </c>
      <c r="K1504" s="27" t="s">
        <v>138</v>
      </c>
      <c r="L1504" s="27" t="n">
        <v>26</v>
      </c>
      <c r="M1504" s="27" t="n">
        <v>39</v>
      </c>
      <c r="N1504" s="27" t="s">
        <v>127</v>
      </c>
      <c r="O1504" s="27" t="s">
        <v>149</v>
      </c>
      <c r="P1504" s="27" t="s">
        <v>150</v>
      </c>
      <c r="Q1504" s="29" t="n">
        <v>1720.34</v>
      </c>
      <c r="R1504" s="27" t="s">
        <v>130</v>
      </c>
      <c r="S1504" s="27" t="s">
        <v>192</v>
      </c>
      <c r="T1504" s="27" t="n">
        <v>4</v>
      </c>
    </row>
    <row r="1505" customFormat="false" ht="15" hidden="false" customHeight="false" outlineLevel="0" collapsed="false">
      <c r="A1505" s="30" t="s">
        <v>3015</v>
      </c>
      <c r="B1505" s="30" t="s">
        <v>3016</v>
      </c>
      <c r="C1505" s="30" t="n">
        <v>13</v>
      </c>
      <c r="D1505" s="30" t="s">
        <v>121</v>
      </c>
      <c r="E1505" s="31" t="n">
        <v>45589</v>
      </c>
      <c r="F1505" s="30" t="s">
        <v>1436</v>
      </c>
      <c r="G1505" s="31" t="n">
        <v>45592</v>
      </c>
      <c r="H1505" s="30" t="s">
        <v>135</v>
      </c>
      <c r="I1505" s="30" t="s">
        <v>251</v>
      </c>
      <c r="J1505" s="30" t="s">
        <v>201</v>
      </c>
      <c r="K1505" s="30" t="s">
        <v>156</v>
      </c>
      <c r="L1505" s="30" t="n">
        <v>52</v>
      </c>
      <c r="M1505" s="30" t="n">
        <v>48</v>
      </c>
      <c r="N1505" s="30" t="s">
        <v>127</v>
      </c>
      <c r="O1505" s="30" t="s">
        <v>139</v>
      </c>
      <c r="P1505" s="30" t="s">
        <v>140</v>
      </c>
      <c r="Q1505" s="32" t="n">
        <v>3619.78</v>
      </c>
      <c r="R1505" s="30" t="s">
        <v>130</v>
      </c>
      <c r="S1505" s="30" t="s">
        <v>157</v>
      </c>
      <c r="T1505" s="30" t="n">
        <v>5</v>
      </c>
    </row>
    <row r="1506" customFormat="false" ht="15" hidden="false" customHeight="false" outlineLevel="0" collapsed="false">
      <c r="A1506" s="27" t="s">
        <v>3017</v>
      </c>
      <c r="B1506" s="27" t="s">
        <v>3018</v>
      </c>
      <c r="C1506" s="27" t="n">
        <v>42</v>
      </c>
      <c r="D1506" s="27" t="s">
        <v>121</v>
      </c>
      <c r="E1506" s="28" t="n">
        <v>45462</v>
      </c>
      <c r="F1506" s="27" t="s">
        <v>832</v>
      </c>
      <c r="G1506" s="28" t="n">
        <v>45462</v>
      </c>
      <c r="H1506" s="27" t="s">
        <v>135</v>
      </c>
      <c r="I1506" s="27" t="s">
        <v>251</v>
      </c>
      <c r="J1506" s="27" t="s">
        <v>262</v>
      </c>
      <c r="K1506" s="27" t="s">
        <v>156</v>
      </c>
      <c r="L1506" s="27" t="n">
        <v>26</v>
      </c>
      <c r="M1506" s="27" t="n">
        <v>49</v>
      </c>
      <c r="N1506" s="27" t="s">
        <v>127</v>
      </c>
      <c r="O1506" s="27" t="s">
        <v>128</v>
      </c>
      <c r="P1506" s="27" t="s">
        <v>187</v>
      </c>
      <c r="Q1506" s="29" t="n">
        <v>3508.58</v>
      </c>
      <c r="R1506" s="27" t="s">
        <v>172</v>
      </c>
      <c r="S1506" s="27" t="s">
        <v>157</v>
      </c>
      <c r="T1506" s="27"/>
    </row>
    <row r="1507" customFormat="false" ht="15" hidden="false" customHeight="false" outlineLevel="0" collapsed="false">
      <c r="A1507" s="30" t="s">
        <v>3019</v>
      </c>
      <c r="B1507" s="30" t="s">
        <v>3020</v>
      </c>
      <c r="C1507" s="30" t="n">
        <v>39</v>
      </c>
      <c r="D1507" s="30" t="s">
        <v>121</v>
      </c>
      <c r="E1507" s="31" t="n">
        <v>45324</v>
      </c>
      <c r="F1507" s="30" t="s">
        <v>435</v>
      </c>
      <c r="G1507" s="31" t="n">
        <v>45336</v>
      </c>
      <c r="H1507" s="30" t="s">
        <v>146</v>
      </c>
      <c r="I1507" s="30" t="s">
        <v>147</v>
      </c>
      <c r="J1507" s="30" t="s">
        <v>568</v>
      </c>
      <c r="K1507" s="30" t="s">
        <v>202</v>
      </c>
      <c r="L1507" s="30" t="n">
        <v>10</v>
      </c>
      <c r="M1507" s="30" t="n">
        <v>62</v>
      </c>
      <c r="N1507" s="30" t="s">
        <v>186</v>
      </c>
      <c r="O1507" s="30" t="s">
        <v>171</v>
      </c>
      <c r="P1507" s="30" t="s">
        <v>150</v>
      </c>
      <c r="Q1507" s="32" t="n">
        <v>16305.54</v>
      </c>
      <c r="R1507" s="30" t="s">
        <v>172</v>
      </c>
      <c r="S1507" s="30" t="s">
        <v>131</v>
      </c>
      <c r="T1507" s="30" t="n">
        <v>4</v>
      </c>
    </row>
    <row r="1508" customFormat="false" ht="15" hidden="false" customHeight="false" outlineLevel="0" collapsed="false">
      <c r="A1508" s="27" t="s">
        <v>3021</v>
      </c>
      <c r="B1508" s="27" t="s">
        <v>2592</v>
      </c>
      <c r="C1508" s="27" t="n">
        <v>61</v>
      </c>
      <c r="D1508" s="27" t="s">
        <v>121</v>
      </c>
      <c r="E1508" s="28" t="n">
        <v>45524</v>
      </c>
      <c r="F1508" s="27" t="s">
        <v>1160</v>
      </c>
      <c r="G1508" s="28" t="n">
        <v>45524</v>
      </c>
      <c r="H1508" s="27" t="s">
        <v>242</v>
      </c>
      <c r="I1508" s="27" t="s">
        <v>243</v>
      </c>
      <c r="J1508" s="27" t="s">
        <v>401</v>
      </c>
      <c r="K1508" s="27" t="s">
        <v>138</v>
      </c>
      <c r="L1508" s="27" t="n">
        <v>30</v>
      </c>
      <c r="M1508" s="27" t="n">
        <v>38</v>
      </c>
      <c r="N1508" s="27" t="s">
        <v>127</v>
      </c>
      <c r="O1508" s="27" t="s">
        <v>128</v>
      </c>
      <c r="P1508" s="27" t="s">
        <v>150</v>
      </c>
      <c r="Q1508" s="29" t="n">
        <v>1896.22</v>
      </c>
      <c r="R1508" s="27" t="s">
        <v>130</v>
      </c>
      <c r="S1508" s="27" t="s">
        <v>178</v>
      </c>
      <c r="T1508" s="27" t="n">
        <v>3</v>
      </c>
    </row>
    <row r="1509" customFormat="false" ht="15" hidden="false" customHeight="false" outlineLevel="0" collapsed="false">
      <c r="A1509" s="30" t="s">
        <v>3022</v>
      </c>
      <c r="B1509" s="30" t="s">
        <v>3023</v>
      </c>
      <c r="C1509" s="30" t="n">
        <v>3</v>
      </c>
      <c r="D1509" s="30" t="s">
        <v>181</v>
      </c>
      <c r="E1509" s="31" t="n">
        <v>45622</v>
      </c>
      <c r="F1509" s="30" t="s">
        <v>1401</v>
      </c>
      <c r="G1509" s="31" t="n">
        <v>45635</v>
      </c>
      <c r="H1509" s="30" t="s">
        <v>217</v>
      </c>
      <c r="I1509" s="30" t="s">
        <v>344</v>
      </c>
      <c r="J1509" s="30" t="s">
        <v>218</v>
      </c>
      <c r="K1509" s="30" t="s">
        <v>202</v>
      </c>
      <c r="L1509" s="30" t="n">
        <v>10</v>
      </c>
      <c r="M1509" s="30" t="n">
        <v>76</v>
      </c>
      <c r="N1509" s="30" t="s">
        <v>186</v>
      </c>
      <c r="O1509" s="30" t="s">
        <v>139</v>
      </c>
      <c r="P1509" s="30" t="s">
        <v>129</v>
      </c>
      <c r="Q1509" s="32" t="n">
        <v>17171.87</v>
      </c>
      <c r="R1509" s="30" t="s">
        <v>172</v>
      </c>
      <c r="S1509" s="30" t="s">
        <v>141</v>
      </c>
      <c r="T1509" s="30" t="n">
        <v>2</v>
      </c>
    </row>
    <row r="1510" customFormat="false" ht="15" hidden="false" customHeight="false" outlineLevel="0" collapsed="false">
      <c r="A1510" s="27" t="s">
        <v>3024</v>
      </c>
      <c r="B1510" s="27" t="s">
        <v>963</v>
      </c>
      <c r="C1510" s="27" t="n">
        <v>71</v>
      </c>
      <c r="D1510" s="27" t="s">
        <v>121</v>
      </c>
      <c r="E1510" s="28" t="n">
        <v>45589</v>
      </c>
      <c r="F1510" s="27" t="s">
        <v>2211</v>
      </c>
      <c r="G1510" s="28" t="n">
        <v>45591</v>
      </c>
      <c r="H1510" s="27" t="s">
        <v>146</v>
      </c>
      <c r="I1510" s="27" t="s">
        <v>309</v>
      </c>
      <c r="J1510" s="27" t="s">
        <v>568</v>
      </c>
      <c r="K1510" s="27" t="s">
        <v>126</v>
      </c>
      <c r="L1510" s="27" t="n">
        <v>33</v>
      </c>
      <c r="M1510" s="27" t="n">
        <v>131</v>
      </c>
      <c r="N1510" s="27" t="s">
        <v>186</v>
      </c>
      <c r="O1510" s="27" t="s">
        <v>171</v>
      </c>
      <c r="P1510" s="27" t="s">
        <v>129</v>
      </c>
      <c r="Q1510" s="29" t="n">
        <v>8857.06</v>
      </c>
      <c r="R1510" s="27" t="s">
        <v>130</v>
      </c>
      <c r="S1510" s="27" t="s">
        <v>335</v>
      </c>
      <c r="T1510" s="27" t="n">
        <v>4</v>
      </c>
    </row>
    <row r="1511" customFormat="false" ht="15" hidden="false" customHeight="false" outlineLevel="0" collapsed="false">
      <c r="A1511" s="30" t="s">
        <v>3025</v>
      </c>
      <c r="B1511" s="30" t="s">
        <v>668</v>
      </c>
      <c r="C1511" s="30" t="n">
        <v>43</v>
      </c>
      <c r="D1511" s="30" t="s">
        <v>121</v>
      </c>
      <c r="E1511" s="31" t="n">
        <v>45599</v>
      </c>
      <c r="F1511" s="30" t="s">
        <v>1308</v>
      </c>
      <c r="G1511" s="31" t="n">
        <v>45600</v>
      </c>
      <c r="H1511" s="30" t="s">
        <v>242</v>
      </c>
      <c r="I1511" s="30" t="s">
        <v>315</v>
      </c>
      <c r="J1511" s="30" t="s">
        <v>401</v>
      </c>
      <c r="K1511" s="30" t="s">
        <v>156</v>
      </c>
      <c r="L1511" s="30" t="n">
        <v>55</v>
      </c>
      <c r="M1511" s="30" t="n">
        <v>78</v>
      </c>
      <c r="N1511" s="30" t="s">
        <v>127</v>
      </c>
      <c r="O1511" s="30" t="s">
        <v>139</v>
      </c>
      <c r="P1511" s="30" t="s">
        <v>129</v>
      </c>
      <c r="Q1511" s="32" t="n">
        <v>3305.03</v>
      </c>
      <c r="R1511" s="30" t="s">
        <v>130</v>
      </c>
      <c r="S1511" s="30" t="s">
        <v>197</v>
      </c>
      <c r="T1511" s="30" t="n">
        <v>3</v>
      </c>
    </row>
    <row r="1512" customFormat="false" ht="15" hidden="false" customHeight="false" outlineLevel="0" collapsed="false">
      <c r="A1512" s="27" t="s">
        <v>3026</v>
      </c>
      <c r="B1512" s="27" t="s">
        <v>1904</v>
      </c>
      <c r="C1512" s="27" t="n">
        <v>30</v>
      </c>
      <c r="D1512" s="27" t="s">
        <v>181</v>
      </c>
      <c r="E1512" s="28" t="n">
        <v>45625</v>
      </c>
      <c r="F1512" s="27" t="s">
        <v>961</v>
      </c>
      <c r="G1512" s="28" t="n">
        <v>45626</v>
      </c>
      <c r="H1512" s="27" t="s">
        <v>183</v>
      </c>
      <c r="I1512" s="27" t="s">
        <v>184</v>
      </c>
      <c r="J1512" s="27" t="s">
        <v>411</v>
      </c>
      <c r="K1512" s="27" t="s">
        <v>126</v>
      </c>
      <c r="L1512" s="27" t="n">
        <v>45</v>
      </c>
      <c r="M1512" s="27" t="n">
        <v>112</v>
      </c>
      <c r="N1512" s="27" t="s">
        <v>127</v>
      </c>
      <c r="O1512" s="27" t="s">
        <v>171</v>
      </c>
      <c r="P1512" s="27" t="s">
        <v>150</v>
      </c>
      <c r="Q1512" s="29" t="n">
        <v>7203.89</v>
      </c>
      <c r="R1512" s="27" t="s">
        <v>130</v>
      </c>
      <c r="S1512" s="27" t="s">
        <v>164</v>
      </c>
      <c r="T1512" s="27" t="n">
        <v>4</v>
      </c>
    </row>
    <row r="1513" customFormat="false" ht="15" hidden="false" customHeight="false" outlineLevel="0" collapsed="false">
      <c r="A1513" s="30" t="s">
        <v>3027</v>
      </c>
      <c r="B1513" s="30" t="s">
        <v>3028</v>
      </c>
      <c r="C1513" s="30" t="n">
        <v>53</v>
      </c>
      <c r="D1513" s="30" t="s">
        <v>121</v>
      </c>
      <c r="E1513" s="31" t="n">
        <v>45576</v>
      </c>
      <c r="F1513" s="30" t="s">
        <v>250</v>
      </c>
      <c r="G1513" s="31" t="n">
        <v>45576</v>
      </c>
      <c r="H1513" s="30" t="s">
        <v>206</v>
      </c>
      <c r="I1513" s="30" t="s">
        <v>232</v>
      </c>
      <c r="J1513" s="30" t="s">
        <v>615</v>
      </c>
      <c r="K1513" s="30" t="s">
        <v>138</v>
      </c>
      <c r="L1513" s="30" t="n">
        <v>39</v>
      </c>
      <c r="M1513" s="30" t="n">
        <v>15</v>
      </c>
      <c r="N1513" s="30" t="s">
        <v>127</v>
      </c>
      <c r="O1513" s="30" t="s">
        <v>128</v>
      </c>
      <c r="P1513" s="30" t="s">
        <v>187</v>
      </c>
      <c r="Q1513" s="32" t="n">
        <v>661.83</v>
      </c>
      <c r="R1513" s="30" t="s">
        <v>130</v>
      </c>
      <c r="S1513" s="30" t="s">
        <v>178</v>
      </c>
      <c r="T1513" s="30" t="n">
        <v>5</v>
      </c>
    </row>
    <row r="1514" customFormat="false" ht="15" hidden="false" customHeight="false" outlineLevel="0" collapsed="false">
      <c r="A1514" s="27" t="s">
        <v>3029</v>
      </c>
      <c r="B1514" s="27" t="s">
        <v>3030</v>
      </c>
      <c r="C1514" s="27" t="n">
        <v>18</v>
      </c>
      <c r="D1514" s="27" t="s">
        <v>121</v>
      </c>
      <c r="E1514" s="28" t="n">
        <v>45631</v>
      </c>
      <c r="F1514" s="27" t="s">
        <v>374</v>
      </c>
      <c r="G1514" s="28" t="n">
        <v>45632</v>
      </c>
      <c r="H1514" s="27" t="s">
        <v>146</v>
      </c>
      <c r="I1514" s="27" t="s">
        <v>176</v>
      </c>
      <c r="J1514" s="27" t="s">
        <v>148</v>
      </c>
      <c r="K1514" s="27" t="s">
        <v>156</v>
      </c>
      <c r="L1514" s="27" t="n">
        <v>47</v>
      </c>
      <c r="M1514" s="27" t="n">
        <v>76</v>
      </c>
      <c r="N1514" s="27" t="s">
        <v>127</v>
      </c>
      <c r="O1514" s="27" t="s">
        <v>128</v>
      </c>
      <c r="P1514" s="27" t="s">
        <v>187</v>
      </c>
      <c r="Q1514" s="29" t="n">
        <v>4135.48</v>
      </c>
      <c r="R1514" s="27" t="s">
        <v>130</v>
      </c>
      <c r="S1514" s="27" t="s">
        <v>223</v>
      </c>
      <c r="T1514" s="27" t="n">
        <v>2</v>
      </c>
    </row>
    <row r="1515" customFormat="false" ht="15" hidden="false" customHeight="false" outlineLevel="0" collapsed="false">
      <c r="A1515" s="30" t="s">
        <v>3031</v>
      </c>
      <c r="B1515" s="30" t="s">
        <v>2642</v>
      </c>
      <c r="C1515" s="30" t="n">
        <v>72</v>
      </c>
      <c r="D1515" s="30" t="s">
        <v>121</v>
      </c>
      <c r="E1515" s="31" t="n">
        <v>45318</v>
      </c>
      <c r="F1515" s="30" t="s">
        <v>1268</v>
      </c>
      <c r="G1515" s="31" t="n">
        <v>45323</v>
      </c>
      <c r="H1515" s="30" t="s">
        <v>123</v>
      </c>
      <c r="I1515" s="30"/>
      <c r="J1515" s="30" t="s">
        <v>125</v>
      </c>
      <c r="K1515" s="30" t="s">
        <v>126</v>
      </c>
      <c r="L1515" s="30" t="n">
        <v>20</v>
      </c>
      <c r="M1515" s="30" t="n">
        <v>109</v>
      </c>
      <c r="N1515" s="30" t="s">
        <v>127</v>
      </c>
      <c r="O1515" s="30" t="s">
        <v>171</v>
      </c>
      <c r="P1515" s="30" t="s">
        <v>129</v>
      </c>
      <c r="Q1515" s="32" t="n">
        <v>7179.14</v>
      </c>
      <c r="R1515" s="30" t="s">
        <v>130</v>
      </c>
      <c r="S1515" s="30" t="s">
        <v>223</v>
      </c>
      <c r="T1515" s="30" t="n">
        <v>5</v>
      </c>
    </row>
    <row r="1516" customFormat="false" ht="15" hidden="false" customHeight="false" outlineLevel="0" collapsed="false">
      <c r="A1516" s="27" t="s">
        <v>2500</v>
      </c>
      <c r="B1516" s="27" t="s">
        <v>2501</v>
      </c>
      <c r="C1516" s="27" t="n">
        <v>27</v>
      </c>
      <c r="D1516" s="27" t="s">
        <v>181</v>
      </c>
      <c r="E1516" s="28" t="n">
        <v>45323</v>
      </c>
      <c r="F1516" s="27" t="s">
        <v>762</v>
      </c>
      <c r="G1516" s="28" t="n">
        <v>45328</v>
      </c>
      <c r="H1516" s="27" t="s">
        <v>123</v>
      </c>
      <c r="I1516" s="27" t="s">
        <v>155</v>
      </c>
      <c r="J1516" s="27" t="s">
        <v>125</v>
      </c>
      <c r="K1516" s="27" t="s">
        <v>126</v>
      </c>
      <c r="L1516" s="27" t="n">
        <v>45</v>
      </c>
      <c r="M1516" s="27" t="n">
        <v>80</v>
      </c>
      <c r="N1516" s="27" t="s">
        <v>186</v>
      </c>
      <c r="O1516" s="27" t="s">
        <v>139</v>
      </c>
      <c r="P1516" s="27" t="s">
        <v>150</v>
      </c>
      <c r="Q1516" s="29" t="n">
        <v>8524.75</v>
      </c>
      <c r="R1516" s="27" t="s">
        <v>130</v>
      </c>
      <c r="S1516" s="27" t="s">
        <v>197</v>
      </c>
      <c r="T1516" s="27" t="n">
        <v>3</v>
      </c>
    </row>
    <row r="1517" customFormat="false" ht="15" hidden="false" customHeight="false" outlineLevel="0" collapsed="false">
      <c r="A1517" s="30" t="s">
        <v>3032</v>
      </c>
      <c r="B1517" s="30" t="s">
        <v>2278</v>
      </c>
      <c r="C1517" s="30" t="n">
        <v>37</v>
      </c>
      <c r="D1517" s="30" t="s">
        <v>181</v>
      </c>
      <c r="E1517" s="31" t="n">
        <v>45414</v>
      </c>
      <c r="F1517" s="30" t="s">
        <v>730</v>
      </c>
      <c r="G1517" s="31" t="n">
        <v>45415</v>
      </c>
      <c r="H1517" s="30" t="s">
        <v>161</v>
      </c>
      <c r="I1517" s="30" t="s">
        <v>538</v>
      </c>
      <c r="J1517" s="30" t="s">
        <v>426</v>
      </c>
      <c r="K1517" s="30" t="s">
        <v>138</v>
      </c>
      <c r="L1517" s="30" t="n">
        <v>30</v>
      </c>
      <c r="M1517" s="30" t="n">
        <v>21</v>
      </c>
      <c r="N1517" s="30" t="s">
        <v>127</v>
      </c>
      <c r="O1517" s="30" t="s">
        <v>139</v>
      </c>
      <c r="P1517" s="30" t="s">
        <v>187</v>
      </c>
      <c r="Q1517" s="32" t="n">
        <v>901.25</v>
      </c>
      <c r="R1517" s="30" t="s">
        <v>130</v>
      </c>
      <c r="S1517" s="30" t="s">
        <v>197</v>
      </c>
      <c r="T1517" s="30" t="n">
        <v>4</v>
      </c>
    </row>
    <row r="1518" customFormat="false" ht="15" hidden="false" customHeight="false" outlineLevel="0" collapsed="false">
      <c r="A1518" s="27" t="s">
        <v>3033</v>
      </c>
      <c r="B1518" s="27" t="s">
        <v>534</v>
      </c>
      <c r="C1518" s="27" t="n">
        <v>55</v>
      </c>
      <c r="D1518" s="27" t="s">
        <v>121</v>
      </c>
      <c r="E1518" s="28" t="n">
        <v>45305</v>
      </c>
      <c r="F1518" s="27" t="s">
        <v>901</v>
      </c>
      <c r="G1518" s="28" t="n">
        <v>45305</v>
      </c>
      <c r="H1518" s="27" t="s">
        <v>146</v>
      </c>
      <c r="I1518" s="27" t="s">
        <v>147</v>
      </c>
      <c r="J1518" s="27" t="s">
        <v>568</v>
      </c>
      <c r="K1518" s="27" t="s">
        <v>138</v>
      </c>
      <c r="L1518" s="27" t="n">
        <v>56</v>
      </c>
      <c r="M1518" s="27" t="n">
        <v>23</v>
      </c>
      <c r="N1518" s="27" t="s">
        <v>127</v>
      </c>
      <c r="O1518" s="27" t="s">
        <v>171</v>
      </c>
      <c r="P1518" s="27" t="s">
        <v>140</v>
      </c>
      <c r="Q1518" s="29" t="n">
        <v>1200.15</v>
      </c>
      <c r="R1518" s="27" t="s">
        <v>268</v>
      </c>
      <c r="S1518" s="27" t="s">
        <v>223</v>
      </c>
      <c r="T1518" s="27" t="n">
        <v>4</v>
      </c>
    </row>
    <row r="1519" customFormat="false" ht="15" hidden="false" customHeight="false" outlineLevel="0" collapsed="false">
      <c r="A1519" s="30" t="s">
        <v>3034</v>
      </c>
      <c r="B1519" s="30" t="s">
        <v>1787</v>
      </c>
      <c r="C1519" s="30" t="n">
        <v>65</v>
      </c>
      <c r="D1519" s="30" t="s">
        <v>121</v>
      </c>
      <c r="E1519" s="31" t="n">
        <v>45385</v>
      </c>
      <c r="F1519" s="30" t="s">
        <v>394</v>
      </c>
      <c r="G1519" s="31" t="n">
        <v>45385</v>
      </c>
      <c r="H1519" s="30" t="s">
        <v>183</v>
      </c>
      <c r="I1519" s="30" t="s">
        <v>184</v>
      </c>
      <c r="J1519" s="30" t="s">
        <v>431</v>
      </c>
      <c r="K1519" s="30" t="s">
        <v>156</v>
      </c>
      <c r="L1519" s="30" t="n">
        <v>34</v>
      </c>
      <c r="M1519" s="30" t="n">
        <v>47</v>
      </c>
      <c r="N1519" s="30" t="s">
        <v>127</v>
      </c>
      <c r="O1519" s="30" t="s">
        <v>139</v>
      </c>
      <c r="P1519" s="30" t="s">
        <v>187</v>
      </c>
      <c r="Q1519" s="32" t="n">
        <v>3419.73</v>
      </c>
      <c r="R1519" s="30" t="s">
        <v>130</v>
      </c>
      <c r="S1519" s="30" t="s">
        <v>157</v>
      </c>
      <c r="T1519" s="30" t="n">
        <v>4</v>
      </c>
    </row>
    <row r="1520" customFormat="false" ht="15" hidden="false" customHeight="false" outlineLevel="0" collapsed="false">
      <c r="A1520" s="27" t="s">
        <v>3035</v>
      </c>
      <c r="B1520" s="27" t="s">
        <v>3036</v>
      </c>
      <c r="C1520" s="27" t="n">
        <v>16</v>
      </c>
      <c r="D1520" s="27" t="s">
        <v>121</v>
      </c>
      <c r="E1520" s="28" t="n">
        <v>45609</v>
      </c>
      <c r="F1520" s="27" t="s">
        <v>479</v>
      </c>
      <c r="G1520" s="28" t="n">
        <v>45609</v>
      </c>
      <c r="H1520" s="27" t="s">
        <v>123</v>
      </c>
      <c r="I1520" s="27" t="s">
        <v>124</v>
      </c>
      <c r="J1520" s="27" t="s">
        <v>418</v>
      </c>
      <c r="K1520" s="27" t="s">
        <v>156</v>
      </c>
      <c r="L1520" s="27" t="n">
        <v>39</v>
      </c>
      <c r="M1520" s="27" t="n">
        <v>50</v>
      </c>
      <c r="N1520" s="27" t="s">
        <v>127</v>
      </c>
      <c r="O1520" s="27" t="s">
        <v>171</v>
      </c>
      <c r="P1520" s="27" t="s">
        <v>140</v>
      </c>
      <c r="Q1520" s="29" t="n">
        <v>2874</v>
      </c>
      <c r="R1520" s="27" t="s">
        <v>172</v>
      </c>
      <c r="S1520" s="27" t="s">
        <v>228</v>
      </c>
      <c r="T1520" s="27" t="n">
        <v>4</v>
      </c>
    </row>
    <row r="1521" customFormat="false" ht="15" hidden="false" customHeight="false" outlineLevel="0" collapsed="false">
      <c r="A1521" s="30" t="s">
        <v>3037</v>
      </c>
      <c r="B1521" s="30" t="s">
        <v>3038</v>
      </c>
      <c r="C1521" s="30" t="n">
        <v>50</v>
      </c>
      <c r="D1521" s="30" t="s">
        <v>181</v>
      </c>
      <c r="E1521" s="31" t="n">
        <v>45508</v>
      </c>
      <c r="F1521" s="30" t="s">
        <v>410</v>
      </c>
      <c r="G1521" s="31" t="n">
        <v>45509</v>
      </c>
      <c r="H1521" s="30" t="s">
        <v>206</v>
      </c>
      <c r="I1521" s="30" t="s">
        <v>300</v>
      </c>
      <c r="J1521" s="30" t="s">
        <v>208</v>
      </c>
      <c r="K1521" s="30" t="s">
        <v>138</v>
      </c>
      <c r="L1521" s="30" t="n">
        <v>73</v>
      </c>
      <c r="M1521" s="30" t="n">
        <v>41</v>
      </c>
      <c r="N1521" s="30" t="s">
        <v>127</v>
      </c>
      <c r="O1521" s="30" t="s">
        <v>128</v>
      </c>
      <c r="P1521" s="30" t="s">
        <v>140</v>
      </c>
      <c r="Q1521" s="32" t="n">
        <v>2548.45</v>
      </c>
      <c r="R1521" s="30" t="s">
        <v>130</v>
      </c>
      <c r="S1521" s="30" t="s">
        <v>197</v>
      </c>
      <c r="T1521" s="30" t="n">
        <v>5</v>
      </c>
    </row>
    <row r="1522" customFormat="false" ht="15" hidden="false" customHeight="false" outlineLevel="0" collapsed="false">
      <c r="A1522" s="27" t="s">
        <v>3039</v>
      </c>
      <c r="B1522" s="27" t="s">
        <v>2781</v>
      </c>
      <c r="C1522" s="27" t="n">
        <v>41</v>
      </c>
      <c r="D1522" s="27" t="s">
        <v>181</v>
      </c>
      <c r="E1522" s="28" t="n">
        <v>45363</v>
      </c>
      <c r="F1522" s="27" t="s">
        <v>907</v>
      </c>
      <c r="G1522" s="28" t="n">
        <v>45364</v>
      </c>
      <c r="H1522" s="27" t="s">
        <v>135</v>
      </c>
      <c r="I1522" s="27" t="s">
        <v>136</v>
      </c>
      <c r="J1522" s="27" t="s">
        <v>201</v>
      </c>
      <c r="K1522" s="27" t="s">
        <v>138</v>
      </c>
      <c r="L1522" s="27" t="n">
        <v>83</v>
      </c>
      <c r="M1522" s="27" t="n">
        <v>43</v>
      </c>
      <c r="N1522" s="27" t="s">
        <v>127</v>
      </c>
      <c r="O1522" s="27" t="s">
        <v>171</v>
      </c>
      <c r="P1522" s="27" t="s">
        <v>187</v>
      </c>
      <c r="Q1522" s="29" t="n">
        <v>1108.39</v>
      </c>
      <c r="R1522" s="27" t="s">
        <v>130</v>
      </c>
      <c r="S1522" s="27" t="s">
        <v>192</v>
      </c>
      <c r="T1522" s="27" t="n">
        <v>3</v>
      </c>
    </row>
    <row r="1523" customFormat="false" ht="15" hidden="false" customHeight="false" outlineLevel="0" collapsed="false">
      <c r="A1523" s="30" t="s">
        <v>3040</v>
      </c>
      <c r="B1523" s="30" t="s">
        <v>3041</v>
      </c>
      <c r="C1523" s="30" t="n">
        <v>18</v>
      </c>
      <c r="D1523" s="30" t="s">
        <v>121</v>
      </c>
      <c r="E1523" s="31" t="n">
        <v>45503</v>
      </c>
      <c r="F1523" s="30" t="s">
        <v>753</v>
      </c>
      <c r="G1523" s="31" t="n">
        <v>45504</v>
      </c>
      <c r="H1523" s="30" t="s">
        <v>236</v>
      </c>
      <c r="I1523" s="30" t="s">
        <v>266</v>
      </c>
      <c r="J1523" s="30" t="s">
        <v>287</v>
      </c>
      <c r="K1523" s="30" t="s">
        <v>156</v>
      </c>
      <c r="L1523" s="30" t="n">
        <v>57</v>
      </c>
      <c r="M1523" s="30" t="n">
        <v>61</v>
      </c>
      <c r="N1523" s="30" t="s">
        <v>127</v>
      </c>
      <c r="O1523" s="30" t="s">
        <v>139</v>
      </c>
      <c r="P1523" s="30" t="s">
        <v>129</v>
      </c>
      <c r="Q1523" s="32" t="n">
        <v>3366.66</v>
      </c>
      <c r="R1523" s="30" t="s">
        <v>130</v>
      </c>
      <c r="S1523" s="30" t="s">
        <v>223</v>
      </c>
      <c r="T1523" s="30" t="n">
        <v>4</v>
      </c>
    </row>
    <row r="1524" customFormat="false" ht="15" hidden="false" customHeight="false" outlineLevel="0" collapsed="false">
      <c r="A1524" s="27" t="s">
        <v>3042</v>
      </c>
      <c r="B1524" s="27" t="s">
        <v>3043</v>
      </c>
      <c r="C1524" s="27" t="n">
        <v>74</v>
      </c>
      <c r="D1524" s="27" t="s">
        <v>121</v>
      </c>
      <c r="E1524" s="28" t="n">
        <v>45481</v>
      </c>
      <c r="F1524" s="27" t="s">
        <v>1002</v>
      </c>
      <c r="G1524" s="28" t="n">
        <v>45481</v>
      </c>
      <c r="H1524" s="27" t="s">
        <v>183</v>
      </c>
      <c r="I1524" s="27" t="s">
        <v>212</v>
      </c>
      <c r="J1524" s="27" t="s">
        <v>431</v>
      </c>
      <c r="K1524" s="27" t="s">
        <v>138</v>
      </c>
      <c r="L1524" s="27" t="n">
        <v>88</v>
      </c>
      <c r="M1524" s="27" t="n">
        <v>28</v>
      </c>
      <c r="N1524" s="27" t="s">
        <v>127</v>
      </c>
      <c r="O1524" s="27" t="s">
        <v>139</v>
      </c>
      <c r="P1524" s="27" t="s">
        <v>129</v>
      </c>
      <c r="Q1524" s="29" t="n">
        <v>1108.98</v>
      </c>
      <c r="R1524" s="27" t="s">
        <v>130</v>
      </c>
      <c r="S1524" s="27" t="s">
        <v>164</v>
      </c>
      <c r="T1524" s="27" t="n">
        <v>3</v>
      </c>
    </row>
    <row r="1525" customFormat="false" ht="15" hidden="false" customHeight="false" outlineLevel="0" collapsed="false">
      <c r="A1525" s="30" t="s">
        <v>3044</v>
      </c>
      <c r="B1525" s="30" t="s">
        <v>1139</v>
      </c>
      <c r="C1525" s="30" t="n">
        <v>49</v>
      </c>
      <c r="D1525" s="30" t="s">
        <v>121</v>
      </c>
      <c r="E1525" s="31" t="n">
        <v>45358</v>
      </c>
      <c r="F1525" s="30" t="s">
        <v>394</v>
      </c>
      <c r="G1525" s="31" t="n">
        <v>45362</v>
      </c>
      <c r="H1525" s="30" t="s">
        <v>236</v>
      </c>
      <c r="I1525" s="30"/>
      <c r="J1525" s="30" t="s">
        <v>238</v>
      </c>
      <c r="K1525" s="30" t="s">
        <v>126</v>
      </c>
      <c r="L1525" s="30" t="n">
        <v>21</v>
      </c>
      <c r="M1525" s="30" t="n">
        <v>128</v>
      </c>
      <c r="N1525" s="30" t="s">
        <v>186</v>
      </c>
      <c r="O1525" s="30" t="s">
        <v>171</v>
      </c>
      <c r="P1525" s="30" t="s">
        <v>140</v>
      </c>
      <c r="Q1525" s="32" t="n">
        <v>9375.79</v>
      </c>
      <c r="R1525" s="30" t="s">
        <v>172</v>
      </c>
      <c r="S1525" s="30" t="s">
        <v>151</v>
      </c>
      <c r="T1525" s="30" t="n">
        <v>3</v>
      </c>
    </row>
    <row r="1526" customFormat="false" ht="15" hidden="false" customHeight="false" outlineLevel="0" collapsed="false">
      <c r="A1526" s="27" t="s">
        <v>3045</v>
      </c>
      <c r="B1526" s="27" t="s">
        <v>3046</v>
      </c>
      <c r="C1526" s="27" t="n">
        <v>79</v>
      </c>
      <c r="D1526" s="27" t="s">
        <v>121</v>
      </c>
      <c r="E1526" s="28" t="n">
        <v>45311</v>
      </c>
      <c r="F1526" s="27" t="s">
        <v>635</v>
      </c>
      <c r="G1526" s="28" t="n">
        <v>45313</v>
      </c>
      <c r="H1526" s="27" t="s">
        <v>206</v>
      </c>
      <c r="I1526" s="27" t="s">
        <v>232</v>
      </c>
      <c r="J1526" s="27" t="s">
        <v>615</v>
      </c>
      <c r="K1526" s="27" t="s">
        <v>156</v>
      </c>
      <c r="L1526" s="27" t="n">
        <v>25</v>
      </c>
      <c r="M1526" s="27" t="n">
        <v>80</v>
      </c>
      <c r="N1526" s="27" t="s">
        <v>127</v>
      </c>
      <c r="O1526" s="27" t="s">
        <v>139</v>
      </c>
      <c r="P1526" s="27" t="s">
        <v>140</v>
      </c>
      <c r="Q1526" s="29" t="n">
        <v>4084.71</v>
      </c>
      <c r="R1526" s="27" t="s">
        <v>268</v>
      </c>
      <c r="S1526" s="27" t="s">
        <v>602</v>
      </c>
      <c r="T1526" s="27" t="n">
        <v>3</v>
      </c>
    </row>
    <row r="1527" customFormat="false" ht="15" hidden="false" customHeight="false" outlineLevel="0" collapsed="false">
      <c r="A1527" s="30" t="s">
        <v>3047</v>
      </c>
      <c r="B1527" s="30" t="s">
        <v>3048</v>
      </c>
      <c r="C1527" s="30" t="n">
        <v>42</v>
      </c>
      <c r="D1527" s="30" t="s">
        <v>121</v>
      </c>
      <c r="E1527" s="31" t="n">
        <v>45484</v>
      </c>
      <c r="F1527" s="30" t="s">
        <v>331</v>
      </c>
      <c r="G1527" s="31" t="n">
        <v>45484</v>
      </c>
      <c r="H1527" s="30" t="s">
        <v>183</v>
      </c>
      <c r="I1527" s="30" t="s">
        <v>184</v>
      </c>
      <c r="J1527" s="30" t="s">
        <v>476</v>
      </c>
      <c r="K1527" s="30" t="s">
        <v>138</v>
      </c>
      <c r="L1527" s="30" t="n">
        <v>37</v>
      </c>
      <c r="M1527" s="30" t="n">
        <v>26</v>
      </c>
      <c r="N1527" s="30" t="s">
        <v>127</v>
      </c>
      <c r="O1527" s="30" t="s">
        <v>171</v>
      </c>
      <c r="P1527" s="30" t="s">
        <v>129</v>
      </c>
      <c r="Q1527" s="32" t="n">
        <v>1397.5</v>
      </c>
      <c r="R1527" s="30" t="s">
        <v>130</v>
      </c>
      <c r="S1527" s="30" t="s">
        <v>223</v>
      </c>
      <c r="T1527" s="30" t="n">
        <v>2</v>
      </c>
    </row>
    <row r="1528" customFormat="false" ht="15" hidden="false" customHeight="false" outlineLevel="0" collapsed="false">
      <c r="A1528" s="27" t="s">
        <v>3049</v>
      </c>
      <c r="B1528" s="27" t="s">
        <v>3050</v>
      </c>
      <c r="C1528" s="27" t="n">
        <v>47</v>
      </c>
      <c r="D1528" s="27" t="s">
        <v>181</v>
      </c>
      <c r="E1528" s="28" t="n">
        <v>45382</v>
      </c>
      <c r="F1528" s="27" t="s">
        <v>1135</v>
      </c>
      <c r="G1528" s="28" t="n">
        <v>45383</v>
      </c>
      <c r="H1528" s="27" t="s">
        <v>206</v>
      </c>
      <c r="I1528" s="27" t="s">
        <v>300</v>
      </c>
      <c r="J1528" s="27" t="s">
        <v>233</v>
      </c>
      <c r="K1528" s="27" t="s">
        <v>156</v>
      </c>
      <c r="L1528" s="27" t="n">
        <v>27</v>
      </c>
      <c r="M1528" s="27" t="n">
        <v>44</v>
      </c>
      <c r="N1528" s="27" t="s">
        <v>127</v>
      </c>
      <c r="O1528" s="27" t="s">
        <v>139</v>
      </c>
      <c r="P1528" s="27" t="s">
        <v>187</v>
      </c>
      <c r="Q1528" s="29" t="n">
        <v>3339.44</v>
      </c>
      <c r="R1528" s="27" t="s">
        <v>172</v>
      </c>
      <c r="S1528" s="27" t="s">
        <v>969</v>
      </c>
      <c r="T1528" s="27" t="n">
        <v>2</v>
      </c>
    </row>
    <row r="1529" customFormat="false" ht="15" hidden="false" customHeight="false" outlineLevel="0" collapsed="false">
      <c r="A1529" s="30" t="s">
        <v>3051</v>
      </c>
      <c r="B1529" s="30" t="s">
        <v>1547</v>
      </c>
      <c r="C1529" s="30" t="n">
        <v>11</v>
      </c>
      <c r="D1529" s="30" t="s">
        <v>121</v>
      </c>
      <c r="E1529" s="31" t="n">
        <v>45622</v>
      </c>
      <c r="F1529" s="30" t="s">
        <v>689</v>
      </c>
      <c r="G1529" s="31" t="n">
        <v>45625</v>
      </c>
      <c r="H1529" s="30" t="s">
        <v>217</v>
      </c>
      <c r="I1529" s="30" t="s">
        <v>344</v>
      </c>
      <c r="J1529" s="30" t="s">
        <v>483</v>
      </c>
      <c r="K1529" s="30" t="s">
        <v>156</v>
      </c>
      <c r="L1529" s="30" t="n">
        <v>26</v>
      </c>
      <c r="M1529" s="30" t="n">
        <v>90</v>
      </c>
      <c r="N1529" s="30" t="s">
        <v>127</v>
      </c>
      <c r="O1529" s="30" t="s">
        <v>139</v>
      </c>
      <c r="P1529" s="30" t="s">
        <v>187</v>
      </c>
      <c r="Q1529" s="32" t="n">
        <v>4145.74</v>
      </c>
      <c r="R1529" s="30" t="s">
        <v>130</v>
      </c>
      <c r="S1529" s="30" t="s">
        <v>164</v>
      </c>
      <c r="T1529" s="30" t="n">
        <v>4</v>
      </c>
    </row>
    <row r="1530" customFormat="false" ht="15" hidden="false" customHeight="false" outlineLevel="0" collapsed="false">
      <c r="A1530" s="27" t="s">
        <v>3052</v>
      </c>
      <c r="B1530" s="27" t="s">
        <v>1276</v>
      </c>
      <c r="C1530" s="27"/>
      <c r="D1530" s="27" t="s">
        <v>121</v>
      </c>
      <c r="E1530" s="28" t="n">
        <v>45371</v>
      </c>
      <c r="F1530" s="27" t="s">
        <v>425</v>
      </c>
      <c r="G1530" s="28" t="n">
        <v>45373</v>
      </c>
      <c r="H1530" s="27" t="s">
        <v>217</v>
      </c>
      <c r="I1530" s="27"/>
      <c r="J1530" s="27" t="s">
        <v>388</v>
      </c>
      <c r="K1530" s="27" t="s">
        <v>156</v>
      </c>
      <c r="L1530" s="27" t="n">
        <v>46</v>
      </c>
      <c r="M1530" s="27" t="n">
        <v>68</v>
      </c>
      <c r="N1530" s="27" t="s">
        <v>127</v>
      </c>
      <c r="O1530" s="27" t="s">
        <v>128</v>
      </c>
      <c r="P1530" s="27" t="s">
        <v>187</v>
      </c>
      <c r="Q1530" s="29" t="n">
        <v>3710.35</v>
      </c>
      <c r="R1530" s="27" t="s">
        <v>130</v>
      </c>
      <c r="S1530" s="27" t="s">
        <v>197</v>
      </c>
      <c r="T1530" s="27" t="n">
        <v>5</v>
      </c>
    </row>
    <row r="1531" customFormat="false" ht="15" hidden="false" customHeight="false" outlineLevel="0" collapsed="false">
      <c r="A1531" s="30" t="s">
        <v>3053</v>
      </c>
      <c r="B1531" s="30" t="s">
        <v>1630</v>
      </c>
      <c r="C1531" s="30" t="n">
        <v>28</v>
      </c>
      <c r="D1531" s="30" t="s">
        <v>181</v>
      </c>
      <c r="E1531" s="31" t="n">
        <v>45335</v>
      </c>
      <c r="F1531" s="30" t="s">
        <v>674</v>
      </c>
      <c r="G1531" s="31" t="n">
        <v>45336</v>
      </c>
      <c r="H1531" s="30" t="s">
        <v>183</v>
      </c>
      <c r="I1531" s="30" t="s">
        <v>212</v>
      </c>
      <c r="J1531" s="30" t="s">
        <v>431</v>
      </c>
      <c r="K1531" s="30" t="s">
        <v>138</v>
      </c>
      <c r="L1531" s="30" t="n">
        <v>83</v>
      </c>
      <c r="M1531" s="30" t="n">
        <v>37</v>
      </c>
      <c r="N1531" s="30" t="s">
        <v>127</v>
      </c>
      <c r="O1531" s="30" t="s">
        <v>171</v>
      </c>
      <c r="P1531" s="30" t="s">
        <v>140</v>
      </c>
      <c r="Q1531" s="32" t="n">
        <v>1642.53</v>
      </c>
      <c r="R1531" s="30" t="s">
        <v>130</v>
      </c>
      <c r="S1531" s="30" t="s">
        <v>969</v>
      </c>
      <c r="T1531" s="30" t="n">
        <v>3</v>
      </c>
    </row>
    <row r="1532" customFormat="false" ht="15" hidden="false" customHeight="false" outlineLevel="0" collapsed="false">
      <c r="A1532" s="27" t="s">
        <v>3054</v>
      </c>
      <c r="B1532" s="27" t="s">
        <v>3055</v>
      </c>
      <c r="C1532" s="27" t="n">
        <v>63</v>
      </c>
      <c r="D1532" s="27" t="s">
        <v>181</v>
      </c>
      <c r="E1532" s="28" t="n">
        <v>45398</v>
      </c>
      <c r="F1532" s="27" t="s">
        <v>1238</v>
      </c>
      <c r="G1532" s="28" t="n">
        <v>45401</v>
      </c>
      <c r="H1532" s="27" t="s">
        <v>206</v>
      </c>
      <c r="I1532" s="27" t="s">
        <v>207</v>
      </c>
      <c r="J1532" s="27" t="s">
        <v>615</v>
      </c>
      <c r="K1532" s="27" t="s">
        <v>156</v>
      </c>
      <c r="L1532" s="27" t="n">
        <v>68</v>
      </c>
      <c r="M1532" s="27" t="n">
        <v>53</v>
      </c>
      <c r="N1532" s="27" t="s">
        <v>186</v>
      </c>
      <c r="O1532" s="27"/>
      <c r="P1532" s="27" t="s">
        <v>129</v>
      </c>
      <c r="Q1532" s="29" t="n">
        <v>4559.66</v>
      </c>
      <c r="R1532" s="27" t="s">
        <v>130</v>
      </c>
      <c r="S1532" s="27" t="s">
        <v>151</v>
      </c>
      <c r="T1532" s="27" t="n">
        <v>4</v>
      </c>
    </row>
    <row r="1533" customFormat="false" ht="15" hidden="false" customHeight="false" outlineLevel="0" collapsed="false">
      <c r="A1533" s="30" t="s">
        <v>3056</v>
      </c>
      <c r="B1533" s="30" t="s">
        <v>2278</v>
      </c>
      <c r="C1533" s="30" t="n">
        <v>32</v>
      </c>
      <c r="D1533" s="30" t="s">
        <v>181</v>
      </c>
      <c r="E1533" s="31" t="n">
        <v>45617</v>
      </c>
      <c r="F1533" s="30" t="s">
        <v>384</v>
      </c>
      <c r="G1533" s="31" t="n">
        <v>45617</v>
      </c>
      <c r="H1533" s="30" t="s">
        <v>183</v>
      </c>
      <c r="I1533" s="30" t="s">
        <v>430</v>
      </c>
      <c r="J1533" s="30" t="s">
        <v>476</v>
      </c>
      <c r="K1533" s="30" t="s">
        <v>138</v>
      </c>
      <c r="L1533" s="30" t="n">
        <v>44</v>
      </c>
      <c r="M1533" s="30" t="n">
        <v>26</v>
      </c>
      <c r="N1533" s="30" t="s">
        <v>127</v>
      </c>
      <c r="O1533" s="30" t="s">
        <v>171</v>
      </c>
      <c r="P1533" s="30" t="s">
        <v>140</v>
      </c>
      <c r="Q1533" s="32" t="n">
        <v>2426.91</v>
      </c>
      <c r="R1533" s="30" t="s">
        <v>130</v>
      </c>
      <c r="S1533" s="30" t="s">
        <v>197</v>
      </c>
      <c r="T1533" s="30" t="n">
        <v>3</v>
      </c>
    </row>
    <row r="1534" customFormat="false" ht="15" hidden="false" customHeight="false" outlineLevel="0" collapsed="false">
      <c r="A1534" s="27" t="s">
        <v>3057</v>
      </c>
      <c r="B1534" s="27" t="s">
        <v>3058</v>
      </c>
      <c r="C1534" s="27" t="n">
        <v>68</v>
      </c>
      <c r="D1534" s="27" t="s">
        <v>181</v>
      </c>
      <c r="E1534" s="28" t="n">
        <v>45374</v>
      </c>
      <c r="F1534" s="27" t="s">
        <v>662</v>
      </c>
      <c r="G1534" s="28" t="n">
        <v>45374</v>
      </c>
      <c r="H1534" s="27" t="s">
        <v>242</v>
      </c>
      <c r="I1534" s="27" t="s">
        <v>315</v>
      </c>
      <c r="J1534" s="27" t="s">
        <v>422</v>
      </c>
      <c r="K1534" s="27" t="s">
        <v>156</v>
      </c>
      <c r="L1534" s="27" t="n">
        <v>31</v>
      </c>
      <c r="M1534" s="27" t="n">
        <v>83</v>
      </c>
      <c r="N1534" s="27" t="s">
        <v>127</v>
      </c>
      <c r="O1534" s="27" t="s">
        <v>171</v>
      </c>
      <c r="P1534" s="27" t="s">
        <v>129</v>
      </c>
      <c r="Q1534" s="29" t="n">
        <v>4713.12</v>
      </c>
      <c r="R1534" s="27" t="s">
        <v>130</v>
      </c>
      <c r="S1534" s="27" t="s">
        <v>223</v>
      </c>
      <c r="T1534" s="27" t="n">
        <v>3</v>
      </c>
    </row>
    <row r="1535" customFormat="false" ht="15" hidden="false" customHeight="false" outlineLevel="0" collapsed="false">
      <c r="A1535" s="30" t="s">
        <v>3059</v>
      </c>
      <c r="B1535" s="30" t="s">
        <v>973</v>
      </c>
      <c r="C1535" s="30" t="n">
        <v>36</v>
      </c>
      <c r="D1535" s="30" t="s">
        <v>181</v>
      </c>
      <c r="E1535" s="31" t="n">
        <v>45525</v>
      </c>
      <c r="F1535" s="30" t="s">
        <v>329</v>
      </c>
      <c r="G1535" s="31" t="n">
        <v>45525</v>
      </c>
      <c r="H1535" s="30" t="s">
        <v>236</v>
      </c>
      <c r="I1535" s="30" t="s">
        <v>266</v>
      </c>
      <c r="J1535" s="30" t="s">
        <v>238</v>
      </c>
      <c r="K1535" s="30" t="s">
        <v>138</v>
      </c>
      <c r="L1535" s="30" t="n">
        <v>83</v>
      </c>
      <c r="M1535" s="30" t="n">
        <v>37</v>
      </c>
      <c r="N1535" s="30" t="s">
        <v>127</v>
      </c>
      <c r="O1535" s="30" t="s">
        <v>171</v>
      </c>
      <c r="P1535" s="30" t="s">
        <v>140</v>
      </c>
      <c r="Q1535" s="32" t="n">
        <v>1733.9</v>
      </c>
      <c r="R1535" s="30" t="s">
        <v>130</v>
      </c>
      <c r="S1535" s="30" t="s">
        <v>178</v>
      </c>
      <c r="T1535" s="30" t="n">
        <v>3</v>
      </c>
    </row>
    <row r="1536" customFormat="false" ht="15" hidden="false" customHeight="false" outlineLevel="0" collapsed="false">
      <c r="A1536" s="27" t="s">
        <v>3060</v>
      </c>
      <c r="B1536" s="27" t="s">
        <v>1785</v>
      </c>
      <c r="C1536" s="27" t="n">
        <v>45</v>
      </c>
      <c r="D1536" s="27" t="s">
        <v>121</v>
      </c>
      <c r="E1536" s="28" t="n">
        <v>45595</v>
      </c>
      <c r="F1536" s="27" t="s">
        <v>444</v>
      </c>
      <c r="G1536" s="28" t="n">
        <v>45597</v>
      </c>
      <c r="H1536" s="27" t="s">
        <v>123</v>
      </c>
      <c r="I1536" s="27" t="s">
        <v>155</v>
      </c>
      <c r="J1536" s="27" t="s">
        <v>305</v>
      </c>
      <c r="K1536" s="27" t="s">
        <v>156</v>
      </c>
      <c r="L1536" s="27" t="n">
        <v>60</v>
      </c>
      <c r="M1536" s="27" t="n">
        <v>78</v>
      </c>
      <c r="N1536" s="27" t="s">
        <v>127</v>
      </c>
      <c r="O1536" s="27" t="s">
        <v>139</v>
      </c>
      <c r="P1536" s="27" t="s">
        <v>129</v>
      </c>
      <c r="Q1536" s="29" t="n">
        <v>4305.58</v>
      </c>
      <c r="R1536" s="27" t="s">
        <v>130</v>
      </c>
      <c r="S1536" s="27" t="s">
        <v>335</v>
      </c>
      <c r="T1536" s="27" t="n">
        <v>4</v>
      </c>
    </row>
    <row r="1537" customFormat="false" ht="15" hidden="false" customHeight="false" outlineLevel="0" collapsed="false">
      <c r="A1537" s="30" t="s">
        <v>3061</v>
      </c>
      <c r="B1537" s="30" t="s">
        <v>1698</v>
      </c>
      <c r="C1537" s="30" t="n">
        <v>15</v>
      </c>
      <c r="D1537" s="30" t="s">
        <v>181</v>
      </c>
      <c r="E1537" s="31" t="n">
        <v>45393</v>
      </c>
      <c r="F1537" s="30" t="s">
        <v>785</v>
      </c>
      <c r="G1537" s="31" t="n">
        <v>45393</v>
      </c>
      <c r="H1537" s="30" t="s">
        <v>123</v>
      </c>
      <c r="I1537" s="30" t="s">
        <v>304</v>
      </c>
      <c r="J1537" s="30" t="s">
        <v>305</v>
      </c>
      <c r="K1537" s="30" t="s">
        <v>138</v>
      </c>
      <c r="L1537" s="30" t="n">
        <v>61</v>
      </c>
      <c r="M1537" s="30" t="n">
        <v>18</v>
      </c>
      <c r="N1537" s="30" t="s">
        <v>127</v>
      </c>
      <c r="O1537" s="30" t="s">
        <v>139</v>
      </c>
      <c r="P1537" s="30" t="s">
        <v>129</v>
      </c>
      <c r="Q1537" s="32" t="n">
        <v>2497.77</v>
      </c>
      <c r="R1537" s="30" t="s">
        <v>130</v>
      </c>
      <c r="S1537" s="30" t="s">
        <v>178</v>
      </c>
      <c r="T1537" s="30" t="n">
        <v>4</v>
      </c>
    </row>
    <row r="1538" customFormat="false" ht="15" hidden="false" customHeight="false" outlineLevel="0" collapsed="false">
      <c r="A1538" s="27" t="s">
        <v>3062</v>
      </c>
      <c r="B1538" s="27" t="s">
        <v>3063</v>
      </c>
      <c r="C1538" s="27" t="n">
        <v>43</v>
      </c>
      <c r="D1538" s="27" t="s">
        <v>181</v>
      </c>
      <c r="E1538" s="28" t="n">
        <v>45366</v>
      </c>
      <c r="F1538" s="27" t="s">
        <v>1628</v>
      </c>
      <c r="G1538" s="28" t="n">
        <v>45367</v>
      </c>
      <c r="H1538" s="27" t="s">
        <v>206</v>
      </c>
      <c r="I1538" s="27" t="s">
        <v>232</v>
      </c>
      <c r="J1538" s="27" t="s">
        <v>208</v>
      </c>
      <c r="K1538" s="27" t="s">
        <v>126</v>
      </c>
      <c r="L1538" s="27" t="n">
        <v>13</v>
      </c>
      <c r="M1538" s="27" t="n">
        <v>46</v>
      </c>
      <c r="N1538" s="27" t="s">
        <v>186</v>
      </c>
      <c r="O1538" s="27" t="s">
        <v>171</v>
      </c>
      <c r="P1538" s="27" t="s">
        <v>150</v>
      </c>
      <c r="Q1538" s="29" t="n">
        <v>6221.56</v>
      </c>
      <c r="R1538" s="27" t="s">
        <v>130</v>
      </c>
      <c r="S1538" s="27" t="s">
        <v>192</v>
      </c>
      <c r="T1538" s="27" t="n">
        <v>3</v>
      </c>
    </row>
    <row r="1539" customFormat="false" ht="15" hidden="false" customHeight="false" outlineLevel="0" collapsed="false">
      <c r="A1539" s="30" t="s">
        <v>3064</v>
      </c>
      <c r="B1539" s="30" t="s">
        <v>3065</v>
      </c>
      <c r="C1539" s="30" t="n">
        <v>52</v>
      </c>
      <c r="D1539" s="30" t="s">
        <v>181</v>
      </c>
      <c r="E1539" s="31" t="n">
        <v>45397</v>
      </c>
      <c r="F1539" s="30" t="s">
        <v>1220</v>
      </c>
      <c r="G1539" s="31" t="n">
        <v>45397</v>
      </c>
      <c r="H1539" s="30" t="s">
        <v>123</v>
      </c>
      <c r="I1539" s="30" t="s">
        <v>124</v>
      </c>
      <c r="J1539" s="30" t="s">
        <v>227</v>
      </c>
      <c r="K1539" s="30" t="s">
        <v>138</v>
      </c>
      <c r="L1539" s="30" t="n">
        <v>29</v>
      </c>
      <c r="M1539" s="30" t="n">
        <v>36</v>
      </c>
      <c r="N1539" s="30" t="s">
        <v>127</v>
      </c>
      <c r="O1539" s="30" t="s">
        <v>128</v>
      </c>
      <c r="P1539" s="30" t="s">
        <v>140</v>
      </c>
      <c r="Q1539" s="32" t="n">
        <v>1131.56</v>
      </c>
      <c r="R1539" s="30" t="s">
        <v>130</v>
      </c>
      <c r="S1539" s="30" t="s">
        <v>164</v>
      </c>
      <c r="T1539" s="30" t="n">
        <v>3</v>
      </c>
    </row>
    <row r="1540" customFormat="false" ht="15" hidden="false" customHeight="false" outlineLevel="0" collapsed="false">
      <c r="A1540" s="27" t="s">
        <v>3066</v>
      </c>
      <c r="B1540" s="27" t="s">
        <v>1303</v>
      </c>
      <c r="C1540" s="27" t="n">
        <v>42</v>
      </c>
      <c r="D1540" s="27" t="s">
        <v>181</v>
      </c>
      <c r="E1540" s="28" t="n">
        <v>45432</v>
      </c>
      <c r="F1540" s="27" t="s">
        <v>221</v>
      </c>
      <c r="G1540" s="28" t="n">
        <v>45433</v>
      </c>
      <c r="H1540" s="27" t="s">
        <v>168</v>
      </c>
      <c r="I1540" s="27" t="s">
        <v>169</v>
      </c>
      <c r="J1540" s="27" t="s">
        <v>367</v>
      </c>
      <c r="K1540" s="27" t="s">
        <v>138</v>
      </c>
      <c r="L1540" s="27" t="n">
        <v>74</v>
      </c>
      <c r="M1540" s="27" t="n">
        <v>19</v>
      </c>
      <c r="N1540" s="27" t="s">
        <v>127</v>
      </c>
      <c r="O1540" s="27" t="s">
        <v>128</v>
      </c>
      <c r="P1540" s="27" t="s">
        <v>150</v>
      </c>
      <c r="Q1540" s="29" t="n">
        <v>2287.44</v>
      </c>
      <c r="R1540" s="27" t="s">
        <v>130</v>
      </c>
      <c r="S1540" s="27" t="s">
        <v>432</v>
      </c>
      <c r="T1540" s="27" t="n">
        <v>3</v>
      </c>
    </row>
    <row r="1541" customFormat="false" ht="15" hidden="false" customHeight="false" outlineLevel="0" collapsed="false">
      <c r="A1541" s="30" t="s">
        <v>3067</v>
      </c>
      <c r="B1541" s="30" t="s">
        <v>3068</v>
      </c>
      <c r="C1541" s="30" t="n">
        <v>34</v>
      </c>
      <c r="D1541" s="30" t="s">
        <v>121</v>
      </c>
      <c r="E1541" s="31" t="n">
        <v>45637</v>
      </c>
      <c r="F1541" s="30" t="s">
        <v>122</v>
      </c>
      <c r="G1541" s="31" t="n">
        <v>45639</v>
      </c>
      <c r="H1541" s="30" t="s">
        <v>135</v>
      </c>
      <c r="I1541" s="30" t="s">
        <v>251</v>
      </c>
      <c r="J1541" s="30" t="s">
        <v>201</v>
      </c>
      <c r="K1541" s="30" t="s">
        <v>156</v>
      </c>
      <c r="L1541" s="30" t="n">
        <v>74</v>
      </c>
      <c r="M1541" s="30" t="n">
        <v>62</v>
      </c>
      <c r="N1541" s="30" t="s">
        <v>186</v>
      </c>
      <c r="O1541" s="30" t="s">
        <v>139</v>
      </c>
      <c r="P1541" s="30" t="s">
        <v>187</v>
      </c>
      <c r="Q1541" s="32" t="n">
        <v>3240.77</v>
      </c>
      <c r="R1541" s="30" t="s">
        <v>172</v>
      </c>
      <c r="S1541" s="30" t="s">
        <v>157</v>
      </c>
      <c r="T1541" s="30" t="n">
        <v>3</v>
      </c>
    </row>
    <row r="1542" customFormat="false" ht="15" hidden="false" customHeight="false" outlineLevel="0" collapsed="false">
      <c r="A1542" s="27" t="s">
        <v>3069</v>
      </c>
      <c r="B1542" s="27" t="s">
        <v>2604</v>
      </c>
      <c r="C1542" s="27" t="n">
        <v>30</v>
      </c>
      <c r="D1542" s="27" t="s">
        <v>181</v>
      </c>
      <c r="E1542" s="28" t="n">
        <v>45430</v>
      </c>
      <c r="F1542" s="27" t="s">
        <v>2235</v>
      </c>
      <c r="G1542" s="28" t="n">
        <v>45430</v>
      </c>
      <c r="H1542" s="27" t="s">
        <v>183</v>
      </c>
      <c r="I1542" s="27" t="s">
        <v>212</v>
      </c>
      <c r="J1542" s="27" t="s">
        <v>431</v>
      </c>
      <c r="K1542" s="27" t="s">
        <v>138</v>
      </c>
      <c r="L1542" s="27" t="n">
        <v>86</v>
      </c>
      <c r="M1542" s="27" t="n">
        <v>43</v>
      </c>
      <c r="N1542" s="27" t="s">
        <v>186</v>
      </c>
      <c r="O1542" s="27" t="s">
        <v>139</v>
      </c>
      <c r="P1542" s="27" t="s">
        <v>129</v>
      </c>
      <c r="Q1542" s="29" t="n">
        <v>1831.37</v>
      </c>
      <c r="R1542" s="27" t="s">
        <v>130</v>
      </c>
      <c r="S1542" s="27" t="s">
        <v>969</v>
      </c>
      <c r="T1542" s="27" t="n">
        <v>4</v>
      </c>
    </row>
    <row r="1543" customFormat="false" ht="15" hidden="false" customHeight="false" outlineLevel="0" collapsed="false">
      <c r="A1543" s="30" t="s">
        <v>3070</v>
      </c>
      <c r="B1543" s="30" t="s">
        <v>3041</v>
      </c>
      <c r="C1543" s="30" t="n">
        <v>64</v>
      </c>
      <c r="D1543" s="30" t="s">
        <v>121</v>
      </c>
      <c r="E1543" s="31" t="n">
        <v>45426</v>
      </c>
      <c r="F1543" s="30" t="s">
        <v>1711</v>
      </c>
      <c r="G1543" s="31" t="n">
        <v>45428</v>
      </c>
      <c r="H1543" s="30" t="s">
        <v>206</v>
      </c>
      <c r="I1543" s="30" t="s">
        <v>300</v>
      </c>
      <c r="J1543" s="30" t="s">
        <v>233</v>
      </c>
      <c r="K1543" s="30" t="s">
        <v>126</v>
      </c>
      <c r="L1543" s="30" t="n">
        <v>15</v>
      </c>
      <c r="M1543" s="30" t="n">
        <v>111</v>
      </c>
      <c r="N1543" s="30" t="s">
        <v>127</v>
      </c>
      <c r="O1543" s="30" t="s">
        <v>149</v>
      </c>
      <c r="P1543" s="30" t="s">
        <v>187</v>
      </c>
      <c r="Q1543" s="32" t="n">
        <v>7331</v>
      </c>
      <c r="R1543" s="30" t="s">
        <v>172</v>
      </c>
      <c r="S1543" s="30" t="s">
        <v>131</v>
      </c>
      <c r="T1543" s="30" t="n">
        <v>3</v>
      </c>
    </row>
    <row r="1544" customFormat="false" ht="15" hidden="false" customHeight="false" outlineLevel="0" collapsed="false">
      <c r="A1544" s="27" t="s">
        <v>3071</v>
      </c>
      <c r="B1544" s="27" t="s">
        <v>3072</v>
      </c>
      <c r="C1544" s="27" t="n">
        <v>42</v>
      </c>
      <c r="D1544" s="27" t="s">
        <v>121</v>
      </c>
      <c r="E1544" s="28" t="n">
        <v>45518</v>
      </c>
      <c r="F1544" s="27" t="s">
        <v>669</v>
      </c>
      <c r="G1544" s="28" t="n">
        <v>45518</v>
      </c>
      <c r="H1544" s="27" t="s">
        <v>168</v>
      </c>
      <c r="I1544" s="27" t="s">
        <v>366</v>
      </c>
      <c r="J1544" s="27" t="s">
        <v>367</v>
      </c>
      <c r="K1544" s="27" t="s">
        <v>138</v>
      </c>
      <c r="L1544" s="27" t="n">
        <v>26</v>
      </c>
      <c r="M1544" s="27" t="n">
        <v>42</v>
      </c>
      <c r="N1544" s="27" t="s">
        <v>127</v>
      </c>
      <c r="O1544" s="27" t="s">
        <v>149</v>
      </c>
      <c r="P1544" s="27" t="s">
        <v>129</v>
      </c>
      <c r="Q1544" s="29" t="n">
        <v>2773.48</v>
      </c>
      <c r="R1544" s="27" t="s">
        <v>130</v>
      </c>
      <c r="S1544" s="27" t="s">
        <v>335</v>
      </c>
      <c r="T1544" s="27" t="n">
        <v>2</v>
      </c>
    </row>
    <row r="1545" customFormat="false" ht="15" hidden="false" customHeight="false" outlineLevel="0" collapsed="false">
      <c r="A1545" s="30" t="s">
        <v>3073</v>
      </c>
      <c r="B1545" s="30" t="s">
        <v>3074</v>
      </c>
      <c r="C1545" s="30" t="n">
        <v>28</v>
      </c>
      <c r="D1545" s="30" t="s">
        <v>121</v>
      </c>
      <c r="E1545" s="31" t="n">
        <v>45537</v>
      </c>
      <c r="F1545" s="30" t="s">
        <v>271</v>
      </c>
      <c r="G1545" s="31" t="n">
        <v>45543</v>
      </c>
      <c r="H1545" s="30" t="s">
        <v>161</v>
      </c>
      <c r="I1545" s="30" t="s">
        <v>162</v>
      </c>
      <c r="J1545" s="30" t="s">
        <v>385</v>
      </c>
      <c r="K1545" s="30" t="s">
        <v>126</v>
      </c>
      <c r="L1545" s="30" t="n">
        <v>23</v>
      </c>
      <c r="M1545" s="30" t="n">
        <v>116</v>
      </c>
      <c r="N1545" s="30" t="s">
        <v>186</v>
      </c>
      <c r="O1545" s="30" t="s">
        <v>171</v>
      </c>
      <c r="P1545" s="30" t="s">
        <v>187</v>
      </c>
      <c r="Q1545" s="32" t="n">
        <v>7777.32</v>
      </c>
      <c r="R1545" s="30" t="s">
        <v>130</v>
      </c>
      <c r="S1545" s="30" t="s">
        <v>178</v>
      </c>
      <c r="T1545" s="30" t="n">
        <v>5</v>
      </c>
    </row>
    <row r="1546" customFormat="false" ht="15" hidden="false" customHeight="false" outlineLevel="0" collapsed="false">
      <c r="A1546" s="27" t="s">
        <v>3075</v>
      </c>
      <c r="B1546" s="27" t="s">
        <v>2877</v>
      </c>
      <c r="C1546" s="27" t="n">
        <v>65</v>
      </c>
      <c r="D1546" s="27" t="s">
        <v>181</v>
      </c>
      <c r="E1546" s="28" t="n">
        <v>45656</v>
      </c>
      <c r="F1546" s="27" t="s">
        <v>398</v>
      </c>
      <c r="G1546" s="28" t="n">
        <v>45656</v>
      </c>
      <c r="H1546" s="27" t="s">
        <v>236</v>
      </c>
      <c r="I1546" s="27" t="s">
        <v>323</v>
      </c>
      <c r="J1546" s="27" t="s">
        <v>287</v>
      </c>
      <c r="K1546" s="27" t="s">
        <v>138</v>
      </c>
      <c r="L1546" s="27" t="n">
        <v>88</v>
      </c>
      <c r="M1546" s="27" t="n">
        <v>22</v>
      </c>
      <c r="N1546" s="27" t="s">
        <v>127</v>
      </c>
      <c r="O1546" s="27" t="s">
        <v>128</v>
      </c>
      <c r="P1546" s="27" t="s">
        <v>150</v>
      </c>
      <c r="Q1546" s="29" t="n">
        <v>1111.54</v>
      </c>
      <c r="R1546" s="27" t="s">
        <v>268</v>
      </c>
      <c r="S1546" s="27" t="s">
        <v>164</v>
      </c>
      <c r="T1546" s="27" t="n">
        <v>5</v>
      </c>
    </row>
    <row r="1547" customFormat="false" ht="15" hidden="false" customHeight="false" outlineLevel="0" collapsed="false">
      <c r="A1547" s="30" t="s">
        <v>3076</v>
      </c>
      <c r="B1547" s="30" t="s">
        <v>1195</v>
      </c>
      <c r="C1547" s="30" t="n">
        <v>52</v>
      </c>
      <c r="D1547" s="30" t="s">
        <v>121</v>
      </c>
      <c r="E1547" s="31" t="n">
        <v>45484</v>
      </c>
      <c r="F1547" s="30" t="s">
        <v>195</v>
      </c>
      <c r="G1547" s="31" t="n">
        <v>45485</v>
      </c>
      <c r="H1547" s="30" t="s">
        <v>236</v>
      </c>
      <c r="I1547" s="30" t="s">
        <v>237</v>
      </c>
      <c r="J1547" s="30" t="s">
        <v>267</v>
      </c>
      <c r="K1547" s="30" t="s">
        <v>156</v>
      </c>
      <c r="L1547" s="30" t="n">
        <v>55</v>
      </c>
      <c r="M1547" s="30" t="n">
        <v>52</v>
      </c>
      <c r="N1547" s="30" t="s">
        <v>186</v>
      </c>
      <c r="O1547" s="30" t="s">
        <v>128</v>
      </c>
      <c r="P1547" s="30" t="s">
        <v>129</v>
      </c>
      <c r="Q1547" s="32" t="n">
        <v>4137.49</v>
      </c>
      <c r="R1547" s="30" t="s">
        <v>130</v>
      </c>
      <c r="S1547" s="30" t="s">
        <v>228</v>
      </c>
      <c r="T1547" s="30" t="n">
        <v>5</v>
      </c>
    </row>
    <row r="1548" customFormat="false" ht="15" hidden="false" customHeight="false" outlineLevel="0" collapsed="false">
      <c r="A1548" s="27" t="s">
        <v>3077</v>
      </c>
      <c r="B1548" s="27" t="s">
        <v>1423</v>
      </c>
      <c r="C1548" s="27" t="n">
        <v>18</v>
      </c>
      <c r="D1548" s="27" t="s">
        <v>121</v>
      </c>
      <c r="E1548" s="28" t="n">
        <v>45630</v>
      </c>
      <c r="F1548" s="27" t="s">
        <v>1047</v>
      </c>
      <c r="G1548" s="28" t="n">
        <v>45638</v>
      </c>
      <c r="H1548" s="27" t="s">
        <v>168</v>
      </c>
      <c r="I1548" s="27" t="s">
        <v>169</v>
      </c>
      <c r="J1548" s="27" t="s">
        <v>191</v>
      </c>
      <c r="K1548" s="27" t="s">
        <v>202</v>
      </c>
      <c r="L1548" s="27" t="n">
        <v>1</v>
      </c>
      <c r="M1548" s="27" t="n">
        <v>101</v>
      </c>
      <c r="N1548" s="27" t="s">
        <v>186</v>
      </c>
      <c r="O1548" s="27" t="s">
        <v>149</v>
      </c>
      <c r="P1548" s="27" t="s">
        <v>140</v>
      </c>
      <c r="Q1548" s="29" t="n">
        <v>17950.22</v>
      </c>
      <c r="R1548" s="27" t="s">
        <v>268</v>
      </c>
      <c r="S1548" s="27" t="s">
        <v>141</v>
      </c>
      <c r="T1548" s="27" t="n">
        <v>4</v>
      </c>
    </row>
    <row r="1549" customFormat="false" ht="15" hidden="false" customHeight="false" outlineLevel="0" collapsed="false">
      <c r="A1549" s="30" t="s">
        <v>3078</v>
      </c>
      <c r="B1549" s="30" t="s">
        <v>3079</v>
      </c>
      <c r="C1549" s="30" t="n">
        <v>81</v>
      </c>
      <c r="D1549" s="30" t="s">
        <v>121</v>
      </c>
      <c r="E1549" s="31" t="n">
        <v>45317</v>
      </c>
      <c r="F1549" s="30" t="s">
        <v>2014</v>
      </c>
      <c r="G1549" s="31" t="n">
        <v>45318</v>
      </c>
      <c r="H1549" s="30" t="s">
        <v>183</v>
      </c>
      <c r="I1549" s="30" t="s">
        <v>212</v>
      </c>
      <c r="J1549" s="30" t="s">
        <v>185</v>
      </c>
      <c r="K1549" s="30" t="s">
        <v>138</v>
      </c>
      <c r="L1549" s="30" t="n">
        <v>90</v>
      </c>
      <c r="M1549" s="30" t="n">
        <v>31</v>
      </c>
      <c r="N1549" s="30" t="s">
        <v>186</v>
      </c>
      <c r="O1549" s="30" t="s">
        <v>139</v>
      </c>
      <c r="P1549" s="30" t="s">
        <v>150</v>
      </c>
      <c r="Q1549" s="32" t="n">
        <v>1033.14</v>
      </c>
      <c r="R1549" s="30" t="s">
        <v>130</v>
      </c>
      <c r="S1549" s="30" t="s">
        <v>335</v>
      </c>
      <c r="T1549" s="30" t="n">
        <v>5</v>
      </c>
    </row>
    <row r="1550" customFormat="false" ht="15" hidden="false" customHeight="false" outlineLevel="0" collapsed="false">
      <c r="A1550" s="27" t="s">
        <v>3080</v>
      </c>
      <c r="B1550" s="27" t="s">
        <v>3081</v>
      </c>
      <c r="C1550" s="27" t="n">
        <v>50</v>
      </c>
      <c r="D1550" s="27" t="s">
        <v>181</v>
      </c>
      <c r="E1550" s="28" t="n">
        <v>45553</v>
      </c>
      <c r="F1550" s="27" t="s">
        <v>1255</v>
      </c>
      <c r="G1550" s="28" t="n">
        <v>45554</v>
      </c>
      <c r="H1550" s="27" t="s">
        <v>242</v>
      </c>
      <c r="I1550" s="27"/>
      <c r="J1550" s="27" t="s">
        <v>422</v>
      </c>
      <c r="K1550" s="27" t="s">
        <v>138</v>
      </c>
      <c r="L1550" s="27" t="n">
        <v>49</v>
      </c>
      <c r="M1550" s="27" t="n">
        <v>43</v>
      </c>
      <c r="N1550" s="27" t="s">
        <v>186</v>
      </c>
      <c r="O1550" s="27" t="s">
        <v>128</v>
      </c>
      <c r="P1550" s="27" t="s">
        <v>187</v>
      </c>
      <c r="Q1550" s="29" t="n">
        <v>1896.32</v>
      </c>
      <c r="R1550" s="27" t="s">
        <v>130</v>
      </c>
      <c r="S1550" s="27" t="s">
        <v>192</v>
      </c>
      <c r="T1550" s="27" t="n">
        <v>4</v>
      </c>
    </row>
    <row r="1551" customFormat="false" ht="15" hidden="false" customHeight="false" outlineLevel="0" collapsed="false">
      <c r="A1551" s="30" t="s">
        <v>3082</v>
      </c>
      <c r="B1551" s="30" t="s">
        <v>1053</v>
      </c>
      <c r="C1551" s="30" t="n">
        <v>38</v>
      </c>
      <c r="D1551" s="30" t="s">
        <v>121</v>
      </c>
      <c r="E1551" s="31" t="n">
        <v>45445</v>
      </c>
      <c r="F1551" s="30" t="s">
        <v>720</v>
      </c>
      <c r="G1551" s="31" t="n">
        <v>45445</v>
      </c>
      <c r="H1551" s="30" t="s">
        <v>135</v>
      </c>
      <c r="I1551" s="30" t="s">
        <v>251</v>
      </c>
      <c r="J1551" s="30" t="s">
        <v>618</v>
      </c>
      <c r="K1551" s="30" t="s">
        <v>156</v>
      </c>
      <c r="L1551" s="30" t="n">
        <v>24</v>
      </c>
      <c r="M1551" s="30" t="n">
        <v>33</v>
      </c>
      <c r="N1551" s="30" t="s">
        <v>127</v>
      </c>
      <c r="O1551" s="30" t="s">
        <v>128</v>
      </c>
      <c r="P1551" s="30" t="s">
        <v>140</v>
      </c>
      <c r="Q1551" s="32" t="n">
        <v>3501.59</v>
      </c>
      <c r="R1551" s="30" t="s">
        <v>130</v>
      </c>
      <c r="S1551" s="30" t="s">
        <v>141</v>
      </c>
      <c r="T1551" s="30" t="n">
        <v>4</v>
      </c>
    </row>
    <row r="1552" customFormat="false" ht="15" hidden="false" customHeight="false" outlineLevel="0" collapsed="false">
      <c r="A1552" s="27" t="s">
        <v>3083</v>
      </c>
      <c r="B1552" s="27" t="s">
        <v>3084</v>
      </c>
      <c r="C1552" s="27" t="n">
        <v>69</v>
      </c>
      <c r="D1552" s="27" t="s">
        <v>121</v>
      </c>
      <c r="E1552" s="28" t="n">
        <v>45474</v>
      </c>
      <c r="F1552" s="27" t="s">
        <v>1268</v>
      </c>
      <c r="G1552" s="28" t="n">
        <v>45476</v>
      </c>
      <c r="H1552" s="27" t="s">
        <v>146</v>
      </c>
      <c r="I1552" s="27" t="s">
        <v>176</v>
      </c>
      <c r="J1552" s="27" t="s">
        <v>568</v>
      </c>
      <c r="K1552" s="27" t="s">
        <v>156</v>
      </c>
      <c r="L1552" s="27" t="n">
        <v>34</v>
      </c>
      <c r="M1552" s="27" t="n">
        <v>47</v>
      </c>
      <c r="N1552" s="27" t="s">
        <v>127</v>
      </c>
      <c r="O1552" s="27" t="s">
        <v>128</v>
      </c>
      <c r="P1552" s="27" t="s">
        <v>129</v>
      </c>
      <c r="Q1552" s="29" t="n">
        <v>2898.37</v>
      </c>
      <c r="R1552" s="27" t="s">
        <v>130</v>
      </c>
      <c r="S1552" s="27" t="s">
        <v>151</v>
      </c>
      <c r="T1552" s="27" t="n">
        <v>5</v>
      </c>
    </row>
    <row r="1553" customFormat="false" ht="15" hidden="false" customHeight="false" outlineLevel="0" collapsed="false">
      <c r="A1553" s="30" t="s">
        <v>3085</v>
      </c>
      <c r="B1553" s="30" t="s">
        <v>3086</v>
      </c>
      <c r="C1553" s="30" t="n">
        <v>55</v>
      </c>
      <c r="D1553" s="30" t="s">
        <v>121</v>
      </c>
      <c r="E1553" s="31" t="n">
        <v>45618</v>
      </c>
      <c r="F1553" s="30" t="s">
        <v>1081</v>
      </c>
      <c r="G1553" s="31" t="n">
        <v>45623</v>
      </c>
      <c r="H1553" s="30" t="s">
        <v>135</v>
      </c>
      <c r="I1553" s="30" t="s">
        <v>136</v>
      </c>
      <c r="J1553" s="30" t="s">
        <v>262</v>
      </c>
      <c r="K1553" s="30" t="s">
        <v>126</v>
      </c>
      <c r="L1553" s="30" t="n">
        <v>35</v>
      </c>
      <c r="M1553" s="30" t="n">
        <v>66</v>
      </c>
      <c r="N1553" s="30" t="s">
        <v>186</v>
      </c>
      <c r="O1553" s="30" t="s">
        <v>171</v>
      </c>
      <c r="P1553" s="30" t="s">
        <v>150</v>
      </c>
      <c r="Q1553" s="32" t="n">
        <v>8208.89</v>
      </c>
      <c r="R1553" s="30" t="s">
        <v>172</v>
      </c>
      <c r="S1553" s="30" t="s">
        <v>197</v>
      </c>
      <c r="T1553" s="30" t="n">
        <v>2</v>
      </c>
    </row>
    <row r="1554" customFormat="false" ht="15" hidden="false" customHeight="false" outlineLevel="0" collapsed="false">
      <c r="A1554" s="27" t="s">
        <v>3087</v>
      </c>
      <c r="B1554" s="27" t="s">
        <v>2327</v>
      </c>
      <c r="C1554" s="27" t="n">
        <v>62</v>
      </c>
      <c r="D1554" s="27" t="s">
        <v>181</v>
      </c>
      <c r="E1554" s="28" t="n">
        <v>45493</v>
      </c>
      <c r="F1554" s="27" t="s">
        <v>1349</v>
      </c>
      <c r="G1554" s="28" t="n">
        <v>45494</v>
      </c>
      <c r="H1554" s="27" t="s">
        <v>168</v>
      </c>
      <c r="I1554" s="27" t="s">
        <v>196</v>
      </c>
      <c r="J1554" s="27" t="s">
        <v>371</v>
      </c>
      <c r="K1554" s="27" t="s">
        <v>138</v>
      </c>
      <c r="L1554" s="27" t="n">
        <v>66</v>
      </c>
      <c r="M1554" s="27" t="n">
        <v>44</v>
      </c>
      <c r="N1554" s="27" t="s">
        <v>127</v>
      </c>
      <c r="O1554" s="27" t="s">
        <v>171</v>
      </c>
      <c r="P1554" s="27" t="s">
        <v>187</v>
      </c>
      <c r="Q1554" s="29" t="n">
        <v>1096.05</v>
      </c>
      <c r="R1554" s="27" t="s">
        <v>130</v>
      </c>
      <c r="S1554" s="27" t="s">
        <v>197</v>
      </c>
      <c r="T1554" s="27" t="n">
        <v>5</v>
      </c>
    </row>
    <row r="1555" customFormat="false" ht="15" hidden="false" customHeight="false" outlineLevel="0" collapsed="false">
      <c r="A1555" s="30" t="s">
        <v>3088</v>
      </c>
      <c r="B1555" s="30" t="s">
        <v>3089</v>
      </c>
      <c r="C1555" s="30" t="n">
        <v>11</v>
      </c>
      <c r="D1555" s="30" t="s">
        <v>121</v>
      </c>
      <c r="E1555" s="31" t="n">
        <v>45506</v>
      </c>
      <c r="F1555" s="30" t="s">
        <v>290</v>
      </c>
      <c r="G1555" s="31" t="n">
        <v>45507</v>
      </c>
      <c r="H1555" s="30" t="s">
        <v>183</v>
      </c>
      <c r="I1555" s="30" t="s">
        <v>430</v>
      </c>
      <c r="J1555" s="30" t="s">
        <v>213</v>
      </c>
      <c r="K1555" s="30" t="s">
        <v>138</v>
      </c>
      <c r="L1555" s="30" t="n">
        <v>77</v>
      </c>
      <c r="M1555" s="30" t="n">
        <v>37</v>
      </c>
      <c r="N1555" s="30" t="s">
        <v>127</v>
      </c>
      <c r="O1555" s="30" t="s">
        <v>128</v>
      </c>
      <c r="P1555" s="30" t="s">
        <v>129</v>
      </c>
      <c r="Q1555" s="32" t="n">
        <v>2142.99</v>
      </c>
      <c r="R1555" s="30" t="s">
        <v>130</v>
      </c>
      <c r="S1555" s="30" t="s">
        <v>151</v>
      </c>
      <c r="T1555" s="30" t="n">
        <v>5</v>
      </c>
    </row>
    <row r="1556" customFormat="false" ht="15" hidden="false" customHeight="false" outlineLevel="0" collapsed="false">
      <c r="A1556" s="27" t="s">
        <v>3090</v>
      </c>
      <c r="B1556" s="27" t="s">
        <v>1232</v>
      </c>
      <c r="C1556" s="27" t="n">
        <v>28</v>
      </c>
      <c r="D1556" s="27" t="s">
        <v>181</v>
      </c>
      <c r="E1556" s="28" t="n">
        <v>45538</v>
      </c>
      <c r="F1556" s="27" t="s">
        <v>421</v>
      </c>
      <c r="G1556" s="28" t="n">
        <v>45541</v>
      </c>
      <c r="H1556" s="27" t="s">
        <v>183</v>
      </c>
      <c r="I1556" s="27" t="s">
        <v>212</v>
      </c>
      <c r="J1556" s="27" t="s">
        <v>411</v>
      </c>
      <c r="K1556" s="27" t="s">
        <v>156</v>
      </c>
      <c r="L1556" s="27" t="n">
        <v>58</v>
      </c>
      <c r="M1556" s="27" t="n">
        <v>36</v>
      </c>
      <c r="N1556" s="27" t="s">
        <v>186</v>
      </c>
      <c r="O1556" s="27" t="s">
        <v>128</v>
      </c>
      <c r="P1556" s="27" t="s">
        <v>129</v>
      </c>
      <c r="Q1556" s="29" t="n">
        <v>3311.65</v>
      </c>
      <c r="R1556" s="27" t="s">
        <v>130</v>
      </c>
      <c r="S1556" s="27" t="s">
        <v>335</v>
      </c>
      <c r="T1556" s="27" t="n">
        <v>4</v>
      </c>
    </row>
    <row r="1557" customFormat="false" ht="15" hidden="false" customHeight="false" outlineLevel="0" collapsed="false">
      <c r="A1557" s="30" t="s">
        <v>3091</v>
      </c>
      <c r="B1557" s="30" t="s">
        <v>1367</v>
      </c>
      <c r="C1557" s="30" t="n">
        <v>32</v>
      </c>
      <c r="D1557" s="30" t="s">
        <v>121</v>
      </c>
      <c r="E1557" s="31" t="n">
        <v>45522</v>
      </c>
      <c r="F1557" s="30" t="s">
        <v>535</v>
      </c>
      <c r="G1557" s="31" t="n">
        <v>45528</v>
      </c>
      <c r="H1557" s="30" t="s">
        <v>217</v>
      </c>
      <c r="I1557" s="30" t="s">
        <v>344</v>
      </c>
      <c r="J1557" s="30" t="s">
        <v>218</v>
      </c>
      <c r="K1557" s="30" t="s">
        <v>126</v>
      </c>
      <c r="L1557" s="30" t="n">
        <v>30</v>
      </c>
      <c r="M1557" s="30" t="n">
        <v>78</v>
      </c>
      <c r="N1557" s="30" t="s">
        <v>186</v>
      </c>
      <c r="O1557" s="30" t="s">
        <v>128</v>
      </c>
      <c r="P1557" s="30" t="s">
        <v>140</v>
      </c>
      <c r="Q1557" s="32" t="n">
        <v>8574.02</v>
      </c>
      <c r="R1557" s="30" t="s">
        <v>130</v>
      </c>
      <c r="S1557" s="30" t="s">
        <v>141</v>
      </c>
      <c r="T1557" s="30" t="n">
        <v>4</v>
      </c>
    </row>
    <row r="1558" customFormat="false" ht="15" hidden="false" customHeight="false" outlineLevel="0" collapsed="false">
      <c r="A1558" s="27" t="s">
        <v>3092</v>
      </c>
      <c r="B1558" s="27" t="s">
        <v>629</v>
      </c>
      <c r="C1558" s="27" t="n">
        <v>49</v>
      </c>
      <c r="D1558" s="27" t="s">
        <v>181</v>
      </c>
      <c r="E1558" s="28" t="n">
        <v>45379</v>
      </c>
      <c r="F1558" s="27" t="s">
        <v>579</v>
      </c>
      <c r="G1558" s="28" t="n">
        <v>45380</v>
      </c>
      <c r="H1558" s="27" t="s">
        <v>236</v>
      </c>
      <c r="I1558" s="27" t="s">
        <v>323</v>
      </c>
      <c r="J1558" s="27" t="s">
        <v>287</v>
      </c>
      <c r="K1558" s="27" t="s">
        <v>156</v>
      </c>
      <c r="L1558" s="27" t="n">
        <v>23</v>
      </c>
      <c r="M1558" s="27" t="n">
        <v>81</v>
      </c>
      <c r="N1558" s="27" t="s">
        <v>127</v>
      </c>
      <c r="O1558" s="27" t="s">
        <v>139</v>
      </c>
      <c r="P1558" s="27" t="s">
        <v>150</v>
      </c>
      <c r="Q1558" s="29" t="n">
        <v>3796.22</v>
      </c>
      <c r="R1558" s="27" t="s">
        <v>130</v>
      </c>
      <c r="S1558" s="27" t="s">
        <v>192</v>
      </c>
      <c r="T1558" s="27" t="n">
        <v>3</v>
      </c>
    </row>
    <row r="1559" customFormat="false" ht="15" hidden="false" customHeight="false" outlineLevel="0" collapsed="false">
      <c r="A1559" s="30" t="s">
        <v>3093</v>
      </c>
      <c r="B1559" s="30" t="s">
        <v>2193</v>
      </c>
      <c r="C1559" s="30" t="n">
        <v>21</v>
      </c>
      <c r="D1559" s="30" t="s">
        <v>397</v>
      </c>
      <c r="E1559" s="31" t="n">
        <v>45430</v>
      </c>
      <c r="F1559" s="30" t="s">
        <v>1462</v>
      </c>
      <c r="G1559" s="31" t="n">
        <v>45432</v>
      </c>
      <c r="H1559" s="30" t="s">
        <v>206</v>
      </c>
      <c r="I1559" s="30" t="s">
        <v>300</v>
      </c>
      <c r="J1559" s="30" t="s">
        <v>208</v>
      </c>
      <c r="K1559" s="30" t="s">
        <v>156</v>
      </c>
      <c r="L1559" s="30" t="n">
        <v>49</v>
      </c>
      <c r="M1559" s="30" t="n">
        <v>81</v>
      </c>
      <c r="N1559" s="30" t="s">
        <v>127</v>
      </c>
      <c r="O1559" s="30" t="s">
        <v>139</v>
      </c>
      <c r="P1559" s="30" t="s">
        <v>140</v>
      </c>
      <c r="Q1559" s="32" t="n">
        <v>3849.69</v>
      </c>
      <c r="R1559" s="30" t="s">
        <v>130</v>
      </c>
      <c r="S1559" s="30" t="s">
        <v>178</v>
      </c>
      <c r="T1559" s="30" t="n">
        <v>4</v>
      </c>
    </row>
    <row r="1560" customFormat="false" ht="15" hidden="false" customHeight="false" outlineLevel="0" collapsed="false">
      <c r="A1560" s="27" t="s">
        <v>3094</v>
      </c>
      <c r="B1560" s="27" t="s">
        <v>2508</v>
      </c>
      <c r="C1560" s="27" t="n">
        <v>47</v>
      </c>
      <c r="D1560" s="27" t="s">
        <v>121</v>
      </c>
      <c r="E1560" s="28" t="n">
        <v>45359</v>
      </c>
      <c r="F1560" s="27" t="s">
        <v>1029</v>
      </c>
      <c r="G1560" s="28" t="n">
        <v>45359</v>
      </c>
      <c r="H1560" s="27" t="s">
        <v>242</v>
      </c>
      <c r="I1560" s="27" t="s">
        <v>315</v>
      </c>
      <c r="J1560" s="27" t="s">
        <v>316</v>
      </c>
      <c r="K1560" s="27" t="s">
        <v>138</v>
      </c>
      <c r="L1560" s="27" t="n">
        <v>68</v>
      </c>
      <c r="M1560" s="27" t="n">
        <v>16</v>
      </c>
      <c r="N1560" s="27" t="s">
        <v>127</v>
      </c>
      <c r="O1560" s="27" t="s">
        <v>139</v>
      </c>
      <c r="P1560" s="27" t="s">
        <v>140</v>
      </c>
      <c r="Q1560" s="29" t="n">
        <v>1750.43</v>
      </c>
      <c r="R1560" s="27" t="s">
        <v>130</v>
      </c>
      <c r="S1560" s="27" t="s">
        <v>164</v>
      </c>
      <c r="T1560" s="27" t="n">
        <v>3</v>
      </c>
    </row>
    <row r="1561" customFormat="false" ht="15" hidden="false" customHeight="false" outlineLevel="0" collapsed="false">
      <c r="A1561" s="30" t="s">
        <v>3095</v>
      </c>
      <c r="B1561" s="30" t="s">
        <v>3096</v>
      </c>
      <c r="C1561" s="30" t="n">
        <v>56</v>
      </c>
      <c r="D1561" s="30" t="s">
        <v>121</v>
      </c>
      <c r="E1561" s="31" t="n">
        <v>45300</v>
      </c>
      <c r="F1561" s="30" t="s">
        <v>231</v>
      </c>
      <c r="G1561" s="31" t="n">
        <v>45302</v>
      </c>
      <c r="H1561" s="30" t="s">
        <v>123</v>
      </c>
      <c r="I1561" s="30" t="s">
        <v>124</v>
      </c>
      <c r="J1561" s="30" t="s">
        <v>418</v>
      </c>
      <c r="K1561" s="30" t="s">
        <v>156</v>
      </c>
      <c r="L1561" s="30" t="n">
        <v>17</v>
      </c>
      <c r="M1561" s="30" t="n">
        <v>85</v>
      </c>
      <c r="N1561" s="30" t="s">
        <v>127</v>
      </c>
      <c r="O1561" s="30" t="s">
        <v>139</v>
      </c>
      <c r="P1561" s="30" t="s">
        <v>150</v>
      </c>
      <c r="Q1561" s="32" t="n">
        <v>3342.83</v>
      </c>
      <c r="R1561" s="30" t="s">
        <v>130</v>
      </c>
      <c r="S1561" s="30" t="s">
        <v>197</v>
      </c>
      <c r="T1561" s="30" t="n">
        <v>3</v>
      </c>
    </row>
    <row r="1562" customFormat="false" ht="15" hidden="false" customHeight="false" outlineLevel="0" collapsed="false">
      <c r="A1562" s="27" t="s">
        <v>3097</v>
      </c>
      <c r="B1562" s="27" t="s">
        <v>3098</v>
      </c>
      <c r="C1562" s="27" t="n">
        <v>95</v>
      </c>
      <c r="D1562" s="27" t="s">
        <v>121</v>
      </c>
      <c r="E1562" s="28" t="n">
        <v>45599</v>
      </c>
      <c r="F1562" s="27" t="s">
        <v>860</v>
      </c>
      <c r="G1562" s="28" t="n">
        <v>45599</v>
      </c>
      <c r="H1562" s="27" t="s">
        <v>236</v>
      </c>
      <c r="I1562" s="27" t="s">
        <v>323</v>
      </c>
      <c r="J1562" s="27" t="s">
        <v>375</v>
      </c>
      <c r="K1562" s="27" t="s">
        <v>156</v>
      </c>
      <c r="L1562" s="27" t="n">
        <v>64</v>
      </c>
      <c r="M1562" s="27" t="n">
        <v>61</v>
      </c>
      <c r="N1562" s="27" t="s">
        <v>127</v>
      </c>
      <c r="O1562" s="27" t="s">
        <v>149</v>
      </c>
      <c r="P1562" s="27" t="s">
        <v>150</v>
      </c>
      <c r="Q1562" s="29" t="n">
        <v>2991.15</v>
      </c>
      <c r="R1562" s="27" t="s">
        <v>130</v>
      </c>
      <c r="S1562" s="27" t="s">
        <v>151</v>
      </c>
      <c r="T1562" s="27" t="n">
        <v>4</v>
      </c>
    </row>
    <row r="1563" customFormat="false" ht="15" hidden="false" customHeight="false" outlineLevel="0" collapsed="false">
      <c r="A1563" s="30" t="s">
        <v>3099</v>
      </c>
      <c r="B1563" s="30" t="s">
        <v>3028</v>
      </c>
      <c r="C1563" s="30" t="n">
        <v>59</v>
      </c>
      <c r="D1563" s="30" t="s">
        <v>181</v>
      </c>
      <c r="E1563" s="31" t="n">
        <v>45543</v>
      </c>
      <c r="F1563" s="30" t="s">
        <v>1749</v>
      </c>
      <c r="G1563" s="31" t="n">
        <v>45543</v>
      </c>
      <c r="H1563" s="30" t="s">
        <v>161</v>
      </c>
      <c r="I1563" s="30" t="s">
        <v>320</v>
      </c>
      <c r="J1563" s="30" t="s">
        <v>426</v>
      </c>
      <c r="K1563" s="30" t="s">
        <v>156</v>
      </c>
      <c r="L1563" s="30" t="n">
        <v>72</v>
      </c>
      <c r="M1563" s="30" t="n">
        <v>64</v>
      </c>
      <c r="N1563" s="30" t="s">
        <v>127</v>
      </c>
      <c r="O1563" s="30" t="s">
        <v>149</v>
      </c>
      <c r="P1563" s="30" t="s">
        <v>140</v>
      </c>
      <c r="Q1563" s="32" t="n">
        <v>4326.92</v>
      </c>
      <c r="R1563" s="30" t="s">
        <v>130</v>
      </c>
      <c r="S1563" s="30" t="s">
        <v>131</v>
      </c>
      <c r="T1563" s="30" t="n">
        <v>4</v>
      </c>
    </row>
    <row r="1564" customFormat="false" ht="15" hidden="false" customHeight="false" outlineLevel="0" collapsed="false">
      <c r="A1564" s="27" t="s">
        <v>3100</v>
      </c>
      <c r="B1564" s="27" t="s">
        <v>2599</v>
      </c>
      <c r="C1564" s="27" t="n">
        <v>21</v>
      </c>
      <c r="D1564" s="27" t="s">
        <v>121</v>
      </c>
      <c r="E1564" s="28" t="n">
        <v>45417</v>
      </c>
      <c r="F1564" s="27" t="s">
        <v>848</v>
      </c>
      <c r="G1564" s="28" t="n">
        <v>45419</v>
      </c>
      <c r="H1564" s="27" t="s">
        <v>183</v>
      </c>
      <c r="I1564" s="27" t="s">
        <v>184</v>
      </c>
      <c r="J1564" s="27" t="s">
        <v>213</v>
      </c>
      <c r="K1564" s="27" t="s">
        <v>156</v>
      </c>
      <c r="L1564" s="27" t="n">
        <v>72</v>
      </c>
      <c r="M1564" s="27" t="n">
        <v>64</v>
      </c>
      <c r="N1564" s="27" t="s">
        <v>186</v>
      </c>
      <c r="O1564" s="27" t="s">
        <v>171</v>
      </c>
      <c r="P1564" s="27" t="s">
        <v>150</v>
      </c>
      <c r="Q1564" s="29" t="n">
        <v>3496.91</v>
      </c>
      <c r="R1564" s="27" t="s">
        <v>130</v>
      </c>
      <c r="S1564" s="27" t="s">
        <v>157</v>
      </c>
      <c r="T1564" s="27" t="n">
        <v>3</v>
      </c>
    </row>
    <row r="1565" customFormat="false" ht="15" hidden="false" customHeight="false" outlineLevel="0" collapsed="false">
      <c r="A1565" s="30" t="s">
        <v>3101</v>
      </c>
      <c r="B1565" s="30" t="s">
        <v>814</v>
      </c>
      <c r="C1565" s="30" t="n">
        <v>37</v>
      </c>
      <c r="D1565" s="30" t="s">
        <v>181</v>
      </c>
      <c r="E1565" s="31" t="n">
        <v>45609</v>
      </c>
      <c r="F1565" s="30" t="s">
        <v>608</v>
      </c>
      <c r="G1565" s="31" t="n">
        <v>45610</v>
      </c>
      <c r="H1565" s="30" t="s">
        <v>135</v>
      </c>
      <c r="I1565" s="30" t="s">
        <v>278</v>
      </c>
      <c r="J1565" s="30" t="s">
        <v>137</v>
      </c>
      <c r="K1565" s="30" t="s">
        <v>126</v>
      </c>
      <c r="L1565" s="30" t="n">
        <v>17</v>
      </c>
      <c r="M1565" s="30" t="n">
        <v>99</v>
      </c>
      <c r="N1565" s="30" t="s">
        <v>186</v>
      </c>
      <c r="O1565" s="30" t="s">
        <v>171</v>
      </c>
      <c r="P1565" s="30" t="s">
        <v>129</v>
      </c>
      <c r="Q1565" s="32" t="n">
        <v>8147.51</v>
      </c>
      <c r="R1565" s="30" t="s">
        <v>130</v>
      </c>
      <c r="S1565" s="30" t="s">
        <v>164</v>
      </c>
      <c r="T1565" s="30" t="n">
        <v>4</v>
      </c>
    </row>
    <row r="1566" customFormat="false" ht="15" hidden="false" customHeight="false" outlineLevel="0" collapsed="false">
      <c r="A1566" s="27" t="s">
        <v>3102</v>
      </c>
      <c r="B1566" s="27" t="s">
        <v>2387</v>
      </c>
      <c r="C1566" s="27" t="n">
        <v>35</v>
      </c>
      <c r="D1566" s="27" t="s">
        <v>181</v>
      </c>
      <c r="E1566" s="28" t="n">
        <v>45460</v>
      </c>
      <c r="F1566" s="27" t="s">
        <v>281</v>
      </c>
      <c r="G1566" s="28" t="n">
        <v>45460</v>
      </c>
      <c r="H1566" s="27" t="s">
        <v>123</v>
      </c>
      <c r="I1566" s="27" t="s">
        <v>304</v>
      </c>
      <c r="J1566" s="27" t="s">
        <v>305</v>
      </c>
      <c r="K1566" s="27" t="s">
        <v>138</v>
      </c>
      <c r="L1566" s="27" t="n">
        <v>68</v>
      </c>
      <c r="M1566" s="27" t="n">
        <v>22</v>
      </c>
      <c r="N1566" s="27" t="s">
        <v>127</v>
      </c>
      <c r="O1566" s="27" t="s">
        <v>171</v>
      </c>
      <c r="P1566" s="27" t="s">
        <v>129</v>
      </c>
      <c r="Q1566" s="29" t="n">
        <v>2099.2</v>
      </c>
      <c r="R1566" s="27" t="s">
        <v>172</v>
      </c>
      <c r="S1566" s="27" t="s">
        <v>223</v>
      </c>
      <c r="T1566" s="27" t="n">
        <v>4</v>
      </c>
    </row>
    <row r="1567" customFormat="false" ht="15" hidden="false" customHeight="false" outlineLevel="0" collapsed="false">
      <c r="A1567" s="30" t="s">
        <v>3103</v>
      </c>
      <c r="B1567" s="30" t="s">
        <v>3104</v>
      </c>
      <c r="C1567" s="30" t="n">
        <v>23</v>
      </c>
      <c r="D1567" s="30" t="s">
        <v>121</v>
      </c>
      <c r="E1567" s="31" t="n">
        <v>45447</v>
      </c>
      <c r="F1567" s="30" t="s">
        <v>927</v>
      </c>
      <c r="G1567" s="31" t="n">
        <v>45448</v>
      </c>
      <c r="H1567" s="30" t="s">
        <v>242</v>
      </c>
      <c r="I1567" s="30" t="s">
        <v>315</v>
      </c>
      <c r="J1567" s="30" t="s">
        <v>316</v>
      </c>
      <c r="K1567" s="30" t="s">
        <v>156</v>
      </c>
      <c r="L1567" s="30" t="n">
        <v>17</v>
      </c>
      <c r="M1567" s="30" t="n">
        <v>44</v>
      </c>
      <c r="N1567" s="30" t="s">
        <v>186</v>
      </c>
      <c r="O1567" s="30" t="s">
        <v>128</v>
      </c>
      <c r="P1567" s="30" t="s">
        <v>140</v>
      </c>
      <c r="Q1567" s="32" t="n">
        <v>4171.24</v>
      </c>
      <c r="R1567" s="30" t="s">
        <v>130</v>
      </c>
      <c r="S1567" s="30" t="s">
        <v>164</v>
      </c>
      <c r="T1567" s="30" t="n">
        <v>2</v>
      </c>
    </row>
    <row r="1568" customFormat="false" ht="15" hidden="false" customHeight="false" outlineLevel="0" collapsed="false">
      <c r="A1568" s="27" t="s">
        <v>3105</v>
      </c>
      <c r="B1568" s="27" t="s">
        <v>390</v>
      </c>
      <c r="C1568" s="27" t="n">
        <v>39</v>
      </c>
      <c r="D1568" s="27" t="s">
        <v>181</v>
      </c>
      <c r="E1568" s="28" t="n">
        <v>45510</v>
      </c>
      <c r="F1568" s="27" t="s">
        <v>890</v>
      </c>
      <c r="G1568" s="28" t="n">
        <v>45512</v>
      </c>
      <c r="H1568" s="27" t="s">
        <v>217</v>
      </c>
      <c r="I1568" s="27" t="s">
        <v>344</v>
      </c>
      <c r="J1568" s="27" t="s">
        <v>483</v>
      </c>
      <c r="K1568" s="27" t="s">
        <v>156</v>
      </c>
      <c r="L1568" s="27" t="n">
        <v>70</v>
      </c>
      <c r="M1568" s="27" t="n">
        <v>88</v>
      </c>
      <c r="N1568" s="27" t="s">
        <v>127</v>
      </c>
      <c r="O1568" s="27" t="s">
        <v>128</v>
      </c>
      <c r="P1568" s="27" t="s">
        <v>150</v>
      </c>
      <c r="Q1568" s="29" t="n">
        <v>3391.8</v>
      </c>
      <c r="R1568" s="27" t="s">
        <v>130</v>
      </c>
      <c r="S1568" s="27" t="s">
        <v>178</v>
      </c>
      <c r="T1568" s="27" t="n">
        <v>4</v>
      </c>
    </row>
    <row r="1569" customFormat="false" ht="15" hidden="false" customHeight="false" outlineLevel="0" collapsed="false">
      <c r="A1569" s="30" t="s">
        <v>3106</v>
      </c>
      <c r="B1569" s="30" t="s">
        <v>3107</v>
      </c>
      <c r="C1569" s="30"/>
      <c r="D1569" s="30" t="s">
        <v>701</v>
      </c>
      <c r="E1569" s="31" t="n">
        <v>45520</v>
      </c>
      <c r="F1569" s="30" t="s">
        <v>490</v>
      </c>
      <c r="G1569" s="31" t="n">
        <v>45521</v>
      </c>
      <c r="H1569" s="30" t="s">
        <v>183</v>
      </c>
      <c r="I1569" s="30" t="s">
        <v>184</v>
      </c>
      <c r="J1569" s="30" t="s">
        <v>185</v>
      </c>
      <c r="K1569" s="30" t="s">
        <v>138</v>
      </c>
      <c r="L1569" s="30" t="n">
        <v>36</v>
      </c>
      <c r="M1569" s="30" t="n">
        <v>45</v>
      </c>
      <c r="N1569" s="30" t="s">
        <v>127</v>
      </c>
      <c r="O1569" s="30" t="s">
        <v>149</v>
      </c>
      <c r="P1569" s="30" t="s">
        <v>129</v>
      </c>
      <c r="Q1569" s="32" t="n">
        <v>1612</v>
      </c>
      <c r="R1569" s="30" t="s">
        <v>130</v>
      </c>
      <c r="S1569" s="30" t="s">
        <v>157</v>
      </c>
      <c r="T1569" s="30" t="n">
        <v>4</v>
      </c>
    </row>
    <row r="1570" customFormat="false" ht="15" hidden="false" customHeight="false" outlineLevel="0" collapsed="false">
      <c r="A1570" s="27" t="s">
        <v>3108</v>
      </c>
      <c r="B1570" s="27" t="s">
        <v>3109</v>
      </c>
      <c r="C1570" s="27" t="n">
        <v>48</v>
      </c>
      <c r="D1570" s="27" t="s">
        <v>121</v>
      </c>
      <c r="E1570" s="28" t="n">
        <v>45619</v>
      </c>
      <c r="F1570" s="27" t="s">
        <v>326</v>
      </c>
      <c r="G1570" s="28" t="n">
        <v>45620</v>
      </c>
      <c r="H1570" s="27" t="s">
        <v>123</v>
      </c>
      <c r="I1570" s="27" t="s">
        <v>124</v>
      </c>
      <c r="J1570" s="27" t="s">
        <v>508</v>
      </c>
      <c r="K1570" s="27" t="s">
        <v>156</v>
      </c>
      <c r="L1570" s="27" t="n">
        <v>51</v>
      </c>
      <c r="M1570" s="27" t="n">
        <v>48</v>
      </c>
      <c r="N1570" s="27" t="s">
        <v>127</v>
      </c>
      <c r="O1570" s="27" t="s">
        <v>128</v>
      </c>
      <c r="P1570" s="27" t="s">
        <v>129</v>
      </c>
      <c r="Q1570" s="29" t="n">
        <v>4066.2</v>
      </c>
      <c r="R1570" s="27" t="s">
        <v>130</v>
      </c>
      <c r="S1570" s="27" t="s">
        <v>223</v>
      </c>
      <c r="T1570" s="27" t="n">
        <v>3</v>
      </c>
    </row>
    <row r="1571" customFormat="false" ht="15" hidden="false" customHeight="false" outlineLevel="0" collapsed="false">
      <c r="A1571" s="30" t="s">
        <v>3110</v>
      </c>
      <c r="B1571" s="30" t="s">
        <v>1010</v>
      </c>
      <c r="C1571" s="30" t="n">
        <v>56</v>
      </c>
      <c r="D1571" s="30" t="s">
        <v>121</v>
      </c>
      <c r="E1571" s="31" t="n">
        <v>45509</v>
      </c>
      <c r="F1571" s="30" t="s">
        <v>1462</v>
      </c>
      <c r="G1571" s="31" t="n">
        <v>45511</v>
      </c>
      <c r="H1571" s="30" t="s">
        <v>168</v>
      </c>
      <c r="I1571" s="30" t="s">
        <v>366</v>
      </c>
      <c r="J1571" s="30" t="s">
        <v>371</v>
      </c>
      <c r="K1571" s="30" t="s">
        <v>126</v>
      </c>
      <c r="L1571" s="30" t="n">
        <v>16</v>
      </c>
      <c r="M1571" s="30" t="n">
        <v>140</v>
      </c>
      <c r="N1571" s="30" t="s">
        <v>127</v>
      </c>
      <c r="O1571" s="30" t="s">
        <v>128</v>
      </c>
      <c r="P1571" s="30" t="s">
        <v>150</v>
      </c>
      <c r="Q1571" s="32" t="n">
        <v>8652.01</v>
      </c>
      <c r="R1571" s="30" t="s">
        <v>130</v>
      </c>
      <c r="S1571" s="30" t="s">
        <v>223</v>
      </c>
      <c r="T1571" s="30" t="n">
        <v>4</v>
      </c>
    </row>
    <row r="1572" customFormat="false" ht="15" hidden="false" customHeight="false" outlineLevel="0" collapsed="false">
      <c r="A1572" s="27" t="s">
        <v>3111</v>
      </c>
      <c r="B1572" s="27" t="s">
        <v>249</v>
      </c>
      <c r="C1572" s="27" t="n">
        <v>53</v>
      </c>
      <c r="D1572" s="27" t="s">
        <v>121</v>
      </c>
      <c r="E1572" s="28" t="n">
        <v>45459</v>
      </c>
      <c r="F1572" s="27" t="s">
        <v>329</v>
      </c>
      <c r="G1572" s="28" t="n">
        <v>45459</v>
      </c>
      <c r="H1572" s="27" t="s">
        <v>217</v>
      </c>
      <c r="I1572" s="27" t="s">
        <v>344</v>
      </c>
      <c r="J1572" s="27" t="s">
        <v>483</v>
      </c>
      <c r="K1572" s="27" t="s">
        <v>138</v>
      </c>
      <c r="L1572" s="27" t="n">
        <v>87</v>
      </c>
      <c r="M1572" s="27" t="n">
        <v>34</v>
      </c>
      <c r="N1572" s="27" t="s">
        <v>127</v>
      </c>
      <c r="O1572" s="27" t="s">
        <v>139</v>
      </c>
      <c r="P1572" s="27" t="s">
        <v>187</v>
      </c>
      <c r="Q1572" s="29" t="n">
        <v>1376.26</v>
      </c>
      <c r="R1572" s="27" t="s">
        <v>130</v>
      </c>
      <c r="S1572" s="27" t="s">
        <v>131</v>
      </c>
      <c r="T1572" s="27"/>
    </row>
    <row r="1573" customFormat="false" ht="15" hidden="false" customHeight="false" outlineLevel="0" collapsed="false">
      <c r="A1573" s="30" t="s">
        <v>3112</v>
      </c>
      <c r="B1573" s="30" t="s">
        <v>3113</v>
      </c>
      <c r="C1573" s="30" t="n">
        <v>47</v>
      </c>
      <c r="D1573" s="30" t="s">
        <v>121</v>
      </c>
      <c r="E1573" s="31" t="n">
        <v>45348</v>
      </c>
      <c r="F1573" s="30" t="s">
        <v>840</v>
      </c>
      <c r="G1573" s="31" t="n">
        <v>45348</v>
      </c>
      <c r="H1573" s="30" t="s">
        <v>135</v>
      </c>
      <c r="I1573" s="30" t="s">
        <v>251</v>
      </c>
      <c r="J1573" s="30" t="s">
        <v>618</v>
      </c>
      <c r="K1573" s="30" t="s">
        <v>138</v>
      </c>
      <c r="L1573" s="30" t="n">
        <v>35</v>
      </c>
      <c r="M1573" s="30" t="n">
        <v>32</v>
      </c>
      <c r="N1573" s="30" t="s">
        <v>186</v>
      </c>
      <c r="O1573" s="30" t="s">
        <v>139</v>
      </c>
      <c r="P1573" s="30" t="s">
        <v>187</v>
      </c>
      <c r="Q1573" s="32" t="n">
        <v>1189.25</v>
      </c>
      <c r="R1573" s="30" t="s">
        <v>130</v>
      </c>
      <c r="S1573" s="30" t="s">
        <v>178</v>
      </c>
      <c r="T1573" s="30" t="n">
        <v>5</v>
      </c>
    </row>
    <row r="1574" customFormat="false" ht="15" hidden="false" customHeight="false" outlineLevel="0" collapsed="false">
      <c r="A1574" s="27" t="s">
        <v>3114</v>
      </c>
      <c r="B1574" s="27" t="s">
        <v>1213</v>
      </c>
      <c r="C1574" s="27" t="n">
        <v>65</v>
      </c>
      <c r="D1574" s="27" t="s">
        <v>121</v>
      </c>
      <c r="E1574" s="28" t="n">
        <v>45605</v>
      </c>
      <c r="F1574" s="27" t="s">
        <v>247</v>
      </c>
      <c r="G1574" s="28" t="n">
        <v>45609</v>
      </c>
      <c r="H1574" s="27" t="s">
        <v>236</v>
      </c>
      <c r="I1574" s="27" t="s">
        <v>237</v>
      </c>
      <c r="J1574" s="27" t="s">
        <v>267</v>
      </c>
      <c r="K1574" s="27" t="s">
        <v>126</v>
      </c>
      <c r="L1574" s="27" t="n">
        <v>17</v>
      </c>
      <c r="M1574" s="27" t="n">
        <v>139</v>
      </c>
      <c r="N1574" s="27" t="s">
        <v>127</v>
      </c>
      <c r="O1574" s="27" t="s">
        <v>128</v>
      </c>
      <c r="P1574" s="27" t="s">
        <v>150</v>
      </c>
      <c r="Q1574" s="29" t="n">
        <v>8168.75</v>
      </c>
      <c r="R1574" s="27" t="s">
        <v>130</v>
      </c>
      <c r="S1574" s="27" t="s">
        <v>223</v>
      </c>
      <c r="T1574" s="27" t="n">
        <v>4</v>
      </c>
    </row>
    <row r="1575" customFormat="false" ht="15" hidden="false" customHeight="false" outlineLevel="0" collapsed="false">
      <c r="A1575" s="30" t="s">
        <v>3115</v>
      </c>
      <c r="B1575" s="30" t="s">
        <v>1856</v>
      </c>
      <c r="C1575" s="30" t="n">
        <v>64</v>
      </c>
      <c r="D1575" s="30" t="s">
        <v>121</v>
      </c>
      <c r="E1575" s="31" t="n">
        <v>45397</v>
      </c>
      <c r="F1575" s="30" t="s">
        <v>2588</v>
      </c>
      <c r="G1575" s="31" t="n">
        <v>45398</v>
      </c>
      <c r="H1575" s="30" t="s">
        <v>135</v>
      </c>
      <c r="I1575" s="30" t="s">
        <v>136</v>
      </c>
      <c r="J1575" s="30" t="s">
        <v>252</v>
      </c>
      <c r="K1575" s="30" t="s">
        <v>138</v>
      </c>
      <c r="L1575" s="30" t="n">
        <v>49</v>
      </c>
      <c r="M1575" s="30" t="n">
        <v>38</v>
      </c>
      <c r="N1575" s="30" t="s">
        <v>127</v>
      </c>
      <c r="O1575" s="30" t="s">
        <v>139</v>
      </c>
      <c r="P1575" s="30" t="s">
        <v>129</v>
      </c>
      <c r="Q1575" s="32" t="n">
        <v>1057.38</v>
      </c>
      <c r="R1575" s="30" t="s">
        <v>130</v>
      </c>
      <c r="S1575" s="30" t="s">
        <v>192</v>
      </c>
      <c r="T1575" s="30" t="n">
        <v>5</v>
      </c>
    </row>
    <row r="1576" customFormat="false" ht="15" hidden="false" customHeight="false" outlineLevel="0" collapsed="false">
      <c r="A1576" s="27" t="s">
        <v>3116</v>
      </c>
      <c r="B1576" s="27" t="s">
        <v>2618</v>
      </c>
      <c r="C1576" s="27" t="n">
        <v>12</v>
      </c>
      <c r="D1576" s="27" t="s">
        <v>121</v>
      </c>
      <c r="E1576" s="28" t="n">
        <v>45461</v>
      </c>
      <c r="F1576" s="27" t="s">
        <v>421</v>
      </c>
      <c r="G1576" s="28" t="n">
        <v>45461</v>
      </c>
      <c r="H1576" s="27" t="s">
        <v>161</v>
      </c>
      <c r="I1576" s="27" t="s">
        <v>162</v>
      </c>
      <c r="J1576" s="27" t="s">
        <v>385</v>
      </c>
      <c r="K1576" s="27" t="s">
        <v>156</v>
      </c>
      <c r="L1576" s="27" t="n">
        <v>18</v>
      </c>
      <c r="M1576" s="27" t="n">
        <v>67</v>
      </c>
      <c r="N1576" s="27" t="s">
        <v>127</v>
      </c>
      <c r="O1576" s="27" t="s">
        <v>139</v>
      </c>
      <c r="P1576" s="27" t="s">
        <v>129</v>
      </c>
      <c r="Q1576" s="29" t="n">
        <v>4237.95</v>
      </c>
      <c r="R1576" s="27" t="s">
        <v>130</v>
      </c>
      <c r="S1576" s="27" t="s">
        <v>197</v>
      </c>
      <c r="T1576" s="27" t="n">
        <v>3</v>
      </c>
    </row>
    <row r="1577" customFormat="false" ht="15" hidden="false" customHeight="false" outlineLevel="0" collapsed="false">
      <c r="A1577" s="30" t="s">
        <v>3117</v>
      </c>
      <c r="B1577" s="30" t="s">
        <v>3118</v>
      </c>
      <c r="C1577" s="30"/>
      <c r="D1577" s="30" t="s">
        <v>144</v>
      </c>
      <c r="E1577" s="31" t="n">
        <v>45614</v>
      </c>
      <c r="F1577" s="30" t="s">
        <v>1255</v>
      </c>
      <c r="G1577" s="31" t="n">
        <v>45617</v>
      </c>
      <c r="H1577" s="30" t="s">
        <v>135</v>
      </c>
      <c r="I1577" s="30" t="s">
        <v>251</v>
      </c>
      <c r="J1577" s="30" t="s">
        <v>137</v>
      </c>
      <c r="K1577" s="30" t="s">
        <v>126</v>
      </c>
      <c r="L1577" s="30" t="n">
        <v>41</v>
      </c>
      <c r="M1577" s="30" t="n">
        <v>51</v>
      </c>
      <c r="N1577" s="30" t="s">
        <v>186</v>
      </c>
      <c r="O1577" s="30" t="s">
        <v>171</v>
      </c>
      <c r="P1577" s="30" t="s">
        <v>187</v>
      </c>
      <c r="Q1577" s="32" t="n">
        <v>6695.93</v>
      </c>
      <c r="R1577" s="30" t="s">
        <v>130</v>
      </c>
      <c r="S1577" s="30" t="s">
        <v>164</v>
      </c>
      <c r="T1577" s="30" t="n">
        <v>3</v>
      </c>
    </row>
    <row r="1578" customFormat="false" ht="15" hidden="false" customHeight="false" outlineLevel="0" collapsed="false">
      <c r="A1578" s="27" t="s">
        <v>3119</v>
      </c>
      <c r="B1578" s="27" t="s">
        <v>302</v>
      </c>
      <c r="C1578" s="27"/>
      <c r="D1578" s="27" t="s">
        <v>181</v>
      </c>
      <c r="E1578" s="28" t="n">
        <v>45656</v>
      </c>
      <c r="F1578" s="27" t="s">
        <v>160</v>
      </c>
      <c r="G1578" s="28" t="n">
        <v>45662</v>
      </c>
      <c r="H1578" s="27" t="s">
        <v>183</v>
      </c>
      <c r="I1578" s="27" t="s">
        <v>184</v>
      </c>
      <c r="J1578" s="27" t="s">
        <v>185</v>
      </c>
      <c r="K1578" s="27" t="s">
        <v>126</v>
      </c>
      <c r="L1578" s="27" t="n">
        <v>13</v>
      </c>
      <c r="M1578" s="27" t="n">
        <v>72</v>
      </c>
      <c r="N1578" s="27" t="s">
        <v>186</v>
      </c>
      <c r="O1578" s="27" t="s">
        <v>128</v>
      </c>
      <c r="P1578" s="27" t="s">
        <v>187</v>
      </c>
      <c r="Q1578" s="29" t="n">
        <v>7883.71</v>
      </c>
      <c r="R1578" s="27" t="s">
        <v>172</v>
      </c>
      <c r="S1578" s="27" t="s">
        <v>228</v>
      </c>
      <c r="T1578" s="27" t="n">
        <v>3</v>
      </c>
    </row>
    <row r="1579" customFormat="false" ht="15" hidden="false" customHeight="false" outlineLevel="0" collapsed="false">
      <c r="A1579" s="30" t="s">
        <v>3120</v>
      </c>
      <c r="B1579" s="30" t="s">
        <v>2053</v>
      </c>
      <c r="C1579" s="30" t="n">
        <v>60</v>
      </c>
      <c r="D1579" s="30" t="s">
        <v>181</v>
      </c>
      <c r="E1579" s="31" t="n">
        <v>45634</v>
      </c>
      <c r="F1579" s="30" t="s">
        <v>1449</v>
      </c>
      <c r="G1579" s="31" t="n">
        <v>45637</v>
      </c>
      <c r="H1579" s="30" t="s">
        <v>161</v>
      </c>
      <c r="I1579" s="30" t="s">
        <v>538</v>
      </c>
      <c r="J1579" s="30" t="s">
        <v>258</v>
      </c>
      <c r="K1579" s="30" t="s">
        <v>126</v>
      </c>
      <c r="L1579" s="30" t="n">
        <v>11</v>
      </c>
      <c r="M1579" s="30" t="n">
        <v>98</v>
      </c>
      <c r="N1579" s="30" t="s">
        <v>186</v>
      </c>
      <c r="O1579" s="30" t="s">
        <v>128</v>
      </c>
      <c r="P1579" s="30" t="s">
        <v>187</v>
      </c>
      <c r="Q1579" s="32" t="n">
        <v>7530.34</v>
      </c>
      <c r="R1579" s="30" t="s">
        <v>130</v>
      </c>
      <c r="S1579" s="30" t="s">
        <v>197</v>
      </c>
      <c r="T1579" s="30" t="n">
        <v>4</v>
      </c>
    </row>
    <row r="1580" customFormat="false" ht="15" hidden="false" customHeight="false" outlineLevel="0" collapsed="false">
      <c r="A1580" s="27" t="s">
        <v>3121</v>
      </c>
      <c r="B1580" s="27" t="s">
        <v>3122</v>
      </c>
      <c r="C1580" s="27" t="n">
        <v>52</v>
      </c>
      <c r="D1580" s="27" t="s">
        <v>121</v>
      </c>
      <c r="E1580" s="28" t="n">
        <v>45370</v>
      </c>
      <c r="F1580" s="27" t="s">
        <v>576</v>
      </c>
      <c r="G1580" s="28" t="n">
        <v>45370</v>
      </c>
      <c r="H1580" s="27" t="s">
        <v>123</v>
      </c>
      <c r="I1580" s="27" t="s">
        <v>155</v>
      </c>
      <c r="J1580" s="27" t="s">
        <v>125</v>
      </c>
      <c r="K1580" s="27" t="s">
        <v>156</v>
      </c>
      <c r="L1580" s="27" t="n">
        <v>16</v>
      </c>
      <c r="M1580" s="27" t="n">
        <v>44</v>
      </c>
      <c r="N1580" s="27" t="s">
        <v>186</v>
      </c>
      <c r="O1580" s="27" t="s">
        <v>149</v>
      </c>
      <c r="P1580" s="27" t="s">
        <v>129</v>
      </c>
      <c r="Q1580" s="29" t="n">
        <v>3191.05</v>
      </c>
      <c r="R1580" s="27" t="s">
        <v>130</v>
      </c>
      <c r="S1580" s="27" t="s">
        <v>734</v>
      </c>
      <c r="T1580" s="27" t="n">
        <v>5</v>
      </c>
    </row>
    <row r="1581" customFormat="false" ht="15" hidden="false" customHeight="false" outlineLevel="0" collapsed="false">
      <c r="A1581" s="30" t="s">
        <v>3123</v>
      </c>
      <c r="B1581" s="30" t="s">
        <v>513</v>
      </c>
      <c r="C1581" s="30" t="n">
        <v>-5</v>
      </c>
      <c r="D1581" s="30" t="s">
        <v>121</v>
      </c>
      <c r="E1581" s="31" t="n">
        <v>45431</v>
      </c>
      <c r="F1581" s="30" t="s">
        <v>695</v>
      </c>
      <c r="G1581" s="31" t="n">
        <v>45432</v>
      </c>
      <c r="H1581" s="30" t="s">
        <v>168</v>
      </c>
      <c r="I1581" s="30" t="s">
        <v>169</v>
      </c>
      <c r="J1581" s="30" t="s">
        <v>371</v>
      </c>
      <c r="K1581" s="30" t="s">
        <v>138</v>
      </c>
      <c r="L1581" s="30" t="n">
        <v>47</v>
      </c>
      <c r="M1581" s="30" t="n">
        <v>28</v>
      </c>
      <c r="N1581" s="30" t="s">
        <v>186</v>
      </c>
      <c r="O1581" s="30" t="s">
        <v>149</v>
      </c>
      <c r="P1581" s="30" t="s">
        <v>129</v>
      </c>
      <c r="Q1581" s="32" t="n">
        <v>883.43</v>
      </c>
      <c r="R1581" s="30" t="s">
        <v>130</v>
      </c>
      <c r="S1581" s="30" t="s">
        <v>335</v>
      </c>
      <c r="T1581" s="30" t="n">
        <v>4</v>
      </c>
    </row>
    <row r="1582" customFormat="false" ht="15" hidden="false" customHeight="false" outlineLevel="0" collapsed="false">
      <c r="A1582" s="27" t="s">
        <v>3124</v>
      </c>
      <c r="B1582" s="27" t="s">
        <v>1278</v>
      </c>
      <c r="C1582" s="27" t="n">
        <v>38</v>
      </c>
      <c r="D1582" s="27" t="s">
        <v>144</v>
      </c>
      <c r="E1582" s="28" t="n">
        <v>45422</v>
      </c>
      <c r="F1582" s="27" t="s">
        <v>429</v>
      </c>
      <c r="G1582" s="28" t="n">
        <v>45424</v>
      </c>
      <c r="H1582" s="27" t="s">
        <v>135</v>
      </c>
      <c r="I1582" s="27" t="s">
        <v>251</v>
      </c>
      <c r="J1582" s="27" t="s">
        <v>618</v>
      </c>
      <c r="K1582" s="27" t="s">
        <v>156</v>
      </c>
      <c r="L1582" s="27" t="n">
        <v>16</v>
      </c>
      <c r="M1582" s="27" t="n">
        <v>64</v>
      </c>
      <c r="N1582" s="27" t="s">
        <v>186</v>
      </c>
      <c r="O1582" s="27" t="s">
        <v>149</v>
      </c>
      <c r="P1582" s="27" t="s">
        <v>187</v>
      </c>
      <c r="Q1582" s="29"/>
      <c r="R1582" s="27" t="s">
        <v>172</v>
      </c>
      <c r="S1582" s="27" t="s">
        <v>192</v>
      </c>
      <c r="T1582" s="27" t="n">
        <v>4</v>
      </c>
    </row>
    <row r="1583" customFormat="false" ht="15" hidden="false" customHeight="false" outlineLevel="0" collapsed="false">
      <c r="A1583" s="30" t="s">
        <v>3125</v>
      </c>
      <c r="B1583" s="30" t="s">
        <v>755</v>
      </c>
      <c r="C1583" s="30" t="n">
        <v>36</v>
      </c>
      <c r="D1583" s="30" t="s">
        <v>121</v>
      </c>
      <c r="E1583" s="31" t="n">
        <v>45397</v>
      </c>
      <c r="F1583" s="30" t="s">
        <v>919</v>
      </c>
      <c r="G1583" s="31" t="n">
        <v>45400</v>
      </c>
      <c r="H1583" s="30" t="s">
        <v>242</v>
      </c>
      <c r="I1583" s="30" t="s">
        <v>315</v>
      </c>
      <c r="J1583" s="30" t="s">
        <v>244</v>
      </c>
      <c r="K1583" s="30" t="s">
        <v>156</v>
      </c>
      <c r="L1583" s="30" t="n">
        <v>70</v>
      </c>
      <c r="M1583" s="30" t="n">
        <v>57</v>
      </c>
      <c r="N1583" s="30" t="s">
        <v>127</v>
      </c>
      <c r="O1583" s="30" t="s">
        <v>128</v>
      </c>
      <c r="P1583" s="30" t="s">
        <v>140</v>
      </c>
      <c r="Q1583" s="32" t="n">
        <v>4661.86</v>
      </c>
      <c r="R1583" s="30" t="s">
        <v>130</v>
      </c>
      <c r="S1583" s="30" t="s">
        <v>197</v>
      </c>
      <c r="T1583" s="30" t="n">
        <v>3</v>
      </c>
    </row>
    <row r="1584" customFormat="false" ht="15" hidden="false" customHeight="false" outlineLevel="0" collapsed="false">
      <c r="A1584" s="27" t="s">
        <v>3126</v>
      </c>
      <c r="B1584" s="27" t="s">
        <v>2356</v>
      </c>
      <c r="C1584" s="27" t="n">
        <v>60</v>
      </c>
      <c r="D1584" s="27" t="s">
        <v>121</v>
      </c>
      <c r="E1584" s="28" t="n">
        <v>45457</v>
      </c>
      <c r="F1584" s="27" t="s">
        <v>1921</v>
      </c>
      <c r="G1584" s="28" t="n">
        <v>45457</v>
      </c>
      <c r="H1584" s="27" t="s">
        <v>236</v>
      </c>
      <c r="I1584" s="27" t="s">
        <v>323</v>
      </c>
      <c r="J1584" s="27" t="s">
        <v>287</v>
      </c>
      <c r="K1584" s="27" t="s">
        <v>138</v>
      </c>
      <c r="L1584" s="27" t="n">
        <v>62</v>
      </c>
      <c r="M1584" s="27" t="n">
        <v>16</v>
      </c>
      <c r="N1584" s="27" t="s">
        <v>127</v>
      </c>
      <c r="O1584" s="27" t="s">
        <v>171</v>
      </c>
      <c r="P1584" s="27" t="s">
        <v>140</v>
      </c>
      <c r="Q1584" s="29" t="n">
        <v>1421.15</v>
      </c>
      <c r="R1584" s="27" t="s">
        <v>130</v>
      </c>
      <c r="S1584" s="27" t="s">
        <v>178</v>
      </c>
      <c r="T1584" s="27"/>
    </row>
    <row r="1585" customFormat="false" ht="15" hidden="false" customHeight="false" outlineLevel="0" collapsed="false">
      <c r="A1585" s="30" t="s">
        <v>3127</v>
      </c>
      <c r="B1585" s="30" t="s">
        <v>3128</v>
      </c>
      <c r="C1585" s="30" t="n">
        <v>57</v>
      </c>
      <c r="D1585" s="30" t="s">
        <v>181</v>
      </c>
      <c r="E1585" s="31" t="n">
        <v>45411</v>
      </c>
      <c r="F1585" s="30" t="s">
        <v>523</v>
      </c>
      <c r="G1585" s="31" t="n">
        <v>45411</v>
      </c>
      <c r="H1585" s="30" t="s">
        <v>135</v>
      </c>
      <c r="I1585" s="30" t="s">
        <v>136</v>
      </c>
      <c r="J1585" s="30" t="s">
        <v>618</v>
      </c>
      <c r="K1585" s="30" t="s">
        <v>138</v>
      </c>
      <c r="L1585" s="30" t="n">
        <v>51</v>
      </c>
      <c r="M1585" s="30" t="n">
        <v>45</v>
      </c>
      <c r="N1585" s="30" t="s">
        <v>127</v>
      </c>
      <c r="O1585" s="30" t="s">
        <v>128</v>
      </c>
      <c r="P1585" s="30" t="s">
        <v>150</v>
      </c>
      <c r="Q1585" s="32" t="n">
        <v>1002.47</v>
      </c>
      <c r="R1585" s="30" t="s">
        <v>130</v>
      </c>
      <c r="S1585" s="30" t="s">
        <v>164</v>
      </c>
      <c r="T1585" s="30" t="n">
        <v>3</v>
      </c>
    </row>
    <row r="1586" customFormat="false" ht="15" hidden="false" customHeight="false" outlineLevel="0" collapsed="false">
      <c r="A1586" s="27" t="s">
        <v>3129</v>
      </c>
      <c r="B1586" s="27" t="s">
        <v>1008</v>
      </c>
      <c r="C1586" s="27" t="n">
        <v>26</v>
      </c>
      <c r="D1586" s="27" t="s">
        <v>181</v>
      </c>
      <c r="E1586" s="28" t="n">
        <v>45620</v>
      </c>
      <c r="F1586" s="27" t="s">
        <v>326</v>
      </c>
      <c r="G1586" s="28" t="n">
        <v>45623</v>
      </c>
      <c r="H1586" s="27" t="s">
        <v>183</v>
      </c>
      <c r="I1586" s="27" t="s">
        <v>430</v>
      </c>
      <c r="J1586" s="27" t="s">
        <v>185</v>
      </c>
      <c r="K1586" s="27" t="s">
        <v>156</v>
      </c>
      <c r="L1586" s="27" t="n">
        <v>26</v>
      </c>
      <c r="M1586" s="27" t="n">
        <v>66</v>
      </c>
      <c r="N1586" s="27" t="s">
        <v>186</v>
      </c>
      <c r="O1586" s="27" t="s">
        <v>128</v>
      </c>
      <c r="P1586" s="27" t="s">
        <v>129</v>
      </c>
      <c r="Q1586" s="29" t="n">
        <v>4864.81</v>
      </c>
      <c r="R1586" s="27" t="s">
        <v>130</v>
      </c>
      <c r="S1586" s="27" t="s">
        <v>192</v>
      </c>
      <c r="T1586" s="27" t="n">
        <v>3</v>
      </c>
    </row>
    <row r="1587" customFormat="false" ht="15" hidden="false" customHeight="false" outlineLevel="0" collapsed="false">
      <c r="A1587" s="30" t="s">
        <v>3130</v>
      </c>
      <c r="B1587" s="30" t="s">
        <v>1648</v>
      </c>
      <c r="C1587" s="30" t="n">
        <v>95</v>
      </c>
      <c r="D1587" s="30" t="s">
        <v>121</v>
      </c>
      <c r="E1587" s="31" t="n">
        <v>45302</v>
      </c>
      <c r="F1587" s="30" t="s">
        <v>1921</v>
      </c>
      <c r="G1587" s="31" t="n">
        <v>45310</v>
      </c>
      <c r="H1587" s="30" t="s">
        <v>168</v>
      </c>
      <c r="I1587" s="30" t="s">
        <v>196</v>
      </c>
      <c r="J1587" s="30" t="s">
        <v>170</v>
      </c>
      <c r="K1587" s="30" t="s">
        <v>202</v>
      </c>
      <c r="L1587" s="30" t="n">
        <v>7</v>
      </c>
      <c r="M1587" s="30" t="n">
        <v>76</v>
      </c>
      <c r="N1587" s="30" t="s">
        <v>186</v>
      </c>
      <c r="O1587" s="30" t="s">
        <v>139</v>
      </c>
      <c r="P1587" s="30" t="s">
        <v>150</v>
      </c>
      <c r="Q1587" s="32" t="n">
        <v>17525.1</v>
      </c>
      <c r="R1587" s="30" t="s">
        <v>172</v>
      </c>
      <c r="S1587" s="30" t="s">
        <v>335</v>
      </c>
      <c r="T1587" s="30" t="n">
        <v>3</v>
      </c>
    </row>
    <row r="1588" customFormat="false" ht="15" hidden="false" customHeight="false" outlineLevel="0" collapsed="false">
      <c r="A1588" s="27" t="s">
        <v>3131</v>
      </c>
      <c r="B1588" s="27" t="s">
        <v>1889</v>
      </c>
      <c r="C1588" s="27" t="n">
        <v>43</v>
      </c>
      <c r="D1588" s="27" t="s">
        <v>181</v>
      </c>
      <c r="E1588" s="28" t="n">
        <v>45509</v>
      </c>
      <c r="F1588" s="27" t="s">
        <v>1842</v>
      </c>
      <c r="G1588" s="28" t="n">
        <v>45509</v>
      </c>
      <c r="H1588" s="27" t="s">
        <v>123</v>
      </c>
      <c r="I1588" s="27" t="s">
        <v>155</v>
      </c>
      <c r="J1588" s="27" t="s">
        <v>508</v>
      </c>
      <c r="K1588" s="27" t="s">
        <v>156</v>
      </c>
      <c r="L1588" s="27" t="n">
        <v>21</v>
      </c>
      <c r="M1588" s="27" t="n">
        <v>43</v>
      </c>
      <c r="N1588" s="27" t="s">
        <v>127</v>
      </c>
      <c r="O1588" s="27" t="s">
        <v>139</v>
      </c>
      <c r="P1588" s="27" t="s">
        <v>187</v>
      </c>
      <c r="Q1588" s="29" t="n">
        <v>3292.85</v>
      </c>
      <c r="R1588" s="27" t="s">
        <v>130</v>
      </c>
      <c r="S1588" s="27" t="s">
        <v>164</v>
      </c>
      <c r="T1588" s="27" t="n">
        <v>5</v>
      </c>
    </row>
    <row r="1589" customFormat="false" ht="15" hidden="false" customHeight="false" outlineLevel="0" collapsed="false">
      <c r="A1589" s="30" t="s">
        <v>3132</v>
      </c>
      <c r="B1589" s="30" t="s">
        <v>2574</v>
      </c>
      <c r="C1589" s="30" t="n">
        <v>60</v>
      </c>
      <c r="D1589" s="30" t="s">
        <v>121</v>
      </c>
      <c r="E1589" s="31" t="n">
        <v>45345</v>
      </c>
      <c r="F1589" s="30" t="s">
        <v>391</v>
      </c>
      <c r="G1589" s="31" t="n">
        <v>45350</v>
      </c>
      <c r="H1589" s="30" t="s">
        <v>236</v>
      </c>
      <c r="I1589" s="30" t="s">
        <v>266</v>
      </c>
      <c r="J1589" s="30" t="s">
        <v>267</v>
      </c>
      <c r="K1589" s="30" t="s">
        <v>126</v>
      </c>
      <c r="L1589" s="30" t="n">
        <v>32</v>
      </c>
      <c r="M1589" s="30" t="n">
        <v>140</v>
      </c>
      <c r="N1589" s="30" t="s">
        <v>186</v>
      </c>
      <c r="O1589" s="30" t="s">
        <v>128</v>
      </c>
      <c r="P1589" s="30" t="s">
        <v>187</v>
      </c>
      <c r="Q1589" s="32" t="n">
        <v>8755.57</v>
      </c>
      <c r="R1589" s="30" t="s">
        <v>130</v>
      </c>
      <c r="S1589" s="30" t="s">
        <v>335</v>
      </c>
      <c r="T1589" s="30" t="n">
        <v>3</v>
      </c>
    </row>
    <row r="1590" customFormat="false" ht="15" hidden="false" customHeight="false" outlineLevel="0" collapsed="false">
      <c r="A1590" s="27" t="s">
        <v>3133</v>
      </c>
      <c r="B1590" s="27" t="s">
        <v>3134</v>
      </c>
      <c r="C1590" s="27" t="n">
        <v>48</v>
      </c>
      <c r="D1590" s="27" t="s">
        <v>181</v>
      </c>
      <c r="E1590" s="28" t="n">
        <v>45481</v>
      </c>
      <c r="F1590" s="27" t="s">
        <v>549</v>
      </c>
      <c r="G1590" s="28" t="n">
        <v>45483</v>
      </c>
      <c r="H1590" s="27" t="s">
        <v>168</v>
      </c>
      <c r="I1590" s="27" t="s">
        <v>366</v>
      </c>
      <c r="J1590" s="27" t="s">
        <v>191</v>
      </c>
      <c r="K1590" s="27" t="s">
        <v>156</v>
      </c>
      <c r="L1590" s="27" t="n">
        <v>22</v>
      </c>
      <c r="M1590" s="27" t="n">
        <v>42</v>
      </c>
      <c r="N1590" s="27" t="s">
        <v>186</v>
      </c>
      <c r="O1590" s="27" t="s">
        <v>128</v>
      </c>
      <c r="P1590" s="27" t="s">
        <v>187</v>
      </c>
      <c r="Q1590" s="29" t="n">
        <v>2813.74</v>
      </c>
      <c r="R1590" s="27" t="s">
        <v>130</v>
      </c>
      <c r="S1590" s="27" t="s">
        <v>157</v>
      </c>
      <c r="T1590" s="27" t="n">
        <v>4</v>
      </c>
    </row>
    <row r="1591" customFormat="false" ht="15" hidden="false" customHeight="false" outlineLevel="0" collapsed="false">
      <c r="A1591" s="30" t="s">
        <v>3135</v>
      </c>
      <c r="B1591" s="30" t="s">
        <v>1046</v>
      </c>
      <c r="C1591" s="30" t="n">
        <v>64</v>
      </c>
      <c r="D1591" s="30" t="s">
        <v>144</v>
      </c>
      <c r="E1591" s="31" t="n">
        <v>45578</v>
      </c>
      <c r="F1591" s="30" t="s">
        <v>567</v>
      </c>
      <c r="G1591" s="31" t="n">
        <v>45578</v>
      </c>
      <c r="H1591" s="30" t="s">
        <v>217</v>
      </c>
      <c r="I1591" s="30" t="s">
        <v>392</v>
      </c>
      <c r="J1591" s="30" t="s">
        <v>283</v>
      </c>
      <c r="K1591" s="30" t="s">
        <v>138</v>
      </c>
      <c r="L1591" s="30" t="n">
        <v>49</v>
      </c>
      <c r="M1591" s="30" t="n">
        <v>31</v>
      </c>
      <c r="N1591" s="30" t="s">
        <v>127</v>
      </c>
      <c r="O1591" s="30" t="s">
        <v>139</v>
      </c>
      <c r="P1591" s="30" t="s">
        <v>140</v>
      </c>
      <c r="Q1591" s="32" t="n">
        <v>2457.21</v>
      </c>
      <c r="R1591" s="30" t="s">
        <v>130</v>
      </c>
      <c r="S1591" s="30" t="s">
        <v>192</v>
      </c>
      <c r="T1591" s="30" t="n">
        <v>4</v>
      </c>
    </row>
    <row r="1592" customFormat="false" ht="15" hidden="false" customHeight="false" outlineLevel="0" collapsed="false">
      <c r="A1592" s="27" t="s">
        <v>3136</v>
      </c>
      <c r="B1592" s="27" t="s">
        <v>2312</v>
      </c>
      <c r="C1592" s="27" t="n">
        <v>-5</v>
      </c>
      <c r="D1592" s="27" t="s">
        <v>181</v>
      </c>
      <c r="E1592" s="28" t="n">
        <v>45413</v>
      </c>
      <c r="F1592" s="27" t="s">
        <v>1026</v>
      </c>
      <c r="G1592" s="28" t="n">
        <v>45414</v>
      </c>
      <c r="H1592" s="27" t="s">
        <v>146</v>
      </c>
      <c r="I1592" s="27" t="s">
        <v>309</v>
      </c>
      <c r="J1592" s="27" t="s">
        <v>222</v>
      </c>
      <c r="K1592" s="27" t="s">
        <v>126</v>
      </c>
      <c r="L1592" s="27" t="n">
        <v>15</v>
      </c>
      <c r="M1592" s="27" t="n">
        <v>118</v>
      </c>
      <c r="N1592" s="27" t="s">
        <v>127</v>
      </c>
      <c r="O1592" s="27" t="s">
        <v>171</v>
      </c>
      <c r="P1592" s="27" t="s">
        <v>140</v>
      </c>
      <c r="Q1592" s="29" t="n">
        <v>7494.95</v>
      </c>
      <c r="R1592" s="27" t="s">
        <v>268</v>
      </c>
      <c r="S1592" s="27" t="s">
        <v>178</v>
      </c>
      <c r="T1592" s="27" t="n">
        <v>3</v>
      </c>
    </row>
    <row r="1593" customFormat="false" ht="15" hidden="false" customHeight="false" outlineLevel="0" collapsed="false">
      <c r="A1593" s="30" t="s">
        <v>3137</v>
      </c>
      <c r="B1593" s="30" t="s">
        <v>1815</v>
      </c>
      <c r="C1593" s="30" t="n">
        <v>71</v>
      </c>
      <c r="D1593" s="30" t="s">
        <v>181</v>
      </c>
      <c r="E1593" s="31" t="n">
        <v>45652</v>
      </c>
      <c r="F1593" s="30" t="s">
        <v>454</v>
      </c>
      <c r="G1593" s="31" t="n">
        <v>45653</v>
      </c>
      <c r="H1593" s="30" t="s">
        <v>168</v>
      </c>
      <c r="I1593" s="30"/>
      <c r="J1593" s="30" t="s">
        <v>441</v>
      </c>
      <c r="K1593" s="30" t="s">
        <v>126</v>
      </c>
      <c r="L1593" s="30" t="n">
        <v>42</v>
      </c>
      <c r="M1593" s="30" t="n">
        <v>57</v>
      </c>
      <c r="N1593" s="30" t="s">
        <v>186</v>
      </c>
      <c r="O1593" s="30" t="s">
        <v>139</v>
      </c>
      <c r="P1593" s="30" t="s">
        <v>140</v>
      </c>
      <c r="Q1593" s="32" t="n">
        <v>7819.7</v>
      </c>
      <c r="R1593" s="30" t="s">
        <v>130</v>
      </c>
      <c r="S1593" s="30" t="s">
        <v>335</v>
      </c>
      <c r="T1593" s="30" t="n">
        <v>5</v>
      </c>
    </row>
    <row r="1594" customFormat="false" ht="15" hidden="false" customHeight="false" outlineLevel="0" collapsed="false">
      <c r="A1594" s="27" t="s">
        <v>3138</v>
      </c>
      <c r="B1594" s="27" t="s">
        <v>2655</v>
      </c>
      <c r="C1594" s="27" t="n">
        <v>41</v>
      </c>
      <c r="D1594" s="27" t="s">
        <v>121</v>
      </c>
      <c r="E1594" s="28" t="n">
        <v>45385</v>
      </c>
      <c r="F1594" s="27" t="s">
        <v>475</v>
      </c>
      <c r="G1594" s="28" t="n">
        <v>45388</v>
      </c>
      <c r="H1594" s="27" t="s">
        <v>135</v>
      </c>
      <c r="I1594" s="27" t="s">
        <v>251</v>
      </c>
      <c r="J1594" s="27" t="s">
        <v>137</v>
      </c>
      <c r="K1594" s="27" t="s">
        <v>126</v>
      </c>
      <c r="L1594" s="27" t="n">
        <v>22</v>
      </c>
      <c r="M1594" s="27" t="n">
        <v>116</v>
      </c>
      <c r="N1594" s="27" t="s">
        <v>186</v>
      </c>
      <c r="O1594" s="27" t="s">
        <v>149</v>
      </c>
      <c r="P1594" s="27" t="s">
        <v>187</v>
      </c>
      <c r="Q1594" s="29" t="n">
        <v>7722.71</v>
      </c>
      <c r="R1594" s="27" t="s">
        <v>130</v>
      </c>
      <c r="S1594" s="27" t="s">
        <v>157</v>
      </c>
      <c r="T1594" s="27" t="n">
        <v>5</v>
      </c>
    </row>
    <row r="1595" customFormat="false" ht="15" hidden="false" customHeight="false" outlineLevel="0" collapsed="false">
      <c r="A1595" s="30" t="s">
        <v>3139</v>
      </c>
      <c r="B1595" s="30" t="s">
        <v>3140</v>
      </c>
      <c r="C1595" s="30" t="n">
        <v>26</v>
      </c>
      <c r="D1595" s="30" t="s">
        <v>181</v>
      </c>
      <c r="E1595" s="31" t="n">
        <v>45483</v>
      </c>
      <c r="F1595" s="30" t="s">
        <v>247</v>
      </c>
      <c r="G1595" s="31" t="n">
        <v>45485</v>
      </c>
      <c r="H1595" s="30" t="s">
        <v>206</v>
      </c>
      <c r="I1595" s="30" t="s">
        <v>300</v>
      </c>
      <c r="J1595" s="30" t="s">
        <v>208</v>
      </c>
      <c r="K1595" s="30" t="s">
        <v>126</v>
      </c>
      <c r="L1595" s="30" t="n">
        <v>21</v>
      </c>
      <c r="M1595" s="30" t="n">
        <v>133</v>
      </c>
      <c r="N1595" s="30" t="s">
        <v>186</v>
      </c>
      <c r="O1595" s="30" t="s">
        <v>128</v>
      </c>
      <c r="P1595" s="30" t="s">
        <v>129</v>
      </c>
      <c r="Q1595" s="32" t="n">
        <v>7694.36</v>
      </c>
      <c r="R1595" s="30" t="s">
        <v>130</v>
      </c>
      <c r="S1595" s="30" t="s">
        <v>197</v>
      </c>
      <c r="T1595" s="30" t="n">
        <v>4</v>
      </c>
    </row>
    <row r="1596" customFormat="false" ht="15" hidden="false" customHeight="false" outlineLevel="0" collapsed="false">
      <c r="A1596" s="27" t="s">
        <v>3141</v>
      </c>
      <c r="B1596" s="27" t="s">
        <v>3142</v>
      </c>
      <c r="C1596" s="27" t="n">
        <v>80</v>
      </c>
      <c r="D1596" s="27" t="s">
        <v>181</v>
      </c>
      <c r="E1596" s="28" t="n">
        <v>45581</v>
      </c>
      <c r="F1596" s="27" t="s">
        <v>567</v>
      </c>
      <c r="G1596" s="28" t="n">
        <v>45583</v>
      </c>
      <c r="H1596" s="27" t="s">
        <v>206</v>
      </c>
      <c r="I1596" s="27" t="s">
        <v>300</v>
      </c>
      <c r="J1596" s="27" t="s">
        <v>615</v>
      </c>
      <c r="K1596" s="27" t="s">
        <v>156</v>
      </c>
      <c r="L1596" s="27" t="n">
        <v>21</v>
      </c>
      <c r="M1596" s="27" t="n">
        <v>51</v>
      </c>
      <c r="N1596" s="27" t="s">
        <v>127</v>
      </c>
      <c r="O1596" s="27" t="s">
        <v>128</v>
      </c>
      <c r="P1596" s="27" t="s">
        <v>140</v>
      </c>
      <c r="Q1596" s="29" t="n">
        <v>4456.76</v>
      </c>
      <c r="R1596" s="27" t="s">
        <v>130</v>
      </c>
      <c r="S1596" s="27" t="s">
        <v>223</v>
      </c>
      <c r="T1596" s="27" t="n">
        <v>5</v>
      </c>
    </row>
    <row r="1597" customFormat="false" ht="15" hidden="false" customHeight="false" outlineLevel="0" collapsed="false">
      <c r="A1597" s="30" t="s">
        <v>3143</v>
      </c>
      <c r="B1597" s="30" t="s">
        <v>3144</v>
      </c>
      <c r="C1597" s="30" t="n">
        <v>29</v>
      </c>
      <c r="D1597" s="30" t="s">
        <v>121</v>
      </c>
      <c r="E1597" s="31" t="n">
        <v>45472</v>
      </c>
      <c r="F1597" s="30" t="s">
        <v>753</v>
      </c>
      <c r="G1597" s="31" t="n">
        <v>45478</v>
      </c>
      <c r="H1597" s="30" t="s">
        <v>146</v>
      </c>
      <c r="I1597" s="30" t="s">
        <v>309</v>
      </c>
      <c r="J1597" s="30" t="s">
        <v>148</v>
      </c>
      <c r="K1597" s="30" t="s">
        <v>126</v>
      </c>
      <c r="L1597" s="30" t="n">
        <v>15</v>
      </c>
      <c r="M1597" s="30" t="n">
        <v>69</v>
      </c>
      <c r="N1597" s="30" t="s">
        <v>186</v>
      </c>
      <c r="O1597" s="30" t="s">
        <v>171</v>
      </c>
      <c r="P1597" s="30" t="s">
        <v>129</v>
      </c>
      <c r="Q1597" s="32" t="n">
        <v>8493.55</v>
      </c>
      <c r="R1597" s="30" t="s">
        <v>172</v>
      </c>
      <c r="S1597" s="30" t="s">
        <v>131</v>
      </c>
      <c r="T1597" s="30" t="n">
        <v>3</v>
      </c>
    </row>
    <row r="1598" customFormat="false" ht="15" hidden="false" customHeight="false" outlineLevel="0" collapsed="false">
      <c r="A1598" s="27" t="s">
        <v>3145</v>
      </c>
      <c r="B1598" s="27" t="s">
        <v>2056</v>
      </c>
      <c r="C1598" s="27" t="n">
        <v>25</v>
      </c>
      <c r="D1598" s="27" t="s">
        <v>121</v>
      </c>
      <c r="E1598" s="28" t="n">
        <v>45517</v>
      </c>
      <c r="F1598" s="27" t="s">
        <v>2211</v>
      </c>
      <c r="G1598" s="28" t="n">
        <v>45518</v>
      </c>
      <c r="H1598" s="27" t="s">
        <v>217</v>
      </c>
      <c r="I1598" s="27" t="s">
        <v>392</v>
      </c>
      <c r="J1598" s="27" t="s">
        <v>294</v>
      </c>
      <c r="K1598" s="27" t="s">
        <v>156</v>
      </c>
      <c r="L1598" s="27" t="n">
        <v>43</v>
      </c>
      <c r="M1598" s="27" t="n">
        <v>58</v>
      </c>
      <c r="N1598" s="27" t="s">
        <v>127</v>
      </c>
      <c r="O1598" s="27" t="s">
        <v>128</v>
      </c>
      <c r="P1598" s="27" t="s">
        <v>129</v>
      </c>
      <c r="Q1598" s="29"/>
      <c r="R1598" s="27" t="s">
        <v>130</v>
      </c>
      <c r="S1598" s="27" t="s">
        <v>192</v>
      </c>
      <c r="T1598" s="27" t="n">
        <v>4</v>
      </c>
    </row>
    <row r="1599" customFormat="false" ht="15" hidden="false" customHeight="false" outlineLevel="0" collapsed="false">
      <c r="A1599" s="30" t="s">
        <v>3146</v>
      </c>
      <c r="B1599" s="30" t="s">
        <v>3147</v>
      </c>
      <c r="C1599" s="30" t="n">
        <v>56</v>
      </c>
      <c r="D1599" s="30" t="s">
        <v>121</v>
      </c>
      <c r="E1599" s="31" t="n">
        <v>45379</v>
      </c>
      <c r="F1599" s="30" t="s">
        <v>922</v>
      </c>
      <c r="G1599" s="31" t="n">
        <v>45379</v>
      </c>
      <c r="H1599" s="30" t="s">
        <v>123</v>
      </c>
      <c r="I1599" s="30" t="s">
        <v>155</v>
      </c>
      <c r="J1599" s="30" t="s">
        <v>227</v>
      </c>
      <c r="K1599" s="30" t="s">
        <v>156</v>
      </c>
      <c r="L1599" s="30" t="n">
        <v>70</v>
      </c>
      <c r="M1599" s="30" t="n">
        <v>75</v>
      </c>
      <c r="N1599" s="30" t="s">
        <v>186</v>
      </c>
      <c r="O1599" s="30" t="s">
        <v>171</v>
      </c>
      <c r="P1599" s="30" t="s">
        <v>187</v>
      </c>
      <c r="Q1599" s="32" t="n">
        <v>5034.47</v>
      </c>
      <c r="R1599" s="30" t="s">
        <v>130</v>
      </c>
      <c r="S1599" s="30" t="s">
        <v>223</v>
      </c>
      <c r="T1599" s="30" t="n">
        <v>4</v>
      </c>
    </row>
    <row r="1600" customFormat="false" ht="15" hidden="false" customHeight="false" outlineLevel="0" collapsed="false">
      <c r="A1600" s="27" t="s">
        <v>3148</v>
      </c>
      <c r="B1600" s="27" t="s">
        <v>3149</v>
      </c>
      <c r="C1600" s="27" t="n">
        <v>42</v>
      </c>
      <c r="D1600" s="27" t="s">
        <v>121</v>
      </c>
      <c r="E1600" s="28" t="n">
        <v>45511</v>
      </c>
      <c r="F1600" s="27" t="s">
        <v>1462</v>
      </c>
      <c r="G1600" s="28" t="n">
        <v>45511</v>
      </c>
      <c r="H1600" s="27" t="s">
        <v>135</v>
      </c>
      <c r="I1600" s="27" t="s">
        <v>251</v>
      </c>
      <c r="J1600" s="27" t="s">
        <v>262</v>
      </c>
      <c r="K1600" s="27" t="s">
        <v>156</v>
      </c>
      <c r="L1600" s="27" t="n">
        <v>71</v>
      </c>
      <c r="M1600" s="27" t="n">
        <v>32</v>
      </c>
      <c r="N1600" s="27" t="s">
        <v>127</v>
      </c>
      <c r="O1600" s="27" t="s">
        <v>128</v>
      </c>
      <c r="P1600" s="27" t="s">
        <v>129</v>
      </c>
      <c r="Q1600" s="29" t="n">
        <v>3066.95</v>
      </c>
      <c r="R1600" s="27" t="s">
        <v>172</v>
      </c>
      <c r="S1600" s="27" t="s">
        <v>157</v>
      </c>
      <c r="T1600" s="27" t="n">
        <v>3</v>
      </c>
    </row>
    <row r="1601" customFormat="false" ht="15" hidden="false" customHeight="false" outlineLevel="0" collapsed="false">
      <c r="A1601" s="30" t="s">
        <v>3150</v>
      </c>
      <c r="B1601" s="30" t="s">
        <v>3151</v>
      </c>
      <c r="C1601" s="30" t="n">
        <v>22</v>
      </c>
      <c r="D1601" s="30" t="s">
        <v>121</v>
      </c>
      <c r="E1601" s="31" t="n">
        <v>45527</v>
      </c>
      <c r="F1601" s="30" t="s">
        <v>487</v>
      </c>
      <c r="G1601" s="31" t="n">
        <v>45541</v>
      </c>
      <c r="H1601" s="30" t="s">
        <v>217</v>
      </c>
      <c r="I1601" s="30" t="s">
        <v>344</v>
      </c>
      <c r="J1601" s="30" t="s">
        <v>388</v>
      </c>
      <c r="K1601" s="30" t="s">
        <v>202</v>
      </c>
      <c r="L1601" s="30" t="n">
        <v>0</v>
      </c>
      <c r="M1601" s="30" t="n">
        <v>115</v>
      </c>
      <c r="N1601" s="30" t="s">
        <v>186</v>
      </c>
      <c r="O1601" s="30" t="s">
        <v>128</v>
      </c>
      <c r="P1601" s="30" t="s">
        <v>150</v>
      </c>
      <c r="Q1601" s="32" t="n">
        <v>16422.61</v>
      </c>
      <c r="R1601" s="30" t="s">
        <v>462</v>
      </c>
      <c r="S1601" s="30" t="s">
        <v>131</v>
      </c>
      <c r="T1601" s="30" t="n">
        <v>3</v>
      </c>
    </row>
    <row r="1602" customFormat="false" ht="15" hidden="false" customHeight="false" outlineLevel="0" collapsed="false">
      <c r="A1602" s="27" t="s">
        <v>3152</v>
      </c>
      <c r="B1602" s="27" t="s">
        <v>3153</v>
      </c>
      <c r="C1602" s="27" t="n">
        <v>51</v>
      </c>
      <c r="D1602" s="27" t="s">
        <v>121</v>
      </c>
      <c r="E1602" s="28" t="n">
        <v>45508</v>
      </c>
      <c r="F1602" s="27" t="s">
        <v>555</v>
      </c>
      <c r="G1602" s="28" t="n">
        <v>45508</v>
      </c>
      <c r="H1602" s="27" t="s">
        <v>123</v>
      </c>
      <c r="I1602" s="27" t="s">
        <v>304</v>
      </c>
      <c r="J1602" s="27" t="s">
        <v>508</v>
      </c>
      <c r="K1602" s="27" t="s">
        <v>156</v>
      </c>
      <c r="L1602" s="27" t="n">
        <v>39</v>
      </c>
      <c r="M1602" s="27" t="n">
        <v>78</v>
      </c>
      <c r="N1602" s="27" t="s">
        <v>127</v>
      </c>
      <c r="O1602" s="27" t="s">
        <v>128</v>
      </c>
      <c r="P1602" s="27" t="s">
        <v>140</v>
      </c>
      <c r="Q1602" s="29" t="n">
        <v>3656.94</v>
      </c>
      <c r="R1602" s="27" t="s">
        <v>130</v>
      </c>
      <c r="S1602" s="27" t="s">
        <v>178</v>
      </c>
      <c r="T1602" s="27" t="n">
        <v>3</v>
      </c>
    </row>
    <row r="1603" customFormat="false" ht="15" hidden="false" customHeight="false" outlineLevel="0" collapsed="false">
      <c r="A1603" s="30" t="s">
        <v>3154</v>
      </c>
      <c r="B1603" s="30" t="s">
        <v>507</v>
      </c>
      <c r="C1603" s="30" t="n">
        <v>59</v>
      </c>
      <c r="D1603" s="30" t="s">
        <v>181</v>
      </c>
      <c r="E1603" s="31" t="n">
        <v>45353</v>
      </c>
      <c r="F1603" s="30" t="s">
        <v>1032</v>
      </c>
      <c r="G1603" s="31" t="n">
        <v>45354</v>
      </c>
      <c r="H1603" s="30" t="s">
        <v>206</v>
      </c>
      <c r="I1603" s="30" t="s">
        <v>207</v>
      </c>
      <c r="J1603" s="30" t="s">
        <v>615</v>
      </c>
      <c r="K1603" s="30" t="s">
        <v>156</v>
      </c>
      <c r="L1603" s="30" t="n">
        <v>30</v>
      </c>
      <c r="M1603" s="30" t="n">
        <v>86</v>
      </c>
      <c r="N1603" s="30" t="s">
        <v>186</v>
      </c>
      <c r="O1603" s="30" t="s">
        <v>171</v>
      </c>
      <c r="P1603" s="30" t="s">
        <v>129</v>
      </c>
      <c r="Q1603" s="32" t="n">
        <v>4308.74</v>
      </c>
      <c r="R1603" s="30" t="s">
        <v>130</v>
      </c>
      <c r="S1603" s="30" t="s">
        <v>131</v>
      </c>
      <c r="T1603" s="30" t="n">
        <v>3</v>
      </c>
    </row>
    <row r="1604" customFormat="false" ht="15" hidden="false" customHeight="false" outlineLevel="0" collapsed="false">
      <c r="A1604" s="27" t="s">
        <v>3155</v>
      </c>
      <c r="B1604" s="27" t="s">
        <v>2387</v>
      </c>
      <c r="C1604" s="27" t="n">
        <v>44</v>
      </c>
      <c r="D1604" s="27" t="s">
        <v>181</v>
      </c>
      <c r="E1604" s="28" t="n">
        <v>45624</v>
      </c>
      <c r="F1604" s="27" t="s">
        <v>705</v>
      </c>
      <c r="G1604" s="28" t="n">
        <v>45627</v>
      </c>
      <c r="H1604" s="27" t="s">
        <v>217</v>
      </c>
      <c r="I1604" s="27" t="s">
        <v>344</v>
      </c>
      <c r="J1604" s="27" t="s">
        <v>388</v>
      </c>
      <c r="K1604" s="27" t="s">
        <v>126</v>
      </c>
      <c r="L1604" s="27" t="n">
        <v>28</v>
      </c>
      <c r="M1604" s="27" t="n">
        <v>144</v>
      </c>
      <c r="N1604" s="27" t="s">
        <v>186</v>
      </c>
      <c r="O1604" s="27" t="s">
        <v>128</v>
      </c>
      <c r="P1604" s="27" t="s">
        <v>150</v>
      </c>
      <c r="Q1604" s="29" t="n">
        <v>8375.22</v>
      </c>
      <c r="R1604" s="27" t="s">
        <v>172</v>
      </c>
      <c r="S1604" s="27" t="s">
        <v>192</v>
      </c>
      <c r="T1604" s="27" t="n">
        <v>3</v>
      </c>
    </row>
    <row r="1605" customFormat="false" ht="15" hidden="false" customHeight="false" outlineLevel="0" collapsed="false">
      <c r="A1605" s="30" t="s">
        <v>3156</v>
      </c>
      <c r="B1605" s="30" t="s">
        <v>1232</v>
      </c>
      <c r="C1605" s="30"/>
      <c r="D1605" s="30" t="s">
        <v>181</v>
      </c>
      <c r="E1605" s="31" t="n">
        <v>45436</v>
      </c>
      <c r="F1605" s="30" t="s">
        <v>447</v>
      </c>
      <c r="G1605" s="31" t="n">
        <v>45437</v>
      </c>
      <c r="H1605" s="30" t="s">
        <v>183</v>
      </c>
      <c r="I1605" s="30" t="s">
        <v>184</v>
      </c>
      <c r="J1605" s="30" t="s">
        <v>213</v>
      </c>
      <c r="K1605" s="30" t="s">
        <v>126</v>
      </c>
      <c r="L1605" s="30" t="n">
        <v>42</v>
      </c>
      <c r="M1605" s="30" t="n">
        <v>55</v>
      </c>
      <c r="N1605" s="30" t="s">
        <v>186</v>
      </c>
      <c r="O1605" s="30" t="s">
        <v>139</v>
      </c>
      <c r="P1605" s="30" t="s">
        <v>150</v>
      </c>
      <c r="Q1605" s="32" t="n">
        <v>7561.92</v>
      </c>
      <c r="R1605" s="30" t="s">
        <v>130</v>
      </c>
      <c r="S1605" s="30" t="s">
        <v>131</v>
      </c>
      <c r="T1605" s="30" t="n">
        <v>3</v>
      </c>
    </row>
    <row r="1606" customFormat="false" ht="15" hidden="false" customHeight="false" outlineLevel="0" collapsed="false">
      <c r="A1606" s="27" t="s">
        <v>3157</v>
      </c>
      <c r="B1606" s="27" t="s">
        <v>3158</v>
      </c>
      <c r="C1606" s="27" t="n">
        <v>28</v>
      </c>
      <c r="D1606" s="27" t="s">
        <v>181</v>
      </c>
      <c r="E1606" s="28" t="n">
        <v>45518</v>
      </c>
      <c r="F1606" s="27" t="s">
        <v>669</v>
      </c>
      <c r="G1606" s="28" t="n">
        <v>45521</v>
      </c>
      <c r="H1606" s="27" t="s">
        <v>161</v>
      </c>
      <c r="I1606" s="27" t="s">
        <v>320</v>
      </c>
      <c r="J1606" s="27" t="s">
        <v>648</v>
      </c>
      <c r="K1606" s="27" t="s">
        <v>156</v>
      </c>
      <c r="L1606" s="27" t="n">
        <v>68</v>
      </c>
      <c r="M1606" s="27" t="n">
        <v>77</v>
      </c>
      <c r="N1606" s="27" t="s">
        <v>186</v>
      </c>
      <c r="O1606" s="27" t="s">
        <v>171</v>
      </c>
      <c r="P1606" s="27" t="s">
        <v>129</v>
      </c>
      <c r="Q1606" s="29" t="n">
        <v>3595.8</v>
      </c>
      <c r="R1606" s="27" t="s">
        <v>130</v>
      </c>
      <c r="S1606" s="27" t="s">
        <v>131</v>
      </c>
      <c r="T1606" s="27" t="n">
        <v>4</v>
      </c>
    </row>
    <row r="1607" customFormat="false" ht="15" hidden="false" customHeight="false" outlineLevel="0" collapsed="false">
      <c r="A1607" s="30" t="s">
        <v>3159</v>
      </c>
      <c r="B1607" s="30" t="s">
        <v>3160</v>
      </c>
      <c r="C1607" s="30" t="n">
        <v>11</v>
      </c>
      <c r="D1607" s="30" t="s">
        <v>181</v>
      </c>
      <c r="E1607" s="31" t="n">
        <v>45621</v>
      </c>
      <c r="F1607" s="30" t="s">
        <v>465</v>
      </c>
      <c r="G1607" s="31" t="n">
        <v>45621</v>
      </c>
      <c r="H1607" s="30" t="s">
        <v>236</v>
      </c>
      <c r="I1607" s="30" t="s">
        <v>323</v>
      </c>
      <c r="J1607" s="30" t="s">
        <v>267</v>
      </c>
      <c r="K1607" s="30" t="s">
        <v>156</v>
      </c>
      <c r="L1607" s="30" t="n">
        <v>70</v>
      </c>
      <c r="M1607" s="30" t="n">
        <v>61</v>
      </c>
      <c r="N1607" s="30" t="s">
        <v>186</v>
      </c>
      <c r="O1607" s="30" t="s">
        <v>139</v>
      </c>
      <c r="P1607" s="30" t="s">
        <v>129</v>
      </c>
      <c r="Q1607" s="32" t="n">
        <v>2981.55</v>
      </c>
      <c r="R1607" s="30" t="s">
        <v>130</v>
      </c>
      <c r="S1607" s="30" t="s">
        <v>141</v>
      </c>
      <c r="T1607" s="30" t="n">
        <v>3</v>
      </c>
    </row>
    <row r="1608" customFormat="false" ht="15" hidden="false" customHeight="false" outlineLevel="0" collapsed="false">
      <c r="A1608" s="27" t="s">
        <v>3161</v>
      </c>
      <c r="B1608" s="27" t="s">
        <v>2043</v>
      </c>
      <c r="C1608" s="27" t="n">
        <v>44</v>
      </c>
      <c r="D1608" s="27" t="s">
        <v>121</v>
      </c>
      <c r="E1608" s="28" t="n">
        <v>45652</v>
      </c>
      <c r="F1608" s="27" t="s">
        <v>535</v>
      </c>
      <c r="G1608" s="28" t="n">
        <v>45661</v>
      </c>
      <c r="H1608" s="27" t="s">
        <v>183</v>
      </c>
      <c r="I1608" s="27" t="s">
        <v>430</v>
      </c>
      <c r="J1608" s="27" t="s">
        <v>411</v>
      </c>
      <c r="K1608" s="27" t="s">
        <v>202</v>
      </c>
      <c r="L1608" s="27" t="n">
        <v>20</v>
      </c>
      <c r="M1608" s="27" t="n">
        <v>201</v>
      </c>
      <c r="N1608" s="27" t="s">
        <v>186</v>
      </c>
      <c r="O1608" s="27" t="s">
        <v>139</v>
      </c>
      <c r="P1608" s="27" t="s">
        <v>150</v>
      </c>
      <c r="Q1608" s="29" t="n">
        <v>18657.55</v>
      </c>
      <c r="R1608" s="27" t="s">
        <v>172</v>
      </c>
      <c r="S1608" s="27" t="s">
        <v>157</v>
      </c>
      <c r="T1608" s="27" t="n">
        <v>4</v>
      </c>
    </row>
    <row r="1609" customFormat="false" ht="15" hidden="false" customHeight="false" outlineLevel="0" collapsed="false">
      <c r="A1609" s="30" t="s">
        <v>3162</v>
      </c>
      <c r="B1609" s="30" t="s">
        <v>3163</v>
      </c>
      <c r="C1609" s="30" t="n">
        <v>46</v>
      </c>
      <c r="D1609" s="30" t="s">
        <v>181</v>
      </c>
      <c r="E1609" s="31" t="n">
        <v>45342</v>
      </c>
      <c r="F1609" s="30" t="s">
        <v>1462</v>
      </c>
      <c r="G1609" s="31" t="n">
        <v>45348</v>
      </c>
      <c r="H1609" s="30" t="s">
        <v>242</v>
      </c>
      <c r="I1609" s="30" t="s">
        <v>243</v>
      </c>
      <c r="J1609" s="30" t="s">
        <v>244</v>
      </c>
      <c r="K1609" s="30" t="s">
        <v>126</v>
      </c>
      <c r="L1609" s="30" t="n">
        <v>20</v>
      </c>
      <c r="M1609" s="30" t="n">
        <v>71</v>
      </c>
      <c r="N1609" s="30" t="s">
        <v>186</v>
      </c>
      <c r="O1609" s="30" t="s">
        <v>139</v>
      </c>
      <c r="P1609" s="30" t="s">
        <v>150</v>
      </c>
      <c r="Q1609" s="32" t="n">
        <v>7543.77</v>
      </c>
      <c r="R1609" s="30" t="s">
        <v>130</v>
      </c>
      <c r="S1609" s="30" t="s">
        <v>164</v>
      </c>
      <c r="T1609" s="30" t="n">
        <v>3</v>
      </c>
    </row>
    <row r="1610" customFormat="false" ht="15" hidden="false" customHeight="false" outlineLevel="0" collapsed="false">
      <c r="A1610" s="27" t="s">
        <v>3164</v>
      </c>
      <c r="B1610" s="27" t="s">
        <v>3165</v>
      </c>
      <c r="C1610" s="27" t="n">
        <v>42</v>
      </c>
      <c r="D1610" s="27" t="s">
        <v>121</v>
      </c>
      <c r="E1610" s="28" t="n">
        <v>45587</v>
      </c>
      <c r="F1610" s="27" t="s">
        <v>978</v>
      </c>
      <c r="G1610" s="28" t="n">
        <v>45587</v>
      </c>
      <c r="H1610" s="27" t="s">
        <v>161</v>
      </c>
      <c r="I1610" s="27" t="s">
        <v>538</v>
      </c>
      <c r="J1610" s="27" t="s">
        <v>426</v>
      </c>
      <c r="K1610" s="27" t="s">
        <v>156</v>
      </c>
      <c r="L1610" s="27" t="n">
        <v>30</v>
      </c>
      <c r="M1610" s="27" t="n">
        <v>31</v>
      </c>
      <c r="N1610" s="27" t="s">
        <v>127</v>
      </c>
      <c r="O1610" s="27" t="s">
        <v>128</v>
      </c>
      <c r="P1610" s="27" t="s">
        <v>187</v>
      </c>
      <c r="Q1610" s="29" t="n">
        <v>3417.48</v>
      </c>
      <c r="R1610" s="27" t="s">
        <v>130</v>
      </c>
      <c r="S1610" s="27" t="s">
        <v>151</v>
      </c>
      <c r="T1610" s="27"/>
    </row>
    <row r="1611" customFormat="false" ht="15" hidden="false" customHeight="false" outlineLevel="0" collapsed="false">
      <c r="A1611" s="30" t="s">
        <v>3166</v>
      </c>
      <c r="B1611" s="30" t="s">
        <v>1307</v>
      </c>
      <c r="C1611" s="30" t="n">
        <v>65</v>
      </c>
      <c r="D1611" s="30" t="s">
        <v>181</v>
      </c>
      <c r="E1611" s="31" t="n">
        <v>45350</v>
      </c>
      <c r="F1611" s="30" t="s">
        <v>1023</v>
      </c>
      <c r="G1611" s="31" t="n">
        <v>45350</v>
      </c>
      <c r="H1611" s="30" t="s">
        <v>217</v>
      </c>
      <c r="I1611" s="30" t="s">
        <v>344</v>
      </c>
      <c r="J1611" s="30" t="s">
        <v>294</v>
      </c>
      <c r="K1611" s="30" t="s">
        <v>138</v>
      </c>
      <c r="L1611" s="30" t="n">
        <v>25</v>
      </c>
      <c r="M1611" s="30" t="n">
        <v>39</v>
      </c>
      <c r="N1611" s="30" t="s">
        <v>127</v>
      </c>
      <c r="O1611" s="30" t="s">
        <v>139</v>
      </c>
      <c r="P1611" s="30" t="s">
        <v>150</v>
      </c>
      <c r="Q1611" s="32" t="n">
        <v>1132.57</v>
      </c>
      <c r="R1611" s="30" t="s">
        <v>130</v>
      </c>
      <c r="S1611" s="30" t="s">
        <v>335</v>
      </c>
      <c r="T1611" s="30" t="n">
        <v>3</v>
      </c>
    </row>
    <row r="1612" customFormat="false" ht="15" hidden="false" customHeight="false" outlineLevel="0" collapsed="false">
      <c r="A1612" s="27" t="s">
        <v>3167</v>
      </c>
      <c r="B1612" s="27" t="s">
        <v>3168</v>
      </c>
      <c r="C1612" s="27" t="n">
        <v>0</v>
      </c>
      <c r="D1612" s="27" t="s">
        <v>121</v>
      </c>
      <c r="E1612" s="28" t="n">
        <v>45392</v>
      </c>
      <c r="F1612" s="27" t="s">
        <v>532</v>
      </c>
      <c r="G1612" s="28" t="n">
        <v>45399</v>
      </c>
      <c r="H1612" s="27" t="s">
        <v>168</v>
      </c>
      <c r="I1612" s="27" t="s">
        <v>366</v>
      </c>
      <c r="J1612" s="27" t="s">
        <v>170</v>
      </c>
      <c r="K1612" s="27" t="s">
        <v>202</v>
      </c>
      <c r="L1612" s="27" t="n">
        <v>9</v>
      </c>
      <c r="M1612" s="27" t="n">
        <v>165</v>
      </c>
      <c r="N1612" s="27" t="s">
        <v>186</v>
      </c>
      <c r="O1612" s="27" t="s">
        <v>139</v>
      </c>
      <c r="P1612" s="27" t="s">
        <v>129</v>
      </c>
      <c r="Q1612" s="29" t="n">
        <v>17467.7</v>
      </c>
      <c r="R1612" s="27" t="s">
        <v>172</v>
      </c>
      <c r="S1612" s="27" t="s">
        <v>141</v>
      </c>
      <c r="T1612" s="27" t="n">
        <v>5</v>
      </c>
    </row>
    <row r="1613" customFormat="false" ht="15" hidden="false" customHeight="false" outlineLevel="0" collapsed="false">
      <c r="A1613" s="30" t="s">
        <v>3169</v>
      </c>
      <c r="B1613" s="30" t="s">
        <v>3170</v>
      </c>
      <c r="C1613" s="30" t="n">
        <v>0</v>
      </c>
      <c r="D1613" s="30" t="s">
        <v>181</v>
      </c>
      <c r="E1613" s="31" t="n">
        <v>45506</v>
      </c>
      <c r="F1613" s="30" t="s">
        <v>1696</v>
      </c>
      <c r="G1613" s="31" t="n">
        <v>45511</v>
      </c>
      <c r="H1613" s="30" t="s">
        <v>135</v>
      </c>
      <c r="I1613" s="30" t="s">
        <v>251</v>
      </c>
      <c r="J1613" s="30" t="s">
        <v>137</v>
      </c>
      <c r="K1613" s="30" t="s">
        <v>126</v>
      </c>
      <c r="L1613" s="30" t="n">
        <v>26</v>
      </c>
      <c r="M1613" s="30" t="n">
        <v>129</v>
      </c>
      <c r="N1613" s="30" t="s">
        <v>127</v>
      </c>
      <c r="O1613" s="30" t="s">
        <v>139</v>
      </c>
      <c r="P1613" s="30" t="s">
        <v>187</v>
      </c>
      <c r="Q1613" s="32" t="n">
        <v>9263.74</v>
      </c>
      <c r="R1613" s="30" t="s">
        <v>130</v>
      </c>
      <c r="S1613" s="30" t="s">
        <v>131</v>
      </c>
      <c r="T1613" s="30" t="n">
        <v>3</v>
      </c>
    </row>
    <row r="1614" customFormat="false" ht="15" hidden="false" customHeight="false" outlineLevel="0" collapsed="false">
      <c r="A1614" s="27" t="s">
        <v>3171</v>
      </c>
      <c r="B1614" s="27" t="s">
        <v>3172</v>
      </c>
      <c r="C1614" s="27" t="n">
        <v>20</v>
      </c>
      <c r="D1614" s="27" t="s">
        <v>701</v>
      </c>
      <c r="E1614" s="28" t="n">
        <v>45423</v>
      </c>
      <c r="F1614" s="27" t="s">
        <v>331</v>
      </c>
      <c r="G1614" s="28" t="n">
        <v>45423</v>
      </c>
      <c r="H1614" s="27" t="s">
        <v>135</v>
      </c>
      <c r="I1614" s="27" t="s">
        <v>136</v>
      </c>
      <c r="J1614" s="27" t="s">
        <v>252</v>
      </c>
      <c r="K1614" s="27" t="s">
        <v>138</v>
      </c>
      <c r="L1614" s="27" t="n">
        <v>68</v>
      </c>
      <c r="M1614" s="27" t="n">
        <v>20</v>
      </c>
      <c r="N1614" s="27" t="s">
        <v>186</v>
      </c>
      <c r="O1614" s="27" t="s">
        <v>139</v>
      </c>
      <c r="P1614" s="27" t="s">
        <v>187</v>
      </c>
      <c r="Q1614" s="29" t="n">
        <v>2295.69</v>
      </c>
      <c r="R1614" s="27" t="s">
        <v>130</v>
      </c>
      <c r="S1614" s="27" t="s">
        <v>157</v>
      </c>
      <c r="T1614" s="27" t="n">
        <v>4</v>
      </c>
    </row>
    <row r="1615" customFormat="false" ht="15" hidden="false" customHeight="false" outlineLevel="0" collapsed="false">
      <c r="A1615" s="30" t="s">
        <v>3173</v>
      </c>
      <c r="B1615" s="30" t="s">
        <v>120</v>
      </c>
      <c r="C1615" s="30" t="n">
        <v>69</v>
      </c>
      <c r="D1615" s="30" t="s">
        <v>121</v>
      </c>
      <c r="E1615" s="31" t="n">
        <v>45511</v>
      </c>
      <c r="F1615" s="30" t="s">
        <v>611</v>
      </c>
      <c r="G1615" s="31" t="n">
        <v>45517</v>
      </c>
      <c r="H1615" s="30" t="s">
        <v>217</v>
      </c>
      <c r="I1615" s="30" t="s">
        <v>392</v>
      </c>
      <c r="J1615" s="30" t="s">
        <v>283</v>
      </c>
      <c r="K1615" s="30" t="s">
        <v>126</v>
      </c>
      <c r="L1615" s="30" t="n">
        <v>26</v>
      </c>
      <c r="M1615" s="30" t="n">
        <v>122</v>
      </c>
      <c r="N1615" s="30" t="s">
        <v>186</v>
      </c>
      <c r="O1615" s="30" t="s">
        <v>128</v>
      </c>
      <c r="P1615" s="30" t="s">
        <v>129</v>
      </c>
      <c r="Q1615" s="32" t="n">
        <v>8542.88</v>
      </c>
      <c r="R1615" s="30" t="s">
        <v>130</v>
      </c>
      <c r="S1615" s="30" t="s">
        <v>197</v>
      </c>
      <c r="T1615" s="30" t="n">
        <v>4</v>
      </c>
    </row>
    <row r="1616" customFormat="false" ht="15" hidden="false" customHeight="false" outlineLevel="0" collapsed="false">
      <c r="A1616" s="27" t="s">
        <v>3174</v>
      </c>
      <c r="B1616" s="27" t="s">
        <v>3175</v>
      </c>
      <c r="C1616" s="27" t="n">
        <v>59</v>
      </c>
      <c r="D1616" s="27" t="s">
        <v>121</v>
      </c>
      <c r="E1616" s="28" t="n">
        <v>45542</v>
      </c>
      <c r="F1616" s="27" t="s">
        <v>1240</v>
      </c>
      <c r="G1616" s="28" t="n">
        <v>45542</v>
      </c>
      <c r="H1616" s="27" t="s">
        <v>217</v>
      </c>
      <c r="I1616" s="27" t="s">
        <v>344</v>
      </c>
      <c r="J1616" s="27" t="s">
        <v>218</v>
      </c>
      <c r="K1616" s="27" t="s">
        <v>138</v>
      </c>
      <c r="L1616" s="27" t="n">
        <v>78</v>
      </c>
      <c r="M1616" s="27" t="n">
        <v>41</v>
      </c>
      <c r="N1616" s="27" t="s">
        <v>127</v>
      </c>
      <c r="O1616" s="27" t="s">
        <v>128</v>
      </c>
      <c r="P1616" s="27" t="s">
        <v>150</v>
      </c>
      <c r="Q1616" s="29" t="n">
        <v>2367.4</v>
      </c>
      <c r="R1616" s="27" t="s">
        <v>130</v>
      </c>
      <c r="S1616" s="27" t="s">
        <v>151</v>
      </c>
      <c r="T1616" s="27" t="n">
        <v>3</v>
      </c>
    </row>
    <row r="1617" customFormat="false" ht="15" hidden="false" customHeight="false" outlineLevel="0" collapsed="false">
      <c r="A1617" s="30" t="s">
        <v>3176</v>
      </c>
      <c r="B1617" s="30" t="s">
        <v>1232</v>
      </c>
      <c r="C1617" s="30" t="n">
        <v>36</v>
      </c>
      <c r="D1617" s="30" t="s">
        <v>121</v>
      </c>
      <c r="E1617" s="31" t="n">
        <v>45583</v>
      </c>
      <c r="F1617" s="30" t="s">
        <v>2856</v>
      </c>
      <c r="G1617" s="31" t="n">
        <v>45595</v>
      </c>
      <c r="H1617" s="30" t="s">
        <v>206</v>
      </c>
      <c r="I1617" s="30" t="s">
        <v>232</v>
      </c>
      <c r="J1617" s="30" t="s">
        <v>208</v>
      </c>
      <c r="K1617" s="30" t="s">
        <v>202</v>
      </c>
      <c r="L1617" s="30" t="n">
        <v>14</v>
      </c>
      <c r="M1617" s="30" t="n">
        <v>218</v>
      </c>
      <c r="N1617" s="30" t="s">
        <v>186</v>
      </c>
      <c r="O1617" s="30" t="s">
        <v>128</v>
      </c>
      <c r="P1617" s="30" t="s">
        <v>187</v>
      </c>
      <c r="Q1617" s="32" t="n">
        <v>19001.06</v>
      </c>
      <c r="R1617" s="30" t="s">
        <v>172</v>
      </c>
      <c r="S1617" s="30" t="s">
        <v>151</v>
      </c>
      <c r="T1617" s="30" t="n">
        <v>3</v>
      </c>
    </row>
    <row r="1618" customFormat="false" ht="15" hidden="false" customHeight="false" outlineLevel="0" collapsed="false">
      <c r="A1618" s="27" t="s">
        <v>3177</v>
      </c>
      <c r="B1618" s="27" t="s">
        <v>2331</v>
      </c>
      <c r="C1618" s="27" t="n">
        <v>15</v>
      </c>
      <c r="D1618" s="27" t="s">
        <v>181</v>
      </c>
      <c r="E1618" s="28" t="n">
        <v>45368</v>
      </c>
      <c r="F1618" s="27" t="s">
        <v>326</v>
      </c>
      <c r="G1618" s="28" t="n">
        <v>45368</v>
      </c>
      <c r="H1618" s="27" t="s">
        <v>123</v>
      </c>
      <c r="I1618" s="27" t="s">
        <v>124</v>
      </c>
      <c r="J1618" s="27" t="s">
        <v>125</v>
      </c>
      <c r="K1618" s="27" t="s">
        <v>138</v>
      </c>
      <c r="L1618" s="27" t="n">
        <v>56</v>
      </c>
      <c r="M1618" s="27" t="n">
        <v>21</v>
      </c>
      <c r="N1618" s="27" t="s">
        <v>127</v>
      </c>
      <c r="O1618" s="27" t="s">
        <v>139</v>
      </c>
      <c r="P1618" s="27" t="s">
        <v>129</v>
      </c>
      <c r="Q1618" s="29" t="n">
        <v>701.63</v>
      </c>
      <c r="R1618" s="27" t="s">
        <v>130</v>
      </c>
      <c r="S1618" s="27" t="s">
        <v>157</v>
      </c>
      <c r="T1618" s="27" t="n">
        <v>5</v>
      </c>
    </row>
    <row r="1619" customFormat="false" ht="15" hidden="false" customHeight="false" outlineLevel="0" collapsed="false">
      <c r="A1619" s="30" t="s">
        <v>3178</v>
      </c>
      <c r="B1619" s="30" t="s">
        <v>2491</v>
      </c>
      <c r="C1619" s="30" t="n">
        <v>31</v>
      </c>
      <c r="D1619" s="30" t="s">
        <v>121</v>
      </c>
      <c r="E1619" s="31" t="n">
        <v>45578</v>
      </c>
      <c r="F1619" s="30" t="s">
        <v>444</v>
      </c>
      <c r="G1619" s="31" t="n">
        <v>45590</v>
      </c>
      <c r="H1619" s="30" t="s">
        <v>183</v>
      </c>
      <c r="I1619" s="30" t="s">
        <v>430</v>
      </c>
      <c r="J1619" s="30" t="s">
        <v>185</v>
      </c>
      <c r="K1619" s="30" t="s">
        <v>202</v>
      </c>
      <c r="L1619" s="30" t="n">
        <v>8</v>
      </c>
      <c r="M1619" s="30" t="n">
        <v>228</v>
      </c>
      <c r="N1619" s="30" t="s">
        <v>186</v>
      </c>
      <c r="O1619" s="30" t="s">
        <v>128</v>
      </c>
      <c r="P1619" s="30" t="s">
        <v>140</v>
      </c>
      <c r="Q1619" s="32" t="n">
        <v>18563.86</v>
      </c>
      <c r="R1619" s="30" t="s">
        <v>268</v>
      </c>
      <c r="S1619" s="30" t="s">
        <v>131</v>
      </c>
      <c r="T1619" s="30" t="n">
        <v>3</v>
      </c>
    </row>
    <row r="1620" customFormat="false" ht="15" hidden="false" customHeight="false" outlineLevel="0" collapsed="false">
      <c r="A1620" s="27" t="s">
        <v>3179</v>
      </c>
      <c r="B1620" s="27" t="s">
        <v>3180</v>
      </c>
      <c r="C1620" s="27" t="n">
        <v>58</v>
      </c>
      <c r="D1620" s="27" t="s">
        <v>181</v>
      </c>
      <c r="E1620" s="28" t="n">
        <v>45562</v>
      </c>
      <c r="F1620" s="27" t="s">
        <v>651</v>
      </c>
      <c r="G1620" s="28" t="n">
        <v>45563</v>
      </c>
      <c r="H1620" s="27" t="s">
        <v>242</v>
      </c>
      <c r="I1620" s="27" t="s">
        <v>243</v>
      </c>
      <c r="J1620" s="27" t="s">
        <v>422</v>
      </c>
      <c r="K1620" s="27" t="s">
        <v>156</v>
      </c>
      <c r="L1620" s="27" t="n">
        <v>65</v>
      </c>
      <c r="M1620" s="27" t="n">
        <v>69</v>
      </c>
      <c r="N1620" s="27" t="s">
        <v>127</v>
      </c>
      <c r="O1620" s="27" t="s">
        <v>171</v>
      </c>
      <c r="P1620" s="27" t="s">
        <v>129</v>
      </c>
      <c r="Q1620" s="29" t="n">
        <v>4585.8</v>
      </c>
      <c r="R1620" s="27" t="s">
        <v>172</v>
      </c>
      <c r="S1620" s="27" t="s">
        <v>164</v>
      </c>
      <c r="T1620" s="27" t="n">
        <v>4</v>
      </c>
    </row>
    <row r="1621" customFormat="false" ht="15" hidden="false" customHeight="false" outlineLevel="0" collapsed="false">
      <c r="A1621" s="30" t="s">
        <v>3181</v>
      </c>
      <c r="B1621" s="30" t="s">
        <v>525</v>
      </c>
      <c r="C1621" s="30" t="n">
        <v>43</v>
      </c>
      <c r="D1621" s="30" t="s">
        <v>121</v>
      </c>
      <c r="E1621" s="31" t="n">
        <v>45642</v>
      </c>
      <c r="F1621" s="30" t="s">
        <v>710</v>
      </c>
      <c r="G1621" s="31" t="n">
        <v>45645</v>
      </c>
      <c r="H1621" s="30" t="s">
        <v>242</v>
      </c>
      <c r="I1621" s="30" t="s">
        <v>466</v>
      </c>
      <c r="J1621" s="30" t="s">
        <v>244</v>
      </c>
      <c r="K1621" s="30" t="s">
        <v>156</v>
      </c>
      <c r="L1621" s="30" t="n">
        <v>68</v>
      </c>
      <c r="M1621" s="30" t="n">
        <v>30</v>
      </c>
      <c r="N1621" s="30" t="s">
        <v>186</v>
      </c>
      <c r="O1621" s="30" t="s">
        <v>139</v>
      </c>
      <c r="P1621" s="30" t="s">
        <v>187</v>
      </c>
      <c r="Q1621" s="32" t="n">
        <v>3747.03</v>
      </c>
      <c r="R1621" s="30" t="s">
        <v>130</v>
      </c>
      <c r="S1621" s="30" t="s">
        <v>178</v>
      </c>
      <c r="T1621" s="30" t="n">
        <v>4</v>
      </c>
    </row>
    <row r="1622" customFormat="false" ht="15" hidden="false" customHeight="false" outlineLevel="0" collapsed="false">
      <c r="A1622" s="27" t="s">
        <v>3182</v>
      </c>
      <c r="B1622" s="27" t="s">
        <v>3183</v>
      </c>
      <c r="C1622" s="27" t="n">
        <v>34</v>
      </c>
      <c r="D1622" s="27" t="s">
        <v>181</v>
      </c>
      <c r="E1622" s="28" t="n">
        <v>45351</v>
      </c>
      <c r="F1622" s="27" t="s">
        <v>1553</v>
      </c>
      <c r="G1622" s="28" t="n">
        <v>45354</v>
      </c>
      <c r="H1622" s="27" t="s">
        <v>217</v>
      </c>
      <c r="I1622" s="27" t="s">
        <v>392</v>
      </c>
      <c r="J1622" s="27" t="s">
        <v>294</v>
      </c>
      <c r="K1622" s="27" t="s">
        <v>156</v>
      </c>
      <c r="L1622" s="27" t="n">
        <v>27</v>
      </c>
      <c r="M1622" s="27" t="n">
        <v>63</v>
      </c>
      <c r="N1622" s="27" t="s">
        <v>127</v>
      </c>
      <c r="O1622" s="27" t="s">
        <v>171</v>
      </c>
      <c r="P1622" s="27" t="s">
        <v>129</v>
      </c>
      <c r="Q1622" s="29" t="n">
        <v>4464.98</v>
      </c>
      <c r="R1622" s="27" t="s">
        <v>130</v>
      </c>
      <c r="S1622" s="27" t="s">
        <v>157</v>
      </c>
      <c r="T1622" s="27" t="n">
        <v>3</v>
      </c>
    </row>
    <row r="1623" customFormat="false" ht="15" hidden="false" customHeight="false" outlineLevel="0" collapsed="false">
      <c r="A1623" s="30" t="s">
        <v>3184</v>
      </c>
      <c r="B1623" s="30" t="s">
        <v>1478</v>
      </c>
      <c r="C1623" s="30" t="n">
        <v>52</v>
      </c>
      <c r="D1623" s="30" t="s">
        <v>181</v>
      </c>
      <c r="E1623" s="31" t="n">
        <v>45620</v>
      </c>
      <c r="F1623" s="30" t="s">
        <v>717</v>
      </c>
      <c r="G1623" s="31" t="n">
        <v>45621</v>
      </c>
      <c r="H1623" s="30" t="s">
        <v>242</v>
      </c>
      <c r="I1623" s="30" t="s">
        <v>243</v>
      </c>
      <c r="J1623" s="30" t="s">
        <v>316</v>
      </c>
      <c r="K1623" s="30" t="s">
        <v>156</v>
      </c>
      <c r="L1623" s="30" t="n">
        <v>62</v>
      </c>
      <c r="M1623" s="30" t="n">
        <v>57</v>
      </c>
      <c r="N1623" s="30" t="s">
        <v>127</v>
      </c>
      <c r="O1623" s="30" t="s">
        <v>139</v>
      </c>
      <c r="P1623" s="30" t="s">
        <v>150</v>
      </c>
      <c r="Q1623" s="32" t="n">
        <v>4747.18</v>
      </c>
      <c r="R1623" s="30" t="s">
        <v>130</v>
      </c>
      <c r="S1623" s="30" t="s">
        <v>178</v>
      </c>
      <c r="T1623" s="30" t="n">
        <v>4</v>
      </c>
    </row>
    <row r="1624" customFormat="false" ht="15" hidden="false" customHeight="false" outlineLevel="0" collapsed="false">
      <c r="A1624" s="27" t="s">
        <v>3185</v>
      </c>
      <c r="B1624" s="27" t="s">
        <v>3186</v>
      </c>
      <c r="C1624" s="27" t="n">
        <v>58</v>
      </c>
      <c r="D1624" s="27" t="s">
        <v>121</v>
      </c>
      <c r="E1624" s="28" t="n">
        <v>45628</v>
      </c>
      <c r="F1624" s="27" t="s">
        <v>853</v>
      </c>
      <c r="G1624" s="28" t="n">
        <v>45628</v>
      </c>
      <c r="H1624" s="27" t="s">
        <v>206</v>
      </c>
      <c r="I1624" s="27" t="s">
        <v>207</v>
      </c>
      <c r="J1624" s="27" t="s">
        <v>469</v>
      </c>
      <c r="K1624" s="27" t="s">
        <v>138</v>
      </c>
      <c r="L1624" s="27" t="n">
        <v>61</v>
      </c>
      <c r="M1624" s="27" t="n">
        <v>35</v>
      </c>
      <c r="N1624" s="27" t="s">
        <v>127</v>
      </c>
      <c r="O1624" s="27" t="s">
        <v>149</v>
      </c>
      <c r="P1624" s="27" t="s">
        <v>140</v>
      </c>
      <c r="Q1624" s="29" t="n">
        <v>1465.41</v>
      </c>
      <c r="R1624" s="27" t="s">
        <v>172</v>
      </c>
      <c r="S1624" s="27" t="s">
        <v>223</v>
      </c>
      <c r="T1624" s="27" t="n">
        <v>3</v>
      </c>
    </row>
    <row r="1625" customFormat="false" ht="15" hidden="false" customHeight="false" outlineLevel="0" collapsed="false">
      <c r="A1625" s="30" t="s">
        <v>3187</v>
      </c>
      <c r="B1625" s="30" t="s">
        <v>1028</v>
      </c>
      <c r="C1625" s="30" t="n">
        <v>32</v>
      </c>
      <c r="D1625" s="30" t="s">
        <v>181</v>
      </c>
      <c r="E1625" s="31" t="n">
        <v>45425</v>
      </c>
      <c r="F1625" s="30" t="s">
        <v>705</v>
      </c>
      <c r="G1625" s="31" t="n">
        <v>45427</v>
      </c>
      <c r="H1625" s="30" t="s">
        <v>161</v>
      </c>
      <c r="I1625" s="30" t="s">
        <v>320</v>
      </c>
      <c r="J1625" s="30" t="s">
        <v>426</v>
      </c>
      <c r="K1625" s="30" t="s">
        <v>156</v>
      </c>
      <c r="L1625" s="30" t="n">
        <v>15</v>
      </c>
      <c r="M1625" s="30" t="n">
        <v>63</v>
      </c>
      <c r="N1625" s="30" t="s">
        <v>127</v>
      </c>
      <c r="O1625" s="30" t="s">
        <v>128</v>
      </c>
      <c r="P1625" s="30" t="s">
        <v>187</v>
      </c>
      <c r="Q1625" s="32" t="n">
        <v>3832.45</v>
      </c>
      <c r="R1625" s="30" t="s">
        <v>462</v>
      </c>
      <c r="S1625" s="30" t="s">
        <v>157</v>
      </c>
      <c r="T1625" s="30" t="n">
        <v>3</v>
      </c>
    </row>
    <row r="1626" customFormat="false" ht="15" hidden="false" customHeight="false" outlineLevel="0" collapsed="false">
      <c r="A1626" s="27" t="s">
        <v>3188</v>
      </c>
      <c r="B1626" s="27" t="s">
        <v>1483</v>
      </c>
      <c r="C1626" s="27" t="n">
        <v>19</v>
      </c>
      <c r="D1626" s="27" t="s">
        <v>181</v>
      </c>
      <c r="E1626" s="28" t="n">
        <v>45455</v>
      </c>
      <c r="F1626" s="27" t="s">
        <v>698</v>
      </c>
      <c r="G1626" s="28" t="n">
        <v>45456</v>
      </c>
      <c r="H1626" s="27" t="s">
        <v>217</v>
      </c>
      <c r="I1626" s="27" t="s">
        <v>392</v>
      </c>
      <c r="J1626" s="27" t="s">
        <v>294</v>
      </c>
      <c r="K1626" s="27" t="s">
        <v>138</v>
      </c>
      <c r="L1626" s="27" t="n">
        <v>84</v>
      </c>
      <c r="M1626" s="27" t="n">
        <v>36</v>
      </c>
      <c r="N1626" s="27" t="s">
        <v>127</v>
      </c>
      <c r="O1626" s="27" t="s">
        <v>171</v>
      </c>
      <c r="P1626" s="27" t="s">
        <v>129</v>
      </c>
      <c r="Q1626" s="29" t="n">
        <v>1333.84</v>
      </c>
      <c r="R1626" s="27" t="s">
        <v>172</v>
      </c>
      <c r="S1626" s="27" t="s">
        <v>141</v>
      </c>
      <c r="T1626" s="27" t="n">
        <v>5</v>
      </c>
    </row>
    <row r="1627" customFormat="false" ht="15" hidden="false" customHeight="false" outlineLevel="0" collapsed="false">
      <c r="A1627" s="30" t="s">
        <v>3189</v>
      </c>
      <c r="B1627" s="30" t="s">
        <v>2400</v>
      </c>
      <c r="C1627" s="30" t="n">
        <v>52</v>
      </c>
      <c r="D1627" s="30" t="s">
        <v>181</v>
      </c>
      <c r="E1627" s="31" t="n">
        <v>45654</v>
      </c>
      <c r="F1627" s="30" t="s">
        <v>1281</v>
      </c>
      <c r="G1627" s="31" t="n">
        <v>45655</v>
      </c>
      <c r="H1627" s="30" t="s">
        <v>206</v>
      </c>
      <c r="I1627" s="30" t="s">
        <v>300</v>
      </c>
      <c r="J1627" s="30" t="s">
        <v>469</v>
      </c>
      <c r="K1627" s="30" t="s">
        <v>156</v>
      </c>
      <c r="L1627" s="30" t="n">
        <v>34</v>
      </c>
      <c r="M1627" s="30" t="n">
        <v>52</v>
      </c>
      <c r="N1627" s="30" t="s">
        <v>186</v>
      </c>
      <c r="O1627" s="30" t="s">
        <v>139</v>
      </c>
      <c r="P1627" s="30" t="s">
        <v>129</v>
      </c>
      <c r="Q1627" s="32" t="n">
        <v>3405.09</v>
      </c>
      <c r="R1627" s="30" t="s">
        <v>130</v>
      </c>
      <c r="S1627" s="30" t="s">
        <v>223</v>
      </c>
      <c r="T1627" s="30"/>
    </row>
    <row r="1628" customFormat="false" ht="15" hidden="false" customHeight="false" outlineLevel="0" collapsed="false">
      <c r="A1628" s="27" t="s">
        <v>3190</v>
      </c>
      <c r="B1628" s="27" t="s">
        <v>3191</v>
      </c>
      <c r="C1628" s="27" t="n">
        <v>40</v>
      </c>
      <c r="D1628" s="27" t="s">
        <v>181</v>
      </c>
      <c r="E1628" s="28" t="n">
        <v>45445</v>
      </c>
      <c r="F1628" s="27" t="s">
        <v>458</v>
      </c>
      <c r="G1628" s="28" t="n">
        <v>45447</v>
      </c>
      <c r="H1628" s="27" t="s">
        <v>206</v>
      </c>
      <c r="I1628" s="27" t="s">
        <v>300</v>
      </c>
      <c r="J1628" s="27" t="s">
        <v>615</v>
      </c>
      <c r="K1628" s="27" t="s">
        <v>126</v>
      </c>
      <c r="L1628" s="27" t="n">
        <v>31</v>
      </c>
      <c r="M1628" s="27" t="n">
        <v>54</v>
      </c>
      <c r="N1628" s="27" t="s">
        <v>127</v>
      </c>
      <c r="O1628" s="27" t="s">
        <v>139</v>
      </c>
      <c r="P1628" s="27" t="s">
        <v>129</v>
      </c>
      <c r="Q1628" s="29" t="n">
        <v>6926.77</v>
      </c>
      <c r="R1628" s="27" t="s">
        <v>130</v>
      </c>
      <c r="S1628" s="27" t="s">
        <v>131</v>
      </c>
      <c r="T1628" s="27" t="n">
        <v>4</v>
      </c>
    </row>
    <row r="1629" customFormat="false" ht="15" hidden="false" customHeight="false" outlineLevel="0" collapsed="false">
      <c r="A1629" s="30" t="s">
        <v>3192</v>
      </c>
      <c r="B1629" s="30" t="s">
        <v>2074</v>
      </c>
      <c r="C1629" s="30" t="n">
        <v>37</v>
      </c>
      <c r="D1629" s="30" t="s">
        <v>121</v>
      </c>
      <c r="E1629" s="31" t="n">
        <v>45625</v>
      </c>
      <c r="F1629" s="30" t="s">
        <v>341</v>
      </c>
      <c r="G1629" s="31" t="n">
        <v>45626</v>
      </c>
      <c r="H1629" s="30" t="s">
        <v>242</v>
      </c>
      <c r="I1629" s="30" t="s">
        <v>466</v>
      </c>
      <c r="J1629" s="30" t="s">
        <v>316</v>
      </c>
      <c r="K1629" s="30" t="s">
        <v>138</v>
      </c>
      <c r="L1629" s="30" t="n">
        <v>63</v>
      </c>
      <c r="M1629" s="30" t="n">
        <v>28</v>
      </c>
      <c r="N1629" s="30" t="s">
        <v>127</v>
      </c>
      <c r="O1629" s="30" t="s">
        <v>128</v>
      </c>
      <c r="P1629" s="30" t="s">
        <v>140</v>
      </c>
      <c r="Q1629" s="32" t="n">
        <v>1012.56</v>
      </c>
      <c r="R1629" s="30" t="s">
        <v>268</v>
      </c>
      <c r="S1629" s="30" t="s">
        <v>164</v>
      </c>
      <c r="T1629" s="30" t="n">
        <v>3</v>
      </c>
    </row>
    <row r="1630" customFormat="false" ht="15" hidden="false" customHeight="false" outlineLevel="0" collapsed="false">
      <c r="A1630" s="27" t="s">
        <v>3193</v>
      </c>
      <c r="B1630" s="27" t="s">
        <v>1415</v>
      </c>
      <c r="C1630" s="27" t="n">
        <v>8</v>
      </c>
      <c r="D1630" s="27" t="s">
        <v>181</v>
      </c>
      <c r="E1630" s="28" t="n">
        <v>45437</v>
      </c>
      <c r="F1630" s="27" t="s">
        <v>698</v>
      </c>
      <c r="G1630" s="28" t="n">
        <v>45440</v>
      </c>
      <c r="H1630" s="27" t="s">
        <v>146</v>
      </c>
      <c r="I1630" s="27" t="s">
        <v>176</v>
      </c>
      <c r="J1630" s="27" t="s">
        <v>177</v>
      </c>
      <c r="K1630" s="27" t="s">
        <v>156</v>
      </c>
      <c r="L1630" s="27" t="n">
        <v>74</v>
      </c>
      <c r="M1630" s="27" t="n">
        <v>76</v>
      </c>
      <c r="N1630" s="27" t="s">
        <v>127</v>
      </c>
      <c r="O1630" s="27" t="s">
        <v>128</v>
      </c>
      <c r="P1630" s="27" t="s">
        <v>129</v>
      </c>
      <c r="Q1630" s="29" t="n">
        <v>3405.14</v>
      </c>
      <c r="R1630" s="27" t="s">
        <v>130</v>
      </c>
      <c r="S1630" s="27" t="s">
        <v>151</v>
      </c>
      <c r="T1630" s="27" t="n">
        <v>4</v>
      </c>
    </row>
    <row r="1631" customFormat="false" ht="15" hidden="false" customHeight="false" outlineLevel="0" collapsed="false">
      <c r="A1631" s="30" t="s">
        <v>3194</v>
      </c>
      <c r="B1631" s="30" t="s">
        <v>1110</v>
      </c>
      <c r="C1631" s="30" t="n">
        <v>46</v>
      </c>
      <c r="D1631" s="30" t="s">
        <v>121</v>
      </c>
      <c r="E1631" s="31" t="n">
        <v>45319</v>
      </c>
      <c r="F1631" s="30" t="s">
        <v>1026</v>
      </c>
      <c r="G1631" s="31" t="n">
        <v>45322</v>
      </c>
      <c r="H1631" s="30" t="s">
        <v>242</v>
      </c>
      <c r="I1631" s="30" t="s">
        <v>243</v>
      </c>
      <c r="J1631" s="30" t="s">
        <v>316</v>
      </c>
      <c r="K1631" s="30" t="s">
        <v>156</v>
      </c>
      <c r="L1631" s="30" t="n">
        <v>24</v>
      </c>
      <c r="M1631" s="30" t="n">
        <v>59</v>
      </c>
      <c r="N1631" s="30" t="s">
        <v>127</v>
      </c>
      <c r="O1631" s="30" t="s">
        <v>128</v>
      </c>
      <c r="P1631" s="30" t="s">
        <v>187</v>
      </c>
      <c r="Q1631" s="32" t="n">
        <v>4663.52</v>
      </c>
      <c r="R1631" s="30" t="s">
        <v>130</v>
      </c>
      <c r="S1631" s="30" t="s">
        <v>141</v>
      </c>
      <c r="T1631" s="30" t="n">
        <v>5</v>
      </c>
    </row>
    <row r="1632" customFormat="false" ht="15" hidden="false" customHeight="false" outlineLevel="0" collapsed="false">
      <c r="A1632" s="27" t="s">
        <v>3195</v>
      </c>
      <c r="B1632" s="27" t="s">
        <v>3196</v>
      </c>
      <c r="C1632" s="27" t="n">
        <v>46</v>
      </c>
      <c r="D1632" s="27" t="s">
        <v>181</v>
      </c>
      <c r="E1632" s="28" t="n">
        <v>45435</v>
      </c>
      <c r="F1632" s="27" t="s">
        <v>494</v>
      </c>
      <c r="G1632" s="28" t="n">
        <v>45436</v>
      </c>
      <c r="H1632" s="27" t="s">
        <v>168</v>
      </c>
      <c r="I1632" s="27" t="s">
        <v>196</v>
      </c>
      <c r="J1632" s="27" t="s">
        <v>191</v>
      </c>
      <c r="K1632" s="27" t="s">
        <v>156</v>
      </c>
      <c r="L1632" s="27" t="n">
        <v>30</v>
      </c>
      <c r="M1632" s="27" t="n">
        <v>72</v>
      </c>
      <c r="N1632" s="27" t="s">
        <v>186</v>
      </c>
      <c r="O1632" s="27" t="s">
        <v>139</v>
      </c>
      <c r="P1632" s="27" t="s">
        <v>187</v>
      </c>
      <c r="Q1632" s="29" t="n">
        <v>4608.1</v>
      </c>
      <c r="R1632" s="27" t="s">
        <v>268</v>
      </c>
      <c r="S1632" s="27" t="s">
        <v>197</v>
      </c>
      <c r="T1632" s="27" t="n">
        <v>3</v>
      </c>
    </row>
    <row r="1633" customFormat="false" ht="15" hidden="false" customHeight="false" outlineLevel="0" collapsed="false">
      <c r="A1633" s="30" t="s">
        <v>3197</v>
      </c>
      <c r="B1633" s="30" t="s">
        <v>2948</v>
      </c>
      <c r="C1633" s="30" t="n">
        <v>20</v>
      </c>
      <c r="D1633" s="30" t="s">
        <v>181</v>
      </c>
      <c r="E1633" s="31" t="n">
        <v>45450</v>
      </c>
      <c r="F1633" s="30" t="s">
        <v>527</v>
      </c>
      <c r="G1633" s="31" t="n">
        <v>45455</v>
      </c>
      <c r="H1633" s="30" t="s">
        <v>206</v>
      </c>
      <c r="I1633" s="30" t="s">
        <v>300</v>
      </c>
      <c r="J1633" s="30" t="s">
        <v>233</v>
      </c>
      <c r="K1633" s="30" t="s">
        <v>202</v>
      </c>
      <c r="L1633" s="30" t="n">
        <v>7</v>
      </c>
      <c r="M1633" s="30" t="n">
        <v>140</v>
      </c>
      <c r="N1633" s="30" t="s">
        <v>186</v>
      </c>
      <c r="O1633" s="30" t="s">
        <v>171</v>
      </c>
      <c r="P1633" s="30" t="s">
        <v>129</v>
      </c>
      <c r="Q1633" s="32" t="n">
        <v>17483.26</v>
      </c>
      <c r="R1633" s="30" t="s">
        <v>268</v>
      </c>
      <c r="S1633" s="30" t="s">
        <v>164</v>
      </c>
      <c r="T1633" s="30" t="n">
        <v>4</v>
      </c>
    </row>
    <row r="1634" customFormat="false" ht="15" hidden="false" customHeight="false" outlineLevel="0" collapsed="false">
      <c r="A1634" s="27" t="s">
        <v>3198</v>
      </c>
      <c r="B1634" s="27" t="s">
        <v>2405</v>
      </c>
      <c r="C1634" s="27" t="n">
        <v>6</v>
      </c>
      <c r="D1634" s="27" t="s">
        <v>181</v>
      </c>
      <c r="E1634" s="28" t="n">
        <v>45576</v>
      </c>
      <c r="F1634" s="27" t="s">
        <v>576</v>
      </c>
      <c r="G1634" s="28" t="n">
        <v>45578</v>
      </c>
      <c r="H1634" s="27" t="s">
        <v>183</v>
      </c>
      <c r="I1634" s="27" t="s">
        <v>212</v>
      </c>
      <c r="J1634" s="27" t="s">
        <v>411</v>
      </c>
      <c r="K1634" s="27" t="s">
        <v>156</v>
      </c>
      <c r="L1634" s="27" t="n">
        <v>30</v>
      </c>
      <c r="M1634" s="27" t="n">
        <v>54</v>
      </c>
      <c r="N1634" s="27" t="s">
        <v>186</v>
      </c>
      <c r="O1634" s="27" t="s">
        <v>128</v>
      </c>
      <c r="P1634" s="27" t="s">
        <v>150</v>
      </c>
      <c r="Q1634" s="29"/>
      <c r="R1634" s="27" t="s">
        <v>130</v>
      </c>
      <c r="S1634" s="27" t="s">
        <v>197</v>
      </c>
      <c r="T1634" s="27" t="n">
        <v>3</v>
      </c>
    </row>
    <row r="1635" customFormat="false" ht="15" hidden="false" customHeight="false" outlineLevel="0" collapsed="false">
      <c r="A1635" s="30" t="s">
        <v>3199</v>
      </c>
      <c r="B1635" s="30" t="s">
        <v>2056</v>
      </c>
      <c r="C1635" s="30" t="n">
        <v>8</v>
      </c>
      <c r="D1635" s="30" t="s">
        <v>181</v>
      </c>
      <c r="E1635" s="31" t="n">
        <v>45431</v>
      </c>
      <c r="F1635" s="30" t="s">
        <v>429</v>
      </c>
      <c r="G1635" s="31" t="n">
        <v>45431</v>
      </c>
      <c r="H1635" s="30" t="s">
        <v>206</v>
      </c>
      <c r="I1635" s="30" t="s">
        <v>207</v>
      </c>
      <c r="J1635" s="30" t="s">
        <v>208</v>
      </c>
      <c r="K1635" s="30" t="s">
        <v>138</v>
      </c>
      <c r="L1635" s="30" t="n">
        <v>32</v>
      </c>
      <c r="M1635" s="30" t="n">
        <v>17</v>
      </c>
      <c r="N1635" s="30" t="s">
        <v>127</v>
      </c>
      <c r="O1635" s="30" t="s">
        <v>139</v>
      </c>
      <c r="P1635" s="30" t="s">
        <v>140</v>
      </c>
      <c r="Q1635" s="32" t="n">
        <v>1428.71</v>
      </c>
      <c r="R1635" s="30" t="s">
        <v>130</v>
      </c>
      <c r="S1635" s="30" t="s">
        <v>192</v>
      </c>
      <c r="T1635" s="30" t="n">
        <v>5</v>
      </c>
    </row>
    <row r="1636" customFormat="false" ht="15" hidden="false" customHeight="false" outlineLevel="0" collapsed="false">
      <c r="A1636" s="27" t="s">
        <v>3200</v>
      </c>
      <c r="B1636" s="27" t="s">
        <v>1693</v>
      </c>
      <c r="C1636" s="27" t="n">
        <v>62</v>
      </c>
      <c r="D1636" s="27" t="s">
        <v>181</v>
      </c>
      <c r="E1636" s="28" t="n">
        <v>45376</v>
      </c>
      <c r="F1636" s="27" t="s">
        <v>800</v>
      </c>
      <c r="G1636" s="28" t="n">
        <v>45376</v>
      </c>
      <c r="H1636" s="27" t="s">
        <v>206</v>
      </c>
      <c r="I1636" s="27" t="s">
        <v>300</v>
      </c>
      <c r="J1636" s="27" t="s">
        <v>233</v>
      </c>
      <c r="K1636" s="27" t="s">
        <v>138</v>
      </c>
      <c r="L1636" s="27" t="n">
        <v>67</v>
      </c>
      <c r="M1636" s="27" t="n">
        <v>25</v>
      </c>
      <c r="N1636" s="27" t="s">
        <v>127</v>
      </c>
      <c r="O1636" s="27" t="s">
        <v>171</v>
      </c>
      <c r="P1636" s="27" t="s">
        <v>150</v>
      </c>
      <c r="Q1636" s="29" t="n">
        <v>2111.52</v>
      </c>
      <c r="R1636" s="27" t="s">
        <v>130</v>
      </c>
      <c r="S1636" s="27" t="s">
        <v>178</v>
      </c>
      <c r="T1636" s="27" t="n">
        <v>3</v>
      </c>
    </row>
    <row r="1637" customFormat="false" ht="15" hidden="false" customHeight="false" outlineLevel="0" collapsed="false">
      <c r="A1637" s="30" t="s">
        <v>3201</v>
      </c>
      <c r="B1637" s="30" t="s">
        <v>3202</v>
      </c>
      <c r="C1637" s="30" t="n">
        <v>54</v>
      </c>
      <c r="D1637" s="30" t="s">
        <v>121</v>
      </c>
      <c r="E1637" s="31" t="n">
        <v>45360</v>
      </c>
      <c r="F1637" s="30" t="s">
        <v>1389</v>
      </c>
      <c r="G1637" s="31" t="n">
        <v>45370</v>
      </c>
      <c r="H1637" s="30" t="s">
        <v>146</v>
      </c>
      <c r="I1637" s="30" t="s">
        <v>147</v>
      </c>
      <c r="J1637" s="30" t="s">
        <v>222</v>
      </c>
      <c r="K1637" s="30" t="s">
        <v>202</v>
      </c>
      <c r="L1637" s="30" t="n">
        <v>2</v>
      </c>
      <c r="M1637" s="30" t="n">
        <v>66</v>
      </c>
      <c r="N1637" s="30" t="s">
        <v>186</v>
      </c>
      <c r="O1637" s="30" t="s">
        <v>128</v>
      </c>
      <c r="P1637" s="30" t="s">
        <v>187</v>
      </c>
      <c r="Q1637" s="32" t="n">
        <v>16872.27</v>
      </c>
      <c r="R1637" s="30" t="s">
        <v>130</v>
      </c>
      <c r="S1637" s="30" t="s">
        <v>131</v>
      </c>
      <c r="T1637" s="30" t="n">
        <v>4</v>
      </c>
    </row>
    <row r="1638" customFormat="false" ht="15" hidden="false" customHeight="false" outlineLevel="0" collapsed="false">
      <c r="A1638" s="27" t="s">
        <v>3203</v>
      </c>
      <c r="B1638" s="27" t="s">
        <v>3204</v>
      </c>
      <c r="C1638" s="27" t="n">
        <v>39</v>
      </c>
      <c r="D1638" s="27" t="s">
        <v>181</v>
      </c>
      <c r="E1638" s="28" t="n">
        <v>45567</v>
      </c>
      <c r="F1638" s="27" t="s">
        <v>669</v>
      </c>
      <c r="G1638" s="28" t="n">
        <v>45567</v>
      </c>
      <c r="H1638" s="27" t="s">
        <v>123</v>
      </c>
      <c r="I1638" s="27" t="s">
        <v>155</v>
      </c>
      <c r="J1638" s="27" t="s">
        <v>418</v>
      </c>
      <c r="K1638" s="27" t="s">
        <v>138</v>
      </c>
      <c r="L1638" s="27" t="n">
        <v>87</v>
      </c>
      <c r="M1638" s="27" t="n">
        <v>20</v>
      </c>
      <c r="N1638" s="27" t="s">
        <v>127</v>
      </c>
      <c r="O1638" s="27" t="s">
        <v>171</v>
      </c>
      <c r="P1638" s="27" t="s">
        <v>140</v>
      </c>
      <c r="Q1638" s="29" t="n">
        <v>1191.69</v>
      </c>
      <c r="R1638" s="27" t="s">
        <v>130</v>
      </c>
      <c r="S1638" s="27" t="s">
        <v>223</v>
      </c>
      <c r="T1638" s="27" t="n">
        <v>5</v>
      </c>
    </row>
    <row r="1639" customFormat="false" ht="15" hidden="false" customHeight="false" outlineLevel="0" collapsed="false">
      <c r="A1639" s="30" t="s">
        <v>1383</v>
      </c>
      <c r="B1639" s="30" t="s">
        <v>1262</v>
      </c>
      <c r="C1639" s="30" t="n">
        <v>10</v>
      </c>
      <c r="D1639" s="30" t="s">
        <v>181</v>
      </c>
      <c r="E1639" s="31" t="n">
        <v>45505</v>
      </c>
      <c r="F1639" s="30" t="s">
        <v>1384</v>
      </c>
      <c r="G1639" s="31" t="n">
        <v>45505</v>
      </c>
      <c r="H1639" s="30" t="s">
        <v>236</v>
      </c>
      <c r="I1639" s="30" t="s">
        <v>323</v>
      </c>
      <c r="J1639" s="30" t="s">
        <v>287</v>
      </c>
      <c r="K1639" s="30" t="s">
        <v>138</v>
      </c>
      <c r="L1639" s="30" t="n">
        <v>86</v>
      </c>
      <c r="M1639" s="30" t="n">
        <v>42</v>
      </c>
      <c r="N1639" s="30" t="s">
        <v>127</v>
      </c>
      <c r="O1639" s="30" t="s">
        <v>128</v>
      </c>
      <c r="P1639" s="30" t="s">
        <v>140</v>
      </c>
      <c r="Q1639" s="32" t="n">
        <v>1061.23</v>
      </c>
      <c r="R1639" s="30" t="s">
        <v>130</v>
      </c>
      <c r="S1639" s="30" t="s">
        <v>141</v>
      </c>
      <c r="T1639" s="30" t="n">
        <v>3</v>
      </c>
    </row>
    <row r="1640" customFormat="false" ht="15" hidden="false" customHeight="false" outlineLevel="0" collapsed="false">
      <c r="A1640" s="27" t="s">
        <v>3205</v>
      </c>
      <c r="B1640" s="27" t="s">
        <v>855</v>
      </c>
      <c r="C1640" s="27" t="n">
        <v>43</v>
      </c>
      <c r="D1640" s="27" t="s">
        <v>181</v>
      </c>
      <c r="E1640" s="28" t="n">
        <v>45599</v>
      </c>
      <c r="F1640" s="27" t="s">
        <v>601</v>
      </c>
      <c r="G1640" s="28" t="n">
        <v>45600</v>
      </c>
      <c r="H1640" s="27" t="s">
        <v>236</v>
      </c>
      <c r="I1640" s="27" t="s">
        <v>237</v>
      </c>
      <c r="J1640" s="27" t="s">
        <v>455</v>
      </c>
      <c r="K1640" s="27" t="s">
        <v>138</v>
      </c>
      <c r="L1640" s="27" t="n">
        <v>24</v>
      </c>
      <c r="M1640" s="27" t="n">
        <v>38</v>
      </c>
      <c r="N1640" s="27" t="s">
        <v>127</v>
      </c>
      <c r="O1640" s="27" t="s">
        <v>149</v>
      </c>
      <c r="P1640" s="27" t="s">
        <v>150</v>
      </c>
      <c r="Q1640" s="29" t="n">
        <v>2293.21</v>
      </c>
      <c r="R1640" s="27" t="s">
        <v>130</v>
      </c>
      <c r="S1640" s="27" t="s">
        <v>192</v>
      </c>
      <c r="T1640" s="27" t="n">
        <v>5</v>
      </c>
    </row>
    <row r="1641" customFormat="false" ht="15" hidden="false" customHeight="false" outlineLevel="0" collapsed="false">
      <c r="A1641" s="30" t="s">
        <v>3206</v>
      </c>
      <c r="B1641" s="30" t="s">
        <v>3207</v>
      </c>
      <c r="C1641" s="30"/>
      <c r="D1641" s="30" t="s">
        <v>121</v>
      </c>
      <c r="E1641" s="31" t="n">
        <v>45541</v>
      </c>
      <c r="F1641" s="30" t="s">
        <v>350</v>
      </c>
      <c r="G1641" s="31" t="n">
        <v>45545</v>
      </c>
      <c r="H1641" s="30" t="s">
        <v>236</v>
      </c>
      <c r="I1641" s="30" t="s">
        <v>266</v>
      </c>
      <c r="J1641" s="30" t="s">
        <v>267</v>
      </c>
      <c r="K1641" s="30" t="s">
        <v>126</v>
      </c>
      <c r="L1641" s="30" t="n">
        <v>12</v>
      </c>
      <c r="M1641" s="30" t="n">
        <v>79</v>
      </c>
      <c r="N1641" s="30" t="s">
        <v>186</v>
      </c>
      <c r="O1641" s="30" t="s">
        <v>128</v>
      </c>
      <c r="P1641" s="30" t="s">
        <v>187</v>
      </c>
      <c r="Q1641" s="32" t="n">
        <v>7135.3</v>
      </c>
      <c r="R1641" s="30" t="s">
        <v>130</v>
      </c>
      <c r="S1641" s="30" t="s">
        <v>151</v>
      </c>
      <c r="T1641" s="30" t="n">
        <v>4</v>
      </c>
    </row>
    <row r="1642" customFormat="false" ht="15" hidden="false" customHeight="false" outlineLevel="0" collapsed="false">
      <c r="A1642" s="27" t="s">
        <v>3208</v>
      </c>
      <c r="B1642" s="27" t="s">
        <v>3209</v>
      </c>
      <c r="C1642" s="27"/>
      <c r="D1642" s="27" t="s">
        <v>181</v>
      </c>
      <c r="E1642" s="28" t="n">
        <v>45519</v>
      </c>
      <c r="F1642" s="27" t="s">
        <v>762</v>
      </c>
      <c r="G1642" s="28" t="n">
        <v>45520</v>
      </c>
      <c r="H1642" s="27" t="s">
        <v>161</v>
      </c>
      <c r="I1642" s="27" t="s">
        <v>538</v>
      </c>
      <c r="J1642" s="27" t="s">
        <v>385</v>
      </c>
      <c r="K1642" s="27" t="s">
        <v>138</v>
      </c>
      <c r="L1642" s="27" t="n">
        <v>51</v>
      </c>
      <c r="M1642" s="27" t="n">
        <v>37</v>
      </c>
      <c r="N1642" s="27" t="s">
        <v>127</v>
      </c>
      <c r="O1642" s="27" t="s">
        <v>139</v>
      </c>
      <c r="P1642" s="27" t="s">
        <v>129</v>
      </c>
      <c r="Q1642" s="29" t="n">
        <v>2379.59</v>
      </c>
      <c r="R1642" s="27" t="s">
        <v>130</v>
      </c>
      <c r="S1642" s="27" t="s">
        <v>178</v>
      </c>
      <c r="T1642" s="27" t="n">
        <v>5</v>
      </c>
    </row>
    <row r="1643" customFormat="false" ht="15" hidden="false" customHeight="false" outlineLevel="0" collapsed="false">
      <c r="A1643" s="30" t="s">
        <v>3210</v>
      </c>
      <c r="B1643" s="30" t="s">
        <v>1467</v>
      </c>
      <c r="C1643" s="30" t="n">
        <v>38</v>
      </c>
      <c r="D1643" s="30" t="s">
        <v>359</v>
      </c>
      <c r="E1643" s="31" t="n">
        <v>45505</v>
      </c>
      <c r="F1643" s="30" t="s">
        <v>475</v>
      </c>
      <c r="G1643" s="31" t="n">
        <v>45511</v>
      </c>
      <c r="H1643" s="30" t="s">
        <v>242</v>
      </c>
      <c r="I1643" s="30" t="s">
        <v>243</v>
      </c>
      <c r="J1643" s="30" t="s">
        <v>363</v>
      </c>
      <c r="K1643" s="30" t="s">
        <v>202</v>
      </c>
      <c r="L1643" s="30" t="n">
        <v>7</v>
      </c>
      <c r="M1643" s="30" t="n">
        <v>99</v>
      </c>
      <c r="N1643" s="30" t="s">
        <v>186</v>
      </c>
      <c r="O1643" s="30" t="s">
        <v>171</v>
      </c>
      <c r="P1643" s="30" t="s">
        <v>129</v>
      </c>
      <c r="Q1643" s="32" t="n">
        <v>16930.52</v>
      </c>
      <c r="R1643" s="30" t="s">
        <v>172</v>
      </c>
      <c r="S1643" s="30" t="s">
        <v>131</v>
      </c>
      <c r="T1643" s="30" t="n">
        <v>3</v>
      </c>
    </row>
    <row r="1644" customFormat="false" ht="15" hidden="false" customHeight="false" outlineLevel="0" collapsed="false">
      <c r="A1644" s="27" t="s">
        <v>3211</v>
      </c>
      <c r="B1644" s="27" t="s">
        <v>2933</v>
      </c>
      <c r="C1644" s="27" t="n">
        <v>48</v>
      </c>
      <c r="D1644" s="27" t="s">
        <v>121</v>
      </c>
      <c r="E1644" s="28" t="n">
        <v>45604</v>
      </c>
      <c r="F1644" s="27" t="s">
        <v>961</v>
      </c>
      <c r="G1644" s="28" t="n">
        <v>45604</v>
      </c>
      <c r="H1644" s="27" t="s">
        <v>242</v>
      </c>
      <c r="I1644" s="27" t="s">
        <v>466</v>
      </c>
      <c r="J1644" s="27" t="s">
        <v>363</v>
      </c>
      <c r="K1644" s="27" t="s">
        <v>138</v>
      </c>
      <c r="L1644" s="27" t="n">
        <v>87</v>
      </c>
      <c r="M1644" s="27" t="n">
        <v>20</v>
      </c>
      <c r="N1644" s="27" t="s">
        <v>186</v>
      </c>
      <c r="O1644" s="27" t="s">
        <v>149</v>
      </c>
      <c r="P1644" s="27" t="s">
        <v>150</v>
      </c>
      <c r="Q1644" s="29" t="n">
        <v>2390.43</v>
      </c>
      <c r="R1644" s="27" t="s">
        <v>130</v>
      </c>
      <c r="S1644" s="27" t="s">
        <v>164</v>
      </c>
      <c r="T1644" s="27" t="n">
        <v>5</v>
      </c>
    </row>
    <row r="1645" customFormat="false" ht="15" hidden="false" customHeight="false" outlineLevel="0" collapsed="false">
      <c r="A1645" s="30" t="s">
        <v>3212</v>
      </c>
      <c r="B1645" s="30" t="s">
        <v>3213</v>
      </c>
      <c r="C1645" s="30" t="n">
        <v>60</v>
      </c>
      <c r="D1645" s="30" t="s">
        <v>181</v>
      </c>
      <c r="E1645" s="31" t="n">
        <v>45439</v>
      </c>
      <c r="F1645" s="30" t="s">
        <v>231</v>
      </c>
      <c r="G1645" s="31" t="n">
        <v>45439</v>
      </c>
      <c r="H1645" s="30" t="s">
        <v>123</v>
      </c>
      <c r="I1645" s="30" t="s">
        <v>155</v>
      </c>
      <c r="J1645" s="30" t="s">
        <v>508</v>
      </c>
      <c r="K1645" s="30" t="s">
        <v>138</v>
      </c>
      <c r="L1645" s="30" t="n">
        <v>45</v>
      </c>
      <c r="M1645" s="30" t="n">
        <v>28</v>
      </c>
      <c r="N1645" s="30" t="s">
        <v>127</v>
      </c>
      <c r="O1645" s="30" t="s">
        <v>128</v>
      </c>
      <c r="P1645" s="30" t="s">
        <v>140</v>
      </c>
      <c r="Q1645" s="32" t="n">
        <v>2536.82</v>
      </c>
      <c r="R1645" s="30" t="s">
        <v>130</v>
      </c>
      <c r="S1645" s="30" t="s">
        <v>164</v>
      </c>
      <c r="T1645" s="30" t="n">
        <v>4</v>
      </c>
    </row>
    <row r="1646" customFormat="false" ht="15" hidden="false" customHeight="false" outlineLevel="0" collapsed="false">
      <c r="A1646" s="27" t="s">
        <v>3214</v>
      </c>
      <c r="B1646" s="27" t="s">
        <v>3215</v>
      </c>
      <c r="C1646" s="27" t="n">
        <v>59</v>
      </c>
      <c r="D1646" s="27" t="s">
        <v>121</v>
      </c>
      <c r="E1646" s="28" t="n">
        <v>45534</v>
      </c>
      <c r="F1646" s="27" t="s">
        <v>261</v>
      </c>
      <c r="G1646" s="28" t="n">
        <v>45534</v>
      </c>
      <c r="H1646" s="27" t="s">
        <v>236</v>
      </c>
      <c r="I1646" s="27" t="s">
        <v>237</v>
      </c>
      <c r="J1646" s="27" t="s">
        <v>375</v>
      </c>
      <c r="K1646" s="27" t="s">
        <v>138</v>
      </c>
      <c r="L1646" s="27" t="n">
        <v>64</v>
      </c>
      <c r="M1646" s="27" t="n">
        <v>19</v>
      </c>
      <c r="N1646" s="27" t="s">
        <v>127</v>
      </c>
      <c r="O1646" s="27" t="s">
        <v>171</v>
      </c>
      <c r="P1646" s="27" t="s">
        <v>150</v>
      </c>
      <c r="Q1646" s="29" t="n">
        <v>990.49</v>
      </c>
      <c r="R1646" s="27" t="s">
        <v>130</v>
      </c>
      <c r="S1646" s="27" t="s">
        <v>335</v>
      </c>
      <c r="T1646" s="27" t="n">
        <v>3</v>
      </c>
    </row>
    <row r="1647" customFormat="false" ht="15" hidden="false" customHeight="false" outlineLevel="0" collapsed="false">
      <c r="A1647" s="30" t="s">
        <v>3216</v>
      </c>
      <c r="B1647" s="30" t="s">
        <v>1587</v>
      </c>
      <c r="C1647" s="30" t="n">
        <v>26</v>
      </c>
      <c r="D1647" s="30" t="s">
        <v>121</v>
      </c>
      <c r="E1647" s="31" t="n">
        <v>45431</v>
      </c>
      <c r="F1647" s="30" t="s">
        <v>764</v>
      </c>
      <c r="G1647" s="31" t="n">
        <v>45434</v>
      </c>
      <c r="H1647" s="30" t="s">
        <v>183</v>
      </c>
      <c r="I1647" s="30" t="s">
        <v>430</v>
      </c>
      <c r="J1647" s="30" t="s">
        <v>476</v>
      </c>
      <c r="K1647" s="30" t="s">
        <v>156</v>
      </c>
      <c r="L1647" s="30" t="n">
        <v>44</v>
      </c>
      <c r="M1647" s="30" t="n">
        <v>34</v>
      </c>
      <c r="N1647" s="30" t="s">
        <v>127</v>
      </c>
      <c r="O1647" s="30" t="s">
        <v>128</v>
      </c>
      <c r="P1647" s="30" t="s">
        <v>129</v>
      </c>
      <c r="Q1647" s="32" t="n">
        <v>3792.93</v>
      </c>
      <c r="R1647" s="30" t="s">
        <v>268</v>
      </c>
      <c r="S1647" s="30" t="s">
        <v>151</v>
      </c>
      <c r="T1647" s="30" t="n">
        <v>3</v>
      </c>
    </row>
    <row r="1648" customFormat="false" ht="15" hidden="false" customHeight="false" outlineLevel="0" collapsed="false">
      <c r="A1648" s="27" t="s">
        <v>3217</v>
      </c>
      <c r="B1648" s="27" t="s">
        <v>3218</v>
      </c>
      <c r="C1648" s="27" t="n">
        <v>65</v>
      </c>
      <c r="D1648" s="27" t="s">
        <v>121</v>
      </c>
      <c r="E1648" s="28" t="n">
        <v>45362</v>
      </c>
      <c r="F1648" s="27" t="s">
        <v>860</v>
      </c>
      <c r="G1648" s="28" t="n">
        <v>45365</v>
      </c>
      <c r="H1648" s="27" t="s">
        <v>242</v>
      </c>
      <c r="I1648" s="27" t="s">
        <v>243</v>
      </c>
      <c r="J1648" s="27" t="s">
        <v>422</v>
      </c>
      <c r="K1648" s="27" t="s">
        <v>156</v>
      </c>
      <c r="L1648" s="27" t="n">
        <v>46</v>
      </c>
      <c r="M1648" s="27" t="n">
        <v>64</v>
      </c>
      <c r="N1648" s="27" t="s">
        <v>127</v>
      </c>
      <c r="O1648" s="27" t="s">
        <v>128</v>
      </c>
      <c r="P1648" s="27" t="s">
        <v>187</v>
      </c>
      <c r="Q1648" s="29" t="n">
        <v>4121.93</v>
      </c>
      <c r="R1648" s="27" t="s">
        <v>130</v>
      </c>
      <c r="S1648" s="27" t="s">
        <v>197</v>
      </c>
      <c r="T1648" s="27" t="n">
        <v>3</v>
      </c>
    </row>
    <row r="1649" customFormat="false" ht="15" hidden="false" customHeight="false" outlineLevel="0" collapsed="false">
      <c r="A1649" s="30" t="s">
        <v>3219</v>
      </c>
      <c r="B1649" s="30" t="s">
        <v>3220</v>
      </c>
      <c r="C1649" s="30" t="n">
        <v>60</v>
      </c>
      <c r="D1649" s="30" t="s">
        <v>121</v>
      </c>
      <c r="E1649" s="31" t="n">
        <v>45637</v>
      </c>
      <c r="F1649" s="30" t="s">
        <v>370</v>
      </c>
      <c r="G1649" s="31" t="n">
        <v>45638</v>
      </c>
      <c r="H1649" s="30" t="s">
        <v>183</v>
      </c>
      <c r="I1649" s="30" t="s">
        <v>212</v>
      </c>
      <c r="J1649" s="30" t="s">
        <v>431</v>
      </c>
      <c r="K1649" s="30" t="s">
        <v>156</v>
      </c>
      <c r="L1649" s="30" t="n">
        <v>67</v>
      </c>
      <c r="M1649" s="30" t="n">
        <v>85</v>
      </c>
      <c r="N1649" s="30" t="s">
        <v>127</v>
      </c>
      <c r="O1649" s="30" t="s">
        <v>128</v>
      </c>
      <c r="P1649" s="30" t="s">
        <v>187</v>
      </c>
      <c r="Q1649" s="32" t="n">
        <v>3898.8</v>
      </c>
      <c r="R1649" s="30" t="s">
        <v>130</v>
      </c>
      <c r="S1649" s="30" t="s">
        <v>164</v>
      </c>
      <c r="T1649" s="30" t="n">
        <v>4</v>
      </c>
    </row>
    <row r="1650" customFormat="false" ht="15" hidden="false" customHeight="false" outlineLevel="0" collapsed="false">
      <c r="A1650" s="27" t="s">
        <v>3221</v>
      </c>
      <c r="B1650" s="27" t="s">
        <v>1008</v>
      </c>
      <c r="C1650" s="27" t="n">
        <v>29</v>
      </c>
      <c r="D1650" s="27" t="s">
        <v>121</v>
      </c>
      <c r="E1650" s="28" t="n">
        <v>45630</v>
      </c>
      <c r="F1650" s="27" t="s">
        <v>638</v>
      </c>
      <c r="G1650" s="28" t="n">
        <v>45631</v>
      </c>
      <c r="H1650" s="27" t="s">
        <v>161</v>
      </c>
      <c r="I1650" s="27" t="s">
        <v>320</v>
      </c>
      <c r="J1650" s="27" t="s">
        <v>385</v>
      </c>
      <c r="K1650" s="27" t="s">
        <v>138</v>
      </c>
      <c r="L1650" s="27" t="n">
        <v>45</v>
      </c>
      <c r="M1650" s="27" t="n">
        <v>34</v>
      </c>
      <c r="N1650" s="27" t="s">
        <v>127</v>
      </c>
      <c r="O1650" s="27" t="s">
        <v>149</v>
      </c>
      <c r="P1650" s="27" t="s">
        <v>187</v>
      </c>
      <c r="Q1650" s="29" t="n">
        <v>1193.46</v>
      </c>
      <c r="R1650" s="27" t="s">
        <v>130</v>
      </c>
      <c r="S1650" s="27" t="s">
        <v>627</v>
      </c>
      <c r="T1650" s="27" t="n">
        <v>4</v>
      </c>
    </row>
    <row r="1651" customFormat="false" ht="15" hidden="false" customHeight="false" outlineLevel="0" collapsed="false">
      <c r="A1651" s="30" t="s">
        <v>3222</v>
      </c>
      <c r="B1651" s="30" t="s">
        <v>3223</v>
      </c>
      <c r="C1651" s="30" t="n">
        <v>16</v>
      </c>
      <c r="D1651" s="30" t="s">
        <v>121</v>
      </c>
      <c r="E1651" s="31" t="n">
        <v>45353</v>
      </c>
      <c r="F1651" s="30" t="s">
        <v>546</v>
      </c>
      <c r="G1651" s="31" t="n">
        <v>45356</v>
      </c>
      <c r="H1651" s="30" t="s">
        <v>217</v>
      </c>
      <c r="I1651" s="30" t="s">
        <v>344</v>
      </c>
      <c r="J1651" s="30" t="s">
        <v>218</v>
      </c>
      <c r="K1651" s="30" t="s">
        <v>156</v>
      </c>
      <c r="L1651" s="30" t="n">
        <v>55</v>
      </c>
      <c r="M1651" s="30" t="n">
        <v>60</v>
      </c>
      <c r="N1651" s="30" t="s">
        <v>127</v>
      </c>
      <c r="O1651" s="30" t="s">
        <v>149</v>
      </c>
      <c r="P1651" s="30" t="s">
        <v>140</v>
      </c>
      <c r="Q1651" s="32" t="n">
        <v>4456.54</v>
      </c>
      <c r="R1651" s="30" t="s">
        <v>172</v>
      </c>
      <c r="S1651" s="30" t="s">
        <v>178</v>
      </c>
      <c r="T1651" s="30" t="n">
        <v>4</v>
      </c>
    </row>
    <row r="1652" customFormat="false" ht="15" hidden="false" customHeight="false" outlineLevel="0" collapsed="false">
      <c r="A1652" s="27" t="s">
        <v>3224</v>
      </c>
      <c r="B1652" s="27" t="s">
        <v>1478</v>
      </c>
      <c r="C1652" s="27" t="n">
        <v>23</v>
      </c>
      <c r="D1652" s="27" t="s">
        <v>181</v>
      </c>
      <c r="E1652" s="28" t="n">
        <v>45615</v>
      </c>
      <c r="F1652" s="27" t="s">
        <v>378</v>
      </c>
      <c r="G1652" s="28" t="n">
        <v>45616</v>
      </c>
      <c r="H1652" s="27" t="s">
        <v>217</v>
      </c>
      <c r="I1652" s="27" t="s">
        <v>392</v>
      </c>
      <c r="J1652" s="27" t="s">
        <v>483</v>
      </c>
      <c r="K1652" s="27" t="s">
        <v>126</v>
      </c>
      <c r="L1652" s="27" t="n">
        <v>6</v>
      </c>
      <c r="M1652" s="27" t="n">
        <v>67</v>
      </c>
      <c r="N1652" s="27" t="s">
        <v>127</v>
      </c>
      <c r="O1652" s="27" t="s">
        <v>171</v>
      </c>
      <c r="P1652" s="27" t="s">
        <v>150</v>
      </c>
      <c r="Q1652" s="29" t="n">
        <v>6530.59</v>
      </c>
      <c r="R1652" s="27" t="s">
        <v>172</v>
      </c>
      <c r="S1652" s="27" t="s">
        <v>223</v>
      </c>
      <c r="T1652" s="27" t="n">
        <v>4</v>
      </c>
    </row>
    <row r="1653" customFormat="false" ht="15" hidden="false" customHeight="false" outlineLevel="0" collapsed="false">
      <c r="A1653" s="30" t="s">
        <v>3225</v>
      </c>
      <c r="B1653" s="30" t="s">
        <v>2260</v>
      </c>
      <c r="C1653" s="30" t="n">
        <v>32</v>
      </c>
      <c r="D1653" s="30" t="s">
        <v>181</v>
      </c>
      <c r="E1653" s="31" t="n">
        <v>45642</v>
      </c>
      <c r="F1653" s="30" t="s">
        <v>956</v>
      </c>
      <c r="G1653" s="31" t="n">
        <v>45643</v>
      </c>
      <c r="H1653" s="30" t="s">
        <v>242</v>
      </c>
      <c r="I1653" s="30" t="s">
        <v>315</v>
      </c>
      <c r="J1653" s="30" t="s">
        <v>244</v>
      </c>
      <c r="K1653" s="30" t="s">
        <v>138</v>
      </c>
      <c r="L1653" s="30" t="n">
        <v>40</v>
      </c>
      <c r="M1653" s="30" t="n">
        <v>17</v>
      </c>
      <c r="N1653" s="30" t="s">
        <v>127</v>
      </c>
      <c r="O1653" s="30" t="s">
        <v>149</v>
      </c>
      <c r="P1653" s="30" t="s">
        <v>129</v>
      </c>
      <c r="Q1653" s="32" t="n">
        <v>2406.94</v>
      </c>
      <c r="R1653" s="30" t="s">
        <v>130</v>
      </c>
      <c r="S1653" s="30" t="s">
        <v>192</v>
      </c>
      <c r="T1653" s="30" t="n">
        <v>5</v>
      </c>
    </row>
    <row r="1654" customFormat="false" ht="15" hidden="false" customHeight="false" outlineLevel="0" collapsed="false">
      <c r="A1654" s="27" t="s">
        <v>3226</v>
      </c>
      <c r="B1654" s="27" t="s">
        <v>758</v>
      </c>
      <c r="C1654" s="27" t="n">
        <v>49</v>
      </c>
      <c r="D1654" s="27" t="s">
        <v>121</v>
      </c>
      <c r="E1654" s="28" t="n">
        <v>45298</v>
      </c>
      <c r="F1654" s="27" t="s">
        <v>845</v>
      </c>
      <c r="G1654" s="28" t="n">
        <v>45298</v>
      </c>
      <c r="H1654" s="27" t="s">
        <v>206</v>
      </c>
      <c r="I1654" s="27" t="s">
        <v>207</v>
      </c>
      <c r="J1654" s="27" t="s">
        <v>469</v>
      </c>
      <c r="K1654" s="27" t="s">
        <v>138</v>
      </c>
      <c r="L1654" s="27" t="n">
        <v>36</v>
      </c>
      <c r="M1654" s="27" t="n">
        <v>39</v>
      </c>
      <c r="N1654" s="27" t="s">
        <v>127</v>
      </c>
      <c r="O1654" s="27" t="s">
        <v>171</v>
      </c>
      <c r="P1654" s="27" t="s">
        <v>140</v>
      </c>
      <c r="Q1654" s="29" t="n">
        <v>2160.32</v>
      </c>
      <c r="R1654" s="27" t="s">
        <v>130</v>
      </c>
      <c r="S1654" s="27" t="s">
        <v>164</v>
      </c>
      <c r="T1654" s="27" t="n">
        <v>5</v>
      </c>
    </row>
    <row r="1655" customFormat="false" ht="15" hidden="false" customHeight="false" outlineLevel="0" collapsed="false">
      <c r="A1655" s="30" t="s">
        <v>3227</v>
      </c>
      <c r="B1655" s="30" t="s">
        <v>420</v>
      </c>
      <c r="C1655" s="30" t="n">
        <v>41</v>
      </c>
      <c r="D1655" s="30" t="s">
        <v>181</v>
      </c>
      <c r="E1655" s="31" t="n">
        <v>45431</v>
      </c>
      <c r="F1655" s="30" t="s">
        <v>1320</v>
      </c>
      <c r="G1655" s="31" t="n">
        <v>45433</v>
      </c>
      <c r="H1655" s="30" t="s">
        <v>206</v>
      </c>
      <c r="I1655" s="30" t="s">
        <v>207</v>
      </c>
      <c r="J1655" s="30" t="s">
        <v>208</v>
      </c>
      <c r="K1655" s="30" t="s">
        <v>156</v>
      </c>
      <c r="L1655" s="30" t="n">
        <v>35</v>
      </c>
      <c r="M1655" s="30" t="n">
        <v>40</v>
      </c>
      <c r="N1655" s="30" t="s">
        <v>127</v>
      </c>
      <c r="O1655" s="30" t="s">
        <v>171</v>
      </c>
      <c r="P1655" s="30" t="s">
        <v>187</v>
      </c>
      <c r="Q1655" s="32" t="n">
        <v>2705.65</v>
      </c>
      <c r="R1655" s="30" t="s">
        <v>172</v>
      </c>
      <c r="S1655" s="30" t="s">
        <v>223</v>
      </c>
      <c r="T1655" s="30" t="n">
        <v>3</v>
      </c>
    </row>
    <row r="1656" customFormat="false" ht="15" hidden="false" customHeight="false" outlineLevel="0" collapsed="false">
      <c r="A1656" s="27" t="s">
        <v>3228</v>
      </c>
      <c r="B1656" s="27" t="s">
        <v>3229</v>
      </c>
      <c r="C1656" s="27" t="n">
        <v>6</v>
      </c>
      <c r="D1656" s="27" t="s">
        <v>181</v>
      </c>
      <c r="E1656" s="28" t="n">
        <v>45656</v>
      </c>
      <c r="F1656" s="27" t="s">
        <v>1084</v>
      </c>
      <c r="G1656" s="28" t="n">
        <v>45657</v>
      </c>
      <c r="H1656" s="27" t="s">
        <v>242</v>
      </c>
      <c r="I1656" s="27" t="s">
        <v>466</v>
      </c>
      <c r="J1656" s="27" t="s">
        <v>244</v>
      </c>
      <c r="K1656" s="27" t="s">
        <v>156</v>
      </c>
      <c r="L1656" s="27" t="n">
        <v>20</v>
      </c>
      <c r="M1656" s="27" t="n">
        <v>33</v>
      </c>
      <c r="N1656" s="27" t="s">
        <v>186</v>
      </c>
      <c r="O1656" s="27" t="s">
        <v>139</v>
      </c>
      <c r="P1656" s="27" t="s">
        <v>187</v>
      </c>
      <c r="Q1656" s="29" t="n">
        <v>4226.25</v>
      </c>
      <c r="R1656" s="27" t="s">
        <v>130</v>
      </c>
      <c r="S1656" s="27" t="s">
        <v>223</v>
      </c>
      <c r="T1656" s="27" t="n">
        <v>5</v>
      </c>
    </row>
    <row r="1657" customFormat="false" ht="15" hidden="false" customHeight="false" outlineLevel="0" collapsed="false">
      <c r="A1657" s="30" t="s">
        <v>3230</v>
      </c>
      <c r="B1657" s="30" t="s">
        <v>1063</v>
      </c>
      <c r="C1657" s="30" t="n">
        <v>41</v>
      </c>
      <c r="D1657" s="30" t="s">
        <v>144</v>
      </c>
      <c r="E1657" s="31" t="n">
        <v>45423</v>
      </c>
      <c r="F1657" s="30" t="s">
        <v>679</v>
      </c>
      <c r="G1657" s="31" t="n">
        <v>45423</v>
      </c>
      <c r="H1657" s="30" t="s">
        <v>135</v>
      </c>
      <c r="I1657" s="30" t="s">
        <v>278</v>
      </c>
      <c r="J1657" s="30" t="s">
        <v>262</v>
      </c>
      <c r="K1657" s="30" t="s">
        <v>156</v>
      </c>
      <c r="L1657" s="30" t="n">
        <v>37</v>
      </c>
      <c r="M1657" s="30" t="n">
        <v>36</v>
      </c>
      <c r="N1657" s="30" t="s">
        <v>186</v>
      </c>
      <c r="O1657" s="30"/>
      <c r="P1657" s="30" t="s">
        <v>187</v>
      </c>
      <c r="Q1657" s="32" t="n">
        <v>3013.96</v>
      </c>
      <c r="R1657" s="30" t="s">
        <v>130</v>
      </c>
      <c r="S1657" s="30" t="s">
        <v>151</v>
      </c>
      <c r="T1657" s="30" t="n">
        <v>5</v>
      </c>
    </row>
    <row r="1658" customFormat="false" ht="15" hidden="false" customHeight="false" outlineLevel="0" collapsed="false">
      <c r="A1658" s="27" t="s">
        <v>2447</v>
      </c>
      <c r="B1658" s="27" t="s">
        <v>2448</v>
      </c>
      <c r="C1658" s="27" t="n">
        <v>72</v>
      </c>
      <c r="D1658" s="27" t="s">
        <v>181</v>
      </c>
      <c r="E1658" s="28" t="n">
        <v>45452</v>
      </c>
      <c r="F1658" s="27" t="s">
        <v>1175</v>
      </c>
      <c r="G1658" s="28" t="n">
        <v>45452</v>
      </c>
      <c r="H1658" s="27" t="s">
        <v>161</v>
      </c>
      <c r="I1658" s="27" t="s">
        <v>538</v>
      </c>
      <c r="J1658" s="27" t="s">
        <v>258</v>
      </c>
      <c r="K1658" s="27" t="s">
        <v>138</v>
      </c>
      <c r="L1658" s="27" t="n">
        <v>38</v>
      </c>
      <c r="M1658" s="27" t="n">
        <v>23</v>
      </c>
      <c r="N1658" s="27" t="s">
        <v>127</v>
      </c>
      <c r="O1658" s="27" t="s">
        <v>139</v>
      </c>
      <c r="P1658" s="27" t="s">
        <v>150</v>
      </c>
      <c r="Q1658" s="29" t="n">
        <v>1080.56</v>
      </c>
      <c r="R1658" s="27" t="s">
        <v>130</v>
      </c>
      <c r="S1658" s="27" t="s">
        <v>131</v>
      </c>
      <c r="T1658" s="27" t="n">
        <v>4</v>
      </c>
    </row>
    <row r="1659" customFormat="false" ht="15" hidden="false" customHeight="false" outlineLevel="0" collapsed="false">
      <c r="A1659" s="30" t="s">
        <v>3231</v>
      </c>
      <c r="B1659" s="30" t="s">
        <v>3232</v>
      </c>
      <c r="C1659" s="30" t="n">
        <v>57</v>
      </c>
      <c r="D1659" s="30" t="s">
        <v>701</v>
      </c>
      <c r="E1659" s="31" t="n">
        <v>45539</v>
      </c>
      <c r="F1659" s="30" t="s">
        <v>919</v>
      </c>
      <c r="G1659" s="31" t="n">
        <v>45539</v>
      </c>
      <c r="H1659" s="30" t="s">
        <v>236</v>
      </c>
      <c r="I1659" s="30" t="s">
        <v>323</v>
      </c>
      <c r="J1659" s="30" t="s">
        <v>287</v>
      </c>
      <c r="K1659" s="30" t="s">
        <v>138</v>
      </c>
      <c r="L1659" s="30" t="n">
        <v>51</v>
      </c>
      <c r="M1659" s="30" t="n">
        <v>39</v>
      </c>
      <c r="N1659" s="30" t="s">
        <v>127</v>
      </c>
      <c r="O1659" s="30" t="s">
        <v>128</v>
      </c>
      <c r="P1659" s="30" t="s">
        <v>129</v>
      </c>
      <c r="Q1659" s="32" t="n">
        <v>1546.32</v>
      </c>
      <c r="R1659" s="30" t="s">
        <v>130</v>
      </c>
      <c r="S1659" s="30" t="s">
        <v>223</v>
      </c>
      <c r="T1659" s="30" t="n">
        <v>4</v>
      </c>
    </row>
    <row r="1660" customFormat="false" ht="15" hidden="false" customHeight="false" outlineLevel="0" collapsed="false">
      <c r="A1660" s="27" t="s">
        <v>3233</v>
      </c>
      <c r="B1660" s="27" t="s">
        <v>3028</v>
      </c>
      <c r="C1660" s="27" t="n">
        <v>32</v>
      </c>
      <c r="D1660" s="27" t="s">
        <v>181</v>
      </c>
      <c r="E1660" s="28" t="n">
        <v>45562</v>
      </c>
      <c r="F1660" s="27" t="s">
        <v>1268</v>
      </c>
      <c r="G1660" s="28" t="n">
        <v>45562</v>
      </c>
      <c r="H1660" s="27" t="s">
        <v>206</v>
      </c>
      <c r="I1660" s="27" t="s">
        <v>232</v>
      </c>
      <c r="J1660" s="27" t="s">
        <v>469</v>
      </c>
      <c r="K1660" s="27" t="s">
        <v>138</v>
      </c>
      <c r="L1660" s="27" t="n">
        <v>45</v>
      </c>
      <c r="M1660" s="27" t="n">
        <v>39</v>
      </c>
      <c r="N1660" s="27" t="s">
        <v>127</v>
      </c>
      <c r="O1660" s="27" t="s">
        <v>139</v>
      </c>
      <c r="P1660" s="27" t="s">
        <v>150</v>
      </c>
      <c r="Q1660" s="29" t="n">
        <v>2186.21</v>
      </c>
      <c r="R1660" s="27" t="s">
        <v>130</v>
      </c>
      <c r="S1660" s="27" t="s">
        <v>223</v>
      </c>
      <c r="T1660" s="27" t="n">
        <v>3</v>
      </c>
    </row>
    <row r="1661" customFormat="false" ht="15" hidden="false" customHeight="false" outlineLevel="0" collapsed="false">
      <c r="A1661" s="30" t="s">
        <v>3234</v>
      </c>
      <c r="B1661" s="30" t="s">
        <v>1799</v>
      </c>
      <c r="C1661" s="30" t="n">
        <v>59</v>
      </c>
      <c r="D1661" s="30" t="s">
        <v>121</v>
      </c>
      <c r="E1661" s="31" t="n">
        <v>45641</v>
      </c>
      <c r="F1661" s="30" t="s">
        <v>221</v>
      </c>
      <c r="G1661" s="31" t="n">
        <v>45641</v>
      </c>
      <c r="H1661" s="30" t="s">
        <v>168</v>
      </c>
      <c r="I1661" s="30" t="s">
        <v>366</v>
      </c>
      <c r="J1661" s="30" t="s">
        <v>170</v>
      </c>
      <c r="K1661" s="30" t="s">
        <v>138</v>
      </c>
      <c r="L1661" s="30" t="n">
        <v>83</v>
      </c>
      <c r="M1661" s="30" t="n">
        <v>22</v>
      </c>
      <c r="N1661" s="30" t="s">
        <v>127</v>
      </c>
      <c r="O1661" s="30" t="s">
        <v>128</v>
      </c>
      <c r="P1661" s="30" t="s">
        <v>187</v>
      </c>
      <c r="Q1661" s="32" t="n">
        <v>2056.46</v>
      </c>
      <c r="R1661" s="30" t="s">
        <v>130</v>
      </c>
      <c r="S1661" s="30" t="s">
        <v>197</v>
      </c>
      <c r="T1661" s="30" t="n">
        <v>3</v>
      </c>
    </row>
    <row r="1662" customFormat="false" ht="15" hidden="false" customHeight="false" outlineLevel="0" collapsed="false">
      <c r="A1662" s="27" t="s">
        <v>3235</v>
      </c>
      <c r="B1662" s="27" t="s">
        <v>420</v>
      </c>
      <c r="C1662" s="27" t="n">
        <v>72</v>
      </c>
      <c r="D1662" s="27" t="s">
        <v>121</v>
      </c>
      <c r="E1662" s="28" t="n">
        <v>45607</v>
      </c>
      <c r="F1662" s="27" t="s">
        <v>576</v>
      </c>
      <c r="G1662" s="28" t="n">
        <v>45608</v>
      </c>
      <c r="H1662" s="27" t="s">
        <v>183</v>
      </c>
      <c r="I1662" s="27" t="s">
        <v>184</v>
      </c>
      <c r="J1662" s="27" t="s">
        <v>431</v>
      </c>
      <c r="K1662" s="27" t="s">
        <v>138</v>
      </c>
      <c r="L1662" s="27" t="n">
        <v>68</v>
      </c>
      <c r="M1662" s="27" t="n">
        <v>18</v>
      </c>
      <c r="N1662" s="27" t="s">
        <v>127</v>
      </c>
      <c r="O1662" s="27" t="s">
        <v>149</v>
      </c>
      <c r="P1662" s="27" t="s">
        <v>140</v>
      </c>
      <c r="Q1662" s="29" t="n">
        <v>1080.75</v>
      </c>
      <c r="R1662" s="27" t="s">
        <v>130</v>
      </c>
      <c r="S1662" s="27" t="s">
        <v>131</v>
      </c>
      <c r="T1662" s="27" t="n">
        <v>5</v>
      </c>
    </row>
    <row r="1663" customFormat="false" ht="15" hidden="false" customHeight="false" outlineLevel="0" collapsed="false">
      <c r="A1663" s="30" t="s">
        <v>3236</v>
      </c>
      <c r="B1663" s="30" t="s">
        <v>2632</v>
      </c>
      <c r="C1663" s="30"/>
      <c r="D1663" s="30" t="s">
        <v>121</v>
      </c>
      <c r="E1663" s="31" t="n">
        <v>45324</v>
      </c>
      <c r="F1663" s="30" t="s">
        <v>1674</v>
      </c>
      <c r="G1663" s="31" t="n">
        <v>45324</v>
      </c>
      <c r="H1663" s="30" t="s">
        <v>183</v>
      </c>
      <c r="I1663" s="30" t="s">
        <v>212</v>
      </c>
      <c r="J1663" s="30" t="s">
        <v>213</v>
      </c>
      <c r="K1663" s="30" t="s">
        <v>156</v>
      </c>
      <c r="L1663" s="30" t="n">
        <v>49</v>
      </c>
      <c r="M1663" s="30" t="n">
        <v>57</v>
      </c>
      <c r="N1663" s="30" t="s">
        <v>127</v>
      </c>
      <c r="O1663" s="30" t="s">
        <v>139</v>
      </c>
      <c r="P1663" s="30" t="s">
        <v>140</v>
      </c>
      <c r="Q1663" s="32" t="n">
        <v>3942.13</v>
      </c>
      <c r="R1663" s="30" t="s">
        <v>130</v>
      </c>
      <c r="S1663" s="30" t="s">
        <v>151</v>
      </c>
      <c r="T1663" s="30" t="n">
        <v>3</v>
      </c>
    </row>
    <row r="1664" customFormat="false" ht="15" hidden="false" customHeight="false" outlineLevel="0" collapsed="false">
      <c r="A1664" s="27" t="s">
        <v>3237</v>
      </c>
      <c r="B1664" s="27" t="s">
        <v>1207</v>
      </c>
      <c r="C1664" s="27" t="n">
        <v>49</v>
      </c>
      <c r="D1664" s="27" t="s">
        <v>486</v>
      </c>
      <c r="E1664" s="28" t="n">
        <v>45383</v>
      </c>
      <c r="F1664" s="27" t="s">
        <v>853</v>
      </c>
      <c r="G1664" s="28" t="n">
        <v>45384</v>
      </c>
      <c r="H1664" s="27" t="s">
        <v>206</v>
      </c>
      <c r="I1664" s="27" t="s">
        <v>207</v>
      </c>
      <c r="J1664" s="27" t="s">
        <v>208</v>
      </c>
      <c r="K1664" s="27" t="s">
        <v>138</v>
      </c>
      <c r="L1664" s="27" t="n">
        <v>76</v>
      </c>
      <c r="M1664" s="27" t="n">
        <v>23</v>
      </c>
      <c r="N1664" s="27" t="s">
        <v>127</v>
      </c>
      <c r="O1664" s="27" t="s">
        <v>128</v>
      </c>
      <c r="P1664" s="27" t="s">
        <v>150</v>
      </c>
      <c r="Q1664" s="29" t="n">
        <v>1848.22</v>
      </c>
      <c r="R1664" s="27" t="s">
        <v>130</v>
      </c>
      <c r="S1664" s="27" t="s">
        <v>151</v>
      </c>
      <c r="T1664" s="27" t="n">
        <v>4</v>
      </c>
    </row>
    <row r="1665" customFormat="false" ht="15" hidden="false" customHeight="false" outlineLevel="0" collapsed="false">
      <c r="A1665" s="30" t="s">
        <v>3238</v>
      </c>
      <c r="B1665" s="30" t="s">
        <v>3239</v>
      </c>
      <c r="C1665" s="30" t="n">
        <v>14</v>
      </c>
      <c r="D1665" s="30" t="s">
        <v>121</v>
      </c>
      <c r="E1665" s="31" t="n">
        <v>45477</v>
      </c>
      <c r="F1665" s="30" t="s">
        <v>494</v>
      </c>
      <c r="G1665" s="31" t="n">
        <v>45477</v>
      </c>
      <c r="H1665" s="30" t="s">
        <v>146</v>
      </c>
      <c r="I1665" s="30" t="s">
        <v>176</v>
      </c>
      <c r="J1665" s="30" t="s">
        <v>568</v>
      </c>
      <c r="K1665" s="30" t="s">
        <v>138</v>
      </c>
      <c r="L1665" s="30" t="n">
        <v>49</v>
      </c>
      <c r="M1665" s="30" t="n">
        <v>18</v>
      </c>
      <c r="N1665" s="30" t="s">
        <v>127</v>
      </c>
      <c r="O1665" s="30" t="s">
        <v>139</v>
      </c>
      <c r="P1665" s="30" t="s">
        <v>140</v>
      </c>
      <c r="Q1665" s="32" t="n">
        <v>2348.18</v>
      </c>
      <c r="R1665" s="30" t="s">
        <v>130</v>
      </c>
      <c r="S1665" s="30" t="s">
        <v>164</v>
      </c>
      <c r="T1665" s="30" t="n">
        <v>5</v>
      </c>
    </row>
    <row r="1666" customFormat="false" ht="15" hidden="false" customHeight="false" outlineLevel="0" collapsed="false">
      <c r="A1666" s="27" t="s">
        <v>3240</v>
      </c>
      <c r="B1666" s="27" t="s">
        <v>3241</v>
      </c>
      <c r="C1666" s="27" t="n">
        <v>49</v>
      </c>
      <c r="D1666" s="27" t="s">
        <v>181</v>
      </c>
      <c r="E1666" s="28" t="n">
        <v>45607</v>
      </c>
      <c r="F1666" s="27" t="s">
        <v>370</v>
      </c>
      <c r="G1666" s="28" t="n">
        <v>45613</v>
      </c>
      <c r="H1666" s="27" t="s">
        <v>217</v>
      </c>
      <c r="I1666" s="27" t="s">
        <v>344</v>
      </c>
      <c r="J1666" s="27" t="s">
        <v>218</v>
      </c>
      <c r="K1666" s="27" t="s">
        <v>126</v>
      </c>
      <c r="L1666" s="27" t="n">
        <v>20</v>
      </c>
      <c r="M1666" s="27" t="n">
        <v>139</v>
      </c>
      <c r="N1666" s="27" t="s">
        <v>186</v>
      </c>
      <c r="O1666" s="27" t="s">
        <v>149</v>
      </c>
      <c r="P1666" s="27" t="s">
        <v>187</v>
      </c>
      <c r="Q1666" s="29" t="n">
        <v>8799.75</v>
      </c>
      <c r="R1666" s="27" t="s">
        <v>268</v>
      </c>
      <c r="S1666" s="27" t="s">
        <v>157</v>
      </c>
      <c r="T1666" s="27" t="n">
        <v>3</v>
      </c>
    </row>
    <row r="1667" customFormat="false" ht="15" hidden="false" customHeight="false" outlineLevel="0" collapsed="false">
      <c r="A1667" s="30" t="s">
        <v>3242</v>
      </c>
      <c r="B1667" s="30" t="s">
        <v>3243</v>
      </c>
      <c r="C1667" s="30" t="n">
        <v>18</v>
      </c>
      <c r="D1667" s="30" t="s">
        <v>121</v>
      </c>
      <c r="E1667" s="31" t="n">
        <v>45544</v>
      </c>
      <c r="F1667" s="30" t="s">
        <v>1696</v>
      </c>
      <c r="G1667" s="31" t="n">
        <v>45544</v>
      </c>
      <c r="H1667" s="30" t="s">
        <v>146</v>
      </c>
      <c r="I1667" s="30"/>
      <c r="J1667" s="30" t="s">
        <v>148</v>
      </c>
      <c r="K1667" s="30" t="s">
        <v>138</v>
      </c>
      <c r="L1667" s="30" t="n">
        <v>40</v>
      </c>
      <c r="M1667" s="30" t="n">
        <v>43</v>
      </c>
      <c r="N1667" s="30" t="s">
        <v>127</v>
      </c>
      <c r="O1667" s="30" t="s">
        <v>139</v>
      </c>
      <c r="P1667" s="30" t="s">
        <v>187</v>
      </c>
      <c r="Q1667" s="32" t="n">
        <v>1675.68</v>
      </c>
      <c r="R1667" s="30" t="s">
        <v>130</v>
      </c>
      <c r="S1667" s="30" t="s">
        <v>131</v>
      </c>
      <c r="T1667" s="30" t="n">
        <v>4</v>
      </c>
    </row>
    <row r="1668" customFormat="false" ht="15" hidden="false" customHeight="false" outlineLevel="0" collapsed="false">
      <c r="A1668" s="27" t="s">
        <v>1009</v>
      </c>
      <c r="B1668" s="27" t="s">
        <v>1010</v>
      </c>
      <c r="C1668" s="27" t="n">
        <v>40</v>
      </c>
      <c r="D1668" s="27" t="s">
        <v>181</v>
      </c>
      <c r="E1668" s="28" t="n">
        <v>45322</v>
      </c>
      <c r="F1668" s="27" t="s">
        <v>720</v>
      </c>
      <c r="G1668" s="28" t="n">
        <v>45325</v>
      </c>
      <c r="H1668" s="27" t="s">
        <v>146</v>
      </c>
      <c r="I1668" s="27" t="s">
        <v>309</v>
      </c>
      <c r="J1668" s="27" t="s">
        <v>222</v>
      </c>
      <c r="K1668" s="27" t="s">
        <v>156</v>
      </c>
      <c r="L1668" s="27" t="n">
        <v>30</v>
      </c>
      <c r="M1668" s="27" t="n">
        <v>84</v>
      </c>
      <c r="N1668" s="27" t="s">
        <v>127</v>
      </c>
      <c r="O1668" s="27" t="s">
        <v>128</v>
      </c>
      <c r="P1668" s="27" t="s">
        <v>150</v>
      </c>
      <c r="Q1668" s="29" t="n">
        <v>3476.54</v>
      </c>
      <c r="R1668" s="27" t="s">
        <v>130</v>
      </c>
      <c r="S1668" s="27" t="s">
        <v>157</v>
      </c>
      <c r="T1668" s="27" t="n">
        <v>5</v>
      </c>
    </row>
    <row r="1669" customFormat="false" ht="15" hidden="false" customHeight="false" outlineLevel="0" collapsed="false">
      <c r="A1669" s="30" t="s">
        <v>3244</v>
      </c>
      <c r="B1669" s="30" t="s">
        <v>3245</v>
      </c>
      <c r="C1669" s="30" t="n">
        <v>56</v>
      </c>
      <c r="D1669" s="30" t="s">
        <v>121</v>
      </c>
      <c r="E1669" s="31" t="n">
        <v>45642</v>
      </c>
      <c r="F1669" s="30" t="s">
        <v>221</v>
      </c>
      <c r="G1669" s="31" t="n">
        <v>45643</v>
      </c>
      <c r="H1669" s="30" t="s">
        <v>236</v>
      </c>
      <c r="I1669" s="30"/>
      <c r="J1669" s="30" t="s">
        <v>267</v>
      </c>
      <c r="K1669" s="30" t="s">
        <v>138</v>
      </c>
      <c r="L1669" s="30" t="n">
        <v>76</v>
      </c>
      <c r="M1669" s="30" t="n">
        <v>22</v>
      </c>
      <c r="N1669" s="30" t="s">
        <v>127</v>
      </c>
      <c r="O1669" s="30" t="s">
        <v>139</v>
      </c>
      <c r="P1669" s="30" t="s">
        <v>129</v>
      </c>
      <c r="Q1669" s="32" t="n">
        <v>1957.77</v>
      </c>
      <c r="R1669" s="30" t="s">
        <v>172</v>
      </c>
      <c r="S1669" s="30" t="s">
        <v>223</v>
      </c>
      <c r="T1669" s="30" t="n">
        <v>1</v>
      </c>
    </row>
    <row r="1670" customFormat="false" ht="15" hidden="false" customHeight="false" outlineLevel="0" collapsed="false">
      <c r="A1670" s="27" t="s">
        <v>2153</v>
      </c>
      <c r="B1670" s="27" t="s">
        <v>1478</v>
      </c>
      <c r="C1670" s="27" t="n">
        <v>42</v>
      </c>
      <c r="D1670" s="27" t="s">
        <v>181</v>
      </c>
      <c r="E1670" s="28" t="n">
        <v>45603</v>
      </c>
      <c r="F1670" s="27" t="s">
        <v>753</v>
      </c>
      <c r="G1670" s="28" t="n">
        <v>45603</v>
      </c>
      <c r="H1670" s="27" t="s">
        <v>123</v>
      </c>
      <c r="I1670" s="27" t="s">
        <v>124</v>
      </c>
      <c r="J1670" s="27" t="s">
        <v>125</v>
      </c>
      <c r="K1670" s="27" t="s">
        <v>138</v>
      </c>
      <c r="L1670" s="27" t="n">
        <v>23</v>
      </c>
      <c r="M1670" s="27" t="n">
        <v>34</v>
      </c>
      <c r="N1670" s="27" t="s">
        <v>127</v>
      </c>
      <c r="O1670" s="27" t="s">
        <v>128</v>
      </c>
      <c r="P1670" s="27" t="s">
        <v>140</v>
      </c>
      <c r="Q1670" s="29" t="n">
        <v>2551.83</v>
      </c>
      <c r="R1670" s="27" t="s">
        <v>130</v>
      </c>
      <c r="S1670" s="27" t="s">
        <v>141</v>
      </c>
      <c r="T1670" s="27" t="n">
        <v>3</v>
      </c>
    </row>
    <row r="1671" customFormat="false" ht="15" hidden="false" customHeight="false" outlineLevel="0" collapsed="false">
      <c r="A1671" s="30" t="s">
        <v>3246</v>
      </c>
      <c r="B1671" s="30" t="s">
        <v>3247</v>
      </c>
      <c r="C1671" s="30" t="n">
        <v>77</v>
      </c>
      <c r="D1671" s="30" t="s">
        <v>121</v>
      </c>
      <c r="E1671" s="31" t="n">
        <v>45327</v>
      </c>
      <c r="F1671" s="30" t="s">
        <v>876</v>
      </c>
      <c r="G1671" s="31" t="n">
        <v>45328</v>
      </c>
      <c r="H1671" s="30" t="s">
        <v>135</v>
      </c>
      <c r="I1671" s="30" t="s">
        <v>251</v>
      </c>
      <c r="J1671" s="30" t="s">
        <v>618</v>
      </c>
      <c r="K1671" s="30" t="s">
        <v>156</v>
      </c>
      <c r="L1671" s="30" t="n">
        <v>71</v>
      </c>
      <c r="M1671" s="30" t="n">
        <v>90</v>
      </c>
      <c r="N1671" s="30" t="s">
        <v>127</v>
      </c>
      <c r="O1671" s="30" t="s">
        <v>149</v>
      </c>
      <c r="P1671" s="30" t="s">
        <v>140</v>
      </c>
      <c r="Q1671" s="32" t="n">
        <v>3878.72</v>
      </c>
      <c r="R1671" s="30" t="s">
        <v>130</v>
      </c>
      <c r="S1671" s="30" t="s">
        <v>164</v>
      </c>
      <c r="T1671" s="30" t="n">
        <v>3</v>
      </c>
    </row>
    <row r="1672" customFormat="false" ht="15" hidden="false" customHeight="false" outlineLevel="0" collapsed="false">
      <c r="A1672" s="27" t="s">
        <v>3248</v>
      </c>
      <c r="B1672" s="27" t="s">
        <v>2577</v>
      </c>
      <c r="C1672" s="27" t="n">
        <v>63</v>
      </c>
      <c r="D1672" s="27" t="s">
        <v>121</v>
      </c>
      <c r="E1672" s="28" t="n">
        <v>45532</v>
      </c>
      <c r="F1672" s="27" t="s">
        <v>1308</v>
      </c>
      <c r="G1672" s="28" t="n">
        <v>45535</v>
      </c>
      <c r="H1672" s="27" t="s">
        <v>146</v>
      </c>
      <c r="I1672" s="27" t="s">
        <v>147</v>
      </c>
      <c r="J1672" s="27" t="s">
        <v>244</v>
      </c>
      <c r="K1672" s="27" t="s">
        <v>202</v>
      </c>
      <c r="L1672" s="27" t="n">
        <v>3</v>
      </c>
      <c r="M1672" s="27" t="n">
        <v>155</v>
      </c>
      <c r="N1672" s="27" t="s">
        <v>186</v>
      </c>
      <c r="O1672" s="27" t="s">
        <v>171</v>
      </c>
      <c r="P1672" s="27" t="s">
        <v>129</v>
      </c>
      <c r="Q1672" s="29" t="n">
        <v>18425.83</v>
      </c>
      <c r="R1672" s="27" t="s">
        <v>268</v>
      </c>
      <c r="S1672" s="27" t="s">
        <v>178</v>
      </c>
      <c r="T1672" s="27" t="n">
        <v>3</v>
      </c>
    </row>
    <row r="1673" customFormat="false" ht="15" hidden="false" customHeight="false" outlineLevel="0" collapsed="false">
      <c r="A1673" s="30" t="s">
        <v>3249</v>
      </c>
      <c r="B1673" s="30" t="s">
        <v>1544</v>
      </c>
      <c r="C1673" s="30" t="n">
        <v>37</v>
      </c>
      <c r="D1673" s="30" t="s">
        <v>121</v>
      </c>
      <c r="E1673" s="31" t="n">
        <v>45620</v>
      </c>
      <c r="F1673" s="30" t="s">
        <v>698</v>
      </c>
      <c r="G1673" s="31" t="n">
        <v>45623</v>
      </c>
      <c r="H1673" s="30" t="s">
        <v>168</v>
      </c>
      <c r="I1673" s="30" t="s">
        <v>169</v>
      </c>
      <c r="J1673" s="30" t="s">
        <v>191</v>
      </c>
      <c r="K1673" s="30" t="s">
        <v>156</v>
      </c>
      <c r="L1673" s="30" t="n">
        <v>27</v>
      </c>
      <c r="M1673" s="30" t="n">
        <v>35</v>
      </c>
      <c r="N1673" s="30" t="s">
        <v>186</v>
      </c>
      <c r="O1673" s="30" t="s">
        <v>139</v>
      </c>
      <c r="P1673" s="30" t="s">
        <v>129</v>
      </c>
      <c r="Q1673" s="32" t="n">
        <v>4229.42</v>
      </c>
      <c r="R1673" s="30" t="s">
        <v>130</v>
      </c>
      <c r="S1673" s="30" t="s">
        <v>151</v>
      </c>
      <c r="T1673" s="30" t="n">
        <v>4</v>
      </c>
    </row>
    <row r="1674" customFormat="false" ht="15" hidden="false" customHeight="false" outlineLevel="0" collapsed="false">
      <c r="A1674" s="27" t="s">
        <v>3250</v>
      </c>
      <c r="B1674" s="27" t="s">
        <v>3251</v>
      </c>
      <c r="C1674" s="27" t="n">
        <v>80</v>
      </c>
      <c r="D1674" s="27" t="s">
        <v>121</v>
      </c>
      <c r="E1674" s="28" t="n">
        <v>45514</v>
      </c>
      <c r="F1674" s="27" t="s">
        <v>601</v>
      </c>
      <c r="G1674" s="28" t="n">
        <v>45517</v>
      </c>
      <c r="H1674" s="27" t="s">
        <v>168</v>
      </c>
      <c r="I1674" s="27" t="s">
        <v>169</v>
      </c>
      <c r="J1674" s="27" t="s">
        <v>170</v>
      </c>
      <c r="K1674" s="27" t="s">
        <v>126</v>
      </c>
      <c r="L1674" s="27" t="n">
        <v>35</v>
      </c>
      <c r="M1674" s="27" t="n">
        <v>128</v>
      </c>
      <c r="N1674" s="27" t="s">
        <v>186</v>
      </c>
      <c r="O1674" s="27" t="s">
        <v>128</v>
      </c>
      <c r="P1674" s="27" t="s">
        <v>140</v>
      </c>
      <c r="Q1674" s="29" t="n">
        <v>8110.17</v>
      </c>
      <c r="R1674" s="27" t="s">
        <v>130</v>
      </c>
      <c r="S1674" s="27" t="s">
        <v>223</v>
      </c>
      <c r="T1674" s="27" t="n">
        <v>4</v>
      </c>
    </row>
    <row r="1675" customFormat="false" ht="15" hidden="false" customHeight="false" outlineLevel="0" collapsed="false">
      <c r="A1675" s="30" t="s">
        <v>3252</v>
      </c>
      <c r="B1675" s="30" t="s">
        <v>1278</v>
      </c>
      <c r="C1675" s="30" t="n">
        <v>55</v>
      </c>
      <c r="D1675" s="30" t="s">
        <v>121</v>
      </c>
      <c r="E1675" s="31" t="n">
        <v>45476</v>
      </c>
      <c r="F1675" s="30" t="s">
        <v>1660</v>
      </c>
      <c r="G1675" s="31" t="n">
        <v>45489</v>
      </c>
      <c r="H1675" s="30" t="s">
        <v>183</v>
      </c>
      <c r="I1675" s="30" t="s">
        <v>212</v>
      </c>
      <c r="J1675" s="30" t="s">
        <v>411</v>
      </c>
      <c r="K1675" s="30" t="s">
        <v>202</v>
      </c>
      <c r="L1675" s="30" t="n">
        <v>15</v>
      </c>
      <c r="M1675" s="30" t="n">
        <v>76</v>
      </c>
      <c r="N1675" s="30" t="s">
        <v>186</v>
      </c>
      <c r="O1675" s="30" t="s">
        <v>149</v>
      </c>
      <c r="P1675" s="30" t="s">
        <v>129</v>
      </c>
      <c r="Q1675" s="32" t="n">
        <v>16298.73</v>
      </c>
      <c r="R1675" s="30" t="s">
        <v>130</v>
      </c>
      <c r="S1675" s="30" t="s">
        <v>197</v>
      </c>
      <c r="T1675" s="30" t="n">
        <v>5</v>
      </c>
    </row>
    <row r="1676" customFormat="false" ht="15" hidden="false" customHeight="false" outlineLevel="0" collapsed="false">
      <c r="A1676" s="27" t="s">
        <v>3253</v>
      </c>
      <c r="B1676" s="27" t="s">
        <v>3254</v>
      </c>
      <c r="C1676" s="27" t="n">
        <v>38</v>
      </c>
      <c r="D1676" s="27" t="s">
        <v>121</v>
      </c>
      <c r="E1676" s="28" t="n">
        <v>45581</v>
      </c>
      <c r="F1676" s="27" t="s">
        <v>1186</v>
      </c>
      <c r="G1676" s="28" t="n">
        <v>45593</v>
      </c>
      <c r="H1676" s="27" t="s">
        <v>168</v>
      </c>
      <c r="I1676" s="27" t="s">
        <v>169</v>
      </c>
      <c r="J1676" s="27" t="s">
        <v>441</v>
      </c>
      <c r="K1676" s="27" t="s">
        <v>202</v>
      </c>
      <c r="L1676" s="27" t="n">
        <v>19</v>
      </c>
      <c r="M1676" s="27" t="n">
        <v>78</v>
      </c>
      <c r="N1676" s="27" t="s">
        <v>186</v>
      </c>
      <c r="O1676" s="27" t="s">
        <v>139</v>
      </c>
      <c r="P1676" s="27" t="s">
        <v>129</v>
      </c>
      <c r="Q1676" s="29" t="n">
        <v>16031.22</v>
      </c>
      <c r="R1676" s="27" t="s">
        <v>172</v>
      </c>
      <c r="S1676" s="27" t="s">
        <v>164</v>
      </c>
      <c r="T1676" s="27" t="n">
        <v>5</v>
      </c>
    </row>
    <row r="1677" customFormat="false" ht="15" hidden="false" customHeight="false" outlineLevel="0" collapsed="false">
      <c r="A1677" s="30" t="s">
        <v>3255</v>
      </c>
      <c r="B1677" s="30" t="s">
        <v>443</v>
      </c>
      <c r="C1677" s="30" t="n">
        <v>15</v>
      </c>
      <c r="D1677" s="30" t="s">
        <v>181</v>
      </c>
      <c r="E1677" s="31" t="n">
        <v>45482</v>
      </c>
      <c r="F1677" s="30" t="s">
        <v>978</v>
      </c>
      <c r="G1677" s="31" t="n">
        <v>45485</v>
      </c>
      <c r="H1677" s="30" t="s">
        <v>236</v>
      </c>
      <c r="I1677" s="30" t="s">
        <v>323</v>
      </c>
      <c r="J1677" s="30" t="s">
        <v>238</v>
      </c>
      <c r="K1677" s="30" t="s">
        <v>202</v>
      </c>
      <c r="L1677" s="30" t="n">
        <v>9</v>
      </c>
      <c r="M1677" s="30" t="n">
        <v>87</v>
      </c>
      <c r="N1677" s="30" t="s">
        <v>186</v>
      </c>
      <c r="O1677" s="30" t="s">
        <v>128</v>
      </c>
      <c r="P1677" s="30" t="s">
        <v>150</v>
      </c>
      <c r="Q1677" s="32" t="n">
        <v>15924.19</v>
      </c>
      <c r="R1677" s="30" t="s">
        <v>130</v>
      </c>
      <c r="S1677" s="30" t="s">
        <v>192</v>
      </c>
      <c r="T1677" s="30" t="n">
        <v>4</v>
      </c>
    </row>
    <row r="1678" customFormat="false" ht="15" hidden="false" customHeight="false" outlineLevel="0" collapsed="false">
      <c r="A1678" s="27" t="s">
        <v>3256</v>
      </c>
      <c r="B1678" s="27" t="s">
        <v>613</v>
      </c>
      <c r="C1678" s="27" t="n">
        <v>75</v>
      </c>
      <c r="D1678" s="27" t="s">
        <v>121</v>
      </c>
      <c r="E1678" s="28" t="n">
        <v>45338</v>
      </c>
      <c r="F1678" s="27" t="s">
        <v>475</v>
      </c>
      <c r="G1678" s="28" t="n">
        <v>45339</v>
      </c>
      <c r="H1678" s="27" t="s">
        <v>183</v>
      </c>
      <c r="I1678" s="27" t="s">
        <v>212</v>
      </c>
      <c r="J1678" s="27" t="s">
        <v>213</v>
      </c>
      <c r="K1678" s="27" t="s">
        <v>138</v>
      </c>
      <c r="L1678" s="27" t="n">
        <v>49</v>
      </c>
      <c r="M1678" s="27" t="n">
        <v>28</v>
      </c>
      <c r="N1678" s="27" t="s">
        <v>127</v>
      </c>
      <c r="O1678" s="27" t="s">
        <v>171</v>
      </c>
      <c r="P1678" s="27" t="s">
        <v>187</v>
      </c>
      <c r="Q1678" s="29" t="n">
        <v>883.4</v>
      </c>
      <c r="R1678" s="27" t="s">
        <v>130</v>
      </c>
      <c r="S1678" s="27" t="s">
        <v>192</v>
      </c>
      <c r="T1678" s="27" t="n">
        <v>5</v>
      </c>
    </row>
    <row r="1679" customFormat="false" ht="15" hidden="false" customHeight="false" outlineLevel="0" collapsed="false">
      <c r="A1679" s="30" t="s">
        <v>3257</v>
      </c>
      <c r="B1679" s="30" t="s">
        <v>3258</v>
      </c>
      <c r="C1679" s="30" t="n">
        <v>22</v>
      </c>
      <c r="D1679" s="30" t="s">
        <v>181</v>
      </c>
      <c r="E1679" s="31" t="n">
        <v>45594</v>
      </c>
      <c r="F1679" s="30" t="s">
        <v>452</v>
      </c>
      <c r="G1679" s="31" t="n">
        <v>45597</v>
      </c>
      <c r="H1679" s="30" t="s">
        <v>123</v>
      </c>
      <c r="I1679" s="30" t="s">
        <v>155</v>
      </c>
      <c r="J1679" s="30" t="s">
        <v>418</v>
      </c>
      <c r="K1679" s="30" t="s">
        <v>156</v>
      </c>
      <c r="L1679" s="30" t="n">
        <v>50</v>
      </c>
      <c r="M1679" s="30" t="n">
        <v>30</v>
      </c>
      <c r="N1679" s="30" t="s">
        <v>127</v>
      </c>
      <c r="O1679" s="30" t="s">
        <v>139</v>
      </c>
      <c r="P1679" s="30" t="s">
        <v>150</v>
      </c>
      <c r="Q1679" s="32" t="n">
        <v>3822</v>
      </c>
      <c r="R1679" s="30" t="s">
        <v>130</v>
      </c>
      <c r="S1679" s="30" t="s">
        <v>157</v>
      </c>
      <c r="T1679" s="30" t="n">
        <v>3</v>
      </c>
    </row>
    <row r="1680" customFormat="false" ht="15" hidden="false" customHeight="false" outlineLevel="0" collapsed="false">
      <c r="A1680" s="27" t="s">
        <v>3259</v>
      </c>
      <c r="B1680" s="27" t="s">
        <v>1964</v>
      </c>
      <c r="C1680" s="27" t="n">
        <v>54</v>
      </c>
      <c r="D1680" s="27" t="s">
        <v>181</v>
      </c>
      <c r="E1680" s="28" t="n">
        <v>45376</v>
      </c>
      <c r="F1680" s="27" t="s">
        <v>674</v>
      </c>
      <c r="G1680" s="28" t="n">
        <v>45381</v>
      </c>
      <c r="H1680" s="27" t="s">
        <v>123</v>
      </c>
      <c r="I1680" s="27" t="s">
        <v>304</v>
      </c>
      <c r="J1680" s="27" t="s">
        <v>508</v>
      </c>
      <c r="K1680" s="27" t="s">
        <v>126</v>
      </c>
      <c r="L1680" s="27" t="n">
        <v>5</v>
      </c>
      <c r="M1680" s="27" t="n">
        <v>67</v>
      </c>
      <c r="N1680" s="27" t="s">
        <v>186</v>
      </c>
      <c r="O1680" s="27" t="s">
        <v>128</v>
      </c>
      <c r="P1680" s="27" t="s">
        <v>140</v>
      </c>
      <c r="Q1680" s="29" t="n">
        <v>7167.14</v>
      </c>
      <c r="R1680" s="27" t="s">
        <v>268</v>
      </c>
      <c r="S1680" s="27" t="s">
        <v>164</v>
      </c>
      <c r="T1680" s="27" t="n">
        <v>4</v>
      </c>
    </row>
    <row r="1681" customFormat="false" ht="15" hidden="false" customHeight="false" outlineLevel="0" collapsed="false">
      <c r="A1681" s="30" t="s">
        <v>3260</v>
      </c>
      <c r="B1681" s="30" t="s">
        <v>1581</v>
      </c>
      <c r="C1681" s="30" t="n">
        <v>79</v>
      </c>
      <c r="D1681" s="30" t="s">
        <v>181</v>
      </c>
      <c r="E1681" s="31" t="n">
        <v>45517</v>
      </c>
      <c r="F1681" s="30" t="s">
        <v>1029</v>
      </c>
      <c r="G1681" s="31" t="n">
        <v>45517</v>
      </c>
      <c r="H1681" s="30" t="s">
        <v>161</v>
      </c>
      <c r="I1681" s="30" t="s">
        <v>320</v>
      </c>
      <c r="J1681" s="30" t="s">
        <v>385</v>
      </c>
      <c r="K1681" s="30" t="s">
        <v>156</v>
      </c>
      <c r="L1681" s="30" t="n">
        <v>37</v>
      </c>
      <c r="M1681" s="30" t="n">
        <v>86</v>
      </c>
      <c r="N1681" s="30" t="s">
        <v>186</v>
      </c>
      <c r="O1681" s="30" t="s">
        <v>128</v>
      </c>
      <c r="P1681" s="30" t="s">
        <v>150</v>
      </c>
      <c r="Q1681" s="32" t="n">
        <v>3427.78</v>
      </c>
      <c r="R1681" s="30" t="s">
        <v>130</v>
      </c>
      <c r="S1681" s="30" t="s">
        <v>223</v>
      </c>
      <c r="T1681" s="30" t="n">
        <v>5</v>
      </c>
    </row>
    <row r="1682" customFormat="false" ht="15" hidden="false" customHeight="false" outlineLevel="0" collapsed="false">
      <c r="A1682" s="27" t="s">
        <v>3261</v>
      </c>
      <c r="B1682" s="27" t="s">
        <v>3262</v>
      </c>
      <c r="C1682" s="27" t="n">
        <v>37</v>
      </c>
      <c r="D1682" s="27" t="s">
        <v>397</v>
      </c>
      <c r="E1682" s="28" t="n">
        <v>45357</v>
      </c>
      <c r="F1682" s="27" t="s">
        <v>398</v>
      </c>
      <c r="G1682" s="28" t="n">
        <v>45357</v>
      </c>
      <c r="H1682" s="27" t="s">
        <v>168</v>
      </c>
      <c r="I1682" s="27" t="s">
        <v>196</v>
      </c>
      <c r="J1682" s="27" t="s">
        <v>367</v>
      </c>
      <c r="K1682" s="27" t="s">
        <v>156</v>
      </c>
      <c r="L1682" s="27" t="n">
        <v>37</v>
      </c>
      <c r="M1682" s="27" t="n">
        <v>35</v>
      </c>
      <c r="N1682" s="27" t="s">
        <v>186</v>
      </c>
      <c r="O1682" s="27" t="s">
        <v>128</v>
      </c>
      <c r="P1682" s="27" t="s">
        <v>187</v>
      </c>
      <c r="Q1682" s="29" t="n">
        <v>3187.37</v>
      </c>
      <c r="R1682" s="27" t="s">
        <v>462</v>
      </c>
      <c r="S1682" s="27" t="s">
        <v>131</v>
      </c>
      <c r="T1682" s="27" t="n">
        <v>3</v>
      </c>
    </row>
    <row r="1683" customFormat="false" ht="15" hidden="false" customHeight="false" outlineLevel="0" collapsed="false">
      <c r="A1683" s="30" t="s">
        <v>3263</v>
      </c>
      <c r="B1683" s="30" t="s">
        <v>3264</v>
      </c>
      <c r="C1683" s="30" t="n">
        <v>37</v>
      </c>
      <c r="D1683" s="30" t="s">
        <v>121</v>
      </c>
      <c r="E1683" s="31" t="n">
        <v>45316</v>
      </c>
      <c r="F1683" s="30" t="s">
        <v>250</v>
      </c>
      <c r="G1683" s="31" t="n">
        <v>45317</v>
      </c>
      <c r="H1683" s="30" t="s">
        <v>206</v>
      </c>
      <c r="I1683" s="30" t="s">
        <v>300</v>
      </c>
      <c r="J1683" s="30" t="s">
        <v>233</v>
      </c>
      <c r="K1683" s="30" t="s">
        <v>138</v>
      </c>
      <c r="L1683" s="30" t="n">
        <v>76</v>
      </c>
      <c r="M1683" s="30" t="n">
        <v>43</v>
      </c>
      <c r="N1683" s="30" t="s">
        <v>127</v>
      </c>
      <c r="O1683" s="30" t="s">
        <v>139</v>
      </c>
      <c r="P1683" s="30" t="s">
        <v>140</v>
      </c>
      <c r="Q1683" s="32" t="n">
        <v>1937.41</v>
      </c>
      <c r="R1683" s="30" t="s">
        <v>130</v>
      </c>
      <c r="S1683" s="30" t="s">
        <v>157</v>
      </c>
      <c r="T1683" s="30" t="n">
        <v>5</v>
      </c>
    </row>
    <row r="1684" customFormat="false" ht="15" hidden="false" customHeight="false" outlineLevel="0" collapsed="false">
      <c r="A1684" s="27" t="s">
        <v>3265</v>
      </c>
      <c r="B1684" s="27" t="s">
        <v>1213</v>
      </c>
      <c r="C1684" s="27" t="n">
        <v>47</v>
      </c>
      <c r="D1684" s="27" t="s">
        <v>181</v>
      </c>
      <c r="E1684" s="28" t="n">
        <v>45458</v>
      </c>
      <c r="F1684" s="27" t="s">
        <v>425</v>
      </c>
      <c r="G1684" s="28" t="n">
        <v>45461</v>
      </c>
      <c r="H1684" s="27" t="s">
        <v>123</v>
      </c>
      <c r="I1684" s="27" t="s">
        <v>124</v>
      </c>
      <c r="J1684" s="27" t="s">
        <v>227</v>
      </c>
      <c r="K1684" s="27" t="s">
        <v>126</v>
      </c>
      <c r="L1684" s="27" t="n">
        <v>11</v>
      </c>
      <c r="M1684" s="27" t="n">
        <v>76</v>
      </c>
      <c r="N1684" s="27" t="s">
        <v>186</v>
      </c>
      <c r="O1684" s="27" t="s">
        <v>139</v>
      </c>
      <c r="P1684" s="27" t="s">
        <v>187</v>
      </c>
      <c r="Q1684" s="29" t="n">
        <v>7431.53</v>
      </c>
      <c r="R1684" s="27" t="s">
        <v>130</v>
      </c>
      <c r="S1684" s="27" t="s">
        <v>151</v>
      </c>
      <c r="T1684" s="27" t="n">
        <v>4</v>
      </c>
    </row>
    <row r="1685" customFormat="false" ht="15" hidden="false" customHeight="false" outlineLevel="0" collapsed="false">
      <c r="A1685" s="30" t="s">
        <v>3266</v>
      </c>
      <c r="B1685" s="30" t="s">
        <v>1467</v>
      </c>
      <c r="C1685" s="30"/>
      <c r="D1685" s="30" t="s">
        <v>181</v>
      </c>
      <c r="E1685" s="31" t="n">
        <v>45605</v>
      </c>
      <c r="F1685" s="30" t="s">
        <v>1104</v>
      </c>
      <c r="G1685" s="31" t="n">
        <v>45606</v>
      </c>
      <c r="H1685" s="30" t="s">
        <v>206</v>
      </c>
      <c r="I1685" s="30" t="s">
        <v>300</v>
      </c>
      <c r="J1685" s="30" t="s">
        <v>469</v>
      </c>
      <c r="K1685" s="30" t="s">
        <v>138</v>
      </c>
      <c r="L1685" s="30" t="n">
        <v>28</v>
      </c>
      <c r="M1685" s="30" t="n">
        <v>20</v>
      </c>
      <c r="N1685" s="30" t="s">
        <v>127</v>
      </c>
      <c r="O1685" s="30" t="s">
        <v>128</v>
      </c>
      <c r="P1685" s="30" t="s">
        <v>129</v>
      </c>
      <c r="Q1685" s="32" t="n">
        <v>1835.46</v>
      </c>
      <c r="R1685" s="30" t="s">
        <v>130</v>
      </c>
      <c r="S1685" s="30" t="s">
        <v>197</v>
      </c>
      <c r="T1685" s="30" t="n">
        <v>4</v>
      </c>
    </row>
    <row r="1686" customFormat="false" ht="15" hidden="false" customHeight="false" outlineLevel="0" collapsed="false">
      <c r="A1686" s="27" t="s">
        <v>3267</v>
      </c>
      <c r="B1686" s="27" t="s">
        <v>340</v>
      </c>
      <c r="C1686" s="27" t="n">
        <v>64</v>
      </c>
      <c r="D1686" s="27" t="s">
        <v>181</v>
      </c>
      <c r="E1686" s="28" t="n">
        <v>45525</v>
      </c>
      <c r="F1686" s="27" t="s">
        <v>241</v>
      </c>
      <c r="G1686" s="28" t="n">
        <v>45525</v>
      </c>
      <c r="H1686" s="27" t="s">
        <v>135</v>
      </c>
      <c r="I1686" s="27" t="s">
        <v>136</v>
      </c>
      <c r="J1686" s="27" t="s">
        <v>618</v>
      </c>
      <c r="K1686" s="27" t="s">
        <v>138</v>
      </c>
      <c r="L1686" s="27" t="n">
        <v>61</v>
      </c>
      <c r="M1686" s="27" t="n">
        <v>44</v>
      </c>
      <c r="N1686" s="27" t="s">
        <v>127</v>
      </c>
      <c r="O1686" s="27" t="s">
        <v>128</v>
      </c>
      <c r="P1686" s="27" t="s">
        <v>187</v>
      </c>
      <c r="Q1686" s="29" t="n">
        <v>2750.05</v>
      </c>
      <c r="R1686" s="27" t="s">
        <v>130</v>
      </c>
      <c r="S1686" s="27" t="s">
        <v>151</v>
      </c>
      <c r="T1686" s="27" t="n">
        <v>4</v>
      </c>
    </row>
    <row r="1687" customFormat="false" ht="15" hidden="false" customHeight="false" outlineLevel="0" collapsed="false">
      <c r="A1687" s="30" t="s">
        <v>3268</v>
      </c>
      <c r="B1687" s="30" t="s">
        <v>1561</v>
      </c>
      <c r="C1687" s="30" t="n">
        <v>0</v>
      </c>
      <c r="D1687" s="30" t="s">
        <v>144</v>
      </c>
      <c r="E1687" s="31" t="n">
        <v>45653</v>
      </c>
      <c r="F1687" s="30" t="s">
        <v>805</v>
      </c>
      <c r="G1687" s="31" t="n">
        <v>45653</v>
      </c>
      <c r="H1687" s="30" t="s">
        <v>206</v>
      </c>
      <c r="I1687" s="30" t="s">
        <v>207</v>
      </c>
      <c r="J1687" s="30" t="s">
        <v>615</v>
      </c>
      <c r="K1687" s="30" t="s">
        <v>138</v>
      </c>
      <c r="L1687" s="30" t="n">
        <v>73</v>
      </c>
      <c r="M1687" s="30" t="n">
        <v>33</v>
      </c>
      <c r="N1687" s="30" t="s">
        <v>127</v>
      </c>
      <c r="O1687" s="30" t="s">
        <v>128</v>
      </c>
      <c r="P1687" s="30" t="s">
        <v>187</v>
      </c>
      <c r="Q1687" s="32" t="n">
        <v>961.79</v>
      </c>
      <c r="R1687" s="30" t="s">
        <v>130</v>
      </c>
      <c r="S1687" s="30" t="s">
        <v>164</v>
      </c>
      <c r="T1687" s="30" t="n">
        <v>5</v>
      </c>
    </row>
    <row r="1688" customFormat="false" ht="15" hidden="false" customHeight="false" outlineLevel="0" collapsed="false">
      <c r="A1688" s="27" t="s">
        <v>3269</v>
      </c>
      <c r="B1688" s="27" t="s">
        <v>3270</v>
      </c>
      <c r="C1688" s="27" t="n">
        <v>49</v>
      </c>
      <c r="D1688" s="27" t="s">
        <v>121</v>
      </c>
      <c r="E1688" s="28" t="n">
        <v>45346</v>
      </c>
      <c r="F1688" s="27" t="s">
        <v>1828</v>
      </c>
      <c r="G1688" s="28" t="n">
        <v>45349</v>
      </c>
      <c r="H1688" s="27" t="s">
        <v>123</v>
      </c>
      <c r="I1688" s="27" t="s">
        <v>155</v>
      </c>
      <c r="J1688" s="27" t="s">
        <v>508</v>
      </c>
      <c r="K1688" s="27" t="s">
        <v>156</v>
      </c>
      <c r="L1688" s="27" t="n">
        <v>39</v>
      </c>
      <c r="M1688" s="27" t="n">
        <v>74</v>
      </c>
      <c r="N1688" s="27" t="s">
        <v>186</v>
      </c>
      <c r="O1688" s="27" t="s">
        <v>149</v>
      </c>
      <c r="P1688" s="27" t="s">
        <v>187</v>
      </c>
      <c r="Q1688" s="29" t="n">
        <v>4887.3</v>
      </c>
      <c r="R1688" s="27" t="s">
        <v>172</v>
      </c>
      <c r="S1688" s="27" t="s">
        <v>734</v>
      </c>
      <c r="T1688" s="27" t="n">
        <v>2</v>
      </c>
    </row>
    <row r="1689" customFormat="false" ht="15" hidden="false" customHeight="false" outlineLevel="0" collapsed="false">
      <c r="A1689" s="30" t="s">
        <v>3271</v>
      </c>
      <c r="B1689" s="30" t="s">
        <v>1419</v>
      </c>
      <c r="C1689" s="30" t="n">
        <v>0</v>
      </c>
      <c r="D1689" s="30" t="s">
        <v>181</v>
      </c>
      <c r="E1689" s="31" t="n">
        <v>45529</v>
      </c>
      <c r="F1689" s="30" t="s">
        <v>1308</v>
      </c>
      <c r="G1689" s="31" t="n">
        <v>45530</v>
      </c>
      <c r="H1689" s="30" t="s">
        <v>236</v>
      </c>
      <c r="I1689" s="30" t="s">
        <v>266</v>
      </c>
      <c r="J1689" s="30" t="s">
        <v>267</v>
      </c>
      <c r="K1689" s="30" t="s">
        <v>138</v>
      </c>
      <c r="L1689" s="30" t="n">
        <v>81</v>
      </c>
      <c r="M1689" s="30" t="n">
        <v>41</v>
      </c>
      <c r="N1689" s="30" t="s">
        <v>127</v>
      </c>
      <c r="O1689" s="30" t="s">
        <v>139</v>
      </c>
      <c r="P1689" s="30" t="s">
        <v>129</v>
      </c>
      <c r="Q1689" s="32" t="n">
        <v>2289.44</v>
      </c>
      <c r="R1689" s="30" t="s">
        <v>130</v>
      </c>
      <c r="S1689" s="30" t="s">
        <v>223</v>
      </c>
      <c r="T1689" s="30" t="n">
        <v>5</v>
      </c>
    </row>
    <row r="1690" customFormat="false" ht="15" hidden="false" customHeight="false" outlineLevel="0" collapsed="false">
      <c r="A1690" s="27" t="s">
        <v>3272</v>
      </c>
      <c r="B1690" s="27" t="s">
        <v>276</v>
      </c>
      <c r="C1690" s="27" t="n">
        <v>61</v>
      </c>
      <c r="D1690" s="27" t="s">
        <v>181</v>
      </c>
      <c r="E1690" s="28" t="n">
        <v>45595</v>
      </c>
      <c r="F1690" s="27" t="s">
        <v>640</v>
      </c>
      <c r="G1690" s="28" t="n">
        <v>45599</v>
      </c>
      <c r="H1690" s="27" t="s">
        <v>183</v>
      </c>
      <c r="I1690" s="27" t="s">
        <v>430</v>
      </c>
      <c r="J1690" s="27" t="s">
        <v>411</v>
      </c>
      <c r="K1690" s="27" t="s">
        <v>126</v>
      </c>
      <c r="L1690" s="27" t="n">
        <v>43</v>
      </c>
      <c r="M1690" s="27" t="n">
        <v>77</v>
      </c>
      <c r="N1690" s="27" t="s">
        <v>186</v>
      </c>
      <c r="O1690" s="27" t="s">
        <v>139</v>
      </c>
      <c r="P1690" s="27" t="s">
        <v>187</v>
      </c>
      <c r="Q1690" s="29" t="n">
        <v>7481.84</v>
      </c>
      <c r="R1690" s="27" t="s">
        <v>172</v>
      </c>
      <c r="S1690" s="27" t="s">
        <v>197</v>
      </c>
      <c r="T1690" s="27" t="n">
        <v>3</v>
      </c>
    </row>
    <row r="1691" customFormat="false" ht="15" hidden="false" customHeight="false" outlineLevel="0" collapsed="false">
      <c r="A1691" s="30" t="s">
        <v>3273</v>
      </c>
      <c r="B1691" s="30" t="s">
        <v>3274</v>
      </c>
      <c r="C1691" s="30" t="n">
        <v>54</v>
      </c>
      <c r="D1691" s="30" t="s">
        <v>181</v>
      </c>
      <c r="E1691" s="31" t="n">
        <v>45582</v>
      </c>
      <c r="F1691" s="30" t="s">
        <v>840</v>
      </c>
      <c r="G1691" s="31" t="n">
        <v>45585</v>
      </c>
      <c r="H1691" s="30" t="s">
        <v>236</v>
      </c>
      <c r="I1691" s="30" t="s">
        <v>266</v>
      </c>
      <c r="J1691" s="30" t="s">
        <v>238</v>
      </c>
      <c r="K1691" s="30" t="s">
        <v>156</v>
      </c>
      <c r="L1691" s="30" t="n">
        <v>64</v>
      </c>
      <c r="M1691" s="30" t="n">
        <v>63</v>
      </c>
      <c r="N1691" s="30" t="s">
        <v>186</v>
      </c>
      <c r="O1691" s="30" t="s">
        <v>128</v>
      </c>
      <c r="P1691" s="30" t="s">
        <v>187</v>
      </c>
      <c r="Q1691" s="32" t="n">
        <v>4038.41</v>
      </c>
      <c r="R1691" s="30" t="s">
        <v>268</v>
      </c>
      <c r="S1691" s="30" t="s">
        <v>228</v>
      </c>
      <c r="T1691" s="30" t="n">
        <v>2</v>
      </c>
    </row>
    <row r="1692" customFormat="false" ht="15" hidden="false" customHeight="false" outlineLevel="0" collapsed="false">
      <c r="A1692" s="27" t="s">
        <v>3275</v>
      </c>
      <c r="B1692" s="27" t="s">
        <v>377</v>
      </c>
      <c r="C1692" s="27" t="n">
        <v>25</v>
      </c>
      <c r="D1692" s="27" t="s">
        <v>121</v>
      </c>
      <c r="E1692" s="28" t="n">
        <v>45504</v>
      </c>
      <c r="F1692" s="27" t="s">
        <v>994</v>
      </c>
      <c r="G1692" s="28" t="n">
        <v>45504</v>
      </c>
      <c r="H1692" s="27" t="s">
        <v>123</v>
      </c>
      <c r="I1692" s="27" t="s">
        <v>124</v>
      </c>
      <c r="J1692" s="27" t="s">
        <v>508</v>
      </c>
      <c r="K1692" s="27" t="s">
        <v>138</v>
      </c>
      <c r="L1692" s="27" t="n">
        <v>82</v>
      </c>
      <c r="M1692" s="27" t="n">
        <v>32</v>
      </c>
      <c r="N1692" s="27" t="s">
        <v>186</v>
      </c>
      <c r="O1692" s="27" t="s">
        <v>149</v>
      </c>
      <c r="P1692" s="27" t="s">
        <v>187</v>
      </c>
      <c r="Q1692" s="29" t="n">
        <v>867.79</v>
      </c>
      <c r="R1692" s="27" t="s">
        <v>130</v>
      </c>
      <c r="S1692" s="27" t="s">
        <v>223</v>
      </c>
      <c r="T1692" s="27" t="n">
        <v>5</v>
      </c>
    </row>
    <row r="1693" customFormat="false" ht="15" hidden="false" customHeight="false" outlineLevel="0" collapsed="false">
      <c r="A1693" s="30" t="s">
        <v>3276</v>
      </c>
      <c r="B1693" s="30" t="s">
        <v>2444</v>
      </c>
      <c r="C1693" s="30" t="n">
        <v>65</v>
      </c>
      <c r="D1693" s="30" t="s">
        <v>121</v>
      </c>
      <c r="E1693" s="31" t="n">
        <v>45390</v>
      </c>
      <c r="F1693" s="30" t="s">
        <v>190</v>
      </c>
      <c r="G1693" s="31" t="n">
        <v>45395</v>
      </c>
      <c r="H1693" s="30" t="s">
        <v>135</v>
      </c>
      <c r="I1693" s="30" t="s">
        <v>278</v>
      </c>
      <c r="J1693" s="30" t="s">
        <v>137</v>
      </c>
      <c r="K1693" s="30" t="s">
        <v>126</v>
      </c>
      <c r="L1693" s="30" t="n">
        <v>33</v>
      </c>
      <c r="M1693" s="30" t="n">
        <v>125</v>
      </c>
      <c r="N1693" s="30" t="s">
        <v>186</v>
      </c>
      <c r="O1693" s="30" t="s">
        <v>149</v>
      </c>
      <c r="P1693" s="30" t="s">
        <v>187</v>
      </c>
      <c r="Q1693" s="32" t="n">
        <v>7512.42</v>
      </c>
      <c r="R1693" s="30" t="s">
        <v>130</v>
      </c>
      <c r="S1693" s="30" t="s">
        <v>197</v>
      </c>
      <c r="T1693" s="30" t="n">
        <v>4</v>
      </c>
    </row>
    <row r="1694" customFormat="false" ht="15" hidden="false" customHeight="false" outlineLevel="0" collapsed="false">
      <c r="A1694" s="27" t="s">
        <v>3277</v>
      </c>
      <c r="B1694" s="27" t="s">
        <v>572</v>
      </c>
      <c r="C1694" s="27" t="n">
        <v>39</v>
      </c>
      <c r="D1694" s="27" t="s">
        <v>313</v>
      </c>
      <c r="E1694" s="28" t="n">
        <v>45527</v>
      </c>
      <c r="F1694" s="27" t="s">
        <v>308</v>
      </c>
      <c r="G1694" s="28" t="n">
        <v>45528</v>
      </c>
      <c r="H1694" s="27" t="s">
        <v>206</v>
      </c>
      <c r="I1694" s="27" t="s">
        <v>207</v>
      </c>
      <c r="J1694" s="27" t="s">
        <v>233</v>
      </c>
      <c r="K1694" s="27" t="s">
        <v>156</v>
      </c>
      <c r="L1694" s="27" t="n">
        <v>49</v>
      </c>
      <c r="M1694" s="27" t="n">
        <v>62</v>
      </c>
      <c r="N1694" s="27" t="s">
        <v>186</v>
      </c>
      <c r="O1694" s="27" t="s">
        <v>128</v>
      </c>
      <c r="P1694" s="27" t="s">
        <v>140</v>
      </c>
      <c r="Q1694" s="29" t="n">
        <v>4590.21</v>
      </c>
      <c r="R1694" s="27" t="s">
        <v>130</v>
      </c>
      <c r="S1694" s="27" t="s">
        <v>335</v>
      </c>
      <c r="T1694" s="27" t="n">
        <v>5</v>
      </c>
    </row>
    <row r="1695" customFormat="false" ht="15" hidden="false" customHeight="false" outlineLevel="0" collapsed="false">
      <c r="A1695" s="30" t="s">
        <v>2792</v>
      </c>
      <c r="B1695" s="30" t="s">
        <v>610</v>
      </c>
      <c r="C1695" s="30" t="n">
        <v>63</v>
      </c>
      <c r="D1695" s="30" t="s">
        <v>181</v>
      </c>
      <c r="E1695" s="31" t="n">
        <v>45591</v>
      </c>
      <c r="F1695" s="30" t="s">
        <v>450</v>
      </c>
      <c r="G1695" s="31" t="n">
        <v>45592</v>
      </c>
      <c r="H1695" s="30" t="s">
        <v>161</v>
      </c>
      <c r="I1695" s="30" t="s">
        <v>538</v>
      </c>
      <c r="J1695" s="30" t="s">
        <v>163</v>
      </c>
      <c r="K1695" s="30" t="s">
        <v>138</v>
      </c>
      <c r="L1695" s="30" t="n">
        <v>66</v>
      </c>
      <c r="M1695" s="30" t="n">
        <v>29</v>
      </c>
      <c r="N1695" s="30" t="s">
        <v>186</v>
      </c>
      <c r="O1695" s="30" t="s">
        <v>128</v>
      </c>
      <c r="P1695" s="30" t="s">
        <v>129</v>
      </c>
      <c r="Q1695" s="32" t="n">
        <v>1826.71</v>
      </c>
      <c r="R1695" s="30" t="s">
        <v>130</v>
      </c>
      <c r="S1695" s="30" t="s">
        <v>164</v>
      </c>
      <c r="T1695" s="30" t="n">
        <v>4</v>
      </c>
    </row>
    <row r="1696" customFormat="false" ht="15" hidden="false" customHeight="false" outlineLevel="0" collapsed="false">
      <c r="A1696" s="27" t="s">
        <v>3278</v>
      </c>
      <c r="B1696" s="27" t="s">
        <v>518</v>
      </c>
      <c r="C1696" s="27" t="n">
        <v>88</v>
      </c>
      <c r="D1696" s="27" t="s">
        <v>181</v>
      </c>
      <c r="E1696" s="28" t="n">
        <v>45301</v>
      </c>
      <c r="F1696" s="27" t="s">
        <v>576</v>
      </c>
      <c r="G1696" s="28" t="n">
        <v>45301</v>
      </c>
      <c r="H1696" s="27" t="s">
        <v>242</v>
      </c>
      <c r="I1696" s="27" t="s">
        <v>315</v>
      </c>
      <c r="J1696" s="27" t="s">
        <v>422</v>
      </c>
      <c r="K1696" s="27" t="s">
        <v>138</v>
      </c>
      <c r="L1696" s="27" t="n">
        <v>80</v>
      </c>
      <c r="M1696" s="27" t="n">
        <v>42</v>
      </c>
      <c r="N1696" s="27" t="s">
        <v>127</v>
      </c>
      <c r="O1696" s="27" t="s">
        <v>171</v>
      </c>
      <c r="P1696" s="27" t="s">
        <v>140</v>
      </c>
      <c r="Q1696" s="29" t="n">
        <v>1967.37</v>
      </c>
      <c r="R1696" s="27" t="s">
        <v>130</v>
      </c>
      <c r="S1696" s="27" t="s">
        <v>335</v>
      </c>
      <c r="T1696" s="27" t="n">
        <v>2</v>
      </c>
    </row>
    <row r="1697" customFormat="false" ht="15" hidden="false" customHeight="false" outlineLevel="0" collapsed="false">
      <c r="A1697" s="30" t="s">
        <v>3279</v>
      </c>
      <c r="B1697" s="30" t="s">
        <v>3280</v>
      </c>
      <c r="C1697" s="30" t="n">
        <v>11</v>
      </c>
      <c r="D1697" s="30" t="s">
        <v>121</v>
      </c>
      <c r="E1697" s="31" t="n">
        <v>45388</v>
      </c>
      <c r="F1697" s="30" t="s">
        <v>710</v>
      </c>
      <c r="G1697" s="31" t="n">
        <v>45389</v>
      </c>
      <c r="H1697" s="30" t="s">
        <v>168</v>
      </c>
      <c r="I1697" s="30" t="s">
        <v>196</v>
      </c>
      <c r="J1697" s="30" t="s">
        <v>371</v>
      </c>
      <c r="K1697" s="30" t="s">
        <v>138</v>
      </c>
      <c r="L1697" s="30" t="n">
        <v>49</v>
      </c>
      <c r="M1697" s="30" t="n">
        <v>24</v>
      </c>
      <c r="N1697" s="30" t="s">
        <v>127</v>
      </c>
      <c r="O1697" s="30" t="s">
        <v>128</v>
      </c>
      <c r="P1697" s="30" t="s">
        <v>140</v>
      </c>
      <c r="Q1697" s="32" t="n">
        <v>2111.2</v>
      </c>
      <c r="R1697" s="30" t="s">
        <v>130</v>
      </c>
      <c r="S1697" s="30" t="s">
        <v>131</v>
      </c>
      <c r="T1697" s="30" t="n">
        <v>4</v>
      </c>
    </row>
    <row r="1698" customFormat="false" ht="15" hidden="false" customHeight="false" outlineLevel="0" collapsed="false">
      <c r="A1698" s="27" t="s">
        <v>3281</v>
      </c>
      <c r="B1698" s="27" t="s">
        <v>3282</v>
      </c>
      <c r="C1698" s="27" t="n">
        <v>32</v>
      </c>
      <c r="D1698" s="27" t="s">
        <v>121</v>
      </c>
      <c r="E1698" s="28" t="n">
        <v>45450</v>
      </c>
      <c r="F1698" s="27" t="s">
        <v>429</v>
      </c>
      <c r="G1698" s="28" t="n">
        <v>45453</v>
      </c>
      <c r="H1698" s="27" t="s">
        <v>236</v>
      </c>
      <c r="I1698" s="27" t="s">
        <v>323</v>
      </c>
      <c r="J1698" s="27" t="s">
        <v>238</v>
      </c>
      <c r="K1698" s="27" t="s">
        <v>126</v>
      </c>
      <c r="L1698" s="27" t="n">
        <v>33</v>
      </c>
      <c r="M1698" s="27" t="n">
        <v>91</v>
      </c>
      <c r="N1698" s="27" t="s">
        <v>186</v>
      </c>
      <c r="O1698" s="27" t="s">
        <v>139</v>
      </c>
      <c r="P1698" s="27" t="s">
        <v>187</v>
      </c>
      <c r="Q1698" s="29" t="n">
        <v>8650.01</v>
      </c>
      <c r="R1698" s="27" t="s">
        <v>130</v>
      </c>
      <c r="S1698" s="27" t="s">
        <v>131</v>
      </c>
      <c r="T1698" s="27" t="n">
        <v>3</v>
      </c>
    </row>
    <row r="1699" customFormat="false" ht="15" hidden="false" customHeight="false" outlineLevel="0" collapsed="false">
      <c r="A1699" s="30" t="s">
        <v>3283</v>
      </c>
      <c r="B1699" s="30" t="s">
        <v>3284</v>
      </c>
      <c r="C1699" s="30" t="n">
        <v>46</v>
      </c>
      <c r="D1699" s="30" t="s">
        <v>121</v>
      </c>
      <c r="E1699" s="31" t="n">
        <v>45292</v>
      </c>
      <c r="F1699" s="30" t="s">
        <v>261</v>
      </c>
      <c r="G1699" s="31" t="n">
        <v>45292</v>
      </c>
      <c r="H1699" s="30" t="s">
        <v>168</v>
      </c>
      <c r="I1699" s="30" t="s">
        <v>169</v>
      </c>
      <c r="J1699" s="30" t="s">
        <v>170</v>
      </c>
      <c r="K1699" s="30" t="s">
        <v>138</v>
      </c>
      <c r="L1699" s="30" t="n">
        <v>23</v>
      </c>
      <c r="M1699" s="30" t="n">
        <v>21</v>
      </c>
      <c r="N1699" s="30" t="s">
        <v>127</v>
      </c>
      <c r="O1699" s="30" t="s">
        <v>128</v>
      </c>
      <c r="P1699" s="30" t="s">
        <v>140</v>
      </c>
      <c r="Q1699" s="32" t="n">
        <v>2258.63</v>
      </c>
      <c r="R1699" s="30" t="s">
        <v>130</v>
      </c>
      <c r="S1699" s="30" t="s">
        <v>178</v>
      </c>
      <c r="T1699" s="30" t="n">
        <v>3</v>
      </c>
    </row>
    <row r="1700" customFormat="false" ht="15" hidden="false" customHeight="false" outlineLevel="0" collapsed="false">
      <c r="A1700" s="27" t="s">
        <v>3285</v>
      </c>
      <c r="B1700" s="27" t="s">
        <v>688</v>
      </c>
      <c r="C1700" s="27" t="n">
        <v>47</v>
      </c>
      <c r="D1700" s="27" t="s">
        <v>181</v>
      </c>
      <c r="E1700" s="28" t="n">
        <v>45330</v>
      </c>
      <c r="F1700" s="27" t="s">
        <v>394</v>
      </c>
      <c r="G1700" s="28" t="n">
        <v>45330</v>
      </c>
      <c r="H1700" s="27" t="s">
        <v>217</v>
      </c>
      <c r="I1700" s="27" t="s">
        <v>344</v>
      </c>
      <c r="J1700" s="27" t="s">
        <v>283</v>
      </c>
      <c r="K1700" s="27" t="s">
        <v>138</v>
      </c>
      <c r="L1700" s="27" t="n">
        <v>20</v>
      </c>
      <c r="M1700" s="27" t="n">
        <v>23</v>
      </c>
      <c r="N1700" s="27" t="s">
        <v>127</v>
      </c>
      <c r="O1700" s="27" t="s">
        <v>139</v>
      </c>
      <c r="P1700" s="27" t="s">
        <v>140</v>
      </c>
      <c r="Q1700" s="29" t="n">
        <v>1255.67</v>
      </c>
      <c r="R1700" s="27" t="s">
        <v>130</v>
      </c>
      <c r="S1700" s="27" t="s">
        <v>192</v>
      </c>
      <c r="T1700" s="27" t="n">
        <v>3</v>
      </c>
    </row>
    <row r="1701" customFormat="false" ht="15" hidden="false" customHeight="false" outlineLevel="0" collapsed="false">
      <c r="A1701" s="30" t="s">
        <v>3286</v>
      </c>
      <c r="B1701" s="30" t="s">
        <v>1166</v>
      </c>
      <c r="C1701" s="30" t="n">
        <v>68</v>
      </c>
      <c r="D1701" s="30" t="s">
        <v>181</v>
      </c>
      <c r="E1701" s="31" t="n">
        <v>45596</v>
      </c>
      <c r="F1701" s="30" t="s">
        <v>1308</v>
      </c>
      <c r="G1701" s="31" t="n">
        <v>45596</v>
      </c>
      <c r="H1701" s="30" t="s">
        <v>123</v>
      </c>
      <c r="I1701" s="30" t="s">
        <v>304</v>
      </c>
      <c r="J1701" s="30" t="s">
        <v>305</v>
      </c>
      <c r="K1701" s="30" t="s">
        <v>156</v>
      </c>
      <c r="L1701" s="30" t="n">
        <v>28</v>
      </c>
      <c r="M1701" s="30" t="n">
        <v>63</v>
      </c>
      <c r="N1701" s="30" t="s">
        <v>127</v>
      </c>
      <c r="O1701" s="30" t="s">
        <v>128</v>
      </c>
      <c r="P1701" s="30" t="s">
        <v>187</v>
      </c>
      <c r="Q1701" s="32" t="n">
        <v>3387.18</v>
      </c>
      <c r="R1701" s="30" t="s">
        <v>130</v>
      </c>
      <c r="S1701" s="30" t="s">
        <v>164</v>
      </c>
      <c r="T1701" s="30" t="n">
        <v>5</v>
      </c>
    </row>
    <row r="1702" customFormat="false" ht="15" hidden="false" customHeight="false" outlineLevel="0" collapsed="false">
      <c r="A1702" s="27" t="s">
        <v>3287</v>
      </c>
      <c r="B1702" s="27" t="s">
        <v>133</v>
      </c>
      <c r="C1702" s="27" t="n">
        <v>37</v>
      </c>
      <c r="D1702" s="27" t="s">
        <v>121</v>
      </c>
      <c r="E1702" s="28" t="n">
        <v>45620</v>
      </c>
      <c r="F1702" s="27" t="s">
        <v>221</v>
      </c>
      <c r="G1702" s="28" t="n">
        <v>45621</v>
      </c>
      <c r="H1702" s="27" t="s">
        <v>168</v>
      </c>
      <c r="I1702" s="27" t="s">
        <v>169</v>
      </c>
      <c r="J1702" s="27" t="s">
        <v>371</v>
      </c>
      <c r="K1702" s="27" t="s">
        <v>138</v>
      </c>
      <c r="L1702" s="27" t="n">
        <v>55</v>
      </c>
      <c r="M1702" s="27" t="n">
        <v>24</v>
      </c>
      <c r="N1702" s="27" t="s">
        <v>186</v>
      </c>
      <c r="O1702" s="27" t="s">
        <v>128</v>
      </c>
      <c r="P1702" s="27" t="s">
        <v>140</v>
      </c>
      <c r="Q1702" s="29" t="n">
        <v>1070.92</v>
      </c>
      <c r="R1702" s="27" t="s">
        <v>130</v>
      </c>
      <c r="S1702" s="27" t="s">
        <v>164</v>
      </c>
      <c r="T1702" s="27" t="n">
        <v>3</v>
      </c>
    </row>
    <row r="1703" customFormat="false" ht="15" hidden="false" customHeight="false" outlineLevel="0" collapsed="false">
      <c r="A1703" s="30" t="s">
        <v>3288</v>
      </c>
      <c r="B1703" s="30" t="s">
        <v>900</v>
      </c>
      <c r="C1703" s="30" t="n">
        <v>11</v>
      </c>
      <c r="D1703" s="30" t="s">
        <v>121</v>
      </c>
      <c r="E1703" s="31" t="n">
        <v>45455</v>
      </c>
      <c r="F1703" s="30" t="s">
        <v>454</v>
      </c>
      <c r="G1703" s="31" t="n">
        <v>45459</v>
      </c>
      <c r="H1703" s="30" t="s">
        <v>236</v>
      </c>
      <c r="I1703" s="30" t="s">
        <v>266</v>
      </c>
      <c r="J1703" s="30" t="s">
        <v>375</v>
      </c>
      <c r="K1703" s="30" t="s">
        <v>126</v>
      </c>
      <c r="L1703" s="30" t="n">
        <v>42</v>
      </c>
      <c r="M1703" s="30" t="n">
        <v>99</v>
      </c>
      <c r="N1703" s="30" t="s">
        <v>186</v>
      </c>
      <c r="O1703" s="30" t="s">
        <v>149</v>
      </c>
      <c r="P1703" s="30" t="s">
        <v>140</v>
      </c>
      <c r="Q1703" s="32" t="n">
        <v>7125.66</v>
      </c>
      <c r="R1703" s="30" t="s">
        <v>130</v>
      </c>
      <c r="S1703" s="30" t="s">
        <v>178</v>
      </c>
      <c r="T1703" s="30" t="n">
        <v>1</v>
      </c>
    </row>
    <row r="1704" customFormat="false" ht="15" hidden="false" customHeight="false" outlineLevel="0" collapsed="false">
      <c r="A1704" s="27" t="s">
        <v>3289</v>
      </c>
      <c r="B1704" s="27" t="s">
        <v>3055</v>
      </c>
      <c r="C1704" s="27" t="n">
        <v>57</v>
      </c>
      <c r="D1704" s="27" t="s">
        <v>181</v>
      </c>
      <c r="E1704" s="28" t="n">
        <v>45542</v>
      </c>
      <c r="F1704" s="27" t="s">
        <v>1899</v>
      </c>
      <c r="G1704" s="28" t="n">
        <v>45543</v>
      </c>
      <c r="H1704" s="27" t="s">
        <v>168</v>
      </c>
      <c r="I1704" s="27" t="s">
        <v>366</v>
      </c>
      <c r="J1704" s="27" t="s">
        <v>191</v>
      </c>
      <c r="K1704" s="27" t="s">
        <v>138</v>
      </c>
      <c r="L1704" s="27" t="n">
        <v>43</v>
      </c>
      <c r="M1704" s="27" t="n">
        <v>27</v>
      </c>
      <c r="N1704" s="27" t="s">
        <v>127</v>
      </c>
      <c r="O1704" s="27" t="s">
        <v>139</v>
      </c>
      <c r="P1704" s="27" t="s">
        <v>129</v>
      </c>
      <c r="Q1704" s="29" t="n">
        <v>1301.73</v>
      </c>
      <c r="R1704" s="27" t="s">
        <v>130</v>
      </c>
      <c r="S1704" s="27" t="s">
        <v>151</v>
      </c>
      <c r="T1704" s="27" t="n">
        <v>1</v>
      </c>
    </row>
    <row r="1705" customFormat="false" ht="15" hidden="false" customHeight="false" outlineLevel="0" collapsed="false">
      <c r="A1705" s="30" t="s">
        <v>3290</v>
      </c>
      <c r="B1705" s="30" t="s">
        <v>3291</v>
      </c>
      <c r="C1705" s="30" t="n">
        <v>25</v>
      </c>
      <c r="D1705" s="30" t="s">
        <v>121</v>
      </c>
      <c r="E1705" s="31" t="n">
        <v>45559</v>
      </c>
      <c r="F1705" s="30" t="s">
        <v>1260</v>
      </c>
      <c r="G1705" s="31" t="n">
        <v>45559</v>
      </c>
      <c r="H1705" s="30" t="s">
        <v>206</v>
      </c>
      <c r="I1705" s="30" t="s">
        <v>232</v>
      </c>
      <c r="J1705" s="30" t="s">
        <v>615</v>
      </c>
      <c r="K1705" s="30" t="s">
        <v>138</v>
      </c>
      <c r="L1705" s="30" t="n">
        <v>35</v>
      </c>
      <c r="M1705" s="30" t="n">
        <v>39</v>
      </c>
      <c r="N1705" s="30" t="s">
        <v>127</v>
      </c>
      <c r="O1705" s="30" t="s">
        <v>139</v>
      </c>
      <c r="P1705" s="30" t="s">
        <v>129</v>
      </c>
      <c r="Q1705" s="32" t="n">
        <v>1428.96</v>
      </c>
      <c r="R1705" s="30" t="s">
        <v>130</v>
      </c>
      <c r="S1705" s="30" t="s">
        <v>197</v>
      </c>
      <c r="T1705" s="30" t="n">
        <v>4</v>
      </c>
    </row>
    <row r="1706" customFormat="false" ht="15" hidden="false" customHeight="false" outlineLevel="0" collapsed="false">
      <c r="A1706" s="27" t="s">
        <v>3292</v>
      </c>
      <c r="B1706" s="27" t="s">
        <v>3086</v>
      </c>
      <c r="C1706" s="27"/>
      <c r="D1706" s="27" t="s">
        <v>181</v>
      </c>
      <c r="E1706" s="28" t="n">
        <v>45591</v>
      </c>
      <c r="F1706" s="27" t="s">
        <v>2683</v>
      </c>
      <c r="G1706" s="28" t="n">
        <v>45591</v>
      </c>
      <c r="H1706" s="27" t="s">
        <v>242</v>
      </c>
      <c r="I1706" s="27" t="s">
        <v>315</v>
      </c>
      <c r="J1706" s="27" t="s">
        <v>316</v>
      </c>
      <c r="K1706" s="27" t="s">
        <v>156</v>
      </c>
      <c r="L1706" s="27" t="n">
        <v>41</v>
      </c>
      <c r="M1706" s="27" t="n">
        <v>63</v>
      </c>
      <c r="N1706" s="27" t="s">
        <v>127</v>
      </c>
      <c r="O1706" s="27" t="s">
        <v>149</v>
      </c>
      <c r="P1706" s="27" t="s">
        <v>140</v>
      </c>
      <c r="Q1706" s="29" t="n">
        <v>4573.97</v>
      </c>
      <c r="R1706" s="27" t="s">
        <v>130</v>
      </c>
      <c r="S1706" s="27" t="s">
        <v>192</v>
      </c>
      <c r="T1706" s="27"/>
    </row>
    <row r="1707" customFormat="false" ht="15" hidden="false" customHeight="false" outlineLevel="0" collapsed="false">
      <c r="A1707" s="30" t="s">
        <v>3293</v>
      </c>
      <c r="B1707" s="30" t="s">
        <v>2459</v>
      </c>
      <c r="C1707" s="30" t="n">
        <v>16</v>
      </c>
      <c r="D1707" s="30" t="s">
        <v>121</v>
      </c>
      <c r="E1707" s="31" t="n">
        <v>45565</v>
      </c>
      <c r="F1707" s="30" t="s">
        <v>1034</v>
      </c>
      <c r="G1707" s="31" t="n">
        <v>45567</v>
      </c>
      <c r="H1707" s="30" t="s">
        <v>236</v>
      </c>
      <c r="I1707" s="30" t="s">
        <v>266</v>
      </c>
      <c r="J1707" s="30" t="s">
        <v>287</v>
      </c>
      <c r="K1707" s="30" t="s">
        <v>156</v>
      </c>
      <c r="L1707" s="30" t="n">
        <v>17</v>
      </c>
      <c r="M1707" s="30" t="n">
        <v>33</v>
      </c>
      <c r="N1707" s="30" t="s">
        <v>127</v>
      </c>
      <c r="O1707" s="30" t="s">
        <v>139</v>
      </c>
      <c r="P1707" s="30" t="s">
        <v>187</v>
      </c>
      <c r="Q1707" s="32" t="n">
        <v>2503.73</v>
      </c>
      <c r="R1707" s="30" t="s">
        <v>130</v>
      </c>
      <c r="S1707" s="30" t="s">
        <v>223</v>
      </c>
      <c r="T1707" s="30" t="n">
        <v>5</v>
      </c>
    </row>
    <row r="1708" customFormat="false" ht="15" hidden="false" customHeight="false" outlineLevel="0" collapsed="false">
      <c r="A1708" s="27" t="s">
        <v>3294</v>
      </c>
      <c r="B1708" s="27" t="s">
        <v>2944</v>
      </c>
      <c r="C1708" s="27"/>
      <c r="D1708" s="27" t="s">
        <v>181</v>
      </c>
      <c r="E1708" s="28" t="n">
        <v>45427</v>
      </c>
      <c r="F1708" s="27" t="s">
        <v>2406</v>
      </c>
      <c r="G1708" s="28" t="n">
        <v>45428</v>
      </c>
      <c r="H1708" s="27" t="s">
        <v>123</v>
      </c>
      <c r="I1708" s="27" t="s">
        <v>155</v>
      </c>
      <c r="J1708" s="27" t="s">
        <v>227</v>
      </c>
      <c r="K1708" s="27" t="s">
        <v>156</v>
      </c>
      <c r="L1708" s="27" t="n">
        <v>31</v>
      </c>
      <c r="M1708" s="27" t="n">
        <v>53</v>
      </c>
      <c r="N1708" s="27" t="s">
        <v>127</v>
      </c>
      <c r="O1708" s="27" t="s">
        <v>139</v>
      </c>
      <c r="P1708" s="27" t="s">
        <v>140</v>
      </c>
      <c r="Q1708" s="29" t="n">
        <v>4785.25</v>
      </c>
      <c r="R1708" s="27" t="s">
        <v>130</v>
      </c>
      <c r="S1708" s="27" t="s">
        <v>157</v>
      </c>
      <c r="T1708" s="27" t="n">
        <v>5</v>
      </c>
    </row>
    <row r="1709" customFormat="false" ht="15" hidden="false" customHeight="false" outlineLevel="0" collapsed="false">
      <c r="A1709" s="30" t="s">
        <v>3295</v>
      </c>
      <c r="B1709" s="30" t="s">
        <v>2577</v>
      </c>
      <c r="C1709" s="30" t="n">
        <v>33</v>
      </c>
      <c r="D1709" s="30" t="s">
        <v>121</v>
      </c>
      <c r="E1709" s="31" t="n">
        <v>45307</v>
      </c>
      <c r="F1709" s="30" t="s">
        <v>1511</v>
      </c>
      <c r="G1709" s="31" t="n">
        <v>45312</v>
      </c>
      <c r="H1709" s="30" t="s">
        <v>206</v>
      </c>
      <c r="I1709" s="30" t="s">
        <v>207</v>
      </c>
      <c r="J1709" s="30" t="s">
        <v>208</v>
      </c>
      <c r="K1709" s="30" t="s">
        <v>126</v>
      </c>
      <c r="L1709" s="30" t="n">
        <v>17</v>
      </c>
      <c r="M1709" s="30" t="n">
        <v>60</v>
      </c>
      <c r="N1709" s="30" t="s">
        <v>127</v>
      </c>
      <c r="O1709" s="30" t="s">
        <v>149</v>
      </c>
      <c r="P1709" s="30" t="s">
        <v>140</v>
      </c>
      <c r="Q1709" s="32" t="n">
        <v>8235.31</v>
      </c>
      <c r="R1709" s="30" t="s">
        <v>130</v>
      </c>
      <c r="S1709" s="30" t="s">
        <v>151</v>
      </c>
      <c r="T1709" s="30" t="n">
        <v>5</v>
      </c>
    </row>
    <row r="1710" customFormat="false" ht="15" hidden="false" customHeight="false" outlineLevel="0" collapsed="false">
      <c r="A1710" s="27" t="s">
        <v>3296</v>
      </c>
      <c r="B1710" s="27" t="s">
        <v>1520</v>
      </c>
      <c r="C1710" s="27" t="n">
        <v>63</v>
      </c>
      <c r="D1710" s="27" t="s">
        <v>121</v>
      </c>
      <c r="E1710" s="28" t="n">
        <v>45351</v>
      </c>
      <c r="F1710" s="27" t="s">
        <v>1424</v>
      </c>
      <c r="G1710" s="28" t="n">
        <v>45352</v>
      </c>
      <c r="H1710" s="27" t="s">
        <v>183</v>
      </c>
      <c r="I1710" s="27" t="s">
        <v>430</v>
      </c>
      <c r="J1710" s="27" t="s">
        <v>185</v>
      </c>
      <c r="K1710" s="27" t="s">
        <v>156</v>
      </c>
      <c r="L1710" s="27" t="n">
        <v>44</v>
      </c>
      <c r="M1710" s="27" t="n">
        <v>31</v>
      </c>
      <c r="N1710" s="27" t="s">
        <v>186</v>
      </c>
      <c r="O1710" s="27" t="s">
        <v>171</v>
      </c>
      <c r="P1710" s="27" t="s">
        <v>129</v>
      </c>
      <c r="Q1710" s="29" t="n">
        <v>2796.4</v>
      </c>
      <c r="R1710" s="27" t="s">
        <v>172</v>
      </c>
      <c r="S1710" s="27" t="s">
        <v>164</v>
      </c>
      <c r="T1710" s="27" t="n">
        <v>4</v>
      </c>
    </row>
    <row r="1711" customFormat="false" ht="15" hidden="false" customHeight="false" outlineLevel="0" collapsed="false">
      <c r="A1711" s="30" t="s">
        <v>3297</v>
      </c>
      <c r="B1711" s="30" t="s">
        <v>3213</v>
      </c>
      <c r="C1711" s="30" t="n">
        <v>45</v>
      </c>
      <c r="D1711" s="30" t="s">
        <v>181</v>
      </c>
      <c r="E1711" s="31" t="n">
        <v>45338</v>
      </c>
      <c r="F1711" s="30" t="s">
        <v>1503</v>
      </c>
      <c r="G1711" s="31" t="n">
        <v>45339</v>
      </c>
      <c r="H1711" s="30" t="s">
        <v>236</v>
      </c>
      <c r="I1711" s="30" t="s">
        <v>237</v>
      </c>
      <c r="J1711" s="30" t="s">
        <v>267</v>
      </c>
      <c r="K1711" s="30" t="s">
        <v>156</v>
      </c>
      <c r="L1711" s="30" t="n">
        <v>37</v>
      </c>
      <c r="M1711" s="30" t="n">
        <v>62</v>
      </c>
      <c r="N1711" s="30" t="s">
        <v>127</v>
      </c>
      <c r="O1711" s="30" t="s">
        <v>128</v>
      </c>
      <c r="P1711" s="30" t="s">
        <v>129</v>
      </c>
      <c r="Q1711" s="32" t="n">
        <v>4474.89</v>
      </c>
      <c r="R1711" s="30" t="s">
        <v>130</v>
      </c>
      <c r="S1711" s="30" t="s">
        <v>164</v>
      </c>
      <c r="T1711" s="30" t="n">
        <v>5</v>
      </c>
    </row>
    <row r="1712" customFormat="false" ht="15" hidden="false" customHeight="false" outlineLevel="0" collapsed="false">
      <c r="A1712" s="27" t="s">
        <v>3298</v>
      </c>
      <c r="B1712" s="27" t="s">
        <v>1417</v>
      </c>
      <c r="C1712" s="27" t="n">
        <v>28</v>
      </c>
      <c r="D1712" s="27" t="s">
        <v>121</v>
      </c>
      <c r="E1712" s="28" t="n">
        <v>45439</v>
      </c>
      <c r="F1712" s="27" t="s">
        <v>725</v>
      </c>
      <c r="G1712" s="28" t="n">
        <v>45441</v>
      </c>
      <c r="H1712" s="27" t="s">
        <v>236</v>
      </c>
      <c r="I1712" s="27" t="s">
        <v>266</v>
      </c>
      <c r="J1712" s="27" t="s">
        <v>267</v>
      </c>
      <c r="K1712" s="27" t="s">
        <v>126</v>
      </c>
      <c r="L1712" s="27" t="n">
        <v>35</v>
      </c>
      <c r="M1712" s="27" t="n">
        <v>145</v>
      </c>
      <c r="N1712" s="27" t="s">
        <v>127</v>
      </c>
      <c r="O1712" s="27" t="s">
        <v>139</v>
      </c>
      <c r="P1712" s="27" t="s">
        <v>140</v>
      </c>
      <c r="Q1712" s="29" t="n">
        <v>9462.17</v>
      </c>
      <c r="R1712" s="27" t="s">
        <v>172</v>
      </c>
      <c r="S1712" s="27" t="s">
        <v>164</v>
      </c>
      <c r="T1712" s="27" t="n">
        <v>3</v>
      </c>
    </row>
    <row r="1713" customFormat="false" ht="15" hidden="false" customHeight="false" outlineLevel="0" collapsed="false">
      <c r="A1713" s="30" t="s">
        <v>3299</v>
      </c>
      <c r="B1713" s="30" t="s">
        <v>3300</v>
      </c>
      <c r="C1713" s="30" t="n">
        <v>73</v>
      </c>
      <c r="D1713" s="30" t="s">
        <v>181</v>
      </c>
      <c r="E1713" s="31" t="n">
        <v>45295</v>
      </c>
      <c r="F1713" s="30" t="s">
        <v>405</v>
      </c>
      <c r="G1713" s="31" t="n">
        <v>45297</v>
      </c>
      <c r="H1713" s="30" t="s">
        <v>168</v>
      </c>
      <c r="I1713" s="30" t="s">
        <v>169</v>
      </c>
      <c r="J1713" s="30" t="s">
        <v>367</v>
      </c>
      <c r="K1713" s="30" t="s">
        <v>126</v>
      </c>
      <c r="L1713" s="30" t="n">
        <v>6</v>
      </c>
      <c r="M1713" s="30" t="n">
        <v>107</v>
      </c>
      <c r="N1713" s="30" t="s">
        <v>186</v>
      </c>
      <c r="O1713" s="30" t="s">
        <v>149</v>
      </c>
      <c r="P1713" s="30" t="s">
        <v>150</v>
      </c>
      <c r="Q1713" s="32" t="n">
        <v>8243.21</v>
      </c>
      <c r="R1713" s="30" t="s">
        <v>130</v>
      </c>
      <c r="S1713" s="30" t="s">
        <v>141</v>
      </c>
      <c r="T1713" s="30" t="n">
        <v>5</v>
      </c>
    </row>
    <row r="1714" customFormat="false" ht="15" hidden="false" customHeight="false" outlineLevel="0" collapsed="false">
      <c r="A1714" s="27" t="s">
        <v>3301</v>
      </c>
      <c r="B1714" s="27" t="s">
        <v>3302</v>
      </c>
      <c r="C1714" s="27" t="n">
        <v>27</v>
      </c>
      <c r="D1714" s="27" t="s">
        <v>121</v>
      </c>
      <c r="E1714" s="28" t="n">
        <v>45321</v>
      </c>
      <c r="F1714" s="27" t="s">
        <v>1140</v>
      </c>
      <c r="G1714" s="28" t="n">
        <v>45328</v>
      </c>
      <c r="H1714" s="27" t="s">
        <v>206</v>
      </c>
      <c r="I1714" s="27" t="s">
        <v>232</v>
      </c>
      <c r="J1714" s="27" t="s">
        <v>593</v>
      </c>
      <c r="K1714" s="27" t="s">
        <v>202</v>
      </c>
      <c r="L1714" s="27" t="n">
        <v>18</v>
      </c>
      <c r="M1714" s="27" t="n">
        <v>85</v>
      </c>
      <c r="N1714" s="27" t="s">
        <v>186</v>
      </c>
      <c r="O1714" s="27" t="s">
        <v>128</v>
      </c>
      <c r="P1714" s="27" t="s">
        <v>187</v>
      </c>
      <c r="Q1714" s="29" t="n">
        <v>15784.05</v>
      </c>
      <c r="R1714" s="27" t="s">
        <v>130</v>
      </c>
      <c r="S1714" s="27" t="s">
        <v>178</v>
      </c>
      <c r="T1714" s="27" t="n">
        <v>3</v>
      </c>
    </row>
    <row r="1715" customFormat="false" ht="15" hidden="false" customHeight="false" outlineLevel="0" collapsed="false">
      <c r="A1715" s="30" t="s">
        <v>3303</v>
      </c>
      <c r="B1715" s="30" t="s">
        <v>2461</v>
      </c>
      <c r="C1715" s="30" t="n">
        <v>52</v>
      </c>
      <c r="D1715" s="30" t="s">
        <v>181</v>
      </c>
      <c r="E1715" s="31" t="n">
        <v>45628</v>
      </c>
      <c r="F1715" s="30" t="s">
        <v>425</v>
      </c>
      <c r="G1715" s="31" t="n">
        <v>45628</v>
      </c>
      <c r="H1715" s="30" t="s">
        <v>242</v>
      </c>
      <c r="I1715" s="30" t="s">
        <v>466</v>
      </c>
      <c r="J1715" s="30" t="s">
        <v>401</v>
      </c>
      <c r="K1715" s="30" t="s">
        <v>138</v>
      </c>
      <c r="L1715" s="30" t="n">
        <v>38</v>
      </c>
      <c r="M1715" s="30" t="n">
        <v>24</v>
      </c>
      <c r="N1715" s="30" t="s">
        <v>127</v>
      </c>
      <c r="O1715" s="30" t="s">
        <v>171</v>
      </c>
      <c r="P1715" s="30" t="s">
        <v>187</v>
      </c>
      <c r="Q1715" s="32" t="n">
        <v>1403.72</v>
      </c>
      <c r="R1715" s="30" t="s">
        <v>130</v>
      </c>
      <c r="S1715" s="30" t="s">
        <v>131</v>
      </c>
      <c r="T1715" s="30" t="n">
        <v>4</v>
      </c>
    </row>
    <row r="1716" customFormat="false" ht="15" hidden="false" customHeight="false" outlineLevel="0" collapsed="false">
      <c r="A1716" s="27" t="s">
        <v>3304</v>
      </c>
      <c r="B1716" s="27" t="s">
        <v>3305</v>
      </c>
      <c r="C1716" s="27" t="n">
        <v>72</v>
      </c>
      <c r="D1716" s="27" t="s">
        <v>121</v>
      </c>
      <c r="E1716" s="28" t="n">
        <v>45585</v>
      </c>
      <c r="F1716" s="27" t="s">
        <v>1308</v>
      </c>
      <c r="G1716" s="28" t="n">
        <v>45588</v>
      </c>
      <c r="H1716" s="27" t="s">
        <v>168</v>
      </c>
      <c r="I1716" s="27" t="s">
        <v>196</v>
      </c>
      <c r="J1716" s="27" t="s">
        <v>441</v>
      </c>
      <c r="K1716" s="27" t="s">
        <v>126</v>
      </c>
      <c r="L1716" s="27" t="n">
        <v>43</v>
      </c>
      <c r="M1716" s="27" t="n">
        <v>150</v>
      </c>
      <c r="N1716" s="27" t="s">
        <v>127</v>
      </c>
      <c r="O1716" s="27" t="s">
        <v>171</v>
      </c>
      <c r="P1716" s="27" t="s">
        <v>187</v>
      </c>
      <c r="Q1716" s="29" t="n">
        <v>9454.31</v>
      </c>
      <c r="R1716" s="27" t="s">
        <v>172</v>
      </c>
      <c r="S1716" s="27" t="s">
        <v>151</v>
      </c>
      <c r="T1716" s="27" t="n">
        <v>3</v>
      </c>
    </row>
    <row r="1717" customFormat="false" ht="15" hidden="false" customHeight="false" outlineLevel="0" collapsed="false">
      <c r="A1717" s="30" t="s">
        <v>3306</v>
      </c>
      <c r="B1717" s="30" t="s">
        <v>2868</v>
      </c>
      <c r="C1717" s="30" t="n">
        <v>62</v>
      </c>
      <c r="D1717" s="30" t="s">
        <v>121</v>
      </c>
      <c r="E1717" s="31" t="n">
        <v>45352</v>
      </c>
      <c r="F1717" s="30" t="s">
        <v>997</v>
      </c>
      <c r="G1717" s="31" t="n">
        <v>45353</v>
      </c>
      <c r="H1717" s="30" t="s">
        <v>135</v>
      </c>
      <c r="I1717" s="30" t="s">
        <v>136</v>
      </c>
      <c r="J1717" s="30" t="s">
        <v>201</v>
      </c>
      <c r="K1717" s="30" t="s">
        <v>156</v>
      </c>
      <c r="L1717" s="30" t="n">
        <v>18</v>
      </c>
      <c r="M1717" s="30" t="n">
        <v>77</v>
      </c>
      <c r="N1717" s="30" t="s">
        <v>186</v>
      </c>
      <c r="O1717" s="30" t="s">
        <v>139</v>
      </c>
      <c r="P1717" s="30" t="s">
        <v>150</v>
      </c>
      <c r="Q1717" s="32" t="n">
        <v>4801.9</v>
      </c>
      <c r="R1717" s="30" t="s">
        <v>130</v>
      </c>
      <c r="S1717" s="30" t="s">
        <v>131</v>
      </c>
      <c r="T1717" s="30" t="n">
        <v>5</v>
      </c>
    </row>
    <row r="1718" customFormat="false" ht="15" hidden="false" customHeight="false" outlineLevel="0" collapsed="false">
      <c r="A1718" s="27" t="s">
        <v>3307</v>
      </c>
      <c r="B1718" s="27" t="s">
        <v>3308</v>
      </c>
      <c r="C1718" s="27"/>
      <c r="D1718" s="27" t="s">
        <v>359</v>
      </c>
      <c r="E1718" s="28" t="n">
        <v>45566</v>
      </c>
      <c r="F1718" s="27" t="s">
        <v>826</v>
      </c>
      <c r="G1718" s="28" t="n">
        <v>45572</v>
      </c>
      <c r="H1718" s="27" t="s">
        <v>161</v>
      </c>
      <c r="I1718" s="27" t="s">
        <v>538</v>
      </c>
      <c r="J1718" s="27" t="s">
        <v>648</v>
      </c>
      <c r="K1718" s="27" t="s">
        <v>126</v>
      </c>
      <c r="L1718" s="27" t="n">
        <v>15</v>
      </c>
      <c r="M1718" s="27" t="n">
        <v>75</v>
      </c>
      <c r="N1718" s="27" t="s">
        <v>186</v>
      </c>
      <c r="O1718" s="27" t="s">
        <v>149</v>
      </c>
      <c r="P1718" s="27" t="s">
        <v>140</v>
      </c>
      <c r="Q1718" s="29" t="n">
        <v>7506.78</v>
      </c>
      <c r="R1718" s="27" t="s">
        <v>130</v>
      </c>
      <c r="S1718" s="27" t="s">
        <v>178</v>
      </c>
      <c r="T1718" s="27" t="n">
        <v>3</v>
      </c>
    </row>
    <row r="1719" customFormat="false" ht="15" hidden="false" customHeight="false" outlineLevel="0" collapsed="false">
      <c r="A1719" s="30" t="s">
        <v>3309</v>
      </c>
      <c r="B1719" s="30" t="s">
        <v>3068</v>
      </c>
      <c r="C1719" s="30" t="n">
        <v>25</v>
      </c>
      <c r="D1719" s="30" t="s">
        <v>181</v>
      </c>
      <c r="E1719" s="31" t="n">
        <v>45296</v>
      </c>
      <c r="F1719" s="30" t="s">
        <v>771</v>
      </c>
      <c r="G1719" s="31" t="n">
        <v>45296</v>
      </c>
      <c r="H1719" s="30" t="s">
        <v>206</v>
      </c>
      <c r="I1719" s="30" t="s">
        <v>232</v>
      </c>
      <c r="J1719" s="30" t="s">
        <v>469</v>
      </c>
      <c r="K1719" s="30" t="s">
        <v>138</v>
      </c>
      <c r="L1719" s="30" t="n">
        <v>84</v>
      </c>
      <c r="M1719" s="30" t="n">
        <v>33</v>
      </c>
      <c r="N1719" s="30" t="s">
        <v>186</v>
      </c>
      <c r="O1719" s="30" t="s">
        <v>128</v>
      </c>
      <c r="P1719" s="30" t="s">
        <v>150</v>
      </c>
      <c r="Q1719" s="32" t="n">
        <v>2627.14</v>
      </c>
      <c r="R1719" s="30" t="s">
        <v>130</v>
      </c>
      <c r="S1719" s="30" t="s">
        <v>192</v>
      </c>
      <c r="T1719" s="30" t="n">
        <v>5</v>
      </c>
    </row>
    <row r="1720" customFormat="false" ht="15" hidden="false" customHeight="false" outlineLevel="0" collapsed="false">
      <c r="A1720" s="27" t="s">
        <v>2825</v>
      </c>
      <c r="B1720" s="27" t="s">
        <v>871</v>
      </c>
      <c r="C1720" s="27" t="n">
        <v>56</v>
      </c>
      <c r="D1720" s="27" t="s">
        <v>181</v>
      </c>
      <c r="E1720" s="28" t="n">
        <v>45464</v>
      </c>
      <c r="F1720" s="27" t="s">
        <v>1462</v>
      </c>
      <c r="G1720" s="28" t="n">
        <v>45465</v>
      </c>
      <c r="H1720" s="27" t="s">
        <v>183</v>
      </c>
      <c r="I1720" s="27" t="s">
        <v>184</v>
      </c>
      <c r="J1720" s="27" t="s">
        <v>431</v>
      </c>
      <c r="K1720" s="27" t="s">
        <v>138</v>
      </c>
      <c r="L1720" s="27" t="n">
        <v>46</v>
      </c>
      <c r="M1720" s="27" t="n">
        <v>19</v>
      </c>
      <c r="N1720" s="27" t="s">
        <v>127</v>
      </c>
      <c r="O1720" s="27" t="s">
        <v>128</v>
      </c>
      <c r="P1720" s="27" t="s">
        <v>129</v>
      </c>
      <c r="Q1720" s="29" t="n">
        <v>2553.67</v>
      </c>
      <c r="R1720" s="27" t="s">
        <v>130</v>
      </c>
      <c r="S1720" s="27" t="s">
        <v>627</v>
      </c>
      <c r="T1720" s="27" t="n">
        <v>4</v>
      </c>
    </row>
    <row r="1721" customFormat="false" ht="15" hidden="false" customHeight="false" outlineLevel="0" collapsed="false">
      <c r="A1721" s="30" t="s">
        <v>3310</v>
      </c>
      <c r="B1721" s="30" t="s">
        <v>1610</v>
      </c>
      <c r="C1721" s="30" t="n">
        <v>27</v>
      </c>
      <c r="D1721" s="30" t="s">
        <v>181</v>
      </c>
      <c r="E1721" s="31" t="n">
        <v>45363</v>
      </c>
      <c r="F1721" s="30" t="s">
        <v>788</v>
      </c>
      <c r="G1721" s="31" t="n">
        <v>45369</v>
      </c>
      <c r="H1721" s="30" t="s">
        <v>123</v>
      </c>
      <c r="I1721" s="30" t="s">
        <v>304</v>
      </c>
      <c r="J1721" s="30" t="s">
        <v>508</v>
      </c>
      <c r="K1721" s="30" t="s">
        <v>126</v>
      </c>
      <c r="L1721" s="30" t="n">
        <v>21</v>
      </c>
      <c r="M1721" s="30" t="n">
        <v>60</v>
      </c>
      <c r="N1721" s="30" t="s">
        <v>186</v>
      </c>
      <c r="O1721" s="30" t="s">
        <v>149</v>
      </c>
      <c r="P1721" s="30" t="s">
        <v>187</v>
      </c>
      <c r="Q1721" s="32" t="n">
        <v>6791.2</v>
      </c>
      <c r="R1721" s="30" t="s">
        <v>130</v>
      </c>
      <c r="S1721" s="30" t="s">
        <v>151</v>
      </c>
      <c r="T1721" s="30" t="n">
        <v>4</v>
      </c>
    </row>
    <row r="1722" customFormat="false" ht="15" hidden="false" customHeight="false" outlineLevel="0" collapsed="false">
      <c r="A1722" s="27" t="s">
        <v>3311</v>
      </c>
      <c r="B1722" s="27" t="s">
        <v>1154</v>
      </c>
      <c r="C1722" s="27" t="n">
        <v>24</v>
      </c>
      <c r="D1722" s="27" t="s">
        <v>181</v>
      </c>
      <c r="E1722" s="28" t="n">
        <v>45337</v>
      </c>
      <c r="F1722" s="27" t="s">
        <v>1271</v>
      </c>
      <c r="G1722" s="28" t="n">
        <v>45338</v>
      </c>
      <c r="H1722" s="27" t="s">
        <v>123</v>
      </c>
      <c r="I1722" s="27" t="s">
        <v>124</v>
      </c>
      <c r="J1722" s="27" t="s">
        <v>508</v>
      </c>
      <c r="K1722" s="27" t="s">
        <v>156</v>
      </c>
      <c r="L1722" s="27" t="n">
        <v>44</v>
      </c>
      <c r="M1722" s="27" t="n">
        <v>67</v>
      </c>
      <c r="N1722" s="27" t="s">
        <v>186</v>
      </c>
      <c r="O1722" s="27" t="s">
        <v>139</v>
      </c>
      <c r="P1722" s="27" t="s">
        <v>129</v>
      </c>
      <c r="Q1722" s="29" t="n">
        <v>4779.33</v>
      </c>
      <c r="R1722" s="27" t="s">
        <v>172</v>
      </c>
      <c r="S1722" s="27" t="s">
        <v>197</v>
      </c>
      <c r="T1722" s="27" t="n">
        <v>3</v>
      </c>
    </row>
    <row r="1723" customFormat="false" ht="15" hidden="false" customHeight="false" outlineLevel="0" collapsed="false">
      <c r="A1723" s="30" t="s">
        <v>3312</v>
      </c>
      <c r="B1723" s="30" t="s">
        <v>3213</v>
      </c>
      <c r="C1723" s="30" t="n">
        <v>29</v>
      </c>
      <c r="D1723" s="30" t="s">
        <v>181</v>
      </c>
      <c r="E1723" s="31" t="n">
        <v>45603</v>
      </c>
      <c r="F1723" s="30" t="s">
        <v>1349</v>
      </c>
      <c r="G1723" s="31" t="n">
        <v>45608</v>
      </c>
      <c r="H1723" s="30" t="s">
        <v>146</v>
      </c>
      <c r="I1723" s="30" t="s">
        <v>147</v>
      </c>
      <c r="J1723" s="30" t="s">
        <v>148</v>
      </c>
      <c r="K1723" s="30" t="s">
        <v>126</v>
      </c>
      <c r="L1723" s="30" t="n">
        <v>6</v>
      </c>
      <c r="M1723" s="30" t="n">
        <v>78</v>
      </c>
      <c r="N1723" s="30" t="s">
        <v>186</v>
      </c>
      <c r="O1723" s="30" t="s">
        <v>149</v>
      </c>
      <c r="P1723" s="30" t="s">
        <v>150</v>
      </c>
      <c r="Q1723" s="32" t="n">
        <v>6803.76</v>
      </c>
      <c r="R1723" s="30" t="s">
        <v>130</v>
      </c>
      <c r="S1723" s="30" t="s">
        <v>192</v>
      </c>
      <c r="T1723" s="30" t="n">
        <v>5</v>
      </c>
    </row>
    <row r="1724" customFormat="false" ht="15" hidden="false" customHeight="false" outlineLevel="0" collapsed="false">
      <c r="A1724" s="27" t="s">
        <v>3313</v>
      </c>
      <c r="B1724" s="27" t="s">
        <v>2895</v>
      </c>
      <c r="C1724" s="27" t="n">
        <v>73</v>
      </c>
      <c r="D1724" s="27" t="s">
        <v>181</v>
      </c>
      <c r="E1724" s="28" t="n">
        <v>45632</v>
      </c>
      <c r="F1724" s="27" t="s">
        <v>876</v>
      </c>
      <c r="G1724" s="28" t="n">
        <v>45633</v>
      </c>
      <c r="H1724" s="27" t="s">
        <v>236</v>
      </c>
      <c r="I1724" s="27" t="s">
        <v>237</v>
      </c>
      <c r="J1724" s="27" t="s">
        <v>238</v>
      </c>
      <c r="K1724" s="27" t="s">
        <v>138</v>
      </c>
      <c r="L1724" s="27" t="n">
        <v>75</v>
      </c>
      <c r="M1724" s="27" t="n">
        <v>37</v>
      </c>
      <c r="N1724" s="27" t="s">
        <v>127</v>
      </c>
      <c r="O1724" s="27" t="s">
        <v>128</v>
      </c>
      <c r="P1724" s="27" t="s">
        <v>150</v>
      </c>
      <c r="Q1724" s="29" t="n">
        <v>1074.37</v>
      </c>
      <c r="R1724" s="27" t="s">
        <v>172</v>
      </c>
      <c r="S1724" s="27" t="s">
        <v>223</v>
      </c>
      <c r="T1724" s="27" t="n">
        <v>3</v>
      </c>
    </row>
    <row r="1725" customFormat="false" ht="15" hidden="false" customHeight="false" outlineLevel="0" collapsed="false">
      <c r="A1725" s="30" t="s">
        <v>3314</v>
      </c>
      <c r="B1725" s="30" t="s">
        <v>133</v>
      </c>
      <c r="C1725" s="30" t="n">
        <v>39</v>
      </c>
      <c r="D1725" s="30" t="s">
        <v>181</v>
      </c>
      <c r="E1725" s="31" t="n">
        <v>45523</v>
      </c>
      <c r="F1725" s="30" t="s">
        <v>3007</v>
      </c>
      <c r="G1725" s="31" t="n">
        <v>45524</v>
      </c>
      <c r="H1725" s="30" t="s">
        <v>168</v>
      </c>
      <c r="I1725" s="30" t="s">
        <v>196</v>
      </c>
      <c r="J1725" s="30" t="s">
        <v>367</v>
      </c>
      <c r="K1725" s="30" t="s">
        <v>138</v>
      </c>
      <c r="L1725" s="30" t="n">
        <v>44</v>
      </c>
      <c r="M1725" s="30" t="n">
        <v>15</v>
      </c>
      <c r="N1725" s="30" t="s">
        <v>186</v>
      </c>
      <c r="O1725" s="30" t="s">
        <v>128</v>
      </c>
      <c r="P1725" s="30" t="s">
        <v>129</v>
      </c>
      <c r="Q1725" s="32" t="n">
        <v>1829.01</v>
      </c>
      <c r="R1725" s="30" t="s">
        <v>130</v>
      </c>
      <c r="S1725" s="30" t="s">
        <v>335</v>
      </c>
      <c r="T1725" s="30" t="n">
        <v>3</v>
      </c>
    </row>
    <row r="1726" customFormat="false" ht="15" hidden="false" customHeight="false" outlineLevel="0" collapsed="false">
      <c r="A1726" s="27" t="s">
        <v>3315</v>
      </c>
      <c r="B1726" s="27" t="s">
        <v>3316</v>
      </c>
      <c r="C1726" s="27" t="n">
        <v>43</v>
      </c>
      <c r="D1726" s="27" t="s">
        <v>121</v>
      </c>
      <c r="E1726" s="28" t="n">
        <v>45521</v>
      </c>
      <c r="F1726" s="27" t="s">
        <v>1472</v>
      </c>
      <c r="G1726" s="28" t="n">
        <v>45523</v>
      </c>
      <c r="H1726" s="27" t="s">
        <v>146</v>
      </c>
      <c r="I1726" s="27" t="s">
        <v>309</v>
      </c>
      <c r="J1726" s="27" t="s">
        <v>244</v>
      </c>
      <c r="K1726" s="27" t="s">
        <v>126</v>
      </c>
      <c r="L1726" s="27" t="n">
        <v>31</v>
      </c>
      <c r="M1726" s="27" t="n">
        <v>131</v>
      </c>
      <c r="N1726" s="27" t="s">
        <v>186</v>
      </c>
      <c r="O1726" s="27" t="s">
        <v>128</v>
      </c>
      <c r="P1726" s="27" t="s">
        <v>150</v>
      </c>
      <c r="Q1726" s="29" t="n">
        <v>9056.71</v>
      </c>
      <c r="R1726" s="27" t="s">
        <v>130</v>
      </c>
      <c r="S1726" s="27" t="s">
        <v>164</v>
      </c>
      <c r="T1726" s="27" t="n">
        <v>5</v>
      </c>
    </row>
    <row r="1727" customFormat="false" ht="15" hidden="false" customHeight="false" outlineLevel="0" collapsed="false">
      <c r="A1727" s="30" t="s">
        <v>3317</v>
      </c>
      <c r="B1727" s="30" t="s">
        <v>3318</v>
      </c>
      <c r="C1727" s="30" t="n">
        <v>0</v>
      </c>
      <c r="D1727" s="30" t="s">
        <v>121</v>
      </c>
      <c r="E1727" s="31" t="n">
        <v>45332</v>
      </c>
      <c r="F1727" s="30" t="s">
        <v>1002</v>
      </c>
      <c r="G1727" s="31" t="n">
        <v>45333</v>
      </c>
      <c r="H1727" s="30" t="s">
        <v>217</v>
      </c>
      <c r="I1727" s="30" t="s">
        <v>282</v>
      </c>
      <c r="J1727" s="30" t="s">
        <v>388</v>
      </c>
      <c r="K1727" s="30" t="s">
        <v>138</v>
      </c>
      <c r="L1727" s="30" t="n">
        <v>76</v>
      </c>
      <c r="M1727" s="30" t="n">
        <v>39</v>
      </c>
      <c r="N1727" s="30" t="s">
        <v>127</v>
      </c>
      <c r="O1727" s="30" t="s">
        <v>128</v>
      </c>
      <c r="P1727" s="30" t="s">
        <v>150</v>
      </c>
      <c r="Q1727" s="32" t="n">
        <v>2792.52</v>
      </c>
      <c r="R1727" s="30" t="s">
        <v>130</v>
      </c>
      <c r="S1727" s="30" t="s">
        <v>141</v>
      </c>
      <c r="T1727" s="30" t="n">
        <v>5</v>
      </c>
    </row>
    <row r="1728" customFormat="false" ht="15" hidden="false" customHeight="false" outlineLevel="0" collapsed="false">
      <c r="A1728" s="27" t="s">
        <v>3319</v>
      </c>
      <c r="B1728" s="27" t="s">
        <v>3320</v>
      </c>
      <c r="C1728" s="27" t="n">
        <v>28</v>
      </c>
      <c r="D1728" s="27" t="s">
        <v>181</v>
      </c>
      <c r="E1728" s="28" t="n">
        <v>45470</v>
      </c>
      <c r="F1728" s="27" t="s">
        <v>764</v>
      </c>
      <c r="G1728" s="28" t="n">
        <v>45476</v>
      </c>
      <c r="H1728" s="27" t="s">
        <v>135</v>
      </c>
      <c r="I1728" s="27" t="s">
        <v>278</v>
      </c>
      <c r="J1728" s="27" t="s">
        <v>262</v>
      </c>
      <c r="K1728" s="27" t="s">
        <v>202</v>
      </c>
      <c r="L1728" s="27" t="n">
        <v>0</v>
      </c>
      <c r="M1728" s="27" t="n">
        <v>147</v>
      </c>
      <c r="N1728" s="27" t="s">
        <v>186</v>
      </c>
      <c r="O1728" s="27" t="s">
        <v>139</v>
      </c>
      <c r="P1728" s="27" t="s">
        <v>129</v>
      </c>
      <c r="Q1728" s="29" t="n">
        <v>18270.23</v>
      </c>
      <c r="R1728" s="27" t="s">
        <v>462</v>
      </c>
      <c r="S1728" s="27" t="s">
        <v>131</v>
      </c>
      <c r="T1728" s="27" t="n">
        <v>4</v>
      </c>
    </row>
    <row r="1729" customFormat="false" ht="15" hidden="false" customHeight="false" outlineLevel="0" collapsed="false">
      <c r="A1729" s="30" t="s">
        <v>3321</v>
      </c>
      <c r="B1729" s="30" t="s">
        <v>3322</v>
      </c>
      <c r="C1729" s="30" t="n">
        <v>17</v>
      </c>
      <c r="D1729" s="30" t="s">
        <v>121</v>
      </c>
      <c r="E1729" s="31" t="n">
        <v>45475</v>
      </c>
      <c r="F1729" s="30" t="s">
        <v>241</v>
      </c>
      <c r="G1729" s="31" t="n">
        <v>45475</v>
      </c>
      <c r="H1729" s="30" t="s">
        <v>217</v>
      </c>
      <c r="I1729" s="30" t="s">
        <v>344</v>
      </c>
      <c r="J1729" s="30" t="s">
        <v>218</v>
      </c>
      <c r="K1729" s="30" t="s">
        <v>138</v>
      </c>
      <c r="L1729" s="30" t="n">
        <v>57</v>
      </c>
      <c r="M1729" s="30" t="n">
        <v>42</v>
      </c>
      <c r="N1729" s="30" t="s">
        <v>127</v>
      </c>
      <c r="O1729" s="30" t="s">
        <v>139</v>
      </c>
      <c r="P1729" s="30" t="s">
        <v>187</v>
      </c>
      <c r="Q1729" s="32" t="n">
        <v>2349.22</v>
      </c>
      <c r="R1729" s="30" t="s">
        <v>130</v>
      </c>
      <c r="S1729" s="30" t="s">
        <v>157</v>
      </c>
      <c r="T1729" s="30" t="n">
        <v>4</v>
      </c>
    </row>
    <row r="1730" customFormat="false" ht="15" hidden="false" customHeight="false" outlineLevel="0" collapsed="false">
      <c r="A1730" s="27" t="s">
        <v>3323</v>
      </c>
      <c r="B1730" s="27" t="s">
        <v>839</v>
      </c>
      <c r="C1730" s="27" t="n">
        <v>10</v>
      </c>
      <c r="D1730" s="27" t="s">
        <v>181</v>
      </c>
      <c r="E1730" s="28" t="n">
        <v>45364</v>
      </c>
      <c r="F1730" s="27" t="s">
        <v>271</v>
      </c>
      <c r="G1730" s="28" t="n">
        <v>45367</v>
      </c>
      <c r="H1730" s="27" t="s">
        <v>135</v>
      </c>
      <c r="I1730" s="27" t="s">
        <v>251</v>
      </c>
      <c r="J1730" s="27" t="s">
        <v>252</v>
      </c>
      <c r="K1730" s="27" t="s">
        <v>156</v>
      </c>
      <c r="L1730" s="27" t="n">
        <v>43</v>
      </c>
      <c r="M1730" s="27" t="n">
        <v>56</v>
      </c>
      <c r="N1730" s="27" t="s">
        <v>186</v>
      </c>
      <c r="O1730" s="27" t="s">
        <v>171</v>
      </c>
      <c r="P1730" s="27" t="s">
        <v>187</v>
      </c>
      <c r="Q1730" s="29" t="n">
        <v>4104.57</v>
      </c>
      <c r="R1730" s="27" t="s">
        <v>130</v>
      </c>
      <c r="S1730" s="27" t="s">
        <v>164</v>
      </c>
      <c r="T1730" s="27" t="n">
        <v>3</v>
      </c>
    </row>
    <row r="1731" customFormat="false" ht="15" hidden="false" customHeight="false" outlineLevel="0" collapsed="false">
      <c r="A1731" s="30" t="s">
        <v>3324</v>
      </c>
      <c r="B1731" s="30" t="s">
        <v>1467</v>
      </c>
      <c r="C1731" s="30" t="n">
        <v>37</v>
      </c>
      <c r="D1731" s="30" t="s">
        <v>181</v>
      </c>
      <c r="E1731" s="31" t="n">
        <v>45423</v>
      </c>
      <c r="F1731" s="30" t="s">
        <v>394</v>
      </c>
      <c r="G1731" s="31" t="n">
        <v>45429</v>
      </c>
      <c r="H1731" s="30" t="s">
        <v>161</v>
      </c>
      <c r="I1731" s="30" t="s">
        <v>162</v>
      </c>
      <c r="J1731" s="30" t="s">
        <v>426</v>
      </c>
      <c r="K1731" s="30" t="s">
        <v>126</v>
      </c>
      <c r="L1731" s="30" t="n">
        <v>8</v>
      </c>
      <c r="M1731" s="30" t="n">
        <v>82</v>
      </c>
      <c r="N1731" s="30" t="s">
        <v>186</v>
      </c>
      <c r="O1731" s="30" t="s">
        <v>128</v>
      </c>
      <c r="P1731" s="30" t="s">
        <v>150</v>
      </c>
      <c r="Q1731" s="32" t="n">
        <v>7223.8</v>
      </c>
      <c r="R1731" s="30" t="s">
        <v>130</v>
      </c>
      <c r="S1731" s="30" t="s">
        <v>157</v>
      </c>
      <c r="T1731" s="30" t="n">
        <v>3</v>
      </c>
    </row>
    <row r="1732" customFormat="false" ht="15" hidden="false" customHeight="false" outlineLevel="0" collapsed="false">
      <c r="A1732" s="27" t="s">
        <v>3325</v>
      </c>
      <c r="B1732" s="27" t="s">
        <v>3320</v>
      </c>
      <c r="C1732" s="27" t="n">
        <v>7</v>
      </c>
      <c r="D1732" s="27" t="s">
        <v>121</v>
      </c>
      <c r="E1732" s="28" t="n">
        <v>45524</v>
      </c>
      <c r="F1732" s="27" t="s">
        <v>160</v>
      </c>
      <c r="G1732" s="28" t="n">
        <v>45525</v>
      </c>
      <c r="H1732" s="27" t="s">
        <v>135</v>
      </c>
      <c r="I1732" s="27" t="s">
        <v>251</v>
      </c>
      <c r="J1732" s="27" t="s">
        <v>252</v>
      </c>
      <c r="K1732" s="27" t="s">
        <v>138</v>
      </c>
      <c r="L1732" s="27" t="n">
        <v>85</v>
      </c>
      <c r="M1732" s="27" t="n">
        <v>34</v>
      </c>
      <c r="N1732" s="27" t="s">
        <v>127</v>
      </c>
      <c r="O1732" s="27" t="s">
        <v>139</v>
      </c>
      <c r="P1732" s="27" t="s">
        <v>140</v>
      </c>
      <c r="Q1732" s="29" t="n">
        <v>2803.09</v>
      </c>
      <c r="R1732" s="27" t="s">
        <v>130</v>
      </c>
      <c r="S1732" s="27" t="s">
        <v>151</v>
      </c>
      <c r="T1732" s="27" t="n">
        <v>3</v>
      </c>
    </row>
    <row r="1733" customFormat="false" ht="15" hidden="false" customHeight="false" outlineLevel="0" collapsed="false">
      <c r="A1733" s="30" t="s">
        <v>3326</v>
      </c>
      <c r="B1733" s="30" t="s">
        <v>3327</v>
      </c>
      <c r="C1733" s="30" t="n">
        <v>20</v>
      </c>
      <c r="D1733" s="30" t="s">
        <v>121</v>
      </c>
      <c r="E1733" s="31" t="n">
        <v>45586</v>
      </c>
      <c r="F1733" s="30" t="s">
        <v>771</v>
      </c>
      <c r="G1733" s="31" t="n">
        <v>45586</v>
      </c>
      <c r="H1733" s="30" t="s">
        <v>242</v>
      </c>
      <c r="I1733" s="30" t="s">
        <v>243</v>
      </c>
      <c r="J1733" s="30" t="s">
        <v>316</v>
      </c>
      <c r="K1733" s="30" t="s">
        <v>156</v>
      </c>
      <c r="L1733" s="30" t="n">
        <v>53</v>
      </c>
      <c r="M1733" s="30" t="n">
        <v>60</v>
      </c>
      <c r="N1733" s="30" t="s">
        <v>127</v>
      </c>
      <c r="O1733" s="30" t="s">
        <v>139</v>
      </c>
      <c r="P1733" s="30" t="s">
        <v>150</v>
      </c>
      <c r="Q1733" s="32" t="n">
        <v>3438.37</v>
      </c>
      <c r="R1733" s="30" t="s">
        <v>172</v>
      </c>
      <c r="S1733" s="30" t="s">
        <v>223</v>
      </c>
      <c r="T1733" s="30" t="n">
        <v>3</v>
      </c>
    </row>
    <row r="1734" customFormat="false" ht="15" hidden="false" customHeight="false" outlineLevel="0" collapsed="false">
      <c r="A1734" s="27" t="s">
        <v>3328</v>
      </c>
      <c r="B1734" s="27" t="s">
        <v>1319</v>
      </c>
      <c r="C1734" s="27" t="n">
        <v>43</v>
      </c>
      <c r="D1734" s="27" t="s">
        <v>121</v>
      </c>
      <c r="E1734" s="28" t="n">
        <v>45431</v>
      </c>
      <c r="F1734" s="27" t="s">
        <v>265</v>
      </c>
      <c r="G1734" s="28" t="n">
        <v>45433</v>
      </c>
      <c r="H1734" s="27" t="s">
        <v>135</v>
      </c>
      <c r="I1734" s="27" t="s">
        <v>251</v>
      </c>
      <c r="J1734" s="27" t="s">
        <v>201</v>
      </c>
      <c r="K1734" s="27" t="s">
        <v>202</v>
      </c>
      <c r="L1734" s="27" t="n">
        <v>15</v>
      </c>
      <c r="M1734" s="27" t="n">
        <v>166</v>
      </c>
      <c r="N1734" s="27" t="s">
        <v>186</v>
      </c>
      <c r="O1734" s="27" t="s">
        <v>139</v>
      </c>
      <c r="P1734" s="27" t="s">
        <v>140</v>
      </c>
      <c r="Q1734" s="29" t="n">
        <v>18721.01</v>
      </c>
      <c r="R1734" s="27" t="s">
        <v>172</v>
      </c>
      <c r="S1734" s="27" t="s">
        <v>164</v>
      </c>
      <c r="T1734" s="27" t="n">
        <v>2</v>
      </c>
    </row>
    <row r="1735" customFormat="false" ht="15" hidden="false" customHeight="false" outlineLevel="0" collapsed="false">
      <c r="A1735" s="30" t="s">
        <v>3329</v>
      </c>
      <c r="B1735" s="30" t="s">
        <v>3330</v>
      </c>
      <c r="C1735" s="30" t="n">
        <v>52</v>
      </c>
      <c r="D1735" s="30" t="s">
        <v>181</v>
      </c>
      <c r="E1735" s="31" t="n">
        <v>45337</v>
      </c>
      <c r="F1735" s="30" t="s">
        <v>679</v>
      </c>
      <c r="G1735" s="31" t="n">
        <v>45337</v>
      </c>
      <c r="H1735" s="30" t="s">
        <v>206</v>
      </c>
      <c r="I1735" s="30" t="s">
        <v>232</v>
      </c>
      <c r="J1735" s="30" t="s">
        <v>593</v>
      </c>
      <c r="K1735" s="30" t="s">
        <v>156</v>
      </c>
      <c r="L1735" s="30" t="n">
        <v>16</v>
      </c>
      <c r="M1735" s="30" t="n">
        <v>41</v>
      </c>
      <c r="N1735" s="30" t="s">
        <v>127</v>
      </c>
      <c r="O1735" s="30" t="s">
        <v>128</v>
      </c>
      <c r="P1735" s="30" t="s">
        <v>187</v>
      </c>
      <c r="Q1735" s="32" t="n">
        <v>3046.14</v>
      </c>
      <c r="R1735" s="30" t="s">
        <v>130</v>
      </c>
      <c r="S1735" s="30" t="s">
        <v>223</v>
      </c>
      <c r="T1735" s="30" t="n">
        <v>5</v>
      </c>
    </row>
    <row r="1736" customFormat="false" ht="15" hidden="false" customHeight="false" outlineLevel="0" collapsed="false">
      <c r="A1736" s="27" t="s">
        <v>3331</v>
      </c>
      <c r="B1736" s="27" t="s">
        <v>2478</v>
      </c>
      <c r="C1736" s="27" t="n">
        <v>16</v>
      </c>
      <c r="D1736" s="27" t="s">
        <v>181</v>
      </c>
      <c r="E1736" s="28" t="n">
        <v>45570</v>
      </c>
      <c r="F1736" s="27" t="s">
        <v>800</v>
      </c>
      <c r="G1736" s="28" t="n">
        <v>45570</v>
      </c>
      <c r="H1736" s="27" t="s">
        <v>217</v>
      </c>
      <c r="I1736" s="27" t="s">
        <v>344</v>
      </c>
      <c r="J1736" s="27" t="s">
        <v>218</v>
      </c>
      <c r="K1736" s="27" t="s">
        <v>138</v>
      </c>
      <c r="L1736" s="27" t="n">
        <v>88</v>
      </c>
      <c r="M1736" s="27" t="n">
        <v>29</v>
      </c>
      <c r="N1736" s="27" t="s">
        <v>127</v>
      </c>
      <c r="O1736" s="27" t="s">
        <v>139</v>
      </c>
      <c r="P1736" s="27" t="s">
        <v>150</v>
      </c>
      <c r="Q1736" s="29" t="n">
        <v>1780.33</v>
      </c>
      <c r="R1736" s="27" t="s">
        <v>268</v>
      </c>
      <c r="S1736" s="27" t="s">
        <v>151</v>
      </c>
      <c r="T1736" s="27" t="n">
        <v>4</v>
      </c>
    </row>
    <row r="1737" customFormat="false" ht="15" hidden="false" customHeight="false" outlineLevel="0" collapsed="false">
      <c r="A1737" s="30" t="s">
        <v>3332</v>
      </c>
      <c r="B1737" s="30" t="s">
        <v>460</v>
      </c>
      <c r="C1737" s="30" t="n">
        <v>48</v>
      </c>
      <c r="D1737" s="30" t="s">
        <v>181</v>
      </c>
      <c r="E1737" s="31" t="n">
        <v>45639</v>
      </c>
      <c r="F1737" s="30" t="s">
        <v>438</v>
      </c>
      <c r="G1737" s="31" t="n">
        <v>45645</v>
      </c>
      <c r="H1737" s="30" t="s">
        <v>168</v>
      </c>
      <c r="I1737" s="30" t="s">
        <v>366</v>
      </c>
      <c r="J1737" s="30" t="s">
        <v>191</v>
      </c>
      <c r="K1737" s="30" t="s">
        <v>202</v>
      </c>
      <c r="L1737" s="30" t="n">
        <v>9</v>
      </c>
      <c r="M1737" s="30" t="n">
        <v>153</v>
      </c>
      <c r="N1737" s="30" t="s">
        <v>186</v>
      </c>
      <c r="O1737" s="30" t="s">
        <v>139</v>
      </c>
      <c r="P1737" s="30" t="s">
        <v>187</v>
      </c>
      <c r="Q1737" s="32" t="n">
        <v>18520.28</v>
      </c>
      <c r="R1737" s="30" t="s">
        <v>268</v>
      </c>
      <c r="S1737" s="30" t="s">
        <v>335</v>
      </c>
      <c r="T1737" s="30" t="n">
        <v>4</v>
      </c>
    </row>
    <row r="1738" customFormat="false" ht="15" hidden="false" customHeight="false" outlineLevel="0" collapsed="false">
      <c r="A1738" s="27" t="s">
        <v>3333</v>
      </c>
      <c r="B1738" s="27" t="s">
        <v>3334</v>
      </c>
      <c r="C1738" s="27" t="n">
        <v>4</v>
      </c>
      <c r="D1738" s="27" t="s">
        <v>181</v>
      </c>
      <c r="E1738" s="28" t="n">
        <v>45638</v>
      </c>
      <c r="F1738" s="27" t="s">
        <v>338</v>
      </c>
      <c r="G1738" s="28" t="n">
        <v>45638</v>
      </c>
      <c r="H1738" s="27" t="s">
        <v>135</v>
      </c>
      <c r="I1738" s="27" t="s">
        <v>251</v>
      </c>
      <c r="J1738" s="27" t="s">
        <v>252</v>
      </c>
      <c r="K1738" s="27" t="s">
        <v>138</v>
      </c>
      <c r="L1738" s="27" t="n">
        <v>74</v>
      </c>
      <c r="M1738" s="27" t="n">
        <v>23</v>
      </c>
      <c r="N1738" s="27" t="s">
        <v>127</v>
      </c>
      <c r="O1738" s="27" t="s">
        <v>149</v>
      </c>
      <c r="P1738" s="27" t="s">
        <v>150</v>
      </c>
      <c r="Q1738" s="29" t="n">
        <v>1074.67</v>
      </c>
      <c r="R1738" s="27" t="s">
        <v>130</v>
      </c>
      <c r="S1738" s="27" t="s">
        <v>178</v>
      </c>
      <c r="T1738" s="27" t="n">
        <v>5</v>
      </c>
    </row>
    <row r="1739" customFormat="false" ht="15" hidden="false" customHeight="false" outlineLevel="0" collapsed="false">
      <c r="A1739" s="30" t="s">
        <v>3335</v>
      </c>
      <c r="B1739" s="30" t="s">
        <v>1097</v>
      </c>
      <c r="C1739" s="30" t="n">
        <v>32</v>
      </c>
      <c r="D1739" s="30" t="s">
        <v>181</v>
      </c>
      <c r="E1739" s="31" t="n">
        <v>45630</v>
      </c>
      <c r="F1739" s="30" t="s">
        <v>195</v>
      </c>
      <c r="G1739" s="31" t="n">
        <v>45631</v>
      </c>
      <c r="H1739" s="30" t="s">
        <v>135</v>
      </c>
      <c r="I1739" s="30" t="s">
        <v>278</v>
      </c>
      <c r="J1739" s="30" t="s">
        <v>262</v>
      </c>
      <c r="K1739" s="30" t="s">
        <v>138</v>
      </c>
      <c r="L1739" s="30" t="n">
        <v>48</v>
      </c>
      <c r="M1739" s="30" t="n">
        <v>41</v>
      </c>
      <c r="N1739" s="30" t="s">
        <v>186</v>
      </c>
      <c r="O1739" s="30" t="s">
        <v>128</v>
      </c>
      <c r="P1739" s="30" t="s">
        <v>150</v>
      </c>
      <c r="Q1739" s="32" t="n">
        <v>1841.01</v>
      </c>
      <c r="R1739" s="30" t="s">
        <v>130</v>
      </c>
      <c r="S1739" s="30" t="s">
        <v>141</v>
      </c>
      <c r="T1739" s="30" t="n">
        <v>3</v>
      </c>
    </row>
    <row r="1740" customFormat="false" ht="15" hidden="false" customHeight="false" outlineLevel="0" collapsed="false">
      <c r="A1740" s="27" t="s">
        <v>3336</v>
      </c>
      <c r="B1740" s="27" t="s">
        <v>2771</v>
      </c>
      <c r="C1740" s="27" t="n">
        <v>33</v>
      </c>
      <c r="D1740" s="27" t="s">
        <v>121</v>
      </c>
      <c r="E1740" s="28" t="n">
        <v>45484</v>
      </c>
      <c r="F1740" s="27" t="s">
        <v>638</v>
      </c>
      <c r="G1740" s="28" t="n">
        <v>45486</v>
      </c>
      <c r="H1740" s="27" t="s">
        <v>161</v>
      </c>
      <c r="I1740" s="27" t="s">
        <v>538</v>
      </c>
      <c r="J1740" s="27" t="s">
        <v>163</v>
      </c>
      <c r="K1740" s="27" t="s">
        <v>156</v>
      </c>
      <c r="L1740" s="27" t="n">
        <v>22</v>
      </c>
      <c r="M1740" s="27" t="n">
        <v>39</v>
      </c>
      <c r="N1740" s="27" t="s">
        <v>127</v>
      </c>
      <c r="O1740" s="27" t="s">
        <v>149</v>
      </c>
      <c r="P1740" s="27" t="s">
        <v>187</v>
      </c>
      <c r="Q1740" s="29" t="n">
        <v>2791.31</v>
      </c>
      <c r="R1740" s="27" t="s">
        <v>130</v>
      </c>
      <c r="S1740" s="27" t="s">
        <v>141</v>
      </c>
      <c r="T1740" s="27" t="n">
        <v>5</v>
      </c>
    </row>
    <row r="1741" customFormat="false" ht="15" hidden="false" customHeight="false" outlineLevel="0" collapsed="false">
      <c r="A1741" s="30" t="s">
        <v>3337</v>
      </c>
      <c r="B1741" s="30" t="s">
        <v>3338</v>
      </c>
      <c r="C1741" s="30" t="n">
        <v>36</v>
      </c>
      <c r="D1741" s="30" t="s">
        <v>121</v>
      </c>
      <c r="E1741" s="31" t="n">
        <v>45537</v>
      </c>
      <c r="F1741" s="30" t="s">
        <v>812</v>
      </c>
      <c r="G1741" s="31" t="n">
        <v>45547</v>
      </c>
      <c r="H1741" s="30" t="s">
        <v>161</v>
      </c>
      <c r="I1741" s="30" t="s">
        <v>320</v>
      </c>
      <c r="J1741" s="30" t="s">
        <v>258</v>
      </c>
      <c r="K1741" s="30" t="s">
        <v>202</v>
      </c>
      <c r="L1741" s="30" t="n">
        <v>20</v>
      </c>
      <c r="M1741" s="30" t="n">
        <v>192</v>
      </c>
      <c r="N1741" s="30" t="s">
        <v>186</v>
      </c>
      <c r="O1741" s="30" t="s">
        <v>139</v>
      </c>
      <c r="P1741" s="30" t="s">
        <v>150</v>
      </c>
      <c r="Q1741" s="32" t="n">
        <v>18294.87</v>
      </c>
      <c r="R1741" s="30" t="s">
        <v>462</v>
      </c>
      <c r="S1741" s="30" t="s">
        <v>151</v>
      </c>
      <c r="T1741" s="30" t="n">
        <v>2</v>
      </c>
    </row>
    <row r="1742" customFormat="false" ht="15" hidden="false" customHeight="false" outlineLevel="0" collapsed="false">
      <c r="A1742" s="27" t="s">
        <v>3339</v>
      </c>
      <c r="B1742" s="27" t="s">
        <v>2610</v>
      </c>
      <c r="C1742" s="27" t="n">
        <v>62</v>
      </c>
      <c r="D1742" s="27" t="s">
        <v>121</v>
      </c>
      <c r="E1742" s="28" t="n">
        <v>45594</v>
      </c>
      <c r="F1742" s="27" t="s">
        <v>356</v>
      </c>
      <c r="G1742" s="28" t="n">
        <v>45594</v>
      </c>
      <c r="H1742" s="27" t="s">
        <v>168</v>
      </c>
      <c r="I1742" s="27" t="s">
        <v>366</v>
      </c>
      <c r="J1742" s="27" t="s">
        <v>191</v>
      </c>
      <c r="K1742" s="27" t="s">
        <v>138</v>
      </c>
      <c r="L1742" s="27" t="n">
        <v>54</v>
      </c>
      <c r="M1742" s="27" t="n">
        <v>44</v>
      </c>
      <c r="N1742" s="27" t="s">
        <v>127</v>
      </c>
      <c r="O1742" s="27" t="s">
        <v>149</v>
      </c>
      <c r="P1742" s="27" t="s">
        <v>187</v>
      </c>
      <c r="Q1742" s="29" t="n">
        <v>1629.16</v>
      </c>
      <c r="R1742" s="27" t="s">
        <v>130</v>
      </c>
      <c r="S1742" s="27" t="s">
        <v>151</v>
      </c>
      <c r="T1742" s="27" t="n">
        <v>5</v>
      </c>
    </row>
    <row r="1743" customFormat="false" ht="15" hidden="false" customHeight="false" outlineLevel="0" collapsed="false">
      <c r="A1743" s="30" t="s">
        <v>3340</v>
      </c>
      <c r="B1743" s="30" t="s">
        <v>3341</v>
      </c>
      <c r="C1743" s="30" t="n">
        <v>33</v>
      </c>
      <c r="D1743" s="30" t="s">
        <v>121</v>
      </c>
      <c r="E1743" s="31" t="n">
        <v>45476</v>
      </c>
      <c r="F1743" s="30" t="s">
        <v>953</v>
      </c>
      <c r="G1743" s="31" t="n">
        <v>45482</v>
      </c>
      <c r="H1743" s="30" t="s">
        <v>236</v>
      </c>
      <c r="I1743" s="30" t="s">
        <v>323</v>
      </c>
      <c r="J1743" s="30" t="s">
        <v>267</v>
      </c>
      <c r="K1743" s="30" t="s">
        <v>202</v>
      </c>
      <c r="L1743" s="30" t="n">
        <v>20</v>
      </c>
      <c r="M1743" s="30" t="n">
        <v>168</v>
      </c>
      <c r="N1743" s="30" t="s">
        <v>186</v>
      </c>
      <c r="O1743" s="30" t="s">
        <v>139</v>
      </c>
      <c r="P1743" s="30" t="s">
        <v>140</v>
      </c>
      <c r="Q1743" s="32" t="n">
        <v>18516.53</v>
      </c>
      <c r="R1743" s="30" t="s">
        <v>172</v>
      </c>
      <c r="S1743" s="30" t="s">
        <v>178</v>
      </c>
      <c r="T1743" s="30" t="n">
        <v>3</v>
      </c>
    </row>
    <row r="1744" customFormat="false" ht="15" hidden="false" customHeight="false" outlineLevel="0" collapsed="false">
      <c r="A1744" s="27" t="s">
        <v>3342</v>
      </c>
      <c r="B1744" s="27" t="s">
        <v>2545</v>
      </c>
      <c r="C1744" s="27" t="n">
        <v>69</v>
      </c>
      <c r="D1744" s="27" t="s">
        <v>121</v>
      </c>
      <c r="E1744" s="28" t="n">
        <v>45292</v>
      </c>
      <c r="F1744" s="27" t="s">
        <v>1143</v>
      </c>
      <c r="G1744" s="28" t="n">
        <v>45294</v>
      </c>
      <c r="H1744" s="27" t="s">
        <v>161</v>
      </c>
      <c r="I1744" s="27" t="s">
        <v>538</v>
      </c>
      <c r="J1744" s="27" t="s">
        <v>258</v>
      </c>
      <c r="K1744" s="27" t="s">
        <v>126</v>
      </c>
      <c r="L1744" s="27" t="n">
        <v>10</v>
      </c>
      <c r="M1744" s="27" t="n">
        <v>121</v>
      </c>
      <c r="N1744" s="27" t="s">
        <v>186</v>
      </c>
      <c r="O1744" s="27" t="s">
        <v>139</v>
      </c>
      <c r="P1744" s="27" t="s">
        <v>129</v>
      </c>
      <c r="Q1744" s="29" t="n">
        <v>8878.52</v>
      </c>
      <c r="R1744" s="27" t="s">
        <v>172</v>
      </c>
      <c r="S1744" s="27" t="s">
        <v>141</v>
      </c>
      <c r="T1744" s="27" t="n">
        <v>4</v>
      </c>
    </row>
    <row r="1745" customFormat="false" ht="15" hidden="false" customHeight="false" outlineLevel="0" collapsed="false">
      <c r="A1745" s="30" t="s">
        <v>3343</v>
      </c>
      <c r="B1745" s="30" t="s">
        <v>2128</v>
      </c>
      <c r="C1745" s="30" t="n">
        <v>6</v>
      </c>
      <c r="D1745" s="30" t="s">
        <v>397</v>
      </c>
      <c r="E1745" s="31" t="n">
        <v>45497</v>
      </c>
      <c r="F1745" s="30" t="s">
        <v>1186</v>
      </c>
      <c r="G1745" s="31" t="n">
        <v>45506</v>
      </c>
      <c r="H1745" s="30" t="s">
        <v>168</v>
      </c>
      <c r="I1745" s="30" t="s">
        <v>196</v>
      </c>
      <c r="J1745" s="30" t="s">
        <v>170</v>
      </c>
      <c r="K1745" s="30" t="s">
        <v>202</v>
      </c>
      <c r="L1745" s="30" t="n">
        <v>5</v>
      </c>
      <c r="M1745" s="30" t="n">
        <v>233</v>
      </c>
      <c r="N1745" s="30" t="s">
        <v>186</v>
      </c>
      <c r="O1745" s="30" t="s">
        <v>139</v>
      </c>
      <c r="P1745" s="30" t="s">
        <v>187</v>
      </c>
      <c r="Q1745" s="32" t="n">
        <v>18754.66</v>
      </c>
      <c r="R1745" s="30" t="s">
        <v>130</v>
      </c>
      <c r="S1745" s="30" t="s">
        <v>141</v>
      </c>
      <c r="T1745" s="30" t="n">
        <v>5</v>
      </c>
    </row>
    <row r="1746" customFormat="false" ht="15" hidden="false" customHeight="false" outlineLevel="0" collapsed="false">
      <c r="A1746" s="27" t="s">
        <v>3344</v>
      </c>
      <c r="B1746" s="27" t="s">
        <v>1878</v>
      </c>
      <c r="C1746" s="27" t="n">
        <v>0</v>
      </c>
      <c r="D1746" s="27" t="s">
        <v>121</v>
      </c>
      <c r="E1746" s="28" t="n">
        <v>45639</v>
      </c>
      <c r="F1746" s="27" t="s">
        <v>720</v>
      </c>
      <c r="G1746" s="28" t="n">
        <v>45639</v>
      </c>
      <c r="H1746" s="27" t="s">
        <v>135</v>
      </c>
      <c r="I1746" s="27" t="s">
        <v>251</v>
      </c>
      <c r="J1746" s="27" t="s">
        <v>201</v>
      </c>
      <c r="K1746" s="27" t="s">
        <v>138</v>
      </c>
      <c r="L1746" s="27" t="n">
        <v>34</v>
      </c>
      <c r="M1746" s="27" t="n">
        <v>37</v>
      </c>
      <c r="N1746" s="27" t="s">
        <v>127</v>
      </c>
      <c r="O1746" s="27" t="s">
        <v>128</v>
      </c>
      <c r="P1746" s="27" t="s">
        <v>129</v>
      </c>
      <c r="Q1746" s="29" t="n">
        <v>2667.8</v>
      </c>
      <c r="R1746" s="27" t="s">
        <v>130</v>
      </c>
      <c r="S1746" s="27" t="s">
        <v>131</v>
      </c>
      <c r="T1746" s="27" t="n">
        <v>4</v>
      </c>
    </row>
    <row r="1747" customFormat="false" ht="15" hidden="false" customHeight="false" outlineLevel="0" collapsed="false">
      <c r="A1747" s="30" t="s">
        <v>3345</v>
      </c>
      <c r="B1747" s="30" t="s">
        <v>1994</v>
      </c>
      <c r="C1747" s="30" t="n">
        <v>43</v>
      </c>
      <c r="D1747" s="30" t="s">
        <v>181</v>
      </c>
      <c r="E1747" s="31" t="n">
        <v>45376</v>
      </c>
      <c r="F1747" s="30" t="s">
        <v>978</v>
      </c>
      <c r="G1747" s="31" t="n">
        <v>45376</v>
      </c>
      <c r="H1747" s="30" t="s">
        <v>206</v>
      </c>
      <c r="I1747" s="30" t="s">
        <v>207</v>
      </c>
      <c r="J1747" s="30" t="s">
        <v>593</v>
      </c>
      <c r="K1747" s="30" t="s">
        <v>138</v>
      </c>
      <c r="L1747" s="30" t="n">
        <v>77</v>
      </c>
      <c r="M1747" s="30" t="n">
        <v>29</v>
      </c>
      <c r="N1747" s="30" t="s">
        <v>127</v>
      </c>
      <c r="O1747" s="30" t="s">
        <v>171</v>
      </c>
      <c r="P1747" s="30" t="s">
        <v>129</v>
      </c>
      <c r="Q1747" s="32" t="n">
        <v>2330.28</v>
      </c>
      <c r="R1747" s="30" t="s">
        <v>130</v>
      </c>
      <c r="S1747" s="30" t="s">
        <v>131</v>
      </c>
      <c r="T1747" s="30" t="n">
        <v>4</v>
      </c>
    </row>
    <row r="1748" customFormat="false" ht="15" hidden="false" customHeight="false" outlineLevel="0" collapsed="false">
      <c r="A1748" s="27" t="s">
        <v>3346</v>
      </c>
      <c r="B1748" s="27" t="s">
        <v>960</v>
      </c>
      <c r="C1748" s="27" t="n">
        <v>51</v>
      </c>
      <c r="D1748" s="27" t="s">
        <v>121</v>
      </c>
      <c r="E1748" s="28" t="n">
        <v>45303</v>
      </c>
      <c r="F1748" s="27" t="s">
        <v>381</v>
      </c>
      <c r="G1748" s="28" t="n">
        <v>45306</v>
      </c>
      <c r="H1748" s="27" t="s">
        <v>206</v>
      </c>
      <c r="I1748" s="27" t="s">
        <v>207</v>
      </c>
      <c r="J1748" s="27" t="s">
        <v>233</v>
      </c>
      <c r="K1748" s="27" t="s">
        <v>156</v>
      </c>
      <c r="L1748" s="27" t="n">
        <v>19</v>
      </c>
      <c r="M1748" s="27" t="n">
        <v>46</v>
      </c>
      <c r="N1748" s="27" t="s">
        <v>127</v>
      </c>
      <c r="O1748" s="27" t="s">
        <v>139</v>
      </c>
      <c r="P1748" s="27" t="s">
        <v>129</v>
      </c>
      <c r="Q1748" s="29" t="n">
        <v>3379.88</v>
      </c>
      <c r="R1748" s="27" t="s">
        <v>172</v>
      </c>
      <c r="S1748" s="27" t="s">
        <v>335</v>
      </c>
      <c r="T1748" s="27" t="n">
        <v>4</v>
      </c>
    </row>
    <row r="1749" customFormat="false" ht="15" hidden="false" customHeight="false" outlineLevel="0" collapsed="false">
      <c r="A1749" s="30" t="s">
        <v>3347</v>
      </c>
      <c r="B1749" s="30" t="s">
        <v>592</v>
      </c>
      <c r="C1749" s="30" t="n">
        <v>22</v>
      </c>
      <c r="D1749" s="30" t="s">
        <v>181</v>
      </c>
      <c r="E1749" s="31" t="n">
        <v>45414</v>
      </c>
      <c r="F1749" s="30" t="s">
        <v>826</v>
      </c>
      <c r="G1749" s="31" t="n">
        <v>45414</v>
      </c>
      <c r="H1749" s="30" t="s">
        <v>168</v>
      </c>
      <c r="I1749" s="30" t="s">
        <v>169</v>
      </c>
      <c r="J1749" s="30" t="s">
        <v>191</v>
      </c>
      <c r="K1749" s="30" t="s">
        <v>138</v>
      </c>
      <c r="L1749" s="30" t="n">
        <v>59</v>
      </c>
      <c r="M1749" s="30" t="n">
        <v>21</v>
      </c>
      <c r="N1749" s="30" t="s">
        <v>127</v>
      </c>
      <c r="O1749" s="30" t="s">
        <v>139</v>
      </c>
      <c r="P1749" s="30" t="s">
        <v>187</v>
      </c>
      <c r="Q1749" s="32" t="n">
        <v>1095.67</v>
      </c>
      <c r="R1749" s="30" t="s">
        <v>130</v>
      </c>
      <c r="S1749" s="30" t="s">
        <v>197</v>
      </c>
      <c r="T1749" s="30" t="n">
        <v>2</v>
      </c>
    </row>
    <row r="1750" customFormat="false" ht="15" hidden="false" customHeight="false" outlineLevel="0" collapsed="false">
      <c r="A1750" s="27" t="s">
        <v>3348</v>
      </c>
      <c r="B1750" s="27" t="s">
        <v>2008</v>
      </c>
      <c r="C1750" s="27" t="n">
        <v>42</v>
      </c>
      <c r="D1750" s="27" t="s">
        <v>181</v>
      </c>
      <c r="E1750" s="28" t="n">
        <v>45311</v>
      </c>
      <c r="F1750" s="27" t="s">
        <v>662</v>
      </c>
      <c r="G1750" s="28" t="n">
        <v>45311</v>
      </c>
      <c r="H1750" s="27" t="s">
        <v>183</v>
      </c>
      <c r="I1750" s="27" t="s">
        <v>212</v>
      </c>
      <c r="J1750" s="27" t="s">
        <v>185</v>
      </c>
      <c r="K1750" s="27" t="s">
        <v>156</v>
      </c>
      <c r="L1750" s="27" t="n">
        <v>15</v>
      </c>
      <c r="M1750" s="27" t="n">
        <v>51</v>
      </c>
      <c r="N1750" s="27" t="s">
        <v>127</v>
      </c>
      <c r="O1750" s="27" t="s">
        <v>128</v>
      </c>
      <c r="P1750" s="27" t="s">
        <v>140</v>
      </c>
      <c r="Q1750" s="29" t="n">
        <v>3446.52</v>
      </c>
      <c r="R1750" s="27" t="s">
        <v>130</v>
      </c>
      <c r="S1750" s="27" t="s">
        <v>151</v>
      </c>
      <c r="T1750" s="27" t="n">
        <v>4</v>
      </c>
    </row>
    <row r="1751" customFormat="false" ht="15" hidden="false" customHeight="false" outlineLevel="0" collapsed="false">
      <c r="A1751" s="30" t="s">
        <v>3349</v>
      </c>
      <c r="B1751" s="30" t="s">
        <v>2563</v>
      </c>
      <c r="C1751" s="30" t="n">
        <v>55</v>
      </c>
      <c r="D1751" s="30" t="s">
        <v>181</v>
      </c>
      <c r="E1751" s="31" t="n">
        <v>45518</v>
      </c>
      <c r="F1751" s="30" t="s">
        <v>1220</v>
      </c>
      <c r="G1751" s="31" t="n">
        <v>45520</v>
      </c>
      <c r="H1751" s="30" t="s">
        <v>123</v>
      </c>
      <c r="I1751" s="30" t="s">
        <v>155</v>
      </c>
      <c r="J1751" s="30" t="s">
        <v>508</v>
      </c>
      <c r="K1751" s="30" t="s">
        <v>156</v>
      </c>
      <c r="L1751" s="30" t="n">
        <v>23</v>
      </c>
      <c r="M1751" s="30" t="n">
        <v>53</v>
      </c>
      <c r="N1751" s="30" t="s">
        <v>127</v>
      </c>
      <c r="O1751" s="30" t="s">
        <v>128</v>
      </c>
      <c r="P1751" s="30" t="s">
        <v>140</v>
      </c>
      <c r="Q1751" s="32" t="n">
        <v>3101.65</v>
      </c>
      <c r="R1751" s="30" t="s">
        <v>130</v>
      </c>
      <c r="S1751" s="30" t="s">
        <v>157</v>
      </c>
      <c r="T1751" s="30" t="n">
        <v>3</v>
      </c>
    </row>
    <row r="1752" customFormat="false" ht="15" hidden="false" customHeight="false" outlineLevel="0" collapsed="false">
      <c r="A1752" s="27" t="s">
        <v>3350</v>
      </c>
      <c r="B1752" s="27" t="s">
        <v>3351</v>
      </c>
      <c r="C1752" s="27" t="n">
        <v>50</v>
      </c>
      <c r="D1752" s="27" t="s">
        <v>181</v>
      </c>
      <c r="E1752" s="28" t="n">
        <v>45294</v>
      </c>
      <c r="F1752" s="27" t="s">
        <v>511</v>
      </c>
      <c r="G1752" s="28" t="n">
        <v>45295</v>
      </c>
      <c r="H1752" s="27" t="s">
        <v>236</v>
      </c>
      <c r="I1752" s="27" t="s">
        <v>266</v>
      </c>
      <c r="J1752" s="27" t="s">
        <v>455</v>
      </c>
      <c r="K1752" s="27" t="s">
        <v>138</v>
      </c>
      <c r="L1752" s="27" t="n">
        <v>41</v>
      </c>
      <c r="M1752" s="27" t="n">
        <v>21</v>
      </c>
      <c r="N1752" s="27" t="s">
        <v>127</v>
      </c>
      <c r="O1752" s="27" t="s">
        <v>128</v>
      </c>
      <c r="P1752" s="27" t="s">
        <v>140</v>
      </c>
      <c r="Q1752" s="29" t="n">
        <v>1249.3</v>
      </c>
      <c r="R1752" s="27" t="s">
        <v>130</v>
      </c>
      <c r="S1752" s="27" t="s">
        <v>500</v>
      </c>
      <c r="T1752" s="27" t="n">
        <v>3</v>
      </c>
    </row>
    <row r="1753" customFormat="false" ht="15" hidden="false" customHeight="false" outlineLevel="0" collapsed="false">
      <c r="A1753" s="30" t="s">
        <v>3352</v>
      </c>
      <c r="B1753" s="30" t="s">
        <v>246</v>
      </c>
      <c r="C1753" s="30" t="n">
        <v>29</v>
      </c>
      <c r="D1753" s="30" t="s">
        <v>121</v>
      </c>
      <c r="E1753" s="31" t="n">
        <v>45343</v>
      </c>
      <c r="F1753" s="30" t="s">
        <v>211</v>
      </c>
      <c r="G1753" s="31" t="n">
        <v>45346</v>
      </c>
      <c r="H1753" s="30" t="s">
        <v>217</v>
      </c>
      <c r="I1753" s="30" t="s">
        <v>392</v>
      </c>
      <c r="J1753" s="30" t="s">
        <v>218</v>
      </c>
      <c r="K1753" s="30" t="s">
        <v>156</v>
      </c>
      <c r="L1753" s="30" t="n">
        <v>37</v>
      </c>
      <c r="M1753" s="30" t="n">
        <v>89</v>
      </c>
      <c r="N1753" s="30" t="s">
        <v>127</v>
      </c>
      <c r="O1753" s="30" t="s">
        <v>128</v>
      </c>
      <c r="P1753" s="30" t="s">
        <v>129</v>
      </c>
      <c r="Q1753" s="32" t="n">
        <v>4517.2</v>
      </c>
      <c r="R1753" s="30" t="s">
        <v>268</v>
      </c>
      <c r="S1753" s="30" t="s">
        <v>164</v>
      </c>
      <c r="T1753" s="30" t="n">
        <v>4</v>
      </c>
    </row>
    <row r="1754" customFormat="false" ht="15" hidden="false" customHeight="false" outlineLevel="0" collapsed="false">
      <c r="A1754" s="27" t="s">
        <v>3353</v>
      </c>
      <c r="B1754" s="27" t="s">
        <v>3144</v>
      </c>
      <c r="C1754" s="27" t="n">
        <v>12</v>
      </c>
      <c r="D1754" s="27" t="s">
        <v>121</v>
      </c>
      <c r="E1754" s="28" t="n">
        <v>45384</v>
      </c>
      <c r="F1754" s="27" t="s">
        <v>2531</v>
      </c>
      <c r="G1754" s="28" t="n">
        <v>45388</v>
      </c>
      <c r="H1754" s="27" t="s">
        <v>242</v>
      </c>
      <c r="I1754" s="27" t="s">
        <v>243</v>
      </c>
      <c r="J1754" s="27" t="s">
        <v>316</v>
      </c>
      <c r="K1754" s="27" t="s">
        <v>126</v>
      </c>
      <c r="L1754" s="27" t="n">
        <v>35</v>
      </c>
      <c r="M1754" s="27" t="n">
        <v>141</v>
      </c>
      <c r="N1754" s="27" t="s">
        <v>186</v>
      </c>
      <c r="O1754" s="27" t="s">
        <v>139</v>
      </c>
      <c r="P1754" s="27" t="s">
        <v>140</v>
      </c>
      <c r="Q1754" s="29" t="n">
        <v>9193.57</v>
      </c>
      <c r="R1754" s="27" t="s">
        <v>130</v>
      </c>
      <c r="S1754" s="27" t="s">
        <v>157</v>
      </c>
      <c r="T1754" s="27" t="n">
        <v>4</v>
      </c>
    </row>
    <row r="1755" customFormat="false" ht="15" hidden="false" customHeight="false" outlineLevel="0" collapsed="false">
      <c r="A1755" s="30" t="s">
        <v>3354</v>
      </c>
      <c r="B1755" s="30" t="s">
        <v>1769</v>
      </c>
      <c r="C1755" s="30" t="n">
        <v>36</v>
      </c>
      <c r="D1755" s="30" t="s">
        <v>121</v>
      </c>
      <c r="E1755" s="31" t="n">
        <v>45491</v>
      </c>
      <c r="F1755" s="30" t="s">
        <v>573</v>
      </c>
      <c r="G1755" s="31" t="n">
        <v>45491</v>
      </c>
      <c r="H1755" s="30" t="s">
        <v>146</v>
      </c>
      <c r="I1755" s="30" t="s">
        <v>309</v>
      </c>
      <c r="J1755" s="30" t="s">
        <v>244</v>
      </c>
      <c r="K1755" s="30" t="s">
        <v>138</v>
      </c>
      <c r="L1755" s="30" t="n">
        <v>51</v>
      </c>
      <c r="M1755" s="30" t="n">
        <v>31</v>
      </c>
      <c r="N1755" s="30" t="s">
        <v>127</v>
      </c>
      <c r="O1755" s="30" t="s">
        <v>128</v>
      </c>
      <c r="P1755" s="30" t="s">
        <v>129</v>
      </c>
      <c r="Q1755" s="32" t="n">
        <v>2402.87</v>
      </c>
      <c r="R1755" s="30" t="s">
        <v>130</v>
      </c>
      <c r="S1755" s="30" t="s">
        <v>178</v>
      </c>
      <c r="T1755" s="30" t="n">
        <v>4</v>
      </c>
    </row>
    <row r="1756" customFormat="false" ht="15" hidden="false" customHeight="false" outlineLevel="0" collapsed="false">
      <c r="A1756" s="27" t="s">
        <v>3355</v>
      </c>
      <c r="B1756" s="27" t="s">
        <v>787</v>
      </c>
      <c r="C1756" s="27" t="n">
        <v>50</v>
      </c>
      <c r="D1756" s="27" t="s">
        <v>121</v>
      </c>
      <c r="E1756" s="28" t="n">
        <v>45454</v>
      </c>
      <c r="F1756" s="27" t="s">
        <v>331</v>
      </c>
      <c r="G1756" s="28" t="n">
        <v>45454</v>
      </c>
      <c r="H1756" s="27" t="s">
        <v>168</v>
      </c>
      <c r="I1756" s="27" t="s">
        <v>366</v>
      </c>
      <c r="J1756" s="27" t="s">
        <v>441</v>
      </c>
      <c r="K1756" s="27" t="s">
        <v>156</v>
      </c>
      <c r="L1756" s="27" t="n">
        <v>15</v>
      </c>
      <c r="M1756" s="27" t="n">
        <v>41</v>
      </c>
      <c r="N1756" s="27" t="s">
        <v>127</v>
      </c>
      <c r="O1756" s="27" t="s">
        <v>128</v>
      </c>
      <c r="P1756" s="27" t="s">
        <v>129</v>
      </c>
      <c r="Q1756" s="29" t="n">
        <v>3918.86</v>
      </c>
      <c r="R1756" s="27" t="s">
        <v>130</v>
      </c>
      <c r="S1756" s="27" t="s">
        <v>164</v>
      </c>
      <c r="T1756" s="27" t="n">
        <v>3</v>
      </c>
    </row>
    <row r="1757" customFormat="false" ht="15" hidden="false" customHeight="false" outlineLevel="0" collapsed="false">
      <c r="A1757" s="30" t="s">
        <v>3356</v>
      </c>
      <c r="B1757" s="30" t="s">
        <v>1935</v>
      </c>
      <c r="C1757" s="30" t="n">
        <v>67</v>
      </c>
      <c r="D1757" s="30" t="s">
        <v>121</v>
      </c>
      <c r="E1757" s="31" t="n">
        <v>45347</v>
      </c>
      <c r="F1757" s="30" t="s">
        <v>848</v>
      </c>
      <c r="G1757" s="31" t="n">
        <v>45350</v>
      </c>
      <c r="H1757" s="30" t="s">
        <v>183</v>
      </c>
      <c r="I1757" s="30" t="s">
        <v>430</v>
      </c>
      <c r="J1757" s="30" t="s">
        <v>431</v>
      </c>
      <c r="K1757" s="30" t="s">
        <v>126</v>
      </c>
      <c r="L1757" s="30" t="n">
        <v>16</v>
      </c>
      <c r="M1757" s="30" t="n">
        <v>70</v>
      </c>
      <c r="N1757" s="30" t="s">
        <v>186</v>
      </c>
      <c r="O1757" s="30" t="s">
        <v>139</v>
      </c>
      <c r="P1757" s="30" t="s">
        <v>187</v>
      </c>
      <c r="Q1757" s="32" t="n">
        <v>8479.24</v>
      </c>
      <c r="R1757" s="30" t="s">
        <v>130</v>
      </c>
      <c r="S1757" s="30" t="s">
        <v>151</v>
      </c>
      <c r="T1757" s="30" t="n">
        <v>3</v>
      </c>
    </row>
    <row r="1758" customFormat="false" ht="15" hidden="false" customHeight="false" outlineLevel="0" collapsed="false">
      <c r="A1758" s="27" t="s">
        <v>3357</v>
      </c>
      <c r="B1758" s="27" t="s">
        <v>3358</v>
      </c>
      <c r="C1758" s="27" t="n">
        <v>32</v>
      </c>
      <c r="D1758" s="27" t="s">
        <v>181</v>
      </c>
      <c r="E1758" s="28" t="n">
        <v>45353</v>
      </c>
      <c r="F1758" s="27" t="s">
        <v>826</v>
      </c>
      <c r="G1758" s="28" t="n">
        <v>45354</v>
      </c>
      <c r="H1758" s="27" t="s">
        <v>206</v>
      </c>
      <c r="I1758" s="27" t="s">
        <v>207</v>
      </c>
      <c r="J1758" s="27" t="s">
        <v>208</v>
      </c>
      <c r="K1758" s="27" t="s">
        <v>156</v>
      </c>
      <c r="L1758" s="27" t="n">
        <v>71</v>
      </c>
      <c r="M1758" s="27" t="n">
        <v>89</v>
      </c>
      <c r="N1758" s="27" t="s">
        <v>127</v>
      </c>
      <c r="O1758" s="27" t="s">
        <v>128</v>
      </c>
      <c r="P1758" s="27" t="s">
        <v>187</v>
      </c>
      <c r="Q1758" s="29" t="n">
        <v>3507.19</v>
      </c>
      <c r="R1758" s="27" t="s">
        <v>130</v>
      </c>
      <c r="S1758" s="27" t="s">
        <v>197</v>
      </c>
      <c r="T1758" s="27" t="n">
        <v>4</v>
      </c>
    </row>
    <row r="1759" customFormat="false" ht="15" hidden="false" customHeight="false" outlineLevel="0" collapsed="false">
      <c r="A1759" s="30" t="s">
        <v>3359</v>
      </c>
      <c r="B1759" s="30" t="s">
        <v>1454</v>
      </c>
      <c r="C1759" s="30" t="n">
        <v>41</v>
      </c>
      <c r="D1759" s="30" t="s">
        <v>181</v>
      </c>
      <c r="E1759" s="31" t="n">
        <v>45380</v>
      </c>
      <c r="F1759" s="30" t="s">
        <v>255</v>
      </c>
      <c r="G1759" s="31" t="n">
        <v>45380</v>
      </c>
      <c r="H1759" s="30" t="s">
        <v>242</v>
      </c>
      <c r="I1759" s="30" t="s">
        <v>466</v>
      </c>
      <c r="J1759" s="30" t="s">
        <v>244</v>
      </c>
      <c r="K1759" s="30" t="s">
        <v>138</v>
      </c>
      <c r="L1759" s="30" t="n">
        <v>87</v>
      </c>
      <c r="M1759" s="30" t="n">
        <v>29</v>
      </c>
      <c r="N1759" s="30" t="s">
        <v>127</v>
      </c>
      <c r="O1759" s="30" t="s">
        <v>171</v>
      </c>
      <c r="P1759" s="30" t="s">
        <v>129</v>
      </c>
      <c r="Q1759" s="32" t="n">
        <v>2351.71</v>
      </c>
      <c r="R1759" s="30" t="s">
        <v>130</v>
      </c>
      <c r="S1759" s="30" t="s">
        <v>223</v>
      </c>
      <c r="T1759" s="30" t="n">
        <v>3</v>
      </c>
    </row>
    <row r="1760" customFormat="false" ht="15" hidden="false" customHeight="false" outlineLevel="0" collapsed="false">
      <c r="A1760" s="27" t="s">
        <v>3360</v>
      </c>
      <c r="B1760" s="27" t="s">
        <v>2437</v>
      </c>
      <c r="C1760" s="27" t="n">
        <v>-5</v>
      </c>
      <c r="D1760" s="27" t="s">
        <v>181</v>
      </c>
      <c r="E1760" s="28" t="n">
        <v>45343</v>
      </c>
      <c r="F1760" s="27" t="s">
        <v>630</v>
      </c>
      <c r="G1760" s="28" t="n">
        <v>45348</v>
      </c>
      <c r="H1760" s="27" t="s">
        <v>135</v>
      </c>
      <c r="I1760" s="27" t="s">
        <v>136</v>
      </c>
      <c r="J1760" s="27" t="s">
        <v>201</v>
      </c>
      <c r="K1760" s="27" t="s">
        <v>126</v>
      </c>
      <c r="L1760" s="27" t="n">
        <v>37</v>
      </c>
      <c r="M1760" s="27" t="n">
        <v>77</v>
      </c>
      <c r="N1760" s="27" t="s">
        <v>186</v>
      </c>
      <c r="O1760" s="27" t="s">
        <v>149</v>
      </c>
      <c r="P1760" s="27" t="s">
        <v>187</v>
      </c>
      <c r="Q1760" s="29" t="n">
        <v>8268.37</v>
      </c>
      <c r="R1760" s="27" t="s">
        <v>130</v>
      </c>
      <c r="S1760" s="27" t="s">
        <v>131</v>
      </c>
      <c r="T1760" s="27" t="n">
        <v>4</v>
      </c>
    </row>
    <row r="1761" customFormat="false" ht="15" hidden="false" customHeight="false" outlineLevel="0" collapsed="false">
      <c r="A1761" s="30" t="s">
        <v>3361</v>
      </c>
      <c r="B1761" s="30" t="s">
        <v>210</v>
      </c>
      <c r="C1761" s="30" t="n">
        <v>57</v>
      </c>
      <c r="D1761" s="30" t="s">
        <v>181</v>
      </c>
      <c r="E1761" s="31" t="n">
        <v>45326</v>
      </c>
      <c r="F1761" s="30" t="s">
        <v>2101</v>
      </c>
      <c r="G1761" s="31" t="n">
        <v>45326</v>
      </c>
      <c r="H1761" s="30" t="s">
        <v>146</v>
      </c>
      <c r="I1761" s="30" t="s">
        <v>176</v>
      </c>
      <c r="J1761" s="30" t="s">
        <v>244</v>
      </c>
      <c r="K1761" s="30" t="s">
        <v>138</v>
      </c>
      <c r="L1761" s="30" t="n">
        <v>24</v>
      </c>
      <c r="M1761" s="30" t="n">
        <v>43</v>
      </c>
      <c r="N1761" s="30" t="s">
        <v>127</v>
      </c>
      <c r="O1761" s="30" t="s">
        <v>171</v>
      </c>
      <c r="P1761" s="30" t="s">
        <v>150</v>
      </c>
      <c r="Q1761" s="32" t="n">
        <v>1145.99</v>
      </c>
      <c r="R1761" s="30" t="s">
        <v>130</v>
      </c>
      <c r="S1761" s="30" t="s">
        <v>192</v>
      </c>
      <c r="T1761" s="30" t="n">
        <v>5</v>
      </c>
    </row>
    <row r="1762" customFormat="false" ht="15" hidden="false" customHeight="false" outlineLevel="0" collapsed="false">
      <c r="A1762" s="27" t="s">
        <v>3362</v>
      </c>
      <c r="B1762" s="27" t="s">
        <v>828</v>
      </c>
      <c r="C1762" s="27" t="n">
        <v>51</v>
      </c>
      <c r="D1762" s="27" t="s">
        <v>121</v>
      </c>
      <c r="E1762" s="28" t="n">
        <v>45618</v>
      </c>
      <c r="F1762" s="27" t="s">
        <v>350</v>
      </c>
      <c r="G1762" s="28" t="n">
        <v>45621</v>
      </c>
      <c r="H1762" s="27" t="s">
        <v>161</v>
      </c>
      <c r="I1762" s="27" t="s">
        <v>320</v>
      </c>
      <c r="J1762" s="27" t="s">
        <v>258</v>
      </c>
      <c r="K1762" s="27" t="s">
        <v>156</v>
      </c>
      <c r="L1762" s="27" t="n">
        <v>18</v>
      </c>
      <c r="M1762" s="27" t="n">
        <v>45</v>
      </c>
      <c r="N1762" s="27" t="s">
        <v>127</v>
      </c>
      <c r="O1762" s="27" t="s">
        <v>128</v>
      </c>
      <c r="P1762" s="27" t="s">
        <v>187</v>
      </c>
      <c r="Q1762" s="29" t="n">
        <v>3884.17</v>
      </c>
      <c r="R1762" s="27" t="s">
        <v>130</v>
      </c>
      <c r="S1762" s="27" t="s">
        <v>178</v>
      </c>
      <c r="T1762" s="27" t="n">
        <v>4</v>
      </c>
    </row>
    <row r="1763" customFormat="false" ht="15" hidden="false" customHeight="false" outlineLevel="0" collapsed="false">
      <c r="A1763" s="30" t="s">
        <v>3363</v>
      </c>
      <c r="B1763" s="30" t="s">
        <v>3364</v>
      </c>
      <c r="C1763" s="30" t="n">
        <v>50</v>
      </c>
      <c r="D1763" s="30" t="s">
        <v>181</v>
      </c>
      <c r="E1763" s="31" t="n">
        <v>45399</v>
      </c>
      <c r="F1763" s="30" t="s">
        <v>519</v>
      </c>
      <c r="G1763" s="31" t="n">
        <v>45401</v>
      </c>
      <c r="H1763" s="30" t="s">
        <v>135</v>
      </c>
      <c r="I1763" s="30" t="s">
        <v>251</v>
      </c>
      <c r="J1763" s="30" t="s">
        <v>137</v>
      </c>
      <c r="K1763" s="30" t="s">
        <v>156</v>
      </c>
      <c r="L1763" s="30" t="n">
        <v>63</v>
      </c>
      <c r="M1763" s="30" t="n">
        <v>58</v>
      </c>
      <c r="N1763" s="30" t="s">
        <v>127</v>
      </c>
      <c r="O1763" s="30" t="s">
        <v>171</v>
      </c>
      <c r="P1763" s="30" t="s">
        <v>129</v>
      </c>
      <c r="Q1763" s="32" t="n">
        <v>3923.22</v>
      </c>
      <c r="R1763" s="30" t="s">
        <v>130</v>
      </c>
      <c r="S1763" s="30" t="s">
        <v>178</v>
      </c>
      <c r="T1763" s="30" t="n">
        <v>4</v>
      </c>
    </row>
    <row r="1764" customFormat="false" ht="15" hidden="false" customHeight="false" outlineLevel="0" collapsed="false">
      <c r="A1764" s="27" t="s">
        <v>3365</v>
      </c>
      <c r="B1764" s="27" t="s">
        <v>3366</v>
      </c>
      <c r="C1764" s="27" t="n">
        <v>28</v>
      </c>
      <c r="D1764" s="27" t="s">
        <v>181</v>
      </c>
      <c r="E1764" s="28" t="n">
        <v>45557</v>
      </c>
      <c r="F1764" s="27" t="s">
        <v>840</v>
      </c>
      <c r="G1764" s="28" t="n">
        <v>45557</v>
      </c>
      <c r="H1764" s="27" t="s">
        <v>168</v>
      </c>
      <c r="I1764" s="27" t="s">
        <v>366</v>
      </c>
      <c r="J1764" s="27" t="s">
        <v>170</v>
      </c>
      <c r="K1764" s="27" t="s">
        <v>138</v>
      </c>
      <c r="L1764" s="27" t="n">
        <v>58</v>
      </c>
      <c r="M1764" s="27" t="n">
        <v>16</v>
      </c>
      <c r="N1764" s="27" t="s">
        <v>186</v>
      </c>
      <c r="O1764" s="27" t="s">
        <v>139</v>
      </c>
      <c r="P1764" s="27" t="s">
        <v>187</v>
      </c>
      <c r="Q1764" s="29" t="n">
        <v>1105.62</v>
      </c>
      <c r="R1764" s="27" t="s">
        <v>130</v>
      </c>
      <c r="S1764" s="27" t="s">
        <v>335</v>
      </c>
      <c r="T1764" s="27" t="n">
        <v>5</v>
      </c>
    </row>
    <row r="1765" customFormat="false" ht="15" hidden="false" customHeight="false" outlineLevel="0" collapsed="false">
      <c r="A1765" s="30" t="s">
        <v>3367</v>
      </c>
      <c r="B1765" s="30" t="s">
        <v>199</v>
      </c>
      <c r="C1765" s="30" t="n">
        <v>39</v>
      </c>
      <c r="D1765" s="30" t="s">
        <v>181</v>
      </c>
      <c r="E1765" s="31" t="n">
        <v>45339</v>
      </c>
      <c r="F1765" s="30" t="s">
        <v>552</v>
      </c>
      <c r="G1765" s="31" t="n">
        <v>45340</v>
      </c>
      <c r="H1765" s="30" t="s">
        <v>206</v>
      </c>
      <c r="I1765" s="30"/>
      <c r="J1765" s="30" t="s">
        <v>615</v>
      </c>
      <c r="K1765" s="30" t="s">
        <v>138</v>
      </c>
      <c r="L1765" s="30" t="n">
        <v>34</v>
      </c>
      <c r="M1765" s="30" t="n">
        <v>19</v>
      </c>
      <c r="N1765" s="30" t="s">
        <v>186</v>
      </c>
      <c r="O1765" s="30" t="s">
        <v>128</v>
      </c>
      <c r="P1765" s="30" t="s">
        <v>129</v>
      </c>
      <c r="Q1765" s="32" t="n">
        <v>1609.75</v>
      </c>
      <c r="R1765" s="30" t="s">
        <v>130</v>
      </c>
      <c r="S1765" s="30" t="s">
        <v>178</v>
      </c>
      <c r="T1765" s="30" t="n">
        <v>5</v>
      </c>
    </row>
    <row r="1766" customFormat="false" ht="15" hidden="false" customHeight="false" outlineLevel="0" collapsed="false">
      <c r="A1766" s="27" t="s">
        <v>3368</v>
      </c>
      <c r="B1766" s="27" t="s">
        <v>1244</v>
      </c>
      <c r="C1766" s="27" t="n">
        <v>33</v>
      </c>
      <c r="D1766" s="27" t="s">
        <v>121</v>
      </c>
      <c r="E1766" s="28" t="n">
        <v>45452</v>
      </c>
      <c r="F1766" s="27" t="s">
        <v>472</v>
      </c>
      <c r="G1766" s="28" t="n">
        <v>45453</v>
      </c>
      <c r="H1766" s="27" t="s">
        <v>135</v>
      </c>
      <c r="I1766" s="27" t="s">
        <v>251</v>
      </c>
      <c r="J1766" s="27" t="s">
        <v>252</v>
      </c>
      <c r="K1766" s="27" t="s">
        <v>156</v>
      </c>
      <c r="L1766" s="27" t="n">
        <v>62</v>
      </c>
      <c r="M1766" s="27" t="n">
        <v>33</v>
      </c>
      <c r="N1766" s="27" t="s">
        <v>127</v>
      </c>
      <c r="O1766" s="27" t="s">
        <v>139</v>
      </c>
      <c r="P1766" s="27" t="s">
        <v>140</v>
      </c>
      <c r="Q1766" s="29" t="n">
        <v>4267.39</v>
      </c>
      <c r="R1766" s="27" t="s">
        <v>130</v>
      </c>
      <c r="S1766" s="27" t="s">
        <v>164</v>
      </c>
      <c r="T1766" s="27" t="n">
        <v>5</v>
      </c>
    </row>
    <row r="1767" customFormat="false" ht="15" hidden="false" customHeight="false" outlineLevel="0" collapsed="false">
      <c r="A1767" s="30" t="s">
        <v>3369</v>
      </c>
      <c r="B1767" s="30" t="s">
        <v>3370</v>
      </c>
      <c r="C1767" s="30" t="n">
        <v>66</v>
      </c>
      <c r="D1767" s="30" t="s">
        <v>181</v>
      </c>
      <c r="E1767" s="31" t="n">
        <v>45607</v>
      </c>
      <c r="F1767" s="30" t="s">
        <v>2406</v>
      </c>
      <c r="G1767" s="31" t="n">
        <v>45607</v>
      </c>
      <c r="H1767" s="30" t="s">
        <v>242</v>
      </c>
      <c r="I1767" s="30" t="s">
        <v>315</v>
      </c>
      <c r="J1767" s="30" t="s">
        <v>401</v>
      </c>
      <c r="K1767" s="30" t="s">
        <v>156</v>
      </c>
      <c r="L1767" s="30" t="n">
        <v>42</v>
      </c>
      <c r="M1767" s="30" t="n">
        <v>46</v>
      </c>
      <c r="N1767" s="30" t="s">
        <v>127</v>
      </c>
      <c r="O1767" s="30" t="s">
        <v>139</v>
      </c>
      <c r="P1767" s="30" t="s">
        <v>150</v>
      </c>
      <c r="Q1767" s="32" t="n">
        <v>2782.77</v>
      </c>
      <c r="R1767" s="30" t="s">
        <v>130</v>
      </c>
      <c r="S1767" s="30" t="s">
        <v>131</v>
      </c>
      <c r="T1767" s="30" t="n">
        <v>2</v>
      </c>
    </row>
    <row r="1768" customFormat="false" ht="15" hidden="false" customHeight="false" outlineLevel="0" collapsed="false">
      <c r="A1768" s="27" t="s">
        <v>3371</v>
      </c>
      <c r="B1768" s="27" t="s">
        <v>2739</v>
      </c>
      <c r="C1768" s="27" t="n">
        <v>61</v>
      </c>
      <c r="D1768" s="27" t="s">
        <v>181</v>
      </c>
      <c r="E1768" s="28" t="n">
        <v>45404</v>
      </c>
      <c r="F1768" s="27" t="s">
        <v>271</v>
      </c>
      <c r="G1768" s="28" t="n">
        <v>45404</v>
      </c>
      <c r="H1768" s="27" t="s">
        <v>146</v>
      </c>
      <c r="I1768" s="27" t="s">
        <v>147</v>
      </c>
      <c r="J1768" s="27" t="s">
        <v>222</v>
      </c>
      <c r="K1768" s="27" t="s">
        <v>156</v>
      </c>
      <c r="L1768" s="27" t="n">
        <v>66</v>
      </c>
      <c r="M1768" s="27" t="n">
        <v>71</v>
      </c>
      <c r="N1768" s="27" t="s">
        <v>127</v>
      </c>
      <c r="O1768" s="27" t="s">
        <v>139</v>
      </c>
      <c r="P1768" s="27" t="s">
        <v>129</v>
      </c>
      <c r="Q1768" s="29" t="n">
        <v>4708.87</v>
      </c>
      <c r="R1768" s="27" t="s">
        <v>130</v>
      </c>
      <c r="S1768" s="27" t="s">
        <v>131</v>
      </c>
      <c r="T1768" s="27" t="n">
        <v>5</v>
      </c>
    </row>
    <row r="1769" customFormat="false" ht="15" hidden="false" customHeight="false" outlineLevel="0" collapsed="false">
      <c r="A1769" s="30" t="s">
        <v>3372</v>
      </c>
      <c r="B1769" s="30" t="s">
        <v>2938</v>
      </c>
      <c r="C1769" s="30" t="n">
        <v>40</v>
      </c>
      <c r="D1769" s="30" t="s">
        <v>121</v>
      </c>
      <c r="E1769" s="31" t="n">
        <v>45354</v>
      </c>
      <c r="F1769" s="30" t="s">
        <v>893</v>
      </c>
      <c r="G1769" s="31" t="n">
        <v>45355</v>
      </c>
      <c r="H1769" s="30" t="s">
        <v>217</v>
      </c>
      <c r="I1769" s="30" t="s">
        <v>344</v>
      </c>
      <c r="J1769" s="30" t="s">
        <v>218</v>
      </c>
      <c r="K1769" s="30" t="s">
        <v>138</v>
      </c>
      <c r="L1769" s="30" t="n">
        <v>64</v>
      </c>
      <c r="M1769" s="30" t="n">
        <v>28</v>
      </c>
      <c r="N1769" s="30" t="s">
        <v>127</v>
      </c>
      <c r="O1769" s="30" t="s">
        <v>171</v>
      </c>
      <c r="P1769" s="30" t="s">
        <v>187</v>
      </c>
      <c r="Q1769" s="32" t="n">
        <v>1446.76</v>
      </c>
      <c r="R1769" s="30" t="s">
        <v>130</v>
      </c>
      <c r="S1769" s="30" t="s">
        <v>223</v>
      </c>
      <c r="T1769" s="30" t="n">
        <v>4</v>
      </c>
    </row>
    <row r="1770" customFormat="false" ht="15" hidden="false" customHeight="false" outlineLevel="0" collapsed="false">
      <c r="A1770" s="27" t="s">
        <v>3373</v>
      </c>
      <c r="B1770" s="27" t="s">
        <v>3144</v>
      </c>
      <c r="C1770" s="27" t="n">
        <v>28</v>
      </c>
      <c r="D1770" s="27" t="s">
        <v>181</v>
      </c>
      <c r="E1770" s="28" t="n">
        <v>45411</v>
      </c>
      <c r="F1770" s="27" t="s">
        <v>2118</v>
      </c>
      <c r="G1770" s="28" t="n">
        <v>45411</v>
      </c>
      <c r="H1770" s="27" t="s">
        <v>242</v>
      </c>
      <c r="I1770" s="27" t="s">
        <v>315</v>
      </c>
      <c r="J1770" s="27" t="s">
        <v>401</v>
      </c>
      <c r="K1770" s="27" t="s">
        <v>138</v>
      </c>
      <c r="L1770" s="27" t="n">
        <v>67</v>
      </c>
      <c r="M1770" s="27" t="n">
        <v>34</v>
      </c>
      <c r="N1770" s="27" t="s">
        <v>127</v>
      </c>
      <c r="O1770" s="27" t="s">
        <v>139</v>
      </c>
      <c r="P1770" s="27" t="s">
        <v>187</v>
      </c>
      <c r="Q1770" s="29" t="n">
        <v>1950.64</v>
      </c>
      <c r="R1770" s="27" t="s">
        <v>268</v>
      </c>
      <c r="S1770" s="27" t="s">
        <v>192</v>
      </c>
      <c r="T1770" s="27" t="n">
        <v>4</v>
      </c>
    </row>
    <row r="1771" customFormat="false" ht="15" hidden="false" customHeight="false" outlineLevel="0" collapsed="false">
      <c r="A1771" s="30" t="s">
        <v>3374</v>
      </c>
      <c r="B1771" s="30" t="s">
        <v>2508</v>
      </c>
      <c r="C1771" s="30" t="n">
        <v>10</v>
      </c>
      <c r="D1771" s="30" t="s">
        <v>121</v>
      </c>
      <c r="E1771" s="31" t="n">
        <v>45651</v>
      </c>
      <c r="F1771" s="30" t="s">
        <v>858</v>
      </c>
      <c r="G1771" s="31" t="n">
        <v>45653</v>
      </c>
      <c r="H1771" s="30" t="s">
        <v>217</v>
      </c>
      <c r="I1771" s="30" t="s">
        <v>392</v>
      </c>
      <c r="J1771" s="30" t="s">
        <v>388</v>
      </c>
      <c r="K1771" s="30" t="s">
        <v>156</v>
      </c>
      <c r="L1771" s="30" t="n">
        <v>30</v>
      </c>
      <c r="M1771" s="30" t="n">
        <v>87</v>
      </c>
      <c r="N1771" s="30" t="s">
        <v>186</v>
      </c>
      <c r="O1771" s="30" t="s">
        <v>128</v>
      </c>
      <c r="P1771" s="30" t="s">
        <v>187</v>
      </c>
      <c r="Q1771" s="32" t="n">
        <v>4208.1</v>
      </c>
      <c r="R1771" s="30" t="s">
        <v>130</v>
      </c>
      <c r="S1771" s="30" t="s">
        <v>192</v>
      </c>
      <c r="T1771" s="30" t="n">
        <v>4</v>
      </c>
    </row>
    <row r="1772" customFormat="false" ht="15" hidden="false" customHeight="false" outlineLevel="0" collapsed="false">
      <c r="A1772" s="27" t="s">
        <v>3375</v>
      </c>
      <c r="B1772" s="27" t="s">
        <v>3376</v>
      </c>
      <c r="C1772" s="27" t="n">
        <v>56</v>
      </c>
      <c r="D1772" s="27" t="s">
        <v>121</v>
      </c>
      <c r="E1772" s="28" t="n">
        <v>45468</v>
      </c>
      <c r="F1772" s="27" t="s">
        <v>750</v>
      </c>
      <c r="G1772" s="28" t="n">
        <v>45469</v>
      </c>
      <c r="H1772" s="27" t="s">
        <v>206</v>
      </c>
      <c r="I1772" s="27" t="s">
        <v>207</v>
      </c>
      <c r="J1772" s="27" t="s">
        <v>469</v>
      </c>
      <c r="K1772" s="27" t="s">
        <v>126</v>
      </c>
      <c r="L1772" s="27" t="n">
        <v>34</v>
      </c>
      <c r="M1772" s="27" t="n">
        <v>96</v>
      </c>
      <c r="N1772" s="27" t="s">
        <v>186</v>
      </c>
      <c r="O1772" s="27" t="s">
        <v>139</v>
      </c>
      <c r="P1772" s="27" t="s">
        <v>140</v>
      </c>
      <c r="Q1772" s="29" t="n">
        <v>7699.6</v>
      </c>
      <c r="R1772" s="27" t="s">
        <v>172</v>
      </c>
      <c r="S1772" s="27" t="s">
        <v>335</v>
      </c>
      <c r="T1772" s="27" t="n">
        <v>3</v>
      </c>
    </row>
    <row r="1773" customFormat="false" ht="15" hidden="false" customHeight="false" outlineLevel="0" collapsed="false">
      <c r="A1773" s="30" t="s">
        <v>3377</v>
      </c>
      <c r="B1773" s="30" t="s">
        <v>1941</v>
      </c>
      <c r="C1773" s="30" t="n">
        <v>48</v>
      </c>
      <c r="D1773" s="30" t="s">
        <v>121</v>
      </c>
      <c r="E1773" s="31" t="n">
        <v>45524</v>
      </c>
      <c r="F1773" s="30" t="s">
        <v>1020</v>
      </c>
      <c r="G1773" s="31" t="n">
        <v>45524</v>
      </c>
      <c r="H1773" s="30" t="s">
        <v>183</v>
      </c>
      <c r="I1773" s="30" t="s">
        <v>430</v>
      </c>
      <c r="J1773" s="30" t="s">
        <v>476</v>
      </c>
      <c r="K1773" s="30" t="s">
        <v>138</v>
      </c>
      <c r="L1773" s="30" t="n">
        <v>40</v>
      </c>
      <c r="M1773" s="30" t="n">
        <v>26</v>
      </c>
      <c r="N1773" s="30" t="s">
        <v>127</v>
      </c>
      <c r="O1773" s="30" t="s">
        <v>139</v>
      </c>
      <c r="P1773" s="30" t="s">
        <v>150</v>
      </c>
      <c r="Q1773" s="32" t="n">
        <v>977.97</v>
      </c>
      <c r="R1773" s="30" t="s">
        <v>130</v>
      </c>
      <c r="S1773" s="30" t="s">
        <v>157</v>
      </c>
      <c r="T1773" s="30" t="n">
        <v>4</v>
      </c>
    </row>
    <row r="1774" customFormat="false" ht="15" hidden="false" customHeight="false" outlineLevel="0" collapsed="false">
      <c r="A1774" s="27" t="s">
        <v>3378</v>
      </c>
      <c r="B1774" s="27" t="s">
        <v>3379</v>
      </c>
      <c r="C1774" s="27" t="n">
        <v>40</v>
      </c>
      <c r="D1774" s="27" t="s">
        <v>121</v>
      </c>
      <c r="E1774" s="28" t="n">
        <v>45530</v>
      </c>
      <c r="F1774" s="27" t="s">
        <v>329</v>
      </c>
      <c r="G1774" s="28" t="n">
        <v>45536</v>
      </c>
      <c r="H1774" s="27" t="s">
        <v>146</v>
      </c>
      <c r="I1774" s="27" t="s">
        <v>176</v>
      </c>
      <c r="J1774" s="27" t="s">
        <v>568</v>
      </c>
      <c r="K1774" s="27" t="s">
        <v>126</v>
      </c>
      <c r="L1774" s="27" t="n">
        <v>35</v>
      </c>
      <c r="M1774" s="27" t="n">
        <v>68</v>
      </c>
      <c r="N1774" s="27" t="s">
        <v>186</v>
      </c>
      <c r="O1774" s="27" t="s">
        <v>128</v>
      </c>
      <c r="P1774" s="27" t="s">
        <v>140</v>
      </c>
      <c r="Q1774" s="29" t="n">
        <v>6681.59</v>
      </c>
      <c r="R1774" s="27" t="s">
        <v>172</v>
      </c>
      <c r="S1774" s="27" t="s">
        <v>164</v>
      </c>
      <c r="T1774" s="27" t="n">
        <v>3</v>
      </c>
    </row>
    <row r="1775" customFormat="false" ht="15" hidden="false" customHeight="false" outlineLevel="0" collapsed="false">
      <c r="A1775" s="30" t="s">
        <v>3380</v>
      </c>
      <c r="B1775" s="30" t="s">
        <v>559</v>
      </c>
      <c r="C1775" s="30" t="n">
        <v>92</v>
      </c>
      <c r="D1775" s="30" t="s">
        <v>121</v>
      </c>
      <c r="E1775" s="31" t="n">
        <v>45549</v>
      </c>
      <c r="F1775" s="30" t="s">
        <v>494</v>
      </c>
      <c r="G1775" s="31" t="n">
        <v>45550</v>
      </c>
      <c r="H1775" s="30" t="s">
        <v>146</v>
      </c>
      <c r="I1775" s="30" t="s">
        <v>176</v>
      </c>
      <c r="J1775" s="30" t="s">
        <v>568</v>
      </c>
      <c r="K1775" s="30" t="s">
        <v>138</v>
      </c>
      <c r="L1775" s="30" t="n">
        <v>68</v>
      </c>
      <c r="M1775" s="30" t="n">
        <v>34</v>
      </c>
      <c r="N1775" s="30" t="s">
        <v>186</v>
      </c>
      <c r="O1775" s="30" t="s">
        <v>139</v>
      </c>
      <c r="P1775" s="30" t="s">
        <v>187</v>
      </c>
      <c r="Q1775" s="32" t="n">
        <v>1122.7</v>
      </c>
      <c r="R1775" s="30" t="s">
        <v>130</v>
      </c>
      <c r="S1775" s="30" t="s">
        <v>178</v>
      </c>
      <c r="T1775" s="30" t="n">
        <v>4</v>
      </c>
    </row>
    <row r="1776" customFormat="false" ht="15" hidden="false" customHeight="false" outlineLevel="0" collapsed="false">
      <c r="A1776" s="27" t="s">
        <v>3381</v>
      </c>
      <c r="B1776" s="27" t="s">
        <v>3382</v>
      </c>
      <c r="C1776" s="27" t="n">
        <v>21</v>
      </c>
      <c r="D1776" s="27" t="s">
        <v>181</v>
      </c>
      <c r="E1776" s="28" t="n">
        <v>45480</v>
      </c>
      <c r="F1776" s="27" t="s">
        <v>1240</v>
      </c>
      <c r="G1776" s="28" t="n">
        <v>45484</v>
      </c>
      <c r="H1776" s="27" t="s">
        <v>123</v>
      </c>
      <c r="I1776" s="27" t="s">
        <v>304</v>
      </c>
      <c r="J1776" s="27" t="s">
        <v>227</v>
      </c>
      <c r="K1776" s="27" t="s">
        <v>126</v>
      </c>
      <c r="L1776" s="27" t="n">
        <v>35</v>
      </c>
      <c r="M1776" s="27" t="n">
        <v>136</v>
      </c>
      <c r="N1776" s="27" t="s">
        <v>186</v>
      </c>
      <c r="O1776" s="27" t="s">
        <v>171</v>
      </c>
      <c r="P1776" s="27" t="s">
        <v>150</v>
      </c>
      <c r="Q1776" s="29" t="n">
        <v>8715.14</v>
      </c>
      <c r="R1776" s="27" t="s">
        <v>130</v>
      </c>
      <c r="S1776" s="27" t="s">
        <v>335</v>
      </c>
      <c r="T1776" s="27" t="n">
        <v>5</v>
      </c>
    </row>
    <row r="1777" customFormat="false" ht="15" hidden="false" customHeight="false" outlineLevel="0" collapsed="false">
      <c r="A1777" s="30" t="s">
        <v>3383</v>
      </c>
      <c r="B1777" s="30" t="s">
        <v>2495</v>
      </c>
      <c r="C1777" s="30" t="n">
        <v>29</v>
      </c>
      <c r="D1777" s="30" t="s">
        <v>181</v>
      </c>
      <c r="E1777" s="31" t="n">
        <v>45301</v>
      </c>
      <c r="F1777" s="30" t="s">
        <v>347</v>
      </c>
      <c r="G1777" s="31" t="n">
        <v>45302</v>
      </c>
      <c r="H1777" s="30" t="s">
        <v>242</v>
      </c>
      <c r="I1777" s="30" t="s">
        <v>466</v>
      </c>
      <c r="J1777" s="30" t="s">
        <v>316</v>
      </c>
      <c r="K1777" s="30" t="s">
        <v>138</v>
      </c>
      <c r="L1777" s="30" t="n">
        <v>36</v>
      </c>
      <c r="M1777" s="30" t="n">
        <v>23</v>
      </c>
      <c r="N1777" s="30" t="s">
        <v>127</v>
      </c>
      <c r="O1777" s="30" t="s">
        <v>128</v>
      </c>
      <c r="P1777" s="30" t="s">
        <v>150</v>
      </c>
      <c r="Q1777" s="32" t="n">
        <v>2139.08</v>
      </c>
      <c r="R1777" s="30" t="s">
        <v>268</v>
      </c>
      <c r="S1777" s="30" t="s">
        <v>131</v>
      </c>
      <c r="T1777" s="30" t="n">
        <v>3</v>
      </c>
    </row>
    <row r="1778" customFormat="false" ht="15" hidden="false" customHeight="false" outlineLevel="0" collapsed="false">
      <c r="A1778" s="27" t="s">
        <v>3384</v>
      </c>
      <c r="B1778" s="27" t="s">
        <v>1232</v>
      </c>
      <c r="C1778" s="27" t="n">
        <v>48</v>
      </c>
      <c r="D1778" s="27" t="s">
        <v>121</v>
      </c>
      <c r="E1778" s="28" t="n">
        <v>45351</v>
      </c>
      <c r="F1778" s="27" t="s">
        <v>497</v>
      </c>
      <c r="G1778" s="28" t="n">
        <v>45353</v>
      </c>
      <c r="H1778" s="27" t="s">
        <v>161</v>
      </c>
      <c r="I1778" s="27" t="s">
        <v>320</v>
      </c>
      <c r="J1778" s="27" t="s">
        <v>426</v>
      </c>
      <c r="K1778" s="27" t="s">
        <v>126</v>
      </c>
      <c r="L1778" s="27" t="n">
        <v>40</v>
      </c>
      <c r="M1778" s="27" t="n">
        <v>117</v>
      </c>
      <c r="N1778" s="27" t="s">
        <v>186</v>
      </c>
      <c r="O1778" s="27" t="s">
        <v>139</v>
      </c>
      <c r="P1778" s="27" t="s">
        <v>140</v>
      </c>
      <c r="Q1778" s="29" t="n">
        <v>7448.73</v>
      </c>
      <c r="R1778" s="27" t="s">
        <v>130</v>
      </c>
      <c r="S1778" s="27" t="s">
        <v>164</v>
      </c>
      <c r="T1778" s="27" t="n">
        <v>5</v>
      </c>
    </row>
    <row r="1779" customFormat="false" ht="15" hidden="false" customHeight="false" outlineLevel="0" collapsed="false">
      <c r="A1779" s="30" t="s">
        <v>3385</v>
      </c>
      <c r="B1779" s="30" t="s">
        <v>977</v>
      </c>
      <c r="C1779" s="30" t="n">
        <v>5</v>
      </c>
      <c r="D1779" s="30" t="s">
        <v>121</v>
      </c>
      <c r="E1779" s="31" t="n">
        <v>45468</v>
      </c>
      <c r="F1779" s="30" t="s">
        <v>2856</v>
      </c>
      <c r="G1779" s="31" t="n">
        <v>45473</v>
      </c>
      <c r="H1779" s="30" t="s">
        <v>183</v>
      </c>
      <c r="I1779" s="30" t="s">
        <v>212</v>
      </c>
      <c r="J1779" s="30" t="s">
        <v>411</v>
      </c>
      <c r="K1779" s="30" t="s">
        <v>126</v>
      </c>
      <c r="L1779" s="30" t="n">
        <v>20</v>
      </c>
      <c r="M1779" s="30" t="n">
        <v>83</v>
      </c>
      <c r="N1779" s="30" t="s">
        <v>186</v>
      </c>
      <c r="O1779" s="30" t="s">
        <v>149</v>
      </c>
      <c r="P1779" s="30" t="s">
        <v>140</v>
      </c>
      <c r="Q1779" s="32" t="n">
        <v>7302.79</v>
      </c>
      <c r="R1779" s="30" t="s">
        <v>130</v>
      </c>
      <c r="S1779" s="30" t="s">
        <v>131</v>
      </c>
      <c r="T1779" s="30" t="n">
        <v>3</v>
      </c>
    </row>
    <row r="1780" customFormat="false" ht="15" hidden="false" customHeight="false" outlineLevel="0" collapsed="false">
      <c r="A1780" s="27" t="s">
        <v>3386</v>
      </c>
      <c r="B1780" s="27" t="s">
        <v>793</v>
      </c>
      <c r="C1780" s="27" t="n">
        <v>58</v>
      </c>
      <c r="D1780" s="27" t="s">
        <v>121</v>
      </c>
      <c r="E1780" s="28" t="n">
        <v>45437</v>
      </c>
      <c r="F1780" s="27" t="s">
        <v>611</v>
      </c>
      <c r="G1780" s="28" t="n">
        <v>45437</v>
      </c>
      <c r="H1780" s="27" t="s">
        <v>123</v>
      </c>
      <c r="I1780" s="27" t="s">
        <v>124</v>
      </c>
      <c r="J1780" s="27" t="s">
        <v>125</v>
      </c>
      <c r="K1780" s="27" t="s">
        <v>138</v>
      </c>
      <c r="L1780" s="27" t="n">
        <v>34</v>
      </c>
      <c r="M1780" s="27" t="n">
        <v>16</v>
      </c>
      <c r="N1780" s="27" t="s">
        <v>127</v>
      </c>
      <c r="O1780" s="27" t="s">
        <v>139</v>
      </c>
      <c r="P1780" s="27" t="s">
        <v>129</v>
      </c>
      <c r="Q1780" s="29" t="n">
        <v>774.42</v>
      </c>
      <c r="R1780" s="27" t="s">
        <v>130</v>
      </c>
      <c r="S1780" s="27" t="s">
        <v>402</v>
      </c>
      <c r="T1780" s="27" t="n">
        <v>4</v>
      </c>
    </row>
    <row r="1781" customFormat="false" ht="15" hidden="false" customHeight="false" outlineLevel="0" collapsed="false">
      <c r="A1781" s="30" t="s">
        <v>3387</v>
      </c>
      <c r="B1781" s="30" t="s">
        <v>2543</v>
      </c>
      <c r="C1781" s="30" t="n">
        <v>54</v>
      </c>
      <c r="D1781" s="30" t="s">
        <v>121</v>
      </c>
      <c r="E1781" s="31" t="n">
        <v>45315</v>
      </c>
      <c r="F1781" s="30" t="s">
        <v>1338</v>
      </c>
      <c r="G1781" s="31" t="n">
        <v>45315</v>
      </c>
      <c r="H1781" s="30" t="s">
        <v>242</v>
      </c>
      <c r="I1781" s="30" t="s">
        <v>466</v>
      </c>
      <c r="J1781" s="30" t="s">
        <v>422</v>
      </c>
      <c r="K1781" s="30" t="s">
        <v>156</v>
      </c>
      <c r="L1781" s="30" t="n">
        <v>21</v>
      </c>
      <c r="M1781" s="30" t="n">
        <v>50</v>
      </c>
      <c r="N1781" s="30" t="s">
        <v>127</v>
      </c>
      <c r="O1781" s="30" t="s">
        <v>128</v>
      </c>
      <c r="P1781" s="30" t="s">
        <v>129</v>
      </c>
      <c r="Q1781" s="32" t="n">
        <v>4312.77</v>
      </c>
      <c r="R1781" s="30" t="s">
        <v>172</v>
      </c>
      <c r="S1781" s="30" t="s">
        <v>192</v>
      </c>
      <c r="T1781" s="30" t="n">
        <v>3</v>
      </c>
    </row>
    <row r="1782" customFormat="false" ht="15" hidden="false" customHeight="false" outlineLevel="0" collapsed="false">
      <c r="A1782" s="27" t="s">
        <v>3388</v>
      </c>
      <c r="B1782" s="27" t="s">
        <v>1591</v>
      </c>
      <c r="C1782" s="27" t="n">
        <v>16</v>
      </c>
      <c r="D1782" s="27" t="s">
        <v>181</v>
      </c>
      <c r="E1782" s="28" t="n">
        <v>45311</v>
      </c>
      <c r="F1782" s="27" t="s">
        <v>353</v>
      </c>
      <c r="G1782" s="28" t="n">
        <v>45312</v>
      </c>
      <c r="H1782" s="27" t="s">
        <v>168</v>
      </c>
      <c r="I1782" s="27" t="s">
        <v>366</v>
      </c>
      <c r="J1782" s="27" t="s">
        <v>441</v>
      </c>
      <c r="K1782" s="27" t="s">
        <v>138</v>
      </c>
      <c r="L1782" s="27" t="n">
        <v>31</v>
      </c>
      <c r="M1782" s="27" t="n">
        <v>38</v>
      </c>
      <c r="N1782" s="27" t="s">
        <v>186</v>
      </c>
      <c r="O1782" s="27" t="s">
        <v>149</v>
      </c>
      <c r="P1782" s="27" t="s">
        <v>129</v>
      </c>
      <c r="Q1782" s="29" t="n">
        <v>1814.4</v>
      </c>
      <c r="R1782" s="27" t="s">
        <v>268</v>
      </c>
      <c r="S1782" s="27" t="s">
        <v>192</v>
      </c>
      <c r="T1782" s="27" t="n">
        <v>3</v>
      </c>
    </row>
    <row r="1783" customFormat="false" ht="15" hidden="false" customHeight="false" outlineLevel="0" collapsed="false">
      <c r="A1783" s="30" t="s">
        <v>3389</v>
      </c>
      <c r="B1783" s="30" t="s">
        <v>3390</v>
      </c>
      <c r="C1783" s="30" t="n">
        <v>62</v>
      </c>
      <c r="D1783" s="30" t="s">
        <v>181</v>
      </c>
      <c r="E1783" s="31" t="n">
        <v>45360</v>
      </c>
      <c r="F1783" s="30" t="s">
        <v>1143</v>
      </c>
      <c r="G1783" s="31" t="n">
        <v>45363</v>
      </c>
      <c r="H1783" s="30" t="s">
        <v>217</v>
      </c>
      <c r="I1783" s="30" t="s">
        <v>282</v>
      </c>
      <c r="J1783" s="30" t="s">
        <v>218</v>
      </c>
      <c r="K1783" s="30" t="s">
        <v>156</v>
      </c>
      <c r="L1783" s="30" t="n">
        <v>22</v>
      </c>
      <c r="M1783" s="30" t="n">
        <v>51</v>
      </c>
      <c r="N1783" s="30" t="s">
        <v>127</v>
      </c>
      <c r="O1783" s="30" t="s">
        <v>128</v>
      </c>
      <c r="P1783" s="30" t="s">
        <v>187</v>
      </c>
      <c r="Q1783" s="32" t="n">
        <v>3345.13</v>
      </c>
      <c r="R1783" s="30" t="s">
        <v>130</v>
      </c>
      <c r="S1783" s="30" t="s">
        <v>223</v>
      </c>
      <c r="T1783" s="30" t="n">
        <v>4</v>
      </c>
    </row>
    <row r="1784" customFormat="false" ht="15" hidden="false" customHeight="false" outlineLevel="0" collapsed="false">
      <c r="A1784" s="27" t="s">
        <v>3391</v>
      </c>
      <c r="B1784" s="27" t="s">
        <v>1841</v>
      </c>
      <c r="C1784" s="27" t="n">
        <v>54</v>
      </c>
      <c r="D1784" s="27" t="s">
        <v>121</v>
      </c>
      <c r="E1784" s="28" t="n">
        <v>45518</v>
      </c>
      <c r="F1784" s="27" t="s">
        <v>1182</v>
      </c>
      <c r="G1784" s="28" t="n">
        <v>45524</v>
      </c>
      <c r="H1784" s="27" t="s">
        <v>236</v>
      </c>
      <c r="I1784" s="27" t="s">
        <v>237</v>
      </c>
      <c r="J1784" s="27" t="s">
        <v>455</v>
      </c>
      <c r="K1784" s="27" t="s">
        <v>126</v>
      </c>
      <c r="L1784" s="27" t="n">
        <v>45</v>
      </c>
      <c r="M1784" s="27" t="n">
        <v>146</v>
      </c>
      <c r="N1784" s="27" t="s">
        <v>127</v>
      </c>
      <c r="O1784" s="27" t="s">
        <v>139</v>
      </c>
      <c r="P1784" s="27" t="s">
        <v>187</v>
      </c>
      <c r="Q1784" s="29" t="n">
        <v>8977.83</v>
      </c>
      <c r="R1784" s="27" t="s">
        <v>130</v>
      </c>
      <c r="S1784" s="27" t="s">
        <v>197</v>
      </c>
      <c r="T1784" s="27" t="n">
        <v>5</v>
      </c>
    </row>
    <row r="1785" customFormat="false" ht="15" hidden="false" customHeight="false" outlineLevel="0" collapsed="false">
      <c r="A1785" s="30" t="s">
        <v>3392</v>
      </c>
      <c r="B1785" s="30" t="s">
        <v>3393</v>
      </c>
      <c r="C1785" s="30" t="n">
        <v>23</v>
      </c>
      <c r="D1785" s="30" t="s">
        <v>607</v>
      </c>
      <c r="E1785" s="31" t="n">
        <v>45647</v>
      </c>
      <c r="F1785" s="30" t="s">
        <v>1257</v>
      </c>
      <c r="G1785" s="31" t="n">
        <v>45653</v>
      </c>
      <c r="H1785" s="30" t="s">
        <v>168</v>
      </c>
      <c r="I1785" s="30" t="s">
        <v>169</v>
      </c>
      <c r="J1785" s="30" t="s">
        <v>367</v>
      </c>
      <c r="K1785" s="30" t="s">
        <v>126</v>
      </c>
      <c r="L1785" s="30" t="n">
        <v>11</v>
      </c>
      <c r="M1785" s="30" t="n">
        <v>143</v>
      </c>
      <c r="N1785" s="30" t="s">
        <v>186</v>
      </c>
      <c r="O1785" s="30" t="s">
        <v>139</v>
      </c>
      <c r="P1785" s="30" t="s">
        <v>150</v>
      </c>
      <c r="Q1785" s="32" t="n">
        <v>8775.3</v>
      </c>
      <c r="R1785" s="30" t="s">
        <v>462</v>
      </c>
      <c r="S1785" s="30" t="s">
        <v>335</v>
      </c>
      <c r="T1785" s="30" t="n">
        <v>4</v>
      </c>
    </row>
    <row r="1786" customFormat="false" ht="15" hidden="false" customHeight="false" outlineLevel="0" collapsed="false">
      <c r="A1786" s="27" t="s">
        <v>3394</v>
      </c>
      <c r="B1786" s="27" t="s">
        <v>3395</v>
      </c>
      <c r="C1786" s="27" t="n">
        <v>74</v>
      </c>
      <c r="D1786" s="27" t="s">
        <v>121</v>
      </c>
      <c r="E1786" s="28" t="n">
        <v>45379</v>
      </c>
      <c r="F1786" s="27" t="s">
        <v>546</v>
      </c>
      <c r="G1786" s="28" t="n">
        <v>45382</v>
      </c>
      <c r="H1786" s="27" t="s">
        <v>183</v>
      </c>
      <c r="I1786" s="27" t="s">
        <v>430</v>
      </c>
      <c r="J1786" s="27" t="s">
        <v>411</v>
      </c>
      <c r="K1786" s="27" t="s">
        <v>156</v>
      </c>
      <c r="L1786" s="27" t="n">
        <v>23</v>
      </c>
      <c r="M1786" s="27" t="n">
        <v>62</v>
      </c>
      <c r="N1786" s="27" t="s">
        <v>127</v>
      </c>
      <c r="O1786" s="27" t="s">
        <v>128</v>
      </c>
      <c r="P1786" s="27" t="s">
        <v>187</v>
      </c>
      <c r="Q1786" s="29" t="n">
        <v>4451.57</v>
      </c>
      <c r="R1786" s="27" t="s">
        <v>130</v>
      </c>
      <c r="S1786" s="27" t="s">
        <v>335</v>
      </c>
      <c r="T1786" s="27" t="n">
        <v>5</v>
      </c>
    </row>
    <row r="1787" customFormat="false" ht="15" hidden="false" customHeight="false" outlineLevel="0" collapsed="false">
      <c r="A1787" s="30" t="s">
        <v>3396</v>
      </c>
      <c r="B1787" s="30" t="s">
        <v>2478</v>
      </c>
      <c r="C1787" s="30" t="n">
        <v>12</v>
      </c>
      <c r="D1787" s="30" t="s">
        <v>121</v>
      </c>
      <c r="E1787" s="31" t="n">
        <v>45459</v>
      </c>
      <c r="F1787" s="30" t="s">
        <v>669</v>
      </c>
      <c r="G1787" s="31" t="n">
        <v>45460</v>
      </c>
      <c r="H1787" s="30" t="s">
        <v>206</v>
      </c>
      <c r="I1787" s="30" t="s">
        <v>300</v>
      </c>
      <c r="J1787" s="30" t="s">
        <v>233</v>
      </c>
      <c r="K1787" s="30" t="s">
        <v>156</v>
      </c>
      <c r="L1787" s="30" t="n">
        <v>58</v>
      </c>
      <c r="M1787" s="30" t="n">
        <v>77</v>
      </c>
      <c r="N1787" s="30" t="s">
        <v>127</v>
      </c>
      <c r="O1787" s="30" t="s">
        <v>139</v>
      </c>
      <c r="P1787" s="30" t="s">
        <v>150</v>
      </c>
      <c r="Q1787" s="32" t="n">
        <v>3967.15</v>
      </c>
      <c r="R1787" s="30" t="s">
        <v>172</v>
      </c>
      <c r="S1787" s="30" t="s">
        <v>223</v>
      </c>
      <c r="T1787" s="30" t="n">
        <v>2</v>
      </c>
    </row>
    <row r="1788" customFormat="false" ht="15" hidden="false" customHeight="false" outlineLevel="0" collapsed="false">
      <c r="A1788" s="27" t="s">
        <v>3397</v>
      </c>
      <c r="B1788" s="27" t="s">
        <v>2543</v>
      </c>
      <c r="C1788" s="27" t="n">
        <v>29</v>
      </c>
      <c r="D1788" s="27" t="s">
        <v>181</v>
      </c>
      <c r="E1788" s="28" t="n">
        <v>45504</v>
      </c>
      <c r="F1788" s="27" t="s">
        <v>519</v>
      </c>
      <c r="G1788" s="28" t="n">
        <v>45506</v>
      </c>
      <c r="H1788" s="27" t="s">
        <v>206</v>
      </c>
      <c r="I1788" s="27" t="s">
        <v>232</v>
      </c>
      <c r="J1788" s="27" t="s">
        <v>208</v>
      </c>
      <c r="K1788" s="27" t="s">
        <v>156</v>
      </c>
      <c r="L1788" s="27" t="n">
        <v>60</v>
      </c>
      <c r="M1788" s="27" t="n">
        <v>68</v>
      </c>
      <c r="N1788" s="27" t="s">
        <v>127</v>
      </c>
      <c r="O1788" s="27" t="s">
        <v>139</v>
      </c>
      <c r="P1788" s="27" t="s">
        <v>187</v>
      </c>
      <c r="Q1788" s="29" t="n">
        <v>4133.23</v>
      </c>
      <c r="R1788" s="27" t="s">
        <v>172</v>
      </c>
      <c r="S1788" s="27" t="s">
        <v>164</v>
      </c>
      <c r="T1788" s="27" t="n">
        <v>2</v>
      </c>
    </row>
    <row r="1789" customFormat="false" ht="15" hidden="false" customHeight="false" outlineLevel="0" collapsed="false">
      <c r="A1789" s="30" t="s">
        <v>3398</v>
      </c>
      <c r="B1789" s="30" t="s">
        <v>3399</v>
      </c>
      <c r="C1789" s="30" t="n">
        <v>10</v>
      </c>
      <c r="D1789" s="30" t="s">
        <v>359</v>
      </c>
      <c r="E1789" s="31" t="n">
        <v>45459</v>
      </c>
      <c r="F1789" s="30" t="s">
        <v>1026</v>
      </c>
      <c r="G1789" s="31" t="n">
        <v>45460</v>
      </c>
      <c r="H1789" s="30" t="s">
        <v>242</v>
      </c>
      <c r="I1789" s="30" t="s">
        <v>243</v>
      </c>
      <c r="J1789" s="30" t="s">
        <v>316</v>
      </c>
      <c r="K1789" s="30" t="s">
        <v>138</v>
      </c>
      <c r="L1789" s="30" t="n">
        <v>76</v>
      </c>
      <c r="M1789" s="30" t="n">
        <v>19</v>
      </c>
      <c r="N1789" s="30" t="s">
        <v>186</v>
      </c>
      <c r="O1789" s="30" t="s">
        <v>128</v>
      </c>
      <c r="P1789" s="30" t="s">
        <v>140</v>
      </c>
      <c r="Q1789" s="32" t="n">
        <v>2437.83</v>
      </c>
      <c r="R1789" s="30" t="s">
        <v>130</v>
      </c>
      <c r="S1789" s="30" t="s">
        <v>157</v>
      </c>
      <c r="T1789" s="30" t="n">
        <v>4</v>
      </c>
    </row>
    <row r="1790" customFormat="false" ht="15" hidden="false" customHeight="false" outlineLevel="0" collapsed="false">
      <c r="A1790" s="27" t="s">
        <v>3400</v>
      </c>
      <c r="B1790" s="27" t="s">
        <v>3215</v>
      </c>
      <c r="C1790" s="27" t="n">
        <v>25</v>
      </c>
      <c r="D1790" s="27" t="s">
        <v>121</v>
      </c>
      <c r="E1790" s="28" t="n">
        <v>45511</v>
      </c>
      <c r="F1790" s="27" t="s">
        <v>823</v>
      </c>
      <c r="G1790" s="28" t="n">
        <v>45511</v>
      </c>
      <c r="H1790" s="27" t="s">
        <v>146</v>
      </c>
      <c r="I1790" s="27" t="s">
        <v>147</v>
      </c>
      <c r="J1790" s="27" t="s">
        <v>244</v>
      </c>
      <c r="K1790" s="27" t="s">
        <v>138</v>
      </c>
      <c r="L1790" s="27" t="n">
        <v>53</v>
      </c>
      <c r="M1790" s="27" t="n">
        <v>36</v>
      </c>
      <c r="N1790" s="27" t="s">
        <v>186</v>
      </c>
      <c r="O1790" s="27" t="s">
        <v>128</v>
      </c>
      <c r="P1790" s="27" t="s">
        <v>187</v>
      </c>
      <c r="Q1790" s="29" t="n">
        <v>1153.07</v>
      </c>
      <c r="R1790" s="27" t="s">
        <v>130</v>
      </c>
      <c r="S1790" s="27" t="s">
        <v>197</v>
      </c>
      <c r="T1790" s="27" t="n">
        <v>3</v>
      </c>
    </row>
    <row r="1791" customFormat="false" ht="15" hidden="false" customHeight="false" outlineLevel="0" collapsed="false">
      <c r="A1791" s="30" t="s">
        <v>3401</v>
      </c>
      <c r="B1791" s="30" t="s">
        <v>3402</v>
      </c>
      <c r="C1791" s="30" t="n">
        <v>54</v>
      </c>
      <c r="D1791" s="30" t="s">
        <v>121</v>
      </c>
      <c r="E1791" s="31" t="n">
        <v>45542</v>
      </c>
      <c r="F1791" s="30" t="s">
        <v>1186</v>
      </c>
      <c r="G1791" s="31" t="n">
        <v>45542</v>
      </c>
      <c r="H1791" s="30" t="s">
        <v>123</v>
      </c>
      <c r="I1791" s="30"/>
      <c r="J1791" s="30" t="s">
        <v>227</v>
      </c>
      <c r="K1791" s="30" t="s">
        <v>156</v>
      </c>
      <c r="L1791" s="30" t="n">
        <v>33</v>
      </c>
      <c r="M1791" s="30" t="n">
        <v>33</v>
      </c>
      <c r="N1791" s="30" t="s">
        <v>127</v>
      </c>
      <c r="O1791" s="30" t="s">
        <v>128</v>
      </c>
      <c r="P1791" s="30" t="s">
        <v>129</v>
      </c>
      <c r="Q1791" s="32" t="n">
        <v>4438.88</v>
      </c>
      <c r="R1791" s="30" t="s">
        <v>130</v>
      </c>
      <c r="S1791" s="30" t="s">
        <v>151</v>
      </c>
      <c r="T1791" s="30" t="n">
        <v>3</v>
      </c>
    </row>
    <row r="1792" customFormat="false" ht="15" hidden="false" customHeight="false" outlineLevel="0" collapsed="false">
      <c r="A1792" s="27" t="s">
        <v>3403</v>
      </c>
      <c r="B1792" s="27" t="s">
        <v>3404</v>
      </c>
      <c r="C1792" s="27" t="n">
        <v>20</v>
      </c>
      <c r="D1792" s="27" t="s">
        <v>121</v>
      </c>
      <c r="E1792" s="28" t="n">
        <v>45298</v>
      </c>
      <c r="F1792" s="27" t="s">
        <v>943</v>
      </c>
      <c r="G1792" s="28" t="n">
        <v>45299</v>
      </c>
      <c r="H1792" s="27" t="s">
        <v>135</v>
      </c>
      <c r="I1792" s="27" t="s">
        <v>136</v>
      </c>
      <c r="J1792" s="27" t="s">
        <v>252</v>
      </c>
      <c r="K1792" s="27" t="s">
        <v>138</v>
      </c>
      <c r="L1792" s="27" t="n">
        <v>56</v>
      </c>
      <c r="M1792" s="27" t="n">
        <v>37</v>
      </c>
      <c r="N1792" s="27" t="s">
        <v>127</v>
      </c>
      <c r="O1792" s="27" t="s">
        <v>139</v>
      </c>
      <c r="P1792" s="27" t="s">
        <v>140</v>
      </c>
      <c r="Q1792" s="29" t="n">
        <v>2299.75</v>
      </c>
      <c r="R1792" s="27" t="s">
        <v>130</v>
      </c>
      <c r="S1792" s="27" t="s">
        <v>141</v>
      </c>
      <c r="T1792" s="27" t="n">
        <v>5</v>
      </c>
    </row>
    <row r="1793" customFormat="false" ht="15" hidden="false" customHeight="false" outlineLevel="0" collapsed="false">
      <c r="A1793" s="30" t="s">
        <v>3405</v>
      </c>
      <c r="B1793" s="30" t="s">
        <v>1232</v>
      </c>
      <c r="C1793" s="30"/>
      <c r="D1793" s="30" t="s">
        <v>121</v>
      </c>
      <c r="E1793" s="31" t="n">
        <v>45503</v>
      </c>
      <c r="F1793" s="30" t="s">
        <v>1524</v>
      </c>
      <c r="G1793" s="31" t="n">
        <v>45505</v>
      </c>
      <c r="H1793" s="30" t="s">
        <v>236</v>
      </c>
      <c r="I1793" s="30" t="s">
        <v>237</v>
      </c>
      <c r="J1793" s="30" t="s">
        <v>287</v>
      </c>
      <c r="K1793" s="30" t="s">
        <v>156</v>
      </c>
      <c r="L1793" s="30" t="n">
        <v>25</v>
      </c>
      <c r="M1793" s="30" t="n">
        <v>57</v>
      </c>
      <c r="N1793" s="30" t="s">
        <v>127</v>
      </c>
      <c r="O1793" s="30" t="s">
        <v>139</v>
      </c>
      <c r="P1793" s="30" t="s">
        <v>187</v>
      </c>
      <c r="Q1793" s="32" t="n">
        <v>4479.67</v>
      </c>
      <c r="R1793" s="30" t="s">
        <v>130</v>
      </c>
      <c r="S1793" s="30" t="s">
        <v>335</v>
      </c>
      <c r="T1793" s="30" t="n">
        <v>3</v>
      </c>
    </row>
    <row r="1794" customFormat="false" ht="15" hidden="false" customHeight="false" outlineLevel="0" collapsed="false">
      <c r="A1794" s="27" t="s">
        <v>3406</v>
      </c>
      <c r="B1794" s="27" t="s">
        <v>3407</v>
      </c>
      <c r="C1794" s="27" t="n">
        <v>54</v>
      </c>
      <c r="D1794" s="27" t="s">
        <v>121</v>
      </c>
      <c r="E1794" s="28" t="n">
        <v>45631</v>
      </c>
      <c r="F1794" s="27" t="s">
        <v>981</v>
      </c>
      <c r="G1794" s="28" t="n">
        <v>45634</v>
      </c>
      <c r="H1794" s="27" t="s">
        <v>123</v>
      </c>
      <c r="I1794" s="27" t="s">
        <v>124</v>
      </c>
      <c r="J1794" s="27" t="s">
        <v>125</v>
      </c>
      <c r="K1794" s="27" t="s">
        <v>156</v>
      </c>
      <c r="L1794" s="27" t="n">
        <v>35</v>
      </c>
      <c r="M1794" s="27" t="n">
        <v>86</v>
      </c>
      <c r="N1794" s="27" t="s">
        <v>186</v>
      </c>
      <c r="O1794" s="27" t="s">
        <v>171</v>
      </c>
      <c r="P1794" s="27" t="s">
        <v>140</v>
      </c>
      <c r="Q1794" s="29" t="n">
        <v>4485.27</v>
      </c>
      <c r="R1794" s="27" t="s">
        <v>130</v>
      </c>
      <c r="S1794" s="27" t="s">
        <v>602</v>
      </c>
      <c r="T1794" s="27" t="n">
        <v>4</v>
      </c>
    </row>
    <row r="1795" customFormat="false" ht="15" hidden="false" customHeight="false" outlineLevel="0" collapsed="false">
      <c r="A1795" s="30" t="s">
        <v>3408</v>
      </c>
      <c r="B1795" s="30" t="s">
        <v>3409</v>
      </c>
      <c r="C1795" s="30" t="n">
        <v>79</v>
      </c>
      <c r="D1795" s="30" t="s">
        <v>181</v>
      </c>
      <c r="E1795" s="31" t="n">
        <v>45492</v>
      </c>
      <c r="F1795" s="30" t="s">
        <v>710</v>
      </c>
      <c r="G1795" s="31" t="n">
        <v>45492</v>
      </c>
      <c r="H1795" s="30" t="s">
        <v>161</v>
      </c>
      <c r="I1795" s="30" t="s">
        <v>320</v>
      </c>
      <c r="J1795" s="30" t="s">
        <v>385</v>
      </c>
      <c r="K1795" s="30" t="s">
        <v>156</v>
      </c>
      <c r="L1795" s="30" t="n">
        <v>68</v>
      </c>
      <c r="M1795" s="30" t="n">
        <v>87</v>
      </c>
      <c r="N1795" s="30" t="s">
        <v>186</v>
      </c>
      <c r="O1795" s="30" t="s">
        <v>139</v>
      </c>
      <c r="P1795" s="30" t="s">
        <v>140</v>
      </c>
      <c r="Q1795" s="32" t="n">
        <v>5070.69</v>
      </c>
      <c r="R1795" s="30" t="s">
        <v>130</v>
      </c>
      <c r="S1795" s="30" t="s">
        <v>197</v>
      </c>
      <c r="T1795" s="30" t="n">
        <v>4</v>
      </c>
    </row>
    <row r="1796" customFormat="false" ht="15" hidden="false" customHeight="false" outlineLevel="0" collapsed="false">
      <c r="A1796" s="27" t="s">
        <v>3410</v>
      </c>
      <c r="B1796" s="27" t="s">
        <v>2385</v>
      </c>
      <c r="C1796" s="27" t="n">
        <v>50</v>
      </c>
      <c r="D1796" s="27" t="s">
        <v>144</v>
      </c>
      <c r="E1796" s="28" t="n">
        <v>45452</v>
      </c>
      <c r="F1796" s="27" t="s">
        <v>134</v>
      </c>
      <c r="G1796" s="28" t="n">
        <v>45454</v>
      </c>
      <c r="H1796" s="27" t="s">
        <v>168</v>
      </c>
      <c r="I1796" s="27" t="s">
        <v>169</v>
      </c>
      <c r="J1796" s="27" t="s">
        <v>441</v>
      </c>
      <c r="K1796" s="27" t="s">
        <v>156</v>
      </c>
      <c r="L1796" s="27" t="n">
        <v>37</v>
      </c>
      <c r="M1796" s="27" t="n">
        <v>89</v>
      </c>
      <c r="N1796" s="27" t="s">
        <v>186</v>
      </c>
      <c r="O1796" s="27" t="s">
        <v>171</v>
      </c>
      <c r="P1796" s="27" t="s">
        <v>140</v>
      </c>
      <c r="Q1796" s="29" t="n">
        <v>3932.07</v>
      </c>
      <c r="R1796" s="27" t="s">
        <v>130</v>
      </c>
      <c r="S1796" s="27" t="s">
        <v>223</v>
      </c>
      <c r="T1796" s="27" t="n">
        <v>5</v>
      </c>
    </row>
    <row r="1797" customFormat="false" ht="15" hidden="false" customHeight="false" outlineLevel="0" collapsed="false">
      <c r="A1797" s="30" t="s">
        <v>3411</v>
      </c>
      <c r="B1797" s="30" t="s">
        <v>3018</v>
      </c>
      <c r="C1797" s="30" t="n">
        <v>27</v>
      </c>
      <c r="D1797" s="30" t="s">
        <v>121</v>
      </c>
      <c r="E1797" s="31" t="n">
        <v>45487</v>
      </c>
      <c r="F1797" s="30" t="s">
        <v>1511</v>
      </c>
      <c r="G1797" s="31" t="n">
        <v>45493</v>
      </c>
      <c r="H1797" s="30" t="s">
        <v>236</v>
      </c>
      <c r="I1797" s="30" t="s">
        <v>266</v>
      </c>
      <c r="J1797" s="30" t="s">
        <v>267</v>
      </c>
      <c r="K1797" s="30" t="s">
        <v>202</v>
      </c>
      <c r="L1797" s="30" t="n">
        <v>20</v>
      </c>
      <c r="M1797" s="30" t="n">
        <v>221</v>
      </c>
      <c r="N1797" s="30" t="s">
        <v>186</v>
      </c>
      <c r="O1797" s="30" t="s">
        <v>139</v>
      </c>
      <c r="P1797" s="30" t="s">
        <v>140</v>
      </c>
      <c r="Q1797" s="32" t="n">
        <v>18711.44</v>
      </c>
      <c r="R1797" s="30" t="s">
        <v>172</v>
      </c>
      <c r="S1797" s="30" t="s">
        <v>164</v>
      </c>
      <c r="T1797" s="30"/>
    </row>
    <row r="1798" customFormat="false" ht="15" hidden="false" customHeight="false" outlineLevel="0" collapsed="false">
      <c r="A1798" s="27" t="s">
        <v>3412</v>
      </c>
      <c r="B1798" s="27" t="s">
        <v>2285</v>
      </c>
      <c r="C1798" s="27" t="n">
        <v>48</v>
      </c>
      <c r="D1798" s="27" t="s">
        <v>121</v>
      </c>
      <c r="E1798" s="28" t="n">
        <v>45490</v>
      </c>
      <c r="F1798" s="27" t="s">
        <v>211</v>
      </c>
      <c r="G1798" s="28" t="n">
        <v>45491</v>
      </c>
      <c r="H1798" s="27" t="s">
        <v>168</v>
      </c>
      <c r="I1798" s="27" t="s">
        <v>169</v>
      </c>
      <c r="J1798" s="27" t="s">
        <v>367</v>
      </c>
      <c r="K1798" s="27" t="s">
        <v>138</v>
      </c>
      <c r="L1798" s="27" t="n">
        <v>72</v>
      </c>
      <c r="M1798" s="27" t="n">
        <v>38</v>
      </c>
      <c r="N1798" s="27" t="s">
        <v>127</v>
      </c>
      <c r="O1798" s="27" t="s">
        <v>139</v>
      </c>
      <c r="P1798" s="27" t="s">
        <v>140</v>
      </c>
      <c r="Q1798" s="29" t="n">
        <v>986.91</v>
      </c>
      <c r="R1798" s="27" t="s">
        <v>130</v>
      </c>
      <c r="S1798" s="27" t="s">
        <v>131</v>
      </c>
      <c r="T1798" s="27" t="n">
        <v>5</v>
      </c>
    </row>
    <row r="1799" customFormat="false" ht="15" hidden="false" customHeight="false" outlineLevel="0" collapsed="false">
      <c r="A1799" s="30" t="s">
        <v>3413</v>
      </c>
      <c r="B1799" s="30" t="s">
        <v>3204</v>
      </c>
      <c r="C1799" s="30" t="n">
        <v>12</v>
      </c>
      <c r="D1799" s="30" t="s">
        <v>181</v>
      </c>
      <c r="E1799" s="31" t="n">
        <v>45514</v>
      </c>
      <c r="F1799" s="30" t="s">
        <v>241</v>
      </c>
      <c r="G1799" s="31" t="n">
        <v>45515</v>
      </c>
      <c r="H1799" s="30" t="s">
        <v>123</v>
      </c>
      <c r="I1799" s="30" t="s">
        <v>124</v>
      </c>
      <c r="J1799" s="30" t="s">
        <v>125</v>
      </c>
      <c r="K1799" s="30" t="s">
        <v>138</v>
      </c>
      <c r="L1799" s="30" t="n">
        <v>71</v>
      </c>
      <c r="M1799" s="30" t="n">
        <v>35</v>
      </c>
      <c r="N1799" s="30" t="s">
        <v>127</v>
      </c>
      <c r="O1799" s="30" t="s">
        <v>139</v>
      </c>
      <c r="P1799" s="30" t="s">
        <v>150</v>
      </c>
      <c r="Q1799" s="32" t="n">
        <v>1878.83</v>
      </c>
      <c r="R1799" s="30" t="s">
        <v>130</v>
      </c>
      <c r="S1799" s="30" t="s">
        <v>335</v>
      </c>
      <c r="T1799" s="30" t="n">
        <v>5</v>
      </c>
    </row>
    <row r="1800" customFormat="false" ht="15" hidden="false" customHeight="false" outlineLevel="0" collapsed="false">
      <c r="A1800" s="27" t="s">
        <v>3414</v>
      </c>
      <c r="B1800" s="27" t="s">
        <v>3415</v>
      </c>
      <c r="C1800" s="27" t="n">
        <v>88</v>
      </c>
      <c r="D1800" s="27" t="s">
        <v>181</v>
      </c>
      <c r="E1800" s="28" t="n">
        <v>45517</v>
      </c>
      <c r="F1800" s="27" t="s">
        <v>931</v>
      </c>
      <c r="G1800" s="28" t="n">
        <v>45518</v>
      </c>
      <c r="H1800" s="27" t="s">
        <v>168</v>
      </c>
      <c r="I1800" s="27" t="s">
        <v>169</v>
      </c>
      <c r="J1800" s="27" t="s">
        <v>191</v>
      </c>
      <c r="K1800" s="27" t="s">
        <v>126</v>
      </c>
      <c r="L1800" s="27" t="n">
        <v>45</v>
      </c>
      <c r="M1800" s="27" t="n">
        <v>90</v>
      </c>
      <c r="N1800" s="27" t="s">
        <v>127</v>
      </c>
      <c r="O1800" s="27" t="s">
        <v>128</v>
      </c>
      <c r="P1800" s="27" t="s">
        <v>140</v>
      </c>
      <c r="Q1800" s="29" t="n">
        <v>7695.43</v>
      </c>
      <c r="R1800" s="27" t="s">
        <v>130</v>
      </c>
      <c r="S1800" s="27" t="s">
        <v>178</v>
      </c>
      <c r="T1800" s="27" t="n">
        <v>3</v>
      </c>
    </row>
    <row r="1801" customFormat="false" ht="15" hidden="false" customHeight="false" outlineLevel="0" collapsed="false">
      <c r="A1801" s="30" t="s">
        <v>3416</v>
      </c>
      <c r="B1801" s="30" t="s">
        <v>1070</v>
      </c>
      <c r="C1801" s="30" t="n">
        <v>44</v>
      </c>
      <c r="D1801" s="30" t="s">
        <v>121</v>
      </c>
      <c r="E1801" s="31" t="n">
        <v>45618</v>
      </c>
      <c r="F1801" s="30" t="s">
        <v>1034</v>
      </c>
      <c r="G1801" s="31" t="n">
        <v>45620</v>
      </c>
      <c r="H1801" s="30" t="s">
        <v>206</v>
      </c>
      <c r="I1801" s="30" t="s">
        <v>232</v>
      </c>
      <c r="J1801" s="30" t="s">
        <v>208</v>
      </c>
      <c r="K1801" s="30" t="s">
        <v>156</v>
      </c>
      <c r="L1801" s="30" t="n">
        <v>18</v>
      </c>
      <c r="M1801" s="30" t="n">
        <v>69</v>
      </c>
      <c r="N1801" s="30" t="s">
        <v>186</v>
      </c>
      <c r="O1801" s="30" t="s">
        <v>171</v>
      </c>
      <c r="P1801" s="30" t="s">
        <v>140</v>
      </c>
      <c r="Q1801" s="32" t="n">
        <v>4915.29</v>
      </c>
      <c r="R1801" s="30" t="s">
        <v>130</v>
      </c>
      <c r="S1801" s="30" t="s">
        <v>157</v>
      </c>
      <c r="T1801" s="30" t="n">
        <v>4</v>
      </c>
    </row>
    <row r="1802" customFormat="false" ht="15" hidden="false" customHeight="false" outlineLevel="0" collapsed="false">
      <c r="A1802" s="27" t="s">
        <v>3417</v>
      </c>
      <c r="B1802" s="27" t="s">
        <v>668</v>
      </c>
      <c r="C1802" s="27"/>
      <c r="D1802" s="27" t="s">
        <v>493</v>
      </c>
      <c r="E1802" s="28" t="n">
        <v>45392</v>
      </c>
      <c r="F1802" s="27" t="s">
        <v>662</v>
      </c>
      <c r="G1802" s="28" t="n">
        <v>45393</v>
      </c>
      <c r="H1802" s="27" t="s">
        <v>168</v>
      </c>
      <c r="I1802" s="27" t="s">
        <v>366</v>
      </c>
      <c r="J1802" s="27" t="s">
        <v>371</v>
      </c>
      <c r="K1802" s="27" t="s">
        <v>138</v>
      </c>
      <c r="L1802" s="27" t="n">
        <v>50</v>
      </c>
      <c r="M1802" s="27" t="n">
        <v>38</v>
      </c>
      <c r="N1802" s="27" t="s">
        <v>127</v>
      </c>
      <c r="O1802" s="27" t="s">
        <v>139</v>
      </c>
      <c r="P1802" s="27" t="s">
        <v>129</v>
      </c>
      <c r="Q1802" s="29" t="n">
        <v>2749.54</v>
      </c>
      <c r="R1802" s="27" t="s">
        <v>130</v>
      </c>
      <c r="S1802" s="27" t="s">
        <v>131</v>
      </c>
      <c r="T1802" s="27" t="n">
        <v>5</v>
      </c>
    </row>
    <row r="1803" customFormat="false" ht="15" hidden="false" customHeight="false" outlineLevel="0" collapsed="false">
      <c r="A1803" s="30" t="s">
        <v>3418</v>
      </c>
      <c r="B1803" s="30" t="s">
        <v>1966</v>
      </c>
      <c r="C1803" s="30" t="n">
        <v>28</v>
      </c>
      <c r="D1803" s="30" t="s">
        <v>121</v>
      </c>
      <c r="E1803" s="31" t="n">
        <v>45455</v>
      </c>
      <c r="F1803" s="30" t="s">
        <v>812</v>
      </c>
      <c r="G1803" s="31" t="n">
        <v>45455</v>
      </c>
      <c r="H1803" s="30" t="s">
        <v>135</v>
      </c>
      <c r="I1803" s="30" t="s">
        <v>251</v>
      </c>
      <c r="J1803" s="30" t="s">
        <v>618</v>
      </c>
      <c r="K1803" s="30" t="s">
        <v>138</v>
      </c>
      <c r="L1803" s="30" t="n">
        <v>50</v>
      </c>
      <c r="M1803" s="30" t="n">
        <v>23</v>
      </c>
      <c r="N1803" s="30" t="s">
        <v>186</v>
      </c>
      <c r="O1803" s="30" t="s">
        <v>139</v>
      </c>
      <c r="P1803" s="30" t="s">
        <v>129</v>
      </c>
      <c r="Q1803" s="32" t="n">
        <v>1097.87</v>
      </c>
      <c r="R1803" s="30" t="s">
        <v>130</v>
      </c>
      <c r="S1803" s="30" t="s">
        <v>192</v>
      </c>
      <c r="T1803" s="30" t="n">
        <v>1</v>
      </c>
    </row>
    <row r="1804" customFormat="false" ht="15" hidden="false" customHeight="false" outlineLevel="0" collapsed="false">
      <c r="A1804" s="27" t="s">
        <v>3419</v>
      </c>
      <c r="B1804" s="27" t="s">
        <v>3420</v>
      </c>
      <c r="C1804" s="27" t="n">
        <v>40</v>
      </c>
      <c r="D1804" s="27" t="s">
        <v>181</v>
      </c>
      <c r="E1804" s="28" t="n">
        <v>45522</v>
      </c>
      <c r="F1804" s="27" t="s">
        <v>750</v>
      </c>
      <c r="G1804" s="28" t="n">
        <v>45522</v>
      </c>
      <c r="H1804" s="27" t="s">
        <v>217</v>
      </c>
      <c r="I1804" s="27" t="s">
        <v>282</v>
      </c>
      <c r="J1804" s="27" t="s">
        <v>283</v>
      </c>
      <c r="K1804" s="27" t="s">
        <v>156</v>
      </c>
      <c r="L1804" s="27" t="n">
        <v>67</v>
      </c>
      <c r="M1804" s="27" t="n">
        <v>73</v>
      </c>
      <c r="N1804" s="27" t="s">
        <v>127</v>
      </c>
      <c r="O1804" s="27" t="s">
        <v>171</v>
      </c>
      <c r="P1804" s="27" t="s">
        <v>187</v>
      </c>
      <c r="Q1804" s="29" t="n">
        <v>4453.31</v>
      </c>
      <c r="R1804" s="27" t="s">
        <v>130</v>
      </c>
      <c r="S1804" s="27" t="s">
        <v>192</v>
      </c>
      <c r="T1804" s="27" t="n">
        <v>4</v>
      </c>
    </row>
    <row r="1805" customFormat="false" ht="15" hidden="false" customHeight="false" outlineLevel="0" collapsed="false">
      <c r="A1805" s="30" t="s">
        <v>3421</v>
      </c>
      <c r="B1805" s="30" t="s">
        <v>2996</v>
      </c>
      <c r="C1805" s="30" t="n">
        <v>26</v>
      </c>
      <c r="D1805" s="30" t="s">
        <v>121</v>
      </c>
      <c r="E1805" s="31" t="n">
        <v>45417</v>
      </c>
      <c r="F1805" s="30" t="s">
        <v>2531</v>
      </c>
      <c r="G1805" s="31" t="n">
        <v>45424</v>
      </c>
      <c r="H1805" s="30" t="s">
        <v>236</v>
      </c>
      <c r="I1805" s="30" t="s">
        <v>266</v>
      </c>
      <c r="J1805" s="30" t="s">
        <v>238</v>
      </c>
      <c r="K1805" s="30" t="s">
        <v>202</v>
      </c>
      <c r="L1805" s="30" t="n">
        <v>16</v>
      </c>
      <c r="M1805" s="30" t="n">
        <v>199</v>
      </c>
      <c r="N1805" s="30" t="s">
        <v>186</v>
      </c>
      <c r="O1805" s="30" t="s">
        <v>139</v>
      </c>
      <c r="P1805" s="30" t="s">
        <v>150</v>
      </c>
      <c r="Q1805" s="32" t="n">
        <v>18291.24</v>
      </c>
      <c r="R1805" s="30" t="s">
        <v>172</v>
      </c>
      <c r="S1805" s="30" t="s">
        <v>151</v>
      </c>
      <c r="T1805" s="30" t="n">
        <v>3</v>
      </c>
    </row>
    <row r="1806" customFormat="false" ht="15" hidden="false" customHeight="false" outlineLevel="0" collapsed="false">
      <c r="A1806" s="27" t="s">
        <v>3422</v>
      </c>
      <c r="B1806" s="27" t="s">
        <v>1856</v>
      </c>
      <c r="C1806" s="27" t="n">
        <v>7</v>
      </c>
      <c r="D1806" s="27" t="s">
        <v>181</v>
      </c>
      <c r="E1806" s="28" t="n">
        <v>45309</v>
      </c>
      <c r="F1806" s="27" t="s">
        <v>293</v>
      </c>
      <c r="G1806" s="28" t="n">
        <v>45310</v>
      </c>
      <c r="H1806" s="27" t="s">
        <v>146</v>
      </c>
      <c r="I1806" s="27" t="s">
        <v>309</v>
      </c>
      <c r="J1806" s="27" t="s">
        <v>177</v>
      </c>
      <c r="K1806" s="27" t="s">
        <v>156</v>
      </c>
      <c r="L1806" s="27" t="n">
        <v>69</v>
      </c>
      <c r="M1806" s="27" t="n">
        <v>68</v>
      </c>
      <c r="N1806" s="27" t="s">
        <v>186</v>
      </c>
      <c r="O1806" s="27" t="s">
        <v>128</v>
      </c>
      <c r="P1806" s="27" t="s">
        <v>187</v>
      </c>
      <c r="Q1806" s="29" t="n">
        <v>4937.62</v>
      </c>
      <c r="R1806" s="27" t="s">
        <v>130</v>
      </c>
      <c r="S1806" s="27" t="s">
        <v>151</v>
      </c>
      <c r="T1806" s="27" t="n">
        <v>4</v>
      </c>
    </row>
    <row r="1807" customFormat="false" ht="15" hidden="false" customHeight="false" outlineLevel="0" collapsed="false">
      <c r="A1807" s="30" t="s">
        <v>3423</v>
      </c>
      <c r="B1807" s="30" t="s">
        <v>337</v>
      </c>
      <c r="C1807" s="30" t="n">
        <v>59</v>
      </c>
      <c r="D1807" s="30" t="s">
        <v>181</v>
      </c>
      <c r="E1807" s="31" t="n">
        <v>45570</v>
      </c>
      <c r="F1807" s="30" t="s">
        <v>771</v>
      </c>
      <c r="G1807" s="31" t="n">
        <v>45571</v>
      </c>
      <c r="H1807" s="30" t="s">
        <v>123</v>
      </c>
      <c r="I1807" s="30" t="s">
        <v>304</v>
      </c>
      <c r="J1807" s="30" t="s">
        <v>227</v>
      </c>
      <c r="K1807" s="30" t="s">
        <v>138</v>
      </c>
      <c r="L1807" s="30" t="n">
        <v>66</v>
      </c>
      <c r="M1807" s="30" t="n">
        <v>42</v>
      </c>
      <c r="N1807" s="30" t="s">
        <v>127</v>
      </c>
      <c r="O1807" s="30" t="s">
        <v>171</v>
      </c>
      <c r="P1807" s="30" t="s">
        <v>129</v>
      </c>
      <c r="Q1807" s="32" t="n">
        <v>1742.34</v>
      </c>
      <c r="R1807" s="30" t="s">
        <v>172</v>
      </c>
      <c r="S1807" s="30" t="s">
        <v>335</v>
      </c>
      <c r="T1807" s="30" t="n">
        <v>4</v>
      </c>
    </row>
    <row r="1808" customFormat="false" ht="15" hidden="false" customHeight="false" outlineLevel="0" collapsed="false">
      <c r="A1808" s="27" t="s">
        <v>3424</v>
      </c>
      <c r="B1808" s="27" t="s">
        <v>3425</v>
      </c>
      <c r="C1808" s="27" t="n">
        <v>10</v>
      </c>
      <c r="D1808" s="27" t="s">
        <v>181</v>
      </c>
      <c r="E1808" s="28" t="n">
        <v>45606</v>
      </c>
      <c r="F1808" s="27" t="s">
        <v>221</v>
      </c>
      <c r="G1808" s="28" t="n">
        <v>45606</v>
      </c>
      <c r="H1808" s="27" t="s">
        <v>146</v>
      </c>
      <c r="I1808" s="27" t="s">
        <v>309</v>
      </c>
      <c r="J1808" s="27" t="s">
        <v>568</v>
      </c>
      <c r="K1808" s="27" t="s">
        <v>156</v>
      </c>
      <c r="L1808" s="27" t="n">
        <v>38</v>
      </c>
      <c r="M1808" s="27" t="n">
        <v>45</v>
      </c>
      <c r="N1808" s="27" t="s">
        <v>127</v>
      </c>
      <c r="O1808" s="27" t="s">
        <v>139</v>
      </c>
      <c r="P1808" s="27" t="s">
        <v>187</v>
      </c>
      <c r="Q1808" s="29" t="n">
        <v>3377.52</v>
      </c>
      <c r="R1808" s="27" t="s">
        <v>130</v>
      </c>
      <c r="S1808" s="27" t="s">
        <v>164</v>
      </c>
      <c r="T1808" s="27"/>
    </row>
    <row r="1809" customFormat="false" ht="15" hidden="false" customHeight="false" outlineLevel="0" collapsed="false">
      <c r="A1809" s="30" t="s">
        <v>3426</v>
      </c>
      <c r="B1809" s="30" t="s">
        <v>742</v>
      </c>
      <c r="C1809" s="30" t="n">
        <v>42</v>
      </c>
      <c r="D1809" s="30" t="s">
        <v>181</v>
      </c>
      <c r="E1809" s="31" t="n">
        <v>45338</v>
      </c>
      <c r="F1809" s="30" t="s">
        <v>1132</v>
      </c>
      <c r="G1809" s="31" t="n">
        <v>45338</v>
      </c>
      <c r="H1809" s="30" t="s">
        <v>242</v>
      </c>
      <c r="I1809" s="30" t="s">
        <v>466</v>
      </c>
      <c r="J1809" s="30" t="s">
        <v>422</v>
      </c>
      <c r="K1809" s="30" t="s">
        <v>138</v>
      </c>
      <c r="L1809" s="30" t="n">
        <v>79</v>
      </c>
      <c r="M1809" s="30" t="n">
        <v>26</v>
      </c>
      <c r="N1809" s="30" t="s">
        <v>186</v>
      </c>
      <c r="O1809" s="30" t="s">
        <v>128</v>
      </c>
      <c r="P1809" s="30" t="s">
        <v>129</v>
      </c>
      <c r="Q1809" s="32" t="n">
        <v>1498.05</v>
      </c>
      <c r="R1809" s="30" t="s">
        <v>130</v>
      </c>
      <c r="S1809" s="30" t="s">
        <v>335</v>
      </c>
      <c r="T1809" s="30" t="n">
        <v>3</v>
      </c>
    </row>
    <row r="1810" customFormat="false" ht="15" hidden="false" customHeight="false" outlineLevel="0" collapsed="false">
      <c r="A1810" s="27" t="s">
        <v>3427</v>
      </c>
      <c r="B1810" s="27" t="s">
        <v>1049</v>
      </c>
      <c r="C1810" s="27" t="n">
        <v>32</v>
      </c>
      <c r="D1810" s="27" t="s">
        <v>121</v>
      </c>
      <c r="E1810" s="28" t="n">
        <v>45355</v>
      </c>
      <c r="F1810" s="27" t="s">
        <v>216</v>
      </c>
      <c r="G1810" s="28" t="n">
        <v>45358</v>
      </c>
      <c r="H1810" s="27" t="s">
        <v>206</v>
      </c>
      <c r="I1810" s="27" t="s">
        <v>232</v>
      </c>
      <c r="J1810" s="27" t="s">
        <v>208</v>
      </c>
      <c r="K1810" s="27" t="s">
        <v>156</v>
      </c>
      <c r="L1810" s="27" t="n">
        <v>56</v>
      </c>
      <c r="M1810" s="27" t="n">
        <v>46</v>
      </c>
      <c r="N1810" s="27" t="s">
        <v>186</v>
      </c>
      <c r="O1810" s="27" t="s">
        <v>139</v>
      </c>
      <c r="P1810" s="27" t="s">
        <v>150</v>
      </c>
      <c r="Q1810" s="29" t="n">
        <v>3677.27</v>
      </c>
      <c r="R1810" s="27" t="s">
        <v>130</v>
      </c>
      <c r="S1810" s="27" t="s">
        <v>164</v>
      </c>
      <c r="T1810" s="27" t="n">
        <v>4</v>
      </c>
    </row>
    <row r="1811" customFormat="false" ht="15" hidden="false" customHeight="false" outlineLevel="0" collapsed="false">
      <c r="A1811" s="30" t="s">
        <v>3428</v>
      </c>
      <c r="B1811" s="30" t="s">
        <v>818</v>
      </c>
      <c r="C1811" s="30" t="n">
        <v>50</v>
      </c>
      <c r="D1811" s="30" t="s">
        <v>181</v>
      </c>
      <c r="E1811" s="31" t="n">
        <v>45594</v>
      </c>
      <c r="F1811" s="30" t="s">
        <v>1268</v>
      </c>
      <c r="G1811" s="31" t="n">
        <v>45594</v>
      </c>
      <c r="H1811" s="30" t="s">
        <v>217</v>
      </c>
      <c r="I1811" s="30" t="s">
        <v>282</v>
      </c>
      <c r="J1811" s="30" t="s">
        <v>388</v>
      </c>
      <c r="K1811" s="30" t="s">
        <v>156</v>
      </c>
      <c r="L1811" s="30" t="n">
        <v>61</v>
      </c>
      <c r="M1811" s="30" t="n">
        <v>79</v>
      </c>
      <c r="N1811" s="30" t="s">
        <v>127</v>
      </c>
      <c r="O1811" s="30" t="s">
        <v>139</v>
      </c>
      <c r="P1811" s="30" t="s">
        <v>129</v>
      </c>
      <c r="Q1811" s="32" t="n">
        <v>4143.54</v>
      </c>
      <c r="R1811" s="30" t="s">
        <v>172</v>
      </c>
      <c r="S1811" s="30" t="s">
        <v>164</v>
      </c>
      <c r="T1811" s="30" t="n">
        <v>1</v>
      </c>
    </row>
    <row r="1812" customFormat="false" ht="15" hidden="false" customHeight="false" outlineLevel="0" collapsed="false">
      <c r="A1812" s="27" t="s">
        <v>3429</v>
      </c>
      <c r="B1812" s="27" t="s">
        <v>3430</v>
      </c>
      <c r="C1812" s="27" t="n">
        <v>57</v>
      </c>
      <c r="D1812" s="27" t="s">
        <v>121</v>
      </c>
      <c r="E1812" s="28" t="n">
        <v>45565</v>
      </c>
      <c r="F1812" s="27" t="s">
        <v>1016</v>
      </c>
      <c r="G1812" s="28" t="n">
        <v>45568</v>
      </c>
      <c r="H1812" s="27" t="s">
        <v>168</v>
      </c>
      <c r="I1812" s="27" t="s">
        <v>169</v>
      </c>
      <c r="J1812" s="27" t="s">
        <v>191</v>
      </c>
      <c r="K1812" s="27" t="s">
        <v>156</v>
      </c>
      <c r="L1812" s="27" t="n">
        <v>59</v>
      </c>
      <c r="M1812" s="27" t="n">
        <v>89</v>
      </c>
      <c r="N1812" s="27" t="s">
        <v>127</v>
      </c>
      <c r="O1812" s="27" t="s">
        <v>139</v>
      </c>
      <c r="P1812" s="27" t="s">
        <v>129</v>
      </c>
      <c r="Q1812" s="29" t="n">
        <v>4101.2</v>
      </c>
      <c r="R1812" s="27" t="s">
        <v>268</v>
      </c>
      <c r="S1812" s="27" t="s">
        <v>151</v>
      </c>
      <c r="T1812" s="27" t="n">
        <v>2</v>
      </c>
    </row>
    <row r="1813" customFormat="false" ht="15" hidden="false" customHeight="false" outlineLevel="0" collapsed="false">
      <c r="A1813" s="30" t="s">
        <v>3431</v>
      </c>
      <c r="B1813" s="30" t="s">
        <v>3432</v>
      </c>
      <c r="C1813" s="30" t="n">
        <v>95</v>
      </c>
      <c r="D1813" s="30" t="s">
        <v>121</v>
      </c>
      <c r="E1813" s="31" t="n">
        <v>45422</v>
      </c>
      <c r="F1813" s="30" t="s">
        <v>1602</v>
      </c>
      <c r="G1813" s="31" t="n">
        <v>45422</v>
      </c>
      <c r="H1813" s="30" t="s">
        <v>135</v>
      </c>
      <c r="I1813" s="30" t="s">
        <v>251</v>
      </c>
      <c r="J1813" s="30" t="s">
        <v>201</v>
      </c>
      <c r="K1813" s="30" t="s">
        <v>138</v>
      </c>
      <c r="L1813" s="30" t="n">
        <v>57</v>
      </c>
      <c r="M1813" s="30" t="n">
        <v>45</v>
      </c>
      <c r="N1813" s="30" t="s">
        <v>127</v>
      </c>
      <c r="O1813" s="30" t="s">
        <v>171</v>
      </c>
      <c r="P1813" s="30" t="s">
        <v>140</v>
      </c>
      <c r="Q1813" s="32" t="n">
        <v>1313.14</v>
      </c>
      <c r="R1813" s="30" t="s">
        <v>130</v>
      </c>
      <c r="S1813" s="30" t="s">
        <v>164</v>
      </c>
      <c r="T1813" s="30" t="n">
        <v>5</v>
      </c>
    </row>
    <row r="1814" customFormat="false" ht="15" hidden="false" customHeight="false" outlineLevel="0" collapsed="false">
      <c r="A1814" s="27" t="s">
        <v>3433</v>
      </c>
      <c r="B1814" s="27" t="s">
        <v>1591</v>
      </c>
      <c r="C1814" s="27" t="n">
        <v>66</v>
      </c>
      <c r="D1814" s="27" t="s">
        <v>181</v>
      </c>
      <c r="E1814" s="28" t="n">
        <v>45459</v>
      </c>
      <c r="F1814" s="27" t="s">
        <v>1896</v>
      </c>
      <c r="G1814" s="28" t="n">
        <v>45460</v>
      </c>
      <c r="H1814" s="27" t="s">
        <v>161</v>
      </c>
      <c r="I1814" s="27" t="s">
        <v>320</v>
      </c>
      <c r="J1814" s="27" t="s">
        <v>648</v>
      </c>
      <c r="K1814" s="27" t="s">
        <v>156</v>
      </c>
      <c r="L1814" s="27" t="n">
        <v>30</v>
      </c>
      <c r="M1814" s="27" t="n">
        <v>67</v>
      </c>
      <c r="N1814" s="27" t="s">
        <v>127</v>
      </c>
      <c r="O1814" s="27" t="s">
        <v>171</v>
      </c>
      <c r="P1814" s="27" t="s">
        <v>140</v>
      </c>
      <c r="Q1814" s="29" t="n">
        <v>3569.58</v>
      </c>
      <c r="R1814" s="27" t="s">
        <v>130</v>
      </c>
      <c r="S1814" s="27" t="s">
        <v>192</v>
      </c>
      <c r="T1814" s="27" t="n">
        <v>4</v>
      </c>
    </row>
    <row r="1815" customFormat="false" ht="15" hidden="false" customHeight="false" outlineLevel="0" collapsed="false">
      <c r="A1815" s="30" t="s">
        <v>3434</v>
      </c>
      <c r="B1815" s="30" t="s">
        <v>1837</v>
      </c>
      <c r="C1815" s="30" t="n">
        <v>55</v>
      </c>
      <c r="D1815" s="30" t="s">
        <v>121</v>
      </c>
      <c r="E1815" s="31" t="n">
        <v>45640</v>
      </c>
      <c r="F1815" s="30" t="s">
        <v>1135</v>
      </c>
      <c r="G1815" s="31" t="n">
        <v>45643</v>
      </c>
      <c r="H1815" s="30" t="s">
        <v>135</v>
      </c>
      <c r="I1815" s="30" t="s">
        <v>251</v>
      </c>
      <c r="J1815" s="30" t="s">
        <v>252</v>
      </c>
      <c r="K1815" s="30" t="s">
        <v>156</v>
      </c>
      <c r="L1815" s="30" t="n">
        <v>21</v>
      </c>
      <c r="M1815" s="30" t="n">
        <v>64</v>
      </c>
      <c r="N1815" s="30" t="s">
        <v>127</v>
      </c>
      <c r="O1815" s="30" t="s">
        <v>128</v>
      </c>
      <c r="P1815" s="30" t="s">
        <v>129</v>
      </c>
      <c r="Q1815" s="32" t="n">
        <v>3672.8</v>
      </c>
      <c r="R1815" s="30" t="s">
        <v>130</v>
      </c>
      <c r="S1815" s="30" t="s">
        <v>131</v>
      </c>
      <c r="T1815" s="30" t="n">
        <v>3</v>
      </c>
    </row>
    <row r="1816" customFormat="false" ht="15" hidden="false" customHeight="false" outlineLevel="0" collapsed="false">
      <c r="A1816" s="27" t="s">
        <v>3435</v>
      </c>
      <c r="B1816" s="27" t="s">
        <v>1265</v>
      </c>
      <c r="C1816" s="27" t="n">
        <v>34</v>
      </c>
      <c r="D1816" s="27" t="s">
        <v>486</v>
      </c>
      <c r="E1816" s="28" t="n">
        <v>45643</v>
      </c>
      <c r="F1816" s="27" t="s">
        <v>2014</v>
      </c>
      <c r="G1816" s="28" t="n">
        <v>45646</v>
      </c>
      <c r="H1816" s="27" t="s">
        <v>135</v>
      </c>
      <c r="I1816" s="27" t="s">
        <v>251</v>
      </c>
      <c r="J1816" s="27" t="s">
        <v>618</v>
      </c>
      <c r="K1816" s="27" t="s">
        <v>126</v>
      </c>
      <c r="L1816" s="27" t="n">
        <v>18</v>
      </c>
      <c r="M1816" s="27" t="n">
        <v>124</v>
      </c>
      <c r="N1816" s="27" t="s">
        <v>127</v>
      </c>
      <c r="O1816" s="27" t="s">
        <v>149</v>
      </c>
      <c r="P1816" s="27" t="s">
        <v>129</v>
      </c>
      <c r="Q1816" s="29" t="n">
        <v>8923.45</v>
      </c>
      <c r="R1816" s="27" t="s">
        <v>268</v>
      </c>
      <c r="S1816" s="27" t="s">
        <v>223</v>
      </c>
      <c r="T1816" s="27" t="n">
        <v>2</v>
      </c>
    </row>
    <row r="1817" customFormat="false" ht="15" hidden="false" customHeight="false" outlineLevel="0" collapsed="false">
      <c r="A1817" s="30" t="s">
        <v>3436</v>
      </c>
      <c r="B1817" s="30" t="s">
        <v>1114</v>
      </c>
      <c r="C1817" s="30"/>
      <c r="D1817" s="30" t="s">
        <v>121</v>
      </c>
      <c r="E1817" s="31" t="n">
        <v>45563</v>
      </c>
      <c r="F1817" s="30" t="s">
        <v>1034</v>
      </c>
      <c r="G1817" s="31" t="n">
        <v>45563</v>
      </c>
      <c r="H1817" s="30" t="s">
        <v>123</v>
      </c>
      <c r="I1817" s="30" t="s">
        <v>155</v>
      </c>
      <c r="J1817" s="30" t="s">
        <v>305</v>
      </c>
      <c r="K1817" s="30" t="s">
        <v>138</v>
      </c>
      <c r="L1817" s="30" t="n">
        <v>53</v>
      </c>
      <c r="M1817" s="30" t="n">
        <v>22</v>
      </c>
      <c r="N1817" s="30" t="s">
        <v>127</v>
      </c>
      <c r="O1817" s="30" t="s">
        <v>149</v>
      </c>
      <c r="P1817" s="30" t="s">
        <v>187</v>
      </c>
      <c r="Q1817" s="32" t="n">
        <v>926.68</v>
      </c>
      <c r="R1817" s="30" t="s">
        <v>130</v>
      </c>
      <c r="S1817" s="30" t="s">
        <v>192</v>
      </c>
      <c r="T1817" s="30" t="n">
        <v>3</v>
      </c>
    </row>
    <row r="1818" customFormat="false" ht="15" hidden="false" customHeight="false" outlineLevel="0" collapsed="false">
      <c r="A1818" s="27" t="s">
        <v>3437</v>
      </c>
      <c r="B1818" s="27" t="s">
        <v>3043</v>
      </c>
      <c r="C1818" s="27" t="n">
        <v>54</v>
      </c>
      <c r="D1818" s="27" t="s">
        <v>121</v>
      </c>
      <c r="E1818" s="28" t="n">
        <v>45518</v>
      </c>
      <c r="F1818" s="27" t="s">
        <v>1828</v>
      </c>
      <c r="G1818" s="28" t="n">
        <v>45519</v>
      </c>
      <c r="H1818" s="27" t="s">
        <v>161</v>
      </c>
      <c r="I1818" s="27" t="s">
        <v>162</v>
      </c>
      <c r="J1818" s="27" t="s">
        <v>163</v>
      </c>
      <c r="K1818" s="27" t="s">
        <v>138</v>
      </c>
      <c r="L1818" s="27" t="n">
        <v>54</v>
      </c>
      <c r="M1818" s="27" t="n">
        <v>15</v>
      </c>
      <c r="N1818" s="27" t="s">
        <v>127</v>
      </c>
      <c r="O1818" s="27"/>
      <c r="P1818" s="27" t="s">
        <v>150</v>
      </c>
      <c r="Q1818" s="29" t="n">
        <v>1306.48</v>
      </c>
      <c r="R1818" s="27" t="s">
        <v>130</v>
      </c>
      <c r="S1818" s="27" t="s">
        <v>335</v>
      </c>
      <c r="T1818" s="27" t="n">
        <v>4</v>
      </c>
    </row>
    <row r="1819" customFormat="false" ht="15" hidden="false" customHeight="false" outlineLevel="0" collapsed="false">
      <c r="A1819" s="30" t="s">
        <v>3438</v>
      </c>
      <c r="B1819" s="30" t="s">
        <v>2072</v>
      </c>
      <c r="C1819" s="30" t="n">
        <v>37</v>
      </c>
      <c r="D1819" s="30" t="s">
        <v>181</v>
      </c>
      <c r="E1819" s="31" t="n">
        <v>45373</v>
      </c>
      <c r="F1819" s="30" t="s">
        <v>255</v>
      </c>
      <c r="G1819" s="31" t="n">
        <v>45375</v>
      </c>
      <c r="H1819" s="30" t="s">
        <v>217</v>
      </c>
      <c r="I1819" s="30" t="s">
        <v>282</v>
      </c>
      <c r="J1819" s="30" t="s">
        <v>483</v>
      </c>
      <c r="K1819" s="30" t="s">
        <v>126</v>
      </c>
      <c r="L1819" s="30" t="n">
        <v>11</v>
      </c>
      <c r="M1819" s="30" t="n">
        <v>82</v>
      </c>
      <c r="N1819" s="30" t="s">
        <v>186</v>
      </c>
      <c r="O1819" s="30" t="s">
        <v>128</v>
      </c>
      <c r="P1819" s="30" t="s">
        <v>140</v>
      </c>
      <c r="Q1819" s="32" t="n">
        <v>7607.88</v>
      </c>
      <c r="R1819" s="30" t="s">
        <v>130</v>
      </c>
      <c r="S1819" s="30" t="s">
        <v>223</v>
      </c>
      <c r="T1819" s="30" t="n">
        <v>4</v>
      </c>
    </row>
    <row r="1820" customFormat="false" ht="15" hidden="false" customHeight="false" outlineLevel="0" collapsed="false">
      <c r="A1820" s="27" t="s">
        <v>3439</v>
      </c>
      <c r="B1820" s="27" t="s">
        <v>716</v>
      </c>
      <c r="C1820" s="27" t="n">
        <v>65</v>
      </c>
      <c r="D1820" s="27" t="s">
        <v>121</v>
      </c>
      <c r="E1820" s="28" t="n">
        <v>45410</v>
      </c>
      <c r="F1820" s="27" t="s">
        <v>2211</v>
      </c>
      <c r="G1820" s="28" t="n">
        <v>45410</v>
      </c>
      <c r="H1820" s="27" t="s">
        <v>236</v>
      </c>
      <c r="I1820" s="27" t="s">
        <v>237</v>
      </c>
      <c r="J1820" s="27" t="s">
        <v>238</v>
      </c>
      <c r="K1820" s="27" t="s">
        <v>138</v>
      </c>
      <c r="L1820" s="27" t="n">
        <v>20</v>
      </c>
      <c r="M1820" s="27" t="n">
        <v>17</v>
      </c>
      <c r="N1820" s="27" t="s">
        <v>127</v>
      </c>
      <c r="O1820" s="27" t="s">
        <v>171</v>
      </c>
      <c r="P1820" s="27" t="s">
        <v>187</v>
      </c>
      <c r="Q1820" s="29"/>
      <c r="R1820" s="27" t="s">
        <v>130</v>
      </c>
      <c r="S1820" s="27" t="s">
        <v>151</v>
      </c>
      <c r="T1820" s="27" t="n">
        <v>5</v>
      </c>
    </row>
    <row r="1821" customFormat="false" ht="15" hidden="false" customHeight="false" outlineLevel="0" collapsed="false">
      <c r="A1821" s="30" t="s">
        <v>3440</v>
      </c>
      <c r="B1821" s="30" t="s">
        <v>1490</v>
      </c>
      <c r="C1821" s="30" t="n">
        <v>39</v>
      </c>
      <c r="D1821" s="30" t="s">
        <v>121</v>
      </c>
      <c r="E1821" s="31" t="n">
        <v>45442</v>
      </c>
      <c r="F1821" s="30" t="s">
        <v>2607</v>
      </c>
      <c r="G1821" s="31" t="n">
        <v>45444</v>
      </c>
      <c r="H1821" s="30" t="s">
        <v>161</v>
      </c>
      <c r="I1821" s="30" t="s">
        <v>538</v>
      </c>
      <c r="J1821" s="30" t="s">
        <v>385</v>
      </c>
      <c r="K1821" s="30" t="s">
        <v>156</v>
      </c>
      <c r="L1821" s="30" t="n">
        <v>70</v>
      </c>
      <c r="M1821" s="30" t="n">
        <v>50</v>
      </c>
      <c r="N1821" s="30" t="s">
        <v>127</v>
      </c>
      <c r="O1821" s="30" t="s">
        <v>149</v>
      </c>
      <c r="P1821" s="30" t="s">
        <v>140</v>
      </c>
      <c r="Q1821" s="32" t="n">
        <v>3151.78</v>
      </c>
      <c r="R1821" s="30" t="s">
        <v>130</v>
      </c>
      <c r="S1821" s="30" t="s">
        <v>223</v>
      </c>
      <c r="T1821" s="30" t="n">
        <v>3</v>
      </c>
    </row>
    <row r="1822" customFormat="false" ht="15" hidden="false" customHeight="false" outlineLevel="0" collapsed="false">
      <c r="A1822" s="27" t="s">
        <v>3441</v>
      </c>
      <c r="B1822" s="27" t="s">
        <v>2610</v>
      </c>
      <c r="C1822" s="27" t="n">
        <v>55</v>
      </c>
      <c r="D1822" s="27" t="s">
        <v>181</v>
      </c>
      <c r="E1822" s="28" t="n">
        <v>45612</v>
      </c>
      <c r="F1822" s="27" t="s">
        <v>1524</v>
      </c>
      <c r="G1822" s="28" t="n">
        <v>45613</v>
      </c>
      <c r="H1822" s="27" t="s">
        <v>236</v>
      </c>
      <c r="I1822" s="27" t="s">
        <v>237</v>
      </c>
      <c r="J1822" s="27" t="s">
        <v>287</v>
      </c>
      <c r="K1822" s="27" t="s">
        <v>138</v>
      </c>
      <c r="L1822" s="27" t="n">
        <v>74</v>
      </c>
      <c r="M1822" s="27" t="n">
        <v>15</v>
      </c>
      <c r="N1822" s="27" t="s">
        <v>127</v>
      </c>
      <c r="O1822" s="27" t="s">
        <v>149</v>
      </c>
      <c r="P1822" s="27" t="s">
        <v>129</v>
      </c>
      <c r="Q1822" s="29" t="n">
        <v>2452.73</v>
      </c>
      <c r="R1822" s="27" t="s">
        <v>130</v>
      </c>
      <c r="S1822" s="27" t="s">
        <v>335</v>
      </c>
      <c r="T1822" s="27" t="n">
        <v>5</v>
      </c>
    </row>
    <row r="1823" customFormat="false" ht="15" hidden="false" customHeight="false" outlineLevel="0" collapsed="false">
      <c r="A1823" s="30" t="s">
        <v>3442</v>
      </c>
      <c r="B1823" s="30" t="s">
        <v>3318</v>
      </c>
      <c r="C1823" s="30" t="n">
        <v>61</v>
      </c>
      <c r="D1823" s="30" t="s">
        <v>181</v>
      </c>
      <c r="E1823" s="31" t="n">
        <v>45652</v>
      </c>
      <c r="F1823" s="30" t="s">
        <v>2014</v>
      </c>
      <c r="G1823" s="31" t="n">
        <v>45656</v>
      </c>
      <c r="H1823" s="30" t="s">
        <v>146</v>
      </c>
      <c r="I1823" s="30" t="s">
        <v>176</v>
      </c>
      <c r="J1823" s="30" t="s">
        <v>568</v>
      </c>
      <c r="K1823" s="30" t="s">
        <v>126</v>
      </c>
      <c r="L1823" s="30" t="n">
        <v>23</v>
      </c>
      <c r="M1823" s="30" t="n">
        <v>127</v>
      </c>
      <c r="N1823" s="30" t="s">
        <v>186</v>
      </c>
      <c r="O1823" s="30" t="s">
        <v>139</v>
      </c>
      <c r="P1823" s="30" t="s">
        <v>150</v>
      </c>
      <c r="Q1823" s="32" t="n">
        <v>8486.56</v>
      </c>
      <c r="R1823" s="30" t="s">
        <v>130</v>
      </c>
      <c r="S1823" s="30" t="s">
        <v>178</v>
      </c>
      <c r="T1823" s="30" t="n">
        <v>3</v>
      </c>
    </row>
    <row r="1824" customFormat="false" ht="15" hidden="false" customHeight="false" outlineLevel="0" collapsed="false">
      <c r="A1824" s="27" t="s">
        <v>3443</v>
      </c>
      <c r="B1824" s="27" t="s">
        <v>3215</v>
      </c>
      <c r="C1824" s="27" t="n">
        <v>-5</v>
      </c>
      <c r="D1824" s="27" t="s">
        <v>181</v>
      </c>
      <c r="E1824" s="28" t="n">
        <v>45391</v>
      </c>
      <c r="F1824" s="27" t="s">
        <v>175</v>
      </c>
      <c r="G1824" s="28" t="n">
        <v>45394</v>
      </c>
      <c r="H1824" s="27" t="s">
        <v>206</v>
      </c>
      <c r="I1824" s="27" t="s">
        <v>232</v>
      </c>
      <c r="J1824" s="27" t="s">
        <v>208</v>
      </c>
      <c r="K1824" s="27" t="s">
        <v>126</v>
      </c>
      <c r="L1824" s="27" t="n">
        <v>28</v>
      </c>
      <c r="M1824" s="27" t="n">
        <v>73</v>
      </c>
      <c r="N1824" s="27" t="s">
        <v>186</v>
      </c>
      <c r="O1824" s="27" t="s">
        <v>139</v>
      </c>
      <c r="P1824" s="27" t="s">
        <v>129</v>
      </c>
      <c r="Q1824" s="29" t="n">
        <v>7608.18</v>
      </c>
      <c r="R1824" s="27" t="s">
        <v>172</v>
      </c>
      <c r="S1824" s="27" t="s">
        <v>223</v>
      </c>
      <c r="T1824" s="27" t="n">
        <v>4</v>
      </c>
    </row>
    <row r="1825" customFormat="false" ht="15" hidden="false" customHeight="false" outlineLevel="0" collapsed="false">
      <c r="A1825" s="30" t="s">
        <v>3444</v>
      </c>
      <c r="B1825" s="30" t="s">
        <v>3445</v>
      </c>
      <c r="C1825" s="30" t="n">
        <v>3</v>
      </c>
      <c r="D1825" s="30" t="s">
        <v>181</v>
      </c>
      <c r="E1825" s="31" t="n">
        <v>45422</v>
      </c>
      <c r="F1825" s="30" t="s">
        <v>904</v>
      </c>
      <c r="G1825" s="31" t="n">
        <v>45428</v>
      </c>
      <c r="H1825" s="30" t="s">
        <v>123</v>
      </c>
      <c r="I1825" s="30" t="s">
        <v>304</v>
      </c>
      <c r="J1825" s="30" t="s">
        <v>305</v>
      </c>
      <c r="K1825" s="30" t="s">
        <v>126</v>
      </c>
      <c r="L1825" s="30" t="n">
        <v>9</v>
      </c>
      <c r="M1825" s="30" t="n">
        <v>101</v>
      </c>
      <c r="N1825" s="30" t="s">
        <v>127</v>
      </c>
      <c r="O1825" s="30" t="s">
        <v>149</v>
      </c>
      <c r="P1825" s="30" t="s">
        <v>150</v>
      </c>
      <c r="Q1825" s="32" t="n">
        <v>8292.88</v>
      </c>
      <c r="R1825" s="30" t="s">
        <v>130</v>
      </c>
      <c r="S1825" s="30" t="s">
        <v>223</v>
      </c>
      <c r="T1825" s="30" t="n">
        <v>4</v>
      </c>
    </row>
    <row r="1826" customFormat="false" ht="15" hidden="false" customHeight="false" outlineLevel="0" collapsed="false">
      <c r="A1826" s="27" t="s">
        <v>3446</v>
      </c>
      <c r="B1826" s="27" t="s">
        <v>1305</v>
      </c>
      <c r="C1826" s="27" t="n">
        <v>47</v>
      </c>
      <c r="D1826" s="27" t="s">
        <v>181</v>
      </c>
      <c r="E1826" s="28" t="n">
        <v>45614</v>
      </c>
      <c r="F1826" s="27" t="s">
        <v>290</v>
      </c>
      <c r="G1826" s="28" t="n">
        <v>45614</v>
      </c>
      <c r="H1826" s="27" t="s">
        <v>168</v>
      </c>
      <c r="I1826" s="27" t="s">
        <v>366</v>
      </c>
      <c r="J1826" s="27" t="s">
        <v>170</v>
      </c>
      <c r="K1826" s="27" t="s">
        <v>156</v>
      </c>
      <c r="L1826" s="27" t="n">
        <v>40</v>
      </c>
      <c r="M1826" s="27" t="n">
        <v>39</v>
      </c>
      <c r="N1826" s="27" t="s">
        <v>127</v>
      </c>
      <c r="O1826" s="27" t="s">
        <v>139</v>
      </c>
      <c r="P1826" s="27" t="s">
        <v>129</v>
      </c>
      <c r="Q1826" s="29" t="n">
        <v>3685.54</v>
      </c>
      <c r="R1826" s="27" t="s">
        <v>130</v>
      </c>
      <c r="S1826" s="27" t="s">
        <v>223</v>
      </c>
      <c r="T1826" s="27" t="n">
        <v>3</v>
      </c>
    </row>
    <row r="1827" customFormat="false" ht="15" hidden="false" customHeight="false" outlineLevel="0" collapsed="false">
      <c r="A1827" s="30" t="s">
        <v>3447</v>
      </c>
      <c r="B1827" s="30" t="s">
        <v>2005</v>
      </c>
      <c r="C1827" s="30" t="n">
        <v>39</v>
      </c>
      <c r="D1827" s="30" t="s">
        <v>121</v>
      </c>
      <c r="E1827" s="31" t="n">
        <v>45470</v>
      </c>
      <c r="F1827" s="30" t="s">
        <v>601</v>
      </c>
      <c r="G1827" s="31" t="n">
        <v>45478</v>
      </c>
      <c r="H1827" s="30" t="s">
        <v>236</v>
      </c>
      <c r="I1827" s="30" t="s">
        <v>266</v>
      </c>
      <c r="J1827" s="30" t="s">
        <v>287</v>
      </c>
      <c r="K1827" s="30" t="s">
        <v>202</v>
      </c>
      <c r="L1827" s="30" t="n">
        <v>4</v>
      </c>
      <c r="M1827" s="30" t="n">
        <v>240</v>
      </c>
      <c r="N1827" s="30" t="s">
        <v>186</v>
      </c>
      <c r="O1827" s="30" t="s">
        <v>149</v>
      </c>
      <c r="P1827" s="30" t="s">
        <v>187</v>
      </c>
      <c r="Q1827" s="32" t="n">
        <v>20032.18</v>
      </c>
      <c r="R1827" s="30" t="s">
        <v>268</v>
      </c>
      <c r="S1827" s="30" t="s">
        <v>131</v>
      </c>
      <c r="T1827" s="30" t="n">
        <v>3</v>
      </c>
    </row>
    <row r="1828" customFormat="false" ht="15" hidden="false" customHeight="false" outlineLevel="0" collapsed="false">
      <c r="A1828" s="27" t="s">
        <v>3448</v>
      </c>
      <c r="B1828" s="27" t="s">
        <v>3449</v>
      </c>
      <c r="C1828" s="27" t="n">
        <v>38</v>
      </c>
      <c r="D1828" s="27" t="s">
        <v>181</v>
      </c>
      <c r="E1828" s="28" t="n">
        <v>45365</v>
      </c>
      <c r="F1828" s="27" t="s">
        <v>1349</v>
      </c>
      <c r="G1828" s="28" t="n">
        <v>45367</v>
      </c>
      <c r="H1828" s="27" t="s">
        <v>236</v>
      </c>
      <c r="I1828" s="27" t="s">
        <v>323</v>
      </c>
      <c r="J1828" s="27" t="s">
        <v>267</v>
      </c>
      <c r="K1828" s="27" t="s">
        <v>126</v>
      </c>
      <c r="L1828" s="27" t="n">
        <v>8</v>
      </c>
      <c r="M1828" s="27" t="n">
        <v>106</v>
      </c>
      <c r="N1828" s="27" t="s">
        <v>186</v>
      </c>
      <c r="O1828" s="27" t="s">
        <v>171</v>
      </c>
      <c r="P1828" s="27" t="s">
        <v>129</v>
      </c>
      <c r="Q1828" s="29" t="n">
        <v>8460.5</v>
      </c>
      <c r="R1828" s="27" t="s">
        <v>172</v>
      </c>
      <c r="S1828" s="27" t="s">
        <v>335</v>
      </c>
      <c r="T1828" s="27" t="n">
        <v>4</v>
      </c>
    </row>
    <row r="1829" customFormat="false" ht="15" hidden="false" customHeight="false" outlineLevel="0" collapsed="false">
      <c r="A1829" s="30" t="s">
        <v>3450</v>
      </c>
      <c r="B1829" s="30" t="s">
        <v>3451</v>
      </c>
      <c r="C1829" s="30" t="n">
        <v>40</v>
      </c>
      <c r="D1829" s="30" t="s">
        <v>121</v>
      </c>
      <c r="E1829" s="31" t="n">
        <v>45301</v>
      </c>
      <c r="F1829" s="30" t="s">
        <v>274</v>
      </c>
      <c r="G1829" s="31" t="n">
        <v>45310</v>
      </c>
      <c r="H1829" s="30" t="s">
        <v>242</v>
      </c>
      <c r="I1829" s="30" t="s">
        <v>466</v>
      </c>
      <c r="J1829" s="30" t="s">
        <v>363</v>
      </c>
      <c r="K1829" s="30" t="s">
        <v>202</v>
      </c>
      <c r="L1829" s="30" t="n">
        <v>0</v>
      </c>
      <c r="M1829" s="30" t="n">
        <v>68</v>
      </c>
      <c r="N1829" s="30" t="s">
        <v>186</v>
      </c>
      <c r="O1829" s="30" t="s">
        <v>128</v>
      </c>
      <c r="P1829" s="30" t="s">
        <v>140</v>
      </c>
      <c r="Q1829" s="32" t="n">
        <v>16346.54</v>
      </c>
      <c r="R1829" s="30" t="s">
        <v>172</v>
      </c>
      <c r="S1829" s="30" t="s">
        <v>223</v>
      </c>
      <c r="T1829" s="30" t="n">
        <v>4</v>
      </c>
    </row>
    <row r="1830" customFormat="false" ht="15" hidden="false" customHeight="false" outlineLevel="0" collapsed="false">
      <c r="A1830" s="27" t="s">
        <v>3452</v>
      </c>
      <c r="B1830" s="27" t="s">
        <v>3453</v>
      </c>
      <c r="C1830" s="27" t="n">
        <v>8</v>
      </c>
      <c r="D1830" s="27" t="s">
        <v>181</v>
      </c>
      <c r="E1830" s="28" t="n">
        <v>45539</v>
      </c>
      <c r="F1830" s="27" t="s">
        <v>438</v>
      </c>
      <c r="G1830" s="28" t="n">
        <v>45542</v>
      </c>
      <c r="H1830" s="27" t="s">
        <v>236</v>
      </c>
      <c r="I1830" s="27" t="s">
        <v>237</v>
      </c>
      <c r="J1830" s="27" t="s">
        <v>455</v>
      </c>
      <c r="K1830" s="27" t="s">
        <v>156</v>
      </c>
      <c r="L1830" s="27" t="n">
        <v>19</v>
      </c>
      <c r="M1830" s="27" t="n">
        <v>87</v>
      </c>
      <c r="N1830" s="27" t="s">
        <v>186</v>
      </c>
      <c r="O1830" s="27" t="s">
        <v>149</v>
      </c>
      <c r="P1830" s="27" t="s">
        <v>129</v>
      </c>
      <c r="Q1830" s="29" t="n">
        <v>4140.01</v>
      </c>
      <c r="R1830" s="27" t="s">
        <v>130</v>
      </c>
      <c r="S1830" s="27" t="s">
        <v>335</v>
      </c>
      <c r="T1830" s="27" t="n">
        <v>3</v>
      </c>
    </row>
    <row r="1831" customFormat="false" ht="15" hidden="false" customHeight="false" outlineLevel="0" collapsed="false">
      <c r="A1831" s="30" t="s">
        <v>3454</v>
      </c>
      <c r="B1831" s="30" t="s">
        <v>3455</v>
      </c>
      <c r="C1831" s="30" t="n">
        <v>47</v>
      </c>
      <c r="D1831" s="30" t="s">
        <v>181</v>
      </c>
      <c r="E1831" s="31" t="n">
        <v>45366</v>
      </c>
      <c r="F1831" s="30" t="s">
        <v>730</v>
      </c>
      <c r="G1831" s="31" t="n">
        <v>45370</v>
      </c>
      <c r="H1831" s="30" t="s">
        <v>206</v>
      </c>
      <c r="I1831" s="30" t="s">
        <v>232</v>
      </c>
      <c r="J1831" s="30" t="s">
        <v>469</v>
      </c>
      <c r="K1831" s="30" t="s">
        <v>126</v>
      </c>
      <c r="L1831" s="30" t="n">
        <v>35</v>
      </c>
      <c r="M1831" s="30" t="n">
        <v>102</v>
      </c>
      <c r="N1831" s="30" t="s">
        <v>186</v>
      </c>
      <c r="O1831" s="30" t="s">
        <v>149</v>
      </c>
      <c r="P1831" s="30" t="s">
        <v>187</v>
      </c>
      <c r="Q1831" s="32" t="n">
        <v>7541.85</v>
      </c>
      <c r="R1831" s="30" t="s">
        <v>268</v>
      </c>
      <c r="S1831" s="30" t="s">
        <v>157</v>
      </c>
      <c r="T1831" s="30" t="n">
        <v>4</v>
      </c>
    </row>
    <row r="1832" customFormat="false" ht="15" hidden="false" customHeight="false" outlineLevel="0" collapsed="false">
      <c r="A1832" s="27" t="s">
        <v>3456</v>
      </c>
      <c r="B1832" s="27" t="s">
        <v>1837</v>
      </c>
      <c r="C1832" s="27" t="n">
        <v>29</v>
      </c>
      <c r="D1832" s="27" t="s">
        <v>121</v>
      </c>
      <c r="E1832" s="28" t="n">
        <v>45362</v>
      </c>
      <c r="F1832" s="27" t="s">
        <v>904</v>
      </c>
      <c r="G1832" s="28" t="n">
        <v>45362</v>
      </c>
      <c r="H1832" s="27" t="s">
        <v>135</v>
      </c>
      <c r="I1832" s="27" t="s">
        <v>251</v>
      </c>
      <c r="J1832" s="27" t="s">
        <v>618</v>
      </c>
      <c r="K1832" s="27" t="s">
        <v>138</v>
      </c>
      <c r="L1832" s="27" t="n">
        <v>38</v>
      </c>
      <c r="M1832" s="27" t="n">
        <v>39</v>
      </c>
      <c r="N1832" s="27" t="s">
        <v>127</v>
      </c>
      <c r="O1832" s="27" t="s">
        <v>128</v>
      </c>
      <c r="P1832" s="27" t="s">
        <v>187</v>
      </c>
      <c r="Q1832" s="29" t="n">
        <v>1071.22</v>
      </c>
      <c r="R1832" s="27" t="s">
        <v>130</v>
      </c>
      <c r="S1832" s="27" t="s">
        <v>157</v>
      </c>
      <c r="T1832" s="27" t="n">
        <v>4</v>
      </c>
    </row>
    <row r="1833" customFormat="false" ht="15" hidden="false" customHeight="false" outlineLevel="0" collapsed="false">
      <c r="A1833" s="30" t="s">
        <v>3457</v>
      </c>
      <c r="B1833" s="30" t="s">
        <v>2459</v>
      </c>
      <c r="C1833" s="30" t="n">
        <v>72</v>
      </c>
      <c r="D1833" s="30" t="s">
        <v>121</v>
      </c>
      <c r="E1833" s="31" t="n">
        <v>45631</v>
      </c>
      <c r="F1833" s="30" t="s">
        <v>997</v>
      </c>
      <c r="G1833" s="31" t="n">
        <v>45633</v>
      </c>
      <c r="H1833" s="30" t="s">
        <v>161</v>
      </c>
      <c r="I1833" s="30" t="s">
        <v>320</v>
      </c>
      <c r="J1833" s="30" t="s">
        <v>648</v>
      </c>
      <c r="K1833" s="30" t="s">
        <v>126</v>
      </c>
      <c r="L1833" s="30" t="n">
        <v>16</v>
      </c>
      <c r="M1833" s="30" t="n">
        <v>117</v>
      </c>
      <c r="N1833" s="30" t="s">
        <v>127</v>
      </c>
      <c r="O1833" s="30" t="s">
        <v>171</v>
      </c>
      <c r="P1833" s="30" t="s">
        <v>140</v>
      </c>
      <c r="Q1833" s="32" t="n">
        <v>8726.84</v>
      </c>
      <c r="R1833" s="30" t="s">
        <v>130</v>
      </c>
      <c r="S1833" s="30" t="s">
        <v>151</v>
      </c>
      <c r="T1833" s="30" t="n">
        <v>5</v>
      </c>
    </row>
    <row r="1834" customFormat="false" ht="15" hidden="false" customHeight="false" outlineLevel="0" collapsed="false">
      <c r="A1834" s="27" t="s">
        <v>3458</v>
      </c>
      <c r="B1834" s="27" t="s">
        <v>409</v>
      </c>
      <c r="C1834" s="27" t="n">
        <v>72</v>
      </c>
      <c r="D1834" s="27" t="s">
        <v>181</v>
      </c>
      <c r="E1834" s="28" t="n">
        <v>45648</v>
      </c>
      <c r="F1834" s="27" t="s">
        <v>579</v>
      </c>
      <c r="G1834" s="28" t="n">
        <v>45658</v>
      </c>
      <c r="H1834" s="27" t="s">
        <v>217</v>
      </c>
      <c r="I1834" s="27" t="s">
        <v>282</v>
      </c>
      <c r="J1834" s="27" t="s">
        <v>483</v>
      </c>
      <c r="K1834" s="27" t="s">
        <v>202</v>
      </c>
      <c r="L1834" s="27" t="n">
        <v>19</v>
      </c>
      <c r="M1834" s="27" t="n">
        <v>166</v>
      </c>
      <c r="N1834" s="27" t="s">
        <v>186</v>
      </c>
      <c r="O1834" s="27" t="s">
        <v>171</v>
      </c>
      <c r="P1834" s="27" t="s">
        <v>150</v>
      </c>
      <c r="Q1834" s="29" t="n">
        <v>17545.36</v>
      </c>
      <c r="R1834" s="27" t="s">
        <v>172</v>
      </c>
      <c r="S1834" s="27" t="s">
        <v>335</v>
      </c>
      <c r="T1834" s="27" t="n">
        <v>4</v>
      </c>
    </row>
    <row r="1835" customFormat="false" ht="15" hidden="false" customHeight="false" outlineLevel="0" collapsed="false">
      <c r="A1835" s="30" t="s">
        <v>3459</v>
      </c>
      <c r="B1835" s="30" t="s">
        <v>1334</v>
      </c>
      <c r="C1835" s="30" t="n">
        <v>16</v>
      </c>
      <c r="D1835" s="30" t="s">
        <v>121</v>
      </c>
      <c r="E1835" s="31" t="n">
        <v>45388</v>
      </c>
      <c r="F1835" s="30" t="s">
        <v>2235</v>
      </c>
      <c r="G1835" s="31" t="n">
        <v>45388</v>
      </c>
      <c r="H1835" s="30" t="s">
        <v>217</v>
      </c>
      <c r="I1835" s="30" t="s">
        <v>392</v>
      </c>
      <c r="J1835" s="30" t="s">
        <v>283</v>
      </c>
      <c r="K1835" s="30" t="s">
        <v>138</v>
      </c>
      <c r="L1835" s="30" t="n">
        <v>69</v>
      </c>
      <c r="M1835" s="30" t="n">
        <v>28</v>
      </c>
      <c r="N1835" s="30" t="s">
        <v>127</v>
      </c>
      <c r="O1835" s="30"/>
      <c r="P1835" s="30" t="s">
        <v>150</v>
      </c>
      <c r="Q1835" s="32" t="n">
        <v>1438.21</v>
      </c>
      <c r="R1835" s="30" t="s">
        <v>172</v>
      </c>
      <c r="S1835" s="30" t="s">
        <v>157</v>
      </c>
      <c r="T1835" s="30" t="n">
        <v>2</v>
      </c>
    </row>
    <row r="1836" customFormat="false" ht="15" hidden="false" customHeight="false" outlineLevel="0" collapsed="false">
      <c r="A1836" s="27" t="s">
        <v>3460</v>
      </c>
      <c r="B1836" s="27" t="s">
        <v>3461</v>
      </c>
      <c r="C1836" s="27" t="n">
        <v>54</v>
      </c>
      <c r="D1836" s="27" t="s">
        <v>121</v>
      </c>
      <c r="E1836" s="28" t="n">
        <v>45450</v>
      </c>
      <c r="F1836" s="27" t="s">
        <v>1192</v>
      </c>
      <c r="G1836" s="28" t="n">
        <v>45464</v>
      </c>
      <c r="H1836" s="27" t="s">
        <v>146</v>
      </c>
      <c r="I1836" s="27" t="s">
        <v>147</v>
      </c>
      <c r="J1836" s="27" t="s">
        <v>148</v>
      </c>
      <c r="K1836" s="27" t="s">
        <v>202</v>
      </c>
      <c r="L1836" s="27" t="n">
        <v>16</v>
      </c>
      <c r="M1836" s="27" t="n">
        <v>135</v>
      </c>
      <c r="N1836" s="27" t="s">
        <v>186</v>
      </c>
      <c r="O1836" s="27" t="s">
        <v>139</v>
      </c>
      <c r="P1836" s="27" t="s">
        <v>150</v>
      </c>
      <c r="Q1836" s="29" t="n">
        <v>17745.37</v>
      </c>
      <c r="R1836" s="27" t="s">
        <v>130</v>
      </c>
      <c r="S1836" s="27" t="s">
        <v>192</v>
      </c>
      <c r="T1836" s="27" t="n">
        <v>4</v>
      </c>
    </row>
    <row r="1837" customFormat="false" ht="15" hidden="false" customHeight="false" outlineLevel="0" collapsed="false">
      <c r="A1837" s="30" t="s">
        <v>3462</v>
      </c>
      <c r="B1837" s="30" t="s">
        <v>3463</v>
      </c>
      <c r="C1837" s="30" t="n">
        <v>50</v>
      </c>
      <c r="D1837" s="30" t="s">
        <v>181</v>
      </c>
      <c r="E1837" s="31" t="n">
        <v>45514</v>
      </c>
      <c r="F1837" s="30" t="s">
        <v>247</v>
      </c>
      <c r="G1837" s="31" t="n">
        <v>45515</v>
      </c>
      <c r="H1837" s="30" t="s">
        <v>168</v>
      </c>
      <c r="I1837" s="30" t="s">
        <v>196</v>
      </c>
      <c r="J1837" s="30" t="s">
        <v>441</v>
      </c>
      <c r="K1837" s="30" t="s">
        <v>156</v>
      </c>
      <c r="L1837" s="30" t="n">
        <v>59</v>
      </c>
      <c r="M1837" s="30" t="n">
        <v>46</v>
      </c>
      <c r="N1837" s="30" t="s">
        <v>127</v>
      </c>
      <c r="O1837" s="30" t="s">
        <v>139</v>
      </c>
      <c r="P1837" s="30" t="s">
        <v>140</v>
      </c>
      <c r="Q1837" s="32" t="n">
        <v>3965.43</v>
      </c>
      <c r="R1837" s="30" t="s">
        <v>130</v>
      </c>
      <c r="S1837" s="30" t="s">
        <v>192</v>
      </c>
      <c r="T1837" s="30" t="n">
        <v>5</v>
      </c>
    </row>
    <row r="1838" customFormat="false" ht="15" hidden="false" customHeight="false" outlineLevel="0" collapsed="false">
      <c r="A1838" s="27" t="s">
        <v>3464</v>
      </c>
      <c r="B1838" s="27" t="s">
        <v>1920</v>
      </c>
      <c r="C1838" s="27" t="n">
        <v>22</v>
      </c>
      <c r="D1838" s="27" t="s">
        <v>181</v>
      </c>
      <c r="E1838" s="28" t="n">
        <v>45442</v>
      </c>
      <c r="F1838" s="27" t="s">
        <v>2607</v>
      </c>
      <c r="G1838" s="28" t="n">
        <v>45445</v>
      </c>
      <c r="H1838" s="27" t="s">
        <v>135</v>
      </c>
      <c r="I1838" s="27" t="s">
        <v>251</v>
      </c>
      <c r="J1838" s="27" t="s">
        <v>201</v>
      </c>
      <c r="K1838" s="27" t="s">
        <v>156</v>
      </c>
      <c r="L1838" s="27" t="n">
        <v>35</v>
      </c>
      <c r="M1838" s="27" t="n">
        <v>55</v>
      </c>
      <c r="N1838" s="27" t="s">
        <v>186</v>
      </c>
      <c r="O1838" s="27" t="s">
        <v>139</v>
      </c>
      <c r="P1838" s="27" t="s">
        <v>140</v>
      </c>
      <c r="Q1838" s="29" t="n">
        <v>3203.98</v>
      </c>
      <c r="R1838" s="27" t="s">
        <v>130</v>
      </c>
      <c r="S1838" s="27" t="s">
        <v>197</v>
      </c>
      <c r="T1838" s="27" t="n">
        <v>3</v>
      </c>
    </row>
    <row r="1839" customFormat="false" ht="15" hidden="false" customHeight="false" outlineLevel="0" collapsed="false">
      <c r="A1839" s="30" t="s">
        <v>3465</v>
      </c>
      <c r="B1839" s="30" t="s">
        <v>2640</v>
      </c>
      <c r="C1839" s="30" t="n">
        <v>33</v>
      </c>
      <c r="D1839" s="30" t="s">
        <v>121</v>
      </c>
      <c r="E1839" s="31" t="n">
        <v>45488</v>
      </c>
      <c r="F1839" s="30" t="s">
        <v>1240</v>
      </c>
      <c r="G1839" s="31" t="n">
        <v>45493</v>
      </c>
      <c r="H1839" s="30" t="s">
        <v>217</v>
      </c>
      <c r="I1839" s="30" t="s">
        <v>392</v>
      </c>
      <c r="J1839" s="30" t="s">
        <v>283</v>
      </c>
      <c r="K1839" s="30" t="s">
        <v>202</v>
      </c>
      <c r="L1839" s="30" t="n">
        <v>4</v>
      </c>
      <c r="M1839" s="30" t="n">
        <v>228</v>
      </c>
      <c r="N1839" s="30" t="s">
        <v>186</v>
      </c>
      <c r="O1839" s="30" t="s">
        <v>139</v>
      </c>
      <c r="P1839" s="30" t="s">
        <v>150</v>
      </c>
      <c r="Q1839" s="32" t="n">
        <v>18981.28</v>
      </c>
      <c r="R1839" s="30" t="s">
        <v>172</v>
      </c>
      <c r="S1839" s="30" t="s">
        <v>197</v>
      </c>
      <c r="T1839" s="30" t="n">
        <v>5</v>
      </c>
    </row>
    <row r="1840" customFormat="false" ht="15" hidden="false" customHeight="false" outlineLevel="0" collapsed="false">
      <c r="A1840" s="27" t="s">
        <v>3466</v>
      </c>
      <c r="B1840" s="27" t="s">
        <v>3467</v>
      </c>
      <c r="C1840" s="27"/>
      <c r="D1840" s="27" t="s">
        <v>121</v>
      </c>
      <c r="E1840" s="28" t="n">
        <v>45567</v>
      </c>
      <c r="F1840" s="27" t="s">
        <v>479</v>
      </c>
      <c r="G1840" s="28" t="n">
        <v>45568</v>
      </c>
      <c r="H1840" s="27" t="s">
        <v>242</v>
      </c>
      <c r="I1840" s="27" t="s">
        <v>315</v>
      </c>
      <c r="J1840" s="27" t="s">
        <v>244</v>
      </c>
      <c r="K1840" s="27" t="s">
        <v>138</v>
      </c>
      <c r="L1840" s="27" t="n">
        <v>75</v>
      </c>
      <c r="M1840" s="27" t="n">
        <v>40</v>
      </c>
      <c r="N1840" s="27" t="s">
        <v>127</v>
      </c>
      <c r="O1840" s="27" t="s">
        <v>139</v>
      </c>
      <c r="P1840" s="27" t="s">
        <v>129</v>
      </c>
      <c r="Q1840" s="29" t="n">
        <v>2407.1</v>
      </c>
      <c r="R1840" s="27" t="s">
        <v>130</v>
      </c>
      <c r="S1840" s="27" t="s">
        <v>164</v>
      </c>
      <c r="T1840" s="27" t="n">
        <v>5</v>
      </c>
    </row>
    <row r="1841" customFormat="false" ht="15" hidden="false" customHeight="false" outlineLevel="0" collapsed="false">
      <c r="A1841" s="30" t="s">
        <v>3468</v>
      </c>
      <c r="B1841" s="30" t="s">
        <v>2585</v>
      </c>
      <c r="C1841" s="30" t="n">
        <v>50</v>
      </c>
      <c r="D1841" s="30" t="s">
        <v>181</v>
      </c>
      <c r="E1841" s="31" t="n">
        <v>45469</v>
      </c>
      <c r="F1841" s="30" t="s">
        <v>308</v>
      </c>
      <c r="G1841" s="31" t="n">
        <v>45472</v>
      </c>
      <c r="H1841" s="30" t="s">
        <v>135</v>
      </c>
      <c r="I1841" s="30" t="s">
        <v>251</v>
      </c>
      <c r="J1841" s="30" t="s">
        <v>252</v>
      </c>
      <c r="K1841" s="30" t="s">
        <v>156</v>
      </c>
      <c r="L1841" s="30" t="n">
        <v>41</v>
      </c>
      <c r="M1841" s="30" t="n">
        <v>86</v>
      </c>
      <c r="N1841" s="30" t="s">
        <v>127</v>
      </c>
      <c r="O1841" s="30" t="s">
        <v>128</v>
      </c>
      <c r="P1841" s="30" t="s">
        <v>140</v>
      </c>
      <c r="Q1841" s="32" t="n">
        <v>4966.38</v>
      </c>
      <c r="R1841" s="30" t="s">
        <v>172</v>
      </c>
      <c r="S1841" s="30" t="s">
        <v>131</v>
      </c>
      <c r="T1841" s="30" t="n">
        <v>4</v>
      </c>
    </row>
    <row r="1842" customFormat="false" ht="15" hidden="false" customHeight="false" outlineLevel="0" collapsed="false">
      <c r="A1842" s="27" t="s">
        <v>2197</v>
      </c>
      <c r="B1842" s="27" t="s">
        <v>2198</v>
      </c>
      <c r="C1842" s="27" t="n">
        <v>47</v>
      </c>
      <c r="D1842" s="27" t="s">
        <v>121</v>
      </c>
      <c r="E1842" s="28" t="n">
        <v>45297</v>
      </c>
      <c r="F1842" s="27" t="s">
        <v>901</v>
      </c>
      <c r="G1842" s="28" t="n">
        <v>45297</v>
      </c>
      <c r="H1842" s="27" t="s">
        <v>183</v>
      </c>
      <c r="I1842" s="27" t="s">
        <v>430</v>
      </c>
      <c r="J1842" s="27" t="s">
        <v>476</v>
      </c>
      <c r="K1842" s="27" t="s">
        <v>156</v>
      </c>
      <c r="L1842" s="27" t="n">
        <v>29</v>
      </c>
      <c r="M1842" s="27" t="n">
        <v>79</v>
      </c>
      <c r="N1842" s="27" t="s">
        <v>186</v>
      </c>
      <c r="O1842" s="27" t="s">
        <v>139</v>
      </c>
      <c r="P1842" s="27" t="s">
        <v>129</v>
      </c>
      <c r="Q1842" s="29" t="n">
        <v>3805.56</v>
      </c>
      <c r="R1842" s="27" t="s">
        <v>172</v>
      </c>
      <c r="S1842" s="27" t="s">
        <v>131</v>
      </c>
      <c r="T1842" s="27" t="n">
        <v>1</v>
      </c>
    </row>
    <row r="1843" customFormat="false" ht="15" hidden="false" customHeight="false" outlineLevel="0" collapsed="false">
      <c r="A1843" s="30" t="s">
        <v>3469</v>
      </c>
      <c r="B1843" s="30" t="s">
        <v>133</v>
      </c>
      <c r="C1843" s="30" t="n">
        <v>35</v>
      </c>
      <c r="D1843" s="30" t="s">
        <v>121</v>
      </c>
      <c r="E1843" s="31" t="n">
        <v>45617</v>
      </c>
      <c r="F1843" s="30" t="s">
        <v>638</v>
      </c>
      <c r="G1843" s="31" t="n">
        <v>45618</v>
      </c>
      <c r="H1843" s="30" t="s">
        <v>217</v>
      </c>
      <c r="I1843" s="30" t="s">
        <v>392</v>
      </c>
      <c r="J1843" s="30" t="s">
        <v>388</v>
      </c>
      <c r="K1843" s="30" t="s">
        <v>138</v>
      </c>
      <c r="L1843" s="30" t="n">
        <v>52</v>
      </c>
      <c r="M1843" s="30" t="n">
        <v>23</v>
      </c>
      <c r="N1843" s="30" t="s">
        <v>127</v>
      </c>
      <c r="O1843" s="30" t="s">
        <v>139</v>
      </c>
      <c r="P1843" s="30" t="s">
        <v>150</v>
      </c>
      <c r="Q1843" s="32" t="n">
        <v>1068.15</v>
      </c>
      <c r="R1843" s="30" t="s">
        <v>130</v>
      </c>
      <c r="S1843" s="30" t="s">
        <v>164</v>
      </c>
      <c r="T1843" s="30" t="n">
        <v>4</v>
      </c>
    </row>
    <row r="1844" customFormat="false" ht="15" hidden="false" customHeight="false" outlineLevel="0" collapsed="false">
      <c r="A1844" s="27" t="s">
        <v>3470</v>
      </c>
      <c r="B1844" s="27" t="s">
        <v>2463</v>
      </c>
      <c r="C1844" s="27" t="n">
        <v>26</v>
      </c>
      <c r="D1844" s="27" t="s">
        <v>121</v>
      </c>
      <c r="E1844" s="28" t="n">
        <v>45594</v>
      </c>
      <c r="F1844" s="27" t="s">
        <v>1020</v>
      </c>
      <c r="G1844" s="28" t="n">
        <v>45597</v>
      </c>
      <c r="H1844" s="27" t="s">
        <v>242</v>
      </c>
      <c r="I1844" s="27" t="s">
        <v>466</v>
      </c>
      <c r="J1844" s="27" t="s">
        <v>316</v>
      </c>
      <c r="K1844" s="27" t="s">
        <v>156</v>
      </c>
      <c r="L1844" s="27" t="n">
        <v>70</v>
      </c>
      <c r="M1844" s="27" t="n">
        <v>78</v>
      </c>
      <c r="N1844" s="27" t="s">
        <v>127</v>
      </c>
      <c r="O1844" s="27" t="s">
        <v>128</v>
      </c>
      <c r="P1844" s="27" t="s">
        <v>187</v>
      </c>
      <c r="Q1844" s="29" t="n">
        <v>4349.96</v>
      </c>
      <c r="R1844" s="27" t="s">
        <v>130</v>
      </c>
      <c r="S1844" s="27" t="s">
        <v>141</v>
      </c>
      <c r="T1844" s="27" t="n">
        <v>4</v>
      </c>
    </row>
    <row r="1845" customFormat="false" ht="15" hidden="false" customHeight="false" outlineLevel="0" collapsed="false">
      <c r="A1845" s="30" t="s">
        <v>3471</v>
      </c>
      <c r="B1845" s="30" t="s">
        <v>1305</v>
      </c>
      <c r="C1845" s="30" t="n">
        <v>11</v>
      </c>
      <c r="D1845" s="30" t="s">
        <v>121</v>
      </c>
      <c r="E1845" s="31" t="n">
        <v>45411</v>
      </c>
      <c r="F1845" s="30" t="s">
        <v>160</v>
      </c>
      <c r="G1845" s="31" t="n">
        <v>45412</v>
      </c>
      <c r="H1845" s="30" t="s">
        <v>146</v>
      </c>
      <c r="I1845" s="30" t="s">
        <v>309</v>
      </c>
      <c r="J1845" s="30" t="s">
        <v>222</v>
      </c>
      <c r="K1845" s="30" t="s">
        <v>138</v>
      </c>
      <c r="L1845" s="30" t="n">
        <v>33</v>
      </c>
      <c r="M1845" s="30" t="n">
        <v>39</v>
      </c>
      <c r="N1845" s="30" t="s">
        <v>127</v>
      </c>
      <c r="O1845" s="30" t="s">
        <v>128</v>
      </c>
      <c r="P1845" s="30" t="s">
        <v>187</v>
      </c>
      <c r="Q1845" s="32" t="n">
        <v>2564.49</v>
      </c>
      <c r="R1845" s="30" t="s">
        <v>130</v>
      </c>
      <c r="S1845" s="30" t="s">
        <v>131</v>
      </c>
      <c r="T1845" s="30" t="n">
        <v>3</v>
      </c>
    </row>
    <row r="1846" customFormat="false" ht="15" hidden="false" customHeight="false" outlineLevel="0" collapsed="false">
      <c r="A1846" s="27" t="s">
        <v>3472</v>
      </c>
      <c r="B1846" s="27" t="s">
        <v>3473</v>
      </c>
      <c r="C1846" s="27" t="n">
        <v>63</v>
      </c>
      <c r="D1846" s="27" t="s">
        <v>121</v>
      </c>
      <c r="E1846" s="28" t="n">
        <v>45449</v>
      </c>
      <c r="F1846" s="27" t="s">
        <v>2588</v>
      </c>
      <c r="G1846" s="28" t="n">
        <v>45453</v>
      </c>
      <c r="H1846" s="27" t="s">
        <v>161</v>
      </c>
      <c r="I1846" s="27" t="s">
        <v>162</v>
      </c>
      <c r="J1846" s="27" t="s">
        <v>163</v>
      </c>
      <c r="K1846" s="27" t="s">
        <v>202</v>
      </c>
      <c r="L1846" s="27" t="n">
        <v>14</v>
      </c>
      <c r="M1846" s="27" t="n">
        <v>75</v>
      </c>
      <c r="N1846" s="27" t="s">
        <v>186</v>
      </c>
      <c r="O1846" s="27"/>
      <c r="P1846" s="27" t="s">
        <v>150</v>
      </c>
      <c r="Q1846" s="29" t="n">
        <v>16785.89</v>
      </c>
      <c r="R1846" s="27" t="s">
        <v>172</v>
      </c>
      <c r="S1846" s="27" t="s">
        <v>131</v>
      </c>
      <c r="T1846" s="27" t="n">
        <v>4</v>
      </c>
    </row>
    <row r="1847" customFormat="false" ht="15" hidden="false" customHeight="false" outlineLevel="0" collapsed="false">
      <c r="A1847" s="30" t="s">
        <v>3474</v>
      </c>
      <c r="B1847" s="30" t="s">
        <v>3475</v>
      </c>
      <c r="C1847" s="30" t="n">
        <v>29</v>
      </c>
      <c r="D1847" s="30" t="s">
        <v>607</v>
      </c>
      <c r="E1847" s="31" t="n">
        <v>45588</v>
      </c>
      <c r="F1847" s="30" t="s">
        <v>1260</v>
      </c>
      <c r="G1847" s="31" t="n">
        <v>45589</v>
      </c>
      <c r="H1847" s="30" t="s">
        <v>135</v>
      </c>
      <c r="I1847" s="30" t="s">
        <v>251</v>
      </c>
      <c r="J1847" s="30" t="s">
        <v>252</v>
      </c>
      <c r="K1847" s="30" t="s">
        <v>126</v>
      </c>
      <c r="L1847" s="30" t="n">
        <v>41</v>
      </c>
      <c r="M1847" s="30" t="n">
        <v>146</v>
      </c>
      <c r="N1847" s="30" t="s">
        <v>127</v>
      </c>
      <c r="O1847" s="30" t="s">
        <v>128</v>
      </c>
      <c r="P1847" s="30" t="s">
        <v>187</v>
      </c>
      <c r="Q1847" s="32" t="n">
        <v>8687.85</v>
      </c>
      <c r="R1847" s="30" t="s">
        <v>172</v>
      </c>
      <c r="S1847" s="30" t="s">
        <v>335</v>
      </c>
      <c r="T1847" s="30" t="n">
        <v>2</v>
      </c>
    </row>
    <row r="1848" customFormat="false" ht="15" hidden="false" customHeight="false" outlineLevel="0" collapsed="false">
      <c r="A1848" s="27" t="s">
        <v>3476</v>
      </c>
      <c r="B1848" s="27" t="s">
        <v>3258</v>
      </c>
      <c r="C1848" s="27" t="n">
        <v>38</v>
      </c>
      <c r="D1848" s="27" t="s">
        <v>397</v>
      </c>
      <c r="E1848" s="28" t="n">
        <v>45577</v>
      </c>
      <c r="F1848" s="27" t="s">
        <v>487</v>
      </c>
      <c r="G1848" s="28" t="n">
        <v>45578</v>
      </c>
      <c r="H1848" s="27" t="s">
        <v>206</v>
      </c>
      <c r="I1848" s="27" t="s">
        <v>232</v>
      </c>
      <c r="J1848" s="27" t="s">
        <v>208</v>
      </c>
      <c r="K1848" s="27" t="s">
        <v>138</v>
      </c>
      <c r="L1848" s="27" t="n">
        <v>40</v>
      </c>
      <c r="M1848" s="27" t="n">
        <v>19</v>
      </c>
      <c r="N1848" s="27" t="s">
        <v>127</v>
      </c>
      <c r="O1848" s="27" t="s">
        <v>128</v>
      </c>
      <c r="P1848" s="27" t="s">
        <v>150</v>
      </c>
      <c r="Q1848" s="29" t="n">
        <v>2181.77</v>
      </c>
      <c r="R1848" s="27" t="s">
        <v>172</v>
      </c>
      <c r="S1848" s="27" t="s">
        <v>178</v>
      </c>
      <c r="T1848" s="27" t="n">
        <v>3</v>
      </c>
    </row>
    <row r="1849" customFormat="false" ht="15" hidden="false" customHeight="false" outlineLevel="0" collapsed="false">
      <c r="A1849" s="30" t="s">
        <v>3477</v>
      </c>
      <c r="B1849" s="30" t="s">
        <v>3036</v>
      </c>
      <c r="C1849" s="30" t="n">
        <v>18</v>
      </c>
      <c r="D1849" s="30" t="s">
        <v>121</v>
      </c>
      <c r="E1849" s="31" t="n">
        <v>45373</v>
      </c>
      <c r="F1849" s="30" t="s">
        <v>1602</v>
      </c>
      <c r="G1849" s="31" t="n">
        <v>45374</v>
      </c>
      <c r="H1849" s="30" t="s">
        <v>146</v>
      </c>
      <c r="I1849" s="30" t="s">
        <v>147</v>
      </c>
      <c r="J1849" s="30" t="s">
        <v>148</v>
      </c>
      <c r="K1849" s="30" t="s">
        <v>156</v>
      </c>
      <c r="L1849" s="30" t="n">
        <v>47</v>
      </c>
      <c r="M1849" s="30" t="n">
        <v>75</v>
      </c>
      <c r="N1849" s="30" t="s">
        <v>127</v>
      </c>
      <c r="O1849" s="30" t="s">
        <v>139</v>
      </c>
      <c r="P1849" s="30" t="s">
        <v>187</v>
      </c>
      <c r="Q1849" s="32" t="n">
        <v>3344.86</v>
      </c>
      <c r="R1849" s="30" t="s">
        <v>268</v>
      </c>
      <c r="S1849" s="30" t="s">
        <v>223</v>
      </c>
      <c r="T1849" s="30" t="n">
        <v>1</v>
      </c>
    </row>
    <row r="1850" customFormat="false" ht="15" hidden="false" customHeight="false" outlineLevel="0" collapsed="false">
      <c r="A1850" s="27" t="s">
        <v>3478</v>
      </c>
      <c r="B1850" s="27" t="s">
        <v>3479</v>
      </c>
      <c r="C1850" s="27" t="n">
        <v>35</v>
      </c>
      <c r="D1850" s="27" t="s">
        <v>181</v>
      </c>
      <c r="E1850" s="28" t="n">
        <v>45537</v>
      </c>
      <c r="F1850" s="27" t="s">
        <v>1132</v>
      </c>
      <c r="G1850" s="28" t="n">
        <v>45541</v>
      </c>
      <c r="H1850" s="27" t="s">
        <v>146</v>
      </c>
      <c r="I1850" s="27" t="s">
        <v>147</v>
      </c>
      <c r="J1850" s="27" t="s">
        <v>244</v>
      </c>
      <c r="K1850" s="27" t="s">
        <v>126</v>
      </c>
      <c r="L1850" s="27" t="n">
        <v>10</v>
      </c>
      <c r="M1850" s="27" t="n">
        <v>66</v>
      </c>
      <c r="N1850" s="27" t="s">
        <v>186</v>
      </c>
      <c r="O1850" s="27" t="s">
        <v>139</v>
      </c>
      <c r="P1850" s="27" t="s">
        <v>129</v>
      </c>
      <c r="Q1850" s="29" t="n">
        <v>8359.08</v>
      </c>
      <c r="R1850" s="27" t="s">
        <v>462</v>
      </c>
      <c r="S1850" s="27" t="s">
        <v>228</v>
      </c>
      <c r="T1850" s="27" t="n">
        <v>1</v>
      </c>
    </row>
    <row r="1851" customFormat="false" ht="15" hidden="false" customHeight="false" outlineLevel="0" collapsed="false">
      <c r="A1851" s="30" t="s">
        <v>3480</v>
      </c>
      <c r="B1851" s="30" t="s">
        <v>1326</v>
      </c>
      <c r="C1851" s="30" t="n">
        <v>46</v>
      </c>
      <c r="D1851" s="30" t="s">
        <v>181</v>
      </c>
      <c r="E1851" s="31" t="n">
        <v>45366</v>
      </c>
      <c r="F1851" s="30" t="s">
        <v>890</v>
      </c>
      <c r="G1851" s="31" t="n">
        <v>45368</v>
      </c>
      <c r="H1851" s="30" t="s">
        <v>161</v>
      </c>
      <c r="I1851" s="30" t="s">
        <v>320</v>
      </c>
      <c r="J1851" s="30" t="s">
        <v>163</v>
      </c>
      <c r="K1851" s="30" t="s">
        <v>126</v>
      </c>
      <c r="L1851" s="30" t="n">
        <v>35</v>
      </c>
      <c r="M1851" s="30" t="n">
        <v>64</v>
      </c>
      <c r="N1851" s="30" t="s">
        <v>186</v>
      </c>
      <c r="O1851" s="30"/>
      <c r="P1851" s="30" t="s">
        <v>140</v>
      </c>
      <c r="Q1851" s="32" t="n">
        <v>6898.58</v>
      </c>
      <c r="R1851" s="30" t="s">
        <v>172</v>
      </c>
      <c r="S1851" s="30" t="s">
        <v>192</v>
      </c>
      <c r="T1851" s="30" t="n">
        <v>3</v>
      </c>
    </row>
    <row r="1852" customFormat="false" ht="15" hidden="false" customHeight="false" outlineLevel="0" collapsed="false">
      <c r="A1852" s="27" t="s">
        <v>3481</v>
      </c>
      <c r="B1852" s="27" t="s">
        <v>3482</v>
      </c>
      <c r="C1852" s="27" t="n">
        <v>32</v>
      </c>
      <c r="D1852" s="27" t="s">
        <v>121</v>
      </c>
      <c r="E1852" s="28" t="n">
        <v>45644</v>
      </c>
      <c r="F1852" s="27" t="s">
        <v>713</v>
      </c>
      <c r="G1852" s="28" t="n">
        <v>45644</v>
      </c>
      <c r="H1852" s="27" t="s">
        <v>217</v>
      </c>
      <c r="I1852" s="27" t="s">
        <v>282</v>
      </c>
      <c r="J1852" s="27" t="s">
        <v>218</v>
      </c>
      <c r="K1852" s="27" t="s">
        <v>138</v>
      </c>
      <c r="L1852" s="27" t="n">
        <v>47</v>
      </c>
      <c r="M1852" s="27" t="n">
        <v>45</v>
      </c>
      <c r="N1852" s="27" t="s">
        <v>127</v>
      </c>
      <c r="O1852" s="27" t="s">
        <v>139</v>
      </c>
      <c r="P1852" s="27" t="s">
        <v>150</v>
      </c>
      <c r="Q1852" s="29" t="n">
        <v>1529.79</v>
      </c>
      <c r="R1852" s="27" t="s">
        <v>130</v>
      </c>
      <c r="S1852" s="27" t="s">
        <v>141</v>
      </c>
      <c r="T1852" s="27" t="n">
        <v>4</v>
      </c>
    </row>
    <row r="1853" customFormat="false" ht="15" hidden="false" customHeight="false" outlineLevel="0" collapsed="false">
      <c r="A1853" s="30" t="s">
        <v>3483</v>
      </c>
      <c r="B1853" s="30" t="s">
        <v>322</v>
      </c>
      <c r="C1853" s="30" t="n">
        <v>20</v>
      </c>
      <c r="D1853" s="30" t="s">
        <v>181</v>
      </c>
      <c r="E1853" s="31" t="n">
        <v>45646</v>
      </c>
      <c r="F1853" s="30" t="s">
        <v>1320</v>
      </c>
      <c r="G1853" s="31" t="n">
        <v>45648</v>
      </c>
      <c r="H1853" s="30" t="s">
        <v>242</v>
      </c>
      <c r="I1853" s="30" t="s">
        <v>243</v>
      </c>
      <c r="J1853" s="30" t="s">
        <v>363</v>
      </c>
      <c r="K1853" s="30" t="s">
        <v>156</v>
      </c>
      <c r="L1853" s="30" t="n">
        <v>21</v>
      </c>
      <c r="M1853" s="30" t="n">
        <v>73</v>
      </c>
      <c r="N1853" s="30" t="s">
        <v>127</v>
      </c>
      <c r="O1853" s="30" t="s">
        <v>149</v>
      </c>
      <c r="P1853" s="30" t="s">
        <v>129</v>
      </c>
      <c r="Q1853" s="32" t="n">
        <v>4293.93</v>
      </c>
      <c r="R1853" s="30" t="s">
        <v>130</v>
      </c>
      <c r="S1853" s="30" t="s">
        <v>335</v>
      </c>
      <c r="T1853" s="30" t="n">
        <v>5</v>
      </c>
    </row>
    <row r="1854" customFormat="false" ht="15" hidden="false" customHeight="false" outlineLevel="0" collapsed="false">
      <c r="A1854" s="27" t="s">
        <v>3484</v>
      </c>
      <c r="B1854" s="27" t="s">
        <v>3485</v>
      </c>
      <c r="C1854" s="27" t="n">
        <v>62</v>
      </c>
      <c r="D1854" s="27" t="s">
        <v>181</v>
      </c>
      <c r="E1854" s="28" t="n">
        <v>45536</v>
      </c>
      <c r="F1854" s="27" t="s">
        <v>134</v>
      </c>
      <c r="G1854" s="28" t="n">
        <v>45536</v>
      </c>
      <c r="H1854" s="27" t="s">
        <v>236</v>
      </c>
      <c r="I1854" s="27" t="s">
        <v>237</v>
      </c>
      <c r="J1854" s="27" t="s">
        <v>375</v>
      </c>
      <c r="K1854" s="27" t="s">
        <v>138</v>
      </c>
      <c r="L1854" s="27" t="n">
        <v>58</v>
      </c>
      <c r="M1854" s="27" t="n">
        <v>28</v>
      </c>
      <c r="N1854" s="27" t="s">
        <v>186</v>
      </c>
      <c r="O1854" s="27" t="s">
        <v>139</v>
      </c>
      <c r="P1854" s="27" t="s">
        <v>187</v>
      </c>
      <c r="Q1854" s="29" t="n">
        <v>2629.62</v>
      </c>
      <c r="R1854" s="27" t="s">
        <v>130</v>
      </c>
      <c r="S1854" s="27" t="s">
        <v>178</v>
      </c>
      <c r="T1854" s="27" t="n">
        <v>4</v>
      </c>
    </row>
    <row r="1855" customFormat="false" ht="15" hidden="false" customHeight="false" outlineLevel="0" collapsed="false">
      <c r="A1855" s="30" t="s">
        <v>3486</v>
      </c>
      <c r="B1855" s="30" t="s">
        <v>492</v>
      </c>
      <c r="C1855" s="30" t="n">
        <v>1</v>
      </c>
      <c r="D1855" s="30" t="s">
        <v>181</v>
      </c>
      <c r="E1855" s="31" t="n">
        <v>45305</v>
      </c>
      <c r="F1855" s="30" t="s">
        <v>1389</v>
      </c>
      <c r="G1855" s="31" t="n">
        <v>45309</v>
      </c>
      <c r="H1855" s="30" t="s">
        <v>217</v>
      </c>
      <c r="I1855" s="30" t="s">
        <v>344</v>
      </c>
      <c r="J1855" s="30" t="s">
        <v>388</v>
      </c>
      <c r="K1855" s="30" t="s">
        <v>126</v>
      </c>
      <c r="L1855" s="30" t="n">
        <v>28</v>
      </c>
      <c r="M1855" s="30" t="n">
        <v>57</v>
      </c>
      <c r="N1855" s="30" t="s">
        <v>186</v>
      </c>
      <c r="O1855" s="30" t="s">
        <v>128</v>
      </c>
      <c r="P1855" s="30" t="s">
        <v>140</v>
      </c>
      <c r="Q1855" s="32" t="n">
        <v>7267.18</v>
      </c>
      <c r="R1855" s="30" t="s">
        <v>130</v>
      </c>
      <c r="S1855" s="30" t="s">
        <v>178</v>
      </c>
      <c r="T1855" s="30" t="n">
        <v>3</v>
      </c>
    </row>
    <row r="1856" customFormat="false" ht="15" hidden="false" customHeight="false" outlineLevel="0" collapsed="false">
      <c r="A1856" s="27" t="s">
        <v>3487</v>
      </c>
      <c r="B1856" s="27" t="s">
        <v>1923</v>
      </c>
      <c r="C1856" s="27" t="n">
        <v>21</v>
      </c>
      <c r="D1856" s="27" t="s">
        <v>121</v>
      </c>
      <c r="E1856" s="28" t="n">
        <v>45566</v>
      </c>
      <c r="F1856" s="27" t="s">
        <v>338</v>
      </c>
      <c r="G1856" s="28" t="n">
        <v>45571</v>
      </c>
      <c r="H1856" s="27" t="s">
        <v>123</v>
      </c>
      <c r="I1856" s="27" t="s">
        <v>155</v>
      </c>
      <c r="J1856" s="27" t="s">
        <v>305</v>
      </c>
      <c r="K1856" s="27" t="s">
        <v>126</v>
      </c>
      <c r="L1856" s="27" t="n">
        <v>37</v>
      </c>
      <c r="M1856" s="27" t="n">
        <v>81</v>
      </c>
      <c r="N1856" s="27" t="s">
        <v>127</v>
      </c>
      <c r="O1856" s="27" t="s">
        <v>139</v>
      </c>
      <c r="P1856" s="27" t="s">
        <v>129</v>
      </c>
      <c r="Q1856" s="29" t="n">
        <v>6920.29</v>
      </c>
      <c r="R1856" s="27" t="s">
        <v>172</v>
      </c>
      <c r="S1856" s="27" t="s">
        <v>335</v>
      </c>
      <c r="T1856" s="27" t="n">
        <v>3</v>
      </c>
    </row>
    <row r="1857" customFormat="false" ht="15" hidden="false" customHeight="false" outlineLevel="0" collapsed="false">
      <c r="A1857" s="30" t="s">
        <v>3488</v>
      </c>
      <c r="B1857" s="30" t="s">
        <v>481</v>
      </c>
      <c r="C1857" s="30" t="n">
        <v>48</v>
      </c>
      <c r="D1857" s="30" t="s">
        <v>121</v>
      </c>
      <c r="E1857" s="31" t="n">
        <v>45626</v>
      </c>
      <c r="F1857" s="30" t="s">
        <v>2058</v>
      </c>
      <c r="G1857" s="31" t="n">
        <v>45630</v>
      </c>
      <c r="H1857" s="30" t="s">
        <v>123</v>
      </c>
      <c r="I1857" s="30" t="s">
        <v>124</v>
      </c>
      <c r="J1857" s="30" t="s">
        <v>125</v>
      </c>
      <c r="K1857" s="30" t="s">
        <v>126</v>
      </c>
      <c r="L1857" s="30" t="n">
        <v>12</v>
      </c>
      <c r="M1857" s="30" t="n">
        <v>130</v>
      </c>
      <c r="N1857" s="30" t="s">
        <v>186</v>
      </c>
      <c r="O1857" s="30" t="s">
        <v>149</v>
      </c>
      <c r="P1857" s="30" t="s">
        <v>140</v>
      </c>
      <c r="Q1857" s="32" t="n">
        <v>7865.85</v>
      </c>
      <c r="R1857" s="30" t="s">
        <v>172</v>
      </c>
      <c r="S1857" s="30" t="s">
        <v>335</v>
      </c>
      <c r="T1857" s="30" t="n">
        <v>3</v>
      </c>
    </row>
    <row r="1858" customFormat="false" ht="15" hidden="false" customHeight="false" outlineLevel="0" collapsed="false">
      <c r="A1858" s="27" t="s">
        <v>3489</v>
      </c>
      <c r="B1858" s="27" t="s">
        <v>340</v>
      </c>
      <c r="C1858" s="27" t="n">
        <v>62</v>
      </c>
      <c r="D1858" s="27" t="s">
        <v>181</v>
      </c>
      <c r="E1858" s="28" t="n">
        <v>45377</v>
      </c>
      <c r="F1858" s="27" t="s">
        <v>497</v>
      </c>
      <c r="G1858" s="28" t="n">
        <v>45380</v>
      </c>
      <c r="H1858" s="27" t="s">
        <v>161</v>
      </c>
      <c r="I1858" s="27" t="s">
        <v>162</v>
      </c>
      <c r="J1858" s="27" t="s">
        <v>385</v>
      </c>
      <c r="K1858" s="27" t="s">
        <v>126</v>
      </c>
      <c r="L1858" s="27" t="n">
        <v>32</v>
      </c>
      <c r="M1858" s="27" t="n">
        <v>131</v>
      </c>
      <c r="N1858" s="27" t="s">
        <v>186</v>
      </c>
      <c r="O1858" s="27" t="s">
        <v>128</v>
      </c>
      <c r="P1858" s="27" t="s">
        <v>150</v>
      </c>
      <c r="Q1858" s="29" t="n">
        <v>7687.02</v>
      </c>
      <c r="R1858" s="27" t="s">
        <v>130</v>
      </c>
      <c r="S1858" s="27" t="s">
        <v>151</v>
      </c>
      <c r="T1858" s="27" t="n">
        <v>5</v>
      </c>
    </row>
    <row r="1859" customFormat="false" ht="15" hidden="false" customHeight="false" outlineLevel="0" collapsed="false">
      <c r="A1859" s="30" t="s">
        <v>3490</v>
      </c>
      <c r="B1859" s="30" t="s">
        <v>1168</v>
      </c>
      <c r="C1859" s="30" t="n">
        <v>44</v>
      </c>
      <c r="D1859" s="30" t="s">
        <v>121</v>
      </c>
      <c r="E1859" s="31" t="n">
        <v>45597</v>
      </c>
      <c r="F1859" s="30" t="s">
        <v>281</v>
      </c>
      <c r="G1859" s="31" t="n">
        <v>45600</v>
      </c>
      <c r="H1859" s="30" t="s">
        <v>217</v>
      </c>
      <c r="I1859" s="30" t="s">
        <v>282</v>
      </c>
      <c r="J1859" s="30" t="s">
        <v>483</v>
      </c>
      <c r="K1859" s="30" t="s">
        <v>156</v>
      </c>
      <c r="L1859" s="30" t="n">
        <v>69</v>
      </c>
      <c r="M1859" s="30" t="n">
        <v>68</v>
      </c>
      <c r="N1859" s="30" t="s">
        <v>127</v>
      </c>
      <c r="O1859" s="30" t="s">
        <v>139</v>
      </c>
      <c r="P1859" s="30" t="s">
        <v>140</v>
      </c>
      <c r="Q1859" s="32" t="n">
        <v>4724.26</v>
      </c>
      <c r="R1859" s="30" t="s">
        <v>130</v>
      </c>
      <c r="S1859" s="30" t="s">
        <v>192</v>
      </c>
      <c r="T1859" s="30" t="n">
        <v>5</v>
      </c>
    </row>
    <row r="1860" customFormat="false" ht="15" hidden="false" customHeight="false" outlineLevel="0" collapsed="false">
      <c r="A1860" s="27" t="s">
        <v>3491</v>
      </c>
      <c r="B1860" s="27" t="s">
        <v>2635</v>
      </c>
      <c r="C1860" s="27" t="n">
        <v>0</v>
      </c>
      <c r="D1860" s="27" t="s">
        <v>121</v>
      </c>
      <c r="E1860" s="28" t="n">
        <v>45306</v>
      </c>
      <c r="F1860" s="27" t="s">
        <v>250</v>
      </c>
      <c r="G1860" s="28" t="n">
        <v>45308</v>
      </c>
      <c r="H1860" s="27" t="s">
        <v>146</v>
      </c>
      <c r="I1860" s="27" t="s">
        <v>147</v>
      </c>
      <c r="J1860" s="27" t="s">
        <v>222</v>
      </c>
      <c r="K1860" s="27" t="s">
        <v>126</v>
      </c>
      <c r="L1860" s="27" t="n">
        <v>23</v>
      </c>
      <c r="M1860" s="27" t="n">
        <v>59</v>
      </c>
      <c r="N1860" s="27" t="s">
        <v>186</v>
      </c>
      <c r="O1860" s="27" t="s">
        <v>149</v>
      </c>
      <c r="P1860" s="27" t="s">
        <v>129</v>
      </c>
      <c r="Q1860" s="29" t="n">
        <v>6821.73</v>
      </c>
      <c r="R1860" s="27" t="s">
        <v>130</v>
      </c>
      <c r="S1860" s="27" t="s">
        <v>151</v>
      </c>
      <c r="T1860" s="27" t="n">
        <v>5</v>
      </c>
    </row>
    <row r="1861" customFormat="false" ht="15" hidden="false" customHeight="false" outlineLevel="0" collapsed="false">
      <c r="A1861" s="30" t="s">
        <v>327</v>
      </c>
      <c r="B1861" s="30" t="s">
        <v>575</v>
      </c>
      <c r="C1861" s="30" t="n">
        <v>53</v>
      </c>
      <c r="D1861" s="30" t="s">
        <v>121</v>
      </c>
      <c r="E1861" s="31" t="n">
        <v>45528</v>
      </c>
      <c r="F1861" s="30" t="s">
        <v>329</v>
      </c>
      <c r="G1861" s="31" t="n">
        <v>45528</v>
      </c>
      <c r="H1861" s="30" t="s">
        <v>146</v>
      </c>
      <c r="I1861" s="30"/>
      <c r="J1861" s="30" t="s">
        <v>177</v>
      </c>
      <c r="K1861" s="30" t="s">
        <v>156</v>
      </c>
      <c r="L1861" s="30" t="n">
        <v>48</v>
      </c>
      <c r="M1861" s="30" t="n">
        <v>64</v>
      </c>
      <c r="N1861" s="30" t="s">
        <v>186</v>
      </c>
      <c r="O1861" s="30" t="s">
        <v>139</v>
      </c>
      <c r="P1861" s="30" t="s">
        <v>129</v>
      </c>
      <c r="Q1861" s="32" t="n">
        <v>4757.43</v>
      </c>
      <c r="R1861" s="30" t="s">
        <v>130</v>
      </c>
      <c r="S1861" s="30" t="s">
        <v>151</v>
      </c>
      <c r="T1861" s="30" t="n">
        <v>4</v>
      </c>
    </row>
    <row r="1862" customFormat="false" ht="15" hidden="false" customHeight="false" outlineLevel="0" collapsed="false">
      <c r="A1862" s="27" t="s">
        <v>3492</v>
      </c>
      <c r="B1862" s="27" t="s">
        <v>991</v>
      </c>
      <c r="C1862" s="27" t="n">
        <v>73</v>
      </c>
      <c r="D1862" s="27" t="s">
        <v>181</v>
      </c>
      <c r="E1862" s="28" t="n">
        <v>45375</v>
      </c>
      <c r="F1862" s="27" t="s">
        <v>756</v>
      </c>
      <c r="G1862" s="28" t="n">
        <v>45375</v>
      </c>
      <c r="H1862" s="27" t="s">
        <v>236</v>
      </c>
      <c r="I1862" s="27" t="s">
        <v>237</v>
      </c>
      <c r="J1862" s="27" t="s">
        <v>238</v>
      </c>
      <c r="K1862" s="27" t="s">
        <v>156</v>
      </c>
      <c r="L1862" s="27" t="n">
        <v>54</v>
      </c>
      <c r="M1862" s="27" t="n">
        <v>87</v>
      </c>
      <c r="N1862" s="27" t="s">
        <v>127</v>
      </c>
      <c r="O1862" s="27" t="s">
        <v>139</v>
      </c>
      <c r="P1862" s="27" t="s">
        <v>150</v>
      </c>
      <c r="Q1862" s="29" t="n">
        <v>4176.68</v>
      </c>
      <c r="R1862" s="27" t="s">
        <v>268</v>
      </c>
      <c r="S1862" s="27" t="s">
        <v>157</v>
      </c>
      <c r="T1862" s="27" t="n">
        <v>1</v>
      </c>
    </row>
    <row r="1863" customFormat="false" ht="15" hidden="false" customHeight="false" outlineLevel="0" collapsed="false">
      <c r="A1863" s="30" t="s">
        <v>3493</v>
      </c>
      <c r="B1863" s="30" t="s">
        <v>3494</v>
      </c>
      <c r="C1863" s="30" t="n">
        <v>64</v>
      </c>
      <c r="D1863" s="30" t="s">
        <v>121</v>
      </c>
      <c r="E1863" s="31" t="n">
        <v>45440</v>
      </c>
      <c r="F1863" s="30" t="s">
        <v>200</v>
      </c>
      <c r="G1863" s="31" t="n">
        <v>45442</v>
      </c>
      <c r="H1863" s="30" t="s">
        <v>217</v>
      </c>
      <c r="I1863" s="30" t="s">
        <v>344</v>
      </c>
      <c r="J1863" s="30" t="s">
        <v>218</v>
      </c>
      <c r="K1863" s="30" t="s">
        <v>126</v>
      </c>
      <c r="L1863" s="30" t="n">
        <v>30</v>
      </c>
      <c r="M1863" s="30" t="n">
        <v>118</v>
      </c>
      <c r="N1863" s="30" t="s">
        <v>186</v>
      </c>
      <c r="O1863" s="30" t="s">
        <v>139</v>
      </c>
      <c r="P1863" s="30" t="s">
        <v>150</v>
      </c>
      <c r="Q1863" s="32" t="n">
        <v>8979.44</v>
      </c>
      <c r="R1863" s="30" t="s">
        <v>130</v>
      </c>
      <c r="S1863" s="30" t="s">
        <v>192</v>
      </c>
      <c r="T1863" s="30" t="n">
        <v>3</v>
      </c>
    </row>
    <row r="1864" customFormat="false" ht="15" hidden="false" customHeight="false" outlineLevel="0" collapsed="false">
      <c r="A1864" s="27" t="s">
        <v>3495</v>
      </c>
      <c r="B1864" s="27" t="s">
        <v>2632</v>
      </c>
      <c r="C1864" s="27" t="n">
        <v>21</v>
      </c>
      <c r="D1864" s="27" t="s">
        <v>359</v>
      </c>
      <c r="E1864" s="28" t="n">
        <v>45615</v>
      </c>
      <c r="F1864" s="27" t="s">
        <v>308</v>
      </c>
      <c r="G1864" s="28" t="n">
        <v>45617</v>
      </c>
      <c r="H1864" s="27" t="s">
        <v>161</v>
      </c>
      <c r="I1864" s="27" t="s">
        <v>320</v>
      </c>
      <c r="J1864" s="27" t="s">
        <v>648</v>
      </c>
      <c r="K1864" s="27" t="s">
        <v>156</v>
      </c>
      <c r="L1864" s="27" t="n">
        <v>17</v>
      </c>
      <c r="M1864" s="27" t="n">
        <v>50</v>
      </c>
      <c r="N1864" s="27" t="s">
        <v>186</v>
      </c>
      <c r="O1864" s="27" t="s">
        <v>128</v>
      </c>
      <c r="P1864" s="27" t="s">
        <v>129</v>
      </c>
      <c r="Q1864" s="29" t="n">
        <v>2956.44</v>
      </c>
      <c r="R1864" s="27" t="s">
        <v>130</v>
      </c>
      <c r="S1864" s="27" t="s">
        <v>164</v>
      </c>
      <c r="T1864" s="27" t="n">
        <v>3</v>
      </c>
    </row>
    <row r="1865" customFormat="false" ht="15" hidden="false" customHeight="false" outlineLevel="0" collapsed="false">
      <c r="A1865" s="30" t="s">
        <v>3496</v>
      </c>
      <c r="B1865" s="30" t="s">
        <v>3497</v>
      </c>
      <c r="C1865" s="30" t="n">
        <v>70</v>
      </c>
      <c r="D1865" s="30" t="s">
        <v>121</v>
      </c>
      <c r="E1865" s="31" t="n">
        <v>45401</v>
      </c>
      <c r="F1865" s="30" t="s">
        <v>904</v>
      </c>
      <c r="G1865" s="31" t="n">
        <v>45402</v>
      </c>
      <c r="H1865" s="30" t="s">
        <v>146</v>
      </c>
      <c r="I1865" s="30" t="s">
        <v>309</v>
      </c>
      <c r="J1865" s="30" t="s">
        <v>222</v>
      </c>
      <c r="K1865" s="30" t="s">
        <v>138</v>
      </c>
      <c r="L1865" s="30" t="n">
        <v>31</v>
      </c>
      <c r="M1865" s="30" t="n">
        <v>27</v>
      </c>
      <c r="N1865" s="30" t="s">
        <v>127</v>
      </c>
      <c r="O1865" s="30" t="s">
        <v>139</v>
      </c>
      <c r="P1865" s="30" t="s">
        <v>140</v>
      </c>
      <c r="Q1865" s="32" t="n">
        <v>1906.96</v>
      </c>
      <c r="R1865" s="30" t="s">
        <v>130</v>
      </c>
      <c r="S1865" s="30" t="s">
        <v>178</v>
      </c>
      <c r="T1865" s="30" t="n">
        <v>3</v>
      </c>
    </row>
    <row r="1866" customFormat="false" ht="15" hidden="false" customHeight="false" outlineLevel="0" collapsed="false">
      <c r="A1866" s="27" t="s">
        <v>3498</v>
      </c>
      <c r="B1866" s="27" t="s">
        <v>3499</v>
      </c>
      <c r="C1866" s="27" t="n">
        <v>28</v>
      </c>
      <c r="D1866" s="27" t="s">
        <v>181</v>
      </c>
      <c r="E1866" s="28" t="n">
        <v>45471</v>
      </c>
      <c r="F1866" s="27" t="s">
        <v>519</v>
      </c>
      <c r="G1866" s="28" t="n">
        <v>45474</v>
      </c>
      <c r="H1866" s="27" t="s">
        <v>217</v>
      </c>
      <c r="I1866" s="27" t="s">
        <v>392</v>
      </c>
      <c r="J1866" s="27" t="s">
        <v>388</v>
      </c>
      <c r="K1866" s="27" t="s">
        <v>156</v>
      </c>
      <c r="L1866" s="27" t="n">
        <v>64</v>
      </c>
      <c r="M1866" s="27" t="n">
        <v>51</v>
      </c>
      <c r="N1866" s="27" t="s">
        <v>127</v>
      </c>
      <c r="O1866" s="27" t="s">
        <v>128</v>
      </c>
      <c r="P1866" s="27" t="s">
        <v>140</v>
      </c>
      <c r="Q1866" s="29" t="n">
        <v>2984.29</v>
      </c>
      <c r="R1866" s="27" t="s">
        <v>268</v>
      </c>
      <c r="S1866" s="27" t="s">
        <v>178</v>
      </c>
      <c r="T1866" s="27" t="n">
        <v>4</v>
      </c>
    </row>
    <row r="1867" customFormat="false" ht="15" hidden="false" customHeight="false" outlineLevel="0" collapsed="false">
      <c r="A1867" s="30" t="s">
        <v>3500</v>
      </c>
      <c r="B1867" s="30" t="s">
        <v>3497</v>
      </c>
      <c r="C1867" s="30" t="n">
        <v>60</v>
      </c>
      <c r="D1867" s="30" t="s">
        <v>121</v>
      </c>
      <c r="E1867" s="31" t="n">
        <v>45586</v>
      </c>
      <c r="F1867" s="30" t="s">
        <v>805</v>
      </c>
      <c r="G1867" s="31" t="n">
        <v>45587</v>
      </c>
      <c r="H1867" s="30" t="s">
        <v>236</v>
      </c>
      <c r="I1867" s="30" t="s">
        <v>237</v>
      </c>
      <c r="J1867" s="30" t="s">
        <v>287</v>
      </c>
      <c r="K1867" s="30" t="s">
        <v>138</v>
      </c>
      <c r="L1867" s="30" t="n">
        <v>38</v>
      </c>
      <c r="M1867" s="30" t="n">
        <v>32</v>
      </c>
      <c r="N1867" s="30" t="s">
        <v>127</v>
      </c>
      <c r="O1867" s="30" t="s">
        <v>139</v>
      </c>
      <c r="P1867" s="30" t="s">
        <v>187</v>
      </c>
      <c r="Q1867" s="32" t="n">
        <v>1420.94</v>
      </c>
      <c r="R1867" s="30" t="s">
        <v>130</v>
      </c>
      <c r="S1867" s="30" t="s">
        <v>164</v>
      </c>
      <c r="T1867" s="30" t="n">
        <v>4</v>
      </c>
    </row>
    <row r="1868" customFormat="false" ht="15" hidden="false" customHeight="false" outlineLevel="0" collapsed="false">
      <c r="A1868" s="27" t="s">
        <v>3501</v>
      </c>
      <c r="B1868" s="27" t="s">
        <v>950</v>
      </c>
      <c r="C1868" s="27" t="n">
        <v>16</v>
      </c>
      <c r="D1868" s="27" t="s">
        <v>181</v>
      </c>
      <c r="E1868" s="28" t="n">
        <v>45589</v>
      </c>
      <c r="F1868" s="27" t="s">
        <v>2014</v>
      </c>
      <c r="G1868" s="28" t="n">
        <v>45601</v>
      </c>
      <c r="H1868" s="27" t="s">
        <v>183</v>
      </c>
      <c r="I1868" s="27" t="s">
        <v>212</v>
      </c>
      <c r="J1868" s="27" t="s">
        <v>411</v>
      </c>
      <c r="K1868" s="27" t="s">
        <v>202</v>
      </c>
      <c r="L1868" s="27" t="n">
        <v>2</v>
      </c>
      <c r="M1868" s="27" t="n">
        <v>149</v>
      </c>
      <c r="N1868" s="27" t="s">
        <v>186</v>
      </c>
      <c r="O1868" s="27" t="s">
        <v>139</v>
      </c>
      <c r="P1868" s="27" t="s">
        <v>150</v>
      </c>
      <c r="Q1868" s="29" t="n">
        <v>18012.31</v>
      </c>
      <c r="R1868" s="27" t="s">
        <v>172</v>
      </c>
      <c r="S1868" s="27" t="s">
        <v>192</v>
      </c>
      <c r="T1868" s="27" t="n">
        <v>1</v>
      </c>
    </row>
    <row r="1869" customFormat="false" ht="15" hidden="false" customHeight="false" outlineLevel="0" collapsed="false">
      <c r="A1869" s="30" t="s">
        <v>3502</v>
      </c>
      <c r="B1869" s="30" t="s">
        <v>1004</v>
      </c>
      <c r="C1869" s="30" t="n">
        <v>29</v>
      </c>
      <c r="D1869" s="30" t="s">
        <v>181</v>
      </c>
      <c r="E1869" s="31" t="n">
        <v>45573</v>
      </c>
      <c r="F1869" s="30" t="s">
        <v>293</v>
      </c>
      <c r="G1869" s="31" t="n">
        <v>45573</v>
      </c>
      <c r="H1869" s="30" t="s">
        <v>135</v>
      </c>
      <c r="I1869" s="30" t="s">
        <v>278</v>
      </c>
      <c r="J1869" s="30" t="s">
        <v>618</v>
      </c>
      <c r="K1869" s="30" t="s">
        <v>138</v>
      </c>
      <c r="L1869" s="30" t="n">
        <v>28</v>
      </c>
      <c r="M1869" s="30" t="n">
        <v>32</v>
      </c>
      <c r="N1869" s="30" t="s">
        <v>186</v>
      </c>
      <c r="O1869" s="30" t="s">
        <v>171</v>
      </c>
      <c r="P1869" s="30" t="s">
        <v>129</v>
      </c>
      <c r="Q1869" s="32" t="n">
        <v>1278.86</v>
      </c>
      <c r="R1869" s="30" t="s">
        <v>130</v>
      </c>
      <c r="S1869" s="30" t="s">
        <v>164</v>
      </c>
      <c r="T1869" s="30" t="n">
        <v>5</v>
      </c>
    </row>
    <row r="1870" customFormat="false" ht="15" hidden="false" customHeight="false" outlineLevel="0" collapsed="false">
      <c r="A1870" s="27" t="s">
        <v>3503</v>
      </c>
      <c r="B1870" s="27" t="s">
        <v>657</v>
      </c>
      <c r="C1870" s="27" t="n">
        <v>44</v>
      </c>
      <c r="D1870" s="27" t="s">
        <v>359</v>
      </c>
      <c r="E1870" s="28" t="n">
        <v>45653</v>
      </c>
      <c r="F1870" s="27" t="s">
        <v>890</v>
      </c>
      <c r="G1870" s="28" t="n">
        <v>45655</v>
      </c>
      <c r="H1870" s="27" t="s">
        <v>146</v>
      </c>
      <c r="I1870" s="27" t="s">
        <v>176</v>
      </c>
      <c r="J1870" s="27" t="s">
        <v>222</v>
      </c>
      <c r="K1870" s="27" t="s">
        <v>126</v>
      </c>
      <c r="L1870" s="27" t="n">
        <v>28</v>
      </c>
      <c r="M1870" s="27" t="n">
        <v>53</v>
      </c>
      <c r="N1870" s="27" t="s">
        <v>186</v>
      </c>
      <c r="O1870" s="27" t="s">
        <v>128</v>
      </c>
      <c r="P1870" s="27" t="s">
        <v>150</v>
      </c>
      <c r="Q1870" s="29" t="n">
        <v>7087.41</v>
      </c>
      <c r="R1870" s="27" t="s">
        <v>130</v>
      </c>
      <c r="S1870" s="27" t="s">
        <v>178</v>
      </c>
      <c r="T1870" s="27" t="n">
        <v>2</v>
      </c>
    </row>
    <row r="1871" customFormat="false" ht="15" hidden="false" customHeight="false" outlineLevel="0" collapsed="false">
      <c r="A1871" s="30" t="s">
        <v>3504</v>
      </c>
      <c r="B1871" s="30" t="s">
        <v>1799</v>
      </c>
      <c r="C1871" s="30" t="n">
        <v>22</v>
      </c>
      <c r="D1871" s="30" t="s">
        <v>181</v>
      </c>
      <c r="E1871" s="31" t="n">
        <v>45656</v>
      </c>
      <c r="F1871" s="30" t="s">
        <v>1233</v>
      </c>
      <c r="G1871" s="31" t="n">
        <v>45656</v>
      </c>
      <c r="H1871" s="30" t="s">
        <v>206</v>
      </c>
      <c r="I1871" s="30" t="s">
        <v>232</v>
      </c>
      <c r="J1871" s="30" t="s">
        <v>233</v>
      </c>
      <c r="K1871" s="30" t="s">
        <v>138</v>
      </c>
      <c r="L1871" s="30" t="n">
        <v>89</v>
      </c>
      <c r="M1871" s="30" t="n">
        <v>25</v>
      </c>
      <c r="N1871" s="30" t="s">
        <v>127</v>
      </c>
      <c r="O1871" s="30" t="s">
        <v>171</v>
      </c>
      <c r="P1871" s="30" t="s">
        <v>187</v>
      </c>
      <c r="Q1871" s="32" t="n">
        <v>1676.59</v>
      </c>
      <c r="R1871" s="30" t="s">
        <v>268</v>
      </c>
      <c r="S1871" s="30" t="s">
        <v>131</v>
      </c>
      <c r="T1871" s="30" t="n">
        <v>3</v>
      </c>
    </row>
    <row r="1872" customFormat="false" ht="15" hidden="false" customHeight="false" outlineLevel="0" collapsed="false">
      <c r="A1872" s="27" t="s">
        <v>3505</v>
      </c>
      <c r="B1872" s="27" t="s">
        <v>3506</v>
      </c>
      <c r="C1872" s="27" t="n">
        <v>19</v>
      </c>
      <c r="D1872" s="27" t="s">
        <v>121</v>
      </c>
      <c r="E1872" s="28" t="n">
        <v>45625</v>
      </c>
      <c r="F1872" s="27" t="s">
        <v>293</v>
      </c>
      <c r="G1872" s="28" t="n">
        <v>45626</v>
      </c>
      <c r="H1872" s="27" t="s">
        <v>236</v>
      </c>
      <c r="I1872" s="27" t="s">
        <v>323</v>
      </c>
      <c r="J1872" s="27" t="s">
        <v>375</v>
      </c>
      <c r="K1872" s="27" t="s">
        <v>156</v>
      </c>
      <c r="L1872" s="27" t="n">
        <v>44</v>
      </c>
      <c r="M1872" s="27" t="n">
        <v>85</v>
      </c>
      <c r="N1872" s="27" t="s">
        <v>127</v>
      </c>
      <c r="O1872" s="27" t="s">
        <v>139</v>
      </c>
      <c r="P1872" s="27" t="s">
        <v>187</v>
      </c>
      <c r="Q1872" s="29" t="n">
        <v>4874.6</v>
      </c>
      <c r="R1872" s="27" t="s">
        <v>130</v>
      </c>
      <c r="S1872" s="27" t="s">
        <v>164</v>
      </c>
      <c r="T1872" s="27" t="n">
        <v>5</v>
      </c>
    </row>
    <row r="1873" customFormat="false" ht="15" hidden="false" customHeight="false" outlineLevel="0" collapsed="false">
      <c r="A1873" s="30" t="s">
        <v>3507</v>
      </c>
      <c r="B1873" s="30" t="s">
        <v>3508</v>
      </c>
      <c r="C1873" s="30" t="n">
        <v>33</v>
      </c>
      <c r="D1873" s="30" t="s">
        <v>121</v>
      </c>
      <c r="E1873" s="31" t="n">
        <v>45390</v>
      </c>
      <c r="F1873" s="30" t="s">
        <v>764</v>
      </c>
      <c r="G1873" s="31" t="n">
        <v>45390</v>
      </c>
      <c r="H1873" s="30" t="s">
        <v>168</v>
      </c>
      <c r="I1873" s="30" t="s">
        <v>169</v>
      </c>
      <c r="J1873" s="30" t="s">
        <v>367</v>
      </c>
      <c r="K1873" s="30" t="s">
        <v>138</v>
      </c>
      <c r="L1873" s="30" t="n">
        <v>47</v>
      </c>
      <c r="M1873" s="30" t="n">
        <v>23</v>
      </c>
      <c r="N1873" s="30" t="s">
        <v>127</v>
      </c>
      <c r="O1873" s="30" t="s">
        <v>128</v>
      </c>
      <c r="P1873" s="30" t="s">
        <v>140</v>
      </c>
      <c r="Q1873" s="32" t="n">
        <v>1459.82</v>
      </c>
      <c r="R1873" s="30" t="s">
        <v>130</v>
      </c>
      <c r="S1873" s="30" t="s">
        <v>157</v>
      </c>
      <c r="T1873" s="30" t="n">
        <v>4</v>
      </c>
    </row>
    <row r="1874" customFormat="false" ht="15" hidden="false" customHeight="false" outlineLevel="0" collapsed="false">
      <c r="A1874" s="27" t="s">
        <v>3509</v>
      </c>
      <c r="B1874" s="27" t="s">
        <v>634</v>
      </c>
      <c r="C1874" s="27" t="n">
        <v>43</v>
      </c>
      <c r="D1874" s="27" t="s">
        <v>121</v>
      </c>
      <c r="E1874" s="28" t="n">
        <v>45640</v>
      </c>
      <c r="F1874" s="27" t="s">
        <v>1553</v>
      </c>
      <c r="G1874" s="28" t="n">
        <v>45641</v>
      </c>
      <c r="H1874" s="27" t="s">
        <v>183</v>
      </c>
      <c r="I1874" s="27" t="s">
        <v>184</v>
      </c>
      <c r="J1874" s="27" t="s">
        <v>213</v>
      </c>
      <c r="K1874" s="27" t="s">
        <v>138</v>
      </c>
      <c r="L1874" s="27" t="n">
        <v>66</v>
      </c>
      <c r="M1874" s="27" t="n">
        <v>19</v>
      </c>
      <c r="N1874" s="27" t="s">
        <v>127</v>
      </c>
      <c r="O1874" s="27" t="s">
        <v>171</v>
      </c>
      <c r="P1874" s="27" t="s">
        <v>150</v>
      </c>
      <c r="Q1874" s="29" t="n">
        <v>2474.95</v>
      </c>
      <c r="R1874" s="27" t="s">
        <v>268</v>
      </c>
      <c r="S1874" s="27" t="s">
        <v>141</v>
      </c>
      <c r="T1874" s="27" t="n">
        <v>3</v>
      </c>
    </row>
    <row r="1875" customFormat="false" ht="15" hidden="false" customHeight="false" outlineLevel="0" collapsed="false">
      <c r="A1875" s="30" t="s">
        <v>3510</v>
      </c>
      <c r="B1875" s="30" t="s">
        <v>1785</v>
      </c>
      <c r="C1875" s="30" t="n">
        <v>14</v>
      </c>
      <c r="D1875" s="30" t="s">
        <v>359</v>
      </c>
      <c r="E1875" s="31" t="n">
        <v>45354</v>
      </c>
      <c r="F1875" s="30" t="s">
        <v>1155</v>
      </c>
      <c r="G1875" s="31" t="n">
        <v>45358</v>
      </c>
      <c r="H1875" s="30" t="s">
        <v>217</v>
      </c>
      <c r="I1875" s="30" t="s">
        <v>344</v>
      </c>
      <c r="J1875" s="30" t="s">
        <v>388</v>
      </c>
      <c r="K1875" s="30" t="s">
        <v>126</v>
      </c>
      <c r="L1875" s="30" t="n">
        <v>40</v>
      </c>
      <c r="M1875" s="30" t="n">
        <v>90</v>
      </c>
      <c r="N1875" s="30" t="s">
        <v>127</v>
      </c>
      <c r="O1875" s="30" t="s">
        <v>128</v>
      </c>
      <c r="P1875" s="30" t="s">
        <v>129</v>
      </c>
      <c r="Q1875" s="32" t="n">
        <v>6889.85</v>
      </c>
      <c r="R1875" s="30" t="s">
        <v>172</v>
      </c>
      <c r="S1875" s="30" t="s">
        <v>151</v>
      </c>
      <c r="T1875" s="30" t="n">
        <v>2</v>
      </c>
    </row>
    <row r="1876" customFormat="false" ht="15" hidden="false" customHeight="false" outlineLevel="0" collapsed="false">
      <c r="A1876" s="27" t="s">
        <v>3511</v>
      </c>
      <c r="B1876" s="27" t="s">
        <v>2385</v>
      </c>
      <c r="C1876" s="27" t="n">
        <v>63</v>
      </c>
      <c r="D1876" s="27" t="s">
        <v>181</v>
      </c>
      <c r="E1876" s="28" t="n">
        <v>45375</v>
      </c>
      <c r="F1876" s="27" t="s">
        <v>2301</v>
      </c>
      <c r="G1876" s="28" t="n">
        <v>45378</v>
      </c>
      <c r="H1876" s="27" t="s">
        <v>135</v>
      </c>
      <c r="I1876" s="27" t="s">
        <v>136</v>
      </c>
      <c r="J1876" s="27" t="s">
        <v>252</v>
      </c>
      <c r="K1876" s="27" t="s">
        <v>202</v>
      </c>
      <c r="L1876" s="27" t="n">
        <v>16</v>
      </c>
      <c r="M1876" s="27" t="n">
        <v>107</v>
      </c>
      <c r="N1876" s="27" t="s">
        <v>186</v>
      </c>
      <c r="O1876" s="27" t="s">
        <v>128</v>
      </c>
      <c r="P1876" s="27" t="s">
        <v>140</v>
      </c>
      <c r="Q1876" s="29" t="n">
        <v>17350.42</v>
      </c>
      <c r="R1876" s="27" t="s">
        <v>130</v>
      </c>
      <c r="S1876" s="27" t="s">
        <v>223</v>
      </c>
      <c r="T1876" s="27" t="n">
        <v>4</v>
      </c>
    </row>
    <row r="1877" customFormat="false" ht="15" hidden="false" customHeight="false" outlineLevel="0" collapsed="false">
      <c r="A1877" s="30" t="s">
        <v>3512</v>
      </c>
      <c r="B1877" s="30" t="s">
        <v>1990</v>
      </c>
      <c r="C1877" s="30" t="n">
        <v>27</v>
      </c>
      <c r="D1877" s="30" t="s">
        <v>121</v>
      </c>
      <c r="E1877" s="31" t="n">
        <v>45415</v>
      </c>
      <c r="F1877" s="30" t="s">
        <v>1921</v>
      </c>
      <c r="G1877" s="31" t="n">
        <v>45415</v>
      </c>
      <c r="H1877" s="30" t="s">
        <v>217</v>
      </c>
      <c r="I1877" s="30" t="s">
        <v>282</v>
      </c>
      <c r="J1877" s="30" t="s">
        <v>283</v>
      </c>
      <c r="K1877" s="30" t="s">
        <v>138</v>
      </c>
      <c r="L1877" s="30" t="n">
        <v>54</v>
      </c>
      <c r="M1877" s="30" t="n">
        <v>34</v>
      </c>
      <c r="N1877" s="30" t="s">
        <v>127</v>
      </c>
      <c r="O1877" s="30" t="s">
        <v>128</v>
      </c>
      <c r="P1877" s="30" t="s">
        <v>140</v>
      </c>
      <c r="Q1877" s="32" t="n">
        <v>2260.4</v>
      </c>
      <c r="R1877" s="30" t="s">
        <v>268</v>
      </c>
      <c r="S1877" s="30" t="s">
        <v>969</v>
      </c>
      <c r="T1877" s="30" t="n">
        <v>3</v>
      </c>
    </row>
    <row r="1878" customFormat="false" ht="15" hidden="false" customHeight="false" outlineLevel="0" collapsed="false">
      <c r="A1878" s="27" t="s">
        <v>3513</v>
      </c>
      <c r="B1878" s="27" t="s">
        <v>3455</v>
      </c>
      <c r="C1878" s="27" t="n">
        <v>51</v>
      </c>
      <c r="D1878" s="27" t="s">
        <v>181</v>
      </c>
      <c r="E1878" s="28" t="n">
        <v>45445</v>
      </c>
      <c r="F1878" s="27" t="s">
        <v>994</v>
      </c>
      <c r="G1878" s="28" t="n">
        <v>45451</v>
      </c>
      <c r="H1878" s="27" t="s">
        <v>236</v>
      </c>
      <c r="I1878" s="27" t="s">
        <v>323</v>
      </c>
      <c r="J1878" s="27" t="s">
        <v>375</v>
      </c>
      <c r="K1878" s="27" t="s">
        <v>126</v>
      </c>
      <c r="L1878" s="27" t="n">
        <v>14</v>
      </c>
      <c r="M1878" s="27" t="n">
        <v>102</v>
      </c>
      <c r="N1878" s="27" t="s">
        <v>186</v>
      </c>
      <c r="O1878" s="27" t="s">
        <v>128</v>
      </c>
      <c r="P1878" s="27" t="s">
        <v>150</v>
      </c>
      <c r="Q1878" s="29" t="n">
        <v>7666.2</v>
      </c>
      <c r="R1878" s="27" t="s">
        <v>172</v>
      </c>
      <c r="S1878" s="27" t="s">
        <v>131</v>
      </c>
      <c r="T1878" s="27" t="n">
        <v>4</v>
      </c>
    </row>
    <row r="1879" customFormat="false" ht="15" hidden="false" customHeight="false" outlineLevel="0" collapsed="false">
      <c r="A1879" s="30" t="s">
        <v>3514</v>
      </c>
      <c r="B1879" s="30" t="s">
        <v>1465</v>
      </c>
      <c r="C1879" s="30" t="n">
        <v>40</v>
      </c>
      <c r="D1879" s="30" t="s">
        <v>486</v>
      </c>
      <c r="E1879" s="31" t="n">
        <v>45336</v>
      </c>
      <c r="F1879" s="30" t="s">
        <v>720</v>
      </c>
      <c r="G1879" s="31" t="n">
        <v>45337</v>
      </c>
      <c r="H1879" s="30" t="s">
        <v>123</v>
      </c>
      <c r="I1879" s="30" t="s">
        <v>304</v>
      </c>
      <c r="J1879" s="30" t="s">
        <v>418</v>
      </c>
      <c r="K1879" s="30" t="s">
        <v>138</v>
      </c>
      <c r="L1879" s="30" t="n">
        <v>20</v>
      </c>
      <c r="M1879" s="30" t="n">
        <v>19</v>
      </c>
      <c r="N1879" s="30" t="s">
        <v>127</v>
      </c>
      <c r="O1879" s="30" t="s">
        <v>139</v>
      </c>
      <c r="P1879" s="30" t="s">
        <v>129</v>
      </c>
      <c r="Q1879" s="32" t="n">
        <v>2134.74</v>
      </c>
      <c r="R1879" s="30" t="s">
        <v>130</v>
      </c>
      <c r="S1879" s="30" t="s">
        <v>223</v>
      </c>
      <c r="T1879" s="30" t="n">
        <v>3</v>
      </c>
    </row>
    <row r="1880" customFormat="false" ht="15" hidden="false" customHeight="false" outlineLevel="0" collapsed="false">
      <c r="A1880" s="27" t="s">
        <v>3515</v>
      </c>
      <c r="B1880" s="27" t="s">
        <v>3516</v>
      </c>
      <c r="C1880" s="27" t="n">
        <v>63</v>
      </c>
      <c r="D1880" s="27" t="s">
        <v>181</v>
      </c>
      <c r="E1880" s="28" t="n">
        <v>45379</v>
      </c>
      <c r="F1880" s="27" t="s">
        <v>756</v>
      </c>
      <c r="G1880" s="28" t="n">
        <v>45382</v>
      </c>
      <c r="H1880" s="27" t="s">
        <v>135</v>
      </c>
      <c r="I1880" s="27" t="s">
        <v>251</v>
      </c>
      <c r="J1880" s="27" t="s">
        <v>262</v>
      </c>
      <c r="K1880" s="27" t="s">
        <v>156</v>
      </c>
      <c r="L1880" s="27" t="n">
        <v>38</v>
      </c>
      <c r="M1880" s="27" t="n">
        <v>48</v>
      </c>
      <c r="N1880" s="27" t="s">
        <v>127</v>
      </c>
      <c r="O1880" s="27" t="s">
        <v>139</v>
      </c>
      <c r="P1880" s="27" t="s">
        <v>129</v>
      </c>
      <c r="Q1880" s="29" t="n">
        <v>3263.63</v>
      </c>
      <c r="R1880" s="27" t="s">
        <v>130</v>
      </c>
      <c r="S1880" s="27" t="s">
        <v>197</v>
      </c>
      <c r="T1880" s="27" t="n">
        <v>2</v>
      </c>
    </row>
    <row r="1881" customFormat="false" ht="15" hidden="false" customHeight="false" outlineLevel="0" collapsed="false">
      <c r="A1881" s="30" t="s">
        <v>3517</v>
      </c>
      <c r="B1881" s="30" t="s">
        <v>3518</v>
      </c>
      <c r="C1881" s="30" t="n">
        <v>14</v>
      </c>
      <c r="D1881" s="30" t="s">
        <v>181</v>
      </c>
      <c r="E1881" s="31" t="n">
        <v>45410</v>
      </c>
      <c r="F1881" s="30" t="s">
        <v>860</v>
      </c>
      <c r="G1881" s="31" t="n">
        <v>45414</v>
      </c>
      <c r="H1881" s="30" t="s">
        <v>236</v>
      </c>
      <c r="I1881" s="30" t="s">
        <v>237</v>
      </c>
      <c r="J1881" s="30" t="s">
        <v>287</v>
      </c>
      <c r="K1881" s="30" t="s">
        <v>126</v>
      </c>
      <c r="L1881" s="30" t="n">
        <v>7</v>
      </c>
      <c r="M1881" s="30" t="n">
        <v>80</v>
      </c>
      <c r="N1881" s="30" t="s">
        <v>186</v>
      </c>
      <c r="O1881" s="30" t="s">
        <v>149</v>
      </c>
      <c r="P1881" s="30" t="s">
        <v>187</v>
      </c>
      <c r="Q1881" s="32" t="n">
        <v>7230.11</v>
      </c>
      <c r="R1881" s="30" t="s">
        <v>268</v>
      </c>
      <c r="S1881" s="30" t="s">
        <v>223</v>
      </c>
      <c r="T1881" s="30" t="n">
        <v>2</v>
      </c>
    </row>
    <row r="1882" customFormat="false" ht="15" hidden="false" customHeight="false" outlineLevel="0" collapsed="false">
      <c r="A1882" s="27" t="s">
        <v>3519</v>
      </c>
      <c r="B1882" s="27" t="s">
        <v>3520</v>
      </c>
      <c r="C1882" s="27" t="n">
        <v>27</v>
      </c>
      <c r="D1882" s="27" t="s">
        <v>181</v>
      </c>
      <c r="E1882" s="28" t="n">
        <v>45412</v>
      </c>
      <c r="F1882" s="27" t="s">
        <v>1436</v>
      </c>
      <c r="G1882" s="28" t="n">
        <v>45413</v>
      </c>
      <c r="H1882" s="27" t="s">
        <v>168</v>
      </c>
      <c r="I1882" s="27" t="s">
        <v>169</v>
      </c>
      <c r="J1882" s="27" t="s">
        <v>441</v>
      </c>
      <c r="K1882" s="27" t="s">
        <v>156</v>
      </c>
      <c r="L1882" s="27" t="n">
        <v>27</v>
      </c>
      <c r="M1882" s="27" t="n">
        <v>55</v>
      </c>
      <c r="N1882" s="27" t="s">
        <v>127</v>
      </c>
      <c r="O1882" s="27" t="s">
        <v>171</v>
      </c>
      <c r="P1882" s="27" t="s">
        <v>140</v>
      </c>
      <c r="Q1882" s="29" t="n">
        <v>3115.74</v>
      </c>
      <c r="R1882" s="27" t="s">
        <v>130</v>
      </c>
      <c r="S1882" s="27" t="s">
        <v>131</v>
      </c>
      <c r="T1882" s="27" t="n">
        <v>5</v>
      </c>
    </row>
    <row r="1883" customFormat="false" ht="15" hidden="false" customHeight="false" outlineLevel="0" collapsed="false">
      <c r="A1883" s="30" t="s">
        <v>3521</v>
      </c>
      <c r="B1883" s="30" t="s">
        <v>3522</v>
      </c>
      <c r="C1883" s="30" t="n">
        <v>16</v>
      </c>
      <c r="D1883" s="30" t="s">
        <v>181</v>
      </c>
      <c r="E1883" s="31" t="n">
        <v>45584</v>
      </c>
      <c r="F1883" s="30" t="s">
        <v>621</v>
      </c>
      <c r="G1883" s="31" t="n">
        <v>45587</v>
      </c>
      <c r="H1883" s="30" t="s">
        <v>236</v>
      </c>
      <c r="I1883" s="30" t="s">
        <v>323</v>
      </c>
      <c r="J1883" s="30" t="s">
        <v>455</v>
      </c>
      <c r="K1883" s="30" t="s">
        <v>126</v>
      </c>
      <c r="L1883" s="30" t="n">
        <v>25</v>
      </c>
      <c r="M1883" s="30" t="n">
        <v>60</v>
      </c>
      <c r="N1883" s="30" t="s">
        <v>186</v>
      </c>
      <c r="O1883" s="30" t="s">
        <v>139</v>
      </c>
      <c r="P1883" s="30" t="s">
        <v>187</v>
      </c>
      <c r="Q1883" s="32" t="n">
        <v>7741.93</v>
      </c>
      <c r="R1883" s="30" t="s">
        <v>130</v>
      </c>
      <c r="S1883" s="30" t="s">
        <v>223</v>
      </c>
      <c r="T1883" s="30" t="n">
        <v>3</v>
      </c>
    </row>
    <row r="1884" customFormat="false" ht="15" hidden="false" customHeight="false" outlineLevel="0" collapsed="false">
      <c r="A1884" s="27" t="s">
        <v>3523</v>
      </c>
      <c r="B1884" s="27" t="s">
        <v>3524</v>
      </c>
      <c r="C1884" s="27" t="n">
        <v>63</v>
      </c>
      <c r="D1884" s="27" t="s">
        <v>144</v>
      </c>
      <c r="E1884" s="28" t="n">
        <v>45353</v>
      </c>
      <c r="F1884" s="27" t="s">
        <v>398</v>
      </c>
      <c r="G1884" s="28" t="n">
        <v>45354</v>
      </c>
      <c r="H1884" s="27" t="s">
        <v>206</v>
      </c>
      <c r="I1884" s="27" t="s">
        <v>207</v>
      </c>
      <c r="J1884" s="27" t="s">
        <v>593</v>
      </c>
      <c r="K1884" s="27" t="s">
        <v>156</v>
      </c>
      <c r="L1884" s="27" t="n">
        <v>65</v>
      </c>
      <c r="M1884" s="27" t="n">
        <v>79</v>
      </c>
      <c r="N1884" s="27" t="s">
        <v>186</v>
      </c>
      <c r="O1884" s="27"/>
      <c r="P1884" s="27" t="s">
        <v>187</v>
      </c>
      <c r="Q1884" s="29" t="n">
        <v>4894.27</v>
      </c>
      <c r="R1884" s="27" t="s">
        <v>172</v>
      </c>
      <c r="S1884" s="27" t="s">
        <v>192</v>
      </c>
      <c r="T1884" s="27" t="n">
        <v>3</v>
      </c>
    </row>
    <row r="1885" customFormat="false" ht="15" hidden="false" customHeight="false" outlineLevel="0" collapsed="false">
      <c r="A1885" s="30" t="s">
        <v>3525</v>
      </c>
      <c r="B1885" s="30" t="s">
        <v>3526</v>
      </c>
      <c r="C1885" s="30" t="n">
        <v>62</v>
      </c>
      <c r="D1885" s="30" t="s">
        <v>181</v>
      </c>
      <c r="E1885" s="31" t="n">
        <v>45586</v>
      </c>
      <c r="F1885" s="30" t="s">
        <v>1026</v>
      </c>
      <c r="G1885" s="31" t="n">
        <v>45588</v>
      </c>
      <c r="H1885" s="30" t="s">
        <v>236</v>
      </c>
      <c r="I1885" s="30" t="s">
        <v>266</v>
      </c>
      <c r="J1885" s="30" t="s">
        <v>287</v>
      </c>
      <c r="K1885" s="30" t="s">
        <v>126</v>
      </c>
      <c r="L1885" s="30" t="n">
        <v>29</v>
      </c>
      <c r="M1885" s="30" t="n">
        <v>70</v>
      </c>
      <c r="N1885" s="30" t="s">
        <v>186</v>
      </c>
      <c r="O1885" s="30" t="s">
        <v>149</v>
      </c>
      <c r="P1885" s="30" t="s">
        <v>140</v>
      </c>
      <c r="Q1885" s="32" t="n">
        <v>7495.97</v>
      </c>
      <c r="R1885" s="30" t="s">
        <v>130</v>
      </c>
      <c r="S1885" s="30" t="s">
        <v>141</v>
      </c>
      <c r="T1885" s="30" t="n">
        <v>3</v>
      </c>
    </row>
    <row r="1886" customFormat="false" ht="15" hidden="false" customHeight="false" outlineLevel="0" collapsed="false">
      <c r="A1886" s="27" t="s">
        <v>3527</v>
      </c>
      <c r="B1886" s="27" t="s">
        <v>1645</v>
      </c>
      <c r="C1886" s="27" t="n">
        <v>19</v>
      </c>
      <c r="D1886" s="27" t="s">
        <v>181</v>
      </c>
      <c r="E1886" s="28" t="n">
        <v>45531</v>
      </c>
      <c r="F1886" s="27" t="s">
        <v>160</v>
      </c>
      <c r="G1886" s="28" t="n">
        <v>45537</v>
      </c>
      <c r="H1886" s="27" t="s">
        <v>135</v>
      </c>
      <c r="I1886" s="27" t="s">
        <v>278</v>
      </c>
      <c r="J1886" s="27" t="s">
        <v>252</v>
      </c>
      <c r="K1886" s="27" t="s">
        <v>126</v>
      </c>
      <c r="L1886" s="27" t="n">
        <v>43</v>
      </c>
      <c r="M1886" s="27" t="n">
        <v>103</v>
      </c>
      <c r="N1886" s="27" t="s">
        <v>127</v>
      </c>
      <c r="O1886" s="27" t="s">
        <v>139</v>
      </c>
      <c r="P1886" s="27" t="s">
        <v>187</v>
      </c>
      <c r="Q1886" s="29" t="n">
        <v>8162.66</v>
      </c>
      <c r="R1886" s="27" t="s">
        <v>130</v>
      </c>
      <c r="S1886" s="27" t="s">
        <v>223</v>
      </c>
      <c r="T1886" s="27" t="n">
        <v>5</v>
      </c>
    </row>
    <row r="1887" customFormat="false" ht="15" hidden="false" customHeight="false" outlineLevel="0" collapsed="false">
      <c r="A1887" s="30" t="s">
        <v>3528</v>
      </c>
      <c r="B1887" s="30" t="s">
        <v>3529</v>
      </c>
      <c r="C1887" s="30" t="n">
        <v>55</v>
      </c>
      <c r="D1887" s="30" t="s">
        <v>144</v>
      </c>
      <c r="E1887" s="31" t="n">
        <v>45577</v>
      </c>
      <c r="F1887" s="30" t="s">
        <v>791</v>
      </c>
      <c r="G1887" s="31" t="n">
        <v>45577</v>
      </c>
      <c r="H1887" s="30" t="s">
        <v>236</v>
      </c>
      <c r="I1887" s="30" t="s">
        <v>323</v>
      </c>
      <c r="J1887" s="30" t="s">
        <v>238</v>
      </c>
      <c r="K1887" s="30" t="s">
        <v>156</v>
      </c>
      <c r="L1887" s="30" t="n">
        <v>63</v>
      </c>
      <c r="M1887" s="30" t="n">
        <v>45</v>
      </c>
      <c r="N1887" s="30" t="s">
        <v>127</v>
      </c>
      <c r="O1887" s="30" t="s">
        <v>149</v>
      </c>
      <c r="P1887" s="30" t="s">
        <v>129</v>
      </c>
      <c r="Q1887" s="32" t="n">
        <v>3216.73</v>
      </c>
      <c r="R1887" s="30" t="s">
        <v>130</v>
      </c>
      <c r="S1887" s="30" t="s">
        <v>197</v>
      </c>
      <c r="T1887" s="30" t="n">
        <v>5</v>
      </c>
    </row>
    <row r="1888" customFormat="false" ht="15" hidden="false" customHeight="false" outlineLevel="0" collapsed="false">
      <c r="A1888" s="27" t="s">
        <v>3530</v>
      </c>
      <c r="B1888" s="27" t="s">
        <v>2250</v>
      </c>
      <c r="C1888" s="27" t="n">
        <v>40</v>
      </c>
      <c r="D1888" s="27" t="s">
        <v>607</v>
      </c>
      <c r="E1888" s="28" t="n">
        <v>45453</v>
      </c>
      <c r="F1888" s="27" t="s">
        <v>994</v>
      </c>
      <c r="G1888" s="28" t="n">
        <v>45461</v>
      </c>
      <c r="H1888" s="27" t="s">
        <v>168</v>
      </c>
      <c r="I1888" s="27" t="s">
        <v>169</v>
      </c>
      <c r="J1888" s="27" t="s">
        <v>170</v>
      </c>
      <c r="K1888" s="27" t="s">
        <v>202</v>
      </c>
      <c r="L1888" s="27" t="n">
        <v>13</v>
      </c>
      <c r="M1888" s="27" t="n">
        <v>213</v>
      </c>
      <c r="N1888" s="27" t="s">
        <v>186</v>
      </c>
      <c r="O1888" s="27" t="s">
        <v>128</v>
      </c>
      <c r="P1888" s="27" t="s">
        <v>187</v>
      </c>
      <c r="Q1888" s="29" t="n">
        <v>19517.64</v>
      </c>
      <c r="R1888" s="27" t="s">
        <v>172</v>
      </c>
      <c r="S1888" s="27" t="s">
        <v>335</v>
      </c>
      <c r="T1888" s="27" t="n">
        <v>3</v>
      </c>
    </row>
    <row r="1889" customFormat="false" ht="15" hidden="false" customHeight="false" outlineLevel="0" collapsed="false">
      <c r="A1889" s="30" t="s">
        <v>3531</v>
      </c>
      <c r="B1889" s="30" t="s">
        <v>2122</v>
      </c>
      <c r="C1889" s="30" t="n">
        <v>26</v>
      </c>
      <c r="D1889" s="30" t="s">
        <v>181</v>
      </c>
      <c r="E1889" s="31" t="n">
        <v>45594</v>
      </c>
      <c r="F1889" s="30" t="s">
        <v>823</v>
      </c>
      <c r="G1889" s="31" t="n">
        <v>45597</v>
      </c>
      <c r="H1889" s="30" t="s">
        <v>206</v>
      </c>
      <c r="I1889" s="30" t="s">
        <v>232</v>
      </c>
      <c r="J1889" s="30" t="s">
        <v>469</v>
      </c>
      <c r="K1889" s="30" t="s">
        <v>156</v>
      </c>
      <c r="L1889" s="30" t="n">
        <v>42</v>
      </c>
      <c r="M1889" s="30" t="n">
        <v>60</v>
      </c>
      <c r="N1889" s="30" t="s">
        <v>127</v>
      </c>
      <c r="O1889" s="30" t="s">
        <v>128</v>
      </c>
      <c r="P1889" s="30" t="s">
        <v>140</v>
      </c>
      <c r="Q1889" s="32" t="n">
        <v>3238.42</v>
      </c>
      <c r="R1889" s="30" t="s">
        <v>130</v>
      </c>
      <c r="S1889" s="30" t="s">
        <v>335</v>
      </c>
      <c r="T1889" s="30" t="n">
        <v>5</v>
      </c>
    </row>
    <row r="1890" customFormat="false" ht="15" hidden="false" customHeight="false" outlineLevel="0" collapsed="false">
      <c r="A1890" s="27" t="s">
        <v>3532</v>
      </c>
      <c r="B1890" s="27" t="s">
        <v>578</v>
      </c>
      <c r="C1890" s="27" t="n">
        <v>63</v>
      </c>
      <c r="D1890" s="27" t="s">
        <v>121</v>
      </c>
      <c r="E1890" s="28" t="n">
        <v>45461</v>
      </c>
      <c r="F1890" s="27" t="s">
        <v>1020</v>
      </c>
      <c r="G1890" s="28" t="n">
        <v>45462</v>
      </c>
      <c r="H1890" s="27" t="s">
        <v>161</v>
      </c>
      <c r="I1890" s="27" t="s">
        <v>320</v>
      </c>
      <c r="J1890" s="27" t="s">
        <v>426</v>
      </c>
      <c r="K1890" s="27" t="s">
        <v>138</v>
      </c>
      <c r="L1890" s="27" t="n">
        <v>77</v>
      </c>
      <c r="M1890" s="27" t="n">
        <v>20</v>
      </c>
      <c r="N1890" s="27" t="s">
        <v>127</v>
      </c>
      <c r="O1890" s="27" t="s">
        <v>149</v>
      </c>
      <c r="P1890" s="27" t="s">
        <v>187</v>
      </c>
      <c r="Q1890" s="29" t="n">
        <v>620.89</v>
      </c>
      <c r="R1890" s="27" t="s">
        <v>130</v>
      </c>
      <c r="S1890" s="27" t="s">
        <v>164</v>
      </c>
      <c r="T1890" s="27" t="n">
        <v>4</v>
      </c>
    </row>
    <row r="1891" customFormat="false" ht="15" hidden="false" customHeight="false" outlineLevel="0" collapsed="false">
      <c r="A1891" s="30" t="s">
        <v>3533</v>
      </c>
      <c r="B1891" s="30" t="s">
        <v>3160</v>
      </c>
      <c r="C1891" s="30" t="n">
        <v>37</v>
      </c>
      <c r="D1891" s="30" t="s">
        <v>701</v>
      </c>
      <c r="E1891" s="31" t="n">
        <v>45519</v>
      </c>
      <c r="F1891" s="30" t="s">
        <v>134</v>
      </c>
      <c r="G1891" s="31" t="n">
        <v>45519</v>
      </c>
      <c r="H1891" s="30" t="s">
        <v>123</v>
      </c>
      <c r="I1891" s="30" t="s">
        <v>155</v>
      </c>
      <c r="J1891" s="30" t="s">
        <v>227</v>
      </c>
      <c r="K1891" s="30" t="s">
        <v>138</v>
      </c>
      <c r="L1891" s="30" t="n">
        <v>44</v>
      </c>
      <c r="M1891" s="30" t="n">
        <v>26</v>
      </c>
      <c r="N1891" s="30" t="s">
        <v>127</v>
      </c>
      <c r="O1891" s="30" t="s">
        <v>139</v>
      </c>
      <c r="P1891" s="30" t="s">
        <v>129</v>
      </c>
      <c r="Q1891" s="32" t="n">
        <v>1613.36</v>
      </c>
      <c r="R1891" s="30" t="s">
        <v>130</v>
      </c>
      <c r="S1891" s="30" t="s">
        <v>141</v>
      </c>
      <c r="T1891" s="30" t="n">
        <v>3</v>
      </c>
    </row>
    <row r="1892" customFormat="false" ht="15" hidden="false" customHeight="false" outlineLevel="0" collapsed="false">
      <c r="A1892" s="27" t="s">
        <v>3534</v>
      </c>
      <c r="B1892" s="27" t="s">
        <v>3144</v>
      </c>
      <c r="C1892" s="27" t="n">
        <v>49</v>
      </c>
      <c r="D1892" s="27" t="s">
        <v>121</v>
      </c>
      <c r="E1892" s="28" t="n">
        <v>45451</v>
      </c>
      <c r="F1892" s="27" t="s">
        <v>374</v>
      </c>
      <c r="G1892" s="28" t="n">
        <v>45451</v>
      </c>
      <c r="H1892" s="27" t="s">
        <v>161</v>
      </c>
      <c r="I1892" s="27" t="s">
        <v>320</v>
      </c>
      <c r="J1892" s="27" t="s">
        <v>163</v>
      </c>
      <c r="K1892" s="27" t="s">
        <v>138</v>
      </c>
      <c r="L1892" s="27" t="n">
        <v>39</v>
      </c>
      <c r="M1892" s="27" t="n">
        <v>17</v>
      </c>
      <c r="N1892" s="27" t="s">
        <v>127</v>
      </c>
      <c r="O1892" s="27" t="s">
        <v>139</v>
      </c>
      <c r="P1892" s="27" t="s">
        <v>187</v>
      </c>
      <c r="Q1892" s="29" t="n">
        <v>1873.74</v>
      </c>
      <c r="R1892" s="27" t="s">
        <v>130</v>
      </c>
      <c r="S1892" s="27" t="s">
        <v>627</v>
      </c>
      <c r="T1892" s="27" t="n">
        <v>5</v>
      </c>
    </row>
    <row r="1893" customFormat="false" ht="15" hidden="false" customHeight="false" outlineLevel="0" collapsed="false">
      <c r="A1893" s="30" t="s">
        <v>3535</v>
      </c>
      <c r="B1893" s="30" t="s">
        <v>1305</v>
      </c>
      <c r="C1893" s="30" t="n">
        <v>37</v>
      </c>
      <c r="D1893" s="30" t="s">
        <v>121</v>
      </c>
      <c r="E1893" s="31" t="n">
        <v>45409</v>
      </c>
      <c r="F1893" s="30" t="s">
        <v>927</v>
      </c>
      <c r="G1893" s="31" t="n">
        <v>45410</v>
      </c>
      <c r="H1893" s="30" t="s">
        <v>135</v>
      </c>
      <c r="I1893" s="30" t="s">
        <v>278</v>
      </c>
      <c r="J1893" s="30" t="s">
        <v>137</v>
      </c>
      <c r="K1893" s="30" t="s">
        <v>138</v>
      </c>
      <c r="L1893" s="30" t="n">
        <v>69</v>
      </c>
      <c r="M1893" s="30" t="n">
        <v>42</v>
      </c>
      <c r="N1893" s="30" t="s">
        <v>127</v>
      </c>
      <c r="O1893" s="30" t="s">
        <v>128</v>
      </c>
      <c r="P1893" s="30" t="s">
        <v>150</v>
      </c>
      <c r="Q1893" s="32" t="n">
        <v>2877.41</v>
      </c>
      <c r="R1893" s="30" t="s">
        <v>130</v>
      </c>
      <c r="S1893" s="30" t="s">
        <v>151</v>
      </c>
      <c r="T1893" s="30"/>
    </row>
    <row r="1894" customFormat="false" ht="15" hidden="false" customHeight="false" outlineLevel="0" collapsed="false">
      <c r="A1894" s="27" t="s">
        <v>3536</v>
      </c>
      <c r="B1894" s="27" t="s">
        <v>3461</v>
      </c>
      <c r="C1894" s="27" t="n">
        <v>45</v>
      </c>
      <c r="D1894" s="27" t="s">
        <v>181</v>
      </c>
      <c r="E1894" s="28" t="n">
        <v>45297</v>
      </c>
      <c r="F1894" s="27" t="s">
        <v>1602</v>
      </c>
      <c r="G1894" s="28" t="n">
        <v>45303</v>
      </c>
      <c r="H1894" s="27" t="s">
        <v>168</v>
      </c>
      <c r="I1894" s="27" t="s">
        <v>196</v>
      </c>
      <c r="J1894" s="27" t="s">
        <v>441</v>
      </c>
      <c r="K1894" s="27" t="s">
        <v>126</v>
      </c>
      <c r="L1894" s="27" t="n">
        <v>38</v>
      </c>
      <c r="M1894" s="27" t="n">
        <v>66</v>
      </c>
      <c r="N1894" s="27" t="s">
        <v>186</v>
      </c>
      <c r="O1894" s="27" t="s">
        <v>128</v>
      </c>
      <c r="P1894" s="27" t="s">
        <v>187</v>
      </c>
      <c r="Q1894" s="29" t="n">
        <v>7765.87</v>
      </c>
      <c r="R1894" s="27" t="s">
        <v>130</v>
      </c>
      <c r="S1894" s="27" t="s">
        <v>151</v>
      </c>
      <c r="T1894" s="27" t="n">
        <v>4</v>
      </c>
    </row>
    <row r="1895" customFormat="false" ht="15" hidden="false" customHeight="false" outlineLevel="0" collapsed="false">
      <c r="A1895" s="30" t="s">
        <v>3537</v>
      </c>
      <c r="B1895" s="30" t="s">
        <v>2319</v>
      </c>
      <c r="C1895" s="30" t="n">
        <v>0</v>
      </c>
      <c r="D1895" s="30" t="s">
        <v>313</v>
      </c>
      <c r="E1895" s="31" t="n">
        <v>45465</v>
      </c>
      <c r="F1895" s="30" t="s">
        <v>762</v>
      </c>
      <c r="G1895" s="31" t="n">
        <v>45469</v>
      </c>
      <c r="H1895" s="30" t="s">
        <v>123</v>
      </c>
      <c r="I1895" s="30" t="s">
        <v>304</v>
      </c>
      <c r="J1895" s="30" t="s">
        <v>305</v>
      </c>
      <c r="K1895" s="30" t="s">
        <v>126</v>
      </c>
      <c r="L1895" s="30" t="n">
        <v>43</v>
      </c>
      <c r="M1895" s="30" t="n">
        <v>100</v>
      </c>
      <c r="N1895" s="30" t="s">
        <v>186</v>
      </c>
      <c r="O1895" s="30" t="s">
        <v>128</v>
      </c>
      <c r="P1895" s="30" t="s">
        <v>140</v>
      </c>
      <c r="Q1895" s="32" t="n">
        <v>8948.8</v>
      </c>
      <c r="R1895" s="30" t="s">
        <v>130</v>
      </c>
      <c r="S1895" s="30" t="s">
        <v>157</v>
      </c>
      <c r="T1895" s="30" t="n">
        <v>3</v>
      </c>
    </row>
    <row r="1896" customFormat="false" ht="15" hidden="false" customHeight="false" outlineLevel="0" collapsed="false">
      <c r="A1896" s="27" t="s">
        <v>3538</v>
      </c>
      <c r="B1896" s="27" t="s">
        <v>850</v>
      </c>
      <c r="C1896" s="27" t="n">
        <v>44</v>
      </c>
      <c r="D1896" s="27" t="s">
        <v>181</v>
      </c>
      <c r="E1896" s="28" t="n">
        <v>45421</v>
      </c>
      <c r="F1896" s="27" t="s">
        <v>134</v>
      </c>
      <c r="G1896" s="28" t="n">
        <v>45424</v>
      </c>
      <c r="H1896" s="27" t="s">
        <v>206</v>
      </c>
      <c r="I1896" s="27" t="s">
        <v>300</v>
      </c>
      <c r="J1896" s="27" t="s">
        <v>233</v>
      </c>
      <c r="K1896" s="27" t="s">
        <v>156</v>
      </c>
      <c r="L1896" s="27" t="n">
        <v>31</v>
      </c>
      <c r="M1896" s="27" t="n">
        <v>43</v>
      </c>
      <c r="N1896" s="27" t="s">
        <v>127</v>
      </c>
      <c r="O1896" s="27" t="s">
        <v>171</v>
      </c>
      <c r="P1896" s="27" t="s">
        <v>129</v>
      </c>
      <c r="Q1896" s="29" t="n">
        <v>3813.97</v>
      </c>
      <c r="R1896" s="27" t="s">
        <v>130</v>
      </c>
      <c r="S1896" s="27" t="s">
        <v>151</v>
      </c>
      <c r="T1896" s="27" t="n">
        <v>5</v>
      </c>
    </row>
    <row r="1897" customFormat="false" ht="15" hidden="false" customHeight="false" outlineLevel="0" collapsed="false">
      <c r="A1897" s="30" t="s">
        <v>3539</v>
      </c>
      <c r="B1897" s="30" t="s">
        <v>3540</v>
      </c>
      <c r="C1897" s="30" t="n">
        <v>37</v>
      </c>
      <c r="D1897" s="30" t="s">
        <v>181</v>
      </c>
      <c r="E1897" s="31" t="n">
        <v>45563</v>
      </c>
      <c r="F1897" s="30" t="s">
        <v>1623</v>
      </c>
      <c r="G1897" s="31" t="n">
        <v>45564</v>
      </c>
      <c r="H1897" s="30" t="s">
        <v>135</v>
      </c>
      <c r="I1897" s="30" t="s">
        <v>136</v>
      </c>
      <c r="J1897" s="30" t="s">
        <v>618</v>
      </c>
      <c r="K1897" s="30" t="s">
        <v>156</v>
      </c>
      <c r="L1897" s="30" t="n">
        <v>69</v>
      </c>
      <c r="M1897" s="30" t="n">
        <v>80</v>
      </c>
      <c r="N1897" s="30" t="s">
        <v>127</v>
      </c>
      <c r="O1897" s="30" t="s">
        <v>128</v>
      </c>
      <c r="P1897" s="30" t="s">
        <v>150</v>
      </c>
      <c r="Q1897" s="32" t="n">
        <v>3984.99</v>
      </c>
      <c r="R1897" s="30" t="s">
        <v>130</v>
      </c>
      <c r="S1897" s="30" t="s">
        <v>223</v>
      </c>
      <c r="T1897" s="30" t="n">
        <v>3</v>
      </c>
    </row>
    <row r="1898" customFormat="false" ht="15" hidden="false" customHeight="false" outlineLevel="0" collapsed="false">
      <c r="A1898" s="27" t="s">
        <v>3541</v>
      </c>
      <c r="B1898" s="27" t="s">
        <v>3542</v>
      </c>
      <c r="C1898" s="27" t="n">
        <v>58</v>
      </c>
      <c r="D1898" s="27" t="s">
        <v>144</v>
      </c>
      <c r="E1898" s="28" t="n">
        <v>45450</v>
      </c>
      <c r="F1898" s="27" t="s">
        <v>167</v>
      </c>
      <c r="G1898" s="28" t="n">
        <v>45452</v>
      </c>
      <c r="H1898" s="27" t="s">
        <v>183</v>
      </c>
      <c r="I1898" s="27" t="s">
        <v>212</v>
      </c>
      <c r="J1898" s="27" t="s">
        <v>213</v>
      </c>
      <c r="K1898" s="27" t="s">
        <v>156</v>
      </c>
      <c r="L1898" s="27" t="n">
        <v>73</v>
      </c>
      <c r="M1898" s="27" t="n">
        <v>58</v>
      </c>
      <c r="N1898" s="27" t="s">
        <v>127</v>
      </c>
      <c r="O1898" s="27" t="s">
        <v>139</v>
      </c>
      <c r="P1898" s="27" t="s">
        <v>140</v>
      </c>
      <c r="Q1898" s="29" t="n">
        <v>4745.53</v>
      </c>
      <c r="R1898" s="27" t="s">
        <v>130</v>
      </c>
      <c r="S1898" s="27" t="s">
        <v>164</v>
      </c>
      <c r="T1898" s="27" t="n">
        <v>3</v>
      </c>
    </row>
    <row r="1899" customFormat="false" ht="15" hidden="false" customHeight="false" outlineLevel="0" collapsed="false">
      <c r="A1899" s="30" t="s">
        <v>3543</v>
      </c>
      <c r="B1899" s="30" t="s">
        <v>3544</v>
      </c>
      <c r="C1899" s="30" t="n">
        <v>0</v>
      </c>
      <c r="D1899" s="30" t="s">
        <v>181</v>
      </c>
      <c r="E1899" s="31" t="n">
        <v>45335</v>
      </c>
      <c r="F1899" s="30" t="s">
        <v>860</v>
      </c>
      <c r="G1899" s="31" t="n">
        <v>45336</v>
      </c>
      <c r="H1899" s="30" t="s">
        <v>123</v>
      </c>
      <c r="I1899" s="30" t="s">
        <v>304</v>
      </c>
      <c r="J1899" s="30" t="s">
        <v>418</v>
      </c>
      <c r="K1899" s="30" t="s">
        <v>138</v>
      </c>
      <c r="L1899" s="30" t="n">
        <v>69</v>
      </c>
      <c r="M1899" s="30" t="n">
        <v>30</v>
      </c>
      <c r="N1899" s="30" t="s">
        <v>186</v>
      </c>
      <c r="O1899" s="30" t="s">
        <v>149</v>
      </c>
      <c r="P1899" s="30" t="s">
        <v>129</v>
      </c>
      <c r="Q1899" s="32" t="n">
        <v>1111.78</v>
      </c>
      <c r="R1899" s="30" t="s">
        <v>130</v>
      </c>
      <c r="S1899" s="30" t="s">
        <v>192</v>
      </c>
      <c r="T1899" s="30" t="n">
        <v>3</v>
      </c>
    </row>
    <row r="1900" customFormat="false" ht="15" hidden="false" customHeight="false" outlineLevel="0" collapsed="false">
      <c r="A1900" s="27" t="s">
        <v>3545</v>
      </c>
      <c r="B1900" s="27" t="s">
        <v>3327</v>
      </c>
      <c r="C1900" s="27" t="n">
        <v>28</v>
      </c>
      <c r="D1900" s="27" t="s">
        <v>181</v>
      </c>
      <c r="E1900" s="28" t="n">
        <v>45537</v>
      </c>
      <c r="F1900" s="27" t="s">
        <v>579</v>
      </c>
      <c r="G1900" s="28" t="n">
        <v>45539</v>
      </c>
      <c r="H1900" s="27" t="s">
        <v>146</v>
      </c>
      <c r="I1900" s="27" t="s">
        <v>309</v>
      </c>
      <c r="J1900" s="27" t="s">
        <v>222</v>
      </c>
      <c r="K1900" s="27" t="s">
        <v>156</v>
      </c>
      <c r="L1900" s="27" t="n">
        <v>34</v>
      </c>
      <c r="M1900" s="27" t="n">
        <v>90</v>
      </c>
      <c r="N1900" s="27" t="s">
        <v>186</v>
      </c>
      <c r="O1900" s="27" t="s">
        <v>171</v>
      </c>
      <c r="P1900" s="27" t="s">
        <v>150</v>
      </c>
      <c r="Q1900" s="29" t="n">
        <v>4375.47</v>
      </c>
      <c r="R1900" s="27" t="s">
        <v>130</v>
      </c>
      <c r="S1900" s="27" t="s">
        <v>223</v>
      </c>
      <c r="T1900" s="27" t="n">
        <v>3</v>
      </c>
    </row>
    <row r="1901" customFormat="false" ht="15" hidden="false" customHeight="false" outlineLevel="0" collapsed="false">
      <c r="A1901" s="30" t="s">
        <v>3546</v>
      </c>
      <c r="B1901" s="30" t="s">
        <v>589</v>
      </c>
      <c r="C1901" s="30" t="n">
        <v>34</v>
      </c>
      <c r="D1901" s="30" t="s">
        <v>566</v>
      </c>
      <c r="E1901" s="31" t="n">
        <v>45465</v>
      </c>
      <c r="F1901" s="30" t="s">
        <v>1462</v>
      </c>
      <c r="G1901" s="31" t="n">
        <v>45466</v>
      </c>
      <c r="H1901" s="30" t="s">
        <v>217</v>
      </c>
      <c r="I1901" s="30" t="s">
        <v>344</v>
      </c>
      <c r="J1901" s="30" t="s">
        <v>388</v>
      </c>
      <c r="K1901" s="30" t="s">
        <v>126</v>
      </c>
      <c r="L1901" s="30" t="n">
        <v>23</v>
      </c>
      <c r="M1901" s="30" t="n">
        <v>79</v>
      </c>
      <c r="N1901" s="30" t="s">
        <v>186</v>
      </c>
      <c r="O1901" s="30" t="s">
        <v>149</v>
      </c>
      <c r="P1901" s="30" t="s">
        <v>150</v>
      </c>
      <c r="Q1901" s="32" t="n">
        <v>6713.02</v>
      </c>
      <c r="R1901" s="30" t="s">
        <v>130</v>
      </c>
      <c r="S1901" s="30" t="s">
        <v>178</v>
      </c>
      <c r="T1901" s="30" t="n">
        <v>3</v>
      </c>
    </row>
    <row r="1902" customFormat="false" ht="15" hidden="false" customHeight="false" outlineLevel="0" collapsed="false">
      <c r="A1902" s="27" t="s">
        <v>3547</v>
      </c>
      <c r="B1902" s="27" t="s">
        <v>2281</v>
      </c>
      <c r="C1902" s="27" t="n">
        <v>43</v>
      </c>
      <c r="D1902" s="27" t="s">
        <v>181</v>
      </c>
      <c r="E1902" s="28" t="n">
        <v>45295</v>
      </c>
      <c r="F1902" s="27" t="s">
        <v>2058</v>
      </c>
      <c r="G1902" s="28" t="n">
        <v>45301</v>
      </c>
      <c r="H1902" s="27" t="s">
        <v>183</v>
      </c>
      <c r="I1902" s="27" t="s">
        <v>430</v>
      </c>
      <c r="J1902" s="27" t="s">
        <v>411</v>
      </c>
      <c r="K1902" s="27" t="s">
        <v>202</v>
      </c>
      <c r="L1902" s="27" t="n">
        <v>8</v>
      </c>
      <c r="M1902" s="27" t="n">
        <v>120</v>
      </c>
      <c r="N1902" s="27" t="s">
        <v>186</v>
      </c>
      <c r="O1902" s="27" t="s">
        <v>149</v>
      </c>
      <c r="P1902" s="27" t="s">
        <v>187</v>
      </c>
      <c r="Q1902" s="29" t="n">
        <v>17282.34</v>
      </c>
      <c r="R1902" s="27" t="s">
        <v>172</v>
      </c>
      <c r="S1902" s="27" t="s">
        <v>192</v>
      </c>
      <c r="T1902" s="27" t="n">
        <v>1</v>
      </c>
    </row>
    <row r="1903" customFormat="false" ht="15" hidden="false" customHeight="false" outlineLevel="0" collapsed="false">
      <c r="A1903" s="30" t="s">
        <v>3548</v>
      </c>
      <c r="B1903" s="30" t="s">
        <v>1658</v>
      </c>
      <c r="C1903" s="30" t="n">
        <v>46</v>
      </c>
      <c r="D1903" s="30" t="s">
        <v>121</v>
      </c>
      <c r="E1903" s="31" t="n">
        <v>45368</v>
      </c>
      <c r="F1903" s="30" t="s">
        <v>840</v>
      </c>
      <c r="G1903" s="31" t="n">
        <v>45374</v>
      </c>
      <c r="H1903" s="30" t="s">
        <v>206</v>
      </c>
      <c r="I1903" s="30" t="s">
        <v>207</v>
      </c>
      <c r="J1903" s="30" t="s">
        <v>593</v>
      </c>
      <c r="K1903" s="30" t="s">
        <v>126</v>
      </c>
      <c r="L1903" s="30" t="n">
        <v>32</v>
      </c>
      <c r="M1903" s="30" t="n">
        <v>54</v>
      </c>
      <c r="N1903" s="30" t="s">
        <v>186</v>
      </c>
      <c r="O1903" s="30" t="s">
        <v>171</v>
      </c>
      <c r="P1903" s="30" t="s">
        <v>187</v>
      </c>
      <c r="Q1903" s="32" t="n">
        <v>6322.71</v>
      </c>
      <c r="R1903" s="30" t="s">
        <v>172</v>
      </c>
      <c r="S1903" s="30" t="s">
        <v>141</v>
      </c>
      <c r="T1903" s="30" t="n">
        <v>3</v>
      </c>
    </row>
    <row r="1904" customFormat="false" ht="15" hidden="false" customHeight="false" outlineLevel="0" collapsed="false">
      <c r="A1904" s="27" t="s">
        <v>3549</v>
      </c>
      <c r="B1904" s="27" t="s">
        <v>2469</v>
      </c>
      <c r="C1904" s="27" t="n">
        <v>63</v>
      </c>
      <c r="D1904" s="27" t="s">
        <v>121</v>
      </c>
      <c r="E1904" s="28" t="n">
        <v>45471</v>
      </c>
      <c r="F1904" s="27" t="s">
        <v>356</v>
      </c>
      <c r="G1904" s="28" t="n">
        <v>45474</v>
      </c>
      <c r="H1904" s="27" t="s">
        <v>146</v>
      </c>
      <c r="I1904" s="27" t="s">
        <v>309</v>
      </c>
      <c r="J1904" s="27" t="s">
        <v>222</v>
      </c>
      <c r="K1904" s="27" t="s">
        <v>156</v>
      </c>
      <c r="L1904" s="27" t="n">
        <v>63</v>
      </c>
      <c r="M1904" s="27" t="n">
        <v>40</v>
      </c>
      <c r="N1904" s="27" t="s">
        <v>127</v>
      </c>
      <c r="O1904" s="27" t="s">
        <v>128</v>
      </c>
      <c r="P1904" s="27" t="s">
        <v>187</v>
      </c>
      <c r="Q1904" s="29" t="n">
        <v>2624.06</v>
      </c>
      <c r="R1904" s="27" t="s">
        <v>268</v>
      </c>
      <c r="S1904" s="27" t="s">
        <v>335</v>
      </c>
      <c r="T1904" s="27" t="n">
        <v>3</v>
      </c>
    </row>
    <row r="1905" customFormat="false" ht="15" hidden="false" customHeight="false" outlineLevel="0" collapsed="false">
      <c r="A1905" s="30" t="s">
        <v>3550</v>
      </c>
      <c r="B1905" s="30" t="s">
        <v>1547</v>
      </c>
      <c r="C1905" s="30" t="n">
        <v>44</v>
      </c>
      <c r="D1905" s="30" t="s">
        <v>121</v>
      </c>
      <c r="E1905" s="31" t="n">
        <v>45631</v>
      </c>
      <c r="F1905" s="30" t="s">
        <v>1399</v>
      </c>
      <c r="G1905" s="31" t="n">
        <v>45632</v>
      </c>
      <c r="H1905" s="30" t="s">
        <v>183</v>
      </c>
      <c r="I1905" s="30"/>
      <c r="J1905" s="30" t="s">
        <v>431</v>
      </c>
      <c r="K1905" s="30" t="s">
        <v>156</v>
      </c>
      <c r="L1905" s="30" t="n">
        <v>52</v>
      </c>
      <c r="M1905" s="30" t="n">
        <v>66</v>
      </c>
      <c r="N1905" s="30" t="s">
        <v>186</v>
      </c>
      <c r="O1905" s="30" t="s">
        <v>149</v>
      </c>
      <c r="P1905" s="30" t="s">
        <v>187</v>
      </c>
      <c r="Q1905" s="32" t="n">
        <v>4296.67</v>
      </c>
      <c r="R1905" s="30" t="s">
        <v>268</v>
      </c>
      <c r="S1905" s="30" t="s">
        <v>335</v>
      </c>
      <c r="T1905" s="30" t="n">
        <v>2</v>
      </c>
    </row>
    <row r="1906" customFormat="false" ht="15" hidden="false" customHeight="false" outlineLevel="0" collapsed="false">
      <c r="A1906" s="27" t="s">
        <v>3551</v>
      </c>
      <c r="B1906" s="27" t="s">
        <v>1483</v>
      </c>
      <c r="C1906" s="27" t="n">
        <v>37</v>
      </c>
      <c r="D1906" s="27" t="s">
        <v>121</v>
      </c>
      <c r="E1906" s="28" t="n">
        <v>45379</v>
      </c>
      <c r="F1906" s="27" t="s">
        <v>205</v>
      </c>
      <c r="G1906" s="28" t="n">
        <v>45381</v>
      </c>
      <c r="H1906" s="27" t="s">
        <v>161</v>
      </c>
      <c r="I1906" s="27" t="s">
        <v>538</v>
      </c>
      <c r="J1906" s="27" t="s">
        <v>163</v>
      </c>
      <c r="K1906" s="27" t="s">
        <v>156</v>
      </c>
      <c r="L1906" s="27" t="n">
        <v>39</v>
      </c>
      <c r="M1906" s="27" t="n">
        <v>85</v>
      </c>
      <c r="N1906" s="27" t="s">
        <v>127</v>
      </c>
      <c r="O1906" s="27" t="s">
        <v>139</v>
      </c>
      <c r="P1906" s="27" t="s">
        <v>129</v>
      </c>
      <c r="Q1906" s="29" t="n">
        <v>3625.77</v>
      </c>
      <c r="R1906" s="27" t="s">
        <v>172</v>
      </c>
      <c r="S1906" s="27" t="s">
        <v>131</v>
      </c>
      <c r="T1906" s="27" t="n">
        <v>2</v>
      </c>
    </row>
    <row r="1907" customFormat="false" ht="15" hidden="false" customHeight="false" outlineLevel="0" collapsed="false">
      <c r="A1907" s="30" t="s">
        <v>3552</v>
      </c>
      <c r="B1907" s="30" t="s">
        <v>2213</v>
      </c>
      <c r="C1907" s="30" t="n">
        <v>41</v>
      </c>
      <c r="D1907" s="30" t="s">
        <v>121</v>
      </c>
      <c r="E1907" s="31" t="n">
        <v>45409</v>
      </c>
      <c r="F1907" s="30" t="s">
        <v>1120</v>
      </c>
      <c r="G1907" s="31" t="n">
        <v>45411</v>
      </c>
      <c r="H1907" s="30" t="s">
        <v>123</v>
      </c>
      <c r="I1907" s="30" t="s">
        <v>124</v>
      </c>
      <c r="J1907" s="30" t="s">
        <v>508</v>
      </c>
      <c r="K1907" s="30" t="s">
        <v>126</v>
      </c>
      <c r="L1907" s="30" t="n">
        <v>30</v>
      </c>
      <c r="M1907" s="30" t="n">
        <v>139</v>
      </c>
      <c r="N1907" s="30" t="s">
        <v>186</v>
      </c>
      <c r="O1907" s="30" t="s">
        <v>128</v>
      </c>
      <c r="P1907" s="30" t="s">
        <v>140</v>
      </c>
      <c r="Q1907" s="32" t="n">
        <v>7761.55</v>
      </c>
      <c r="R1907" s="30" t="s">
        <v>172</v>
      </c>
      <c r="S1907" s="30" t="s">
        <v>432</v>
      </c>
      <c r="T1907" s="30" t="n">
        <v>3</v>
      </c>
    </row>
    <row r="1908" customFormat="false" ht="15" hidden="false" customHeight="false" outlineLevel="0" collapsed="false">
      <c r="A1908" s="27" t="s">
        <v>3553</v>
      </c>
      <c r="B1908" s="27" t="s">
        <v>1191</v>
      </c>
      <c r="C1908" s="27" t="n">
        <v>14</v>
      </c>
      <c r="D1908" s="27" t="s">
        <v>181</v>
      </c>
      <c r="E1908" s="28" t="n">
        <v>45387</v>
      </c>
      <c r="F1908" s="27" t="s">
        <v>788</v>
      </c>
      <c r="G1908" s="28" t="n">
        <v>45390</v>
      </c>
      <c r="H1908" s="27" t="s">
        <v>161</v>
      </c>
      <c r="I1908" s="27" t="s">
        <v>538</v>
      </c>
      <c r="J1908" s="27" t="s">
        <v>385</v>
      </c>
      <c r="K1908" s="27" t="s">
        <v>202</v>
      </c>
      <c r="L1908" s="27" t="n">
        <v>15</v>
      </c>
      <c r="M1908" s="27" t="n">
        <v>109</v>
      </c>
      <c r="N1908" s="27" t="s">
        <v>127</v>
      </c>
      <c r="O1908" s="27" t="s">
        <v>128</v>
      </c>
      <c r="P1908" s="27" t="s">
        <v>187</v>
      </c>
      <c r="Q1908" s="29" t="n">
        <v>17968.52</v>
      </c>
      <c r="R1908" s="27" t="s">
        <v>130</v>
      </c>
      <c r="S1908" s="27" t="s">
        <v>178</v>
      </c>
      <c r="T1908" s="27" t="n">
        <v>2</v>
      </c>
    </row>
    <row r="1909" customFormat="false" ht="15" hidden="false" customHeight="false" outlineLevel="0" collapsed="false">
      <c r="A1909" s="30" t="s">
        <v>3554</v>
      </c>
      <c r="B1909" s="30" t="s">
        <v>3555</v>
      </c>
      <c r="C1909" s="30" t="n">
        <v>18</v>
      </c>
      <c r="D1909" s="30" t="s">
        <v>181</v>
      </c>
      <c r="E1909" s="31" t="n">
        <v>45410</v>
      </c>
      <c r="F1909" s="30" t="s">
        <v>800</v>
      </c>
      <c r="G1909" s="31" t="n">
        <v>45412</v>
      </c>
      <c r="H1909" s="30" t="s">
        <v>146</v>
      </c>
      <c r="I1909" s="30" t="s">
        <v>176</v>
      </c>
      <c r="J1909" s="30" t="s">
        <v>222</v>
      </c>
      <c r="K1909" s="30" t="s">
        <v>126</v>
      </c>
      <c r="L1909" s="30" t="n">
        <v>23</v>
      </c>
      <c r="M1909" s="30" t="n">
        <v>57</v>
      </c>
      <c r="N1909" s="30" t="s">
        <v>186</v>
      </c>
      <c r="O1909" s="30" t="s">
        <v>128</v>
      </c>
      <c r="P1909" s="30" t="s">
        <v>129</v>
      </c>
      <c r="Q1909" s="32" t="n">
        <v>7700.48</v>
      </c>
      <c r="R1909" s="30" t="s">
        <v>172</v>
      </c>
      <c r="S1909" s="30" t="s">
        <v>197</v>
      </c>
      <c r="T1909" s="30" t="n">
        <v>4</v>
      </c>
    </row>
    <row r="1910" customFormat="false" ht="15" hidden="false" customHeight="false" outlineLevel="0" collapsed="false">
      <c r="A1910" s="27" t="s">
        <v>3556</v>
      </c>
      <c r="B1910" s="27" t="s">
        <v>2317</v>
      </c>
      <c r="C1910" s="27" t="n">
        <v>53</v>
      </c>
      <c r="D1910" s="27" t="s">
        <v>181</v>
      </c>
      <c r="E1910" s="28" t="n">
        <v>45342</v>
      </c>
      <c r="F1910" s="27" t="s">
        <v>876</v>
      </c>
      <c r="G1910" s="28" t="n">
        <v>45343</v>
      </c>
      <c r="H1910" s="27" t="s">
        <v>168</v>
      </c>
      <c r="I1910" s="27" t="s">
        <v>169</v>
      </c>
      <c r="J1910" s="27" t="s">
        <v>371</v>
      </c>
      <c r="K1910" s="27" t="s">
        <v>126</v>
      </c>
      <c r="L1910" s="27" t="n">
        <v>32</v>
      </c>
      <c r="M1910" s="27" t="n">
        <v>134</v>
      </c>
      <c r="N1910" s="27" t="s">
        <v>186</v>
      </c>
      <c r="O1910" s="27" t="s">
        <v>139</v>
      </c>
      <c r="P1910" s="27" t="s">
        <v>140</v>
      </c>
      <c r="Q1910" s="29" t="n">
        <v>8959.51</v>
      </c>
      <c r="R1910" s="27" t="s">
        <v>130</v>
      </c>
      <c r="S1910" s="27" t="s">
        <v>178</v>
      </c>
      <c r="T1910" s="27" t="n">
        <v>3</v>
      </c>
    </row>
    <row r="1911" customFormat="false" ht="15" hidden="false" customHeight="false" outlineLevel="0" collapsed="false">
      <c r="A1911" s="30" t="s">
        <v>3557</v>
      </c>
      <c r="B1911" s="30" t="s">
        <v>3558</v>
      </c>
      <c r="C1911" s="30" t="n">
        <v>27</v>
      </c>
      <c r="D1911" s="30" t="s">
        <v>121</v>
      </c>
      <c r="E1911" s="31" t="n">
        <v>45529</v>
      </c>
      <c r="F1911" s="30" t="s">
        <v>511</v>
      </c>
      <c r="G1911" s="31" t="n">
        <v>45531</v>
      </c>
      <c r="H1911" s="30" t="s">
        <v>135</v>
      </c>
      <c r="I1911" s="30" t="s">
        <v>278</v>
      </c>
      <c r="J1911" s="30" t="s">
        <v>252</v>
      </c>
      <c r="K1911" s="30" t="s">
        <v>156</v>
      </c>
      <c r="L1911" s="30" t="n">
        <v>57</v>
      </c>
      <c r="M1911" s="30" t="n">
        <v>50</v>
      </c>
      <c r="N1911" s="30" t="s">
        <v>127</v>
      </c>
      <c r="O1911" s="30" t="s">
        <v>171</v>
      </c>
      <c r="P1911" s="30" t="s">
        <v>140</v>
      </c>
      <c r="Q1911" s="32" t="n">
        <v>2764.88</v>
      </c>
      <c r="R1911" s="30" t="s">
        <v>172</v>
      </c>
      <c r="S1911" s="30" t="s">
        <v>223</v>
      </c>
      <c r="T1911" s="30" t="n">
        <v>1</v>
      </c>
    </row>
    <row r="1912" customFormat="false" ht="15" hidden="false" customHeight="false" outlineLevel="0" collapsed="false">
      <c r="A1912" s="27" t="s">
        <v>3559</v>
      </c>
      <c r="B1912" s="27" t="s">
        <v>153</v>
      </c>
      <c r="C1912" s="27" t="n">
        <v>60</v>
      </c>
      <c r="D1912" s="27" t="s">
        <v>121</v>
      </c>
      <c r="E1912" s="28" t="n">
        <v>45393</v>
      </c>
      <c r="F1912" s="27" t="s">
        <v>516</v>
      </c>
      <c r="G1912" s="28" t="n">
        <v>45393</v>
      </c>
      <c r="H1912" s="27" t="s">
        <v>183</v>
      </c>
      <c r="I1912" s="27" t="s">
        <v>212</v>
      </c>
      <c r="J1912" s="27" t="s">
        <v>213</v>
      </c>
      <c r="K1912" s="27" t="s">
        <v>138</v>
      </c>
      <c r="L1912" s="27" t="n">
        <v>54</v>
      </c>
      <c r="M1912" s="27" t="n">
        <v>36</v>
      </c>
      <c r="N1912" s="27" t="s">
        <v>127</v>
      </c>
      <c r="O1912" s="27" t="s">
        <v>128</v>
      </c>
      <c r="P1912" s="27" t="s">
        <v>129</v>
      </c>
      <c r="Q1912" s="29" t="n">
        <v>1355.51</v>
      </c>
      <c r="R1912" s="27" t="s">
        <v>130</v>
      </c>
      <c r="S1912" s="27" t="s">
        <v>151</v>
      </c>
      <c r="T1912" s="27" t="n">
        <v>5</v>
      </c>
    </row>
    <row r="1913" customFormat="false" ht="15" hidden="false" customHeight="false" outlineLevel="0" collapsed="false">
      <c r="A1913" s="30" t="s">
        <v>3560</v>
      </c>
      <c r="B1913" s="30" t="s">
        <v>747</v>
      </c>
      <c r="C1913" s="30" t="n">
        <v>0</v>
      </c>
      <c r="D1913" s="30" t="s">
        <v>121</v>
      </c>
      <c r="E1913" s="31" t="n">
        <v>45321</v>
      </c>
      <c r="F1913" s="30" t="s">
        <v>823</v>
      </c>
      <c r="G1913" s="31" t="n">
        <v>45323</v>
      </c>
      <c r="H1913" s="30" t="s">
        <v>242</v>
      </c>
      <c r="I1913" s="30" t="s">
        <v>466</v>
      </c>
      <c r="J1913" s="30" t="s">
        <v>363</v>
      </c>
      <c r="K1913" s="30" t="s">
        <v>156</v>
      </c>
      <c r="L1913" s="30" t="n">
        <v>61</v>
      </c>
      <c r="M1913" s="30" t="n">
        <v>50</v>
      </c>
      <c r="N1913" s="30" t="s">
        <v>127</v>
      </c>
      <c r="O1913" s="30" t="s">
        <v>128</v>
      </c>
      <c r="P1913" s="30" t="s">
        <v>140</v>
      </c>
      <c r="Q1913" s="32" t="n">
        <v>4157.85</v>
      </c>
      <c r="R1913" s="30" t="s">
        <v>172</v>
      </c>
      <c r="S1913" s="30" t="s">
        <v>178</v>
      </c>
      <c r="T1913" s="30" t="n">
        <v>4</v>
      </c>
    </row>
    <row r="1914" customFormat="false" ht="15" hidden="false" customHeight="false" outlineLevel="0" collapsed="false">
      <c r="A1914" s="27" t="s">
        <v>3561</v>
      </c>
      <c r="B1914" s="27" t="s">
        <v>2550</v>
      </c>
      <c r="C1914" s="27" t="n">
        <v>7</v>
      </c>
      <c r="D1914" s="27" t="s">
        <v>121</v>
      </c>
      <c r="E1914" s="28" t="n">
        <v>45438</v>
      </c>
      <c r="F1914" s="27" t="s">
        <v>1020</v>
      </c>
      <c r="G1914" s="28" t="n">
        <v>45439</v>
      </c>
      <c r="H1914" s="27" t="s">
        <v>242</v>
      </c>
      <c r="I1914" s="27" t="s">
        <v>243</v>
      </c>
      <c r="J1914" s="27" t="s">
        <v>422</v>
      </c>
      <c r="K1914" s="27" t="s">
        <v>138</v>
      </c>
      <c r="L1914" s="27" t="n">
        <v>80</v>
      </c>
      <c r="M1914" s="27" t="n">
        <v>16</v>
      </c>
      <c r="N1914" s="27" t="s">
        <v>127</v>
      </c>
      <c r="O1914" s="27" t="s">
        <v>139</v>
      </c>
      <c r="P1914" s="27" t="s">
        <v>129</v>
      </c>
      <c r="Q1914" s="29" t="n">
        <v>617.57</v>
      </c>
      <c r="R1914" s="27" t="s">
        <v>130</v>
      </c>
      <c r="S1914" s="27" t="s">
        <v>151</v>
      </c>
      <c r="T1914" s="27" t="n">
        <v>5</v>
      </c>
    </row>
    <row r="1915" customFormat="false" ht="15" hidden="false" customHeight="false" outlineLevel="0" collapsed="false">
      <c r="A1915" s="30" t="s">
        <v>3562</v>
      </c>
      <c r="B1915" s="30" t="s">
        <v>199</v>
      </c>
      <c r="C1915" s="30" t="n">
        <v>17</v>
      </c>
      <c r="D1915" s="30" t="s">
        <v>121</v>
      </c>
      <c r="E1915" s="31" t="n">
        <v>45315</v>
      </c>
      <c r="F1915" s="30" t="s">
        <v>516</v>
      </c>
      <c r="G1915" s="31" t="n">
        <v>45315</v>
      </c>
      <c r="H1915" s="30" t="s">
        <v>146</v>
      </c>
      <c r="I1915" s="30" t="s">
        <v>176</v>
      </c>
      <c r="J1915" s="30" t="s">
        <v>244</v>
      </c>
      <c r="K1915" s="30" t="s">
        <v>138</v>
      </c>
      <c r="L1915" s="30" t="n">
        <v>37</v>
      </c>
      <c r="M1915" s="30" t="n">
        <v>39</v>
      </c>
      <c r="N1915" s="30" t="s">
        <v>127</v>
      </c>
      <c r="O1915" s="30" t="s">
        <v>139</v>
      </c>
      <c r="P1915" s="30" t="s">
        <v>187</v>
      </c>
      <c r="Q1915" s="32" t="n">
        <v>1879.77</v>
      </c>
      <c r="R1915" s="30" t="s">
        <v>130</v>
      </c>
      <c r="S1915" s="30" t="s">
        <v>192</v>
      </c>
      <c r="T1915" s="30" t="n">
        <v>3</v>
      </c>
    </row>
    <row r="1916" customFormat="false" ht="15" hidden="false" customHeight="false" outlineLevel="0" collapsed="false">
      <c r="A1916" s="27" t="s">
        <v>3563</v>
      </c>
      <c r="B1916" s="27" t="s">
        <v>3564</v>
      </c>
      <c r="C1916" s="27" t="n">
        <v>32</v>
      </c>
      <c r="D1916" s="27" t="s">
        <v>121</v>
      </c>
      <c r="E1916" s="28" t="n">
        <v>45525</v>
      </c>
      <c r="F1916" s="27" t="s">
        <v>800</v>
      </c>
      <c r="G1916" s="28" t="n">
        <v>45528</v>
      </c>
      <c r="H1916" s="27" t="s">
        <v>236</v>
      </c>
      <c r="I1916" s="27" t="s">
        <v>266</v>
      </c>
      <c r="J1916" s="27" t="s">
        <v>375</v>
      </c>
      <c r="K1916" s="27" t="s">
        <v>126</v>
      </c>
      <c r="L1916" s="27" t="n">
        <v>20</v>
      </c>
      <c r="M1916" s="27" t="n">
        <v>94</v>
      </c>
      <c r="N1916" s="27" t="s">
        <v>186</v>
      </c>
      <c r="O1916" s="27" t="s">
        <v>128</v>
      </c>
      <c r="P1916" s="27" t="s">
        <v>129</v>
      </c>
      <c r="Q1916" s="29" t="n">
        <v>7290.27</v>
      </c>
      <c r="R1916" s="27" t="s">
        <v>130</v>
      </c>
      <c r="S1916" s="27" t="s">
        <v>151</v>
      </c>
      <c r="T1916" s="27" t="n">
        <v>4</v>
      </c>
    </row>
    <row r="1917" customFormat="false" ht="15" hidden="false" customHeight="false" outlineLevel="0" collapsed="false">
      <c r="A1917" s="30" t="s">
        <v>3565</v>
      </c>
      <c r="B1917" s="30" t="s">
        <v>3566</v>
      </c>
      <c r="C1917" s="30" t="n">
        <v>22</v>
      </c>
      <c r="D1917" s="30" t="s">
        <v>181</v>
      </c>
      <c r="E1917" s="31" t="n">
        <v>45494</v>
      </c>
      <c r="F1917" s="30" t="s">
        <v>1081</v>
      </c>
      <c r="G1917" s="31" t="n">
        <v>45495</v>
      </c>
      <c r="H1917" s="30" t="s">
        <v>206</v>
      </c>
      <c r="I1917" s="30" t="s">
        <v>207</v>
      </c>
      <c r="J1917" s="30" t="s">
        <v>469</v>
      </c>
      <c r="K1917" s="30" t="s">
        <v>156</v>
      </c>
      <c r="L1917" s="30" t="n">
        <v>39</v>
      </c>
      <c r="M1917" s="30" t="n">
        <v>79</v>
      </c>
      <c r="N1917" s="30" t="s">
        <v>127</v>
      </c>
      <c r="O1917" s="30" t="s">
        <v>139</v>
      </c>
      <c r="P1917" s="30" t="s">
        <v>150</v>
      </c>
      <c r="Q1917" s="32" t="n">
        <v>3489.49</v>
      </c>
      <c r="R1917" s="30" t="s">
        <v>130</v>
      </c>
      <c r="S1917" s="30" t="s">
        <v>602</v>
      </c>
      <c r="T1917" s="30" t="n">
        <v>5</v>
      </c>
    </row>
    <row r="1918" customFormat="false" ht="15" hidden="false" customHeight="false" outlineLevel="0" collapsed="false">
      <c r="A1918" s="27" t="s">
        <v>3567</v>
      </c>
      <c r="B1918" s="27" t="s">
        <v>3568</v>
      </c>
      <c r="C1918" s="27" t="n">
        <v>38</v>
      </c>
      <c r="D1918" s="27" t="s">
        <v>493</v>
      </c>
      <c r="E1918" s="28" t="n">
        <v>45536</v>
      </c>
      <c r="F1918" s="27" t="s">
        <v>2834</v>
      </c>
      <c r="G1918" s="28" t="n">
        <v>45539</v>
      </c>
      <c r="H1918" s="27" t="s">
        <v>242</v>
      </c>
      <c r="I1918" s="27" t="s">
        <v>315</v>
      </c>
      <c r="J1918" s="27" t="s">
        <v>363</v>
      </c>
      <c r="K1918" s="27" t="s">
        <v>156</v>
      </c>
      <c r="L1918" s="27" t="n">
        <v>69</v>
      </c>
      <c r="M1918" s="27" t="n">
        <v>66</v>
      </c>
      <c r="N1918" s="27" t="s">
        <v>127</v>
      </c>
      <c r="O1918" s="27" t="s">
        <v>128</v>
      </c>
      <c r="P1918" s="27" t="s">
        <v>187</v>
      </c>
      <c r="Q1918" s="29" t="n">
        <v>3633.26</v>
      </c>
      <c r="R1918" s="27" t="s">
        <v>130</v>
      </c>
      <c r="S1918" s="27" t="s">
        <v>192</v>
      </c>
      <c r="T1918" s="27" t="n">
        <v>5</v>
      </c>
    </row>
    <row r="1919" customFormat="false" ht="15" hidden="false" customHeight="false" outlineLevel="0" collapsed="false">
      <c r="A1919" s="30" t="s">
        <v>3569</v>
      </c>
      <c r="B1919" s="30" t="s">
        <v>3570</v>
      </c>
      <c r="C1919" s="30" t="n">
        <v>43</v>
      </c>
      <c r="D1919" s="30" t="s">
        <v>121</v>
      </c>
      <c r="E1919" s="31" t="n">
        <v>45560</v>
      </c>
      <c r="F1919" s="30" t="s">
        <v>134</v>
      </c>
      <c r="G1919" s="31" t="n">
        <v>45563</v>
      </c>
      <c r="H1919" s="30" t="s">
        <v>236</v>
      </c>
      <c r="I1919" s="30" t="s">
        <v>237</v>
      </c>
      <c r="J1919" s="30" t="s">
        <v>375</v>
      </c>
      <c r="K1919" s="30" t="s">
        <v>126</v>
      </c>
      <c r="L1919" s="30" t="n">
        <v>16</v>
      </c>
      <c r="M1919" s="30" t="n">
        <v>83</v>
      </c>
      <c r="N1919" s="30" t="s">
        <v>186</v>
      </c>
      <c r="O1919" s="30" t="s">
        <v>139</v>
      </c>
      <c r="P1919" s="30" t="s">
        <v>150</v>
      </c>
      <c r="Q1919" s="32" t="n">
        <v>6836.03</v>
      </c>
      <c r="R1919" s="30" t="s">
        <v>130</v>
      </c>
      <c r="S1919" s="30" t="s">
        <v>223</v>
      </c>
      <c r="T1919" s="30" t="n">
        <v>2</v>
      </c>
    </row>
    <row r="1920" customFormat="false" ht="15" hidden="false" customHeight="false" outlineLevel="0" collapsed="false">
      <c r="A1920" s="27" t="s">
        <v>3571</v>
      </c>
      <c r="B1920" s="27" t="s">
        <v>3544</v>
      </c>
      <c r="C1920" s="27" t="n">
        <v>11</v>
      </c>
      <c r="D1920" s="27" t="s">
        <v>121</v>
      </c>
      <c r="E1920" s="28" t="n">
        <v>45516</v>
      </c>
      <c r="F1920" s="27" t="s">
        <v>791</v>
      </c>
      <c r="G1920" s="28" t="n">
        <v>45520</v>
      </c>
      <c r="H1920" s="27" t="s">
        <v>135</v>
      </c>
      <c r="I1920" s="27" t="s">
        <v>251</v>
      </c>
      <c r="J1920" s="27" t="s">
        <v>137</v>
      </c>
      <c r="K1920" s="27" t="s">
        <v>126</v>
      </c>
      <c r="L1920" s="27" t="n">
        <v>27</v>
      </c>
      <c r="M1920" s="27" t="n">
        <v>141</v>
      </c>
      <c r="N1920" s="27" t="s">
        <v>186</v>
      </c>
      <c r="O1920" s="27" t="s">
        <v>149</v>
      </c>
      <c r="P1920" s="27" t="s">
        <v>187</v>
      </c>
      <c r="Q1920" s="29" t="n">
        <v>9300.17</v>
      </c>
      <c r="R1920" s="27" t="s">
        <v>130</v>
      </c>
      <c r="S1920" s="27" t="s">
        <v>192</v>
      </c>
      <c r="T1920" s="27" t="n">
        <v>5</v>
      </c>
    </row>
    <row r="1921" customFormat="false" ht="15" hidden="false" customHeight="false" outlineLevel="0" collapsed="false">
      <c r="A1921" s="30" t="s">
        <v>3572</v>
      </c>
      <c r="B1921" s="30" t="s">
        <v>1815</v>
      </c>
      <c r="C1921" s="30" t="n">
        <v>35</v>
      </c>
      <c r="D1921" s="30" t="s">
        <v>566</v>
      </c>
      <c r="E1921" s="31" t="n">
        <v>45475</v>
      </c>
      <c r="F1921" s="30" t="s">
        <v>200</v>
      </c>
      <c r="G1921" s="31" t="n">
        <v>45476</v>
      </c>
      <c r="H1921" s="30" t="s">
        <v>217</v>
      </c>
      <c r="I1921" s="30" t="s">
        <v>344</v>
      </c>
      <c r="J1921" s="30" t="s">
        <v>218</v>
      </c>
      <c r="K1921" s="30" t="s">
        <v>138</v>
      </c>
      <c r="L1921" s="30" t="n">
        <v>68</v>
      </c>
      <c r="M1921" s="30" t="n">
        <v>27</v>
      </c>
      <c r="N1921" s="30" t="s">
        <v>127</v>
      </c>
      <c r="O1921" s="30" t="s">
        <v>139</v>
      </c>
      <c r="P1921" s="30" t="s">
        <v>140</v>
      </c>
      <c r="Q1921" s="32" t="n">
        <v>1654.74</v>
      </c>
      <c r="R1921" s="30" t="s">
        <v>130</v>
      </c>
      <c r="S1921" s="30" t="s">
        <v>141</v>
      </c>
      <c r="T1921" s="30" t="n">
        <v>4</v>
      </c>
    </row>
    <row r="1922" customFormat="false" ht="15" hidden="false" customHeight="false" outlineLevel="0" collapsed="false">
      <c r="A1922" s="27" t="s">
        <v>3573</v>
      </c>
      <c r="B1922" s="27" t="s">
        <v>3574</v>
      </c>
      <c r="C1922" s="27" t="n">
        <v>45</v>
      </c>
      <c r="D1922" s="27" t="s">
        <v>181</v>
      </c>
      <c r="E1922" s="28" t="n">
        <v>45346</v>
      </c>
      <c r="F1922" s="27" t="s">
        <v>414</v>
      </c>
      <c r="G1922" s="28" t="n">
        <v>45347</v>
      </c>
      <c r="H1922" s="27" t="s">
        <v>123</v>
      </c>
      <c r="I1922" s="27" t="s">
        <v>124</v>
      </c>
      <c r="J1922" s="27" t="s">
        <v>508</v>
      </c>
      <c r="K1922" s="27" t="s">
        <v>156</v>
      </c>
      <c r="L1922" s="27" t="n">
        <v>75</v>
      </c>
      <c r="M1922" s="27" t="n">
        <v>61</v>
      </c>
      <c r="N1922" s="27" t="s">
        <v>127</v>
      </c>
      <c r="O1922" s="27" t="s">
        <v>139</v>
      </c>
      <c r="P1922" s="27" t="s">
        <v>187</v>
      </c>
      <c r="Q1922" s="29" t="n">
        <v>4828.71</v>
      </c>
      <c r="R1922" s="27" t="s">
        <v>130</v>
      </c>
      <c r="S1922" s="27" t="s">
        <v>151</v>
      </c>
      <c r="T1922" s="27" t="n">
        <v>4</v>
      </c>
    </row>
    <row r="1923" customFormat="false" ht="15" hidden="false" customHeight="false" outlineLevel="0" collapsed="false">
      <c r="A1923" s="30" t="s">
        <v>3575</v>
      </c>
      <c r="B1923" s="30" t="s">
        <v>3576</v>
      </c>
      <c r="C1923" s="30" t="n">
        <v>59</v>
      </c>
      <c r="D1923" s="30" t="s">
        <v>121</v>
      </c>
      <c r="E1923" s="31" t="n">
        <v>45605</v>
      </c>
      <c r="F1923" s="30" t="s">
        <v>360</v>
      </c>
      <c r="G1923" s="31" t="n">
        <v>45606</v>
      </c>
      <c r="H1923" s="30" t="s">
        <v>146</v>
      </c>
      <c r="I1923" s="30" t="s">
        <v>147</v>
      </c>
      <c r="J1923" s="30" t="s">
        <v>177</v>
      </c>
      <c r="K1923" s="30" t="s">
        <v>138</v>
      </c>
      <c r="L1923" s="30" t="n">
        <v>29</v>
      </c>
      <c r="M1923" s="30" t="n">
        <v>22</v>
      </c>
      <c r="N1923" s="30" t="s">
        <v>127</v>
      </c>
      <c r="O1923" s="30" t="s">
        <v>139</v>
      </c>
      <c r="P1923" s="30" t="s">
        <v>187</v>
      </c>
      <c r="Q1923" s="32" t="n">
        <v>2273.32</v>
      </c>
      <c r="R1923" s="30" t="s">
        <v>130</v>
      </c>
      <c r="S1923" s="30" t="s">
        <v>151</v>
      </c>
      <c r="T1923" s="30" t="n">
        <v>4</v>
      </c>
    </row>
    <row r="1924" customFormat="false" ht="15" hidden="false" customHeight="false" outlineLevel="0" collapsed="false">
      <c r="A1924" s="27" t="s">
        <v>3577</v>
      </c>
      <c r="B1924" s="27" t="s">
        <v>2045</v>
      </c>
      <c r="C1924" s="27" t="n">
        <v>12</v>
      </c>
      <c r="D1924" s="27" t="s">
        <v>701</v>
      </c>
      <c r="E1924" s="28" t="n">
        <v>45621</v>
      </c>
      <c r="F1924" s="27" t="s">
        <v>674</v>
      </c>
      <c r="G1924" s="28" t="n">
        <v>45632</v>
      </c>
      <c r="H1924" s="27" t="s">
        <v>135</v>
      </c>
      <c r="I1924" s="27" t="s">
        <v>278</v>
      </c>
      <c r="J1924" s="27" t="s">
        <v>201</v>
      </c>
      <c r="K1924" s="27" t="s">
        <v>202</v>
      </c>
      <c r="L1924" s="27" t="n">
        <v>2</v>
      </c>
      <c r="M1924" s="27" t="n">
        <v>232</v>
      </c>
      <c r="N1924" s="27" t="s">
        <v>186</v>
      </c>
      <c r="O1924" s="27" t="s">
        <v>128</v>
      </c>
      <c r="P1924" s="27" t="s">
        <v>140</v>
      </c>
      <c r="Q1924" s="29" t="n">
        <v>19748.29</v>
      </c>
      <c r="R1924" s="27" t="s">
        <v>172</v>
      </c>
      <c r="S1924" s="27" t="s">
        <v>178</v>
      </c>
      <c r="T1924" s="27"/>
    </row>
    <row r="1925" customFormat="false" ht="15" hidden="false" customHeight="false" outlineLevel="0" collapsed="false">
      <c r="A1925" s="30" t="s">
        <v>3578</v>
      </c>
      <c r="B1925" s="30" t="s">
        <v>950</v>
      </c>
      <c r="C1925" s="30" t="n">
        <v>53</v>
      </c>
      <c r="D1925" s="30" t="s">
        <v>121</v>
      </c>
      <c r="E1925" s="31" t="n">
        <v>45521</v>
      </c>
      <c r="F1925" s="30" t="s">
        <v>713</v>
      </c>
      <c r="G1925" s="31" t="n">
        <v>45522</v>
      </c>
      <c r="H1925" s="30" t="s">
        <v>206</v>
      </c>
      <c r="I1925" s="30" t="s">
        <v>232</v>
      </c>
      <c r="J1925" s="30" t="s">
        <v>208</v>
      </c>
      <c r="K1925" s="30" t="s">
        <v>156</v>
      </c>
      <c r="L1925" s="30" t="n">
        <v>48</v>
      </c>
      <c r="M1925" s="30" t="n">
        <v>71</v>
      </c>
      <c r="N1925" s="30" t="s">
        <v>127</v>
      </c>
      <c r="O1925" s="30" t="s">
        <v>128</v>
      </c>
      <c r="P1925" s="30" t="s">
        <v>140</v>
      </c>
      <c r="Q1925" s="32" t="n">
        <v>3719.79</v>
      </c>
      <c r="R1925" s="30" t="s">
        <v>130</v>
      </c>
      <c r="S1925" s="30" t="s">
        <v>335</v>
      </c>
      <c r="T1925" s="30" t="n">
        <v>4</v>
      </c>
    </row>
    <row r="1926" customFormat="false" ht="15" hidden="false" customHeight="false" outlineLevel="0" collapsed="false">
      <c r="A1926" s="27" t="s">
        <v>3579</v>
      </c>
      <c r="B1926" s="27" t="s">
        <v>1421</v>
      </c>
      <c r="C1926" s="27" t="n">
        <v>65</v>
      </c>
      <c r="D1926" s="27" t="s">
        <v>121</v>
      </c>
      <c r="E1926" s="28" t="n">
        <v>45441</v>
      </c>
      <c r="F1926" s="27" t="s">
        <v>360</v>
      </c>
      <c r="G1926" s="28" t="n">
        <v>45444</v>
      </c>
      <c r="H1926" s="27" t="s">
        <v>236</v>
      </c>
      <c r="I1926" s="27" t="s">
        <v>323</v>
      </c>
      <c r="J1926" s="27" t="s">
        <v>375</v>
      </c>
      <c r="K1926" s="27" t="s">
        <v>156</v>
      </c>
      <c r="L1926" s="27" t="n">
        <v>53</v>
      </c>
      <c r="M1926" s="27" t="n">
        <v>47</v>
      </c>
      <c r="N1926" s="27" t="s">
        <v>127</v>
      </c>
      <c r="O1926" s="27" t="s">
        <v>128</v>
      </c>
      <c r="P1926" s="27" t="s">
        <v>129</v>
      </c>
      <c r="Q1926" s="29" t="n">
        <v>4332.98</v>
      </c>
      <c r="R1926" s="27" t="s">
        <v>172</v>
      </c>
      <c r="S1926" s="27" t="s">
        <v>197</v>
      </c>
      <c r="T1926" s="27" t="n">
        <v>4</v>
      </c>
    </row>
    <row r="1927" customFormat="false" ht="15" hidden="false" customHeight="false" outlineLevel="0" collapsed="false">
      <c r="A1927" s="30" t="s">
        <v>3580</v>
      </c>
      <c r="B1927" s="30" t="s">
        <v>1378</v>
      </c>
      <c r="C1927" s="30" t="n">
        <v>50</v>
      </c>
      <c r="D1927" s="30" t="s">
        <v>121</v>
      </c>
      <c r="E1927" s="31" t="n">
        <v>45350</v>
      </c>
      <c r="F1927" s="30" t="s">
        <v>1047</v>
      </c>
      <c r="G1927" s="31" t="n">
        <v>45350</v>
      </c>
      <c r="H1927" s="30" t="s">
        <v>123</v>
      </c>
      <c r="I1927" s="30" t="s">
        <v>124</v>
      </c>
      <c r="J1927" s="30" t="s">
        <v>418</v>
      </c>
      <c r="K1927" s="30" t="s">
        <v>138</v>
      </c>
      <c r="L1927" s="30" t="n">
        <v>88</v>
      </c>
      <c r="M1927" s="30" t="n">
        <v>15</v>
      </c>
      <c r="N1927" s="30" t="s">
        <v>127</v>
      </c>
      <c r="O1927" s="30" t="s">
        <v>128</v>
      </c>
      <c r="P1927" s="30" t="s">
        <v>129</v>
      </c>
      <c r="Q1927" s="32" t="n">
        <v>2161.91</v>
      </c>
      <c r="R1927" s="30" t="s">
        <v>130</v>
      </c>
      <c r="S1927" s="30" t="s">
        <v>157</v>
      </c>
      <c r="T1927" s="30" t="n">
        <v>5</v>
      </c>
    </row>
    <row r="1928" customFormat="false" ht="15" hidden="false" customHeight="false" outlineLevel="0" collapsed="false">
      <c r="A1928" s="27" t="s">
        <v>3581</v>
      </c>
      <c r="B1928" s="27" t="s">
        <v>2773</v>
      </c>
      <c r="C1928" s="27" t="n">
        <v>20</v>
      </c>
      <c r="D1928" s="27" t="s">
        <v>121</v>
      </c>
      <c r="E1928" s="28" t="n">
        <v>45632</v>
      </c>
      <c r="F1928" s="27" t="s">
        <v>858</v>
      </c>
      <c r="G1928" s="28" t="n">
        <v>45632</v>
      </c>
      <c r="H1928" s="27" t="s">
        <v>183</v>
      </c>
      <c r="I1928" s="27" t="s">
        <v>184</v>
      </c>
      <c r="J1928" s="27" t="s">
        <v>213</v>
      </c>
      <c r="K1928" s="27" t="s">
        <v>138</v>
      </c>
      <c r="L1928" s="27" t="n">
        <v>90</v>
      </c>
      <c r="M1928" s="27" t="n">
        <v>24</v>
      </c>
      <c r="N1928" s="27" t="s">
        <v>127</v>
      </c>
      <c r="O1928" s="27" t="s">
        <v>128</v>
      </c>
      <c r="P1928" s="27" t="s">
        <v>140</v>
      </c>
      <c r="Q1928" s="29" t="n">
        <v>2148.44</v>
      </c>
      <c r="R1928" s="27" t="s">
        <v>268</v>
      </c>
      <c r="S1928" s="27" t="s">
        <v>192</v>
      </c>
      <c r="T1928" s="27" t="n">
        <v>5</v>
      </c>
    </row>
    <row r="1929" customFormat="false" ht="15" hidden="false" customHeight="false" outlineLevel="0" collapsed="false">
      <c r="A1929" s="30" t="s">
        <v>3582</v>
      </c>
      <c r="B1929" s="30" t="s">
        <v>3583</v>
      </c>
      <c r="C1929" s="30" t="n">
        <v>48</v>
      </c>
      <c r="D1929" s="30" t="s">
        <v>121</v>
      </c>
      <c r="E1929" s="31" t="n">
        <v>45296</v>
      </c>
      <c r="F1929" s="30" t="s">
        <v>1182</v>
      </c>
      <c r="G1929" s="31" t="n">
        <v>45297</v>
      </c>
      <c r="H1929" s="30" t="s">
        <v>161</v>
      </c>
      <c r="I1929" s="30" t="s">
        <v>538</v>
      </c>
      <c r="J1929" s="30" t="s">
        <v>648</v>
      </c>
      <c r="K1929" s="30" t="s">
        <v>138</v>
      </c>
      <c r="L1929" s="30" t="n">
        <v>50</v>
      </c>
      <c r="M1929" s="30" t="n">
        <v>35</v>
      </c>
      <c r="N1929" s="30" t="s">
        <v>127</v>
      </c>
      <c r="O1929" s="30" t="s">
        <v>128</v>
      </c>
      <c r="P1929" s="30" t="s">
        <v>187</v>
      </c>
      <c r="Q1929" s="32" t="n">
        <v>2441.39</v>
      </c>
      <c r="R1929" s="30" t="s">
        <v>130</v>
      </c>
      <c r="S1929" s="30" t="s">
        <v>164</v>
      </c>
      <c r="T1929" s="30" t="n">
        <v>3</v>
      </c>
    </row>
    <row r="1930" customFormat="false" ht="15" hidden="false" customHeight="false" outlineLevel="0" collapsed="false">
      <c r="A1930" s="27" t="s">
        <v>3584</v>
      </c>
      <c r="B1930" s="27" t="s">
        <v>3585</v>
      </c>
      <c r="C1930" s="27" t="n">
        <v>21</v>
      </c>
      <c r="D1930" s="27" t="s">
        <v>121</v>
      </c>
      <c r="E1930" s="28" t="n">
        <v>45515</v>
      </c>
      <c r="F1930" s="27" t="s">
        <v>2118</v>
      </c>
      <c r="G1930" s="28" t="n">
        <v>45520</v>
      </c>
      <c r="H1930" s="27" t="s">
        <v>161</v>
      </c>
      <c r="I1930" s="27" t="s">
        <v>320</v>
      </c>
      <c r="J1930" s="27" t="s">
        <v>648</v>
      </c>
      <c r="K1930" s="27" t="s">
        <v>126</v>
      </c>
      <c r="L1930" s="27" t="n">
        <v>37</v>
      </c>
      <c r="M1930" s="27" t="n">
        <v>59</v>
      </c>
      <c r="N1930" s="27" t="s">
        <v>186</v>
      </c>
      <c r="O1930" s="27" t="s">
        <v>128</v>
      </c>
      <c r="P1930" s="27" t="s">
        <v>187</v>
      </c>
      <c r="Q1930" s="29" t="n">
        <v>7561.16</v>
      </c>
      <c r="R1930" s="27" t="s">
        <v>172</v>
      </c>
      <c r="S1930" s="27" t="s">
        <v>157</v>
      </c>
      <c r="T1930" s="27" t="n">
        <v>2</v>
      </c>
    </row>
    <row r="1931" customFormat="false" ht="15" hidden="false" customHeight="false" outlineLevel="0" collapsed="false">
      <c r="A1931" s="30" t="s">
        <v>3586</v>
      </c>
      <c r="B1931" s="30" t="s">
        <v>298</v>
      </c>
      <c r="C1931" s="30" t="n">
        <v>42</v>
      </c>
      <c r="D1931" s="30" t="s">
        <v>121</v>
      </c>
      <c r="E1931" s="31" t="n">
        <v>45640</v>
      </c>
      <c r="F1931" s="30" t="s">
        <v>334</v>
      </c>
      <c r="G1931" s="31" t="n">
        <v>45642</v>
      </c>
      <c r="H1931" s="30" t="s">
        <v>123</v>
      </c>
      <c r="I1931" s="30" t="s">
        <v>304</v>
      </c>
      <c r="J1931" s="30" t="s">
        <v>305</v>
      </c>
      <c r="K1931" s="30" t="s">
        <v>156</v>
      </c>
      <c r="L1931" s="30" t="n">
        <v>66</v>
      </c>
      <c r="M1931" s="30" t="n">
        <v>30</v>
      </c>
      <c r="N1931" s="30" t="s">
        <v>186</v>
      </c>
      <c r="O1931" s="30" t="s">
        <v>139</v>
      </c>
      <c r="P1931" s="30" t="s">
        <v>150</v>
      </c>
      <c r="Q1931" s="32" t="n">
        <v>3374.88</v>
      </c>
      <c r="R1931" s="30" t="s">
        <v>130</v>
      </c>
      <c r="S1931" s="30" t="s">
        <v>151</v>
      </c>
      <c r="T1931" s="30" t="n">
        <v>5</v>
      </c>
    </row>
    <row r="1932" customFormat="false" ht="15" hidden="false" customHeight="false" outlineLevel="0" collapsed="false">
      <c r="A1932" s="27" t="s">
        <v>3587</v>
      </c>
      <c r="B1932" s="27" t="s">
        <v>3588</v>
      </c>
      <c r="C1932" s="27" t="n">
        <v>19</v>
      </c>
      <c r="D1932" s="27" t="s">
        <v>121</v>
      </c>
      <c r="E1932" s="28" t="n">
        <v>45432</v>
      </c>
      <c r="F1932" s="27" t="s">
        <v>535</v>
      </c>
      <c r="G1932" s="28" t="n">
        <v>45433</v>
      </c>
      <c r="H1932" s="27" t="s">
        <v>206</v>
      </c>
      <c r="I1932" s="27" t="s">
        <v>207</v>
      </c>
      <c r="J1932" s="27" t="s">
        <v>469</v>
      </c>
      <c r="K1932" s="27" t="s">
        <v>138</v>
      </c>
      <c r="L1932" s="27" t="n">
        <v>77</v>
      </c>
      <c r="M1932" s="27" t="n">
        <v>42</v>
      </c>
      <c r="N1932" s="27" t="s">
        <v>127</v>
      </c>
      <c r="O1932" s="27" t="s">
        <v>139</v>
      </c>
      <c r="P1932" s="27" t="s">
        <v>129</v>
      </c>
      <c r="Q1932" s="29" t="n">
        <v>1041.76</v>
      </c>
      <c r="R1932" s="27" t="s">
        <v>130</v>
      </c>
      <c r="S1932" s="27" t="s">
        <v>157</v>
      </c>
      <c r="T1932" s="27" t="n">
        <v>5</v>
      </c>
    </row>
    <row r="1933" customFormat="false" ht="15" hidden="false" customHeight="false" outlineLevel="0" collapsed="false">
      <c r="A1933" s="30" t="s">
        <v>3589</v>
      </c>
      <c r="B1933" s="30" t="s">
        <v>3590</v>
      </c>
      <c r="C1933" s="30" t="n">
        <v>52</v>
      </c>
      <c r="D1933" s="30" t="s">
        <v>121</v>
      </c>
      <c r="E1933" s="31" t="n">
        <v>45602</v>
      </c>
      <c r="F1933" s="30" t="s">
        <v>1696</v>
      </c>
      <c r="G1933" s="31" t="n">
        <v>45603</v>
      </c>
      <c r="H1933" s="30" t="s">
        <v>206</v>
      </c>
      <c r="I1933" s="30" t="s">
        <v>232</v>
      </c>
      <c r="J1933" s="30" t="s">
        <v>593</v>
      </c>
      <c r="K1933" s="30" t="s">
        <v>126</v>
      </c>
      <c r="L1933" s="30" t="n">
        <v>16</v>
      </c>
      <c r="M1933" s="30" t="n">
        <v>47</v>
      </c>
      <c r="N1933" s="30" t="s">
        <v>127</v>
      </c>
      <c r="O1933" s="30" t="s">
        <v>149</v>
      </c>
      <c r="P1933" s="30" t="s">
        <v>129</v>
      </c>
      <c r="Q1933" s="32" t="n">
        <v>7648.48</v>
      </c>
      <c r="R1933" s="30" t="s">
        <v>462</v>
      </c>
      <c r="S1933" s="30" t="s">
        <v>192</v>
      </c>
      <c r="T1933" s="30" t="n">
        <v>3</v>
      </c>
    </row>
    <row r="1934" customFormat="false" ht="15" hidden="false" customHeight="false" outlineLevel="0" collapsed="false">
      <c r="A1934" s="27" t="s">
        <v>3591</v>
      </c>
      <c r="B1934" s="27" t="s">
        <v>2897</v>
      </c>
      <c r="C1934" s="27" t="n">
        <v>48</v>
      </c>
      <c r="D1934" s="27" t="s">
        <v>121</v>
      </c>
      <c r="E1934" s="28" t="n">
        <v>45448</v>
      </c>
      <c r="F1934" s="27" t="s">
        <v>338</v>
      </c>
      <c r="G1934" s="28" t="n">
        <v>45451</v>
      </c>
      <c r="H1934" s="27" t="s">
        <v>146</v>
      </c>
      <c r="I1934" s="27" t="s">
        <v>176</v>
      </c>
      <c r="J1934" s="27" t="s">
        <v>222</v>
      </c>
      <c r="K1934" s="27" t="s">
        <v>156</v>
      </c>
      <c r="L1934" s="27" t="n">
        <v>31</v>
      </c>
      <c r="M1934" s="27" t="n">
        <v>87</v>
      </c>
      <c r="N1934" s="27" t="s">
        <v>127</v>
      </c>
      <c r="O1934" s="27" t="s">
        <v>149</v>
      </c>
      <c r="P1934" s="27" t="s">
        <v>140</v>
      </c>
      <c r="Q1934" s="29" t="n">
        <v>4593.72</v>
      </c>
      <c r="R1934" s="27" t="s">
        <v>130</v>
      </c>
      <c r="S1934" s="27" t="s">
        <v>157</v>
      </c>
      <c r="T1934" s="27" t="n">
        <v>3</v>
      </c>
    </row>
    <row r="1935" customFormat="false" ht="15" hidden="false" customHeight="false" outlineLevel="0" collapsed="false">
      <c r="A1935" s="30" t="s">
        <v>3592</v>
      </c>
      <c r="B1935" s="30" t="s">
        <v>1254</v>
      </c>
      <c r="C1935" s="30" t="n">
        <v>36</v>
      </c>
      <c r="D1935" s="30" t="s">
        <v>181</v>
      </c>
      <c r="E1935" s="31" t="n">
        <v>45472</v>
      </c>
      <c r="F1935" s="30" t="s">
        <v>997</v>
      </c>
      <c r="G1935" s="31" t="n">
        <v>45472</v>
      </c>
      <c r="H1935" s="30" t="s">
        <v>242</v>
      </c>
      <c r="I1935" s="30" t="s">
        <v>243</v>
      </c>
      <c r="J1935" s="30" t="s">
        <v>363</v>
      </c>
      <c r="K1935" s="30" t="s">
        <v>138</v>
      </c>
      <c r="L1935" s="30" t="n">
        <v>28</v>
      </c>
      <c r="M1935" s="30" t="n">
        <v>45</v>
      </c>
      <c r="N1935" s="30" t="s">
        <v>127</v>
      </c>
      <c r="O1935" s="30" t="s">
        <v>139</v>
      </c>
      <c r="P1935" s="30" t="s">
        <v>187</v>
      </c>
      <c r="Q1935" s="32" t="n">
        <v>1755.91</v>
      </c>
      <c r="R1935" s="30" t="s">
        <v>130</v>
      </c>
      <c r="S1935" s="30" t="s">
        <v>141</v>
      </c>
      <c r="T1935" s="30" t="n">
        <v>5</v>
      </c>
    </row>
    <row r="1936" customFormat="false" ht="15" hidden="false" customHeight="false" outlineLevel="0" collapsed="false">
      <c r="A1936" s="27" t="s">
        <v>3593</v>
      </c>
      <c r="B1936" s="27" t="s">
        <v>855</v>
      </c>
      <c r="C1936" s="27" t="n">
        <v>70</v>
      </c>
      <c r="D1936" s="27" t="s">
        <v>121</v>
      </c>
      <c r="E1936" s="28" t="n">
        <v>45410</v>
      </c>
      <c r="F1936" s="27" t="s">
        <v>271</v>
      </c>
      <c r="G1936" s="28" t="n">
        <v>45411</v>
      </c>
      <c r="H1936" s="27" t="s">
        <v>217</v>
      </c>
      <c r="I1936" s="27" t="s">
        <v>282</v>
      </c>
      <c r="J1936" s="27" t="s">
        <v>283</v>
      </c>
      <c r="K1936" s="27" t="s">
        <v>138</v>
      </c>
      <c r="L1936" s="27" t="n">
        <v>78</v>
      </c>
      <c r="M1936" s="27" t="n">
        <v>20</v>
      </c>
      <c r="N1936" s="27" t="s">
        <v>127</v>
      </c>
      <c r="O1936" s="27" t="s">
        <v>171</v>
      </c>
      <c r="P1936" s="27" t="s">
        <v>140</v>
      </c>
      <c r="Q1936" s="29" t="n">
        <v>2265.45</v>
      </c>
      <c r="R1936" s="27" t="s">
        <v>130</v>
      </c>
      <c r="S1936" s="27" t="s">
        <v>151</v>
      </c>
      <c r="T1936" s="27" t="n">
        <v>4</v>
      </c>
    </row>
    <row r="1937" customFormat="false" ht="15" hidden="false" customHeight="false" outlineLevel="0" collapsed="false">
      <c r="A1937" s="30" t="s">
        <v>3594</v>
      </c>
      <c r="B1937" s="30" t="s">
        <v>3595</v>
      </c>
      <c r="C1937" s="30" t="n">
        <v>32</v>
      </c>
      <c r="D1937" s="30" t="s">
        <v>181</v>
      </c>
      <c r="E1937" s="31" t="n">
        <v>45470</v>
      </c>
      <c r="F1937" s="30" t="s">
        <v>1436</v>
      </c>
      <c r="G1937" s="31" t="n">
        <v>45472</v>
      </c>
      <c r="H1937" s="30" t="s">
        <v>183</v>
      </c>
      <c r="I1937" s="30" t="s">
        <v>430</v>
      </c>
      <c r="J1937" s="30" t="s">
        <v>185</v>
      </c>
      <c r="K1937" s="30" t="s">
        <v>156</v>
      </c>
      <c r="L1937" s="30" t="n">
        <v>38</v>
      </c>
      <c r="M1937" s="30" t="n">
        <v>55</v>
      </c>
      <c r="N1937" s="30" t="s">
        <v>127</v>
      </c>
      <c r="O1937" s="30" t="s">
        <v>128</v>
      </c>
      <c r="P1937" s="30" t="s">
        <v>150</v>
      </c>
      <c r="Q1937" s="32" t="n">
        <v>4425.78</v>
      </c>
      <c r="R1937" s="30" t="s">
        <v>130</v>
      </c>
      <c r="S1937" s="30" t="s">
        <v>223</v>
      </c>
      <c r="T1937" s="30" t="n">
        <v>5</v>
      </c>
    </row>
    <row r="1938" customFormat="false" ht="15" hidden="false" customHeight="false" outlineLevel="0" collapsed="false">
      <c r="A1938" s="27" t="s">
        <v>3596</v>
      </c>
      <c r="B1938" s="27" t="s">
        <v>355</v>
      </c>
      <c r="C1938" s="27" t="n">
        <v>42</v>
      </c>
      <c r="D1938" s="27" t="s">
        <v>121</v>
      </c>
      <c r="E1938" s="28" t="n">
        <v>45314</v>
      </c>
      <c r="F1938" s="27" t="s">
        <v>640</v>
      </c>
      <c r="G1938" s="28" t="n">
        <v>45315</v>
      </c>
      <c r="H1938" s="27" t="s">
        <v>206</v>
      </c>
      <c r="I1938" s="27" t="s">
        <v>232</v>
      </c>
      <c r="J1938" s="27" t="s">
        <v>208</v>
      </c>
      <c r="K1938" s="27" t="s">
        <v>138</v>
      </c>
      <c r="L1938" s="27" t="n">
        <v>37</v>
      </c>
      <c r="M1938" s="27" t="n">
        <v>43</v>
      </c>
      <c r="N1938" s="27" t="s">
        <v>127</v>
      </c>
      <c r="O1938" s="27" t="s">
        <v>128</v>
      </c>
      <c r="P1938" s="27" t="s">
        <v>140</v>
      </c>
      <c r="Q1938" s="29" t="n">
        <v>961.57</v>
      </c>
      <c r="R1938" s="27" t="s">
        <v>130</v>
      </c>
      <c r="S1938" s="27" t="s">
        <v>131</v>
      </c>
      <c r="T1938" s="27" t="n">
        <v>5</v>
      </c>
    </row>
    <row r="1939" customFormat="false" ht="15" hidden="false" customHeight="false" outlineLevel="0" collapsed="false">
      <c r="A1939" s="30" t="s">
        <v>3597</v>
      </c>
      <c r="B1939" s="30" t="s">
        <v>159</v>
      </c>
      <c r="C1939" s="30" t="n">
        <v>35</v>
      </c>
      <c r="D1939" s="30" t="s">
        <v>121</v>
      </c>
      <c r="E1939" s="31" t="n">
        <v>45644</v>
      </c>
      <c r="F1939" s="30" t="s">
        <v>1162</v>
      </c>
      <c r="G1939" s="31" t="n">
        <v>45650</v>
      </c>
      <c r="H1939" s="30" t="s">
        <v>242</v>
      </c>
      <c r="I1939" s="30" t="s">
        <v>466</v>
      </c>
      <c r="J1939" s="30" t="s">
        <v>244</v>
      </c>
      <c r="K1939" s="30" t="s">
        <v>126</v>
      </c>
      <c r="L1939" s="30" t="n">
        <v>33</v>
      </c>
      <c r="M1939" s="30" t="n">
        <v>90</v>
      </c>
      <c r="N1939" s="30" t="s">
        <v>127</v>
      </c>
      <c r="O1939" s="30" t="s">
        <v>139</v>
      </c>
      <c r="P1939" s="30" t="s">
        <v>129</v>
      </c>
      <c r="Q1939" s="32" t="n">
        <v>7685.94</v>
      </c>
      <c r="R1939" s="30" t="s">
        <v>268</v>
      </c>
      <c r="S1939" s="30" t="s">
        <v>223</v>
      </c>
      <c r="T1939" s="30" t="n">
        <v>2</v>
      </c>
    </row>
    <row r="1940" customFormat="false" ht="15" hidden="false" customHeight="false" outlineLevel="0" collapsed="false">
      <c r="A1940" s="27" t="s">
        <v>3598</v>
      </c>
      <c r="B1940" s="27" t="s">
        <v>871</v>
      </c>
      <c r="C1940" s="27" t="n">
        <v>33</v>
      </c>
      <c r="D1940" s="27" t="s">
        <v>701</v>
      </c>
      <c r="E1940" s="28" t="n">
        <v>45595</v>
      </c>
      <c r="F1940" s="27" t="s">
        <v>590</v>
      </c>
      <c r="G1940" s="28" t="n">
        <v>45595</v>
      </c>
      <c r="H1940" s="27" t="s">
        <v>217</v>
      </c>
      <c r="I1940" s="27" t="s">
        <v>344</v>
      </c>
      <c r="J1940" s="27" t="s">
        <v>218</v>
      </c>
      <c r="K1940" s="27" t="s">
        <v>138</v>
      </c>
      <c r="L1940" s="27" t="n">
        <v>42</v>
      </c>
      <c r="M1940" s="27" t="n">
        <v>29</v>
      </c>
      <c r="N1940" s="27" t="s">
        <v>127</v>
      </c>
      <c r="O1940" s="27" t="s">
        <v>171</v>
      </c>
      <c r="P1940" s="27" t="s">
        <v>150</v>
      </c>
      <c r="Q1940" s="29" t="n">
        <v>1020.95</v>
      </c>
      <c r="R1940" s="27" t="s">
        <v>130</v>
      </c>
      <c r="S1940" s="27" t="s">
        <v>141</v>
      </c>
      <c r="T1940" s="27" t="n">
        <v>5</v>
      </c>
    </row>
    <row r="1941" customFormat="false" ht="15" hidden="false" customHeight="false" outlineLevel="0" collapsed="false">
      <c r="A1941" s="30" t="s">
        <v>3599</v>
      </c>
      <c r="B1941" s="30" t="s">
        <v>3600</v>
      </c>
      <c r="C1941" s="30" t="n">
        <v>49</v>
      </c>
      <c r="D1941" s="30" t="s">
        <v>181</v>
      </c>
      <c r="E1941" s="31" t="n">
        <v>45386</v>
      </c>
      <c r="F1941" s="30" t="s">
        <v>438</v>
      </c>
      <c r="G1941" s="31" t="n">
        <v>45386</v>
      </c>
      <c r="H1941" s="30" t="s">
        <v>183</v>
      </c>
      <c r="I1941" s="30" t="s">
        <v>184</v>
      </c>
      <c r="J1941" s="30" t="s">
        <v>411</v>
      </c>
      <c r="K1941" s="30" t="s">
        <v>156</v>
      </c>
      <c r="L1941" s="30" t="n">
        <v>40</v>
      </c>
      <c r="M1941" s="30" t="n">
        <v>36</v>
      </c>
      <c r="N1941" s="30" t="s">
        <v>186</v>
      </c>
      <c r="O1941" s="30" t="s">
        <v>149</v>
      </c>
      <c r="P1941" s="30" t="s">
        <v>129</v>
      </c>
      <c r="Q1941" s="32" t="n">
        <v>3636.87</v>
      </c>
      <c r="R1941" s="30" t="s">
        <v>130</v>
      </c>
      <c r="S1941" s="30" t="s">
        <v>141</v>
      </c>
      <c r="T1941" s="30" t="n">
        <v>3</v>
      </c>
    </row>
    <row r="1942" customFormat="false" ht="15" hidden="false" customHeight="false" outlineLevel="0" collapsed="false">
      <c r="A1942" s="27" t="s">
        <v>3601</v>
      </c>
      <c r="B1942" s="27" t="s">
        <v>3520</v>
      </c>
      <c r="C1942" s="27" t="n">
        <v>48</v>
      </c>
      <c r="D1942" s="27" t="s">
        <v>181</v>
      </c>
      <c r="E1942" s="28" t="n">
        <v>45322</v>
      </c>
      <c r="F1942" s="27" t="s">
        <v>608</v>
      </c>
      <c r="G1942" s="28" t="n">
        <v>45322</v>
      </c>
      <c r="H1942" s="27" t="s">
        <v>217</v>
      </c>
      <c r="I1942" s="27" t="s">
        <v>282</v>
      </c>
      <c r="J1942" s="27" t="s">
        <v>294</v>
      </c>
      <c r="K1942" s="27" t="s">
        <v>138</v>
      </c>
      <c r="L1942" s="27" t="n">
        <v>27</v>
      </c>
      <c r="M1942" s="27" t="n">
        <v>32</v>
      </c>
      <c r="N1942" s="27" t="s">
        <v>186</v>
      </c>
      <c r="O1942" s="27" t="s">
        <v>139</v>
      </c>
      <c r="P1942" s="27" t="s">
        <v>140</v>
      </c>
      <c r="Q1942" s="29" t="n">
        <v>2417.25</v>
      </c>
      <c r="R1942" s="27" t="s">
        <v>130</v>
      </c>
      <c r="S1942" s="27" t="s">
        <v>164</v>
      </c>
      <c r="T1942" s="27" t="n">
        <v>4</v>
      </c>
    </row>
    <row r="1943" customFormat="false" ht="15" hidden="false" customHeight="false" outlineLevel="0" collapsed="false">
      <c r="A1943" s="30" t="s">
        <v>3602</v>
      </c>
      <c r="B1943" s="30" t="s">
        <v>3576</v>
      </c>
      <c r="C1943" s="30" t="n">
        <v>26</v>
      </c>
      <c r="D1943" s="30" t="s">
        <v>121</v>
      </c>
      <c r="E1943" s="31" t="n">
        <v>45419</v>
      </c>
      <c r="F1943" s="30" t="s">
        <v>381</v>
      </c>
      <c r="G1943" s="31" t="n">
        <v>45419</v>
      </c>
      <c r="H1943" s="30" t="s">
        <v>206</v>
      </c>
      <c r="I1943" s="30" t="s">
        <v>207</v>
      </c>
      <c r="J1943" s="30" t="s">
        <v>469</v>
      </c>
      <c r="K1943" s="30" t="s">
        <v>138</v>
      </c>
      <c r="L1943" s="30" t="n">
        <v>42</v>
      </c>
      <c r="M1943" s="30" t="n">
        <v>16</v>
      </c>
      <c r="N1943" s="30" t="s">
        <v>186</v>
      </c>
      <c r="O1943" s="30" t="s">
        <v>139</v>
      </c>
      <c r="P1943" s="30" t="s">
        <v>187</v>
      </c>
      <c r="Q1943" s="32" t="n">
        <v>1362.46</v>
      </c>
      <c r="R1943" s="30" t="s">
        <v>130</v>
      </c>
      <c r="S1943" s="30" t="s">
        <v>197</v>
      </c>
      <c r="T1943" s="30" t="n">
        <v>5</v>
      </c>
    </row>
    <row r="1944" customFormat="false" ht="15" hidden="false" customHeight="false" outlineLevel="0" collapsed="false">
      <c r="A1944" s="27" t="s">
        <v>3603</v>
      </c>
      <c r="B1944" s="27" t="s">
        <v>2803</v>
      </c>
      <c r="C1944" s="27" t="n">
        <v>41</v>
      </c>
      <c r="D1944" s="27" t="s">
        <v>181</v>
      </c>
      <c r="E1944" s="28" t="n">
        <v>45305</v>
      </c>
      <c r="F1944" s="27" t="s">
        <v>1506</v>
      </c>
      <c r="G1944" s="28" t="n">
        <v>45307</v>
      </c>
      <c r="H1944" s="27" t="s">
        <v>206</v>
      </c>
      <c r="I1944" s="27" t="s">
        <v>300</v>
      </c>
      <c r="J1944" s="27" t="s">
        <v>469</v>
      </c>
      <c r="K1944" s="27" t="s">
        <v>126</v>
      </c>
      <c r="L1944" s="27" t="n">
        <v>21</v>
      </c>
      <c r="M1944" s="27" t="n">
        <v>88</v>
      </c>
      <c r="N1944" s="27" t="s">
        <v>186</v>
      </c>
      <c r="O1944" s="27" t="s">
        <v>149</v>
      </c>
      <c r="P1944" s="27" t="s">
        <v>129</v>
      </c>
      <c r="Q1944" s="29" t="n">
        <v>8484.61</v>
      </c>
      <c r="R1944" s="27" t="s">
        <v>172</v>
      </c>
      <c r="S1944" s="27" t="s">
        <v>164</v>
      </c>
      <c r="T1944" s="27" t="n">
        <v>3</v>
      </c>
    </row>
    <row r="1945" customFormat="false" ht="15" hidden="false" customHeight="false" outlineLevel="0" collapsed="false">
      <c r="A1945" s="30" t="s">
        <v>3604</v>
      </c>
      <c r="B1945" s="30" t="s">
        <v>2985</v>
      </c>
      <c r="C1945" s="30" t="n">
        <v>14</v>
      </c>
      <c r="D1945" s="30" t="s">
        <v>493</v>
      </c>
      <c r="E1945" s="31" t="n">
        <v>45414</v>
      </c>
      <c r="F1945" s="30" t="s">
        <v>452</v>
      </c>
      <c r="G1945" s="31" t="n">
        <v>45415</v>
      </c>
      <c r="H1945" s="30" t="s">
        <v>217</v>
      </c>
      <c r="I1945" s="30" t="s">
        <v>392</v>
      </c>
      <c r="J1945" s="30" t="s">
        <v>283</v>
      </c>
      <c r="K1945" s="30" t="s">
        <v>156</v>
      </c>
      <c r="L1945" s="30" t="n">
        <v>37</v>
      </c>
      <c r="M1945" s="30" t="n">
        <v>32</v>
      </c>
      <c r="N1945" s="30" t="s">
        <v>186</v>
      </c>
      <c r="O1945" s="30" t="s">
        <v>171</v>
      </c>
      <c r="P1945" s="30" t="s">
        <v>140</v>
      </c>
      <c r="Q1945" s="32" t="n">
        <v>2692.77</v>
      </c>
      <c r="R1945" s="30" t="s">
        <v>268</v>
      </c>
      <c r="S1945" s="30" t="s">
        <v>192</v>
      </c>
      <c r="T1945" s="30" t="n">
        <v>2</v>
      </c>
    </row>
    <row r="1946" customFormat="false" ht="15" hidden="false" customHeight="false" outlineLevel="0" collapsed="false">
      <c r="A1946" s="27" t="s">
        <v>3605</v>
      </c>
      <c r="B1946" s="27" t="s">
        <v>629</v>
      </c>
      <c r="C1946" s="27" t="n">
        <v>35</v>
      </c>
      <c r="D1946" s="27" t="s">
        <v>121</v>
      </c>
      <c r="E1946" s="28" t="n">
        <v>45654</v>
      </c>
      <c r="F1946" s="27" t="s">
        <v>1593</v>
      </c>
      <c r="G1946" s="28" t="n">
        <v>45655</v>
      </c>
      <c r="H1946" s="27" t="s">
        <v>217</v>
      </c>
      <c r="I1946" s="27" t="s">
        <v>344</v>
      </c>
      <c r="J1946" s="27" t="s">
        <v>294</v>
      </c>
      <c r="K1946" s="27" t="s">
        <v>138</v>
      </c>
      <c r="L1946" s="27" t="n">
        <v>46</v>
      </c>
      <c r="M1946" s="27" t="n">
        <v>40</v>
      </c>
      <c r="N1946" s="27" t="s">
        <v>127</v>
      </c>
      <c r="O1946" s="27" t="s">
        <v>139</v>
      </c>
      <c r="P1946" s="27" t="s">
        <v>187</v>
      </c>
      <c r="Q1946" s="29" t="n">
        <v>1567.58</v>
      </c>
      <c r="R1946" s="27" t="s">
        <v>130</v>
      </c>
      <c r="S1946" s="27" t="s">
        <v>178</v>
      </c>
      <c r="T1946" s="27" t="n">
        <v>5</v>
      </c>
    </row>
    <row r="1947" customFormat="false" ht="15" hidden="false" customHeight="false" outlineLevel="0" collapsed="false">
      <c r="A1947" s="30" t="s">
        <v>3606</v>
      </c>
      <c r="B1947" s="30" t="s">
        <v>481</v>
      </c>
      <c r="C1947" s="30" t="n">
        <v>41</v>
      </c>
      <c r="D1947" s="30" t="s">
        <v>121</v>
      </c>
      <c r="E1947" s="31" t="n">
        <v>45568</v>
      </c>
      <c r="F1947" s="30" t="s">
        <v>582</v>
      </c>
      <c r="G1947" s="31" t="n">
        <v>45571</v>
      </c>
      <c r="H1947" s="30" t="s">
        <v>206</v>
      </c>
      <c r="I1947" s="30" t="s">
        <v>232</v>
      </c>
      <c r="J1947" s="30" t="s">
        <v>615</v>
      </c>
      <c r="K1947" s="30" t="s">
        <v>156</v>
      </c>
      <c r="L1947" s="30" t="n">
        <v>53</v>
      </c>
      <c r="M1947" s="30" t="n">
        <v>75</v>
      </c>
      <c r="N1947" s="30" t="s">
        <v>186</v>
      </c>
      <c r="O1947" s="30" t="s">
        <v>128</v>
      </c>
      <c r="P1947" s="30" t="s">
        <v>140</v>
      </c>
      <c r="Q1947" s="32" t="n">
        <v>4568.4</v>
      </c>
      <c r="R1947" s="30" t="s">
        <v>130</v>
      </c>
      <c r="S1947" s="30" t="s">
        <v>141</v>
      </c>
      <c r="T1947" s="30" t="n">
        <v>5</v>
      </c>
    </row>
    <row r="1948" customFormat="false" ht="15" hidden="false" customHeight="false" outlineLevel="0" collapsed="false">
      <c r="A1948" s="27" t="s">
        <v>3607</v>
      </c>
      <c r="B1948" s="27" t="s">
        <v>1267</v>
      </c>
      <c r="C1948" s="27" t="n">
        <v>37</v>
      </c>
      <c r="D1948" s="27" t="s">
        <v>121</v>
      </c>
      <c r="E1948" s="28" t="n">
        <v>45556</v>
      </c>
      <c r="F1948" s="27" t="s">
        <v>845</v>
      </c>
      <c r="G1948" s="28" t="n">
        <v>45562</v>
      </c>
      <c r="H1948" s="27" t="s">
        <v>135</v>
      </c>
      <c r="I1948" s="27" t="s">
        <v>251</v>
      </c>
      <c r="J1948" s="27" t="s">
        <v>137</v>
      </c>
      <c r="K1948" s="27" t="s">
        <v>126</v>
      </c>
      <c r="L1948" s="27" t="n">
        <v>23</v>
      </c>
      <c r="M1948" s="27" t="n">
        <v>118</v>
      </c>
      <c r="N1948" s="27" t="s">
        <v>186</v>
      </c>
      <c r="O1948" s="27" t="s">
        <v>149</v>
      </c>
      <c r="P1948" s="27" t="s">
        <v>187</v>
      </c>
      <c r="Q1948" s="29" t="n">
        <v>7678.94</v>
      </c>
      <c r="R1948" s="27" t="s">
        <v>268</v>
      </c>
      <c r="S1948" s="27" t="s">
        <v>131</v>
      </c>
      <c r="T1948" s="27" t="n">
        <v>3</v>
      </c>
    </row>
    <row r="1949" customFormat="false" ht="15" hidden="false" customHeight="false" outlineLevel="0" collapsed="false">
      <c r="A1949" s="30" t="s">
        <v>3608</v>
      </c>
      <c r="B1949" s="30" t="s">
        <v>3609</v>
      </c>
      <c r="C1949" s="30" t="n">
        <v>19</v>
      </c>
      <c r="D1949" s="30" t="s">
        <v>181</v>
      </c>
      <c r="E1949" s="31" t="n">
        <v>45381</v>
      </c>
      <c r="F1949" s="30" t="s">
        <v>2834</v>
      </c>
      <c r="G1949" s="31" t="n">
        <v>45385</v>
      </c>
      <c r="H1949" s="30" t="s">
        <v>242</v>
      </c>
      <c r="I1949" s="30" t="s">
        <v>243</v>
      </c>
      <c r="J1949" s="30" t="s">
        <v>244</v>
      </c>
      <c r="K1949" s="30" t="s">
        <v>126</v>
      </c>
      <c r="L1949" s="30" t="n">
        <v>43</v>
      </c>
      <c r="M1949" s="30" t="n">
        <v>67</v>
      </c>
      <c r="N1949" s="30" t="s">
        <v>127</v>
      </c>
      <c r="O1949" s="30" t="s">
        <v>139</v>
      </c>
      <c r="P1949" s="30" t="s">
        <v>140</v>
      </c>
      <c r="Q1949" s="32" t="n">
        <v>6968.43</v>
      </c>
      <c r="R1949" s="30" t="s">
        <v>130</v>
      </c>
      <c r="S1949" s="30" t="s">
        <v>197</v>
      </c>
      <c r="T1949" s="30" t="n">
        <v>4</v>
      </c>
    </row>
    <row r="1950" customFormat="false" ht="15" hidden="false" customHeight="false" outlineLevel="0" collapsed="false">
      <c r="A1950" s="27" t="s">
        <v>3610</v>
      </c>
      <c r="B1950" s="27" t="s">
        <v>825</v>
      </c>
      <c r="C1950" s="27" t="n">
        <v>67</v>
      </c>
      <c r="D1950" s="27" t="s">
        <v>121</v>
      </c>
      <c r="E1950" s="28" t="n">
        <v>45306</v>
      </c>
      <c r="F1950" s="27" t="s">
        <v>1150</v>
      </c>
      <c r="G1950" s="28" t="n">
        <v>45307</v>
      </c>
      <c r="H1950" s="27" t="s">
        <v>217</v>
      </c>
      <c r="I1950" s="27" t="s">
        <v>344</v>
      </c>
      <c r="J1950" s="27" t="s">
        <v>388</v>
      </c>
      <c r="K1950" s="27" t="s">
        <v>126</v>
      </c>
      <c r="L1950" s="27" t="n">
        <v>13</v>
      </c>
      <c r="M1950" s="27" t="n">
        <v>64</v>
      </c>
      <c r="N1950" s="27" t="s">
        <v>186</v>
      </c>
      <c r="O1950" s="27" t="s">
        <v>128</v>
      </c>
      <c r="P1950" s="27" t="s">
        <v>140</v>
      </c>
      <c r="Q1950" s="29" t="n">
        <v>8397.35</v>
      </c>
      <c r="R1950" s="27" t="s">
        <v>130</v>
      </c>
      <c r="S1950" s="27" t="s">
        <v>197</v>
      </c>
      <c r="T1950" s="27" t="n">
        <v>4</v>
      </c>
    </row>
    <row r="1951" customFormat="false" ht="15" hidden="false" customHeight="false" outlineLevel="0" collapsed="false">
      <c r="A1951" s="30" t="s">
        <v>3611</v>
      </c>
      <c r="B1951" s="30" t="s">
        <v>3612</v>
      </c>
      <c r="C1951" s="30" t="n">
        <v>37</v>
      </c>
      <c r="D1951" s="30" t="s">
        <v>181</v>
      </c>
      <c r="E1951" s="31" t="n">
        <v>45589</v>
      </c>
      <c r="F1951" s="30" t="s">
        <v>338</v>
      </c>
      <c r="G1951" s="31" t="n">
        <v>45594</v>
      </c>
      <c r="H1951" s="30" t="s">
        <v>206</v>
      </c>
      <c r="I1951" s="30" t="s">
        <v>207</v>
      </c>
      <c r="J1951" s="30" t="s">
        <v>615</v>
      </c>
      <c r="K1951" s="30" t="s">
        <v>126</v>
      </c>
      <c r="L1951" s="30" t="n">
        <v>32</v>
      </c>
      <c r="M1951" s="30" t="n">
        <v>138</v>
      </c>
      <c r="N1951" s="30" t="s">
        <v>186</v>
      </c>
      <c r="O1951" s="30" t="s">
        <v>139</v>
      </c>
      <c r="P1951" s="30" t="s">
        <v>187</v>
      </c>
      <c r="Q1951" s="32" t="n">
        <v>9109.97</v>
      </c>
      <c r="R1951" s="30" t="s">
        <v>172</v>
      </c>
      <c r="S1951" s="30" t="s">
        <v>157</v>
      </c>
      <c r="T1951" s="30" t="n">
        <v>3</v>
      </c>
    </row>
    <row r="1952" customFormat="false" ht="15" hidden="false" customHeight="false" outlineLevel="0" collapsed="false">
      <c r="A1952" s="27" t="s">
        <v>3613</v>
      </c>
      <c r="B1952" s="27" t="s">
        <v>3614</v>
      </c>
      <c r="C1952" s="27" t="n">
        <v>31</v>
      </c>
      <c r="D1952" s="27" t="s">
        <v>181</v>
      </c>
      <c r="E1952" s="28" t="n">
        <v>45328</v>
      </c>
      <c r="F1952" s="27" t="s">
        <v>286</v>
      </c>
      <c r="G1952" s="28" t="n">
        <v>45330</v>
      </c>
      <c r="H1952" s="27" t="s">
        <v>183</v>
      </c>
      <c r="I1952" s="27" t="s">
        <v>212</v>
      </c>
      <c r="J1952" s="27" t="s">
        <v>476</v>
      </c>
      <c r="K1952" s="27" t="s">
        <v>156</v>
      </c>
      <c r="L1952" s="27" t="n">
        <v>53</v>
      </c>
      <c r="M1952" s="27" t="n">
        <v>42</v>
      </c>
      <c r="N1952" s="27" t="s">
        <v>127</v>
      </c>
      <c r="O1952" s="27" t="s">
        <v>171</v>
      </c>
      <c r="P1952" s="27" t="s">
        <v>187</v>
      </c>
      <c r="Q1952" s="29" t="n">
        <v>3518.3</v>
      </c>
      <c r="R1952" s="27" t="s">
        <v>130</v>
      </c>
      <c r="S1952" s="27" t="s">
        <v>164</v>
      </c>
      <c r="T1952" s="27" t="n">
        <v>3</v>
      </c>
    </row>
    <row r="1953" customFormat="false" ht="15" hidden="false" customHeight="false" outlineLevel="0" collapsed="false">
      <c r="A1953" s="30" t="s">
        <v>3615</v>
      </c>
      <c r="B1953" s="30" t="s">
        <v>1717</v>
      </c>
      <c r="C1953" s="30" t="n">
        <v>95</v>
      </c>
      <c r="D1953" s="30" t="s">
        <v>121</v>
      </c>
      <c r="E1953" s="31" t="n">
        <v>45548</v>
      </c>
      <c r="F1953" s="30" t="s">
        <v>247</v>
      </c>
      <c r="G1953" s="31" t="n">
        <v>45549</v>
      </c>
      <c r="H1953" s="30" t="s">
        <v>206</v>
      </c>
      <c r="I1953" s="30" t="s">
        <v>300</v>
      </c>
      <c r="J1953" s="30" t="s">
        <v>469</v>
      </c>
      <c r="K1953" s="30" t="s">
        <v>156</v>
      </c>
      <c r="L1953" s="30" t="n">
        <v>65</v>
      </c>
      <c r="M1953" s="30" t="n">
        <v>88</v>
      </c>
      <c r="N1953" s="30" t="s">
        <v>127</v>
      </c>
      <c r="O1953" s="30" t="s">
        <v>149</v>
      </c>
      <c r="P1953" s="30" t="s">
        <v>129</v>
      </c>
      <c r="Q1953" s="32" t="n">
        <v>3943.15</v>
      </c>
      <c r="R1953" s="30" t="s">
        <v>268</v>
      </c>
      <c r="S1953" s="30" t="s">
        <v>178</v>
      </c>
      <c r="T1953" s="30" t="n">
        <v>4</v>
      </c>
    </row>
    <row r="1954" customFormat="false" ht="15" hidden="false" customHeight="false" outlineLevel="0" collapsed="false">
      <c r="A1954" s="27" t="s">
        <v>3616</v>
      </c>
      <c r="B1954" s="27" t="s">
        <v>1622</v>
      </c>
      <c r="C1954" s="27" t="n">
        <v>37</v>
      </c>
      <c r="D1954" s="27" t="s">
        <v>181</v>
      </c>
      <c r="E1954" s="28" t="n">
        <v>45372</v>
      </c>
      <c r="F1954" s="27" t="s">
        <v>759</v>
      </c>
      <c r="G1954" s="28" t="n">
        <v>45375</v>
      </c>
      <c r="H1954" s="27" t="s">
        <v>217</v>
      </c>
      <c r="I1954" s="27" t="s">
        <v>392</v>
      </c>
      <c r="J1954" s="27" t="s">
        <v>218</v>
      </c>
      <c r="K1954" s="27" t="s">
        <v>156</v>
      </c>
      <c r="L1954" s="27" t="n">
        <v>20</v>
      </c>
      <c r="M1954" s="27" t="n">
        <v>38</v>
      </c>
      <c r="N1954" s="27" t="s">
        <v>127</v>
      </c>
      <c r="O1954" s="27" t="s">
        <v>139</v>
      </c>
      <c r="P1954" s="27" t="s">
        <v>129</v>
      </c>
      <c r="Q1954" s="29" t="n">
        <v>3881.6</v>
      </c>
      <c r="R1954" s="27" t="s">
        <v>268</v>
      </c>
      <c r="S1954" s="27" t="s">
        <v>151</v>
      </c>
      <c r="T1954" s="27" t="n">
        <v>4</v>
      </c>
    </row>
    <row r="1955" customFormat="false" ht="15" hidden="false" customHeight="false" outlineLevel="0" collapsed="false">
      <c r="A1955" s="30" t="s">
        <v>3617</v>
      </c>
      <c r="B1955" s="30" t="s">
        <v>3618</v>
      </c>
      <c r="C1955" s="30" t="n">
        <v>50</v>
      </c>
      <c r="D1955" s="30" t="s">
        <v>181</v>
      </c>
      <c r="E1955" s="31" t="n">
        <v>45588</v>
      </c>
      <c r="F1955" s="30" t="s">
        <v>200</v>
      </c>
      <c r="G1955" s="31" t="n">
        <v>45590</v>
      </c>
      <c r="H1955" s="30" t="s">
        <v>161</v>
      </c>
      <c r="I1955" s="30" t="s">
        <v>320</v>
      </c>
      <c r="J1955" s="30" t="s">
        <v>163</v>
      </c>
      <c r="K1955" s="30" t="s">
        <v>126</v>
      </c>
      <c r="L1955" s="30" t="n">
        <v>30</v>
      </c>
      <c r="M1955" s="30" t="n">
        <v>123</v>
      </c>
      <c r="N1955" s="30" t="s">
        <v>127</v>
      </c>
      <c r="O1955" s="30" t="s">
        <v>128</v>
      </c>
      <c r="P1955" s="30" t="s">
        <v>150</v>
      </c>
      <c r="Q1955" s="32" t="n">
        <v>7841.43</v>
      </c>
      <c r="R1955" s="30" t="s">
        <v>268</v>
      </c>
      <c r="S1955" s="30" t="s">
        <v>131</v>
      </c>
      <c r="T1955" s="30" t="n">
        <v>1</v>
      </c>
    </row>
    <row r="1956" customFormat="false" ht="15" hidden="false" customHeight="false" outlineLevel="0" collapsed="false">
      <c r="A1956" s="27" t="s">
        <v>3619</v>
      </c>
      <c r="B1956" s="27" t="s">
        <v>3149</v>
      </c>
      <c r="C1956" s="27" t="n">
        <v>49</v>
      </c>
      <c r="D1956" s="27" t="s">
        <v>181</v>
      </c>
      <c r="E1956" s="28" t="n">
        <v>45296</v>
      </c>
      <c r="F1956" s="27" t="s">
        <v>394</v>
      </c>
      <c r="G1956" s="28" t="n">
        <v>45302</v>
      </c>
      <c r="H1956" s="27" t="s">
        <v>161</v>
      </c>
      <c r="I1956" s="27" t="s">
        <v>162</v>
      </c>
      <c r="J1956" s="27" t="s">
        <v>385</v>
      </c>
      <c r="K1956" s="27" t="s">
        <v>126</v>
      </c>
      <c r="L1956" s="27" t="n">
        <v>14</v>
      </c>
      <c r="M1956" s="27" t="n">
        <v>109</v>
      </c>
      <c r="N1956" s="27" t="s">
        <v>186</v>
      </c>
      <c r="O1956" s="27" t="s">
        <v>128</v>
      </c>
      <c r="P1956" s="27" t="s">
        <v>150</v>
      </c>
      <c r="Q1956" s="29" t="n">
        <v>7850.96</v>
      </c>
      <c r="R1956" s="27" t="s">
        <v>172</v>
      </c>
      <c r="S1956" s="27" t="s">
        <v>192</v>
      </c>
      <c r="T1956" s="27" t="n">
        <v>4</v>
      </c>
    </row>
    <row r="1957" customFormat="false" ht="15" hidden="false" customHeight="false" outlineLevel="0" collapsed="false">
      <c r="A1957" s="30" t="s">
        <v>3620</v>
      </c>
      <c r="B1957" s="30" t="s">
        <v>3621</v>
      </c>
      <c r="C1957" s="30" t="n">
        <v>55</v>
      </c>
      <c r="D1957" s="30" t="s">
        <v>181</v>
      </c>
      <c r="E1957" s="31" t="n">
        <v>45645</v>
      </c>
      <c r="F1957" s="30" t="s">
        <v>516</v>
      </c>
      <c r="G1957" s="31" t="n">
        <v>45647</v>
      </c>
      <c r="H1957" s="30" t="s">
        <v>206</v>
      </c>
      <c r="I1957" s="30" t="s">
        <v>300</v>
      </c>
      <c r="J1957" s="30" t="s">
        <v>469</v>
      </c>
      <c r="K1957" s="30" t="s">
        <v>126</v>
      </c>
      <c r="L1957" s="30" t="n">
        <v>36</v>
      </c>
      <c r="M1957" s="30" t="n">
        <v>59</v>
      </c>
      <c r="N1957" s="30" t="s">
        <v>186</v>
      </c>
      <c r="O1957" s="30" t="s">
        <v>128</v>
      </c>
      <c r="P1957" s="30" t="s">
        <v>140</v>
      </c>
      <c r="Q1957" s="32" t="n">
        <v>6491.07</v>
      </c>
      <c r="R1957" s="30" t="s">
        <v>130</v>
      </c>
      <c r="S1957" s="30" t="s">
        <v>131</v>
      </c>
      <c r="T1957" s="30" t="n">
        <v>2</v>
      </c>
    </row>
    <row r="1958" customFormat="false" ht="15" hidden="false" customHeight="false" outlineLevel="0" collapsed="false">
      <c r="A1958" s="27" t="s">
        <v>3622</v>
      </c>
      <c r="B1958" s="27" t="s">
        <v>3623</v>
      </c>
      <c r="C1958" s="27" t="n">
        <v>12</v>
      </c>
      <c r="D1958" s="27" t="s">
        <v>181</v>
      </c>
      <c r="E1958" s="28" t="n">
        <v>45608</v>
      </c>
      <c r="F1958" s="27" t="s">
        <v>1016</v>
      </c>
      <c r="G1958" s="28" t="n">
        <v>45611</v>
      </c>
      <c r="H1958" s="27" t="s">
        <v>161</v>
      </c>
      <c r="I1958" s="27" t="s">
        <v>320</v>
      </c>
      <c r="J1958" s="27" t="s">
        <v>163</v>
      </c>
      <c r="K1958" s="27" t="s">
        <v>156</v>
      </c>
      <c r="L1958" s="27" t="n">
        <v>21</v>
      </c>
      <c r="M1958" s="27" t="n">
        <v>35</v>
      </c>
      <c r="N1958" s="27" t="s">
        <v>127</v>
      </c>
      <c r="O1958" s="27" t="s">
        <v>139</v>
      </c>
      <c r="P1958" s="27" t="s">
        <v>187</v>
      </c>
      <c r="Q1958" s="29" t="n">
        <v>3369.17</v>
      </c>
      <c r="R1958" s="27" t="s">
        <v>130</v>
      </c>
      <c r="S1958" s="27" t="s">
        <v>192</v>
      </c>
      <c r="T1958" s="27" t="n">
        <v>2</v>
      </c>
    </row>
    <row r="1959" customFormat="false" ht="15" hidden="false" customHeight="false" outlineLevel="0" collapsed="false">
      <c r="A1959" s="30" t="s">
        <v>3624</v>
      </c>
      <c r="B1959" s="30" t="s">
        <v>3625</v>
      </c>
      <c r="C1959" s="30" t="n">
        <v>62</v>
      </c>
      <c r="D1959" s="30" t="s">
        <v>181</v>
      </c>
      <c r="E1959" s="31" t="n">
        <v>45421</v>
      </c>
      <c r="F1959" s="30" t="s">
        <v>334</v>
      </c>
      <c r="G1959" s="31" t="n">
        <v>45431</v>
      </c>
      <c r="H1959" s="30" t="s">
        <v>183</v>
      </c>
      <c r="I1959" s="30" t="s">
        <v>212</v>
      </c>
      <c r="J1959" s="30" t="s">
        <v>476</v>
      </c>
      <c r="K1959" s="30" t="s">
        <v>202</v>
      </c>
      <c r="L1959" s="30" t="n">
        <v>18</v>
      </c>
      <c r="M1959" s="30" t="n">
        <v>203</v>
      </c>
      <c r="N1959" s="30" t="s">
        <v>186</v>
      </c>
      <c r="O1959" s="30" t="s">
        <v>149</v>
      </c>
      <c r="P1959" s="30" t="s">
        <v>150</v>
      </c>
      <c r="Q1959" s="32" t="n">
        <v>19507.89</v>
      </c>
      <c r="R1959" s="30" t="s">
        <v>268</v>
      </c>
      <c r="S1959" s="30" t="s">
        <v>151</v>
      </c>
      <c r="T1959" s="30" t="n">
        <v>2</v>
      </c>
    </row>
    <row r="1960" customFormat="false" ht="15" hidden="false" customHeight="false" outlineLevel="0" collapsed="false">
      <c r="A1960" s="27" t="s">
        <v>3626</v>
      </c>
      <c r="B1960" s="27" t="s">
        <v>1471</v>
      </c>
      <c r="C1960" s="27" t="n">
        <v>72</v>
      </c>
      <c r="D1960" s="27" t="s">
        <v>121</v>
      </c>
      <c r="E1960" s="28" t="n">
        <v>45528</v>
      </c>
      <c r="F1960" s="27" t="s">
        <v>3007</v>
      </c>
      <c r="G1960" s="28" t="n">
        <v>45529</v>
      </c>
      <c r="H1960" s="27" t="s">
        <v>242</v>
      </c>
      <c r="I1960" s="27" t="s">
        <v>243</v>
      </c>
      <c r="J1960" s="27" t="s">
        <v>363</v>
      </c>
      <c r="K1960" s="27" t="s">
        <v>138</v>
      </c>
      <c r="L1960" s="27" t="n">
        <v>60</v>
      </c>
      <c r="M1960" s="27" t="n">
        <v>33</v>
      </c>
      <c r="N1960" s="27" t="s">
        <v>127</v>
      </c>
      <c r="O1960" s="27" t="s">
        <v>171</v>
      </c>
      <c r="P1960" s="27" t="s">
        <v>129</v>
      </c>
      <c r="Q1960" s="29" t="n">
        <v>2042.62</v>
      </c>
      <c r="R1960" s="27" t="s">
        <v>130</v>
      </c>
      <c r="S1960" s="27" t="s">
        <v>192</v>
      </c>
      <c r="T1960" s="27" t="n">
        <v>5</v>
      </c>
    </row>
    <row r="1961" customFormat="false" ht="15" hidden="false" customHeight="false" outlineLevel="0" collapsed="false">
      <c r="A1961" s="30" t="s">
        <v>3627</v>
      </c>
      <c r="B1961" s="30" t="s">
        <v>3149</v>
      </c>
      <c r="C1961" s="30"/>
      <c r="D1961" s="30" t="s">
        <v>181</v>
      </c>
      <c r="E1961" s="31" t="n">
        <v>45647</v>
      </c>
      <c r="F1961" s="30" t="s">
        <v>425</v>
      </c>
      <c r="G1961" s="31" t="n">
        <v>45649</v>
      </c>
      <c r="H1961" s="30" t="s">
        <v>206</v>
      </c>
      <c r="I1961" s="30" t="s">
        <v>207</v>
      </c>
      <c r="J1961" s="30" t="s">
        <v>469</v>
      </c>
      <c r="K1961" s="30" t="s">
        <v>156</v>
      </c>
      <c r="L1961" s="30" t="n">
        <v>19</v>
      </c>
      <c r="M1961" s="30" t="n">
        <v>36</v>
      </c>
      <c r="N1961" s="30" t="s">
        <v>127</v>
      </c>
      <c r="O1961" s="30" t="s">
        <v>139</v>
      </c>
      <c r="P1961" s="30" t="s">
        <v>187</v>
      </c>
      <c r="Q1961" s="32" t="n">
        <v>3066.34</v>
      </c>
      <c r="R1961" s="30" t="s">
        <v>268</v>
      </c>
      <c r="S1961" s="30" t="s">
        <v>197</v>
      </c>
      <c r="T1961" s="30" t="n">
        <v>3</v>
      </c>
    </row>
    <row r="1962" customFormat="false" ht="15" hidden="false" customHeight="false" outlineLevel="0" collapsed="false">
      <c r="A1962" s="27" t="s">
        <v>3628</v>
      </c>
      <c r="B1962" s="27" t="s">
        <v>3629</v>
      </c>
      <c r="C1962" s="27" t="n">
        <v>66</v>
      </c>
      <c r="D1962" s="27" t="s">
        <v>181</v>
      </c>
      <c r="E1962" s="28" t="n">
        <v>45555</v>
      </c>
      <c r="F1962" s="27" t="s">
        <v>2301</v>
      </c>
      <c r="G1962" s="28" t="n">
        <v>45556</v>
      </c>
      <c r="H1962" s="27" t="s">
        <v>242</v>
      </c>
      <c r="I1962" s="27" t="s">
        <v>315</v>
      </c>
      <c r="J1962" s="27" t="s">
        <v>422</v>
      </c>
      <c r="K1962" s="27" t="s">
        <v>156</v>
      </c>
      <c r="L1962" s="27" t="n">
        <v>67</v>
      </c>
      <c r="M1962" s="27" t="n">
        <v>43</v>
      </c>
      <c r="N1962" s="27" t="s">
        <v>127</v>
      </c>
      <c r="O1962" s="27" t="s">
        <v>149</v>
      </c>
      <c r="P1962" s="27" t="s">
        <v>140</v>
      </c>
      <c r="Q1962" s="29" t="n">
        <v>3100.29</v>
      </c>
      <c r="R1962" s="27" t="s">
        <v>130</v>
      </c>
      <c r="S1962" s="27" t="s">
        <v>178</v>
      </c>
      <c r="T1962" s="27" t="n">
        <v>4</v>
      </c>
    </row>
    <row r="1963" customFormat="false" ht="15" hidden="false" customHeight="false" outlineLevel="0" collapsed="false">
      <c r="A1963" s="30" t="s">
        <v>3630</v>
      </c>
      <c r="B1963" s="30" t="s">
        <v>3631</v>
      </c>
      <c r="C1963" s="30" t="n">
        <v>43</v>
      </c>
      <c r="D1963" s="30" t="s">
        <v>181</v>
      </c>
      <c r="E1963" s="31" t="n">
        <v>45625</v>
      </c>
      <c r="F1963" s="30" t="s">
        <v>314</v>
      </c>
      <c r="G1963" s="31" t="n">
        <v>45625</v>
      </c>
      <c r="H1963" s="30" t="s">
        <v>146</v>
      </c>
      <c r="I1963" s="30" t="s">
        <v>309</v>
      </c>
      <c r="J1963" s="30" t="s">
        <v>177</v>
      </c>
      <c r="K1963" s="30" t="s">
        <v>138</v>
      </c>
      <c r="L1963" s="30" t="n">
        <v>82</v>
      </c>
      <c r="M1963" s="30" t="n">
        <v>42</v>
      </c>
      <c r="N1963" s="30" t="s">
        <v>127</v>
      </c>
      <c r="O1963" s="30" t="s">
        <v>149</v>
      </c>
      <c r="P1963" s="30" t="s">
        <v>187</v>
      </c>
      <c r="Q1963" s="32" t="n">
        <v>1609</v>
      </c>
      <c r="R1963" s="30" t="s">
        <v>130</v>
      </c>
      <c r="S1963" s="30" t="s">
        <v>627</v>
      </c>
      <c r="T1963" s="30" t="n">
        <v>5</v>
      </c>
    </row>
    <row r="1964" customFormat="false" ht="15" hidden="false" customHeight="false" outlineLevel="0" collapsed="false">
      <c r="A1964" s="27" t="s">
        <v>3632</v>
      </c>
      <c r="B1964" s="27" t="s">
        <v>2475</v>
      </c>
      <c r="C1964" s="27" t="n">
        <v>0</v>
      </c>
      <c r="D1964" s="27" t="s">
        <v>121</v>
      </c>
      <c r="E1964" s="28" t="n">
        <v>45462</v>
      </c>
      <c r="F1964" s="27" t="s">
        <v>2834</v>
      </c>
      <c r="G1964" s="28" t="n">
        <v>45467</v>
      </c>
      <c r="H1964" s="27" t="s">
        <v>146</v>
      </c>
      <c r="I1964" s="27"/>
      <c r="J1964" s="27" t="s">
        <v>148</v>
      </c>
      <c r="K1964" s="27" t="s">
        <v>126</v>
      </c>
      <c r="L1964" s="27" t="n">
        <v>23</v>
      </c>
      <c r="M1964" s="27" t="n">
        <v>137</v>
      </c>
      <c r="N1964" s="27" t="s">
        <v>186</v>
      </c>
      <c r="O1964" s="27" t="s">
        <v>139</v>
      </c>
      <c r="P1964" s="27" t="s">
        <v>140</v>
      </c>
      <c r="Q1964" s="29" t="n">
        <v>8501.27</v>
      </c>
      <c r="R1964" s="27" t="s">
        <v>130</v>
      </c>
      <c r="S1964" s="27" t="s">
        <v>131</v>
      </c>
      <c r="T1964" s="27" t="n">
        <v>5</v>
      </c>
    </row>
    <row r="1965" customFormat="false" ht="15" hidden="false" customHeight="false" outlineLevel="0" collapsed="false">
      <c r="A1965" s="30" t="s">
        <v>3633</v>
      </c>
      <c r="B1965" s="30" t="s">
        <v>3634</v>
      </c>
      <c r="C1965" s="30" t="n">
        <v>85</v>
      </c>
      <c r="D1965" s="30" t="s">
        <v>121</v>
      </c>
      <c r="E1965" s="31" t="n">
        <v>45495</v>
      </c>
      <c r="F1965" s="30" t="s">
        <v>1120</v>
      </c>
      <c r="G1965" s="31" t="n">
        <v>45496</v>
      </c>
      <c r="H1965" s="30" t="s">
        <v>123</v>
      </c>
      <c r="I1965" s="30" t="s">
        <v>155</v>
      </c>
      <c r="J1965" s="30" t="s">
        <v>508</v>
      </c>
      <c r="K1965" s="30" t="s">
        <v>138</v>
      </c>
      <c r="L1965" s="30" t="n">
        <v>65</v>
      </c>
      <c r="M1965" s="30" t="n">
        <v>43</v>
      </c>
      <c r="N1965" s="30" t="s">
        <v>127</v>
      </c>
      <c r="O1965" s="30" t="s">
        <v>128</v>
      </c>
      <c r="P1965" s="30" t="s">
        <v>187</v>
      </c>
      <c r="Q1965" s="32" t="n">
        <v>1727.85</v>
      </c>
      <c r="R1965" s="30" t="s">
        <v>130</v>
      </c>
      <c r="S1965" s="30" t="s">
        <v>164</v>
      </c>
      <c r="T1965" s="30" t="n">
        <v>3</v>
      </c>
    </row>
    <row r="1966" customFormat="false" ht="15" hidden="false" customHeight="false" outlineLevel="0" collapsed="false">
      <c r="A1966" s="27" t="s">
        <v>3635</v>
      </c>
      <c r="B1966" s="27" t="s">
        <v>1601</v>
      </c>
      <c r="C1966" s="27" t="n">
        <v>40</v>
      </c>
      <c r="D1966" s="27" t="s">
        <v>397</v>
      </c>
      <c r="E1966" s="28" t="n">
        <v>45639</v>
      </c>
      <c r="F1966" s="27" t="s">
        <v>347</v>
      </c>
      <c r="G1966" s="28" t="n">
        <v>45643</v>
      </c>
      <c r="H1966" s="27" t="s">
        <v>146</v>
      </c>
      <c r="I1966" s="27" t="s">
        <v>147</v>
      </c>
      <c r="J1966" s="27" t="s">
        <v>148</v>
      </c>
      <c r="K1966" s="27" t="s">
        <v>202</v>
      </c>
      <c r="L1966" s="27" t="n">
        <v>9</v>
      </c>
      <c r="M1966" s="27" t="n">
        <v>159</v>
      </c>
      <c r="N1966" s="27" t="s">
        <v>186</v>
      </c>
      <c r="O1966" s="27" t="s">
        <v>128</v>
      </c>
      <c r="P1966" s="27" t="s">
        <v>150</v>
      </c>
      <c r="Q1966" s="29" t="n">
        <v>17400.87</v>
      </c>
      <c r="R1966" s="27" t="s">
        <v>462</v>
      </c>
      <c r="S1966" s="27" t="s">
        <v>164</v>
      </c>
      <c r="T1966" s="27" t="n">
        <v>3</v>
      </c>
    </row>
    <row r="1967" customFormat="false" ht="15" hidden="false" customHeight="false" outlineLevel="0" collapsed="false">
      <c r="A1967" s="30" t="s">
        <v>3636</v>
      </c>
      <c r="B1967" s="30" t="s">
        <v>1342</v>
      </c>
      <c r="C1967" s="30" t="n">
        <v>0</v>
      </c>
      <c r="D1967" s="30" t="s">
        <v>181</v>
      </c>
      <c r="E1967" s="31" t="n">
        <v>45537</v>
      </c>
      <c r="F1967" s="30" t="s">
        <v>840</v>
      </c>
      <c r="G1967" s="31" t="n">
        <v>45539</v>
      </c>
      <c r="H1967" s="30" t="s">
        <v>236</v>
      </c>
      <c r="I1967" s="30" t="s">
        <v>266</v>
      </c>
      <c r="J1967" s="30" t="s">
        <v>455</v>
      </c>
      <c r="K1967" s="30" t="s">
        <v>126</v>
      </c>
      <c r="L1967" s="30" t="n">
        <v>32</v>
      </c>
      <c r="M1967" s="30" t="n">
        <v>88</v>
      </c>
      <c r="N1967" s="30" t="s">
        <v>186</v>
      </c>
      <c r="O1967" s="30" t="s">
        <v>128</v>
      </c>
      <c r="P1967" s="30" t="s">
        <v>187</v>
      </c>
      <c r="Q1967" s="32" t="n">
        <v>8234.07</v>
      </c>
      <c r="R1967" s="30" t="s">
        <v>172</v>
      </c>
      <c r="S1967" s="30" t="s">
        <v>164</v>
      </c>
      <c r="T1967" s="30" t="n">
        <v>2</v>
      </c>
    </row>
    <row r="1968" customFormat="false" ht="15" hidden="false" customHeight="false" outlineLevel="0" collapsed="false">
      <c r="A1968" s="27" t="s">
        <v>3637</v>
      </c>
      <c r="B1968" s="27" t="s">
        <v>3638</v>
      </c>
      <c r="C1968" s="27" t="n">
        <v>73</v>
      </c>
      <c r="D1968" s="27" t="s">
        <v>121</v>
      </c>
      <c r="E1968" s="28" t="n">
        <v>45385</v>
      </c>
      <c r="F1968" s="27" t="s">
        <v>308</v>
      </c>
      <c r="G1968" s="28" t="n">
        <v>45385</v>
      </c>
      <c r="H1968" s="27" t="s">
        <v>236</v>
      </c>
      <c r="I1968" s="27" t="s">
        <v>266</v>
      </c>
      <c r="J1968" s="27" t="s">
        <v>375</v>
      </c>
      <c r="K1968" s="27" t="s">
        <v>138</v>
      </c>
      <c r="L1968" s="27" t="n">
        <v>73</v>
      </c>
      <c r="M1968" s="27" t="n">
        <v>40</v>
      </c>
      <c r="N1968" s="27" t="s">
        <v>127</v>
      </c>
      <c r="O1968" s="27" t="s">
        <v>139</v>
      </c>
      <c r="P1968" s="27" t="s">
        <v>150</v>
      </c>
      <c r="Q1968" s="29" t="n">
        <v>1827.52</v>
      </c>
      <c r="R1968" s="27" t="s">
        <v>130</v>
      </c>
      <c r="S1968" s="27" t="s">
        <v>131</v>
      </c>
      <c r="T1968" s="27" t="n">
        <v>4</v>
      </c>
    </row>
    <row r="1969" customFormat="false" ht="15" hidden="false" customHeight="false" outlineLevel="0" collapsed="false">
      <c r="A1969" s="30" t="s">
        <v>3639</v>
      </c>
      <c r="B1969" s="30" t="s">
        <v>3640</v>
      </c>
      <c r="C1969" s="30" t="n">
        <v>41</v>
      </c>
      <c r="D1969" s="30" t="s">
        <v>121</v>
      </c>
      <c r="E1969" s="31" t="n">
        <v>45598</v>
      </c>
      <c r="F1969" s="30" t="s">
        <v>1424</v>
      </c>
      <c r="G1969" s="31" t="n">
        <v>45602</v>
      </c>
      <c r="H1969" s="30" t="s">
        <v>123</v>
      </c>
      <c r="I1969" s="30" t="s">
        <v>155</v>
      </c>
      <c r="J1969" s="30" t="s">
        <v>418</v>
      </c>
      <c r="K1969" s="30" t="s">
        <v>126</v>
      </c>
      <c r="L1969" s="30" t="n">
        <v>45</v>
      </c>
      <c r="M1969" s="30" t="n">
        <v>58</v>
      </c>
      <c r="N1969" s="30" t="s">
        <v>127</v>
      </c>
      <c r="O1969" s="30" t="s">
        <v>128</v>
      </c>
      <c r="P1969" s="30" t="s">
        <v>150</v>
      </c>
      <c r="Q1969" s="32" t="n">
        <v>8179.46</v>
      </c>
      <c r="R1969" s="30" t="s">
        <v>172</v>
      </c>
      <c r="S1969" s="30" t="s">
        <v>151</v>
      </c>
      <c r="T1969" s="30" t="n">
        <v>5</v>
      </c>
    </row>
    <row r="1970" customFormat="false" ht="15" hidden="false" customHeight="false" outlineLevel="0" collapsed="false">
      <c r="A1970" s="27" t="s">
        <v>3641</v>
      </c>
      <c r="B1970" s="27" t="s">
        <v>3118</v>
      </c>
      <c r="C1970" s="27" t="n">
        <v>33</v>
      </c>
      <c r="D1970" s="27" t="s">
        <v>121</v>
      </c>
      <c r="E1970" s="28" t="n">
        <v>45393</v>
      </c>
      <c r="F1970" s="27" t="s">
        <v>800</v>
      </c>
      <c r="G1970" s="28" t="n">
        <v>45401</v>
      </c>
      <c r="H1970" s="27" t="s">
        <v>123</v>
      </c>
      <c r="I1970" s="27" t="s">
        <v>124</v>
      </c>
      <c r="J1970" s="27" t="s">
        <v>508</v>
      </c>
      <c r="K1970" s="27" t="s">
        <v>202</v>
      </c>
      <c r="L1970" s="27" t="n">
        <v>7</v>
      </c>
      <c r="M1970" s="27" t="n">
        <v>78</v>
      </c>
      <c r="N1970" s="27" t="s">
        <v>186</v>
      </c>
      <c r="O1970" s="27" t="s">
        <v>128</v>
      </c>
      <c r="P1970" s="27" t="s">
        <v>187</v>
      </c>
      <c r="Q1970" s="29" t="n">
        <v>17272.06</v>
      </c>
      <c r="R1970" s="27" t="s">
        <v>130</v>
      </c>
      <c r="S1970" s="27" t="s">
        <v>223</v>
      </c>
      <c r="T1970" s="27" t="n">
        <v>4</v>
      </c>
    </row>
    <row r="1971" customFormat="false" ht="15" hidden="false" customHeight="false" outlineLevel="0" collapsed="false">
      <c r="A1971" s="30" t="s">
        <v>3642</v>
      </c>
      <c r="B1971" s="30" t="s">
        <v>362</v>
      </c>
      <c r="C1971" s="30" t="n">
        <v>48</v>
      </c>
      <c r="D1971" s="30" t="s">
        <v>181</v>
      </c>
      <c r="E1971" s="31" t="n">
        <v>45643</v>
      </c>
      <c r="F1971" s="30" t="s">
        <v>1026</v>
      </c>
      <c r="G1971" s="31" t="n">
        <v>45644</v>
      </c>
      <c r="H1971" s="30" t="s">
        <v>161</v>
      </c>
      <c r="I1971" s="30" t="s">
        <v>320</v>
      </c>
      <c r="J1971" s="30" t="s">
        <v>258</v>
      </c>
      <c r="K1971" s="30" t="s">
        <v>138</v>
      </c>
      <c r="L1971" s="30" t="n">
        <v>32</v>
      </c>
      <c r="M1971" s="30" t="n">
        <v>30</v>
      </c>
      <c r="N1971" s="30" t="s">
        <v>127</v>
      </c>
      <c r="O1971" s="30" t="s">
        <v>149</v>
      </c>
      <c r="P1971" s="30" t="s">
        <v>150</v>
      </c>
      <c r="Q1971" s="32" t="n">
        <v>1805.34</v>
      </c>
      <c r="R1971" s="30" t="s">
        <v>130</v>
      </c>
      <c r="S1971" s="30" t="s">
        <v>223</v>
      </c>
      <c r="T1971" s="30" t="n">
        <v>5</v>
      </c>
    </row>
    <row r="1972" customFormat="false" ht="15" hidden="false" customHeight="false" outlineLevel="0" collapsed="false">
      <c r="A1972" s="27" t="s">
        <v>3643</v>
      </c>
      <c r="B1972" s="27" t="s">
        <v>3644</v>
      </c>
      <c r="C1972" s="27" t="n">
        <v>31</v>
      </c>
      <c r="D1972" s="27" t="s">
        <v>121</v>
      </c>
      <c r="E1972" s="28" t="n">
        <v>45430</v>
      </c>
      <c r="F1972" s="27" t="s">
        <v>1135</v>
      </c>
      <c r="G1972" s="28" t="n">
        <v>45430</v>
      </c>
      <c r="H1972" s="27" t="s">
        <v>161</v>
      </c>
      <c r="I1972" s="27" t="s">
        <v>538</v>
      </c>
      <c r="J1972" s="27" t="s">
        <v>258</v>
      </c>
      <c r="K1972" s="27" t="s">
        <v>156</v>
      </c>
      <c r="L1972" s="27" t="n">
        <v>35</v>
      </c>
      <c r="M1972" s="27" t="n">
        <v>34</v>
      </c>
      <c r="N1972" s="27" t="s">
        <v>127</v>
      </c>
      <c r="O1972" s="27" t="s">
        <v>128</v>
      </c>
      <c r="P1972" s="27" t="s">
        <v>129</v>
      </c>
      <c r="Q1972" s="29" t="n">
        <v>3148.43</v>
      </c>
      <c r="R1972" s="27" t="s">
        <v>172</v>
      </c>
      <c r="S1972" s="27" t="s">
        <v>335</v>
      </c>
      <c r="T1972" s="27" t="n">
        <v>3</v>
      </c>
    </row>
    <row r="1973" customFormat="false" ht="15" hidden="false" customHeight="false" outlineLevel="0" collapsed="false">
      <c r="A1973" s="30" t="s">
        <v>3645</v>
      </c>
      <c r="B1973" s="30" t="s">
        <v>3646</v>
      </c>
      <c r="C1973" s="30" t="n">
        <v>11</v>
      </c>
      <c r="D1973" s="30" t="s">
        <v>181</v>
      </c>
      <c r="E1973" s="31" t="n">
        <v>45329</v>
      </c>
      <c r="F1973" s="30" t="s">
        <v>614</v>
      </c>
      <c r="G1973" s="31" t="n">
        <v>45329</v>
      </c>
      <c r="H1973" s="30" t="s">
        <v>242</v>
      </c>
      <c r="I1973" s="30" t="s">
        <v>315</v>
      </c>
      <c r="J1973" s="30" t="s">
        <v>244</v>
      </c>
      <c r="K1973" s="30" t="s">
        <v>156</v>
      </c>
      <c r="L1973" s="30" t="n">
        <v>72</v>
      </c>
      <c r="M1973" s="30" t="n">
        <v>40</v>
      </c>
      <c r="N1973" s="30" t="s">
        <v>127</v>
      </c>
      <c r="O1973" s="30" t="s">
        <v>139</v>
      </c>
      <c r="P1973" s="30" t="s">
        <v>140</v>
      </c>
      <c r="Q1973" s="32" t="n">
        <v>2643.48</v>
      </c>
      <c r="R1973" s="30" t="s">
        <v>130</v>
      </c>
      <c r="S1973" s="30" t="s">
        <v>520</v>
      </c>
      <c r="T1973" s="30" t="n">
        <v>3</v>
      </c>
    </row>
    <row r="1974" customFormat="false" ht="15" hidden="false" customHeight="false" outlineLevel="0" collapsed="false">
      <c r="A1974" s="27" t="s">
        <v>3647</v>
      </c>
      <c r="B1974" s="27" t="s">
        <v>2356</v>
      </c>
      <c r="C1974" s="27" t="n">
        <v>54</v>
      </c>
      <c r="D1974" s="27" t="s">
        <v>121</v>
      </c>
      <c r="E1974" s="28" t="n">
        <v>45292</v>
      </c>
      <c r="F1974" s="27" t="s">
        <v>1392</v>
      </c>
      <c r="G1974" s="28" t="n">
        <v>45292</v>
      </c>
      <c r="H1974" s="27" t="s">
        <v>123</v>
      </c>
      <c r="I1974" s="27" t="s">
        <v>304</v>
      </c>
      <c r="J1974" s="27" t="s">
        <v>125</v>
      </c>
      <c r="K1974" s="27" t="s">
        <v>138</v>
      </c>
      <c r="L1974" s="27" t="n">
        <v>50</v>
      </c>
      <c r="M1974" s="27" t="n">
        <v>39</v>
      </c>
      <c r="N1974" s="27" t="s">
        <v>127</v>
      </c>
      <c r="O1974" s="27" t="s">
        <v>171</v>
      </c>
      <c r="P1974" s="27" t="s">
        <v>187</v>
      </c>
      <c r="Q1974" s="29" t="n">
        <v>2788.1</v>
      </c>
      <c r="R1974" s="27" t="s">
        <v>130</v>
      </c>
      <c r="S1974" s="27" t="s">
        <v>131</v>
      </c>
      <c r="T1974" s="27" t="n">
        <v>5</v>
      </c>
    </row>
    <row r="1975" customFormat="false" ht="15" hidden="false" customHeight="false" outlineLevel="0" collapsed="false">
      <c r="A1975" s="30" t="s">
        <v>3648</v>
      </c>
      <c r="B1975" s="30" t="s">
        <v>2398</v>
      </c>
      <c r="C1975" s="30" t="n">
        <v>29</v>
      </c>
      <c r="D1975" s="30" t="s">
        <v>181</v>
      </c>
      <c r="E1975" s="31" t="n">
        <v>45391</v>
      </c>
      <c r="F1975" s="30" t="s">
        <v>1308</v>
      </c>
      <c r="G1975" s="31" t="n">
        <v>45392</v>
      </c>
      <c r="H1975" s="30" t="s">
        <v>123</v>
      </c>
      <c r="I1975" s="30" t="s">
        <v>124</v>
      </c>
      <c r="J1975" s="30" t="s">
        <v>305</v>
      </c>
      <c r="K1975" s="30" t="s">
        <v>138</v>
      </c>
      <c r="L1975" s="30" t="n">
        <v>87</v>
      </c>
      <c r="M1975" s="30" t="n">
        <v>24</v>
      </c>
      <c r="N1975" s="30" t="s">
        <v>127</v>
      </c>
      <c r="O1975" s="30" t="s">
        <v>128</v>
      </c>
      <c r="P1975" s="30" t="s">
        <v>150</v>
      </c>
      <c r="Q1975" s="32" t="n">
        <v>773.43</v>
      </c>
      <c r="R1975" s="30" t="s">
        <v>130</v>
      </c>
      <c r="S1975" s="30" t="s">
        <v>141</v>
      </c>
      <c r="T1975" s="30" t="n">
        <v>3</v>
      </c>
    </row>
    <row r="1976" customFormat="false" ht="15" hidden="false" customHeight="false" outlineLevel="0" collapsed="false">
      <c r="A1976" s="27" t="s">
        <v>3649</v>
      </c>
      <c r="B1976" s="27" t="s">
        <v>676</v>
      </c>
      <c r="C1976" s="27" t="n">
        <v>25</v>
      </c>
      <c r="D1976" s="27" t="s">
        <v>121</v>
      </c>
      <c r="E1976" s="28" t="n">
        <v>45552</v>
      </c>
      <c r="F1976" s="27" t="s">
        <v>1739</v>
      </c>
      <c r="G1976" s="28" t="n">
        <v>45552</v>
      </c>
      <c r="H1976" s="27" t="s">
        <v>135</v>
      </c>
      <c r="I1976" s="27" t="s">
        <v>278</v>
      </c>
      <c r="J1976" s="27" t="s">
        <v>262</v>
      </c>
      <c r="K1976" s="27" t="s">
        <v>138</v>
      </c>
      <c r="L1976" s="27" t="n">
        <v>86</v>
      </c>
      <c r="M1976" s="27" t="n">
        <v>18</v>
      </c>
      <c r="N1976" s="27" t="s">
        <v>127</v>
      </c>
      <c r="O1976" s="27" t="s">
        <v>128</v>
      </c>
      <c r="P1976" s="27" t="s">
        <v>187</v>
      </c>
      <c r="Q1976" s="29" t="n">
        <v>2163.18</v>
      </c>
      <c r="R1976" s="27" t="s">
        <v>130</v>
      </c>
      <c r="S1976" s="27" t="s">
        <v>141</v>
      </c>
      <c r="T1976" s="27" t="n">
        <v>3</v>
      </c>
    </row>
    <row r="1977" customFormat="false" ht="15" hidden="false" customHeight="false" outlineLevel="0" collapsed="false">
      <c r="A1977" s="30" t="s">
        <v>3650</v>
      </c>
      <c r="B1977" s="30" t="s">
        <v>1061</v>
      </c>
      <c r="C1977" s="30" t="n">
        <v>47</v>
      </c>
      <c r="D1977" s="30" t="s">
        <v>181</v>
      </c>
      <c r="E1977" s="31" t="n">
        <v>45603</v>
      </c>
      <c r="F1977" s="30" t="s">
        <v>2211</v>
      </c>
      <c r="G1977" s="31" t="n">
        <v>45610</v>
      </c>
      <c r="H1977" s="30" t="s">
        <v>236</v>
      </c>
      <c r="I1977" s="30" t="s">
        <v>266</v>
      </c>
      <c r="J1977" s="30" t="s">
        <v>238</v>
      </c>
      <c r="K1977" s="30" t="s">
        <v>202</v>
      </c>
      <c r="L1977" s="30" t="n">
        <v>5</v>
      </c>
      <c r="M1977" s="30" t="n">
        <v>217</v>
      </c>
      <c r="N1977" s="30" t="s">
        <v>186</v>
      </c>
      <c r="O1977" s="30" t="s">
        <v>139</v>
      </c>
      <c r="P1977" s="30" t="s">
        <v>129</v>
      </c>
      <c r="Q1977" s="32" t="n">
        <v>18269.76</v>
      </c>
      <c r="R1977" s="30" t="s">
        <v>268</v>
      </c>
      <c r="S1977" s="30" t="s">
        <v>197</v>
      </c>
      <c r="T1977" s="30" t="n">
        <v>1</v>
      </c>
    </row>
    <row r="1978" customFormat="false" ht="15" hidden="false" customHeight="false" outlineLevel="0" collapsed="false">
      <c r="A1978" s="27" t="s">
        <v>3651</v>
      </c>
      <c r="B1978" s="27" t="s">
        <v>1533</v>
      </c>
      <c r="C1978" s="27" t="n">
        <v>28</v>
      </c>
      <c r="D1978" s="27" t="s">
        <v>181</v>
      </c>
      <c r="E1978" s="28" t="n">
        <v>45562</v>
      </c>
      <c r="F1978" s="27" t="s">
        <v>1384</v>
      </c>
      <c r="G1978" s="28" t="n">
        <v>45562</v>
      </c>
      <c r="H1978" s="27" t="s">
        <v>146</v>
      </c>
      <c r="I1978" s="27" t="s">
        <v>147</v>
      </c>
      <c r="J1978" s="27" t="s">
        <v>244</v>
      </c>
      <c r="K1978" s="27" t="s">
        <v>156</v>
      </c>
      <c r="L1978" s="27" t="n">
        <v>60</v>
      </c>
      <c r="M1978" s="27" t="n">
        <v>56</v>
      </c>
      <c r="N1978" s="27" t="s">
        <v>127</v>
      </c>
      <c r="O1978" s="27" t="s">
        <v>171</v>
      </c>
      <c r="P1978" s="27" t="s">
        <v>140</v>
      </c>
      <c r="Q1978" s="29" t="n">
        <v>4503.38</v>
      </c>
      <c r="R1978" s="27" t="s">
        <v>130</v>
      </c>
      <c r="S1978" s="27" t="s">
        <v>223</v>
      </c>
      <c r="T1978" s="27" t="n">
        <v>5</v>
      </c>
    </row>
    <row r="1979" customFormat="false" ht="15" hidden="false" customHeight="false" outlineLevel="0" collapsed="false">
      <c r="A1979" s="30" t="s">
        <v>3652</v>
      </c>
      <c r="B1979" s="30" t="s">
        <v>3220</v>
      </c>
      <c r="C1979" s="30" t="n">
        <v>25</v>
      </c>
      <c r="D1979" s="30" t="s">
        <v>181</v>
      </c>
      <c r="E1979" s="31" t="n">
        <v>45372</v>
      </c>
      <c r="F1979" s="30" t="s">
        <v>378</v>
      </c>
      <c r="G1979" s="31" t="n">
        <v>45377</v>
      </c>
      <c r="H1979" s="30" t="s">
        <v>123</v>
      </c>
      <c r="I1979" s="30" t="s">
        <v>124</v>
      </c>
      <c r="J1979" s="30" t="s">
        <v>305</v>
      </c>
      <c r="K1979" s="30" t="s">
        <v>202</v>
      </c>
      <c r="L1979" s="30" t="n">
        <v>19</v>
      </c>
      <c r="M1979" s="30" t="n">
        <v>224</v>
      </c>
      <c r="N1979" s="30" t="s">
        <v>186</v>
      </c>
      <c r="O1979" s="30" t="s">
        <v>171</v>
      </c>
      <c r="P1979" s="30" t="s">
        <v>150</v>
      </c>
      <c r="Q1979" s="32" t="n">
        <v>19499.96</v>
      </c>
      <c r="R1979" s="30" t="s">
        <v>268</v>
      </c>
      <c r="S1979" s="30" t="s">
        <v>151</v>
      </c>
      <c r="T1979" s="30" t="n">
        <v>2</v>
      </c>
    </row>
    <row r="1980" customFormat="false" ht="15" hidden="false" customHeight="false" outlineLevel="0" collapsed="false">
      <c r="A1980" s="27" t="s">
        <v>3653</v>
      </c>
      <c r="B1980" s="27" t="s">
        <v>1202</v>
      </c>
      <c r="C1980" s="27" t="n">
        <v>41</v>
      </c>
      <c r="D1980" s="27" t="s">
        <v>121</v>
      </c>
      <c r="E1980" s="28" t="n">
        <v>45452</v>
      </c>
      <c r="F1980" s="27" t="s">
        <v>1399</v>
      </c>
      <c r="G1980" s="28" t="n">
        <v>45453</v>
      </c>
      <c r="H1980" s="27" t="s">
        <v>146</v>
      </c>
      <c r="I1980" s="27" t="s">
        <v>147</v>
      </c>
      <c r="J1980" s="27" t="s">
        <v>177</v>
      </c>
      <c r="K1980" s="27" t="s">
        <v>138</v>
      </c>
      <c r="L1980" s="27" t="n">
        <v>86</v>
      </c>
      <c r="M1980" s="27" t="n">
        <v>36</v>
      </c>
      <c r="N1980" s="27" t="s">
        <v>127</v>
      </c>
      <c r="O1980" s="27" t="s">
        <v>128</v>
      </c>
      <c r="P1980" s="27" t="s">
        <v>129</v>
      </c>
      <c r="Q1980" s="29" t="n">
        <v>2179.37</v>
      </c>
      <c r="R1980" s="27" t="s">
        <v>130</v>
      </c>
      <c r="S1980" s="27" t="s">
        <v>197</v>
      </c>
      <c r="T1980" s="27" t="n">
        <v>4</v>
      </c>
    </row>
    <row r="1981" customFormat="false" ht="15" hidden="false" customHeight="false" outlineLevel="0" collapsed="false">
      <c r="A1981" s="30" t="s">
        <v>3654</v>
      </c>
      <c r="B1981" s="30" t="s">
        <v>2640</v>
      </c>
      <c r="C1981" s="30" t="n">
        <v>64</v>
      </c>
      <c r="D1981" s="30" t="s">
        <v>181</v>
      </c>
      <c r="E1981" s="31" t="n">
        <v>45413</v>
      </c>
      <c r="F1981" s="30" t="s">
        <v>519</v>
      </c>
      <c r="G1981" s="31" t="n">
        <v>45416</v>
      </c>
      <c r="H1981" s="30" t="s">
        <v>146</v>
      </c>
      <c r="I1981" s="30" t="s">
        <v>309</v>
      </c>
      <c r="J1981" s="30" t="s">
        <v>244</v>
      </c>
      <c r="K1981" s="30" t="s">
        <v>156</v>
      </c>
      <c r="L1981" s="30" t="n">
        <v>37</v>
      </c>
      <c r="M1981" s="30" t="n">
        <v>42</v>
      </c>
      <c r="N1981" s="30" t="s">
        <v>127</v>
      </c>
      <c r="O1981" s="30" t="s">
        <v>139</v>
      </c>
      <c r="P1981" s="30" t="s">
        <v>140</v>
      </c>
      <c r="Q1981" s="32" t="n">
        <v>3366.03</v>
      </c>
      <c r="R1981" s="30" t="s">
        <v>130</v>
      </c>
      <c r="S1981" s="30" t="s">
        <v>151</v>
      </c>
      <c r="T1981" s="30" t="n">
        <v>4</v>
      </c>
    </row>
    <row r="1982" customFormat="false" ht="15" hidden="false" customHeight="false" outlineLevel="0" collapsed="false">
      <c r="A1982" s="27" t="s">
        <v>3655</v>
      </c>
      <c r="B1982" s="27" t="s">
        <v>537</v>
      </c>
      <c r="C1982" s="27" t="n">
        <v>95</v>
      </c>
      <c r="D1982" s="27" t="s">
        <v>121</v>
      </c>
      <c r="E1982" s="28" t="n">
        <v>45514</v>
      </c>
      <c r="F1982" s="27" t="s">
        <v>461</v>
      </c>
      <c r="G1982" s="28" t="n">
        <v>45514</v>
      </c>
      <c r="H1982" s="27" t="s">
        <v>206</v>
      </c>
      <c r="I1982" s="27" t="s">
        <v>232</v>
      </c>
      <c r="J1982" s="27" t="s">
        <v>593</v>
      </c>
      <c r="K1982" s="27" t="s">
        <v>156</v>
      </c>
      <c r="L1982" s="27" t="n">
        <v>50</v>
      </c>
      <c r="M1982" s="27" t="n">
        <v>67</v>
      </c>
      <c r="N1982" s="27" t="s">
        <v>127</v>
      </c>
      <c r="O1982" s="27" t="s">
        <v>171</v>
      </c>
      <c r="P1982" s="27" t="s">
        <v>129</v>
      </c>
      <c r="Q1982" s="29" t="n">
        <v>3088.8</v>
      </c>
      <c r="R1982" s="27" t="s">
        <v>130</v>
      </c>
      <c r="S1982" s="27" t="s">
        <v>164</v>
      </c>
      <c r="T1982" s="27" t="n">
        <v>5</v>
      </c>
    </row>
    <row r="1983" customFormat="false" ht="15" hidden="false" customHeight="false" outlineLevel="0" collapsed="false">
      <c r="A1983" s="30" t="s">
        <v>3656</v>
      </c>
      <c r="B1983" s="30" t="s">
        <v>1006</v>
      </c>
      <c r="C1983" s="30" t="n">
        <v>31</v>
      </c>
      <c r="D1983" s="30" t="s">
        <v>181</v>
      </c>
      <c r="E1983" s="31" t="n">
        <v>45480</v>
      </c>
      <c r="F1983" s="30" t="s">
        <v>1238</v>
      </c>
      <c r="G1983" s="31" t="n">
        <v>45485</v>
      </c>
      <c r="H1983" s="30" t="s">
        <v>183</v>
      </c>
      <c r="I1983" s="30" t="s">
        <v>184</v>
      </c>
      <c r="J1983" s="30" t="s">
        <v>411</v>
      </c>
      <c r="K1983" s="30" t="s">
        <v>202</v>
      </c>
      <c r="L1983" s="30" t="n">
        <v>19</v>
      </c>
      <c r="M1983" s="30" t="n">
        <v>146</v>
      </c>
      <c r="N1983" s="30" t="s">
        <v>186</v>
      </c>
      <c r="O1983" s="30" t="s">
        <v>128</v>
      </c>
      <c r="P1983" s="30" t="s">
        <v>140</v>
      </c>
      <c r="Q1983" s="32" t="n">
        <v>18551.83</v>
      </c>
      <c r="R1983" s="30" t="s">
        <v>268</v>
      </c>
      <c r="S1983" s="30" t="s">
        <v>151</v>
      </c>
      <c r="T1983" s="30" t="n">
        <v>2</v>
      </c>
    </row>
    <row r="1984" customFormat="false" ht="15" hidden="false" customHeight="false" outlineLevel="0" collapsed="false">
      <c r="A1984" s="27" t="s">
        <v>3657</v>
      </c>
      <c r="B1984" s="27" t="s">
        <v>3658</v>
      </c>
      <c r="C1984" s="27" t="n">
        <v>30</v>
      </c>
      <c r="D1984" s="27" t="s">
        <v>121</v>
      </c>
      <c r="E1984" s="28" t="n">
        <v>45373</v>
      </c>
      <c r="F1984" s="27" t="s">
        <v>567</v>
      </c>
      <c r="G1984" s="28" t="n">
        <v>45374</v>
      </c>
      <c r="H1984" s="27" t="s">
        <v>161</v>
      </c>
      <c r="I1984" s="27" t="s">
        <v>538</v>
      </c>
      <c r="J1984" s="27" t="s">
        <v>648</v>
      </c>
      <c r="K1984" s="27" t="s">
        <v>156</v>
      </c>
      <c r="L1984" s="27" t="n">
        <v>15</v>
      </c>
      <c r="M1984" s="27" t="n">
        <v>38</v>
      </c>
      <c r="N1984" s="27" t="s">
        <v>186</v>
      </c>
      <c r="O1984" s="27" t="s">
        <v>139</v>
      </c>
      <c r="P1984" s="27" t="s">
        <v>187</v>
      </c>
      <c r="Q1984" s="29" t="n">
        <v>3001.05</v>
      </c>
      <c r="R1984" s="27" t="s">
        <v>172</v>
      </c>
      <c r="S1984" s="27" t="s">
        <v>178</v>
      </c>
      <c r="T1984" s="27" t="n">
        <v>2</v>
      </c>
    </row>
    <row r="1985" customFormat="false" ht="15" hidden="false" customHeight="false" outlineLevel="0" collapsed="false">
      <c r="A1985" s="30" t="s">
        <v>3659</v>
      </c>
      <c r="B1985" s="30" t="s">
        <v>3284</v>
      </c>
      <c r="C1985" s="30" t="n">
        <v>9</v>
      </c>
      <c r="D1985" s="30" t="s">
        <v>181</v>
      </c>
      <c r="E1985" s="31" t="n">
        <v>45420</v>
      </c>
      <c r="F1985" s="30" t="s">
        <v>1192</v>
      </c>
      <c r="G1985" s="31" t="n">
        <v>45421</v>
      </c>
      <c r="H1985" s="30" t="s">
        <v>168</v>
      </c>
      <c r="I1985" s="30" t="s">
        <v>196</v>
      </c>
      <c r="J1985" s="30" t="s">
        <v>371</v>
      </c>
      <c r="K1985" s="30" t="s">
        <v>138</v>
      </c>
      <c r="L1985" s="30" t="n">
        <v>49</v>
      </c>
      <c r="M1985" s="30" t="n">
        <v>27</v>
      </c>
      <c r="N1985" s="30" t="s">
        <v>127</v>
      </c>
      <c r="O1985" s="30" t="s">
        <v>171</v>
      </c>
      <c r="P1985" s="30" t="s">
        <v>150</v>
      </c>
      <c r="Q1985" s="32" t="n">
        <v>1516.78</v>
      </c>
      <c r="R1985" s="30" t="s">
        <v>130</v>
      </c>
      <c r="S1985" s="30" t="s">
        <v>131</v>
      </c>
      <c r="T1985" s="30" t="n">
        <v>4</v>
      </c>
    </row>
    <row r="1986" customFormat="false" ht="15" hidden="false" customHeight="false" outlineLevel="0" collapsed="false">
      <c r="A1986" s="27" t="s">
        <v>3660</v>
      </c>
      <c r="B1986" s="27" t="s">
        <v>1520</v>
      </c>
      <c r="C1986" s="27" t="n">
        <v>59</v>
      </c>
      <c r="D1986" s="27" t="s">
        <v>181</v>
      </c>
      <c r="E1986" s="28" t="n">
        <v>45324</v>
      </c>
      <c r="F1986" s="27" t="s">
        <v>904</v>
      </c>
      <c r="G1986" s="28" t="n">
        <v>45324</v>
      </c>
      <c r="H1986" s="27" t="s">
        <v>161</v>
      </c>
      <c r="I1986" s="27" t="s">
        <v>538</v>
      </c>
      <c r="J1986" s="27" t="s">
        <v>163</v>
      </c>
      <c r="K1986" s="27" t="s">
        <v>138</v>
      </c>
      <c r="L1986" s="27" t="n">
        <v>23</v>
      </c>
      <c r="M1986" s="27" t="n">
        <v>42</v>
      </c>
      <c r="N1986" s="27" t="s">
        <v>127</v>
      </c>
      <c r="O1986" s="27" t="s">
        <v>139</v>
      </c>
      <c r="P1986" s="27" t="s">
        <v>140</v>
      </c>
      <c r="Q1986" s="29" t="n">
        <v>2134.56</v>
      </c>
      <c r="R1986" s="27" t="s">
        <v>130</v>
      </c>
      <c r="S1986" s="27" t="s">
        <v>157</v>
      </c>
      <c r="T1986" s="27" t="n">
        <v>4</v>
      </c>
    </row>
    <row r="1987" customFormat="false" ht="15" hidden="false" customHeight="false" outlineLevel="0" collapsed="false">
      <c r="A1987" s="30" t="s">
        <v>3661</v>
      </c>
      <c r="B1987" s="30" t="s">
        <v>2803</v>
      </c>
      <c r="C1987" s="30" t="n">
        <v>20</v>
      </c>
      <c r="D1987" s="30" t="s">
        <v>181</v>
      </c>
      <c r="E1987" s="31" t="n">
        <v>45496</v>
      </c>
      <c r="F1987" s="30" t="s">
        <v>640</v>
      </c>
      <c r="G1987" s="31" t="n">
        <v>45496</v>
      </c>
      <c r="H1987" s="30" t="s">
        <v>242</v>
      </c>
      <c r="I1987" s="30" t="s">
        <v>466</v>
      </c>
      <c r="J1987" s="30" t="s">
        <v>244</v>
      </c>
      <c r="K1987" s="30" t="s">
        <v>156</v>
      </c>
      <c r="L1987" s="30" t="n">
        <v>38</v>
      </c>
      <c r="M1987" s="30" t="n">
        <v>54</v>
      </c>
      <c r="N1987" s="30" t="s">
        <v>186</v>
      </c>
      <c r="O1987" s="30" t="s">
        <v>139</v>
      </c>
      <c r="P1987" s="30" t="s">
        <v>129</v>
      </c>
      <c r="Q1987" s="32" t="n">
        <v>4453.04</v>
      </c>
      <c r="R1987" s="30" t="s">
        <v>130</v>
      </c>
      <c r="S1987" s="30" t="s">
        <v>192</v>
      </c>
      <c r="T1987" s="30" t="n">
        <v>3</v>
      </c>
    </row>
    <row r="1988" customFormat="false" ht="15" hidden="false" customHeight="false" outlineLevel="0" collapsed="false">
      <c r="A1988" s="27" t="s">
        <v>3662</v>
      </c>
      <c r="B1988" s="27" t="s">
        <v>2134</v>
      </c>
      <c r="C1988" s="27" t="n">
        <v>0</v>
      </c>
      <c r="D1988" s="27" t="s">
        <v>121</v>
      </c>
      <c r="E1988" s="28" t="n">
        <v>45390</v>
      </c>
      <c r="F1988" s="27" t="s">
        <v>341</v>
      </c>
      <c r="G1988" s="28" t="n">
        <v>45390</v>
      </c>
      <c r="H1988" s="27" t="s">
        <v>206</v>
      </c>
      <c r="I1988" s="27" t="s">
        <v>300</v>
      </c>
      <c r="J1988" s="27" t="s">
        <v>208</v>
      </c>
      <c r="K1988" s="27" t="s">
        <v>156</v>
      </c>
      <c r="L1988" s="27" t="n">
        <v>34</v>
      </c>
      <c r="M1988" s="27" t="n">
        <v>45</v>
      </c>
      <c r="N1988" s="27" t="s">
        <v>127</v>
      </c>
      <c r="O1988" s="27" t="s">
        <v>139</v>
      </c>
      <c r="P1988" s="27" t="s">
        <v>150</v>
      </c>
      <c r="Q1988" s="29" t="n">
        <v>4557.31</v>
      </c>
      <c r="R1988" s="27" t="s">
        <v>130</v>
      </c>
      <c r="S1988" s="27" t="s">
        <v>223</v>
      </c>
      <c r="T1988" s="27" t="n">
        <v>4</v>
      </c>
    </row>
    <row r="1989" customFormat="false" ht="15" hidden="false" customHeight="false" outlineLevel="0" collapsed="false">
      <c r="A1989" s="30" t="s">
        <v>3663</v>
      </c>
      <c r="B1989" s="30" t="s">
        <v>1218</v>
      </c>
      <c r="C1989" s="30" t="n">
        <v>16</v>
      </c>
      <c r="D1989" s="30" t="s">
        <v>121</v>
      </c>
      <c r="E1989" s="31" t="n">
        <v>45370</v>
      </c>
      <c r="F1989" s="30" t="s">
        <v>890</v>
      </c>
      <c r="G1989" s="31" t="n">
        <v>45371</v>
      </c>
      <c r="H1989" s="30" t="s">
        <v>206</v>
      </c>
      <c r="I1989" s="30" t="s">
        <v>207</v>
      </c>
      <c r="J1989" s="30" t="s">
        <v>233</v>
      </c>
      <c r="K1989" s="30" t="s">
        <v>138</v>
      </c>
      <c r="L1989" s="30" t="n">
        <v>40</v>
      </c>
      <c r="M1989" s="30" t="n">
        <v>16</v>
      </c>
      <c r="N1989" s="30" t="s">
        <v>127</v>
      </c>
      <c r="O1989" s="30" t="s">
        <v>139</v>
      </c>
      <c r="P1989" s="30" t="s">
        <v>150</v>
      </c>
      <c r="Q1989" s="32" t="n">
        <v>2371.71</v>
      </c>
      <c r="R1989" s="30" t="s">
        <v>130</v>
      </c>
      <c r="S1989" s="30" t="s">
        <v>192</v>
      </c>
      <c r="T1989" s="30" t="n">
        <v>4</v>
      </c>
    </row>
    <row r="1990" customFormat="false" ht="15" hidden="false" customHeight="false" outlineLevel="0" collapsed="false">
      <c r="A1990" s="27" t="s">
        <v>3664</v>
      </c>
      <c r="B1990" s="27" t="s">
        <v>3665</v>
      </c>
      <c r="C1990" s="27" t="n">
        <v>72</v>
      </c>
      <c r="D1990" s="27" t="s">
        <v>121</v>
      </c>
      <c r="E1990" s="28" t="n">
        <v>45552</v>
      </c>
      <c r="F1990" s="27" t="s">
        <v>241</v>
      </c>
      <c r="G1990" s="28" t="n">
        <v>45553</v>
      </c>
      <c r="H1990" s="27" t="s">
        <v>135</v>
      </c>
      <c r="I1990" s="27" t="s">
        <v>136</v>
      </c>
      <c r="J1990" s="27" t="s">
        <v>618</v>
      </c>
      <c r="K1990" s="27" t="s">
        <v>156</v>
      </c>
      <c r="L1990" s="27" t="n">
        <v>67</v>
      </c>
      <c r="M1990" s="27" t="n">
        <v>90</v>
      </c>
      <c r="N1990" s="27" t="s">
        <v>127</v>
      </c>
      <c r="O1990" s="27" t="s">
        <v>149</v>
      </c>
      <c r="P1990" s="27" t="s">
        <v>140</v>
      </c>
      <c r="Q1990" s="29" t="n">
        <v>4211.08</v>
      </c>
      <c r="R1990" s="27" t="s">
        <v>130</v>
      </c>
      <c r="S1990" s="27" t="s">
        <v>197</v>
      </c>
      <c r="T1990" s="27" t="n">
        <v>5</v>
      </c>
    </row>
    <row r="1991" customFormat="false" ht="15" hidden="false" customHeight="false" outlineLevel="0" collapsed="false">
      <c r="A1991" s="30" t="s">
        <v>3666</v>
      </c>
      <c r="B1991" s="30" t="s">
        <v>1901</v>
      </c>
      <c r="C1991" s="30" t="n">
        <v>16</v>
      </c>
      <c r="D1991" s="30" t="s">
        <v>121</v>
      </c>
      <c r="E1991" s="31" t="n">
        <v>45601</v>
      </c>
      <c r="F1991" s="30" t="s">
        <v>231</v>
      </c>
      <c r="G1991" s="31" t="n">
        <v>45603</v>
      </c>
      <c r="H1991" s="30" t="s">
        <v>242</v>
      </c>
      <c r="I1991" s="30" t="s">
        <v>315</v>
      </c>
      <c r="J1991" s="30" t="s">
        <v>422</v>
      </c>
      <c r="K1991" s="30" t="s">
        <v>156</v>
      </c>
      <c r="L1991" s="30" t="n">
        <v>51</v>
      </c>
      <c r="M1991" s="30" t="n">
        <v>69</v>
      </c>
      <c r="N1991" s="30" t="s">
        <v>127</v>
      </c>
      <c r="O1991" s="30" t="s">
        <v>128</v>
      </c>
      <c r="P1991" s="30" t="s">
        <v>129</v>
      </c>
      <c r="Q1991" s="32" t="n">
        <v>4074.41</v>
      </c>
      <c r="R1991" s="30" t="s">
        <v>130</v>
      </c>
      <c r="S1991" s="30" t="s">
        <v>335</v>
      </c>
      <c r="T1991" s="30" t="n">
        <v>3</v>
      </c>
    </row>
    <row r="1992" customFormat="false" ht="15" hidden="false" customHeight="false" outlineLevel="0" collapsed="false">
      <c r="A1992" s="27" t="s">
        <v>3667</v>
      </c>
      <c r="B1992" s="27" t="s">
        <v>515</v>
      </c>
      <c r="C1992" s="27" t="n">
        <v>74</v>
      </c>
      <c r="D1992" s="27" t="s">
        <v>121</v>
      </c>
      <c r="E1992" s="28" t="n">
        <v>45410</v>
      </c>
      <c r="F1992" s="27" t="s">
        <v>598</v>
      </c>
      <c r="G1992" s="28" t="n">
        <v>45411</v>
      </c>
      <c r="H1992" s="27" t="s">
        <v>217</v>
      </c>
      <c r="I1992" s="27" t="s">
        <v>392</v>
      </c>
      <c r="J1992" s="27" t="s">
        <v>483</v>
      </c>
      <c r="K1992" s="27" t="s">
        <v>156</v>
      </c>
      <c r="L1992" s="27" t="n">
        <v>45</v>
      </c>
      <c r="M1992" s="27" t="n">
        <v>90</v>
      </c>
      <c r="N1992" s="27" t="s">
        <v>127</v>
      </c>
      <c r="O1992" s="27" t="s">
        <v>128</v>
      </c>
      <c r="P1992" s="27" t="s">
        <v>187</v>
      </c>
      <c r="Q1992" s="29" t="n">
        <v>4965.46</v>
      </c>
      <c r="R1992" s="27" t="s">
        <v>130</v>
      </c>
      <c r="S1992" s="27" t="s">
        <v>164</v>
      </c>
      <c r="T1992" s="27" t="n">
        <v>5</v>
      </c>
    </row>
    <row r="1993" customFormat="false" ht="15" hidden="false" customHeight="false" outlineLevel="0" collapsed="false">
      <c r="A1993" s="30" t="s">
        <v>2694</v>
      </c>
      <c r="B1993" s="30" t="s">
        <v>1101</v>
      </c>
      <c r="C1993" s="30" t="n">
        <v>41</v>
      </c>
      <c r="D1993" s="30" t="s">
        <v>121</v>
      </c>
      <c r="E1993" s="31" t="n">
        <v>45551</v>
      </c>
      <c r="F1993" s="30" t="s">
        <v>255</v>
      </c>
      <c r="G1993" s="31" t="n">
        <v>45556</v>
      </c>
      <c r="H1993" s="30" t="s">
        <v>135</v>
      </c>
      <c r="I1993" s="30" t="s">
        <v>251</v>
      </c>
      <c r="J1993" s="30" t="s">
        <v>618</v>
      </c>
      <c r="K1993" s="30" t="s">
        <v>126</v>
      </c>
      <c r="L1993" s="30" t="n">
        <v>8</v>
      </c>
      <c r="M1993" s="30" t="n">
        <v>117</v>
      </c>
      <c r="N1993" s="30" t="s">
        <v>186</v>
      </c>
      <c r="O1993" s="30" t="s">
        <v>139</v>
      </c>
      <c r="P1993" s="30" t="s">
        <v>150</v>
      </c>
      <c r="Q1993" s="32" t="n">
        <v>8005.69</v>
      </c>
      <c r="R1993" s="30" t="s">
        <v>172</v>
      </c>
      <c r="S1993" s="30" t="s">
        <v>157</v>
      </c>
      <c r="T1993" s="30" t="n">
        <v>3</v>
      </c>
    </row>
    <row r="1994" customFormat="false" ht="15" hidden="false" customHeight="false" outlineLevel="0" collapsed="false">
      <c r="A1994" s="27" t="s">
        <v>3668</v>
      </c>
      <c r="B1994" s="27" t="s">
        <v>3669</v>
      </c>
      <c r="C1994" s="27" t="n">
        <v>26</v>
      </c>
      <c r="D1994" s="27" t="s">
        <v>181</v>
      </c>
      <c r="E1994" s="28" t="n">
        <v>45344</v>
      </c>
      <c r="F1994" s="27" t="s">
        <v>710</v>
      </c>
      <c r="G1994" s="28" t="n">
        <v>45347</v>
      </c>
      <c r="H1994" s="27" t="s">
        <v>236</v>
      </c>
      <c r="I1994" s="27" t="s">
        <v>323</v>
      </c>
      <c r="J1994" s="27" t="s">
        <v>455</v>
      </c>
      <c r="K1994" s="27" t="s">
        <v>126</v>
      </c>
      <c r="L1994" s="27" t="n">
        <v>26</v>
      </c>
      <c r="M1994" s="27" t="n">
        <v>124</v>
      </c>
      <c r="N1994" s="27" t="s">
        <v>186</v>
      </c>
      <c r="O1994" s="27" t="s">
        <v>171</v>
      </c>
      <c r="P1994" s="27" t="s">
        <v>140</v>
      </c>
      <c r="Q1994" s="29" t="n">
        <v>8515.85</v>
      </c>
      <c r="R1994" s="27" t="s">
        <v>172</v>
      </c>
      <c r="S1994" s="27" t="s">
        <v>335</v>
      </c>
      <c r="T1994" s="27" t="n">
        <v>2</v>
      </c>
    </row>
    <row r="1995" customFormat="false" ht="15" hidden="false" customHeight="false" outlineLevel="0" collapsed="false">
      <c r="A1995" s="30" t="s">
        <v>3670</v>
      </c>
      <c r="B1995" s="30" t="s">
        <v>592</v>
      </c>
      <c r="C1995" s="30" t="n">
        <v>9</v>
      </c>
      <c r="D1995" s="30" t="s">
        <v>121</v>
      </c>
      <c r="E1995" s="31" t="n">
        <v>45524</v>
      </c>
      <c r="F1995" s="30" t="s">
        <v>314</v>
      </c>
      <c r="G1995" s="31" t="n">
        <v>45524</v>
      </c>
      <c r="H1995" s="30" t="s">
        <v>168</v>
      </c>
      <c r="I1995" s="30" t="s">
        <v>366</v>
      </c>
      <c r="J1995" s="30" t="s">
        <v>191</v>
      </c>
      <c r="K1995" s="30" t="s">
        <v>138</v>
      </c>
      <c r="L1995" s="30" t="n">
        <v>90</v>
      </c>
      <c r="M1995" s="30" t="n">
        <v>42</v>
      </c>
      <c r="N1995" s="30" t="s">
        <v>127</v>
      </c>
      <c r="O1995" s="30" t="s">
        <v>139</v>
      </c>
      <c r="P1995" s="30" t="s">
        <v>187</v>
      </c>
      <c r="Q1995" s="32" t="n">
        <v>2220.84</v>
      </c>
      <c r="R1995" s="30" t="s">
        <v>130</v>
      </c>
      <c r="S1995" s="30" t="s">
        <v>335</v>
      </c>
      <c r="T1995" s="30" t="n">
        <v>3</v>
      </c>
    </row>
    <row r="1996" customFormat="false" ht="15" hidden="false" customHeight="false" outlineLevel="0" collapsed="false">
      <c r="A1996" s="27" t="s">
        <v>3671</v>
      </c>
      <c r="B1996" s="27" t="s">
        <v>3672</v>
      </c>
      <c r="C1996" s="27" t="n">
        <v>16</v>
      </c>
      <c r="D1996" s="27" t="s">
        <v>121</v>
      </c>
      <c r="E1996" s="28" t="n">
        <v>45461</v>
      </c>
      <c r="F1996" s="27" t="s">
        <v>940</v>
      </c>
      <c r="G1996" s="28" t="n">
        <v>45461</v>
      </c>
      <c r="H1996" s="27" t="s">
        <v>236</v>
      </c>
      <c r="I1996" s="27" t="s">
        <v>323</v>
      </c>
      <c r="J1996" s="27" t="s">
        <v>375</v>
      </c>
      <c r="K1996" s="27" t="s">
        <v>138</v>
      </c>
      <c r="L1996" s="27" t="n">
        <v>78</v>
      </c>
      <c r="M1996" s="27" t="n">
        <v>25</v>
      </c>
      <c r="N1996" s="27" t="s">
        <v>127</v>
      </c>
      <c r="O1996" s="27" t="s">
        <v>128</v>
      </c>
      <c r="P1996" s="27" t="s">
        <v>187</v>
      </c>
      <c r="Q1996" s="29" t="n">
        <v>1923.93</v>
      </c>
      <c r="R1996" s="27" t="s">
        <v>130</v>
      </c>
      <c r="S1996" s="27" t="s">
        <v>141</v>
      </c>
      <c r="T1996" s="27" t="n">
        <v>3</v>
      </c>
    </row>
    <row r="1997" customFormat="false" ht="15" hidden="false" customHeight="false" outlineLevel="0" collapsed="false">
      <c r="A1997" s="30" t="s">
        <v>3673</v>
      </c>
      <c r="B1997" s="30" t="s">
        <v>3674</v>
      </c>
      <c r="C1997" s="30" t="n">
        <v>1</v>
      </c>
      <c r="D1997" s="30" t="s">
        <v>181</v>
      </c>
      <c r="E1997" s="31" t="n">
        <v>45618</v>
      </c>
      <c r="F1997" s="30" t="s">
        <v>1593</v>
      </c>
      <c r="G1997" s="31" t="n">
        <v>45624</v>
      </c>
      <c r="H1997" s="30" t="s">
        <v>135</v>
      </c>
      <c r="I1997" s="30" t="s">
        <v>136</v>
      </c>
      <c r="J1997" s="30" t="s">
        <v>618</v>
      </c>
      <c r="K1997" s="30" t="s">
        <v>126</v>
      </c>
      <c r="L1997" s="30" t="n">
        <v>20</v>
      </c>
      <c r="M1997" s="30" t="n">
        <v>126</v>
      </c>
      <c r="N1997" s="30" t="s">
        <v>186</v>
      </c>
      <c r="O1997" s="30" t="s">
        <v>128</v>
      </c>
      <c r="P1997" s="30" t="s">
        <v>150</v>
      </c>
      <c r="Q1997" s="32" t="n">
        <v>8559.39</v>
      </c>
      <c r="R1997" s="30" t="s">
        <v>130</v>
      </c>
      <c r="S1997" s="30" t="s">
        <v>178</v>
      </c>
      <c r="T1997" s="30" t="n">
        <v>3</v>
      </c>
    </row>
    <row r="1998" customFormat="false" ht="15" hidden="false" customHeight="false" outlineLevel="0" collapsed="false">
      <c r="A1998" s="27" t="s">
        <v>3675</v>
      </c>
      <c r="B1998" s="27" t="s">
        <v>2642</v>
      </c>
      <c r="C1998" s="27" t="n">
        <v>57</v>
      </c>
      <c r="D1998" s="27" t="s">
        <v>181</v>
      </c>
      <c r="E1998" s="28" t="n">
        <v>45589</v>
      </c>
      <c r="F1998" s="27" t="s">
        <v>579</v>
      </c>
      <c r="G1998" s="28" t="n">
        <v>45590</v>
      </c>
      <c r="H1998" s="27" t="s">
        <v>161</v>
      </c>
      <c r="I1998" s="27" t="s">
        <v>320</v>
      </c>
      <c r="J1998" s="27" t="s">
        <v>258</v>
      </c>
      <c r="K1998" s="27" t="s">
        <v>138</v>
      </c>
      <c r="L1998" s="27" t="n">
        <v>75</v>
      </c>
      <c r="M1998" s="27" t="n">
        <v>38</v>
      </c>
      <c r="N1998" s="27" t="s">
        <v>127</v>
      </c>
      <c r="O1998" s="27" t="s">
        <v>128</v>
      </c>
      <c r="P1998" s="27" t="s">
        <v>140</v>
      </c>
      <c r="Q1998" s="29"/>
      <c r="R1998" s="27" t="s">
        <v>130</v>
      </c>
      <c r="S1998" s="27" t="s">
        <v>141</v>
      </c>
      <c r="T1998" s="27" t="n">
        <v>4</v>
      </c>
    </row>
    <row r="1999" customFormat="false" ht="15" hidden="false" customHeight="false" outlineLevel="0" collapsed="false">
      <c r="A1999" s="30" t="s">
        <v>3676</v>
      </c>
      <c r="B1999" s="30" t="s">
        <v>1006</v>
      </c>
      <c r="C1999" s="30" t="n">
        <v>47</v>
      </c>
      <c r="D1999" s="30" t="s">
        <v>181</v>
      </c>
      <c r="E1999" s="31" t="n">
        <v>45482</v>
      </c>
      <c r="F1999" s="30" t="s">
        <v>261</v>
      </c>
      <c r="G1999" s="31" t="n">
        <v>45485</v>
      </c>
      <c r="H1999" s="30" t="s">
        <v>242</v>
      </c>
      <c r="I1999" s="30" t="s">
        <v>315</v>
      </c>
      <c r="J1999" s="30" t="s">
        <v>244</v>
      </c>
      <c r="K1999" s="30" t="s">
        <v>156</v>
      </c>
      <c r="L1999" s="30" t="n">
        <v>69</v>
      </c>
      <c r="M1999" s="30" t="n">
        <v>71</v>
      </c>
      <c r="N1999" s="30" t="s">
        <v>127</v>
      </c>
      <c r="O1999" s="30" t="s">
        <v>171</v>
      </c>
      <c r="P1999" s="30" t="s">
        <v>129</v>
      </c>
      <c r="Q1999" s="32" t="n">
        <v>3790.51</v>
      </c>
      <c r="R1999" s="30" t="s">
        <v>130</v>
      </c>
      <c r="S1999" s="30" t="s">
        <v>178</v>
      </c>
      <c r="T1999" s="30" t="n">
        <v>2</v>
      </c>
    </row>
    <row r="2000" customFormat="false" ht="15" hidden="false" customHeight="false" outlineLevel="0" collapsed="false">
      <c r="A2000" s="27" t="s">
        <v>3677</v>
      </c>
      <c r="B2000" s="27" t="s">
        <v>3678</v>
      </c>
      <c r="C2000" s="27" t="n">
        <v>42</v>
      </c>
      <c r="D2000" s="27" t="s">
        <v>121</v>
      </c>
      <c r="E2000" s="28" t="n">
        <v>45562</v>
      </c>
      <c r="F2000" s="27" t="s">
        <v>858</v>
      </c>
      <c r="G2000" s="28" t="n">
        <v>45574</v>
      </c>
      <c r="H2000" s="27" t="s">
        <v>146</v>
      </c>
      <c r="I2000" s="27" t="s">
        <v>147</v>
      </c>
      <c r="J2000" s="27" t="s">
        <v>244</v>
      </c>
      <c r="K2000" s="27" t="s">
        <v>202</v>
      </c>
      <c r="L2000" s="27" t="n">
        <v>10</v>
      </c>
      <c r="M2000" s="27" t="n">
        <v>118</v>
      </c>
      <c r="N2000" s="27" t="s">
        <v>186</v>
      </c>
      <c r="O2000" s="27" t="s">
        <v>128</v>
      </c>
      <c r="P2000" s="27" t="s">
        <v>129</v>
      </c>
      <c r="Q2000" s="29" t="n">
        <v>16810.84</v>
      </c>
      <c r="R2000" s="27" t="s">
        <v>462</v>
      </c>
      <c r="S2000" s="27" t="s">
        <v>131</v>
      </c>
      <c r="T2000" s="27" t="n">
        <v>1</v>
      </c>
    </row>
    <row r="2001" customFormat="false" ht="15" hidden="false" customHeight="false" outlineLevel="0" collapsed="false">
      <c r="A2001" s="30" t="s">
        <v>3679</v>
      </c>
      <c r="B2001" s="30" t="s">
        <v>1844</v>
      </c>
      <c r="C2001" s="30" t="n">
        <v>58</v>
      </c>
      <c r="D2001" s="30" t="s">
        <v>181</v>
      </c>
      <c r="E2001" s="31" t="n">
        <v>45534</v>
      </c>
      <c r="F2001" s="30" t="s">
        <v>624</v>
      </c>
      <c r="G2001" s="31" t="n">
        <v>45543</v>
      </c>
      <c r="H2001" s="30" t="s">
        <v>146</v>
      </c>
      <c r="I2001" s="30" t="s">
        <v>309</v>
      </c>
      <c r="J2001" s="30" t="s">
        <v>177</v>
      </c>
      <c r="K2001" s="30" t="s">
        <v>202</v>
      </c>
      <c r="L2001" s="30" t="n">
        <v>11</v>
      </c>
      <c r="M2001" s="30" t="n">
        <v>102</v>
      </c>
      <c r="N2001" s="30" t="s">
        <v>186</v>
      </c>
      <c r="O2001" s="30" t="s">
        <v>149</v>
      </c>
      <c r="P2001" s="30" t="s">
        <v>187</v>
      </c>
      <c r="Q2001" s="32" t="n">
        <v>17585.58</v>
      </c>
      <c r="R2001" s="30" t="s">
        <v>130</v>
      </c>
      <c r="S2001" s="30" t="s">
        <v>223</v>
      </c>
      <c r="T2001" s="30" t="n">
        <v>5</v>
      </c>
    </row>
    <row r="2002" customFormat="false" ht="15" hidden="false" customHeight="false" outlineLevel="0" collapsed="false">
      <c r="A2002" s="27" t="s">
        <v>3680</v>
      </c>
      <c r="B2002" s="27" t="s">
        <v>1305</v>
      </c>
      <c r="C2002" s="27" t="n">
        <v>65</v>
      </c>
      <c r="D2002" s="27" t="s">
        <v>493</v>
      </c>
      <c r="E2002" s="28" t="n">
        <v>45591</v>
      </c>
      <c r="F2002" s="27" t="s">
        <v>211</v>
      </c>
      <c r="G2002" s="28" t="n">
        <v>45591</v>
      </c>
      <c r="H2002" s="27" t="s">
        <v>123</v>
      </c>
      <c r="I2002" s="27" t="s">
        <v>155</v>
      </c>
      <c r="J2002" s="27" t="s">
        <v>418</v>
      </c>
      <c r="K2002" s="27" t="s">
        <v>138</v>
      </c>
      <c r="L2002" s="27" t="n">
        <v>45</v>
      </c>
      <c r="M2002" s="27" t="n">
        <v>30</v>
      </c>
      <c r="N2002" s="27" t="s">
        <v>127</v>
      </c>
      <c r="O2002" s="27" t="s">
        <v>128</v>
      </c>
      <c r="P2002" s="27" t="s">
        <v>140</v>
      </c>
      <c r="Q2002" s="29" t="n">
        <v>949.75</v>
      </c>
      <c r="R2002" s="27" t="s">
        <v>130</v>
      </c>
      <c r="S2002" s="27" t="s">
        <v>197</v>
      </c>
      <c r="T2002" s="27"/>
    </row>
    <row r="2003" customFormat="false" ht="15" hidden="false" customHeight="false" outlineLevel="0" collapsed="false">
      <c r="A2003" s="30" t="s">
        <v>3681</v>
      </c>
      <c r="B2003" s="30" t="s">
        <v>3669</v>
      </c>
      <c r="C2003" s="30" t="n">
        <v>56</v>
      </c>
      <c r="D2003" s="30" t="s">
        <v>121</v>
      </c>
      <c r="E2003" s="31" t="n">
        <v>45313</v>
      </c>
      <c r="F2003" s="30" t="s">
        <v>682</v>
      </c>
      <c r="G2003" s="31" t="n">
        <v>45314</v>
      </c>
      <c r="H2003" s="30" t="s">
        <v>135</v>
      </c>
      <c r="I2003" s="30" t="s">
        <v>278</v>
      </c>
      <c r="J2003" s="30" t="s">
        <v>137</v>
      </c>
      <c r="K2003" s="30" t="s">
        <v>138</v>
      </c>
      <c r="L2003" s="30" t="n">
        <v>47</v>
      </c>
      <c r="M2003" s="30" t="n">
        <v>21</v>
      </c>
      <c r="N2003" s="30" t="s">
        <v>127</v>
      </c>
      <c r="O2003" s="30" t="s">
        <v>128</v>
      </c>
      <c r="P2003" s="30" t="s">
        <v>129</v>
      </c>
      <c r="Q2003" s="32" t="n">
        <v>2015.31</v>
      </c>
      <c r="R2003" s="30" t="s">
        <v>130</v>
      </c>
      <c r="S2003" s="30" t="s">
        <v>141</v>
      </c>
      <c r="T2003" s="30" t="n">
        <v>4</v>
      </c>
    </row>
    <row r="2004" customFormat="false" ht="15" hidden="false" customHeight="false" outlineLevel="0" collapsed="false">
      <c r="A2004" s="27" t="s">
        <v>3682</v>
      </c>
      <c r="B2004" s="27" t="s">
        <v>3576</v>
      </c>
      <c r="C2004" s="27" t="n">
        <v>0</v>
      </c>
      <c r="D2004" s="27" t="s">
        <v>121</v>
      </c>
      <c r="E2004" s="28" t="n">
        <v>45360</v>
      </c>
      <c r="F2004" s="27" t="s">
        <v>1503</v>
      </c>
      <c r="G2004" s="28" t="n">
        <v>45361</v>
      </c>
      <c r="H2004" s="27" t="s">
        <v>168</v>
      </c>
      <c r="I2004" s="27" t="s">
        <v>366</v>
      </c>
      <c r="J2004" s="27" t="s">
        <v>367</v>
      </c>
      <c r="K2004" s="27" t="s">
        <v>156</v>
      </c>
      <c r="L2004" s="27" t="n">
        <v>18</v>
      </c>
      <c r="M2004" s="27" t="n">
        <v>74</v>
      </c>
      <c r="N2004" s="27" t="s">
        <v>186</v>
      </c>
      <c r="O2004" s="27" t="s">
        <v>171</v>
      </c>
      <c r="P2004" s="27" t="s">
        <v>150</v>
      </c>
      <c r="Q2004" s="29" t="n">
        <v>4861.79</v>
      </c>
      <c r="R2004" s="27" t="s">
        <v>130</v>
      </c>
      <c r="S2004" s="27" t="s">
        <v>157</v>
      </c>
      <c r="T2004" s="27" t="n">
        <v>4</v>
      </c>
    </row>
    <row r="2005" customFormat="false" ht="15" hidden="false" customHeight="false" outlineLevel="0" collapsed="false">
      <c r="A2005" s="30" t="s">
        <v>3683</v>
      </c>
      <c r="B2005" s="30" t="s">
        <v>1303</v>
      </c>
      <c r="C2005" s="30" t="n">
        <v>32</v>
      </c>
      <c r="D2005" s="30" t="s">
        <v>121</v>
      </c>
      <c r="E2005" s="31" t="n">
        <v>45375</v>
      </c>
      <c r="F2005" s="30" t="s">
        <v>200</v>
      </c>
      <c r="G2005" s="31" t="n">
        <v>45376</v>
      </c>
      <c r="H2005" s="30" t="s">
        <v>217</v>
      </c>
      <c r="I2005" s="30" t="s">
        <v>392</v>
      </c>
      <c r="J2005" s="30" t="s">
        <v>283</v>
      </c>
      <c r="K2005" s="30" t="s">
        <v>156</v>
      </c>
      <c r="L2005" s="30" t="n">
        <v>18</v>
      </c>
      <c r="M2005" s="30" t="n">
        <v>63</v>
      </c>
      <c r="N2005" s="30" t="s">
        <v>127</v>
      </c>
      <c r="O2005" s="30" t="s">
        <v>139</v>
      </c>
      <c r="P2005" s="30" t="s">
        <v>150</v>
      </c>
      <c r="Q2005" s="32" t="n">
        <v>4453.86</v>
      </c>
      <c r="R2005" s="30" t="s">
        <v>130</v>
      </c>
      <c r="S2005" s="30" t="s">
        <v>178</v>
      </c>
      <c r="T2005" s="30" t="n">
        <v>3</v>
      </c>
    </row>
    <row r="2006" customFormat="false" ht="15" hidden="false" customHeight="false" outlineLevel="0" collapsed="false">
      <c r="A2006" s="27" t="s">
        <v>3684</v>
      </c>
      <c r="B2006" s="27" t="s">
        <v>3685</v>
      </c>
      <c r="C2006" s="27" t="n">
        <v>74</v>
      </c>
      <c r="D2006" s="27" t="s">
        <v>144</v>
      </c>
      <c r="E2006" s="28" t="n">
        <v>45317</v>
      </c>
      <c r="F2006" s="27" t="s">
        <v>391</v>
      </c>
      <c r="G2006" s="28" t="n">
        <v>45317</v>
      </c>
      <c r="H2006" s="27" t="s">
        <v>236</v>
      </c>
      <c r="I2006" s="27" t="s">
        <v>323</v>
      </c>
      <c r="J2006" s="27" t="s">
        <v>238</v>
      </c>
      <c r="K2006" s="27" t="s">
        <v>156</v>
      </c>
      <c r="L2006" s="27" t="n">
        <v>31</v>
      </c>
      <c r="M2006" s="27" t="n">
        <v>60</v>
      </c>
      <c r="N2006" s="27" t="s">
        <v>186</v>
      </c>
      <c r="O2006" s="27" t="s">
        <v>139</v>
      </c>
      <c r="P2006" s="27" t="s">
        <v>129</v>
      </c>
      <c r="Q2006" s="29" t="n">
        <v>4628.6</v>
      </c>
      <c r="R2006" s="27" t="s">
        <v>130</v>
      </c>
      <c r="S2006" s="27" t="s">
        <v>141</v>
      </c>
      <c r="T2006" s="27" t="n">
        <v>4</v>
      </c>
    </row>
    <row r="2007" customFormat="false" ht="15" hidden="false" customHeight="false" outlineLevel="0" collapsed="false">
      <c r="A2007" s="30" t="s">
        <v>3686</v>
      </c>
      <c r="B2007" s="30" t="s">
        <v>3687</v>
      </c>
      <c r="C2007" s="30" t="n">
        <v>52</v>
      </c>
      <c r="D2007" s="30" t="s">
        <v>121</v>
      </c>
      <c r="E2007" s="31" t="n">
        <v>45650</v>
      </c>
      <c r="F2007" s="30" t="s">
        <v>1026</v>
      </c>
      <c r="G2007" s="31" t="n">
        <v>45654</v>
      </c>
      <c r="H2007" s="30" t="s">
        <v>146</v>
      </c>
      <c r="I2007" s="30" t="s">
        <v>309</v>
      </c>
      <c r="J2007" s="30" t="s">
        <v>148</v>
      </c>
      <c r="K2007" s="30" t="s">
        <v>126</v>
      </c>
      <c r="L2007" s="30" t="n">
        <v>23</v>
      </c>
      <c r="M2007" s="30" t="n">
        <v>58</v>
      </c>
      <c r="N2007" s="30" t="s">
        <v>186</v>
      </c>
      <c r="O2007" s="30" t="s">
        <v>139</v>
      </c>
      <c r="P2007" s="30" t="s">
        <v>187</v>
      </c>
      <c r="Q2007" s="32" t="n">
        <v>7089.37</v>
      </c>
      <c r="R2007" s="30" t="s">
        <v>172</v>
      </c>
      <c r="S2007" s="30" t="s">
        <v>223</v>
      </c>
      <c r="T2007" s="30" t="n">
        <v>4</v>
      </c>
    </row>
    <row r="2008" customFormat="false" ht="15" hidden="false" customHeight="false" outlineLevel="0" collapsed="false">
      <c r="A2008" s="27" t="s">
        <v>3688</v>
      </c>
      <c r="B2008" s="27" t="s">
        <v>2648</v>
      </c>
      <c r="C2008" s="27" t="n">
        <v>29</v>
      </c>
      <c r="D2008" s="27" t="s">
        <v>181</v>
      </c>
      <c r="E2008" s="28" t="n">
        <v>45372</v>
      </c>
      <c r="F2008" s="27" t="s">
        <v>438</v>
      </c>
      <c r="G2008" s="28" t="n">
        <v>45373</v>
      </c>
      <c r="H2008" s="27" t="s">
        <v>135</v>
      </c>
      <c r="I2008" s="27" t="s">
        <v>136</v>
      </c>
      <c r="J2008" s="27" t="s">
        <v>262</v>
      </c>
      <c r="K2008" s="27" t="s">
        <v>138</v>
      </c>
      <c r="L2008" s="27" t="n">
        <v>88</v>
      </c>
      <c r="M2008" s="27" t="n">
        <v>28</v>
      </c>
      <c r="N2008" s="27" t="s">
        <v>127</v>
      </c>
      <c r="O2008" s="27" t="s">
        <v>128</v>
      </c>
      <c r="P2008" s="27" t="s">
        <v>129</v>
      </c>
      <c r="Q2008" s="29" t="n">
        <v>1668.17</v>
      </c>
      <c r="R2008" s="27" t="s">
        <v>130</v>
      </c>
      <c r="S2008" s="27" t="s">
        <v>192</v>
      </c>
      <c r="T2008" s="27" t="n">
        <v>4</v>
      </c>
    </row>
    <row r="2009" customFormat="false" ht="15" hidden="false" customHeight="false" outlineLevel="0" collapsed="false">
      <c r="A2009" s="30" t="s">
        <v>3689</v>
      </c>
      <c r="B2009" s="30" t="s">
        <v>3690</v>
      </c>
      <c r="C2009" s="30" t="n">
        <v>3</v>
      </c>
      <c r="D2009" s="30" t="s">
        <v>121</v>
      </c>
      <c r="E2009" s="31" t="n">
        <v>45650</v>
      </c>
      <c r="F2009" s="30" t="s">
        <v>435</v>
      </c>
      <c r="G2009" s="31" t="n">
        <v>45656</v>
      </c>
      <c r="H2009" s="30" t="s">
        <v>135</v>
      </c>
      <c r="I2009" s="30" t="s">
        <v>278</v>
      </c>
      <c r="J2009" s="30" t="s">
        <v>201</v>
      </c>
      <c r="K2009" s="30" t="s">
        <v>126</v>
      </c>
      <c r="L2009" s="30" t="n">
        <v>16</v>
      </c>
      <c r="M2009" s="30" t="n">
        <v>54</v>
      </c>
      <c r="N2009" s="30" t="s">
        <v>186</v>
      </c>
      <c r="O2009" s="30" t="s">
        <v>171</v>
      </c>
      <c r="P2009" s="30" t="s">
        <v>140</v>
      </c>
      <c r="Q2009" s="32" t="n">
        <v>7959.05</v>
      </c>
      <c r="R2009" s="30" t="s">
        <v>130</v>
      </c>
      <c r="S2009" s="30" t="s">
        <v>151</v>
      </c>
      <c r="T2009" s="30" t="n">
        <v>5</v>
      </c>
    </row>
    <row r="2010" customFormat="false" ht="15" hidden="false" customHeight="false" outlineLevel="0" collapsed="false">
      <c r="A2010" s="27" t="s">
        <v>3691</v>
      </c>
      <c r="B2010" s="27" t="s">
        <v>589</v>
      </c>
      <c r="C2010" s="27" t="n">
        <v>25</v>
      </c>
      <c r="D2010" s="27" t="s">
        <v>181</v>
      </c>
      <c r="E2010" s="28" t="n">
        <v>45426</v>
      </c>
      <c r="F2010" s="27" t="s">
        <v>662</v>
      </c>
      <c r="G2010" s="28" t="n">
        <v>45433</v>
      </c>
      <c r="H2010" s="27" t="s">
        <v>242</v>
      </c>
      <c r="I2010" s="27" t="s">
        <v>315</v>
      </c>
      <c r="J2010" s="27" t="s">
        <v>422</v>
      </c>
      <c r="K2010" s="27" t="s">
        <v>202</v>
      </c>
      <c r="L2010" s="27" t="n">
        <v>5</v>
      </c>
      <c r="M2010" s="27" t="n">
        <v>61</v>
      </c>
      <c r="N2010" s="27" t="s">
        <v>186</v>
      </c>
      <c r="O2010" s="27" t="s">
        <v>139</v>
      </c>
      <c r="P2010" s="27" t="s">
        <v>187</v>
      </c>
      <c r="Q2010" s="29" t="n">
        <v>16799.98</v>
      </c>
      <c r="R2010" s="27" t="s">
        <v>268</v>
      </c>
      <c r="S2010" s="27" t="s">
        <v>223</v>
      </c>
      <c r="T2010" s="27" t="n">
        <v>3</v>
      </c>
    </row>
    <row r="2011" customFormat="false" ht="15" hidden="false" customHeight="false" outlineLevel="0" collapsed="false">
      <c r="A2011" s="30" t="s">
        <v>3692</v>
      </c>
      <c r="B2011" s="30" t="s">
        <v>3693</v>
      </c>
      <c r="C2011" s="30" t="n">
        <v>11</v>
      </c>
      <c r="D2011" s="30" t="s">
        <v>181</v>
      </c>
      <c r="E2011" s="31" t="n">
        <v>45443</v>
      </c>
      <c r="F2011" s="30" t="s">
        <v>381</v>
      </c>
      <c r="G2011" s="31" t="n">
        <v>45443</v>
      </c>
      <c r="H2011" s="30" t="s">
        <v>242</v>
      </c>
      <c r="I2011" s="30" t="s">
        <v>243</v>
      </c>
      <c r="J2011" s="30" t="s">
        <v>363</v>
      </c>
      <c r="K2011" s="30" t="s">
        <v>156</v>
      </c>
      <c r="L2011" s="30" t="n">
        <v>68</v>
      </c>
      <c r="M2011" s="30" t="n">
        <v>89</v>
      </c>
      <c r="N2011" s="30" t="s">
        <v>186</v>
      </c>
      <c r="O2011" s="30" t="s">
        <v>171</v>
      </c>
      <c r="P2011" s="30" t="s">
        <v>187</v>
      </c>
      <c r="Q2011" s="32" t="n">
        <v>4169.24</v>
      </c>
      <c r="R2011" s="30" t="s">
        <v>172</v>
      </c>
      <c r="S2011" s="30" t="s">
        <v>178</v>
      </c>
      <c r="T2011" s="30" t="n">
        <v>2</v>
      </c>
    </row>
    <row r="2012" customFormat="false" ht="15" hidden="false" customHeight="false" outlineLevel="0" collapsed="false">
      <c r="A2012" s="27" t="s">
        <v>3694</v>
      </c>
      <c r="B2012" s="27" t="s">
        <v>481</v>
      </c>
      <c r="C2012" s="27" t="n">
        <v>43</v>
      </c>
      <c r="D2012" s="27" t="s">
        <v>181</v>
      </c>
      <c r="E2012" s="28" t="n">
        <v>45614</v>
      </c>
      <c r="F2012" s="27" t="s">
        <v>274</v>
      </c>
      <c r="G2012" s="28" t="n">
        <v>45614</v>
      </c>
      <c r="H2012" s="27" t="s">
        <v>183</v>
      </c>
      <c r="I2012" s="27" t="s">
        <v>184</v>
      </c>
      <c r="J2012" s="27" t="s">
        <v>185</v>
      </c>
      <c r="K2012" s="27" t="s">
        <v>138</v>
      </c>
      <c r="L2012" s="27" t="n">
        <v>20</v>
      </c>
      <c r="M2012" s="27" t="n">
        <v>20</v>
      </c>
      <c r="N2012" s="27" t="s">
        <v>127</v>
      </c>
      <c r="O2012" s="27" t="s">
        <v>128</v>
      </c>
      <c r="P2012" s="27" t="s">
        <v>140</v>
      </c>
      <c r="Q2012" s="29" t="n">
        <v>1194.21</v>
      </c>
      <c r="R2012" s="27" t="s">
        <v>130</v>
      </c>
      <c r="S2012" s="27" t="s">
        <v>197</v>
      </c>
      <c r="T2012" s="27" t="n">
        <v>5</v>
      </c>
    </row>
    <row r="2013" customFormat="false" ht="15" hidden="false" customHeight="false" outlineLevel="0" collapsed="false">
      <c r="A2013" s="30" t="s">
        <v>3695</v>
      </c>
      <c r="B2013" s="30" t="s">
        <v>2915</v>
      </c>
      <c r="C2013" s="30" t="n">
        <v>33</v>
      </c>
      <c r="D2013" s="30" t="s">
        <v>181</v>
      </c>
      <c r="E2013" s="31" t="n">
        <v>45555</v>
      </c>
      <c r="F2013" s="30" t="s">
        <v>797</v>
      </c>
      <c r="G2013" s="31" t="n">
        <v>45556</v>
      </c>
      <c r="H2013" s="30" t="s">
        <v>183</v>
      </c>
      <c r="I2013" s="30" t="s">
        <v>184</v>
      </c>
      <c r="J2013" s="30" t="s">
        <v>431</v>
      </c>
      <c r="K2013" s="30" t="s">
        <v>138</v>
      </c>
      <c r="L2013" s="30" t="n">
        <v>84</v>
      </c>
      <c r="M2013" s="30" t="n">
        <v>35</v>
      </c>
      <c r="N2013" s="30" t="s">
        <v>127</v>
      </c>
      <c r="O2013" s="30" t="s">
        <v>139</v>
      </c>
      <c r="P2013" s="30" t="s">
        <v>150</v>
      </c>
      <c r="Q2013" s="32" t="n">
        <v>2114.64</v>
      </c>
      <c r="R2013" s="30" t="s">
        <v>130</v>
      </c>
      <c r="S2013" s="30" t="s">
        <v>223</v>
      </c>
      <c r="T2013" s="30" t="n">
        <v>3</v>
      </c>
    </row>
    <row r="2014" customFormat="false" ht="15" hidden="false" customHeight="false" outlineLevel="0" collapsed="false">
      <c r="A2014" s="27" t="s">
        <v>3696</v>
      </c>
      <c r="B2014" s="27" t="s">
        <v>3697</v>
      </c>
      <c r="C2014" s="27" t="n">
        <v>4</v>
      </c>
      <c r="D2014" s="27" t="s">
        <v>121</v>
      </c>
      <c r="E2014" s="28" t="n">
        <v>45445</v>
      </c>
      <c r="F2014" s="27" t="s">
        <v>1449</v>
      </c>
      <c r="G2014" s="28" t="n">
        <v>45445</v>
      </c>
      <c r="H2014" s="27" t="s">
        <v>183</v>
      </c>
      <c r="I2014" s="27" t="s">
        <v>430</v>
      </c>
      <c r="J2014" s="27" t="s">
        <v>476</v>
      </c>
      <c r="K2014" s="27" t="s">
        <v>138</v>
      </c>
      <c r="L2014" s="27" t="n">
        <v>65</v>
      </c>
      <c r="M2014" s="27" t="n">
        <v>42</v>
      </c>
      <c r="N2014" s="27" t="s">
        <v>186</v>
      </c>
      <c r="O2014" s="27" t="s">
        <v>149</v>
      </c>
      <c r="P2014" s="27" t="s">
        <v>140</v>
      </c>
      <c r="Q2014" s="29" t="n">
        <v>1539.24</v>
      </c>
      <c r="R2014" s="27" t="s">
        <v>130</v>
      </c>
      <c r="S2014" s="27" t="s">
        <v>223</v>
      </c>
      <c r="T2014" s="27" t="n">
        <v>3</v>
      </c>
    </row>
    <row r="2015" customFormat="false" ht="15" hidden="false" customHeight="false" outlineLevel="0" collapsed="false">
      <c r="A2015" s="30" t="s">
        <v>3698</v>
      </c>
      <c r="B2015" s="30" t="s">
        <v>1172</v>
      </c>
      <c r="C2015" s="30" t="n">
        <v>75</v>
      </c>
      <c r="D2015" s="30" t="s">
        <v>121</v>
      </c>
      <c r="E2015" s="31" t="n">
        <v>45398</v>
      </c>
      <c r="F2015" s="30" t="s">
        <v>624</v>
      </c>
      <c r="G2015" s="31" t="n">
        <v>45404</v>
      </c>
      <c r="H2015" s="30" t="s">
        <v>146</v>
      </c>
      <c r="I2015" s="30" t="s">
        <v>147</v>
      </c>
      <c r="J2015" s="30" t="s">
        <v>222</v>
      </c>
      <c r="K2015" s="30" t="s">
        <v>126</v>
      </c>
      <c r="L2015" s="30" t="n">
        <v>28</v>
      </c>
      <c r="M2015" s="30" t="n">
        <v>51</v>
      </c>
      <c r="N2015" s="30" t="s">
        <v>186</v>
      </c>
      <c r="O2015" s="30" t="s">
        <v>139</v>
      </c>
      <c r="P2015" s="30" t="s">
        <v>187</v>
      </c>
      <c r="Q2015" s="32" t="n">
        <v>6996.14</v>
      </c>
      <c r="R2015" s="30" t="s">
        <v>130</v>
      </c>
      <c r="S2015" s="30" t="s">
        <v>157</v>
      </c>
      <c r="T2015" s="30" t="n">
        <v>5</v>
      </c>
    </row>
    <row r="2016" customFormat="false" ht="15" hidden="false" customHeight="false" outlineLevel="0" collapsed="false">
      <c r="A2016" s="27" t="s">
        <v>3699</v>
      </c>
      <c r="B2016" s="27" t="s">
        <v>1494</v>
      </c>
      <c r="C2016" s="27" t="n">
        <v>75</v>
      </c>
      <c r="D2016" s="27" t="s">
        <v>181</v>
      </c>
      <c r="E2016" s="28" t="n">
        <v>45496</v>
      </c>
      <c r="F2016" s="27" t="s">
        <v>573</v>
      </c>
      <c r="G2016" s="28" t="n">
        <v>45501</v>
      </c>
      <c r="H2016" s="27" t="s">
        <v>168</v>
      </c>
      <c r="I2016" s="27" t="s">
        <v>169</v>
      </c>
      <c r="J2016" s="27" t="s">
        <v>367</v>
      </c>
      <c r="K2016" s="27" t="s">
        <v>126</v>
      </c>
      <c r="L2016" s="27" t="n">
        <v>28</v>
      </c>
      <c r="M2016" s="27" t="n">
        <v>58</v>
      </c>
      <c r="N2016" s="27" t="s">
        <v>186</v>
      </c>
      <c r="O2016" s="27" t="s">
        <v>139</v>
      </c>
      <c r="P2016" s="27" t="s">
        <v>150</v>
      </c>
      <c r="Q2016" s="29" t="n">
        <v>7585.13</v>
      </c>
      <c r="R2016" s="27" t="s">
        <v>130</v>
      </c>
      <c r="S2016" s="27" t="s">
        <v>335</v>
      </c>
      <c r="T2016" s="27" t="n">
        <v>5</v>
      </c>
    </row>
    <row r="2017" customFormat="false" ht="15" hidden="false" customHeight="false" outlineLevel="0" collapsed="false">
      <c r="A2017" s="30" t="s">
        <v>3700</v>
      </c>
      <c r="B2017" s="30" t="s">
        <v>973</v>
      </c>
      <c r="C2017" s="30" t="n">
        <v>39</v>
      </c>
      <c r="D2017" s="30" t="s">
        <v>181</v>
      </c>
      <c r="E2017" s="31" t="n">
        <v>45434</v>
      </c>
      <c r="F2017" s="30" t="s">
        <v>2159</v>
      </c>
      <c r="G2017" s="31" t="n">
        <v>45438</v>
      </c>
      <c r="H2017" s="30" t="s">
        <v>183</v>
      </c>
      <c r="I2017" s="30" t="s">
        <v>430</v>
      </c>
      <c r="J2017" s="30" t="s">
        <v>476</v>
      </c>
      <c r="K2017" s="30" t="s">
        <v>202</v>
      </c>
      <c r="L2017" s="30" t="n">
        <v>19</v>
      </c>
      <c r="M2017" s="30" t="n">
        <v>87</v>
      </c>
      <c r="N2017" s="30" t="s">
        <v>186</v>
      </c>
      <c r="O2017" s="30" t="s">
        <v>128</v>
      </c>
      <c r="P2017" s="30" t="s">
        <v>187</v>
      </c>
      <c r="Q2017" s="32" t="n">
        <v>16376.13</v>
      </c>
      <c r="R2017" s="30" t="s">
        <v>268</v>
      </c>
      <c r="S2017" s="30" t="s">
        <v>223</v>
      </c>
      <c r="T2017" s="30" t="n">
        <v>3</v>
      </c>
    </row>
    <row r="2018" customFormat="false" ht="15" hidden="false" customHeight="false" outlineLevel="0" collapsed="false">
      <c r="A2018" s="27" t="s">
        <v>3701</v>
      </c>
      <c r="B2018" s="27" t="s">
        <v>745</v>
      </c>
      <c r="C2018" s="27" t="n">
        <v>59</v>
      </c>
      <c r="D2018" s="27" t="s">
        <v>121</v>
      </c>
      <c r="E2018" s="28" t="n">
        <v>45397</v>
      </c>
      <c r="F2018" s="27" t="s">
        <v>1263</v>
      </c>
      <c r="G2018" s="28" t="n">
        <v>45403</v>
      </c>
      <c r="H2018" s="27" t="s">
        <v>236</v>
      </c>
      <c r="I2018" s="27" t="s">
        <v>323</v>
      </c>
      <c r="J2018" s="27" t="s">
        <v>455</v>
      </c>
      <c r="K2018" s="27" t="s">
        <v>126</v>
      </c>
      <c r="L2018" s="27" t="n">
        <v>12</v>
      </c>
      <c r="M2018" s="27" t="n">
        <v>94</v>
      </c>
      <c r="N2018" s="27" t="s">
        <v>186</v>
      </c>
      <c r="O2018" s="27" t="s">
        <v>128</v>
      </c>
      <c r="P2018" s="27" t="s">
        <v>150</v>
      </c>
      <c r="Q2018" s="29" t="n">
        <v>8816.65</v>
      </c>
      <c r="R2018" s="27" t="s">
        <v>130</v>
      </c>
      <c r="S2018" s="27" t="s">
        <v>151</v>
      </c>
      <c r="T2018" s="27" t="n">
        <v>5</v>
      </c>
    </row>
    <row r="2019" customFormat="false" ht="15" hidden="false" customHeight="false" outlineLevel="0" collapsed="false">
      <c r="A2019" s="30" t="s">
        <v>3702</v>
      </c>
      <c r="B2019" s="30" t="s">
        <v>3382</v>
      </c>
      <c r="C2019" s="30" t="n">
        <v>44</v>
      </c>
      <c r="D2019" s="30" t="s">
        <v>701</v>
      </c>
      <c r="E2019" s="31" t="n">
        <v>45387</v>
      </c>
      <c r="F2019" s="30" t="s">
        <v>725</v>
      </c>
      <c r="G2019" s="31" t="n">
        <v>45390</v>
      </c>
      <c r="H2019" s="30" t="s">
        <v>123</v>
      </c>
      <c r="I2019" s="30" t="s">
        <v>124</v>
      </c>
      <c r="J2019" s="30" t="s">
        <v>227</v>
      </c>
      <c r="K2019" s="30" t="s">
        <v>156</v>
      </c>
      <c r="L2019" s="30" t="n">
        <v>27</v>
      </c>
      <c r="M2019" s="30" t="n">
        <v>79</v>
      </c>
      <c r="N2019" s="30" t="s">
        <v>186</v>
      </c>
      <c r="O2019" s="30" t="s">
        <v>128</v>
      </c>
      <c r="P2019" s="30" t="s">
        <v>140</v>
      </c>
      <c r="Q2019" s="32" t="n">
        <v>4836.76</v>
      </c>
      <c r="R2019" s="30" t="s">
        <v>130</v>
      </c>
      <c r="S2019" s="30" t="s">
        <v>969</v>
      </c>
      <c r="T2019" s="30" t="n">
        <v>4</v>
      </c>
    </row>
    <row r="2020" customFormat="false" ht="15" hidden="false" customHeight="false" outlineLevel="0" collapsed="false">
      <c r="A2020" s="27" t="s">
        <v>3703</v>
      </c>
      <c r="B2020" s="27" t="s">
        <v>3704</v>
      </c>
      <c r="C2020" s="27" t="n">
        <v>11</v>
      </c>
      <c r="D2020" s="27" t="s">
        <v>121</v>
      </c>
      <c r="E2020" s="28" t="n">
        <v>45647</v>
      </c>
      <c r="F2020" s="27" t="s">
        <v>1660</v>
      </c>
      <c r="G2020" s="28" t="n">
        <v>45647</v>
      </c>
      <c r="H2020" s="27" t="s">
        <v>183</v>
      </c>
      <c r="I2020" s="27" t="s">
        <v>430</v>
      </c>
      <c r="J2020" s="27" t="s">
        <v>213</v>
      </c>
      <c r="K2020" s="27" t="s">
        <v>156</v>
      </c>
      <c r="L2020" s="27" t="n">
        <v>21</v>
      </c>
      <c r="M2020" s="27" t="n">
        <v>53</v>
      </c>
      <c r="N2020" s="27" t="s">
        <v>127</v>
      </c>
      <c r="O2020" s="27" t="s">
        <v>139</v>
      </c>
      <c r="P2020" s="27" t="s">
        <v>129</v>
      </c>
      <c r="Q2020" s="29" t="n">
        <v>3020.65</v>
      </c>
      <c r="R2020" s="27" t="s">
        <v>130</v>
      </c>
      <c r="S2020" s="27" t="s">
        <v>335</v>
      </c>
      <c r="T2020" s="27" t="n">
        <v>1</v>
      </c>
    </row>
    <row r="2021" customFormat="false" ht="15" hidden="false" customHeight="false" outlineLevel="0" collapsed="false">
      <c r="A2021" s="30" t="s">
        <v>3705</v>
      </c>
      <c r="B2021" s="30" t="s">
        <v>3706</v>
      </c>
      <c r="C2021" s="30" t="n">
        <v>48</v>
      </c>
      <c r="D2021" s="30" t="s">
        <v>121</v>
      </c>
      <c r="E2021" s="31" t="n">
        <v>45508</v>
      </c>
      <c r="F2021" s="30" t="s">
        <v>669</v>
      </c>
      <c r="G2021" s="31" t="n">
        <v>45511</v>
      </c>
      <c r="H2021" s="30" t="s">
        <v>206</v>
      </c>
      <c r="I2021" s="30" t="s">
        <v>207</v>
      </c>
      <c r="J2021" s="30" t="s">
        <v>615</v>
      </c>
      <c r="K2021" s="30" t="s">
        <v>156</v>
      </c>
      <c r="L2021" s="30" t="n">
        <v>59</v>
      </c>
      <c r="M2021" s="30" t="n">
        <v>67</v>
      </c>
      <c r="N2021" s="30" t="s">
        <v>127</v>
      </c>
      <c r="O2021" s="30" t="s">
        <v>128</v>
      </c>
      <c r="P2021" s="30" t="s">
        <v>187</v>
      </c>
      <c r="Q2021" s="32" t="n">
        <v>4596.26</v>
      </c>
      <c r="R2021" s="30" t="s">
        <v>130</v>
      </c>
      <c r="S2021" s="30" t="s">
        <v>197</v>
      </c>
      <c r="T2021" s="30" t="n">
        <v>5</v>
      </c>
    </row>
    <row r="2022" customFormat="false" ht="15" hidden="false" customHeight="false" outlineLevel="0" collapsed="false">
      <c r="A2022" s="27" t="s">
        <v>3707</v>
      </c>
      <c r="B2022" s="27" t="s">
        <v>1516</v>
      </c>
      <c r="C2022" s="27" t="n">
        <v>32</v>
      </c>
      <c r="D2022" s="27" t="s">
        <v>181</v>
      </c>
      <c r="E2022" s="28" t="n">
        <v>45478</v>
      </c>
      <c r="F2022" s="27" t="s">
        <v>832</v>
      </c>
      <c r="G2022" s="28" t="n">
        <v>45480</v>
      </c>
      <c r="H2022" s="27" t="s">
        <v>161</v>
      </c>
      <c r="I2022" s="27" t="s">
        <v>538</v>
      </c>
      <c r="J2022" s="27" t="s">
        <v>258</v>
      </c>
      <c r="K2022" s="27" t="s">
        <v>202</v>
      </c>
      <c r="L2022" s="27" t="n">
        <v>7</v>
      </c>
      <c r="M2022" s="27" t="n">
        <v>142</v>
      </c>
      <c r="N2022" s="27" t="s">
        <v>186</v>
      </c>
      <c r="O2022" s="27" t="s">
        <v>149</v>
      </c>
      <c r="P2022" s="27" t="s">
        <v>150</v>
      </c>
      <c r="Q2022" s="29" t="n">
        <v>17172.52</v>
      </c>
      <c r="R2022" s="27" t="s">
        <v>130</v>
      </c>
      <c r="S2022" s="27" t="s">
        <v>520</v>
      </c>
      <c r="T2022" s="27" t="n">
        <v>4</v>
      </c>
    </row>
    <row r="2023" customFormat="false" ht="15" hidden="false" customHeight="false" outlineLevel="0" collapsed="false">
      <c r="A2023" s="30" t="s">
        <v>3708</v>
      </c>
      <c r="B2023" s="30" t="s">
        <v>584</v>
      </c>
      <c r="C2023" s="30" t="n">
        <v>45</v>
      </c>
      <c r="D2023" s="30" t="s">
        <v>181</v>
      </c>
      <c r="E2023" s="31" t="n">
        <v>45499</v>
      </c>
      <c r="F2023" s="30" t="s">
        <v>858</v>
      </c>
      <c r="G2023" s="31" t="n">
        <v>45502</v>
      </c>
      <c r="H2023" s="30" t="s">
        <v>168</v>
      </c>
      <c r="I2023" s="30" t="s">
        <v>169</v>
      </c>
      <c r="J2023" s="30" t="s">
        <v>367</v>
      </c>
      <c r="K2023" s="30" t="s">
        <v>156</v>
      </c>
      <c r="L2023" s="30" t="n">
        <v>57</v>
      </c>
      <c r="M2023" s="30" t="n">
        <v>33</v>
      </c>
      <c r="N2023" s="30" t="s">
        <v>127</v>
      </c>
      <c r="O2023" s="30" t="s">
        <v>128</v>
      </c>
      <c r="P2023" s="30" t="s">
        <v>129</v>
      </c>
      <c r="Q2023" s="32" t="n">
        <v>4046.46</v>
      </c>
      <c r="R2023" s="30" t="s">
        <v>130</v>
      </c>
      <c r="S2023" s="30" t="s">
        <v>192</v>
      </c>
      <c r="T2023" s="30" t="n">
        <v>5</v>
      </c>
    </row>
    <row r="2024" customFormat="false" ht="15" hidden="false" customHeight="false" outlineLevel="0" collapsed="false">
      <c r="A2024" s="27" t="s">
        <v>3709</v>
      </c>
      <c r="B2024" s="27" t="s">
        <v>2545</v>
      </c>
      <c r="C2024" s="27" t="n">
        <v>15</v>
      </c>
      <c r="D2024" s="27" t="s">
        <v>181</v>
      </c>
      <c r="E2024" s="28" t="n">
        <v>45350</v>
      </c>
      <c r="F2024" s="27" t="s">
        <v>2588</v>
      </c>
      <c r="G2024" s="28" t="n">
        <v>45351</v>
      </c>
      <c r="H2024" s="27" t="s">
        <v>146</v>
      </c>
      <c r="I2024" s="27" t="s">
        <v>309</v>
      </c>
      <c r="J2024" s="27" t="s">
        <v>148</v>
      </c>
      <c r="K2024" s="27" t="s">
        <v>138</v>
      </c>
      <c r="L2024" s="27" t="n">
        <v>23</v>
      </c>
      <c r="M2024" s="27" t="n">
        <v>39</v>
      </c>
      <c r="N2024" s="27" t="s">
        <v>127</v>
      </c>
      <c r="O2024" s="27" t="s">
        <v>171</v>
      </c>
      <c r="P2024" s="27" t="s">
        <v>140</v>
      </c>
      <c r="Q2024" s="29" t="n">
        <v>2487.71</v>
      </c>
      <c r="R2024" s="27" t="s">
        <v>130</v>
      </c>
      <c r="S2024" s="27" t="s">
        <v>151</v>
      </c>
      <c r="T2024" s="27" t="n">
        <v>5</v>
      </c>
    </row>
    <row r="2025" customFormat="false" ht="15" hidden="false" customHeight="false" outlineLevel="0" collapsed="false">
      <c r="A2025" s="30" t="s">
        <v>3710</v>
      </c>
      <c r="B2025" s="30" t="s">
        <v>2109</v>
      </c>
      <c r="C2025" s="30" t="n">
        <v>20</v>
      </c>
      <c r="D2025" s="30" t="s">
        <v>181</v>
      </c>
      <c r="E2025" s="31" t="n">
        <v>45431</v>
      </c>
      <c r="F2025" s="30" t="s">
        <v>429</v>
      </c>
      <c r="G2025" s="31" t="n">
        <v>45434</v>
      </c>
      <c r="H2025" s="30" t="s">
        <v>236</v>
      </c>
      <c r="I2025" s="30" t="s">
        <v>323</v>
      </c>
      <c r="J2025" s="30" t="s">
        <v>455</v>
      </c>
      <c r="K2025" s="30" t="s">
        <v>156</v>
      </c>
      <c r="L2025" s="30" t="n">
        <v>37</v>
      </c>
      <c r="M2025" s="30" t="n">
        <v>90</v>
      </c>
      <c r="N2025" s="30" t="s">
        <v>127</v>
      </c>
      <c r="O2025" s="30" t="s">
        <v>139</v>
      </c>
      <c r="P2025" s="30" t="s">
        <v>129</v>
      </c>
      <c r="Q2025" s="32" t="n">
        <v>5174.72</v>
      </c>
      <c r="R2025" s="30" t="s">
        <v>130</v>
      </c>
      <c r="S2025" s="30" t="s">
        <v>178</v>
      </c>
      <c r="T2025" s="30" t="n">
        <v>4</v>
      </c>
    </row>
    <row r="2026" customFormat="false" ht="15" hidden="false" customHeight="false" outlineLevel="0" collapsed="false">
      <c r="A2026" s="27" t="s">
        <v>3711</v>
      </c>
      <c r="B2026" s="27" t="s">
        <v>906</v>
      </c>
      <c r="C2026" s="27" t="n">
        <v>39</v>
      </c>
      <c r="D2026" s="27" t="s">
        <v>121</v>
      </c>
      <c r="E2026" s="28" t="n">
        <v>45434</v>
      </c>
      <c r="F2026" s="27" t="s">
        <v>608</v>
      </c>
      <c r="G2026" s="28" t="n">
        <v>45437</v>
      </c>
      <c r="H2026" s="27" t="s">
        <v>161</v>
      </c>
      <c r="I2026" s="27" t="s">
        <v>538</v>
      </c>
      <c r="J2026" s="27" t="s">
        <v>385</v>
      </c>
      <c r="K2026" s="27" t="s">
        <v>126</v>
      </c>
      <c r="L2026" s="27" t="n">
        <v>21</v>
      </c>
      <c r="M2026" s="27" t="n">
        <v>66</v>
      </c>
      <c r="N2026" s="27" t="s">
        <v>186</v>
      </c>
      <c r="O2026" s="27" t="s">
        <v>149</v>
      </c>
      <c r="P2026" s="27" t="s">
        <v>129</v>
      </c>
      <c r="Q2026" s="29" t="n">
        <v>7704.86</v>
      </c>
      <c r="R2026" s="27" t="s">
        <v>130</v>
      </c>
      <c r="S2026" s="27" t="s">
        <v>141</v>
      </c>
      <c r="T2026" s="27" t="n">
        <v>5</v>
      </c>
    </row>
    <row r="2027" customFormat="false" ht="15" hidden="false" customHeight="false" outlineLevel="0" collapsed="false">
      <c r="A2027" s="30" t="s">
        <v>718</v>
      </c>
      <c r="B2027" s="30" t="s">
        <v>719</v>
      </c>
      <c r="C2027" s="30" t="n">
        <v>21</v>
      </c>
      <c r="D2027" s="30" t="s">
        <v>181</v>
      </c>
      <c r="E2027" s="31" t="n">
        <v>45467</v>
      </c>
      <c r="F2027" s="30" t="s">
        <v>720</v>
      </c>
      <c r="G2027" s="31" t="n">
        <v>45468</v>
      </c>
      <c r="H2027" s="30" t="s">
        <v>183</v>
      </c>
      <c r="I2027" s="30" t="s">
        <v>184</v>
      </c>
      <c r="J2027" s="30" t="s">
        <v>476</v>
      </c>
      <c r="K2027" s="30" t="s">
        <v>138</v>
      </c>
      <c r="L2027" s="30" t="n">
        <v>48</v>
      </c>
      <c r="M2027" s="30" t="n">
        <v>18</v>
      </c>
      <c r="N2027" s="30" t="s">
        <v>127</v>
      </c>
      <c r="O2027" s="30" t="s">
        <v>128</v>
      </c>
      <c r="P2027" s="30" t="s">
        <v>140</v>
      </c>
      <c r="Q2027" s="32" t="n">
        <v>1966.26</v>
      </c>
      <c r="R2027" s="30" t="s">
        <v>130</v>
      </c>
      <c r="S2027" s="30" t="s">
        <v>197</v>
      </c>
      <c r="T2027" s="30" t="n">
        <v>5</v>
      </c>
    </row>
    <row r="2028" customFormat="false" ht="15" hidden="false" customHeight="false" outlineLevel="0" collapsed="false">
      <c r="A2028" s="27" t="s">
        <v>3712</v>
      </c>
      <c r="B2028" s="27" t="s">
        <v>592</v>
      </c>
      <c r="C2028" s="27" t="n">
        <v>70</v>
      </c>
      <c r="D2028" s="27" t="s">
        <v>181</v>
      </c>
      <c r="E2028" s="28" t="n">
        <v>45302</v>
      </c>
      <c r="F2028" s="27" t="s">
        <v>893</v>
      </c>
      <c r="G2028" s="28" t="n">
        <v>45305</v>
      </c>
      <c r="H2028" s="27" t="s">
        <v>242</v>
      </c>
      <c r="I2028" s="27" t="s">
        <v>243</v>
      </c>
      <c r="J2028" s="27" t="s">
        <v>401</v>
      </c>
      <c r="K2028" s="27" t="s">
        <v>126</v>
      </c>
      <c r="L2028" s="27" t="n">
        <v>12</v>
      </c>
      <c r="M2028" s="27" t="n">
        <v>83</v>
      </c>
      <c r="N2028" s="27" t="s">
        <v>186</v>
      </c>
      <c r="O2028" s="27" t="s">
        <v>139</v>
      </c>
      <c r="P2028" s="27" t="s">
        <v>150</v>
      </c>
      <c r="Q2028" s="29" t="n">
        <v>8552.47</v>
      </c>
      <c r="R2028" s="27" t="s">
        <v>172</v>
      </c>
      <c r="S2028" s="27" t="s">
        <v>520</v>
      </c>
      <c r="T2028" s="27" t="n">
        <v>2</v>
      </c>
    </row>
    <row r="2029" customFormat="false" ht="15" hidden="false" customHeight="false" outlineLevel="0" collapsed="false">
      <c r="A2029" s="30" t="s">
        <v>3713</v>
      </c>
      <c r="B2029" s="30" t="s">
        <v>3714</v>
      </c>
      <c r="C2029" s="30" t="n">
        <v>39</v>
      </c>
      <c r="D2029" s="30" t="s">
        <v>181</v>
      </c>
      <c r="E2029" s="31" t="n">
        <v>45528</v>
      </c>
      <c r="F2029" s="30" t="s">
        <v>241</v>
      </c>
      <c r="G2029" s="31" t="n">
        <v>45530</v>
      </c>
      <c r="H2029" s="30" t="s">
        <v>217</v>
      </c>
      <c r="I2029" s="30" t="s">
        <v>282</v>
      </c>
      <c r="J2029" s="30" t="s">
        <v>483</v>
      </c>
      <c r="K2029" s="30" t="s">
        <v>126</v>
      </c>
      <c r="L2029" s="30" t="n">
        <v>9</v>
      </c>
      <c r="M2029" s="30" t="n">
        <v>136</v>
      </c>
      <c r="N2029" s="30" t="s">
        <v>186</v>
      </c>
      <c r="O2029" s="30" t="s">
        <v>128</v>
      </c>
      <c r="P2029" s="30" t="s">
        <v>140</v>
      </c>
      <c r="Q2029" s="32" t="n">
        <v>9495.02</v>
      </c>
      <c r="R2029" s="30" t="s">
        <v>130</v>
      </c>
      <c r="S2029" s="30" t="s">
        <v>157</v>
      </c>
      <c r="T2029" s="30" t="n">
        <v>3</v>
      </c>
    </row>
    <row r="2030" customFormat="false" ht="15" hidden="false" customHeight="false" outlineLevel="0" collapsed="false">
      <c r="A2030" s="27" t="s">
        <v>3715</v>
      </c>
      <c r="B2030" s="27" t="s">
        <v>3716</v>
      </c>
      <c r="C2030" s="27" t="n">
        <v>15</v>
      </c>
      <c r="D2030" s="27" t="s">
        <v>397</v>
      </c>
      <c r="E2030" s="28" t="n">
        <v>45456</v>
      </c>
      <c r="F2030" s="27" t="s">
        <v>1081</v>
      </c>
      <c r="G2030" s="28" t="n">
        <v>45456</v>
      </c>
      <c r="H2030" s="27" t="s">
        <v>206</v>
      </c>
      <c r="I2030" s="27" t="s">
        <v>232</v>
      </c>
      <c r="J2030" s="27" t="s">
        <v>233</v>
      </c>
      <c r="K2030" s="27" t="s">
        <v>138</v>
      </c>
      <c r="L2030" s="27" t="n">
        <v>71</v>
      </c>
      <c r="M2030" s="27" t="n">
        <v>41</v>
      </c>
      <c r="N2030" s="27" t="s">
        <v>127</v>
      </c>
      <c r="O2030" s="27" t="s">
        <v>139</v>
      </c>
      <c r="P2030" s="27" t="s">
        <v>129</v>
      </c>
      <c r="Q2030" s="29" t="n">
        <v>1091.04</v>
      </c>
      <c r="R2030" s="27" t="s">
        <v>130</v>
      </c>
      <c r="S2030" s="27" t="s">
        <v>151</v>
      </c>
      <c r="T2030" s="27" t="n">
        <v>5</v>
      </c>
    </row>
    <row r="2031" customFormat="false" ht="15" hidden="false" customHeight="false" outlineLevel="0" collapsed="false">
      <c r="A2031" s="30" t="s">
        <v>3717</v>
      </c>
      <c r="B2031" s="30" t="s">
        <v>260</v>
      </c>
      <c r="C2031" s="30" t="n">
        <v>26</v>
      </c>
      <c r="D2031" s="30" t="s">
        <v>701</v>
      </c>
      <c r="E2031" s="31" t="n">
        <v>45554</v>
      </c>
      <c r="F2031" s="30" t="s">
        <v>1255</v>
      </c>
      <c r="G2031" s="31" t="n">
        <v>45556</v>
      </c>
      <c r="H2031" s="30" t="s">
        <v>161</v>
      </c>
      <c r="I2031" s="30" t="s">
        <v>162</v>
      </c>
      <c r="J2031" s="30" t="s">
        <v>258</v>
      </c>
      <c r="K2031" s="30" t="s">
        <v>126</v>
      </c>
      <c r="L2031" s="30" t="n">
        <v>38</v>
      </c>
      <c r="M2031" s="30" t="n">
        <v>127</v>
      </c>
      <c r="N2031" s="30" t="s">
        <v>186</v>
      </c>
      <c r="O2031" s="30" t="s">
        <v>139</v>
      </c>
      <c r="P2031" s="30" t="s">
        <v>150</v>
      </c>
      <c r="Q2031" s="32" t="n">
        <v>8719.53</v>
      </c>
      <c r="R2031" s="30" t="s">
        <v>462</v>
      </c>
      <c r="S2031" s="30" t="s">
        <v>223</v>
      </c>
      <c r="T2031" s="30" t="n">
        <v>2</v>
      </c>
    </row>
    <row r="2032" customFormat="false" ht="15" hidden="false" customHeight="false" outlineLevel="0" collapsed="false">
      <c r="A2032" s="27" t="s">
        <v>3718</v>
      </c>
      <c r="B2032" s="27" t="s">
        <v>3719</v>
      </c>
      <c r="C2032" s="27" t="n">
        <v>26</v>
      </c>
      <c r="D2032" s="27" t="s">
        <v>181</v>
      </c>
      <c r="E2032" s="28" t="n">
        <v>45436</v>
      </c>
      <c r="F2032" s="27" t="s">
        <v>331</v>
      </c>
      <c r="G2032" s="28" t="n">
        <v>45441</v>
      </c>
      <c r="H2032" s="27" t="s">
        <v>123</v>
      </c>
      <c r="I2032" s="27" t="s">
        <v>155</v>
      </c>
      <c r="J2032" s="27" t="s">
        <v>418</v>
      </c>
      <c r="K2032" s="27" t="s">
        <v>126</v>
      </c>
      <c r="L2032" s="27" t="n">
        <v>5</v>
      </c>
      <c r="M2032" s="27" t="n">
        <v>111</v>
      </c>
      <c r="N2032" s="27" t="s">
        <v>186</v>
      </c>
      <c r="O2032" s="27" t="s">
        <v>171</v>
      </c>
      <c r="P2032" s="27" t="s">
        <v>150</v>
      </c>
      <c r="Q2032" s="29" t="n">
        <v>8860.41</v>
      </c>
      <c r="R2032" s="27" t="s">
        <v>130</v>
      </c>
      <c r="S2032" s="27" t="s">
        <v>223</v>
      </c>
      <c r="T2032" s="27" t="n">
        <v>2</v>
      </c>
    </row>
    <row r="2033" customFormat="false" ht="15" hidden="false" customHeight="false" outlineLevel="0" collapsed="false">
      <c r="A2033" s="30" t="s">
        <v>3720</v>
      </c>
      <c r="B2033" s="30" t="s">
        <v>1555</v>
      </c>
      <c r="C2033" s="30" t="n">
        <v>35</v>
      </c>
      <c r="D2033" s="30" t="s">
        <v>181</v>
      </c>
      <c r="E2033" s="31" t="n">
        <v>45526</v>
      </c>
      <c r="F2033" s="30" t="s">
        <v>1506</v>
      </c>
      <c r="G2033" s="31" t="n">
        <v>45526</v>
      </c>
      <c r="H2033" s="30" t="s">
        <v>161</v>
      </c>
      <c r="I2033" s="30" t="s">
        <v>538</v>
      </c>
      <c r="J2033" s="30" t="s">
        <v>426</v>
      </c>
      <c r="K2033" s="30" t="s">
        <v>138</v>
      </c>
      <c r="L2033" s="30" t="n">
        <v>53</v>
      </c>
      <c r="M2033" s="30" t="n">
        <v>22</v>
      </c>
      <c r="N2033" s="30" t="s">
        <v>127</v>
      </c>
      <c r="O2033" s="30" t="s">
        <v>171</v>
      </c>
      <c r="P2033" s="30" t="s">
        <v>129</v>
      </c>
      <c r="Q2033" s="32" t="n">
        <v>672.5</v>
      </c>
      <c r="R2033" s="30" t="s">
        <v>130</v>
      </c>
      <c r="S2033" s="30" t="s">
        <v>335</v>
      </c>
      <c r="T2033" s="30"/>
    </row>
    <row r="2034" customFormat="false" ht="15" hidden="false" customHeight="false" outlineLevel="0" collapsed="false">
      <c r="A2034" s="27" t="s">
        <v>3721</v>
      </c>
      <c r="B2034" s="27" t="s">
        <v>1574</v>
      </c>
      <c r="C2034" s="27" t="n">
        <v>80</v>
      </c>
      <c r="D2034" s="27" t="s">
        <v>181</v>
      </c>
      <c r="E2034" s="28" t="n">
        <v>45361</v>
      </c>
      <c r="F2034" s="27" t="s">
        <v>860</v>
      </c>
      <c r="G2034" s="28" t="n">
        <v>45372</v>
      </c>
      <c r="H2034" s="27" t="s">
        <v>123</v>
      </c>
      <c r="I2034" s="27" t="s">
        <v>124</v>
      </c>
      <c r="J2034" s="27" t="s">
        <v>508</v>
      </c>
      <c r="K2034" s="27" t="s">
        <v>202</v>
      </c>
      <c r="L2034" s="27" t="n">
        <v>17</v>
      </c>
      <c r="M2034" s="27" t="n">
        <v>60</v>
      </c>
      <c r="N2034" s="27" t="s">
        <v>186</v>
      </c>
      <c r="O2034" s="27" t="s">
        <v>171</v>
      </c>
      <c r="P2034" s="27" t="s">
        <v>140</v>
      </c>
      <c r="Q2034" s="29" t="n">
        <v>15719.89</v>
      </c>
      <c r="R2034" s="27" t="s">
        <v>268</v>
      </c>
      <c r="S2034" s="27" t="s">
        <v>164</v>
      </c>
      <c r="T2034" s="27" t="n">
        <v>4</v>
      </c>
    </row>
    <row r="2035" customFormat="false" ht="15" hidden="false" customHeight="false" outlineLevel="0" collapsed="false">
      <c r="A2035" s="30" t="s">
        <v>3722</v>
      </c>
      <c r="B2035" s="30" t="s">
        <v>1022</v>
      </c>
      <c r="C2035" s="30" t="n">
        <v>46</v>
      </c>
      <c r="D2035" s="30" t="s">
        <v>181</v>
      </c>
      <c r="E2035" s="31" t="n">
        <v>45442</v>
      </c>
      <c r="F2035" s="30" t="s">
        <v>503</v>
      </c>
      <c r="G2035" s="31" t="n">
        <v>45443</v>
      </c>
      <c r="H2035" s="30" t="s">
        <v>161</v>
      </c>
      <c r="I2035" s="30" t="s">
        <v>162</v>
      </c>
      <c r="J2035" s="30" t="s">
        <v>385</v>
      </c>
      <c r="K2035" s="30" t="s">
        <v>156</v>
      </c>
      <c r="L2035" s="30" t="n">
        <v>25</v>
      </c>
      <c r="M2035" s="30" t="n">
        <v>50</v>
      </c>
      <c r="N2035" s="30" t="s">
        <v>186</v>
      </c>
      <c r="O2035" s="30" t="s">
        <v>149</v>
      </c>
      <c r="P2035" s="30" t="s">
        <v>129</v>
      </c>
      <c r="Q2035" s="32" t="n">
        <v>3423.33</v>
      </c>
      <c r="R2035" s="30" t="s">
        <v>172</v>
      </c>
      <c r="S2035" s="30" t="s">
        <v>223</v>
      </c>
      <c r="T2035" s="30"/>
    </row>
    <row r="2036" customFormat="false" ht="15" hidden="false" customHeight="false" outlineLevel="0" collapsed="false">
      <c r="A2036" s="27" t="s">
        <v>3723</v>
      </c>
      <c r="B2036" s="27" t="s">
        <v>822</v>
      </c>
      <c r="C2036" s="27" t="n">
        <v>29</v>
      </c>
      <c r="D2036" s="27" t="s">
        <v>359</v>
      </c>
      <c r="E2036" s="28" t="n">
        <v>45442</v>
      </c>
      <c r="F2036" s="27" t="s">
        <v>582</v>
      </c>
      <c r="G2036" s="28" t="n">
        <v>45450</v>
      </c>
      <c r="H2036" s="27" t="s">
        <v>123</v>
      </c>
      <c r="I2036" s="27" t="s">
        <v>124</v>
      </c>
      <c r="J2036" s="27" t="s">
        <v>418</v>
      </c>
      <c r="K2036" s="27" t="s">
        <v>202</v>
      </c>
      <c r="L2036" s="27" t="n">
        <v>15</v>
      </c>
      <c r="M2036" s="27" t="n">
        <v>120</v>
      </c>
      <c r="N2036" s="27" t="s">
        <v>186</v>
      </c>
      <c r="O2036" s="27" t="s">
        <v>128</v>
      </c>
      <c r="P2036" s="27" t="s">
        <v>150</v>
      </c>
      <c r="Q2036" s="29" t="n">
        <v>16717.96</v>
      </c>
      <c r="R2036" s="27" t="s">
        <v>268</v>
      </c>
      <c r="S2036" s="27" t="s">
        <v>223</v>
      </c>
      <c r="T2036" s="27" t="n">
        <v>3</v>
      </c>
    </row>
    <row r="2037" customFormat="false" ht="15" hidden="false" customHeight="false" outlineLevel="0" collapsed="false">
      <c r="A2037" s="30" t="s">
        <v>3724</v>
      </c>
      <c r="B2037" s="30" t="s">
        <v>1732</v>
      </c>
      <c r="C2037" s="30" t="n">
        <v>27</v>
      </c>
      <c r="D2037" s="30" t="s">
        <v>121</v>
      </c>
      <c r="E2037" s="31" t="n">
        <v>45434</v>
      </c>
      <c r="F2037" s="30" t="s">
        <v>1186</v>
      </c>
      <c r="G2037" s="31" t="n">
        <v>45437</v>
      </c>
      <c r="H2037" s="30" t="s">
        <v>146</v>
      </c>
      <c r="I2037" s="30" t="s">
        <v>176</v>
      </c>
      <c r="J2037" s="30" t="s">
        <v>177</v>
      </c>
      <c r="K2037" s="30" t="s">
        <v>156</v>
      </c>
      <c r="L2037" s="30" t="n">
        <v>41</v>
      </c>
      <c r="M2037" s="30" t="n">
        <v>78</v>
      </c>
      <c r="N2037" s="30" t="s">
        <v>127</v>
      </c>
      <c r="O2037" s="30" t="s">
        <v>139</v>
      </c>
      <c r="P2037" s="30" t="s">
        <v>129</v>
      </c>
      <c r="Q2037" s="32" t="n">
        <v>4556.37</v>
      </c>
      <c r="R2037" s="30" t="s">
        <v>130</v>
      </c>
      <c r="S2037" s="30" t="s">
        <v>157</v>
      </c>
      <c r="T2037" s="30" t="n">
        <v>3</v>
      </c>
    </row>
    <row r="2038" customFormat="false" ht="15" hidden="false" customHeight="false" outlineLevel="0" collapsed="false">
      <c r="A2038" s="27" t="s">
        <v>3725</v>
      </c>
      <c r="B2038" s="27" t="s">
        <v>1678</v>
      </c>
      <c r="C2038" s="27" t="n">
        <v>21</v>
      </c>
      <c r="D2038" s="27" t="s">
        <v>181</v>
      </c>
      <c r="E2038" s="28" t="n">
        <v>45479</v>
      </c>
      <c r="F2038" s="27" t="s">
        <v>160</v>
      </c>
      <c r="G2038" s="28" t="n">
        <v>45480</v>
      </c>
      <c r="H2038" s="27" t="s">
        <v>236</v>
      </c>
      <c r="I2038" s="27" t="s">
        <v>266</v>
      </c>
      <c r="J2038" s="27" t="s">
        <v>238</v>
      </c>
      <c r="K2038" s="27" t="s">
        <v>126</v>
      </c>
      <c r="L2038" s="27" t="n">
        <v>14</v>
      </c>
      <c r="M2038" s="27" t="n">
        <v>93</v>
      </c>
      <c r="N2038" s="27" t="s">
        <v>186</v>
      </c>
      <c r="O2038" s="27" t="s">
        <v>139</v>
      </c>
      <c r="P2038" s="27" t="s">
        <v>187</v>
      </c>
      <c r="Q2038" s="29" t="n">
        <v>8735.17</v>
      </c>
      <c r="R2038" s="27" t="s">
        <v>172</v>
      </c>
      <c r="S2038" s="27" t="s">
        <v>197</v>
      </c>
      <c r="T2038" s="27" t="n">
        <v>2</v>
      </c>
    </row>
    <row r="2039" customFormat="false" ht="15" hidden="false" customHeight="false" outlineLevel="0" collapsed="false">
      <c r="A2039" s="30" t="s">
        <v>3726</v>
      </c>
      <c r="B2039" s="30" t="s">
        <v>1914</v>
      </c>
      <c r="C2039" s="30" t="n">
        <v>59</v>
      </c>
      <c r="D2039" s="30" t="s">
        <v>121</v>
      </c>
      <c r="E2039" s="31" t="n">
        <v>45403</v>
      </c>
      <c r="F2039" s="30" t="s">
        <v>717</v>
      </c>
      <c r="G2039" s="31" t="n">
        <v>45406</v>
      </c>
      <c r="H2039" s="30" t="s">
        <v>183</v>
      </c>
      <c r="I2039" s="30" t="s">
        <v>212</v>
      </c>
      <c r="J2039" s="30" t="s">
        <v>213</v>
      </c>
      <c r="K2039" s="30" t="s">
        <v>156</v>
      </c>
      <c r="L2039" s="30" t="n">
        <v>73</v>
      </c>
      <c r="M2039" s="30" t="n">
        <v>81</v>
      </c>
      <c r="N2039" s="30" t="s">
        <v>127</v>
      </c>
      <c r="O2039" s="30" t="s">
        <v>139</v>
      </c>
      <c r="P2039" s="30" t="s">
        <v>187</v>
      </c>
      <c r="Q2039" s="32" t="n">
        <v>4574.35</v>
      </c>
      <c r="R2039" s="30" t="s">
        <v>130</v>
      </c>
      <c r="S2039" s="30" t="s">
        <v>164</v>
      </c>
      <c r="T2039" s="30" t="n">
        <v>3</v>
      </c>
    </row>
    <row r="2040" customFormat="false" ht="15" hidden="false" customHeight="false" outlineLevel="0" collapsed="false">
      <c r="A2040" s="27" t="s">
        <v>3727</v>
      </c>
      <c r="B2040" s="27" t="s">
        <v>2530</v>
      </c>
      <c r="C2040" s="27" t="n">
        <v>24</v>
      </c>
      <c r="D2040" s="27" t="s">
        <v>181</v>
      </c>
      <c r="E2040" s="28" t="n">
        <v>45631</v>
      </c>
      <c r="F2040" s="27" t="s">
        <v>341</v>
      </c>
      <c r="G2040" s="28" t="n">
        <v>45637</v>
      </c>
      <c r="H2040" s="27" t="s">
        <v>168</v>
      </c>
      <c r="I2040" s="27" t="s">
        <v>196</v>
      </c>
      <c r="J2040" s="27" t="s">
        <v>441</v>
      </c>
      <c r="K2040" s="27" t="s">
        <v>126</v>
      </c>
      <c r="L2040" s="27" t="n">
        <v>29</v>
      </c>
      <c r="M2040" s="27" t="n">
        <v>119</v>
      </c>
      <c r="N2040" s="27" t="s">
        <v>127</v>
      </c>
      <c r="O2040" s="27" t="s">
        <v>149</v>
      </c>
      <c r="P2040" s="27" t="s">
        <v>140</v>
      </c>
      <c r="Q2040" s="29" t="n">
        <v>8001.66</v>
      </c>
      <c r="R2040" s="27" t="s">
        <v>130</v>
      </c>
      <c r="S2040" s="27" t="s">
        <v>131</v>
      </c>
      <c r="T2040" s="27" t="n">
        <v>4</v>
      </c>
    </row>
    <row r="2041" customFormat="false" ht="15" hidden="false" customHeight="false" outlineLevel="0" collapsed="false">
      <c r="A2041" s="30" t="s">
        <v>3728</v>
      </c>
      <c r="B2041" s="30" t="s">
        <v>2188</v>
      </c>
      <c r="C2041" s="30" t="n">
        <v>23</v>
      </c>
      <c r="D2041" s="30" t="s">
        <v>181</v>
      </c>
      <c r="E2041" s="31" t="n">
        <v>45508</v>
      </c>
      <c r="F2041" s="30" t="s">
        <v>1628</v>
      </c>
      <c r="G2041" s="31" t="n">
        <v>45509</v>
      </c>
      <c r="H2041" s="30" t="s">
        <v>236</v>
      </c>
      <c r="I2041" s="30" t="s">
        <v>266</v>
      </c>
      <c r="J2041" s="30" t="s">
        <v>375</v>
      </c>
      <c r="K2041" s="30" t="s">
        <v>138</v>
      </c>
      <c r="L2041" s="30" t="n">
        <v>78</v>
      </c>
      <c r="M2041" s="30" t="n">
        <v>18</v>
      </c>
      <c r="N2041" s="30" t="s">
        <v>127</v>
      </c>
      <c r="O2041" s="30" t="s">
        <v>139</v>
      </c>
      <c r="P2041" s="30" t="s">
        <v>150</v>
      </c>
      <c r="Q2041" s="32" t="n">
        <v>2158.49</v>
      </c>
      <c r="R2041" s="30" t="s">
        <v>172</v>
      </c>
      <c r="S2041" s="30" t="s">
        <v>197</v>
      </c>
      <c r="T2041" s="30" t="n">
        <v>2</v>
      </c>
    </row>
    <row r="2042" customFormat="false" ht="15" hidden="false" customHeight="false" outlineLevel="0" collapsed="false">
      <c r="A2042" s="27" t="s">
        <v>3729</v>
      </c>
      <c r="B2042" s="27" t="s">
        <v>3730</v>
      </c>
      <c r="C2042" s="27" t="n">
        <v>36</v>
      </c>
      <c r="D2042" s="27" t="s">
        <v>181</v>
      </c>
      <c r="E2042" s="28" t="n">
        <v>45622</v>
      </c>
      <c r="F2042" s="27" t="s">
        <v>1896</v>
      </c>
      <c r="G2042" s="28" t="n">
        <v>45623</v>
      </c>
      <c r="H2042" s="27" t="s">
        <v>123</v>
      </c>
      <c r="I2042" s="27" t="s">
        <v>155</v>
      </c>
      <c r="J2042" s="27" t="s">
        <v>305</v>
      </c>
      <c r="K2042" s="27" t="s">
        <v>138</v>
      </c>
      <c r="L2042" s="27" t="n">
        <v>22</v>
      </c>
      <c r="M2042" s="27" t="n">
        <v>33</v>
      </c>
      <c r="N2042" s="27" t="s">
        <v>127</v>
      </c>
      <c r="O2042" s="27" t="s">
        <v>149</v>
      </c>
      <c r="P2042" s="27" t="s">
        <v>129</v>
      </c>
      <c r="Q2042" s="29" t="n">
        <v>2017.43</v>
      </c>
      <c r="R2042" s="27" t="s">
        <v>130</v>
      </c>
      <c r="S2042" s="27" t="s">
        <v>192</v>
      </c>
      <c r="T2042" s="27" t="n">
        <v>2</v>
      </c>
    </row>
    <row r="2043" customFormat="false" ht="15" hidden="false" customHeight="false" outlineLevel="0" collapsed="false">
      <c r="A2043" s="30" t="s">
        <v>3731</v>
      </c>
      <c r="B2043" s="30" t="s">
        <v>3732</v>
      </c>
      <c r="C2043" s="30" t="n">
        <v>51</v>
      </c>
      <c r="D2043" s="30" t="s">
        <v>181</v>
      </c>
      <c r="E2043" s="31" t="n">
        <v>45468</v>
      </c>
      <c r="F2043" s="30" t="s">
        <v>384</v>
      </c>
      <c r="G2043" s="31" t="n">
        <v>45470</v>
      </c>
      <c r="H2043" s="30" t="s">
        <v>168</v>
      </c>
      <c r="I2043" s="30" t="s">
        <v>366</v>
      </c>
      <c r="J2043" s="30" t="s">
        <v>441</v>
      </c>
      <c r="K2043" s="30" t="s">
        <v>156</v>
      </c>
      <c r="L2043" s="30" t="n">
        <v>58</v>
      </c>
      <c r="M2043" s="30" t="n">
        <v>59</v>
      </c>
      <c r="N2043" s="30" t="s">
        <v>186</v>
      </c>
      <c r="O2043" s="30" t="s">
        <v>139</v>
      </c>
      <c r="P2043" s="30" t="s">
        <v>140</v>
      </c>
      <c r="Q2043" s="32" t="n">
        <v>4133.53</v>
      </c>
      <c r="R2043" s="30" t="s">
        <v>130</v>
      </c>
      <c r="S2043" s="30" t="s">
        <v>141</v>
      </c>
      <c r="T2043" s="30" t="n">
        <v>5</v>
      </c>
    </row>
    <row r="2044" customFormat="false" ht="15" hidden="false" customHeight="false" outlineLevel="0" collapsed="false">
      <c r="A2044" s="27" t="s">
        <v>3733</v>
      </c>
      <c r="B2044" s="27" t="s">
        <v>1544</v>
      </c>
      <c r="C2044" s="27" t="n">
        <v>20</v>
      </c>
      <c r="D2044" s="27" t="s">
        <v>121</v>
      </c>
      <c r="E2044" s="28" t="n">
        <v>45336</v>
      </c>
      <c r="F2044" s="27" t="s">
        <v>764</v>
      </c>
      <c r="G2044" s="28" t="n">
        <v>45336</v>
      </c>
      <c r="H2044" s="27" t="s">
        <v>217</v>
      </c>
      <c r="I2044" s="27" t="s">
        <v>344</v>
      </c>
      <c r="J2044" s="27" t="s">
        <v>483</v>
      </c>
      <c r="K2044" s="27" t="s">
        <v>156</v>
      </c>
      <c r="L2044" s="27" t="n">
        <v>26</v>
      </c>
      <c r="M2044" s="27" t="n">
        <v>45</v>
      </c>
      <c r="N2044" s="27" t="s">
        <v>127</v>
      </c>
      <c r="O2044" s="27" t="s">
        <v>171</v>
      </c>
      <c r="P2044" s="27" t="s">
        <v>140</v>
      </c>
      <c r="Q2044" s="29" t="n">
        <v>4552.41</v>
      </c>
      <c r="R2044" s="27" t="s">
        <v>130</v>
      </c>
      <c r="S2044" s="27" t="s">
        <v>335</v>
      </c>
      <c r="T2044" s="27" t="n">
        <v>4</v>
      </c>
    </row>
    <row r="2045" customFormat="false" ht="15" hidden="false" customHeight="false" outlineLevel="0" collapsed="false">
      <c r="A2045" s="30" t="s">
        <v>3734</v>
      </c>
      <c r="B2045" s="30" t="s">
        <v>2210</v>
      </c>
      <c r="C2045" s="30" t="n">
        <v>58</v>
      </c>
      <c r="D2045" s="30" t="s">
        <v>181</v>
      </c>
      <c r="E2045" s="31" t="n">
        <v>45347</v>
      </c>
      <c r="F2045" s="30" t="s">
        <v>1599</v>
      </c>
      <c r="G2045" s="31" t="n">
        <v>45351</v>
      </c>
      <c r="H2045" s="30" t="s">
        <v>146</v>
      </c>
      <c r="I2045" s="30" t="s">
        <v>147</v>
      </c>
      <c r="J2045" s="30" t="s">
        <v>568</v>
      </c>
      <c r="K2045" s="30" t="s">
        <v>126</v>
      </c>
      <c r="L2045" s="30" t="n">
        <v>6</v>
      </c>
      <c r="M2045" s="30" t="n">
        <v>112</v>
      </c>
      <c r="N2045" s="30" t="s">
        <v>186</v>
      </c>
      <c r="O2045" s="30" t="s">
        <v>139</v>
      </c>
      <c r="P2045" s="30" t="s">
        <v>129</v>
      </c>
      <c r="Q2045" s="32"/>
      <c r="R2045" s="30" t="s">
        <v>172</v>
      </c>
      <c r="S2045" s="30" t="s">
        <v>192</v>
      </c>
      <c r="T2045" s="30" t="n">
        <v>4</v>
      </c>
    </row>
    <row r="2046" customFormat="false" ht="15" hidden="false" customHeight="false" outlineLevel="0" collapsed="false">
      <c r="A2046" s="27" t="s">
        <v>3735</v>
      </c>
      <c r="B2046" s="27" t="s">
        <v>1232</v>
      </c>
      <c r="C2046" s="27" t="n">
        <v>28</v>
      </c>
      <c r="D2046" s="27" t="s">
        <v>121</v>
      </c>
      <c r="E2046" s="28" t="n">
        <v>45425</v>
      </c>
      <c r="F2046" s="27" t="s">
        <v>555</v>
      </c>
      <c r="G2046" s="28" t="n">
        <v>45425</v>
      </c>
      <c r="H2046" s="27" t="s">
        <v>206</v>
      </c>
      <c r="I2046" s="27" t="s">
        <v>207</v>
      </c>
      <c r="J2046" s="27" t="s">
        <v>469</v>
      </c>
      <c r="K2046" s="27" t="s">
        <v>138</v>
      </c>
      <c r="L2046" s="27" t="n">
        <v>39</v>
      </c>
      <c r="M2046" s="27" t="n">
        <v>20</v>
      </c>
      <c r="N2046" s="27" t="s">
        <v>127</v>
      </c>
      <c r="O2046" s="27" t="s">
        <v>139</v>
      </c>
      <c r="P2046" s="27" t="s">
        <v>187</v>
      </c>
      <c r="Q2046" s="29" t="n">
        <v>1117.37</v>
      </c>
      <c r="R2046" s="27" t="s">
        <v>130</v>
      </c>
      <c r="S2046" s="27" t="s">
        <v>141</v>
      </c>
      <c r="T2046" s="27" t="n">
        <v>5</v>
      </c>
    </row>
    <row r="2047" customFormat="false" ht="15" hidden="false" customHeight="false" outlineLevel="0" collapsed="false">
      <c r="A2047" s="30" t="s">
        <v>3736</v>
      </c>
      <c r="B2047" s="30" t="s">
        <v>807</v>
      </c>
      <c r="C2047" s="30"/>
      <c r="D2047" s="30" t="s">
        <v>181</v>
      </c>
      <c r="E2047" s="31" t="n">
        <v>45501</v>
      </c>
      <c r="F2047" s="30" t="s">
        <v>705</v>
      </c>
      <c r="G2047" s="31" t="n">
        <v>45507</v>
      </c>
      <c r="H2047" s="30" t="s">
        <v>168</v>
      </c>
      <c r="I2047" s="30" t="s">
        <v>169</v>
      </c>
      <c r="J2047" s="30" t="s">
        <v>367</v>
      </c>
      <c r="K2047" s="30" t="s">
        <v>126</v>
      </c>
      <c r="L2047" s="30" t="n">
        <v>15</v>
      </c>
      <c r="M2047" s="30" t="n">
        <v>63</v>
      </c>
      <c r="N2047" s="30" t="s">
        <v>186</v>
      </c>
      <c r="O2047" s="30" t="s">
        <v>139</v>
      </c>
      <c r="P2047" s="30" t="s">
        <v>129</v>
      </c>
      <c r="Q2047" s="32" t="n">
        <v>6701.61</v>
      </c>
      <c r="R2047" s="30" t="s">
        <v>172</v>
      </c>
      <c r="S2047" s="30" t="s">
        <v>178</v>
      </c>
      <c r="T2047" s="30" t="n">
        <v>2</v>
      </c>
    </row>
    <row r="2048" customFormat="false" ht="15" hidden="false" customHeight="false" outlineLevel="0" collapsed="false">
      <c r="A2048" s="27" t="s">
        <v>3737</v>
      </c>
      <c r="B2048" s="27" t="s">
        <v>3738</v>
      </c>
      <c r="C2048" s="27" t="n">
        <v>39</v>
      </c>
      <c r="D2048" s="27" t="s">
        <v>144</v>
      </c>
      <c r="E2048" s="28" t="n">
        <v>45315</v>
      </c>
      <c r="F2048" s="27" t="s">
        <v>674</v>
      </c>
      <c r="G2048" s="28" t="n">
        <v>45316</v>
      </c>
      <c r="H2048" s="27" t="s">
        <v>236</v>
      </c>
      <c r="I2048" s="27" t="s">
        <v>323</v>
      </c>
      <c r="J2048" s="27" t="s">
        <v>287</v>
      </c>
      <c r="K2048" s="27" t="s">
        <v>138</v>
      </c>
      <c r="L2048" s="27" t="n">
        <v>59</v>
      </c>
      <c r="M2048" s="27" t="n">
        <v>16</v>
      </c>
      <c r="N2048" s="27" t="s">
        <v>186</v>
      </c>
      <c r="O2048" s="27" t="s">
        <v>128</v>
      </c>
      <c r="P2048" s="27" t="s">
        <v>129</v>
      </c>
      <c r="Q2048" s="29" t="n">
        <v>1510.93</v>
      </c>
      <c r="R2048" s="27" t="s">
        <v>130</v>
      </c>
      <c r="S2048" s="27" t="s">
        <v>141</v>
      </c>
      <c r="T2048" s="27" t="n">
        <v>3</v>
      </c>
    </row>
    <row r="2049" customFormat="false" ht="15" hidden="false" customHeight="false" outlineLevel="0" collapsed="false">
      <c r="A2049" s="30" t="s">
        <v>3739</v>
      </c>
      <c r="B2049" s="30" t="s">
        <v>3740</v>
      </c>
      <c r="C2049" s="30" t="n">
        <v>39</v>
      </c>
      <c r="D2049" s="30" t="s">
        <v>181</v>
      </c>
      <c r="E2049" s="31" t="n">
        <v>45639</v>
      </c>
      <c r="F2049" s="30" t="s">
        <v>303</v>
      </c>
      <c r="G2049" s="31" t="n">
        <v>45640</v>
      </c>
      <c r="H2049" s="30" t="s">
        <v>183</v>
      </c>
      <c r="I2049" s="30" t="s">
        <v>184</v>
      </c>
      <c r="J2049" s="30" t="s">
        <v>213</v>
      </c>
      <c r="K2049" s="30" t="s">
        <v>138</v>
      </c>
      <c r="L2049" s="30" t="n">
        <v>72</v>
      </c>
      <c r="M2049" s="30" t="n">
        <v>42</v>
      </c>
      <c r="N2049" s="30" t="s">
        <v>186</v>
      </c>
      <c r="O2049" s="30" t="s">
        <v>128</v>
      </c>
      <c r="P2049" s="30" t="s">
        <v>187</v>
      </c>
      <c r="Q2049" s="32" t="n">
        <v>2766.26</v>
      </c>
      <c r="R2049" s="30" t="s">
        <v>130</v>
      </c>
      <c r="S2049" s="30" t="s">
        <v>157</v>
      </c>
      <c r="T2049" s="30" t="n">
        <v>4</v>
      </c>
    </row>
    <row r="2050" customFormat="false" ht="15" hidden="false" customHeight="false" outlineLevel="0" collapsed="false">
      <c r="A2050" s="27" t="s">
        <v>3741</v>
      </c>
      <c r="B2050" s="27" t="s">
        <v>3742</v>
      </c>
      <c r="C2050" s="27" t="n">
        <v>70</v>
      </c>
      <c r="D2050" s="27" t="s">
        <v>181</v>
      </c>
      <c r="E2050" s="28" t="n">
        <v>45603</v>
      </c>
      <c r="F2050" s="27" t="s">
        <v>800</v>
      </c>
      <c r="G2050" s="28" t="n">
        <v>45606</v>
      </c>
      <c r="H2050" s="27" t="s">
        <v>217</v>
      </c>
      <c r="I2050" s="27" t="s">
        <v>392</v>
      </c>
      <c r="J2050" s="27" t="s">
        <v>218</v>
      </c>
      <c r="K2050" s="27" t="s">
        <v>126</v>
      </c>
      <c r="L2050" s="27" t="n">
        <v>29</v>
      </c>
      <c r="M2050" s="27" t="n">
        <v>89</v>
      </c>
      <c r="N2050" s="27" t="s">
        <v>127</v>
      </c>
      <c r="O2050" s="27" t="s">
        <v>128</v>
      </c>
      <c r="P2050" s="27" t="s">
        <v>129</v>
      </c>
      <c r="Q2050" s="29" t="n">
        <v>7836.55</v>
      </c>
      <c r="R2050" s="27" t="s">
        <v>130</v>
      </c>
      <c r="S2050" s="27" t="s">
        <v>157</v>
      </c>
      <c r="T2050" s="27" t="n">
        <v>3</v>
      </c>
    </row>
    <row r="2051" customFormat="false" ht="15" hidden="false" customHeight="false" outlineLevel="0" collapsed="false">
      <c r="A2051" s="30" t="s">
        <v>3743</v>
      </c>
      <c r="B2051" s="30" t="s">
        <v>3425</v>
      </c>
      <c r="C2051" s="30" t="n">
        <v>41</v>
      </c>
      <c r="D2051" s="30" t="s">
        <v>121</v>
      </c>
      <c r="E2051" s="31" t="n">
        <v>45485</v>
      </c>
      <c r="F2051" s="30" t="s">
        <v>319</v>
      </c>
      <c r="G2051" s="31" t="n">
        <v>45486</v>
      </c>
      <c r="H2051" s="30" t="s">
        <v>183</v>
      </c>
      <c r="I2051" s="30" t="s">
        <v>430</v>
      </c>
      <c r="J2051" s="30" t="s">
        <v>431</v>
      </c>
      <c r="K2051" s="30" t="s">
        <v>138</v>
      </c>
      <c r="L2051" s="30" t="n">
        <v>77</v>
      </c>
      <c r="M2051" s="30" t="n">
        <v>27</v>
      </c>
      <c r="N2051" s="30" t="s">
        <v>127</v>
      </c>
      <c r="O2051" s="30" t="s">
        <v>139</v>
      </c>
      <c r="P2051" s="30" t="s">
        <v>150</v>
      </c>
      <c r="Q2051" s="32" t="n">
        <v>1099.95</v>
      </c>
      <c r="R2051" s="30" t="s">
        <v>130</v>
      </c>
      <c r="S2051" s="30" t="s">
        <v>141</v>
      </c>
      <c r="T2051" s="30" t="n">
        <v>2</v>
      </c>
    </row>
    <row r="2052" customFormat="false" ht="15" hidden="false" customHeight="false" outlineLevel="0" collapsed="false">
      <c r="A2052" s="27" t="s">
        <v>3744</v>
      </c>
      <c r="B2052" s="27" t="s">
        <v>747</v>
      </c>
      <c r="C2052" s="27" t="n">
        <v>32</v>
      </c>
      <c r="D2052" s="27" t="s">
        <v>121</v>
      </c>
      <c r="E2052" s="28" t="n">
        <v>45416</v>
      </c>
      <c r="F2052" s="27" t="s">
        <v>832</v>
      </c>
      <c r="G2052" s="28" t="n">
        <v>45417</v>
      </c>
      <c r="H2052" s="27" t="s">
        <v>242</v>
      </c>
      <c r="I2052" s="27" t="s">
        <v>466</v>
      </c>
      <c r="J2052" s="27" t="s">
        <v>363</v>
      </c>
      <c r="K2052" s="27" t="s">
        <v>156</v>
      </c>
      <c r="L2052" s="27" t="n">
        <v>19</v>
      </c>
      <c r="M2052" s="27" t="n">
        <v>44</v>
      </c>
      <c r="N2052" s="27" t="s">
        <v>127</v>
      </c>
      <c r="O2052" s="27" t="s">
        <v>128</v>
      </c>
      <c r="P2052" s="27" t="s">
        <v>129</v>
      </c>
      <c r="Q2052" s="29" t="n">
        <v>2906.94</v>
      </c>
      <c r="R2052" s="27" t="s">
        <v>130</v>
      </c>
      <c r="S2052" s="27" t="s">
        <v>192</v>
      </c>
      <c r="T2052" s="27" t="n">
        <v>2</v>
      </c>
    </row>
    <row r="2053" customFormat="false" ht="15" hidden="false" customHeight="false" outlineLevel="0" collapsed="false">
      <c r="A2053" s="30" t="s">
        <v>3745</v>
      </c>
      <c r="B2053" s="30" t="s">
        <v>3746</v>
      </c>
      <c r="C2053" s="30" t="n">
        <v>46</v>
      </c>
      <c r="D2053" s="30" t="s">
        <v>121</v>
      </c>
      <c r="E2053" s="31" t="n">
        <v>45585</v>
      </c>
      <c r="F2053" s="30" t="s">
        <v>576</v>
      </c>
      <c r="G2053" s="31" t="n">
        <v>45587</v>
      </c>
      <c r="H2053" s="30" t="s">
        <v>183</v>
      </c>
      <c r="I2053" s="30" t="s">
        <v>184</v>
      </c>
      <c r="J2053" s="30" t="s">
        <v>476</v>
      </c>
      <c r="K2053" s="30" t="s">
        <v>156</v>
      </c>
      <c r="L2053" s="30" t="n">
        <v>46</v>
      </c>
      <c r="M2053" s="30" t="n">
        <v>86</v>
      </c>
      <c r="N2053" s="30" t="s">
        <v>127</v>
      </c>
      <c r="O2053" s="30" t="s">
        <v>128</v>
      </c>
      <c r="P2053" s="30" t="s">
        <v>150</v>
      </c>
      <c r="Q2053" s="32" t="n">
        <v>3900.15</v>
      </c>
      <c r="R2053" s="30" t="s">
        <v>268</v>
      </c>
      <c r="S2053" s="30" t="s">
        <v>197</v>
      </c>
      <c r="T2053" s="30" t="n">
        <v>3</v>
      </c>
    </row>
    <row r="2054" customFormat="false" ht="15" hidden="false" customHeight="false" outlineLevel="0" collapsed="false">
      <c r="A2054" s="27" t="s">
        <v>3747</v>
      </c>
      <c r="B2054" s="27" t="s">
        <v>3748</v>
      </c>
      <c r="C2054" s="27" t="n">
        <v>43</v>
      </c>
      <c r="D2054" s="27" t="s">
        <v>181</v>
      </c>
      <c r="E2054" s="28" t="n">
        <v>45550</v>
      </c>
      <c r="F2054" s="27" t="s">
        <v>1674</v>
      </c>
      <c r="G2054" s="28" t="n">
        <v>45551</v>
      </c>
      <c r="H2054" s="27" t="s">
        <v>161</v>
      </c>
      <c r="I2054" s="27" t="s">
        <v>162</v>
      </c>
      <c r="J2054" s="27" t="s">
        <v>648</v>
      </c>
      <c r="K2054" s="27" t="s">
        <v>138</v>
      </c>
      <c r="L2054" s="27" t="n">
        <v>50</v>
      </c>
      <c r="M2054" s="27" t="n">
        <v>42</v>
      </c>
      <c r="N2054" s="27" t="s">
        <v>127</v>
      </c>
      <c r="O2054" s="27" t="s">
        <v>139</v>
      </c>
      <c r="P2054" s="27" t="s">
        <v>150</v>
      </c>
      <c r="Q2054" s="29" t="n">
        <v>1854.81</v>
      </c>
      <c r="R2054" s="27" t="s">
        <v>130</v>
      </c>
      <c r="S2054" s="27" t="s">
        <v>164</v>
      </c>
      <c r="T2054" s="27" t="n">
        <v>2</v>
      </c>
    </row>
    <row r="2055" customFormat="false" ht="15" hidden="false" customHeight="false" outlineLevel="0" collapsed="false">
      <c r="A2055" s="30" t="s">
        <v>3749</v>
      </c>
      <c r="B2055" s="30" t="s">
        <v>3750</v>
      </c>
      <c r="C2055" s="30" t="n">
        <v>11</v>
      </c>
      <c r="D2055" s="30" t="s">
        <v>181</v>
      </c>
      <c r="E2055" s="31" t="n">
        <v>45352</v>
      </c>
      <c r="F2055" s="30" t="s">
        <v>1073</v>
      </c>
      <c r="G2055" s="31" t="n">
        <v>45354</v>
      </c>
      <c r="H2055" s="30" t="s">
        <v>146</v>
      </c>
      <c r="I2055" s="30" t="s">
        <v>147</v>
      </c>
      <c r="J2055" s="30" t="s">
        <v>244</v>
      </c>
      <c r="K2055" s="30" t="s">
        <v>156</v>
      </c>
      <c r="L2055" s="30" t="n">
        <v>60</v>
      </c>
      <c r="M2055" s="30" t="n">
        <v>58</v>
      </c>
      <c r="N2055" s="30" t="s">
        <v>186</v>
      </c>
      <c r="O2055" s="30" t="s">
        <v>171</v>
      </c>
      <c r="P2055" s="30" t="s">
        <v>187</v>
      </c>
      <c r="Q2055" s="32" t="n">
        <v>3734.98</v>
      </c>
      <c r="R2055" s="30" t="s">
        <v>130</v>
      </c>
      <c r="S2055" s="30" t="s">
        <v>223</v>
      </c>
      <c r="T2055" s="30" t="n">
        <v>5</v>
      </c>
    </row>
    <row r="2056" customFormat="false" ht="15" hidden="false" customHeight="false" outlineLevel="0" collapsed="false">
      <c r="A2056" s="27" t="s">
        <v>3751</v>
      </c>
      <c r="B2056" s="27" t="s">
        <v>729</v>
      </c>
      <c r="C2056" s="27" t="n">
        <v>34</v>
      </c>
      <c r="D2056" s="27" t="s">
        <v>121</v>
      </c>
      <c r="E2056" s="28" t="n">
        <v>45519</v>
      </c>
      <c r="F2056" s="27" t="s">
        <v>444</v>
      </c>
      <c r="G2056" s="28" t="n">
        <v>45520</v>
      </c>
      <c r="H2056" s="27" t="s">
        <v>168</v>
      </c>
      <c r="I2056" s="27" t="s">
        <v>366</v>
      </c>
      <c r="J2056" s="27" t="s">
        <v>441</v>
      </c>
      <c r="K2056" s="27" t="s">
        <v>138</v>
      </c>
      <c r="L2056" s="27" t="n">
        <v>81</v>
      </c>
      <c r="M2056" s="27" t="n">
        <v>31</v>
      </c>
      <c r="N2056" s="27" t="s">
        <v>127</v>
      </c>
      <c r="O2056" s="27"/>
      <c r="P2056" s="27" t="s">
        <v>140</v>
      </c>
      <c r="Q2056" s="29" t="n">
        <v>1345.5</v>
      </c>
      <c r="R2056" s="27" t="s">
        <v>130</v>
      </c>
      <c r="S2056" s="27" t="s">
        <v>178</v>
      </c>
      <c r="T2056" s="27" t="n">
        <v>5</v>
      </c>
    </row>
    <row r="2057" customFormat="false" ht="15" hidden="false" customHeight="false" outlineLevel="0" collapsed="false">
      <c r="A2057" s="30" t="s">
        <v>3752</v>
      </c>
      <c r="B2057" s="30" t="s">
        <v>3753</v>
      </c>
      <c r="C2057" s="30" t="n">
        <v>20</v>
      </c>
      <c r="D2057" s="30" t="s">
        <v>181</v>
      </c>
      <c r="E2057" s="31" t="n">
        <v>45308</v>
      </c>
      <c r="F2057" s="30" t="s">
        <v>1579</v>
      </c>
      <c r="G2057" s="31" t="n">
        <v>45310</v>
      </c>
      <c r="H2057" s="30" t="s">
        <v>135</v>
      </c>
      <c r="I2057" s="30" t="s">
        <v>136</v>
      </c>
      <c r="J2057" s="30" t="s">
        <v>252</v>
      </c>
      <c r="K2057" s="30" t="s">
        <v>156</v>
      </c>
      <c r="L2057" s="30" t="n">
        <v>29</v>
      </c>
      <c r="M2057" s="30" t="n">
        <v>37</v>
      </c>
      <c r="N2057" s="30" t="s">
        <v>186</v>
      </c>
      <c r="O2057" s="30" t="s">
        <v>139</v>
      </c>
      <c r="P2057" s="30" t="s">
        <v>129</v>
      </c>
      <c r="Q2057" s="32" t="n">
        <v>3257.16</v>
      </c>
      <c r="R2057" s="30" t="s">
        <v>130</v>
      </c>
      <c r="S2057" s="30" t="s">
        <v>192</v>
      </c>
      <c r="T2057" s="30" t="n">
        <v>4</v>
      </c>
    </row>
    <row r="2058" customFormat="false" ht="15" hidden="false" customHeight="false" outlineLevel="0" collapsed="false">
      <c r="A2058" s="27" t="s">
        <v>3754</v>
      </c>
      <c r="B2058" s="27" t="s">
        <v>2237</v>
      </c>
      <c r="C2058" s="27" t="n">
        <v>59</v>
      </c>
      <c r="D2058" s="27" t="s">
        <v>121</v>
      </c>
      <c r="E2058" s="28" t="n">
        <v>45499</v>
      </c>
      <c r="F2058" s="27" t="s">
        <v>195</v>
      </c>
      <c r="G2058" s="28" t="n">
        <v>45501</v>
      </c>
      <c r="H2058" s="27" t="s">
        <v>236</v>
      </c>
      <c r="I2058" s="27" t="s">
        <v>266</v>
      </c>
      <c r="J2058" s="27" t="s">
        <v>287</v>
      </c>
      <c r="K2058" s="27" t="s">
        <v>156</v>
      </c>
      <c r="L2058" s="27" t="n">
        <v>20</v>
      </c>
      <c r="M2058" s="27" t="n">
        <v>67</v>
      </c>
      <c r="N2058" s="27" t="s">
        <v>127</v>
      </c>
      <c r="O2058" s="27" t="s">
        <v>171</v>
      </c>
      <c r="P2058" s="27" t="s">
        <v>140</v>
      </c>
      <c r="Q2058" s="29" t="n">
        <v>3351.23</v>
      </c>
      <c r="R2058" s="27" t="s">
        <v>130</v>
      </c>
      <c r="S2058" s="27" t="s">
        <v>131</v>
      </c>
      <c r="T2058" s="27"/>
    </row>
    <row r="2059" customFormat="false" ht="15" hidden="false" customHeight="false" outlineLevel="0" collapsed="false">
      <c r="A2059" s="30" t="s">
        <v>3755</v>
      </c>
      <c r="B2059" s="30" t="s">
        <v>166</v>
      </c>
      <c r="C2059" s="30" t="n">
        <v>62</v>
      </c>
      <c r="D2059" s="30" t="s">
        <v>181</v>
      </c>
      <c r="E2059" s="31" t="n">
        <v>45448</v>
      </c>
      <c r="F2059" s="30" t="s">
        <v>710</v>
      </c>
      <c r="G2059" s="31" t="n">
        <v>45451</v>
      </c>
      <c r="H2059" s="30" t="s">
        <v>135</v>
      </c>
      <c r="I2059" s="30" t="s">
        <v>278</v>
      </c>
      <c r="J2059" s="30" t="s">
        <v>262</v>
      </c>
      <c r="K2059" s="30" t="s">
        <v>126</v>
      </c>
      <c r="L2059" s="30" t="n">
        <v>27</v>
      </c>
      <c r="M2059" s="30" t="n">
        <v>78</v>
      </c>
      <c r="N2059" s="30" t="s">
        <v>186</v>
      </c>
      <c r="O2059" s="30" t="s">
        <v>128</v>
      </c>
      <c r="P2059" s="30" t="s">
        <v>150</v>
      </c>
      <c r="Q2059" s="32" t="n">
        <v>8311.66</v>
      </c>
      <c r="R2059" s="30" t="s">
        <v>130</v>
      </c>
      <c r="S2059" s="30" t="s">
        <v>141</v>
      </c>
      <c r="T2059" s="30" t="n">
        <v>4</v>
      </c>
    </row>
    <row r="2060" customFormat="false" ht="15" hidden="false" customHeight="false" outlineLevel="0" collapsed="false">
      <c r="A2060" s="27" t="s">
        <v>3756</v>
      </c>
      <c r="B2060" s="27" t="s">
        <v>2213</v>
      </c>
      <c r="C2060" s="27" t="n">
        <v>26</v>
      </c>
      <c r="D2060" s="27" t="s">
        <v>121</v>
      </c>
      <c r="E2060" s="28" t="n">
        <v>45310</v>
      </c>
      <c r="F2060" s="27" t="s">
        <v>1179</v>
      </c>
      <c r="G2060" s="28" t="n">
        <v>45310</v>
      </c>
      <c r="H2060" s="27" t="s">
        <v>217</v>
      </c>
      <c r="I2060" s="27" t="s">
        <v>344</v>
      </c>
      <c r="J2060" s="27" t="s">
        <v>294</v>
      </c>
      <c r="K2060" s="27" t="s">
        <v>156</v>
      </c>
      <c r="L2060" s="27" t="n">
        <v>61</v>
      </c>
      <c r="M2060" s="27" t="n">
        <v>34</v>
      </c>
      <c r="N2060" s="27" t="s">
        <v>127</v>
      </c>
      <c r="O2060" s="27" t="s">
        <v>128</v>
      </c>
      <c r="P2060" s="27" t="s">
        <v>150</v>
      </c>
      <c r="Q2060" s="29" t="n">
        <v>4509.09</v>
      </c>
      <c r="R2060" s="27" t="s">
        <v>268</v>
      </c>
      <c r="S2060" s="27" t="s">
        <v>969</v>
      </c>
      <c r="T2060" s="27" t="n">
        <v>3</v>
      </c>
    </row>
    <row r="2061" customFormat="false" ht="15" hidden="false" customHeight="false" outlineLevel="0" collapsed="false">
      <c r="A2061" s="30" t="s">
        <v>3757</v>
      </c>
      <c r="B2061" s="30" t="s">
        <v>3758</v>
      </c>
      <c r="C2061" s="30" t="n">
        <v>44</v>
      </c>
      <c r="D2061" s="30" t="s">
        <v>121</v>
      </c>
      <c r="E2061" s="31" t="n">
        <v>45591</v>
      </c>
      <c r="F2061" s="30" t="s">
        <v>374</v>
      </c>
      <c r="G2061" s="31" t="n">
        <v>45591</v>
      </c>
      <c r="H2061" s="30" t="s">
        <v>217</v>
      </c>
      <c r="I2061" s="30"/>
      <c r="J2061" s="30" t="s">
        <v>294</v>
      </c>
      <c r="K2061" s="30" t="s">
        <v>138</v>
      </c>
      <c r="L2061" s="30" t="n">
        <v>70</v>
      </c>
      <c r="M2061" s="30" t="n">
        <v>37</v>
      </c>
      <c r="N2061" s="30" t="s">
        <v>127</v>
      </c>
      <c r="O2061" s="30" t="s">
        <v>128</v>
      </c>
      <c r="P2061" s="30" t="s">
        <v>150</v>
      </c>
      <c r="Q2061" s="32" t="n">
        <v>2611.56</v>
      </c>
      <c r="R2061" s="30" t="s">
        <v>130</v>
      </c>
      <c r="S2061" s="30" t="s">
        <v>157</v>
      </c>
      <c r="T2061" s="30" t="n">
        <v>3</v>
      </c>
    </row>
    <row r="2062" customFormat="false" ht="15" hidden="false" customHeight="false" outlineLevel="0" collapsed="false">
      <c r="A2062" s="27" t="s">
        <v>3759</v>
      </c>
      <c r="B2062" s="27" t="s">
        <v>2512</v>
      </c>
      <c r="C2062" s="27" t="n">
        <v>40</v>
      </c>
      <c r="D2062" s="27" t="s">
        <v>121</v>
      </c>
      <c r="E2062" s="28" t="n">
        <v>45339</v>
      </c>
      <c r="F2062" s="27" t="s">
        <v>692</v>
      </c>
      <c r="G2062" s="28" t="n">
        <v>45342</v>
      </c>
      <c r="H2062" s="27" t="s">
        <v>135</v>
      </c>
      <c r="I2062" s="27" t="s">
        <v>136</v>
      </c>
      <c r="J2062" s="27" t="s">
        <v>137</v>
      </c>
      <c r="K2062" s="27" t="s">
        <v>156</v>
      </c>
      <c r="L2062" s="27" t="n">
        <v>64</v>
      </c>
      <c r="M2062" s="27" t="n">
        <v>66</v>
      </c>
      <c r="N2062" s="27" t="s">
        <v>127</v>
      </c>
      <c r="O2062" s="27" t="s">
        <v>139</v>
      </c>
      <c r="P2062" s="27" t="s">
        <v>129</v>
      </c>
      <c r="Q2062" s="29" t="n">
        <v>4121.72</v>
      </c>
      <c r="R2062" s="27" t="s">
        <v>172</v>
      </c>
      <c r="S2062" s="27" t="s">
        <v>192</v>
      </c>
      <c r="T2062" s="27" t="n">
        <v>3</v>
      </c>
    </row>
    <row r="2063" customFormat="false" ht="15" hidden="false" customHeight="false" outlineLevel="0" collapsed="false">
      <c r="A2063" s="30" t="s">
        <v>3760</v>
      </c>
      <c r="B2063" s="30" t="s">
        <v>1901</v>
      </c>
      <c r="C2063" s="30" t="n">
        <v>68</v>
      </c>
      <c r="D2063" s="30" t="s">
        <v>566</v>
      </c>
      <c r="E2063" s="31" t="n">
        <v>45476</v>
      </c>
      <c r="F2063" s="30" t="s">
        <v>1044</v>
      </c>
      <c r="G2063" s="31" t="n">
        <v>45477</v>
      </c>
      <c r="H2063" s="30" t="s">
        <v>242</v>
      </c>
      <c r="I2063" s="30" t="s">
        <v>315</v>
      </c>
      <c r="J2063" s="30" t="s">
        <v>363</v>
      </c>
      <c r="K2063" s="30" t="s">
        <v>156</v>
      </c>
      <c r="L2063" s="30" t="n">
        <v>46</v>
      </c>
      <c r="M2063" s="30" t="n">
        <v>82</v>
      </c>
      <c r="N2063" s="30" t="s">
        <v>186</v>
      </c>
      <c r="O2063" s="30" t="s">
        <v>149</v>
      </c>
      <c r="P2063" s="30" t="s">
        <v>140</v>
      </c>
      <c r="Q2063" s="32" t="n">
        <v>3624.25</v>
      </c>
      <c r="R2063" s="30" t="s">
        <v>130</v>
      </c>
      <c r="S2063" s="30" t="s">
        <v>178</v>
      </c>
      <c r="T2063" s="30" t="n">
        <v>2</v>
      </c>
    </row>
    <row r="2064" customFormat="false" ht="15" hidden="false" customHeight="false" outlineLevel="0" collapsed="false">
      <c r="A2064" s="27" t="s">
        <v>3761</v>
      </c>
      <c r="B2064" s="27" t="s">
        <v>3407</v>
      </c>
      <c r="C2064" s="27" t="n">
        <v>44</v>
      </c>
      <c r="D2064" s="27" t="s">
        <v>121</v>
      </c>
      <c r="E2064" s="28" t="n">
        <v>45590</v>
      </c>
      <c r="F2064" s="27" t="s">
        <v>286</v>
      </c>
      <c r="G2064" s="28" t="n">
        <v>45593</v>
      </c>
      <c r="H2064" s="27" t="s">
        <v>135</v>
      </c>
      <c r="I2064" s="27" t="s">
        <v>251</v>
      </c>
      <c r="J2064" s="27" t="s">
        <v>618</v>
      </c>
      <c r="K2064" s="27" t="s">
        <v>126</v>
      </c>
      <c r="L2064" s="27" t="n">
        <v>40</v>
      </c>
      <c r="M2064" s="27" t="n">
        <v>65</v>
      </c>
      <c r="N2064" s="27" t="s">
        <v>127</v>
      </c>
      <c r="O2064" s="27" t="s">
        <v>128</v>
      </c>
      <c r="P2064" s="27" t="s">
        <v>129</v>
      </c>
      <c r="Q2064" s="29" t="n">
        <v>6711.88</v>
      </c>
      <c r="R2064" s="27" t="s">
        <v>268</v>
      </c>
      <c r="S2064" s="27" t="s">
        <v>141</v>
      </c>
      <c r="T2064" s="27" t="n">
        <v>2</v>
      </c>
    </row>
    <row r="2065" customFormat="false" ht="15" hidden="false" customHeight="false" outlineLevel="0" collapsed="false">
      <c r="A2065" s="30" t="s">
        <v>3762</v>
      </c>
      <c r="B2065" s="30" t="s">
        <v>2661</v>
      </c>
      <c r="C2065" s="30" t="n">
        <v>24</v>
      </c>
      <c r="D2065" s="30" t="s">
        <v>121</v>
      </c>
      <c r="E2065" s="31" t="n">
        <v>45302</v>
      </c>
      <c r="F2065" s="30" t="s">
        <v>1308</v>
      </c>
      <c r="G2065" s="31" t="n">
        <v>45302</v>
      </c>
      <c r="H2065" s="30" t="s">
        <v>168</v>
      </c>
      <c r="I2065" s="30" t="s">
        <v>196</v>
      </c>
      <c r="J2065" s="30" t="s">
        <v>191</v>
      </c>
      <c r="K2065" s="30" t="s">
        <v>138</v>
      </c>
      <c r="L2065" s="30" t="n">
        <v>23</v>
      </c>
      <c r="M2065" s="30" t="n">
        <v>27</v>
      </c>
      <c r="N2065" s="30" t="s">
        <v>127</v>
      </c>
      <c r="O2065" s="30" t="s">
        <v>139</v>
      </c>
      <c r="P2065" s="30" t="s">
        <v>150</v>
      </c>
      <c r="Q2065" s="32" t="n">
        <v>1490.52</v>
      </c>
      <c r="R2065" s="30" t="s">
        <v>130</v>
      </c>
      <c r="S2065" s="30" t="s">
        <v>520</v>
      </c>
      <c r="T2065" s="30" t="n">
        <v>3</v>
      </c>
    </row>
    <row r="2066" customFormat="false" ht="15" hidden="false" customHeight="false" outlineLevel="0" collapsed="false">
      <c r="A2066" s="27" t="s">
        <v>3763</v>
      </c>
      <c r="B2066" s="27" t="s">
        <v>264</v>
      </c>
      <c r="C2066" s="27" t="n">
        <v>45</v>
      </c>
      <c r="D2066" s="27" t="s">
        <v>121</v>
      </c>
      <c r="E2066" s="28" t="n">
        <v>45620</v>
      </c>
      <c r="F2066" s="27" t="s">
        <v>435</v>
      </c>
      <c r="G2066" s="28" t="n">
        <v>45625</v>
      </c>
      <c r="H2066" s="27" t="s">
        <v>183</v>
      </c>
      <c r="I2066" s="27" t="s">
        <v>430</v>
      </c>
      <c r="J2066" s="27" t="s">
        <v>431</v>
      </c>
      <c r="K2066" s="27" t="s">
        <v>126</v>
      </c>
      <c r="L2066" s="27" t="n">
        <v>27</v>
      </c>
      <c r="M2066" s="27" t="n">
        <v>90</v>
      </c>
      <c r="N2066" s="27" t="s">
        <v>186</v>
      </c>
      <c r="O2066" s="27" t="s">
        <v>139</v>
      </c>
      <c r="P2066" s="27" t="s">
        <v>140</v>
      </c>
      <c r="Q2066" s="29" t="n">
        <v>8453.19</v>
      </c>
      <c r="R2066" s="27" t="s">
        <v>130</v>
      </c>
      <c r="S2066" s="27" t="s">
        <v>141</v>
      </c>
      <c r="T2066" s="27" t="n">
        <v>4</v>
      </c>
    </row>
    <row r="2067" customFormat="false" ht="15" hidden="false" customHeight="false" outlineLevel="0" collapsed="false">
      <c r="A2067" s="30" t="s">
        <v>3764</v>
      </c>
      <c r="B2067" s="30" t="s">
        <v>1563</v>
      </c>
      <c r="C2067" s="30" t="n">
        <v>58</v>
      </c>
      <c r="D2067" s="30" t="s">
        <v>144</v>
      </c>
      <c r="E2067" s="31" t="n">
        <v>45446</v>
      </c>
      <c r="F2067" s="30" t="s">
        <v>1503</v>
      </c>
      <c r="G2067" s="31" t="n">
        <v>45447</v>
      </c>
      <c r="H2067" s="30" t="s">
        <v>217</v>
      </c>
      <c r="I2067" s="30" t="s">
        <v>282</v>
      </c>
      <c r="J2067" s="30" t="s">
        <v>283</v>
      </c>
      <c r="K2067" s="30" t="s">
        <v>138</v>
      </c>
      <c r="L2067" s="30" t="n">
        <v>40</v>
      </c>
      <c r="M2067" s="30" t="n">
        <v>41</v>
      </c>
      <c r="N2067" s="30" t="s">
        <v>127</v>
      </c>
      <c r="O2067" s="30" t="s">
        <v>149</v>
      </c>
      <c r="P2067" s="30" t="s">
        <v>129</v>
      </c>
      <c r="Q2067" s="32" t="n">
        <v>1696.69</v>
      </c>
      <c r="R2067" s="30" t="s">
        <v>130</v>
      </c>
      <c r="S2067" s="30" t="s">
        <v>151</v>
      </c>
      <c r="T2067" s="30" t="n">
        <v>3</v>
      </c>
    </row>
    <row r="2068" customFormat="false" ht="15" hidden="false" customHeight="false" outlineLevel="0" collapsed="false">
      <c r="A2068" s="27" t="s">
        <v>3765</v>
      </c>
      <c r="B2068" s="27" t="s">
        <v>2178</v>
      </c>
      <c r="C2068" s="27" t="n">
        <v>43</v>
      </c>
      <c r="D2068" s="27" t="s">
        <v>121</v>
      </c>
      <c r="E2068" s="28" t="n">
        <v>45435</v>
      </c>
      <c r="F2068" s="27" t="s">
        <v>523</v>
      </c>
      <c r="G2068" s="28" t="n">
        <v>45437</v>
      </c>
      <c r="H2068" s="27" t="s">
        <v>206</v>
      </c>
      <c r="I2068" s="27" t="s">
        <v>207</v>
      </c>
      <c r="J2068" s="27" t="s">
        <v>469</v>
      </c>
      <c r="K2068" s="27" t="s">
        <v>156</v>
      </c>
      <c r="L2068" s="27" t="n">
        <v>34</v>
      </c>
      <c r="M2068" s="27" t="n">
        <v>49</v>
      </c>
      <c r="N2068" s="27" t="s">
        <v>186</v>
      </c>
      <c r="O2068" s="27" t="s">
        <v>128</v>
      </c>
      <c r="P2068" s="27" t="s">
        <v>150</v>
      </c>
      <c r="Q2068" s="29" t="n">
        <v>2867.69</v>
      </c>
      <c r="R2068" s="27" t="s">
        <v>130</v>
      </c>
      <c r="S2068" s="27" t="s">
        <v>131</v>
      </c>
      <c r="T2068" s="27" t="n">
        <v>3</v>
      </c>
    </row>
    <row r="2069" customFormat="false" ht="15" hidden="false" customHeight="false" outlineLevel="0" collapsed="false">
      <c r="A2069" s="30" t="s">
        <v>3766</v>
      </c>
      <c r="B2069" s="30" t="s">
        <v>3767</v>
      </c>
      <c r="C2069" s="30" t="n">
        <v>52</v>
      </c>
      <c r="D2069" s="30" t="s">
        <v>121</v>
      </c>
      <c r="E2069" s="31" t="n">
        <v>45387</v>
      </c>
      <c r="F2069" s="30" t="s">
        <v>360</v>
      </c>
      <c r="G2069" s="31" t="n">
        <v>45387</v>
      </c>
      <c r="H2069" s="30" t="s">
        <v>217</v>
      </c>
      <c r="I2069" s="30" t="s">
        <v>392</v>
      </c>
      <c r="J2069" s="30" t="s">
        <v>388</v>
      </c>
      <c r="K2069" s="30" t="s">
        <v>138</v>
      </c>
      <c r="L2069" s="30" t="n">
        <v>82</v>
      </c>
      <c r="M2069" s="30" t="n">
        <v>31</v>
      </c>
      <c r="N2069" s="30" t="s">
        <v>127</v>
      </c>
      <c r="O2069" s="30" t="s">
        <v>139</v>
      </c>
      <c r="P2069" s="30" t="s">
        <v>140</v>
      </c>
      <c r="Q2069" s="32" t="n">
        <v>1297.58</v>
      </c>
      <c r="R2069" s="30" t="s">
        <v>130</v>
      </c>
      <c r="S2069" s="30" t="s">
        <v>192</v>
      </c>
      <c r="T2069" s="30" t="n">
        <v>3</v>
      </c>
    </row>
    <row r="2070" customFormat="false" ht="15" hidden="false" customHeight="false" outlineLevel="0" collapsed="false">
      <c r="A2070" s="27" t="s">
        <v>3768</v>
      </c>
      <c r="B2070" s="27" t="s">
        <v>2592</v>
      </c>
      <c r="C2070" s="27" t="n">
        <v>55</v>
      </c>
      <c r="D2070" s="27" t="s">
        <v>121</v>
      </c>
      <c r="E2070" s="28" t="n">
        <v>45473</v>
      </c>
      <c r="F2070" s="27" t="s">
        <v>1104</v>
      </c>
      <c r="G2070" s="28" t="n">
        <v>45479</v>
      </c>
      <c r="H2070" s="27" t="s">
        <v>217</v>
      </c>
      <c r="I2070" s="27" t="s">
        <v>344</v>
      </c>
      <c r="J2070" s="27" t="s">
        <v>294</v>
      </c>
      <c r="K2070" s="27" t="s">
        <v>126</v>
      </c>
      <c r="L2070" s="27" t="n">
        <v>41</v>
      </c>
      <c r="M2070" s="27" t="n">
        <v>77</v>
      </c>
      <c r="N2070" s="27" t="s">
        <v>186</v>
      </c>
      <c r="O2070" s="27" t="s">
        <v>171</v>
      </c>
      <c r="P2070" s="27" t="s">
        <v>129</v>
      </c>
      <c r="Q2070" s="29" t="n">
        <v>6835.12</v>
      </c>
      <c r="R2070" s="27" t="s">
        <v>268</v>
      </c>
      <c r="S2070" s="27" t="s">
        <v>157</v>
      </c>
      <c r="T2070" s="27"/>
    </row>
    <row r="2071" customFormat="false" ht="15" hidden="false" customHeight="false" outlineLevel="0" collapsed="false">
      <c r="A2071" s="30" t="s">
        <v>3769</v>
      </c>
      <c r="B2071" s="30" t="s">
        <v>1164</v>
      </c>
      <c r="C2071" s="30" t="n">
        <v>23</v>
      </c>
      <c r="D2071" s="30" t="s">
        <v>121</v>
      </c>
      <c r="E2071" s="31" t="n">
        <v>45379</v>
      </c>
      <c r="F2071" s="30" t="s">
        <v>2856</v>
      </c>
      <c r="G2071" s="31" t="n">
        <v>45380</v>
      </c>
      <c r="H2071" s="30" t="s">
        <v>168</v>
      </c>
      <c r="I2071" s="30" t="s">
        <v>196</v>
      </c>
      <c r="J2071" s="30" t="s">
        <v>367</v>
      </c>
      <c r="K2071" s="30" t="s">
        <v>156</v>
      </c>
      <c r="L2071" s="30" t="n">
        <v>62</v>
      </c>
      <c r="M2071" s="30" t="n">
        <v>69</v>
      </c>
      <c r="N2071" s="30" t="s">
        <v>127</v>
      </c>
      <c r="O2071" s="30" t="s">
        <v>128</v>
      </c>
      <c r="P2071" s="30" t="s">
        <v>129</v>
      </c>
      <c r="Q2071" s="32" t="n">
        <v>3284.13</v>
      </c>
      <c r="R2071" s="30" t="s">
        <v>130</v>
      </c>
      <c r="S2071" s="30" t="s">
        <v>141</v>
      </c>
      <c r="T2071" s="30" t="n">
        <v>4</v>
      </c>
    </row>
    <row r="2072" customFormat="false" ht="15" hidden="false" customHeight="false" outlineLevel="0" collapsed="false">
      <c r="A2072" s="27" t="s">
        <v>3770</v>
      </c>
      <c r="B2072" s="27" t="s">
        <v>2459</v>
      </c>
      <c r="C2072" s="27" t="n">
        <v>62</v>
      </c>
      <c r="D2072" s="27" t="s">
        <v>121</v>
      </c>
      <c r="E2072" s="28" t="n">
        <v>45620</v>
      </c>
      <c r="F2072" s="27" t="s">
        <v>290</v>
      </c>
      <c r="G2072" s="28" t="n">
        <v>45622</v>
      </c>
      <c r="H2072" s="27" t="s">
        <v>168</v>
      </c>
      <c r="I2072" s="27" t="s">
        <v>366</v>
      </c>
      <c r="J2072" s="27" t="s">
        <v>191</v>
      </c>
      <c r="K2072" s="27" t="s">
        <v>126</v>
      </c>
      <c r="L2072" s="27" t="n">
        <v>24</v>
      </c>
      <c r="M2072" s="27" t="n">
        <v>143</v>
      </c>
      <c r="N2072" s="27" t="s">
        <v>186</v>
      </c>
      <c r="O2072" s="27" t="s">
        <v>139</v>
      </c>
      <c r="P2072" s="27" t="s">
        <v>129</v>
      </c>
      <c r="Q2072" s="29" t="n">
        <v>8108.63</v>
      </c>
      <c r="R2072" s="27" t="s">
        <v>130</v>
      </c>
      <c r="S2072" s="27" t="s">
        <v>141</v>
      </c>
      <c r="T2072" s="27" t="n">
        <v>5</v>
      </c>
    </row>
    <row r="2073" customFormat="false" ht="15" hidden="false" customHeight="false" outlineLevel="0" collapsed="false">
      <c r="A2073" s="30" t="s">
        <v>3771</v>
      </c>
      <c r="B2073" s="30" t="s">
        <v>3772</v>
      </c>
      <c r="C2073" s="30" t="n">
        <v>40</v>
      </c>
      <c r="D2073" s="30" t="s">
        <v>121</v>
      </c>
      <c r="E2073" s="31" t="n">
        <v>45378</v>
      </c>
      <c r="F2073" s="30" t="s">
        <v>853</v>
      </c>
      <c r="G2073" s="31" t="n">
        <v>45379</v>
      </c>
      <c r="H2073" s="30" t="s">
        <v>206</v>
      </c>
      <c r="I2073" s="30" t="s">
        <v>207</v>
      </c>
      <c r="J2073" s="30" t="s">
        <v>615</v>
      </c>
      <c r="K2073" s="30" t="s">
        <v>138</v>
      </c>
      <c r="L2073" s="30" t="n">
        <v>56</v>
      </c>
      <c r="M2073" s="30" t="n">
        <v>44</v>
      </c>
      <c r="N2073" s="30" t="s">
        <v>127</v>
      </c>
      <c r="O2073" s="30" t="s">
        <v>128</v>
      </c>
      <c r="P2073" s="30" t="s">
        <v>140</v>
      </c>
      <c r="Q2073" s="32" t="n">
        <v>1601.37</v>
      </c>
      <c r="R2073" s="30" t="s">
        <v>130</v>
      </c>
      <c r="S2073" s="30" t="s">
        <v>223</v>
      </c>
      <c r="T2073" s="30" t="n">
        <v>5</v>
      </c>
    </row>
    <row r="2074" customFormat="false" ht="15" hidden="false" customHeight="false" outlineLevel="0" collapsed="false">
      <c r="A2074" s="27" t="s">
        <v>3773</v>
      </c>
      <c r="B2074" s="27" t="s">
        <v>3774</v>
      </c>
      <c r="C2074" s="27" t="n">
        <v>42</v>
      </c>
      <c r="D2074" s="27" t="s">
        <v>121</v>
      </c>
      <c r="E2074" s="28" t="n">
        <v>45311</v>
      </c>
      <c r="F2074" s="27" t="s">
        <v>840</v>
      </c>
      <c r="G2074" s="28" t="n">
        <v>45311</v>
      </c>
      <c r="H2074" s="27" t="s">
        <v>217</v>
      </c>
      <c r="I2074" s="27" t="s">
        <v>392</v>
      </c>
      <c r="J2074" s="27" t="s">
        <v>294</v>
      </c>
      <c r="K2074" s="27" t="s">
        <v>138</v>
      </c>
      <c r="L2074" s="27" t="n">
        <v>31</v>
      </c>
      <c r="M2074" s="27" t="n">
        <v>37</v>
      </c>
      <c r="N2074" s="27" t="s">
        <v>127</v>
      </c>
      <c r="O2074" s="27" t="s">
        <v>149</v>
      </c>
      <c r="P2074" s="27" t="s">
        <v>187</v>
      </c>
      <c r="Q2074" s="29" t="n">
        <v>2676.51</v>
      </c>
      <c r="R2074" s="27" t="s">
        <v>130</v>
      </c>
      <c r="S2074" s="27" t="s">
        <v>164</v>
      </c>
      <c r="T2074" s="27" t="n">
        <v>4</v>
      </c>
    </row>
    <row r="2075" customFormat="false" ht="15" hidden="false" customHeight="false" outlineLevel="0" collapsed="false">
      <c r="A2075" s="30" t="s">
        <v>3775</v>
      </c>
      <c r="B2075" s="30" t="s">
        <v>3776</v>
      </c>
      <c r="C2075" s="30" t="n">
        <v>8</v>
      </c>
      <c r="D2075" s="30" t="s">
        <v>121</v>
      </c>
      <c r="E2075" s="31" t="n">
        <v>45298</v>
      </c>
      <c r="F2075" s="30" t="s">
        <v>286</v>
      </c>
      <c r="G2075" s="31" t="n">
        <v>45298</v>
      </c>
      <c r="H2075" s="30" t="s">
        <v>123</v>
      </c>
      <c r="I2075" s="30" t="s">
        <v>304</v>
      </c>
      <c r="J2075" s="30" t="s">
        <v>227</v>
      </c>
      <c r="K2075" s="30" t="s">
        <v>156</v>
      </c>
      <c r="L2075" s="30" t="n">
        <v>30</v>
      </c>
      <c r="M2075" s="30" t="n">
        <v>43</v>
      </c>
      <c r="N2075" s="30" t="s">
        <v>127</v>
      </c>
      <c r="O2075" s="30" t="s">
        <v>139</v>
      </c>
      <c r="P2075" s="30" t="s">
        <v>129</v>
      </c>
      <c r="Q2075" s="32" t="n">
        <v>3528.75</v>
      </c>
      <c r="R2075" s="30" t="s">
        <v>130</v>
      </c>
      <c r="S2075" s="30" t="s">
        <v>131</v>
      </c>
      <c r="T2075" s="30" t="n">
        <v>5</v>
      </c>
    </row>
    <row r="2076" customFormat="false" ht="15" hidden="false" customHeight="false" outlineLevel="0" collapsed="false">
      <c r="A2076" s="27" t="s">
        <v>3777</v>
      </c>
      <c r="B2076" s="27" t="s">
        <v>2624</v>
      </c>
      <c r="C2076" s="27" t="n">
        <v>38</v>
      </c>
      <c r="D2076" s="27" t="s">
        <v>121</v>
      </c>
      <c r="E2076" s="28" t="n">
        <v>45314</v>
      </c>
      <c r="F2076" s="27" t="s">
        <v>1338</v>
      </c>
      <c r="G2076" s="28" t="n">
        <v>45314</v>
      </c>
      <c r="H2076" s="27" t="s">
        <v>217</v>
      </c>
      <c r="I2076" s="27" t="s">
        <v>392</v>
      </c>
      <c r="J2076" s="27" t="s">
        <v>388</v>
      </c>
      <c r="K2076" s="27" t="s">
        <v>138</v>
      </c>
      <c r="L2076" s="27" t="n">
        <v>29</v>
      </c>
      <c r="M2076" s="27" t="n">
        <v>17</v>
      </c>
      <c r="N2076" s="27" t="s">
        <v>127</v>
      </c>
      <c r="O2076" s="27" t="s">
        <v>128</v>
      </c>
      <c r="P2076" s="27" t="s">
        <v>140</v>
      </c>
      <c r="Q2076" s="29" t="n">
        <v>604.03</v>
      </c>
      <c r="R2076" s="27" t="s">
        <v>130</v>
      </c>
      <c r="S2076" s="27" t="s">
        <v>192</v>
      </c>
      <c r="T2076" s="27" t="n">
        <v>5</v>
      </c>
    </row>
    <row r="2077" customFormat="false" ht="15" hidden="false" customHeight="false" outlineLevel="0" collapsed="false">
      <c r="A2077" s="30" t="s">
        <v>3778</v>
      </c>
      <c r="B2077" s="30" t="s">
        <v>3779</v>
      </c>
      <c r="C2077" s="30" t="n">
        <v>59</v>
      </c>
      <c r="D2077" s="30" t="s">
        <v>121</v>
      </c>
      <c r="E2077" s="31" t="n">
        <v>45558</v>
      </c>
      <c r="F2077" s="30" t="s">
        <v>1257</v>
      </c>
      <c r="G2077" s="31" t="n">
        <v>45560</v>
      </c>
      <c r="H2077" s="30" t="s">
        <v>161</v>
      </c>
      <c r="I2077" s="30" t="s">
        <v>162</v>
      </c>
      <c r="J2077" s="30" t="s">
        <v>385</v>
      </c>
      <c r="K2077" s="30" t="s">
        <v>156</v>
      </c>
      <c r="L2077" s="30" t="n">
        <v>66</v>
      </c>
      <c r="M2077" s="30" t="n">
        <v>30</v>
      </c>
      <c r="N2077" s="30" t="s">
        <v>186</v>
      </c>
      <c r="O2077" s="30" t="s">
        <v>149</v>
      </c>
      <c r="P2077" s="30" t="s">
        <v>129</v>
      </c>
      <c r="Q2077" s="32" t="n">
        <v>3970.27</v>
      </c>
      <c r="R2077" s="30" t="s">
        <v>130</v>
      </c>
      <c r="S2077" s="30" t="s">
        <v>192</v>
      </c>
      <c r="T2077" s="30" t="n">
        <v>4</v>
      </c>
    </row>
    <row r="2078" customFormat="false" ht="15" hidden="false" customHeight="false" outlineLevel="0" collapsed="false">
      <c r="A2078" s="27" t="s">
        <v>3780</v>
      </c>
      <c r="B2078" s="27" t="s">
        <v>802</v>
      </c>
      <c r="C2078" s="27" t="n">
        <v>40</v>
      </c>
      <c r="D2078" s="27" t="s">
        <v>181</v>
      </c>
      <c r="E2078" s="28" t="n">
        <v>45553</v>
      </c>
      <c r="F2078" s="27" t="s">
        <v>497</v>
      </c>
      <c r="G2078" s="28" t="n">
        <v>45555</v>
      </c>
      <c r="H2078" s="27" t="s">
        <v>217</v>
      </c>
      <c r="I2078" s="27" t="s">
        <v>282</v>
      </c>
      <c r="J2078" s="27" t="s">
        <v>294</v>
      </c>
      <c r="K2078" s="27" t="s">
        <v>156</v>
      </c>
      <c r="L2078" s="27" t="n">
        <v>21</v>
      </c>
      <c r="M2078" s="27" t="n">
        <v>90</v>
      </c>
      <c r="N2078" s="27" t="s">
        <v>127</v>
      </c>
      <c r="O2078" s="27" t="s">
        <v>139</v>
      </c>
      <c r="P2078" s="27" t="s">
        <v>140</v>
      </c>
      <c r="Q2078" s="29" t="n">
        <v>3669.22</v>
      </c>
      <c r="R2078" s="27" t="s">
        <v>130</v>
      </c>
      <c r="S2078" s="27" t="s">
        <v>192</v>
      </c>
      <c r="T2078" s="27" t="n">
        <v>5</v>
      </c>
    </row>
    <row r="2079" customFormat="false" ht="15" hidden="false" customHeight="false" outlineLevel="0" collapsed="false">
      <c r="A2079" s="30" t="s">
        <v>3781</v>
      </c>
      <c r="B2079" s="30" t="s">
        <v>3782</v>
      </c>
      <c r="C2079" s="30" t="n">
        <v>48</v>
      </c>
      <c r="D2079" s="30" t="s">
        <v>181</v>
      </c>
      <c r="E2079" s="31" t="n">
        <v>45294</v>
      </c>
      <c r="F2079" s="30" t="s">
        <v>705</v>
      </c>
      <c r="G2079" s="31" t="n">
        <v>45295</v>
      </c>
      <c r="H2079" s="30" t="s">
        <v>161</v>
      </c>
      <c r="I2079" s="30" t="s">
        <v>162</v>
      </c>
      <c r="J2079" s="30" t="s">
        <v>426</v>
      </c>
      <c r="K2079" s="30" t="s">
        <v>156</v>
      </c>
      <c r="L2079" s="30" t="n">
        <v>15</v>
      </c>
      <c r="M2079" s="30" t="n">
        <v>33</v>
      </c>
      <c r="N2079" s="30" t="s">
        <v>127</v>
      </c>
      <c r="O2079" s="30" t="s">
        <v>149</v>
      </c>
      <c r="P2079" s="30" t="s">
        <v>150</v>
      </c>
      <c r="Q2079" s="32" t="n">
        <v>2787.99</v>
      </c>
      <c r="R2079" s="30" t="s">
        <v>268</v>
      </c>
      <c r="S2079" s="30" t="s">
        <v>131</v>
      </c>
      <c r="T2079" s="30" t="n">
        <v>3</v>
      </c>
    </row>
    <row r="2080" customFormat="false" ht="15" hidden="false" customHeight="false" outlineLevel="0" collapsed="false">
      <c r="A2080" s="27" t="s">
        <v>3783</v>
      </c>
      <c r="B2080" s="27" t="s">
        <v>1139</v>
      </c>
      <c r="C2080" s="27" t="n">
        <v>10</v>
      </c>
      <c r="D2080" s="27" t="s">
        <v>181</v>
      </c>
      <c r="E2080" s="28" t="n">
        <v>45591</v>
      </c>
      <c r="F2080" s="27" t="s">
        <v>579</v>
      </c>
      <c r="G2080" s="28" t="n">
        <v>45591</v>
      </c>
      <c r="H2080" s="27" t="s">
        <v>217</v>
      </c>
      <c r="I2080" s="27" t="s">
        <v>392</v>
      </c>
      <c r="J2080" s="27" t="s">
        <v>388</v>
      </c>
      <c r="K2080" s="27" t="s">
        <v>138</v>
      </c>
      <c r="L2080" s="27" t="n">
        <v>52</v>
      </c>
      <c r="M2080" s="27" t="n">
        <v>43</v>
      </c>
      <c r="N2080" s="27" t="s">
        <v>127</v>
      </c>
      <c r="O2080" s="27" t="s">
        <v>171</v>
      </c>
      <c r="P2080" s="27" t="s">
        <v>140</v>
      </c>
      <c r="Q2080" s="29" t="n">
        <v>2178.8</v>
      </c>
      <c r="R2080" s="27" t="s">
        <v>130</v>
      </c>
      <c r="S2080" s="27" t="s">
        <v>151</v>
      </c>
      <c r="T2080" s="27"/>
    </row>
    <row r="2081" customFormat="false" ht="15" hidden="false" customHeight="false" outlineLevel="0" collapsed="false">
      <c r="A2081" s="30" t="s">
        <v>3784</v>
      </c>
      <c r="B2081" s="30" t="s">
        <v>3785</v>
      </c>
      <c r="C2081" s="30" t="n">
        <v>43</v>
      </c>
      <c r="D2081" s="30" t="s">
        <v>181</v>
      </c>
      <c r="E2081" s="31" t="n">
        <v>45477</v>
      </c>
      <c r="F2081" s="30" t="s">
        <v>638</v>
      </c>
      <c r="G2081" s="31" t="n">
        <v>45478</v>
      </c>
      <c r="H2081" s="30" t="s">
        <v>123</v>
      </c>
      <c r="I2081" s="30" t="s">
        <v>304</v>
      </c>
      <c r="J2081" s="30" t="s">
        <v>418</v>
      </c>
      <c r="K2081" s="30" t="s">
        <v>138</v>
      </c>
      <c r="L2081" s="30" t="n">
        <v>85</v>
      </c>
      <c r="M2081" s="30" t="n">
        <v>40</v>
      </c>
      <c r="N2081" s="30" t="s">
        <v>127</v>
      </c>
      <c r="O2081" s="30" t="s">
        <v>139</v>
      </c>
      <c r="P2081" s="30" t="s">
        <v>150</v>
      </c>
      <c r="Q2081" s="32" t="n">
        <v>1213.12</v>
      </c>
      <c r="R2081" s="30" t="s">
        <v>130</v>
      </c>
      <c r="S2081" s="30" t="s">
        <v>192</v>
      </c>
      <c r="T2081" s="30" t="n">
        <v>4</v>
      </c>
    </row>
    <row r="2082" customFormat="false" ht="15" hidden="false" customHeight="false" outlineLevel="0" collapsed="false">
      <c r="A2082" s="27" t="s">
        <v>3786</v>
      </c>
      <c r="B2082" s="27" t="s">
        <v>2278</v>
      </c>
      <c r="C2082" s="27" t="n">
        <v>39</v>
      </c>
      <c r="D2082" s="27" t="s">
        <v>181</v>
      </c>
      <c r="E2082" s="28" t="n">
        <v>45354</v>
      </c>
      <c r="F2082" s="27" t="s">
        <v>350</v>
      </c>
      <c r="G2082" s="28" t="n">
        <v>45357</v>
      </c>
      <c r="H2082" s="27" t="s">
        <v>217</v>
      </c>
      <c r="I2082" s="27" t="s">
        <v>282</v>
      </c>
      <c r="J2082" s="27" t="s">
        <v>483</v>
      </c>
      <c r="K2082" s="27" t="s">
        <v>126</v>
      </c>
      <c r="L2082" s="27" t="n">
        <v>39</v>
      </c>
      <c r="M2082" s="27" t="n">
        <v>79</v>
      </c>
      <c r="N2082" s="27" t="s">
        <v>186</v>
      </c>
      <c r="O2082" s="27" t="s">
        <v>128</v>
      </c>
      <c r="P2082" s="27" t="s">
        <v>129</v>
      </c>
      <c r="Q2082" s="29" t="n">
        <v>7094.79</v>
      </c>
      <c r="R2082" s="27" t="s">
        <v>268</v>
      </c>
      <c r="S2082" s="27" t="s">
        <v>197</v>
      </c>
      <c r="T2082" s="27" t="n">
        <v>3</v>
      </c>
    </row>
    <row r="2083" customFormat="false" ht="15" hidden="false" customHeight="false" outlineLevel="0" collapsed="false">
      <c r="A2083" s="30" t="s">
        <v>3787</v>
      </c>
      <c r="B2083" s="30" t="s">
        <v>1520</v>
      </c>
      <c r="C2083" s="30" t="n">
        <v>0</v>
      </c>
      <c r="D2083" s="30" t="s">
        <v>181</v>
      </c>
      <c r="E2083" s="31" t="n">
        <v>45626</v>
      </c>
      <c r="F2083" s="30" t="s">
        <v>1073</v>
      </c>
      <c r="G2083" s="31" t="n">
        <v>45639</v>
      </c>
      <c r="H2083" s="30" t="s">
        <v>183</v>
      </c>
      <c r="I2083" s="30" t="s">
        <v>430</v>
      </c>
      <c r="J2083" s="30" t="s">
        <v>185</v>
      </c>
      <c r="K2083" s="30" t="s">
        <v>202</v>
      </c>
      <c r="L2083" s="30" t="n">
        <v>19</v>
      </c>
      <c r="M2083" s="30" t="n">
        <v>188</v>
      </c>
      <c r="N2083" s="30" t="s">
        <v>186</v>
      </c>
      <c r="O2083" s="30" t="s">
        <v>128</v>
      </c>
      <c r="P2083" s="30" t="s">
        <v>150</v>
      </c>
      <c r="Q2083" s="32" t="n">
        <v>17877</v>
      </c>
      <c r="R2083" s="30" t="s">
        <v>462</v>
      </c>
      <c r="S2083" s="30" t="s">
        <v>192</v>
      </c>
      <c r="T2083" s="30" t="n">
        <v>2</v>
      </c>
    </row>
    <row r="2084" customFormat="false" ht="15" hidden="false" customHeight="false" outlineLevel="0" collapsed="false">
      <c r="A2084" s="27" t="s">
        <v>3788</v>
      </c>
      <c r="B2084" s="27" t="s">
        <v>2202</v>
      </c>
      <c r="C2084" s="27" t="n">
        <v>58</v>
      </c>
      <c r="D2084" s="27" t="s">
        <v>181</v>
      </c>
      <c r="E2084" s="28" t="n">
        <v>45605</v>
      </c>
      <c r="F2084" s="27" t="s">
        <v>190</v>
      </c>
      <c r="G2084" s="28" t="n">
        <v>45608</v>
      </c>
      <c r="H2084" s="27" t="s">
        <v>168</v>
      </c>
      <c r="I2084" s="27" t="s">
        <v>366</v>
      </c>
      <c r="J2084" s="27" t="s">
        <v>367</v>
      </c>
      <c r="K2084" s="27" t="s">
        <v>156</v>
      </c>
      <c r="L2084" s="27" t="n">
        <v>54</v>
      </c>
      <c r="M2084" s="27" t="n">
        <v>58</v>
      </c>
      <c r="N2084" s="27" t="s">
        <v>127</v>
      </c>
      <c r="O2084" s="27" t="s">
        <v>128</v>
      </c>
      <c r="P2084" s="27" t="s">
        <v>140</v>
      </c>
      <c r="Q2084" s="29" t="n">
        <v>4729.72</v>
      </c>
      <c r="R2084" s="27" t="s">
        <v>130</v>
      </c>
      <c r="S2084" s="27" t="s">
        <v>335</v>
      </c>
      <c r="T2084" s="27" t="n">
        <v>4</v>
      </c>
    </row>
    <row r="2085" customFormat="false" ht="15" hidden="false" customHeight="false" outlineLevel="0" collapsed="false">
      <c r="A2085" s="30" t="s">
        <v>3789</v>
      </c>
      <c r="B2085" s="30" t="s">
        <v>3544</v>
      </c>
      <c r="C2085" s="30" t="n">
        <v>0</v>
      </c>
      <c r="D2085" s="30" t="s">
        <v>181</v>
      </c>
      <c r="E2085" s="31" t="n">
        <v>45527</v>
      </c>
      <c r="F2085" s="30" t="s">
        <v>417</v>
      </c>
      <c r="G2085" s="31" t="n">
        <v>45527</v>
      </c>
      <c r="H2085" s="30" t="s">
        <v>123</v>
      </c>
      <c r="I2085" s="30" t="s">
        <v>124</v>
      </c>
      <c r="J2085" s="30" t="s">
        <v>418</v>
      </c>
      <c r="K2085" s="30" t="s">
        <v>138</v>
      </c>
      <c r="L2085" s="30" t="n">
        <v>78</v>
      </c>
      <c r="M2085" s="30" t="n">
        <v>31</v>
      </c>
      <c r="N2085" s="30" t="s">
        <v>186</v>
      </c>
      <c r="O2085" s="30" t="s">
        <v>139</v>
      </c>
      <c r="P2085" s="30" t="s">
        <v>129</v>
      </c>
      <c r="Q2085" s="32" t="n">
        <v>2420.29</v>
      </c>
      <c r="R2085" s="30" t="s">
        <v>130</v>
      </c>
      <c r="S2085" s="30" t="s">
        <v>164</v>
      </c>
      <c r="T2085" s="30" t="n">
        <v>3</v>
      </c>
    </row>
    <row r="2086" customFormat="false" ht="15" hidden="false" customHeight="false" outlineLevel="0" collapsed="false">
      <c r="A2086" s="27" t="s">
        <v>3790</v>
      </c>
      <c r="B2086" s="27" t="s">
        <v>3791</v>
      </c>
      <c r="C2086" s="27" t="n">
        <v>38</v>
      </c>
      <c r="D2086" s="27" t="s">
        <v>121</v>
      </c>
      <c r="E2086" s="28" t="n">
        <v>45343</v>
      </c>
      <c r="F2086" s="27" t="s">
        <v>1623</v>
      </c>
      <c r="G2086" s="28" t="n">
        <v>45344</v>
      </c>
      <c r="H2086" s="27" t="s">
        <v>206</v>
      </c>
      <c r="I2086" s="27" t="s">
        <v>232</v>
      </c>
      <c r="J2086" s="27" t="s">
        <v>233</v>
      </c>
      <c r="K2086" s="27" t="s">
        <v>138</v>
      </c>
      <c r="L2086" s="27" t="n">
        <v>49</v>
      </c>
      <c r="M2086" s="27" t="n">
        <v>30</v>
      </c>
      <c r="N2086" s="27" t="s">
        <v>127</v>
      </c>
      <c r="O2086" s="27" t="s">
        <v>128</v>
      </c>
      <c r="P2086" s="27" t="s">
        <v>140</v>
      </c>
      <c r="Q2086" s="29" t="n">
        <v>986.04</v>
      </c>
      <c r="R2086" s="27" t="s">
        <v>130</v>
      </c>
      <c r="S2086" s="27" t="s">
        <v>131</v>
      </c>
      <c r="T2086" s="27" t="n">
        <v>3</v>
      </c>
    </row>
    <row r="2087" customFormat="false" ht="15" hidden="false" customHeight="false" outlineLevel="0" collapsed="false">
      <c r="A2087" s="30" t="s">
        <v>3792</v>
      </c>
      <c r="B2087" s="30" t="s">
        <v>3793</v>
      </c>
      <c r="C2087" s="30" t="n">
        <v>33</v>
      </c>
      <c r="D2087" s="30" t="s">
        <v>181</v>
      </c>
      <c r="E2087" s="31" t="n">
        <v>45620</v>
      </c>
      <c r="F2087" s="30" t="s">
        <v>1599</v>
      </c>
      <c r="G2087" s="31" t="n">
        <v>45626</v>
      </c>
      <c r="H2087" s="30" t="s">
        <v>206</v>
      </c>
      <c r="I2087" s="30" t="s">
        <v>207</v>
      </c>
      <c r="J2087" s="30" t="s">
        <v>469</v>
      </c>
      <c r="K2087" s="30" t="s">
        <v>126</v>
      </c>
      <c r="L2087" s="30" t="n">
        <v>5</v>
      </c>
      <c r="M2087" s="30" t="n">
        <v>138</v>
      </c>
      <c r="N2087" s="30" t="s">
        <v>186</v>
      </c>
      <c r="O2087" s="30" t="s">
        <v>171</v>
      </c>
      <c r="P2087" s="30" t="s">
        <v>129</v>
      </c>
      <c r="Q2087" s="32" t="n">
        <v>8415.63</v>
      </c>
      <c r="R2087" s="30" t="s">
        <v>130</v>
      </c>
      <c r="S2087" s="30" t="s">
        <v>131</v>
      </c>
      <c r="T2087" s="30"/>
    </row>
    <row r="2088" customFormat="false" ht="15" hidden="false" customHeight="false" outlineLevel="0" collapsed="false">
      <c r="A2088" s="27" t="s">
        <v>3794</v>
      </c>
      <c r="B2088" s="27" t="s">
        <v>3113</v>
      </c>
      <c r="C2088" s="27" t="n">
        <v>46</v>
      </c>
      <c r="D2088" s="27" t="s">
        <v>181</v>
      </c>
      <c r="E2088" s="28" t="n">
        <v>45503</v>
      </c>
      <c r="F2088" s="27" t="s">
        <v>211</v>
      </c>
      <c r="G2088" s="28" t="n">
        <v>45503</v>
      </c>
      <c r="H2088" s="27" t="s">
        <v>242</v>
      </c>
      <c r="I2088" s="27" t="s">
        <v>466</v>
      </c>
      <c r="J2088" s="27" t="s">
        <v>401</v>
      </c>
      <c r="K2088" s="27" t="s">
        <v>138</v>
      </c>
      <c r="L2088" s="27" t="n">
        <v>68</v>
      </c>
      <c r="M2088" s="27" t="n">
        <v>23</v>
      </c>
      <c r="N2088" s="27" t="s">
        <v>127</v>
      </c>
      <c r="O2088" s="27" t="s">
        <v>139</v>
      </c>
      <c r="P2088" s="27" t="s">
        <v>150</v>
      </c>
      <c r="Q2088" s="29" t="n">
        <v>2017.56</v>
      </c>
      <c r="R2088" s="27" t="s">
        <v>130</v>
      </c>
      <c r="S2088" s="27" t="s">
        <v>178</v>
      </c>
      <c r="T2088" s="27" t="n">
        <v>4</v>
      </c>
    </row>
    <row r="2089" customFormat="false" ht="15" hidden="false" customHeight="false" outlineLevel="0" collapsed="false">
      <c r="A2089" s="30" t="s">
        <v>3795</v>
      </c>
      <c r="B2089" s="30" t="s">
        <v>2904</v>
      </c>
      <c r="C2089" s="30"/>
      <c r="D2089" s="30" t="s">
        <v>181</v>
      </c>
      <c r="E2089" s="31" t="n">
        <v>45367</v>
      </c>
      <c r="F2089" s="30" t="s">
        <v>211</v>
      </c>
      <c r="G2089" s="31" t="n">
        <v>45371</v>
      </c>
      <c r="H2089" s="30" t="s">
        <v>183</v>
      </c>
      <c r="I2089" s="30" t="s">
        <v>184</v>
      </c>
      <c r="J2089" s="30" t="s">
        <v>411</v>
      </c>
      <c r="K2089" s="30" t="s">
        <v>126</v>
      </c>
      <c r="L2089" s="30" t="n">
        <v>12</v>
      </c>
      <c r="M2089" s="30" t="n">
        <v>98</v>
      </c>
      <c r="N2089" s="30" t="s">
        <v>186</v>
      </c>
      <c r="O2089" s="30" t="s">
        <v>139</v>
      </c>
      <c r="P2089" s="30" t="s">
        <v>129</v>
      </c>
      <c r="Q2089" s="32" t="n">
        <v>8455.71</v>
      </c>
      <c r="R2089" s="30" t="s">
        <v>130</v>
      </c>
      <c r="S2089" s="30" t="s">
        <v>131</v>
      </c>
      <c r="T2089" s="30" t="n">
        <v>4</v>
      </c>
    </row>
    <row r="2090" customFormat="false" ht="15" hidden="false" customHeight="false" outlineLevel="0" collapsed="false">
      <c r="A2090" s="27" t="s">
        <v>3796</v>
      </c>
      <c r="B2090" s="27" t="s">
        <v>3797</v>
      </c>
      <c r="C2090" s="27" t="n">
        <v>35</v>
      </c>
      <c r="D2090" s="27" t="s">
        <v>121</v>
      </c>
      <c r="E2090" s="28" t="n">
        <v>45622</v>
      </c>
      <c r="F2090" s="27" t="s">
        <v>1016</v>
      </c>
      <c r="G2090" s="28" t="n">
        <v>45628</v>
      </c>
      <c r="H2090" s="27" t="s">
        <v>146</v>
      </c>
      <c r="I2090" s="27" t="s">
        <v>309</v>
      </c>
      <c r="J2090" s="27" t="s">
        <v>177</v>
      </c>
      <c r="K2090" s="27" t="s">
        <v>126</v>
      </c>
      <c r="L2090" s="27" t="n">
        <v>7</v>
      </c>
      <c r="M2090" s="27" t="n">
        <v>80</v>
      </c>
      <c r="N2090" s="27" t="s">
        <v>186</v>
      </c>
      <c r="O2090" s="27" t="s">
        <v>128</v>
      </c>
      <c r="P2090" s="27" t="s">
        <v>140</v>
      </c>
      <c r="Q2090" s="29" t="n">
        <v>7093.23</v>
      </c>
      <c r="R2090" s="27" t="s">
        <v>268</v>
      </c>
      <c r="S2090" s="27" t="s">
        <v>223</v>
      </c>
      <c r="T2090" s="27" t="n">
        <v>3</v>
      </c>
    </row>
    <row r="2091" customFormat="false" ht="15" hidden="false" customHeight="false" outlineLevel="0" collapsed="false">
      <c r="A2091" s="30" t="s">
        <v>3798</v>
      </c>
      <c r="B2091" s="30" t="s">
        <v>586</v>
      </c>
      <c r="C2091" s="30" t="n">
        <v>38</v>
      </c>
      <c r="D2091" s="30" t="s">
        <v>181</v>
      </c>
      <c r="E2091" s="31" t="n">
        <v>45564</v>
      </c>
      <c r="F2091" s="30" t="s">
        <v>1117</v>
      </c>
      <c r="G2091" s="31" t="n">
        <v>45564</v>
      </c>
      <c r="H2091" s="30" t="s">
        <v>242</v>
      </c>
      <c r="I2091" s="30" t="s">
        <v>315</v>
      </c>
      <c r="J2091" s="30" t="s">
        <v>401</v>
      </c>
      <c r="K2091" s="30" t="s">
        <v>138</v>
      </c>
      <c r="L2091" s="30" t="n">
        <v>48</v>
      </c>
      <c r="M2091" s="30" t="n">
        <v>30</v>
      </c>
      <c r="N2091" s="30" t="s">
        <v>127</v>
      </c>
      <c r="O2091" s="30" t="s">
        <v>128</v>
      </c>
      <c r="P2091" s="30" t="s">
        <v>140</v>
      </c>
      <c r="Q2091" s="32" t="n">
        <v>954.01</v>
      </c>
      <c r="R2091" s="30" t="s">
        <v>130</v>
      </c>
      <c r="S2091" s="30" t="s">
        <v>178</v>
      </c>
      <c r="T2091" s="30" t="n">
        <v>4</v>
      </c>
    </row>
    <row r="2092" customFormat="false" ht="15" hidden="false" customHeight="false" outlineLevel="0" collapsed="false">
      <c r="A2092" s="27" t="s">
        <v>3799</v>
      </c>
      <c r="B2092" s="27" t="s">
        <v>428</v>
      </c>
      <c r="C2092" s="27" t="n">
        <v>65</v>
      </c>
      <c r="D2092" s="27" t="s">
        <v>181</v>
      </c>
      <c r="E2092" s="28" t="n">
        <v>45349</v>
      </c>
      <c r="F2092" s="27" t="s">
        <v>1623</v>
      </c>
      <c r="G2092" s="28" t="n">
        <v>45349</v>
      </c>
      <c r="H2092" s="27" t="s">
        <v>242</v>
      </c>
      <c r="I2092" s="27" t="s">
        <v>315</v>
      </c>
      <c r="J2092" s="27" t="s">
        <v>401</v>
      </c>
      <c r="K2092" s="27" t="s">
        <v>138</v>
      </c>
      <c r="L2092" s="27" t="n">
        <v>62</v>
      </c>
      <c r="M2092" s="27" t="n">
        <v>25</v>
      </c>
      <c r="N2092" s="27" t="s">
        <v>127</v>
      </c>
      <c r="O2092" s="27" t="s">
        <v>128</v>
      </c>
      <c r="P2092" s="27" t="s">
        <v>187</v>
      </c>
      <c r="Q2092" s="29" t="n">
        <v>1051.42</v>
      </c>
      <c r="R2092" s="27" t="s">
        <v>130</v>
      </c>
      <c r="S2092" s="27" t="s">
        <v>335</v>
      </c>
      <c r="T2092" s="27" t="n">
        <v>3</v>
      </c>
    </row>
    <row r="2093" customFormat="false" ht="15" hidden="false" customHeight="false" outlineLevel="0" collapsed="false">
      <c r="A2093" s="30" t="s">
        <v>3800</v>
      </c>
      <c r="B2093" s="30" t="s">
        <v>3801</v>
      </c>
      <c r="C2093" s="30" t="n">
        <v>28</v>
      </c>
      <c r="D2093" s="30" t="s">
        <v>607</v>
      </c>
      <c r="E2093" s="31" t="n">
        <v>45445</v>
      </c>
      <c r="F2093" s="30" t="s">
        <v>378</v>
      </c>
      <c r="G2093" s="31" t="n">
        <v>45446</v>
      </c>
      <c r="H2093" s="30" t="s">
        <v>236</v>
      </c>
      <c r="I2093" s="30" t="s">
        <v>323</v>
      </c>
      <c r="J2093" s="30" t="s">
        <v>287</v>
      </c>
      <c r="K2093" s="30" t="s">
        <v>126</v>
      </c>
      <c r="L2093" s="30" t="n">
        <v>15</v>
      </c>
      <c r="M2093" s="30" t="n">
        <v>74</v>
      </c>
      <c r="N2093" s="30" t="s">
        <v>127</v>
      </c>
      <c r="O2093" s="30" t="s">
        <v>171</v>
      </c>
      <c r="P2093" s="30" t="s">
        <v>129</v>
      </c>
      <c r="Q2093" s="32" t="n">
        <v>7606.6</v>
      </c>
      <c r="R2093" s="30" t="s">
        <v>130</v>
      </c>
      <c r="S2093" s="30" t="s">
        <v>197</v>
      </c>
      <c r="T2093" s="30" t="n">
        <v>4</v>
      </c>
    </row>
    <row r="2094" customFormat="false" ht="15" hidden="false" customHeight="false" outlineLevel="0" collapsed="false">
      <c r="A2094" s="27" t="s">
        <v>3802</v>
      </c>
      <c r="B2094" s="27" t="s">
        <v>1139</v>
      </c>
      <c r="C2094" s="27" t="n">
        <v>69</v>
      </c>
      <c r="D2094" s="27" t="s">
        <v>121</v>
      </c>
      <c r="E2094" s="28" t="n">
        <v>45371</v>
      </c>
      <c r="F2094" s="27" t="s">
        <v>338</v>
      </c>
      <c r="G2094" s="28" t="n">
        <v>45377</v>
      </c>
      <c r="H2094" s="27" t="s">
        <v>135</v>
      </c>
      <c r="I2094" s="27" t="s">
        <v>278</v>
      </c>
      <c r="J2094" s="27" t="s">
        <v>252</v>
      </c>
      <c r="K2094" s="27" t="s">
        <v>126</v>
      </c>
      <c r="L2094" s="27" t="n">
        <v>16</v>
      </c>
      <c r="M2094" s="27" t="n">
        <v>95</v>
      </c>
      <c r="N2094" s="27" t="s">
        <v>127</v>
      </c>
      <c r="O2094" s="27" t="s">
        <v>139</v>
      </c>
      <c r="P2094" s="27" t="s">
        <v>140</v>
      </c>
      <c r="Q2094" s="29" t="n">
        <v>8894.9</v>
      </c>
      <c r="R2094" s="27" t="s">
        <v>268</v>
      </c>
      <c r="S2094" s="27" t="s">
        <v>335</v>
      </c>
      <c r="T2094" s="27" t="n">
        <v>2</v>
      </c>
    </row>
    <row r="2095" customFormat="false" ht="15" hidden="false" customHeight="false" outlineLevel="0" collapsed="false">
      <c r="A2095" s="30" t="s">
        <v>3803</v>
      </c>
      <c r="B2095" s="30" t="s">
        <v>3804</v>
      </c>
      <c r="C2095" s="30" t="n">
        <v>4</v>
      </c>
      <c r="D2095" s="30" t="s">
        <v>181</v>
      </c>
      <c r="E2095" s="31" t="n">
        <v>45588</v>
      </c>
      <c r="F2095" s="30" t="s">
        <v>494</v>
      </c>
      <c r="G2095" s="31" t="n">
        <v>45592</v>
      </c>
      <c r="H2095" s="30" t="s">
        <v>135</v>
      </c>
      <c r="I2095" s="30" t="s">
        <v>251</v>
      </c>
      <c r="J2095" s="30" t="s">
        <v>137</v>
      </c>
      <c r="K2095" s="30" t="s">
        <v>126</v>
      </c>
      <c r="L2095" s="30" t="n">
        <v>43</v>
      </c>
      <c r="M2095" s="30" t="n">
        <v>123</v>
      </c>
      <c r="N2095" s="30" t="s">
        <v>186</v>
      </c>
      <c r="O2095" s="30" t="s">
        <v>128</v>
      </c>
      <c r="P2095" s="30" t="s">
        <v>140</v>
      </c>
      <c r="Q2095" s="32" t="n">
        <v>7830.45</v>
      </c>
      <c r="R2095" s="30" t="s">
        <v>130</v>
      </c>
      <c r="S2095" s="30" t="s">
        <v>178</v>
      </c>
      <c r="T2095" s="30" t="n">
        <v>5</v>
      </c>
    </row>
    <row r="2096" customFormat="false" ht="15" hidden="false" customHeight="false" outlineLevel="0" collapsed="false">
      <c r="A2096" s="27" t="s">
        <v>3805</v>
      </c>
      <c r="B2096" s="27" t="s">
        <v>2805</v>
      </c>
      <c r="C2096" s="27" t="n">
        <v>54</v>
      </c>
      <c r="D2096" s="27" t="s">
        <v>486</v>
      </c>
      <c r="E2096" s="28" t="n">
        <v>45425</v>
      </c>
      <c r="F2096" s="27" t="s">
        <v>1140</v>
      </c>
      <c r="G2096" s="28" t="n">
        <v>45426</v>
      </c>
      <c r="H2096" s="27" t="s">
        <v>168</v>
      </c>
      <c r="I2096" s="27" t="s">
        <v>196</v>
      </c>
      <c r="J2096" s="27" t="s">
        <v>371</v>
      </c>
      <c r="K2096" s="27" t="s">
        <v>138</v>
      </c>
      <c r="L2096" s="27" t="n">
        <v>30</v>
      </c>
      <c r="M2096" s="27" t="n">
        <v>30</v>
      </c>
      <c r="N2096" s="27" t="s">
        <v>127</v>
      </c>
      <c r="O2096" s="27" t="s">
        <v>149</v>
      </c>
      <c r="P2096" s="27" t="s">
        <v>129</v>
      </c>
      <c r="Q2096" s="29" t="n">
        <v>926.77</v>
      </c>
      <c r="R2096" s="27" t="s">
        <v>130</v>
      </c>
      <c r="S2096" s="27" t="s">
        <v>131</v>
      </c>
      <c r="T2096" s="27" t="n">
        <v>4</v>
      </c>
    </row>
    <row r="2097" customFormat="false" ht="15" hidden="false" customHeight="false" outlineLevel="0" collapsed="false">
      <c r="A2097" s="30" t="s">
        <v>3806</v>
      </c>
      <c r="B2097" s="30" t="s">
        <v>613</v>
      </c>
      <c r="C2097" s="30" t="n">
        <v>42</v>
      </c>
      <c r="D2097" s="30" t="s">
        <v>121</v>
      </c>
      <c r="E2097" s="31" t="n">
        <v>45538</v>
      </c>
      <c r="F2097" s="30" t="s">
        <v>1749</v>
      </c>
      <c r="G2097" s="31" t="n">
        <v>45540</v>
      </c>
      <c r="H2097" s="30" t="s">
        <v>146</v>
      </c>
      <c r="I2097" s="30" t="s">
        <v>309</v>
      </c>
      <c r="J2097" s="30" t="s">
        <v>177</v>
      </c>
      <c r="K2097" s="30" t="s">
        <v>202</v>
      </c>
      <c r="L2097" s="30" t="n">
        <v>6</v>
      </c>
      <c r="M2097" s="30" t="n">
        <v>162</v>
      </c>
      <c r="N2097" s="30" t="s">
        <v>186</v>
      </c>
      <c r="O2097" s="30" t="s">
        <v>171</v>
      </c>
      <c r="P2097" s="30" t="s">
        <v>140</v>
      </c>
      <c r="Q2097" s="32" t="n">
        <v>17318.25</v>
      </c>
      <c r="R2097" s="30" t="s">
        <v>172</v>
      </c>
      <c r="S2097" s="30" t="s">
        <v>178</v>
      </c>
      <c r="T2097" s="30" t="n">
        <v>3</v>
      </c>
    </row>
    <row r="2098" customFormat="false" ht="15" hidden="false" customHeight="false" outlineLevel="0" collapsed="false">
      <c r="A2098" s="27" t="s">
        <v>3807</v>
      </c>
      <c r="B2098" s="27" t="s">
        <v>3808</v>
      </c>
      <c r="C2098" s="27" t="n">
        <v>31</v>
      </c>
      <c r="D2098" s="27" t="s">
        <v>181</v>
      </c>
      <c r="E2098" s="28" t="n">
        <v>45647</v>
      </c>
      <c r="F2098" s="27" t="s">
        <v>692</v>
      </c>
      <c r="G2098" s="28" t="n">
        <v>45652</v>
      </c>
      <c r="H2098" s="27" t="s">
        <v>206</v>
      </c>
      <c r="I2098" s="27" t="s">
        <v>300</v>
      </c>
      <c r="J2098" s="27" t="s">
        <v>208</v>
      </c>
      <c r="K2098" s="27" t="s">
        <v>126</v>
      </c>
      <c r="L2098" s="27" t="n">
        <v>45</v>
      </c>
      <c r="M2098" s="27" t="n">
        <v>105</v>
      </c>
      <c r="N2098" s="27" t="s">
        <v>186</v>
      </c>
      <c r="O2098" s="27" t="s">
        <v>139</v>
      </c>
      <c r="P2098" s="27" t="s">
        <v>150</v>
      </c>
      <c r="Q2098" s="29" t="n">
        <v>8692.79</v>
      </c>
      <c r="R2098" s="27" t="s">
        <v>172</v>
      </c>
      <c r="S2098" s="27" t="s">
        <v>223</v>
      </c>
      <c r="T2098" s="27" t="n">
        <v>3</v>
      </c>
    </row>
    <row r="2099" customFormat="false" ht="15" hidden="false" customHeight="false" outlineLevel="0" collapsed="false">
      <c r="A2099" s="30" t="s">
        <v>3809</v>
      </c>
      <c r="B2099" s="30" t="s">
        <v>691</v>
      </c>
      <c r="C2099" s="30" t="n">
        <v>61</v>
      </c>
      <c r="D2099" s="30" t="s">
        <v>181</v>
      </c>
      <c r="E2099" s="31" t="n">
        <v>45573</v>
      </c>
      <c r="F2099" s="30" t="s">
        <v>2301</v>
      </c>
      <c r="G2099" s="31" t="n">
        <v>45586</v>
      </c>
      <c r="H2099" s="30" t="s">
        <v>168</v>
      </c>
      <c r="I2099" s="30" t="s">
        <v>169</v>
      </c>
      <c r="J2099" s="30" t="s">
        <v>371</v>
      </c>
      <c r="K2099" s="30" t="s">
        <v>202</v>
      </c>
      <c r="L2099" s="30" t="n">
        <v>17</v>
      </c>
      <c r="M2099" s="30" t="n">
        <v>228</v>
      </c>
      <c r="N2099" s="30" t="s">
        <v>186</v>
      </c>
      <c r="O2099" s="30" t="s">
        <v>149</v>
      </c>
      <c r="P2099" s="30" t="s">
        <v>187</v>
      </c>
      <c r="Q2099" s="32" t="n">
        <v>18543.78</v>
      </c>
      <c r="R2099" s="30" t="s">
        <v>462</v>
      </c>
      <c r="S2099" s="30" t="s">
        <v>164</v>
      </c>
      <c r="T2099" s="30" t="n">
        <v>3</v>
      </c>
    </row>
    <row r="2100" customFormat="false" ht="15" hidden="false" customHeight="false" outlineLevel="0" collapsed="false">
      <c r="A2100" s="27" t="s">
        <v>3810</v>
      </c>
      <c r="B2100" s="27" t="s">
        <v>3811</v>
      </c>
      <c r="C2100" s="27" t="n">
        <v>34</v>
      </c>
      <c r="D2100" s="27" t="s">
        <v>181</v>
      </c>
      <c r="E2100" s="28" t="n">
        <v>45561</v>
      </c>
      <c r="F2100" s="27" t="s">
        <v>1399</v>
      </c>
      <c r="G2100" s="28" t="n">
        <v>45562</v>
      </c>
      <c r="H2100" s="27" t="s">
        <v>123</v>
      </c>
      <c r="I2100" s="27" t="s">
        <v>124</v>
      </c>
      <c r="J2100" s="27" t="s">
        <v>418</v>
      </c>
      <c r="K2100" s="27" t="s">
        <v>138</v>
      </c>
      <c r="L2100" s="27" t="n">
        <v>32</v>
      </c>
      <c r="M2100" s="27" t="n">
        <v>15</v>
      </c>
      <c r="N2100" s="27" t="s">
        <v>127</v>
      </c>
      <c r="O2100" s="27" t="s">
        <v>171</v>
      </c>
      <c r="P2100" s="27" t="s">
        <v>140</v>
      </c>
      <c r="Q2100" s="29" t="n">
        <v>1974.8</v>
      </c>
      <c r="R2100" s="27" t="s">
        <v>130</v>
      </c>
      <c r="S2100" s="27" t="s">
        <v>141</v>
      </c>
      <c r="T2100" s="27" t="n">
        <v>5</v>
      </c>
    </row>
    <row r="2101" customFormat="false" ht="15" hidden="false" customHeight="false" outlineLevel="0" collapsed="false">
      <c r="A2101" s="30" t="s">
        <v>3812</v>
      </c>
      <c r="B2101" s="30" t="s">
        <v>604</v>
      </c>
      <c r="C2101" s="30" t="n">
        <v>22</v>
      </c>
      <c r="D2101" s="30" t="s">
        <v>181</v>
      </c>
      <c r="E2101" s="31" t="n">
        <v>45329</v>
      </c>
      <c r="F2101" s="30" t="s">
        <v>1073</v>
      </c>
      <c r="G2101" s="31" t="n">
        <v>45329</v>
      </c>
      <c r="H2101" s="30" t="s">
        <v>242</v>
      </c>
      <c r="I2101" s="30" t="s">
        <v>243</v>
      </c>
      <c r="J2101" s="30" t="s">
        <v>244</v>
      </c>
      <c r="K2101" s="30" t="s">
        <v>138</v>
      </c>
      <c r="L2101" s="30" t="n">
        <v>41</v>
      </c>
      <c r="M2101" s="30" t="n">
        <v>17</v>
      </c>
      <c r="N2101" s="30" t="s">
        <v>127</v>
      </c>
      <c r="O2101" s="30" t="s">
        <v>128</v>
      </c>
      <c r="P2101" s="30" t="s">
        <v>140</v>
      </c>
      <c r="Q2101" s="32" t="n">
        <v>828.75</v>
      </c>
      <c r="R2101" s="30" t="s">
        <v>130</v>
      </c>
      <c r="S2101" s="30" t="s">
        <v>178</v>
      </c>
      <c r="T2101" s="30" t="n">
        <v>5</v>
      </c>
    </row>
    <row r="2102" customFormat="false" ht="15" hidden="false" customHeight="false" outlineLevel="0" collapsed="false">
      <c r="A2102" s="27" t="s">
        <v>3813</v>
      </c>
      <c r="B2102" s="27" t="s">
        <v>3716</v>
      </c>
      <c r="C2102" s="27" t="n">
        <v>18</v>
      </c>
      <c r="D2102" s="27" t="s">
        <v>121</v>
      </c>
      <c r="E2102" s="28" t="n">
        <v>45558</v>
      </c>
      <c r="F2102" s="27" t="s">
        <v>2406</v>
      </c>
      <c r="G2102" s="28" t="n">
        <v>45565</v>
      </c>
      <c r="H2102" s="27" t="s">
        <v>206</v>
      </c>
      <c r="I2102" s="27" t="s">
        <v>232</v>
      </c>
      <c r="J2102" s="27" t="s">
        <v>208</v>
      </c>
      <c r="K2102" s="27" t="s">
        <v>202</v>
      </c>
      <c r="L2102" s="27" t="n">
        <v>8</v>
      </c>
      <c r="M2102" s="27" t="n">
        <v>116</v>
      </c>
      <c r="N2102" s="27" t="s">
        <v>186</v>
      </c>
      <c r="O2102" s="27" t="s">
        <v>139</v>
      </c>
      <c r="P2102" s="27" t="s">
        <v>140</v>
      </c>
      <c r="Q2102" s="29" t="n">
        <v>16930.63</v>
      </c>
      <c r="R2102" s="27" t="s">
        <v>130</v>
      </c>
      <c r="S2102" s="27" t="s">
        <v>141</v>
      </c>
      <c r="T2102" s="27" t="n">
        <v>4</v>
      </c>
    </row>
    <row r="2103" customFormat="false" ht="15" hidden="false" customHeight="false" outlineLevel="0" collapsed="false">
      <c r="A2103" s="30" t="s">
        <v>3814</v>
      </c>
      <c r="B2103" s="30" t="s">
        <v>1164</v>
      </c>
      <c r="C2103" s="30" t="n">
        <v>30</v>
      </c>
      <c r="D2103" s="30" t="s">
        <v>181</v>
      </c>
      <c r="E2103" s="31" t="n">
        <v>45494</v>
      </c>
      <c r="F2103" s="30" t="s">
        <v>1192</v>
      </c>
      <c r="G2103" s="31" t="n">
        <v>45497</v>
      </c>
      <c r="H2103" s="30" t="s">
        <v>217</v>
      </c>
      <c r="I2103" s="30" t="s">
        <v>392</v>
      </c>
      <c r="J2103" s="30" t="s">
        <v>218</v>
      </c>
      <c r="K2103" s="30" t="s">
        <v>202</v>
      </c>
      <c r="L2103" s="30" t="n">
        <v>9</v>
      </c>
      <c r="M2103" s="30" t="n">
        <v>73</v>
      </c>
      <c r="N2103" s="30" t="s">
        <v>186</v>
      </c>
      <c r="O2103" s="30" t="s">
        <v>128</v>
      </c>
      <c r="P2103" s="30" t="s">
        <v>150</v>
      </c>
      <c r="Q2103" s="32" t="n">
        <v>17259</v>
      </c>
      <c r="R2103" s="30" t="s">
        <v>172</v>
      </c>
      <c r="S2103" s="30" t="s">
        <v>157</v>
      </c>
      <c r="T2103" s="30" t="n">
        <v>4</v>
      </c>
    </row>
    <row r="2104" customFormat="false" ht="15" hidden="false" customHeight="false" outlineLevel="0" collapsed="false">
      <c r="A2104" s="27" t="s">
        <v>3815</v>
      </c>
      <c r="B2104" s="27" t="s">
        <v>2084</v>
      </c>
      <c r="C2104" s="27" t="n">
        <v>29</v>
      </c>
      <c r="D2104" s="27" t="s">
        <v>121</v>
      </c>
      <c r="E2104" s="28" t="n">
        <v>45300</v>
      </c>
      <c r="F2104" s="27" t="s">
        <v>360</v>
      </c>
      <c r="G2104" s="28" t="n">
        <v>45301</v>
      </c>
      <c r="H2104" s="27" t="s">
        <v>123</v>
      </c>
      <c r="I2104" s="27" t="s">
        <v>124</v>
      </c>
      <c r="J2104" s="27" t="s">
        <v>125</v>
      </c>
      <c r="K2104" s="27" t="s">
        <v>156</v>
      </c>
      <c r="L2104" s="27" t="n">
        <v>61</v>
      </c>
      <c r="M2104" s="27" t="n">
        <v>53</v>
      </c>
      <c r="N2104" s="27" t="s">
        <v>127</v>
      </c>
      <c r="O2104" s="27" t="s">
        <v>171</v>
      </c>
      <c r="P2104" s="27" t="s">
        <v>150</v>
      </c>
      <c r="Q2104" s="29" t="n">
        <v>4519</v>
      </c>
      <c r="R2104" s="27" t="s">
        <v>130</v>
      </c>
      <c r="S2104" s="27" t="s">
        <v>223</v>
      </c>
      <c r="T2104" s="27" t="n">
        <v>5</v>
      </c>
    </row>
    <row r="2105" customFormat="false" ht="15" hidden="false" customHeight="false" outlineLevel="0" collapsed="false">
      <c r="A2105" s="30" t="s">
        <v>3816</v>
      </c>
      <c r="B2105" s="30" t="s">
        <v>1262</v>
      </c>
      <c r="C2105" s="30" t="n">
        <v>30</v>
      </c>
      <c r="D2105" s="30" t="s">
        <v>121</v>
      </c>
      <c r="E2105" s="31" t="n">
        <v>45363</v>
      </c>
      <c r="F2105" s="30" t="s">
        <v>582</v>
      </c>
      <c r="G2105" s="31" t="n">
        <v>45363</v>
      </c>
      <c r="H2105" s="30" t="s">
        <v>242</v>
      </c>
      <c r="I2105" s="30" t="s">
        <v>243</v>
      </c>
      <c r="J2105" s="30" t="s">
        <v>363</v>
      </c>
      <c r="K2105" s="30" t="s">
        <v>138</v>
      </c>
      <c r="L2105" s="30" t="n">
        <v>58</v>
      </c>
      <c r="M2105" s="30" t="n">
        <v>42</v>
      </c>
      <c r="N2105" s="30" t="s">
        <v>127</v>
      </c>
      <c r="O2105" s="30" t="s">
        <v>149</v>
      </c>
      <c r="P2105" s="30" t="s">
        <v>129</v>
      </c>
      <c r="Q2105" s="32" t="n">
        <v>2868.72</v>
      </c>
      <c r="R2105" s="30" t="s">
        <v>130</v>
      </c>
      <c r="S2105" s="30" t="s">
        <v>197</v>
      </c>
      <c r="T2105" s="30" t="n">
        <v>4</v>
      </c>
    </row>
    <row r="2106" customFormat="false" ht="15" hidden="false" customHeight="false" outlineLevel="0" collapsed="false">
      <c r="A2106" s="27" t="s">
        <v>3817</v>
      </c>
      <c r="B2106" s="27" t="s">
        <v>2082</v>
      </c>
      <c r="C2106" s="27" t="n">
        <v>-5</v>
      </c>
      <c r="D2106" s="27" t="s">
        <v>181</v>
      </c>
      <c r="E2106" s="28" t="n">
        <v>45311</v>
      </c>
      <c r="F2106" s="27" t="s">
        <v>329</v>
      </c>
      <c r="G2106" s="28" t="n">
        <v>45311</v>
      </c>
      <c r="H2106" s="27" t="s">
        <v>206</v>
      </c>
      <c r="I2106" s="27" t="s">
        <v>207</v>
      </c>
      <c r="J2106" s="27" t="s">
        <v>615</v>
      </c>
      <c r="K2106" s="27" t="s">
        <v>156</v>
      </c>
      <c r="L2106" s="27" t="n">
        <v>71</v>
      </c>
      <c r="M2106" s="27" t="n">
        <v>80</v>
      </c>
      <c r="N2106" s="27" t="s">
        <v>186</v>
      </c>
      <c r="O2106" s="27" t="s">
        <v>128</v>
      </c>
      <c r="P2106" s="27" t="s">
        <v>140</v>
      </c>
      <c r="Q2106" s="29" t="n">
        <v>3894.06</v>
      </c>
      <c r="R2106" s="27" t="s">
        <v>130</v>
      </c>
      <c r="S2106" s="27" t="s">
        <v>151</v>
      </c>
      <c r="T2106" s="27" t="n">
        <v>4</v>
      </c>
    </row>
    <row r="2107" customFormat="false" ht="15" hidden="false" customHeight="false" outlineLevel="0" collapsed="false">
      <c r="A2107" s="30" t="s">
        <v>3818</v>
      </c>
      <c r="B2107" s="30" t="s">
        <v>249</v>
      </c>
      <c r="C2107" s="30" t="n">
        <v>41</v>
      </c>
      <c r="D2107" s="30" t="s">
        <v>121</v>
      </c>
      <c r="E2107" s="31" t="n">
        <v>45427</v>
      </c>
      <c r="F2107" s="30" t="s">
        <v>435</v>
      </c>
      <c r="G2107" s="31" t="n">
        <v>45428</v>
      </c>
      <c r="H2107" s="30" t="s">
        <v>206</v>
      </c>
      <c r="I2107" s="30" t="s">
        <v>207</v>
      </c>
      <c r="J2107" s="30" t="s">
        <v>233</v>
      </c>
      <c r="K2107" s="30" t="s">
        <v>126</v>
      </c>
      <c r="L2107" s="30" t="n">
        <v>22</v>
      </c>
      <c r="M2107" s="30" t="n">
        <v>50</v>
      </c>
      <c r="N2107" s="30" t="s">
        <v>186</v>
      </c>
      <c r="O2107" s="30" t="s">
        <v>171</v>
      </c>
      <c r="P2107" s="30" t="s">
        <v>150</v>
      </c>
      <c r="Q2107" s="32" t="n">
        <v>6573.16</v>
      </c>
      <c r="R2107" s="30" t="s">
        <v>130</v>
      </c>
      <c r="S2107" s="30" t="s">
        <v>141</v>
      </c>
      <c r="T2107" s="30" t="n">
        <v>3</v>
      </c>
    </row>
    <row r="2108" customFormat="false" ht="15" hidden="false" customHeight="false" outlineLevel="0" collapsed="false">
      <c r="A2108" s="27" t="s">
        <v>3819</v>
      </c>
      <c r="B2108" s="27" t="s">
        <v>1232</v>
      </c>
      <c r="C2108" s="27" t="n">
        <v>39</v>
      </c>
      <c r="D2108" s="27" t="s">
        <v>181</v>
      </c>
      <c r="E2108" s="28" t="n">
        <v>45339</v>
      </c>
      <c r="F2108" s="27" t="s">
        <v>290</v>
      </c>
      <c r="G2108" s="28" t="n">
        <v>45340</v>
      </c>
      <c r="H2108" s="27" t="s">
        <v>168</v>
      </c>
      <c r="I2108" s="27" t="s">
        <v>169</v>
      </c>
      <c r="J2108" s="27" t="s">
        <v>441</v>
      </c>
      <c r="K2108" s="27" t="s">
        <v>156</v>
      </c>
      <c r="L2108" s="27" t="n">
        <v>16</v>
      </c>
      <c r="M2108" s="27" t="n">
        <v>75</v>
      </c>
      <c r="N2108" s="27" t="s">
        <v>127</v>
      </c>
      <c r="O2108" s="27" t="s">
        <v>139</v>
      </c>
      <c r="P2108" s="27" t="s">
        <v>187</v>
      </c>
      <c r="Q2108" s="29" t="n">
        <v>4749.14</v>
      </c>
      <c r="R2108" s="27" t="s">
        <v>130</v>
      </c>
      <c r="S2108" s="27" t="s">
        <v>178</v>
      </c>
      <c r="T2108" s="27" t="n">
        <v>5</v>
      </c>
    </row>
    <row r="2109" customFormat="false" ht="15" hidden="false" customHeight="false" outlineLevel="0" collapsed="false">
      <c r="A2109" s="30" t="s">
        <v>3820</v>
      </c>
      <c r="B2109" s="30" t="s">
        <v>3122</v>
      </c>
      <c r="C2109" s="30" t="n">
        <v>39</v>
      </c>
      <c r="D2109" s="30" t="s">
        <v>181</v>
      </c>
      <c r="E2109" s="31" t="n">
        <v>45349</v>
      </c>
      <c r="F2109" s="30" t="s">
        <v>257</v>
      </c>
      <c r="G2109" s="31" t="n">
        <v>45349</v>
      </c>
      <c r="H2109" s="30" t="s">
        <v>146</v>
      </c>
      <c r="I2109" s="30" t="s">
        <v>309</v>
      </c>
      <c r="J2109" s="30" t="s">
        <v>244</v>
      </c>
      <c r="K2109" s="30" t="s">
        <v>156</v>
      </c>
      <c r="L2109" s="30" t="n">
        <v>63</v>
      </c>
      <c r="M2109" s="30" t="n">
        <v>76</v>
      </c>
      <c r="N2109" s="30" t="s">
        <v>186</v>
      </c>
      <c r="O2109" s="30" t="s">
        <v>128</v>
      </c>
      <c r="P2109" s="30" t="s">
        <v>140</v>
      </c>
      <c r="Q2109" s="32" t="n">
        <v>3604.95</v>
      </c>
      <c r="R2109" s="30" t="s">
        <v>130</v>
      </c>
      <c r="S2109" s="30" t="s">
        <v>131</v>
      </c>
      <c r="T2109" s="30" t="n">
        <v>5</v>
      </c>
    </row>
    <row r="2110" customFormat="false" ht="15" hidden="false" customHeight="false" outlineLevel="0" collapsed="false">
      <c r="A2110" s="27" t="s">
        <v>3821</v>
      </c>
      <c r="B2110" s="27" t="s">
        <v>3330</v>
      </c>
      <c r="C2110" s="27" t="n">
        <v>71</v>
      </c>
      <c r="D2110" s="27" t="s">
        <v>121</v>
      </c>
      <c r="E2110" s="28" t="n">
        <v>45322</v>
      </c>
      <c r="F2110" s="27" t="s">
        <v>800</v>
      </c>
      <c r="G2110" s="28" t="n">
        <v>45322</v>
      </c>
      <c r="H2110" s="27" t="s">
        <v>217</v>
      </c>
      <c r="I2110" s="27" t="s">
        <v>344</v>
      </c>
      <c r="J2110" s="27" t="s">
        <v>294</v>
      </c>
      <c r="K2110" s="27" t="s">
        <v>138</v>
      </c>
      <c r="L2110" s="27" t="n">
        <v>76</v>
      </c>
      <c r="M2110" s="27" t="n">
        <v>23</v>
      </c>
      <c r="N2110" s="27" t="s">
        <v>127</v>
      </c>
      <c r="O2110" s="27" t="s">
        <v>139</v>
      </c>
      <c r="P2110" s="27" t="s">
        <v>187</v>
      </c>
      <c r="Q2110" s="29" t="n">
        <v>2463.03</v>
      </c>
      <c r="R2110" s="27" t="s">
        <v>130</v>
      </c>
      <c r="S2110" s="27" t="s">
        <v>192</v>
      </c>
      <c r="T2110" s="27" t="n">
        <v>4</v>
      </c>
    </row>
    <row r="2111" customFormat="false" ht="15" hidden="false" customHeight="false" outlineLevel="0" collapsed="false">
      <c r="A2111" s="30" t="s">
        <v>3822</v>
      </c>
      <c r="B2111" s="30" t="s">
        <v>3823</v>
      </c>
      <c r="C2111" s="30" t="n">
        <v>40</v>
      </c>
      <c r="D2111" s="30" t="s">
        <v>181</v>
      </c>
      <c r="E2111" s="31" t="n">
        <v>45380</v>
      </c>
      <c r="F2111" s="30" t="s">
        <v>2531</v>
      </c>
      <c r="G2111" s="31" t="n">
        <v>45380</v>
      </c>
      <c r="H2111" s="30" t="s">
        <v>168</v>
      </c>
      <c r="I2111" s="30"/>
      <c r="J2111" s="30" t="s">
        <v>367</v>
      </c>
      <c r="K2111" s="30" t="s">
        <v>138</v>
      </c>
      <c r="L2111" s="30" t="n">
        <v>23</v>
      </c>
      <c r="M2111" s="30" t="n">
        <v>22</v>
      </c>
      <c r="N2111" s="30" t="s">
        <v>127</v>
      </c>
      <c r="O2111" s="30" t="s">
        <v>139</v>
      </c>
      <c r="P2111" s="30" t="s">
        <v>129</v>
      </c>
      <c r="Q2111" s="32"/>
      <c r="R2111" s="30" t="s">
        <v>130</v>
      </c>
      <c r="S2111" s="30" t="s">
        <v>157</v>
      </c>
      <c r="T2111" s="30" t="n">
        <v>5</v>
      </c>
    </row>
    <row r="2112" customFormat="false" ht="15" hidden="false" customHeight="false" outlineLevel="0" collapsed="false">
      <c r="A2112" s="27" t="s">
        <v>3824</v>
      </c>
      <c r="B2112" s="27" t="s">
        <v>2444</v>
      </c>
      <c r="C2112" s="27" t="n">
        <v>11</v>
      </c>
      <c r="D2112" s="27" t="s">
        <v>181</v>
      </c>
      <c r="E2112" s="28" t="n">
        <v>45478</v>
      </c>
      <c r="F2112" s="27" t="s">
        <v>205</v>
      </c>
      <c r="G2112" s="28" t="n">
        <v>45492</v>
      </c>
      <c r="H2112" s="27" t="s">
        <v>146</v>
      </c>
      <c r="I2112" s="27" t="s">
        <v>176</v>
      </c>
      <c r="J2112" s="27" t="s">
        <v>568</v>
      </c>
      <c r="K2112" s="27" t="s">
        <v>202</v>
      </c>
      <c r="L2112" s="27" t="n">
        <v>2</v>
      </c>
      <c r="M2112" s="27" t="n">
        <v>121</v>
      </c>
      <c r="N2112" s="27" t="s">
        <v>186</v>
      </c>
      <c r="O2112" s="27" t="s">
        <v>128</v>
      </c>
      <c r="P2112" s="27" t="s">
        <v>140</v>
      </c>
      <c r="Q2112" s="29" t="n">
        <v>16324.1</v>
      </c>
      <c r="R2112" s="27" t="s">
        <v>462</v>
      </c>
      <c r="S2112" s="27" t="s">
        <v>192</v>
      </c>
      <c r="T2112" s="27" t="n">
        <v>3</v>
      </c>
    </row>
    <row r="2113" customFormat="false" ht="15" hidden="false" customHeight="false" outlineLevel="0" collapsed="false">
      <c r="A2113" s="30" t="s">
        <v>3825</v>
      </c>
      <c r="B2113" s="30" t="s">
        <v>1114</v>
      </c>
      <c r="C2113" s="30" t="n">
        <v>32</v>
      </c>
      <c r="D2113" s="30" t="s">
        <v>144</v>
      </c>
      <c r="E2113" s="31" t="n">
        <v>45583</v>
      </c>
      <c r="F2113" s="30" t="s">
        <v>1029</v>
      </c>
      <c r="G2113" s="31" t="n">
        <v>45583</v>
      </c>
      <c r="H2113" s="30" t="s">
        <v>146</v>
      </c>
      <c r="I2113" s="30" t="s">
        <v>309</v>
      </c>
      <c r="J2113" s="30" t="s">
        <v>148</v>
      </c>
      <c r="K2113" s="30" t="s">
        <v>138</v>
      </c>
      <c r="L2113" s="30" t="n">
        <v>57</v>
      </c>
      <c r="M2113" s="30" t="n">
        <v>32</v>
      </c>
      <c r="N2113" s="30" t="s">
        <v>127</v>
      </c>
      <c r="O2113" s="30" t="s">
        <v>149</v>
      </c>
      <c r="P2113" s="30" t="s">
        <v>129</v>
      </c>
      <c r="Q2113" s="32" t="n">
        <v>1325.75</v>
      </c>
      <c r="R2113" s="30" t="s">
        <v>130</v>
      </c>
      <c r="S2113" s="30" t="s">
        <v>178</v>
      </c>
      <c r="T2113" s="30" t="n">
        <v>3</v>
      </c>
    </row>
    <row r="2114" customFormat="false" ht="15" hidden="false" customHeight="false" outlineLevel="0" collapsed="false">
      <c r="A2114" s="27" t="s">
        <v>3593</v>
      </c>
      <c r="B2114" s="27" t="s">
        <v>855</v>
      </c>
      <c r="C2114" s="27" t="n">
        <v>70</v>
      </c>
      <c r="D2114" s="27" t="s">
        <v>486</v>
      </c>
      <c r="E2114" s="28" t="n">
        <v>45410</v>
      </c>
      <c r="F2114" s="27" t="s">
        <v>271</v>
      </c>
      <c r="G2114" s="28" t="n">
        <v>45411</v>
      </c>
      <c r="H2114" s="27" t="s">
        <v>217</v>
      </c>
      <c r="I2114" s="27" t="s">
        <v>282</v>
      </c>
      <c r="J2114" s="27" t="s">
        <v>283</v>
      </c>
      <c r="K2114" s="27" t="s">
        <v>138</v>
      </c>
      <c r="L2114" s="27" t="n">
        <v>78</v>
      </c>
      <c r="M2114" s="27" t="n">
        <v>20</v>
      </c>
      <c r="N2114" s="27" t="s">
        <v>127</v>
      </c>
      <c r="O2114" s="27" t="s">
        <v>171</v>
      </c>
      <c r="P2114" s="27" t="s">
        <v>140</v>
      </c>
      <c r="Q2114" s="29" t="n">
        <v>2265.45</v>
      </c>
      <c r="R2114" s="27" t="s">
        <v>130</v>
      </c>
      <c r="S2114" s="27" t="s">
        <v>151</v>
      </c>
      <c r="T2114" s="27" t="n">
        <v>4</v>
      </c>
    </row>
    <row r="2115" customFormat="false" ht="15" hidden="false" customHeight="false" outlineLevel="0" collapsed="false">
      <c r="A2115" s="30" t="s">
        <v>3826</v>
      </c>
      <c r="B2115" s="30" t="s">
        <v>3827</v>
      </c>
      <c r="C2115" s="30" t="n">
        <v>47</v>
      </c>
      <c r="D2115" s="30" t="s">
        <v>121</v>
      </c>
      <c r="E2115" s="31" t="n">
        <v>45643</v>
      </c>
      <c r="F2115" s="30" t="s">
        <v>573</v>
      </c>
      <c r="G2115" s="31" t="n">
        <v>45646</v>
      </c>
      <c r="H2115" s="30" t="s">
        <v>242</v>
      </c>
      <c r="I2115" s="30" t="s">
        <v>466</v>
      </c>
      <c r="J2115" s="30" t="s">
        <v>422</v>
      </c>
      <c r="K2115" s="30" t="s">
        <v>156</v>
      </c>
      <c r="L2115" s="30" t="n">
        <v>35</v>
      </c>
      <c r="M2115" s="30" t="n">
        <v>51</v>
      </c>
      <c r="N2115" s="30" t="s">
        <v>127</v>
      </c>
      <c r="O2115" s="30" t="s">
        <v>128</v>
      </c>
      <c r="P2115" s="30" t="s">
        <v>129</v>
      </c>
      <c r="Q2115" s="32" t="n">
        <v>3367.36</v>
      </c>
      <c r="R2115" s="30" t="s">
        <v>130</v>
      </c>
      <c r="S2115" s="30" t="s">
        <v>151</v>
      </c>
      <c r="T2115" s="30" t="n">
        <v>4</v>
      </c>
    </row>
    <row r="2116" customFormat="false" ht="15" hidden="false" customHeight="false" outlineLevel="0" collapsed="false">
      <c r="A2116" s="27" t="s">
        <v>3828</v>
      </c>
      <c r="B2116" s="27" t="s">
        <v>3829</v>
      </c>
      <c r="C2116" s="27" t="n">
        <v>40</v>
      </c>
      <c r="D2116" s="27" t="s">
        <v>121</v>
      </c>
      <c r="E2116" s="28" t="n">
        <v>45637</v>
      </c>
      <c r="F2116" s="27" t="s">
        <v>756</v>
      </c>
      <c r="G2116" s="28" t="n">
        <v>45638</v>
      </c>
      <c r="H2116" s="27" t="s">
        <v>236</v>
      </c>
      <c r="I2116" s="27" t="s">
        <v>266</v>
      </c>
      <c r="J2116" s="27" t="s">
        <v>375</v>
      </c>
      <c r="K2116" s="27" t="s">
        <v>156</v>
      </c>
      <c r="L2116" s="27" t="n">
        <v>61</v>
      </c>
      <c r="M2116" s="27" t="n">
        <v>81</v>
      </c>
      <c r="N2116" s="27" t="s">
        <v>127</v>
      </c>
      <c r="O2116" s="27" t="s">
        <v>139</v>
      </c>
      <c r="P2116" s="27" t="s">
        <v>150</v>
      </c>
      <c r="Q2116" s="29" t="n">
        <v>3686.69</v>
      </c>
      <c r="R2116" s="27" t="s">
        <v>130</v>
      </c>
      <c r="S2116" s="27" t="s">
        <v>223</v>
      </c>
      <c r="T2116" s="27"/>
    </row>
    <row r="2117" customFormat="false" ht="15" hidden="false" customHeight="false" outlineLevel="0" collapsed="false">
      <c r="A2117" s="30" t="s">
        <v>3830</v>
      </c>
      <c r="B2117" s="30" t="s">
        <v>3831</v>
      </c>
      <c r="C2117" s="30" t="n">
        <v>14</v>
      </c>
      <c r="D2117" s="30" t="s">
        <v>181</v>
      </c>
      <c r="E2117" s="31" t="n">
        <v>45591</v>
      </c>
      <c r="F2117" s="30" t="s">
        <v>303</v>
      </c>
      <c r="G2117" s="31" t="n">
        <v>45592</v>
      </c>
      <c r="H2117" s="30" t="s">
        <v>168</v>
      </c>
      <c r="I2117" s="30" t="s">
        <v>196</v>
      </c>
      <c r="J2117" s="30" t="s">
        <v>191</v>
      </c>
      <c r="K2117" s="30" t="s">
        <v>138</v>
      </c>
      <c r="L2117" s="30" t="n">
        <v>42</v>
      </c>
      <c r="M2117" s="30" t="n">
        <v>29</v>
      </c>
      <c r="N2117" s="30" t="s">
        <v>127</v>
      </c>
      <c r="O2117" s="30" t="s">
        <v>128</v>
      </c>
      <c r="P2117" s="30" t="s">
        <v>150</v>
      </c>
      <c r="Q2117" s="32" t="n">
        <v>2349.47</v>
      </c>
      <c r="R2117" s="30" t="s">
        <v>130</v>
      </c>
      <c r="S2117" s="30" t="s">
        <v>131</v>
      </c>
      <c r="T2117" s="30" t="n">
        <v>4</v>
      </c>
    </row>
    <row r="2118" customFormat="false" ht="15" hidden="false" customHeight="false" outlineLevel="0" collapsed="false">
      <c r="A2118" s="27" t="s">
        <v>3832</v>
      </c>
      <c r="B2118" s="27" t="s">
        <v>2805</v>
      </c>
      <c r="C2118" s="27" t="n">
        <v>32</v>
      </c>
      <c r="D2118" s="27" t="s">
        <v>181</v>
      </c>
      <c r="E2118" s="28" t="n">
        <v>45621</v>
      </c>
      <c r="F2118" s="27" t="s">
        <v>221</v>
      </c>
      <c r="G2118" s="28" t="n">
        <v>45624</v>
      </c>
      <c r="H2118" s="27" t="s">
        <v>168</v>
      </c>
      <c r="I2118" s="27" t="s">
        <v>169</v>
      </c>
      <c r="J2118" s="27" t="s">
        <v>367</v>
      </c>
      <c r="K2118" s="27" t="s">
        <v>156</v>
      </c>
      <c r="L2118" s="27" t="n">
        <v>57</v>
      </c>
      <c r="M2118" s="27" t="n">
        <v>87</v>
      </c>
      <c r="N2118" s="27" t="s">
        <v>127</v>
      </c>
      <c r="O2118" s="27" t="s">
        <v>128</v>
      </c>
      <c r="P2118" s="27" t="s">
        <v>129</v>
      </c>
      <c r="Q2118" s="29" t="n">
        <v>3408.4</v>
      </c>
      <c r="R2118" s="27" t="s">
        <v>130</v>
      </c>
      <c r="S2118" s="27" t="s">
        <v>178</v>
      </c>
      <c r="T2118" s="27" t="n">
        <v>4</v>
      </c>
    </row>
    <row r="2119" customFormat="false" ht="15" hidden="false" customHeight="false" outlineLevel="0" collapsed="false">
      <c r="A2119" s="30" t="s">
        <v>3833</v>
      </c>
      <c r="B2119" s="30" t="s">
        <v>2816</v>
      </c>
      <c r="C2119" s="30"/>
      <c r="D2119" s="30" t="s">
        <v>121</v>
      </c>
      <c r="E2119" s="31" t="n">
        <v>45620</v>
      </c>
      <c r="F2119" s="30" t="s">
        <v>1449</v>
      </c>
      <c r="G2119" s="31" t="n">
        <v>45621</v>
      </c>
      <c r="H2119" s="30" t="s">
        <v>123</v>
      </c>
      <c r="I2119" s="30" t="s">
        <v>304</v>
      </c>
      <c r="J2119" s="30" t="s">
        <v>305</v>
      </c>
      <c r="K2119" s="30" t="s">
        <v>156</v>
      </c>
      <c r="L2119" s="30" t="n">
        <v>71</v>
      </c>
      <c r="M2119" s="30" t="n">
        <v>81</v>
      </c>
      <c r="N2119" s="30" t="s">
        <v>127</v>
      </c>
      <c r="O2119" s="30" t="s">
        <v>139</v>
      </c>
      <c r="P2119" s="30" t="s">
        <v>129</v>
      </c>
      <c r="Q2119" s="32" t="n">
        <v>3636.33</v>
      </c>
      <c r="R2119" s="30" t="s">
        <v>130</v>
      </c>
      <c r="S2119" s="30" t="s">
        <v>131</v>
      </c>
      <c r="T2119" s="30" t="n">
        <v>3</v>
      </c>
    </row>
    <row r="2120" customFormat="false" ht="15" hidden="false" customHeight="false" outlineLevel="0" collapsed="false">
      <c r="A2120" s="27" t="s">
        <v>3834</v>
      </c>
      <c r="B2120" s="27" t="s">
        <v>3835</v>
      </c>
      <c r="C2120" s="27" t="n">
        <v>20</v>
      </c>
      <c r="D2120" s="27" t="s">
        <v>181</v>
      </c>
      <c r="E2120" s="28" t="n">
        <v>45656</v>
      </c>
      <c r="F2120" s="27" t="s">
        <v>689</v>
      </c>
      <c r="G2120" s="28" t="n">
        <v>45656</v>
      </c>
      <c r="H2120" s="27" t="s">
        <v>168</v>
      </c>
      <c r="I2120" s="27" t="s">
        <v>366</v>
      </c>
      <c r="J2120" s="27" t="s">
        <v>170</v>
      </c>
      <c r="K2120" s="27" t="s">
        <v>138</v>
      </c>
      <c r="L2120" s="27" t="n">
        <v>54</v>
      </c>
      <c r="M2120" s="27" t="n">
        <v>17</v>
      </c>
      <c r="N2120" s="27" t="s">
        <v>127</v>
      </c>
      <c r="O2120" s="27" t="s">
        <v>149</v>
      </c>
      <c r="P2120" s="27" t="s">
        <v>140</v>
      </c>
      <c r="Q2120" s="29" t="n">
        <v>2041.27</v>
      </c>
      <c r="R2120" s="27" t="s">
        <v>130</v>
      </c>
      <c r="S2120" s="27" t="s">
        <v>131</v>
      </c>
      <c r="T2120" s="27" t="n">
        <v>3</v>
      </c>
    </row>
    <row r="2121" customFormat="false" ht="15" hidden="false" customHeight="false" outlineLevel="0" collapsed="false">
      <c r="A2121" s="30" t="s">
        <v>3836</v>
      </c>
      <c r="B2121" s="30" t="s">
        <v>1471</v>
      </c>
      <c r="C2121" s="30" t="n">
        <v>25</v>
      </c>
      <c r="D2121" s="30" t="s">
        <v>121</v>
      </c>
      <c r="E2121" s="31" t="n">
        <v>45372</v>
      </c>
      <c r="F2121" s="30" t="s">
        <v>286</v>
      </c>
      <c r="G2121" s="31" t="n">
        <v>45380</v>
      </c>
      <c r="H2121" s="30" t="s">
        <v>217</v>
      </c>
      <c r="I2121" s="30" t="s">
        <v>282</v>
      </c>
      <c r="J2121" s="30" t="s">
        <v>283</v>
      </c>
      <c r="K2121" s="30" t="s">
        <v>202</v>
      </c>
      <c r="L2121" s="30" t="n">
        <v>20</v>
      </c>
      <c r="M2121" s="30" t="n">
        <v>137</v>
      </c>
      <c r="N2121" s="30" t="s">
        <v>186</v>
      </c>
      <c r="O2121" s="30" t="s">
        <v>149</v>
      </c>
      <c r="P2121" s="30" t="s">
        <v>150</v>
      </c>
      <c r="Q2121" s="32" t="n">
        <v>16741.68</v>
      </c>
      <c r="R2121" s="30" t="s">
        <v>172</v>
      </c>
      <c r="S2121" s="30" t="s">
        <v>402</v>
      </c>
      <c r="T2121" s="30" t="n">
        <v>5</v>
      </c>
    </row>
    <row r="2122" customFormat="false" ht="15" hidden="false" customHeight="false" outlineLevel="0" collapsed="false">
      <c r="A2122" s="27" t="s">
        <v>3837</v>
      </c>
      <c r="B2122" s="27" t="s">
        <v>3838</v>
      </c>
      <c r="C2122" s="27" t="n">
        <v>36</v>
      </c>
      <c r="D2122" s="27" t="s">
        <v>121</v>
      </c>
      <c r="E2122" s="28" t="n">
        <v>45496</v>
      </c>
      <c r="F2122" s="27" t="s">
        <v>1579</v>
      </c>
      <c r="G2122" s="28" t="n">
        <v>45496</v>
      </c>
      <c r="H2122" s="27" t="s">
        <v>135</v>
      </c>
      <c r="I2122" s="27" t="s">
        <v>251</v>
      </c>
      <c r="J2122" s="27" t="s">
        <v>201</v>
      </c>
      <c r="K2122" s="27" t="s">
        <v>156</v>
      </c>
      <c r="L2122" s="27" t="n">
        <v>59</v>
      </c>
      <c r="M2122" s="27" t="n">
        <v>59</v>
      </c>
      <c r="N2122" s="27" t="s">
        <v>127</v>
      </c>
      <c r="O2122" s="27" t="s">
        <v>139</v>
      </c>
      <c r="P2122" s="27" t="s">
        <v>187</v>
      </c>
      <c r="Q2122" s="29" t="n">
        <v>4571.15</v>
      </c>
      <c r="R2122" s="27" t="s">
        <v>268</v>
      </c>
      <c r="S2122" s="27" t="s">
        <v>164</v>
      </c>
      <c r="T2122" s="27" t="n">
        <v>4</v>
      </c>
    </row>
    <row r="2123" customFormat="false" ht="15" hidden="false" customHeight="false" outlineLevel="0" collapsed="false">
      <c r="A2123" s="30" t="s">
        <v>3839</v>
      </c>
      <c r="B2123" s="30" t="s">
        <v>3183</v>
      </c>
      <c r="C2123" s="30" t="n">
        <v>46</v>
      </c>
      <c r="D2123" s="30" t="s">
        <v>181</v>
      </c>
      <c r="E2123" s="31" t="n">
        <v>45634</v>
      </c>
      <c r="F2123" s="30" t="s">
        <v>378</v>
      </c>
      <c r="G2123" s="31" t="n">
        <v>45640</v>
      </c>
      <c r="H2123" s="30" t="s">
        <v>206</v>
      </c>
      <c r="I2123" s="30" t="s">
        <v>232</v>
      </c>
      <c r="J2123" s="30" t="s">
        <v>469</v>
      </c>
      <c r="K2123" s="30" t="s">
        <v>126</v>
      </c>
      <c r="L2123" s="30" t="n">
        <v>41</v>
      </c>
      <c r="M2123" s="30" t="n">
        <v>100</v>
      </c>
      <c r="N2123" s="30" t="s">
        <v>186</v>
      </c>
      <c r="O2123" s="30" t="s">
        <v>128</v>
      </c>
      <c r="P2123" s="30" t="s">
        <v>150</v>
      </c>
      <c r="Q2123" s="32" t="n">
        <v>7296.4</v>
      </c>
      <c r="R2123" s="30" t="s">
        <v>268</v>
      </c>
      <c r="S2123" s="30" t="s">
        <v>335</v>
      </c>
      <c r="T2123" s="30" t="n">
        <v>2</v>
      </c>
    </row>
    <row r="2124" customFormat="false" ht="15" hidden="false" customHeight="false" outlineLevel="0" collapsed="false">
      <c r="A2124" s="27" t="s">
        <v>3840</v>
      </c>
      <c r="B2124" s="27" t="s">
        <v>686</v>
      </c>
      <c r="C2124" s="27" t="n">
        <v>50</v>
      </c>
      <c r="D2124" s="27" t="s">
        <v>144</v>
      </c>
      <c r="E2124" s="28" t="n">
        <v>45543</v>
      </c>
      <c r="F2124" s="27" t="s">
        <v>1308</v>
      </c>
      <c r="G2124" s="28" t="n">
        <v>45544</v>
      </c>
      <c r="H2124" s="27" t="s">
        <v>135</v>
      </c>
      <c r="I2124" s="27" t="s">
        <v>136</v>
      </c>
      <c r="J2124" s="27" t="s">
        <v>201</v>
      </c>
      <c r="K2124" s="27" t="s">
        <v>138</v>
      </c>
      <c r="L2124" s="27" t="n">
        <v>81</v>
      </c>
      <c r="M2124" s="27" t="n">
        <v>29</v>
      </c>
      <c r="N2124" s="27" t="s">
        <v>127</v>
      </c>
      <c r="O2124" s="27" t="s">
        <v>128</v>
      </c>
      <c r="P2124" s="27" t="s">
        <v>129</v>
      </c>
      <c r="Q2124" s="29" t="n">
        <v>1375.56</v>
      </c>
      <c r="R2124" s="27" t="s">
        <v>130</v>
      </c>
      <c r="S2124" s="27" t="s">
        <v>157</v>
      </c>
      <c r="T2124" s="27" t="n">
        <v>3</v>
      </c>
    </row>
    <row r="2125" customFormat="false" ht="15" hidden="false" customHeight="false" outlineLevel="0" collapsed="false">
      <c r="A2125" s="30" t="s">
        <v>3841</v>
      </c>
      <c r="B2125" s="30" t="s">
        <v>1771</v>
      </c>
      <c r="C2125" s="30" t="n">
        <v>46</v>
      </c>
      <c r="D2125" s="30" t="s">
        <v>701</v>
      </c>
      <c r="E2125" s="31" t="n">
        <v>45350</v>
      </c>
      <c r="F2125" s="30" t="s">
        <v>308</v>
      </c>
      <c r="G2125" s="31" t="n">
        <v>45362</v>
      </c>
      <c r="H2125" s="30" t="s">
        <v>183</v>
      </c>
      <c r="I2125" s="30" t="s">
        <v>212</v>
      </c>
      <c r="J2125" s="30" t="s">
        <v>431</v>
      </c>
      <c r="K2125" s="30" t="s">
        <v>202</v>
      </c>
      <c r="L2125" s="30" t="n">
        <v>7</v>
      </c>
      <c r="M2125" s="30" t="n">
        <v>61</v>
      </c>
      <c r="N2125" s="30" t="s">
        <v>186</v>
      </c>
      <c r="O2125" s="30" t="s">
        <v>171</v>
      </c>
      <c r="P2125" s="30" t="s">
        <v>187</v>
      </c>
      <c r="Q2125" s="32" t="n">
        <v>17286.25</v>
      </c>
      <c r="R2125" s="30" t="s">
        <v>172</v>
      </c>
      <c r="S2125" s="30" t="s">
        <v>141</v>
      </c>
      <c r="T2125" s="30" t="n">
        <v>1</v>
      </c>
    </row>
    <row r="2126" customFormat="false" ht="15" hidden="false" customHeight="false" outlineLevel="0" collapsed="false">
      <c r="A2126" s="27" t="s">
        <v>3842</v>
      </c>
      <c r="B2126" s="27" t="s">
        <v>3774</v>
      </c>
      <c r="C2126" s="27" t="n">
        <v>29</v>
      </c>
      <c r="D2126" s="27" t="s">
        <v>181</v>
      </c>
      <c r="E2126" s="28" t="n">
        <v>45503</v>
      </c>
      <c r="F2126" s="27" t="s">
        <v>1117</v>
      </c>
      <c r="G2126" s="28" t="n">
        <v>45503</v>
      </c>
      <c r="H2126" s="27" t="s">
        <v>135</v>
      </c>
      <c r="I2126" s="27" t="s">
        <v>278</v>
      </c>
      <c r="J2126" s="27" t="s">
        <v>137</v>
      </c>
      <c r="K2126" s="27" t="s">
        <v>156</v>
      </c>
      <c r="L2126" s="27" t="n">
        <v>52</v>
      </c>
      <c r="M2126" s="27" t="n">
        <v>50</v>
      </c>
      <c r="N2126" s="27" t="s">
        <v>127</v>
      </c>
      <c r="O2126" s="27" t="s">
        <v>139</v>
      </c>
      <c r="P2126" s="27" t="s">
        <v>129</v>
      </c>
      <c r="Q2126" s="29" t="n">
        <v>4556.45</v>
      </c>
      <c r="R2126" s="27" t="s">
        <v>172</v>
      </c>
      <c r="S2126" s="27" t="s">
        <v>197</v>
      </c>
      <c r="T2126" s="27" t="n">
        <v>5</v>
      </c>
    </row>
    <row r="2127" customFormat="false" ht="15" hidden="false" customHeight="false" outlineLevel="0" collapsed="false">
      <c r="A2127" s="30" t="s">
        <v>3843</v>
      </c>
      <c r="B2127" s="30" t="s">
        <v>1295</v>
      </c>
      <c r="C2127" s="30" t="n">
        <v>25</v>
      </c>
      <c r="D2127" s="30" t="s">
        <v>181</v>
      </c>
      <c r="E2127" s="31" t="n">
        <v>45414</v>
      </c>
      <c r="F2127" s="30" t="s">
        <v>2834</v>
      </c>
      <c r="G2127" s="31" t="n">
        <v>45428</v>
      </c>
      <c r="H2127" s="30" t="s">
        <v>217</v>
      </c>
      <c r="I2127" s="30" t="s">
        <v>392</v>
      </c>
      <c r="J2127" s="30" t="s">
        <v>483</v>
      </c>
      <c r="K2127" s="30" t="s">
        <v>202</v>
      </c>
      <c r="L2127" s="30" t="n">
        <v>2</v>
      </c>
      <c r="M2127" s="30" t="n">
        <v>229</v>
      </c>
      <c r="N2127" s="30" t="s">
        <v>186</v>
      </c>
      <c r="O2127" s="30" t="s">
        <v>139</v>
      </c>
      <c r="P2127" s="30" t="s">
        <v>150</v>
      </c>
      <c r="Q2127" s="32" t="n">
        <v>18328.95</v>
      </c>
      <c r="R2127" s="30" t="s">
        <v>172</v>
      </c>
      <c r="S2127" s="30" t="s">
        <v>164</v>
      </c>
      <c r="T2127" s="30" t="n">
        <v>4</v>
      </c>
    </row>
    <row r="2128" customFormat="false" ht="15" hidden="false" customHeight="false" outlineLevel="0" collapsed="false">
      <c r="A2128" s="27" t="s">
        <v>3844</v>
      </c>
      <c r="B2128" s="27" t="s">
        <v>673</v>
      </c>
      <c r="C2128" s="27" t="n">
        <v>2</v>
      </c>
      <c r="D2128" s="27" t="s">
        <v>121</v>
      </c>
      <c r="E2128" s="28" t="n">
        <v>45630</v>
      </c>
      <c r="F2128" s="27" t="s">
        <v>753</v>
      </c>
      <c r="G2128" s="28" t="n">
        <v>45632</v>
      </c>
      <c r="H2128" s="27" t="s">
        <v>217</v>
      </c>
      <c r="I2128" s="27" t="s">
        <v>392</v>
      </c>
      <c r="J2128" s="27" t="s">
        <v>388</v>
      </c>
      <c r="K2128" s="27" t="s">
        <v>156</v>
      </c>
      <c r="L2128" s="27" t="n">
        <v>44</v>
      </c>
      <c r="M2128" s="27" t="n">
        <v>86</v>
      </c>
      <c r="N2128" s="27" t="s">
        <v>127</v>
      </c>
      <c r="O2128" s="27" t="s">
        <v>171</v>
      </c>
      <c r="P2128" s="27" t="s">
        <v>187</v>
      </c>
      <c r="Q2128" s="29" t="n">
        <v>5063.3</v>
      </c>
      <c r="R2128" s="27" t="s">
        <v>172</v>
      </c>
      <c r="S2128" s="27" t="s">
        <v>151</v>
      </c>
      <c r="T2128" s="27" t="n">
        <v>3</v>
      </c>
    </row>
    <row r="2129" customFormat="false" ht="15" hidden="false" customHeight="false" outlineLevel="0" collapsed="false">
      <c r="A2129" s="30" t="s">
        <v>3845</v>
      </c>
      <c r="B2129" s="30" t="s">
        <v>1248</v>
      </c>
      <c r="C2129" s="30" t="n">
        <v>50</v>
      </c>
      <c r="D2129" s="30" t="s">
        <v>121</v>
      </c>
      <c r="E2129" s="31" t="n">
        <v>45433</v>
      </c>
      <c r="F2129" s="30" t="s">
        <v>211</v>
      </c>
      <c r="G2129" s="31" t="n">
        <v>45436</v>
      </c>
      <c r="H2129" s="30" t="s">
        <v>161</v>
      </c>
      <c r="I2129" s="30" t="s">
        <v>162</v>
      </c>
      <c r="J2129" s="30" t="s">
        <v>426</v>
      </c>
      <c r="K2129" s="30" t="s">
        <v>156</v>
      </c>
      <c r="L2129" s="30" t="n">
        <v>16</v>
      </c>
      <c r="M2129" s="30" t="n">
        <v>78</v>
      </c>
      <c r="N2129" s="30" t="s">
        <v>186</v>
      </c>
      <c r="O2129" s="30" t="s">
        <v>128</v>
      </c>
      <c r="P2129" s="30" t="s">
        <v>150</v>
      </c>
      <c r="Q2129" s="32" t="n">
        <v>3622.57</v>
      </c>
      <c r="R2129" s="30" t="s">
        <v>130</v>
      </c>
      <c r="S2129" s="30" t="s">
        <v>197</v>
      </c>
      <c r="T2129" s="30" t="n">
        <v>4</v>
      </c>
    </row>
    <row r="2130" customFormat="false" ht="15" hidden="false" customHeight="false" outlineLevel="0" collapsed="false">
      <c r="A2130" s="27" t="s">
        <v>3126</v>
      </c>
      <c r="B2130" s="27" t="s">
        <v>2356</v>
      </c>
      <c r="C2130" s="27" t="n">
        <v>60</v>
      </c>
      <c r="D2130" s="27" t="s">
        <v>121</v>
      </c>
      <c r="E2130" s="28" t="n">
        <v>45457</v>
      </c>
      <c r="F2130" s="27" t="s">
        <v>1921</v>
      </c>
      <c r="G2130" s="28" t="n">
        <v>45457</v>
      </c>
      <c r="H2130" s="27" t="s">
        <v>236</v>
      </c>
      <c r="I2130" s="27" t="s">
        <v>323</v>
      </c>
      <c r="J2130" s="27" t="s">
        <v>287</v>
      </c>
      <c r="K2130" s="27" t="s">
        <v>138</v>
      </c>
      <c r="L2130" s="27" t="n">
        <v>62</v>
      </c>
      <c r="M2130" s="27" t="n">
        <v>16</v>
      </c>
      <c r="N2130" s="27" t="s">
        <v>127</v>
      </c>
      <c r="O2130" s="27" t="s">
        <v>171</v>
      </c>
      <c r="P2130" s="27" t="s">
        <v>140</v>
      </c>
      <c r="Q2130" s="29" t="n">
        <v>1421.15</v>
      </c>
      <c r="R2130" s="27" t="s">
        <v>130</v>
      </c>
      <c r="S2130" s="27" t="s">
        <v>178</v>
      </c>
      <c r="T2130" s="27" t="n">
        <v>4</v>
      </c>
    </row>
    <row r="2131" customFormat="false" ht="15" hidden="false" customHeight="false" outlineLevel="0" collapsed="false">
      <c r="A2131" s="30" t="s">
        <v>3846</v>
      </c>
      <c r="B2131" s="30" t="s">
        <v>2703</v>
      </c>
      <c r="C2131" s="30" t="n">
        <v>44</v>
      </c>
      <c r="D2131" s="30" t="s">
        <v>121</v>
      </c>
      <c r="E2131" s="31" t="n">
        <v>45328</v>
      </c>
      <c r="F2131" s="30" t="s">
        <v>885</v>
      </c>
      <c r="G2131" s="31" t="n">
        <v>45329</v>
      </c>
      <c r="H2131" s="30" t="s">
        <v>146</v>
      </c>
      <c r="I2131" s="30" t="s">
        <v>147</v>
      </c>
      <c r="J2131" s="30" t="s">
        <v>177</v>
      </c>
      <c r="K2131" s="30" t="s">
        <v>138</v>
      </c>
      <c r="L2131" s="30" t="n">
        <v>77</v>
      </c>
      <c r="M2131" s="30" t="n">
        <v>32</v>
      </c>
      <c r="N2131" s="30" t="s">
        <v>127</v>
      </c>
      <c r="O2131" s="30" t="s">
        <v>171</v>
      </c>
      <c r="P2131" s="30" t="s">
        <v>150</v>
      </c>
      <c r="Q2131" s="32" t="n">
        <v>2493.77</v>
      </c>
      <c r="R2131" s="30" t="s">
        <v>130</v>
      </c>
      <c r="S2131" s="30" t="s">
        <v>335</v>
      </c>
      <c r="T2131" s="30" t="n">
        <v>4</v>
      </c>
    </row>
    <row r="2132" customFormat="false" ht="15" hidden="false" customHeight="false" outlineLevel="0" collapsed="false">
      <c r="A2132" s="27" t="s">
        <v>3847</v>
      </c>
      <c r="B2132" s="27" t="s">
        <v>3104</v>
      </c>
      <c r="C2132" s="27" t="n">
        <v>0</v>
      </c>
      <c r="D2132" s="27" t="s">
        <v>397</v>
      </c>
      <c r="E2132" s="28" t="n">
        <v>45570</v>
      </c>
      <c r="F2132" s="27" t="s">
        <v>1660</v>
      </c>
      <c r="G2132" s="28" t="n">
        <v>45570</v>
      </c>
      <c r="H2132" s="27" t="s">
        <v>123</v>
      </c>
      <c r="I2132" s="27" t="s">
        <v>304</v>
      </c>
      <c r="J2132" s="27" t="s">
        <v>508</v>
      </c>
      <c r="K2132" s="27" t="s">
        <v>156</v>
      </c>
      <c r="L2132" s="27" t="n">
        <v>54</v>
      </c>
      <c r="M2132" s="27" t="n">
        <v>43</v>
      </c>
      <c r="N2132" s="27" t="s">
        <v>127</v>
      </c>
      <c r="O2132" s="27" t="s">
        <v>128</v>
      </c>
      <c r="P2132" s="27" t="s">
        <v>129</v>
      </c>
      <c r="Q2132" s="29" t="n">
        <v>3684.47</v>
      </c>
      <c r="R2132" s="27" t="s">
        <v>172</v>
      </c>
      <c r="S2132" s="27" t="s">
        <v>141</v>
      </c>
      <c r="T2132" s="27" t="n">
        <v>2</v>
      </c>
    </row>
    <row r="2133" customFormat="false" ht="15" hidden="false" customHeight="false" outlineLevel="0" collapsed="false">
      <c r="A2133" s="30" t="s">
        <v>3848</v>
      </c>
      <c r="B2133" s="30" t="s">
        <v>839</v>
      </c>
      <c r="C2133" s="30" t="n">
        <v>67</v>
      </c>
      <c r="D2133" s="30" t="s">
        <v>121</v>
      </c>
      <c r="E2133" s="31" t="n">
        <v>45337</v>
      </c>
      <c r="F2133" s="30" t="s">
        <v>662</v>
      </c>
      <c r="G2133" s="31" t="n">
        <v>45337</v>
      </c>
      <c r="H2133" s="30" t="s">
        <v>168</v>
      </c>
      <c r="I2133" s="30" t="s">
        <v>169</v>
      </c>
      <c r="J2133" s="30" t="s">
        <v>441</v>
      </c>
      <c r="K2133" s="30" t="s">
        <v>138</v>
      </c>
      <c r="L2133" s="30" t="n">
        <v>55</v>
      </c>
      <c r="M2133" s="30" t="n">
        <v>34</v>
      </c>
      <c r="N2133" s="30" t="s">
        <v>127</v>
      </c>
      <c r="O2133" s="30" t="s">
        <v>149</v>
      </c>
      <c r="P2133" s="30" t="s">
        <v>129</v>
      </c>
      <c r="Q2133" s="32" t="n">
        <v>1327.31</v>
      </c>
      <c r="R2133" s="30" t="s">
        <v>172</v>
      </c>
      <c r="S2133" s="30" t="s">
        <v>157</v>
      </c>
      <c r="T2133" s="30" t="n">
        <v>3</v>
      </c>
    </row>
    <row r="2134" customFormat="false" ht="15" hidden="false" customHeight="false" outlineLevel="0" collapsed="false">
      <c r="A2134" s="27" t="s">
        <v>3849</v>
      </c>
      <c r="B2134" s="27" t="s">
        <v>3850</v>
      </c>
      <c r="C2134" s="27" t="n">
        <v>46</v>
      </c>
      <c r="D2134" s="27" t="s">
        <v>181</v>
      </c>
      <c r="E2134" s="28" t="n">
        <v>45444</v>
      </c>
      <c r="F2134" s="27" t="s">
        <v>885</v>
      </c>
      <c r="G2134" s="28" t="n">
        <v>45445</v>
      </c>
      <c r="H2134" s="27" t="s">
        <v>236</v>
      </c>
      <c r="I2134" s="27" t="s">
        <v>323</v>
      </c>
      <c r="J2134" s="27" t="s">
        <v>287</v>
      </c>
      <c r="K2134" s="27" t="s">
        <v>156</v>
      </c>
      <c r="L2134" s="27" t="n">
        <v>43</v>
      </c>
      <c r="M2134" s="27" t="n">
        <v>86</v>
      </c>
      <c r="N2134" s="27" t="s">
        <v>186</v>
      </c>
      <c r="O2134" s="27" t="s">
        <v>139</v>
      </c>
      <c r="P2134" s="27" t="s">
        <v>150</v>
      </c>
      <c r="Q2134" s="29" t="n">
        <v>3695.66</v>
      </c>
      <c r="R2134" s="27" t="s">
        <v>130</v>
      </c>
      <c r="S2134" s="27" t="s">
        <v>197</v>
      </c>
      <c r="T2134" s="27" t="n">
        <v>4</v>
      </c>
    </row>
    <row r="2135" customFormat="false" ht="15" hidden="false" customHeight="false" outlineLevel="0" collapsed="false">
      <c r="A2135" s="30" t="s">
        <v>3851</v>
      </c>
      <c r="B2135" s="30" t="s">
        <v>3804</v>
      </c>
      <c r="C2135" s="30" t="n">
        <v>48</v>
      </c>
      <c r="D2135" s="30" t="s">
        <v>397</v>
      </c>
      <c r="E2135" s="31" t="n">
        <v>45656</v>
      </c>
      <c r="F2135" s="30" t="s">
        <v>226</v>
      </c>
      <c r="G2135" s="31" t="n">
        <v>45659</v>
      </c>
      <c r="H2135" s="30" t="s">
        <v>242</v>
      </c>
      <c r="I2135" s="30" t="s">
        <v>315</v>
      </c>
      <c r="J2135" s="30" t="s">
        <v>422</v>
      </c>
      <c r="K2135" s="30" t="s">
        <v>156</v>
      </c>
      <c r="L2135" s="30" t="n">
        <v>25</v>
      </c>
      <c r="M2135" s="30" t="n">
        <v>37</v>
      </c>
      <c r="N2135" s="30" t="s">
        <v>186</v>
      </c>
      <c r="O2135" s="30" t="s">
        <v>128</v>
      </c>
      <c r="P2135" s="30" t="s">
        <v>150</v>
      </c>
      <c r="Q2135" s="32" t="n">
        <v>2838.52</v>
      </c>
      <c r="R2135" s="30" t="s">
        <v>130</v>
      </c>
      <c r="S2135" s="30" t="s">
        <v>402</v>
      </c>
      <c r="T2135" s="30" t="n">
        <v>3</v>
      </c>
    </row>
    <row r="2136" customFormat="false" ht="15" hidden="false" customHeight="false" outlineLevel="0" collapsed="false">
      <c r="A2136" s="27" t="s">
        <v>3852</v>
      </c>
      <c r="B2136" s="27" t="s">
        <v>2661</v>
      </c>
      <c r="C2136" s="27" t="n">
        <v>75</v>
      </c>
      <c r="D2136" s="27" t="s">
        <v>121</v>
      </c>
      <c r="E2136" s="28" t="n">
        <v>45474</v>
      </c>
      <c r="F2136" s="27" t="s">
        <v>662</v>
      </c>
      <c r="G2136" s="28" t="n">
        <v>45478</v>
      </c>
      <c r="H2136" s="27" t="s">
        <v>236</v>
      </c>
      <c r="I2136" s="27" t="s">
        <v>237</v>
      </c>
      <c r="J2136" s="27" t="s">
        <v>455</v>
      </c>
      <c r="K2136" s="27" t="s">
        <v>126</v>
      </c>
      <c r="L2136" s="27" t="n">
        <v>36</v>
      </c>
      <c r="M2136" s="27" t="n">
        <v>73</v>
      </c>
      <c r="N2136" s="27" t="s">
        <v>186</v>
      </c>
      <c r="O2136" s="27" t="s">
        <v>171</v>
      </c>
      <c r="P2136" s="27" t="s">
        <v>187</v>
      </c>
      <c r="Q2136" s="29" t="n">
        <v>8589.61</v>
      </c>
      <c r="R2136" s="27" t="s">
        <v>172</v>
      </c>
      <c r="S2136" s="27" t="s">
        <v>335</v>
      </c>
      <c r="T2136" s="27" t="n">
        <v>3</v>
      </c>
    </row>
    <row r="2137" customFormat="false" ht="15" hidden="false" customHeight="false" outlineLevel="0" collapsed="false">
      <c r="A2137" s="30" t="s">
        <v>3853</v>
      </c>
      <c r="B2137" s="30" t="s">
        <v>3376</v>
      </c>
      <c r="C2137" s="30" t="n">
        <v>53</v>
      </c>
      <c r="D2137" s="30" t="s">
        <v>181</v>
      </c>
      <c r="E2137" s="31" t="n">
        <v>45317</v>
      </c>
      <c r="F2137" s="30" t="s">
        <v>890</v>
      </c>
      <c r="G2137" s="31" t="n">
        <v>45323</v>
      </c>
      <c r="H2137" s="30" t="s">
        <v>146</v>
      </c>
      <c r="I2137" s="30" t="s">
        <v>309</v>
      </c>
      <c r="J2137" s="30" t="s">
        <v>568</v>
      </c>
      <c r="K2137" s="30" t="s">
        <v>126</v>
      </c>
      <c r="L2137" s="30" t="n">
        <v>23</v>
      </c>
      <c r="M2137" s="30" t="n">
        <v>113</v>
      </c>
      <c r="N2137" s="30" t="s">
        <v>186</v>
      </c>
      <c r="O2137" s="30" t="s">
        <v>128</v>
      </c>
      <c r="P2137" s="30" t="s">
        <v>140</v>
      </c>
      <c r="Q2137" s="32" t="n">
        <v>8959.91</v>
      </c>
      <c r="R2137" s="30" t="s">
        <v>172</v>
      </c>
      <c r="S2137" s="30" t="s">
        <v>141</v>
      </c>
      <c r="T2137" s="30" t="n">
        <v>4</v>
      </c>
    </row>
    <row r="2138" customFormat="false" ht="15" hidden="false" customHeight="false" outlineLevel="0" collapsed="false">
      <c r="A2138" s="27" t="s">
        <v>3854</v>
      </c>
      <c r="B2138" s="27" t="s">
        <v>1974</v>
      </c>
      <c r="C2138" s="27" t="n">
        <v>95</v>
      </c>
      <c r="D2138" s="27" t="s">
        <v>181</v>
      </c>
      <c r="E2138" s="28" t="n">
        <v>45385</v>
      </c>
      <c r="F2138" s="27" t="s">
        <v>2159</v>
      </c>
      <c r="G2138" s="28" t="n">
        <v>45387</v>
      </c>
      <c r="H2138" s="27" t="s">
        <v>161</v>
      </c>
      <c r="I2138" s="27" t="s">
        <v>162</v>
      </c>
      <c r="J2138" s="27" t="s">
        <v>163</v>
      </c>
      <c r="K2138" s="27" t="s">
        <v>202</v>
      </c>
      <c r="L2138" s="27" t="n">
        <v>0</v>
      </c>
      <c r="M2138" s="27" t="n">
        <v>222</v>
      </c>
      <c r="N2138" s="27" t="s">
        <v>186</v>
      </c>
      <c r="O2138" s="27" t="s">
        <v>171</v>
      </c>
      <c r="P2138" s="27" t="s">
        <v>150</v>
      </c>
      <c r="Q2138" s="29" t="n">
        <v>18095.72</v>
      </c>
      <c r="R2138" s="27" t="s">
        <v>462</v>
      </c>
      <c r="S2138" s="27" t="s">
        <v>131</v>
      </c>
      <c r="T2138" s="27" t="n">
        <v>3</v>
      </c>
    </row>
    <row r="2139" customFormat="false" ht="15" hidden="false" customHeight="false" outlineLevel="0" collapsed="false">
      <c r="A2139" s="30" t="s">
        <v>3855</v>
      </c>
      <c r="B2139" s="30" t="s">
        <v>610</v>
      </c>
      <c r="C2139" s="30" t="n">
        <v>53</v>
      </c>
      <c r="D2139" s="30" t="s">
        <v>181</v>
      </c>
      <c r="E2139" s="31" t="n">
        <v>45547</v>
      </c>
      <c r="F2139" s="30" t="s">
        <v>160</v>
      </c>
      <c r="G2139" s="31" t="n">
        <v>45550</v>
      </c>
      <c r="H2139" s="30" t="s">
        <v>206</v>
      </c>
      <c r="I2139" s="30" t="s">
        <v>207</v>
      </c>
      <c r="J2139" s="30" t="s">
        <v>208</v>
      </c>
      <c r="K2139" s="30" t="s">
        <v>156</v>
      </c>
      <c r="L2139" s="30" t="n">
        <v>70</v>
      </c>
      <c r="M2139" s="30" t="n">
        <v>83</v>
      </c>
      <c r="N2139" s="30" t="s">
        <v>127</v>
      </c>
      <c r="O2139" s="30" t="s">
        <v>171</v>
      </c>
      <c r="P2139" s="30" t="s">
        <v>140</v>
      </c>
      <c r="Q2139" s="32" t="n">
        <v>4013.7</v>
      </c>
      <c r="R2139" s="30" t="s">
        <v>130</v>
      </c>
      <c r="S2139" s="30" t="s">
        <v>151</v>
      </c>
      <c r="T2139" s="30" t="n">
        <v>3</v>
      </c>
    </row>
    <row r="2140" customFormat="false" ht="15" hidden="false" customHeight="false" outlineLevel="0" collapsed="false">
      <c r="A2140" s="27" t="s">
        <v>3856</v>
      </c>
      <c r="B2140" s="27" t="s">
        <v>1704</v>
      </c>
      <c r="C2140" s="27" t="n">
        <v>75</v>
      </c>
      <c r="D2140" s="27" t="s">
        <v>121</v>
      </c>
      <c r="E2140" s="28" t="n">
        <v>45648</v>
      </c>
      <c r="F2140" s="27" t="s">
        <v>2301</v>
      </c>
      <c r="G2140" s="28" t="n">
        <v>45651</v>
      </c>
      <c r="H2140" s="27" t="s">
        <v>123</v>
      </c>
      <c r="I2140" s="27" t="s">
        <v>304</v>
      </c>
      <c r="J2140" s="27" t="s">
        <v>418</v>
      </c>
      <c r="K2140" s="27" t="s">
        <v>126</v>
      </c>
      <c r="L2140" s="27" t="n">
        <v>23</v>
      </c>
      <c r="M2140" s="27" t="n">
        <v>82</v>
      </c>
      <c r="N2140" s="27" t="s">
        <v>127</v>
      </c>
      <c r="O2140" s="27" t="s">
        <v>139</v>
      </c>
      <c r="P2140" s="27" t="s">
        <v>140</v>
      </c>
      <c r="Q2140" s="29" t="n">
        <v>7169.16</v>
      </c>
      <c r="R2140" s="27" t="s">
        <v>172</v>
      </c>
      <c r="S2140" s="27" t="s">
        <v>192</v>
      </c>
      <c r="T2140" s="27" t="n">
        <v>3</v>
      </c>
    </row>
    <row r="2141" customFormat="false" ht="15" hidden="false" customHeight="false" outlineLevel="0" collapsed="false">
      <c r="A2141" s="30" t="s">
        <v>3857</v>
      </c>
      <c r="B2141" s="30" t="s">
        <v>1200</v>
      </c>
      <c r="C2141" s="30" t="n">
        <v>25</v>
      </c>
      <c r="D2141" s="30" t="s">
        <v>121</v>
      </c>
      <c r="E2141" s="31" t="n">
        <v>45383</v>
      </c>
      <c r="F2141" s="30" t="s">
        <v>435</v>
      </c>
      <c r="G2141" s="31" t="n">
        <v>45383</v>
      </c>
      <c r="H2141" s="30" t="s">
        <v>123</v>
      </c>
      <c r="I2141" s="30" t="s">
        <v>155</v>
      </c>
      <c r="J2141" s="30" t="s">
        <v>305</v>
      </c>
      <c r="K2141" s="30" t="s">
        <v>138</v>
      </c>
      <c r="L2141" s="30" t="n">
        <v>49</v>
      </c>
      <c r="M2141" s="30" t="n">
        <v>31</v>
      </c>
      <c r="N2141" s="30" t="s">
        <v>127</v>
      </c>
      <c r="O2141" s="30" t="s">
        <v>139</v>
      </c>
      <c r="P2141" s="30" t="s">
        <v>187</v>
      </c>
      <c r="Q2141" s="32" t="n">
        <v>2248.17</v>
      </c>
      <c r="R2141" s="30" t="s">
        <v>130</v>
      </c>
      <c r="S2141" s="30" t="s">
        <v>335</v>
      </c>
      <c r="T2141" s="30" t="n">
        <v>3</v>
      </c>
    </row>
    <row r="2142" customFormat="false" ht="15" hidden="false" customHeight="false" outlineLevel="0" collapsed="false">
      <c r="A2142" s="27" t="s">
        <v>3858</v>
      </c>
      <c r="B2142" s="27" t="s">
        <v>1224</v>
      </c>
      <c r="C2142" s="27" t="n">
        <v>76</v>
      </c>
      <c r="D2142" s="27" t="s">
        <v>181</v>
      </c>
      <c r="E2142" s="28" t="n">
        <v>45467</v>
      </c>
      <c r="F2142" s="27" t="s">
        <v>1745</v>
      </c>
      <c r="G2142" s="28" t="n">
        <v>45467</v>
      </c>
      <c r="H2142" s="27" t="s">
        <v>135</v>
      </c>
      <c r="I2142" s="27" t="s">
        <v>251</v>
      </c>
      <c r="J2142" s="27" t="s">
        <v>201</v>
      </c>
      <c r="K2142" s="27" t="s">
        <v>138</v>
      </c>
      <c r="L2142" s="27" t="n">
        <v>41</v>
      </c>
      <c r="M2142" s="27" t="n">
        <v>35</v>
      </c>
      <c r="N2142" s="27" t="s">
        <v>186</v>
      </c>
      <c r="O2142" s="27" t="s">
        <v>149</v>
      </c>
      <c r="P2142" s="27" t="s">
        <v>187</v>
      </c>
      <c r="Q2142" s="29" t="n">
        <v>1046.76</v>
      </c>
      <c r="R2142" s="27" t="s">
        <v>130</v>
      </c>
      <c r="S2142" s="27" t="s">
        <v>157</v>
      </c>
      <c r="T2142" s="27" t="n">
        <v>4</v>
      </c>
    </row>
    <row r="2143" customFormat="false" ht="15" hidden="false" customHeight="false" outlineLevel="0" collapsed="false">
      <c r="A2143" s="30" t="s">
        <v>3859</v>
      </c>
      <c r="B2143" s="30" t="s">
        <v>3860</v>
      </c>
      <c r="C2143" s="30" t="n">
        <v>36</v>
      </c>
      <c r="D2143" s="30" t="s">
        <v>121</v>
      </c>
      <c r="E2143" s="31" t="n">
        <v>45467</v>
      </c>
      <c r="F2143" s="30" t="s">
        <v>2118</v>
      </c>
      <c r="G2143" s="31" t="n">
        <v>45472</v>
      </c>
      <c r="H2143" s="30" t="s">
        <v>168</v>
      </c>
      <c r="I2143" s="30" t="s">
        <v>196</v>
      </c>
      <c r="J2143" s="30" t="s">
        <v>441</v>
      </c>
      <c r="K2143" s="30" t="s">
        <v>202</v>
      </c>
      <c r="L2143" s="30" t="n">
        <v>1</v>
      </c>
      <c r="M2143" s="30" t="n">
        <v>86</v>
      </c>
      <c r="N2143" s="30" t="s">
        <v>186</v>
      </c>
      <c r="O2143" s="30" t="s">
        <v>149</v>
      </c>
      <c r="P2143" s="30" t="s">
        <v>129</v>
      </c>
      <c r="Q2143" s="32" t="n">
        <v>17626.8</v>
      </c>
      <c r="R2143" s="30" t="s">
        <v>172</v>
      </c>
      <c r="S2143" s="30" t="s">
        <v>164</v>
      </c>
      <c r="T2143" s="30" t="n">
        <v>4</v>
      </c>
    </row>
    <row r="2144" customFormat="false" ht="15" hidden="false" customHeight="false" outlineLevel="0" collapsed="false">
      <c r="A2144" s="27" t="s">
        <v>3861</v>
      </c>
      <c r="B2144" s="27" t="s">
        <v>240</v>
      </c>
      <c r="C2144" s="27" t="n">
        <v>40</v>
      </c>
      <c r="D2144" s="27" t="s">
        <v>121</v>
      </c>
      <c r="E2144" s="28" t="n">
        <v>45303</v>
      </c>
      <c r="F2144" s="27" t="s">
        <v>948</v>
      </c>
      <c r="G2144" s="28" t="n">
        <v>45306</v>
      </c>
      <c r="H2144" s="27" t="s">
        <v>146</v>
      </c>
      <c r="I2144" s="27" t="s">
        <v>176</v>
      </c>
      <c r="J2144" s="27" t="s">
        <v>148</v>
      </c>
      <c r="K2144" s="27" t="s">
        <v>156</v>
      </c>
      <c r="L2144" s="27" t="n">
        <v>44</v>
      </c>
      <c r="M2144" s="27" t="n">
        <v>60</v>
      </c>
      <c r="N2144" s="27" t="s">
        <v>127</v>
      </c>
      <c r="O2144" s="27" t="s">
        <v>139</v>
      </c>
      <c r="P2144" s="27" t="s">
        <v>129</v>
      </c>
      <c r="Q2144" s="29" t="n">
        <v>3371.9</v>
      </c>
      <c r="R2144" s="27" t="s">
        <v>130</v>
      </c>
      <c r="S2144" s="27" t="s">
        <v>192</v>
      </c>
      <c r="T2144" s="27" t="n">
        <v>4</v>
      </c>
    </row>
    <row r="2145" customFormat="false" ht="15" hidden="false" customHeight="false" outlineLevel="0" collapsed="false">
      <c r="A2145" s="30" t="s">
        <v>3862</v>
      </c>
      <c r="B2145" s="30" t="s">
        <v>3863</v>
      </c>
      <c r="C2145" s="30" t="n">
        <v>37</v>
      </c>
      <c r="D2145" s="30" t="s">
        <v>181</v>
      </c>
      <c r="E2145" s="31" t="n">
        <v>45445</v>
      </c>
      <c r="F2145" s="30" t="s">
        <v>1155</v>
      </c>
      <c r="G2145" s="31" t="n">
        <v>45445</v>
      </c>
      <c r="H2145" s="30" t="s">
        <v>168</v>
      </c>
      <c r="I2145" s="30" t="s">
        <v>169</v>
      </c>
      <c r="J2145" s="30" t="s">
        <v>191</v>
      </c>
      <c r="K2145" s="30" t="s">
        <v>138</v>
      </c>
      <c r="L2145" s="30" t="n">
        <v>68</v>
      </c>
      <c r="M2145" s="30" t="n">
        <v>27</v>
      </c>
      <c r="N2145" s="30" t="s">
        <v>127</v>
      </c>
      <c r="O2145" s="30" t="s">
        <v>128</v>
      </c>
      <c r="P2145" s="30" t="s">
        <v>150</v>
      </c>
      <c r="Q2145" s="32" t="n">
        <v>1639.74</v>
      </c>
      <c r="R2145" s="30" t="s">
        <v>130</v>
      </c>
      <c r="S2145" s="30" t="s">
        <v>131</v>
      </c>
      <c r="T2145" s="30" t="n">
        <v>3</v>
      </c>
    </row>
    <row r="2146" customFormat="false" ht="15" hidden="false" customHeight="false" outlineLevel="0" collapsed="false">
      <c r="A2146" s="27" t="s">
        <v>3864</v>
      </c>
      <c r="B2146" s="27" t="s">
        <v>318</v>
      </c>
      <c r="C2146" s="27" t="n">
        <v>25</v>
      </c>
      <c r="D2146" s="27" t="s">
        <v>121</v>
      </c>
      <c r="E2146" s="28" t="n">
        <v>45554</v>
      </c>
      <c r="F2146" s="27" t="s">
        <v>303</v>
      </c>
      <c r="G2146" s="28" t="n">
        <v>45558</v>
      </c>
      <c r="H2146" s="27" t="s">
        <v>123</v>
      </c>
      <c r="I2146" s="27" t="s">
        <v>155</v>
      </c>
      <c r="J2146" s="27" t="s">
        <v>508</v>
      </c>
      <c r="K2146" s="27" t="s">
        <v>126</v>
      </c>
      <c r="L2146" s="27" t="n">
        <v>43</v>
      </c>
      <c r="M2146" s="27" t="n">
        <v>99</v>
      </c>
      <c r="N2146" s="27" t="s">
        <v>186</v>
      </c>
      <c r="O2146" s="27" t="s">
        <v>139</v>
      </c>
      <c r="P2146" s="27" t="s">
        <v>150</v>
      </c>
      <c r="Q2146" s="29" t="n">
        <v>8212.74</v>
      </c>
      <c r="R2146" s="27" t="s">
        <v>130</v>
      </c>
      <c r="S2146" s="27" t="s">
        <v>141</v>
      </c>
      <c r="T2146" s="27" t="n">
        <v>4</v>
      </c>
    </row>
    <row r="2147" customFormat="false" ht="15" hidden="false" customHeight="false" outlineLevel="0" collapsed="false">
      <c r="A2147" s="30" t="s">
        <v>3865</v>
      </c>
      <c r="B2147" s="30" t="s">
        <v>542</v>
      </c>
      <c r="C2147" s="30" t="n">
        <v>19</v>
      </c>
      <c r="D2147" s="30" t="s">
        <v>181</v>
      </c>
      <c r="E2147" s="31" t="n">
        <v>45608</v>
      </c>
      <c r="F2147" s="30" t="s">
        <v>1401</v>
      </c>
      <c r="G2147" s="31" t="n">
        <v>45610</v>
      </c>
      <c r="H2147" s="30" t="s">
        <v>183</v>
      </c>
      <c r="I2147" s="30" t="s">
        <v>184</v>
      </c>
      <c r="J2147" s="30" t="s">
        <v>411</v>
      </c>
      <c r="K2147" s="30" t="s">
        <v>202</v>
      </c>
      <c r="L2147" s="30" t="n">
        <v>9</v>
      </c>
      <c r="M2147" s="30" t="n">
        <v>105</v>
      </c>
      <c r="N2147" s="30" t="s">
        <v>186</v>
      </c>
      <c r="O2147" s="30" t="s">
        <v>149</v>
      </c>
      <c r="P2147" s="30" t="s">
        <v>129</v>
      </c>
      <c r="Q2147" s="32" t="n">
        <v>16258.12</v>
      </c>
      <c r="R2147" s="30" t="s">
        <v>462</v>
      </c>
      <c r="S2147" s="30" t="s">
        <v>223</v>
      </c>
      <c r="T2147" s="30" t="n">
        <v>2</v>
      </c>
    </row>
    <row r="2148" customFormat="false" ht="15" hidden="false" customHeight="false" outlineLevel="0" collapsed="false">
      <c r="A2148" s="27" t="s">
        <v>3866</v>
      </c>
      <c r="B2148" s="27" t="s">
        <v>2084</v>
      </c>
      <c r="C2148" s="27" t="n">
        <v>23</v>
      </c>
      <c r="D2148" s="27" t="s">
        <v>121</v>
      </c>
      <c r="E2148" s="28" t="n">
        <v>45482</v>
      </c>
      <c r="F2148" s="27" t="s">
        <v>1238</v>
      </c>
      <c r="G2148" s="28" t="n">
        <v>45483</v>
      </c>
      <c r="H2148" s="27" t="s">
        <v>236</v>
      </c>
      <c r="I2148" s="27" t="s">
        <v>323</v>
      </c>
      <c r="J2148" s="27" t="s">
        <v>287</v>
      </c>
      <c r="K2148" s="27" t="s">
        <v>156</v>
      </c>
      <c r="L2148" s="27" t="n">
        <v>20</v>
      </c>
      <c r="M2148" s="27" t="n">
        <v>89</v>
      </c>
      <c r="N2148" s="27" t="s">
        <v>186</v>
      </c>
      <c r="O2148" s="27" t="s">
        <v>171</v>
      </c>
      <c r="P2148" s="27" t="s">
        <v>187</v>
      </c>
      <c r="Q2148" s="29" t="n">
        <v>3932.68</v>
      </c>
      <c r="R2148" s="27" t="s">
        <v>172</v>
      </c>
      <c r="S2148" s="27" t="s">
        <v>131</v>
      </c>
      <c r="T2148" s="27" t="n">
        <v>5</v>
      </c>
    </row>
    <row r="2149" customFormat="false" ht="15" hidden="false" customHeight="false" outlineLevel="0" collapsed="false">
      <c r="A2149" s="30" t="s">
        <v>3867</v>
      </c>
      <c r="B2149" s="30" t="s">
        <v>1284</v>
      </c>
      <c r="C2149" s="30" t="n">
        <v>22</v>
      </c>
      <c r="D2149" s="30" t="s">
        <v>121</v>
      </c>
      <c r="E2149" s="31" t="n">
        <v>45523</v>
      </c>
      <c r="F2149" s="30" t="s">
        <v>1182</v>
      </c>
      <c r="G2149" s="31" t="n">
        <v>45525</v>
      </c>
      <c r="H2149" s="30" t="s">
        <v>206</v>
      </c>
      <c r="I2149" s="30" t="s">
        <v>300</v>
      </c>
      <c r="J2149" s="30" t="s">
        <v>469</v>
      </c>
      <c r="K2149" s="30" t="s">
        <v>126</v>
      </c>
      <c r="L2149" s="30" t="n">
        <v>29</v>
      </c>
      <c r="M2149" s="30" t="n">
        <v>129</v>
      </c>
      <c r="N2149" s="30" t="s">
        <v>186</v>
      </c>
      <c r="O2149" s="30" t="s">
        <v>139</v>
      </c>
      <c r="P2149" s="30" t="s">
        <v>150</v>
      </c>
      <c r="Q2149" s="32" t="n">
        <v>8772.9</v>
      </c>
      <c r="R2149" s="30" t="s">
        <v>130</v>
      </c>
      <c r="S2149" s="30" t="s">
        <v>223</v>
      </c>
      <c r="T2149" s="30" t="n">
        <v>4</v>
      </c>
    </row>
    <row r="2150" customFormat="false" ht="15" hidden="false" customHeight="false" outlineLevel="0" collapsed="false">
      <c r="A2150" s="27" t="s">
        <v>3868</v>
      </c>
      <c r="B2150" s="27" t="s">
        <v>2597</v>
      </c>
      <c r="C2150" s="27" t="n">
        <v>23</v>
      </c>
      <c r="D2150" s="27" t="s">
        <v>121</v>
      </c>
      <c r="E2150" s="28" t="n">
        <v>45354</v>
      </c>
      <c r="F2150" s="27" t="s">
        <v>614</v>
      </c>
      <c r="G2150" s="28" t="n">
        <v>45358</v>
      </c>
      <c r="H2150" s="27" t="s">
        <v>206</v>
      </c>
      <c r="I2150" s="27" t="s">
        <v>232</v>
      </c>
      <c r="J2150" s="27" t="s">
        <v>469</v>
      </c>
      <c r="K2150" s="27" t="s">
        <v>126</v>
      </c>
      <c r="L2150" s="27" t="n">
        <v>35</v>
      </c>
      <c r="M2150" s="27" t="n">
        <v>130</v>
      </c>
      <c r="N2150" s="27" t="s">
        <v>186</v>
      </c>
      <c r="O2150" s="27" t="s">
        <v>128</v>
      </c>
      <c r="P2150" s="27" t="s">
        <v>129</v>
      </c>
      <c r="Q2150" s="29" t="n">
        <v>8086.1</v>
      </c>
      <c r="R2150" s="27" t="s">
        <v>462</v>
      </c>
      <c r="S2150" s="27" t="s">
        <v>969</v>
      </c>
      <c r="T2150" s="27" t="n">
        <v>3</v>
      </c>
    </row>
    <row r="2151" customFormat="false" ht="15" hidden="false" customHeight="false" outlineLevel="0" collapsed="false">
      <c r="A2151" s="30" t="s">
        <v>3869</v>
      </c>
      <c r="B2151" s="30" t="s">
        <v>440</v>
      </c>
      <c r="C2151" s="30" t="n">
        <v>56</v>
      </c>
      <c r="D2151" s="30" t="s">
        <v>181</v>
      </c>
      <c r="E2151" s="31" t="n">
        <v>45617</v>
      </c>
      <c r="F2151" s="30" t="s">
        <v>1260</v>
      </c>
      <c r="G2151" s="31" t="n">
        <v>45619</v>
      </c>
      <c r="H2151" s="30" t="s">
        <v>206</v>
      </c>
      <c r="I2151" s="30" t="s">
        <v>300</v>
      </c>
      <c r="J2151" s="30" t="s">
        <v>469</v>
      </c>
      <c r="K2151" s="30" t="s">
        <v>156</v>
      </c>
      <c r="L2151" s="30" t="n">
        <v>73</v>
      </c>
      <c r="M2151" s="30" t="n">
        <v>61</v>
      </c>
      <c r="N2151" s="30" t="s">
        <v>186</v>
      </c>
      <c r="O2151" s="30" t="s">
        <v>128</v>
      </c>
      <c r="P2151" s="30" t="s">
        <v>140</v>
      </c>
      <c r="Q2151" s="32" t="n">
        <v>4127.55</v>
      </c>
      <c r="R2151" s="30" t="s">
        <v>130</v>
      </c>
      <c r="S2151" s="30" t="s">
        <v>131</v>
      </c>
      <c r="T2151" s="30" t="n">
        <v>4</v>
      </c>
    </row>
    <row r="2152" customFormat="false" ht="15" hidden="false" customHeight="false" outlineLevel="0" collapsed="false">
      <c r="A2152" s="27" t="s">
        <v>3870</v>
      </c>
      <c r="B2152" s="27" t="s">
        <v>1344</v>
      </c>
      <c r="C2152" s="27" t="n">
        <v>74</v>
      </c>
      <c r="D2152" s="27" t="s">
        <v>181</v>
      </c>
      <c r="E2152" s="28" t="n">
        <v>45498</v>
      </c>
      <c r="F2152" s="27" t="s">
        <v>1907</v>
      </c>
      <c r="G2152" s="28" t="n">
        <v>45499</v>
      </c>
      <c r="H2152" s="27" t="s">
        <v>161</v>
      </c>
      <c r="I2152" s="27" t="s">
        <v>320</v>
      </c>
      <c r="J2152" s="27" t="s">
        <v>163</v>
      </c>
      <c r="K2152" s="27" t="s">
        <v>138</v>
      </c>
      <c r="L2152" s="27" t="n">
        <v>61</v>
      </c>
      <c r="M2152" s="27" t="n">
        <v>27</v>
      </c>
      <c r="N2152" s="27" t="s">
        <v>127</v>
      </c>
      <c r="O2152" s="27" t="s">
        <v>139</v>
      </c>
      <c r="P2152" s="27" t="s">
        <v>129</v>
      </c>
      <c r="Q2152" s="29" t="n">
        <v>2203.41</v>
      </c>
      <c r="R2152" s="27" t="s">
        <v>130</v>
      </c>
      <c r="S2152" s="27" t="s">
        <v>178</v>
      </c>
      <c r="T2152" s="27" t="n">
        <v>5</v>
      </c>
    </row>
    <row r="2153" customFormat="false" ht="15" hidden="false" customHeight="false" outlineLevel="0" collapsed="false">
      <c r="A2153" s="30" t="s">
        <v>3871</v>
      </c>
      <c r="B2153" s="30" t="s">
        <v>1984</v>
      </c>
      <c r="C2153" s="30" t="n">
        <v>2</v>
      </c>
      <c r="D2153" s="30" t="s">
        <v>181</v>
      </c>
      <c r="E2153" s="31" t="n">
        <v>45339</v>
      </c>
      <c r="F2153" s="30" t="s">
        <v>479</v>
      </c>
      <c r="G2153" s="31" t="n">
        <v>45339</v>
      </c>
      <c r="H2153" s="30" t="s">
        <v>206</v>
      </c>
      <c r="I2153" s="30" t="s">
        <v>207</v>
      </c>
      <c r="J2153" s="30" t="s">
        <v>469</v>
      </c>
      <c r="K2153" s="30" t="s">
        <v>138</v>
      </c>
      <c r="L2153" s="30" t="n">
        <v>25</v>
      </c>
      <c r="M2153" s="30" t="n">
        <v>26</v>
      </c>
      <c r="N2153" s="30" t="s">
        <v>127</v>
      </c>
      <c r="O2153" s="30" t="s">
        <v>149</v>
      </c>
      <c r="P2153" s="30" t="s">
        <v>150</v>
      </c>
      <c r="Q2153" s="32" t="n">
        <v>824.98</v>
      </c>
      <c r="R2153" s="30" t="s">
        <v>268</v>
      </c>
      <c r="S2153" s="30" t="s">
        <v>141</v>
      </c>
      <c r="T2153" s="30" t="n">
        <v>3</v>
      </c>
    </row>
    <row r="2154" customFormat="false" ht="15" hidden="false" customHeight="false" outlineLevel="0" collapsed="false">
      <c r="A2154" s="27" t="s">
        <v>3872</v>
      </c>
      <c r="B2154" s="27" t="s">
        <v>3873</v>
      </c>
      <c r="C2154" s="27" t="n">
        <v>34</v>
      </c>
      <c r="D2154" s="27" t="s">
        <v>121</v>
      </c>
      <c r="E2154" s="28" t="n">
        <v>45410</v>
      </c>
      <c r="F2154" s="27" t="s">
        <v>331</v>
      </c>
      <c r="G2154" s="28" t="n">
        <v>45411</v>
      </c>
      <c r="H2154" s="27" t="s">
        <v>123</v>
      </c>
      <c r="I2154" s="27" t="s">
        <v>304</v>
      </c>
      <c r="J2154" s="27" t="s">
        <v>418</v>
      </c>
      <c r="K2154" s="27" t="s">
        <v>138</v>
      </c>
      <c r="L2154" s="27" t="n">
        <v>58</v>
      </c>
      <c r="M2154" s="27" t="n">
        <v>34</v>
      </c>
      <c r="N2154" s="27" t="s">
        <v>127</v>
      </c>
      <c r="O2154" s="27" t="s">
        <v>128</v>
      </c>
      <c r="P2154" s="27" t="s">
        <v>150</v>
      </c>
      <c r="Q2154" s="29" t="n">
        <v>1635.48</v>
      </c>
      <c r="R2154" s="27" t="s">
        <v>130</v>
      </c>
      <c r="S2154" s="27" t="s">
        <v>164</v>
      </c>
      <c r="T2154" s="27" t="n">
        <v>2</v>
      </c>
    </row>
    <row r="2155" customFormat="false" ht="15" hidden="false" customHeight="false" outlineLevel="0" collapsed="false">
      <c r="A2155" s="30" t="s">
        <v>3874</v>
      </c>
      <c r="B2155" s="30" t="s">
        <v>3875</v>
      </c>
      <c r="C2155" s="30" t="n">
        <v>34</v>
      </c>
      <c r="D2155" s="30" t="s">
        <v>121</v>
      </c>
      <c r="E2155" s="31" t="n">
        <v>45296</v>
      </c>
      <c r="F2155" s="30" t="s">
        <v>1263</v>
      </c>
      <c r="G2155" s="31" t="n">
        <v>45297</v>
      </c>
      <c r="H2155" s="30" t="s">
        <v>242</v>
      </c>
      <c r="I2155" s="30" t="s">
        <v>466</v>
      </c>
      <c r="J2155" s="30" t="s">
        <v>316</v>
      </c>
      <c r="K2155" s="30" t="s">
        <v>138</v>
      </c>
      <c r="L2155" s="30" t="n">
        <v>30</v>
      </c>
      <c r="M2155" s="30" t="n">
        <v>21</v>
      </c>
      <c r="N2155" s="30" t="s">
        <v>127</v>
      </c>
      <c r="O2155" s="30" t="s">
        <v>128</v>
      </c>
      <c r="P2155" s="30" t="s">
        <v>140</v>
      </c>
      <c r="Q2155" s="32" t="n">
        <v>631.73</v>
      </c>
      <c r="R2155" s="30" t="s">
        <v>130</v>
      </c>
      <c r="S2155" s="30" t="s">
        <v>151</v>
      </c>
      <c r="T2155" s="30" t="n">
        <v>3</v>
      </c>
    </row>
    <row r="2156" customFormat="false" ht="15" hidden="false" customHeight="false" outlineLevel="0" collapsed="false">
      <c r="A2156" s="27" t="s">
        <v>3876</v>
      </c>
      <c r="B2156" s="27" t="s">
        <v>280</v>
      </c>
      <c r="C2156" s="27" t="n">
        <v>25</v>
      </c>
      <c r="D2156" s="27" t="s">
        <v>181</v>
      </c>
      <c r="E2156" s="28" t="n">
        <v>45444</v>
      </c>
      <c r="F2156" s="27" t="s">
        <v>1401</v>
      </c>
      <c r="G2156" s="28" t="n">
        <v>45447</v>
      </c>
      <c r="H2156" s="27" t="s">
        <v>206</v>
      </c>
      <c r="I2156" s="27" t="s">
        <v>300</v>
      </c>
      <c r="J2156" s="27" t="s">
        <v>233</v>
      </c>
      <c r="K2156" s="27" t="s">
        <v>126</v>
      </c>
      <c r="L2156" s="27" t="n">
        <v>23</v>
      </c>
      <c r="M2156" s="27" t="n">
        <v>115</v>
      </c>
      <c r="N2156" s="27" t="s">
        <v>186</v>
      </c>
      <c r="O2156" s="27" t="s">
        <v>171</v>
      </c>
      <c r="P2156" s="27" t="s">
        <v>129</v>
      </c>
      <c r="Q2156" s="29" t="n">
        <v>8087.5</v>
      </c>
      <c r="R2156" s="27" t="s">
        <v>130</v>
      </c>
      <c r="S2156" s="27" t="s">
        <v>157</v>
      </c>
      <c r="T2156" s="27" t="n">
        <v>5</v>
      </c>
    </row>
    <row r="2157" customFormat="false" ht="15" hidden="false" customHeight="false" outlineLevel="0" collapsed="false">
      <c r="A2157" s="30" t="s">
        <v>3877</v>
      </c>
      <c r="B2157" s="30" t="s">
        <v>3878</v>
      </c>
      <c r="C2157" s="30" t="n">
        <v>54</v>
      </c>
      <c r="D2157" s="30" t="s">
        <v>121</v>
      </c>
      <c r="E2157" s="31" t="n">
        <v>45448</v>
      </c>
      <c r="F2157" s="30" t="s">
        <v>532</v>
      </c>
      <c r="G2157" s="31" t="n">
        <v>45451</v>
      </c>
      <c r="H2157" s="30" t="s">
        <v>183</v>
      </c>
      <c r="I2157" s="30" t="s">
        <v>212</v>
      </c>
      <c r="J2157" s="30" t="s">
        <v>431</v>
      </c>
      <c r="K2157" s="30" t="s">
        <v>126</v>
      </c>
      <c r="L2157" s="30" t="n">
        <v>9</v>
      </c>
      <c r="M2157" s="30" t="n">
        <v>72</v>
      </c>
      <c r="N2157" s="30" t="s">
        <v>186</v>
      </c>
      <c r="O2157" s="30" t="s">
        <v>128</v>
      </c>
      <c r="P2157" s="30" t="s">
        <v>129</v>
      </c>
      <c r="Q2157" s="32" t="n">
        <v>7222.79</v>
      </c>
      <c r="R2157" s="30" t="s">
        <v>268</v>
      </c>
      <c r="S2157" s="30" t="s">
        <v>157</v>
      </c>
      <c r="T2157" s="30" t="n">
        <v>4</v>
      </c>
    </row>
    <row r="2158" customFormat="false" ht="15" hidden="false" customHeight="false" outlineLevel="0" collapsed="false">
      <c r="A2158" s="27" t="s">
        <v>3879</v>
      </c>
      <c r="B2158" s="27" t="s">
        <v>534</v>
      </c>
      <c r="C2158" s="27" t="n">
        <v>49</v>
      </c>
      <c r="D2158" s="27" t="s">
        <v>181</v>
      </c>
      <c r="E2158" s="28" t="n">
        <v>45423</v>
      </c>
      <c r="F2158" s="27" t="s">
        <v>725</v>
      </c>
      <c r="G2158" s="28" t="n">
        <v>45424</v>
      </c>
      <c r="H2158" s="27" t="s">
        <v>168</v>
      </c>
      <c r="I2158" s="27" t="s">
        <v>169</v>
      </c>
      <c r="J2158" s="27" t="s">
        <v>371</v>
      </c>
      <c r="K2158" s="27" t="s">
        <v>138</v>
      </c>
      <c r="L2158" s="27" t="n">
        <v>31</v>
      </c>
      <c r="M2158" s="27" t="n">
        <v>34</v>
      </c>
      <c r="N2158" s="27" t="s">
        <v>127</v>
      </c>
      <c r="O2158" s="27" t="s">
        <v>128</v>
      </c>
      <c r="P2158" s="27" t="s">
        <v>187</v>
      </c>
      <c r="Q2158" s="29" t="n">
        <v>2750.62</v>
      </c>
      <c r="R2158" s="27" t="s">
        <v>130</v>
      </c>
      <c r="S2158" s="27" t="s">
        <v>223</v>
      </c>
      <c r="T2158" s="27" t="n">
        <v>4</v>
      </c>
    </row>
    <row r="2159" customFormat="false" ht="15" hidden="false" customHeight="false" outlineLevel="0" collapsed="false">
      <c r="A2159" s="30" t="s">
        <v>3880</v>
      </c>
      <c r="B2159" s="30" t="s">
        <v>1785</v>
      </c>
      <c r="C2159" s="30" t="n">
        <v>0</v>
      </c>
      <c r="D2159" s="30" t="s">
        <v>121</v>
      </c>
      <c r="E2159" s="31" t="n">
        <v>45363</v>
      </c>
      <c r="F2159" s="30" t="s">
        <v>759</v>
      </c>
      <c r="G2159" s="31" t="n">
        <v>45364</v>
      </c>
      <c r="H2159" s="30" t="s">
        <v>135</v>
      </c>
      <c r="I2159" s="30" t="s">
        <v>278</v>
      </c>
      <c r="J2159" s="30" t="s">
        <v>252</v>
      </c>
      <c r="K2159" s="30" t="s">
        <v>156</v>
      </c>
      <c r="L2159" s="30" t="n">
        <v>18</v>
      </c>
      <c r="M2159" s="30" t="n">
        <v>66</v>
      </c>
      <c r="N2159" s="30" t="s">
        <v>127</v>
      </c>
      <c r="O2159" s="30" t="s">
        <v>139</v>
      </c>
      <c r="P2159" s="30" t="s">
        <v>150</v>
      </c>
      <c r="Q2159" s="32" t="n">
        <v>4315.79</v>
      </c>
      <c r="R2159" s="30" t="s">
        <v>130</v>
      </c>
      <c r="S2159" s="30" t="s">
        <v>192</v>
      </c>
      <c r="T2159" s="30" t="n">
        <v>4</v>
      </c>
    </row>
    <row r="2160" customFormat="false" ht="15" hidden="false" customHeight="false" outlineLevel="0" collapsed="false">
      <c r="A2160" s="27" t="s">
        <v>3881</v>
      </c>
      <c r="B2160" s="27" t="s">
        <v>3882</v>
      </c>
      <c r="C2160" s="27" t="n">
        <v>41</v>
      </c>
      <c r="D2160" s="27" t="s">
        <v>181</v>
      </c>
      <c r="E2160" s="28" t="n">
        <v>45638</v>
      </c>
      <c r="F2160" s="27" t="s">
        <v>3007</v>
      </c>
      <c r="G2160" s="28" t="n">
        <v>45638</v>
      </c>
      <c r="H2160" s="27" t="s">
        <v>168</v>
      </c>
      <c r="I2160" s="27" t="s">
        <v>366</v>
      </c>
      <c r="J2160" s="27" t="s">
        <v>441</v>
      </c>
      <c r="K2160" s="27" t="s">
        <v>138</v>
      </c>
      <c r="L2160" s="27" t="n">
        <v>34</v>
      </c>
      <c r="M2160" s="27" t="n">
        <v>34</v>
      </c>
      <c r="N2160" s="27" t="s">
        <v>127</v>
      </c>
      <c r="O2160" s="27" t="s">
        <v>139</v>
      </c>
      <c r="P2160" s="27" t="s">
        <v>129</v>
      </c>
      <c r="Q2160" s="29" t="n">
        <v>1325.64</v>
      </c>
      <c r="R2160" s="27" t="s">
        <v>130</v>
      </c>
      <c r="S2160" s="27" t="s">
        <v>151</v>
      </c>
      <c r="T2160" s="27" t="n">
        <v>5</v>
      </c>
    </row>
    <row r="2161" customFormat="false" ht="15" hidden="false" customHeight="false" outlineLevel="0" collapsed="false">
      <c r="A2161" s="30" t="s">
        <v>3883</v>
      </c>
      <c r="B2161" s="30" t="s">
        <v>505</v>
      </c>
      <c r="C2161" s="30" t="n">
        <v>36</v>
      </c>
      <c r="D2161" s="30" t="s">
        <v>121</v>
      </c>
      <c r="E2161" s="31" t="n">
        <v>45518</v>
      </c>
      <c r="F2161" s="30" t="s">
        <v>698</v>
      </c>
      <c r="G2161" s="31" t="n">
        <v>45529</v>
      </c>
      <c r="H2161" s="30" t="s">
        <v>206</v>
      </c>
      <c r="I2161" s="30" t="s">
        <v>232</v>
      </c>
      <c r="J2161" s="30" t="s">
        <v>469</v>
      </c>
      <c r="K2161" s="30" t="s">
        <v>202</v>
      </c>
      <c r="L2161" s="30" t="n">
        <v>18</v>
      </c>
      <c r="M2161" s="30" t="n">
        <v>205</v>
      </c>
      <c r="N2161" s="30" t="s">
        <v>186</v>
      </c>
      <c r="O2161" s="30" t="s">
        <v>139</v>
      </c>
      <c r="P2161" s="30" t="s">
        <v>150</v>
      </c>
      <c r="Q2161" s="32" t="n">
        <v>17837.27</v>
      </c>
      <c r="R2161" s="30" t="s">
        <v>130</v>
      </c>
      <c r="S2161" s="30" t="s">
        <v>192</v>
      </c>
      <c r="T2161" s="30" t="n">
        <v>4</v>
      </c>
    </row>
    <row r="2162" customFormat="false" ht="15" hidden="false" customHeight="false" outlineLevel="0" collapsed="false">
      <c r="A2162" s="27" t="s">
        <v>3884</v>
      </c>
      <c r="B2162" s="27" t="s">
        <v>2268</v>
      </c>
      <c r="C2162" s="27" t="n">
        <v>42</v>
      </c>
      <c r="D2162" s="27" t="s">
        <v>181</v>
      </c>
      <c r="E2162" s="28" t="n">
        <v>45480</v>
      </c>
      <c r="F2162" s="27" t="s">
        <v>425</v>
      </c>
      <c r="G2162" s="28" t="n">
        <v>45481</v>
      </c>
      <c r="H2162" s="27" t="s">
        <v>242</v>
      </c>
      <c r="I2162" s="27" t="s">
        <v>466</v>
      </c>
      <c r="J2162" s="27" t="s">
        <v>401</v>
      </c>
      <c r="K2162" s="27" t="s">
        <v>138</v>
      </c>
      <c r="L2162" s="27" t="n">
        <v>32</v>
      </c>
      <c r="M2162" s="27" t="n">
        <v>30</v>
      </c>
      <c r="N2162" s="27" t="s">
        <v>127</v>
      </c>
      <c r="O2162" s="27" t="s">
        <v>139</v>
      </c>
      <c r="P2162" s="27" t="s">
        <v>140</v>
      </c>
      <c r="Q2162" s="29" t="n">
        <v>1278.98</v>
      </c>
      <c r="R2162" s="27" t="s">
        <v>130</v>
      </c>
      <c r="S2162" s="27" t="s">
        <v>192</v>
      </c>
      <c r="T2162" s="27" t="n">
        <v>5</v>
      </c>
    </row>
    <row r="2163" customFormat="false" ht="15" hidden="false" customHeight="false" outlineLevel="0" collapsed="false">
      <c r="A2163" s="30" t="s">
        <v>3885</v>
      </c>
      <c r="B2163" s="30" t="s">
        <v>3886</v>
      </c>
      <c r="C2163" s="30" t="n">
        <v>31</v>
      </c>
      <c r="D2163" s="30" t="s">
        <v>181</v>
      </c>
      <c r="E2163" s="31" t="n">
        <v>45543</v>
      </c>
      <c r="F2163" s="30" t="s">
        <v>167</v>
      </c>
      <c r="G2163" s="31" t="n">
        <v>45543</v>
      </c>
      <c r="H2163" s="30" t="s">
        <v>161</v>
      </c>
      <c r="I2163" s="30" t="s">
        <v>538</v>
      </c>
      <c r="J2163" s="30" t="s">
        <v>258</v>
      </c>
      <c r="K2163" s="30" t="s">
        <v>156</v>
      </c>
      <c r="L2163" s="30" t="n">
        <v>35</v>
      </c>
      <c r="M2163" s="30" t="n">
        <v>50</v>
      </c>
      <c r="N2163" s="30" t="s">
        <v>127</v>
      </c>
      <c r="O2163" s="30" t="s">
        <v>128</v>
      </c>
      <c r="P2163" s="30" t="s">
        <v>129</v>
      </c>
      <c r="Q2163" s="32" t="n">
        <v>4303.4</v>
      </c>
      <c r="R2163" s="30" t="s">
        <v>130</v>
      </c>
      <c r="S2163" s="30" t="s">
        <v>197</v>
      </c>
      <c r="T2163" s="30" t="n">
        <v>4</v>
      </c>
    </row>
    <row r="2164" customFormat="false" ht="15" hidden="false" customHeight="false" outlineLevel="0" collapsed="false">
      <c r="A2164" s="27" t="s">
        <v>3887</v>
      </c>
      <c r="B2164" s="27" t="s">
        <v>1454</v>
      </c>
      <c r="C2164" s="27" t="n">
        <v>30</v>
      </c>
      <c r="D2164" s="27" t="s">
        <v>121</v>
      </c>
      <c r="E2164" s="28" t="n">
        <v>45569</v>
      </c>
      <c r="F2164" s="27" t="s">
        <v>579</v>
      </c>
      <c r="G2164" s="28" t="n">
        <v>45575</v>
      </c>
      <c r="H2164" s="27" t="s">
        <v>168</v>
      </c>
      <c r="I2164" s="27" t="s">
        <v>196</v>
      </c>
      <c r="J2164" s="27" t="s">
        <v>367</v>
      </c>
      <c r="K2164" s="27" t="s">
        <v>126</v>
      </c>
      <c r="L2164" s="27" t="n">
        <v>38</v>
      </c>
      <c r="M2164" s="27" t="n">
        <v>109</v>
      </c>
      <c r="N2164" s="27" t="s">
        <v>186</v>
      </c>
      <c r="O2164" s="27" t="s">
        <v>149</v>
      </c>
      <c r="P2164" s="27" t="s">
        <v>129</v>
      </c>
      <c r="Q2164" s="29" t="n">
        <v>7242.37</v>
      </c>
      <c r="R2164" s="27" t="s">
        <v>172</v>
      </c>
      <c r="S2164" s="27" t="s">
        <v>192</v>
      </c>
      <c r="T2164" s="27" t="n">
        <v>3</v>
      </c>
    </row>
    <row r="2165" customFormat="false" ht="15" hidden="false" customHeight="false" outlineLevel="0" collapsed="false">
      <c r="A2165" s="30" t="s">
        <v>3888</v>
      </c>
      <c r="B2165" s="30" t="s">
        <v>3889</v>
      </c>
      <c r="C2165" s="30" t="n">
        <v>91</v>
      </c>
      <c r="D2165" s="30" t="s">
        <v>181</v>
      </c>
      <c r="E2165" s="31" t="n">
        <v>45331</v>
      </c>
      <c r="F2165" s="30" t="s">
        <v>1338</v>
      </c>
      <c r="G2165" s="31" t="n">
        <v>45332</v>
      </c>
      <c r="H2165" s="30" t="s">
        <v>236</v>
      </c>
      <c r="I2165" s="30" t="s">
        <v>266</v>
      </c>
      <c r="J2165" s="30" t="s">
        <v>238</v>
      </c>
      <c r="K2165" s="30" t="s">
        <v>138</v>
      </c>
      <c r="L2165" s="30" t="n">
        <v>46</v>
      </c>
      <c r="M2165" s="30" t="n">
        <v>27</v>
      </c>
      <c r="N2165" s="30" t="s">
        <v>127</v>
      </c>
      <c r="O2165" s="30" t="s">
        <v>139</v>
      </c>
      <c r="P2165" s="30" t="s">
        <v>150</v>
      </c>
      <c r="Q2165" s="32" t="n">
        <v>1022.11</v>
      </c>
      <c r="R2165" s="30" t="s">
        <v>172</v>
      </c>
      <c r="S2165" s="30" t="s">
        <v>335</v>
      </c>
      <c r="T2165" s="30" t="n">
        <v>3</v>
      </c>
    </row>
    <row r="2166" customFormat="false" ht="15" hidden="false" customHeight="false" outlineLevel="0" collapsed="false">
      <c r="A2166" s="27" t="s">
        <v>3890</v>
      </c>
      <c r="B2166" s="27" t="s">
        <v>3223</v>
      </c>
      <c r="C2166" s="27" t="n">
        <v>41</v>
      </c>
      <c r="D2166" s="27" t="s">
        <v>181</v>
      </c>
      <c r="E2166" s="28" t="n">
        <v>45585</v>
      </c>
      <c r="F2166" s="27" t="s">
        <v>378</v>
      </c>
      <c r="G2166" s="28" t="n">
        <v>45585</v>
      </c>
      <c r="H2166" s="27" t="s">
        <v>135</v>
      </c>
      <c r="I2166" s="27" t="s">
        <v>136</v>
      </c>
      <c r="J2166" s="27" t="s">
        <v>618</v>
      </c>
      <c r="K2166" s="27" t="s">
        <v>138</v>
      </c>
      <c r="L2166" s="27" t="n">
        <v>41</v>
      </c>
      <c r="M2166" s="27" t="n">
        <v>17</v>
      </c>
      <c r="N2166" s="27" t="s">
        <v>127</v>
      </c>
      <c r="O2166" s="27" t="s">
        <v>128</v>
      </c>
      <c r="P2166" s="27" t="s">
        <v>129</v>
      </c>
      <c r="Q2166" s="29" t="n">
        <v>1927.64</v>
      </c>
      <c r="R2166" s="27" t="s">
        <v>130</v>
      </c>
      <c r="S2166" s="27" t="s">
        <v>131</v>
      </c>
      <c r="T2166" s="27" t="n">
        <v>3</v>
      </c>
    </row>
    <row r="2167" customFormat="false" ht="15" hidden="false" customHeight="false" outlineLevel="0" collapsed="false">
      <c r="A2167" s="30" t="s">
        <v>3891</v>
      </c>
      <c r="B2167" s="30" t="s">
        <v>2471</v>
      </c>
      <c r="C2167" s="30" t="n">
        <v>56</v>
      </c>
      <c r="D2167" s="30" t="s">
        <v>181</v>
      </c>
      <c r="E2167" s="31" t="n">
        <v>45294</v>
      </c>
      <c r="F2167" s="30" t="s">
        <v>771</v>
      </c>
      <c r="G2167" s="31" t="n">
        <v>45299</v>
      </c>
      <c r="H2167" s="30" t="s">
        <v>168</v>
      </c>
      <c r="I2167" s="30" t="s">
        <v>366</v>
      </c>
      <c r="J2167" s="30" t="s">
        <v>170</v>
      </c>
      <c r="K2167" s="30" t="s">
        <v>126</v>
      </c>
      <c r="L2167" s="30" t="n">
        <v>5</v>
      </c>
      <c r="M2167" s="30" t="n">
        <v>64</v>
      </c>
      <c r="N2167" s="30" t="s">
        <v>127</v>
      </c>
      <c r="O2167" s="30" t="s">
        <v>128</v>
      </c>
      <c r="P2167" s="30" t="s">
        <v>129</v>
      </c>
      <c r="Q2167" s="32" t="n">
        <v>7245.16</v>
      </c>
      <c r="R2167" s="30" t="s">
        <v>130</v>
      </c>
      <c r="S2167" s="30" t="s">
        <v>192</v>
      </c>
      <c r="T2167" s="30" t="n">
        <v>3</v>
      </c>
    </row>
    <row r="2168" customFormat="false" ht="15" hidden="false" customHeight="false" outlineLevel="0" collapsed="false">
      <c r="A2168" s="27" t="s">
        <v>3892</v>
      </c>
      <c r="B2168" s="27" t="s">
        <v>971</v>
      </c>
      <c r="C2168" s="27" t="n">
        <v>62</v>
      </c>
      <c r="D2168" s="27" t="s">
        <v>181</v>
      </c>
      <c r="E2168" s="28" t="n">
        <v>45396</v>
      </c>
      <c r="F2168" s="27" t="s">
        <v>205</v>
      </c>
      <c r="G2168" s="28" t="n">
        <v>45400</v>
      </c>
      <c r="H2168" s="27" t="s">
        <v>206</v>
      </c>
      <c r="I2168" s="27" t="s">
        <v>207</v>
      </c>
      <c r="J2168" s="27" t="s">
        <v>208</v>
      </c>
      <c r="K2168" s="27" t="s">
        <v>126</v>
      </c>
      <c r="L2168" s="27" t="n">
        <v>15</v>
      </c>
      <c r="M2168" s="27" t="n">
        <v>105</v>
      </c>
      <c r="N2168" s="27" t="s">
        <v>186</v>
      </c>
      <c r="O2168" s="27" t="s">
        <v>128</v>
      </c>
      <c r="P2168" s="27" t="s">
        <v>187</v>
      </c>
      <c r="Q2168" s="29" t="n">
        <v>8141.06</v>
      </c>
      <c r="R2168" s="27" t="s">
        <v>172</v>
      </c>
      <c r="S2168" s="27" t="s">
        <v>141</v>
      </c>
      <c r="T2168" s="27" t="n">
        <v>4</v>
      </c>
    </row>
    <row r="2169" customFormat="false" ht="15" hidden="false" customHeight="false" outlineLevel="0" collapsed="false">
      <c r="A2169" s="30" t="s">
        <v>3893</v>
      </c>
      <c r="B2169" s="30" t="s">
        <v>977</v>
      </c>
      <c r="C2169" s="30" t="n">
        <v>0</v>
      </c>
      <c r="D2169" s="30" t="s">
        <v>181</v>
      </c>
      <c r="E2169" s="31" t="n">
        <v>45643</v>
      </c>
      <c r="F2169" s="30" t="s">
        <v>567</v>
      </c>
      <c r="G2169" s="31" t="n">
        <v>45646</v>
      </c>
      <c r="H2169" s="30" t="s">
        <v>135</v>
      </c>
      <c r="I2169" s="30" t="s">
        <v>278</v>
      </c>
      <c r="J2169" s="30" t="s">
        <v>618</v>
      </c>
      <c r="K2169" s="30" t="s">
        <v>156</v>
      </c>
      <c r="L2169" s="30" t="n">
        <v>18</v>
      </c>
      <c r="M2169" s="30" t="n">
        <v>86</v>
      </c>
      <c r="N2169" s="30" t="s">
        <v>127</v>
      </c>
      <c r="O2169" s="30" t="s">
        <v>128</v>
      </c>
      <c r="P2169" s="30" t="s">
        <v>150</v>
      </c>
      <c r="Q2169" s="32" t="n">
        <v>3697.2</v>
      </c>
      <c r="R2169" s="30" t="s">
        <v>130</v>
      </c>
      <c r="S2169" s="30" t="s">
        <v>192</v>
      </c>
      <c r="T2169" s="30" t="n">
        <v>4</v>
      </c>
    </row>
    <row r="2170" customFormat="false" ht="15" hidden="false" customHeight="false" outlineLevel="0" collapsed="false">
      <c r="A2170" s="27" t="s">
        <v>3894</v>
      </c>
      <c r="B2170" s="27" t="s">
        <v>3895</v>
      </c>
      <c r="C2170" s="27" t="n">
        <v>64</v>
      </c>
      <c r="D2170" s="27" t="s">
        <v>121</v>
      </c>
      <c r="E2170" s="28" t="n">
        <v>45583</v>
      </c>
      <c r="F2170" s="27" t="s">
        <v>645</v>
      </c>
      <c r="G2170" s="28" t="n">
        <v>45584</v>
      </c>
      <c r="H2170" s="27" t="s">
        <v>161</v>
      </c>
      <c r="I2170" s="27" t="s">
        <v>320</v>
      </c>
      <c r="J2170" s="27" t="s">
        <v>163</v>
      </c>
      <c r="K2170" s="27" t="s">
        <v>156</v>
      </c>
      <c r="L2170" s="27" t="n">
        <v>56</v>
      </c>
      <c r="M2170" s="27" t="n">
        <v>69</v>
      </c>
      <c r="N2170" s="27" t="s">
        <v>127</v>
      </c>
      <c r="O2170" s="27" t="s">
        <v>149</v>
      </c>
      <c r="P2170" s="27" t="s">
        <v>129</v>
      </c>
      <c r="Q2170" s="29" t="n">
        <v>3802.8</v>
      </c>
      <c r="R2170" s="27" t="s">
        <v>130</v>
      </c>
      <c r="S2170" s="27" t="s">
        <v>164</v>
      </c>
      <c r="T2170" s="27" t="n">
        <v>3</v>
      </c>
    </row>
    <row r="2171" customFormat="false" ht="15" hidden="false" customHeight="false" outlineLevel="0" collapsed="false">
      <c r="A2171" s="30" t="s">
        <v>3896</v>
      </c>
      <c r="B2171" s="30" t="s">
        <v>260</v>
      </c>
      <c r="C2171" s="30" t="n">
        <v>28</v>
      </c>
      <c r="D2171" s="30" t="s">
        <v>121</v>
      </c>
      <c r="E2171" s="31" t="n">
        <v>45424</v>
      </c>
      <c r="F2171" s="30" t="s">
        <v>1399</v>
      </c>
      <c r="G2171" s="31" t="n">
        <v>45427</v>
      </c>
      <c r="H2171" s="30" t="s">
        <v>242</v>
      </c>
      <c r="I2171" s="30" t="s">
        <v>315</v>
      </c>
      <c r="J2171" s="30" t="s">
        <v>316</v>
      </c>
      <c r="K2171" s="30" t="s">
        <v>126</v>
      </c>
      <c r="L2171" s="30" t="n">
        <v>13</v>
      </c>
      <c r="M2171" s="30" t="n">
        <v>94</v>
      </c>
      <c r="N2171" s="30" t="s">
        <v>186</v>
      </c>
      <c r="O2171" s="30" t="s">
        <v>139</v>
      </c>
      <c r="P2171" s="30" t="s">
        <v>187</v>
      </c>
      <c r="Q2171" s="32" t="n">
        <v>8617.95</v>
      </c>
      <c r="R2171" s="30" t="s">
        <v>130</v>
      </c>
      <c r="S2171" s="30" t="s">
        <v>141</v>
      </c>
      <c r="T2171" s="30" t="n">
        <v>3</v>
      </c>
    </row>
    <row r="2172" customFormat="false" ht="15" hidden="false" customHeight="false" outlineLevel="0" collapsed="false">
      <c r="A2172" s="27" t="s">
        <v>3897</v>
      </c>
      <c r="B2172" s="27" t="s">
        <v>1407</v>
      </c>
      <c r="C2172" s="27" t="n">
        <v>30</v>
      </c>
      <c r="D2172" s="27" t="s">
        <v>181</v>
      </c>
      <c r="E2172" s="28" t="n">
        <v>45598</v>
      </c>
      <c r="F2172" s="27" t="s">
        <v>546</v>
      </c>
      <c r="G2172" s="28" t="n">
        <v>45598</v>
      </c>
      <c r="H2172" s="27" t="s">
        <v>168</v>
      </c>
      <c r="I2172" s="27" t="s">
        <v>366</v>
      </c>
      <c r="J2172" s="27" t="s">
        <v>441</v>
      </c>
      <c r="K2172" s="27" t="s">
        <v>138</v>
      </c>
      <c r="L2172" s="27" t="n">
        <v>38</v>
      </c>
      <c r="M2172" s="27" t="n">
        <v>40</v>
      </c>
      <c r="N2172" s="27" t="s">
        <v>127</v>
      </c>
      <c r="O2172" s="27" t="s">
        <v>149</v>
      </c>
      <c r="P2172" s="27" t="s">
        <v>187</v>
      </c>
      <c r="Q2172" s="29" t="n">
        <v>1922.09</v>
      </c>
      <c r="R2172" s="27" t="s">
        <v>172</v>
      </c>
      <c r="S2172" s="27" t="s">
        <v>335</v>
      </c>
      <c r="T2172" s="27" t="n">
        <v>2</v>
      </c>
    </row>
    <row r="2173" customFormat="false" ht="15" hidden="false" customHeight="false" outlineLevel="0" collapsed="false">
      <c r="A2173" s="30" t="s">
        <v>3898</v>
      </c>
      <c r="B2173" s="30" t="s">
        <v>3612</v>
      </c>
      <c r="C2173" s="30" t="n">
        <v>37</v>
      </c>
      <c r="D2173" s="30" t="s">
        <v>181</v>
      </c>
      <c r="E2173" s="31" t="n">
        <v>45476</v>
      </c>
      <c r="F2173" s="30" t="s">
        <v>1271</v>
      </c>
      <c r="G2173" s="31" t="n">
        <v>45476</v>
      </c>
      <c r="H2173" s="30" t="s">
        <v>236</v>
      </c>
      <c r="I2173" s="30" t="s">
        <v>323</v>
      </c>
      <c r="J2173" s="30" t="s">
        <v>287</v>
      </c>
      <c r="K2173" s="30" t="s">
        <v>156</v>
      </c>
      <c r="L2173" s="30" t="n">
        <v>49</v>
      </c>
      <c r="M2173" s="30" t="n">
        <v>33</v>
      </c>
      <c r="N2173" s="30" t="s">
        <v>127</v>
      </c>
      <c r="O2173" s="30" t="s">
        <v>139</v>
      </c>
      <c r="P2173" s="30" t="s">
        <v>129</v>
      </c>
      <c r="Q2173" s="32" t="n">
        <v>3884.17</v>
      </c>
      <c r="R2173" s="30" t="s">
        <v>130</v>
      </c>
      <c r="S2173" s="30" t="s">
        <v>164</v>
      </c>
      <c r="T2173" s="30" t="n">
        <v>4</v>
      </c>
    </row>
    <row r="2174" customFormat="false" ht="15" hidden="false" customHeight="false" outlineLevel="0" collapsed="false">
      <c r="A2174" s="27" t="s">
        <v>3899</v>
      </c>
      <c r="B2174" s="27" t="s">
        <v>3497</v>
      </c>
      <c r="C2174" s="27" t="n">
        <v>67</v>
      </c>
      <c r="D2174" s="27" t="s">
        <v>144</v>
      </c>
      <c r="E2174" s="28" t="n">
        <v>45555</v>
      </c>
      <c r="F2174" s="27" t="s">
        <v>702</v>
      </c>
      <c r="G2174" s="28" t="n">
        <v>45558</v>
      </c>
      <c r="H2174" s="27" t="s">
        <v>146</v>
      </c>
      <c r="I2174" s="27" t="s">
        <v>309</v>
      </c>
      <c r="J2174" s="27" t="s">
        <v>177</v>
      </c>
      <c r="K2174" s="27" t="s">
        <v>156</v>
      </c>
      <c r="L2174" s="27" t="n">
        <v>20</v>
      </c>
      <c r="M2174" s="27" t="n">
        <v>69</v>
      </c>
      <c r="N2174" s="27" t="s">
        <v>127</v>
      </c>
      <c r="O2174" s="27" t="s">
        <v>149</v>
      </c>
      <c r="P2174" s="27" t="s">
        <v>129</v>
      </c>
      <c r="Q2174" s="29" t="n">
        <v>4302.98</v>
      </c>
      <c r="R2174" s="27" t="s">
        <v>130</v>
      </c>
      <c r="S2174" s="27" t="s">
        <v>151</v>
      </c>
      <c r="T2174" s="27" t="n">
        <v>5</v>
      </c>
    </row>
    <row r="2175" customFormat="false" ht="15" hidden="false" customHeight="false" outlineLevel="0" collapsed="false">
      <c r="A2175" s="30" t="s">
        <v>3900</v>
      </c>
      <c r="B2175" s="30" t="s">
        <v>3901</v>
      </c>
      <c r="C2175" s="30" t="n">
        <v>10</v>
      </c>
      <c r="D2175" s="30" t="s">
        <v>181</v>
      </c>
      <c r="E2175" s="31" t="n">
        <v>45609</v>
      </c>
      <c r="F2175" s="30" t="s">
        <v>1860</v>
      </c>
      <c r="G2175" s="31" t="n">
        <v>45612</v>
      </c>
      <c r="H2175" s="30" t="s">
        <v>123</v>
      </c>
      <c r="I2175" s="30" t="s">
        <v>155</v>
      </c>
      <c r="J2175" s="30" t="s">
        <v>125</v>
      </c>
      <c r="K2175" s="30" t="s">
        <v>202</v>
      </c>
      <c r="L2175" s="30" t="n">
        <v>14</v>
      </c>
      <c r="M2175" s="30" t="n">
        <v>218</v>
      </c>
      <c r="N2175" s="30" t="s">
        <v>186</v>
      </c>
      <c r="O2175" s="30" t="s">
        <v>128</v>
      </c>
      <c r="P2175" s="30" t="s">
        <v>187</v>
      </c>
      <c r="Q2175" s="32" t="n">
        <v>19408.1</v>
      </c>
      <c r="R2175" s="30" t="s">
        <v>172</v>
      </c>
      <c r="S2175" s="30" t="s">
        <v>157</v>
      </c>
      <c r="T2175" s="30" t="n">
        <v>4</v>
      </c>
    </row>
    <row r="2176" customFormat="false" ht="15" hidden="false" customHeight="false" outlineLevel="0" collapsed="false">
      <c r="A2176" s="27" t="s">
        <v>3902</v>
      </c>
      <c r="B2176" s="27" t="s">
        <v>1986</v>
      </c>
      <c r="C2176" s="27" t="n">
        <v>37</v>
      </c>
      <c r="D2176" s="27" t="s">
        <v>181</v>
      </c>
      <c r="E2176" s="28" t="n">
        <v>45591</v>
      </c>
      <c r="F2176" s="27" t="s">
        <v>494</v>
      </c>
      <c r="G2176" s="28" t="n">
        <v>45591</v>
      </c>
      <c r="H2176" s="27" t="s">
        <v>206</v>
      </c>
      <c r="I2176" s="27" t="s">
        <v>232</v>
      </c>
      <c r="J2176" s="27" t="s">
        <v>233</v>
      </c>
      <c r="K2176" s="27" t="s">
        <v>138</v>
      </c>
      <c r="L2176" s="27" t="n">
        <v>53</v>
      </c>
      <c r="M2176" s="27" t="n">
        <v>44</v>
      </c>
      <c r="N2176" s="27" t="s">
        <v>127</v>
      </c>
      <c r="O2176" s="27" t="s">
        <v>139</v>
      </c>
      <c r="P2176" s="27" t="s">
        <v>129</v>
      </c>
      <c r="Q2176" s="29" t="n">
        <v>1340.29</v>
      </c>
      <c r="R2176" s="27" t="s">
        <v>130</v>
      </c>
      <c r="S2176" s="27" t="s">
        <v>192</v>
      </c>
      <c r="T2176" s="27" t="n">
        <v>5</v>
      </c>
    </row>
    <row r="2177" customFormat="false" ht="15" hidden="false" customHeight="false" outlineLevel="0" collapsed="false">
      <c r="A2177" s="30" t="s">
        <v>3903</v>
      </c>
      <c r="B2177" s="30" t="s">
        <v>3882</v>
      </c>
      <c r="C2177" s="30" t="n">
        <v>75</v>
      </c>
      <c r="D2177" s="30" t="s">
        <v>121</v>
      </c>
      <c r="E2177" s="31" t="n">
        <v>45320</v>
      </c>
      <c r="F2177" s="30" t="s">
        <v>640</v>
      </c>
      <c r="G2177" s="31" t="n">
        <v>45321</v>
      </c>
      <c r="H2177" s="30" t="s">
        <v>168</v>
      </c>
      <c r="I2177" s="30" t="s">
        <v>196</v>
      </c>
      <c r="J2177" s="30" t="s">
        <v>367</v>
      </c>
      <c r="K2177" s="30" t="s">
        <v>156</v>
      </c>
      <c r="L2177" s="30" t="n">
        <v>59</v>
      </c>
      <c r="M2177" s="30" t="n">
        <v>39</v>
      </c>
      <c r="N2177" s="30" t="s">
        <v>127</v>
      </c>
      <c r="O2177" s="30" t="s">
        <v>128</v>
      </c>
      <c r="P2177" s="30" t="s">
        <v>187</v>
      </c>
      <c r="Q2177" s="32" t="n">
        <v>2914.84</v>
      </c>
      <c r="R2177" s="30" t="s">
        <v>268</v>
      </c>
      <c r="S2177" s="30" t="s">
        <v>223</v>
      </c>
      <c r="T2177" s="30" t="n">
        <v>2</v>
      </c>
    </row>
    <row r="2178" customFormat="false" ht="15" hidden="false" customHeight="false" outlineLevel="0" collapsed="false">
      <c r="A2178" s="27" t="s">
        <v>3904</v>
      </c>
      <c r="B2178" s="27" t="s">
        <v>2550</v>
      </c>
      <c r="C2178" s="27" t="n">
        <v>40</v>
      </c>
      <c r="D2178" s="27" t="s">
        <v>493</v>
      </c>
      <c r="E2178" s="28" t="n">
        <v>45451</v>
      </c>
      <c r="F2178" s="27" t="s">
        <v>331</v>
      </c>
      <c r="G2178" s="28" t="n">
        <v>45452</v>
      </c>
      <c r="H2178" s="27" t="s">
        <v>242</v>
      </c>
      <c r="I2178" s="27" t="s">
        <v>466</v>
      </c>
      <c r="J2178" s="27" t="s">
        <v>422</v>
      </c>
      <c r="K2178" s="27" t="s">
        <v>156</v>
      </c>
      <c r="L2178" s="27" t="n">
        <v>59</v>
      </c>
      <c r="M2178" s="27" t="n">
        <v>83</v>
      </c>
      <c r="N2178" s="27" t="s">
        <v>127</v>
      </c>
      <c r="O2178" s="27" t="s">
        <v>128</v>
      </c>
      <c r="P2178" s="27" t="s">
        <v>150</v>
      </c>
      <c r="Q2178" s="29" t="n">
        <v>4945.59</v>
      </c>
      <c r="R2178" s="27" t="s">
        <v>130</v>
      </c>
      <c r="S2178" s="27" t="s">
        <v>164</v>
      </c>
      <c r="T2178" s="27" t="n">
        <v>5</v>
      </c>
    </row>
    <row r="2179" customFormat="false" ht="15" hidden="false" customHeight="false" outlineLevel="0" collapsed="false">
      <c r="A2179" s="30" t="s">
        <v>3905</v>
      </c>
      <c r="B2179" s="30" t="s">
        <v>3142</v>
      </c>
      <c r="C2179" s="30" t="n">
        <v>57</v>
      </c>
      <c r="D2179" s="30" t="s">
        <v>144</v>
      </c>
      <c r="E2179" s="31" t="n">
        <v>45311</v>
      </c>
      <c r="F2179" s="30" t="s">
        <v>438</v>
      </c>
      <c r="G2179" s="31" t="n">
        <v>45314</v>
      </c>
      <c r="H2179" s="30" t="s">
        <v>161</v>
      </c>
      <c r="I2179" s="30" t="s">
        <v>162</v>
      </c>
      <c r="J2179" s="30" t="s">
        <v>648</v>
      </c>
      <c r="K2179" s="30" t="s">
        <v>156</v>
      </c>
      <c r="L2179" s="30" t="n">
        <v>34</v>
      </c>
      <c r="M2179" s="30" t="n">
        <v>67</v>
      </c>
      <c r="N2179" s="30" t="s">
        <v>127</v>
      </c>
      <c r="O2179" s="30" t="s">
        <v>128</v>
      </c>
      <c r="P2179" s="30" t="s">
        <v>150</v>
      </c>
      <c r="Q2179" s="32" t="n">
        <v>3429.17</v>
      </c>
      <c r="R2179" s="30" t="s">
        <v>130</v>
      </c>
      <c r="S2179" s="30" t="s">
        <v>141</v>
      </c>
      <c r="T2179" s="30" t="n">
        <v>3</v>
      </c>
    </row>
    <row r="2180" customFormat="false" ht="15" hidden="false" customHeight="false" outlineLevel="0" collapsed="false">
      <c r="A2180" s="27" t="s">
        <v>3906</v>
      </c>
      <c r="B2180" s="27" t="s">
        <v>1813</v>
      </c>
      <c r="C2180" s="27" t="n">
        <v>0</v>
      </c>
      <c r="D2180" s="27" t="s">
        <v>181</v>
      </c>
      <c r="E2180" s="28" t="n">
        <v>45574</v>
      </c>
      <c r="F2180" s="27" t="s">
        <v>1749</v>
      </c>
      <c r="G2180" s="28" t="n">
        <v>45580</v>
      </c>
      <c r="H2180" s="27" t="s">
        <v>146</v>
      </c>
      <c r="I2180" s="27" t="s">
        <v>309</v>
      </c>
      <c r="J2180" s="27" t="s">
        <v>568</v>
      </c>
      <c r="K2180" s="27" t="s">
        <v>126</v>
      </c>
      <c r="L2180" s="27" t="n">
        <v>10</v>
      </c>
      <c r="M2180" s="27" t="n">
        <v>111</v>
      </c>
      <c r="N2180" s="27" t="s">
        <v>186</v>
      </c>
      <c r="O2180" s="27" t="s">
        <v>139</v>
      </c>
      <c r="P2180" s="27" t="s">
        <v>150</v>
      </c>
      <c r="Q2180" s="29" t="n">
        <v>8323.56</v>
      </c>
      <c r="R2180" s="27" t="s">
        <v>172</v>
      </c>
      <c r="S2180" s="27" t="s">
        <v>197</v>
      </c>
      <c r="T2180" s="27" t="n">
        <v>3</v>
      </c>
    </row>
    <row r="2181" customFormat="false" ht="15" hidden="false" customHeight="false" outlineLevel="0" collapsed="false">
      <c r="A2181" s="30" t="s">
        <v>3907</v>
      </c>
      <c r="B2181" s="30" t="s">
        <v>1576</v>
      </c>
      <c r="C2181" s="30" t="n">
        <v>36</v>
      </c>
      <c r="D2181" s="30" t="s">
        <v>121</v>
      </c>
      <c r="E2181" s="31" t="n">
        <v>45472</v>
      </c>
      <c r="F2181" s="30" t="s">
        <v>3007</v>
      </c>
      <c r="G2181" s="31" t="n">
        <v>45472</v>
      </c>
      <c r="H2181" s="30" t="s">
        <v>168</v>
      </c>
      <c r="I2181" s="30" t="s">
        <v>169</v>
      </c>
      <c r="J2181" s="30" t="s">
        <v>191</v>
      </c>
      <c r="K2181" s="30" t="s">
        <v>156</v>
      </c>
      <c r="L2181" s="30" t="n">
        <v>68</v>
      </c>
      <c r="M2181" s="30" t="n">
        <v>84</v>
      </c>
      <c r="N2181" s="30" t="s">
        <v>186</v>
      </c>
      <c r="O2181" s="30" t="s">
        <v>171</v>
      </c>
      <c r="P2181" s="30" t="s">
        <v>187</v>
      </c>
      <c r="Q2181" s="32" t="n">
        <v>4788.68</v>
      </c>
      <c r="R2181" s="30" t="s">
        <v>130</v>
      </c>
      <c r="S2181" s="30" t="s">
        <v>178</v>
      </c>
      <c r="T2181" s="30" t="n">
        <v>3</v>
      </c>
    </row>
    <row r="2182" customFormat="false" ht="15" hidden="false" customHeight="false" outlineLevel="0" collapsed="false">
      <c r="A2182" s="27" t="s">
        <v>3908</v>
      </c>
      <c r="B2182" s="27" t="s">
        <v>875</v>
      </c>
      <c r="C2182" s="27"/>
      <c r="D2182" s="27" t="s">
        <v>144</v>
      </c>
      <c r="E2182" s="28" t="n">
        <v>45359</v>
      </c>
      <c r="F2182" s="27" t="s">
        <v>885</v>
      </c>
      <c r="G2182" s="28" t="n">
        <v>45362</v>
      </c>
      <c r="H2182" s="27" t="s">
        <v>242</v>
      </c>
      <c r="I2182" s="27" t="s">
        <v>243</v>
      </c>
      <c r="J2182" s="27" t="s">
        <v>422</v>
      </c>
      <c r="K2182" s="27" t="s">
        <v>156</v>
      </c>
      <c r="L2182" s="27" t="n">
        <v>15</v>
      </c>
      <c r="M2182" s="27" t="n">
        <v>73</v>
      </c>
      <c r="N2182" s="27" t="s">
        <v>186</v>
      </c>
      <c r="O2182" s="27" t="s">
        <v>128</v>
      </c>
      <c r="P2182" s="27" t="s">
        <v>187</v>
      </c>
      <c r="Q2182" s="29" t="n">
        <v>4194.69</v>
      </c>
      <c r="R2182" s="27" t="s">
        <v>130</v>
      </c>
      <c r="S2182" s="27" t="s">
        <v>157</v>
      </c>
      <c r="T2182" s="27" t="n">
        <v>5</v>
      </c>
    </row>
    <row r="2183" customFormat="false" ht="15" hidden="false" customHeight="false" outlineLevel="0" collapsed="false">
      <c r="A2183" s="30" t="s">
        <v>3909</v>
      </c>
      <c r="B2183" s="30" t="s">
        <v>3910</v>
      </c>
      <c r="C2183" s="30" t="n">
        <v>25</v>
      </c>
      <c r="D2183" s="30" t="s">
        <v>121</v>
      </c>
      <c r="E2183" s="31" t="n">
        <v>45635</v>
      </c>
      <c r="F2183" s="30" t="s">
        <v>689</v>
      </c>
      <c r="G2183" s="31" t="n">
        <v>45635</v>
      </c>
      <c r="H2183" s="30" t="s">
        <v>217</v>
      </c>
      <c r="I2183" s="30" t="s">
        <v>344</v>
      </c>
      <c r="J2183" s="30" t="s">
        <v>283</v>
      </c>
      <c r="K2183" s="30" t="s">
        <v>156</v>
      </c>
      <c r="L2183" s="30" t="n">
        <v>46</v>
      </c>
      <c r="M2183" s="30" t="n">
        <v>57</v>
      </c>
      <c r="N2183" s="30" t="s">
        <v>186</v>
      </c>
      <c r="O2183" s="30" t="s">
        <v>128</v>
      </c>
      <c r="P2183" s="30" t="s">
        <v>140</v>
      </c>
      <c r="Q2183" s="32" t="n">
        <v>3563.24</v>
      </c>
      <c r="R2183" s="30" t="s">
        <v>130</v>
      </c>
      <c r="S2183" s="30" t="s">
        <v>192</v>
      </c>
      <c r="T2183" s="30" t="n">
        <v>5</v>
      </c>
    </row>
    <row r="2184" customFormat="false" ht="15" hidden="false" customHeight="false" outlineLevel="0" collapsed="false">
      <c r="A2184" s="27" t="s">
        <v>3911</v>
      </c>
      <c r="B2184" s="27" t="s">
        <v>1825</v>
      </c>
      <c r="C2184" s="27" t="n">
        <v>39</v>
      </c>
      <c r="D2184" s="27" t="s">
        <v>181</v>
      </c>
      <c r="E2184" s="28" t="n">
        <v>45468</v>
      </c>
      <c r="F2184" s="27" t="s">
        <v>523</v>
      </c>
      <c r="G2184" s="28" t="n">
        <v>45468</v>
      </c>
      <c r="H2184" s="27" t="s">
        <v>146</v>
      </c>
      <c r="I2184" s="27" t="s">
        <v>147</v>
      </c>
      <c r="J2184" s="27" t="s">
        <v>244</v>
      </c>
      <c r="K2184" s="27" t="s">
        <v>138</v>
      </c>
      <c r="L2184" s="27" t="n">
        <v>31</v>
      </c>
      <c r="M2184" s="27" t="n">
        <v>21</v>
      </c>
      <c r="N2184" s="27" t="s">
        <v>127</v>
      </c>
      <c r="O2184" s="27" t="s">
        <v>128</v>
      </c>
      <c r="P2184" s="27" t="s">
        <v>187</v>
      </c>
      <c r="Q2184" s="29" t="n">
        <v>1918.33</v>
      </c>
      <c r="R2184" s="27" t="s">
        <v>130</v>
      </c>
      <c r="S2184" s="27" t="s">
        <v>223</v>
      </c>
      <c r="T2184" s="27" t="n">
        <v>3</v>
      </c>
    </row>
    <row r="2185" customFormat="false" ht="15" hidden="false" customHeight="false" outlineLevel="0" collapsed="false">
      <c r="A2185" s="30" t="s">
        <v>3912</v>
      </c>
      <c r="B2185" s="30" t="s">
        <v>3913</v>
      </c>
      <c r="C2185" s="30" t="n">
        <v>39</v>
      </c>
      <c r="D2185" s="30" t="s">
        <v>121</v>
      </c>
      <c r="E2185" s="31" t="n">
        <v>45590</v>
      </c>
      <c r="F2185" s="30" t="s">
        <v>255</v>
      </c>
      <c r="G2185" s="31" t="n">
        <v>45591</v>
      </c>
      <c r="H2185" s="30" t="s">
        <v>183</v>
      </c>
      <c r="I2185" s="30" t="s">
        <v>184</v>
      </c>
      <c r="J2185" s="30" t="s">
        <v>431</v>
      </c>
      <c r="K2185" s="30" t="s">
        <v>156</v>
      </c>
      <c r="L2185" s="30" t="n">
        <v>74</v>
      </c>
      <c r="M2185" s="30" t="n">
        <v>39</v>
      </c>
      <c r="N2185" s="30" t="s">
        <v>127</v>
      </c>
      <c r="O2185" s="30" t="s">
        <v>128</v>
      </c>
      <c r="P2185" s="30" t="s">
        <v>140</v>
      </c>
      <c r="Q2185" s="32" t="n">
        <v>3790.46</v>
      </c>
      <c r="R2185" s="30" t="s">
        <v>130</v>
      </c>
      <c r="S2185" s="30" t="s">
        <v>131</v>
      </c>
      <c r="T2185" s="30" t="n">
        <v>4</v>
      </c>
    </row>
    <row r="2186" customFormat="false" ht="15" hidden="false" customHeight="false" outlineLevel="0" collapsed="false">
      <c r="A2186" s="27" t="s">
        <v>3914</v>
      </c>
      <c r="B2186" s="27" t="s">
        <v>2962</v>
      </c>
      <c r="C2186" s="27" t="n">
        <v>35</v>
      </c>
      <c r="D2186" s="27" t="s">
        <v>121</v>
      </c>
      <c r="E2186" s="28" t="n">
        <v>45357</v>
      </c>
      <c r="F2186" s="27" t="s">
        <v>461</v>
      </c>
      <c r="G2186" s="28" t="n">
        <v>45367</v>
      </c>
      <c r="H2186" s="27" t="s">
        <v>123</v>
      </c>
      <c r="I2186" s="27" t="s">
        <v>304</v>
      </c>
      <c r="J2186" s="27" t="s">
        <v>125</v>
      </c>
      <c r="K2186" s="27" t="s">
        <v>202</v>
      </c>
      <c r="L2186" s="27" t="n">
        <v>2</v>
      </c>
      <c r="M2186" s="27" t="n">
        <v>167</v>
      </c>
      <c r="N2186" s="27" t="s">
        <v>186</v>
      </c>
      <c r="O2186" s="27" t="s">
        <v>128</v>
      </c>
      <c r="P2186" s="27" t="s">
        <v>187</v>
      </c>
      <c r="Q2186" s="29" t="n">
        <v>18286.6</v>
      </c>
      <c r="R2186" s="27" t="s">
        <v>172</v>
      </c>
      <c r="S2186" s="27" t="s">
        <v>131</v>
      </c>
      <c r="T2186" s="27" t="n">
        <v>2</v>
      </c>
    </row>
    <row r="2187" customFormat="false" ht="15" hidden="false" customHeight="false" outlineLevel="0" collapsed="false">
      <c r="A2187" s="30" t="s">
        <v>3915</v>
      </c>
      <c r="B2187" s="30" t="s">
        <v>3916</v>
      </c>
      <c r="C2187" s="30" t="n">
        <v>24</v>
      </c>
      <c r="D2187" s="30" t="s">
        <v>121</v>
      </c>
      <c r="E2187" s="31" t="n">
        <v>45336</v>
      </c>
      <c r="F2187" s="30" t="s">
        <v>2607</v>
      </c>
      <c r="G2187" s="31" t="n">
        <v>45338</v>
      </c>
      <c r="H2187" s="30" t="s">
        <v>242</v>
      </c>
      <c r="I2187" s="30" t="s">
        <v>315</v>
      </c>
      <c r="J2187" s="30" t="s">
        <v>363</v>
      </c>
      <c r="K2187" s="30" t="s">
        <v>156</v>
      </c>
      <c r="L2187" s="30" t="n">
        <v>16</v>
      </c>
      <c r="M2187" s="30" t="n">
        <v>46</v>
      </c>
      <c r="N2187" s="30" t="s">
        <v>127</v>
      </c>
      <c r="O2187" s="30" t="s">
        <v>128</v>
      </c>
      <c r="P2187" s="30" t="s">
        <v>187</v>
      </c>
      <c r="Q2187" s="32" t="n">
        <v>4016.67</v>
      </c>
      <c r="R2187" s="30" t="s">
        <v>130</v>
      </c>
      <c r="S2187" s="30" t="s">
        <v>223</v>
      </c>
      <c r="T2187" s="30" t="n">
        <v>5</v>
      </c>
    </row>
    <row r="2188" customFormat="false" ht="15" hidden="false" customHeight="false" outlineLevel="0" collapsed="false">
      <c r="A2188" s="27" t="s">
        <v>3917</v>
      </c>
      <c r="B2188" s="27" t="s">
        <v>3918</v>
      </c>
      <c r="C2188" s="27" t="n">
        <v>63</v>
      </c>
      <c r="D2188" s="27" t="s">
        <v>121</v>
      </c>
      <c r="E2188" s="28" t="n">
        <v>45606</v>
      </c>
      <c r="F2188" s="27" t="s">
        <v>370</v>
      </c>
      <c r="G2188" s="28" t="n">
        <v>45608</v>
      </c>
      <c r="H2188" s="27" t="s">
        <v>168</v>
      </c>
      <c r="I2188" s="27" t="s">
        <v>366</v>
      </c>
      <c r="J2188" s="27" t="s">
        <v>441</v>
      </c>
      <c r="K2188" s="27" t="s">
        <v>156</v>
      </c>
      <c r="L2188" s="27" t="n">
        <v>64</v>
      </c>
      <c r="M2188" s="27" t="n">
        <v>65</v>
      </c>
      <c r="N2188" s="27" t="s">
        <v>186</v>
      </c>
      <c r="O2188" s="27" t="s">
        <v>171</v>
      </c>
      <c r="P2188" s="27" t="s">
        <v>140</v>
      </c>
      <c r="Q2188" s="29" t="n">
        <v>4757.88</v>
      </c>
      <c r="R2188" s="27" t="s">
        <v>130</v>
      </c>
      <c r="S2188" s="27" t="s">
        <v>157</v>
      </c>
      <c r="T2188" s="27" t="n">
        <v>4</v>
      </c>
    </row>
    <row r="2189" customFormat="false" ht="15" hidden="false" customHeight="false" outlineLevel="0" collapsed="false">
      <c r="A2189" s="30" t="s">
        <v>3919</v>
      </c>
      <c r="B2189" s="30" t="s">
        <v>3920</v>
      </c>
      <c r="C2189" s="30"/>
      <c r="D2189" s="30" t="s">
        <v>181</v>
      </c>
      <c r="E2189" s="31" t="n">
        <v>45506</v>
      </c>
      <c r="F2189" s="30" t="s">
        <v>1511</v>
      </c>
      <c r="G2189" s="31" t="n">
        <v>45509</v>
      </c>
      <c r="H2189" s="30" t="s">
        <v>135</v>
      </c>
      <c r="I2189" s="30" t="s">
        <v>251</v>
      </c>
      <c r="J2189" s="30" t="s">
        <v>618</v>
      </c>
      <c r="K2189" s="30" t="s">
        <v>156</v>
      </c>
      <c r="L2189" s="30" t="n">
        <v>23</v>
      </c>
      <c r="M2189" s="30" t="n">
        <v>88</v>
      </c>
      <c r="N2189" s="30" t="s">
        <v>127</v>
      </c>
      <c r="O2189" s="30" t="s">
        <v>171</v>
      </c>
      <c r="P2189" s="30" t="s">
        <v>150</v>
      </c>
      <c r="Q2189" s="32" t="n">
        <v>5172.87</v>
      </c>
      <c r="R2189" s="30" t="s">
        <v>130</v>
      </c>
      <c r="S2189" s="30" t="s">
        <v>157</v>
      </c>
      <c r="T2189" s="30" t="n">
        <v>4</v>
      </c>
    </row>
    <row r="2190" customFormat="false" ht="15" hidden="false" customHeight="false" outlineLevel="0" collapsed="false">
      <c r="A2190" s="27" t="s">
        <v>3921</v>
      </c>
      <c r="B2190" s="27" t="s">
        <v>1328</v>
      </c>
      <c r="C2190" s="27" t="n">
        <v>22</v>
      </c>
      <c r="D2190" s="27" t="s">
        <v>121</v>
      </c>
      <c r="E2190" s="28" t="n">
        <v>45357</v>
      </c>
      <c r="F2190" s="27" t="s">
        <v>277</v>
      </c>
      <c r="G2190" s="28" t="n">
        <v>45360</v>
      </c>
      <c r="H2190" s="27" t="s">
        <v>242</v>
      </c>
      <c r="I2190" s="27" t="s">
        <v>243</v>
      </c>
      <c r="J2190" s="27" t="s">
        <v>316</v>
      </c>
      <c r="K2190" s="27" t="s">
        <v>156</v>
      </c>
      <c r="L2190" s="27" t="n">
        <v>40</v>
      </c>
      <c r="M2190" s="27" t="n">
        <v>71</v>
      </c>
      <c r="N2190" s="27" t="s">
        <v>127</v>
      </c>
      <c r="O2190" s="27" t="s">
        <v>149</v>
      </c>
      <c r="P2190" s="27" t="s">
        <v>129</v>
      </c>
      <c r="Q2190" s="29" t="n">
        <v>3900.1</v>
      </c>
      <c r="R2190" s="27" t="s">
        <v>130</v>
      </c>
      <c r="S2190" s="27" t="s">
        <v>223</v>
      </c>
      <c r="T2190" s="27" t="n">
        <v>4</v>
      </c>
    </row>
    <row r="2191" customFormat="false" ht="15" hidden="false" customHeight="false" outlineLevel="0" collapsed="false">
      <c r="A2191" s="30" t="s">
        <v>3922</v>
      </c>
      <c r="B2191" s="30" t="s">
        <v>3524</v>
      </c>
      <c r="C2191" s="30" t="n">
        <v>58</v>
      </c>
      <c r="D2191" s="30" t="s">
        <v>181</v>
      </c>
      <c r="E2191" s="31" t="n">
        <v>45436</v>
      </c>
      <c r="F2191" s="30" t="s">
        <v>1593</v>
      </c>
      <c r="G2191" s="31" t="n">
        <v>45437</v>
      </c>
      <c r="H2191" s="30" t="s">
        <v>161</v>
      </c>
      <c r="I2191" s="30" t="s">
        <v>538</v>
      </c>
      <c r="J2191" s="30" t="s">
        <v>385</v>
      </c>
      <c r="K2191" s="30" t="s">
        <v>156</v>
      </c>
      <c r="L2191" s="30" t="n">
        <v>71</v>
      </c>
      <c r="M2191" s="30" t="n">
        <v>71</v>
      </c>
      <c r="N2191" s="30" t="s">
        <v>127</v>
      </c>
      <c r="O2191" s="30" t="s">
        <v>128</v>
      </c>
      <c r="P2191" s="30" t="s">
        <v>150</v>
      </c>
      <c r="Q2191" s="32" t="n">
        <v>5017.93</v>
      </c>
      <c r="R2191" s="30" t="s">
        <v>130</v>
      </c>
      <c r="S2191" s="30" t="s">
        <v>164</v>
      </c>
      <c r="T2191" s="30" t="n">
        <v>5</v>
      </c>
    </row>
    <row r="2192" customFormat="false" ht="15" hidden="false" customHeight="false" outlineLevel="0" collapsed="false">
      <c r="A2192" s="27" t="s">
        <v>3923</v>
      </c>
      <c r="B2192" s="27" t="s">
        <v>3924</v>
      </c>
      <c r="C2192" s="27" t="n">
        <v>47</v>
      </c>
      <c r="D2192" s="27" t="s">
        <v>121</v>
      </c>
      <c r="E2192" s="28" t="n">
        <v>45499</v>
      </c>
      <c r="F2192" s="27" t="s">
        <v>931</v>
      </c>
      <c r="G2192" s="28" t="n">
        <v>45500</v>
      </c>
      <c r="H2192" s="27" t="s">
        <v>206</v>
      </c>
      <c r="I2192" s="27" t="s">
        <v>207</v>
      </c>
      <c r="J2192" s="27" t="s">
        <v>208</v>
      </c>
      <c r="K2192" s="27" t="s">
        <v>138</v>
      </c>
      <c r="L2192" s="27" t="n">
        <v>52</v>
      </c>
      <c r="M2192" s="27" t="n">
        <v>30</v>
      </c>
      <c r="N2192" s="27" t="s">
        <v>127</v>
      </c>
      <c r="O2192" s="27" t="s">
        <v>139</v>
      </c>
      <c r="P2192" s="27" t="s">
        <v>140</v>
      </c>
      <c r="Q2192" s="29" t="n">
        <v>809.45</v>
      </c>
      <c r="R2192" s="27" t="s">
        <v>130</v>
      </c>
      <c r="S2192" s="27" t="s">
        <v>164</v>
      </c>
      <c r="T2192" s="27" t="n">
        <v>3</v>
      </c>
    </row>
    <row r="2193" customFormat="false" ht="15" hidden="false" customHeight="false" outlineLevel="0" collapsed="false">
      <c r="A2193" s="30" t="s">
        <v>3925</v>
      </c>
      <c r="B2193" s="30" t="s">
        <v>3041</v>
      </c>
      <c r="C2193" s="30" t="n">
        <v>50</v>
      </c>
      <c r="D2193" s="30" t="s">
        <v>121</v>
      </c>
      <c r="E2193" s="31" t="n">
        <v>45530</v>
      </c>
      <c r="F2193" s="30" t="s">
        <v>733</v>
      </c>
      <c r="G2193" s="31" t="n">
        <v>45533</v>
      </c>
      <c r="H2193" s="30" t="s">
        <v>206</v>
      </c>
      <c r="I2193" s="30" t="s">
        <v>207</v>
      </c>
      <c r="J2193" s="30" t="s">
        <v>469</v>
      </c>
      <c r="K2193" s="30" t="s">
        <v>156</v>
      </c>
      <c r="L2193" s="30" t="n">
        <v>36</v>
      </c>
      <c r="M2193" s="30" t="n">
        <v>78</v>
      </c>
      <c r="N2193" s="30" t="s">
        <v>127</v>
      </c>
      <c r="O2193" s="30" t="s">
        <v>171</v>
      </c>
      <c r="P2193" s="30" t="s">
        <v>140</v>
      </c>
      <c r="Q2193" s="32" t="n">
        <v>5063.98</v>
      </c>
      <c r="R2193" s="30" t="s">
        <v>130</v>
      </c>
      <c r="S2193" s="30" t="s">
        <v>197</v>
      </c>
      <c r="T2193" s="30" t="n">
        <v>4</v>
      </c>
    </row>
    <row r="2194" customFormat="false" ht="15" hidden="false" customHeight="false" outlineLevel="0" collapsed="false">
      <c r="A2194" s="27" t="s">
        <v>3926</v>
      </c>
      <c r="B2194" s="27" t="s">
        <v>518</v>
      </c>
      <c r="C2194" s="27" t="n">
        <v>63</v>
      </c>
      <c r="D2194" s="27" t="s">
        <v>121</v>
      </c>
      <c r="E2194" s="28" t="n">
        <v>45531</v>
      </c>
      <c r="F2194" s="27" t="s">
        <v>1186</v>
      </c>
      <c r="G2194" s="28" t="n">
        <v>45532</v>
      </c>
      <c r="H2194" s="27" t="s">
        <v>242</v>
      </c>
      <c r="I2194" s="27" t="s">
        <v>466</v>
      </c>
      <c r="J2194" s="27" t="s">
        <v>244</v>
      </c>
      <c r="K2194" s="27" t="s">
        <v>138</v>
      </c>
      <c r="L2194" s="27" t="n">
        <v>57</v>
      </c>
      <c r="M2194" s="27" t="n">
        <v>20</v>
      </c>
      <c r="N2194" s="27" t="s">
        <v>127</v>
      </c>
      <c r="O2194" s="27" t="s">
        <v>139</v>
      </c>
      <c r="P2194" s="27" t="s">
        <v>187</v>
      </c>
      <c r="Q2194" s="29" t="n">
        <v>1975.11</v>
      </c>
      <c r="R2194" s="27" t="s">
        <v>130</v>
      </c>
      <c r="S2194" s="27" t="s">
        <v>157</v>
      </c>
      <c r="T2194" s="27" t="n">
        <v>4</v>
      </c>
    </row>
    <row r="2195" customFormat="false" ht="15" hidden="false" customHeight="false" outlineLevel="0" collapsed="false">
      <c r="A2195" s="30" t="s">
        <v>3927</v>
      </c>
      <c r="B2195" s="30" t="s">
        <v>2469</v>
      </c>
      <c r="C2195" s="30" t="n">
        <v>22</v>
      </c>
      <c r="D2195" s="30" t="s">
        <v>121</v>
      </c>
      <c r="E2195" s="31" t="n">
        <v>45652</v>
      </c>
      <c r="F2195" s="30" t="s">
        <v>555</v>
      </c>
      <c r="G2195" s="31" t="n">
        <v>45666</v>
      </c>
      <c r="H2195" s="30" t="s">
        <v>217</v>
      </c>
      <c r="I2195" s="30" t="s">
        <v>282</v>
      </c>
      <c r="J2195" s="30" t="s">
        <v>483</v>
      </c>
      <c r="K2195" s="30" t="s">
        <v>202</v>
      </c>
      <c r="L2195" s="30" t="n">
        <v>9</v>
      </c>
      <c r="M2195" s="30" t="n">
        <v>128</v>
      </c>
      <c r="N2195" s="30" t="s">
        <v>186</v>
      </c>
      <c r="O2195" s="30" t="s">
        <v>128</v>
      </c>
      <c r="P2195" s="30" t="s">
        <v>129</v>
      </c>
      <c r="Q2195" s="32" t="n">
        <v>17766.6</v>
      </c>
      <c r="R2195" s="30" t="s">
        <v>130</v>
      </c>
      <c r="S2195" s="30" t="s">
        <v>141</v>
      </c>
      <c r="T2195" s="30" t="n">
        <v>5</v>
      </c>
    </row>
    <row r="2196" customFormat="false" ht="15" hidden="false" customHeight="false" outlineLevel="0" collapsed="false">
      <c r="A2196" s="27" t="s">
        <v>3928</v>
      </c>
      <c r="B2196" s="27" t="s">
        <v>485</v>
      </c>
      <c r="C2196" s="27" t="n">
        <v>32</v>
      </c>
      <c r="D2196" s="27" t="s">
        <v>121</v>
      </c>
      <c r="E2196" s="28" t="n">
        <v>45537</v>
      </c>
      <c r="F2196" s="27" t="s">
        <v>791</v>
      </c>
      <c r="G2196" s="28" t="n">
        <v>45538</v>
      </c>
      <c r="H2196" s="27" t="s">
        <v>206</v>
      </c>
      <c r="I2196" s="27" t="s">
        <v>207</v>
      </c>
      <c r="J2196" s="27" t="s">
        <v>208</v>
      </c>
      <c r="K2196" s="27" t="s">
        <v>138</v>
      </c>
      <c r="L2196" s="27" t="n">
        <v>85</v>
      </c>
      <c r="M2196" s="27" t="n">
        <v>19</v>
      </c>
      <c r="N2196" s="27" t="s">
        <v>127</v>
      </c>
      <c r="O2196" s="27" t="s">
        <v>171</v>
      </c>
      <c r="P2196" s="27" t="s">
        <v>140</v>
      </c>
      <c r="Q2196" s="29" t="n">
        <v>587.44</v>
      </c>
      <c r="R2196" s="27" t="s">
        <v>130</v>
      </c>
      <c r="S2196" s="27" t="s">
        <v>178</v>
      </c>
      <c r="T2196" s="27" t="n">
        <v>4</v>
      </c>
    </row>
    <row r="2197" customFormat="false" ht="15" hidden="false" customHeight="false" outlineLevel="0" collapsed="false">
      <c r="A2197" s="30" t="s">
        <v>3929</v>
      </c>
      <c r="B2197" s="30" t="s">
        <v>589</v>
      </c>
      <c r="C2197" s="30" t="n">
        <v>27</v>
      </c>
      <c r="D2197" s="30" t="s">
        <v>121</v>
      </c>
      <c r="E2197" s="31" t="n">
        <v>45652</v>
      </c>
      <c r="F2197" s="30" t="s">
        <v>1220</v>
      </c>
      <c r="G2197" s="31" t="n">
        <v>45655</v>
      </c>
      <c r="H2197" s="30" t="s">
        <v>168</v>
      </c>
      <c r="I2197" s="30" t="s">
        <v>169</v>
      </c>
      <c r="J2197" s="30" t="s">
        <v>367</v>
      </c>
      <c r="K2197" s="30" t="s">
        <v>156</v>
      </c>
      <c r="L2197" s="30" t="n">
        <v>75</v>
      </c>
      <c r="M2197" s="30" t="n">
        <v>68</v>
      </c>
      <c r="N2197" s="30" t="s">
        <v>127</v>
      </c>
      <c r="O2197" s="30" t="s">
        <v>171</v>
      </c>
      <c r="P2197" s="30" t="s">
        <v>129</v>
      </c>
      <c r="Q2197" s="32" t="n">
        <v>4337.82</v>
      </c>
      <c r="R2197" s="30" t="s">
        <v>130</v>
      </c>
      <c r="S2197" s="30" t="s">
        <v>157</v>
      </c>
      <c r="T2197" s="30" t="n">
        <v>3</v>
      </c>
    </row>
    <row r="2198" customFormat="false" ht="15" hidden="false" customHeight="false" outlineLevel="0" collapsed="false">
      <c r="A2198" s="27" t="s">
        <v>3930</v>
      </c>
      <c r="B2198" s="27" t="s">
        <v>3931</v>
      </c>
      <c r="C2198" s="27" t="n">
        <v>30</v>
      </c>
      <c r="D2198" s="27" t="s">
        <v>121</v>
      </c>
      <c r="E2198" s="28" t="n">
        <v>45560</v>
      </c>
      <c r="F2198" s="27" t="s">
        <v>511</v>
      </c>
      <c r="G2198" s="28" t="n">
        <v>45563</v>
      </c>
      <c r="H2198" s="27" t="s">
        <v>236</v>
      </c>
      <c r="I2198" s="27" t="s">
        <v>323</v>
      </c>
      <c r="J2198" s="27" t="s">
        <v>267</v>
      </c>
      <c r="K2198" s="27" t="s">
        <v>156</v>
      </c>
      <c r="L2198" s="27" t="n">
        <v>30</v>
      </c>
      <c r="M2198" s="27" t="n">
        <v>82</v>
      </c>
      <c r="N2198" s="27" t="s">
        <v>186</v>
      </c>
      <c r="O2198" s="27" t="s">
        <v>171</v>
      </c>
      <c r="P2198" s="27" t="s">
        <v>187</v>
      </c>
      <c r="Q2198" s="29" t="n">
        <v>4436.44</v>
      </c>
      <c r="R2198" s="27" t="s">
        <v>130</v>
      </c>
      <c r="S2198" s="27" t="s">
        <v>223</v>
      </c>
      <c r="T2198" s="27" t="n">
        <v>4</v>
      </c>
    </row>
    <row r="2199" customFormat="false" ht="15" hidden="false" customHeight="false" outlineLevel="0" collapsed="false">
      <c r="A2199" s="30" t="s">
        <v>3932</v>
      </c>
      <c r="B2199" s="30" t="s">
        <v>2918</v>
      </c>
      <c r="C2199" s="30" t="n">
        <v>52</v>
      </c>
      <c r="D2199" s="30" t="s">
        <v>121</v>
      </c>
      <c r="E2199" s="31" t="n">
        <v>45466</v>
      </c>
      <c r="F2199" s="30" t="s">
        <v>777</v>
      </c>
      <c r="G2199" s="31" t="n">
        <v>45467</v>
      </c>
      <c r="H2199" s="30" t="s">
        <v>168</v>
      </c>
      <c r="I2199" s="30" t="s">
        <v>169</v>
      </c>
      <c r="J2199" s="30" t="s">
        <v>170</v>
      </c>
      <c r="K2199" s="30" t="s">
        <v>138</v>
      </c>
      <c r="L2199" s="30" t="n">
        <v>21</v>
      </c>
      <c r="M2199" s="30" t="n">
        <v>36</v>
      </c>
      <c r="N2199" s="30" t="s">
        <v>127</v>
      </c>
      <c r="O2199" s="30" t="s">
        <v>139</v>
      </c>
      <c r="P2199" s="30" t="s">
        <v>129</v>
      </c>
      <c r="Q2199" s="32" t="n">
        <v>2467.25</v>
      </c>
      <c r="R2199" s="30" t="s">
        <v>130</v>
      </c>
      <c r="S2199" s="30" t="s">
        <v>197</v>
      </c>
      <c r="T2199" s="30" t="n">
        <v>4</v>
      </c>
    </row>
    <row r="2200" customFormat="false" ht="15" hidden="false" customHeight="false" outlineLevel="0" collapsed="false">
      <c r="A2200" s="27" t="s">
        <v>3933</v>
      </c>
      <c r="B2200" s="27" t="s">
        <v>659</v>
      </c>
      <c r="C2200" s="27" t="n">
        <v>66</v>
      </c>
      <c r="D2200" s="27" t="s">
        <v>121</v>
      </c>
      <c r="E2200" s="28" t="n">
        <v>45480</v>
      </c>
      <c r="F2200" s="27" t="s">
        <v>1160</v>
      </c>
      <c r="G2200" s="28" t="n">
        <v>45480</v>
      </c>
      <c r="H2200" s="27" t="s">
        <v>242</v>
      </c>
      <c r="I2200" s="27" t="s">
        <v>243</v>
      </c>
      <c r="J2200" s="27" t="s">
        <v>422</v>
      </c>
      <c r="K2200" s="27" t="s">
        <v>138</v>
      </c>
      <c r="L2200" s="27" t="n">
        <v>56</v>
      </c>
      <c r="M2200" s="27" t="n">
        <v>23</v>
      </c>
      <c r="N2200" s="27" t="s">
        <v>127</v>
      </c>
      <c r="O2200" s="27" t="s">
        <v>139</v>
      </c>
      <c r="P2200" s="27" t="s">
        <v>140</v>
      </c>
      <c r="Q2200" s="29" t="n">
        <v>2314.64</v>
      </c>
      <c r="R2200" s="27" t="s">
        <v>130</v>
      </c>
      <c r="S2200" s="27" t="s">
        <v>223</v>
      </c>
      <c r="T2200" s="27" t="n">
        <v>5</v>
      </c>
    </row>
    <row r="2201" customFormat="false" ht="15" hidden="false" customHeight="false" outlineLevel="0" collapsed="false">
      <c r="A2201" s="30" t="s">
        <v>3934</v>
      </c>
      <c r="B2201" s="30" t="s">
        <v>446</v>
      </c>
      <c r="C2201" s="30" t="n">
        <v>25</v>
      </c>
      <c r="D2201" s="30" t="s">
        <v>121</v>
      </c>
      <c r="E2201" s="31" t="n">
        <v>45344</v>
      </c>
      <c r="F2201" s="30" t="s">
        <v>1462</v>
      </c>
      <c r="G2201" s="31" t="n">
        <v>45347</v>
      </c>
      <c r="H2201" s="30" t="s">
        <v>168</v>
      </c>
      <c r="I2201" s="30" t="s">
        <v>366</v>
      </c>
      <c r="J2201" s="30" t="s">
        <v>170</v>
      </c>
      <c r="K2201" s="30" t="s">
        <v>126</v>
      </c>
      <c r="L2201" s="30" t="n">
        <v>15</v>
      </c>
      <c r="M2201" s="30" t="n">
        <v>71</v>
      </c>
      <c r="N2201" s="30" t="s">
        <v>186</v>
      </c>
      <c r="O2201" s="30" t="s">
        <v>128</v>
      </c>
      <c r="P2201" s="30" t="s">
        <v>140</v>
      </c>
      <c r="Q2201" s="32" t="n">
        <v>7784.59</v>
      </c>
      <c r="R2201" s="30" t="s">
        <v>130</v>
      </c>
      <c r="S2201" s="30" t="s">
        <v>335</v>
      </c>
      <c r="T2201" s="30" t="n">
        <v>5</v>
      </c>
    </row>
    <row r="2202" customFormat="false" ht="15" hidden="false" customHeight="false" outlineLevel="0" collapsed="false">
      <c r="A2202" s="27" t="s">
        <v>3935</v>
      </c>
      <c r="B2202" s="27" t="s">
        <v>180</v>
      </c>
      <c r="C2202" s="27" t="n">
        <v>48</v>
      </c>
      <c r="D2202" s="27" t="s">
        <v>181</v>
      </c>
      <c r="E2202" s="28" t="n">
        <v>45601</v>
      </c>
      <c r="F2202" s="27" t="s">
        <v>1696</v>
      </c>
      <c r="G2202" s="28" t="n">
        <v>45604</v>
      </c>
      <c r="H2202" s="27" t="s">
        <v>123</v>
      </c>
      <c r="I2202" s="27" t="s">
        <v>124</v>
      </c>
      <c r="J2202" s="27" t="s">
        <v>508</v>
      </c>
      <c r="K2202" s="27" t="s">
        <v>156</v>
      </c>
      <c r="L2202" s="27" t="n">
        <v>72</v>
      </c>
      <c r="M2202" s="27" t="n">
        <v>74</v>
      </c>
      <c r="N2202" s="27" t="s">
        <v>127</v>
      </c>
      <c r="O2202" s="27" t="s">
        <v>139</v>
      </c>
      <c r="P2202" s="27" t="s">
        <v>129</v>
      </c>
      <c r="Q2202" s="29" t="n">
        <v>4057.32</v>
      </c>
      <c r="R2202" s="27" t="s">
        <v>130</v>
      </c>
      <c r="S2202" s="27" t="s">
        <v>157</v>
      </c>
      <c r="T2202" s="27" t="n">
        <v>4</v>
      </c>
    </row>
    <row r="2203" customFormat="false" ht="15" hidden="false" customHeight="false" outlineLevel="0" collapsed="false">
      <c r="A2203" s="30" t="s">
        <v>3936</v>
      </c>
      <c r="B2203" s="30" t="s">
        <v>3730</v>
      </c>
      <c r="C2203" s="30" t="n">
        <v>24</v>
      </c>
      <c r="D2203" s="30" t="s">
        <v>121</v>
      </c>
      <c r="E2203" s="31" t="n">
        <v>45634</v>
      </c>
      <c r="F2203" s="30" t="s">
        <v>611</v>
      </c>
      <c r="G2203" s="31" t="n">
        <v>45636</v>
      </c>
      <c r="H2203" s="30" t="s">
        <v>135</v>
      </c>
      <c r="I2203" s="30" t="s">
        <v>278</v>
      </c>
      <c r="J2203" s="30" t="s">
        <v>252</v>
      </c>
      <c r="K2203" s="30" t="s">
        <v>156</v>
      </c>
      <c r="L2203" s="30" t="n">
        <v>22</v>
      </c>
      <c r="M2203" s="30" t="n">
        <v>62</v>
      </c>
      <c r="N2203" s="30" t="s">
        <v>127</v>
      </c>
      <c r="O2203" s="30" t="s">
        <v>171</v>
      </c>
      <c r="P2203" s="30" t="s">
        <v>140</v>
      </c>
      <c r="Q2203" s="32" t="n">
        <v>4083.22</v>
      </c>
      <c r="R2203" s="30" t="s">
        <v>130</v>
      </c>
      <c r="S2203" s="30" t="s">
        <v>131</v>
      </c>
      <c r="T2203" s="30" t="n">
        <v>4</v>
      </c>
    </row>
    <row r="2204" customFormat="false" ht="15" hidden="false" customHeight="false" outlineLevel="0" collapsed="false">
      <c r="A2204" s="27" t="s">
        <v>3937</v>
      </c>
      <c r="B2204" s="27" t="s">
        <v>2036</v>
      </c>
      <c r="C2204" s="27" t="n">
        <v>46</v>
      </c>
      <c r="D2204" s="27" t="s">
        <v>121</v>
      </c>
      <c r="E2204" s="28" t="n">
        <v>45605</v>
      </c>
      <c r="F2204" s="27" t="s">
        <v>303</v>
      </c>
      <c r="G2204" s="28" t="n">
        <v>45610</v>
      </c>
      <c r="H2204" s="27" t="s">
        <v>217</v>
      </c>
      <c r="I2204" s="27" t="s">
        <v>344</v>
      </c>
      <c r="J2204" s="27" t="s">
        <v>483</v>
      </c>
      <c r="K2204" s="27" t="s">
        <v>126</v>
      </c>
      <c r="L2204" s="27" t="n">
        <v>36</v>
      </c>
      <c r="M2204" s="27" t="n">
        <v>67</v>
      </c>
      <c r="N2204" s="27" t="s">
        <v>127</v>
      </c>
      <c r="O2204" s="27" t="s">
        <v>128</v>
      </c>
      <c r="P2204" s="27" t="s">
        <v>140</v>
      </c>
      <c r="Q2204" s="29" t="n">
        <v>7634.56</v>
      </c>
      <c r="R2204" s="27" t="s">
        <v>268</v>
      </c>
      <c r="S2204" s="27" t="s">
        <v>178</v>
      </c>
      <c r="T2204" s="27" t="n">
        <v>4</v>
      </c>
    </row>
    <row r="2205" customFormat="false" ht="15" hidden="false" customHeight="false" outlineLevel="0" collapsed="false">
      <c r="A2205" s="30" t="s">
        <v>3938</v>
      </c>
      <c r="B2205" s="30" t="s">
        <v>991</v>
      </c>
      <c r="C2205" s="30" t="n">
        <v>38</v>
      </c>
      <c r="D2205" s="30" t="s">
        <v>121</v>
      </c>
      <c r="E2205" s="31" t="n">
        <v>45533</v>
      </c>
      <c r="F2205" s="30" t="s">
        <v>702</v>
      </c>
      <c r="G2205" s="31" t="n">
        <v>45537</v>
      </c>
      <c r="H2205" s="30" t="s">
        <v>217</v>
      </c>
      <c r="I2205" s="30" t="s">
        <v>282</v>
      </c>
      <c r="J2205" s="30" t="s">
        <v>483</v>
      </c>
      <c r="K2205" s="30" t="s">
        <v>126</v>
      </c>
      <c r="L2205" s="30" t="n">
        <v>38</v>
      </c>
      <c r="M2205" s="30" t="n">
        <v>48</v>
      </c>
      <c r="N2205" s="30" t="s">
        <v>186</v>
      </c>
      <c r="O2205" s="30" t="s">
        <v>149</v>
      </c>
      <c r="P2205" s="30" t="s">
        <v>187</v>
      </c>
      <c r="Q2205" s="32" t="n">
        <v>6427.19</v>
      </c>
      <c r="R2205" s="30" t="s">
        <v>462</v>
      </c>
      <c r="S2205" s="30" t="s">
        <v>164</v>
      </c>
      <c r="T2205" s="30" t="n">
        <v>3</v>
      </c>
    </row>
    <row r="2206" customFormat="false" ht="15" hidden="false" customHeight="false" outlineLevel="0" collapsed="false">
      <c r="A2206" s="27" t="s">
        <v>3939</v>
      </c>
      <c r="B2206" s="27" t="s">
        <v>3940</v>
      </c>
      <c r="C2206" s="27" t="n">
        <v>4</v>
      </c>
      <c r="D2206" s="27" t="s">
        <v>121</v>
      </c>
      <c r="E2206" s="28" t="n">
        <v>45652</v>
      </c>
      <c r="F2206" s="27" t="s">
        <v>695</v>
      </c>
      <c r="G2206" s="28" t="n">
        <v>45654</v>
      </c>
      <c r="H2206" s="27" t="s">
        <v>242</v>
      </c>
      <c r="I2206" s="27" t="s">
        <v>243</v>
      </c>
      <c r="J2206" s="27" t="s">
        <v>316</v>
      </c>
      <c r="K2206" s="27" t="s">
        <v>156</v>
      </c>
      <c r="L2206" s="27" t="n">
        <v>48</v>
      </c>
      <c r="M2206" s="27" t="n">
        <v>74</v>
      </c>
      <c r="N2206" s="27" t="s">
        <v>127</v>
      </c>
      <c r="O2206" s="27" t="s">
        <v>149</v>
      </c>
      <c r="P2206" s="27" t="s">
        <v>150</v>
      </c>
      <c r="Q2206" s="29" t="n">
        <v>4051.19</v>
      </c>
      <c r="R2206" s="27" t="s">
        <v>130</v>
      </c>
      <c r="S2206" s="27" t="s">
        <v>131</v>
      </c>
      <c r="T2206" s="27" t="n">
        <v>5</v>
      </c>
    </row>
    <row r="2207" customFormat="false" ht="15" hidden="false" customHeight="false" outlineLevel="0" collapsed="false">
      <c r="A2207" s="30" t="s">
        <v>3941</v>
      </c>
      <c r="B2207" s="30" t="s">
        <v>3942</v>
      </c>
      <c r="C2207" s="30" t="n">
        <v>27</v>
      </c>
      <c r="D2207" s="30" t="s">
        <v>181</v>
      </c>
      <c r="E2207" s="31" t="n">
        <v>45547</v>
      </c>
      <c r="F2207" s="30" t="s">
        <v>890</v>
      </c>
      <c r="G2207" s="31" t="n">
        <v>45548</v>
      </c>
      <c r="H2207" s="30" t="s">
        <v>242</v>
      </c>
      <c r="I2207" s="30" t="s">
        <v>243</v>
      </c>
      <c r="J2207" s="30" t="s">
        <v>363</v>
      </c>
      <c r="K2207" s="30" t="s">
        <v>138</v>
      </c>
      <c r="L2207" s="30" t="n">
        <v>67</v>
      </c>
      <c r="M2207" s="30" t="n">
        <v>34</v>
      </c>
      <c r="N2207" s="30" t="s">
        <v>127</v>
      </c>
      <c r="O2207" s="30" t="s">
        <v>139</v>
      </c>
      <c r="P2207" s="30" t="s">
        <v>140</v>
      </c>
      <c r="Q2207" s="32" t="n">
        <v>1002.78</v>
      </c>
      <c r="R2207" s="30" t="s">
        <v>130</v>
      </c>
      <c r="S2207" s="30" t="s">
        <v>178</v>
      </c>
      <c r="T2207" s="30" t="n">
        <v>4</v>
      </c>
    </row>
    <row r="2208" customFormat="false" ht="15" hidden="false" customHeight="false" outlineLevel="0" collapsed="false">
      <c r="A2208" s="27" t="s">
        <v>3943</v>
      </c>
      <c r="B2208" s="27" t="s">
        <v>333</v>
      </c>
      <c r="C2208" s="27" t="n">
        <v>19</v>
      </c>
      <c r="D2208" s="27" t="s">
        <v>181</v>
      </c>
      <c r="E2208" s="28" t="n">
        <v>45395</v>
      </c>
      <c r="F2208" s="27" t="s">
        <v>290</v>
      </c>
      <c r="G2208" s="28" t="n">
        <v>45398</v>
      </c>
      <c r="H2208" s="27" t="s">
        <v>242</v>
      </c>
      <c r="I2208" s="27" t="s">
        <v>315</v>
      </c>
      <c r="J2208" s="27" t="s">
        <v>422</v>
      </c>
      <c r="K2208" s="27" t="s">
        <v>156</v>
      </c>
      <c r="L2208" s="27" t="n">
        <v>74</v>
      </c>
      <c r="M2208" s="27" t="n">
        <v>49</v>
      </c>
      <c r="N2208" s="27" t="s">
        <v>186</v>
      </c>
      <c r="O2208" s="27" t="s">
        <v>171</v>
      </c>
      <c r="P2208" s="27" t="s">
        <v>187</v>
      </c>
      <c r="Q2208" s="29" t="n">
        <v>3652.97</v>
      </c>
      <c r="R2208" s="27" t="s">
        <v>130</v>
      </c>
      <c r="S2208" s="27" t="s">
        <v>192</v>
      </c>
      <c r="T2208" s="27" t="n">
        <v>3</v>
      </c>
    </row>
    <row r="2209" customFormat="false" ht="15" hidden="false" customHeight="false" outlineLevel="0" collapsed="false">
      <c r="A2209" s="30" t="s">
        <v>3944</v>
      </c>
      <c r="B2209" s="30" t="s">
        <v>2092</v>
      </c>
      <c r="C2209" s="30" t="n">
        <v>16</v>
      </c>
      <c r="D2209" s="30" t="s">
        <v>121</v>
      </c>
      <c r="E2209" s="31" t="n">
        <v>45544</v>
      </c>
      <c r="F2209" s="30" t="s">
        <v>948</v>
      </c>
      <c r="G2209" s="31" t="n">
        <v>45546</v>
      </c>
      <c r="H2209" s="30" t="s">
        <v>123</v>
      </c>
      <c r="I2209" s="30" t="s">
        <v>155</v>
      </c>
      <c r="J2209" s="30" t="s">
        <v>305</v>
      </c>
      <c r="K2209" s="30" t="s">
        <v>126</v>
      </c>
      <c r="L2209" s="30" t="n">
        <v>21</v>
      </c>
      <c r="M2209" s="30" t="n">
        <v>66</v>
      </c>
      <c r="N2209" s="30" t="s">
        <v>186</v>
      </c>
      <c r="O2209" s="30" t="s">
        <v>139</v>
      </c>
      <c r="P2209" s="30" t="s">
        <v>187</v>
      </c>
      <c r="Q2209" s="32" t="n">
        <v>6842.33</v>
      </c>
      <c r="R2209" s="30" t="s">
        <v>130</v>
      </c>
      <c r="S2209" s="30" t="s">
        <v>335</v>
      </c>
      <c r="T2209" s="30" t="n">
        <v>5</v>
      </c>
    </row>
    <row r="2210" customFormat="false" ht="15" hidden="false" customHeight="false" outlineLevel="0" collapsed="false">
      <c r="A2210" s="27" t="s">
        <v>3945</v>
      </c>
      <c r="B2210" s="27" t="s">
        <v>3946</v>
      </c>
      <c r="C2210" s="27" t="n">
        <v>45</v>
      </c>
      <c r="D2210" s="27" t="s">
        <v>121</v>
      </c>
      <c r="E2210" s="28" t="n">
        <v>45479</v>
      </c>
      <c r="F2210" s="27" t="s">
        <v>2856</v>
      </c>
      <c r="G2210" s="28" t="n">
        <v>45479</v>
      </c>
      <c r="H2210" s="27" t="s">
        <v>206</v>
      </c>
      <c r="I2210" s="27" t="s">
        <v>232</v>
      </c>
      <c r="J2210" s="27" t="s">
        <v>208</v>
      </c>
      <c r="K2210" s="27" t="s">
        <v>138</v>
      </c>
      <c r="L2210" s="27" t="n">
        <v>76</v>
      </c>
      <c r="M2210" s="27" t="n">
        <v>21</v>
      </c>
      <c r="N2210" s="27" t="s">
        <v>127</v>
      </c>
      <c r="O2210" s="27" t="s">
        <v>128</v>
      </c>
      <c r="P2210" s="27" t="s">
        <v>187</v>
      </c>
      <c r="Q2210" s="29" t="n">
        <v>884.41</v>
      </c>
      <c r="R2210" s="27" t="s">
        <v>130</v>
      </c>
      <c r="S2210" s="27" t="s">
        <v>151</v>
      </c>
      <c r="T2210" s="27" t="n">
        <v>3</v>
      </c>
    </row>
    <row r="2211" customFormat="false" ht="15" hidden="false" customHeight="false" outlineLevel="0" collapsed="false">
      <c r="A2211" s="30" t="s">
        <v>3947</v>
      </c>
      <c r="B2211" s="30" t="s">
        <v>1218</v>
      </c>
      <c r="C2211" s="30" t="n">
        <v>48</v>
      </c>
      <c r="D2211" s="30" t="s">
        <v>181</v>
      </c>
      <c r="E2211" s="31" t="n">
        <v>45628</v>
      </c>
      <c r="F2211" s="30" t="s">
        <v>543</v>
      </c>
      <c r="G2211" s="31" t="n">
        <v>45629</v>
      </c>
      <c r="H2211" s="30" t="s">
        <v>183</v>
      </c>
      <c r="I2211" s="30" t="s">
        <v>184</v>
      </c>
      <c r="J2211" s="30" t="s">
        <v>476</v>
      </c>
      <c r="K2211" s="30" t="s">
        <v>138</v>
      </c>
      <c r="L2211" s="30" t="n">
        <v>25</v>
      </c>
      <c r="M2211" s="30" t="n">
        <v>34</v>
      </c>
      <c r="N2211" s="30" t="s">
        <v>127</v>
      </c>
      <c r="O2211" s="30" t="s">
        <v>128</v>
      </c>
      <c r="P2211" s="30" t="s">
        <v>140</v>
      </c>
      <c r="Q2211" s="32" t="n">
        <v>940.56</v>
      </c>
      <c r="R2211" s="30" t="s">
        <v>130</v>
      </c>
      <c r="S2211" s="30" t="s">
        <v>192</v>
      </c>
      <c r="T2211" s="30" t="n">
        <v>3</v>
      </c>
    </row>
    <row r="2212" customFormat="false" ht="15" hidden="false" customHeight="false" outlineLevel="0" collapsed="false">
      <c r="A2212" s="27" t="s">
        <v>3948</v>
      </c>
      <c r="B2212" s="27" t="s">
        <v>1867</v>
      </c>
      <c r="C2212" s="27" t="n">
        <v>51</v>
      </c>
      <c r="D2212" s="27" t="s">
        <v>121</v>
      </c>
      <c r="E2212" s="28" t="n">
        <v>45294</v>
      </c>
      <c r="F2212" s="27" t="s">
        <v>771</v>
      </c>
      <c r="G2212" s="28" t="n">
        <v>45295</v>
      </c>
      <c r="H2212" s="27" t="s">
        <v>217</v>
      </c>
      <c r="I2212" s="27" t="s">
        <v>282</v>
      </c>
      <c r="J2212" s="27" t="s">
        <v>294</v>
      </c>
      <c r="K2212" s="27" t="s">
        <v>138</v>
      </c>
      <c r="L2212" s="27" t="n">
        <v>44</v>
      </c>
      <c r="M2212" s="27" t="n">
        <v>33</v>
      </c>
      <c r="N2212" s="27" t="s">
        <v>127</v>
      </c>
      <c r="O2212" s="27" t="s">
        <v>128</v>
      </c>
      <c r="P2212" s="27" t="s">
        <v>187</v>
      </c>
      <c r="Q2212" s="29" t="n">
        <v>2635.46</v>
      </c>
      <c r="R2212" s="27" t="s">
        <v>130</v>
      </c>
      <c r="S2212" s="27" t="s">
        <v>131</v>
      </c>
      <c r="T2212" s="27" t="n">
        <v>5</v>
      </c>
    </row>
    <row r="2213" customFormat="false" ht="15" hidden="false" customHeight="false" outlineLevel="0" collapsed="false">
      <c r="A2213" s="30" t="s">
        <v>3949</v>
      </c>
      <c r="B2213" s="30" t="s">
        <v>2198</v>
      </c>
      <c r="C2213" s="30" t="n">
        <v>63</v>
      </c>
      <c r="D2213" s="30" t="s">
        <v>181</v>
      </c>
      <c r="E2213" s="31" t="n">
        <v>45575</v>
      </c>
      <c r="F2213" s="30" t="s">
        <v>725</v>
      </c>
      <c r="G2213" s="31" t="n">
        <v>45575</v>
      </c>
      <c r="H2213" s="30" t="s">
        <v>206</v>
      </c>
      <c r="I2213" s="30" t="s">
        <v>232</v>
      </c>
      <c r="J2213" s="30" t="s">
        <v>615</v>
      </c>
      <c r="K2213" s="30" t="s">
        <v>156</v>
      </c>
      <c r="L2213" s="30" t="n">
        <v>15</v>
      </c>
      <c r="M2213" s="30" t="n">
        <v>70</v>
      </c>
      <c r="N2213" s="30" t="s">
        <v>186</v>
      </c>
      <c r="O2213" s="30" t="s">
        <v>171</v>
      </c>
      <c r="P2213" s="30" t="s">
        <v>129</v>
      </c>
      <c r="Q2213" s="32" t="n">
        <v>3569.63</v>
      </c>
      <c r="R2213" s="30" t="s">
        <v>130</v>
      </c>
      <c r="S2213" s="30" t="s">
        <v>157</v>
      </c>
      <c r="T2213" s="30" t="n">
        <v>3</v>
      </c>
    </row>
    <row r="2214" customFormat="false" ht="15" hidden="false" customHeight="false" outlineLevel="0" collapsed="false">
      <c r="A2214" s="27" t="s">
        <v>3950</v>
      </c>
      <c r="B2214" s="27" t="s">
        <v>3951</v>
      </c>
      <c r="C2214" s="27" t="n">
        <v>46</v>
      </c>
      <c r="D2214" s="27" t="s">
        <v>121</v>
      </c>
      <c r="E2214" s="28" t="n">
        <v>45313</v>
      </c>
      <c r="F2214" s="27" t="s">
        <v>898</v>
      </c>
      <c r="G2214" s="28" t="n">
        <v>45313</v>
      </c>
      <c r="H2214" s="27" t="s">
        <v>242</v>
      </c>
      <c r="I2214" s="27" t="s">
        <v>315</v>
      </c>
      <c r="J2214" s="27" t="s">
        <v>316</v>
      </c>
      <c r="K2214" s="27" t="s">
        <v>156</v>
      </c>
      <c r="L2214" s="27" t="n">
        <v>44</v>
      </c>
      <c r="M2214" s="27" t="n">
        <v>46</v>
      </c>
      <c r="N2214" s="27" t="s">
        <v>127</v>
      </c>
      <c r="O2214" s="27" t="s">
        <v>149</v>
      </c>
      <c r="P2214" s="27" t="s">
        <v>140</v>
      </c>
      <c r="Q2214" s="29" t="n">
        <v>3175.65</v>
      </c>
      <c r="R2214" s="27" t="s">
        <v>130</v>
      </c>
      <c r="S2214" s="27" t="s">
        <v>141</v>
      </c>
      <c r="T2214" s="27" t="n">
        <v>5</v>
      </c>
    </row>
    <row r="2215" customFormat="false" ht="15" hidden="false" customHeight="false" outlineLevel="0" collapsed="false">
      <c r="A2215" s="30" t="s">
        <v>3952</v>
      </c>
      <c r="B2215" s="30" t="s">
        <v>1197</v>
      </c>
      <c r="C2215" s="30"/>
      <c r="D2215" s="30" t="s">
        <v>181</v>
      </c>
      <c r="E2215" s="31" t="n">
        <v>45303</v>
      </c>
      <c r="F2215" s="30" t="s">
        <v>720</v>
      </c>
      <c r="G2215" s="31" t="n">
        <v>45304</v>
      </c>
      <c r="H2215" s="30" t="s">
        <v>161</v>
      </c>
      <c r="I2215" s="30" t="s">
        <v>162</v>
      </c>
      <c r="J2215" s="30" t="s">
        <v>258</v>
      </c>
      <c r="K2215" s="30" t="s">
        <v>138</v>
      </c>
      <c r="L2215" s="30" t="n">
        <v>47</v>
      </c>
      <c r="M2215" s="30" t="n">
        <v>42</v>
      </c>
      <c r="N2215" s="30" t="s">
        <v>127</v>
      </c>
      <c r="O2215" s="30" t="s">
        <v>171</v>
      </c>
      <c r="P2215" s="30" t="s">
        <v>187</v>
      </c>
      <c r="Q2215" s="32" t="n">
        <v>1497.61</v>
      </c>
      <c r="R2215" s="30" t="s">
        <v>130</v>
      </c>
      <c r="S2215" s="30" t="s">
        <v>131</v>
      </c>
      <c r="T2215" s="30" t="n">
        <v>5</v>
      </c>
    </row>
    <row r="2216" customFormat="false" ht="15" hidden="false" customHeight="false" outlineLevel="0" collapsed="false">
      <c r="A2216" s="27" t="s">
        <v>3953</v>
      </c>
      <c r="B2216" s="27" t="s">
        <v>3954</v>
      </c>
      <c r="C2216" s="27" t="n">
        <v>20</v>
      </c>
      <c r="D2216" s="27" t="s">
        <v>121</v>
      </c>
      <c r="E2216" s="28" t="n">
        <v>45640</v>
      </c>
      <c r="F2216" s="27" t="s">
        <v>997</v>
      </c>
      <c r="G2216" s="28" t="n">
        <v>45641</v>
      </c>
      <c r="H2216" s="27" t="s">
        <v>168</v>
      </c>
      <c r="I2216" s="27" t="s">
        <v>196</v>
      </c>
      <c r="J2216" s="27" t="s">
        <v>371</v>
      </c>
      <c r="K2216" s="27" t="s">
        <v>156</v>
      </c>
      <c r="L2216" s="27" t="n">
        <v>18</v>
      </c>
      <c r="M2216" s="27" t="n">
        <v>52</v>
      </c>
      <c r="N2216" s="27" t="s">
        <v>186</v>
      </c>
      <c r="O2216" s="27" t="s">
        <v>149</v>
      </c>
      <c r="P2216" s="27" t="s">
        <v>129</v>
      </c>
      <c r="Q2216" s="29" t="n">
        <v>3532.19</v>
      </c>
      <c r="R2216" s="27" t="s">
        <v>130</v>
      </c>
      <c r="S2216" s="27" t="s">
        <v>223</v>
      </c>
      <c r="T2216" s="27" t="n">
        <v>5</v>
      </c>
    </row>
    <row r="2217" customFormat="false" ht="15" hidden="false" customHeight="false" outlineLevel="0" collapsed="false">
      <c r="A2217" s="30" t="s">
        <v>3955</v>
      </c>
      <c r="B2217" s="30" t="s">
        <v>1417</v>
      </c>
      <c r="C2217" s="30" t="n">
        <v>34</v>
      </c>
      <c r="D2217" s="30" t="s">
        <v>121</v>
      </c>
      <c r="E2217" s="31" t="n">
        <v>45468</v>
      </c>
      <c r="F2217" s="30" t="s">
        <v>759</v>
      </c>
      <c r="G2217" s="31" t="n">
        <v>45472</v>
      </c>
      <c r="H2217" s="30" t="s">
        <v>217</v>
      </c>
      <c r="I2217" s="30" t="s">
        <v>392</v>
      </c>
      <c r="J2217" s="30" t="s">
        <v>283</v>
      </c>
      <c r="K2217" s="30" t="s">
        <v>202</v>
      </c>
      <c r="L2217" s="30" t="n">
        <v>8</v>
      </c>
      <c r="M2217" s="30" t="n">
        <v>226</v>
      </c>
      <c r="N2217" s="30" t="s">
        <v>186</v>
      </c>
      <c r="O2217" s="30" t="s">
        <v>139</v>
      </c>
      <c r="P2217" s="30" t="s">
        <v>140</v>
      </c>
      <c r="Q2217" s="32" t="n">
        <v>19819.71</v>
      </c>
      <c r="R2217" s="30" t="s">
        <v>130</v>
      </c>
      <c r="S2217" s="30" t="s">
        <v>164</v>
      </c>
      <c r="T2217" s="30" t="n">
        <v>5</v>
      </c>
    </row>
    <row r="2218" customFormat="false" ht="15" hidden="false" customHeight="false" outlineLevel="0" collapsed="false">
      <c r="A2218" s="27" t="s">
        <v>3956</v>
      </c>
      <c r="B2218" s="27" t="s">
        <v>1797</v>
      </c>
      <c r="C2218" s="27" t="n">
        <v>36</v>
      </c>
      <c r="D2218" s="27" t="s">
        <v>181</v>
      </c>
      <c r="E2218" s="28" t="n">
        <v>45514</v>
      </c>
      <c r="F2218" s="27" t="s">
        <v>549</v>
      </c>
      <c r="G2218" s="28" t="n">
        <v>45515</v>
      </c>
      <c r="H2218" s="27" t="s">
        <v>161</v>
      </c>
      <c r="I2218" s="27" t="s">
        <v>320</v>
      </c>
      <c r="J2218" s="27" t="s">
        <v>258</v>
      </c>
      <c r="K2218" s="27" t="s">
        <v>156</v>
      </c>
      <c r="L2218" s="27" t="n">
        <v>56</v>
      </c>
      <c r="M2218" s="27" t="n">
        <v>66</v>
      </c>
      <c r="N2218" s="27" t="s">
        <v>186</v>
      </c>
      <c r="O2218" s="27" t="s">
        <v>139</v>
      </c>
      <c r="P2218" s="27" t="s">
        <v>140</v>
      </c>
      <c r="Q2218" s="29" t="n">
        <v>3474.63</v>
      </c>
      <c r="R2218" s="27" t="s">
        <v>130</v>
      </c>
      <c r="S2218" s="27" t="s">
        <v>141</v>
      </c>
      <c r="T2218" s="27" t="n">
        <v>3</v>
      </c>
    </row>
    <row r="2219" customFormat="false" ht="15" hidden="false" customHeight="false" outlineLevel="0" collapsed="false">
      <c r="A2219" s="30" t="s">
        <v>3957</v>
      </c>
      <c r="B2219" s="30" t="s">
        <v>2818</v>
      </c>
      <c r="C2219" s="30" t="n">
        <v>35</v>
      </c>
      <c r="D2219" s="30" t="s">
        <v>181</v>
      </c>
      <c r="E2219" s="31" t="n">
        <v>45380</v>
      </c>
      <c r="F2219" s="30" t="s">
        <v>381</v>
      </c>
      <c r="G2219" s="31" t="n">
        <v>45382</v>
      </c>
      <c r="H2219" s="30" t="s">
        <v>123</v>
      </c>
      <c r="I2219" s="30" t="s">
        <v>155</v>
      </c>
      <c r="J2219" s="30" t="s">
        <v>227</v>
      </c>
      <c r="K2219" s="30" t="s">
        <v>126</v>
      </c>
      <c r="L2219" s="30" t="n">
        <v>32</v>
      </c>
      <c r="M2219" s="30" t="n">
        <v>45</v>
      </c>
      <c r="N2219" s="30" t="s">
        <v>186</v>
      </c>
      <c r="O2219" s="30" t="s">
        <v>139</v>
      </c>
      <c r="P2219" s="30" t="s">
        <v>187</v>
      </c>
      <c r="Q2219" s="32" t="n">
        <v>7769.52</v>
      </c>
      <c r="R2219" s="30" t="s">
        <v>130</v>
      </c>
      <c r="S2219" s="30" t="s">
        <v>131</v>
      </c>
      <c r="T2219" s="30" t="n">
        <v>4</v>
      </c>
    </row>
    <row r="2220" customFormat="false" ht="15" hidden="false" customHeight="false" outlineLevel="0" collapsed="false">
      <c r="A2220" s="27" t="s">
        <v>3958</v>
      </c>
      <c r="B2220" s="27" t="s">
        <v>443</v>
      </c>
      <c r="C2220" s="27" t="n">
        <v>62</v>
      </c>
      <c r="D2220" s="27" t="s">
        <v>121</v>
      </c>
      <c r="E2220" s="28" t="n">
        <v>45520</v>
      </c>
      <c r="F2220" s="27" t="s">
        <v>645</v>
      </c>
      <c r="G2220" s="28" t="n">
        <v>45522</v>
      </c>
      <c r="H2220" s="27" t="s">
        <v>161</v>
      </c>
      <c r="I2220" s="27" t="s">
        <v>538</v>
      </c>
      <c r="J2220" s="27" t="s">
        <v>163</v>
      </c>
      <c r="K2220" s="27" t="s">
        <v>126</v>
      </c>
      <c r="L2220" s="27" t="n">
        <v>31</v>
      </c>
      <c r="M2220" s="27" t="n">
        <v>91</v>
      </c>
      <c r="N2220" s="27" t="s">
        <v>186</v>
      </c>
      <c r="O2220" s="27" t="s">
        <v>171</v>
      </c>
      <c r="P2220" s="27" t="s">
        <v>140</v>
      </c>
      <c r="Q2220" s="29" t="n">
        <v>7978.58</v>
      </c>
      <c r="R2220" s="27" t="s">
        <v>130</v>
      </c>
      <c r="S2220" s="27" t="s">
        <v>131</v>
      </c>
      <c r="T2220" s="27" t="n">
        <v>4</v>
      </c>
    </row>
    <row r="2221" customFormat="false" ht="15" hidden="false" customHeight="false" outlineLevel="0" collapsed="false">
      <c r="A2221" s="30" t="s">
        <v>3959</v>
      </c>
      <c r="B2221" s="30" t="s">
        <v>3041</v>
      </c>
      <c r="C2221" s="30" t="n">
        <v>44</v>
      </c>
      <c r="D2221" s="30" t="s">
        <v>121</v>
      </c>
      <c r="E2221" s="31" t="n">
        <v>45556</v>
      </c>
      <c r="F2221" s="30" t="s">
        <v>940</v>
      </c>
      <c r="G2221" s="31" t="n">
        <v>45561</v>
      </c>
      <c r="H2221" s="30" t="s">
        <v>242</v>
      </c>
      <c r="I2221" s="30" t="s">
        <v>243</v>
      </c>
      <c r="J2221" s="30" t="s">
        <v>401</v>
      </c>
      <c r="K2221" s="30" t="s">
        <v>126</v>
      </c>
      <c r="L2221" s="30" t="n">
        <v>29</v>
      </c>
      <c r="M2221" s="30" t="n">
        <v>62</v>
      </c>
      <c r="N2221" s="30" t="s">
        <v>186</v>
      </c>
      <c r="O2221" s="30" t="s">
        <v>149</v>
      </c>
      <c r="P2221" s="30" t="s">
        <v>129</v>
      </c>
      <c r="Q2221" s="32" t="n">
        <v>6589.05</v>
      </c>
      <c r="R2221" s="30" t="s">
        <v>172</v>
      </c>
      <c r="S2221" s="30" t="s">
        <v>141</v>
      </c>
      <c r="T2221" s="30" t="n">
        <v>3</v>
      </c>
    </row>
    <row r="2222" customFormat="false" ht="15" hidden="false" customHeight="false" outlineLevel="0" collapsed="false">
      <c r="A2222" s="27" t="s">
        <v>3960</v>
      </c>
      <c r="B2222" s="27" t="s">
        <v>2791</v>
      </c>
      <c r="C2222" s="27" t="n">
        <v>38</v>
      </c>
      <c r="D2222" s="27" t="s">
        <v>121</v>
      </c>
      <c r="E2222" s="28" t="n">
        <v>45463</v>
      </c>
      <c r="F2222" s="27" t="s">
        <v>759</v>
      </c>
      <c r="G2222" s="28" t="n">
        <v>45465</v>
      </c>
      <c r="H2222" s="27" t="s">
        <v>161</v>
      </c>
      <c r="I2222" s="27" t="s">
        <v>162</v>
      </c>
      <c r="J2222" s="27" t="s">
        <v>163</v>
      </c>
      <c r="K2222" s="27" t="s">
        <v>156</v>
      </c>
      <c r="L2222" s="27" t="n">
        <v>20</v>
      </c>
      <c r="M2222" s="27" t="n">
        <v>76</v>
      </c>
      <c r="N2222" s="27" t="s">
        <v>127</v>
      </c>
      <c r="O2222" s="27" t="s">
        <v>139</v>
      </c>
      <c r="P2222" s="27" t="s">
        <v>150</v>
      </c>
      <c r="Q2222" s="29" t="n">
        <v>4595.85</v>
      </c>
      <c r="R2222" s="27" t="s">
        <v>130</v>
      </c>
      <c r="S2222" s="27" t="s">
        <v>335</v>
      </c>
      <c r="T2222" s="27" t="n">
        <v>2</v>
      </c>
    </row>
    <row r="2223" customFormat="false" ht="15" hidden="false" customHeight="false" outlineLevel="0" collapsed="false">
      <c r="A2223" s="30" t="s">
        <v>3961</v>
      </c>
      <c r="B2223" s="30" t="s">
        <v>2747</v>
      </c>
      <c r="C2223" s="30" t="n">
        <v>46</v>
      </c>
      <c r="D2223" s="30" t="s">
        <v>121</v>
      </c>
      <c r="E2223" s="31" t="n">
        <v>45534</v>
      </c>
      <c r="F2223" s="30" t="s">
        <v>679</v>
      </c>
      <c r="G2223" s="31" t="n">
        <v>45536</v>
      </c>
      <c r="H2223" s="30" t="s">
        <v>161</v>
      </c>
      <c r="I2223" s="30" t="s">
        <v>538</v>
      </c>
      <c r="J2223" s="30" t="s">
        <v>258</v>
      </c>
      <c r="K2223" s="30" t="s">
        <v>156</v>
      </c>
      <c r="L2223" s="30" t="n">
        <v>40</v>
      </c>
      <c r="M2223" s="30" t="n">
        <v>69</v>
      </c>
      <c r="N2223" s="30" t="s">
        <v>127</v>
      </c>
      <c r="O2223" s="30" t="s">
        <v>139</v>
      </c>
      <c r="P2223" s="30" t="s">
        <v>129</v>
      </c>
      <c r="Q2223" s="32" t="n">
        <v>4426.66</v>
      </c>
      <c r="R2223" s="30" t="s">
        <v>130</v>
      </c>
      <c r="S2223" s="30" t="s">
        <v>197</v>
      </c>
      <c r="T2223" s="30" t="n">
        <v>2</v>
      </c>
    </row>
    <row r="2224" customFormat="false" ht="15" hidden="false" customHeight="false" outlineLevel="0" collapsed="false">
      <c r="A2224" s="27" t="s">
        <v>3962</v>
      </c>
      <c r="B2224" s="27" t="s">
        <v>1319</v>
      </c>
      <c r="C2224" s="27" t="n">
        <v>53</v>
      </c>
      <c r="D2224" s="27" t="s">
        <v>121</v>
      </c>
      <c r="E2224" s="28" t="n">
        <v>45310</v>
      </c>
      <c r="F2224" s="27" t="s">
        <v>1104</v>
      </c>
      <c r="G2224" s="28" t="n">
        <v>45310</v>
      </c>
      <c r="H2224" s="27" t="s">
        <v>123</v>
      </c>
      <c r="I2224" s="27" t="s">
        <v>124</v>
      </c>
      <c r="J2224" s="27" t="s">
        <v>508</v>
      </c>
      <c r="K2224" s="27" t="s">
        <v>138</v>
      </c>
      <c r="L2224" s="27" t="n">
        <v>71</v>
      </c>
      <c r="M2224" s="27" t="n">
        <v>29</v>
      </c>
      <c r="N2224" s="27" t="s">
        <v>127</v>
      </c>
      <c r="O2224" s="27" t="s">
        <v>128</v>
      </c>
      <c r="P2224" s="27" t="s">
        <v>140</v>
      </c>
      <c r="Q2224" s="29" t="n">
        <v>787.44</v>
      </c>
      <c r="R2224" s="27" t="s">
        <v>130</v>
      </c>
      <c r="S2224" s="27" t="s">
        <v>223</v>
      </c>
      <c r="T2224" s="27" t="n">
        <v>1</v>
      </c>
    </row>
    <row r="2225" customFormat="false" ht="15" hidden="false" customHeight="false" outlineLevel="0" collapsed="false">
      <c r="A2225" s="30" t="s">
        <v>3963</v>
      </c>
      <c r="B2225" s="30" t="s">
        <v>3964</v>
      </c>
      <c r="C2225" s="30" t="n">
        <v>26</v>
      </c>
      <c r="D2225" s="30" t="s">
        <v>121</v>
      </c>
      <c r="E2225" s="31" t="n">
        <v>45521</v>
      </c>
      <c r="F2225" s="30" t="s">
        <v>1623</v>
      </c>
      <c r="G2225" s="31" t="n">
        <v>45522</v>
      </c>
      <c r="H2225" s="30" t="s">
        <v>183</v>
      </c>
      <c r="I2225" s="30" t="s">
        <v>184</v>
      </c>
      <c r="J2225" s="30" t="s">
        <v>476</v>
      </c>
      <c r="K2225" s="30" t="s">
        <v>138</v>
      </c>
      <c r="L2225" s="30" t="n">
        <v>74</v>
      </c>
      <c r="M2225" s="30" t="n">
        <v>32</v>
      </c>
      <c r="N2225" s="30" t="s">
        <v>127</v>
      </c>
      <c r="O2225" s="30" t="s">
        <v>128</v>
      </c>
      <c r="P2225" s="30" t="s">
        <v>140</v>
      </c>
      <c r="Q2225" s="32" t="n">
        <v>1153.22</v>
      </c>
      <c r="R2225" s="30" t="s">
        <v>130</v>
      </c>
      <c r="S2225" s="30" t="s">
        <v>223</v>
      </c>
      <c r="T2225" s="30" t="n">
        <v>5</v>
      </c>
    </row>
    <row r="2226" customFormat="false" ht="15" hidden="false" customHeight="false" outlineLevel="0" collapsed="false">
      <c r="A2226" s="27" t="s">
        <v>3965</v>
      </c>
      <c r="B2226" s="27" t="s">
        <v>2697</v>
      </c>
      <c r="C2226" s="27" t="n">
        <v>37</v>
      </c>
      <c r="D2226" s="27" t="s">
        <v>181</v>
      </c>
      <c r="E2226" s="28" t="n">
        <v>45316</v>
      </c>
      <c r="F2226" s="27" t="s">
        <v>277</v>
      </c>
      <c r="G2226" s="28" t="n">
        <v>45317</v>
      </c>
      <c r="H2226" s="27" t="s">
        <v>217</v>
      </c>
      <c r="I2226" s="27" t="s">
        <v>282</v>
      </c>
      <c r="J2226" s="27" t="s">
        <v>294</v>
      </c>
      <c r="K2226" s="27" t="s">
        <v>138</v>
      </c>
      <c r="L2226" s="27" t="n">
        <v>71</v>
      </c>
      <c r="M2226" s="27" t="n">
        <v>35</v>
      </c>
      <c r="N2226" s="27" t="s">
        <v>127</v>
      </c>
      <c r="O2226" s="27" t="s">
        <v>139</v>
      </c>
      <c r="P2226" s="27" t="s">
        <v>150</v>
      </c>
      <c r="Q2226" s="29" t="n">
        <v>1937.31</v>
      </c>
      <c r="R2226" s="27" t="s">
        <v>130</v>
      </c>
      <c r="S2226" s="27" t="s">
        <v>151</v>
      </c>
      <c r="T2226" s="27" t="n">
        <v>5</v>
      </c>
    </row>
    <row r="2227" customFormat="false" ht="15" hidden="false" customHeight="false" outlineLevel="0" collapsed="false">
      <c r="A2227" s="30" t="s">
        <v>3966</v>
      </c>
      <c r="B2227" s="30" t="s">
        <v>3669</v>
      </c>
      <c r="C2227" s="30" t="n">
        <v>56</v>
      </c>
      <c r="D2227" s="30" t="s">
        <v>181</v>
      </c>
      <c r="E2227" s="31" t="n">
        <v>45341</v>
      </c>
      <c r="F2227" s="30" t="s">
        <v>1320</v>
      </c>
      <c r="G2227" s="31" t="n">
        <v>45342</v>
      </c>
      <c r="H2227" s="30" t="s">
        <v>236</v>
      </c>
      <c r="I2227" s="30" t="s">
        <v>323</v>
      </c>
      <c r="J2227" s="30" t="s">
        <v>375</v>
      </c>
      <c r="K2227" s="30" t="s">
        <v>138</v>
      </c>
      <c r="L2227" s="30" t="n">
        <v>59</v>
      </c>
      <c r="M2227" s="30" t="n">
        <v>35</v>
      </c>
      <c r="N2227" s="30" t="s">
        <v>127</v>
      </c>
      <c r="O2227" s="30" t="s">
        <v>171</v>
      </c>
      <c r="P2227" s="30" t="s">
        <v>187</v>
      </c>
      <c r="Q2227" s="32" t="n">
        <v>1116.44</v>
      </c>
      <c r="R2227" s="30" t="s">
        <v>130</v>
      </c>
      <c r="S2227" s="30" t="s">
        <v>141</v>
      </c>
      <c r="T2227" s="30" t="n">
        <v>3</v>
      </c>
    </row>
    <row r="2228" customFormat="false" ht="15" hidden="false" customHeight="false" outlineLevel="0" collapsed="false">
      <c r="A2228" s="27" t="s">
        <v>3967</v>
      </c>
      <c r="B2228" s="27" t="s">
        <v>2818</v>
      </c>
      <c r="C2228" s="27" t="n">
        <v>80</v>
      </c>
      <c r="D2228" s="27" t="s">
        <v>121</v>
      </c>
      <c r="E2228" s="28" t="n">
        <v>45352</v>
      </c>
      <c r="F2228" s="27" t="s">
        <v>319</v>
      </c>
      <c r="G2228" s="28" t="n">
        <v>45354</v>
      </c>
      <c r="H2228" s="27" t="s">
        <v>168</v>
      </c>
      <c r="I2228" s="27" t="s">
        <v>169</v>
      </c>
      <c r="J2228" s="27" t="s">
        <v>367</v>
      </c>
      <c r="K2228" s="27" t="s">
        <v>156</v>
      </c>
      <c r="L2228" s="27" t="n">
        <v>66</v>
      </c>
      <c r="M2228" s="27" t="n">
        <v>81</v>
      </c>
      <c r="N2228" s="27" t="s">
        <v>186</v>
      </c>
      <c r="O2228" s="27" t="s">
        <v>139</v>
      </c>
      <c r="P2228" s="27" t="s">
        <v>187</v>
      </c>
      <c r="Q2228" s="29" t="n">
        <v>3249.05</v>
      </c>
      <c r="R2228" s="27" t="s">
        <v>130</v>
      </c>
      <c r="S2228" s="27" t="s">
        <v>223</v>
      </c>
      <c r="T2228" s="27" t="n">
        <v>3</v>
      </c>
    </row>
    <row r="2229" customFormat="false" ht="15" hidden="false" customHeight="false" outlineLevel="0" collapsed="false">
      <c r="A2229" s="30" t="s">
        <v>3968</v>
      </c>
      <c r="B2229" s="30" t="s">
        <v>1012</v>
      </c>
      <c r="C2229" s="30" t="n">
        <v>64</v>
      </c>
      <c r="D2229" s="30" t="s">
        <v>181</v>
      </c>
      <c r="E2229" s="31" t="n">
        <v>45455</v>
      </c>
      <c r="F2229" s="30" t="s">
        <v>1349</v>
      </c>
      <c r="G2229" s="31" t="n">
        <v>45456</v>
      </c>
      <c r="H2229" s="30" t="s">
        <v>217</v>
      </c>
      <c r="I2229" s="30" t="s">
        <v>282</v>
      </c>
      <c r="J2229" s="30" t="s">
        <v>218</v>
      </c>
      <c r="K2229" s="30" t="s">
        <v>138</v>
      </c>
      <c r="L2229" s="30" t="n">
        <v>80</v>
      </c>
      <c r="M2229" s="30" t="n">
        <v>23</v>
      </c>
      <c r="N2229" s="30" t="s">
        <v>127</v>
      </c>
      <c r="O2229" s="30" t="s">
        <v>128</v>
      </c>
      <c r="P2229" s="30" t="s">
        <v>140</v>
      </c>
      <c r="Q2229" s="32" t="n">
        <v>1149.53</v>
      </c>
      <c r="R2229" s="30" t="s">
        <v>130</v>
      </c>
      <c r="S2229" s="30" t="s">
        <v>151</v>
      </c>
      <c r="T2229" s="30" t="n">
        <v>3</v>
      </c>
    </row>
    <row r="2230" customFormat="false" ht="15" hidden="false" customHeight="false" outlineLevel="0" collapsed="false">
      <c r="A2230" s="27" t="s">
        <v>3969</v>
      </c>
      <c r="B2230" s="27" t="s">
        <v>918</v>
      </c>
      <c r="C2230" s="27" t="n">
        <v>30</v>
      </c>
      <c r="D2230" s="27" t="s">
        <v>121</v>
      </c>
      <c r="E2230" s="28" t="n">
        <v>45558</v>
      </c>
      <c r="F2230" s="27" t="s">
        <v>1392</v>
      </c>
      <c r="G2230" s="28" t="n">
        <v>45561</v>
      </c>
      <c r="H2230" s="27" t="s">
        <v>135</v>
      </c>
      <c r="I2230" s="27" t="s">
        <v>136</v>
      </c>
      <c r="J2230" s="27" t="s">
        <v>201</v>
      </c>
      <c r="K2230" s="27" t="s">
        <v>156</v>
      </c>
      <c r="L2230" s="27" t="n">
        <v>38</v>
      </c>
      <c r="M2230" s="27" t="n">
        <v>83</v>
      </c>
      <c r="N2230" s="27" t="s">
        <v>127</v>
      </c>
      <c r="O2230" s="27" t="s">
        <v>139</v>
      </c>
      <c r="P2230" s="27" t="s">
        <v>129</v>
      </c>
      <c r="Q2230" s="29" t="n">
        <v>4074.17</v>
      </c>
      <c r="R2230" s="27" t="s">
        <v>268</v>
      </c>
      <c r="S2230" s="27" t="s">
        <v>223</v>
      </c>
      <c r="T2230" s="27" t="n">
        <v>2</v>
      </c>
    </row>
    <row r="2231" customFormat="false" ht="15" hidden="false" customHeight="false" outlineLevel="0" collapsed="false">
      <c r="A2231" s="30" t="s">
        <v>3970</v>
      </c>
      <c r="B2231" s="30" t="s">
        <v>3971</v>
      </c>
      <c r="C2231" s="30" t="n">
        <v>0</v>
      </c>
      <c r="D2231" s="30" t="s">
        <v>181</v>
      </c>
      <c r="E2231" s="31" t="n">
        <v>45328</v>
      </c>
      <c r="F2231" s="30" t="s">
        <v>1389</v>
      </c>
      <c r="G2231" s="31" t="n">
        <v>45329</v>
      </c>
      <c r="H2231" s="30" t="s">
        <v>206</v>
      </c>
      <c r="I2231" s="30" t="s">
        <v>232</v>
      </c>
      <c r="J2231" s="30" t="s">
        <v>233</v>
      </c>
      <c r="K2231" s="30" t="s">
        <v>126</v>
      </c>
      <c r="L2231" s="30" t="n">
        <v>34</v>
      </c>
      <c r="M2231" s="30" t="n">
        <v>94</v>
      </c>
      <c r="N2231" s="30" t="s">
        <v>186</v>
      </c>
      <c r="O2231" s="30" t="s">
        <v>149</v>
      </c>
      <c r="P2231" s="30" t="s">
        <v>150</v>
      </c>
      <c r="Q2231" s="32" t="n">
        <v>7899.25</v>
      </c>
      <c r="R2231" s="30" t="s">
        <v>130</v>
      </c>
      <c r="S2231" s="30" t="s">
        <v>131</v>
      </c>
      <c r="T2231" s="30" t="n">
        <v>4</v>
      </c>
    </row>
    <row r="2232" customFormat="false" ht="15" hidden="false" customHeight="false" outlineLevel="0" collapsed="false">
      <c r="A2232" s="27" t="s">
        <v>3972</v>
      </c>
      <c r="B2232" s="27" t="s">
        <v>2563</v>
      </c>
      <c r="C2232" s="27" t="n">
        <v>38</v>
      </c>
      <c r="D2232" s="27" t="s">
        <v>121</v>
      </c>
      <c r="E2232" s="28" t="n">
        <v>45598</v>
      </c>
      <c r="F2232" s="27" t="s">
        <v>812</v>
      </c>
      <c r="G2232" s="28" t="n">
        <v>45600</v>
      </c>
      <c r="H2232" s="27" t="s">
        <v>206</v>
      </c>
      <c r="I2232" s="27" t="s">
        <v>232</v>
      </c>
      <c r="J2232" s="27" t="s">
        <v>469</v>
      </c>
      <c r="K2232" s="27" t="s">
        <v>156</v>
      </c>
      <c r="L2232" s="27" t="n">
        <v>34</v>
      </c>
      <c r="M2232" s="27" t="n">
        <v>86</v>
      </c>
      <c r="N2232" s="27" t="s">
        <v>127</v>
      </c>
      <c r="O2232" s="27" t="s">
        <v>171</v>
      </c>
      <c r="P2232" s="27" t="s">
        <v>187</v>
      </c>
      <c r="Q2232" s="29" t="n">
        <v>4584.54</v>
      </c>
      <c r="R2232" s="27" t="s">
        <v>130</v>
      </c>
      <c r="S2232" s="27" t="s">
        <v>335</v>
      </c>
      <c r="T2232" s="27" t="n">
        <v>5</v>
      </c>
    </row>
    <row r="2233" customFormat="false" ht="15" hidden="false" customHeight="false" outlineLevel="0" collapsed="false">
      <c r="A2233" s="30" t="s">
        <v>3973</v>
      </c>
      <c r="B2233" s="30" t="s">
        <v>3974</v>
      </c>
      <c r="C2233" s="30" t="n">
        <v>45</v>
      </c>
      <c r="D2233" s="30" t="s">
        <v>181</v>
      </c>
      <c r="E2233" s="31" t="n">
        <v>45641</v>
      </c>
      <c r="F2233" s="30" t="s">
        <v>1032</v>
      </c>
      <c r="G2233" s="31" t="n">
        <v>45643</v>
      </c>
      <c r="H2233" s="30" t="s">
        <v>123</v>
      </c>
      <c r="I2233" s="30" t="s">
        <v>155</v>
      </c>
      <c r="J2233" s="30" t="s">
        <v>227</v>
      </c>
      <c r="K2233" s="30" t="s">
        <v>156</v>
      </c>
      <c r="L2233" s="30" t="n">
        <v>16</v>
      </c>
      <c r="M2233" s="30" t="n">
        <v>64</v>
      </c>
      <c r="N2233" s="30" t="s">
        <v>186</v>
      </c>
      <c r="O2233" s="30" t="s">
        <v>149</v>
      </c>
      <c r="P2233" s="30" t="s">
        <v>129</v>
      </c>
      <c r="Q2233" s="32" t="n">
        <v>3490.66</v>
      </c>
      <c r="R2233" s="30" t="s">
        <v>130</v>
      </c>
      <c r="S2233" s="30" t="s">
        <v>151</v>
      </c>
      <c r="T2233" s="30" t="n">
        <v>3</v>
      </c>
    </row>
    <row r="2234" customFormat="false" ht="15" hidden="false" customHeight="false" outlineLevel="0" collapsed="false">
      <c r="A2234" s="27" t="s">
        <v>3975</v>
      </c>
      <c r="B2234" s="27" t="s">
        <v>3976</v>
      </c>
      <c r="C2234" s="27" t="n">
        <v>53</v>
      </c>
      <c r="D2234" s="27" t="s">
        <v>121</v>
      </c>
      <c r="E2234" s="28" t="n">
        <v>45531</v>
      </c>
      <c r="F2234" s="27" t="s">
        <v>241</v>
      </c>
      <c r="G2234" s="28" t="n">
        <v>45533</v>
      </c>
      <c r="H2234" s="27" t="s">
        <v>236</v>
      </c>
      <c r="I2234" s="27"/>
      <c r="J2234" s="27" t="s">
        <v>267</v>
      </c>
      <c r="K2234" s="27" t="s">
        <v>156</v>
      </c>
      <c r="L2234" s="27" t="n">
        <v>26</v>
      </c>
      <c r="M2234" s="27" t="n">
        <v>53</v>
      </c>
      <c r="N2234" s="27" t="s">
        <v>186</v>
      </c>
      <c r="O2234" s="27" t="s">
        <v>139</v>
      </c>
      <c r="P2234" s="27" t="s">
        <v>187</v>
      </c>
      <c r="Q2234" s="29" t="n">
        <v>2815.04</v>
      </c>
      <c r="R2234" s="27" t="s">
        <v>172</v>
      </c>
      <c r="S2234" s="27" t="s">
        <v>141</v>
      </c>
      <c r="T2234" s="27" t="n">
        <v>2</v>
      </c>
    </row>
    <row r="2235" customFormat="false" ht="15" hidden="false" customHeight="false" outlineLevel="0" collapsed="false">
      <c r="A2235" s="30" t="s">
        <v>3977</v>
      </c>
      <c r="B2235" s="30" t="s">
        <v>822</v>
      </c>
      <c r="C2235" s="30" t="n">
        <v>55</v>
      </c>
      <c r="D2235" s="30" t="s">
        <v>121</v>
      </c>
      <c r="E2235" s="31" t="n">
        <v>45460</v>
      </c>
      <c r="F2235" s="30" t="s">
        <v>503</v>
      </c>
      <c r="G2235" s="31" t="n">
        <v>45461</v>
      </c>
      <c r="H2235" s="30" t="s">
        <v>123</v>
      </c>
      <c r="I2235" s="30" t="s">
        <v>124</v>
      </c>
      <c r="J2235" s="30" t="s">
        <v>227</v>
      </c>
      <c r="K2235" s="30" t="s">
        <v>138</v>
      </c>
      <c r="L2235" s="30" t="n">
        <v>54</v>
      </c>
      <c r="M2235" s="30" t="n">
        <v>43</v>
      </c>
      <c r="N2235" s="30" t="s">
        <v>127</v>
      </c>
      <c r="O2235" s="30" t="s">
        <v>139</v>
      </c>
      <c r="P2235" s="30" t="s">
        <v>129</v>
      </c>
      <c r="Q2235" s="32" t="n">
        <v>2557.09</v>
      </c>
      <c r="R2235" s="30" t="s">
        <v>172</v>
      </c>
      <c r="S2235" s="30" t="s">
        <v>164</v>
      </c>
      <c r="T2235" s="30" t="n">
        <v>4</v>
      </c>
    </row>
    <row r="2236" customFormat="false" ht="15" hidden="false" customHeight="false" outlineLevel="0" collapsed="false">
      <c r="A2236" s="27" t="s">
        <v>3978</v>
      </c>
      <c r="B2236" s="27" t="s">
        <v>3104</v>
      </c>
      <c r="C2236" s="27" t="n">
        <v>66</v>
      </c>
      <c r="D2236" s="27" t="s">
        <v>121</v>
      </c>
      <c r="E2236" s="28" t="n">
        <v>45591</v>
      </c>
      <c r="F2236" s="27" t="s">
        <v>277</v>
      </c>
      <c r="G2236" s="28" t="n">
        <v>45594</v>
      </c>
      <c r="H2236" s="27" t="s">
        <v>183</v>
      </c>
      <c r="I2236" s="27" t="s">
        <v>184</v>
      </c>
      <c r="J2236" s="27" t="s">
        <v>213</v>
      </c>
      <c r="K2236" s="27" t="s">
        <v>202</v>
      </c>
      <c r="L2236" s="27" t="n">
        <v>11</v>
      </c>
      <c r="M2236" s="27" t="n">
        <v>146</v>
      </c>
      <c r="N2236" s="27" t="s">
        <v>186</v>
      </c>
      <c r="O2236" s="27" t="s">
        <v>139</v>
      </c>
      <c r="P2236" s="27" t="s">
        <v>150</v>
      </c>
      <c r="Q2236" s="29" t="n">
        <v>17831.03</v>
      </c>
      <c r="R2236" s="27" t="s">
        <v>130</v>
      </c>
      <c r="S2236" s="27" t="s">
        <v>310</v>
      </c>
      <c r="T2236" s="27" t="n">
        <v>4</v>
      </c>
    </row>
    <row r="2237" customFormat="false" ht="15" hidden="false" customHeight="false" outlineLevel="0" collapsed="false">
      <c r="A2237" s="30" t="s">
        <v>2392</v>
      </c>
      <c r="B2237" s="30" t="s">
        <v>2393</v>
      </c>
      <c r="C2237" s="30" t="n">
        <v>7</v>
      </c>
      <c r="D2237" s="30" t="s">
        <v>181</v>
      </c>
      <c r="E2237" s="31" t="n">
        <v>45560</v>
      </c>
      <c r="F2237" s="30" t="s">
        <v>195</v>
      </c>
      <c r="G2237" s="31" t="n">
        <v>45563</v>
      </c>
      <c r="H2237" s="30" t="s">
        <v>206</v>
      </c>
      <c r="I2237" s="30" t="s">
        <v>232</v>
      </c>
      <c r="J2237" s="30" t="s">
        <v>233</v>
      </c>
      <c r="K2237" s="30" t="s">
        <v>156</v>
      </c>
      <c r="L2237" s="30" t="n">
        <v>39</v>
      </c>
      <c r="M2237" s="30" t="n">
        <v>76</v>
      </c>
      <c r="N2237" s="30" t="s">
        <v>186</v>
      </c>
      <c r="O2237" s="30" t="s">
        <v>171</v>
      </c>
      <c r="P2237" s="30" t="s">
        <v>187</v>
      </c>
      <c r="Q2237" s="32" t="n">
        <v>4167.79</v>
      </c>
      <c r="R2237" s="30" t="s">
        <v>172</v>
      </c>
      <c r="S2237" s="30" t="s">
        <v>157</v>
      </c>
      <c r="T2237" s="30" t="n">
        <v>2</v>
      </c>
    </row>
    <row r="2238" customFormat="false" ht="15" hidden="false" customHeight="false" outlineLevel="0" collapsed="false">
      <c r="A2238" s="27" t="s">
        <v>3979</v>
      </c>
      <c r="B2238" s="27" t="s">
        <v>2678</v>
      </c>
      <c r="C2238" s="27" t="n">
        <v>31</v>
      </c>
      <c r="D2238" s="27" t="s">
        <v>181</v>
      </c>
      <c r="E2238" s="28" t="n">
        <v>45373</v>
      </c>
      <c r="F2238" s="27" t="s">
        <v>417</v>
      </c>
      <c r="G2238" s="28" t="n">
        <v>45377</v>
      </c>
      <c r="H2238" s="27" t="s">
        <v>146</v>
      </c>
      <c r="I2238" s="27" t="s">
        <v>147</v>
      </c>
      <c r="J2238" s="27" t="s">
        <v>222</v>
      </c>
      <c r="K2238" s="27" t="s">
        <v>126</v>
      </c>
      <c r="L2238" s="27" t="n">
        <v>16</v>
      </c>
      <c r="M2238" s="27" t="n">
        <v>149</v>
      </c>
      <c r="N2238" s="27" t="s">
        <v>127</v>
      </c>
      <c r="O2238" s="27" t="s">
        <v>128</v>
      </c>
      <c r="P2238" s="27" t="s">
        <v>129</v>
      </c>
      <c r="Q2238" s="29" t="n">
        <v>8737.72</v>
      </c>
      <c r="R2238" s="27" t="s">
        <v>172</v>
      </c>
      <c r="S2238" s="27" t="s">
        <v>157</v>
      </c>
      <c r="T2238" s="27" t="n">
        <v>3</v>
      </c>
    </row>
    <row r="2239" customFormat="false" ht="15" hidden="false" customHeight="false" outlineLevel="0" collapsed="false">
      <c r="A2239" s="30" t="s">
        <v>3980</v>
      </c>
      <c r="B2239" s="30" t="s">
        <v>3669</v>
      </c>
      <c r="C2239" s="30" t="n">
        <v>60</v>
      </c>
      <c r="D2239" s="30" t="s">
        <v>181</v>
      </c>
      <c r="E2239" s="31" t="n">
        <v>45362</v>
      </c>
      <c r="F2239" s="30" t="s">
        <v>1132</v>
      </c>
      <c r="G2239" s="31" t="n">
        <v>45364</v>
      </c>
      <c r="H2239" s="30" t="s">
        <v>206</v>
      </c>
      <c r="I2239" s="30" t="s">
        <v>207</v>
      </c>
      <c r="J2239" s="30" t="s">
        <v>615</v>
      </c>
      <c r="K2239" s="30" t="s">
        <v>126</v>
      </c>
      <c r="L2239" s="30" t="n">
        <v>14</v>
      </c>
      <c r="M2239" s="30" t="n">
        <v>49</v>
      </c>
      <c r="N2239" s="30" t="s">
        <v>127</v>
      </c>
      <c r="O2239" s="30" t="s">
        <v>171</v>
      </c>
      <c r="P2239" s="30" t="s">
        <v>129</v>
      </c>
      <c r="Q2239" s="32" t="n">
        <v>8141.09</v>
      </c>
      <c r="R2239" s="30" t="s">
        <v>130</v>
      </c>
      <c r="S2239" s="30" t="s">
        <v>131</v>
      </c>
      <c r="T2239" s="30" t="n">
        <v>4</v>
      </c>
    </row>
    <row r="2240" customFormat="false" ht="15" hidden="false" customHeight="false" outlineLevel="0" collapsed="false">
      <c r="A2240" s="27" t="s">
        <v>3981</v>
      </c>
      <c r="B2240" s="27" t="s">
        <v>3516</v>
      </c>
      <c r="C2240" s="27" t="n">
        <v>56</v>
      </c>
      <c r="D2240" s="27" t="s">
        <v>121</v>
      </c>
      <c r="E2240" s="28" t="n">
        <v>45445</v>
      </c>
      <c r="F2240" s="27" t="s">
        <v>2607</v>
      </c>
      <c r="G2240" s="28" t="n">
        <v>45447</v>
      </c>
      <c r="H2240" s="27" t="s">
        <v>168</v>
      </c>
      <c r="I2240" s="27" t="s">
        <v>196</v>
      </c>
      <c r="J2240" s="27" t="s">
        <v>191</v>
      </c>
      <c r="K2240" s="27" t="s">
        <v>156</v>
      </c>
      <c r="L2240" s="27" t="n">
        <v>20</v>
      </c>
      <c r="M2240" s="27" t="n">
        <v>84</v>
      </c>
      <c r="N2240" s="27" t="s">
        <v>127</v>
      </c>
      <c r="O2240" s="27" t="s">
        <v>171</v>
      </c>
      <c r="P2240" s="27" t="s">
        <v>140</v>
      </c>
      <c r="Q2240" s="29" t="n">
        <v>5104.12</v>
      </c>
      <c r="R2240" s="27" t="s">
        <v>130</v>
      </c>
      <c r="S2240" s="27" t="s">
        <v>734</v>
      </c>
      <c r="T2240" s="27" t="n">
        <v>5</v>
      </c>
    </row>
    <row r="2241" customFormat="false" ht="15" hidden="false" customHeight="false" outlineLevel="0" collapsed="false">
      <c r="A2241" s="30" t="s">
        <v>3982</v>
      </c>
      <c r="B2241" s="30" t="s">
        <v>1852</v>
      </c>
      <c r="C2241" s="30" t="n">
        <v>68</v>
      </c>
      <c r="D2241" s="30" t="s">
        <v>181</v>
      </c>
      <c r="E2241" s="31" t="n">
        <v>45296</v>
      </c>
      <c r="F2241" s="30" t="s">
        <v>997</v>
      </c>
      <c r="G2241" s="31" t="n">
        <v>45299</v>
      </c>
      <c r="H2241" s="30" t="s">
        <v>206</v>
      </c>
      <c r="I2241" s="30" t="s">
        <v>300</v>
      </c>
      <c r="J2241" s="30" t="s">
        <v>208</v>
      </c>
      <c r="K2241" s="30" t="s">
        <v>156</v>
      </c>
      <c r="L2241" s="30" t="n">
        <v>35</v>
      </c>
      <c r="M2241" s="30" t="n">
        <v>50</v>
      </c>
      <c r="N2241" s="30" t="s">
        <v>127</v>
      </c>
      <c r="O2241" s="30" t="s">
        <v>171</v>
      </c>
      <c r="P2241" s="30" t="s">
        <v>129</v>
      </c>
      <c r="Q2241" s="32" t="n">
        <v>4199.54</v>
      </c>
      <c r="R2241" s="30" t="s">
        <v>172</v>
      </c>
      <c r="S2241" s="30" t="s">
        <v>197</v>
      </c>
      <c r="T2241" s="30" t="n">
        <v>3</v>
      </c>
    </row>
    <row r="2242" customFormat="false" ht="15" hidden="false" customHeight="false" outlineLevel="0" collapsed="false">
      <c r="A2242" s="27" t="s">
        <v>3983</v>
      </c>
      <c r="B2242" s="27" t="s">
        <v>561</v>
      </c>
      <c r="C2242" s="27" t="n">
        <v>63</v>
      </c>
      <c r="D2242" s="27" t="s">
        <v>121</v>
      </c>
      <c r="E2242" s="28" t="n">
        <v>45539</v>
      </c>
      <c r="F2242" s="27" t="s">
        <v>780</v>
      </c>
      <c r="G2242" s="28" t="n">
        <v>45541</v>
      </c>
      <c r="H2242" s="27" t="s">
        <v>146</v>
      </c>
      <c r="I2242" s="27" t="s">
        <v>147</v>
      </c>
      <c r="J2242" s="27" t="s">
        <v>177</v>
      </c>
      <c r="K2242" s="27" t="s">
        <v>156</v>
      </c>
      <c r="L2242" s="27" t="n">
        <v>52</v>
      </c>
      <c r="M2242" s="27" t="n">
        <v>67</v>
      </c>
      <c r="N2242" s="27" t="s">
        <v>186</v>
      </c>
      <c r="O2242" s="27" t="s">
        <v>139</v>
      </c>
      <c r="P2242" s="27" t="s">
        <v>129</v>
      </c>
      <c r="Q2242" s="29" t="n">
        <v>3140.14</v>
      </c>
      <c r="R2242" s="27" t="s">
        <v>130</v>
      </c>
      <c r="S2242" s="27" t="s">
        <v>192</v>
      </c>
      <c r="T2242" s="27" t="n">
        <v>5</v>
      </c>
    </row>
    <row r="2243" customFormat="false" ht="15" hidden="false" customHeight="false" outlineLevel="0" collapsed="false">
      <c r="A2243" s="30" t="s">
        <v>3984</v>
      </c>
      <c r="B2243" s="30" t="s">
        <v>2100</v>
      </c>
      <c r="C2243" s="30" t="n">
        <v>73</v>
      </c>
      <c r="D2243" s="30" t="s">
        <v>181</v>
      </c>
      <c r="E2243" s="31" t="n">
        <v>45648</v>
      </c>
      <c r="F2243" s="30" t="s">
        <v>845</v>
      </c>
      <c r="G2243" s="31" t="n">
        <v>45649</v>
      </c>
      <c r="H2243" s="30" t="s">
        <v>123</v>
      </c>
      <c r="I2243" s="30" t="s">
        <v>155</v>
      </c>
      <c r="J2243" s="30" t="s">
        <v>418</v>
      </c>
      <c r="K2243" s="30" t="s">
        <v>156</v>
      </c>
      <c r="L2243" s="30" t="n">
        <v>29</v>
      </c>
      <c r="M2243" s="30" t="n">
        <v>77</v>
      </c>
      <c r="N2243" s="30" t="s">
        <v>186</v>
      </c>
      <c r="O2243" s="30" t="s">
        <v>128</v>
      </c>
      <c r="P2243" s="30" t="s">
        <v>150</v>
      </c>
      <c r="Q2243" s="32" t="n">
        <v>3538.02</v>
      </c>
      <c r="R2243" s="30" t="s">
        <v>172</v>
      </c>
      <c r="S2243" s="30" t="s">
        <v>223</v>
      </c>
      <c r="T2243" s="30" t="n">
        <v>3</v>
      </c>
    </row>
    <row r="2244" customFormat="false" ht="15" hidden="false" customHeight="false" outlineLevel="0" collapsed="false">
      <c r="A2244" s="27" t="s">
        <v>3985</v>
      </c>
      <c r="B2244" s="27" t="s">
        <v>3940</v>
      </c>
      <c r="C2244" s="27" t="n">
        <v>65</v>
      </c>
      <c r="D2244" s="27" t="s">
        <v>121</v>
      </c>
      <c r="E2244" s="28" t="n">
        <v>45453</v>
      </c>
      <c r="F2244" s="27" t="s">
        <v>134</v>
      </c>
      <c r="G2244" s="28" t="n">
        <v>45455</v>
      </c>
      <c r="H2244" s="27" t="s">
        <v>242</v>
      </c>
      <c r="I2244" s="27" t="s">
        <v>466</v>
      </c>
      <c r="J2244" s="27" t="s">
        <v>422</v>
      </c>
      <c r="K2244" s="27" t="s">
        <v>156</v>
      </c>
      <c r="L2244" s="27" t="n">
        <v>47</v>
      </c>
      <c r="M2244" s="27" t="n">
        <v>86</v>
      </c>
      <c r="N2244" s="27" t="s">
        <v>186</v>
      </c>
      <c r="O2244" s="27" t="s">
        <v>171</v>
      </c>
      <c r="P2244" s="27" t="s">
        <v>150</v>
      </c>
      <c r="Q2244" s="29" t="n">
        <v>4188.02</v>
      </c>
      <c r="R2244" s="27" t="s">
        <v>130</v>
      </c>
      <c r="S2244" s="27" t="s">
        <v>192</v>
      </c>
      <c r="T2244" s="27" t="n">
        <v>4</v>
      </c>
    </row>
    <row r="2245" customFormat="false" ht="15" hidden="false" customHeight="false" outlineLevel="0" collapsed="false">
      <c r="A2245" s="30" t="s">
        <v>3986</v>
      </c>
      <c r="B2245" s="30" t="s">
        <v>1434</v>
      </c>
      <c r="C2245" s="30" t="n">
        <v>21</v>
      </c>
      <c r="D2245" s="30" t="s">
        <v>121</v>
      </c>
      <c r="E2245" s="31" t="n">
        <v>45461</v>
      </c>
      <c r="F2245" s="30" t="s">
        <v>1579</v>
      </c>
      <c r="G2245" s="31" t="n">
        <v>45462</v>
      </c>
      <c r="H2245" s="30" t="s">
        <v>183</v>
      </c>
      <c r="I2245" s="30" t="s">
        <v>184</v>
      </c>
      <c r="J2245" s="30" t="s">
        <v>431</v>
      </c>
      <c r="K2245" s="30" t="s">
        <v>138</v>
      </c>
      <c r="L2245" s="30" t="n">
        <v>36</v>
      </c>
      <c r="M2245" s="30" t="n">
        <v>38</v>
      </c>
      <c r="N2245" s="30" t="s">
        <v>127</v>
      </c>
      <c r="O2245" s="30" t="s">
        <v>139</v>
      </c>
      <c r="P2245" s="30" t="s">
        <v>129</v>
      </c>
      <c r="Q2245" s="32" t="n">
        <v>1355.99</v>
      </c>
      <c r="R2245" s="30" t="s">
        <v>130</v>
      </c>
      <c r="S2245" s="30" t="s">
        <v>141</v>
      </c>
      <c r="T2245" s="30" t="n">
        <v>4</v>
      </c>
    </row>
    <row r="2246" customFormat="false" ht="15" hidden="false" customHeight="false" outlineLevel="0" collapsed="false">
      <c r="A2246" s="27" t="s">
        <v>3987</v>
      </c>
      <c r="B2246" s="27" t="s">
        <v>1681</v>
      </c>
      <c r="C2246" s="27" t="n">
        <v>30</v>
      </c>
      <c r="D2246" s="27" t="s">
        <v>181</v>
      </c>
      <c r="E2246" s="28" t="n">
        <v>45506</v>
      </c>
      <c r="F2246" s="27" t="s">
        <v>1002</v>
      </c>
      <c r="G2246" s="28" t="n">
        <v>45508</v>
      </c>
      <c r="H2246" s="27" t="s">
        <v>135</v>
      </c>
      <c r="I2246" s="27" t="s">
        <v>136</v>
      </c>
      <c r="J2246" s="27" t="s">
        <v>252</v>
      </c>
      <c r="K2246" s="27" t="s">
        <v>156</v>
      </c>
      <c r="L2246" s="27" t="n">
        <v>74</v>
      </c>
      <c r="M2246" s="27" t="n">
        <v>48</v>
      </c>
      <c r="N2246" s="27" t="s">
        <v>127</v>
      </c>
      <c r="O2246" s="27" t="s">
        <v>171</v>
      </c>
      <c r="P2246" s="27" t="s">
        <v>129</v>
      </c>
      <c r="Q2246" s="29" t="n">
        <v>4635.48</v>
      </c>
      <c r="R2246" s="27" t="s">
        <v>130</v>
      </c>
      <c r="S2246" s="27" t="s">
        <v>151</v>
      </c>
      <c r="T2246" s="27" t="n">
        <v>5</v>
      </c>
    </row>
    <row r="2247" customFormat="false" ht="15" hidden="false" customHeight="false" outlineLevel="0" collapsed="false">
      <c r="A2247" s="30" t="s">
        <v>3988</v>
      </c>
      <c r="B2247" s="30" t="s">
        <v>985</v>
      </c>
      <c r="C2247" s="30" t="n">
        <v>42</v>
      </c>
      <c r="D2247" s="30" t="s">
        <v>121</v>
      </c>
      <c r="E2247" s="31" t="n">
        <v>45477</v>
      </c>
      <c r="F2247" s="30" t="s">
        <v>497</v>
      </c>
      <c r="G2247" s="31" t="n">
        <v>45479</v>
      </c>
      <c r="H2247" s="30" t="s">
        <v>217</v>
      </c>
      <c r="I2247" s="30" t="s">
        <v>344</v>
      </c>
      <c r="J2247" s="30" t="s">
        <v>483</v>
      </c>
      <c r="K2247" s="30" t="s">
        <v>156</v>
      </c>
      <c r="L2247" s="30" t="n">
        <v>32</v>
      </c>
      <c r="M2247" s="30" t="n">
        <v>65</v>
      </c>
      <c r="N2247" s="30" t="s">
        <v>186</v>
      </c>
      <c r="O2247" s="30" t="s">
        <v>149</v>
      </c>
      <c r="P2247" s="30" t="s">
        <v>150</v>
      </c>
      <c r="Q2247" s="32" t="n">
        <v>4116.27</v>
      </c>
      <c r="R2247" s="30" t="s">
        <v>172</v>
      </c>
      <c r="S2247" s="30" t="s">
        <v>157</v>
      </c>
      <c r="T2247" s="30" t="n">
        <v>5</v>
      </c>
    </row>
    <row r="2248" customFormat="false" ht="15" hidden="false" customHeight="false" outlineLevel="0" collapsed="false">
      <c r="A2248" s="27" t="s">
        <v>3989</v>
      </c>
      <c r="B2248" s="27" t="s">
        <v>589</v>
      </c>
      <c r="C2248" s="27" t="n">
        <v>30</v>
      </c>
      <c r="D2248" s="27" t="s">
        <v>181</v>
      </c>
      <c r="E2248" s="28" t="n">
        <v>45609</v>
      </c>
      <c r="F2248" s="27" t="s">
        <v>523</v>
      </c>
      <c r="G2248" s="28" t="n">
        <v>45609</v>
      </c>
      <c r="H2248" s="27" t="s">
        <v>161</v>
      </c>
      <c r="I2248" s="27" t="s">
        <v>162</v>
      </c>
      <c r="J2248" s="27" t="s">
        <v>426</v>
      </c>
      <c r="K2248" s="27" t="s">
        <v>138</v>
      </c>
      <c r="L2248" s="27" t="n">
        <v>83</v>
      </c>
      <c r="M2248" s="27" t="n">
        <v>41</v>
      </c>
      <c r="N2248" s="27" t="s">
        <v>127</v>
      </c>
      <c r="O2248" s="27" t="s">
        <v>149</v>
      </c>
      <c r="P2248" s="27" t="s">
        <v>140</v>
      </c>
      <c r="Q2248" s="29" t="n">
        <v>2013.72</v>
      </c>
      <c r="R2248" s="27" t="s">
        <v>130</v>
      </c>
      <c r="S2248" s="27" t="s">
        <v>131</v>
      </c>
      <c r="T2248" s="27" t="n">
        <v>5</v>
      </c>
    </row>
    <row r="2249" customFormat="false" ht="15" hidden="false" customHeight="false" outlineLevel="0" collapsed="false">
      <c r="A2249" s="30" t="s">
        <v>3990</v>
      </c>
      <c r="B2249" s="30" t="s">
        <v>1216</v>
      </c>
      <c r="C2249" s="30" t="n">
        <v>76</v>
      </c>
      <c r="D2249" s="30" t="s">
        <v>181</v>
      </c>
      <c r="E2249" s="31" t="n">
        <v>45551</v>
      </c>
      <c r="F2249" s="30" t="s">
        <v>216</v>
      </c>
      <c r="G2249" s="31" t="n">
        <v>45555</v>
      </c>
      <c r="H2249" s="30" t="s">
        <v>236</v>
      </c>
      <c r="I2249" s="30" t="s">
        <v>323</v>
      </c>
      <c r="J2249" s="30" t="s">
        <v>267</v>
      </c>
      <c r="K2249" s="30" t="s">
        <v>126</v>
      </c>
      <c r="L2249" s="30" t="n">
        <v>28</v>
      </c>
      <c r="M2249" s="30" t="n">
        <v>52</v>
      </c>
      <c r="N2249" s="30" t="s">
        <v>186</v>
      </c>
      <c r="O2249" s="30" t="s">
        <v>128</v>
      </c>
      <c r="P2249" s="30" t="s">
        <v>150</v>
      </c>
      <c r="Q2249" s="32" t="n">
        <v>7483.32</v>
      </c>
      <c r="R2249" s="30" t="s">
        <v>130</v>
      </c>
      <c r="S2249" s="30" t="s">
        <v>164</v>
      </c>
      <c r="T2249" s="30" t="n">
        <v>5</v>
      </c>
    </row>
    <row r="2250" customFormat="false" ht="15" hidden="false" customHeight="false" outlineLevel="0" collapsed="false">
      <c r="A2250" s="27" t="s">
        <v>3991</v>
      </c>
      <c r="B2250" s="27" t="s">
        <v>980</v>
      </c>
      <c r="C2250" s="27" t="n">
        <v>24</v>
      </c>
      <c r="D2250" s="27" t="s">
        <v>121</v>
      </c>
      <c r="E2250" s="28" t="n">
        <v>45520</v>
      </c>
      <c r="F2250" s="27" t="s">
        <v>1263</v>
      </c>
      <c r="G2250" s="28" t="n">
        <v>45528</v>
      </c>
      <c r="H2250" s="27" t="s">
        <v>236</v>
      </c>
      <c r="I2250" s="27" t="s">
        <v>237</v>
      </c>
      <c r="J2250" s="27" t="s">
        <v>287</v>
      </c>
      <c r="K2250" s="27" t="s">
        <v>202</v>
      </c>
      <c r="L2250" s="27" t="n">
        <v>10</v>
      </c>
      <c r="M2250" s="27" t="n">
        <v>214</v>
      </c>
      <c r="N2250" s="27" t="s">
        <v>186</v>
      </c>
      <c r="O2250" s="27" t="s">
        <v>149</v>
      </c>
      <c r="P2250" s="27" t="s">
        <v>150</v>
      </c>
      <c r="Q2250" s="29" t="n">
        <v>18505.12</v>
      </c>
      <c r="R2250" s="27" t="s">
        <v>268</v>
      </c>
      <c r="S2250" s="27" t="s">
        <v>141</v>
      </c>
      <c r="T2250" s="27" t="n">
        <v>4</v>
      </c>
    </row>
    <row r="2251" customFormat="false" ht="15" hidden="false" customHeight="false" outlineLevel="0" collapsed="false">
      <c r="A2251" s="30" t="s">
        <v>3992</v>
      </c>
      <c r="B2251" s="30" t="s">
        <v>2207</v>
      </c>
      <c r="C2251" s="30" t="n">
        <v>41</v>
      </c>
      <c r="D2251" s="30" t="s">
        <v>121</v>
      </c>
      <c r="E2251" s="31" t="n">
        <v>45439</v>
      </c>
      <c r="F2251" s="30" t="s">
        <v>901</v>
      </c>
      <c r="G2251" s="31" t="n">
        <v>45445</v>
      </c>
      <c r="H2251" s="30" t="s">
        <v>123</v>
      </c>
      <c r="I2251" s="30" t="s">
        <v>124</v>
      </c>
      <c r="J2251" s="30" t="s">
        <v>418</v>
      </c>
      <c r="K2251" s="30" t="s">
        <v>126</v>
      </c>
      <c r="L2251" s="30" t="n">
        <v>12</v>
      </c>
      <c r="M2251" s="30" t="n">
        <v>142</v>
      </c>
      <c r="N2251" s="30" t="s">
        <v>186</v>
      </c>
      <c r="O2251" s="30" t="s">
        <v>149</v>
      </c>
      <c r="P2251" s="30" t="s">
        <v>187</v>
      </c>
      <c r="Q2251" s="32" t="n">
        <v>8827.78</v>
      </c>
      <c r="R2251" s="30" t="s">
        <v>130</v>
      </c>
      <c r="S2251" s="30" t="s">
        <v>335</v>
      </c>
      <c r="T2251" s="30" t="n">
        <v>5</v>
      </c>
    </row>
    <row r="2252" customFormat="false" ht="15" hidden="false" customHeight="false" outlineLevel="0" collapsed="false">
      <c r="A2252" s="27" t="s">
        <v>3993</v>
      </c>
      <c r="B2252" s="27" t="s">
        <v>1791</v>
      </c>
      <c r="C2252" s="27" t="n">
        <v>56</v>
      </c>
      <c r="D2252" s="27" t="s">
        <v>121</v>
      </c>
      <c r="E2252" s="28" t="n">
        <v>45380</v>
      </c>
      <c r="F2252" s="27" t="s">
        <v>567</v>
      </c>
      <c r="G2252" s="28" t="n">
        <v>45381</v>
      </c>
      <c r="H2252" s="27" t="s">
        <v>242</v>
      </c>
      <c r="I2252" s="27" t="s">
        <v>466</v>
      </c>
      <c r="J2252" s="27" t="s">
        <v>363</v>
      </c>
      <c r="K2252" s="27" t="s">
        <v>138</v>
      </c>
      <c r="L2252" s="27" t="n">
        <v>76</v>
      </c>
      <c r="M2252" s="27" t="n">
        <v>19</v>
      </c>
      <c r="N2252" s="27" t="s">
        <v>127</v>
      </c>
      <c r="O2252" s="27" t="s">
        <v>139</v>
      </c>
      <c r="P2252" s="27" t="s">
        <v>140</v>
      </c>
      <c r="Q2252" s="29" t="n">
        <v>899.88</v>
      </c>
      <c r="R2252" s="27" t="s">
        <v>130</v>
      </c>
      <c r="S2252" s="27" t="s">
        <v>151</v>
      </c>
      <c r="T2252" s="27"/>
    </row>
    <row r="2253" customFormat="false" ht="15" hidden="false" customHeight="false" outlineLevel="0" collapsed="false">
      <c r="A2253" s="30" t="s">
        <v>3994</v>
      </c>
      <c r="B2253" s="30" t="s">
        <v>1042</v>
      </c>
      <c r="C2253" s="30" t="n">
        <v>29</v>
      </c>
      <c r="D2253" s="30" t="s">
        <v>181</v>
      </c>
      <c r="E2253" s="31" t="n">
        <v>45593</v>
      </c>
      <c r="F2253" s="30" t="s">
        <v>1389</v>
      </c>
      <c r="G2253" s="31" t="n">
        <v>45593</v>
      </c>
      <c r="H2253" s="30" t="s">
        <v>161</v>
      </c>
      <c r="I2253" s="30" t="s">
        <v>320</v>
      </c>
      <c r="J2253" s="30" t="s">
        <v>648</v>
      </c>
      <c r="K2253" s="30" t="s">
        <v>138</v>
      </c>
      <c r="L2253" s="30" t="n">
        <v>54</v>
      </c>
      <c r="M2253" s="30" t="n">
        <v>35</v>
      </c>
      <c r="N2253" s="30" t="s">
        <v>186</v>
      </c>
      <c r="O2253" s="30" t="s">
        <v>128</v>
      </c>
      <c r="P2253" s="30" t="s">
        <v>129</v>
      </c>
      <c r="Q2253" s="32" t="n">
        <v>1508.8</v>
      </c>
      <c r="R2253" s="30" t="s">
        <v>268</v>
      </c>
      <c r="S2253" s="30" t="s">
        <v>164</v>
      </c>
      <c r="T2253" s="30" t="n">
        <v>2</v>
      </c>
    </row>
    <row r="2254" customFormat="false" ht="15" hidden="false" customHeight="false" outlineLevel="0" collapsed="false">
      <c r="A2254" s="27" t="s">
        <v>3995</v>
      </c>
      <c r="B2254" s="27" t="s">
        <v>1834</v>
      </c>
      <c r="C2254" s="27" t="n">
        <v>31</v>
      </c>
      <c r="D2254" s="27" t="s">
        <v>181</v>
      </c>
      <c r="E2254" s="28" t="n">
        <v>45426</v>
      </c>
      <c r="F2254" s="27" t="s">
        <v>319</v>
      </c>
      <c r="G2254" s="28" t="n">
        <v>45429</v>
      </c>
      <c r="H2254" s="27" t="s">
        <v>135</v>
      </c>
      <c r="I2254" s="27" t="s">
        <v>278</v>
      </c>
      <c r="J2254" s="27" t="s">
        <v>137</v>
      </c>
      <c r="K2254" s="27" t="s">
        <v>156</v>
      </c>
      <c r="L2254" s="27" t="n">
        <v>58</v>
      </c>
      <c r="M2254" s="27" t="n">
        <v>47</v>
      </c>
      <c r="N2254" s="27" t="s">
        <v>186</v>
      </c>
      <c r="O2254" s="27" t="s">
        <v>128</v>
      </c>
      <c r="P2254" s="27" t="s">
        <v>129</v>
      </c>
      <c r="Q2254" s="29" t="n">
        <v>2849.81</v>
      </c>
      <c r="R2254" s="27" t="s">
        <v>130</v>
      </c>
      <c r="S2254" s="27" t="s">
        <v>141</v>
      </c>
      <c r="T2254" s="27" t="n">
        <v>5</v>
      </c>
    </row>
    <row r="2255" customFormat="false" ht="15" hidden="false" customHeight="false" outlineLevel="0" collapsed="false">
      <c r="A2255" s="30" t="s">
        <v>3996</v>
      </c>
      <c r="B2255" s="30" t="s">
        <v>3432</v>
      </c>
      <c r="C2255" s="30" t="n">
        <v>41</v>
      </c>
      <c r="D2255" s="30" t="s">
        <v>181</v>
      </c>
      <c r="E2255" s="31" t="n">
        <v>45434</v>
      </c>
      <c r="F2255" s="30" t="s">
        <v>549</v>
      </c>
      <c r="G2255" s="31" t="n">
        <v>45435</v>
      </c>
      <c r="H2255" s="30" t="s">
        <v>236</v>
      </c>
      <c r="I2255" s="30" t="s">
        <v>266</v>
      </c>
      <c r="J2255" s="30" t="s">
        <v>267</v>
      </c>
      <c r="K2255" s="30" t="s">
        <v>156</v>
      </c>
      <c r="L2255" s="30" t="n">
        <v>18</v>
      </c>
      <c r="M2255" s="30" t="n">
        <v>89</v>
      </c>
      <c r="N2255" s="30" t="s">
        <v>186</v>
      </c>
      <c r="O2255" s="30" t="s">
        <v>128</v>
      </c>
      <c r="P2255" s="30" t="s">
        <v>150</v>
      </c>
      <c r="Q2255" s="32" t="n">
        <v>4547.51</v>
      </c>
      <c r="R2255" s="30" t="s">
        <v>130</v>
      </c>
      <c r="S2255" s="30" t="s">
        <v>197</v>
      </c>
      <c r="T2255" s="30" t="n">
        <v>5</v>
      </c>
    </row>
    <row r="2256" customFormat="false" ht="15" hidden="false" customHeight="false" outlineLevel="0" collapsed="false">
      <c r="A2256" s="27" t="s">
        <v>3997</v>
      </c>
      <c r="B2256" s="27" t="s">
        <v>768</v>
      </c>
      <c r="C2256" s="27" t="n">
        <v>40</v>
      </c>
      <c r="D2256" s="27" t="s">
        <v>121</v>
      </c>
      <c r="E2256" s="28" t="n">
        <v>45622</v>
      </c>
      <c r="F2256" s="27" t="s">
        <v>800</v>
      </c>
      <c r="G2256" s="28" t="n">
        <v>45622</v>
      </c>
      <c r="H2256" s="27" t="s">
        <v>236</v>
      </c>
      <c r="I2256" s="27" t="s">
        <v>323</v>
      </c>
      <c r="J2256" s="27" t="s">
        <v>375</v>
      </c>
      <c r="K2256" s="27" t="s">
        <v>156</v>
      </c>
      <c r="L2256" s="27" t="n">
        <v>20</v>
      </c>
      <c r="M2256" s="27" t="n">
        <v>63</v>
      </c>
      <c r="N2256" s="27" t="s">
        <v>127</v>
      </c>
      <c r="O2256" s="27" t="s">
        <v>171</v>
      </c>
      <c r="P2256" s="27" t="s">
        <v>140</v>
      </c>
      <c r="Q2256" s="29" t="n">
        <v>4810.98</v>
      </c>
      <c r="R2256" s="27" t="s">
        <v>130</v>
      </c>
      <c r="S2256" s="27" t="s">
        <v>131</v>
      </c>
      <c r="T2256" s="27" t="n">
        <v>5</v>
      </c>
    </row>
    <row r="2257" customFormat="false" ht="15" hidden="false" customHeight="false" outlineLevel="0" collapsed="false">
      <c r="A2257" s="30" t="s">
        <v>3998</v>
      </c>
      <c r="B2257" s="30" t="s">
        <v>3999</v>
      </c>
      <c r="C2257" s="30" t="n">
        <v>37</v>
      </c>
      <c r="D2257" s="30" t="s">
        <v>181</v>
      </c>
      <c r="E2257" s="31" t="n">
        <v>45360</v>
      </c>
      <c r="F2257" s="30" t="s">
        <v>435</v>
      </c>
      <c r="G2257" s="31" t="n">
        <v>45360</v>
      </c>
      <c r="H2257" s="30" t="s">
        <v>206</v>
      </c>
      <c r="I2257" s="30" t="s">
        <v>207</v>
      </c>
      <c r="J2257" s="30" t="s">
        <v>593</v>
      </c>
      <c r="K2257" s="30" t="s">
        <v>138</v>
      </c>
      <c r="L2257" s="30" t="n">
        <v>34</v>
      </c>
      <c r="M2257" s="30" t="n">
        <v>45</v>
      </c>
      <c r="N2257" s="30" t="s">
        <v>127</v>
      </c>
      <c r="O2257" s="30" t="s">
        <v>128</v>
      </c>
      <c r="P2257" s="30" t="s">
        <v>129</v>
      </c>
      <c r="Q2257" s="32" t="n">
        <v>1820.96</v>
      </c>
      <c r="R2257" s="30" t="s">
        <v>130</v>
      </c>
      <c r="S2257" s="30" t="s">
        <v>178</v>
      </c>
      <c r="T2257" s="30" t="n">
        <v>3</v>
      </c>
    </row>
    <row r="2258" customFormat="false" ht="15" hidden="false" customHeight="false" outlineLevel="0" collapsed="false">
      <c r="A2258" s="27" t="s">
        <v>4000</v>
      </c>
      <c r="B2258" s="27" t="s">
        <v>747</v>
      </c>
      <c r="C2258" s="27" t="n">
        <v>51</v>
      </c>
      <c r="D2258" s="27" t="s">
        <v>566</v>
      </c>
      <c r="E2258" s="28" t="n">
        <v>45407</v>
      </c>
      <c r="F2258" s="27" t="s">
        <v>347</v>
      </c>
      <c r="G2258" s="28" t="n">
        <v>45413</v>
      </c>
      <c r="H2258" s="27" t="s">
        <v>123</v>
      </c>
      <c r="I2258" s="27" t="s">
        <v>124</v>
      </c>
      <c r="J2258" s="27" t="s">
        <v>508</v>
      </c>
      <c r="K2258" s="27" t="s">
        <v>126</v>
      </c>
      <c r="L2258" s="27" t="n">
        <v>37</v>
      </c>
      <c r="M2258" s="27" t="n">
        <v>75</v>
      </c>
      <c r="N2258" s="27" t="s">
        <v>186</v>
      </c>
      <c r="O2258" s="27" t="s">
        <v>128</v>
      </c>
      <c r="P2258" s="27" t="s">
        <v>140</v>
      </c>
      <c r="Q2258" s="29" t="n">
        <v>7969.77</v>
      </c>
      <c r="R2258" s="27" t="s">
        <v>172</v>
      </c>
      <c r="S2258" s="27" t="s">
        <v>335</v>
      </c>
      <c r="T2258" s="27" t="n">
        <v>2</v>
      </c>
    </row>
    <row r="2259" customFormat="false" ht="15" hidden="false" customHeight="false" outlineLevel="0" collapsed="false">
      <c r="A2259" s="30" t="s">
        <v>4001</v>
      </c>
      <c r="B2259" s="30" t="s">
        <v>1937</v>
      </c>
      <c r="C2259" s="30" t="n">
        <v>11</v>
      </c>
      <c r="D2259" s="30" t="s">
        <v>121</v>
      </c>
      <c r="E2259" s="31" t="n">
        <v>45425</v>
      </c>
      <c r="F2259" s="30" t="s">
        <v>1384</v>
      </c>
      <c r="G2259" s="31" t="n">
        <v>45426</v>
      </c>
      <c r="H2259" s="30" t="s">
        <v>236</v>
      </c>
      <c r="I2259" s="30" t="s">
        <v>237</v>
      </c>
      <c r="J2259" s="30" t="s">
        <v>375</v>
      </c>
      <c r="K2259" s="30" t="s">
        <v>156</v>
      </c>
      <c r="L2259" s="30" t="n">
        <v>51</v>
      </c>
      <c r="M2259" s="30" t="n">
        <v>53</v>
      </c>
      <c r="N2259" s="30" t="s">
        <v>127</v>
      </c>
      <c r="O2259" s="30" t="s">
        <v>128</v>
      </c>
      <c r="P2259" s="30" t="s">
        <v>129</v>
      </c>
      <c r="Q2259" s="32" t="n">
        <v>4568.03</v>
      </c>
      <c r="R2259" s="30" t="s">
        <v>172</v>
      </c>
      <c r="S2259" s="30" t="s">
        <v>335</v>
      </c>
      <c r="T2259" s="30" t="n">
        <v>3</v>
      </c>
    </row>
    <row r="2260" customFormat="false" ht="15" hidden="false" customHeight="false" outlineLevel="0" collapsed="false">
      <c r="A2260" s="27" t="s">
        <v>4002</v>
      </c>
      <c r="B2260" s="27" t="s">
        <v>2310</v>
      </c>
      <c r="C2260" s="27" t="n">
        <v>68</v>
      </c>
      <c r="D2260" s="27" t="s">
        <v>181</v>
      </c>
      <c r="E2260" s="28" t="n">
        <v>45350</v>
      </c>
      <c r="F2260" s="27" t="s">
        <v>1214</v>
      </c>
      <c r="G2260" s="28" t="n">
        <v>45351</v>
      </c>
      <c r="H2260" s="27" t="s">
        <v>206</v>
      </c>
      <c r="I2260" s="27" t="s">
        <v>232</v>
      </c>
      <c r="J2260" s="27" t="s">
        <v>208</v>
      </c>
      <c r="K2260" s="27" t="s">
        <v>156</v>
      </c>
      <c r="L2260" s="27" t="n">
        <v>70</v>
      </c>
      <c r="M2260" s="27" t="n">
        <v>42</v>
      </c>
      <c r="N2260" s="27" t="s">
        <v>186</v>
      </c>
      <c r="O2260" s="27" t="s">
        <v>128</v>
      </c>
      <c r="P2260" s="27" t="s">
        <v>150</v>
      </c>
      <c r="Q2260" s="29" t="n">
        <v>3294.16</v>
      </c>
      <c r="R2260" s="27" t="s">
        <v>130</v>
      </c>
      <c r="S2260" s="27" t="s">
        <v>192</v>
      </c>
      <c r="T2260" s="27" t="n">
        <v>4</v>
      </c>
    </row>
    <row r="2261" customFormat="false" ht="15" hidden="false" customHeight="false" outlineLevel="0" collapsed="false">
      <c r="A2261" s="30" t="s">
        <v>4003</v>
      </c>
      <c r="B2261" s="30" t="s">
        <v>3976</v>
      </c>
      <c r="C2261" s="30" t="n">
        <v>33</v>
      </c>
      <c r="D2261" s="30" t="s">
        <v>121</v>
      </c>
      <c r="E2261" s="31" t="n">
        <v>45612</v>
      </c>
      <c r="F2261" s="30" t="s">
        <v>299</v>
      </c>
      <c r="G2261" s="31" t="n">
        <v>45612</v>
      </c>
      <c r="H2261" s="30" t="s">
        <v>161</v>
      </c>
      <c r="I2261" s="30" t="s">
        <v>320</v>
      </c>
      <c r="J2261" s="30" t="s">
        <v>163</v>
      </c>
      <c r="K2261" s="30" t="s">
        <v>138</v>
      </c>
      <c r="L2261" s="30" t="n">
        <v>82</v>
      </c>
      <c r="M2261" s="30" t="n">
        <v>23</v>
      </c>
      <c r="N2261" s="30" t="s">
        <v>127</v>
      </c>
      <c r="O2261" s="30" t="s">
        <v>171</v>
      </c>
      <c r="P2261" s="30" t="s">
        <v>187</v>
      </c>
      <c r="Q2261" s="32" t="n">
        <v>777.08</v>
      </c>
      <c r="R2261" s="30" t="s">
        <v>268</v>
      </c>
      <c r="S2261" s="30" t="s">
        <v>151</v>
      </c>
      <c r="T2261" s="30" t="n">
        <v>3</v>
      </c>
    </row>
    <row r="2262" customFormat="false" ht="15" hidden="false" customHeight="false" outlineLevel="0" collapsed="false">
      <c r="A2262" s="27" t="s">
        <v>4004</v>
      </c>
      <c r="B2262" s="27" t="s">
        <v>1531</v>
      </c>
      <c r="C2262" s="27" t="n">
        <v>37</v>
      </c>
      <c r="D2262" s="27" t="s">
        <v>181</v>
      </c>
      <c r="E2262" s="28" t="n">
        <v>45308</v>
      </c>
      <c r="F2262" s="27" t="s">
        <v>2683</v>
      </c>
      <c r="G2262" s="28" t="n">
        <v>45309</v>
      </c>
      <c r="H2262" s="27" t="s">
        <v>236</v>
      </c>
      <c r="I2262" s="27" t="s">
        <v>323</v>
      </c>
      <c r="J2262" s="27" t="s">
        <v>287</v>
      </c>
      <c r="K2262" s="27" t="s">
        <v>156</v>
      </c>
      <c r="L2262" s="27" t="n">
        <v>68</v>
      </c>
      <c r="M2262" s="27" t="n">
        <v>90</v>
      </c>
      <c r="N2262" s="27" t="s">
        <v>186</v>
      </c>
      <c r="O2262" s="27" t="s">
        <v>139</v>
      </c>
      <c r="P2262" s="27" t="s">
        <v>140</v>
      </c>
      <c r="Q2262" s="29" t="n">
        <v>3574.46</v>
      </c>
      <c r="R2262" s="27" t="s">
        <v>172</v>
      </c>
      <c r="S2262" s="27" t="s">
        <v>178</v>
      </c>
      <c r="T2262" s="27" t="n">
        <v>4</v>
      </c>
    </row>
    <row r="2263" customFormat="false" ht="15" hidden="false" customHeight="false" outlineLevel="0" collapsed="false">
      <c r="A2263" s="30" t="s">
        <v>4005</v>
      </c>
      <c r="B2263" s="30" t="s">
        <v>1610</v>
      </c>
      <c r="C2263" s="30" t="n">
        <v>34</v>
      </c>
      <c r="D2263" s="30" t="s">
        <v>121</v>
      </c>
      <c r="E2263" s="31" t="n">
        <v>45461</v>
      </c>
      <c r="F2263" s="30" t="s">
        <v>1696</v>
      </c>
      <c r="G2263" s="31" t="n">
        <v>45461</v>
      </c>
      <c r="H2263" s="30" t="s">
        <v>206</v>
      </c>
      <c r="I2263" s="30" t="s">
        <v>207</v>
      </c>
      <c r="J2263" s="30" t="s">
        <v>615</v>
      </c>
      <c r="K2263" s="30" t="s">
        <v>138</v>
      </c>
      <c r="L2263" s="30" t="n">
        <v>33</v>
      </c>
      <c r="M2263" s="30" t="n">
        <v>36</v>
      </c>
      <c r="N2263" s="30" t="s">
        <v>127</v>
      </c>
      <c r="O2263" s="30" t="s">
        <v>128</v>
      </c>
      <c r="P2263" s="30" t="s">
        <v>150</v>
      </c>
      <c r="Q2263" s="32" t="n">
        <v>1206.65</v>
      </c>
      <c r="R2263" s="30" t="s">
        <v>130</v>
      </c>
      <c r="S2263" s="30" t="s">
        <v>335</v>
      </c>
      <c r="T2263" s="30" t="n">
        <v>3</v>
      </c>
    </row>
    <row r="2264" customFormat="false" ht="15" hidden="false" customHeight="false" outlineLevel="0" collapsed="false">
      <c r="A2264" s="27" t="s">
        <v>4006</v>
      </c>
      <c r="B2264" s="27" t="s">
        <v>1004</v>
      </c>
      <c r="C2264" s="27" t="n">
        <v>24</v>
      </c>
      <c r="D2264" s="27" t="s">
        <v>121</v>
      </c>
      <c r="E2264" s="28" t="n">
        <v>45301</v>
      </c>
      <c r="F2264" s="27" t="s">
        <v>1462</v>
      </c>
      <c r="G2264" s="28" t="n">
        <v>45301</v>
      </c>
      <c r="H2264" s="27" t="s">
        <v>183</v>
      </c>
      <c r="I2264" s="27" t="s">
        <v>212</v>
      </c>
      <c r="J2264" s="27" t="s">
        <v>213</v>
      </c>
      <c r="K2264" s="27" t="s">
        <v>138</v>
      </c>
      <c r="L2264" s="27" t="n">
        <v>44</v>
      </c>
      <c r="M2264" s="27" t="n">
        <v>39</v>
      </c>
      <c r="N2264" s="27" t="s">
        <v>127</v>
      </c>
      <c r="O2264" s="27" t="s">
        <v>128</v>
      </c>
      <c r="P2264" s="27" t="s">
        <v>140</v>
      </c>
      <c r="Q2264" s="29" t="n">
        <v>1767.04</v>
      </c>
      <c r="R2264" s="27" t="s">
        <v>130</v>
      </c>
      <c r="S2264" s="27" t="s">
        <v>192</v>
      </c>
      <c r="T2264" s="27" t="n">
        <v>4</v>
      </c>
    </row>
    <row r="2265" customFormat="false" ht="15" hidden="false" customHeight="false" outlineLevel="0" collapsed="false">
      <c r="A2265" s="30" t="s">
        <v>4007</v>
      </c>
      <c r="B2265" s="30" t="s">
        <v>3038</v>
      </c>
      <c r="C2265" s="30" t="n">
        <v>-5</v>
      </c>
      <c r="D2265" s="30" t="s">
        <v>181</v>
      </c>
      <c r="E2265" s="31" t="n">
        <v>45398</v>
      </c>
      <c r="F2265" s="30" t="s">
        <v>391</v>
      </c>
      <c r="G2265" s="31" t="n">
        <v>45402</v>
      </c>
      <c r="H2265" s="30" t="s">
        <v>217</v>
      </c>
      <c r="I2265" s="30" t="s">
        <v>282</v>
      </c>
      <c r="J2265" s="30" t="s">
        <v>283</v>
      </c>
      <c r="K2265" s="30" t="s">
        <v>126</v>
      </c>
      <c r="L2265" s="30" t="n">
        <v>29</v>
      </c>
      <c r="M2265" s="30" t="n">
        <v>51</v>
      </c>
      <c r="N2265" s="30" t="s">
        <v>186</v>
      </c>
      <c r="O2265" s="30" t="s">
        <v>128</v>
      </c>
      <c r="P2265" s="30" t="s">
        <v>129</v>
      </c>
      <c r="Q2265" s="32" t="n">
        <v>7751.48</v>
      </c>
      <c r="R2265" s="30" t="s">
        <v>130</v>
      </c>
      <c r="S2265" s="30" t="s">
        <v>141</v>
      </c>
      <c r="T2265" s="30" t="n">
        <v>4</v>
      </c>
    </row>
    <row r="2266" customFormat="false" ht="15" hidden="false" customHeight="false" outlineLevel="0" collapsed="false">
      <c r="A2266" s="27" t="s">
        <v>4008</v>
      </c>
      <c r="B2266" s="27" t="s">
        <v>3382</v>
      </c>
      <c r="C2266" s="27" t="n">
        <v>7</v>
      </c>
      <c r="D2266" s="27" t="s">
        <v>121</v>
      </c>
      <c r="E2266" s="28" t="n">
        <v>45296</v>
      </c>
      <c r="F2266" s="27" t="s">
        <v>479</v>
      </c>
      <c r="G2266" s="28" t="n">
        <v>45297</v>
      </c>
      <c r="H2266" s="27" t="s">
        <v>242</v>
      </c>
      <c r="I2266" s="27" t="s">
        <v>466</v>
      </c>
      <c r="J2266" s="27" t="s">
        <v>422</v>
      </c>
      <c r="K2266" s="27" t="s">
        <v>138</v>
      </c>
      <c r="L2266" s="27" t="n">
        <v>61</v>
      </c>
      <c r="M2266" s="27" t="n">
        <v>18</v>
      </c>
      <c r="N2266" s="27" t="s">
        <v>127</v>
      </c>
      <c r="O2266" s="27" t="s">
        <v>139</v>
      </c>
      <c r="P2266" s="27" t="s">
        <v>150</v>
      </c>
      <c r="Q2266" s="29" t="n">
        <v>731.85</v>
      </c>
      <c r="R2266" s="27" t="s">
        <v>130</v>
      </c>
      <c r="S2266" s="27" t="s">
        <v>197</v>
      </c>
      <c r="T2266" s="27" t="n">
        <v>5</v>
      </c>
    </row>
    <row r="2267" customFormat="false" ht="15" hidden="false" customHeight="false" outlineLevel="0" collapsed="false">
      <c r="A2267" s="30" t="s">
        <v>4009</v>
      </c>
      <c r="B2267" s="30" t="s">
        <v>3940</v>
      </c>
      <c r="C2267" s="30" t="n">
        <v>55</v>
      </c>
      <c r="D2267" s="30" t="s">
        <v>181</v>
      </c>
      <c r="E2267" s="31" t="n">
        <v>45478</v>
      </c>
      <c r="F2267" s="30" t="s">
        <v>458</v>
      </c>
      <c r="G2267" s="31" t="n">
        <v>45479</v>
      </c>
      <c r="H2267" s="30" t="s">
        <v>168</v>
      </c>
      <c r="I2267" s="30" t="s">
        <v>196</v>
      </c>
      <c r="J2267" s="30" t="s">
        <v>441</v>
      </c>
      <c r="K2267" s="30" t="s">
        <v>156</v>
      </c>
      <c r="L2267" s="30" t="n">
        <v>15</v>
      </c>
      <c r="M2267" s="30" t="n">
        <v>64</v>
      </c>
      <c r="N2267" s="30" t="s">
        <v>127</v>
      </c>
      <c r="O2267" s="30" t="s">
        <v>139</v>
      </c>
      <c r="P2267" s="30" t="s">
        <v>150</v>
      </c>
      <c r="Q2267" s="32" t="n">
        <v>4634.43</v>
      </c>
      <c r="R2267" s="30" t="s">
        <v>130</v>
      </c>
      <c r="S2267" s="30" t="s">
        <v>335</v>
      </c>
      <c r="T2267" s="30" t="n">
        <v>2</v>
      </c>
    </row>
    <row r="2268" customFormat="false" ht="15" hidden="false" customHeight="false" outlineLevel="0" collapsed="false">
      <c r="A2268" s="27" t="s">
        <v>4010</v>
      </c>
      <c r="B2268" s="27" t="s">
        <v>4011</v>
      </c>
      <c r="C2268" s="27" t="n">
        <v>0</v>
      </c>
      <c r="D2268" s="27" t="s">
        <v>121</v>
      </c>
      <c r="E2268" s="28" t="n">
        <v>45460</v>
      </c>
      <c r="F2268" s="27" t="s">
        <v>447</v>
      </c>
      <c r="G2268" s="28" t="n">
        <v>45460</v>
      </c>
      <c r="H2268" s="27" t="s">
        <v>236</v>
      </c>
      <c r="I2268" s="27"/>
      <c r="J2268" s="27" t="s">
        <v>455</v>
      </c>
      <c r="K2268" s="27" t="s">
        <v>138</v>
      </c>
      <c r="L2268" s="27" t="n">
        <v>35</v>
      </c>
      <c r="M2268" s="27" t="n">
        <v>37</v>
      </c>
      <c r="N2268" s="27" t="s">
        <v>127</v>
      </c>
      <c r="O2268" s="27" t="s">
        <v>139</v>
      </c>
      <c r="P2268" s="27" t="s">
        <v>150</v>
      </c>
      <c r="Q2268" s="29" t="n">
        <v>1913.79</v>
      </c>
      <c r="R2268" s="27" t="s">
        <v>130</v>
      </c>
      <c r="S2268" s="27" t="s">
        <v>223</v>
      </c>
      <c r="T2268" s="27" t="n">
        <v>4</v>
      </c>
    </row>
    <row r="2269" customFormat="false" ht="15" hidden="false" customHeight="false" outlineLevel="0" collapsed="false">
      <c r="A2269" s="30" t="s">
        <v>4012</v>
      </c>
      <c r="B2269" s="30" t="s">
        <v>3050</v>
      </c>
      <c r="C2269" s="30" t="n">
        <v>31</v>
      </c>
      <c r="D2269" s="30" t="s">
        <v>121</v>
      </c>
      <c r="E2269" s="31" t="n">
        <v>45412</v>
      </c>
      <c r="F2269" s="30" t="s">
        <v>1214</v>
      </c>
      <c r="G2269" s="31" t="n">
        <v>45413</v>
      </c>
      <c r="H2269" s="30" t="s">
        <v>123</v>
      </c>
      <c r="I2269" s="30" t="s">
        <v>304</v>
      </c>
      <c r="J2269" s="30" t="s">
        <v>305</v>
      </c>
      <c r="K2269" s="30" t="s">
        <v>126</v>
      </c>
      <c r="L2269" s="30" t="n">
        <v>14</v>
      </c>
      <c r="M2269" s="30" t="n">
        <v>126</v>
      </c>
      <c r="N2269" s="30" t="s">
        <v>127</v>
      </c>
      <c r="O2269" s="30" t="s">
        <v>171</v>
      </c>
      <c r="P2269" s="30" t="s">
        <v>129</v>
      </c>
      <c r="Q2269" s="32" t="n">
        <v>8980.83</v>
      </c>
      <c r="R2269" s="30" t="s">
        <v>172</v>
      </c>
      <c r="S2269" s="30" t="s">
        <v>141</v>
      </c>
      <c r="T2269" s="30" t="n">
        <v>2</v>
      </c>
    </row>
    <row r="2270" customFormat="false" ht="15" hidden="false" customHeight="false" outlineLevel="0" collapsed="false">
      <c r="A2270" s="27" t="s">
        <v>4013</v>
      </c>
      <c r="B2270" s="27" t="s">
        <v>4014</v>
      </c>
      <c r="C2270" s="27" t="n">
        <v>40</v>
      </c>
      <c r="D2270" s="27" t="s">
        <v>181</v>
      </c>
      <c r="E2270" s="28" t="n">
        <v>45306</v>
      </c>
      <c r="F2270" s="27" t="s">
        <v>893</v>
      </c>
      <c r="G2270" s="28" t="n">
        <v>45307</v>
      </c>
      <c r="H2270" s="27" t="s">
        <v>168</v>
      </c>
      <c r="I2270" s="27" t="s">
        <v>196</v>
      </c>
      <c r="J2270" s="27" t="s">
        <v>371</v>
      </c>
      <c r="K2270" s="27" t="s">
        <v>138</v>
      </c>
      <c r="L2270" s="27" t="n">
        <v>58</v>
      </c>
      <c r="M2270" s="27" t="n">
        <v>42</v>
      </c>
      <c r="N2270" s="27" t="s">
        <v>127</v>
      </c>
      <c r="O2270" s="27" t="s">
        <v>139</v>
      </c>
      <c r="P2270" s="27" t="s">
        <v>129</v>
      </c>
      <c r="Q2270" s="29" t="n">
        <v>2089.14</v>
      </c>
      <c r="R2270" s="27" t="s">
        <v>130</v>
      </c>
      <c r="S2270" s="27" t="s">
        <v>141</v>
      </c>
      <c r="T2270" s="27" t="n">
        <v>4</v>
      </c>
    </row>
    <row r="2271" customFormat="false" ht="15" hidden="false" customHeight="false" outlineLevel="0" collapsed="false">
      <c r="A2271" s="30" t="s">
        <v>4015</v>
      </c>
      <c r="B2271" s="30" t="s">
        <v>3229</v>
      </c>
      <c r="C2271" s="30" t="n">
        <v>62</v>
      </c>
      <c r="D2271" s="30" t="s">
        <v>181</v>
      </c>
      <c r="E2271" s="31" t="n">
        <v>45435</v>
      </c>
      <c r="F2271" s="30" t="s">
        <v>523</v>
      </c>
      <c r="G2271" s="31" t="n">
        <v>45439</v>
      </c>
      <c r="H2271" s="30" t="s">
        <v>183</v>
      </c>
      <c r="I2271" s="30" t="s">
        <v>184</v>
      </c>
      <c r="J2271" s="30" t="s">
        <v>411</v>
      </c>
      <c r="K2271" s="30" t="s">
        <v>126</v>
      </c>
      <c r="L2271" s="30" t="n">
        <v>5</v>
      </c>
      <c r="M2271" s="30" t="n">
        <v>127</v>
      </c>
      <c r="N2271" s="30" t="s">
        <v>186</v>
      </c>
      <c r="O2271" s="30" t="s">
        <v>128</v>
      </c>
      <c r="P2271" s="30" t="s">
        <v>129</v>
      </c>
      <c r="Q2271" s="32" t="n">
        <v>8726.87</v>
      </c>
      <c r="R2271" s="30" t="s">
        <v>172</v>
      </c>
      <c r="S2271" s="30" t="s">
        <v>627</v>
      </c>
      <c r="T2271" s="30" t="n">
        <v>2</v>
      </c>
    </row>
    <row r="2272" customFormat="false" ht="15" hidden="false" customHeight="false" outlineLevel="0" collapsed="false">
      <c r="A2272" s="27" t="s">
        <v>4016</v>
      </c>
      <c r="B2272" s="27" t="s">
        <v>4017</v>
      </c>
      <c r="C2272" s="27" t="n">
        <v>38</v>
      </c>
      <c r="D2272" s="27" t="s">
        <v>181</v>
      </c>
      <c r="E2272" s="28" t="n">
        <v>45462</v>
      </c>
      <c r="F2272" s="27" t="s">
        <v>1553</v>
      </c>
      <c r="G2272" s="28" t="n">
        <v>45468</v>
      </c>
      <c r="H2272" s="27" t="s">
        <v>161</v>
      </c>
      <c r="I2272" s="27" t="s">
        <v>162</v>
      </c>
      <c r="J2272" s="27" t="s">
        <v>258</v>
      </c>
      <c r="K2272" s="27" t="s">
        <v>126</v>
      </c>
      <c r="L2272" s="27" t="n">
        <v>14</v>
      </c>
      <c r="M2272" s="27" t="n">
        <v>106</v>
      </c>
      <c r="N2272" s="27" t="s">
        <v>186</v>
      </c>
      <c r="O2272" s="27" t="s">
        <v>139</v>
      </c>
      <c r="P2272" s="27" t="s">
        <v>150</v>
      </c>
      <c r="Q2272" s="29" t="n">
        <v>8233.11</v>
      </c>
      <c r="R2272" s="27" t="s">
        <v>172</v>
      </c>
      <c r="S2272" s="27" t="s">
        <v>131</v>
      </c>
      <c r="T2272" s="27" t="n">
        <v>3</v>
      </c>
    </row>
    <row r="2273" customFormat="false" ht="15" hidden="false" customHeight="false" outlineLevel="0" collapsed="false">
      <c r="A2273" s="30" t="s">
        <v>4018</v>
      </c>
      <c r="B2273" s="30" t="s">
        <v>2897</v>
      </c>
      <c r="C2273" s="30" t="n">
        <v>15</v>
      </c>
      <c r="D2273" s="30" t="s">
        <v>181</v>
      </c>
      <c r="E2273" s="31" t="n">
        <v>45359</v>
      </c>
      <c r="F2273" s="30" t="s">
        <v>590</v>
      </c>
      <c r="G2273" s="31" t="n">
        <v>45359</v>
      </c>
      <c r="H2273" s="30" t="s">
        <v>236</v>
      </c>
      <c r="I2273" s="30" t="s">
        <v>323</v>
      </c>
      <c r="J2273" s="30" t="s">
        <v>455</v>
      </c>
      <c r="K2273" s="30" t="s">
        <v>156</v>
      </c>
      <c r="L2273" s="30" t="n">
        <v>31</v>
      </c>
      <c r="M2273" s="30" t="n">
        <v>46</v>
      </c>
      <c r="N2273" s="30" t="s">
        <v>127</v>
      </c>
      <c r="O2273" s="30" t="s">
        <v>171</v>
      </c>
      <c r="P2273" s="30" t="s">
        <v>140</v>
      </c>
      <c r="Q2273" s="32" t="n">
        <v>3477.78</v>
      </c>
      <c r="R2273" s="30" t="s">
        <v>130</v>
      </c>
      <c r="S2273" s="30" t="s">
        <v>164</v>
      </c>
      <c r="T2273" s="30" t="n">
        <v>5</v>
      </c>
    </row>
    <row r="2274" customFormat="false" ht="15" hidden="false" customHeight="false" outlineLevel="0" collapsed="false">
      <c r="A2274" s="27" t="s">
        <v>4019</v>
      </c>
      <c r="B2274" s="27" t="s">
        <v>409</v>
      </c>
      <c r="C2274" s="27" t="n">
        <v>58</v>
      </c>
      <c r="D2274" s="27" t="s">
        <v>181</v>
      </c>
      <c r="E2274" s="28" t="n">
        <v>45347</v>
      </c>
      <c r="F2274" s="27" t="s">
        <v>458</v>
      </c>
      <c r="G2274" s="28" t="n">
        <v>45348</v>
      </c>
      <c r="H2274" s="27" t="s">
        <v>183</v>
      </c>
      <c r="I2274" s="27" t="s">
        <v>430</v>
      </c>
      <c r="J2274" s="27" t="s">
        <v>431</v>
      </c>
      <c r="K2274" s="27" t="s">
        <v>156</v>
      </c>
      <c r="L2274" s="27" t="n">
        <v>42</v>
      </c>
      <c r="M2274" s="27" t="n">
        <v>59</v>
      </c>
      <c r="N2274" s="27" t="s">
        <v>186</v>
      </c>
      <c r="O2274" s="27" t="s">
        <v>139</v>
      </c>
      <c r="P2274" s="27" t="s">
        <v>140</v>
      </c>
      <c r="Q2274" s="29" t="n">
        <v>3257.77</v>
      </c>
      <c r="R2274" s="27" t="s">
        <v>130</v>
      </c>
      <c r="S2274" s="27" t="s">
        <v>602</v>
      </c>
      <c r="T2274" s="27" t="n">
        <v>5</v>
      </c>
    </row>
    <row r="2275" customFormat="false" ht="15" hidden="false" customHeight="false" outlineLevel="0" collapsed="false">
      <c r="A2275" s="30" t="s">
        <v>4020</v>
      </c>
      <c r="B2275" s="30" t="s">
        <v>4021</v>
      </c>
      <c r="C2275" s="30" t="n">
        <v>60</v>
      </c>
      <c r="D2275" s="30" t="s">
        <v>181</v>
      </c>
      <c r="E2275" s="31" t="n">
        <v>45489</v>
      </c>
      <c r="F2275" s="30" t="s">
        <v>1907</v>
      </c>
      <c r="G2275" s="31" t="n">
        <v>45489</v>
      </c>
      <c r="H2275" s="30" t="s">
        <v>206</v>
      </c>
      <c r="I2275" s="30" t="s">
        <v>300</v>
      </c>
      <c r="J2275" s="30" t="s">
        <v>469</v>
      </c>
      <c r="K2275" s="30" t="s">
        <v>156</v>
      </c>
      <c r="L2275" s="30" t="n">
        <v>43</v>
      </c>
      <c r="M2275" s="30" t="n">
        <v>82</v>
      </c>
      <c r="N2275" s="30" t="s">
        <v>186</v>
      </c>
      <c r="O2275" s="30" t="s">
        <v>139</v>
      </c>
      <c r="P2275" s="30" t="s">
        <v>150</v>
      </c>
      <c r="Q2275" s="32" t="n">
        <v>3282.72</v>
      </c>
      <c r="R2275" s="30" t="s">
        <v>130</v>
      </c>
      <c r="S2275" s="30" t="s">
        <v>178</v>
      </c>
      <c r="T2275" s="30" t="n">
        <v>3</v>
      </c>
    </row>
    <row r="2276" customFormat="false" ht="15" hidden="false" customHeight="false" outlineLevel="0" collapsed="false">
      <c r="A2276" s="27" t="s">
        <v>4022</v>
      </c>
      <c r="B2276" s="27" t="s">
        <v>1164</v>
      </c>
      <c r="C2276" s="27" t="n">
        <v>50</v>
      </c>
      <c r="D2276" s="27" t="s">
        <v>181</v>
      </c>
      <c r="E2276" s="28" t="n">
        <v>45535</v>
      </c>
      <c r="F2276" s="27" t="s">
        <v>1524</v>
      </c>
      <c r="G2276" s="28" t="n">
        <v>45535</v>
      </c>
      <c r="H2276" s="27" t="s">
        <v>217</v>
      </c>
      <c r="I2276" s="27" t="s">
        <v>282</v>
      </c>
      <c r="J2276" s="27" t="s">
        <v>218</v>
      </c>
      <c r="K2276" s="27" t="s">
        <v>138</v>
      </c>
      <c r="L2276" s="27" t="n">
        <v>68</v>
      </c>
      <c r="M2276" s="27" t="n">
        <v>24</v>
      </c>
      <c r="N2276" s="27" t="s">
        <v>127</v>
      </c>
      <c r="O2276" s="27" t="s">
        <v>139</v>
      </c>
      <c r="P2276" s="27" t="s">
        <v>129</v>
      </c>
      <c r="Q2276" s="29" t="n">
        <v>1756.77</v>
      </c>
      <c r="R2276" s="27" t="s">
        <v>172</v>
      </c>
      <c r="S2276" s="27" t="s">
        <v>335</v>
      </c>
      <c r="T2276" s="27" t="n">
        <v>3</v>
      </c>
    </row>
    <row r="2277" customFormat="false" ht="15" hidden="false" customHeight="false" outlineLevel="0" collapsed="false">
      <c r="A2277" s="30" t="s">
        <v>4023</v>
      </c>
      <c r="B2277" s="30" t="s">
        <v>3063</v>
      </c>
      <c r="C2277" s="30" t="n">
        <v>29</v>
      </c>
      <c r="D2277" s="30" t="s">
        <v>181</v>
      </c>
      <c r="E2277" s="31" t="n">
        <v>45334</v>
      </c>
      <c r="F2277" s="30" t="s">
        <v>1020</v>
      </c>
      <c r="G2277" s="31" t="n">
        <v>45335</v>
      </c>
      <c r="H2277" s="30" t="s">
        <v>135</v>
      </c>
      <c r="I2277" s="30" t="s">
        <v>251</v>
      </c>
      <c r="J2277" s="30" t="s">
        <v>201</v>
      </c>
      <c r="K2277" s="30" t="s">
        <v>138</v>
      </c>
      <c r="L2277" s="30" t="n">
        <v>56</v>
      </c>
      <c r="M2277" s="30" t="n">
        <v>31</v>
      </c>
      <c r="N2277" s="30" t="s">
        <v>127</v>
      </c>
      <c r="O2277" s="30" t="s">
        <v>128</v>
      </c>
      <c r="P2277" s="30" t="s">
        <v>140</v>
      </c>
      <c r="Q2277" s="32" t="n">
        <v>2556.8</v>
      </c>
      <c r="R2277" s="30" t="s">
        <v>130</v>
      </c>
      <c r="S2277" s="30" t="s">
        <v>335</v>
      </c>
      <c r="T2277" s="30" t="n">
        <v>5</v>
      </c>
    </row>
    <row r="2278" customFormat="false" ht="15" hidden="false" customHeight="false" outlineLevel="0" collapsed="false">
      <c r="A2278" s="27" t="s">
        <v>4024</v>
      </c>
      <c r="B2278" s="27" t="s">
        <v>2358</v>
      </c>
      <c r="C2278" s="27" t="n">
        <v>3</v>
      </c>
      <c r="D2278" s="27" t="s">
        <v>181</v>
      </c>
      <c r="E2278" s="28" t="n">
        <v>45452</v>
      </c>
      <c r="F2278" s="27" t="s">
        <v>702</v>
      </c>
      <c r="G2278" s="28" t="n">
        <v>45452</v>
      </c>
      <c r="H2278" s="27" t="s">
        <v>183</v>
      </c>
      <c r="I2278" s="27" t="s">
        <v>184</v>
      </c>
      <c r="J2278" s="27" t="s">
        <v>431</v>
      </c>
      <c r="K2278" s="27" t="s">
        <v>138</v>
      </c>
      <c r="L2278" s="27" t="n">
        <v>59</v>
      </c>
      <c r="M2278" s="27" t="n">
        <v>20</v>
      </c>
      <c r="N2278" s="27" t="s">
        <v>127</v>
      </c>
      <c r="O2278" s="27" t="s">
        <v>128</v>
      </c>
      <c r="P2278" s="27" t="s">
        <v>140</v>
      </c>
      <c r="Q2278" s="29" t="n">
        <v>1323.32</v>
      </c>
      <c r="R2278" s="27" t="s">
        <v>130</v>
      </c>
      <c r="S2278" s="27" t="s">
        <v>131</v>
      </c>
      <c r="T2278" s="27" t="n">
        <v>5</v>
      </c>
    </row>
    <row r="2279" customFormat="false" ht="15" hidden="false" customHeight="false" outlineLevel="0" collapsed="false">
      <c r="A2279" s="30" t="s">
        <v>4025</v>
      </c>
      <c r="B2279" s="30" t="s">
        <v>3430</v>
      </c>
      <c r="C2279" s="30" t="n">
        <v>24</v>
      </c>
      <c r="D2279" s="30" t="s">
        <v>181</v>
      </c>
      <c r="E2279" s="31" t="n">
        <v>45417</v>
      </c>
      <c r="F2279" s="30" t="s">
        <v>360</v>
      </c>
      <c r="G2279" s="31" t="n">
        <v>45419</v>
      </c>
      <c r="H2279" s="30" t="s">
        <v>146</v>
      </c>
      <c r="I2279" s="30" t="s">
        <v>176</v>
      </c>
      <c r="J2279" s="30" t="s">
        <v>222</v>
      </c>
      <c r="K2279" s="30" t="s">
        <v>126</v>
      </c>
      <c r="L2279" s="30" t="n">
        <v>10</v>
      </c>
      <c r="M2279" s="30" t="n">
        <v>56</v>
      </c>
      <c r="N2279" s="30" t="s">
        <v>186</v>
      </c>
      <c r="O2279" s="30" t="s">
        <v>128</v>
      </c>
      <c r="P2279" s="30" t="s">
        <v>187</v>
      </c>
      <c r="Q2279" s="32" t="n">
        <v>8100.93</v>
      </c>
      <c r="R2279" s="30" t="s">
        <v>130</v>
      </c>
      <c r="S2279" s="30" t="s">
        <v>335</v>
      </c>
      <c r="T2279" s="30" t="n">
        <v>5</v>
      </c>
    </row>
    <row r="2280" customFormat="false" ht="15" hidden="false" customHeight="false" outlineLevel="0" collapsed="false">
      <c r="A2280" s="27" t="s">
        <v>4026</v>
      </c>
      <c r="B2280" s="27" t="s">
        <v>784</v>
      </c>
      <c r="C2280" s="27" t="n">
        <v>32</v>
      </c>
      <c r="D2280" s="27" t="s">
        <v>181</v>
      </c>
      <c r="E2280" s="28" t="n">
        <v>45565</v>
      </c>
      <c r="F2280" s="27" t="s">
        <v>405</v>
      </c>
      <c r="G2280" s="28" t="n">
        <v>45566</v>
      </c>
      <c r="H2280" s="27" t="s">
        <v>206</v>
      </c>
      <c r="I2280" s="27" t="s">
        <v>232</v>
      </c>
      <c r="J2280" s="27" t="s">
        <v>208</v>
      </c>
      <c r="K2280" s="27" t="s">
        <v>138</v>
      </c>
      <c r="L2280" s="27" t="n">
        <v>36</v>
      </c>
      <c r="M2280" s="27" t="n">
        <v>19</v>
      </c>
      <c r="N2280" s="27" t="s">
        <v>127</v>
      </c>
      <c r="O2280" s="27" t="s">
        <v>149</v>
      </c>
      <c r="P2280" s="27" t="s">
        <v>150</v>
      </c>
      <c r="Q2280" s="29" t="n">
        <v>1374.07</v>
      </c>
      <c r="R2280" s="27" t="s">
        <v>172</v>
      </c>
      <c r="S2280" s="27" t="s">
        <v>335</v>
      </c>
      <c r="T2280" s="27" t="n">
        <v>2</v>
      </c>
    </row>
    <row r="2281" customFormat="false" ht="15" hidden="false" customHeight="false" outlineLevel="0" collapsed="false">
      <c r="A2281" s="30" t="s">
        <v>4027</v>
      </c>
      <c r="B2281" s="30" t="s">
        <v>4028</v>
      </c>
      <c r="C2281" s="30" t="n">
        <v>55</v>
      </c>
      <c r="D2281" s="30" t="s">
        <v>181</v>
      </c>
      <c r="E2281" s="31" t="n">
        <v>45606</v>
      </c>
      <c r="F2281" s="30" t="s">
        <v>490</v>
      </c>
      <c r="G2281" s="31" t="n">
        <v>45609</v>
      </c>
      <c r="H2281" s="30" t="s">
        <v>123</v>
      </c>
      <c r="I2281" s="30" t="s">
        <v>155</v>
      </c>
      <c r="J2281" s="30" t="s">
        <v>508</v>
      </c>
      <c r="K2281" s="30" t="s">
        <v>156</v>
      </c>
      <c r="L2281" s="30" t="n">
        <v>24</v>
      </c>
      <c r="M2281" s="30" t="n">
        <v>84</v>
      </c>
      <c r="N2281" s="30" t="s">
        <v>127</v>
      </c>
      <c r="O2281" s="30" t="s">
        <v>149</v>
      </c>
      <c r="P2281" s="30" t="s">
        <v>129</v>
      </c>
      <c r="Q2281" s="32" t="n">
        <v>4697.08</v>
      </c>
      <c r="R2281" s="30" t="s">
        <v>130</v>
      </c>
      <c r="S2281" s="30" t="s">
        <v>192</v>
      </c>
      <c r="T2281" s="30" t="n">
        <v>4</v>
      </c>
    </row>
    <row r="2282" customFormat="false" ht="15" hidden="false" customHeight="false" outlineLevel="0" collapsed="false">
      <c r="A2282" s="27" t="s">
        <v>4029</v>
      </c>
      <c r="B2282" s="27" t="s">
        <v>4030</v>
      </c>
      <c r="C2282" s="27" t="n">
        <v>48</v>
      </c>
      <c r="D2282" s="27" t="s">
        <v>121</v>
      </c>
      <c r="E2282" s="28" t="n">
        <v>45412</v>
      </c>
      <c r="F2282" s="27" t="s">
        <v>788</v>
      </c>
      <c r="G2282" s="28" t="n">
        <v>45414</v>
      </c>
      <c r="H2282" s="27" t="s">
        <v>183</v>
      </c>
      <c r="I2282" s="27" t="s">
        <v>184</v>
      </c>
      <c r="J2282" s="27" t="s">
        <v>213</v>
      </c>
      <c r="K2282" s="27" t="s">
        <v>126</v>
      </c>
      <c r="L2282" s="27" t="n">
        <v>20</v>
      </c>
      <c r="M2282" s="27" t="n">
        <v>105</v>
      </c>
      <c r="N2282" s="27" t="s">
        <v>186</v>
      </c>
      <c r="O2282" s="27" t="s">
        <v>171</v>
      </c>
      <c r="P2282" s="27" t="s">
        <v>129</v>
      </c>
      <c r="Q2282" s="29" t="n">
        <v>7903.88</v>
      </c>
      <c r="R2282" s="27" t="s">
        <v>172</v>
      </c>
      <c r="S2282" s="27" t="s">
        <v>178</v>
      </c>
      <c r="T2282" s="27" t="n">
        <v>1</v>
      </c>
    </row>
    <row r="2283" customFormat="false" ht="15" hidden="false" customHeight="false" outlineLevel="0" collapsed="false">
      <c r="A2283" s="30" t="s">
        <v>4031</v>
      </c>
      <c r="B2283" s="30" t="s">
        <v>2258</v>
      </c>
      <c r="C2283" s="30" t="n">
        <v>38</v>
      </c>
      <c r="D2283" s="30" t="s">
        <v>181</v>
      </c>
      <c r="E2283" s="31" t="n">
        <v>45566</v>
      </c>
      <c r="F2283" s="30" t="s">
        <v>523</v>
      </c>
      <c r="G2283" s="31" t="n">
        <v>45567</v>
      </c>
      <c r="H2283" s="30" t="s">
        <v>206</v>
      </c>
      <c r="I2283" s="30" t="s">
        <v>207</v>
      </c>
      <c r="J2283" s="30" t="s">
        <v>208</v>
      </c>
      <c r="K2283" s="30" t="s">
        <v>126</v>
      </c>
      <c r="L2283" s="30" t="n">
        <v>32</v>
      </c>
      <c r="M2283" s="30" t="n">
        <v>94</v>
      </c>
      <c r="N2283" s="30" t="s">
        <v>186</v>
      </c>
      <c r="O2283" s="30" t="s">
        <v>128</v>
      </c>
      <c r="P2283" s="30" t="s">
        <v>150</v>
      </c>
      <c r="Q2283" s="32" t="n">
        <v>8894.6</v>
      </c>
      <c r="R2283" s="30" t="s">
        <v>268</v>
      </c>
      <c r="S2283" s="30" t="s">
        <v>178</v>
      </c>
      <c r="T2283" s="30" t="n">
        <v>2</v>
      </c>
    </row>
    <row r="2284" customFormat="false" ht="15" hidden="false" customHeight="false" outlineLevel="0" collapsed="false">
      <c r="A2284" s="27" t="s">
        <v>4032</v>
      </c>
      <c r="B2284" s="27" t="s">
        <v>2657</v>
      </c>
      <c r="C2284" s="27" t="n">
        <v>52</v>
      </c>
      <c r="D2284" s="27" t="s">
        <v>121</v>
      </c>
      <c r="E2284" s="28" t="n">
        <v>45324</v>
      </c>
      <c r="F2284" s="27" t="s">
        <v>356</v>
      </c>
      <c r="G2284" s="28" t="n">
        <v>45324</v>
      </c>
      <c r="H2284" s="27" t="s">
        <v>168</v>
      </c>
      <c r="I2284" s="27" t="s">
        <v>196</v>
      </c>
      <c r="J2284" s="27" t="s">
        <v>367</v>
      </c>
      <c r="K2284" s="27" t="s">
        <v>138</v>
      </c>
      <c r="L2284" s="27" t="n">
        <v>70</v>
      </c>
      <c r="M2284" s="27" t="n">
        <v>42</v>
      </c>
      <c r="N2284" s="27" t="s">
        <v>127</v>
      </c>
      <c r="O2284" s="27" t="s">
        <v>128</v>
      </c>
      <c r="P2284" s="27" t="s">
        <v>140</v>
      </c>
      <c r="Q2284" s="29" t="n">
        <v>2751.31</v>
      </c>
      <c r="R2284" s="27" t="s">
        <v>130</v>
      </c>
      <c r="S2284" s="27" t="s">
        <v>178</v>
      </c>
      <c r="T2284" s="27" t="n">
        <v>5</v>
      </c>
    </row>
    <row r="2285" customFormat="false" ht="15" hidden="false" customHeight="false" outlineLevel="0" collapsed="false">
      <c r="A2285" s="30" t="s">
        <v>4033</v>
      </c>
      <c r="B2285" s="30" t="s">
        <v>3322</v>
      </c>
      <c r="C2285" s="30" t="n">
        <v>45</v>
      </c>
      <c r="D2285" s="30" t="s">
        <v>181</v>
      </c>
      <c r="E2285" s="31" t="n">
        <v>45326</v>
      </c>
      <c r="F2285" s="30" t="s">
        <v>1143</v>
      </c>
      <c r="G2285" s="31" t="n">
        <v>45330</v>
      </c>
      <c r="H2285" s="30" t="s">
        <v>236</v>
      </c>
      <c r="I2285" s="30" t="s">
        <v>323</v>
      </c>
      <c r="J2285" s="30" t="s">
        <v>455</v>
      </c>
      <c r="K2285" s="30" t="s">
        <v>126</v>
      </c>
      <c r="L2285" s="30" t="n">
        <v>29</v>
      </c>
      <c r="M2285" s="30" t="n">
        <v>90</v>
      </c>
      <c r="N2285" s="30" t="s">
        <v>186</v>
      </c>
      <c r="O2285" s="30" t="s">
        <v>139</v>
      </c>
      <c r="P2285" s="30" t="s">
        <v>129</v>
      </c>
      <c r="Q2285" s="32" t="n">
        <v>7504.42</v>
      </c>
      <c r="R2285" s="30" t="s">
        <v>130</v>
      </c>
      <c r="S2285" s="30" t="s">
        <v>131</v>
      </c>
      <c r="T2285" s="30" t="n">
        <v>4</v>
      </c>
    </row>
    <row r="2286" customFormat="false" ht="15" hidden="false" customHeight="false" outlineLevel="0" collapsed="false">
      <c r="A2286" s="27" t="s">
        <v>4034</v>
      </c>
      <c r="B2286" s="27" t="s">
        <v>2331</v>
      </c>
      <c r="C2286" s="27" t="n">
        <v>27</v>
      </c>
      <c r="D2286" s="27" t="s">
        <v>181</v>
      </c>
      <c r="E2286" s="28" t="n">
        <v>45403</v>
      </c>
      <c r="F2286" s="27" t="s">
        <v>771</v>
      </c>
      <c r="G2286" s="28" t="n">
        <v>45404</v>
      </c>
      <c r="H2286" s="27" t="s">
        <v>135</v>
      </c>
      <c r="I2286" s="27" t="s">
        <v>251</v>
      </c>
      <c r="J2286" s="27" t="s">
        <v>137</v>
      </c>
      <c r="K2286" s="27" t="s">
        <v>138</v>
      </c>
      <c r="L2286" s="27" t="n">
        <v>78</v>
      </c>
      <c r="M2286" s="27" t="n">
        <v>26</v>
      </c>
      <c r="N2286" s="27" t="s">
        <v>127</v>
      </c>
      <c r="O2286" s="27" t="s">
        <v>128</v>
      </c>
      <c r="P2286" s="27" t="s">
        <v>187</v>
      </c>
      <c r="Q2286" s="29" t="n">
        <v>2292.45</v>
      </c>
      <c r="R2286" s="27" t="s">
        <v>130</v>
      </c>
      <c r="S2286" s="27" t="s">
        <v>335</v>
      </c>
      <c r="T2286" s="27" t="n">
        <v>3</v>
      </c>
    </row>
    <row r="2287" customFormat="false" ht="15" hidden="false" customHeight="false" outlineLevel="0" collapsed="false">
      <c r="A2287" s="30" t="s">
        <v>4035</v>
      </c>
      <c r="B2287" s="30" t="s">
        <v>502</v>
      </c>
      <c r="C2287" s="30" t="n">
        <v>59</v>
      </c>
      <c r="D2287" s="30" t="s">
        <v>181</v>
      </c>
      <c r="E2287" s="31" t="n">
        <v>45510</v>
      </c>
      <c r="F2287" s="30" t="s">
        <v>961</v>
      </c>
      <c r="G2287" s="31" t="n">
        <v>45512</v>
      </c>
      <c r="H2287" s="30" t="s">
        <v>168</v>
      </c>
      <c r="I2287" s="30" t="s">
        <v>366</v>
      </c>
      <c r="J2287" s="30" t="s">
        <v>191</v>
      </c>
      <c r="K2287" s="30" t="s">
        <v>156</v>
      </c>
      <c r="L2287" s="30" t="n">
        <v>45</v>
      </c>
      <c r="M2287" s="30" t="n">
        <v>73</v>
      </c>
      <c r="N2287" s="30" t="s">
        <v>186</v>
      </c>
      <c r="O2287" s="30" t="s">
        <v>139</v>
      </c>
      <c r="P2287" s="30" t="s">
        <v>129</v>
      </c>
      <c r="Q2287" s="32" t="n">
        <v>4722.01</v>
      </c>
      <c r="R2287" s="30" t="s">
        <v>268</v>
      </c>
      <c r="S2287" s="30" t="s">
        <v>197</v>
      </c>
      <c r="T2287" s="30" t="n">
        <v>3</v>
      </c>
    </row>
    <row r="2288" customFormat="false" ht="15" hidden="false" customHeight="false" outlineLevel="0" collapsed="false">
      <c r="A2288" s="27" t="s">
        <v>4036</v>
      </c>
      <c r="B2288" s="27" t="s">
        <v>1817</v>
      </c>
      <c r="C2288" s="27" t="n">
        <v>13</v>
      </c>
      <c r="D2288" s="27" t="s">
        <v>121</v>
      </c>
      <c r="E2288" s="28" t="n">
        <v>45318</v>
      </c>
      <c r="F2288" s="27" t="s">
        <v>405</v>
      </c>
      <c r="G2288" s="28" t="n">
        <v>45326</v>
      </c>
      <c r="H2288" s="27" t="s">
        <v>168</v>
      </c>
      <c r="I2288" s="27" t="s">
        <v>196</v>
      </c>
      <c r="J2288" s="27" t="s">
        <v>441</v>
      </c>
      <c r="K2288" s="27" t="s">
        <v>202</v>
      </c>
      <c r="L2288" s="27" t="n">
        <v>9</v>
      </c>
      <c r="M2288" s="27" t="n">
        <v>139</v>
      </c>
      <c r="N2288" s="27" t="s">
        <v>186</v>
      </c>
      <c r="O2288" s="27" t="s">
        <v>139</v>
      </c>
      <c r="P2288" s="27" t="s">
        <v>187</v>
      </c>
      <c r="Q2288" s="29" t="n">
        <v>17322.84</v>
      </c>
      <c r="R2288" s="27" t="s">
        <v>130</v>
      </c>
      <c r="S2288" s="27" t="s">
        <v>223</v>
      </c>
      <c r="T2288" s="27" t="n">
        <v>3</v>
      </c>
    </row>
    <row r="2289" customFormat="false" ht="15" hidden="false" customHeight="false" outlineLevel="0" collapsed="false">
      <c r="A2289" s="30" t="s">
        <v>4037</v>
      </c>
      <c r="B2289" s="30" t="s">
        <v>4038</v>
      </c>
      <c r="C2289" s="30" t="n">
        <v>13</v>
      </c>
      <c r="D2289" s="30" t="s">
        <v>121</v>
      </c>
      <c r="E2289" s="31" t="n">
        <v>45409</v>
      </c>
      <c r="F2289" s="30" t="s">
        <v>1073</v>
      </c>
      <c r="G2289" s="31" t="n">
        <v>45422</v>
      </c>
      <c r="H2289" s="30" t="s">
        <v>236</v>
      </c>
      <c r="I2289" s="30" t="s">
        <v>237</v>
      </c>
      <c r="J2289" s="30" t="s">
        <v>455</v>
      </c>
      <c r="K2289" s="30" t="s">
        <v>202</v>
      </c>
      <c r="L2289" s="30" t="n">
        <v>15</v>
      </c>
      <c r="M2289" s="30" t="n">
        <v>94</v>
      </c>
      <c r="N2289" s="30" t="s">
        <v>186</v>
      </c>
      <c r="O2289" s="30" t="s">
        <v>139</v>
      </c>
      <c r="P2289" s="30" t="s">
        <v>140</v>
      </c>
      <c r="Q2289" s="32" t="n">
        <v>15943</v>
      </c>
      <c r="R2289" s="30" t="s">
        <v>130</v>
      </c>
      <c r="S2289" s="30" t="s">
        <v>335</v>
      </c>
      <c r="T2289" s="30" t="n">
        <v>4</v>
      </c>
    </row>
    <row r="2290" customFormat="false" ht="15" hidden="false" customHeight="false" outlineLevel="0" collapsed="false">
      <c r="A2290" s="27" t="s">
        <v>4039</v>
      </c>
      <c r="B2290" s="27" t="s">
        <v>1565</v>
      </c>
      <c r="C2290" s="27" t="n">
        <v>33</v>
      </c>
      <c r="D2290" s="27" t="s">
        <v>121</v>
      </c>
      <c r="E2290" s="28" t="n">
        <v>45597</v>
      </c>
      <c r="F2290" s="27" t="s">
        <v>314</v>
      </c>
      <c r="G2290" s="28" t="n">
        <v>45611</v>
      </c>
      <c r="H2290" s="27" t="s">
        <v>135</v>
      </c>
      <c r="I2290" s="27" t="s">
        <v>278</v>
      </c>
      <c r="J2290" s="27" t="s">
        <v>252</v>
      </c>
      <c r="K2290" s="27" t="s">
        <v>202</v>
      </c>
      <c r="L2290" s="27" t="n">
        <v>7</v>
      </c>
      <c r="M2290" s="27" t="n">
        <v>154</v>
      </c>
      <c r="N2290" s="27" t="s">
        <v>186</v>
      </c>
      <c r="O2290" s="27" t="s">
        <v>139</v>
      </c>
      <c r="P2290" s="27" t="s">
        <v>150</v>
      </c>
      <c r="Q2290" s="29" t="n">
        <v>18773.01</v>
      </c>
      <c r="R2290" s="27" t="s">
        <v>172</v>
      </c>
      <c r="S2290" s="27" t="s">
        <v>141</v>
      </c>
      <c r="T2290" s="27" t="n">
        <v>5</v>
      </c>
    </row>
    <row r="2291" customFormat="false" ht="15" hidden="false" customHeight="false" outlineLevel="0" collapsed="false">
      <c r="A2291" s="30" t="s">
        <v>4040</v>
      </c>
      <c r="B2291" s="30" t="s">
        <v>4041</v>
      </c>
      <c r="C2291" s="30" t="n">
        <v>71</v>
      </c>
      <c r="D2291" s="30" t="s">
        <v>121</v>
      </c>
      <c r="E2291" s="31" t="n">
        <v>45629</v>
      </c>
      <c r="F2291" s="30" t="s">
        <v>274</v>
      </c>
      <c r="G2291" s="31" t="n">
        <v>45629</v>
      </c>
      <c r="H2291" s="30" t="s">
        <v>135</v>
      </c>
      <c r="I2291" s="30" t="s">
        <v>278</v>
      </c>
      <c r="J2291" s="30" t="s">
        <v>137</v>
      </c>
      <c r="K2291" s="30" t="s">
        <v>138</v>
      </c>
      <c r="L2291" s="30" t="n">
        <v>30</v>
      </c>
      <c r="M2291" s="30" t="n">
        <v>40</v>
      </c>
      <c r="N2291" s="30" t="s">
        <v>127</v>
      </c>
      <c r="O2291" s="30" t="s">
        <v>128</v>
      </c>
      <c r="P2291" s="30" t="s">
        <v>140</v>
      </c>
      <c r="Q2291" s="32" t="n">
        <v>1559.94</v>
      </c>
      <c r="R2291" s="30" t="s">
        <v>130</v>
      </c>
      <c r="S2291" s="30" t="s">
        <v>197</v>
      </c>
      <c r="T2291" s="30" t="n">
        <v>4</v>
      </c>
    </row>
    <row r="2292" customFormat="false" ht="15" hidden="false" customHeight="false" outlineLevel="0" collapsed="false">
      <c r="A2292" s="27" t="s">
        <v>4042</v>
      </c>
      <c r="B2292" s="27" t="s">
        <v>1403</v>
      </c>
      <c r="C2292" s="27" t="n">
        <v>51</v>
      </c>
      <c r="D2292" s="27" t="s">
        <v>121</v>
      </c>
      <c r="E2292" s="28" t="n">
        <v>45575</v>
      </c>
      <c r="F2292" s="27" t="s">
        <v>582</v>
      </c>
      <c r="G2292" s="28" t="n">
        <v>45576</v>
      </c>
      <c r="H2292" s="27" t="s">
        <v>135</v>
      </c>
      <c r="I2292" s="27" t="s">
        <v>136</v>
      </c>
      <c r="J2292" s="27" t="s">
        <v>201</v>
      </c>
      <c r="K2292" s="27" t="s">
        <v>138</v>
      </c>
      <c r="L2292" s="27" t="n">
        <v>61</v>
      </c>
      <c r="M2292" s="27" t="n">
        <v>45</v>
      </c>
      <c r="N2292" s="27" t="s">
        <v>127</v>
      </c>
      <c r="O2292" s="27" t="s">
        <v>171</v>
      </c>
      <c r="P2292" s="27" t="s">
        <v>129</v>
      </c>
      <c r="Q2292" s="29" t="n">
        <v>2468.31</v>
      </c>
      <c r="R2292" s="27" t="s">
        <v>130</v>
      </c>
      <c r="S2292" s="27" t="s">
        <v>335</v>
      </c>
      <c r="T2292" s="27" t="n">
        <v>5</v>
      </c>
    </row>
    <row r="2293" customFormat="false" ht="15" hidden="false" customHeight="false" outlineLevel="0" collapsed="false">
      <c r="A2293" s="30" t="s">
        <v>4043</v>
      </c>
      <c r="B2293" s="30" t="s">
        <v>1090</v>
      </c>
      <c r="C2293" s="30" t="n">
        <v>22</v>
      </c>
      <c r="D2293" s="30" t="s">
        <v>181</v>
      </c>
      <c r="E2293" s="31" t="n">
        <v>45542</v>
      </c>
      <c r="F2293" s="30" t="s">
        <v>1140</v>
      </c>
      <c r="G2293" s="31" t="n">
        <v>45542</v>
      </c>
      <c r="H2293" s="30" t="s">
        <v>135</v>
      </c>
      <c r="I2293" s="30" t="s">
        <v>278</v>
      </c>
      <c r="J2293" s="30" t="s">
        <v>252</v>
      </c>
      <c r="K2293" s="30" t="s">
        <v>138</v>
      </c>
      <c r="L2293" s="30" t="n">
        <v>76</v>
      </c>
      <c r="M2293" s="30" t="n">
        <v>18</v>
      </c>
      <c r="N2293" s="30" t="s">
        <v>127</v>
      </c>
      <c r="O2293" s="30" t="s">
        <v>171</v>
      </c>
      <c r="P2293" s="30" t="s">
        <v>187</v>
      </c>
      <c r="Q2293" s="32" t="n">
        <v>1897.6</v>
      </c>
      <c r="R2293" s="30" t="s">
        <v>130</v>
      </c>
      <c r="S2293" s="30" t="s">
        <v>223</v>
      </c>
      <c r="T2293" s="30" t="n">
        <v>3</v>
      </c>
    </row>
    <row r="2294" customFormat="false" ht="15" hidden="false" customHeight="false" outlineLevel="0" collapsed="false">
      <c r="A2294" s="27" t="s">
        <v>4044</v>
      </c>
      <c r="B2294" s="27" t="s">
        <v>1394</v>
      </c>
      <c r="C2294" s="27" t="n">
        <v>37</v>
      </c>
      <c r="D2294" s="27" t="s">
        <v>181</v>
      </c>
      <c r="E2294" s="28" t="n">
        <v>45649</v>
      </c>
      <c r="F2294" s="27" t="s">
        <v>1214</v>
      </c>
      <c r="G2294" s="28" t="n">
        <v>45649</v>
      </c>
      <c r="H2294" s="27" t="s">
        <v>217</v>
      </c>
      <c r="I2294" s="27" t="s">
        <v>344</v>
      </c>
      <c r="J2294" s="27" t="s">
        <v>483</v>
      </c>
      <c r="K2294" s="27" t="s">
        <v>156</v>
      </c>
      <c r="L2294" s="27" t="n">
        <v>74</v>
      </c>
      <c r="M2294" s="27" t="n">
        <v>83</v>
      </c>
      <c r="N2294" s="27" t="s">
        <v>186</v>
      </c>
      <c r="O2294" s="27" t="s">
        <v>139</v>
      </c>
      <c r="P2294" s="27" t="s">
        <v>187</v>
      </c>
      <c r="Q2294" s="29" t="n">
        <v>3961.53</v>
      </c>
      <c r="R2294" s="27" t="s">
        <v>130</v>
      </c>
      <c r="S2294" s="27" t="s">
        <v>178</v>
      </c>
      <c r="T2294" s="27" t="n">
        <v>3</v>
      </c>
    </row>
    <row r="2295" customFormat="false" ht="15" hidden="false" customHeight="false" outlineLevel="0" collapsed="false">
      <c r="A2295" s="30" t="s">
        <v>4045</v>
      </c>
      <c r="B2295" s="30" t="s">
        <v>4046</v>
      </c>
      <c r="C2295" s="30" t="n">
        <v>-5</v>
      </c>
      <c r="D2295" s="30" t="s">
        <v>121</v>
      </c>
      <c r="E2295" s="31" t="n">
        <v>45347</v>
      </c>
      <c r="F2295" s="30" t="s">
        <v>1599</v>
      </c>
      <c r="G2295" s="31" t="n">
        <v>45347</v>
      </c>
      <c r="H2295" s="30" t="s">
        <v>217</v>
      </c>
      <c r="I2295" s="30" t="s">
        <v>392</v>
      </c>
      <c r="J2295" s="30" t="s">
        <v>294</v>
      </c>
      <c r="K2295" s="30" t="s">
        <v>138</v>
      </c>
      <c r="L2295" s="30" t="n">
        <v>52</v>
      </c>
      <c r="M2295" s="30" t="n">
        <v>27</v>
      </c>
      <c r="N2295" s="30" t="s">
        <v>127</v>
      </c>
      <c r="O2295" s="30" t="s">
        <v>139</v>
      </c>
      <c r="P2295" s="30" t="s">
        <v>187</v>
      </c>
      <c r="Q2295" s="32" t="n">
        <v>2280.32</v>
      </c>
      <c r="R2295" s="30" t="s">
        <v>130</v>
      </c>
      <c r="S2295" s="30" t="s">
        <v>141</v>
      </c>
      <c r="T2295" s="30" t="n">
        <v>3</v>
      </c>
    </row>
    <row r="2296" customFormat="false" ht="15" hidden="false" customHeight="false" outlineLevel="0" collapsed="false">
      <c r="A2296" s="27" t="s">
        <v>4047</v>
      </c>
      <c r="B2296" s="27" t="s">
        <v>955</v>
      </c>
      <c r="C2296" s="27" t="n">
        <v>50</v>
      </c>
      <c r="D2296" s="27" t="s">
        <v>181</v>
      </c>
      <c r="E2296" s="28" t="n">
        <v>45598</v>
      </c>
      <c r="F2296" s="27" t="s">
        <v>2118</v>
      </c>
      <c r="G2296" s="28" t="n">
        <v>45604</v>
      </c>
      <c r="H2296" s="27" t="s">
        <v>146</v>
      </c>
      <c r="I2296" s="27" t="s">
        <v>176</v>
      </c>
      <c r="J2296" s="27" t="s">
        <v>148</v>
      </c>
      <c r="K2296" s="27" t="s">
        <v>126</v>
      </c>
      <c r="L2296" s="27" t="n">
        <v>11</v>
      </c>
      <c r="M2296" s="27" t="n">
        <v>131</v>
      </c>
      <c r="N2296" s="27" t="s">
        <v>186</v>
      </c>
      <c r="O2296" s="27" t="s">
        <v>139</v>
      </c>
      <c r="P2296" s="27" t="s">
        <v>187</v>
      </c>
      <c r="Q2296" s="29" t="n">
        <v>9353.45</v>
      </c>
      <c r="R2296" s="27" t="s">
        <v>130</v>
      </c>
      <c r="S2296" s="27" t="s">
        <v>335</v>
      </c>
      <c r="T2296" s="27" t="n">
        <v>4</v>
      </c>
    </row>
    <row r="2297" customFormat="false" ht="15" hidden="false" customHeight="false" outlineLevel="0" collapsed="false">
      <c r="A2297" s="30" t="s">
        <v>4048</v>
      </c>
      <c r="B2297" s="30" t="s">
        <v>1625</v>
      </c>
      <c r="C2297" s="30" t="n">
        <v>54</v>
      </c>
      <c r="D2297" s="30" t="s">
        <v>181</v>
      </c>
      <c r="E2297" s="31" t="n">
        <v>45295</v>
      </c>
      <c r="F2297" s="30" t="s">
        <v>1384</v>
      </c>
      <c r="G2297" s="31" t="n">
        <v>45297</v>
      </c>
      <c r="H2297" s="30" t="s">
        <v>123</v>
      </c>
      <c r="I2297" s="30" t="s">
        <v>304</v>
      </c>
      <c r="J2297" s="30" t="s">
        <v>125</v>
      </c>
      <c r="K2297" s="30" t="s">
        <v>156</v>
      </c>
      <c r="L2297" s="30" t="n">
        <v>52</v>
      </c>
      <c r="M2297" s="30" t="n">
        <v>72</v>
      </c>
      <c r="N2297" s="30" t="s">
        <v>127</v>
      </c>
      <c r="O2297" s="30" t="s">
        <v>139</v>
      </c>
      <c r="P2297" s="30" t="s">
        <v>150</v>
      </c>
      <c r="Q2297" s="32" t="n">
        <v>4262.45</v>
      </c>
      <c r="R2297" s="30" t="s">
        <v>130</v>
      </c>
      <c r="S2297" s="30" t="s">
        <v>192</v>
      </c>
      <c r="T2297" s="30" t="n">
        <v>5</v>
      </c>
    </row>
    <row r="2298" customFormat="false" ht="15" hidden="false" customHeight="false" outlineLevel="0" collapsed="false">
      <c r="A2298" s="27" t="s">
        <v>4049</v>
      </c>
      <c r="B2298" s="27" t="s">
        <v>2437</v>
      </c>
      <c r="C2298" s="27"/>
      <c r="D2298" s="27" t="s">
        <v>121</v>
      </c>
      <c r="E2298" s="28" t="n">
        <v>45634</v>
      </c>
      <c r="F2298" s="27" t="s">
        <v>391</v>
      </c>
      <c r="G2298" s="28" t="n">
        <v>45636</v>
      </c>
      <c r="H2298" s="27" t="s">
        <v>123</v>
      </c>
      <c r="I2298" s="27" t="s">
        <v>155</v>
      </c>
      <c r="J2298" s="27" t="s">
        <v>418</v>
      </c>
      <c r="K2298" s="27" t="s">
        <v>156</v>
      </c>
      <c r="L2298" s="27" t="n">
        <v>27</v>
      </c>
      <c r="M2298" s="27" t="n">
        <v>43</v>
      </c>
      <c r="N2298" s="27" t="s">
        <v>127</v>
      </c>
      <c r="O2298" s="27" t="s">
        <v>149</v>
      </c>
      <c r="P2298" s="27" t="s">
        <v>150</v>
      </c>
      <c r="Q2298" s="29" t="n">
        <v>3259.2</v>
      </c>
      <c r="R2298" s="27" t="s">
        <v>130</v>
      </c>
      <c r="S2298" s="27" t="s">
        <v>192</v>
      </c>
      <c r="T2298" s="27" t="n">
        <v>3</v>
      </c>
    </row>
    <row r="2299" customFormat="false" ht="15" hidden="false" customHeight="false" outlineLevel="0" collapsed="false">
      <c r="A2299" s="30" t="s">
        <v>4050</v>
      </c>
      <c r="B2299" s="30" t="s">
        <v>3623</v>
      </c>
      <c r="C2299" s="30" t="n">
        <v>39</v>
      </c>
      <c r="D2299" s="30" t="s">
        <v>181</v>
      </c>
      <c r="E2299" s="31" t="n">
        <v>45353</v>
      </c>
      <c r="F2299" s="30" t="s">
        <v>154</v>
      </c>
      <c r="G2299" s="31" t="n">
        <v>45353</v>
      </c>
      <c r="H2299" s="30" t="s">
        <v>135</v>
      </c>
      <c r="I2299" s="30" t="s">
        <v>278</v>
      </c>
      <c r="J2299" s="30" t="s">
        <v>252</v>
      </c>
      <c r="K2299" s="30" t="s">
        <v>138</v>
      </c>
      <c r="L2299" s="30" t="n">
        <v>44</v>
      </c>
      <c r="M2299" s="30" t="n">
        <v>18</v>
      </c>
      <c r="N2299" s="30" t="s">
        <v>127</v>
      </c>
      <c r="O2299" s="30" t="s">
        <v>128</v>
      </c>
      <c r="P2299" s="30" t="s">
        <v>140</v>
      </c>
      <c r="Q2299" s="32" t="n">
        <v>2344.25</v>
      </c>
      <c r="R2299" s="30" t="s">
        <v>130</v>
      </c>
      <c r="S2299" s="30" t="s">
        <v>141</v>
      </c>
      <c r="T2299" s="30" t="n">
        <v>4</v>
      </c>
    </row>
    <row r="2300" customFormat="false" ht="15" hidden="false" customHeight="false" outlineLevel="0" collapsed="false">
      <c r="A2300" s="27" t="s">
        <v>4051</v>
      </c>
      <c r="B2300" s="27" t="s">
        <v>3568</v>
      </c>
      <c r="C2300" s="27"/>
      <c r="D2300" s="27" t="s">
        <v>121</v>
      </c>
      <c r="E2300" s="28" t="n">
        <v>45625</v>
      </c>
      <c r="F2300" s="27" t="s">
        <v>1081</v>
      </c>
      <c r="G2300" s="28" t="n">
        <v>45630</v>
      </c>
      <c r="H2300" s="27" t="s">
        <v>123</v>
      </c>
      <c r="I2300" s="27" t="s">
        <v>304</v>
      </c>
      <c r="J2300" s="27" t="s">
        <v>418</v>
      </c>
      <c r="K2300" s="27" t="s">
        <v>126</v>
      </c>
      <c r="L2300" s="27" t="n">
        <v>11</v>
      </c>
      <c r="M2300" s="27" t="n">
        <v>99</v>
      </c>
      <c r="N2300" s="27" t="s">
        <v>186</v>
      </c>
      <c r="O2300" s="27" t="s">
        <v>139</v>
      </c>
      <c r="P2300" s="27" t="s">
        <v>187</v>
      </c>
      <c r="Q2300" s="29" t="n">
        <v>7309.19</v>
      </c>
      <c r="R2300" s="27" t="s">
        <v>172</v>
      </c>
      <c r="S2300" s="27" t="s">
        <v>192</v>
      </c>
      <c r="T2300" s="27" t="n">
        <v>2</v>
      </c>
    </row>
    <row r="2301" customFormat="false" ht="15" hidden="false" customHeight="false" outlineLevel="0" collapsed="false">
      <c r="A2301" s="30" t="s">
        <v>4052</v>
      </c>
      <c r="B2301" s="30" t="s">
        <v>1469</v>
      </c>
      <c r="C2301" s="30"/>
      <c r="D2301" s="30" t="s">
        <v>121</v>
      </c>
      <c r="E2301" s="31" t="n">
        <v>45569</v>
      </c>
      <c r="F2301" s="30" t="s">
        <v>145</v>
      </c>
      <c r="G2301" s="31" t="n">
        <v>45569</v>
      </c>
      <c r="H2301" s="30" t="s">
        <v>217</v>
      </c>
      <c r="I2301" s="30" t="s">
        <v>392</v>
      </c>
      <c r="J2301" s="30" t="s">
        <v>294</v>
      </c>
      <c r="K2301" s="30" t="s">
        <v>156</v>
      </c>
      <c r="L2301" s="30" t="n">
        <v>59</v>
      </c>
      <c r="M2301" s="30" t="n">
        <v>32</v>
      </c>
      <c r="N2301" s="30" t="s">
        <v>186</v>
      </c>
      <c r="O2301" s="30" t="s">
        <v>139</v>
      </c>
      <c r="P2301" s="30" t="s">
        <v>150</v>
      </c>
      <c r="Q2301" s="32" t="n">
        <v>3849.55</v>
      </c>
      <c r="R2301" s="30" t="s">
        <v>130</v>
      </c>
      <c r="S2301" s="30" t="s">
        <v>131</v>
      </c>
      <c r="T2301" s="30" t="n">
        <v>5</v>
      </c>
    </row>
    <row r="2302" customFormat="false" ht="15" hidden="false" customHeight="false" outlineLevel="0" collapsed="false">
      <c r="A2302" s="27" t="s">
        <v>4053</v>
      </c>
      <c r="B2302" s="27" t="s">
        <v>4054</v>
      </c>
      <c r="C2302" s="27" t="n">
        <v>65</v>
      </c>
      <c r="D2302" s="27" t="s">
        <v>121</v>
      </c>
      <c r="E2302" s="28" t="n">
        <v>45643</v>
      </c>
      <c r="F2302" s="27" t="s">
        <v>750</v>
      </c>
      <c r="G2302" s="28" t="n">
        <v>45643</v>
      </c>
      <c r="H2302" s="27" t="s">
        <v>161</v>
      </c>
      <c r="I2302" s="27" t="s">
        <v>162</v>
      </c>
      <c r="J2302" s="27" t="s">
        <v>426</v>
      </c>
      <c r="K2302" s="27" t="s">
        <v>156</v>
      </c>
      <c r="L2302" s="27" t="n">
        <v>47</v>
      </c>
      <c r="M2302" s="27" t="n">
        <v>45</v>
      </c>
      <c r="N2302" s="27" t="s">
        <v>127</v>
      </c>
      <c r="O2302" s="27" t="s">
        <v>171</v>
      </c>
      <c r="P2302" s="27" t="s">
        <v>187</v>
      </c>
      <c r="Q2302" s="29" t="n">
        <v>2738.15</v>
      </c>
      <c r="R2302" s="27" t="s">
        <v>130</v>
      </c>
      <c r="S2302" s="27" t="s">
        <v>157</v>
      </c>
      <c r="T2302" s="27" t="n">
        <v>3</v>
      </c>
    </row>
    <row r="2303" customFormat="false" ht="15" hidden="false" customHeight="false" outlineLevel="0" collapsed="false">
      <c r="A2303" s="30" t="s">
        <v>4055</v>
      </c>
      <c r="B2303" s="30" t="s">
        <v>1460</v>
      </c>
      <c r="C2303" s="30" t="n">
        <v>14</v>
      </c>
      <c r="D2303" s="30" t="s">
        <v>121</v>
      </c>
      <c r="E2303" s="31" t="n">
        <v>45384</v>
      </c>
      <c r="F2303" s="30" t="s">
        <v>1711</v>
      </c>
      <c r="G2303" s="31" t="n">
        <v>45385</v>
      </c>
      <c r="H2303" s="30" t="s">
        <v>183</v>
      </c>
      <c r="I2303" s="30" t="s">
        <v>184</v>
      </c>
      <c r="J2303" s="30" t="s">
        <v>411</v>
      </c>
      <c r="K2303" s="30" t="s">
        <v>156</v>
      </c>
      <c r="L2303" s="30" t="n">
        <v>49</v>
      </c>
      <c r="M2303" s="30" t="n">
        <v>71</v>
      </c>
      <c r="N2303" s="30" t="s">
        <v>186</v>
      </c>
      <c r="O2303" s="30" t="s">
        <v>128</v>
      </c>
      <c r="P2303" s="30" t="s">
        <v>129</v>
      </c>
      <c r="Q2303" s="32" t="n">
        <v>4974.98</v>
      </c>
      <c r="R2303" s="30" t="s">
        <v>130</v>
      </c>
      <c r="S2303" s="30" t="s">
        <v>197</v>
      </c>
      <c r="T2303" s="30" t="n">
        <v>5</v>
      </c>
    </row>
    <row r="2304" customFormat="false" ht="15" hidden="false" customHeight="false" outlineLevel="0" collapsed="false">
      <c r="A2304" s="27" t="s">
        <v>4056</v>
      </c>
      <c r="B2304" s="27" t="s">
        <v>1376</v>
      </c>
      <c r="C2304" s="27" t="n">
        <v>61</v>
      </c>
      <c r="D2304" s="27" t="s">
        <v>566</v>
      </c>
      <c r="E2304" s="28" t="n">
        <v>45430</v>
      </c>
      <c r="F2304" s="27" t="s">
        <v>611</v>
      </c>
      <c r="G2304" s="28" t="n">
        <v>45432</v>
      </c>
      <c r="H2304" s="27" t="s">
        <v>217</v>
      </c>
      <c r="I2304" s="27" t="s">
        <v>344</v>
      </c>
      <c r="J2304" s="27" t="s">
        <v>218</v>
      </c>
      <c r="K2304" s="27" t="s">
        <v>156</v>
      </c>
      <c r="L2304" s="27" t="n">
        <v>21</v>
      </c>
      <c r="M2304" s="27" t="n">
        <v>36</v>
      </c>
      <c r="N2304" s="27" t="s">
        <v>127</v>
      </c>
      <c r="O2304" s="27" t="s">
        <v>128</v>
      </c>
      <c r="P2304" s="27" t="s">
        <v>187</v>
      </c>
      <c r="Q2304" s="29" t="n">
        <v>4402.7</v>
      </c>
      <c r="R2304" s="27" t="s">
        <v>130</v>
      </c>
      <c r="S2304" s="27" t="s">
        <v>223</v>
      </c>
      <c r="T2304" s="27" t="n">
        <v>5</v>
      </c>
    </row>
    <row r="2305" customFormat="false" ht="15" hidden="false" customHeight="false" outlineLevel="0" collapsed="false">
      <c r="A2305" s="30" t="s">
        <v>4057</v>
      </c>
      <c r="B2305" s="30" t="s">
        <v>4058</v>
      </c>
      <c r="C2305" s="30" t="n">
        <v>55</v>
      </c>
      <c r="D2305" s="30" t="s">
        <v>121</v>
      </c>
      <c r="E2305" s="31" t="n">
        <v>45511</v>
      </c>
      <c r="F2305" s="30" t="s">
        <v>341</v>
      </c>
      <c r="G2305" s="31" t="n">
        <v>45512</v>
      </c>
      <c r="H2305" s="30" t="s">
        <v>236</v>
      </c>
      <c r="I2305" s="30" t="s">
        <v>266</v>
      </c>
      <c r="J2305" s="30" t="s">
        <v>238</v>
      </c>
      <c r="K2305" s="30" t="s">
        <v>138</v>
      </c>
      <c r="L2305" s="30" t="n">
        <v>58</v>
      </c>
      <c r="M2305" s="30" t="n">
        <v>24</v>
      </c>
      <c r="N2305" s="30" t="s">
        <v>127</v>
      </c>
      <c r="O2305" s="30" t="s">
        <v>128</v>
      </c>
      <c r="P2305" s="30" t="s">
        <v>129</v>
      </c>
      <c r="Q2305" s="32" t="n">
        <v>2623.15</v>
      </c>
      <c r="R2305" s="30" t="s">
        <v>130</v>
      </c>
      <c r="S2305" s="30" t="s">
        <v>335</v>
      </c>
      <c r="T2305" s="30" t="n">
        <v>3</v>
      </c>
    </row>
    <row r="2306" customFormat="false" ht="15" hidden="false" customHeight="false" outlineLevel="0" collapsed="false">
      <c r="A2306" s="27" t="s">
        <v>4059</v>
      </c>
      <c r="B2306" s="27" t="s">
        <v>4060</v>
      </c>
      <c r="C2306" s="27" t="n">
        <v>55</v>
      </c>
      <c r="D2306" s="27" t="s">
        <v>181</v>
      </c>
      <c r="E2306" s="28" t="n">
        <v>45395</v>
      </c>
      <c r="F2306" s="27" t="s">
        <v>956</v>
      </c>
      <c r="G2306" s="28" t="n">
        <v>45396</v>
      </c>
      <c r="H2306" s="27" t="s">
        <v>242</v>
      </c>
      <c r="I2306" s="27" t="s">
        <v>466</v>
      </c>
      <c r="J2306" s="27" t="s">
        <v>401</v>
      </c>
      <c r="K2306" s="27" t="s">
        <v>156</v>
      </c>
      <c r="L2306" s="27" t="n">
        <v>15</v>
      </c>
      <c r="M2306" s="27" t="n">
        <v>88</v>
      </c>
      <c r="N2306" s="27" t="s">
        <v>127</v>
      </c>
      <c r="O2306" s="27" t="s">
        <v>139</v>
      </c>
      <c r="P2306" s="27" t="s">
        <v>129</v>
      </c>
      <c r="Q2306" s="29" t="n">
        <v>4467.22</v>
      </c>
      <c r="R2306" s="27" t="s">
        <v>268</v>
      </c>
      <c r="S2306" s="27" t="s">
        <v>335</v>
      </c>
      <c r="T2306" s="27" t="n">
        <v>5</v>
      </c>
    </row>
    <row r="2307" customFormat="false" ht="15" hidden="false" customHeight="false" outlineLevel="0" collapsed="false">
      <c r="A2307" s="30" t="s">
        <v>4061</v>
      </c>
      <c r="B2307" s="30" t="s">
        <v>2285</v>
      </c>
      <c r="C2307" s="30" t="n">
        <v>35</v>
      </c>
      <c r="D2307" s="30" t="s">
        <v>121</v>
      </c>
      <c r="E2307" s="31" t="n">
        <v>45447</v>
      </c>
      <c r="F2307" s="30" t="s">
        <v>1907</v>
      </c>
      <c r="G2307" s="31" t="n">
        <v>45447</v>
      </c>
      <c r="H2307" s="30" t="s">
        <v>123</v>
      </c>
      <c r="I2307" s="30" t="s">
        <v>304</v>
      </c>
      <c r="J2307" s="30" t="s">
        <v>125</v>
      </c>
      <c r="K2307" s="30" t="s">
        <v>138</v>
      </c>
      <c r="L2307" s="30" t="n">
        <v>37</v>
      </c>
      <c r="M2307" s="30" t="n">
        <v>31</v>
      </c>
      <c r="N2307" s="30" t="s">
        <v>127</v>
      </c>
      <c r="O2307" s="30" t="s">
        <v>149</v>
      </c>
      <c r="P2307" s="30" t="s">
        <v>187</v>
      </c>
      <c r="Q2307" s="32" t="n">
        <v>2123.08</v>
      </c>
      <c r="R2307" s="30" t="s">
        <v>130</v>
      </c>
      <c r="S2307" s="30" t="s">
        <v>178</v>
      </c>
      <c r="T2307" s="30" t="n">
        <v>4</v>
      </c>
    </row>
    <row r="2308" customFormat="false" ht="15" hidden="false" customHeight="false" outlineLevel="0" collapsed="false">
      <c r="A2308" s="27" t="s">
        <v>4062</v>
      </c>
      <c r="B2308" s="27" t="s">
        <v>4063</v>
      </c>
      <c r="C2308" s="27" t="n">
        <v>31</v>
      </c>
      <c r="D2308" s="27" t="s">
        <v>359</v>
      </c>
      <c r="E2308" s="28" t="n">
        <v>45460</v>
      </c>
      <c r="F2308" s="27" t="s">
        <v>482</v>
      </c>
      <c r="G2308" s="28" t="n">
        <v>45464</v>
      </c>
      <c r="H2308" s="27" t="s">
        <v>123</v>
      </c>
      <c r="I2308" s="27" t="s">
        <v>155</v>
      </c>
      <c r="J2308" s="27" t="s">
        <v>418</v>
      </c>
      <c r="K2308" s="27" t="s">
        <v>126</v>
      </c>
      <c r="L2308" s="27" t="n">
        <v>27</v>
      </c>
      <c r="M2308" s="27" t="n">
        <v>56</v>
      </c>
      <c r="N2308" s="27" t="s">
        <v>186</v>
      </c>
      <c r="O2308" s="27" t="s">
        <v>149</v>
      </c>
      <c r="P2308" s="27" t="s">
        <v>129</v>
      </c>
      <c r="Q2308" s="29" t="n">
        <v>6703.67</v>
      </c>
      <c r="R2308" s="27" t="s">
        <v>268</v>
      </c>
      <c r="S2308" s="27" t="s">
        <v>131</v>
      </c>
      <c r="T2308" s="27" t="n">
        <v>2</v>
      </c>
    </row>
    <row r="2309" customFormat="false" ht="15" hidden="false" customHeight="false" outlineLevel="0" collapsed="false">
      <c r="A2309" s="30" t="s">
        <v>4064</v>
      </c>
      <c r="B2309" s="30" t="s">
        <v>4065</v>
      </c>
      <c r="C2309" s="30" t="n">
        <v>54</v>
      </c>
      <c r="D2309" s="30" t="s">
        <v>181</v>
      </c>
      <c r="E2309" s="31" t="n">
        <v>45443</v>
      </c>
      <c r="F2309" s="30" t="s">
        <v>1593</v>
      </c>
      <c r="G2309" s="31" t="n">
        <v>45446</v>
      </c>
      <c r="H2309" s="30" t="s">
        <v>183</v>
      </c>
      <c r="I2309" s="30" t="s">
        <v>212</v>
      </c>
      <c r="J2309" s="30" t="s">
        <v>411</v>
      </c>
      <c r="K2309" s="30" t="s">
        <v>156</v>
      </c>
      <c r="L2309" s="30" t="n">
        <v>73</v>
      </c>
      <c r="M2309" s="30" t="n">
        <v>42</v>
      </c>
      <c r="N2309" s="30" t="s">
        <v>186</v>
      </c>
      <c r="O2309" s="30" t="s">
        <v>128</v>
      </c>
      <c r="P2309" s="30" t="s">
        <v>150</v>
      </c>
      <c r="Q2309" s="32" t="n">
        <v>2923.97</v>
      </c>
      <c r="R2309" s="30" t="s">
        <v>130</v>
      </c>
      <c r="S2309" s="30" t="s">
        <v>197</v>
      </c>
      <c r="T2309" s="30" t="n">
        <v>5</v>
      </c>
    </row>
    <row r="2310" customFormat="false" ht="15" hidden="false" customHeight="false" outlineLevel="0" collapsed="false">
      <c r="A2310" s="27" t="s">
        <v>1536</v>
      </c>
      <c r="B2310" s="27" t="s">
        <v>1537</v>
      </c>
      <c r="C2310" s="27" t="n">
        <v>58</v>
      </c>
      <c r="D2310" s="27" t="s">
        <v>121</v>
      </c>
      <c r="E2310" s="28" t="n">
        <v>45516</v>
      </c>
      <c r="F2310" s="27" t="s">
        <v>645</v>
      </c>
      <c r="G2310" s="28" t="n">
        <v>45516</v>
      </c>
      <c r="H2310" s="27" t="s">
        <v>146</v>
      </c>
      <c r="I2310" s="27" t="s">
        <v>147</v>
      </c>
      <c r="J2310" s="27" t="s">
        <v>222</v>
      </c>
      <c r="K2310" s="27" t="s">
        <v>138</v>
      </c>
      <c r="L2310" s="27" t="n">
        <v>48</v>
      </c>
      <c r="M2310" s="27" t="n">
        <v>36</v>
      </c>
      <c r="N2310" s="27" t="s">
        <v>127</v>
      </c>
      <c r="O2310" s="27" t="s">
        <v>128</v>
      </c>
      <c r="P2310" s="27" t="s">
        <v>150</v>
      </c>
      <c r="Q2310" s="29" t="n">
        <v>1665.46</v>
      </c>
      <c r="R2310" s="27" t="s">
        <v>130</v>
      </c>
      <c r="S2310" s="27" t="s">
        <v>197</v>
      </c>
      <c r="T2310" s="27" t="n">
        <v>5</v>
      </c>
    </row>
    <row r="2311" customFormat="false" ht="15" hidden="false" customHeight="false" outlineLevel="0" collapsed="false">
      <c r="A2311" s="30" t="s">
        <v>4066</v>
      </c>
      <c r="B2311" s="30" t="s">
        <v>4067</v>
      </c>
      <c r="C2311" s="30" t="n">
        <v>44</v>
      </c>
      <c r="D2311" s="30" t="s">
        <v>121</v>
      </c>
      <c r="E2311" s="31" t="n">
        <v>45457</v>
      </c>
      <c r="F2311" s="30" t="s">
        <v>1016</v>
      </c>
      <c r="G2311" s="31" t="n">
        <v>45460</v>
      </c>
      <c r="H2311" s="30" t="s">
        <v>206</v>
      </c>
      <c r="I2311" s="30" t="s">
        <v>207</v>
      </c>
      <c r="J2311" s="30" t="s">
        <v>233</v>
      </c>
      <c r="K2311" s="30" t="s">
        <v>156</v>
      </c>
      <c r="L2311" s="30" t="n">
        <v>59</v>
      </c>
      <c r="M2311" s="30" t="n">
        <v>73</v>
      </c>
      <c r="N2311" s="30" t="s">
        <v>186</v>
      </c>
      <c r="O2311" s="30" t="s">
        <v>149</v>
      </c>
      <c r="P2311" s="30" t="s">
        <v>129</v>
      </c>
      <c r="Q2311" s="32" t="n">
        <v>3508.37</v>
      </c>
      <c r="R2311" s="30" t="s">
        <v>130</v>
      </c>
      <c r="S2311" s="30" t="s">
        <v>141</v>
      </c>
      <c r="T2311" s="30" t="n">
        <v>3</v>
      </c>
    </row>
    <row r="2312" customFormat="false" ht="15" hidden="false" customHeight="false" outlineLevel="0" collapsed="false">
      <c r="A2312" s="27" t="s">
        <v>4068</v>
      </c>
      <c r="B2312" s="27" t="s">
        <v>4069</v>
      </c>
      <c r="C2312" s="27" t="n">
        <v>36</v>
      </c>
      <c r="D2312" s="27" t="s">
        <v>121</v>
      </c>
      <c r="E2312" s="28" t="n">
        <v>45627</v>
      </c>
      <c r="F2312" s="27" t="s">
        <v>2856</v>
      </c>
      <c r="G2312" s="28" t="n">
        <v>45628</v>
      </c>
      <c r="H2312" s="27" t="s">
        <v>168</v>
      </c>
      <c r="I2312" s="27" t="s">
        <v>366</v>
      </c>
      <c r="J2312" s="27" t="s">
        <v>170</v>
      </c>
      <c r="K2312" s="27" t="s">
        <v>138</v>
      </c>
      <c r="L2312" s="27" t="n">
        <v>41</v>
      </c>
      <c r="M2312" s="27" t="n">
        <v>24</v>
      </c>
      <c r="N2312" s="27" t="s">
        <v>127</v>
      </c>
      <c r="O2312" s="27" t="s">
        <v>171</v>
      </c>
      <c r="P2312" s="27" t="s">
        <v>187</v>
      </c>
      <c r="Q2312" s="29" t="n">
        <v>1629.03</v>
      </c>
      <c r="R2312" s="27" t="s">
        <v>130</v>
      </c>
      <c r="S2312" s="27" t="s">
        <v>178</v>
      </c>
      <c r="T2312" s="27" t="n">
        <v>4</v>
      </c>
    </row>
    <row r="2313" customFormat="false" ht="15" hidden="false" customHeight="false" outlineLevel="0" collapsed="false">
      <c r="A2313" s="30" t="s">
        <v>4070</v>
      </c>
      <c r="B2313" s="30" t="s">
        <v>4071</v>
      </c>
      <c r="C2313" s="30" t="n">
        <v>34</v>
      </c>
      <c r="D2313" s="30" t="s">
        <v>121</v>
      </c>
      <c r="E2313" s="31" t="n">
        <v>45384</v>
      </c>
      <c r="F2313" s="30" t="s">
        <v>890</v>
      </c>
      <c r="G2313" s="31" t="n">
        <v>45396</v>
      </c>
      <c r="H2313" s="30" t="s">
        <v>146</v>
      </c>
      <c r="I2313" s="30" t="s">
        <v>147</v>
      </c>
      <c r="J2313" s="30" t="s">
        <v>244</v>
      </c>
      <c r="K2313" s="30" t="s">
        <v>202</v>
      </c>
      <c r="L2313" s="30" t="n">
        <v>8</v>
      </c>
      <c r="M2313" s="30" t="n">
        <v>186</v>
      </c>
      <c r="N2313" s="30" t="s">
        <v>186</v>
      </c>
      <c r="O2313" s="30" t="s">
        <v>149</v>
      </c>
      <c r="P2313" s="30" t="s">
        <v>129</v>
      </c>
      <c r="Q2313" s="32" t="n">
        <v>18169.92</v>
      </c>
      <c r="R2313" s="30" t="s">
        <v>462</v>
      </c>
      <c r="S2313" s="30" t="s">
        <v>335</v>
      </c>
      <c r="T2313" s="30" t="n">
        <v>2</v>
      </c>
    </row>
    <row r="2314" customFormat="false" ht="15" hidden="false" customHeight="false" outlineLevel="0" collapsed="false">
      <c r="A2314" s="27" t="s">
        <v>4072</v>
      </c>
      <c r="B2314" s="27" t="s">
        <v>2005</v>
      </c>
      <c r="C2314" s="27" t="n">
        <v>22</v>
      </c>
      <c r="D2314" s="27" t="s">
        <v>181</v>
      </c>
      <c r="E2314" s="28" t="n">
        <v>45484</v>
      </c>
      <c r="F2314" s="27" t="s">
        <v>1192</v>
      </c>
      <c r="G2314" s="28" t="n">
        <v>45485</v>
      </c>
      <c r="H2314" s="27" t="s">
        <v>236</v>
      </c>
      <c r="I2314" s="27" t="s">
        <v>266</v>
      </c>
      <c r="J2314" s="27" t="s">
        <v>375</v>
      </c>
      <c r="K2314" s="27" t="s">
        <v>156</v>
      </c>
      <c r="L2314" s="27" t="n">
        <v>51</v>
      </c>
      <c r="M2314" s="27" t="n">
        <v>45</v>
      </c>
      <c r="N2314" s="27" t="s">
        <v>127</v>
      </c>
      <c r="O2314" s="27" t="s">
        <v>139</v>
      </c>
      <c r="P2314" s="27" t="s">
        <v>187</v>
      </c>
      <c r="Q2314" s="29" t="n">
        <v>4017.35</v>
      </c>
      <c r="R2314" s="27" t="s">
        <v>130</v>
      </c>
      <c r="S2314" s="27" t="s">
        <v>157</v>
      </c>
      <c r="T2314" s="27" t="n">
        <v>3</v>
      </c>
    </row>
    <row r="2315" customFormat="false" ht="15" hidden="false" customHeight="false" outlineLevel="0" collapsed="false">
      <c r="A2315" s="30" t="s">
        <v>4073</v>
      </c>
      <c r="B2315" s="30" t="s">
        <v>4074</v>
      </c>
      <c r="C2315" s="30" t="n">
        <v>70</v>
      </c>
      <c r="D2315" s="30" t="s">
        <v>181</v>
      </c>
      <c r="E2315" s="31" t="n">
        <v>45395</v>
      </c>
      <c r="F2315" s="30" t="s">
        <v>2211</v>
      </c>
      <c r="G2315" s="31" t="n">
        <v>45395</v>
      </c>
      <c r="H2315" s="30" t="s">
        <v>123</v>
      </c>
      <c r="I2315" s="30" t="s">
        <v>155</v>
      </c>
      <c r="J2315" s="30" t="s">
        <v>227</v>
      </c>
      <c r="K2315" s="30" t="s">
        <v>138</v>
      </c>
      <c r="L2315" s="30" t="n">
        <v>67</v>
      </c>
      <c r="M2315" s="30" t="n">
        <v>41</v>
      </c>
      <c r="N2315" s="30" t="s">
        <v>127</v>
      </c>
      <c r="O2315" s="30" t="s">
        <v>149</v>
      </c>
      <c r="P2315" s="30" t="s">
        <v>129</v>
      </c>
      <c r="Q2315" s="32" t="n">
        <v>1836.01</v>
      </c>
      <c r="R2315" s="30" t="s">
        <v>130</v>
      </c>
      <c r="S2315" s="30" t="s">
        <v>131</v>
      </c>
      <c r="T2315" s="30" t="n">
        <v>3</v>
      </c>
    </row>
    <row r="2316" customFormat="false" ht="15" hidden="false" customHeight="false" outlineLevel="0" collapsed="false">
      <c r="A2316" s="27" t="s">
        <v>4075</v>
      </c>
      <c r="B2316" s="27" t="s">
        <v>302</v>
      </c>
      <c r="C2316" s="27" t="n">
        <v>54</v>
      </c>
      <c r="D2316" s="27" t="s">
        <v>121</v>
      </c>
      <c r="E2316" s="28" t="n">
        <v>45460</v>
      </c>
      <c r="F2316" s="27" t="s">
        <v>785</v>
      </c>
      <c r="G2316" s="28" t="n">
        <v>45460</v>
      </c>
      <c r="H2316" s="27" t="s">
        <v>242</v>
      </c>
      <c r="I2316" s="27" t="s">
        <v>315</v>
      </c>
      <c r="J2316" s="27" t="s">
        <v>422</v>
      </c>
      <c r="K2316" s="27" t="s">
        <v>138</v>
      </c>
      <c r="L2316" s="27" t="n">
        <v>67</v>
      </c>
      <c r="M2316" s="27" t="n">
        <v>38</v>
      </c>
      <c r="N2316" s="27" t="s">
        <v>127</v>
      </c>
      <c r="O2316" s="27" t="s">
        <v>128</v>
      </c>
      <c r="P2316" s="27" t="s">
        <v>140</v>
      </c>
      <c r="Q2316" s="29" t="n">
        <v>1034.76</v>
      </c>
      <c r="R2316" s="27" t="s">
        <v>130</v>
      </c>
      <c r="S2316" s="27" t="s">
        <v>223</v>
      </c>
      <c r="T2316" s="27" t="n">
        <v>5</v>
      </c>
    </row>
    <row r="2317" customFormat="false" ht="15" hidden="false" customHeight="false" outlineLevel="0" collapsed="false">
      <c r="A2317" s="30" t="s">
        <v>4076</v>
      </c>
      <c r="B2317" s="30" t="s">
        <v>4077</v>
      </c>
      <c r="C2317" s="30" t="n">
        <v>37</v>
      </c>
      <c r="D2317" s="30" t="s">
        <v>121</v>
      </c>
      <c r="E2317" s="31" t="n">
        <v>45581</v>
      </c>
      <c r="F2317" s="30" t="s">
        <v>1842</v>
      </c>
      <c r="G2317" s="31" t="n">
        <v>45582</v>
      </c>
      <c r="H2317" s="30" t="s">
        <v>135</v>
      </c>
      <c r="I2317" s="30" t="s">
        <v>278</v>
      </c>
      <c r="J2317" s="30" t="s">
        <v>262</v>
      </c>
      <c r="K2317" s="30" t="s">
        <v>138</v>
      </c>
      <c r="L2317" s="30" t="n">
        <v>41</v>
      </c>
      <c r="M2317" s="30" t="n">
        <v>17</v>
      </c>
      <c r="N2317" s="30" t="s">
        <v>127</v>
      </c>
      <c r="O2317" s="30" t="s">
        <v>149</v>
      </c>
      <c r="P2317" s="30" t="s">
        <v>187</v>
      </c>
      <c r="Q2317" s="32" t="n">
        <v>1855.82</v>
      </c>
      <c r="R2317" s="30" t="s">
        <v>130</v>
      </c>
      <c r="S2317" s="30" t="s">
        <v>197</v>
      </c>
      <c r="T2317" s="30" t="n">
        <v>4</v>
      </c>
    </row>
    <row r="2318" customFormat="false" ht="15" hidden="false" customHeight="false" outlineLevel="0" collapsed="false">
      <c r="A2318" s="27" t="s">
        <v>4078</v>
      </c>
      <c r="B2318" s="27" t="s">
        <v>831</v>
      </c>
      <c r="C2318" s="27" t="n">
        <v>17</v>
      </c>
      <c r="D2318" s="27" t="s">
        <v>181</v>
      </c>
      <c r="E2318" s="28" t="n">
        <v>45297</v>
      </c>
      <c r="F2318" s="27" t="s">
        <v>374</v>
      </c>
      <c r="G2318" s="28" t="n">
        <v>45297</v>
      </c>
      <c r="H2318" s="27" t="s">
        <v>168</v>
      </c>
      <c r="I2318" s="27" t="s">
        <v>196</v>
      </c>
      <c r="J2318" s="27" t="s">
        <v>371</v>
      </c>
      <c r="K2318" s="27" t="s">
        <v>138</v>
      </c>
      <c r="L2318" s="27" t="n">
        <v>59</v>
      </c>
      <c r="M2318" s="27" t="n">
        <v>28</v>
      </c>
      <c r="N2318" s="27" t="s">
        <v>127</v>
      </c>
      <c r="O2318" s="27" t="s">
        <v>128</v>
      </c>
      <c r="P2318" s="27" t="s">
        <v>129</v>
      </c>
      <c r="Q2318" s="29" t="n">
        <v>1284.24</v>
      </c>
      <c r="R2318" s="27" t="s">
        <v>130</v>
      </c>
      <c r="S2318" s="27" t="s">
        <v>157</v>
      </c>
      <c r="T2318" s="27" t="n">
        <v>3</v>
      </c>
    </row>
    <row r="2319" customFormat="false" ht="15" hidden="false" customHeight="false" outlineLevel="0" collapsed="false">
      <c r="A2319" s="30" t="s">
        <v>4079</v>
      </c>
      <c r="B2319" s="30" t="s">
        <v>1974</v>
      </c>
      <c r="C2319" s="30" t="n">
        <v>31</v>
      </c>
      <c r="D2319" s="30" t="s">
        <v>181</v>
      </c>
      <c r="E2319" s="31" t="n">
        <v>45555</v>
      </c>
      <c r="F2319" s="30" t="s">
        <v>1384</v>
      </c>
      <c r="G2319" s="31" t="n">
        <v>45556</v>
      </c>
      <c r="H2319" s="30" t="s">
        <v>168</v>
      </c>
      <c r="I2319" s="30" t="s">
        <v>169</v>
      </c>
      <c r="J2319" s="30" t="s">
        <v>371</v>
      </c>
      <c r="K2319" s="30" t="s">
        <v>138</v>
      </c>
      <c r="L2319" s="30" t="n">
        <v>61</v>
      </c>
      <c r="M2319" s="30" t="n">
        <v>17</v>
      </c>
      <c r="N2319" s="30" t="s">
        <v>127</v>
      </c>
      <c r="O2319" s="30" t="s">
        <v>139</v>
      </c>
      <c r="P2319" s="30" t="s">
        <v>150</v>
      </c>
      <c r="Q2319" s="32" t="n">
        <v>1125</v>
      </c>
      <c r="R2319" s="30" t="s">
        <v>130</v>
      </c>
      <c r="S2319" s="30" t="s">
        <v>197</v>
      </c>
      <c r="T2319" s="30" t="n">
        <v>5</v>
      </c>
    </row>
    <row r="2320" customFormat="false" ht="15" hidden="false" customHeight="false" outlineLevel="0" collapsed="false">
      <c r="A2320" s="27" t="s">
        <v>4080</v>
      </c>
      <c r="B2320" s="27" t="s">
        <v>1771</v>
      </c>
      <c r="C2320" s="27" t="n">
        <v>2</v>
      </c>
      <c r="D2320" s="27" t="s">
        <v>181</v>
      </c>
      <c r="E2320" s="28" t="n">
        <v>45647</v>
      </c>
      <c r="F2320" s="27" t="s">
        <v>860</v>
      </c>
      <c r="G2320" s="28" t="n">
        <v>45652</v>
      </c>
      <c r="H2320" s="27" t="s">
        <v>206</v>
      </c>
      <c r="I2320" s="27" t="s">
        <v>232</v>
      </c>
      <c r="J2320" s="27" t="s">
        <v>233</v>
      </c>
      <c r="K2320" s="27" t="s">
        <v>126</v>
      </c>
      <c r="L2320" s="27" t="n">
        <v>19</v>
      </c>
      <c r="M2320" s="27" t="n">
        <v>53</v>
      </c>
      <c r="N2320" s="27" t="s">
        <v>186</v>
      </c>
      <c r="O2320" s="27" t="s">
        <v>128</v>
      </c>
      <c r="P2320" s="27" t="s">
        <v>150</v>
      </c>
      <c r="Q2320" s="29" t="n">
        <v>7055.15</v>
      </c>
      <c r="R2320" s="27" t="s">
        <v>130</v>
      </c>
      <c r="S2320" s="27" t="s">
        <v>197</v>
      </c>
      <c r="T2320" s="27" t="n">
        <v>3</v>
      </c>
    </row>
    <row r="2321" customFormat="false" ht="15" hidden="false" customHeight="false" outlineLevel="0" collapsed="false">
      <c r="A2321" s="30" t="s">
        <v>4081</v>
      </c>
      <c r="B2321" s="30" t="s">
        <v>2728</v>
      </c>
      <c r="C2321" s="30" t="n">
        <v>37</v>
      </c>
      <c r="D2321" s="30" t="s">
        <v>181</v>
      </c>
      <c r="E2321" s="31" t="n">
        <v>45467</v>
      </c>
      <c r="F2321" s="30" t="s">
        <v>447</v>
      </c>
      <c r="G2321" s="31" t="n">
        <v>45468</v>
      </c>
      <c r="H2321" s="30" t="s">
        <v>242</v>
      </c>
      <c r="I2321" s="30" t="s">
        <v>466</v>
      </c>
      <c r="J2321" s="30" t="s">
        <v>316</v>
      </c>
      <c r="K2321" s="30" t="s">
        <v>138</v>
      </c>
      <c r="L2321" s="30" t="n">
        <v>30</v>
      </c>
      <c r="M2321" s="30" t="n">
        <v>44</v>
      </c>
      <c r="N2321" s="30" t="s">
        <v>127</v>
      </c>
      <c r="O2321" s="30" t="s">
        <v>128</v>
      </c>
      <c r="P2321" s="30" t="s">
        <v>129</v>
      </c>
      <c r="Q2321" s="32" t="n">
        <v>2652.14</v>
      </c>
      <c r="R2321" s="30" t="s">
        <v>130</v>
      </c>
      <c r="S2321" s="30" t="s">
        <v>151</v>
      </c>
      <c r="T2321" s="30" t="n">
        <v>5</v>
      </c>
    </row>
    <row r="2322" customFormat="false" ht="15" hidden="false" customHeight="false" outlineLevel="0" collapsed="false">
      <c r="A2322" s="27" t="s">
        <v>4082</v>
      </c>
      <c r="B2322" s="27" t="s">
        <v>296</v>
      </c>
      <c r="C2322" s="27" t="n">
        <v>40</v>
      </c>
      <c r="D2322" s="27" t="s">
        <v>486</v>
      </c>
      <c r="E2322" s="28" t="n">
        <v>45529</v>
      </c>
      <c r="F2322" s="27" t="s">
        <v>1503</v>
      </c>
      <c r="G2322" s="28" t="n">
        <v>45533</v>
      </c>
      <c r="H2322" s="27" t="s">
        <v>242</v>
      </c>
      <c r="I2322" s="27" t="s">
        <v>315</v>
      </c>
      <c r="J2322" s="27" t="s">
        <v>422</v>
      </c>
      <c r="K2322" s="27" t="s">
        <v>126</v>
      </c>
      <c r="L2322" s="27" t="n">
        <v>5</v>
      </c>
      <c r="M2322" s="27" t="n">
        <v>118</v>
      </c>
      <c r="N2322" s="27" t="s">
        <v>186</v>
      </c>
      <c r="O2322" s="27" t="s">
        <v>139</v>
      </c>
      <c r="P2322" s="27" t="s">
        <v>140</v>
      </c>
      <c r="Q2322" s="29" t="n">
        <v>8416.07</v>
      </c>
      <c r="R2322" s="27" t="s">
        <v>172</v>
      </c>
      <c r="S2322" s="27" t="s">
        <v>151</v>
      </c>
      <c r="T2322" s="27" t="n">
        <v>1</v>
      </c>
    </row>
    <row r="2323" customFormat="false" ht="15" hidden="false" customHeight="false" outlineLevel="0" collapsed="false">
      <c r="A2323" s="30" t="s">
        <v>4083</v>
      </c>
      <c r="B2323" s="30" t="s">
        <v>4084</v>
      </c>
      <c r="C2323" s="30" t="n">
        <v>41</v>
      </c>
      <c r="D2323" s="30" t="s">
        <v>181</v>
      </c>
      <c r="E2323" s="31" t="n">
        <v>45558</v>
      </c>
      <c r="F2323" s="30" t="s">
        <v>901</v>
      </c>
      <c r="G2323" s="31" t="n">
        <v>45559</v>
      </c>
      <c r="H2323" s="30" t="s">
        <v>135</v>
      </c>
      <c r="I2323" s="30" t="s">
        <v>251</v>
      </c>
      <c r="J2323" s="30" t="s">
        <v>262</v>
      </c>
      <c r="K2323" s="30" t="s">
        <v>138</v>
      </c>
      <c r="L2323" s="30" t="n">
        <v>53</v>
      </c>
      <c r="M2323" s="30" t="n">
        <v>45</v>
      </c>
      <c r="N2323" s="30" t="s">
        <v>127</v>
      </c>
      <c r="O2323" s="30" t="s">
        <v>139</v>
      </c>
      <c r="P2323" s="30" t="s">
        <v>140</v>
      </c>
      <c r="Q2323" s="32" t="n">
        <v>1242.54</v>
      </c>
      <c r="R2323" s="30" t="s">
        <v>130</v>
      </c>
      <c r="S2323" s="30" t="s">
        <v>223</v>
      </c>
      <c r="T2323" s="30" t="n">
        <v>5</v>
      </c>
    </row>
    <row r="2324" customFormat="false" ht="15" hidden="false" customHeight="false" outlineLevel="0" collapsed="false">
      <c r="A2324" s="27" t="s">
        <v>4085</v>
      </c>
      <c r="B2324" s="27" t="s">
        <v>3172</v>
      </c>
      <c r="C2324" s="27" t="n">
        <v>51</v>
      </c>
      <c r="D2324" s="27" t="s">
        <v>181</v>
      </c>
      <c r="E2324" s="28" t="n">
        <v>45509</v>
      </c>
      <c r="F2324" s="27" t="s">
        <v>898</v>
      </c>
      <c r="G2324" s="28" t="n">
        <v>45513</v>
      </c>
      <c r="H2324" s="27" t="s">
        <v>146</v>
      </c>
      <c r="I2324" s="27" t="s">
        <v>309</v>
      </c>
      <c r="J2324" s="27" t="s">
        <v>177</v>
      </c>
      <c r="K2324" s="27" t="s">
        <v>202</v>
      </c>
      <c r="L2324" s="27" t="n">
        <v>10</v>
      </c>
      <c r="M2324" s="27" t="n">
        <v>86</v>
      </c>
      <c r="N2324" s="27" t="s">
        <v>186</v>
      </c>
      <c r="O2324" s="27" t="s">
        <v>171</v>
      </c>
      <c r="P2324" s="27" t="s">
        <v>150</v>
      </c>
      <c r="Q2324" s="29" t="n">
        <v>16681.83</v>
      </c>
      <c r="R2324" s="27" t="s">
        <v>268</v>
      </c>
      <c r="S2324" s="27" t="s">
        <v>192</v>
      </c>
      <c r="T2324" s="27" t="n">
        <v>3</v>
      </c>
    </row>
    <row r="2325" customFormat="false" ht="15" hidden="false" customHeight="false" outlineLevel="0" collapsed="false">
      <c r="A2325" s="30" t="s">
        <v>4086</v>
      </c>
      <c r="B2325" s="30" t="s">
        <v>1446</v>
      </c>
      <c r="C2325" s="30" t="n">
        <v>53</v>
      </c>
      <c r="D2325" s="30" t="s">
        <v>181</v>
      </c>
      <c r="E2325" s="31" t="n">
        <v>45520</v>
      </c>
      <c r="F2325" s="30" t="s">
        <v>927</v>
      </c>
      <c r="G2325" s="31" t="n">
        <v>45520</v>
      </c>
      <c r="H2325" s="30" t="s">
        <v>168</v>
      </c>
      <c r="I2325" s="30" t="s">
        <v>169</v>
      </c>
      <c r="J2325" s="30" t="s">
        <v>441</v>
      </c>
      <c r="K2325" s="30" t="s">
        <v>156</v>
      </c>
      <c r="L2325" s="30" t="n">
        <v>50</v>
      </c>
      <c r="M2325" s="30" t="n">
        <v>79</v>
      </c>
      <c r="N2325" s="30" t="s">
        <v>127</v>
      </c>
      <c r="O2325" s="30" t="s">
        <v>149</v>
      </c>
      <c r="P2325" s="30" t="s">
        <v>129</v>
      </c>
      <c r="Q2325" s="32" t="n">
        <v>4909.42</v>
      </c>
      <c r="R2325" s="30" t="s">
        <v>268</v>
      </c>
      <c r="S2325" s="30" t="s">
        <v>157</v>
      </c>
      <c r="T2325" s="30" t="n">
        <v>3</v>
      </c>
    </row>
    <row r="2326" customFormat="false" ht="15" hidden="false" customHeight="false" outlineLevel="0" collapsed="false">
      <c r="A2326" s="27" t="s">
        <v>4087</v>
      </c>
      <c r="B2326" s="27" t="s">
        <v>3742</v>
      </c>
      <c r="C2326" s="27" t="n">
        <v>55</v>
      </c>
      <c r="D2326" s="27" t="s">
        <v>181</v>
      </c>
      <c r="E2326" s="28" t="n">
        <v>45433</v>
      </c>
      <c r="F2326" s="27" t="s">
        <v>1623</v>
      </c>
      <c r="G2326" s="28" t="n">
        <v>45433</v>
      </c>
      <c r="H2326" s="27" t="s">
        <v>135</v>
      </c>
      <c r="I2326" s="27" t="s">
        <v>136</v>
      </c>
      <c r="J2326" s="27" t="s">
        <v>618</v>
      </c>
      <c r="K2326" s="27" t="s">
        <v>138</v>
      </c>
      <c r="L2326" s="27" t="n">
        <v>67</v>
      </c>
      <c r="M2326" s="27" t="n">
        <v>17</v>
      </c>
      <c r="N2326" s="27" t="s">
        <v>127</v>
      </c>
      <c r="O2326" s="27" t="s">
        <v>171</v>
      </c>
      <c r="P2326" s="27" t="s">
        <v>187</v>
      </c>
      <c r="Q2326" s="29" t="n">
        <v>709.99</v>
      </c>
      <c r="R2326" s="27" t="s">
        <v>130</v>
      </c>
      <c r="S2326" s="27" t="s">
        <v>151</v>
      </c>
      <c r="T2326" s="27" t="n">
        <v>3</v>
      </c>
    </row>
    <row r="2327" customFormat="false" ht="15" hidden="false" customHeight="false" outlineLevel="0" collapsed="false">
      <c r="A2327" s="30" t="s">
        <v>4088</v>
      </c>
      <c r="B2327" s="30" t="s">
        <v>3270</v>
      </c>
      <c r="C2327" s="30" t="n">
        <v>83</v>
      </c>
      <c r="D2327" s="30" t="s">
        <v>121</v>
      </c>
      <c r="E2327" s="31" t="n">
        <v>45486</v>
      </c>
      <c r="F2327" s="30" t="s">
        <v>582</v>
      </c>
      <c r="G2327" s="31" t="n">
        <v>45488</v>
      </c>
      <c r="H2327" s="30" t="s">
        <v>206</v>
      </c>
      <c r="I2327" s="30" t="s">
        <v>207</v>
      </c>
      <c r="J2327" s="30" t="s">
        <v>615</v>
      </c>
      <c r="K2327" s="30" t="s">
        <v>126</v>
      </c>
      <c r="L2327" s="30" t="n">
        <v>32</v>
      </c>
      <c r="M2327" s="30" t="n">
        <v>106</v>
      </c>
      <c r="N2327" s="30" t="s">
        <v>186</v>
      </c>
      <c r="O2327" s="30" t="s">
        <v>139</v>
      </c>
      <c r="P2327" s="30" t="s">
        <v>187</v>
      </c>
      <c r="Q2327" s="32" t="n">
        <v>7698.58</v>
      </c>
      <c r="R2327" s="30" t="s">
        <v>130</v>
      </c>
      <c r="S2327" s="30" t="s">
        <v>223</v>
      </c>
      <c r="T2327" s="30" t="n">
        <v>4</v>
      </c>
    </row>
    <row r="2328" customFormat="false" ht="15" hidden="false" customHeight="false" outlineLevel="0" collapsed="false">
      <c r="A2328" s="27" t="s">
        <v>4089</v>
      </c>
      <c r="B2328" s="27" t="s">
        <v>3300</v>
      </c>
      <c r="C2328" s="27" t="n">
        <v>13</v>
      </c>
      <c r="D2328" s="27" t="s">
        <v>181</v>
      </c>
      <c r="E2328" s="28" t="n">
        <v>45597</v>
      </c>
      <c r="F2328" s="27" t="s">
        <v>535</v>
      </c>
      <c r="G2328" s="28" t="n">
        <v>45599</v>
      </c>
      <c r="H2328" s="27" t="s">
        <v>161</v>
      </c>
      <c r="I2328" s="27"/>
      <c r="J2328" s="27" t="s">
        <v>426</v>
      </c>
      <c r="K2328" s="27" t="s">
        <v>156</v>
      </c>
      <c r="L2328" s="27" t="n">
        <v>18</v>
      </c>
      <c r="M2328" s="27" t="n">
        <v>67</v>
      </c>
      <c r="N2328" s="27" t="s">
        <v>127</v>
      </c>
      <c r="O2328" s="27" t="s">
        <v>171</v>
      </c>
      <c r="P2328" s="27" t="s">
        <v>140</v>
      </c>
      <c r="Q2328" s="29" t="n">
        <v>3219.93</v>
      </c>
      <c r="R2328" s="27" t="s">
        <v>130</v>
      </c>
      <c r="S2328" s="27" t="s">
        <v>131</v>
      </c>
      <c r="T2328" s="27" t="n">
        <v>5</v>
      </c>
    </row>
    <row r="2329" customFormat="false" ht="15" hidden="false" customHeight="false" outlineLevel="0" collapsed="false">
      <c r="A2329" s="30" t="s">
        <v>4090</v>
      </c>
      <c r="B2329" s="30" t="s">
        <v>474</v>
      </c>
      <c r="C2329" s="30" t="n">
        <v>27</v>
      </c>
      <c r="D2329" s="30" t="s">
        <v>181</v>
      </c>
      <c r="E2329" s="31" t="n">
        <v>45527</v>
      </c>
      <c r="F2329" s="30" t="s">
        <v>394</v>
      </c>
      <c r="G2329" s="31" t="n">
        <v>45531</v>
      </c>
      <c r="H2329" s="30" t="s">
        <v>168</v>
      </c>
      <c r="I2329" s="30" t="s">
        <v>366</v>
      </c>
      <c r="J2329" s="30" t="s">
        <v>191</v>
      </c>
      <c r="K2329" s="30" t="s">
        <v>202</v>
      </c>
      <c r="L2329" s="30" t="n">
        <v>1</v>
      </c>
      <c r="M2329" s="30" t="n">
        <v>239</v>
      </c>
      <c r="N2329" s="30" t="s">
        <v>186</v>
      </c>
      <c r="O2329" s="30" t="s">
        <v>139</v>
      </c>
      <c r="P2329" s="30" t="s">
        <v>129</v>
      </c>
      <c r="Q2329" s="32" t="n">
        <v>19203.3</v>
      </c>
      <c r="R2329" s="30" t="s">
        <v>130</v>
      </c>
      <c r="S2329" s="30" t="s">
        <v>734</v>
      </c>
      <c r="T2329" s="30" t="n">
        <v>3</v>
      </c>
    </row>
    <row r="2330" customFormat="false" ht="15" hidden="false" customHeight="false" outlineLevel="0" collapsed="false">
      <c r="A2330" s="27" t="s">
        <v>4091</v>
      </c>
      <c r="B2330" s="27" t="s">
        <v>1204</v>
      </c>
      <c r="C2330" s="27" t="n">
        <v>59</v>
      </c>
      <c r="D2330" s="27" t="s">
        <v>121</v>
      </c>
      <c r="E2330" s="28" t="n">
        <v>45324</v>
      </c>
      <c r="F2330" s="27" t="s">
        <v>1117</v>
      </c>
      <c r="G2330" s="28" t="n">
        <v>45327</v>
      </c>
      <c r="H2330" s="27" t="s">
        <v>183</v>
      </c>
      <c r="I2330" s="27" t="s">
        <v>184</v>
      </c>
      <c r="J2330" s="27" t="s">
        <v>476</v>
      </c>
      <c r="K2330" s="27" t="s">
        <v>126</v>
      </c>
      <c r="L2330" s="27" t="n">
        <v>11</v>
      </c>
      <c r="M2330" s="27" t="n">
        <v>79</v>
      </c>
      <c r="N2330" s="27" t="s">
        <v>186</v>
      </c>
      <c r="O2330" s="27" t="s">
        <v>171</v>
      </c>
      <c r="P2330" s="27" t="s">
        <v>187</v>
      </c>
      <c r="Q2330" s="29" t="n">
        <v>7848.77</v>
      </c>
      <c r="R2330" s="27" t="s">
        <v>130</v>
      </c>
      <c r="S2330" s="27" t="s">
        <v>178</v>
      </c>
      <c r="T2330" s="27" t="n">
        <v>5</v>
      </c>
    </row>
    <row r="2331" customFormat="false" ht="15" hidden="false" customHeight="false" outlineLevel="0" collapsed="false">
      <c r="A2331" s="30" t="s">
        <v>4092</v>
      </c>
      <c r="B2331" s="30" t="s">
        <v>1751</v>
      </c>
      <c r="C2331" s="30" t="n">
        <v>51</v>
      </c>
      <c r="D2331" s="30" t="s">
        <v>181</v>
      </c>
      <c r="E2331" s="31" t="n">
        <v>45558</v>
      </c>
      <c r="F2331" s="30" t="s">
        <v>479</v>
      </c>
      <c r="G2331" s="31" t="n">
        <v>45559</v>
      </c>
      <c r="H2331" s="30" t="s">
        <v>242</v>
      </c>
      <c r="I2331" s="30" t="s">
        <v>243</v>
      </c>
      <c r="J2331" s="30" t="s">
        <v>316</v>
      </c>
      <c r="K2331" s="30" t="s">
        <v>156</v>
      </c>
      <c r="L2331" s="30" t="n">
        <v>28</v>
      </c>
      <c r="M2331" s="30" t="n">
        <v>38</v>
      </c>
      <c r="N2331" s="30" t="s">
        <v>186</v>
      </c>
      <c r="O2331" s="30" t="s">
        <v>139</v>
      </c>
      <c r="P2331" s="30" t="s">
        <v>187</v>
      </c>
      <c r="Q2331" s="32" t="n">
        <v>3502.7</v>
      </c>
      <c r="R2331" s="30" t="s">
        <v>130</v>
      </c>
      <c r="S2331" s="30" t="s">
        <v>192</v>
      </c>
      <c r="T2331" s="30" t="n">
        <v>3</v>
      </c>
    </row>
    <row r="2332" customFormat="false" ht="15" hidden="false" customHeight="false" outlineLevel="0" collapsed="false">
      <c r="A2332" s="27" t="s">
        <v>4093</v>
      </c>
      <c r="B2332" s="27" t="s">
        <v>4094</v>
      </c>
      <c r="C2332" s="27" t="n">
        <v>45</v>
      </c>
      <c r="D2332" s="27" t="s">
        <v>181</v>
      </c>
      <c r="E2332" s="28" t="n">
        <v>45648</v>
      </c>
      <c r="F2332" s="27" t="s">
        <v>922</v>
      </c>
      <c r="G2332" s="28" t="n">
        <v>45650</v>
      </c>
      <c r="H2332" s="27" t="s">
        <v>123</v>
      </c>
      <c r="I2332" s="27" t="s">
        <v>155</v>
      </c>
      <c r="J2332" s="27" t="s">
        <v>305</v>
      </c>
      <c r="K2332" s="27" t="s">
        <v>156</v>
      </c>
      <c r="L2332" s="27" t="n">
        <v>33</v>
      </c>
      <c r="M2332" s="27" t="n">
        <v>75</v>
      </c>
      <c r="N2332" s="27" t="s">
        <v>186</v>
      </c>
      <c r="O2332" s="27" t="s">
        <v>128</v>
      </c>
      <c r="P2332" s="27" t="s">
        <v>140</v>
      </c>
      <c r="Q2332" s="29" t="n">
        <v>3216.22</v>
      </c>
      <c r="R2332" s="27" t="s">
        <v>130</v>
      </c>
      <c r="S2332" s="27" t="s">
        <v>131</v>
      </c>
      <c r="T2332" s="27" t="n">
        <v>4</v>
      </c>
    </row>
    <row r="2333" customFormat="false" ht="15" hidden="false" customHeight="false" outlineLevel="0" collapsed="false">
      <c r="A2333" s="30" t="s">
        <v>4095</v>
      </c>
      <c r="B2333" s="30" t="s">
        <v>3588</v>
      </c>
      <c r="C2333" s="30"/>
      <c r="D2333" s="30" t="s">
        <v>121</v>
      </c>
      <c r="E2333" s="31" t="n">
        <v>45524</v>
      </c>
      <c r="F2333" s="30" t="s">
        <v>1745</v>
      </c>
      <c r="G2333" s="31" t="n">
        <v>45529</v>
      </c>
      <c r="H2333" s="30" t="s">
        <v>242</v>
      </c>
      <c r="I2333" s="30" t="s">
        <v>315</v>
      </c>
      <c r="J2333" s="30" t="s">
        <v>401</v>
      </c>
      <c r="K2333" s="30" t="s">
        <v>126</v>
      </c>
      <c r="L2333" s="30" t="n">
        <v>37</v>
      </c>
      <c r="M2333" s="30" t="n">
        <v>72</v>
      </c>
      <c r="N2333" s="30" t="s">
        <v>186</v>
      </c>
      <c r="O2333" s="30" t="s">
        <v>128</v>
      </c>
      <c r="P2333" s="30" t="s">
        <v>187</v>
      </c>
      <c r="Q2333" s="32" t="n">
        <v>7400.14</v>
      </c>
      <c r="R2333" s="30" t="s">
        <v>172</v>
      </c>
      <c r="S2333" s="30" t="s">
        <v>164</v>
      </c>
      <c r="T2333" s="30" t="n">
        <v>3</v>
      </c>
    </row>
    <row r="2334" customFormat="false" ht="15" hidden="false" customHeight="false" outlineLevel="0" collapsed="false">
      <c r="A2334" s="27" t="s">
        <v>4096</v>
      </c>
      <c r="B2334" s="27" t="s">
        <v>3338</v>
      </c>
      <c r="C2334" s="27" t="n">
        <v>65</v>
      </c>
      <c r="D2334" s="27" t="s">
        <v>181</v>
      </c>
      <c r="E2334" s="28" t="n">
        <v>45364</v>
      </c>
      <c r="F2334" s="27" t="s">
        <v>953</v>
      </c>
      <c r="G2334" s="28" t="n">
        <v>45366</v>
      </c>
      <c r="H2334" s="27" t="s">
        <v>161</v>
      </c>
      <c r="I2334" s="27" t="s">
        <v>320</v>
      </c>
      <c r="J2334" s="27" t="s">
        <v>426</v>
      </c>
      <c r="K2334" s="27" t="s">
        <v>156</v>
      </c>
      <c r="L2334" s="27" t="n">
        <v>63</v>
      </c>
      <c r="M2334" s="27" t="n">
        <v>50</v>
      </c>
      <c r="N2334" s="27" t="s">
        <v>127</v>
      </c>
      <c r="O2334" s="27" t="s">
        <v>128</v>
      </c>
      <c r="P2334" s="27" t="s">
        <v>187</v>
      </c>
      <c r="Q2334" s="29" t="n">
        <v>2770.96</v>
      </c>
      <c r="R2334" s="27" t="s">
        <v>130</v>
      </c>
      <c r="S2334" s="27" t="s">
        <v>192</v>
      </c>
      <c r="T2334" s="27" t="n">
        <v>4</v>
      </c>
    </row>
    <row r="2335" customFormat="false" ht="15" hidden="false" customHeight="false" outlineLevel="0" collapsed="false">
      <c r="A2335" s="30" t="s">
        <v>4097</v>
      </c>
      <c r="B2335" s="30" t="s">
        <v>1428</v>
      </c>
      <c r="C2335" s="30" t="n">
        <v>33</v>
      </c>
      <c r="D2335" s="30" t="s">
        <v>121</v>
      </c>
      <c r="E2335" s="31" t="n">
        <v>45482</v>
      </c>
      <c r="F2335" s="30" t="s">
        <v>1155</v>
      </c>
      <c r="G2335" s="31" t="n">
        <v>45482</v>
      </c>
      <c r="H2335" s="30" t="s">
        <v>183</v>
      </c>
      <c r="I2335" s="30" t="s">
        <v>184</v>
      </c>
      <c r="J2335" s="30" t="s">
        <v>185</v>
      </c>
      <c r="K2335" s="30" t="s">
        <v>138</v>
      </c>
      <c r="L2335" s="30" t="n">
        <v>68</v>
      </c>
      <c r="M2335" s="30" t="n">
        <v>24</v>
      </c>
      <c r="N2335" s="30" t="s">
        <v>127</v>
      </c>
      <c r="O2335" s="30" t="s">
        <v>139</v>
      </c>
      <c r="P2335" s="30" t="s">
        <v>150</v>
      </c>
      <c r="Q2335" s="32" t="n">
        <v>2282.84</v>
      </c>
      <c r="R2335" s="30" t="s">
        <v>130</v>
      </c>
      <c r="S2335" s="30" t="s">
        <v>178</v>
      </c>
      <c r="T2335" s="30" t="n">
        <v>5</v>
      </c>
    </row>
    <row r="2336" customFormat="false" ht="15" hidden="false" customHeight="false" outlineLevel="0" collapsed="false">
      <c r="A2336" s="27" t="s">
        <v>4098</v>
      </c>
      <c r="B2336" s="27" t="s">
        <v>4099</v>
      </c>
      <c r="C2336" s="27" t="n">
        <v>42</v>
      </c>
      <c r="D2336" s="27" t="s">
        <v>181</v>
      </c>
      <c r="E2336" s="28" t="n">
        <v>45314</v>
      </c>
      <c r="F2336" s="27" t="s">
        <v>931</v>
      </c>
      <c r="G2336" s="28" t="n">
        <v>45315</v>
      </c>
      <c r="H2336" s="27" t="s">
        <v>183</v>
      </c>
      <c r="I2336" s="27" t="s">
        <v>212</v>
      </c>
      <c r="J2336" s="27" t="s">
        <v>431</v>
      </c>
      <c r="K2336" s="27" t="s">
        <v>138</v>
      </c>
      <c r="L2336" s="27" t="n">
        <v>48</v>
      </c>
      <c r="M2336" s="27" t="n">
        <v>25</v>
      </c>
      <c r="N2336" s="27" t="s">
        <v>127</v>
      </c>
      <c r="O2336" s="27" t="s">
        <v>139</v>
      </c>
      <c r="P2336" s="27" t="s">
        <v>129</v>
      </c>
      <c r="Q2336" s="29" t="n">
        <v>1837.07</v>
      </c>
      <c r="R2336" s="27" t="s">
        <v>130</v>
      </c>
      <c r="S2336" s="27" t="s">
        <v>141</v>
      </c>
      <c r="T2336" s="27" t="n">
        <v>5</v>
      </c>
    </row>
    <row r="2337" customFormat="false" ht="15" hidden="false" customHeight="false" outlineLevel="0" collapsed="false">
      <c r="A2337" s="30" t="s">
        <v>4100</v>
      </c>
      <c r="B2337" s="30" t="s">
        <v>3479</v>
      </c>
      <c r="C2337" s="30" t="n">
        <v>26</v>
      </c>
      <c r="D2337" s="30" t="s">
        <v>121</v>
      </c>
      <c r="E2337" s="31" t="n">
        <v>45313</v>
      </c>
      <c r="F2337" s="30" t="s">
        <v>1436</v>
      </c>
      <c r="G2337" s="31" t="n">
        <v>45318</v>
      </c>
      <c r="H2337" s="30" t="s">
        <v>217</v>
      </c>
      <c r="I2337" s="30" t="s">
        <v>282</v>
      </c>
      <c r="J2337" s="30" t="s">
        <v>283</v>
      </c>
      <c r="K2337" s="30" t="s">
        <v>126</v>
      </c>
      <c r="L2337" s="30" t="n">
        <v>29</v>
      </c>
      <c r="M2337" s="30" t="n">
        <v>101</v>
      </c>
      <c r="N2337" s="30" t="s">
        <v>127</v>
      </c>
      <c r="O2337" s="30" t="s">
        <v>139</v>
      </c>
      <c r="P2337" s="30" t="s">
        <v>150</v>
      </c>
      <c r="Q2337" s="32" t="n">
        <v>7637.79</v>
      </c>
      <c r="R2337" s="30" t="s">
        <v>130</v>
      </c>
      <c r="S2337" s="30" t="s">
        <v>157</v>
      </c>
      <c r="T2337" s="30" t="n">
        <v>3</v>
      </c>
    </row>
    <row r="2338" customFormat="false" ht="15" hidden="false" customHeight="false" outlineLevel="0" collapsed="false">
      <c r="A2338" s="27" t="s">
        <v>4101</v>
      </c>
      <c r="B2338" s="27" t="s">
        <v>4102</v>
      </c>
      <c r="C2338" s="27"/>
      <c r="D2338" s="27" t="s">
        <v>121</v>
      </c>
      <c r="E2338" s="28" t="n">
        <v>45404</v>
      </c>
      <c r="F2338" s="27" t="s">
        <v>1104</v>
      </c>
      <c r="G2338" s="28" t="n">
        <v>45407</v>
      </c>
      <c r="H2338" s="27" t="s">
        <v>236</v>
      </c>
      <c r="I2338" s="27" t="s">
        <v>237</v>
      </c>
      <c r="J2338" s="27" t="s">
        <v>287</v>
      </c>
      <c r="K2338" s="27" t="s">
        <v>156</v>
      </c>
      <c r="L2338" s="27" t="n">
        <v>61</v>
      </c>
      <c r="M2338" s="27" t="n">
        <v>70</v>
      </c>
      <c r="N2338" s="27" t="s">
        <v>127</v>
      </c>
      <c r="O2338" s="27" t="s">
        <v>171</v>
      </c>
      <c r="P2338" s="27" t="s">
        <v>150</v>
      </c>
      <c r="Q2338" s="29" t="n">
        <v>3971.8</v>
      </c>
      <c r="R2338" s="27" t="s">
        <v>130</v>
      </c>
      <c r="S2338" s="27" t="s">
        <v>151</v>
      </c>
      <c r="T2338" s="27" t="n">
        <v>4</v>
      </c>
    </row>
    <row r="2339" customFormat="false" ht="15" hidden="false" customHeight="false" outlineLevel="0" collapsed="false">
      <c r="A2339" s="30" t="s">
        <v>4103</v>
      </c>
      <c r="B2339" s="30" t="s">
        <v>1267</v>
      </c>
      <c r="C2339" s="30" t="n">
        <v>28</v>
      </c>
      <c r="D2339" s="30" t="s">
        <v>121</v>
      </c>
      <c r="E2339" s="31" t="n">
        <v>45379</v>
      </c>
      <c r="F2339" s="30" t="s">
        <v>762</v>
      </c>
      <c r="G2339" s="31" t="n">
        <v>45380</v>
      </c>
      <c r="H2339" s="30" t="s">
        <v>183</v>
      </c>
      <c r="I2339" s="30" t="s">
        <v>212</v>
      </c>
      <c r="J2339" s="30" t="s">
        <v>185</v>
      </c>
      <c r="K2339" s="30" t="s">
        <v>138</v>
      </c>
      <c r="L2339" s="30" t="n">
        <v>22</v>
      </c>
      <c r="M2339" s="30" t="n">
        <v>20</v>
      </c>
      <c r="N2339" s="30" t="s">
        <v>127</v>
      </c>
      <c r="O2339" s="30" t="s">
        <v>128</v>
      </c>
      <c r="P2339" s="30" t="s">
        <v>140</v>
      </c>
      <c r="Q2339" s="32" t="n">
        <v>1750.65</v>
      </c>
      <c r="R2339" s="30" t="s">
        <v>130</v>
      </c>
      <c r="S2339" s="30" t="s">
        <v>141</v>
      </c>
      <c r="T2339" s="30" t="n">
        <v>4</v>
      </c>
    </row>
    <row r="2340" customFormat="false" ht="15" hidden="false" customHeight="false" outlineLevel="0" collapsed="false">
      <c r="A2340" s="27" t="s">
        <v>4104</v>
      </c>
      <c r="B2340" s="27" t="s">
        <v>2226</v>
      </c>
      <c r="C2340" s="27" t="n">
        <v>35</v>
      </c>
      <c r="D2340" s="27" t="s">
        <v>181</v>
      </c>
      <c r="E2340" s="28" t="n">
        <v>45296</v>
      </c>
      <c r="F2340" s="27" t="s">
        <v>860</v>
      </c>
      <c r="G2340" s="28" t="n">
        <v>45297</v>
      </c>
      <c r="H2340" s="27" t="s">
        <v>217</v>
      </c>
      <c r="I2340" s="27" t="s">
        <v>282</v>
      </c>
      <c r="J2340" s="27" t="s">
        <v>218</v>
      </c>
      <c r="K2340" s="27" t="s">
        <v>138</v>
      </c>
      <c r="L2340" s="27" t="n">
        <v>61</v>
      </c>
      <c r="M2340" s="27" t="n">
        <v>25</v>
      </c>
      <c r="N2340" s="27" t="s">
        <v>127</v>
      </c>
      <c r="O2340" s="27" t="s">
        <v>171</v>
      </c>
      <c r="P2340" s="27" t="s">
        <v>140</v>
      </c>
      <c r="Q2340" s="29" t="n">
        <v>1869.93</v>
      </c>
      <c r="R2340" s="27" t="s">
        <v>130</v>
      </c>
      <c r="S2340" s="27" t="s">
        <v>151</v>
      </c>
      <c r="T2340" s="27" t="n">
        <v>5</v>
      </c>
    </row>
    <row r="2341" customFormat="false" ht="15" hidden="false" customHeight="false" outlineLevel="0" collapsed="false">
      <c r="A2341" s="30" t="s">
        <v>4105</v>
      </c>
      <c r="B2341" s="30" t="s">
        <v>2405</v>
      </c>
      <c r="C2341" s="30" t="n">
        <v>50</v>
      </c>
      <c r="D2341" s="30" t="s">
        <v>181</v>
      </c>
      <c r="E2341" s="31" t="n">
        <v>45406</v>
      </c>
      <c r="F2341" s="30" t="s">
        <v>943</v>
      </c>
      <c r="G2341" s="31" t="n">
        <v>45406</v>
      </c>
      <c r="H2341" s="30" t="s">
        <v>242</v>
      </c>
      <c r="I2341" s="30" t="s">
        <v>466</v>
      </c>
      <c r="J2341" s="30" t="s">
        <v>422</v>
      </c>
      <c r="K2341" s="30" t="s">
        <v>138</v>
      </c>
      <c r="L2341" s="30" t="n">
        <v>39</v>
      </c>
      <c r="M2341" s="30" t="n">
        <v>18</v>
      </c>
      <c r="N2341" s="30" t="s">
        <v>127</v>
      </c>
      <c r="O2341" s="30" t="s">
        <v>139</v>
      </c>
      <c r="P2341" s="30" t="s">
        <v>187</v>
      </c>
      <c r="Q2341" s="32" t="n">
        <v>2098.71</v>
      </c>
      <c r="R2341" s="30" t="s">
        <v>130</v>
      </c>
      <c r="S2341" s="30" t="s">
        <v>131</v>
      </c>
      <c r="T2341" s="30" t="n">
        <v>2</v>
      </c>
    </row>
    <row r="2342" customFormat="false" ht="15" hidden="false" customHeight="false" outlineLevel="0" collapsed="false">
      <c r="A2342" s="27" t="s">
        <v>4106</v>
      </c>
      <c r="B2342" s="27" t="s">
        <v>273</v>
      </c>
      <c r="C2342" s="27" t="n">
        <v>29</v>
      </c>
      <c r="D2342" s="27" t="s">
        <v>181</v>
      </c>
      <c r="E2342" s="28" t="n">
        <v>45346</v>
      </c>
      <c r="F2342" s="27" t="s">
        <v>465</v>
      </c>
      <c r="G2342" s="28" t="n">
        <v>45350</v>
      </c>
      <c r="H2342" s="27" t="s">
        <v>168</v>
      </c>
      <c r="I2342" s="27" t="s">
        <v>169</v>
      </c>
      <c r="J2342" s="27" t="s">
        <v>441</v>
      </c>
      <c r="K2342" s="27" t="s">
        <v>126</v>
      </c>
      <c r="L2342" s="27" t="n">
        <v>38</v>
      </c>
      <c r="M2342" s="27" t="n">
        <v>132</v>
      </c>
      <c r="N2342" s="27" t="s">
        <v>186</v>
      </c>
      <c r="O2342" s="27" t="s">
        <v>128</v>
      </c>
      <c r="P2342" s="27" t="s">
        <v>140</v>
      </c>
      <c r="Q2342" s="29" t="n">
        <v>8699.08</v>
      </c>
      <c r="R2342" s="27" t="s">
        <v>130</v>
      </c>
      <c r="S2342" s="27" t="s">
        <v>178</v>
      </c>
      <c r="T2342" s="27" t="n">
        <v>4</v>
      </c>
    </row>
    <row r="2343" customFormat="false" ht="15" hidden="false" customHeight="false" outlineLevel="0" collapsed="false">
      <c r="A2343" s="30" t="s">
        <v>4107</v>
      </c>
      <c r="B2343" s="30" t="s">
        <v>3690</v>
      </c>
      <c r="C2343" s="30" t="n">
        <v>26</v>
      </c>
      <c r="D2343" s="30" t="s">
        <v>121</v>
      </c>
      <c r="E2343" s="31" t="n">
        <v>45652</v>
      </c>
      <c r="F2343" s="30" t="s">
        <v>1140</v>
      </c>
      <c r="G2343" s="31" t="n">
        <v>45652</v>
      </c>
      <c r="H2343" s="30" t="s">
        <v>236</v>
      </c>
      <c r="I2343" s="30" t="s">
        <v>323</v>
      </c>
      <c r="J2343" s="30" t="s">
        <v>267</v>
      </c>
      <c r="K2343" s="30" t="s">
        <v>138</v>
      </c>
      <c r="L2343" s="30" t="n">
        <v>30</v>
      </c>
      <c r="M2343" s="30" t="n">
        <v>43</v>
      </c>
      <c r="N2343" s="30" t="s">
        <v>127</v>
      </c>
      <c r="O2343" s="30" t="s">
        <v>139</v>
      </c>
      <c r="P2343" s="30" t="s">
        <v>140</v>
      </c>
      <c r="Q2343" s="32" t="n">
        <v>2368.7</v>
      </c>
      <c r="R2343" s="30" t="s">
        <v>130</v>
      </c>
      <c r="S2343" s="30" t="s">
        <v>335</v>
      </c>
      <c r="T2343" s="30" t="n">
        <v>4</v>
      </c>
    </row>
    <row r="2344" customFormat="false" ht="15" hidden="false" customHeight="false" outlineLevel="0" collapsed="false">
      <c r="A2344" s="27" t="s">
        <v>4108</v>
      </c>
      <c r="B2344" s="27" t="s">
        <v>4109</v>
      </c>
      <c r="C2344" s="27" t="n">
        <v>30</v>
      </c>
      <c r="D2344" s="27" t="s">
        <v>181</v>
      </c>
      <c r="E2344" s="28" t="n">
        <v>45478</v>
      </c>
      <c r="F2344" s="27" t="s">
        <v>848</v>
      </c>
      <c r="G2344" s="28" t="n">
        <v>45479</v>
      </c>
      <c r="H2344" s="27" t="s">
        <v>242</v>
      </c>
      <c r="I2344" s="27" t="s">
        <v>315</v>
      </c>
      <c r="J2344" s="27" t="s">
        <v>244</v>
      </c>
      <c r="K2344" s="27" t="s">
        <v>138</v>
      </c>
      <c r="L2344" s="27" t="n">
        <v>90</v>
      </c>
      <c r="M2344" s="27" t="n">
        <v>29</v>
      </c>
      <c r="N2344" s="27" t="s">
        <v>186</v>
      </c>
      <c r="O2344" s="27" t="s">
        <v>139</v>
      </c>
      <c r="P2344" s="27" t="s">
        <v>129</v>
      </c>
      <c r="Q2344" s="29" t="n">
        <v>1315.94</v>
      </c>
      <c r="R2344" s="27" t="s">
        <v>130</v>
      </c>
      <c r="S2344" s="27" t="s">
        <v>141</v>
      </c>
      <c r="T2344" s="27" t="n">
        <v>4</v>
      </c>
    </row>
    <row r="2345" customFormat="false" ht="15" hidden="false" customHeight="false" outlineLevel="0" collapsed="false">
      <c r="A2345" s="30" t="s">
        <v>4110</v>
      </c>
      <c r="B2345" s="30" t="s">
        <v>2025</v>
      </c>
      <c r="C2345" s="30" t="n">
        <v>62</v>
      </c>
      <c r="D2345" s="30" t="s">
        <v>121</v>
      </c>
      <c r="E2345" s="31" t="n">
        <v>45411</v>
      </c>
      <c r="F2345" s="30" t="s">
        <v>1250</v>
      </c>
      <c r="G2345" s="31" t="n">
        <v>45412</v>
      </c>
      <c r="H2345" s="30" t="s">
        <v>161</v>
      </c>
      <c r="I2345" s="30" t="s">
        <v>538</v>
      </c>
      <c r="J2345" s="30" t="s">
        <v>426</v>
      </c>
      <c r="K2345" s="30" t="s">
        <v>138</v>
      </c>
      <c r="L2345" s="30" t="n">
        <v>40</v>
      </c>
      <c r="M2345" s="30" t="n">
        <v>45</v>
      </c>
      <c r="N2345" s="30" t="s">
        <v>127</v>
      </c>
      <c r="O2345" s="30" t="s">
        <v>139</v>
      </c>
      <c r="P2345" s="30" t="s">
        <v>150</v>
      </c>
      <c r="Q2345" s="32" t="n">
        <v>1259.76</v>
      </c>
      <c r="R2345" s="30" t="s">
        <v>130</v>
      </c>
      <c r="S2345" s="30" t="s">
        <v>178</v>
      </c>
      <c r="T2345" s="30" t="n">
        <v>4</v>
      </c>
    </row>
    <row r="2346" customFormat="false" ht="15" hidden="false" customHeight="false" outlineLevel="0" collapsed="false">
      <c r="A2346" s="27" t="s">
        <v>4111</v>
      </c>
      <c r="B2346" s="27" t="s">
        <v>3916</v>
      </c>
      <c r="C2346" s="27" t="n">
        <v>86</v>
      </c>
      <c r="D2346" s="27" t="s">
        <v>121</v>
      </c>
      <c r="E2346" s="28" t="n">
        <v>45608</v>
      </c>
      <c r="F2346" s="27" t="s">
        <v>1660</v>
      </c>
      <c r="G2346" s="28" t="n">
        <v>45611</v>
      </c>
      <c r="H2346" s="27" t="s">
        <v>135</v>
      </c>
      <c r="I2346" s="27" t="s">
        <v>278</v>
      </c>
      <c r="J2346" s="27" t="s">
        <v>137</v>
      </c>
      <c r="K2346" s="27" t="s">
        <v>156</v>
      </c>
      <c r="L2346" s="27" t="n">
        <v>39</v>
      </c>
      <c r="M2346" s="27" t="n">
        <v>86</v>
      </c>
      <c r="N2346" s="27" t="s">
        <v>127</v>
      </c>
      <c r="O2346" s="27" t="s">
        <v>171</v>
      </c>
      <c r="P2346" s="27" t="s">
        <v>129</v>
      </c>
      <c r="Q2346" s="29" t="n">
        <v>4666.33</v>
      </c>
      <c r="R2346" s="27" t="s">
        <v>130</v>
      </c>
      <c r="S2346" s="27" t="s">
        <v>734</v>
      </c>
      <c r="T2346" s="27" t="n">
        <v>3</v>
      </c>
    </row>
    <row r="2347" customFormat="false" ht="15" hidden="false" customHeight="false" outlineLevel="0" collapsed="false">
      <c r="A2347" s="30" t="s">
        <v>4112</v>
      </c>
      <c r="B2347" s="30" t="s">
        <v>1276</v>
      </c>
      <c r="C2347" s="30" t="n">
        <v>53</v>
      </c>
      <c r="D2347" s="30" t="s">
        <v>566</v>
      </c>
      <c r="E2347" s="31" t="n">
        <v>45618</v>
      </c>
      <c r="F2347" s="30" t="s">
        <v>2101</v>
      </c>
      <c r="G2347" s="31" t="n">
        <v>45619</v>
      </c>
      <c r="H2347" s="30" t="s">
        <v>123</v>
      </c>
      <c r="I2347" s="30" t="s">
        <v>155</v>
      </c>
      <c r="J2347" s="30" t="s">
        <v>508</v>
      </c>
      <c r="K2347" s="30" t="s">
        <v>138</v>
      </c>
      <c r="L2347" s="30" t="n">
        <v>61</v>
      </c>
      <c r="M2347" s="30" t="n">
        <v>42</v>
      </c>
      <c r="N2347" s="30" t="s">
        <v>127</v>
      </c>
      <c r="O2347" s="30" t="s">
        <v>171</v>
      </c>
      <c r="P2347" s="30" t="s">
        <v>150</v>
      </c>
      <c r="Q2347" s="32" t="n">
        <v>2205.9</v>
      </c>
      <c r="R2347" s="30" t="s">
        <v>130</v>
      </c>
      <c r="S2347" s="30" t="s">
        <v>223</v>
      </c>
      <c r="T2347" s="30" t="n">
        <v>2</v>
      </c>
    </row>
    <row r="2348" customFormat="false" ht="15" hidden="false" customHeight="false" outlineLevel="0" collapsed="false">
      <c r="A2348" s="27" t="s">
        <v>4113</v>
      </c>
      <c r="B2348" s="27" t="s">
        <v>4114</v>
      </c>
      <c r="C2348" s="27" t="n">
        <v>27</v>
      </c>
      <c r="D2348" s="27" t="s">
        <v>181</v>
      </c>
      <c r="E2348" s="28" t="n">
        <v>45318</v>
      </c>
      <c r="F2348" s="27" t="s">
        <v>679</v>
      </c>
      <c r="G2348" s="28" t="n">
        <v>45320</v>
      </c>
      <c r="H2348" s="27" t="s">
        <v>236</v>
      </c>
      <c r="I2348" s="27" t="s">
        <v>323</v>
      </c>
      <c r="J2348" s="27" t="s">
        <v>287</v>
      </c>
      <c r="K2348" s="27" t="s">
        <v>156</v>
      </c>
      <c r="L2348" s="27" t="n">
        <v>65</v>
      </c>
      <c r="M2348" s="27" t="n">
        <v>57</v>
      </c>
      <c r="N2348" s="27" t="s">
        <v>186</v>
      </c>
      <c r="O2348" s="27" t="s">
        <v>139</v>
      </c>
      <c r="P2348" s="27" t="s">
        <v>150</v>
      </c>
      <c r="Q2348" s="29" t="n">
        <v>4153.26</v>
      </c>
      <c r="R2348" s="27" t="s">
        <v>130</v>
      </c>
      <c r="S2348" s="27" t="s">
        <v>141</v>
      </c>
      <c r="T2348" s="27" t="n">
        <v>4</v>
      </c>
    </row>
    <row r="2349" customFormat="false" ht="15" hidden="false" customHeight="false" outlineLevel="0" collapsed="false">
      <c r="A2349" s="30" t="s">
        <v>4115</v>
      </c>
      <c r="B2349" s="30" t="s">
        <v>2049</v>
      </c>
      <c r="C2349" s="30" t="n">
        <v>58</v>
      </c>
      <c r="D2349" s="30" t="s">
        <v>121</v>
      </c>
      <c r="E2349" s="31" t="n">
        <v>45316</v>
      </c>
      <c r="F2349" s="30" t="s">
        <v>651</v>
      </c>
      <c r="G2349" s="31" t="n">
        <v>45317</v>
      </c>
      <c r="H2349" s="30" t="s">
        <v>236</v>
      </c>
      <c r="I2349" s="30" t="s">
        <v>237</v>
      </c>
      <c r="J2349" s="30" t="s">
        <v>238</v>
      </c>
      <c r="K2349" s="30" t="s">
        <v>138</v>
      </c>
      <c r="L2349" s="30" t="n">
        <v>86</v>
      </c>
      <c r="M2349" s="30" t="n">
        <v>21</v>
      </c>
      <c r="N2349" s="30" t="s">
        <v>127</v>
      </c>
      <c r="O2349" s="30" t="s">
        <v>139</v>
      </c>
      <c r="P2349" s="30" t="s">
        <v>187</v>
      </c>
      <c r="Q2349" s="32" t="n">
        <v>2434.45</v>
      </c>
      <c r="R2349" s="30" t="s">
        <v>130</v>
      </c>
      <c r="S2349" s="30" t="s">
        <v>164</v>
      </c>
      <c r="T2349" s="30" t="n">
        <v>3</v>
      </c>
    </row>
    <row r="2350" customFormat="false" ht="15" hidden="false" customHeight="false" outlineLevel="0" collapsed="false">
      <c r="A2350" s="27" t="s">
        <v>4116</v>
      </c>
      <c r="B2350" s="27" t="s">
        <v>4117</v>
      </c>
      <c r="C2350" s="27" t="n">
        <v>36</v>
      </c>
      <c r="D2350" s="27" t="s">
        <v>181</v>
      </c>
      <c r="E2350" s="28" t="n">
        <v>45337</v>
      </c>
      <c r="F2350" s="27" t="s">
        <v>1436</v>
      </c>
      <c r="G2350" s="28" t="n">
        <v>45337</v>
      </c>
      <c r="H2350" s="27" t="s">
        <v>168</v>
      </c>
      <c r="I2350" s="27" t="s">
        <v>366</v>
      </c>
      <c r="J2350" s="27" t="s">
        <v>367</v>
      </c>
      <c r="K2350" s="27" t="s">
        <v>138</v>
      </c>
      <c r="L2350" s="27" t="n">
        <v>48</v>
      </c>
      <c r="M2350" s="27" t="n">
        <v>34</v>
      </c>
      <c r="N2350" s="27" t="s">
        <v>127</v>
      </c>
      <c r="O2350" s="27" t="s">
        <v>139</v>
      </c>
      <c r="P2350" s="27" t="s">
        <v>140</v>
      </c>
      <c r="Q2350" s="29" t="n">
        <v>2693.54</v>
      </c>
      <c r="R2350" s="27" t="s">
        <v>268</v>
      </c>
      <c r="S2350" s="27" t="s">
        <v>157</v>
      </c>
      <c r="T2350" s="27" t="n">
        <v>4</v>
      </c>
    </row>
    <row r="2351" customFormat="false" ht="15" hidden="false" customHeight="false" outlineLevel="0" collapsed="false">
      <c r="A2351" s="30" t="s">
        <v>4118</v>
      </c>
      <c r="B2351" s="30" t="s">
        <v>3910</v>
      </c>
      <c r="C2351" s="30" t="n">
        <v>35</v>
      </c>
      <c r="D2351" s="30" t="s">
        <v>121</v>
      </c>
      <c r="E2351" s="31" t="n">
        <v>45308</v>
      </c>
      <c r="F2351" s="30" t="s">
        <v>329</v>
      </c>
      <c r="G2351" s="31" t="n">
        <v>45313</v>
      </c>
      <c r="H2351" s="30" t="s">
        <v>135</v>
      </c>
      <c r="I2351" s="30" t="s">
        <v>278</v>
      </c>
      <c r="J2351" s="30" t="s">
        <v>252</v>
      </c>
      <c r="K2351" s="30" t="s">
        <v>126</v>
      </c>
      <c r="L2351" s="30" t="n">
        <v>32</v>
      </c>
      <c r="M2351" s="30" t="n">
        <v>89</v>
      </c>
      <c r="N2351" s="30" t="s">
        <v>186</v>
      </c>
      <c r="O2351" s="30" t="s">
        <v>149</v>
      </c>
      <c r="P2351" s="30" t="s">
        <v>140</v>
      </c>
      <c r="Q2351" s="32" t="n">
        <v>8807.29</v>
      </c>
      <c r="R2351" s="30" t="s">
        <v>172</v>
      </c>
      <c r="S2351" s="30" t="s">
        <v>223</v>
      </c>
      <c r="T2351" s="30" t="n">
        <v>3</v>
      </c>
    </row>
    <row r="2352" customFormat="false" ht="15" hidden="false" customHeight="false" outlineLevel="0" collapsed="false">
      <c r="A2352" s="27" t="s">
        <v>4119</v>
      </c>
      <c r="B2352" s="27" t="s">
        <v>2577</v>
      </c>
      <c r="C2352" s="27" t="n">
        <v>39</v>
      </c>
      <c r="D2352" s="27" t="s">
        <v>181</v>
      </c>
      <c r="E2352" s="28" t="n">
        <v>45334</v>
      </c>
      <c r="F2352" s="27" t="s">
        <v>567</v>
      </c>
      <c r="G2352" s="28" t="n">
        <v>45334</v>
      </c>
      <c r="H2352" s="27" t="s">
        <v>206</v>
      </c>
      <c r="I2352" s="27" t="s">
        <v>207</v>
      </c>
      <c r="J2352" s="27" t="s">
        <v>593</v>
      </c>
      <c r="K2352" s="27" t="s">
        <v>138</v>
      </c>
      <c r="L2352" s="27" t="n">
        <v>32</v>
      </c>
      <c r="M2352" s="27" t="n">
        <v>37</v>
      </c>
      <c r="N2352" s="27" t="s">
        <v>127</v>
      </c>
      <c r="O2352" s="27" t="s">
        <v>139</v>
      </c>
      <c r="P2352" s="27" t="s">
        <v>129</v>
      </c>
      <c r="Q2352" s="29" t="n">
        <v>2642.3</v>
      </c>
      <c r="R2352" s="27" t="s">
        <v>268</v>
      </c>
      <c r="S2352" s="27" t="s">
        <v>192</v>
      </c>
      <c r="T2352" s="27" t="n">
        <v>2</v>
      </c>
    </row>
    <row r="2353" customFormat="false" ht="15" hidden="false" customHeight="false" outlineLevel="0" collapsed="false">
      <c r="A2353" s="30" t="s">
        <v>4120</v>
      </c>
      <c r="B2353" s="30" t="s">
        <v>1254</v>
      </c>
      <c r="C2353" s="30" t="n">
        <v>61</v>
      </c>
      <c r="D2353" s="30" t="s">
        <v>181</v>
      </c>
      <c r="E2353" s="31" t="n">
        <v>45597</v>
      </c>
      <c r="F2353" s="30" t="s">
        <v>2607</v>
      </c>
      <c r="G2353" s="31" t="n">
        <v>45600</v>
      </c>
      <c r="H2353" s="30" t="s">
        <v>135</v>
      </c>
      <c r="I2353" s="30" t="s">
        <v>278</v>
      </c>
      <c r="J2353" s="30" t="s">
        <v>262</v>
      </c>
      <c r="K2353" s="30" t="s">
        <v>126</v>
      </c>
      <c r="L2353" s="30" t="n">
        <v>27</v>
      </c>
      <c r="M2353" s="30" t="n">
        <v>80</v>
      </c>
      <c r="N2353" s="30" t="s">
        <v>127</v>
      </c>
      <c r="O2353" s="30" t="s">
        <v>171</v>
      </c>
      <c r="P2353" s="30" t="s">
        <v>150</v>
      </c>
      <c r="Q2353" s="32" t="n">
        <v>7608.6</v>
      </c>
      <c r="R2353" s="30" t="s">
        <v>130</v>
      </c>
      <c r="S2353" s="30" t="s">
        <v>223</v>
      </c>
      <c r="T2353" s="30" t="n">
        <v>4</v>
      </c>
    </row>
    <row r="2354" customFormat="false" ht="15" hidden="false" customHeight="false" outlineLevel="0" collapsed="false">
      <c r="A2354" s="27" t="s">
        <v>4121</v>
      </c>
      <c r="B2354" s="27" t="s">
        <v>4122</v>
      </c>
      <c r="C2354" s="27" t="n">
        <v>22</v>
      </c>
      <c r="D2354" s="27" t="s">
        <v>121</v>
      </c>
      <c r="E2354" s="28" t="n">
        <v>45467</v>
      </c>
      <c r="F2354" s="27" t="s">
        <v>503</v>
      </c>
      <c r="G2354" s="28" t="n">
        <v>45468</v>
      </c>
      <c r="H2354" s="27" t="s">
        <v>183</v>
      </c>
      <c r="I2354" s="27" t="s">
        <v>212</v>
      </c>
      <c r="J2354" s="27" t="s">
        <v>431</v>
      </c>
      <c r="K2354" s="27" t="s">
        <v>138</v>
      </c>
      <c r="L2354" s="27" t="n">
        <v>66</v>
      </c>
      <c r="M2354" s="27" t="n">
        <v>40</v>
      </c>
      <c r="N2354" s="27" t="s">
        <v>127</v>
      </c>
      <c r="O2354" s="27" t="s">
        <v>171</v>
      </c>
      <c r="P2354" s="27" t="s">
        <v>187</v>
      </c>
      <c r="Q2354" s="29" t="n">
        <v>1580.69</v>
      </c>
      <c r="R2354" s="27" t="s">
        <v>130</v>
      </c>
      <c r="S2354" s="27" t="s">
        <v>734</v>
      </c>
      <c r="T2354" s="27" t="n">
        <v>2</v>
      </c>
    </row>
    <row r="2355" customFormat="false" ht="15" hidden="false" customHeight="false" outlineLevel="0" collapsed="false">
      <c r="A2355" s="30" t="s">
        <v>4123</v>
      </c>
      <c r="B2355" s="30" t="s">
        <v>4124</v>
      </c>
      <c r="C2355" s="30" t="n">
        <v>17</v>
      </c>
      <c r="D2355" s="30" t="s">
        <v>121</v>
      </c>
      <c r="E2355" s="31" t="n">
        <v>45333</v>
      </c>
      <c r="F2355" s="30" t="s">
        <v>1084</v>
      </c>
      <c r="G2355" s="31" t="n">
        <v>45336</v>
      </c>
      <c r="H2355" s="30" t="s">
        <v>146</v>
      </c>
      <c r="I2355" s="30" t="s">
        <v>147</v>
      </c>
      <c r="J2355" s="30" t="s">
        <v>177</v>
      </c>
      <c r="K2355" s="30" t="s">
        <v>126</v>
      </c>
      <c r="L2355" s="30" t="n">
        <v>17</v>
      </c>
      <c r="M2355" s="30" t="n">
        <v>88</v>
      </c>
      <c r="N2355" s="30" t="s">
        <v>186</v>
      </c>
      <c r="O2355" s="30" t="s">
        <v>128</v>
      </c>
      <c r="P2355" s="30" t="s">
        <v>187</v>
      </c>
      <c r="Q2355" s="32" t="n">
        <v>6987.97</v>
      </c>
      <c r="R2355" s="30" t="s">
        <v>172</v>
      </c>
      <c r="S2355" s="30" t="s">
        <v>520</v>
      </c>
      <c r="T2355" s="30" t="n">
        <v>3</v>
      </c>
    </row>
    <row r="2356" customFormat="false" ht="15" hidden="false" customHeight="false" outlineLevel="0" collapsed="false">
      <c r="A2356" s="27" t="s">
        <v>4125</v>
      </c>
      <c r="B2356" s="27" t="s">
        <v>732</v>
      </c>
      <c r="C2356" s="27"/>
      <c r="D2356" s="27" t="s">
        <v>121</v>
      </c>
      <c r="E2356" s="28" t="n">
        <v>45579</v>
      </c>
      <c r="F2356" s="27" t="s">
        <v>216</v>
      </c>
      <c r="G2356" s="28" t="n">
        <v>45580</v>
      </c>
      <c r="H2356" s="27" t="s">
        <v>183</v>
      </c>
      <c r="I2356" s="27" t="s">
        <v>430</v>
      </c>
      <c r="J2356" s="27" t="s">
        <v>411</v>
      </c>
      <c r="K2356" s="27" t="s">
        <v>156</v>
      </c>
      <c r="L2356" s="27" t="n">
        <v>33</v>
      </c>
      <c r="M2356" s="27" t="n">
        <v>69</v>
      </c>
      <c r="N2356" s="27" t="s">
        <v>127</v>
      </c>
      <c r="O2356" s="27" t="s">
        <v>171</v>
      </c>
      <c r="P2356" s="27" t="s">
        <v>129</v>
      </c>
      <c r="Q2356" s="29" t="n">
        <v>4391.77</v>
      </c>
      <c r="R2356" s="27" t="s">
        <v>130</v>
      </c>
      <c r="S2356" s="27" t="s">
        <v>520</v>
      </c>
      <c r="T2356" s="27" t="n">
        <v>5</v>
      </c>
    </row>
    <row r="2357" customFormat="false" ht="15" hidden="false" customHeight="false" outlineLevel="0" collapsed="false">
      <c r="A2357" s="30" t="s">
        <v>4126</v>
      </c>
      <c r="B2357" s="30" t="s">
        <v>4014</v>
      </c>
      <c r="C2357" s="30" t="n">
        <v>45</v>
      </c>
      <c r="D2357" s="30" t="s">
        <v>121</v>
      </c>
      <c r="E2357" s="31" t="n">
        <v>45436</v>
      </c>
      <c r="F2357" s="30" t="s">
        <v>543</v>
      </c>
      <c r="G2357" s="31" t="n">
        <v>45437</v>
      </c>
      <c r="H2357" s="30" t="s">
        <v>146</v>
      </c>
      <c r="I2357" s="30" t="s">
        <v>176</v>
      </c>
      <c r="J2357" s="30" t="s">
        <v>222</v>
      </c>
      <c r="K2357" s="30" t="s">
        <v>138</v>
      </c>
      <c r="L2357" s="30" t="n">
        <v>32</v>
      </c>
      <c r="M2357" s="30" t="n">
        <v>21</v>
      </c>
      <c r="N2357" s="30" t="s">
        <v>127</v>
      </c>
      <c r="O2357" s="30" t="s">
        <v>171</v>
      </c>
      <c r="P2357" s="30" t="s">
        <v>140</v>
      </c>
      <c r="Q2357" s="32" t="n">
        <v>2116.23</v>
      </c>
      <c r="R2357" s="30" t="s">
        <v>130</v>
      </c>
      <c r="S2357" s="30" t="s">
        <v>164</v>
      </c>
      <c r="T2357" s="30" t="n">
        <v>3</v>
      </c>
    </row>
    <row r="2358" customFormat="false" ht="15" hidden="false" customHeight="false" outlineLevel="0" collapsed="false">
      <c r="A2358" s="27" t="s">
        <v>4127</v>
      </c>
      <c r="B2358" s="27" t="s">
        <v>724</v>
      </c>
      <c r="C2358" s="27" t="n">
        <v>16</v>
      </c>
      <c r="D2358" s="27" t="s">
        <v>121</v>
      </c>
      <c r="E2358" s="28" t="n">
        <v>45584</v>
      </c>
      <c r="F2358" s="27" t="s">
        <v>2118</v>
      </c>
      <c r="G2358" s="28" t="n">
        <v>45585</v>
      </c>
      <c r="H2358" s="27" t="s">
        <v>146</v>
      </c>
      <c r="I2358" s="27" t="s">
        <v>176</v>
      </c>
      <c r="J2358" s="27" t="s">
        <v>244</v>
      </c>
      <c r="K2358" s="27" t="s">
        <v>138</v>
      </c>
      <c r="L2358" s="27" t="n">
        <v>60</v>
      </c>
      <c r="M2358" s="27" t="n">
        <v>32</v>
      </c>
      <c r="N2358" s="27" t="s">
        <v>127</v>
      </c>
      <c r="O2358" s="27" t="s">
        <v>171</v>
      </c>
      <c r="P2358" s="27" t="s">
        <v>187</v>
      </c>
      <c r="Q2358" s="29" t="n">
        <v>1992.21</v>
      </c>
      <c r="R2358" s="27" t="s">
        <v>130</v>
      </c>
      <c r="S2358" s="27" t="s">
        <v>141</v>
      </c>
      <c r="T2358" s="27" t="n">
        <v>5</v>
      </c>
    </row>
    <row r="2359" customFormat="false" ht="15" hidden="false" customHeight="false" outlineLevel="0" collapsed="false">
      <c r="A2359" s="30" t="s">
        <v>4128</v>
      </c>
      <c r="B2359" s="30" t="s">
        <v>2294</v>
      </c>
      <c r="C2359" s="30" t="n">
        <v>17</v>
      </c>
      <c r="D2359" s="30" t="s">
        <v>121</v>
      </c>
      <c r="E2359" s="31" t="n">
        <v>45595</v>
      </c>
      <c r="F2359" s="30" t="s">
        <v>611</v>
      </c>
      <c r="G2359" s="31" t="n">
        <v>45598</v>
      </c>
      <c r="H2359" s="30" t="s">
        <v>123</v>
      </c>
      <c r="I2359" s="30" t="s">
        <v>124</v>
      </c>
      <c r="J2359" s="30" t="s">
        <v>508</v>
      </c>
      <c r="K2359" s="30" t="s">
        <v>156</v>
      </c>
      <c r="L2359" s="30" t="n">
        <v>61</v>
      </c>
      <c r="M2359" s="30" t="n">
        <v>67</v>
      </c>
      <c r="N2359" s="30" t="s">
        <v>186</v>
      </c>
      <c r="O2359" s="30" t="s">
        <v>171</v>
      </c>
      <c r="P2359" s="30" t="s">
        <v>140</v>
      </c>
      <c r="Q2359" s="32" t="n">
        <v>3599.7</v>
      </c>
      <c r="R2359" s="30" t="s">
        <v>130</v>
      </c>
      <c r="S2359" s="30" t="s">
        <v>734</v>
      </c>
      <c r="T2359" s="30" t="n">
        <v>5</v>
      </c>
    </row>
    <row r="2360" customFormat="false" ht="15" hidden="false" customHeight="false" outlineLevel="0" collapsed="false">
      <c r="A2360" s="27" t="s">
        <v>4129</v>
      </c>
      <c r="B2360" s="27" t="s">
        <v>1751</v>
      </c>
      <c r="C2360" s="27" t="n">
        <v>66</v>
      </c>
      <c r="D2360" s="27" t="s">
        <v>181</v>
      </c>
      <c r="E2360" s="28" t="n">
        <v>45546</v>
      </c>
      <c r="F2360" s="27" t="s">
        <v>1349</v>
      </c>
      <c r="G2360" s="28" t="n">
        <v>45547</v>
      </c>
      <c r="H2360" s="27" t="s">
        <v>242</v>
      </c>
      <c r="I2360" s="27" t="s">
        <v>315</v>
      </c>
      <c r="J2360" s="27" t="s">
        <v>244</v>
      </c>
      <c r="K2360" s="27" t="s">
        <v>138</v>
      </c>
      <c r="L2360" s="27" t="n">
        <v>74</v>
      </c>
      <c r="M2360" s="27" t="n">
        <v>43</v>
      </c>
      <c r="N2360" s="27" t="s">
        <v>127</v>
      </c>
      <c r="O2360" s="27" t="s">
        <v>149</v>
      </c>
      <c r="P2360" s="27" t="s">
        <v>129</v>
      </c>
      <c r="Q2360" s="29" t="n">
        <v>2561.95</v>
      </c>
      <c r="R2360" s="27" t="s">
        <v>130</v>
      </c>
      <c r="S2360" s="27" t="s">
        <v>151</v>
      </c>
      <c r="T2360" s="27" t="n">
        <v>3</v>
      </c>
    </row>
    <row r="2361" customFormat="false" ht="15" hidden="false" customHeight="false" outlineLevel="0" collapsed="false">
      <c r="A2361" s="30" t="s">
        <v>4130</v>
      </c>
      <c r="B2361" s="30" t="s">
        <v>159</v>
      </c>
      <c r="C2361" s="30" t="n">
        <v>48</v>
      </c>
      <c r="D2361" s="30" t="s">
        <v>181</v>
      </c>
      <c r="E2361" s="31" t="n">
        <v>45607</v>
      </c>
      <c r="F2361" s="30" t="s">
        <v>1860</v>
      </c>
      <c r="G2361" s="31" t="n">
        <v>45609</v>
      </c>
      <c r="H2361" s="30" t="s">
        <v>146</v>
      </c>
      <c r="I2361" s="30"/>
      <c r="J2361" s="30" t="s">
        <v>568</v>
      </c>
      <c r="K2361" s="30" t="s">
        <v>126</v>
      </c>
      <c r="L2361" s="30" t="n">
        <v>13</v>
      </c>
      <c r="M2361" s="30" t="n">
        <v>64</v>
      </c>
      <c r="N2361" s="30" t="s">
        <v>186</v>
      </c>
      <c r="O2361" s="30" t="s">
        <v>139</v>
      </c>
      <c r="P2361" s="30" t="s">
        <v>140</v>
      </c>
      <c r="Q2361" s="32" t="n">
        <v>8442.75</v>
      </c>
      <c r="R2361" s="30" t="s">
        <v>130</v>
      </c>
      <c r="S2361" s="30" t="s">
        <v>192</v>
      </c>
      <c r="T2361" s="30" t="n">
        <v>4</v>
      </c>
    </row>
    <row r="2362" customFormat="false" ht="15" hidden="false" customHeight="false" outlineLevel="0" collapsed="false">
      <c r="A2362" s="27" t="s">
        <v>4131</v>
      </c>
      <c r="B2362" s="27" t="s">
        <v>3831</v>
      </c>
      <c r="C2362" s="27" t="n">
        <v>27</v>
      </c>
      <c r="D2362" s="27" t="s">
        <v>181</v>
      </c>
      <c r="E2362" s="28" t="n">
        <v>45518</v>
      </c>
      <c r="F2362" s="27" t="s">
        <v>1860</v>
      </c>
      <c r="G2362" s="28" t="n">
        <v>45519</v>
      </c>
      <c r="H2362" s="27" t="s">
        <v>135</v>
      </c>
      <c r="I2362" s="27" t="s">
        <v>136</v>
      </c>
      <c r="J2362" s="27" t="s">
        <v>618</v>
      </c>
      <c r="K2362" s="27" t="s">
        <v>138</v>
      </c>
      <c r="L2362" s="27" t="n">
        <v>48</v>
      </c>
      <c r="M2362" s="27" t="n">
        <v>19</v>
      </c>
      <c r="N2362" s="27" t="s">
        <v>127</v>
      </c>
      <c r="O2362" s="27" t="s">
        <v>128</v>
      </c>
      <c r="P2362" s="27" t="s">
        <v>140</v>
      </c>
      <c r="Q2362" s="29" t="n">
        <v>1199.86</v>
      </c>
      <c r="R2362" s="27" t="s">
        <v>130</v>
      </c>
      <c r="S2362" s="27" t="s">
        <v>164</v>
      </c>
      <c r="T2362" s="27" t="n">
        <v>4</v>
      </c>
    </row>
    <row r="2363" customFormat="false" ht="15" hidden="false" customHeight="false" outlineLevel="0" collapsed="false">
      <c r="A2363" s="30" t="s">
        <v>4132</v>
      </c>
      <c r="B2363" s="30" t="s">
        <v>3542</v>
      </c>
      <c r="C2363" s="30" t="n">
        <v>43</v>
      </c>
      <c r="D2363" s="30" t="s">
        <v>181</v>
      </c>
      <c r="E2363" s="31" t="n">
        <v>45651</v>
      </c>
      <c r="F2363" s="30" t="s">
        <v>1023</v>
      </c>
      <c r="G2363" s="31" t="n">
        <v>45651</v>
      </c>
      <c r="H2363" s="30" t="s">
        <v>206</v>
      </c>
      <c r="I2363" s="30" t="s">
        <v>232</v>
      </c>
      <c r="J2363" s="30" t="s">
        <v>469</v>
      </c>
      <c r="K2363" s="30" t="s">
        <v>138</v>
      </c>
      <c r="L2363" s="30" t="n">
        <v>60</v>
      </c>
      <c r="M2363" s="30" t="n">
        <v>18</v>
      </c>
      <c r="N2363" s="30" t="s">
        <v>127</v>
      </c>
      <c r="O2363" s="30" t="s">
        <v>149</v>
      </c>
      <c r="P2363" s="30" t="s">
        <v>140</v>
      </c>
      <c r="Q2363" s="32" t="n">
        <v>953.08</v>
      </c>
      <c r="R2363" s="30" t="s">
        <v>130</v>
      </c>
      <c r="S2363" s="30" t="s">
        <v>223</v>
      </c>
      <c r="T2363" s="30" t="n">
        <v>4</v>
      </c>
    </row>
    <row r="2364" customFormat="false" ht="15" hidden="false" customHeight="false" outlineLevel="0" collapsed="false">
      <c r="A2364" s="27" t="s">
        <v>4133</v>
      </c>
      <c r="B2364" s="27" t="s">
        <v>4030</v>
      </c>
      <c r="C2364" s="27" t="n">
        <v>49</v>
      </c>
      <c r="D2364" s="27" t="s">
        <v>181</v>
      </c>
      <c r="E2364" s="28" t="n">
        <v>45464</v>
      </c>
      <c r="F2364" s="27" t="s">
        <v>927</v>
      </c>
      <c r="G2364" s="28" t="n">
        <v>45476</v>
      </c>
      <c r="H2364" s="27" t="s">
        <v>168</v>
      </c>
      <c r="I2364" s="27" t="s">
        <v>196</v>
      </c>
      <c r="J2364" s="27" t="s">
        <v>441</v>
      </c>
      <c r="K2364" s="27" t="s">
        <v>202</v>
      </c>
      <c r="L2364" s="27" t="n">
        <v>6</v>
      </c>
      <c r="M2364" s="27" t="n">
        <v>197</v>
      </c>
      <c r="N2364" s="27" t="s">
        <v>186</v>
      </c>
      <c r="O2364" s="27" t="s">
        <v>171</v>
      </c>
      <c r="P2364" s="27" t="s">
        <v>140</v>
      </c>
      <c r="Q2364" s="29" t="n">
        <v>19063.2</v>
      </c>
      <c r="R2364" s="27" t="s">
        <v>462</v>
      </c>
      <c r="S2364" s="27" t="s">
        <v>192</v>
      </c>
      <c r="T2364" s="27" t="n">
        <v>4</v>
      </c>
    </row>
    <row r="2365" customFormat="false" ht="15" hidden="false" customHeight="false" outlineLevel="0" collapsed="false">
      <c r="A2365" s="30" t="s">
        <v>4134</v>
      </c>
      <c r="B2365" s="30" t="s">
        <v>2508</v>
      </c>
      <c r="C2365" s="30" t="n">
        <v>14</v>
      </c>
      <c r="D2365" s="30" t="s">
        <v>121</v>
      </c>
      <c r="E2365" s="31" t="n">
        <v>45645</v>
      </c>
      <c r="F2365" s="30" t="s">
        <v>1338</v>
      </c>
      <c r="G2365" s="31" t="n">
        <v>45647</v>
      </c>
      <c r="H2365" s="30" t="s">
        <v>135</v>
      </c>
      <c r="I2365" s="30" t="s">
        <v>251</v>
      </c>
      <c r="J2365" s="30" t="s">
        <v>618</v>
      </c>
      <c r="K2365" s="30" t="s">
        <v>202</v>
      </c>
      <c r="L2365" s="30" t="n">
        <v>16</v>
      </c>
      <c r="M2365" s="30" t="n">
        <v>139</v>
      </c>
      <c r="N2365" s="30" t="s">
        <v>186</v>
      </c>
      <c r="O2365" s="30" t="s">
        <v>139</v>
      </c>
      <c r="P2365" s="30" t="s">
        <v>129</v>
      </c>
      <c r="Q2365" s="32" t="n">
        <v>17067.63</v>
      </c>
      <c r="R2365" s="30" t="s">
        <v>130</v>
      </c>
      <c r="S2365" s="30" t="s">
        <v>164</v>
      </c>
      <c r="T2365" s="30" t="n">
        <v>4</v>
      </c>
    </row>
    <row r="2366" customFormat="false" ht="15" hidden="false" customHeight="false" outlineLevel="0" collapsed="false">
      <c r="A2366" s="27" t="s">
        <v>4135</v>
      </c>
      <c r="B2366" s="27" t="s">
        <v>4136</v>
      </c>
      <c r="C2366" s="27" t="n">
        <v>39</v>
      </c>
      <c r="D2366" s="27" t="s">
        <v>181</v>
      </c>
      <c r="E2366" s="28" t="n">
        <v>45632</v>
      </c>
      <c r="F2366" s="27" t="s">
        <v>1260</v>
      </c>
      <c r="G2366" s="28" t="n">
        <v>45638</v>
      </c>
      <c r="H2366" s="27" t="s">
        <v>242</v>
      </c>
      <c r="I2366" s="27" t="s">
        <v>243</v>
      </c>
      <c r="J2366" s="27" t="s">
        <v>422</v>
      </c>
      <c r="K2366" s="27" t="s">
        <v>126</v>
      </c>
      <c r="L2366" s="27" t="n">
        <v>45</v>
      </c>
      <c r="M2366" s="27" t="n">
        <v>93</v>
      </c>
      <c r="N2366" s="27" t="s">
        <v>186</v>
      </c>
      <c r="O2366" s="27" t="s">
        <v>139</v>
      </c>
      <c r="P2366" s="27" t="s">
        <v>150</v>
      </c>
      <c r="Q2366" s="29" t="n">
        <v>7857.8</v>
      </c>
      <c r="R2366" s="27" t="s">
        <v>172</v>
      </c>
      <c r="S2366" s="27" t="s">
        <v>192</v>
      </c>
      <c r="T2366" s="27" t="n">
        <v>3</v>
      </c>
    </row>
    <row r="2367" customFormat="false" ht="15" hidden="false" customHeight="false" outlineLevel="0" collapsed="false">
      <c r="A2367" s="30" t="s">
        <v>4137</v>
      </c>
      <c r="B2367" s="30" t="s">
        <v>4138</v>
      </c>
      <c r="C2367" s="30" t="n">
        <v>32</v>
      </c>
      <c r="D2367" s="30" t="s">
        <v>181</v>
      </c>
      <c r="E2367" s="31" t="n">
        <v>45493</v>
      </c>
      <c r="F2367" s="30" t="s">
        <v>1029</v>
      </c>
      <c r="G2367" s="31" t="n">
        <v>45494</v>
      </c>
      <c r="H2367" s="30" t="s">
        <v>217</v>
      </c>
      <c r="I2367" s="30" t="s">
        <v>282</v>
      </c>
      <c r="J2367" s="30" t="s">
        <v>388</v>
      </c>
      <c r="K2367" s="30" t="s">
        <v>138</v>
      </c>
      <c r="L2367" s="30" t="n">
        <v>43</v>
      </c>
      <c r="M2367" s="30" t="n">
        <v>16</v>
      </c>
      <c r="N2367" s="30" t="s">
        <v>127</v>
      </c>
      <c r="O2367" s="30" t="s">
        <v>139</v>
      </c>
      <c r="P2367" s="30" t="s">
        <v>129</v>
      </c>
      <c r="Q2367" s="32" t="n">
        <v>1193.69</v>
      </c>
      <c r="R2367" s="30" t="s">
        <v>130</v>
      </c>
      <c r="S2367" s="30" t="s">
        <v>141</v>
      </c>
      <c r="T2367" s="30" t="n">
        <v>4</v>
      </c>
    </row>
    <row r="2368" customFormat="false" ht="15" hidden="false" customHeight="false" outlineLevel="0" collapsed="false">
      <c r="A2368" s="27" t="s">
        <v>4139</v>
      </c>
      <c r="B2368" s="27" t="s">
        <v>2210</v>
      </c>
      <c r="C2368" s="27" t="n">
        <v>50</v>
      </c>
      <c r="D2368" s="27" t="s">
        <v>121</v>
      </c>
      <c r="E2368" s="28" t="n">
        <v>45554</v>
      </c>
      <c r="F2368" s="27" t="s">
        <v>937</v>
      </c>
      <c r="G2368" s="28" t="n">
        <v>45555</v>
      </c>
      <c r="H2368" s="27" t="s">
        <v>168</v>
      </c>
      <c r="I2368" s="27" t="s">
        <v>366</v>
      </c>
      <c r="J2368" s="27" t="s">
        <v>367</v>
      </c>
      <c r="K2368" s="27" t="s">
        <v>138</v>
      </c>
      <c r="L2368" s="27" t="n">
        <v>52</v>
      </c>
      <c r="M2368" s="27" t="n">
        <v>16</v>
      </c>
      <c r="N2368" s="27" t="s">
        <v>127</v>
      </c>
      <c r="O2368" s="27" t="s">
        <v>139</v>
      </c>
      <c r="P2368" s="27" t="s">
        <v>140</v>
      </c>
      <c r="Q2368" s="29" t="n">
        <v>1381.78</v>
      </c>
      <c r="R2368" s="27" t="s">
        <v>130</v>
      </c>
      <c r="S2368" s="27" t="s">
        <v>157</v>
      </c>
      <c r="T2368" s="27" t="n">
        <v>3</v>
      </c>
    </row>
    <row r="2369" customFormat="false" ht="15" hidden="false" customHeight="false" outlineLevel="0" collapsed="false">
      <c r="A2369" s="30" t="s">
        <v>4140</v>
      </c>
      <c r="B2369" s="30" t="s">
        <v>2604</v>
      </c>
      <c r="C2369" s="30" t="n">
        <v>43</v>
      </c>
      <c r="D2369" s="30" t="s">
        <v>181</v>
      </c>
      <c r="E2369" s="31" t="n">
        <v>45460</v>
      </c>
      <c r="F2369" s="30" t="s">
        <v>1374</v>
      </c>
      <c r="G2369" s="31" t="n">
        <v>45469</v>
      </c>
      <c r="H2369" s="30" t="s">
        <v>168</v>
      </c>
      <c r="I2369" s="30" t="s">
        <v>366</v>
      </c>
      <c r="J2369" s="30" t="s">
        <v>191</v>
      </c>
      <c r="K2369" s="30" t="s">
        <v>202</v>
      </c>
      <c r="L2369" s="30" t="n">
        <v>11</v>
      </c>
      <c r="M2369" s="30" t="n">
        <v>74</v>
      </c>
      <c r="N2369" s="30" t="s">
        <v>186</v>
      </c>
      <c r="O2369" s="30" t="s">
        <v>128</v>
      </c>
      <c r="P2369" s="30" t="s">
        <v>187</v>
      </c>
      <c r="Q2369" s="32" t="n">
        <v>16026</v>
      </c>
      <c r="R2369" s="30" t="s">
        <v>268</v>
      </c>
      <c r="S2369" s="30" t="s">
        <v>141</v>
      </c>
      <c r="T2369" s="30" t="n">
        <v>3</v>
      </c>
    </row>
    <row r="2370" customFormat="false" ht="15" hidden="false" customHeight="false" outlineLevel="0" collapsed="false">
      <c r="A2370" s="27" t="s">
        <v>4141</v>
      </c>
      <c r="B2370" s="27" t="s">
        <v>1891</v>
      </c>
      <c r="C2370" s="27" t="n">
        <v>48</v>
      </c>
      <c r="D2370" s="27" t="s">
        <v>181</v>
      </c>
      <c r="E2370" s="28" t="n">
        <v>45396</v>
      </c>
      <c r="F2370" s="27" t="s">
        <v>1250</v>
      </c>
      <c r="G2370" s="28" t="n">
        <v>45397</v>
      </c>
      <c r="H2370" s="27" t="s">
        <v>161</v>
      </c>
      <c r="I2370" s="27" t="s">
        <v>538</v>
      </c>
      <c r="J2370" s="27" t="s">
        <v>258</v>
      </c>
      <c r="K2370" s="27" t="s">
        <v>138</v>
      </c>
      <c r="L2370" s="27" t="n">
        <v>35</v>
      </c>
      <c r="M2370" s="27" t="n">
        <v>40</v>
      </c>
      <c r="N2370" s="27" t="s">
        <v>127</v>
      </c>
      <c r="O2370" s="27" t="s">
        <v>149</v>
      </c>
      <c r="P2370" s="27" t="s">
        <v>129</v>
      </c>
      <c r="Q2370" s="29" t="n">
        <v>1224.9</v>
      </c>
      <c r="R2370" s="27" t="s">
        <v>130</v>
      </c>
      <c r="S2370" s="27" t="s">
        <v>335</v>
      </c>
      <c r="T2370" s="27" t="n">
        <v>4</v>
      </c>
    </row>
    <row r="2371" customFormat="false" ht="15" hidden="false" customHeight="false" outlineLevel="0" collapsed="false">
      <c r="A2371" s="30" t="s">
        <v>4142</v>
      </c>
      <c r="B2371" s="30" t="s">
        <v>2426</v>
      </c>
      <c r="C2371" s="30" t="n">
        <v>23</v>
      </c>
      <c r="D2371" s="30" t="s">
        <v>121</v>
      </c>
      <c r="E2371" s="31" t="n">
        <v>45398</v>
      </c>
      <c r="F2371" s="30" t="s">
        <v>356</v>
      </c>
      <c r="G2371" s="31" t="n">
        <v>45398</v>
      </c>
      <c r="H2371" s="30" t="s">
        <v>183</v>
      </c>
      <c r="I2371" s="30" t="s">
        <v>430</v>
      </c>
      <c r="J2371" s="30" t="s">
        <v>213</v>
      </c>
      <c r="K2371" s="30" t="s">
        <v>138</v>
      </c>
      <c r="L2371" s="30" t="n">
        <v>79</v>
      </c>
      <c r="M2371" s="30" t="n">
        <v>18</v>
      </c>
      <c r="N2371" s="30" t="s">
        <v>186</v>
      </c>
      <c r="O2371" s="30" t="s">
        <v>128</v>
      </c>
      <c r="P2371" s="30" t="s">
        <v>150</v>
      </c>
      <c r="Q2371" s="32" t="n">
        <v>1124.02</v>
      </c>
      <c r="R2371" s="30" t="s">
        <v>130</v>
      </c>
      <c r="S2371" s="30" t="s">
        <v>141</v>
      </c>
      <c r="T2371" s="30" t="n">
        <v>3</v>
      </c>
    </row>
    <row r="2372" customFormat="false" ht="15" hidden="false" customHeight="false" outlineLevel="0" collapsed="false">
      <c r="A2372" s="27" t="s">
        <v>4143</v>
      </c>
      <c r="B2372" s="27" t="s">
        <v>133</v>
      </c>
      <c r="C2372" s="27" t="n">
        <v>35</v>
      </c>
      <c r="D2372" s="27" t="s">
        <v>121</v>
      </c>
      <c r="E2372" s="28" t="n">
        <v>45478</v>
      </c>
      <c r="F2372" s="27" t="s">
        <v>800</v>
      </c>
      <c r="G2372" s="28" t="n">
        <v>45478</v>
      </c>
      <c r="H2372" s="27" t="s">
        <v>206</v>
      </c>
      <c r="I2372" s="27" t="s">
        <v>207</v>
      </c>
      <c r="J2372" s="27" t="s">
        <v>233</v>
      </c>
      <c r="K2372" s="27" t="s">
        <v>138</v>
      </c>
      <c r="L2372" s="27" t="n">
        <v>75</v>
      </c>
      <c r="M2372" s="27" t="n">
        <v>42</v>
      </c>
      <c r="N2372" s="27" t="s">
        <v>127</v>
      </c>
      <c r="O2372" s="27" t="s">
        <v>171</v>
      </c>
      <c r="P2372" s="27" t="s">
        <v>187</v>
      </c>
      <c r="Q2372" s="29" t="n">
        <v>1991.89</v>
      </c>
      <c r="R2372" s="27" t="s">
        <v>130</v>
      </c>
      <c r="S2372" s="27" t="s">
        <v>335</v>
      </c>
      <c r="T2372" s="27" t="n">
        <v>3</v>
      </c>
    </row>
    <row r="2373" customFormat="false" ht="15" hidden="false" customHeight="false" outlineLevel="0" collapsed="false">
      <c r="A2373" s="30" t="s">
        <v>4144</v>
      </c>
      <c r="B2373" s="30" t="s">
        <v>4145</v>
      </c>
      <c r="C2373" s="30" t="n">
        <v>57</v>
      </c>
      <c r="D2373" s="30" t="s">
        <v>397</v>
      </c>
      <c r="E2373" s="31" t="n">
        <v>45559</v>
      </c>
      <c r="F2373" s="30" t="s">
        <v>338</v>
      </c>
      <c r="G2373" s="31" t="n">
        <v>45559</v>
      </c>
      <c r="H2373" s="30" t="s">
        <v>146</v>
      </c>
      <c r="I2373" s="30" t="s">
        <v>176</v>
      </c>
      <c r="J2373" s="30" t="s">
        <v>148</v>
      </c>
      <c r="K2373" s="30" t="s">
        <v>156</v>
      </c>
      <c r="L2373" s="30" t="n">
        <v>50</v>
      </c>
      <c r="M2373" s="30" t="n">
        <v>56</v>
      </c>
      <c r="N2373" s="30" t="s">
        <v>186</v>
      </c>
      <c r="O2373" s="30" t="s">
        <v>128</v>
      </c>
      <c r="P2373" s="30" t="s">
        <v>150</v>
      </c>
      <c r="Q2373" s="32" t="n">
        <v>3270.99</v>
      </c>
      <c r="R2373" s="30" t="s">
        <v>130</v>
      </c>
      <c r="S2373" s="30" t="s">
        <v>141</v>
      </c>
      <c r="T2373" s="30" t="n">
        <v>4</v>
      </c>
    </row>
    <row r="2374" customFormat="false" ht="15" hidden="false" customHeight="false" outlineLevel="0" collapsed="false">
      <c r="A2374" s="27" t="s">
        <v>4146</v>
      </c>
      <c r="B2374" s="27" t="s">
        <v>4147</v>
      </c>
      <c r="C2374" s="27" t="n">
        <v>35</v>
      </c>
      <c r="D2374" s="27" t="s">
        <v>121</v>
      </c>
      <c r="E2374" s="28" t="n">
        <v>45350</v>
      </c>
      <c r="F2374" s="27" t="s">
        <v>405</v>
      </c>
      <c r="G2374" s="28" t="n">
        <v>45351</v>
      </c>
      <c r="H2374" s="27" t="s">
        <v>146</v>
      </c>
      <c r="I2374" s="27" t="s">
        <v>176</v>
      </c>
      <c r="J2374" s="27" t="s">
        <v>568</v>
      </c>
      <c r="K2374" s="27" t="s">
        <v>138</v>
      </c>
      <c r="L2374" s="27" t="n">
        <v>24</v>
      </c>
      <c r="M2374" s="27" t="n">
        <v>33</v>
      </c>
      <c r="N2374" s="27" t="s">
        <v>127</v>
      </c>
      <c r="O2374" s="27" t="s">
        <v>171</v>
      </c>
      <c r="P2374" s="27" t="s">
        <v>129</v>
      </c>
      <c r="Q2374" s="29" t="n">
        <v>960.8</v>
      </c>
      <c r="R2374" s="27" t="s">
        <v>130</v>
      </c>
      <c r="S2374" s="27" t="s">
        <v>141</v>
      </c>
      <c r="T2374" s="27" t="n">
        <v>1</v>
      </c>
    </row>
    <row r="2375" customFormat="false" ht="15" hidden="false" customHeight="false" outlineLevel="0" collapsed="false">
      <c r="A2375" s="30" t="s">
        <v>4148</v>
      </c>
      <c r="B2375" s="30" t="s">
        <v>1394</v>
      </c>
      <c r="C2375" s="30" t="n">
        <v>54</v>
      </c>
      <c r="D2375" s="30" t="s">
        <v>121</v>
      </c>
      <c r="E2375" s="31" t="n">
        <v>45536</v>
      </c>
      <c r="F2375" s="30" t="s">
        <v>1424</v>
      </c>
      <c r="G2375" s="31" t="n">
        <v>45537</v>
      </c>
      <c r="H2375" s="30" t="s">
        <v>183</v>
      </c>
      <c r="I2375" s="30"/>
      <c r="J2375" s="30" t="s">
        <v>185</v>
      </c>
      <c r="K2375" s="30" t="s">
        <v>138</v>
      </c>
      <c r="L2375" s="30" t="n">
        <v>41</v>
      </c>
      <c r="M2375" s="30" t="n">
        <v>16</v>
      </c>
      <c r="N2375" s="30" t="s">
        <v>127</v>
      </c>
      <c r="O2375" s="30" t="s">
        <v>171</v>
      </c>
      <c r="P2375" s="30" t="s">
        <v>129</v>
      </c>
      <c r="Q2375" s="32" t="n">
        <v>1047.16</v>
      </c>
      <c r="R2375" s="30" t="s">
        <v>130</v>
      </c>
      <c r="S2375" s="30" t="s">
        <v>164</v>
      </c>
      <c r="T2375" s="30" t="n">
        <v>3</v>
      </c>
    </row>
    <row r="2376" customFormat="false" ht="15" hidden="false" customHeight="false" outlineLevel="0" collapsed="false">
      <c r="A2376" s="27" t="s">
        <v>4149</v>
      </c>
      <c r="B2376" s="27" t="s">
        <v>3330</v>
      </c>
      <c r="C2376" s="27" t="n">
        <v>32</v>
      </c>
      <c r="D2376" s="27" t="s">
        <v>181</v>
      </c>
      <c r="E2376" s="28" t="n">
        <v>45438</v>
      </c>
      <c r="F2376" s="27" t="s">
        <v>543</v>
      </c>
      <c r="G2376" s="28" t="n">
        <v>45443</v>
      </c>
      <c r="H2376" s="27" t="s">
        <v>123</v>
      </c>
      <c r="I2376" s="27" t="s">
        <v>124</v>
      </c>
      <c r="J2376" s="27" t="s">
        <v>508</v>
      </c>
      <c r="K2376" s="27" t="s">
        <v>126</v>
      </c>
      <c r="L2376" s="27" t="n">
        <v>41</v>
      </c>
      <c r="M2376" s="27" t="n">
        <v>47</v>
      </c>
      <c r="N2376" s="27" t="s">
        <v>186</v>
      </c>
      <c r="O2376" s="27" t="s">
        <v>139</v>
      </c>
      <c r="P2376" s="27" t="s">
        <v>187</v>
      </c>
      <c r="Q2376" s="29" t="n">
        <v>6241.21</v>
      </c>
      <c r="R2376" s="27" t="s">
        <v>130</v>
      </c>
      <c r="S2376" s="27" t="s">
        <v>178</v>
      </c>
      <c r="T2376" s="27" t="n">
        <v>4</v>
      </c>
    </row>
    <row r="2377" customFormat="false" ht="15" hidden="false" customHeight="false" outlineLevel="0" collapsed="false">
      <c r="A2377" s="30" t="s">
        <v>4150</v>
      </c>
      <c r="B2377" s="30" t="s">
        <v>793</v>
      </c>
      <c r="C2377" s="30" t="n">
        <v>44</v>
      </c>
      <c r="D2377" s="30" t="s">
        <v>181</v>
      </c>
      <c r="E2377" s="31" t="n">
        <v>45655</v>
      </c>
      <c r="F2377" s="30" t="s">
        <v>893</v>
      </c>
      <c r="G2377" s="31" t="n">
        <v>45656</v>
      </c>
      <c r="H2377" s="30" t="s">
        <v>135</v>
      </c>
      <c r="I2377" s="30" t="s">
        <v>251</v>
      </c>
      <c r="J2377" s="30" t="s">
        <v>201</v>
      </c>
      <c r="K2377" s="30" t="s">
        <v>138</v>
      </c>
      <c r="L2377" s="30" t="n">
        <v>43</v>
      </c>
      <c r="M2377" s="30" t="n">
        <v>20</v>
      </c>
      <c r="N2377" s="30" t="s">
        <v>127</v>
      </c>
      <c r="O2377" s="30" t="s">
        <v>171</v>
      </c>
      <c r="P2377" s="30" t="s">
        <v>187</v>
      </c>
      <c r="Q2377" s="32" t="n">
        <v>1360.69</v>
      </c>
      <c r="R2377" s="30" t="s">
        <v>130</v>
      </c>
      <c r="S2377" s="30" t="s">
        <v>178</v>
      </c>
      <c r="T2377" s="30" t="n">
        <v>5</v>
      </c>
    </row>
    <row r="2378" customFormat="false" ht="15" hidden="false" customHeight="false" outlineLevel="0" collapsed="false">
      <c r="A2378" s="27" t="s">
        <v>4151</v>
      </c>
      <c r="B2378" s="27" t="s">
        <v>4152</v>
      </c>
      <c r="C2378" s="27" t="n">
        <v>20</v>
      </c>
      <c r="D2378" s="27" t="s">
        <v>121</v>
      </c>
      <c r="E2378" s="28" t="n">
        <v>45573</v>
      </c>
      <c r="F2378" s="27" t="s">
        <v>1583</v>
      </c>
      <c r="G2378" s="28" t="n">
        <v>45576</v>
      </c>
      <c r="H2378" s="27" t="s">
        <v>135</v>
      </c>
      <c r="I2378" s="27" t="s">
        <v>278</v>
      </c>
      <c r="J2378" s="27" t="s">
        <v>201</v>
      </c>
      <c r="K2378" s="27" t="s">
        <v>156</v>
      </c>
      <c r="L2378" s="27" t="n">
        <v>50</v>
      </c>
      <c r="M2378" s="27" t="n">
        <v>36</v>
      </c>
      <c r="N2378" s="27" t="s">
        <v>127</v>
      </c>
      <c r="O2378" s="27" t="s">
        <v>139</v>
      </c>
      <c r="P2378" s="27" t="s">
        <v>150</v>
      </c>
      <c r="Q2378" s="29" t="n">
        <v>3372.59</v>
      </c>
      <c r="R2378" s="27" t="s">
        <v>130</v>
      </c>
      <c r="S2378" s="27" t="s">
        <v>157</v>
      </c>
      <c r="T2378" s="27" t="n">
        <v>5</v>
      </c>
    </row>
    <row r="2379" customFormat="false" ht="15" hidden="false" customHeight="false" outlineLevel="0" collapsed="false">
      <c r="A2379" s="30" t="s">
        <v>4153</v>
      </c>
      <c r="B2379" s="30" t="s">
        <v>2653</v>
      </c>
      <c r="C2379" s="30" t="n">
        <v>51</v>
      </c>
      <c r="D2379" s="30" t="s">
        <v>181</v>
      </c>
      <c r="E2379" s="31" t="n">
        <v>45414</v>
      </c>
      <c r="F2379" s="30" t="s">
        <v>1374</v>
      </c>
      <c r="G2379" s="31" t="n">
        <v>45417</v>
      </c>
      <c r="H2379" s="30" t="s">
        <v>206</v>
      </c>
      <c r="I2379" s="30" t="s">
        <v>207</v>
      </c>
      <c r="J2379" s="30" t="s">
        <v>593</v>
      </c>
      <c r="K2379" s="30" t="s">
        <v>156</v>
      </c>
      <c r="L2379" s="30" t="n">
        <v>28</v>
      </c>
      <c r="M2379" s="30" t="n">
        <v>72</v>
      </c>
      <c r="N2379" s="30" t="s">
        <v>127</v>
      </c>
      <c r="O2379" s="30" t="s">
        <v>139</v>
      </c>
      <c r="P2379" s="30" t="s">
        <v>187</v>
      </c>
      <c r="Q2379" s="32" t="n">
        <v>3980.77</v>
      </c>
      <c r="R2379" s="30" t="s">
        <v>130</v>
      </c>
      <c r="S2379" s="30" t="s">
        <v>164</v>
      </c>
      <c r="T2379" s="30" t="n">
        <v>4</v>
      </c>
    </row>
    <row r="2380" customFormat="false" ht="15" hidden="false" customHeight="false" outlineLevel="0" collapsed="false">
      <c r="A2380" s="27" t="s">
        <v>4154</v>
      </c>
      <c r="B2380" s="27" t="s">
        <v>795</v>
      </c>
      <c r="C2380" s="27" t="n">
        <v>33</v>
      </c>
      <c r="D2380" s="27" t="s">
        <v>121</v>
      </c>
      <c r="E2380" s="28" t="n">
        <v>45486</v>
      </c>
      <c r="F2380" s="27" t="s">
        <v>640</v>
      </c>
      <c r="G2380" s="28" t="n">
        <v>45487</v>
      </c>
      <c r="H2380" s="27" t="s">
        <v>183</v>
      </c>
      <c r="I2380" s="27" t="s">
        <v>430</v>
      </c>
      <c r="J2380" s="27" t="s">
        <v>185</v>
      </c>
      <c r="K2380" s="27" t="s">
        <v>138</v>
      </c>
      <c r="L2380" s="27" t="n">
        <v>31</v>
      </c>
      <c r="M2380" s="27" t="n">
        <v>27</v>
      </c>
      <c r="N2380" s="27" t="s">
        <v>127</v>
      </c>
      <c r="O2380" s="27" t="s">
        <v>139</v>
      </c>
      <c r="P2380" s="27" t="s">
        <v>150</v>
      </c>
      <c r="Q2380" s="29" t="n">
        <v>1751.98</v>
      </c>
      <c r="R2380" s="27" t="s">
        <v>130</v>
      </c>
      <c r="S2380" s="27" t="s">
        <v>335</v>
      </c>
      <c r="T2380" s="27" t="n">
        <v>3</v>
      </c>
    </row>
    <row r="2381" customFormat="false" ht="15" hidden="false" customHeight="false" outlineLevel="0" collapsed="false">
      <c r="A2381" s="30" t="s">
        <v>4155</v>
      </c>
      <c r="B2381" s="30" t="s">
        <v>4156</v>
      </c>
      <c r="C2381" s="30" t="n">
        <v>52</v>
      </c>
      <c r="D2381" s="30" t="s">
        <v>121</v>
      </c>
      <c r="E2381" s="31" t="n">
        <v>45532</v>
      </c>
      <c r="F2381" s="30" t="s">
        <v>4157</v>
      </c>
      <c r="G2381" s="31" t="n">
        <v>45534</v>
      </c>
      <c r="H2381" s="30" t="s">
        <v>236</v>
      </c>
      <c r="I2381" s="30" t="s">
        <v>323</v>
      </c>
      <c r="J2381" s="30" t="s">
        <v>375</v>
      </c>
      <c r="K2381" s="30" t="s">
        <v>156</v>
      </c>
      <c r="L2381" s="30" t="n">
        <v>55</v>
      </c>
      <c r="M2381" s="30" t="n">
        <v>53</v>
      </c>
      <c r="N2381" s="30" t="s">
        <v>127</v>
      </c>
      <c r="O2381" s="30" t="s">
        <v>149</v>
      </c>
      <c r="P2381" s="30" t="s">
        <v>129</v>
      </c>
      <c r="Q2381" s="32" t="n">
        <v>4650.88</v>
      </c>
      <c r="R2381" s="30" t="s">
        <v>172</v>
      </c>
      <c r="S2381" s="30" t="s">
        <v>141</v>
      </c>
      <c r="T2381" s="30" t="n">
        <v>2</v>
      </c>
    </row>
    <row r="2382" customFormat="false" ht="15" hidden="false" customHeight="false" outlineLevel="0" collapsed="false">
      <c r="A2382" s="27" t="s">
        <v>4158</v>
      </c>
      <c r="B2382" s="27" t="s">
        <v>2270</v>
      </c>
      <c r="C2382" s="27" t="n">
        <v>63</v>
      </c>
      <c r="D2382" s="27" t="s">
        <v>181</v>
      </c>
      <c r="E2382" s="28" t="n">
        <v>45499</v>
      </c>
      <c r="F2382" s="27" t="s">
        <v>350</v>
      </c>
      <c r="G2382" s="28" t="n">
        <v>45500</v>
      </c>
      <c r="H2382" s="27" t="s">
        <v>146</v>
      </c>
      <c r="I2382" s="27" t="s">
        <v>147</v>
      </c>
      <c r="J2382" s="27" t="s">
        <v>148</v>
      </c>
      <c r="K2382" s="27" t="s">
        <v>126</v>
      </c>
      <c r="L2382" s="27" t="n">
        <v>34</v>
      </c>
      <c r="M2382" s="27" t="n">
        <v>150</v>
      </c>
      <c r="N2382" s="27" t="s">
        <v>127</v>
      </c>
      <c r="O2382" s="27" t="s">
        <v>149</v>
      </c>
      <c r="P2382" s="27" t="s">
        <v>150</v>
      </c>
      <c r="Q2382" s="29" t="n">
        <v>8566.98</v>
      </c>
      <c r="R2382" s="27" t="s">
        <v>172</v>
      </c>
      <c r="S2382" s="27" t="s">
        <v>178</v>
      </c>
      <c r="T2382" s="27" t="n">
        <v>3</v>
      </c>
    </row>
    <row r="2383" customFormat="false" ht="15" hidden="false" customHeight="false" outlineLevel="0" collapsed="false">
      <c r="A2383" s="30" t="s">
        <v>4159</v>
      </c>
      <c r="B2383" s="30" t="s">
        <v>3142</v>
      </c>
      <c r="C2383" s="30" t="n">
        <v>56</v>
      </c>
      <c r="D2383" s="30" t="s">
        <v>121</v>
      </c>
      <c r="E2383" s="31" t="n">
        <v>45352</v>
      </c>
      <c r="F2383" s="30" t="s">
        <v>350</v>
      </c>
      <c r="G2383" s="31" t="n">
        <v>45352</v>
      </c>
      <c r="H2383" s="30" t="s">
        <v>168</v>
      </c>
      <c r="I2383" s="30"/>
      <c r="J2383" s="30" t="s">
        <v>441</v>
      </c>
      <c r="K2383" s="30" t="s">
        <v>156</v>
      </c>
      <c r="L2383" s="30" t="n">
        <v>59</v>
      </c>
      <c r="M2383" s="30" t="n">
        <v>44</v>
      </c>
      <c r="N2383" s="30" t="s">
        <v>127</v>
      </c>
      <c r="O2383" s="30"/>
      <c r="P2383" s="30" t="s">
        <v>187</v>
      </c>
      <c r="Q2383" s="32" t="n">
        <v>3728.22</v>
      </c>
      <c r="R2383" s="30" t="s">
        <v>130</v>
      </c>
      <c r="S2383" s="30" t="s">
        <v>197</v>
      </c>
      <c r="T2383" s="30" t="n">
        <v>4</v>
      </c>
    </row>
    <row r="2384" customFormat="false" ht="15" hidden="false" customHeight="false" outlineLevel="0" collapsed="false">
      <c r="A2384" s="27" t="s">
        <v>4160</v>
      </c>
      <c r="B2384" s="27" t="s">
        <v>1378</v>
      </c>
      <c r="C2384" s="27" t="n">
        <v>40</v>
      </c>
      <c r="D2384" s="27" t="s">
        <v>121</v>
      </c>
      <c r="E2384" s="28" t="n">
        <v>45504</v>
      </c>
      <c r="F2384" s="27" t="s">
        <v>800</v>
      </c>
      <c r="G2384" s="28" t="n">
        <v>45505</v>
      </c>
      <c r="H2384" s="27" t="s">
        <v>168</v>
      </c>
      <c r="I2384" s="27" t="s">
        <v>196</v>
      </c>
      <c r="J2384" s="27" t="s">
        <v>371</v>
      </c>
      <c r="K2384" s="27" t="s">
        <v>138</v>
      </c>
      <c r="L2384" s="27" t="n">
        <v>38</v>
      </c>
      <c r="M2384" s="27" t="n">
        <v>23</v>
      </c>
      <c r="N2384" s="27" t="s">
        <v>186</v>
      </c>
      <c r="O2384" s="27" t="s">
        <v>171</v>
      </c>
      <c r="P2384" s="27" t="s">
        <v>187</v>
      </c>
      <c r="Q2384" s="29" t="n">
        <v>1234.63</v>
      </c>
      <c r="R2384" s="27" t="s">
        <v>130</v>
      </c>
      <c r="S2384" s="27" t="s">
        <v>131</v>
      </c>
      <c r="T2384" s="27" t="n">
        <v>3</v>
      </c>
    </row>
    <row r="2385" customFormat="false" ht="15" hidden="false" customHeight="false" outlineLevel="0" collapsed="false">
      <c r="A2385" s="30" t="s">
        <v>4161</v>
      </c>
      <c r="B2385" s="30" t="s">
        <v>647</v>
      </c>
      <c r="C2385" s="30" t="n">
        <v>30</v>
      </c>
      <c r="D2385" s="30" t="s">
        <v>181</v>
      </c>
      <c r="E2385" s="31" t="n">
        <v>45544</v>
      </c>
      <c r="F2385" s="30" t="s">
        <v>350</v>
      </c>
      <c r="G2385" s="31" t="n">
        <v>45545</v>
      </c>
      <c r="H2385" s="30" t="s">
        <v>206</v>
      </c>
      <c r="I2385" s="30" t="s">
        <v>207</v>
      </c>
      <c r="J2385" s="30" t="s">
        <v>469</v>
      </c>
      <c r="K2385" s="30" t="s">
        <v>156</v>
      </c>
      <c r="L2385" s="30" t="n">
        <v>67</v>
      </c>
      <c r="M2385" s="30" t="n">
        <v>70</v>
      </c>
      <c r="N2385" s="30" t="s">
        <v>127</v>
      </c>
      <c r="O2385" s="30" t="s">
        <v>149</v>
      </c>
      <c r="P2385" s="30" t="s">
        <v>129</v>
      </c>
      <c r="Q2385" s="32"/>
      <c r="R2385" s="30" t="s">
        <v>130</v>
      </c>
      <c r="S2385" s="30" t="s">
        <v>197</v>
      </c>
      <c r="T2385" s="30" t="n">
        <v>5</v>
      </c>
    </row>
    <row r="2386" customFormat="false" ht="15" hidden="false" customHeight="false" outlineLevel="0" collapsed="false">
      <c r="A2386" s="27" t="s">
        <v>4162</v>
      </c>
      <c r="B2386" s="27" t="s">
        <v>4163</v>
      </c>
      <c r="C2386" s="27" t="n">
        <v>18</v>
      </c>
      <c r="D2386" s="27" t="s">
        <v>181</v>
      </c>
      <c r="E2386" s="28" t="n">
        <v>45384</v>
      </c>
      <c r="F2386" s="27" t="s">
        <v>1076</v>
      </c>
      <c r="G2386" s="28" t="n">
        <v>45384</v>
      </c>
      <c r="H2386" s="27" t="s">
        <v>242</v>
      </c>
      <c r="I2386" s="27" t="s">
        <v>466</v>
      </c>
      <c r="J2386" s="27" t="s">
        <v>244</v>
      </c>
      <c r="K2386" s="27" t="s">
        <v>138</v>
      </c>
      <c r="L2386" s="27" t="n">
        <v>43</v>
      </c>
      <c r="M2386" s="27" t="n">
        <v>28</v>
      </c>
      <c r="N2386" s="27" t="s">
        <v>127</v>
      </c>
      <c r="O2386" s="27" t="s">
        <v>171</v>
      </c>
      <c r="P2386" s="27" t="s">
        <v>187</v>
      </c>
      <c r="Q2386" s="29" t="n">
        <v>1447.67</v>
      </c>
      <c r="R2386" s="27" t="s">
        <v>130</v>
      </c>
      <c r="S2386" s="27" t="s">
        <v>197</v>
      </c>
      <c r="T2386" s="27" t="n">
        <v>4</v>
      </c>
    </row>
    <row r="2387" customFormat="false" ht="15" hidden="false" customHeight="false" outlineLevel="0" collapsed="false">
      <c r="A2387" s="30" t="s">
        <v>4164</v>
      </c>
      <c r="B2387" s="30" t="s">
        <v>1523</v>
      </c>
      <c r="C2387" s="30" t="n">
        <v>75</v>
      </c>
      <c r="D2387" s="30" t="s">
        <v>181</v>
      </c>
      <c r="E2387" s="31" t="n">
        <v>45427</v>
      </c>
      <c r="F2387" s="30" t="s">
        <v>257</v>
      </c>
      <c r="G2387" s="31" t="n">
        <v>45430</v>
      </c>
      <c r="H2387" s="30" t="s">
        <v>217</v>
      </c>
      <c r="I2387" s="30"/>
      <c r="J2387" s="30" t="s">
        <v>294</v>
      </c>
      <c r="K2387" s="30" t="s">
        <v>156</v>
      </c>
      <c r="L2387" s="30" t="n">
        <v>46</v>
      </c>
      <c r="M2387" s="30" t="n">
        <v>85</v>
      </c>
      <c r="N2387" s="30" t="s">
        <v>186</v>
      </c>
      <c r="O2387" s="30" t="s">
        <v>128</v>
      </c>
      <c r="P2387" s="30" t="s">
        <v>187</v>
      </c>
      <c r="Q2387" s="32" t="n">
        <v>4409.53</v>
      </c>
      <c r="R2387" s="30" t="s">
        <v>462</v>
      </c>
      <c r="S2387" s="30" t="s">
        <v>178</v>
      </c>
      <c r="T2387" s="30" t="n">
        <v>2</v>
      </c>
    </row>
    <row r="2388" customFormat="false" ht="15" hidden="false" customHeight="false" outlineLevel="0" collapsed="false">
      <c r="A2388" s="27" t="s">
        <v>4165</v>
      </c>
      <c r="B2388" s="27" t="s">
        <v>4166</v>
      </c>
      <c r="C2388" s="27" t="n">
        <v>54</v>
      </c>
      <c r="D2388" s="27" t="s">
        <v>181</v>
      </c>
      <c r="E2388" s="28" t="n">
        <v>45645</v>
      </c>
      <c r="F2388" s="27" t="s">
        <v>682</v>
      </c>
      <c r="G2388" s="28" t="n">
        <v>45648</v>
      </c>
      <c r="H2388" s="27" t="s">
        <v>161</v>
      </c>
      <c r="I2388" s="27" t="s">
        <v>162</v>
      </c>
      <c r="J2388" s="27" t="s">
        <v>648</v>
      </c>
      <c r="K2388" s="27" t="s">
        <v>156</v>
      </c>
      <c r="L2388" s="27" t="n">
        <v>45</v>
      </c>
      <c r="M2388" s="27" t="n">
        <v>58</v>
      </c>
      <c r="N2388" s="27" t="s">
        <v>127</v>
      </c>
      <c r="O2388" s="27" t="s">
        <v>171</v>
      </c>
      <c r="P2388" s="27" t="s">
        <v>140</v>
      </c>
      <c r="Q2388" s="29" t="n">
        <v>4478.66</v>
      </c>
      <c r="R2388" s="27" t="s">
        <v>130</v>
      </c>
      <c r="S2388" s="27" t="s">
        <v>151</v>
      </c>
      <c r="T2388" s="27" t="n">
        <v>3</v>
      </c>
    </row>
    <row r="2389" customFormat="false" ht="15" hidden="false" customHeight="false" outlineLevel="0" collapsed="false">
      <c r="A2389" s="30" t="s">
        <v>4167</v>
      </c>
      <c r="B2389" s="30" t="s">
        <v>955</v>
      </c>
      <c r="C2389" s="30" t="n">
        <v>11</v>
      </c>
      <c r="D2389" s="30" t="s">
        <v>121</v>
      </c>
      <c r="E2389" s="31" t="n">
        <v>45644</v>
      </c>
      <c r="F2389" s="30" t="s">
        <v>1044</v>
      </c>
      <c r="G2389" s="31" t="n">
        <v>45644</v>
      </c>
      <c r="H2389" s="30" t="s">
        <v>146</v>
      </c>
      <c r="I2389" s="30" t="s">
        <v>176</v>
      </c>
      <c r="J2389" s="30" t="s">
        <v>148</v>
      </c>
      <c r="K2389" s="30" t="s">
        <v>138</v>
      </c>
      <c r="L2389" s="30" t="n">
        <v>82</v>
      </c>
      <c r="M2389" s="30" t="n">
        <v>24</v>
      </c>
      <c r="N2389" s="30" t="s">
        <v>127</v>
      </c>
      <c r="O2389" s="30" t="s">
        <v>171</v>
      </c>
      <c r="P2389" s="30" t="s">
        <v>140</v>
      </c>
      <c r="Q2389" s="32" t="n">
        <v>1856.53</v>
      </c>
      <c r="R2389" s="30" t="s">
        <v>130</v>
      </c>
      <c r="S2389" s="30" t="s">
        <v>197</v>
      </c>
      <c r="T2389" s="30" t="n">
        <v>4</v>
      </c>
    </row>
    <row r="2390" customFormat="false" ht="15" hidden="false" customHeight="false" outlineLevel="0" collapsed="false">
      <c r="A2390" s="27" t="s">
        <v>4168</v>
      </c>
      <c r="B2390" s="27" t="s">
        <v>1483</v>
      </c>
      <c r="C2390" s="27" t="n">
        <v>49</v>
      </c>
      <c r="D2390" s="27" t="s">
        <v>121</v>
      </c>
      <c r="E2390" s="28" t="n">
        <v>45438</v>
      </c>
      <c r="F2390" s="27" t="s">
        <v>2607</v>
      </c>
      <c r="G2390" s="28" t="n">
        <v>45438</v>
      </c>
      <c r="H2390" s="27" t="s">
        <v>161</v>
      </c>
      <c r="I2390" s="27" t="s">
        <v>538</v>
      </c>
      <c r="J2390" s="27" t="s">
        <v>163</v>
      </c>
      <c r="K2390" s="27" t="s">
        <v>156</v>
      </c>
      <c r="L2390" s="27" t="n">
        <v>63</v>
      </c>
      <c r="M2390" s="27" t="n">
        <v>59</v>
      </c>
      <c r="N2390" s="27" t="s">
        <v>127</v>
      </c>
      <c r="O2390" s="27" t="s">
        <v>171</v>
      </c>
      <c r="P2390" s="27" t="s">
        <v>187</v>
      </c>
      <c r="Q2390" s="29" t="n">
        <v>3651.71</v>
      </c>
      <c r="R2390" s="27" t="s">
        <v>130</v>
      </c>
      <c r="S2390" s="27" t="s">
        <v>141</v>
      </c>
      <c r="T2390" s="27" t="n">
        <v>3</v>
      </c>
    </row>
    <row r="2391" customFormat="false" ht="15" hidden="false" customHeight="false" outlineLevel="0" collapsed="false">
      <c r="A2391" s="30" t="s">
        <v>4169</v>
      </c>
      <c r="B2391" s="30" t="s">
        <v>4170</v>
      </c>
      <c r="C2391" s="30" t="n">
        <v>47</v>
      </c>
      <c r="D2391" s="30" t="s">
        <v>181</v>
      </c>
      <c r="E2391" s="31" t="n">
        <v>45493</v>
      </c>
      <c r="F2391" s="30" t="s">
        <v>669</v>
      </c>
      <c r="G2391" s="31" t="n">
        <v>45500</v>
      </c>
      <c r="H2391" s="30" t="s">
        <v>217</v>
      </c>
      <c r="I2391" s="30" t="s">
        <v>344</v>
      </c>
      <c r="J2391" s="30" t="s">
        <v>283</v>
      </c>
      <c r="K2391" s="30" t="s">
        <v>202</v>
      </c>
      <c r="L2391" s="30" t="n">
        <v>2</v>
      </c>
      <c r="M2391" s="30" t="n">
        <v>115</v>
      </c>
      <c r="N2391" s="30" t="s">
        <v>186</v>
      </c>
      <c r="O2391" s="30" t="s">
        <v>139</v>
      </c>
      <c r="P2391" s="30" t="s">
        <v>140</v>
      </c>
      <c r="Q2391" s="32" t="n">
        <v>17149.41</v>
      </c>
      <c r="R2391" s="30" t="s">
        <v>172</v>
      </c>
      <c r="S2391" s="30" t="s">
        <v>141</v>
      </c>
      <c r="T2391" s="30" t="n">
        <v>4</v>
      </c>
    </row>
    <row r="2392" customFormat="false" ht="15" hidden="false" customHeight="false" outlineLevel="0" collapsed="false">
      <c r="A2392" s="27" t="s">
        <v>4171</v>
      </c>
      <c r="B2392" s="27" t="s">
        <v>2491</v>
      </c>
      <c r="C2392" s="27" t="n">
        <v>62</v>
      </c>
      <c r="D2392" s="27" t="s">
        <v>181</v>
      </c>
      <c r="E2392" s="28" t="n">
        <v>45433</v>
      </c>
      <c r="F2392" s="27" t="s">
        <v>503</v>
      </c>
      <c r="G2392" s="28" t="n">
        <v>45433</v>
      </c>
      <c r="H2392" s="27" t="s">
        <v>135</v>
      </c>
      <c r="I2392" s="27" t="s">
        <v>278</v>
      </c>
      <c r="J2392" s="27" t="s">
        <v>252</v>
      </c>
      <c r="K2392" s="27" t="s">
        <v>138</v>
      </c>
      <c r="L2392" s="27" t="n">
        <v>46</v>
      </c>
      <c r="M2392" s="27" t="n">
        <v>20</v>
      </c>
      <c r="N2392" s="27" t="s">
        <v>127</v>
      </c>
      <c r="O2392" s="27" t="s">
        <v>128</v>
      </c>
      <c r="P2392" s="27" t="s">
        <v>150</v>
      </c>
      <c r="Q2392" s="29" t="n">
        <v>2384.52</v>
      </c>
      <c r="R2392" s="27" t="s">
        <v>130</v>
      </c>
      <c r="S2392" s="27" t="s">
        <v>627</v>
      </c>
      <c r="T2392" s="27" t="n">
        <v>4</v>
      </c>
    </row>
    <row r="2393" customFormat="false" ht="15" hidden="false" customHeight="false" outlineLevel="0" collapsed="false">
      <c r="A2393" s="30" t="s">
        <v>4172</v>
      </c>
      <c r="B2393" s="30" t="s">
        <v>4173</v>
      </c>
      <c r="C2393" s="30" t="n">
        <v>39</v>
      </c>
      <c r="D2393" s="30" t="s">
        <v>181</v>
      </c>
      <c r="E2393" s="31" t="n">
        <v>45446</v>
      </c>
      <c r="F2393" s="30" t="s">
        <v>1020</v>
      </c>
      <c r="G2393" s="31" t="n">
        <v>45448</v>
      </c>
      <c r="H2393" s="30" t="s">
        <v>168</v>
      </c>
      <c r="I2393" s="30"/>
      <c r="J2393" s="30" t="s">
        <v>371</v>
      </c>
      <c r="K2393" s="30" t="s">
        <v>126</v>
      </c>
      <c r="L2393" s="30" t="n">
        <v>34</v>
      </c>
      <c r="M2393" s="30" t="n">
        <v>96</v>
      </c>
      <c r="N2393" s="30" t="s">
        <v>186</v>
      </c>
      <c r="O2393" s="30" t="s">
        <v>171</v>
      </c>
      <c r="P2393" s="30" t="s">
        <v>150</v>
      </c>
      <c r="Q2393" s="32" t="n">
        <v>7965.29</v>
      </c>
      <c r="R2393" s="30" t="s">
        <v>130</v>
      </c>
      <c r="S2393" s="30" t="s">
        <v>627</v>
      </c>
      <c r="T2393" s="30" t="n">
        <v>4</v>
      </c>
    </row>
    <row r="2394" customFormat="false" ht="15" hidden="false" customHeight="false" outlineLevel="0" collapsed="false">
      <c r="A2394" s="27" t="s">
        <v>4174</v>
      </c>
      <c r="B2394" s="27" t="s">
        <v>1419</v>
      </c>
      <c r="C2394" s="27" t="n">
        <v>62</v>
      </c>
      <c r="D2394" s="27" t="s">
        <v>181</v>
      </c>
      <c r="E2394" s="28" t="n">
        <v>45421</v>
      </c>
      <c r="F2394" s="27" t="s">
        <v>805</v>
      </c>
      <c r="G2394" s="28" t="n">
        <v>45424</v>
      </c>
      <c r="H2394" s="27" t="s">
        <v>135</v>
      </c>
      <c r="I2394" s="27" t="s">
        <v>251</v>
      </c>
      <c r="J2394" s="27" t="s">
        <v>618</v>
      </c>
      <c r="K2394" s="27" t="s">
        <v>202</v>
      </c>
      <c r="L2394" s="27" t="n">
        <v>4</v>
      </c>
      <c r="M2394" s="27" t="n">
        <v>240</v>
      </c>
      <c r="N2394" s="27" t="s">
        <v>186</v>
      </c>
      <c r="O2394" s="27" t="s">
        <v>139</v>
      </c>
      <c r="P2394" s="27" t="s">
        <v>150</v>
      </c>
      <c r="Q2394" s="29" t="n">
        <v>18582.54</v>
      </c>
      <c r="R2394" s="27" t="s">
        <v>130</v>
      </c>
      <c r="S2394" s="27" t="s">
        <v>335</v>
      </c>
      <c r="T2394" s="27" t="n">
        <v>5</v>
      </c>
    </row>
    <row r="2395" customFormat="false" ht="15" hidden="false" customHeight="false" outlineLevel="0" collapsed="false">
      <c r="A2395" s="30" t="s">
        <v>4175</v>
      </c>
      <c r="B2395" s="30" t="s">
        <v>3467</v>
      </c>
      <c r="C2395" s="30" t="n">
        <v>53</v>
      </c>
      <c r="D2395" s="30" t="s">
        <v>121</v>
      </c>
      <c r="E2395" s="31" t="n">
        <v>45626</v>
      </c>
      <c r="F2395" s="30" t="s">
        <v>730</v>
      </c>
      <c r="G2395" s="31" t="n">
        <v>45631</v>
      </c>
      <c r="H2395" s="30" t="s">
        <v>183</v>
      </c>
      <c r="I2395" s="30" t="s">
        <v>212</v>
      </c>
      <c r="J2395" s="30" t="s">
        <v>213</v>
      </c>
      <c r="K2395" s="30" t="s">
        <v>126</v>
      </c>
      <c r="L2395" s="30" t="n">
        <v>28</v>
      </c>
      <c r="M2395" s="30" t="n">
        <v>122</v>
      </c>
      <c r="N2395" s="30" t="s">
        <v>127</v>
      </c>
      <c r="O2395" s="30" t="s">
        <v>149</v>
      </c>
      <c r="P2395" s="30" t="s">
        <v>129</v>
      </c>
      <c r="Q2395" s="32" t="n">
        <v>8622.61</v>
      </c>
      <c r="R2395" s="30" t="s">
        <v>130</v>
      </c>
      <c r="S2395" s="30" t="s">
        <v>178</v>
      </c>
      <c r="T2395" s="30" t="n">
        <v>5</v>
      </c>
    </row>
    <row r="2396" customFormat="false" ht="15" hidden="false" customHeight="false" outlineLevel="0" collapsed="false">
      <c r="A2396" s="27" t="s">
        <v>4176</v>
      </c>
      <c r="B2396" s="27" t="s">
        <v>4177</v>
      </c>
      <c r="C2396" s="27" t="n">
        <v>13</v>
      </c>
      <c r="D2396" s="27" t="s">
        <v>121</v>
      </c>
      <c r="E2396" s="28" t="n">
        <v>45465</v>
      </c>
      <c r="F2396" s="27" t="s">
        <v>927</v>
      </c>
      <c r="G2396" s="28" t="n">
        <v>45466</v>
      </c>
      <c r="H2396" s="27" t="s">
        <v>161</v>
      </c>
      <c r="I2396" s="27" t="s">
        <v>538</v>
      </c>
      <c r="J2396" s="27" t="s">
        <v>426</v>
      </c>
      <c r="K2396" s="27" t="s">
        <v>138</v>
      </c>
      <c r="L2396" s="27" t="n">
        <v>78</v>
      </c>
      <c r="M2396" s="27" t="n">
        <v>28</v>
      </c>
      <c r="N2396" s="27" t="s">
        <v>127</v>
      </c>
      <c r="O2396" s="27" t="s">
        <v>171</v>
      </c>
      <c r="P2396" s="27" t="s">
        <v>140</v>
      </c>
      <c r="Q2396" s="29" t="n">
        <v>1565.37</v>
      </c>
      <c r="R2396" s="27" t="s">
        <v>130</v>
      </c>
      <c r="S2396" s="27" t="s">
        <v>157</v>
      </c>
      <c r="T2396" s="27" t="n">
        <v>3</v>
      </c>
    </row>
    <row r="2397" customFormat="false" ht="15" hidden="false" customHeight="false" outlineLevel="0" collapsed="false">
      <c r="A2397" s="30" t="s">
        <v>4178</v>
      </c>
      <c r="B2397" s="30" t="s">
        <v>857</v>
      </c>
      <c r="C2397" s="30" t="n">
        <v>68</v>
      </c>
      <c r="D2397" s="30" t="s">
        <v>121</v>
      </c>
      <c r="E2397" s="31" t="n">
        <v>45350</v>
      </c>
      <c r="F2397" s="30" t="s">
        <v>1462</v>
      </c>
      <c r="G2397" s="31" t="n">
        <v>45352</v>
      </c>
      <c r="H2397" s="30" t="s">
        <v>161</v>
      </c>
      <c r="I2397" s="30" t="s">
        <v>162</v>
      </c>
      <c r="J2397" s="30" t="s">
        <v>648</v>
      </c>
      <c r="K2397" s="30" t="s">
        <v>126</v>
      </c>
      <c r="L2397" s="30" t="n">
        <v>8</v>
      </c>
      <c r="M2397" s="30" t="n">
        <v>81</v>
      </c>
      <c r="N2397" s="30" t="s">
        <v>127</v>
      </c>
      <c r="O2397" s="30" t="s">
        <v>128</v>
      </c>
      <c r="P2397" s="30" t="s">
        <v>187</v>
      </c>
      <c r="Q2397" s="32" t="n">
        <v>7176.82</v>
      </c>
      <c r="R2397" s="30" t="s">
        <v>172</v>
      </c>
      <c r="S2397" s="30" t="s">
        <v>197</v>
      </c>
      <c r="T2397" s="30" t="n">
        <v>4</v>
      </c>
    </row>
    <row r="2398" customFormat="false" ht="15" hidden="false" customHeight="false" outlineLevel="0" collapsed="false">
      <c r="A2398" s="27" t="s">
        <v>4179</v>
      </c>
      <c r="B2398" s="27" t="s">
        <v>4180</v>
      </c>
      <c r="C2398" s="27" t="n">
        <v>35</v>
      </c>
      <c r="D2398" s="27" t="s">
        <v>181</v>
      </c>
      <c r="E2398" s="28" t="n">
        <v>45516</v>
      </c>
      <c r="F2398" s="27" t="s">
        <v>2058</v>
      </c>
      <c r="G2398" s="28" t="n">
        <v>45517</v>
      </c>
      <c r="H2398" s="27" t="s">
        <v>168</v>
      </c>
      <c r="I2398" s="27" t="s">
        <v>169</v>
      </c>
      <c r="J2398" s="27" t="s">
        <v>170</v>
      </c>
      <c r="K2398" s="27" t="s">
        <v>138</v>
      </c>
      <c r="L2398" s="27" t="n">
        <v>59</v>
      </c>
      <c r="M2398" s="27" t="n">
        <v>35</v>
      </c>
      <c r="N2398" s="27" t="s">
        <v>127</v>
      </c>
      <c r="O2398" s="27" t="s">
        <v>149</v>
      </c>
      <c r="P2398" s="27" t="s">
        <v>129</v>
      </c>
      <c r="Q2398" s="29" t="n">
        <v>2366.16</v>
      </c>
      <c r="R2398" s="27" t="s">
        <v>130</v>
      </c>
      <c r="S2398" s="27" t="s">
        <v>164</v>
      </c>
      <c r="T2398" s="27" t="n">
        <v>4</v>
      </c>
    </row>
    <row r="2399" customFormat="false" ht="15" hidden="false" customHeight="false" outlineLevel="0" collapsed="false">
      <c r="A2399" s="30" t="s">
        <v>4181</v>
      </c>
      <c r="B2399" s="30" t="s">
        <v>3308</v>
      </c>
      <c r="C2399" s="30" t="n">
        <v>73</v>
      </c>
      <c r="D2399" s="30" t="s">
        <v>121</v>
      </c>
      <c r="E2399" s="31" t="n">
        <v>45613</v>
      </c>
      <c r="F2399" s="30" t="s">
        <v>461</v>
      </c>
      <c r="G2399" s="31" t="n">
        <v>45614</v>
      </c>
      <c r="H2399" s="30" t="s">
        <v>161</v>
      </c>
      <c r="I2399" s="30" t="s">
        <v>538</v>
      </c>
      <c r="J2399" s="30" t="s">
        <v>163</v>
      </c>
      <c r="K2399" s="30" t="s">
        <v>156</v>
      </c>
      <c r="L2399" s="30" t="n">
        <v>65</v>
      </c>
      <c r="M2399" s="30" t="n">
        <v>89</v>
      </c>
      <c r="N2399" s="30" t="s">
        <v>127</v>
      </c>
      <c r="O2399" s="30" t="s">
        <v>139</v>
      </c>
      <c r="P2399" s="30" t="s">
        <v>129</v>
      </c>
      <c r="Q2399" s="32" t="n">
        <v>4548.9</v>
      </c>
      <c r="R2399" s="30" t="s">
        <v>130</v>
      </c>
      <c r="S2399" s="30" t="s">
        <v>151</v>
      </c>
      <c r="T2399" s="30" t="n">
        <v>5</v>
      </c>
    </row>
    <row r="2400" customFormat="false" ht="15" hidden="false" customHeight="false" outlineLevel="0" collapsed="false">
      <c r="A2400" s="27" t="s">
        <v>4182</v>
      </c>
      <c r="B2400" s="27" t="s">
        <v>4183</v>
      </c>
      <c r="C2400" s="27" t="n">
        <v>39</v>
      </c>
      <c r="D2400" s="27" t="s">
        <v>181</v>
      </c>
      <c r="E2400" s="28" t="n">
        <v>45561</v>
      </c>
      <c r="F2400" s="27" t="s">
        <v>452</v>
      </c>
      <c r="G2400" s="28" t="n">
        <v>45562</v>
      </c>
      <c r="H2400" s="27" t="s">
        <v>123</v>
      </c>
      <c r="I2400" s="27" t="s">
        <v>304</v>
      </c>
      <c r="J2400" s="27" t="s">
        <v>305</v>
      </c>
      <c r="K2400" s="27" t="s">
        <v>126</v>
      </c>
      <c r="L2400" s="27" t="n">
        <v>13</v>
      </c>
      <c r="M2400" s="27" t="n">
        <v>65</v>
      </c>
      <c r="N2400" s="27" t="s">
        <v>186</v>
      </c>
      <c r="O2400" s="27" t="s">
        <v>149</v>
      </c>
      <c r="P2400" s="27" t="s">
        <v>129</v>
      </c>
      <c r="Q2400" s="29" t="n">
        <v>7381.17</v>
      </c>
      <c r="R2400" s="27" t="s">
        <v>130</v>
      </c>
      <c r="S2400" s="27" t="s">
        <v>151</v>
      </c>
      <c r="T2400" s="27" t="n">
        <v>3</v>
      </c>
    </row>
    <row r="2401" customFormat="false" ht="15" hidden="false" customHeight="false" outlineLevel="0" collapsed="false">
      <c r="A2401" s="30" t="s">
        <v>4184</v>
      </c>
      <c r="B2401" s="30" t="s">
        <v>1200</v>
      </c>
      <c r="C2401" s="30" t="n">
        <v>22</v>
      </c>
      <c r="D2401" s="30" t="s">
        <v>181</v>
      </c>
      <c r="E2401" s="31" t="n">
        <v>45374</v>
      </c>
      <c r="F2401" s="30" t="s">
        <v>438</v>
      </c>
      <c r="G2401" s="31" t="n">
        <v>45375</v>
      </c>
      <c r="H2401" s="30" t="s">
        <v>146</v>
      </c>
      <c r="I2401" s="30" t="s">
        <v>147</v>
      </c>
      <c r="J2401" s="30" t="s">
        <v>568</v>
      </c>
      <c r="K2401" s="30" t="s">
        <v>138</v>
      </c>
      <c r="L2401" s="30" t="n">
        <v>60</v>
      </c>
      <c r="M2401" s="30" t="n">
        <v>39</v>
      </c>
      <c r="N2401" s="30" t="s">
        <v>127</v>
      </c>
      <c r="O2401" s="30" t="s">
        <v>139</v>
      </c>
      <c r="P2401" s="30" t="s">
        <v>150</v>
      </c>
      <c r="Q2401" s="32" t="n">
        <v>1176.22</v>
      </c>
      <c r="R2401" s="30" t="s">
        <v>130</v>
      </c>
      <c r="S2401" s="30" t="s">
        <v>151</v>
      </c>
      <c r="T2401" s="30" t="n">
        <v>3</v>
      </c>
    </row>
    <row r="2402" customFormat="false" ht="15" hidden="false" customHeight="false" outlineLevel="0" collapsed="false">
      <c r="A2402" s="27" t="s">
        <v>4185</v>
      </c>
      <c r="B2402" s="27" t="s">
        <v>2655</v>
      </c>
      <c r="C2402" s="27" t="n">
        <v>65</v>
      </c>
      <c r="D2402" s="27" t="s">
        <v>181</v>
      </c>
      <c r="E2402" s="28" t="n">
        <v>45380</v>
      </c>
      <c r="F2402" s="27" t="s">
        <v>461</v>
      </c>
      <c r="G2402" s="28" t="n">
        <v>45382</v>
      </c>
      <c r="H2402" s="27" t="s">
        <v>217</v>
      </c>
      <c r="I2402" s="27" t="s">
        <v>282</v>
      </c>
      <c r="J2402" s="27" t="s">
        <v>483</v>
      </c>
      <c r="K2402" s="27" t="s">
        <v>126</v>
      </c>
      <c r="L2402" s="27" t="n">
        <v>19</v>
      </c>
      <c r="M2402" s="27" t="n">
        <v>128</v>
      </c>
      <c r="N2402" s="27" t="s">
        <v>186</v>
      </c>
      <c r="O2402" s="27" t="s">
        <v>171</v>
      </c>
      <c r="P2402" s="27" t="s">
        <v>140</v>
      </c>
      <c r="Q2402" s="29" t="n">
        <v>8328.06</v>
      </c>
      <c r="R2402" s="27" t="s">
        <v>130</v>
      </c>
      <c r="S2402" s="27" t="s">
        <v>223</v>
      </c>
      <c r="T2402" s="27" t="n">
        <v>5</v>
      </c>
    </row>
    <row r="2403" customFormat="false" ht="15" hidden="false" customHeight="false" outlineLevel="0" collapsed="false">
      <c r="A2403" s="30" t="s">
        <v>4186</v>
      </c>
      <c r="B2403" s="30" t="s">
        <v>4077</v>
      </c>
      <c r="C2403" s="30" t="n">
        <v>47</v>
      </c>
      <c r="D2403" s="30" t="s">
        <v>181</v>
      </c>
      <c r="E2403" s="31" t="n">
        <v>45334</v>
      </c>
      <c r="F2403" s="30" t="s">
        <v>1044</v>
      </c>
      <c r="G2403" s="31" t="n">
        <v>45335</v>
      </c>
      <c r="H2403" s="30" t="s">
        <v>146</v>
      </c>
      <c r="I2403" s="30" t="s">
        <v>147</v>
      </c>
      <c r="J2403" s="30" t="s">
        <v>148</v>
      </c>
      <c r="K2403" s="30" t="s">
        <v>156</v>
      </c>
      <c r="L2403" s="30" t="n">
        <v>43</v>
      </c>
      <c r="M2403" s="30" t="n">
        <v>61</v>
      </c>
      <c r="N2403" s="30" t="s">
        <v>127</v>
      </c>
      <c r="O2403" s="30" t="s">
        <v>139</v>
      </c>
      <c r="P2403" s="30" t="s">
        <v>150</v>
      </c>
      <c r="Q2403" s="32" t="n">
        <v>4381.96</v>
      </c>
      <c r="R2403" s="30" t="s">
        <v>130</v>
      </c>
      <c r="S2403" s="30" t="s">
        <v>335</v>
      </c>
      <c r="T2403" s="30" t="n">
        <v>5</v>
      </c>
    </row>
    <row r="2404" customFormat="false" ht="15" hidden="false" customHeight="false" outlineLevel="0" collapsed="false">
      <c r="A2404" s="27" t="s">
        <v>4187</v>
      </c>
      <c r="B2404" s="27" t="s">
        <v>340</v>
      </c>
      <c r="C2404" s="27" t="n">
        <v>49</v>
      </c>
      <c r="D2404" s="27" t="s">
        <v>121</v>
      </c>
      <c r="E2404" s="28" t="n">
        <v>45435</v>
      </c>
      <c r="F2404" s="27" t="s">
        <v>743</v>
      </c>
      <c r="G2404" s="28" t="n">
        <v>45435</v>
      </c>
      <c r="H2404" s="27" t="s">
        <v>206</v>
      </c>
      <c r="I2404" s="27" t="s">
        <v>300</v>
      </c>
      <c r="J2404" s="27" t="s">
        <v>208</v>
      </c>
      <c r="K2404" s="27" t="s">
        <v>156</v>
      </c>
      <c r="L2404" s="27" t="n">
        <v>38</v>
      </c>
      <c r="M2404" s="27" t="n">
        <v>63</v>
      </c>
      <c r="N2404" s="27" t="s">
        <v>186</v>
      </c>
      <c r="O2404" s="27" t="s">
        <v>149</v>
      </c>
      <c r="P2404" s="27" t="s">
        <v>140</v>
      </c>
      <c r="Q2404" s="29" t="n">
        <v>4730.65</v>
      </c>
      <c r="R2404" s="27" t="s">
        <v>130</v>
      </c>
      <c r="S2404" s="27" t="s">
        <v>164</v>
      </c>
      <c r="T2404" s="27" t="n">
        <v>3</v>
      </c>
    </row>
    <row r="2405" customFormat="false" ht="15" hidden="false" customHeight="false" outlineLevel="0" collapsed="false">
      <c r="A2405" s="30" t="s">
        <v>4188</v>
      </c>
      <c r="B2405" s="30" t="s">
        <v>1565</v>
      </c>
      <c r="C2405" s="30" t="n">
        <v>47</v>
      </c>
      <c r="D2405" s="30" t="s">
        <v>121</v>
      </c>
      <c r="E2405" s="31" t="n">
        <v>45446</v>
      </c>
      <c r="F2405" s="30" t="s">
        <v>907</v>
      </c>
      <c r="G2405" s="31" t="n">
        <v>45448</v>
      </c>
      <c r="H2405" s="30" t="s">
        <v>135</v>
      </c>
      <c r="I2405" s="30" t="s">
        <v>136</v>
      </c>
      <c r="J2405" s="30" t="s">
        <v>262</v>
      </c>
      <c r="K2405" s="30" t="s">
        <v>126</v>
      </c>
      <c r="L2405" s="30" t="n">
        <v>23</v>
      </c>
      <c r="M2405" s="30" t="n">
        <v>108</v>
      </c>
      <c r="N2405" s="30" t="s">
        <v>186</v>
      </c>
      <c r="O2405" s="30" t="s">
        <v>149</v>
      </c>
      <c r="P2405" s="30" t="s">
        <v>187</v>
      </c>
      <c r="Q2405" s="32" t="n">
        <v>7693.75</v>
      </c>
      <c r="R2405" s="30" t="s">
        <v>130</v>
      </c>
      <c r="S2405" s="30" t="s">
        <v>335</v>
      </c>
      <c r="T2405" s="30" t="n">
        <v>3</v>
      </c>
    </row>
    <row r="2406" customFormat="false" ht="15" hidden="false" customHeight="false" outlineLevel="0" collapsed="false">
      <c r="A2406" s="27" t="s">
        <v>4189</v>
      </c>
      <c r="B2406" s="27" t="s">
        <v>2816</v>
      </c>
      <c r="C2406" s="27" t="n">
        <v>34</v>
      </c>
      <c r="D2406" s="27" t="s">
        <v>121</v>
      </c>
      <c r="E2406" s="28" t="n">
        <v>45575</v>
      </c>
      <c r="F2406" s="27" t="s">
        <v>490</v>
      </c>
      <c r="G2406" s="28" t="n">
        <v>45577</v>
      </c>
      <c r="H2406" s="27" t="s">
        <v>146</v>
      </c>
      <c r="I2406" s="27" t="s">
        <v>176</v>
      </c>
      <c r="J2406" s="27" t="s">
        <v>222</v>
      </c>
      <c r="K2406" s="27" t="s">
        <v>126</v>
      </c>
      <c r="L2406" s="27" t="n">
        <v>10</v>
      </c>
      <c r="M2406" s="27" t="n">
        <v>74</v>
      </c>
      <c r="N2406" s="27" t="s">
        <v>186</v>
      </c>
      <c r="O2406" s="27" t="s">
        <v>128</v>
      </c>
      <c r="P2406" s="27" t="s">
        <v>140</v>
      </c>
      <c r="Q2406" s="29" t="n">
        <v>8377.8</v>
      </c>
      <c r="R2406" s="27" t="s">
        <v>268</v>
      </c>
      <c r="S2406" s="27" t="s">
        <v>520</v>
      </c>
      <c r="T2406" s="27" t="n">
        <v>3</v>
      </c>
    </row>
    <row r="2407" customFormat="false" ht="15" hidden="false" customHeight="false" outlineLevel="0" collapsed="false">
      <c r="A2407" s="30" t="s">
        <v>4190</v>
      </c>
      <c r="B2407" s="30" t="s">
        <v>2952</v>
      </c>
      <c r="C2407" s="30" t="n">
        <v>2</v>
      </c>
      <c r="D2407" s="30" t="s">
        <v>181</v>
      </c>
      <c r="E2407" s="31" t="n">
        <v>45615</v>
      </c>
      <c r="F2407" s="30" t="s">
        <v>549</v>
      </c>
      <c r="G2407" s="31" t="n">
        <v>45615</v>
      </c>
      <c r="H2407" s="30" t="s">
        <v>161</v>
      </c>
      <c r="I2407" s="30" t="s">
        <v>320</v>
      </c>
      <c r="J2407" s="30" t="s">
        <v>163</v>
      </c>
      <c r="K2407" s="30" t="s">
        <v>138</v>
      </c>
      <c r="L2407" s="30" t="n">
        <v>61</v>
      </c>
      <c r="M2407" s="30" t="n">
        <v>36</v>
      </c>
      <c r="N2407" s="30" t="s">
        <v>127</v>
      </c>
      <c r="O2407" s="30" t="s">
        <v>128</v>
      </c>
      <c r="P2407" s="30" t="s">
        <v>187</v>
      </c>
      <c r="Q2407" s="32" t="n">
        <v>1506.39</v>
      </c>
      <c r="R2407" s="30" t="s">
        <v>130</v>
      </c>
      <c r="S2407" s="30" t="s">
        <v>151</v>
      </c>
      <c r="T2407" s="30" t="n">
        <v>4</v>
      </c>
    </row>
    <row r="2408" customFormat="false" ht="15" hidden="false" customHeight="false" outlineLevel="0" collapsed="false">
      <c r="A2408" s="27" t="s">
        <v>4191</v>
      </c>
      <c r="B2408" s="27" t="s">
        <v>2424</v>
      </c>
      <c r="C2408" s="27" t="n">
        <v>29</v>
      </c>
      <c r="D2408" s="27" t="s">
        <v>121</v>
      </c>
      <c r="E2408" s="28" t="n">
        <v>45407</v>
      </c>
      <c r="F2408" s="27" t="s">
        <v>812</v>
      </c>
      <c r="G2408" s="28" t="n">
        <v>45421</v>
      </c>
      <c r="H2408" s="27" t="s">
        <v>217</v>
      </c>
      <c r="I2408" s="27" t="s">
        <v>282</v>
      </c>
      <c r="J2408" s="27" t="s">
        <v>388</v>
      </c>
      <c r="K2408" s="27" t="s">
        <v>202</v>
      </c>
      <c r="L2408" s="27" t="n">
        <v>12</v>
      </c>
      <c r="M2408" s="27" t="n">
        <v>136</v>
      </c>
      <c r="N2408" s="27" t="s">
        <v>127</v>
      </c>
      <c r="O2408" s="27" t="s">
        <v>171</v>
      </c>
      <c r="P2408" s="27" t="s">
        <v>140</v>
      </c>
      <c r="Q2408" s="29" t="n">
        <v>18522.13</v>
      </c>
      <c r="R2408" s="27" t="s">
        <v>172</v>
      </c>
      <c r="S2408" s="27" t="s">
        <v>151</v>
      </c>
      <c r="T2408" s="27" t="n">
        <v>3</v>
      </c>
    </row>
    <row r="2409" customFormat="false" ht="15" hidden="false" customHeight="false" outlineLevel="0" collapsed="false">
      <c r="A2409" s="30" t="s">
        <v>3386</v>
      </c>
      <c r="B2409" s="30" t="s">
        <v>793</v>
      </c>
      <c r="C2409" s="30" t="n">
        <v>58</v>
      </c>
      <c r="D2409" s="30" t="s">
        <v>121</v>
      </c>
      <c r="E2409" s="31" t="n">
        <v>45437</v>
      </c>
      <c r="F2409" s="30" t="s">
        <v>611</v>
      </c>
      <c r="G2409" s="31" t="n">
        <v>45437</v>
      </c>
      <c r="H2409" s="30" t="s">
        <v>123</v>
      </c>
      <c r="I2409" s="30" t="s">
        <v>124</v>
      </c>
      <c r="J2409" s="30" t="s">
        <v>125</v>
      </c>
      <c r="K2409" s="30" t="s">
        <v>138</v>
      </c>
      <c r="L2409" s="30" t="n">
        <v>34</v>
      </c>
      <c r="M2409" s="30" t="n">
        <v>16</v>
      </c>
      <c r="N2409" s="30" t="s">
        <v>127</v>
      </c>
      <c r="O2409" s="30" t="s">
        <v>139</v>
      </c>
      <c r="P2409" s="30" t="s">
        <v>129</v>
      </c>
      <c r="Q2409" s="32" t="n">
        <v>774.42</v>
      </c>
      <c r="R2409" s="30" t="s">
        <v>130</v>
      </c>
      <c r="S2409" s="30" t="s">
        <v>164</v>
      </c>
      <c r="T2409" s="30" t="n">
        <v>4</v>
      </c>
    </row>
    <row r="2410" customFormat="false" ht="15" hidden="false" customHeight="false" outlineLevel="0" collapsed="false">
      <c r="A2410" s="27" t="s">
        <v>4192</v>
      </c>
      <c r="B2410" s="27" t="s">
        <v>2642</v>
      </c>
      <c r="C2410" s="27" t="n">
        <v>61</v>
      </c>
      <c r="D2410" s="27" t="s">
        <v>181</v>
      </c>
      <c r="E2410" s="28" t="n">
        <v>45381</v>
      </c>
      <c r="F2410" s="27" t="s">
        <v>710</v>
      </c>
      <c r="G2410" s="28" t="n">
        <v>45382</v>
      </c>
      <c r="H2410" s="27" t="s">
        <v>217</v>
      </c>
      <c r="I2410" s="27" t="s">
        <v>392</v>
      </c>
      <c r="J2410" s="27" t="s">
        <v>388</v>
      </c>
      <c r="K2410" s="27" t="s">
        <v>138</v>
      </c>
      <c r="L2410" s="27" t="n">
        <v>77</v>
      </c>
      <c r="M2410" s="27" t="n">
        <v>25</v>
      </c>
      <c r="N2410" s="27" t="s">
        <v>127</v>
      </c>
      <c r="O2410" s="27" t="s">
        <v>139</v>
      </c>
      <c r="P2410" s="27" t="s">
        <v>150</v>
      </c>
      <c r="Q2410" s="29" t="n">
        <v>1833.65</v>
      </c>
      <c r="R2410" s="27" t="s">
        <v>130</v>
      </c>
      <c r="S2410" s="27" t="s">
        <v>151</v>
      </c>
      <c r="T2410" s="27" t="n">
        <v>4</v>
      </c>
    </row>
    <row r="2411" customFormat="false" ht="15" hidden="false" customHeight="false" outlineLevel="0" collapsed="false">
      <c r="A2411" s="30" t="s">
        <v>4193</v>
      </c>
      <c r="B2411" s="30" t="s">
        <v>839</v>
      </c>
      <c r="C2411" s="30" t="n">
        <v>45</v>
      </c>
      <c r="D2411" s="30" t="s">
        <v>121</v>
      </c>
      <c r="E2411" s="31" t="n">
        <v>45508</v>
      </c>
      <c r="F2411" s="30" t="s">
        <v>341</v>
      </c>
      <c r="G2411" s="31" t="n">
        <v>45514</v>
      </c>
      <c r="H2411" s="30" t="s">
        <v>168</v>
      </c>
      <c r="I2411" s="30" t="s">
        <v>169</v>
      </c>
      <c r="J2411" s="30" t="s">
        <v>441</v>
      </c>
      <c r="K2411" s="30" t="s">
        <v>126</v>
      </c>
      <c r="L2411" s="30" t="n">
        <v>6</v>
      </c>
      <c r="M2411" s="30" t="n">
        <v>97</v>
      </c>
      <c r="N2411" s="30" t="s">
        <v>186</v>
      </c>
      <c r="O2411" s="30" t="s">
        <v>128</v>
      </c>
      <c r="P2411" s="30" t="s">
        <v>187</v>
      </c>
      <c r="Q2411" s="32" t="n">
        <v>8480.07</v>
      </c>
      <c r="R2411" s="30" t="s">
        <v>130</v>
      </c>
      <c r="S2411" s="30" t="s">
        <v>192</v>
      </c>
      <c r="T2411" s="30" t="n">
        <v>5</v>
      </c>
    </row>
    <row r="2412" customFormat="false" ht="15" hidden="false" customHeight="false" outlineLevel="0" collapsed="false">
      <c r="A2412" s="27" t="s">
        <v>4194</v>
      </c>
      <c r="B2412" s="27" t="s">
        <v>4122</v>
      </c>
      <c r="C2412" s="27" t="n">
        <v>52</v>
      </c>
      <c r="D2412" s="27" t="s">
        <v>121</v>
      </c>
      <c r="E2412" s="28" t="n">
        <v>45628</v>
      </c>
      <c r="F2412" s="27" t="s">
        <v>2607</v>
      </c>
      <c r="G2412" s="28" t="n">
        <v>45629</v>
      </c>
      <c r="H2412" s="27" t="s">
        <v>183</v>
      </c>
      <c r="I2412" s="27" t="s">
        <v>184</v>
      </c>
      <c r="J2412" s="27" t="s">
        <v>185</v>
      </c>
      <c r="K2412" s="27" t="s">
        <v>138</v>
      </c>
      <c r="L2412" s="27" t="n">
        <v>36</v>
      </c>
      <c r="M2412" s="27" t="n">
        <v>29</v>
      </c>
      <c r="N2412" s="27" t="s">
        <v>127</v>
      </c>
      <c r="O2412" s="27" t="s">
        <v>171</v>
      </c>
      <c r="P2412" s="27" t="s">
        <v>150</v>
      </c>
      <c r="Q2412" s="29" t="n">
        <v>1645.73</v>
      </c>
      <c r="R2412" s="27" t="s">
        <v>130</v>
      </c>
      <c r="S2412" s="27" t="s">
        <v>192</v>
      </c>
      <c r="T2412" s="27" t="n">
        <v>4</v>
      </c>
    </row>
    <row r="2413" customFormat="false" ht="15" hidden="false" customHeight="false" outlineLevel="0" collapsed="false">
      <c r="A2413" s="30" t="s">
        <v>4195</v>
      </c>
      <c r="B2413" s="30" t="s">
        <v>1693</v>
      </c>
      <c r="C2413" s="30" t="n">
        <v>2</v>
      </c>
      <c r="D2413" s="30" t="s">
        <v>121</v>
      </c>
      <c r="E2413" s="31" t="n">
        <v>45573</v>
      </c>
      <c r="F2413" s="30" t="s">
        <v>1034</v>
      </c>
      <c r="G2413" s="31" t="n">
        <v>45580</v>
      </c>
      <c r="H2413" s="30" t="s">
        <v>146</v>
      </c>
      <c r="I2413" s="30" t="s">
        <v>176</v>
      </c>
      <c r="J2413" s="30" t="s">
        <v>244</v>
      </c>
      <c r="K2413" s="30" t="s">
        <v>202</v>
      </c>
      <c r="L2413" s="30" t="n">
        <v>18</v>
      </c>
      <c r="M2413" s="30" t="n">
        <v>210</v>
      </c>
      <c r="N2413" s="30" t="s">
        <v>186</v>
      </c>
      <c r="O2413" s="30" t="s">
        <v>128</v>
      </c>
      <c r="P2413" s="30" t="s">
        <v>129</v>
      </c>
      <c r="Q2413" s="32" t="n">
        <v>17922.56</v>
      </c>
      <c r="R2413" s="30" t="s">
        <v>172</v>
      </c>
      <c r="S2413" s="30" t="s">
        <v>164</v>
      </c>
      <c r="T2413" s="30" t="n">
        <v>2</v>
      </c>
    </row>
    <row r="2414" customFormat="false" ht="15" hidden="false" customHeight="false" outlineLevel="0" collapsed="false">
      <c r="A2414" s="27" t="s">
        <v>4196</v>
      </c>
      <c r="B2414" s="27" t="s">
        <v>1267</v>
      </c>
      <c r="C2414" s="27" t="n">
        <v>20</v>
      </c>
      <c r="D2414" s="27" t="s">
        <v>181</v>
      </c>
      <c r="E2414" s="28" t="n">
        <v>45565</v>
      </c>
      <c r="F2414" s="27" t="s">
        <v>601</v>
      </c>
      <c r="G2414" s="28" t="n">
        <v>45566</v>
      </c>
      <c r="H2414" s="27" t="s">
        <v>135</v>
      </c>
      <c r="I2414" s="27"/>
      <c r="J2414" s="27" t="s">
        <v>201</v>
      </c>
      <c r="K2414" s="27" t="s">
        <v>156</v>
      </c>
      <c r="L2414" s="27" t="n">
        <v>62</v>
      </c>
      <c r="M2414" s="27" t="n">
        <v>68</v>
      </c>
      <c r="N2414" s="27" t="s">
        <v>127</v>
      </c>
      <c r="O2414" s="27" t="s">
        <v>139</v>
      </c>
      <c r="P2414" s="27" t="s">
        <v>129</v>
      </c>
      <c r="Q2414" s="29" t="n">
        <v>4970.57</v>
      </c>
      <c r="R2414" s="27" t="s">
        <v>130</v>
      </c>
      <c r="S2414" s="27" t="s">
        <v>141</v>
      </c>
      <c r="T2414" s="27" t="n">
        <v>2</v>
      </c>
    </row>
    <row r="2415" customFormat="false" ht="15" hidden="false" customHeight="false" outlineLevel="0" collapsed="false">
      <c r="A2415" s="30" t="s">
        <v>4197</v>
      </c>
      <c r="B2415" s="30" t="s">
        <v>3576</v>
      </c>
      <c r="C2415" s="30" t="n">
        <v>-5</v>
      </c>
      <c r="D2415" s="30" t="s">
        <v>121</v>
      </c>
      <c r="E2415" s="31" t="n">
        <v>45600</v>
      </c>
      <c r="F2415" s="30" t="s">
        <v>421</v>
      </c>
      <c r="G2415" s="31" t="n">
        <v>45600</v>
      </c>
      <c r="H2415" s="30" t="s">
        <v>168</v>
      </c>
      <c r="I2415" s="30" t="s">
        <v>169</v>
      </c>
      <c r="J2415" s="30" t="s">
        <v>441</v>
      </c>
      <c r="K2415" s="30" t="s">
        <v>156</v>
      </c>
      <c r="L2415" s="30" t="n">
        <v>58</v>
      </c>
      <c r="M2415" s="30" t="n">
        <v>56</v>
      </c>
      <c r="N2415" s="30" t="s">
        <v>186</v>
      </c>
      <c r="O2415" s="30" t="s">
        <v>139</v>
      </c>
      <c r="P2415" s="30" t="s">
        <v>140</v>
      </c>
      <c r="Q2415" s="32" t="n">
        <v>3074.03</v>
      </c>
      <c r="R2415" s="30" t="s">
        <v>130</v>
      </c>
      <c r="S2415" s="30" t="s">
        <v>197</v>
      </c>
      <c r="T2415" s="30" t="n">
        <v>5</v>
      </c>
    </row>
    <row r="2416" customFormat="false" ht="15" hidden="false" customHeight="false" outlineLevel="0" collapsed="false">
      <c r="A2416" s="27" t="s">
        <v>4198</v>
      </c>
      <c r="B2416" s="27" t="s">
        <v>4199</v>
      </c>
      <c r="C2416" s="27" t="n">
        <v>63</v>
      </c>
      <c r="D2416" s="27" t="s">
        <v>181</v>
      </c>
      <c r="E2416" s="28" t="n">
        <v>45508</v>
      </c>
      <c r="F2416" s="27" t="s">
        <v>1034</v>
      </c>
      <c r="G2416" s="28" t="n">
        <v>45509</v>
      </c>
      <c r="H2416" s="27" t="s">
        <v>217</v>
      </c>
      <c r="I2416" s="27" t="s">
        <v>344</v>
      </c>
      <c r="J2416" s="27" t="s">
        <v>218</v>
      </c>
      <c r="K2416" s="27" t="s">
        <v>138</v>
      </c>
      <c r="L2416" s="27" t="n">
        <v>41</v>
      </c>
      <c r="M2416" s="27" t="n">
        <v>15</v>
      </c>
      <c r="N2416" s="27" t="s">
        <v>186</v>
      </c>
      <c r="O2416" s="27" t="s">
        <v>149</v>
      </c>
      <c r="P2416" s="27" t="s">
        <v>150</v>
      </c>
      <c r="Q2416" s="29" t="n">
        <v>1720.74</v>
      </c>
      <c r="R2416" s="27" t="s">
        <v>130</v>
      </c>
      <c r="S2416" s="27" t="s">
        <v>141</v>
      </c>
      <c r="T2416" s="27" t="n">
        <v>3</v>
      </c>
    </row>
    <row r="2417" customFormat="false" ht="15" hidden="false" customHeight="false" outlineLevel="0" collapsed="false">
      <c r="A2417" s="30" t="s">
        <v>4200</v>
      </c>
      <c r="B2417" s="30" t="s">
        <v>3370</v>
      </c>
      <c r="C2417" s="30" t="n">
        <v>55</v>
      </c>
      <c r="D2417" s="30" t="s">
        <v>121</v>
      </c>
      <c r="E2417" s="31" t="n">
        <v>45631</v>
      </c>
      <c r="F2417" s="30" t="s">
        <v>624</v>
      </c>
      <c r="G2417" s="31" t="n">
        <v>45632</v>
      </c>
      <c r="H2417" s="30" t="s">
        <v>217</v>
      </c>
      <c r="I2417" s="30" t="s">
        <v>344</v>
      </c>
      <c r="J2417" s="30" t="s">
        <v>283</v>
      </c>
      <c r="K2417" s="30" t="s">
        <v>138</v>
      </c>
      <c r="L2417" s="30" t="n">
        <v>24</v>
      </c>
      <c r="M2417" s="30" t="n">
        <v>19</v>
      </c>
      <c r="N2417" s="30" t="s">
        <v>127</v>
      </c>
      <c r="O2417" s="30" t="s">
        <v>171</v>
      </c>
      <c r="P2417" s="30" t="s">
        <v>129</v>
      </c>
      <c r="Q2417" s="32" t="n">
        <v>2291.43</v>
      </c>
      <c r="R2417" s="30" t="s">
        <v>172</v>
      </c>
      <c r="S2417" s="30" t="s">
        <v>141</v>
      </c>
      <c r="T2417" s="30" t="n">
        <v>5</v>
      </c>
    </row>
    <row r="2418" customFormat="false" ht="15" hidden="false" customHeight="false" outlineLevel="0" collapsed="false">
      <c r="A2418" s="27" t="s">
        <v>4201</v>
      </c>
      <c r="B2418" s="27" t="s">
        <v>4202</v>
      </c>
      <c r="C2418" s="27" t="n">
        <v>56</v>
      </c>
      <c r="D2418" s="27" t="s">
        <v>181</v>
      </c>
      <c r="E2418" s="28" t="n">
        <v>45620</v>
      </c>
      <c r="F2418" s="27" t="s">
        <v>1068</v>
      </c>
      <c r="G2418" s="28" t="n">
        <v>45620</v>
      </c>
      <c r="H2418" s="27" t="s">
        <v>206</v>
      </c>
      <c r="I2418" s="27" t="s">
        <v>300</v>
      </c>
      <c r="J2418" s="27" t="s">
        <v>615</v>
      </c>
      <c r="K2418" s="27" t="s">
        <v>138</v>
      </c>
      <c r="L2418" s="27" t="n">
        <v>49</v>
      </c>
      <c r="M2418" s="27" t="n">
        <v>42</v>
      </c>
      <c r="N2418" s="27" t="s">
        <v>127</v>
      </c>
      <c r="O2418" s="27" t="s">
        <v>149</v>
      </c>
      <c r="P2418" s="27" t="s">
        <v>129</v>
      </c>
      <c r="Q2418" s="29" t="n">
        <v>2915</v>
      </c>
      <c r="R2418" s="27" t="s">
        <v>130</v>
      </c>
      <c r="S2418" s="27" t="s">
        <v>223</v>
      </c>
      <c r="T2418" s="27" t="n">
        <v>4</v>
      </c>
    </row>
    <row r="2419" customFormat="false" ht="15" hidden="false" customHeight="false" outlineLevel="0" collapsed="false">
      <c r="A2419" s="30" t="s">
        <v>4203</v>
      </c>
      <c r="B2419" s="30" t="s">
        <v>4204</v>
      </c>
      <c r="C2419" s="30" t="n">
        <v>21</v>
      </c>
      <c r="D2419" s="30" t="s">
        <v>121</v>
      </c>
      <c r="E2419" s="31" t="n">
        <v>45623</v>
      </c>
      <c r="F2419" s="30" t="s">
        <v>1384</v>
      </c>
      <c r="G2419" s="31" t="n">
        <v>45627</v>
      </c>
      <c r="H2419" s="30" t="s">
        <v>183</v>
      </c>
      <c r="I2419" s="30"/>
      <c r="J2419" s="30" t="s">
        <v>476</v>
      </c>
      <c r="K2419" s="30" t="s">
        <v>126</v>
      </c>
      <c r="L2419" s="30" t="n">
        <v>15</v>
      </c>
      <c r="M2419" s="30" t="n">
        <v>51</v>
      </c>
      <c r="N2419" s="30" t="s">
        <v>186</v>
      </c>
      <c r="O2419" s="30" t="s">
        <v>139</v>
      </c>
      <c r="P2419" s="30" t="s">
        <v>150</v>
      </c>
      <c r="Q2419" s="32" t="n">
        <v>6563.5</v>
      </c>
      <c r="R2419" s="30" t="s">
        <v>268</v>
      </c>
      <c r="S2419" s="30" t="s">
        <v>192</v>
      </c>
      <c r="T2419" s="30" t="n">
        <v>2</v>
      </c>
    </row>
    <row r="2420" customFormat="false" ht="15" hidden="false" customHeight="false" outlineLevel="0" collapsed="false">
      <c r="A2420" s="27" t="s">
        <v>4205</v>
      </c>
      <c r="B2420" s="27" t="s">
        <v>189</v>
      </c>
      <c r="C2420" s="27" t="n">
        <v>44</v>
      </c>
      <c r="D2420" s="27" t="s">
        <v>121</v>
      </c>
      <c r="E2420" s="28" t="n">
        <v>45442</v>
      </c>
      <c r="F2420" s="27" t="s">
        <v>601</v>
      </c>
      <c r="G2420" s="28" t="n">
        <v>45443</v>
      </c>
      <c r="H2420" s="27" t="s">
        <v>146</v>
      </c>
      <c r="I2420" s="27" t="s">
        <v>309</v>
      </c>
      <c r="J2420" s="27" t="s">
        <v>244</v>
      </c>
      <c r="K2420" s="27" t="s">
        <v>138</v>
      </c>
      <c r="L2420" s="27" t="n">
        <v>48</v>
      </c>
      <c r="M2420" s="27" t="n">
        <v>35</v>
      </c>
      <c r="N2420" s="27" t="s">
        <v>127</v>
      </c>
      <c r="O2420" s="27" t="s">
        <v>171</v>
      </c>
      <c r="P2420" s="27" t="s">
        <v>187</v>
      </c>
      <c r="Q2420" s="29" t="n">
        <v>866.5</v>
      </c>
      <c r="R2420" s="27" t="s">
        <v>130</v>
      </c>
      <c r="S2420" s="27" t="s">
        <v>178</v>
      </c>
      <c r="T2420" s="27" t="n">
        <v>5</v>
      </c>
    </row>
    <row r="2421" customFormat="false" ht="15" hidden="false" customHeight="false" outlineLevel="0" collapsed="false">
      <c r="A2421" s="30" t="s">
        <v>4206</v>
      </c>
      <c r="B2421" s="30" t="s">
        <v>4207</v>
      </c>
      <c r="C2421" s="30" t="n">
        <v>27</v>
      </c>
      <c r="D2421" s="30" t="s">
        <v>121</v>
      </c>
      <c r="E2421" s="31" t="n">
        <v>45384</v>
      </c>
      <c r="F2421" s="30" t="s">
        <v>1401</v>
      </c>
      <c r="G2421" s="31" t="n">
        <v>45384</v>
      </c>
      <c r="H2421" s="30" t="s">
        <v>146</v>
      </c>
      <c r="I2421" s="30" t="s">
        <v>176</v>
      </c>
      <c r="J2421" s="30" t="s">
        <v>148</v>
      </c>
      <c r="K2421" s="30" t="s">
        <v>138</v>
      </c>
      <c r="L2421" s="30" t="n">
        <v>69</v>
      </c>
      <c r="M2421" s="30" t="n">
        <v>25</v>
      </c>
      <c r="N2421" s="30" t="s">
        <v>127</v>
      </c>
      <c r="O2421" s="30" t="s">
        <v>128</v>
      </c>
      <c r="P2421" s="30" t="s">
        <v>187</v>
      </c>
      <c r="Q2421" s="32" t="n">
        <v>2490.69</v>
      </c>
      <c r="R2421" s="30" t="s">
        <v>130</v>
      </c>
      <c r="S2421" s="30" t="s">
        <v>192</v>
      </c>
      <c r="T2421" s="30" t="n">
        <v>3</v>
      </c>
    </row>
    <row r="2422" customFormat="false" ht="15" hidden="false" customHeight="false" outlineLevel="0" collapsed="false">
      <c r="A2422" s="27" t="s">
        <v>4208</v>
      </c>
      <c r="B2422" s="27" t="s">
        <v>2987</v>
      </c>
      <c r="C2422" s="27" t="n">
        <v>68</v>
      </c>
      <c r="D2422" s="27" t="s">
        <v>121</v>
      </c>
      <c r="E2422" s="28" t="n">
        <v>45618</v>
      </c>
      <c r="F2422" s="27" t="s">
        <v>573</v>
      </c>
      <c r="G2422" s="28" t="n">
        <v>45619</v>
      </c>
      <c r="H2422" s="27" t="s">
        <v>183</v>
      </c>
      <c r="I2422" s="27" t="s">
        <v>212</v>
      </c>
      <c r="J2422" s="27" t="s">
        <v>476</v>
      </c>
      <c r="K2422" s="27" t="s">
        <v>138</v>
      </c>
      <c r="L2422" s="27" t="n">
        <v>20</v>
      </c>
      <c r="M2422" s="27" t="n">
        <v>16</v>
      </c>
      <c r="N2422" s="27" t="s">
        <v>127</v>
      </c>
      <c r="O2422" s="27"/>
      <c r="P2422" s="27" t="s">
        <v>150</v>
      </c>
      <c r="Q2422" s="29" t="n">
        <v>1453.25</v>
      </c>
      <c r="R2422" s="27" t="s">
        <v>130</v>
      </c>
      <c r="S2422" s="27" t="s">
        <v>197</v>
      </c>
      <c r="T2422" s="27" t="n">
        <v>3</v>
      </c>
    </row>
    <row r="2423" customFormat="false" ht="15" hidden="false" customHeight="false" outlineLevel="0" collapsed="false">
      <c r="A2423" s="30" t="s">
        <v>4209</v>
      </c>
      <c r="B2423" s="30" t="s">
        <v>1520</v>
      </c>
      <c r="C2423" s="30" t="n">
        <v>44</v>
      </c>
      <c r="D2423" s="30" t="s">
        <v>181</v>
      </c>
      <c r="E2423" s="31" t="n">
        <v>45596</v>
      </c>
      <c r="F2423" s="30" t="s">
        <v>160</v>
      </c>
      <c r="G2423" s="31" t="n">
        <v>45597</v>
      </c>
      <c r="H2423" s="30" t="s">
        <v>135</v>
      </c>
      <c r="I2423" s="30" t="s">
        <v>136</v>
      </c>
      <c r="J2423" s="30" t="s">
        <v>618</v>
      </c>
      <c r="K2423" s="30" t="s">
        <v>138</v>
      </c>
      <c r="L2423" s="30" t="n">
        <v>71</v>
      </c>
      <c r="M2423" s="30" t="n">
        <v>19</v>
      </c>
      <c r="N2423" s="30" t="s">
        <v>127</v>
      </c>
      <c r="O2423" s="30" t="s">
        <v>139</v>
      </c>
      <c r="P2423" s="30" t="s">
        <v>187</v>
      </c>
      <c r="Q2423" s="32" t="n">
        <v>1134.11</v>
      </c>
      <c r="R2423" s="30" t="s">
        <v>130</v>
      </c>
      <c r="S2423" s="30" t="s">
        <v>157</v>
      </c>
      <c r="T2423" s="30" t="n">
        <v>3</v>
      </c>
    </row>
    <row r="2424" customFormat="false" ht="15" hidden="false" customHeight="false" outlineLevel="0" collapsed="false">
      <c r="A2424" s="27" t="s">
        <v>4210</v>
      </c>
      <c r="B2424" s="27" t="s">
        <v>572</v>
      </c>
      <c r="C2424" s="27" t="n">
        <v>25</v>
      </c>
      <c r="D2424" s="27" t="s">
        <v>607</v>
      </c>
      <c r="E2424" s="28" t="n">
        <v>45531</v>
      </c>
      <c r="F2424" s="27" t="s">
        <v>1238</v>
      </c>
      <c r="G2424" s="28" t="n">
        <v>45532</v>
      </c>
      <c r="H2424" s="27" t="s">
        <v>242</v>
      </c>
      <c r="I2424" s="27" t="s">
        <v>466</v>
      </c>
      <c r="J2424" s="27" t="s">
        <v>422</v>
      </c>
      <c r="K2424" s="27" t="s">
        <v>138</v>
      </c>
      <c r="L2424" s="27" t="n">
        <v>59</v>
      </c>
      <c r="M2424" s="27" t="n">
        <v>19</v>
      </c>
      <c r="N2424" s="27" t="s">
        <v>127</v>
      </c>
      <c r="O2424" s="27" t="s">
        <v>128</v>
      </c>
      <c r="P2424" s="27" t="s">
        <v>140</v>
      </c>
      <c r="Q2424" s="29" t="n">
        <v>1610.3</v>
      </c>
      <c r="R2424" s="27" t="s">
        <v>268</v>
      </c>
      <c r="S2424" s="27" t="s">
        <v>141</v>
      </c>
      <c r="T2424" s="27" t="n">
        <v>4</v>
      </c>
    </row>
    <row r="2425" customFormat="false" ht="15" hidden="false" customHeight="false" outlineLevel="0" collapsed="false">
      <c r="A2425" s="30" t="s">
        <v>4211</v>
      </c>
      <c r="B2425" s="30" t="s">
        <v>678</v>
      </c>
      <c r="C2425" s="30" t="n">
        <v>33</v>
      </c>
      <c r="D2425" s="30" t="s">
        <v>181</v>
      </c>
      <c r="E2425" s="31" t="n">
        <v>45465</v>
      </c>
      <c r="F2425" s="30" t="s">
        <v>733</v>
      </c>
      <c r="G2425" s="31" t="n">
        <v>45465</v>
      </c>
      <c r="H2425" s="30" t="s">
        <v>161</v>
      </c>
      <c r="I2425" s="30" t="s">
        <v>162</v>
      </c>
      <c r="J2425" s="30" t="s">
        <v>258</v>
      </c>
      <c r="K2425" s="30" t="s">
        <v>156</v>
      </c>
      <c r="L2425" s="30" t="n">
        <v>27</v>
      </c>
      <c r="M2425" s="30" t="n">
        <v>34</v>
      </c>
      <c r="N2425" s="30" t="s">
        <v>127</v>
      </c>
      <c r="O2425" s="30" t="s">
        <v>139</v>
      </c>
      <c r="P2425" s="30" t="s">
        <v>150</v>
      </c>
      <c r="Q2425" s="32" t="n">
        <v>4001.66</v>
      </c>
      <c r="R2425" s="30" t="s">
        <v>130</v>
      </c>
      <c r="S2425" s="30" t="s">
        <v>141</v>
      </c>
      <c r="T2425" s="30" t="n">
        <v>4</v>
      </c>
    </row>
    <row r="2426" customFormat="false" ht="15" hidden="false" customHeight="false" outlineLevel="0" collapsed="false">
      <c r="A2426" s="27" t="s">
        <v>4212</v>
      </c>
      <c r="B2426" s="27" t="s">
        <v>4213</v>
      </c>
      <c r="C2426" s="27" t="n">
        <v>41</v>
      </c>
      <c r="D2426" s="27" t="s">
        <v>181</v>
      </c>
      <c r="E2426" s="28" t="n">
        <v>45567</v>
      </c>
      <c r="F2426" s="27" t="s">
        <v>601</v>
      </c>
      <c r="G2426" s="28" t="n">
        <v>45568</v>
      </c>
      <c r="H2426" s="27" t="s">
        <v>206</v>
      </c>
      <c r="I2426" s="27" t="s">
        <v>207</v>
      </c>
      <c r="J2426" s="27" t="s">
        <v>469</v>
      </c>
      <c r="K2426" s="27" t="s">
        <v>138</v>
      </c>
      <c r="L2426" s="27" t="n">
        <v>41</v>
      </c>
      <c r="M2426" s="27" t="n">
        <v>19</v>
      </c>
      <c r="N2426" s="27" t="s">
        <v>127</v>
      </c>
      <c r="O2426" s="27" t="s">
        <v>171</v>
      </c>
      <c r="P2426" s="27" t="s">
        <v>187</v>
      </c>
      <c r="Q2426" s="29" t="n">
        <v>1119.53</v>
      </c>
      <c r="R2426" s="27" t="s">
        <v>130</v>
      </c>
      <c r="S2426" s="27" t="s">
        <v>131</v>
      </c>
      <c r="T2426" s="27" t="n">
        <v>4</v>
      </c>
    </row>
    <row r="2427" customFormat="false" ht="15" hidden="false" customHeight="false" outlineLevel="0" collapsed="false">
      <c r="A2427" s="30" t="s">
        <v>4214</v>
      </c>
      <c r="B2427" s="30" t="s">
        <v>2260</v>
      </c>
      <c r="C2427" s="30" t="n">
        <v>47</v>
      </c>
      <c r="D2427" s="30" t="s">
        <v>121</v>
      </c>
      <c r="E2427" s="31" t="n">
        <v>45518</v>
      </c>
      <c r="F2427" s="30" t="s">
        <v>762</v>
      </c>
      <c r="G2427" s="31" t="n">
        <v>45529</v>
      </c>
      <c r="H2427" s="30" t="s">
        <v>168</v>
      </c>
      <c r="I2427" s="30" t="s">
        <v>196</v>
      </c>
      <c r="J2427" s="30" t="s">
        <v>371</v>
      </c>
      <c r="K2427" s="30" t="s">
        <v>202</v>
      </c>
      <c r="L2427" s="30" t="n">
        <v>12</v>
      </c>
      <c r="M2427" s="30" t="n">
        <v>206</v>
      </c>
      <c r="N2427" s="30" t="s">
        <v>186</v>
      </c>
      <c r="O2427" s="30" t="s">
        <v>139</v>
      </c>
      <c r="P2427" s="30" t="s">
        <v>150</v>
      </c>
      <c r="Q2427" s="32" t="n">
        <v>19300.15</v>
      </c>
      <c r="R2427" s="30" t="s">
        <v>130</v>
      </c>
      <c r="S2427" s="30" t="s">
        <v>178</v>
      </c>
      <c r="T2427" s="30" t="n">
        <v>3</v>
      </c>
    </row>
    <row r="2428" customFormat="false" ht="15" hidden="false" customHeight="false" outlineLevel="0" collapsed="false">
      <c r="A2428" s="27" t="s">
        <v>4215</v>
      </c>
      <c r="B2428" s="27" t="s">
        <v>4216</v>
      </c>
      <c r="C2428" s="27" t="n">
        <v>25</v>
      </c>
      <c r="D2428" s="27" t="s">
        <v>181</v>
      </c>
      <c r="E2428" s="28" t="n">
        <v>45313</v>
      </c>
      <c r="F2428" s="27" t="s">
        <v>1602</v>
      </c>
      <c r="G2428" s="28" t="n">
        <v>45319</v>
      </c>
      <c r="H2428" s="27" t="s">
        <v>146</v>
      </c>
      <c r="I2428" s="27" t="s">
        <v>309</v>
      </c>
      <c r="J2428" s="27" t="s">
        <v>148</v>
      </c>
      <c r="K2428" s="27" t="s">
        <v>202</v>
      </c>
      <c r="L2428" s="27" t="n">
        <v>2</v>
      </c>
      <c r="M2428" s="27" t="n">
        <v>231</v>
      </c>
      <c r="N2428" s="27" t="s">
        <v>186</v>
      </c>
      <c r="O2428" s="27" t="s">
        <v>139</v>
      </c>
      <c r="P2428" s="27" t="s">
        <v>140</v>
      </c>
      <c r="Q2428" s="29" t="n">
        <v>19870.58</v>
      </c>
      <c r="R2428" s="27" t="s">
        <v>130</v>
      </c>
      <c r="S2428" s="27" t="s">
        <v>197</v>
      </c>
      <c r="T2428" s="27" t="n">
        <v>2</v>
      </c>
    </row>
    <row r="2429" customFormat="false" ht="15" hidden="false" customHeight="false" outlineLevel="0" collapsed="false">
      <c r="A2429" s="30" t="s">
        <v>4217</v>
      </c>
      <c r="B2429" s="30" t="s">
        <v>4199</v>
      </c>
      <c r="C2429" s="30" t="n">
        <v>83</v>
      </c>
      <c r="D2429" s="30" t="s">
        <v>121</v>
      </c>
      <c r="E2429" s="31" t="n">
        <v>45476</v>
      </c>
      <c r="F2429" s="30" t="s">
        <v>1002</v>
      </c>
      <c r="G2429" s="31" t="n">
        <v>45477</v>
      </c>
      <c r="H2429" s="30" t="s">
        <v>206</v>
      </c>
      <c r="I2429" s="30" t="s">
        <v>207</v>
      </c>
      <c r="J2429" s="30" t="s">
        <v>208</v>
      </c>
      <c r="K2429" s="30" t="s">
        <v>138</v>
      </c>
      <c r="L2429" s="30" t="n">
        <v>89</v>
      </c>
      <c r="M2429" s="30" t="n">
        <v>20</v>
      </c>
      <c r="N2429" s="30" t="s">
        <v>127</v>
      </c>
      <c r="O2429" s="30" t="s">
        <v>139</v>
      </c>
      <c r="P2429" s="30" t="s">
        <v>187</v>
      </c>
      <c r="Q2429" s="32" t="n">
        <v>1823.1</v>
      </c>
      <c r="R2429" s="30" t="s">
        <v>130</v>
      </c>
      <c r="S2429" s="30" t="s">
        <v>164</v>
      </c>
      <c r="T2429" s="30" t="n">
        <v>5</v>
      </c>
    </row>
    <row r="2430" customFormat="false" ht="15" hidden="false" customHeight="false" outlineLevel="0" collapsed="false">
      <c r="A2430" s="27" t="s">
        <v>4218</v>
      </c>
      <c r="B2430" s="27" t="s">
        <v>3041</v>
      </c>
      <c r="C2430" s="27"/>
      <c r="D2430" s="27" t="s">
        <v>121</v>
      </c>
      <c r="E2430" s="28" t="n">
        <v>45613</v>
      </c>
      <c r="F2430" s="27" t="s">
        <v>1899</v>
      </c>
      <c r="G2430" s="28" t="n">
        <v>45616</v>
      </c>
      <c r="H2430" s="27" t="s">
        <v>206</v>
      </c>
      <c r="I2430" s="27" t="s">
        <v>300</v>
      </c>
      <c r="J2430" s="27" t="s">
        <v>469</v>
      </c>
      <c r="K2430" s="27" t="s">
        <v>156</v>
      </c>
      <c r="L2430" s="27" t="n">
        <v>73</v>
      </c>
      <c r="M2430" s="27" t="n">
        <v>49</v>
      </c>
      <c r="N2430" s="27" t="s">
        <v>127</v>
      </c>
      <c r="O2430" s="27" t="s">
        <v>128</v>
      </c>
      <c r="P2430" s="27" t="s">
        <v>129</v>
      </c>
      <c r="Q2430" s="29" t="n">
        <v>3556.62</v>
      </c>
      <c r="R2430" s="27" t="s">
        <v>130</v>
      </c>
      <c r="S2430" s="27" t="s">
        <v>178</v>
      </c>
      <c r="T2430" s="27" t="n">
        <v>2</v>
      </c>
    </row>
    <row r="2431" customFormat="false" ht="15" hidden="false" customHeight="false" outlineLevel="0" collapsed="false">
      <c r="A2431" s="30" t="s">
        <v>4219</v>
      </c>
      <c r="B2431" s="30" t="s">
        <v>909</v>
      </c>
      <c r="C2431" s="30" t="n">
        <v>37</v>
      </c>
      <c r="D2431" s="30" t="s">
        <v>181</v>
      </c>
      <c r="E2431" s="31" t="n">
        <v>45531</v>
      </c>
      <c r="F2431" s="30" t="s">
        <v>567</v>
      </c>
      <c r="G2431" s="31" t="n">
        <v>45531</v>
      </c>
      <c r="H2431" s="30" t="s">
        <v>236</v>
      </c>
      <c r="I2431" s="30" t="s">
        <v>323</v>
      </c>
      <c r="J2431" s="30" t="s">
        <v>287</v>
      </c>
      <c r="K2431" s="30" t="s">
        <v>156</v>
      </c>
      <c r="L2431" s="30" t="n">
        <v>74</v>
      </c>
      <c r="M2431" s="30" t="n">
        <v>49</v>
      </c>
      <c r="N2431" s="30" t="s">
        <v>127</v>
      </c>
      <c r="O2431" s="30" t="s">
        <v>128</v>
      </c>
      <c r="P2431" s="30" t="s">
        <v>129</v>
      </c>
      <c r="Q2431" s="32" t="n">
        <v>2741.9</v>
      </c>
      <c r="R2431" s="30" t="s">
        <v>130</v>
      </c>
      <c r="S2431" s="30" t="s">
        <v>131</v>
      </c>
      <c r="T2431" s="30" t="n">
        <v>3</v>
      </c>
    </row>
    <row r="2432" customFormat="false" ht="15" hidden="false" customHeight="false" outlineLevel="0" collapsed="false">
      <c r="A2432" s="27" t="s">
        <v>4220</v>
      </c>
      <c r="B2432" s="27" t="s">
        <v>1305</v>
      </c>
      <c r="C2432" s="27" t="n">
        <v>52</v>
      </c>
      <c r="D2432" s="27" t="s">
        <v>181</v>
      </c>
      <c r="E2432" s="28" t="n">
        <v>45635</v>
      </c>
      <c r="F2432" s="27" t="s">
        <v>940</v>
      </c>
      <c r="G2432" s="28" t="n">
        <v>45638</v>
      </c>
      <c r="H2432" s="27" t="s">
        <v>123</v>
      </c>
      <c r="I2432" s="27" t="s">
        <v>124</v>
      </c>
      <c r="J2432" s="27" t="s">
        <v>227</v>
      </c>
      <c r="K2432" s="27" t="s">
        <v>126</v>
      </c>
      <c r="L2432" s="27" t="n">
        <v>18</v>
      </c>
      <c r="M2432" s="27" t="n">
        <v>131</v>
      </c>
      <c r="N2432" s="27" t="s">
        <v>127</v>
      </c>
      <c r="O2432" s="27" t="s">
        <v>128</v>
      </c>
      <c r="P2432" s="27" t="s">
        <v>150</v>
      </c>
      <c r="Q2432" s="29" t="n">
        <v>8054.71</v>
      </c>
      <c r="R2432" s="27" t="s">
        <v>130</v>
      </c>
      <c r="S2432" s="27" t="s">
        <v>151</v>
      </c>
      <c r="T2432" s="27" t="n">
        <v>3</v>
      </c>
    </row>
    <row r="2433" customFormat="false" ht="15" hidden="false" customHeight="false" outlineLevel="0" collapsed="false">
      <c r="A2433" s="30" t="s">
        <v>4221</v>
      </c>
      <c r="B2433" s="30" t="s">
        <v>2174</v>
      </c>
      <c r="C2433" s="30" t="n">
        <v>53</v>
      </c>
      <c r="D2433" s="30" t="s">
        <v>181</v>
      </c>
      <c r="E2433" s="31" t="n">
        <v>45605</v>
      </c>
      <c r="F2433" s="30" t="s">
        <v>692</v>
      </c>
      <c r="G2433" s="31" t="n">
        <v>45606</v>
      </c>
      <c r="H2433" s="30" t="s">
        <v>183</v>
      </c>
      <c r="I2433" s="30" t="s">
        <v>184</v>
      </c>
      <c r="J2433" s="30" t="s">
        <v>213</v>
      </c>
      <c r="K2433" s="30" t="s">
        <v>138</v>
      </c>
      <c r="L2433" s="30" t="n">
        <v>81</v>
      </c>
      <c r="M2433" s="30" t="n">
        <v>25</v>
      </c>
      <c r="N2433" s="30" t="s">
        <v>127</v>
      </c>
      <c r="O2433" s="30" t="s">
        <v>149</v>
      </c>
      <c r="P2433" s="30" t="s">
        <v>187</v>
      </c>
      <c r="Q2433" s="32" t="n">
        <v>2308.47</v>
      </c>
      <c r="R2433" s="30" t="s">
        <v>130</v>
      </c>
      <c r="S2433" s="30" t="s">
        <v>197</v>
      </c>
      <c r="T2433" s="30" t="n">
        <v>5</v>
      </c>
    </row>
    <row r="2434" customFormat="false" ht="15" hidden="false" customHeight="false" outlineLevel="0" collapsed="false">
      <c r="A2434" s="27" t="s">
        <v>4222</v>
      </c>
      <c r="B2434" s="27" t="s">
        <v>4223</v>
      </c>
      <c r="C2434" s="27" t="n">
        <v>9</v>
      </c>
      <c r="D2434" s="27" t="s">
        <v>181</v>
      </c>
      <c r="E2434" s="28" t="n">
        <v>45463</v>
      </c>
      <c r="F2434" s="27" t="s">
        <v>1084</v>
      </c>
      <c r="G2434" s="28" t="n">
        <v>45464</v>
      </c>
      <c r="H2434" s="27" t="s">
        <v>135</v>
      </c>
      <c r="I2434" s="27" t="s">
        <v>278</v>
      </c>
      <c r="J2434" s="27" t="s">
        <v>252</v>
      </c>
      <c r="K2434" s="27" t="s">
        <v>138</v>
      </c>
      <c r="L2434" s="27" t="n">
        <v>23</v>
      </c>
      <c r="M2434" s="27" t="n">
        <v>38</v>
      </c>
      <c r="N2434" s="27" t="s">
        <v>127</v>
      </c>
      <c r="O2434" s="27" t="s">
        <v>171</v>
      </c>
      <c r="P2434" s="27" t="s">
        <v>187</v>
      </c>
      <c r="Q2434" s="29" t="n">
        <v>1822.37</v>
      </c>
      <c r="R2434" s="27" t="s">
        <v>130</v>
      </c>
      <c r="S2434" s="27" t="s">
        <v>131</v>
      </c>
      <c r="T2434" s="27" t="n">
        <v>1</v>
      </c>
    </row>
    <row r="2435" customFormat="false" ht="15" hidden="false" customHeight="false" outlineLevel="0" collapsed="false">
      <c r="A2435" s="30" t="s">
        <v>4224</v>
      </c>
      <c r="B2435" s="30" t="s">
        <v>3518</v>
      </c>
      <c r="C2435" s="30" t="n">
        <v>48</v>
      </c>
      <c r="D2435" s="30" t="s">
        <v>121</v>
      </c>
      <c r="E2435" s="31" t="n">
        <v>45508</v>
      </c>
      <c r="F2435" s="30" t="s">
        <v>608</v>
      </c>
      <c r="G2435" s="31" t="n">
        <v>45509</v>
      </c>
      <c r="H2435" s="30" t="s">
        <v>206</v>
      </c>
      <c r="I2435" s="30" t="s">
        <v>207</v>
      </c>
      <c r="J2435" s="30" t="s">
        <v>615</v>
      </c>
      <c r="K2435" s="30" t="s">
        <v>156</v>
      </c>
      <c r="L2435" s="30" t="n">
        <v>33</v>
      </c>
      <c r="M2435" s="30" t="n">
        <v>48</v>
      </c>
      <c r="N2435" s="30" t="s">
        <v>186</v>
      </c>
      <c r="O2435" s="30" t="s">
        <v>149</v>
      </c>
      <c r="P2435" s="30" t="s">
        <v>150</v>
      </c>
      <c r="Q2435" s="32" t="n">
        <v>3388.38</v>
      </c>
      <c r="R2435" s="30" t="s">
        <v>130</v>
      </c>
      <c r="S2435" s="30" t="s">
        <v>335</v>
      </c>
      <c r="T2435" s="30" t="n">
        <v>4</v>
      </c>
    </row>
    <row r="2436" customFormat="false" ht="15" hidden="false" customHeight="false" outlineLevel="0" collapsed="false">
      <c r="A2436" s="27" t="s">
        <v>4225</v>
      </c>
      <c r="B2436" s="27" t="s">
        <v>3716</v>
      </c>
      <c r="C2436" s="27" t="n">
        <v>16</v>
      </c>
      <c r="D2436" s="27" t="s">
        <v>121</v>
      </c>
      <c r="E2436" s="28" t="n">
        <v>45617</v>
      </c>
      <c r="F2436" s="27" t="s">
        <v>1047</v>
      </c>
      <c r="G2436" s="28" t="n">
        <v>45618</v>
      </c>
      <c r="H2436" s="27" t="s">
        <v>123</v>
      </c>
      <c r="I2436" s="27" t="s">
        <v>155</v>
      </c>
      <c r="J2436" s="27" t="s">
        <v>508</v>
      </c>
      <c r="K2436" s="27" t="s">
        <v>138</v>
      </c>
      <c r="L2436" s="27" t="n">
        <v>90</v>
      </c>
      <c r="M2436" s="27" t="n">
        <v>21</v>
      </c>
      <c r="N2436" s="27" t="s">
        <v>127</v>
      </c>
      <c r="O2436" s="27" t="s">
        <v>171</v>
      </c>
      <c r="P2436" s="27" t="s">
        <v>187</v>
      </c>
      <c r="Q2436" s="29" t="n">
        <v>905.05</v>
      </c>
      <c r="R2436" s="27" t="s">
        <v>130</v>
      </c>
      <c r="S2436" s="27" t="s">
        <v>500</v>
      </c>
      <c r="T2436" s="27" t="n">
        <v>4</v>
      </c>
    </row>
    <row r="2437" customFormat="false" ht="15" hidden="false" customHeight="false" outlineLevel="0" collapsed="false">
      <c r="A2437" s="30" t="s">
        <v>4226</v>
      </c>
      <c r="B2437" s="30" t="s">
        <v>1555</v>
      </c>
      <c r="C2437" s="30" t="n">
        <v>37</v>
      </c>
      <c r="D2437" s="30" t="s">
        <v>181</v>
      </c>
      <c r="E2437" s="31" t="n">
        <v>45340</v>
      </c>
      <c r="F2437" s="30" t="s">
        <v>341</v>
      </c>
      <c r="G2437" s="31" t="n">
        <v>45342</v>
      </c>
      <c r="H2437" s="30" t="s">
        <v>168</v>
      </c>
      <c r="I2437" s="30" t="s">
        <v>366</v>
      </c>
      <c r="J2437" s="30" t="s">
        <v>170</v>
      </c>
      <c r="K2437" s="30" t="s">
        <v>156</v>
      </c>
      <c r="L2437" s="30" t="n">
        <v>56</v>
      </c>
      <c r="M2437" s="30" t="n">
        <v>48</v>
      </c>
      <c r="N2437" s="30" t="s">
        <v>127</v>
      </c>
      <c r="O2437" s="30" t="s">
        <v>171</v>
      </c>
      <c r="P2437" s="30" t="s">
        <v>150</v>
      </c>
      <c r="Q2437" s="32" t="n">
        <v>3958.51</v>
      </c>
      <c r="R2437" s="30" t="s">
        <v>268</v>
      </c>
      <c r="S2437" s="30" t="s">
        <v>197</v>
      </c>
      <c r="T2437" s="30" t="n">
        <v>3</v>
      </c>
    </row>
    <row r="2438" customFormat="false" ht="15" hidden="false" customHeight="false" outlineLevel="0" collapsed="false">
      <c r="A2438" s="27" t="s">
        <v>4227</v>
      </c>
      <c r="B2438" s="27" t="s">
        <v>1935</v>
      </c>
      <c r="C2438" s="27" t="n">
        <v>63</v>
      </c>
      <c r="D2438" s="27" t="s">
        <v>181</v>
      </c>
      <c r="E2438" s="28" t="n">
        <v>45492</v>
      </c>
      <c r="F2438" s="27" t="s">
        <v>1073</v>
      </c>
      <c r="G2438" s="28" t="n">
        <v>45492</v>
      </c>
      <c r="H2438" s="27" t="s">
        <v>206</v>
      </c>
      <c r="I2438" s="27" t="s">
        <v>232</v>
      </c>
      <c r="J2438" s="27" t="s">
        <v>593</v>
      </c>
      <c r="K2438" s="27" t="s">
        <v>138</v>
      </c>
      <c r="L2438" s="27" t="n">
        <v>62</v>
      </c>
      <c r="M2438" s="27" t="n">
        <v>45</v>
      </c>
      <c r="N2438" s="27" t="s">
        <v>127</v>
      </c>
      <c r="O2438" s="27" t="s">
        <v>171</v>
      </c>
      <c r="P2438" s="27" t="s">
        <v>187</v>
      </c>
      <c r="Q2438" s="29" t="n">
        <v>1899.12</v>
      </c>
      <c r="R2438" s="27" t="s">
        <v>130</v>
      </c>
      <c r="S2438" s="27" t="s">
        <v>197</v>
      </c>
      <c r="T2438" s="27" t="n">
        <v>5</v>
      </c>
    </row>
    <row r="2439" customFormat="false" ht="15" hidden="false" customHeight="false" outlineLevel="0" collapsed="false">
      <c r="A2439" s="30" t="s">
        <v>4228</v>
      </c>
      <c r="B2439" s="30" t="s">
        <v>460</v>
      </c>
      <c r="C2439" s="30" t="n">
        <v>53</v>
      </c>
      <c r="D2439" s="30" t="s">
        <v>181</v>
      </c>
      <c r="E2439" s="31" t="n">
        <v>45440</v>
      </c>
      <c r="F2439" s="30" t="s">
        <v>638</v>
      </c>
      <c r="G2439" s="31" t="n">
        <v>45440</v>
      </c>
      <c r="H2439" s="30" t="s">
        <v>168</v>
      </c>
      <c r="I2439" s="30"/>
      <c r="J2439" s="30" t="s">
        <v>191</v>
      </c>
      <c r="K2439" s="30" t="s">
        <v>156</v>
      </c>
      <c r="L2439" s="30" t="n">
        <v>38</v>
      </c>
      <c r="M2439" s="30" t="n">
        <v>45</v>
      </c>
      <c r="N2439" s="30" t="s">
        <v>127</v>
      </c>
      <c r="O2439" s="30" t="s">
        <v>139</v>
      </c>
      <c r="P2439" s="30" t="s">
        <v>140</v>
      </c>
      <c r="Q2439" s="32" t="n">
        <v>4335.83</v>
      </c>
      <c r="R2439" s="30" t="s">
        <v>130</v>
      </c>
      <c r="S2439" s="30" t="s">
        <v>192</v>
      </c>
      <c r="T2439" s="30" t="n">
        <v>4</v>
      </c>
    </row>
    <row r="2440" customFormat="false" ht="15" hidden="false" customHeight="false" outlineLevel="0" collapsed="false">
      <c r="A2440" s="27" t="s">
        <v>4229</v>
      </c>
      <c r="B2440" s="27" t="s">
        <v>3074</v>
      </c>
      <c r="C2440" s="27" t="n">
        <v>1</v>
      </c>
      <c r="D2440" s="27" t="s">
        <v>121</v>
      </c>
      <c r="E2440" s="28" t="n">
        <v>45512</v>
      </c>
      <c r="F2440" s="27" t="s">
        <v>1389</v>
      </c>
      <c r="G2440" s="28" t="n">
        <v>45517</v>
      </c>
      <c r="H2440" s="27" t="s">
        <v>242</v>
      </c>
      <c r="I2440" s="27" t="s">
        <v>243</v>
      </c>
      <c r="J2440" s="27" t="s">
        <v>316</v>
      </c>
      <c r="K2440" s="27" t="s">
        <v>126</v>
      </c>
      <c r="L2440" s="27" t="n">
        <v>27</v>
      </c>
      <c r="M2440" s="27" t="n">
        <v>131</v>
      </c>
      <c r="N2440" s="27" t="s">
        <v>186</v>
      </c>
      <c r="O2440" s="27" t="s">
        <v>139</v>
      </c>
      <c r="P2440" s="27" t="s">
        <v>129</v>
      </c>
      <c r="Q2440" s="29" t="n">
        <v>7903.19</v>
      </c>
      <c r="R2440" s="27" t="s">
        <v>130</v>
      </c>
      <c r="S2440" s="27" t="s">
        <v>178</v>
      </c>
      <c r="T2440" s="27" t="n">
        <v>3</v>
      </c>
    </row>
    <row r="2441" customFormat="false" ht="15" hidden="false" customHeight="false" outlineLevel="0" collapsed="false">
      <c r="A2441" s="30" t="s">
        <v>4230</v>
      </c>
      <c r="B2441" s="30" t="s">
        <v>4231</v>
      </c>
      <c r="C2441" s="30" t="n">
        <v>28</v>
      </c>
      <c r="D2441" s="30" t="s">
        <v>121</v>
      </c>
      <c r="E2441" s="31" t="n">
        <v>45536</v>
      </c>
      <c r="F2441" s="30" t="s">
        <v>290</v>
      </c>
      <c r="G2441" s="31" t="n">
        <v>45536</v>
      </c>
      <c r="H2441" s="30" t="s">
        <v>168</v>
      </c>
      <c r="I2441" s="30" t="s">
        <v>366</v>
      </c>
      <c r="J2441" s="30" t="s">
        <v>191</v>
      </c>
      <c r="K2441" s="30" t="s">
        <v>138</v>
      </c>
      <c r="L2441" s="30" t="n">
        <v>86</v>
      </c>
      <c r="M2441" s="30" t="n">
        <v>29</v>
      </c>
      <c r="N2441" s="30" t="s">
        <v>127</v>
      </c>
      <c r="O2441" s="30" t="s">
        <v>128</v>
      </c>
      <c r="P2441" s="30" t="s">
        <v>140</v>
      </c>
      <c r="Q2441" s="32" t="n">
        <v>1493.86</v>
      </c>
      <c r="R2441" s="30" t="s">
        <v>130</v>
      </c>
      <c r="S2441" s="30" t="s">
        <v>151</v>
      </c>
      <c r="T2441" s="30" t="n">
        <v>4</v>
      </c>
    </row>
    <row r="2442" customFormat="false" ht="15" hidden="false" customHeight="false" outlineLevel="0" collapsed="false">
      <c r="A2442" s="27" t="s">
        <v>4232</v>
      </c>
      <c r="B2442" s="27" t="s">
        <v>999</v>
      </c>
      <c r="C2442" s="27" t="n">
        <v>70</v>
      </c>
      <c r="D2442" s="27" t="s">
        <v>121</v>
      </c>
      <c r="E2442" s="28" t="n">
        <v>45422</v>
      </c>
      <c r="F2442" s="27" t="s">
        <v>1150</v>
      </c>
      <c r="G2442" s="28" t="n">
        <v>45424</v>
      </c>
      <c r="H2442" s="27" t="s">
        <v>242</v>
      </c>
      <c r="I2442" s="27" t="s">
        <v>466</v>
      </c>
      <c r="J2442" s="27" t="s">
        <v>401</v>
      </c>
      <c r="K2442" s="27" t="s">
        <v>156</v>
      </c>
      <c r="L2442" s="27" t="n">
        <v>52</v>
      </c>
      <c r="M2442" s="27" t="n">
        <v>64</v>
      </c>
      <c r="N2442" s="27" t="s">
        <v>127</v>
      </c>
      <c r="O2442" s="27" t="s">
        <v>139</v>
      </c>
      <c r="P2442" s="27" t="s">
        <v>129</v>
      </c>
      <c r="Q2442" s="29" t="n">
        <v>4779.27</v>
      </c>
      <c r="R2442" s="27" t="s">
        <v>172</v>
      </c>
      <c r="S2442" s="27" t="s">
        <v>178</v>
      </c>
      <c r="T2442" s="27" t="n">
        <v>1</v>
      </c>
    </row>
    <row r="2443" customFormat="false" ht="15" hidden="false" customHeight="false" outlineLevel="0" collapsed="false">
      <c r="A2443" s="30" t="s">
        <v>4233</v>
      </c>
      <c r="B2443" s="30" t="s">
        <v>1407</v>
      </c>
      <c r="C2443" s="30" t="n">
        <v>17</v>
      </c>
      <c r="D2443" s="30" t="s">
        <v>181</v>
      </c>
      <c r="E2443" s="31" t="n">
        <v>45626</v>
      </c>
      <c r="F2443" s="30" t="s">
        <v>1384</v>
      </c>
      <c r="G2443" s="31" t="n">
        <v>45629</v>
      </c>
      <c r="H2443" s="30" t="s">
        <v>168</v>
      </c>
      <c r="I2443" s="30" t="s">
        <v>366</v>
      </c>
      <c r="J2443" s="30" t="s">
        <v>371</v>
      </c>
      <c r="K2443" s="30" t="s">
        <v>202</v>
      </c>
      <c r="L2443" s="30" t="n">
        <v>4</v>
      </c>
      <c r="M2443" s="30" t="n">
        <v>106</v>
      </c>
      <c r="N2443" s="30" t="s">
        <v>186</v>
      </c>
      <c r="O2443" s="30" t="s">
        <v>139</v>
      </c>
      <c r="P2443" s="30" t="s">
        <v>140</v>
      </c>
      <c r="Q2443" s="32" t="n">
        <v>16742.47</v>
      </c>
      <c r="R2443" s="30" t="s">
        <v>130</v>
      </c>
      <c r="S2443" s="30" t="s">
        <v>335</v>
      </c>
      <c r="T2443" s="30" t="n">
        <v>5</v>
      </c>
    </row>
    <row r="2444" customFormat="false" ht="15" hidden="false" customHeight="false" outlineLevel="0" collapsed="false">
      <c r="A2444" s="27" t="s">
        <v>4234</v>
      </c>
      <c r="B2444" s="27" t="s">
        <v>4235</v>
      </c>
      <c r="C2444" s="27" t="n">
        <v>43</v>
      </c>
      <c r="D2444" s="27" t="s">
        <v>181</v>
      </c>
      <c r="E2444" s="28" t="n">
        <v>45567</v>
      </c>
      <c r="F2444" s="27" t="s">
        <v>1739</v>
      </c>
      <c r="G2444" s="28" t="n">
        <v>45567</v>
      </c>
      <c r="H2444" s="27" t="s">
        <v>206</v>
      </c>
      <c r="I2444" s="27" t="s">
        <v>207</v>
      </c>
      <c r="J2444" s="27" t="s">
        <v>208</v>
      </c>
      <c r="K2444" s="27" t="s">
        <v>138</v>
      </c>
      <c r="L2444" s="27" t="n">
        <v>87</v>
      </c>
      <c r="M2444" s="27" t="n">
        <v>22</v>
      </c>
      <c r="N2444" s="27" t="s">
        <v>127</v>
      </c>
      <c r="O2444" s="27" t="s">
        <v>128</v>
      </c>
      <c r="P2444" s="27" t="s">
        <v>129</v>
      </c>
      <c r="Q2444" s="29" t="n">
        <v>1290.59</v>
      </c>
      <c r="R2444" s="27" t="s">
        <v>130</v>
      </c>
      <c r="S2444" s="27" t="s">
        <v>192</v>
      </c>
      <c r="T2444" s="27" t="n">
        <v>3</v>
      </c>
    </row>
    <row r="2445" customFormat="false" ht="15" hidden="false" customHeight="false" outlineLevel="0" collapsed="false">
      <c r="A2445" s="30" t="s">
        <v>3135</v>
      </c>
      <c r="B2445" s="30" t="s">
        <v>1046</v>
      </c>
      <c r="C2445" s="30" t="n">
        <v>64</v>
      </c>
      <c r="D2445" s="30" t="s">
        <v>144</v>
      </c>
      <c r="E2445" s="31" t="n">
        <v>45578</v>
      </c>
      <c r="F2445" s="30" t="s">
        <v>567</v>
      </c>
      <c r="G2445" s="31" t="n">
        <v>45578</v>
      </c>
      <c r="H2445" s="30" t="s">
        <v>217</v>
      </c>
      <c r="I2445" s="30" t="s">
        <v>392</v>
      </c>
      <c r="J2445" s="30" t="s">
        <v>283</v>
      </c>
      <c r="K2445" s="30" t="s">
        <v>138</v>
      </c>
      <c r="L2445" s="30" t="n">
        <v>49</v>
      </c>
      <c r="M2445" s="30" t="n">
        <v>31</v>
      </c>
      <c r="N2445" s="30" t="s">
        <v>127</v>
      </c>
      <c r="O2445" s="30" t="s">
        <v>139</v>
      </c>
      <c r="P2445" s="30" t="s">
        <v>140</v>
      </c>
      <c r="Q2445" s="32" t="n">
        <v>2457.21</v>
      </c>
      <c r="R2445" s="30" t="s">
        <v>130</v>
      </c>
      <c r="S2445" s="30" t="s">
        <v>192</v>
      </c>
      <c r="T2445" s="30" t="n">
        <v>4</v>
      </c>
    </row>
    <row r="2446" customFormat="false" ht="15" hidden="false" customHeight="false" outlineLevel="0" collapsed="false">
      <c r="A2446" s="27" t="s">
        <v>4236</v>
      </c>
      <c r="B2446" s="27" t="s">
        <v>804</v>
      </c>
      <c r="C2446" s="27" t="n">
        <v>41</v>
      </c>
      <c r="D2446" s="27" t="s">
        <v>121</v>
      </c>
      <c r="E2446" s="28" t="n">
        <v>45313</v>
      </c>
      <c r="F2446" s="27" t="s">
        <v>532</v>
      </c>
      <c r="G2446" s="28" t="n">
        <v>45319</v>
      </c>
      <c r="H2446" s="27" t="s">
        <v>236</v>
      </c>
      <c r="I2446" s="27" t="s">
        <v>237</v>
      </c>
      <c r="J2446" s="27" t="s">
        <v>267</v>
      </c>
      <c r="K2446" s="27" t="s">
        <v>202</v>
      </c>
      <c r="L2446" s="27" t="n">
        <v>9</v>
      </c>
      <c r="M2446" s="27" t="n">
        <v>146</v>
      </c>
      <c r="N2446" s="27" t="s">
        <v>186</v>
      </c>
      <c r="O2446" s="27" t="s">
        <v>128</v>
      </c>
      <c r="P2446" s="27" t="s">
        <v>140</v>
      </c>
      <c r="Q2446" s="29" t="n">
        <v>17193.28</v>
      </c>
      <c r="R2446" s="27" t="s">
        <v>172</v>
      </c>
      <c r="S2446" s="27" t="s">
        <v>627</v>
      </c>
      <c r="T2446" s="27" t="n">
        <v>2</v>
      </c>
    </row>
    <row r="2447" customFormat="false" ht="15" hidden="false" customHeight="false" outlineLevel="0" collapsed="false">
      <c r="A2447" s="30" t="s">
        <v>4237</v>
      </c>
      <c r="B2447" s="30" t="s">
        <v>1769</v>
      </c>
      <c r="C2447" s="30" t="n">
        <v>49</v>
      </c>
      <c r="D2447" s="30" t="s">
        <v>121</v>
      </c>
      <c r="E2447" s="31" t="n">
        <v>45546</v>
      </c>
      <c r="F2447" s="30" t="s">
        <v>898</v>
      </c>
      <c r="G2447" s="31" t="n">
        <v>45546</v>
      </c>
      <c r="H2447" s="30" t="s">
        <v>146</v>
      </c>
      <c r="I2447" s="30" t="s">
        <v>309</v>
      </c>
      <c r="J2447" s="30" t="s">
        <v>148</v>
      </c>
      <c r="K2447" s="30" t="s">
        <v>138</v>
      </c>
      <c r="L2447" s="30" t="n">
        <v>38</v>
      </c>
      <c r="M2447" s="30" t="n">
        <v>39</v>
      </c>
      <c r="N2447" s="30" t="s">
        <v>127</v>
      </c>
      <c r="O2447" s="30" t="s">
        <v>139</v>
      </c>
      <c r="P2447" s="30" t="s">
        <v>129</v>
      </c>
      <c r="Q2447" s="32" t="n">
        <v>1446.67</v>
      </c>
      <c r="R2447" s="30" t="s">
        <v>130</v>
      </c>
      <c r="S2447" s="30" t="s">
        <v>151</v>
      </c>
      <c r="T2447" s="30" t="n">
        <v>5</v>
      </c>
    </row>
    <row r="2448" customFormat="false" ht="15" hidden="false" customHeight="false" outlineLevel="0" collapsed="false">
      <c r="A2448" s="27" t="s">
        <v>4238</v>
      </c>
      <c r="B2448" s="27" t="s">
        <v>4239</v>
      </c>
      <c r="C2448" s="27" t="n">
        <v>61</v>
      </c>
      <c r="D2448" s="27" t="s">
        <v>121</v>
      </c>
      <c r="E2448" s="28" t="n">
        <v>45447</v>
      </c>
      <c r="F2448" s="27" t="s">
        <v>1047</v>
      </c>
      <c r="G2448" s="28" t="n">
        <v>45448</v>
      </c>
      <c r="H2448" s="27" t="s">
        <v>168</v>
      </c>
      <c r="I2448" s="27" t="s">
        <v>196</v>
      </c>
      <c r="J2448" s="27" t="s">
        <v>367</v>
      </c>
      <c r="K2448" s="27" t="s">
        <v>138</v>
      </c>
      <c r="L2448" s="27" t="n">
        <v>29</v>
      </c>
      <c r="M2448" s="27" t="n">
        <v>41</v>
      </c>
      <c r="N2448" s="27" t="s">
        <v>127</v>
      </c>
      <c r="O2448" s="27" t="s">
        <v>171</v>
      </c>
      <c r="P2448" s="27" t="s">
        <v>129</v>
      </c>
      <c r="Q2448" s="29" t="n">
        <v>1633.7</v>
      </c>
      <c r="R2448" s="27" t="s">
        <v>130</v>
      </c>
      <c r="S2448" s="27" t="s">
        <v>131</v>
      </c>
      <c r="T2448" s="27" t="n">
        <v>3</v>
      </c>
    </row>
    <row r="2449" customFormat="false" ht="15" hidden="false" customHeight="false" outlineLevel="0" collapsed="false">
      <c r="A2449" s="30" t="s">
        <v>4240</v>
      </c>
      <c r="B2449" s="30" t="s">
        <v>3280</v>
      </c>
      <c r="C2449" s="30" t="n">
        <v>17</v>
      </c>
      <c r="D2449" s="30" t="s">
        <v>181</v>
      </c>
      <c r="E2449" s="31" t="n">
        <v>45327</v>
      </c>
      <c r="F2449" s="30" t="s">
        <v>370</v>
      </c>
      <c r="G2449" s="31" t="n">
        <v>45331</v>
      </c>
      <c r="H2449" s="30" t="s">
        <v>135</v>
      </c>
      <c r="I2449" s="30" t="s">
        <v>278</v>
      </c>
      <c r="J2449" s="30" t="s">
        <v>252</v>
      </c>
      <c r="K2449" s="30" t="s">
        <v>202</v>
      </c>
      <c r="L2449" s="30" t="n">
        <v>7</v>
      </c>
      <c r="M2449" s="30" t="n">
        <v>187</v>
      </c>
      <c r="N2449" s="30" t="s">
        <v>186</v>
      </c>
      <c r="O2449" s="30" t="s">
        <v>171</v>
      </c>
      <c r="P2449" s="30" t="s">
        <v>129</v>
      </c>
      <c r="Q2449" s="32" t="n">
        <v>18354.94</v>
      </c>
      <c r="R2449" s="30" t="s">
        <v>172</v>
      </c>
      <c r="S2449" s="30" t="s">
        <v>157</v>
      </c>
      <c r="T2449" s="30" t="n">
        <v>2</v>
      </c>
    </row>
    <row r="2450" customFormat="false" ht="15" hidden="false" customHeight="false" outlineLevel="0" collapsed="false">
      <c r="A2450" s="27" t="s">
        <v>4241</v>
      </c>
      <c r="B2450" s="27" t="s">
        <v>592</v>
      </c>
      <c r="C2450" s="27" t="n">
        <v>38</v>
      </c>
      <c r="D2450" s="27" t="s">
        <v>121</v>
      </c>
      <c r="E2450" s="28" t="n">
        <v>45318</v>
      </c>
      <c r="F2450" s="27" t="s">
        <v>567</v>
      </c>
      <c r="G2450" s="28" t="n">
        <v>45319</v>
      </c>
      <c r="H2450" s="27" t="s">
        <v>135</v>
      </c>
      <c r="I2450" s="27"/>
      <c r="J2450" s="27" t="s">
        <v>252</v>
      </c>
      <c r="K2450" s="27" t="s">
        <v>156</v>
      </c>
      <c r="L2450" s="27" t="n">
        <v>74</v>
      </c>
      <c r="M2450" s="27" t="n">
        <v>63</v>
      </c>
      <c r="N2450" s="27" t="s">
        <v>127</v>
      </c>
      <c r="O2450" s="27" t="s">
        <v>149</v>
      </c>
      <c r="P2450" s="27" t="s">
        <v>187</v>
      </c>
      <c r="Q2450" s="29" t="n">
        <v>4332.94</v>
      </c>
      <c r="R2450" s="27" t="s">
        <v>130</v>
      </c>
      <c r="S2450" s="27" t="s">
        <v>192</v>
      </c>
      <c r="T2450" s="27" t="n">
        <v>5</v>
      </c>
    </row>
    <row r="2451" customFormat="false" ht="15" hidden="false" customHeight="false" outlineLevel="0" collapsed="false">
      <c r="A2451" s="30" t="s">
        <v>4242</v>
      </c>
      <c r="B2451" s="30" t="s">
        <v>2942</v>
      </c>
      <c r="C2451" s="30" t="n">
        <v>31</v>
      </c>
      <c r="D2451" s="30" t="s">
        <v>181</v>
      </c>
      <c r="E2451" s="31" t="n">
        <v>45387</v>
      </c>
      <c r="F2451" s="30" t="s">
        <v>893</v>
      </c>
      <c r="G2451" s="31" t="n">
        <v>45390</v>
      </c>
      <c r="H2451" s="30" t="s">
        <v>217</v>
      </c>
      <c r="I2451" s="30" t="s">
        <v>392</v>
      </c>
      <c r="J2451" s="30" t="s">
        <v>283</v>
      </c>
      <c r="K2451" s="30" t="s">
        <v>156</v>
      </c>
      <c r="L2451" s="30" t="n">
        <v>43</v>
      </c>
      <c r="M2451" s="30" t="n">
        <v>87</v>
      </c>
      <c r="N2451" s="30" t="s">
        <v>127</v>
      </c>
      <c r="O2451" s="30" t="s">
        <v>139</v>
      </c>
      <c r="P2451" s="30" t="s">
        <v>187</v>
      </c>
      <c r="Q2451" s="32" t="n">
        <v>4278.77</v>
      </c>
      <c r="R2451" s="30" t="s">
        <v>130</v>
      </c>
      <c r="S2451" s="30" t="s">
        <v>131</v>
      </c>
      <c r="T2451" s="30" t="n">
        <v>4</v>
      </c>
    </row>
    <row r="2452" customFormat="false" ht="15" hidden="false" customHeight="false" outlineLevel="0" collapsed="false">
      <c r="A2452" s="27" t="s">
        <v>4243</v>
      </c>
      <c r="B2452" s="27" t="s">
        <v>1837</v>
      </c>
      <c r="C2452" s="27" t="n">
        <v>39</v>
      </c>
      <c r="D2452" s="27" t="s">
        <v>121</v>
      </c>
      <c r="E2452" s="28" t="n">
        <v>45345</v>
      </c>
      <c r="F2452" s="27" t="s">
        <v>1260</v>
      </c>
      <c r="G2452" s="28" t="n">
        <v>45346</v>
      </c>
      <c r="H2452" s="27" t="s">
        <v>183</v>
      </c>
      <c r="I2452" s="27" t="s">
        <v>212</v>
      </c>
      <c r="J2452" s="27" t="s">
        <v>431</v>
      </c>
      <c r="K2452" s="27" t="s">
        <v>156</v>
      </c>
      <c r="L2452" s="27" t="n">
        <v>16</v>
      </c>
      <c r="M2452" s="27" t="n">
        <v>30</v>
      </c>
      <c r="N2452" s="27" t="s">
        <v>186</v>
      </c>
      <c r="O2452" s="27" t="s">
        <v>149</v>
      </c>
      <c r="P2452" s="27" t="s">
        <v>140</v>
      </c>
      <c r="Q2452" s="29" t="n">
        <v>3734.56</v>
      </c>
      <c r="R2452" s="27" t="s">
        <v>130</v>
      </c>
      <c r="S2452" s="27" t="s">
        <v>151</v>
      </c>
      <c r="T2452" s="27" t="n">
        <v>5</v>
      </c>
    </row>
    <row r="2453" customFormat="false" ht="15" hidden="false" customHeight="false" outlineLevel="0" collapsed="false">
      <c r="A2453" s="30" t="s">
        <v>4244</v>
      </c>
      <c r="B2453" s="30" t="s">
        <v>478</v>
      </c>
      <c r="C2453" s="30" t="n">
        <v>46</v>
      </c>
      <c r="D2453" s="30" t="s">
        <v>121</v>
      </c>
      <c r="E2453" s="31" t="n">
        <v>45406</v>
      </c>
      <c r="F2453" s="30" t="s">
        <v>943</v>
      </c>
      <c r="G2453" s="31" t="n">
        <v>45408</v>
      </c>
      <c r="H2453" s="30" t="s">
        <v>161</v>
      </c>
      <c r="I2453" s="30" t="s">
        <v>162</v>
      </c>
      <c r="J2453" s="30" t="s">
        <v>648</v>
      </c>
      <c r="K2453" s="30" t="s">
        <v>156</v>
      </c>
      <c r="L2453" s="30" t="n">
        <v>29</v>
      </c>
      <c r="M2453" s="30" t="n">
        <v>72</v>
      </c>
      <c r="N2453" s="30" t="s">
        <v>127</v>
      </c>
      <c r="O2453" s="30" t="s">
        <v>128</v>
      </c>
      <c r="P2453" s="30" t="s">
        <v>140</v>
      </c>
      <c r="Q2453" s="32" t="n">
        <v>3718.92</v>
      </c>
      <c r="R2453" s="30" t="s">
        <v>130</v>
      </c>
      <c r="S2453" s="30" t="s">
        <v>192</v>
      </c>
      <c r="T2453" s="30" t="n">
        <v>3</v>
      </c>
    </row>
    <row r="2454" customFormat="false" ht="15" hidden="false" customHeight="false" outlineLevel="0" collapsed="false">
      <c r="A2454" s="27" t="s">
        <v>4245</v>
      </c>
      <c r="B2454" s="27" t="s">
        <v>1112</v>
      </c>
      <c r="C2454" s="27" t="n">
        <v>42</v>
      </c>
      <c r="D2454" s="27" t="s">
        <v>121</v>
      </c>
      <c r="E2454" s="28" t="n">
        <v>45379</v>
      </c>
      <c r="F2454" s="27" t="s">
        <v>961</v>
      </c>
      <c r="G2454" s="28" t="n">
        <v>45381</v>
      </c>
      <c r="H2454" s="27" t="s">
        <v>161</v>
      </c>
      <c r="I2454" s="27" t="s">
        <v>320</v>
      </c>
      <c r="J2454" s="27" t="s">
        <v>648</v>
      </c>
      <c r="K2454" s="27" t="s">
        <v>126</v>
      </c>
      <c r="L2454" s="27" t="n">
        <v>37</v>
      </c>
      <c r="M2454" s="27" t="n">
        <v>59</v>
      </c>
      <c r="N2454" s="27" t="s">
        <v>186</v>
      </c>
      <c r="O2454" s="27" t="s">
        <v>171</v>
      </c>
      <c r="P2454" s="27" t="s">
        <v>140</v>
      </c>
      <c r="Q2454" s="29" t="n">
        <v>6786.88</v>
      </c>
      <c r="R2454" s="27" t="s">
        <v>172</v>
      </c>
      <c r="S2454" s="27" t="s">
        <v>178</v>
      </c>
      <c r="T2454" s="27" t="n">
        <v>3</v>
      </c>
    </row>
    <row r="2455" customFormat="false" ht="15" hidden="false" customHeight="false" outlineLevel="0" collapsed="false">
      <c r="A2455" s="30" t="s">
        <v>4246</v>
      </c>
      <c r="B2455" s="30" t="s">
        <v>1809</v>
      </c>
      <c r="C2455" s="30" t="n">
        <v>57</v>
      </c>
      <c r="D2455" s="30" t="s">
        <v>493</v>
      </c>
      <c r="E2455" s="31" t="n">
        <v>45384</v>
      </c>
      <c r="F2455" s="30" t="s">
        <v>1308</v>
      </c>
      <c r="G2455" s="31" t="n">
        <v>45385</v>
      </c>
      <c r="H2455" s="30" t="s">
        <v>242</v>
      </c>
      <c r="I2455" s="30" t="s">
        <v>466</v>
      </c>
      <c r="J2455" s="30" t="s">
        <v>244</v>
      </c>
      <c r="K2455" s="30" t="s">
        <v>138</v>
      </c>
      <c r="L2455" s="30" t="n">
        <v>68</v>
      </c>
      <c r="M2455" s="30" t="n">
        <v>33</v>
      </c>
      <c r="N2455" s="30" t="s">
        <v>127</v>
      </c>
      <c r="O2455" s="30" t="s">
        <v>128</v>
      </c>
      <c r="P2455" s="30" t="s">
        <v>140</v>
      </c>
      <c r="Q2455" s="32" t="n">
        <v>1449.79</v>
      </c>
      <c r="R2455" s="30" t="s">
        <v>130</v>
      </c>
      <c r="S2455" s="30" t="s">
        <v>192</v>
      </c>
      <c r="T2455" s="30" t="n">
        <v>4</v>
      </c>
    </row>
    <row r="2456" customFormat="false" ht="15" hidden="false" customHeight="false" outlineLevel="0" collapsed="false">
      <c r="A2456" s="27" t="s">
        <v>4247</v>
      </c>
      <c r="B2456" s="27" t="s">
        <v>3016</v>
      </c>
      <c r="C2456" s="27" t="n">
        <v>12</v>
      </c>
      <c r="D2456" s="27" t="s">
        <v>121</v>
      </c>
      <c r="E2456" s="28" t="n">
        <v>45304</v>
      </c>
      <c r="F2456" s="27" t="s">
        <v>890</v>
      </c>
      <c r="G2456" s="28" t="n">
        <v>45306</v>
      </c>
      <c r="H2456" s="27" t="s">
        <v>217</v>
      </c>
      <c r="I2456" s="27" t="s">
        <v>392</v>
      </c>
      <c r="J2456" s="27" t="s">
        <v>294</v>
      </c>
      <c r="K2456" s="27" t="s">
        <v>126</v>
      </c>
      <c r="L2456" s="27" t="n">
        <v>15</v>
      </c>
      <c r="M2456" s="27" t="n">
        <v>91</v>
      </c>
      <c r="N2456" s="27" t="s">
        <v>186</v>
      </c>
      <c r="O2456" s="27" t="s">
        <v>171</v>
      </c>
      <c r="P2456" s="27" t="s">
        <v>140</v>
      </c>
      <c r="Q2456" s="29" t="n">
        <v>7086.93</v>
      </c>
      <c r="R2456" s="27" t="s">
        <v>268</v>
      </c>
      <c r="S2456" s="27" t="s">
        <v>131</v>
      </c>
      <c r="T2456" s="27" t="n">
        <v>1</v>
      </c>
    </row>
    <row r="2457" customFormat="false" ht="15" hidden="false" customHeight="false" outlineLevel="0" collapsed="false">
      <c r="A2457" s="30" t="s">
        <v>4248</v>
      </c>
      <c r="B2457" s="30" t="s">
        <v>2918</v>
      </c>
      <c r="C2457" s="30" t="n">
        <v>44</v>
      </c>
      <c r="D2457" s="30" t="s">
        <v>181</v>
      </c>
      <c r="E2457" s="31" t="n">
        <v>45449</v>
      </c>
      <c r="F2457" s="30" t="s">
        <v>429</v>
      </c>
      <c r="G2457" s="31" t="n">
        <v>45451</v>
      </c>
      <c r="H2457" s="30" t="s">
        <v>168</v>
      </c>
      <c r="I2457" s="30" t="s">
        <v>169</v>
      </c>
      <c r="J2457" s="30" t="s">
        <v>191</v>
      </c>
      <c r="K2457" s="30" t="s">
        <v>156</v>
      </c>
      <c r="L2457" s="30" t="n">
        <v>29</v>
      </c>
      <c r="M2457" s="30" t="n">
        <v>87</v>
      </c>
      <c r="N2457" s="30" t="s">
        <v>127</v>
      </c>
      <c r="O2457" s="30" t="s">
        <v>128</v>
      </c>
      <c r="P2457" s="30" t="s">
        <v>187</v>
      </c>
      <c r="Q2457" s="32" t="n">
        <v>4320.01</v>
      </c>
      <c r="R2457" s="30" t="s">
        <v>130</v>
      </c>
      <c r="S2457" s="30" t="s">
        <v>157</v>
      </c>
      <c r="T2457" s="30" t="n">
        <v>5</v>
      </c>
    </row>
    <row r="2458" customFormat="false" ht="15" hidden="false" customHeight="false" outlineLevel="0" collapsed="false">
      <c r="A2458" s="27" t="s">
        <v>4249</v>
      </c>
      <c r="B2458" s="27" t="s">
        <v>2875</v>
      </c>
      <c r="C2458" s="27" t="n">
        <v>65</v>
      </c>
      <c r="D2458" s="27" t="s">
        <v>121</v>
      </c>
      <c r="E2458" s="28" t="n">
        <v>45503</v>
      </c>
      <c r="F2458" s="27" t="s">
        <v>182</v>
      </c>
      <c r="G2458" s="28" t="n">
        <v>45504</v>
      </c>
      <c r="H2458" s="27" t="s">
        <v>161</v>
      </c>
      <c r="I2458" s="27" t="s">
        <v>320</v>
      </c>
      <c r="J2458" s="27" t="s">
        <v>385</v>
      </c>
      <c r="K2458" s="27" t="s">
        <v>156</v>
      </c>
      <c r="L2458" s="27" t="n">
        <v>57</v>
      </c>
      <c r="M2458" s="27" t="n">
        <v>41</v>
      </c>
      <c r="N2458" s="27" t="s">
        <v>127</v>
      </c>
      <c r="O2458" s="27" t="s">
        <v>128</v>
      </c>
      <c r="P2458" s="27" t="s">
        <v>140</v>
      </c>
      <c r="Q2458" s="29"/>
      <c r="R2458" s="27" t="s">
        <v>268</v>
      </c>
      <c r="S2458" s="27" t="s">
        <v>164</v>
      </c>
      <c r="T2458" s="27" t="n">
        <v>3</v>
      </c>
    </row>
    <row r="2459" customFormat="false" ht="15" hidden="false" customHeight="false" outlineLevel="0" collapsed="false">
      <c r="A2459" s="30" t="s">
        <v>4250</v>
      </c>
      <c r="B2459" s="30" t="s">
        <v>3658</v>
      </c>
      <c r="C2459" s="30" t="n">
        <v>46</v>
      </c>
      <c r="D2459" s="30" t="s">
        <v>181</v>
      </c>
      <c r="E2459" s="31" t="n">
        <v>45460</v>
      </c>
      <c r="F2459" s="30" t="s">
        <v>614</v>
      </c>
      <c r="G2459" s="31" t="n">
        <v>45463</v>
      </c>
      <c r="H2459" s="30" t="s">
        <v>168</v>
      </c>
      <c r="I2459" s="30" t="s">
        <v>196</v>
      </c>
      <c r="J2459" s="30" t="s">
        <v>367</v>
      </c>
      <c r="K2459" s="30" t="s">
        <v>156</v>
      </c>
      <c r="L2459" s="30" t="n">
        <v>39</v>
      </c>
      <c r="M2459" s="30" t="n">
        <v>49</v>
      </c>
      <c r="N2459" s="30" t="s">
        <v>127</v>
      </c>
      <c r="O2459" s="30" t="s">
        <v>139</v>
      </c>
      <c r="P2459" s="30" t="s">
        <v>129</v>
      </c>
      <c r="Q2459" s="32" t="n">
        <v>4433.65</v>
      </c>
      <c r="R2459" s="30" t="s">
        <v>130</v>
      </c>
      <c r="S2459" s="30" t="s">
        <v>164</v>
      </c>
      <c r="T2459" s="30" t="n">
        <v>5</v>
      </c>
    </row>
    <row r="2460" customFormat="false" ht="15" hidden="false" customHeight="false" outlineLevel="0" collapsed="false">
      <c r="A2460" s="27" t="s">
        <v>4251</v>
      </c>
      <c r="B2460" s="27" t="s">
        <v>4252</v>
      </c>
      <c r="C2460" s="27" t="n">
        <v>0</v>
      </c>
      <c r="D2460" s="27" t="s">
        <v>121</v>
      </c>
      <c r="E2460" s="28" t="n">
        <v>45592</v>
      </c>
      <c r="F2460" s="27" t="s">
        <v>689</v>
      </c>
      <c r="G2460" s="28" t="n">
        <v>45592</v>
      </c>
      <c r="H2460" s="27" t="s">
        <v>236</v>
      </c>
      <c r="I2460" s="27" t="s">
        <v>323</v>
      </c>
      <c r="J2460" s="27" t="s">
        <v>238</v>
      </c>
      <c r="K2460" s="27" t="s">
        <v>156</v>
      </c>
      <c r="L2460" s="27" t="n">
        <v>57</v>
      </c>
      <c r="M2460" s="27" t="n">
        <v>76</v>
      </c>
      <c r="N2460" s="27" t="s">
        <v>127</v>
      </c>
      <c r="O2460" s="27" t="s">
        <v>149</v>
      </c>
      <c r="P2460" s="27" t="s">
        <v>187</v>
      </c>
      <c r="Q2460" s="29" t="n">
        <v>3418.34</v>
      </c>
      <c r="R2460" s="27" t="s">
        <v>130</v>
      </c>
      <c r="S2460" s="27" t="s">
        <v>131</v>
      </c>
      <c r="T2460" s="27" t="n">
        <v>4</v>
      </c>
    </row>
    <row r="2461" customFormat="false" ht="15" hidden="false" customHeight="false" outlineLevel="0" collapsed="false">
      <c r="A2461" s="30" t="s">
        <v>4253</v>
      </c>
      <c r="B2461" s="30" t="s">
        <v>4254</v>
      </c>
      <c r="C2461" s="30" t="n">
        <v>23</v>
      </c>
      <c r="D2461" s="30" t="s">
        <v>181</v>
      </c>
      <c r="E2461" s="31" t="n">
        <v>45462</v>
      </c>
      <c r="F2461" s="30" t="s">
        <v>303</v>
      </c>
      <c r="G2461" s="31" t="n">
        <v>45466</v>
      </c>
      <c r="H2461" s="30" t="s">
        <v>242</v>
      </c>
      <c r="I2461" s="30"/>
      <c r="J2461" s="30" t="s">
        <v>422</v>
      </c>
      <c r="K2461" s="30" t="s">
        <v>126</v>
      </c>
      <c r="L2461" s="30" t="n">
        <v>15</v>
      </c>
      <c r="M2461" s="30" t="n">
        <v>107</v>
      </c>
      <c r="N2461" s="30" t="s">
        <v>186</v>
      </c>
      <c r="O2461" s="30" t="s">
        <v>139</v>
      </c>
      <c r="P2461" s="30" t="s">
        <v>140</v>
      </c>
      <c r="Q2461" s="32" t="n">
        <v>7260.35</v>
      </c>
      <c r="R2461" s="30" t="s">
        <v>130</v>
      </c>
      <c r="S2461" s="30" t="s">
        <v>131</v>
      </c>
      <c r="T2461" s="30" t="n">
        <v>4</v>
      </c>
    </row>
    <row r="2462" customFormat="false" ht="15" hidden="false" customHeight="false" outlineLevel="0" collapsed="false">
      <c r="A2462" s="27" t="s">
        <v>2888</v>
      </c>
      <c r="B2462" s="27" t="s">
        <v>2889</v>
      </c>
      <c r="C2462" s="27" t="n">
        <v>40</v>
      </c>
      <c r="D2462" s="27" t="s">
        <v>121</v>
      </c>
      <c r="E2462" s="28" t="n">
        <v>45300</v>
      </c>
      <c r="F2462" s="27" t="s">
        <v>326</v>
      </c>
      <c r="G2462" s="28" t="n">
        <v>45300</v>
      </c>
      <c r="H2462" s="27" t="s">
        <v>242</v>
      </c>
      <c r="I2462" s="27" t="s">
        <v>243</v>
      </c>
      <c r="J2462" s="27" t="s">
        <v>244</v>
      </c>
      <c r="K2462" s="27" t="s">
        <v>138</v>
      </c>
      <c r="L2462" s="27" t="n">
        <v>33</v>
      </c>
      <c r="M2462" s="27" t="n">
        <v>20</v>
      </c>
      <c r="N2462" s="27" t="s">
        <v>127</v>
      </c>
      <c r="O2462" s="27" t="s">
        <v>139</v>
      </c>
      <c r="P2462" s="27" t="s">
        <v>187</v>
      </c>
      <c r="Q2462" s="29" t="n">
        <v>1864.07</v>
      </c>
      <c r="R2462" s="27" t="s">
        <v>130</v>
      </c>
      <c r="S2462" s="27" t="s">
        <v>164</v>
      </c>
      <c r="T2462" s="27" t="n">
        <v>5</v>
      </c>
    </row>
    <row r="2463" customFormat="false" ht="15" hidden="false" customHeight="false" outlineLevel="0" collapsed="false">
      <c r="A2463" s="30" t="s">
        <v>4255</v>
      </c>
      <c r="B2463" s="30" t="s">
        <v>1019</v>
      </c>
      <c r="C2463" s="30" t="n">
        <v>45</v>
      </c>
      <c r="D2463" s="30" t="s">
        <v>181</v>
      </c>
      <c r="E2463" s="31" t="n">
        <v>45598</v>
      </c>
      <c r="F2463" s="30" t="s">
        <v>1160</v>
      </c>
      <c r="G2463" s="31" t="n">
        <v>45599</v>
      </c>
      <c r="H2463" s="30" t="s">
        <v>168</v>
      </c>
      <c r="I2463" s="30" t="s">
        <v>366</v>
      </c>
      <c r="J2463" s="30" t="s">
        <v>441</v>
      </c>
      <c r="K2463" s="30" t="s">
        <v>138</v>
      </c>
      <c r="L2463" s="30" t="n">
        <v>64</v>
      </c>
      <c r="M2463" s="30" t="n">
        <v>15</v>
      </c>
      <c r="N2463" s="30" t="s">
        <v>127</v>
      </c>
      <c r="O2463" s="30" t="s">
        <v>171</v>
      </c>
      <c r="P2463" s="30" t="s">
        <v>140</v>
      </c>
      <c r="Q2463" s="32" t="n">
        <v>1139.66</v>
      </c>
      <c r="R2463" s="30" t="s">
        <v>130</v>
      </c>
      <c r="S2463" s="30" t="s">
        <v>192</v>
      </c>
      <c r="T2463" s="30" t="n">
        <v>5</v>
      </c>
    </row>
    <row r="2464" customFormat="false" ht="15" hidden="false" customHeight="false" outlineLevel="0" collapsed="false">
      <c r="A2464" s="27" t="s">
        <v>4256</v>
      </c>
      <c r="B2464" s="27" t="s">
        <v>4257</v>
      </c>
      <c r="C2464" s="27" t="n">
        <v>36</v>
      </c>
      <c r="D2464" s="27" t="s">
        <v>121</v>
      </c>
      <c r="E2464" s="28" t="n">
        <v>45559</v>
      </c>
      <c r="F2464" s="27" t="s">
        <v>265</v>
      </c>
      <c r="G2464" s="28" t="n">
        <v>45559</v>
      </c>
      <c r="H2464" s="27" t="s">
        <v>135</v>
      </c>
      <c r="I2464" s="27" t="s">
        <v>136</v>
      </c>
      <c r="J2464" s="27" t="s">
        <v>137</v>
      </c>
      <c r="K2464" s="27" t="s">
        <v>138</v>
      </c>
      <c r="L2464" s="27" t="n">
        <v>74</v>
      </c>
      <c r="M2464" s="27" t="n">
        <v>39</v>
      </c>
      <c r="N2464" s="27" t="s">
        <v>127</v>
      </c>
      <c r="O2464" s="27" t="s">
        <v>171</v>
      </c>
      <c r="P2464" s="27" t="s">
        <v>150</v>
      </c>
      <c r="Q2464" s="29" t="n">
        <v>1829.94</v>
      </c>
      <c r="R2464" s="27" t="s">
        <v>130</v>
      </c>
      <c r="S2464" s="27" t="s">
        <v>164</v>
      </c>
      <c r="T2464" s="27" t="n">
        <v>3</v>
      </c>
    </row>
    <row r="2465" customFormat="false" ht="15" hidden="false" customHeight="false" outlineLevel="0" collapsed="false">
      <c r="A2465" s="30" t="s">
        <v>4258</v>
      </c>
      <c r="B2465" s="30" t="s">
        <v>2273</v>
      </c>
      <c r="C2465" s="30" t="n">
        <v>41</v>
      </c>
      <c r="D2465" s="30" t="s">
        <v>181</v>
      </c>
      <c r="E2465" s="31" t="n">
        <v>45540</v>
      </c>
      <c r="F2465" s="30" t="s">
        <v>482</v>
      </c>
      <c r="G2465" s="31" t="n">
        <v>45543</v>
      </c>
      <c r="H2465" s="30" t="s">
        <v>183</v>
      </c>
      <c r="I2465" s="30" t="s">
        <v>430</v>
      </c>
      <c r="J2465" s="30" t="s">
        <v>185</v>
      </c>
      <c r="K2465" s="30" t="s">
        <v>156</v>
      </c>
      <c r="L2465" s="30" t="n">
        <v>29</v>
      </c>
      <c r="M2465" s="30" t="n">
        <v>55</v>
      </c>
      <c r="N2465" s="30" t="s">
        <v>127</v>
      </c>
      <c r="O2465" s="30" t="s">
        <v>149</v>
      </c>
      <c r="P2465" s="30" t="s">
        <v>150</v>
      </c>
      <c r="Q2465" s="32" t="n">
        <v>3785.32</v>
      </c>
      <c r="R2465" s="30" t="s">
        <v>130</v>
      </c>
      <c r="S2465" s="30" t="s">
        <v>500</v>
      </c>
      <c r="T2465" s="30" t="n">
        <v>2</v>
      </c>
    </row>
    <row r="2466" customFormat="false" ht="15" hidden="false" customHeight="false" outlineLevel="0" collapsed="false">
      <c r="A2466" s="27" t="s">
        <v>4259</v>
      </c>
      <c r="B2466" s="27" t="s">
        <v>4260</v>
      </c>
      <c r="C2466" s="27" t="n">
        <v>34</v>
      </c>
      <c r="D2466" s="27" t="s">
        <v>701</v>
      </c>
      <c r="E2466" s="28" t="n">
        <v>45369</v>
      </c>
      <c r="F2466" s="27" t="s">
        <v>740</v>
      </c>
      <c r="G2466" s="28" t="n">
        <v>45370</v>
      </c>
      <c r="H2466" s="27" t="s">
        <v>242</v>
      </c>
      <c r="I2466" s="27"/>
      <c r="J2466" s="27" t="s">
        <v>422</v>
      </c>
      <c r="K2466" s="27" t="s">
        <v>138</v>
      </c>
      <c r="L2466" s="27" t="n">
        <v>52</v>
      </c>
      <c r="M2466" s="27" t="n">
        <v>31</v>
      </c>
      <c r="N2466" s="27" t="s">
        <v>127</v>
      </c>
      <c r="O2466" s="27" t="s">
        <v>128</v>
      </c>
      <c r="P2466" s="27" t="s">
        <v>187</v>
      </c>
      <c r="Q2466" s="29" t="n">
        <v>2440</v>
      </c>
      <c r="R2466" s="27" t="s">
        <v>130</v>
      </c>
      <c r="S2466" s="27" t="s">
        <v>164</v>
      </c>
      <c r="T2466" s="27" t="n">
        <v>4</v>
      </c>
    </row>
    <row r="2467" customFormat="false" ht="15" hidden="false" customHeight="false" outlineLevel="0" collapsed="false">
      <c r="A2467" s="30" t="s">
        <v>4261</v>
      </c>
      <c r="B2467" s="30" t="s">
        <v>1365</v>
      </c>
      <c r="C2467" s="30" t="n">
        <v>25</v>
      </c>
      <c r="D2467" s="30" t="s">
        <v>181</v>
      </c>
      <c r="E2467" s="31" t="n">
        <v>45384</v>
      </c>
      <c r="F2467" s="30" t="s">
        <v>145</v>
      </c>
      <c r="G2467" s="31" t="n">
        <v>45386</v>
      </c>
      <c r="H2467" s="30" t="s">
        <v>183</v>
      </c>
      <c r="I2467" s="30" t="s">
        <v>430</v>
      </c>
      <c r="J2467" s="30" t="s">
        <v>411</v>
      </c>
      <c r="K2467" s="30" t="s">
        <v>156</v>
      </c>
      <c r="L2467" s="30" t="n">
        <v>29</v>
      </c>
      <c r="M2467" s="30" t="n">
        <v>34</v>
      </c>
      <c r="N2467" s="30" t="s">
        <v>186</v>
      </c>
      <c r="O2467" s="30" t="s">
        <v>139</v>
      </c>
      <c r="P2467" s="30" t="s">
        <v>129</v>
      </c>
      <c r="Q2467" s="32" t="n">
        <v>3972.43</v>
      </c>
      <c r="R2467" s="30" t="s">
        <v>130</v>
      </c>
      <c r="S2467" s="30" t="s">
        <v>151</v>
      </c>
      <c r="T2467" s="30" t="n">
        <v>3</v>
      </c>
    </row>
    <row r="2468" customFormat="false" ht="15" hidden="false" customHeight="false" outlineLevel="0" collapsed="false">
      <c r="A2468" s="27" t="s">
        <v>4262</v>
      </c>
      <c r="B2468" s="27" t="s">
        <v>875</v>
      </c>
      <c r="C2468" s="27" t="n">
        <v>27</v>
      </c>
      <c r="D2468" s="27" t="s">
        <v>121</v>
      </c>
      <c r="E2468" s="28" t="n">
        <v>45294</v>
      </c>
      <c r="F2468" s="27" t="s">
        <v>1023</v>
      </c>
      <c r="G2468" s="28" t="n">
        <v>45298</v>
      </c>
      <c r="H2468" s="27" t="s">
        <v>161</v>
      </c>
      <c r="I2468" s="27" t="s">
        <v>162</v>
      </c>
      <c r="J2468" s="27" t="s">
        <v>385</v>
      </c>
      <c r="K2468" s="27" t="s">
        <v>126</v>
      </c>
      <c r="L2468" s="27" t="n">
        <v>38</v>
      </c>
      <c r="M2468" s="27" t="n">
        <v>50</v>
      </c>
      <c r="N2468" s="27" t="s">
        <v>186</v>
      </c>
      <c r="O2468" s="27" t="s">
        <v>128</v>
      </c>
      <c r="P2468" s="27" t="s">
        <v>129</v>
      </c>
      <c r="Q2468" s="29" t="n">
        <v>6440.24</v>
      </c>
      <c r="R2468" s="27" t="s">
        <v>172</v>
      </c>
      <c r="S2468" s="27" t="s">
        <v>223</v>
      </c>
      <c r="T2468" s="27" t="n">
        <v>4</v>
      </c>
    </row>
    <row r="2469" customFormat="false" ht="15" hidden="false" customHeight="false" outlineLevel="0" collapsed="false">
      <c r="A2469" s="30" t="s">
        <v>4263</v>
      </c>
      <c r="B2469" s="30" t="s">
        <v>617</v>
      </c>
      <c r="C2469" s="30" t="n">
        <v>54</v>
      </c>
      <c r="D2469" s="30" t="s">
        <v>181</v>
      </c>
      <c r="E2469" s="31" t="n">
        <v>45584</v>
      </c>
      <c r="F2469" s="30" t="s">
        <v>1120</v>
      </c>
      <c r="G2469" s="31" t="n">
        <v>45587</v>
      </c>
      <c r="H2469" s="30" t="s">
        <v>206</v>
      </c>
      <c r="I2469" s="30" t="s">
        <v>232</v>
      </c>
      <c r="J2469" s="30" t="s">
        <v>233</v>
      </c>
      <c r="K2469" s="30" t="s">
        <v>126</v>
      </c>
      <c r="L2469" s="30" t="n">
        <v>40</v>
      </c>
      <c r="M2469" s="30" t="n">
        <v>71</v>
      </c>
      <c r="N2469" s="30" t="s">
        <v>186</v>
      </c>
      <c r="O2469" s="30" t="s">
        <v>128</v>
      </c>
      <c r="P2469" s="30" t="s">
        <v>140</v>
      </c>
      <c r="Q2469" s="32" t="n">
        <v>7281.31</v>
      </c>
      <c r="R2469" s="30" t="s">
        <v>268</v>
      </c>
      <c r="S2469" s="30" t="s">
        <v>197</v>
      </c>
      <c r="T2469" s="30" t="n">
        <v>3</v>
      </c>
    </row>
    <row r="2470" customFormat="false" ht="15" hidden="false" customHeight="false" outlineLevel="0" collapsed="false">
      <c r="A2470" s="27" t="s">
        <v>4264</v>
      </c>
      <c r="B2470" s="27" t="s">
        <v>4265</v>
      </c>
      <c r="C2470" s="27" t="n">
        <v>36</v>
      </c>
      <c r="D2470" s="27" t="s">
        <v>121</v>
      </c>
      <c r="E2470" s="28" t="n">
        <v>45619</v>
      </c>
      <c r="F2470" s="27" t="s">
        <v>497</v>
      </c>
      <c r="G2470" s="28" t="n">
        <v>45623</v>
      </c>
      <c r="H2470" s="27" t="s">
        <v>161</v>
      </c>
      <c r="I2470" s="27" t="s">
        <v>320</v>
      </c>
      <c r="J2470" s="27" t="s">
        <v>163</v>
      </c>
      <c r="K2470" s="27" t="s">
        <v>126</v>
      </c>
      <c r="L2470" s="27" t="n">
        <v>38</v>
      </c>
      <c r="M2470" s="27" t="n">
        <v>94</v>
      </c>
      <c r="N2470" s="27" t="s">
        <v>186</v>
      </c>
      <c r="O2470" s="27" t="s">
        <v>139</v>
      </c>
      <c r="P2470" s="27" t="s">
        <v>129</v>
      </c>
      <c r="Q2470" s="29" t="n">
        <v>8697.79</v>
      </c>
      <c r="R2470" s="27" t="s">
        <v>130</v>
      </c>
      <c r="S2470" s="27" t="s">
        <v>157</v>
      </c>
      <c r="T2470" s="27" t="n">
        <v>4</v>
      </c>
    </row>
    <row r="2471" customFormat="false" ht="15" hidden="false" customHeight="false" outlineLevel="0" collapsed="false">
      <c r="A2471" s="30" t="s">
        <v>4266</v>
      </c>
      <c r="B2471" s="30" t="s">
        <v>1224</v>
      </c>
      <c r="C2471" s="30" t="n">
        <v>23</v>
      </c>
      <c r="D2471" s="30" t="s">
        <v>121</v>
      </c>
      <c r="E2471" s="31" t="n">
        <v>45597</v>
      </c>
      <c r="F2471" s="30" t="s">
        <v>2588</v>
      </c>
      <c r="G2471" s="31" t="n">
        <v>45599</v>
      </c>
      <c r="H2471" s="30" t="s">
        <v>123</v>
      </c>
      <c r="I2471" s="30" t="s">
        <v>124</v>
      </c>
      <c r="J2471" s="30" t="s">
        <v>227</v>
      </c>
      <c r="K2471" s="30" t="s">
        <v>156</v>
      </c>
      <c r="L2471" s="30" t="n">
        <v>57</v>
      </c>
      <c r="M2471" s="30" t="n">
        <v>30</v>
      </c>
      <c r="N2471" s="30" t="s">
        <v>186</v>
      </c>
      <c r="O2471" s="30" t="s">
        <v>128</v>
      </c>
      <c r="P2471" s="30" t="s">
        <v>187</v>
      </c>
      <c r="Q2471" s="32" t="n">
        <v>2796.72</v>
      </c>
      <c r="R2471" s="30" t="s">
        <v>130</v>
      </c>
      <c r="S2471" s="30" t="s">
        <v>164</v>
      </c>
      <c r="T2471" s="30" t="n">
        <v>4</v>
      </c>
    </row>
    <row r="2472" customFormat="false" ht="15" hidden="false" customHeight="false" outlineLevel="0" collapsed="false">
      <c r="A2472" s="27" t="s">
        <v>4267</v>
      </c>
      <c r="B2472" s="27" t="s">
        <v>2530</v>
      </c>
      <c r="C2472" s="27" t="n">
        <v>28</v>
      </c>
      <c r="D2472" s="27" t="s">
        <v>121</v>
      </c>
      <c r="E2472" s="28" t="n">
        <v>45457</v>
      </c>
      <c r="F2472" s="27" t="s">
        <v>452</v>
      </c>
      <c r="G2472" s="28" t="n">
        <v>45458</v>
      </c>
      <c r="H2472" s="27" t="s">
        <v>183</v>
      </c>
      <c r="I2472" s="27" t="s">
        <v>212</v>
      </c>
      <c r="J2472" s="27" t="s">
        <v>476</v>
      </c>
      <c r="K2472" s="27" t="s">
        <v>138</v>
      </c>
      <c r="L2472" s="27" t="n">
        <v>52</v>
      </c>
      <c r="M2472" s="27" t="n">
        <v>32</v>
      </c>
      <c r="N2472" s="27" t="s">
        <v>127</v>
      </c>
      <c r="O2472" s="27" t="s">
        <v>139</v>
      </c>
      <c r="P2472" s="27" t="s">
        <v>187</v>
      </c>
      <c r="Q2472" s="29" t="n">
        <v>2370.3</v>
      </c>
      <c r="R2472" s="27" t="s">
        <v>130</v>
      </c>
      <c r="S2472" s="27" t="s">
        <v>223</v>
      </c>
      <c r="T2472" s="27" t="n">
        <v>3</v>
      </c>
    </row>
    <row r="2473" customFormat="false" ht="15" hidden="false" customHeight="false" outlineLevel="0" collapsed="false">
      <c r="A2473" s="30" t="s">
        <v>4268</v>
      </c>
      <c r="B2473" s="30" t="s">
        <v>2003</v>
      </c>
      <c r="C2473" s="30" t="n">
        <v>83</v>
      </c>
      <c r="D2473" s="30" t="s">
        <v>181</v>
      </c>
      <c r="E2473" s="31" t="n">
        <v>45430</v>
      </c>
      <c r="F2473" s="30" t="s">
        <v>444</v>
      </c>
      <c r="G2473" s="31" t="n">
        <v>45431</v>
      </c>
      <c r="H2473" s="30" t="s">
        <v>123</v>
      </c>
      <c r="I2473" s="30" t="s">
        <v>304</v>
      </c>
      <c r="J2473" s="30" t="s">
        <v>125</v>
      </c>
      <c r="K2473" s="30" t="s">
        <v>138</v>
      </c>
      <c r="L2473" s="30" t="n">
        <v>67</v>
      </c>
      <c r="M2473" s="30" t="n">
        <v>29</v>
      </c>
      <c r="N2473" s="30" t="s">
        <v>127</v>
      </c>
      <c r="O2473" s="30" t="s">
        <v>171</v>
      </c>
      <c r="P2473" s="30" t="s">
        <v>140</v>
      </c>
      <c r="Q2473" s="32" t="n">
        <v>1210.57</v>
      </c>
      <c r="R2473" s="30" t="s">
        <v>130</v>
      </c>
      <c r="S2473" s="30" t="s">
        <v>151</v>
      </c>
      <c r="T2473" s="30" t="n">
        <v>3</v>
      </c>
    </row>
    <row r="2474" customFormat="false" ht="15" hidden="false" customHeight="false" outlineLevel="0" collapsed="false">
      <c r="A2474" s="27" t="s">
        <v>4269</v>
      </c>
      <c r="B2474" s="27" t="s">
        <v>2741</v>
      </c>
      <c r="C2474" s="27" t="n">
        <v>36</v>
      </c>
      <c r="D2474" s="27" t="s">
        <v>121</v>
      </c>
      <c r="E2474" s="28" t="n">
        <v>45470</v>
      </c>
      <c r="F2474" s="27" t="s">
        <v>414</v>
      </c>
      <c r="G2474" s="28" t="n">
        <v>45471</v>
      </c>
      <c r="H2474" s="27" t="s">
        <v>242</v>
      </c>
      <c r="I2474" s="27"/>
      <c r="J2474" s="27" t="s">
        <v>422</v>
      </c>
      <c r="K2474" s="27" t="s">
        <v>156</v>
      </c>
      <c r="L2474" s="27" t="n">
        <v>22</v>
      </c>
      <c r="M2474" s="27" t="n">
        <v>89</v>
      </c>
      <c r="N2474" s="27" t="s">
        <v>127</v>
      </c>
      <c r="O2474" s="27" t="s">
        <v>139</v>
      </c>
      <c r="P2474" s="27" t="s">
        <v>187</v>
      </c>
      <c r="Q2474" s="29" t="n">
        <v>4592.11</v>
      </c>
      <c r="R2474" s="27" t="s">
        <v>130</v>
      </c>
      <c r="S2474" s="27" t="s">
        <v>157</v>
      </c>
      <c r="T2474" s="27" t="n">
        <v>4</v>
      </c>
    </row>
    <row r="2475" customFormat="false" ht="15" hidden="false" customHeight="false" outlineLevel="0" collapsed="false">
      <c r="A2475" s="30" t="s">
        <v>4270</v>
      </c>
      <c r="B2475" s="30" t="s">
        <v>1974</v>
      </c>
      <c r="C2475" s="30" t="n">
        <v>33</v>
      </c>
      <c r="D2475" s="30" t="s">
        <v>121</v>
      </c>
      <c r="E2475" s="31" t="n">
        <v>45481</v>
      </c>
      <c r="F2475" s="30" t="s">
        <v>780</v>
      </c>
      <c r="G2475" s="31" t="n">
        <v>45484</v>
      </c>
      <c r="H2475" s="30" t="s">
        <v>183</v>
      </c>
      <c r="I2475" s="30" t="s">
        <v>184</v>
      </c>
      <c r="J2475" s="30" t="s">
        <v>185</v>
      </c>
      <c r="K2475" s="30" t="s">
        <v>202</v>
      </c>
      <c r="L2475" s="30" t="n">
        <v>1</v>
      </c>
      <c r="M2475" s="30" t="n">
        <v>237</v>
      </c>
      <c r="N2475" s="30" t="s">
        <v>186</v>
      </c>
      <c r="O2475" s="30" t="s">
        <v>171</v>
      </c>
      <c r="P2475" s="30" t="s">
        <v>187</v>
      </c>
      <c r="Q2475" s="32" t="n">
        <v>20029.2</v>
      </c>
      <c r="R2475" s="30" t="s">
        <v>268</v>
      </c>
      <c r="S2475" s="30" t="s">
        <v>223</v>
      </c>
      <c r="T2475" s="30" t="n">
        <v>3</v>
      </c>
    </row>
    <row r="2476" customFormat="false" ht="15" hidden="false" customHeight="false" outlineLevel="0" collapsed="false">
      <c r="A2476" s="27" t="s">
        <v>4271</v>
      </c>
      <c r="B2476" s="27" t="s">
        <v>4272</v>
      </c>
      <c r="C2476" s="27" t="n">
        <v>58</v>
      </c>
      <c r="D2476" s="27" t="s">
        <v>181</v>
      </c>
      <c r="E2476" s="28" t="n">
        <v>45501</v>
      </c>
      <c r="F2476" s="27" t="s">
        <v>398</v>
      </c>
      <c r="G2476" s="28" t="n">
        <v>45501</v>
      </c>
      <c r="H2476" s="27" t="s">
        <v>168</v>
      </c>
      <c r="I2476" s="27" t="s">
        <v>366</v>
      </c>
      <c r="J2476" s="27" t="s">
        <v>170</v>
      </c>
      <c r="K2476" s="27" t="s">
        <v>156</v>
      </c>
      <c r="L2476" s="27" t="n">
        <v>30</v>
      </c>
      <c r="M2476" s="27" t="n">
        <v>52</v>
      </c>
      <c r="N2476" s="27" t="s">
        <v>127</v>
      </c>
      <c r="O2476" s="27" t="s">
        <v>171</v>
      </c>
      <c r="P2476" s="27" t="s">
        <v>140</v>
      </c>
      <c r="Q2476" s="29" t="n">
        <v>4744.92</v>
      </c>
      <c r="R2476" s="27" t="s">
        <v>268</v>
      </c>
      <c r="S2476" s="27" t="s">
        <v>131</v>
      </c>
      <c r="T2476" s="27" t="n">
        <v>3</v>
      </c>
    </row>
    <row r="2477" customFormat="false" ht="15" hidden="false" customHeight="false" outlineLevel="0" collapsed="false">
      <c r="A2477" s="30" t="s">
        <v>4273</v>
      </c>
      <c r="B2477" s="30" t="s">
        <v>4274</v>
      </c>
      <c r="C2477" s="30" t="n">
        <v>43</v>
      </c>
      <c r="D2477" s="30" t="s">
        <v>397</v>
      </c>
      <c r="E2477" s="31" t="n">
        <v>45459</v>
      </c>
      <c r="F2477" s="30" t="s">
        <v>1268</v>
      </c>
      <c r="G2477" s="31" t="n">
        <v>45469</v>
      </c>
      <c r="H2477" s="30" t="s">
        <v>168</v>
      </c>
      <c r="I2477" s="30" t="s">
        <v>196</v>
      </c>
      <c r="J2477" s="30" t="s">
        <v>170</v>
      </c>
      <c r="K2477" s="30" t="s">
        <v>202</v>
      </c>
      <c r="L2477" s="30" t="n">
        <v>4</v>
      </c>
      <c r="M2477" s="30" t="n">
        <v>67</v>
      </c>
      <c r="N2477" s="30" t="s">
        <v>186</v>
      </c>
      <c r="O2477" s="30" t="s">
        <v>171</v>
      </c>
      <c r="P2477" s="30" t="s">
        <v>187</v>
      </c>
      <c r="Q2477" s="32" t="n">
        <v>15774.43</v>
      </c>
      <c r="R2477" s="30" t="s">
        <v>172</v>
      </c>
      <c r="S2477" s="30" t="s">
        <v>228</v>
      </c>
      <c r="T2477" s="30" t="n">
        <v>3</v>
      </c>
    </row>
    <row r="2478" customFormat="false" ht="15" hidden="false" customHeight="false" outlineLevel="0" collapsed="false">
      <c r="A2478" s="27" t="s">
        <v>4275</v>
      </c>
      <c r="B2478" s="27" t="s">
        <v>1235</v>
      </c>
      <c r="C2478" s="27" t="n">
        <v>21</v>
      </c>
      <c r="D2478" s="27" t="s">
        <v>181</v>
      </c>
      <c r="E2478" s="28" t="n">
        <v>45416</v>
      </c>
      <c r="F2478" s="27" t="s">
        <v>543</v>
      </c>
      <c r="G2478" s="28" t="n">
        <v>45417</v>
      </c>
      <c r="H2478" s="27" t="s">
        <v>217</v>
      </c>
      <c r="I2478" s="27" t="s">
        <v>282</v>
      </c>
      <c r="J2478" s="27" t="s">
        <v>388</v>
      </c>
      <c r="K2478" s="27" t="s">
        <v>126</v>
      </c>
      <c r="L2478" s="27" t="n">
        <v>15</v>
      </c>
      <c r="M2478" s="27" t="n">
        <v>114</v>
      </c>
      <c r="N2478" s="27" t="s">
        <v>186</v>
      </c>
      <c r="O2478" s="27" t="s">
        <v>139</v>
      </c>
      <c r="P2478" s="27" t="s">
        <v>140</v>
      </c>
      <c r="Q2478" s="29" t="n">
        <v>7213.24</v>
      </c>
      <c r="R2478" s="27" t="s">
        <v>130</v>
      </c>
      <c r="S2478" s="27" t="s">
        <v>141</v>
      </c>
      <c r="T2478" s="27" t="n">
        <v>5</v>
      </c>
    </row>
    <row r="2479" customFormat="false" ht="15" hidden="false" customHeight="false" outlineLevel="0" collapsed="false">
      <c r="A2479" s="30" t="s">
        <v>4276</v>
      </c>
      <c r="B2479" s="30" t="s">
        <v>420</v>
      </c>
      <c r="C2479" s="30" t="n">
        <v>37</v>
      </c>
      <c r="D2479" s="30" t="s">
        <v>181</v>
      </c>
      <c r="E2479" s="31" t="n">
        <v>45623</v>
      </c>
      <c r="F2479" s="30" t="s">
        <v>823</v>
      </c>
      <c r="G2479" s="31" t="n">
        <v>45624</v>
      </c>
      <c r="H2479" s="30" t="s">
        <v>206</v>
      </c>
      <c r="I2479" s="30" t="s">
        <v>300</v>
      </c>
      <c r="J2479" s="30" t="s">
        <v>233</v>
      </c>
      <c r="K2479" s="30" t="s">
        <v>138</v>
      </c>
      <c r="L2479" s="30" t="n">
        <v>67</v>
      </c>
      <c r="M2479" s="30" t="n">
        <v>16</v>
      </c>
      <c r="N2479" s="30" t="s">
        <v>127</v>
      </c>
      <c r="O2479" s="30" t="s">
        <v>139</v>
      </c>
      <c r="P2479" s="30" t="s">
        <v>150</v>
      </c>
      <c r="Q2479" s="32" t="n">
        <v>957.24</v>
      </c>
      <c r="R2479" s="30" t="s">
        <v>130</v>
      </c>
      <c r="S2479" s="30" t="s">
        <v>192</v>
      </c>
      <c r="T2479" s="30" t="n">
        <v>5</v>
      </c>
    </row>
    <row r="2480" customFormat="false" ht="15" hidden="false" customHeight="false" outlineLevel="0" collapsed="false">
      <c r="A2480" s="27" t="s">
        <v>4277</v>
      </c>
      <c r="B2480" s="27" t="s">
        <v>4278</v>
      </c>
      <c r="C2480" s="27" t="n">
        <v>33</v>
      </c>
      <c r="D2480" s="27" t="s">
        <v>121</v>
      </c>
      <c r="E2480" s="28" t="n">
        <v>45368</v>
      </c>
      <c r="F2480" s="27" t="s">
        <v>1268</v>
      </c>
      <c r="G2480" s="28" t="n">
        <v>45369</v>
      </c>
      <c r="H2480" s="27" t="s">
        <v>168</v>
      </c>
      <c r="I2480" s="27" t="s">
        <v>169</v>
      </c>
      <c r="J2480" s="27" t="s">
        <v>367</v>
      </c>
      <c r="K2480" s="27" t="s">
        <v>138</v>
      </c>
      <c r="L2480" s="27" t="n">
        <v>59</v>
      </c>
      <c r="M2480" s="27" t="n">
        <v>37</v>
      </c>
      <c r="N2480" s="27" t="s">
        <v>127</v>
      </c>
      <c r="O2480" s="27" t="s">
        <v>171</v>
      </c>
      <c r="P2480" s="27" t="s">
        <v>140</v>
      </c>
      <c r="Q2480" s="29" t="n">
        <v>1366.93</v>
      </c>
      <c r="R2480" s="27" t="s">
        <v>130</v>
      </c>
      <c r="S2480" s="27" t="s">
        <v>520</v>
      </c>
      <c r="T2480" s="27" t="n">
        <v>3</v>
      </c>
    </row>
    <row r="2481" customFormat="false" ht="15" hidden="false" customHeight="false" outlineLevel="0" collapsed="false">
      <c r="A2481" s="30" t="s">
        <v>4279</v>
      </c>
      <c r="B2481" s="30" t="s">
        <v>4254</v>
      </c>
      <c r="C2481" s="30" t="n">
        <v>40</v>
      </c>
      <c r="D2481" s="30" t="s">
        <v>121</v>
      </c>
      <c r="E2481" s="31" t="n">
        <v>45616</v>
      </c>
      <c r="F2481" s="30" t="s">
        <v>145</v>
      </c>
      <c r="G2481" s="31" t="n">
        <v>45620</v>
      </c>
      <c r="H2481" s="30" t="s">
        <v>206</v>
      </c>
      <c r="I2481" s="30" t="s">
        <v>300</v>
      </c>
      <c r="J2481" s="30" t="s">
        <v>208</v>
      </c>
      <c r="K2481" s="30" t="s">
        <v>126</v>
      </c>
      <c r="L2481" s="30" t="n">
        <v>41</v>
      </c>
      <c r="M2481" s="30" t="n">
        <v>50</v>
      </c>
      <c r="N2481" s="30" t="s">
        <v>186</v>
      </c>
      <c r="O2481" s="30" t="s">
        <v>128</v>
      </c>
      <c r="P2481" s="30" t="s">
        <v>140</v>
      </c>
      <c r="Q2481" s="32" t="n">
        <v>7833.97</v>
      </c>
      <c r="R2481" s="30" t="s">
        <v>172</v>
      </c>
      <c r="S2481" s="30" t="s">
        <v>223</v>
      </c>
      <c r="T2481" s="30" t="n">
        <v>1</v>
      </c>
    </row>
    <row r="2482" customFormat="false" ht="15" hidden="false" customHeight="false" outlineLevel="0" collapsed="false">
      <c r="A2482" s="27" t="s">
        <v>4280</v>
      </c>
      <c r="B2482" s="27" t="s">
        <v>4281</v>
      </c>
      <c r="C2482" s="27" t="n">
        <v>53</v>
      </c>
      <c r="D2482" s="27" t="s">
        <v>121</v>
      </c>
      <c r="E2482" s="28" t="n">
        <v>45430</v>
      </c>
      <c r="F2482" s="27" t="s">
        <v>791</v>
      </c>
      <c r="G2482" s="28" t="n">
        <v>45431</v>
      </c>
      <c r="H2482" s="27" t="s">
        <v>236</v>
      </c>
      <c r="I2482" s="27" t="s">
        <v>323</v>
      </c>
      <c r="J2482" s="27" t="s">
        <v>267</v>
      </c>
      <c r="K2482" s="27" t="s">
        <v>156</v>
      </c>
      <c r="L2482" s="27" t="n">
        <v>36</v>
      </c>
      <c r="M2482" s="27" t="n">
        <v>90</v>
      </c>
      <c r="N2482" s="27" t="s">
        <v>127</v>
      </c>
      <c r="O2482" s="27" t="s">
        <v>128</v>
      </c>
      <c r="P2482" s="27" t="s">
        <v>187</v>
      </c>
      <c r="Q2482" s="29" t="n">
        <v>4750.29</v>
      </c>
      <c r="R2482" s="27" t="s">
        <v>130</v>
      </c>
      <c r="S2482" s="27" t="s">
        <v>627</v>
      </c>
      <c r="T2482" s="27" t="n">
        <v>4</v>
      </c>
    </row>
    <row r="2483" customFormat="false" ht="15" hidden="false" customHeight="false" outlineLevel="0" collapsed="false">
      <c r="A2483" s="30" t="s">
        <v>4282</v>
      </c>
      <c r="B2483" s="30" t="s">
        <v>4283</v>
      </c>
      <c r="C2483" s="30" t="n">
        <v>37</v>
      </c>
      <c r="D2483" s="30" t="s">
        <v>181</v>
      </c>
      <c r="E2483" s="31" t="n">
        <v>45320</v>
      </c>
      <c r="F2483" s="30" t="s">
        <v>2118</v>
      </c>
      <c r="G2483" s="31" t="n">
        <v>45320</v>
      </c>
      <c r="H2483" s="30" t="s">
        <v>135</v>
      </c>
      <c r="I2483" s="30" t="s">
        <v>136</v>
      </c>
      <c r="J2483" s="30" t="s">
        <v>137</v>
      </c>
      <c r="K2483" s="30" t="s">
        <v>156</v>
      </c>
      <c r="L2483" s="30" t="n">
        <v>71</v>
      </c>
      <c r="M2483" s="30" t="n">
        <v>75</v>
      </c>
      <c r="N2483" s="30" t="s">
        <v>186</v>
      </c>
      <c r="O2483" s="30" t="s">
        <v>171</v>
      </c>
      <c r="P2483" s="30" t="s">
        <v>129</v>
      </c>
      <c r="Q2483" s="32" t="n">
        <v>4894.37</v>
      </c>
      <c r="R2483" s="30" t="s">
        <v>130</v>
      </c>
      <c r="S2483" s="30" t="s">
        <v>192</v>
      </c>
      <c r="T2483" s="30" t="n">
        <v>4</v>
      </c>
    </row>
    <row r="2484" customFormat="false" ht="15" hidden="false" customHeight="false" outlineLevel="0" collapsed="false">
      <c r="A2484" s="27" t="s">
        <v>4284</v>
      </c>
      <c r="B2484" s="27" t="s">
        <v>3697</v>
      </c>
      <c r="C2484" s="27" t="n">
        <v>17</v>
      </c>
      <c r="D2484" s="27" t="s">
        <v>121</v>
      </c>
      <c r="E2484" s="28" t="n">
        <v>45652</v>
      </c>
      <c r="F2484" s="27" t="s">
        <v>1660</v>
      </c>
      <c r="G2484" s="28" t="n">
        <v>45652</v>
      </c>
      <c r="H2484" s="27" t="s">
        <v>236</v>
      </c>
      <c r="I2484" s="27" t="s">
        <v>323</v>
      </c>
      <c r="J2484" s="27" t="s">
        <v>455</v>
      </c>
      <c r="K2484" s="27" t="s">
        <v>156</v>
      </c>
      <c r="L2484" s="27" t="n">
        <v>33</v>
      </c>
      <c r="M2484" s="27" t="n">
        <v>65</v>
      </c>
      <c r="N2484" s="27" t="s">
        <v>127</v>
      </c>
      <c r="O2484" s="27" t="s">
        <v>128</v>
      </c>
      <c r="P2484" s="27" t="s">
        <v>187</v>
      </c>
      <c r="Q2484" s="29" t="n">
        <v>2983.17</v>
      </c>
      <c r="R2484" s="27" t="s">
        <v>130</v>
      </c>
      <c r="S2484" s="27" t="s">
        <v>335</v>
      </c>
      <c r="T2484" s="27" t="n">
        <v>3</v>
      </c>
    </row>
    <row r="2485" customFormat="false" ht="15" hidden="false" customHeight="false" outlineLevel="0" collapsed="false">
      <c r="A2485" s="30" t="s">
        <v>4285</v>
      </c>
      <c r="B2485" s="30" t="s">
        <v>3779</v>
      </c>
      <c r="C2485" s="30" t="n">
        <v>45</v>
      </c>
      <c r="D2485" s="30" t="s">
        <v>121</v>
      </c>
      <c r="E2485" s="31" t="n">
        <v>45493</v>
      </c>
      <c r="F2485" s="30" t="s">
        <v>753</v>
      </c>
      <c r="G2485" s="31" t="n">
        <v>45494</v>
      </c>
      <c r="H2485" s="30" t="s">
        <v>161</v>
      </c>
      <c r="I2485" s="30" t="s">
        <v>320</v>
      </c>
      <c r="J2485" s="30" t="s">
        <v>426</v>
      </c>
      <c r="K2485" s="30" t="s">
        <v>138</v>
      </c>
      <c r="L2485" s="30" t="n">
        <v>66</v>
      </c>
      <c r="M2485" s="30" t="n">
        <v>40</v>
      </c>
      <c r="N2485" s="30" t="s">
        <v>127</v>
      </c>
      <c r="O2485" s="30" t="s">
        <v>171</v>
      </c>
      <c r="P2485" s="30" t="s">
        <v>140</v>
      </c>
      <c r="Q2485" s="32" t="n">
        <v>2575.28</v>
      </c>
      <c r="R2485" s="30" t="s">
        <v>130</v>
      </c>
      <c r="S2485" s="30" t="s">
        <v>335</v>
      </c>
      <c r="T2485" s="30" t="n">
        <v>3</v>
      </c>
    </row>
    <row r="2486" customFormat="false" ht="15" hidden="false" customHeight="false" outlineLevel="0" collapsed="false">
      <c r="A2486" s="27" t="s">
        <v>4286</v>
      </c>
      <c r="B2486" s="27" t="s">
        <v>2728</v>
      </c>
      <c r="C2486" s="27" t="n">
        <v>62</v>
      </c>
      <c r="D2486" s="27" t="s">
        <v>121</v>
      </c>
      <c r="E2486" s="28" t="n">
        <v>45493</v>
      </c>
      <c r="F2486" s="27" t="s">
        <v>743</v>
      </c>
      <c r="G2486" s="28" t="n">
        <v>45494</v>
      </c>
      <c r="H2486" s="27" t="s">
        <v>146</v>
      </c>
      <c r="I2486" s="27" t="s">
        <v>176</v>
      </c>
      <c r="J2486" s="27" t="s">
        <v>177</v>
      </c>
      <c r="K2486" s="27" t="s">
        <v>156</v>
      </c>
      <c r="L2486" s="27" t="n">
        <v>65</v>
      </c>
      <c r="M2486" s="27" t="n">
        <v>55</v>
      </c>
      <c r="N2486" s="27" t="s">
        <v>186</v>
      </c>
      <c r="O2486" s="27" t="s">
        <v>139</v>
      </c>
      <c r="P2486" s="27" t="s">
        <v>129</v>
      </c>
      <c r="Q2486" s="29" t="n">
        <v>3967.88</v>
      </c>
      <c r="R2486" s="27" t="s">
        <v>130</v>
      </c>
      <c r="S2486" s="27" t="s">
        <v>141</v>
      </c>
      <c r="T2486" s="27" t="n">
        <v>3</v>
      </c>
    </row>
    <row r="2487" customFormat="false" ht="15" hidden="false" customHeight="false" outlineLevel="0" collapsed="false">
      <c r="A2487" s="30" t="s">
        <v>4287</v>
      </c>
      <c r="B2487" s="30" t="s">
        <v>2072</v>
      </c>
      <c r="C2487" s="30"/>
      <c r="D2487" s="30" t="s">
        <v>121</v>
      </c>
      <c r="E2487" s="31" t="n">
        <v>45376</v>
      </c>
      <c r="F2487" s="30" t="s">
        <v>438</v>
      </c>
      <c r="G2487" s="31" t="n">
        <v>45377</v>
      </c>
      <c r="H2487" s="30" t="s">
        <v>217</v>
      </c>
      <c r="I2487" s="30" t="s">
        <v>282</v>
      </c>
      <c r="J2487" s="30" t="s">
        <v>294</v>
      </c>
      <c r="K2487" s="30" t="s">
        <v>138</v>
      </c>
      <c r="L2487" s="30" t="n">
        <v>49</v>
      </c>
      <c r="M2487" s="30" t="n">
        <v>27</v>
      </c>
      <c r="N2487" s="30" t="s">
        <v>127</v>
      </c>
      <c r="O2487" s="30" t="s">
        <v>139</v>
      </c>
      <c r="P2487" s="30" t="s">
        <v>150</v>
      </c>
      <c r="Q2487" s="32" t="n">
        <v>1680.77</v>
      </c>
      <c r="R2487" s="30" t="s">
        <v>130</v>
      </c>
      <c r="S2487" s="30" t="s">
        <v>164</v>
      </c>
      <c r="T2487" s="30" t="n">
        <v>3</v>
      </c>
    </row>
    <row r="2488" customFormat="false" ht="15" hidden="false" customHeight="false" outlineLevel="0" collapsed="false">
      <c r="A2488" s="27" t="s">
        <v>4288</v>
      </c>
      <c r="B2488" s="27" t="s">
        <v>3558</v>
      </c>
      <c r="C2488" s="27" t="n">
        <v>41</v>
      </c>
      <c r="D2488" s="27" t="s">
        <v>121</v>
      </c>
      <c r="E2488" s="28" t="n">
        <v>45637</v>
      </c>
      <c r="F2488" s="27" t="s">
        <v>447</v>
      </c>
      <c r="G2488" s="28" t="n">
        <v>45638</v>
      </c>
      <c r="H2488" s="27" t="s">
        <v>217</v>
      </c>
      <c r="I2488" s="27" t="s">
        <v>282</v>
      </c>
      <c r="J2488" s="27" t="s">
        <v>483</v>
      </c>
      <c r="K2488" s="27" t="s">
        <v>138</v>
      </c>
      <c r="L2488" s="27" t="n">
        <v>57</v>
      </c>
      <c r="M2488" s="27" t="n">
        <v>28</v>
      </c>
      <c r="N2488" s="27" t="s">
        <v>186</v>
      </c>
      <c r="O2488" s="27" t="s">
        <v>139</v>
      </c>
      <c r="P2488" s="27" t="s">
        <v>129</v>
      </c>
      <c r="Q2488" s="29" t="n">
        <v>895.37</v>
      </c>
      <c r="R2488" s="27" t="s">
        <v>130</v>
      </c>
      <c r="S2488" s="27" t="s">
        <v>223</v>
      </c>
      <c r="T2488" s="27" t="n">
        <v>3</v>
      </c>
    </row>
    <row r="2489" customFormat="false" ht="15" hidden="false" customHeight="false" outlineLevel="0" collapsed="false">
      <c r="A2489" s="30" t="s">
        <v>4289</v>
      </c>
      <c r="B2489" s="30" t="s">
        <v>768</v>
      </c>
      <c r="C2489" s="30" t="n">
        <v>64</v>
      </c>
      <c r="D2489" s="30" t="s">
        <v>121</v>
      </c>
      <c r="E2489" s="31" t="n">
        <v>45426</v>
      </c>
      <c r="F2489" s="30" t="s">
        <v>733</v>
      </c>
      <c r="G2489" s="31" t="n">
        <v>45428</v>
      </c>
      <c r="H2489" s="30" t="s">
        <v>168</v>
      </c>
      <c r="I2489" s="30" t="s">
        <v>196</v>
      </c>
      <c r="J2489" s="30" t="s">
        <v>170</v>
      </c>
      <c r="K2489" s="30" t="s">
        <v>156</v>
      </c>
      <c r="L2489" s="30" t="n">
        <v>27</v>
      </c>
      <c r="M2489" s="30" t="n">
        <v>42</v>
      </c>
      <c r="N2489" s="30" t="s">
        <v>127</v>
      </c>
      <c r="O2489" s="30" t="s">
        <v>128</v>
      </c>
      <c r="P2489" s="30" t="s">
        <v>140</v>
      </c>
      <c r="Q2489" s="32" t="n">
        <v>4538.39</v>
      </c>
      <c r="R2489" s="30" t="s">
        <v>130</v>
      </c>
      <c r="S2489" s="30" t="s">
        <v>192</v>
      </c>
      <c r="T2489" s="30" t="n">
        <v>4</v>
      </c>
    </row>
    <row r="2490" customFormat="false" ht="15" hidden="false" customHeight="false" outlineLevel="0" collapsed="false">
      <c r="A2490" s="27" t="s">
        <v>4290</v>
      </c>
      <c r="B2490" s="27" t="s">
        <v>3829</v>
      </c>
      <c r="C2490" s="27" t="n">
        <v>46</v>
      </c>
      <c r="D2490" s="27" t="s">
        <v>359</v>
      </c>
      <c r="E2490" s="28" t="n">
        <v>45605</v>
      </c>
      <c r="F2490" s="27" t="s">
        <v>725</v>
      </c>
      <c r="G2490" s="28" t="n">
        <v>45605</v>
      </c>
      <c r="H2490" s="27" t="s">
        <v>217</v>
      </c>
      <c r="I2490" s="27" t="s">
        <v>392</v>
      </c>
      <c r="J2490" s="27" t="s">
        <v>283</v>
      </c>
      <c r="K2490" s="27" t="s">
        <v>156</v>
      </c>
      <c r="L2490" s="27" t="n">
        <v>61</v>
      </c>
      <c r="M2490" s="27" t="n">
        <v>47</v>
      </c>
      <c r="N2490" s="27" t="s">
        <v>186</v>
      </c>
      <c r="O2490" s="27" t="s">
        <v>149</v>
      </c>
      <c r="P2490" s="27" t="s">
        <v>187</v>
      </c>
      <c r="Q2490" s="29" t="n">
        <v>4150.2</v>
      </c>
      <c r="R2490" s="27" t="s">
        <v>130</v>
      </c>
      <c r="S2490" s="27" t="s">
        <v>223</v>
      </c>
      <c r="T2490" s="27" t="n">
        <v>5</v>
      </c>
    </row>
    <row r="2491" customFormat="false" ht="15" hidden="false" customHeight="false" outlineLevel="0" collapsed="false">
      <c r="A2491" s="30" t="s">
        <v>4291</v>
      </c>
      <c r="B2491" s="30" t="s">
        <v>1881</v>
      </c>
      <c r="C2491" s="30" t="n">
        <v>64</v>
      </c>
      <c r="D2491" s="30" t="s">
        <v>181</v>
      </c>
      <c r="E2491" s="31" t="n">
        <v>45544</v>
      </c>
      <c r="F2491" s="30" t="s">
        <v>410</v>
      </c>
      <c r="G2491" s="31" t="n">
        <v>45550</v>
      </c>
      <c r="H2491" s="30" t="s">
        <v>123</v>
      </c>
      <c r="I2491" s="30" t="s">
        <v>124</v>
      </c>
      <c r="J2491" s="30" t="s">
        <v>125</v>
      </c>
      <c r="K2491" s="30" t="s">
        <v>126</v>
      </c>
      <c r="L2491" s="30" t="n">
        <v>12</v>
      </c>
      <c r="M2491" s="30" t="n">
        <v>116</v>
      </c>
      <c r="N2491" s="30" t="s">
        <v>186</v>
      </c>
      <c r="O2491" s="30" t="s">
        <v>139</v>
      </c>
      <c r="P2491" s="30" t="s">
        <v>150</v>
      </c>
      <c r="Q2491" s="32" t="n">
        <v>9229.39</v>
      </c>
      <c r="R2491" s="30" t="s">
        <v>130</v>
      </c>
      <c r="S2491" s="30" t="s">
        <v>178</v>
      </c>
      <c r="T2491" s="30" t="n">
        <v>5</v>
      </c>
    </row>
    <row r="2492" customFormat="false" ht="15" hidden="false" customHeight="false" outlineLevel="0" collapsed="false">
      <c r="A2492" s="27" t="s">
        <v>4292</v>
      </c>
      <c r="B2492" s="27" t="s">
        <v>3529</v>
      </c>
      <c r="C2492" s="27" t="n">
        <v>36</v>
      </c>
      <c r="D2492" s="27" t="s">
        <v>181</v>
      </c>
      <c r="E2492" s="28" t="n">
        <v>45295</v>
      </c>
      <c r="F2492" s="27" t="s">
        <v>410</v>
      </c>
      <c r="G2492" s="28" t="n">
        <v>45295</v>
      </c>
      <c r="H2492" s="27" t="s">
        <v>217</v>
      </c>
      <c r="I2492" s="27" t="s">
        <v>392</v>
      </c>
      <c r="J2492" s="27" t="s">
        <v>483</v>
      </c>
      <c r="K2492" s="27" t="s">
        <v>138</v>
      </c>
      <c r="L2492" s="27" t="n">
        <v>86</v>
      </c>
      <c r="M2492" s="27" t="n">
        <v>45</v>
      </c>
      <c r="N2492" s="27" t="s">
        <v>127</v>
      </c>
      <c r="O2492" s="27" t="s">
        <v>149</v>
      </c>
      <c r="P2492" s="27" t="s">
        <v>129</v>
      </c>
      <c r="Q2492" s="29" t="n">
        <v>2488.82</v>
      </c>
      <c r="R2492" s="27" t="s">
        <v>130</v>
      </c>
      <c r="S2492" s="27" t="s">
        <v>151</v>
      </c>
      <c r="T2492" s="27" t="n">
        <v>2</v>
      </c>
    </row>
    <row r="2493" customFormat="false" ht="15" hidden="false" customHeight="false" outlineLevel="0" collapsed="false">
      <c r="A2493" s="30" t="s">
        <v>4293</v>
      </c>
      <c r="B2493" s="30" t="s">
        <v>3467</v>
      </c>
      <c r="C2493" s="30" t="n">
        <v>49</v>
      </c>
      <c r="D2493" s="30" t="s">
        <v>181</v>
      </c>
      <c r="E2493" s="31" t="n">
        <v>45546</v>
      </c>
      <c r="F2493" s="30" t="s">
        <v>145</v>
      </c>
      <c r="G2493" s="31" t="n">
        <v>45549</v>
      </c>
      <c r="H2493" s="30" t="s">
        <v>183</v>
      </c>
      <c r="I2493" s="30" t="s">
        <v>430</v>
      </c>
      <c r="J2493" s="30" t="s">
        <v>185</v>
      </c>
      <c r="K2493" s="30" t="s">
        <v>156</v>
      </c>
      <c r="L2493" s="30" t="n">
        <v>65</v>
      </c>
      <c r="M2493" s="30" t="n">
        <v>40</v>
      </c>
      <c r="N2493" s="30" t="s">
        <v>127</v>
      </c>
      <c r="O2493" s="30" t="s">
        <v>139</v>
      </c>
      <c r="P2493" s="30" t="s">
        <v>129</v>
      </c>
      <c r="Q2493" s="32" t="n">
        <v>4312.29</v>
      </c>
      <c r="R2493" s="30" t="s">
        <v>130</v>
      </c>
      <c r="S2493" s="30" t="s">
        <v>157</v>
      </c>
      <c r="T2493" s="30" t="n">
        <v>2</v>
      </c>
    </row>
    <row r="2494" customFormat="false" ht="15" hidden="false" customHeight="false" outlineLevel="0" collapsed="false">
      <c r="A2494" s="27" t="s">
        <v>4294</v>
      </c>
      <c r="B2494" s="27" t="s">
        <v>1630</v>
      </c>
      <c r="C2494" s="27" t="n">
        <v>26</v>
      </c>
      <c r="D2494" s="27" t="s">
        <v>121</v>
      </c>
      <c r="E2494" s="28" t="n">
        <v>45394</v>
      </c>
      <c r="F2494" s="27" t="s">
        <v>1921</v>
      </c>
      <c r="G2494" s="28" t="n">
        <v>45399</v>
      </c>
      <c r="H2494" s="27" t="s">
        <v>242</v>
      </c>
      <c r="I2494" s="27" t="s">
        <v>466</v>
      </c>
      <c r="J2494" s="27" t="s">
        <v>244</v>
      </c>
      <c r="K2494" s="27" t="s">
        <v>126</v>
      </c>
      <c r="L2494" s="27" t="n">
        <v>19</v>
      </c>
      <c r="M2494" s="27" t="n">
        <v>84</v>
      </c>
      <c r="N2494" s="27" t="s">
        <v>186</v>
      </c>
      <c r="O2494" s="27"/>
      <c r="P2494" s="27" t="s">
        <v>187</v>
      </c>
      <c r="Q2494" s="29" t="n">
        <v>7262.29</v>
      </c>
      <c r="R2494" s="27" t="s">
        <v>268</v>
      </c>
      <c r="S2494" s="27" t="s">
        <v>151</v>
      </c>
      <c r="T2494" s="27" t="n">
        <v>4</v>
      </c>
    </row>
    <row r="2495" customFormat="false" ht="15" hidden="false" customHeight="false" outlineLevel="0" collapsed="false">
      <c r="A2495" s="30" t="s">
        <v>4295</v>
      </c>
      <c r="B2495" s="30" t="s">
        <v>4296</v>
      </c>
      <c r="C2495" s="30" t="n">
        <v>81</v>
      </c>
      <c r="D2495" s="30" t="s">
        <v>181</v>
      </c>
      <c r="E2495" s="31" t="n">
        <v>45388</v>
      </c>
      <c r="F2495" s="30" t="s">
        <v>329</v>
      </c>
      <c r="G2495" s="31" t="n">
        <v>45389</v>
      </c>
      <c r="H2495" s="30" t="s">
        <v>161</v>
      </c>
      <c r="I2495" s="30" t="s">
        <v>538</v>
      </c>
      <c r="J2495" s="30" t="s">
        <v>385</v>
      </c>
      <c r="K2495" s="30" t="s">
        <v>138</v>
      </c>
      <c r="L2495" s="30" t="n">
        <v>35</v>
      </c>
      <c r="M2495" s="30" t="n">
        <v>24</v>
      </c>
      <c r="N2495" s="30" t="s">
        <v>127</v>
      </c>
      <c r="O2495" s="30" t="s">
        <v>171</v>
      </c>
      <c r="P2495" s="30" t="s">
        <v>187</v>
      </c>
      <c r="Q2495" s="32" t="n">
        <v>2076.7</v>
      </c>
      <c r="R2495" s="30" t="s">
        <v>130</v>
      </c>
      <c r="S2495" s="30" t="s">
        <v>151</v>
      </c>
      <c r="T2495" s="30" t="n">
        <v>4</v>
      </c>
    </row>
    <row r="2496" customFormat="false" ht="15" hidden="false" customHeight="false" outlineLevel="0" collapsed="false">
      <c r="A2496" s="27" t="s">
        <v>4297</v>
      </c>
      <c r="B2496" s="27" t="s">
        <v>4298</v>
      </c>
      <c r="C2496" s="27" t="n">
        <v>61</v>
      </c>
      <c r="D2496" s="27" t="s">
        <v>181</v>
      </c>
      <c r="E2496" s="28" t="n">
        <v>45396</v>
      </c>
      <c r="F2496" s="27" t="s">
        <v>503</v>
      </c>
      <c r="G2496" s="28" t="n">
        <v>45397</v>
      </c>
      <c r="H2496" s="27" t="s">
        <v>242</v>
      </c>
      <c r="I2496" s="27" t="s">
        <v>466</v>
      </c>
      <c r="J2496" s="27" t="s">
        <v>244</v>
      </c>
      <c r="K2496" s="27" t="s">
        <v>138</v>
      </c>
      <c r="L2496" s="27" t="n">
        <v>20</v>
      </c>
      <c r="M2496" s="27" t="n">
        <v>18</v>
      </c>
      <c r="N2496" s="27" t="s">
        <v>127</v>
      </c>
      <c r="O2496" s="27" t="s">
        <v>149</v>
      </c>
      <c r="P2496" s="27" t="s">
        <v>140</v>
      </c>
      <c r="Q2496" s="29" t="n">
        <v>1620.07</v>
      </c>
      <c r="R2496" s="27" t="s">
        <v>130</v>
      </c>
      <c r="S2496" s="27" t="s">
        <v>192</v>
      </c>
      <c r="T2496" s="27" t="n">
        <v>4</v>
      </c>
    </row>
    <row r="2497" customFormat="false" ht="15" hidden="false" customHeight="false" outlineLevel="0" collapsed="false">
      <c r="A2497" s="30" t="s">
        <v>4299</v>
      </c>
      <c r="B2497" s="30" t="s">
        <v>1972</v>
      </c>
      <c r="C2497" s="30" t="n">
        <v>53</v>
      </c>
      <c r="D2497" s="30" t="s">
        <v>121</v>
      </c>
      <c r="E2497" s="31" t="n">
        <v>45514</v>
      </c>
      <c r="F2497" s="30" t="s">
        <v>2301</v>
      </c>
      <c r="G2497" s="31" t="n">
        <v>45517</v>
      </c>
      <c r="H2497" s="30" t="s">
        <v>236</v>
      </c>
      <c r="I2497" s="30" t="s">
        <v>266</v>
      </c>
      <c r="J2497" s="30" t="s">
        <v>238</v>
      </c>
      <c r="K2497" s="30" t="s">
        <v>156</v>
      </c>
      <c r="L2497" s="30" t="n">
        <v>32</v>
      </c>
      <c r="M2497" s="30" t="n">
        <v>90</v>
      </c>
      <c r="N2497" s="30" t="s">
        <v>127</v>
      </c>
      <c r="O2497" s="30" t="s">
        <v>139</v>
      </c>
      <c r="P2497" s="30" t="s">
        <v>187</v>
      </c>
      <c r="Q2497" s="32" t="n">
        <v>4825.78</v>
      </c>
      <c r="R2497" s="30" t="s">
        <v>130</v>
      </c>
      <c r="S2497" s="30" t="s">
        <v>197</v>
      </c>
      <c r="T2497" s="30" t="n">
        <v>3</v>
      </c>
    </row>
    <row r="2498" customFormat="false" ht="15" hidden="false" customHeight="false" outlineLevel="0" collapsed="false">
      <c r="A2498" s="27" t="s">
        <v>4300</v>
      </c>
      <c r="B2498" s="27" t="s">
        <v>1508</v>
      </c>
      <c r="C2498" s="27" t="n">
        <v>60</v>
      </c>
      <c r="D2498" s="27" t="s">
        <v>181</v>
      </c>
      <c r="E2498" s="28" t="n">
        <v>45601</v>
      </c>
      <c r="F2498" s="27" t="s">
        <v>922</v>
      </c>
      <c r="G2498" s="28" t="n">
        <v>45602</v>
      </c>
      <c r="H2498" s="27" t="s">
        <v>161</v>
      </c>
      <c r="I2498" s="27" t="s">
        <v>162</v>
      </c>
      <c r="J2498" s="27" t="s">
        <v>385</v>
      </c>
      <c r="K2498" s="27" t="s">
        <v>156</v>
      </c>
      <c r="L2498" s="27" t="n">
        <v>56</v>
      </c>
      <c r="M2498" s="27" t="n">
        <v>47</v>
      </c>
      <c r="N2498" s="27" t="s">
        <v>186</v>
      </c>
      <c r="O2498" s="27" t="s">
        <v>128</v>
      </c>
      <c r="P2498" s="27" t="s">
        <v>150</v>
      </c>
      <c r="Q2498" s="29" t="n">
        <v>3909.04</v>
      </c>
      <c r="R2498" s="27" t="s">
        <v>172</v>
      </c>
      <c r="S2498" s="27" t="s">
        <v>178</v>
      </c>
      <c r="T2498" s="27" t="n">
        <v>5</v>
      </c>
    </row>
    <row r="2499" customFormat="false" ht="15" hidden="false" customHeight="false" outlineLevel="0" collapsed="false">
      <c r="A2499" s="30" t="s">
        <v>4301</v>
      </c>
      <c r="B2499" s="30" t="s">
        <v>446</v>
      </c>
      <c r="C2499" s="30" t="n">
        <v>39</v>
      </c>
      <c r="D2499" s="30" t="s">
        <v>121</v>
      </c>
      <c r="E2499" s="31" t="n">
        <v>45614</v>
      </c>
      <c r="F2499" s="30" t="s">
        <v>1260</v>
      </c>
      <c r="G2499" s="31" t="n">
        <v>45615</v>
      </c>
      <c r="H2499" s="30" t="s">
        <v>161</v>
      </c>
      <c r="I2499" s="30" t="s">
        <v>320</v>
      </c>
      <c r="J2499" s="30" t="s">
        <v>163</v>
      </c>
      <c r="K2499" s="30" t="s">
        <v>156</v>
      </c>
      <c r="L2499" s="30" t="n">
        <v>73</v>
      </c>
      <c r="M2499" s="30" t="n">
        <v>55</v>
      </c>
      <c r="N2499" s="30" t="s">
        <v>127</v>
      </c>
      <c r="O2499" s="30" t="s">
        <v>139</v>
      </c>
      <c r="P2499" s="30" t="s">
        <v>140</v>
      </c>
      <c r="Q2499" s="32" t="n">
        <v>4051.69</v>
      </c>
      <c r="R2499" s="30" t="s">
        <v>172</v>
      </c>
      <c r="S2499" s="30" t="s">
        <v>335</v>
      </c>
      <c r="T2499" s="30" t="n">
        <v>5</v>
      </c>
    </row>
    <row r="2500" customFormat="false" ht="15" hidden="false" customHeight="false" outlineLevel="0" collapsed="false">
      <c r="A2500" s="27" t="s">
        <v>4302</v>
      </c>
      <c r="B2500" s="27" t="s">
        <v>1178</v>
      </c>
      <c r="C2500" s="27" t="n">
        <v>6</v>
      </c>
      <c r="D2500" s="27" t="s">
        <v>121</v>
      </c>
      <c r="E2500" s="28" t="n">
        <v>45600</v>
      </c>
      <c r="F2500" s="27" t="s">
        <v>479</v>
      </c>
      <c r="G2500" s="28" t="n">
        <v>45603</v>
      </c>
      <c r="H2500" s="27" t="s">
        <v>123</v>
      </c>
      <c r="I2500" s="27" t="s">
        <v>155</v>
      </c>
      <c r="J2500" s="27" t="s">
        <v>418</v>
      </c>
      <c r="K2500" s="27" t="s">
        <v>202</v>
      </c>
      <c r="L2500" s="27" t="n">
        <v>6</v>
      </c>
      <c r="M2500" s="27" t="n">
        <v>68</v>
      </c>
      <c r="N2500" s="27" t="s">
        <v>186</v>
      </c>
      <c r="O2500" s="27" t="s">
        <v>139</v>
      </c>
      <c r="P2500" s="27" t="s">
        <v>187</v>
      </c>
      <c r="Q2500" s="29" t="n">
        <v>17306.5</v>
      </c>
      <c r="R2500" s="27" t="s">
        <v>172</v>
      </c>
      <c r="S2500" s="27" t="s">
        <v>192</v>
      </c>
      <c r="T2500" s="27" t="n">
        <v>2</v>
      </c>
    </row>
    <row r="2501" customFormat="false" ht="15" hidden="false" customHeight="false" outlineLevel="0" collapsed="false">
      <c r="A2501" s="30" t="s">
        <v>4303</v>
      </c>
      <c r="B2501" s="30" t="s">
        <v>2043</v>
      </c>
      <c r="C2501" s="30" t="n">
        <v>29</v>
      </c>
      <c r="D2501" s="30" t="s">
        <v>121</v>
      </c>
      <c r="E2501" s="31" t="n">
        <v>45307</v>
      </c>
      <c r="F2501" s="30" t="s">
        <v>370</v>
      </c>
      <c r="G2501" s="31" t="n">
        <v>45309</v>
      </c>
      <c r="H2501" s="30" t="s">
        <v>206</v>
      </c>
      <c r="I2501" s="30" t="s">
        <v>232</v>
      </c>
      <c r="J2501" s="30" t="s">
        <v>233</v>
      </c>
      <c r="K2501" s="30" t="s">
        <v>156</v>
      </c>
      <c r="L2501" s="30" t="n">
        <v>36</v>
      </c>
      <c r="M2501" s="30" t="n">
        <v>73</v>
      </c>
      <c r="N2501" s="30" t="s">
        <v>127</v>
      </c>
      <c r="O2501" s="30" t="s">
        <v>171</v>
      </c>
      <c r="P2501" s="30" t="s">
        <v>129</v>
      </c>
      <c r="Q2501" s="32" t="n">
        <v>3682.54</v>
      </c>
      <c r="R2501" s="30" t="s">
        <v>130</v>
      </c>
      <c r="S2501" s="30" t="s">
        <v>141</v>
      </c>
      <c r="T2501" s="30" t="n">
        <v>4</v>
      </c>
    </row>
    <row r="2502" customFormat="false" ht="15" hidden="false" customHeight="false" outlineLevel="0" collapsed="false">
      <c r="A2502" s="27" t="s">
        <v>4304</v>
      </c>
      <c r="B2502" s="27" t="s">
        <v>4305</v>
      </c>
      <c r="C2502" s="27" t="n">
        <v>43</v>
      </c>
      <c r="D2502" s="27" t="s">
        <v>121</v>
      </c>
      <c r="E2502" s="28" t="n">
        <v>45403</v>
      </c>
      <c r="F2502" s="27" t="s">
        <v>710</v>
      </c>
      <c r="G2502" s="28" t="n">
        <v>45405</v>
      </c>
      <c r="H2502" s="27" t="s">
        <v>135</v>
      </c>
      <c r="I2502" s="27" t="s">
        <v>251</v>
      </c>
      <c r="J2502" s="27" t="s">
        <v>137</v>
      </c>
      <c r="K2502" s="27" t="s">
        <v>126</v>
      </c>
      <c r="L2502" s="27" t="n">
        <v>11</v>
      </c>
      <c r="M2502" s="27" t="n">
        <v>121</v>
      </c>
      <c r="N2502" s="27" t="s">
        <v>186</v>
      </c>
      <c r="O2502" s="27" t="s">
        <v>128</v>
      </c>
      <c r="P2502" s="27" t="s">
        <v>129</v>
      </c>
      <c r="Q2502" s="29" t="n">
        <v>7471.95</v>
      </c>
      <c r="R2502" s="27" t="s">
        <v>130</v>
      </c>
      <c r="S2502" s="27" t="s">
        <v>151</v>
      </c>
      <c r="T2502" s="27" t="n">
        <v>4</v>
      </c>
    </row>
    <row r="2503" customFormat="false" ht="15" hidden="false" customHeight="false" outlineLevel="0" collapsed="false">
      <c r="A2503" s="30" t="s">
        <v>4306</v>
      </c>
      <c r="B2503" s="30" t="s">
        <v>1001</v>
      </c>
      <c r="C2503" s="30" t="n">
        <v>69</v>
      </c>
      <c r="D2503" s="30" t="s">
        <v>181</v>
      </c>
      <c r="E2503" s="31" t="n">
        <v>45378</v>
      </c>
      <c r="F2503" s="30" t="s">
        <v>274</v>
      </c>
      <c r="G2503" s="31" t="n">
        <v>45380</v>
      </c>
      <c r="H2503" s="30" t="s">
        <v>217</v>
      </c>
      <c r="I2503" s="30" t="s">
        <v>392</v>
      </c>
      <c r="J2503" s="30" t="s">
        <v>388</v>
      </c>
      <c r="K2503" s="30" t="s">
        <v>156</v>
      </c>
      <c r="L2503" s="30" t="n">
        <v>47</v>
      </c>
      <c r="M2503" s="30" t="n">
        <v>74</v>
      </c>
      <c r="N2503" s="30" t="s">
        <v>127</v>
      </c>
      <c r="O2503" s="30" t="s">
        <v>139</v>
      </c>
      <c r="P2503" s="30" t="s">
        <v>187</v>
      </c>
      <c r="Q2503" s="32" t="n">
        <v>3853.56</v>
      </c>
      <c r="R2503" s="30" t="s">
        <v>130</v>
      </c>
      <c r="S2503" s="30" t="s">
        <v>131</v>
      </c>
      <c r="T2503" s="30" t="n">
        <v>4</v>
      </c>
    </row>
    <row r="2504" customFormat="false" ht="15" hidden="false" customHeight="false" outlineLevel="0" collapsed="false">
      <c r="A2504" s="27" t="s">
        <v>4307</v>
      </c>
      <c r="B2504" s="27" t="s">
        <v>280</v>
      </c>
      <c r="C2504" s="27" t="n">
        <v>52</v>
      </c>
      <c r="D2504" s="27" t="s">
        <v>121</v>
      </c>
      <c r="E2504" s="28" t="n">
        <v>45572</v>
      </c>
      <c r="F2504" s="27" t="s">
        <v>840</v>
      </c>
      <c r="G2504" s="28" t="n">
        <v>45578</v>
      </c>
      <c r="H2504" s="27" t="s">
        <v>183</v>
      </c>
      <c r="I2504" s="27" t="s">
        <v>430</v>
      </c>
      <c r="J2504" s="27" t="s">
        <v>185</v>
      </c>
      <c r="K2504" s="27" t="s">
        <v>126</v>
      </c>
      <c r="L2504" s="27" t="n">
        <v>26</v>
      </c>
      <c r="M2504" s="27" t="n">
        <v>76</v>
      </c>
      <c r="N2504" s="27" t="s">
        <v>127</v>
      </c>
      <c r="O2504" s="27" t="s">
        <v>128</v>
      </c>
      <c r="P2504" s="27" t="s">
        <v>129</v>
      </c>
      <c r="Q2504" s="29" t="n">
        <v>7525.37</v>
      </c>
      <c r="R2504" s="27" t="s">
        <v>172</v>
      </c>
      <c r="S2504" s="27" t="s">
        <v>141</v>
      </c>
      <c r="T2504" s="27" t="n">
        <v>3</v>
      </c>
    </row>
    <row r="2505" customFormat="false" ht="15" hidden="false" customHeight="false" outlineLevel="0" collapsed="false">
      <c r="A2505" s="30" t="s">
        <v>4308</v>
      </c>
      <c r="B2505" s="30" t="s">
        <v>1972</v>
      </c>
      <c r="C2505" s="30" t="n">
        <v>15</v>
      </c>
      <c r="D2505" s="30" t="s">
        <v>121</v>
      </c>
      <c r="E2505" s="31" t="n">
        <v>45407</v>
      </c>
      <c r="F2505" s="30" t="s">
        <v>360</v>
      </c>
      <c r="G2505" s="31" t="n">
        <v>45407</v>
      </c>
      <c r="H2505" s="30" t="s">
        <v>236</v>
      </c>
      <c r="I2505" s="30" t="s">
        <v>266</v>
      </c>
      <c r="J2505" s="30" t="s">
        <v>267</v>
      </c>
      <c r="K2505" s="30" t="s">
        <v>138</v>
      </c>
      <c r="L2505" s="30" t="n">
        <v>65</v>
      </c>
      <c r="M2505" s="30" t="n">
        <v>42</v>
      </c>
      <c r="N2505" s="30" t="s">
        <v>127</v>
      </c>
      <c r="O2505" s="30" t="s">
        <v>139</v>
      </c>
      <c r="P2505" s="30" t="s">
        <v>140</v>
      </c>
      <c r="Q2505" s="32" t="n">
        <v>1933.4</v>
      </c>
      <c r="R2505" s="30" t="s">
        <v>172</v>
      </c>
      <c r="S2505" s="30" t="s">
        <v>192</v>
      </c>
      <c r="T2505" s="30" t="n">
        <v>2</v>
      </c>
    </row>
    <row r="2506" customFormat="false" ht="15" hidden="false" customHeight="false" outlineLevel="0" collapsed="false">
      <c r="A2506" s="27" t="s">
        <v>4309</v>
      </c>
      <c r="B2506" s="27" t="s">
        <v>420</v>
      </c>
      <c r="C2506" s="27" t="n">
        <v>63</v>
      </c>
      <c r="D2506" s="27" t="s">
        <v>121</v>
      </c>
      <c r="E2506" s="28" t="n">
        <v>45405</v>
      </c>
      <c r="F2506" s="27" t="s">
        <v>1614</v>
      </c>
      <c r="G2506" s="28" t="n">
        <v>45405</v>
      </c>
      <c r="H2506" s="27" t="s">
        <v>146</v>
      </c>
      <c r="I2506" s="27" t="s">
        <v>176</v>
      </c>
      <c r="J2506" s="27" t="s">
        <v>568</v>
      </c>
      <c r="K2506" s="27" t="s">
        <v>156</v>
      </c>
      <c r="L2506" s="27" t="n">
        <v>32</v>
      </c>
      <c r="M2506" s="27" t="n">
        <v>57</v>
      </c>
      <c r="N2506" s="27" t="s">
        <v>127</v>
      </c>
      <c r="O2506" s="27" t="s">
        <v>149</v>
      </c>
      <c r="P2506" s="27" t="s">
        <v>140</v>
      </c>
      <c r="Q2506" s="29" t="n">
        <v>3245.35</v>
      </c>
      <c r="R2506" s="27" t="s">
        <v>268</v>
      </c>
      <c r="S2506" s="27" t="s">
        <v>197</v>
      </c>
      <c r="T2506" s="27" t="n">
        <v>3</v>
      </c>
    </row>
    <row r="2507" customFormat="false" ht="15" hidden="false" customHeight="false" outlineLevel="0" collapsed="false">
      <c r="A2507" s="30" t="s">
        <v>4310</v>
      </c>
      <c r="B2507" s="30" t="s">
        <v>1540</v>
      </c>
      <c r="C2507" s="30" t="n">
        <v>67</v>
      </c>
      <c r="D2507" s="30" t="s">
        <v>121</v>
      </c>
      <c r="E2507" s="31" t="n">
        <v>45515</v>
      </c>
      <c r="F2507" s="30" t="s">
        <v>2101</v>
      </c>
      <c r="G2507" s="31" t="n">
        <v>45516</v>
      </c>
      <c r="H2507" s="30" t="s">
        <v>217</v>
      </c>
      <c r="I2507" s="30" t="s">
        <v>282</v>
      </c>
      <c r="J2507" s="30" t="s">
        <v>294</v>
      </c>
      <c r="K2507" s="30" t="s">
        <v>156</v>
      </c>
      <c r="L2507" s="30" t="n">
        <v>62</v>
      </c>
      <c r="M2507" s="30" t="n">
        <v>59</v>
      </c>
      <c r="N2507" s="30" t="s">
        <v>127</v>
      </c>
      <c r="O2507" s="30" t="s">
        <v>128</v>
      </c>
      <c r="P2507" s="30" t="s">
        <v>187</v>
      </c>
      <c r="Q2507" s="32" t="n">
        <v>4647.61</v>
      </c>
      <c r="R2507" s="30" t="s">
        <v>130</v>
      </c>
      <c r="S2507" s="30" t="s">
        <v>223</v>
      </c>
      <c r="T2507" s="30" t="n">
        <v>3</v>
      </c>
    </row>
    <row r="2508" customFormat="false" ht="15" hidden="false" customHeight="false" outlineLevel="0" collapsed="false">
      <c r="A2508" s="27" t="s">
        <v>4311</v>
      </c>
      <c r="B2508" s="27" t="s">
        <v>1528</v>
      </c>
      <c r="C2508" s="27" t="n">
        <v>29</v>
      </c>
      <c r="D2508" s="27" t="s">
        <v>121</v>
      </c>
      <c r="E2508" s="28" t="n">
        <v>45496</v>
      </c>
      <c r="F2508" s="27" t="s">
        <v>543</v>
      </c>
      <c r="G2508" s="28" t="n">
        <v>45496</v>
      </c>
      <c r="H2508" s="27" t="s">
        <v>242</v>
      </c>
      <c r="I2508" s="27"/>
      <c r="J2508" s="27" t="s">
        <v>244</v>
      </c>
      <c r="K2508" s="27" t="s">
        <v>156</v>
      </c>
      <c r="L2508" s="27" t="n">
        <v>57</v>
      </c>
      <c r="M2508" s="27" t="n">
        <v>77</v>
      </c>
      <c r="N2508" s="27" t="s">
        <v>127</v>
      </c>
      <c r="O2508" s="27" t="s">
        <v>128</v>
      </c>
      <c r="P2508" s="27" t="s">
        <v>140</v>
      </c>
      <c r="Q2508" s="29" t="n">
        <v>4690.69</v>
      </c>
      <c r="R2508" s="27" t="s">
        <v>130</v>
      </c>
      <c r="S2508" s="27" t="s">
        <v>151</v>
      </c>
      <c r="T2508" s="27" t="n">
        <v>5</v>
      </c>
    </row>
    <row r="2509" customFormat="false" ht="15" hidden="false" customHeight="false" outlineLevel="0" collapsed="false">
      <c r="A2509" s="30" t="s">
        <v>4312</v>
      </c>
      <c r="B2509" s="30" t="s">
        <v>2545</v>
      </c>
      <c r="C2509" s="30" t="n">
        <v>46</v>
      </c>
      <c r="D2509" s="30" t="s">
        <v>181</v>
      </c>
      <c r="E2509" s="31" t="n">
        <v>45414</v>
      </c>
      <c r="F2509" s="30" t="s">
        <v>261</v>
      </c>
      <c r="G2509" s="31" t="n">
        <v>45418</v>
      </c>
      <c r="H2509" s="30" t="s">
        <v>168</v>
      </c>
      <c r="I2509" s="30" t="s">
        <v>169</v>
      </c>
      <c r="J2509" s="30" t="s">
        <v>367</v>
      </c>
      <c r="K2509" s="30" t="s">
        <v>202</v>
      </c>
      <c r="L2509" s="30" t="n">
        <v>4</v>
      </c>
      <c r="M2509" s="30" t="n">
        <v>128</v>
      </c>
      <c r="N2509" s="30" t="s">
        <v>186</v>
      </c>
      <c r="O2509" s="30" t="s">
        <v>128</v>
      </c>
      <c r="P2509" s="30" t="s">
        <v>140</v>
      </c>
      <c r="Q2509" s="32" t="n">
        <v>16883.58</v>
      </c>
      <c r="R2509" s="30" t="s">
        <v>172</v>
      </c>
      <c r="S2509" s="30" t="s">
        <v>131</v>
      </c>
      <c r="T2509" s="30" t="n">
        <v>3</v>
      </c>
    </row>
    <row r="2510" customFormat="false" ht="15" hidden="false" customHeight="false" outlineLevel="0" collapsed="false">
      <c r="A2510" s="27" t="s">
        <v>4313</v>
      </c>
      <c r="B2510" s="27" t="s">
        <v>4314</v>
      </c>
      <c r="C2510" s="27" t="n">
        <v>37</v>
      </c>
      <c r="D2510" s="27" t="s">
        <v>121</v>
      </c>
      <c r="E2510" s="28" t="n">
        <v>45618</v>
      </c>
      <c r="F2510" s="27" t="s">
        <v>190</v>
      </c>
      <c r="G2510" s="28" t="n">
        <v>45620</v>
      </c>
      <c r="H2510" s="27" t="s">
        <v>168</v>
      </c>
      <c r="I2510" s="27" t="s">
        <v>366</v>
      </c>
      <c r="J2510" s="27" t="s">
        <v>371</v>
      </c>
      <c r="K2510" s="27" t="s">
        <v>202</v>
      </c>
      <c r="L2510" s="27" t="n">
        <v>12</v>
      </c>
      <c r="M2510" s="27" t="n">
        <v>60</v>
      </c>
      <c r="N2510" s="27" t="s">
        <v>186</v>
      </c>
      <c r="O2510" s="27" t="s">
        <v>149</v>
      </c>
      <c r="P2510" s="27" t="s">
        <v>187</v>
      </c>
      <c r="Q2510" s="29" t="n">
        <v>17160.79</v>
      </c>
      <c r="R2510" s="27" t="s">
        <v>462</v>
      </c>
      <c r="S2510" s="27" t="s">
        <v>197</v>
      </c>
      <c r="T2510" s="27" t="n">
        <v>2</v>
      </c>
    </row>
    <row r="2511" customFormat="false" ht="15" hidden="false" customHeight="false" outlineLevel="0" collapsed="false">
      <c r="A2511" s="30" t="s">
        <v>4315</v>
      </c>
      <c r="B2511" s="30" t="s">
        <v>2595</v>
      </c>
      <c r="C2511" s="30" t="n">
        <v>44</v>
      </c>
      <c r="D2511" s="30" t="s">
        <v>121</v>
      </c>
      <c r="E2511" s="31" t="n">
        <v>45551</v>
      </c>
      <c r="F2511" s="30" t="s">
        <v>662</v>
      </c>
      <c r="G2511" s="31" t="n">
        <v>45551</v>
      </c>
      <c r="H2511" s="30" t="s">
        <v>146</v>
      </c>
      <c r="I2511" s="30" t="s">
        <v>309</v>
      </c>
      <c r="J2511" s="30" t="s">
        <v>177</v>
      </c>
      <c r="K2511" s="30" t="s">
        <v>138</v>
      </c>
      <c r="L2511" s="30" t="n">
        <v>81</v>
      </c>
      <c r="M2511" s="30" t="n">
        <v>35</v>
      </c>
      <c r="N2511" s="30" t="s">
        <v>127</v>
      </c>
      <c r="O2511" s="30" t="s">
        <v>149</v>
      </c>
      <c r="P2511" s="30" t="s">
        <v>150</v>
      </c>
      <c r="Q2511" s="32" t="n">
        <v>1028.33</v>
      </c>
      <c r="R2511" s="30" t="s">
        <v>130</v>
      </c>
      <c r="S2511" s="30" t="s">
        <v>164</v>
      </c>
      <c r="T2511" s="30" t="n">
        <v>4</v>
      </c>
    </row>
    <row r="2512" customFormat="false" ht="15" hidden="false" customHeight="false" outlineLevel="0" collapsed="false">
      <c r="A2512" s="27" t="s">
        <v>4316</v>
      </c>
      <c r="B2512" s="27" t="s">
        <v>1494</v>
      </c>
      <c r="C2512" s="27" t="n">
        <v>51</v>
      </c>
      <c r="D2512" s="27" t="s">
        <v>121</v>
      </c>
      <c r="E2512" s="28" t="n">
        <v>45482</v>
      </c>
      <c r="F2512" s="27" t="s">
        <v>2058</v>
      </c>
      <c r="G2512" s="28" t="n">
        <v>45483</v>
      </c>
      <c r="H2512" s="27" t="s">
        <v>183</v>
      </c>
      <c r="I2512" s="27" t="s">
        <v>212</v>
      </c>
      <c r="J2512" s="27" t="s">
        <v>431</v>
      </c>
      <c r="K2512" s="27" t="s">
        <v>156</v>
      </c>
      <c r="L2512" s="27" t="n">
        <v>45</v>
      </c>
      <c r="M2512" s="27" t="n">
        <v>77</v>
      </c>
      <c r="N2512" s="27" t="s">
        <v>186</v>
      </c>
      <c r="O2512" s="27" t="s">
        <v>149</v>
      </c>
      <c r="P2512" s="27" t="s">
        <v>140</v>
      </c>
      <c r="Q2512" s="29" t="n">
        <v>4613.88</v>
      </c>
      <c r="R2512" s="27" t="s">
        <v>130</v>
      </c>
      <c r="S2512" s="27" t="s">
        <v>223</v>
      </c>
      <c r="T2512" s="27" t="n">
        <v>4</v>
      </c>
    </row>
    <row r="2513" customFormat="false" ht="15" hidden="false" customHeight="false" outlineLevel="0" collapsed="false">
      <c r="A2513" s="30" t="s">
        <v>4317</v>
      </c>
      <c r="B2513" s="30" t="s">
        <v>4318</v>
      </c>
      <c r="C2513" s="30" t="n">
        <v>55</v>
      </c>
      <c r="D2513" s="30" t="s">
        <v>181</v>
      </c>
      <c r="E2513" s="31" t="n">
        <v>45655</v>
      </c>
      <c r="F2513" s="30" t="s">
        <v>167</v>
      </c>
      <c r="G2513" s="31" t="n">
        <v>45658</v>
      </c>
      <c r="H2513" s="30" t="s">
        <v>206</v>
      </c>
      <c r="I2513" s="30" t="s">
        <v>232</v>
      </c>
      <c r="J2513" s="30" t="s">
        <v>593</v>
      </c>
      <c r="K2513" s="30" t="s">
        <v>156</v>
      </c>
      <c r="L2513" s="30" t="n">
        <v>52</v>
      </c>
      <c r="M2513" s="30" t="n">
        <v>45</v>
      </c>
      <c r="N2513" s="30" t="s">
        <v>127</v>
      </c>
      <c r="O2513" s="30" t="s">
        <v>128</v>
      </c>
      <c r="P2513" s="30" t="s">
        <v>150</v>
      </c>
      <c r="Q2513" s="32" t="n">
        <v>3226.58</v>
      </c>
      <c r="R2513" s="30" t="s">
        <v>130</v>
      </c>
      <c r="S2513" s="30" t="s">
        <v>178</v>
      </c>
      <c r="T2513" s="30" t="n">
        <v>2</v>
      </c>
    </row>
    <row r="2514" customFormat="false" ht="15" hidden="false" customHeight="false" outlineLevel="0" collapsed="false">
      <c r="A2514" s="27" t="s">
        <v>4319</v>
      </c>
      <c r="B2514" s="27" t="s">
        <v>661</v>
      </c>
      <c r="C2514" s="27" t="n">
        <v>39</v>
      </c>
      <c r="D2514" s="27" t="s">
        <v>181</v>
      </c>
      <c r="E2514" s="28" t="n">
        <v>45296</v>
      </c>
      <c r="F2514" s="27" t="s">
        <v>689</v>
      </c>
      <c r="G2514" s="28" t="n">
        <v>45302</v>
      </c>
      <c r="H2514" s="27" t="s">
        <v>146</v>
      </c>
      <c r="I2514" s="27" t="s">
        <v>309</v>
      </c>
      <c r="J2514" s="27" t="s">
        <v>244</v>
      </c>
      <c r="K2514" s="27" t="s">
        <v>126</v>
      </c>
      <c r="L2514" s="27" t="n">
        <v>10</v>
      </c>
      <c r="M2514" s="27" t="n">
        <v>146</v>
      </c>
      <c r="N2514" s="27" t="s">
        <v>127</v>
      </c>
      <c r="O2514" s="27" t="s">
        <v>149</v>
      </c>
      <c r="P2514" s="27" t="s">
        <v>187</v>
      </c>
      <c r="Q2514" s="29" t="n">
        <v>8447.52</v>
      </c>
      <c r="R2514" s="27" t="s">
        <v>130</v>
      </c>
      <c r="S2514" s="27" t="s">
        <v>178</v>
      </c>
      <c r="T2514" s="27" t="n">
        <v>4</v>
      </c>
    </row>
    <row r="2515" customFormat="false" ht="15" hidden="false" customHeight="false" outlineLevel="0" collapsed="false">
      <c r="A2515" s="30" t="s">
        <v>4320</v>
      </c>
      <c r="B2515" s="30" t="s">
        <v>1720</v>
      </c>
      <c r="C2515" s="30" t="n">
        <v>36</v>
      </c>
      <c r="D2515" s="30" t="s">
        <v>121</v>
      </c>
      <c r="E2515" s="31" t="n">
        <v>45563</v>
      </c>
      <c r="F2515" s="30" t="s">
        <v>370</v>
      </c>
      <c r="G2515" s="31" t="n">
        <v>45563</v>
      </c>
      <c r="H2515" s="30" t="s">
        <v>161</v>
      </c>
      <c r="I2515" s="30" t="s">
        <v>162</v>
      </c>
      <c r="J2515" s="30" t="s">
        <v>426</v>
      </c>
      <c r="K2515" s="30" t="s">
        <v>138</v>
      </c>
      <c r="L2515" s="30" t="n">
        <v>86</v>
      </c>
      <c r="M2515" s="30" t="n">
        <v>38</v>
      </c>
      <c r="N2515" s="30" t="s">
        <v>127</v>
      </c>
      <c r="O2515" s="30" t="s">
        <v>149</v>
      </c>
      <c r="P2515" s="30" t="s">
        <v>187</v>
      </c>
      <c r="Q2515" s="32" t="n">
        <v>1142.72</v>
      </c>
      <c r="R2515" s="30" t="s">
        <v>130</v>
      </c>
      <c r="S2515" s="30" t="s">
        <v>197</v>
      </c>
      <c r="T2515" s="30" t="n">
        <v>5</v>
      </c>
    </row>
    <row r="2516" customFormat="false" ht="15" hidden="false" customHeight="false" outlineLevel="0" collapsed="false">
      <c r="A2516" s="27" t="s">
        <v>4321</v>
      </c>
      <c r="B2516" s="27" t="s">
        <v>3829</v>
      </c>
      <c r="C2516" s="27" t="n">
        <v>75</v>
      </c>
      <c r="D2516" s="27" t="s">
        <v>181</v>
      </c>
      <c r="E2516" s="28" t="n">
        <v>45468</v>
      </c>
      <c r="F2516" s="27" t="s">
        <v>391</v>
      </c>
      <c r="G2516" s="28" t="n">
        <v>45470</v>
      </c>
      <c r="H2516" s="27" t="s">
        <v>168</v>
      </c>
      <c r="I2516" s="27" t="s">
        <v>196</v>
      </c>
      <c r="J2516" s="27" t="s">
        <v>191</v>
      </c>
      <c r="K2516" s="27" t="s">
        <v>126</v>
      </c>
      <c r="L2516" s="27" t="n">
        <v>11</v>
      </c>
      <c r="M2516" s="27" t="n">
        <v>96</v>
      </c>
      <c r="N2516" s="27" t="s">
        <v>127</v>
      </c>
      <c r="O2516" s="27" t="s">
        <v>128</v>
      </c>
      <c r="P2516" s="27" t="s">
        <v>140</v>
      </c>
      <c r="Q2516" s="29" t="n">
        <v>6980.94</v>
      </c>
      <c r="R2516" s="27" t="s">
        <v>172</v>
      </c>
      <c r="S2516" s="27" t="s">
        <v>192</v>
      </c>
      <c r="T2516" s="27" t="n">
        <v>2</v>
      </c>
    </row>
    <row r="2517" customFormat="false" ht="15" hidden="false" customHeight="false" outlineLevel="0" collapsed="false">
      <c r="A2517" s="30" t="s">
        <v>4322</v>
      </c>
      <c r="B2517" s="30" t="s">
        <v>529</v>
      </c>
      <c r="C2517" s="30" t="n">
        <v>30</v>
      </c>
      <c r="D2517" s="30" t="s">
        <v>181</v>
      </c>
      <c r="E2517" s="31" t="n">
        <v>45494</v>
      </c>
      <c r="F2517" s="30" t="s">
        <v>1828</v>
      </c>
      <c r="G2517" s="31" t="n">
        <v>45497</v>
      </c>
      <c r="H2517" s="30" t="s">
        <v>123</v>
      </c>
      <c r="I2517" s="30" t="s">
        <v>155</v>
      </c>
      <c r="J2517" s="30" t="s">
        <v>418</v>
      </c>
      <c r="K2517" s="30" t="s">
        <v>156</v>
      </c>
      <c r="L2517" s="30" t="n">
        <v>47</v>
      </c>
      <c r="M2517" s="30" t="n">
        <v>58</v>
      </c>
      <c r="N2517" s="30" t="s">
        <v>127</v>
      </c>
      <c r="O2517" s="30" t="s">
        <v>171</v>
      </c>
      <c r="P2517" s="30" t="s">
        <v>129</v>
      </c>
      <c r="Q2517" s="32" t="n">
        <v>3945.95</v>
      </c>
      <c r="R2517" s="30" t="s">
        <v>172</v>
      </c>
      <c r="S2517" s="30" t="s">
        <v>178</v>
      </c>
      <c r="T2517" s="30" t="n">
        <v>4</v>
      </c>
    </row>
    <row r="2518" customFormat="false" ht="15" hidden="false" customHeight="false" outlineLevel="0" collapsed="false">
      <c r="A2518" s="27" t="s">
        <v>4323</v>
      </c>
      <c r="B2518" s="27" t="s">
        <v>4324</v>
      </c>
      <c r="C2518" s="27" t="n">
        <v>68</v>
      </c>
      <c r="D2518" s="27" t="s">
        <v>121</v>
      </c>
      <c r="E2518" s="28" t="n">
        <v>45552</v>
      </c>
      <c r="F2518" s="27" t="s">
        <v>1860</v>
      </c>
      <c r="G2518" s="28" t="n">
        <v>45552</v>
      </c>
      <c r="H2518" s="27" t="s">
        <v>236</v>
      </c>
      <c r="I2518" s="27" t="s">
        <v>323</v>
      </c>
      <c r="J2518" s="27" t="s">
        <v>455</v>
      </c>
      <c r="K2518" s="27" t="s">
        <v>138</v>
      </c>
      <c r="L2518" s="27" t="n">
        <v>88</v>
      </c>
      <c r="M2518" s="27" t="n">
        <v>17</v>
      </c>
      <c r="N2518" s="27" t="s">
        <v>127</v>
      </c>
      <c r="O2518" s="27" t="s">
        <v>139</v>
      </c>
      <c r="P2518" s="27" t="s">
        <v>140</v>
      </c>
      <c r="Q2518" s="29" t="n">
        <v>2211.22</v>
      </c>
      <c r="R2518" s="27" t="s">
        <v>130</v>
      </c>
      <c r="S2518" s="27" t="s">
        <v>335</v>
      </c>
      <c r="T2518" s="27" t="n">
        <v>5</v>
      </c>
    </row>
    <row r="2519" customFormat="false" ht="15" hidden="false" customHeight="false" outlineLevel="0" collapsed="false">
      <c r="A2519" s="30" t="s">
        <v>4325</v>
      </c>
      <c r="B2519" s="30" t="s">
        <v>892</v>
      </c>
      <c r="C2519" s="30" t="n">
        <v>15</v>
      </c>
      <c r="D2519" s="30" t="s">
        <v>181</v>
      </c>
      <c r="E2519" s="31" t="n">
        <v>45401</v>
      </c>
      <c r="F2519" s="30" t="s">
        <v>1281</v>
      </c>
      <c r="G2519" s="31" t="n">
        <v>45401</v>
      </c>
      <c r="H2519" s="30" t="s">
        <v>236</v>
      </c>
      <c r="I2519" s="30"/>
      <c r="J2519" s="30" t="s">
        <v>375</v>
      </c>
      <c r="K2519" s="30" t="s">
        <v>138</v>
      </c>
      <c r="L2519" s="30" t="n">
        <v>59</v>
      </c>
      <c r="M2519" s="30" t="n">
        <v>38</v>
      </c>
      <c r="N2519" s="30" t="s">
        <v>127</v>
      </c>
      <c r="O2519" s="30" t="s">
        <v>171</v>
      </c>
      <c r="P2519" s="30" t="s">
        <v>129</v>
      </c>
      <c r="Q2519" s="32" t="n">
        <v>2636.6</v>
      </c>
      <c r="R2519" s="30" t="s">
        <v>130</v>
      </c>
      <c r="S2519" s="30" t="s">
        <v>131</v>
      </c>
      <c r="T2519" s="30" t="n">
        <v>5</v>
      </c>
    </row>
    <row r="2520" customFormat="false" ht="15" hidden="false" customHeight="false" outlineLevel="0" collapsed="false">
      <c r="A2520" s="27" t="s">
        <v>4326</v>
      </c>
      <c r="B2520" s="27" t="s">
        <v>632</v>
      </c>
      <c r="C2520" s="27" t="n">
        <v>67</v>
      </c>
      <c r="D2520" s="27" t="s">
        <v>181</v>
      </c>
      <c r="E2520" s="28" t="n">
        <v>45443</v>
      </c>
      <c r="F2520" s="27" t="s">
        <v>338</v>
      </c>
      <c r="G2520" s="28" t="n">
        <v>45444</v>
      </c>
      <c r="H2520" s="27" t="s">
        <v>242</v>
      </c>
      <c r="I2520" s="27" t="s">
        <v>466</v>
      </c>
      <c r="J2520" s="27" t="s">
        <v>244</v>
      </c>
      <c r="K2520" s="27" t="s">
        <v>138</v>
      </c>
      <c r="L2520" s="27" t="n">
        <v>68</v>
      </c>
      <c r="M2520" s="27" t="n">
        <v>32</v>
      </c>
      <c r="N2520" s="27" t="s">
        <v>127</v>
      </c>
      <c r="O2520" s="27" t="s">
        <v>139</v>
      </c>
      <c r="P2520" s="27" t="s">
        <v>150</v>
      </c>
      <c r="Q2520" s="29" t="n">
        <v>995.49</v>
      </c>
      <c r="R2520" s="27" t="s">
        <v>130</v>
      </c>
      <c r="S2520" s="27" t="s">
        <v>223</v>
      </c>
      <c r="T2520" s="27" t="n">
        <v>4</v>
      </c>
    </row>
    <row r="2521" customFormat="false" ht="15" hidden="false" customHeight="false" outlineLevel="0" collapsed="false">
      <c r="A2521" s="30" t="s">
        <v>4327</v>
      </c>
      <c r="B2521" s="30" t="s">
        <v>4328</v>
      </c>
      <c r="C2521" s="30" t="n">
        <v>83</v>
      </c>
      <c r="D2521" s="30" t="s">
        <v>121</v>
      </c>
      <c r="E2521" s="31" t="n">
        <v>45656</v>
      </c>
      <c r="F2521" s="30" t="s">
        <v>2159</v>
      </c>
      <c r="G2521" s="31" t="n">
        <v>45657</v>
      </c>
      <c r="H2521" s="30" t="s">
        <v>183</v>
      </c>
      <c r="I2521" s="30" t="s">
        <v>430</v>
      </c>
      <c r="J2521" s="30" t="s">
        <v>431</v>
      </c>
      <c r="K2521" s="30" t="s">
        <v>138</v>
      </c>
      <c r="L2521" s="30" t="n">
        <v>75</v>
      </c>
      <c r="M2521" s="30" t="n">
        <v>43</v>
      </c>
      <c r="N2521" s="30" t="s">
        <v>127</v>
      </c>
      <c r="O2521" s="30" t="s">
        <v>149</v>
      </c>
      <c r="P2521" s="30" t="s">
        <v>150</v>
      </c>
      <c r="Q2521" s="32" t="n">
        <v>2366.18</v>
      </c>
      <c r="R2521" s="30" t="s">
        <v>130</v>
      </c>
      <c r="S2521" s="30" t="s">
        <v>141</v>
      </c>
      <c r="T2521" s="30" t="n">
        <v>2</v>
      </c>
    </row>
    <row r="2522" customFormat="false" ht="15" hidden="false" customHeight="false" outlineLevel="0" collapsed="false">
      <c r="A2522" s="27" t="s">
        <v>4329</v>
      </c>
      <c r="B2522" s="27" t="s">
        <v>4330</v>
      </c>
      <c r="C2522" s="27" t="n">
        <v>28</v>
      </c>
      <c r="D2522" s="27" t="s">
        <v>181</v>
      </c>
      <c r="E2522" s="28" t="n">
        <v>45569</v>
      </c>
      <c r="F2522" s="27" t="s">
        <v>1047</v>
      </c>
      <c r="G2522" s="28" t="n">
        <v>45569</v>
      </c>
      <c r="H2522" s="27" t="s">
        <v>123</v>
      </c>
      <c r="I2522" s="27" t="s">
        <v>304</v>
      </c>
      <c r="J2522" s="27" t="s">
        <v>508</v>
      </c>
      <c r="K2522" s="27" t="s">
        <v>138</v>
      </c>
      <c r="L2522" s="27" t="n">
        <v>69</v>
      </c>
      <c r="M2522" s="27" t="n">
        <v>22</v>
      </c>
      <c r="N2522" s="27" t="s">
        <v>127</v>
      </c>
      <c r="O2522" s="27" t="s">
        <v>171</v>
      </c>
      <c r="P2522" s="27" t="s">
        <v>150</v>
      </c>
      <c r="Q2522" s="29" t="n">
        <v>2015.87</v>
      </c>
      <c r="R2522" s="27" t="s">
        <v>130</v>
      </c>
      <c r="S2522" s="27" t="s">
        <v>141</v>
      </c>
      <c r="T2522" s="27" t="n">
        <v>4</v>
      </c>
    </row>
    <row r="2523" customFormat="false" ht="15" hidden="false" customHeight="false" outlineLevel="0" collapsed="false">
      <c r="A2523" s="30" t="s">
        <v>4331</v>
      </c>
      <c r="B2523" s="30" t="s">
        <v>2437</v>
      </c>
      <c r="C2523" s="30" t="n">
        <v>44</v>
      </c>
      <c r="D2523" s="30" t="s">
        <v>181</v>
      </c>
      <c r="E2523" s="31" t="n">
        <v>45341</v>
      </c>
      <c r="F2523" s="30" t="s">
        <v>590</v>
      </c>
      <c r="G2523" s="31" t="n">
        <v>45343</v>
      </c>
      <c r="H2523" s="30" t="s">
        <v>236</v>
      </c>
      <c r="I2523" s="30" t="s">
        <v>323</v>
      </c>
      <c r="J2523" s="30" t="s">
        <v>455</v>
      </c>
      <c r="K2523" s="30" t="s">
        <v>156</v>
      </c>
      <c r="L2523" s="30" t="n">
        <v>69</v>
      </c>
      <c r="M2523" s="30" t="n">
        <v>61</v>
      </c>
      <c r="N2523" s="30" t="s">
        <v>186</v>
      </c>
      <c r="O2523" s="30" t="s">
        <v>139</v>
      </c>
      <c r="P2523" s="30" t="s">
        <v>150</v>
      </c>
      <c r="Q2523" s="32" t="n">
        <v>4183.1</v>
      </c>
      <c r="R2523" s="30" t="s">
        <v>130</v>
      </c>
      <c r="S2523" s="30" t="s">
        <v>223</v>
      </c>
      <c r="T2523" s="30" t="n">
        <v>3</v>
      </c>
    </row>
    <row r="2524" customFormat="false" ht="15" hidden="false" customHeight="false" outlineLevel="0" collapsed="false">
      <c r="A2524" s="27" t="s">
        <v>4332</v>
      </c>
      <c r="B2524" s="27" t="s">
        <v>2796</v>
      </c>
      <c r="C2524" s="27" t="n">
        <v>47</v>
      </c>
      <c r="D2524" s="27" t="s">
        <v>121</v>
      </c>
      <c r="E2524" s="28" t="n">
        <v>45613</v>
      </c>
      <c r="F2524" s="27" t="s">
        <v>1739</v>
      </c>
      <c r="G2524" s="28" t="n">
        <v>45614</v>
      </c>
      <c r="H2524" s="27" t="s">
        <v>206</v>
      </c>
      <c r="I2524" s="27" t="s">
        <v>300</v>
      </c>
      <c r="J2524" s="27" t="s">
        <v>208</v>
      </c>
      <c r="K2524" s="27" t="s">
        <v>138</v>
      </c>
      <c r="L2524" s="27" t="n">
        <v>21</v>
      </c>
      <c r="M2524" s="27" t="n">
        <v>37</v>
      </c>
      <c r="N2524" s="27" t="s">
        <v>127</v>
      </c>
      <c r="O2524" s="27" t="s">
        <v>171</v>
      </c>
      <c r="P2524" s="27" t="s">
        <v>150</v>
      </c>
      <c r="Q2524" s="29" t="n">
        <v>2280.06</v>
      </c>
      <c r="R2524" s="27" t="s">
        <v>130</v>
      </c>
      <c r="S2524" s="27" t="s">
        <v>164</v>
      </c>
      <c r="T2524" s="27" t="n">
        <v>4</v>
      </c>
    </row>
    <row r="2525" customFormat="false" ht="15" hidden="false" customHeight="false" outlineLevel="0" collapsed="false">
      <c r="A2525" s="30" t="s">
        <v>4333</v>
      </c>
      <c r="B2525" s="30" t="s">
        <v>4298</v>
      </c>
      <c r="C2525" s="30" t="n">
        <v>51</v>
      </c>
      <c r="D2525" s="30" t="s">
        <v>121</v>
      </c>
      <c r="E2525" s="31" t="n">
        <v>45398</v>
      </c>
      <c r="F2525" s="30" t="s">
        <v>435</v>
      </c>
      <c r="G2525" s="31" t="n">
        <v>45399</v>
      </c>
      <c r="H2525" s="30" t="s">
        <v>161</v>
      </c>
      <c r="I2525" s="30" t="s">
        <v>162</v>
      </c>
      <c r="J2525" s="30" t="s">
        <v>426</v>
      </c>
      <c r="K2525" s="30" t="s">
        <v>126</v>
      </c>
      <c r="L2525" s="30" t="n">
        <v>18</v>
      </c>
      <c r="M2525" s="30" t="n">
        <v>110</v>
      </c>
      <c r="N2525" s="30" t="s">
        <v>186</v>
      </c>
      <c r="O2525" s="30" t="s">
        <v>139</v>
      </c>
      <c r="P2525" s="30" t="s">
        <v>140</v>
      </c>
      <c r="Q2525" s="32" t="n">
        <v>8325.05</v>
      </c>
      <c r="R2525" s="30" t="s">
        <v>172</v>
      </c>
      <c r="S2525" s="30" t="s">
        <v>197</v>
      </c>
      <c r="T2525" s="30" t="n">
        <v>3</v>
      </c>
    </row>
    <row r="2526" customFormat="false" ht="15" hidden="false" customHeight="false" outlineLevel="0" collapsed="false">
      <c r="A2526" s="27" t="s">
        <v>4334</v>
      </c>
      <c r="B2526" s="27" t="s">
        <v>4335</v>
      </c>
      <c r="C2526" s="27" t="n">
        <v>29</v>
      </c>
      <c r="D2526" s="27" t="s">
        <v>121</v>
      </c>
      <c r="E2526" s="28" t="n">
        <v>45613</v>
      </c>
      <c r="F2526" s="27" t="s">
        <v>326</v>
      </c>
      <c r="G2526" s="28" t="n">
        <v>45613</v>
      </c>
      <c r="H2526" s="27" t="s">
        <v>236</v>
      </c>
      <c r="I2526" s="27" t="s">
        <v>323</v>
      </c>
      <c r="J2526" s="27" t="s">
        <v>267</v>
      </c>
      <c r="K2526" s="27" t="s">
        <v>156</v>
      </c>
      <c r="L2526" s="27" t="n">
        <v>52</v>
      </c>
      <c r="M2526" s="27" t="n">
        <v>33</v>
      </c>
      <c r="N2526" s="27" t="s">
        <v>186</v>
      </c>
      <c r="O2526" s="27" t="s">
        <v>139</v>
      </c>
      <c r="P2526" s="27" t="s">
        <v>140</v>
      </c>
      <c r="Q2526" s="29" t="n">
        <v>3209.77</v>
      </c>
      <c r="R2526" s="27" t="s">
        <v>130</v>
      </c>
      <c r="S2526" s="27" t="s">
        <v>151</v>
      </c>
      <c r="T2526" s="27" t="n">
        <v>5</v>
      </c>
    </row>
    <row r="2527" customFormat="false" ht="15" hidden="false" customHeight="false" outlineLevel="0" collapsed="false">
      <c r="A2527" s="30" t="s">
        <v>4336</v>
      </c>
      <c r="B2527" s="30" t="s">
        <v>531</v>
      </c>
      <c r="C2527" s="30" t="n">
        <v>18</v>
      </c>
      <c r="D2527" s="30" t="s">
        <v>313</v>
      </c>
      <c r="E2527" s="31" t="n">
        <v>45318</v>
      </c>
      <c r="F2527" s="30" t="s">
        <v>1250</v>
      </c>
      <c r="G2527" s="31" t="n">
        <v>45321</v>
      </c>
      <c r="H2527" s="30" t="s">
        <v>183</v>
      </c>
      <c r="I2527" s="30" t="s">
        <v>430</v>
      </c>
      <c r="J2527" s="30" t="s">
        <v>431</v>
      </c>
      <c r="K2527" s="30" t="s">
        <v>156</v>
      </c>
      <c r="L2527" s="30" t="n">
        <v>44</v>
      </c>
      <c r="M2527" s="30" t="n">
        <v>41</v>
      </c>
      <c r="N2527" s="30" t="s">
        <v>127</v>
      </c>
      <c r="O2527" s="30" t="s">
        <v>128</v>
      </c>
      <c r="P2527" s="30" t="s">
        <v>187</v>
      </c>
      <c r="Q2527" s="32" t="n">
        <v>3599.69</v>
      </c>
      <c r="R2527" s="30" t="s">
        <v>130</v>
      </c>
      <c r="S2527" s="30" t="s">
        <v>164</v>
      </c>
      <c r="T2527" s="30" t="n">
        <v>3</v>
      </c>
    </row>
    <row r="2528" customFormat="false" ht="15" hidden="false" customHeight="false" outlineLevel="0" collapsed="false">
      <c r="A2528" s="27" t="s">
        <v>4337</v>
      </c>
      <c r="B2528" s="27" t="s">
        <v>254</v>
      </c>
      <c r="C2528" s="27" t="n">
        <v>30</v>
      </c>
      <c r="D2528" s="27" t="s">
        <v>121</v>
      </c>
      <c r="E2528" s="28" t="n">
        <v>45415</v>
      </c>
      <c r="F2528" s="27" t="s">
        <v>1255</v>
      </c>
      <c r="G2528" s="28" t="n">
        <v>45417</v>
      </c>
      <c r="H2528" s="27" t="s">
        <v>236</v>
      </c>
      <c r="I2528" s="27" t="s">
        <v>266</v>
      </c>
      <c r="J2528" s="27" t="s">
        <v>267</v>
      </c>
      <c r="K2528" s="27" t="s">
        <v>156</v>
      </c>
      <c r="L2528" s="27" t="n">
        <v>69</v>
      </c>
      <c r="M2528" s="27" t="n">
        <v>59</v>
      </c>
      <c r="N2528" s="27" t="s">
        <v>127</v>
      </c>
      <c r="O2528" s="27" t="s">
        <v>149</v>
      </c>
      <c r="P2528" s="27" t="s">
        <v>187</v>
      </c>
      <c r="Q2528" s="29" t="n">
        <v>4531.36</v>
      </c>
      <c r="R2528" s="27" t="s">
        <v>130</v>
      </c>
      <c r="S2528" s="27" t="s">
        <v>335</v>
      </c>
      <c r="T2528" s="27" t="n">
        <v>3</v>
      </c>
    </row>
    <row r="2529" customFormat="false" ht="15" hidden="false" customHeight="false" outlineLevel="0" collapsed="false">
      <c r="A2529" s="30" t="s">
        <v>4338</v>
      </c>
      <c r="B2529" s="30" t="s">
        <v>4339</v>
      </c>
      <c r="C2529" s="30" t="n">
        <v>5</v>
      </c>
      <c r="D2529" s="30" t="s">
        <v>486</v>
      </c>
      <c r="E2529" s="31" t="n">
        <v>45373</v>
      </c>
      <c r="F2529" s="30" t="s">
        <v>2588</v>
      </c>
      <c r="G2529" s="31" t="n">
        <v>45376</v>
      </c>
      <c r="H2529" s="30" t="s">
        <v>217</v>
      </c>
      <c r="I2529" s="30" t="s">
        <v>392</v>
      </c>
      <c r="J2529" s="30" t="s">
        <v>388</v>
      </c>
      <c r="K2529" s="30" t="s">
        <v>156</v>
      </c>
      <c r="L2529" s="30" t="n">
        <v>23</v>
      </c>
      <c r="M2529" s="30" t="n">
        <v>32</v>
      </c>
      <c r="N2529" s="30" t="s">
        <v>127</v>
      </c>
      <c r="O2529" s="30" t="s">
        <v>171</v>
      </c>
      <c r="P2529" s="30" t="s">
        <v>129</v>
      </c>
      <c r="Q2529" s="32" t="n">
        <v>3521.71</v>
      </c>
      <c r="R2529" s="30" t="s">
        <v>130</v>
      </c>
      <c r="S2529" s="30" t="s">
        <v>141</v>
      </c>
      <c r="T2529" s="30" t="n">
        <v>3</v>
      </c>
    </row>
    <row r="2530" customFormat="false" ht="15" hidden="false" customHeight="false" outlineLevel="0" collapsed="false">
      <c r="A2530" s="27" t="s">
        <v>4340</v>
      </c>
      <c r="B2530" s="27" t="s">
        <v>1307</v>
      </c>
      <c r="C2530" s="27" t="n">
        <v>54</v>
      </c>
      <c r="D2530" s="27" t="s">
        <v>121</v>
      </c>
      <c r="E2530" s="28" t="n">
        <v>45537</v>
      </c>
      <c r="F2530" s="27" t="s">
        <v>523</v>
      </c>
      <c r="G2530" s="28" t="n">
        <v>45538</v>
      </c>
      <c r="H2530" s="27" t="s">
        <v>161</v>
      </c>
      <c r="I2530" s="27" t="s">
        <v>320</v>
      </c>
      <c r="J2530" s="27" t="s">
        <v>163</v>
      </c>
      <c r="K2530" s="27" t="s">
        <v>138</v>
      </c>
      <c r="L2530" s="27" t="n">
        <v>25</v>
      </c>
      <c r="M2530" s="27" t="n">
        <v>20</v>
      </c>
      <c r="N2530" s="27" t="s">
        <v>127</v>
      </c>
      <c r="O2530" s="27" t="s">
        <v>149</v>
      </c>
      <c r="P2530" s="27" t="s">
        <v>150</v>
      </c>
      <c r="Q2530" s="29" t="n">
        <v>1080.15</v>
      </c>
      <c r="R2530" s="27" t="s">
        <v>130</v>
      </c>
      <c r="S2530" s="27" t="s">
        <v>141</v>
      </c>
      <c r="T2530" s="27" t="n">
        <v>3</v>
      </c>
    </row>
    <row r="2531" customFormat="false" ht="15" hidden="false" customHeight="false" outlineLevel="0" collapsed="false">
      <c r="A2531" s="30" t="s">
        <v>4341</v>
      </c>
      <c r="B2531" s="30" t="s">
        <v>1576</v>
      </c>
      <c r="C2531" s="30" t="n">
        <v>52</v>
      </c>
      <c r="D2531" s="30" t="s">
        <v>181</v>
      </c>
      <c r="E2531" s="31" t="n">
        <v>45372</v>
      </c>
      <c r="F2531" s="30" t="s">
        <v>756</v>
      </c>
      <c r="G2531" s="31" t="n">
        <v>45377</v>
      </c>
      <c r="H2531" s="30" t="s">
        <v>236</v>
      </c>
      <c r="I2531" s="30" t="s">
        <v>323</v>
      </c>
      <c r="J2531" s="30" t="s">
        <v>287</v>
      </c>
      <c r="K2531" s="30" t="s">
        <v>126</v>
      </c>
      <c r="L2531" s="30" t="n">
        <v>8</v>
      </c>
      <c r="M2531" s="30" t="n">
        <v>124</v>
      </c>
      <c r="N2531" s="30" t="s">
        <v>186</v>
      </c>
      <c r="O2531" s="30" t="s">
        <v>149</v>
      </c>
      <c r="P2531" s="30" t="s">
        <v>129</v>
      </c>
      <c r="Q2531" s="32" t="n">
        <v>7700.48</v>
      </c>
      <c r="R2531" s="30" t="s">
        <v>130</v>
      </c>
      <c r="S2531" s="30" t="s">
        <v>197</v>
      </c>
      <c r="T2531" s="30" t="n">
        <v>3</v>
      </c>
    </row>
    <row r="2532" customFormat="false" ht="15" hidden="false" customHeight="false" outlineLevel="0" collapsed="false">
      <c r="A2532" s="27" t="s">
        <v>4342</v>
      </c>
      <c r="B2532" s="27" t="s">
        <v>3415</v>
      </c>
      <c r="C2532" s="27" t="n">
        <v>52</v>
      </c>
      <c r="D2532" s="27" t="s">
        <v>144</v>
      </c>
      <c r="E2532" s="28" t="n">
        <v>45492</v>
      </c>
      <c r="F2532" s="27" t="s">
        <v>1660</v>
      </c>
      <c r="G2532" s="28" t="n">
        <v>45501</v>
      </c>
      <c r="H2532" s="27" t="s">
        <v>242</v>
      </c>
      <c r="I2532" s="27" t="s">
        <v>315</v>
      </c>
      <c r="J2532" s="27" t="s">
        <v>422</v>
      </c>
      <c r="K2532" s="27" t="s">
        <v>202</v>
      </c>
      <c r="L2532" s="27" t="n">
        <v>5</v>
      </c>
      <c r="M2532" s="27" t="n">
        <v>238</v>
      </c>
      <c r="N2532" s="27" t="s">
        <v>186</v>
      </c>
      <c r="O2532" s="27" t="s">
        <v>149</v>
      </c>
      <c r="P2532" s="27" t="s">
        <v>187</v>
      </c>
      <c r="Q2532" s="29" t="n">
        <v>19209.76</v>
      </c>
      <c r="R2532" s="27" t="s">
        <v>172</v>
      </c>
      <c r="S2532" s="27" t="s">
        <v>151</v>
      </c>
      <c r="T2532" s="27" t="n">
        <v>5</v>
      </c>
    </row>
    <row r="2533" customFormat="false" ht="15" hidden="false" customHeight="false" outlineLevel="0" collapsed="false">
      <c r="A2533" s="30" t="s">
        <v>4343</v>
      </c>
      <c r="B2533" s="30" t="s">
        <v>1273</v>
      </c>
      <c r="C2533" s="30" t="n">
        <v>28</v>
      </c>
      <c r="D2533" s="30" t="s">
        <v>121</v>
      </c>
      <c r="E2533" s="31" t="n">
        <v>45595</v>
      </c>
      <c r="F2533" s="30" t="s">
        <v>948</v>
      </c>
      <c r="G2533" s="31" t="n">
        <v>45596</v>
      </c>
      <c r="H2533" s="30" t="s">
        <v>135</v>
      </c>
      <c r="I2533" s="30" t="s">
        <v>136</v>
      </c>
      <c r="J2533" s="30" t="s">
        <v>618</v>
      </c>
      <c r="K2533" s="30" t="s">
        <v>138</v>
      </c>
      <c r="L2533" s="30" t="n">
        <v>78</v>
      </c>
      <c r="M2533" s="30" t="n">
        <v>17</v>
      </c>
      <c r="N2533" s="30" t="s">
        <v>127</v>
      </c>
      <c r="O2533" s="30" t="s">
        <v>139</v>
      </c>
      <c r="P2533" s="30" t="s">
        <v>187</v>
      </c>
      <c r="Q2533" s="32" t="n">
        <v>1385.93</v>
      </c>
      <c r="R2533" s="30" t="s">
        <v>130</v>
      </c>
      <c r="S2533" s="30" t="s">
        <v>197</v>
      </c>
      <c r="T2533" s="30" t="n">
        <v>5</v>
      </c>
    </row>
    <row r="2534" customFormat="false" ht="15" hidden="false" customHeight="false" outlineLevel="0" collapsed="false">
      <c r="A2534" s="27" t="s">
        <v>4344</v>
      </c>
      <c r="B2534" s="27" t="s">
        <v>2597</v>
      </c>
      <c r="C2534" s="27" t="n">
        <v>55</v>
      </c>
      <c r="D2534" s="27" t="s">
        <v>121</v>
      </c>
      <c r="E2534" s="28" t="n">
        <v>45618</v>
      </c>
      <c r="F2534" s="27" t="s">
        <v>848</v>
      </c>
      <c r="G2534" s="28" t="n">
        <v>45618</v>
      </c>
      <c r="H2534" s="27" t="s">
        <v>236</v>
      </c>
      <c r="I2534" s="27" t="s">
        <v>323</v>
      </c>
      <c r="J2534" s="27" t="s">
        <v>238</v>
      </c>
      <c r="K2534" s="27" t="s">
        <v>138</v>
      </c>
      <c r="L2534" s="27" t="n">
        <v>30</v>
      </c>
      <c r="M2534" s="27" t="n">
        <v>17</v>
      </c>
      <c r="N2534" s="27" t="s">
        <v>127</v>
      </c>
      <c r="O2534" s="27" t="s">
        <v>149</v>
      </c>
      <c r="P2534" s="27" t="s">
        <v>140</v>
      </c>
      <c r="Q2534" s="29" t="n">
        <v>772.89</v>
      </c>
      <c r="R2534" s="27" t="s">
        <v>130</v>
      </c>
      <c r="S2534" s="27" t="s">
        <v>157</v>
      </c>
      <c r="T2534" s="27" t="n">
        <v>5</v>
      </c>
    </row>
    <row r="2535" customFormat="false" ht="15" hidden="false" customHeight="false" outlineLevel="0" collapsed="false">
      <c r="A2535" s="30" t="s">
        <v>4345</v>
      </c>
      <c r="B2535" s="30" t="s">
        <v>3590</v>
      </c>
      <c r="C2535" s="30" t="n">
        <v>1</v>
      </c>
      <c r="D2535" s="30" t="s">
        <v>121</v>
      </c>
      <c r="E2535" s="31" t="n">
        <v>45400</v>
      </c>
      <c r="F2535" s="30" t="s">
        <v>1559</v>
      </c>
      <c r="G2535" s="31" t="n">
        <v>45402</v>
      </c>
      <c r="H2535" s="30" t="s">
        <v>206</v>
      </c>
      <c r="I2535" s="30" t="s">
        <v>207</v>
      </c>
      <c r="J2535" s="30" t="s">
        <v>593</v>
      </c>
      <c r="K2535" s="30" t="s">
        <v>156</v>
      </c>
      <c r="L2535" s="30" t="n">
        <v>73</v>
      </c>
      <c r="M2535" s="30" t="n">
        <v>79</v>
      </c>
      <c r="N2535" s="30" t="s">
        <v>127</v>
      </c>
      <c r="O2535" s="30" t="s">
        <v>139</v>
      </c>
      <c r="P2535" s="30" t="s">
        <v>187</v>
      </c>
      <c r="Q2535" s="32" t="n">
        <v>3810.23</v>
      </c>
      <c r="R2535" s="30" t="s">
        <v>130</v>
      </c>
      <c r="S2535" s="30" t="s">
        <v>223</v>
      </c>
      <c r="T2535" s="30" t="n">
        <v>4</v>
      </c>
    </row>
    <row r="2536" customFormat="false" ht="15" hidden="false" customHeight="false" outlineLevel="0" collapsed="false">
      <c r="A2536" s="27" t="s">
        <v>4346</v>
      </c>
      <c r="B2536" s="27" t="s">
        <v>2524</v>
      </c>
      <c r="C2536" s="27" t="n">
        <v>52</v>
      </c>
      <c r="D2536" s="27" t="s">
        <v>181</v>
      </c>
      <c r="E2536" s="28" t="n">
        <v>45639</v>
      </c>
      <c r="F2536" s="27" t="s">
        <v>624</v>
      </c>
      <c r="G2536" s="28" t="n">
        <v>45640</v>
      </c>
      <c r="H2536" s="27" t="s">
        <v>146</v>
      </c>
      <c r="I2536" s="27" t="s">
        <v>309</v>
      </c>
      <c r="J2536" s="27" t="s">
        <v>568</v>
      </c>
      <c r="K2536" s="27" t="s">
        <v>138</v>
      </c>
      <c r="L2536" s="27" t="n">
        <v>48</v>
      </c>
      <c r="M2536" s="27" t="n">
        <v>38</v>
      </c>
      <c r="N2536" s="27" t="s">
        <v>127</v>
      </c>
      <c r="O2536" s="27" t="s">
        <v>149</v>
      </c>
      <c r="P2536" s="27" t="s">
        <v>129</v>
      </c>
      <c r="Q2536" s="29" t="n">
        <v>1216.02</v>
      </c>
      <c r="R2536" s="27" t="s">
        <v>130</v>
      </c>
      <c r="S2536" s="27" t="s">
        <v>131</v>
      </c>
      <c r="T2536" s="27" t="n">
        <v>2</v>
      </c>
    </row>
    <row r="2537" customFormat="false" ht="15" hidden="false" customHeight="false" outlineLevel="0" collapsed="false">
      <c r="A2537" s="30" t="s">
        <v>4347</v>
      </c>
      <c r="B2537" s="30" t="s">
        <v>1025</v>
      </c>
      <c r="C2537" s="30" t="n">
        <v>38</v>
      </c>
      <c r="D2537" s="30" t="s">
        <v>181</v>
      </c>
      <c r="E2537" s="31" t="n">
        <v>45381</v>
      </c>
      <c r="F2537" s="30" t="s">
        <v>919</v>
      </c>
      <c r="G2537" s="31" t="n">
        <v>45384</v>
      </c>
      <c r="H2537" s="30" t="s">
        <v>135</v>
      </c>
      <c r="I2537" s="30" t="s">
        <v>278</v>
      </c>
      <c r="J2537" s="30" t="s">
        <v>137</v>
      </c>
      <c r="K2537" s="30" t="s">
        <v>156</v>
      </c>
      <c r="L2537" s="30" t="n">
        <v>26</v>
      </c>
      <c r="M2537" s="30" t="n">
        <v>57</v>
      </c>
      <c r="N2537" s="30" t="s">
        <v>127</v>
      </c>
      <c r="O2537" s="30" t="s">
        <v>139</v>
      </c>
      <c r="P2537" s="30" t="s">
        <v>129</v>
      </c>
      <c r="Q2537" s="32" t="n">
        <v>3703.95</v>
      </c>
      <c r="R2537" s="30" t="s">
        <v>130</v>
      </c>
      <c r="S2537" s="30" t="s">
        <v>192</v>
      </c>
      <c r="T2537" s="30" t="n">
        <v>4</v>
      </c>
    </row>
    <row r="2538" customFormat="false" ht="15" hidden="false" customHeight="false" outlineLevel="0" collapsed="false">
      <c r="A2538" s="27" t="s">
        <v>4348</v>
      </c>
      <c r="B2538" s="27" t="s">
        <v>4349</v>
      </c>
      <c r="C2538" s="27" t="n">
        <v>55</v>
      </c>
      <c r="D2538" s="27" t="s">
        <v>121</v>
      </c>
      <c r="E2538" s="28" t="n">
        <v>45391</v>
      </c>
      <c r="F2538" s="27" t="s">
        <v>1175</v>
      </c>
      <c r="G2538" s="28" t="n">
        <v>45391</v>
      </c>
      <c r="H2538" s="27" t="s">
        <v>236</v>
      </c>
      <c r="I2538" s="27" t="s">
        <v>323</v>
      </c>
      <c r="J2538" s="27" t="s">
        <v>455</v>
      </c>
      <c r="K2538" s="27" t="s">
        <v>156</v>
      </c>
      <c r="L2538" s="27" t="n">
        <v>65</v>
      </c>
      <c r="M2538" s="27" t="n">
        <v>31</v>
      </c>
      <c r="N2538" s="27" t="s">
        <v>127</v>
      </c>
      <c r="O2538" s="27" t="s">
        <v>149</v>
      </c>
      <c r="P2538" s="27" t="s">
        <v>150</v>
      </c>
      <c r="Q2538" s="29" t="n">
        <v>4155.11</v>
      </c>
      <c r="R2538" s="27" t="s">
        <v>130</v>
      </c>
      <c r="S2538" s="27" t="s">
        <v>223</v>
      </c>
      <c r="T2538" s="27" t="n">
        <v>5</v>
      </c>
    </row>
    <row r="2539" customFormat="false" ht="15" hidden="false" customHeight="false" outlineLevel="0" collapsed="false">
      <c r="A2539" s="30" t="s">
        <v>4350</v>
      </c>
      <c r="B2539" s="30" t="s">
        <v>4351</v>
      </c>
      <c r="C2539" s="30" t="n">
        <v>28</v>
      </c>
      <c r="D2539" s="30" t="s">
        <v>121</v>
      </c>
      <c r="E2539" s="31" t="n">
        <v>45467</v>
      </c>
      <c r="F2539" s="30" t="s">
        <v>1660</v>
      </c>
      <c r="G2539" s="31" t="n">
        <v>45468</v>
      </c>
      <c r="H2539" s="30" t="s">
        <v>135</v>
      </c>
      <c r="I2539" s="30" t="s">
        <v>136</v>
      </c>
      <c r="J2539" s="30" t="s">
        <v>252</v>
      </c>
      <c r="K2539" s="30" t="s">
        <v>126</v>
      </c>
      <c r="L2539" s="30" t="n">
        <v>18</v>
      </c>
      <c r="M2539" s="30" t="n">
        <v>147</v>
      </c>
      <c r="N2539" s="30" t="s">
        <v>186</v>
      </c>
      <c r="O2539" s="30" t="s">
        <v>139</v>
      </c>
      <c r="P2539" s="30" t="s">
        <v>150</v>
      </c>
      <c r="Q2539" s="32" t="n">
        <v>8908.08</v>
      </c>
      <c r="R2539" s="30" t="s">
        <v>462</v>
      </c>
      <c r="S2539" s="30" t="s">
        <v>335</v>
      </c>
      <c r="T2539" s="30" t="n">
        <v>3</v>
      </c>
    </row>
    <row r="2540" customFormat="false" ht="15" hidden="false" customHeight="false" outlineLevel="0" collapsed="false">
      <c r="A2540" s="27" t="s">
        <v>4352</v>
      </c>
      <c r="B2540" s="27" t="s">
        <v>3264</v>
      </c>
      <c r="C2540" s="27" t="n">
        <v>49</v>
      </c>
      <c r="D2540" s="27" t="s">
        <v>181</v>
      </c>
      <c r="E2540" s="28" t="n">
        <v>45390</v>
      </c>
      <c r="F2540" s="27" t="s">
        <v>1023</v>
      </c>
      <c r="G2540" s="28" t="n">
        <v>45395</v>
      </c>
      <c r="H2540" s="27" t="s">
        <v>217</v>
      </c>
      <c r="I2540" s="27" t="s">
        <v>344</v>
      </c>
      <c r="J2540" s="27" t="s">
        <v>283</v>
      </c>
      <c r="K2540" s="27" t="s">
        <v>126</v>
      </c>
      <c r="L2540" s="27" t="n">
        <v>31</v>
      </c>
      <c r="M2540" s="27" t="n">
        <v>149</v>
      </c>
      <c r="N2540" s="27" t="s">
        <v>186</v>
      </c>
      <c r="O2540" s="27" t="s">
        <v>171</v>
      </c>
      <c r="P2540" s="27" t="s">
        <v>129</v>
      </c>
      <c r="Q2540" s="29" t="n">
        <v>9663.22</v>
      </c>
      <c r="R2540" s="27" t="s">
        <v>130</v>
      </c>
      <c r="S2540" s="27" t="s">
        <v>178</v>
      </c>
      <c r="T2540" s="27" t="n">
        <v>4</v>
      </c>
    </row>
    <row r="2541" customFormat="false" ht="15" hidden="false" customHeight="false" outlineLevel="0" collapsed="false">
      <c r="A2541" s="30" t="s">
        <v>4353</v>
      </c>
      <c r="B2541" s="30" t="s">
        <v>1042</v>
      </c>
      <c r="C2541" s="30" t="n">
        <v>46</v>
      </c>
      <c r="D2541" s="30" t="s">
        <v>313</v>
      </c>
      <c r="E2541" s="31" t="n">
        <v>45566</v>
      </c>
      <c r="F2541" s="30" t="s">
        <v>1449</v>
      </c>
      <c r="G2541" s="31" t="n">
        <v>45567</v>
      </c>
      <c r="H2541" s="30" t="s">
        <v>135</v>
      </c>
      <c r="I2541" s="30" t="s">
        <v>251</v>
      </c>
      <c r="J2541" s="30" t="s">
        <v>618</v>
      </c>
      <c r="K2541" s="30" t="s">
        <v>126</v>
      </c>
      <c r="L2541" s="30" t="n">
        <v>13</v>
      </c>
      <c r="M2541" s="30" t="n">
        <v>87</v>
      </c>
      <c r="N2541" s="30" t="s">
        <v>186</v>
      </c>
      <c r="O2541" s="30" t="s">
        <v>149</v>
      </c>
      <c r="P2541" s="30" t="s">
        <v>140</v>
      </c>
      <c r="Q2541" s="32" t="n">
        <v>7882.83</v>
      </c>
      <c r="R2541" s="30" t="s">
        <v>268</v>
      </c>
      <c r="S2541" s="30" t="s">
        <v>335</v>
      </c>
      <c r="T2541" s="30" t="n">
        <v>4</v>
      </c>
    </row>
    <row r="2542" customFormat="false" ht="15" hidden="false" customHeight="false" outlineLevel="0" collapsed="false">
      <c r="A2542" s="27" t="s">
        <v>4354</v>
      </c>
      <c r="B2542" s="27" t="s">
        <v>4355</v>
      </c>
      <c r="C2542" s="27" t="n">
        <v>33</v>
      </c>
      <c r="D2542" s="27" t="s">
        <v>121</v>
      </c>
      <c r="E2542" s="28" t="n">
        <v>45637</v>
      </c>
      <c r="F2542" s="27" t="s">
        <v>702</v>
      </c>
      <c r="G2542" s="28" t="n">
        <v>45638</v>
      </c>
      <c r="H2542" s="27" t="s">
        <v>168</v>
      </c>
      <c r="I2542" s="27" t="s">
        <v>366</v>
      </c>
      <c r="J2542" s="27" t="s">
        <v>367</v>
      </c>
      <c r="K2542" s="27" t="s">
        <v>156</v>
      </c>
      <c r="L2542" s="27" t="n">
        <v>41</v>
      </c>
      <c r="M2542" s="27" t="n">
        <v>58</v>
      </c>
      <c r="N2542" s="27" t="s">
        <v>186</v>
      </c>
      <c r="O2542" s="27" t="s">
        <v>139</v>
      </c>
      <c r="P2542" s="27" t="s">
        <v>140</v>
      </c>
      <c r="Q2542" s="29" t="n">
        <v>4435.76</v>
      </c>
      <c r="R2542" s="27" t="s">
        <v>130</v>
      </c>
      <c r="S2542" s="27" t="s">
        <v>157</v>
      </c>
      <c r="T2542" s="27" t="n">
        <v>4</v>
      </c>
    </row>
    <row r="2543" customFormat="false" ht="15" hidden="false" customHeight="false" outlineLevel="0" collapsed="false">
      <c r="A2543" s="30" t="s">
        <v>4356</v>
      </c>
      <c r="B2543" s="30" t="s">
        <v>1859</v>
      </c>
      <c r="C2543" s="30" t="n">
        <v>16</v>
      </c>
      <c r="D2543" s="30" t="s">
        <v>181</v>
      </c>
      <c r="E2543" s="31" t="n">
        <v>45574</v>
      </c>
      <c r="F2543" s="30" t="s">
        <v>853</v>
      </c>
      <c r="G2543" s="31" t="n">
        <v>45576</v>
      </c>
      <c r="H2543" s="30" t="s">
        <v>206</v>
      </c>
      <c r="I2543" s="30" t="s">
        <v>207</v>
      </c>
      <c r="J2543" s="30" t="s">
        <v>615</v>
      </c>
      <c r="K2543" s="30" t="s">
        <v>156</v>
      </c>
      <c r="L2543" s="30" t="n">
        <v>44</v>
      </c>
      <c r="M2543" s="30" t="n">
        <v>49</v>
      </c>
      <c r="N2543" s="30" t="s">
        <v>127</v>
      </c>
      <c r="O2543" s="30" t="s">
        <v>171</v>
      </c>
      <c r="P2543" s="30" t="s">
        <v>187</v>
      </c>
      <c r="Q2543" s="32" t="n">
        <v>3110.96</v>
      </c>
      <c r="R2543" s="30" t="s">
        <v>130</v>
      </c>
      <c r="S2543" s="30" t="s">
        <v>223</v>
      </c>
      <c r="T2543" s="30" t="n">
        <v>4</v>
      </c>
    </row>
    <row r="2544" customFormat="false" ht="15" hidden="false" customHeight="false" outlineLevel="0" collapsed="false">
      <c r="A2544" s="27" t="s">
        <v>4357</v>
      </c>
      <c r="B2544" s="27" t="s">
        <v>2739</v>
      </c>
      <c r="C2544" s="27" t="n">
        <v>49</v>
      </c>
      <c r="D2544" s="27" t="s">
        <v>181</v>
      </c>
      <c r="E2544" s="28" t="n">
        <v>45407</v>
      </c>
      <c r="F2544" s="27" t="s">
        <v>1104</v>
      </c>
      <c r="G2544" s="28" t="n">
        <v>45409</v>
      </c>
      <c r="H2544" s="27" t="s">
        <v>217</v>
      </c>
      <c r="I2544" s="27" t="s">
        <v>392</v>
      </c>
      <c r="J2544" s="27" t="s">
        <v>294</v>
      </c>
      <c r="K2544" s="27" t="s">
        <v>156</v>
      </c>
      <c r="L2544" s="27" t="n">
        <v>45</v>
      </c>
      <c r="M2544" s="27" t="n">
        <v>37</v>
      </c>
      <c r="N2544" s="27" t="s">
        <v>186</v>
      </c>
      <c r="O2544" s="27" t="s">
        <v>171</v>
      </c>
      <c r="P2544" s="27" t="s">
        <v>187</v>
      </c>
      <c r="Q2544" s="29" t="n">
        <v>4313.46</v>
      </c>
      <c r="R2544" s="27" t="s">
        <v>130</v>
      </c>
      <c r="S2544" s="27" t="s">
        <v>157</v>
      </c>
      <c r="T2544" s="27" t="n">
        <v>4</v>
      </c>
    </row>
    <row r="2545" customFormat="false" ht="15" hidden="false" customHeight="false" outlineLevel="0" collapsed="false">
      <c r="A2545" s="30" t="s">
        <v>4358</v>
      </c>
      <c r="B2545" s="30" t="s">
        <v>1154</v>
      </c>
      <c r="C2545" s="30" t="n">
        <v>47</v>
      </c>
      <c r="D2545" s="30" t="s">
        <v>121</v>
      </c>
      <c r="E2545" s="31" t="n">
        <v>45345</v>
      </c>
      <c r="F2545" s="30" t="s">
        <v>1602</v>
      </c>
      <c r="G2545" s="31" t="n">
        <v>45345</v>
      </c>
      <c r="H2545" s="30" t="s">
        <v>217</v>
      </c>
      <c r="I2545" s="30" t="s">
        <v>344</v>
      </c>
      <c r="J2545" s="30" t="s">
        <v>283</v>
      </c>
      <c r="K2545" s="30" t="s">
        <v>138</v>
      </c>
      <c r="L2545" s="30" t="n">
        <v>58</v>
      </c>
      <c r="M2545" s="30" t="n">
        <v>18</v>
      </c>
      <c r="N2545" s="30" t="s">
        <v>127</v>
      </c>
      <c r="O2545" s="30" t="s">
        <v>128</v>
      </c>
      <c r="P2545" s="30" t="s">
        <v>187</v>
      </c>
      <c r="Q2545" s="32" t="n">
        <v>693.45</v>
      </c>
      <c r="R2545" s="30" t="s">
        <v>130</v>
      </c>
      <c r="S2545" s="30" t="s">
        <v>131</v>
      </c>
      <c r="T2545" s="30" t="n">
        <v>5</v>
      </c>
    </row>
    <row r="2546" customFormat="false" ht="15" hidden="false" customHeight="false" outlineLevel="0" collapsed="false">
      <c r="A2546" s="27" t="s">
        <v>4359</v>
      </c>
      <c r="B2546" s="27" t="s">
        <v>565</v>
      </c>
      <c r="C2546" s="27" t="n">
        <v>30</v>
      </c>
      <c r="D2546" s="27" t="s">
        <v>181</v>
      </c>
      <c r="E2546" s="28" t="n">
        <v>45469</v>
      </c>
      <c r="F2546" s="27" t="s">
        <v>532</v>
      </c>
      <c r="G2546" s="28" t="n">
        <v>45475</v>
      </c>
      <c r="H2546" s="27" t="s">
        <v>146</v>
      </c>
      <c r="I2546" s="27" t="s">
        <v>176</v>
      </c>
      <c r="J2546" s="27" t="s">
        <v>177</v>
      </c>
      <c r="K2546" s="27" t="s">
        <v>126</v>
      </c>
      <c r="L2546" s="27" t="n">
        <v>12</v>
      </c>
      <c r="M2546" s="27" t="n">
        <v>83</v>
      </c>
      <c r="N2546" s="27" t="s">
        <v>186</v>
      </c>
      <c r="O2546" s="27" t="s">
        <v>139</v>
      </c>
      <c r="P2546" s="27" t="s">
        <v>187</v>
      </c>
      <c r="Q2546" s="29" t="n">
        <v>7760.2</v>
      </c>
      <c r="R2546" s="27" t="s">
        <v>268</v>
      </c>
      <c r="S2546" s="27" t="s">
        <v>178</v>
      </c>
      <c r="T2546" s="27" t="n">
        <v>5</v>
      </c>
    </row>
    <row r="2547" customFormat="false" ht="15" hidden="false" customHeight="false" outlineLevel="0" collapsed="false">
      <c r="A2547" s="30" t="s">
        <v>4360</v>
      </c>
      <c r="B2547" s="30" t="s">
        <v>3404</v>
      </c>
      <c r="C2547" s="30" t="n">
        <v>45</v>
      </c>
      <c r="D2547" s="30" t="s">
        <v>121</v>
      </c>
      <c r="E2547" s="31" t="n">
        <v>45439</v>
      </c>
      <c r="F2547" s="30" t="s">
        <v>435</v>
      </c>
      <c r="G2547" s="31" t="n">
        <v>45451</v>
      </c>
      <c r="H2547" s="30" t="s">
        <v>123</v>
      </c>
      <c r="I2547" s="30" t="s">
        <v>124</v>
      </c>
      <c r="J2547" s="30" t="s">
        <v>305</v>
      </c>
      <c r="K2547" s="30" t="s">
        <v>202</v>
      </c>
      <c r="L2547" s="30" t="n">
        <v>0</v>
      </c>
      <c r="M2547" s="30" t="n">
        <v>99</v>
      </c>
      <c r="N2547" s="30" t="s">
        <v>186</v>
      </c>
      <c r="O2547" s="30" t="s">
        <v>128</v>
      </c>
      <c r="P2547" s="30" t="s">
        <v>140</v>
      </c>
      <c r="Q2547" s="32" t="n">
        <v>17216.22</v>
      </c>
      <c r="R2547" s="30" t="s">
        <v>172</v>
      </c>
      <c r="S2547" s="30" t="s">
        <v>131</v>
      </c>
      <c r="T2547" s="30" t="n">
        <v>3</v>
      </c>
    </row>
    <row r="2548" customFormat="false" ht="15" hidden="false" customHeight="false" outlineLevel="0" collapsed="false">
      <c r="A2548" s="27" t="s">
        <v>4361</v>
      </c>
      <c r="B2548" s="27" t="s">
        <v>980</v>
      </c>
      <c r="C2548" s="27" t="n">
        <v>48</v>
      </c>
      <c r="D2548" s="27" t="s">
        <v>486</v>
      </c>
      <c r="E2548" s="28" t="n">
        <v>45480</v>
      </c>
      <c r="F2548" s="27" t="s">
        <v>482</v>
      </c>
      <c r="G2548" s="28" t="n">
        <v>45484</v>
      </c>
      <c r="H2548" s="27" t="s">
        <v>183</v>
      </c>
      <c r="I2548" s="27" t="s">
        <v>430</v>
      </c>
      <c r="J2548" s="27" t="s">
        <v>213</v>
      </c>
      <c r="K2548" s="27" t="s">
        <v>202</v>
      </c>
      <c r="L2548" s="27" t="n">
        <v>7</v>
      </c>
      <c r="M2548" s="27" t="n">
        <v>72</v>
      </c>
      <c r="N2548" s="27" t="s">
        <v>186</v>
      </c>
      <c r="O2548" s="27" t="s">
        <v>128</v>
      </c>
      <c r="P2548" s="27" t="s">
        <v>140</v>
      </c>
      <c r="Q2548" s="29" t="n">
        <v>17144.26</v>
      </c>
      <c r="R2548" s="27" t="s">
        <v>130</v>
      </c>
      <c r="S2548" s="27" t="s">
        <v>223</v>
      </c>
      <c r="T2548" s="27" t="n">
        <v>5</v>
      </c>
    </row>
    <row r="2549" customFormat="false" ht="15" hidden="false" customHeight="false" outlineLevel="0" collapsed="false">
      <c r="A2549" s="30" t="s">
        <v>4362</v>
      </c>
      <c r="B2549" s="30" t="s">
        <v>578</v>
      </c>
      <c r="C2549" s="30" t="n">
        <v>38</v>
      </c>
      <c r="D2549" s="30" t="s">
        <v>181</v>
      </c>
      <c r="E2549" s="31" t="n">
        <v>45478</v>
      </c>
      <c r="F2549" s="30" t="s">
        <v>743</v>
      </c>
      <c r="G2549" s="31" t="n">
        <v>45484</v>
      </c>
      <c r="H2549" s="30" t="s">
        <v>217</v>
      </c>
      <c r="I2549" s="30" t="s">
        <v>282</v>
      </c>
      <c r="J2549" s="30" t="s">
        <v>388</v>
      </c>
      <c r="K2549" s="30" t="s">
        <v>126</v>
      </c>
      <c r="L2549" s="30" t="n">
        <v>45</v>
      </c>
      <c r="M2549" s="30" t="n">
        <v>104</v>
      </c>
      <c r="N2549" s="30" t="s">
        <v>127</v>
      </c>
      <c r="O2549" s="30" t="s">
        <v>139</v>
      </c>
      <c r="P2549" s="30" t="s">
        <v>150</v>
      </c>
      <c r="Q2549" s="32" t="n">
        <v>8596.42</v>
      </c>
      <c r="R2549" s="30" t="s">
        <v>268</v>
      </c>
      <c r="S2549" s="30" t="s">
        <v>164</v>
      </c>
      <c r="T2549" s="30" t="n">
        <v>4</v>
      </c>
    </row>
    <row r="2550" customFormat="false" ht="15" hidden="false" customHeight="false" outlineLevel="0" collapsed="false">
      <c r="A2550" s="27" t="s">
        <v>2609</v>
      </c>
      <c r="B2550" s="27" t="s">
        <v>2610</v>
      </c>
      <c r="C2550" s="27" t="n">
        <v>72</v>
      </c>
      <c r="D2550" s="27" t="s">
        <v>121</v>
      </c>
      <c r="E2550" s="28" t="n">
        <v>45452</v>
      </c>
      <c r="F2550" s="27" t="s">
        <v>374</v>
      </c>
      <c r="G2550" s="28" t="n">
        <v>45452</v>
      </c>
      <c r="H2550" s="27" t="s">
        <v>206</v>
      </c>
      <c r="I2550" s="27" t="s">
        <v>232</v>
      </c>
      <c r="J2550" s="27" t="s">
        <v>208</v>
      </c>
      <c r="K2550" s="27" t="s">
        <v>156</v>
      </c>
      <c r="L2550" s="27" t="n">
        <v>23</v>
      </c>
      <c r="M2550" s="27" t="n">
        <v>59</v>
      </c>
      <c r="N2550" s="27" t="s">
        <v>127</v>
      </c>
      <c r="O2550" s="27" t="s">
        <v>128</v>
      </c>
      <c r="P2550" s="27" t="s">
        <v>129</v>
      </c>
      <c r="Q2550" s="29" t="n">
        <v>4844.29</v>
      </c>
      <c r="R2550" s="27" t="s">
        <v>130</v>
      </c>
      <c r="S2550" s="27" t="s">
        <v>151</v>
      </c>
      <c r="T2550" s="27" t="n">
        <v>4</v>
      </c>
    </row>
    <row r="2551" customFormat="false" ht="15" hidden="false" customHeight="false" outlineLevel="0" collapsed="false">
      <c r="A2551" s="30" t="s">
        <v>4363</v>
      </c>
      <c r="B2551" s="30" t="s">
        <v>1298</v>
      </c>
      <c r="C2551" s="30" t="n">
        <v>21</v>
      </c>
      <c r="D2551" s="30" t="s">
        <v>121</v>
      </c>
      <c r="E2551" s="31" t="n">
        <v>45515</v>
      </c>
      <c r="F2551" s="30" t="s">
        <v>271</v>
      </c>
      <c r="G2551" s="31" t="n">
        <v>45520</v>
      </c>
      <c r="H2551" s="30" t="s">
        <v>161</v>
      </c>
      <c r="I2551" s="30" t="s">
        <v>538</v>
      </c>
      <c r="J2551" s="30" t="s">
        <v>648</v>
      </c>
      <c r="K2551" s="30" t="s">
        <v>126</v>
      </c>
      <c r="L2551" s="30" t="n">
        <v>43</v>
      </c>
      <c r="M2551" s="30" t="n">
        <v>73</v>
      </c>
      <c r="N2551" s="30" t="s">
        <v>127</v>
      </c>
      <c r="O2551" s="30" t="s">
        <v>139</v>
      </c>
      <c r="P2551" s="30" t="s">
        <v>140</v>
      </c>
      <c r="Q2551" s="32" t="n">
        <v>7681.34</v>
      </c>
      <c r="R2551" s="30" t="s">
        <v>130</v>
      </c>
      <c r="S2551" s="30" t="s">
        <v>197</v>
      </c>
      <c r="T2551" s="30" t="n">
        <v>4</v>
      </c>
    </row>
    <row r="2552" customFormat="false" ht="15" hidden="false" customHeight="false" outlineLevel="0" collapsed="false">
      <c r="A2552" s="27" t="s">
        <v>4364</v>
      </c>
      <c r="B2552" s="27" t="s">
        <v>4365</v>
      </c>
      <c r="C2552" s="27" t="n">
        <v>53</v>
      </c>
      <c r="D2552" s="27" t="s">
        <v>121</v>
      </c>
      <c r="E2552" s="28" t="n">
        <v>45454</v>
      </c>
      <c r="F2552" s="27" t="s">
        <v>1068</v>
      </c>
      <c r="G2552" s="28" t="n">
        <v>45455</v>
      </c>
      <c r="H2552" s="27" t="s">
        <v>242</v>
      </c>
      <c r="I2552" s="27" t="s">
        <v>243</v>
      </c>
      <c r="J2552" s="27" t="s">
        <v>316</v>
      </c>
      <c r="K2552" s="27" t="s">
        <v>126</v>
      </c>
      <c r="L2552" s="27" t="n">
        <v>29</v>
      </c>
      <c r="M2552" s="27" t="n">
        <v>89</v>
      </c>
      <c r="N2552" s="27" t="s">
        <v>186</v>
      </c>
      <c r="O2552" s="27" t="s">
        <v>171</v>
      </c>
      <c r="P2552" s="27" t="s">
        <v>140</v>
      </c>
      <c r="Q2552" s="29" t="n">
        <v>7865.38</v>
      </c>
      <c r="R2552" s="27" t="s">
        <v>268</v>
      </c>
      <c r="S2552" s="27" t="s">
        <v>192</v>
      </c>
      <c r="T2552" s="27" t="n">
        <v>4</v>
      </c>
    </row>
    <row r="2553" customFormat="false" ht="15" hidden="false" customHeight="false" outlineLevel="0" collapsed="false">
      <c r="A2553" s="30" t="s">
        <v>4366</v>
      </c>
      <c r="B2553" s="30" t="s">
        <v>4367</v>
      </c>
      <c r="C2553" s="30" t="n">
        <v>37</v>
      </c>
      <c r="D2553" s="30" t="s">
        <v>181</v>
      </c>
      <c r="E2553" s="31" t="n">
        <v>45421</v>
      </c>
      <c r="F2553" s="30" t="s">
        <v>182</v>
      </c>
      <c r="G2553" s="31" t="n">
        <v>45423</v>
      </c>
      <c r="H2553" s="30" t="s">
        <v>183</v>
      </c>
      <c r="I2553" s="30" t="s">
        <v>184</v>
      </c>
      <c r="J2553" s="30" t="s">
        <v>476</v>
      </c>
      <c r="K2553" s="30" t="s">
        <v>126</v>
      </c>
      <c r="L2553" s="30" t="n">
        <v>6</v>
      </c>
      <c r="M2553" s="30" t="n">
        <v>91</v>
      </c>
      <c r="N2553" s="30" t="s">
        <v>186</v>
      </c>
      <c r="O2553" s="30" t="s">
        <v>139</v>
      </c>
      <c r="P2553" s="30" t="s">
        <v>150</v>
      </c>
      <c r="Q2553" s="32" t="n">
        <v>7866.7</v>
      </c>
      <c r="R2553" s="30" t="s">
        <v>172</v>
      </c>
      <c r="S2553" s="30" t="s">
        <v>131</v>
      </c>
      <c r="T2553" s="30" t="n">
        <v>5</v>
      </c>
    </row>
    <row r="2554" customFormat="false" ht="15" hidden="false" customHeight="false" outlineLevel="0" collapsed="false">
      <c r="A2554" s="27" t="s">
        <v>4368</v>
      </c>
      <c r="B2554" s="27" t="s">
        <v>4369</v>
      </c>
      <c r="C2554" s="27" t="n">
        <v>5</v>
      </c>
      <c r="D2554" s="27" t="s">
        <v>121</v>
      </c>
      <c r="E2554" s="28" t="n">
        <v>45342</v>
      </c>
      <c r="F2554" s="27" t="s">
        <v>733</v>
      </c>
      <c r="G2554" s="28" t="n">
        <v>45347</v>
      </c>
      <c r="H2554" s="27" t="s">
        <v>217</v>
      </c>
      <c r="I2554" s="27" t="s">
        <v>392</v>
      </c>
      <c r="J2554" s="27" t="s">
        <v>483</v>
      </c>
      <c r="K2554" s="27" t="s">
        <v>126</v>
      </c>
      <c r="L2554" s="27" t="n">
        <v>24</v>
      </c>
      <c r="M2554" s="27" t="n">
        <v>117</v>
      </c>
      <c r="N2554" s="27" t="s">
        <v>186</v>
      </c>
      <c r="O2554" s="27" t="s">
        <v>128</v>
      </c>
      <c r="P2554" s="27" t="s">
        <v>140</v>
      </c>
      <c r="Q2554" s="29" t="n">
        <v>8654.28</v>
      </c>
      <c r="R2554" s="27" t="s">
        <v>172</v>
      </c>
      <c r="S2554" s="27" t="s">
        <v>335</v>
      </c>
      <c r="T2554" s="27" t="n">
        <v>2</v>
      </c>
    </row>
    <row r="2555" customFormat="false" ht="15" hidden="false" customHeight="false" outlineLevel="0" collapsed="false">
      <c r="A2555" s="30" t="s">
        <v>4370</v>
      </c>
      <c r="B2555" s="30" t="s">
        <v>2508</v>
      </c>
      <c r="C2555" s="30" t="n">
        <v>54</v>
      </c>
      <c r="D2555" s="30" t="s">
        <v>181</v>
      </c>
      <c r="E2555" s="31" t="n">
        <v>45348</v>
      </c>
      <c r="F2555" s="30" t="s">
        <v>555</v>
      </c>
      <c r="G2555" s="31" t="n">
        <v>45351</v>
      </c>
      <c r="H2555" s="30" t="s">
        <v>146</v>
      </c>
      <c r="I2555" s="30" t="s">
        <v>176</v>
      </c>
      <c r="J2555" s="30" t="s">
        <v>177</v>
      </c>
      <c r="K2555" s="30" t="s">
        <v>156</v>
      </c>
      <c r="L2555" s="30" t="n">
        <v>38</v>
      </c>
      <c r="M2555" s="30" t="n">
        <v>76</v>
      </c>
      <c r="N2555" s="30" t="s">
        <v>186</v>
      </c>
      <c r="O2555" s="30" t="s">
        <v>139</v>
      </c>
      <c r="P2555" s="30" t="s">
        <v>140</v>
      </c>
      <c r="Q2555" s="32" t="n">
        <v>4181.91</v>
      </c>
      <c r="R2555" s="30" t="s">
        <v>130</v>
      </c>
      <c r="S2555" s="30" t="s">
        <v>178</v>
      </c>
      <c r="T2555" s="30" t="n">
        <v>4</v>
      </c>
    </row>
    <row r="2556" customFormat="false" ht="15" hidden="false" customHeight="false" outlineLevel="0" collapsed="false">
      <c r="A2556" s="27" t="s">
        <v>4371</v>
      </c>
      <c r="B2556" s="27" t="s">
        <v>4372</v>
      </c>
      <c r="C2556" s="27" t="n">
        <v>29</v>
      </c>
      <c r="D2556" s="27" t="s">
        <v>181</v>
      </c>
      <c r="E2556" s="28" t="n">
        <v>45318</v>
      </c>
      <c r="F2556" s="27" t="s">
        <v>454</v>
      </c>
      <c r="G2556" s="28" t="n">
        <v>45329</v>
      </c>
      <c r="H2556" s="27" t="s">
        <v>236</v>
      </c>
      <c r="I2556" s="27" t="s">
        <v>237</v>
      </c>
      <c r="J2556" s="27" t="s">
        <v>238</v>
      </c>
      <c r="K2556" s="27" t="s">
        <v>202</v>
      </c>
      <c r="L2556" s="27" t="n">
        <v>15</v>
      </c>
      <c r="M2556" s="27" t="n">
        <v>70</v>
      </c>
      <c r="N2556" s="27" t="s">
        <v>186</v>
      </c>
      <c r="O2556" s="27" t="s">
        <v>139</v>
      </c>
      <c r="P2556" s="27" t="s">
        <v>187</v>
      </c>
      <c r="Q2556" s="29" t="n">
        <v>16078.56</v>
      </c>
      <c r="R2556" s="27" t="s">
        <v>172</v>
      </c>
      <c r="S2556" s="27" t="s">
        <v>157</v>
      </c>
      <c r="T2556" s="27" t="n">
        <v>3</v>
      </c>
    </row>
    <row r="2557" customFormat="false" ht="15" hidden="false" customHeight="false" outlineLevel="0" collapsed="false">
      <c r="A2557" s="30" t="s">
        <v>4373</v>
      </c>
      <c r="B2557" s="30" t="s">
        <v>4374</v>
      </c>
      <c r="C2557" s="30" t="n">
        <v>35</v>
      </c>
      <c r="D2557" s="30" t="s">
        <v>181</v>
      </c>
      <c r="E2557" s="31" t="n">
        <v>45315</v>
      </c>
      <c r="F2557" s="30" t="s">
        <v>479</v>
      </c>
      <c r="G2557" s="31" t="n">
        <v>45315</v>
      </c>
      <c r="H2557" s="30" t="s">
        <v>161</v>
      </c>
      <c r="I2557" s="30" t="s">
        <v>162</v>
      </c>
      <c r="J2557" s="30" t="s">
        <v>258</v>
      </c>
      <c r="K2557" s="30" t="s">
        <v>138</v>
      </c>
      <c r="L2557" s="30" t="n">
        <v>46</v>
      </c>
      <c r="M2557" s="30" t="n">
        <v>34</v>
      </c>
      <c r="N2557" s="30" t="s">
        <v>127</v>
      </c>
      <c r="O2557" s="30" t="s">
        <v>139</v>
      </c>
      <c r="P2557" s="30" t="s">
        <v>140</v>
      </c>
      <c r="Q2557" s="32" t="n">
        <v>2100.36</v>
      </c>
      <c r="R2557" s="30" t="s">
        <v>130</v>
      </c>
      <c r="S2557" s="30" t="s">
        <v>164</v>
      </c>
      <c r="T2557" s="30" t="n">
        <v>5</v>
      </c>
    </row>
    <row r="2558" customFormat="false" ht="15" hidden="false" customHeight="false" outlineLevel="0" collapsed="false">
      <c r="A2558" s="27" t="s">
        <v>4375</v>
      </c>
      <c r="B2558" s="27" t="s">
        <v>4376</v>
      </c>
      <c r="C2558" s="27" t="n">
        <v>67</v>
      </c>
      <c r="D2558" s="27" t="s">
        <v>121</v>
      </c>
      <c r="E2558" s="28" t="n">
        <v>45472</v>
      </c>
      <c r="F2558" s="27" t="s">
        <v>630</v>
      </c>
      <c r="G2558" s="28" t="n">
        <v>45473</v>
      </c>
      <c r="H2558" s="27" t="s">
        <v>183</v>
      </c>
      <c r="I2558" s="27" t="s">
        <v>184</v>
      </c>
      <c r="J2558" s="27" t="s">
        <v>213</v>
      </c>
      <c r="K2558" s="27" t="s">
        <v>138</v>
      </c>
      <c r="L2558" s="27" t="n">
        <v>36</v>
      </c>
      <c r="M2558" s="27" t="n">
        <v>41</v>
      </c>
      <c r="N2558" s="27" t="s">
        <v>127</v>
      </c>
      <c r="O2558" s="27" t="s">
        <v>171</v>
      </c>
      <c r="P2558" s="27" t="s">
        <v>129</v>
      </c>
      <c r="Q2558" s="29" t="n">
        <v>2712.18</v>
      </c>
      <c r="R2558" s="27" t="s">
        <v>130</v>
      </c>
      <c r="S2558" s="27" t="s">
        <v>520</v>
      </c>
      <c r="T2558" s="27" t="n">
        <v>4</v>
      </c>
    </row>
    <row r="2559" customFormat="false" ht="15" hidden="false" customHeight="false" outlineLevel="0" collapsed="false">
      <c r="A2559" s="30" t="s">
        <v>4377</v>
      </c>
      <c r="B2559" s="30" t="s">
        <v>2503</v>
      </c>
      <c r="C2559" s="30" t="n">
        <v>18</v>
      </c>
      <c r="D2559" s="30" t="s">
        <v>181</v>
      </c>
      <c r="E2559" s="31" t="n">
        <v>45379</v>
      </c>
      <c r="F2559" s="30" t="s">
        <v>1271</v>
      </c>
      <c r="G2559" s="31" t="n">
        <v>45382</v>
      </c>
      <c r="H2559" s="30" t="s">
        <v>183</v>
      </c>
      <c r="I2559" s="30" t="s">
        <v>212</v>
      </c>
      <c r="J2559" s="30" t="s">
        <v>476</v>
      </c>
      <c r="K2559" s="30" t="s">
        <v>156</v>
      </c>
      <c r="L2559" s="30" t="n">
        <v>28</v>
      </c>
      <c r="M2559" s="30" t="n">
        <v>65</v>
      </c>
      <c r="N2559" s="30" t="s">
        <v>186</v>
      </c>
      <c r="O2559" s="30" t="s">
        <v>171</v>
      </c>
      <c r="P2559" s="30" t="s">
        <v>129</v>
      </c>
      <c r="Q2559" s="32" t="n">
        <v>4500.19</v>
      </c>
      <c r="R2559" s="30" t="s">
        <v>130</v>
      </c>
      <c r="S2559" s="30" t="s">
        <v>192</v>
      </c>
      <c r="T2559" s="30" t="n">
        <v>4</v>
      </c>
    </row>
    <row r="2560" customFormat="false" ht="15" hidden="false" customHeight="false" outlineLevel="0" collapsed="false">
      <c r="A2560" s="27" t="s">
        <v>4378</v>
      </c>
      <c r="B2560" s="27" t="s">
        <v>1284</v>
      </c>
      <c r="C2560" s="27" t="n">
        <v>36</v>
      </c>
      <c r="D2560" s="27" t="s">
        <v>121</v>
      </c>
      <c r="E2560" s="28" t="n">
        <v>45511</v>
      </c>
      <c r="F2560" s="27" t="s">
        <v>705</v>
      </c>
      <c r="G2560" s="28" t="n">
        <v>45512</v>
      </c>
      <c r="H2560" s="27" t="s">
        <v>135</v>
      </c>
      <c r="I2560" s="27" t="s">
        <v>251</v>
      </c>
      <c r="J2560" s="27" t="s">
        <v>252</v>
      </c>
      <c r="K2560" s="27" t="s">
        <v>138</v>
      </c>
      <c r="L2560" s="27" t="n">
        <v>27</v>
      </c>
      <c r="M2560" s="27" t="n">
        <v>38</v>
      </c>
      <c r="N2560" s="27" t="s">
        <v>127</v>
      </c>
      <c r="O2560" s="27" t="s">
        <v>139</v>
      </c>
      <c r="P2560" s="27" t="s">
        <v>129</v>
      </c>
      <c r="Q2560" s="29" t="n">
        <v>1869.62</v>
      </c>
      <c r="R2560" s="27" t="s">
        <v>130</v>
      </c>
      <c r="S2560" s="27" t="s">
        <v>223</v>
      </c>
      <c r="T2560" s="27" t="n">
        <v>4</v>
      </c>
    </row>
    <row r="2561" customFormat="false" ht="15" hidden="false" customHeight="false" outlineLevel="0" collapsed="false">
      <c r="A2561" s="30" t="s">
        <v>4379</v>
      </c>
      <c r="B2561" s="30" t="s">
        <v>1387</v>
      </c>
      <c r="C2561" s="30" t="n">
        <v>44</v>
      </c>
      <c r="D2561" s="30" t="s">
        <v>181</v>
      </c>
      <c r="E2561" s="31" t="n">
        <v>45470</v>
      </c>
      <c r="F2561" s="30" t="s">
        <v>1921</v>
      </c>
      <c r="G2561" s="31" t="n">
        <v>45471</v>
      </c>
      <c r="H2561" s="30" t="s">
        <v>168</v>
      </c>
      <c r="I2561" s="30" t="s">
        <v>169</v>
      </c>
      <c r="J2561" s="30" t="s">
        <v>371</v>
      </c>
      <c r="K2561" s="30" t="s">
        <v>138</v>
      </c>
      <c r="L2561" s="30" t="n">
        <v>42</v>
      </c>
      <c r="M2561" s="30" t="n">
        <v>18</v>
      </c>
      <c r="N2561" s="30" t="s">
        <v>186</v>
      </c>
      <c r="O2561" s="30" t="s">
        <v>128</v>
      </c>
      <c r="P2561" s="30" t="s">
        <v>187</v>
      </c>
      <c r="Q2561" s="32" t="n">
        <v>1266.68</v>
      </c>
      <c r="R2561" s="30" t="s">
        <v>130</v>
      </c>
      <c r="S2561" s="30" t="s">
        <v>335</v>
      </c>
      <c r="T2561" s="30" t="n">
        <v>2</v>
      </c>
    </row>
    <row r="2562" customFormat="false" ht="15" hidden="false" customHeight="false" outlineLevel="0" collapsed="false">
      <c r="A2562" s="27" t="s">
        <v>4380</v>
      </c>
      <c r="B2562" s="27" t="s">
        <v>1935</v>
      </c>
      <c r="C2562" s="27" t="n">
        <v>59</v>
      </c>
      <c r="D2562" s="27" t="s">
        <v>121</v>
      </c>
      <c r="E2562" s="28" t="n">
        <v>45541</v>
      </c>
      <c r="F2562" s="27" t="s">
        <v>490</v>
      </c>
      <c r="G2562" s="28" t="n">
        <v>45542</v>
      </c>
      <c r="H2562" s="27" t="s">
        <v>135</v>
      </c>
      <c r="I2562" s="27" t="s">
        <v>136</v>
      </c>
      <c r="J2562" s="27" t="s">
        <v>262</v>
      </c>
      <c r="K2562" s="27" t="s">
        <v>156</v>
      </c>
      <c r="L2562" s="27" t="n">
        <v>36</v>
      </c>
      <c r="M2562" s="27" t="n">
        <v>44</v>
      </c>
      <c r="N2562" s="27" t="s">
        <v>127</v>
      </c>
      <c r="O2562" s="27" t="s">
        <v>139</v>
      </c>
      <c r="P2562" s="27" t="s">
        <v>187</v>
      </c>
      <c r="Q2562" s="29" t="n">
        <v>3028.69</v>
      </c>
      <c r="R2562" s="27" t="s">
        <v>130</v>
      </c>
      <c r="S2562" s="27" t="s">
        <v>197</v>
      </c>
      <c r="T2562" s="27" t="n">
        <v>3</v>
      </c>
    </row>
    <row r="2563" customFormat="false" ht="15" hidden="false" customHeight="false" outlineLevel="0" collapsed="false">
      <c r="A2563" s="30" t="s">
        <v>4381</v>
      </c>
      <c r="B2563" s="30" t="s">
        <v>4382</v>
      </c>
      <c r="C2563" s="30"/>
      <c r="D2563" s="30" t="s">
        <v>121</v>
      </c>
      <c r="E2563" s="31" t="n">
        <v>45476</v>
      </c>
      <c r="F2563" s="30" t="s">
        <v>904</v>
      </c>
      <c r="G2563" s="31" t="n">
        <v>45487</v>
      </c>
      <c r="H2563" s="30" t="s">
        <v>242</v>
      </c>
      <c r="I2563" s="30" t="s">
        <v>243</v>
      </c>
      <c r="J2563" s="30" t="s">
        <v>401</v>
      </c>
      <c r="K2563" s="30" t="s">
        <v>202</v>
      </c>
      <c r="L2563" s="30" t="n">
        <v>6</v>
      </c>
      <c r="M2563" s="30" t="n">
        <v>187</v>
      </c>
      <c r="N2563" s="30" t="s">
        <v>186</v>
      </c>
      <c r="O2563" s="30" t="s">
        <v>139</v>
      </c>
      <c r="P2563" s="30" t="s">
        <v>150</v>
      </c>
      <c r="Q2563" s="32" t="n">
        <v>18316.54</v>
      </c>
      <c r="R2563" s="30" t="s">
        <v>172</v>
      </c>
      <c r="S2563" s="30" t="s">
        <v>131</v>
      </c>
      <c r="T2563" s="30" t="n">
        <v>3</v>
      </c>
    </row>
    <row r="2564" customFormat="false" ht="15" hidden="false" customHeight="false" outlineLevel="0" collapsed="false">
      <c r="A2564" s="27" t="s">
        <v>4383</v>
      </c>
      <c r="B2564" s="27" t="s">
        <v>4376</v>
      </c>
      <c r="C2564" s="27" t="n">
        <v>76</v>
      </c>
      <c r="D2564" s="27" t="s">
        <v>181</v>
      </c>
      <c r="E2564" s="28" t="n">
        <v>45470</v>
      </c>
      <c r="F2564" s="27" t="s">
        <v>1260</v>
      </c>
      <c r="G2564" s="28" t="n">
        <v>45471</v>
      </c>
      <c r="H2564" s="27" t="s">
        <v>146</v>
      </c>
      <c r="I2564" s="27" t="s">
        <v>147</v>
      </c>
      <c r="J2564" s="27" t="s">
        <v>177</v>
      </c>
      <c r="K2564" s="27" t="s">
        <v>156</v>
      </c>
      <c r="L2564" s="27" t="n">
        <v>30</v>
      </c>
      <c r="M2564" s="27" t="n">
        <v>81</v>
      </c>
      <c r="N2564" s="27" t="s">
        <v>127</v>
      </c>
      <c r="O2564" s="27" t="s">
        <v>171</v>
      </c>
      <c r="P2564" s="27" t="s">
        <v>150</v>
      </c>
      <c r="Q2564" s="29" t="n">
        <v>4304.11</v>
      </c>
      <c r="R2564" s="27" t="s">
        <v>268</v>
      </c>
      <c r="S2564" s="27" t="s">
        <v>141</v>
      </c>
      <c r="T2564" s="27" t="n">
        <v>4</v>
      </c>
    </row>
    <row r="2565" customFormat="false" ht="15" hidden="false" customHeight="false" outlineLevel="0" collapsed="false">
      <c r="A2565" s="30" t="s">
        <v>4384</v>
      </c>
      <c r="B2565" s="30" t="s">
        <v>542</v>
      </c>
      <c r="C2565" s="30" t="n">
        <v>31</v>
      </c>
      <c r="D2565" s="30" t="s">
        <v>181</v>
      </c>
      <c r="E2565" s="31" t="n">
        <v>45464</v>
      </c>
      <c r="F2565" s="30" t="s">
        <v>261</v>
      </c>
      <c r="G2565" s="31" t="n">
        <v>45466</v>
      </c>
      <c r="H2565" s="30" t="s">
        <v>183</v>
      </c>
      <c r="I2565" s="30" t="s">
        <v>184</v>
      </c>
      <c r="J2565" s="30" t="s">
        <v>213</v>
      </c>
      <c r="K2565" s="30" t="s">
        <v>156</v>
      </c>
      <c r="L2565" s="30" t="n">
        <v>51</v>
      </c>
      <c r="M2565" s="30" t="n">
        <v>55</v>
      </c>
      <c r="N2565" s="30" t="s">
        <v>186</v>
      </c>
      <c r="O2565" s="30" t="s">
        <v>128</v>
      </c>
      <c r="P2565" s="30" t="s">
        <v>129</v>
      </c>
      <c r="Q2565" s="32" t="n">
        <v>4681.22</v>
      </c>
      <c r="R2565" s="30" t="s">
        <v>172</v>
      </c>
      <c r="S2565" s="30" t="s">
        <v>141</v>
      </c>
      <c r="T2565" s="30" t="n">
        <v>2</v>
      </c>
    </row>
    <row r="2566" customFormat="false" ht="15" hidden="false" customHeight="false" outlineLevel="0" collapsed="false">
      <c r="A2566" s="27" t="s">
        <v>4385</v>
      </c>
      <c r="B2566" s="27" t="s">
        <v>4351</v>
      </c>
      <c r="C2566" s="27" t="n">
        <v>63</v>
      </c>
      <c r="D2566" s="27" t="s">
        <v>181</v>
      </c>
      <c r="E2566" s="28" t="n">
        <v>45623</v>
      </c>
      <c r="F2566" s="27" t="s">
        <v>314</v>
      </c>
      <c r="G2566" s="28" t="n">
        <v>45626</v>
      </c>
      <c r="H2566" s="27" t="s">
        <v>236</v>
      </c>
      <c r="I2566" s="27" t="s">
        <v>237</v>
      </c>
      <c r="J2566" s="27" t="s">
        <v>455</v>
      </c>
      <c r="K2566" s="27" t="s">
        <v>156</v>
      </c>
      <c r="L2566" s="27" t="n">
        <v>75</v>
      </c>
      <c r="M2566" s="27" t="n">
        <v>32</v>
      </c>
      <c r="N2566" s="27" t="s">
        <v>127</v>
      </c>
      <c r="O2566" s="27" t="s">
        <v>139</v>
      </c>
      <c r="P2566" s="27" t="s">
        <v>140</v>
      </c>
      <c r="Q2566" s="29" t="n">
        <v>3619.02</v>
      </c>
      <c r="R2566" s="27" t="s">
        <v>130</v>
      </c>
      <c r="S2566" s="27" t="s">
        <v>141</v>
      </c>
      <c r="T2566" s="27" t="n">
        <v>4</v>
      </c>
    </row>
    <row r="2567" customFormat="false" ht="15" hidden="false" customHeight="false" outlineLevel="0" collapsed="false">
      <c r="A2567" s="30" t="s">
        <v>4386</v>
      </c>
      <c r="B2567" s="30" t="s">
        <v>1591</v>
      </c>
      <c r="C2567" s="30" t="n">
        <v>95</v>
      </c>
      <c r="D2567" s="30" t="s">
        <v>121</v>
      </c>
      <c r="E2567" s="31" t="n">
        <v>45424</v>
      </c>
      <c r="F2567" s="30" t="s">
        <v>840</v>
      </c>
      <c r="G2567" s="31" t="n">
        <v>45427</v>
      </c>
      <c r="H2567" s="30" t="s">
        <v>123</v>
      </c>
      <c r="I2567" s="30" t="s">
        <v>155</v>
      </c>
      <c r="J2567" s="30" t="s">
        <v>418</v>
      </c>
      <c r="K2567" s="30" t="s">
        <v>156</v>
      </c>
      <c r="L2567" s="30" t="n">
        <v>39</v>
      </c>
      <c r="M2567" s="30" t="n">
        <v>73</v>
      </c>
      <c r="N2567" s="30" t="s">
        <v>186</v>
      </c>
      <c r="O2567" s="30" t="s">
        <v>128</v>
      </c>
      <c r="P2567" s="30" t="s">
        <v>187</v>
      </c>
      <c r="Q2567" s="32" t="n">
        <v>4606.92</v>
      </c>
      <c r="R2567" s="30" t="s">
        <v>130</v>
      </c>
      <c r="S2567" s="30" t="s">
        <v>164</v>
      </c>
      <c r="T2567" s="30" t="n">
        <v>5</v>
      </c>
    </row>
    <row r="2568" customFormat="false" ht="15" hidden="false" customHeight="false" outlineLevel="0" collapsed="false">
      <c r="A2568" s="27" t="s">
        <v>4387</v>
      </c>
      <c r="B2568" s="27" t="s">
        <v>4388</v>
      </c>
      <c r="C2568" s="27" t="n">
        <v>29</v>
      </c>
      <c r="D2568" s="27" t="s">
        <v>121</v>
      </c>
      <c r="E2568" s="28" t="n">
        <v>45353</v>
      </c>
      <c r="F2568" s="27" t="s">
        <v>1076</v>
      </c>
      <c r="G2568" s="28" t="n">
        <v>45354</v>
      </c>
      <c r="H2568" s="27" t="s">
        <v>183</v>
      </c>
      <c r="I2568" s="27" t="s">
        <v>184</v>
      </c>
      <c r="J2568" s="27" t="s">
        <v>213</v>
      </c>
      <c r="K2568" s="27" t="s">
        <v>138</v>
      </c>
      <c r="L2568" s="27" t="n">
        <v>89</v>
      </c>
      <c r="M2568" s="27" t="n">
        <v>34</v>
      </c>
      <c r="N2568" s="27" t="s">
        <v>127</v>
      </c>
      <c r="O2568" s="27" t="s">
        <v>171</v>
      </c>
      <c r="P2568" s="27" t="s">
        <v>140</v>
      </c>
      <c r="Q2568" s="29" t="n">
        <v>1877.12</v>
      </c>
      <c r="R2568" s="27" t="s">
        <v>130</v>
      </c>
      <c r="S2568" s="27" t="s">
        <v>192</v>
      </c>
      <c r="T2568" s="27" t="n">
        <v>5</v>
      </c>
    </row>
    <row r="2569" customFormat="false" ht="15" hidden="false" customHeight="false" outlineLevel="0" collapsed="false">
      <c r="A2569" s="30" t="s">
        <v>4389</v>
      </c>
      <c r="B2569" s="30" t="s">
        <v>4390</v>
      </c>
      <c r="C2569" s="30" t="n">
        <v>44</v>
      </c>
      <c r="D2569" s="30" t="s">
        <v>121</v>
      </c>
      <c r="E2569" s="31" t="n">
        <v>45544</v>
      </c>
      <c r="F2569" s="30" t="s">
        <v>154</v>
      </c>
      <c r="G2569" s="31" t="n">
        <v>45544</v>
      </c>
      <c r="H2569" s="30" t="s">
        <v>135</v>
      </c>
      <c r="I2569" s="30" t="s">
        <v>136</v>
      </c>
      <c r="J2569" s="30" t="s">
        <v>201</v>
      </c>
      <c r="K2569" s="30" t="s">
        <v>138</v>
      </c>
      <c r="L2569" s="30" t="n">
        <v>45</v>
      </c>
      <c r="M2569" s="30" t="n">
        <v>25</v>
      </c>
      <c r="N2569" s="30" t="s">
        <v>127</v>
      </c>
      <c r="O2569" s="30" t="s">
        <v>149</v>
      </c>
      <c r="P2569" s="30" t="s">
        <v>140</v>
      </c>
      <c r="Q2569" s="32" t="n">
        <v>1782.08</v>
      </c>
      <c r="R2569" s="30" t="s">
        <v>130</v>
      </c>
      <c r="S2569" s="30" t="s">
        <v>178</v>
      </c>
      <c r="T2569" s="30" t="n">
        <v>5</v>
      </c>
    </row>
    <row r="2570" customFormat="false" ht="15" hidden="false" customHeight="false" outlineLevel="0" collapsed="false">
      <c r="A2570" s="27" t="s">
        <v>4391</v>
      </c>
      <c r="B2570" s="27" t="s">
        <v>3621</v>
      </c>
      <c r="C2570" s="27" t="n">
        <v>62</v>
      </c>
      <c r="D2570" s="27" t="s">
        <v>313</v>
      </c>
      <c r="E2570" s="28" t="n">
        <v>45461</v>
      </c>
      <c r="F2570" s="27" t="s">
        <v>293</v>
      </c>
      <c r="G2570" s="28" t="n">
        <v>45461</v>
      </c>
      <c r="H2570" s="27" t="s">
        <v>146</v>
      </c>
      <c r="I2570" s="27" t="s">
        <v>176</v>
      </c>
      <c r="J2570" s="27" t="s">
        <v>177</v>
      </c>
      <c r="K2570" s="27" t="s">
        <v>156</v>
      </c>
      <c r="L2570" s="27" t="n">
        <v>16</v>
      </c>
      <c r="M2570" s="27" t="n">
        <v>63</v>
      </c>
      <c r="N2570" s="27" t="s">
        <v>127</v>
      </c>
      <c r="O2570" s="27" t="s">
        <v>149</v>
      </c>
      <c r="P2570" s="27" t="s">
        <v>140</v>
      </c>
      <c r="Q2570" s="29" t="n">
        <v>4090.62</v>
      </c>
      <c r="R2570" s="27" t="s">
        <v>130</v>
      </c>
      <c r="S2570" s="27" t="s">
        <v>151</v>
      </c>
      <c r="T2570" s="27" t="n">
        <v>5</v>
      </c>
    </row>
    <row r="2571" customFormat="false" ht="15" hidden="false" customHeight="false" outlineLevel="0" collapsed="false">
      <c r="A2571" s="30" t="s">
        <v>4392</v>
      </c>
      <c r="B2571" s="30" t="s">
        <v>481</v>
      </c>
      <c r="C2571" s="30" t="n">
        <v>51</v>
      </c>
      <c r="D2571" s="30" t="s">
        <v>313</v>
      </c>
      <c r="E2571" s="31" t="n">
        <v>45459</v>
      </c>
      <c r="F2571" s="30" t="s">
        <v>1250</v>
      </c>
      <c r="G2571" s="31" t="n">
        <v>45459</v>
      </c>
      <c r="H2571" s="30" t="s">
        <v>146</v>
      </c>
      <c r="I2571" s="30" t="s">
        <v>176</v>
      </c>
      <c r="J2571" s="30" t="s">
        <v>177</v>
      </c>
      <c r="K2571" s="30" t="s">
        <v>156</v>
      </c>
      <c r="L2571" s="30" t="n">
        <v>64</v>
      </c>
      <c r="M2571" s="30" t="n">
        <v>66</v>
      </c>
      <c r="N2571" s="30" t="s">
        <v>127</v>
      </c>
      <c r="O2571" s="30" t="s">
        <v>139</v>
      </c>
      <c r="P2571" s="30" t="s">
        <v>187</v>
      </c>
      <c r="Q2571" s="32" t="n">
        <v>4977.77</v>
      </c>
      <c r="R2571" s="30" t="s">
        <v>130</v>
      </c>
      <c r="S2571" s="30" t="s">
        <v>164</v>
      </c>
      <c r="T2571" s="30" t="n">
        <v>3</v>
      </c>
    </row>
    <row r="2572" customFormat="false" ht="15" hidden="false" customHeight="false" outlineLevel="0" collapsed="false">
      <c r="A2572" s="27" t="s">
        <v>4393</v>
      </c>
      <c r="B2572" s="27" t="s">
        <v>1891</v>
      </c>
      <c r="C2572" s="27" t="n">
        <v>27</v>
      </c>
      <c r="D2572" s="27" t="s">
        <v>181</v>
      </c>
      <c r="E2572" s="28" t="n">
        <v>45505</v>
      </c>
      <c r="F2572" s="27" t="s">
        <v>567</v>
      </c>
      <c r="G2572" s="28" t="n">
        <v>45506</v>
      </c>
      <c r="H2572" s="27" t="s">
        <v>217</v>
      </c>
      <c r="I2572" s="27" t="s">
        <v>344</v>
      </c>
      <c r="J2572" s="27" t="s">
        <v>218</v>
      </c>
      <c r="K2572" s="27" t="s">
        <v>138</v>
      </c>
      <c r="L2572" s="27" t="n">
        <v>44</v>
      </c>
      <c r="M2572" s="27" t="n">
        <v>29</v>
      </c>
      <c r="N2572" s="27" t="s">
        <v>127</v>
      </c>
      <c r="O2572" s="27" t="s">
        <v>128</v>
      </c>
      <c r="P2572" s="27" t="s">
        <v>150</v>
      </c>
      <c r="Q2572" s="29" t="n">
        <v>974.04</v>
      </c>
      <c r="R2572" s="27" t="s">
        <v>130</v>
      </c>
      <c r="S2572" s="27" t="s">
        <v>223</v>
      </c>
      <c r="T2572" s="27" t="n">
        <v>4</v>
      </c>
    </row>
    <row r="2573" customFormat="false" ht="15" hidden="false" customHeight="false" outlineLevel="0" collapsed="false">
      <c r="A2573" s="30" t="s">
        <v>4394</v>
      </c>
      <c r="B2573" s="30" t="s">
        <v>3590</v>
      </c>
      <c r="C2573" s="30" t="n">
        <v>57</v>
      </c>
      <c r="D2573" s="30" t="s">
        <v>121</v>
      </c>
      <c r="E2573" s="31" t="n">
        <v>45568</v>
      </c>
      <c r="F2573" s="30" t="s">
        <v>743</v>
      </c>
      <c r="G2573" s="31" t="n">
        <v>45569</v>
      </c>
      <c r="H2573" s="30" t="s">
        <v>217</v>
      </c>
      <c r="I2573" s="30" t="s">
        <v>282</v>
      </c>
      <c r="J2573" s="30" t="s">
        <v>294</v>
      </c>
      <c r="K2573" s="30" t="s">
        <v>138</v>
      </c>
      <c r="L2573" s="30" t="n">
        <v>74</v>
      </c>
      <c r="M2573" s="30" t="n">
        <v>36</v>
      </c>
      <c r="N2573" s="30" t="s">
        <v>127</v>
      </c>
      <c r="O2573" s="30" t="s">
        <v>139</v>
      </c>
      <c r="P2573" s="30" t="s">
        <v>187</v>
      </c>
      <c r="Q2573" s="32" t="n">
        <v>1012.84</v>
      </c>
      <c r="R2573" s="30" t="s">
        <v>130</v>
      </c>
      <c r="S2573" s="30" t="s">
        <v>310</v>
      </c>
      <c r="T2573" s="30" t="n">
        <v>3</v>
      </c>
    </row>
    <row r="2574" customFormat="false" ht="15" hidden="false" customHeight="false" outlineLevel="0" collapsed="false">
      <c r="A2574" s="27" t="s">
        <v>4395</v>
      </c>
      <c r="B2574" s="27" t="s">
        <v>4396</v>
      </c>
      <c r="C2574" s="27"/>
      <c r="D2574" s="27" t="s">
        <v>121</v>
      </c>
      <c r="E2574" s="28" t="n">
        <v>45531</v>
      </c>
      <c r="F2574" s="27" t="s">
        <v>160</v>
      </c>
      <c r="G2574" s="28" t="n">
        <v>45532</v>
      </c>
      <c r="H2574" s="27" t="s">
        <v>123</v>
      </c>
      <c r="I2574" s="27" t="s">
        <v>155</v>
      </c>
      <c r="J2574" s="27" t="s">
        <v>305</v>
      </c>
      <c r="K2574" s="27" t="s">
        <v>156</v>
      </c>
      <c r="L2574" s="27" t="n">
        <v>33</v>
      </c>
      <c r="M2574" s="27" t="n">
        <v>39</v>
      </c>
      <c r="N2574" s="27" t="s">
        <v>127</v>
      </c>
      <c r="O2574" s="27" t="s">
        <v>128</v>
      </c>
      <c r="P2574" s="27" t="s">
        <v>150</v>
      </c>
      <c r="Q2574" s="29" t="n">
        <v>3244.01</v>
      </c>
      <c r="R2574" s="27" t="s">
        <v>172</v>
      </c>
      <c r="S2574" s="27" t="s">
        <v>157</v>
      </c>
      <c r="T2574" s="27" t="n">
        <v>4</v>
      </c>
    </row>
    <row r="2575" customFormat="false" ht="15" hidden="false" customHeight="false" outlineLevel="0" collapsed="false">
      <c r="A2575" s="30" t="s">
        <v>4397</v>
      </c>
      <c r="B2575" s="30" t="s">
        <v>3196</v>
      </c>
      <c r="C2575" s="30" t="n">
        <v>51</v>
      </c>
      <c r="D2575" s="30" t="s">
        <v>121</v>
      </c>
      <c r="E2575" s="31" t="n">
        <v>45571</v>
      </c>
      <c r="F2575" s="30" t="s">
        <v>1399</v>
      </c>
      <c r="G2575" s="31" t="n">
        <v>45572</v>
      </c>
      <c r="H2575" s="30" t="s">
        <v>183</v>
      </c>
      <c r="I2575" s="30" t="s">
        <v>212</v>
      </c>
      <c r="J2575" s="30" t="s">
        <v>431</v>
      </c>
      <c r="K2575" s="30" t="s">
        <v>138</v>
      </c>
      <c r="L2575" s="30" t="n">
        <v>28</v>
      </c>
      <c r="M2575" s="30" t="n">
        <v>28</v>
      </c>
      <c r="N2575" s="30" t="s">
        <v>127</v>
      </c>
      <c r="O2575" s="30" t="s">
        <v>128</v>
      </c>
      <c r="P2575" s="30" t="s">
        <v>150</v>
      </c>
      <c r="Q2575" s="32" t="n">
        <v>2564.5</v>
      </c>
      <c r="R2575" s="30" t="s">
        <v>130</v>
      </c>
      <c r="S2575" s="30" t="s">
        <v>197</v>
      </c>
      <c r="T2575" s="30" t="n">
        <v>5</v>
      </c>
    </row>
    <row r="2576" customFormat="false" ht="15" hidden="false" customHeight="false" outlineLevel="0" collapsed="false">
      <c r="A2576" s="27" t="s">
        <v>4398</v>
      </c>
      <c r="B2576" s="27" t="s">
        <v>1727</v>
      </c>
      <c r="C2576" s="27" t="n">
        <v>63</v>
      </c>
      <c r="D2576" s="27" t="s">
        <v>121</v>
      </c>
      <c r="E2576" s="28" t="n">
        <v>45549</v>
      </c>
      <c r="F2576" s="27" t="s">
        <v>1250</v>
      </c>
      <c r="G2576" s="28" t="n">
        <v>45551</v>
      </c>
      <c r="H2576" s="27" t="s">
        <v>168</v>
      </c>
      <c r="I2576" s="27" t="s">
        <v>169</v>
      </c>
      <c r="J2576" s="27" t="s">
        <v>371</v>
      </c>
      <c r="K2576" s="27" t="s">
        <v>156</v>
      </c>
      <c r="L2576" s="27" t="n">
        <v>24</v>
      </c>
      <c r="M2576" s="27" t="n">
        <v>40</v>
      </c>
      <c r="N2576" s="27" t="s">
        <v>127</v>
      </c>
      <c r="O2576" s="27" t="s">
        <v>171</v>
      </c>
      <c r="P2576" s="27" t="s">
        <v>129</v>
      </c>
      <c r="Q2576" s="29" t="n">
        <v>3380.3</v>
      </c>
      <c r="R2576" s="27" t="s">
        <v>130</v>
      </c>
      <c r="S2576" s="27" t="s">
        <v>151</v>
      </c>
      <c r="T2576" s="27" t="n">
        <v>3</v>
      </c>
    </row>
    <row r="2577" customFormat="false" ht="15" hidden="false" customHeight="false" outlineLevel="0" collapsed="false">
      <c r="A2577" s="30" t="s">
        <v>4399</v>
      </c>
      <c r="B2577" s="30" t="s">
        <v>4030</v>
      </c>
      <c r="C2577" s="30" t="n">
        <v>41</v>
      </c>
      <c r="D2577" s="30" t="s">
        <v>181</v>
      </c>
      <c r="E2577" s="31" t="n">
        <v>45573</v>
      </c>
      <c r="F2577" s="30" t="s">
        <v>1255</v>
      </c>
      <c r="G2577" s="31" t="n">
        <v>45574</v>
      </c>
      <c r="H2577" s="30" t="s">
        <v>123</v>
      </c>
      <c r="I2577" s="30" t="s">
        <v>304</v>
      </c>
      <c r="J2577" s="30" t="s">
        <v>227</v>
      </c>
      <c r="K2577" s="30" t="s">
        <v>138</v>
      </c>
      <c r="L2577" s="30" t="n">
        <v>44</v>
      </c>
      <c r="M2577" s="30" t="n">
        <v>40</v>
      </c>
      <c r="N2577" s="30" t="s">
        <v>127</v>
      </c>
      <c r="O2577" s="30" t="s">
        <v>139</v>
      </c>
      <c r="P2577" s="30" t="s">
        <v>129</v>
      </c>
      <c r="Q2577" s="32" t="n">
        <v>2888.23</v>
      </c>
      <c r="R2577" s="30" t="s">
        <v>130</v>
      </c>
      <c r="S2577" s="30" t="s">
        <v>223</v>
      </c>
      <c r="T2577" s="30" t="n">
        <v>5</v>
      </c>
    </row>
    <row r="2578" customFormat="false" ht="15" hidden="false" customHeight="false" outlineLevel="0" collapsed="false">
      <c r="A2578" s="27" t="s">
        <v>4400</v>
      </c>
      <c r="B2578" s="27" t="s">
        <v>3685</v>
      </c>
      <c r="C2578" s="27" t="n">
        <v>38</v>
      </c>
      <c r="D2578" s="27" t="s">
        <v>181</v>
      </c>
      <c r="E2578" s="28" t="n">
        <v>45378</v>
      </c>
      <c r="F2578" s="27" t="s">
        <v>791</v>
      </c>
      <c r="G2578" s="28" t="n">
        <v>45381</v>
      </c>
      <c r="H2578" s="27" t="s">
        <v>217</v>
      </c>
      <c r="I2578" s="27" t="s">
        <v>344</v>
      </c>
      <c r="J2578" s="27" t="s">
        <v>483</v>
      </c>
      <c r="K2578" s="27" t="s">
        <v>126</v>
      </c>
      <c r="L2578" s="27" t="n">
        <v>8</v>
      </c>
      <c r="M2578" s="27" t="n">
        <v>85</v>
      </c>
      <c r="N2578" s="27" t="s">
        <v>127</v>
      </c>
      <c r="O2578" s="27" t="s">
        <v>139</v>
      </c>
      <c r="P2578" s="27" t="s">
        <v>187</v>
      </c>
      <c r="Q2578" s="29" t="n">
        <v>7460.48</v>
      </c>
      <c r="R2578" s="27" t="s">
        <v>172</v>
      </c>
      <c r="S2578" s="27" t="s">
        <v>131</v>
      </c>
      <c r="T2578" s="27" t="n">
        <v>2</v>
      </c>
    </row>
    <row r="2579" customFormat="false" ht="15" hidden="false" customHeight="false" outlineLevel="0" collapsed="false">
      <c r="A2579" s="30" t="s">
        <v>4401</v>
      </c>
      <c r="B2579" s="30" t="s">
        <v>1174</v>
      </c>
      <c r="C2579" s="30" t="n">
        <v>34</v>
      </c>
      <c r="D2579" s="30" t="s">
        <v>121</v>
      </c>
      <c r="E2579" s="31" t="n">
        <v>45394</v>
      </c>
      <c r="F2579" s="30" t="s">
        <v>221</v>
      </c>
      <c r="G2579" s="31" t="n">
        <v>45395</v>
      </c>
      <c r="H2579" s="30" t="s">
        <v>123</v>
      </c>
      <c r="I2579" s="30" t="s">
        <v>304</v>
      </c>
      <c r="J2579" s="30" t="s">
        <v>125</v>
      </c>
      <c r="K2579" s="30" t="s">
        <v>126</v>
      </c>
      <c r="L2579" s="30" t="n">
        <v>14</v>
      </c>
      <c r="M2579" s="30" t="n">
        <v>80</v>
      </c>
      <c r="N2579" s="30" t="s">
        <v>127</v>
      </c>
      <c r="O2579" s="30" t="s">
        <v>171</v>
      </c>
      <c r="P2579" s="30" t="s">
        <v>129</v>
      </c>
      <c r="Q2579" s="32" t="n">
        <v>7916.83</v>
      </c>
      <c r="R2579" s="30" t="s">
        <v>130</v>
      </c>
      <c r="S2579" s="30" t="s">
        <v>151</v>
      </c>
      <c r="T2579" s="30" t="n">
        <v>5</v>
      </c>
    </row>
    <row r="2580" customFormat="false" ht="15" hidden="false" customHeight="false" outlineLevel="0" collapsed="false">
      <c r="A2580" s="27" t="s">
        <v>4402</v>
      </c>
      <c r="B2580" s="27" t="s">
        <v>4403</v>
      </c>
      <c r="C2580" s="27" t="n">
        <v>69</v>
      </c>
      <c r="D2580" s="27" t="s">
        <v>181</v>
      </c>
      <c r="E2580" s="28" t="n">
        <v>45508</v>
      </c>
      <c r="F2580" s="27" t="s">
        <v>1614</v>
      </c>
      <c r="G2580" s="28" t="n">
        <v>45510</v>
      </c>
      <c r="H2580" s="27" t="s">
        <v>242</v>
      </c>
      <c r="I2580" s="27" t="s">
        <v>466</v>
      </c>
      <c r="J2580" s="27" t="s">
        <v>363</v>
      </c>
      <c r="K2580" s="27" t="s">
        <v>156</v>
      </c>
      <c r="L2580" s="27" t="n">
        <v>26</v>
      </c>
      <c r="M2580" s="27" t="n">
        <v>70</v>
      </c>
      <c r="N2580" s="27" t="s">
        <v>127</v>
      </c>
      <c r="O2580" s="27" t="s">
        <v>149</v>
      </c>
      <c r="P2580" s="27" t="s">
        <v>187</v>
      </c>
      <c r="Q2580" s="29" t="n">
        <v>4339.07</v>
      </c>
      <c r="R2580" s="27" t="s">
        <v>130</v>
      </c>
      <c r="S2580" s="27" t="s">
        <v>335</v>
      </c>
      <c r="T2580" s="27" t="n">
        <v>5</v>
      </c>
    </row>
    <row r="2581" customFormat="false" ht="15" hidden="false" customHeight="false" outlineLevel="0" collapsed="false">
      <c r="A2581" s="30" t="s">
        <v>4404</v>
      </c>
      <c r="B2581" s="30" t="s">
        <v>2223</v>
      </c>
      <c r="C2581" s="30" t="n">
        <v>56</v>
      </c>
      <c r="D2581" s="30" t="s">
        <v>181</v>
      </c>
      <c r="E2581" s="31" t="n">
        <v>45399</v>
      </c>
      <c r="F2581" s="30" t="s">
        <v>145</v>
      </c>
      <c r="G2581" s="31" t="n">
        <v>45400</v>
      </c>
      <c r="H2581" s="30" t="s">
        <v>217</v>
      </c>
      <c r="I2581" s="30" t="s">
        <v>392</v>
      </c>
      <c r="J2581" s="30" t="s">
        <v>218</v>
      </c>
      <c r="K2581" s="30" t="s">
        <v>156</v>
      </c>
      <c r="L2581" s="30" t="n">
        <v>16</v>
      </c>
      <c r="M2581" s="30" t="n">
        <v>54</v>
      </c>
      <c r="N2581" s="30" t="s">
        <v>186</v>
      </c>
      <c r="O2581" s="30" t="s">
        <v>128</v>
      </c>
      <c r="P2581" s="30" t="s">
        <v>150</v>
      </c>
      <c r="Q2581" s="32" t="n">
        <v>4378.11</v>
      </c>
      <c r="R2581" s="30" t="s">
        <v>130</v>
      </c>
      <c r="S2581" s="30" t="s">
        <v>151</v>
      </c>
      <c r="T2581" s="30" t="n">
        <v>4</v>
      </c>
    </row>
    <row r="2582" customFormat="false" ht="15" hidden="false" customHeight="false" outlineLevel="0" collapsed="false">
      <c r="A2582" s="27" t="s">
        <v>4405</v>
      </c>
      <c r="B2582" s="27" t="s">
        <v>1561</v>
      </c>
      <c r="C2582" s="27" t="n">
        <v>37</v>
      </c>
      <c r="D2582" s="27" t="s">
        <v>181</v>
      </c>
      <c r="E2582" s="28" t="n">
        <v>45634</v>
      </c>
      <c r="F2582" s="27" t="s">
        <v>293</v>
      </c>
      <c r="G2582" s="28" t="n">
        <v>45648</v>
      </c>
      <c r="H2582" s="27" t="s">
        <v>123</v>
      </c>
      <c r="I2582" s="27" t="s">
        <v>124</v>
      </c>
      <c r="J2582" s="27" t="s">
        <v>305</v>
      </c>
      <c r="K2582" s="27" t="s">
        <v>202</v>
      </c>
      <c r="L2582" s="27" t="n">
        <v>11</v>
      </c>
      <c r="M2582" s="27" t="n">
        <v>124</v>
      </c>
      <c r="N2582" s="27" t="s">
        <v>186</v>
      </c>
      <c r="O2582" s="27" t="s">
        <v>139</v>
      </c>
      <c r="P2582" s="27" t="s">
        <v>140</v>
      </c>
      <c r="Q2582" s="29" t="n">
        <v>16459.98</v>
      </c>
      <c r="R2582" s="27" t="s">
        <v>172</v>
      </c>
      <c r="S2582" s="27" t="s">
        <v>335</v>
      </c>
      <c r="T2582" s="27" t="n">
        <v>4</v>
      </c>
    </row>
    <row r="2583" customFormat="false" ht="15" hidden="false" customHeight="false" outlineLevel="0" collapsed="false">
      <c r="A2583" s="30" t="s">
        <v>4406</v>
      </c>
      <c r="B2583" s="30" t="s">
        <v>2297</v>
      </c>
      <c r="C2583" s="30" t="n">
        <v>31</v>
      </c>
      <c r="D2583" s="30" t="s">
        <v>121</v>
      </c>
      <c r="E2583" s="31" t="n">
        <v>45596</v>
      </c>
      <c r="F2583" s="30" t="s">
        <v>122</v>
      </c>
      <c r="G2583" s="31" t="n">
        <v>45599</v>
      </c>
      <c r="H2583" s="30" t="s">
        <v>206</v>
      </c>
      <c r="I2583" s="30" t="s">
        <v>232</v>
      </c>
      <c r="J2583" s="30" t="s">
        <v>615</v>
      </c>
      <c r="K2583" s="30" t="s">
        <v>156</v>
      </c>
      <c r="L2583" s="30" t="n">
        <v>59</v>
      </c>
      <c r="M2583" s="30" t="n">
        <v>55</v>
      </c>
      <c r="N2583" s="30" t="s">
        <v>127</v>
      </c>
      <c r="O2583" s="30" t="s">
        <v>139</v>
      </c>
      <c r="P2583" s="30" t="s">
        <v>129</v>
      </c>
      <c r="Q2583" s="32" t="n">
        <v>3700.52</v>
      </c>
      <c r="R2583" s="30" t="s">
        <v>130</v>
      </c>
      <c r="S2583" s="30" t="s">
        <v>141</v>
      </c>
      <c r="T2583" s="30" t="n">
        <v>5</v>
      </c>
    </row>
    <row r="2584" customFormat="false" ht="15" hidden="false" customHeight="false" outlineLevel="0" collapsed="false">
      <c r="A2584" s="27" t="s">
        <v>4407</v>
      </c>
      <c r="B2584" s="27" t="s">
        <v>1520</v>
      </c>
      <c r="C2584" s="27" t="n">
        <v>73</v>
      </c>
      <c r="D2584" s="27" t="s">
        <v>181</v>
      </c>
      <c r="E2584" s="28" t="n">
        <v>45579</v>
      </c>
      <c r="F2584" s="27" t="s">
        <v>1559</v>
      </c>
      <c r="G2584" s="28" t="n">
        <v>45580</v>
      </c>
      <c r="H2584" s="27" t="s">
        <v>161</v>
      </c>
      <c r="I2584" s="27" t="s">
        <v>538</v>
      </c>
      <c r="J2584" s="27" t="s">
        <v>258</v>
      </c>
      <c r="K2584" s="27" t="s">
        <v>138</v>
      </c>
      <c r="L2584" s="27" t="n">
        <v>70</v>
      </c>
      <c r="M2584" s="27" t="n">
        <v>37</v>
      </c>
      <c r="N2584" s="27" t="s">
        <v>127</v>
      </c>
      <c r="O2584" s="27" t="s">
        <v>139</v>
      </c>
      <c r="P2584" s="27" t="s">
        <v>140</v>
      </c>
      <c r="Q2584" s="29" t="n">
        <v>2735.48</v>
      </c>
      <c r="R2584" s="27" t="s">
        <v>130</v>
      </c>
      <c r="S2584" s="27" t="s">
        <v>157</v>
      </c>
      <c r="T2584" s="27" t="n">
        <v>5</v>
      </c>
    </row>
    <row r="2585" customFormat="false" ht="15" hidden="false" customHeight="false" outlineLevel="0" collapsed="false">
      <c r="A2585" s="30" t="s">
        <v>4408</v>
      </c>
      <c r="B2585" s="30" t="s">
        <v>2978</v>
      </c>
      <c r="C2585" s="30" t="n">
        <v>3</v>
      </c>
      <c r="D2585" s="30" t="s">
        <v>121</v>
      </c>
      <c r="E2585" s="31" t="n">
        <v>45346</v>
      </c>
      <c r="F2585" s="30" t="s">
        <v>1016</v>
      </c>
      <c r="G2585" s="31" t="n">
        <v>45346</v>
      </c>
      <c r="H2585" s="30" t="s">
        <v>183</v>
      </c>
      <c r="I2585" s="30" t="s">
        <v>430</v>
      </c>
      <c r="J2585" s="30" t="s">
        <v>431</v>
      </c>
      <c r="K2585" s="30" t="s">
        <v>138</v>
      </c>
      <c r="L2585" s="30" t="n">
        <v>82</v>
      </c>
      <c r="M2585" s="30" t="n">
        <v>17</v>
      </c>
      <c r="N2585" s="30" t="s">
        <v>127</v>
      </c>
      <c r="O2585" s="30" t="s">
        <v>128</v>
      </c>
      <c r="P2585" s="30" t="s">
        <v>187</v>
      </c>
      <c r="Q2585" s="32" t="n">
        <v>922.61</v>
      </c>
      <c r="R2585" s="30" t="s">
        <v>130</v>
      </c>
      <c r="S2585" s="30" t="s">
        <v>151</v>
      </c>
      <c r="T2585" s="30" t="n">
        <v>4</v>
      </c>
    </row>
    <row r="2586" customFormat="false" ht="15" hidden="false" customHeight="false" outlineLevel="0" collapsed="false">
      <c r="A2586" s="27" t="s">
        <v>4409</v>
      </c>
      <c r="B2586" s="27" t="s">
        <v>768</v>
      </c>
      <c r="C2586" s="27" t="n">
        <v>40</v>
      </c>
      <c r="D2586" s="27" t="s">
        <v>181</v>
      </c>
      <c r="E2586" s="28" t="n">
        <v>45388</v>
      </c>
      <c r="F2586" s="27" t="s">
        <v>1696</v>
      </c>
      <c r="G2586" s="28" t="n">
        <v>45390</v>
      </c>
      <c r="H2586" s="27" t="s">
        <v>123</v>
      </c>
      <c r="I2586" s="27" t="s">
        <v>155</v>
      </c>
      <c r="J2586" s="27" t="s">
        <v>305</v>
      </c>
      <c r="K2586" s="27" t="s">
        <v>156</v>
      </c>
      <c r="L2586" s="27" t="n">
        <v>23</v>
      </c>
      <c r="M2586" s="27" t="n">
        <v>66</v>
      </c>
      <c r="N2586" s="27" t="s">
        <v>127</v>
      </c>
      <c r="O2586" s="27" t="s">
        <v>128</v>
      </c>
      <c r="P2586" s="27" t="s">
        <v>187</v>
      </c>
      <c r="Q2586" s="29" t="n">
        <v>3361.53</v>
      </c>
      <c r="R2586" s="27" t="s">
        <v>172</v>
      </c>
      <c r="S2586" s="27" t="s">
        <v>192</v>
      </c>
      <c r="T2586" s="27" t="n">
        <v>3</v>
      </c>
    </row>
    <row r="2587" customFormat="false" ht="15" hidden="false" customHeight="false" outlineLevel="0" collapsed="false">
      <c r="A2587" s="30" t="s">
        <v>4410</v>
      </c>
      <c r="B2587" s="30" t="s">
        <v>4411</v>
      </c>
      <c r="C2587" s="30" t="n">
        <v>53</v>
      </c>
      <c r="D2587" s="30" t="s">
        <v>181</v>
      </c>
      <c r="E2587" s="31" t="n">
        <v>45338</v>
      </c>
      <c r="F2587" s="30" t="s">
        <v>1896</v>
      </c>
      <c r="G2587" s="31" t="n">
        <v>45340</v>
      </c>
      <c r="H2587" s="30" t="s">
        <v>217</v>
      </c>
      <c r="I2587" s="30" t="s">
        <v>344</v>
      </c>
      <c r="J2587" s="30" t="s">
        <v>218</v>
      </c>
      <c r="K2587" s="30" t="s">
        <v>156</v>
      </c>
      <c r="L2587" s="30" t="n">
        <v>25</v>
      </c>
      <c r="M2587" s="30" t="n">
        <v>55</v>
      </c>
      <c r="N2587" s="30" t="s">
        <v>127</v>
      </c>
      <c r="O2587" s="30" t="s">
        <v>128</v>
      </c>
      <c r="P2587" s="30" t="s">
        <v>140</v>
      </c>
      <c r="Q2587" s="32" t="n">
        <v>4260.93</v>
      </c>
      <c r="R2587" s="30" t="s">
        <v>130</v>
      </c>
      <c r="S2587" s="30" t="s">
        <v>178</v>
      </c>
      <c r="T2587" s="30" t="n">
        <v>3</v>
      </c>
    </row>
    <row r="2588" customFormat="false" ht="15" hidden="false" customHeight="false" outlineLevel="0" collapsed="false">
      <c r="A2588" s="27" t="s">
        <v>4412</v>
      </c>
      <c r="B2588" s="27" t="s">
        <v>4413</v>
      </c>
      <c r="C2588" s="27" t="n">
        <v>75</v>
      </c>
      <c r="D2588" s="27" t="s">
        <v>121</v>
      </c>
      <c r="E2588" s="28" t="n">
        <v>45335</v>
      </c>
      <c r="F2588" s="27" t="s">
        <v>956</v>
      </c>
      <c r="G2588" s="28" t="n">
        <v>45336</v>
      </c>
      <c r="H2588" s="27" t="s">
        <v>135</v>
      </c>
      <c r="I2588" s="27" t="s">
        <v>251</v>
      </c>
      <c r="J2588" s="27" t="s">
        <v>201</v>
      </c>
      <c r="K2588" s="27" t="s">
        <v>138</v>
      </c>
      <c r="L2588" s="27" t="n">
        <v>49</v>
      </c>
      <c r="M2588" s="27" t="n">
        <v>21</v>
      </c>
      <c r="N2588" s="27" t="s">
        <v>127</v>
      </c>
      <c r="O2588" s="27" t="s">
        <v>149</v>
      </c>
      <c r="P2588" s="27" t="s">
        <v>150</v>
      </c>
      <c r="Q2588" s="29" t="n">
        <v>1430.23</v>
      </c>
      <c r="R2588" s="27" t="s">
        <v>268</v>
      </c>
      <c r="S2588" s="27" t="s">
        <v>223</v>
      </c>
      <c r="T2588" s="27" t="n">
        <v>2</v>
      </c>
    </row>
    <row r="2589" customFormat="false" ht="15" hidden="false" customHeight="false" outlineLevel="0" collapsed="false">
      <c r="A2589" s="30" t="s">
        <v>4414</v>
      </c>
      <c r="B2589" s="30" t="s">
        <v>873</v>
      </c>
      <c r="C2589" s="30" t="n">
        <v>71</v>
      </c>
      <c r="D2589" s="30" t="s">
        <v>121</v>
      </c>
      <c r="E2589" s="31" t="n">
        <v>45642</v>
      </c>
      <c r="F2589" s="30" t="s">
        <v>1032</v>
      </c>
      <c r="G2589" s="31" t="n">
        <v>45642</v>
      </c>
      <c r="H2589" s="30" t="s">
        <v>135</v>
      </c>
      <c r="I2589" s="30" t="s">
        <v>251</v>
      </c>
      <c r="J2589" s="30" t="s">
        <v>201</v>
      </c>
      <c r="K2589" s="30" t="s">
        <v>138</v>
      </c>
      <c r="L2589" s="30" t="n">
        <v>88</v>
      </c>
      <c r="M2589" s="30" t="n">
        <v>27</v>
      </c>
      <c r="N2589" s="30" t="s">
        <v>127</v>
      </c>
      <c r="O2589" s="30" t="s">
        <v>139</v>
      </c>
      <c r="P2589" s="30" t="s">
        <v>150</v>
      </c>
      <c r="Q2589" s="32" t="n">
        <v>1733.4</v>
      </c>
      <c r="R2589" s="30" t="s">
        <v>130</v>
      </c>
      <c r="S2589" s="30" t="s">
        <v>197</v>
      </c>
      <c r="T2589" s="30" t="n">
        <v>5</v>
      </c>
    </row>
    <row r="2590" customFormat="false" ht="15" hidden="false" customHeight="false" outlineLevel="0" collapsed="false">
      <c r="A2590" s="27" t="s">
        <v>4415</v>
      </c>
      <c r="B2590" s="27" t="s">
        <v>2003</v>
      </c>
      <c r="C2590" s="27" t="n">
        <v>61</v>
      </c>
      <c r="D2590" s="27" t="s">
        <v>121</v>
      </c>
      <c r="E2590" s="28" t="n">
        <v>45335</v>
      </c>
      <c r="F2590" s="27" t="s">
        <v>614</v>
      </c>
      <c r="G2590" s="28" t="n">
        <v>45336</v>
      </c>
      <c r="H2590" s="27" t="s">
        <v>183</v>
      </c>
      <c r="I2590" s="27" t="s">
        <v>212</v>
      </c>
      <c r="J2590" s="27" t="s">
        <v>476</v>
      </c>
      <c r="K2590" s="27" t="s">
        <v>138</v>
      </c>
      <c r="L2590" s="27" t="n">
        <v>26</v>
      </c>
      <c r="M2590" s="27" t="n">
        <v>29</v>
      </c>
      <c r="N2590" s="27" t="s">
        <v>127</v>
      </c>
      <c r="O2590" s="27" t="s">
        <v>128</v>
      </c>
      <c r="P2590" s="27" t="s">
        <v>129</v>
      </c>
      <c r="Q2590" s="29" t="n">
        <v>2199</v>
      </c>
      <c r="R2590" s="27" t="s">
        <v>130</v>
      </c>
      <c r="S2590" s="27" t="s">
        <v>223</v>
      </c>
      <c r="T2590" s="27" t="n">
        <v>5</v>
      </c>
    </row>
    <row r="2591" customFormat="false" ht="15" hidden="false" customHeight="false" outlineLevel="0" collapsed="false">
      <c r="A2591" s="30" t="s">
        <v>4416</v>
      </c>
      <c r="B2591" s="30" t="s">
        <v>2268</v>
      </c>
      <c r="C2591" s="30" t="n">
        <v>1</v>
      </c>
      <c r="D2591" s="30" t="s">
        <v>121</v>
      </c>
      <c r="E2591" s="31" t="n">
        <v>45297</v>
      </c>
      <c r="F2591" s="30" t="s">
        <v>1084</v>
      </c>
      <c r="G2591" s="31" t="n">
        <v>45297</v>
      </c>
      <c r="H2591" s="30" t="s">
        <v>135</v>
      </c>
      <c r="I2591" s="30" t="s">
        <v>278</v>
      </c>
      <c r="J2591" s="30" t="s">
        <v>618</v>
      </c>
      <c r="K2591" s="30" t="s">
        <v>156</v>
      </c>
      <c r="L2591" s="30" t="n">
        <v>44</v>
      </c>
      <c r="M2591" s="30" t="n">
        <v>49</v>
      </c>
      <c r="N2591" s="30" t="s">
        <v>186</v>
      </c>
      <c r="O2591" s="30" t="s">
        <v>171</v>
      </c>
      <c r="P2591" s="30" t="s">
        <v>150</v>
      </c>
      <c r="Q2591" s="32" t="n">
        <v>4115.58</v>
      </c>
      <c r="R2591" s="30" t="s">
        <v>130</v>
      </c>
      <c r="S2591" s="30" t="s">
        <v>223</v>
      </c>
      <c r="T2591" s="30" t="n">
        <v>4</v>
      </c>
    </row>
    <row r="2592" customFormat="false" ht="15" hidden="false" customHeight="false" outlineLevel="0" collapsed="false">
      <c r="A2592" s="27" t="s">
        <v>4417</v>
      </c>
      <c r="B2592" s="27" t="s">
        <v>4418</v>
      </c>
      <c r="C2592" s="27" t="n">
        <v>47</v>
      </c>
      <c r="D2592" s="27" t="s">
        <v>181</v>
      </c>
      <c r="E2592" s="28" t="n">
        <v>45498</v>
      </c>
      <c r="F2592" s="27" t="s">
        <v>978</v>
      </c>
      <c r="G2592" s="28" t="n">
        <v>45504</v>
      </c>
      <c r="H2592" s="27" t="s">
        <v>123</v>
      </c>
      <c r="I2592" s="27" t="s">
        <v>124</v>
      </c>
      <c r="J2592" s="27" t="s">
        <v>227</v>
      </c>
      <c r="K2592" s="27" t="s">
        <v>126</v>
      </c>
      <c r="L2592" s="27" t="n">
        <v>6</v>
      </c>
      <c r="M2592" s="27" t="n">
        <v>55</v>
      </c>
      <c r="N2592" s="27" t="s">
        <v>186</v>
      </c>
      <c r="O2592" s="27" t="s">
        <v>128</v>
      </c>
      <c r="P2592" s="27" t="s">
        <v>129</v>
      </c>
      <c r="Q2592" s="29" t="n">
        <v>7885.62</v>
      </c>
      <c r="R2592" s="27" t="s">
        <v>130</v>
      </c>
      <c r="S2592" s="27" t="s">
        <v>335</v>
      </c>
      <c r="T2592" s="27" t="n">
        <v>4</v>
      </c>
    </row>
    <row r="2593" customFormat="false" ht="15" hidden="false" customHeight="false" outlineLevel="0" collapsed="false">
      <c r="A2593" s="30" t="s">
        <v>4419</v>
      </c>
      <c r="B2593" s="30" t="s">
        <v>561</v>
      </c>
      <c r="C2593" s="30" t="n">
        <v>56</v>
      </c>
      <c r="D2593" s="30" t="s">
        <v>121</v>
      </c>
      <c r="E2593" s="31" t="n">
        <v>45538</v>
      </c>
      <c r="F2593" s="30" t="s">
        <v>573</v>
      </c>
      <c r="G2593" s="31" t="n">
        <v>45539</v>
      </c>
      <c r="H2593" s="30" t="s">
        <v>161</v>
      </c>
      <c r="I2593" s="30" t="s">
        <v>538</v>
      </c>
      <c r="J2593" s="30" t="s">
        <v>648</v>
      </c>
      <c r="K2593" s="30" t="s">
        <v>138</v>
      </c>
      <c r="L2593" s="30" t="n">
        <v>54</v>
      </c>
      <c r="M2593" s="30" t="n">
        <v>40</v>
      </c>
      <c r="N2593" s="30" t="s">
        <v>186</v>
      </c>
      <c r="O2593" s="30" t="s">
        <v>171</v>
      </c>
      <c r="P2593" s="30" t="s">
        <v>140</v>
      </c>
      <c r="Q2593" s="32" t="n">
        <v>1689.06</v>
      </c>
      <c r="R2593" s="30" t="s">
        <v>130</v>
      </c>
      <c r="S2593" s="30" t="s">
        <v>223</v>
      </c>
      <c r="T2593" s="30" t="n">
        <v>5</v>
      </c>
    </row>
    <row r="2594" customFormat="false" ht="15" hidden="false" customHeight="false" outlineLevel="0" collapsed="false">
      <c r="A2594" s="27" t="s">
        <v>4420</v>
      </c>
      <c r="B2594" s="27" t="s">
        <v>1103</v>
      </c>
      <c r="C2594" s="27" t="n">
        <v>51</v>
      </c>
      <c r="D2594" s="27" t="s">
        <v>121</v>
      </c>
      <c r="E2594" s="28" t="n">
        <v>45447</v>
      </c>
      <c r="F2594" s="27" t="s">
        <v>1135</v>
      </c>
      <c r="G2594" s="28" t="n">
        <v>45452</v>
      </c>
      <c r="H2594" s="27" t="s">
        <v>168</v>
      </c>
      <c r="I2594" s="27" t="s">
        <v>169</v>
      </c>
      <c r="J2594" s="27" t="s">
        <v>170</v>
      </c>
      <c r="K2594" s="27" t="s">
        <v>126</v>
      </c>
      <c r="L2594" s="27" t="n">
        <v>35</v>
      </c>
      <c r="M2594" s="27" t="n">
        <v>52</v>
      </c>
      <c r="N2594" s="27" t="s">
        <v>186</v>
      </c>
      <c r="O2594" s="27" t="s">
        <v>128</v>
      </c>
      <c r="P2594" s="27" t="s">
        <v>140</v>
      </c>
      <c r="Q2594" s="29" t="n">
        <v>6664.87</v>
      </c>
      <c r="R2594" s="27" t="s">
        <v>172</v>
      </c>
      <c r="S2594" s="27" t="s">
        <v>178</v>
      </c>
      <c r="T2594" s="27" t="n">
        <v>2</v>
      </c>
    </row>
    <row r="2595" customFormat="false" ht="15" hidden="false" customHeight="false" outlineLevel="0" collapsed="false">
      <c r="A2595" s="30" t="s">
        <v>4421</v>
      </c>
      <c r="B2595" s="30" t="s">
        <v>2317</v>
      </c>
      <c r="C2595" s="30" t="n">
        <v>24</v>
      </c>
      <c r="D2595" s="30" t="s">
        <v>181</v>
      </c>
      <c r="E2595" s="31" t="n">
        <v>45496</v>
      </c>
      <c r="F2595" s="30" t="s">
        <v>532</v>
      </c>
      <c r="G2595" s="31" t="n">
        <v>45496</v>
      </c>
      <c r="H2595" s="30" t="s">
        <v>236</v>
      </c>
      <c r="I2595" s="30" t="s">
        <v>237</v>
      </c>
      <c r="J2595" s="30" t="s">
        <v>287</v>
      </c>
      <c r="K2595" s="30" t="s">
        <v>138</v>
      </c>
      <c r="L2595" s="30" t="n">
        <v>82</v>
      </c>
      <c r="M2595" s="30" t="n">
        <v>27</v>
      </c>
      <c r="N2595" s="30" t="s">
        <v>127</v>
      </c>
      <c r="O2595" s="30" t="s">
        <v>171</v>
      </c>
      <c r="P2595" s="30" t="s">
        <v>129</v>
      </c>
      <c r="Q2595" s="32" t="n">
        <v>793.45</v>
      </c>
      <c r="R2595" s="30" t="s">
        <v>130</v>
      </c>
      <c r="S2595" s="30" t="s">
        <v>141</v>
      </c>
      <c r="T2595" s="30" t="n">
        <v>3</v>
      </c>
    </row>
    <row r="2596" customFormat="false" ht="15" hidden="false" customHeight="false" outlineLevel="0" collapsed="false">
      <c r="A2596" s="27" t="s">
        <v>4422</v>
      </c>
      <c r="B2596" s="27" t="s">
        <v>4423</v>
      </c>
      <c r="C2596" s="27" t="n">
        <v>27</v>
      </c>
      <c r="D2596" s="27" t="s">
        <v>181</v>
      </c>
      <c r="E2596" s="28" t="n">
        <v>45616</v>
      </c>
      <c r="F2596" s="27" t="s">
        <v>845</v>
      </c>
      <c r="G2596" s="28" t="n">
        <v>45616</v>
      </c>
      <c r="H2596" s="27" t="s">
        <v>168</v>
      </c>
      <c r="I2596" s="27" t="s">
        <v>366</v>
      </c>
      <c r="J2596" s="27" t="s">
        <v>371</v>
      </c>
      <c r="K2596" s="27" t="s">
        <v>156</v>
      </c>
      <c r="L2596" s="27" t="n">
        <v>25</v>
      </c>
      <c r="M2596" s="27" t="n">
        <v>66</v>
      </c>
      <c r="N2596" s="27" t="s">
        <v>127</v>
      </c>
      <c r="O2596" s="27" t="s">
        <v>128</v>
      </c>
      <c r="P2596" s="27" t="s">
        <v>150</v>
      </c>
      <c r="Q2596" s="29" t="n">
        <v>3288.47</v>
      </c>
      <c r="R2596" s="27" t="s">
        <v>130</v>
      </c>
      <c r="S2596" s="27" t="s">
        <v>178</v>
      </c>
      <c r="T2596" s="27" t="n">
        <v>5</v>
      </c>
    </row>
    <row r="2597" customFormat="false" ht="15" hidden="false" customHeight="false" outlineLevel="0" collapsed="false">
      <c r="A2597" s="30" t="s">
        <v>4424</v>
      </c>
      <c r="B2597" s="30" t="s">
        <v>3036</v>
      </c>
      <c r="C2597" s="30" t="n">
        <v>19</v>
      </c>
      <c r="D2597" s="30" t="s">
        <v>181</v>
      </c>
      <c r="E2597" s="31" t="n">
        <v>45386</v>
      </c>
      <c r="F2597" s="30" t="s">
        <v>1749</v>
      </c>
      <c r="G2597" s="31" t="n">
        <v>45386</v>
      </c>
      <c r="H2597" s="30" t="s">
        <v>236</v>
      </c>
      <c r="I2597" s="30" t="s">
        <v>323</v>
      </c>
      <c r="J2597" s="30" t="s">
        <v>267</v>
      </c>
      <c r="K2597" s="30" t="s">
        <v>156</v>
      </c>
      <c r="L2597" s="30" t="n">
        <v>61</v>
      </c>
      <c r="M2597" s="30" t="n">
        <v>75</v>
      </c>
      <c r="N2597" s="30" t="s">
        <v>186</v>
      </c>
      <c r="O2597" s="30" t="s">
        <v>171</v>
      </c>
      <c r="P2597" s="30" t="s">
        <v>140</v>
      </c>
      <c r="Q2597" s="32" t="n">
        <v>5104.29</v>
      </c>
      <c r="R2597" s="30" t="s">
        <v>130</v>
      </c>
      <c r="S2597" s="30" t="s">
        <v>157</v>
      </c>
      <c r="T2597" s="30" t="n">
        <v>4</v>
      </c>
    </row>
    <row r="2598" customFormat="false" ht="15" hidden="false" customHeight="false" outlineLevel="0" collapsed="false">
      <c r="A2598" s="27" t="s">
        <v>4425</v>
      </c>
      <c r="B2598" s="27" t="s">
        <v>3251</v>
      </c>
      <c r="C2598" s="27" t="n">
        <v>38</v>
      </c>
      <c r="D2598" s="27" t="s">
        <v>181</v>
      </c>
      <c r="E2598" s="28" t="n">
        <v>45583</v>
      </c>
      <c r="F2598" s="27" t="s">
        <v>2176</v>
      </c>
      <c r="G2598" s="28" t="n">
        <v>45584</v>
      </c>
      <c r="H2598" s="27" t="s">
        <v>135</v>
      </c>
      <c r="I2598" s="27" t="s">
        <v>251</v>
      </c>
      <c r="J2598" s="27" t="s">
        <v>252</v>
      </c>
      <c r="K2598" s="27" t="s">
        <v>138</v>
      </c>
      <c r="L2598" s="27" t="n">
        <v>90</v>
      </c>
      <c r="M2598" s="27" t="n">
        <v>24</v>
      </c>
      <c r="N2598" s="27" t="s">
        <v>186</v>
      </c>
      <c r="O2598" s="27" t="s">
        <v>139</v>
      </c>
      <c r="P2598" s="27" t="s">
        <v>129</v>
      </c>
      <c r="Q2598" s="29" t="n">
        <v>1123.81</v>
      </c>
      <c r="R2598" s="27" t="s">
        <v>130</v>
      </c>
      <c r="S2598" s="27" t="s">
        <v>131</v>
      </c>
      <c r="T2598" s="27" t="n">
        <v>3</v>
      </c>
    </row>
    <row r="2599" customFormat="false" ht="15" hidden="false" customHeight="false" outlineLevel="0" collapsed="false">
      <c r="A2599" s="30" t="s">
        <v>4426</v>
      </c>
      <c r="B2599" s="30" t="s">
        <v>2060</v>
      </c>
      <c r="C2599" s="30" t="n">
        <v>39</v>
      </c>
      <c r="D2599" s="30" t="s">
        <v>493</v>
      </c>
      <c r="E2599" s="31" t="n">
        <v>45613</v>
      </c>
      <c r="F2599" s="30" t="s">
        <v>205</v>
      </c>
      <c r="G2599" s="31" t="n">
        <v>45615</v>
      </c>
      <c r="H2599" s="30" t="s">
        <v>242</v>
      </c>
      <c r="I2599" s="30" t="s">
        <v>243</v>
      </c>
      <c r="J2599" s="30" t="s">
        <v>422</v>
      </c>
      <c r="K2599" s="30" t="s">
        <v>126</v>
      </c>
      <c r="L2599" s="30" t="n">
        <v>31</v>
      </c>
      <c r="M2599" s="30" t="n">
        <v>107</v>
      </c>
      <c r="N2599" s="30" t="s">
        <v>186</v>
      </c>
      <c r="O2599" s="30" t="s">
        <v>139</v>
      </c>
      <c r="P2599" s="30" t="s">
        <v>150</v>
      </c>
      <c r="Q2599" s="32" t="n">
        <v>8675.19</v>
      </c>
      <c r="R2599" s="30" t="s">
        <v>130</v>
      </c>
      <c r="S2599" s="30" t="s">
        <v>335</v>
      </c>
      <c r="T2599" s="30" t="n">
        <v>4</v>
      </c>
    </row>
    <row r="2600" customFormat="false" ht="15" hidden="false" customHeight="false" outlineLevel="0" collapsed="false">
      <c r="A2600" s="27" t="s">
        <v>4427</v>
      </c>
      <c r="B2600" s="27" t="s">
        <v>2927</v>
      </c>
      <c r="C2600" s="27" t="n">
        <v>17</v>
      </c>
      <c r="D2600" s="27" t="s">
        <v>181</v>
      </c>
      <c r="E2600" s="28" t="n">
        <v>45397</v>
      </c>
      <c r="F2600" s="27" t="s">
        <v>576</v>
      </c>
      <c r="G2600" s="28" t="n">
        <v>45397</v>
      </c>
      <c r="H2600" s="27" t="s">
        <v>183</v>
      </c>
      <c r="I2600" s="27" t="s">
        <v>212</v>
      </c>
      <c r="J2600" s="27" t="s">
        <v>213</v>
      </c>
      <c r="K2600" s="27" t="s">
        <v>138</v>
      </c>
      <c r="L2600" s="27" t="n">
        <v>22</v>
      </c>
      <c r="M2600" s="27" t="n">
        <v>30</v>
      </c>
      <c r="N2600" s="27" t="s">
        <v>127</v>
      </c>
      <c r="O2600" s="27" t="s">
        <v>139</v>
      </c>
      <c r="P2600" s="27" t="s">
        <v>129</v>
      </c>
      <c r="Q2600" s="29" t="n">
        <v>1795.17</v>
      </c>
      <c r="R2600" s="27" t="s">
        <v>130</v>
      </c>
      <c r="S2600" s="27" t="s">
        <v>192</v>
      </c>
      <c r="T2600" s="27" t="n">
        <v>4</v>
      </c>
    </row>
    <row r="2601" customFormat="false" ht="15" hidden="false" customHeight="false" outlineLevel="0" collapsed="false">
      <c r="A2601" s="30" t="s">
        <v>4428</v>
      </c>
      <c r="B2601" s="30" t="s">
        <v>4231</v>
      </c>
      <c r="C2601" s="30" t="n">
        <v>22</v>
      </c>
      <c r="D2601" s="30" t="s">
        <v>181</v>
      </c>
      <c r="E2601" s="31" t="n">
        <v>45578</v>
      </c>
      <c r="F2601" s="30" t="s">
        <v>2235</v>
      </c>
      <c r="G2601" s="31" t="n">
        <v>45580</v>
      </c>
      <c r="H2601" s="30" t="s">
        <v>146</v>
      </c>
      <c r="I2601" s="30"/>
      <c r="J2601" s="30" t="s">
        <v>177</v>
      </c>
      <c r="K2601" s="30" t="s">
        <v>156</v>
      </c>
      <c r="L2601" s="30" t="n">
        <v>31</v>
      </c>
      <c r="M2601" s="30" t="n">
        <v>88</v>
      </c>
      <c r="N2601" s="30" t="s">
        <v>127</v>
      </c>
      <c r="O2601" s="30" t="s">
        <v>139</v>
      </c>
      <c r="P2601" s="30" t="s">
        <v>187</v>
      </c>
      <c r="Q2601" s="32" t="n">
        <v>5208.25</v>
      </c>
      <c r="R2601" s="30" t="s">
        <v>172</v>
      </c>
      <c r="S2601" s="30" t="s">
        <v>223</v>
      </c>
      <c r="T2601" s="30" t="n">
        <v>3</v>
      </c>
    </row>
    <row r="2602" customFormat="false" ht="15" hidden="false" customHeight="false" outlineLevel="0" collapsed="false">
      <c r="A2602" s="27" t="s">
        <v>4429</v>
      </c>
      <c r="B2602" s="27" t="s">
        <v>2082</v>
      </c>
      <c r="C2602" s="27" t="n">
        <v>39</v>
      </c>
      <c r="D2602" s="27" t="s">
        <v>181</v>
      </c>
      <c r="E2602" s="28" t="n">
        <v>45458</v>
      </c>
      <c r="F2602" s="27" t="s">
        <v>1155</v>
      </c>
      <c r="G2602" s="28" t="n">
        <v>45458</v>
      </c>
      <c r="H2602" s="27" t="s">
        <v>168</v>
      </c>
      <c r="I2602" s="27" t="s">
        <v>196</v>
      </c>
      <c r="J2602" s="27" t="s">
        <v>170</v>
      </c>
      <c r="K2602" s="27" t="s">
        <v>138</v>
      </c>
      <c r="L2602" s="27" t="n">
        <v>30</v>
      </c>
      <c r="M2602" s="27" t="n">
        <v>27</v>
      </c>
      <c r="N2602" s="27" t="s">
        <v>127</v>
      </c>
      <c r="O2602" s="27" t="s">
        <v>149</v>
      </c>
      <c r="P2602" s="27" t="s">
        <v>140</v>
      </c>
      <c r="Q2602" s="29" t="n">
        <v>1483.71</v>
      </c>
      <c r="R2602" s="27" t="s">
        <v>130</v>
      </c>
      <c r="S2602" s="27" t="s">
        <v>131</v>
      </c>
      <c r="T2602" s="27" t="n">
        <v>4</v>
      </c>
    </row>
    <row r="2603" customFormat="false" ht="15" hidden="false" customHeight="false" outlineLevel="0" collapsed="false">
      <c r="A2603" s="30" t="s">
        <v>4430</v>
      </c>
      <c r="B2603" s="30" t="s">
        <v>996</v>
      </c>
      <c r="C2603" s="30" t="n">
        <v>24</v>
      </c>
      <c r="D2603" s="30" t="s">
        <v>181</v>
      </c>
      <c r="E2603" s="31" t="n">
        <v>45388</v>
      </c>
      <c r="F2603" s="30" t="s">
        <v>698</v>
      </c>
      <c r="G2603" s="31" t="n">
        <v>45388</v>
      </c>
      <c r="H2603" s="30" t="s">
        <v>168</v>
      </c>
      <c r="I2603" s="30" t="s">
        <v>196</v>
      </c>
      <c r="J2603" s="30" t="s">
        <v>371</v>
      </c>
      <c r="K2603" s="30" t="s">
        <v>138</v>
      </c>
      <c r="L2603" s="30" t="n">
        <v>33</v>
      </c>
      <c r="M2603" s="30" t="n">
        <v>26</v>
      </c>
      <c r="N2603" s="30" t="s">
        <v>127</v>
      </c>
      <c r="O2603" s="30" t="s">
        <v>128</v>
      </c>
      <c r="P2603" s="30" t="s">
        <v>187</v>
      </c>
      <c r="Q2603" s="32" t="n">
        <v>1894.75</v>
      </c>
      <c r="R2603" s="30" t="s">
        <v>130</v>
      </c>
      <c r="S2603" s="30" t="s">
        <v>141</v>
      </c>
      <c r="T2603" s="30" t="n">
        <v>5</v>
      </c>
    </row>
    <row r="2604" customFormat="false" ht="15" hidden="false" customHeight="false" outlineLevel="0" collapsed="false">
      <c r="A2604" s="27" t="s">
        <v>4431</v>
      </c>
      <c r="B2604" s="27" t="s">
        <v>4328</v>
      </c>
      <c r="C2604" s="27" t="n">
        <v>42</v>
      </c>
      <c r="D2604" s="27" t="s">
        <v>121</v>
      </c>
      <c r="E2604" s="28" t="n">
        <v>45600</v>
      </c>
      <c r="F2604" s="27" t="s">
        <v>582</v>
      </c>
      <c r="G2604" s="28" t="n">
        <v>45601</v>
      </c>
      <c r="H2604" s="27" t="s">
        <v>168</v>
      </c>
      <c r="I2604" s="27" t="s">
        <v>366</v>
      </c>
      <c r="J2604" s="27" t="s">
        <v>170</v>
      </c>
      <c r="K2604" s="27" t="s">
        <v>156</v>
      </c>
      <c r="L2604" s="27" t="n">
        <v>48</v>
      </c>
      <c r="M2604" s="27" t="n">
        <v>65</v>
      </c>
      <c r="N2604" s="27" t="s">
        <v>186</v>
      </c>
      <c r="O2604" s="27" t="s">
        <v>171</v>
      </c>
      <c r="P2604" s="27" t="s">
        <v>187</v>
      </c>
      <c r="Q2604" s="29" t="n">
        <v>3416.9</v>
      </c>
      <c r="R2604" s="27" t="s">
        <v>130</v>
      </c>
      <c r="S2604" s="27" t="s">
        <v>197</v>
      </c>
      <c r="T2604" s="27" t="n">
        <v>2</v>
      </c>
    </row>
    <row r="2605" customFormat="false" ht="15" hidden="false" customHeight="false" outlineLevel="0" collapsed="false">
      <c r="A2605" s="30" t="s">
        <v>4432</v>
      </c>
      <c r="B2605" s="30" t="s">
        <v>4278</v>
      </c>
      <c r="C2605" s="30" t="n">
        <v>51</v>
      </c>
      <c r="D2605" s="30" t="s">
        <v>121</v>
      </c>
      <c r="E2605" s="31" t="n">
        <v>45388</v>
      </c>
      <c r="F2605" s="30" t="s">
        <v>2058</v>
      </c>
      <c r="G2605" s="31" t="n">
        <v>45388</v>
      </c>
      <c r="H2605" s="30" t="s">
        <v>161</v>
      </c>
      <c r="I2605" s="30" t="s">
        <v>538</v>
      </c>
      <c r="J2605" s="30" t="s">
        <v>426</v>
      </c>
      <c r="K2605" s="30" t="s">
        <v>138</v>
      </c>
      <c r="L2605" s="30" t="n">
        <v>60</v>
      </c>
      <c r="M2605" s="30" t="n">
        <v>19</v>
      </c>
      <c r="N2605" s="30" t="s">
        <v>127</v>
      </c>
      <c r="O2605" s="30" t="s">
        <v>171</v>
      </c>
      <c r="P2605" s="30" t="s">
        <v>187</v>
      </c>
      <c r="Q2605" s="32" t="n">
        <v>1305.32</v>
      </c>
      <c r="R2605" s="30" t="s">
        <v>268</v>
      </c>
      <c r="S2605" s="30" t="s">
        <v>197</v>
      </c>
      <c r="T2605" s="30" t="n">
        <v>3</v>
      </c>
    </row>
    <row r="2606" customFormat="false" ht="15" hidden="false" customHeight="false" outlineLevel="0" collapsed="false">
      <c r="A2606" s="27" t="s">
        <v>4433</v>
      </c>
      <c r="B2606" s="27" t="s">
        <v>4434</v>
      </c>
      <c r="C2606" s="27" t="n">
        <v>24</v>
      </c>
      <c r="D2606" s="27" t="s">
        <v>181</v>
      </c>
      <c r="E2606" s="28" t="n">
        <v>45643</v>
      </c>
      <c r="F2606" s="27" t="s">
        <v>516</v>
      </c>
      <c r="G2606" s="28" t="n">
        <v>45647</v>
      </c>
      <c r="H2606" s="27" t="s">
        <v>236</v>
      </c>
      <c r="I2606" s="27" t="s">
        <v>266</v>
      </c>
      <c r="J2606" s="27" t="s">
        <v>375</v>
      </c>
      <c r="K2606" s="27" t="s">
        <v>126</v>
      </c>
      <c r="L2606" s="27" t="n">
        <v>41</v>
      </c>
      <c r="M2606" s="27" t="n">
        <v>98</v>
      </c>
      <c r="N2606" s="27" t="s">
        <v>186</v>
      </c>
      <c r="O2606" s="27" t="s">
        <v>139</v>
      </c>
      <c r="P2606" s="27" t="s">
        <v>150</v>
      </c>
      <c r="Q2606" s="29" t="n">
        <v>8178.99</v>
      </c>
      <c r="R2606" s="27" t="s">
        <v>172</v>
      </c>
      <c r="S2606" s="27" t="s">
        <v>151</v>
      </c>
      <c r="T2606" s="27" t="n">
        <v>2</v>
      </c>
    </row>
    <row r="2607" customFormat="false" ht="15" hidden="false" customHeight="false" outlineLevel="0" collapsed="false">
      <c r="A2607" s="30" t="s">
        <v>4435</v>
      </c>
      <c r="B2607" s="30" t="s">
        <v>4436</v>
      </c>
      <c r="C2607" s="30" t="n">
        <v>46</v>
      </c>
      <c r="D2607" s="30" t="s">
        <v>181</v>
      </c>
      <c r="E2607" s="31" t="n">
        <v>45350</v>
      </c>
      <c r="F2607" s="30" t="s">
        <v>1073</v>
      </c>
      <c r="G2607" s="31" t="n">
        <v>45353</v>
      </c>
      <c r="H2607" s="30" t="s">
        <v>161</v>
      </c>
      <c r="I2607" s="30" t="s">
        <v>538</v>
      </c>
      <c r="J2607" s="30" t="s">
        <v>426</v>
      </c>
      <c r="K2607" s="30" t="s">
        <v>156</v>
      </c>
      <c r="L2607" s="30" t="n">
        <v>31</v>
      </c>
      <c r="M2607" s="30" t="n">
        <v>79</v>
      </c>
      <c r="N2607" s="30" t="s">
        <v>186</v>
      </c>
      <c r="O2607" s="30" t="s">
        <v>139</v>
      </c>
      <c r="P2607" s="30" t="s">
        <v>150</v>
      </c>
      <c r="Q2607" s="32" t="n">
        <v>4572.96</v>
      </c>
      <c r="R2607" s="30" t="s">
        <v>462</v>
      </c>
      <c r="S2607" s="30" t="s">
        <v>178</v>
      </c>
      <c r="T2607" s="30" t="n">
        <v>2</v>
      </c>
    </row>
    <row r="2608" customFormat="false" ht="15" hidden="false" customHeight="false" outlineLevel="0" collapsed="false">
      <c r="A2608" s="27" t="s">
        <v>4437</v>
      </c>
      <c r="B2608" s="27" t="s">
        <v>4438</v>
      </c>
      <c r="C2608" s="27" t="n">
        <v>81</v>
      </c>
      <c r="D2608" s="27" t="s">
        <v>181</v>
      </c>
      <c r="E2608" s="28" t="n">
        <v>45485</v>
      </c>
      <c r="F2608" s="27" t="s">
        <v>329</v>
      </c>
      <c r="G2608" s="28" t="n">
        <v>45487</v>
      </c>
      <c r="H2608" s="27" t="s">
        <v>123</v>
      </c>
      <c r="I2608" s="27" t="s">
        <v>124</v>
      </c>
      <c r="J2608" s="27" t="s">
        <v>227</v>
      </c>
      <c r="K2608" s="27" t="s">
        <v>126</v>
      </c>
      <c r="L2608" s="27" t="n">
        <v>6</v>
      </c>
      <c r="M2608" s="27" t="n">
        <v>80</v>
      </c>
      <c r="N2608" s="27" t="s">
        <v>127</v>
      </c>
      <c r="O2608" s="27" t="s">
        <v>139</v>
      </c>
      <c r="P2608" s="27" t="s">
        <v>129</v>
      </c>
      <c r="Q2608" s="29" t="n">
        <v>7984.04</v>
      </c>
      <c r="R2608" s="27" t="s">
        <v>130</v>
      </c>
      <c r="S2608" s="27" t="s">
        <v>157</v>
      </c>
      <c r="T2608" s="27" t="n">
        <v>4</v>
      </c>
    </row>
    <row r="2609" customFormat="false" ht="15" hidden="false" customHeight="false" outlineLevel="0" collapsed="false">
      <c r="A2609" s="30" t="s">
        <v>4439</v>
      </c>
      <c r="B2609" s="30" t="s">
        <v>513</v>
      </c>
      <c r="C2609" s="30" t="n">
        <v>12</v>
      </c>
      <c r="D2609" s="30" t="s">
        <v>121</v>
      </c>
      <c r="E2609" s="31" t="n">
        <v>45631</v>
      </c>
      <c r="F2609" s="30" t="s">
        <v>1614</v>
      </c>
      <c r="G2609" s="31" t="n">
        <v>45634</v>
      </c>
      <c r="H2609" s="30" t="s">
        <v>242</v>
      </c>
      <c r="I2609" s="30" t="s">
        <v>243</v>
      </c>
      <c r="J2609" s="30" t="s">
        <v>401</v>
      </c>
      <c r="K2609" s="30" t="s">
        <v>156</v>
      </c>
      <c r="L2609" s="30" t="n">
        <v>49</v>
      </c>
      <c r="M2609" s="30" t="n">
        <v>61</v>
      </c>
      <c r="N2609" s="30" t="s">
        <v>127</v>
      </c>
      <c r="O2609" s="30" t="s">
        <v>128</v>
      </c>
      <c r="P2609" s="30" t="s">
        <v>129</v>
      </c>
      <c r="Q2609" s="32" t="n">
        <v>3071.43</v>
      </c>
      <c r="R2609" s="30" t="s">
        <v>130</v>
      </c>
      <c r="S2609" s="30" t="s">
        <v>192</v>
      </c>
      <c r="T2609" s="30" t="n">
        <v>4</v>
      </c>
    </row>
    <row r="2610" customFormat="false" ht="15" hidden="false" customHeight="false" outlineLevel="0" collapsed="false">
      <c r="A2610" s="27" t="s">
        <v>4440</v>
      </c>
      <c r="B2610" s="27" t="s">
        <v>653</v>
      </c>
      <c r="C2610" s="27" t="n">
        <v>43</v>
      </c>
      <c r="D2610" s="27" t="s">
        <v>121</v>
      </c>
      <c r="E2610" s="28" t="n">
        <v>45403</v>
      </c>
      <c r="F2610" s="27" t="s">
        <v>1472</v>
      </c>
      <c r="G2610" s="28" t="n">
        <v>45404</v>
      </c>
      <c r="H2610" s="27" t="s">
        <v>123</v>
      </c>
      <c r="I2610" s="27" t="s">
        <v>155</v>
      </c>
      <c r="J2610" s="27" t="s">
        <v>508</v>
      </c>
      <c r="K2610" s="27" t="s">
        <v>138</v>
      </c>
      <c r="L2610" s="27" t="n">
        <v>36</v>
      </c>
      <c r="M2610" s="27" t="n">
        <v>33</v>
      </c>
      <c r="N2610" s="27" t="s">
        <v>127</v>
      </c>
      <c r="O2610" s="27" t="s">
        <v>171</v>
      </c>
      <c r="P2610" s="27" t="s">
        <v>187</v>
      </c>
      <c r="Q2610" s="29" t="n">
        <v>886.89</v>
      </c>
      <c r="R2610" s="27" t="s">
        <v>130</v>
      </c>
      <c r="S2610" s="27" t="s">
        <v>335</v>
      </c>
      <c r="T2610" s="27"/>
    </row>
    <row r="2611" customFormat="false" ht="15" hidden="false" customHeight="false" outlineLevel="0" collapsed="false">
      <c r="A2611" s="30" t="s">
        <v>4441</v>
      </c>
      <c r="B2611" s="30" t="s">
        <v>478</v>
      </c>
      <c r="C2611" s="30" t="n">
        <v>56</v>
      </c>
      <c r="D2611" s="30" t="s">
        <v>121</v>
      </c>
      <c r="E2611" s="31" t="n">
        <v>45375</v>
      </c>
      <c r="F2611" s="30" t="s">
        <v>948</v>
      </c>
      <c r="G2611" s="31" t="n">
        <v>45377</v>
      </c>
      <c r="H2611" s="30" t="s">
        <v>183</v>
      </c>
      <c r="I2611" s="30" t="s">
        <v>430</v>
      </c>
      <c r="J2611" s="30" t="s">
        <v>185</v>
      </c>
      <c r="K2611" s="30" t="s">
        <v>126</v>
      </c>
      <c r="L2611" s="30" t="n">
        <v>34</v>
      </c>
      <c r="M2611" s="30" t="n">
        <v>113</v>
      </c>
      <c r="N2611" s="30" t="s">
        <v>127</v>
      </c>
      <c r="O2611" s="30" t="s">
        <v>128</v>
      </c>
      <c r="P2611" s="30" t="s">
        <v>129</v>
      </c>
      <c r="Q2611" s="32" t="n">
        <v>7755.38</v>
      </c>
      <c r="R2611" s="30" t="s">
        <v>130</v>
      </c>
      <c r="S2611" s="30" t="s">
        <v>228</v>
      </c>
      <c r="T2611" s="30" t="n">
        <v>4</v>
      </c>
    </row>
    <row r="2612" customFormat="false" ht="15" hidden="false" customHeight="false" outlineLevel="0" collapsed="false">
      <c r="A2612" s="27" t="s">
        <v>4442</v>
      </c>
      <c r="B2612" s="27" t="s">
        <v>2936</v>
      </c>
      <c r="C2612" s="27"/>
      <c r="D2612" s="27" t="s">
        <v>181</v>
      </c>
      <c r="E2612" s="28" t="n">
        <v>45511</v>
      </c>
      <c r="F2612" s="27" t="s">
        <v>552</v>
      </c>
      <c r="G2612" s="28" t="n">
        <v>45512</v>
      </c>
      <c r="H2612" s="27" t="s">
        <v>242</v>
      </c>
      <c r="I2612" s="27" t="s">
        <v>466</v>
      </c>
      <c r="J2612" s="27" t="s">
        <v>422</v>
      </c>
      <c r="K2612" s="27" t="s">
        <v>126</v>
      </c>
      <c r="L2612" s="27" t="n">
        <v>9</v>
      </c>
      <c r="M2612" s="27" t="n">
        <v>94</v>
      </c>
      <c r="N2612" s="27" t="s">
        <v>186</v>
      </c>
      <c r="O2612" s="27" t="s">
        <v>149</v>
      </c>
      <c r="P2612" s="27" t="s">
        <v>150</v>
      </c>
      <c r="Q2612" s="29" t="n">
        <v>8000.65</v>
      </c>
      <c r="R2612" s="27" t="s">
        <v>130</v>
      </c>
      <c r="S2612" s="27" t="s">
        <v>335</v>
      </c>
      <c r="T2612" s="27" t="n">
        <v>3</v>
      </c>
    </row>
    <row r="2613" customFormat="false" ht="15" hidden="false" customHeight="false" outlineLevel="0" collapsed="false">
      <c r="A2613" s="30" t="s">
        <v>4443</v>
      </c>
      <c r="B2613" s="30" t="s">
        <v>4444</v>
      </c>
      <c r="C2613" s="30" t="n">
        <v>13</v>
      </c>
      <c r="D2613" s="30" t="s">
        <v>493</v>
      </c>
      <c r="E2613" s="31" t="n">
        <v>45548</v>
      </c>
      <c r="F2613" s="30" t="s">
        <v>331</v>
      </c>
      <c r="G2613" s="31" t="n">
        <v>45548</v>
      </c>
      <c r="H2613" s="30" t="s">
        <v>183</v>
      </c>
      <c r="I2613" s="30" t="s">
        <v>212</v>
      </c>
      <c r="J2613" s="30" t="s">
        <v>213</v>
      </c>
      <c r="K2613" s="30" t="s">
        <v>156</v>
      </c>
      <c r="L2613" s="30" t="n">
        <v>18</v>
      </c>
      <c r="M2613" s="30" t="n">
        <v>77</v>
      </c>
      <c r="N2613" s="30" t="s">
        <v>186</v>
      </c>
      <c r="O2613" s="30" t="s">
        <v>139</v>
      </c>
      <c r="P2613" s="30" t="s">
        <v>150</v>
      </c>
      <c r="Q2613" s="32" t="n">
        <v>3602.56</v>
      </c>
      <c r="R2613" s="30" t="s">
        <v>130</v>
      </c>
      <c r="S2613" s="30" t="s">
        <v>197</v>
      </c>
      <c r="T2613" s="30" t="n">
        <v>5</v>
      </c>
    </row>
    <row r="2614" customFormat="false" ht="15" hidden="false" customHeight="false" outlineLevel="0" collapsed="false">
      <c r="A2614" s="27" t="s">
        <v>4445</v>
      </c>
      <c r="B2614" s="27" t="s">
        <v>3494</v>
      </c>
      <c r="C2614" s="27" t="n">
        <v>34</v>
      </c>
      <c r="D2614" s="27" t="s">
        <v>701</v>
      </c>
      <c r="E2614" s="28" t="n">
        <v>45342</v>
      </c>
      <c r="F2614" s="27" t="s">
        <v>370</v>
      </c>
      <c r="G2614" s="28" t="n">
        <v>45342</v>
      </c>
      <c r="H2614" s="27" t="s">
        <v>168</v>
      </c>
      <c r="I2614" s="27" t="s">
        <v>196</v>
      </c>
      <c r="J2614" s="27" t="s">
        <v>371</v>
      </c>
      <c r="K2614" s="27" t="s">
        <v>138</v>
      </c>
      <c r="L2614" s="27" t="n">
        <v>69</v>
      </c>
      <c r="M2614" s="27" t="n">
        <v>21</v>
      </c>
      <c r="N2614" s="27" t="s">
        <v>127</v>
      </c>
      <c r="O2614" s="27" t="s">
        <v>139</v>
      </c>
      <c r="P2614" s="27" t="s">
        <v>187</v>
      </c>
      <c r="Q2614" s="29" t="n">
        <v>2404.51</v>
      </c>
      <c r="R2614" s="27" t="s">
        <v>130</v>
      </c>
      <c r="S2614" s="27" t="s">
        <v>197</v>
      </c>
      <c r="T2614" s="27" t="n">
        <v>4</v>
      </c>
    </row>
    <row r="2615" customFormat="false" ht="15" hidden="false" customHeight="false" outlineLevel="0" collapsed="false">
      <c r="A2615" s="30" t="s">
        <v>4446</v>
      </c>
      <c r="B2615" s="30" t="s">
        <v>4447</v>
      </c>
      <c r="C2615" s="30" t="n">
        <v>54</v>
      </c>
      <c r="D2615" s="30" t="s">
        <v>121</v>
      </c>
      <c r="E2615" s="31" t="n">
        <v>45601</v>
      </c>
      <c r="F2615" s="30" t="s">
        <v>1511</v>
      </c>
      <c r="G2615" s="31" t="n">
        <v>45602</v>
      </c>
      <c r="H2615" s="30" t="s">
        <v>217</v>
      </c>
      <c r="I2615" s="30" t="s">
        <v>282</v>
      </c>
      <c r="J2615" s="30" t="s">
        <v>388</v>
      </c>
      <c r="K2615" s="30" t="s">
        <v>138</v>
      </c>
      <c r="L2615" s="30" t="n">
        <v>38</v>
      </c>
      <c r="M2615" s="30" t="n">
        <v>19</v>
      </c>
      <c r="N2615" s="30" t="s">
        <v>127</v>
      </c>
      <c r="O2615" s="30" t="s">
        <v>128</v>
      </c>
      <c r="P2615" s="30" t="s">
        <v>129</v>
      </c>
      <c r="Q2615" s="32" t="n">
        <v>2271.56</v>
      </c>
      <c r="R2615" s="30" t="s">
        <v>130</v>
      </c>
      <c r="S2615" s="30" t="s">
        <v>335</v>
      </c>
      <c r="T2615" s="30" t="n">
        <v>5</v>
      </c>
    </row>
    <row r="2616" customFormat="false" ht="15" hidden="false" customHeight="false" outlineLevel="0" collapsed="false">
      <c r="A2616" s="27" t="s">
        <v>4448</v>
      </c>
      <c r="B2616" s="27" t="s">
        <v>4449</v>
      </c>
      <c r="C2616" s="27" t="n">
        <v>43</v>
      </c>
      <c r="D2616" s="27" t="s">
        <v>121</v>
      </c>
      <c r="E2616" s="28" t="n">
        <v>45547</v>
      </c>
      <c r="F2616" s="27" t="s">
        <v>823</v>
      </c>
      <c r="G2616" s="28" t="n">
        <v>45550</v>
      </c>
      <c r="H2616" s="27" t="s">
        <v>236</v>
      </c>
      <c r="I2616" s="27" t="s">
        <v>237</v>
      </c>
      <c r="J2616" s="27" t="s">
        <v>455</v>
      </c>
      <c r="K2616" s="27" t="s">
        <v>156</v>
      </c>
      <c r="L2616" s="27" t="n">
        <v>33</v>
      </c>
      <c r="M2616" s="27" t="n">
        <v>40</v>
      </c>
      <c r="N2616" s="27" t="s">
        <v>186</v>
      </c>
      <c r="O2616" s="27" t="s">
        <v>128</v>
      </c>
      <c r="P2616" s="27" t="s">
        <v>150</v>
      </c>
      <c r="Q2616" s="29" t="n">
        <v>3167.92</v>
      </c>
      <c r="R2616" s="27" t="s">
        <v>130</v>
      </c>
      <c r="S2616" s="27" t="s">
        <v>178</v>
      </c>
      <c r="T2616" s="27" t="n">
        <v>4</v>
      </c>
    </row>
    <row r="2617" customFormat="false" ht="15" hidden="false" customHeight="false" outlineLevel="0" collapsed="false">
      <c r="A2617" s="30" t="s">
        <v>4450</v>
      </c>
      <c r="B2617" s="30" t="s">
        <v>4451</v>
      </c>
      <c r="C2617" s="30" t="n">
        <v>67</v>
      </c>
      <c r="D2617" s="30" t="s">
        <v>121</v>
      </c>
      <c r="E2617" s="31" t="n">
        <v>45356</v>
      </c>
      <c r="F2617" s="30" t="s">
        <v>791</v>
      </c>
      <c r="G2617" s="31" t="n">
        <v>45360</v>
      </c>
      <c r="H2617" s="30" t="s">
        <v>135</v>
      </c>
      <c r="I2617" s="30" t="s">
        <v>136</v>
      </c>
      <c r="J2617" s="30" t="s">
        <v>201</v>
      </c>
      <c r="K2617" s="30" t="s">
        <v>126</v>
      </c>
      <c r="L2617" s="30" t="n">
        <v>15</v>
      </c>
      <c r="M2617" s="30" t="n">
        <v>145</v>
      </c>
      <c r="N2617" s="30" t="s">
        <v>186</v>
      </c>
      <c r="O2617" s="30" t="s">
        <v>171</v>
      </c>
      <c r="P2617" s="30" t="s">
        <v>140</v>
      </c>
      <c r="Q2617" s="32" t="n">
        <v>8337.13</v>
      </c>
      <c r="R2617" s="30" t="s">
        <v>130</v>
      </c>
      <c r="S2617" s="30" t="s">
        <v>602</v>
      </c>
      <c r="T2617" s="30" t="n">
        <v>4</v>
      </c>
    </row>
    <row r="2618" customFormat="false" ht="15" hidden="false" customHeight="false" outlineLevel="0" collapsed="false">
      <c r="A2618" s="27" t="s">
        <v>4452</v>
      </c>
      <c r="B2618" s="27" t="s">
        <v>2936</v>
      </c>
      <c r="C2618" s="27" t="n">
        <v>63</v>
      </c>
      <c r="D2618" s="27" t="s">
        <v>144</v>
      </c>
      <c r="E2618" s="28" t="n">
        <v>45571</v>
      </c>
      <c r="F2618" s="27" t="s">
        <v>764</v>
      </c>
      <c r="G2618" s="28" t="n">
        <v>45571</v>
      </c>
      <c r="H2618" s="27" t="s">
        <v>135</v>
      </c>
      <c r="I2618" s="27" t="s">
        <v>251</v>
      </c>
      <c r="J2618" s="27" t="s">
        <v>201</v>
      </c>
      <c r="K2618" s="27" t="s">
        <v>138</v>
      </c>
      <c r="L2618" s="27" t="n">
        <v>54</v>
      </c>
      <c r="M2618" s="27" t="n">
        <v>36</v>
      </c>
      <c r="N2618" s="27" t="s">
        <v>186</v>
      </c>
      <c r="O2618" s="27" t="s">
        <v>139</v>
      </c>
      <c r="P2618" s="27" t="s">
        <v>129</v>
      </c>
      <c r="Q2618" s="29" t="n">
        <v>2068.12</v>
      </c>
      <c r="R2618" s="27" t="s">
        <v>130</v>
      </c>
      <c r="S2618" s="27" t="s">
        <v>157</v>
      </c>
      <c r="T2618" s="27" t="n">
        <v>3</v>
      </c>
    </row>
    <row r="2619" customFormat="false" ht="15" hidden="false" customHeight="false" outlineLevel="0" collapsed="false">
      <c r="A2619" s="30" t="s">
        <v>4453</v>
      </c>
      <c r="B2619" s="30" t="s">
        <v>2005</v>
      </c>
      <c r="C2619" s="30" t="n">
        <v>41</v>
      </c>
      <c r="D2619" s="30" t="s">
        <v>121</v>
      </c>
      <c r="E2619" s="31" t="n">
        <v>45449</v>
      </c>
      <c r="F2619" s="30" t="s">
        <v>764</v>
      </c>
      <c r="G2619" s="31" t="n">
        <v>45452</v>
      </c>
      <c r="H2619" s="30" t="s">
        <v>236</v>
      </c>
      <c r="I2619" s="30"/>
      <c r="J2619" s="30" t="s">
        <v>267</v>
      </c>
      <c r="K2619" s="30" t="s">
        <v>156</v>
      </c>
      <c r="L2619" s="30" t="n">
        <v>55</v>
      </c>
      <c r="M2619" s="30" t="n">
        <v>62</v>
      </c>
      <c r="N2619" s="30" t="s">
        <v>127</v>
      </c>
      <c r="O2619" s="30" t="s">
        <v>139</v>
      </c>
      <c r="P2619" s="30" t="s">
        <v>187</v>
      </c>
      <c r="Q2619" s="32" t="n">
        <v>4381.54</v>
      </c>
      <c r="R2619" s="30" t="s">
        <v>268</v>
      </c>
      <c r="S2619" s="30" t="s">
        <v>164</v>
      </c>
      <c r="T2619" s="30" t="n">
        <v>4</v>
      </c>
    </row>
    <row r="2620" customFormat="false" ht="15" hidden="false" customHeight="false" outlineLevel="0" collapsed="false">
      <c r="A2620" s="27" t="s">
        <v>4454</v>
      </c>
      <c r="B2620" s="27" t="s">
        <v>1901</v>
      </c>
      <c r="C2620" s="27" t="n">
        <v>64</v>
      </c>
      <c r="D2620" s="27" t="s">
        <v>121</v>
      </c>
      <c r="E2620" s="28" t="n">
        <v>45645</v>
      </c>
      <c r="F2620" s="27" t="s">
        <v>753</v>
      </c>
      <c r="G2620" s="28" t="n">
        <v>45646</v>
      </c>
      <c r="H2620" s="27" t="s">
        <v>168</v>
      </c>
      <c r="I2620" s="27" t="s">
        <v>169</v>
      </c>
      <c r="J2620" s="27" t="s">
        <v>367</v>
      </c>
      <c r="K2620" s="27" t="s">
        <v>156</v>
      </c>
      <c r="L2620" s="27" t="n">
        <v>18</v>
      </c>
      <c r="M2620" s="27" t="n">
        <v>37</v>
      </c>
      <c r="N2620" s="27" t="s">
        <v>186</v>
      </c>
      <c r="O2620" s="27" t="s">
        <v>171</v>
      </c>
      <c r="P2620" s="27" t="s">
        <v>187</v>
      </c>
      <c r="Q2620" s="29" t="n">
        <v>3860.83</v>
      </c>
      <c r="R2620" s="27" t="s">
        <v>130</v>
      </c>
      <c r="S2620" s="27" t="s">
        <v>197</v>
      </c>
      <c r="T2620" s="27" t="n">
        <v>5</v>
      </c>
    </row>
    <row r="2621" customFormat="false" ht="15" hidden="false" customHeight="false" outlineLevel="0" collapsed="false">
      <c r="A2621" s="30" t="s">
        <v>4455</v>
      </c>
      <c r="B2621" s="30" t="s">
        <v>4456</v>
      </c>
      <c r="C2621" s="30" t="n">
        <v>52</v>
      </c>
      <c r="D2621" s="30" t="s">
        <v>121</v>
      </c>
      <c r="E2621" s="31" t="n">
        <v>45518</v>
      </c>
      <c r="F2621" s="30" t="s">
        <v>319</v>
      </c>
      <c r="G2621" s="31" t="n">
        <v>45518</v>
      </c>
      <c r="H2621" s="30" t="s">
        <v>242</v>
      </c>
      <c r="I2621" s="30" t="s">
        <v>315</v>
      </c>
      <c r="J2621" s="30" t="s">
        <v>244</v>
      </c>
      <c r="K2621" s="30" t="s">
        <v>156</v>
      </c>
      <c r="L2621" s="30" t="n">
        <v>31</v>
      </c>
      <c r="M2621" s="30" t="n">
        <v>36</v>
      </c>
      <c r="N2621" s="30" t="s">
        <v>186</v>
      </c>
      <c r="O2621" s="30" t="s">
        <v>139</v>
      </c>
      <c r="P2621" s="30" t="s">
        <v>187</v>
      </c>
      <c r="Q2621" s="32" t="n">
        <v>2925.92</v>
      </c>
      <c r="R2621" s="30" t="s">
        <v>130</v>
      </c>
      <c r="S2621" s="30" t="s">
        <v>178</v>
      </c>
      <c r="T2621" s="30" t="n">
        <v>2</v>
      </c>
    </row>
    <row r="2622" customFormat="false" ht="15" hidden="false" customHeight="false" outlineLevel="0" collapsed="false">
      <c r="A2622" s="27" t="s">
        <v>4457</v>
      </c>
      <c r="B2622" s="27" t="s">
        <v>4458</v>
      </c>
      <c r="C2622" s="27" t="n">
        <v>32</v>
      </c>
      <c r="D2622" s="27" t="s">
        <v>181</v>
      </c>
      <c r="E2622" s="28" t="n">
        <v>45346</v>
      </c>
      <c r="F2622" s="27" t="s">
        <v>582</v>
      </c>
      <c r="G2622" s="28" t="n">
        <v>45346</v>
      </c>
      <c r="H2622" s="27" t="s">
        <v>206</v>
      </c>
      <c r="I2622" s="27" t="s">
        <v>207</v>
      </c>
      <c r="J2622" s="27" t="s">
        <v>615</v>
      </c>
      <c r="K2622" s="27" t="s">
        <v>138</v>
      </c>
      <c r="L2622" s="27" t="n">
        <v>27</v>
      </c>
      <c r="M2622" s="27" t="n">
        <v>20</v>
      </c>
      <c r="N2622" s="27" t="s">
        <v>127</v>
      </c>
      <c r="O2622" s="27" t="s">
        <v>171</v>
      </c>
      <c r="P2622" s="27" t="s">
        <v>140</v>
      </c>
      <c r="Q2622" s="29" t="n">
        <v>688.48</v>
      </c>
      <c r="R2622" s="27" t="s">
        <v>130</v>
      </c>
      <c r="S2622" s="27" t="s">
        <v>223</v>
      </c>
      <c r="T2622" s="27" t="n">
        <v>4</v>
      </c>
    </row>
    <row r="2623" customFormat="false" ht="15" hidden="false" customHeight="false" outlineLevel="0" collapsed="false">
      <c r="A2623" s="30" t="s">
        <v>4459</v>
      </c>
      <c r="B2623" s="30" t="s">
        <v>2800</v>
      </c>
      <c r="C2623" s="30" t="n">
        <v>22</v>
      </c>
      <c r="D2623" s="30" t="s">
        <v>181</v>
      </c>
      <c r="E2623" s="31" t="n">
        <v>45421</v>
      </c>
      <c r="F2623" s="30" t="s">
        <v>452</v>
      </c>
      <c r="G2623" s="31" t="n">
        <v>45421</v>
      </c>
      <c r="H2623" s="30" t="s">
        <v>168</v>
      </c>
      <c r="I2623" s="30" t="s">
        <v>196</v>
      </c>
      <c r="J2623" s="30" t="s">
        <v>441</v>
      </c>
      <c r="K2623" s="30" t="s">
        <v>138</v>
      </c>
      <c r="L2623" s="30" t="n">
        <v>73</v>
      </c>
      <c r="M2623" s="30" t="n">
        <v>38</v>
      </c>
      <c r="N2623" s="30" t="s">
        <v>127</v>
      </c>
      <c r="O2623" s="30" t="s">
        <v>171</v>
      </c>
      <c r="P2623" s="30" t="s">
        <v>150</v>
      </c>
      <c r="Q2623" s="32" t="n">
        <v>2513.61</v>
      </c>
      <c r="R2623" s="30" t="s">
        <v>130</v>
      </c>
      <c r="S2623" s="30" t="s">
        <v>197</v>
      </c>
      <c r="T2623" s="30" t="n">
        <v>5</v>
      </c>
    </row>
    <row r="2624" customFormat="false" ht="15" hidden="false" customHeight="false" outlineLevel="0" collapsed="false">
      <c r="A2624" s="27" t="s">
        <v>4460</v>
      </c>
      <c r="B2624" s="27" t="s">
        <v>1533</v>
      </c>
      <c r="C2624" s="27" t="n">
        <v>39</v>
      </c>
      <c r="D2624" s="27" t="s">
        <v>181</v>
      </c>
      <c r="E2624" s="28" t="n">
        <v>45616</v>
      </c>
      <c r="F2624" s="27" t="s">
        <v>331</v>
      </c>
      <c r="G2624" s="28" t="n">
        <v>45618</v>
      </c>
      <c r="H2624" s="27" t="s">
        <v>146</v>
      </c>
      <c r="I2624" s="27" t="s">
        <v>147</v>
      </c>
      <c r="J2624" s="27" t="s">
        <v>148</v>
      </c>
      <c r="K2624" s="27" t="s">
        <v>156</v>
      </c>
      <c r="L2624" s="27" t="n">
        <v>66</v>
      </c>
      <c r="M2624" s="27" t="n">
        <v>61</v>
      </c>
      <c r="N2624" s="27" t="s">
        <v>186</v>
      </c>
      <c r="O2624" s="27" t="s">
        <v>149</v>
      </c>
      <c r="P2624" s="27" t="s">
        <v>150</v>
      </c>
      <c r="Q2624" s="29" t="n">
        <v>4557.08</v>
      </c>
      <c r="R2624" s="27" t="s">
        <v>130</v>
      </c>
      <c r="S2624" s="27" t="s">
        <v>131</v>
      </c>
      <c r="T2624" s="27" t="n">
        <v>4</v>
      </c>
    </row>
    <row r="2625" customFormat="false" ht="15" hidden="false" customHeight="false" outlineLevel="0" collapsed="false">
      <c r="A2625" s="30" t="s">
        <v>4461</v>
      </c>
      <c r="B2625" s="30" t="s">
        <v>1669</v>
      </c>
      <c r="C2625" s="30" t="n">
        <v>0</v>
      </c>
      <c r="D2625" s="30" t="s">
        <v>181</v>
      </c>
      <c r="E2625" s="31" t="n">
        <v>45551</v>
      </c>
      <c r="F2625" s="30" t="s">
        <v>293</v>
      </c>
      <c r="G2625" s="31" t="n">
        <v>45551</v>
      </c>
      <c r="H2625" s="30" t="s">
        <v>168</v>
      </c>
      <c r="I2625" s="30" t="s">
        <v>169</v>
      </c>
      <c r="J2625" s="30" t="s">
        <v>371</v>
      </c>
      <c r="K2625" s="30" t="s">
        <v>138</v>
      </c>
      <c r="L2625" s="30" t="n">
        <v>90</v>
      </c>
      <c r="M2625" s="30" t="n">
        <v>41</v>
      </c>
      <c r="N2625" s="30" t="s">
        <v>127</v>
      </c>
      <c r="O2625" s="30" t="s">
        <v>139</v>
      </c>
      <c r="P2625" s="30" t="s">
        <v>187</v>
      </c>
      <c r="Q2625" s="32" t="n">
        <v>1835.48</v>
      </c>
      <c r="R2625" s="30" t="s">
        <v>130</v>
      </c>
      <c r="S2625" s="30" t="s">
        <v>197</v>
      </c>
      <c r="T2625" s="30" t="n">
        <v>5</v>
      </c>
    </row>
    <row r="2626" customFormat="false" ht="15" hidden="false" customHeight="false" outlineLevel="0" collapsed="false">
      <c r="A2626" s="27" t="s">
        <v>4462</v>
      </c>
      <c r="B2626" s="27" t="s">
        <v>1727</v>
      </c>
      <c r="C2626" s="27" t="n">
        <v>42</v>
      </c>
      <c r="D2626" s="27" t="s">
        <v>181</v>
      </c>
      <c r="E2626" s="28" t="n">
        <v>45408</v>
      </c>
      <c r="F2626" s="27" t="s">
        <v>360</v>
      </c>
      <c r="G2626" s="28" t="n">
        <v>45408</v>
      </c>
      <c r="H2626" s="27" t="s">
        <v>217</v>
      </c>
      <c r="I2626" s="27" t="s">
        <v>392</v>
      </c>
      <c r="J2626" s="27" t="s">
        <v>283</v>
      </c>
      <c r="K2626" s="27" t="s">
        <v>138</v>
      </c>
      <c r="L2626" s="27" t="n">
        <v>46</v>
      </c>
      <c r="M2626" s="27" t="n">
        <v>22</v>
      </c>
      <c r="N2626" s="27" t="s">
        <v>127</v>
      </c>
      <c r="O2626" s="27" t="s">
        <v>171</v>
      </c>
      <c r="P2626" s="27" t="s">
        <v>140</v>
      </c>
      <c r="Q2626" s="29" t="n">
        <v>837.29</v>
      </c>
      <c r="R2626" s="27" t="s">
        <v>130</v>
      </c>
      <c r="S2626" s="27" t="s">
        <v>131</v>
      </c>
      <c r="T2626" s="27" t="n">
        <v>5</v>
      </c>
    </row>
    <row r="2627" customFormat="false" ht="15" hidden="false" customHeight="false" outlineLevel="0" collapsed="false">
      <c r="A2627" s="30" t="s">
        <v>4463</v>
      </c>
      <c r="B2627" s="30" t="s">
        <v>3585</v>
      </c>
      <c r="C2627" s="30" t="n">
        <v>52</v>
      </c>
      <c r="D2627" s="30" t="s">
        <v>181</v>
      </c>
      <c r="E2627" s="31" t="n">
        <v>45572</v>
      </c>
      <c r="F2627" s="30" t="s">
        <v>922</v>
      </c>
      <c r="G2627" s="31" t="n">
        <v>45573</v>
      </c>
      <c r="H2627" s="30" t="s">
        <v>168</v>
      </c>
      <c r="I2627" s="30" t="s">
        <v>366</v>
      </c>
      <c r="J2627" s="30" t="s">
        <v>367</v>
      </c>
      <c r="K2627" s="30" t="s">
        <v>138</v>
      </c>
      <c r="L2627" s="30" t="n">
        <v>48</v>
      </c>
      <c r="M2627" s="30" t="n">
        <v>28</v>
      </c>
      <c r="N2627" s="30" t="s">
        <v>127</v>
      </c>
      <c r="O2627" s="30" t="s">
        <v>128</v>
      </c>
      <c r="P2627" s="30" t="s">
        <v>129</v>
      </c>
      <c r="Q2627" s="32" t="n">
        <v>1466.11</v>
      </c>
      <c r="R2627" s="30" t="s">
        <v>130</v>
      </c>
      <c r="S2627" s="30" t="s">
        <v>197</v>
      </c>
      <c r="T2627" s="30" t="n">
        <v>3</v>
      </c>
    </row>
    <row r="2628" customFormat="false" ht="15" hidden="false" customHeight="false" outlineLevel="0" collapsed="false">
      <c r="A2628" s="27" t="s">
        <v>4464</v>
      </c>
      <c r="B2628" s="27" t="s">
        <v>3542</v>
      </c>
      <c r="C2628" s="27" t="n">
        <v>48</v>
      </c>
      <c r="D2628" s="27" t="s">
        <v>181</v>
      </c>
      <c r="E2628" s="28" t="n">
        <v>45361</v>
      </c>
      <c r="F2628" s="27" t="s">
        <v>482</v>
      </c>
      <c r="G2628" s="28" t="n">
        <v>45362</v>
      </c>
      <c r="H2628" s="27" t="s">
        <v>161</v>
      </c>
      <c r="I2628" s="27" t="s">
        <v>162</v>
      </c>
      <c r="J2628" s="27" t="s">
        <v>385</v>
      </c>
      <c r="K2628" s="27" t="s">
        <v>138</v>
      </c>
      <c r="L2628" s="27" t="n">
        <v>70</v>
      </c>
      <c r="M2628" s="27" t="n">
        <v>42</v>
      </c>
      <c r="N2628" s="27" t="s">
        <v>127</v>
      </c>
      <c r="O2628" s="27" t="s">
        <v>128</v>
      </c>
      <c r="P2628" s="27" t="s">
        <v>129</v>
      </c>
      <c r="Q2628" s="29" t="n">
        <v>1397.72</v>
      </c>
      <c r="R2628" s="27" t="s">
        <v>130</v>
      </c>
      <c r="S2628" s="27" t="s">
        <v>192</v>
      </c>
      <c r="T2628" s="27" t="n">
        <v>3</v>
      </c>
    </row>
    <row r="2629" customFormat="false" ht="15" hidden="false" customHeight="false" outlineLevel="0" collapsed="false">
      <c r="A2629" s="30" t="s">
        <v>4465</v>
      </c>
      <c r="B2629" s="30" t="s">
        <v>1063</v>
      </c>
      <c r="C2629" s="30" t="n">
        <v>28</v>
      </c>
      <c r="D2629" s="30" t="s">
        <v>121</v>
      </c>
      <c r="E2629" s="31" t="n">
        <v>45583</v>
      </c>
      <c r="F2629" s="30" t="s">
        <v>679</v>
      </c>
      <c r="G2629" s="31" t="n">
        <v>45586</v>
      </c>
      <c r="H2629" s="30" t="s">
        <v>217</v>
      </c>
      <c r="I2629" s="30" t="s">
        <v>344</v>
      </c>
      <c r="J2629" s="30" t="s">
        <v>218</v>
      </c>
      <c r="K2629" s="30" t="s">
        <v>156</v>
      </c>
      <c r="L2629" s="30" t="n">
        <v>54</v>
      </c>
      <c r="M2629" s="30" t="n">
        <v>67</v>
      </c>
      <c r="N2629" s="30" t="s">
        <v>127</v>
      </c>
      <c r="O2629" s="30" t="s">
        <v>171</v>
      </c>
      <c r="P2629" s="30" t="s">
        <v>150</v>
      </c>
      <c r="Q2629" s="32" t="n">
        <v>4568.67</v>
      </c>
      <c r="R2629" s="30" t="s">
        <v>130</v>
      </c>
      <c r="S2629" s="30" t="s">
        <v>223</v>
      </c>
      <c r="T2629" s="30" t="n">
        <v>3</v>
      </c>
    </row>
    <row r="2630" customFormat="false" ht="15" hidden="false" customHeight="false" outlineLevel="0" collapsed="false">
      <c r="A2630" s="27" t="s">
        <v>4466</v>
      </c>
      <c r="B2630" s="27" t="s">
        <v>3555</v>
      </c>
      <c r="C2630" s="27" t="n">
        <v>10</v>
      </c>
      <c r="D2630" s="27" t="s">
        <v>181</v>
      </c>
      <c r="E2630" s="28" t="n">
        <v>45455</v>
      </c>
      <c r="F2630" s="27" t="s">
        <v>394</v>
      </c>
      <c r="G2630" s="28" t="n">
        <v>45461</v>
      </c>
      <c r="H2630" s="27" t="s">
        <v>242</v>
      </c>
      <c r="I2630" s="27" t="s">
        <v>466</v>
      </c>
      <c r="J2630" s="27" t="s">
        <v>363</v>
      </c>
      <c r="K2630" s="27" t="s">
        <v>126</v>
      </c>
      <c r="L2630" s="27" t="n">
        <v>5</v>
      </c>
      <c r="M2630" s="27" t="n">
        <v>94</v>
      </c>
      <c r="N2630" s="27" t="s">
        <v>186</v>
      </c>
      <c r="O2630" s="27" t="s">
        <v>128</v>
      </c>
      <c r="P2630" s="27" t="s">
        <v>187</v>
      </c>
      <c r="Q2630" s="29" t="n">
        <v>6997.21</v>
      </c>
      <c r="R2630" s="27" t="s">
        <v>130</v>
      </c>
      <c r="S2630" s="27" t="s">
        <v>157</v>
      </c>
      <c r="T2630" s="27" t="n">
        <v>3</v>
      </c>
    </row>
    <row r="2631" customFormat="false" ht="15" hidden="false" customHeight="false" outlineLevel="0" collapsed="false">
      <c r="A2631" s="30" t="s">
        <v>4467</v>
      </c>
      <c r="B2631" s="30" t="s">
        <v>4468</v>
      </c>
      <c r="C2631" s="30" t="n">
        <v>52</v>
      </c>
      <c r="D2631" s="30" t="s">
        <v>181</v>
      </c>
      <c r="E2631" s="31" t="n">
        <v>45476</v>
      </c>
      <c r="F2631" s="30" t="s">
        <v>2014</v>
      </c>
      <c r="G2631" s="31" t="n">
        <v>45482</v>
      </c>
      <c r="H2631" s="30" t="s">
        <v>168</v>
      </c>
      <c r="I2631" s="30" t="s">
        <v>366</v>
      </c>
      <c r="J2631" s="30" t="s">
        <v>191</v>
      </c>
      <c r="K2631" s="30" t="s">
        <v>202</v>
      </c>
      <c r="L2631" s="30" t="n">
        <v>13</v>
      </c>
      <c r="M2631" s="30" t="n">
        <v>91</v>
      </c>
      <c r="N2631" s="30" t="s">
        <v>186</v>
      </c>
      <c r="O2631" s="30" t="s">
        <v>171</v>
      </c>
      <c r="P2631" s="30" t="s">
        <v>140</v>
      </c>
      <c r="Q2631" s="32" t="n">
        <v>17018.71</v>
      </c>
      <c r="R2631" s="30" t="s">
        <v>172</v>
      </c>
      <c r="S2631" s="30" t="s">
        <v>157</v>
      </c>
      <c r="T2631" s="30" t="n">
        <v>4</v>
      </c>
    </row>
    <row r="2632" customFormat="false" ht="15" hidden="false" customHeight="false" outlineLevel="0" collapsed="false">
      <c r="A2632" s="27" t="s">
        <v>4469</v>
      </c>
      <c r="B2632" s="27" t="s">
        <v>3674</v>
      </c>
      <c r="C2632" s="27" t="n">
        <v>59</v>
      </c>
      <c r="D2632" s="27" t="s">
        <v>121</v>
      </c>
      <c r="E2632" s="28" t="n">
        <v>45292</v>
      </c>
      <c r="F2632" s="27" t="s">
        <v>145</v>
      </c>
      <c r="G2632" s="28" t="n">
        <v>45292</v>
      </c>
      <c r="H2632" s="27" t="s">
        <v>146</v>
      </c>
      <c r="I2632" s="27" t="s">
        <v>176</v>
      </c>
      <c r="J2632" s="27" t="s">
        <v>568</v>
      </c>
      <c r="K2632" s="27" t="s">
        <v>156</v>
      </c>
      <c r="L2632" s="27" t="n">
        <v>34</v>
      </c>
      <c r="M2632" s="27" t="n">
        <v>72</v>
      </c>
      <c r="N2632" s="27" t="s">
        <v>127</v>
      </c>
      <c r="O2632" s="27" t="s">
        <v>139</v>
      </c>
      <c r="P2632" s="27" t="s">
        <v>129</v>
      </c>
      <c r="Q2632" s="29" t="n">
        <v>3603.82</v>
      </c>
      <c r="R2632" s="27" t="s">
        <v>172</v>
      </c>
      <c r="S2632" s="27" t="s">
        <v>164</v>
      </c>
      <c r="T2632" s="27" t="n">
        <v>4</v>
      </c>
    </row>
    <row r="2633" customFormat="false" ht="15" hidden="false" customHeight="false" outlineLevel="0" collapsed="false">
      <c r="A2633" s="30" t="s">
        <v>4470</v>
      </c>
      <c r="B2633" s="30" t="s">
        <v>4471</v>
      </c>
      <c r="C2633" s="30" t="n">
        <v>67</v>
      </c>
      <c r="D2633" s="30" t="s">
        <v>121</v>
      </c>
      <c r="E2633" s="31" t="n">
        <v>45508</v>
      </c>
      <c r="F2633" s="30" t="s">
        <v>1503</v>
      </c>
      <c r="G2633" s="31" t="n">
        <v>45508</v>
      </c>
      <c r="H2633" s="30" t="s">
        <v>146</v>
      </c>
      <c r="I2633" s="30" t="s">
        <v>176</v>
      </c>
      <c r="J2633" s="30" t="s">
        <v>568</v>
      </c>
      <c r="K2633" s="30" t="s">
        <v>156</v>
      </c>
      <c r="L2633" s="30" t="n">
        <v>55</v>
      </c>
      <c r="M2633" s="30" t="n">
        <v>84</v>
      </c>
      <c r="N2633" s="30" t="s">
        <v>186</v>
      </c>
      <c r="O2633" s="30" t="s">
        <v>128</v>
      </c>
      <c r="P2633" s="30" t="s">
        <v>187</v>
      </c>
      <c r="Q2633" s="32" t="n">
        <v>5018.93</v>
      </c>
      <c r="R2633" s="30" t="s">
        <v>172</v>
      </c>
      <c r="S2633" s="30" t="s">
        <v>131</v>
      </c>
      <c r="T2633" s="30" t="n">
        <v>4</v>
      </c>
    </row>
    <row r="2634" customFormat="false" ht="15" hidden="false" customHeight="false" outlineLevel="0" collapsed="false">
      <c r="A2634" s="27" t="s">
        <v>4472</v>
      </c>
      <c r="B2634" s="27" t="s">
        <v>4473</v>
      </c>
      <c r="C2634" s="27" t="n">
        <v>61</v>
      </c>
      <c r="D2634" s="27" t="s">
        <v>181</v>
      </c>
      <c r="E2634" s="28" t="n">
        <v>45374</v>
      </c>
      <c r="F2634" s="27" t="s">
        <v>1436</v>
      </c>
      <c r="G2634" s="28" t="n">
        <v>45377</v>
      </c>
      <c r="H2634" s="27" t="s">
        <v>206</v>
      </c>
      <c r="I2634" s="27" t="s">
        <v>300</v>
      </c>
      <c r="J2634" s="27" t="s">
        <v>615</v>
      </c>
      <c r="K2634" s="27" t="s">
        <v>126</v>
      </c>
      <c r="L2634" s="27" t="n">
        <v>45</v>
      </c>
      <c r="M2634" s="27" t="n">
        <v>73</v>
      </c>
      <c r="N2634" s="27" t="s">
        <v>186</v>
      </c>
      <c r="O2634" s="27" t="s">
        <v>128</v>
      </c>
      <c r="P2634" s="27" t="s">
        <v>140</v>
      </c>
      <c r="Q2634" s="29" t="n">
        <v>6875.65</v>
      </c>
      <c r="R2634" s="27" t="s">
        <v>462</v>
      </c>
      <c r="S2634" s="27" t="s">
        <v>157</v>
      </c>
      <c r="T2634" s="27" t="n">
        <v>4</v>
      </c>
    </row>
    <row r="2635" customFormat="false" ht="15" hidden="false" customHeight="false" outlineLevel="0" collapsed="false">
      <c r="A2635" s="30" t="s">
        <v>4474</v>
      </c>
      <c r="B2635" s="30" t="s">
        <v>2036</v>
      </c>
      <c r="C2635" s="30" t="n">
        <v>25</v>
      </c>
      <c r="D2635" s="30" t="s">
        <v>181</v>
      </c>
      <c r="E2635" s="31" t="n">
        <v>45538</v>
      </c>
      <c r="F2635" s="30" t="s">
        <v>429</v>
      </c>
      <c r="G2635" s="31" t="n">
        <v>45540</v>
      </c>
      <c r="H2635" s="30" t="s">
        <v>206</v>
      </c>
      <c r="I2635" s="30"/>
      <c r="J2635" s="30" t="s">
        <v>593</v>
      </c>
      <c r="K2635" s="30" t="s">
        <v>156</v>
      </c>
      <c r="L2635" s="30" t="n">
        <v>30</v>
      </c>
      <c r="M2635" s="30" t="n">
        <v>75</v>
      </c>
      <c r="N2635" s="30" t="s">
        <v>127</v>
      </c>
      <c r="O2635" s="30" t="s">
        <v>139</v>
      </c>
      <c r="P2635" s="30" t="s">
        <v>129</v>
      </c>
      <c r="Q2635" s="32" t="n">
        <v>5098.39</v>
      </c>
      <c r="R2635" s="30" t="s">
        <v>130</v>
      </c>
      <c r="S2635" s="30" t="s">
        <v>192</v>
      </c>
      <c r="T2635" s="30" t="n">
        <v>3</v>
      </c>
    </row>
    <row r="2636" customFormat="false" ht="15" hidden="false" customHeight="false" outlineLevel="0" collapsed="false">
      <c r="A2636" s="27" t="s">
        <v>4475</v>
      </c>
      <c r="B2636" s="27" t="s">
        <v>2512</v>
      </c>
      <c r="C2636" s="27" t="n">
        <v>38</v>
      </c>
      <c r="D2636" s="27" t="s">
        <v>181</v>
      </c>
      <c r="E2636" s="28" t="n">
        <v>45514</v>
      </c>
      <c r="F2636" s="27" t="s">
        <v>823</v>
      </c>
      <c r="G2636" s="28" t="n">
        <v>45517</v>
      </c>
      <c r="H2636" s="27" t="s">
        <v>123</v>
      </c>
      <c r="I2636" s="27" t="s">
        <v>124</v>
      </c>
      <c r="J2636" s="27" t="s">
        <v>508</v>
      </c>
      <c r="K2636" s="27" t="s">
        <v>156</v>
      </c>
      <c r="L2636" s="27" t="n">
        <v>22</v>
      </c>
      <c r="M2636" s="27" t="n">
        <v>40</v>
      </c>
      <c r="N2636" s="27" t="s">
        <v>127</v>
      </c>
      <c r="O2636" s="27" t="s">
        <v>139</v>
      </c>
      <c r="P2636" s="27" t="s">
        <v>150</v>
      </c>
      <c r="Q2636" s="29" t="n">
        <v>4247.17</v>
      </c>
      <c r="R2636" s="27" t="s">
        <v>130</v>
      </c>
      <c r="S2636" s="27" t="s">
        <v>151</v>
      </c>
      <c r="T2636" s="27" t="n">
        <v>5</v>
      </c>
    </row>
    <row r="2637" customFormat="false" ht="15" hidden="false" customHeight="false" outlineLevel="0" collapsed="false">
      <c r="A2637" s="30" t="s">
        <v>4476</v>
      </c>
      <c r="B2637" s="30" t="s">
        <v>1872</v>
      </c>
      <c r="C2637" s="30" t="n">
        <v>65</v>
      </c>
      <c r="D2637" s="30" t="s">
        <v>181</v>
      </c>
      <c r="E2637" s="31" t="n">
        <v>45475</v>
      </c>
      <c r="F2637" s="30" t="s">
        <v>692</v>
      </c>
      <c r="G2637" s="31" t="n">
        <v>45476</v>
      </c>
      <c r="H2637" s="30" t="s">
        <v>217</v>
      </c>
      <c r="I2637" s="30" t="s">
        <v>344</v>
      </c>
      <c r="J2637" s="30" t="s">
        <v>294</v>
      </c>
      <c r="K2637" s="30" t="s">
        <v>138</v>
      </c>
      <c r="L2637" s="30" t="n">
        <v>61</v>
      </c>
      <c r="M2637" s="30" t="n">
        <v>19</v>
      </c>
      <c r="N2637" s="30" t="s">
        <v>127</v>
      </c>
      <c r="O2637" s="30" t="s">
        <v>128</v>
      </c>
      <c r="P2637" s="30" t="s">
        <v>129</v>
      </c>
      <c r="Q2637" s="32" t="n">
        <v>825.6</v>
      </c>
      <c r="R2637" s="30" t="s">
        <v>130</v>
      </c>
      <c r="S2637" s="30" t="s">
        <v>197</v>
      </c>
      <c r="T2637" s="30" t="n">
        <v>4</v>
      </c>
    </row>
    <row r="2638" customFormat="false" ht="15" hidden="false" customHeight="false" outlineLevel="0" collapsed="false">
      <c r="A2638" s="27" t="s">
        <v>4477</v>
      </c>
      <c r="B2638" s="27" t="s">
        <v>1785</v>
      </c>
      <c r="C2638" s="27" t="n">
        <v>58</v>
      </c>
      <c r="D2638" s="27" t="s">
        <v>181</v>
      </c>
      <c r="E2638" s="28" t="n">
        <v>45309</v>
      </c>
      <c r="F2638" s="27" t="s">
        <v>334</v>
      </c>
      <c r="G2638" s="28" t="n">
        <v>45309</v>
      </c>
      <c r="H2638" s="27" t="s">
        <v>135</v>
      </c>
      <c r="I2638" s="27" t="s">
        <v>278</v>
      </c>
      <c r="J2638" s="27" t="s">
        <v>618</v>
      </c>
      <c r="K2638" s="27" t="s">
        <v>156</v>
      </c>
      <c r="L2638" s="27" t="n">
        <v>61</v>
      </c>
      <c r="M2638" s="27" t="n">
        <v>75</v>
      </c>
      <c r="N2638" s="27" t="s">
        <v>127</v>
      </c>
      <c r="O2638" s="27" t="s">
        <v>139</v>
      </c>
      <c r="P2638" s="27" t="s">
        <v>187</v>
      </c>
      <c r="Q2638" s="29" t="n">
        <v>3404.82</v>
      </c>
      <c r="R2638" s="27" t="s">
        <v>130</v>
      </c>
      <c r="S2638" s="27" t="s">
        <v>192</v>
      </c>
      <c r="T2638" s="27" t="n">
        <v>5</v>
      </c>
    </row>
    <row r="2639" customFormat="false" ht="15" hidden="false" customHeight="false" outlineLevel="0" collapsed="false">
      <c r="A2639" s="30" t="s">
        <v>4478</v>
      </c>
      <c r="B2639" s="30" t="s">
        <v>4479</v>
      </c>
      <c r="C2639" s="30" t="n">
        <v>52</v>
      </c>
      <c r="D2639" s="30" t="s">
        <v>121</v>
      </c>
      <c r="E2639" s="31" t="n">
        <v>45313</v>
      </c>
      <c r="F2639" s="30" t="s">
        <v>552</v>
      </c>
      <c r="G2639" s="31" t="n">
        <v>45313</v>
      </c>
      <c r="H2639" s="30" t="s">
        <v>123</v>
      </c>
      <c r="I2639" s="30"/>
      <c r="J2639" s="30" t="s">
        <v>305</v>
      </c>
      <c r="K2639" s="30" t="s">
        <v>138</v>
      </c>
      <c r="L2639" s="30" t="n">
        <v>90</v>
      </c>
      <c r="M2639" s="30" t="n">
        <v>24</v>
      </c>
      <c r="N2639" s="30" t="s">
        <v>127</v>
      </c>
      <c r="O2639" s="30" t="s">
        <v>171</v>
      </c>
      <c r="P2639" s="30" t="s">
        <v>150</v>
      </c>
      <c r="Q2639" s="32" t="n">
        <v>768.72</v>
      </c>
      <c r="R2639" s="30" t="s">
        <v>130</v>
      </c>
      <c r="S2639" s="30" t="s">
        <v>192</v>
      </c>
      <c r="T2639" s="30" t="n">
        <v>3</v>
      </c>
    </row>
    <row r="2640" customFormat="false" ht="15" hidden="false" customHeight="false" outlineLevel="0" collapsed="false">
      <c r="A2640" s="27" t="s">
        <v>4480</v>
      </c>
      <c r="B2640" s="27" t="s">
        <v>1067</v>
      </c>
      <c r="C2640" s="27" t="n">
        <v>45</v>
      </c>
      <c r="D2640" s="27" t="s">
        <v>121</v>
      </c>
      <c r="E2640" s="28" t="n">
        <v>45487</v>
      </c>
      <c r="F2640" s="27" t="s">
        <v>1250</v>
      </c>
      <c r="G2640" s="28" t="n">
        <v>45487</v>
      </c>
      <c r="H2640" s="27" t="s">
        <v>242</v>
      </c>
      <c r="I2640" s="27" t="s">
        <v>466</v>
      </c>
      <c r="J2640" s="27" t="s">
        <v>316</v>
      </c>
      <c r="K2640" s="27" t="s">
        <v>156</v>
      </c>
      <c r="L2640" s="27" t="n">
        <v>20</v>
      </c>
      <c r="M2640" s="27" t="n">
        <v>71</v>
      </c>
      <c r="N2640" s="27" t="s">
        <v>186</v>
      </c>
      <c r="O2640" s="27" t="s">
        <v>149</v>
      </c>
      <c r="P2640" s="27" t="s">
        <v>187</v>
      </c>
      <c r="Q2640" s="29" t="n">
        <v>4057.81</v>
      </c>
      <c r="R2640" s="27" t="s">
        <v>172</v>
      </c>
      <c r="S2640" s="27" t="s">
        <v>157</v>
      </c>
      <c r="T2640" s="27" t="n">
        <v>4</v>
      </c>
    </row>
    <row r="2641" customFormat="false" ht="15" hidden="false" customHeight="false" outlineLevel="0" collapsed="false">
      <c r="A2641" s="30" t="s">
        <v>4481</v>
      </c>
      <c r="B2641" s="30" t="s">
        <v>525</v>
      </c>
      <c r="C2641" s="30" t="n">
        <v>49</v>
      </c>
      <c r="D2641" s="30" t="s">
        <v>181</v>
      </c>
      <c r="E2641" s="31" t="n">
        <v>45457</v>
      </c>
      <c r="F2641" s="30" t="s">
        <v>743</v>
      </c>
      <c r="G2641" s="31" t="n">
        <v>45460</v>
      </c>
      <c r="H2641" s="30" t="s">
        <v>242</v>
      </c>
      <c r="I2641" s="30" t="s">
        <v>243</v>
      </c>
      <c r="J2641" s="30" t="s">
        <v>401</v>
      </c>
      <c r="K2641" s="30" t="s">
        <v>156</v>
      </c>
      <c r="L2641" s="30" t="n">
        <v>74</v>
      </c>
      <c r="M2641" s="30" t="n">
        <v>43</v>
      </c>
      <c r="N2641" s="30" t="s">
        <v>127</v>
      </c>
      <c r="O2641" s="30" t="s">
        <v>128</v>
      </c>
      <c r="P2641" s="30" t="s">
        <v>187</v>
      </c>
      <c r="Q2641" s="32" t="n">
        <v>3684.38</v>
      </c>
      <c r="R2641" s="30" t="s">
        <v>130</v>
      </c>
      <c r="S2641" s="30" t="s">
        <v>141</v>
      </c>
      <c r="T2641" s="30" t="n">
        <v>3</v>
      </c>
    </row>
    <row r="2642" customFormat="false" ht="15" hidden="false" customHeight="false" outlineLevel="0" collapsed="false">
      <c r="A2642" s="27" t="s">
        <v>4482</v>
      </c>
      <c r="B2642" s="27" t="s">
        <v>2786</v>
      </c>
      <c r="C2642" s="27" t="n">
        <v>7</v>
      </c>
      <c r="D2642" s="27" t="s">
        <v>181</v>
      </c>
      <c r="E2642" s="28" t="n">
        <v>45528</v>
      </c>
      <c r="F2642" s="27" t="s">
        <v>405</v>
      </c>
      <c r="G2642" s="28" t="n">
        <v>45529</v>
      </c>
      <c r="H2642" s="27" t="s">
        <v>146</v>
      </c>
      <c r="I2642" s="27" t="s">
        <v>176</v>
      </c>
      <c r="J2642" s="27" t="s">
        <v>222</v>
      </c>
      <c r="K2642" s="27" t="s">
        <v>156</v>
      </c>
      <c r="L2642" s="27" t="n">
        <v>22</v>
      </c>
      <c r="M2642" s="27" t="n">
        <v>62</v>
      </c>
      <c r="N2642" s="27" t="s">
        <v>186</v>
      </c>
      <c r="O2642" s="27" t="s">
        <v>128</v>
      </c>
      <c r="P2642" s="27" t="s">
        <v>187</v>
      </c>
      <c r="Q2642" s="29" t="n">
        <v>3747.87</v>
      </c>
      <c r="R2642" s="27" t="s">
        <v>130</v>
      </c>
      <c r="S2642" s="27" t="s">
        <v>192</v>
      </c>
      <c r="T2642" s="27" t="n">
        <v>5</v>
      </c>
    </row>
    <row r="2643" customFormat="false" ht="15" hidden="false" customHeight="false" outlineLevel="0" collapsed="false">
      <c r="A2643" s="30" t="s">
        <v>4483</v>
      </c>
      <c r="B2643" s="30" t="s">
        <v>3016</v>
      </c>
      <c r="C2643" s="30" t="n">
        <v>34</v>
      </c>
      <c r="D2643" s="30" t="s">
        <v>121</v>
      </c>
      <c r="E2643" s="31" t="n">
        <v>45488</v>
      </c>
      <c r="F2643" s="30" t="s">
        <v>255</v>
      </c>
      <c r="G2643" s="31" t="n">
        <v>45490</v>
      </c>
      <c r="H2643" s="30" t="s">
        <v>206</v>
      </c>
      <c r="I2643" s="30" t="s">
        <v>232</v>
      </c>
      <c r="J2643" s="30" t="s">
        <v>208</v>
      </c>
      <c r="K2643" s="30" t="s">
        <v>156</v>
      </c>
      <c r="L2643" s="30" t="n">
        <v>30</v>
      </c>
      <c r="M2643" s="30" t="n">
        <v>36</v>
      </c>
      <c r="N2643" s="30" t="s">
        <v>186</v>
      </c>
      <c r="O2643" s="30" t="s">
        <v>128</v>
      </c>
      <c r="P2643" s="30" t="s">
        <v>150</v>
      </c>
      <c r="Q2643" s="32" t="n">
        <v>2794.22</v>
      </c>
      <c r="R2643" s="30" t="s">
        <v>130</v>
      </c>
      <c r="S2643" s="30" t="s">
        <v>164</v>
      </c>
      <c r="T2643" s="30" t="n">
        <v>5</v>
      </c>
    </row>
    <row r="2644" customFormat="false" ht="15" hidden="false" customHeight="false" outlineLevel="0" collapsed="false">
      <c r="A2644" s="27" t="s">
        <v>4484</v>
      </c>
      <c r="B2644" s="27" t="s">
        <v>1342</v>
      </c>
      <c r="C2644" s="27" t="n">
        <v>64</v>
      </c>
      <c r="D2644" s="27" t="s">
        <v>181</v>
      </c>
      <c r="E2644" s="28" t="n">
        <v>45350</v>
      </c>
      <c r="F2644" s="27" t="s">
        <v>479</v>
      </c>
      <c r="G2644" s="28" t="n">
        <v>45352</v>
      </c>
      <c r="H2644" s="27" t="s">
        <v>161</v>
      </c>
      <c r="I2644" s="27" t="s">
        <v>538</v>
      </c>
      <c r="J2644" s="27" t="s">
        <v>258</v>
      </c>
      <c r="K2644" s="27" t="s">
        <v>126</v>
      </c>
      <c r="L2644" s="27" t="n">
        <v>40</v>
      </c>
      <c r="M2644" s="27" t="n">
        <v>91</v>
      </c>
      <c r="N2644" s="27" t="s">
        <v>186</v>
      </c>
      <c r="O2644" s="27" t="s">
        <v>139</v>
      </c>
      <c r="P2644" s="27" t="s">
        <v>150</v>
      </c>
      <c r="Q2644" s="29" t="n">
        <v>7938.14</v>
      </c>
      <c r="R2644" s="27" t="s">
        <v>130</v>
      </c>
      <c r="S2644" s="27" t="s">
        <v>223</v>
      </c>
      <c r="T2644" s="27" t="n">
        <v>5</v>
      </c>
    </row>
    <row r="2645" customFormat="false" ht="15" hidden="false" customHeight="false" outlineLevel="0" collapsed="false">
      <c r="A2645" s="30" t="s">
        <v>4485</v>
      </c>
      <c r="B2645" s="30" t="s">
        <v>285</v>
      </c>
      <c r="C2645" s="30" t="n">
        <v>28</v>
      </c>
      <c r="D2645" s="30" t="s">
        <v>181</v>
      </c>
      <c r="E2645" s="31" t="n">
        <v>45297</v>
      </c>
      <c r="F2645" s="30" t="s">
        <v>454</v>
      </c>
      <c r="G2645" s="31" t="n">
        <v>45303</v>
      </c>
      <c r="H2645" s="30" t="s">
        <v>135</v>
      </c>
      <c r="I2645" s="30" t="s">
        <v>251</v>
      </c>
      <c r="J2645" s="30" t="s">
        <v>262</v>
      </c>
      <c r="K2645" s="30" t="s">
        <v>126</v>
      </c>
      <c r="L2645" s="30" t="n">
        <v>15</v>
      </c>
      <c r="M2645" s="30" t="n">
        <v>56</v>
      </c>
      <c r="N2645" s="30" t="s">
        <v>186</v>
      </c>
      <c r="O2645" s="30" t="s">
        <v>149</v>
      </c>
      <c r="P2645" s="30" t="s">
        <v>150</v>
      </c>
      <c r="Q2645" s="32" t="n">
        <v>7972.3</v>
      </c>
      <c r="R2645" s="30" t="s">
        <v>130</v>
      </c>
      <c r="S2645" s="30" t="s">
        <v>131</v>
      </c>
      <c r="T2645" s="30" t="n">
        <v>4</v>
      </c>
    </row>
    <row r="2646" customFormat="false" ht="15" hidden="false" customHeight="false" outlineLevel="0" collapsed="false">
      <c r="A2646" s="27" t="s">
        <v>4486</v>
      </c>
      <c r="B2646" s="27" t="s">
        <v>1533</v>
      </c>
      <c r="C2646" s="27" t="n">
        <v>23</v>
      </c>
      <c r="D2646" s="27" t="s">
        <v>121</v>
      </c>
      <c r="E2646" s="28" t="n">
        <v>45336</v>
      </c>
      <c r="F2646" s="27" t="s">
        <v>922</v>
      </c>
      <c r="G2646" s="28" t="n">
        <v>45336</v>
      </c>
      <c r="H2646" s="27" t="s">
        <v>206</v>
      </c>
      <c r="I2646" s="27" t="s">
        <v>232</v>
      </c>
      <c r="J2646" s="27" t="s">
        <v>208</v>
      </c>
      <c r="K2646" s="27" t="s">
        <v>138</v>
      </c>
      <c r="L2646" s="27" t="n">
        <v>43</v>
      </c>
      <c r="M2646" s="27" t="n">
        <v>36</v>
      </c>
      <c r="N2646" s="27" t="s">
        <v>127</v>
      </c>
      <c r="O2646" s="27" t="s">
        <v>149</v>
      </c>
      <c r="P2646" s="27" t="s">
        <v>129</v>
      </c>
      <c r="Q2646" s="29" t="n">
        <v>1622.16</v>
      </c>
      <c r="R2646" s="27" t="s">
        <v>130</v>
      </c>
      <c r="S2646" s="27" t="s">
        <v>141</v>
      </c>
      <c r="T2646" s="27" t="n">
        <v>4</v>
      </c>
    </row>
    <row r="2647" customFormat="false" ht="15" hidden="false" customHeight="false" outlineLevel="0" collapsed="false">
      <c r="A2647" s="30" t="s">
        <v>4487</v>
      </c>
      <c r="B2647" s="30" t="s">
        <v>1574</v>
      </c>
      <c r="C2647" s="30" t="n">
        <v>2</v>
      </c>
      <c r="D2647" s="30" t="s">
        <v>121</v>
      </c>
      <c r="E2647" s="31" t="n">
        <v>45441</v>
      </c>
      <c r="F2647" s="30" t="s">
        <v>2683</v>
      </c>
      <c r="G2647" s="31" t="n">
        <v>45443</v>
      </c>
      <c r="H2647" s="30" t="s">
        <v>242</v>
      </c>
      <c r="I2647" s="30" t="s">
        <v>466</v>
      </c>
      <c r="J2647" s="30" t="s">
        <v>363</v>
      </c>
      <c r="K2647" s="30" t="s">
        <v>156</v>
      </c>
      <c r="L2647" s="30" t="n">
        <v>46</v>
      </c>
      <c r="M2647" s="30" t="n">
        <v>56</v>
      </c>
      <c r="N2647" s="30" t="s">
        <v>186</v>
      </c>
      <c r="O2647" s="30" t="s">
        <v>139</v>
      </c>
      <c r="P2647" s="30" t="s">
        <v>187</v>
      </c>
      <c r="Q2647" s="32" t="n">
        <v>4133.46</v>
      </c>
      <c r="R2647" s="30" t="s">
        <v>172</v>
      </c>
      <c r="S2647" s="30" t="s">
        <v>223</v>
      </c>
      <c r="T2647" s="30" t="n">
        <v>3</v>
      </c>
    </row>
    <row r="2648" customFormat="false" ht="15" hidden="false" customHeight="false" outlineLevel="0" collapsed="false">
      <c r="A2648" s="27" t="s">
        <v>4488</v>
      </c>
      <c r="B2648" s="27" t="s">
        <v>1097</v>
      </c>
      <c r="C2648" s="27" t="n">
        <v>50</v>
      </c>
      <c r="D2648" s="27" t="s">
        <v>121</v>
      </c>
      <c r="E2648" s="28" t="n">
        <v>45611</v>
      </c>
      <c r="F2648" s="27" t="s">
        <v>487</v>
      </c>
      <c r="G2648" s="28" t="n">
        <v>45613</v>
      </c>
      <c r="H2648" s="27" t="s">
        <v>236</v>
      </c>
      <c r="I2648" s="27" t="s">
        <v>237</v>
      </c>
      <c r="J2648" s="27" t="s">
        <v>287</v>
      </c>
      <c r="K2648" s="27" t="s">
        <v>156</v>
      </c>
      <c r="L2648" s="27" t="n">
        <v>66</v>
      </c>
      <c r="M2648" s="27" t="n">
        <v>67</v>
      </c>
      <c r="N2648" s="27" t="s">
        <v>186</v>
      </c>
      <c r="O2648" s="27" t="s">
        <v>128</v>
      </c>
      <c r="P2648" s="27" t="s">
        <v>150</v>
      </c>
      <c r="Q2648" s="29" t="n">
        <v>3514.68</v>
      </c>
      <c r="R2648" s="27" t="s">
        <v>130</v>
      </c>
      <c r="S2648" s="27" t="s">
        <v>164</v>
      </c>
      <c r="T2648" s="27" t="n">
        <v>5</v>
      </c>
    </row>
    <row r="2649" customFormat="false" ht="15" hidden="false" customHeight="false" outlineLevel="0" collapsed="false">
      <c r="A2649" s="30" t="s">
        <v>4489</v>
      </c>
      <c r="B2649" s="30" t="s">
        <v>3251</v>
      </c>
      <c r="C2649" s="30" t="n">
        <v>0</v>
      </c>
      <c r="D2649" s="30" t="s">
        <v>121</v>
      </c>
      <c r="E2649" s="31" t="n">
        <v>45429</v>
      </c>
      <c r="F2649" s="30" t="s">
        <v>695</v>
      </c>
      <c r="G2649" s="31" t="n">
        <v>45432</v>
      </c>
      <c r="H2649" s="30" t="s">
        <v>168</v>
      </c>
      <c r="I2649" s="30" t="s">
        <v>169</v>
      </c>
      <c r="J2649" s="30" t="s">
        <v>371</v>
      </c>
      <c r="K2649" s="30" t="s">
        <v>126</v>
      </c>
      <c r="L2649" s="30" t="n">
        <v>12</v>
      </c>
      <c r="M2649" s="30" t="n">
        <v>118</v>
      </c>
      <c r="N2649" s="30" t="s">
        <v>127</v>
      </c>
      <c r="O2649" s="30" t="s">
        <v>139</v>
      </c>
      <c r="P2649" s="30" t="s">
        <v>187</v>
      </c>
      <c r="Q2649" s="32" t="n">
        <v>8776.99</v>
      </c>
      <c r="R2649" s="30" t="s">
        <v>172</v>
      </c>
      <c r="S2649" s="30" t="s">
        <v>197</v>
      </c>
      <c r="T2649" s="30" t="n">
        <v>3</v>
      </c>
    </row>
    <row r="2650" customFormat="false" ht="15" hidden="false" customHeight="false" outlineLevel="0" collapsed="false">
      <c r="A2650" s="27" t="s">
        <v>4490</v>
      </c>
      <c r="B2650" s="27" t="s">
        <v>3497</v>
      </c>
      <c r="C2650" s="27" t="n">
        <v>62</v>
      </c>
      <c r="D2650" s="27" t="s">
        <v>121</v>
      </c>
      <c r="E2650" s="28" t="n">
        <v>45467</v>
      </c>
      <c r="F2650" s="27" t="s">
        <v>281</v>
      </c>
      <c r="G2650" s="28" t="n">
        <v>45467</v>
      </c>
      <c r="H2650" s="27" t="s">
        <v>168</v>
      </c>
      <c r="I2650" s="27" t="s">
        <v>169</v>
      </c>
      <c r="J2650" s="27" t="s">
        <v>170</v>
      </c>
      <c r="K2650" s="27" t="s">
        <v>138</v>
      </c>
      <c r="L2650" s="27" t="n">
        <v>68</v>
      </c>
      <c r="M2650" s="27" t="n">
        <v>31</v>
      </c>
      <c r="N2650" s="27" t="s">
        <v>127</v>
      </c>
      <c r="O2650" s="27" t="s">
        <v>139</v>
      </c>
      <c r="P2650" s="27" t="s">
        <v>187</v>
      </c>
      <c r="Q2650" s="29" t="n">
        <v>894.23</v>
      </c>
      <c r="R2650" s="27" t="s">
        <v>130</v>
      </c>
      <c r="S2650" s="27" t="s">
        <v>178</v>
      </c>
      <c r="T2650" s="27"/>
    </row>
    <row r="2651" customFormat="false" ht="15" hidden="false" customHeight="false" outlineLevel="0" collapsed="false">
      <c r="A2651" s="30" t="s">
        <v>4491</v>
      </c>
      <c r="B2651" s="30" t="s">
        <v>424</v>
      </c>
      <c r="C2651" s="30" t="n">
        <v>72</v>
      </c>
      <c r="D2651" s="30" t="s">
        <v>181</v>
      </c>
      <c r="E2651" s="31" t="n">
        <v>45648</v>
      </c>
      <c r="F2651" s="30" t="s">
        <v>1044</v>
      </c>
      <c r="G2651" s="31" t="n">
        <v>45649</v>
      </c>
      <c r="H2651" s="30" t="s">
        <v>135</v>
      </c>
      <c r="I2651" s="30" t="s">
        <v>251</v>
      </c>
      <c r="J2651" s="30" t="s">
        <v>618</v>
      </c>
      <c r="K2651" s="30" t="s">
        <v>138</v>
      </c>
      <c r="L2651" s="30" t="n">
        <v>58</v>
      </c>
      <c r="M2651" s="30" t="n">
        <v>26</v>
      </c>
      <c r="N2651" s="30" t="s">
        <v>186</v>
      </c>
      <c r="O2651" s="30" t="s">
        <v>128</v>
      </c>
      <c r="P2651" s="30" t="s">
        <v>187</v>
      </c>
      <c r="Q2651" s="32" t="n">
        <v>1812.86</v>
      </c>
      <c r="R2651" s="30" t="s">
        <v>130</v>
      </c>
      <c r="S2651" s="30" t="s">
        <v>131</v>
      </c>
      <c r="T2651" s="30" t="n">
        <v>3</v>
      </c>
    </row>
    <row r="2652" customFormat="false" ht="15" hidden="false" customHeight="false" outlineLevel="0" collapsed="false">
      <c r="A2652" s="27" t="s">
        <v>4492</v>
      </c>
      <c r="B2652" s="27" t="s">
        <v>1972</v>
      </c>
      <c r="C2652" s="27" t="n">
        <v>34</v>
      </c>
      <c r="D2652" s="27" t="s">
        <v>181</v>
      </c>
      <c r="E2652" s="28" t="n">
        <v>45419</v>
      </c>
      <c r="F2652" s="27" t="s">
        <v>981</v>
      </c>
      <c r="G2652" s="28" t="n">
        <v>45420</v>
      </c>
      <c r="H2652" s="27" t="s">
        <v>161</v>
      </c>
      <c r="I2652" s="27" t="s">
        <v>162</v>
      </c>
      <c r="J2652" s="27" t="s">
        <v>648</v>
      </c>
      <c r="K2652" s="27" t="s">
        <v>138</v>
      </c>
      <c r="L2652" s="27" t="n">
        <v>53</v>
      </c>
      <c r="M2652" s="27" t="n">
        <v>25</v>
      </c>
      <c r="N2652" s="27" t="s">
        <v>127</v>
      </c>
      <c r="O2652" s="27" t="s">
        <v>139</v>
      </c>
      <c r="P2652" s="27" t="s">
        <v>187</v>
      </c>
      <c r="Q2652" s="29" t="n">
        <v>970.74</v>
      </c>
      <c r="R2652" s="27" t="s">
        <v>130</v>
      </c>
      <c r="S2652" s="27" t="s">
        <v>131</v>
      </c>
      <c r="T2652" s="27" t="n">
        <v>5</v>
      </c>
    </row>
    <row r="2653" customFormat="false" ht="15" hidden="false" customHeight="false" outlineLevel="0" collapsed="false">
      <c r="A2653" s="30" t="s">
        <v>4493</v>
      </c>
      <c r="B2653" s="30" t="s">
        <v>3144</v>
      </c>
      <c r="C2653" s="30" t="n">
        <v>28</v>
      </c>
      <c r="D2653" s="30" t="s">
        <v>121</v>
      </c>
      <c r="E2653" s="31" t="n">
        <v>45347</v>
      </c>
      <c r="F2653" s="30" t="s">
        <v>450</v>
      </c>
      <c r="G2653" s="31" t="n">
        <v>45348</v>
      </c>
      <c r="H2653" s="30" t="s">
        <v>217</v>
      </c>
      <c r="I2653" s="30" t="s">
        <v>344</v>
      </c>
      <c r="J2653" s="30" t="s">
        <v>294</v>
      </c>
      <c r="K2653" s="30" t="s">
        <v>156</v>
      </c>
      <c r="L2653" s="30" t="n">
        <v>41</v>
      </c>
      <c r="M2653" s="30" t="n">
        <v>58</v>
      </c>
      <c r="N2653" s="30" t="s">
        <v>186</v>
      </c>
      <c r="O2653" s="30" t="s">
        <v>128</v>
      </c>
      <c r="P2653" s="30" t="s">
        <v>140</v>
      </c>
      <c r="Q2653" s="32" t="n">
        <v>3534.28</v>
      </c>
      <c r="R2653" s="30" t="s">
        <v>268</v>
      </c>
      <c r="S2653" s="30" t="s">
        <v>223</v>
      </c>
      <c r="T2653" s="30" t="n">
        <v>3</v>
      </c>
    </row>
    <row r="2654" customFormat="false" ht="15" hidden="false" customHeight="false" outlineLevel="0" collapsed="false">
      <c r="A2654" s="27" t="s">
        <v>4494</v>
      </c>
      <c r="B2654" s="27" t="s">
        <v>4495</v>
      </c>
      <c r="C2654" s="27" t="n">
        <v>43</v>
      </c>
      <c r="D2654" s="27" t="s">
        <v>121</v>
      </c>
      <c r="E2654" s="28" t="n">
        <v>45461</v>
      </c>
      <c r="F2654" s="27" t="s">
        <v>552</v>
      </c>
      <c r="G2654" s="28" t="n">
        <v>45461</v>
      </c>
      <c r="H2654" s="27" t="s">
        <v>242</v>
      </c>
      <c r="I2654" s="27" t="s">
        <v>466</v>
      </c>
      <c r="J2654" s="27" t="s">
        <v>244</v>
      </c>
      <c r="K2654" s="27" t="s">
        <v>156</v>
      </c>
      <c r="L2654" s="27" t="n">
        <v>35</v>
      </c>
      <c r="M2654" s="27" t="n">
        <v>81</v>
      </c>
      <c r="N2654" s="27" t="s">
        <v>127</v>
      </c>
      <c r="O2654" s="27" t="s">
        <v>128</v>
      </c>
      <c r="P2654" s="27" t="s">
        <v>187</v>
      </c>
      <c r="Q2654" s="29" t="n">
        <v>4321.45</v>
      </c>
      <c r="R2654" s="27" t="s">
        <v>130</v>
      </c>
      <c r="S2654" s="27" t="s">
        <v>197</v>
      </c>
      <c r="T2654" s="27" t="n">
        <v>2</v>
      </c>
    </row>
    <row r="2655" customFormat="false" ht="15" hidden="false" customHeight="false" outlineLevel="0" collapsed="false">
      <c r="A2655" s="30" t="s">
        <v>4496</v>
      </c>
      <c r="B2655" s="30" t="s">
        <v>4497</v>
      </c>
      <c r="C2655" s="30" t="n">
        <v>55</v>
      </c>
      <c r="D2655" s="30" t="s">
        <v>121</v>
      </c>
      <c r="E2655" s="31" t="n">
        <v>45307</v>
      </c>
      <c r="F2655" s="30" t="s">
        <v>598</v>
      </c>
      <c r="G2655" s="31" t="n">
        <v>45310</v>
      </c>
      <c r="H2655" s="30" t="s">
        <v>236</v>
      </c>
      <c r="I2655" s="30" t="s">
        <v>266</v>
      </c>
      <c r="J2655" s="30" t="s">
        <v>375</v>
      </c>
      <c r="K2655" s="30" t="s">
        <v>156</v>
      </c>
      <c r="L2655" s="30" t="n">
        <v>16</v>
      </c>
      <c r="M2655" s="30" t="n">
        <v>84</v>
      </c>
      <c r="N2655" s="30" t="s">
        <v>127</v>
      </c>
      <c r="O2655" s="30" t="s">
        <v>139</v>
      </c>
      <c r="P2655" s="30" t="s">
        <v>187</v>
      </c>
      <c r="Q2655" s="32" t="n">
        <v>3282.88</v>
      </c>
      <c r="R2655" s="30" t="s">
        <v>462</v>
      </c>
      <c r="S2655" s="30" t="s">
        <v>192</v>
      </c>
      <c r="T2655" s="30" t="n">
        <v>2</v>
      </c>
    </row>
    <row r="2656" customFormat="false" ht="15" hidden="false" customHeight="false" outlineLevel="0" collapsed="false">
      <c r="A2656" s="27" t="s">
        <v>4498</v>
      </c>
      <c r="B2656" s="27" t="s">
        <v>4499</v>
      </c>
      <c r="C2656" s="27" t="n">
        <v>49</v>
      </c>
      <c r="D2656" s="27" t="s">
        <v>181</v>
      </c>
      <c r="E2656" s="28" t="n">
        <v>45539</v>
      </c>
      <c r="F2656" s="27" t="s">
        <v>472</v>
      </c>
      <c r="G2656" s="28" t="n">
        <v>45540</v>
      </c>
      <c r="H2656" s="27" t="s">
        <v>206</v>
      </c>
      <c r="I2656" s="27" t="s">
        <v>207</v>
      </c>
      <c r="J2656" s="27" t="s">
        <v>469</v>
      </c>
      <c r="K2656" s="27" t="s">
        <v>138</v>
      </c>
      <c r="L2656" s="27" t="n">
        <v>81</v>
      </c>
      <c r="M2656" s="27" t="n">
        <v>20</v>
      </c>
      <c r="N2656" s="27" t="s">
        <v>127</v>
      </c>
      <c r="O2656" s="27" t="s">
        <v>128</v>
      </c>
      <c r="P2656" s="27" t="s">
        <v>150</v>
      </c>
      <c r="Q2656" s="29" t="n">
        <v>2593.34</v>
      </c>
      <c r="R2656" s="27" t="s">
        <v>130</v>
      </c>
      <c r="S2656" s="27" t="s">
        <v>151</v>
      </c>
      <c r="T2656" s="27" t="n">
        <v>3</v>
      </c>
    </row>
    <row r="2657" customFormat="false" ht="15" hidden="false" customHeight="false" outlineLevel="0" collapsed="false">
      <c r="A2657" s="30" t="s">
        <v>4500</v>
      </c>
      <c r="B2657" s="30" t="s">
        <v>900</v>
      </c>
      <c r="C2657" s="30" t="n">
        <v>54</v>
      </c>
      <c r="D2657" s="30" t="s">
        <v>313</v>
      </c>
      <c r="E2657" s="31" t="n">
        <v>45389</v>
      </c>
      <c r="F2657" s="30" t="s">
        <v>948</v>
      </c>
      <c r="G2657" s="31" t="n">
        <v>45389</v>
      </c>
      <c r="H2657" s="30" t="s">
        <v>183</v>
      </c>
      <c r="I2657" s="30" t="s">
        <v>430</v>
      </c>
      <c r="J2657" s="30" t="s">
        <v>411</v>
      </c>
      <c r="K2657" s="30" t="s">
        <v>138</v>
      </c>
      <c r="L2657" s="30" t="n">
        <v>49</v>
      </c>
      <c r="M2657" s="30" t="n">
        <v>21</v>
      </c>
      <c r="N2657" s="30" t="s">
        <v>127</v>
      </c>
      <c r="O2657" s="30" t="s">
        <v>171</v>
      </c>
      <c r="P2657" s="30" t="s">
        <v>150</v>
      </c>
      <c r="Q2657" s="32" t="n">
        <v>926.99</v>
      </c>
      <c r="R2657" s="30" t="s">
        <v>130</v>
      </c>
      <c r="S2657" s="30" t="s">
        <v>164</v>
      </c>
      <c r="T2657" s="30" t="n">
        <v>2</v>
      </c>
    </row>
    <row r="2658" customFormat="false" ht="15" hidden="false" customHeight="false" outlineLevel="0" collapsed="false">
      <c r="A2658" s="27" t="s">
        <v>4501</v>
      </c>
      <c r="B2658" s="27" t="s">
        <v>828</v>
      </c>
      <c r="C2658" s="27" t="n">
        <v>35</v>
      </c>
      <c r="D2658" s="27" t="s">
        <v>121</v>
      </c>
      <c r="E2658" s="28" t="n">
        <v>45336</v>
      </c>
      <c r="F2658" s="27" t="s">
        <v>1503</v>
      </c>
      <c r="G2658" s="28" t="n">
        <v>45342</v>
      </c>
      <c r="H2658" s="27" t="s">
        <v>242</v>
      </c>
      <c r="I2658" s="27" t="s">
        <v>243</v>
      </c>
      <c r="J2658" s="27" t="s">
        <v>363</v>
      </c>
      <c r="K2658" s="27" t="s">
        <v>126</v>
      </c>
      <c r="L2658" s="27" t="n">
        <v>19</v>
      </c>
      <c r="M2658" s="27" t="n">
        <v>53</v>
      </c>
      <c r="N2658" s="27" t="s">
        <v>186</v>
      </c>
      <c r="O2658" s="27" t="s">
        <v>149</v>
      </c>
      <c r="P2658" s="27" t="s">
        <v>187</v>
      </c>
      <c r="Q2658" s="29" t="n">
        <v>8082.65</v>
      </c>
      <c r="R2658" s="27" t="s">
        <v>130</v>
      </c>
      <c r="S2658" s="27" t="s">
        <v>178</v>
      </c>
      <c r="T2658" s="27" t="n">
        <v>3</v>
      </c>
    </row>
    <row r="2659" customFormat="false" ht="15" hidden="false" customHeight="false" outlineLevel="0" collapsed="false">
      <c r="A2659" s="30" t="s">
        <v>4502</v>
      </c>
      <c r="B2659" s="30" t="s">
        <v>1421</v>
      </c>
      <c r="C2659" s="30" t="n">
        <v>10</v>
      </c>
      <c r="D2659" s="30" t="s">
        <v>121</v>
      </c>
      <c r="E2659" s="31" t="n">
        <v>45491</v>
      </c>
      <c r="F2659" s="30" t="s">
        <v>1186</v>
      </c>
      <c r="G2659" s="31" t="n">
        <v>45496</v>
      </c>
      <c r="H2659" s="30" t="s">
        <v>168</v>
      </c>
      <c r="I2659" s="30" t="s">
        <v>169</v>
      </c>
      <c r="J2659" s="30" t="s">
        <v>367</v>
      </c>
      <c r="K2659" s="30" t="s">
        <v>126</v>
      </c>
      <c r="L2659" s="30" t="n">
        <v>5</v>
      </c>
      <c r="M2659" s="30" t="n">
        <v>46</v>
      </c>
      <c r="N2659" s="30" t="s">
        <v>127</v>
      </c>
      <c r="O2659" s="30" t="s">
        <v>128</v>
      </c>
      <c r="P2659" s="30" t="s">
        <v>187</v>
      </c>
      <c r="Q2659" s="32" t="n">
        <v>8184.53</v>
      </c>
      <c r="R2659" s="30" t="s">
        <v>130</v>
      </c>
      <c r="S2659" s="30" t="s">
        <v>164</v>
      </c>
      <c r="T2659" s="30" t="n">
        <v>3</v>
      </c>
    </row>
    <row r="2660" customFormat="false" ht="15" hidden="false" customHeight="false" outlineLevel="0" collapsed="false">
      <c r="A2660" s="27" t="s">
        <v>4503</v>
      </c>
      <c r="B2660" s="27" t="s">
        <v>1373</v>
      </c>
      <c r="C2660" s="27" t="n">
        <v>26</v>
      </c>
      <c r="D2660" s="27" t="s">
        <v>181</v>
      </c>
      <c r="E2660" s="28" t="n">
        <v>45536</v>
      </c>
      <c r="F2660" s="27" t="s">
        <v>662</v>
      </c>
      <c r="G2660" s="28" t="n">
        <v>45539</v>
      </c>
      <c r="H2660" s="27" t="s">
        <v>135</v>
      </c>
      <c r="I2660" s="27" t="s">
        <v>136</v>
      </c>
      <c r="J2660" s="27" t="s">
        <v>262</v>
      </c>
      <c r="K2660" s="27" t="s">
        <v>156</v>
      </c>
      <c r="L2660" s="27" t="n">
        <v>55</v>
      </c>
      <c r="M2660" s="27" t="n">
        <v>59</v>
      </c>
      <c r="N2660" s="27" t="s">
        <v>186</v>
      </c>
      <c r="O2660" s="27" t="s">
        <v>171</v>
      </c>
      <c r="P2660" s="27" t="s">
        <v>187</v>
      </c>
      <c r="Q2660" s="29" t="n">
        <v>4703.57</v>
      </c>
      <c r="R2660" s="27" t="s">
        <v>130</v>
      </c>
      <c r="S2660" s="27" t="s">
        <v>192</v>
      </c>
      <c r="T2660" s="27" t="n">
        <v>5</v>
      </c>
    </row>
    <row r="2661" customFormat="false" ht="15" hidden="false" customHeight="false" outlineLevel="0" collapsed="false">
      <c r="A2661" s="30" t="s">
        <v>4504</v>
      </c>
      <c r="B2661" s="30" t="s">
        <v>3467</v>
      </c>
      <c r="C2661" s="30" t="n">
        <v>32</v>
      </c>
      <c r="D2661" s="30" t="s">
        <v>121</v>
      </c>
      <c r="E2661" s="31" t="n">
        <v>45572</v>
      </c>
      <c r="F2661" s="30" t="s">
        <v>482</v>
      </c>
      <c r="G2661" s="31" t="n">
        <v>45577</v>
      </c>
      <c r="H2661" s="30" t="s">
        <v>242</v>
      </c>
      <c r="I2661" s="30" t="s">
        <v>466</v>
      </c>
      <c r="J2661" s="30" t="s">
        <v>244</v>
      </c>
      <c r="K2661" s="30" t="s">
        <v>126</v>
      </c>
      <c r="L2661" s="30" t="n">
        <v>27</v>
      </c>
      <c r="M2661" s="30" t="n">
        <v>49</v>
      </c>
      <c r="N2661" s="30" t="s">
        <v>186</v>
      </c>
      <c r="O2661" s="30" t="s">
        <v>139</v>
      </c>
      <c r="P2661" s="30" t="s">
        <v>140</v>
      </c>
      <c r="Q2661" s="32" t="n">
        <v>7014.77</v>
      </c>
      <c r="R2661" s="30" t="s">
        <v>268</v>
      </c>
      <c r="S2661" s="30" t="s">
        <v>335</v>
      </c>
      <c r="T2661" s="30" t="n">
        <v>2</v>
      </c>
    </row>
    <row r="2662" customFormat="false" ht="15" hidden="false" customHeight="false" outlineLevel="0" collapsed="false">
      <c r="A2662" s="27" t="s">
        <v>4505</v>
      </c>
      <c r="B2662" s="27" t="s">
        <v>4506</v>
      </c>
      <c r="C2662" s="27" t="n">
        <v>52</v>
      </c>
      <c r="D2662" s="27" t="s">
        <v>181</v>
      </c>
      <c r="E2662" s="28" t="n">
        <v>45468</v>
      </c>
      <c r="F2662" s="27" t="s">
        <v>1462</v>
      </c>
      <c r="G2662" s="28" t="n">
        <v>45471</v>
      </c>
      <c r="H2662" s="27" t="s">
        <v>123</v>
      </c>
      <c r="I2662" s="27" t="s">
        <v>155</v>
      </c>
      <c r="J2662" s="27" t="s">
        <v>418</v>
      </c>
      <c r="K2662" s="27" t="s">
        <v>126</v>
      </c>
      <c r="L2662" s="27" t="n">
        <v>17</v>
      </c>
      <c r="M2662" s="27" t="n">
        <v>131</v>
      </c>
      <c r="N2662" s="27" t="s">
        <v>186</v>
      </c>
      <c r="O2662" s="27" t="s">
        <v>171</v>
      </c>
      <c r="P2662" s="27" t="s">
        <v>129</v>
      </c>
      <c r="Q2662" s="29" t="n">
        <v>8056.96</v>
      </c>
      <c r="R2662" s="27" t="s">
        <v>130</v>
      </c>
      <c r="S2662" s="27" t="s">
        <v>141</v>
      </c>
      <c r="T2662" s="27" t="n">
        <v>4</v>
      </c>
    </row>
    <row r="2663" customFormat="false" ht="15" hidden="false" customHeight="false" outlineLevel="0" collapsed="false">
      <c r="A2663" s="30" t="s">
        <v>4507</v>
      </c>
      <c r="B2663" s="30" t="s">
        <v>1854</v>
      </c>
      <c r="C2663" s="30" t="n">
        <v>46</v>
      </c>
      <c r="D2663" s="30" t="s">
        <v>121</v>
      </c>
      <c r="E2663" s="31" t="n">
        <v>45542</v>
      </c>
      <c r="F2663" s="30" t="s">
        <v>417</v>
      </c>
      <c r="G2663" s="31" t="n">
        <v>45542</v>
      </c>
      <c r="H2663" s="30" t="s">
        <v>168</v>
      </c>
      <c r="I2663" s="30" t="s">
        <v>196</v>
      </c>
      <c r="J2663" s="30" t="s">
        <v>371</v>
      </c>
      <c r="K2663" s="30" t="s">
        <v>138</v>
      </c>
      <c r="L2663" s="30" t="n">
        <v>60</v>
      </c>
      <c r="M2663" s="30" t="n">
        <v>30</v>
      </c>
      <c r="N2663" s="30" t="s">
        <v>127</v>
      </c>
      <c r="O2663" s="30" t="s">
        <v>139</v>
      </c>
      <c r="P2663" s="30" t="s">
        <v>140</v>
      </c>
      <c r="Q2663" s="32" t="n">
        <v>1529.91</v>
      </c>
      <c r="R2663" s="30" t="s">
        <v>130</v>
      </c>
      <c r="S2663" s="30" t="s">
        <v>335</v>
      </c>
      <c r="T2663" s="30" t="n">
        <v>5</v>
      </c>
    </row>
    <row r="2664" customFormat="false" ht="15" hidden="false" customHeight="false" outlineLevel="0" collapsed="false">
      <c r="A2664" s="27" t="s">
        <v>4508</v>
      </c>
      <c r="B2664" s="27" t="s">
        <v>4054</v>
      </c>
      <c r="C2664" s="27" t="n">
        <v>31</v>
      </c>
      <c r="D2664" s="27" t="s">
        <v>181</v>
      </c>
      <c r="E2664" s="28" t="n">
        <v>45430</v>
      </c>
      <c r="F2664" s="27" t="s">
        <v>587</v>
      </c>
      <c r="G2664" s="28" t="n">
        <v>45433</v>
      </c>
      <c r="H2664" s="27" t="s">
        <v>236</v>
      </c>
      <c r="I2664" s="27" t="s">
        <v>237</v>
      </c>
      <c r="J2664" s="27" t="s">
        <v>238</v>
      </c>
      <c r="K2664" s="27" t="s">
        <v>156</v>
      </c>
      <c r="L2664" s="27" t="n">
        <v>62</v>
      </c>
      <c r="M2664" s="27" t="n">
        <v>83</v>
      </c>
      <c r="N2664" s="27" t="s">
        <v>127</v>
      </c>
      <c r="O2664" s="27" t="s">
        <v>149</v>
      </c>
      <c r="P2664" s="27" t="s">
        <v>187</v>
      </c>
      <c r="Q2664" s="29" t="n">
        <v>4716.75</v>
      </c>
      <c r="R2664" s="27" t="s">
        <v>172</v>
      </c>
      <c r="S2664" s="27" t="s">
        <v>500</v>
      </c>
      <c r="T2664" s="27" t="n">
        <v>3</v>
      </c>
    </row>
    <row r="2665" customFormat="false" ht="15" hidden="false" customHeight="false" outlineLevel="0" collapsed="false">
      <c r="A2665" s="30" t="s">
        <v>4509</v>
      </c>
      <c r="B2665" s="30" t="s">
        <v>2758</v>
      </c>
      <c r="C2665" s="30" t="n">
        <v>37</v>
      </c>
      <c r="D2665" s="30" t="s">
        <v>121</v>
      </c>
      <c r="E2665" s="31" t="n">
        <v>45387</v>
      </c>
      <c r="F2665" s="30" t="s">
        <v>1155</v>
      </c>
      <c r="G2665" s="31" t="n">
        <v>45388</v>
      </c>
      <c r="H2665" s="30" t="s">
        <v>168</v>
      </c>
      <c r="I2665" s="30" t="s">
        <v>196</v>
      </c>
      <c r="J2665" s="30" t="s">
        <v>191</v>
      </c>
      <c r="K2665" s="30" t="s">
        <v>156</v>
      </c>
      <c r="L2665" s="30" t="n">
        <v>59</v>
      </c>
      <c r="M2665" s="30" t="n">
        <v>44</v>
      </c>
      <c r="N2665" s="30" t="s">
        <v>186</v>
      </c>
      <c r="O2665" s="30" t="s">
        <v>128</v>
      </c>
      <c r="P2665" s="30" t="s">
        <v>140</v>
      </c>
      <c r="Q2665" s="32" t="n">
        <v>4283.57</v>
      </c>
      <c r="R2665" s="30" t="s">
        <v>172</v>
      </c>
      <c r="S2665" s="30" t="s">
        <v>131</v>
      </c>
      <c r="T2665" s="30" t="n">
        <v>1</v>
      </c>
    </row>
    <row r="2666" customFormat="false" ht="15" hidden="false" customHeight="false" outlineLevel="0" collapsed="false">
      <c r="A2666" s="27" t="s">
        <v>4510</v>
      </c>
      <c r="B2666" s="27" t="s">
        <v>1986</v>
      </c>
      <c r="C2666" s="27" t="n">
        <v>55</v>
      </c>
      <c r="D2666" s="27" t="s">
        <v>181</v>
      </c>
      <c r="E2666" s="28" t="n">
        <v>45567</v>
      </c>
      <c r="F2666" s="27" t="s">
        <v>931</v>
      </c>
      <c r="G2666" s="28" t="n">
        <v>45568</v>
      </c>
      <c r="H2666" s="27" t="s">
        <v>146</v>
      </c>
      <c r="I2666" s="27" t="s">
        <v>176</v>
      </c>
      <c r="J2666" s="27" t="s">
        <v>244</v>
      </c>
      <c r="K2666" s="27" t="s">
        <v>138</v>
      </c>
      <c r="L2666" s="27" t="n">
        <v>57</v>
      </c>
      <c r="M2666" s="27" t="n">
        <v>18</v>
      </c>
      <c r="N2666" s="27" t="s">
        <v>127</v>
      </c>
      <c r="O2666" s="27" t="s">
        <v>139</v>
      </c>
      <c r="P2666" s="27" t="s">
        <v>187</v>
      </c>
      <c r="Q2666" s="29" t="n">
        <v>1820.1</v>
      </c>
      <c r="R2666" s="27" t="s">
        <v>130</v>
      </c>
      <c r="S2666" s="27" t="s">
        <v>335</v>
      </c>
      <c r="T2666" s="27" t="n">
        <v>5</v>
      </c>
    </row>
    <row r="2667" customFormat="false" ht="15" hidden="false" customHeight="false" outlineLevel="0" collapsed="false">
      <c r="A2667" s="30" t="s">
        <v>4511</v>
      </c>
      <c r="B2667" s="30" t="s">
        <v>2130</v>
      </c>
      <c r="C2667" s="30" t="n">
        <v>35</v>
      </c>
      <c r="D2667" s="30" t="s">
        <v>181</v>
      </c>
      <c r="E2667" s="31" t="n">
        <v>45375</v>
      </c>
      <c r="F2667" s="30" t="s">
        <v>725</v>
      </c>
      <c r="G2667" s="31" t="n">
        <v>45375</v>
      </c>
      <c r="H2667" s="30" t="s">
        <v>146</v>
      </c>
      <c r="I2667" s="30" t="s">
        <v>147</v>
      </c>
      <c r="J2667" s="30" t="s">
        <v>244</v>
      </c>
      <c r="K2667" s="30" t="s">
        <v>156</v>
      </c>
      <c r="L2667" s="30" t="n">
        <v>63</v>
      </c>
      <c r="M2667" s="30" t="n">
        <v>60</v>
      </c>
      <c r="N2667" s="30" t="s">
        <v>127</v>
      </c>
      <c r="O2667" s="30" t="s">
        <v>139</v>
      </c>
      <c r="P2667" s="30" t="s">
        <v>187</v>
      </c>
      <c r="Q2667" s="32" t="n">
        <v>4026.06</v>
      </c>
      <c r="R2667" s="30" t="s">
        <v>130</v>
      </c>
      <c r="S2667" s="30" t="s">
        <v>131</v>
      </c>
      <c r="T2667" s="30" t="n">
        <v>4</v>
      </c>
    </row>
    <row r="2668" customFormat="false" ht="15" hidden="false" customHeight="false" outlineLevel="0" collapsed="false">
      <c r="A2668" s="27" t="s">
        <v>4512</v>
      </c>
      <c r="B2668" s="27" t="s">
        <v>1365</v>
      </c>
      <c r="C2668" s="27" t="n">
        <v>54</v>
      </c>
      <c r="D2668" s="27" t="s">
        <v>121</v>
      </c>
      <c r="E2668" s="28" t="n">
        <v>45496</v>
      </c>
      <c r="F2668" s="27" t="s">
        <v>1081</v>
      </c>
      <c r="G2668" s="28" t="n">
        <v>45497</v>
      </c>
      <c r="H2668" s="27" t="s">
        <v>242</v>
      </c>
      <c r="I2668" s="27" t="s">
        <v>243</v>
      </c>
      <c r="J2668" s="27" t="s">
        <v>401</v>
      </c>
      <c r="K2668" s="27" t="s">
        <v>138</v>
      </c>
      <c r="L2668" s="27" t="n">
        <v>62</v>
      </c>
      <c r="M2668" s="27" t="n">
        <v>36</v>
      </c>
      <c r="N2668" s="27" t="s">
        <v>127</v>
      </c>
      <c r="O2668" s="27" t="s">
        <v>139</v>
      </c>
      <c r="P2668" s="27" t="s">
        <v>129</v>
      </c>
      <c r="Q2668" s="29" t="n">
        <v>2440.68</v>
      </c>
      <c r="R2668" s="27" t="s">
        <v>172</v>
      </c>
      <c r="S2668" s="27" t="s">
        <v>335</v>
      </c>
      <c r="T2668" s="27" t="n">
        <v>5</v>
      </c>
    </row>
    <row r="2669" customFormat="false" ht="15" hidden="false" customHeight="false" outlineLevel="0" collapsed="false">
      <c r="A2669" s="30" t="s">
        <v>4513</v>
      </c>
      <c r="B2669" s="30" t="s">
        <v>4514</v>
      </c>
      <c r="C2669" s="30" t="n">
        <v>26</v>
      </c>
      <c r="D2669" s="30" t="s">
        <v>121</v>
      </c>
      <c r="E2669" s="31" t="n">
        <v>45592</v>
      </c>
      <c r="F2669" s="30" t="s">
        <v>1257</v>
      </c>
      <c r="G2669" s="31" t="n">
        <v>45593</v>
      </c>
      <c r="H2669" s="30" t="s">
        <v>242</v>
      </c>
      <c r="I2669" s="30" t="s">
        <v>315</v>
      </c>
      <c r="J2669" s="30" t="s">
        <v>363</v>
      </c>
      <c r="K2669" s="30" t="s">
        <v>138</v>
      </c>
      <c r="L2669" s="30" t="n">
        <v>59</v>
      </c>
      <c r="M2669" s="30" t="n">
        <v>28</v>
      </c>
      <c r="N2669" s="30" t="s">
        <v>127</v>
      </c>
      <c r="O2669" s="30" t="s">
        <v>139</v>
      </c>
      <c r="P2669" s="30" t="s">
        <v>150</v>
      </c>
      <c r="Q2669" s="32" t="n">
        <v>1753.62</v>
      </c>
      <c r="R2669" s="30" t="s">
        <v>130</v>
      </c>
      <c r="S2669" s="30" t="s">
        <v>151</v>
      </c>
      <c r="T2669" s="30" t="n">
        <v>4</v>
      </c>
    </row>
    <row r="2670" customFormat="false" ht="15" hidden="false" customHeight="false" outlineLevel="0" collapsed="false">
      <c r="A2670" s="27" t="s">
        <v>4515</v>
      </c>
      <c r="B2670" s="27" t="s">
        <v>903</v>
      </c>
      <c r="C2670" s="27" t="n">
        <v>-5</v>
      </c>
      <c r="D2670" s="27" t="s">
        <v>144</v>
      </c>
      <c r="E2670" s="28" t="n">
        <v>45551</v>
      </c>
      <c r="F2670" s="27" t="s">
        <v>190</v>
      </c>
      <c r="G2670" s="28" t="n">
        <v>45552</v>
      </c>
      <c r="H2670" s="27" t="s">
        <v>217</v>
      </c>
      <c r="I2670" s="27" t="s">
        <v>344</v>
      </c>
      <c r="J2670" s="27" t="s">
        <v>388</v>
      </c>
      <c r="K2670" s="27" t="s">
        <v>156</v>
      </c>
      <c r="L2670" s="27" t="n">
        <v>40</v>
      </c>
      <c r="M2670" s="27" t="n">
        <v>70</v>
      </c>
      <c r="N2670" s="27" t="s">
        <v>127</v>
      </c>
      <c r="O2670" s="27" t="s">
        <v>139</v>
      </c>
      <c r="P2670" s="27" t="s">
        <v>129</v>
      </c>
      <c r="Q2670" s="29" t="n">
        <v>3320.21</v>
      </c>
      <c r="R2670" s="27" t="s">
        <v>130</v>
      </c>
      <c r="S2670" s="27" t="s">
        <v>141</v>
      </c>
      <c r="T2670" s="27" t="n">
        <v>4</v>
      </c>
    </row>
    <row r="2671" customFormat="false" ht="15" hidden="false" customHeight="false" outlineLevel="0" collapsed="false">
      <c r="A2671" s="30" t="s">
        <v>4516</v>
      </c>
      <c r="B2671" s="30" t="s">
        <v>668</v>
      </c>
      <c r="C2671" s="30" t="n">
        <v>25</v>
      </c>
      <c r="D2671" s="30" t="s">
        <v>181</v>
      </c>
      <c r="E2671" s="31" t="n">
        <v>45504</v>
      </c>
      <c r="F2671" s="30" t="s">
        <v>1220</v>
      </c>
      <c r="G2671" s="31" t="n">
        <v>45507</v>
      </c>
      <c r="H2671" s="30" t="s">
        <v>236</v>
      </c>
      <c r="I2671" s="30" t="s">
        <v>237</v>
      </c>
      <c r="J2671" s="30" t="s">
        <v>455</v>
      </c>
      <c r="K2671" s="30" t="s">
        <v>156</v>
      </c>
      <c r="L2671" s="30" t="n">
        <v>42</v>
      </c>
      <c r="M2671" s="30" t="n">
        <v>30</v>
      </c>
      <c r="N2671" s="30" t="s">
        <v>127</v>
      </c>
      <c r="O2671" s="30" t="s">
        <v>171</v>
      </c>
      <c r="P2671" s="30" t="s">
        <v>187</v>
      </c>
      <c r="Q2671" s="32" t="n">
        <v>3394.7</v>
      </c>
      <c r="R2671" s="30" t="s">
        <v>130</v>
      </c>
      <c r="S2671" s="30" t="s">
        <v>192</v>
      </c>
      <c r="T2671" s="30" t="n">
        <v>4</v>
      </c>
    </row>
    <row r="2672" customFormat="false" ht="15" hidden="false" customHeight="false" outlineLevel="0" collapsed="false">
      <c r="A2672" s="27" t="s">
        <v>4517</v>
      </c>
      <c r="B2672" s="27" t="s">
        <v>3940</v>
      </c>
      <c r="C2672" s="27" t="n">
        <v>39</v>
      </c>
      <c r="D2672" s="27" t="s">
        <v>121</v>
      </c>
      <c r="E2672" s="28" t="n">
        <v>45642</v>
      </c>
      <c r="F2672" s="27" t="s">
        <v>1374</v>
      </c>
      <c r="G2672" s="28" t="n">
        <v>45643</v>
      </c>
      <c r="H2672" s="27" t="s">
        <v>217</v>
      </c>
      <c r="I2672" s="27" t="s">
        <v>282</v>
      </c>
      <c r="J2672" s="27" t="s">
        <v>483</v>
      </c>
      <c r="K2672" s="27" t="s">
        <v>138</v>
      </c>
      <c r="L2672" s="27" t="n">
        <v>76</v>
      </c>
      <c r="M2672" s="27" t="n">
        <v>41</v>
      </c>
      <c r="N2672" s="27" t="s">
        <v>127</v>
      </c>
      <c r="O2672" s="27" t="s">
        <v>139</v>
      </c>
      <c r="P2672" s="27" t="s">
        <v>150</v>
      </c>
      <c r="Q2672" s="29" t="n">
        <v>2425.22</v>
      </c>
      <c r="R2672" s="27" t="s">
        <v>130</v>
      </c>
      <c r="S2672" s="27" t="s">
        <v>197</v>
      </c>
      <c r="T2672" s="27" t="n">
        <v>4</v>
      </c>
    </row>
    <row r="2673" customFormat="false" ht="15" hidden="false" customHeight="false" outlineLevel="0" collapsed="false">
      <c r="A2673" s="30" t="s">
        <v>4518</v>
      </c>
      <c r="B2673" s="30" t="s">
        <v>2461</v>
      </c>
      <c r="C2673" s="30" t="n">
        <v>63</v>
      </c>
      <c r="D2673" s="30" t="s">
        <v>121</v>
      </c>
      <c r="E2673" s="31" t="n">
        <v>45504</v>
      </c>
      <c r="F2673" s="30" t="s">
        <v>669</v>
      </c>
      <c r="G2673" s="31" t="n">
        <v>45507</v>
      </c>
      <c r="H2673" s="30" t="s">
        <v>183</v>
      </c>
      <c r="I2673" s="30" t="s">
        <v>212</v>
      </c>
      <c r="J2673" s="30" t="s">
        <v>476</v>
      </c>
      <c r="K2673" s="30" t="s">
        <v>156</v>
      </c>
      <c r="L2673" s="30" t="n">
        <v>41</v>
      </c>
      <c r="M2673" s="30" t="n">
        <v>79</v>
      </c>
      <c r="N2673" s="30" t="s">
        <v>186</v>
      </c>
      <c r="O2673" s="30"/>
      <c r="P2673" s="30" t="s">
        <v>150</v>
      </c>
      <c r="Q2673" s="32" t="n">
        <v>3892.09</v>
      </c>
      <c r="R2673" s="30" t="s">
        <v>130</v>
      </c>
      <c r="S2673" s="30" t="s">
        <v>335</v>
      </c>
      <c r="T2673" s="30" t="n">
        <v>4</v>
      </c>
    </row>
    <row r="2674" customFormat="false" ht="15" hidden="false" customHeight="false" outlineLevel="0" collapsed="false">
      <c r="A2674" s="27" t="s">
        <v>4519</v>
      </c>
      <c r="B2674" s="27" t="s">
        <v>2861</v>
      </c>
      <c r="C2674" s="27" t="n">
        <v>62</v>
      </c>
      <c r="D2674" s="27" t="s">
        <v>121</v>
      </c>
      <c r="E2674" s="28" t="n">
        <v>45316</v>
      </c>
      <c r="F2674" s="27" t="s">
        <v>943</v>
      </c>
      <c r="G2674" s="28" t="n">
        <v>45319</v>
      </c>
      <c r="H2674" s="27" t="s">
        <v>135</v>
      </c>
      <c r="I2674" s="27" t="s">
        <v>278</v>
      </c>
      <c r="J2674" s="27" t="s">
        <v>252</v>
      </c>
      <c r="K2674" s="27" t="s">
        <v>156</v>
      </c>
      <c r="L2674" s="27" t="n">
        <v>21</v>
      </c>
      <c r="M2674" s="27" t="n">
        <v>82</v>
      </c>
      <c r="N2674" s="27" t="s">
        <v>186</v>
      </c>
      <c r="O2674" s="27" t="s">
        <v>139</v>
      </c>
      <c r="P2674" s="27" t="s">
        <v>140</v>
      </c>
      <c r="Q2674" s="29" t="n">
        <v>4997.06</v>
      </c>
      <c r="R2674" s="27" t="s">
        <v>130</v>
      </c>
      <c r="S2674" s="27" t="s">
        <v>164</v>
      </c>
      <c r="T2674" s="27" t="n">
        <v>4</v>
      </c>
    </row>
    <row r="2675" customFormat="false" ht="15" hidden="false" customHeight="false" outlineLevel="0" collapsed="false">
      <c r="A2675" s="30" t="s">
        <v>4520</v>
      </c>
      <c r="B2675" s="30" t="s">
        <v>1227</v>
      </c>
      <c r="C2675" s="30" t="n">
        <v>74</v>
      </c>
      <c r="D2675" s="30" t="s">
        <v>121</v>
      </c>
      <c r="E2675" s="31" t="n">
        <v>45628</v>
      </c>
      <c r="F2675" s="30" t="s">
        <v>948</v>
      </c>
      <c r="G2675" s="31" t="n">
        <v>45628</v>
      </c>
      <c r="H2675" s="30" t="s">
        <v>242</v>
      </c>
      <c r="I2675" s="30" t="s">
        <v>243</v>
      </c>
      <c r="J2675" s="30" t="s">
        <v>422</v>
      </c>
      <c r="K2675" s="30" t="s">
        <v>156</v>
      </c>
      <c r="L2675" s="30" t="n">
        <v>37</v>
      </c>
      <c r="M2675" s="30" t="n">
        <v>78</v>
      </c>
      <c r="N2675" s="30" t="s">
        <v>186</v>
      </c>
      <c r="O2675" s="30" t="s">
        <v>149</v>
      </c>
      <c r="P2675" s="30" t="s">
        <v>187</v>
      </c>
      <c r="Q2675" s="32" t="n">
        <v>3229.94</v>
      </c>
      <c r="R2675" s="30" t="s">
        <v>130</v>
      </c>
      <c r="S2675" s="30" t="s">
        <v>131</v>
      </c>
      <c r="T2675" s="30" t="n">
        <v>4</v>
      </c>
    </row>
    <row r="2676" customFormat="false" ht="15" hidden="false" customHeight="false" outlineLevel="0" collapsed="false">
      <c r="A2676" s="27" t="s">
        <v>4521</v>
      </c>
      <c r="B2676" s="27" t="s">
        <v>1944</v>
      </c>
      <c r="C2676" s="27" t="n">
        <v>37</v>
      </c>
      <c r="D2676" s="27" t="s">
        <v>121</v>
      </c>
      <c r="E2676" s="28" t="n">
        <v>45391</v>
      </c>
      <c r="F2676" s="27" t="s">
        <v>823</v>
      </c>
      <c r="G2676" s="28" t="n">
        <v>45391</v>
      </c>
      <c r="H2676" s="27" t="s">
        <v>183</v>
      </c>
      <c r="I2676" s="27" t="s">
        <v>212</v>
      </c>
      <c r="J2676" s="27" t="s">
        <v>431</v>
      </c>
      <c r="K2676" s="27" t="s">
        <v>138</v>
      </c>
      <c r="L2676" s="27" t="n">
        <v>47</v>
      </c>
      <c r="M2676" s="27" t="n">
        <v>37</v>
      </c>
      <c r="N2676" s="27" t="s">
        <v>127</v>
      </c>
      <c r="O2676" s="27" t="s">
        <v>139</v>
      </c>
      <c r="P2676" s="27" t="s">
        <v>150</v>
      </c>
      <c r="Q2676" s="29" t="n">
        <v>1581.55</v>
      </c>
      <c r="R2676" s="27" t="s">
        <v>130</v>
      </c>
      <c r="S2676" s="27" t="s">
        <v>131</v>
      </c>
      <c r="T2676" s="27" t="n">
        <v>5</v>
      </c>
    </row>
    <row r="2677" customFormat="false" ht="15" hidden="false" customHeight="false" outlineLevel="0" collapsed="false">
      <c r="A2677" s="30" t="s">
        <v>4522</v>
      </c>
      <c r="B2677" s="30" t="s">
        <v>4523</v>
      </c>
      <c r="C2677" s="30" t="n">
        <v>44</v>
      </c>
      <c r="D2677" s="30" t="s">
        <v>493</v>
      </c>
      <c r="E2677" s="31" t="n">
        <v>45305</v>
      </c>
      <c r="F2677" s="30" t="s">
        <v>890</v>
      </c>
      <c r="G2677" s="31" t="n">
        <v>45316</v>
      </c>
      <c r="H2677" s="30" t="s">
        <v>123</v>
      </c>
      <c r="I2677" s="30" t="s">
        <v>124</v>
      </c>
      <c r="J2677" s="30" t="s">
        <v>418</v>
      </c>
      <c r="K2677" s="30" t="s">
        <v>202</v>
      </c>
      <c r="L2677" s="30" t="n">
        <v>2</v>
      </c>
      <c r="M2677" s="30" t="n">
        <v>221</v>
      </c>
      <c r="N2677" s="30" t="s">
        <v>186</v>
      </c>
      <c r="O2677" s="30" t="s">
        <v>171</v>
      </c>
      <c r="P2677" s="30" t="s">
        <v>150</v>
      </c>
      <c r="Q2677" s="32" t="n">
        <v>18967.74</v>
      </c>
      <c r="R2677" s="30" t="s">
        <v>268</v>
      </c>
      <c r="S2677" s="30" t="s">
        <v>335</v>
      </c>
      <c r="T2677" s="30" t="n">
        <v>3</v>
      </c>
    </row>
    <row r="2678" customFormat="false" ht="15" hidden="false" customHeight="false" outlineLevel="0" collapsed="false">
      <c r="A2678" s="27" t="s">
        <v>4524</v>
      </c>
      <c r="B2678" s="27" t="s">
        <v>3772</v>
      </c>
      <c r="C2678" s="27" t="n">
        <v>53</v>
      </c>
      <c r="D2678" s="27" t="s">
        <v>607</v>
      </c>
      <c r="E2678" s="28" t="n">
        <v>45395</v>
      </c>
      <c r="F2678" s="27" t="s">
        <v>490</v>
      </c>
      <c r="G2678" s="28" t="n">
        <v>45398</v>
      </c>
      <c r="H2678" s="27" t="s">
        <v>242</v>
      </c>
      <c r="I2678" s="27" t="s">
        <v>243</v>
      </c>
      <c r="J2678" s="27" t="s">
        <v>363</v>
      </c>
      <c r="K2678" s="27" t="s">
        <v>156</v>
      </c>
      <c r="L2678" s="27" t="n">
        <v>55</v>
      </c>
      <c r="M2678" s="27" t="n">
        <v>34</v>
      </c>
      <c r="N2678" s="27" t="s">
        <v>186</v>
      </c>
      <c r="O2678" s="27" t="s">
        <v>139</v>
      </c>
      <c r="P2678" s="27" t="s">
        <v>140</v>
      </c>
      <c r="Q2678" s="29" t="n">
        <v>4305.13</v>
      </c>
      <c r="R2678" s="27" t="s">
        <v>172</v>
      </c>
      <c r="S2678" s="27" t="s">
        <v>223</v>
      </c>
      <c r="T2678" s="27" t="n">
        <v>2</v>
      </c>
    </row>
    <row r="2679" customFormat="false" ht="15" hidden="false" customHeight="false" outlineLevel="0" collapsed="false">
      <c r="A2679" s="30" t="s">
        <v>4525</v>
      </c>
      <c r="B2679" s="30" t="s">
        <v>4526</v>
      </c>
      <c r="C2679" s="30" t="n">
        <v>13</v>
      </c>
      <c r="D2679" s="30" t="s">
        <v>121</v>
      </c>
      <c r="E2679" s="31" t="n">
        <v>45519</v>
      </c>
      <c r="F2679" s="30" t="s">
        <v>601</v>
      </c>
      <c r="G2679" s="31" t="n">
        <v>45521</v>
      </c>
      <c r="H2679" s="30" t="s">
        <v>146</v>
      </c>
      <c r="I2679" s="30" t="s">
        <v>176</v>
      </c>
      <c r="J2679" s="30" t="s">
        <v>222</v>
      </c>
      <c r="K2679" s="30" t="s">
        <v>126</v>
      </c>
      <c r="L2679" s="30" t="n">
        <v>36</v>
      </c>
      <c r="M2679" s="30" t="n">
        <v>105</v>
      </c>
      <c r="N2679" s="30" t="s">
        <v>186</v>
      </c>
      <c r="O2679" s="30" t="s">
        <v>139</v>
      </c>
      <c r="P2679" s="30" t="s">
        <v>187</v>
      </c>
      <c r="Q2679" s="32" t="n">
        <v>7518.66</v>
      </c>
      <c r="R2679" s="30" t="s">
        <v>130</v>
      </c>
      <c r="S2679" s="30" t="s">
        <v>197</v>
      </c>
      <c r="T2679" s="30" t="n">
        <v>5</v>
      </c>
    </row>
    <row r="2680" customFormat="false" ht="15" hidden="false" customHeight="false" outlineLevel="0" collapsed="false">
      <c r="A2680" s="27" t="s">
        <v>4527</v>
      </c>
      <c r="B2680" s="27" t="s">
        <v>2501</v>
      </c>
      <c r="C2680" s="27" t="n">
        <v>58</v>
      </c>
      <c r="D2680" s="27" t="s">
        <v>181</v>
      </c>
      <c r="E2680" s="28" t="n">
        <v>45292</v>
      </c>
      <c r="F2680" s="27" t="s">
        <v>771</v>
      </c>
      <c r="G2680" s="28" t="n">
        <v>45293</v>
      </c>
      <c r="H2680" s="27" t="s">
        <v>242</v>
      </c>
      <c r="I2680" s="27" t="s">
        <v>243</v>
      </c>
      <c r="J2680" s="27" t="s">
        <v>363</v>
      </c>
      <c r="K2680" s="27" t="s">
        <v>126</v>
      </c>
      <c r="L2680" s="27" t="n">
        <v>44</v>
      </c>
      <c r="M2680" s="27" t="n">
        <v>75</v>
      </c>
      <c r="N2680" s="27" t="s">
        <v>186</v>
      </c>
      <c r="O2680" s="27" t="s">
        <v>128</v>
      </c>
      <c r="P2680" s="27" t="s">
        <v>129</v>
      </c>
      <c r="Q2680" s="29" t="n">
        <v>7004.74</v>
      </c>
      <c r="R2680" s="27" t="s">
        <v>172</v>
      </c>
      <c r="S2680" s="27" t="s">
        <v>157</v>
      </c>
      <c r="T2680" s="27" t="n">
        <v>1</v>
      </c>
    </row>
    <row r="2681" customFormat="false" ht="15" hidden="false" customHeight="false" outlineLevel="0" collapsed="false">
      <c r="A2681" s="30" t="s">
        <v>4528</v>
      </c>
      <c r="B2681" s="30" t="s">
        <v>1204</v>
      </c>
      <c r="C2681" s="30" t="n">
        <v>82</v>
      </c>
      <c r="D2681" s="30" t="s">
        <v>121</v>
      </c>
      <c r="E2681" s="31" t="n">
        <v>45309</v>
      </c>
      <c r="F2681" s="30" t="s">
        <v>1179</v>
      </c>
      <c r="G2681" s="31" t="n">
        <v>45311</v>
      </c>
      <c r="H2681" s="30" t="s">
        <v>135</v>
      </c>
      <c r="I2681" s="30" t="s">
        <v>136</v>
      </c>
      <c r="J2681" s="30" t="s">
        <v>252</v>
      </c>
      <c r="K2681" s="30" t="s">
        <v>156</v>
      </c>
      <c r="L2681" s="30" t="n">
        <v>54</v>
      </c>
      <c r="M2681" s="30" t="n">
        <v>69</v>
      </c>
      <c r="N2681" s="30" t="s">
        <v>127</v>
      </c>
      <c r="O2681" s="30" t="s">
        <v>128</v>
      </c>
      <c r="P2681" s="30" t="s">
        <v>150</v>
      </c>
      <c r="Q2681" s="32" t="n">
        <v>3352.91</v>
      </c>
      <c r="R2681" s="30" t="s">
        <v>172</v>
      </c>
      <c r="S2681" s="30" t="s">
        <v>131</v>
      </c>
      <c r="T2681" s="30" t="n">
        <v>4</v>
      </c>
    </row>
    <row r="2682" customFormat="false" ht="15" hidden="false" customHeight="false" outlineLevel="0" collapsed="false">
      <c r="A2682" s="27" t="s">
        <v>4529</v>
      </c>
      <c r="B2682" s="27" t="s">
        <v>4382</v>
      </c>
      <c r="C2682" s="27" t="n">
        <v>49</v>
      </c>
      <c r="D2682" s="27" t="s">
        <v>181</v>
      </c>
      <c r="E2682" s="28" t="n">
        <v>45575</v>
      </c>
      <c r="F2682" s="27" t="s">
        <v>247</v>
      </c>
      <c r="G2682" s="28" t="n">
        <v>45576</v>
      </c>
      <c r="H2682" s="27" t="s">
        <v>206</v>
      </c>
      <c r="I2682" s="27" t="s">
        <v>300</v>
      </c>
      <c r="J2682" s="27" t="s">
        <v>469</v>
      </c>
      <c r="K2682" s="27" t="s">
        <v>138</v>
      </c>
      <c r="L2682" s="27" t="n">
        <v>79</v>
      </c>
      <c r="M2682" s="27" t="n">
        <v>26</v>
      </c>
      <c r="N2682" s="27" t="s">
        <v>127</v>
      </c>
      <c r="O2682" s="27" t="s">
        <v>149</v>
      </c>
      <c r="P2682" s="27" t="s">
        <v>129</v>
      </c>
      <c r="Q2682" s="29" t="n">
        <v>1796.11</v>
      </c>
      <c r="R2682" s="27" t="s">
        <v>268</v>
      </c>
      <c r="S2682" s="27" t="s">
        <v>192</v>
      </c>
      <c r="T2682" s="27" t="n">
        <v>3</v>
      </c>
    </row>
    <row r="2683" customFormat="false" ht="15" hidden="false" customHeight="false" outlineLevel="0" collapsed="false">
      <c r="A2683" s="30" t="s">
        <v>4530</v>
      </c>
      <c r="B2683" s="30" t="s">
        <v>3258</v>
      </c>
      <c r="C2683" s="30" t="n">
        <v>5</v>
      </c>
      <c r="D2683" s="30" t="s">
        <v>121</v>
      </c>
      <c r="E2683" s="31" t="n">
        <v>45582</v>
      </c>
      <c r="F2683" s="30" t="s">
        <v>1842</v>
      </c>
      <c r="G2683" s="31" t="n">
        <v>45585</v>
      </c>
      <c r="H2683" s="30" t="s">
        <v>123</v>
      </c>
      <c r="I2683" s="30" t="s">
        <v>124</v>
      </c>
      <c r="J2683" s="30" t="s">
        <v>508</v>
      </c>
      <c r="K2683" s="30" t="s">
        <v>156</v>
      </c>
      <c r="L2683" s="30" t="n">
        <v>35</v>
      </c>
      <c r="M2683" s="30" t="n">
        <v>47</v>
      </c>
      <c r="N2683" s="30" t="s">
        <v>127</v>
      </c>
      <c r="O2683" s="30" t="s">
        <v>149</v>
      </c>
      <c r="P2683" s="30" t="s">
        <v>187</v>
      </c>
      <c r="Q2683" s="32" t="n">
        <v>3188.38</v>
      </c>
      <c r="R2683" s="30" t="s">
        <v>268</v>
      </c>
      <c r="S2683" s="30" t="s">
        <v>164</v>
      </c>
      <c r="T2683" s="30" t="n">
        <v>4</v>
      </c>
    </row>
    <row r="2684" customFormat="false" ht="15" hidden="false" customHeight="false" outlineLevel="0" collapsed="false">
      <c r="A2684" s="27" t="s">
        <v>4531</v>
      </c>
      <c r="B2684" s="27" t="s">
        <v>4532</v>
      </c>
      <c r="C2684" s="27" t="n">
        <v>29</v>
      </c>
      <c r="D2684" s="27" t="s">
        <v>121</v>
      </c>
      <c r="E2684" s="28" t="n">
        <v>45524</v>
      </c>
      <c r="F2684" s="27" t="s">
        <v>743</v>
      </c>
      <c r="G2684" s="28" t="n">
        <v>45524</v>
      </c>
      <c r="H2684" s="27" t="s">
        <v>135</v>
      </c>
      <c r="I2684" s="27" t="s">
        <v>251</v>
      </c>
      <c r="J2684" s="27" t="s">
        <v>618</v>
      </c>
      <c r="K2684" s="27" t="s">
        <v>138</v>
      </c>
      <c r="L2684" s="27" t="n">
        <v>90</v>
      </c>
      <c r="M2684" s="27" t="n">
        <v>21</v>
      </c>
      <c r="N2684" s="27" t="s">
        <v>186</v>
      </c>
      <c r="O2684" s="27" t="s">
        <v>139</v>
      </c>
      <c r="P2684" s="27" t="s">
        <v>187</v>
      </c>
      <c r="Q2684" s="29" t="n">
        <v>1399.22</v>
      </c>
      <c r="R2684" s="27" t="s">
        <v>130</v>
      </c>
      <c r="S2684" s="27" t="s">
        <v>178</v>
      </c>
      <c r="T2684" s="27" t="n">
        <v>5</v>
      </c>
    </row>
    <row r="2685" customFormat="false" ht="15" hidden="false" customHeight="false" outlineLevel="0" collapsed="false">
      <c r="A2685" s="30" t="s">
        <v>4533</v>
      </c>
      <c r="B2685" s="30" t="s">
        <v>787</v>
      </c>
      <c r="C2685" s="30" t="n">
        <v>53</v>
      </c>
      <c r="D2685" s="30" t="s">
        <v>121</v>
      </c>
      <c r="E2685" s="31" t="n">
        <v>45463</v>
      </c>
      <c r="F2685" s="30" t="s">
        <v>265</v>
      </c>
      <c r="G2685" s="31" t="n">
        <v>45466</v>
      </c>
      <c r="H2685" s="30" t="s">
        <v>135</v>
      </c>
      <c r="I2685" s="30" t="s">
        <v>136</v>
      </c>
      <c r="J2685" s="30" t="s">
        <v>262</v>
      </c>
      <c r="K2685" s="30" t="s">
        <v>156</v>
      </c>
      <c r="L2685" s="30" t="n">
        <v>43</v>
      </c>
      <c r="M2685" s="30" t="n">
        <v>54</v>
      </c>
      <c r="N2685" s="30" t="s">
        <v>186</v>
      </c>
      <c r="O2685" s="30" t="s">
        <v>139</v>
      </c>
      <c r="P2685" s="30" t="s">
        <v>140</v>
      </c>
      <c r="Q2685" s="32" t="n">
        <v>4392.8</v>
      </c>
      <c r="R2685" s="30" t="s">
        <v>130</v>
      </c>
      <c r="S2685" s="30" t="s">
        <v>157</v>
      </c>
      <c r="T2685" s="30" t="n">
        <v>4</v>
      </c>
    </row>
    <row r="2686" customFormat="false" ht="15" hidden="false" customHeight="false" outlineLevel="0" collapsed="false">
      <c r="A2686" s="27" t="s">
        <v>4534</v>
      </c>
      <c r="B2686" s="27" t="s">
        <v>529</v>
      </c>
      <c r="C2686" s="27" t="n">
        <v>74</v>
      </c>
      <c r="D2686" s="27" t="s">
        <v>181</v>
      </c>
      <c r="E2686" s="28" t="n">
        <v>45383</v>
      </c>
      <c r="F2686" s="27" t="s">
        <v>2301</v>
      </c>
      <c r="G2686" s="28" t="n">
        <v>45385</v>
      </c>
      <c r="H2686" s="27" t="s">
        <v>123</v>
      </c>
      <c r="I2686" s="27" t="s">
        <v>304</v>
      </c>
      <c r="J2686" s="27" t="s">
        <v>305</v>
      </c>
      <c r="K2686" s="27" t="s">
        <v>156</v>
      </c>
      <c r="L2686" s="27" t="n">
        <v>24</v>
      </c>
      <c r="M2686" s="27" t="n">
        <v>64</v>
      </c>
      <c r="N2686" s="27" t="s">
        <v>127</v>
      </c>
      <c r="O2686" s="27" t="s">
        <v>128</v>
      </c>
      <c r="P2686" s="27" t="s">
        <v>187</v>
      </c>
      <c r="Q2686" s="29" t="n">
        <v>3610.96</v>
      </c>
      <c r="R2686" s="27" t="s">
        <v>130</v>
      </c>
      <c r="S2686" s="27" t="s">
        <v>223</v>
      </c>
      <c r="T2686" s="27" t="n">
        <v>5</v>
      </c>
    </row>
    <row r="2687" customFormat="false" ht="15" hidden="false" customHeight="false" outlineLevel="0" collapsed="false">
      <c r="A2687" s="30" t="s">
        <v>4535</v>
      </c>
      <c r="B2687" s="30" t="s">
        <v>1442</v>
      </c>
      <c r="C2687" s="30" t="n">
        <v>65</v>
      </c>
      <c r="D2687" s="30" t="s">
        <v>121</v>
      </c>
      <c r="E2687" s="31" t="n">
        <v>45352</v>
      </c>
      <c r="F2687" s="30" t="s">
        <v>527</v>
      </c>
      <c r="G2687" s="31" t="n">
        <v>45352</v>
      </c>
      <c r="H2687" s="30" t="s">
        <v>206</v>
      </c>
      <c r="I2687" s="30" t="s">
        <v>207</v>
      </c>
      <c r="J2687" s="30" t="s">
        <v>469</v>
      </c>
      <c r="K2687" s="30" t="s">
        <v>156</v>
      </c>
      <c r="L2687" s="30" t="n">
        <v>34</v>
      </c>
      <c r="M2687" s="30" t="n">
        <v>53</v>
      </c>
      <c r="N2687" s="30" t="s">
        <v>127</v>
      </c>
      <c r="O2687" s="30" t="s">
        <v>171</v>
      </c>
      <c r="P2687" s="30" t="s">
        <v>140</v>
      </c>
      <c r="Q2687" s="32" t="n">
        <v>4072.97</v>
      </c>
      <c r="R2687" s="30" t="s">
        <v>268</v>
      </c>
      <c r="S2687" s="30" t="s">
        <v>141</v>
      </c>
      <c r="T2687" s="30" t="n">
        <v>3</v>
      </c>
    </row>
    <row r="2688" customFormat="false" ht="15" hidden="false" customHeight="false" outlineLevel="0" collapsed="false">
      <c r="A2688" s="27" t="s">
        <v>3812</v>
      </c>
      <c r="B2688" s="27" t="s">
        <v>4536</v>
      </c>
      <c r="C2688" s="27" t="n">
        <v>22</v>
      </c>
      <c r="D2688" s="27" t="s">
        <v>181</v>
      </c>
      <c r="E2688" s="28" t="n">
        <v>45329</v>
      </c>
      <c r="F2688" s="27" t="s">
        <v>1073</v>
      </c>
      <c r="G2688" s="28" t="n">
        <v>45329</v>
      </c>
      <c r="H2688" s="27" t="s">
        <v>242</v>
      </c>
      <c r="I2688" s="27" t="s">
        <v>243</v>
      </c>
      <c r="J2688" s="27" t="s">
        <v>244</v>
      </c>
      <c r="K2688" s="27" t="s">
        <v>138</v>
      </c>
      <c r="L2688" s="27" t="n">
        <v>41</v>
      </c>
      <c r="M2688" s="27" t="n">
        <v>17</v>
      </c>
      <c r="N2688" s="27" t="s">
        <v>127</v>
      </c>
      <c r="O2688" s="27" t="s">
        <v>128</v>
      </c>
      <c r="P2688" s="27" t="s">
        <v>140</v>
      </c>
      <c r="Q2688" s="29" t="n">
        <v>828.75</v>
      </c>
      <c r="R2688" s="27" t="s">
        <v>130</v>
      </c>
      <c r="S2688" s="27" t="s">
        <v>178</v>
      </c>
      <c r="T2688" s="27" t="n">
        <v>5</v>
      </c>
    </row>
    <row r="2689" customFormat="false" ht="15" hidden="false" customHeight="false" outlineLevel="0" collapsed="false">
      <c r="A2689" s="30" t="s">
        <v>4537</v>
      </c>
      <c r="B2689" s="30" t="s">
        <v>3213</v>
      </c>
      <c r="C2689" s="30"/>
      <c r="D2689" s="30" t="s">
        <v>181</v>
      </c>
      <c r="E2689" s="31" t="n">
        <v>45368</v>
      </c>
      <c r="F2689" s="30" t="s">
        <v>590</v>
      </c>
      <c r="G2689" s="31" t="n">
        <v>45368</v>
      </c>
      <c r="H2689" s="30" t="s">
        <v>242</v>
      </c>
      <c r="I2689" s="30" t="s">
        <v>315</v>
      </c>
      <c r="J2689" s="30" t="s">
        <v>422</v>
      </c>
      <c r="K2689" s="30" t="s">
        <v>156</v>
      </c>
      <c r="L2689" s="30" t="n">
        <v>43</v>
      </c>
      <c r="M2689" s="30" t="n">
        <v>52</v>
      </c>
      <c r="N2689" s="30" t="s">
        <v>186</v>
      </c>
      <c r="O2689" s="30" t="s">
        <v>128</v>
      </c>
      <c r="P2689" s="30" t="s">
        <v>150</v>
      </c>
      <c r="Q2689" s="32" t="n">
        <v>4288.76</v>
      </c>
      <c r="R2689" s="30" t="s">
        <v>172</v>
      </c>
      <c r="S2689" s="30" t="s">
        <v>178</v>
      </c>
      <c r="T2689" s="30" t="n">
        <v>4</v>
      </c>
    </row>
    <row r="2690" customFormat="false" ht="15" hidden="false" customHeight="false" outlineLevel="0" collapsed="false">
      <c r="A2690" s="27" t="s">
        <v>4538</v>
      </c>
      <c r="B2690" s="27" t="s">
        <v>4539</v>
      </c>
      <c r="C2690" s="27" t="n">
        <v>53</v>
      </c>
      <c r="D2690" s="27" t="s">
        <v>181</v>
      </c>
      <c r="E2690" s="28" t="n">
        <v>45312</v>
      </c>
      <c r="F2690" s="27" t="s">
        <v>614</v>
      </c>
      <c r="G2690" s="28" t="n">
        <v>45315</v>
      </c>
      <c r="H2690" s="27" t="s">
        <v>168</v>
      </c>
      <c r="I2690" s="27" t="s">
        <v>366</v>
      </c>
      <c r="J2690" s="27" t="s">
        <v>191</v>
      </c>
      <c r="K2690" s="27" t="s">
        <v>156</v>
      </c>
      <c r="L2690" s="27" t="n">
        <v>21</v>
      </c>
      <c r="M2690" s="27" t="n">
        <v>39</v>
      </c>
      <c r="N2690" s="27" t="s">
        <v>127</v>
      </c>
      <c r="O2690" s="27" t="s">
        <v>171</v>
      </c>
      <c r="P2690" s="27" t="s">
        <v>187</v>
      </c>
      <c r="Q2690" s="29" t="n">
        <v>4028.99</v>
      </c>
      <c r="R2690" s="27" t="s">
        <v>130</v>
      </c>
      <c r="S2690" s="27" t="s">
        <v>151</v>
      </c>
      <c r="T2690" s="27" t="n">
        <v>2</v>
      </c>
    </row>
    <row r="2691" customFormat="false" ht="15" hidden="false" customHeight="false" outlineLevel="0" collapsed="false">
      <c r="A2691" s="30" t="s">
        <v>4540</v>
      </c>
      <c r="B2691" s="30" t="s">
        <v>3801</v>
      </c>
      <c r="C2691" s="30" t="n">
        <v>67</v>
      </c>
      <c r="D2691" s="30" t="s">
        <v>121</v>
      </c>
      <c r="E2691" s="31" t="n">
        <v>45300</v>
      </c>
      <c r="F2691" s="30" t="s">
        <v>1553</v>
      </c>
      <c r="G2691" s="31" t="n">
        <v>45305</v>
      </c>
      <c r="H2691" s="30" t="s">
        <v>242</v>
      </c>
      <c r="I2691" s="30" t="s">
        <v>315</v>
      </c>
      <c r="J2691" s="30" t="s">
        <v>422</v>
      </c>
      <c r="K2691" s="30" t="s">
        <v>126</v>
      </c>
      <c r="L2691" s="30" t="n">
        <v>32</v>
      </c>
      <c r="M2691" s="30" t="n">
        <v>150</v>
      </c>
      <c r="N2691" s="30" t="s">
        <v>186</v>
      </c>
      <c r="O2691" s="30" t="s">
        <v>128</v>
      </c>
      <c r="P2691" s="30" t="s">
        <v>187</v>
      </c>
      <c r="Q2691" s="32" t="n">
        <v>9173.29</v>
      </c>
      <c r="R2691" s="30" t="s">
        <v>268</v>
      </c>
      <c r="S2691" s="30" t="s">
        <v>192</v>
      </c>
      <c r="T2691" s="30" t="n">
        <v>4</v>
      </c>
    </row>
    <row r="2692" customFormat="false" ht="15" hidden="false" customHeight="false" outlineLevel="0" collapsed="false">
      <c r="A2692" s="27" t="s">
        <v>4541</v>
      </c>
      <c r="B2692" s="27" t="s">
        <v>2370</v>
      </c>
      <c r="C2692" s="27" t="n">
        <v>61</v>
      </c>
      <c r="D2692" s="27" t="s">
        <v>121</v>
      </c>
      <c r="E2692" s="28" t="n">
        <v>45445</v>
      </c>
      <c r="F2692" s="27" t="s">
        <v>1711</v>
      </c>
      <c r="G2692" s="28" t="n">
        <v>45445</v>
      </c>
      <c r="H2692" s="27" t="s">
        <v>146</v>
      </c>
      <c r="I2692" s="27" t="s">
        <v>176</v>
      </c>
      <c r="J2692" s="27" t="s">
        <v>148</v>
      </c>
      <c r="K2692" s="27" t="s">
        <v>138</v>
      </c>
      <c r="L2692" s="27" t="n">
        <v>29</v>
      </c>
      <c r="M2692" s="27" t="n">
        <v>15</v>
      </c>
      <c r="N2692" s="27" t="s">
        <v>127</v>
      </c>
      <c r="O2692" s="27" t="s">
        <v>139</v>
      </c>
      <c r="P2692" s="27" t="s">
        <v>150</v>
      </c>
      <c r="Q2692" s="29" t="n">
        <v>1758.01</v>
      </c>
      <c r="R2692" s="27" t="s">
        <v>130</v>
      </c>
      <c r="S2692" s="27" t="s">
        <v>197</v>
      </c>
      <c r="T2692" s="27" t="n">
        <v>5</v>
      </c>
    </row>
    <row r="2693" customFormat="false" ht="15" hidden="false" customHeight="false" outlineLevel="0" collapsed="false">
      <c r="A2693" s="30" t="s">
        <v>4542</v>
      </c>
      <c r="B2693" s="30" t="s">
        <v>766</v>
      </c>
      <c r="C2693" s="30" t="n">
        <v>61</v>
      </c>
      <c r="D2693" s="30" t="s">
        <v>121</v>
      </c>
      <c r="E2693" s="31" t="n">
        <v>45469</v>
      </c>
      <c r="F2693" s="30" t="s">
        <v>205</v>
      </c>
      <c r="G2693" s="31" t="n">
        <v>45471</v>
      </c>
      <c r="H2693" s="30" t="s">
        <v>135</v>
      </c>
      <c r="I2693" s="30" t="s">
        <v>278</v>
      </c>
      <c r="J2693" s="30" t="s">
        <v>201</v>
      </c>
      <c r="K2693" s="30" t="s">
        <v>126</v>
      </c>
      <c r="L2693" s="30" t="n">
        <v>22</v>
      </c>
      <c r="M2693" s="30" t="n">
        <v>81</v>
      </c>
      <c r="N2693" s="30" t="s">
        <v>127</v>
      </c>
      <c r="O2693" s="30" t="s">
        <v>171</v>
      </c>
      <c r="P2693" s="30" t="s">
        <v>129</v>
      </c>
      <c r="Q2693" s="32" t="n">
        <v>8232.69</v>
      </c>
      <c r="R2693" s="30" t="s">
        <v>268</v>
      </c>
      <c r="S2693" s="30" t="s">
        <v>197</v>
      </c>
      <c r="T2693" s="30" t="n">
        <v>2</v>
      </c>
    </row>
    <row r="2694" customFormat="false" ht="15" hidden="false" customHeight="false" outlineLevel="0" collapsed="false">
      <c r="A2694" s="27" t="s">
        <v>4543</v>
      </c>
      <c r="B2694" s="27" t="s">
        <v>2915</v>
      </c>
      <c r="C2694" s="27" t="n">
        <v>54</v>
      </c>
      <c r="D2694" s="27" t="s">
        <v>121</v>
      </c>
      <c r="E2694" s="28" t="n">
        <v>45533</v>
      </c>
      <c r="F2694" s="27" t="s">
        <v>702</v>
      </c>
      <c r="G2694" s="28" t="n">
        <v>45535</v>
      </c>
      <c r="H2694" s="27" t="s">
        <v>217</v>
      </c>
      <c r="I2694" s="27" t="s">
        <v>344</v>
      </c>
      <c r="J2694" s="27" t="s">
        <v>283</v>
      </c>
      <c r="K2694" s="27" t="s">
        <v>156</v>
      </c>
      <c r="L2694" s="27" t="n">
        <v>53</v>
      </c>
      <c r="M2694" s="27" t="n">
        <v>61</v>
      </c>
      <c r="N2694" s="27" t="s">
        <v>186</v>
      </c>
      <c r="O2694" s="27" t="s">
        <v>149</v>
      </c>
      <c r="P2694" s="27" t="s">
        <v>129</v>
      </c>
      <c r="Q2694" s="29" t="n">
        <v>4321.42</v>
      </c>
      <c r="R2694" s="27" t="s">
        <v>130</v>
      </c>
      <c r="S2694" s="27" t="s">
        <v>197</v>
      </c>
      <c r="T2694" s="27" t="n">
        <v>4</v>
      </c>
    </row>
    <row r="2695" customFormat="false" ht="15" hidden="false" customHeight="false" outlineLevel="0" collapsed="false">
      <c r="A2695" s="30" t="s">
        <v>4544</v>
      </c>
      <c r="B2695" s="30" t="s">
        <v>4545</v>
      </c>
      <c r="C2695" s="30" t="n">
        <v>20</v>
      </c>
      <c r="D2695" s="30" t="s">
        <v>121</v>
      </c>
      <c r="E2695" s="31" t="n">
        <v>45520</v>
      </c>
      <c r="F2695" s="30" t="s">
        <v>1073</v>
      </c>
      <c r="G2695" s="31" t="n">
        <v>45521</v>
      </c>
      <c r="H2695" s="30" t="s">
        <v>236</v>
      </c>
      <c r="I2695" s="30" t="s">
        <v>266</v>
      </c>
      <c r="J2695" s="30" t="s">
        <v>455</v>
      </c>
      <c r="K2695" s="30" t="s">
        <v>138</v>
      </c>
      <c r="L2695" s="30" t="n">
        <v>28</v>
      </c>
      <c r="M2695" s="30" t="n">
        <v>33</v>
      </c>
      <c r="N2695" s="30" t="s">
        <v>127</v>
      </c>
      <c r="O2695" s="30" t="s">
        <v>171</v>
      </c>
      <c r="P2695" s="30" t="s">
        <v>129</v>
      </c>
      <c r="Q2695" s="32" t="n">
        <v>1511.23</v>
      </c>
      <c r="R2695" s="30" t="s">
        <v>130</v>
      </c>
      <c r="S2695" s="30" t="s">
        <v>151</v>
      </c>
      <c r="T2695" s="30" t="n">
        <v>4</v>
      </c>
    </row>
    <row r="2696" customFormat="false" ht="15" hidden="false" customHeight="false" outlineLevel="0" collapsed="false">
      <c r="A2696" s="27" t="s">
        <v>4546</v>
      </c>
      <c r="B2696" s="27" t="s">
        <v>1432</v>
      </c>
      <c r="C2696" s="27"/>
      <c r="D2696" s="27" t="s">
        <v>181</v>
      </c>
      <c r="E2696" s="28" t="n">
        <v>45656</v>
      </c>
      <c r="F2696" s="27" t="s">
        <v>1162</v>
      </c>
      <c r="G2696" s="28" t="n">
        <v>45657</v>
      </c>
      <c r="H2696" s="27" t="s">
        <v>183</v>
      </c>
      <c r="I2696" s="27" t="s">
        <v>430</v>
      </c>
      <c r="J2696" s="27" t="s">
        <v>185</v>
      </c>
      <c r="K2696" s="27" t="s">
        <v>126</v>
      </c>
      <c r="L2696" s="27" t="n">
        <v>43</v>
      </c>
      <c r="M2696" s="27" t="n">
        <v>91</v>
      </c>
      <c r="N2696" s="27" t="s">
        <v>186</v>
      </c>
      <c r="O2696" s="27" t="s">
        <v>139</v>
      </c>
      <c r="P2696" s="27" t="s">
        <v>140</v>
      </c>
      <c r="Q2696" s="29" t="n">
        <v>7601.53</v>
      </c>
      <c r="R2696" s="27" t="s">
        <v>130</v>
      </c>
      <c r="S2696" s="27" t="s">
        <v>157</v>
      </c>
      <c r="T2696" s="27" t="n">
        <v>2</v>
      </c>
    </row>
    <row r="2697" customFormat="false" ht="15" hidden="false" customHeight="false" outlineLevel="0" collapsed="false">
      <c r="A2697" s="30" t="s">
        <v>4547</v>
      </c>
      <c r="B2697" s="30" t="s">
        <v>3913</v>
      </c>
      <c r="C2697" s="30" t="n">
        <v>79</v>
      </c>
      <c r="D2697" s="30" t="s">
        <v>181</v>
      </c>
      <c r="E2697" s="31" t="n">
        <v>45470</v>
      </c>
      <c r="F2697" s="30" t="s">
        <v>733</v>
      </c>
      <c r="G2697" s="31" t="n">
        <v>45472</v>
      </c>
      <c r="H2697" s="30" t="s">
        <v>123</v>
      </c>
      <c r="I2697" s="30" t="s">
        <v>124</v>
      </c>
      <c r="J2697" s="30" t="s">
        <v>305</v>
      </c>
      <c r="K2697" s="30" t="s">
        <v>126</v>
      </c>
      <c r="L2697" s="30" t="n">
        <v>19</v>
      </c>
      <c r="M2697" s="30" t="n">
        <v>102</v>
      </c>
      <c r="N2697" s="30" t="s">
        <v>127</v>
      </c>
      <c r="O2697" s="30" t="s">
        <v>171</v>
      </c>
      <c r="P2697" s="30" t="s">
        <v>187</v>
      </c>
      <c r="Q2697" s="32" t="n">
        <v>8188.73</v>
      </c>
      <c r="R2697" s="30" t="s">
        <v>268</v>
      </c>
      <c r="S2697" s="30" t="s">
        <v>164</v>
      </c>
      <c r="T2697" s="30" t="n">
        <v>3</v>
      </c>
    </row>
    <row r="2698" customFormat="false" ht="15" hidden="false" customHeight="false" outlineLevel="0" collapsed="false">
      <c r="A2698" s="27" t="s">
        <v>4548</v>
      </c>
      <c r="B2698" s="27" t="s">
        <v>4403</v>
      </c>
      <c r="C2698" s="27" t="n">
        <v>59</v>
      </c>
      <c r="D2698" s="27" t="s">
        <v>181</v>
      </c>
      <c r="E2698" s="28" t="n">
        <v>45545</v>
      </c>
      <c r="F2698" s="27" t="s">
        <v>519</v>
      </c>
      <c r="G2698" s="28" t="n">
        <v>45546</v>
      </c>
      <c r="H2698" s="27" t="s">
        <v>135</v>
      </c>
      <c r="I2698" s="27" t="s">
        <v>278</v>
      </c>
      <c r="J2698" s="27" t="s">
        <v>252</v>
      </c>
      <c r="K2698" s="27" t="s">
        <v>138</v>
      </c>
      <c r="L2698" s="27" t="n">
        <v>81</v>
      </c>
      <c r="M2698" s="27" t="n">
        <v>44</v>
      </c>
      <c r="N2698" s="27" t="s">
        <v>127</v>
      </c>
      <c r="O2698" s="27" t="s">
        <v>139</v>
      </c>
      <c r="P2698" s="27" t="s">
        <v>187</v>
      </c>
      <c r="Q2698" s="29" t="n">
        <v>2478.74</v>
      </c>
      <c r="R2698" s="27" t="s">
        <v>130</v>
      </c>
      <c r="S2698" s="27" t="s">
        <v>157</v>
      </c>
      <c r="T2698" s="27" t="n">
        <v>2</v>
      </c>
    </row>
    <row r="2699" customFormat="false" ht="15" hidden="false" customHeight="false" outlineLevel="0" collapsed="false">
      <c r="A2699" s="30" t="s">
        <v>4549</v>
      </c>
      <c r="B2699" s="30" t="s">
        <v>2147</v>
      </c>
      <c r="C2699" s="30" t="n">
        <v>42</v>
      </c>
      <c r="D2699" s="30" t="s">
        <v>121</v>
      </c>
      <c r="E2699" s="31" t="n">
        <v>45583</v>
      </c>
      <c r="F2699" s="30" t="s">
        <v>438</v>
      </c>
      <c r="G2699" s="31" t="n">
        <v>45585</v>
      </c>
      <c r="H2699" s="30" t="s">
        <v>183</v>
      </c>
      <c r="I2699" s="30" t="s">
        <v>184</v>
      </c>
      <c r="J2699" s="30" t="s">
        <v>411</v>
      </c>
      <c r="K2699" s="30" t="s">
        <v>126</v>
      </c>
      <c r="L2699" s="30" t="n">
        <v>7</v>
      </c>
      <c r="M2699" s="30" t="n">
        <v>103</v>
      </c>
      <c r="N2699" s="30" t="s">
        <v>186</v>
      </c>
      <c r="O2699" s="30" t="s">
        <v>139</v>
      </c>
      <c r="P2699" s="30" t="s">
        <v>140</v>
      </c>
      <c r="Q2699" s="32" t="n">
        <v>7592.95</v>
      </c>
      <c r="R2699" s="30" t="s">
        <v>172</v>
      </c>
      <c r="S2699" s="30" t="s">
        <v>157</v>
      </c>
      <c r="T2699" s="30" t="n">
        <v>3</v>
      </c>
    </row>
    <row r="2700" customFormat="false" ht="15" hidden="false" customHeight="false" outlineLevel="0" collapsed="false">
      <c r="A2700" s="27" t="s">
        <v>4550</v>
      </c>
      <c r="B2700" s="27" t="s">
        <v>1328</v>
      </c>
      <c r="C2700" s="27" t="n">
        <v>52</v>
      </c>
      <c r="D2700" s="27" t="s">
        <v>181</v>
      </c>
      <c r="E2700" s="28" t="n">
        <v>45410</v>
      </c>
      <c r="F2700" s="27" t="s">
        <v>759</v>
      </c>
      <c r="G2700" s="28" t="n">
        <v>45416</v>
      </c>
      <c r="H2700" s="27" t="s">
        <v>242</v>
      </c>
      <c r="I2700" s="27" t="s">
        <v>315</v>
      </c>
      <c r="J2700" s="27" t="s">
        <v>401</v>
      </c>
      <c r="K2700" s="27" t="s">
        <v>126</v>
      </c>
      <c r="L2700" s="27" t="n">
        <v>10</v>
      </c>
      <c r="M2700" s="27" t="n">
        <v>107</v>
      </c>
      <c r="N2700" s="27" t="s">
        <v>186</v>
      </c>
      <c r="O2700" s="27" t="s">
        <v>171</v>
      </c>
      <c r="P2700" s="27" t="s">
        <v>129</v>
      </c>
      <c r="Q2700" s="29" t="n">
        <v>8535.63</v>
      </c>
      <c r="R2700" s="27" t="s">
        <v>268</v>
      </c>
      <c r="S2700" s="27" t="s">
        <v>335</v>
      </c>
      <c r="T2700" s="27" t="n">
        <v>3</v>
      </c>
    </row>
    <row r="2701" customFormat="false" ht="15" hidden="false" customHeight="false" outlineLevel="0" collapsed="false">
      <c r="A2701" s="30" t="s">
        <v>4551</v>
      </c>
      <c r="B2701" s="30" t="s">
        <v>489</v>
      </c>
      <c r="C2701" s="30" t="n">
        <v>32</v>
      </c>
      <c r="D2701" s="30" t="s">
        <v>121</v>
      </c>
      <c r="E2701" s="31" t="n">
        <v>45333</v>
      </c>
      <c r="F2701" s="30" t="s">
        <v>1424</v>
      </c>
      <c r="G2701" s="31" t="n">
        <v>45334</v>
      </c>
      <c r="H2701" s="30" t="s">
        <v>217</v>
      </c>
      <c r="I2701" s="30" t="s">
        <v>282</v>
      </c>
      <c r="J2701" s="30" t="s">
        <v>294</v>
      </c>
      <c r="K2701" s="30" t="s">
        <v>138</v>
      </c>
      <c r="L2701" s="30" t="n">
        <v>42</v>
      </c>
      <c r="M2701" s="30" t="n">
        <v>15</v>
      </c>
      <c r="N2701" s="30" t="s">
        <v>127</v>
      </c>
      <c r="O2701" s="30" t="s">
        <v>139</v>
      </c>
      <c r="P2701" s="30" t="s">
        <v>140</v>
      </c>
      <c r="Q2701" s="32" t="n">
        <v>1645.92</v>
      </c>
      <c r="R2701" s="30" t="s">
        <v>130</v>
      </c>
      <c r="S2701" s="30" t="s">
        <v>131</v>
      </c>
      <c r="T2701" s="30" t="n">
        <v>3</v>
      </c>
    </row>
    <row r="2702" customFormat="false" ht="15" hidden="false" customHeight="false" outlineLevel="0" collapsed="false">
      <c r="A2702" s="27" t="s">
        <v>4552</v>
      </c>
      <c r="B2702" s="27" t="s">
        <v>246</v>
      </c>
      <c r="C2702" s="27" t="n">
        <v>47</v>
      </c>
      <c r="D2702" s="27" t="s">
        <v>181</v>
      </c>
      <c r="E2702" s="28" t="n">
        <v>45548</v>
      </c>
      <c r="F2702" s="27" t="s">
        <v>567</v>
      </c>
      <c r="G2702" s="28" t="n">
        <v>45549</v>
      </c>
      <c r="H2702" s="27" t="s">
        <v>161</v>
      </c>
      <c r="I2702" s="27" t="s">
        <v>538</v>
      </c>
      <c r="J2702" s="27" t="s">
        <v>258</v>
      </c>
      <c r="K2702" s="27" t="s">
        <v>138</v>
      </c>
      <c r="L2702" s="27" t="n">
        <v>87</v>
      </c>
      <c r="M2702" s="27" t="n">
        <v>33</v>
      </c>
      <c r="N2702" s="27" t="s">
        <v>127</v>
      </c>
      <c r="O2702" s="27" t="s">
        <v>139</v>
      </c>
      <c r="P2702" s="27" t="s">
        <v>129</v>
      </c>
      <c r="Q2702" s="29" t="n">
        <v>2334.42</v>
      </c>
      <c r="R2702" s="27" t="s">
        <v>130</v>
      </c>
      <c r="S2702" s="27" t="s">
        <v>131</v>
      </c>
      <c r="T2702" s="27" t="n">
        <v>5</v>
      </c>
    </row>
    <row r="2703" customFormat="false" ht="15" hidden="false" customHeight="false" outlineLevel="0" collapsed="false">
      <c r="A2703" s="30" t="s">
        <v>4553</v>
      </c>
      <c r="B2703" s="30" t="s">
        <v>4554</v>
      </c>
      <c r="C2703" s="30"/>
      <c r="D2703" s="30" t="s">
        <v>121</v>
      </c>
      <c r="E2703" s="31" t="n">
        <v>45299</v>
      </c>
      <c r="F2703" s="30" t="s">
        <v>981</v>
      </c>
      <c r="G2703" s="31" t="n">
        <v>45300</v>
      </c>
      <c r="H2703" s="30" t="s">
        <v>168</v>
      </c>
      <c r="I2703" s="30" t="s">
        <v>366</v>
      </c>
      <c r="J2703" s="30" t="s">
        <v>371</v>
      </c>
      <c r="K2703" s="30" t="s">
        <v>138</v>
      </c>
      <c r="L2703" s="30" t="n">
        <v>59</v>
      </c>
      <c r="M2703" s="30" t="n">
        <v>37</v>
      </c>
      <c r="N2703" s="30" t="s">
        <v>127</v>
      </c>
      <c r="O2703" s="30" t="s">
        <v>139</v>
      </c>
      <c r="P2703" s="30" t="s">
        <v>150</v>
      </c>
      <c r="Q2703" s="32" t="n">
        <v>1228.14</v>
      </c>
      <c r="R2703" s="30" t="s">
        <v>130</v>
      </c>
      <c r="S2703" s="30" t="s">
        <v>131</v>
      </c>
      <c r="T2703" s="30" t="n">
        <v>5</v>
      </c>
    </row>
    <row r="2704" customFormat="false" ht="15" hidden="false" customHeight="false" outlineLevel="0" collapsed="false">
      <c r="A2704" s="27" t="s">
        <v>4555</v>
      </c>
      <c r="B2704" s="27" t="s">
        <v>4556</v>
      </c>
      <c r="C2704" s="27" t="n">
        <v>47</v>
      </c>
      <c r="D2704" s="27" t="s">
        <v>121</v>
      </c>
      <c r="E2704" s="28" t="n">
        <v>45585</v>
      </c>
      <c r="F2704" s="27" t="s">
        <v>182</v>
      </c>
      <c r="G2704" s="28" t="n">
        <v>45585</v>
      </c>
      <c r="H2704" s="27" t="s">
        <v>146</v>
      </c>
      <c r="I2704" s="27" t="s">
        <v>147</v>
      </c>
      <c r="J2704" s="27" t="s">
        <v>177</v>
      </c>
      <c r="K2704" s="27" t="s">
        <v>138</v>
      </c>
      <c r="L2704" s="27" t="n">
        <v>20</v>
      </c>
      <c r="M2704" s="27" t="n">
        <v>28</v>
      </c>
      <c r="N2704" s="27" t="s">
        <v>127</v>
      </c>
      <c r="O2704" s="27" t="s">
        <v>128</v>
      </c>
      <c r="P2704" s="27" t="s">
        <v>129</v>
      </c>
      <c r="Q2704" s="29" t="n">
        <v>2540.8</v>
      </c>
      <c r="R2704" s="27" t="s">
        <v>130</v>
      </c>
      <c r="S2704" s="27" t="s">
        <v>151</v>
      </c>
      <c r="T2704" s="27" t="n">
        <v>4</v>
      </c>
    </row>
    <row r="2705" customFormat="false" ht="15" hidden="false" customHeight="false" outlineLevel="0" collapsed="false">
      <c r="A2705" s="30" t="s">
        <v>4557</v>
      </c>
      <c r="B2705" s="30" t="s">
        <v>4558</v>
      </c>
      <c r="C2705" s="30" t="n">
        <v>60</v>
      </c>
      <c r="D2705" s="30" t="s">
        <v>181</v>
      </c>
      <c r="E2705" s="31" t="n">
        <v>45440</v>
      </c>
      <c r="F2705" s="30" t="s">
        <v>994</v>
      </c>
      <c r="G2705" s="31" t="n">
        <v>45442</v>
      </c>
      <c r="H2705" s="30" t="s">
        <v>135</v>
      </c>
      <c r="I2705" s="30" t="s">
        <v>251</v>
      </c>
      <c r="J2705" s="30" t="s">
        <v>252</v>
      </c>
      <c r="K2705" s="30" t="s">
        <v>156</v>
      </c>
      <c r="L2705" s="30" t="n">
        <v>41</v>
      </c>
      <c r="M2705" s="30" t="n">
        <v>41</v>
      </c>
      <c r="N2705" s="30" t="s">
        <v>186</v>
      </c>
      <c r="O2705" s="30" t="s">
        <v>149</v>
      </c>
      <c r="P2705" s="30" t="s">
        <v>140</v>
      </c>
      <c r="Q2705" s="32" t="n">
        <v>4028.99</v>
      </c>
      <c r="R2705" s="30" t="s">
        <v>268</v>
      </c>
      <c r="S2705" s="30" t="s">
        <v>157</v>
      </c>
      <c r="T2705" s="30" t="n">
        <v>2</v>
      </c>
    </row>
    <row r="2706" customFormat="false" ht="15" hidden="false" customHeight="false" outlineLevel="0" collapsed="false">
      <c r="A2706" s="27" t="s">
        <v>4559</v>
      </c>
      <c r="B2706" s="27" t="s">
        <v>1986</v>
      </c>
      <c r="C2706" s="27" t="n">
        <v>47</v>
      </c>
      <c r="D2706" s="27" t="s">
        <v>181</v>
      </c>
      <c r="E2706" s="28" t="n">
        <v>45584</v>
      </c>
      <c r="F2706" s="27" t="s">
        <v>710</v>
      </c>
      <c r="G2706" s="28" t="n">
        <v>45584</v>
      </c>
      <c r="H2706" s="27" t="s">
        <v>236</v>
      </c>
      <c r="I2706" s="27" t="s">
        <v>323</v>
      </c>
      <c r="J2706" s="27" t="s">
        <v>455</v>
      </c>
      <c r="K2706" s="27" t="s">
        <v>138</v>
      </c>
      <c r="L2706" s="27" t="n">
        <v>66</v>
      </c>
      <c r="M2706" s="27" t="n">
        <v>41</v>
      </c>
      <c r="N2706" s="27" t="s">
        <v>127</v>
      </c>
      <c r="O2706" s="27" t="s">
        <v>128</v>
      </c>
      <c r="P2706" s="27" t="s">
        <v>129</v>
      </c>
      <c r="Q2706" s="29" t="n">
        <v>2582.1</v>
      </c>
      <c r="R2706" s="27" t="s">
        <v>268</v>
      </c>
      <c r="S2706" s="27" t="s">
        <v>164</v>
      </c>
      <c r="T2706" s="27" t="n">
        <v>2</v>
      </c>
    </row>
    <row r="2707" customFormat="false" ht="15" hidden="false" customHeight="false" outlineLevel="0" collapsed="false">
      <c r="A2707" s="30" t="s">
        <v>4560</v>
      </c>
      <c r="B2707" s="30" t="s">
        <v>4561</v>
      </c>
      <c r="C2707" s="30" t="n">
        <v>65</v>
      </c>
      <c r="D2707" s="30" t="s">
        <v>313</v>
      </c>
      <c r="E2707" s="31" t="n">
        <v>45542</v>
      </c>
      <c r="F2707" s="30" t="s">
        <v>2588</v>
      </c>
      <c r="G2707" s="31" t="n">
        <v>45546</v>
      </c>
      <c r="H2707" s="30" t="s">
        <v>183</v>
      </c>
      <c r="I2707" s="30" t="s">
        <v>184</v>
      </c>
      <c r="J2707" s="30" t="s">
        <v>213</v>
      </c>
      <c r="K2707" s="30" t="s">
        <v>202</v>
      </c>
      <c r="L2707" s="30" t="n">
        <v>16</v>
      </c>
      <c r="M2707" s="30" t="n">
        <v>147</v>
      </c>
      <c r="N2707" s="30" t="s">
        <v>186</v>
      </c>
      <c r="O2707" s="30" t="s">
        <v>128</v>
      </c>
      <c r="P2707" s="30" t="s">
        <v>129</v>
      </c>
      <c r="Q2707" s="32" t="n">
        <v>17436.41</v>
      </c>
      <c r="R2707" s="30" t="s">
        <v>268</v>
      </c>
      <c r="S2707" s="30" t="s">
        <v>157</v>
      </c>
      <c r="T2707" s="30" t="n">
        <v>2</v>
      </c>
    </row>
    <row r="2708" customFormat="false" ht="15" hidden="false" customHeight="false" outlineLevel="0" collapsed="false">
      <c r="A2708" s="27" t="s">
        <v>4562</v>
      </c>
      <c r="B2708" s="27" t="s">
        <v>4563</v>
      </c>
      <c r="C2708" s="27" t="n">
        <v>36</v>
      </c>
      <c r="D2708" s="27" t="s">
        <v>181</v>
      </c>
      <c r="E2708" s="28" t="n">
        <v>45582</v>
      </c>
      <c r="F2708" s="27" t="s">
        <v>1120</v>
      </c>
      <c r="G2708" s="28" t="n">
        <v>45584</v>
      </c>
      <c r="H2708" s="27" t="s">
        <v>135</v>
      </c>
      <c r="I2708" s="27"/>
      <c r="J2708" s="27" t="s">
        <v>201</v>
      </c>
      <c r="K2708" s="27" t="s">
        <v>156</v>
      </c>
      <c r="L2708" s="27" t="n">
        <v>36</v>
      </c>
      <c r="M2708" s="27" t="n">
        <v>80</v>
      </c>
      <c r="N2708" s="27" t="s">
        <v>127</v>
      </c>
      <c r="O2708" s="27" t="s">
        <v>149</v>
      </c>
      <c r="P2708" s="27" t="s">
        <v>187</v>
      </c>
      <c r="Q2708" s="29" t="n">
        <v>3883.85</v>
      </c>
      <c r="R2708" s="27" t="s">
        <v>130</v>
      </c>
      <c r="S2708" s="27" t="s">
        <v>178</v>
      </c>
      <c r="T2708" s="27" t="n">
        <v>4</v>
      </c>
    </row>
    <row r="2709" customFormat="false" ht="15" hidden="false" customHeight="false" outlineLevel="0" collapsed="false">
      <c r="A2709" s="30" t="s">
        <v>4564</v>
      </c>
      <c r="B2709" s="30" t="s">
        <v>774</v>
      </c>
      <c r="C2709" s="30" t="n">
        <v>5</v>
      </c>
      <c r="D2709" s="30" t="s">
        <v>121</v>
      </c>
      <c r="E2709" s="31" t="n">
        <v>45531</v>
      </c>
      <c r="F2709" s="30" t="s">
        <v>730</v>
      </c>
      <c r="G2709" s="31" t="n">
        <v>45534</v>
      </c>
      <c r="H2709" s="30" t="s">
        <v>123</v>
      </c>
      <c r="I2709" s="30" t="s">
        <v>304</v>
      </c>
      <c r="J2709" s="30" t="s">
        <v>125</v>
      </c>
      <c r="K2709" s="30" t="s">
        <v>126</v>
      </c>
      <c r="L2709" s="30" t="n">
        <v>38</v>
      </c>
      <c r="M2709" s="30" t="n">
        <v>80</v>
      </c>
      <c r="N2709" s="30" t="s">
        <v>186</v>
      </c>
      <c r="O2709" s="30" t="s">
        <v>139</v>
      </c>
      <c r="P2709" s="30" t="s">
        <v>140</v>
      </c>
      <c r="Q2709" s="32" t="n">
        <v>6964.32</v>
      </c>
      <c r="R2709" s="30" t="s">
        <v>130</v>
      </c>
      <c r="S2709" s="30" t="s">
        <v>335</v>
      </c>
      <c r="T2709" s="30" t="n">
        <v>5</v>
      </c>
    </row>
    <row r="2710" customFormat="false" ht="15" hidden="false" customHeight="false" outlineLevel="0" collapsed="false">
      <c r="A2710" s="27" t="s">
        <v>4565</v>
      </c>
      <c r="B2710" s="27" t="s">
        <v>1355</v>
      </c>
      <c r="C2710" s="27" t="n">
        <v>40</v>
      </c>
      <c r="D2710" s="27" t="s">
        <v>121</v>
      </c>
      <c r="E2710" s="28" t="n">
        <v>45641</v>
      </c>
      <c r="F2710" s="27" t="s">
        <v>519</v>
      </c>
      <c r="G2710" s="28" t="n">
        <v>45642</v>
      </c>
      <c r="H2710" s="27" t="s">
        <v>206</v>
      </c>
      <c r="I2710" s="27" t="s">
        <v>300</v>
      </c>
      <c r="J2710" s="27" t="s">
        <v>208</v>
      </c>
      <c r="K2710" s="27" t="s">
        <v>156</v>
      </c>
      <c r="L2710" s="27" t="n">
        <v>55</v>
      </c>
      <c r="M2710" s="27" t="n">
        <v>81</v>
      </c>
      <c r="N2710" s="27" t="s">
        <v>127</v>
      </c>
      <c r="O2710" s="27" t="s">
        <v>128</v>
      </c>
      <c r="P2710" s="27" t="s">
        <v>150</v>
      </c>
      <c r="Q2710" s="29" t="n">
        <v>3866.94</v>
      </c>
      <c r="R2710" s="27" t="s">
        <v>268</v>
      </c>
      <c r="S2710" s="27" t="s">
        <v>192</v>
      </c>
      <c r="T2710" s="27"/>
    </row>
    <row r="2711" customFormat="false" ht="15" hidden="false" customHeight="false" outlineLevel="0" collapsed="false">
      <c r="A2711" s="30" t="s">
        <v>4566</v>
      </c>
      <c r="B2711" s="30" t="s">
        <v>4567</v>
      </c>
      <c r="C2711" s="30" t="n">
        <v>34</v>
      </c>
      <c r="D2711" s="30" t="s">
        <v>181</v>
      </c>
      <c r="E2711" s="31" t="n">
        <v>45550</v>
      </c>
      <c r="F2711" s="30" t="s">
        <v>461</v>
      </c>
      <c r="G2711" s="31" t="n">
        <v>45552</v>
      </c>
      <c r="H2711" s="30" t="s">
        <v>236</v>
      </c>
      <c r="I2711" s="30" t="s">
        <v>323</v>
      </c>
      <c r="J2711" s="30" t="s">
        <v>455</v>
      </c>
      <c r="K2711" s="30" t="s">
        <v>156</v>
      </c>
      <c r="L2711" s="30" t="n">
        <v>71</v>
      </c>
      <c r="M2711" s="30" t="n">
        <v>76</v>
      </c>
      <c r="N2711" s="30" t="s">
        <v>127</v>
      </c>
      <c r="O2711" s="30" t="s">
        <v>128</v>
      </c>
      <c r="P2711" s="30" t="s">
        <v>140</v>
      </c>
      <c r="Q2711" s="32" t="n">
        <v>5079.31</v>
      </c>
      <c r="R2711" s="30" t="s">
        <v>130</v>
      </c>
      <c r="S2711" s="30" t="s">
        <v>141</v>
      </c>
      <c r="T2711" s="30" t="n">
        <v>4</v>
      </c>
    </row>
    <row r="2712" customFormat="false" ht="15" hidden="false" customHeight="false" outlineLevel="0" collapsed="false">
      <c r="A2712" s="27" t="s">
        <v>4568</v>
      </c>
      <c r="B2712" s="27" t="s">
        <v>1844</v>
      </c>
      <c r="C2712" s="27" t="n">
        <v>44</v>
      </c>
      <c r="D2712" s="27" t="s">
        <v>121</v>
      </c>
      <c r="E2712" s="28" t="n">
        <v>45404</v>
      </c>
      <c r="F2712" s="27" t="s">
        <v>771</v>
      </c>
      <c r="G2712" s="28" t="n">
        <v>45404</v>
      </c>
      <c r="H2712" s="27" t="s">
        <v>242</v>
      </c>
      <c r="I2712" s="27" t="s">
        <v>243</v>
      </c>
      <c r="J2712" s="27" t="s">
        <v>422</v>
      </c>
      <c r="K2712" s="27" t="s">
        <v>138</v>
      </c>
      <c r="L2712" s="27" t="n">
        <v>77</v>
      </c>
      <c r="M2712" s="27" t="n">
        <v>39</v>
      </c>
      <c r="N2712" s="27" t="s">
        <v>127</v>
      </c>
      <c r="O2712" s="27" t="s">
        <v>171</v>
      </c>
      <c r="P2712" s="27" t="s">
        <v>129</v>
      </c>
      <c r="Q2712" s="29" t="n">
        <v>951.46</v>
      </c>
      <c r="R2712" s="27" t="s">
        <v>268</v>
      </c>
      <c r="S2712" s="27" t="s">
        <v>151</v>
      </c>
      <c r="T2712" s="27" t="n">
        <v>5</v>
      </c>
    </row>
    <row r="2713" customFormat="false" ht="15" hidden="false" customHeight="false" outlineLevel="0" collapsed="false">
      <c r="A2713" s="30" t="s">
        <v>4569</v>
      </c>
      <c r="B2713" s="30" t="s">
        <v>4444</v>
      </c>
      <c r="C2713" s="30" t="n">
        <v>24</v>
      </c>
      <c r="D2713" s="30" t="s">
        <v>181</v>
      </c>
      <c r="E2713" s="31" t="n">
        <v>45441</v>
      </c>
      <c r="F2713" s="30" t="s">
        <v>274</v>
      </c>
      <c r="G2713" s="31" t="n">
        <v>45443</v>
      </c>
      <c r="H2713" s="30" t="s">
        <v>146</v>
      </c>
      <c r="I2713" s="30" t="s">
        <v>147</v>
      </c>
      <c r="J2713" s="30" t="s">
        <v>148</v>
      </c>
      <c r="K2713" s="30" t="s">
        <v>156</v>
      </c>
      <c r="L2713" s="30" t="n">
        <v>72</v>
      </c>
      <c r="M2713" s="30" t="n">
        <v>74</v>
      </c>
      <c r="N2713" s="30" t="s">
        <v>127</v>
      </c>
      <c r="O2713" s="30" t="s">
        <v>139</v>
      </c>
      <c r="P2713" s="30" t="s">
        <v>187</v>
      </c>
      <c r="Q2713" s="32" t="n">
        <v>4390.39</v>
      </c>
      <c r="R2713" s="30" t="s">
        <v>130</v>
      </c>
      <c r="S2713" s="30" t="s">
        <v>151</v>
      </c>
      <c r="T2713" s="30" t="n">
        <v>3</v>
      </c>
    </row>
    <row r="2714" customFormat="false" ht="15" hidden="false" customHeight="false" outlineLevel="0" collapsed="false">
      <c r="A2714" s="27" t="s">
        <v>4570</v>
      </c>
      <c r="B2714" s="27" t="s">
        <v>1830</v>
      </c>
      <c r="C2714" s="27" t="n">
        <v>36</v>
      </c>
      <c r="D2714" s="27" t="s">
        <v>181</v>
      </c>
      <c r="E2714" s="28" t="n">
        <v>45552</v>
      </c>
      <c r="F2714" s="27" t="s">
        <v>308</v>
      </c>
      <c r="G2714" s="28" t="n">
        <v>45555</v>
      </c>
      <c r="H2714" s="27" t="s">
        <v>242</v>
      </c>
      <c r="I2714" s="27" t="s">
        <v>315</v>
      </c>
      <c r="J2714" s="27" t="s">
        <v>316</v>
      </c>
      <c r="K2714" s="27" t="s">
        <v>126</v>
      </c>
      <c r="L2714" s="27" t="n">
        <v>23</v>
      </c>
      <c r="M2714" s="27" t="n">
        <v>118</v>
      </c>
      <c r="N2714" s="27" t="s">
        <v>186</v>
      </c>
      <c r="O2714" s="27" t="s">
        <v>139</v>
      </c>
      <c r="P2714" s="27" t="s">
        <v>129</v>
      </c>
      <c r="Q2714" s="29" t="n">
        <v>8561.38</v>
      </c>
      <c r="R2714" s="27" t="s">
        <v>130</v>
      </c>
      <c r="S2714" s="27" t="s">
        <v>157</v>
      </c>
      <c r="T2714" s="27" t="n">
        <v>4</v>
      </c>
    </row>
    <row r="2715" customFormat="false" ht="15" hidden="false" customHeight="false" outlineLevel="0" collapsed="false">
      <c r="A2715" s="30" t="s">
        <v>4571</v>
      </c>
      <c r="B2715" s="30" t="s">
        <v>3520</v>
      </c>
      <c r="C2715" s="30" t="n">
        <v>26</v>
      </c>
      <c r="D2715" s="30" t="s">
        <v>144</v>
      </c>
      <c r="E2715" s="31" t="n">
        <v>45531</v>
      </c>
      <c r="F2715" s="30" t="s">
        <v>750</v>
      </c>
      <c r="G2715" s="31" t="n">
        <v>45534</v>
      </c>
      <c r="H2715" s="30" t="s">
        <v>168</v>
      </c>
      <c r="I2715" s="30" t="s">
        <v>196</v>
      </c>
      <c r="J2715" s="30" t="s">
        <v>191</v>
      </c>
      <c r="K2715" s="30" t="s">
        <v>126</v>
      </c>
      <c r="L2715" s="30" t="n">
        <v>36</v>
      </c>
      <c r="M2715" s="30" t="n">
        <v>138</v>
      </c>
      <c r="N2715" s="30" t="s">
        <v>186</v>
      </c>
      <c r="O2715" s="30" t="s">
        <v>128</v>
      </c>
      <c r="P2715" s="30" t="s">
        <v>129</v>
      </c>
      <c r="Q2715" s="32" t="n">
        <v>7808.52</v>
      </c>
      <c r="R2715" s="30" t="s">
        <v>130</v>
      </c>
      <c r="S2715" s="30" t="s">
        <v>141</v>
      </c>
      <c r="T2715" s="30" t="n">
        <v>3</v>
      </c>
    </row>
    <row r="2716" customFormat="false" ht="15" hidden="false" customHeight="false" outlineLevel="0" collapsed="false">
      <c r="A2716" s="27" t="s">
        <v>4572</v>
      </c>
      <c r="B2716" s="27" t="s">
        <v>4573</v>
      </c>
      <c r="C2716" s="27" t="n">
        <v>45</v>
      </c>
      <c r="D2716" s="27" t="s">
        <v>121</v>
      </c>
      <c r="E2716" s="28" t="n">
        <v>45427</v>
      </c>
      <c r="F2716" s="27" t="s">
        <v>1143</v>
      </c>
      <c r="G2716" s="28" t="n">
        <v>45430</v>
      </c>
      <c r="H2716" s="27" t="s">
        <v>242</v>
      </c>
      <c r="I2716" s="27" t="s">
        <v>243</v>
      </c>
      <c r="J2716" s="27" t="s">
        <v>244</v>
      </c>
      <c r="K2716" s="27" t="s">
        <v>126</v>
      </c>
      <c r="L2716" s="27" t="n">
        <v>14</v>
      </c>
      <c r="M2716" s="27" t="n">
        <v>116</v>
      </c>
      <c r="N2716" s="27" t="s">
        <v>127</v>
      </c>
      <c r="O2716" s="27" t="s">
        <v>171</v>
      </c>
      <c r="P2716" s="27" t="s">
        <v>129</v>
      </c>
      <c r="Q2716" s="29" t="n">
        <v>7346.44</v>
      </c>
      <c r="R2716" s="27" t="s">
        <v>130</v>
      </c>
      <c r="S2716" s="27" t="s">
        <v>178</v>
      </c>
      <c r="T2716" s="27" t="n">
        <v>4</v>
      </c>
    </row>
    <row r="2717" customFormat="false" ht="15" hidden="false" customHeight="false" outlineLevel="0" collapsed="false">
      <c r="A2717" s="30" t="s">
        <v>4574</v>
      </c>
      <c r="B2717" s="30" t="s">
        <v>1286</v>
      </c>
      <c r="C2717" s="30"/>
      <c r="D2717" s="30" t="s">
        <v>121</v>
      </c>
      <c r="E2717" s="31" t="n">
        <v>45314</v>
      </c>
      <c r="F2717" s="30" t="s">
        <v>1602</v>
      </c>
      <c r="G2717" s="31" t="n">
        <v>45314</v>
      </c>
      <c r="H2717" s="30" t="s">
        <v>242</v>
      </c>
      <c r="I2717" s="30" t="s">
        <v>315</v>
      </c>
      <c r="J2717" s="30" t="s">
        <v>244</v>
      </c>
      <c r="K2717" s="30" t="s">
        <v>138</v>
      </c>
      <c r="L2717" s="30" t="n">
        <v>59</v>
      </c>
      <c r="M2717" s="30" t="n">
        <v>18</v>
      </c>
      <c r="N2717" s="30" t="s">
        <v>127</v>
      </c>
      <c r="O2717" s="30" t="s">
        <v>139</v>
      </c>
      <c r="P2717" s="30" t="s">
        <v>150</v>
      </c>
      <c r="Q2717" s="32" t="n">
        <v>1916.74</v>
      </c>
      <c r="R2717" s="30" t="s">
        <v>130</v>
      </c>
      <c r="S2717" s="30" t="s">
        <v>131</v>
      </c>
      <c r="T2717" s="30" t="n">
        <v>4</v>
      </c>
    </row>
    <row r="2718" customFormat="false" ht="15" hidden="false" customHeight="false" outlineLevel="0" collapsed="false">
      <c r="A2718" s="27" t="s">
        <v>4575</v>
      </c>
      <c r="B2718" s="27" t="s">
        <v>4576</v>
      </c>
      <c r="C2718" s="27" t="n">
        <v>65</v>
      </c>
      <c r="D2718" s="27" t="s">
        <v>121</v>
      </c>
      <c r="E2718" s="28" t="n">
        <v>45411</v>
      </c>
      <c r="F2718" s="27" t="s">
        <v>494</v>
      </c>
      <c r="G2718" s="28" t="n">
        <v>45413</v>
      </c>
      <c r="H2718" s="27" t="s">
        <v>206</v>
      </c>
      <c r="I2718" s="27" t="s">
        <v>207</v>
      </c>
      <c r="J2718" s="27" t="s">
        <v>208</v>
      </c>
      <c r="K2718" s="27" t="s">
        <v>156</v>
      </c>
      <c r="L2718" s="27" t="n">
        <v>35</v>
      </c>
      <c r="M2718" s="27" t="n">
        <v>74</v>
      </c>
      <c r="N2718" s="27" t="s">
        <v>127</v>
      </c>
      <c r="O2718" s="27" t="s">
        <v>139</v>
      </c>
      <c r="P2718" s="27" t="s">
        <v>187</v>
      </c>
      <c r="Q2718" s="29" t="n">
        <v>3646.29</v>
      </c>
      <c r="R2718" s="27" t="s">
        <v>130</v>
      </c>
      <c r="S2718" s="27" t="s">
        <v>157</v>
      </c>
      <c r="T2718" s="27" t="n">
        <v>4</v>
      </c>
    </row>
    <row r="2719" customFormat="false" ht="15" hidden="false" customHeight="false" outlineLevel="0" collapsed="false">
      <c r="A2719" s="30" t="s">
        <v>4577</v>
      </c>
      <c r="B2719" s="30" t="s">
        <v>3669</v>
      </c>
      <c r="C2719" s="30" t="n">
        <v>39</v>
      </c>
      <c r="D2719" s="30" t="s">
        <v>121</v>
      </c>
      <c r="E2719" s="31" t="n">
        <v>45392</v>
      </c>
      <c r="F2719" s="30" t="s">
        <v>679</v>
      </c>
      <c r="G2719" s="31" t="n">
        <v>45398</v>
      </c>
      <c r="H2719" s="30" t="s">
        <v>217</v>
      </c>
      <c r="I2719" s="30" t="s">
        <v>282</v>
      </c>
      <c r="J2719" s="30" t="s">
        <v>483</v>
      </c>
      <c r="K2719" s="30" t="s">
        <v>126</v>
      </c>
      <c r="L2719" s="30" t="n">
        <v>15</v>
      </c>
      <c r="M2719" s="30" t="n">
        <v>146</v>
      </c>
      <c r="N2719" s="30" t="s">
        <v>127</v>
      </c>
      <c r="O2719" s="30" t="s">
        <v>149</v>
      </c>
      <c r="P2719" s="30" t="s">
        <v>150</v>
      </c>
      <c r="Q2719" s="32" t="n">
        <v>9458.36</v>
      </c>
      <c r="R2719" s="30" t="s">
        <v>130</v>
      </c>
      <c r="S2719" s="30" t="s">
        <v>178</v>
      </c>
      <c r="T2719" s="30" t="n">
        <v>4</v>
      </c>
    </row>
    <row r="2720" customFormat="false" ht="15" hidden="false" customHeight="false" outlineLevel="0" collapsed="false">
      <c r="A2720" s="27" t="s">
        <v>4578</v>
      </c>
      <c r="B2720" s="27" t="s">
        <v>3084</v>
      </c>
      <c r="C2720" s="27" t="n">
        <v>32</v>
      </c>
      <c r="D2720" s="27" t="s">
        <v>121</v>
      </c>
      <c r="E2720" s="28" t="n">
        <v>45481</v>
      </c>
      <c r="F2720" s="27" t="s">
        <v>1593</v>
      </c>
      <c r="G2720" s="28" t="n">
        <v>45482</v>
      </c>
      <c r="H2720" s="27" t="s">
        <v>242</v>
      </c>
      <c r="I2720" s="27" t="s">
        <v>243</v>
      </c>
      <c r="J2720" s="27" t="s">
        <v>363</v>
      </c>
      <c r="K2720" s="27" t="s">
        <v>138</v>
      </c>
      <c r="L2720" s="27" t="n">
        <v>86</v>
      </c>
      <c r="M2720" s="27" t="n">
        <v>42</v>
      </c>
      <c r="N2720" s="27" t="s">
        <v>127</v>
      </c>
      <c r="O2720" s="27" t="s">
        <v>128</v>
      </c>
      <c r="P2720" s="27" t="s">
        <v>129</v>
      </c>
      <c r="Q2720" s="29" t="n">
        <v>1309.09</v>
      </c>
      <c r="R2720" s="27" t="s">
        <v>130</v>
      </c>
      <c r="S2720" s="27" t="s">
        <v>157</v>
      </c>
      <c r="T2720" s="27" t="n">
        <v>5</v>
      </c>
    </row>
    <row r="2721" customFormat="false" ht="15" hidden="false" customHeight="false" outlineLevel="0" collapsed="false">
      <c r="A2721" s="30" t="s">
        <v>4579</v>
      </c>
      <c r="B2721" s="30" t="s">
        <v>1920</v>
      </c>
      <c r="C2721" s="30" t="n">
        <v>42</v>
      </c>
      <c r="D2721" s="30" t="s">
        <v>121</v>
      </c>
      <c r="E2721" s="31" t="n">
        <v>45603</v>
      </c>
      <c r="F2721" s="30" t="s">
        <v>1696</v>
      </c>
      <c r="G2721" s="31" t="n">
        <v>45604</v>
      </c>
      <c r="H2721" s="30" t="s">
        <v>217</v>
      </c>
      <c r="I2721" s="30" t="s">
        <v>344</v>
      </c>
      <c r="J2721" s="30" t="s">
        <v>283</v>
      </c>
      <c r="K2721" s="30" t="s">
        <v>138</v>
      </c>
      <c r="L2721" s="30" t="n">
        <v>34</v>
      </c>
      <c r="M2721" s="30" t="n">
        <v>15</v>
      </c>
      <c r="N2721" s="30" t="s">
        <v>127</v>
      </c>
      <c r="O2721" s="30" t="s">
        <v>139</v>
      </c>
      <c r="P2721" s="30" t="s">
        <v>187</v>
      </c>
      <c r="Q2721" s="32" t="n">
        <v>1920.01</v>
      </c>
      <c r="R2721" s="30" t="s">
        <v>130</v>
      </c>
      <c r="S2721" s="30" t="s">
        <v>157</v>
      </c>
      <c r="T2721" s="30" t="n">
        <v>5</v>
      </c>
    </row>
    <row r="2722" customFormat="false" ht="15" hidden="false" customHeight="false" outlineLevel="0" collapsed="false">
      <c r="A2722" s="27" t="s">
        <v>4580</v>
      </c>
      <c r="B2722" s="27" t="s">
        <v>2577</v>
      </c>
      <c r="C2722" s="27" t="n">
        <v>83</v>
      </c>
      <c r="D2722" s="27" t="s">
        <v>181</v>
      </c>
      <c r="E2722" s="28" t="n">
        <v>45603</v>
      </c>
      <c r="F2722" s="27" t="s">
        <v>555</v>
      </c>
      <c r="G2722" s="28" t="n">
        <v>45603</v>
      </c>
      <c r="H2722" s="27" t="s">
        <v>168</v>
      </c>
      <c r="I2722" s="27" t="s">
        <v>196</v>
      </c>
      <c r="J2722" s="27" t="s">
        <v>191</v>
      </c>
      <c r="K2722" s="27" t="s">
        <v>138</v>
      </c>
      <c r="L2722" s="27" t="n">
        <v>46</v>
      </c>
      <c r="M2722" s="27" t="n">
        <v>33</v>
      </c>
      <c r="N2722" s="27" t="s">
        <v>186</v>
      </c>
      <c r="O2722" s="27" t="s">
        <v>149</v>
      </c>
      <c r="P2722" s="27" t="s">
        <v>187</v>
      </c>
      <c r="Q2722" s="29" t="n">
        <v>2199.07</v>
      </c>
      <c r="R2722" s="27" t="s">
        <v>130</v>
      </c>
      <c r="S2722" s="27" t="s">
        <v>131</v>
      </c>
      <c r="T2722" s="27" t="n">
        <v>2</v>
      </c>
    </row>
    <row r="2723" customFormat="false" ht="15" hidden="false" customHeight="false" outlineLevel="0" collapsed="false">
      <c r="A2723" s="30" t="s">
        <v>4581</v>
      </c>
      <c r="B2723" s="30" t="s">
        <v>1448</v>
      </c>
      <c r="C2723" s="30" t="n">
        <v>83</v>
      </c>
      <c r="D2723" s="30" t="s">
        <v>181</v>
      </c>
      <c r="E2723" s="31" t="n">
        <v>45612</v>
      </c>
      <c r="F2723" s="30" t="s">
        <v>1132</v>
      </c>
      <c r="G2723" s="31" t="n">
        <v>45618</v>
      </c>
      <c r="H2723" s="30" t="s">
        <v>123</v>
      </c>
      <c r="I2723" s="30" t="s">
        <v>155</v>
      </c>
      <c r="J2723" s="30" t="s">
        <v>508</v>
      </c>
      <c r="K2723" s="30" t="s">
        <v>126</v>
      </c>
      <c r="L2723" s="30" t="n">
        <v>16</v>
      </c>
      <c r="M2723" s="30" t="n">
        <v>105</v>
      </c>
      <c r="N2723" s="30" t="s">
        <v>186</v>
      </c>
      <c r="O2723" s="30" t="s">
        <v>171</v>
      </c>
      <c r="P2723" s="30" t="s">
        <v>187</v>
      </c>
      <c r="Q2723" s="32" t="n">
        <v>7960.03</v>
      </c>
      <c r="R2723" s="30" t="s">
        <v>130</v>
      </c>
      <c r="S2723" s="30" t="s">
        <v>164</v>
      </c>
      <c r="T2723" s="30" t="n">
        <v>3</v>
      </c>
    </row>
    <row r="2724" customFormat="false" ht="15" hidden="false" customHeight="false" outlineLevel="0" collapsed="false">
      <c r="A2724" s="27" t="s">
        <v>4582</v>
      </c>
      <c r="B2724" s="27" t="s">
        <v>4583</v>
      </c>
      <c r="C2724" s="27" t="n">
        <v>38</v>
      </c>
      <c r="D2724" s="27" t="s">
        <v>121</v>
      </c>
      <c r="E2724" s="28" t="n">
        <v>45452</v>
      </c>
      <c r="F2724" s="27" t="s">
        <v>226</v>
      </c>
      <c r="G2724" s="28" t="n">
        <v>45452</v>
      </c>
      <c r="H2724" s="27" t="s">
        <v>123</v>
      </c>
      <c r="I2724" s="27" t="s">
        <v>124</v>
      </c>
      <c r="J2724" s="27" t="s">
        <v>305</v>
      </c>
      <c r="K2724" s="27" t="s">
        <v>156</v>
      </c>
      <c r="L2724" s="27" t="n">
        <v>73</v>
      </c>
      <c r="M2724" s="27" t="n">
        <v>53</v>
      </c>
      <c r="N2724" s="27" t="s">
        <v>127</v>
      </c>
      <c r="O2724" s="27" t="s">
        <v>139</v>
      </c>
      <c r="P2724" s="27" t="s">
        <v>140</v>
      </c>
      <c r="Q2724" s="29" t="n">
        <v>4355.04</v>
      </c>
      <c r="R2724" s="27" t="s">
        <v>130</v>
      </c>
      <c r="S2724" s="27" t="s">
        <v>223</v>
      </c>
      <c r="T2724" s="27" t="n">
        <v>4</v>
      </c>
    </row>
    <row r="2725" customFormat="false" ht="15" hidden="false" customHeight="false" outlineLevel="0" collapsed="false">
      <c r="A2725" s="30" t="s">
        <v>4584</v>
      </c>
      <c r="B2725" s="30" t="s">
        <v>4585</v>
      </c>
      <c r="C2725" s="30" t="n">
        <v>58</v>
      </c>
      <c r="D2725" s="30" t="s">
        <v>181</v>
      </c>
      <c r="E2725" s="31" t="n">
        <v>45307</v>
      </c>
      <c r="F2725" s="30" t="s">
        <v>1623</v>
      </c>
      <c r="G2725" s="31" t="n">
        <v>45308</v>
      </c>
      <c r="H2725" s="30" t="s">
        <v>146</v>
      </c>
      <c r="I2725" s="30"/>
      <c r="J2725" s="30" t="s">
        <v>222</v>
      </c>
      <c r="K2725" s="30" t="s">
        <v>126</v>
      </c>
      <c r="L2725" s="30" t="n">
        <v>25</v>
      </c>
      <c r="M2725" s="30" t="n">
        <v>108</v>
      </c>
      <c r="N2725" s="30" t="s">
        <v>186</v>
      </c>
      <c r="O2725" s="30" t="s">
        <v>128</v>
      </c>
      <c r="P2725" s="30" t="s">
        <v>129</v>
      </c>
      <c r="Q2725" s="32" t="n">
        <v>8234.86</v>
      </c>
      <c r="R2725" s="30" t="s">
        <v>172</v>
      </c>
      <c r="S2725" s="30" t="s">
        <v>223</v>
      </c>
      <c r="T2725" s="30" t="n">
        <v>3</v>
      </c>
    </row>
    <row r="2726" customFormat="false" ht="15" hidden="false" customHeight="false" outlineLevel="0" collapsed="false">
      <c r="A2726" s="27" t="s">
        <v>4586</v>
      </c>
      <c r="B2726" s="27" t="s">
        <v>1776</v>
      </c>
      <c r="C2726" s="27" t="n">
        <v>48</v>
      </c>
      <c r="D2726" s="27" t="s">
        <v>181</v>
      </c>
      <c r="E2726" s="28" t="n">
        <v>45362</v>
      </c>
      <c r="F2726" s="27" t="s">
        <v>511</v>
      </c>
      <c r="G2726" s="28" t="n">
        <v>45363</v>
      </c>
      <c r="H2726" s="27" t="s">
        <v>135</v>
      </c>
      <c r="I2726" s="27" t="s">
        <v>136</v>
      </c>
      <c r="J2726" s="27" t="s">
        <v>201</v>
      </c>
      <c r="K2726" s="27" t="s">
        <v>138</v>
      </c>
      <c r="L2726" s="27" t="n">
        <v>62</v>
      </c>
      <c r="M2726" s="27" t="n">
        <v>40</v>
      </c>
      <c r="N2726" s="27" t="s">
        <v>127</v>
      </c>
      <c r="O2726" s="27" t="s">
        <v>139</v>
      </c>
      <c r="P2726" s="27" t="s">
        <v>140</v>
      </c>
      <c r="Q2726" s="29" t="n">
        <v>1424.96</v>
      </c>
      <c r="R2726" s="27" t="s">
        <v>130</v>
      </c>
      <c r="S2726" s="27" t="s">
        <v>178</v>
      </c>
      <c r="T2726" s="27" t="n">
        <v>4</v>
      </c>
    </row>
    <row r="2727" customFormat="false" ht="15" hidden="false" customHeight="false" outlineLevel="0" collapsed="false">
      <c r="A2727" s="30" t="s">
        <v>4587</v>
      </c>
      <c r="B2727" s="30" t="s">
        <v>3172</v>
      </c>
      <c r="C2727" s="30" t="n">
        <v>61</v>
      </c>
      <c r="D2727" s="30" t="s">
        <v>181</v>
      </c>
      <c r="E2727" s="31" t="n">
        <v>45359</v>
      </c>
      <c r="F2727" s="30" t="s">
        <v>2235</v>
      </c>
      <c r="G2727" s="31" t="n">
        <v>45365</v>
      </c>
      <c r="H2727" s="30" t="s">
        <v>242</v>
      </c>
      <c r="I2727" s="30" t="s">
        <v>315</v>
      </c>
      <c r="J2727" s="30" t="s">
        <v>316</v>
      </c>
      <c r="K2727" s="30" t="s">
        <v>126</v>
      </c>
      <c r="L2727" s="30" t="n">
        <v>28</v>
      </c>
      <c r="M2727" s="30" t="n">
        <v>131</v>
      </c>
      <c r="N2727" s="30" t="s">
        <v>127</v>
      </c>
      <c r="O2727" s="30" t="s">
        <v>128</v>
      </c>
      <c r="P2727" s="30" t="s">
        <v>150</v>
      </c>
      <c r="Q2727" s="32" t="n">
        <v>8302.56</v>
      </c>
      <c r="R2727" s="30" t="s">
        <v>268</v>
      </c>
      <c r="S2727" s="30" t="s">
        <v>432</v>
      </c>
      <c r="T2727" s="30" t="n">
        <v>3</v>
      </c>
    </row>
    <row r="2728" customFormat="false" ht="15" hidden="false" customHeight="false" outlineLevel="0" collapsed="false">
      <c r="A2728" s="27" t="s">
        <v>4588</v>
      </c>
      <c r="B2728" s="27" t="s">
        <v>2610</v>
      </c>
      <c r="C2728" s="27" t="n">
        <v>56</v>
      </c>
      <c r="D2728" s="27" t="s">
        <v>181</v>
      </c>
      <c r="E2728" s="28" t="n">
        <v>45506</v>
      </c>
      <c r="F2728" s="27" t="s">
        <v>845</v>
      </c>
      <c r="G2728" s="28" t="n">
        <v>45515</v>
      </c>
      <c r="H2728" s="27" t="s">
        <v>123</v>
      </c>
      <c r="I2728" s="27" t="s">
        <v>124</v>
      </c>
      <c r="J2728" s="27" t="s">
        <v>227</v>
      </c>
      <c r="K2728" s="27" t="s">
        <v>202</v>
      </c>
      <c r="L2728" s="27" t="n">
        <v>10</v>
      </c>
      <c r="M2728" s="27" t="n">
        <v>145</v>
      </c>
      <c r="N2728" s="27" t="s">
        <v>186</v>
      </c>
      <c r="O2728" s="27" t="s">
        <v>171</v>
      </c>
      <c r="P2728" s="27" t="s">
        <v>140</v>
      </c>
      <c r="Q2728" s="29" t="n">
        <v>16929.35</v>
      </c>
      <c r="R2728" s="27" t="s">
        <v>462</v>
      </c>
      <c r="S2728" s="27" t="s">
        <v>164</v>
      </c>
      <c r="T2728" s="27" t="n">
        <v>3</v>
      </c>
    </row>
    <row r="2729" customFormat="false" ht="15" hidden="false" customHeight="false" outlineLevel="0" collapsed="false">
      <c r="A2729" s="30" t="s">
        <v>4589</v>
      </c>
      <c r="B2729" s="30" t="s">
        <v>3330</v>
      </c>
      <c r="C2729" s="30" t="n">
        <v>54</v>
      </c>
      <c r="D2729" s="30" t="s">
        <v>181</v>
      </c>
      <c r="E2729" s="31" t="n">
        <v>45554</v>
      </c>
      <c r="F2729" s="30" t="s">
        <v>1002</v>
      </c>
      <c r="G2729" s="31" t="n">
        <v>45556</v>
      </c>
      <c r="H2729" s="30" t="s">
        <v>135</v>
      </c>
      <c r="I2729" s="30" t="s">
        <v>251</v>
      </c>
      <c r="J2729" s="30" t="s">
        <v>262</v>
      </c>
      <c r="K2729" s="30" t="s">
        <v>126</v>
      </c>
      <c r="L2729" s="30" t="n">
        <v>28</v>
      </c>
      <c r="M2729" s="30" t="n">
        <v>99</v>
      </c>
      <c r="N2729" s="30" t="s">
        <v>186</v>
      </c>
      <c r="O2729" s="30" t="s">
        <v>171</v>
      </c>
      <c r="P2729" s="30" t="s">
        <v>150</v>
      </c>
      <c r="Q2729" s="32" t="n">
        <v>7127.79</v>
      </c>
      <c r="R2729" s="30" t="s">
        <v>130</v>
      </c>
      <c r="S2729" s="30" t="s">
        <v>131</v>
      </c>
      <c r="T2729" s="30" t="n">
        <v>4</v>
      </c>
    </row>
    <row r="2730" customFormat="false" ht="15" hidden="false" customHeight="false" outlineLevel="0" collapsed="false">
      <c r="A2730" s="27" t="s">
        <v>4590</v>
      </c>
      <c r="B2730" s="27" t="s">
        <v>1452</v>
      </c>
      <c r="C2730" s="27" t="n">
        <v>54</v>
      </c>
      <c r="D2730" s="27" t="s">
        <v>181</v>
      </c>
      <c r="E2730" s="28" t="n">
        <v>45561</v>
      </c>
      <c r="F2730" s="27" t="s">
        <v>303</v>
      </c>
      <c r="G2730" s="28" t="n">
        <v>45563</v>
      </c>
      <c r="H2730" s="27" t="s">
        <v>236</v>
      </c>
      <c r="I2730" s="27" t="s">
        <v>237</v>
      </c>
      <c r="J2730" s="27" t="s">
        <v>238</v>
      </c>
      <c r="K2730" s="27" t="s">
        <v>156</v>
      </c>
      <c r="L2730" s="27" t="n">
        <v>33</v>
      </c>
      <c r="M2730" s="27" t="n">
        <v>36</v>
      </c>
      <c r="N2730" s="27" t="s">
        <v>186</v>
      </c>
      <c r="O2730" s="27" t="s">
        <v>139</v>
      </c>
      <c r="P2730" s="27" t="s">
        <v>129</v>
      </c>
      <c r="Q2730" s="29" t="n">
        <v>4448.79</v>
      </c>
      <c r="R2730" s="27" t="s">
        <v>462</v>
      </c>
      <c r="S2730" s="27" t="s">
        <v>197</v>
      </c>
      <c r="T2730" s="27" t="n">
        <v>3</v>
      </c>
    </row>
    <row r="2731" customFormat="false" ht="15" hidden="false" customHeight="false" outlineLevel="0" collapsed="false">
      <c r="A2731" s="30" t="s">
        <v>4591</v>
      </c>
      <c r="B2731" s="30" t="s">
        <v>1373</v>
      </c>
      <c r="C2731" s="30" t="n">
        <v>44</v>
      </c>
      <c r="D2731" s="30" t="s">
        <v>121</v>
      </c>
      <c r="E2731" s="31" t="n">
        <v>45371</v>
      </c>
      <c r="F2731" s="30" t="s">
        <v>1002</v>
      </c>
      <c r="G2731" s="31" t="n">
        <v>45373</v>
      </c>
      <c r="H2731" s="30" t="s">
        <v>236</v>
      </c>
      <c r="I2731" s="30" t="s">
        <v>237</v>
      </c>
      <c r="J2731" s="30" t="s">
        <v>455</v>
      </c>
      <c r="K2731" s="30" t="s">
        <v>126</v>
      </c>
      <c r="L2731" s="30" t="n">
        <v>32</v>
      </c>
      <c r="M2731" s="30" t="n">
        <v>102</v>
      </c>
      <c r="N2731" s="30" t="s">
        <v>186</v>
      </c>
      <c r="O2731" s="30" t="s">
        <v>128</v>
      </c>
      <c r="P2731" s="30" t="s">
        <v>150</v>
      </c>
      <c r="Q2731" s="32" t="n">
        <v>8188.1</v>
      </c>
      <c r="R2731" s="30" t="s">
        <v>130</v>
      </c>
      <c r="S2731" s="30" t="s">
        <v>151</v>
      </c>
      <c r="T2731" s="30" t="n">
        <v>5</v>
      </c>
    </row>
    <row r="2732" customFormat="false" ht="15" hidden="false" customHeight="false" outlineLevel="0" collapsed="false">
      <c r="A2732" s="27" t="s">
        <v>4592</v>
      </c>
      <c r="B2732" s="27" t="s">
        <v>4593</v>
      </c>
      <c r="C2732" s="27" t="n">
        <v>68</v>
      </c>
      <c r="D2732" s="27" t="s">
        <v>181</v>
      </c>
      <c r="E2732" s="28" t="n">
        <v>45598</v>
      </c>
      <c r="F2732" s="27" t="s">
        <v>994</v>
      </c>
      <c r="G2732" s="28" t="n">
        <v>45602</v>
      </c>
      <c r="H2732" s="27" t="s">
        <v>183</v>
      </c>
      <c r="I2732" s="27" t="s">
        <v>212</v>
      </c>
      <c r="J2732" s="27" t="s">
        <v>185</v>
      </c>
      <c r="K2732" s="27" t="s">
        <v>202</v>
      </c>
      <c r="L2732" s="27" t="n">
        <v>13</v>
      </c>
      <c r="M2732" s="27" t="n">
        <v>224</v>
      </c>
      <c r="N2732" s="27" t="s">
        <v>186</v>
      </c>
      <c r="O2732" s="27" t="s">
        <v>139</v>
      </c>
      <c r="P2732" s="27" t="s">
        <v>140</v>
      </c>
      <c r="Q2732" s="29" t="n">
        <v>18589.4</v>
      </c>
      <c r="R2732" s="27" t="s">
        <v>268</v>
      </c>
      <c r="S2732" s="27" t="s">
        <v>157</v>
      </c>
      <c r="T2732" s="27" t="n">
        <v>1</v>
      </c>
    </row>
    <row r="2733" customFormat="false" ht="15" hidden="false" customHeight="false" outlineLevel="0" collapsed="false">
      <c r="A2733" s="30" t="s">
        <v>4594</v>
      </c>
      <c r="B2733" s="30" t="s">
        <v>1248</v>
      </c>
      <c r="C2733" s="30" t="n">
        <v>57</v>
      </c>
      <c r="D2733" s="30" t="s">
        <v>181</v>
      </c>
      <c r="E2733" s="31" t="n">
        <v>45558</v>
      </c>
      <c r="F2733" s="30" t="s">
        <v>527</v>
      </c>
      <c r="G2733" s="31" t="n">
        <v>45565</v>
      </c>
      <c r="H2733" s="30" t="s">
        <v>242</v>
      </c>
      <c r="I2733" s="30" t="s">
        <v>466</v>
      </c>
      <c r="J2733" s="30" t="s">
        <v>363</v>
      </c>
      <c r="K2733" s="30" t="s">
        <v>202</v>
      </c>
      <c r="L2733" s="30" t="n">
        <v>17</v>
      </c>
      <c r="M2733" s="30" t="n">
        <v>231</v>
      </c>
      <c r="N2733" s="30" t="s">
        <v>186</v>
      </c>
      <c r="O2733" s="30" t="s">
        <v>128</v>
      </c>
      <c r="P2733" s="30" t="s">
        <v>150</v>
      </c>
      <c r="Q2733" s="32" t="n">
        <v>19117.96</v>
      </c>
      <c r="R2733" s="30" t="s">
        <v>172</v>
      </c>
      <c r="S2733" s="30" t="s">
        <v>734</v>
      </c>
      <c r="T2733" s="30" t="n">
        <v>1</v>
      </c>
    </row>
    <row r="2734" customFormat="false" ht="15" hidden="false" customHeight="false" outlineLevel="0" collapsed="false">
      <c r="A2734" s="27" t="s">
        <v>4595</v>
      </c>
      <c r="B2734" s="27" t="s">
        <v>4596</v>
      </c>
      <c r="C2734" s="27" t="n">
        <v>43</v>
      </c>
      <c r="D2734" s="27" t="s">
        <v>181</v>
      </c>
      <c r="E2734" s="28" t="n">
        <v>45654</v>
      </c>
      <c r="F2734" s="27" t="s">
        <v>1374</v>
      </c>
      <c r="G2734" s="28" t="n">
        <v>45660</v>
      </c>
      <c r="H2734" s="27" t="s">
        <v>168</v>
      </c>
      <c r="I2734" s="27" t="s">
        <v>196</v>
      </c>
      <c r="J2734" s="27" t="s">
        <v>191</v>
      </c>
      <c r="K2734" s="27" t="s">
        <v>126</v>
      </c>
      <c r="L2734" s="27" t="n">
        <v>28</v>
      </c>
      <c r="M2734" s="27" t="n">
        <v>92</v>
      </c>
      <c r="N2734" s="27" t="s">
        <v>127</v>
      </c>
      <c r="O2734" s="27" t="s">
        <v>149</v>
      </c>
      <c r="P2734" s="27" t="s">
        <v>140</v>
      </c>
      <c r="Q2734" s="29" t="n">
        <v>7408.19</v>
      </c>
      <c r="R2734" s="27" t="s">
        <v>172</v>
      </c>
      <c r="S2734" s="27" t="s">
        <v>178</v>
      </c>
      <c r="T2734" s="27" t="n">
        <v>5</v>
      </c>
    </row>
    <row r="2735" customFormat="false" ht="15" hidden="false" customHeight="false" outlineLevel="0" collapsed="false">
      <c r="A2735" s="30" t="s">
        <v>4597</v>
      </c>
      <c r="B2735" s="30" t="s">
        <v>2661</v>
      </c>
      <c r="C2735" s="30" t="n">
        <v>45</v>
      </c>
      <c r="D2735" s="30" t="s">
        <v>121</v>
      </c>
      <c r="E2735" s="31" t="n">
        <v>45359</v>
      </c>
      <c r="F2735" s="30" t="s">
        <v>674</v>
      </c>
      <c r="G2735" s="31" t="n">
        <v>45359</v>
      </c>
      <c r="H2735" s="30" t="s">
        <v>242</v>
      </c>
      <c r="I2735" s="30" t="s">
        <v>315</v>
      </c>
      <c r="J2735" s="30" t="s">
        <v>401</v>
      </c>
      <c r="K2735" s="30" t="s">
        <v>156</v>
      </c>
      <c r="L2735" s="30" t="n">
        <v>19</v>
      </c>
      <c r="M2735" s="30" t="n">
        <v>31</v>
      </c>
      <c r="N2735" s="30" t="s">
        <v>127</v>
      </c>
      <c r="O2735" s="30" t="s">
        <v>128</v>
      </c>
      <c r="P2735" s="30" t="s">
        <v>150</v>
      </c>
      <c r="Q2735" s="32" t="n">
        <v>3288.38</v>
      </c>
      <c r="R2735" s="30" t="s">
        <v>130</v>
      </c>
      <c r="S2735" s="30" t="s">
        <v>151</v>
      </c>
      <c r="T2735" s="30" t="n">
        <v>3</v>
      </c>
    </row>
    <row r="2736" customFormat="false" ht="15" hidden="false" customHeight="false" outlineLevel="0" collapsed="false">
      <c r="A2736" s="27" t="s">
        <v>4598</v>
      </c>
      <c r="B2736" s="27" t="s">
        <v>1355</v>
      </c>
      <c r="C2736" s="27" t="n">
        <v>35</v>
      </c>
      <c r="D2736" s="27" t="s">
        <v>181</v>
      </c>
      <c r="E2736" s="28" t="n">
        <v>45511</v>
      </c>
      <c r="F2736" s="27" t="s">
        <v>2301</v>
      </c>
      <c r="G2736" s="28" t="n">
        <v>45512</v>
      </c>
      <c r="H2736" s="27" t="s">
        <v>146</v>
      </c>
      <c r="I2736" s="27" t="s">
        <v>309</v>
      </c>
      <c r="J2736" s="27" t="s">
        <v>148</v>
      </c>
      <c r="K2736" s="27" t="s">
        <v>138</v>
      </c>
      <c r="L2736" s="27" t="n">
        <v>31</v>
      </c>
      <c r="M2736" s="27" t="n">
        <v>15</v>
      </c>
      <c r="N2736" s="27" t="s">
        <v>127</v>
      </c>
      <c r="O2736" s="27" t="s">
        <v>149</v>
      </c>
      <c r="P2736" s="27" t="s">
        <v>150</v>
      </c>
      <c r="Q2736" s="29" t="n">
        <v>1688.71</v>
      </c>
      <c r="R2736" s="27" t="s">
        <v>130</v>
      </c>
      <c r="S2736" s="27" t="s">
        <v>178</v>
      </c>
      <c r="T2736" s="27" t="n">
        <v>5</v>
      </c>
    </row>
    <row r="2737" customFormat="false" ht="15" hidden="false" customHeight="false" outlineLevel="0" collapsed="false">
      <c r="A2737" s="30" t="s">
        <v>4599</v>
      </c>
      <c r="B2737" s="30" t="s">
        <v>1722</v>
      </c>
      <c r="C2737" s="30" t="n">
        <v>50</v>
      </c>
      <c r="D2737" s="30" t="s">
        <v>121</v>
      </c>
      <c r="E2737" s="31" t="n">
        <v>45312</v>
      </c>
      <c r="F2737" s="30" t="s">
        <v>255</v>
      </c>
      <c r="G2737" s="31" t="n">
        <v>45313</v>
      </c>
      <c r="H2737" s="30" t="s">
        <v>168</v>
      </c>
      <c r="I2737" s="30" t="s">
        <v>366</v>
      </c>
      <c r="J2737" s="30" t="s">
        <v>371</v>
      </c>
      <c r="K2737" s="30" t="s">
        <v>138</v>
      </c>
      <c r="L2737" s="30" t="n">
        <v>36</v>
      </c>
      <c r="M2737" s="30" t="n">
        <v>33</v>
      </c>
      <c r="N2737" s="30" t="s">
        <v>127</v>
      </c>
      <c r="O2737" s="30" t="s">
        <v>139</v>
      </c>
      <c r="P2737" s="30" t="s">
        <v>150</v>
      </c>
      <c r="Q2737" s="32" t="n">
        <v>1955.68</v>
      </c>
      <c r="R2737" s="30" t="s">
        <v>130</v>
      </c>
      <c r="S2737" s="30" t="s">
        <v>131</v>
      </c>
      <c r="T2737" s="30" t="n">
        <v>5</v>
      </c>
    </row>
    <row r="2738" customFormat="false" ht="15" hidden="false" customHeight="false" outlineLevel="0" collapsed="false">
      <c r="A2738" s="27" t="s">
        <v>4600</v>
      </c>
      <c r="B2738" s="27" t="s">
        <v>1246</v>
      </c>
      <c r="C2738" s="27" t="n">
        <v>56</v>
      </c>
      <c r="D2738" s="27" t="s">
        <v>181</v>
      </c>
      <c r="E2738" s="28" t="n">
        <v>45443</v>
      </c>
      <c r="F2738" s="27" t="s">
        <v>893</v>
      </c>
      <c r="G2738" s="28" t="n">
        <v>45445</v>
      </c>
      <c r="H2738" s="27" t="s">
        <v>236</v>
      </c>
      <c r="I2738" s="27" t="s">
        <v>237</v>
      </c>
      <c r="J2738" s="27" t="s">
        <v>267</v>
      </c>
      <c r="K2738" s="27" t="s">
        <v>126</v>
      </c>
      <c r="L2738" s="27" t="n">
        <v>22</v>
      </c>
      <c r="M2738" s="27" t="n">
        <v>67</v>
      </c>
      <c r="N2738" s="27" t="s">
        <v>186</v>
      </c>
      <c r="O2738" s="27" t="s">
        <v>128</v>
      </c>
      <c r="P2738" s="27" t="s">
        <v>150</v>
      </c>
      <c r="Q2738" s="29" t="n">
        <v>7761.16</v>
      </c>
      <c r="R2738" s="27" t="s">
        <v>172</v>
      </c>
      <c r="S2738" s="27" t="s">
        <v>164</v>
      </c>
      <c r="T2738" s="27" t="n">
        <v>5</v>
      </c>
    </row>
    <row r="2739" customFormat="false" ht="15" hidden="false" customHeight="false" outlineLevel="0" collapsed="false">
      <c r="A2739" s="30" t="s">
        <v>4601</v>
      </c>
      <c r="B2739" s="30" t="s">
        <v>2604</v>
      </c>
      <c r="C2739" s="30" t="n">
        <v>22</v>
      </c>
      <c r="D2739" s="30" t="s">
        <v>181</v>
      </c>
      <c r="E2739" s="31" t="n">
        <v>45616</v>
      </c>
      <c r="F2739" s="30" t="s">
        <v>410</v>
      </c>
      <c r="G2739" s="31" t="n">
        <v>45620</v>
      </c>
      <c r="H2739" s="30" t="s">
        <v>236</v>
      </c>
      <c r="I2739" s="30" t="s">
        <v>323</v>
      </c>
      <c r="J2739" s="30" t="s">
        <v>455</v>
      </c>
      <c r="K2739" s="30" t="s">
        <v>126</v>
      </c>
      <c r="L2739" s="30" t="n">
        <v>37</v>
      </c>
      <c r="M2739" s="30" t="n">
        <v>62</v>
      </c>
      <c r="N2739" s="30" t="s">
        <v>127</v>
      </c>
      <c r="O2739" s="30" t="s">
        <v>128</v>
      </c>
      <c r="P2739" s="30" t="s">
        <v>187</v>
      </c>
      <c r="Q2739" s="32" t="n">
        <v>7536.45</v>
      </c>
      <c r="R2739" s="30" t="s">
        <v>130</v>
      </c>
      <c r="S2739" s="30" t="s">
        <v>197</v>
      </c>
      <c r="T2739" s="30" t="n">
        <v>5</v>
      </c>
    </row>
    <row r="2740" customFormat="false" ht="15" hidden="false" customHeight="false" outlineLevel="0" collapsed="false">
      <c r="A2740" s="27" t="s">
        <v>4602</v>
      </c>
      <c r="B2740" s="27" t="s">
        <v>1901</v>
      </c>
      <c r="C2740" s="27" t="n">
        <v>29</v>
      </c>
      <c r="D2740" s="27" t="s">
        <v>121</v>
      </c>
      <c r="E2740" s="28" t="n">
        <v>45426</v>
      </c>
      <c r="F2740" s="27" t="s">
        <v>948</v>
      </c>
      <c r="G2740" s="28" t="n">
        <v>45432</v>
      </c>
      <c r="H2740" s="27" t="s">
        <v>217</v>
      </c>
      <c r="I2740" s="27" t="s">
        <v>344</v>
      </c>
      <c r="J2740" s="27" t="s">
        <v>218</v>
      </c>
      <c r="K2740" s="27" t="s">
        <v>202</v>
      </c>
      <c r="L2740" s="27" t="n">
        <v>5</v>
      </c>
      <c r="M2740" s="27" t="n">
        <v>95</v>
      </c>
      <c r="N2740" s="27" t="s">
        <v>186</v>
      </c>
      <c r="O2740" s="27" t="s">
        <v>149</v>
      </c>
      <c r="P2740" s="27" t="s">
        <v>150</v>
      </c>
      <c r="Q2740" s="29" t="n">
        <v>17246.44</v>
      </c>
      <c r="R2740" s="27" t="s">
        <v>172</v>
      </c>
      <c r="S2740" s="27" t="s">
        <v>734</v>
      </c>
      <c r="T2740" s="27" t="n">
        <v>4</v>
      </c>
    </row>
    <row r="2741" customFormat="false" ht="15" hidden="false" customHeight="false" outlineLevel="0" collapsed="false">
      <c r="A2741" s="30" t="s">
        <v>4603</v>
      </c>
      <c r="B2741" s="30" t="s">
        <v>2156</v>
      </c>
      <c r="C2741" s="30" t="n">
        <v>33</v>
      </c>
      <c r="D2741" s="30" t="s">
        <v>181</v>
      </c>
      <c r="E2741" s="31" t="n">
        <v>45551</v>
      </c>
      <c r="F2741" s="30" t="s">
        <v>384</v>
      </c>
      <c r="G2741" s="31" t="n">
        <v>45551</v>
      </c>
      <c r="H2741" s="30" t="s">
        <v>161</v>
      </c>
      <c r="I2741" s="30" t="s">
        <v>162</v>
      </c>
      <c r="J2741" s="30" t="s">
        <v>426</v>
      </c>
      <c r="K2741" s="30" t="s">
        <v>156</v>
      </c>
      <c r="L2741" s="30" t="n">
        <v>68</v>
      </c>
      <c r="M2741" s="30" t="n">
        <v>37</v>
      </c>
      <c r="N2741" s="30" t="s">
        <v>127</v>
      </c>
      <c r="O2741" s="30" t="s">
        <v>149</v>
      </c>
      <c r="P2741" s="30" t="s">
        <v>140</v>
      </c>
      <c r="Q2741" s="32" t="n">
        <v>4481.04</v>
      </c>
      <c r="R2741" s="30" t="s">
        <v>172</v>
      </c>
      <c r="S2741" s="30" t="s">
        <v>197</v>
      </c>
      <c r="T2741" s="30" t="n">
        <v>3</v>
      </c>
    </row>
    <row r="2742" customFormat="false" ht="15" hidden="false" customHeight="false" outlineLevel="0" collapsed="false">
      <c r="A2742" s="27" t="s">
        <v>4604</v>
      </c>
      <c r="B2742" s="27" t="s">
        <v>1442</v>
      </c>
      <c r="C2742" s="27" t="n">
        <v>30</v>
      </c>
      <c r="D2742" s="27" t="s">
        <v>181</v>
      </c>
      <c r="E2742" s="28" t="n">
        <v>45474</v>
      </c>
      <c r="F2742" s="27" t="s">
        <v>848</v>
      </c>
      <c r="G2742" s="28" t="n">
        <v>45479</v>
      </c>
      <c r="H2742" s="27" t="s">
        <v>146</v>
      </c>
      <c r="I2742" s="27" t="s">
        <v>309</v>
      </c>
      <c r="J2742" s="27" t="s">
        <v>222</v>
      </c>
      <c r="K2742" s="27" t="s">
        <v>202</v>
      </c>
      <c r="L2742" s="27" t="n">
        <v>5</v>
      </c>
      <c r="M2742" s="27" t="n">
        <v>61</v>
      </c>
      <c r="N2742" s="27" t="s">
        <v>186</v>
      </c>
      <c r="O2742" s="27" t="s">
        <v>128</v>
      </c>
      <c r="P2742" s="27" t="s">
        <v>187</v>
      </c>
      <c r="Q2742" s="29" t="n">
        <v>15968.07</v>
      </c>
      <c r="R2742" s="27" t="s">
        <v>172</v>
      </c>
      <c r="S2742" s="27" t="s">
        <v>335</v>
      </c>
      <c r="T2742" s="27" t="n">
        <v>3</v>
      </c>
    </row>
    <row r="2743" customFormat="false" ht="15" hidden="false" customHeight="false" outlineLevel="0" collapsed="false">
      <c r="A2743" s="30" t="s">
        <v>4605</v>
      </c>
      <c r="B2743" s="30" t="s">
        <v>2450</v>
      </c>
      <c r="C2743" s="30" t="n">
        <v>69</v>
      </c>
      <c r="D2743" s="30" t="s">
        <v>181</v>
      </c>
      <c r="E2743" s="31" t="n">
        <v>45314</v>
      </c>
      <c r="F2743" s="30" t="s">
        <v>1739</v>
      </c>
      <c r="G2743" s="31" t="n">
        <v>45317</v>
      </c>
      <c r="H2743" s="30" t="s">
        <v>123</v>
      </c>
      <c r="I2743" s="30" t="s">
        <v>304</v>
      </c>
      <c r="J2743" s="30" t="s">
        <v>508</v>
      </c>
      <c r="K2743" s="30" t="s">
        <v>156</v>
      </c>
      <c r="L2743" s="30" t="n">
        <v>47</v>
      </c>
      <c r="M2743" s="30" t="n">
        <v>85</v>
      </c>
      <c r="N2743" s="30" t="s">
        <v>127</v>
      </c>
      <c r="O2743" s="30" t="s">
        <v>139</v>
      </c>
      <c r="P2743" s="30" t="s">
        <v>140</v>
      </c>
      <c r="Q2743" s="32" t="n">
        <v>4661.64</v>
      </c>
      <c r="R2743" s="30" t="s">
        <v>130</v>
      </c>
      <c r="S2743" s="30" t="s">
        <v>151</v>
      </c>
      <c r="T2743" s="30" t="n">
        <v>3</v>
      </c>
    </row>
    <row r="2744" customFormat="false" ht="15" hidden="false" customHeight="false" outlineLevel="0" collapsed="false">
      <c r="A2744" s="27" t="s">
        <v>4606</v>
      </c>
      <c r="B2744" s="27" t="s">
        <v>400</v>
      </c>
      <c r="C2744" s="27" t="n">
        <v>45</v>
      </c>
      <c r="D2744" s="27" t="s">
        <v>181</v>
      </c>
      <c r="E2744" s="28" t="n">
        <v>45453</v>
      </c>
      <c r="F2744" s="27" t="s">
        <v>487</v>
      </c>
      <c r="G2744" s="28" t="n">
        <v>45465</v>
      </c>
      <c r="H2744" s="27" t="s">
        <v>206</v>
      </c>
      <c r="I2744" s="27" t="s">
        <v>232</v>
      </c>
      <c r="J2744" s="27" t="s">
        <v>233</v>
      </c>
      <c r="K2744" s="27" t="s">
        <v>202</v>
      </c>
      <c r="L2744" s="27" t="n">
        <v>0</v>
      </c>
      <c r="M2744" s="27" t="n">
        <v>142</v>
      </c>
      <c r="N2744" s="27" t="s">
        <v>186</v>
      </c>
      <c r="O2744" s="27" t="s">
        <v>128</v>
      </c>
      <c r="P2744" s="27" t="s">
        <v>140</v>
      </c>
      <c r="Q2744" s="29" t="n">
        <v>17496.68</v>
      </c>
      <c r="R2744" s="27" t="s">
        <v>268</v>
      </c>
      <c r="S2744" s="27" t="s">
        <v>141</v>
      </c>
      <c r="T2744" s="27" t="n">
        <v>4</v>
      </c>
    </row>
    <row r="2745" customFormat="false" ht="15" hidden="false" customHeight="false" outlineLevel="0" collapsed="false">
      <c r="A2745" s="30" t="s">
        <v>4607</v>
      </c>
      <c r="B2745" s="30" t="s">
        <v>1617</v>
      </c>
      <c r="C2745" s="30" t="n">
        <v>36</v>
      </c>
      <c r="D2745" s="30" t="s">
        <v>121</v>
      </c>
      <c r="E2745" s="31" t="n">
        <v>45587</v>
      </c>
      <c r="F2745" s="30" t="s">
        <v>927</v>
      </c>
      <c r="G2745" s="31" t="n">
        <v>45587</v>
      </c>
      <c r="H2745" s="30" t="s">
        <v>146</v>
      </c>
      <c r="I2745" s="30" t="s">
        <v>309</v>
      </c>
      <c r="J2745" s="30" t="s">
        <v>177</v>
      </c>
      <c r="K2745" s="30" t="s">
        <v>138</v>
      </c>
      <c r="L2745" s="30" t="n">
        <v>58</v>
      </c>
      <c r="M2745" s="30" t="n">
        <v>32</v>
      </c>
      <c r="N2745" s="30" t="s">
        <v>127</v>
      </c>
      <c r="O2745" s="30" t="s">
        <v>149</v>
      </c>
      <c r="P2745" s="30" t="s">
        <v>129</v>
      </c>
      <c r="Q2745" s="32" t="n">
        <v>1740.06</v>
      </c>
      <c r="R2745" s="30" t="s">
        <v>130</v>
      </c>
      <c r="S2745" s="30" t="s">
        <v>178</v>
      </c>
      <c r="T2745" s="30" t="n">
        <v>4</v>
      </c>
    </row>
    <row r="2746" customFormat="false" ht="15" hidden="false" customHeight="false" outlineLevel="0" collapsed="false">
      <c r="A2746" s="27" t="s">
        <v>4608</v>
      </c>
      <c r="B2746" s="27" t="s">
        <v>4561</v>
      </c>
      <c r="C2746" s="27" t="n">
        <v>21</v>
      </c>
      <c r="D2746" s="27" t="s">
        <v>121</v>
      </c>
      <c r="E2746" s="28" t="n">
        <v>45440</v>
      </c>
      <c r="F2746" s="27" t="s">
        <v>299</v>
      </c>
      <c r="G2746" s="28" t="n">
        <v>45448</v>
      </c>
      <c r="H2746" s="27" t="s">
        <v>135</v>
      </c>
      <c r="I2746" s="27" t="s">
        <v>251</v>
      </c>
      <c r="J2746" s="27" t="s">
        <v>618</v>
      </c>
      <c r="K2746" s="27" t="s">
        <v>202</v>
      </c>
      <c r="L2746" s="27" t="n">
        <v>18</v>
      </c>
      <c r="M2746" s="27" t="n">
        <v>133</v>
      </c>
      <c r="N2746" s="27" t="s">
        <v>186</v>
      </c>
      <c r="O2746" s="27" t="s">
        <v>128</v>
      </c>
      <c r="P2746" s="27" t="s">
        <v>150</v>
      </c>
      <c r="Q2746" s="29" t="n">
        <v>18083.34</v>
      </c>
      <c r="R2746" s="27" t="s">
        <v>268</v>
      </c>
      <c r="S2746" s="27" t="s">
        <v>151</v>
      </c>
      <c r="T2746" s="27" t="n">
        <v>3</v>
      </c>
    </row>
    <row r="2747" customFormat="false" ht="15" hidden="false" customHeight="false" outlineLevel="0" collapsed="false">
      <c r="A2747" s="30" t="s">
        <v>4609</v>
      </c>
      <c r="B2747" s="30" t="s">
        <v>2370</v>
      </c>
      <c r="C2747" s="30" t="n">
        <v>21</v>
      </c>
      <c r="D2747" s="30" t="s">
        <v>121</v>
      </c>
      <c r="E2747" s="31" t="n">
        <v>45307</v>
      </c>
      <c r="F2747" s="30" t="s">
        <v>904</v>
      </c>
      <c r="G2747" s="31" t="n">
        <v>45308</v>
      </c>
      <c r="H2747" s="30" t="s">
        <v>123</v>
      </c>
      <c r="I2747" s="30" t="s">
        <v>304</v>
      </c>
      <c r="J2747" s="30" t="s">
        <v>305</v>
      </c>
      <c r="K2747" s="30" t="s">
        <v>138</v>
      </c>
      <c r="L2747" s="30" t="n">
        <v>79</v>
      </c>
      <c r="M2747" s="30" t="n">
        <v>35</v>
      </c>
      <c r="N2747" s="30" t="s">
        <v>127</v>
      </c>
      <c r="O2747" s="30" t="s">
        <v>128</v>
      </c>
      <c r="P2747" s="30" t="s">
        <v>187</v>
      </c>
      <c r="Q2747" s="32" t="n">
        <v>1670.96</v>
      </c>
      <c r="R2747" s="30" t="s">
        <v>130</v>
      </c>
      <c r="S2747" s="30" t="s">
        <v>164</v>
      </c>
      <c r="T2747" s="30" t="n">
        <v>2</v>
      </c>
    </row>
    <row r="2748" customFormat="false" ht="15" hidden="false" customHeight="false" outlineLevel="0" collapsed="false">
      <c r="A2748" s="27" t="s">
        <v>4610</v>
      </c>
      <c r="B2748" s="27" t="s">
        <v>604</v>
      </c>
      <c r="C2748" s="27" t="n">
        <v>32</v>
      </c>
      <c r="D2748" s="27" t="s">
        <v>181</v>
      </c>
      <c r="E2748" s="28" t="n">
        <v>45353</v>
      </c>
      <c r="F2748" s="27" t="s">
        <v>290</v>
      </c>
      <c r="G2748" s="28" t="n">
        <v>45353</v>
      </c>
      <c r="H2748" s="27" t="s">
        <v>135</v>
      </c>
      <c r="I2748" s="27" t="s">
        <v>278</v>
      </c>
      <c r="J2748" s="27" t="s">
        <v>252</v>
      </c>
      <c r="K2748" s="27" t="s">
        <v>138</v>
      </c>
      <c r="L2748" s="27" t="n">
        <v>40</v>
      </c>
      <c r="M2748" s="27" t="n">
        <v>41</v>
      </c>
      <c r="N2748" s="27" t="s">
        <v>127</v>
      </c>
      <c r="O2748" s="27" t="s">
        <v>149</v>
      </c>
      <c r="P2748" s="27" t="s">
        <v>150</v>
      </c>
      <c r="Q2748" s="29" t="n">
        <v>2591.66</v>
      </c>
      <c r="R2748" s="27" t="s">
        <v>130</v>
      </c>
      <c r="S2748" s="27" t="s">
        <v>141</v>
      </c>
      <c r="T2748" s="27" t="n">
        <v>5</v>
      </c>
    </row>
    <row r="2749" customFormat="false" ht="15" hidden="false" customHeight="false" outlineLevel="0" collapsed="false">
      <c r="A2749" s="30" t="s">
        <v>4611</v>
      </c>
      <c r="B2749" s="30" t="s">
        <v>4170</v>
      </c>
      <c r="C2749" s="30" t="n">
        <v>50</v>
      </c>
      <c r="D2749" s="30" t="s">
        <v>121</v>
      </c>
      <c r="E2749" s="31" t="n">
        <v>45644</v>
      </c>
      <c r="F2749" s="30" t="s">
        <v>490</v>
      </c>
      <c r="G2749" s="31" t="n">
        <v>45646</v>
      </c>
      <c r="H2749" s="30" t="s">
        <v>206</v>
      </c>
      <c r="I2749" s="30" t="s">
        <v>207</v>
      </c>
      <c r="J2749" s="30" t="s">
        <v>615</v>
      </c>
      <c r="K2749" s="30" t="s">
        <v>126</v>
      </c>
      <c r="L2749" s="30" t="n">
        <v>41</v>
      </c>
      <c r="M2749" s="30" t="n">
        <v>121</v>
      </c>
      <c r="N2749" s="30" t="s">
        <v>186</v>
      </c>
      <c r="O2749" s="30" t="s">
        <v>171</v>
      </c>
      <c r="P2749" s="30" t="s">
        <v>129</v>
      </c>
      <c r="Q2749" s="32" t="n">
        <v>7893.33</v>
      </c>
      <c r="R2749" s="30" t="s">
        <v>268</v>
      </c>
      <c r="S2749" s="30" t="s">
        <v>402</v>
      </c>
      <c r="T2749" s="30" t="n">
        <v>3</v>
      </c>
    </row>
    <row r="2750" customFormat="false" ht="15" hidden="false" customHeight="false" outlineLevel="0" collapsed="false">
      <c r="A2750" s="27" t="s">
        <v>4612</v>
      </c>
      <c r="B2750" s="27" t="s">
        <v>1209</v>
      </c>
      <c r="C2750" s="27" t="n">
        <v>24</v>
      </c>
      <c r="D2750" s="27" t="s">
        <v>121</v>
      </c>
      <c r="E2750" s="28" t="n">
        <v>45601</v>
      </c>
      <c r="F2750" s="27" t="s">
        <v>624</v>
      </c>
      <c r="G2750" s="28" t="n">
        <v>45602</v>
      </c>
      <c r="H2750" s="27" t="s">
        <v>236</v>
      </c>
      <c r="I2750" s="27" t="s">
        <v>323</v>
      </c>
      <c r="J2750" s="27" t="s">
        <v>375</v>
      </c>
      <c r="K2750" s="27" t="s">
        <v>138</v>
      </c>
      <c r="L2750" s="27" t="n">
        <v>42</v>
      </c>
      <c r="M2750" s="27" t="n">
        <v>34</v>
      </c>
      <c r="N2750" s="27" t="s">
        <v>127</v>
      </c>
      <c r="O2750" s="27" t="s">
        <v>139</v>
      </c>
      <c r="P2750" s="27" t="s">
        <v>187</v>
      </c>
      <c r="Q2750" s="29" t="n">
        <v>2070.45</v>
      </c>
      <c r="R2750" s="27" t="s">
        <v>130</v>
      </c>
      <c r="S2750" s="27" t="s">
        <v>223</v>
      </c>
      <c r="T2750" s="27" t="n">
        <v>3</v>
      </c>
    </row>
    <row r="2751" customFormat="false" ht="15" hidden="false" customHeight="false" outlineLevel="0" collapsed="false">
      <c r="A2751" s="30" t="s">
        <v>4613</v>
      </c>
      <c r="B2751" s="30" t="s">
        <v>983</v>
      </c>
      <c r="C2751" s="30" t="n">
        <v>73</v>
      </c>
      <c r="D2751" s="30" t="s">
        <v>121</v>
      </c>
      <c r="E2751" s="31" t="n">
        <v>45541</v>
      </c>
      <c r="F2751" s="30" t="s">
        <v>1374</v>
      </c>
      <c r="G2751" s="31" t="n">
        <v>45541</v>
      </c>
      <c r="H2751" s="30" t="s">
        <v>236</v>
      </c>
      <c r="I2751" s="30" t="s">
        <v>266</v>
      </c>
      <c r="J2751" s="30" t="s">
        <v>287</v>
      </c>
      <c r="K2751" s="30" t="s">
        <v>156</v>
      </c>
      <c r="L2751" s="30" t="n">
        <v>23</v>
      </c>
      <c r="M2751" s="30" t="n">
        <v>45</v>
      </c>
      <c r="N2751" s="30" t="s">
        <v>127</v>
      </c>
      <c r="O2751" s="30" t="s">
        <v>139</v>
      </c>
      <c r="P2751" s="30" t="s">
        <v>150</v>
      </c>
      <c r="Q2751" s="32" t="n">
        <v>2789.06</v>
      </c>
      <c r="R2751" s="30" t="s">
        <v>130</v>
      </c>
      <c r="S2751" s="30" t="s">
        <v>164</v>
      </c>
      <c r="T2751" s="30" t="n">
        <v>5</v>
      </c>
    </row>
    <row r="2752" customFormat="false" ht="15" hidden="false" customHeight="false" outlineLevel="0" collapsed="false">
      <c r="A2752" s="27" t="s">
        <v>4614</v>
      </c>
      <c r="B2752" s="27" t="s">
        <v>4615</v>
      </c>
      <c r="C2752" s="27" t="n">
        <v>43</v>
      </c>
      <c r="D2752" s="27" t="s">
        <v>121</v>
      </c>
      <c r="E2752" s="28" t="n">
        <v>45380</v>
      </c>
      <c r="F2752" s="27" t="s">
        <v>405</v>
      </c>
      <c r="G2752" s="28" t="n">
        <v>45381</v>
      </c>
      <c r="H2752" s="27" t="s">
        <v>146</v>
      </c>
      <c r="I2752" s="27" t="s">
        <v>309</v>
      </c>
      <c r="J2752" s="27" t="s">
        <v>148</v>
      </c>
      <c r="K2752" s="27" t="s">
        <v>138</v>
      </c>
      <c r="L2752" s="27" t="n">
        <v>65</v>
      </c>
      <c r="M2752" s="27" t="n">
        <v>45</v>
      </c>
      <c r="N2752" s="27" t="s">
        <v>127</v>
      </c>
      <c r="O2752" s="27" t="s">
        <v>128</v>
      </c>
      <c r="P2752" s="27" t="s">
        <v>140</v>
      </c>
      <c r="Q2752" s="29" t="n">
        <v>2648.39</v>
      </c>
      <c r="R2752" s="27" t="s">
        <v>130</v>
      </c>
      <c r="S2752" s="27" t="s">
        <v>335</v>
      </c>
      <c r="T2752" s="27" t="n">
        <v>3</v>
      </c>
    </row>
    <row r="2753" customFormat="false" ht="15" hidden="false" customHeight="false" outlineLevel="0" collapsed="false">
      <c r="A2753" s="30" t="s">
        <v>4616</v>
      </c>
      <c r="B2753" s="30" t="s">
        <v>575</v>
      </c>
      <c r="C2753" s="30" t="n">
        <v>37</v>
      </c>
      <c r="D2753" s="30" t="s">
        <v>181</v>
      </c>
      <c r="E2753" s="31" t="n">
        <v>45646</v>
      </c>
      <c r="F2753" s="30" t="s">
        <v>2176</v>
      </c>
      <c r="G2753" s="31" t="n">
        <v>45649</v>
      </c>
      <c r="H2753" s="30" t="s">
        <v>168</v>
      </c>
      <c r="I2753" s="30" t="s">
        <v>196</v>
      </c>
      <c r="J2753" s="30" t="s">
        <v>191</v>
      </c>
      <c r="K2753" s="30" t="s">
        <v>156</v>
      </c>
      <c r="L2753" s="30" t="n">
        <v>31</v>
      </c>
      <c r="M2753" s="30" t="n">
        <v>66</v>
      </c>
      <c r="N2753" s="30" t="s">
        <v>186</v>
      </c>
      <c r="O2753" s="30" t="s">
        <v>128</v>
      </c>
      <c r="P2753" s="30" t="s">
        <v>187</v>
      </c>
      <c r="Q2753" s="32" t="n">
        <v>3369.97</v>
      </c>
      <c r="R2753" s="30" t="s">
        <v>268</v>
      </c>
      <c r="S2753" s="30" t="s">
        <v>192</v>
      </c>
      <c r="T2753" s="30" t="n">
        <v>3</v>
      </c>
    </row>
    <row r="2754" customFormat="false" ht="15" hidden="false" customHeight="false" outlineLevel="0" collapsed="false">
      <c r="A2754" s="27" t="s">
        <v>4617</v>
      </c>
      <c r="B2754" s="27" t="s">
        <v>362</v>
      </c>
      <c r="C2754" s="27" t="n">
        <v>49</v>
      </c>
      <c r="D2754" s="27" t="s">
        <v>181</v>
      </c>
      <c r="E2754" s="28" t="n">
        <v>45473</v>
      </c>
      <c r="F2754" s="27" t="s">
        <v>1384</v>
      </c>
      <c r="G2754" s="28" t="n">
        <v>45476</v>
      </c>
      <c r="H2754" s="27" t="s">
        <v>168</v>
      </c>
      <c r="I2754" s="27" t="s">
        <v>196</v>
      </c>
      <c r="J2754" s="27" t="s">
        <v>170</v>
      </c>
      <c r="K2754" s="27" t="s">
        <v>156</v>
      </c>
      <c r="L2754" s="27" t="n">
        <v>71</v>
      </c>
      <c r="M2754" s="27" t="n">
        <v>86</v>
      </c>
      <c r="N2754" s="27" t="s">
        <v>186</v>
      </c>
      <c r="O2754" s="27" t="s">
        <v>128</v>
      </c>
      <c r="P2754" s="27" t="s">
        <v>140</v>
      </c>
      <c r="Q2754" s="29" t="n">
        <v>4859.45</v>
      </c>
      <c r="R2754" s="27" t="s">
        <v>130</v>
      </c>
      <c r="S2754" s="27" t="s">
        <v>192</v>
      </c>
      <c r="T2754" s="27" t="n">
        <v>5</v>
      </c>
    </row>
    <row r="2755" customFormat="false" ht="15" hidden="false" customHeight="false" outlineLevel="0" collapsed="false">
      <c r="A2755" s="30" t="s">
        <v>4618</v>
      </c>
      <c r="B2755" s="30" t="s">
        <v>446</v>
      </c>
      <c r="C2755" s="30" t="n">
        <v>30</v>
      </c>
      <c r="D2755" s="30" t="s">
        <v>121</v>
      </c>
      <c r="E2755" s="31" t="n">
        <v>45359</v>
      </c>
      <c r="F2755" s="30" t="s">
        <v>1104</v>
      </c>
      <c r="G2755" s="31" t="n">
        <v>45361</v>
      </c>
      <c r="H2755" s="30" t="s">
        <v>161</v>
      </c>
      <c r="I2755" s="30" t="s">
        <v>538</v>
      </c>
      <c r="J2755" s="30" t="s">
        <v>426</v>
      </c>
      <c r="K2755" s="30" t="s">
        <v>156</v>
      </c>
      <c r="L2755" s="30" t="n">
        <v>63</v>
      </c>
      <c r="M2755" s="30" t="n">
        <v>52</v>
      </c>
      <c r="N2755" s="30" t="s">
        <v>127</v>
      </c>
      <c r="O2755" s="30" t="s">
        <v>139</v>
      </c>
      <c r="P2755" s="30" t="s">
        <v>129</v>
      </c>
      <c r="Q2755" s="32" t="n">
        <v>4128.49</v>
      </c>
      <c r="R2755" s="30" t="s">
        <v>172</v>
      </c>
      <c r="S2755" s="30" t="s">
        <v>157</v>
      </c>
      <c r="T2755" s="30" t="n">
        <v>2</v>
      </c>
    </row>
    <row r="2756" customFormat="false" ht="15" hidden="false" customHeight="false" outlineLevel="0" collapsed="false">
      <c r="A2756" s="27" t="s">
        <v>4619</v>
      </c>
      <c r="B2756" s="27" t="s">
        <v>4620</v>
      </c>
      <c r="C2756" s="27" t="n">
        <v>44</v>
      </c>
      <c r="D2756" s="27" t="s">
        <v>181</v>
      </c>
      <c r="E2756" s="28" t="n">
        <v>45611</v>
      </c>
      <c r="F2756" s="27" t="s">
        <v>780</v>
      </c>
      <c r="G2756" s="28" t="n">
        <v>45611</v>
      </c>
      <c r="H2756" s="27" t="s">
        <v>206</v>
      </c>
      <c r="I2756" s="27" t="s">
        <v>207</v>
      </c>
      <c r="J2756" s="27" t="s">
        <v>208</v>
      </c>
      <c r="K2756" s="27" t="s">
        <v>156</v>
      </c>
      <c r="L2756" s="27" t="n">
        <v>67</v>
      </c>
      <c r="M2756" s="27" t="n">
        <v>44</v>
      </c>
      <c r="N2756" s="27" t="s">
        <v>127</v>
      </c>
      <c r="O2756" s="27" t="s">
        <v>139</v>
      </c>
      <c r="P2756" s="27" t="s">
        <v>187</v>
      </c>
      <c r="Q2756" s="29" t="n">
        <v>3535.31</v>
      </c>
      <c r="R2756" s="27" t="s">
        <v>130</v>
      </c>
      <c r="S2756" s="27" t="s">
        <v>223</v>
      </c>
      <c r="T2756" s="27" t="n">
        <v>4</v>
      </c>
    </row>
    <row r="2757" customFormat="false" ht="15" hidden="false" customHeight="false" outlineLevel="0" collapsed="false">
      <c r="A2757" s="30" t="s">
        <v>4621</v>
      </c>
      <c r="B2757" s="30" t="s">
        <v>3494</v>
      </c>
      <c r="C2757" s="30" t="n">
        <v>29</v>
      </c>
      <c r="D2757" s="30" t="s">
        <v>121</v>
      </c>
      <c r="E2757" s="31" t="n">
        <v>45607</v>
      </c>
      <c r="F2757" s="30" t="s">
        <v>326</v>
      </c>
      <c r="G2757" s="31" t="n">
        <v>45607</v>
      </c>
      <c r="H2757" s="30" t="s">
        <v>183</v>
      </c>
      <c r="I2757" s="30" t="s">
        <v>184</v>
      </c>
      <c r="J2757" s="30" t="s">
        <v>213</v>
      </c>
      <c r="K2757" s="30" t="s">
        <v>138</v>
      </c>
      <c r="L2757" s="30" t="n">
        <v>38</v>
      </c>
      <c r="M2757" s="30" t="n">
        <v>19</v>
      </c>
      <c r="N2757" s="30" t="s">
        <v>127</v>
      </c>
      <c r="O2757" s="30" t="s">
        <v>149</v>
      </c>
      <c r="P2757" s="30" t="s">
        <v>150</v>
      </c>
      <c r="Q2757" s="32" t="n">
        <v>740.57</v>
      </c>
      <c r="R2757" s="30" t="s">
        <v>268</v>
      </c>
      <c r="S2757" s="30" t="s">
        <v>192</v>
      </c>
      <c r="T2757" s="30" t="n">
        <v>5</v>
      </c>
    </row>
    <row r="2758" customFormat="false" ht="15" hidden="false" customHeight="false" outlineLevel="0" collapsed="false">
      <c r="A2758" s="27" t="s">
        <v>4622</v>
      </c>
      <c r="B2758" s="27" t="s">
        <v>2743</v>
      </c>
      <c r="C2758" s="27" t="n">
        <v>37</v>
      </c>
      <c r="D2758" s="27" t="s">
        <v>121</v>
      </c>
      <c r="E2758" s="28" t="n">
        <v>45593</v>
      </c>
      <c r="F2758" s="27" t="s">
        <v>1828</v>
      </c>
      <c r="G2758" s="28" t="n">
        <v>45593</v>
      </c>
      <c r="H2758" s="27" t="s">
        <v>206</v>
      </c>
      <c r="I2758" s="27" t="s">
        <v>232</v>
      </c>
      <c r="J2758" s="27" t="s">
        <v>469</v>
      </c>
      <c r="K2758" s="27" t="s">
        <v>156</v>
      </c>
      <c r="L2758" s="27" t="n">
        <v>46</v>
      </c>
      <c r="M2758" s="27" t="n">
        <v>51</v>
      </c>
      <c r="N2758" s="27" t="s">
        <v>127</v>
      </c>
      <c r="O2758" s="27" t="s">
        <v>128</v>
      </c>
      <c r="P2758" s="27" t="s">
        <v>129</v>
      </c>
      <c r="Q2758" s="29" t="n">
        <v>3884.32</v>
      </c>
      <c r="R2758" s="27" t="s">
        <v>130</v>
      </c>
      <c r="S2758" s="27" t="s">
        <v>131</v>
      </c>
      <c r="T2758" s="27" t="n">
        <v>4</v>
      </c>
    </row>
    <row r="2759" customFormat="false" ht="15" hidden="false" customHeight="false" outlineLevel="0" collapsed="false">
      <c r="A2759" s="30" t="s">
        <v>4623</v>
      </c>
      <c r="B2759" s="30" t="s">
        <v>489</v>
      </c>
      <c r="C2759" s="30" t="n">
        <v>33</v>
      </c>
      <c r="D2759" s="30" t="s">
        <v>313</v>
      </c>
      <c r="E2759" s="31" t="n">
        <v>45597</v>
      </c>
      <c r="F2759" s="30" t="s">
        <v>1155</v>
      </c>
      <c r="G2759" s="31" t="n">
        <v>45597</v>
      </c>
      <c r="H2759" s="30" t="s">
        <v>217</v>
      </c>
      <c r="I2759" s="30" t="s">
        <v>282</v>
      </c>
      <c r="J2759" s="30" t="s">
        <v>388</v>
      </c>
      <c r="K2759" s="30" t="s">
        <v>156</v>
      </c>
      <c r="L2759" s="30" t="n">
        <v>33</v>
      </c>
      <c r="M2759" s="30" t="n">
        <v>34</v>
      </c>
      <c r="N2759" s="30" t="s">
        <v>127</v>
      </c>
      <c r="O2759" s="30" t="s">
        <v>139</v>
      </c>
      <c r="P2759" s="30" t="s">
        <v>140</v>
      </c>
      <c r="Q2759" s="32" t="n">
        <v>2546.14</v>
      </c>
      <c r="R2759" s="30" t="s">
        <v>172</v>
      </c>
      <c r="S2759" s="30" t="s">
        <v>151</v>
      </c>
      <c r="T2759" s="30" t="n">
        <v>2</v>
      </c>
    </row>
    <row r="2760" customFormat="false" ht="15" hidden="false" customHeight="false" outlineLevel="0" collapsed="false">
      <c r="A2760" s="27" t="s">
        <v>4624</v>
      </c>
      <c r="B2760" s="27" t="s">
        <v>3415</v>
      </c>
      <c r="C2760" s="27" t="n">
        <v>46</v>
      </c>
      <c r="D2760" s="27" t="s">
        <v>121</v>
      </c>
      <c r="E2760" s="28" t="n">
        <v>45533</v>
      </c>
      <c r="F2760" s="27" t="s">
        <v>532</v>
      </c>
      <c r="G2760" s="28" t="n">
        <v>45533</v>
      </c>
      <c r="H2760" s="27" t="s">
        <v>206</v>
      </c>
      <c r="I2760" s="27" t="s">
        <v>207</v>
      </c>
      <c r="J2760" s="27" t="s">
        <v>615</v>
      </c>
      <c r="K2760" s="27" t="s">
        <v>138</v>
      </c>
      <c r="L2760" s="27" t="n">
        <v>67</v>
      </c>
      <c r="M2760" s="27" t="n">
        <v>23</v>
      </c>
      <c r="N2760" s="27" t="s">
        <v>127</v>
      </c>
      <c r="O2760" s="27" t="s">
        <v>128</v>
      </c>
      <c r="P2760" s="27" t="s">
        <v>187</v>
      </c>
      <c r="Q2760" s="29" t="n">
        <v>1424.07</v>
      </c>
      <c r="R2760" s="27" t="s">
        <v>130</v>
      </c>
      <c r="S2760" s="27" t="s">
        <v>223</v>
      </c>
      <c r="T2760" s="27" t="n">
        <v>3</v>
      </c>
    </row>
    <row r="2761" customFormat="false" ht="15" hidden="false" customHeight="false" outlineLevel="0" collapsed="false">
      <c r="A2761" s="30" t="s">
        <v>4625</v>
      </c>
      <c r="B2761" s="30" t="s">
        <v>906</v>
      </c>
      <c r="C2761" s="30" t="n">
        <v>56</v>
      </c>
      <c r="D2761" s="30" t="s">
        <v>181</v>
      </c>
      <c r="E2761" s="31" t="n">
        <v>45556</v>
      </c>
      <c r="F2761" s="30" t="s">
        <v>475</v>
      </c>
      <c r="G2761" s="31" t="n">
        <v>45559</v>
      </c>
      <c r="H2761" s="30" t="s">
        <v>161</v>
      </c>
      <c r="I2761" s="30" t="s">
        <v>320</v>
      </c>
      <c r="J2761" s="30" t="s">
        <v>385</v>
      </c>
      <c r="K2761" s="30" t="s">
        <v>156</v>
      </c>
      <c r="L2761" s="30" t="n">
        <v>32</v>
      </c>
      <c r="M2761" s="30" t="n">
        <v>78</v>
      </c>
      <c r="N2761" s="30" t="s">
        <v>186</v>
      </c>
      <c r="O2761" s="30" t="s">
        <v>128</v>
      </c>
      <c r="P2761" s="30" t="s">
        <v>187</v>
      </c>
      <c r="Q2761" s="32" t="n">
        <v>4971.42</v>
      </c>
      <c r="R2761" s="30" t="s">
        <v>130</v>
      </c>
      <c r="S2761" s="30" t="s">
        <v>131</v>
      </c>
      <c r="T2761" s="30" t="n">
        <v>5</v>
      </c>
    </row>
    <row r="2762" customFormat="false" ht="15" hidden="false" customHeight="false" outlineLevel="0" collapsed="false">
      <c r="A2762" s="27" t="s">
        <v>4626</v>
      </c>
      <c r="B2762" s="27" t="s">
        <v>3600</v>
      </c>
      <c r="C2762" s="27" t="n">
        <v>35</v>
      </c>
      <c r="D2762" s="27" t="s">
        <v>121</v>
      </c>
      <c r="E2762" s="28" t="n">
        <v>45490</v>
      </c>
      <c r="F2762" s="27" t="s">
        <v>1155</v>
      </c>
      <c r="G2762" s="28" t="n">
        <v>45496</v>
      </c>
      <c r="H2762" s="27" t="s">
        <v>206</v>
      </c>
      <c r="I2762" s="27" t="s">
        <v>300</v>
      </c>
      <c r="J2762" s="27" t="s">
        <v>233</v>
      </c>
      <c r="K2762" s="27" t="s">
        <v>126</v>
      </c>
      <c r="L2762" s="27" t="n">
        <v>10</v>
      </c>
      <c r="M2762" s="27" t="n">
        <v>89</v>
      </c>
      <c r="N2762" s="27" t="s">
        <v>186</v>
      </c>
      <c r="O2762" s="27" t="s">
        <v>139</v>
      </c>
      <c r="P2762" s="27" t="s">
        <v>140</v>
      </c>
      <c r="Q2762" s="29" t="n">
        <v>7385.15</v>
      </c>
      <c r="R2762" s="27" t="s">
        <v>130</v>
      </c>
      <c r="S2762" s="27" t="s">
        <v>223</v>
      </c>
      <c r="T2762" s="27" t="n">
        <v>3</v>
      </c>
    </row>
    <row r="2763" customFormat="false" ht="15" hidden="false" customHeight="false" outlineLevel="0" collapsed="false">
      <c r="A2763" s="30" t="s">
        <v>4627</v>
      </c>
      <c r="B2763" s="30" t="s">
        <v>4456</v>
      </c>
      <c r="C2763" s="30" t="n">
        <v>43</v>
      </c>
      <c r="D2763" s="30" t="s">
        <v>181</v>
      </c>
      <c r="E2763" s="31" t="n">
        <v>45513</v>
      </c>
      <c r="F2763" s="30" t="s">
        <v>450</v>
      </c>
      <c r="G2763" s="31" t="n">
        <v>45513</v>
      </c>
      <c r="H2763" s="30" t="s">
        <v>206</v>
      </c>
      <c r="I2763" s="30" t="s">
        <v>207</v>
      </c>
      <c r="J2763" s="30" t="s">
        <v>593</v>
      </c>
      <c r="K2763" s="30" t="s">
        <v>138</v>
      </c>
      <c r="L2763" s="30" t="n">
        <v>86</v>
      </c>
      <c r="M2763" s="30" t="n">
        <v>20</v>
      </c>
      <c r="N2763" s="30" t="s">
        <v>127</v>
      </c>
      <c r="O2763" s="30" t="s">
        <v>128</v>
      </c>
      <c r="P2763" s="30" t="s">
        <v>140</v>
      </c>
      <c r="Q2763" s="32" t="n">
        <v>2429.74</v>
      </c>
      <c r="R2763" s="30" t="s">
        <v>130</v>
      </c>
      <c r="S2763" s="30" t="s">
        <v>157</v>
      </c>
      <c r="T2763" s="30" t="n">
        <v>4</v>
      </c>
    </row>
    <row r="2764" customFormat="false" ht="15" hidden="false" customHeight="false" outlineLevel="0" collapsed="false">
      <c r="A2764" s="27" t="s">
        <v>4628</v>
      </c>
      <c r="B2764" s="27" t="s">
        <v>3685</v>
      </c>
      <c r="C2764" s="27" t="n">
        <v>84</v>
      </c>
      <c r="D2764" s="27" t="s">
        <v>121</v>
      </c>
      <c r="E2764" s="28" t="n">
        <v>45630</v>
      </c>
      <c r="F2764" s="27" t="s">
        <v>1132</v>
      </c>
      <c r="G2764" s="28" t="n">
        <v>45630</v>
      </c>
      <c r="H2764" s="27" t="s">
        <v>242</v>
      </c>
      <c r="I2764" s="27" t="s">
        <v>243</v>
      </c>
      <c r="J2764" s="27" t="s">
        <v>422</v>
      </c>
      <c r="K2764" s="27" t="s">
        <v>138</v>
      </c>
      <c r="L2764" s="27" t="n">
        <v>42</v>
      </c>
      <c r="M2764" s="27" t="n">
        <v>35</v>
      </c>
      <c r="N2764" s="27" t="s">
        <v>127</v>
      </c>
      <c r="O2764" s="27" t="s">
        <v>139</v>
      </c>
      <c r="P2764" s="27" t="s">
        <v>187</v>
      </c>
      <c r="Q2764" s="29" t="n">
        <v>2769.58</v>
      </c>
      <c r="R2764" s="27" t="s">
        <v>172</v>
      </c>
      <c r="S2764" s="27" t="s">
        <v>141</v>
      </c>
      <c r="T2764" s="27" t="n">
        <v>4</v>
      </c>
    </row>
    <row r="2765" customFormat="false" ht="15" hidden="false" customHeight="false" outlineLevel="0" collapsed="false">
      <c r="A2765" s="30" t="s">
        <v>4629</v>
      </c>
      <c r="B2765" s="30" t="s">
        <v>3183</v>
      </c>
      <c r="C2765" s="30" t="n">
        <v>58</v>
      </c>
      <c r="D2765" s="30" t="s">
        <v>181</v>
      </c>
      <c r="E2765" s="31" t="n">
        <v>45618</v>
      </c>
      <c r="F2765" s="30" t="s">
        <v>630</v>
      </c>
      <c r="G2765" s="31" t="n">
        <v>45618</v>
      </c>
      <c r="H2765" s="30" t="s">
        <v>135</v>
      </c>
      <c r="I2765" s="30" t="s">
        <v>136</v>
      </c>
      <c r="J2765" s="30" t="s">
        <v>252</v>
      </c>
      <c r="K2765" s="30" t="s">
        <v>138</v>
      </c>
      <c r="L2765" s="30" t="n">
        <v>36</v>
      </c>
      <c r="M2765" s="30" t="n">
        <v>18</v>
      </c>
      <c r="N2765" s="30" t="s">
        <v>127</v>
      </c>
      <c r="O2765" s="30" t="s">
        <v>139</v>
      </c>
      <c r="P2765" s="30" t="s">
        <v>187</v>
      </c>
      <c r="Q2765" s="32" t="n">
        <v>2001.53</v>
      </c>
      <c r="R2765" s="30" t="s">
        <v>130</v>
      </c>
      <c r="S2765" s="30" t="s">
        <v>141</v>
      </c>
      <c r="T2765" s="30" t="n">
        <v>3</v>
      </c>
    </row>
    <row r="2766" customFormat="false" ht="15" hidden="false" customHeight="false" outlineLevel="0" collapsed="false">
      <c r="A2766" s="27" t="s">
        <v>4630</v>
      </c>
      <c r="B2766" s="27" t="s">
        <v>4077</v>
      </c>
      <c r="C2766" s="27" t="n">
        <v>33</v>
      </c>
      <c r="D2766" s="27" t="s">
        <v>181</v>
      </c>
      <c r="E2766" s="28" t="n">
        <v>45522</v>
      </c>
      <c r="F2766" s="27" t="s">
        <v>890</v>
      </c>
      <c r="G2766" s="28" t="n">
        <v>45524</v>
      </c>
      <c r="H2766" s="27" t="s">
        <v>123</v>
      </c>
      <c r="I2766" s="27" t="s">
        <v>304</v>
      </c>
      <c r="J2766" s="27" t="s">
        <v>508</v>
      </c>
      <c r="K2766" s="27" t="s">
        <v>156</v>
      </c>
      <c r="L2766" s="27" t="n">
        <v>57</v>
      </c>
      <c r="M2766" s="27" t="n">
        <v>73</v>
      </c>
      <c r="N2766" s="27" t="s">
        <v>127</v>
      </c>
      <c r="O2766" s="27"/>
      <c r="P2766" s="27" t="s">
        <v>150</v>
      </c>
      <c r="Q2766" s="29" t="n">
        <v>3527.32</v>
      </c>
      <c r="R2766" s="27" t="s">
        <v>130</v>
      </c>
      <c r="S2766" s="27" t="s">
        <v>141</v>
      </c>
      <c r="T2766" s="27" t="n">
        <v>4</v>
      </c>
    </row>
    <row r="2767" customFormat="false" ht="15" hidden="false" customHeight="false" outlineLevel="0" collapsed="false">
      <c r="A2767" s="30" t="s">
        <v>4631</v>
      </c>
      <c r="B2767" s="30" t="s">
        <v>4099</v>
      </c>
      <c r="C2767" s="30" t="n">
        <v>6</v>
      </c>
      <c r="D2767" s="30" t="s">
        <v>181</v>
      </c>
      <c r="E2767" s="31" t="n">
        <v>45294</v>
      </c>
      <c r="F2767" s="30" t="s">
        <v>937</v>
      </c>
      <c r="G2767" s="31" t="n">
        <v>45297</v>
      </c>
      <c r="H2767" s="30" t="s">
        <v>146</v>
      </c>
      <c r="I2767" s="30" t="s">
        <v>176</v>
      </c>
      <c r="J2767" s="30" t="s">
        <v>177</v>
      </c>
      <c r="K2767" s="30" t="s">
        <v>156</v>
      </c>
      <c r="L2767" s="30" t="n">
        <v>18</v>
      </c>
      <c r="M2767" s="30" t="n">
        <v>46</v>
      </c>
      <c r="N2767" s="30" t="s">
        <v>127</v>
      </c>
      <c r="O2767" s="30" t="s">
        <v>149</v>
      </c>
      <c r="P2767" s="30" t="s">
        <v>187</v>
      </c>
      <c r="Q2767" s="32" t="n">
        <v>3481.78</v>
      </c>
      <c r="R2767" s="30" t="s">
        <v>268</v>
      </c>
      <c r="S2767" s="30" t="s">
        <v>197</v>
      </c>
      <c r="T2767" s="30" t="n">
        <v>3</v>
      </c>
    </row>
    <row r="2768" customFormat="false" ht="15" hidden="false" customHeight="false" outlineLevel="0" collapsed="false">
      <c r="A2768" s="27" t="s">
        <v>3047</v>
      </c>
      <c r="B2768" s="27" t="s">
        <v>3048</v>
      </c>
      <c r="C2768" s="27" t="n">
        <v>42</v>
      </c>
      <c r="D2768" s="27" t="s">
        <v>121</v>
      </c>
      <c r="E2768" s="28" t="n">
        <v>45484</v>
      </c>
      <c r="F2768" s="27" t="s">
        <v>331</v>
      </c>
      <c r="G2768" s="28" t="n">
        <v>45484</v>
      </c>
      <c r="H2768" s="27" t="s">
        <v>183</v>
      </c>
      <c r="I2768" s="27" t="s">
        <v>184</v>
      </c>
      <c r="J2768" s="27" t="s">
        <v>476</v>
      </c>
      <c r="K2768" s="27" t="s">
        <v>138</v>
      </c>
      <c r="L2768" s="27" t="n">
        <v>37</v>
      </c>
      <c r="M2768" s="27" t="n">
        <v>26</v>
      </c>
      <c r="N2768" s="27" t="s">
        <v>127</v>
      </c>
      <c r="O2768" s="27" t="s">
        <v>171</v>
      </c>
      <c r="P2768" s="27" t="s">
        <v>129</v>
      </c>
      <c r="Q2768" s="29" t="n">
        <v>1397.5</v>
      </c>
      <c r="R2768" s="27" t="s">
        <v>130</v>
      </c>
      <c r="S2768" s="27" t="s">
        <v>223</v>
      </c>
      <c r="T2768" s="27" t="n">
        <v>2</v>
      </c>
    </row>
    <row r="2769" customFormat="false" ht="15" hidden="false" customHeight="false" outlineLevel="0" collapsed="false">
      <c r="A2769" s="30" t="s">
        <v>4632</v>
      </c>
      <c r="B2769" s="30" t="s">
        <v>3529</v>
      </c>
      <c r="C2769" s="30" t="n">
        <v>67</v>
      </c>
      <c r="D2769" s="30" t="s">
        <v>121</v>
      </c>
      <c r="E2769" s="31" t="n">
        <v>45421</v>
      </c>
      <c r="F2769" s="30" t="s">
        <v>785</v>
      </c>
      <c r="G2769" s="31" t="n">
        <v>45422</v>
      </c>
      <c r="H2769" s="30" t="s">
        <v>168</v>
      </c>
      <c r="I2769" s="30" t="s">
        <v>169</v>
      </c>
      <c r="J2769" s="30" t="s">
        <v>441</v>
      </c>
      <c r="K2769" s="30" t="s">
        <v>156</v>
      </c>
      <c r="L2769" s="30" t="n">
        <v>61</v>
      </c>
      <c r="M2769" s="30" t="n">
        <v>52</v>
      </c>
      <c r="N2769" s="30" t="s">
        <v>127</v>
      </c>
      <c r="O2769" s="30" t="s">
        <v>128</v>
      </c>
      <c r="P2769" s="30" t="s">
        <v>129</v>
      </c>
      <c r="Q2769" s="32" t="n">
        <v>4425.95</v>
      </c>
      <c r="R2769" s="30" t="s">
        <v>130</v>
      </c>
      <c r="S2769" s="30" t="s">
        <v>178</v>
      </c>
      <c r="T2769" s="30"/>
    </row>
    <row r="2770" customFormat="false" ht="15" hidden="false" customHeight="false" outlineLevel="0" collapsed="false">
      <c r="A2770" s="27" t="s">
        <v>4633</v>
      </c>
      <c r="B2770" s="27" t="s">
        <v>1791</v>
      </c>
      <c r="C2770" s="27" t="n">
        <v>67</v>
      </c>
      <c r="D2770" s="27" t="s">
        <v>181</v>
      </c>
      <c r="E2770" s="28" t="n">
        <v>45584</v>
      </c>
      <c r="F2770" s="27" t="s">
        <v>3007</v>
      </c>
      <c r="G2770" s="28" t="n">
        <v>45590</v>
      </c>
      <c r="H2770" s="27" t="s">
        <v>135</v>
      </c>
      <c r="I2770" s="27" t="s">
        <v>136</v>
      </c>
      <c r="J2770" s="27" t="s">
        <v>252</v>
      </c>
      <c r="K2770" s="27" t="s">
        <v>126</v>
      </c>
      <c r="L2770" s="27" t="n">
        <v>21</v>
      </c>
      <c r="M2770" s="27" t="n">
        <v>62</v>
      </c>
      <c r="N2770" s="27" t="s">
        <v>186</v>
      </c>
      <c r="O2770" s="27" t="s">
        <v>149</v>
      </c>
      <c r="P2770" s="27" t="s">
        <v>140</v>
      </c>
      <c r="Q2770" s="29" t="n">
        <v>7395.35</v>
      </c>
      <c r="R2770" s="27" t="s">
        <v>130</v>
      </c>
      <c r="S2770" s="27" t="s">
        <v>131</v>
      </c>
      <c r="T2770" s="27" t="n">
        <v>5</v>
      </c>
    </row>
    <row r="2771" customFormat="false" ht="15" hidden="false" customHeight="false" outlineLevel="0" collapsed="false">
      <c r="A2771" s="30" t="s">
        <v>4634</v>
      </c>
      <c r="B2771" s="30" t="s">
        <v>380</v>
      </c>
      <c r="C2771" s="30" t="n">
        <v>46</v>
      </c>
      <c r="D2771" s="30" t="s">
        <v>181</v>
      </c>
      <c r="E2771" s="31" t="n">
        <v>45515</v>
      </c>
      <c r="F2771" s="30" t="s">
        <v>303</v>
      </c>
      <c r="G2771" s="31" t="n">
        <v>45520</v>
      </c>
      <c r="H2771" s="30" t="s">
        <v>236</v>
      </c>
      <c r="I2771" s="30" t="s">
        <v>237</v>
      </c>
      <c r="J2771" s="30" t="s">
        <v>375</v>
      </c>
      <c r="K2771" s="30" t="s">
        <v>126</v>
      </c>
      <c r="L2771" s="30" t="n">
        <v>21</v>
      </c>
      <c r="M2771" s="30" t="n">
        <v>51</v>
      </c>
      <c r="N2771" s="30" t="s">
        <v>186</v>
      </c>
      <c r="O2771" s="30" t="s">
        <v>139</v>
      </c>
      <c r="P2771" s="30" t="s">
        <v>140</v>
      </c>
      <c r="Q2771" s="32" t="n">
        <v>7514.14</v>
      </c>
      <c r="R2771" s="30" t="s">
        <v>268</v>
      </c>
      <c r="S2771" s="30" t="s">
        <v>197</v>
      </c>
      <c r="T2771" s="30" t="n">
        <v>3</v>
      </c>
    </row>
    <row r="2772" customFormat="false" ht="15" hidden="false" customHeight="false" outlineLevel="0" collapsed="false">
      <c r="A2772" s="27" t="s">
        <v>4635</v>
      </c>
      <c r="B2772" s="27" t="s">
        <v>666</v>
      </c>
      <c r="C2772" s="27" t="n">
        <v>64</v>
      </c>
      <c r="D2772" s="27" t="s">
        <v>121</v>
      </c>
      <c r="E2772" s="28" t="n">
        <v>45631</v>
      </c>
      <c r="F2772" s="27" t="s">
        <v>211</v>
      </c>
      <c r="G2772" s="28" t="n">
        <v>45634</v>
      </c>
      <c r="H2772" s="27" t="s">
        <v>206</v>
      </c>
      <c r="I2772" s="27" t="s">
        <v>300</v>
      </c>
      <c r="J2772" s="27" t="s">
        <v>233</v>
      </c>
      <c r="K2772" s="27" t="s">
        <v>156</v>
      </c>
      <c r="L2772" s="27" t="n">
        <v>64</v>
      </c>
      <c r="M2772" s="27" t="n">
        <v>50</v>
      </c>
      <c r="N2772" s="27" t="s">
        <v>127</v>
      </c>
      <c r="O2772" s="27" t="s">
        <v>128</v>
      </c>
      <c r="P2772" s="27" t="s">
        <v>187</v>
      </c>
      <c r="Q2772" s="29" t="n">
        <v>3473.29</v>
      </c>
      <c r="R2772" s="27" t="s">
        <v>130</v>
      </c>
      <c r="S2772" s="27" t="s">
        <v>197</v>
      </c>
      <c r="T2772" s="27" t="n">
        <v>5</v>
      </c>
    </row>
    <row r="2773" customFormat="false" ht="15" hidden="false" customHeight="false" outlineLevel="0" collapsed="false">
      <c r="A2773" s="30" t="s">
        <v>4636</v>
      </c>
      <c r="B2773" s="30" t="s">
        <v>1276</v>
      </c>
      <c r="C2773" s="30" t="n">
        <v>28</v>
      </c>
      <c r="D2773" s="30" t="s">
        <v>121</v>
      </c>
      <c r="E2773" s="31" t="n">
        <v>45575</v>
      </c>
      <c r="F2773" s="30" t="s">
        <v>907</v>
      </c>
      <c r="G2773" s="31" t="n">
        <v>45576</v>
      </c>
      <c r="H2773" s="30" t="s">
        <v>123</v>
      </c>
      <c r="I2773" s="30"/>
      <c r="J2773" s="30" t="s">
        <v>305</v>
      </c>
      <c r="K2773" s="30" t="s">
        <v>156</v>
      </c>
      <c r="L2773" s="30" t="n">
        <v>36</v>
      </c>
      <c r="M2773" s="30" t="n">
        <v>85</v>
      </c>
      <c r="N2773" s="30" t="s">
        <v>186</v>
      </c>
      <c r="O2773" s="30" t="s">
        <v>128</v>
      </c>
      <c r="P2773" s="30" t="s">
        <v>150</v>
      </c>
      <c r="Q2773" s="32" t="n">
        <v>5064.91</v>
      </c>
      <c r="R2773" s="30" t="s">
        <v>268</v>
      </c>
      <c r="S2773" s="30" t="s">
        <v>192</v>
      </c>
      <c r="T2773" s="30" t="n">
        <v>2</v>
      </c>
    </row>
    <row r="2774" customFormat="false" ht="15" hidden="false" customHeight="false" outlineLevel="0" collapsed="false">
      <c r="A2774" s="27" t="s">
        <v>4637</v>
      </c>
      <c r="B2774" s="27" t="s">
        <v>4638</v>
      </c>
      <c r="C2774" s="27" t="n">
        <v>51</v>
      </c>
      <c r="D2774" s="27" t="s">
        <v>181</v>
      </c>
      <c r="E2774" s="28" t="n">
        <v>45463</v>
      </c>
      <c r="F2774" s="27" t="s">
        <v>1899</v>
      </c>
      <c r="G2774" s="28" t="n">
        <v>45465</v>
      </c>
      <c r="H2774" s="27" t="s">
        <v>206</v>
      </c>
      <c r="I2774" s="27" t="s">
        <v>300</v>
      </c>
      <c r="J2774" s="27" t="s">
        <v>593</v>
      </c>
      <c r="K2774" s="27" t="s">
        <v>156</v>
      </c>
      <c r="L2774" s="27" t="n">
        <v>23</v>
      </c>
      <c r="M2774" s="27" t="n">
        <v>31</v>
      </c>
      <c r="N2774" s="27" t="s">
        <v>127</v>
      </c>
      <c r="O2774" s="27" t="s">
        <v>139</v>
      </c>
      <c r="P2774" s="27" t="s">
        <v>129</v>
      </c>
      <c r="Q2774" s="29" t="n">
        <v>3024.86</v>
      </c>
      <c r="R2774" s="27" t="s">
        <v>130</v>
      </c>
      <c r="S2774" s="27" t="s">
        <v>131</v>
      </c>
      <c r="T2774" s="27" t="n">
        <v>2</v>
      </c>
    </row>
    <row r="2775" customFormat="false" ht="15" hidden="false" customHeight="false" outlineLevel="0" collapsed="false">
      <c r="A2775" s="30" t="s">
        <v>4639</v>
      </c>
      <c r="B2775" s="30" t="s">
        <v>2045</v>
      </c>
      <c r="C2775" s="30" t="n">
        <v>43</v>
      </c>
      <c r="D2775" s="30" t="s">
        <v>121</v>
      </c>
      <c r="E2775" s="31" t="n">
        <v>45359</v>
      </c>
      <c r="F2775" s="30" t="s">
        <v>334</v>
      </c>
      <c r="G2775" s="31" t="n">
        <v>45359</v>
      </c>
      <c r="H2775" s="30" t="s">
        <v>135</v>
      </c>
      <c r="I2775" s="30" t="s">
        <v>251</v>
      </c>
      <c r="J2775" s="30" t="s">
        <v>137</v>
      </c>
      <c r="K2775" s="30" t="s">
        <v>138</v>
      </c>
      <c r="L2775" s="30" t="n">
        <v>39</v>
      </c>
      <c r="M2775" s="30" t="n">
        <v>20</v>
      </c>
      <c r="N2775" s="30" t="s">
        <v>127</v>
      </c>
      <c r="O2775" s="30" t="s">
        <v>128</v>
      </c>
      <c r="P2775" s="30" t="s">
        <v>140</v>
      </c>
      <c r="Q2775" s="32" t="n">
        <v>1982.69</v>
      </c>
      <c r="R2775" s="30" t="s">
        <v>130</v>
      </c>
      <c r="S2775" s="30" t="s">
        <v>131</v>
      </c>
      <c r="T2775" s="30" t="n">
        <v>5</v>
      </c>
    </row>
    <row r="2776" customFormat="false" ht="15" hidden="false" customHeight="false" outlineLevel="0" collapsed="false">
      <c r="A2776" s="27" t="s">
        <v>4640</v>
      </c>
      <c r="B2776" s="27" t="s">
        <v>1025</v>
      </c>
      <c r="C2776" s="27" t="n">
        <v>35</v>
      </c>
      <c r="D2776" s="27" t="s">
        <v>121</v>
      </c>
      <c r="E2776" s="28" t="n">
        <v>45339</v>
      </c>
      <c r="F2776" s="27" t="s">
        <v>398</v>
      </c>
      <c r="G2776" s="28" t="n">
        <v>45340</v>
      </c>
      <c r="H2776" s="27" t="s">
        <v>168</v>
      </c>
      <c r="I2776" s="27" t="s">
        <v>366</v>
      </c>
      <c r="J2776" s="27" t="s">
        <v>170</v>
      </c>
      <c r="K2776" s="27" t="s">
        <v>156</v>
      </c>
      <c r="L2776" s="27" t="n">
        <v>46</v>
      </c>
      <c r="M2776" s="27" t="n">
        <v>70</v>
      </c>
      <c r="N2776" s="27" t="s">
        <v>127</v>
      </c>
      <c r="O2776" s="27" t="s">
        <v>128</v>
      </c>
      <c r="P2776" s="27" t="s">
        <v>187</v>
      </c>
      <c r="Q2776" s="29" t="n">
        <v>4222.58</v>
      </c>
      <c r="R2776" s="27" t="s">
        <v>130</v>
      </c>
      <c r="S2776" s="27" t="s">
        <v>223</v>
      </c>
      <c r="T2776" s="27" t="n">
        <v>2</v>
      </c>
    </row>
    <row r="2777" customFormat="false" ht="15" hidden="false" customHeight="false" outlineLevel="0" collapsed="false">
      <c r="A2777" s="30" t="s">
        <v>4641</v>
      </c>
      <c r="B2777" s="30" t="s">
        <v>793</v>
      </c>
      <c r="C2777" s="30" t="n">
        <v>41</v>
      </c>
      <c r="D2777" s="30" t="s">
        <v>181</v>
      </c>
      <c r="E2777" s="31" t="n">
        <v>45360</v>
      </c>
      <c r="F2777" s="30" t="s">
        <v>1711</v>
      </c>
      <c r="G2777" s="31" t="n">
        <v>45360</v>
      </c>
      <c r="H2777" s="30" t="s">
        <v>183</v>
      </c>
      <c r="I2777" s="30" t="s">
        <v>430</v>
      </c>
      <c r="J2777" s="30" t="s">
        <v>411</v>
      </c>
      <c r="K2777" s="30" t="s">
        <v>138</v>
      </c>
      <c r="L2777" s="30" t="n">
        <v>85</v>
      </c>
      <c r="M2777" s="30" t="n">
        <v>27</v>
      </c>
      <c r="N2777" s="30" t="s">
        <v>127</v>
      </c>
      <c r="O2777" s="30" t="s">
        <v>128</v>
      </c>
      <c r="P2777" s="30" t="s">
        <v>129</v>
      </c>
      <c r="Q2777" s="32" t="n">
        <v>1551.08</v>
      </c>
      <c r="R2777" s="30" t="s">
        <v>130</v>
      </c>
      <c r="S2777" s="30" t="s">
        <v>157</v>
      </c>
      <c r="T2777" s="30" t="n">
        <v>4</v>
      </c>
    </row>
    <row r="2778" customFormat="false" ht="15" hidden="false" customHeight="false" outlineLevel="0" collapsed="false">
      <c r="A2778" s="27" t="s">
        <v>4642</v>
      </c>
      <c r="B2778" s="27" t="s">
        <v>4643</v>
      </c>
      <c r="C2778" s="27" t="n">
        <v>51</v>
      </c>
      <c r="D2778" s="27" t="s">
        <v>181</v>
      </c>
      <c r="E2778" s="28" t="n">
        <v>45308</v>
      </c>
      <c r="F2778" s="27" t="s">
        <v>1268</v>
      </c>
      <c r="G2778" s="28" t="n">
        <v>45309</v>
      </c>
      <c r="H2778" s="27" t="s">
        <v>217</v>
      </c>
      <c r="I2778" s="27" t="s">
        <v>392</v>
      </c>
      <c r="J2778" s="27" t="s">
        <v>388</v>
      </c>
      <c r="K2778" s="27" t="s">
        <v>126</v>
      </c>
      <c r="L2778" s="27" t="n">
        <v>17</v>
      </c>
      <c r="M2778" s="27" t="n">
        <v>105</v>
      </c>
      <c r="N2778" s="27" t="s">
        <v>186</v>
      </c>
      <c r="O2778" s="27" t="s">
        <v>128</v>
      </c>
      <c r="P2778" s="27" t="s">
        <v>150</v>
      </c>
      <c r="Q2778" s="29" t="n">
        <v>8468.71</v>
      </c>
      <c r="R2778" s="27" t="s">
        <v>130</v>
      </c>
      <c r="S2778" s="27" t="s">
        <v>157</v>
      </c>
      <c r="T2778" s="27" t="n">
        <v>3</v>
      </c>
    </row>
    <row r="2779" customFormat="false" ht="15" hidden="false" customHeight="false" outlineLevel="0" collapsed="false">
      <c r="A2779" s="30" t="s">
        <v>4644</v>
      </c>
      <c r="B2779" s="30" t="s">
        <v>1305</v>
      </c>
      <c r="C2779" s="30" t="n">
        <v>21</v>
      </c>
      <c r="D2779" s="30" t="s">
        <v>121</v>
      </c>
      <c r="E2779" s="31" t="n">
        <v>45375</v>
      </c>
      <c r="F2779" s="30" t="s">
        <v>2531</v>
      </c>
      <c r="G2779" s="31" t="n">
        <v>45375</v>
      </c>
      <c r="H2779" s="30" t="s">
        <v>206</v>
      </c>
      <c r="I2779" s="30" t="s">
        <v>207</v>
      </c>
      <c r="J2779" s="30" t="s">
        <v>615</v>
      </c>
      <c r="K2779" s="30" t="s">
        <v>156</v>
      </c>
      <c r="L2779" s="30" t="n">
        <v>74</v>
      </c>
      <c r="M2779" s="30" t="n">
        <v>56</v>
      </c>
      <c r="N2779" s="30" t="s">
        <v>127</v>
      </c>
      <c r="O2779" s="30" t="s">
        <v>128</v>
      </c>
      <c r="P2779" s="30" t="s">
        <v>140</v>
      </c>
      <c r="Q2779" s="32" t="n">
        <v>3327.66</v>
      </c>
      <c r="R2779" s="30" t="s">
        <v>130</v>
      </c>
      <c r="S2779" s="30" t="s">
        <v>141</v>
      </c>
      <c r="T2779" s="30" t="n">
        <v>4</v>
      </c>
    </row>
    <row r="2780" customFormat="false" ht="15" hidden="false" customHeight="false" outlineLevel="0" collapsed="false">
      <c r="A2780" s="27" t="s">
        <v>4645</v>
      </c>
      <c r="B2780" s="27" t="s">
        <v>1061</v>
      </c>
      <c r="C2780" s="27" t="n">
        <v>43</v>
      </c>
      <c r="D2780" s="27" t="s">
        <v>181</v>
      </c>
      <c r="E2780" s="28" t="n">
        <v>45539</v>
      </c>
      <c r="F2780" s="27" t="s">
        <v>937</v>
      </c>
      <c r="G2780" s="28" t="n">
        <v>45540</v>
      </c>
      <c r="H2780" s="27" t="s">
        <v>168</v>
      </c>
      <c r="I2780" s="27" t="s">
        <v>196</v>
      </c>
      <c r="J2780" s="27" t="s">
        <v>367</v>
      </c>
      <c r="K2780" s="27" t="s">
        <v>138</v>
      </c>
      <c r="L2780" s="27" t="n">
        <v>58</v>
      </c>
      <c r="M2780" s="27" t="n">
        <v>40</v>
      </c>
      <c r="N2780" s="27" t="s">
        <v>127</v>
      </c>
      <c r="O2780" s="27" t="s">
        <v>128</v>
      </c>
      <c r="P2780" s="27" t="s">
        <v>140</v>
      </c>
      <c r="Q2780" s="29" t="n">
        <v>2010.03</v>
      </c>
      <c r="R2780" s="27" t="s">
        <v>130</v>
      </c>
      <c r="S2780" s="27" t="s">
        <v>178</v>
      </c>
      <c r="T2780" s="27" t="n">
        <v>3</v>
      </c>
    </row>
    <row r="2781" customFormat="false" ht="15" hidden="false" customHeight="false" outlineLevel="0" collapsed="false">
      <c r="A2781" s="30" t="s">
        <v>4646</v>
      </c>
      <c r="B2781" s="30" t="s">
        <v>4647</v>
      </c>
      <c r="C2781" s="30" t="n">
        <v>32</v>
      </c>
      <c r="D2781" s="30" t="s">
        <v>121</v>
      </c>
      <c r="E2781" s="31" t="n">
        <v>45490</v>
      </c>
      <c r="F2781" s="30" t="s">
        <v>1332</v>
      </c>
      <c r="G2781" s="31" t="n">
        <v>45490</v>
      </c>
      <c r="H2781" s="30" t="s">
        <v>168</v>
      </c>
      <c r="I2781" s="30" t="s">
        <v>169</v>
      </c>
      <c r="J2781" s="30" t="s">
        <v>367</v>
      </c>
      <c r="K2781" s="30" t="s">
        <v>138</v>
      </c>
      <c r="L2781" s="30" t="n">
        <v>43</v>
      </c>
      <c r="M2781" s="30" t="n">
        <v>41</v>
      </c>
      <c r="N2781" s="30" t="s">
        <v>127</v>
      </c>
      <c r="O2781" s="30" t="s">
        <v>171</v>
      </c>
      <c r="P2781" s="30" t="s">
        <v>140</v>
      </c>
      <c r="Q2781" s="32" t="n">
        <v>1400.99</v>
      </c>
      <c r="R2781" s="30" t="s">
        <v>130</v>
      </c>
      <c r="S2781" s="30" t="s">
        <v>192</v>
      </c>
      <c r="T2781" s="30" t="n">
        <v>5</v>
      </c>
    </row>
    <row r="2782" customFormat="false" ht="15" hidden="false" customHeight="false" outlineLevel="0" collapsed="false">
      <c r="A2782" s="27" t="s">
        <v>4648</v>
      </c>
      <c r="B2782" s="27" t="s">
        <v>4649</v>
      </c>
      <c r="C2782" s="27" t="n">
        <v>13</v>
      </c>
      <c r="D2782" s="27" t="s">
        <v>121</v>
      </c>
      <c r="E2782" s="28" t="n">
        <v>45317</v>
      </c>
      <c r="F2782" s="27" t="s">
        <v>414</v>
      </c>
      <c r="G2782" s="28" t="n">
        <v>45317</v>
      </c>
      <c r="H2782" s="27" t="s">
        <v>236</v>
      </c>
      <c r="I2782" s="27" t="s">
        <v>323</v>
      </c>
      <c r="J2782" s="27" t="s">
        <v>455</v>
      </c>
      <c r="K2782" s="27" t="s">
        <v>138</v>
      </c>
      <c r="L2782" s="27" t="n">
        <v>53</v>
      </c>
      <c r="M2782" s="27" t="n">
        <v>29</v>
      </c>
      <c r="N2782" s="27" t="s">
        <v>127</v>
      </c>
      <c r="O2782" s="27" t="s">
        <v>139</v>
      </c>
      <c r="P2782" s="27" t="s">
        <v>187</v>
      </c>
      <c r="Q2782" s="29" t="n">
        <v>1611.12</v>
      </c>
      <c r="R2782" s="27" t="s">
        <v>130</v>
      </c>
      <c r="S2782" s="27" t="s">
        <v>335</v>
      </c>
      <c r="T2782" s="27" t="n">
        <v>4</v>
      </c>
    </row>
    <row r="2783" customFormat="false" ht="15" hidden="false" customHeight="false" outlineLevel="0" collapsed="false">
      <c r="A2783" s="30" t="s">
        <v>4650</v>
      </c>
      <c r="B2783" s="30" t="s">
        <v>2256</v>
      </c>
      <c r="C2783" s="30" t="n">
        <v>48</v>
      </c>
      <c r="D2783" s="30" t="s">
        <v>121</v>
      </c>
      <c r="E2783" s="31" t="n">
        <v>45486</v>
      </c>
      <c r="F2783" s="30" t="s">
        <v>394</v>
      </c>
      <c r="G2783" s="31" t="n">
        <v>45487</v>
      </c>
      <c r="H2783" s="30" t="s">
        <v>206</v>
      </c>
      <c r="I2783" s="30" t="s">
        <v>207</v>
      </c>
      <c r="J2783" s="30" t="s">
        <v>233</v>
      </c>
      <c r="K2783" s="30" t="s">
        <v>138</v>
      </c>
      <c r="L2783" s="30" t="n">
        <v>55</v>
      </c>
      <c r="M2783" s="30" t="n">
        <v>44</v>
      </c>
      <c r="N2783" s="30" t="s">
        <v>127</v>
      </c>
      <c r="O2783" s="30" t="s">
        <v>139</v>
      </c>
      <c r="P2783" s="30" t="s">
        <v>129</v>
      </c>
      <c r="Q2783" s="32" t="n">
        <v>2071.62</v>
      </c>
      <c r="R2783" s="30" t="s">
        <v>130</v>
      </c>
      <c r="S2783" s="30" t="s">
        <v>500</v>
      </c>
      <c r="T2783" s="30" t="n">
        <v>4</v>
      </c>
    </row>
    <row r="2784" customFormat="false" ht="15" hidden="false" customHeight="false" outlineLevel="0" collapsed="false">
      <c r="A2784" s="27" t="s">
        <v>4651</v>
      </c>
      <c r="B2784" s="27" t="s">
        <v>312</v>
      </c>
      <c r="C2784" s="27" t="n">
        <v>28</v>
      </c>
      <c r="D2784" s="27" t="s">
        <v>121</v>
      </c>
      <c r="E2784" s="28" t="n">
        <v>45533</v>
      </c>
      <c r="F2784" s="27" t="s">
        <v>1238</v>
      </c>
      <c r="G2784" s="28" t="n">
        <v>45533</v>
      </c>
      <c r="H2784" s="27" t="s">
        <v>206</v>
      </c>
      <c r="I2784" s="27" t="s">
        <v>300</v>
      </c>
      <c r="J2784" s="27" t="s">
        <v>615</v>
      </c>
      <c r="K2784" s="27" t="s">
        <v>138</v>
      </c>
      <c r="L2784" s="27" t="n">
        <v>67</v>
      </c>
      <c r="M2784" s="27" t="n">
        <v>17</v>
      </c>
      <c r="N2784" s="27" t="s">
        <v>127</v>
      </c>
      <c r="O2784" s="27" t="s">
        <v>139</v>
      </c>
      <c r="P2784" s="27" t="s">
        <v>140</v>
      </c>
      <c r="Q2784" s="29" t="n">
        <v>911.77</v>
      </c>
      <c r="R2784" s="27" t="s">
        <v>130</v>
      </c>
      <c r="S2784" s="27" t="s">
        <v>197</v>
      </c>
      <c r="T2784" s="27" t="n">
        <v>4</v>
      </c>
    </row>
    <row r="2785" customFormat="false" ht="15" hidden="false" customHeight="false" outlineLevel="0" collapsed="false">
      <c r="A2785" s="30" t="s">
        <v>4652</v>
      </c>
      <c r="B2785" s="30" t="s">
        <v>844</v>
      </c>
      <c r="C2785" s="30" t="n">
        <v>18</v>
      </c>
      <c r="D2785" s="30" t="s">
        <v>181</v>
      </c>
      <c r="E2785" s="31" t="n">
        <v>45385</v>
      </c>
      <c r="F2785" s="30" t="s">
        <v>1104</v>
      </c>
      <c r="G2785" s="31" t="n">
        <v>45386</v>
      </c>
      <c r="H2785" s="30" t="s">
        <v>183</v>
      </c>
      <c r="I2785" s="30" t="s">
        <v>184</v>
      </c>
      <c r="J2785" s="30" t="s">
        <v>213</v>
      </c>
      <c r="K2785" s="30" t="s">
        <v>138</v>
      </c>
      <c r="L2785" s="30" t="n">
        <v>54</v>
      </c>
      <c r="M2785" s="30" t="n">
        <v>32</v>
      </c>
      <c r="N2785" s="30" t="s">
        <v>127</v>
      </c>
      <c r="O2785" s="30" t="s">
        <v>171</v>
      </c>
      <c r="P2785" s="30" t="s">
        <v>187</v>
      </c>
      <c r="Q2785" s="32" t="n">
        <v>2592.28</v>
      </c>
      <c r="R2785" s="30" t="s">
        <v>130</v>
      </c>
      <c r="S2785" s="30" t="s">
        <v>223</v>
      </c>
      <c r="T2785" s="30" t="n">
        <v>4</v>
      </c>
    </row>
    <row r="2786" customFormat="false" ht="15" hidden="false" customHeight="false" outlineLevel="0" collapsed="false">
      <c r="A2786" s="27" t="s">
        <v>4653</v>
      </c>
      <c r="B2786" s="27" t="s">
        <v>1502</v>
      </c>
      <c r="C2786" s="27" t="n">
        <v>55</v>
      </c>
      <c r="D2786" s="27" t="s">
        <v>121</v>
      </c>
      <c r="E2786" s="28" t="n">
        <v>45604</v>
      </c>
      <c r="F2786" s="27" t="s">
        <v>1250</v>
      </c>
      <c r="G2786" s="28" t="n">
        <v>45604</v>
      </c>
      <c r="H2786" s="27" t="s">
        <v>206</v>
      </c>
      <c r="I2786" s="27" t="s">
        <v>300</v>
      </c>
      <c r="J2786" s="27" t="s">
        <v>469</v>
      </c>
      <c r="K2786" s="27" t="s">
        <v>138</v>
      </c>
      <c r="L2786" s="27" t="n">
        <v>46</v>
      </c>
      <c r="M2786" s="27" t="n">
        <v>41</v>
      </c>
      <c r="N2786" s="27" t="s">
        <v>127</v>
      </c>
      <c r="O2786" s="27" t="s">
        <v>128</v>
      </c>
      <c r="P2786" s="27" t="s">
        <v>129</v>
      </c>
      <c r="Q2786" s="29" t="n">
        <v>1643.54</v>
      </c>
      <c r="R2786" s="27" t="s">
        <v>130</v>
      </c>
      <c r="S2786" s="27" t="s">
        <v>178</v>
      </c>
      <c r="T2786" s="27" t="n">
        <v>5</v>
      </c>
    </row>
    <row r="2787" customFormat="false" ht="15" hidden="false" customHeight="false" outlineLevel="0" collapsed="false">
      <c r="A2787" s="30" t="s">
        <v>4654</v>
      </c>
      <c r="B2787" s="30" t="s">
        <v>2685</v>
      </c>
      <c r="C2787" s="30" t="n">
        <v>45</v>
      </c>
      <c r="D2787" s="30" t="s">
        <v>121</v>
      </c>
      <c r="E2787" s="31" t="n">
        <v>45459</v>
      </c>
      <c r="F2787" s="30" t="s">
        <v>717</v>
      </c>
      <c r="G2787" s="31" t="n">
        <v>45459</v>
      </c>
      <c r="H2787" s="30" t="s">
        <v>217</v>
      </c>
      <c r="I2787" s="30" t="s">
        <v>392</v>
      </c>
      <c r="J2787" s="30" t="s">
        <v>294</v>
      </c>
      <c r="K2787" s="30" t="s">
        <v>156</v>
      </c>
      <c r="L2787" s="30" t="n">
        <v>15</v>
      </c>
      <c r="M2787" s="30" t="n">
        <v>79</v>
      </c>
      <c r="N2787" s="30" t="s">
        <v>127</v>
      </c>
      <c r="O2787" s="30" t="s">
        <v>139</v>
      </c>
      <c r="P2787" s="30" t="s">
        <v>187</v>
      </c>
      <c r="Q2787" s="32" t="n">
        <v>4283.3</v>
      </c>
      <c r="R2787" s="30" t="s">
        <v>130</v>
      </c>
      <c r="S2787" s="30" t="s">
        <v>223</v>
      </c>
      <c r="T2787" s="30" t="n">
        <v>4</v>
      </c>
    </row>
    <row r="2788" customFormat="false" ht="15" hidden="false" customHeight="false" outlineLevel="0" collapsed="false">
      <c r="A2788" s="27" t="s">
        <v>4655</v>
      </c>
      <c r="B2788" s="27" t="s">
        <v>3379</v>
      </c>
      <c r="C2788" s="27" t="n">
        <v>18</v>
      </c>
      <c r="D2788" s="27" t="s">
        <v>181</v>
      </c>
      <c r="E2788" s="28" t="n">
        <v>45582</v>
      </c>
      <c r="F2788" s="27" t="s">
        <v>702</v>
      </c>
      <c r="G2788" s="28" t="n">
        <v>45582</v>
      </c>
      <c r="H2788" s="27" t="s">
        <v>206</v>
      </c>
      <c r="I2788" s="27" t="s">
        <v>232</v>
      </c>
      <c r="J2788" s="27" t="s">
        <v>593</v>
      </c>
      <c r="K2788" s="27" t="s">
        <v>138</v>
      </c>
      <c r="L2788" s="27" t="n">
        <v>87</v>
      </c>
      <c r="M2788" s="27" t="n">
        <v>44</v>
      </c>
      <c r="N2788" s="27" t="s">
        <v>127</v>
      </c>
      <c r="O2788" s="27" t="s">
        <v>139</v>
      </c>
      <c r="P2788" s="27" t="s">
        <v>187</v>
      </c>
      <c r="Q2788" s="29" t="n">
        <v>1258.19</v>
      </c>
      <c r="R2788" s="27" t="s">
        <v>130</v>
      </c>
      <c r="S2788" s="27" t="s">
        <v>157</v>
      </c>
      <c r="T2788" s="27" t="n">
        <v>5</v>
      </c>
    </row>
    <row r="2789" customFormat="false" ht="15" hidden="false" customHeight="false" outlineLevel="0" collapsed="false">
      <c r="A2789" s="30" t="s">
        <v>4656</v>
      </c>
      <c r="B2789" s="30" t="s">
        <v>3706</v>
      </c>
      <c r="C2789" s="30" t="n">
        <v>49</v>
      </c>
      <c r="D2789" s="30" t="s">
        <v>121</v>
      </c>
      <c r="E2789" s="31" t="n">
        <v>45372</v>
      </c>
      <c r="F2789" s="30" t="s">
        <v>410</v>
      </c>
      <c r="G2789" s="31" t="n">
        <v>45372</v>
      </c>
      <c r="H2789" s="30" t="s">
        <v>123</v>
      </c>
      <c r="I2789" s="30" t="s">
        <v>155</v>
      </c>
      <c r="J2789" s="30" t="s">
        <v>418</v>
      </c>
      <c r="K2789" s="30" t="s">
        <v>156</v>
      </c>
      <c r="L2789" s="30" t="n">
        <v>41</v>
      </c>
      <c r="M2789" s="30" t="n">
        <v>39</v>
      </c>
      <c r="N2789" s="30" t="s">
        <v>127</v>
      </c>
      <c r="O2789" s="30" t="s">
        <v>128</v>
      </c>
      <c r="P2789" s="30" t="s">
        <v>129</v>
      </c>
      <c r="Q2789" s="32" t="n">
        <v>3794.91</v>
      </c>
      <c r="R2789" s="30" t="s">
        <v>130</v>
      </c>
      <c r="S2789" s="30" t="s">
        <v>151</v>
      </c>
      <c r="T2789" s="30" t="n">
        <v>4</v>
      </c>
    </row>
    <row r="2790" customFormat="false" ht="15" hidden="false" customHeight="false" outlineLevel="0" collapsed="false">
      <c r="A2790" s="27" t="s">
        <v>4657</v>
      </c>
      <c r="B2790" s="27" t="s">
        <v>722</v>
      </c>
      <c r="C2790" s="27"/>
      <c r="D2790" s="27" t="s">
        <v>181</v>
      </c>
      <c r="E2790" s="28" t="n">
        <v>45297</v>
      </c>
      <c r="F2790" s="27" t="s">
        <v>705</v>
      </c>
      <c r="G2790" s="28" t="n">
        <v>45298</v>
      </c>
      <c r="H2790" s="27" t="s">
        <v>206</v>
      </c>
      <c r="I2790" s="27" t="s">
        <v>207</v>
      </c>
      <c r="J2790" s="27" t="s">
        <v>208</v>
      </c>
      <c r="K2790" s="27" t="s">
        <v>156</v>
      </c>
      <c r="L2790" s="27" t="n">
        <v>38</v>
      </c>
      <c r="M2790" s="27" t="n">
        <v>43</v>
      </c>
      <c r="N2790" s="27" t="s">
        <v>127</v>
      </c>
      <c r="O2790" s="27" t="s">
        <v>149</v>
      </c>
      <c r="P2790" s="27" t="s">
        <v>150</v>
      </c>
      <c r="Q2790" s="29" t="n">
        <v>2797.2</v>
      </c>
      <c r="R2790" s="27" t="s">
        <v>130</v>
      </c>
      <c r="S2790" s="27" t="s">
        <v>131</v>
      </c>
      <c r="T2790" s="27" t="n">
        <v>5</v>
      </c>
    </row>
    <row r="2791" customFormat="false" ht="15" hidden="false" customHeight="false" outlineLevel="0" collapsed="false">
      <c r="A2791" s="30" t="s">
        <v>4658</v>
      </c>
      <c r="B2791" s="30" t="s">
        <v>2025</v>
      </c>
      <c r="C2791" s="30" t="n">
        <v>60</v>
      </c>
      <c r="D2791" s="30" t="s">
        <v>181</v>
      </c>
      <c r="E2791" s="31" t="n">
        <v>45336</v>
      </c>
      <c r="F2791" s="30" t="s">
        <v>1140</v>
      </c>
      <c r="G2791" s="31" t="n">
        <v>45337</v>
      </c>
      <c r="H2791" s="30" t="s">
        <v>236</v>
      </c>
      <c r="I2791" s="30" t="s">
        <v>323</v>
      </c>
      <c r="J2791" s="30" t="s">
        <v>238</v>
      </c>
      <c r="K2791" s="30" t="s">
        <v>138</v>
      </c>
      <c r="L2791" s="30" t="n">
        <v>84</v>
      </c>
      <c r="M2791" s="30" t="n">
        <v>28</v>
      </c>
      <c r="N2791" s="30" t="s">
        <v>127</v>
      </c>
      <c r="O2791" s="30" t="s">
        <v>128</v>
      </c>
      <c r="P2791" s="30" t="s">
        <v>129</v>
      </c>
      <c r="Q2791" s="32" t="n">
        <v>1426.43</v>
      </c>
      <c r="R2791" s="30" t="s">
        <v>130</v>
      </c>
      <c r="S2791" s="30" t="s">
        <v>131</v>
      </c>
      <c r="T2791" s="30" t="n">
        <v>3</v>
      </c>
    </row>
    <row r="2792" customFormat="false" ht="15" hidden="false" customHeight="false" outlineLevel="0" collapsed="false">
      <c r="A2792" s="27" t="s">
        <v>4659</v>
      </c>
      <c r="B2792" s="27" t="s">
        <v>864</v>
      </c>
      <c r="C2792" s="27" t="n">
        <v>11</v>
      </c>
      <c r="D2792" s="27" t="s">
        <v>313</v>
      </c>
      <c r="E2792" s="28" t="n">
        <v>45391</v>
      </c>
      <c r="F2792" s="27" t="s">
        <v>1179</v>
      </c>
      <c r="G2792" s="28" t="n">
        <v>45392</v>
      </c>
      <c r="H2792" s="27" t="s">
        <v>242</v>
      </c>
      <c r="I2792" s="27" t="s">
        <v>315</v>
      </c>
      <c r="J2792" s="27" t="s">
        <v>401</v>
      </c>
      <c r="K2792" s="27" t="s">
        <v>138</v>
      </c>
      <c r="L2792" s="27" t="n">
        <v>43</v>
      </c>
      <c r="M2792" s="27" t="n">
        <v>32</v>
      </c>
      <c r="N2792" s="27" t="s">
        <v>127</v>
      </c>
      <c r="O2792" s="27" t="s">
        <v>139</v>
      </c>
      <c r="P2792" s="27" t="s">
        <v>187</v>
      </c>
      <c r="Q2792" s="29" t="n">
        <v>1707.6</v>
      </c>
      <c r="R2792" s="27" t="s">
        <v>130</v>
      </c>
      <c r="S2792" s="27" t="s">
        <v>178</v>
      </c>
      <c r="T2792" s="27" t="n">
        <v>4</v>
      </c>
    </row>
    <row r="2793" customFormat="false" ht="15" hidden="false" customHeight="false" outlineLevel="0" collapsed="false">
      <c r="A2793" s="30" t="s">
        <v>4660</v>
      </c>
      <c r="B2793" s="30" t="s">
        <v>3370</v>
      </c>
      <c r="C2793" s="30" t="n">
        <v>25</v>
      </c>
      <c r="D2793" s="30" t="s">
        <v>121</v>
      </c>
      <c r="E2793" s="31" t="n">
        <v>45553</v>
      </c>
      <c r="F2793" s="30" t="s">
        <v>487</v>
      </c>
      <c r="G2793" s="31" t="n">
        <v>45553</v>
      </c>
      <c r="H2793" s="30" t="s">
        <v>183</v>
      </c>
      <c r="I2793" s="30" t="s">
        <v>212</v>
      </c>
      <c r="J2793" s="30" t="s">
        <v>185</v>
      </c>
      <c r="K2793" s="30" t="s">
        <v>138</v>
      </c>
      <c r="L2793" s="30" t="n">
        <v>26</v>
      </c>
      <c r="M2793" s="30" t="n">
        <v>44</v>
      </c>
      <c r="N2793" s="30" t="s">
        <v>127</v>
      </c>
      <c r="O2793" s="30" t="s">
        <v>171</v>
      </c>
      <c r="P2793" s="30" t="s">
        <v>129</v>
      </c>
      <c r="Q2793" s="32" t="n">
        <v>1695.23</v>
      </c>
      <c r="R2793" s="30" t="s">
        <v>130</v>
      </c>
      <c r="S2793" s="30" t="s">
        <v>178</v>
      </c>
      <c r="T2793" s="30" t="n">
        <v>3</v>
      </c>
    </row>
    <row r="2794" customFormat="false" ht="15" hidden="false" customHeight="false" outlineLevel="0" collapsed="false">
      <c r="A2794" s="27" t="s">
        <v>4661</v>
      </c>
      <c r="B2794" s="27" t="s">
        <v>3976</v>
      </c>
      <c r="C2794" s="27" t="n">
        <v>70</v>
      </c>
      <c r="D2794" s="27" t="s">
        <v>121</v>
      </c>
      <c r="E2794" s="28" t="n">
        <v>45357</v>
      </c>
      <c r="F2794" s="27" t="s">
        <v>2607</v>
      </c>
      <c r="G2794" s="28" t="n">
        <v>45359</v>
      </c>
      <c r="H2794" s="27" t="s">
        <v>168</v>
      </c>
      <c r="I2794" s="27" t="s">
        <v>196</v>
      </c>
      <c r="J2794" s="27" t="s">
        <v>367</v>
      </c>
      <c r="K2794" s="27" t="s">
        <v>156</v>
      </c>
      <c r="L2794" s="27" t="n">
        <v>73</v>
      </c>
      <c r="M2794" s="27" t="n">
        <v>37</v>
      </c>
      <c r="N2794" s="27" t="s">
        <v>186</v>
      </c>
      <c r="O2794" s="27" t="s">
        <v>171</v>
      </c>
      <c r="P2794" s="27" t="s">
        <v>187</v>
      </c>
      <c r="Q2794" s="29" t="n">
        <v>3171.93</v>
      </c>
      <c r="R2794" s="27" t="s">
        <v>268</v>
      </c>
      <c r="S2794" s="27" t="s">
        <v>178</v>
      </c>
      <c r="T2794" s="27" t="n">
        <v>3</v>
      </c>
    </row>
    <row r="2795" customFormat="false" ht="15" hidden="false" customHeight="false" outlineLevel="0" collapsed="false">
      <c r="A2795" s="30" t="s">
        <v>4662</v>
      </c>
      <c r="B2795" s="30" t="s">
        <v>4663</v>
      </c>
      <c r="C2795" s="30" t="n">
        <v>16</v>
      </c>
      <c r="D2795" s="30" t="s">
        <v>181</v>
      </c>
      <c r="E2795" s="31" t="n">
        <v>45429</v>
      </c>
      <c r="F2795" s="30" t="s">
        <v>271</v>
      </c>
      <c r="G2795" s="31" t="n">
        <v>45436</v>
      </c>
      <c r="H2795" s="30" t="s">
        <v>146</v>
      </c>
      <c r="I2795" s="30" t="s">
        <v>147</v>
      </c>
      <c r="J2795" s="30" t="s">
        <v>244</v>
      </c>
      <c r="K2795" s="30" t="s">
        <v>202</v>
      </c>
      <c r="L2795" s="30" t="n">
        <v>3</v>
      </c>
      <c r="M2795" s="30" t="n">
        <v>198</v>
      </c>
      <c r="N2795" s="30" t="s">
        <v>186</v>
      </c>
      <c r="O2795" s="30" t="s">
        <v>171</v>
      </c>
      <c r="P2795" s="30" t="s">
        <v>187</v>
      </c>
      <c r="Q2795" s="32" t="n">
        <v>19214.36</v>
      </c>
      <c r="R2795" s="30" t="s">
        <v>462</v>
      </c>
      <c r="S2795" s="30" t="s">
        <v>178</v>
      </c>
      <c r="T2795" s="30" t="n">
        <v>2</v>
      </c>
    </row>
    <row r="2796" customFormat="false" ht="15" hidden="false" customHeight="false" outlineLevel="0" collapsed="false">
      <c r="A2796" s="27" t="s">
        <v>4664</v>
      </c>
      <c r="B2796" s="27" t="s">
        <v>4665</v>
      </c>
      <c r="C2796" s="27" t="n">
        <v>48</v>
      </c>
      <c r="D2796" s="27" t="s">
        <v>181</v>
      </c>
      <c r="E2796" s="28" t="n">
        <v>45316</v>
      </c>
      <c r="F2796" s="27" t="s">
        <v>2301</v>
      </c>
      <c r="G2796" s="28" t="n">
        <v>45318</v>
      </c>
      <c r="H2796" s="27" t="s">
        <v>161</v>
      </c>
      <c r="I2796" s="27" t="s">
        <v>320</v>
      </c>
      <c r="J2796" s="27" t="s">
        <v>648</v>
      </c>
      <c r="K2796" s="27" t="s">
        <v>156</v>
      </c>
      <c r="L2796" s="27" t="n">
        <v>66</v>
      </c>
      <c r="M2796" s="27" t="n">
        <v>35</v>
      </c>
      <c r="N2796" s="27" t="s">
        <v>127</v>
      </c>
      <c r="O2796" s="27" t="s">
        <v>171</v>
      </c>
      <c r="P2796" s="27" t="s">
        <v>129</v>
      </c>
      <c r="Q2796" s="29" t="n">
        <v>2623.13</v>
      </c>
      <c r="R2796" s="27" t="s">
        <v>130</v>
      </c>
      <c r="S2796" s="27" t="s">
        <v>141</v>
      </c>
      <c r="T2796" s="27" t="n">
        <v>3</v>
      </c>
    </row>
    <row r="2797" customFormat="false" ht="15" hidden="false" customHeight="false" outlineLevel="0" collapsed="false">
      <c r="A2797" s="30" t="s">
        <v>4666</v>
      </c>
      <c r="B2797" s="30" t="s">
        <v>1181</v>
      </c>
      <c r="C2797" s="30" t="n">
        <v>47</v>
      </c>
      <c r="D2797" s="30" t="s">
        <v>121</v>
      </c>
      <c r="E2797" s="31" t="n">
        <v>45623</v>
      </c>
      <c r="F2797" s="30" t="s">
        <v>384</v>
      </c>
      <c r="G2797" s="31" t="n">
        <v>45623</v>
      </c>
      <c r="H2797" s="30" t="s">
        <v>123</v>
      </c>
      <c r="I2797" s="30" t="s">
        <v>155</v>
      </c>
      <c r="J2797" s="30" t="s">
        <v>227</v>
      </c>
      <c r="K2797" s="30" t="s">
        <v>156</v>
      </c>
      <c r="L2797" s="30" t="n">
        <v>53</v>
      </c>
      <c r="M2797" s="30" t="n">
        <v>65</v>
      </c>
      <c r="N2797" s="30" t="s">
        <v>127</v>
      </c>
      <c r="O2797" s="30" t="s">
        <v>128</v>
      </c>
      <c r="P2797" s="30" t="s">
        <v>129</v>
      </c>
      <c r="Q2797" s="32" t="n">
        <v>4885.9</v>
      </c>
      <c r="R2797" s="30" t="s">
        <v>130</v>
      </c>
      <c r="S2797" s="30" t="s">
        <v>627</v>
      </c>
      <c r="T2797" s="30" t="n">
        <v>3</v>
      </c>
    </row>
    <row r="2798" customFormat="false" ht="15" hidden="false" customHeight="false" outlineLevel="0" collapsed="false">
      <c r="A2798" s="27" t="s">
        <v>4667</v>
      </c>
      <c r="B2798" s="27" t="s">
        <v>952</v>
      </c>
      <c r="C2798" s="27" t="n">
        <v>27</v>
      </c>
      <c r="D2798" s="27" t="s">
        <v>121</v>
      </c>
      <c r="E2798" s="28" t="n">
        <v>45574</v>
      </c>
      <c r="F2798" s="27" t="s">
        <v>791</v>
      </c>
      <c r="G2798" s="28" t="n">
        <v>45575</v>
      </c>
      <c r="H2798" s="27" t="s">
        <v>146</v>
      </c>
      <c r="I2798" s="27"/>
      <c r="J2798" s="27" t="s">
        <v>244</v>
      </c>
      <c r="K2798" s="27" t="s">
        <v>138</v>
      </c>
      <c r="L2798" s="27" t="n">
        <v>41</v>
      </c>
      <c r="M2798" s="27" t="n">
        <v>39</v>
      </c>
      <c r="N2798" s="27" t="s">
        <v>127</v>
      </c>
      <c r="O2798" s="27" t="s">
        <v>139</v>
      </c>
      <c r="P2798" s="27" t="s">
        <v>129</v>
      </c>
      <c r="Q2798" s="29" t="n">
        <v>1916.95</v>
      </c>
      <c r="R2798" s="27" t="s">
        <v>130</v>
      </c>
      <c r="S2798" s="27" t="s">
        <v>131</v>
      </c>
      <c r="T2798" s="27" t="n">
        <v>5</v>
      </c>
    </row>
    <row r="2799" customFormat="false" ht="15" hidden="false" customHeight="false" outlineLevel="0" collapsed="false">
      <c r="A2799" s="30" t="s">
        <v>4668</v>
      </c>
      <c r="B2799" s="30" t="s">
        <v>1872</v>
      </c>
      <c r="C2799" s="30" t="n">
        <v>6</v>
      </c>
      <c r="D2799" s="30" t="s">
        <v>121</v>
      </c>
      <c r="E2799" s="31" t="n">
        <v>45639</v>
      </c>
      <c r="F2799" s="30" t="s">
        <v>1660</v>
      </c>
      <c r="G2799" s="31" t="n">
        <v>45643</v>
      </c>
      <c r="H2799" s="30" t="s">
        <v>161</v>
      </c>
      <c r="I2799" s="30" t="s">
        <v>538</v>
      </c>
      <c r="J2799" s="30" t="s">
        <v>258</v>
      </c>
      <c r="K2799" s="30" t="s">
        <v>126</v>
      </c>
      <c r="L2799" s="30" t="n">
        <v>21</v>
      </c>
      <c r="M2799" s="30" t="n">
        <v>113</v>
      </c>
      <c r="N2799" s="30" t="s">
        <v>127</v>
      </c>
      <c r="O2799" s="30" t="s">
        <v>171</v>
      </c>
      <c r="P2799" s="30" t="s">
        <v>129</v>
      </c>
      <c r="Q2799" s="32" t="n">
        <v>7595.61</v>
      </c>
      <c r="R2799" s="30" t="s">
        <v>130</v>
      </c>
      <c r="S2799" s="30" t="s">
        <v>223</v>
      </c>
      <c r="T2799" s="30" t="n">
        <v>4</v>
      </c>
    </row>
    <row r="2800" customFormat="false" ht="15" hidden="false" customHeight="false" outlineLevel="0" collapsed="false">
      <c r="A2800" s="27" t="s">
        <v>4669</v>
      </c>
      <c r="B2800" s="27" t="s">
        <v>659</v>
      </c>
      <c r="C2800" s="27" t="n">
        <v>42</v>
      </c>
      <c r="D2800" s="27" t="s">
        <v>181</v>
      </c>
      <c r="E2800" s="28" t="n">
        <v>45645</v>
      </c>
      <c r="F2800" s="27" t="s">
        <v>898</v>
      </c>
      <c r="G2800" s="28" t="n">
        <v>45645</v>
      </c>
      <c r="H2800" s="27" t="s">
        <v>168</v>
      </c>
      <c r="I2800" s="27" t="s">
        <v>366</v>
      </c>
      <c r="J2800" s="27" t="s">
        <v>191</v>
      </c>
      <c r="K2800" s="27" t="s">
        <v>138</v>
      </c>
      <c r="L2800" s="27" t="n">
        <v>51</v>
      </c>
      <c r="M2800" s="27" t="n">
        <v>43</v>
      </c>
      <c r="N2800" s="27" t="s">
        <v>127</v>
      </c>
      <c r="O2800" s="27"/>
      <c r="P2800" s="27" t="s">
        <v>129</v>
      </c>
      <c r="Q2800" s="29" t="n">
        <v>1407.95</v>
      </c>
      <c r="R2800" s="27" t="s">
        <v>172</v>
      </c>
      <c r="S2800" s="27" t="s">
        <v>151</v>
      </c>
      <c r="T2800" s="27" t="n">
        <v>4</v>
      </c>
    </row>
    <row r="2801" customFormat="false" ht="15" hidden="false" customHeight="false" outlineLevel="0" collapsed="false">
      <c r="A2801" s="30" t="s">
        <v>4670</v>
      </c>
      <c r="B2801" s="30" t="s">
        <v>855</v>
      </c>
      <c r="C2801" s="30" t="n">
        <v>35</v>
      </c>
      <c r="D2801" s="30" t="s">
        <v>121</v>
      </c>
      <c r="E2801" s="31" t="n">
        <v>45621</v>
      </c>
      <c r="F2801" s="30" t="s">
        <v>347</v>
      </c>
      <c r="G2801" s="31" t="n">
        <v>45622</v>
      </c>
      <c r="H2801" s="30" t="s">
        <v>236</v>
      </c>
      <c r="I2801" s="30" t="s">
        <v>266</v>
      </c>
      <c r="J2801" s="30" t="s">
        <v>375</v>
      </c>
      <c r="K2801" s="30" t="s">
        <v>156</v>
      </c>
      <c r="L2801" s="30" t="n">
        <v>61</v>
      </c>
      <c r="M2801" s="30" t="n">
        <v>37</v>
      </c>
      <c r="N2801" s="30" t="s">
        <v>127</v>
      </c>
      <c r="O2801" s="30" t="s">
        <v>139</v>
      </c>
      <c r="P2801" s="30" t="s">
        <v>129</v>
      </c>
      <c r="Q2801" s="32" t="n">
        <v>2670.89</v>
      </c>
      <c r="R2801" s="30" t="s">
        <v>130</v>
      </c>
      <c r="S2801" s="30" t="s">
        <v>141</v>
      </c>
      <c r="T2801" s="30" t="n">
        <v>2</v>
      </c>
    </row>
    <row r="2802" customFormat="false" ht="15" hidden="false" customHeight="false" outlineLevel="0" collapsed="false">
      <c r="A2802" s="27" t="s">
        <v>4671</v>
      </c>
      <c r="B2802" s="27" t="s">
        <v>377</v>
      </c>
      <c r="C2802" s="27" t="n">
        <v>50</v>
      </c>
      <c r="D2802" s="27" t="s">
        <v>181</v>
      </c>
      <c r="E2802" s="28" t="n">
        <v>45582</v>
      </c>
      <c r="F2802" s="27" t="s">
        <v>1553</v>
      </c>
      <c r="G2802" s="28" t="n">
        <v>45585</v>
      </c>
      <c r="H2802" s="27" t="s">
        <v>123</v>
      </c>
      <c r="I2802" s="27" t="s">
        <v>155</v>
      </c>
      <c r="J2802" s="27" t="s">
        <v>418</v>
      </c>
      <c r="K2802" s="27" t="s">
        <v>126</v>
      </c>
      <c r="L2802" s="27" t="n">
        <v>33</v>
      </c>
      <c r="M2802" s="27" t="n">
        <v>108</v>
      </c>
      <c r="N2802" s="27" t="s">
        <v>127</v>
      </c>
      <c r="O2802" s="27" t="s">
        <v>128</v>
      </c>
      <c r="P2802" s="27" t="s">
        <v>187</v>
      </c>
      <c r="Q2802" s="29" t="n">
        <v>9042.17</v>
      </c>
      <c r="R2802" s="27" t="s">
        <v>268</v>
      </c>
      <c r="S2802" s="27" t="s">
        <v>141</v>
      </c>
      <c r="T2802" s="27" t="n">
        <v>1</v>
      </c>
    </row>
    <row r="2803" customFormat="false" ht="15" hidden="false" customHeight="false" outlineLevel="0" collapsed="false">
      <c r="A2803" s="30" t="s">
        <v>4672</v>
      </c>
      <c r="B2803" s="30" t="s">
        <v>1561</v>
      </c>
      <c r="C2803" s="30" t="n">
        <v>51</v>
      </c>
      <c r="D2803" s="30" t="s">
        <v>181</v>
      </c>
      <c r="E2803" s="31" t="n">
        <v>45373</v>
      </c>
      <c r="F2803" s="30" t="s">
        <v>1002</v>
      </c>
      <c r="G2803" s="31" t="n">
        <v>45376</v>
      </c>
      <c r="H2803" s="30" t="s">
        <v>123</v>
      </c>
      <c r="I2803" s="30" t="s">
        <v>304</v>
      </c>
      <c r="J2803" s="30" t="s">
        <v>305</v>
      </c>
      <c r="K2803" s="30" t="s">
        <v>156</v>
      </c>
      <c r="L2803" s="30" t="n">
        <v>73</v>
      </c>
      <c r="M2803" s="30" t="n">
        <v>60</v>
      </c>
      <c r="N2803" s="30" t="s">
        <v>127</v>
      </c>
      <c r="O2803" s="30" t="s">
        <v>171</v>
      </c>
      <c r="P2803" s="30" t="s">
        <v>140</v>
      </c>
      <c r="Q2803" s="32" t="n">
        <v>4426.11</v>
      </c>
      <c r="R2803" s="30" t="s">
        <v>130</v>
      </c>
      <c r="S2803" s="30" t="s">
        <v>432</v>
      </c>
      <c r="T2803" s="30" t="n">
        <v>5</v>
      </c>
    </row>
    <row r="2804" customFormat="false" ht="15" hidden="false" customHeight="false" outlineLevel="0" collapsed="false">
      <c r="A2804" s="27" t="s">
        <v>4673</v>
      </c>
      <c r="B2804" s="27" t="s">
        <v>2843</v>
      </c>
      <c r="C2804" s="27" t="n">
        <v>55</v>
      </c>
      <c r="D2804" s="27" t="s">
        <v>121</v>
      </c>
      <c r="E2804" s="28" t="n">
        <v>45437</v>
      </c>
      <c r="F2804" s="27" t="s">
        <v>503</v>
      </c>
      <c r="G2804" s="28" t="n">
        <v>45445</v>
      </c>
      <c r="H2804" s="27" t="s">
        <v>123</v>
      </c>
      <c r="I2804" s="27" t="s">
        <v>304</v>
      </c>
      <c r="J2804" s="27" t="s">
        <v>305</v>
      </c>
      <c r="K2804" s="27" t="s">
        <v>202</v>
      </c>
      <c r="L2804" s="27" t="n">
        <v>12</v>
      </c>
      <c r="M2804" s="27" t="n">
        <v>215</v>
      </c>
      <c r="N2804" s="27" t="s">
        <v>186</v>
      </c>
      <c r="O2804" s="27" t="s">
        <v>128</v>
      </c>
      <c r="P2804" s="27" t="s">
        <v>129</v>
      </c>
      <c r="Q2804" s="29"/>
      <c r="R2804" s="27" t="s">
        <v>462</v>
      </c>
      <c r="S2804" s="27" t="s">
        <v>197</v>
      </c>
      <c r="T2804" s="27" t="n">
        <v>4</v>
      </c>
    </row>
    <row r="2805" customFormat="false" ht="15" hidden="false" customHeight="false" outlineLevel="0" collapsed="false">
      <c r="A2805" s="30" t="s">
        <v>4674</v>
      </c>
      <c r="B2805" s="30" t="s">
        <v>3574</v>
      </c>
      <c r="C2805" s="30" t="n">
        <v>15</v>
      </c>
      <c r="D2805" s="30" t="s">
        <v>181</v>
      </c>
      <c r="E2805" s="31" t="n">
        <v>45336</v>
      </c>
      <c r="F2805" s="30" t="s">
        <v>546</v>
      </c>
      <c r="G2805" s="31" t="n">
        <v>45336</v>
      </c>
      <c r="H2805" s="30" t="s">
        <v>206</v>
      </c>
      <c r="I2805" s="30" t="s">
        <v>207</v>
      </c>
      <c r="J2805" s="30" t="s">
        <v>593</v>
      </c>
      <c r="K2805" s="30" t="s">
        <v>138</v>
      </c>
      <c r="L2805" s="30" t="n">
        <v>39</v>
      </c>
      <c r="M2805" s="30" t="n">
        <v>25</v>
      </c>
      <c r="N2805" s="30" t="s">
        <v>127</v>
      </c>
      <c r="O2805" s="30" t="s">
        <v>139</v>
      </c>
      <c r="P2805" s="30" t="s">
        <v>140</v>
      </c>
      <c r="Q2805" s="32" t="n">
        <v>2484.85</v>
      </c>
      <c r="R2805" s="30" t="s">
        <v>130</v>
      </c>
      <c r="S2805" s="30" t="s">
        <v>197</v>
      </c>
      <c r="T2805" s="30" t="n">
        <v>4</v>
      </c>
    </row>
    <row r="2806" customFormat="false" ht="15" hidden="false" customHeight="false" outlineLevel="0" collapsed="false">
      <c r="A2806" s="27" t="s">
        <v>4675</v>
      </c>
      <c r="B2806" s="27" t="s">
        <v>4665</v>
      </c>
      <c r="C2806" s="27" t="n">
        <v>49</v>
      </c>
      <c r="D2806" s="27" t="s">
        <v>181</v>
      </c>
      <c r="E2806" s="28" t="n">
        <v>45363</v>
      </c>
      <c r="F2806" s="27" t="s">
        <v>1192</v>
      </c>
      <c r="G2806" s="28" t="n">
        <v>45363</v>
      </c>
      <c r="H2806" s="27" t="s">
        <v>242</v>
      </c>
      <c r="I2806" s="27" t="s">
        <v>315</v>
      </c>
      <c r="J2806" s="27" t="s">
        <v>244</v>
      </c>
      <c r="K2806" s="27" t="s">
        <v>138</v>
      </c>
      <c r="L2806" s="27" t="n">
        <v>39</v>
      </c>
      <c r="M2806" s="27" t="n">
        <v>39</v>
      </c>
      <c r="N2806" s="27" t="s">
        <v>127</v>
      </c>
      <c r="O2806" s="27" t="s">
        <v>149</v>
      </c>
      <c r="P2806" s="27" t="s">
        <v>187</v>
      </c>
      <c r="Q2806" s="29" t="n">
        <v>1147.16</v>
      </c>
      <c r="R2806" s="27" t="s">
        <v>130</v>
      </c>
      <c r="S2806" s="27" t="s">
        <v>164</v>
      </c>
      <c r="T2806" s="27" t="n">
        <v>4</v>
      </c>
    </row>
    <row r="2807" customFormat="false" ht="15" hidden="false" customHeight="false" outlineLevel="0" collapsed="false">
      <c r="A2807" s="30" t="s">
        <v>4676</v>
      </c>
      <c r="B2807" s="30" t="s">
        <v>1432</v>
      </c>
      <c r="C2807" s="30" t="n">
        <v>43</v>
      </c>
      <c r="D2807" s="30" t="s">
        <v>181</v>
      </c>
      <c r="E2807" s="31" t="n">
        <v>45576</v>
      </c>
      <c r="F2807" s="30" t="s">
        <v>1436</v>
      </c>
      <c r="G2807" s="31" t="n">
        <v>45582</v>
      </c>
      <c r="H2807" s="30" t="s">
        <v>206</v>
      </c>
      <c r="I2807" s="30" t="s">
        <v>207</v>
      </c>
      <c r="J2807" s="30" t="s">
        <v>593</v>
      </c>
      <c r="K2807" s="30" t="s">
        <v>126</v>
      </c>
      <c r="L2807" s="30" t="n">
        <v>7</v>
      </c>
      <c r="M2807" s="30" t="n">
        <v>67</v>
      </c>
      <c r="N2807" s="30" t="s">
        <v>186</v>
      </c>
      <c r="O2807" s="30" t="s">
        <v>139</v>
      </c>
      <c r="P2807" s="30" t="s">
        <v>140</v>
      </c>
      <c r="Q2807" s="32" t="n">
        <v>6550.15</v>
      </c>
      <c r="R2807" s="30" t="s">
        <v>130</v>
      </c>
      <c r="S2807" s="30" t="s">
        <v>151</v>
      </c>
      <c r="T2807" s="30" t="n">
        <v>1</v>
      </c>
    </row>
    <row r="2808" customFormat="false" ht="15" hidden="false" customHeight="false" outlineLevel="0" collapsed="false">
      <c r="A2808" s="27" t="s">
        <v>4677</v>
      </c>
      <c r="B2808" s="27" t="s">
        <v>584</v>
      </c>
      <c r="C2808" s="27" t="n">
        <v>17</v>
      </c>
      <c r="D2808" s="27" t="s">
        <v>181</v>
      </c>
      <c r="E2808" s="28" t="n">
        <v>45352</v>
      </c>
      <c r="F2808" s="27" t="s">
        <v>398</v>
      </c>
      <c r="G2808" s="28" t="n">
        <v>45358</v>
      </c>
      <c r="H2808" s="27" t="s">
        <v>206</v>
      </c>
      <c r="I2808" s="27"/>
      <c r="J2808" s="27" t="s">
        <v>615</v>
      </c>
      <c r="K2808" s="27" t="s">
        <v>126</v>
      </c>
      <c r="L2808" s="27" t="n">
        <v>32</v>
      </c>
      <c r="M2808" s="27" t="n">
        <v>84</v>
      </c>
      <c r="N2808" s="27" t="s">
        <v>186</v>
      </c>
      <c r="O2808" s="27" t="s">
        <v>139</v>
      </c>
      <c r="P2808" s="27" t="s">
        <v>129</v>
      </c>
      <c r="Q2808" s="29" t="n">
        <v>6919</v>
      </c>
      <c r="R2808" s="27" t="s">
        <v>130</v>
      </c>
      <c r="S2808" s="27" t="s">
        <v>164</v>
      </c>
      <c r="T2808" s="27" t="n">
        <v>5</v>
      </c>
    </row>
    <row r="2809" customFormat="false" ht="15" hidden="false" customHeight="false" outlineLevel="0" collapsed="false">
      <c r="A2809" s="30" t="s">
        <v>4678</v>
      </c>
      <c r="B2809" s="30" t="s">
        <v>2758</v>
      </c>
      <c r="C2809" s="30" t="n">
        <v>33</v>
      </c>
      <c r="D2809" s="30" t="s">
        <v>121</v>
      </c>
      <c r="E2809" s="31" t="n">
        <v>45376</v>
      </c>
      <c r="F2809" s="30" t="s">
        <v>1921</v>
      </c>
      <c r="G2809" s="31" t="n">
        <v>45378</v>
      </c>
      <c r="H2809" s="30" t="s">
        <v>123</v>
      </c>
      <c r="I2809" s="30"/>
      <c r="J2809" s="30" t="s">
        <v>227</v>
      </c>
      <c r="K2809" s="30" t="s">
        <v>126</v>
      </c>
      <c r="L2809" s="30" t="n">
        <v>37</v>
      </c>
      <c r="M2809" s="30" t="n">
        <v>82</v>
      </c>
      <c r="N2809" s="30" t="s">
        <v>186</v>
      </c>
      <c r="O2809" s="30" t="s">
        <v>139</v>
      </c>
      <c r="P2809" s="30" t="s">
        <v>129</v>
      </c>
      <c r="Q2809" s="32" t="n">
        <v>8592.94</v>
      </c>
      <c r="R2809" s="30" t="s">
        <v>130</v>
      </c>
      <c r="S2809" s="30" t="s">
        <v>335</v>
      </c>
      <c r="T2809" s="30" t="n">
        <v>4</v>
      </c>
    </row>
    <row r="2810" customFormat="false" ht="15" hidden="false" customHeight="false" outlineLevel="0" collapsed="false">
      <c r="A2810" s="27" t="s">
        <v>4679</v>
      </c>
      <c r="B2810" s="27" t="s">
        <v>2615</v>
      </c>
      <c r="C2810" s="27" t="n">
        <v>46</v>
      </c>
      <c r="D2810" s="27" t="s">
        <v>121</v>
      </c>
      <c r="E2810" s="28" t="n">
        <v>45454</v>
      </c>
      <c r="F2810" s="27" t="s">
        <v>845</v>
      </c>
      <c r="G2810" s="28" t="n">
        <v>45455</v>
      </c>
      <c r="H2810" s="27" t="s">
        <v>206</v>
      </c>
      <c r="I2810" s="27" t="s">
        <v>207</v>
      </c>
      <c r="J2810" s="27" t="s">
        <v>233</v>
      </c>
      <c r="K2810" s="27" t="s">
        <v>138</v>
      </c>
      <c r="L2810" s="27" t="n">
        <v>62</v>
      </c>
      <c r="M2810" s="27" t="n">
        <v>30</v>
      </c>
      <c r="N2810" s="27" t="s">
        <v>127</v>
      </c>
      <c r="O2810" s="27" t="s">
        <v>128</v>
      </c>
      <c r="P2810" s="27" t="s">
        <v>187</v>
      </c>
      <c r="Q2810" s="29" t="n">
        <v>2656.79</v>
      </c>
      <c r="R2810" s="27" t="s">
        <v>130</v>
      </c>
      <c r="S2810" s="27" t="s">
        <v>151</v>
      </c>
      <c r="T2810" s="27" t="n">
        <v>5</v>
      </c>
    </row>
    <row r="2811" customFormat="false" ht="15" hidden="false" customHeight="false" outlineLevel="0" collapsed="false">
      <c r="A2811" s="30" t="s">
        <v>4680</v>
      </c>
      <c r="B2811" s="30" t="s">
        <v>862</v>
      </c>
      <c r="C2811" s="30" t="n">
        <v>48</v>
      </c>
      <c r="D2811" s="30" t="s">
        <v>181</v>
      </c>
      <c r="E2811" s="31" t="n">
        <v>45448</v>
      </c>
      <c r="F2811" s="30" t="s">
        <v>1268</v>
      </c>
      <c r="G2811" s="31" t="n">
        <v>45457</v>
      </c>
      <c r="H2811" s="30" t="s">
        <v>123</v>
      </c>
      <c r="I2811" s="30" t="s">
        <v>124</v>
      </c>
      <c r="J2811" s="30" t="s">
        <v>227</v>
      </c>
      <c r="K2811" s="30" t="s">
        <v>202</v>
      </c>
      <c r="L2811" s="30" t="n">
        <v>17</v>
      </c>
      <c r="M2811" s="30" t="n">
        <v>108</v>
      </c>
      <c r="N2811" s="30" t="s">
        <v>186</v>
      </c>
      <c r="O2811" s="30" t="s">
        <v>128</v>
      </c>
      <c r="P2811" s="30" t="s">
        <v>150</v>
      </c>
      <c r="Q2811" s="32" t="n">
        <v>17185.98</v>
      </c>
      <c r="R2811" s="30" t="s">
        <v>130</v>
      </c>
      <c r="S2811" s="30" t="s">
        <v>151</v>
      </c>
      <c r="T2811" s="30" t="n">
        <v>3</v>
      </c>
    </row>
    <row r="2812" customFormat="false" ht="15" hidden="false" customHeight="false" outlineLevel="0" collapsed="false">
      <c r="A2812" s="27" t="s">
        <v>4681</v>
      </c>
      <c r="B2812" s="27" t="s">
        <v>1951</v>
      </c>
      <c r="C2812" s="27" t="n">
        <v>75</v>
      </c>
      <c r="D2812" s="27" t="s">
        <v>181</v>
      </c>
      <c r="E2812" s="28" t="n">
        <v>45594</v>
      </c>
      <c r="F2812" s="27" t="s">
        <v>410</v>
      </c>
      <c r="G2812" s="28" t="n">
        <v>45595</v>
      </c>
      <c r="H2812" s="27" t="s">
        <v>183</v>
      </c>
      <c r="I2812" s="27" t="s">
        <v>184</v>
      </c>
      <c r="J2812" s="27" t="s">
        <v>185</v>
      </c>
      <c r="K2812" s="27" t="s">
        <v>138</v>
      </c>
      <c r="L2812" s="27" t="n">
        <v>49</v>
      </c>
      <c r="M2812" s="27" t="n">
        <v>33</v>
      </c>
      <c r="N2812" s="27" t="s">
        <v>127</v>
      </c>
      <c r="O2812" s="27" t="s">
        <v>171</v>
      </c>
      <c r="P2812" s="27" t="s">
        <v>140</v>
      </c>
      <c r="Q2812" s="29" t="n">
        <v>1953.02</v>
      </c>
      <c r="R2812" s="27" t="s">
        <v>130</v>
      </c>
      <c r="S2812" s="27" t="s">
        <v>335</v>
      </c>
      <c r="T2812" s="27" t="n">
        <v>2</v>
      </c>
    </row>
    <row r="2813" customFormat="false" ht="15" hidden="false" customHeight="false" outlineLevel="0" collapsed="false">
      <c r="A2813" s="30" t="s">
        <v>4682</v>
      </c>
      <c r="B2813" s="30" t="s">
        <v>1197</v>
      </c>
      <c r="C2813" s="30" t="n">
        <v>24</v>
      </c>
      <c r="D2813" s="30" t="s">
        <v>121</v>
      </c>
      <c r="E2813" s="31" t="n">
        <v>45415</v>
      </c>
      <c r="F2813" s="30" t="s">
        <v>978</v>
      </c>
      <c r="G2813" s="31" t="n">
        <v>45425</v>
      </c>
      <c r="H2813" s="30" t="s">
        <v>217</v>
      </c>
      <c r="I2813" s="30" t="s">
        <v>344</v>
      </c>
      <c r="J2813" s="30" t="s">
        <v>294</v>
      </c>
      <c r="K2813" s="30" t="s">
        <v>202</v>
      </c>
      <c r="L2813" s="30" t="n">
        <v>20</v>
      </c>
      <c r="M2813" s="30" t="n">
        <v>183</v>
      </c>
      <c r="N2813" s="30" t="s">
        <v>186</v>
      </c>
      <c r="O2813" s="30" t="s">
        <v>139</v>
      </c>
      <c r="P2813" s="30" t="s">
        <v>150</v>
      </c>
      <c r="Q2813" s="32" t="n">
        <v>18150.74</v>
      </c>
      <c r="R2813" s="30" t="s">
        <v>172</v>
      </c>
      <c r="S2813" s="30" t="s">
        <v>164</v>
      </c>
      <c r="T2813" s="30" t="n">
        <v>3</v>
      </c>
    </row>
    <row r="2814" customFormat="false" ht="15" hidden="false" customHeight="false" outlineLevel="0" collapsed="false">
      <c r="A2814" s="27" t="s">
        <v>4683</v>
      </c>
      <c r="B2814" s="27" t="s">
        <v>4684</v>
      </c>
      <c r="C2814" s="27" t="n">
        <v>6</v>
      </c>
      <c r="D2814" s="27" t="s">
        <v>121</v>
      </c>
      <c r="E2814" s="28" t="n">
        <v>45531</v>
      </c>
      <c r="F2814" s="27" t="s">
        <v>182</v>
      </c>
      <c r="G2814" s="28" t="n">
        <v>45531</v>
      </c>
      <c r="H2814" s="27" t="s">
        <v>146</v>
      </c>
      <c r="I2814" s="27" t="s">
        <v>176</v>
      </c>
      <c r="J2814" s="27" t="s">
        <v>148</v>
      </c>
      <c r="K2814" s="27" t="s">
        <v>156</v>
      </c>
      <c r="L2814" s="27" t="n">
        <v>34</v>
      </c>
      <c r="M2814" s="27" t="n">
        <v>37</v>
      </c>
      <c r="N2814" s="27" t="s">
        <v>127</v>
      </c>
      <c r="O2814" s="27" t="s">
        <v>139</v>
      </c>
      <c r="P2814" s="27" t="s">
        <v>129</v>
      </c>
      <c r="Q2814" s="29" t="n">
        <v>2576.37</v>
      </c>
      <c r="R2814" s="27" t="s">
        <v>268</v>
      </c>
      <c r="S2814" s="27" t="s">
        <v>141</v>
      </c>
      <c r="T2814" s="27" t="n">
        <v>3</v>
      </c>
    </row>
    <row r="2815" customFormat="false" ht="15" hidden="false" customHeight="false" outlineLevel="0" collapsed="false">
      <c r="A2815" s="30" t="s">
        <v>4685</v>
      </c>
      <c r="B2815" s="30" t="s">
        <v>2290</v>
      </c>
      <c r="C2815" s="30" t="n">
        <v>-5</v>
      </c>
      <c r="D2815" s="30" t="s">
        <v>181</v>
      </c>
      <c r="E2815" s="31" t="n">
        <v>45380</v>
      </c>
      <c r="F2815" s="30" t="s">
        <v>943</v>
      </c>
      <c r="G2815" s="31" t="n">
        <v>45392</v>
      </c>
      <c r="H2815" s="30" t="s">
        <v>217</v>
      </c>
      <c r="I2815" s="30" t="s">
        <v>344</v>
      </c>
      <c r="J2815" s="30" t="s">
        <v>294</v>
      </c>
      <c r="K2815" s="30" t="s">
        <v>202</v>
      </c>
      <c r="L2815" s="30" t="n">
        <v>14</v>
      </c>
      <c r="M2815" s="30" t="n">
        <v>154</v>
      </c>
      <c r="N2815" s="30" t="s">
        <v>127</v>
      </c>
      <c r="O2815" s="30" t="s">
        <v>139</v>
      </c>
      <c r="P2815" s="30" t="s">
        <v>187</v>
      </c>
      <c r="Q2815" s="32" t="n">
        <v>18738.97</v>
      </c>
      <c r="R2815" s="30" t="s">
        <v>268</v>
      </c>
      <c r="S2815" s="30" t="s">
        <v>164</v>
      </c>
      <c r="T2815" s="30" t="n">
        <v>4</v>
      </c>
    </row>
    <row r="2816" customFormat="false" ht="15" hidden="false" customHeight="false" outlineLevel="0" collapsed="false">
      <c r="A2816" s="27" t="s">
        <v>4686</v>
      </c>
      <c r="B2816" s="27" t="s">
        <v>844</v>
      </c>
      <c r="C2816" s="27" t="n">
        <v>55</v>
      </c>
      <c r="D2816" s="27" t="s">
        <v>181</v>
      </c>
      <c r="E2816" s="28" t="n">
        <v>45616</v>
      </c>
      <c r="F2816" s="27" t="s">
        <v>1921</v>
      </c>
      <c r="G2816" s="28" t="n">
        <v>45618</v>
      </c>
      <c r="H2816" s="27" t="s">
        <v>123</v>
      </c>
      <c r="I2816" s="27" t="s">
        <v>304</v>
      </c>
      <c r="J2816" s="27" t="s">
        <v>508</v>
      </c>
      <c r="K2816" s="27" t="s">
        <v>156</v>
      </c>
      <c r="L2816" s="27" t="n">
        <v>74</v>
      </c>
      <c r="M2816" s="27" t="n">
        <v>62</v>
      </c>
      <c r="N2816" s="27" t="s">
        <v>186</v>
      </c>
      <c r="O2816" s="27" t="s">
        <v>128</v>
      </c>
      <c r="P2816" s="27" t="s">
        <v>129</v>
      </c>
      <c r="Q2816" s="29" t="n">
        <v>4153.83</v>
      </c>
      <c r="R2816" s="27" t="s">
        <v>130</v>
      </c>
      <c r="S2816" s="27" t="s">
        <v>734</v>
      </c>
      <c r="T2816" s="27" t="n">
        <v>2</v>
      </c>
    </row>
    <row r="2817" customFormat="false" ht="15" hidden="false" customHeight="false" outlineLevel="0" collapsed="false">
      <c r="A2817" s="30" t="s">
        <v>4687</v>
      </c>
      <c r="B2817" s="30" t="s">
        <v>1885</v>
      </c>
      <c r="C2817" s="30" t="n">
        <v>53</v>
      </c>
      <c r="D2817" s="30" t="s">
        <v>181</v>
      </c>
      <c r="E2817" s="31" t="n">
        <v>45368</v>
      </c>
      <c r="F2817" s="30" t="s">
        <v>937</v>
      </c>
      <c r="G2817" s="31" t="n">
        <v>45369</v>
      </c>
      <c r="H2817" s="30" t="s">
        <v>183</v>
      </c>
      <c r="I2817" s="30" t="s">
        <v>184</v>
      </c>
      <c r="J2817" s="30" t="s">
        <v>476</v>
      </c>
      <c r="K2817" s="30" t="s">
        <v>138</v>
      </c>
      <c r="L2817" s="30" t="n">
        <v>90</v>
      </c>
      <c r="M2817" s="30" t="n">
        <v>23</v>
      </c>
      <c r="N2817" s="30" t="s">
        <v>127</v>
      </c>
      <c r="O2817" s="30" t="s">
        <v>139</v>
      </c>
      <c r="P2817" s="30" t="s">
        <v>129</v>
      </c>
      <c r="Q2817" s="32" t="n">
        <v>1510.71</v>
      </c>
      <c r="R2817" s="30" t="s">
        <v>172</v>
      </c>
      <c r="S2817" s="30" t="s">
        <v>192</v>
      </c>
      <c r="T2817" s="30" t="n">
        <v>3</v>
      </c>
    </row>
    <row r="2818" customFormat="false" ht="15" hidden="false" customHeight="false" outlineLevel="0" collapsed="false">
      <c r="A2818" s="27" t="s">
        <v>4688</v>
      </c>
      <c r="B2818" s="27" t="s">
        <v>4689</v>
      </c>
      <c r="C2818" s="27" t="n">
        <v>0</v>
      </c>
      <c r="D2818" s="27" t="s">
        <v>121</v>
      </c>
      <c r="E2818" s="28" t="n">
        <v>45608</v>
      </c>
      <c r="F2818" s="27" t="s">
        <v>2211</v>
      </c>
      <c r="G2818" s="28" t="n">
        <v>45611</v>
      </c>
      <c r="H2818" s="27" t="s">
        <v>183</v>
      </c>
      <c r="I2818" s="27" t="s">
        <v>184</v>
      </c>
      <c r="J2818" s="27" t="s">
        <v>431</v>
      </c>
      <c r="K2818" s="27" t="s">
        <v>156</v>
      </c>
      <c r="L2818" s="27" t="n">
        <v>72</v>
      </c>
      <c r="M2818" s="27" t="n">
        <v>69</v>
      </c>
      <c r="N2818" s="27" t="s">
        <v>186</v>
      </c>
      <c r="O2818" s="27" t="s">
        <v>139</v>
      </c>
      <c r="P2818" s="27" t="s">
        <v>140</v>
      </c>
      <c r="Q2818" s="29" t="n">
        <v>4046.14</v>
      </c>
      <c r="R2818" s="27" t="s">
        <v>130</v>
      </c>
      <c r="S2818" s="27" t="s">
        <v>335</v>
      </c>
      <c r="T2818" s="27" t="n">
        <v>4</v>
      </c>
    </row>
    <row r="2819" customFormat="false" ht="15" hidden="false" customHeight="false" outlineLevel="0" collapsed="false">
      <c r="A2819" s="30" t="s">
        <v>4690</v>
      </c>
      <c r="B2819" s="30" t="s">
        <v>4576</v>
      </c>
      <c r="C2819" s="30" t="n">
        <v>46</v>
      </c>
      <c r="D2819" s="30" t="s">
        <v>181</v>
      </c>
      <c r="E2819" s="31" t="n">
        <v>45463</v>
      </c>
      <c r="F2819" s="30" t="s">
        <v>904</v>
      </c>
      <c r="G2819" s="31" t="n">
        <v>45463</v>
      </c>
      <c r="H2819" s="30" t="s">
        <v>217</v>
      </c>
      <c r="I2819" s="30" t="s">
        <v>344</v>
      </c>
      <c r="J2819" s="30" t="s">
        <v>388</v>
      </c>
      <c r="K2819" s="30" t="s">
        <v>138</v>
      </c>
      <c r="L2819" s="30" t="n">
        <v>40</v>
      </c>
      <c r="M2819" s="30" t="n">
        <v>34</v>
      </c>
      <c r="N2819" s="30" t="s">
        <v>127</v>
      </c>
      <c r="O2819" s="30" t="s">
        <v>171</v>
      </c>
      <c r="P2819" s="30" t="s">
        <v>140</v>
      </c>
      <c r="Q2819" s="32" t="n">
        <v>1893.54</v>
      </c>
      <c r="R2819" s="30" t="s">
        <v>130</v>
      </c>
      <c r="S2819" s="30" t="s">
        <v>197</v>
      </c>
      <c r="T2819" s="30" t="n">
        <v>3</v>
      </c>
    </row>
    <row r="2820" customFormat="false" ht="15" hidden="false" customHeight="false" outlineLevel="0" collapsed="false">
      <c r="A2820" s="27" t="s">
        <v>4691</v>
      </c>
      <c r="B2820" s="27" t="s">
        <v>1839</v>
      </c>
      <c r="C2820" s="27" t="n">
        <v>41</v>
      </c>
      <c r="D2820" s="27" t="s">
        <v>121</v>
      </c>
      <c r="E2820" s="28" t="n">
        <v>45455</v>
      </c>
      <c r="F2820" s="27" t="s">
        <v>241</v>
      </c>
      <c r="G2820" s="28" t="n">
        <v>45456</v>
      </c>
      <c r="H2820" s="27" t="s">
        <v>161</v>
      </c>
      <c r="I2820" s="27" t="s">
        <v>162</v>
      </c>
      <c r="J2820" s="27" t="s">
        <v>258</v>
      </c>
      <c r="K2820" s="27" t="s">
        <v>138</v>
      </c>
      <c r="L2820" s="27" t="n">
        <v>90</v>
      </c>
      <c r="M2820" s="27" t="n">
        <v>35</v>
      </c>
      <c r="N2820" s="27" t="s">
        <v>127</v>
      </c>
      <c r="O2820" s="27" t="s">
        <v>128</v>
      </c>
      <c r="P2820" s="27" t="s">
        <v>129</v>
      </c>
      <c r="Q2820" s="29" t="n">
        <v>2468.94</v>
      </c>
      <c r="R2820" s="27" t="s">
        <v>130</v>
      </c>
      <c r="S2820" s="27" t="s">
        <v>178</v>
      </c>
      <c r="T2820" s="27" t="n">
        <v>3</v>
      </c>
    </row>
    <row r="2821" customFormat="false" ht="15" hidden="false" customHeight="false" outlineLevel="0" collapsed="false">
      <c r="A2821" s="30" t="s">
        <v>4692</v>
      </c>
      <c r="B2821" s="30" t="s">
        <v>4693</v>
      </c>
      <c r="C2821" s="30" t="n">
        <v>27</v>
      </c>
      <c r="D2821" s="30" t="s">
        <v>181</v>
      </c>
      <c r="E2821" s="31" t="n">
        <v>45393</v>
      </c>
      <c r="F2821" s="30" t="s">
        <v>948</v>
      </c>
      <c r="G2821" s="31" t="n">
        <v>45394</v>
      </c>
      <c r="H2821" s="30" t="s">
        <v>135</v>
      </c>
      <c r="I2821" s="30" t="s">
        <v>278</v>
      </c>
      <c r="J2821" s="30" t="s">
        <v>262</v>
      </c>
      <c r="K2821" s="30" t="s">
        <v>126</v>
      </c>
      <c r="L2821" s="30" t="n">
        <v>26</v>
      </c>
      <c r="M2821" s="30" t="n">
        <v>49</v>
      </c>
      <c r="N2821" s="30" t="s">
        <v>186</v>
      </c>
      <c r="O2821" s="30" t="s">
        <v>128</v>
      </c>
      <c r="P2821" s="30" t="s">
        <v>129</v>
      </c>
      <c r="Q2821" s="32" t="n">
        <v>8141.26</v>
      </c>
      <c r="R2821" s="30" t="s">
        <v>130</v>
      </c>
      <c r="S2821" s="30" t="s">
        <v>157</v>
      </c>
      <c r="T2821" s="30" t="n">
        <v>4</v>
      </c>
    </row>
    <row r="2822" customFormat="false" ht="15" hidden="false" customHeight="false" outlineLevel="0" collapsed="false">
      <c r="A2822" s="27" t="s">
        <v>4694</v>
      </c>
      <c r="B2822" s="27" t="s">
        <v>799</v>
      </c>
      <c r="C2822" s="27"/>
      <c r="D2822" s="27" t="s">
        <v>121</v>
      </c>
      <c r="E2822" s="28" t="n">
        <v>45582</v>
      </c>
      <c r="F2822" s="27" t="s">
        <v>608</v>
      </c>
      <c r="G2822" s="28" t="n">
        <v>45585</v>
      </c>
      <c r="H2822" s="27" t="s">
        <v>161</v>
      </c>
      <c r="I2822" s="27" t="s">
        <v>162</v>
      </c>
      <c r="J2822" s="27" t="s">
        <v>648</v>
      </c>
      <c r="K2822" s="27" t="s">
        <v>126</v>
      </c>
      <c r="L2822" s="27" t="n">
        <v>12</v>
      </c>
      <c r="M2822" s="27" t="n">
        <v>71</v>
      </c>
      <c r="N2822" s="27" t="s">
        <v>186</v>
      </c>
      <c r="O2822" s="27" t="s">
        <v>139</v>
      </c>
      <c r="P2822" s="27" t="s">
        <v>129</v>
      </c>
      <c r="Q2822" s="29" t="n">
        <v>8293.64</v>
      </c>
      <c r="R2822" s="27" t="s">
        <v>130</v>
      </c>
      <c r="S2822" s="27" t="s">
        <v>197</v>
      </c>
      <c r="T2822" s="27" t="n">
        <v>4</v>
      </c>
    </row>
    <row r="2823" customFormat="false" ht="15" hidden="false" customHeight="false" outlineLevel="0" collapsed="false">
      <c r="A2823" s="30" t="s">
        <v>4695</v>
      </c>
      <c r="B2823" s="30" t="s">
        <v>1669</v>
      </c>
      <c r="C2823" s="30" t="n">
        <v>18</v>
      </c>
      <c r="D2823" s="30" t="s">
        <v>181</v>
      </c>
      <c r="E2823" s="31" t="n">
        <v>45579</v>
      </c>
      <c r="F2823" s="30" t="s">
        <v>1462</v>
      </c>
      <c r="G2823" s="31" t="n">
        <v>45580</v>
      </c>
      <c r="H2823" s="30" t="s">
        <v>217</v>
      </c>
      <c r="I2823" s="30"/>
      <c r="J2823" s="30" t="s">
        <v>294</v>
      </c>
      <c r="K2823" s="30" t="s">
        <v>138</v>
      </c>
      <c r="L2823" s="30" t="n">
        <v>49</v>
      </c>
      <c r="M2823" s="30" t="n">
        <v>35</v>
      </c>
      <c r="N2823" s="30" t="s">
        <v>127</v>
      </c>
      <c r="O2823" s="30" t="s">
        <v>139</v>
      </c>
      <c r="P2823" s="30" t="s">
        <v>187</v>
      </c>
      <c r="Q2823" s="32" t="n">
        <v>2758.25</v>
      </c>
      <c r="R2823" s="30" t="s">
        <v>130</v>
      </c>
      <c r="S2823" s="30" t="s">
        <v>192</v>
      </c>
      <c r="T2823" s="30" t="n">
        <v>5</v>
      </c>
    </row>
    <row r="2824" customFormat="false" ht="15" hidden="false" customHeight="false" outlineLevel="0" collapsed="false">
      <c r="A2824" s="27" t="s">
        <v>4696</v>
      </c>
      <c r="B2824" s="27" t="s">
        <v>3451</v>
      </c>
      <c r="C2824" s="27" t="n">
        <v>32</v>
      </c>
      <c r="D2824" s="27" t="s">
        <v>121</v>
      </c>
      <c r="E2824" s="28" t="n">
        <v>45488</v>
      </c>
      <c r="F2824" s="27" t="s">
        <v>274</v>
      </c>
      <c r="G2824" s="28" t="n">
        <v>45489</v>
      </c>
      <c r="H2824" s="27" t="s">
        <v>135</v>
      </c>
      <c r="I2824" s="27" t="s">
        <v>278</v>
      </c>
      <c r="J2824" s="27" t="s">
        <v>618</v>
      </c>
      <c r="K2824" s="27" t="s">
        <v>156</v>
      </c>
      <c r="L2824" s="27" t="n">
        <v>53</v>
      </c>
      <c r="M2824" s="27" t="n">
        <v>80</v>
      </c>
      <c r="N2824" s="27" t="s">
        <v>127</v>
      </c>
      <c r="O2824" s="27" t="s">
        <v>171</v>
      </c>
      <c r="P2824" s="27" t="s">
        <v>129</v>
      </c>
      <c r="Q2824" s="29" t="n">
        <v>4222.89</v>
      </c>
      <c r="R2824" s="27" t="s">
        <v>130</v>
      </c>
      <c r="S2824" s="27" t="s">
        <v>164</v>
      </c>
      <c r="T2824" s="27" t="n">
        <v>4</v>
      </c>
    </row>
    <row r="2825" customFormat="false" ht="15" hidden="false" customHeight="false" outlineLevel="0" collapsed="false">
      <c r="A2825" s="30" t="s">
        <v>4697</v>
      </c>
      <c r="B2825" s="30" t="s">
        <v>1353</v>
      </c>
      <c r="C2825" s="30" t="n">
        <v>-5</v>
      </c>
      <c r="D2825" s="30" t="s">
        <v>181</v>
      </c>
      <c r="E2825" s="31" t="n">
        <v>45514</v>
      </c>
      <c r="F2825" s="30" t="s">
        <v>1233</v>
      </c>
      <c r="G2825" s="31" t="n">
        <v>45514</v>
      </c>
      <c r="H2825" s="30" t="s">
        <v>123</v>
      </c>
      <c r="I2825" s="30" t="s">
        <v>155</v>
      </c>
      <c r="J2825" s="30" t="s">
        <v>508</v>
      </c>
      <c r="K2825" s="30" t="s">
        <v>138</v>
      </c>
      <c r="L2825" s="30" t="n">
        <v>81</v>
      </c>
      <c r="M2825" s="30" t="n">
        <v>34</v>
      </c>
      <c r="N2825" s="30" t="s">
        <v>127</v>
      </c>
      <c r="O2825" s="30" t="s">
        <v>139</v>
      </c>
      <c r="P2825" s="30" t="s">
        <v>150</v>
      </c>
      <c r="Q2825" s="32" t="n">
        <v>2351.69</v>
      </c>
      <c r="R2825" s="30" t="s">
        <v>130</v>
      </c>
      <c r="S2825" s="30" t="s">
        <v>157</v>
      </c>
      <c r="T2825" s="30" t="n">
        <v>5</v>
      </c>
    </row>
    <row r="2826" customFormat="false" ht="15" hidden="false" customHeight="false" outlineLevel="0" collapsed="false">
      <c r="A2826" s="27" t="s">
        <v>4698</v>
      </c>
      <c r="B2826" s="27" t="s">
        <v>1259</v>
      </c>
      <c r="C2826" s="27" t="n">
        <v>5</v>
      </c>
      <c r="D2826" s="27" t="s">
        <v>121</v>
      </c>
      <c r="E2826" s="28" t="n">
        <v>45485</v>
      </c>
      <c r="F2826" s="27" t="s">
        <v>1023</v>
      </c>
      <c r="G2826" s="28" t="n">
        <v>45488</v>
      </c>
      <c r="H2826" s="27" t="s">
        <v>217</v>
      </c>
      <c r="I2826" s="27"/>
      <c r="J2826" s="27" t="s">
        <v>483</v>
      </c>
      <c r="K2826" s="27" t="s">
        <v>156</v>
      </c>
      <c r="L2826" s="27" t="n">
        <v>62</v>
      </c>
      <c r="M2826" s="27" t="n">
        <v>83</v>
      </c>
      <c r="N2826" s="27" t="s">
        <v>127</v>
      </c>
      <c r="O2826" s="27" t="s">
        <v>171</v>
      </c>
      <c r="P2826" s="27" t="s">
        <v>150</v>
      </c>
      <c r="Q2826" s="29" t="n">
        <v>4310.8</v>
      </c>
      <c r="R2826" s="27" t="s">
        <v>130</v>
      </c>
      <c r="S2826" s="27" t="s">
        <v>197</v>
      </c>
      <c r="T2826" s="27" t="n">
        <v>5</v>
      </c>
    </row>
    <row r="2827" customFormat="false" ht="15" hidden="false" customHeight="false" outlineLevel="0" collapsed="false">
      <c r="A2827" s="30" t="s">
        <v>4699</v>
      </c>
      <c r="B2827" s="30" t="s">
        <v>4700</v>
      </c>
      <c r="C2827" s="30" t="n">
        <v>45</v>
      </c>
      <c r="D2827" s="30" t="s">
        <v>181</v>
      </c>
      <c r="E2827" s="31" t="n">
        <v>45631</v>
      </c>
      <c r="F2827" s="30" t="s">
        <v>1073</v>
      </c>
      <c r="G2827" s="31" t="n">
        <v>45634</v>
      </c>
      <c r="H2827" s="30" t="s">
        <v>161</v>
      </c>
      <c r="I2827" s="30" t="s">
        <v>538</v>
      </c>
      <c r="J2827" s="30" t="s">
        <v>385</v>
      </c>
      <c r="K2827" s="30" t="s">
        <v>156</v>
      </c>
      <c r="L2827" s="30" t="n">
        <v>24</v>
      </c>
      <c r="M2827" s="30" t="n">
        <v>40</v>
      </c>
      <c r="N2827" s="30" t="s">
        <v>186</v>
      </c>
      <c r="O2827" s="30" t="s">
        <v>128</v>
      </c>
      <c r="P2827" s="30" t="s">
        <v>140</v>
      </c>
      <c r="Q2827" s="32" t="n">
        <v>3220.4</v>
      </c>
      <c r="R2827" s="30" t="s">
        <v>172</v>
      </c>
      <c r="S2827" s="30" t="s">
        <v>335</v>
      </c>
      <c r="T2827" s="30" t="n">
        <v>5</v>
      </c>
    </row>
    <row r="2828" customFormat="false" ht="15" hidden="false" customHeight="false" outlineLevel="0" collapsed="false">
      <c r="A2828" s="27" t="s">
        <v>4701</v>
      </c>
      <c r="B2828" s="27" t="s">
        <v>4702</v>
      </c>
      <c r="C2828" s="27" t="n">
        <v>40</v>
      </c>
      <c r="D2828" s="27" t="s">
        <v>181</v>
      </c>
      <c r="E2828" s="28" t="n">
        <v>45527</v>
      </c>
      <c r="F2828" s="27" t="s">
        <v>948</v>
      </c>
      <c r="G2828" s="28" t="n">
        <v>45528</v>
      </c>
      <c r="H2828" s="27" t="s">
        <v>217</v>
      </c>
      <c r="I2828" s="27" t="s">
        <v>344</v>
      </c>
      <c r="J2828" s="27" t="s">
        <v>483</v>
      </c>
      <c r="K2828" s="27" t="s">
        <v>138</v>
      </c>
      <c r="L2828" s="27" t="n">
        <v>24</v>
      </c>
      <c r="M2828" s="27" t="n">
        <v>30</v>
      </c>
      <c r="N2828" s="27" t="s">
        <v>186</v>
      </c>
      <c r="O2828" s="27" t="s">
        <v>128</v>
      </c>
      <c r="P2828" s="27" t="s">
        <v>129</v>
      </c>
      <c r="Q2828" s="29" t="n">
        <v>1967.97</v>
      </c>
      <c r="R2828" s="27" t="s">
        <v>130</v>
      </c>
      <c r="S2828" s="27" t="s">
        <v>164</v>
      </c>
      <c r="T2828" s="27" t="n">
        <v>1</v>
      </c>
    </row>
    <row r="2829" customFormat="false" ht="15" hidden="false" customHeight="false" outlineLevel="0" collapsed="false">
      <c r="A2829" s="30" t="s">
        <v>4703</v>
      </c>
      <c r="B2829" s="30" t="s">
        <v>4318</v>
      </c>
      <c r="C2829" s="30" t="n">
        <v>27</v>
      </c>
      <c r="D2829" s="30" t="s">
        <v>144</v>
      </c>
      <c r="E2829" s="31" t="n">
        <v>45423</v>
      </c>
      <c r="F2829" s="30" t="s">
        <v>2159</v>
      </c>
      <c r="G2829" s="31" t="n">
        <v>45424</v>
      </c>
      <c r="H2829" s="30" t="s">
        <v>146</v>
      </c>
      <c r="I2829" s="30" t="s">
        <v>147</v>
      </c>
      <c r="J2829" s="30" t="s">
        <v>568</v>
      </c>
      <c r="K2829" s="30" t="s">
        <v>126</v>
      </c>
      <c r="L2829" s="30" t="n">
        <v>40</v>
      </c>
      <c r="M2829" s="30" t="n">
        <v>50</v>
      </c>
      <c r="N2829" s="30" t="s">
        <v>186</v>
      </c>
      <c r="O2829" s="30" t="s">
        <v>139</v>
      </c>
      <c r="P2829" s="30" t="s">
        <v>129</v>
      </c>
      <c r="Q2829" s="32" t="n">
        <v>6520.07</v>
      </c>
      <c r="R2829" s="30" t="s">
        <v>172</v>
      </c>
      <c r="S2829" s="30" t="s">
        <v>157</v>
      </c>
      <c r="T2829" s="30" t="n">
        <v>4</v>
      </c>
    </row>
    <row r="2830" customFormat="false" ht="15" hidden="false" customHeight="false" outlineLevel="0" collapsed="false">
      <c r="A2830" s="27" t="s">
        <v>4704</v>
      </c>
      <c r="B2830" s="27" t="s">
        <v>4705</v>
      </c>
      <c r="C2830" s="27" t="n">
        <v>33</v>
      </c>
      <c r="D2830" s="27" t="s">
        <v>397</v>
      </c>
      <c r="E2830" s="28" t="n">
        <v>45630</v>
      </c>
      <c r="F2830" s="27" t="s">
        <v>2058</v>
      </c>
      <c r="G2830" s="28" t="n">
        <v>45636</v>
      </c>
      <c r="H2830" s="27" t="s">
        <v>135</v>
      </c>
      <c r="I2830" s="27" t="s">
        <v>278</v>
      </c>
      <c r="J2830" s="27" t="s">
        <v>201</v>
      </c>
      <c r="K2830" s="27" t="s">
        <v>126</v>
      </c>
      <c r="L2830" s="27" t="n">
        <v>15</v>
      </c>
      <c r="M2830" s="27" t="n">
        <v>73</v>
      </c>
      <c r="N2830" s="27" t="s">
        <v>186</v>
      </c>
      <c r="O2830" s="27" t="s">
        <v>171</v>
      </c>
      <c r="P2830" s="27" t="s">
        <v>129</v>
      </c>
      <c r="Q2830" s="29" t="n">
        <v>6846.13</v>
      </c>
      <c r="R2830" s="27" t="s">
        <v>172</v>
      </c>
      <c r="S2830" s="27" t="s">
        <v>151</v>
      </c>
      <c r="T2830" s="27" t="n">
        <v>4</v>
      </c>
    </row>
    <row r="2831" customFormat="false" ht="15" hidden="false" customHeight="false" outlineLevel="0" collapsed="false">
      <c r="A2831" s="30" t="s">
        <v>4706</v>
      </c>
      <c r="B2831" s="30" t="s">
        <v>2731</v>
      </c>
      <c r="C2831" s="30" t="n">
        <v>40</v>
      </c>
      <c r="D2831" s="30" t="s">
        <v>181</v>
      </c>
      <c r="E2831" s="31" t="n">
        <v>45435</v>
      </c>
      <c r="F2831" s="30" t="s">
        <v>374</v>
      </c>
      <c r="G2831" s="31" t="n">
        <v>45437</v>
      </c>
      <c r="H2831" s="30" t="s">
        <v>242</v>
      </c>
      <c r="I2831" s="30" t="s">
        <v>243</v>
      </c>
      <c r="J2831" s="30" t="s">
        <v>316</v>
      </c>
      <c r="K2831" s="30" t="s">
        <v>126</v>
      </c>
      <c r="L2831" s="30" t="n">
        <v>39</v>
      </c>
      <c r="M2831" s="30" t="n">
        <v>119</v>
      </c>
      <c r="N2831" s="30" t="s">
        <v>127</v>
      </c>
      <c r="O2831" s="30" t="s">
        <v>139</v>
      </c>
      <c r="P2831" s="30" t="s">
        <v>187</v>
      </c>
      <c r="Q2831" s="32" t="n">
        <v>8015.6</v>
      </c>
      <c r="R2831" s="30" t="s">
        <v>268</v>
      </c>
      <c r="S2831" s="30" t="s">
        <v>131</v>
      </c>
      <c r="T2831" s="30" t="n">
        <v>4</v>
      </c>
    </row>
    <row r="2832" customFormat="false" ht="15" hidden="false" customHeight="false" outlineLevel="0" collapsed="false">
      <c r="A2832" s="27" t="s">
        <v>4707</v>
      </c>
      <c r="B2832" s="27" t="s">
        <v>4708</v>
      </c>
      <c r="C2832" s="27" t="n">
        <v>59</v>
      </c>
      <c r="D2832" s="27" t="s">
        <v>121</v>
      </c>
      <c r="E2832" s="28" t="n">
        <v>45650</v>
      </c>
      <c r="F2832" s="27" t="s">
        <v>1117</v>
      </c>
      <c r="G2832" s="28" t="n">
        <v>45653</v>
      </c>
      <c r="H2832" s="27" t="s">
        <v>236</v>
      </c>
      <c r="I2832" s="27" t="s">
        <v>323</v>
      </c>
      <c r="J2832" s="27" t="s">
        <v>455</v>
      </c>
      <c r="K2832" s="27" t="s">
        <v>126</v>
      </c>
      <c r="L2832" s="27" t="n">
        <v>30</v>
      </c>
      <c r="M2832" s="27" t="n">
        <v>78</v>
      </c>
      <c r="N2832" s="27" t="s">
        <v>186</v>
      </c>
      <c r="O2832" s="27" t="s">
        <v>139</v>
      </c>
      <c r="P2832" s="27" t="s">
        <v>187</v>
      </c>
      <c r="Q2832" s="29" t="n">
        <v>7046.59</v>
      </c>
      <c r="R2832" s="27" t="s">
        <v>268</v>
      </c>
      <c r="S2832" s="27" t="s">
        <v>164</v>
      </c>
      <c r="T2832" s="27" t="n">
        <v>3</v>
      </c>
    </row>
    <row r="2833" customFormat="false" ht="15" hidden="false" customHeight="false" outlineLevel="0" collapsed="false">
      <c r="A2833" s="30" t="s">
        <v>4709</v>
      </c>
      <c r="B2833" s="30" t="s">
        <v>4710</v>
      </c>
      <c r="C2833" s="30" t="n">
        <v>38</v>
      </c>
      <c r="D2833" s="30" t="s">
        <v>121</v>
      </c>
      <c r="E2833" s="31" t="n">
        <v>45313</v>
      </c>
      <c r="F2833" s="30" t="s">
        <v>2235</v>
      </c>
      <c r="G2833" s="31" t="n">
        <v>45316</v>
      </c>
      <c r="H2833" s="30" t="s">
        <v>183</v>
      </c>
      <c r="I2833" s="30" t="s">
        <v>430</v>
      </c>
      <c r="J2833" s="30" t="s">
        <v>185</v>
      </c>
      <c r="K2833" s="30" t="s">
        <v>202</v>
      </c>
      <c r="L2833" s="30" t="n">
        <v>6</v>
      </c>
      <c r="M2833" s="30" t="n">
        <v>126</v>
      </c>
      <c r="N2833" s="30" t="s">
        <v>186</v>
      </c>
      <c r="O2833" s="30" t="s">
        <v>139</v>
      </c>
      <c r="P2833" s="30" t="s">
        <v>140</v>
      </c>
      <c r="Q2833" s="32" t="n">
        <v>17013.51</v>
      </c>
      <c r="R2833" s="30" t="s">
        <v>130</v>
      </c>
      <c r="S2833" s="30" t="s">
        <v>197</v>
      </c>
      <c r="T2833" s="30" t="n">
        <v>5</v>
      </c>
    </row>
    <row r="2834" customFormat="false" ht="15" hidden="false" customHeight="false" outlineLevel="0" collapsed="false">
      <c r="A2834" s="27" t="s">
        <v>4711</v>
      </c>
      <c r="B2834" s="27" t="s">
        <v>2655</v>
      </c>
      <c r="C2834" s="27" t="n">
        <v>45</v>
      </c>
      <c r="D2834" s="27" t="s">
        <v>181</v>
      </c>
      <c r="E2834" s="28" t="n">
        <v>45347</v>
      </c>
      <c r="F2834" s="27" t="s">
        <v>145</v>
      </c>
      <c r="G2834" s="28" t="n">
        <v>45349</v>
      </c>
      <c r="H2834" s="27" t="s">
        <v>135</v>
      </c>
      <c r="I2834" s="27" t="s">
        <v>251</v>
      </c>
      <c r="J2834" s="27" t="s">
        <v>252</v>
      </c>
      <c r="K2834" s="27" t="s">
        <v>126</v>
      </c>
      <c r="L2834" s="27" t="n">
        <v>28</v>
      </c>
      <c r="M2834" s="27" t="n">
        <v>75</v>
      </c>
      <c r="N2834" s="27" t="s">
        <v>186</v>
      </c>
      <c r="O2834" s="27" t="s">
        <v>139</v>
      </c>
      <c r="P2834" s="27" t="s">
        <v>150</v>
      </c>
      <c r="Q2834" s="29" t="n">
        <v>7899.32</v>
      </c>
      <c r="R2834" s="27" t="s">
        <v>172</v>
      </c>
      <c r="S2834" s="27" t="s">
        <v>151</v>
      </c>
      <c r="T2834" s="27" t="n">
        <v>5</v>
      </c>
    </row>
    <row r="2835" customFormat="false" ht="15" hidden="false" customHeight="false" outlineLevel="0" collapsed="false">
      <c r="A2835" s="30" t="s">
        <v>4712</v>
      </c>
      <c r="B2835" s="30" t="s">
        <v>742</v>
      </c>
      <c r="C2835" s="30" t="n">
        <v>65</v>
      </c>
      <c r="D2835" s="30" t="s">
        <v>181</v>
      </c>
      <c r="E2835" s="31" t="n">
        <v>45344</v>
      </c>
      <c r="F2835" s="30" t="s">
        <v>961</v>
      </c>
      <c r="G2835" s="31" t="n">
        <v>45344</v>
      </c>
      <c r="H2835" s="30" t="s">
        <v>236</v>
      </c>
      <c r="I2835" s="30" t="s">
        <v>323</v>
      </c>
      <c r="J2835" s="30" t="s">
        <v>238</v>
      </c>
      <c r="K2835" s="30" t="s">
        <v>156</v>
      </c>
      <c r="L2835" s="30" t="n">
        <v>74</v>
      </c>
      <c r="M2835" s="30" t="n">
        <v>63</v>
      </c>
      <c r="N2835" s="30" t="s">
        <v>127</v>
      </c>
      <c r="O2835" s="30" t="s">
        <v>128</v>
      </c>
      <c r="P2835" s="30" t="s">
        <v>187</v>
      </c>
      <c r="Q2835" s="32" t="n">
        <v>3618.63</v>
      </c>
      <c r="R2835" s="30" t="s">
        <v>130</v>
      </c>
      <c r="S2835" s="30" t="s">
        <v>141</v>
      </c>
      <c r="T2835" s="30" t="n">
        <v>5</v>
      </c>
    </row>
    <row r="2836" customFormat="false" ht="15" hidden="false" customHeight="false" outlineLevel="0" collapsed="false">
      <c r="A2836" s="27" t="s">
        <v>4713</v>
      </c>
      <c r="B2836" s="27" t="s">
        <v>2036</v>
      </c>
      <c r="C2836" s="27" t="n">
        <v>31</v>
      </c>
      <c r="D2836" s="27" t="s">
        <v>181</v>
      </c>
      <c r="E2836" s="28" t="n">
        <v>45402</v>
      </c>
      <c r="F2836" s="27" t="s">
        <v>549</v>
      </c>
      <c r="G2836" s="28" t="n">
        <v>45415</v>
      </c>
      <c r="H2836" s="27" t="s">
        <v>161</v>
      </c>
      <c r="I2836" s="27" t="s">
        <v>538</v>
      </c>
      <c r="J2836" s="27" t="s">
        <v>426</v>
      </c>
      <c r="K2836" s="27" t="s">
        <v>202</v>
      </c>
      <c r="L2836" s="27" t="n">
        <v>20</v>
      </c>
      <c r="M2836" s="27" t="n">
        <v>87</v>
      </c>
      <c r="N2836" s="27" t="s">
        <v>186</v>
      </c>
      <c r="O2836" s="27" t="s">
        <v>128</v>
      </c>
      <c r="P2836" s="27" t="s">
        <v>140</v>
      </c>
      <c r="Q2836" s="29" t="n">
        <v>16497.21</v>
      </c>
      <c r="R2836" s="27" t="s">
        <v>462</v>
      </c>
      <c r="S2836" s="27" t="s">
        <v>197</v>
      </c>
      <c r="T2836" s="27" t="n">
        <v>3</v>
      </c>
    </row>
    <row r="2837" customFormat="false" ht="15" hidden="false" customHeight="false" outlineLevel="0" collapsed="false">
      <c r="A2837" s="30" t="s">
        <v>4714</v>
      </c>
      <c r="B2837" s="30" t="s">
        <v>1324</v>
      </c>
      <c r="C2837" s="30" t="n">
        <v>26</v>
      </c>
      <c r="D2837" s="30" t="s">
        <v>181</v>
      </c>
      <c r="E2837" s="31" t="n">
        <v>45408</v>
      </c>
      <c r="F2837" s="30" t="s">
        <v>2118</v>
      </c>
      <c r="G2837" s="31" t="n">
        <v>45408</v>
      </c>
      <c r="H2837" s="30" t="s">
        <v>168</v>
      </c>
      <c r="I2837" s="30" t="s">
        <v>196</v>
      </c>
      <c r="J2837" s="30" t="s">
        <v>371</v>
      </c>
      <c r="K2837" s="30" t="s">
        <v>156</v>
      </c>
      <c r="L2837" s="30" t="n">
        <v>35</v>
      </c>
      <c r="M2837" s="30" t="n">
        <v>79</v>
      </c>
      <c r="N2837" s="30" t="s">
        <v>186</v>
      </c>
      <c r="O2837" s="30" t="s">
        <v>139</v>
      </c>
      <c r="P2837" s="30" t="s">
        <v>150</v>
      </c>
      <c r="Q2837" s="32" t="n">
        <v>4791.97</v>
      </c>
      <c r="R2837" s="30" t="s">
        <v>130</v>
      </c>
      <c r="S2837" s="30" t="s">
        <v>192</v>
      </c>
      <c r="T2837" s="30" t="n">
        <v>4</v>
      </c>
    </row>
    <row r="2838" customFormat="false" ht="15" hidden="false" customHeight="false" outlineLevel="0" collapsed="false">
      <c r="A2838" s="27" t="s">
        <v>4715</v>
      </c>
      <c r="B2838" s="27" t="s">
        <v>3946</v>
      </c>
      <c r="C2838" s="27" t="n">
        <v>25</v>
      </c>
      <c r="D2838" s="27" t="s">
        <v>144</v>
      </c>
      <c r="E2838" s="28" t="n">
        <v>45481</v>
      </c>
      <c r="F2838" s="27" t="s">
        <v>241</v>
      </c>
      <c r="G2838" s="28" t="n">
        <v>45486</v>
      </c>
      <c r="H2838" s="27" t="s">
        <v>206</v>
      </c>
      <c r="I2838" s="27" t="s">
        <v>232</v>
      </c>
      <c r="J2838" s="27" t="s">
        <v>615</v>
      </c>
      <c r="K2838" s="27" t="s">
        <v>126</v>
      </c>
      <c r="L2838" s="27" t="n">
        <v>9</v>
      </c>
      <c r="M2838" s="27" t="n">
        <v>61</v>
      </c>
      <c r="N2838" s="27" t="s">
        <v>186</v>
      </c>
      <c r="O2838" s="27" t="s">
        <v>139</v>
      </c>
      <c r="P2838" s="27" t="s">
        <v>129</v>
      </c>
      <c r="Q2838" s="29" t="n">
        <v>6511.34</v>
      </c>
      <c r="R2838" s="27" t="s">
        <v>130</v>
      </c>
      <c r="S2838" s="27" t="s">
        <v>192</v>
      </c>
      <c r="T2838" s="27" t="n">
        <v>4</v>
      </c>
    </row>
    <row r="2839" customFormat="false" ht="15" hidden="false" customHeight="false" outlineLevel="0" collapsed="false">
      <c r="A2839" s="30" t="s">
        <v>4716</v>
      </c>
      <c r="B2839" s="30" t="s">
        <v>3920</v>
      </c>
      <c r="C2839" s="30" t="n">
        <v>34</v>
      </c>
      <c r="D2839" s="30" t="s">
        <v>121</v>
      </c>
      <c r="E2839" s="31" t="n">
        <v>45439</v>
      </c>
      <c r="F2839" s="30" t="s">
        <v>1449</v>
      </c>
      <c r="G2839" s="31" t="n">
        <v>45445</v>
      </c>
      <c r="H2839" s="30" t="s">
        <v>183</v>
      </c>
      <c r="I2839" s="30" t="s">
        <v>212</v>
      </c>
      <c r="J2839" s="30" t="s">
        <v>411</v>
      </c>
      <c r="K2839" s="30" t="s">
        <v>126</v>
      </c>
      <c r="L2839" s="30" t="n">
        <v>22</v>
      </c>
      <c r="M2839" s="30" t="n">
        <v>122</v>
      </c>
      <c r="N2839" s="30" t="s">
        <v>186</v>
      </c>
      <c r="O2839" s="30" t="s">
        <v>171</v>
      </c>
      <c r="P2839" s="30" t="s">
        <v>187</v>
      </c>
      <c r="Q2839" s="32" t="n">
        <v>7418.8</v>
      </c>
      <c r="R2839" s="30" t="s">
        <v>130</v>
      </c>
      <c r="S2839" s="30" t="s">
        <v>627</v>
      </c>
      <c r="T2839" s="30" t="n">
        <v>4</v>
      </c>
    </row>
    <row r="2840" customFormat="false" ht="15" hidden="false" customHeight="false" outlineLevel="0" collapsed="false">
      <c r="A2840" s="27" t="s">
        <v>4717</v>
      </c>
      <c r="B2840" s="27" t="s">
        <v>732</v>
      </c>
      <c r="C2840" s="27" t="n">
        <v>74</v>
      </c>
      <c r="D2840" s="27" t="s">
        <v>181</v>
      </c>
      <c r="E2840" s="28" t="n">
        <v>45363</v>
      </c>
      <c r="F2840" s="27" t="s">
        <v>2588</v>
      </c>
      <c r="G2840" s="28" t="n">
        <v>45369</v>
      </c>
      <c r="H2840" s="27" t="s">
        <v>123</v>
      </c>
      <c r="I2840" s="27" t="s">
        <v>124</v>
      </c>
      <c r="J2840" s="27" t="s">
        <v>305</v>
      </c>
      <c r="K2840" s="27" t="s">
        <v>126</v>
      </c>
      <c r="L2840" s="27" t="n">
        <v>31</v>
      </c>
      <c r="M2840" s="27" t="n">
        <v>70</v>
      </c>
      <c r="N2840" s="27" t="s">
        <v>127</v>
      </c>
      <c r="O2840" s="27" t="s">
        <v>149</v>
      </c>
      <c r="P2840" s="27" t="s">
        <v>129</v>
      </c>
      <c r="Q2840" s="29" t="n">
        <v>6773.3</v>
      </c>
      <c r="R2840" s="27" t="s">
        <v>462</v>
      </c>
      <c r="S2840" s="27" t="s">
        <v>164</v>
      </c>
      <c r="T2840" s="27" t="n">
        <v>3</v>
      </c>
    </row>
    <row r="2841" customFormat="false" ht="15" hidden="false" customHeight="false" outlineLevel="0" collapsed="false">
      <c r="A2841" s="30" t="s">
        <v>4718</v>
      </c>
      <c r="B2841" s="30" t="s">
        <v>1267</v>
      </c>
      <c r="C2841" s="30" t="n">
        <v>39</v>
      </c>
      <c r="D2841" s="30" t="s">
        <v>181</v>
      </c>
      <c r="E2841" s="31" t="n">
        <v>45436</v>
      </c>
      <c r="F2841" s="30" t="s">
        <v>350</v>
      </c>
      <c r="G2841" s="31" t="n">
        <v>45438</v>
      </c>
      <c r="H2841" s="30" t="s">
        <v>146</v>
      </c>
      <c r="I2841" s="30" t="s">
        <v>176</v>
      </c>
      <c r="J2841" s="30" t="s">
        <v>244</v>
      </c>
      <c r="K2841" s="30" t="s">
        <v>202</v>
      </c>
      <c r="L2841" s="30" t="n">
        <v>11</v>
      </c>
      <c r="M2841" s="30" t="n">
        <v>118</v>
      </c>
      <c r="N2841" s="30" t="s">
        <v>186</v>
      </c>
      <c r="O2841" s="30" t="s">
        <v>128</v>
      </c>
      <c r="P2841" s="30" t="s">
        <v>187</v>
      </c>
      <c r="Q2841" s="32" t="n">
        <v>16494.07</v>
      </c>
      <c r="R2841" s="30" t="s">
        <v>172</v>
      </c>
      <c r="S2841" s="30" t="s">
        <v>192</v>
      </c>
      <c r="T2841" s="30" t="n">
        <v>2</v>
      </c>
    </row>
    <row r="2842" customFormat="false" ht="15" hidden="false" customHeight="false" outlineLevel="0" collapsed="false">
      <c r="A2842" s="27" t="s">
        <v>4719</v>
      </c>
      <c r="B2842" s="27" t="s">
        <v>1704</v>
      </c>
      <c r="C2842" s="27" t="n">
        <v>74</v>
      </c>
      <c r="D2842" s="27" t="s">
        <v>121</v>
      </c>
      <c r="E2842" s="28" t="n">
        <v>45649</v>
      </c>
      <c r="F2842" s="27" t="s">
        <v>494</v>
      </c>
      <c r="G2842" s="28" t="n">
        <v>45649</v>
      </c>
      <c r="H2842" s="27" t="s">
        <v>146</v>
      </c>
      <c r="I2842" s="27" t="s">
        <v>147</v>
      </c>
      <c r="J2842" s="27" t="s">
        <v>177</v>
      </c>
      <c r="K2842" s="27" t="s">
        <v>138</v>
      </c>
      <c r="L2842" s="27" t="n">
        <v>32</v>
      </c>
      <c r="M2842" s="27" t="n">
        <v>26</v>
      </c>
      <c r="N2842" s="27" t="s">
        <v>127</v>
      </c>
      <c r="O2842" s="27" t="s">
        <v>171</v>
      </c>
      <c r="P2842" s="27" t="s">
        <v>187</v>
      </c>
      <c r="Q2842" s="29" t="n">
        <v>1945.24</v>
      </c>
      <c r="R2842" s="27" t="s">
        <v>130</v>
      </c>
      <c r="S2842" s="27" t="s">
        <v>157</v>
      </c>
      <c r="T2842" s="27" t="n">
        <v>5</v>
      </c>
    </row>
    <row r="2843" customFormat="false" ht="15" hidden="false" customHeight="false" outlineLevel="0" collapsed="false">
      <c r="A2843" s="30" t="s">
        <v>4720</v>
      </c>
      <c r="B2843" s="30" t="s">
        <v>522</v>
      </c>
      <c r="C2843" s="30" t="n">
        <v>5</v>
      </c>
      <c r="D2843" s="30" t="s">
        <v>181</v>
      </c>
      <c r="E2843" s="31" t="n">
        <v>45463</v>
      </c>
      <c r="F2843" s="30" t="s">
        <v>730</v>
      </c>
      <c r="G2843" s="31" t="n">
        <v>45464</v>
      </c>
      <c r="H2843" s="30" t="s">
        <v>161</v>
      </c>
      <c r="I2843" s="30" t="s">
        <v>320</v>
      </c>
      <c r="J2843" s="30" t="s">
        <v>648</v>
      </c>
      <c r="K2843" s="30" t="s">
        <v>138</v>
      </c>
      <c r="L2843" s="30" t="n">
        <v>43</v>
      </c>
      <c r="M2843" s="30" t="n">
        <v>28</v>
      </c>
      <c r="N2843" s="30" t="s">
        <v>186</v>
      </c>
      <c r="O2843" s="30" t="s">
        <v>128</v>
      </c>
      <c r="P2843" s="30" t="s">
        <v>150</v>
      </c>
      <c r="Q2843" s="32" t="n">
        <v>2142.73</v>
      </c>
      <c r="R2843" s="30" t="s">
        <v>130</v>
      </c>
      <c r="S2843" s="30" t="s">
        <v>151</v>
      </c>
      <c r="T2843" s="30" t="n">
        <v>2</v>
      </c>
    </row>
    <row r="2844" customFormat="false" ht="15" hidden="false" customHeight="false" outlineLevel="0" collapsed="false">
      <c r="A2844" s="27" t="s">
        <v>4721</v>
      </c>
      <c r="B2844" s="27" t="s">
        <v>2130</v>
      </c>
      <c r="C2844" s="27" t="n">
        <v>57</v>
      </c>
      <c r="D2844" s="27" t="s">
        <v>181</v>
      </c>
      <c r="E2844" s="28" t="n">
        <v>45297</v>
      </c>
      <c r="F2844" s="27" t="s">
        <v>961</v>
      </c>
      <c r="G2844" s="28" t="n">
        <v>45297</v>
      </c>
      <c r="H2844" s="27" t="s">
        <v>242</v>
      </c>
      <c r="I2844" s="27" t="s">
        <v>466</v>
      </c>
      <c r="J2844" s="27" t="s">
        <v>422</v>
      </c>
      <c r="K2844" s="27" t="s">
        <v>156</v>
      </c>
      <c r="L2844" s="27" t="n">
        <v>41</v>
      </c>
      <c r="M2844" s="27" t="n">
        <v>60</v>
      </c>
      <c r="N2844" s="27" t="s">
        <v>127</v>
      </c>
      <c r="O2844" s="27" t="s">
        <v>139</v>
      </c>
      <c r="P2844" s="27" t="s">
        <v>140</v>
      </c>
      <c r="Q2844" s="29" t="n">
        <v>3159.86</v>
      </c>
      <c r="R2844" s="27" t="s">
        <v>130</v>
      </c>
      <c r="S2844" s="27" t="s">
        <v>141</v>
      </c>
      <c r="T2844" s="27" t="n">
        <v>4</v>
      </c>
    </row>
    <row r="2845" customFormat="false" ht="15" hidden="false" customHeight="false" outlineLevel="0" collapsed="false">
      <c r="A2845" s="30" t="s">
        <v>4722</v>
      </c>
      <c r="B2845" s="30" t="s">
        <v>4723</v>
      </c>
      <c r="C2845" s="30" t="n">
        <v>47</v>
      </c>
      <c r="D2845" s="30" t="s">
        <v>181</v>
      </c>
      <c r="E2845" s="31" t="n">
        <v>45644</v>
      </c>
      <c r="F2845" s="30" t="s">
        <v>845</v>
      </c>
      <c r="G2845" s="31" t="n">
        <v>45645</v>
      </c>
      <c r="H2845" s="30" t="s">
        <v>242</v>
      </c>
      <c r="I2845" s="30" t="s">
        <v>466</v>
      </c>
      <c r="J2845" s="30" t="s">
        <v>422</v>
      </c>
      <c r="K2845" s="30" t="s">
        <v>156</v>
      </c>
      <c r="L2845" s="30" t="n">
        <v>32</v>
      </c>
      <c r="M2845" s="30" t="n">
        <v>48</v>
      </c>
      <c r="N2845" s="30" t="s">
        <v>186</v>
      </c>
      <c r="O2845" s="30" t="s">
        <v>149</v>
      </c>
      <c r="P2845" s="30" t="s">
        <v>129</v>
      </c>
      <c r="Q2845" s="32" t="n">
        <v>4039.69</v>
      </c>
      <c r="R2845" s="30" t="s">
        <v>130</v>
      </c>
      <c r="S2845" s="30" t="s">
        <v>157</v>
      </c>
      <c r="T2845" s="30" t="n">
        <v>5</v>
      </c>
    </row>
    <row r="2846" customFormat="false" ht="15" hidden="false" customHeight="false" outlineLevel="0" collapsed="false">
      <c r="A2846" s="27" t="s">
        <v>4724</v>
      </c>
      <c r="B2846" s="27" t="s">
        <v>4725</v>
      </c>
      <c r="C2846" s="27" t="n">
        <v>28</v>
      </c>
      <c r="D2846" s="27" t="s">
        <v>121</v>
      </c>
      <c r="E2846" s="28" t="n">
        <v>45607</v>
      </c>
      <c r="F2846" s="27" t="s">
        <v>241</v>
      </c>
      <c r="G2846" s="28" t="n">
        <v>45612</v>
      </c>
      <c r="H2846" s="27" t="s">
        <v>236</v>
      </c>
      <c r="I2846" s="27" t="s">
        <v>266</v>
      </c>
      <c r="J2846" s="27" t="s">
        <v>267</v>
      </c>
      <c r="K2846" s="27" t="s">
        <v>202</v>
      </c>
      <c r="L2846" s="27" t="n">
        <v>10</v>
      </c>
      <c r="M2846" s="27" t="n">
        <v>80</v>
      </c>
      <c r="N2846" s="27" t="s">
        <v>186</v>
      </c>
      <c r="O2846" s="27" t="s">
        <v>149</v>
      </c>
      <c r="P2846" s="27" t="s">
        <v>140</v>
      </c>
      <c r="Q2846" s="29" t="n">
        <v>17340.39</v>
      </c>
      <c r="R2846" s="27" t="s">
        <v>172</v>
      </c>
      <c r="S2846" s="27" t="s">
        <v>131</v>
      </c>
      <c r="T2846" s="27" t="n">
        <v>2</v>
      </c>
    </row>
    <row r="2847" customFormat="false" ht="15" hidden="false" customHeight="false" outlineLevel="0" collapsed="false">
      <c r="A2847" s="30" t="s">
        <v>4726</v>
      </c>
      <c r="B2847" s="30" t="s">
        <v>3625</v>
      </c>
      <c r="C2847" s="30" t="n">
        <v>20</v>
      </c>
      <c r="D2847" s="30" t="s">
        <v>121</v>
      </c>
      <c r="E2847" s="31" t="n">
        <v>45547</v>
      </c>
      <c r="F2847" s="30" t="s">
        <v>326</v>
      </c>
      <c r="G2847" s="31" t="n">
        <v>45553</v>
      </c>
      <c r="H2847" s="30" t="s">
        <v>135</v>
      </c>
      <c r="I2847" s="30" t="s">
        <v>136</v>
      </c>
      <c r="J2847" s="30" t="s">
        <v>618</v>
      </c>
      <c r="K2847" s="30" t="s">
        <v>126</v>
      </c>
      <c r="L2847" s="30" t="n">
        <v>16</v>
      </c>
      <c r="M2847" s="30" t="n">
        <v>138</v>
      </c>
      <c r="N2847" s="30" t="s">
        <v>127</v>
      </c>
      <c r="O2847" s="30" t="s">
        <v>171</v>
      </c>
      <c r="P2847" s="30" t="s">
        <v>129</v>
      </c>
      <c r="Q2847" s="32" t="n">
        <v>9414.75</v>
      </c>
      <c r="R2847" s="30" t="s">
        <v>130</v>
      </c>
      <c r="S2847" s="30" t="s">
        <v>223</v>
      </c>
      <c r="T2847" s="30" t="n">
        <v>4</v>
      </c>
    </row>
    <row r="2848" customFormat="false" ht="15" hidden="false" customHeight="false" outlineLevel="0" collapsed="false">
      <c r="A2848" s="27" t="s">
        <v>4727</v>
      </c>
      <c r="B2848" s="27" t="s">
        <v>2475</v>
      </c>
      <c r="C2848" s="27" t="n">
        <v>20</v>
      </c>
      <c r="D2848" s="27" t="s">
        <v>181</v>
      </c>
      <c r="E2848" s="28" t="n">
        <v>45643</v>
      </c>
      <c r="F2848" s="27" t="s">
        <v>1186</v>
      </c>
      <c r="G2848" s="28" t="n">
        <v>45643</v>
      </c>
      <c r="H2848" s="27" t="s">
        <v>123</v>
      </c>
      <c r="I2848" s="27" t="s">
        <v>155</v>
      </c>
      <c r="J2848" s="27" t="s">
        <v>508</v>
      </c>
      <c r="K2848" s="27" t="s">
        <v>138</v>
      </c>
      <c r="L2848" s="27" t="n">
        <v>38</v>
      </c>
      <c r="M2848" s="27" t="n">
        <v>17</v>
      </c>
      <c r="N2848" s="27" t="s">
        <v>127</v>
      </c>
      <c r="O2848" s="27" t="s">
        <v>139</v>
      </c>
      <c r="P2848" s="27" t="s">
        <v>150</v>
      </c>
      <c r="Q2848" s="29" t="n">
        <v>1316.81</v>
      </c>
      <c r="R2848" s="27" t="s">
        <v>130</v>
      </c>
      <c r="S2848" s="27" t="s">
        <v>223</v>
      </c>
      <c r="T2848" s="27" t="n">
        <v>4</v>
      </c>
    </row>
    <row r="2849" customFormat="false" ht="15" hidden="false" customHeight="false" outlineLevel="0" collapsed="false">
      <c r="A2849" s="30" t="s">
        <v>4728</v>
      </c>
      <c r="B2849" s="30" t="s">
        <v>1547</v>
      </c>
      <c r="C2849" s="30" t="n">
        <v>32</v>
      </c>
      <c r="D2849" s="30" t="s">
        <v>359</v>
      </c>
      <c r="E2849" s="31" t="n">
        <v>45656</v>
      </c>
      <c r="F2849" s="30" t="s">
        <v>1132</v>
      </c>
      <c r="G2849" s="31" t="n">
        <v>45656</v>
      </c>
      <c r="H2849" s="30" t="s">
        <v>183</v>
      </c>
      <c r="I2849" s="30" t="s">
        <v>430</v>
      </c>
      <c r="J2849" s="30" t="s">
        <v>213</v>
      </c>
      <c r="K2849" s="30" t="s">
        <v>138</v>
      </c>
      <c r="L2849" s="30" t="n">
        <v>61</v>
      </c>
      <c r="M2849" s="30" t="n">
        <v>42</v>
      </c>
      <c r="N2849" s="30" t="s">
        <v>186</v>
      </c>
      <c r="O2849" s="30" t="s">
        <v>149</v>
      </c>
      <c r="P2849" s="30" t="s">
        <v>140</v>
      </c>
      <c r="Q2849" s="32" t="n">
        <v>1679.85</v>
      </c>
      <c r="R2849" s="30" t="s">
        <v>130</v>
      </c>
      <c r="S2849" s="30" t="s">
        <v>157</v>
      </c>
      <c r="T2849" s="30" t="n">
        <v>5</v>
      </c>
    </row>
    <row r="2850" customFormat="false" ht="15" hidden="false" customHeight="false" outlineLevel="0" collapsed="false">
      <c r="A2850" s="27" t="s">
        <v>4729</v>
      </c>
      <c r="B2850" s="27" t="s">
        <v>2273</v>
      </c>
      <c r="C2850" s="27" t="n">
        <v>49</v>
      </c>
      <c r="D2850" s="27" t="s">
        <v>121</v>
      </c>
      <c r="E2850" s="28" t="n">
        <v>45415</v>
      </c>
      <c r="F2850" s="27" t="s">
        <v>638</v>
      </c>
      <c r="G2850" s="28" t="n">
        <v>45415</v>
      </c>
      <c r="H2850" s="27" t="s">
        <v>236</v>
      </c>
      <c r="I2850" s="27" t="s">
        <v>266</v>
      </c>
      <c r="J2850" s="27" t="s">
        <v>267</v>
      </c>
      <c r="K2850" s="27" t="s">
        <v>138</v>
      </c>
      <c r="L2850" s="27" t="n">
        <v>44</v>
      </c>
      <c r="M2850" s="27" t="n">
        <v>45</v>
      </c>
      <c r="N2850" s="27" t="s">
        <v>127</v>
      </c>
      <c r="O2850" s="27" t="s">
        <v>149</v>
      </c>
      <c r="P2850" s="27" t="s">
        <v>187</v>
      </c>
      <c r="Q2850" s="29" t="n">
        <v>2922.16</v>
      </c>
      <c r="R2850" s="27" t="s">
        <v>130</v>
      </c>
      <c r="S2850" s="27" t="s">
        <v>178</v>
      </c>
      <c r="T2850" s="27" t="n">
        <v>5</v>
      </c>
    </row>
    <row r="2851" customFormat="false" ht="15" hidden="false" customHeight="false" outlineLevel="0" collapsed="false">
      <c r="A2851" s="30" t="s">
        <v>4730</v>
      </c>
      <c r="B2851" s="30" t="s">
        <v>2996</v>
      </c>
      <c r="C2851" s="30" t="n">
        <v>24</v>
      </c>
      <c r="D2851" s="30" t="s">
        <v>181</v>
      </c>
      <c r="E2851" s="31" t="n">
        <v>45455</v>
      </c>
      <c r="F2851" s="30" t="s">
        <v>384</v>
      </c>
      <c r="G2851" s="31" t="n">
        <v>45461</v>
      </c>
      <c r="H2851" s="30" t="s">
        <v>217</v>
      </c>
      <c r="I2851" s="30" t="s">
        <v>344</v>
      </c>
      <c r="J2851" s="30" t="s">
        <v>483</v>
      </c>
      <c r="K2851" s="30" t="s">
        <v>126</v>
      </c>
      <c r="L2851" s="30" t="n">
        <v>30</v>
      </c>
      <c r="M2851" s="30" t="n">
        <v>150</v>
      </c>
      <c r="N2851" s="30" t="s">
        <v>186</v>
      </c>
      <c r="O2851" s="30" t="s">
        <v>128</v>
      </c>
      <c r="P2851" s="30" t="s">
        <v>129</v>
      </c>
      <c r="Q2851" s="32" t="n">
        <v>8331.5</v>
      </c>
      <c r="R2851" s="30" t="s">
        <v>172</v>
      </c>
      <c r="S2851" s="30" t="s">
        <v>335</v>
      </c>
      <c r="T2851" s="30" t="n">
        <v>3</v>
      </c>
    </row>
    <row r="2852" customFormat="false" ht="15" hidden="false" customHeight="false" outlineLevel="0" collapsed="false">
      <c r="A2852" s="27" t="s">
        <v>4731</v>
      </c>
      <c r="B2852" s="27" t="s">
        <v>3247</v>
      </c>
      <c r="C2852" s="27" t="n">
        <v>0</v>
      </c>
      <c r="D2852" s="27" t="s">
        <v>121</v>
      </c>
      <c r="E2852" s="28" t="n">
        <v>45398</v>
      </c>
      <c r="F2852" s="27" t="s">
        <v>2101</v>
      </c>
      <c r="G2852" s="28" t="n">
        <v>45401</v>
      </c>
      <c r="H2852" s="27" t="s">
        <v>242</v>
      </c>
      <c r="I2852" s="27" t="s">
        <v>466</v>
      </c>
      <c r="J2852" s="27" t="s">
        <v>422</v>
      </c>
      <c r="K2852" s="27" t="s">
        <v>156</v>
      </c>
      <c r="L2852" s="27" t="n">
        <v>48</v>
      </c>
      <c r="M2852" s="27" t="n">
        <v>37</v>
      </c>
      <c r="N2852" s="27" t="s">
        <v>127</v>
      </c>
      <c r="O2852" s="27" t="s">
        <v>139</v>
      </c>
      <c r="P2852" s="27" t="s">
        <v>150</v>
      </c>
      <c r="Q2852" s="29" t="n">
        <v>2732.19</v>
      </c>
      <c r="R2852" s="27" t="s">
        <v>172</v>
      </c>
      <c r="S2852" s="27" t="s">
        <v>520</v>
      </c>
      <c r="T2852" s="27" t="n">
        <v>5</v>
      </c>
    </row>
    <row r="2853" customFormat="false" ht="15" hidden="false" customHeight="false" outlineLevel="0" collapsed="false">
      <c r="A2853" s="30" t="s">
        <v>4732</v>
      </c>
      <c r="B2853" s="30" t="s">
        <v>2512</v>
      </c>
      <c r="C2853" s="30" t="n">
        <v>62</v>
      </c>
      <c r="D2853" s="30" t="s">
        <v>121</v>
      </c>
      <c r="E2853" s="31" t="n">
        <v>45313</v>
      </c>
      <c r="F2853" s="30" t="s">
        <v>1214</v>
      </c>
      <c r="G2853" s="31" t="n">
        <v>45313</v>
      </c>
      <c r="H2853" s="30" t="s">
        <v>236</v>
      </c>
      <c r="I2853" s="30" t="s">
        <v>266</v>
      </c>
      <c r="J2853" s="30" t="s">
        <v>375</v>
      </c>
      <c r="K2853" s="30" t="s">
        <v>156</v>
      </c>
      <c r="L2853" s="30" t="n">
        <v>70</v>
      </c>
      <c r="M2853" s="30" t="n">
        <v>44</v>
      </c>
      <c r="N2853" s="30" t="s">
        <v>186</v>
      </c>
      <c r="O2853" s="30" t="s">
        <v>128</v>
      </c>
      <c r="P2853" s="30" t="s">
        <v>140</v>
      </c>
      <c r="Q2853" s="32" t="n">
        <v>4281.51</v>
      </c>
      <c r="R2853" s="30" t="s">
        <v>130</v>
      </c>
      <c r="S2853" s="30" t="s">
        <v>164</v>
      </c>
      <c r="T2853" s="30" t="n">
        <v>5</v>
      </c>
    </row>
    <row r="2854" customFormat="false" ht="15" hidden="false" customHeight="false" outlineLevel="0" collapsed="false">
      <c r="A2854" s="27" t="s">
        <v>4733</v>
      </c>
      <c r="B2854" s="27" t="s">
        <v>1498</v>
      </c>
      <c r="C2854" s="27" t="n">
        <v>43</v>
      </c>
      <c r="D2854" s="27" t="s">
        <v>181</v>
      </c>
      <c r="E2854" s="28" t="n">
        <v>45403</v>
      </c>
      <c r="F2854" s="27" t="s">
        <v>907</v>
      </c>
      <c r="G2854" s="28" t="n">
        <v>45403</v>
      </c>
      <c r="H2854" s="27" t="s">
        <v>236</v>
      </c>
      <c r="I2854" s="27" t="s">
        <v>237</v>
      </c>
      <c r="J2854" s="27" t="s">
        <v>267</v>
      </c>
      <c r="K2854" s="27" t="s">
        <v>138</v>
      </c>
      <c r="L2854" s="27" t="n">
        <v>47</v>
      </c>
      <c r="M2854" s="27" t="n">
        <v>33</v>
      </c>
      <c r="N2854" s="27" t="s">
        <v>127</v>
      </c>
      <c r="O2854" s="27" t="s">
        <v>171</v>
      </c>
      <c r="P2854" s="27" t="s">
        <v>150</v>
      </c>
      <c r="Q2854" s="29" t="n">
        <v>2755.51</v>
      </c>
      <c r="R2854" s="27" t="s">
        <v>130</v>
      </c>
      <c r="S2854" s="27" t="s">
        <v>223</v>
      </c>
      <c r="T2854" s="27" t="n">
        <v>4</v>
      </c>
    </row>
    <row r="2855" customFormat="false" ht="15" hidden="false" customHeight="false" outlineLevel="0" collapsed="false">
      <c r="A2855" s="30" t="s">
        <v>4734</v>
      </c>
      <c r="B2855" s="30" t="s">
        <v>1465</v>
      </c>
      <c r="C2855" s="30" t="n">
        <v>39</v>
      </c>
      <c r="D2855" s="30" t="s">
        <v>181</v>
      </c>
      <c r="E2855" s="31" t="n">
        <v>45580</v>
      </c>
      <c r="F2855" s="30" t="s">
        <v>1104</v>
      </c>
      <c r="G2855" s="31" t="n">
        <v>45582</v>
      </c>
      <c r="H2855" s="30" t="s">
        <v>236</v>
      </c>
      <c r="I2855" s="30" t="s">
        <v>266</v>
      </c>
      <c r="J2855" s="30" t="s">
        <v>375</v>
      </c>
      <c r="K2855" s="30" t="s">
        <v>156</v>
      </c>
      <c r="L2855" s="30" t="n">
        <v>71</v>
      </c>
      <c r="M2855" s="30" t="n">
        <v>86</v>
      </c>
      <c r="N2855" s="30" t="s">
        <v>127</v>
      </c>
      <c r="O2855" s="30" t="s">
        <v>128</v>
      </c>
      <c r="P2855" s="30" t="s">
        <v>187</v>
      </c>
      <c r="Q2855" s="32" t="n">
        <v>4408.3</v>
      </c>
      <c r="R2855" s="30" t="s">
        <v>130</v>
      </c>
      <c r="S2855" s="30" t="s">
        <v>192</v>
      </c>
      <c r="T2855" s="30" t="n">
        <v>4</v>
      </c>
    </row>
    <row r="2856" customFormat="false" ht="15" hidden="false" customHeight="false" outlineLevel="0" collapsed="false">
      <c r="A2856" s="27" t="s">
        <v>4735</v>
      </c>
      <c r="B2856" s="27" t="s">
        <v>3665</v>
      </c>
      <c r="C2856" s="27" t="n">
        <v>26</v>
      </c>
      <c r="D2856" s="27" t="s">
        <v>181</v>
      </c>
      <c r="E2856" s="28" t="n">
        <v>45339</v>
      </c>
      <c r="F2856" s="27" t="s">
        <v>200</v>
      </c>
      <c r="G2856" s="28" t="n">
        <v>45339</v>
      </c>
      <c r="H2856" s="27" t="s">
        <v>168</v>
      </c>
      <c r="I2856" s="27" t="s">
        <v>196</v>
      </c>
      <c r="J2856" s="27" t="s">
        <v>441</v>
      </c>
      <c r="K2856" s="27" t="s">
        <v>138</v>
      </c>
      <c r="L2856" s="27" t="n">
        <v>44</v>
      </c>
      <c r="M2856" s="27" t="n">
        <v>31</v>
      </c>
      <c r="N2856" s="27" t="s">
        <v>127</v>
      </c>
      <c r="O2856" s="27" t="s">
        <v>171</v>
      </c>
      <c r="P2856" s="27" t="s">
        <v>129</v>
      </c>
      <c r="Q2856" s="29" t="n">
        <v>1849.04</v>
      </c>
      <c r="R2856" s="27" t="s">
        <v>130</v>
      </c>
      <c r="S2856" s="27" t="s">
        <v>223</v>
      </c>
      <c r="T2856" s="27" t="n">
        <v>3</v>
      </c>
    </row>
    <row r="2857" customFormat="false" ht="15" hidden="false" customHeight="false" outlineLevel="0" collapsed="false">
      <c r="A2857" s="30" t="s">
        <v>4736</v>
      </c>
      <c r="B2857" s="30" t="s">
        <v>4335</v>
      </c>
      <c r="C2857" s="30" t="n">
        <v>74</v>
      </c>
      <c r="D2857" s="30" t="s">
        <v>181</v>
      </c>
      <c r="E2857" s="31" t="n">
        <v>45302</v>
      </c>
      <c r="F2857" s="30" t="s">
        <v>826</v>
      </c>
      <c r="G2857" s="31" t="n">
        <v>45302</v>
      </c>
      <c r="H2857" s="30" t="s">
        <v>146</v>
      </c>
      <c r="I2857" s="30" t="s">
        <v>147</v>
      </c>
      <c r="J2857" s="30" t="s">
        <v>148</v>
      </c>
      <c r="K2857" s="30" t="s">
        <v>156</v>
      </c>
      <c r="L2857" s="30" t="n">
        <v>59</v>
      </c>
      <c r="M2857" s="30" t="n">
        <v>87</v>
      </c>
      <c r="N2857" s="30" t="s">
        <v>186</v>
      </c>
      <c r="O2857" s="30" t="s">
        <v>128</v>
      </c>
      <c r="P2857" s="30" t="s">
        <v>187</v>
      </c>
      <c r="Q2857" s="32" t="n">
        <v>4359.21</v>
      </c>
      <c r="R2857" s="30" t="s">
        <v>268</v>
      </c>
      <c r="S2857" s="30" t="s">
        <v>151</v>
      </c>
      <c r="T2857" s="30" t="n">
        <v>4</v>
      </c>
    </row>
    <row r="2858" customFormat="false" ht="15" hidden="false" customHeight="false" outlineLevel="0" collapsed="false">
      <c r="A2858" s="27" t="s">
        <v>4737</v>
      </c>
      <c r="B2858" s="27" t="s">
        <v>2938</v>
      </c>
      <c r="C2858" s="27" t="n">
        <v>12</v>
      </c>
      <c r="D2858" s="27" t="s">
        <v>121</v>
      </c>
      <c r="E2858" s="28" t="n">
        <v>45395</v>
      </c>
      <c r="F2858" s="27" t="s">
        <v>216</v>
      </c>
      <c r="G2858" s="28" t="n">
        <v>45396</v>
      </c>
      <c r="H2858" s="27" t="s">
        <v>183</v>
      </c>
      <c r="I2858" s="27" t="s">
        <v>212</v>
      </c>
      <c r="J2858" s="27" t="s">
        <v>411</v>
      </c>
      <c r="K2858" s="27" t="s">
        <v>138</v>
      </c>
      <c r="L2858" s="27" t="n">
        <v>54</v>
      </c>
      <c r="M2858" s="27" t="n">
        <v>34</v>
      </c>
      <c r="N2858" s="27" t="s">
        <v>127</v>
      </c>
      <c r="O2858" s="27" t="s">
        <v>128</v>
      </c>
      <c r="P2858" s="27" t="s">
        <v>129</v>
      </c>
      <c r="Q2858" s="29" t="n">
        <v>1383.44</v>
      </c>
      <c r="R2858" s="27" t="s">
        <v>130</v>
      </c>
      <c r="S2858" s="27" t="s">
        <v>178</v>
      </c>
      <c r="T2858" s="27" t="n">
        <v>5</v>
      </c>
    </row>
    <row r="2859" customFormat="false" ht="15" hidden="false" customHeight="false" outlineLevel="0" collapsed="false">
      <c r="A2859" s="30" t="s">
        <v>4738</v>
      </c>
      <c r="B2859" s="30" t="s">
        <v>3005</v>
      </c>
      <c r="C2859" s="30" t="n">
        <v>21</v>
      </c>
      <c r="D2859" s="30" t="s">
        <v>181</v>
      </c>
      <c r="E2859" s="31" t="n">
        <v>45589</v>
      </c>
      <c r="F2859" s="30" t="s">
        <v>1255</v>
      </c>
      <c r="G2859" s="31" t="n">
        <v>45590</v>
      </c>
      <c r="H2859" s="30" t="s">
        <v>217</v>
      </c>
      <c r="I2859" s="30" t="s">
        <v>282</v>
      </c>
      <c r="J2859" s="30" t="s">
        <v>294</v>
      </c>
      <c r="K2859" s="30" t="s">
        <v>156</v>
      </c>
      <c r="L2859" s="30" t="n">
        <v>43</v>
      </c>
      <c r="M2859" s="30" t="n">
        <v>68</v>
      </c>
      <c r="N2859" s="30" t="s">
        <v>127</v>
      </c>
      <c r="O2859" s="30" t="s">
        <v>128</v>
      </c>
      <c r="P2859" s="30" t="s">
        <v>187</v>
      </c>
      <c r="Q2859" s="32" t="n">
        <v>3971.63</v>
      </c>
      <c r="R2859" s="30" t="s">
        <v>130</v>
      </c>
      <c r="S2859" s="30" t="s">
        <v>151</v>
      </c>
      <c r="T2859" s="30" t="n">
        <v>5</v>
      </c>
    </row>
    <row r="2860" customFormat="false" ht="15" hidden="false" customHeight="false" outlineLevel="0" collapsed="false">
      <c r="A2860" s="27" t="s">
        <v>4739</v>
      </c>
      <c r="B2860" s="27" t="s">
        <v>298</v>
      </c>
      <c r="C2860" s="27" t="n">
        <v>43</v>
      </c>
      <c r="D2860" s="27" t="s">
        <v>181</v>
      </c>
      <c r="E2860" s="28" t="n">
        <v>45483</v>
      </c>
      <c r="F2860" s="27" t="s">
        <v>271</v>
      </c>
      <c r="G2860" s="28" t="n">
        <v>45488</v>
      </c>
      <c r="H2860" s="27" t="s">
        <v>242</v>
      </c>
      <c r="I2860" s="27" t="s">
        <v>315</v>
      </c>
      <c r="J2860" s="27" t="s">
        <v>244</v>
      </c>
      <c r="K2860" s="27" t="s">
        <v>126</v>
      </c>
      <c r="L2860" s="27" t="n">
        <v>39</v>
      </c>
      <c r="M2860" s="27" t="n">
        <v>138</v>
      </c>
      <c r="N2860" s="27" t="s">
        <v>186</v>
      </c>
      <c r="O2860" s="27" t="s">
        <v>149</v>
      </c>
      <c r="P2860" s="27" t="s">
        <v>129</v>
      </c>
      <c r="Q2860" s="29" t="n">
        <v>8539.92</v>
      </c>
      <c r="R2860" s="27" t="s">
        <v>130</v>
      </c>
      <c r="S2860" s="27" t="s">
        <v>335</v>
      </c>
      <c r="T2860" s="27" t="n">
        <v>5</v>
      </c>
    </row>
    <row r="2861" customFormat="false" ht="15" hidden="false" customHeight="false" outlineLevel="0" collapsed="false">
      <c r="A2861" s="30" t="s">
        <v>4740</v>
      </c>
      <c r="B2861" s="30" t="s">
        <v>4741</v>
      </c>
      <c r="C2861" s="30" t="n">
        <v>26</v>
      </c>
      <c r="D2861" s="30" t="s">
        <v>181</v>
      </c>
      <c r="E2861" s="31" t="n">
        <v>45408</v>
      </c>
      <c r="F2861" s="30" t="s">
        <v>546</v>
      </c>
      <c r="G2861" s="31" t="n">
        <v>45408</v>
      </c>
      <c r="H2861" s="30" t="s">
        <v>123</v>
      </c>
      <c r="I2861" s="30" t="s">
        <v>124</v>
      </c>
      <c r="J2861" s="30" t="s">
        <v>305</v>
      </c>
      <c r="K2861" s="30" t="s">
        <v>138</v>
      </c>
      <c r="L2861" s="30" t="n">
        <v>62</v>
      </c>
      <c r="M2861" s="30" t="n">
        <v>21</v>
      </c>
      <c r="N2861" s="30" t="s">
        <v>186</v>
      </c>
      <c r="O2861" s="30" t="s">
        <v>128</v>
      </c>
      <c r="P2861" s="30" t="s">
        <v>150</v>
      </c>
      <c r="Q2861" s="32" t="n">
        <v>1753.87</v>
      </c>
      <c r="R2861" s="30" t="s">
        <v>130</v>
      </c>
      <c r="S2861" s="30" t="s">
        <v>500</v>
      </c>
      <c r="T2861" s="30"/>
    </row>
    <row r="2862" customFormat="false" ht="15" hidden="false" customHeight="false" outlineLevel="0" collapsed="false">
      <c r="A2862" s="27" t="s">
        <v>4742</v>
      </c>
      <c r="B2862" s="27" t="s">
        <v>3430</v>
      </c>
      <c r="C2862" s="27" t="n">
        <v>46</v>
      </c>
      <c r="D2862" s="27" t="s">
        <v>181</v>
      </c>
      <c r="E2862" s="28" t="n">
        <v>45374</v>
      </c>
      <c r="F2862" s="27" t="s">
        <v>134</v>
      </c>
      <c r="G2862" s="28" t="n">
        <v>45374</v>
      </c>
      <c r="H2862" s="27" t="s">
        <v>242</v>
      </c>
      <c r="I2862" s="27" t="s">
        <v>243</v>
      </c>
      <c r="J2862" s="27" t="s">
        <v>244</v>
      </c>
      <c r="K2862" s="27" t="s">
        <v>138</v>
      </c>
      <c r="L2862" s="27" t="n">
        <v>41</v>
      </c>
      <c r="M2862" s="27" t="n">
        <v>15</v>
      </c>
      <c r="N2862" s="27" t="s">
        <v>127</v>
      </c>
      <c r="O2862" s="27" t="s">
        <v>139</v>
      </c>
      <c r="P2862" s="27" t="s">
        <v>140</v>
      </c>
      <c r="Q2862" s="29" t="n">
        <v>569.84</v>
      </c>
      <c r="R2862" s="27" t="s">
        <v>130</v>
      </c>
      <c r="S2862" s="27" t="s">
        <v>178</v>
      </c>
      <c r="T2862" s="27" t="n">
        <v>3</v>
      </c>
    </row>
    <row r="2863" customFormat="false" ht="15" hidden="false" customHeight="false" outlineLevel="0" collapsed="false">
      <c r="A2863" s="30" t="s">
        <v>4743</v>
      </c>
      <c r="B2863" s="30" t="s">
        <v>1587</v>
      </c>
      <c r="C2863" s="30" t="n">
        <v>40</v>
      </c>
      <c r="D2863" s="30" t="s">
        <v>181</v>
      </c>
      <c r="E2863" s="31" t="n">
        <v>45407</v>
      </c>
      <c r="F2863" s="30" t="s">
        <v>692</v>
      </c>
      <c r="G2863" s="31" t="n">
        <v>45407</v>
      </c>
      <c r="H2863" s="30" t="s">
        <v>242</v>
      </c>
      <c r="I2863" s="30"/>
      <c r="J2863" s="30" t="s">
        <v>363</v>
      </c>
      <c r="K2863" s="30" t="s">
        <v>156</v>
      </c>
      <c r="L2863" s="30" t="n">
        <v>46</v>
      </c>
      <c r="M2863" s="30" t="n">
        <v>43</v>
      </c>
      <c r="N2863" s="30" t="s">
        <v>186</v>
      </c>
      <c r="O2863" s="30" t="s">
        <v>128</v>
      </c>
      <c r="P2863" s="30" t="s">
        <v>150</v>
      </c>
      <c r="Q2863" s="32" t="n">
        <v>4056.71</v>
      </c>
      <c r="R2863" s="30" t="s">
        <v>130</v>
      </c>
      <c r="S2863" s="30" t="s">
        <v>228</v>
      </c>
      <c r="T2863" s="30" t="n">
        <v>5</v>
      </c>
    </row>
    <row r="2864" customFormat="false" ht="15" hidden="false" customHeight="false" outlineLevel="0" collapsed="false">
      <c r="A2864" s="27" t="s">
        <v>4744</v>
      </c>
      <c r="B2864" s="27" t="s">
        <v>2370</v>
      </c>
      <c r="C2864" s="27" t="n">
        <v>-5</v>
      </c>
      <c r="D2864" s="27" t="s">
        <v>121</v>
      </c>
      <c r="E2864" s="28" t="n">
        <v>45314</v>
      </c>
      <c r="F2864" s="27" t="s">
        <v>1002</v>
      </c>
      <c r="G2864" s="28" t="n">
        <v>45315</v>
      </c>
      <c r="H2864" s="27" t="s">
        <v>123</v>
      </c>
      <c r="I2864" s="27" t="s">
        <v>124</v>
      </c>
      <c r="J2864" s="27" t="s">
        <v>125</v>
      </c>
      <c r="K2864" s="27" t="s">
        <v>138</v>
      </c>
      <c r="L2864" s="27" t="n">
        <v>28</v>
      </c>
      <c r="M2864" s="27" t="n">
        <v>20</v>
      </c>
      <c r="N2864" s="27" t="s">
        <v>127</v>
      </c>
      <c r="O2864" s="27" t="s">
        <v>149</v>
      </c>
      <c r="P2864" s="27" t="s">
        <v>150</v>
      </c>
      <c r="Q2864" s="29" t="n">
        <v>1011.34</v>
      </c>
      <c r="R2864" s="27" t="s">
        <v>172</v>
      </c>
      <c r="S2864" s="27" t="s">
        <v>151</v>
      </c>
      <c r="T2864" s="27" t="n">
        <v>3</v>
      </c>
    </row>
    <row r="2865" customFormat="false" ht="15" hidden="false" customHeight="false" outlineLevel="0" collapsed="false">
      <c r="A2865" s="30" t="s">
        <v>4745</v>
      </c>
      <c r="B2865" s="30" t="s">
        <v>3322</v>
      </c>
      <c r="C2865" s="30" t="n">
        <v>54</v>
      </c>
      <c r="D2865" s="30" t="s">
        <v>121</v>
      </c>
      <c r="E2865" s="31" t="n">
        <v>45384</v>
      </c>
      <c r="F2865" s="30" t="s">
        <v>858</v>
      </c>
      <c r="G2865" s="31" t="n">
        <v>45385</v>
      </c>
      <c r="H2865" s="30" t="s">
        <v>146</v>
      </c>
      <c r="I2865" s="30" t="s">
        <v>147</v>
      </c>
      <c r="J2865" s="30" t="s">
        <v>148</v>
      </c>
      <c r="K2865" s="30" t="s">
        <v>138</v>
      </c>
      <c r="L2865" s="30" t="n">
        <v>40</v>
      </c>
      <c r="M2865" s="30" t="n">
        <v>31</v>
      </c>
      <c r="N2865" s="30" t="s">
        <v>127</v>
      </c>
      <c r="O2865" s="30" t="s">
        <v>171</v>
      </c>
      <c r="P2865" s="30" t="s">
        <v>150</v>
      </c>
      <c r="Q2865" s="32" t="n">
        <v>2347.93</v>
      </c>
      <c r="R2865" s="30" t="s">
        <v>130</v>
      </c>
      <c r="S2865" s="30" t="s">
        <v>141</v>
      </c>
      <c r="T2865" s="30" t="n">
        <v>5</v>
      </c>
    </row>
    <row r="2866" customFormat="false" ht="15" hidden="false" customHeight="false" outlineLevel="0" collapsed="false">
      <c r="A2866" s="27" t="s">
        <v>4746</v>
      </c>
      <c r="B2866" s="27" t="s">
        <v>1632</v>
      </c>
      <c r="C2866" s="27" t="n">
        <v>48</v>
      </c>
      <c r="D2866" s="27" t="s">
        <v>121</v>
      </c>
      <c r="E2866" s="28" t="n">
        <v>45506</v>
      </c>
      <c r="F2866" s="27" t="s">
        <v>503</v>
      </c>
      <c r="G2866" s="28" t="n">
        <v>45508</v>
      </c>
      <c r="H2866" s="27" t="s">
        <v>168</v>
      </c>
      <c r="I2866" s="27" t="s">
        <v>366</v>
      </c>
      <c r="J2866" s="27" t="s">
        <v>170</v>
      </c>
      <c r="K2866" s="27" t="s">
        <v>126</v>
      </c>
      <c r="L2866" s="27" t="n">
        <v>22</v>
      </c>
      <c r="M2866" s="27" t="n">
        <v>100</v>
      </c>
      <c r="N2866" s="27" t="s">
        <v>186</v>
      </c>
      <c r="O2866" s="27" t="s">
        <v>139</v>
      </c>
      <c r="P2866" s="27" t="s">
        <v>129</v>
      </c>
      <c r="Q2866" s="29" t="n">
        <v>8448.36</v>
      </c>
      <c r="R2866" s="27" t="s">
        <v>268</v>
      </c>
      <c r="S2866" s="27" t="s">
        <v>192</v>
      </c>
      <c r="T2866" s="27" t="n">
        <v>4</v>
      </c>
    </row>
    <row r="2867" customFormat="false" ht="15" hidden="false" customHeight="false" outlineLevel="0" collapsed="false">
      <c r="A2867" s="30" t="s">
        <v>4747</v>
      </c>
      <c r="B2867" s="30" t="s">
        <v>2883</v>
      </c>
      <c r="C2867" s="30" t="n">
        <v>52</v>
      </c>
      <c r="D2867" s="30" t="s">
        <v>181</v>
      </c>
      <c r="E2867" s="31" t="n">
        <v>45300</v>
      </c>
      <c r="F2867" s="30" t="s">
        <v>1023</v>
      </c>
      <c r="G2867" s="31" t="n">
        <v>45303</v>
      </c>
      <c r="H2867" s="30" t="s">
        <v>161</v>
      </c>
      <c r="I2867" s="30" t="s">
        <v>162</v>
      </c>
      <c r="J2867" s="30" t="s">
        <v>648</v>
      </c>
      <c r="K2867" s="30" t="s">
        <v>156</v>
      </c>
      <c r="L2867" s="30" t="n">
        <v>47</v>
      </c>
      <c r="M2867" s="30" t="n">
        <v>89</v>
      </c>
      <c r="N2867" s="30" t="s">
        <v>127</v>
      </c>
      <c r="O2867" s="30" t="s">
        <v>128</v>
      </c>
      <c r="P2867" s="30" t="s">
        <v>140</v>
      </c>
      <c r="Q2867" s="32" t="n">
        <v>4390.48</v>
      </c>
      <c r="R2867" s="30" t="s">
        <v>462</v>
      </c>
      <c r="S2867" s="30" t="s">
        <v>131</v>
      </c>
      <c r="T2867" s="30" t="n">
        <v>4</v>
      </c>
    </row>
    <row r="2868" customFormat="false" ht="15" hidden="false" customHeight="false" outlineLevel="0" collapsed="false">
      <c r="A2868" s="27" t="s">
        <v>4748</v>
      </c>
      <c r="B2868" s="27" t="s">
        <v>770</v>
      </c>
      <c r="C2868" s="27" t="n">
        <v>36</v>
      </c>
      <c r="D2868" s="27" t="s">
        <v>121</v>
      </c>
      <c r="E2868" s="28" t="n">
        <v>45603</v>
      </c>
      <c r="F2868" s="27" t="s">
        <v>374</v>
      </c>
      <c r="G2868" s="28" t="n">
        <v>45605</v>
      </c>
      <c r="H2868" s="27" t="s">
        <v>242</v>
      </c>
      <c r="I2868" s="27" t="s">
        <v>243</v>
      </c>
      <c r="J2868" s="27" t="s">
        <v>244</v>
      </c>
      <c r="K2868" s="27" t="s">
        <v>156</v>
      </c>
      <c r="L2868" s="27" t="n">
        <v>15</v>
      </c>
      <c r="M2868" s="27" t="n">
        <v>83</v>
      </c>
      <c r="N2868" s="27" t="s">
        <v>127</v>
      </c>
      <c r="O2868" s="27" t="s">
        <v>171</v>
      </c>
      <c r="P2868" s="27" t="s">
        <v>140</v>
      </c>
      <c r="Q2868" s="29" t="n">
        <v>5089.34</v>
      </c>
      <c r="R2868" s="27" t="s">
        <v>268</v>
      </c>
      <c r="S2868" s="27" t="s">
        <v>141</v>
      </c>
      <c r="T2868" s="27" t="n">
        <v>2</v>
      </c>
    </row>
    <row r="2869" customFormat="false" ht="15" hidden="false" customHeight="false" outlineLevel="0" collapsed="false">
      <c r="A2869" s="30" t="s">
        <v>4749</v>
      </c>
      <c r="B2869" s="30" t="s">
        <v>515</v>
      </c>
      <c r="C2869" s="30" t="n">
        <v>53</v>
      </c>
      <c r="D2869" s="30" t="s">
        <v>181</v>
      </c>
      <c r="E2869" s="31" t="n">
        <v>45333</v>
      </c>
      <c r="F2869" s="30" t="s">
        <v>1739</v>
      </c>
      <c r="G2869" s="31" t="n">
        <v>45337</v>
      </c>
      <c r="H2869" s="30" t="s">
        <v>135</v>
      </c>
      <c r="I2869" s="30" t="s">
        <v>136</v>
      </c>
      <c r="J2869" s="30" t="s">
        <v>137</v>
      </c>
      <c r="K2869" s="30" t="s">
        <v>126</v>
      </c>
      <c r="L2869" s="30" t="n">
        <v>44</v>
      </c>
      <c r="M2869" s="30" t="n">
        <v>82</v>
      </c>
      <c r="N2869" s="30" t="s">
        <v>127</v>
      </c>
      <c r="O2869" s="30" t="s">
        <v>139</v>
      </c>
      <c r="P2869" s="30" t="s">
        <v>150</v>
      </c>
      <c r="Q2869" s="32" t="n">
        <v>7238.63</v>
      </c>
      <c r="R2869" s="30" t="s">
        <v>130</v>
      </c>
      <c r="S2869" s="30" t="s">
        <v>178</v>
      </c>
      <c r="T2869" s="30" t="n">
        <v>4</v>
      </c>
    </row>
    <row r="2870" customFormat="false" ht="15" hidden="false" customHeight="false" outlineLevel="0" collapsed="false">
      <c r="A2870" s="27" t="s">
        <v>4750</v>
      </c>
      <c r="B2870" s="27" t="s">
        <v>866</v>
      </c>
      <c r="C2870" s="27"/>
      <c r="D2870" s="27" t="s">
        <v>121</v>
      </c>
      <c r="E2870" s="28" t="n">
        <v>45320</v>
      </c>
      <c r="F2870" s="27" t="s">
        <v>2607</v>
      </c>
      <c r="G2870" s="28" t="n">
        <v>45320</v>
      </c>
      <c r="H2870" s="27" t="s">
        <v>168</v>
      </c>
      <c r="I2870" s="27" t="s">
        <v>169</v>
      </c>
      <c r="J2870" s="27" t="s">
        <v>441</v>
      </c>
      <c r="K2870" s="27" t="s">
        <v>156</v>
      </c>
      <c r="L2870" s="27" t="n">
        <v>58</v>
      </c>
      <c r="M2870" s="27" t="n">
        <v>81</v>
      </c>
      <c r="N2870" s="27" t="s">
        <v>186</v>
      </c>
      <c r="O2870" s="27" t="s">
        <v>128</v>
      </c>
      <c r="P2870" s="27" t="s">
        <v>150</v>
      </c>
      <c r="Q2870" s="29" t="n">
        <v>4847.91</v>
      </c>
      <c r="R2870" s="27" t="s">
        <v>130</v>
      </c>
      <c r="S2870" s="27" t="s">
        <v>197</v>
      </c>
      <c r="T2870" s="27" t="n">
        <v>5</v>
      </c>
    </row>
    <row r="2871" customFormat="false" ht="15" hidden="false" customHeight="false" outlineLevel="0" collapsed="false">
      <c r="A2871" s="30" t="s">
        <v>4751</v>
      </c>
      <c r="B2871" s="30" t="s">
        <v>4447</v>
      </c>
      <c r="C2871" s="30" t="n">
        <v>66</v>
      </c>
      <c r="D2871" s="30" t="s">
        <v>121</v>
      </c>
      <c r="E2871" s="31" t="n">
        <v>45626</v>
      </c>
      <c r="F2871" s="30" t="s">
        <v>832</v>
      </c>
      <c r="G2871" s="31" t="n">
        <v>45627</v>
      </c>
      <c r="H2871" s="30" t="s">
        <v>168</v>
      </c>
      <c r="I2871" s="30" t="s">
        <v>169</v>
      </c>
      <c r="J2871" s="30" t="s">
        <v>367</v>
      </c>
      <c r="K2871" s="30" t="s">
        <v>138</v>
      </c>
      <c r="L2871" s="30" t="n">
        <v>89</v>
      </c>
      <c r="M2871" s="30" t="n">
        <v>17</v>
      </c>
      <c r="N2871" s="30" t="s">
        <v>127</v>
      </c>
      <c r="O2871" s="30" t="s">
        <v>139</v>
      </c>
      <c r="P2871" s="30" t="s">
        <v>150</v>
      </c>
      <c r="Q2871" s="32" t="n">
        <v>1529.09</v>
      </c>
      <c r="R2871" s="30" t="s">
        <v>130</v>
      </c>
      <c r="S2871" s="30" t="s">
        <v>335</v>
      </c>
      <c r="T2871" s="30" t="n">
        <v>5</v>
      </c>
    </row>
    <row r="2872" customFormat="false" ht="15" hidden="false" customHeight="false" outlineLevel="0" collapsed="false">
      <c r="A2872" s="27" t="s">
        <v>4752</v>
      </c>
      <c r="B2872" s="27" t="s">
        <v>4753</v>
      </c>
      <c r="C2872" s="27" t="n">
        <v>20</v>
      </c>
      <c r="D2872" s="27" t="s">
        <v>181</v>
      </c>
      <c r="E2872" s="28" t="n">
        <v>45584</v>
      </c>
      <c r="F2872" s="27" t="s">
        <v>567</v>
      </c>
      <c r="G2872" s="28" t="n">
        <v>45586</v>
      </c>
      <c r="H2872" s="27" t="s">
        <v>183</v>
      </c>
      <c r="I2872" s="27" t="s">
        <v>212</v>
      </c>
      <c r="J2872" s="27" t="s">
        <v>185</v>
      </c>
      <c r="K2872" s="27" t="s">
        <v>156</v>
      </c>
      <c r="L2872" s="27" t="n">
        <v>47</v>
      </c>
      <c r="M2872" s="27" t="n">
        <v>31</v>
      </c>
      <c r="N2872" s="27" t="s">
        <v>127</v>
      </c>
      <c r="O2872" s="27" t="s">
        <v>149</v>
      </c>
      <c r="P2872" s="27" t="s">
        <v>187</v>
      </c>
      <c r="Q2872" s="29" t="n">
        <v>3413.19</v>
      </c>
      <c r="R2872" s="27" t="s">
        <v>130</v>
      </c>
      <c r="S2872" s="27" t="s">
        <v>192</v>
      </c>
      <c r="T2872" s="27" t="n">
        <v>4</v>
      </c>
    </row>
    <row r="2873" customFormat="false" ht="15" hidden="false" customHeight="false" outlineLevel="0" collapsed="false">
      <c r="A2873" s="30" t="s">
        <v>4754</v>
      </c>
      <c r="B2873" s="30" t="s">
        <v>3716</v>
      </c>
      <c r="C2873" s="30" t="n">
        <v>48</v>
      </c>
      <c r="D2873" s="30" t="s">
        <v>121</v>
      </c>
      <c r="E2873" s="31" t="n">
        <v>45400</v>
      </c>
      <c r="F2873" s="30" t="s">
        <v>780</v>
      </c>
      <c r="G2873" s="31" t="n">
        <v>45401</v>
      </c>
      <c r="H2873" s="30" t="s">
        <v>236</v>
      </c>
      <c r="I2873" s="30" t="s">
        <v>237</v>
      </c>
      <c r="J2873" s="30" t="s">
        <v>238</v>
      </c>
      <c r="K2873" s="30" t="s">
        <v>138</v>
      </c>
      <c r="L2873" s="30" t="n">
        <v>57</v>
      </c>
      <c r="M2873" s="30" t="n">
        <v>15</v>
      </c>
      <c r="N2873" s="30" t="s">
        <v>127</v>
      </c>
      <c r="O2873" s="30" t="s">
        <v>149</v>
      </c>
      <c r="P2873" s="30" t="s">
        <v>187</v>
      </c>
      <c r="Q2873" s="32" t="n">
        <v>1663.33</v>
      </c>
      <c r="R2873" s="30" t="s">
        <v>130</v>
      </c>
      <c r="S2873" s="30" t="s">
        <v>141</v>
      </c>
      <c r="T2873" s="30" t="n">
        <v>3</v>
      </c>
    </row>
    <row r="2874" customFormat="false" ht="15" hidden="false" customHeight="false" outlineLevel="0" collapsed="false">
      <c r="A2874" s="27" t="s">
        <v>4755</v>
      </c>
      <c r="B2874" s="27" t="s">
        <v>2697</v>
      </c>
      <c r="C2874" s="27" t="n">
        <v>48</v>
      </c>
      <c r="D2874" s="27" t="s">
        <v>181</v>
      </c>
      <c r="E2874" s="28" t="n">
        <v>45369</v>
      </c>
      <c r="F2874" s="27" t="s">
        <v>1436</v>
      </c>
      <c r="G2874" s="28" t="n">
        <v>45373</v>
      </c>
      <c r="H2874" s="27" t="s">
        <v>183</v>
      </c>
      <c r="I2874" s="27" t="s">
        <v>184</v>
      </c>
      <c r="J2874" s="27" t="s">
        <v>213</v>
      </c>
      <c r="K2874" s="27" t="s">
        <v>126</v>
      </c>
      <c r="L2874" s="27" t="n">
        <v>5</v>
      </c>
      <c r="M2874" s="27" t="n">
        <v>102</v>
      </c>
      <c r="N2874" s="27" t="s">
        <v>127</v>
      </c>
      <c r="O2874" s="27" t="s">
        <v>149</v>
      </c>
      <c r="P2874" s="27" t="s">
        <v>129</v>
      </c>
      <c r="Q2874" s="29" t="n">
        <v>8081.96</v>
      </c>
      <c r="R2874" s="27" t="s">
        <v>130</v>
      </c>
      <c r="S2874" s="27" t="s">
        <v>141</v>
      </c>
      <c r="T2874" s="27" t="n">
        <v>4</v>
      </c>
    </row>
    <row r="2875" customFormat="false" ht="15" hidden="false" customHeight="false" outlineLevel="0" collapsed="false">
      <c r="A2875" s="30" t="s">
        <v>4756</v>
      </c>
      <c r="B2875" s="30" t="s">
        <v>2260</v>
      </c>
      <c r="C2875" s="30" t="n">
        <v>29</v>
      </c>
      <c r="D2875" s="30" t="s">
        <v>181</v>
      </c>
      <c r="E2875" s="31" t="n">
        <v>45591</v>
      </c>
      <c r="F2875" s="30" t="s">
        <v>2683</v>
      </c>
      <c r="G2875" s="31" t="n">
        <v>45593</v>
      </c>
      <c r="H2875" s="30" t="s">
        <v>236</v>
      </c>
      <c r="I2875" s="30" t="s">
        <v>266</v>
      </c>
      <c r="J2875" s="30" t="s">
        <v>455</v>
      </c>
      <c r="K2875" s="30" t="s">
        <v>126</v>
      </c>
      <c r="L2875" s="30" t="n">
        <v>31</v>
      </c>
      <c r="M2875" s="30" t="n">
        <v>115</v>
      </c>
      <c r="N2875" s="30" t="s">
        <v>186</v>
      </c>
      <c r="O2875" s="30" t="s">
        <v>149</v>
      </c>
      <c r="P2875" s="30" t="s">
        <v>187</v>
      </c>
      <c r="Q2875" s="32" t="n">
        <v>7948.29</v>
      </c>
      <c r="R2875" s="30" t="s">
        <v>130</v>
      </c>
      <c r="S2875" s="30" t="s">
        <v>131</v>
      </c>
      <c r="T2875" s="30" t="n">
        <v>3</v>
      </c>
    </row>
    <row r="2876" customFormat="false" ht="15" hidden="false" customHeight="false" outlineLevel="0" collapsed="false">
      <c r="A2876" s="27" t="s">
        <v>4757</v>
      </c>
      <c r="B2876" s="27" t="s">
        <v>1805</v>
      </c>
      <c r="C2876" s="27" t="n">
        <v>34</v>
      </c>
      <c r="D2876" s="27" t="s">
        <v>121</v>
      </c>
      <c r="E2876" s="28" t="n">
        <v>45631</v>
      </c>
      <c r="F2876" s="27" t="s">
        <v>1155</v>
      </c>
      <c r="G2876" s="28" t="n">
        <v>45631</v>
      </c>
      <c r="H2876" s="27" t="s">
        <v>168</v>
      </c>
      <c r="I2876" s="27" t="s">
        <v>196</v>
      </c>
      <c r="J2876" s="27" t="s">
        <v>367</v>
      </c>
      <c r="K2876" s="27" t="s">
        <v>138</v>
      </c>
      <c r="L2876" s="27" t="n">
        <v>29</v>
      </c>
      <c r="M2876" s="27" t="n">
        <v>37</v>
      </c>
      <c r="N2876" s="27" t="s">
        <v>127</v>
      </c>
      <c r="O2876" s="27" t="s">
        <v>149</v>
      </c>
      <c r="P2876" s="27" t="s">
        <v>140</v>
      </c>
      <c r="Q2876" s="29" t="n">
        <v>1868.79</v>
      </c>
      <c r="R2876" s="27" t="s">
        <v>130</v>
      </c>
      <c r="S2876" s="27" t="s">
        <v>197</v>
      </c>
      <c r="T2876" s="27" t="n">
        <v>3</v>
      </c>
    </row>
    <row r="2877" customFormat="false" ht="15" hidden="false" customHeight="false" outlineLevel="0" collapsed="false">
      <c r="A2877" s="30" t="s">
        <v>4758</v>
      </c>
      <c r="B2877" s="30" t="s">
        <v>1510</v>
      </c>
      <c r="C2877" s="30" t="n">
        <v>37</v>
      </c>
      <c r="D2877" s="30" t="s">
        <v>121</v>
      </c>
      <c r="E2877" s="31" t="n">
        <v>45419</v>
      </c>
      <c r="F2877" s="30" t="s">
        <v>1155</v>
      </c>
      <c r="G2877" s="31" t="n">
        <v>45419</v>
      </c>
      <c r="H2877" s="30" t="s">
        <v>135</v>
      </c>
      <c r="I2877" s="30" t="s">
        <v>136</v>
      </c>
      <c r="J2877" s="30" t="s">
        <v>201</v>
      </c>
      <c r="K2877" s="30" t="s">
        <v>156</v>
      </c>
      <c r="L2877" s="30" t="n">
        <v>58</v>
      </c>
      <c r="M2877" s="30" t="n">
        <v>32</v>
      </c>
      <c r="N2877" s="30" t="s">
        <v>127</v>
      </c>
      <c r="O2877" s="30" t="s">
        <v>128</v>
      </c>
      <c r="P2877" s="30" t="s">
        <v>140</v>
      </c>
      <c r="Q2877" s="32" t="n">
        <v>2718.94</v>
      </c>
      <c r="R2877" s="30" t="s">
        <v>172</v>
      </c>
      <c r="S2877" s="30" t="s">
        <v>192</v>
      </c>
      <c r="T2877" s="30" t="n">
        <v>2</v>
      </c>
    </row>
    <row r="2878" customFormat="false" ht="15" hidden="false" customHeight="false" outlineLevel="0" collapsed="false">
      <c r="A2878" s="27" t="s">
        <v>4759</v>
      </c>
      <c r="B2878" s="27" t="s">
        <v>2530</v>
      </c>
      <c r="C2878" s="27" t="n">
        <v>52</v>
      </c>
      <c r="D2878" s="27" t="s">
        <v>121</v>
      </c>
      <c r="E2878" s="28" t="n">
        <v>45501</v>
      </c>
      <c r="F2878" s="27" t="s">
        <v>1034</v>
      </c>
      <c r="G2878" s="28" t="n">
        <v>45504</v>
      </c>
      <c r="H2878" s="27" t="s">
        <v>217</v>
      </c>
      <c r="I2878" s="27" t="s">
        <v>392</v>
      </c>
      <c r="J2878" s="27" t="s">
        <v>388</v>
      </c>
      <c r="K2878" s="27" t="s">
        <v>156</v>
      </c>
      <c r="L2878" s="27" t="n">
        <v>43</v>
      </c>
      <c r="M2878" s="27" t="n">
        <v>68</v>
      </c>
      <c r="N2878" s="27" t="s">
        <v>127</v>
      </c>
      <c r="O2878" s="27" t="s">
        <v>128</v>
      </c>
      <c r="P2878" s="27" t="s">
        <v>140</v>
      </c>
      <c r="Q2878" s="29" t="n">
        <v>4159.01</v>
      </c>
      <c r="R2878" s="27" t="s">
        <v>172</v>
      </c>
      <c r="S2878" s="27" t="s">
        <v>141</v>
      </c>
      <c r="T2878" s="27" t="n">
        <v>2</v>
      </c>
    </row>
    <row r="2879" customFormat="false" ht="15" hidden="false" customHeight="false" outlineLevel="0" collapsed="false">
      <c r="A2879" s="30" t="s">
        <v>4760</v>
      </c>
      <c r="B2879" s="30" t="s">
        <v>4761</v>
      </c>
      <c r="C2879" s="30" t="n">
        <v>82</v>
      </c>
      <c r="D2879" s="30" t="s">
        <v>181</v>
      </c>
      <c r="E2879" s="31" t="n">
        <v>45563</v>
      </c>
      <c r="F2879" s="30" t="s">
        <v>1155</v>
      </c>
      <c r="G2879" s="31" t="n">
        <v>45564</v>
      </c>
      <c r="H2879" s="30" t="s">
        <v>168</v>
      </c>
      <c r="I2879" s="30" t="s">
        <v>169</v>
      </c>
      <c r="J2879" s="30" t="s">
        <v>371</v>
      </c>
      <c r="K2879" s="30" t="s">
        <v>138</v>
      </c>
      <c r="L2879" s="30" t="n">
        <v>82</v>
      </c>
      <c r="M2879" s="30" t="n">
        <v>37</v>
      </c>
      <c r="N2879" s="30" t="s">
        <v>127</v>
      </c>
      <c r="O2879" s="30" t="s">
        <v>171</v>
      </c>
      <c r="P2879" s="30" t="s">
        <v>140</v>
      </c>
      <c r="Q2879" s="32" t="n">
        <v>2669.88</v>
      </c>
      <c r="R2879" s="30" t="s">
        <v>130</v>
      </c>
      <c r="S2879" s="30" t="s">
        <v>197</v>
      </c>
      <c r="T2879" s="30" t="n">
        <v>4</v>
      </c>
    </row>
    <row r="2880" customFormat="false" ht="15" hidden="false" customHeight="false" outlineLevel="0" collapsed="false">
      <c r="A2880" s="27" t="s">
        <v>4762</v>
      </c>
      <c r="B2880" s="27" t="s">
        <v>4763</v>
      </c>
      <c r="C2880" s="27" t="n">
        <v>45</v>
      </c>
      <c r="D2880" s="27" t="s">
        <v>181</v>
      </c>
      <c r="E2880" s="28" t="n">
        <v>45469</v>
      </c>
      <c r="F2880" s="27" t="s">
        <v>1674</v>
      </c>
      <c r="G2880" s="28" t="n">
        <v>45470</v>
      </c>
      <c r="H2880" s="27" t="s">
        <v>146</v>
      </c>
      <c r="I2880" s="27" t="s">
        <v>309</v>
      </c>
      <c r="J2880" s="27" t="s">
        <v>568</v>
      </c>
      <c r="K2880" s="27" t="s">
        <v>138</v>
      </c>
      <c r="L2880" s="27" t="n">
        <v>71</v>
      </c>
      <c r="M2880" s="27" t="n">
        <v>22</v>
      </c>
      <c r="N2880" s="27" t="s">
        <v>127</v>
      </c>
      <c r="O2880" s="27" t="s">
        <v>139</v>
      </c>
      <c r="P2880" s="27" t="s">
        <v>187</v>
      </c>
      <c r="Q2880" s="29" t="n">
        <v>1002.38</v>
      </c>
      <c r="R2880" s="27" t="s">
        <v>130</v>
      </c>
      <c r="S2880" s="27" t="s">
        <v>223</v>
      </c>
      <c r="T2880" s="27" t="n">
        <v>3</v>
      </c>
    </row>
    <row r="2881" customFormat="false" ht="15" hidden="false" customHeight="false" outlineLevel="0" collapsed="false">
      <c r="A2881" s="30" t="s">
        <v>4764</v>
      </c>
      <c r="B2881" s="30" t="s">
        <v>4741</v>
      </c>
      <c r="C2881" s="30" t="n">
        <v>61</v>
      </c>
      <c r="D2881" s="30" t="s">
        <v>181</v>
      </c>
      <c r="E2881" s="31" t="n">
        <v>45368</v>
      </c>
      <c r="F2881" s="30" t="s">
        <v>1192</v>
      </c>
      <c r="G2881" s="31" t="n">
        <v>45369</v>
      </c>
      <c r="H2881" s="30" t="s">
        <v>123</v>
      </c>
      <c r="I2881" s="30" t="s">
        <v>124</v>
      </c>
      <c r="J2881" s="30" t="s">
        <v>227</v>
      </c>
      <c r="K2881" s="30" t="s">
        <v>138</v>
      </c>
      <c r="L2881" s="30" t="n">
        <v>84</v>
      </c>
      <c r="M2881" s="30" t="n">
        <v>26</v>
      </c>
      <c r="N2881" s="30" t="s">
        <v>127</v>
      </c>
      <c r="O2881" s="30" t="s">
        <v>139</v>
      </c>
      <c r="P2881" s="30" t="s">
        <v>150</v>
      </c>
      <c r="Q2881" s="32" t="n">
        <v>907.65</v>
      </c>
      <c r="R2881" s="30" t="s">
        <v>130</v>
      </c>
      <c r="S2881" s="30" t="s">
        <v>157</v>
      </c>
      <c r="T2881" s="30" t="n">
        <v>4</v>
      </c>
    </row>
    <row r="2882" customFormat="false" ht="15" hidden="false" customHeight="false" outlineLevel="0" collapsed="false">
      <c r="A2882" s="27" t="s">
        <v>4765</v>
      </c>
      <c r="B2882" s="27" t="s">
        <v>4766</v>
      </c>
      <c r="C2882" s="27" t="n">
        <v>37</v>
      </c>
      <c r="D2882" s="27" t="s">
        <v>121</v>
      </c>
      <c r="E2882" s="28" t="n">
        <v>45303</v>
      </c>
      <c r="F2882" s="27" t="s">
        <v>1907</v>
      </c>
      <c r="G2882" s="28" t="n">
        <v>45309</v>
      </c>
      <c r="H2882" s="27" t="s">
        <v>236</v>
      </c>
      <c r="I2882" s="27" t="s">
        <v>237</v>
      </c>
      <c r="J2882" s="27" t="s">
        <v>267</v>
      </c>
      <c r="K2882" s="27" t="s">
        <v>126</v>
      </c>
      <c r="L2882" s="27" t="n">
        <v>13</v>
      </c>
      <c r="M2882" s="27" t="n">
        <v>65</v>
      </c>
      <c r="N2882" s="27" t="s">
        <v>186</v>
      </c>
      <c r="O2882" s="27" t="s">
        <v>171</v>
      </c>
      <c r="P2882" s="27" t="s">
        <v>140</v>
      </c>
      <c r="Q2882" s="29" t="n">
        <v>7184.62</v>
      </c>
      <c r="R2882" s="27" t="s">
        <v>130</v>
      </c>
      <c r="S2882" s="27" t="s">
        <v>178</v>
      </c>
      <c r="T2882" s="27" t="n">
        <v>5</v>
      </c>
    </row>
    <row r="2883" customFormat="false" ht="15" hidden="false" customHeight="false" outlineLevel="0" collapsed="false">
      <c r="A2883" s="30" t="s">
        <v>4767</v>
      </c>
      <c r="B2883" s="30" t="s">
        <v>3838</v>
      </c>
      <c r="C2883" s="30" t="n">
        <v>72</v>
      </c>
      <c r="D2883" s="30" t="s">
        <v>121</v>
      </c>
      <c r="E2883" s="31" t="n">
        <v>45404</v>
      </c>
      <c r="F2883" s="30" t="s">
        <v>2834</v>
      </c>
      <c r="G2883" s="31" t="n">
        <v>45406</v>
      </c>
      <c r="H2883" s="30" t="s">
        <v>135</v>
      </c>
      <c r="I2883" s="30" t="s">
        <v>251</v>
      </c>
      <c r="J2883" s="30" t="s">
        <v>137</v>
      </c>
      <c r="K2883" s="30" t="s">
        <v>156</v>
      </c>
      <c r="L2883" s="30" t="n">
        <v>45</v>
      </c>
      <c r="M2883" s="30" t="n">
        <v>56</v>
      </c>
      <c r="N2883" s="30" t="s">
        <v>186</v>
      </c>
      <c r="O2883" s="30" t="s">
        <v>139</v>
      </c>
      <c r="P2883" s="30" t="s">
        <v>150</v>
      </c>
      <c r="Q2883" s="32" t="n">
        <v>4017.36</v>
      </c>
      <c r="R2883" s="30" t="s">
        <v>130</v>
      </c>
      <c r="S2883" s="30" t="s">
        <v>223</v>
      </c>
      <c r="T2883" s="30" t="n">
        <v>5</v>
      </c>
    </row>
    <row r="2884" customFormat="false" ht="15" hidden="false" customHeight="false" outlineLevel="0" collapsed="false">
      <c r="A2884" s="27" t="s">
        <v>4768</v>
      </c>
      <c r="B2884" s="27" t="s">
        <v>2948</v>
      </c>
      <c r="C2884" s="27" t="n">
        <v>51</v>
      </c>
      <c r="D2884" s="27" t="s">
        <v>181</v>
      </c>
      <c r="E2884" s="28" t="n">
        <v>45459</v>
      </c>
      <c r="F2884" s="27" t="s">
        <v>937</v>
      </c>
      <c r="G2884" s="28" t="n">
        <v>45460</v>
      </c>
      <c r="H2884" s="27" t="s">
        <v>217</v>
      </c>
      <c r="I2884" s="27" t="s">
        <v>392</v>
      </c>
      <c r="J2884" s="27" t="s">
        <v>483</v>
      </c>
      <c r="K2884" s="27" t="s">
        <v>126</v>
      </c>
      <c r="L2884" s="27" t="n">
        <v>22</v>
      </c>
      <c r="M2884" s="27" t="n">
        <v>47</v>
      </c>
      <c r="N2884" s="27" t="s">
        <v>186</v>
      </c>
      <c r="O2884" s="27" t="s">
        <v>139</v>
      </c>
      <c r="P2884" s="27" t="s">
        <v>129</v>
      </c>
      <c r="Q2884" s="29" t="n">
        <v>7843.76</v>
      </c>
      <c r="R2884" s="27" t="s">
        <v>172</v>
      </c>
      <c r="S2884" s="27" t="s">
        <v>157</v>
      </c>
      <c r="T2884" s="27" t="n">
        <v>1</v>
      </c>
    </row>
    <row r="2885" customFormat="false" ht="15" hidden="false" customHeight="false" outlineLevel="0" collapsed="false">
      <c r="A2885" s="30" t="s">
        <v>4769</v>
      </c>
      <c r="B2885" s="30" t="s">
        <v>4770</v>
      </c>
      <c r="C2885" s="30" t="n">
        <v>27</v>
      </c>
      <c r="D2885" s="30" t="s">
        <v>121</v>
      </c>
      <c r="E2885" s="31" t="n">
        <v>45382</v>
      </c>
      <c r="F2885" s="30" t="s">
        <v>1674</v>
      </c>
      <c r="G2885" s="31" t="n">
        <v>45383</v>
      </c>
      <c r="H2885" s="30" t="s">
        <v>123</v>
      </c>
      <c r="I2885" s="30" t="s">
        <v>124</v>
      </c>
      <c r="J2885" s="30" t="s">
        <v>418</v>
      </c>
      <c r="K2885" s="30" t="s">
        <v>138</v>
      </c>
      <c r="L2885" s="30" t="n">
        <v>58</v>
      </c>
      <c r="M2885" s="30" t="n">
        <v>33</v>
      </c>
      <c r="N2885" s="30" t="s">
        <v>127</v>
      </c>
      <c r="O2885" s="30" t="s">
        <v>149</v>
      </c>
      <c r="P2885" s="30" t="s">
        <v>150</v>
      </c>
      <c r="Q2885" s="32" t="n">
        <v>1364.12</v>
      </c>
      <c r="R2885" s="30" t="s">
        <v>268</v>
      </c>
      <c r="S2885" s="30" t="s">
        <v>157</v>
      </c>
      <c r="T2885" s="30" t="n">
        <v>3</v>
      </c>
    </row>
    <row r="2886" customFormat="false" ht="15" hidden="false" customHeight="false" outlineLevel="0" collapsed="false">
      <c r="A2886" s="27" t="s">
        <v>4771</v>
      </c>
      <c r="B2886" s="27" t="s">
        <v>4772</v>
      </c>
      <c r="C2886" s="27" t="n">
        <v>64</v>
      </c>
      <c r="D2886" s="27" t="s">
        <v>181</v>
      </c>
      <c r="E2886" s="28" t="n">
        <v>45566</v>
      </c>
      <c r="F2886" s="27" t="s">
        <v>840</v>
      </c>
      <c r="G2886" s="28" t="n">
        <v>45568</v>
      </c>
      <c r="H2886" s="27" t="s">
        <v>123</v>
      </c>
      <c r="I2886" s="27" t="s">
        <v>155</v>
      </c>
      <c r="J2886" s="27" t="s">
        <v>508</v>
      </c>
      <c r="K2886" s="27" t="s">
        <v>156</v>
      </c>
      <c r="L2886" s="27" t="n">
        <v>69</v>
      </c>
      <c r="M2886" s="27" t="n">
        <v>90</v>
      </c>
      <c r="N2886" s="27" t="s">
        <v>186</v>
      </c>
      <c r="O2886" s="27" t="s">
        <v>128</v>
      </c>
      <c r="P2886" s="27" t="s">
        <v>150</v>
      </c>
      <c r="Q2886" s="29" t="n">
        <v>3366.72</v>
      </c>
      <c r="R2886" s="27" t="s">
        <v>130</v>
      </c>
      <c r="S2886" s="27" t="s">
        <v>131</v>
      </c>
      <c r="T2886" s="27" t="n">
        <v>4</v>
      </c>
    </row>
    <row r="2887" customFormat="false" ht="15" hidden="false" customHeight="false" outlineLevel="0" collapsed="false">
      <c r="A2887" s="30" t="s">
        <v>4773</v>
      </c>
      <c r="B2887" s="30" t="s">
        <v>1116</v>
      </c>
      <c r="C2887" s="30" t="n">
        <v>21</v>
      </c>
      <c r="D2887" s="30" t="s">
        <v>493</v>
      </c>
      <c r="E2887" s="31" t="n">
        <v>45549</v>
      </c>
      <c r="F2887" s="30" t="s">
        <v>4157</v>
      </c>
      <c r="G2887" s="31" t="n">
        <v>45549</v>
      </c>
      <c r="H2887" s="30" t="s">
        <v>242</v>
      </c>
      <c r="I2887" s="30" t="s">
        <v>466</v>
      </c>
      <c r="J2887" s="30" t="s">
        <v>401</v>
      </c>
      <c r="K2887" s="30" t="s">
        <v>156</v>
      </c>
      <c r="L2887" s="30" t="n">
        <v>64</v>
      </c>
      <c r="M2887" s="30" t="n">
        <v>77</v>
      </c>
      <c r="N2887" s="30" t="s">
        <v>127</v>
      </c>
      <c r="O2887" s="30" t="s">
        <v>128</v>
      </c>
      <c r="P2887" s="30" t="s">
        <v>129</v>
      </c>
      <c r="Q2887" s="32" t="n">
        <v>3500.24</v>
      </c>
      <c r="R2887" s="30" t="s">
        <v>130</v>
      </c>
      <c r="S2887" s="30" t="s">
        <v>157</v>
      </c>
      <c r="T2887" s="30" t="n">
        <v>4</v>
      </c>
    </row>
    <row r="2888" customFormat="false" ht="15" hidden="false" customHeight="false" outlineLevel="0" collapsed="false">
      <c r="A2888" s="27" t="s">
        <v>4774</v>
      </c>
      <c r="B2888" s="27" t="s">
        <v>3072</v>
      </c>
      <c r="C2888" s="27" t="n">
        <v>70</v>
      </c>
      <c r="D2888" s="27" t="s">
        <v>181</v>
      </c>
      <c r="E2888" s="28" t="n">
        <v>45468</v>
      </c>
      <c r="F2888" s="27" t="s">
        <v>487</v>
      </c>
      <c r="G2888" s="28" t="n">
        <v>45469</v>
      </c>
      <c r="H2888" s="27" t="s">
        <v>242</v>
      </c>
      <c r="I2888" s="27" t="s">
        <v>466</v>
      </c>
      <c r="J2888" s="27" t="s">
        <v>422</v>
      </c>
      <c r="K2888" s="27" t="s">
        <v>138</v>
      </c>
      <c r="L2888" s="27" t="n">
        <v>43</v>
      </c>
      <c r="M2888" s="27" t="n">
        <v>36</v>
      </c>
      <c r="N2888" s="27" t="s">
        <v>127</v>
      </c>
      <c r="O2888" s="27" t="s">
        <v>128</v>
      </c>
      <c r="P2888" s="27" t="s">
        <v>140</v>
      </c>
      <c r="Q2888" s="29" t="n">
        <v>1993.63</v>
      </c>
      <c r="R2888" s="27" t="s">
        <v>130</v>
      </c>
      <c r="S2888" s="27" t="s">
        <v>151</v>
      </c>
      <c r="T2888" s="27" t="n">
        <v>2</v>
      </c>
    </row>
    <row r="2889" customFormat="false" ht="15" hidden="false" customHeight="false" outlineLevel="0" collapsed="false">
      <c r="A2889" s="30" t="s">
        <v>4775</v>
      </c>
      <c r="B2889" s="30" t="s">
        <v>4561</v>
      </c>
      <c r="C2889" s="30" t="n">
        <v>40</v>
      </c>
      <c r="D2889" s="30" t="s">
        <v>121</v>
      </c>
      <c r="E2889" s="31" t="n">
        <v>45388</v>
      </c>
      <c r="F2889" s="30" t="s">
        <v>274</v>
      </c>
      <c r="G2889" s="31" t="n">
        <v>45394</v>
      </c>
      <c r="H2889" s="30" t="s">
        <v>135</v>
      </c>
      <c r="I2889" s="30" t="s">
        <v>278</v>
      </c>
      <c r="J2889" s="30" t="s">
        <v>618</v>
      </c>
      <c r="K2889" s="30" t="s">
        <v>126</v>
      </c>
      <c r="L2889" s="30" t="n">
        <v>37</v>
      </c>
      <c r="M2889" s="30" t="n">
        <v>47</v>
      </c>
      <c r="N2889" s="30" t="s">
        <v>186</v>
      </c>
      <c r="O2889" s="30" t="s">
        <v>139</v>
      </c>
      <c r="P2889" s="30" t="s">
        <v>187</v>
      </c>
      <c r="Q2889" s="32" t="n">
        <v>6520.04</v>
      </c>
      <c r="R2889" s="30" t="s">
        <v>130</v>
      </c>
      <c r="S2889" s="30" t="s">
        <v>157</v>
      </c>
      <c r="T2889" s="30" t="n">
        <v>4</v>
      </c>
    </row>
    <row r="2890" customFormat="false" ht="15" hidden="false" customHeight="false" outlineLevel="0" collapsed="false">
      <c r="A2890" s="27" t="s">
        <v>4776</v>
      </c>
      <c r="B2890" s="27" t="s">
        <v>610</v>
      </c>
      <c r="C2890" s="27" t="n">
        <v>9</v>
      </c>
      <c r="D2890" s="27" t="s">
        <v>181</v>
      </c>
      <c r="E2890" s="28" t="n">
        <v>45627</v>
      </c>
      <c r="F2890" s="27" t="s">
        <v>1120</v>
      </c>
      <c r="G2890" s="28" t="n">
        <v>45627</v>
      </c>
      <c r="H2890" s="27" t="s">
        <v>123</v>
      </c>
      <c r="I2890" s="27" t="s">
        <v>304</v>
      </c>
      <c r="J2890" s="27" t="s">
        <v>227</v>
      </c>
      <c r="K2890" s="27" t="s">
        <v>138</v>
      </c>
      <c r="L2890" s="27" t="n">
        <v>80</v>
      </c>
      <c r="M2890" s="27" t="n">
        <v>37</v>
      </c>
      <c r="N2890" s="27" t="s">
        <v>127</v>
      </c>
      <c r="O2890" s="27" t="s">
        <v>128</v>
      </c>
      <c r="P2890" s="27" t="s">
        <v>140</v>
      </c>
      <c r="Q2890" s="29" t="n">
        <v>2339.93</v>
      </c>
      <c r="R2890" s="27" t="s">
        <v>130</v>
      </c>
      <c r="S2890" s="27" t="s">
        <v>178</v>
      </c>
      <c r="T2890" s="27" t="n">
        <v>4</v>
      </c>
    </row>
    <row r="2891" customFormat="false" ht="15" hidden="false" customHeight="false" outlineLevel="0" collapsed="false">
      <c r="A2891" s="30" t="s">
        <v>4777</v>
      </c>
      <c r="B2891" s="30" t="s">
        <v>3808</v>
      </c>
      <c r="C2891" s="30" t="n">
        <v>27</v>
      </c>
      <c r="D2891" s="30" t="s">
        <v>181</v>
      </c>
      <c r="E2891" s="31" t="n">
        <v>45303</v>
      </c>
      <c r="F2891" s="30" t="s">
        <v>1349</v>
      </c>
      <c r="G2891" s="31" t="n">
        <v>45308</v>
      </c>
      <c r="H2891" s="30" t="s">
        <v>135</v>
      </c>
      <c r="I2891" s="30" t="s">
        <v>251</v>
      </c>
      <c r="J2891" s="30" t="s">
        <v>137</v>
      </c>
      <c r="K2891" s="30" t="s">
        <v>126</v>
      </c>
      <c r="L2891" s="30" t="n">
        <v>14</v>
      </c>
      <c r="M2891" s="30" t="n">
        <v>86</v>
      </c>
      <c r="N2891" s="30" t="s">
        <v>127</v>
      </c>
      <c r="O2891" s="30" t="s">
        <v>128</v>
      </c>
      <c r="P2891" s="30" t="s">
        <v>187</v>
      </c>
      <c r="Q2891" s="32" t="n">
        <v>8760.05</v>
      </c>
      <c r="R2891" s="30" t="s">
        <v>130</v>
      </c>
      <c r="S2891" s="30" t="s">
        <v>192</v>
      </c>
      <c r="T2891" s="30"/>
    </row>
    <row r="2892" customFormat="false" ht="15" hidden="false" customHeight="false" outlineLevel="0" collapsed="false">
      <c r="A2892" s="27" t="s">
        <v>4778</v>
      </c>
      <c r="B2892" s="27" t="s">
        <v>1809</v>
      </c>
      <c r="C2892" s="27" t="n">
        <v>28</v>
      </c>
      <c r="D2892" s="27" t="s">
        <v>121</v>
      </c>
      <c r="E2892" s="28" t="n">
        <v>45311</v>
      </c>
      <c r="F2892" s="27" t="s">
        <v>160</v>
      </c>
      <c r="G2892" s="28" t="n">
        <v>45321</v>
      </c>
      <c r="H2892" s="27" t="s">
        <v>123</v>
      </c>
      <c r="I2892" s="27" t="s">
        <v>155</v>
      </c>
      <c r="J2892" s="27" t="s">
        <v>418</v>
      </c>
      <c r="K2892" s="27" t="s">
        <v>202</v>
      </c>
      <c r="L2892" s="27" t="n">
        <v>9</v>
      </c>
      <c r="M2892" s="27" t="n">
        <v>168</v>
      </c>
      <c r="N2892" s="27" t="s">
        <v>186</v>
      </c>
      <c r="O2892" s="27" t="s">
        <v>139</v>
      </c>
      <c r="P2892" s="27" t="s">
        <v>187</v>
      </c>
      <c r="Q2892" s="29" t="n">
        <v>17303.46</v>
      </c>
      <c r="R2892" s="27" t="s">
        <v>462</v>
      </c>
      <c r="S2892" s="27" t="s">
        <v>223</v>
      </c>
      <c r="T2892" s="27" t="n">
        <v>3</v>
      </c>
    </row>
    <row r="2893" customFormat="false" ht="15" hidden="false" customHeight="false" outlineLevel="0" collapsed="false">
      <c r="A2893" s="30" t="s">
        <v>4779</v>
      </c>
      <c r="B2893" s="30" t="s">
        <v>3358</v>
      </c>
      <c r="C2893" s="30" t="n">
        <v>70</v>
      </c>
      <c r="D2893" s="30" t="s">
        <v>121</v>
      </c>
      <c r="E2893" s="31" t="n">
        <v>45377</v>
      </c>
      <c r="F2893" s="30" t="s">
        <v>720</v>
      </c>
      <c r="G2893" s="31" t="n">
        <v>45379</v>
      </c>
      <c r="H2893" s="30" t="s">
        <v>242</v>
      </c>
      <c r="I2893" s="30" t="s">
        <v>315</v>
      </c>
      <c r="J2893" s="30" t="s">
        <v>316</v>
      </c>
      <c r="K2893" s="30" t="s">
        <v>156</v>
      </c>
      <c r="L2893" s="30" t="n">
        <v>20</v>
      </c>
      <c r="M2893" s="30" t="n">
        <v>81</v>
      </c>
      <c r="N2893" s="30" t="s">
        <v>127</v>
      </c>
      <c r="O2893" s="30" t="s">
        <v>139</v>
      </c>
      <c r="P2893" s="30" t="s">
        <v>187</v>
      </c>
      <c r="Q2893" s="32" t="n">
        <v>3764.19</v>
      </c>
      <c r="R2893" s="30" t="s">
        <v>172</v>
      </c>
      <c r="S2893" s="30" t="s">
        <v>178</v>
      </c>
      <c r="T2893" s="30" t="n">
        <v>1</v>
      </c>
    </row>
    <row r="2894" customFormat="false" ht="15" hidden="false" customHeight="false" outlineLevel="0" collapsed="false">
      <c r="A2894" s="27" t="s">
        <v>4780</v>
      </c>
      <c r="B2894" s="27" t="s">
        <v>4781</v>
      </c>
      <c r="C2894" s="27" t="n">
        <v>37</v>
      </c>
      <c r="D2894" s="27" t="s">
        <v>121</v>
      </c>
      <c r="E2894" s="28" t="n">
        <v>45366</v>
      </c>
      <c r="F2894" s="27" t="s">
        <v>1828</v>
      </c>
      <c r="G2894" s="28" t="n">
        <v>45366</v>
      </c>
      <c r="H2894" s="27" t="s">
        <v>217</v>
      </c>
      <c r="I2894" s="27" t="s">
        <v>392</v>
      </c>
      <c r="J2894" s="27" t="s">
        <v>388</v>
      </c>
      <c r="K2894" s="27" t="s">
        <v>138</v>
      </c>
      <c r="L2894" s="27" t="n">
        <v>49</v>
      </c>
      <c r="M2894" s="27" t="n">
        <v>26</v>
      </c>
      <c r="N2894" s="27" t="s">
        <v>127</v>
      </c>
      <c r="O2894" s="27" t="s">
        <v>171</v>
      </c>
      <c r="P2894" s="27" t="s">
        <v>140</v>
      </c>
      <c r="Q2894" s="29" t="n">
        <v>1526.65</v>
      </c>
      <c r="R2894" s="27" t="s">
        <v>130</v>
      </c>
      <c r="S2894" s="27" t="s">
        <v>151</v>
      </c>
      <c r="T2894" s="27" t="n">
        <v>5</v>
      </c>
    </row>
    <row r="2895" customFormat="false" ht="15" hidden="false" customHeight="false" outlineLevel="0" collapsed="false">
      <c r="A2895" s="30" t="s">
        <v>4782</v>
      </c>
      <c r="B2895" s="30" t="s">
        <v>2008</v>
      </c>
      <c r="C2895" s="30" t="n">
        <v>7</v>
      </c>
      <c r="D2895" s="30" t="s">
        <v>181</v>
      </c>
      <c r="E2895" s="31" t="n">
        <v>45483</v>
      </c>
      <c r="F2895" s="30" t="s">
        <v>2856</v>
      </c>
      <c r="G2895" s="31" t="n">
        <v>45484</v>
      </c>
      <c r="H2895" s="30" t="s">
        <v>236</v>
      </c>
      <c r="I2895" s="30" t="s">
        <v>237</v>
      </c>
      <c r="J2895" s="30" t="s">
        <v>267</v>
      </c>
      <c r="K2895" s="30" t="s">
        <v>126</v>
      </c>
      <c r="L2895" s="30" t="n">
        <v>40</v>
      </c>
      <c r="M2895" s="30" t="n">
        <v>129</v>
      </c>
      <c r="N2895" s="30" t="s">
        <v>186</v>
      </c>
      <c r="O2895" s="30" t="s">
        <v>139</v>
      </c>
      <c r="P2895" s="30" t="s">
        <v>150</v>
      </c>
      <c r="Q2895" s="32" t="n">
        <v>8777.04</v>
      </c>
      <c r="R2895" s="30" t="s">
        <v>268</v>
      </c>
      <c r="S2895" s="30" t="s">
        <v>335</v>
      </c>
      <c r="T2895" s="30" t="n">
        <v>2</v>
      </c>
    </row>
    <row r="2896" customFormat="false" ht="15" hidden="false" customHeight="false" outlineLevel="0" collapsed="false">
      <c r="A2896" s="27" t="s">
        <v>4783</v>
      </c>
      <c r="B2896" s="27" t="s">
        <v>2312</v>
      </c>
      <c r="C2896" s="27" t="n">
        <v>47</v>
      </c>
      <c r="D2896" s="27" t="s">
        <v>121</v>
      </c>
      <c r="E2896" s="28" t="n">
        <v>45359</v>
      </c>
      <c r="F2896" s="27" t="s">
        <v>1268</v>
      </c>
      <c r="G2896" s="28" t="n">
        <v>45359</v>
      </c>
      <c r="H2896" s="27" t="s">
        <v>168</v>
      </c>
      <c r="I2896" s="27" t="s">
        <v>196</v>
      </c>
      <c r="J2896" s="27" t="s">
        <v>191</v>
      </c>
      <c r="K2896" s="27" t="s">
        <v>138</v>
      </c>
      <c r="L2896" s="27" t="n">
        <v>48</v>
      </c>
      <c r="M2896" s="27" t="n">
        <v>21</v>
      </c>
      <c r="N2896" s="27" t="s">
        <v>127</v>
      </c>
      <c r="O2896" s="27" t="s">
        <v>128</v>
      </c>
      <c r="P2896" s="27" t="s">
        <v>150</v>
      </c>
      <c r="Q2896" s="29" t="n">
        <v>2191.04</v>
      </c>
      <c r="R2896" s="27" t="s">
        <v>130</v>
      </c>
      <c r="S2896" s="27" t="s">
        <v>157</v>
      </c>
      <c r="T2896" s="27" t="n">
        <v>4</v>
      </c>
    </row>
    <row r="2897" customFormat="false" ht="15" hidden="false" customHeight="false" outlineLevel="0" collapsed="false">
      <c r="A2897" s="30" t="s">
        <v>4784</v>
      </c>
      <c r="B2897" s="30" t="s">
        <v>1494</v>
      </c>
      <c r="C2897" s="30" t="n">
        <v>30</v>
      </c>
      <c r="D2897" s="30" t="s">
        <v>121</v>
      </c>
      <c r="E2897" s="31" t="n">
        <v>45491</v>
      </c>
      <c r="F2897" s="30" t="s">
        <v>590</v>
      </c>
      <c r="G2897" s="31" t="n">
        <v>45492</v>
      </c>
      <c r="H2897" s="30" t="s">
        <v>183</v>
      </c>
      <c r="I2897" s="30" t="s">
        <v>430</v>
      </c>
      <c r="J2897" s="30" t="s">
        <v>476</v>
      </c>
      <c r="K2897" s="30" t="s">
        <v>138</v>
      </c>
      <c r="L2897" s="30" t="n">
        <v>69</v>
      </c>
      <c r="M2897" s="30" t="n">
        <v>20</v>
      </c>
      <c r="N2897" s="30" t="s">
        <v>127</v>
      </c>
      <c r="O2897" s="30" t="s">
        <v>139</v>
      </c>
      <c r="P2897" s="30" t="s">
        <v>150</v>
      </c>
      <c r="Q2897" s="32" t="n">
        <v>1689.54</v>
      </c>
      <c r="R2897" s="30" t="s">
        <v>130</v>
      </c>
      <c r="S2897" s="30" t="s">
        <v>335</v>
      </c>
      <c r="T2897" s="30" t="n">
        <v>3</v>
      </c>
    </row>
    <row r="2898" customFormat="false" ht="15" hidden="false" customHeight="false" outlineLevel="0" collapsed="false">
      <c r="A2898" s="27" t="s">
        <v>4785</v>
      </c>
      <c r="B2898" s="27" t="s">
        <v>4497</v>
      </c>
      <c r="C2898" s="27" t="n">
        <v>0</v>
      </c>
      <c r="D2898" s="27" t="s">
        <v>181</v>
      </c>
      <c r="E2898" s="28" t="n">
        <v>45651</v>
      </c>
      <c r="F2898" s="27" t="s">
        <v>394</v>
      </c>
      <c r="G2898" s="28" t="n">
        <v>45653</v>
      </c>
      <c r="H2898" s="27" t="s">
        <v>123</v>
      </c>
      <c r="I2898" s="27" t="s">
        <v>155</v>
      </c>
      <c r="J2898" s="27" t="s">
        <v>508</v>
      </c>
      <c r="K2898" s="27" t="s">
        <v>156</v>
      </c>
      <c r="L2898" s="27" t="n">
        <v>39</v>
      </c>
      <c r="M2898" s="27" t="n">
        <v>46</v>
      </c>
      <c r="N2898" s="27" t="s">
        <v>127</v>
      </c>
      <c r="O2898" s="27" t="s">
        <v>128</v>
      </c>
      <c r="P2898" s="27" t="s">
        <v>150</v>
      </c>
      <c r="Q2898" s="29" t="n">
        <v>3544.28</v>
      </c>
      <c r="R2898" s="27" t="s">
        <v>172</v>
      </c>
      <c r="S2898" s="27" t="s">
        <v>131</v>
      </c>
      <c r="T2898" s="27" t="n">
        <v>4</v>
      </c>
    </row>
    <row r="2899" customFormat="false" ht="15" hidden="false" customHeight="false" outlineLevel="0" collapsed="false">
      <c r="A2899" s="30" t="s">
        <v>4786</v>
      </c>
      <c r="B2899" s="30" t="s">
        <v>3540</v>
      </c>
      <c r="C2899" s="30" t="n">
        <v>0</v>
      </c>
      <c r="D2899" s="30" t="s">
        <v>181</v>
      </c>
      <c r="E2899" s="31" t="n">
        <v>45357</v>
      </c>
      <c r="F2899" s="30" t="s">
        <v>713</v>
      </c>
      <c r="G2899" s="31" t="n">
        <v>45358</v>
      </c>
      <c r="H2899" s="30" t="s">
        <v>168</v>
      </c>
      <c r="I2899" s="30" t="s">
        <v>169</v>
      </c>
      <c r="J2899" s="30" t="s">
        <v>371</v>
      </c>
      <c r="K2899" s="30" t="s">
        <v>156</v>
      </c>
      <c r="L2899" s="30" t="n">
        <v>71</v>
      </c>
      <c r="M2899" s="30" t="n">
        <v>46</v>
      </c>
      <c r="N2899" s="30" t="s">
        <v>127</v>
      </c>
      <c r="O2899" s="30" t="s">
        <v>171</v>
      </c>
      <c r="P2899" s="30" t="s">
        <v>150</v>
      </c>
      <c r="Q2899" s="32" t="n">
        <v>2784.3</v>
      </c>
      <c r="R2899" s="30" t="s">
        <v>130</v>
      </c>
      <c r="S2899" s="30" t="s">
        <v>141</v>
      </c>
      <c r="T2899" s="30" t="n">
        <v>4</v>
      </c>
    </row>
    <row r="2900" customFormat="false" ht="15" hidden="false" customHeight="false" outlineLevel="0" collapsed="false">
      <c r="A2900" s="27" t="s">
        <v>4787</v>
      </c>
      <c r="B2900" s="27" t="s">
        <v>4788</v>
      </c>
      <c r="C2900" s="27" t="n">
        <v>46</v>
      </c>
      <c r="D2900" s="27" t="s">
        <v>121</v>
      </c>
      <c r="E2900" s="28" t="n">
        <v>45384</v>
      </c>
      <c r="F2900" s="27" t="s">
        <v>435</v>
      </c>
      <c r="G2900" s="28" t="n">
        <v>45388</v>
      </c>
      <c r="H2900" s="27" t="s">
        <v>168</v>
      </c>
      <c r="I2900" s="27" t="s">
        <v>366</v>
      </c>
      <c r="J2900" s="27" t="s">
        <v>441</v>
      </c>
      <c r="K2900" s="27" t="s">
        <v>126</v>
      </c>
      <c r="L2900" s="27" t="n">
        <v>8</v>
      </c>
      <c r="M2900" s="27" t="n">
        <v>125</v>
      </c>
      <c r="N2900" s="27" t="s">
        <v>186</v>
      </c>
      <c r="O2900" s="27" t="s">
        <v>128</v>
      </c>
      <c r="P2900" s="27" t="s">
        <v>140</v>
      </c>
      <c r="Q2900" s="29" t="n">
        <v>8554.3</v>
      </c>
      <c r="R2900" s="27" t="s">
        <v>130</v>
      </c>
      <c r="S2900" s="27" t="s">
        <v>164</v>
      </c>
      <c r="T2900" s="27" t="n">
        <v>5</v>
      </c>
    </row>
    <row r="2901" customFormat="false" ht="15" hidden="false" customHeight="false" outlineLevel="0" collapsed="false">
      <c r="A2901" s="30" t="s">
        <v>4789</v>
      </c>
      <c r="B2901" s="30" t="s">
        <v>4790</v>
      </c>
      <c r="C2901" s="30" t="n">
        <v>82</v>
      </c>
      <c r="D2901" s="30" t="s">
        <v>181</v>
      </c>
      <c r="E2901" s="31" t="n">
        <v>45521</v>
      </c>
      <c r="F2901" s="30" t="s">
        <v>145</v>
      </c>
      <c r="G2901" s="31" t="n">
        <v>45522</v>
      </c>
      <c r="H2901" s="30" t="s">
        <v>161</v>
      </c>
      <c r="I2901" s="30" t="s">
        <v>162</v>
      </c>
      <c r="J2901" s="30" t="s">
        <v>426</v>
      </c>
      <c r="K2901" s="30" t="s">
        <v>138</v>
      </c>
      <c r="L2901" s="30" t="n">
        <v>88</v>
      </c>
      <c r="M2901" s="30" t="n">
        <v>44</v>
      </c>
      <c r="N2901" s="30" t="s">
        <v>127</v>
      </c>
      <c r="O2901" s="30" t="s">
        <v>171</v>
      </c>
      <c r="P2901" s="30" t="s">
        <v>150</v>
      </c>
      <c r="Q2901" s="32" t="n">
        <v>1545.04</v>
      </c>
      <c r="R2901" s="30" t="s">
        <v>130</v>
      </c>
      <c r="S2901" s="30" t="s">
        <v>141</v>
      </c>
      <c r="T2901" s="30" t="n">
        <v>5</v>
      </c>
    </row>
    <row r="2902" customFormat="false" ht="15" hidden="false" customHeight="false" outlineLevel="0" collapsed="false">
      <c r="A2902" s="27" t="s">
        <v>4791</v>
      </c>
      <c r="B2902" s="27" t="s">
        <v>1574</v>
      </c>
      <c r="C2902" s="27" t="n">
        <v>62</v>
      </c>
      <c r="D2902" s="27" t="s">
        <v>181</v>
      </c>
      <c r="E2902" s="28" t="n">
        <v>45538</v>
      </c>
      <c r="F2902" s="27" t="s">
        <v>893</v>
      </c>
      <c r="G2902" s="28" t="n">
        <v>45544</v>
      </c>
      <c r="H2902" s="27" t="s">
        <v>236</v>
      </c>
      <c r="I2902" s="27" t="s">
        <v>323</v>
      </c>
      <c r="J2902" s="27" t="s">
        <v>375</v>
      </c>
      <c r="K2902" s="27" t="s">
        <v>126</v>
      </c>
      <c r="L2902" s="27" t="n">
        <v>22</v>
      </c>
      <c r="M2902" s="27" t="n">
        <v>120</v>
      </c>
      <c r="N2902" s="27" t="s">
        <v>186</v>
      </c>
      <c r="O2902" s="27" t="s">
        <v>139</v>
      </c>
      <c r="P2902" s="27" t="s">
        <v>150</v>
      </c>
      <c r="Q2902" s="29" t="n">
        <v>7492.18</v>
      </c>
      <c r="R2902" s="27" t="s">
        <v>130</v>
      </c>
      <c r="S2902" s="27" t="s">
        <v>178</v>
      </c>
      <c r="T2902" s="27" t="n">
        <v>3</v>
      </c>
    </row>
    <row r="2903" customFormat="false" ht="15" hidden="false" customHeight="false" outlineLevel="0" collapsed="false">
      <c r="A2903" s="30" t="s">
        <v>4792</v>
      </c>
      <c r="B2903" s="30" t="s">
        <v>4793</v>
      </c>
      <c r="C2903" s="30" t="n">
        <v>69</v>
      </c>
      <c r="D2903" s="30" t="s">
        <v>181</v>
      </c>
      <c r="E2903" s="31" t="n">
        <v>45628</v>
      </c>
      <c r="F2903" s="30" t="s">
        <v>1084</v>
      </c>
      <c r="G2903" s="31" t="n">
        <v>45628</v>
      </c>
      <c r="H2903" s="30" t="s">
        <v>146</v>
      </c>
      <c r="I2903" s="30"/>
      <c r="J2903" s="30" t="s">
        <v>568</v>
      </c>
      <c r="K2903" s="30" t="s">
        <v>156</v>
      </c>
      <c r="L2903" s="30" t="n">
        <v>34</v>
      </c>
      <c r="M2903" s="30" t="n">
        <v>79</v>
      </c>
      <c r="N2903" s="30" t="s">
        <v>127</v>
      </c>
      <c r="O2903" s="30" t="s">
        <v>149</v>
      </c>
      <c r="P2903" s="30" t="s">
        <v>187</v>
      </c>
      <c r="Q2903" s="32" t="n">
        <v>4610.06</v>
      </c>
      <c r="R2903" s="30" t="s">
        <v>172</v>
      </c>
      <c r="S2903" s="30" t="s">
        <v>197</v>
      </c>
      <c r="T2903" s="30" t="n">
        <v>4</v>
      </c>
    </row>
    <row r="2904" customFormat="false" ht="15" hidden="false" customHeight="false" outlineLevel="0" collapsed="false">
      <c r="A2904" s="27" t="s">
        <v>4794</v>
      </c>
      <c r="B2904" s="27" t="s">
        <v>2370</v>
      </c>
      <c r="C2904" s="27" t="n">
        <v>47</v>
      </c>
      <c r="D2904" s="27" t="s">
        <v>397</v>
      </c>
      <c r="E2904" s="28" t="n">
        <v>45545</v>
      </c>
      <c r="F2904" s="27" t="s">
        <v>682</v>
      </c>
      <c r="G2904" s="28" t="n">
        <v>45545</v>
      </c>
      <c r="H2904" s="27" t="s">
        <v>161</v>
      </c>
      <c r="I2904" s="27" t="s">
        <v>320</v>
      </c>
      <c r="J2904" s="27" t="s">
        <v>163</v>
      </c>
      <c r="K2904" s="27" t="s">
        <v>138</v>
      </c>
      <c r="L2904" s="27" t="n">
        <v>88</v>
      </c>
      <c r="M2904" s="27" t="n">
        <v>20</v>
      </c>
      <c r="N2904" s="27" t="s">
        <v>127</v>
      </c>
      <c r="O2904" s="27" t="s">
        <v>139</v>
      </c>
      <c r="P2904" s="27" t="s">
        <v>187</v>
      </c>
      <c r="Q2904" s="29" t="n">
        <v>1188.57</v>
      </c>
      <c r="R2904" s="27" t="s">
        <v>130</v>
      </c>
      <c r="S2904" s="27" t="s">
        <v>141</v>
      </c>
      <c r="T2904" s="27" t="n">
        <v>4</v>
      </c>
    </row>
    <row r="2905" customFormat="false" ht="15" hidden="false" customHeight="false" outlineLevel="0" collapsed="false">
      <c r="A2905" s="30" t="s">
        <v>4795</v>
      </c>
      <c r="B2905" s="30" t="s">
        <v>2444</v>
      </c>
      <c r="C2905" s="30" t="n">
        <v>5</v>
      </c>
      <c r="D2905" s="30" t="s">
        <v>181</v>
      </c>
      <c r="E2905" s="31" t="n">
        <v>45610</v>
      </c>
      <c r="F2905" s="30" t="s">
        <v>953</v>
      </c>
      <c r="G2905" s="31" t="n">
        <v>45614</v>
      </c>
      <c r="H2905" s="30" t="s">
        <v>123</v>
      </c>
      <c r="I2905" s="30" t="s">
        <v>304</v>
      </c>
      <c r="J2905" s="30" t="s">
        <v>227</v>
      </c>
      <c r="K2905" s="30" t="s">
        <v>126</v>
      </c>
      <c r="L2905" s="30" t="n">
        <v>8</v>
      </c>
      <c r="M2905" s="30" t="n">
        <v>113</v>
      </c>
      <c r="N2905" s="30" t="s">
        <v>186</v>
      </c>
      <c r="O2905" s="30" t="s">
        <v>139</v>
      </c>
      <c r="P2905" s="30" t="s">
        <v>140</v>
      </c>
      <c r="Q2905" s="32" t="n">
        <v>8040.29</v>
      </c>
      <c r="R2905" s="30" t="s">
        <v>130</v>
      </c>
      <c r="S2905" s="30" t="s">
        <v>197</v>
      </c>
      <c r="T2905" s="30" t="n">
        <v>4</v>
      </c>
    </row>
    <row r="2906" customFormat="false" ht="15" hidden="false" customHeight="false" outlineLevel="0" collapsed="false">
      <c r="A2906" s="27" t="s">
        <v>3328</v>
      </c>
      <c r="B2906" s="27" t="s">
        <v>1319</v>
      </c>
      <c r="C2906" s="27" t="n">
        <v>43</v>
      </c>
      <c r="D2906" s="27" t="s">
        <v>121</v>
      </c>
      <c r="E2906" s="28" t="n">
        <v>45431</v>
      </c>
      <c r="F2906" s="27" t="s">
        <v>265</v>
      </c>
      <c r="G2906" s="28" t="n">
        <v>45433</v>
      </c>
      <c r="H2906" s="27" t="s">
        <v>135</v>
      </c>
      <c r="I2906" s="27" t="s">
        <v>251</v>
      </c>
      <c r="J2906" s="27" t="s">
        <v>201</v>
      </c>
      <c r="K2906" s="27" t="s">
        <v>202</v>
      </c>
      <c r="L2906" s="27" t="n">
        <v>15</v>
      </c>
      <c r="M2906" s="27" t="n">
        <v>166</v>
      </c>
      <c r="N2906" s="27" t="s">
        <v>186</v>
      </c>
      <c r="O2906" s="27" t="s">
        <v>139</v>
      </c>
      <c r="P2906" s="27" t="s">
        <v>140</v>
      </c>
      <c r="Q2906" s="29" t="n">
        <v>18721.01</v>
      </c>
      <c r="R2906" s="27" t="s">
        <v>172</v>
      </c>
      <c r="S2906" s="27" t="s">
        <v>164</v>
      </c>
      <c r="T2906" s="27" t="n">
        <v>2</v>
      </c>
    </row>
    <row r="2907" customFormat="false" ht="15" hidden="false" customHeight="false" outlineLevel="0" collapsed="false">
      <c r="A2907" s="30" t="s">
        <v>4796</v>
      </c>
      <c r="B2907" s="30" t="s">
        <v>1006</v>
      </c>
      <c r="C2907" s="30" t="n">
        <v>35</v>
      </c>
      <c r="D2907" s="30" t="s">
        <v>493</v>
      </c>
      <c r="E2907" s="31" t="n">
        <v>45412</v>
      </c>
      <c r="F2907" s="30" t="s">
        <v>3007</v>
      </c>
      <c r="G2907" s="31" t="n">
        <v>45417</v>
      </c>
      <c r="H2907" s="30" t="s">
        <v>242</v>
      </c>
      <c r="I2907" s="30" t="s">
        <v>466</v>
      </c>
      <c r="J2907" s="30" t="s">
        <v>244</v>
      </c>
      <c r="K2907" s="30" t="s">
        <v>126</v>
      </c>
      <c r="L2907" s="30" t="n">
        <v>13</v>
      </c>
      <c r="M2907" s="30" t="n">
        <v>126</v>
      </c>
      <c r="N2907" s="30" t="s">
        <v>186</v>
      </c>
      <c r="O2907" s="30" t="s">
        <v>128</v>
      </c>
      <c r="P2907" s="30" t="s">
        <v>140</v>
      </c>
      <c r="Q2907" s="32" t="n">
        <v>8598.51</v>
      </c>
      <c r="R2907" s="30" t="s">
        <v>172</v>
      </c>
      <c r="S2907" s="30" t="s">
        <v>131</v>
      </c>
      <c r="T2907" s="30" t="n">
        <v>4</v>
      </c>
    </row>
    <row r="2908" customFormat="false" ht="15" hidden="false" customHeight="false" outlineLevel="0" collapsed="false">
      <c r="A2908" s="27" t="s">
        <v>4797</v>
      </c>
      <c r="B2908" s="27" t="s">
        <v>4349</v>
      </c>
      <c r="C2908" s="27" t="n">
        <v>46</v>
      </c>
      <c r="D2908" s="27" t="s">
        <v>121</v>
      </c>
      <c r="E2908" s="28" t="n">
        <v>45385</v>
      </c>
      <c r="F2908" s="27" t="s">
        <v>1623</v>
      </c>
      <c r="G2908" s="28" t="n">
        <v>45386</v>
      </c>
      <c r="H2908" s="27" t="s">
        <v>217</v>
      </c>
      <c r="I2908" s="27" t="s">
        <v>282</v>
      </c>
      <c r="J2908" s="27" t="s">
        <v>294</v>
      </c>
      <c r="K2908" s="27" t="s">
        <v>156</v>
      </c>
      <c r="L2908" s="27" t="n">
        <v>28</v>
      </c>
      <c r="M2908" s="27" t="n">
        <v>38</v>
      </c>
      <c r="N2908" s="27" t="s">
        <v>127</v>
      </c>
      <c r="O2908" s="27" t="s">
        <v>139</v>
      </c>
      <c r="P2908" s="27" t="s">
        <v>129</v>
      </c>
      <c r="Q2908" s="29" t="n">
        <v>4200.74</v>
      </c>
      <c r="R2908" s="27" t="s">
        <v>130</v>
      </c>
      <c r="S2908" s="27" t="s">
        <v>192</v>
      </c>
      <c r="T2908" s="27" t="n">
        <v>4</v>
      </c>
    </row>
    <row r="2909" customFormat="false" ht="15" hidden="false" customHeight="false" outlineLevel="0" collapsed="false">
      <c r="A2909" s="30" t="s">
        <v>3002</v>
      </c>
      <c r="B2909" s="30" t="s">
        <v>3003</v>
      </c>
      <c r="C2909" s="30" t="n">
        <v>61</v>
      </c>
      <c r="D2909" s="30" t="s">
        <v>121</v>
      </c>
      <c r="E2909" s="31" t="n">
        <v>45610</v>
      </c>
      <c r="F2909" s="30" t="s">
        <v>353</v>
      </c>
      <c r="G2909" s="31" t="n">
        <v>45611</v>
      </c>
      <c r="H2909" s="30" t="s">
        <v>135</v>
      </c>
      <c r="I2909" s="30" t="s">
        <v>251</v>
      </c>
      <c r="J2909" s="30" t="s">
        <v>262</v>
      </c>
      <c r="K2909" s="30" t="s">
        <v>138</v>
      </c>
      <c r="L2909" s="30" t="n">
        <v>81</v>
      </c>
      <c r="M2909" s="30" t="n">
        <v>17</v>
      </c>
      <c r="N2909" s="30" t="s">
        <v>127</v>
      </c>
      <c r="O2909" s="30" t="s">
        <v>139</v>
      </c>
      <c r="P2909" s="30" t="s">
        <v>129</v>
      </c>
      <c r="Q2909" s="32" t="n">
        <v>1187.83</v>
      </c>
      <c r="R2909" s="30" t="s">
        <v>130</v>
      </c>
      <c r="S2909" s="30" t="s">
        <v>141</v>
      </c>
      <c r="T2909" s="30" t="n">
        <v>4</v>
      </c>
    </row>
    <row r="2910" customFormat="false" ht="15" hidden="false" customHeight="false" outlineLevel="0" collapsed="false">
      <c r="A2910" s="27" t="s">
        <v>4798</v>
      </c>
      <c r="B2910" s="27" t="s">
        <v>3740</v>
      </c>
      <c r="C2910" s="27" t="n">
        <v>18</v>
      </c>
      <c r="D2910" s="27" t="s">
        <v>121</v>
      </c>
      <c r="E2910" s="28" t="n">
        <v>45609</v>
      </c>
      <c r="F2910" s="27" t="s">
        <v>898</v>
      </c>
      <c r="G2910" s="28" t="n">
        <v>45611</v>
      </c>
      <c r="H2910" s="27" t="s">
        <v>146</v>
      </c>
      <c r="I2910" s="27" t="s">
        <v>176</v>
      </c>
      <c r="J2910" s="27" t="s">
        <v>244</v>
      </c>
      <c r="K2910" s="27" t="s">
        <v>156</v>
      </c>
      <c r="L2910" s="27" t="n">
        <v>57</v>
      </c>
      <c r="M2910" s="27" t="n">
        <v>75</v>
      </c>
      <c r="N2910" s="27" t="s">
        <v>186</v>
      </c>
      <c r="O2910" s="27" t="s">
        <v>128</v>
      </c>
      <c r="P2910" s="27" t="s">
        <v>140</v>
      </c>
      <c r="Q2910" s="29" t="n">
        <v>4468.38</v>
      </c>
      <c r="R2910" s="27" t="s">
        <v>130</v>
      </c>
      <c r="S2910" s="27" t="s">
        <v>151</v>
      </c>
      <c r="T2910" s="27" t="n">
        <v>4</v>
      </c>
    </row>
    <row r="2911" customFormat="false" ht="15" hidden="false" customHeight="false" outlineLevel="0" collapsed="false">
      <c r="A2911" s="30" t="s">
        <v>4799</v>
      </c>
      <c r="B2911" s="30" t="s">
        <v>4800</v>
      </c>
      <c r="C2911" s="30" t="n">
        <v>71</v>
      </c>
      <c r="D2911" s="30" t="s">
        <v>181</v>
      </c>
      <c r="E2911" s="31" t="n">
        <v>45619</v>
      </c>
      <c r="F2911" s="30" t="s">
        <v>1749</v>
      </c>
      <c r="G2911" s="31" t="n">
        <v>45621</v>
      </c>
      <c r="H2911" s="30" t="s">
        <v>206</v>
      </c>
      <c r="I2911" s="30" t="s">
        <v>232</v>
      </c>
      <c r="J2911" s="30" t="s">
        <v>233</v>
      </c>
      <c r="K2911" s="30" t="s">
        <v>126</v>
      </c>
      <c r="L2911" s="30" t="n">
        <v>25</v>
      </c>
      <c r="M2911" s="30" t="n">
        <v>131</v>
      </c>
      <c r="N2911" s="30" t="s">
        <v>186</v>
      </c>
      <c r="O2911" s="30" t="s">
        <v>139</v>
      </c>
      <c r="P2911" s="30" t="s">
        <v>187</v>
      </c>
      <c r="Q2911" s="32" t="n">
        <v>9146</v>
      </c>
      <c r="R2911" s="30" t="s">
        <v>130</v>
      </c>
      <c r="S2911" s="30" t="s">
        <v>178</v>
      </c>
      <c r="T2911" s="30" t="n">
        <v>2</v>
      </c>
    </row>
    <row r="2912" customFormat="false" ht="15" hidden="false" customHeight="false" outlineLevel="0" collapsed="false">
      <c r="A2912" s="27" t="s">
        <v>4801</v>
      </c>
      <c r="B2912" s="27" t="s">
        <v>4802</v>
      </c>
      <c r="C2912" s="27" t="n">
        <v>73</v>
      </c>
      <c r="D2912" s="27" t="s">
        <v>181</v>
      </c>
      <c r="E2912" s="28" t="n">
        <v>45426</v>
      </c>
      <c r="F2912" s="27" t="s">
        <v>893</v>
      </c>
      <c r="G2912" s="28" t="n">
        <v>45431</v>
      </c>
      <c r="H2912" s="27" t="s">
        <v>161</v>
      </c>
      <c r="I2912" s="27" t="s">
        <v>320</v>
      </c>
      <c r="J2912" s="27" t="s">
        <v>258</v>
      </c>
      <c r="K2912" s="27" t="s">
        <v>126</v>
      </c>
      <c r="L2912" s="27" t="n">
        <v>31</v>
      </c>
      <c r="M2912" s="27" t="n">
        <v>135</v>
      </c>
      <c r="N2912" s="27" t="s">
        <v>127</v>
      </c>
      <c r="O2912" s="27" t="s">
        <v>128</v>
      </c>
      <c r="P2912" s="27" t="s">
        <v>129</v>
      </c>
      <c r="Q2912" s="29" t="n">
        <v>8868.24</v>
      </c>
      <c r="R2912" s="27" t="s">
        <v>172</v>
      </c>
      <c r="S2912" s="27" t="s">
        <v>131</v>
      </c>
      <c r="T2912" s="27" t="n">
        <v>4</v>
      </c>
    </row>
    <row r="2913" customFormat="false" ht="15" hidden="false" customHeight="false" outlineLevel="0" collapsed="false">
      <c r="A2913" s="30" t="s">
        <v>4803</v>
      </c>
      <c r="B2913" s="30" t="s">
        <v>3520</v>
      </c>
      <c r="C2913" s="30" t="n">
        <v>13</v>
      </c>
      <c r="D2913" s="30" t="s">
        <v>181</v>
      </c>
      <c r="E2913" s="31" t="n">
        <v>45322</v>
      </c>
      <c r="F2913" s="30" t="s">
        <v>940</v>
      </c>
      <c r="G2913" s="31" t="n">
        <v>45322</v>
      </c>
      <c r="H2913" s="30" t="s">
        <v>206</v>
      </c>
      <c r="I2913" s="30" t="s">
        <v>207</v>
      </c>
      <c r="J2913" s="30" t="s">
        <v>233</v>
      </c>
      <c r="K2913" s="30" t="s">
        <v>156</v>
      </c>
      <c r="L2913" s="30" t="n">
        <v>48</v>
      </c>
      <c r="M2913" s="30" t="n">
        <v>71</v>
      </c>
      <c r="N2913" s="30" t="s">
        <v>127</v>
      </c>
      <c r="O2913" s="30" t="s">
        <v>139</v>
      </c>
      <c r="P2913" s="30" t="s">
        <v>129</v>
      </c>
      <c r="Q2913" s="32" t="n">
        <v>3451.87</v>
      </c>
      <c r="R2913" s="30" t="s">
        <v>130</v>
      </c>
      <c r="S2913" s="30" t="s">
        <v>335</v>
      </c>
      <c r="T2913" s="30" t="n">
        <v>4</v>
      </c>
    </row>
    <row r="2914" customFormat="false" ht="15" hidden="false" customHeight="false" outlineLevel="0" collapsed="false">
      <c r="A2914" s="27" t="s">
        <v>4804</v>
      </c>
      <c r="B2914" s="27" t="s">
        <v>1807</v>
      </c>
      <c r="C2914" s="27" t="n">
        <v>20</v>
      </c>
      <c r="D2914" s="27" t="s">
        <v>121</v>
      </c>
      <c r="E2914" s="28" t="n">
        <v>45515</v>
      </c>
      <c r="F2914" s="27" t="s">
        <v>1599</v>
      </c>
      <c r="G2914" s="28" t="n">
        <v>45515</v>
      </c>
      <c r="H2914" s="27" t="s">
        <v>123</v>
      </c>
      <c r="I2914" s="27" t="s">
        <v>155</v>
      </c>
      <c r="J2914" s="27" t="s">
        <v>508</v>
      </c>
      <c r="K2914" s="27" t="s">
        <v>138</v>
      </c>
      <c r="L2914" s="27" t="n">
        <v>61</v>
      </c>
      <c r="M2914" s="27" t="n">
        <v>17</v>
      </c>
      <c r="N2914" s="27" t="s">
        <v>127</v>
      </c>
      <c r="O2914" s="27" t="s">
        <v>139</v>
      </c>
      <c r="P2914" s="27" t="s">
        <v>150</v>
      </c>
      <c r="Q2914" s="29" t="n">
        <v>2511.78</v>
      </c>
      <c r="R2914" s="27" t="s">
        <v>130</v>
      </c>
      <c r="S2914" s="27" t="s">
        <v>164</v>
      </c>
      <c r="T2914" s="27" t="n">
        <v>4</v>
      </c>
    </row>
    <row r="2915" customFormat="false" ht="15" hidden="false" customHeight="false" outlineLevel="0" collapsed="false">
      <c r="A2915" s="30" t="s">
        <v>4805</v>
      </c>
      <c r="B2915" s="30" t="s">
        <v>3050</v>
      </c>
      <c r="C2915" s="30" t="n">
        <v>30</v>
      </c>
      <c r="D2915" s="30" t="s">
        <v>181</v>
      </c>
      <c r="E2915" s="31" t="n">
        <v>45498</v>
      </c>
      <c r="F2915" s="30" t="s">
        <v>1220</v>
      </c>
      <c r="G2915" s="31" t="n">
        <v>45502</v>
      </c>
      <c r="H2915" s="30" t="s">
        <v>236</v>
      </c>
      <c r="I2915" s="30" t="s">
        <v>237</v>
      </c>
      <c r="J2915" s="30" t="s">
        <v>455</v>
      </c>
      <c r="K2915" s="30" t="s">
        <v>126</v>
      </c>
      <c r="L2915" s="30" t="n">
        <v>31</v>
      </c>
      <c r="M2915" s="30" t="n">
        <v>126</v>
      </c>
      <c r="N2915" s="30" t="s">
        <v>186</v>
      </c>
      <c r="O2915" s="30" t="s">
        <v>128</v>
      </c>
      <c r="P2915" s="30" t="s">
        <v>140</v>
      </c>
      <c r="Q2915" s="32" t="n">
        <v>9014.63</v>
      </c>
      <c r="R2915" s="30" t="s">
        <v>130</v>
      </c>
      <c r="S2915" s="30" t="s">
        <v>178</v>
      </c>
      <c r="T2915" s="30" t="n">
        <v>4</v>
      </c>
    </row>
    <row r="2916" customFormat="false" ht="15" hidden="false" customHeight="false" outlineLevel="0" collapsed="false">
      <c r="A2916" s="27" t="s">
        <v>4806</v>
      </c>
      <c r="B2916" s="27" t="s">
        <v>3338</v>
      </c>
      <c r="C2916" s="27" t="n">
        <v>37</v>
      </c>
      <c r="D2916" s="27" t="s">
        <v>181</v>
      </c>
      <c r="E2916" s="28" t="n">
        <v>45389</v>
      </c>
      <c r="F2916" s="27" t="s">
        <v>1384</v>
      </c>
      <c r="G2916" s="28" t="n">
        <v>45391</v>
      </c>
      <c r="H2916" s="27" t="s">
        <v>135</v>
      </c>
      <c r="I2916" s="27" t="s">
        <v>278</v>
      </c>
      <c r="J2916" s="27" t="s">
        <v>252</v>
      </c>
      <c r="K2916" s="27" t="s">
        <v>126</v>
      </c>
      <c r="L2916" s="27" t="n">
        <v>44</v>
      </c>
      <c r="M2916" s="27" t="n">
        <v>75</v>
      </c>
      <c r="N2916" s="27" t="s">
        <v>186</v>
      </c>
      <c r="O2916" s="27" t="s">
        <v>128</v>
      </c>
      <c r="P2916" s="27" t="s">
        <v>187</v>
      </c>
      <c r="Q2916" s="29" t="n">
        <v>6674.12</v>
      </c>
      <c r="R2916" s="27" t="s">
        <v>268</v>
      </c>
      <c r="S2916" s="27" t="s">
        <v>335</v>
      </c>
      <c r="T2916" s="27" t="n">
        <v>2</v>
      </c>
    </row>
    <row r="2917" customFormat="false" ht="15" hidden="false" customHeight="false" outlineLevel="0" collapsed="false">
      <c r="A2917" s="30" t="s">
        <v>4807</v>
      </c>
      <c r="B2917" s="30" t="s">
        <v>2459</v>
      </c>
      <c r="C2917" s="30" t="n">
        <v>39</v>
      </c>
      <c r="D2917" s="30" t="s">
        <v>121</v>
      </c>
      <c r="E2917" s="31" t="n">
        <v>45303</v>
      </c>
      <c r="F2917" s="30" t="s">
        <v>635</v>
      </c>
      <c r="G2917" s="31" t="n">
        <v>45305</v>
      </c>
      <c r="H2917" s="30" t="s">
        <v>161</v>
      </c>
      <c r="I2917" s="30"/>
      <c r="J2917" s="30" t="s">
        <v>426</v>
      </c>
      <c r="K2917" s="30" t="s">
        <v>202</v>
      </c>
      <c r="L2917" s="30" t="n">
        <v>11</v>
      </c>
      <c r="M2917" s="30" t="n">
        <v>176</v>
      </c>
      <c r="N2917" s="30" t="s">
        <v>186</v>
      </c>
      <c r="O2917" s="30" t="s">
        <v>128</v>
      </c>
      <c r="P2917" s="30" t="s">
        <v>129</v>
      </c>
      <c r="Q2917" s="32" t="n">
        <v>17710.45</v>
      </c>
      <c r="R2917" s="30" t="s">
        <v>130</v>
      </c>
      <c r="S2917" s="30" t="s">
        <v>151</v>
      </c>
      <c r="T2917" s="30" t="n">
        <v>3</v>
      </c>
    </row>
    <row r="2918" customFormat="false" ht="15" hidden="false" customHeight="false" outlineLevel="0" collapsed="false">
      <c r="A2918" s="27" t="s">
        <v>4808</v>
      </c>
      <c r="B2918" s="27" t="s">
        <v>996</v>
      </c>
      <c r="C2918" s="27" t="n">
        <v>44</v>
      </c>
      <c r="D2918" s="27" t="s">
        <v>121</v>
      </c>
      <c r="E2918" s="28" t="n">
        <v>45643</v>
      </c>
      <c r="F2918" s="27" t="s">
        <v>788</v>
      </c>
      <c r="G2918" s="28" t="n">
        <v>45643</v>
      </c>
      <c r="H2918" s="27" t="s">
        <v>135</v>
      </c>
      <c r="I2918" s="27" t="s">
        <v>136</v>
      </c>
      <c r="J2918" s="27" t="s">
        <v>137</v>
      </c>
      <c r="K2918" s="27" t="s">
        <v>156</v>
      </c>
      <c r="L2918" s="27" t="n">
        <v>54</v>
      </c>
      <c r="M2918" s="27" t="n">
        <v>40</v>
      </c>
      <c r="N2918" s="27" t="s">
        <v>127</v>
      </c>
      <c r="O2918" s="27" t="s">
        <v>139</v>
      </c>
      <c r="P2918" s="27" t="s">
        <v>187</v>
      </c>
      <c r="Q2918" s="29" t="n">
        <v>2863.19</v>
      </c>
      <c r="R2918" s="27" t="s">
        <v>130</v>
      </c>
      <c r="S2918" s="27" t="s">
        <v>131</v>
      </c>
      <c r="T2918" s="27" t="n">
        <v>5</v>
      </c>
    </row>
    <row r="2919" customFormat="false" ht="15" hidden="false" customHeight="false" outlineLevel="0" collapsed="false">
      <c r="A2919" s="30" t="s">
        <v>2965</v>
      </c>
      <c r="B2919" s="30" t="s">
        <v>2820</v>
      </c>
      <c r="C2919" s="30" t="n">
        <v>50</v>
      </c>
      <c r="D2919" s="30" t="s">
        <v>144</v>
      </c>
      <c r="E2919" s="31" t="n">
        <v>45460</v>
      </c>
      <c r="F2919" s="30" t="s">
        <v>777</v>
      </c>
      <c r="G2919" s="31" t="n">
        <v>45462</v>
      </c>
      <c r="H2919" s="30" t="s">
        <v>206</v>
      </c>
      <c r="I2919" s="30" t="s">
        <v>300</v>
      </c>
      <c r="J2919" s="30" t="s">
        <v>233</v>
      </c>
      <c r="K2919" s="30" t="s">
        <v>156</v>
      </c>
      <c r="L2919" s="30" t="n">
        <v>35</v>
      </c>
      <c r="M2919" s="30" t="n">
        <v>47</v>
      </c>
      <c r="N2919" s="30" t="s">
        <v>127</v>
      </c>
      <c r="O2919" s="30" t="s">
        <v>128</v>
      </c>
      <c r="P2919" s="30" t="s">
        <v>129</v>
      </c>
      <c r="Q2919" s="32" t="n">
        <v>4077.72</v>
      </c>
      <c r="R2919" s="30" t="s">
        <v>130</v>
      </c>
      <c r="S2919" s="30" t="s">
        <v>335</v>
      </c>
      <c r="T2919" s="30" t="n">
        <v>4</v>
      </c>
    </row>
    <row r="2920" customFormat="false" ht="15" hidden="false" customHeight="false" outlineLevel="0" collapsed="false">
      <c r="A2920" s="27" t="s">
        <v>4809</v>
      </c>
      <c r="B2920" s="27" t="s">
        <v>650</v>
      </c>
      <c r="C2920" s="27" t="n">
        <v>48</v>
      </c>
      <c r="D2920" s="27" t="s">
        <v>181</v>
      </c>
      <c r="E2920" s="28" t="n">
        <v>45496</v>
      </c>
      <c r="F2920" s="27" t="s">
        <v>299</v>
      </c>
      <c r="G2920" s="28" t="n">
        <v>45497</v>
      </c>
      <c r="H2920" s="27" t="s">
        <v>217</v>
      </c>
      <c r="I2920" s="27" t="s">
        <v>392</v>
      </c>
      <c r="J2920" s="27" t="s">
        <v>283</v>
      </c>
      <c r="K2920" s="27" t="s">
        <v>126</v>
      </c>
      <c r="L2920" s="27" t="n">
        <v>16</v>
      </c>
      <c r="M2920" s="27" t="n">
        <v>147</v>
      </c>
      <c r="N2920" s="27" t="s">
        <v>127</v>
      </c>
      <c r="O2920" s="27" t="s">
        <v>139</v>
      </c>
      <c r="P2920" s="27" t="s">
        <v>187</v>
      </c>
      <c r="Q2920" s="29" t="n">
        <v>8819.81</v>
      </c>
      <c r="R2920" s="27" t="s">
        <v>268</v>
      </c>
      <c r="S2920" s="27" t="s">
        <v>164</v>
      </c>
      <c r="T2920" s="27" t="n">
        <v>3</v>
      </c>
    </row>
    <row r="2921" customFormat="false" ht="15" hidden="false" customHeight="false" outlineLevel="0" collapsed="false">
      <c r="A2921" s="30" t="s">
        <v>4810</v>
      </c>
      <c r="B2921" s="30" t="s">
        <v>4811</v>
      </c>
      <c r="C2921" s="30" t="n">
        <v>7</v>
      </c>
      <c r="D2921" s="30" t="s">
        <v>144</v>
      </c>
      <c r="E2921" s="31" t="n">
        <v>45375</v>
      </c>
      <c r="F2921" s="30" t="s">
        <v>2211</v>
      </c>
      <c r="G2921" s="31" t="n">
        <v>45378</v>
      </c>
      <c r="H2921" s="30" t="s">
        <v>168</v>
      </c>
      <c r="I2921" s="30" t="s">
        <v>366</v>
      </c>
      <c r="J2921" s="30" t="s">
        <v>191</v>
      </c>
      <c r="K2921" s="30" t="s">
        <v>126</v>
      </c>
      <c r="L2921" s="30" t="n">
        <v>14</v>
      </c>
      <c r="M2921" s="30" t="n">
        <v>94</v>
      </c>
      <c r="N2921" s="30" t="s">
        <v>127</v>
      </c>
      <c r="O2921" s="30" t="s">
        <v>139</v>
      </c>
      <c r="P2921" s="30" t="s">
        <v>150</v>
      </c>
      <c r="Q2921" s="32" t="n">
        <v>6937.49</v>
      </c>
      <c r="R2921" s="30" t="s">
        <v>268</v>
      </c>
      <c r="S2921" s="30" t="s">
        <v>178</v>
      </c>
      <c r="T2921" s="30" t="n">
        <v>3</v>
      </c>
    </row>
    <row r="2922" customFormat="false" ht="15" hidden="false" customHeight="false" outlineLevel="0" collapsed="false">
      <c r="A2922" s="27" t="s">
        <v>4812</v>
      </c>
      <c r="B2922" s="27" t="s">
        <v>4813</v>
      </c>
      <c r="C2922" s="27" t="n">
        <v>71</v>
      </c>
      <c r="D2922" s="27" t="s">
        <v>181</v>
      </c>
      <c r="E2922" s="28" t="n">
        <v>45335</v>
      </c>
      <c r="F2922" s="27" t="s">
        <v>771</v>
      </c>
      <c r="G2922" s="28" t="n">
        <v>45338</v>
      </c>
      <c r="H2922" s="27" t="s">
        <v>123</v>
      </c>
      <c r="I2922" s="27" t="s">
        <v>304</v>
      </c>
      <c r="J2922" s="27" t="s">
        <v>125</v>
      </c>
      <c r="K2922" s="27" t="s">
        <v>156</v>
      </c>
      <c r="L2922" s="27" t="n">
        <v>56</v>
      </c>
      <c r="M2922" s="27" t="n">
        <v>44</v>
      </c>
      <c r="N2922" s="27" t="s">
        <v>186</v>
      </c>
      <c r="O2922" s="27" t="s">
        <v>149</v>
      </c>
      <c r="P2922" s="27" t="s">
        <v>150</v>
      </c>
      <c r="Q2922" s="29" t="n">
        <v>2944.93</v>
      </c>
      <c r="R2922" s="27" t="s">
        <v>130</v>
      </c>
      <c r="S2922" s="27" t="s">
        <v>197</v>
      </c>
      <c r="T2922" s="27" t="n">
        <v>3</v>
      </c>
    </row>
    <row r="2923" customFormat="false" ht="15" hidden="false" customHeight="false" outlineLevel="0" collapsed="false">
      <c r="A2923" s="30" t="s">
        <v>4814</v>
      </c>
      <c r="B2923" s="30" t="s">
        <v>3946</v>
      </c>
      <c r="C2923" s="30" t="n">
        <v>48</v>
      </c>
      <c r="D2923" s="30" t="s">
        <v>181</v>
      </c>
      <c r="E2923" s="31" t="n">
        <v>45649</v>
      </c>
      <c r="F2923" s="30" t="s">
        <v>241</v>
      </c>
      <c r="G2923" s="31" t="n">
        <v>45655</v>
      </c>
      <c r="H2923" s="30" t="s">
        <v>168</v>
      </c>
      <c r="I2923" s="30"/>
      <c r="J2923" s="30" t="s">
        <v>441</v>
      </c>
      <c r="K2923" s="30" t="s">
        <v>126</v>
      </c>
      <c r="L2923" s="30" t="n">
        <v>28</v>
      </c>
      <c r="M2923" s="30" t="n">
        <v>144</v>
      </c>
      <c r="N2923" s="30" t="s">
        <v>127</v>
      </c>
      <c r="O2923" s="30" t="s">
        <v>171</v>
      </c>
      <c r="P2923" s="30" t="s">
        <v>140</v>
      </c>
      <c r="Q2923" s="32" t="n">
        <v>9407.41</v>
      </c>
      <c r="R2923" s="30" t="s">
        <v>172</v>
      </c>
      <c r="S2923" s="30" t="s">
        <v>223</v>
      </c>
      <c r="T2923" s="30" t="n">
        <v>3</v>
      </c>
    </row>
    <row r="2924" customFormat="false" ht="15" hidden="false" customHeight="false" outlineLevel="0" collapsed="false">
      <c r="A2924" s="27" t="s">
        <v>4815</v>
      </c>
      <c r="B2924" s="27" t="s">
        <v>531</v>
      </c>
      <c r="C2924" s="27" t="n">
        <v>57</v>
      </c>
      <c r="D2924" s="27" t="s">
        <v>181</v>
      </c>
      <c r="E2924" s="28" t="n">
        <v>45428</v>
      </c>
      <c r="F2924" s="27" t="s">
        <v>1384</v>
      </c>
      <c r="G2924" s="28" t="n">
        <v>45428</v>
      </c>
      <c r="H2924" s="27" t="s">
        <v>168</v>
      </c>
      <c r="I2924" s="27" t="s">
        <v>169</v>
      </c>
      <c r="J2924" s="27" t="s">
        <v>371</v>
      </c>
      <c r="K2924" s="27" t="s">
        <v>156</v>
      </c>
      <c r="L2924" s="27" t="n">
        <v>48</v>
      </c>
      <c r="M2924" s="27" t="n">
        <v>71</v>
      </c>
      <c r="N2924" s="27" t="s">
        <v>127</v>
      </c>
      <c r="O2924" s="27" t="s">
        <v>139</v>
      </c>
      <c r="P2924" s="27" t="s">
        <v>140</v>
      </c>
      <c r="Q2924" s="29" t="n">
        <v>4583.71</v>
      </c>
      <c r="R2924" s="27" t="s">
        <v>268</v>
      </c>
      <c r="S2924" s="27" t="s">
        <v>335</v>
      </c>
      <c r="T2924" s="27" t="n">
        <v>3</v>
      </c>
    </row>
    <row r="2925" customFormat="false" ht="15" hidden="false" customHeight="false" outlineLevel="0" collapsed="false">
      <c r="A2925" s="30" t="s">
        <v>4816</v>
      </c>
      <c r="B2925" s="30" t="s">
        <v>189</v>
      </c>
      <c r="C2925" s="30"/>
      <c r="D2925" s="30" t="s">
        <v>181</v>
      </c>
      <c r="E2925" s="31" t="n">
        <v>45589</v>
      </c>
      <c r="F2925" s="30" t="s">
        <v>1907</v>
      </c>
      <c r="G2925" s="31" t="n">
        <v>45591</v>
      </c>
      <c r="H2925" s="30" t="s">
        <v>161</v>
      </c>
      <c r="I2925" s="30" t="s">
        <v>538</v>
      </c>
      <c r="J2925" s="30" t="s">
        <v>385</v>
      </c>
      <c r="K2925" s="30" t="s">
        <v>126</v>
      </c>
      <c r="L2925" s="30" t="n">
        <v>12</v>
      </c>
      <c r="M2925" s="30" t="n">
        <v>116</v>
      </c>
      <c r="N2925" s="30" t="s">
        <v>186</v>
      </c>
      <c r="O2925" s="30" t="s">
        <v>149</v>
      </c>
      <c r="P2925" s="30" t="s">
        <v>140</v>
      </c>
      <c r="Q2925" s="32" t="n">
        <v>7345.66</v>
      </c>
      <c r="R2925" s="30" t="s">
        <v>130</v>
      </c>
      <c r="S2925" s="30" t="s">
        <v>178</v>
      </c>
      <c r="T2925" s="30" t="n">
        <v>5</v>
      </c>
    </row>
    <row r="2926" customFormat="false" ht="15" hidden="false" customHeight="false" outlineLevel="0" collapsed="false">
      <c r="A2926" s="27" t="s">
        <v>4817</v>
      </c>
      <c r="B2926" s="27" t="s">
        <v>673</v>
      </c>
      <c r="C2926" s="27" t="n">
        <v>17</v>
      </c>
      <c r="D2926" s="27" t="s">
        <v>181</v>
      </c>
      <c r="E2926" s="28" t="n">
        <v>45606</v>
      </c>
      <c r="F2926" s="27" t="s">
        <v>1436</v>
      </c>
      <c r="G2926" s="28" t="n">
        <v>45614</v>
      </c>
      <c r="H2926" s="27" t="s">
        <v>206</v>
      </c>
      <c r="I2926" s="27" t="s">
        <v>232</v>
      </c>
      <c r="J2926" s="27" t="s">
        <v>469</v>
      </c>
      <c r="K2926" s="27" t="s">
        <v>202</v>
      </c>
      <c r="L2926" s="27" t="n">
        <v>15</v>
      </c>
      <c r="M2926" s="27" t="n">
        <v>94</v>
      </c>
      <c r="N2926" s="27" t="s">
        <v>186</v>
      </c>
      <c r="O2926" s="27" t="s">
        <v>139</v>
      </c>
      <c r="P2926" s="27" t="s">
        <v>140</v>
      </c>
      <c r="Q2926" s="29" t="n">
        <v>16700.18</v>
      </c>
      <c r="R2926" s="27" t="s">
        <v>268</v>
      </c>
      <c r="S2926" s="27" t="s">
        <v>223</v>
      </c>
      <c r="T2926" s="27" t="n">
        <v>2</v>
      </c>
    </row>
    <row r="2927" customFormat="false" ht="15" hidden="false" customHeight="false" outlineLevel="0" collapsed="false">
      <c r="A2927" s="30" t="s">
        <v>4818</v>
      </c>
      <c r="B2927" s="30" t="s">
        <v>3395</v>
      </c>
      <c r="C2927" s="30" t="n">
        <v>36</v>
      </c>
      <c r="D2927" s="30" t="s">
        <v>121</v>
      </c>
      <c r="E2927" s="31" t="n">
        <v>45643</v>
      </c>
      <c r="F2927" s="30" t="s">
        <v>590</v>
      </c>
      <c r="G2927" s="31" t="n">
        <v>45645</v>
      </c>
      <c r="H2927" s="30" t="s">
        <v>146</v>
      </c>
      <c r="I2927" s="30" t="s">
        <v>309</v>
      </c>
      <c r="J2927" s="30" t="s">
        <v>148</v>
      </c>
      <c r="K2927" s="30" t="s">
        <v>156</v>
      </c>
      <c r="L2927" s="30" t="n">
        <v>30</v>
      </c>
      <c r="M2927" s="30" t="n">
        <v>70</v>
      </c>
      <c r="N2927" s="30" t="s">
        <v>127</v>
      </c>
      <c r="O2927" s="30" t="s">
        <v>128</v>
      </c>
      <c r="P2927" s="30" t="s">
        <v>129</v>
      </c>
      <c r="Q2927" s="32" t="n">
        <v>4659.72</v>
      </c>
      <c r="R2927" s="30" t="s">
        <v>130</v>
      </c>
      <c r="S2927" s="30" t="s">
        <v>734</v>
      </c>
      <c r="T2927" s="30" t="n">
        <v>2</v>
      </c>
    </row>
    <row r="2928" customFormat="false" ht="15" hidden="false" customHeight="false" outlineLevel="0" collapsed="false">
      <c r="A2928" s="27" t="s">
        <v>4819</v>
      </c>
      <c r="B2928" s="27" t="s">
        <v>2237</v>
      </c>
      <c r="C2928" s="27"/>
      <c r="D2928" s="27" t="s">
        <v>701</v>
      </c>
      <c r="E2928" s="28" t="n">
        <v>45464</v>
      </c>
      <c r="F2928" s="27" t="s">
        <v>2058</v>
      </c>
      <c r="G2928" s="28" t="n">
        <v>45467</v>
      </c>
      <c r="H2928" s="27" t="s">
        <v>183</v>
      </c>
      <c r="I2928" s="27" t="s">
        <v>184</v>
      </c>
      <c r="J2928" s="27" t="s">
        <v>185</v>
      </c>
      <c r="K2928" s="27" t="s">
        <v>156</v>
      </c>
      <c r="L2928" s="27" t="n">
        <v>50</v>
      </c>
      <c r="M2928" s="27" t="n">
        <v>31</v>
      </c>
      <c r="N2928" s="27" t="s">
        <v>127</v>
      </c>
      <c r="O2928" s="27" t="s">
        <v>128</v>
      </c>
      <c r="P2928" s="27" t="s">
        <v>140</v>
      </c>
      <c r="Q2928" s="29" t="n">
        <v>2927.61</v>
      </c>
      <c r="R2928" s="27" t="s">
        <v>172</v>
      </c>
      <c r="S2928" s="27" t="s">
        <v>178</v>
      </c>
      <c r="T2928" s="27" t="n">
        <v>3</v>
      </c>
    </row>
    <row r="2929" customFormat="false" ht="15" hidden="false" customHeight="false" outlineLevel="0" collapsed="false">
      <c r="A2929" s="30" t="s">
        <v>4820</v>
      </c>
      <c r="B2929" s="30" t="s">
        <v>2978</v>
      </c>
      <c r="C2929" s="30" t="n">
        <v>34</v>
      </c>
      <c r="D2929" s="30" t="s">
        <v>121</v>
      </c>
      <c r="E2929" s="31" t="n">
        <v>45369</v>
      </c>
      <c r="F2929" s="30" t="s">
        <v>764</v>
      </c>
      <c r="G2929" s="31" t="n">
        <v>45370</v>
      </c>
      <c r="H2929" s="30" t="s">
        <v>206</v>
      </c>
      <c r="I2929" s="30" t="s">
        <v>232</v>
      </c>
      <c r="J2929" s="30" t="s">
        <v>469</v>
      </c>
      <c r="K2929" s="30" t="s">
        <v>138</v>
      </c>
      <c r="L2929" s="30" t="n">
        <v>81</v>
      </c>
      <c r="M2929" s="30" t="n">
        <v>23</v>
      </c>
      <c r="N2929" s="30" t="s">
        <v>127</v>
      </c>
      <c r="O2929" s="30" t="s">
        <v>139</v>
      </c>
      <c r="P2929" s="30" t="s">
        <v>129</v>
      </c>
      <c r="Q2929" s="32" t="n">
        <v>776.01</v>
      </c>
      <c r="R2929" s="30" t="s">
        <v>130</v>
      </c>
      <c r="S2929" s="30" t="s">
        <v>223</v>
      </c>
      <c r="T2929" s="30" t="n">
        <v>3</v>
      </c>
    </row>
    <row r="2930" customFormat="false" ht="15" hidden="false" customHeight="false" outlineLevel="0" collapsed="false">
      <c r="A2930" s="27" t="s">
        <v>3936</v>
      </c>
      <c r="B2930" s="27" t="s">
        <v>3730</v>
      </c>
      <c r="C2930" s="27" t="n">
        <v>24</v>
      </c>
      <c r="D2930" s="27" t="s">
        <v>121</v>
      </c>
      <c r="E2930" s="28" t="n">
        <v>45634</v>
      </c>
      <c r="F2930" s="27" t="s">
        <v>611</v>
      </c>
      <c r="G2930" s="28" t="n">
        <v>45636</v>
      </c>
      <c r="H2930" s="27" t="s">
        <v>135</v>
      </c>
      <c r="I2930" s="27" t="s">
        <v>278</v>
      </c>
      <c r="J2930" s="27" t="s">
        <v>252</v>
      </c>
      <c r="K2930" s="27" t="s">
        <v>156</v>
      </c>
      <c r="L2930" s="27" t="n">
        <v>22</v>
      </c>
      <c r="M2930" s="27" t="n">
        <v>62</v>
      </c>
      <c r="N2930" s="27" t="s">
        <v>127</v>
      </c>
      <c r="O2930" s="27" t="s">
        <v>171</v>
      </c>
      <c r="P2930" s="27" t="s">
        <v>140</v>
      </c>
      <c r="Q2930" s="29" t="n">
        <v>4083.22</v>
      </c>
      <c r="R2930" s="27" t="s">
        <v>130</v>
      </c>
      <c r="S2930" s="27" t="s">
        <v>131</v>
      </c>
      <c r="T2930" s="27" t="n">
        <v>4</v>
      </c>
    </row>
    <row r="2931" customFormat="false" ht="15" hidden="false" customHeight="false" outlineLevel="0" collapsed="false">
      <c r="A2931" s="30" t="s">
        <v>4821</v>
      </c>
      <c r="B2931" s="30" t="s">
        <v>1361</v>
      </c>
      <c r="C2931" s="30" t="n">
        <v>41</v>
      </c>
      <c r="D2931" s="30" t="s">
        <v>121</v>
      </c>
      <c r="E2931" s="31" t="n">
        <v>45454</v>
      </c>
      <c r="F2931" s="30" t="s">
        <v>417</v>
      </c>
      <c r="G2931" s="31" t="n">
        <v>45454</v>
      </c>
      <c r="H2931" s="30" t="s">
        <v>206</v>
      </c>
      <c r="I2931" s="30" t="s">
        <v>300</v>
      </c>
      <c r="J2931" s="30" t="s">
        <v>593</v>
      </c>
      <c r="K2931" s="30" t="s">
        <v>138</v>
      </c>
      <c r="L2931" s="30" t="n">
        <v>35</v>
      </c>
      <c r="M2931" s="30" t="n">
        <v>45</v>
      </c>
      <c r="N2931" s="30" t="s">
        <v>186</v>
      </c>
      <c r="O2931" s="30" t="s">
        <v>171</v>
      </c>
      <c r="P2931" s="30" t="s">
        <v>150</v>
      </c>
      <c r="Q2931" s="32" t="n">
        <v>1025.79</v>
      </c>
      <c r="R2931" s="30" t="s">
        <v>172</v>
      </c>
      <c r="S2931" s="30" t="s">
        <v>131</v>
      </c>
      <c r="T2931" s="30"/>
    </row>
    <row r="2932" customFormat="false" ht="15" hidden="false" customHeight="false" outlineLevel="0" collapsed="false">
      <c r="A2932" s="27" t="s">
        <v>4822</v>
      </c>
      <c r="B2932" s="27" t="s">
        <v>2290</v>
      </c>
      <c r="C2932" s="27" t="n">
        <v>7</v>
      </c>
      <c r="D2932" s="27" t="s">
        <v>181</v>
      </c>
      <c r="E2932" s="28" t="n">
        <v>45456</v>
      </c>
      <c r="F2932" s="27" t="s">
        <v>370</v>
      </c>
      <c r="G2932" s="28" t="n">
        <v>45459</v>
      </c>
      <c r="H2932" s="27" t="s">
        <v>135</v>
      </c>
      <c r="I2932" s="27" t="s">
        <v>278</v>
      </c>
      <c r="J2932" s="27" t="s">
        <v>618</v>
      </c>
      <c r="K2932" s="27" t="s">
        <v>156</v>
      </c>
      <c r="L2932" s="27" t="n">
        <v>56</v>
      </c>
      <c r="M2932" s="27" t="n">
        <v>44</v>
      </c>
      <c r="N2932" s="27" t="s">
        <v>127</v>
      </c>
      <c r="O2932" s="27" t="s">
        <v>139</v>
      </c>
      <c r="P2932" s="27" t="s">
        <v>140</v>
      </c>
      <c r="Q2932" s="29" t="n">
        <v>4654.87</v>
      </c>
      <c r="R2932" s="27" t="s">
        <v>130</v>
      </c>
      <c r="S2932" s="27" t="s">
        <v>192</v>
      </c>
      <c r="T2932" s="27" t="n">
        <v>5</v>
      </c>
    </row>
    <row r="2933" customFormat="false" ht="15" hidden="false" customHeight="false" outlineLevel="0" collapsed="false">
      <c r="A2933" s="30" t="s">
        <v>4823</v>
      </c>
      <c r="B2933" s="30" t="s">
        <v>4207</v>
      </c>
      <c r="C2933" s="30" t="n">
        <v>34</v>
      </c>
      <c r="D2933" s="30" t="s">
        <v>181</v>
      </c>
      <c r="E2933" s="31" t="n">
        <v>45632</v>
      </c>
      <c r="F2933" s="30" t="s">
        <v>281</v>
      </c>
      <c r="G2933" s="31" t="n">
        <v>45634</v>
      </c>
      <c r="H2933" s="30" t="s">
        <v>135</v>
      </c>
      <c r="I2933" s="30" t="s">
        <v>251</v>
      </c>
      <c r="J2933" s="30" t="s">
        <v>262</v>
      </c>
      <c r="K2933" s="30" t="s">
        <v>156</v>
      </c>
      <c r="L2933" s="30" t="n">
        <v>47</v>
      </c>
      <c r="M2933" s="30" t="n">
        <v>53</v>
      </c>
      <c r="N2933" s="30" t="s">
        <v>127</v>
      </c>
      <c r="O2933" s="30" t="s">
        <v>128</v>
      </c>
      <c r="P2933" s="30" t="s">
        <v>140</v>
      </c>
      <c r="Q2933" s="32" t="n">
        <v>3908.09</v>
      </c>
      <c r="R2933" s="30" t="s">
        <v>172</v>
      </c>
      <c r="S2933" s="30" t="s">
        <v>197</v>
      </c>
      <c r="T2933" s="30" t="n">
        <v>1</v>
      </c>
    </row>
    <row r="2934" customFormat="false" ht="15" hidden="false" customHeight="false" outlineLevel="0" collapsed="false">
      <c r="A2934" s="27" t="s">
        <v>4824</v>
      </c>
      <c r="B2934" s="27" t="s">
        <v>1708</v>
      </c>
      <c r="C2934" s="27" t="n">
        <v>47</v>
      </c>
      <c r="D2934" s="27" t="s">
        <v>701</v>
      </c>
      <c r="E2934" s="28" t="n">
        <v>45391</v>
      </c>
      <c r="F2934" s="27" t="s">
        <v>472</v>
      </c>
      <c r="G2934" s="28" t="n">
        <v>45391</v>
      </c>
      <c r="H2934" s="27" t="s">
        <v>242</v>
      </c>
      <c r="I2934" s="27" t="s">
        <v>315</v>
      </c>
      <c r="J2934" s="27" t="s">
        <v>422</v>
      </c>
      <c r="K2934" s="27" t="s">
        <v>138</v>
      </c>
      <c r="L2934" s="27" t="n">
        <v>59</v>
      </c>
      <c r="M2934" s="27" t="n">
        <v>42</v>
      </c>
      <c r="N2934" s="27" t="s">
        <v>127</v>
      </c>
      <c r="O2934" s="27" t="s">
        <v>128</v>
      </c>
      <c r="P2934" s="27" t="s">
        <v>150</v>
      </c>
      <c r="Q2934" s="29" t="n">
        <v>2281.78</v>
      </c>
      <c r="R2934" s="27" t="s">
        <v>130</v>
      </c>
      <c r="S2934" s="27" t="s">
        <v>335</v>
      </c>
      <c r="T2934" s="27" t="n">
        <v>5</v>
      </c>
    </row>
    <row r="2935" customFormat="false" ht="15" hidden="false" customHeight="false" outlineLevel="0" collapsed="false">
      <c r="A2935" s="30" t="s">
        <v>4825</v>
      </c>
      <c r="B2935" s="30" t="s">
        <v>457</v>
      </c>
      <c r="C2935" s="30" t="n">
        <v>40</v>
      </c>
      <c r="D2935" s="30" t="s">
        <v>121</v>
      </c>
      <c r="E2935" s="31" t="n">
        <v>45489</v>
      </c>
      <c r="F2935" s="30" t="s">
        <v>567</v>
      </c>
      <c r="G2935" s="31" t="n">
        <v>45498</v>
      </c>
      <c r="H2935" s="30" t="s">
        <v>135</v>
      </c>
      <c r="I2935" s="30" t="s">
        <v>251</v>
      </c>
      <c r="J2935" s="30" t="s">
        <v>137</v>
      </c>
      <c r="K2935" s="30" t="s">
        <v>202</v>
      </c>
      <c r="L2935" s="30" t="n">
        <v>19</v>
      </c>
      <c r="M2935" s="30" t="n">
        <v>182</v>
      </c>
      <c r="N2935" s="30" t="s">
        <v>186</v>
      </c>
      <c r="O2935" s="30" t="s">
        <v>139</v>
      </c>
      <c r="P2935" s="30" t="s">
        <v>150</v>
      </c>
      <c r="Q2935" s="32" t="n">
        <v>19019.27</v>
      </c>
      <c r="R2935" s="30" t="s">
        <v>172</v>
      </c>
      <c r="S2935" s="30" t="s">
        <v>141</v>
      </c>
      <c r="T2935" s="30" t="n">
        <v>5</v>
      </c>
    </row>
    <row r="2936" customFormat="false" ht="15" hidden="false" customHeight="false" outlineLevel="0" collapsed="false">
      <c r="A2936" s="27" t="s">
        <v>4826</v>
      </c>
      <c r="B2936" s="27" t="s">
        <v>1654</v>
      </c>
      <c r="C2936" s="27" t="n">
        <v>31</v>
      </c>
      <c r="D2936" s="27" t="s">
        <v>181</v>
      </c>
      <c r="E2936" s="28" t="n">
        <v>45498</v>
      </c>
      <c r="F2936" s="27" t="s">
        <v>286</v>
      </c>
      <c r="G2936" s="28" t="n">
        <v>45499</v>
      </c>
      <c r="H2936" s="27" t="s">
        <v>242</v>
      </c>
      <c r="I2936" s="27" t="s">
        <v>315</v>
      </c>
      <c r="J2936" s="27" t="s">
        <v>363</v>
      </c>
      <c r="K2936" s="27" t="s">
        <v>126</v>
      </c>
      <c r="L2936" s="27" t="n">
        <v>19</v>
      </c>
      <c r="M2936" s="27" t="n">
        <v>84</v>
      </c>
      <c r="N2936" s="27" t="s">
        <v>186</v>
      </c>
      <c r="O2936" s="27" t="s">
        <v>149</v>
      </c>
      <c r="P2936" s="27" t="s">
        <v>129</v>
      </c>
      <c r="Q2936" s="29" t="n">
        <v>8112.64</v>
      </c>
      <c r="R2936" s="27" t="s">
        <v>172</v>
      </c>
      <c r="S2936" s="27" t="s">
        <v>178</v>
      </c>
      <c r="T2936" s="27" t="n">
        <v>3</v>
      </c>
    </row>
    <row r="2937" customFormat="false" ht="15" hidden="false" customHeight="false" outlineLevel="0" collapsed="false">
      <c r="A2937" s="30" t="s">
        <v>4827</v>
      </c>
      <c r="B2937" s="30" t="s">
        <v>4828</v>
      </c>
      <c r="C2937" s="30" t="n">
        <v>25</v>
      </c>
      <c r="D2937" s="30" t="s">
        <v>181</v>
      </c>
      <c r="E2937" s="31" t="n">
        <v>45537</v>
      </c>
      <c r="F2937" s="30" t="s">
        <v>331</v>
      </c>
      <c r="G2937" s="31" t="n">
        <v>45537</v>
      </c>
      <c r="H2937" s="30" t="s">
        <v>183</v>
      </c>
      <c r="I2937" s="30" t="s">
        <v>184</v>
      </c>
      <c r="J2937" s="30" t="s">
        <v>476</v>
      </c>
      <c r="K2937" s="30" t="s">
        <v>138</v>
      </c>
      <c r="L2937" s="30" t="n">
        <v>22</v>
      </c>
      <c r="M2937" s="30" t="n">
        <v>25</v>
      </c>
      <c r="N2937" s="30" t="s">
        <v>127</v>
      </c>
      <c r="O2937" s="30" t="s">
        <v>128</v>
      </c>
      <c r="P2937" s="30" t="s">
        <v>150</v>
      </c>
      <c r="Q2937" s="32" t="n">
        <v>1015.21</v>
      </c>
      <c r="R2937" s="30" t="s">
        <v>130</v>
      </c>
      <c r="S2937" s="30" t="s">
        <v>164</v>
      </c>
      <c r="T2937" s="30" t="n">
        <v>3</v>
      </c>
    </row>
    <row r="2938" customFormat="false" ht="15" hidden="false" customHeight="false" outlineLevel="0" collapsed="false">
      <c r="A2938" s="27" t="s">
        <v>4829</v>
      </c>
      <c r="B2938" s="27" t="s">
        <v>4109</v>
      </c>
      <c r="C2938" s="27" t="n">
        <v>42</v>
      </c>
      <c r="D2938" s="27" t="s">
        <v>121</v>
      </c>
      <c r="E2938" s="28" t="n">
        <v>45481</v>
      </c>
      <c r="F2938" s="27" t="s">
        <v>876</v>
      </c>
      <c r="G2938" s="28" t="n">
        <v>45482</v>
      </c>
      <c r="H2938" s="27" t="s">
        <v>242</v>
      </c>
      <c r="I2938" s="27" t="s">
        <v>243</v>
      </c>
      <c r="J2938" s="27" t="s">
        <v>363</v>
      </c>
      <c r="K2938" s="27" t="s">
        <v>138</v>
      </c>
      <c r="L2938" s="27" t="n">
        <v>25</v>
      </c>
      <c r="M2938" s="27" t="n">
        <v>31</v>
      </c>
      <c r="N2938" s="27" t="s">
        <v>127</v>
      </c>
      <c r="O2938" s="27" t="s">
        <v>139</v>
      </c>
      <c r="P2938" s="27" t="s">
        <v>150</v>
      </c>
      <c r="Q2938" s="29" t="n">
        <v>1371.52</v>
      </c>
      <c r="R2938" s="27" t="s">
        <v>130</v>
      </c>
      <c r="S2938" s="27" t="s">
        <v>192</v>
      </c>
      <c r="T2938" s="27" t="n">
        <v>5</v>
      </c>
    </row>
    <row r="2939" customFormat="false" ht="15" hidden="false" customHeight="false" outlineLevel="0" collapsed="false">
      <c r="A2939" s="30" t="s">
        <v>4830</v>
      </c>
      <c r="B2939" s="30" t="s">
        <v>1103</v>
      </c>
      <c r="C2939" s="30" t="n">
        <v>53</v>
      </c>
      <c r="D2939" s="30" t="s">
        <v>121</v>
      </c>
      <c r="E2939" s="31" t="n">
        <v>45365</v>
      </c>
      <c r="F2939" s="30" t="s">
        <v>429</v>
      </c>
      <c r="G2939" s="31" t="n">
        <v>45367</v>
      </c>
      <c r="H2939" s="30" t="s">
        <v>206</v>
      </c>
      <c r="I2939" s="30" t="s">
        <v>300</v>
      </c>
      <c r="J2939" s="30" t="s">
        <v>615</v>
      </c>
      <c r="K2939" s="30" t="s">
        <v>156</v>
      </c>
      <c r="L2939" s="30" t="n">
        <v>24</v>
      </c>
      <c r="M2939" s="30" t="n">
        <v>64</v>
      </c>
      <c r="N2939" s="30" t="s">
        <v>186</v>
      </c>
      <c r="O2939" s="30" t="s">
        <v>171</v>
      </c>
      <c r="P2939" s="30" t="s">
        <v>129</v>
      </c>
      <c r="Q2939" s="32" t="n">
        <v>3389.41</v>
      </c>
      <c r="R2939" s="30" t="s">
        <v>268</v>
      </c>
      <c r="S2939" s="30" t="s">
        <v>157</v>
      </c>
      <c r="T2939" s="30" t="n">
        <v>3</v>
      </c>
    </row>
    <row r="2940" customFormat="false" ht="15" hidden="false" customHeight="false" outlineLevel="0" collapsed="false">
      <c r="A2940" s="27" t="s">
        <v>4831</v>
      </c>
      <c r="B2940" s="27" t="s">
        <v>3072</v>
      </c>
      <c r="C2940" s="27" t="n">
        <v>25</v>
      </c>
      <c r="D2940" s="27" t="s">
        <v>181</v>
      </c>
      <c r="E2940" s="28" t="n">
        <v>45435</v>
      </c>
      <c r="F2940" s="27" t="s">
        <v>840</v>
      </c>
      <c r="G2940" s="28" t="n">
        <v>45435</v>
      </c>
      <c r="H2940" s="27" t="s">
        <v>236</v>
      </c>
      <c r="I2940" s="27" t="s">
        <v>237</v>
      </c>
      <c r="J2940" s="27" t="s">
        <v>287</v>
      </c>
      <c r="K2940" s="27" t="s">
        <v>138</v>
      </c>
      <c r="L2940" s="27" t="n">
        <v>28</v>
      </c>
      <c r="M2940" s="27" t="n">
        <v>33</v>
      </c>
      <c r="N2940" s="27" t="s">
        <v>127</v>
      </c>
      <c r="O2940" s="27" t="s">
        <v>139</v>
      </c>
      <c r="P2940" s="27" t="s">
        <v>187</v>
      </c>
      <c r="Q2940" s="29" t="n">
        <v>2380.93</v>
      </c>
      <c r="R2940" s="27" t="s">
        <v>130</v>
      </c>
      <c r="S2940" s="27" t="s">
        <v>197</v>
      </c>
      <c r="T2940" s="27" t="n">
        <v>4</v>
      </c>
    </row>
    <row r="2941" customFormat="false" ht="15" hidden="false" customHeight="false" outlineLevel="0" collapsed="false">
      <c r="A2941" s="30" t="s">
        <v>4832</v>
      </c>
      <c r="B2941" s="30" t="s">
        <v>561</v>
      </c>
      <c r="C2941" s="30" t="n">
        <v>38</v>
      </c>
      <c r="D2941" s="30" t="s">
        <v>181</v>
      </c>
      <c r="E2941" s="31" t="n">
        <v>45374</v>
      </c>
      <c r="F2941" s="30" t="s">
        <v>1392</v>
      </c>
      <c r="G2941" s="31" t="n">
        <v>45374</v>
      </c>
      <c r="H2941" s="30" t="s">
        <v>242</v>
      </c>
      <c r="I2941" s="30" t="s">
        <v>243</v>
      </c>
      <c r="J2941" s="30" t="s">
        <v>316</v>
      </c>
      <c r="K2941" s="30" t="s">
        <v>138</v>
      </c>
      <c r="L2941" s="30" t="n">
        <v>84</v>
      </c>
      <c r="M2941" s="30" t="n">
        <v>30</v>
      </c>
      <c r="N2941" s="30" t="s">
        <v>127</v>
      </c>
      <c r="O2941" s="30" t="s">
        <v>139</v>
      </c>
      <c r="P2941" s="30" t="s">
        <v>140</v>
      </c>
      <c r="Q2941" s="32" t="n">
        <v>945.9</v>
      </c>
      <c r="R2941" s="30" t="s">
        <v>130</v>
      </c>
      <c r="S2941" s="30" t="s">
        <v>141</v>
      </c>
      <c r="T2941" s="30" t="n">
        <v>3</v>
      </c>
    </row>
    <row r="2942" customFormat="false" ht="15" hidden="false" customHeight="false" outlineLevel="0" collapsed="false">
      <c r="A2942" s="27" t="s">
        <v>4833</v>
      </c>
      <c r="B2942" s="27" t="s">
        <v>589</v>
      </c>
      <c r="C2942" s="27" t="n">
        <v>52</v>
      </c>
      <c r="D2942" s="27" t="s">
        <v>121</v>
      </c>
      <c r="E2942" s="28" t="n">
        <v>45297</v>
      </c>
      <c r="F2942" s="27" t="s">
        <v>2211</v>
      </c>
      <c r="G2942" s="28" t="n">
        <v>45298</v>
      </c>
      <c r="H2942" s="27" t="s">
        <v>168</v>
      </c>
      <c r="I2942" s="27" t="s">
        <v>196</v>
      </c>
      <c r="J2942" s="27" t="s">
        <v>191</v>
      </c>
      <c r="K2942" s="27" t="s">
        <v>126</v>
      </c>
      <c r="L2942" s="27" t="n">
        <v>36</v>
      </c>
      <c r="M2942" s="27" t="n">
        <v>88</v>
      </c>
      <c r="N2942" s="27" t="s">
        <v>127</v>
      </c>
      <c r="O2942" s="27" t="s">
        <v>128</v>
      </c>
      <c r="P2942" s="27" t="s">
        <v>129</v>
      </c>
      <c r="Q2942" s="29" t="n">
        <v>8043.73</v>
      </c>
      <c r="R2942" s="27" t="s">
        <v>172</v>
      </c>
      <c r="S2942" s="27" t="s">
        <v>197</v>
      </c>
      <c r="T2942" s="27" t="n">
        <v>3</v>
      </c>
    </row>
    <row r="2943" customFormat="false" ht="15" hidden="false" customHeight="false" outlineLevel="0" collapsed="false">
      <c r="A2943" s="30" t="s">
        <v>4834</v>
      </c>
      <c r="B2943" s="30" t="s">
        <v>642</v>
      </c>
      <c r="C2943" s="30" t="n">
        <v>2</v>
      </c>
      <c r="D2943" s="30" t="s">
        <v>181</v>
      </c>
      <c r="E2943" s="31" t="n">
        <v>45604</v>
      </c>
      <c r="F2943" s="30" t="s">
        <v>482</v>
      </c>
      <c r="G2943" s="31" t="n">
        <v>45606</v>
      </c>
      <c r="H2943" s="30" t="s">
        <v>217</v>
      </c>
      <c r="I2943" s="30" t="s">
        <v>392</v>
      </c>
      <c r="J2943" s="30" t="s">
        <v>388</v>
      </c>
      <c r="K2943" s="30" t="s">
        <v>156</v>
      </c>
      <c r="L2943" s="30" t="n">
        <v>65</v>
      </c>
      <c r="M2943" s="30" t="n">
        <v>84</v>
      </c>
      <c r="N2943" s="30" t="s">
        <v>127</v>
      </c>
      <c r="O2943" s="30" t="s">
        <v>139</v>
      </c>
      <c r="P2943" s="30" t="s">
        <v>140</v>
      </c>
      <c r="Q2943" s="32" t="n">
        <v>5137.07</v>
      </c>
      <c r="R2943" s="30" t="s">
        <v>130</v>
      </c>
      <c r="S2943" s="30" t="s">
        <v>178</v>
      </c>
      <c r="T2943" s="30" t="n">
        <v>4</v>
      </c>
    </row>
    <row r="2944" customFormat="false" ht="15" hidden="false" customHeight="false" outlineLevel="0" collapsed="false">
      <c r="A2944" s="27" t="s">
        <v>544</v>
      </c>
      <c r="B2944" s="27" t="s">
        <v>545</v>
      </c>
      <c r="C2944" s="27" t="n">
        <v>50</v>
      </c>
      <c r="D2944" s="27" t="s">
        <v>121</v>
      </c>
      <c r="E2944" s="28" t="n">
        <v>45301</v>
      </c>
      <c r="F2944" s="27" t="s">
        <v>546</v>
      </c>
      <c r="G2944" s="28" t="n">
        <v>45301</v>
      </c>
      <c r="H2944" s="27" t="s">
        <v>161</v>
      </c>
      <c r="I2944" s="27" t="s">
        <v>320</v>
      </c>
      <c r="J2944" s="27" t="s">
        <v>258</v>
      </c>
      <c r="K2944" s="27" t="s">
        <v>156</v>
      </c>
      <c r="L2944" s="27" t="n">
        <v>28</v>
      </c>
      <c r="M2944" s="27" t="n">
        <v>83</v>
      </c>
      <c r="N2944" s="27" t="s">
        <v>186</v>
      </c>
      <c r="O2944" s="27" t="s">
        <v>139</v>
      </c>
      <c r="P2944" s="27" t="s">
        <v>140</v>
      </c>
      <c r="Q2944" s="29" t="n">
        <v>4353.3</v>
      </c>
      <c r="R2944" s="27" t="s">
        <v>130</v>
      </c>
      <c r="S2944" s="27" t="s">
        <v>141</v>
      </c>
      <c r="T2944" s="27" t="n">
        <v>3</v>
      </c>
    </row>
    <row r="2945" customFormat="false" ht="15" hidden="false" customHeight="false" outlineLevel="0" collapsed="false">
      <c r="A2945" s="30" t="s">
        <v>4835</v>
      </c>
      <c r="B2945" s="30" t="s">
        <v>2712</v>
      </c>
      <c r="C2945" s="30" t="n">
        <v>28</v>
      </c>
      <c r="D2945" s="30" t="s">
        <v>121</v>
      </c>
      <c r="E2945" s="31" t="n">
        <v>45331</v>
      </c>
      <c r="F2945" s="30" t="s">
        <v>645</v>
      </c>
      <c r="G2945" s="31" t="n">
        <v>45332</v>
      </c>
      <c r="H2945" s="30" t="s">
        <v>236</v>
      </c>
      <c r="I2945" s="30" t="s">
        <v>323</v>
      </c>
      <c r="J2945" s="30" t="s">
        <v>375</v>
      </c>
      <c r="K2945" s="30" t="s">
        <v>156</v>
      </c>
      <c r="L2945" s="30" t="n">
        <v>61</v>
      </c>
      <c r="M2945" s="30" t="n">
        <v>82</v>
      </c>
      <c r="N2945" s="30" t="s">
        <v>127</v>
      </c>
      <c r="O2945" s="30" t="s">
        <v>128</v>
      </c>
      <c r="P2945" s="30" t="s">
        <v>187</v>
      </c>
      <c r="Q2945" s="32" t="n">
        <v>3522.89</v>
      </c>
      <c r="R2945" s="30" t="s">
        <v>130</v>
      </c>
      <c r="S2945" s="30" t="s">
        <v>197</v>
      </c>
      <c r="T2945" s="30" t="n">
        <v>4</v>
      </c>
    </row>
    <row r="2946" customFormat="false" ht="15" hidden="false" customHeight="false" outlineLevel="0" collapsed="false">
      <c r="A2946" s="27" t="s">
        <v>4836</v>
      </c>
      <c r="B2946" s="27" t="s">
        <v>1815</v>
      </c>
      <c r="C2946" s="27" t="n">
        <v>53</v>
      </c>
      <c r="D2946" s="27" t="s">
        <v>181</v>
      </c>
      <c r="E2946" s="28" t="n">
        <v>45442</v>
      </c>
      <c r="F2946" s="27" t="s">
        <v>608</v>
      </c>
      <c r="G2946" s="28" t="n">
        <v>45445</v>
      </c>
      <c r="H2946" s="27" t="s">
        <v>206</v>
      </c>
      <c r="I2946" s="27" t="s">
        <v>300</v>
      </c>
      <c r="J2946" s="27" t="s">
        <v>615</v>
      </c>
      <c r="K2946" s="27" t="s">
        <v>126</v>
      </c>
      <c r="L2946" s="27" t="n">
        <v>44</v>
      </c>
      <c r="M2946" s="27" t="n">
        <v>104</v>
      </c>
      <c r="N2946" s="27" t="s">
        <v>186</v>
      </c>
      <c r="O2946" s="27" t="s">
        <v>171</v>
      </c>
      <c r="P2946" s="27" t="s">
        <v>150</v>
      </c>
      <c r="Q2946" s="29" t="n">
        <v>8523.59</v>
      </c>
      <c r="R2946" s="27" t="s">
        <v>130</v>
      </c>
      <c r="S2946" s="27" t="s">
        <v>335</v>
      </c>
      <c r="T2946" s="27" t="n">
        <v>4</v>
      </c>
    </row>
    <row r="2947" customFormat="false" ht="15" hidden="false" customHeight="false" outlineLevel="0" collapsed="false">
      <c r="A2947" s="30" t="s">
        <v>949</v>
      </c>
      <c r="B2947" s="30" t="s">
        <v>950</v>
      </c>
      <c r="C2947" s="30" t="n">
        <v>50</v>
      </c>
      <c r="D2947" s="30" t="s">
        <v>181</v>
      </c>
      <c r="E2947" s="31" t="n">
        <v>45365</v>
      </c>
      <c r="F2947" s="30" t="s">
        <v>429</v>
      </c>
      <c r="G2947" s="31" t="n">
        <v>45370</v>
      </c>
      <c r="H2947" s="30" t="s">
        <v>242</v>
      </c>
      <c r="I2947" s="30" t="s">
        <v>243</v>
      </c>
      <c r="J2947" s="30" t="s">
        <v>316</v>
      </c>
      <c r="K2947" s="30" t="s">
        <v>202</v>
      </c>
      <c r="L2947" s="30" t="n">
        <v>20</v>
      </c>
      <c r="M2947" s="30" t="n">
        <v>238</v>
      </c>
      <c r="N2947" s="30" t="s">
        <v>186</v>
      </c>
      <c r="O2947" s="30" t="s">
        <v>149</v>
      </c>
      <c r="P2947" s="30" t="s">
        <v>150</v>
      </c>
      <c r="Q2947" s="32" t="n">
        <v>19867.2</v>
      </c>
      <c r="R2947" s="30" t="s">
        <v>268</v>
      </c>
      <c r="S2947" s="30" t="s">
        <v>178</v>
      </c>
      <c r="T2947" s="30" t="n">
        <v>4</v>
      </c>
    </row>
    <row r="2948" customFormat="false" ht="15" hidden="false" customHeight="false" outlineLevel="0" collapsed="false">
      <c r="A2948" s="27" t="s">
        <v>4837</v>
      </c>
      <c r="B2948" s="27" t="s">
        <v>3600</v>
      </c>
      <c r="C2948" s="27" t="n">
        <v>43</v>
      </c>
      <c r="D2948" s="27" t="s">
        <v>181</v>
      </c>
      <c r="E2948" s="28" t="n">
        <v>45640</v>
      </c>
      <c r="F2948" s="27" t="s">
        <v>2683</v>
      </c>
      <c r="G2948" s="28" t="n">
        <v>45649</v>
      </c>
      <c r="H2948" s="27" t="s">
        <v>242</v>
      </c>
      <c r="I2948" s="27" t="s">
        <v>315</v>
      </c>
      <c r="J2948" s="27" t="s">
        <v>244</v>
      </c>
      <c r="K2948" s="27" t="s">
        <v>202</v>
      </c>
      <c r="L2948" s="27" t="n">
        <v>16</v>
      </c>
      <c r="M2948" s="27" t="n">
        <v>92</v>
      </c>
      <c r="N2948" s="27" t="s">
        <v>186</v>
      </c>
      <c r="O2948" s="27" t="s">
        <v>128</v>
      </c>
      <c r="P2948" s="27" t="s">
        <v>187</v>
      </c>
      <c r="Q2948" s="29" t="n">
        <v>17359.68</v>
      </c>
      <c r="R2948" s="27" t="s">
        <v>130</v>
      </c>
      <c r="S2948" s="27" t="s">
        <v>131</v>
      </c>
      <c r="T2948" s="27" t="n">
        <v>5</v>
      </c>
    </row>
    <row r="2949" customFormat="false" ht="15" hidden="false" customHeight="false" outlineLevel="0" collapsed="false">
      <c r="A2949" s="30" t="s">
        <v>4838</v>
      </c>
      <c r="B2949" s="30" t="s">
        <v>3674</v>
      </c>
      <c r="C2949" s="30" t="n">
        <v>52</v>
      </c>
      <c r="D2949" s="30" t="s">
        <v>121</v>
      </c>
      <c r="E2949" s="31" t="n">
        <v>45644</v>
      </c>
      <c r="F2949" s="30" t="s">
        <v>1660</v>
      </c>
      <c r="G2949" s="31" t="n">
        <v>45645</v>
      </c>
      <c r="H2949" s="30" t="s">
        <v>135</v>
      </c>
      <c r="I2949" s="30" t="s">
        <v>251</v>
      </c>
      <c r="J2949" s="30" t="s">
        <v>262</v>
      </c>
      <c r="K2949" s="30" t="s">
        <v>138</v>
      </c>
      <c r="L2949" s="30" t="n">
        <v>85</v>
      </c>
      <c r="M2949" s="30" t="n">
        <v>45</v>
      </c>
      <c r="N2949" s="30" t="s">
        <v>186</v>
      </c>
      <c r="O2949" s="30" t="s">
        <v>139</v>
      </c>
      <c r="P2949" s="30" t="s">
        <v>187</v>
      </c>
      <c r="Q2949" s="32" t="n">
        <v>1387.16</v>
      </c>
      <c r="R2949" s="30" t="s">
        <v>130</v>
      </c>
      <c r="S2949" s="30" t="s">
        <v>157</v>
      </c>
      <c r="T2949" s="30" t="n">
        <v>5</v>
      </c>
    </row>
    <row r="2950" customFormat="false" ht="15" hidden="false" customHeight="false" outlineLevel="0" collapsed="false">
      <c r="A2950" s="27" t="s">
        <v>4839</v>
      </c>
      <c r="B2950" s="27" t="s">
        <v>2467</v>
      </c>
      <c r="C2950" s="27" t="n">
        <v>59</v>
      </c>
      <c r="D2950" s="27" t="s">
        <v>121</v>
      </c>
      <c r="E2950" s="28" t="n">
        <v>45317</v>
      </c>
      <c r="F2950" s="27" t="s">
        <v>743</v>
      </c>
      <c r="G2950" s="28" t="n">
        <v>45317</v>
      </c>
      <c r="H2950" s="27" t="s">
        <v>123</v>
      </c>
      <c r="I2950" s="27" t="s">
        <v>155</v>
      </c>
      <c r="J2950" s="27" t="s">
        <v>418</v>
      </c>
      <c r="K2950" s="27" t="s">
        <v>156</v>
      </c>
      <c r="L2950" s="27" t="n">
        <v>16</v>
      </c>
      <c r="M2950" s="27" t="n">
        <v>77</v>
      </c>
      <c r="N2950" s="27" t="s">
        <v>127</v>
      </c>
      <c r="O2950" s="27" t="s">
        <v>139</v>
      </c>
      <c r="P2950" s="27" t="s">
        <v>187</v>
      </c>
      <c r="Q2950" s="29" t="n">
        <v>4796.09</v>
      </c>
      <c r="R2950" s="27" t="s">
        <v>130</v>
      </c>
      <c r="S2950" s="27" t="s">
        <v>223</v>
      </c>
      <c r="T2950" s="27" t="n">
        <v>4</v>
      </c>
    </row>
    <row r="2951" customFormat="false" ht="15" hidden="false" customHeight="false" outlineLevel="0" collapsed="false">
      <c r="A2951" s="30" t="s">
        <v>4840</v>
      </c>
      <c r="B2951" s="30" t="s">
        <v>2927</v>
      </c>
      <c r="C2951" s="30" t="n">
        <v>0</v>
      </c>
      <c r="D2951" s="30" t="s">
        <v>121</v>
      </c>
      <c r="E2951" s="31" t="n">
        <v>45313</v>
      </c>
      <c r="F2951" s="30" t="s">
        <v>293</v>
      </c>
      <c r="G2951" s="31" t="n">
        <v>45314</v>
      </c>
      <c r="H2951" s="30" t="s">
        <v>161</v>
      </c>
      <c r="I2951" s="30" t="s">
        <v>162</v>
      </c>
      <c r="J2951" s="30" t="s">
        <v>426</v>
      </c>
      <c r="K2951" s="30" t="s">
        <v>156</v>
      </c>
      <c r="L2951" s="30" t="n">
        <v>22</v>
      </c>
      <c r="M2951" s="30" t="n">
        <v>40</v>
      </c>
      <c r="N2951" s="30" t="s">
        <v>127</v>
      </c>
      <c r="O2951" s="30" t="s">
        <v>139</v>
      </c>
      <c r="P2951" s="30" t="s">
        <v>140</v>
      </c>
      <c r="Q2951" s="32" t="n">
        <v>3673.88</v>
      </c>
      <c r="R2951" s="30" t="s">
        <v>130</v>
      </c>
      <c r="S2951" s="30" t="s">
        <v>223</v>
      </c>
      <c r="T2951" s="30" t="n">
        <v>3</v>
      </c>
    </row>
    <row r="2952" customFormat="false" ht="15" hidden="false" customHeight="false" outlineLevel="0" collapsed="false">
      <c r="A2952" s="27" t="s">
        <v>4841</v>
      </c>
      <c r="B2952" s="27" t="s">
        <v>2180</v>
      </c>
      <c r="C2952" s="27" t="n">
        <v>34</v>
      </c>
      <c r="D2952" s="27" t="s">
        <v>181</v>
      </c>
      <c r="E2952" s="28" t="n">
        <v>45330</v>
      </c>
      <c r="F2952" s="27" t="s">
        <v>1263</v>
      </c>
      <c r="G2952" s="28" t="n">
        <v>45333</v>
      </c>
      <c r="H2952" s="27" t="s">
        <v>168</v>
      </c>
      <c r="I2952" s="27" t="s">
        <v>196</v>
      </c>
      <c r="J2952" s="27" t="s">
        <v>371</v>
      </c>
      <c r="K2952" s="27" t="s">
        <v>156</v>
      </c>
      <c r="L2952" s="27" t="n">
        <v>23</v>
      </c>
      <c r="M2952" s="27" t="n">
        <v>30</v>
      </c>
      <c r="N2952" s="27" t="s">
        <v>127</v>
      </c>
      <c r="O2952" s="27" t="s">
        <v>128</v>
      </c>
      <c r="P2952" s="27" t="s">
        <v>129</v>
      </c>
      <c r="Q2952" s="29" t="n">
        <v>4329.1</v>
      </c>
      <c r="R2952" s="27" t="s">
        <v>130</v>
      </c>
      <c r="S2952" s="27" t="s">
        <v>223</v>
      </c>
      <c r="T2952" s="27" t="n">
        <v>4</v>
      </c>
    </row>
    <row r="2953" customFormat="false" ht="15" hidden="false" customHeight="false" outlineLevel="0" collapsed="false">
      <c r="A2953" s="30" t="s">
        <v>4842</v>
      </c>
      <c r="B2953" s="30" t="s">
        <v>4257</v>
      </c>
      <c r="C2953" s="30" t="n">
        <v>65</v>
      </c>
      <c r="D2953" s="30" t="s">
        <v>181</v>
      </c>
      <c r="E2953" s="31" t="n">
        <v>45321</v>
      </c>
      <c r="F2953" s="30" t="s">
        <v>901</v>
      </c>
      <c r="G2953" s="31" t="n">
        <v>45324</v>
      </c>
      <c r="H2953" s="30" t="s">
        <v>183</v>
      </c>
      <c r="I2953" s="30" t="s">
        <v>430</v>
      </c>
      <c r="J2953" s="30" t="s">
        <v>213</v>
      </c>
      <c r="K2953" s="30" t="s">
        <v>202</v>
      </c>
      <c r="L2953" s="30" t="n">
        <v>14</v>
      </c>
      <c r="M2953" s="30" t="n">
        <v>140</v>
      </c>
      <c r="N2953" s="30" t="s">
        <v>186</v>
      </c>
      <c r="O2953" s="30" t="s">
        <v>139</v>
      </c>
      <c r="P2953" s="30" t="s">
        <v>140</v>
      </c>
      <c r="Q2953" s="32" t="n">
        <v>18381.15</v>
      </c>
      <c r="R2953" s="30" t="s">
        <v>172</v>
      </c>
      <c r="S2953" s="30" t="s">
        <v>151</v>
      </c>
      <c r="T2953" s="30" t="n">
        <v>3</v>
      </c>
    </row>
    <row r="2954" customFormat="false" ht="15" hidden="false" customHeight="false" outlineLevel="0" collapsed="false">
      <c r="A2954" s="27" t="s">
        <v>4843</v>
      </c>
      <c r="B2954" s="27" t="s">
        <v>3086</v>
      </c>
      <c r="C2954" s="27" t="n">
        <v>47</v>
      </c>
      <c r="D2954" s="27" t="s">
        <v>121</v>
      </c>
      <c r="E2954" s="28" t="n">
        <v>45357</v>
      </c>
      <c r="F2954" s="27" t="s">
        <v>937</v>
      </c>
      <c r="G2954" s="28" t="n">
        <v>45357</v>
      </c>
      <c r="H2954" s="27" t="s">
        <v>161</v>
      </c>
      <c r="I2954" s="27" t="s">
        <v>320</v>
      </c>
      <c r="J2954" s="27" t="s">
        <v>426</v>
      </c>
      <c r="K2954" s="27" t="s">
        <v>138</v>
      </c>
      <c r="L2954" s="27" t="n">
        <v>44</v>
      </c>
      <c r="M2954" s="27" t="n">
        <v>43</v>
      </c>
      <c r="N2954" s="27" t="s">
        <v>127</v>
      </c>
      <c r="O2954" s="27" t="s">
        <v>128</v>
      </c>
      <c r="P2954" s="27" t="s">
        <v>187</v>
      </c>
      <c r="Q2954" s="29" t="n">
        <v>1919.41</v>
      </c>
      <c r="R2954" s="27" t="s">
        <v>130</v>
      </c>
      <c r="S2954" s="27" t="s">
        <v>151</v>
      </c>
      <c r="T2954" s="27" t="n">
        <v>4</v>
      </c>
    </row>
    <row r="2955" customFormat="false" ht="15" hidden="false" customHeight="false" outlineLevel="0" collapsed="false">
      <c r="A2955" s="30" t="s">
        <v>4844</v>
      </c>
      <c r="B2955" s="30" t="s">
        <v>4845</v>
      </c>
      <c r="C2955" s="30" t="n">
        <v>13</v>
      </c>
      <c r="D2955" s="30" t="s">
        <v>121</v>
      </c>
      <c r="E2955" s="31" t="n">
        <v>45428</v>
      </c>
      <c r="F2955" s="30" t="s">
        <v>1257</v>
      </c>
      <c r="G2955" s="31" t="n">
        <v>45433</v>
      </c>
      <c r="H2955" s="30" t="s">
        <v>206</v>
      </c>
      <c r="I2955" s="30" t="s">
        <v>232</v>
      </c>
      <c r="J2955" s="30" t="s">
        <v>233</v>
      </c>
      <c r="K2955" s="30" t="s">
        <v>126</v>
      </c>
      <c r="L2955" s="30" t="n">
        <v>14</v>
      </c>
      <c r="M2955" s="30" t="n">
        <v>102</v>
      </c>
      <c r="N2955" s="30" t="s">
        <v>186</v>
      </c>
      <c r="O2955" s="30" t="s">
        <v>139</v>
      </c>
      <c r="P2955" s="30" t="s">
        <v>129</v>
      </c>
      <c r="Q2955" s="32" t="n">
        <v>7940.69</v>
      </c>
      <c r="R2955" s="30" t="s">
        <v>130</v>
      </c>
      <c r="S2955" s="30" t="s">
        <v>178</v>
      </c>
      <c r="T2955" s="30"/>
    </row>
    <row r="2956" customFormat="false" ht="15" hidden="false" customHeight="false" outlineLevel="0" collapsed="false">
      <c r="A2956" s="27" t="s">
        <v>4846</v>
      </c>
      <c r="B2956" s="27" t="s">
        <v>1086</v>
      </c>
      <c r="C2956" s="27" t="n">
        <v>15</v>
      </c>
      <c r="D2956" s="27" t="s">
        <v>181</v>
      </c>
      <c r="E2956" s="28" t="n">
        <v>45537</v>
      </c>
      <c r="F2956" s="27" t="s">
        <v>1026</v>
      </c>
      <c r="G2956" s="28" t="n">
        <v>45550</v>
      </c>
      <c r="H2956" s="27" t="s">
        <v>206</v>
      </c>
      <c r="I2956" s="27" t="s">
        <v>207</v>
      </c>
      <c r="J2956" s="27" t="s">
        <v>615</v>
      </c>
      <c r="K2956" s="27" t="s">
        <v>202</v>
      </c>
      <c r="L2956" s="27" t="n">
        <v>4</v>
      </c>
      <c r="M2956" s="27" t="n">
        <v>226</v>
      </c>
      <c r="N2956" s="27" t="s">
        <v>186</v>
      </c>
      <c r="O2956" s="27" t="s">
        <v>128</v>
      </c>
      <c r="P2956" s="27" t="s">
        <v>150</v>
      </c>
      <c r="Q2956" s="29" t="n">
        <v>18078.12</v>
      </c>
      <c r="R2956" s="27" t="s">
        <v>172</v>
      </c>
      <c r="S2956" s="27" t="s">
        <v>178</v>
      </c>
      <c r="T2956" s="27" t="n">
        <v>4</v>
      </c>
    </row>
    <row r="2957" customFormat="false" ht="15" hidden="false" customHeight="false" outlineLevel="0" collapsed="false">
      <c r="A2957" s="30" t="s">
        <v>4847</v>
      </c>
      <c r="B2957" s="30" t="s">
        <v>973</v>
      </c>
      <c r="C2957" s="30" t="n">
        <v>2</v>
      </c>
      <c r="D2957" s="30" t="s">
        <v>181</v>
      </c>
      <c r="E2957" s="31" t="n">
        <v>45605</v>
      </c>
      <c r="F2957" s="30" t="s">
        <v>1016</v>
      </c>
      <c r="G2957" s="31" t="n">
        <v>45608</v>
      </c>
      <c r="H2957" s="30" t="s">
        <v>206</v>
      </c>
      <c r="I2957" s="30"/>
      <c r="J2957" s="30" t="s">
        <v>233</v>
      </c>
      <c r="K2957" s="30" t="s">
        <v>156</v>
      </c>
      <c r="L2957" s="30" t="n">
        <v>44</v>
      </c>
      <c r="M2957" s="30" t="n">
        <v>50</v>
      </c>
      <c r="N2957" s="30" t="s">
        <v>127</v>
      </c>
      <c r="O2957" s="30" t="s">
        <v>149</v>
      </c>
      <c r="P2957" s="30" t="s">
        <v>140</v>
      </c>
      <c r="Q2957" s="32" t="n">
        <v>3443.05</v>
      </c>
      <c r="R2957" s="30" t="s">
        <v>130</v>
      </c>
      <c r="S2957" s="30" t="s">
        <v>197</v>
      </c>
      <c r="T2957" s="30" t="n">
        <v>3</v>
      </c>
    </row>
    <row r="2958" customFormat="false" ht="15" hidden="false" customHeight="false" outlineLevel="0" collapsed="false">
      <c r="A2958" s="27" t="s">
        <v>4848</v>
      </c>
      <c r="B2958" s="27" t="s">
        <v>4849</v>
      </c>
      <c r="C2958" s="27" t="n">
        <v>47</v>
      </c>
      <c r="D2958" s="27" t="s">
        <v>121</v>
      </c>
      <c r="E2958" s="28" t="n">
        <v>45632</v>
      </c>
      <c r="F2958" s="27" t="s">
        <v>261</v>
      </c>
      <c r="G2958" s="28" t="n">
        <v>45633</v>
      </c>
      <c r="H2958" s="27" t="s">
        <v>123</v>
      </c>
      <c r="I2958" s="27" t="s">
        <v>124</v>
      </c>
      <c r="J2958" s="27" t="s">
        <v>305</v>
      </c>
      <c r="K2958" s="27" t="s">
        <v>156</v>
      </c>
      <c r="L2958" s="27" t="n">
        <v>31</v>
      </c>
      <c r="M2958" s="27" t="n">
        <v>33</v>
      </c>
      <c r="N2958" s="27" t="s">
        <v>186</v>
      </c>
      <c r="O2958" s="27"/>
      <c r="P2958" s="27" t="s">
        <v>129</v>
      </c>
      <c r="Q2958" s="29" t="n">
        <v>3917.4</v>
      </c>
      <c r="R2958" s="27" t="s">
        <v>130</v>
      </c>
      <c r="S2958" s="27" t="s">
        <v>192</v>
      </c>
      <c r="T2958" s="27"/>
    </row>
    <row r="2959" customFormat="false" ht="15" hidden="false" customHeight="false" outlineLevel="0" collapsed="false">
      <c r="A2959" s="30" t="s">
        <v>4850</v>
      </c>
      <c r="B2959" s="30" t="s">
        <v>4046</v>
      </c>
      <c r="C2959" s="30" t="n">
        <v>77</v>
      </c>
      <c r="D2959" s="30" t="s">
        <v>607</v>
      </c>
      <c r="E2959" s="31" t="n">
        <v>45594</v>
      </c>
      <c r="F2959" s="30" t="s">
        <v>812</v>
      </c>
      <c r="G2959" s="31" t="n">
        <v>45594</v>
      </c>
      <c r="H2959" s="30" t="s">
        <v>161</v>
      </c>
      <c r="I2959" s="30" t="s">
        <v>162</v>
      </c>
      <c r="J2959" s="30" t="s">
        <v>648</v>
      </c>
      <c r="K2959" s="30" t="s">
        <v>156</v>
      </c>
      <c r="L2959" s="30" t="n">
        <v>23</v>
      </c>
      <c r="M2959" s="30" t="n">
        <v>49</v>
      </c>
      <c r="N2959" s="30" t="s">
        <v>127</v>
      </c>
      <c r="O2959" s="30" t="s">
        <v>149</v>
      </c>
      <c r="P2959" s="30" t="s">
        <v>187</v>
      </c>
      <c r="Q2959" s="32" t="n">
        <v>3769.04</v>
      </c>
      <c r="R2959" s="30" t="s">
        <v>130</v>
      </c>
      <c r="S2959" s="30" t="s">
        <v>223</v>
      </c>
      <c r="T2959" s="30" t="n">
        <v>3</v>
      </c>
    </row>
    <row r="2960" customFormat="false" ht="15" hidden="false" customHeight="false" outlineLevel="0" collapsed="false">
      <c r="A2960" s="27" t="s">
        <v>4851</v>
      </c>
      <c r="B2960" s="27" t="s">
        <v>4852</v>
      </c>
      <c r="C2960" s="27" t="n">
        <v>60</v>
      </c>
      <c r="D2960" s="27" t="s">
        <v>121</v>
      </c>
      <c r="E2960" s="28" t="n">
        <v>45303</v>
      </c>
      <c r="F2960" s="27" t="s">
        <v>370</v>
      </c>
      <c r="G2960" s="28" t="n">
        <v>45306</v>
      </c>
      <c r="H2960" s="27" t="s">
        <v>217</v>
      </c>
      <c r="I2960" s="27" t="s">
        <v>344</v>
      </c>
      <c r="J2960" s="27" t="s">
        <v>283</v>
      </c>
      <c r="K2960" s="27" t="s">
        <v>156</v>
      </c>
      <c r="L2960" s="27" t="n">
        <v>66</v>
      </c>
      <c r="M2960" s="27" t="n">
        <v>53</v>
      </c>
      <c r="N2960" s="27" t="s">
        <v>127</v>
      </c>
      <c r="O2960" s="27" t="s">
        <v>139</v>
      </c>
      <c r="P2960" s="27" t="s">
        <v>150</v>
      </c>
      <c r="Q2960" s="29" t="n">
        <v>3916.44</v>
      </c>
      <c r="R2960" s="27" t="s">
        <v>130</v>
      </c>
      <c r="S2960" s="27" t="s">
        <v>131</v>
      </c>
      <c r="T2960" s="27" t="n">
        <v>2</v>
      </c>
    </row>
    <row r="2961" customFormat="false" ht="15" hidden="false" customHeight="false" outlineLevel="0" collapsed="false">
      <c r="A2961" s="30" t="s">
        <v>4853</v>
      </c>
      <c r="B2961" s="30" t="s">
        <v>1295</v>
      </c>
      <c r="C2961" s="30" t="n">
        <v>44</v>
      </c>
      <c r="D2961" s="30" t="s">
        <v>181</v>
      </c>
      <c r="E2961" s="31" t="n">
        <v>45642</v>
      </c>
      <c r="F2961" s="30" t="s">
        <v>482</v>
      </c>
      <c r="G2961" s="31" t="n">
        <v>45644</v>
      </c>
      <c r="H2961" s="30" t="s">
        <v>236</v>
      </c>
      <c r="I2961" s="30" t="s">
        <v>266</v>
      </c>
      <c r="J2961" s="30" t="s">
        <v>238</v>
      </c>
      <c r="K2961" s="30" t="s">
        <v>126</v>
      </c>
      <c r="L2961" s="30" t="n">
        <v>26</v>
      </c>
      <c r="M2961" s="30" t="n">
        <v>111</v>
      </c>
      <c r="N2961" s="30" t="s">
        <v>127</v>
      </c>
      <c r="O2961" s="30" t="s">
        <v>149</v>
      </c>
      <c r="P2961" s="30" t="s">
        <v>150</v>
      </c>
      <c r="Q2961" s="32" t="n">
        <v>8535.29</v>
      </c>
      <c r="R2961" s="30" t="s">
        <v>268</v>
      </c>
      <c r="S2961" s="30" t="s">
        <v>157</v>
      </c>
      <c r="T2961" s="30" t="n">
        <v>2</v>
      </c>
    </row>
    <row r="2962" customFormat="false" ht="15" hidden="false" customHeight="false" outlineLevel="0" collapsed="false">
      <c r="A2962" s="27" t="s">
        <v>4854</v>
      </c>
      <c r="B2962" s="27" t="s">
        <v>1152</v>
      </c>
      <c r="C2962" s="27" t="n">
        <v>68</v>
      </c>
      <c r="D2962" s="27" t="s">
        <v>181</v>
      </c>
      <c r="E2962" s="28" t="n">
        <v>45582</v>
      </c>
      <c r="F2962" s="27" t="s">
        <v>1436</v>
      </c>
      <c r="G2962" s="28" t="n">
        <v>45589</v>
      </c>
      <c r="H2962" s="27" t="s">
        <v>242</v>
      </c>
      <c r="I2962" s="27" t="s">
        <v>243</v>
      </c>
      <c r="J2962" s="27" t="s">
        <v>244</v>
      </c>
      <c r="K2962" s="27" t="s">
        <v>202</v>
      </c>
      <c r="L2962" s="27" t="n">
        <v>2</v>
      </c>
      <c r="M2962" s="27" t="n">
        <v>102</v>
      </c>
      <c r="N2962" s="27" t="s">
        <v>186</v>
      </c>
      <c r="O2962" s="27" t="s">
        <v>149</v>
      </c>
      <c r="P2962" s="27" t="s">
        <v>140</v>
      </c>
      <c r="Q2962" s="29" t="n">
        <v>16490.29</v>
      </c>
      <c r="R2962" s="27" t="s">
        <v>462</v>
      </c>
      <c r="S2962" s="27" t="s">
        <v>223</v>
      </c>
      <c r="T2962" s="27" t="n">
        <v>3</v>
      </c>
    </row>
    <row r="2963" customFormat="false" ht="15" hidden="false" customHeight="false" outlineLevel="0" collapsed="false">
      <c r="A2963" s="30" t="s">
        <v>4855</v>
      </c>
      <c r="B2963" s="30" t="s">
        <v>1139</v>
      </c>
      <c r="C2963" s="30" t="n">
        <v>46</v>
      </c>
      <c r="D2963" s="30" t="s">
        <v>121</v>
      </c>
      <c r="E2963" s="31" t="n">
        <v>45390</v>
      </c>
      <c r="F2963" s="30" t="s">
        <v>800</v>
      </c>
      <c r="G2963" s="31" t="n">
        <v>45391</v>
      </c>
      <c r="H2963" s="30" t="s">
        <v>123</v>
      </c>
      <c r="I2963" s="30" t="s">
        <v>304</v>
      </c>
      <c r="J2963" s="30" t="s">
        <v>508</v>
      </c>
      <c r="K2963" s="30" t="s">
        <v>138</v>
      </c>
      <c r="L2963" s="30" t="n">
        <v>29</v>
      </c>
      <c r="M2963" s="30" t="n">
        <v>41</v>
      </c>
      <c r="N2963" s="30" t="s">
        <v>127</v>
      </c>
      <c r="O2963" s="30" t="s">
        <v>128</v>
      </c>
      <c r="P2963" s="30" t="s">
        <v>129</v>
      </c>
      <c r="Q2963" s="32" t="n">
        <v>2127.34</v>
      </c>
      <c r="R2963" s="30" t="s">
        <v>130</v>
      </c>
      <c r="S2963" s="30" t="s">
        <v>157</v>
      </c>
      <c r="T2963" s="30" t="n">
        <v>3</v>
      </c>
    </row>
    <row r="2964" customFormat="false" ht="15" hidden="false" customHeight="false" outlineLevel="0" collapsed="false">
      <c r="A2964" s="27" t="s">
        <v>2850</v>
      </c>
      <c r="B2964" s="27" t="s">
        <v>1500</v>
      </c>
      <c r="C2964" s="27" t="n">
        <v>55</v>
      </c>
      <c r="D2964" s="27" t="s">
        <v>181</v>
      </c>
      <c r="E2964" s="28" t="n">
        <v>45387</v>
      </c>
      <c r="F2964" s="27" t="s">
        <v>1155</v>
      </c>
      <c r="G2964" s="28" t="n">
        <v>45388</v>
      </c>
      <c r="H2964" s="27" t="s">
        <v>123</v>
      </c>
      <c r="I2964" s="27" t="s">
        <v>304</v>
      </c>
      <c r="J2964" s="27" t="s">
        <v>305</v>
      </c>
      <c r="K2964" s="27" t="s">
        <v>126</v>
      </c>
      <c r="L2964" s="27" t="n">
        <v>17</v>
      </c>
      <c r="M2964" s="27" t="n">
        <v>93</v>
      </c>
      <c r="N2964" s="27" t="s">
        <v>186</v>
      </c>
      <c r="O2964" s="27" t="s">
        <v>128</v>
      </c>
      <c r="P2964" s="27" t="s">
        <v>187</v>
      </c>
      <c r="Q2964" s="29" t="n">
        <v>7206.94</v>
      </c>
      <c r="R2964" s="27" t="s">
        <v>130</v>
      </c>
      <c r="S2964" s="27" t="s">
        <v>157</v>
      </c>
      <c r="T2964" s="27" t="n">
        <v>5</v>
      </c>
    </row>
    <row r="2965" customFormat="false" ht="15" hidden="false" customHeight="false" outlineLevel="0" collapsed="false">
      <c r="A2965" s="30" t="s">
        <v>4856</v>
      </c>
      <c r="B2965" s="30" t="s">
        <v>3544</v>
      </c>
      <c r="C2965" s="30" t="n">
        <v>57</v>
      </c>
      <c r="D2965" s="30" t="s">
        <v>121</v>
      </c>
      <c r="E2965" s="31" t="n">
        <v>45421</v>
      </c>
      <c r="F2965" s="30" t="s">
        <v>205</v>
      </c>
      <c r="G2965" s="31" t="n">
        <v>45422</v>
      </c>
      <c r="H2965" s="30" t="s">
        <v>135</v>
      </c>
      <c r="I2965" s="30" t="s">
        <v>251</v>
      </c>
      <c r="J2965" s="30" t="s">
        <v>252</v>
      </c>
      <c r="K2965" s="30" t="s">
        <v>156</v>
      </c>
      <c r="L2965" s="30" t="n">
        <v>65</v>
      </c>
      <c r="M2965" s="30" t="n">
        <v>33</v>
      </c>
      <c r="N2965" s="30" t="s">
        <v>186</v>
      </c>
      <c r="O2965" s="30" t="s">
        <v>171</v>
      </c>
      <c r="P2965" s="30" t="s">
        <v>150</v>
      </c>
      <c r="Q2965" s="32" t="n">
        <v>4032.22</v>
      </c>
      <c r="R2965" s="30" t="s">
        <v>130</v>
      </c>
      <c r="S2965" s="30" t="s">
        <v>157</v>
      </c>
      <c r="T2965" s="30" t="n">
        <v>5</v>
      </c>
    </row>
    <row r="2966" customFormat="false" ht="15" hidden="false" customHeight="false" outlineLevel="0" collapsed="false">
      <c r="A2966" s="27" t="s">
        <v>4857</v>
      </c>
      <c r="B2966" s="27" t="s">
        <v>3714</v>
      </c>
      <c r="C2966" s="27" t="n">
        <v>0</v>
      </c>
      <c r="D2966" s="27" t="s">
        <v>181</v>
      </c>
      <c r="E2966" s="28" t="n">
        <v>45325</v>
      </c>
      <c r="F2966" s="27" t="s">
        <v>398</v>
      </c>
      <c r="G2966" s="28" t="n">
        <v>45328</v>
      </c>
      <c r="H2966" s="27" t="s">
        <v>242</v>
      </c>
      <c r="I2966" s="27" t="s">
        <v>466</v>
      </c>
      <c r="J2966" s="27" t="s">
        <v>316</v>
      </c>
      <c r="K2966" s="27" t="s">
        <v>156</v>
      </c>
      <c r="L2966" s="27" t="n">
        <v>75</v>
      </c>
      <c r="M2966" s="27" t="n">
        <v>81</v>
      </c>
      <c r="N2966" s="27" t="s">
        <v>186</v>
      </c>
      <c r="O2966" s="27" t="s">
        <v>171</v>
      </c>
      <c r="P2966" s="27" t="s">
        <v>187</v>
      </c>
      <c r="Q2966" s="29" t="n">
        <v>4312.59</v>
      </c>
      <c r="R2966" s="27" t="s">
        <v>130</v>
      </c>
      <c r="S2966" s="27" t="s">
        <v>197</v>
      </c>
      <c r="T2966" s="27" t="n">
        <v>3</v>
      </c>
    </row>
    <row r="2967" customFormat="false" ht="15" hidden="false" customHeight="false" outlineLevel="0" collapsed="false">
      <c r="A2967" s="30" t="s">
        <v>4858</v>
      </c>
      <c r="B2967" s="30" t="s">
        <v>4859</v>
      </c>
      <c r="C2967" s="30" t="n">
        <v>22</v>
      </c>
      <c r="D2967" s="30" t="s">
        <v>121</v>
      </c>
      <c r="E2967" s="31" t="n">
        <v>45320</v>
      </c>
      <c r="F2967" s="30" t="s">
        <v>1263</v>
      </c>
      <c r="G2967" s="31" t="n">
        <v>45321</v>
      </c>
      <c r="H2967" s="30" t="s">
        <v>206</v>
      </c>
      <c r="I2967" s="30"/>
      <c r="J2967" s="30" t="s">
        <v>208</v>
      </c>
      <c r="K2967" s="30" t="s">
        <v>138</v>
      </c>
      <c r="L2967" s="30" t="n">
        <v>76</v>
      </c>
      <c r="M2967" s="30" t="n">
        <v>37</v>
      </c>
      <c r="N2967" s="30" t="s">
        <v>127</v>
      </c>
      <c r="O2967" s="30" t="s">
        <v>139</v>
      </c>
      <c r="P2967" s="30" t="s">
        <v>187</v>
      </c>
      <c r="Q2967" s="32" t="n">
        <v>2227.54</v>
      </c>
      <c r="R2967" s="30" t="s">
        <v>130</v>
      </c>
      <c r="S2967" s="30" t="s">
        <v>335</v>
      </c>
      <c r="T2967" s="30" t="n">
        <v>4</v>
      </c>
    </row>
    <row r="2968" customFormat="false" ht="15" hidden="false" customHeight="false" outlineLevel="0" collapsed="false">
      <c r="A2968" s="27" t="s">
        <v>4860</v>
      </c>
      <c r="B2968" s="27" t="s">
        <v>694</v>
      </c>
      <c r="C2968" s="27" t="n">
        <v>49</v>
      </c>
      <c r="D2968" s="27" t="s">
        <v>181</v>
      </c>
      <c r="E2968" s="28" t="n">
        <v>45611</v>
      </c>
      <c r="F2968" s="27" t="s">
        <v>1160</v>
      </c>
      <c r="G2968" s="28" t="n">
        <v>45611</v>
      </c>
      <c r="H2968" s="27" t="s">
        <v>183</v>
      </c>
      <c r="I2968" s="27" t="s">
        <v>184</v>
      </c>
      <c r="J2968" s="27" t="s">
        <v>431</v>
      </c>
      <c r="K2968" s="27" t="s">
        <v>138</v>
      </c>
      <c r="L2968" s="27" t="n">
        <v>28</v>
      </c>
      <c r="M2968" s="27" t="n">
        <v>21</v>
      </c>
      <c r="N2968" s="27" t="s">
        <v>127</v>
      </c>
      <c r="O2968" s="27" t="s">
        <v>171</v>
      </c>
      <c r="P2968" s="27" t="s">
        <v>150</v>
      </c>
      <c r="Q2968" s="29" t="n">
        <v>2264.65</v>
      </c>
      <c r="R2968" s="27" t="s">
        <v>130</v>
      </c>
      <c r="S2968" s="27" t="s">
        <v>192</v>
      </c>
      <c r="T2968" s="27" t="n">
        <v>2</v>
      </c>
    </row>
    <row r="2969" customFormat="false" ht="15" hidden="false" customHeight="false" outlineLevel="0" collapsed="false">
      <c r="A2969" s="30" t="s">
        <v>4861</v>
      </c>
      <c r="B2969" s="30" t="s">
        <v>2366</v>
      </c>
      <c r="C2969" s="30" t="n">
        <v>55</v>
      </c>
      <c r="D2969" s="30" t="s">
        <v>121</v>
      </c>
      <c r="E2969" s="31" t="n">
        <v>45497</v>
      </c>
      <c r="F2969" s="30" t="s">
        <v>1162</v>
      </c>
      <c r="G2969" s="31" t="n">
        <v>45498</v>
      </c>
      <c r="H2969" s="30" t="s">
        <v>236</v>
      </c>
      <c r="I2969" s="30" t="s">
        <v>266</v>
      </c>
      <c r="J2969" s="30" t="s">
        <v>375</v>
      </c>
      <c r="K2969" s="30" t="s">
        <v>126</v>
      </c>
      <c r="L2969" s="30" t="n">
        <v>21</v>
      </c>
      <c r="M2969" s="30" t="n">
        <v>116</v>
      </c>
      <c r="N2969" s="30" t="s">
        <v>186</v>
      </c>
      <c r="O2969" s="30" t="s">
        <v>139</v>
      </c>
      <c r="P2969" s="30" t="s">
        <v>150</v>
      </c>
      <c r="Q2969" s="32" t="n">
        <v>8740.15</v>
      </c>
      <c r="R2969" s="30" t="s">
        <v>268</v>
      </c>
      <c r="S2969" s="30" t="s">
        <v>131</v>
      </c>
      <c r="T2969" s="30" t="n">
        <v>2</v>
      </c>
    </row>
    <row r="2970" customFormat="false" ht="15" hidden="false" customHeight="false" outlineLevel="0" collapsed="false">
      <c r="A2970" s="27" t="s">
        <v>4862</v>
      </c>
      <c r="B2970" s="27" t="s">
        <v>3882</v>
      </c>
      <c r="C2970" s="27" t="n">
        <v>51</v>
      </c>
      <c r="D2970" s="27" t="s">
        <v>121</v>
      </c>
      <c r="E2970" s="28" t="n">
        <v>45505</v>
      </c>
      <c r="F2970" s="27" t="s">
        <v>702</v>
      </c>
      <c r="G2970" s="28" t="n">
        <v>45517</v>
      </c>
      <c r="H2970" s="27" t="s">
        <v>146</v>
      </c>
      <c r="I2970" s="27" t="s">
        <v>309</v>
      </c>
      <c r="J2970" s="27" t="s">
        <v>568</v>
      </c>
      <c r="K2970" s="27" t="s">
        <v>202</v>
      </c>
      <c r="L2970" s="27" t="n">
        <v>1</v>
      </c>
      <c r="M2970" s="27" t="n">
        <v>138</v>
      </c>
      <c r="N2970" s="27" t="s">
        <v>186</v>
      </c>
      <c r="O2970" s="27" t="s">
        <v>139</v>
      </c>
      <c r="P2970" s="27" t="s">
        <v>140</v>
      </c>
      <c r="Q2970" s="29" t="n">
        <v>17223.66</v>
      </c>
      <c r="R2970" s="27" t="s">
        <v>268</v>
      </c>
      <c r="S2970" s="27" t="s">
        <v>192</v>
      </c>
      <c r="T2970" s="27" t="n">
        <v>3</v>
      </c>
    </row>
    <row r="2971" customFormat="false" ht="15" hidden="false" customHeight="false" outlineLevel="0" collapsed="false">
      <c r="A2971" s="30" t="s">
        <v>4863</v>
      </c>
      <c r="B2971" s="30" t="s">
        <v>1014</v>
      </c>
      <c r="C2971" s="30" t="n">
        <v>38</v>
      </c>
      <c r="D2971" s="30" t="s">
        <v>181</v>
      </c>
      <c r="E2971" s="31" t="n">
        <v>45618</v>
      </c>
      <c r="F2971" s="30" t="s">
        <v>1140</v>
      </c>
      <c r="G2971" s="31" t="n">
        <v>45619</v>
      </c>
      <c r="H2971" s="30" t="s">
        <v>161</v>
      </c>
      <c r="I2971" s="30" t="s">
        <v>162</v>
      </c>
      <c r="J2971" s="30" t="s">
        <v>385</v>
      </c>
      <c r="K2971" s="30" t="s">
        <v>126</v>
      </c>
      <c r="L2971" s="30" t="n">
        <v>26</v>
      </c>
      <c r="M2971" s="30" t="n">
        <v>140</v>
      </c>
      <c r="N2971" s="30" t="s">
        <v>186</v>
      </c>
      <c r="O2971" s="30" t="s">
        <v>128</v>
      </c>
      <c r="P2971" s="30" t="s">
        <v>150</v>
      </c>
      <c r="Q2971" s="32" t="n">
        <v>9522.47</v>
      </c>
      <c r="R2971" s="30" t="s">
        <v>130</v>
      </c>
      <c r="S2971" s="30" t="s">
        <v>197</v>
      </c>
      <c r="T2971" s="30" t="n">
        <v>4</v>
      </c>
    </row>
    <row r="2972" customFormat="false" ht="15" hidden="false" customHeight="false" outlineLevel="0" collapsed="false">
      <c r="A2972" s="27" t="s">
        <v>4864</v>
      </c>
      <c r="B2972" s="27" t="s">
        <v>407</v>
      </c>
      <c r="C2972" s="27" t="n">
        <v>22</v>
      </c>
      <c r="D2972" s="27" t="s">
        <v>181</v>
      </c>
      <c r="E2972" s="28" t="n">
        <v>45302</v>
      </c>
      <c r="F2972" s="27" t="s">
        <v>710</v>
      </c>
      <c r="G2972" s="28" t="n">
        <v>45316</v>
      </c>
      <c r="H2972" s="27" t="s">
        <v>217</v>
      </c>
      <c r="I2972" s="27" t="s">
        <v>282</v>
      </c>
      <c r="J2972" s="27" t="s">
        <v>388</v>
      </c>
      <c r="K2972" s="27" t="s">
        <v>202</v>
      </c>
      <c r="L2972" s="27" t="n">
        <v>0</v>
      </c>
      <c r="M2972" s="27" t="n">
        <v>210</v>
      </c>
      <c r="N2972" s="27" t="s">
        <v>186</v>
      </c>
      <c r="O2972" s="27" t="s">
        <v>139</v>
      </c>
      <c r="P2972" s="27" t="s">
        <v>187</v>
      </c>
      <c r="Q2972" s="29" t="n">
        <v>19279.16</v>
      </c>
      <c r="R2972" s="27" t="s">
        <v>130</v>
      </c>
      <c r="S2972" s="27" t="s">
        <v>335</v>
      </c>
      <c r="T2972" s="27" t="n">
        <v>3</v>
      </c>
    </row>
    <row r="2973" customFormat="false" ht="15" hidden="false" customHeight="false" outlineLevel="0" collapsed="false">
      <c r="A2973" s="30" t="s">
        <v>4865</v>
      </c>
      <c r="B2973" s="30" t="s">
        <v>818</v>
      </c>
      <c r="C2973" s="30" t="n">
        <v>56</v>
      </c>
      <c r="D2973" s="30" t="s">
        <v>493</v>
      </c>
      <c r="E2973" s="31" t="n">
        <v>45425</v>
      </c>
      <c r="F2973" s="30" t="s">
        <v>573</v>
      </c>
      <c r="G2973" s="31" t="n">
        <v>45425</v>
      </c>
      <c r="H2973" s="30" t="s">
        <v>236</v>
      </c>
      <c r="I2973" s="30" t="s">
        <v>266</v>
      </c>
      <c r="J2973" s="30" t="s">
        <v>375</v>
      </c>
      <c r="K2973" s="30" t="s">
        <v>138</v>
      </c>
      <c r="L2973" s="30" t="n">
        <v>77</v>
      </c>
      <c r="M2973" s="30" t="n">
        <v>18</v>
      </c>
      <c r="N2973" s="30" t="s">
        <v>127</v>
      </c>
      <c r="O2973" s="30" t="s">
        <v>139</v>
      </c>
      <c r="P2973" s="30" t="s">
        <v>150</v>
      </c>
      <c r="Q2973" s="32" t="n">
        <v>1407.66</v>
      </c>
      <c r="R2973" s="30" t="s">
        <v>130</v>
      </c>
      <c r="S2973" s="30" t="s">
        <v>228</v>
      </c>
      <c r="T2973" s="30"/>
    </row>
    <row r="2974" customFormat="false" ht="15" hidden="false" customHeight="false" outlineLevel="0" collapsed="false">
      <c r="A2974" s="27" t="s">
        <v>4866</v>
      </c>
      <c r="B2974" s="27" t="s">
        <v>4867</v>
      </c>
      <c r="C2974" s="27" t="n">
        <v>55</v>
      </c>
      <c r="D2974" s="27" t="s">
        <v>121</v>
      </c>
      <c r="E2974" s="28" t="n">
        <v>45309</v>
      </c>
      <c r="F2974" s="27" t="s">
        <v>826</v>
      </c>
      <c r="G2974" s="28" t="n">
        <v>45320</v>
      </c>
      <c r="H2974" s="27" t="s">
        <v>135</v>
      </c>
      <c r="I2974" s="27" t="s">
        <v>136</v>
      </c>
      <c r="J2974" s="27" t="s">
        <v>618</v>
      </c>
      <c r="K2974" s="27" t="s">
        <v>202</v>
      </c>
      <c r="L2974" s="27" t="n">
        <v>20</v>
      </c>
      <c r="M2974" s="27" t="n">
        <v>107</v>
      </c>
      <c r="N2974" s="27" t="s">
        <v>186</v>
      </c>
      <c r="O2974" s="27" t="s">
        <v>128</v>
      </c>
      <c r="P2974" s="27" t="s">
        <v>150</v>
      </c>
      <c r="Q2974" s="29" t="n">
        <v>17634.73</v>
      </c>
      <c r="R2974" s="27" t="s">
        <v>172</v>
      </c>
      <c r="S2974" s="27" t="s">
        <v>164</v>
      </c>
      <c r="T2974" s="27" t="n">
        <v>1</v>
      </c>
    </row>
    <row r="2975" customFormat="false" ht="15" hidden="false" customHeight="false" outlineLevel="0" collapsed="false">
      <c r="A2975" s="30" t="s">
        <v>4868</v>
      </c>
      <c r="B2975" s="30" t="s">
        <v>1591</v>
      </c>
      <c r="C2975" s="30" t="n">
        <v>71</v>
      </c>
      <c r="D2975" s="30" t="s">
        <v>121</v>
      </c>
      <c r="E2975" s="31" t="n">
        <v>45319</v>
      </c>
      <c r="F2975" s="30" t="s">
        <v>953</v>
      </c>
      <c r="G2975" s="31" t="n">
        <v>45322</v>
      </c>
      <c r="H2975" s="30" t="s">
        <v>146</v>
      </c>
      <c r="I2975" s="30" t="s">
        <v>147</v>
      </c>
      <c r="J2975" s="30" t="s">
        <v>148</v>
      </c>
      <c r="K2975" s="30" t="s">
        <v>202</v>
      </c>
      <c r="L2975" s="30" t="n">
        <v>17</v>
      </c>
      <c r="M2975" s="30" t="n">
        <v>166</v>
      </c>
      <c r="N2975" s="30" t="s">
        <v>186</v>
      </c>
      <c r="O2975" s="30" t="s">
        <v>171</v>
      </c>
      <c r="P2975" s="30" t="s">
        <v>140</v>
      </c>
      <c r="Q2975" s="32" t="n">
        <v>18541.39</v>
      </c>
      <c r="R2975" s="30" t="s">
        <v>172</v>
      </c>
      <c r="S2975" s="30" t="s">
        <v>335</v>
      </c>
      <c r="T2975" s="30" t="n">
        <v>2</v>
      </c>
    </row>
    <row r="2976" customFormat="false" ht="15" hidden="false" customHeight="false" outlineLevel="0" collapsed="false">
      <c r="A2976" s="27" t="s">
        <v>4869</v>
      </c>
      <c r="B2976" s="27" t="s">
        <v>3149</v>
      </c>
      <c r="C2976" s="27" t="n">
        <v>21</v>
      </c>
      <c r="D2976" s="27" t="s">
        <v>181</v>
      </c>
      <c r="E2976" s="28" t="n">
        <v>45420</v>
      </c>
      <c r="F2976" s="27" t="s">
        <v>848</v>
      </c>
      <c r="G2976" s="28" t="n">
        <v>45421</v>
      </c>
      <c r="H2976" s="27" t="s">
        <v>206</v>
      </c>
      <c r="I2976" s="27" t="s">
        <v>232</v>
      </c>
      <c r="J2976" s="27" t="s">
        <v>593</v>
      </c>
      <c r="K2976" s="27" t="s">
        <v>138</v>
      </c>
      <c r="L2976" s="27" t="n">
        <v>86</v>
      </c>
      <c r="M2976" s="27" t="n">
        <v>31</v>
      </c>
      <c r="N2976" s="27" t="s">
        <v>127</v>
      </c>
      <c r="O2976" s="27" t="s">
        <v>149</v>
      </c>
      <c r="P2976" s="27" t="s">
        <v>140</v>
      </c>
      <c r="Q2976" s="29" t="n">
        <v>1420.89</v>
      </c>
      <c r="R2976" s="27" t="s">
        <v>130</v>
      </c>
      <c r="S2976" s="27" t="s">
        <v>192</v>
      </c>
      <c r="T2976" s="27" t="n">
        <v>5</v>
      </c>
    </row>
    <row r="2977" customFormat="false" ht="15" hidden="false" customHeight="false" outlineLevel="0" collapsed="false">
      <c r="A2977" s="30" t="s">
        <v>4870</v>
      </c>
      <c r="B2977" s="30" t="s">
        <v>4871</v>
      </c>
      <c r="C2977" s="30" t="n">
        <v>50</v>
      </c>
      <c r="D2977" s="30" t="s">
        <v>121</v>
      </c>
      <c r="E2977" s="31" t="n">
        <v>45355</v>
      </c>
      <c r="F2977" s="30" t="s">
        <v>1628</v>
      </c>
      <c r="G2977" s="31" t="n">
        <v>45355</v>
      </c>
      <c r="H2977" s="30" t="s">
        <v>161</v>
      </c>
      <c r="I2977" s="30" t="s">
        <v>162</v>
      </c>
      <c r="J2977" s="30" t="s">
        <v>648</v>
      </c>
      <c r="K2977" s="30" t="s">
        <v>138</v>
      </c>
      <c r="L2977" s="30" t="n">
        <v>70</v>
      </c>
      <c r="M2977" s="30" t="n">
        <v>24</v>
      </c>
      <c r="N2977" s="30" t="s">
        <v>127</v>
      </c>
      <c r="O2977" s="30" t="s">
        <v>128</v>
      </c>
      <c r="P2977" s="30" t="s">
        <v>187</v>
      </c>
      <c r="Q2977" s="32" t="n">
        <v>1298.67</v>
      </c>
      <c r="R2977" s="30" t="s">
        <v>130</v>
      </c>
      <c r="S2977" s="30" t="s">
        <v>335</v>
      </c>
      <c r="T2977" s="30" t="n">
        <v>5</v>
      </c>
    </row>
    <row r="2978" customFormat="false" ht="15" hidden="false" customHeight="false" outlineLevel="0" collapsed="false">
      <c r="A2978" s="27" t="s">
        <v>4872</v>
      </c>
      <c r="B2978" s="27" t="s">
        <v>4643</v>
      </c>
      <c r="C2978" s="27" t="n">
        <v>31</v>
      </c>
      <c r="D2978" s="27" t="s">
        <v>121</v>
      </c>
      <c r="E2978" s="28" t="n">
        <v>45631</v>
      </c>
      <c r="F2978" s="27" t="s">
        <v>338</v>
      </c>
      <c r="G2978" s="28" t="n">
        <v>45632</v>
      </c>
      <c r="H2978" s="27" t="s">
        <v>161</v>
      </c>
      <c r="I2978" s="27" t="s">
        <v>320</v>
      </c>
      <c r="J2978" s="27" t="s">
        <v>426</v>
      </c>
      <c r="K2978" s="27" t="s">
        <v>138</v>
      </c>
      <c r="L2978" s="27" t="n">
        <v>83</v>
      </c>
      <c r="M2978" s="27" t="n">
        <v>42</v>
      </c>
      <c r="N2978" s="27" t="s">
        <v>127</v>
      </c>
      <c r="O2978" s="27" t="s">
        <v>139</v>
      </c>
      <c r="P2978" s="27" t="s">
        <v>129</v>
      </c>
      <c r="Q2978" s="29" t="n">
        <v>2742.06</v>
      </c>
      <c r="R2978" s="27" t="s">
        <v>130</v>
      </c>
      <c r="S2978" s="27" t="s">
        <v>335</v>
      </c>
      <c r="T2978" s="27" t="n">
        <v>5</v>
      </c>
    </row>
    <row r="2979" customFormat="false" ht="15" hidden="false" customHeight="false" outlineLevel="0" collapsed="false">
      <c r="A2979" s="30" t="s">
        <v>4873</v>
      </c>
      <c r="B2979" s="30" t="s">
        <v>1542</v>
      </c>
      <c r="C2979" s="30" t="n">
        <v>52</v>
      </c>
      <c r="D2979" s="30" t="s">
        <v>181</v>
      </c>
      <c r="E2979" s="31" t="n">
        <v>45499</v>
      </c>
      <c r="F2979" s="30" t="s">
        <v>777</v>
      </c>
      <c r="G2979" s="31" t="n">
        <v>45504</v>
      </c>
      <c r="H2979" s="30" t="s">
        <v>183</v>
      </c>
      <c r="I2979" s="30" t="s">
        <v>430</v>
      </c>
      <c r="J2979" s="30" t="s">
        <v>431</v>
      </c>
      <c r="K2979" s="30" t="s">
        <v>126</v>
      </c>
      <c r="L2979" s="30" t="n">
        <v>33</v>
      </c>
      <c r="M2979" s="30" t="n">
        <v>129</v>
      </c>
      <c r="N2979" s="30" t="s">
        <v>186</v>
      </c>
      <c r="O2979" s="30" t="s">
        <v>139</v>
      </c>
      <c r="P2979" s="30" t="s">
        <v>187</v>
      </c>
      <c r="Q2979" s="32" t="n">
        <v>7804.62</v>
      </c>
      <c r="R2979" s="30" t="s">
        <v>172</v>
      </c>
      <c r="S2979" s="30" t="s">
        <v>178</v>
      </c>
      <c r="T2979" s="30" t="n">
        <v>2</v>
      </c>
    </row>
    <row r="2980" customFormat="false" ht="15" hidden="false" customHeight="false" outlineLevel="0" collapsed="false">
      <c r="A2980" s="27" t="s">
        <v>4874</v>
      </c>
      <c r="B2980" s="27" t="s">
        <v>3096</v>
      </c>
      <c r="C2980" s="27" t="n">
        <v>56</v>
      </c>
      <c r="D2980" s="27" t="s">
        <v>359</v>
      </c>
      <c r="E2980" s="28" t="n">
        <v>45631</v>
      </c>
      <c r="F2980" s="27" t="s">
        <v>624</v>
      </c>
      <c r="G2980" s="28" t="n">
        <v>45634</v>
      </c>
      <c r="H2980" s="27" t="s">
        <v>168</v>
      </c>
      <c r="I2980" s="27" t="s">
        <v>169</v>
      </c>
      <c r="J2980" s="27" t="s">
        <v>191</v>
      </c>
      <c r="K2980" s="27" t="s">
        <v>126</v>
      </c>
      <c r="L2980" s="27" t="n">
        <v>26</v>
      </c>
      <c r="M2980" s="27" t="n">
        <v>113</v>
      </c>
      <c r="N2980" s="27" t="s">
        <v>127</v>
      </c>
      <c r="O2980" s="27" t="s">
        <v>139</v>
      </c>
      <c r="P2980" s="27" t="s">
        <v>129</v>
      </c>
      <c r="Q2980" s="29" t="n">
        <v>8342.93</v>
      </c>
      <c r="R2980" s="27" t="s">
        <v>130</v>
      </c>
      <c r="S2980" s="27" t="s">
        <v>151</v>
      </c>
      <c r="T2980" s="27" t="n">
        <v>3</v>
      </c>
    </row>
    <row r="2981" customFormat="false" ht="15" hidden="false" customHeight="false" outlineLevel="0" collapsed="false">
      <c r="A2981" s="30" t="s">
        <v>4875</v>
      </c>
      <c r="B2981" s="30" t="s">
        <v>3850</v>
      </c>
      <c r="C2981" s="30" t="n">
        <v>26</v>
      </c>
      <c r="D2981" s="30" t="s">
        <v>121</v>
      </c>
      <c r="E2981" s="31" t="n">
        <v>45491</v>
      </c>
      <c r="F2981" s="30" t="s">
        <v>953</v>
      </c>
      <c r="G2981" s="31" t="n">
        <v>45493</v>
      </c>
      <c r="H2981" s="30" t="s">
        <v>135</v>
      </c>
      <c r="I2981" s="30" t="s">
        <v>251</v>
      </c>
      <c r="J2981" s="30" t="s">
        <v>137</v>
      </c>
      <c r="K2981" s="30" t="s">
        <v>156</v>
      </c>
      <c r="L2981" s="30" t="n">
        <v>62</v>
      </c>
      <c r="M2981" s="30" t="n">
        <v>56</v>
      </c>
      <c r="N2981" s="30" t="s">
        <v>186</v>
      </c>
      <c r="O2981" s="30" t="s">
        <v>139</v>
      </c>
      <c r="P2981" s="30" t="s">
        <v>129</v>
      </c>
      <c r="Q2981" s="32" t="n">
        <v>4805.91</v>
      </c>
      <c r="R2981" s="30" t="s">
        <v>130</v>
      </c>
      <c r="S2981" s="30" t="s">
        <v>151</v>
      </c>
      <c r="T2981" s="30" t="n">
        <v>4</v>
      </c>
    </row>
    <row r="2982" customFormat="false" ht="15" hidden="false" customHeight="false" outlineLevel="0" collapsed="false">
      <c r="A2982" s="27" t="s">
        <v>4876</v>
      </c>
      <c r="B2982" s="27" t="s">
        <v>2356</v>
      </c>
      <c r="C2982" s="27" t="n">
        <v>30</v>
      </c>
      <c r="D2982" s="27" t="s">
        <v>121</v>
      </c>
      <c r="E2982" s="28" t="n">
        <v>45596</v>
      </c>
      <c r="F2982" s="27" t="s">
        <v>978</v>
      </c>
      <c r="G2982" s="28" t="n">
        <v>45602</v>
      </c>
      <c r="H2982" s="27" t="s">
        <v>236</v>
      </c>
      <c r="I2982" s="27" t="s">
        <v>266</v>
      </c>
      <c r="J2982" s="27" t="s">
        <v>375</v>
      </c>
      <c r="K2982" s="27" t="s">
        <v>126</v>
      </c>
      <c r="L2982" s="27" t="n">
        <v>15</v>
      </c>
      <c r="M2982" s="27" t="n">
        <v>127</v>
      </c>
      <c r="N2982" s="27" t="s">
        <v>186</v>
      </c>
      <c r="O2982" s="27" t="s">
        <v>139</v>
      </c>
      <c r="P2982" s="27" t="s">
        <v>129</v>
      </c>
      <c r="Q2982" s="29" t="n">
        <v>9338.62</v>
      </c>
      <c r="R2982" s="27" t="s">
        <v>130</v>
      </c>
      <c r="S2982" s="27" t="s">
        <v>141</v>
      </c>
      <c r="T2982" s="27" t="n">
        <v>5</v>
      </c>
    </row>
    <row r="2983" customFormat="false" ht="15" hidden="false" customHeight="false" outlineLevel="0" collapsed="false">
      <c r="A2983" s="30" t="s">
        <v>4877</v>
      </c>
      <c r="B2983" s="30" t="s">
        <v>2508</v>
      </c>
      <c r="C2983" s="30" t="n">
        <v>49</v>
      </c>
      <c r="D2983" s="30" t="s">
        <v>121</v>
      </c>
      <c r="E2983" s="31" t="n">
        <v>45455</v>
      </c>
      <c r="F2983" s="30" t="s">
        <v>2834</v>
      </c>
      <c r="G2983" s="31" t="n">
        <v>45457</v>
      </c>
      <c r="H2983" s="30" t="s">
        <v>217</v>
      </c>
      <c r="I2983" s="30" t="s">
        <v>392</v>
      </c>
      <c r="J2983" s="30" t="s">
        <v>483</v>
      </c>
      <c r="K2983" s="30" t="s">
        <v>156</v>
      </c>
      <c r="L2983" s="30" t="n">
        <v>33</v>
      </c>
      <c r="M2983" s="30" t="n">
        <v>35</v>
      </c>
      <c r="N2983" s="30" t="s">
        <v>186</v>
      </c>
      <c r="O2983" s="30" t="s">
        <v>139</v>
      </c>
      <c r="P2983" s="30" t="s">
        <v>150</v>
      </c>
      <c r="Q2983" s="32" t="n">
        <v>3717.7</v>
      </c>
      <c r="R2983" s="30" t="s">
        <v>130</v>
      </c>
      <c r="S2983" s="30" t="s">
        <v>131</v>
      </c>
      <c r="T2983" s="30" t="n">
        <v>3</v>
      </c>
    </row>
    <row r="2984" customFormat="false" ht="15" hidden="false" customHeight="false" outlineLevel="0" collapsed="false">
      <c r="A2984" s="27" t="s">
        <v>4878</v>
      </c>
      <c r="B2984" s="27" t="s">
        <v>4423</v>
      </c>
      <c r="C2984" s="27" t="n">
        <v>35</v>
      </c>
      <c r="D2984" s="27" t="s">
        <v>181</v>
      </c>
      <c r="E2984" s="28" t="n">
        <v>45368</v>
      </c>
      <c r="F2984" s="27" t="s">
        <v>286</v>
      </c>
      <c r="G2984" s="28" t="n">
        <v>45368</v>
      </c>
      <c r="H2984" s="27" t="s">
        <v>161</v>
      </c>
      <c r="I2984" s="27" t="s">
        <v>538</v>
      </c>
      <c r="J2984" s="27" t="s">
        <v>258</v>
      </c>
      <c r="K2984" s="27" t="s">
        <v>138</v>
      </c>
      <c r="L2984" s="27" t="n">
        <v>73</v>
      </c>
      <c r="M2984" s="27" t="n">
        <v>45</v>
      </c>
      <c r="N2984" s="27" t="s">
        <v>127</v>
      </c>
      <c r="O2984" s="27" t="s">
        <v>139</v>
      </c>
      <c r="P2984" s="27" t="s">
        <v>150</v>
      </c>
      <c r="Q2984" s="29" t="n">
        <v>1827.56</v>
      </c>
      <c r="R2984" s="27" t="s">
        <v>130</v>
      </c>
      <c r="S2984" s="27" t="s">
        <v>164</v>
      </c>
      <c r="T2984" s="27" t="n">
        <v>5</v>
      </c>
    </row>
    <row r="2985" customFormat="false" ht="15" hidden="false" customHeight="false" outlineLevel="0" collapsed="false">
      <c r="A2985" s="30" t="s">
        <v>4879</v>
      </c>
      <c r="B2985" s="30" t="s">
        <v>1793</v>
      </c>
      <c r="C2985" s="30" t="n">
        <v>44</v>
      </c>
      <c r="D2985" s="30" t="s">
        <v>181</v>
      </c>
      <c r="E2985" s="31" t="n">
        <v>45576</v>
      </c>
      <c r="F2985" s="30" t="s">
        <v>812</v>
      </c>
      <c r="G2985" s="31" t="n">
        <v>45576</v>
      </c>
      <c r="H2985" s="30" t="s">
        <v>242</v>
      </c>
      <c r="I2985" s="30" t="s">
        <v>315</v>
      </c>
      <c r="J2985" s="30" t="s">
        <v>316</v>
      </c>
      <c r="K2985" s="30" t="s">
        <v>156</v>
      </c>
      <c r="L2985" s="30" t="n">
        <v>54</v>
      </c>
      <c r="M2985" s="30" t="n">
        <v>69</v>
      </c>
      <c r="N2985" s="30" t="s">
        <v>127</v>
      </c>
      <c r="O2985" s="30" t="s">
        <v>171</v>
      </c>
      <c r="P2985" s="30" t="s">
        <v>129</v>
      </c>
      <c r="Q2985" s="32" t="n">
        <v>4639.8</v>
      </c>
      <c r="R2985" s="30" t="s">
        <v>268</v>
      </c>
      <c r="S2985" s="30" t="s">
        <v>197</v>
      </c>
      <c r="T2985" s="30" t="n">
        <v>4</v>
      </c>
    </row>
    <row r="2986" customFormat="false" ht="15" hidden="false" customHeight="false" outlineLevel="0" collapsed="false">
      <c r="A2986" s="27" t="s">
        <v>4880</v>
      </c>
      <c r="B2986" s="27" t="s">
        <v>1101</v>
      </c>
      <c r="C2986" s="27" t="n">
        <v>44</v>
      </c>
      <c r="D2986" s="27" t="s">
        <v>121</v>
      </c>
      <c r="E2986" s="28" t="n">
        <v>45543</v>
      </c>
      <c r="F2986" s="27" t="s">
        <v>567</v>
      </c>
      <c r="G2986" s="28" t="n">
        <v>45544</v>
      </c>
      <c r="H2986" s="27" t="s">
        <v>135</v>
      </c>
      <c r="I2986" s="27" t="s">
        <v>278</v>
      </c>
      <c r="J2986" s="27" t="s">
        <v>201</v>
      </c>
      <c r="K2986" s="27" t="s">
        <v>138</v>
      </c>
      <c r="L2986" s="27" t="n">
        <v>61</v>
      </c>
      <c r="M2986" s="27" t="n">
        <v>39</v>
      </c>
      <c r="N2986" s="27" t="s">
        <v>127</v>
      </c>
      <c r="O2986" s="27" t="s">
        <v>139</v>
      </c>
      <c r="P2986" s="27" t="s">
        <v>150</v>
      </c>
      <c r="Q2986" s="29" t="n">
        <v>2448.85</v>
      </c>
      <c r="R2986" s="27" t="s">
        <v>130</v>
      </c>
      <c r="S2986" s="27" t="s">
        <v>223</v>
      </c>
      <c r="T2986" s="27" t="n">
        <v>5</v>
      </c>
    </row>
    <row r="2987" customFormat="false" ht="15" hidden="false" customHeight="false" outlineLevel="0" collapsed="false">
      <c r="A2987" s="30" t="s">
        <v>4881</v>
      </c>
      <c r="B2987" s="30" t="s">
        <v>4882</v>
      </c>
      <c r="C2987" s="30" t="n">
        <v>30</v>
      </c>
      <c r="D2987" s="30" t="s">
        <v>181</v>
      </c>
      <c r="E2987" s="31" t="n">
        <v>45609</v>
      </c>
      <c r="F2987" s="30" t="s">
        <v>1044</v>
      </c>
      <c r="G2987" s="31" t="n">
        <v>45622</v>
      </c>
      <c r="H2987" s="30" t="s">
        <v>242</v>
      </c>
      <c r="I2987" s="30" t="s">
        <v>315</v>
      </c>
      <c r="J2987" s="30" t="s">
        <v>422</v>
      </c>
      <c r="K2987" s="30" t="s">
        <v>202</v>
      </c>
      <c r="L2987" s="30" t="n">
        <v>5</v>
      </c>
      <c r="M2987" s="30" t="n">
        <v>115</v>
      </c>
      <c r="N2987" s="30" t="s">
        <v>186</v>
      </c>
      <c r="O2987" s="30" t="s">
        <v>139</v>
      </c>
      <c r="P2987" s="30" t="s">
        <v>140</v>
      </c>
      <c r="Q2987" s="32" t="n">
        <v>18077.78</v>
      </c>
      <c r="R2987" s="30" t="s">
        <v>268</v>
      </c>
      <c r="S2987" s="30" t="s">
        <v>131</v>
      </c>
      <c r="T2987" s="30" t="n">
        <v>3</v>
      </c>
    </row>
    <row r="2988" customFormat="false" ht="15" hidden="false" customHeight="false" outlineLevel="0" collapsed="false">
      <c r="A2988" s="27" t="s">
        <v>4883</v>
      </c>
      <c r="B2988" s="27" t="s">
        <v>1014</v>
      </c>
      <c r="C2988" s="27" t="n">
        <v>40</v>
      </c>
      <c r="D2988" s="27" t="s">
        <v>181</v>
      </c>
      <c r="E2988" s="28" t="n">
        <v>45339</v>
      </c>
      <c r="F2988" s="27" t="s">
        <v>981</v>
      </c>
      <c r="G2988" s="28" t="n">
        <v>45340</v>
      </c>
      <c r="H2988" s="27" t="s">
        <v>242</v>
      </c>
      <c r="I2988" s="27" t="s">
        <v>466</v>
      </c>
      <c r="J2988" s="27" t="s">
        <v>422</v>
      </c>
      <c r="K2988" s="27" t="s">
        <v>156</v>
      </c>
      <c r="L2988" s="27" t="n">
        <v>32</v>
      </c>
      <c r="M2988" s="27" t="n">
        <v>30</v>
      </c>
      <c r="N2988" s="27" t="s">
        <v>127</v>
      </c>
      <c r="O2988" s="27" t="s">
        <v>139</v>
      </c>
      <c r="P2988" s="27" t="s">
        <v>187</v>
      </c>
      <c r="Q2988" s="29"/>
      <c r="R2988" s="27" t="s">
        <v>268</v>
      </c>
      <c r="S2988" s="27" t="s">
        <v>141</v>
      </c>
      <c r="T2988" s="27" t="n">
        <v>2</v>
      </c>
    </row>
    <row r="2989" customFormat="false" ht="15" hidden="false" customHeight="false" outlineLevel="0" collapsed="false">
      <c r="A2989" s="30" t="s">
        <v>4884</v>
      </c>
      <c r="B2989" s="30" t="s">
        <v>2583</v>
      </c>
      <c r="C2989" s="30" t="n">
        <v>48</v>
      </c>
      <c r="D2989" s="30" t="s">
        <v>181</v>
      </c>
      <c r="E2989" s="31" t="n">
        <v>45543</v>
      </c>
      <c r="F2989" s="30" t="s">
        <v>274</v>
      </c>
      <c r="G2989" s="31" t="n">
        <v>45544</v>
      </c>
      <c r="H2989" s="30" t="s">
        <v>146</v>
      </c>
      <c r="I2989" s="30" t="s">
        <v>176</v>
      </c>
      <c r="J2989" s="30" t="s">
        <v>244</v>
      </c>
      <c r="K2989" s="30" t="s">
        <v>156</v>
      </c>
      <c r="L2989" s="30" t="n">
        <v>41</v>
      </c>
      <c r="M2989" s="30" t="n">
        <v>67</v>
      </c>
      <c r="N2989" s="30" t="s">
        <v>127</v>
      </c>
      <c r="O2989" s="30" t="s">
        <v>128</v>
      </c>
      <c r="P2989" s="30" t="s">
        <v>140</v>
      </c>
      <c r="Q2989" s="32" t="n">
        <v>4780.15</v>
      </c>
      <c r="R2989" s="30" t="s">
        <v>130</v>
      </c>
      <c r="S2989" s="30" t="s">
        <v>335</v>
      </c>
      <c r="T2989" s="30" t="n">
        <v>3</v>
      </c>
    </row>
    <row r="2990" customFormat="false" ht="15" hidden="false" customHeight="false" outlineLevel="0" collapsed="false">
      <c r="A2990" s="27" t="s">
        <v>4885</v>
      </c>
      <c r="B2990" s="27" t="s">
        <v>4886</v>
      </c>
      <c r="C2990" s="27" t="n">
        <v>40</v>
      </c>
      <c r="D2990" s="27" t="s">
        <v>121</v>
      </c>
      <c r="E2990" s="28" t="n">
        <v>45492</v>
      </c>
      <c r="F2990" s="27" t="s">
        <v>1349</v>
      </c>
      <c r="G2990" s="28" t="n">
        <v>45495</v>
      </c>
      <c r="H2990" s="27" t="s">
        <v>146</v>
      </c>
      <c r="I2990" s="27" t="s">
        <v>147</v>
      </c>
      <c r="J2990" s="27" t="s">
        <v>244</v>
      </c>
      <c r="K2990" s="27" t="s">
        <v>126</v>
      </c>
      <c r="L2990" s="27" t="n">
        <v>40</v>
      </c>
      <c r="M2990" s="27" t="n">
        <v>135</v>
      </c>
      <c r="N2990" s="27" t="s">
        <v>127</v>
      </c>
      <c r="O2990" s="27" t="s">
        <v>149</v>
      </c>
      <c r="P2990" s="27" t="s">
        <v>150</v>
      </c>
      <c r="Q2990" s="29" t="n">
        <v>8850.59</v>
      </c>
      <c r="R2990" s="27" t="s">
        <v>130</v>
      </c>
      <c r="S2990" s="27" t="s">
        <v>335</v>
      </c>
      <c r="T2990" s="27"/>
    </row>
    <row r="2991" customFormat="false" ht="15" hidden="false" customHeight="false" outlineLevel="0" collapsed="false">
      <c r="A2991" s="30" t="s">
        <v>4887</v>
      </c>
      <c r="B2991" s="30" t="s">
        <v>1787</v>
      </c>
      <c r="C2991" s="30" t="n">
        <v>9</v>
      </c>
      <c r="D2991" s="30" t="s">
        <v>181</v>
      </c>
      <c r="E2991" s="31" t="n">
        <v>45314</v>
      </c>
      <c r="F2991" s="30" t="s">
        <v>231</v>
      </c>
      <c r="G2991" s="31" t="n">
        <v>45314</v>
      </c>
      <c r="H2991" s="30" t="s">
        <v>183</v>
      </c>
      <c r="I2991" s="30" t="s">
        <v>430</v>
      </c>
      <c r="J2991" s="30" t="s">
        <v>476</v>
      </c>
      <c r="K2991" s="30" t="s">
        <v>138</v>
      </c>
      <c r="L2991" s="30" t="n">
        <v>48</v>
      </c>
      <c r="M2991" s="30" t="n">
        <v>17</v>
      </c>
      <c r="N2991" s="30" t="s">
        <v>186</v>
      </c>
      <c r="O2991" s="30" t="s">
        <v>128</v>
      </c>
      <c r="P2991" s="30" t="s">
        <v>150</v>
      </c>
      <c r="Q2991" s="32" t="n">
        <v>1774.46</v>
      </c>
      <c r="R2991" s="30" t="s">
        <v>130</v>
      </c>
      <c r="S2991" s="30" t="s">
        <v>151</v>
      </c>
      <c r="T2991" s="30" t="n">
        <v>5</v>
      </c>
    </row>
    <row r="2992" customFormat="false" ht="15" hidden="false" customHeight="false" outlineLevel="0" collapsed="false">
      <c r="A2992" s="27" t="s">
        <v>4888</v>
      </c>
      <c r="B2992" s="27" t="s">
        <v>2690</v>
      </c>
      <c r="C2992" s="27" t="n">
        <v>31</v>
      </c>
      <c r="D2992" s="27" t="s">
        <v>181</v>
      </c>
      <c r="E2992" s="28" t="n">
        <v>45317</v>
      </c>
      <c r="F2992" s="27" t="s">
        <v>472</v>
      </c>
      <c r="G2992" s="28" t="n">
        <v>45320</v>
      </c>
      <c r="H2992" s="27" t="s">
        <v>236</v>
      </c>
      <c r="I2992" s="27" t="s">
        <v>266</v>
      </c>
      <c r="J2992" s="27" t="s">
        <v>287</v>
      </c>
      <c r="K2992" s="27" t="s">
        <v>126</v>
      </c>
      <c r="L2992" s="27" t="n">
        <v>41</v>
      </c>
      <c r="M2992" s="27" t="n">
        <v>110</v>
      </c>
      <c r="N2992" s="27" t="s">
        <v>186</v>
      </c>
      <c r="O2992" s="27" t="s">
        <v>171</v>
      </c>
      <c r="P2992" s="27" t="s">
        <v>187</v>
      </c>
      <c r="Q2992" s="29" t="n">
        <v>7896.25</v>
      </c>
      <c r="R2992" s="27" t="s">
        <v>130</v>
      </c>
      <c r="S2992" s="27" t="s">
        <v>157</v>
      </c>
      <c r="T2992" s="27" t="n">
        <v>5</v>
      </c>
    </row>
    <row r="2993" customFormat="false" ht="15" hidden="false" customHeight="false" outlineLevel="0" collapsed="false">
      <c r="A2993" s="30" t="s">
        <v>4889</v>
      </c>
      <c r="B2993" s="30" t="s">
        <v>2587</v>
      </c>
      <c r="C2993" s="30" t="n">
        <v>2</v>
      </c>
      <c r="D2993" s="30" t="s">
        <v>121</v>
      </c>
      <c r="E2993" s="31" t="n">
        <v>45482</v>
      </c>
      <c r="F2993" s="30" t="s">
        <v>837</v>
      </c>
      <c r="G2993" s="31" t="n">
        <v>45484</v>
      </c>
      <c r="H2993" s="30" t="s">
        <v>135</v>
      </c>
      <c r="I2993" s="30" t="s">
        <v>251</v>
      </c>
      <c r="J2993" s="30" t="s">
        <v>262</v>
      </c>
      <c r="K2993" s="30" t="s">
        <v>126</v>
      </c>
      <c r="L2993" s="30" t="n">
        <v>20</v>
      </c>
      <c r="M2993" s="30" t="n">
        <v>53</v>
      </c>
      <c r="N2993" s="30" t="s">
        <v>127</v>
      </c>
      <c r="O2993" s="30" t="s">
        <v>171</v>
      </c>
      <c r="P2993" s="30" t="s">
        <v>140</v>
      </c>
      <c r="Q2993" s="32" t="n">
        <v>6869.37</v>
      </c>
      <c r="R2993" s="30" t="s">
        <v>172</v>
      </c>
      <c r="S2993" s="30" t="s">
        <v>141</v>
      </c>
      <c r="T2993" s="30" t="n">
        <v>2</v>
      </c>
    </row>
    <row r="2994" customFormat="false" ht="15" hidden="false" customHeight="false" outlineLevel="0" collapsed="false">
      <c r="A2994" s="27" t="s">
        <v>4890</v>
      </c>
      <c r="B2994" s="27" t="s">
        <v>478</v>
      </c>
      <c r="C2994" s="27" t="n">
        <v>11</v>
      </c>
      <c r="D2994" s="27" t="s">
        <v>121</v>
      </c>
      <c r="E2994" s="28" t="n">
        <v>45599</v>
      </c>
      <c r="F2994" s="27" t="s">
        <v>314</v>
      </c>
      <c r="G2994" s="28" t="n">
        <v>45599</v>
      </c>
      <c r="H2994" s="27" t="s">
        <v>135</v>
      </c>
      <c r="I2994" s="27" t="s">
        <v>278</v>
      </c>
      <c r="J2994" s="27" t="s">
        <v>252</v>
      </c>
      <c r="K2994" s="27" t="s">
        <v>156</v>
      </c>
      <c r="L2994" s="27" t="n">
        <v>33</v>
      </c>
      <c r="M2994" s="27" t="n">
        <v>46</v>
      </c>
      <c r="N2994" s="27" t="s">
        <v>127</v>
      </c>
      <c r="O2994" s="27" t="s">
        <v>139</v>
      </c>
      <c r="P2994" s="27" t="s">
        <v>187</v>
      </c>
      <c r="Q2994" s="29" t="n">
        <v>3856.05</v>
      </c>
      <c r="R2994" s="27" t="s">
        <v>462</v>
      </c>
      <c r="S2994" s="27" t="s">
        <v>178</v>
      </c>
      <c r="T2994" s="27" t="n">
        <v>4</v>
      </c>
    </row>
    <row r="2995" customFormat="false" ht="15" hidden="false" customHeight="false" outlineLevel="0" collapsed="false">
      <c r="A2995" s="30" t="s">
        <v>4891</v>
      </c>
      <c r="B2995" s="30" t="s">
        <v>4892</v>
      </c>
      <c r="C2995" s="30" t="n">
        <v>51</v>
      </c>
      <c r="D2995" s="30" t="s">
        <v>181</v>
      </c>
      <c r="E2995" s="31" t="n">
        <v>45499</v>
      </c>
      <c r="F2995" s="30" t="s">
        <v>890</v>
      </c>
      <c r="G2995" s="31" t="n">
        <v>45500</v>
      </c>
      <c r="H2995" s="30" t="s">
        <v>123</v>
      </c>
      <c r="I2995" s="30" t="s">
        <v>124</v>
      </c>
      <c r="J2995" s="30" t="s">
        <v>305</v>
      </c>
      <c r="K2995" s="30" t="s">
        <v>138</v>
      </c>
      <c r="L2995" s="30" t="n">
        <v>21</v>
      </c>
      <c r="M2995" s="30" t="n">
        <v>34</v>
      </c>
      <c r="N2995" s="30" t="s">
        <v>186</v>
      </c>
      <c r="O2995" s="30" t="s">
        <v>149</v>
      </c>
      <c r="P2995" s="30" t="s">
        <v>150</v>
      </c>
      <c r="Q2995" s="32" t="n">
        <v>1196</v>
      </c>
      <c r="R2995" s="30" t="s">
        <v>130</v>
      </c>
      <c r="S2995" s="30" t="s">
        <v>141</v>
      </c>
      <c r="T2995" s="30" t="n">
        <v>4</v>
      </c>
    </row>
    <row r="2996" customFormat="false" ht="15" hidden="false" customHeight="false" outlineLevel="0" collapsed="false">
      <c r="A2996" s="27" t="s">
        <v>4893</v>
      </c>
      <c r="B2996" s="27" t="s">
        <v>4372</v>
      </c>
      <c r="C2996" s="27" t="n">
        <v>63</v>
      </c>
      <c r="D2996" s="27" t="s">
        <v>181</v>
      </c>
      <c r="E2996" s="28" t="n">
        <v>45528</v>
      </c>
      <c r="F2996" s="27" t="s">
        <v>221</v>
      </c>
      <c r="G2996" s="28" t="n">
        <v>45528</v>
      </c>
      <c r="H2996" s="27" t="s">
        <v>161</v>
      </c>
      <c r="I2996" s="27" t="s">
        <v>538</v>
      </c>
      <c r="J2996" s="27" t="s">
        <v>426</v>
      </c>
      <c r="K2996" s="27" t="s">
        <v>138</v>
      </c>
      <c r="L2996" s="27" t="n">
        <v>38</v>
      </c>
      <c r="M2996" s="27" t="n">
        <v>18</v>
      </c>
      <c r="N2996" s="27" t="s">
        <v>127</v>
      </c>
      <c r="O2996" s="27" t="s">
        <v>128</v>
      </c>
      <c r="P2996" s="27" t="s">
        <v>187</v>
      </c>
      <c r="Q2996" s="29" t="n">
        <v>1134.95</v>
      </c>
      <c r="R2996" s="27" t="s">
        <v>130</v>
      </c>
      <c r="S2996" s="27" t="s">
        <v>151</v>
      </c>
      <c r="T2996" s="27" t="n">
        <v>4</v>
      </c>
    </row>
    <row r="2997" customFormat="false" ht="15" hidden="false" customHeight="false" outlineLevel="0" collapsed="false">
      <c r="A2997" s="30" t="s">
        <v>4894</v>
      </c>
      <c r="B2997" s="30" t="s">
        <v>4895</v>
      </c>
      <c r="C2997" s="30" t="n">
        <v>50</v>
      </c>
      <c r="D2997" s="30" t="s">
        <v>359</v>
      </c>
      <c r="E2997" s="31" t="n">
        <v>45603</v>
      </c>
      <c r="F2997" s="30" t="s">
        <v>937</v>
      </c>
      <c r="G2997" s="31" t="n">
        <v>45606</v>
      </c>
      <c r="H2997" s="30" t="s">
        <v>161</v>
      </c>
      <c r="I2997" s="30" t="s">
        <v>320</v>
      </c>
      <c r="J2997" s="30" t="s">
        <v>385</v>
      </c>
      <c r="K2997" s="30" t="s">
        <v>156</v>
      </c>
      <c r="L2997" s="30" t="n">
        <v>44</v>
      </c>
      <c r="M2997" s="30" t="n">
        <v>74</v>
      </c>
      <c r="N2997" s="30" t="s">
        <v>127</v>
      </c>
      <c r="O2997" s="30" t="s">
        <v>128</v>
      </c>
      <c r="P2997" s="30" t="s">
        <v>187</v>
      </c>
      <c r="Q2997" s="32" t="n">
        <v>4258.96</v>
      </c>
      <c r="R2997" s="30" t="s">
        <v>172</v>
      </c>
      <c r="S2997" s="30" t="s">
        <v>141</v>
      </c>
      <c r="T2997" s="30"/>
    </row>
    <row r="2998" customFormat="false" ht="15" hidden="false" customHeight="false" outlineLevel="0" collapsed="false">
      <c r="A2998" s="27" t="s">
        <v>4896</v>
      </c>
      <c r="B2998" s="27" t="s">
        <v>1920</v>
      </c>
      <c r="C2998" s="27" t="n">
        <v>81</v>
      </c>
      <c r="D2998" s="27" t="s">
        <v>181</v>
      </c>
      <c r="E2998" s="28" t="n">
        <v>45614</v>
      </c>
      <c r="F2998" s="27" t="s">
        <v>1135</v>
      </c>
      <c r="G2998" s="28" t="n">
        <v>45614</v>
      </c>
      <c r="H2998" s="27" t="s">
        <v>135</v>
      </c>
      <c r="I2998" s="27" t="s">
        <v>136</v>
      </c>
      <c r="J2998" s="27" t="s">
        <v>618</v>
      </c>
      <c r="K2998" s="27" t="s">
        <v>138</v>
      </c>
      <c r="L2998" s="27" t="n">
        <v>51</v>
      </c>
      <c r="M2998" s="27" t="n">
        <v>15</v>
      </c>
      <c r="N2998" s="27" t="s">
        <v>186</v>
      </c>
      <c r="O2998" s="27" t="s">
        <v>128</v>
      </c>
      <c r="P2998" s="27" t="s">
        <v>129</v>
      </c>
      <c r="Q2998" s="29" t="n">
        <v>2221.51</v>
      </c>
      <c r="R2998" s="27" t="s">
        <v>130</v>
      </c>
      <c r="S2998" s="27" t="s">
        <v>164</v>
      </c>
      <c r="T2998" s="27" t="n">
        <v>5</v>
      </c>
    </row>
    <row r="2999" customFormat="false" ht="15" hidden="false" customHeight="false" outlineLevel="0" collapsed="false">
      <c r="A2999" s="30" t="s">
        <v>4897</v>
      </c>
      <c r="B2999" s="30" t="s">
        <v>1423</v>
      </c>
      <c r="C2999" s="30" t="n">
        <v>21</v>
      </c>
      <c r="D2999" s="30" t="s">
        <v>121</v>
      </c>
      <c r="E2999" s="31" t="n">
        <v>45428</v>
      </c>
      <c r="F2999" s="30" t="s">
        <v>743</v>
      </c>
      <c r="G2999" s="31" t="n">
        <v>45441</v>
      </c>
      <c r="H2999" s="30" t="s">
        <v>236</v>
      </c>
      <c r="I2999" s="30" t="s">
        <v>266</v>
      </c>
      <c r="J2999" s="30" t="s">
        <v>287</v>
      </c>
      <c r="K2999" s="30" t="s">
        <v>202</v>
      </c>
      <c r="L2999" s="30" t="n">
        <v>12</v>
      </c>
      <c r="M2999" s="30" t="n">
        <v>142</v>
      </c>
      <c r="N2999" s="30" t="s">
        <v>186</v>
      </c>
      <c r="O2999" s="30" t="s">
        <v>128</v>
      </c>
      <c r="P2999" s="30" t="s">
        <v>150</v>
      </c>
      <c r="Q2999" s="32" t="n">
        <v>17147.74</v>
      </c>
      <c r="R2999" s="30" t="s">
        <v>130</v>
      </c>
      <c r="S2999" s="30" t="s">
        <v>178</v>
      </c>
      <c r="T2999" s="30" t="n">
        <v>5</v>
      </c>
    </row>
    <row r="3000" customFormat="false" ht="15" hidden="false" customHeight="false" outlineLevel="0" collapsed="false">
      <c r="A3000" s="27" t="s">
        <v>4898</v>
      </c>
      <c r="B3000" s="27" t="s">
        <v>1852</v>
      </c>
      <c r="C3000" s="27"/>
      <c r="D3000" s="27" t="s">
        <v>121</v>
      </c>
      <c r="E3000" s="28" t="n">
        <v>45611</v>
      </c>
      <c r="F3000" s="27" t="s">
        <v>689</v>
      </c>
      <c r="G3000" s="28" t="n">
        <v>45611</v>
      </c>
      <c r="H3000" s="27" t="s">
        <v>242</v>
      </c>
      <c r="I3000" s="27" t="s">
        <v>466</v>
      </c>
      <c r="J3000" s="27" t="s">
        <v>422</v>
      </c>
      <c r="K3000" s="27" t="s">
        <v>138</v>
      </c>
      <c r="L3000" s="27" t="n">
        <v>76</v>
      </c>
      <c r="M3000" s="27" t="n">
        <v>19</v>
      </c>
      <c r="N3000" s="27" t="s">
        <v>127</v>
      </c>
      <c r="O3000" s="27" t="s">
        <v>171</v>
      </c>
      <c r="P3000" s="27" t="s">
        <v>187</v>
      </c>
      <c r="Q3000" s="29" t="n">
        <v>2263.82</v>
      </c>
      <c r="R3000" s="27" t="s">
        <v>130</v>
      </c>
      <c r="S3000" s="27" t="s">
        <v>192</v>
      </c>
      <c r="T3000" s="27" t="n">
        <v>3</v>
      </c>
    </row>
    <row r="3001" customFormat="false" ht="15" hidden="false" customHeight="false" outlineLevel="0" collapsed="false">
      <c r="A3001" s="30" t="s">
        <v>4899</v>
      </c>
      <c r="B3001" s="30" t="s">
        <v>3638</v>
      </c>
      <c r="C3001" s="30" t="n">
        <v>60</v>
      </c>
      <c r="D3001" s="30" t="s">
        <v>121</v>
      </c>
      <c r="E3001" s="31" t="n">
        <v>45361</v>
      </c>
      <c r="F3001" s="30" t="s">
        <v>885</v>
      </c>
      <c r="G3001" s="31" t="n">
        <v>45373</v>
      </c>
      <c r="H3001" s="30" t="s">
        <v>236</v>
      </c>
      <c r="I3001" s="30" t="s">
        <v>266</v>
      </c>
      <c r="J3001" s="30" t="s">
        <v>287</v>
      </c>
      <c r="K3001" s="30" t="s">
        <v>202</v>
      </c>
      <c r="L3001" s="30" t="n">
        <v>14</v>
      </c>
      <c r="M3001" s="30" t="n">
        <v>196</v>
      </c>
      <c r="N3001" s="30" t="s">
        <v>186</v>
      </c>
      <c r="O3001" s="30" t="s">
        <v>128</v>
      </c>
      <c r="P3001" s="30" t="s">
        <v>129</v>
      </c>
      <c r="Q3001" s="32" t="n">
        <v>18019.25</v>
      </c>
      <c r="R3001" s="30" t="s">
        <v>268</v>
      </c>
      <c r="S3001" s="30" t="s">
        <v>178</v>
      </c>
      <c r="T3001" s="30" t="n">
        <v>3</v>
      </c>
    </row>
    <row r="3002" customFormat="false" ht="15" hidden="false" customHeight="false" outlineLevel="0" collapsed="false">
      <c r="A3002" s="27" t="s">
        <v>4900</v>
      </c>
      <c r="B3002" s="27" t="s">
        <v>3065</v>
      </c>
      <c r="C3002" s="27" t="n">
        <v>40</v>
      </c>
      <c r="D3002" s="27" t="s">
        <v>121</v>
      </c>
      <c r="E3002" s="28" t="n">
        <v>45543</v>
      </c>
      <c r="F3002" s="27" t="s">
        <v>195</v>
      </c>
      <c r="G3002" s="28" t="n">
        <v>45548</v>
      </c>
      <c r="H3002" s="27" t="s">
        <v>168</v>
      </c>
      <c r="I3002" s="27"/>
      <c r="J3002" s="27" t="s">
        <v>441</v>
      </c>
      <c r="K3002" s="27" t="s">
        <v>126</v>
      </c>
      <c r="L3002" s="27" t="n">
        <v>31</v>
      </c>
      <c r="M3002" s="27" t="n">
        <v>54</v>
      </c>
      <c r="N3002" s="27" t="s">
        <v>186</v>
      </c>
      <c r="O3002" s="27" t="s">
        <v>149</v>
      </c>
      <c r="P3002" s="27" t="s">
        <v>150</v>
      </c>
      <c r="Q3002" s="29" t="n">
        <v>7555.17</v>
      </c>
      <c r="R3002" s="27" t="s">
        <v>130</v>
      </c>
      <c r="S3002" s="27" t="s">
        <v>157</v>
      </c>
      <c r="T3002" s="27" t="n">
        <v>4</v>
      </c>
    </row>
    <row r="3003" customFormat="false" ht="15" hidden="false" customHeight="false" outlineLevel="0" collapsed="false">
      <c r="A3003" s="30" t="s">
        <v>4901</v>
      </c>
      <c r="B3003" s="30" t="s">
        <v>4902</v>
      </c>
      <c r="C3003" s="30" t="n">
        <v>35</v>
      </c>
      <c r="D3003" s="30" t="s">
        <v>181</v>
      </c>
      <c r="E3003" s="31" t="n">
        <v>45294</v>
      </c>
      <c r="F3003" s="30" t="s">
        <v>331</v>
      </c>
      <c r="G3003" s="31" t="n">
        <v>45295</v>
      </c>
      <c r="H3003" s="30" t="s">
        <v>206</v>
      </c>
      <c r="I3003" s="30" t="s">
        <v>207</v>
      </c>
      <c r="J3003" s="30" t="s">
        <v>233</v>
      </c>
      <c r="K3003" s="30" t="s">
        <v>138</v>
      </c>
      <c r="L3003" s="30" t="n">
        <v>72</v>
      </c>
      <c r="M3003" s="30" t="n">
        <v>28</v>
      </c>
      <c r="N3003" s="30" t="s">
        <v>127</v>
      </c>
      <c r="O3003" s="30" t="s">
        <v>139</v>
      </c>
      <c r="P3003" s="30" t="s">
        <v>187</v>
      </c>
      <c r="Q3003" s="32" t="n">
        <v>1385.47</v>
      </c>
      <c r="R3003" s="30" t="s">
        <v>130</v>
      </c>
      <c r="S3003" s="30" t="s">
        <v>164</v>
      </c>
      <c r="T3003" s="30" t="n">
        <v>5</v>
      </c>
    </row>
    <row r="3004" customFormat="false" ht="15" hidden="false" customHeight="false" outlineLevel="0" collapsed="false">
      <c r="A3004" s="27" t="s">
        <v>4903</v>
      </c>
      <c r="B3004" s="27" t="s">
        <v>4665</v>
      </c>
      <c r="C3004" s="27" t="n">
        <v>37</v>
      </c>
      <c r="D3004" s="27" t="s">
        <v>121</v>
      </c>
      <c r="E3004" s="28" t="n">
        <v>45498</v>
      </c>
      <c r="F3004" s="27" t="s">
        <v>893</v>
      </c>
      <c r="G3004" s="28" t="n">
        <v>45501</v>
      </c>
      <c r="H3004" s="27" t="s">
        <v>183</v>
      </c>
      <c r="I3004" s="27" t="s">
        <v>212</v>
      </c>
      <c r="J3004" s="27" t="s">
        <v>213</v>
      </c>
      <c r="K3004" s="27" t="s">
        <v>156</v>
      </c>
      <c r="L3004" s="27" t="n">
        <v>62</v>
      </c>
      <c r="M3004" s="27" t="n">
        <v>44</v>
      </c>
      <c r="N3004" s="27" t="s">
        <v>127</v>
      </c>
      <c r="O3004" s="27" t="s">
        <v>149</v>
      </c>
      <c r="P3004" s="27" t="s">
        <v>129</v>
      </c>
      <c r="Q3004" s="29" t="n">
        <v>3774.92</v>
      </c>
      <c r="R3004" s="27" t="s">
        <v>130</v>
      </c>
      <c r="S3004" s="27" t="s">
        <v>151</v>
      </c>
      <c r="T3004" s="27" t="n">
        <v>3</v>
      </c>
    </row>
    <row r="3005" customFormat="false" ht="15" hidden="false" customHeight="false" outlineLevel="0" collapsed="false">
      <c r="A3005" s="30" t="s">
        <v>4904</v>
      </c>
      <c r="B3005" s="30" t="s">
        <v>4905</v>
      </c>
      <c r="C3005" s="30" t="n">
        <v>45</v>
      </c>
      <c r="D3005" s="30" t="s">
        <v>181</v>
      </c>
      <c r="E3005" s="31" t="n">
        <v>45558</v>
      </c>
      <c r="F3005" s="30" t="s">
        <v>1628</v>
      </c>
      <c r="G3005" s="31" t="n">
        <v>45560</v>
      </c>
      <c r="H3005" s="30" t="s">
        <v>123</v>
      </c>
      <c r="I3005" s="30" t="s">
        <v>155</v>
      </c>
      <c r="J3005" s="30" t="s">
        <v>125</v>
      </c>
      <c r="K3005" s="30" t="s">
        <v>126</v>
      </c>
      <c r="L3005" s="30" t="n">
        <v>7</v>
      </c>
      <c r="M3005" s="30" t="n">
        <v>93</v>
      </c>
      <c r="N3005" s="30" t="s">
        <v>186</v>
      </c>
      <c r="O3005" s="30" t="s">
        <v>171</v>
      </c>
      <c r="P3005" s="30" t="s">
        <v>187</v>
      </c>
      <c r="Q3005" s="32" t="n">
        <v>7960.29</v>
      </c>
      <c r="R3005" s="30" t="s">
        <v>130</v>
      </c>
      <c r="S3005" s="30" t="s">
        <v>223</v>
      </c>
      <c r="T3005" s="30" t="n">
        <v>4</v>
      </c>
    </row>
    <row r="3006" customFormat="false" ht="15" hidden="false" customHeight="false" outlineLevel="0" collapsed="false">
      <c r="A3006" s="27" t="s">
        <v>4906</v>
      </c>
      <c r="B3006" s="27" t="s">
        <v>2437</v>
      </c>
      <c r="C3006" s="27" t="n">
        <v>30</v>
      </c>
      <c r="D3006" s="27" t="s">
        <v>181</v>
      </c>
      <c r="E3006" s="28" t="n">
        <v>45332</v>
      </c>
      <c r="F3006" s="27" t="s">
        <v>1068</v>
      </c>
      <c r="G3006" s="28" t="n">
        <v>45332</v>
      </c>
      <c r="H3006" s="27" t="s">
        <v>168</v>
      </c>
      <c r="I3006" s="27" t="s">
        <v>366</v>
      </c>
      <c r="J3006" s="27" t="s">
        <v>371</v>
      </c>
      <c r="K3006" s="27" t="s">
        <v>138</v>
      </c>
      <c r="L3006" s="27" t="n">
        <v>52</v>
      </c>
      <c r="M3006" s="27" t="n">
        <v>31</v>
      </c>
      <c r="N3006" s="27" t="s">
        <v>127</v>
      </c>
      <c r="O3006" s="27" t="s">
        <v>139</v>
      </c>
      <c r="P3006" s="27" t="s">
        <v>129</v>
      </c>
      <c r="Q3006" s="29" t="n">
        <v>1404.57</v>
      </c>
      <c r="R3006" s="27" t="s">
        <v>130</v>
      </c>
      <c r="S3006" s="27" t="s">
        <v>223</v>
      </c>
      <c r="T3006" s="27" t="n">
        <v>3</v>
      </c>
    </row>
    <row r="3007" customFormat="false" ht="15" hidden="false" customHeight="false" outlineLevel="0" collapsed="false">
      <c r="A3007" s="30" t="s">
        <v>4907</v>
      </c>
      <c r="B3007" s="30" t="s">
        <v>2676</v>
      </c>
      <c r="C3007" s="30" t="n">
        <v>66</v>
      </c>
      <c r="D3007" s="30" t="s">
        <v>181</v>
      </c>
      <c r="E3007" s="31" t="n">
        <v>45439</v>
      </c>
      <c r="F3007" s="30" t="s">
        <v>2058</v>
      </c>
      <c r="G3007" s="31" t="n">
        <v>45441</v>
      </c>
      <c r="H3007" s="30" t="s">
        <v>183</v>
      </c>
      <c r="I3007" s="30" t="s">
        <v>184</v>
      </c>
      <c r="J3007" s="30" t="s">
        <v>411</v>
      </c>
      <c r="K3007" s="30" t="s">
        <v>126</v>
      </c>
      <c r="L3007" s="30" t="n">
        <v>32</v>
      </c>
      <c r="M3007" s="30" t="n">
        <v>99</v>
      </c>
      <c r="N3007" s="30" t="s">
        <v>186</v>
      </c>
      <c r="O3007" s="30" t="s">
        <v>139</v>
      </c>
      <c r="P3007" s="30" t="s">
        <v>187</v>
      </c>
      <c r="Q3007" s="32" t="n">
        <v>7924.08</v>
      </c>
      <c r="R3007" s="30" t="s">
        <v>130</v>
      </c>
      <c r="S3007" s="30" t="s">
        <v>131</v>
      </c>
      <c r="T3007" s="30" t="n">
        <v>3</v>
      </c>
    </row>
    <row r="3008" customFormat="false" ht="15" hidden="false" customHeight="false" outlineLevel="0" collapsed="false">
      <c r="A3008" s="27" t="s">
        <v>4908</v>
      </c>
      <c r="B3008" s="27" t="s">
        <v>2319</v>
      </c>
      <c r="C3008" s="27" t="n">
        <v>16</v>
      </c>
      <c r="D3008" s="27" t="s">
        <v>121</v>
      </c>
      <c r="E3008" s="28" t="n">
        <v>45620</v>
      </c>
      <c r="F3008" s="27" t="s">
        <v>919</v>
      </c>
      <c r="G3008" s="28" t="n">
        <v>45622</v>
      </c>
      <c r="H3008" s="27" t="s">
        <v>135</v>
      </c>
      <c r="I3008" s="27" t="s">
        <v>278</v>
      </c>
      <c r="J3008" s="27" t="s">
        <v>137</v>
      </c>
      <c r="K3008" s="27" t="s">
        <v>156</v>
      </c>
      <c r="L3008" s="27" t="n">
        <v>28</v>
      </c>
      <c r="M3008" s="27" t="n">
        <v>31</v>
      </c>
      <c r="N3008" s="27" t="s">
        <v>127</v>
      </c>
      <c r="O3008" s="27" t="s">
        <v>128</v>
      </c>
      <c r="P3008" s="27" t="s">
        <v>150</v>
      </c>
      <c r="Q3008" s="29" t="n">
        <v>2563.81</v>
      </c>
      <c r="R3008" s="27" t="s">
        <v>130</v>
      </c>
      <c r="S3008" s="27" t="s">
        <v>402</v>
      </c>
      <c r="T3008" s="27" t="n">
        <v>5</v>
      </c>
    </row>
    <row r="3009" customFormat="false" ht="15" hidden="false" customHeight="false" outlineLevel="0" collapsed="false">
      <c r="A3009" s="30" t="s">
        <v>4909</v>
      </c>
      <c r="B3009" s="30" t="s">
        <v>4156</v>
      </c>
      <c r="C3009" s="30" t="n">
        <v>50</v>
      </c>
      <c r="D3009" s="30" t="s">
        <v>121</v>
      </c>
      <c r="E3009" s="31" t="n">
        <v>45395</v>
      </c>
      <c r="F3009" s="30" t="s">
        <v>1250</v>
      </c>
      <c r="G3009" s="31" t="n">
        <v>45396</v>
      </c>
      <c r="H3009" s="30" t="s">
        <v>146</v>
      </c>
      <c r="I3009" s="30" t="s">
        <v>147</v>
      </c>
      <c r="J3009" s="30" t="s">
        <v>244</v>
      </c>
      <c r="K3009" s="30" t="s">
        <v>156</v>
      </c>
      <c r="L3009" s="30" t="n">
        <v>22</v>
      </c>
      <c r="M3009" s="30" t="n">
        <v>54</v>
      </c>
      <c r="N3009" s="30" t="s">
        <v>127</v>
      </c>
      <c r="O3009" s="30" t="s">
        <v>128</v>
      </c>
      <c r="P3009" s="30" t="s">
        <v>150</v>
      </c>
      <c r="Q3009" s="32" t="n">
        <v>4532.24</v>
      </c>
      <c r="R3009" s="30" t="s">
        <v>172</v>
      </c>
      <c r="S3009" s="30" t="s">
        <v>178</v>
      </c>
      <c r="T3009" s="30" t="n">
        <v>4</v>
      </c>
    </row>
    <row r="3010" customFormat="false" ht="15" hidden="false" customHeight="false" outlineLevel="0" collapsed="false">
      <c r="A3010" s="27" t="s">
        <v>4910</v>
      </c>
      <c r="B3010" s="27" t="s">
        <v>2213</v>
      </c>
      <c r="C3010" s="27" t="n">
        <v>14</v>
      </c>
      <c r="D3010" s="27" t="s">
        <v>181</v>
      </c>
      <c r="E3010" s="28" t="n">
        <v>45603</v>
      </c>
      <c r="F3010" s="27" t="s">
        <v>1150</v>
      </c>
      <c r="G3010" s="28" t="n">
        <v>45603</v>
      </c>
      <c r="H3010" s="27" t="s">
        <v>217</v>
      </c>
      <c r="I3010" s="27" t="s">
        <v>344</v>
      </c>
      <c r="J3010" s="27" t="s">
        <v>294</v>
      </c>
      <c r="K3010" s="27" t="s">
        <v>138</v>
      </c>
      <c r="L3010" s="27" t="n">
        <v>48</v>
      </c>
      <c r="M3010" s="27" t="n">
        <v>34</v>
      </c>
      <c r="N3010" s="27" t="s">
        <v>186</v>
      </c>
      <c r="O3010" s="27" t="s">
        <v>128</v>
      </c>
      <c r="P3010" s="27" t="s">
        <v>150</v>
      </c>
      <c r="Q3010" s="29" t="n">
        <v>834.93</v>
      </c>
      <c r="R3010" s="27" t="s">
        <v>130</v>
      </c>
      <c r="S3010" s="27" t="s">
        <v>197</v>
      </c>
      <c r="T3010" s="27" t="n">
        <v>5</v>
      </c>
    </row>
    <row r="3011" customFormat="false" ht="15" hidden="false" customHeight="false" outlineLevel="0" collapsed="false">
      <c r="A3011" s="30" t="s">
        <v>4911</v>
      </c>
      <c r="B3011" s="30" t="s">
        <v>4912</v>
      </c>
      <c r="C3011" s="30" t="n">
        <v>49</v>
      </c>
      <c r="D3011" s="30" t="s">
        <v>121</v>
      </c>
      <c r="E3011" s="31" t="n">
        <v>45379</v>
      </c>
      <c r="F3011" s="30" t="s">
        <v>384</v>
      </c>
      <c r="G3011" s="31" t="n">
        <v>45380</v>
      </c>
      <c r="H3011" s="30" t="s">
        <v>146</v>
      </c>
      <c r="I3011" s="30" t="s">
        <v>309</v>
      </c>
      <c r="J3011" s="30" t="s">
        <v>568</v>
      </c>
      <c r="K3011" s="30" t="s">
        <v>156</v>
      </c>
      <c r="L3011" s="30" t="n">
        <v>24</v>
      </c>
      <c r="M3011" s="30" t="n">
        <v>31</v>
      </c>
      <c r="N3011" s="30" t="s">
        <v>127</v>
      </c>
      <c r="O3011" s="30" t="s">
        <v>139</v>
      </c>
      <c r="P3011" s="30" t="s">
        <v>129</v>
      </c>
      <c r="Q3011" s="32" t="n">
        <v>2480.22</v>
      </c>
      <c r="R3011" s="30" t="s">
        <v>130</v>
      </c>
      <c r="S3011" s="30" t="s">
        <v>223</v>
      </c>
      <c r="T3011" s="30" t="n">
        <v>3</v>
      </c>
    </row>
    <row r="3012" customFormat="false" ht="15" hidden="false" customHeight="false" outlineLevel="0" collapsed="false">
      <c r="A3012" s="27" t="s">
        <v>4913</v>
      </c>
      <c r="B3012" s="27" t="s">
        <v>3473</v>
      </c>
      <c r="C3012" s="27" t="n">
        <v>69</v>
      </c>
      <c r="D3012" s="27" t="s">
        <v>121</v>
      </c>
      <c r="E3012" s="28" t="n">
        <v>45462</v>
      </c>
      <c r="F3012" s="27" t="s">
        <v>1899</v>
      </c>
      <c r="G3012" s="28" t="n">
        <v>45464</v>
      </c>
      <c r="H3012" s="27" t="s">
        <v>242</v>
      </c>
      <c r="I3012" s="27" t="s">
        <v>466</v>
      </c>
      <c r="J3012" s="27" t="s">
        <v>401</v>
      </c>
      <c r="K3012" s="27" t="s">
        <v>156</v>
      </c>
      <c r="L3012" s="27" t="n">
        <v>70</v>
      </c>
      <c r="M3012" s="27" t="n">
        <v>73</v>
      </c>
      <c r="N3012" s="27" t="s">
        <v>186</v>
      </c>
      <c r="O3012" s="27" t="s">
        <v>139</v>
      </c>
      <c r="P3012" s="27" t="s">
        <v>187</v>
      </c>
      <c r="Q3012" s="29" t="n">
        <v>4357.6</v>
      </c>
      <c r="R3012" s="27" t="s">
        <v>268</v>
      </c>
      <c r="S3012" s="27" t="s">
        <v>131</v>
      </c>
      <c r="T3012" s="27" t="n">
        <v>4</v>
      </c>
    </row>
    <row r="3013" customFormat="false" ht="15" hidden="false" customHeight="false" outlineLevel="0" collapsed="false">
      <c r="A3013" s="30" t="s">
        <v>4914</v>
      </c>
      <c r="B3013" s="30" t="s">
        <v>1378</v>
      </c>
      <c r="C3013" s="30" t="n">
        <v>57</v>
      </c>
      <c r="D3013" s="30" t="s">
        <v>181</v>
      </c>
      <c r="E3013" s="31" t="n">
        <v>45480</v>
      </c>
      <c r="F3013" s="30" t="s">
        <v>195</v>
      </c>
      <c r="G3013" s="31" t="n">
        <v>45486</v>
      </c>
      <c r="H3013" s="30" t="s">
        <v>135</v>
      </c>
      <c r="I3013" s="30" t="s">
        <v>278</v>
      </c>
      <c r="J3013" s="30" t="s">
        <v>262</v>
      </c>
      <c r="K3013" s="30" t="s">
        <v>202</v>
      </c>
      <c r="L3013" s="30" t="n">
        <v>16</v>
      </c>
      <c r="M3013" s="30" t="n">
        <v>169</v>
      </c>
      <c r="N3013" s="30" t="s">
        <v>186</v>
      </c>
      <c r="O3013" s="30"/>
      <c r="P3013" s="30" t="s">
        <v>129</v>
      </c>
      <c r="Q3013" s="32" t="n">
        <v>17211.44</v>
      </c>
      <c r="R3013" s="30" t="s">
        <v>130</v>
      </c>
      <c r="S3013" s="30" t="s">
        <v>151</v>
      </c>
      <c r="T3013" s="30" t="n">
        <v>4</v>
      </c>
    </row>
    <row r="3014" customFormat="false" ht="15" hidden="false" customHeight="false" outlineLevel="0" collapsed="false">
      <c r="A3014" s="27" t="s">
        <v>4915</v>
      </c>
      <c r="B3014" s="27" t="s">
        <v>3160</v>
      </c>
      <c r="C3014" s="27" t="n">
        <v>25</v>
      </c>
      <c r="D3014" s="27" t="s">
        <v>359</v>
      </c>
      <c r="E3014" s="28" t="n">
        <v>45552</v>
      </c>
      <c r="F3014" s="27" t="s">
        <v>1308</v>
      </c>
      <c r="G3014" s="28" t="n">
        <v>45552</v>
      </c>
      <c r="H3014" s="27" t="s">
        <v>135</v>
      </c>
      <c r="I3014" s="27" t="s">
        <v>136</v>
      </c>
      <c r="J3014" s="27" t="s">
        <v>618</v>
      </c>
      <c r="K3014" s="27" t="s">
        <v>138</v>
      </c>
      <c r="L3014" s="27" t="n">
        <v>46</v>
      </c>
      <c r="M3014" s="27" t="n">
        <v>19</v>
      </c>
      <c r="N3014" s="27" t="s">
        <v>127</v>
      </c>
      <c r="O3014" s="27" t="s">
        <v>149</v>
      </c>
      <c r="P3014" s="27" t="s">
        <v>129</v>
      </c>
      <c r="Q3014" s="29" t="n">
        <v>1608.48</v>
      </c>
      <c r="R3014" s="27" t="s">
        <v>130</v>
      </c>
      <c r="S3014" s="27" t="s">
        <v>223</v>
      </c>
      <c r="T3014" s="27" t="n">
        <v>4</v>
      </c>
    </row>
    <row r="3015" customFormat="false" ht="15" hidden="false" customHeight="false" outlineLevel="0" collapsed="false">
      <c r="A3015" s="30" t="s">
        <v>4916</v>
      </c>
      <c r="B3015" s="30" t="s">
        <v>4173</v>
      </c>
      <c r="C3015" s="30" t="n">
        <v>39</v>
      </c>
      <c r="D3015" s="30" t="s">
        <v>486</v>
      </c>
      <c r="E3015" s="31" t="n">
        <v>45356</v>
      </c>
      <c r="F3015" s="30" t="s">
        <v>743</v>
      </c>
      <c r="G3015" s="31" t="n">
        <v>45357</v>
      </c>
      <c r="H3015" s="30" t="s">
        <v>206</v>
      </c>
      <c r="I3015" s="30" t="s">
        <v>232</v>
      </c>
      <c r="J3015" s="30" t="s">
        <v>615</v>
      </c>
      <c r="K3015" s="30" t="s">
        <v>138</v>
      </c>
      <c r="L3015" s="30" t="n">
        <v>20</v>
      </c>
      <c r="M3015" s="30" t="n">
        <v>33</v>
      </c>
      <c r="N3015" s="30" t="s">
        <v>127</v>
      </c>
      <c r="O3015" s="30" t="s">
        <v>149</v>
      </c>
      <c r="P3015" s="30" t="s">
        <v>140</v>
      </c>
      <c r="Q3015" s="32" t="n">
        <v>1186.42</v>
      </c>
      <c r="R3015" s="30" t="s">
        <v>130</v>
      </c>
      <c r="S3015" s="30" t="s">
        <v>969</v>
      </c>
      <c r="T3015" s="30" t="n">
        <v>4</v>
      </c>
    </row>
    <row r="3016" customFormat="false" ht="15" hidden="false" customHeight="false" outlineLevel="0" collapsed="false">
      <c r="A3016" s="27" t="s">
        <v>4917</v>
      </c>
      <c r="B3016" s="27" t="s">
        <v>965</v>
      </c>
      <c r="C3016" s="27" t="n">
        <v>44</v>
      </c>
      <c r="D3016" s="27" t="s">
        <v>121</v>
      </c>
      <c r="E3016" s="28" t="n">
        <v>45502</v>
      </c>
      <c r="F3016" s="27" t="s">
        <v>785</v>
      </c>
      <c r="G3016" s="28" t="n">
        <v>45503</v>
      </c>
      <c r="H3016" s="27" t="s">
        <v>183</v>
      </c>
      <c r="I3016" s="27" t="s">
        <v>212</v>
      </c>
      <c r="J3016" s="27" t="s">
        <v>411</v>
      </c>
      <c r="K3016" s="27" t="s">
        <v>138</v>
      </c>
      <c r="L3016" s="27" t="n">
        <v>55</v>
      </c>
      <c r="M3016" s="27" t="n">
        <v>37</v>
      </c>
      <c r="N3016" s="27" t="s">
        <v>127</v>
      </c>
      <c r="O3016" s="27" t="s">
        <v>139</v>
      </c>
      <c r="P3016" s="27" t="s">
        <v>187</v>
      </c>
      <c r="Q3016" s="29" t="n">
        <v>2624.5</v>
      </c>
      <c r="R3016" s="27" t="s">
        <v>130</v>
      </c>
      <c r="S3016" s="27" t="s">
        <v>141</v>
      </c>
      <c r="T3016" s="27" t="n">
        <v>4</v>
      </c>
    </row>
    <row r="3017" customFormat="false" ht="15" hidden="false" customHeight="false" outlineLevel="0" collapsed="false">
      <c r="A3017" s="30" t="s">
        <v>4918</v>
      </c>
      <c r="B3017" s="30" t="s">
        <v>1444</v>
      </c>
      <c r="C3017" s="30" t="n">
        <v>51</v>
      </c>
      <c r="D3017" s="30" t="s">
        <v>121</v>
      </c>
      <c r="E3017" s="31" t="n">
        <v>45449</v>
      </c>
      <c r="F3017" s="30" t="s">
        <v>733</v>
      </c>
      <c r="G3017" s="31" t="n">
        <v>45453</v>
      </c>
      <c r="H3017" s="30" t="s">
        <v>146</v>
      </c>
      <c r="I3017" s="30" t="s">
        <v>176</v>
      </c>
      <c r="J3017" s="30" t="s">
        <v>148</v>
      </c>
      <c r="K3017" s="30" t="s">
        <v>126</v>
      </c>
      <c r="L3017" s="30" t="n">
        <v>25</v>
      </c>
      <c r="M3017" s="30" t="n">
        <v>52</v>
      </c>
      <c r="N3017" s="30" t="s">
        <v>186</v>
      </c>
      <c r="O3017" s="30" t="s">
        <v>128</v>
      </c>
      <c r="P3017" s="30" t="s">
        <v>140</v>
      </c>
      <c r="Q3017" s="32" t="n">
        <v>7842.57</v>
      </c>
      <c r="R3017" s="30" t="s">
        <v>172</v>
      </c>
      <c r="S3017" s="30" t="s">
        <v>178</v>
      </c>
      <c r="T3017" s="30" t="n">
        <v>3</v>
      </c>
    </row>
    <row r="3018" customFormat="false" ht="15" hidden="false" customHeight="false" outlineLevel="0" collapsed="false">
      <c r="A3018" s="27" t="s">
        <v>4919</v>
      </c>
      <c r="B3018" s="27" t="s">
        <v>4920</v>
      </c>
      <c r="C3018" s="27" t="n">
        <v>0</v>
      </c>
      <c r="D3018" s="27" t="s">
        <v>181</v>
      </c>
      <c r="E3018" s="28" t="n">
        <v>45458</v>
      </c>
      <c r="F3018" s="27" t="s">
        <v>519</v>
      </c>
      <c r="G3018" s="28" t="n">
        <v>45462</v>
      </c>
      <c r="H3018" s="27" t="s">
        <v>123</v>
      </c>
      <c r="I3018" s="27" t="s">
        <v>124</v>
      </c>
      <c r="J3018" s="27" t="s">
        <v>227</v>
      </c>
      <c r="K3018" s="27" t="s">
        <v>126</v>
      </c>
      <c r="L3018" s="27" t="n">
        <v>44</v>
      </c>
      <c r="M3018" s="27" t="n">
        <v>81</v>
      </c>
      <c r="N3018" s="27" t="s">
        <v>186</v>
      </c>
      <c r="O3018" s="27" t="s">
        <v>149</v>
      </c>
      <c r="P3018" s="27" t="s">
        <v>140</v>
      </c>
      <c r="Q3018" s="29" t="n">
        <v>7996.16</v>
      </c>
      <c r="R3018" s="27" t="s">
        <v>268</v>
      </c>
      <c r="S3018" s="27" t="s">
        <v>141</v>
      </c>
      <c r="T3018" s="27" t="n">
        <v>2</v>
      </c>
    </row>
    <row r="3019" customFormat="false" ht="15" hidden="false" customHeight="false" outlineLevel="0" collapsed="false">
      <c r="A3019" s="30" t="s">
        <v>4921</v>
      </c>
      <c r="B3019" s="30" t="s">
        <v>1444</v>
      </c>
      <c r="C3019" s="30"/>
      <c r="D3019" s="30" t="s">
        <v>181</v>
      </c>
      <c r="E3019" s="31" t="n">
        <v>45392</v>
      </c>
      <c r="F3019" s="30" t="s">
        <v>837</v>
      </c>
      <c r="G3019" s="31" t="n">
        <v>45393</v>
      </c>
      <c r="H3019" s="30" t="s">
        <v>206</v>
      </c>
      <c r="I3019" s="30" t="s">
        <v>300</v>
      </c>
      <c r="J3019" s="30" t="s">
        <v>469</v>
      </c>
      <c r="K3019" s="30" t="s">
        <v>156</v>
      </c>
      <c r="L3019" s="30" t="n">
        <v>66</v>
      </c>
      <c r="M3019" s="30" t="n">
        <v>54</v>
      </c>
      <c r="N3019" s="30" t="s">
        <v>186</v>
      </c>
      <c r="O3019" s="30" t="s">
        <v>128</v>
      </c>
      <c r="P3019" s="30" t="s">
        <v>129</v>
      </c>
      <c r="Q3019" s="32" t="n">
        <v>4389.44</v>
      </c>
      <c r="R3019" s="30" t="s">
        <v>130</v>
      </c>
      <c r="S3019" s="30" t="s">
        <v>192</v>
      </c>
      <c r="T3019" s="30" t="n">
        <v>3</v>
      </c>
    </row>
    <row r="3020" customFormat="false" ht="15" hidden="false" customHeight="false" outlineLevel="0" collapsed="false">
      <c r="A3020" s="27" t="s">
        <v>4922</v>
      </c>
      <c r="B3020" s="27" t="s">
        <v>4923</v>
      </c>
      <c r="C3020" s="27" t="n">
        <v>21</v>
      </c>
      <c r="D3020" s="27" t="s">
        <v>181</v>
      </c>
      <c r="E3020" s="28" t="n">
        <v>45429</v>
      </c>
      <c r="F3020" s="27" t="s">
        <v>614</v>
      </c>
      <c r="G3020" s="28" t="n">
        <v>45434</v>
      </c>
      <c r="H3020" s="27" t="s">
        <v>135</v>
      </c>
      <c r="I3020" s="27" t="s">
        <v>251</v>
      </c>
      <c r="J3020" s="27" t="s">
        <v>137</v>
      </c>
      <c r="K3020" s="27" t="s">
        <v>126</v>
      </c>
      <c r="L3020" s="27" t="n">
        <v>21</v>
      </c>
      <c r="M3020" s="27" t="n">
        <v>102</v>
      </c>
      <c r="N3020" s="27" t="s">
        <v>186</v>
      </c>
      <c r="O3020" s="27" t="s">
        <v>149</v>
      </c>
      <c r="P3020" s="27" t="s">
        <v>140</v>
      </c>
      <c r="Q3020" s="29" t="n">
        <v>7747.87</v>
      </c>
      <c r="R3020" s="27" t="s">
        <v>130</v>
      </c>
      <c r="S3020" s="27" t="s">
        <v>157</v>
      </c>
      <c r="T3020" s="27" t="n">
        <v>4</v>
      </c>
    </row>
    <row r="3021" customFormat="false" ht="15" hidden="false" customHeight="false" outlineLevel="0" collapsed="false">
      <c r="A3021" s="30" t="s">
        <v>4924</v>
      </c>
      <c r="B3021" s="30" t="s">
        <v>4925</v>
      </c>
      <c r="C3021" s="30" t="n">
        <v>70</v>
      </c>
      <c r="D3021" s="30" t="s">
        <v>121</v>
      </c>
      <c r="E3021" s="31" t="n">
        <v>45315</v>
      </c>
      <c r="F3021" s="30" t="s">
        <v>429</v>
      </c>
      <c r="G3021" s="31" t="n">
        <v>45320</v>
      </c>
      <c r="H3021" s="30" t="s">
        <v>168</v>
      </c>
      <c r="I3021" s="30" t="s">
        <v>169</v>
      </c>
      <c r="J3021" s="30" t="s">
        <v>191</v>
      </c>
      <c r="K3021" s="30" t="s">
        <v>126</v>
      </c>
      <c r="L3021" s="30" t="n">
        <v>14</v>
      </c>
      <c r="M3021" s="30" t="n">
        <v>67</v>
      </c>
      <c r="N3021" s="30" t="s">
        <v>186</v>
      </c>
      <c r="O3021" s="30" t="s">
        <v>128</v>
      </c>
      <c r="P3021" s="30" t="s">
        <v>129</v>
      </c>
      <c r="Q3021" s="32" t="n">
        <v>6569.71</v>
      </c>
      <c r="R3021" s="30" t="s">
        <v>130</v>
      </c>
      <c r="S3021" s="30" t="s">
        <v>310</v>
      </c>
      <c r="T3021" s="30" t="n">
        <v>4</v>
      </c>
    </row>
    <row r="3022" customFormat="false" ht="15" hidden="false" customHeight="false" outlineLevel="0" collapsed="false">
      <c r="A3022" s="27" t="s">
        <v>4926</v>
      </c>
      <c r="B3022" s="27" t="s">
        <v>3404</v>
      </c>
      <c r="C3022" s="27" t="n">
        <v>51</v>
      </c>
      <c r="D3022" s="27" t="s">
        <v>181</v>
      </c>
      <c r="E3022" s="28" t="n">
        <v>45458</v>
      </c>
      <c r="F3022" s="27" t="s">
        <v>717</v>
      </c>
      <c r="G3022" s="28" t="n">
        <v>45461</v>
      </c>
      <c r="H3022" s="27" t="s">
        <v>135</v>
      </c>
      <c r="I3022" s="27" t="s">
        <v>251</v>
      </c>
      <c r="J3022" s="27" t="s">
        <v>252</v>
      </c>
      <c r="K3022" s="27" t="s">
        <v>156</v>
      </c>
      <c r="L3022" s="27" t="n">
        <v>59</v>
      </c>
      <c r="M3022" s="27" t="n">
        <v>30</v>
      </c>
      <c r="N3022" s="27" t="s">
        <v>127</v>
      </c>
      <c r="O3022" s="27" t="s">
        <v>139</v>
      </c>
      <c r="P3022" s="27" t="s">
        <v>140</v>
      </c>
      <c r="Q3022" s="29" t="n">
        <v>4098.78</v>
      </c>
      <c r="R3022" s="27" t="s">
        <v>130</v>
      </c>
      <c r="S3022" s="27" t="s">
        <v>335</v>
      </c>
      <c r="T3022" s="27" t="n">
        <v>1</v>
      </c>
    </row>
    <row r="3023" customFormat="false" ht="15" hidden="false" customHeight="false" outlineLevel="0" collapsed="false">
      <c r="A3023" s="30" t="s">
        <v>4927</v>
      </c>
      <c r="B3023" s="30" t="s">
        <v>3163</v>
      </c>
      <c r="C3023" s="30" t="n">
        <v>55</v>
      </c>
      <c r="D3023" s="30" t="s">
        <v>181</v>
      </c>
      <c r="E3023" s="31" t="n">
        <v>45450</v>
      </c>
      <c r="F3023" s="30" t="s">
        <v>630</v>
      </c>
      <c r="G3023" s="31" t="n">
        <v>45450</v>
      </c>
      <c r="H3023" s="30" t="s">
        <v>183</v>
      </c>
      <c r="I3023" s="30" t="s">
        <v>212</v>
      </c>
      <c r="J3023" s="30" t="s">
        <v>431</v>
      </c>
      <c r="K3023" s="30" t="s">
        <v>156</v>
      </c>
      <c r="L3023" s="30" t="n">
        <v>55</v>
      </c>
      <c r="M3023" s="30" t="n">
        <v>49</v>
      </c>
      <c r="N3023" s="30" t="s">
        <v>186</v>
      </c>
      <c r="O3023" s="30" t="s">
        <v>139</v>
      </c>
      <c r="P3023" s="30" t="s">
        <v>140</v>
      </c>
      <c r="Q3023" s="32" t="n">
        <v>4492.59</v>
      </c>
      <c r="R3023" s="30" t="s">
        <v>130</v>
      </c>
      <c r="S3023" s="30" t="s">
        <v>131</v>
      </c>
      <c r="T3023" s="30" t="n">
        <v>3</v>
      </c>
    </row>
    <row r="3024" customFormat="false" ht="15" hidden="false" customHeight="false" outlineLevel="0" collapsed="false">
      <c r="A3024" s="27" t="s">
        <v>4928</v>
      </c>
      <c r="B3024" s="27" t="s">
        <v>4180</v>
      </c>
      <c r="C3024" s="27" t="n">
        <v>45</v>
      </c>
      <c r="D3024" s="27" t="s">
        <v>181</v>
      </c>
      <c r="E3024" s="28" t="n">
        <v>45368</v>
      </c>
      <c r="F3024" s="27" t="s">
        <v>555</v>
      </c>
      <c r="G3024" s="28" t="n">
        <v>45369</v>
      </c>
      <c r="H3024" s="27" t="s">
        <v>146</v>
      </c>
      <c r="I3024" s="27" t="s">
        <v>309</v>
      </c>
      <c r="J3024" s="27" t="s">
        <v>177</v>
      </c>
      <c r="K3024" s="27" t="s">
        <v>126</v>
      </c>
      <c r="L3024" s="27" t="n">
        <v>18</v>
      </c>
      <c r="M3024" s="27" t="n">
        <v>131</v>
      </c>
      <c r="N3024" s="27" t="s">
        <v>186</v>
      </c>
      <c r="O3024" s="27" t="s">
        <v>171</v>
      </c>
      <c r="P3024" s="27" t="s">
        <v>150</v>
      </c>
      <c r="Q3024" s="29" t="n">
        <v>8109.16</v>
      </c>
      <c r="R3024" s="27" t="s">
        <v>130</v>
      </c>
      <c r="S3024" s="27" t="s">
        <v>197</v>
      </c>
      <c r="T3024" s="27" t="n">
        <v>5</v>
      </c>
    </row>
    <row r="3025" customFormat="false" ht="15" hidden="false" customHeight="false" outlineLevel="0" collapsed="false">
      <c r="A3025" s="30" t="s">
        <v>4929</v>
      </c>
      <c r="B3025" s="30" t="s">
        <v>373</v>
      </c>
      <c r="C3025" s="30" t="n">
        <v>25</v>
      </c>
      <c r="D3025" s="30" t="s">
        <v>181</v>
      </c>
      <c r="E3025" s="31" t="n">
        <v>45465</v>
      </c>
      <c r="F3025" s="30" t="s">
        <v>682</v>
      </c>
      <c r="G3025" s="31" t="n">
        <v>45465</v>
      </c>
      <c r="H3025" s="30" t="s">
        <v>168</v>
      </c>
      <c r="I3025" s="30"/>
      <c r="J3025" s="30" t="s">
        <v>170</v>
      </c>
      <c r="K3025" s="30" t="s">
        <v>138</v>
      </c>
      <c r="L3025" s="30" t="n">
        <v>28</v>
      </c>
      <c r="M3025" s="30" t="n">
        <v>40</v>
      </c>
      <c r="N3025" s="30" t="s">
        <v>186</v>
      </c>
      <c r="O3025" s="30" t="s">
        <v>149</v>
      </c>
      <c r="P3025" s="30" t="s">
        <v>129</v>
      </c>
      <c r="Q3025" s="32" t="n">
        <v>2081.29</v>
      </c>
      <c r="R3025" s="30" t="s">
        <v>130</v>
      </c>
      <c r="S3025" s="30" t="s">
        <v>151</v>
      </c>
      <c r="T3025" s="30" t="n">
        <v>3</v>
      </c>
    </row>
    <row r="3026" customFormat="false" ht="15" hidden="false" customHeight="false" outlineLevel="0" collapsed="false">
      <c r="A3026" s="27" t="s">
        <v>4930</v>
      </c>
      <c r="B3026" s="27" t="s">
        <v>747</v>
      </c>
      <c r="C3026" s="27" t="n">
        <v>30</v>
      </c>
      <c r="D3026" s="27" t="s">
        <v>313</v>
      </c>
      <c r="E3026" s="28" t="n">
        <v>45440</v>
      </c>
      <c r="F3026" s="27" t="s">
        <v>1068</v>
      </c>
      <c r="G3026" s="28" t="n">
        <v>45440</v>
      </c>
      <c r="H3026" s="27" t="s">
        <v>146</v>
      </c>
      <c r="I3026" s="27" t="s">
        <v>309</v>
      </c>
      <c r="J3026" s="27" t="s">
        <v>148</v>
      </c>
      <c r="K3026" s="27" t="s">
        <v>138</v>
      </c>
      <c r="L3026" s="27" t="n">
        <v>20</v>
      </c>
      <c r="M3026" s="27" t="n">
        <v>22</v>
      </c>
      <c r="N3026" s="27" t="s">
        <v>127</v>
      </c>
      <c r="O3026" s="27" t="s">
        <v>171</v>
      </c>
      <c r="P3026" s="27" t="s">
        <v>187</v>
      </c>
      <c r="Q3026" s="29" t="n">
        <v>2017.22</v>
      </c>
      <c r="R3026" s="27" t="s">
        <v>130</v>
      </c>
      <c r="S3026" s="27" t="s">
        <v>141</v>
      </c>
      <c r="T3026" s="27" t="n">
        <v>4</v>
      </c>
    </row>
    <row r="3027" customFormat="false" ht="15" hidden="false" customHeight="false" outlineLevel="0" collapsed="false">
      <c r="A3027" s="30" t="s">
        <v>4931</v>
      </c>
      <c r="B3027" s="30" t="s">
        <v>1817</v>
      </c>
      <c r="C3027" s="30" t="n">
        <v>16</v>
      </c>
      <c r="D3027" s="30" t="s">
        <v>486</v>
      </c>
      <c r="E3027" s="31" t="n">
        <v>45542</v>
      </c>
      <c r="F3027" s="30" t="s">
        <v>2235</v>
      </c>
      <c r="G3027" s="31" t="n">
        <v>45545</v>
      </c>
      <c r="H3027" s="30" t="s">
        <v>135</v>
      </c>
      <c r="I3027" s="30" t="s">
        <v>136</v>
      </c>
      <c r="J3027" s="30" t="s">
        <v>618</v>
      </c>
      <c r="K3027" s="30" t="s">
        <v>156</v>
      </c>
      <c r="L3027" s="30" t="n">
        <v>47</v>
      </c>
      <c r="M3027" s="30" t="n">
        <v>57</v>
      </c>
      <c r="N3027" s="30" t="s">
        <v>186</v>
      </c>
      <c r="O3027" s="30" t="s">
        <v>139</v>
      </c>
      <c r="P3027" s="30" t="s">
        <v>187</v>
      </c>
      <c r="Q3027" s="32" t="n">
        <v>4315.66</v>
      </c>
      <c r="R3027" s="30" t="s">
        <v>172</v>
      </c>
      <c r="S3027" s="30" t="s">
        <v>197</v>
      </c>
      <c r="T3027" s="30" t="n">
        <v>4</v>
      </c>
    </row>
    <row r="3028" customFormat="false" ht="15" hidden="false" customHeight="false" outlineLevel="0" collapsed="false">
      <c r="A3028" s="27" t="s">
        <v>4932</v>
      </c>
      <c r="B3028" s="27" t="s">
        <v>4933</v>
      </c>
      <c r="C3028" s="27" t="n">
        <v>82</v>
      </c>
      <c r="D3028" s="27" t="s">
        <v>121</v>
      </c>
      <c r="E3028" s="28" t="n">
        <v>45612</v>
      </c>
      <c r="F3028" s="27" t="s">
        <v>1599</v>
      </c>
      <c r="G3028" s="28" t="n">
        <v>45619</v>
      </c>
      <c r="H3028" s="27" t="s">
        <v>183</v>
      </c>
      <c r="I3028" s="27" t="s">
        <v>212</v>
      </c>
      <c r="J3028" s="27" t="s">
        <v>431</v>
      </c>
      <c r="K3028" s="27" t="s">
        <v>202</v>
      </c>
      <c r="L3028" s="27" t="n">
        <v>5</v>
      </c>
      <c r="M3028" s="27" t="n">
        <v>199</v>
      </c>
      <c r="N3028" s="27" t="s">
        <v>186</v>
      </c>
      <c r="O3028" s="27" t="s">
        <v>171</v>
      </c>
      <c r="P3028" s="27" t="s">
        <v>140</v>
      </c>
      <c r="Q3028" s="29" t="n">
        <v>19303.61</v>
      </c>
      <c r="R3028" s="27" t="s">
        <v>268</v>
      </c>
      <c r="S3028" s="27" t="s">
        <v>151</v>
      </c>
      <c r="T3028" s="27" t="n">
        <v>2</v>
      </c>
    </row>
    <row r="3029" customFormat="false" ht="15" hidden="false" customHeight="false" outlineLevel="0" collapsed="false">
      <c r="A3029" s="30" t="s">
        <v>4934</v>
      </c>
      <c r="B3029" s="30" t="s">
        <v>4935</v>
      </c>
      <c r="C3029" s="30" t="n">
        <v>57</v>
      </c>
      <c r="D3029" s="30" t="s">
        <v>121</v>
      </c>
      <c r="E3029" s="31" t="n">
        <v>45383</v>
      </c>
      <c r="F3029" s="30" t="s">
        <v>347</v>
      </c>
      <c r="G3029" s="31" t="n">
        <v>45386</v>
      </c>
      <c r="H3029" s="30" t="s">
        <v>123</v>
      </c>
      <c r="I3029" s="30" t="s">
        <v>124</v>
      </c>
      <c r="J3029" s="30" t="s">
        <v>418</v>
      </c>
      <c r="K3029" s="30" t="s">
        <v>126</v>
      </c>
      <c r="L3029" s="30" t="n">
        <v>30</v>
      </c>
      <c r="M3029" s="30" t="n">
        <v>118</v>
      </c>
      <c r="N3029" s="30" t="s">
        <v>186</v>
      </c>
      <c r="O3029" s="30" t="s">
        <v>171</v>
      </c>
      <c r="P3029" s="30" t="s">
        <v>129</v>
      </c>
      <c r="Q3029" s="32" t="n">
        <v>8032.58</v>
      </c>
      <c r="R3029" s="30" t="s">
        <v>130</v>
      </c>
      <c r="S3029" s="30" t="s">
        <v>151</v>
      </c>
      <c r="T3029" s="30" t="n">
        <v>3</v>
      </c>
    </row>
    <row r="3030" customFormat="false" ht="15" hidden="false" customHeight="false" outlineLevel="0" collapsed="false">
      <c r="A3030" s="27" t="s">
        <v>4936</v>
      </c>
      <c r="B3030" s="27" t="s">
        <v>4156</v>
      </c>
      <c r="C3030" s="27" t="n">
        <v>19</v>
      </c>
      <c r="D3030" s="27" t="s">
        <v>121</v>
      </c>
      <c r="E3030" s="28" t="n">
        <v>45315</v>
      </c>
      <c r="F3030" s="27" t="s">
        <v>674</v>
      </c>
      <c r="G3030" s="28" t="n">
        <v>45316</v>
      </c>
      <c r="H3030" s="27" t="s">
        <v>168</v>
      </c>
      <c r="I3030" s="27" t="s">
        <v>196</v>
      </c>
      <c r="J3030" s="27" t="s">
        <v>441</v>
      </c>
      <c r="K3030" s="27" t="s">
        <v>156</v>
      </c>
      <c r="L3030" s="27" t="n">
        <v>23</v>
      </c>
      <c r="M3030" s="27" t="n">
        <v>73</v>
      </c>
      <c r="N3030" s="27" t="s">
        <v>186</v>
      </c>
      <c r="O3030" s="27" t="s">
        <v>139</v>
      </c>
      <c r="P3030" s="27" t="s">
        <v>140</v>
      </c>
      <c r="Q3030" s="29" t="n">
        <v>4859.28</v>
      </c>
      <c r="R3030" s="27" t="s">
        <v>130</v>
      </c>
      <c r="S3030" s="27" t="s">
        <v>151</v>
      </c>
      <c r="T3030" s="27" t="n">
        <v>4</v>
      </c>
    </row>
    <row r="3031" customFormat="false" ht="15" hidden="false" customHeight="false" outlineLevel="0" collapsed="false">
      <c r="A3031" s="30" t="s">
        <v>4937</v>
      </c>
      <c r="B3031" s="30" t="s">
        <v>4451</v>
      </c>
      <c r="C3031" s="30" t="n">
        <v>36</v>
      </c>
      <c r="D3031" s="30" t="s">
        <v>181</v>
      </c>
      <c r="E3031" s="31" t="n">
        <v>45467</v>
      </c>
      <c r="F3031" s="30" t="s">
        <v>698</v>
      </c>
      <c r="G3031" s="31" t="n">
        <v>45467</v>
      </c>
      <c r="H3031" s="30" t="s">
        <v>168</v>
      </c>
      <c r="I3031" s="30" t="s">
        <v>366</v>
      </c>
      <c r="J3031" s="30" t="s">
        <v>191</v>
      </c>
      <c r="K3031" s="30" t="s">
        <v>138</v>
      </c>
      <c r="L3031" s="30" t="n">
        <v>57</v>
      </c>
      <c r="M3031" s="30" t="n">
        <v>25</v>
      </c>
      <c r="N3031" s="30" t="s">
        <v>127</v>
      </c>
      <c r="O3031" s="30" t="s">
        <v>171</v>
      </c>
      <c r="P3031" s="30" t="s">
        <v>140</v>
      </c>
      <c r="Q3031" s="32" t="n">
        <v>2087.95</v>
      </c>
      <c r="R3031" s="30" t="s">
        <v>130</v>
      </c>
      <c r="S3031" s="30" t="s">
        <v>223</v>
      </c>
      <c r="T3031" s="30" t="n">
        <v>3</v>
      </c>
    </row>
    <row r="3032" customFormat="false" ht="15" hidden="false" customHeight="false" outlineLevel="0" collapsed="false">
      <c r="A3032" s="27" t="s">
        <v>4938</v>
      </c>
      <c r="B3032" s="27" t="s">
        <v>3351</v>
      </c>
      <c r="C3032" s="27" t="n">
        <v>24</v>
      </c>
      <c r="D3032" s="27" t="s">
        <v>121</v>
      </c>
      <c r="E3032" s="28" t="n">
        <v>45401</v>
      </c>
      <c r="F3032" s="27" t="s">
        <v>277</v>
      </c>
      <c r="G3032" s="28" t="n">
        <v>45402</v>
      </c>
      <c r="H3032" s="27" t="s">
        <v>242</v>
      </c>
      <c r="I3032" s="27" t="s">
        <v>315</v>
      </c>
      <c r="J3032" s="27" t="s">
        <v>401</v>
      </c>
      <c r="K3032" s="27" t="s">
        <v>138</v>
      </c>
      <c r="L3032" s="27" t="n">
        <v>46</v>
      </c>
      <c r="M3032" s="27" t="n">
        <v>43</v>
      </c>
      <c r="N3032" s="27" t="s">
        <v>127</v>
      </c>
      <c r="O3032" s="27" t="s">
        <v>128</v>
      </c>
      <c r="P3032" s="27" t="s">
        <v>150</v>
      </c>
      <c r="Q3032" s="29" t="n">
        <v>1089.75</v>
      </c>
      <c r="R3032" s="27" t="s">
        <v>130</v>
      </c>
      <c r="S3032" s="27" t="s">
        <v>157</v>
      </c>
      <c r="T3032" s="27" t="n">
        <v>3</v>
      </c>
    </row>
    <row r="3033" customFormat="false" ht="15" hidden="false" customHeight="false" outlineLevel="0" collapsed="false">
      <c r="A3033" s="30" t="s">
        <v>4939</v>
      </c>
      <c r="B3033" s="30" t="s">
        <v>4940</v>
      </c>
      <c r="C3033" s="30" t="n">
        <v>32</v>
      </c>
      <c r="D3033" s="30" t="s">
        <v>121</v>
      </c>
      <c r="E3033" s="31" t="n">
        <v>45308</v>
      </c>
      <c r="F3033" s="30" t="s">
        <v>662</v>
      </c>
      <c r="G3033" s="31" t="n">
        <v>45311</v>
      </c>
      <c r="H3033" s="30" t="s">
        <v>161</v>
      </c>
      <c r="I3033" s="30" t="s">
        <v>320</v>
      </c>
      <c r="J3033" s="30" t="s">
        <v>385</v>
      </c>
      <c r="K3033" s="30" t="s">
        <v>156</v>
      </c>
      <c r="L3033" s="30" t="n">
        <v>65</v>
      </c>
      <c r="M3033" s="30" t="n">
        <v>68</v>
      </c>
      <c r="N3033" s="30" t="s">
        <v>127</v>
      </c>
      <c r="O3033" s="30" t="s">
        <v>139</v>
      </c>
      <c r="P3033" s="30" t="s">
        <v>150</v>
      </c>
      <c r="Q3033" s="32" t="n">
        <v>4300.01</v>
      </c>
      <c r="R3033" s="30" t="s">
        <v>172</v>
      </c>
      <c r="S3033" s="30" t="s">
        <v>141</v>
      </c>
      <c r="T3033" s="30" t="n">
        <v>3</v>
      </c>
    </row>
    <row r="3034" customFormat="false" ht="15" hidden="false" customHeight="false" outlineLevel="0" collapsed="false">
      <c r="A3034" s="27" t="s">
        <v>4941</v>
      </c>
      <c r="B3034" s="27" t="s">
        <v>4942</v>
      </c>
      <c r="C3034" s="27" t="n">
        <v>51</v>
      </c>
      <c r="D3034" s="27" t="s">
        <v>181</v>
      </c>
      <c r="E3034" s="28" t="n">
        <v>45402</v>
      </c>
      <c r="F3034" s="27" t="s">
        <v>250</v>
      </c>
      <c r="G3034" s="28" t="n">
        <v>45403</v>
      </c>
      <c r="H3034" s="27" t="s">
        <v>135</v>
      </c>
      <c r="I3034" s="27" t="s">
        <v>136</v>
      </c>
      <c r="J3034" s="27" t="s">
        <v>137</v>
      </c>
      <c r="K3034" s="27" t="s">
        <v>138</v>
      </c>
      <c r="L3034" s="27" t="n">
        <v>40</v>
      </c>
      <c r="M3034" s="27" t="n">
        <v>20</v>
      </c>
      <c r="N3034" s="27" t="s">
        <v>127</v>
      </c>
      <c r="O3034" s="27" t="s">
        <v>139</v>
      </c>
      <c r="P3034" s="27" t="s">
        <v>187</v>
      </c>
      <c r="Q3034" s="29" t="n">
        <v>1666.57</v>
      </c>
      <c r="R3034" s="27" t="s">
        <v>130</v>
      </c>
      <c r="S3034" s="27" t="s">
        <v>141</v>
      </c>
      <c r="T3034" s="27" t="n">
        <v>5</v>
      </c>
    </row>
    <row r="3035" customFormat="false" ht="15" hidden="false" customHeight="false" outlineLevel="0" collapsed="false">
      <c r="A3035" s="30" t="s">
        <v>4943</v>
      </c>
      <c r="B3035" s="30" t="s">
        <v>4545</v>
      </c>
      <c r="C3035" s="30" t="n">
        <v>53</v>
      </c>
      <c r="D3035" s="30" t="s">
        <v>181</v>
      </c>
      <c r="E3035" s="31" t="n">
        <v>45622</v>
      </c>
      <c r="F3035" s="30" t="s">
        <v>257</v>
      </c>
      <c r="G3035" s="31" t="n">
        <v>45622</v>
      </c>
      <c r="H3035" s="30" t="s">
        <v>206</v>
      </c>
      <c r="I3035" s="30" t="s">
        <v>207</v>
      </c>
      <c r="J3035" s="30" t="s">
        <v>615</v>
      </c>
      <c r="K3035" s="30" t="s">
        <v>138</v>
      </c>
      <c r="L3035" s="30" t="n">
        <v>85</v>
      </c>
      <c r="M3035" s="30" t="n">
        <v>36</v>
      </c>
      <c r="N3035" s="30" t="s">
        <v>127</v>
      </c>
      <c r="O3035" s="30" t="s">
        <v>128</v>
      </c>
      <c r="P3035" s="30" t="s">
        <v>187</v>
      </c>
      <c r="Q3035" s="32" t="n">
        <v>1276.08</v>
      </c>
      <c r="R3035" s="30" t="s">
        <v>130</v>
      </c>
      <c r="S3035" s="30" t="s">
        <v>178</v>
      </c>
      <c r="T3035" s="30" t="n">
        <v>4</v>
      </c>
    </row>
    <row r="3036" customFormat="false" ht="15" hidden="false" customHeight="false" outlineLevel="0" collapsed="false">
      <c r="A3036" s="27" t="s">
        <v>4944</v>
      </c>
      <c r="B3036" s="27" t="s">
        <v>2739</v>
      </c>
      <c r="C3036" s="27" t="n">
        <v>73</v>
      </c>
      <c r="D3036" s="27" t="s">
        <v>181</v>
      </c>
      <c r="E3036" s="28" t="n">
        <v>45572</v>
      </c>
      <c r="F3036" s="27" t="s">
        <v>1593</v>
      </c>
      <c r="G3036" s="28" t="n">
        <v>45574</v>
      </c>
      <c r="H3036" s="27" t="s">
        <v>236</v>
      </c>
      <c r="I3036" s="27" t="s">
        <v>237</v>
      </c>
      <c r="J3036" s="27" t="s">
        <v>287</v>
      </c>
      <c r="K3036" s="27" t="s">
        <v>126</v>
      </c>
      <c r="L3036" s="27" t="n">
        <v>44</v>
      </c>
      <c r="M3036" s="27" t="n">
        <v>55</v>
      </c>
      <c r="N3036" s="27" t="s">
        <v>186</v>
      </c>
      <c r="O3036" s="27" t="s">
        <v>171</v>
      </c>
      <c r="P3036" s="27" t="s">
        <v>150</v>
      </c>
      <c r="Q3036" s="29" t="n">
        <v>7194.69</v>
      </c>
      <c r="R3036" s="27" t="s">
        <v>130</v>
      </c>
      <c r="S3036" s="27" t="s">
        <v>131</v>
      </c>
      <c r="T3036" s="27" t="n">
        <v>4</v>
      </c>
    </row>
    <row r="3037" customFormat="false" ht="15" hidden="false" customHeight="false" outlineLevel="0" collapsed="false">
      <c r="A3037" s="30" t="s">
        <v>4945</v>
      </c>
      <c r="B3037" s="30" t="s">
        <v>4946</v>
      </c>
      <c r="C3037" s="30" t="n">
        <v>72</v>
      </c>
      <c r="D3037" s="30" t="s">
        <v>121</v>
      </c>
      <c r="E3037" s="31" t="n">
        <v>45498</v>
      </c>
      <c r="F3037" s="30" t="s">
        <v>1220</v>
      </c>
      <c r="G3037" s="31" t="n">
        <v>45498</v>
      </c>
      <c r="H3037" s="30" t="s">
        <v>161</v>
      </c>
      <c r="I3037" s="30" t="s">
        <v>538</v>
      </c>
      <c r="J3037" s="30" t="s">
        <v>648</v>
      </c>
      <c r="K3037" s="30" t="s">
        <v>138</v>
      </c>
      <c r="L3037" s="30" t="n">
        <v>38</v>
      </c>
      <c r="M3037" s="30" t="n">
        <v>27</v>
      </c>
      <c r="N3037" s="30" t="s">
        <v>127</v>
      </c>
      <c r="O3037" s="30" t="s">
        <v>128</v>
      </c>
      <c r="P3037" s="30" t="s">
        <v>150</v>
      </c>
      <c r="Q3037" s="32" t="n">
        <v>2120</v>
      </c>
      <c r="R3037" s="30" t="s">
        <v>130</v>
      </c>
      <c r="S3037" s="30" t="s">
        <v>197</v>
      </c>
      <c r="T3037" s="30" t="n">
        <v>5</v>
      </c>
    </row>
    <row r="3038" customFormat="false" ht="15" hidden="false" customHeight="false" outlineLevel="0" collapsed="false">
      <c r="A3038" s="27" t="s">
        <v>4947</v>
      </c>
      <c r="B3038" s="27" t="s">
        <v>1585</v>
      </c>
      <c r="C3038" s="27" t="n">
        <v>29</v>
      </c>
      <c r="D3038" s="27" t="s">
        <v>181</v>
      </c>
      <c r="E3038" s="28" t="n">
        <v>45318</v>
      </c>
      <c r="F3038" s="27" t="s">
        <v>1524</v>
      </c>
      <c r="G3038" s="28" t="n">
        <v>45319</v>
      </c>
      <c r="H3038" s="27" t="s">
        <v>236</v>
      </c>
      <c r="I3038" s="27" t="s">
        <v>266</v>
      </c>
      <c r="J3038" s="27" t="s">
        <v>287</v>
      </c>
      <c r="K3038" s="27" t="s">
        <v>156</v>
      </c>
      <c r="L3038" s="27" t="n">
        <v>18</v>
      </c>
      <c r="M3038" s="27" t="n">
        <v>46</v>
      </c>
      <c r="N3038" s="27" t="s">
        <v>127</v>
      </c>
      <c r="O3038" s="27" t="s">
        <v>139</v>
      </c>
      <c r="P3038" s="27" t="s">
        <v>129</v>
      </c>
      <c r="Q3038" s="29" t="n">
        <v>3341.9</v>
      </c>
      <c r="R3038" s="27" t="s">
        <v>130</v>
      </c>
      <c r="S3038" s="27" t="s">
        <v>969</v>
      </c>
      <c r="T3038" s="27" t="n">
        <v>4</v>
      </c>
    </row>
    <row r="3039" customFormat="false" ht="15" hidden="false" customHeight="false" outlineLevel="0" collapsed="false">
      <c r="A3039" s="30" t="s">
        <v>4948</v>
      </c>
      <c r="B3039" s="30" t="s">
        <v>2156</v>
      </c>
      <c r="C3039" s="30" t="n">
        <v>62</v>
      </c>
      <c r="D3039" s="30" t="s">
        <v>181</v>
      </c>
      <c r="E3039" s="31" t="n">
        <v>45628</v>
      </c>
      <c r="F3039" s="30" t="s">
        <v>1623</v>
      </c>
      <c r="G3039" s="31" t="n">
        <v>45628</v>
      </c>
      <c r="H3039" s="30" t="s">
        <v>206</v>
      </c>
      <c r="I3039" s="30" t="s">
        <v>300</v>
      </c>
      <c r="J3039" s="30" t="s">
        <v>615</v>
      </c>
      <c r="K3039" s="30" t="s">
        <v>138</v>
      </c>
      <c r="L3039" s="30" t="n">
        <v>20</v>
      </c>
      <c r="M3039" s="30" t="n">
        <v>40</v>
      </c>
      <c r="N3039" s="30" t="s">
        <v>127</v>
      </c>
      <c r="O3039" s="30" t="s">
        <v>139</v>
      </c>
      <c r="P3039" s="30" t="s">
        <v>187</v>
      </c>
      <c r="Q3039" s="32" t="n">
        <v>1649.25</v>
      </c>
      <c r="R3039" s="30" t="s">
        <v>130</v>
      </c>
      <c r="S3039" s="30" t="s">
        <v>164</v>
      </c>
      <c r="T3039" s="30" t="n">
        <v>3</v>
      </c>
    </row>
    <row r="3040" customFormat="false" ht="15" hidden="false" customHeight="false" outlineLevel="0" collapsed="false">
      <c r="A3040" s="27" t="s">
        <v>4949</v>
      </c>
      <c r="B3040" s="27" t="s">
        <v>1072</v>
      </c>
      <c r="C3040" s="27" t="n">
        <v>83</v>
      </c>
      <c r="D3040" s="27" t="s">
        <v>181</v>
      </c>
      <c r="E3040" s="28" t="n">
        <v>45385</v>
      </c>
      <c r="F3040" s="27" t="s">
        <v>812</v>
      </c>
      <c r="G3040" s="28" t="n">
        <v>45385</v>
      </c>
      <c r="H3040" s="27" t="s">
        <v>123</v>
      </c>
      <c r="I3040" s="27" t="s">
        <v>124</v>
      </c>
      <c r="J3040" s="27" t="s">
        <v>508</v>
      </c>
      <c r="K3040" s="27" t="s">
        <v>138</v>
      </c>
      <c r="L3040" s="27" t="n">
        <v>80</v>
      </c>
      <c r="M3040" s="27" t="n">
        <v>16</v>
      </c>
      <c r="N3040" s="27" t="s">
        <v>127</v>
      </c>
      <c r="O3040" s="27" t="s">
        <v>139</v>
      </c>
      <c r="P3040" s="27" t="s">
        <v>150</v>
      </c>
      <c r="Q3040" s="29" t="n">
        <v>593.77</v>
      </c>
      <c r="R3040" s="27" t="s">
        <v>172</v>
      </c>
      <c r="S3040" s="27" t="s">
        <v>223</v>
      </c>
      <c r="T3040" s="27" t="n">
        <v>3</v>
      </c>
    </row>
    <row r="3041" customFormat="false" ht="15" hidden="false" customHeight="false" outlineLevel="0" collapsed="false">
      <c r="A3041" s="30" t="s">
        <v>4950</v>
      </c>
      <c r="B3041" s="30" t="s">
        <v>2273</v>
      </c>
      <c r="C3041" s="30" t="n">
        <v>37</v>
      </c>
      <c r="D3041" s="30" t="s">
        <v>121</v>
      </c>
      <c r="E3041" s="31" t="n">
        <v>45501</v>
      </c>
      <c r="F3041" s="30" t="s">
        <v>2607</v>
      </c>
      <c r="G3041" s="31" t="n">
        <v>45501</v>
      </c>
      <c r="H3041" s="30" t="s">
        <v>206</v>
      </c>
      <c r="I3041" s="30" t="s">
        <v>300</v>
      </c>
      <c r="J3041" s="30" t="s">
        <v>208</v>
      </c>
      <c r="K3041" s="30" t="s">
        <v>138</v>
      </c>
      <c r="L3041" s="30" t="n">
        <v>29</v>
      </c>
      <c r="M3041" s="30" t="n">
        <v>35</v>
      </c>
      <c r="N3041" s="30" t="s">
        <v>127</v>
      </c>
      <c r="O3041" s="30" t="s">
        <v>171</v>
      </c>
      <c r="P3041" s="30" t="s">
        <v>129</v>
      </c>
      <c r="Q3041" s="32" t="n">
        <v>1512.32</v>
      </c>
      <c r="R3041" s="30" t="s">
        <v>130</v>
      </c>
      <c r="S3041" s="30" t="s">
        <v>178</v>
      </c>
      <c r="T3041" s="30" t="n">
        <v>4</v>
      </c>
    </row>
    <row r="3042" customFormat="false" ht="15" hidden="false" customHeight="false" outlineLevel="0" collapsed="false">
      <c r="A3042" s="27" t="s">
        <v>4951</v>
      </c>
      <c r="B3042" s="27" t="s">
        <v>745</v>
      </c>
      <c r="C3042" s="27" t="n">
        <v>42</v>
      </c>
      <c r="D3042" s="27" t="s">
        <v>181</v>
      </c>
      <c r="E3042" s="28" t="n">
        <v>45545</v>
      </c>
      <c r="F3042" s="27" t="s">
        <v>458</v>
      </c>
      <c r="G3042" s="28" t="n">
        <v>45546</v>
      </c>
      <c r="H3042" s="27" t="s">
        <v>217</v>
      </c>
      <c r="I3042" s="27" t="s">
        <v>392</v>
      </c>
      <c r="J3042" s="27" t="s">
        <v>483</v>
      </c>
      <c r="K3042" s="27" t="s">
        <v>138</v>
      </c>
      <c r="L3042" s="27" t="n">
        <v>40</v>
      </c>
      <c r="M3042" s="27" t="n">
        <v>41</v>
      </c>
      <c r="N3042" s="27" t="s">
        <v>127</v>
      </c>
      <c r="O3042" s="27" t="s">
        <v>149</v>
      </c>
      <c r="P3042" s="27" t="s">
        <v>129</v>
      </c>
      <c r="Q3042" s="29" t="n">
        <v>2757.78</v>
      </c>
      <c r="R3042" s="27" t="s">
        <v>130</v>
      </c>
      <c r="S3042" s="27" t="s">
        <v>164</v>
      </c>
      <c r="T3042" s="27" t="n">
        <v>2</v>
      </c>
    </row>
    <row r="3043" customFormat="false" ht="15" hidden="false" customHeight="false" outlineLevel="0" collapsed="false">
      <c r="A3043" s="30" t="s">
        <v>4952</v>
      </c>
      <c r="B3043" s="30" t="s">
        <v>4953</v>
      </c>
      <c r="C3043" s="30" t="n">
        <v>32</v>
      </c>
      <c r="D3043" s="30" t="s">
        <v>121</v>
      </c>
      <c r="E3043" s="31" t="n">
        <v>45529</v>
      </c>
      <c r="F3043" s="30" t="s">
        <v>154</v>
      </c>
      <c r="G3043" s="31" t="n">
        <v>45529</v>
      </c>
      <c r="H3043" s="30" t="s">
        <v>242</v>
      </c>
      <c r="I3043" s="30" t="s">
        <v>315</v>
      </c>
      <c r="J3043" s="30" t="s">
        <v>422</v>
      </c>
      <c r="K3043" s="30" t="s">
        <v>156</v>
      </c>
      <c r="L3043" s="30" t="n">
        <v>65</v>
      </c>
      <c r="M3043" s="30" t="n">
        <v>49</v>
      </c>
      <c r="N3043" s="30" t="s">
        <v>127</v>
      </c>
      <c r="O3043" s="30" t="s">
        <v>128</v>
      </c>
      <c r="P3043" s="30" t="s">
        <v>140</v>
      </c>
      <c r="Q3043" s="32" t="n">
        <v>3918.84</v>
      </c>
      <c r="R3043" s="30" t="s">
        <v>172</v>
      </c>
      <c r="S3043" s="30" t="s">
        <v>141</v>
      </c>
      <c r="T3043" s="30" t="n">
        <v>4</v>
      </c>
    </row>
    <row r="3044" customFormat="false" ht="15" hidden="false" customHeight="false" outlineLevel="0" collapsed="false">
      <c r="A3044" s="27" t="s">
        <v>4954</v>
      </c>
      <c r="B3044" s="27" t="s">
        <v>2952</v>
      </c>
      <c r="C3044" s="27" t="n">
        <v>35</v>
      </c>
      <c r="D3044" s="27" t="s">
        <v>181</v>
      </c>
      <c r="E3044" s="28" t="n">
        <v>45467</v>
      </c>
      <c r="F3044" s="27" t="s">
        <v>274</v>
      </c>
      <c r="G3044" s="28" t="n">
        <v>45467</v>
      </c>
      <c r="H3044" s="27" t="s">
        <v>123</v>
      </c>
      <c r="I3044" s="27" t="s">
        <v>304</v>
      </c>
      <c r="J3044" s="27" t="s">
        <v>305</v>
      </c>
      <c r="K3044" s="27" t="s">
        <v>156</v>
      </c>
      <c r="L3044" s="27" t="n">
        <v>33</v>
      </c>
      <c r="M3044" s="27" t="n">
        <v>48</v>
      </c>
      <c r="N3044" s="27" t="s">
        <v>127</v>
      </c>
      <c r="O3044" s="27" t="s">
        <v>139</v>
      </c>
      <c r="P3044" s="27" t="s">
        <v>129</v>
      </c>
      <c r="Q3044" s="29" t="n">
        <v>4124.76</v>
      </c>
      <c r="R3044" s="27" t="s">
        <v>130</v>
      </c>
      <c r="S3044" s="27" t="s">
        <v>164</v>
      </c>
      <c r="T3044" s="27" t="n">
        <v>5</v>
      </c>
    </row>
    <row r="3045" customFormat="false" ht="15" hidden="false" customHeight="false" outlineLevel="0" collapsed="false">
      <c r="A3045" s="30" t="s">
        <v>4955</v>
      </c>
      <c r="B3045" s="30" t="s">
        <v>2506</v>
      </c>
      <c r="C3045" s="30" t="n">
        <v>31</v>
      </c>
      <c r="D3045" s="30" t="s">
        <v>121</v>
      </c>
      <c r="E3045" s="31" t="n">
        <v>45443</v>
      </c>
      <c r="F3045" s="30" t="s">
        <v>791</v>
      </c>
      <c r="G3045" s="31" t="n">
        <v>45444</v>
      </c>
      <c r="H3045" s="30" t="s">
        <v>146</v>
      </c>
      <c r="I3045" s="30" t="s">
        <v>309</v>
      </c>
      <c r="J3045" s="30" t="s">
        <v>222</v>
      </c>
      <c r="K3045" s="30" t="s">
        <v>138</v>
      </c>
      <c r="L3045" s="30" t="n">
        <v>28</v>
      </c>
      <c r="M3045" s="30" t="n">
        <v>35</v>
      </c>
      <c r="N3045" s="30" t="s">
        <v>127</v>
      </c>
      <c r="O3045" s="30" t="s">
        <v>139</v>
      </c>
      <c r="P3045" s="30" t="s">
        <v>140</v>
      </c>
      <c r="Q3045" s="32" t="n">
        <v>949.82</v>
      </c>
      <c r="R3045" s="30" t="s">
        <v>130</v>
      </c>
      <c r="S3045" s="30" t="s">
        <v>141</v>
      </c>
      <c r="T3045" s="30" t="n">
        <v>4</v>
      </c>
    </row>
    <row r="3046" customFormat="false" ht="15" hidden="false" customHeight="false" outlineLevel="0" collapsed="false">
      <c r="A3046" s="27" t="s">
        <v>4956</v>
      </c>
      <c r="B3046" s="27" t="s">
        <v>4957</v>
      </c>
      <c r="C3046" s="27"/>
      <c r="D3046" s="27" t="s">
        <v>121</v>
      </c>
      <c r="E3046" s="28" t="n">
        <v>45588</v>
      </c>
      <c r="F3046" s="27" t="s">
        <v>175</v>
      </c>
      <c r="G3046" s="28" t="n">
        <v>45590</v>
      </c>
      <c r="H3046" s="27" t="s">
        <v>161</v>
      </c>
      <c r="I3046" s="27" t="s">
        <v>538</v>
      </c>
      <c r="J3046" s="27" t="s">
        <v>163</v>
      </c>
      <c r="K3046" s="27" t="s">
        <v>156</v>
      </c>
      <c r="L3046" s="27" t="n">
        <v>31</v>
      </c>
      <c r="M3046" s="27" t="n">
        <v>40</v>
      </c>
      <c r="N3046" s="27" t="s">
        <v>127</v>
      </c>
      <c r="O3046" s="27" t="s">
        <v>139</v>
      </c>
      <c r="P3046" s="27" t="s">
        <v>140</v>
      </c>
      <c r="Q3046" s="29" t="n">
        <v>3821.49</v>
      </c>
      <c r="R3046" s="27" t="s">
        <v>130</v>
      </c>
      <c r="S3046" s="27" t="s">
        <v>178</v>
      </c>
      <c r="T3046" s="27" t="n">
        <v>4</v>
      </c>
    </row>
    <row r="3047" customFormat="false" ht="15" hidden="false" customHeight="false" outlineLevel="0" collapsed="false">
      <c r="A3047" s="30" t="s">
        <v>4958</v>
      </c>
      <c r="B3047" s="30" t="s">
        <v>2543</v>
      </c>
      <c r="C3047" s="30" t="n">
        <v>42</v>
      </c>
      <c r="D3047" s="30" t="s">
        <v>121</v>
      </c>
      <c r="E3047" s="31" t="n">
        <v>45493</v>
      </c>
      <c r="F3047" s="30" t="s">
        <v>527</v>
      </c>
      <c r="G3047" s="31" t="n">
        <v>45494</v>
      </c>
      <c r="H3047" s="30" t="s">
        <v>161</v>
      </c>
      <c r="I3047" s="30" t="s">
        <v>162</v>
      </c>
      <c r="J3047" s="30" t="s">
        <v>385</v>
      </c>
      <c r="K3047" s="30" t="s">
        <v>138</v>
      </c>
      <c r="L3047" s="30" t="n">
        <v>43</v>
      </c>
      <c r="M3047" s="30" t="n">
        <v>18</v>
      </c>
      <c r="N3047" s="30" t="s">
        <v>186</v>
      </c>
      <c r="O3047" s="30" t="s">
        <v>128</v>
      </c>
      <c r="P3047" s="30" t="s">
        <v>150</v>
      </c>
      <c r="Q3047" s="32" t="n">
        <v>2500.63</v>
      </c>
      <c r="R3047" s="30" t="s">
        <v>130</v>
      </c>
      <c r="S3047" s="30" t="s">
        <v>335</v>
      </c>
      <c r="T3047" s="30" t="n">
        <v>3</v>
      </c>
    </row>
    <row r="3048" customFormat="false" ht="15" hidden="false" customHeight="false" outlineLevel="0" collapsed="false">
      <c r="A3048" s="27" t="s">
        <v>4959</v>
      </c>
      <c r="B3048" s="27" t="s">
        <v>4077</v>
      </c>
      <c r="C3048" s="27" t="n">
        <v>47</v>
      </c>
      <c r="D3048" s="27" t="s">
        <v>181</v>
      </c>
      <c r="E3048" s="28" t="n">
        <v>45607</v>
      </c>
      <c r="F3048" s="27" t="s">
        <v>1117</v>
      </c>
      <c r="G3048" s="28" t="n">
        <v>45608</v>
      </c>
      <c r="H3048" s="27" t="s">
        <v>242</v>
      </c>
      <c r="I3048" s="27" t="s">
        <v>466</v>
      </c>
      <c r="J3048" s="27" t="s">
        <v>401</v>
      </c>
      <c r="K3048" s="27" t="s">
        <v>126</v>
      </c>
      <c r="L3048" s="27" t="n">
        <v>5</v>
      </c>
      <c r="M3048" s="27" t="n">
        <v>69</v>
      </c>
      <c r="N3048" s="27" t="s">
        <v>186</v>
      </c>
      <c r="O3048" s="27" t="s">
        <v>128</v>
      </c>
      <c r="P3048" s="27" t="s">
        <v>140</v>
      </c>
      <c r="Q3048" s="29" t="n">
        <v>8253.02</v>
      </c>
      <c r="R3048" s="27" t="s">
        <v>130</v>
      </c>
      <c r="S3048" s="27" t="s">
        <v>432</v>
      </c>
      <c r="T3048" s="27" t="n">
        <v>4</v>
      </c>
    </row>
    <row r="3049" customFormat="false" ht="15" hidden="false" customHeight="false" outlineLevel="0" collapsed="false">
      <c r="A3049" s="30" t="s">
        <v>4960</v>
      </c>
      <c r="B3049" s="30" t="s">
        <v>1051</v>
      </c>
      <c r="C3049" s="30" t="n">
        <v>46</v>
      </c>
      <c r="D3049" s="30" t="s">
        <v>181</v>
      </c>
      <c r="E3049" s="31" t="n">
        <v>45388</v>
      </c>
      <c r="F3049" s="30" t="s">
        <v>1384</v>
      </c>
      <c r="G3049" s="31" t="n">
        <v>45389</v>
      </c>
      <c r="H3049" s="30" t="s">
        <v>135</v>
      </c>
      <c r="I3049" s="30" t="s">
        <v>251</v>
      </c>
      <c r="J3049" s="30" t="s">
        <v>137</v>
      </c>
      <c r="K3049" s="30" t="s">
        <v>156</v>
      </c>
      <c r="L3049" s="30" t="n">
        <v>51</v>
      </c>
      <c r="M3049" s="30" t="n">
        <v>85</v>
      </c>
      <c r="N3049" s="30" t="s">
        <v>127</v>
      </c>
      <c r="O3049" s="30" t="s">
        <v>139</v>
      </c>
      <c r="P3049" s="30" t="s">
        <v>129</v>
      </c>
      <c r="Q3049" s="32" t="n">
        <v>3858.55</v>
      </c>
      <c r="R3049" s="30" t="s">
        <v>130</v>
      </c>
      <c r="S3049" s="30" t="s">
        <v>197</v>
      </c>
      <c r="T3049" s="30" t="n">
        <v>3</v>
      </c>
    </row>
    <row r="3050" customFormat="false" ht="15" hidden="false" customHeight="false" outlineLevel="0" collapsed="false">
      <c r="A3050" s="27" t="s">
        <v>4961</v>
      </c>
      <c r="B3050" s="27" t="s">
        <v>2233</v>
      </c>
      <c r="C3050" s="27" t="n">
        <v>5</v>
      </c>
      <c r="D3050" s="27" t="s">
        <v>121</v>
      </c>
      <c r="E3050" s="28" t="n">
        <v>45538</v>
      </c>
      <c r="F3050" s="27" t="s">
        <v>487</v>
      </c>
      <c r="G3050" s="28" t="n">
        <v>45540</v>
      </c>
      <c r="H3050" s="27" t="s">
        <v>161</v>
      </c>
      <c r="I3050" s="27" t="s">
        <v>162</v>
      </c>
      <c r="J3050" s="27" t="s">
        <v>648</v>
      </c>
      <c r="K3050" s="27" t="s">
        <v>156</v>
      </c>
      <c r="L3050" s="27" t="n">
        <v>21</v>
      </c>
      <c r="M3050" s="27" t="n">
        <v>89</v>
      </c>
      <c r="N3050" s="27" t="s">
        <v>186</v>
      </c>
      <c r="O3050" s="27" t="s">
        <v>149</v>
      </c>
      <c r="P3050" s="27" t="s">
        <v>140</v>
      </c>
      <c r="Q3050" s="29" t="n">
        <v>3791.17</v>
      </c>
      <c r="R3050" s="27" t="s">
        <v>130</v>
      </c>
      <c r="S3050" s="27" t="s">
        <v>197</v>
      </c>
      <c r="T3050" s="27" t="n">
        <v>3</v>
      </c>
    </row>
    <row r="3051" customFormat="false" ht="15" hidden="false" customHeight="false" outlineLevel="0" collapsed="false">
      <c r="A3051" s="30" t="s">
        <v>4962</v>
      </c>
      <c r="B3051" s="30" t="s">
        <v>1488</v>
      </c>
      <c r="C3051" s="30" t="n">
        <v>58</v>
      </c>
      <c r="D3051" s="30" t="s">
        <v>121</v>
      </c>
      <c r="E3051" s="31" t="n">
        <v>45645</v>
      </c>
      <c r="F3051" s="30" t="s">
        <v>1739</v>
      </c>
      <c r="G3051" s="31" t="n">
        <v>45646</v>
      </c>
      <c r="H3051" s="30" t="s">
        <v>168</v>
      </c>
      <c r="I3051" s="30" t="s">
        <v>196</v>
      </c>
      <c r="J3051" s="30" t="s">
        <v>191</v>
      </c>
      <c r="K3051" s="30" t="s">
        <v>156</v>
      </c>
      <c r="L3051" s="30" t="n">
        <v>44</v>
      </c>
      <c r="M3051" s="30" t="n">
        <v>52</v>
      </c>
      <c r="N3051" s="30" t="s">
        <v>186</v>
      </c>
      <c r="O3051" s="30" t="s">
        <v>128</v>
      </c>
      <c r="P3051" s="30" t="s">
        <v>140</v>
      </c>
      <c r="Q3051" s="32" t="n">
        <v>3245.99</v>
      </c>
      <c r="R3051" s="30" t="s">
        <v>172</v>
      </c>
      <c r="S3051" s="30" t="s">
        <v>164</v>
      </c>
      <c r="T3051" s="30" t="n">
        <v>2</v>
      </c>
    </row>
    <row r="3052" customFormat="false" ht="15" hidden="false" customHeight="false" outlineLevel="0" collapsed="false">
      <c r="A3052" s="27" t="s">
        <v>4963</v>
      </c>
      <c r="B3052" s="27" t="s">
        <v>719</v>
      </c>
      <c r="C3052" s="27" t="n">
        <v>41</v>
      </c>
      <c r="D3052" s="27" t="s">
        <v>181</v>
      </c>
      <c r="E3052" s="28" t="n">
        <v>45308</v>
      </c>
      <c r="F3052" s="27" t="s">
        <v>601</v>
      </c>
      <c r="G3052" s="28" t="n">
        <v>45311</v>
      </c>
      <c r="H3052" s="27" t="s">
        <v>242</v>
      </c>
      <c r="I3052" s="27" t="s">
        <v>315</v>
      </c>
      <c r="J3052" s="27" t="s">
        <v>244</v>
      </c>
      <c r="K3052" s="27" t="s">
        <v>156</v>
      </c>
      <c r="L3052" s="27" t="n">
        <v>17</v>
      </c>
      <c r="M3052" s="27" t="n">
        <v>32</v>
      </c>
      <c r="N3052" s="27" t="s">
        <v>186</v>
      </c>
      <c r="O3052" s="27" t="s">
        <v>171</v>
      </c>
      <c r="P3052" s="27" t="s">
        <v>150</v>
      </c>
      <c r="Q3052" s="29" t="n">
        <v>4249.4</v>
      </c>
      <c r="R3052" s="27" t="s">
        <v>130</v>
      </c>
      <c r="S3052" s="27" t="s">
        <v>141</v>
      </c>
      <c r="T3052" s="27" t="n">
        <v>5</v>
      </c>
    </row>
    <row r="3053" customFormat="false" ht="15" hidden="false" customHeight="false" outlineLevel="0" collapsed="false">
      <c r="A3053" s="30" t="s">
        <v>4964</v>
      </c>
      <c r="B3053" s="30" t="s">
        <v>387</v>
      </c>
      <c r="C3053" s="30" t="n">
        <v>44</v>
      </c>
      <c r="D3053" s="30" t="s">
        <v>181</v>
      </c>
      <c r="E3053" s="31" t="n">
        <v>45491</v>
      </c>
      <c r="F3053" s="30" t="s">
        <v>1599</v>
      </c>
      <c r="G3053" s="31" t="n">
        <v>45493</v>
      </c>
      <c r="H3053" s="30" t="s">
        <v>146</v>
      </c>
      <c r="I3053" s="30" t="s">
        <v>147</v>
      </c>
      <c r="J3053" s="30" t="s">
        <v>148</v>
      </c>
      <c r="K3053" s="30" t="s">
        <v>126</v>
      </c>
      <c r="L3053" s="30" t="n">
        <v>30</v>
      </c>
      <c r="M3053" s="30" t="n">
        <v>81</v>
      </c>
      <c r="N3053" s="30" t="s">
        <v>186</v>
      </c>
      <c r="O3053" s="30" t="s">
        <v>139</v>
      </c>
      <c r="P3053" s="30" t="s">
        <v>129</v>
      </c>
      <c r="Q3053" s="32" t="n">
        <v>6961.93</v>
      </c>
      <c r="R3053" s="30" t="s">
        <v>462</v>
      </c>
      <c r="S3053" s="30" t="s">
        <v>141</v>
      </c>
      <c r="T3053" s="30" t="n">
        <v>4</v>
      </c>
    </row>
    <row r="3054" customFormat="false" ht="15" hidden="false" customHeight="false" outlineLevel="0" collapsed="false">
      <c r="A3054" s="27" t="s">
        <v>4965</v>
      </c>
      <c r="B3054" s="27" t="s">
        <v>1216</v>
      </c>
      <c r="C3054" s="27" t="n">
        <v>79</v>
      </c>
      <c r="D3054" s="27" t="s">
        <v>181</v>
      </c>
      <c r="E3054" s="28" t="n">
        <v>45557</v>
      </c>
      <c r="F3054" s="27" t="s">
        <v>1104</v>
      </c>
      <c r="G3054" s="28" t="n">
        <v>45557</v>
      </c>
      <c r="H3054" s="27" t="s">
        <v>183</v>
      </c>
      <c r="I3054" s="27" t="s">
        <v>184</v>
      </c>
      <c r="J3054" s="27" t="s">
        <v>185</v>
      </c>
      <c r="K3054" s="27" t="s">
        <v>138</v>
      </c>
      <c r="L3054" s="27" t="n">
        <v>67</v>
      </c>
      <c r="M3054" s="27" t="n">
        <v>39</v>
      </c>
      <c r="N3054" s="27" t="s">
        <v>127</v>
      </c>
      <c r="O3054" s="27" t="s">
        <v>149</v>
      </c>
      <c r="P3054" s="27" t="s">
        <v>129</v>
      </c>
      <c r="Q3054" s="29" t="n">
        <v>1728.16</v>
      </c>
      <c r="R3054" s="27" t="s">
        <v>130</v>
      </c>
      <c r="S3054" s="27" t="s">
        <v>141</v>
      </c>
      <c r="T3054" s="27" t="n">
        <v>3</v>
      </c>
    </row>
    <row r="3055" customFormat="false" ht="15" hidden="false" customHeight="false" outlineLevel="0" collapsed="false">
      <c r="A3055" s="30" t="s">
        <v>4966</v>
      </c>
      <c r="B3055" s="30" t="s">
        <v>1480</v>
      </c>
      <c r="C3055" s="30" t="n">
        <v>46</v>
      </c>
      <c r="D3055" s="30" t="s">
        <v>121</v>
      </c>
      <c r="E3055" s="31" t="n">
        <v>45514</v>
      </c>
      <c r="F3055" s="30" t="s">
        <v>329</v>
      </c>
      <c r="G3055" s="31" t="n">
        <v>45517</v>
      </c>
      <c r="H3055" s="30" t="s">
        <v>206</v>
      </c>
      <c r="I3055" s="30" t="s">
        <v>232</v>
      </c>
      <c r="J3055" s="30" t="s">
        <v>233</v>
      </c>
      <c r="K3055" s="30" t="s">
        <v>156</v>
      </c>
      <c r="L3055" s="30" t="n">
        <v>67</v>
      </c>
      <c r="M3055" s="30" t="n">
        <v>31</v>
      </c>
      <c r="N3055" s="30" t="s">
        <v>127</v>
      </c>
      <c r="O3055" s="30" t="s">
        <v>171</v>
      </c>
      <c r="P3055" s="30" t="s">
        <v>129</v>
      </c>
      <c r="Q3055" s="32" t="n">
        <v>2552.95</v>
      </c>
      <c r="R3055" s="30" t="s">
        <v>130</v>
      </c>
      <c r="S3055" s="30" t="s">
        <v>141</v>
      </c>
      <c r="T3055" s="30" t="n">
        <v>5</v>
      </c>
    </row>
    <row r="3056" customFormat="false" ht="15" hidden="false" customHeight="false" outlineLevel="0" collapsed="false">
      <c r="A3056" s="27" t="s">
        <v>4967</v>
      </c>
      <c r="B3056" s="27" t="s">
        <v>850</v>
      </c>
      <c r="C3056" s="27"/>
      <c r="D3056" s="27" t="s">
        <v>181</v>
      </c>
      <c r="E3056" s="28" t="n">
        <v>45514</v>
      </c>
      <c r="F3056" s="27" t="s">
        <v>922</v>
      </c>
      <c r="G3056" s="28" t="n">
        <v>45516</v>
      </c>
      <c r="H3056" s="27" t="s">
        <v>206</v>
      </c>
      <c r="I3056" s="27" t="s">
        <v>300</v>
      </c>
      <c r="J3056" s="27" t="s">
        <v>615</v>
      </c>
      <c r="K3056" s="27" t="s">
        <v>156</v>
      </c>
      <c r="L3056" s="27" t="n">
        <v>53</v>
      </c>
      <c r="M3056" s="27" t="n">
        <v>84</v>
      </c>
      <c r="N3056" s="27" t="s">
        <v>186</v>
      </c>
      <c r="O3056" s="27" t="s">
        <v>139</v>
      </c>
      <c r="P3056" s="27" t="s">
        <v>129</v>
      </c>
      <c r="Q3056" s="29" t="n">
        <v>5175.1</v>
      </c>
      <c r="R3056" s="27" t="s">
        <v>130</v>
      </c>
      <c r="S3056" s="27" t="s">
        <v>141</v>
      </c>
      <c r="T3056" s="27" t="n">
        <v>4</v>
      </c>
    </row>
    <row r="3057" customFormat="false" ht="15" hidden="false" customHeight="false" outlineLevel="0" collapsed="false">
      <c r="A3057" s="30" t="s">
        <v>4968</v>
      </c>
      <c r="B3057" s="30" t="s">
        <v>380</v>
      </c>
      <c r="C3057" s="30" t="n">
        <v>68</v>
      </c>
      <c r="D3057" s="30" t="s">
        <v>181</v>
      </c>
      <c r="E3057" s="31" t="n">
        <v>45397</v>
      </c>
      <c r="F3057" s="30" t="s">
        <v>271</v>
      </c>
      <c r="G3057" s="31" t="n">
        <v>45399</v>
      </c>
      <c r="H3057" s="30" t="s">
        <v>146</v>
      </c>
      <c r="I3057" s="30" t="s">
        <v>309</v>
      </c>
      <c r="J3057" s="30" t="s">
        <v>222</v>
      </c>
      <c r="K3057" s="30" t="s">
        <v>156</v>
      </c>
      <c r="L3057" s="30" t="n">
        <v>25</v>
      </c>
      <c r="M3057" s="30" t="n">
        <v>50</v>
      </c>
      <c r="N3057" s="30" t="s">
        <v>127</v>
      </c>
      <c r="O3057" s="30" t="s">
        <v>128</v>
      </c>
      <c r="P3057" s="30" t="s">
        <v>150</v>
      </c>
      <c r="Q3057" s="32" t="n">
        <v>4654.79</v>
      </c>
      <c r="R3057" s="30" t="s">
        <v>130</v>
      </c>
      <c r="S3057" s="30" t="s">
        <v>164</v>
      </c>
      <c r="T3057" s="30" t="n">
        <v>4</v>
      </c>
    </row>
    <row r="3058" customFormat="false" ht="15" hidden="false" customHeight="false" outlineLevel="0" collapsed="false">
      <c r="A3058" s="27" t="s">
        <v>4969</v>
      </c>
      <c r="B3058" s="27" t="s">
        <v>2648</v>
      </c>
      <c r="C3058" s="27" t="n">
        <v>34</v>
      </c>
      <c r="D3058" s="27" t="s">
        <v>121</v>
      </c>
      <c r="E3058" s="28" t="n">
        <v>45405</v>
      </c>
      <c r="F3058" s="27" t="s">
        <v>837</v>
      </c>
      <c r="G3058" s="28" t="n">
        <v>45405</v>
      </c>
      <c r="H3058" s="27" t="s">
        <v>135</v>
      </c>
      <c r="I3058" s="27" t="s">
        <v>136</v>
      </c>
      <c r="J3058" s="27" t="s">
        <v>252</v>
      </c>
      <c r="K3058" s="27" t="s">
        <v>138</v>
      </c>
      <c r="L3058" s="27" t="n">
        <v>57</v>
      </c>
      <c r="M3058" s="27" t="n">
        <v>17</v>
      </c>
      <c r="N3058" s="27" t="s">
        <v>127</v>
      </c>
      <c r="O3058" s="27" t="s">
        <v>139</v>
      </c>
      <c r="P3058" s="27" t="s">
        <v>129</v>
      </c>
      <c r="Q3058" s="29" t="n">
        <v>1977.68</v>
      </c>
      <c r="R3058" s="27" t="s">
        <v>130</v>
      </c>
      <c r="S3058" s="27" t="s">
        <v>131</v>
      </c>
      <c r="T3058" s="27" t="n">
        <v>2</v>
      </c>
    </row>
    <row r="3059" customFormat="false" ht="15" hidden="false" customHeight="false" outlineLevel="0" collapsed="false">
      <c r="A3059" s="30" t="s">
        <v>4970</v>
      </c>
      <c r="B3059" s="30" t="s">
        <v>4971</v>
      </c>
      <c r="C3059" s="30" t="n">
        <v>21</v>
      </c>
      <c r="D3059" s="30" t="s">
        <v>181</v>
      </c>
      <c r="E3059" s="31" t="n">
        <v>45508</v>
      </c>
      <c r="F3059" s="30" t="s">
        <v>1860</v>
      </c>
      <c r="G3059" s="31" t="n">
        <v>45510</v>
      </c>
      <c r="H3059" s="30" t="s">
        <v>217</v>
      </c>
      <c r="I3059" s="30" t="s">
        <v>392</v>
      </c>
      <c r="J3059" s="30" t="s">
        <v>388</v>
      </c>
      <c r="K3059" s="30" t="s">
        <v>126</v>
      </c>
      <c r="L3059" s="30" t="n">
        <v>24</v>
      </c>
      <c r="M3059" s="30" t="n">
        <v>78</v>
      </c>
      <c r="N3059" s="30" t="s">
        <v>186</v>
      </c>
      <c r="O3059" s="30" t="s">
        <v>139</v>
      </c>
      <c r="P3059" s="30" t="s">
        <v>150</v>
      </c>
      <c r="Q3059" s="32" t="n">
        <v>7063.09</v>
      </c>
      <c r="R3059" s="30" t="s">
        <v>130</v>
      </c>
      <c r="S3059" s="30" t="s">
        <v>131</v>
      </c>
      <c r="T3059" s="30" t="n">
        <v>2</v>
      </c>
    </row>
    <row r="3060" customFormat="false" ht="15" hidden="false" customHeight="false" outlineLevel="0" collapsed="false">
      <c r="A3060" s="27" t="s">
        <v>4972</v>
      </c>
      <c r="B3060" s="27" t="s">
        <v>3518</v>
      </c>
      <c r="C3060" s="27" t="n">
        <v>49</v>
      </c>
      <c r="D3060" s="27" t="s">
        <v>121</v>
      </c>
      <c r="E3060" s="28" t="n">
        <v>45480</v>
      </c>
      <c r="F3060" s="27" t="s">
        <v>1424</v>
      </c>
      <c r="G3060" s="28" t="n">
        <v>45480</v>
      </c>
      <c r="H3060" s="27" t="s">
        <v>135</v>
      </c>
      <c r="I3060" s="27" t="s">
        <v>136</v>
      </c>
      <c r="J3060" s="27" t="s">
        <v>262</v>
      </c>
      <c r="K3060" s="27" t="s">
        <v>156</v>
      </c>
      <c r="L3060" s="27" t="n">
        <v>20</v>
      </c>
      <c r="M3060" s="27" t="n">
        <v>67</v>
      </c>
      <c r="N3060" s="27" t="s">
        <v>186</v>
      </c>
      <c r="O3060" s="27" t="s">
        <v>139</v>
      </c>
      <c r="P3060" s="27" t="s">
        <v>187</v>
      </c>
      <c r="Q3060" s="29" t="n">
        <v>4986.88</v>
      </c>
      <c r="R3060" s="27" t="s">
        <v>130</v>
      </c>
      <c r="S3060" s="27" t="s">
        <v>178</v>
      </c>
      <c r="T3060" s="27" t="n">
        <v>5</v>
      </c>
    </row>
    <row r="3061" customFormat="false" ht="15" hidden="false" customHeight="false" outlineLevel="0" collapsed="false">
      <c r="A3061" s="30" t="s">
        <v>4973</v>
      </c>
      <c r="B3061" s="30" t="s">
        <v>2398</v>
      </c>
      <c r="C3061" s="30" t="n">
        <v>52</v>
      </c>
      <c r="D3061" s="30" t="s">
        <v>121</v>
      </c>
      <c r="E3061" s="31" t="n">
        <v>45342</v>
      </c>
      <c r="F3061" s="30" t="s">
        <v>516</v>
      </c>
      <c r="G3061" s="31" t="n">
        <v>45345</v>
      </c>
      <c r="H3061" s="30" t="s">
        <v>146</v>
      </c>
      <c r="I3061" s="30" t="s">
        <v>176</v>
      </c>
      <c r="J3061" s="30" t="s">
        <v>177</v>
      </c>
      <c r="K3061" s="30" t="s">
        <v>156</v>
      </c>
      <c r="L3061" s="30" t="n">
        <v>48</v>
      </c>
      <c r="M3061" s="30" t="n">
        <v>44</v>
      </c>
      <c r="N3061" s="30" t="s">
        <v>127</v>
      </c>
      <c r="O3061" s="30" t="s">
        <v>139</v>
      </c>
      <c r="P3061" s="30" t="s">
        <v>129</v>
      </c>
      <c r="Q3061" s="32" t="n">
        <v>4450.92</v>
      </c>
      <c r="R3061" s="30" t="s">
        <v>130</v>
      </c>
      <c r="S3061" s="30" t="s">
        <v>335</v>
      </c>
      <c r="T3061" s="30" t="n">
        <v>4</v>
      </c>
    </row>
    <row r="3062" customFormat="false" ht="15" hidden="false" customHeight="false" outlineLevel="0" collapsed="false">
      <c r="A3062" s="27" t="s">
        <v>4974</v>
      </c>
      <c r="B3062" s="27" t="s">
        <v>2074</v>
      </c>
      <c r="C3062" s="27" t="n">
        <v>62</v>
      </c>
      <c r="D3062" s="27" t="s">
        <v>181</v>
      </c>
      <c r="E3062" s="28" t="n">
        <v>45604</v>
      </c>
      <c r="F3062" s="27" t="s">
        <v>1029</v>
      </c>
      <c r="G3062" s="28" t="n">
        <v>45610</v>
      </c>
      <c r="H3062" s="27" t="s">
        <v>146</v>
      </c>
      <c r="I3062" s="27" t="s">
        <v>147</v>
      </c>
      <c r="J3062" s="27" t="s">
        <v>148</v>
      </c>
      <c r="K3062" s="27" t="s">
        <v>126</v>
      </c>
      <c r="L3062" s="27" t="n">
        <v>8</v>
      </c>
      <c r="M3062" s="27" t="n">
        <v>113</v>
      </c>
      <c r="N3062" s="27" t="s">
        <v>186</v>
      </c>
      <c r="O3062" s="27" t="s">
        <v>139</v>
      </c>
      <c r="P3062" s="27" t="s">
        <v>140</v>
      </c>
      <c r="Q3062" s="29" t="n">
        <v>8349.88</v>
      </c>
      <c r="R3062" s="27" t="s">
        <v>130</v>
      </c>
      <c r="S3062" s="27" t="s">
        <v>178</v>
      </c>
      <c r="T3062" s="27" t="n">
        <v>5</v>
      </c>
    </row>
    <row r="3063" customFormat="false" ht="15" hidden="false" customHeight="false" outlineLevel="0" collapsed="false">
      <c r="A3063" s="30" t="s">
        <v>4975</v>
      </c>
      <c r="B3063" s="30" t="s">
        <v>4971</v>
      </c>
      <c r="C3063" s="30" t="n">
        <v>44</v>
      </c>
      <c r="D3063" s="30" t="s">
        <v>181</v>
      </c>
      <c r="E3063" s="31" t="n">
        <v>45593</v>
      </c>
      <c r="F3063" s="30" t="s">
        <v>1583</v>
      </c>
      <c r="G3063" s="31" t="n">
        <v>45595</v>
      </c>
      <c r="H3063" s="30" t="s">
        <v>206</v>
      </c>
      <c r="I3063" s="30" t="s">
        <v>300</v>
      </c>
      <c r="J3063" s="30" t="s">
        <v>233</v>
      </c>
      <c r="K3063" s="30" t="s">
        <v>202</v>
      </c>
      <c r="L3063" s="30" t="n">
        <v>19</v>
      </c>
      <c r="M3063" s="30" t="n">
        <v>151</v>
      </c>
      <c r="N3063" s="30" t="s">
        <v>186</v>
      </c>
      <c r="O3063" s="30" t="s">
        <v>128</v>
      </c>
      <c r="P3063" s="30" t="s">
        <v>187</v>
      </c>
      <c r="Q3063" s="32" t="n">
        <v>18577.9</v>
      </c>
      <c r="R3063" s="30" t="s">
        <v>462</v>
      </c>
      <c r="S3063" s="30" t="s">
        <v>197</v>
      </c>
      <c r="T3063" s="30" t="n">
        <v>3</v>
      </c>
    </row>
    <row r="3064" customFormat="false" ht="15" hidden="false" customHeight="false" outlineLevel="0" collapsed="false">
      <c r="A3064" s="27" t="s">
        <v>4976</v>
      </c>
      <c r="B3064" s="27" t="s">
        <v>3084</v>
      </c>
      <c r="C3064" s="27" t="n">
        <v>45</v>
      </c>
      <c r="D3064" s="27" t="s">
        <v>181</v>
      </c>
      <c r="E3064" s="28" t="n">
        <v>45426</v>
      </c>
      <c r="F3064" s="27" t="s">
        <v>1696</v>
      </c>
      <c r="G3064" s="28" t="n">
        <v>45429</v>
      </c>
      <c r="H3064" s="27" t="s">
        <v>242</v>
      </c>
      <c r="I3064" s="27" t="s">
        <v>315</v>
      </c>
      <c r="J3064" s="27" t="s">
        <v>363</v>
      </c>
      <c r="K3064" s="27" t="s">
        <v>156</v>
      </c>
      <c r="L3064" s="27" t="n">
        <v>19</v>
      </c>
      <c r="M3064" s="27" t="n">
        <v>85</v>
      </c>
      <c r="N3064" s="27" t="s">
        <v>127</v>
      </c>
      <c r="O3064" s="27" t="s">
        <v>171</v>
      </c>
      <c r="P3064" s="27" t="s">
        <v>187</v>
      </c>
      <c r="Q3064" s="29" t="n">
        <v>3443</v>
      </c>
      <c r="R3064" s="27" t="s">
        <v>130</v>
      </c>
      <c r="S3064" s="27" t="s">
        <v>141</v>
      </c>
      <c r="T3064" s="27" t="n">
        <v>5</v>
      </c>
    </row>
    <row r="3065" customFormat="false" ht="15" hidden="false" customHeight="false" outlineLevel="0" collapsed="false">
      <c r="A3065" s="30" t="s">
        <v>741</v>
      </c>
      <c r="B3065" s="30" t="s">
        <v>742</v>
      </c>
      <c r="C3065" s="30" t="n">
        <v>64</v>
      </c>
      <c r="D3065" s="30" t="s">
        <v>121</v>
      </c>
      <c r="E3065" s="31" t="n">
        <v>45643</v>
      </c>
      <c r="F3065" s="30" t="s">
        <v>743</v>
      </c>
      <c r="G3065" s="31" t="n">
        <v>45643</v>
      </c>
      <c r="H3065" s="30" t="s">
        <v>217</v>
      </c>
      <c r="I3065" s="30" t="s">
        <v>282</v>
      </c>
      <c r="J3065" s="30" t="s">
        <v>218</v>
      </c>
      <c r="K3065" s="30" t="s">
        <v>138</v>
      </c>
      <c r="L3065" s="30" t="n">
        <v>89</v>
      </c>
      <c r="M3065" s="30" t="n">
        <v>20</v>
      </c>
      <c r="N3065" s="30" t="s">
        <v>127</v>
      </c>
      <c r="O3065" s="30" t="s">
        <v>139</v>
      </c>
      <c r="P3065" s="30" t="s">
        <v>150</v>
      </c>
      <c r="Q3065" s="32" t="n">
        <v>1136.64</v>
      </c>
      <c r="R3065" s="30" t="s">
        <v>130</v>
      </c>
      <c r="S3065" s="30" t="s">
        <v>157</v>
      </c>
      <c r="T3065" s="30" t="n">
        <v>5</v>
      </c>
    </row>
    <row r="3066" customFormat="false" ht="15" hidden="false" customHeight="false" outlineLevel="0" collapsed="false">
      <c r="A3066" s="27" t="s">
        <v>4977</v>
      </c>
      <c r="B3066" s="27" t="s">
        <v>4770</v>
      </c>
      <c r="C3066" s="27" t="n">
        <v>61</v>
      </c>
      <c r="D3066" s="27" t="s">
        <v>121</v>
      </c>
      <c r="E3066" s="28" t="n">
        <v>45534</v>
      </c>
      <c r="F3066" s="27" t="s">
        <v>1392</v>
      </c>
      <c r="G3066" s="28" t="n">
        <v>45536</v>
      </c>
      <c r="H3066" s="27" t="s">
        <v>146</v>
      </c>
      <c r="I3066" s="27" t="s">
        <v>309</v>
      </c>
      <c r="J3066" s="27" t="s">
        <v>244</v>
      </c>
      <c r="K3066" s="27" t="s">
        <v>156</v>
      </c>
      <c r="L3066" s="27" t="n">
        <v>43</v>
      </c>
      <c r="M3066" s="27" t="n">
        <v>42</v>
      </c>
      <c r="N3066" s="27" t="s">
        <v>127</v>
      </c>
      <c r="O3066" s="27" t="s">
        <v>128</v>
      </c>
      <c r="P3066" s="27" t="s">
        <v>129</v>
      </c>
      <c r="Q3066" s="29" t="n">
        <v>4557.02</v>
      </c>
      <c r="R3066" s="27" t="s">
        <v>130</v>
      </c>
      <c r="S3066" s="27" t="s">
        <v>335</v>
      </c>
      <c r="T3066" s="27" t="n">
        <v>4</v>
      </c>
    </row>
    <row r="3067" customFormat="false" ht="15" hidden="false" customHeight="false" outlineLevel="0" collapsed="false">
      <c r="A3067" s="30" t="s">
        <v>4978</v>
      </c>
      <c r="B3067" s="30" t="s">
        <v>4979</v>
      </c>
      <c r="C3067" s="30" t="n">
        <v>73</v>
      </c>
      <c r="D3067" s="30" t="s">
        <v>181</v>
      </c>
      <c r="E3067" s="31" t="n">
        <v>45317</v>
      </c>
      <c r="F3067" s="30" t="s">
        <v>391</v>
      </c>
      <c r="G3067" s="31" t="n">
        <v>45318</v>
      </c>
      <c r="H3067" s="30" t="s">
        <v>206</v>
      </c>
      <c r="I3067" s="30" t="s">
        <v>207</v>
      </c>
      <c r="J3067" s="30" t="s">
        <v>208</v>
      </c>
      <c r="K3067" s="30" t="s">
        <v>138</v>
      </c>
      <c r="L3067" s="30" t="n">
        <v>76</v>
      </c>
      <c r="M3067" s="30" t="n">
        <v>28</v>
      </c>
      <c r="N3067" s="30" t="s">
        <v>127</v>
      </c>
      <c r="O3067" s="30" t="s">
        <v>128</v>
      </c>
      <c r="P3067" s="30" t="s">
        <v>140</v>
      </c>
      <c r="Q3067" s="32" t="n">
        <v>1152</v>
      </c>
      <c r="R3067" s="30" t="s">
        <v>130</v>
      </c>
      <c r="S3067" s="30" t="s">
        <v>197</v>
      </c>
      <c r="T3067" s="30" t="n">
        <v>3</v>
      </c>
    </row>
    <row r="3068" customFormat="false" ht="15" hidden="false" customHeight="false" outlineLevel="0" collapsed="false">
      <c r="A3068" s="27" t="s">
        <v>4980</v>
      </c>
      <c r="B3068" s="27" t="s">
        <v>4981</v>
      </c>
      <c r="C3068" s="27" t="n">
        <v>54</v>
      </c>
      <c r="D3068" s="27" t="s">
        <v>181</v>
      </c>
      <c r="E3068" s="28" t="n">
        <v>45418</v>
      </c>
      <c r="F3068" s="27" t="s">
        <v>621</v>
      </c>
      <c r="G3068" s="28" t="n">
        <v>45418</v>
      </c>
      <c r="H3068" s="27" t="s">
        <v>123</v>
      </c>
      <c r="I3068" s="27" t="s">
        <v>155</v>
      </c>
      <c r="J3068" s="27" t="s">
        <v>227</v>
      </c>
      <c r="K3068" s="27" t="s">
        <v>138</v>
      </c>
      <c r="L3068" s="27" t="n">
        <v>29</v>
      </c>
      <c r="M3068" s="27" t="n">
        <v>23</v>
      </c>
      <c r="N3068" s="27" t="s">
        <v>127</v>
      </c>
      <c r="O3068" s="27" t="s">
        <v>139</v>
      </c>
      <c r="P3068" s="27" t="s">
        <v>150</v>
      </c>
      <c r="Q3068" s="29" t="n">
        <v>930.61</v>
      </c>
      <c r="R3068" s="27" t="s">
        <v>130</v>
      </c>
      <c r="S3068" s="27" t="s">
        <v>197</v>
      </c>
      <c r="T3068" s="27" t="n">
        <v>4</v>
      </c>
    </row>
    <row r="3069" customFormat="false" ht="15" hidden="false" customHeight="false" outlineLevel="0" collapsed="false">
      <c r="A3069" s="30" t="s">
        <v>4982</v>
      </c>
      <c r="B3069" s="30" t="s">
        <v>3163</v>
      </c>
      <c r="C3069" s="30" t="n">
        <v>36</v>
      </c>
      <c r="D3069" s="30" t="s">
        <v>181</v>
      </c>
      <c r="E3069" s="31" t="n">
        <v>45298</v>
      </c>
      <c r="F3069" s="30" t="s">
        <v>1628</v>
      </c>
      <c r="G3069" s="31" t="n">
        <v>45309</v>
      </c>
      <c r="H3069" s="30" t="s">
        <v>135</v>
      </c>
      <c r="I3069" s="30" t="s">
        <v>136</v>
      </c>
      <c r="J3069" s="30" t="s">
        <v>201</v>
      </c>
      <c r="K3069" s="30" t="s">
        <v>202</v>
      </c>
      <c r="L3069" s="30" t="n">
        <v>13</v>
      </c>
      <c r="M3069" s="30" t="n">
        <v>238</v>
      </c>
      <c r="N3069" s="30" t="s">
        <v>186</v>
      </c>
      <c r="O3069" s="30" t="s">
        <v>139</v>
      </c>
      <c r="P3069" s="30" t="s">
        <v>187</v>
      </c>
      <c r="Q3069" s="32" t="n">
        <v>18948.49</v>
      </c>
      <c r="R3069" s="30" t="s">
        <v>172</v>
      </c>
      <c r="S3069" s="30" t="s">
        <v>151</v>
      </c>
      <c r="T3069" s="30" t="n">
        <v>4</v>
      </c>
    </row>
    <row r="3070" customFormat="false" ht="15" hidden="false" customHeight="false" outlineLevel="0" collapsed="false">
      <c r="A3070" s="27" t="s">
        <v>4983</v>
      </c>
      <c r="B3070" s="27" t="s">
        <v>1672</v>
      </c>
      <c r="C3070" s="27" t="n">
        <v>10</v>
      </c>
      <c r="D3070" s="27" t="s">
        <v>181</v>
      </c>
      <c r="E3070" s="28" t="n">
        <v>45499</v>
      </c>
      <c r="F3070" s="27" t="s">
        <v>1559</v>
      </c>
      <c r="G3070" s="28" t="n">
        <v>45500</v>
      </c>
      <c r="H3070" s="27" t="s">
        <v>183</v>
      </c>
      <c r="I3070" s="27" t="s">
        <v>430</v>
      </c>
      <c r="J3070" s="27" t="s">
        <v>411</v>
      </c>
      <c r="K3070" s="27" t="s">
        <v>138</v>
      </c>
      <c r="L3070" s="27" t="n">
        <v>20</v>
      </c>
      <c r="M3070" s="27" t="n">
        <v>45</v>
      </c>
      <c r="N3070" s="27" t="s">
        <v>127</v>
      </c>
      <c r="O3070" s="27" t="s">
        <v>139</v>
      </c>
      <c r="P3070" s="27" t="s">
        <v>187</v>
      </c>
      <c r="Q3070" s="29" t="n">
        <v>1485.67</v>
      </c>
      <c r="R3070" s="27" t="s">
        <v>130</v>
      </c>
      <c r="S3070" s="27" t="s">
        <v>335</v>
      </c>
      <c r="T3070" s="27" t="n">
        <v>4</v>
      </c>
    </row>
    <row r="3071" customFormat="false" ht="15" hidden="false" customHeight="false" outlineLevel="0" collapsed="false">
      <c r="A3071" s="30" t="s">
        <v>4984</v>
      </c>
      <c r="B3071" s="30" t="s">
        <v>3687</v>
      </c>
      <c r="C3071" s="30"/>
      <c r="D3071" s="30" t="s">
        <v>181</v>
      </c>
      <c r="E3071" s="31" t="n">
        <v>45402</v>
      </c>
      <c r="F3071" s="30" t="s">
        <v>621</v>
      </c>
      <c r="G3071" s="31" t="n">
        <v>45405</v>
      </c>
      <c r="H3071" s="30" t="s">
        <v>168</v>
      </c>
      <c r="I3071" s="30" t="s">
        <v>196</v>
      </c>
      <c r="J3071" s="30" t="s">
        <v>191</v>
      </c>
      <c r="K3071" s="30" t="s">
        <v>156</v>
      </c>
      <c r="L3071" s="30" t="n">
        <v>67</v>
      </c>
      <c r="M3071" s="30" t="n">
        <v>44</v>
      </c>
      <c r="N3071" s="30" t="s">
        <v>127</v>
      </c>
      <c r="O3071" s="30" t="s">
        <v>139</v>
      </c>
      <c r="P3071" s="30" t="s">
        <v>187</v>
      </c>
      <c r="Q3071" s="32" t="n">
        <v>4192.84</v>
      </c>
      <c r="R3071" s="30" t="s">
        <v>130</v>
      </c>
      <c r="S3071" s="30" t="s">
        <v>197</v>
      </c>
      <c r="T3071" s="30" t="n">
        <v>3</v>
      </c>
    </row>
    <row r="3072" customFormat="false" ht="15" hidden="false" customHeight="false" outlineLevel="0" collapsed="false">
      <c r="A3072" s="27" t="s">
        <v>4985</v>
      </c>
      <c r="B3072" s="27" t="s">
        <v>4986</v>
      </c>
      <c r="C3072" s="27" t="n">
        <v>42</v>
      </c>
      <c r="D3072" s="27" t="s">
        <v>181</v>
      </c>
      <c r="E3072" s="28" t="n">
        <v>45544</v>
      </c>
      <c r="F3072" s="27" t="s">
        <v>2176</v>
      </c>
      <c r="G3072" s="28" t="n">
        <v>45546</v>
      </c>
      <c r="H3072" s="27" t="s">
        <v>168</v>
      </c>
      <c r="I3072" s="27" t="s">
        <v>366</v>
      </c>
      <c r="J3072" s="27" t="s">
        <v>441</v>
      </c>
      <c r="K3072" s="27" t="s">
        <v>156</v>
      </c>
      <c r="L3072" s="27" t="n">
        <v>34</v>
      </c>
      <c r="M3072" s="27" t="n">
        <v>57</v>
      </c>
      <c r="N3072" s="27" t="s">
        <v>127</v>
      </c>
      <c r="O3072" s="27" t="s">
        <v>128</v>
      </c>
      <c r="P3072" s="27" t="s">
        <v>129</v>
      </c>
      <c r="Q3072" s="29" t="n">
        <v>4607.94</v>
      </c>
      <c r="R3072" s="27" t="s">
        <v>130</v>
      </c>
      <c r="S3072" s="27" t="s">
        <v>192</v>
      </c>
      <c r="T3072" s="27" t="n">
        <v>4</v>
      </c>
    </row>
    <row r="3073" customFormat="false" ht="15" hidden="false" customHeight="false" outlineLevel="0" collapsed="false">
      <c r="A3073" s="30" t="s">
        <v>4987</v>
      </c>
      <c r="B3073" s="30" t="s">
        <v>2771</v>
      </c>
      <c r="C3073" s="30" t="n">
        <v>56</v>
      </c>
      <c r="D3073" s="30" t="s">
        <v>121</v>
      </c>
      <c r="E3073" s="31" t="n">
        <v>45314</v>
      </c>
      <c r="F3073" s="30" t="s">
        <v>662</v>
      </c>
      <c r="G3073" s="31" t="n">
        <v>45316</v>
      </c>
      <c r="H3073" s="30" t="s">
        <v>236</v>
      </c>
      <c r="I3073" s="30" t="s">
        <v>266</v>
      </c>
      <c r="J3073" s="30" t="s">
        <v>267</v>
      </c>
      <c r="K3073" s="30" t="s">
        <v>156</v>
      </c>
      <c r="L3073" s="30" t="n">
        <v>41</v>
      </c>
      <c r="M3073" s="30" t="n">
        <v>40</v>
      </c>
      <c r="N3073" s="30" t="s">
        <v>186</v>
      </c>
      <c r="O3073" s="30" t="s">
        <v>171</v>
      </c>
      <c r="P3073" s="30" t="s">
        <v>140</v>
      </c>
      <c r="Q3073" s="32" t="n">
        <v>4438.68</v>
      </c>
      <c r="R3073" s="30" t="s">
        <v>130</v>
      </c>
      <c r="S3073" s="30" t="s">
        <v>223</v>
      </c>
      <c r="T3073" s="30" t="n">
        <v>3</v>
      </c>
    </row>
    <row r="3074" customFormat="false" ht="15" hidden="false" customHeight="false" outlineLevel="0" collapsed="false">
      <c r="A3074" s="27" t="s">
        <v>4988</v>
      </c>
      <c r="B3074" s="27" t="s">
        <v>355</v>
      </c>
      <c r="C3074" s="27" t="n">
        <v>52</v>
      </c>
      <c r="D3074" s="27" t="s">
        <v>121</v>
      </c>
      <c r="E3074" s="28" t="n">
        <v>45464</v>
      </c>
      <c r="F3074" s="27" t="s">
        <v>800</v>
      </c>
      <c r="G3074" s="28" t="n">
        <v>45465</v>
      </c>
      <c r="H3074" s="27" t="s">
        <v>236</v>
      </c>
      <c r="I3074" s="27" t="s">
        <v>323</v>
      </c>
      <c r="J3074" s="27" t="s">
        <v>238</v>
      </c>
      <c r="K3074" s="27" t="s">
        <v>156</v>
      </c>
      <c r="L3074" s="27" t="n">
        <v>23</v>
      </c>
      <c r="M3074" s="27" t="n">
        <v>75</v>
      </c>
      <c r="N3074" s="27" t="s">
        <v>127</v>
      </c>
      <c r="O3074" s="27" t="s">
        <v>128</v>
      </c>
      <c r="P3074" s="27" t="s">
        <v>150</v>
      </c>
      <c r="Q3074" s="29" t="n">
        <v>4253.05</v>
      </c>
      <c r="R3074" s="27" t="s">
        <v>172</v>
      </c>
      <c r="S3074" s="27" t="s">
        <v>197</v>
      </c>
      <c r="T3074" s="27" t="n">
        <v>3</v>
      </c>
    </row>
    <row r="3075" customFormat="false" ht="15" hidden="false" customHeight="false" outlineLevel="0" collapsed="false">
      <c r="A3075" s="30" t="s">
        <v>4989</v>
      </c>
      <c r="B3075" s="30" t="s">
        <v>850</v>
      </c>
      <c r="C3075" s="30" t="n">
        <v>48</v>
      </c>
      <c r="D3075" s="30" t="s">
        <v>181</v>
      </c>
      <c r="E3075" s="31" t="n">
        <v>45504</v>
      </c>
      <c r="F3075" s="30" t="s">
        <v>1579</v>
      </c>
      <c r="G3075" s="31" t="n">
        <v>45504</v>
      </c>
      <c r="H3075" s="30" t="s">
        <v>217</v>
      </c>
      <c r="I3075" s="30" t="s">
        <v>282</v>
      </c>
      <c r="J3075" s="30" t="s">
        <v>294</v>
      </c>
      <c r="K3075" s="30" t="s">
        <v>138</v>
      </c>
      <c r="L3075" s="30" t="n">
        <v>67</v>
      </c>
      <c r="M3075" s="30" t="n">
        <v>26</v>
      </c>
      <c r="N3075" s="30" t="s">
        <v>127</v>
      </c>
      <c r="O3075" s="30" t="s">
        <v>139</v>
      </c>
      <c r="P3075" s="30" t="s">
        <v>150</v>
      </c>
      <c r="Q3075" s="32" t="n">
        <v>1061.25</v>
      </c>
      <c r="R3075" s="30" t="s">
        <v>268</v>
      </c>
      <c r="S3075" s="30" t="s">
        <v>141</v>
      </c>
      <c r="T3075" s="30" t="n">
        <v>3</v>
      </c>
    </row>
    <row r="3076" customFormat="false" ht="15" hidden="false" customHeight="false" outlineLevel="0" collapsed="false">
      <c r="A3076" s="27" t="s">
        <v>4990</v>
      </c>
      <c r="B3076" s="27" t="s">
        <v>4991</v>
      </c>
      <c r="C3076" s="27" t="n">
        <v>52</v>
      </c>
      <c r="D3076" s="27" t="s">
        <v>181</v>
      </c>
      <c r="E3076" s="28" t="n">
        <v>45409</v>
      </c>
      <c r="F3076" s="27" t="s">
        <v>937</v>
      </c>
      <c r="G3076" s="28" t="n">
        <v>45410</v>
      </c>
      <c r="H3076" s="27" t="s">
        <v>206</v>
      </c>
      <c r="I3076" s="27" t="s">
        <v>207</v>
      </c>
      <c r="J3076" s="27" t="s">
        <v>593</v>
      </c>
      <c r="K3076" s="27" t="s">
        <v>156</v>
      </c>
      <c r="L3076" s="27" t="n">
        <v>56</v>
      </c>
      <c r="M3076" s="27" t="n">
        <v>63</v>
      </c>
      <c r="N3076" s="27" t="s">
        <v>127</v>
      </c>
      <c r="O3076" s="27" t="s">
        <v>171</v>
      </c>
      <c r="P3076" s="27" t="s">
        <v>187</v>
      </c>
      <c r="Q3076" s="29" t="n">
        <v>4903.32</v>
      </c>
      <c r="R3076" s="27" t="s">
        <v>130</v>
      </c>
      <c r="S3076" s="27" t="s">
        <v>178</v>
      </c>
      <c r="T3076" s="27" t="n">
        <v>5</v>
      </c>
    </row>
    <row r="3077" customFormat="false" ht="15" hidden="false" customHeight="false" outlineLevel="0" collapsed="false">
      <c r="A3077" s="30" t="s">
        <v>4992</v>
      </c>
      <c r="B3077" s="30" t="s">
        <v>1452</v>
      </c>
      <c r="C3077" s="30" t="n">
        <v>76</v>
      </c>
      <c r="D3077" s="30" t="s">
        <v>121</v>
      </c>
      <c r="E3077" s="31" t="n">
        <v>45363</v>
      </c>
      <c r="F3077" s="30" t="s">
        <v>1023</v>
      </c>
      <c r="G3077" s="31" t="n">
        <v>45365</v>
      </c>
      <c r="H3077" s="30" t="s">
        <v>217</v>
      </c>
      <c r="I3077" s="30" t="s">
        <v>282</v>
      </c>
      <c r="J3077" s="30" t="s">
        <v>218</v>
      </c>
      <c r="K3077" s="30" t="s">
        <v>126</v>
      </c>
      <c r="L3077" s="30" t="n">
        <v>23</v>
      </c>
      <c r="M3077" s="30" t="n">
        <v>92</v>
      </c>
      <c r="N3077" s="30" t="s">
        <v>186</v>
      </c>
      <c r="O3077" s="30" t="s">
        <v>139</v>
      </c>
      <c r="P3077" s="30" t="s">
        <v>129</v>
      </c>
      <c r="Q3077" s="32" t="n">
        <v>7531.37</v>
      </c>
      <c r="R3077" s="30" t="s">
        <v>172</v>
      </c>
      <c r="S3077" s="30" t="s">
        <v>178</v>
      </c>
      <c r="T3077" s="30" t="n">
        <v>3</v>
      </c>
    </row>
    <row r="3078" customFormat="false" ht="15" hidden="false" customHeight="false" outlineLevel="0" collapsed="false">
      <c r="A3078" s="27" t="s">
        <v>4993</v>
      </c>
      <c r="B3078" s="27" t="s">
        <v>4994</v>
      </c>
      <c r="C3078" s="27" t="n">
        <v>26</v>
      </c>
      <c r="D3078" s="27" t="s">
        <v>181</v>
      </c>
      <c r="E3078" s="28" t="n">
        <v>45403</v>
      </c>
      <c r="F3078" s="27" t="s">
        <v>331</v>
      </c>
      <c r="G3078" s="28" t="n">
        <v>45405</v>
      </c>
      <c r="H3078" s="27" t="s">
        <v>146</v>
      </c>
      <c r="I3078" s="27" t="s">
        <v>176</v>
      </c>
      <c r="J3078" s="27" t="s">
        <v>244</v>
      </c>
      <c r="K3078" s="27" t="s">
        <v>202</v>
      </c>
      <c r="L3078" s="27" t="n">
        <v>5</v>
      </c>
      <c r="M3078" s="27" t="n">
        <v>99</v>
      </c>
      <c r="N3078" s="27" t="s">
        <v>186</v>
      </c>
      <c r="O3078" s="27" t="s">
        <v>139</v>
      </c>
      <c r="P3078" s="27" t="s">
        <v>140</v>
      </c>
      <c r="Q3078" s="29" t="n">
        <v>17466.99</v>
      </c>
      <c r="R3078" s="27" t="s">
        <v>462</v>
      </c>
      <c r="S3078" s="27" t="s">
        <v>164</v>
      </c>
      <c r="T3078" s="27" t="n">
        <v>2</v>
      </c>
    </row>
    <row r="3079" customFormat="false" ht="15" hidden="false" customHeight="false" outlineLevel="0" collapsed="false">
      <c r="A3079" s="30" t="s">
        <v>4995</v>
      </c>
      <c r="B3079" s="30" t="s">
        <v>2190</v>
      </c>
      <c r="C3079" s="30" t="n">
        <v>48</v>
      </c>
      <c r="D3079" s="30" t="s">
        <v>121</v>
      </c>
      <c r="E3079" s="31" t="n">
        <v>45642</v>
      </c>
      <c r="F3079" s="30" t="s">
        <v>154</v>
      </c>
      <c r="G3079" s="31" t="n">
        <v>45645</v>
      </c>
      <c r="H3079" s="30" t="s">
        <v>161</v>
      </c>
      <c r="I3079" s="30" t="s">
        <v>320</v>
      </c>
      <c r="J3079" s="30" t="s">
        <v>426</v>
      </c>
      <c r="K3079" s="30" t="s">
        <v>126</v>
      </c>
      <c r="L3079" s="30" t="n">
        <v>29</v>
      </c>
      <c r="M3079" s="30" t="n">
        <v>68</v>
      </c>
      <c r="N3079" s="30" t="s">
        <v>127</v>
      </c>
      <c r="O3079" s="30" t="s">
        <v>139</v>
      </c>
      <c r="P3079" s="30" t="s">
        <v>150</v>
      </c>
      <c r="Q3079" s="32" t="n">
        <v>6942.13</v>
      </c>
      <c r="R3079" s="30" t="s">
        <v>172</v>
      </c>
      <c r="S3079" s="30" t="s">
        <v>141</v>
      </c>
      <c r="T3079" s="30" t="n">
        <v>3</v>
      </c>
    </row>
    <row r="3080" customFormat="false" ht="15" hidden="false" customHeight="false" outlineLevel="0" collapsed="false">
      <c r="A3080" s="27" t="s">
        <v>4996</v>
      </c>
      <c r="B3080" s="27" t="s">
        <v>3574</v>
      </c>
      <c r="C3080" s="27"/>
      <c r="D3080" s="27" t="s">
        <v>181</v>
      </c>
      <c r="E3080" s="28" t="n">
        <v>45383</v>
      </c>
      <c r="F3080" s="27" t="s">
        <v>1155</v>
      </c>
      <c r="G3080" s="28" t="n">
        <v>45383</v>
      </c>
      <c r="H3080" s="27" t="s">
        <v>135</v>
      </c>
      <c r="I3080" s="27" t="s">
        <v>136</v>
      </c>
      <c r="J3080" s="27" t="s">
        <v>137</v>
      </c>
      <c r="K3080" s="27" t="s">
        <v>138</v>
      </c>
      <c r="L3080" s="27" t="n">
        <v>83</v>
      </c>
      <c r="M3080" s="27" t="n">
        <v>40</v>
      </c>
      <c r="N3080" s="27" t="s">
        <v>127</v>
      </c>
      <c r="O3080" s="27" t="s">
        <v>128</v>
      </c>
      <c r="P3080" s="27" t="s">
        <v>129</v>
      </c>
      <c r="Q3080" s="29" t="n">
        <v>1880.5</v>
      </c>
      <c r="R3080" s="27" t="s">
        <v>130</v>
      </c>
      <c r="S3080" s="27" t="s">
        <v>151</v>
      </c>
      <c r="T3080" s="27" t="n">
        <v>5</v>
      </c>
    </row>
    <row r="3081" customFormat="false" ht="15" hidden="false" customHeight="false" outlineLevel="0" collapsed="false">
      <c r="A3081" s="30" t="s">
        <v>4997</v>
      </c>
      <c r="B3081" s="30" t="s">
        <v>916</v>
      </c>
      <c r="C3081" s="30" t="n">
        <v>66</v>
      </c>
      <c r="D3081" s="30" t="s">
        <v>121</v>
      </c>
      <c r="E3081" s="31" t="n">
        <v>45395</v>
      </c>
      <c r="F3081" s="30" t="s">
        <v>552</v>
      </c>
      <c r="G3081" s="31" t="n">
        <v>45396</v>
      </c>
      <c r="H3081" s="30" t="s">
        <v>168</v>
      </c>
      <c r="I3081" s="30" t="s">
        <v>169</v>
      </c>
      <c r="J3081" s="30" t="s">
        <v>191</v>
      </c>
      <c r="K3081" s="30" t="s">
        <v>138</v>
      </c>
      <c r="L3081" s="30" t="n">
        <v>59</v>
      </c>
      <c r="M3081" s="30" t="n">
        <v>29</v>
      </c>
      <c r="N3081" s="30" t="s">
        <v>127</v>
      </c>
      <c r="O3081" s="30" t="s">
        <v>128</v>
      </c>
      <c r="P3081" s="30" t="s">
        <v>187</v>
      </c>
      <c r="Q3081" s="32" t="n">
        <v>2296.87</v>
      </c>
      <c r="R3081" s="30" t="s">
        <v>130</v>
      </c>
      <c r="S3081" s="30" t="s">
        <v>151</v>
      </c>
      <c r="T3081" s="30" t="n">
        <v>5</v>
      </c>
    </row>
    <row r="3082" customFormat="false" ht="15" hidden="false" customHeight="false" outlineLevel="0" collapsed="false">
      <c r="A3082" s="27" t="s">
        <v>4998</v>
      </c>
      <c r="B3082" s="27" t="s">
        <v>507</v>
      </c>
      <c r="C3082" s="27" t="n">
        <v>22</v>
      </c>
      <c r="D3082" s="27" t="s">
        <v>121</v>
      </c>
      <c r="E3082" s="28" t="n">
        <v>45440</v>
      </c>
      <c r="F3082" s="27" t="s">
        <v>669</v>
      </c>
      <c r="G3082" s="28" t="n">
        <v>45440</v>
      </c>
      <c r="H3082" s="27" t="s">
        <v>206</v>
      </c>
      <c r="I3082" s="27" t="s">
        <v>207</v>
      </c>
      <c r="J3082" s="27" t="s">
        <v>593</v>
      </c>
      <c r="K3082" s="27" t="s">
        <v>156</v>
      </c>
      <c r="L3082" s="27" t="n">
        <v>21</v>
      </c>
      <c r="M3082" s="27" t="n">
        <v>78</v>
      </c>
      <c r="N3082" s="27" t="s">
        <v>127</v>
      </c>
      <c r="O3082" s="27" t="s">
        <v>139</v>
      </c>
      <c r="P3082" s="27" t="s">
        <v>140</v>
      </c>
      <c r="Q3082" s="29" t="n">
        <v>3597.22</v>
      </c>
      <c r="R3082" s="27" t="s">
        <v>130</v>
      </c>
      <c r="S3082" s="27" t="s">
        <v>141</v>
      </c>
      <c r="T3082" s="27" t="n">
        <v>3</v>
      </c>
    </row>
    <row r="3083" customFormat="false" ht="15" hidden="false" customHeight="false" outlineLevel="0" collapsed="false">
      <c r="A3083" s="30" t="s">
        <v>4999</v>
      </c>
      <c r="B3083" s="30" t="s">
        <v>1622</v>
      </c>
      <c r="C3083" s="30" t="n">
        <v>44</v>
      </c>
      <c r="D3083" s="30" t="s">
        <v>181</v>
      </c>
      <c r="E3083" s="31" t="n">
        <v>45372</v>
      </c>
      <c r="F3083" s="30" t="s">
        <v>1016</v>
      </c>
      <c r="G3083" s="31" t="n">
        <v>45372</v>
      </c>
      <c r="H3083" s="30" t="s">
        <v>161</v>
      </c>
      <c r="I3083" s="30" t="s">
        <v>538</v>
      </c>
      <c r="J3083" s="30" t="s">
        <v>385</v>
      </c>
      <c r="K3083" s="30" t="s">
        <v>156</v>
      </c>
      <c r="L3083" s="30" t="n">
        <v>50</v>
      </c>
      <c r="M3083" s="30" t="n">
        <v>89</v>
      </c>
      <c r="N3083" s="30" t="s">
        <v>186</v>
      </c>
      <c r="O3083" s="30" t="s">
        <v>128</v>
      </c>
      <c r="P3083" s="30" t="s">
        <v>187</v>
      </c>
      <c r="Q3083" s="32" t="n">
        <v>4967.43</v>
      </c>
      <c r="R3083" s="30" t="s">
        <v>130</v>
      </c>
      <c r="S3083" s="30" t="s">
        <v>178</v>
      </c>
      <c r="T3083" s="30" t="n">
        <v>5</v>
      </c>
    </row>
    <row r="3084" customFormat="false" ht="15" hidden="false" customHeight="false" outlineLevel="0" collapsed="false">
      <c r="A3084" s="27" t="s">
        <v>5000</v>
      </c>
      <c r="B3084" s="27" t="s">
        <v>3697</v>
      </c>
      <c r="C3084" s="27" t="n">
        <v>40</v>
      </c>
      <c r="D3084" s="27" t="s">
        <v>181</v>
      </c>
      <c r="E3084" s="28" t="n">
        <v>45585</v>
      </c>
      <c r="F3084" s="27" t="s">
        <v>710</v>
      </c>
      <c r="G3084" s="28" t="n">
        <v>45586</v>
      </c>
      <c r="H3084" s="27" t="s">
        <v>161</v>
      </c>
      <c r="I3084" s="27" t="s">
        <v>162</v>
      </c>
      <c r="J3084" s="27" t="s">
        <v>426</v>
      </c>
      <c r="K3084" s="27" t="s">
        <v>156</v>
      </c>
      <c r="L3084" s="27" t="n">
        <v>42</v>
      </c>
      <c r="M3084" s="27" t="n">
        <v>41</v>
      </c>
      <c r="N3084" s="27" t="s">
        <v>127</v>
      </c>
      <c r="O3084" s="27" t="s">
        <v>171</v>
      </c>
      <c r="P3084" s="27" t="s">
        <v>187</v>
      </c>
      <c r="Q3084" s="29" t="n">
        <v>3639.67</v>
      </c>
      <c r="R3084" s="27" t="s">
        <v>268</v>
      </c>
      <c r="S3084" s="27" t="s">
        <v>197</v>
      </c>
      <c r="T3084" s="27" t="n">
        <v>1</v>
      </c>
    </row>
    <row r="3085" customFormat="false" ht="15" hidden="false" customHeight="false" outlineLevel="0" collapsed="false">
      <c r="A3085" s="30" t="s">
        <v>5001</v>
      </c>
      <c r="B3085" s="30" t="s">
        <v>2606</v>
      </c>
      <c r="C3085" s="30" t="n">
        <v>0</v>
      </c>
      <c r="D3085" s="30" t="s">
        <v>121</v>
      </c>
      <c r="E3085" s="31" t="n">
        <v>45626</v>
      </c>
      <c r="F3085" s="30" t="s">
        <v>226</v>
      </c>
      <c r="G3085" s="31" t="n">
        <v>45626</v>
      </c>
      <c r="H3085" s="30" t="s">
        <v>146</v>
      </c>
      <c r="I3085" s="30" t="s">
        <v>176</v>
      </c>
      <c r="J3085" s="30" t="s">
        <v>568</v>
      </c>
      <c r="K3085" s="30" t="s">
        <v>138</v>
      </c>
      <c r="L3085" s="30" t="n">
        <v>63</v>
      </c>
      <c r="M3085" s="30" t="n">
        <v>21</v>
      </c>
      <c r="N3085" s="30" t="s">
        <v>127</v>
      </c>
      <c r="O3085" s="30" t="s">
        <v>171</v>
      </c>
      <c r="P3085" s="30" t="s">
        <v>129</v>
      </c>
      <c r="Q3085" s="32" t="n">
        <v>1607.28</v>
      </c>
      <c r="R3085" s="30" t="s">
        <v>130</v>
      </c>
      <c r="S3085" s="30" t="s">
        <v>223</v>
      </c>
      <c r="T3085" s="30" t="n">
        <v>4</v>
      </c>
    </row>
    <row r="3086" customFormat="false" ht="15" hidden="false" customHeight="false" outlineLevel="0" collapsed="false">
      <c r="A3086" s="27" t="s">
        <v>5002</v>
      </c>
      <c r="B3086" s="27" t="s">
        <v>1531</v>
      </c>
      <c r="C3086" s="27" t="n">
        <v>6</v>
      </c>
      <c r="D3086" s="27" t="s">
        <v>121</v>
      </c>
      <c r="E3086" s="28" t="n">
        <v>45437</v>
      </c>
      <c r="F3086" s="27" t="s">
        <v>350</v>
      </c>
      <c r="G3086" s="28" t="n">
        <v>45441</v>
      </c>
      <c r="H3086" s="27" t="s">
        <v>183</v>
      </c>
      <c r="I3086" s="27" t="s">
        <v>184</v>
      </c>
      <c r="J3086" s="27" t="s">
        <v>476</v>
      </c>
      <c r="K3086" s="27" t="s">
        <v>126</v>
      </c>
      <c r="L3086" s="27" t="n">
        <v>5</v>
      </c>
      <c r="M3086" s="27" t="n">
        <v>122</v>
      </c>
      <c r="N3086" s="27" t="s">
        <v>186</v>
      </c>
      <c r="O3086" s="27" t="s">
        <v>149</v>
      </c>
      <c r="P3086" s="27" t="s">
        <v>129</v>
      </c>
      <c r="Q3086" s="29" t="n">
        <v>9151.49</v>
      </c>
      <c r="R3086" s="27" t="s">
        <v>172</v>
      </c>
      <c r="S3086" s="27" t="s">
        <v>151</v>
      </c>
      <c r="T3086" s="27" t="n">
        <v>3</v>
      </c>
    </row>
    <row r="3087" customFormat="false" ht="15" hidden="false" customHeight="false" outlineLevel="0" collapsed="false">
      <c r="A3087" s="30" t="s">
        <v>5003</v>
      </c>
      <c r="B3087" s="30" t="s">
        <v>5004</v>
      </c>
      <c r="C3087" s="30" t="n">
        <v>53</v>
      </c>
      <c r="D3087" s="30" t="s">
        <v>181</v>
      </c>
      <c r="E3087" s="31" t="n">
        <v>45648</v>
      </c>
      <c r="F3087" s="30" t="s">
        <v>398</v>
      </c>
      <c r="G3087" s="31" t="n">
        <v>45654</v>
      </c>
      <c r="H3087" s="30" t="s">
        <v>135</v>
      </c>
      <c r="I3087" s="30" t="s">
        <v>136</v>
      </c>
      <c r="J3087" s="30" t="s">
        <v>618</v>
      </c>
      <c r="K3087" s="30" t="s">
        <v>126</v>
      </c>
      <c r="L3087" s="30" t="n">
        <v>8</v>
      </c>
      <c r="M3087" s="30" t="n">
        <v>62</v>
      </c>
      <c r="N3087" s="30" t="s">
        <v>186</v>
      </c>
      <c r="O3087" s="30" t="s">
        <v>128</v>
      </c>
      <c r="P3087" s="30" t="s">
        <v>150</v>
      </c>
      <c r="Q3087" s="32" t="n">
        <v>7172.93</v>
      </c>
      <c r="R3087" s="30" t="s">
        <v>130</v>
      </c>
      <c r="S3087" s="30" t="s">
        <v>131</v>
      </c>
      <c r="T3087" s="30" t="n">
        <v>5</v>
      </c>
    </row>
    <row r="3088" customFormat="false" ht="15" hidden="false" customHeight="false" outlineLevel="0" collapsed="false">
      <c r="A3088" s="27" t="s">
        <v>5005</v>
      </c>
      <c r="B3088" s="27" t="s">
        <v>2418</v>
      </c>
      <c r="C3088" s="27"/>
      <c r="D3088" s="27" t="s">
        <v>121</v>
      </c>
      <c r="E3088" s="28" t="n">
        <v>45394</v>
      </c>
      <c r="F3088" s="27" t="s">
        <v>2856</v>
      </c>
      <c r="G3088" s="28" t="n">
        <v>45397</v>
      </c>
      <c r="H3088" s="27" t="s">
        <v>236</v>
      </c>
      <c r="I3088" s="27" t="s">
        <v>237</v>
      </c>
      <c r="J3088" s="27" t="s">
        <v>287</v>
      </c>
      <c r="K3088" s="27" t="s">
        <v>156</v>
      </c>
      <c r="L3088" s="27" t="n">
        <v>24</v>
      </c>
      <c r="M3088" s="27" t="n">
        <v>43</v>
      </c>
      <c r="N3088" s="27" t="s">
        <v>127</v>
      </c>
      <c r="O3088" s="27" t="s">
        <v>139</v>
      </c>
      <c r="P3088" s="27" t="s">
        <v>129</v>
      </c>
      <c r="Q3088" s="29" t="n">
        <v>3391.97</v>
      </c>
      <c r="R3088" s="27" t="s">
        <v>130</v>
      </c>
      <c r="S3088" s="27" t="s">
        <v>178</v>
      </c>
      <c r="T3088" s="27" t="n">
        <v>4</v>
      </c>
    </row>
    <row r="3089" customFormat="false" ht="15" hidden="false" customHeight="false" outlineLevel="0" collapsed="false">
      <c r="A3089" s="30" t="s">
        <v>5006</v>
      </c>
      <c r="B3089" s="30" t="s">
        <v>5007</v>
      </c>
      <c r="C3089" s="30"/>
      <c r="D3089" s="30" t="s">
        <v>121</v>
      </c>
      <c r="E3089" s="31" t="n">
        <v>45433</v>
      </c>
      <c r="F3089" s="30" t="s">
        <v>1472</v>
      </c>
      <c r="G3089" s="31" t="n">
        <v>45434</v>
      </c>
      <c r="H3089" s="30" t="s">
        <v>217</v>
      </c>
      <c r="I3089" s="30" t="s">
        <v>344</v>
      </c>
      <c r="J3089" s="30" t="s">
        <v>388</v>
      </c>
      <c r="K3089" s="30" t="s">
        <v>138</v>
      </c>
      <c r="L3089" s="30" t="n">
        <v>89</v>
      </c>
      <c r="M3089" s="30" t="n">
        <v>38</v>
      </c>
      <c r="N3089" s="30" t="s">
        <v>127</v>
      </c>
      <c r="O3089" s="30" t="s">
        <v>171</v>
      </c>
      <c r="P3089" s="30" t="s">
        <v>150</v>
      </c>
      <c r="Q3089" s="32" t="n">
        <v>1831.1</v>
      </c>
      <c r="R3089" s="30" t="s">
        <v>130</v>
      </c>
      <c r="S3089" s="30" t="s">
        <v>602</v>
      </c>
      <c r="T3089" s="30" t="n">
        <v>4</v>
      </c>
    </row>
    <row r="3090" customFormat="false" ht="15" hidden="false" customHeight="false" outlineLevel="0" collapsed="false">
      <c r="A3090" s="27" t="s">
        <v>5008</v>
      </c>
      <c r="B3090" s="27" t="s">
        <v>5009</v>
      </c>
      <c r="C3090" s="27" t="n">
        <v>34</v>
      </c>
      <c r="D3090" s="27" t="s">
        <v>121</v>
      </c>
      <c r="E3090" s="28" t="n">
        <v>45329</v>
      </c>
      <c r="F3090" s="27" t="s">
        <v>674</v>
      </c>
      <c r="G3090" s="28" t="n">
        <v>45329</v>
      </c>
      <c r="H3090" s="27" t="s">
        <v>217</v>
      </c>
      <c r="I3090" s="27" t="s">
        <v>344</v>
      </c>
      <c r="J3090" s="27" t="s">
        <v>283</v>
      </c>
      <c r="K3090" s="27" t="s">
        <v>138</v>
      </c>
      <c r="L3090" s="27" t="n">
        <v>25</v>
      </c>
      <c r="M3090" s="27" t="n">
        <v>19</v>
      </c>
      <c r="N3090" s="27" t="s">
        <v>127</v>
      </c>
      <c r="O3090" s="27" t="s">
        <v>171</v>
      </c>
      <c r="P3090" s="27" t="s">
        <v>187</v>
      </c>
      <c r="Q3090" s="29" t="n">
        <v>1766.57</v>
      </c>
      <c r="R3090" s="27" t="s">
        <v>130</v>
      </c>
      <c r="S3090" s="27" t="s">
        <v>178</v>
      </c>
      <c r="T3090" s="27" t="n">
        <v>5</v>
      </c>
    </row>
    <row r="3091" customFormat="false" ht="15" hidden="false" customHeight="false" outlineLevel="0" collapsed="false">
      <c r="A3091" s="30" t="s">
        <v>5010</v>
      </c>
      <c r="B3091" s="30" t="s">
        <v>4074</v>
      </c>
      <c r="C3091" s="30" t="n">
        <v>75</v>
      </c>
      <c r="D3091" s="30" t="s">
        <v>121</v>
      </c>
      <c r="E3091" s="31" t="n">
        <v>45453</v>
      </c>
      <c r="F3091" s="30" t="s">
        <v>901</v>
      </c>
      <c r="G3091" s="31" t="n">
        <v>45453</v>
      </c>
      <c r="H3091" s="30" t="s">
        <v>217</v>
      </c>
      <c r="I3091" s="30" t="s">
        <v>344</v>
      </c>
      <c r="J3091" s="30" t="s">
        <v>388</v>
      </c>
      <c r="K3091" s="30" t="s">
        <v>138</v>
      </c>
      <c r="L3091" s="30" t="n">
        <v>55</v>
      </c>
      <c r="M3091" s="30" t="n">
        <v>41</v>
      </c>
      <c r="N3091" s="30" t="s">
        <v>127</v>
      </c>
      <c r="O3091" s="30" t="s">
        <v>171</v>
      </c>
      <c r="P3091" s="30" t="s">
        <v>150</v>
      </c>
      <c r="Q3091" s="32" t="n">
        <v>2670.77</v>
      </c>
      <c r="R3091" s="30" t="s">
        <v>130</v>
      </c>
      <c r="S3091" s="30" t="s">
        <v>151</v>
      </c>
      <c r="T3091" s="30" t="n">
        <v>5</v>
      </c>
    </row>
    <row r="3092" customFormat="false" ht="15" hidden="false" customHeight="false" outlineLevel="0" collapsed="false">
      <c r="A3092" s="27" t="s">
        <v>5011</v>
      </c>
      <c r="B3092" s="27" t="s">
        <v>774</v>
      </c>
      <c r="C3092" s="27" t="n">
        <v>47</v>
      </c>
      <c r="D3092" s="27" t="s">
        <v>181</v>
      </c>
      <c r="E3092" s="28" t="n">
        <v>45526</v>
      </c>
      <c r="F3092" s="27" t="s">
        <v>1374</v>
      </c>
      <c r="G3092" s="28" t="n">
        <v>45528</v>
      </c>
      <c r="H3092" s="27" t="s">
        <v>236</v>
      </c>
      <c r="I3092" s="27" t="s">
        <v>237</v>
      </c>
      <c r="J3092" s="27" t="s">
        <v>375</v>
      </c>
      <c r="K3092" s="27" t="s">
        <v>202</v>
      </c>
      <c r="L3092" s="27" t="n">
        <v>9</v>
      </c>
      <c r="M3092" s="27" t="n">
        <v>138</v>
      </c>
      <c r="N3092" s="27" t="s">
        <v>186</v>
      </c>
      <c r="O3092" s="27" t="s">
        <v>128</v>
      </c>
      <c r="P3092" s="27" t="s">
        <v>150</v>
      </c>
      <c r="Q3092" s="29" t="n">
        <v>18539.99</v>
      </c>
      <c r="R3092" s="27" t="s">
        <v>172</v>
      </c>
      <c r="S3092" s="27" t="s">
        <v>335</v>
      </c>
      <c r="T3092" s="27" t="n">
        <v>3</v>
      </c>
    </row>
    <row r="3093" customFormat="false" ht="15" hidden="false" customHeight="false" outlineLevel="0" collapsed="false">
      <c r="A3093" s="30" t="s">
        <v>5012</v>
      </c>
      <c r="B3093" s="30" t="s">
        <v>2615</v>
      </c>
      <c r="C3093" s="30" t="n">
        <v>78</v>
      </c>
      <c r="D3093" s="30" t="s">
        <v>181</v>
      </c>
      <c r="E3093" s="31" t="n">
        <v>45362</v>
      </c>
      <c r="F3093" s="30" t="s">
        <v>582</v>
      </c>
      <c r="G3093" s="31" t="n">
        <v>45363</v>
      </c>
      <c r="H3093" s="30" t="s">
        <v>146</v>
      </c>
      <c r="I3093" s="30" t="s">
        <v>147</v>
      </c>
      <c r="J3093" s="30" t="s">
        <v>244</v>
      </c>
      <c r="K3093" s="30" t="s">
        <v>138</v>
      </c>
      <c r="L3093" s="30" t="n">
        <v>86</v>
      </c>
      <c r="M3093" s="30" t="n">
        <v>28</v>
      </c>
      <c r="N3093" s="30" t="s">
        <v>127</v>
      </c>
      <c r="O3093" s="30" t="s">
        <v>128</v>
      </c>
      <c r="P3093" s="30" t="s">
        <v>187</v>
      </c>
      <c r="Q3093" s="32" t="n">
        <v>2678.51</v>
      </c>
      <c r="R3093" s="30" t="s">
        <v>130</v>
      </c>
      <c r="S3093" s="30" t="s">
        <v>151</v>
      </c>
      <c r="T3093" s="30" t="n">
        <v>4</v>
      </c>
    </row>
    <row r="3094" customFormat="false" ht="15" hidden="false" customHeight="false" outlineLevel="0" collapsed="false">
      <c r="A3094" s="27" t="s">
        <v>5013</v>
      </c>
      <c r="B3094" s="27" t="s">
        <v>2927</v>
      </c>
      <c r="C3094" s="27" t="n">
        <v>35</v>
      </c>
      <c r="D3094" s="27" t="s">
        <v>121</v>
      </c>
      <c r="E3094" s="28" t="n">
        <v>45499</v>
      </c>
      <c r="F3094" s="27" t="s">
        <v>587</v>
      </c>
      <c r="G3094" s="28" t="n">
        <v>45500</v>
      </c>
      <c r="H3094" s="27" t="s">
        <v>206</v>
      </c>
      <c r="I3094" s="27" t="s">
        <v>300</v>
      </c>
      <c r="J3094" s="27" t="s">
        <v>233</v>
      </c>
      <c r="K3094" s="27" t="s">
        <v>138</v>
      </c>
      <c r="L3094" s="27" t="n">
        <v>22</v>
      </c>
      <c r="M3094" s="27" t="n">
        <v>22</v>
      </c>
      <c r="N3094" s="27" t="s">
        <v>127</v>
      </c>
      <c r="O3094" s="27" t="s">
        <v>171</v>
      </c>
      <c r="P3094" s="27" t="s">
        <v>187</v>
      </c>
      <c r="Q3094" s="29" t="n">
        <v>698.21</v>
      </c>
      <c r="R3094" s="27" t="s">
        <v>130</v>
      </c>
      <c r="S3094" s="27" t="s">
        <v>178</v>
      </c>
      <c r="T3094" s="27" t="n">
        <v>5</v>
      </c>
    </row>
    <row r="3095" customFormat="false" ht="15" hidden="false" customHeight="false" outlineLevel="0" collapsed="false">
      <c r="A3095" s="30" t="s">
        <v>5014</v>
      </c>
      <c r="B3095" s="30" t="s">
        <v>4274</v>
      </c>
      <c r="C3095" s="30" t="n">
        <v>17</v>
      </c>
      <c r="D3095" s="30" t="s">
        <v>121</v>
      </c>
      <c r="E3095" s="31" t="n">
        <v>45551</v>
      </c>
      <c r="F3095" s="30" t="s">
        <v>587</v>
      </c>
      <c r="G3095" s="31" t="n">
        <v>45553</v>
      </c>
      <c r="H3095" s="30" t="s">
        <v>146</v>
      </c>
      <c r="I3095" s="30" t="s">
        <v>309</v>
      </c>
      <c r="J3095" s="30" t="s">
        <v>222</v>
      </c>
      <c r="K3095" s="30" t="s">
        <v>126</v>
      </c>
      <c r="L3095" s="30" t="n">
        <v>42</v>
      </c>
      <c r="M3095" s="30" t="n">
        <v>119</v>
      </c>
      <c r="N3095" s="30" t="s">
        <v>186</v>
      </c>
      <c r="O3095" s="30" t="s">
        <v>139</v>
      </c>
      <c r="P3095" s="30" t="s">
        <v>140</v>
      </c>
      <c r="Q3095" s="32" t="n">
        <v>8680.4</v>
      </c>
      <c r="R3095" s="30" t="s">
        <v>130</v>
      </c>
      <c r="S3095" s="30" t="s">
        <v>178</v>
      </c>
      <c r="T3095" s="30" t="n">
        <v>4</v>
      </c>
    </row>
    <row r="3096" customFormat="false" ht="15" hidden="false" customHeight="false" outlineLevel="0" collapsed="false">
      <c r="A3096" s="27" t="s">
        <v>5015</v>
      </c>
      <c r="B3096" s="27" t="s">
        <v>1344</v>
      </c>
      <c r="C3096" s="27" t="n">
        <v>65</v>
      </c>
      <c r="D3096" s="27" t="s">
        <v>121</v>
      </c>
      <c r="E3096" s="28" t="n">
        <v>45487</v>
      </c>
      <c r="F3096" s="27" t="s">
        <v>840</v>
      </c>
      <c r="G3096" s="28" t="n">
        <v>45498</v>
      </c>
      <c r="H3096" s="27" t="s">
        <v>217</v>
      </c>
      <c r="I3096" s="27" t="s">
        <v>344</v>
      </c>
      <c r="J3096" s="27" t="s">
        <v>218</v>
      </c>
      <c r="K3096" s="27" t="s">
        <v>202</v>
      </c>
      <c r="L3096" s="27" t="n">
        <v>0</v>
      </c>
      <c r="M3096" s="27" t="n">
        <v>191</v>
      </c>
      <c r="N3096" s="27" t="s">
        <v>186</v>
      </c>
      <c r="O3096" s="27" t="s">
        <v>171</v>
      </c>
      <c r="P3096" s="27" t="s">
        <v>129</v>
      </c>
      <c r="Q3096" s="29" t="n">
        <v>17528.76</v>
      </c>
      <c r="R3096" s="27" t="s">
        <v>130</v>
      </c>
      <c r="S3096" s="27" t="s">
        <v>157</v>
      </c>
      <c r="T3096" s="27" t="n">
        <v>5</v>
      </c>
    </row>
    <row r="3097" customFormat="false" ht="15" hidden="false" customHeight="false" outlineLevel="0" collapsed="false">
      <c r="A3097" s="30" t="s">
        <v>5016</v>
      </c>
      <c r="B3097" s="30" t="s">
        <v>3678</v>
      </c>
      <c r="C3097" s="30" t="n">
        <v>17</v>
      </c>
      <c r="D3097" s="30" t="s">
        <v>121</v>
      </c>
      <c r="E3097" s="31" t="n">
        <v>45320</v>
      </c>
      <c r="F3097" s="30" t="s">
        <v>1338</v>
      </c>
      <c r="G3097" s="31" t="n">
        <v>45329</v>
      </c>
      <c r="H3097" s="30" t="s">
        <v>217</v>
      </c>
      <c r="I3097" s="30" t="s">
        <v>282</v>
      </c>
      <c r="J3097" s="30" t="s">
        <v>388</v>
      </c>
      <c r="K3097" s="30" t="s">
        <v>202</v>
      </c>
      <c r="L3097" s="30" t="n">
        <v>20</v>
      </c>
      <c r="M3097" s="30" t="n">
        <v>90</v>
      </c>
      <c r="N3097" s="30" t="s">
        <v>186</v>
      </c>
      <c r="O3097" s="30" t="s">
        <v>139</v>
      </c>
      <c r="P3097" s="30" t="s">
        <v>187</v>
      </c>
      <c r="Q3097" s="32"/>
      <c r="R3097" s="30" t="s">
        <v>130</v>
      </c>
      <c r="S3097" s="30" t="s">
        <v>178</v>
      </c>
      <c r="T3097" s="30" t="n">
        <v>4</v>
      </c>
    </row>
    <row r="3098" customFormat="false" ht="15" hidden="false" customHeight="false" outlineLevel="0" collapsed="false">
      <c r="A3098" s="27" t="s">
        <v>5017</v>
      </c>
      <c r="B3098" s="27" t="s">
        <v>3499</v>
      </c>
      <c r="C3098" s="27" t="n">
        <v>28</v>
      </c>
      <c r="D3098" s="27" t="s">
        <v>121</v>
      </c>
      <c r="E3098" s="28" t="n">
        <v>45618</v>
      </c>
      <c r="F3098" s="27" t="s">
        <v>730</v>
      </c>
      <c r="G3098" s="28" t="n">
        <v>45631</v>
      </c>
      <c r="H3098" s="27" t="s">
        <v>168</v>
      </c>
      <c r="I3098" s="27" t="s">
        <v>366</v>
      </c>
      <c r="J3098" s="27" t="s">
        <v>191</v>
      </c>
      <c r="K3098" s="27" t="s">
        <v>202</v>
      </c>
      <c r="L3098" s="27" t="n">
        <v>12</v>
      </c>
      <c r="M3098" s="27" t="n">
        <v>239</v>
      </c>
      <c r="N3098" s="27" t="s">
        <v>186</v>
      </c>
      <c r="O3098" s="27" t="s">
        <v>139</v>
      </c>
      <c r="P3098" s="27" t="s">
        <v>150</v>
      </c>
      <c r="Q3098" s="29" t="n">
        <v>19029.96</v>
      </c>
      <c r="R3098" s="27" t="s">
        <v>462</v>
      </c>
      <c r="S3098" s="27" t="s">
        <v>164</v>
      </c>
      <c r="T3098" s="27" t="n">
        <v>3</v>
      </c>
    </row>
    <row r="3099" customFormat="false" ht="15" hidden="false" customHeight="false" outlineLevel="0" collapsed="false">
      <c r="A3099" s="30" t="s">
        <v>5018</v>
      </c>
      <c r="B3099" s="30" t="s">
        <v>1585</v>
      </c>
      <c r="C3099" s="30" t="n">
        <v>60</v>
      </c>
      <c r="D3099" s="30" t="s">
        <v>359</v>
      </c>
      <c r="E3099" s="31" t="n">
        <v>45311</v>
      </c>
      <c r="F3099" s="30" t="s">
        <v>1384</v>
      </c>
      <c r="G3099" s="31" t="n">
        <v>45314</v>
      </c>
      <c r="H3099" s="30" t="s">
        <v>206</v>
      </c>
      <c r="I3099" s="30" t="s">
        <v>300</v>
      </c>
      <c r="J3099" s="30" t="s">
        <v>593</v>
      </c>
      <c r="K3099" s="30" t="s">
        <v>156</v>
      </c>
      <c r="L3099" s="30" t="n">
        <v>42</v>
      </c>
      <c r="M3099" s="30" t="n">
        <v>77</v>
      </c>
      <c r="N3099" s="30" t="s">
        <v>186</v>
      </c>
      <c r="O3099" s="30" t="s">
        <v>149</v>
      </c>
      <c r="P3099" s="30" t="s">
        <v>150</v>
      </c>
      <c r="Q3099" s="32" t="n">
        <v>3712.8</v>
      </c>
      <c r="R3099" s="30" t="s">
        <v>172</v>
      </c>
      <c r="S3099" s="30" t="s">
        <v>151</v>
      </c>
      <c r="T3099" s="30" t="n">
        <v>3</v>
      </c>
    </row>
    <row r="3100" customFormat="false" ht="15" hidden="false" customHeight="false" outlineLevel="0" collapsed="false">
      <c r="A3100" s="27" t="s">
        <v>5019</v>
      </c>
      <c r="B3100" s="27" t="s">
        <v>5020</v>
      </c>
      <c r="C3100" s="27" t="n">
        <v>34</v>
      </c>
      <c r="D3100" s="27" t="s">
        <v>181</v>
      </c>
      <c r="E3100" s="28" t="n">
        <v>45330</v>
      </c>
      <c r="F3100" s="27" t="s">
        <v>785</v>
      </c>
      <c r="G3100" s="28" t="n">
        <v>45330</v>
      </c>
      <c r="H3100" s="27" t="s">
        <v>168</v>
      </c>
      <c r="I3100" s="27" t="s">
        <v>169</v>
      </c>
      <c r="J3100" s="27" t="s">
        <v>367</v>
      </c>
      <c r="K3100" s="27" t="s">
        <v>138</v>
      </c>
      <c r="L3100" s="27" t="n">
        <v>71</v>
      </c>
      <c r="M3100" s="27" t="n">
        <v>45</v>
      </c>
      <c r="N3100" s="27" t="s">
        <v>127</v>
      </c>
      <c r="O3100" s="27" t="s">
        <v>128</v>
      </c>
      <c r="P3100" s="27" t="s">
        <v>140</v>
      </c>
      <c r="Q3100" s="29" t="n">
        <v>1256.83</v>
      </c>
      <c r="R3100" s="27" t="s">
        <v>172</v>
      </c>
      <c r="S3100" s="27" t="s">
        <v>151</v>
      </c>
      <c r="T3100" s="27" t="n">
        <v>3</v>
      </c>
    </row>
    <row r="3101" customFormat="false" ht="15" hidden="false" customHeight="false" outlineLevel="0" collapsed="false">
      <c r="A3101" s="30" t="s">
        <v>5021</v>
      </c>
      <c r="B3101" s="30" t="s">
        <v>825</v>
      </c>
      <c r="C3101" s="30" t="n">
        <v>42</v>
      </c>
      <c r="D3101" s="30" t="s">
        <v>121</v>
      </c>
      <c r="E3101" s="31" t="n">
        <v>45602</v>
      </c>
      <c r="F3101" s="30" t="s">
        <v>216</v>
      </c>
      <c r="G3101" s="31" t="n">
        <v>45607</v>
      </c>
      <c r="H3101" s="30" t="s">
        <v>123</v>
      </c>
      <c r="I3101" s="30" t="s">
        <v>124</v>
      </c>
      <c r="J3101" s="30" t="s">
        <v>508</v>
      </c>
      <c r="K3101" s="30" t="s">
        <v>126</v>
      </c>
      <c r="L3101" s="30" t="n">
        <v>37</v>
      </c>
      <c r="M3101" s="30" t="n">
        <v>141</v>
      </c>
      <c r="N3101" s="30" t="s">
        <v>186</v>
      </c>
      <c r="O3101" s="30" t="s">
        <v>139</v>
      </c>
      <c r="P3101" s="30" t="s">
        <v>140</v>
      </c>
      <c r="Q3101" s="32" t="n">
        <v>9418.97</v>
      </c>
      <c r="R3101" s="30" t="s">
        <v>130</v>
      </c>
      <c r="S3101" s="30" t="s">
        <v>131</v>
      </c>
      <c r="T3101" s="30" t="n">
        <v>3</v>
      </c>
    </row>
    <row r="3102" customFormat="false" ht="15" hidden="false" customHeight="false" outlineLevel="0" collapsed="false">
      <c r="A3102" s="27" t="s">
        <v>5022</v>
      </c>
      <c r="B3102" s="27" t="s">
        <v>3793</v>
      </c>
      <c r="C3102" s="27" t="n">
        <v>15</v>
      </c>
      <c r="D3102" s="27" t="s">
        <v>121</v>
      </c>
      <c r="E3102" s="28" t="n">
        <v>45428</v>
      </c>
      <c r="F3102" s="27" t="s">
        <v>2406</v>
      </c>
      <c r="G3102" s="28" t="n">
        <v>45429</v>
      </c>
      <c r="H3102" s="27" t="s">
        <v>161</v>
      </c>
      <c r="I3102" s="27" t="s">
        <v>162</v>
      </c>
      <c r="J3102" s="27" t="s">
        <v>258</v>
      </c>
      <c r="K3102" s="27" t="s">
        <v>156</v>
      </c>
      <c r="L3102" s="27" t="n">
        <v>46</v>
      </c>
      <c r="M3102" s="27" t="n">
        <v>78</v>
      </c>
      <c r="N3102" s="27" t="s">
        <v>127</v>
      </c>
      <c r="O3102" s="27" t="s">
        <v>128</v>
      </c>
      <c r="P3102" s="27" t="s">
        <v>150</v>
      </c>
      <c r="Q3102" s="29" t="n">
        <v>4722.18</v>
      </c>
      <c r="R3102" s="27" t="s">
        <v>130</v>
      </c>
      <c r="S3102" s="27" t="s">
        <v>151</v>
      </c>
      <c r="T3102" s="27" t="n">
        <v>4</v>
      </c>
    </row>
    <row r="3103" customFormat="false" ht="15" hidden="false" customHeight="false" outlineLevel="0" collapsed="false">
      <c r="A3103" s="30" t="s">
        <v>5023</v>
      </c>
      <c r="B3103" s="30" t="s">
        <v>2563</v>
      </c>
      <c r="C3103" s="30" t="n">
        <v>61</v>
      </c>
      <c r="D3103" s="30" t="s">
        <v>181</v>
      </c>
      <c r="E3103" s="31" t="n">
        <v>45534</v>
      </c>
      <c r="F3103" s="30" t="s">
        <v>341</v>
      </c>
      <c r="G3103" s="31" t="n">
        <v>45535</v>
      </c>
      <c r="H3103" s="30" t="s">
        <v>168</v>
      </c>
      <c r="I3103" s="30" t="s">
        <v>169</v>
      </c>
      <c r="J3103" s="30" t="s">
        <v>170</v>
      </c>
      <c r="K3103" s="30" t="s">
        <v>156</v>
      </c>
      <c r="L3103" s="30" t="n">
        <v>29</v>
      </c>
      <c r="M3103" s="30" t="n">
        <v>37</v>
      </c>
      <c r="N3103" s="30" t="s">
        <v>186</v>
      </c>
      <c r="O3103" s="30" t="s">
        <v>128</v>
      </c>
      <c r="P3103" s="30" t="s">
        <v>140</v>
      </c>
      <c r="Q3103" s="32" t="n">
        <v>4413.2</v>
      </c>
      <c r="R3103" s="30" t="s">
        <v>130</v>
      </c>
      <c r="S3103" s="30" t="s">
        <v>197</v>
      </c>
      <c r="T3103" s="30" t="n">
        <v>1</v>
      </c>
    </row>
    <row r="3104" customFormat="false" ht="15" hidden="false" customHeight="false" outlineLevel="0" collapsed="false">
      <c r="A3104" s="27" t="s">
        <v>5024</v>
      </c>
      <c r="B3104" s="27" t="s">
        <v>2843</v>
      </c>
      <c r="C3104" s="27" t="n">
        <v>52</v>
      </c>
      <c r="D3104" s="27" t="s">
        <v>121</v>
      </c>
      <c r="E3104" s="28" t="n">
        <v>45311</v>
      </c>
      <c r="F3104" s="27" t="s">
        <v>394</v>
      </c>
      <c r="G3104" s="28" t="n">
        <v>45312</v>
      </c>
      <c r="H3104" s="27" t="s">
        <v>236</v>
      </c>
      <c r="I3104" s="27" t="s">
        <v>266</v>
      </c>
      <c r="J3104" s="27" t="s">
        <v>455</v>
      </c>
      <c r="K3104" s="27" t="s">
        <v>138</v>
      </c>
      <c r="L3104" s="27" t="n">
        <v>39</v>
      </c>
      <c r="M3104" s="27" t="n">
        <v>38</v>
      </c>
      <c r="N3104" s="27" t="s">
        <v>127</v>
      </c>
      <c r="O3104" s="27" t="s">
        <v>128</v>
      </c>
      <c r="P3104" s="27" t="s">
        <v>140</v>
      </c>
      <c r="Q3104" s="29"/>
      <c r="R3104" s="27" t="s">
        <v>130</v>
      </c>
      <c r="S3104" s="27" t="s">
        <v>151</v>
      </c>
      <c r="T3104" s="27" t="n">
        <v>2</v>
      </c>
    </row>
    <row r="3105" customFormat="false" ht="15" hidden="false" customHeight="false" outlineLevel="0" collapsed="false">
      <c r="A3105" s="30" t="s">
        <v>5025</v>
      </c>
      <c r="B3105" s="30" t="s">
        <v>5026</v>
      </c>
      <c r="C3105" s="30" t="n">
        <v>34</v>
      </c>
      <c r="D3105" s="30" t="s">
        <v>566</v>
      </c>
      <c r="E3105" s="31" t="n">
        <v>45384</v>
      </c>
      <c r="F3105" s="30" t="s">
        <v>922</v>
      </c>
      <c r="G3105" s="31" t="n">
        <v>45385</v>
      </c>
      <c r="H3105" s="30" t="s">
        <v>123</v>
      </c>
      <c r="I3105" s="30" t="s">
        <v>124</v>
      </c>
      <c r="J3105" s="30" t="s">
        <v>305</v>
      </c>
      <c r="K3105" s="30" t="s">
        <v>126</v>
      </c>
      <c r="L3105" s="30" t="n">
        <v>41</v>
      </c>
      <c r="M3105" s="30" t="n">
        <v>71</v>
      </c>
      <c r="N3105" s="30" t="s">
        <v>186</v>
      </c>
      <c r="O3105" s="30" t="s">
        <v>128</v>
      </c>
      <c r="P3105" s="30" t="s">
        <v>150</v>
      </c>
      <c r="Q3105" s="32" t="n">
        <v>8267.9</v>
      </c>
      <c r="R3105" s="30" t="s">
        <v>130</v>
      </c>
      <c r="S3105" s="30" t="s">
        <v>164</v>
      </c>
      <c r="T3105" s="30" t="n">
        <v>3</v>
      </c>
    </row>
    <row r="3106" customFormat="false" ht="15" hidden="false" customHeight="false" outlineLevel="0" collapsed="false">
      <c r="A3106" s="27" t="s">
        <v>5027</v>
      </c>
      <c r="B3106" s="27" t="s">
        <v>264</v>
      </c>
      <c r="C3106" s="27" t="n">
        <v>36</v>
      </c>
      <c r="D3106" s="27" t="s">
        <v>121</v>
      </c>
      <c r="E3106" s="28" t="n">
        <v>45656</v>
      </c>
      <c r="F3106" s="27" t="s">
        <v>211</v>
      </c>
      <c r="G3106" s="28" t="n">
        <v>45659</v>
      </c>
      <c r="H3106" s="27" t="s">
        <v>236</v>
      </c>
      <c r="I3106" s="27" t="s">
        <v>323</v>
      </c>
      <c r="J3106" s="27" t="s">
        <v>455</v>
      </c>
      <c r="K3106" s="27" t="s">
        <v>156</v>
      </c>
      <c r="L3106" s="27" t="n">
        <v>21</v>
      </c>
      <c r="M3106" s="27" t="n">
        <v>82</v>
      </c>
      <c r="N3106" s="27" t="s">
        <v>127</v>
      </c>
      <c r="O3106" s="27" t="s">
        <v>139</v>
      </c>
      <c r="P3106" s="27" t="s">
        <v>129</v>
      </c>
      <c r="Q3106" s="29" t="n">
        <v>3369.22</v>
      </c>
      <c r="R3106" s="27" t="s">
        <v>130</v>
      </c>
      <c r="S3106" s="27" t="s">
        <v>197</v>
      </c>
      <c r="T3106" s="27" t="n">
        <v>5</v>
      </c>
    </row>
    <row r="3107" customFormat="false" ht="15" hidden="false" customHeight="false" outlineLevel="0" collapsed="false">
      <c r="A3107" s="30" t="s">
        <v>5028</v>
      </c>
      <c r="B3107" s="30" t="s">
        <v>1421</v>
      </c>
      <c r="C3107" s="30" t="n">
        <v>20</v>
      </c>
      <c r="D3107" s="30" t="s">
        <v>121</v>
      </c>
      <c r="E3107" s="31" t="n">
        <v>45372</v>
      </c>
      <c r="F3107" s="30" t="s">
        <v>2211</v>
      </c>
      <c r="G3107" s="31" t="n">
        <v>45375</v>
      </c>
      <c r="H3107" s="30" t="s">
        <v>242</v>
      </c>
      <c r="I3107" s="30" t="s">
        <v>243</v>
      </c>
      <c r="J3107" s="30" t="s">
        <v>316</v>
      </c>
      <c r="K3107" s="30" t="s">
        <v>156</v>
      </c>
      <c r="L3107" s="30" t="n">
        <v>17</v>
      </c>
      <c r="M3107" s="30" t="n">
        <v>77</v>
      </c>
      <c r="N3107" s="30" t="s">
        <v>127</v>
      </c>
      <c r="O3107" s="30" t="s">
        <v>139</v>
      </c>
      <c r="P3107" s="30" t="s">
        <v>129</v>
      </c>
      <c r="Q3107" s="32" t="n">
        <v>4657.01</v>
      </c>
      <c r="R3107" s="30" t="s">
        <v>130</v>
      </c>
      <c r="S3107" s="30" t="s">
        <v>164</v>
      </c>
      <c r="T3107" s="30" t="n">
        <v>4</v>
      </c>
    </row>
    <row r="3108" customFormat="false" ht="15" hidden="false" customHeight="false" outlineLevel="0" collapsed="false">
      <c r="A3108" s="27" t="s">
        <v>5029</v>
      </c>
      <c r="B3108" s="27" t="s">
        <v>2994</v>
      </c>
      <c r="C3108" s="27" t="n">
        <v>14</v>
      </c>
      <c r="D3108" s="27" t="s">
        <v>121</v>
      </c>
      <c r="E3108" s="28" t="n">
        <v>45561</v>
      </c>
      <c r="F3108" s="27" t="s">
        <v>1238</v>
      </c>
      <c r="G3108" s="28" t="n">
        <v>45574</v>
      </c>
      <c r="H3108" s="27" t="s">
        <v>123</v>
      </c>
      <c r="I3108" s="27" t="s">
        <v>124</v>
      </c>
      <c r="J3108" s="27" t="s">
        <v>125</v>
      </c>
      <c r="K3108" s="27" t="s">
        <v>202</v>
      </c>
      <c r="L3108" s="27" t="n">
        <v>5</v>
      </c>
      <c r="M3108" s="27" t="n">
        <v>65</v>
      </c>
      <c r="N3108" s="27" t="s">
        <v>186</v>
      </c>
      <c r="O3108" s="27" t="s">
        <v>128</v>
      </c>
      <c r="P3108" s="27" t="s">
        <v>150</v>
      </c>
      <c r="Q3108" s="29" t="n">
        <v>15898.59</v>
      </c>
      <c r="R3108" s="27" t="s">
        <v>462</v>
      </c>
      <c r="S3108" s="27" t="s">
        <v>192</v>
      </c>
      <c r="T3108" s="27" t="n">
        <v>4</v>
      </c>
    </row>
    <row r="3109" customFormat="false" ht="15" hidden="false" customHeight="false" outlineLevel="0" collapsed="false">
      <c r="A3109" s="30" t="s">
        <v>5030</v>
      </c>
      <c r="B3109" s="30" t="s">
        <v>2043</v>
      </c>
      <c r="C3109" s="30" t="n">
        <v>0</v>
      </c>
      <c r="D3109" s="30" t="s">
        <v>121</v>
      </c>
      <c r="E3109" s="31" t="n">
        <v>45320</v>
      </c>
      <c r="F3109" s="30" t="s">
        <v>1135</v>
      </c>
      <c r="G3109" s="31" t="n">
        <v>45321</v>
      </c>
      <c r="H3109" s="30" t="s">
        <v>168</v>
      </c>
      <c r="I3109" s="30" t="s">
        <v>169</v>
      </c>
      <c r="J3109" s="30" t="s">
        <v>191</v>
      </c>
      <c r="K3109" s="30" t="s">
        <v>156</v>
      </c>
      <c r="L3109" s="30" t="n">
        <v>55</v>
      </c>
      <c r="M3109" s="30" t="n">
        <v>38</v>
      </c>
      <c r="N3109" s="30" t="s">
        <v>127</v>
      </c>
      <c r="O3109" s="30" t="s">
        <v>139</v>
      </c>
      <c r="P3109" s="30" t="s">
        <v>140</v>
      </c>
      <c r="Q3109" s="32" t="n">
        <v>2619.79</v>
      </c>
      <c r="R3109" s="30" t="s">
        <v>130</v>
      </c>
      <c r="S3109" s="30" t="s">
        <v>141</v>
      </c>
      <c r="T3109" s="30" t="n">
        <v>4</v>
      </c>
    </row>
    <row r="3110" customFormat="false" ht="15" hidden="false" customHeight="false" outlineLevel="0" collapsed="false">
      <c r="A3110" s="27" t="s">
        <v>5031</v>
      </c>
      <c r="B3110" s="27" t="s">
        <v>5032</v>
      </c>
      <c r="C3110" s="27" t="n">
        <v>46</v>
      </c>
      <c r="D3110" s="27" t="s">
        <v>121</v>
      </c>
      <c r="E3110" s="28" t="n">
        <v>45335</v>
      </c>
      <c r="F3110" s="27" t="s">
        <v>635</v>
      </c>
      <c r="G3110" s="28" t="n">
        <v>45335</v>
      </c>
      <c r="H3110" s="27" t="s">
        <v>135</v>
      </c>
      <c r="I3110" s="27" t="s">
        <v>251</v>
      </c>
      <c r="J3110" s="27" t="s">
        <v>137</v>
      </c>
      <c r="K3110" s="27" t="s">
        <v>138</v>
      </c>
      <c r="L3110" s="27" t="n">
        <v>72</v>
      </c>
      <c r="M3110" s="27" t="n">
        <v>28</v>
      </c>
      <c r="N3110" s="27" t="s">
        <v>127</v>
      </c>
      <c r="O3110" s="27" t="s">
        <v>139</v>
      </c>
      <c r="P3110" s="27" t="s">
        <v>150</v>
      </c>
      <c r="Q3110" s="29" t="n">
        <v>2676.34</v>
      </c>
      <c r="R3110" s="27" t="s">
        <v>130</v>
      </c>
      <c r="S3110" s="27" t="s">
        <v>223</v>
      </c>
      <c r="T3110" s="27" t="n">
        <v>5</v>
      </c>
    </row>
    <row r="3111" customFormat="false" ht="15" hidden="false" customHeight="false" outlineLevel="0" collapsed="false">
      <c r="A3111" s="30" t="s">
        <v>5033</v>
      </c>
      <c r="B3111" s="30" t="s">
        <v>2760</v>
      </c>
      <c r="C3111" s="30" t="n">
        <v>83</v>
      </c>
      <c r="D3111" s="30" t="s">
        <v>121</v>
      </c>
      <c r="E3111" s="31" t="n">
        <v>45549</v>
      </c>
      <c r="F3111" s="30" t="s">
        <v>848</v>
      </c>
      <c r="G3111" s="31" t="n">
        <v>45551</v>
      </c>
      <c r="H3111" s="30" t="s">
        <v>236</v>
      </c>
      <c r="I3111" s="30" t="s">
        <v>266</v>
      </c>
      <c r="J3111" s="30" t="s">
        <v>287</v>
      </c>
      <c r="K3111" s="30" t="s">
        <v>156</v>
      </c>
      <c r="L3111" s="30" t="n">
        <v>49</v>
      </c>
      <c r="M3111" s="30" t="n">
        <v>31</v>
      </c>
      <c r="N3111" s="30" t="s">
        <v>127</v>
      </c>
      <c r="O3111" s="30" t="s">
        <v>139</v>
      </c>
      <c r="P3111" s="30" t="s">
        <v>187</v>
      </c>
      <c r="Q3111" s="32" t="n">
        <v>3159.63</v>
      </c>
      <c r="R3111" s="30" t="s">
        <v>130</v>
      </c>
      <c r="S3111" s="30" t="s">
        <v>164</v>
      </c>
      <c r="T3111" s="30" t="n">
        <v>3</v>
      </c>
    </row>
    <row r="3112" customFormat="false" ht="15" hidden="false" customHeight="false" outlineLevel="0" collapsed="false">
      <c r="A3112" s="27" t="s">
        <v>5034</v>
      </c>
      <c r="B3112" s="27" t="s">
        <v>285</v>
      </c>
      <c r="C3112" s="27" t="n">
        <v>65</v>
      </c>
      <c r="D3112" s="27" t="s">
        <v>181</v>
      </c>
      <c r="E3112" s="28" t="n">
        <v>45417</v>
      </c>
      <c r="F3112" s="27" t="s">
        <v>250</v>
      </c>
      <c r="G3112" s="28" t="n">
        <v>45418</v>
      </c>
      <c r="H3112" s="27" t="s">
        <v>206</v>
      </c>
      <c r="I3112" s="27" t="s">
        <v>232</v>
      </c>
      <c r="J3112" s="27" t="s">
        <v>469</v>
      </c>
      <c r="K3112" s="27" t="s">
        <v>138</v>
      </c>
      <c r="L3112" s="27" t="n">
        <v>45</v>
      </c>
      <c r="M3112" s="27" t="n">
        <v>36</v>
      </c>
      <c r="N3112" s="27" t="s">
        <v>127</v>
      </c>
      <c r="O3112" s="27" t="s">
        <v>171</v>
      </c>
      <c r="P3112" s="27" t="s">
        <v>187</v>
      </c>
      <c r="Q3112" s="29" t="n">
        <v>2444.74</v>
      </c>
      <c r="R3112" s="27" t="s">
        <v>130</v>
      </c>
      <c r="S3112" s="27" t="s">
        <v>223</v>
      </c>
      <c r="T3112" s="27" t="n">
        <v>3</v>
      </c>
    </row>
    <row r="3113" customFormat="false" ht="15" hidden="false" customHeight="false" outlineLevel="0" collapsed="false">
      <c r="A3113" s="30" t="s">
        <v>5035</v>
      </c>
      <c r="B3113" s="30" t="s">
        <v>3730</v>
      </c>
      <c r="C3113" s="30" t="n">
        <v>45</v>
      </c>
      <c r="D3113" s="30" t="s">
        <v>181</v>
      </c>
      <c r="E3113" s="31" t="n">
        <v>45520</v>
      </c>
      <c r="F3113" s="30" t="s">
        <v>953</v>
      </c>
      <c r="G3113" s="31" t="n">
        <v>45523</v>
      </c>
      <c r="H3113" s="30" t="s">
        <v>236</v>
      </c>
      <c r="I3113" s="30"/>
      <c r="J3113" s="30" t="s">
        <v>287</v>
      </c>
      <c r="K3113" s="30" t="s">
        <v>126</v>
      </c>
      <c r="L3113" s="30" t="n">
        <v>38</v>
      </c>
      <c r="M3113" s="30" t="n">
        <v>132</v>
      </c>
      <c r="N3113" s="30" t="s">
        <v>186</v>
      </c>
      <c r="O3113" s="30" t="s">
        <v>171</v>
      </c>
      <c r="P3113" s="30" t="s">
        <v>140</v>
      </c>
      <c r="Q3113" s="32" t="n">
        <v>7893.56</v>
      </c>
      <c r="R3113" s="30" t="s">
        <v>130</v>
      </c>
      <c r="S3113" s="30" t="s">
        <v>178</v>
      </c>
      <c r="T3113" s="30" t="n">
        <v>3</v>
      </c>
    </row>
    <row r="3114" customFormat="false" ht="15" hidden="false" customHeight="false" outlineLevel="0" collapsed="false">
      <c r="A3114" s="27" t="s">
        <v>4560</v>
      </c>
      <c r="B3114" s="27" t="s">
        <v>4561</v>
      </c>
      <c r="C3114" s="27" t="n">
        <v>65</v>
      </c>
      <c r="D3114" s="27" t="s">
        <v>121</v>
      </c>
      <c r="E3114" s="28" t="n">
        <v>45542</v>
      </c>
      <c r="F3114" s="27" t="s">
        <v>2588</v>
      </c>
      <c r="G3114" s="28" t="n">
        <v>45546</v>
      </c>
      <c r="H3114" s="27" t="s">
        <v>183</v>
      </c>
      <c r="I3114" s="27" t="s">
        <v>184</v>
      </c>
      <c r="J3114" s="27" t="s">
        <v>213</v>
      </c>
      <c r="K3114" s="27" t="s">
        <v>202</v>
      </c>
      <c r="L3114" s="27" t="n">
        <v>16</v>
      </c>
      <c r="M3114" s="27" t="n">
        <v>147</v>
      </c>
      <c r="N3114" s="27" t="s">
        <v>186</v>
      </c>
      <c r="O3114" s="27" t="s">
        <v>128</v>
      </c>
      <c r="P3114" s="27" t="s">
        <v>129</v>
      </c>
      <c r="Q3114" s="29" t="n">
        <v>17436.41</v>
      </c>
      <c r="R3114" s="27" t="s">
        <v>268</v>
      </c>
      <c r="S3114" s="27" t="s">
        <v>157</v>
      </c>
      <c r="T3114" s="27" t="n">
        <v>2</v>
      </c>
    </row>
    <row r="3115" customFormat="false" ht="15" hidden="false" customHeight="false" outlineLevel="0" collapsed="false">
      <c r="A3115" s="30" t="s">
        <v>5036</v>
      </c>
      <c r="B3115" s="30" t="s">
        <v>3302</v>
      </c>
      <c r="C3115" s="30" t="n">
        <v>60</v>
      </c>
      <c r="D3115" s="30" t="s">
        <v>121</v>
      </c>
      <c r="E3115" s="31" t="n">
        <v>45625</v>
      </c>
      <c r="F3115" s="30" t="s">
        <v>1271</v>
      </c>
      <c r="G3115" s="31" t="n">
        <v>45630</v>
      </c>
      <c r="H3115" s="30" t="s">
        <v>168</v>
      </c>
      <c r="I3115" s="30" t="s">
        <v>366</v>
      </c>
      <c r="J3115" s="30" t="s">
        <v>170</v>
      </c>
      <c r="K3115" s="30" t="s">
        <v>126</v>
      </c>
      <c r="L3115" s="30" t="n">
        <v>29</v>
      </c>
      <c r="M3115" s="30" t="n">
        <v>115</v>
      </c>
      <c r="N3115" s="30" t="s">
        <v>186</v>
      </c>
      <c r="O3115" s="30" t="s">
        <v>149</v>
      </c>
      <c r="P3115" s="30" t="s">
        <v>140</v>
      </c>
      <c r="Q3115" s="32" t="n">
        <v>8414.53</v>
      </c>
      <c r="R3115" s="30" t="s">
        <v>130</v>
      </c>
      <c r="S3115" s="30" t="s">
        <v>164</v>
      </c>
      <c r="T3115" s="30" t="n">
        <v>5</v>
      </c>
    </row>
    <row r="3116" customFormat="false" ht="15" hidden="false" customHeight="false" outlineLevel="0" collapsed="false">
      <c r="A3116" s="27" t="s">
        <v>5037</v>
      </c>
      <c r="B3116" s="27" t="s">
        <v>1751</v>
      </c>
      <c r="C3116" s="27" t="n">
        <v>33</v>
      </c>
      <c r="D3116" s="27" t="s">
        <v>181</v>
      </c>
      <c r="E3116" s="28" t="n">
        <v>45532</v>
      </c>
      <c r="F3116" s="27" t="s">
        <v>1696</v>
      </c>
      <c r="G3116" s="28" t="n">
        <v>45535</v>
      </c>
      <c r="H3116" s="27" t="s">
        <v>135</v>
      </c>
      <c r="I3116" s="27" t="s">
        <v>251</v>
      </c>
      <c r="J3116" s="27" t="s">
        <v>137</v>
      </c>
      <c r="K3116" s="27" t="s">
        <v>156</v>
      </c>
      <c r="L3116" s="27" t="n">
        <v>21</v>
      </c>
      <c r="M3116" s="27" t="n">
        <v>81</v>
      </c>
      <c r="N3116" s="27" t="s">
        <v>127</v>
      </c>
      <c r="O3116" s="27" t="s">
        <v>171</v>
      </c>
      <c r="P3116" s="27" t="s">
        <v>140</v>
      </c>
      <c r="Q3116" s="29" t="n">
        <v>3886.93</v>
      </c>
      <c r="R3116" s="27" t="s">
        <v>130</v>
      </c>
      <c r="S3116" s="27" t="s">
        <v>520</v>
      </c>
      <c r="T3116" s="27" t="n">
        <v>4</v>
      </c>
    </row>
    <row r="3117" customFormat="false" ht="15" hidden="false" customHeight="false" outlineLevel="0" collapsed="false">
      <c r="A3117" s="30" t="s">
        <v>5038</v>
      </c>
      <c r="B3117" s="30" t="s">
        <v>5039</v>
      </c>
      <c r="C3117" s="30" t="n">
        <v>42</v>
      </c>
      <c r="D3117" s="30" t="s">
        <v>121</v>
      </c>
      <c r="E3117" s="31" t="n">
        <v>45323</v>
      </c>
      <c r="F3117" s="30" t="s">
        <v>1084</v>
      </c>
      <c r="G3117" s="31" t="n">
        <v>45323</v>
      </c>
      <c r="H3117" s="30" t="s">
        <v>242</v>
      </c>
      <c r="I3117" s="30" t="s">
        <v>243</v>
      </c>
      <c r="J3117" s="30" t="s">
        <v>401</v>
      </c>
      <c r="K3117" s="30" t="s">
        <v>138</v>
      </c>
      <c r="L3117" s="30" t="n">
        <v>71</v>
      </c>
      <c r="M3117" s="30" t="n">
        <v>33</v>
      </c>
      <c r="N3117" s="30" t="s">
        <v>127</v>
      </c>
      <c r="O3117" s="30"/>
      <c r="P3117" s="30" t="s">
        <v>140</v>
      </c>
      <c r="Q3117" s="32" t="n">
        <v>2691.08</v>
      </c>
      <c r="R3117" s="30" t="s">
        <v>130</v>
      </c>
      <c r="S3117" s="30" t="s">
        <v>197</v>
      </c>
      <c r="T3117" s="30" t="n">
        <v>4</v>
      </c>
    </row>
    <row r="3118" customFormat="false" ht="15" hidden="false" customHeight="false" outlineLevel="0" collapsed="false">
      <c r="A3118" s="27" t="s">
        <v>5040</v>
      </c>
      <c r="B3118" s="27" t="s">
        <v>572</v>
      </c>
      <c r="C3118" s="27" t="n">
        <v>35</v>
      </c>
      <c r="D3118" s="27" t="s">
        <v>181</v>
      </c>
      <c r="E3118" s="28" t="n">
        <v>45520</v>
      </c>
      <c r="F3118" s="27" t="s">
        <v>182</v>
      </c>
      <c r="G3118" s="28" t="n">
        <v>45522</v>
      </c>
      <c r="H3118" s="27" t="s">
        <v>146</v>
      </c>
      <c r="I3118" s="27" t="s">
        <v>176</v>
      </c>
      <c r="J3118" s="27" t="s">
        <v>222</v>
      </c>
      <c r="K3118" s="27" t="s">
        <v>156</v>
      </c>
      <c r="L3118" s="27" t="n">
        <v>71</v>
      </c>
      <c r="M3118" s="27" t="n">
        <v>75</v>
      </c>
      <c r="N3118" s="27" t="s">
        <v>186</v>
      </c>
      <c r="O3118" s="27" t="s">
        <v>139</v>
      </c>
      <c r="P3118" s="27" t="s">
        <v>129</v>
      </c>
      <c r="Q3118" s="29" t="n">
        <v>3421.54</v>
      </c>
      <c r="R3118" s="27" t="s">
        <v>130</v>
      </c>
      <c r="S3118" s="27" t="s">
        <v>131</v>
      </c>
      <c r="T3118" s="27" t="n">
        <v>3</v>
      </c>
    </row>
    <row r="3119" customFormat="false" ht="15" hidden="false" customHeight="false" outlineLevel="0" collapsed="false">
      <c r="A3119" s="30" t="s">
        <v>5041</v>
      </c>
      <c r="B3119" s="30" t="s">
        <v>5042</v>
      </c>
      <c r="C3119" s="30" t="n">
        <v>95</v>
      </c>
      <c r="D3119" s="30" t="s">
        <v>181</v>
      </c>
      <c r="E3119" s="31" t="n">
        <v>45544</v>
      </c>
      <c r="F3119" s="30" t="s">
        <v>1739</v>
      </c>
      <c r="G3119" s="31" t="n">
        <v>45547</v>
      </c>
      <c r="H3119" s="30" t="s">
        <v>146</v>
      </c>
      <c r="I3119" s="30" t="s">
        <v>309</v>
      </c>
      <c r="J3119" s="30" t="s">
        <v>244</v>
      </c>
      <c r="K3119" s="30" t="s">
        <v>156</v>
      </c>
      <c r="L3119" s="30" t="n">
        <v>42</v>
      </c>
      <c r="M3119" s="30" t="n">
        <v>83</v>
      </c>
      <c r="N3119" s="30" t="s">
        <v>186</v>
      </c>
      <c r="O3119" s="30" t="s">
        <v>139</v>
      </c>
      <c r="P3119" s="30" t="s">
        <v>140</v>
      </c>
      <c r="Q3119" s="32" t="n">
        <v>3770.8</v>
      </c>
      <c r="R3119" s="30" t="s">
        <v>130</v>
      </c>
      <c r="S3119" s="30" t="s">
        <v>151</v>
      </c>
      <c r="T3119" s="30" t="n">
        <v>3</v>
      </c>
    </row>
    <row r="3120" customFormat="false" ht="15" hidden="false" customHeight="false" outlineLevel="0" collapsed="false">
      <c r="A3120" s="27" t="s">
        <v>5043</v>
      </c>
      <c r="B3120" s="27" t="s">
        <v>1686</v>
      </c>
      <c r="C3120" s="27" t="n">
        <v>61</v>
      </c>
      <c r="D3120" s="27" t="s">
        <v>181</v>
      </c>
      <c r="E3120" s="28" t="n">
        <v>45381</v>
      </c>
      <c r="F3120" s="27" t="s">
        <v>997</v>
      </c>
      <c r="G3120" s="28" t="n">
        <v>45384</v>
      </c>
      <c r="H3120" s="27" t="s">
        <v>236</v>
      </c>
      <c r="I3120" s="27" t="s">
        <v>237</v>
      </c>
      <c r="J3120" s="27" t="s">
        <v>455</v>
      </c>
      <c r="K3120" s="27" t="s">
        <v>156</v>
      </c>
      <c r="L3120" s="27" t="n">
        <v>59</v>
      </c>
      <c r="M3120" s="27" t="n">
        <v>85</v>
      </c>
      <c r="N3120" s="27" t="s">
        <v>127</v>
      </c>
      <c r="O3120" s="27" t="s">
        <v>128</v>
      </c>
      <c r="P3120" s="27" t="s">
        <v>140</v>
      </c>
      <c r="Q3120" s="29" t="n">
        <v>3967.49</v>
      </c>
      <c r="R3120" s="27" t="s">
        <v>130</v>
      </c>
      <c r="S3120" s="27" t="s">
        <v>157</v>
      </c>
      <c r="T3120" s="27" t="n">
        <v>4</v>
      </c>
    </row>
    <row r="3121" customFormat="false" ht="15" hidden="false" customHeight="false" outlineLevel="0" collapsed="false">
      <c r="A3121" s="30" t="s">
        <v>5044</v>
      </c>
      <c r="B3121" s="30" t="s">
        <v>1405</v>
      </c>
      <c r="C3121" s="30" t="n">
        <v>44</v>
      </c>
      <c r="D3121" s="30" t="s">
        <v>181</v>
      </c>
      <c r="E3121" s="31" t="n">
        <v>45592</v>
      </c>
      <c r="F3121" s="30" t="s">
        <v>624</v>
      </c>
      <c r="G3121" s="31" t="n">
        <v>45593</v>
      </c>
      <c r="H3121" s="30" t="s">
        <v>123</v>
      </c>
      <c r="I3121" s="30" t="s">
        <v>155</v>
      </c>
      <c r="J3121" s="30" t="s">
        <v>305</v>
      </c>
      <c r="K3121" s="30" t="s">
        <v>138</v>
      </c>
      <c r="L3121" s="30" t="n">
        <v>63</v>
      </c>
      <c r="M3121" s="30" t="n">
        <v>16</v>
      </c>
      <c r="N3121" s="30" t="s">
        <v>127</v>
      </c>
      <c r="O3121" s="30" t="s">
        <v>128</v>
      </c>
      <c r="P3121" s="30" t="s">
        <v>187</v>
      </c>
      <c r="Q3121" s="32" t="n">
        <v>2224.66</v>
      </c>
      <c r="R3121" s="30" t="s">
        <v>130</v>
      </c>
      <c r="S3121" s="30" t="s">
        <v>178</v>
      </c>
      <c r="T3121" s="30" t="n">
        <v>3</v>
      </c>
    </row>
    <row r="3122" customFormat="false" ht="15" hidden="false" customHeight="false" outlineLevel="0" collapsed="false">
      <c r="A3122" s="27" t="s">
        <v>5045</v>
      </c>
      <c r="B3122" s="27" t="s">
        <v>3030</v>
      </c>
      <c r="C3122" s="27" t="n">
        <v>23</v>
      </c>
      <c r="D3122" s="27" t="s">
        <v>121</v>
      </c>
      <c r="E3122" s="28" t="n">
        <v>45326</v>
      </c>
      <c r="F3122" s="27" t="s">
        <v>261</v>
      </c>
      <c r="G3122" s="28" t="n">
        <v>45327</v>
      </c>
      <c r="H3122" s="27" t="s">
        <v>236</v>
      </c>
      <c r="I3122" s="27" t="s">
        <v>266</v>
      </c>
      <c r="J3122" s="27" t="s">
        <v>267</v>
      </c>
      <c r="K3122" s="27" t="s">
        <v>156</v>
      </c>
      <c r="L3122" s="27" t="n">
        <v>18</v>
      </c>
      <c r="M3122" s="27" t="n">
        <v>30</v>
      </c>
      <c r="N3122" s="27" t="s">
        <v>127</v>
      </c>
      <c r="O3122" s="27" t="s">
        <v>139</v>
      </c>
      <c r="P3122" s="27" t="s">
        <v>140</v>
      </c>
      <c r="Q3122" s="29" t="n">
        <v>4329.93</v>
      </c>
      <c r="R3122" s="27" t="s">
        <v>130</v>
      </c>
      <c r="S3122" s="27" t="s">
        <v>192</v>
      </c>
      <c r="T3122" s="27" t="n">
        <v>3</v>
      </c>
    </row>
    <row r="3123" customFormat="false" ht="15" hidden="false" customHeight="false" outlineLevel="0" collapsed="false">
      <c r="A3123" s="30" t="s">
        <v>5046</v>
      </c>
      <c r="B3123" s="30" t="s">
        <v>2791</v>
      </c>
      <c r="C3123" s="30" t="n">
        <v>62</v>
      </c>
      <c r="D3123" s="30" t="s">
        <v>181</v>
      </c>
      <c r="E3123" s="31" t="n">
        <v>45368</v>
      </c>
      <c r="F3123" s="30" t="s">
        <v>271</v>
      </c>
      <c r="G3123" s="31" t="n">
        <v>45371</v>
      </c>
      <c r="H3123" s="30" t="s">
        <v>183</v>
      </c>
      <c r="I3123" s="30" t="s">
        <v>430</v>
      </c>
      <c r="J3123" s="30" t="s">
        <v>185</v>
      </c>
      <c r="K3123" s="30" t="s">
        <v>126</v>
      </c>
      <c r="L3123" s="30" t="n">
        <v>40</v>
      </c>
      <c r="M3123" s="30" t="n">
        <v>100</v>
      </c>
      <c r="N3123" s="30" t="s">
        <v>186</v>
      </c>
      <c r="O3123" s="30" t="s">
        <v>149</v>
      </c>
      <c r="P3123" s="30" t="s">
        <v>140</v>
      </c>
      <c r="Q3123" s="32" t="n">
        <v>7318.72</v>
      </c>
      <c r="R3123" s="30" t="s">
        <v>130</v>
      </c>
      <c r="S3123" s="30" t="s">
        <v>310</v>
      </c>
      <c r="T3123" s="30"/>
    </row>
    <row r="3124" customFormat="false" ht="15" hidden="false" customHeight="false" outlineLevel="0" collapsed="false">
      <c r="A3124" s="27" t="s">
        <v>5047</v>
      </c>
      <c r="B3124" s="27" t="s">
        <v>5048</v>
      </c>
      <c r="C3124" s="27" t="n">
        <v>41</v>
      </c>
      <c r="D3124" s="27" t="s">
        <v>181</v>
      </c>
      <c r="E3124" s="28" t="n">
        <v>45303</v>
      </c>
      <c r="F3124" s="27" t="s">
        <v>347</v>
      </c>
      <c r="G3124" s="28" t="n">
        <v>45303</v>
      </c>
      <c r="H3124" s="27" t="s">
        <v>168</v>
      </c>
      <c r="I3124" s="27" t="s">
        <v>169</v>
      </c>
      <c r="J3124" s="27" t="s">
        <v>170</v>
      </c>
      <c r="K3124" s="27" t="s">
        <v>138</v>
      </c>
      <c r="L3124" s="27" t="n">
        <v>25</v>
      </c>
      <c r="M3124" s="27" t="n">
        <v>20</v>
      </c>
      <c r="N3124" s="27" t="s">
        <v>127</v>
      </c>
      <c r="O3124" s="27" t="s">
        <v>128</v>
      </c>
      <c r="P3124" s="27" t="s">
        <v>150</v>
      </c>
      <c r="Q3124" s="29" t="n">
        <v>2153.26</v>
      </c>
      <c r="R3124" s="27" t="s">
        <v>172</v>
      </c>
      <c r="S3124" s="27" t="s">
        <v>178</v>
      </c>
      <c r="T3124" s="27" t="n">
        <v>3</v>
      </c>
    </row>
    <row r="3125" customFormat="false" ht="15" hidden="false" customHeight="false" outlineLevel="0" collapsed="false">
      <c r="A3125" s="30" t="s">
        <v>5049</v>
      </c>
      <c r="B3125" s="30" t="s">
        <v>1200</v>
      </c>
      <c r="C3125" s="30" t="n">
        <v>4</v>
      </c>
      <c r="D3125" s="30" t="s">
        <v>121</v>
      </c>
      <c r="E3125" s="31" t="n">
        <v>45627</v>
      </c>
      <c r="F3125" s="30" t="s">
        <v>1599</v>
      </c>
      <c r="G3125" s="31" t="n">
        <v>45627</v>
      </c>
      <c r="H3125" s="30" t="s">
        <v>236</v>
      </c>
      <c r="I3125" s="30" t="s">
        <v>323</v>
      </c>
      <c r="J3125" s="30" t="s">
        <v>287</v>
      </c>
      <c r="K3125" s="30" t="s">
        <v>138</v>
      </c>
      <c r="L3125" s="30" t="n">
        <v>32</v>
      </c>
      <c r="M3125" s="30" t="n">
        <v>23</v>
      </c>
      <c r="N3125" s="30" t="s">
        <v>127</v>
      </c>
      <c r="O3125" s="30" t="s">
        <v>171</v>
      </c>
      <c r="P3125" s="30" t="s">
        <v>187</v>
      </c>
      <c r="Q3125" s="32" t="n">
        <v>859.65</v>
      </c>
      <c r="R3125" s="30" t="s">
        <v>268</v>
      </c>
      <c r="S3125" s="30" t="s">
        <v>151</v>
      </c>
      <c r="T3125" s="30" t="n">
        <v>2</v>
      </c>
    </row>
    <row r="3126" customFormat="false" ht="15" hidden="false" customHeight="false" outlineLevel="0" collapsed="false">
      <c r="A3126" s="27" t="s">
        <v>5050</v>
      </c>
      <c r="B3126" s="27" t="s">
        <v>3241</v>
      </c>
      <c r="C3126" s="27" t="n">
        <v>35</v>
      </c>
      <c r="D3126" s="27" t="s">
        <v>181</v>
      </c>
      <c r="E3126" s="28" t="n">
        <v>45519</v>
      </c>
      <c r="F3126" s="27" t="s">
        <v>398</v>
      </c>
      <c r="G3126" s="28" t="n">
        <v>45522</v>
      </c>
      <c r="H3126" s="27" t="s">
        <v>123</v>
      </c>
      <c r="I3126" s="27" t="s">
        <v>304</v>
      </c>
      <c r="J3126" s="27" t="s">
        <v>418</v>
      </c>
      <c r="K3126" s="27" t="s">
        <v>156</v>
      </c>
      <c r="L3126" s="27" t="n">
        <v>16</v>
      </c>
      <c r="M3126" s="27" t="n">
        <v>78</v>
      </c>
      <c r="N3126" s="27" t="s">
        <v>127</v>
      </c>
      <c r="O3126" s="27" t="s">
        <v>139</v>
      </c>
      <c r="P3126" s="27" t="s">
        <v>140</v>
      </c>
      <c r="Q3126" s="29" t="n">
        <v>3550.95</v>
      </c>
      <c r="R3126" s="27" t="s">
        <v>130</v>
      </c>
      <c r="S3126" s="27" t="s">
        <v>151</v>
      </c>
      <c r="T3126" s="27" t="n">
        <v>4</v>
      </c>
    </row>
    <row r="3127" customFormat="false" ht="15" hidden="false" customHeight="false" outlineLevel="0" collapsed="false">
      <c r="A3127" s="30" t="s">
        <v>5051</v>
      </c>
      <c r="B3127" s="30" t="s">
        <v>5052</v>
      </c>
      <c r="C3127" s="30" t="n">
        <v>34</v>
      </c>
      <c r="D3127" s="30" t="s">
        <v>121</v>
      </c>
      <c r="E3127" s="31" t="n">
        <v>45361</v>
      </c>
      <c r="F3127" s="30" t="s">
        <v>1921</v>
      </c>
      <c r="G3127" s="31" t="n">
        <v>45361</v>
      </c>
      <c r="H3127" s="30" t="s">
        <v>183</v>
      </c>
      <c r="I3127" s="30" t="s">
        <v>212</v>
      </c>
      <c r="J3127" s="30" t="s">
        <v>431</v>
      </c>
      <c r="K3127" s="30" t="s">
        <v>138</v>
      </c>
      <c r="L3127" s="30" t="n">
        <v>24</v>
      </c>
      <c r="M3127" s="30" t="n">
        <v>38</v>
      </c>
      <c r="N3127" s="30" t="s">
        <v>127</v>
      </c>
      <c r="O3127" s="30" t="s">
        <v>171</v>
      </c>
      <c r="P3127" s="30" t="s">
        <v>150</v>
      </c>
      <c r="Q3127" s="32" t="n">
        <v>2410.01</v>
      </c>
      <c r="R3127" s="30" t="s">
        <v>130</v>
      </c>
      <c r="S3127" s="30" t="s">
        <v>335</v>
      </c>
      <c r="T3127" s="30" t="n">
        <v>5</v>
      </c>
    </row>
    <row r="3128" customFormat="false" ht="15" hidden="false" customHeight="false" outlineLevel="0" collapsed="false">
      <c r="A3128" s="27" t="s">
        <v>5053</v>
      </c>
      <c r="B3128" s="27" t="s">
        <v>3081</v>
      </c>
      <c r="C3128" s="27" t="n">
        <v>37</v>
      </c>
      <c r="D3128" s="27" t="s">
        <v>121</v>
      </c>
      <c r="E3128" s="28" t="n">
        <v>45639</v>
      </c>
      <c r="F3128" s="27" t="s">
        <v>1583</v>
      </c>
      <c r="G3128" s="28" t="n">
        <v>45639</v>
      </c>
      <c r="H3128" s="27" t="s">
        <v>161</v>
      </c>
      <c r="I3128" s="27" t="s">
        <v>538</v>
      </c>
      <c r="J3128" s="27" t="s">
        <v>258</v>
      </c>
      <c r="K3128" s="27" t="s">
        <v>156</v>
      </c>
      <c r="L3128" s="27" t="n">
        <v>69</v>
      </c>
      <c r="M3128" s="27" t="n">
        <v>56</v>
      </c>
      <c r="N3128" s="27" t="s">
        <v>127</v>
      </c>
      <c r="O3128" s="27" t="s">
        <v>139</v>
      </c>
      <c r="P3128" s="27" t="s">
        <v>150</v>
      </c>
      <c r="Q3128" s="29" t="n">
        <v>4703.76</v>
      </c>
      <c r="R3128" s="27" t="s">
        <v>172</v>
      </c>
      <c r="S3128" s="27" t="s">
        <v>192</v>
      </c>
      <c r="T3128" s="27" t="n">
        <v>2</v>
      </c>
    </row>
    <row r="3129" customFormat="false" ht="15" hidden="false" customHeight="false" outlineLevel="0" collapsed="false">
      <c r="A3129" s="30" t="s">
        <v>5054</v>
      </c>
      <c r="B3129" s="30" t="s">
        <v>2398</v>
      </c>
      <c r="C3129" s="30" t="n">
        <v>73</v>
      </c>
      <c r="D3129" s="30" t="s">
        <v>181</v>
      </c>
      <c r="E3129" s="31" t="n">
        <v>45571</v>
      </c>
      <c r="F3129" s="30" t="s">
        <v>698</v>
      </c>
      <c r="G3129" s="31" t="n">
        <v>45574</v>
      </c>
      <c r="H3129" s="30" t="s">
        <v>236</v>
      </c>
      <c r="I3129" s="30" t="s">
        <v>237</v>
      </c>
      <c r="J3129" s="30" t="s">
        <v>267</v>
      </c>
      <c r="K3129" s="30" t="s">
        <v>156</v>
      </c>
      <c r="L3129" s="30" t="n">
        <v>62</v>
      </c>
      <c r="M3129" s="30" t="n">
        <v>68</v>
      </c>
      <c r="N3129" s="30" t="s">
        <v>127</v>
      </c>
      <c r="O3129" s="30" t="s">
        <v>139</v>
      </c>
      <c r="P3129" s="30" t="s">
        <v>140</v>
      </c>
      <c r="Q3129" s="32" t="n">
        <v>4420.77</v>
      </c>
      <c r="R3129" s="30" t="s">
        <v>130</v>
      </c>
      <c r="S3129" s="30" t="s">
        <v>164</v>
      </c>
      <c r="T3129" s="30" t="n">
        <v>4</v>
      </c>
    </row>
    <row r="3130" customFormat="false" ht="15" hidden="false" customHeight="false" outlineLevel="0" collapsed="false">
      <c r="A3130" s="27" t="s">
        <v>5055</v>
      </c>
      <c r="B3130" s="27" t="s">
        <v>3308</v>
      </c>
      <c r="C3130" s="27" t="n">
        <v>22</v>
      </c>
      <c r="D3130" s="27" t="s">
        <v>181</v>
      </c>
      <c r="E3130" s="28" t="n">
        <v>45639</v>
      </c>
      <c r="F3130" s="27" t="s">
        <v>261</v>
      </c>
      <c r="G3130" s="28" t="n">
        <v>45644</v>
      </c>
      <c r="H3130" s="27" t="s">
        <v>135</v>
      </c>
      <c r="I3130" s="27" t="s">
        <v>278</v>
      </c>
      <c r="J3130" s="27" t="s">
        <v>137</v>
      </c>
      <c r="K3130" s="27" t="s">
        <v>126</v>
      </c>
      <c r="L3130" s="27" t="n">
        <v>33</v>
      </c>
      <c r="M3130" s="27" t="n">
        <v>86</v>
      </c>
      <c r="N3130" s="27" t="s">
        <v>127</v>
      </c>
      <c r="O3130" s="27" t="s">
        <v>149</v>
      </c>
      <c r="P3130" s="27" t="s">
        <v>187</v>
      </c>
      <c r="Q3130" s="29" t="n">
        <v>7131.98</v>
      </c>
      <c r="R3130" s="27" t="s">
        <v>172</v>
      </c>
      <c r="S3130" s="27" t="s">
        <v>141</v>
      </c>
      <c r="T3130" s="27" t="n">
        <v>3</v>
      </c>
    </row>
    <row r="3131" customFormat="false" ht="15" hidden="false" customHeight="false" outlineLevel="0" collapsed="false">
      <c r="A3131" s="30" t="s">
        <v>5056</v>
      </c>
      <c r="B3131" s="30" t="s">
        <v>1935</v>
      </c>
      <c r="C3131" s="30" t="n">
        <v>16</v>
      </c>
      <c r="D3131" s="30" t="s">
        <v>121</v>
      </c>
      <c r="E3131" s="31" t="n">
        <v>45415</v>
      </c>
      <c r="F3131" s="30" t="s">
        <v>326</v>
      </c>
      <c r="G3131" s="31" t="n">
        <v>45416</v>
      </c>
      <c r="H3131" s="30" t="s">
        <v>206</v>
      </c>
      <c r="I3131" s="30" t="s">
        <v>207</v>
      </c>
      <c r="J3131" s="30" t="s">
        <v>593</v>
      </c>
      <c r="K3131" s="30" t="s">
        <v>138</v>
      </c>
      <c r="L3131" s="30" t="n">
        <v>52</v>
      </c>
      <c r="M3131" s="30" t="n">
        <v>34</v>
      </c>
      <c r="N3131" s="30" t="s">
        <v>127</v>
      </c>
      <c r="O3131" s="30" t="s">
        <v>139</v>
      </c>
      <c r="P3131" s="30" t="s">
        <v>187</v>
      </c>
      <c r="Q3131" s="32" t="n">
        <v>1212.13</v>
      </c>
      <c r="R3131" s="30" t="s">
        <v>130</v>
      </c>
      <c r="S3131" s="30" t="s">
        <v>151</v>
      </c>
      <c r="T3131" s="30" t="n">
        <v>2</v>
      </c>
    </row>
    <row r="3132" customFormat="false" ht="15" hidden="false" customHeight="false" outlineLevel="0" collapsed="false">
      <c r="A3132" s="27" t="s">
        <v>5057</v>
      </c>
      <c r="B3132" s="27" t="s">
        <v>5058</v>
      </c>
      <c r="C3132" s="27" t="n">
        <v>51</v>
      </c>
      <c r="D3132" s="27" t="s">
        <v>181</v>
      </c>
      <c r="E3132" s="28" t="n">
        <v>45353</v>
      </c>
      <c r="F3132" s="27" t="s">
        <v>692</v>
      </c>
      <c r="G3132" s="28" t="n">
        <v>45355</v>
      </c>
      <c r="H3132" s="27" t="s">
        <v>217</v>
      </c>
      <c r="I3132" s="27" t="s">
        <v>344</v>
      </c>
      <c r="J3132" s="27" t="s">
        <v>483</v>
      </c>
      <c r="K3132" s="27" t="s">
        <v>156</v>
      </c>
      <c r="L3132" s="27" t="n">
        <v>63</v>
      </c>
      <c r="M3132" s="27" t="n">
        <v>58</v>
      </c>
      <c r="N3132" s="27" t="s">
        <v>127</v>
      </c>
      <c r="O3132" s="27" t="s">
        <v>128</v>
      </c>
      <c r="P3132" s="27" t="s">
        <v>140</v>
      </c>
      <c r="Q3132" s="29" t="n">
        <v>2944.05</v>
      </c>
      <c r="R3132" s="27" t="s">
        <v>130</v>
      </c>
      <c r="S3132" s="27" t="s">
        <v>141</v>
      </c>
      <c r="T3132" s="27" t="n">
        <v>5</v>
      </c>
    </row>
    <row r="3133" customFormat="false" ht="15" hidden="false" customHeight="false" outlineLevel="0" collapsed="false">
      <c r="A3133" s="30" t="s">
        <v>5059</v>
      </c>
      <c r="B3133" s="30" t="s">
        <v>779</v>
      </c>
      <c r="C3133" s="30" t="n">
        <v>45</v>
      </c>
      <c r="D3133" s="30" t="s">
        <v>121</v>
      </c>
      <c r="E3133" s="31" t="n">
        <v>45591</v>
      </c>
      <c r="F3133" s="30" t="s">
        <v>1020</v>
      </c>
      <c r="G3133" s="31" t="n">
        <v>45592</v>
      </c>
      <c r="H3133" s="30" t="s">
        <v>146</v>
      </c>
      <c r="I3133" s="30" t="s">
        <v>309</v>
      </c>
      <c r="J3133" s="30" t="s">
        <v>148</v>
      </c>
      <c r="K3133" s="30" t="s">
        <v>138</v>
      </c>
      <c r="L3133" s="30" t="n">
        <v>85</v>
      </c>
      <c r="M3133" s="30" t="n">
        <v>23</v>
      </c>
      <c r="N3133" s="30" t="s">
        <v>127</v>
      </c>
      <c r="O3133" s="30" t="s">
        <v>139</v>
      </c>
      <c r="P3133" s="30" t="s">
        <v>187</v>
      </c>
      <c r="Q3133" s="32" t="n">
        <v>1132.46</v>
      </c>
      <c r="R3133" s="30" t="s">
        <v>130</v>
      </c>
      <c r="S3133" s="30" t="s">
        <v>197</v>
      </c>
      <c r="T3133" s="30" t="n">
        <v>4</v>
      </c>
    </row>
    <row r="3134" customFormat="false" ht="15" hidden="false" customHeight="false" outlineLevel="0" collapsed="false">
      <c r="A3134" s="27" t="s">
        <v>5060</v>
      </c>
      <c r="B3134" s="27" t="s">
        <v>1523</v>
      </c>
      <c r="C3134" s="27" t="n">
        <v>33</v>
      </c>
      <c r="D3134" s="27" t="s">
        <v>121</v>
      </c>
      <c r="E3134" s="28" t="n">
        <v>45401</v>
      </c>
      <c r="F3134" s="27" t="s">
        <v>2834</v>
      </c>
      <c r="G3134" s="28" t="n">
        <v>45402</v>
      </c>
      <c r="H3134" s="27" t="s">
        <v>123</v>
      </c>
      <c r="I3134" s="27" t="s">
        <v>124</v>
      </c>
      <c r="J3134" s="27" t="s">
        <v>305</v>
      </c>
      <c r="K3134" s="27" t="s">
        <v>156</v>
      </c>
      <c r="L3134" s="27" t="n">
        <v>21</v>
      </c>
      <c r="M3134" s="27" t="n">
        <v>54</v>
      </c>
      <c r="N3134" s="27" t="s">
        <v>127</v>
      </c>
      <c r="O3134" s="27" t="s">
        <v>139</v>
      </c>
      <c r="P3134" s="27" t="s">
        <v>187</v>
      </c>
      <c r="Q3134" s="29" t="n">
        <v>3993.81</v>
      </c>
      <c r="R3134" s="27" t="s">
        <v>130</v>
      </c>
      <c r="S3134" s="27" t="s">
        <v>141</v>
      </c>
      <c r="T3134" s="27" t="n">
        <v>4</v>
      </c>
    </row>
    <row r="3135" customFormat="false" ht="15" hidden="false" customHeight="false" outlineLevel="0" collapsed="false">
      <c r="A3135" s="30" t="s">
        <v>5061</v>
      </c>
      <c r="B3135" s="30" t="s">
        <v>1867</v>
      </c>
      <c r="C3135" s="30" t="n">
        <v>30</v>
      </c>
      <c r="D3135" s="30" t="s">
        <v>181</v>
      </c>
      <c r="E3135" s="31" t="n">
        <v>45433</v>
      </c>
      <c r="F3135" s="30" t="s">
        <v>638</v>
      </c>
      <c r="G3135" s="31" t="n">
        <v>45433</v>
      </c>
      <c r="H3135" s="30" t="s">
        <v>123</v>
      </c>
      <c r="I3135" s="30" t="s">
        <v>304</v>
      </c>
      <c r="J3135" s="30" t="s">
        <v>418</v>
      </c>
      <c r="K3135" s="30" t="s">
        <v>156</v>
      </c>
      <c r="L3135" s="30" t="n">
        <v>56</v>
      </c>
      <c r="M3135" s="30" t="n">
        <v>45</v>
      </c>
      <c r="N3135" s="30" t="s">
        <v>127</v>
      </c>
      <c r="O3135" s="30" t="s">
        <v>128</v>
      </c>
      <c r="P3135" s="30" t="s">
        <v>187</v>
      </c>
      <c r="Q3135" s="32" t="n">
        <v>4465.12</v>
      </c>
      <c r="R3135" s="30" t="s">
        <v>130</v>
      </c>
      <c r="S3135" s="30" t="s">
        <v>178</v>
      </c>
      <c r="T3135" s="30" t="n">
        <v>3</v>
      </c>
    </row>
    <row r="3136" customFormat="false" ht="15" hidden="false" customHeight="false" outlineLevel="0" collapsed="false">
      <c r="A3136" s="27" t="s">
        <v>5062</v>
      </c>
      <c r="B3136" s="27" t="s">
        <v>2524</v>
      </c>
      <c r="C3136" s="27" t="n">
        <v>22</v>
      </c>
      <c r="D3136" s="27" t="s">
        <v>121</v>
      </c>
      <c r="E3136" s="28" t="n">
        <v>45559</v>
      </c>
      <c r="F3136" s="27" t="s">
        <v>582</v>
      </c>
      <c r="G3136" s="28" t="n">
        <v>45571</v>
      </c>
      <c r="H3136" s="27" t="s">
        <v>146</v>
      </c>
      <c r="I3136" s="27" t="s">
        <v>309</v>
      </c>
      <c r="J3136" s="27" t="s">
        <v>244</v>
      </c>
      <c r="K3136" s="27" t="s">
        <v>202</v>
      </c>
      <c r="L3136" s="27" t="n">
        <v>5</v>
      </c>
      <c r="M3136" s="27" t="n">
        <v>101</v>
      </c>
      <c r="N3136" s="27" t="s">
        <v>186</v>
      </c>
      <c r="O3136" s="27" t="s">
        <v>171</v>
      </c>
      <c r="P3136" s="27" t="s">
        <v>140</v>
      </c>
      <c r="Q3136" s="29" t="n">
        <v>16688.29</v>
      </c>
      <c r="R3136" s="27" t="s">
        <v>130</v>
      </c>
      <c r="S3136" s="27" t="s">
        <v>192</v>
      </c>
      <c r="T3136" s="27" t="n">
        <v>2</v>
      </c>
    </row>
    <row r="3137" customFormat="false" ht="15" hidden="false" customHeight="false" outlineLevel="0" collapsed="false">
      <c r="A3137" s="30" t="s">
        <v>5063</v>
      </c>
      <c r="B3137" s="30" t="s">
        <v>1505</v>
      </c>
      <c r="C3137" s="30" t="n">
        <v>74</v>
      </c>
      <c r="D3137" s="30" t="s">
        <v>181</v>
      </c>
      <c r="E3137" s="31" t="n">
        <v>45636</v>
      </c>
      <c r="F3137" s="30" t="s">
        <v>753</v>
      </c>
      <c r="G3137" s="31" t="n">
        <v>45636</v>
      </c>
      <c r="H3137" s="30" t="s">
        <v>123</v>
      </c>
      <c r="I3137" s="30" t="s">
        <v>304</v>
      </c>
      <c r="J3137" s="30" t="s">
        <v>227</v>
      </c>
      <c r="K3137" s="30" t="s">
        <v>138</v>
      </c>
      <c r="L3137" s="30" t="n">
        <v>78</v>
      </c>
      <c r="M3137" s="30" t="n">
        <v>32</v>
      </c>
      <c r="N3137" s="30" t="s">
        <v>186</v>
      </c>
      <c r="O3137" s="30" t="s">
        <v>139</v>
      </c>
      <c r="P3137" s="30" t="s">
        <v>129</v>
      </c>
      <c r="Q3137" s="32" t="n">
        <v>2733.32</v>
      </c>
      <c r="R3137" s="30" t="s">
        <v>130</v>
      </c>
      <c r="S3137" s="30" t="s">
        <v>335</v>
      </c>
      <c r="T3137" s="30" t="n">
        <v>5</v>
      </c>
    </row>
    <row r="3138" customFormat="false" ht="15" hidden="false" customHeight="false" outlineLevel="0" collapsed="false">
      <c r="A3138" s="27" t="s">
        <v>3066</v>
      </c>
      <c r="B3138" s="27" t="s">
        <v>1303</v>
      </c>
      <c r="C3138" s="27" t="n">
        <v>42</v>
      </c>
      <c r="D3138" s="27" t="s">
        <v>181</v>
      </c>
      <c r="E3138" s="28" t="n">
        <v>45432</v>
      </c>
      <c r="F3138" s="27" t="s">
        <v>221</v>
      </c>
      <c r="G3138" s="28" t="n">
        <v>45433</v>
      </c>
      <c r="H3138" s="27" t="s">
        <v>168</v>
      </c>
      <c r="I3138" s="27" t="s">
        <v>169</v>
      </c>
      <c r="J3138" s="27" t="s">
        <v>367</v>
      </c>
      <c r="K3138" s="27" t="s">
        <v>138</v>
      </c>
      <c r="L3138" s="27" t="n">
        <v>74</v>
      </c>
      <c r="M3138" s="27" t="n">
        <v>19</v>
      </c>
      <c r="N3138" s="27" t="s">
        <v>127</v>
      </c>
      <c r="O3138" s="27" t="s">
        <v>128</v>
      </c>
      <c r="P3138" s="27" t="s">
        <v>150</v>
      </c>
      <c r="Q3138" s="29" t="n">
        <v>2287.44</v>
      </c>
      <c r="R3138" s="27" t="s">
        <v>130</v>
      </c>
      <c r="S3138" s="27" t="s">
        <v>192</v>
      </c>
      <c r="T3138" s="27" t="n">
        <v>3</v>
      </c>
    </row>
    <row r="3139" customFormat="false" ht="15" hidden="false" customHeight="false" outlineLevel="0" collapsed="false">
      <c r="A3139" s="30" t="s">
        <v>5064</v>
      </c>
      <c r="B3139" s="30" t="s">
        <v>2743</v>
      </c>
      <c r="C3139" s="30" t="n">
        <v>17</v>
      </c>
      <c r="D3139" s="30" t="s">
        <v>181</v>
      </c>
      <c r="E3139" s="31" t="n">
        <v>45610</v>
      </c>
      <c r="F3139" s="30" t="s">
        <v>901</v>
      </c>
      <c r="G3139" s="31" t="n">
        <v>45616</v>
      </c>
      <c r="H3139" s="30" t="s">
        <v>183</v>
      </c>
      <c r="I3139" s="30" t="s">
        <v>184</v>
      </c>
      <c r="J3139" s="30" t="s">
        <v>431</v>
      </c>
      <c r="K3139" s="30" t="s">
        <v>126</v>
      </c>
      <c r="L3139" s="30" t="n">
        <v>41</v>
      </c>
      <c r="M3139" s="30" t="n">
        <v>132</v>
      </c>
      <c r="N3139" s="30" t="s">
        <v>186</v>
      </c>
      <c r="O3139" s="30" t="s">
        <v>128</v>
      </c>
      <c r="P3139" s="30" t="s">
        <v>150</v>
      </c>
      <c r="Q3139" s="32" t="n">
        <v>9090</v>
      </c>
      <c r="R3139" s="30" t="s">
        <v>268</v>
      </c>
      <c r="S3139" s="30" t="s">
        <v>223</v>
      </c>
      <c r="T3139" s="30" t="n">
        <v>4</v>
      </c>
    </row>
    <row r="3140" customFormat="false" ht="15" hidden="false" customHeight="false" outlineLevel="0" collapsed="false">
      <c r="A3140" s="27" t="s">
        <v>5065</v>
      </c>
      <c r="B3140" s="27" t="s">
        <v>1587</v>
      </c>
      <c r="C3140" s="27" t="n">
        <v>41</v>
      </c>
      <c r="D3140" s="27" t="s">
        <v>181</v>
      </c>
      <c r="E3140" s="28" t="n">
        <v>45487</v>
      </c>
      <c r="F3140" s="27" t="s">
        <v>154</v>
      </c>
      <c r="G3140" s="28" t="n">
        <v>45489</v>
      </c>
      <c r="H3140" s="27" t="s">
        <v>242</v>
      </c>
      <c r="I3140" s="27" t="s">
        <v>243</v>
      </c>
      <c r="J3140" s="27" t="s">
        <v>244</v>
      </c>
      <c r="K3140" s="27" t="s">
        <v>156</v>
      </c>
      <c r="L3140" s="27" t="n">
        <v>75</v>
      </c>
      <c r="M3140" s="27" t="n">
        <v>74</v>
      </c>
      <c r="N3140" s="27" t="s">
        <v>186</v>
      </c>
      <c r="O3140" s="27" t="s">
        <v>128</v>
      </c>
      <c r="P3140" s="27" t="s">
        <v>150</v>
      </c>
      <c r="Q3140" s="29" t="n">
        <v>5100.72</v>
      </c>
      <c r="R3140" s="27" t="s">
        <v>130</v>
      </c>
      <c r="S3140" s="27" t="s">
        <v>178</v>
      </c>
      <c r="T3140" s="27" t="n">
        <v>4</v>
      </c>
    </row>
    <row r="3141" customFormat="false" ht="15" hidden="false" customHeight="false" outlineLevel="0" collapsed="false">
      <c r="A3141" s="30" t="s">
        <v>2809</v>
      </c>
      <c r="B3141" s="30" t="s">
        <v>2810</v>
      </c>
      <c r="C3141" s="30" t="n">
        <v>8</v>
      </c>
      <c r="D3141" s="30" t="s">
        <v>121</v>
      </c>
      <c r="E3141" s="31" t="n">
        <v>45461</v>
      </c>
      <c r="F3141" s="30" t="s">
        <v>2014</v>
      </c>
      <c r="G3141" s="31" t="n">
        <v>45463</v>
      </c>
      <c r="H3141" s="30" t="s">
        <v>236</v>
      </c>
      <c r="I3141" s="30" t="s">
        <v>266</v>
      </c>
      <c r="J3141" s="30" t="s">
        <v>267</v>
      </c>
      <c r="K3141" s="30" t="s">
        <v>156</v>
      </c>
      <c r="L3141" s="30" t="n">
        <v>28</v>
      </c>
      <c r="M3141" s="30" t="n">
        <v>64</v>
      </c>
      <c r="N3141" s="30" t="s">
        <v>186</v>
      </c>
      <c r="O3141" s="30" t="s">
        <v>149</v>
      </c>
      <c r="P3141" s="30" t="s">
        <v>140</v>
      </c>
      <c r="Q3141" s="32" t="n">
        <v>3582.1</v>
      </c>
      <c r="R3141" s="30" t="s">
        <v>172</v>
      </c>
      <c r="S3141" s="30" t="s">
        <v>197</v>
      </c>
      <c r="T3141" s="30" t="n">
        <v>4</v>
      </c>
    </row>
    <row r="3142" customFormat="false" ht="15" hidden="false" customHeight="false" outlineLevel="0" collapsed="false">
      <c r="A3142" s="27" t="s">
        <v>5066</v>
      </c>
      <c r="B3142" s="27" t="s">
        <v>5067</v>
      </c>
      <c r="C3142" s="27" t="n">
        <v>22</v>
      </c>
      <c r="D3142" s="27" t="s">
        <v>566</v>
      </c>
      <c r="E3142" s="28" t="n">
        <v>45618</v>
      </c>
      <c r="F3142" s="27" t="s">
        <v>1623</v>
      </c>
      <c r="G3142" s="28" t="n">
        <v>45619</v>
      </c>
      <c r="H3142" s="27" t="s">
        <v>183</v>
      </c>
      <c r="I3142" s="27" t="s">
        <v>430</v>
      </c>
      <c r="J3142" s="27" t="s">
        <v>431</v>
      </c>
      <c r="K3142" s="27" t="s">
        <v>156</v>
      </c>
      <c r="L3142" s="27" t="n">
        <v>66</v>
      </c>
      <c r="M3142" s="27" t="n">
        <v>56</v>
      </c>
      <c r="N3142" s="27" t="s">
        <v>127</v>
      </c>
      <c r="O3142" s="27" t="s">
        <v>139</v>
      </c>
      <c r="P3142" s="27" t="s">
        <v>140</v>
      </c>
      <c r="Q3142" s="29" t="n">
        <v>4719.43</v>
      </c>
      <c r="R3142" s="27" t="s">
        <v>130</v>
      </c>
      <c r="S3142" s="27" t="s">
        <v>197</v>
      </c>
      <c r="T3142" s="27" t="n">
        <v>4</v>
      </c>
    </row>
    <row r="3143" customFormat="false" ht="15" hidden="false" customHeight="false" outlineLevel="0" collapsed="false">
      <c r="A3143" s="30" t="s">
        <v>5068</v>
      </c>
      <c r="B3143" s="30" t="s">
        <v>5069</v>
      </c>
      <c r="C3143" s="30" t="n">
        <v>56</v>
      </c>
      <c r="D3143" s="30" t="s">
        <v>181</v>
      </c>
      <c r="E3143" s="31" t="n">
        <v>45336</v>
      </c>
      <c r="F3143" s="30" t="s">
        <v>1084</v>
      </c>
      <c r="G3143" s="31" t="n">
        <v>45337</v>
      </c>
      <c r="H3143" s="30" t="s">
        <v>135</v>
      </c>
      <c r="I3143" s="30" t="s">
        <v>136</v>
      </c>
      <c r="J3143" s="30" t="s">
        <v>618</v>
      </c>
      <c r="K3143" s="30" t="s">
        <v>156</v>
      </c>
      <c r="L3143" s="30" t="n">
        <v>16</v>
      </c>
      <c r="M3143" s="30" t="n">
        <v>40</v>
      </c>
      <c r="N3143" s="30" t="s">
        <v>186</v>
      </c>
      <c r="O3143" s="30" t="s">
        <v>128</v>
      </c>
      <c r="P3143" s="30" t="s">
        <v>140</v>
      </c>
      <c r="Q3143" s="32" t="n">
        <v>3492.2</v>
      </c>
      <c r="R3143" s="30" t="s">
        <v>462</v>
      </c>
      <c r="S3143" s="30" t="s">
        <v>151</v>
      </c>
      <c r="T3143" s="30" t="n">
        <v>3</v>
      </c>
    </row>
    <row r="3144" customFormat="false" ht="15" hidden="false" customHeight="false" outlineLevel="0" collapsed="false">
      <c r="A3144" s="27" t="s">
        <v>5070</v>
      </c>
      <c r="B3144" s="27" t="s">
        <v>1460</v>
      </c>
      <c r="C3144" s="27" t="n">
        <v>57</v>
      </c>
      <c r="D3144" s="27" t="s">
        <v>121</v>
      </c>
      <c r="E3144" s="28" t="n">
        <v>45562</v>
      </c>
      <c r="F3144" s="27" t="s">
        <v>241</v>
      </c>
      <c r="G3144" s="28" t="n">
        <v>45563</v>
      </c>
      <c r="H3144" s="27" t="s">
        <v>146</v>
      </c>
      <c r="I3144" s="27" t="s">
        <v>309</v>
      </c>
      <c r="J3144" s="27" t="s">
        <v>177</v>
      </c>
      <c r="K3144" s="27" t="s">
        <v>138</v>
      </c>
      <c r="L3144" s="27" t="n">
        <v>82</v>
      </c>
      <c r="M3144" s="27" t="n">
        <v>45</v>
      </c>
      <c r="N3144" s="27" t="s">
        <v>127</v>
      </c>
      <c r="O3144" s="27" t="s">
        <v>149</v>
      </c>
      <c r="P3144" s="27" t="s">
        <v>140</v>
      </c>
      <c r="Q3144" s="29" t="n">
        <v>1244.78</v>
      </c>
      <c r="R3144" s="27" t="s">
        <v>130</v>
      </c>
      <c r="S3144" s="27" t="s">
        <v>223</v>
      </c>
      <c r="T3144" s="27" t="n">
        <v>5</v>
      </c>
    </row>
    <row r="3145" customFormat="false" ht="15" hidden="false" customHeight="false" outlineLevel="0" collapsed="false">
      <c r="A3145" s="30" t="s">
        <v>5071</v>
      </c>
      <c r="B3145" s="30" t="s">
        <v>3482</v>
      </c>
      <c r="C3145" s="30" t="n">
        <v>16</v>
      </c>
      <c r="D3145" s="30" t="s">
        <v>181</v>
      </c>
      <c r="E3145" s="31" t="n">
        <v>45494</v>
      </c>
      <c r="F3145" s="30" t="s">
        <v>1524</v>
      </c>
      <c r="G3145" s="31" t="n">
        <v>45494</v>
      </c>
      <c r="H3145" s="30" t="s">
        <v>135</v>
      </c>
      <c r="I3145" s="30" t="s">
        <v>278</v>
      </c>
      <c r="J3145" s="30" t="s">
        <v>262</v>
      </c>
      <c r="K3145" s="30" t="s">
        <v>138</v>
      </c>
      <c r="L3145" s="30" t="n">
        <v>55</v>
      </c>
      <c r="M3145" s="30" t="n">
        <v>24</v>
      </c>
      <c r="N3145" s="30" t="s">
        <v>127</v>
      </c>
      <c r="O3145" s="30" t="s">
        <v>128</v>
      </c>
      <c r="P3145" s="30" t="s">
        <v>150</v>
      </c>
      <c r="Q3145" s="32" t="n">
        <v>1385.57</v>
      </c>
      <c r="R3145" s="30" t="s">
        <v>130</v>
      </c>
      <c r="S3145" s="30" t="s">
        <v>131</v>
      </c>
      <c r="T3145" s="30" t="n">
        <v>3</v>
      </c>
    </row>
    <row r="3146" customFormat="false" ht="15" hidden="false" customHeight="false" outlineLevel="0" collapsed="false">
      <c r="A3146" s="27" t="s">
        <v>5072</v>
      </c>
      <c r="B3146" s="27" t="s">
        <v>5067</v>
      </c>
      <c r="C3146" s="27" t="n">
        <v>61</v>
      </c>
      <c r="D3146" s="27" t="s">
        <v>181</v>
      </c>
      <c r="E3146" s="28" t="n">
        <v>45325</v>
      </c>
      <c r="F3146" s="27" t="s">
        <v>679</v>
      </c>
      <c r="G3146" s="28" t="n">
        <v>45325</v>
      </c>
      <c r="H3146" s="27" t="s">
        <v>206</v>
      </c>
      <c r="I3146" s="27" t="s">
        <v>207</v>
      </c>
      <c r="J3146" s="27" t="s">
        <v>615</v>
      </c>
      <c r="K3146" s="27" t="s">
        <v>138</v>
      </c>
      <c r="L3146" s="27" t="n">
        <v>66</v>
      </c>
      <c r="M3146" s="27" t="n">
        <v>25</v>
      </c>
      <c r="N3146" s="27" t="s">
        <v>127</v>
      </c>
      <c r="O3146" s="27" t="s">
        <v>139</v>
      </c>
      <c r="P3146" s="27" t="s">
        <v>150</v>
      </c>
      <c r="Q3146" s="29" t="n">
        <v>941.32</v>
      </c>
      <c r="R3146" s="27" t="s">
        <v>130</v>
      </c>
      <c r="S3146" s="27" t="s">
        <v>192</v>
      </c>
      <c r="T3146" s="27" t="n">
        <v>4</v>
      </c>
    </row>
    <row r="3147" customFormat="false" ht="15" hidden="false" customHeight="false" outlineLevel="0" collapsed="false">
      <c r="A3147" s="30" t="s">
        <v>5073</v>
      </c>
      <c r="B3147" s="30" t="s">
        <v>513</v>
      </c>
      <c r="C3147" s="30" t="n">
        <v>54</v>
      </c>
      <c r="D3147" s="30" t="s">
        <v>181</v>
      </c>
      <c r="E3147" s="31" t="n">
        <v>45592</v>
      </c>
      <c r="F3147" s="30" t="s">
        <v>893</v>
      </c>
      <c r="G3147" s="31" t="n">
        <v>45592</v>
      </c>
      <c r="H3147" s="30" t="s">
        <v>217</v>
      </c>
      <c r="I3147" s="30" t="s">
        <v>344</v>
      </c>
      <c r="J3147" s="30" t="s">
        <v>283</v>
      </c>
      <c r="K3147" s="30" t="s">
        <v>138</v>
      </c>
      <c r="L3147" s="30" t="n">
        <v>58</v>
      </c>
      <c r="M3147" s="30" t="n">
        <v>23</v>
      </c>
      <c r="N3147" s="30" t="s">
        <v>127</v>
      </c>
      <c r="O3147" s="30" t="s">
        <v>171</v>
      </c>
      <c r="P3147" s="30" t="s">
        <v>187</v>
      </c>
      <c r="Q3147" s="32" t="n">
        <v>1084.87</v>
      </c>
      <c r="R3147" s="30" t="s">
        <v>130</v>
      </c>
      <c r="S3147" s="30" t="s">
        <v>164</v>
      </c>
      <c r="T3147" s="30" t="n">
        <v>5</v>
      </c>
    </row>
    <row r="3148" customFormat="false" ht="15" hidden="false" customHeight="false" outlineLevel="0" collapsed="false">
      <c r="A3148" s="27" t="s">
        <v>5074</v>
      </c>
      <c r="B3148" s="27" t="s">
        <v>4449</v>
      </c>
      <c r="C3148" s="27" t="n">
        <v>32</v>
      </c>
      <c r="D3148" s="27" t="s">
        <v>181</v>
      </c>
      <c r="E3148" s="28" t="n">
        <v>45404</v>
      </c>
      <c r="F3148" s="27" t="s">
        <v>1140</v>
      </c>
      <c r="G3148" s="28" t="n">
        <v>45405</v>
      </c>
      <c r="H3148" s="27" t="s">
        <v>236</v>
      </c>
      <c r="I3148" s="27" t="s">
        <v>237</v>
      </c>
      <c r="J3148" s="27" t="s">
        <v>455</v>
      </c>
      <c r="K3148" s="27" t="s">
        <v>156</v>
      </c>
      <c r="L3148" s="27" t="n">
        <v>26</v>
      </c>
      <c r="M3148" s="27" t="n">
        <v>72</v>
      </c>
      <c r="N3148" s="27" t="s">
        <v>127</v>
      </c>
      <c r="O3148" s="27" t="s">
        <v>171</v>
      </c>
      <c r="P3148" s="27" t="s">
        <v>150</v>
      </c>
      <c r="Q3148" s="29" t="n">
        <v>4751.59</v>
      </c>
      <c r="R3148" s="27" t="s">
        <v>172</v>
      </c>
      <c r="S3148" s="27" t="s">
        <v>223</v>
      </c>
      <c r="T3148" s="27" t="n">
        <v>3</v>
      </c>
    </row>
    <row r="3149" customFormat="false" ht="15" hidden="false" customHeight="false" outlineLevel="0" collapsed="false">
      <c r="A3149" s="30" t="s">
        <v>5075</v>
      </c>
      <c r="B3149" s="30" t="s">
        <v>1319</v>
      </c>
      <c r="C3149" s="30" t="n">
        <v>36</v>
      </c>
      <c r="D3149" s="30" t="s">
        <v>121</v>
      </c>
      <c r="E3149" s="31" t="n">
        <v>45438</v>
      </c>
      <c r="F3149" s="30" t="s">
        <v>503</v>
      </c>
      <c r="G3149" s="31" t="n">
        <v>45438</v>
      </c>
      <c r="H3149" s="30" t="s">
        <v>242</v>
      </c>
      <c r="I3149" s="30" t="s">
        <v>243</v>
      </c>
      <c r="J3149" s="30" t="s">
        <v>244</v>
      </c>
      <c r="K3149" s="30" t="s">
        <v>156</v>
      </c>
      <c r="L3149" s="30" t="n">
        <v>63</v>
      </c>
      <c r="M3149" s="30" t="n">
        <v>79</v>
      </c>
      <c r="N3149" s="30" t="s">
        <v>186</v>
      </c>
      <c r="O3149" s="30" t="s">
        <v>139</v>
      </c>
      <c r="P3149" s="30" t="s">
        <v>150</v>
      </c>
      <c r="Q3149" s="32" t="n">
        <v>4842.45</v>
      </c>
      <c r="R3149" s="30" t="s">
        <v>130</v>
      </c>
      <c r="S3149" s="30" t="s">
        <v>223</v>
      </c>
      <c r="T3149" s="30" t="n">
        <v>4</v>
      </c>
    </row>
    <row r="3150" customFormat="false" ht="15" hidden="false" customHeight="false" outlineLevel="0" collapsed="false">
      <c r="A3150" s="27" t="s">
        <v>5076</v>
      </c>
      <c r="B3150" s="27" t="s">
        <v>1797</v>
      </c>
      <c r="C3150" s="27" t="n">
        <v>26</v>
      </c>
      <c r="D3150" s="27" t="s">
        <v>121</v>
      </c>
      <c r="E3150" s="28" t="n">
        <v>45612</v>
      </c>
      <c r="F3150" s="27" t="s">
        <v>1524</v>
      </c>
      <c r="G3150" s="28" t="n">
        <v>45613</v>
      </c>
      <c r="H3150" s="27" t="s">
        <v>146</v>
      </c>
      <c r="I3150" s="27" t="s">
        <v>176</v>
      </c>
      <c r="J3150" s="27" t="s">
        <v>244</v>
      </c>
      <c r="K3150" s="27" t="s">
        <v>156</v>
      </c>
      <c r="L3150" s="27" t="n">
        <v>32</v>
      </c>
      <c r="M3150" s="27" t="n">
        <v>71</v>
      </c>
      <c r="N3150" s="27" t="s">
        <v>127</v>
      </c>
      <c r="O3150" s="27" t="s">
        <v>128</v>
      </c>
      <c r="P3150" s="27" t="s">
        <v>187</v>
      </c>
      <c r="Q3150" s="29" t="n">
        <v>3822.09</v>
      </c>
      <c r="R3150" s="27" t="s">
        <v>130</v>
      </c>
      <c r="S3150" s="27" t="s">
        <v>157</v>
      </c>
      <c r="T3150" s="27" t="n">
        <v>5</v>
      </c>
    </row>
    <row r="3151" customFormat="false" ht="15" hidden="false" customHeight="false" outlineLevel="0" collapsed="false">
      <c r="A3151" s="30" t="s">
        <v>5077</v>
      </c>
      <c r="B3151" s="30" t="s">
        <v>1693</v>
      </c>
      <c r="C3151" s="30" t="n">
        <v>32</v>
      </c>
      <c r="D3151" s="30" t="s">
        <v>121</v>
      </c>
      <c r="E3151" s="31" t="n">
        <v>45379</v>
      </c>
      <c r="F3151" s="30" t="s">
        <v>555</v>
      </c>
      <c r="G3151" s="31" t="n">
        <v>45393</v>
      </c>
      <c r="H3151" s="30" t="s">
        <v>183</v>
      </c>
      <c r="I3151" s="30"/>
      <c r="J3151" s="30" t="s">
        <v>431</v>
      </c>
      <c r="K3151" s="30" t="s">
        <v>202</v>
      </c>
      <c r="L3151" s="30" t="n">
        <v>9</v>
      </c>
      <c r="M3151" s="30" t="n">
        <v>227</v>
      </c>
      <c r="N3151" s="30" t="s">
        <v>127</v>
      </c>
      <c r="O3151" s="30" t="s">
        <v>171</v>
      </c>
      <c r="P3151" s="30" t="s">
        <v>187</v>
      </c>
      <c r="Q3151" s="32" t="n">
        <v>18556.57</v>
      </c>
      <c r="R3151" s="30" t="s">
        <v>130</v>
      </c>
      <c r="S3151" s="30" t="s">
        <v>627</v>
      </c>
      <c r="T3151" s="30" t="n">
        <v>4</v>
      </c>
    </row>
    <row r="3152" customFormat="false" ht="15" hidden="false" customHeight="false" outlineLevel="0" collapsed="false">
      <c r="A3152" s="27" t="s">
        <v>5078</v>
      </c>
      <c r="B3152" s="27" t="s">
        <v>5079</v>
      </c>
      <c r="C3152" s="27" t="n">
        <v>33</v>
      </c>
      <c r="D3152" s="27" t="s">
        <v>607</v>
      </c>
      <c r="E3152" s="28" t="n">
        <v>45639</v>
      </c>
      <c r="F3152" s="27" t="s">
        <v>195</v>
      </c>
      <c r="G3152" s="28" t="n">
        <v>45648</v>
      </c>
      <c r="H3152" s="27" t="s">
        <v>123</v>
      </c>
      <c r="I3152" s="27" t="s">
        <v>304</v>
      </c>
      <c r="J3152" s="27" t="s">
        <v>305</v>
      </c>
      <c r="K3152" s="27" t="s">
        <v>202</v>
      </c>
      <c r="L3152" s="27" t="n">
        <v>0</v>
      </c>
      <c r="M3152" s="27" t="n">
        <v>126</v>
      </c>
      <c r="N3152" s="27" t="s">
        <v>186</v>
      </c>
      <c r="O3152" s="27" t="s">
        <v>139</v>
      </c>
      <c r="P3152" s="27" t="s">
        <v>140</v>
      </c>
      <c r="Q3152" s="29" t="n">
        <v>17608.43</v>
      </c>
      <c r="R3152" s="27" t="s">
        <v>130</v>
      </c>
      <c r="S3152" s="27" t="s">
        <v>223</v>
      </c>
      <c r="T3152" s="27" t="n">
        <v>4</v>
      </c>
    </row>
    <row r="3153" customFormat="false" ht="15" hidden="false" customHeight="false" outlineLevel="0" collapsed="false">
      <c r="A3153" s="30" t="s">
        <v>5080</v>
      </c>
      <c r="B3153" s="30" t="s">
        <v>489</v>
      </c>
      <c r="C3153" s="30" t="n">
        <v>51</v>
      </c>
      <c r="D3153" s="30" t="s">
        <v>181</v>
      </c>
      <c r="E3153" s="31" t="n">
        <v>45411</v>
      </c>
      <c r="F3153" s="30" t="s">
        <v>1921</v>
      </c>
      <c r="G3153" s="31" t="n">
        <v>45420</v>
      </c>
      <c r="H3153" s="30" t="s">
        <v>123</v>
      </c>
      <c r="I3153" s="30" t="s">
        <v>155</v>
      </c>
      <c r="J3153" s="30" t="s">
        <v>305</v>
      </c>
      <c r="K3153" s="30" t="s">
        <v>202</v>
      </c>
      <c r="L3153" s="30" t="n">
        <v>5</v>
      </c>
      <c r="M3153" s="30" t="n">
        <v>151</v>
      </c>
      <c r="N3153" s="30" t="s">
        <v>186</v>
      </c>
      <c r="O3153" s="30" t="s">
        <v>128</v>
      </c>
      <c r="P3153" s="30" t="s">
        <v>187</v>
      </c>
      <c r="Q3153" s="32" t="n">
        <v>18536.64</v>
      </c>
      <c r="R3153" s="30" t="s">
        <v>172</v>
      </c>
      <c r="S3153" s="30" t="s">
        <v>164</v>
      </c>
      <c r="T3153" s="30" t="n">
        <v>2</v>
      </c>
    </row>
    <row r="3154" customFormat="false" ht="15" hidden="false" customHeight="false" outlineLevel="0" collapsed="false">
      <c r="A3154" s="27" t="s">
        <v>5081</v>
      </c>
      <c r="B3154" s="27" t="s">
        <v>2628</v>
      </c>
      <c r="C3154" s="27" t="n">
        <v>0</v>
      </c>
      <c r="D3154" s="27" t="s">
        <v>144</v>
      </c>
      <c r="E3154" s="28" t="n">
        <v>45511</v>
      </c>
      <c r="F3154" s="27" t="s">
        <v>858</v>
      </c>
      <c r="G3154" s="28" t="n">
        <v>45521</v>
      </c>
      <c r="H3154" s="27" t="s">
        <v>242</v>
      </c>
      <c r="I3154" s="27" t="s">
        <v>466</v>
      </c>
      <c r="J3154" s="27" t="s">
        <v>244</v>
      </c>
      <c r="K3154" s="27" t="s">
        <v>202</v>
      </c>
      <c r="L3154" s="27" t="n">
        <v>11</v>
      </c>
      <c r="M3154" s="27" t="n">
        <v>152</v>
      </c>
      <c r="N3154" s="27" t="s">
        <v>127</v>
      </c>
      <c r="O3154" s="27" t="s">
        <v>139</v>
      </c>
      <c r="P3154" s="27" t="s">
        <v>187</v>
      </c>
      <c r="Q3154" s="29" t="n">
        <v>17340.29</v>
      </c>
      <c r="R3154" s="27" t="s">
        <v>462</v>
      </c>
      <c r="S3154" s="27" t="s">
        <v>157</v>
      </c>
      <c r="T3154" s="27" t="n">
        <v>2</v>
      </c>
    </row>
    <row r="3155" customFormat="false" ht="15" hidden="false" customHeight="false" outlineLevel="0" collapsed="false">
      <c r="A3155" s="30" t="s">
        <v>5082</v>
      </c>
      <c r="B3155" s="30" t="s">
        <v>5083</v>
      </c>
      <c r="C3155" s="30" t="n">
        <v>35</v>
      </c>
      <c r="D3155" s="30" t="s">
        <v>121</v>
      </c>
      <c r="E3155" s="31" t="n">
        <v>45556</v>
      </c>
      <c r="F3155" s="30" t="s">
        <v>2176</v>
      </c>
      <c r="G3155" s="31" t="n">
        <v>45558</v>
      </c>
      <c r="H3155" s="30" t="s">
        <v>135</v>
      </c>
      <c r="I3155" s="30" t="s">
        <v>251</v>
      </c>
      <c r="J3155" s="30" t="s">
        <v>262</v>
      </c>
      <c r="K3155" s="30" t="s">
        <v>202</v>
      </c>
      <c r="L3155" s="30" t="n">
        <v>1</v>
      </c>
      <c r="M3155" s="30" t="n">
        <v>161</v>
      </c>
      <c r="N3155" s="30" t="s">
        <v>186</v>
      </c>
      <c r="O3155" s="30" t="s">
        <v>139</v>
      </c>
      <c r="P3155" s="30" t="s">
        <v>187</v>
      </c>
      <c r="Q3155" s="32" t="n">
        <v>17656.93</v>
      </c>
      <c r="R3155" s="30" t="s">
        <v>130</v>
      </c>
      <c r="S3155" s="30" t="s">
        <v>157</v>
      </c>
      <c r="T3155" s="30" t="n">
        <v>4</v>
      </c>
    </row>
    <row r="3156" customFormat="false" ht="15" hidden="false" customHeight="false" outlineLevel="0" collapsed="false">
      <c r="A3156" s="27" t="s">
        <v>5084</v>
      </c>
      <c r="B3156" s="27" t="s">
        <v>4895</v>
      </c>
      <c r="C3156" s="27"/>
      <c r="D3156" s="27" t="s">
        <v>181</v>
      </c>
      <c r="E3156" s="28" t="n">
        <v>45523</v>
      </c>
      <c r="F3156" s="27" t="s">
        <v>1068</v>
      </c>
      <c r="G3156" s="28" t="n">
        <v>45523</v>
      </c>
      <c r="H3156" s="27" t="s">
        <v>123</v>
      </c>
      <c r="I3156" s="27" t="s">
        <v>124</v>
      </c>
      <c r="J3156" s="27" t="s">
        <v>305</v>
      </c>
      <c r="K3156" s="27" t="s">
        <v>138</v>
      </c>
      <c r="L3156" s="27" t="n">
        <v>59</v>
      </c>
      <c r="M3156" s="27" t="n">
        <v>26</v>
      </c>
      <c r="N3156" s="27" t="s">
        <v>127</v>
      </c>
      <c r="O3156" s="27" t="s">
        <v>139</v>
      </c>
      <c r="P3156" s="27" t="s">
        <v>150</v>
      </c>
      <c r="Q3156" s="29" t="n">
        <v>934.28</v>
      </c>
      <c r="R3156" s="27" t="s">
        <v>268</v>
      </c>
      <c r="S3156" s="27" t="s">
        <v>335</v>
      </c>
      <c r="T3156" s="27" t="n">
        <v>4</v>
      </c>
    </row>
    <row r="3157" customFormat="false" ht="15" hidden="false" customHeight="false" outlineLevel="0" collapsed="false">
      <c r="A3157" s="30" t="s">
        <v>5085</v>
      </c>
      <c r="B3157" s="30" t="s">
        <v>1984</v>
      </c>
      <c r="C3157" s="30" t="n">
        <v>20</v>
      </c>
      <c r="D3157" s="30" t="s">
        <v>121</v>
      </c>
      <c r="E3157" s="31" t="n">
        <v>45503</v>
      </c>
      <c r="F3157" s="30" t="s">
        <v>1084</v>
      </c>
      <c r="G3157" s="31" t="n">
        <v>45503</v>
      </c>
      <c r="H3157" s="30" t="s">
        <v>168</v>
      </c>
      <c r="I3157" s="30" t="s">
        <v>366</v>
      </c>
      <c r="J3157" s="30" t="s">
        <v>441</v>
      </c>
      <c r="K3157" s="30" t="s">
        <v>156</v>
      </c>
      <c r="L3157" s="30" t="n">
        <v>35</v>
      </c>
      <c r="M3157" s="30" t="n">
        <v>82</v>
      </c>
      <c r="N3157" s="30" t="s">
        <v>186</v>
      </c>
      <c r="O3157" s="30" t="s">
        <v>128</v>
      </c>
      <c r="P3157" s="30" t="s">
        <v>140</v>
      </c>
      <c r="Q3157" s="32" t="n">
        <v>5081.32</v>
      </c>
      <c r="R3157" s="30" t="s">
        <v>130</v>
      </c>
      <c r="S3157" s="30" t="s">
        <v>151</v>
      </c>
      <c r="T3157" s="30" t="n">
        <v>4</v>
      </c>
    </row>
    <row r="3158" customFormat="false" ht="15" hidden="false" customHeight="false" outlineLevel="0" collapsed="false">
      <c r="A3158" s="27" t="s">
        <v>5086</v>
      </c>
      <c r="B3158" s="27" t="s">
        <v>2485</v>
      </c>
      <c r="C3158" s="27" t="n">
        <v>55</v>
      </c>
      <c r="D3158" s="27" t="s">
        <v>121</v>
      </c>
      <c r="E3158" s="28" t="n">
        <v>45448</v>
      </c>
      <c r="F3158" s="27" t="s">
        <v>261</v>
      </c>
      <c r="G3158" s="28" t="n">
        <v>45452</v>
      </c>
      <c r="H3158" s="27" t="s">
        <v>146</v>
      </c>
      <c r="I3158" s="27" t="s">
        <v>147</v>
      </c>
      <c r="J3158" s="27" t="s">
        <v>177</v>
      </c>
      <c r="K3158" s="27" t="s">
        <v>126</v>
      </c>
      <c r="L3158" s="27" t="n">
        <v>33</v>
      </c>
      <c r="M3158" s="27" t="n">
        <v>132</v>
      </c>
      <c r="N3158" s="27" t="s">
        <v>186</v>
      </c>
      <c r="O3158" s="27" t="s">
        <v>139</v>
      </c>
      <c r="P3158" s="27" t="s">
        <v>187</v>
      </c>
      <c r="Q3158" s="29" t="n">
        <v>9100.45</v>
      </c>
      <c r="R3158" s="27" t="s">
        <v>268</v>
      </c>
      <c r="S3158" s="27" t="s">
        <v>197</v>
      </c>
      <c r="T3158" s="27" t="n">
        <v>4</v>
      </c>
    </row>
    <row r="3159" customFormat="false" ht="15" hidden="false" customHeight="false" outlineLevel="0" collapsed="false">
      <c r="A3159" s="30" t="s">
        <v>5087</v>
      </c>
      <c r="B3159" s="30" t="s">
        <v>2244</v>
      </c>
      <c r="C3159" s="30" t="n">
        <v>73</v>
      </c>
      <c r="D3159" s="30" t="s">
        <v>181</v>
      </c>
      <c r="E3159" s="31" t="n">
        <v>45335</v>
      </c>
      <c r="F3159" s="30" t="s">
        <v>329</v>
      </c>
      <c r="G3159" s="31" t="n">
        <v>45336</v>
      </c>
      <c r="H3159" s="30" t="s">
        <v>183</v>
      </c>
      <c r="I3159" s="30" t="s">
        <v>212</v>
      </c>
      <c r="J3159" s="30" t="s">
        <v>185</v>
      </c>
      <c r="K3159" s="30" t="s">
        <v>156</v>
      </c>
      <c r="L3159" s="30" t="n">
        <v>25</v>
      </c>
      <c r="M3159" s="30" t="n">
        <v>38</v>
      </c>
      <c r="N3159" s="30" t="s">
        <v>186</v>
      </c>
      <c r="O3159" s="30" t="s">
        <v>128</v>
      </c>
      <c r="P3159" s="30" t="s">
        <v>140</v>
      </c>
      <c r="Q3159" s="32" t="n">
        <v>2696.53</v>
      </c>
      <c r="R3159" s="30" t="s">
        <v>130</v>
      </c>
      <c r="S3159" s="30" t="s">
        <v>141</v>
      </c>
      <c r="T3159" s="30" t="n">
        <v>3</v>
      </c>
    </row>
    <row r="3160" customFormat="false" ht="15" hidden="false" customHeight="false" outlineLevel="0" collapsed="false">
      <c r="A3160" s="27" t="s">
        <v>5088</v>
      </c>
      <c r="B3160" s="27" t="s">
        <v>5089</v>
      </c>
      <c r="C3160" s="27" t="n">
        <v>29</v>
      </c>
      <c r="D3160" s="27" t="s">
        <v>121</v>
      </c>
      <c r="E3160" s="28" t="n">
        <v>45387</v>
      </c>
      <c r="F3160" s="27" t="s">
        <v>360</v>
      </c>
      <c r="G3160" s="28" t="n">
        <v>45387</v>
      </c>
      <c r="H3160" s="27" t="s">
        <v>183</v>
      </c>
      <c r="I3160" s="27" t="s">
        <v>212</v>
      </c>
      <c r="J3160" s="27" t="s">
        <v>185</v>
      </c>
      <c r="K3160" s="27" t="s">
        <v>138</v>
      </c>
      <c r="L3160" s="27" t="n">
        <v>53</v>
      </c>
      <c r="M3160" s="27" t="n">
        <v>36</v>
      </c>
      <c r="N3160" s="27" t="s">
        <v>186</v>
      </c>
      <c r="O3160" s="27" t="s">
        <v>128</v>
      </c>
      <c r="P3160" s="27" t="s">
        <v>140</v>
      </c>
      <c r="Q3160" s="29" t="n">
        <v>2094.88</v>
      </c>
      <c r="R3160" s="27" t="s">
        <v>130</v>
      </c>
      <c r="S3160" s="27" t="s">
        <v>734</v>
      </c>
      <c r="T3160" s="27" t="n">
        <v>4</v>
      </c>
    </row>
    <row r="3161" customFormat="false" ht="15" hidden="false" customHeight="false" outlineLevel="0" collapsed="false">
      <c r="A3161" s="30" t="s">
        <v>5090</v>
      </c>
      <c r="B3161" s="30" t="s">
        <v>2803</v>
      </c>
      <c r="C3161" s="30" t="n">
        <v>26</v>
      </c>
      <c r="D3161" s="30" t="s">
        <v>121</v>
      </c>
      <c r="E3161" s="31" t="n">
        <v>45436</v>
      </c>
      <c r="F3161" s="30" t="s">
        <v>940</v>
      </c>
      <c r="G3161" s="31" t="n">
        <v>45437</v>
      </c>
      <c r="H3161" s="30" t="s">
        <v>236</v>
      </c>
      <c r="I3161" s="30" t="s">
        <v>323</v>
      </c>
      <c r="J3161" s="30" t="s">
        <v>267</v>
      </c>
      <c r="K3161" s="30" t="s">
        <v>126</v>
      </c>
      <c r="L3161" s="30" t="n">
        <v>11</v>
      </c>
      <c r="M3161" s="30" t="n">
        <v>45</v>
      </c>
      <c r="N3161" s="30" t="s">
        <v>186</v>
      </c>
      <c r="O3161" s="30" t="s">
        <v>139</v>
      </c>
      <c r="P3161" s="30" t="s">
        <v>150</v>
      </c>
      <c r="Q3161" s="32" t="n">
        <v>6230.88</v>
      </c>
      <c r="R3161" s="30" t="s">
        <v>172</v>
      </c>
      <c r="S3161" s="30" t="s">
        <v>164</v>
      </c>
      <c r="T3161" s="30" t="n">
        <v>5</v>
      </c>
    </row>
    <row r="3162" customFormat="false" ht="15" hidden="false" customHeight="false" outlineLevel="0" collapsed="false">
      <c r="A3162" s="27" t="s">
        <v>5091</v>
      </c>
      <c r="B3162" s="27" t="s">
        <v>1378</v>
      </c>
      <c r="C3162" s="27" t="n">
        <v>15</v>
      </c>
      <c r="D3162" s="27" t="s">
        <v>121</v>
      </c>
      <c r="E3162" s="28" t="n">
        <v>45326</v>
      </c>
      <c r="F3162" s="27" t="s">
        <v>1896</v>
      </c>
      <c r="G3162" s="28" t="n">
        <v>45327</v>
      </c>
      <c r="H3162" s="27" t="s">
        <v>123</v>
      </c>
      <c r="I3162" s="27" t="s">
        <v>304</v>
      </c>
      <c r="J3162" s="27" t="s">
        <v>508</v>
      </c>
      <c r="K3162" s="27" t="s">
        <v>138</v>
      </c>
      <c r="L3162" s="27" t="n">
        <v>58</v>
      </c>
      <c r="M3162" s="27" t="n">
        <v>44</v>
      </c>
      <c r="N3162" s="27" t="s">
        <v>127</v>
      </c>
      <c r="O3162" s="27" t="s">
        <v>128</v>
      </c>
      <c r="P3162" s="27" t="s">
        <v>129</v>
      </c>
      <c r="Q3162" s="29" t="n">
        <v>2205.57</v>
      </c>
      <c r="R3162" s="27" t="s">
        <v>130</v>
      </c>
      <c r="S3162" s="27" t="s">
        <v>223</v>
      </c>
      <c r="T3162" s="27" t="n">
        <v>4</v>
      </c>
    </row>
    <row r="3163" customFormat="false" ht="15" hidden="false" customHeight="false" outlineLevel="0" collapsed="false">
      <c r="A3163" s="30" t="s">
        <v>5092</v>
      </c>
      <c r="B3163" s="30" t="s">
        <v>4905</v>
      </c>
      <c r="C3163" s="30" t="n">
        <v>57</v>
      </c>
      <c r="D3163" s="30" t="s">
        <v>181</v>
      </c>
      <c r="E3163" s="31" t="n">
        <v>45303</v>
      </c>
      <c r="F3163" s="30" t="s">
        <v>435</v>
      </c>
      <c r="G3163" s="31" t="n">
        <v>45306</v>
      </c>
      <c r="H3163" s="30" t="s">
        <v>168</v>
      </c>
      <c r="I3163" s="30" t="s">
        <v>366</v>
      </c>
      <c r="J3163" s="30" t="s">
        <v>170</v>
      </c>
      <c r="K3163" s="30" t="s">
        <v>156</v>
      </c>
      <c r="L3163" s="30" t="n">
        <v>39</v>
      </c>
      <c r="M3163" s="30" t="n">
        <v>44</v>
      </c>
      <c r="N3163" s="30" t="s">
        <v>186</v>
      </c>
      <c r="O3163" s="30" t="s">
        <v>149</v>
      </c>
      <c r="P3163" s="30" t="s">
        <v>150</v>
      </c>
      <c r="Q3163" s="32" t="n">
        <v>3251.12</v>
      </c>
      <c r="R3163" s="30" t="s">
        <v>130</v>
      </c>
      <c r="S3163" s="30" t="s">
        <v>178</v>
      </c>
      <c r="T3163" s="30" t="n">
        <v>4</v>
      </c>
    </row>
    <row r="3164" customFormat="false" ht="15" hidden="false" customHeight="false" outlineLevel="0" collapsed="false">
      <c r="A3164" s="27" t="s">
        <v>5093</v>
      </c>
      <c r="B3164" s="27" t="s">
        <v>774</v>
      </c>
      <c r="C3164" s="27" t="n">
        <v>49</v>
      </c>
      <c r="D3164" s="27" t="s">
        <v>121</v>
      </c>
      <c r="E3164" s="28" t="n">
        <v>45414</v>
      </c>
      <c r="F3164" s="27" t="s">
        <v>598</v>
      </c>
      <c r="G3164" s="28" t="n">
        <v>45415</v>
      </c>
      <c r="H3164" s="27" t="s">
        <v>161</v>
      </c>
      <c r="I3164" s="27" t="s">
        <v>320</v>
      </c>
      <c r="J3164" s="27" t="s">
        <v>258</v>
      </c>
      <c r="K3164" s="27" t="s">
        <v>156</v>
      </c>
      <c r="L3164" s="27" t="n">
        <v>47</v>
      </c>
      <c r="M3164" s="27" t="n">
        <v>80</v>
      </c>
      <c r="N3164" s="27" t="s">
        <v>186</v>
      </c>
      <c r="O3164" s="27" t="s">
        <v>128</v>
      </c>
      <c r="P3164" s="27" t="s">
        <v>140</v>
      </c>
      <c r="Q3164" s="29" t="n">
        <v>3475.37</v>
      </c>
      <c r="R3164" s="27" t="s">
        <v>268</v>
      </c>
      <c r="S3164" s="27" t="s">
        <v>164</v>
      </c>
      <c r="T3164" s="27" t="n">
        <v>2</v>
      </c>
    </row>
    <row r="3165" customFormat="false" ht="15" hidden="false" customHeight="false" outlineLevel="0" collapsed="false">
      <c r="A3165" s="30" t="s">
        <v>5094</v>
      </c>
      <c r="B3165" s="30" t="s">
        <v>3449</v>
      </c>
      <c r="C3165" s="30" t="n">
        <v>22</v>
      </c>
      <c r="D3165" s="30" t="s">
        <v>486</v>
      </c>
      <c r="E3165" s="31" t="n">
        <v>45507</v>
      </c>
      <c r="F3165" s="30" t="s">
        <v>1583</v>
      </c>
      <c r="G3165" s="31" t="n">
        <v>45509</v>
      </c>
      <c r="H3165" s="30" t="s">
        <v>242</v>
      </c>
      <c r="I3165" s="30" t="s">
        <v>243</v>
      </c>
      <c r="J3165" s="30" t="s">
        <v>401</v>
      </c>
      <c r="K3165" s="30" t="s">
        <v>126</v>
      </c>
      <c r="L3165" s="30" t="n">
        <v>25</v>
      </c>
      <c r="M3165" s="30" t="n">
        <v>134</v>
      </c>
      <c r="N3165" s="30" t="s">
        <v>186</v>
      </c>
      <c r="O3165" s="30" t="s">
        <v>139</v>
      </c>
      <c r="P3165" s="30" t="s">
        <v>140</v>
      </c>
      <c r="Q3165" s="32" t="n">
        <v>8024.8</v>
      </c>
      <c r="R3165" s="30" t="s">
        <v>268</v>
      </c>
      <c r="S3165" s="30" t="s">
        <v>192</v>
      </c>
      <c r="T3165" s="30" t="n">
        <v>3</v>
      </c>
    </row>
    <row r="3166" customFormat="false" ht="15" hidden="false" customHeight="false" outlineLevel="0" collapsed="false">
      <c r="A3166" s="27" t="s">
        <v>5095</v>
      </c>
      <c r="B3166" s="27" t="s">
        <v>1471</v>
      </c>
      <c r="C3166" s="27" t="n">
        <v>50</v>
      </c>
      <c r="D3166" s="27" t="s">
        <v>121</v>
      </c>
      <c r="E3166" s="28" t="n">
        <v>45426</v>
      </c>
      <c r="F3166" s="27" t="s">
        <v>331</v>
      </c>
      <c r="G3166" s="28" t="n">
        <v>45429</v>
      </c>
      <c r="H3166" s="27" t="s">
        <v>217</v>
      </c>
      <c r="I3166" s="27" t="s">
        <v>344</v>
      </c>
      <c r="J3166" s="27" t="s">
        <v>483</v>
      </c>
      <c r="K3166" s="27" t="s">
        <v>126</v>
      </c>
      <c r="L3166" s="27" t="n">
        <v>16</v>
      </c>
      <c r="M3166" s="27" t="n">
        <v>80</v>
      </c>
      <c r="N3166" s="27" t="s">
        <v>186</v>
      </c>
      <c r="O3166" s="27" t="s">
        <v>139</v>
      </c>
      <c r="P3166" s="27" t="s">
        <v>140</v>
      </c>
      <c r="Q3166" s="29" t="n">
        <v>7981.53</v>
      </c>
      <c r="R3166" s="27" t="s">
        <v>130</v>
      </c>
      <c r="S3166" s="27" t="s">
        <v>141</v>
      </c>
      <c r="T3166" s="27" t="n">
        <v>5</v>
      </c>
    </row>
    <row r="3167" customFormat="false" ht="15" hidden="false" customHeight="false" outlineLevel="0" collapsed="false">
      <c r="A3167" s="30" t="s">
        <v>5096</v>
      </c>
      <c r="B3167" s="30" t="s">
        <v>5097</v>
      </c>
      <c r="C3167" s="30" t="n">
        <v>64</v>
      </c>
      <c r="D3167" s="30" t="s">
        <v>121</v>
      </c>
      <c r="E3167" s="31" t="n">
        <v>45567</v>
      </c>
      <c r="F3167" s="30" t="s">
        <v>800</v>
      </c>
      <c r="G3167" s="31" t="n">
        <v>45570</v>
      </c>
      <c r="H3167" s="30" t="s">
        <v>217</v>
      </c>
      <c r="I3167" s="30" t="s">
        <v>282</v>
      </c>
      <c r="J3167" s="30" t="s">
        <v>483</v>
      </c>
      <c r="K3167" s="30" t="s">
        <v>156</v>
      </c>
      <c r="L3167" s="30" t="n">
        <v>68</v>
      </c>
      <c r="M3167" s="30" t="n">
        <v>67</v>
      </c>
      <c r="N3167" s="30" t="s">
        <v>127</v>
      </c>
      <c r="O3167" s="30" t="s">
        <v>171</v>
      </c>
      <c r="P3167" s="30" t="s">
        <v>187</v>
      </c>
      <c r="Q3167" s="32" t="n">
        <v>4512.02</v>
      </c>
      <c r="R3167" s="30" t="s">
        <v>130</v>
      </c>
      <c r="S3167" s="30" t="s">
        <v>164</v>
      </c>
      <c r="T3167" s="30" t="n">
        <v>2</v>
      </c>
    </row>
    <row r="3168" customFormat="false" ht="15" hidden="false" customHeight="false" outlineLevel="0" collapsed="false">
      <c r="A3168" s="27" t="s">
        <v>5098</v>
      </c>
      <c r="B3168" s="27" t="s">
        <v>1585</v>
      </c>
      <c r="C3168" s="27" t="n">
        <v>43</v>
      </c>
      <c r="D3168" s="27" t="s">
        <v>121</v>
      </c>
      <c r="E3168" s="28" t="n">
        <v>45418</v>
      </c>
      <c r="F3168" s="27" t="s">
        <v>360</v>
      </c>
      <c r="G3168" s="28" t="n">
        <v>45418</v>
      </c>
      <c r="H3168" s="27" t="s">
        <v>206</v>
      </c>
      <c r="I3168" s="27" t="s">
        <v>300</v>
      </c>
      <c r="J3168" s="27" t="s">
        <v>208</v>
      </c>
      <c r="K3168" s="27" t="s">
        <v>156</v>
      </c>
      <c r="L3168" s="27" t="n">
        <v>36</v>
      </c>
      <c r="M3168" s="27" t="n">
        <v>40</v>
      </c>
      <c r="N3168" s="27" t="s">
        <v>186</v>
      </c>
      <c r="O3168" s="27" t="s">
        <v>139</v>
      </c>
      <c r="P3168" s="27" t="s">
        <v>129</v>
      </c>
      <c r="Q3168" s="29" t="n">
        <v>3915.54</v>
      </c>
      <c r="R3168" s="27" t="s">
        <v>130</v>
      </c>
      <c r="S3168" s="27" t="s">
        <v>157</v>
      </c>
      <c r="T3168" s="27" t="n">
        <v>4</v>
      </c>
    </row>
    <row r="3169" customFormat="false" ht="15" hidden="false" customHeight="false" outlineLevel="0" collapsed="false">
      <c r="A3169" s="30" t="s">
        <v>5099</v>
      </c>
      <c r="B3169" s="30" t="s">
        <v>852</v>
      </c>
      <c r="C3169" s="30" t="n">
        <v>27</v>
      </c>
      <c r="D3169" s="30" t="s">
        <v>121</v>
      </c>
      <c r="E3169" s="31" t="n">
        <v>45475</v>
      </c>
      <c r="F3169" s="30" t="s">
        <v>329</v>
      </c>
      <c r="G3169" s="31" t="n">
        <v>45475</v>
      </c>
      <c r="H3169" s="30" t="s">
        <v>168</v>
      </c>
      <c r="I3169" s="30" t="s">
        <v>366</v>
      </c>
      <c r="J3169" s="30" t="s">
        <v>441</v>
      </c>
      <c r="K3169" s="30" t="s">
        <v>138</v>
      </c>
      <c r="L3169" s="30" t="n">
        <v>81</v>
      </c>
      <c r="M3169" s="30" t="n">
        <v>19</v>
      </c>
      <c r="N3169" s="30" t="s">
        <v>127</v>
      </c>
      <c r="O3169" s="30" t="s">
        <v>128</v>
      </c>
      <c r="P3169" s="30" t="s">
        <v>150</v>
      </c>
      <c r="Q3169" s="32" t="n">
        <v>1380.8</v>
      </c>
      <c r="R3169" s="30" t="s">
        <v>130</v>
      </c>
      <c r="S3169" s="30" t="s">
        <v>197</v>
      </c>
      <c r="T3169" s="30" t="n">
        <v>4</v>
      </c>
    </row>
    <row r="3170" customFormat="false" ht="15" hidden="false" customHeight="false" outlineLevel="0" collapsed="false">
      <c r="A3170" s="27" t="s">
        <v>5100</v>
      </c>
      <c r="B3170" s="27" t="s">
        <v>5101</v>
      </c>
      <c r="C3170" s="27" t="n">
        <v>58</v>
      </c>
      <c r="D3170" s="27" t="s">
        <v>181</v>
      </c>
      <c r="E3170" s="28" t="n">
        <v>45519</v>
      </c>
      <c r="F3170" s="27" t="s">
        <v>1660</v>
      </c>
      <c r="G3170" s="28" t="n">
        <v>45521</v>
      </c>
      <c r="H3170" s="27" t="s">
        <v>168</v>
      </c>
      <c r="I3170" s="27" t="s">
        <v>366</v>
      </c>
      <c r="J3170" s="27" t="s">
        <v>371</v>
      </c>
      <c r="K3170" s="27" t="s">
        <v>156</v>
      </c>
      <c r="L3170" s="27" t="n">
        <v>23</v>
      </c>
      <c r="M3170" s="27" t="n">
        <v>56</v>
      </c>
      <c r="N3170" s="27" t="s">
        <v>186</v>
      </c>
      <c r="O3170" s="27" t="s">
        <v>128</v>
      </c>
      <c r="P3170" s="27" t="s">
        <v>129</v>
      </c>
      <c r="Q3170" s="29" t="n">
        <v>2862.27</v>
      </c>
      <c r="R3170" s="27" t="s">
        <v>130</v>
      </c>
      <c r="S3170" s="27" t="s">
        <v>520</v>
      </c>
      <c r="T3170" s="27" t="n">
        <v>4</v>
      </c>
    </row>
    <row r="3171" customFormat="false" ht="15" hidden="false" customHeight="false" outlineLevel="0" collapsed="false">
      <c r="A3171" s="30" t="s">
        <v>5102</v>
      </c>
      <c r="B3171" s="30" t="s">
        <v>745</v>
      </c>
      <c r="C3171" s="30" t="n">
        <v>0</v>
      </c>
      <c r="D3171" s="30" t="s">
        <v>121</v>
      </c>
      <c r="E3171" s="31" t="n">
        <v>45370</v>
      </c>
      <c r="F3171" s="30" t="s">
        <v>334</v>
      </c>
      <c r="G3171" s="31" t="n">
        <v>45370</v>
      </c>
      <c r="H3171" s="30" t="s">
        <v>168</v>
      </c>
      <c r="I3171" s="30" t="s">
        <v>196</v>
      </c>
      <c r="J3171" s="30" t="s">
        <v>371</v>
      </c>
      <c r="K3171" s="30" t="s">
        <v>156</v>
      </c>
      <c r="L3171" s="30" t="n">
        <v>44</v>
      </c>
      <c r="M3171" s="30" t="n">
        <v>54</v>
      </c>
      <c r="N3171" s="30" t="s">
        <v>127</v>
      </c>
      <c r="O3171" s="30" t="s">
        <v>139</v>
      </c>
      <c r="P3171" s="30" t="s">
        <v>140</v>
      </c>
      <c r="Q3171" s="32" t="n">
        <v>4459.68</v>
      </c>
      <c r="R3171" s="30" t="s">
        <v>130</v>
      </c>
      <c r="S3171" s="30" t="s">
        <v>197</v>
      </c>
      <c r="T3171" s="30" t="n">
        <v>4</v>
      </c>
    </row>
    <row r="3172" customFormat="false" ht="15" hidden="false" customHeight="false" outlineLevel="0" collapsed="false">
      <c r="A3172" s="27" t="s">
        <v>5103</v>
      </c>
      <c r="B3172" s="27" t="s">
        <v>2400</v>
      </c>
      <c r="C3172" s="27" t="n">
        <v>58</v>
      </c>
      <c r="D3172" s="27" t="s">
        <v>181</v>
      </c>
      <c r="E3172" s="28" t="n">
        <v>45410</v>
      </c>
      <c r="F3172" s="27" t="s">
        <v>465</v>
      </c>
      <c r="G3172" s="28" t="n">
        <v>45411</v>
      </c>
      <c r="H3172" s="27" t="s">
        <v>206</v>
      </c>
      <c r="I3172" s="27" t="s">
        <v>300</v>
      </c>
      <c r="J3172" s="27" t="s">
        <v>233</v>
      </c>
      <c r="K3172" s="27" t="s">
        <v>138</v>
      </c>
      <c r="L3172" s="27" t="n">
        <v>57</v>
      </c>
      <c r="M3172" s="27" t="n">
        <v>25</v>
      </c>
      <c r="N3172" s="27" t="s">
        <v>127</v>
      </c>
      <c r="O3172" s="27" t="s">
        <v>139</v>
      </c>
      <c r="P3172" s="27" t="s">
        <v>187</v>
      </c>
      <c r="Q3172" s="29" t="n">
        <v>1677.48</v>
      </c>
      <c r="R3172" s="27" t="s">
        <v>130</v>
      </c>
      <c r="S3172" s="27" t="s">
        <v>157</v>
      </c>
      <c r="T3172" s="27" t="n">
        <v>1</v>
      </c>
    </row>
    <row r="3173" customFormat="false" ht="15" hidden="false" customHeight="false" outlineLevel="0" collapsed="false">
      <c r="A3173" s="30" t="s">
        <v>5104</v>
      </c>
      <c r="B3173" s="30" t="s">
        <v>5105</v>
      </c>
      <c r="C3173" s="30" t="n">
        <v>35</v>
      </c>
      <c r="D3173" s="30" t="s">
        <v>121</v>
      </c>
      <c r="E3173" s="31" t="n">
        <v>45361</v>
      </c>
      <c r="F3173" s="30" t="s">
        <v>1623</v>
      </c>
      <c r="G3173" s="31" t="n">
        <v>45361</v>
      </c>
      <c r="H3173" s="30" t="s">
        <v>168</v>
      </c>
      <c r="I3173" s="30" t="s">
        <v>366</v>
      </c>
      <c r="J3173" s="30" t="s">
        <v>367</v>
      </c>
      <c r="K3173" s="30" t="s">
        <v>138</v>
      </c>
      <c r="L3173" s="30" t="n">
        <v>25</v>
      </c>
      <c r="M3173" s="30" t="n">
        <v>39</v>
      </c>
      <c r="N3173" s="30" t="s">
        <v>127</v>
      </c>
      <c r="O3173" s="30" t="s">
        <v>128</v>
      </c>
      <c r="P3173" s="30" t="s">
        <v>129</v>
      </c>
      <c r="Q3173" s="32" t="n">
        <v>1964.55</v>
      </c>
      <c r="R3173" s="30" t="s">
        <v>130</v>
      </c>
      <c r="S3173" s="30" t="s">
        <v>164</v>
      </c>
      <c r="T3173" s="30" t="n">
        <v>4</v>
      </c>
    </row>
    <row r="3174" customFormat="false" ht="15" hidden="false" customHeight="false" outlineLevel="0" collapsed="false">
      <c r="A3174" s="27" t="s">
        <v>5106</v>
      </c>
      <c r="B3174" s="27" t="s">
        <v>3338</v>
      </c>
      <c r="C3174" s="27" t="n">
        <v>69</v>
      </c>
      <c r="D3174" s="27" t="s">
        <v>181</v>
      </c>
      <c r="E3174" s="28" t="n">
        <v>45457</v>
      </c>
      <c r="F3174" s="27" t="s">
        <v>780</v>
      </c>
      <c r="G3174" s="28" t="n">
        <v>45466</v>
      </c>
      <c r="H3174" s="27" t="s">
        <v>146</v>
      </c>
      <c r="I3174" s="27" t="s">
        <v>309</v>
      </c>
      <c r="J3174" s="27" t="s">
        <v>177</v>
      </c>
      <c r="K3174" s="27" t="s">
        <v>202</v>
      </c>
      <c r="L3174" s="27" t="n">
        <v>12</v>
      </c>
      <c r="M3174" s="27" t="n">
        <v>122</v>
      </c>
      <c r="N3174" s="27" t="s">
        <v>186</v>
      </c>
      <c r="O3174" s="27" t="s">
        <v>149</v>
      </c>
      <c r="P3174" s="27" t="s">
        <v>129</v>
      </c>
      <c r="Q3174" s="29" t="n">
        <v>16464.1</v>
      </c>
      <c r="R3174" s="27" t="s">
        <v>172</v>
      </c>
      <c r="S3174" s="27" t="s">
        <v>141</v>
      </c>
      <c r="T3174" s="27" t="n">
        <v>3</v>
      </c>
    </row>
    <row r="3175" customFormat="false" ht="15" hidden="false" customHeight="false" outlineLevel="0" collapsed="false">
      <c r="A3175" s="30" t="s">
        <v>5107</v>
      </c>
      <c r="B3175" s="30" t="s">
        <v>199</v>
      </c>
      <c r="C3175" s="30" t="n">
        <v>20</v>
      </c>
      <c r="D3175" s="30" t="s">
        <v>181</v>
      </c>
      <c r="E3175" s="31" t="n">
        <v>45300</v>
      </c>
      <c r="F3175" s="30" t="s">
        <v>826</v>
      </c>
      <c r="G3175" s="31" t="n">
        <v>45304</v>
      </c>
      <c r="H3175" s="30" t="s">
        <v>183</v>
      </c>
      <c r="I3175" s="30" t="s">
        <v>430</v>
      </c>
      <c r="J3175" s="30" t="s">
        <v>431</v>
      </c>
      <c r="K3175" s="30" t="s">
        <v>126</v>
      </c>
      <c r="L3175" s="30" t="n">
        <v>39</v>
      </c>
      <c r="M3175" s="30" t="n">
        <v>115</v>
      </c>
      <c r="N3175" s="30" t="s">
        <v>186</v>
      </c>
      <c r="O3175" s="30" t="s">
        <v>128</v>
      </c>
      <c r="P3175" s="30" t="s">
        <v>150</v>
      </c>
      <c r="Q3175" s="32" t="n">
        <v>8447.07</v>
      </c>
      <c r="R3175" s="30" t="s">
        <v>130</v>
      </c>
      <c r="S3175" s="30" t="s">
        <v>141</v>
      </c>
      <c r="T3175" s="30" t="n">
        <v>4</v>
      </c>
    </row>
    <row r="3176" customFormat="false" ht="15" hidden="false" customHeight="false" outlineLevel="0" collapsed="false">
      <c r="A3176" s="27" t="s">
        <v>5108</v>
      </c>
      <c r="B3176" s="27" t="s">
        <v>5109</v>
      </c>
      <c r="C3176" s="27" t="n">
        <v>59</v>
      </c>
      <c r="D3176" s="27" t="s">
        <v>121</v>
      </c>
      <c r="E3176" s="28" t="n">
        <v>45328</v>
      </c>
      <c r="F3176" s="27" t="s">
        <v>549</v>
      </c>
      <c r="G3176" s="28" t="n">
        <v>45330</v>
      </c>
      <c r="H3176" s="27" t="s">
        <v>206</v>
      </c>
      <c r="I3176" s="27" t="s">
        <v>300</v>
      </c>
      <c r="J3176" s="27" t="s">
        <v>593</v>
      </c>
      <c r="K3176" s="27" t="s">
        <v>156</v>
      </c>
      <c r="L3176" s="27" t="n">
        <v>44</v>
      </c>
      <c r="M3176" s="27" t="n">
        <v>88</v>
      </c>
      <c r="N3176" s="27" t="s">
        <v>127</v>
      </c>
      <c r="O3176" s="27" t="s">
        <v>128</v>
      </c>
      <c r="P3176" s="27" t="s">
        <v>129</v>
      </c>
      <c r="Q3176" s="29" t="n">
        <v>5102.34</v>
      </c>
      <c r="R3176" s="27" t="s">
        <v>130</v>
      </c>
      <c r="S3176" s="27" t="s">
        <v>197</v>
      </c>
      <c r="T3176" s="27" t="n">
        <v>4</v>
      </c>
    </row>
    <row r="3177" customFormat="false" ht="15" hidden="false" customHeight="false" outlineLevel="0" collapsed="false">
      <c r="A3177" s="30" t="s">
        <v>4726</v>
      </c>
      <c r="B3177" s="30" t="s">
        <v>3625</v>
      </c>
      <c r="C3177" s="30" t="n">
        <v>20</v>
      </c>
      <c r="D3177" s="30" t="s">
        <v>121</v>
      </c>
      <c r="E3177" s="31" t="n">
        <v>45547</v>
      </c>
      <c r="F3177" s="30" t="s">
        <v>326</v>
      </c>
      <c r="G3177" s="31" t="n">
        <v>45553</v>
      </c>
      <c r="H3177" s="30" t="s">
        <v>135</v>
      </c>
      <c r="I3177" s="30" t="s">
        <v>136</v>
      </c>
      <c r="J3177" s="30" t="s">
        <v>618</v>
      </c>
      <c r="K3177" s="30" t="s">
        <v>126</v>
      </c>
      <c r="L3177" s="30" t="n">
        <v>16</v>
      </c>
      <c r="M3177" s="30" t="n">
        <v>138</v>
      </c>
      <c r="N3177" s="30" t="s">
        <v>127</v>
      </c>
      <c r="O3177" s="30" t="s">
        <v>171</v>
      </c>
      <c r="P3177" s="30" t="s">
        <v>129</v>
      </c>
      <c r="Q3177" s="32" t="n">
        <v>9414.75</v>
      </c>
      <c r="R3177" s="30" t="s">
        <v>130</v>
      </c>
      <c r="S3177" s="30" t="s">
        <v>223</v>
      </c>
      <c r="T3177" s="30" t="n">
        <v>4</v>
      </c>
    </row>
    <row r="3178" customFormat="false" ht="15" hidden="false" customHeight="false" outlineLevel="0" collapsed="false">
      <c r="A3178" s="27" t="s">
        <v>5110</v>
      </c>
      <c r="B3178" s="27" t="s">
        <v>1189</v>
      </c>
      <c r="C3178" s="27" t="n">
        <v>51</v>
      </c>
      <c r="D3178" s="27" t="s">
        <v>181</v>
      </c>
      <c r="E3178" s="28" t="n">
        <v>45592</v>
      </c>
      <c r="F3178" s="27" t="s">
        <v>145</v>
      </c>
      <c r="G3178" s="28" t="n">
        <v>45593</v>
      </c>
      <c r="H3178" s="27" t="s">
        <v>236</v>
      </c>
      <c r="I3178" s="27" t="s">
        <v>266</v>
      </c>
      <c r="J3178" s="27" t="s">
        <v>238</v>
      </c>
      <c r="K3178" s="27" t="s">
        <v>126</v>
      </c>
      <c r="L3178" s="27" t="n">
        <v>19</v>
      </c>
      <c r="M3178" s="27" t="n">
        <v>101</v>
      </c>
      <c r="N3178" s="27" t="s">
        <v>186</v>
      </c>
      <c r="O3178" s="27" t="s">
        <v>128</v>
      </c>
      <c r="P3178" s="27" t="s">
        <v>140</v>
      </c>
      <c r="Q3178" s="29" t="n">
        <v>8193.2</v>
      </c>
      <c r="R3178" s="27" t="s">
        <v>130</v>
      </c>
      <c r="S3178" s="27" t="s">
        <v>157</v>
      </c>
      <c r="T3178" s="27" t="n">
        <v>2</v>
      </c>
    </row>
    <row r="3179" customFormat="false" ht="15" hidden="false" customHeight="false" outlineLevel="0" collapsed="false">
      <c r="A3179" s="30" t="s">
        <v>5111</v>
      </c>
      <c r="B3179" s="30" t="s">
        <v>5112</v>
      </c>
      <c r="C3179" s="30"/>
      <c r="D3179" s="30" t="s">
        <v>121</v>
      </c>
      <c r="E3179" s="31" t="n">
        <v>45464</v>
      </c>
      <c r="F3179" s="30" t="s">
        <v>1392</v>
      </c>
      <c r="G3179" s="31" t="n">
        <v>45467</v>
      </c>
      <c r="H3179" s="30" t="s">
        <v>161</v>
      </c>
      <c r="I3179" s="30" t="s">
        <v>320</v>
      </c>
      <c r="J3179" s="30" t="s">
        <v>258</v>
      </c>
      <c r="K3179" s="30" t="s">
        <v>156</v>
      </c>
      <c r="L3179" s="30" t="n">
        <v>29</v>
      </c>
      <c r="M3179" s="30" t="n">
        <v>47</v>
      </c>
      <c r="N3179" s="30" t="s">
        <v>186</v>
      </c>
      <c r="O3179" s="30"/>
      <c r="P3179" s="30" t="s">
        <v>129</v>
      </c>
      <c r="Q3179" s="32" t="n">
        <v>4654.46</v>
      </c>
      <c r="R3179" s="30" t="s">
        <v>130</v>
      </c>
      <c r="S3179" s="30" t="s">
        <v>223</v>
      </c>
      <c r="T3179" s="30" t="n">
        <v>4</v>
      </c>
    </row>
    <row r="3180" customFormat="false" ht="15" hidden="false" customHeight="false" outlineLevel="0" collapsed="false">
      <c r="A3180" s="27" t="s">
        <v>5113</v>
      </c>
      <c r="B3180" s="27" t="s">
        <v>2577</v>
      </c>
      <c r="C3180" s="27" t="n">
        <v>95</v>
      </c>
      <c r="D3180" s="27" t="s">
        <v>121</v>
      </c>
      <c r="E3180" s="28" t="n">
        <v>45411</v>
      </c>
      <c r="F3180" s="27" t="s">
        <v>1739</v>
      </c>
      <c r="G3180" s="28" t="n">
        <v>45412</v>
      </c>
      <c r="H3180" s="27" t="s">
        <v>135</v>
      </c>
      <c r="I3180" s="27" t="s">
        <v>136</v>
      </c>
      <c r="J3180" s="27" t="s">
        <v>137</v>
      </c>
      <c r="K3180" s="27" t="s">
        <v>156</v>
      </c>
      <c r="L3180" s="27" t="n">
        <v>64</v>
      </c>
      <c r="M3180" s="27" t="n">
        <v>73</v>
      </c>
      <c r="N3180" s="27" t="s">
        <v>127</v>
      </c>
      <c r="O3180" s="27" t="s">
        <v>171</v>
      </c>
      <c r="P3180" s="27" t="s">
        <v>129</v>
      </c>
      <c r="Q3180" s="29" t="n">
        <v>3950.04</v>
      </c>
      <c r="R3180" s="27" t="s">
        <v>130</v>
      </c>
      <c r="S3180" s="27" t="s">
        <v>192</v>
      </c>
      <c r="T3180" s="27" t="n">
        <v>5</v>
      </c>
    </row>
    <row r="3181" customFormat="false" ht="15" hidden="false" customHeight="false" outlineLevel="0" collapsed="false">
      <c r="A3181" s="30" t="s">
        <v>5114</v>
      </c>
      <c r="B3181" s="30" t="s">
        <v>3284</v>
      </c>
      <c r="C3181" s="30" t="n">
        <v>55</v>
      </c>
      <c r="D3181" s="30" t="s">
        <v>121</v>
      </c>
      <c r="E3181" s="31" t="n">
        <v>45597</v>
      </c>
      <c r="F3181" s="30" t="s">
        <v>231</v>
      </c>
      <c r="G3181" s="31" t="n">
        <v>45603</v>
      </c>
      <c r="H3181" s="30" t="s">
        <v>217</v>
      </c>
      <c r="I3181" s="30" t="s">
        <v>344</v>
      </c>
      <c r="J3181" s="30" t="s">
        <v>294</v>
      </c>
      <c r="K3181" s="30" t="s">
        <v>126</v>
      </c>
      <c r="L3181" s="30" t="n">
        <v>30</v>
      </c>
      <c r="M3181" s="30" t="n">
        <v>125</v>
      </c>
      <c r="N3181" s="30" t="s">
        <v>127</v>
      </c>
      <c r="O3181" s="30" t="s">
        <v>128</v>
      </c>
      <c r="P3181" s="30" t="s">
        <v>140</v>
      </c>
      <c r="Q3181" s="32" t="n">
        <v>8178.73</v>
      </c>
      <c r="R3181" s="30" t="s">
        <v>130</v>
      </c>
      <c r="S3181" s="30" t="s">
        <v>164</v>
      </c>
      <c r="T3181" s="30" t="n">
        <v>4</v>
      </c>
    </row>
    <row r="3182" customFormat="false" ht="15" hidden="false" customHeight="false" outlineLevel="0" collapsed="false">
      <c r="A3182" s="27" t="s">
        <v>5115</v>
      </c>
      <c r="B3182" s="27" t="s">
        <v>1769</v>
      </c>
      <c r="C3182" s="27" t="n">
        <v>36</v>
      </c>
      <c r="D3182" s="27" t="s">
        <v>121</v>
      </c>
      <c r="E3182" s="28" t="n">
        <v>45546</v>
      </c>
      <c r="F3182" s="27" t="s">
        <v>257</v>
      </c>
      <c r="G3182" s="28" t="n">
        <v>45546</v>
      </c>
      <c r="H3182" s="27" t="s">
        <v>183</v>
      </c>
      <c r="I3182" s="27" t="s">
        <v>430</v>
      </c>
      <c r="J3182" s="27" t="s">
        <v>213</v>
      </c>
      <c r="K3182" s="27" t="s">
        <v>156</v>
      </c>
      <c r="L3182" s="27" t="n">
        <v>53</v>
      </c>
      <c r="M3182" s="27" t="n">
        <v>44</v>
      </c>
      <c r="N3182" s="27" t="s">
        <v>127</v>
      </c>
      <c r="O3182" s="27" t="s">
        <v>139</v>
      </c>
      <c r="P3182" s="27" t="s">
        <v>129</v>
      </c>
      <c r="Q3182" s="29" t="n">
        <v>3950.77</v>
      </c>
      <c r="R3182" s="27" t="s">
        <v>130</v>
      </c>
      <c r="S3182" s="27" t="s">
        <v>164</v>
      </c>
      <c r="T3182" s="27" t="n">
        <v>3</v>
      </c>
    </row>
    <row r="3183" customFormat="false" ht="15" hidden="false" customHeight="false" outlineLevel="0" collapsed="false">
      <c r="A3183" s="30" t="s">
        <v>5116</v>
      </c>
      <c r="B3183" s="30" t="s">
        <v>3499</v>
      </c>
      <c r="C3183" s="30" t="n">
        <v>36</v>
      </c>
      <c r="D3183" s="30" t="s">
        <v>181</v>
      </c>
      <c r="E3183" s="31" t="n">
        <v>45613</v>
      </c>
      <c r="F3183" s="30" t="s">
        <v>994</v>
      </c>
      <c r="G3183" s="31" t="n">
        <v>45613</v>
      </c>
      <c r="H3183" s="30" t="s">
        <v>123</v>
      </c>
      <c r="I3183" s="30" t="s">
        <v>304</v>
      </c>
      <c r="J3183" s="30" t="s">
        <v>508</v>
      </c>
      <c r="K3183" s="30" t="s">
        <v>138</v>
      </c>
      <c r="L3183" s="30" t="n">
        <v>29</v>
      </c>
      <c r="M3183" s="30" t="n">
        <v>41</v>
      </c>
      <c r="N3183" s="30" t="s">
        <v>127</v>
      </c>
      <c r="O3183" s="30" t="s">
        <v>139</v>
      </c>
      <c r="P3183" s="30" t="s">
        <v>187</v>
      </c>
      <c r="Q3183" s="32" t="n">
        <v>2600.99</v>
      </c>
      <c r="R3183" s="30" t="s">
        <v>130</v>
      </c>
      <c r="S3183" s="30" t="s">
        <v>335</v>
      </c>
      <c r="T3183" s="30" t="n">
        <v>5</v>
      </c>
    </row>
    <row r="3184" customFormat="false" ht="15" hidden="false" customHeight="false" outlineLevel="0" collapsed="false">
      <c r="A3184" s="27" t="s">
        <v>5117</v>
      </c>
      <c r="B3184" s="27" t="s">
        <v>5118</v>
      </c>
      <c r="C3184" s="27" t="n">
        <v>45</v>
      </c>
      <c r="D3184" s="27" t="s">
        <v>181</v>
      </c>
      <c r="E3184" s="28" t="n">
        <v>45621</v>
      </c>
      <c r="F3184" s="27" t="s">
        <v>461</v>
      </c>
      <c r="G3184" s="28" t="n">
        <v>45622</v>
      </c>
      <c r="H3184" s="27" t="s">
        <v>161</v>
      </c>
      <c r="I3184" s="27" t="s">
        <v>538</v>
      </c>
      <c r="J3184" s="27" t="s">
        <v>426</v>
      </c>
      <c r="K3184" s="27" t="s">
        <v>138</v>
      </c>
      <c r="L3184" s="27" t="n">
        <v>89</v>
      </c>
      <c r="M3184" s="27" t="n">
        <v>34</v>
      </c>
      <c r="N3184" s="27" t="s">
        <v>127</v>
      </c>
      <c r="O3184" s="27" t="s">
        <v>128</v>
      </c>
      <c r="P3184" s="27" t="s">
        <v>150</v>
      </c>
      <c r="Q3184" s="29" t="n">
        <v>2303.42</v>
      </c>
      <c r="R3184" s="27" t="s">
        <v>130</v>
      </c>
      <c r="S3184" s="27" t="s">
        <v>197</v>
      </c>
      <c r="T3184" s="27" t="n">
        <v>5</v>
      </c>
    </row>
    <row r="3185" customFormat="false" ht="15" hidden="false" customHeight="false" outlineLevel="0" collapsed="false">
      <c r="A3185" s="30" t="s">
        <v>5119</v>
      </c>
      <c r="B3185" s="30" t="s">
        <v>5009</v>
      </c>
      <c r="C3185" s="30" t="n">
        <v>42</v>
      </c>
      <c r="D3185" s="30" t="s">
        <v>181</v>
      </c>
      <c r="E3185" s="31" t="n">
        <v>45334</v>
      </c>
      <c r="F3185" s="30" t="s">
        <v>573</v>
      </c>
      <c r="G3185" s="31" t="n">
        <v>45334</v>
      </c>
      <c r="H3185" s="30" t="s">
        <v>206</v>
      </c>
      <c r="I3185" s="30" t="s">
        <v>207</v>
      </c>
      <c r="J3185" s="30" t="s">
        <v>615</v>
      </c>
      <c r="K3185" s="30" t="s">
        <v>156</v>
      </c>
      <c r="L3185" s="30" t="n">
        <v>23</v>
      </c>
      <c r="M3185" s="30" t="n">
        <v>75</v>
      </c>
      <c r="N3185" s="30" t="s">
        <v>127</v>
      </c>
      <c r="O3185" s="30" t="s">
        <v>171</v>
      </c>
      <c r="P3185" s="30" t="s">
        <v>129</v>
      </c>
      <c r="Q3185" s="32" t="n">
        <v>4725.21</v>
      </c>
      <c r="R3185" s="30" t="s">
        <v>172</v>
      </c>
      <c r="S3185" s="30" t="s">
        <v>151</v>
      </c>
      <c r="T3185" s="30" t="n">
        <v>4</v>
      </c>
    </row>
    <row r="3186" customFormat="false" ht="15" hidden="false" customHeight="false" outlineLevel="0" collapsed="false">
      <c r="A3186" s="27" t="s">
        <v>5120</v>
      </c>
      <c r="B3186" s="27" t="s">
        <v>4180</v>
      </c>
      <c r="C3186" s="27" t="n">
        <v>59</v>
      </c>
      <c r="D3186" s="27" t="s">
        <v>121</v>
      </c>
      <c r="E3186" s="28" t="n">
        <v>45415</v>
      </c>
      <c r="F3186" s="27" t="s">
        <v>410</v>
      </c>
      <c r="G3186" s="28" t="n">
        <v>45415</v>
      </c>
      <c r="H3186" s="27" t="s">
        <v>168</v>
      </c>
      <c r="I3186" s="27" t="s">
        <v>366</v>
      </c>
      <c r="J3186" s="27" t="s">
        <v>441</v>
      </c>
      <c r="K3186" s="27" t="s">
        <v>156</v>
      </c>
      <c r="L3186" s="27" t="n">
        <v>54</v>
      </c>
      <c r="M3186" s="27" t="n">
        <v>45</v>
      </c>
      <c r="N3186" s="27" t="s">
        <v>127</v>
      </c>
      <c r="O3186" s="27" t="s">
        <v>139</v>
      </c>
      <c r="P3186" s="27" t="s">
        <v>129</v>
      </c>
      <c r="Q3186" s="29" t="n">
        <v>3137.86</v>
      </c>
      <c r="R3186" s="27" t="s">
        <v>130</v>
      </c>
      <c r="S3186" s="27" t="s">
        <v>157</v>
      </c>
      <c r="T3186" s="27" t="n">
        <v>3</v>
      </c>
    </row>
    <row r="3187" customFormat="false" ht="15" hidden="false" customHeight="false" outlineLevel="0" collapsed="false">
      <c r="A3187" s="30" t="s">
        <v>5121</v>
      </c>
      <c r="B3187" s="30" t="s">
        <v>3954</v>
      </c>
      <c r="C3187" s="30"/>
      <c r="D3187" s="30" t="s">
        <v>181</v>
      </c>
      <c r="E3187" s="31" t="n">
        <v>45502</v>
      </c>
      <c r="F3187" s="30" t="s">
        <v>447</v>
      </c>
      <c r="G3187" s="31" t="n">
        <v>45506</v>
      </c>
      <c r="H3187" s="30" t="s">
        <v>135</v>
      </c>
      <c r="I3187" s="30" t="s">
        <v>136</v>
      </c>
      <c r="J3187" s="30" t="s">
        <v>262</v>
      </c>
      <c r="K3187" s="30" t="s">
        <v>126</v>
      </c>
      <c r="L3187" s="30" t="n">
        <v>8</v>
      </c>
      <c r="M3187" s="30" t="n">
        <v>139</v>
      </c>
      <c r="N3187" s="30" t="s">
        <v>186</v>
      </c>
      <c r="O3187" s="30" t="s">
        <v>139</v>
      </c>
      <c r="P3187" s="30" t="s">
        <v>150</v>
      </c>
      <c r="Q3187" s="32" t="n">
        <v>7979.44</v>
      </c>
      <c r="R3187" s="30" t="s">
        <v>172</v>
      </c>
      <c r="S3187" s="30" t="s">
        <v>223</v>
      </c>
      <c r="T3187" s="30" t="n">
        <v>3</v>
      </c>
    </row>
    <row r="3188" customFormat="false" ht="15" hidden="false" customHeight="false" outlineLevel="0" collapsed="false">
      <c r="A3188" s="27" t="s">
        <v>5122</v>
      </c>
      <c r="B3188" s="27" t="s">
        <v>5123</v>
      </c>
      <c r="C3188" s="27" t="n">
        <v>43</v>
      </c>
      <c r="D3188" s="27" t="s">
        <v>121</v>
      </c>
      <c r="E3188" s="28" t="n">
        <v>45557</v>
      </c>
      <c r="F3188" s="27" t="s">
        <v>3007</v>
      </c>
      <c r="G3188" s="28" t="n">
        <v>45559</v>
      </c>
      <c r="H3188" s="27" t="s">
        <v>236</v>
      </c>
      <c r="I3188" s="27" t="s">
        <v>237</v>
      </c>
      <c r="J3188" s="27" t="s">
        <v>287</v>
      </c>
      <c r="K3188" s="27" t="s">
        <v>156</v>
      </c>
      <c r="L3188" s="27" t="n">
        <v>20</v>
      </c>
      <c r="M3188" s="27" t="n">
        <v>80</v>
      </c>
      <c r="N3188" s="27" t="s">
        <v>127</v>
      </c>
      <c r="O3188" s="27" t="s">
        <v>128</v>
      </c>
      <c r="P3188" s="27" t="s">
        <v>187</v>
      </c>
      <c r="Q3188" s="29" t="n">
        <v>4069.57</v>
      </c>
      <c r="R3188" s="27" t="s">
        <v>130</v>
      </c>
      <c r="S3188" s="27" t="s">
        <v>141</v>
      </c>
      <c r="T3188" s="27" t="n">
        <v>3</v>
      </c>
    </row>
    <row r="3189" customFormat="false" ht="15" hidden="false" customHeight="false" outlineLevel="0" collapsed="false">
      <c r="A3189" s="30" t="s">
        <v>5124</v>
      </c>
      <c r="B3189" s="30" t="s">
        <v>694</v>
      </c>
      <c r="C3189" s="30"/>
      <c r="D3189" s="30" t="s">
        <v>181</v>
      </c>
      <c r="E3189" s="31" t="n">
        <v>45544</v>
      </c>
      <c r="F3189" s="30" t="s">
        <v>549</v>
      </c>
      <c r="G3189" s="31" t="n">
        <v>45544</v>
      </c>
      <c r="H3189" s="30" t="s">
        <v>206</v>
      </c>
      <c r="I3189" s="30" t="s">
        <v>300</v>
      </c>
      <c r="J3189" s="30" t="s">
        <v>593</v>
      </c>
      <c r="K3189" s="30" t="s">
        <v>138</v>
      </c>
      <c r="L3189" s="30" t="n">
        <v>63</v>
      </c>
      <c r="M3189" s="30" t="n">
        <v>21</v>
      </c>
      <c r="N3189" s="30" t="s">
        <v>127</v>
      </c>
      <c r="O3189" s="30" t="s">
        <v>149</v>
      </c>
      <c r="P3189" s="30" t="s">
        <v>187</v>
      </c>
      <c r="Q3189" s="32" t="n">
        <v>1611.34</v>
      </c>
      <c r="R3189" s="30" t="s">
        <v>130</v>
      </c>
      <c r="S3189" s="30" t="s">
        <v>164</v>
      </c>
      <c r="T3189" s="30" t="n">
        <v>4</v>
      </c>
    </row>
    <row r="3190" customFormat="false" ht="15" hidden="false" customHeight="false" outlineLevel="0" collapsed="false">
      <c r="A3190" s="27" t="s">
        <v>5125</v>
      </c>
      <c r="B3190" s="27" t="s">
        <v>4296</v>
      </c>
      <c r="C3190" s="27" t="n">
        <v>77</v>
      </c>
      <c r="D3190" s="27" t="s">
        <v>121</v>
      </c>
      <c r="E3190" s="28" t="n">
        <v>45418</v>
      </c>
      <c r="F3190" s="27" t="s">
        <v>576</v>
      </c>
      <c r="G3190" s="28" t="n">
        <v>45418</v>
      </c>
      <c r="H3190" s="27" t="s">
        <v>161</v>
      </c>
      <c r="I3190" s="27" t="s">
        <v>162</v>
      </c>
      <c r="J3190" s="27" t="s">
        <v>258</v>
      </c>
      <c r="K3190" s="27" t="s">
        <v>138</v>
      </c>
      <c r="L3190" s="27" t="n">
        <v>22</v>
      </c>
      <c r="M3190" s="27" t="n">
        <v>22</v>
      </c>
      <c r="N3190" s="27" t="s">
        <v>127</v>
      </c>
      <c r="O3190" s="27" t="s">
        <v>128</v>
      </c>
      <c r="P3190" s="27" t="s">
        <v>187</v>
      </c>
      <c r="Q3190" s="29" t="n">
        <v>1522.88</v>
      </c>
      <c r="R3190" s="27" t="s">
        <v>130</v>
      </c>
      <c r="S3190" s="27" t="s">
        <v>131</v>
      </c>
      <c r="T3190" s="27" t="n">
        <v>4</v>
      </c>
    </row>
    <row r="3191" customFormat="false" ht="15" hidden="false" customHeight="false" outlineLevel="0" collapsed="false">
      <c r="A3191" s="30" t="s">
        <v>5126</v>
      </c>
      <c r="B3191" s="30" t="s">
        <v>1946</v>
      </c>
      <c r="C3191" s="30" t="n">
        <v>81</v>
      </c>
      <c r="D3191" s="30" t="s">
        <v>181</v>
      </c>
      <c r="E3191" s="31" t="n">
        <v>45389</v>
      </c>
      <c r="F3191" s="30" t="s">
        <v>573</v>
      </c>
      <c r="G3191" s="31" t="n">
        <v>45389</v>
      </c>
      <c r="H3191" s="30" t="s">
        <v>206</v>
      </c>
      <c r="I3191" s="30" t="s">
        <v>232</v>
      </c>
      <c r="J3191" s="30" t="s">
        <v>593</v>
      </c>
      <c r="K3191" s="30" t="s">
        <v>138</v>
      </c>
      <c r="L3191" s="30" t="n">
        <v>26</v>
      </c>
      <c r="M3191" s="30" t="n">
        <v>39</v>
      </c>
      <c r="N3191" s="30" t="s">
        <v>127</v>
      </c>
      <c r="O3191" s="30" t="s">
        <v>139</v>
      </c>
      <c r="P3191" s="30" t="s">
        <v>187</v>
      </c>
      <c r="Q3191" s="32" t="n">
        <v>1896.18</v>
      </c>
      <c r="R3191" s="30" t="s">
        <v>268</v>
      </c>
      <c r="S3191" s="30" t="s">
        <v>157</v>
      </c>
      <c r="T3191" s="30" t="n">
        <v>3</v>
      </c>
    </row>
    <row r="3192" customFormat="false" ht="15" hidden="false" customHeight="false" outlineLevel="0" collapsed="false">
      <c r="A3192" s="27" t="s">
        <v>5127</v>
      </c>
      <c r="B3192" s="27" t="s">
        <v>492</v>
      </c>
      <c r="C3192" s="27" t="n">
        <v>79</v>
      </c>
      <c r="D3192" s="27" t="s">
        <v>121</v>
      </c>
      <c r="E3192" s="28" t="n">
        <v>45615</v>
      </c>
      <c r="F3192" s="27" t="s">
        <v>154</v>
      </c>
      <c r="G3192" s="28" t="n">
        <v>45615</v>
      </c>
      <c r="H3192" s="27" t="s">
        <v>123</v>
      </c>
      <c r="I3192" s="27"/>
      <c r="J3192" s="27" t="s">
        <v>508</v>
      </c>
      <c r="K3192" s="27" t="s">
        <v>138</v>
      </c>
      <c r="L3192" s="27" t="n">
        <v>48</v>
      </c>
      <c r="M3192" s="27" t="n">
        <v>32</v>
      </c>
      <c r="N3192" s="27" t="s">
        <v>127</v>
      </c>
      <c r="O3192" s="27" t="s">
        <v>128</v>
      </c>
      <c r="P3192" s="27" t="s">
        <v>129</v>
      </c>
      <c r="Q3192" s="29" t="n">
        <v>2530.5</v>
      </c>
      <c r="R3192" s="27" t="s">
        <v>130</v>
      </c>
      <c r="S3192" s="27" t="s">
        <v>141</v>
      </c>
      <c r="T3192" s="27" t="n">
        <v>4</v>
      </c>
    </row>
    <row r="3193" customFormat="false" ht="15" hidden="false" customHeight="false" outlineLevel="0" collapsed="false">
      <c r="A3193" s="30" t="s">
        <v>5128</v>
      </c>
      <c r="B3193" s="30" t="s">
        <v>3951</v>
      </c>
      <c r="C3193" s="30" t="n">
        <v>35</v>
      </c>
      <c r="D3193" s="30" t="s">
        <v>121</v>
      </c>
      <c r="E3193" s="31" t="n">
        <v>45506</v>
      </c>
      <c r="F3193" s="30" t="s">
        <v>450</v>
      </c>
      <c r="G3193" s="31" t="n">
        <v>45507</v>
      </c>
      <c r="H3193" s="30" t="s">
        <v>206</v>
      </c>
      <c r="I3193" s="30" t="s">
        <v>232</v>
      </c>
      <c r="J3193" s="30" t="s">
        <v>615</v>
      </c>
      <c r="K3193" s="30" t="s">
        <v>138</v>
      </c>
      <c r="L3193" s="30" t="n">
        <v>64</v>
      </c>
      <c r="M3193" s="30" t="n">
        <v>22</v>
      </c>
      <c r="N3193" s="30" t="s">
        <v>127</v>
      </c>
      <c r="O3193" s="30" t="s">
        <v>128</v>
      </c>
      <c r="P3193" s="30" t="s">
        <v>129</v>
      </c>
      <c r="Q3193" s="32"/>
      <c r="R3193" s="30" t="s">
        <v>130</v>
      </c>
      <c r="S3193" s="30" t="s">
        <v>192</v>
      </c>
      <c r="T3193" s="30" t="n">
        <v>5</v>
      </c>
    </row>
    <row r="3194" customFormat="false" ht="15" hidden="false" customHeight="false" outlineLevel="0" collapsed="false">
      <c r="A3194" s="27" t="s">
        <v>5129</v>
      </c>
      <c r="B3194" s="27" t="s">
        <v>5130</v>
      </c>
      <c r="C3194" s="27" t="n">
        <v>70</v>
      </c>
      <c r="D3194" s="27" t="s">
        <v>181</v>
      </c>
      <c r="E3194" s="28" t="n">
        <v>45529</v>
      </c>
      <c r="F3194" s="27" t="s">
        <v>587</v>
      </c>
      <c r="G3194" s="28" t="n">
        <v>45529</v>
      </c>
      <c r="H3194" s="27" t="s">
        <v>146</v>
      </c>
      <c r="I3194" s="27" t="s">
        <v>309</v>
      </c>
      <c r="J3194" s="27" t="s">
        <v>148</v>
      </c>
      <c r="K3194" s="27" t="s">
        <v>138</v>
      </c>
      <c r="L3194" s="27" t="n">
        <v>73</v>
      </c>
      <c r="M3194" s="27" t="n">
        <v>45</v>
      </c>
      <c r="N3194" s="27" t="s">
        <v>186</v>
      </c>
      <c r="O3194" s="27" t="s">
        <v>139</v>
      </c>
      <c r="P3194" s="27" t="s">
        <v>129</v>
      </c>
      <c r="Q3194" s="29" t="n">
        <v>1946.71</v>
      </c>
      <c r="R3194" s="27" t="s">
        <v>130</v>
      </c>
      <c r="S3194" s="27" t="s">
        <v>141</v>
      </c>
      <c r="T3194" s="27" t="n">
        <v>5</v>
      </c>
    </row>
    <row r="3195" customFormat="false" ht="15" hidden="false" customHeight="false" outlineLevel="0" collapsed="false">
      <c r="A3195" s="30" t="s">
        <v>5131</v>
      </c>
      <c r="B3195" s="30" t="s">
        <v>1295</v>
      </c>
      <c r="C3195" s="30" t="n">
        <v>22</v>
      </c>
      <c r="D3195" s="30" t="s">
        <v>181</v>
      </c>
      <c r="E3195" s="31" t="n">
        <v>45297</v>
      </c>
      <c r="F3195" s="30" t="s">
        <v>1179</v>
      </c>
      <c r="G3195" s="31" t="n">
        <v>45299</v>
      </c>
      <c r="H3195" s="30" t="s">
        <v>242</v>
      </c>
      <c r="I3195" s="30" t="s">
        <v>243</v>
      </c>
      <c r="J3195" s="30" t="s">
        <v>401</v>
      </c>
      <c r="K3195" s="30" t="s">
        <v>156</v>
      </c>
      <c r="L3195" s="30" t="n">
        <v>39</v>
      </c>
      <c r="M3195" s="30" t="n">
        <v>39</v>
      </c>
      <c r="N3195" s="30" t="s">
        <v>127</v>
      </c>
      <c r="O3195" s="30" t="s">
        <v>128</v>
      </c>
      <c r="P3195" s="30" t="s">
        <v>140</v>
      </c>
      <c r="Q3195" s="32" t="n">
        <v>4362.27</v>
      </c>
      <c r="R3195" s="30" t="s">
        <v>130</v>
      </c>
      <c r="S3195" s="30" t="s">
        <v>164</v>
      </c>
      <c r="T3195" s="30" t="n">
        <v>5</v>
      </c>
    </row>
    <row r="3196" customFormat="false" ht="15" hidden="false" customHeight="false" outlineLevel="0" collapsed="false">
      <c r="A3196" s="27" t="s">
        <v>5132</v>
      </c>
      <c r="B3196" s="27" t="s">
        <v>3558</v>
      </c>
      <c r="C3196" s="27" t="n">
        <v>44</v>
      </c>
      <c r="D3196" s="27" t="s">
        <v>121</v>
      </c>
      <c r="E3196" s="28" t="n">
        <v>45458</v>
      </c>
      <c r="F3196" s="27" t="s">
        <v>826</v>
      </c>
      <c r="G3196" s="28" t="n">
        <v>45459</v>
      </c>
      <c r="H3196" s="27" t="s">
        <v>242</v>
      </c>
      <c r="I3196" s="27"/>
      <c r="J3196" s="27" t="s">
        <v>316</v>
      </c>
      <c r="K3196" s="27" t="s">
        <v>138</v>
      </c>
      <c r="L3196" s="27" t="n">
        <v>87</v>
      </c>
      <c r="M3196" s="27" t="n">
        <v>32</v>
      </c>
      <c r="N3196" s="27" t="s">
        <v>127</v>
      </c>
      <c r="O3196" s="27" t="s">
        <v>139</v>
      </c>
      <c r="P3196" s="27" t="s">
        <v>140</v>
      </c>
      <c r="Q3196" s="29" t="n">
        <v>2639.6</v>
      </c>
      <c r="R3196" s="27" t="s">
        <v>130</v>
      </c>
      <c r="S3196" s="27" t="s">
        <v>131</v>
      </c>
      <c r="T3196" s="27" t="n">
        <v>4</v>
      </c>
    </row>
    <row r="3197" customFormat="false" ht="15" hidden="false" customHeight="false" outlineLevel="0" collapsed="false">
      <c r="A3197" s="30" t="s">
        <v>5133</v>
      </c>
      <c r="B3197" s="30" t="s">
        <v>3678</v>
      </c>
      <c r="C3197" s="30" t="n">
        <v>52</v>
      </c>
      <c r="D3197" s="30" t="s">
        <v>121</v>
      </c>
      <c r="E3197" s="31" t="n">
        <v>45494</v>
      </c>
      <c r="F3197" s="30" t="s">
        <v>3007</v>
      </c>
      <c r="G3197" s="31" t="n">
        <v>45497</v>
      </c>
      <c r="H3197" s="30" t="s">
        <v>146</v>
      </c>
      <c r="I3197" s="30"/>
      <c r="J3197" s="30" t="s">
        <v>222</v>
      </c>
      <c r="K3197" s="30" t="s">
        <v>156</v>
      </c>
      <c r="L3197" s="30" t="n">
        <v>75</v>
      </c>
      <c r="M3197" s="30" t="n">
        <v>49</v>
      </c>
      <c r="N3197" s="30" t="s">
        <v>127</v>
      </c>
      <c r="O3197" s="30" t="s">
        <v>139</v>
      </c>
      <c r="P3197" s="30" t="s">
        <v>187</v>
      </c>
      <c r="Q3197" s="32" t="n">
        <v>3996.74</v>
      </c>
      <c r="R3197" s="30" t="s">
        <v>130</v>
      </c>
      <c r="S3197" s="30" t="s">
        <v>197</v>
      </c>
      <c r="T3197" s="30" t="n">
        <v>4</v>
      </c>
    </row>
    <row r="3198" customFormat="false" ht="15" hidden="false" customHeight="false" outlineLevel="0" collapsed="false">
      <c r="A3198" s="27" t="s">
        <v>5134</v>
      </c>
      <c r="B3198" s="27" t="s">
        <v>3758</v>
      </c>
      <c r="C3198" s="27" t="n">
        <v>81</v>
      </c>
      <c r="D3198" s="27" t="s">
        <v>121</v>
      </c>
      <c r="E3198" s="28" t="n">
        <v>45591</v>
      </c>
      <c r="F3198" s="27" t="s">
        <v>1020</v>
      </c>
      <c r="G3198" s="28" t="n">
        <v>45592</v>
      </c>
      <c r="H3198" s="27" t="s">
        <v>236</v>
      </c>
      <c r="I3198" s="27" t="s">
        <v>237</v>
      </c>
      <c r="J3198" s="27" t="s">
        <v>238</v>
      </c>
      <c r="K3198" s="27" t="s">
        <v>156</v>
      </c>
      <c r="L3198" s="27" t="n">
        <v>51</v>
      </c>
      <c r="M3198" s="27" t="n">
        <v>72</v>
      </c>
      <c r="N3198" s="27" t="s">
        <v>186</v>
      </c>
      <c r="O3198" s="27" t="s">
        <v>149</v>
      </c>
      <c r="P3198" s="27" t="s">
        <v>187</v>
      </c>
      <c r="Q3198" s="29" t="n">
        <v>3421.46</v>
      </c>
      <c r="R3198" s="27" t="s">
        <v>130</v>
      </c>
      <c r="S3198" s="27" t="s">
        <v>141</v>
      </c>
      <c r="T3198" s="27" t="n">
        <v>3</v>
      </c>
    </row>
    <row r="3199" customFormat="false" ht="15" hidden="false" customHeight="false" outlineLevel="0" collapsed="false">
      <c r="A3199" s="30" t="s">
        <v>5135</v>
      </c>
      <c r="B3199" s="30" t="s">
        <v>340</v>
      </c>
      <c r="C3199" s="30" t="n">
        <v>0</v>
      </c>
      <c r="D3199" s="30" t="s">
        <v>121</v>
      </c>
      <c r="E3199" s="31" t="n">
        <v>45494</v>
      </c>
      <c r="F3199" s="30" t="s">
        <v>535</v>
      </c>
      <c r="G3199" s="31" t="n">
        <v>45495</v>
      </c>
      <c r="H3199" s="30" t="s">
        <v>206</v>
      </c>
      <c r="I3199" s="30" t="s">
        <v>300</v>
      </c>
      <c r="J3199" s="30" t="s">
        <v>469</v>
      </c>
      <c r="K3199" s="30" t="s">
        <v>126</v>
      </c>
      <c r="L3199" s="30" t="n">
        <v>42</v>
      </c>
      <c r="M3199" s="30" t="n">
        <v>81</v>
      </c>
      <c r="N3199" s="30" t="s">
        <v>186</v>
      </c>
      <c r="O3199" s="30" t="s">
        <v>171</v>
      </c>
      <c r="P3199" s="30" t="s">
        <v>129</v>
      </c>
      <c r="Q3199" s="32" t="n">
        <v>8150.04</v>
      </c>
      <c r="R3199" s="30" t="s">
        <v>130</v>
      </c>
      <c r="S3199" s="30" t="s">
        <v>192</v>
      </c>
      <c r="T3199" s="30" t="n">
        <v>5</v>
      </c>
    </row>
    <row r="3200" customFormat="false" ht="15" hidden="false" customHeight="false" outlineLevel="0" collapsed="false">
      <c r="A3200" s="27" t="s">
        <v>5136</v>
      </c>
      <c r="B3200" s="27" t="s">
        <v>5137</v>
      </c>
      <c r="C3200" s="27" t="n">
        <v>45</v>
      </c>
      <c r="D3200" s="27" t="s">
        <v>181</v>
      </c>
      <c r="E3200" s="28" t="n">
        <v>45450</v>
      </c>
      <c r="F3200" s="27" t="s">
        <v>1338</v>
      </c>
      <c r="G3200" s="28" t="n">
        <v>45451</v>
      </c>
      <c r="H3200" s="27" t="s">
        <v>135</v>
      </c>
      <c r="I3200" s="27" t="s">
        <v>136</v>
      </c>
      <c r="J3200" s="27" t="s">
        <v>618</v>
      </c>
      <c r="K3200" s="27" t="s">
        <v>126</v>
      </c>
      <c r="L3200" s="27" t="n">
        <v>17</v>
      </c>
      <c r="M3200" s="27" t="n">
        <v>138</v>
      </c>
      <c r="N3200" s="27" t="s">
        <v>127</v>
      </c>
      <c r="O3200" s="27" t="s">
        <v>128</v>
      </c>
      <c r="P3200" s="27" t="s">
        <v>129</v>
      </c>
      <c r="Q3200" s="29" t="n">
        <v>9402</v>
      </c>
      <c r="R3200" s="27" t="s">
        <v>130</v>
      </c>
      <c r="S3200" s="27" t="s">
        <v>223</v>
      </c>
      <c r="T3200" s="27" t="n">
        <v>4</v>
      </c>
    </row>
    <row r="3201" customFormat="false" ht="15" hidden="false" customHeight="false" outlineLevel="0" collapsed="false">
      <c r="A3201" s="30" t="s">
        <v>5138</v>
      </c>
      <c r="B3201" s="30" t="s">
        <v>2385</v>
      </c>
      <c r="C3201" s="30" t="n">
        <v>46</v>
      </c>
      <c r="D3201" s="30" t="s">
        <v>181</v>
      </c>
      <c r="E3201" s="31" t="n">
        <v>45582</v>
      </c>
      <c r="F3201" s="30" t="s">
        <v>587</v>
      </c>
      <c r="G3201" s="31" t="n">
        <v>45587</v>
      </c>
      <c r="H3201" s="30" t="s">
        <v>123</v>
      </c>
      <c r="I3201" s="30" t="s">
        <v>124</v>
      </c>
      <c r="J3201" s="30" t="s">
        <v>305</v>
      </c>
      <c r="K3201" s="30" t="s">
        <v>126</v>
      </c>
      <c r="L3201" s="30" t="n">
        <v>35</v>
      </c>
      <c r="M3201" s="30" t="n">
        <v>115</v>
      </c>
      <c r="N3201" s="30" t="s">
        <v>186</v>
      </c>
      <c r="O3201" s="30" t="s">
        <v>139</v>
      </c>
      <c r="P3201" s="30" t="s">
        <v>129</v>
      </c>
      <c r="Q3201" s="32" t="n">
        <v>9153.73</v>
      </c>
      <c r="R3201" s="30" t="s">
        <v>268</v>
      </c>
      <c r="S3201" s="30" t="s">
        <v>178</v>
      </c>
      <c r="T3201" s="30" t="n">
        <v>1</v>
      </c>
    </row>
    <row r="3202" customFormat="false" ht="15" hidden="false" customHeight="false" outlineLevel="0" collapsed="false">
      <c r="A3202" s="27" t="s">
        <v>5139</v>
      </c>
      <c r="B3202" s="27" t="s">
        <v>377</v>
      </c>
      <c r="C3202" s="27" t="n">
        <v>48</v>
      </c>
      <c r="D3202" s="27" t="s">
        <v>121</v>
      </c>
      <c r="E3202" s="28" t="n">
        <v>45572</v>
      </c>
      <c r="F3202" s="27" t="s">
        <v>948</v>
      </c>
      <c r="G3202" s="28" t="n">
        <v>45573</v>
      </c>
      <c r="H3202" s="27" t="s">
        <v>242</v>
      </c>
      <c r="I3202" s="27" t="s">
        <v>315</v>
      </c>
      <c r="J3202" s="27" t="s">
        <v>316</v>
      </c>
      <c r="K3202" s="27" t="s">
        <v>138</v>
      </c>
      <c r="L3202" s="27" t="n">
        <v>23</v>
      </c>
      <c r="M3202" s="27" t="n">
        <v>40</v>
      </c>
      <c r="N3202" s="27" t="s">
        <v>127</v>
      </c>
      <c r="O3202" s="27" t="s">
        <v>128</v>
      </c>
      <c r="P3202" s="27" t="s">
        <v>140</v>
      </c>
      <c r="Q3202" s="29" t="n">
        <v>917.55</v>
      </c>
      <c r="R3202" s="27" t="s">
        <v>130</v>
      </c>
      <c r="S3202" s="27" t="s">
        <v>141</v>
      </c>
      <c r="T3202" s="27" t="n">
        <v>5</v>
      </c>
    </row>
    <row r="3203" customFormat="false" ht="15" hidden="false" customHeight="false" outlineLevel="0" collapsed="false">
      <c r="A3203" s="30" t="s">
        <v>5140</v>
      </c>
      <c r="B3203" s="30" t="s">
        <v>709</v>
      </c>
      <c r="C3203" s="30" t="n">
        <v>43</v>
      </c>
      <c r="D3203" s="30" t="s">
        <v>181</v>
      </c>
      <c r="E3203" s="31" t="n">
        <v>45488</v>
      </c>
      <c r="F3203" s="30" t="s">
        <v>429</v>
      </c>
      <c r="G3203" s="31" t="n">
        <v>45490</v>
      </c>
      <c r="H3203" s="30" t="s">
        <v>183</v>
      </c>
      <c r="I3203" s="30" t="s">
        <v>212</v>
      </c>
      <c r="J3203" s="30" t="s">
        <v>476</v>
      </c>
      <c r="K3203" s="30" t="s">
        <v>156</v>
      </c>
      <c r="L3203" s="30" t="n">
        <v>59</v>
      </c>
      <c r="M3203" s="30" t="n">
        <v>48</v>
      </c>
      <c r="N3203" s="30" t="s">
        <v>186</v>
      </c>
      <c r="O3203" s="30" t="s">
        <v>171</v>
      </c>
      <c r="P3203" s="30" t="s">
        <v>129</v>
      </c>
      <c r="Q3203" s="32" t="n">
        <v>3268.96</v>
      </c>
      <c r="R3203" s="30" t="s">
        <v>130</v>
      </c>
      <c r="S3203" s="30" t="s">
        <v>131</v>
      </c>
      <c r="T3203" s="30" t="n">
        <v>5</v>
      </c>
    </row>
    <row r="3204" customFormat="false" ht="15" hidden="false" customHeight="false" outlineLevel="0" collapsed="false">
      <c r="A3204" s="27" t="s">
        <v>5141</v>
      </c>
      <c r="B3204" s="27" t="s">
        <v>3308</v>
      </c>
      <c r="C3204" s="27" t="n">
        <v>61</v>
      </c>
      <c r="D3204" s="27" t="s">
        <v>121</v>
      </c>
      <c r="E3204" s="28" t="n">
        <v>45625</v>
      </c>
      <c r="F3204" s="27" t="s">
        <v>1899</v>
      </c>
      <c r="G3204" s="28" t="n">
        <v>45629</v>
      </c>
      <c r="H3204" s="27" t="s">
        <v>146</v>
      </c>
      <c r="I3204" s="27" t="s">
        <v>309</v>
      </c>
      <c r="J3204" s="27" t="s">
        <v>568</v>
      </c>
      <c r="K3204" s="27" t="s">
        <v>126</v>
      </c>
      <c r="L3204" s="27" t="n">
        <v>30</v>
      </c>
      <c r="M3204" s="27" t="n">
        <v>105</v>
      </c>
      <c r="N3204" s="27" t="s">
        <v>186</v>
      </c>
      <c r="O3204" s="27" t="s">
        <v>149</v>
      </c>
      <c r="P3204" s="27" t="s">
        <v>129</v>
      </c>
      <c r="Q3204" s="29" t="n">
        <v>8048.59</v>
      </c>
      <c r="R3204" s="27" t="s">
        <v>130</v>
      </c>
      <c r="S3204" s="27" t="s">
        <v>131</v>
      </c>
      <c r="T3204" s="27" t="n">
        <v>4</v>
      </c>
    </row>
    <row r="3205" customFormat="false" ht="15" hidden="false" customHeight="false" outlineLevel="0" collapsed="false">
      <c r="A3205" s="30" t="s">
        <v>5142</v>
      </c>
      <c r="B3205" s="30" t="s">
        <v>5143</v>
      </c>
      <c r="C3205" s="30" t="n">
        <v>53</v>
      </c>
      <c r="D3205" s="30" t="s">
        <v>181</v>
      </c>
      <c r="E3205" s="31" t="n">
        <v>45554</v>
      </c>
      <c r="F3205" s="30" t="s">
        <v>662</v>
      </c>
      <c r="G3205" s="31" t="n">
        <v>45557</v>
      </c>
      <c r="H3205" s="30" t="s">
        <v>168</v>
      </c>
      <c r="I3205" s="30" t="s">
        <v>196</v>
      </c>
      <c r="J3205" s="30" t="s">
        <v>371</v>
      </c>
      <c r="K3205" s="30" t="s">
        <v>156</v>
      </c>
      <c r="L3205" s="30" t="n">
        <v>74</v>
      </c>
      <c r="M3205" s="30" t="n">
        <v>73</v>
      </c>
      <c r="N3205" s="30" t="s">
        <v>127</v>
      </c>
      <c r="O3205" s="30" t="s">
        <v>171</v>
      </c>
      <c r="P3205" s="30" t="s">
        <v>150</v>
      </c>
      <c r="Q3205" s="32" t="n">
        <v>4745.97</v>
      </c>
      <c r="R3205" s="30" t="s">
        <v>130</v>
      </c>
      <c r="S3205" s="30" t="s">
        <v>131</v>
      </c>
      <c r="T3205" s="30" t="n">
        <v>5</v>
      </c>
    </row>
    <row r="3206" customFormat="false" ht="15" hidden="false" customHeight="false" outlineLevel="0" collapsed="false">
      <c r="A3206" s="27" t="s">
        <v>5144</v>
      </c>
      <c r="B3206" s="27" t="s">
        <v>2410</v>
      </c>
      <c r="C3206" s="27" t="n">
        <v>20</v>
      </c>
      <c r="D3206" s="27" t="s">
        <v>121</v>
      </c>
      <c r="E3206" s="28" t="n">
        <v>45321</v>
      </c>
      <c r="F3206" s="27" t="s">
        <v>250</v>
      </c>
      <c r="G3206" s="28" t="n">
        <v>45323</v>
      </c>
      <c r="H3206" s="27" t="s">
        <v>161</v>
      </c>
      <c r="I3206" s="27" t="s">
        <v>162</v>
      </c>
      <c r="J3206" s="27" t="s">
        <v>648</v>
      </c>
      <c r="K3206" s="27" t="s">
        <v>156</v>
      </c>
      <c r="L3206" s="27" t="n">
        <v>23</v>
      </c>
      <c r="M3206" s="27" t="n">
        <v>52</v>
      </c>
      <c r="N3206" s="27" t="s">
        <v>186</v>
      </c>
      <c r="O3206" s="27" t="s">
        <v>128</v>
      </c>
      <c r="P3206" s="27" t="s">
        <v>140</v>
      </c>
      <c r="Q3206" s="29" t="n">
        <v>4072.51</v>
      </c>
      <c r="R3206" s="27" t="s">
        <v>130</v>
      </c>
      <c r="S3206" s="27" t="s">
        <v>192</v>
      </c>
      <c r="T3206" s="27" t="n">
        <v>5</v>
      </c>
    </row>
    <row r="3207" customFormat="false" ht="15" hidden="false" customHeight="false" outlineLevel="0" collapsed="false">
      <c r="A3207" s="30" t="s">
        <v>5145</v>
      </c>
      <c r="B3207" s="30" t="s">
        <v>2875</v>
      </c>
      <c r="C3207" s="30" t="n">
        <v>53</v>
      </c>
      <c r="D3207" s="30" t="s">
        <v>181</v>
      </c>
      <c r="E3207" s="31" t="n">
        <v>45461</v>
      </c>
      <c r="F3207" s="30" t="s">
        <v>1389</v>
      </c>
      <c r="G3207" s="31" t="n">
        <v>45462</v>
      </c>
      <c r="H3207" s="30" t="s">
        <v>161</v>
      </c>
      <c r="I3207" s="30" t="s">
        <v>162</v>
      </c>
      <c r="J3207" s="30" t="s">
        <v>385</v>
      </c>
      <c r="K3207" s="30" t="s">
        <v>138</v>
      </c>
      <c r="L3207" s="30" t="n">
        <v>51</v>
      </c>
      <c r="M3207" s="30" t="n">
        <v>34</v>
      </c>
      <c r="N3207" s="30" t="s">
        <v>127</v>
      </c>
      <c r="O3207" s="30" t="s">
        <v>149</v>
      </c>
      <c r="P3207" s="30" t="s">
        <v>187</v>
      </c>
      <c r="Q3207" s="32" t="n">
        <v>920.26</v>
      </c>
      <c r="R3207" s="30" t="s">
        <v>130</v>
      </c>
      <c r="S3207" s="30" t="s">
        <v>197</v>
      </c>
      <c r="T3207" s="30" t="n">
        <v>5</v>
      </c>
    </row>
    <row r="3208" customFormat="false" ht="15" hidden="false" customHeight="false" outlineLevel="0" collapsed="false">
      <c r="A3208" s="27" t="s">
        <v>5146</v>
      </c>
      <c r="B3208" s="27" t="s">
        <v>3583</v>
      </c>
      <c r="C3208" s="27" t="n">
        <v>37</v>
      </c>
      <c r="D3208" s="27" t="s">
        <v>121</v>
      </c>
      <c r="E3208" s="28" t="n">
        <v>45632</v>
      </c>
      <c r="F3208" s="27" t="s">
        <v>479</v>
      </c>
      <c r="G3208" s="28" t="n">
        <v>45633</v>
      </c>
      <c r="H3208" s="27" t="s">
        <v>146</v>
      </c>
      <c r="I3208" s="27" t="s">
        <v>309</v>
      </c>
      <c r="J3208" s="27" t="s">
        <v>148</v>
      </c>
      <c r="K3208" s="27" t="s">
        <v>156</v>
      </c>
      <c r="L3208" s="27" t="n">
        <v>28</v>
      </c>
      <c r="M3208" s="27" t="n">
        <v>51</v>
      </c>
      <c r="N3208" s="27" t="s">
        <v>186</v>
      </c>
      <c r="O3208" s="27" t="s">
        <v>171</v>
      </c>
      <c r="P3208" s="27" t="s">
        <v>150</v>
      </c>
      <c r="Q3208" s="29" t="n">
        <v>4478.68</v>
      </c>
      <c r="R3208" s="27" t="s">
        <v>130</v>
      </c>
      <c r="S3208" s="27" t="s">
        <v>151</v>
      </c>
      <c r="T3208" s="27" t="n">
        <v>3</v>
      </c>
    </row>
    <row r="3209" customFormat="false" ht="15" hidden="false" customHeight="false" outlineLevel="0" collapsed="false">
      <c r="A3209" s="30" t="s">
        <v>5147</v>
      </c>
      <c r="B3209" s="30" t="s">
        <v>4335</v>
      </c>
      <c r="C3209" s="30"/>
      <c r="D3209" s="30" t="s">
        <v>181</v>
      </c>
      <c r="E3209" s="31" t="n">
        <v>45537</v>
      </c>
      <c r="F3209" s="30" t="s">
        <v>490</v>
      </c>
      <c r="G3209" s="31" t="n">
        <v>45540</v>
      </c>
      <c r="H3209" s="30" t="s">
        <v>183</v>
      </c>
      <c r="I3209" s="30" t="s">
        <v>430</v>
      </c>
      <c r="J3209" s="30" t="s">
        <v>185</v>
      </c>
      <c r="K3209" s="30" t="s">
        <v>156</v>
      </c>
      <c r="L3209" s="30" t="n">
        <v>15</v>
      </c>
      <c r="M3209" s="30" t="n">
        <v>72</v>
      </c>
      <c r="N3209" s="30" t="s">
        <v>127</v>
      </c>
      <c r="O3209" s="30" t="s">
        <v>149</v>
      </c>
      <c r="P3209" s="30" t="s">
        <v>129</v>
      </c>
      <c r="Q3209" s="32" t="n">
        <v>4605.25</v>
      </c>
      <c r="R3209" s="30" t="s">
        <v>130</v>
      </c>
      <c r="S3209" s="30" t="s">
        <v>151</v>
      </c>
      <c r="T3209" s="30" t="n">
        <v>4</v>
      </c>
    </row>
    <row r="3210" customFormat="false" ht="15" hidden="false" customHeight="false" outlineLevel="0" collapsed="false">
      <c r="A3210" s="27" t="s">
        <v>5148</v>
      </c>
      <c r="B3210" s="27" t="s">
        <v>3568</v>
      </c>
      <c r="C3210" s="27" t="n">
        <v>84</v>
      </c>
      <c r="D3210" s="27" t="s">
        <v>121</v>
      </c>
      <c r="E3210" s="28" t="n">
        <v>45464</v>
      </c>
      <c r="F3210" s="27" t="s">
        <v>1238</v>
      </c>
      <c r="G3210" s="28" t="n">
        <v>45465</v>
      </c>
      <c r="H3210" s="27" t="s">
        <v>123</v>
      </c>
      <c r="I3210" s="27" t="s">
        <v>155</v>
      </c>
      <c r="J3210" s="27" t="s">
        <v>227</v>
      </c>
      <c r="K3210" s="27" t="s">
        <v>138</v>
      </c>
      <c r="L3210" s="27" t="n">
        <v>20</v>
      </c>
      <c r="M3210" s="27" t="n">
        <v>38</v>
      </c>
      <c r="N3210" s="27" t="s">
        <v>127</v>
      </c>
      <c r="O3210" s="27" t="s">
        <v>139</v>
      </c>
      <c r="P3210" s="27" t="s">
        <v>187</v>
      </c>
      <c r="Q3210" s="29" t="n">
        <v>2816.1</v>
      </c>
      <c r="R3210" s="27" t="s">
        <v>268</v>
      </c>
      <c r="S3210" s="27" t="s">
        <v>178</v>
      </c>
      <c r="T3210" s="27" t="n">
        <v>3</v>
      </c>
    </row>
    <row r="3211" customFormat="false" ht="15" hidden="false" customHeight="false" outlineLevel="0" collapsed="false">
      <c r="A3211" s="30" t="s">
        <v>5149</v>
      </c>
      <c r="B3211" s="30" t="s">
        <v>5150</v>
      </c>
      <c r="C3211" s="30" t="n">
        <v>65</v>
      </c>
      <c r="D3211" s="30" t="s">
        <v>181</v>
      </c>
      <c r="E3211" s="31" t="n">
        <v>45623</v>
      </c>
      <c r="F3211" s="30" t="s">
        <v>1462</v>
      </c>
      <c r="G3211" s="31" t="n">
        <v>45627</v>
      </c>
      <c r="H3211" s="30" t="s">
        <v>146</v>
      </c>
      <c r="I3211" s="30" t="s">
        <v>309</v>
      </c>
      <c r="J3211" s="30" t="s">
        <v>244</v>
      </c>
      <c r="K3211" s="30" t="s">
        <v>126</v>
      </c>
      <c r="L3211" s="30" t="n">
        <v>39</v>
      </c>
      <c r="M3211" s="30" t="n">
        <v>104</v>
      </c>
      <c r="N3211" s="30" t="s">
        <v>186</v>
      </c>
      <c r="O3211" s="30" t="s">
        <v>171</v>
      </c>
      <c r="P3211" s="30" t="s">
        <v>140</v>
      </c>
      <c r="Q3211" s="32" t="n">
        <v>7102.69</v>
      </c>
      <c r="R3211" s="30" t="s">
        <v>130</v>
      </c>
      <c r="S3211" s="30" t="s">
        <v>178</v>
      </c>
      <c r="T3211" s="30" t="n">
        <v>5</v>
      </c>
    </row>
    <row r="3212" customFormat="false" ht="15" hidden="false" customHeight="false" outlineLevel="0" collapsed="false">
      <c r="A3212" s="27" t="s">
        <v>5151</v>
      </c>
      <c r="B3212" s="27" t="s">
        <v>5067</v>
      </c>
      <c r="C3212" s="27" t="n">
        <v>34</v>
      </c>
      <c r="D3212" s="27" t="s">
        <v>121</v>
      </c>
      <c r="E3212" s="28" t="n">
        <v>45634</v>
      </c>
      <c r="F3212" s="27" t="s">
        <v>2683</v>
      </c>
      <c r="G3212" s="28" t="n">
        <v>45635</v>
      </c>
      <c r="H3212" s="27" t="s">
        <v>135</v>
      </c>
      <c r="I3212" s="27" t="s">
        <v>136</v>
      </c>
      <c r="J3212" s="27" t="s">
        <v>137</v>
      </c>
      <c r="K3212" s="27" t="s">
        <v>156</v>
      </c>
      <c r="L3212" s="27" t="n">
        <v>41</v>
      </c>
      <c r="M3212" s="27" t="n">
        <v>79</v>
      </c>
      <c r="N3212" s="27" t="s">
        <v>127</v>
      </c>
      <c r="O3212" s="27" t="s">
        <v>149</v>
      </c>
      <c r="P3212" s="27" t="s">
        <v>129</v>
      </c>
      <c r="Q3212" s="29" t="n">
        <v>4307.91</v>
      </c>
      <c r="R3212" s="27" t="s">
        <v>130</v>
      </c>
      <c r="S3212" s="27" t="s">
        <v>131</v>
      </c>
      <c r="T3212" s="27" t="n">
        <v>5</v>
      </c>
    </row>
    <row r="3213" customFormat="false" ht="15" hidden="false" customHeight="false" outlineLevel="0" collapsed="false">
      <c r="A3213" s="30" t="s">
        <v>5152</v>
      </c>
      <c r="B3213" s="30" t="s">
        <v>5153</v>
      </c>
      <c r="C3213" s="30" t="n">
        <v>15</v>
      </c>
      <c r="D3213" s="30" t="s">
        <v>121</v>
      </c>
      <c r="E3213" s="31" t="n">
        <v>45384</v>
      </c>
      <c r="F3213" s="30" t="s">
        <v>391</v>
      </c>
      <c r="G3213" s="31" t="n">
        <v>45384</v>
      </c>
      <c r="H3213" s="30" t="s">
        <v>236</v>
      </c>
      <c r="I3213" s="30" t="s">
        <v>266</v>
      </c>
      <c r="J3213" s="30" t="s">
        <v>238</v>
      </c>
      <c r="K3213" s="30" t="s">
        <v>138</v>
      </c>
      <c r="L3213" s="30" t="n">
        <v>42</v>
      </c>
      <c r="M3213" s="30" t="n">
        <v>33</v>
      </c>
      <c r="N3213" s="30" t="s">
        <v>127</v>
      </c>
      <c r="O3213" s="30" t="s">
        <v>171</v>
      </c>
      <c r="P3213" s="30" t="s">
        <v>150</v>
      </c>
      <c r="Q3213" s="32" t="n">
        <v>2194.88</v>
      </c>
      <c r="R3213" s="30" t="s">
        <v>130</v>
      </c>
      <c r="S3213" s="30" t="s">
        <v>192</v>
      </c>
      <c r="T3213" s="30" t="n">
        <v>5</v>
      </c>
    </row>
    <row r="3214" customFormat="false" ht="15" hidden="false" customHeight="false" outlineLevel="0" collapsed="false">
      <c r="A3214" s="27" t="s">
        <v>5154</v>
      </c>
      <c r="B3214" s="27" t="s">
        <v>973</v>
      </c>
      <c r="C3214" s="27" t="n">
        <v>20</v>
      </c>
      <c r="D3214" s="27" t="s">
        <v>121</v>
      </c>
      <c r="E3214" s="28" t="n">
        <v>45647</v>
      </c>
      <c r="F3214" s="27" t="s">
        <v>860</v>
      </c>
      <c r="G3214" s="28" t="n">
        <v>45647</v>
      </c>
      <c r="H3214" s="27" t="s">
        <v>123</v>
      </c>
      <c r="I3214" s="27" t="s">
        <v>124</v>
      </c>
      <c r="J3214" s="27" t="s">
        <v>418</v>
      </c>
      <c r="K3214" s="27" t="s">
        <v>156</v>
      </c>
      <c r="L3214" s="27" t="n">
        <v>33</v>
      </c>
      <c r="M3214" s="27" t="n">
        <v>59</v>
      </c>
      <c r="N3214" s="27" t="s">
        <v>186</v>
      </c>
      <c r="O3214" s="27" t="s">
        <v>171</v>
      </c>
      <c r="P3214" s="27" t="s">
        <v>150</v>
      </c>
      <c r="Q3214" s="29" t="n">
        <v>3439.31</v>
      </c>
      <c r="R3214" s="27" t="s">
        <v>172</v>
      </c>
      <c r="S3214" s="27" t="s">
        <v>223</v>
      </c>
      <c r="T3214" s="27" t="n">
        <v>3</v>
      </c>
    </row>
    <row r="3215" customFormat="false" ht="15" hidden="false" customHeight="false" outlineLevel="0" collapsed="false">
      <c r="A3215" s="30" t="s">
        <v>5155</v>
      </c>
      <c r="B3215" s="30" t="s">
        <v>1957</v>
      </c>
      <c r="C3215" s="30" t="n">
        <v>22</v>
      </c>
      <c r="D3215" s="30" t="s">
        <v>566</v>
      </c>
      <c r="E3215" s="31" t="n">
        <v>45355</v>
      </c>
      <c r="F3215" s="30" t="s">
        <v>293</v>
      </c>
      <c r="G3215" s="31" t="n">
        <v>45357</v>
      </c>
      <c r="H3215" s="30" t="s">
        <v>123</v>
      </c>
      <c r="I3215" s="30" t="s">
        <v>155</v>
      </c>
      <c r="J3215" s="30" t="s">
        <v>508</v>
      </c>
      <c r="K3215" s="30" t="s">
        <v>156</v>
      </c>
      <c r="L3215" s="30" t="n">
        <v>42</v>
      </c>
      <c r="M3215" s="30" t="n">
        <v>63</v>
      </c>
      <c r="N3215" s="30" t="s">
        <v>127</v>
      </c>
      <c r="O3215" s="30" t="s">
        <v>139</v>
      </c>
      <c r="P3215" s="30" t="s">
        <v>140</v>
      </c>
      <c r="Q3215" s="32" t="n">
        <v>3862.65</v>
      </c>
      <c r="R3215" s="30" t="s">
        <v>130</v>
      </c>
      <c r="S3215" s="30" t="s">
        <v>157</v>
      </c>
      <c r="T3215" s="30" t="n">
        <v>3</v>
      </c>
    </row>
    <row r="3216" customFormat="false" ht="15" hidden="false" customHeight="false" outlineLevel="0" collapsed="false">
      <c r="A3216" s="27" t="s">
        <v>5156</v>
      </c>
      <c r="B3216" s="27" t="s">
        <v>3068</v>
      </c>
      <c r="C3216" s="27" t="n">
        <v>23</v>
      </c>
      <c r="D3216" s="27" t="s">
        <v>181</v>
      </c>
      <c r="E3216" s="28" t="n">
        <v>45595</v>
      </c>
      <c r="F3216" s="27" t="s">
        <v>1026</v>
      </c>
      <c r="G3216" s="28" t="n">
        <v>45595</v>
      </c>
      <c r="H3216" s="27" t="s">
        <v>135</v>
      </c>
      <c r="I3216" s="27" t="s">
        <v>251</v>
      </c>
      <c r="J3216" s="27" t="s">
        <v>618</v>
      </c>
      <c r="K3216" s="27" t="s">
        <v>156</v>
      </c>
      <c r="L3216" s="27" t="n">
        <v>24</v>
      </c>
      <c r="M3216" s="27" t="n">
        <v>60</v>
      </c>
      <c r="N3216" s="27" t="s">
        <v>127</v>
      </c>
      <c r="O3216" s="27" t="s">
        <v>128</v>
      </c>
      <c r="P3216" s="27" t="s">
        <v>150</v>
      </c>
      <c r="Q3216" s="29" t="n">
        <v>3379.46</v>
      </c>
      <c r="R3216" s="27" t="s">
        <v>268</v>
      </c>
      <c r="S3216" s="27" t="s">
        <v>157</v>
      </c>
      <c r="T3216" s="27" t="n">
        <v>2</v>
      </c>
    </row>
    <row r="3217" customFormat="false" ht="15" hidden="false" customHeight="false" outlineLevel="0" collapsed="false">
      <c r="A3217" s="30" t="s">
        <v>5157</v>
      </c>
      <c r="B3217" s="30" t="s">
        <v>2219</v>
      </c>
      <c r="C3217" s="30" t="n">
        <v>32</v>
      </c>
      <c r="D3217" s="30" t="s">
        <v>121</v>
      </c>
      <c r="E3217" s="31" t="n">
        <v>45408</v>
      </c>
      <c r="F3217" s="30" t="s">
        <v>638</v>
      </c>
      <c r="G3217" s="31" t="n">
        <v>45409</v>
      </c>
      <c r="H3217" s="30" t="s">
        <v>183</v>
      </c>
      <c r="I3217" s="30" t="s">
        <v>212</v>
      </c>
      <c r="J3217" s="30" t="s">
        <v>411</v>
      </c>
      <c r="K3217" s="30" t="s">
        <v>138</v>
      </c>
      <c r="L3217" s="30" t="n">
        <v>86</v>
      </c>
      <c r="M3217" s="30" t="n">
        <v>19</v>
      </c>
      <c r="N3217" s="30" t="s">
        <v>127</v>
      </c>
      <c r="O3217" s="30" t="s">
        <v>139</v>
      </c>
      <c r="P3217" s="30" t="s">
        <v>187</v>
      </c>
      <c r="Q3217" s="32" t="n">
        <v>2256.94</v>
      </c>
      <c r="R3217" s="30" t="s">
        <v>268</v>
      </c>
      <c r="S3217" s="30" t="s">
        <v>131</v>
      </c>
      <c r="T3217" s="30" t="n">
        <v>3</v>
      </c>
    </row>
    <row r="3218" customFormat="false" ht="15" hidden="false" customHeight="false" outlineLevel="0" collapsed="false">
      <c r="A3218" s="27" t="s">
        <v>5158</v>
      </c>
      <c r="B3218" s="27" t="s">
        <v>897</v>
      </c>
      <c r="C3218" s="27" t="n">
        <v>38</v>
      </c>
      <c r="D3218" s="27" t="s">
        <v>181</v>
      </c>
      <c r="E3218" s="28" t="n">
        <v>45603</v>
      </c>
      <c r="F3218" s="27" t="s">
        <v>454</v>
      </c>
      <c r="G3218" s="28" t="n">
        <v>45609</v>
      </c>
      <c r="H3218" s="27" t="s">
        <v>168</v>
      </c>
      <c r="I3218" s="27" t="s">
        <v>196</v>
      </c>
      <c r="J3218" s="27" t="s">
        <v>371</v>
      </c>
      <c r="K3218" s="27" t="s">
        <v>126</v>
      </c>
      <c r="L3218" s="27" t="n">
        <v>16</v>
      </c>
      <c r="M3218" s="27" t="n">
        <v>104</v>
      </c>
      <c r="N3218" s="27" t="s">
        <v>186</v>
      </c>
      <c r="O3218" s="27" t="s">
        <v>171</v>
      </c>
      <c r="P3218" s="27" t="s">
        <v>187</v>
      </c>
      <c r="Q3218" s="29" t="n">
        <v>8116.71</v>
      </c>
      <c r="R3218" s="27" t="s">
        <v>130</v>
      </c>
      <c r="S3218" s="27" t="s">
        <v>131</v>
      </c>
      <c r="T3218" s="27" t="n">
        <v>3</v>
      </c>
    </row>
    <row r="3219" customFormat="false" ht="15" hidden="false" customHeight="false" outlineLevel="0" collapsed="false">
      <c r="A3219" s="30" t="s">
        <v>5159</v>
      </c>
      <c r="B3219" s="30" t="s">
        <v>1686</v>
      </c>
      <c r="C3219" s="30" t="n">
        <v>16</v>
      </c>
      <c r="D3219" s="30" t="s">
        <v>181</v>
      </c>
      <c r="E3219" s="31" t="n">
        <v>45434</v>
      </c>
      <c r="F3219" s="30" t="s">
        <v>750</v>
      </c>
      <c r="G3219" s="31" t="n">
        <v>45446</v>
      </c>
      <c r="H3219" s="30" t="s">
        <v>217</v>
      </c>
      <c r="I3219" s="30" t="s">
        <v>344</v>
      </c>
      <c r="J3219" s="30" t="s">
        <v>218</v>
      </c>
      <c r="K3219" s="30" t="s">
        <v>202</v>
      </c>
      <c r="L3219" s="30" t="n">
        <v>4</v>
      </c>
      <c r="M3219" s="30" t="n">
        <v>172</v>
      </c>
      <c r="N3219" s="30" t="s">
        <v>186</v>
      </c>
      <c r="O3219" s="30" t="s">
        <v>128</v>
      </c>
      <c r="P3219" s="30" t="s">
        <v>150</v>
      </c>
      <c r="Q3219" s="32" t="n">
        <v>17730.97</v>
      </c>
      <c r="R3219" s="30" t="s">
        <v>172</v>
      </c>
      <c r="S3219" s="30" t="s">
        <v>131</v>
      </c>
      <c r="T3219" s="30" t="n">
        <v>3</v>
      </c>
    </row>
    <row r="3220" customFormat="false" ht="15" hidden="false" customHeight="false" outlineLevel="0" collapsed="false">
      <c r="A3220" s="27" t="s">
        <v>5160</v>
      </c>
      <c r="B3220" s="27" t="s">
        <v>2940</v>
      </c>
      <c r="C3220" s="27" t="n">
        <v>47</v>
      </c>
      <c r="D3220" s="27" t="s">
        <v>144</v>
      </c>
      <c r="E3220" s="28" t="n">
        <v>45407</v>
      </c>
      <c r="F3220" s="27" t="s">
        <v>927</v>
      </c>
      <c r="G3220" s="28" t="n">
        <v>45413</v>
      </c>
      <c r="H3220" s="27" t="s">
        <v>217</v>
      </c>
      <c r="I3220" s="27" t="s">
        <v>344</v>
      </c>
      <c r="J3220" s="27" t="s">
        <v>218</v>
      </c>
      <c r="K3220" s="27" t="s">
        <v>126</v>
      </c>
      <c r="L3220" s="27" t="n">
        <v>26</v>
      </c>
      <c r="M3220" s="27" t="n">
        <v>84</v>
      </c>
      <c r="N3220" s="27" t="s">
        <v>186</v>
      </c>
      <c r="O3220" s="27" t="s">
        <v>171</v>
      </c>
      <c r="P3220" s="27" t="s">
        <v>187</v>
      </c>
      <c r="Q3220" s="29" t="n">
        <v>7428.61</v>
      </c>
      <c r="R3220" s="27" t="s">
        <v>172</v>
      </c>
      <c r="S3220" s="27" t="s">
        <v>223</v>
      </c>
      <c r="T3220" s="27" t="n">
        <v>2</v>
      </c>
    </row>
    <row r="3221" customFormat="false" ht="15" hidden="false" customHeight="false" outlineLevel="0" collapsed="false">
      <c r="A3221" s="30" t="s">
        <v>5161</v>
      </c>
      <c r="B3221" s="30" t="s">
        <v>2424</v>
      </c>
      <c r="C3221" s="30" t="n">
        <v>59</v>
      </c>
      <c r="D3221" s="30" t="s">
        <v>121</v>
      </c>
      <c r="E3221" s="31" t="n">
        <v>45398</v>
      </c>
      <c r="F3221" s="30" t="s">
        <v>329</v>
      </c>
      <c r="G3221" s="31" t="n">
        <v>45399</v>
      </c>
      <c r="H3221" s="30" t="s">
        <v>242</v>
      </c>
      <c r="I3221" s="30" t="s">
        <v>315</v>
      </c>
      <c r="J3221" s="30" t="s">
        <v>422</v>
      </c>
      <c r="K3221" s="30" t="s">
        <v>156</v>
      </c>
      <c r="L3221" s="30" t="n">
        <v>23</v>
      </c>
      <c r="M3221" s="30" t="n">
        <v>43</v>
      </c>
      <c r="N3221" s="30" t="s">
        <v>127</v>
      </c>
      <c r="O3221" s="30" t="s">
        <v>139</v>
      </c>
      <c r="P3221" s="30" t="s">
        <v>129</v>
      </c>
      <c r="Q3221" s="32" t="n">
        <v>3859.76</v>
      </c>
      <c r="R3221" s="30" t="s">
        <v>130</v>
      </c>
      <c r="S3221" s="30" t="s">
        <v>131</v>
      </c>
      <c r="T3221" s="30" t="n">
        <v>4</v>
      </c>
    </row>
    <row r="3222" customFormat="false" ht="15" hidden="false" customHeight="false" outlineLevel="0" collapsed="false">
      <c r="A3222" s="27" t="s">
        <v>5162</v>
      </c>
      <c r="B3222" s="27" t="s">
        <v>2632</v>
      </c>
      <c r="C3222" s="27" t="n">
        <v>69</v>
      </c>
      <c r="D3222" s="27" t="s">
        <v>181</v>
      </c>
      <c r="E3222" s="28" t="n">
        <v>45323</v>
      </c>
      <c r="F3222" s="27" t="s">
        <v>1186</v>
      </c>
      <c r="G3222" s="28" t="n">
        <v>45324</v>
      </c>
      <c r="H3222" s="27" t="s">
        <v>123</v>
      </c>
      <c r="I3222" s="27" t="s">
        <v>155</v>
      </c>
      <c r="J3222" s="27" t="s">
        <v>418</v>
      </c>
      <c r="K3222" s="27" t="s">
        <v>138</v>
      </c>
      <c r="L3222" s="27" t="n">
        <v>48</v>
      </c>
      <c r="M3222" s="27" t="n">
        <v>35</v>
      </c>
      <c r="N3222" s="27" t="s">
        <v>186</v>
      </c>
      <c r="O3222" s="27" t="s">
        <v>139</v>
      </c>
      <c r="P3222" s="27" t="s">
        <v>187</v>
      </c>
      <c r="Q3222" s="29" t="n">
        <v>1540.36</v>
      </c>
      <c r="R3222" s="27" t="s">
        <v>130</v>
      </c>
      <c r="S3222" s="27" t="s">
        <v>141</v>
      </c>
      <c r="T3222" s="27" t="n">
        <v>2</v>
      </c>
    </row>
    <row r="3223" customFormat="false" ht="15" hidden="false" customHeight="false" outlineLevel="0" collapsed="false">
      <c r="A3223" s="30" t="s">
        <v>5163</v>
      </c>
      <c r="B3223" s="30" t="s">
        <v>2439</v>
      </c>
      <c r="C3223" s="30" t="n">
        <v>44</v>
      </c>
      <c r="D3223" s="30" t="s">
        <v>181</v>
      </c>
      <c r="E3223" s="31" t="n">
        <v>45589</v>
      </c>
      <c r="F3223" s="30" t="s">
        <v>1349</v>
      </c>
      <c r="G3223" s="31" t="n">
        <v>45595</v>
      </c>
      <c r="H3223" s="30" t="s">
        <v>236</v>
      </c>
      <c r="I3223" s="30" t="s">
        <v>266</v>
      </c>
      <c r="J3223" s="30" t="s">
        <v>287</v>
      </c>
      <c r="K3223" s="30" t="s">
        <v>126</v>
      </c>
      <c r="L3223" s="30" t="n">
        <v>15</v>
      </c>
      <c r="M3223" s="30" t="n">
        <v>47</v>
      </c>
      <c r="N3223" s="30" t="s">
        <v>127</v>
      </c>
      <c r="O3223" s="30" t="s">
        <v>128</v>
      </c>
      <c r="P3223" s="30" t="s">
        <v>187</v>
      </c>
      <c r="Q3223" s="32" t="n">
        <v>6563.83</v>
      </c>
      <c r="R3223" s="30" t="s">
        <v>130</v>
      </c>
      <c r="S3223" s="30" t="s">
        <v>734</v>
      </c>
      <c r="T3223" s="30" t="n">
        <v>4</v>
      </c>
    </row>
    <row r="3224" customFormat="false" ht="15" hidden="false" customHeight="false" outlineLevel="0" collapsed="false">
      <c r="A3224" s="27" t="s">
        <v>5164</v>
      </c>
      <c r="B3224" s="27" t="s">
        <v>1797</v>
      </c>
      <c r="C3224" s="27" t="n">
        <v>38</v>
      </c>
      <c r="D3224" s="27" t="s">
        <v>181</v>
      </c>
      <c r="E3224" s="28" t="n">
        <v>45494</v>
      </c>
      <c r="F3224" s="27" t="s">
        <v>1263</v>
      </c>
      <c r="G3224" s="28" t="n">
        <v>45494</v>
      </c>
      <c r="H3224" s="27" t="s">
        <v>135</v>
      </c>
      <c r="I3224" s="27" t="s">
        <v>251</v>
      </c>
      <c r="J3224" s="27" t="s">
        <v>252</v>
      </c>
      <c r="K3224" s="27" t="s">
        <v>156</v>
      </c>
      <c r="L3224" s="27" t="n">
        <v>53</v>
      </c>
      <c r="M3224" s="27" t="n">
        <v>46</v>
      </c>
      <c r="N3224" s="27" t="s">
        <v>127</v>
      </c>
      <c r="O3224" s="27" t="s">
        <v>128</v>
      </c>
      <c r="P3224" s="27" t="s">
        <v>187</v>
      </c>
      <c r="Q3224" s="29" t="n">
        <v>3070.49</v>
      </c>
      <c r="R3224" s="27" t="s">
        <v>130</v>
      </c>
      <c r="S3224" s="27" t="s">
        <v>157</v>
      </c>
      <c r="T3224" s="27" t="n">
        <v>2</v>
      </c>
    </row>
    <row r="3225" customFormat="false" ht="15" hidden="false" customHeight="false" outlineLevel="0" collapsed="false">
      <c r="A3225" s="30" t="s">
        <v>1341</v>
      </c>
      <c r="B3225" s="30" t="s">
        <v>1342</v>
      </c>
      <c r="C3225" s="30"/>
      <c r="D3225" s="30" t="s">
        <v>181</v>
      </c>
      <c r="E3225" s="31" t="n">
        <v>45635</v>
      </c>
      <c r="F3225" s="30" t="s">
        <v>730</v>
      </c>
      <c r="G3225" s="31" t="n">
        <v>45635</v>
      </c>
      <c r="H3225" s="30" t="s">
        <v>135</v>
      </c>
      <c r="I3225" s="30" t="s">
        <v>251</v>
      </c>
      <c r="J3225" s="30" t="s">
        <v>252</v>
      </c>
      <c r="K3225" s="30" t="s">
        <v>156</v>
      </c>
      <c r="L3225" s="30" t="n">
        <v>15</v>
      </c>
      <c r="M3225" s="30" t="n">
        <v>80</v>
      </c>
      <c r="N3225" s="30" t="s">
        <v>186</v>
      </c>
      <c r="O3225" s="30" t="s">
        <v>139</v>
      </c>
      <c r="P3225" s="30" t="s">
        <v>140</v>
      </c>
      <c r="Q3225" s="32" t="n">
        <v>4673.58</v>
      </c>
      <c r="R3225" s="30" t="s">
        <v>130</v>
      </c>
      <c r="S3225" s="30" t="s">
        <v>223</v>
      </c>
      <c r="T3225" s="30" t="n">
        <v>2</v>
      </c>
    </row>
    <row r="3226" customFormat="false" ht="15" hidden="false" customHeight="false" outlineLevel="0" collapsed="false">
      <c r="A3226" s="27" t="s">
        <v>5165</v>
      </c>
      <c r="B3226" s="27" t="s">
        <v>2370</v>
      </c>
      <c r="C3226" s="27" t="n">
        <v>60</v>
      </c>
      <c r="D3226" s="27" t="s">
        <v>181</v>
      </c>
      <c r="E3226" s="28" t="n">
        <v>45441</v>
      </c>
      <c r="F3226" s="27" t="s">
        <v>326</v>
      </c>
      <c r="G3226" s="28" t="n">
        <v>45445</v>
      </c>
      <c r="H3226" s="27" t="s">
        <v>123</v>
      </c>
      <c r="I3226" s="27" t="s">
        <v>304</v>
      </c>
      <c r="J3226" s="27" t="s">
        <v>125</v>
      </c>
      <c r="K3226" s="27" t="s">
        <v>126</v>
      </c>
      <c r="L3226" s="27" t="n">
        <v>39</v>
      </c>
      <c r="M3226" s="27" t="n">
        <v>106</v>
      </c>
      <c r="N3226" s="27" t="s">
        <v>186</v>
      </c>
      <c r="O3226" s="27" t="s">
        <v>128</v>
      </c>
      <c r="P3226" s="27" t="s">
        <v>150</v>
      </c>
      <c r="Q3226" s="29" t="n">
        <v>7929.19</v>
      </c>
      <c r="R3226" s="27" t="s">
        <v>130</v>
      </c>
      <c r="S3226" s="27" t="s">
        <v>178</v>
      </c>
      <c r="T3226" s="27" t="n">
        <v>3</v>
      </c>
    </row>
    <row r="3227" customFormat="false" ht="15" hidden="false" customHeight="false" outlineLevel="0" collapsed="false">
      <c r="A3227" s="30" t="s">
        <v>5166</v>
      </c>
      <c r="B3227" s="30" t="s">
        <v>1955</v>
      </c>
      <c r="C3227" s="30" t="n">
        <v>44</v>
      </c>
      <c r="D3227" s="30" t="s">
        <v>121</v>
      </c>
      <c r="E3227" s="31" t="n">
        <v>45374</v>
      </c>
      <c r="F3227" s="30" t="s">
        <v>1002</v>
      </c>
      <c r="G3227" s="31" t="n">
        <v>45375</v>
      </c>
      <c r="H3227" s="30" t="s">
        <v>161</v>
      </c>
      <c r="I3227" s="30" t="s">
        <v>320</v>
      </c>
      <c r="J3227" s="30" t="s">
        <v>648</v>
      </c>
      <c r="K3227" s="30" t="s">
        <v>138</v>
      </c>
      <c r="L3227" s="30" t="n">
        <v>51</v>
      </c>
      <c r="M3227" s="30" t="n">
        <v>18</v>
      </c>
      <c r="N3227" s="30" t="s">
        <v>127</v>
      </c>
      <c r="O3227" s="30" t="s">
        <v>139</v>
      </c>
      <c r="P3227" s="30" t="s">
        <v>129</v>
      </c>
      <c r="Q3227" s="32" t="n">
        <v>1308.38</v>
      </c>
      <c r="R3227" s="30" t="s">
        <v>130</v>
      </c>
      <c r="S3227" s="30" t="s">
        <v>151</v>
      </c>
      <c r="T3227" s="30" t="n">
        <v>2</v>
      </c>
    </row>
    <row r="3228" customFormat="false" ht="15" hidden="false" customHeight="false" outlineLevel="0" collapsed="false">
      <c r="A3228" s="27" t="s">
        <v>5167</v>
      </c>
      <c r="B3228" s="27" t="s">
        <v>2672</v>
      </c>
      <c r="C3228" s="27" t="n">
        <v>12</v>
      </c>
      <c r="D3228" s="27" t="s">
        <v>181</v>
      </c>
      <c r="E3228" s="28" t="n">
        <v>45457</v>
      </c>
      <c r="F3228" s="27" t="s">
        <v>582</v>
      </c>
      <c r="G3228" s="28" t="n">
        <v>45458</v>
      </c>
      <c r="H3228" s="27" t="s">
        <v>217</v>
      </c>
      <c r="I3228" s="27" t="s">
        <v>282</v>
      </c>
      <c r="J3228" s="27" t="s">
        <v>294</v>
      </c>
      <c r="K3228" s="27" t="s">
        <v>138</v>
      </c>
      <c r="L3228" s="27" t="n">
        <v>53</v>
      </c>
      <c r="M3228" s="27" t="n">
        <v>35</v>
      </c>
      <c r="N3228" s="27" t="s">
        <v>127</v>
      </c>
      <c r="O3228" s="27" t="s">
        <v>139</v>
      </c>
      <c r="P3228" s="27" t="s">
        <v>129</v>
      </c>
      <c r="Q3228" s="29" t="n">
        <v>1011.12</v>
      </c>
      <c r="R3228" s="27" t="s">
        <v>268</v>
      </c>
      <c r="S3228" s="27" t="s">
        <v>157</v>
      </c>
      <c r="T3228" s="27" t="n">
        <v>3</v>
      </c>
    </row>
    <row r="3229" customFormat="false" ht="15" hidden="false" customHeight="false" outlineLevel="0" collapsed="false">
      <c r="A3229" s="30" t="s">
        <v>5168</v>
      </c>
      <c r="B3229" s="30" t="s">
        <v>2142</v>
      </c>
      <c r="C3229" s="30" t="n">
        <v>48</v>
      </c>
      <c r="D3229" s="30" t="s">
        <v>121</v>
      </c>
      <c r="E3229" s="31" t="n">
        <v>45484</v>
      </c>
      <c r="F3229" s="30" t="s">
        <v>1263</v>
      </c>
      <c r="G3229" s="31" t="n">
        <v>45486</v>
      </c>
      <c r="H3229" s="30" t="s">
        <v>146</v>
      </c>
      <c r="I3229" s="30" t="s">
        <v>147</v>
      </c>
      <c r="J3229" s="30" t="s">
        <v>244</v>
      </c>
      <c r="K3229" s="30" t="s">
        <v>126</v>
      </c>
      <c r="L3229" s="30" t="n">
        <v>21</v>
      </c>
      <c r="M3229" s="30" t="n">
        <v>82</v>
      </c>
      <c r="N3229" s="30" t="s">
        <v>186</v>
      </c>
      <c r="O3229" s="30" t="s">
        <v>149</v>
      </c>
      <c r="P3229" s="30" t="s">
        <v>129</v>
      </c>
      <c r="Q3229" s="32" t="n">
        <v>8575.39</v>
      </c>
      <c r="R3229" s="30" t="s">
        <v>130</v>
      </c>
      <c r="S3229" s="30" t="s">
        <v>141</v>
      </c>
      <c r="T3229" s="30" t="n">
        <v>3</v>
      </c>
    </row>
    <row r="3230" customFormat="false" ht="15" hidden="false" customHeight="false" outlineLevel="0" collapsed="false">
      <c r="A3230" s="27" t="s">
        <v>5169</v>
      </c>
      <c r="B3230" s="27" t="s">
        <v>4886</v>
      </c>
      <c r="C3230" s="27" t="n">
        <v>9</v>
      </c>
      <c r="D3230" s="27" t="s">
        <v>121</v>
      </c>
      <c r="E3230" s="28" t="n">
        <v>45655</v>
      </c>
      <c r="F3230" s="27" t="s">
        <v>927</v>
      </c>
      <c r="G3230" s="28" t="n">
        <v>45658</v>
      </c>
      <c r="H3230" s="27" t="s">
        <v>236</v>
      </c>
      <c r="I3230" s="27" t="s">
        <v>323</v>
      </c>
      <c r="J3230" s="27" t="s">
        <v>375</v>
      </c>
      <c r="K3230" s="27" t="s">
        <v>156</v>
      </c>
      <c r="L3230" s="27" t="n">
        <v>28</v>
      </c>
      <c r="M3230" s="27" t="n">
        <v>34</v>
      </c>
      <c r="N3230" s="27" t="s">
        <v>127</v>
      </c>
      <c r="O3230" s="27" t="s">
        <v>139</v>
      </c>
      <c r="P3230" s="27" t="s">
        <v>150</v>
      </c>
      <c r="Q3230" s="29" t="n">
        <v>3220.26</v>
      </c>
      <c r="R3230" s="27" t="s">
        <v>268</v>
      </c>
      <c r="S3230" s="27" t="s">
        <v>131</v>
      </c>
      <c r="T3230" s="27" t="n">
        <v>5</v>
      </c>
    </row>
    <row r="3231" customFormat="false" ht="15" hidden="false" customHeight="false" outlineLevel="0" collapsed="false">
      <c r="A3231" s="30" t="s">
        <v>5170</v>
      </c>
      <c r="B3231" s="30" t="s">
        <v>5171</v>
      </c>
      <c r="C3231" s="30" t="n">
        <v>44</v>
      </c>
      <c r="D3231" s="30" t="s">
        <v>181</v>
      </c>
      <c r="E3231" s="31" t="n">
        <v>45508</v>
      </c>
      <c r="F3231" s="30" t="s">
        <v>490</v>
      </c>
      <c r="G3231" s="31" t="n">
        <v>45508</v>
      </c>
      <c r="H3231" s="30" t="s">
        <v>242</v>
      </c>
      <c r="I3231" s="30" t="s">
        <v>466</v>
      </c>
      <c r="J3231" s="30" t="s">
        <v>422</v>
      </c>
      <c r="K3231" s="30" t="s">
        <v>138</v>
      </c>
      <c r="L3231" s="30" t="n">
        <v>72</v>
      </c>
      <c r="M3231" s="30" t="n">
        <v>15</v>
      </c>
      <c r="N3231" s="30" t="s">
        <v>127</v>
      </c>
      <c r="O3231" s="30" t="s">
        <v>128</v>
      </c>
      <c r="P3231" s="30" t="s">
        <v>187</v>
      </c>
      <c r="Q3231" s="32" t="n">
        <v>2292.66</v>
      </c>
      <c r="R3231" s="30" t="s">
        <v>130</v>
      </c>
      <c r="S3231" s="30" t="s">
        <v>197</v>
      </c>
      <c r="T3231" s="30" t="n">
        <v>4</v>
      </c>
    </row>
    <row r="3232" customFormat="false" ht="15" hidden="false" customHeight="false" outlineLevel="0" collapsed="false">
      <c r="A3232" s="27" t="s">
        <v>5172</v>
      </c>
      <c r="B3232" s="27" t="s">
        <v>1901</v>
      </c>
      <c r="C3232" s="27"/>
      <c r="D3232" s="27" t="s">
        <v>121</v>
      </c>
      <c r="E3232" s="28" t="n">
        <v>45518</v>
      </c>
      <c r="F3232" s="27" t="s">
        <v>527</v>
      </c>
      <c r="G3232" s="28" t="n">
        <v>45523</v>
      </c>
      <c r="H3232" s="27" t="s">
        <v>146</v>
      </c>
      <c r="I3232" s="27" t="s">
        <v>309</v>
      </c>
      <c r="J3232" s="27" t="s">
        <v>244</v>
      </c>
      <c r="K3232" s="27" t="s">
        <v>202</v>
      </c>
      <c r="L3232" s="27" t="n">
        <v>17</v>
      </c>
      <c r="M3232" s="27" t="n">
        <v>107</v>
      </c>
      <c r="N3232" s="27" t="s">
        <v>186</v>
      </c>
      <c r="O3232" s="27" t="s">
        <v>128</v>
      </c>
      <c r="P3232" s="27" t="s">
        <v>140</v>
      </c>
      <c r="Q3232" s="29" t="n">
        <v>16365.87</v>
      </c>
      <c r="R3232" s="27" t="s">
        <v>172</v>
      </c>
      <c r="S3232" s="27" t="s">
        <v>164</v>
      </c>
      <c r="T3232" s="27" t="n">
        <v>3</v>
      </c>
    </row>
    <row r="3233" customFormat="false" ht="15" hidden="false" customHeight="false" outlineLevel="0" collapsed="false">
      <c r="A3233" s="30" t="s">
        <v>5173</v>
      </c>
      <c r="B3233" s="30" t="s">
        <v>1365</v>
      </c>
      <c r="C3233" s="30" t="n">
        <v>45</v>
      </c>
      <c r="D3233" s="30" t="s">
        <v>121</v>
      </c>
      <c r="E3233" s="31" t="n">
        <v>45628</v>
      </c>
      <c r="F3233" s="30" t="s">
        <v>791</v>
      </c>
      <c r="G3233" s="31" t="n">
        <v>45630</v>
      </c>
      <c r="H3233" s="30" t="s">
        <v>146</v>
      </c>
      <c r="I3233" s="30" t="s">
        <v>176</v>
      </c>
      <c r="J3233" s="30" t="s">
        <v>222</v>
      </c>
      <c r="K3233" s="30" t="s">
        <v>156</v>
      </c>
      <c r="L3233" s="30" t="n">
        <v>35</v>
      </c>
      <c r="M3233" s="30" t="n">
        <v>84</v>
      </c>
      <c r="N3233" s="30" t="s">
        <v>127</v>
      </c>
      <c r="O3233" s="30" t="s">
        <v>171</v>
      </c>
      <c r="P3233" s="30" t="s">
        <v>129</v>
      </c>
      <c r="Q3233" s="32" t="n">
        <v>4912.31</v>
      </c>
      <c r="R3233" s="30" t="s">
        <v>130</v>
      </c>
      <c r="S3233" s="30" t="s">
        <v>178</v>
      </c>
      <c r="T3233" s="30" t="n">
        <v>4</v>
      </c>
    </row>
    <row r="3234" customFormat="false" ht="15" hidden="false" customHeight="false" outlineLevel="0" collapsed="false">
      <c r="A3234" s="27" t="s">
        <v>5174</v>
      </c>
      <c r="B3234" s="27" t="s">
        <v>1224</v>
      </c>
      <c r="C3234" s="27" t="n">
        <v>24</v>
      </c>
      <c r="D3234" s="27" t="s">
        <v>181</v>
      </c>
      <c r="E3234" s="28" t="n">
        <v>45374</v>
      </c>
      <c r="F3234" s="27" t="s">
        <v>1462</v>
      </c>
      <c r="G3234" s="28" t="n">
        <v>45375</v>
      </c>
      <c r="H3234" s="27" t="s">
        <v>161</v>
      </c>
      <c r="I3234" s="27" t="s">
        <v>538</v>
      </c>
      <c r="J3234" s="27" t="s">
        <v>258</v>
      </c>
      <c r="K3234" s="27" t="s">
        <v>126</v>
      </c>
      <c r="L3234" s="27" t="n">
        <v>28</v>
      </c>
      <c r="M3234" s="27" t="n">
        <v>115</v>
      </c>
      <c r="N3234" s="27" t="s">
        <v>127</v>
      </c>
      <c r="O3234" s="27" t="s">
        <v>171</v>
      </c>
      <c r="P3234" s="27" t="s">
        <v>187</v>
      </c>
      <c r="Q3234" s="29" t="n">
        <v>7795.13</v>
      </c>
      <c r="R3234" s="27" t="s">
        <v>172</v>
      </c>
      <c r="S3234" s="27" t="s">
        <v>223</v>
      </c>
      <c r="T3234" s="27" t="n">
        <v>2</v>
      </c>
    </row>
    <row r="3235" customFormat="false" ht="15" hidden="false" customHeight="false" outlineLevel="0" collapsed="false">
      <c r="A3235" s="30" t="s">
        <v>5175</v>
      </c>
      <c r="B3235" s="30" t="s">
        <v>5176</v>
      </c>
      <c r="C3235" s="30" t="n">
        <v>61</v>
      </c>
      <c r="D3235" s="30" t="s">
        <v>121</v>
      </c>
      <c r="E3235" s="31" t="n">
        <v>45523</v>
      </c>
      <c r="F3235" s="30" t="s">
        <v>2176</v>
      </c>
      <c r="G3235" s="31" t="n">
        <v>45529</v>
      </c>
      <c r="H3235" s="30" t="s">
        <v>236</v>
      </c>
      <c r="I3235" s="30" t="s">
        <v>237</v>
      </c>
      <c r="J3235" s="30" t="s">
        <v>267</v>
      </c>
      <c r="K3235" s="30" t="s">
        <v>126</v>
      </c>
      <c r="L3235" s="30" t="n">
        <v>27</v>
      </c>
      <c r="M3235" s="30" t="n">
        <v>106</v>
      </c>
      <c r="N3235" s="30" t="s">
        <v>186</v>
      </c>
      <c r="O3235" s="30"/>
      <c r="P3235" s="30" t="s">
        <v>187</v>
      </c>
      <c r="Q3235" s="32" t="n">
        <v>9021.02</v>
      </c>
      <c r="R3235" s="30" t="s">
        <v>130</v>
      </c>
      <c r="S3235" s="30" t="s">
        <v>151</v>
      </c>
      <c r="T3235" s="30" t="n">
        <v>3</v>
      </c>
    </row>
    <row r="3236" customFormat="false" ht="15" hidden="false" customHeight="false" outlineLevel="0" collapsed="false">
      <c r="A3236" s="27" t="s">
        <v>5177</v>
      </c>
      <c r="B3236" s="27" t="s">
        <v>5178</v>
      </c>
      <c r="C3236" s="27" t="n">
        <v>26</v>
      </c>
      <c r="D3236" s="27" t="s">
        <v>607</v>
      </c>
      <c r="E3236" s="28" t="n">
        <v>45357</v>
      </c>
      <c r="F3236" s="27" t="s">
        <v>461</v>
      </c>
      <c r="G3236" s="28" t="n">
        <v>45359</v>
      </c>
      <c r="H3236" s="27" t="s">
        <v>217</v>
      </c>
      <c r="I3236" s="27" t="s">
        <v>344</v>
      </c>
      <c r="J3236" s="27" t="s">
        <v>283</v>
      </c>
      <c r="K3236" s="27" t="s">
        <v>202</v>
      </c>
      <c r="L3236" s="27" t="n">
        <v>11</v>
      </c>
      <c r="M3236" s="27" t="n">
        <v>159</v>
      </c>
      <c r="N3236" s="27" t="s">
        <v>186</v>
      </c>
      <c r="O3236" s="27" t="s">
        <v>139</v>
      </c>
      <c r="P3236" s="27" t="s">
        <v>187</v>
      </c>
      <c r="Q3236" s="29" t="n">
        <v>17657.57</v>
      </c>
      <c r="R3236" s="27" t="s">
        <v>268</v>
      </c>
      <c r="S3236" s="27" t="s">
        <v>164</v>
      </c>
      <c r="T3236" s="27" t="n">
        <v>2</v>
      </c>
    </row>
    <row r="3237" customFormat="false" ht="15" hidden="false" customHeight="false" outlineLevel="0" collapsed="false">
      <c r="A3237" s="30" t="s">
        <v>5179</v>
      </c>
      <c r="B3237" s="30" t="s">
        <v>2455</v>
      </c>
      <c r="C3237" s="30" t="n">
        <v>25</v>
      </c>
      <c r="D3237" s="30" t="s">
        <v>181</v>
      </c>
      <c r="E3237" s="31" t="n">
        <v>45456</v>
      </c>
      <c r="F3237" s="30" t="s">
        <v>205</v>
      </c>
      <c r="G3237" s="31" t="n">
        <v>45457</v>
      </c>
      <c r="H3237" s="30" t="s">
        <v>217</v>
      </c>
      <c r="I3237" s="30" t="s">
        <v>344</v>
      </c>
      <c r="J3237" s="30" t="s">
        <v>388</v>
      </c>
      <c r="K3237" s="30" t="s">
        <v>156</v>
      </c>
      <c r="L3237" s="30" t="n">
        <v>61</v>
      </c>
      <c r="M3237" s="30" t="n">
        <v>32</v>
      </c>
      <c r="N3237" s="30" t="s">
        <v>127</v>
      </c>
      <c r="O3237" s="30" t="s">
        <v>128</v>
      </c>
      <c r="P3237" s="30" t="s">
        <v>129</v>
      </c>
      <c r="Q3237" s="32" t="n">
        <v>2586.07</v>
      </c>
      <c r="R3237" s="30" t="s">
        <v>130</v>
      </c>
      <c r="S3237" s="30" t="s">
        <v>141</v>
      </c>
      <c r="T3237" s="30" t="n">
        <v>4</v>
      </c>
    </row>
    <row r="3238" customFormat="false" ht="15" hidden="false" customHeight="false" outlineLevel="0" collapsed="false">
      <c r="A3238" s="27" t="s">
        <v>5180</v>
      </c>
      <c r="B3238" s="27" t="s">
        <v>1695</v>
      </c>
      <c r="C3238" s="27" t="n">
        <v>23</v>
      </c>
      <c r="D3238" s="27" t="s">
        <v>181</v>
      </c>
      <c r="E3238" s="28" t="n">
        <v>45565</v>
      </c>
      <c r="F3238" s="27" t="s">
        <v>250</v>
      </c>
      <c r="G3238" s="28" t="n">
        <v>45566</v>
      </c>
      <c r="H3238" s="27" t="s">
        <v>206</v>
      </c>
      <c r="I3238" s="27" t="s">
        <v>300</v>
      </c>
      <c r="J3238" s="27" t="s">
        <v>208</v>
      </c>
      <c r="K3238" s="27" t="s">
        <v>138</v>
      </c>
      <c r="L3238" s="27" t="n">
        <v>80</v>
      </c>
      <c r="M3238" s="27" t="n">
        <v>39</v>
      </c>
      <c r="N3238" s="27" t="s">
        <v>127</v>
      </c>
      <c r="O3238" s="27" t="s">
        <v>149</v>
      </c>
      <c r="P3238" s="27" t="s">
        <v>150</v>
      </c>
      <c r="Q3238" s="29" t="n">
        <v>1510.84</v>
      </c>
      <c r="R3238" s="27" t="s">
        <v>130</v>
      </c>
      <c r="S3238" s="27" t="s">
        <v>178</v>
      </c>
      <c r="T3238" s="27" t="n">
        <v>4</v>
      </c>
    </row>
    <row r="3239" customFormat="false" ht="15" hidden="false" customHeight="false" outlineLevel="0" collapsed="false">
      <c r="A3239" s="30" t="s">
        <v>5181</v>
      </c>
      <c r="B3239" s="30" t="s">
        <v>1698</v>
      </c>
      <c r="C3239" s="30" t="n">
        <v>48</v>
      </c>
      <c r="D3239" s="30" t="s">
        <v>181</v>
      </c>
      <c r="E3239" s="31" t="n">
        <v>45480</v>
      </c>
      <c r="F3239" s="30" t="s">
        <v>756</v>
      </c>
      <c r="G3239" s="31" t="n">
        <v>45480</v>
      </c>
      <c r="H3239" s="30" t="s">
        <v>146</v>
      </c>
      <c r="I3239" s="30" t="s">
        <v>309</v>
      </c>
      <c r="J3239" s="30" t="s">
        <v>148</v>
      </c>
      <c r="K3239" s="30" t="s">
        <v>138</v>
      </c>
      <c r="L3239" s="30" t="n">
        <v>58</v>
      </c>
      <c r="M3239" s="30" t="n">
        <v>17</v>
      </c>
      <c r="N3239" s="30" t="s">
        <v>127</v>
      </c>
      <c r="O3239" s="30" t="s">
        <v>149</v>
      </c>
      <c r="P3239" s="30" t="s">
        <v>187</v>
      </c>
      <c r="Q3239" s="32" t="n">
        <v>757.45</v>
      </c>
      <c r="R3239" s="30" t="s">
        <v>130</v>
      </c>
      <c r="S3239" s="30" t="s">
        <v>141</v>
      </c>
      <c r="T3239" s="30" t="n">
        <v>4</v>
      </c>
    </row>
    <row r="3240" customFormat="false" ht="15" hidden="false" customHeight="false" outlineLevel="0" collapsed="false">
      <c r="A3240" s="27" t="s">
        <v>5182</v>
      </c>
      <c r="B3240" s="27" t="s">
        <v>5183</v>
      </c>
      <c r="C3240" s="27" t="n">
        <v>37</v>
      </c>
      <c r="D3240" s="27" t="s">
        <v>121</v>
      </c>
      <c r="E3240" s="28" t="n">
        <v>45545</v>
      </c>
      <c r="F3240" s="27" t="s">
        <v>145</v>
      </c>
      <c r="G3240" s="28" t="n">
        <v>45547</v>
      </c>
      <c r="H3240" s="27" t="s">
        <v>236</v>
      </c>
      <c r="I3240" s="27" t="s">
        <v>266</v>
      </c>
      <c r="J3240" s="27" t="s">
        <v>375</v>
      </c>
      <c r="K3240" s="27" t="s">
        <v>156</v>
      </c>
      <c r="L3240" s="27" t="n">
        <v>49</v>
      </c>
      <c r="M3240" s="27" t="n">
        <v>82</v>
      </c>
      <c r="N3240" s="27" t="s">
        <v>127</v>
      </c>
      <c r="O3240" s="27" t="s">
        <v>171</v>
      </c>
      <c r="P3240" s="27" t="s">
        <v>129</v>
      </c>
      <c r="Q3240" s="29" t="n">
        <v>4322.71</v>
      </c>
      <c r="R3240" s="27" t="s">
        <v>268</v>
      </c>
      <c r="S3240" s="27" t="s">
        <v>164</v>
      </c>
      <c r="T3240" s="27" t="n">
        <v>4</v>
      </c>
    </row>
    <row r="3241" customFormat="false" ht="15" hidden="false" customHeight="false" outlineLevel="0" collapsed="false">
      <c r="A3241" s="30" t="s">
        <v>5184</v>
      </c>
      <c r="B3241" s="30" t="s">
        <v>3038</v>
      </c>
      <c r="C3241" s="30" t="n">
        <v>30</v>
      </c>
      <c r="D3241" s="30" t="s">
        <v>121</v>
      </c>
      <c r="E3241" s="31" t="n">
        <v>45654</v>
      </c>
      <c r="F3241" s="30" t="s">
        <v>845</v>
      </c>
      <c r="G3241" s="31" t="n">
        <v>45658</v>
      </c>
      <c r="H3241" s="30" t="s">
        <v>168</v>
      </c>
      <c r="I3241" s="30" t="s">
        <v>366</v>
      </c>
      <c r="J3241" s="30" t="s">
        <v>367</v>
      </c>
      <c r="K3241" s="30" t="s">
        <v>126</v>
      </c>
      <c r="L3241" s="30" t="n">
        <v>15</v>
      </c>
      <c r="M3241" s="30" t="n">
        <v>102</v>
      </c>
      <c r="N3241" s="30" t="s">
        <v>186</v>
      </c>
      <c r="O3241" s="30" t="s">
        <v>149</v>
      </c>
      <c r="P3241" s="30" t="s">
        <v>150</v>
      </c>
      <c r="Q3241" s="32" t="n">
        <v>8839.4</v>
      </c>
      <c r="R3241" s="30" t="s">
        <v>130</v>
      </c>
      <c r="S3241" s="30" t="s">
        <v>157</v>
      </c>
      <c r="T3241" s="30" t="n">
        <v>3</v>
      </c>
    </row>
    <row r="3242" customFormat="false" ht="15" hidden="false" customHeight="false" outlineLevel="0" collapsed="false">
      <c r="A3242" s="27" t="s">
        <v>5185</v>
      </c>
      <c r="B3242" s="27" t="s">
        <v>5186</v>
      </c>
      <c r="C3242" s="27" t="n">
        <v>65</v>
      </c>
      <c r="D3242" s="27" t="s">
        <v>181</v>
      </c>
      <c r="E3242" s="28" t="n">
        <v>45309</v>
      </c>
      <c r="F3242" s="27" t="s">
        <v>812</v>
      </c>
      <c r="G3242" s="28" t="n">
        <v>45310</v>
      </c>
      <c r="H3242" s="27" t="s">
        <v>161</v>
      </c>
      <c r="I3242" s="27" t="s">
        <v>538</v>
      </c>
      <c r="J3242" s="27" t="s">
        <v>426</v>
      </c>
      <c r="K3242" s="27" t="s">
        <v>138</v>
      </c>
      <c r="L3242" s="27" t="n">
        <v>31</v>
      </c>
      <c r="M3242" s="27" t="n">
        <v>24</v>
      </c>
      <c r="N3242" s="27" t="s">
        <v>127</v>
      </c>
      <c r="O3242" s="27" t="s">
        <v>139</v>
      </c>
      <c r="P3242" s="27" t="s">
        <v>187</v>
      </c>
      <c r="Q3242" s="29" t="n">
        <v>1299.26</v>
      </c>
      <c r="R3242" s="27" t="s">
        <v>130</v>
      </c>
      <c r="S3242" s="27" t="s">
        <v>157</v>
      </c>
      <c r="T3242" s="27" t="n">
        <v>4</v>
      </c>
    </row>
    <row r="3243" customFormat="false" ht="15" hidden="false" customHeight="false" outlineLevel="0" collapsed="false">
      <c r="A3243" s="30" t="s">
        <v>5187</v>
      </c>
      <c r="B3243" s="30" t="s">
        <v>4046</v>
      </c>
      <c r="C3243" s="30" t="n">
        <v>30</v>
      </c>
      <c r="D3243" s="30" t="s">
        <v>181</v>
      </c>
      <c r="E3243" s="31" t="n">
        <v>45615</v>
      </c>
      <c r="F3243" s="30" t="s">
        <v>2301</v>
      </c>
      <c r="G3243" s="31" t="n">
        <v>45629</v>
      </c>
      <c r="H3243" s="30" t="s">
        <v>183</v>
      </c>
      <c r="I3243" s="30" t="s">
        <v>184</v>
      </c>
      <c r="J3243" s="30" t="s">
        <v>213</v>
      </c>
      <c r="K3243" s="30" t="s">
        <v>202</v>
      </c>
      <c r="L3243" s="30" t="n">
        <v>19</v>
      </c>
      <c r="M3243" s="30" t="n">
        <v>197</v>
      </c>
      <c r="N3243" s="30" t="s">
        <v>186</v>
      </c>
      <c r="O3243" s="30" t="s">
        <v>149</v>
      </c>
      <c r="P3243" s="30" t="s">
        <v>150</v>
      </c>
      <c r="Q3243" s="32"/>
      <c r="R3243" s="30" t="s">
        <v>130</v>
      </c>
      <c r="S3243" s="30" t="s">
        <v>157</v>
      </c>
      <c r="T3243" s="30" t="n">
        <v>4</v>
      </c>
    </row>
    <row r="3244" customFormat="false" ht="15" hidden="false" customHeight="false" outlineLevel="0" collapsed="false">
      <c r="A3244" s="27" t="s">
        <v>5188</v>
      </c>
      <c r="B3244" s="27" t="s">
        <v>3338</v>
      </c>
      <c r="C3244" s="27" t="n">
        <v>27</v>
      </c>
      <c r="D3244" s="27" t="s">
        <v>121</v>
      </c>
      <c r="E3244" s="28" t="n">
        <v>45591</v>
      </c>
      <c r="F3244" s="27" t="s">
        <v>482</v>
      </c>
      <c r="G3244" s="28" t="n">
        <v>45591</v>
      </c>
      <c r="H3244" s="27" t="s">
        <v>123</v>
      </c>
      <c r="I3244" s="27" t="s">
        <v>304</v>
      </c>
      <c r="J3244" s="27" t="s">
        <v>508</v>
      </c>
      <c r="K3244" s="27" t="s">
        <v>156</v>
      </c>
      <c r="L3244" s="27" t="n">
        <v>22</v>
      </c>
      <c r="M3244" s="27" t="n">
        <v>77</v>
      </c>
      <c r="N3244" s="27" t="s">
        <v>127</v>
      </c>
      <c r="O3244" s="27" t="s">
        <v>139</v>
      </c>
      <c r="P3244" s="27" t="s">
        <v>140</v>
      </c>
      <c r="Q3244" s="29" t="n">
        <v>3981.11</v>
      </c>
      <c r="R3244" s="27" t="s">
        <v>130</v>
      </c>
      <c r="S3244" s="27" t="s">
        <v>197</v>
      </c>
      <c r="T3244" s="27" t="n">
        <v>5</v>
      </c>
    </row>
    <row r="3245" customFormat="false" ht="15" hidden="false" customHeight="false" outlineLevel="0" collapsed="false">
      <c r="A3245" s="30" t="s">
        <v>5189</v>
      </c>
      <c r="B3245" s="30" t="s">
        <v>745</v>
      </c>
      <c r="C3245" s="30" t="n">
        <v>73</v>
      </c>
      <c r="D3245" s="30" t="s">
        <v>181</v>
      </c>
      <c r="E3245" s="31" t="n">
        <v>45579</v>
      </c>
      <c r="F3245" s="30" t="s">
        <v>698</v>
      </c>
      <c r="G3245" s="31" t="n">
        <v>45582</v>
      </c>
      <c r="H3245" s="30" t="s">
        <v>146</v>
      </c>
      <c r="I3245" s="30" t="s">
        <v>176</v>
      </c>
      <c r="J3245" s="30" t="s">
        <v>244</v>
      </c>
      <c r="K3245" s="30" t="s">
        <v>156</v>
      </c>
      <c r="L3245" s="30" t="n">
        <v>23</v>
      </c>
      <c r="M3245" s="30" t="n">
        <v>62</v>
      </c>
      <c r="N3245" s="30" t="s">
        <v>127</v>
      </c>
      <c r="O3245" s="30" t="s">
        <v>171</v>
      </c>
      <c r="P3245" s="30" t="s">
        <v>187</v>
      </c>
      <c r="Q3245" s="32" t="n">
        <v>3235.68</v>
      </c>
      <c r="R3245" s="30" t="s">
        <v>130</v>
      </c>
      <c r="S3245" s="30" t="s">
        <v>141</v>
      </c>
      <c r="T3245" s="30" t="n">
        <v>5</v>
      </c>
    </row>
    <row r="3246" customFormat="false" ht="15" hidden="false" customHeight="false" outlineLevel="0" collapsed="false">
      <c r="A3246" s="27" t="s">
        <v>5190</v>
      </c>
      <c r="B3246" s="27" t="s">
        <v>5191</v>
      </c>
      <c r="C3246" s="27" t="n">
        <v>42</v>
      </c>
      <c r="D3246" s="27" t="s">
        <v>313</v>
      </c>
      <c r="E3246" s="28" t="n">
        <v>45595</v>
      </c>
      <c r="F3246" s="27" t="s">
        <v>1117</v>
      </c>
      <c r="G3246" s="28" t="n">
        <v>45597</v>
      </c>
      <c r="H3246" s="27" t="s">
        <v>236</v>
      </c>
      <c r="I3246" s="27" t="s">
        <v>323</v>
      </c>
      <c r="J3246" s="27" t="s">
        <v>238</v>
      </c>
      <c r="K3246" s="27" t="s">
        <v>202</v>
      </c>
      <c r="L3246" s="27" t="n">
        <v>2</v>
      </c>
      <c r="M3246" s="27" t="n">
        <v>201</v>
      </c>
      <c r="N3246" s="27" t="s">
        <v>186</v>
      </c>
      <c r="O3246" s="27" t="s">
        <v>171</v>
      </c>
      <c r="P3246" s="27" t="s">
        <v>129</v>
      </c>
      <c r="Q3246" s="29" t="n">
        <v>17664.93</v>
      </c>
      <c r="R3246" s="27" t="s">
        <v>462</v>
      </c>
      <c r="S3246" s="27" t="s">
        <v>131</v>
      </c>
      <c r="T3246" s="27" t="n">
        <v>2</v>
      </c>
    </row>
    <row r="3247" customFormat="false" ht="15" hidden="false" customHeight="false" outlineLevel="0" collapsed="false">
      <c r="A3247" s="30" t="s">
        <v>5192</v>
      </c>
      <c r="B3247" s="30" t="s">
        <v>1413</v>
      </c>
      <c r="C3247" s="30" t="n">
        <v>72</v>
      </c>
      <c r="D3247" s="30" t="s">
        <v>121</v>
      </c>
      <c r="E3247" s="31" t="n">
        <v>45343</v>
      </c>
      <c r="F3247" s="30" t="s">
        <v>1084</v>
      </c>
      <c r="G3247" s="31" t="n">
        <v>45345</v>
      </c>
      <c r="H3247" s="30" t="s">
        <v>183</v>
      </c>
      <c r="I3247" s="30" t="s">
        <v>430</v>
      </c>
      <c r="J3247" s="30" t="s">
        <v>185</v>
      </c>
      <c r="K3247" s="30" t="s">
        <v>156</v>
      </c>
      <c r="L3247" s="30" t="n">
        <v>18</v>
      </c>
      <c r="M3247" s="30" t="n">
        <v>36</v>
      </c>
      <c r="N3247" s="30" t="s">
        <v>127</v>
      </c>
      <c r="O3247" s="30" t="s">
        <v>149</v>
      </c>
      <c r="P3247" s="30" t="s">
        <v>150</v>
      </c>
      <c r="Q3247" s="32" t="n">
        <v>3260.43</v>
      </c>
      <c r="R3247" s="30" t="s">
        <v>130</v>
      </c>
      <c r="S3247" s="30" t="s">
        <v>141</v>
      </c>
      <c r="T3247" s="30" t="n">
        <v>4</v>
      </c>
    </row>
    <row r="3248" customFormat="false" ht="15" hidden="false" customHeight="false" outlineLevel="0" collapsed="false">
      <c r="A3248" s="27" t="s">
        <v>5193</v>
      </c>
      <c r="B3248" s="27" t="s">
        <v>1394</v>
      </c>
      <c r="C3248" s="27" t="n">
        <v>16</v>
      </c>
      <c r="D3248" s="27" t="s">
        <v>121</v>
      </c>
      <c r="E3248" s="28" t="n">
        <v>45356</v>
      </c>
      <c r="F3248" s="27" t="s">
        <v>573</v>
      </c>
      <c r="G3248" s="28" t="n">
        <v>45359</v>
      </c>
      <c r="H3248" s="27" t="s">
        <v>146</v>
      </c>
      <c r="I3248" s="27" t="s">
        <v>176</v>
      </c>
      <c r="J3248" s="27" t="s">
        <v>177</v>
      </c>
      <c r="K3248" s="27" t="s">
        <v>156</v>
      </c>
      <c r="L3248" s="27" t="n">
        <v>23</v>
      </c>
      <c r="M3248" s="27" t="n">
        <v>56</v>
      </c>
      <c r="N3248" s="27" t="s">
        <v>186</v>
      </c>
      <c r="O3248" s="27" t="s">
        <v>128</v>
      </c>
      <c r="P3248" s="27" t="s">
        <v>140</v>
      </c>
      <c r="Q3248" s="29" t="n">
        <v>4781.24</v>
      </c>
      <c r="R3248" s="27" t="s">
        <v>130</v>
      </c>
      <c r="S3248" s="27" t="s">
        <v>151</v>
      </c>
      <c r="T3248" s="27" t="n">
        <v>4</v>
      </c>
    </row>
    <row r="3249" customFormat="false" ht="15" hidden="false" customHeight="false" outlineLevel="0" collapsed="false">
      <c r="A3249" s="30" t="s">
        <v>5194</v>
      </c>
      <c r="B3249" s="30" t="s">
        <v>1982</v>
      </c>
      <c r="C3249" s="30" t="n">
        <v>18</v>
      </c>
      <c r="D3249" s="30" t="s">
        <v>121</v>
      </c>
      <c r="E3249" s="31" t="n">
        <v>45645</v>
      </c>
      <c r="F3249" s="30" t="s">
        <v>943</v>
      </c>
      <c r="G3249" s="31" t="n">
        <v>45645</v>
      </c>
      <c r="H3249" s="30" t="s">
        <v>135</v>
      </c>
      <c r="I3249" s="30" t="s">
        <v>251</v>
      </c>
      <c r="J3249" s="30" t="s">
        <v>201</v>
      </c>
      <c r="K3249" s="30" t="s">
        <v>138</v>
      </c>
      <c r="L3249" s="30" t="n">
        <v>69</v>
      </c>
      <c r="M3249" s="30" t="n">
        <v>22</v>
      </c>
      <c r="N3249" s="30" t="s">
        <v>186</v>
      </c>
      <c r="O3249" s="30" t="s">
        <v>139</v>
      </c>
      <c r="P3249" s="30" t="s">
        <v>187</v>
      </c>
      <c r="Q3249" s="32" t="n">
        <v>2105.67</v>
      </c>
      <c r="R3249" s="30" t="s">
        <v>130</v>
      </c>
      <c r="S3249" s="30" t="s">
        <v>164</v>
      </c>
      <c r="T3249" s="30" t="n">
        <v>4</v>
      </c>
    </row>
    <row r="3250" customFormat="false" ht="15" hidden="false" customHeight="false" outlineLevel="0" collapsed="false">
      <c r="A3250" s="27" t="s">
        <v>5195</v>
      </c>
      <c r="B3250" s="27" t="s">
        <v>5196</v>
      </c>
      <c r="C3250" s="27" t="n">
        <v>44</v>
      </c>
      <c r="D3250" s="27" t="s">
        <v>181</v>
      </c>
      <c r="E3250" s="28" t="n">
        <v>45576</v>
      </c>
      <c r="F3250" s="27" t="s">
        <v>549</v>
      </c>
      <c r="G3250" s="28" t="n">
        <v>45582</v>
      </c>
      <c r="H3250" s="27" t="s">
        <v>135</v>
      </c>
      <c r="I3250" s="27" t="s">
        <v>278</v>
      </c>
      <c r="J3250" s="27" t="s">
        <v>201</v>
      </c>
      <c r="K3250" s="27" t="s">
        <v>202</v>
      </c>
      <c r="L3250" s="27" t="n">
        <v>17</v>
      </c>
      <c r="M3250" s="27" t="n">
        <v>169</v>
      </c>
      <c r="N3250" s="27" t="s">
        <v>186</v>
      </c>
      <c r="O3250" s="27" t="s">
        <v>149</v>
      </c>
      <c r="P3250" s="27" t="s">
        <v>129</v>
      </c>
      <c r="Q3250" s="29" t="n">
        <v>17870.39</v>
      </c>
      <c r="R3250" s="27" t="s">
        <v>172</v>
      </c>
      <c r="S3250" s="27" t="s">
        <v>151</v>
      </c>
      <c r="T3250" s="27" t="n">
        <v>1</v>
      </c>
    </row>
    <row r="3251" customFormat="false" ht="15" hidden="false" customHeight="false" outlineLevel="0" collapsed="false">
      <c r="A3251" s="30" t="s">
        <v>5197</v>
      </c>
      <c r="B3251" s="30" t="s">
        <v>2657</v>
      </c>
      <c r="C3251" s="30" t="n">
        <v>44</v>
      </c>
      <c r="D3251" s="30" t="s">
        <v>181</v>
      </c>
      <c r="E3251" s="31" t="n">
        <v>45582</v>
      </c>
      <c r="F3251" s="30" t="s">
        <v>452</v>
      </c>
      <c r="G3251" s="31" t="n">
        <v>45585</v>
      </c>
      <c r="H3251" s="30" t="s">
        <v>146</v>
      </c>
      <c r="I3251" s="30" t="s">
        <v>176</v>
      </c>
      <c r="J3251" s="30" t="s">
        <v>177</v>
      </c>
      <c r="K3251" s="30" t="s">
        <v>126</v>
      </c>
      <c r="L3251" s="30" t="n">
        <v>41</v>
      </c>
      <c r="M3251" s="30" t="n">
        <v>51</v>
      </c>
      <c r="N3251" s="30" t="s">
        <v>186</v>
      </c>
      <c r="O3251" s="30" t="s">
        <v>139</v>
      </c>
      <c r="P3251" s="30" t="s">
        <v>129</v>
      </c>
      <c r="Q3251" s="32" t="n">
        <v>7317.24</v>
      </c>
      <c r="R3251" s="30" t="s">
        <v>268</v>
      </c>
      <c r="S3251" s="30" t="s">
        <v>197</v>
      </c>
      <c r="T3251" s="30" t="n">
        <v>3</v>
      </c>
    </row>
    <row r="3252" customFormat="false" ht="15" hidden="false" customHeight="false" outlineLevel="0" collapsed="false">
      <c r="A3252" s="27" t="s">
        <v>5198</v>
      </c>
      <c r="B3252" s="27" t="s">
        <v>437</v>
      </c>
      <c r="C3252" s="27" t="n">
        <v>61</v>
      </c>
      <c r="D3252" s="27" t="s">
        <v>121</v>
      </c>
      <c r="E3252" s="28" t="n">
        <v>45393</v>
      </c>
      <c r="F3252" s="27" t="s">
        <v>832</v>
      </c>
      <c r="G3252" s="28" t="n">
        <v>45394</v>
      </c>
      <c r="H3252" s="27" t="s">
        <v>206</v>
      </c>
      <c r="I3252" s="27" t="s">
        <v>232</v>
      </c>
      <c r="J3252" s="27" t="s">
        <v>208</v>
      </c>
      <c r="K3252" s="27" t="s">
        <v>138</v>
      </c>
      <c r="L3252" s="27" t="n">
        <v>30</v>
      </c>
      <c r="M3252" s="27" t="n">
        <v>29</v>
      </c>
      <c r="N3252" s="27" t="s">
        <v>127</v>
      </c>
      <c r="O3252" s="27" t="s">
        <v>171</v>
      </c>
      <c r="P3252" s="27" t="s">
        <v>140</v>
      </c>
      <c r="Q3252" s="29" t="n">
        <v>2139.82</v>
      </c>
      <c r="R3252" s="27" t="s">
        <v>130</v>
      </c>
      <c r="S3252" s="27" t="s">
        <v>197</v>
      </c>
      <c r="T3252" s="27" t="n">
        <v>4</v>
      </c>
    </row>
    <row r="3253" customFormat="false" ht="15" hidden="false" customHeight="false" outlineLevel="0" collapsed="false">
      <c r="A3253" s="30" t="s">
        <v>5199</v>
      </c>
      <c r="B3253" s="30" t="s">
        <v>5200</v>
      </c>
      <c r="C3253" s="30" t="n">
        <v>41</v>
      </c>
      <c r="D3253" s="30" t="s">
        <v>121</v>
      </c>
      <c r="E3253" s="31" t="n">
        <v>45347</v>
      </c>
      <c r="F3253" s="30" t="s">
        <v>720</v>
      </c>
      <c r="G3253" s="31" t="n">
        <v>45348</v>
      </c>
      <c r="H3253" s="30" t="s">
        <v>236</v>
      </c>
      <c r="I3253" s="30" t="s">
        <v>266</v>
      </c>
      <c r="J3253" s="30" t="s">
        <v>267</v>
      </c>
      <c r="K3253" s="30" t="s">
        <v>138</v>
      </c>
      <c r="L3253" s="30" t="n">
        <v>40</v>
      </c>
      <c r="M3253" s="30" t="n">
        <v>23</v>
      </c>
      <c r="N3253" s="30" t="s">
        <v>127</v>
      </c>
      <c r="O3253" s="30" t="s">
        <v>128</v>
      </c>
      <c r="P3253" s="30" t="s">
        <v>129</v>
      </c>
      <c r="Q3253" s="32" t="n">
        <v>2143.91</v>
      </c>
      <c r="R3253" s="30" t="s">
        <v>172</v>
      </c>
      <c r="S3253" s="30" t="s">
        <v>192</v>
      </c>
      <c r="T3253" s="30" t="n">
        <v>2</v>
      </c>
    </row>
    <row r="3254" customFormat="false" ht="15" hidden="false" customHeight="false" outlineLevel="0" collapsed="false">
      <c r="A3254" s="27" t="s">
        <v>5201</v>
      </c>
      <c r="B3254" s="27" t="s">
        <v>2618</v>
      </c>
      <c r="C3254" s="27" t="n">
        <v>38</v>
      </c>
      <c r="D3254" s="27" t="s">
        <v>121</v>
      </c>
      <c r="E3254" s="28" t="n">
        <v>45572</v>
      </c>
      <c r="F3254" s="27" t="s">
        <v>347</v>
      </c>
      <c r="G3254" s="28" t="n">
        <v>45577</v>
      </c>
      <c r="H3254" s="27" t="s">
        <v>168</v>
      </c>
      <c r="I3254" s="27" t="s">
        <v>366</v>
      </c>
      <c r="J3254" s="27" t="s">
        <v>170</v>
      </c>
      <c r="K3254" s="27" t="s">
        <v>126</v>
      </c>
      <c r="L3254" s="27" t="n">
        <v>34</v>
      </c>
      <c r="M3254" s="27" t="n">
        <v>79</v>
      </c>
      <c r="N3254" s="27" t="s">
        <v>127</v>
      </c>
      <c r="O3254" s="27" t="s">
        <v>139</v>
      </c>
      <c r="P3254" s="27" t="s">
        <v>129</v>
      </c>
      <c r="Q3254" s="29" t="n">
        <v>8554.27</v>
      </c>
      <c r="R3254" s="27" t="s">
        <v>172</v>
      </c>
      <c r="S3254" s="27" t="s">
        <v>131</v>
      </c>
      <c r="T3254" s="27" t="n">
        <v>3</v>
      </c>
    </row>
    <row r="3255" customFormat="false" ht="15" hidden="false" customHeight="false" outlineLevel="0" collapsed="false">
      <c r="A3255" s="30" t="s">
        <v>5202</v>
      </c>
      <c r="B3255" s="30" t="s">
        <v>4252</v>
      </c>
      <c r="C3255" s="30" t="n">
        <v>8</v>
      </c>
      <c r="D3255" s="30" t="s">
        <v>181</v>
      </c>
      <c r="E3255" s="31" t="n">
        <v>45395</v>
      </c>
      <c r="F3255" s="30" t="s">
        <v>519</v>
      </c>
      <c r="G3255" s="31" t="n">
        <v>45395</v>
      </c>
      <c r="H3255" s="30" t="s">
        <v>206</v>
      </c>
      <c r="I3255" s="30" t="s">
        <v>232</v>
      </c>
      <c r="J3255" s="30" t="s">
        <v>469</v>
      </c>
      <c r="K3255" s="30" t="s">
        <v>138</v>
      </c>
      <c r="L3255" s="30" t="n">
        <v>24</v>
      </c>
      <c r="M3255" s="30" t="n">
        <v>26</v>
      </c>
      <c r="N3255" s="30" t="s">
        <v>127</v>
      </c>
      <c r="O3255" s="30" t="s">
        <v>128</v>
      </c>
      <c r="P3255" s="30" t="s">
        <v>140</v>
      </c>
      <c r="Q3255" s="32" t="n">
        <v>863.69</v>
      </c>
      <c r="R3255" s="30" t="s">
        <v>130</v>
      </c>
      <c r="S3255" s="30" t="s">
        <v>141</v>
      </c>
      <c r="T3255" s="30" t="n">
        <v>5</v>
      </c>
    </row>
    <row r="3256" customFormat="false" ht="15" hidden="false" customHeight="false" outlineLevel="0" collapsed="false">
      <c r="A3256" s="27" t="s">
        <v>5203</v>
      </c>
      <c r="B3256" s="27" t="s">
        <v>220</v>
      </c>
      <c r="C3256" s="27" t="n">
        <v>44</v>
      </c>
      <c r="D3256" s="27" t="s">
        <v>181</v>
      </c>
      <c r="E3256" s="28" t="n">
        <v>45589</v>
      </c>
      <c r="F3256" s="27" t="s">
        <v>277</v>
      </c>
      <c r="G3256" s="28" t="n">
        <v>45589</v>
      </c>
      <c r="H3256" s="27" t="s">
        <v>161</v>
      </c>
      <c r="I3256" s="27" t="s">
        <v>162</v>
      </c>
      <c r="J3256" s="27" t="s">
        <v>385</v>
      </c>
      <c r="K3256" s="27" t="s">
        <v>138</v>
      </c>
      <c r="L3256" s="27" t="n">
        <v>80</v>
      </c>
      <c r="M3256" s="27" t="n">
        <v>15</v>
      </c>
      <c r="N3256" s="27" t="s">
        <v>127</v>
      </c>
      <c r="O3256" s="27" t="s">
        <v>149</v>
      </c>
      <c r="P3256" s="27" t="s">
        <v>187</v>
      </c>
      <c r="Q3256" s="29" t="n">
        <v>1600.16</v>
      </c>
      <c r="R3256" s="27" t="s">
        <v>130</v>
      </c>
      <c r="S3256" s="27" t="s">
        <v>192</v>
      </c>
      <c r="T3256" s="27" t="n">
        <v>3</v>
      </c>
    </row>
    <row r="3257" customFormat="false" ht="15" hidden="false" customHeight="false" outlineLevel="0" collapsed="false">
      <c r="A3257" s="30" t="s">
        <v>5204</v>
      </c>
      <c r="B3257" s="30" t="s">
        <v>5205</v>
      </c>
      <c r="C3257" s="30"/>
      <c r="D3257" s="30" t="s">
        <v>121</v>
      </c>
      <c r="E3257" s="31" t="n">
        <v>45406</v>
      </c>
      <c r="F3257" s="30" t="s">
        <v>1155</v>
      </c>
      <c r="G3257" s="31" t="n">
        <v>45408</v>
      </c>
      <c r="H3257" s="30" t="s">
        <v>236</v>
      </c>
      <c r="I3257" s="30" t="s">
        <v>237</v>
      </c>
      <c r="J3257" s="30" t="s">
        <v>267</v>
      </c>
      <c r="K3257" s="30" t="s">
        <v>156</v>
      </c>
      <c r="L3257" s="30" t="n">
        <v>50</v>
      </c>
      <c r="M3257" s="30" t="n">
        <v>88</v>
      </c>
      <c r="N3257" s="30" t="s">
        <v>186</v>
      </c>
      <c r="O3257" s="30" t="s">
        <v>149</v>
      </c>
      <c r="P3257" s="30" t="s">
        <v>129</v>
      </c>
      <c r="Q3257" s="32" t="n">
        <v>4525.26</v>
      </c>
      <c r="R3257" s="30" t="s">
        <v>130</v>
      </c>
      <c r="S3257" s="30" t="s">
        <v>164</v>
      </c>
      <c r="T3257" s="30" t="n">
        <v>4</v>
      </c>
    </row>
    <row r="3258" customFormat="false" ht="15" hidden="false" customHeight="false" outlineLevel="0" collapsed="false">
      <c r="A3258" s="27" t="s">
        <v>2486</v>
      </c>
      <c r="B3258" s="27" t="s">
        <v>2487</v>
      </c>
      <c r="C3258" s="27" t="n">
        <v>56</v>
      </c>
      <c r="D3258" s="27" t="s">
        <v>181</v>
      </c>
      <c r="E3258" s="28" t="n">
        <v>45451</v>
      </c>
      <c r="F3258" s="27" t="s">
        <v>549</v>
      </c>
      <c r="G3258" s="28" t="n">
        <v>45451</v>
      </c>
      <c r="H3258" s="27" t="s">
        <v>168</v>
      </c>
      <c r="I3258" s="27" t="s">
        <v>196</v>
      </c>
      <c r="J3258" s="27" t="s">
        <v>170</v>
      </c>
      <c r="K3258" s="27" t="s">
        <v>138</v>
      </c>
      <c r="L3258" s="27" t="n">
        <v>34</v>
      </c>
      <c r="M3258" s="27" t="n">
        <v>16</v>
      </c>
      <c r="N3258" s="27" t="s">
        <v>127</v>
      </c>
      <c r="O3258" s="27" t="s">
        <v>139</v>
      </c>
      <c r="P3258" s="27" t="s">
        <v>187</v>
      </c>
      <c r="Q3258" s="29" t="n">
        <v>2340.78</v>
      </c>
      <c r="R3258" s="27" t="s">
        <v>130</v>
      </c>
      <c r="S3258" s="27" t="s">
        <v>223</v>
      </c>
      <c r="T3258" s="27" t="n">
        <v>4</v>
      </c>
    </row>
    <row r="3259" customFormat="false" ht="15" hidden="false" customHeight="false" outlineLevel="0" collapsed="false">
      <c r="A3259" s="30" t="s">
        <v>5206</v>
      </c>
      <c r="B3259" s="30" t="s">
        <v>5207</v>
      </c>
      <c r="C3259" s="30" t="n">
        <v>35</v>
      </c>
      <c r="D3259" s="30" t="s">
        <v>181</v>
      </c>
      <c r="E3259" s="31" t="n">
        <v>45493</v>
      </c>
      <c r="F3259" s="30" t="s">
        <v>1271</v>
      </c>
      <c r="G3259" s="31" t="n">
        <v>45493</v>
      </c>
      <c r="H3259" s="30" t="s">
        <v>146</v>
      </c>
      <c r="I3259" s="30" t="s">
        <v>176</v>
      </c>
      <c r="J3259" s="30" t="s">
        <v>222</v>
      </c>
      <c r="K3259" s="30" t="s">
        <v>138</v>
      </c>
      <c r="L3259" s="30" t="n">
        <v>38</v>
      </c>
      <c r="M3259" s="30" t="n">
        <v>29</v>
      </c>
      <c r="N3259" s="30" t="s">
        <v>127</v>
      </c>
      <c r="O3259" s="30" t="s">
        <v>171</v>
      </c>
      <c r="P3259" s="30" t="s">
        <v>150</v>
      </c>
      <c r="Q3259" s="32" t="n">
        <v>841.75</v>
      </c>
      <c r="R3259" s="30" t="s">
        <v>130</v>
      </c>
      <c r="S3259" s="30" t="s">
        <v>192</v>
      </c>
      <c r="T3259" s="30" t="n">
        <v>5</v>
      </c>
    </row>
    <row r="3260" customFormat="false" ht="15" hidden="false" customHeight="false" outlineLevel="0" collapsed="false">
      <c r="A3260" s="27" t="s">
        <v>5208</v>
      </c>
      <c r="B3260" s="27" t="s">
        <v>2781</v>
      </c>
      <c r="C3260" s="27" t="n">
        <v>54</v>
      </c>
      <c r="D3260" s="27" t="s">
        <v>181</v>
      </c>
      <c r="E3260" s="28" t="n">
        <v>45351</v>
      </c>
      <c r="F3260" s="27" t="s">
        <v>785</v>
      </c>
      <c r="G3260" s="28" t="n">
        <v>45351</v>
      </c>
      <c r="H3260" s="27" t="s">
        <v>168</v>
      </c>
      <c r="I3260" s="27" t="s">
        <v>366</v>
      </c>
      <c r="J3260" s="27" t="s">
        <v>170</v>
      </c>
      <c r="K3260" s="27" t="s">
        <v>138</v>
      </c>
      <c r="L3260" s="27" t="n">
        <v>84</v>
      </c>
      <c r="M3260" s="27" t="n">
        <v>33</v>
      </c>
      <c r="N3260" s="27" t="s">
        <v>186</v>
      </c>
      <c r="O3260" s="27" t="s">
        <v>139</v>
      </c>
      <c r="P3260" s="27" t="s">
        <v>140</v>
      </c>
      <c r="Q3260" s="29" t="n">
        <v>934.86</v>
      </c>
      <c r="R3260" s="27" t="s">
        <v>172</v>
      </c>
      <c r="S3260" s="27" t="s">
        <v>164</v>
      </c>
      <c r="T3260" s="27" t="n">
        <v>3</v>
      </c>
    </row>
    <row r="3261" customFormat="false" ht="15" hidden="false" customHeight="false" outlineLevel="0" collapsed="false">
      <c r="A3261" s="30" t="s">
        <v>5209</v>
      </c>
      <c r="B3261" s="30" t="s">
        <v>1172</v>
      </c>
      <c r="C3261" s="30" t="n">
        <v>41</v>
      </c>
      <c r="D3261" s="30" t="s">
        <v>397</v>
      </c>
      <c r="E3261" s="31" t="n">
        <v>45344</v>
      </c>
      <c r="F3261" s="30" t="s">
        <v>705</v>
      </c>
      <c r="G3261" s="31" t="n">
        <v>45347</v>
      </c>
      <c r="H3261" s="30" t="s">
        <v>168</v>
      </c>
      <c r="I3261" s="30" t="s">
        <v>366</v>
      </c>
      <c r="J3261" s="30" t="s">
        <v>367</v>
      </c>
      <c r="K3261" s="30" t="s">
        <v>126</v>
      </c>
      <c r="L3261" s="30" t="n">
        <v>25</v>
      </c>
      <c r="M3261" s="30" t="n">
        <v>78</v>
      </c>
      <c r="N3261" s="30" t="s">
        <v>186</v>
      </c>
      <c r="O3261" s="30" t="s">
        <v>149</v>
      </c>
      <c r="P3261" s="30" t="s">
        <v>187</v>
      </c>
      <c r="Q3261" s="32" t="n">
        <v>8310.45</v>
      </c>
      <c r="R3261" s="30" t="s">
        <v>130</v>
      </c>
      <c r="S3261" s="30" t="s">
        <v>151</v>
      </c>
      <c r="T3261" s="30" t="n">
        <v>4</v>
      </c>
    </row>
    <row r="3262" customFormat="false" ht="15" hidden="false" customHeight="false" outlineLevel="0" collapsed="false">
      <c r="A3262" s="27" t="s">
        <v>5210</v>
      </c>
      <c r="B3262" s="27" t="s">
        <v>1001</v>
      </c>
      <c r="C3262" s="27" t="n">
        <v>24</v>
      </c>
      <c r="D3262" s="27" t="s">
        <v>181</v>
      </c>
      <c r="E3262" s="28" t="n">
        <v>45513</v>
      </c>
      <c r="F3262" s="27" t="s">
        <v>943</v>
      </c>
      <c r="G3262" s="28" t="n">
        <v>45515</v>
      </c>
      <c r="H3262" s="27" t="s">
        <v>217</v>
      </c>
      <c r="I3262" s="27" t="s">
        <v>344</v>
      </c>
      <c r="J3262" s="27" t="s">
        <v>294</v>
      </c>
      <c r="K3262" s="27" t="s">
        <v>156</v>
      </c>
      <c r="L3262" s="27" t="n">
        <v>35</v>
      </c>
      <c r="M3262" s="27" t="n">
        <v>70</v>
      </c>
      <c r="N3262" s="27" t="s">
        <v>127</v>
      </c>
      <c r="O3262" s="27" t="s">
        <v>171</v>
      </c>
      <c r="P3262" s="27" t="s">
        <v>150</v>
      </c>
      <c r="Q3262" s="29" t="n">
        <v>3661.42</v>
      </c>
      <c r="R3262" s="27" t="s">
        <v>130</v>
      </c>
      <c r="S3262" s="27" t="s">
        <v>141</v>
      </c>
      <c r="T3262" s="27" t="n">
        <v>4</v>
      </c>
    </row>
    <row r="3263" customFormat="false" ht="15" hidden="false" customHeight="false" outlineLevel="0" collapsed="false">
      <c r="A3263" s="30" t="s">
        <v>5211</v>
      </c>
      <c r="B3263" s="30" t="s">
        <v>4260</v>
      </c>
      <c r="C3263" s="30" t="n">
        <v>52</v>
      </c>
      <c r="D3263" s="30" t="s">
        <v>181</v>
      </c>
      <c r="E3263" s="31" t="n">
        <v>45464</v>
      </c>
      <c r="F3263" s="30" t="s">
        <v>1899</v>
      </c>
      <c r="G3263" s="31" t="n">
        <v>45474</v>
      </c>
      <c r="H3263" s="30" t="s">
        <v>123</v>
      </c>
      <c r="I3263" s="30" t="s">
        <v>155</v>
      </c>
      <c r="J3263" s="30" t="s">
        <v>418</v>
      </c>
      <c r="K3263" s="30" t="s">
        <v>202</v>
      </c>
      <c r="L3263" s="30" t="n">
        <v>18</v>
      </c>
      <c r="M3263" s="30" t="n">
        <v>216</v>
      </c>
      <c r="N3263" s="30" t="s">
        <v>186</v>
      </c>
      <c r="O3263" s="30" t="s">
        <v>128</v>
      </c>
      <c r="P3263" s="30" t="s">
        <v>150</v>
      </c>
      <c r="Q3263" s="32" t="n">
        <v>18845.1</v>
      </c>
      <c r="R3263" s="30" t="s">
        <v>130</v>
      </c>
      <c r="S3263" s="30" t="s">
        <v>151</v>
      </c>
      <c r="T3263" s="30" t="n">
        <v>5</v>
      </c>
    </row>
    <row r="3264" customFormat="false" ht="15" hidden="false" customHeight="false" outlineLevel="0" collapsed="false">
      <c r="A3264" s="27" t="s">
        <v>5212</v>
      </c>
      <c r="B3264" s="27" t="s">
        <v>1576</v>
      </c>
      <c r="C3264" s="27" t="n">
        <v>42</v>
      </c>
      <c r="D3264" s="27" t="s">
        <v>121</v>
      </c>
      <c r="E3264" s="28" t="n">
        <v>45633</v>
      </c>
      <c r="F3264" s="27" t="s">
        <v>1047</v>
      </c>
      <c r="G3264" s="28" t="n">
        <v>45633</v>
      </c>
      <c r="H3264" s="27" t="s">
        <v>168</v>
      </c>
      <c r="I3264" s="27" t="s">
        <v>366</v>
      </c>
      <c r="J3264" s="27" t="s">
        <v>170</v>
      </c>
      <c r="K3264" s="27" t="s">
        <v>138</v>
      </c>
      <c r="L3264" s="27" t="n">
        <v>24</v>
      </c>
      <c r="M3264" s="27" t="n">
        <v>40</v>
      </c>
      <c r="N3264" s="27" t="s">
        <v>127</v>
      </c>
      <c r="O3264" s="27" t="s">
        <v>128</v>
      </c>
      <c r="P3264" s="27" t="s">
        <v>150</v>
      </c>
      <c r="Q3264" s="29" t="n">
        <v>2596.68</v>
      </c>
      <c r="R3264" s="27" t="s">
        <v>130</v>
      </c>
      <c r="S3264" s="27" t="s">
        <v>141</v>
      </c>
      <c r="T3264" s="27" t="n">
        <v>3</v>
      </c>
    </row>
    <row r="3265" customFormat="false" ht="15" hidden="false" customHeight="false" outlineLevel="0" collapsed="false">
      <c r="A3265" s="30" t="s">
        <v>5213</v>
      </c>
      <c r="B3265" s="30" t="s">
        <v>1019</v>
      </c>
      <c r="C3265" s="30"/>
      <c r="D3265" s="30" t="s">
        <v>181</v>
      </c>
      <c r="E3265" s="31" t="n">
        <v>45584</v>
      </c>
      <c r="F3265" s="30" t="s">
        <v>812</v>
      </c>
      <c r="G3265" s="31" t="n">
        <v>45586</v>
      </c>
      <c r="H3265" s="30" t="s">
        <v>242</v>
      </c>
      <c r="I3265" s="30" t="s">
        <v>243</v>
      </c>
      <c r="J3265" s="30" t="s">
        <v>401</v>
      </c>
      <c r="K3265" s="30" t="s">
        <v>156</v>
      </c>
      <c r="L3265" s="30" t="n">
        <v>43</v>
      </c>
      <c r="M3265" s="30" t="n">
        <v>80</v>
      </c>
      <c r="N3265" s="30" t="s">
        <v>127</v>
      </c>
      <c r="O3265" s="30" t="s">
        <v>149</v>
      </c>
      <c r="P3265" s="30" t="s">
        <v>140</v>
      </c>
      <c r="Q3265" s="32" t="n">
        <v>3238.32</v>
      </c>
      <c r="R3265" s="30" t="s">
        <v>130</v>
      </c>
      <c r="S3265" s="30" t="s">
        <v>157</v>
      </c>
      <c r="T3265" s="30" t="n">
        <v>4</v>
      </c>
    </row>
    <row r="3266" customFormat="false" ht="15" hidden="false" customHeight="false" outlineLevel="0" collapsed="false">
      <c r="A3266" s="27" t="s">
        <v>5214</v>
      </c>
      <c r="B3266" s="27" t="s">
        <v>5215</v>
      </c>
      <c r="C3266" s="27" t="n">
        <v>76</v>
      </c>
      <c r="D3266" s="27" t="s">
        <v>121</v>
      </c>
      <c r="E3266" s="28" t="n">
        <v>45468</v>
      </c>
      <c r="F3266" s="27" t="s">
        <v>1745</v>
      </c>
      <c r="G3266" s="28" t="n">
        <v>45476</v>
      </c>
      <c r="H3266" s="27" t="s">
        <v>183</v>
      </c>
      <c r="I3266" s="27" t="s">
        <v>212</v>
      </c>
      <c r="J3266" s="27" t="s">
        <v>476</v>
      </c>
      <c r="K3266" s="27" t="s">
        <v>202</v>
      </c>
      <c r="L3266" s="27" t="n">
        <v>0</v>
      </c>
      <c r="M3266" s="27" t="n">
        <v>103</v>
      </c>
      <c r="N3266" s="27" t="s">
        <v>186</v>
      </c>
      <c r="O3266" s="27" t="s">
        <v>128</v>
      </c>
      <c r="P3266" s="27" t="s">
        <v>187</v>
      </c>
      <c r="Q3266" s="29" t="n">
        <v>17592.49</v>
      </c>
      <c r="R3266" s="27" t="s">
        <v>172</v>
      </c>
      <c r="S3266" s="27" t="s">
        <v>141</v>
      </c>
      <c r="T3266" s="27" t="n">
        <v>3</v>
      </c>
    </row>
    <row r="3267" customFormat="false" ht="15" hidden="false" customHeight="false" outlineLevel="0" collapsed="false">
      <c r="A3267" s="30" t="s">
        <v>5216</v>
      </c>
      <c r="B3267" s="30" t="s">
        <v>2731</v>
      </c>
      <c r="C3267" s="30" t="n">
        <v>50</v>
      </c>
      <c r="D3267" s="30" t="s">
        <v>313</v>
      </c>
      <c r="E3267" s="31" t="n">
        <v>45524</v>
      </c>
      <c r="F3267" s="30" t="s">
        <v>733</v>
      </c>
      <c r="G3267" s="31" t="n">
        <v>45527</v>
      </c>
      <c r="H3267" s="30" t="s">
        <v>217</v>
      </c>
      <c r="I3267" s="30" t="s">
        <v>392</v>
      </c>
      <c r="J3267" s="30" t="s">
        <v>388</v>
      </c>
      <c r="K3267" s="30" t="s">
        <v>126</v>
      </c>
      <c r="L3267" s="30" t="n">
        <v>22</v>
      </c>
      <c r="M3267" s="30" t="n">
        <v>60</v>
      </c>
      <c r="N3267" s="30" t="s">
        <v>186</v>
      </c>
      <c r="O3267" s="30" t="s">
        <v>139</v>
      </c>
      <c r="P3267" s="30" t="s">
        <v>150</v>
      </c>
      <c r="Q3267" s="32" t="n">
        <v>7434.51</v>
      </c>
      <c r="R3267" s="30" t="s">
        <v>130</v>
      </c>
      <c r="S3267" s="30" t="s">
        <v>178</v>
      </c>
      <c r="T3267" s="30" t="n">
        <v>3</v>
      </c>
    </row>
    <row r="3268" customFormat="false" ht="15" hidden="false" customHeight="false" outlineLevel="0" collapsed="false">
      <c r="A3268" s="27" t="s">
        <v>5217</v>
      </c>
      <c r="B3268" s="27" t="s">
        <v>2306</v>
      </c>
      <c r="C3268" s="27" t="n">
        <v>74</v>
      </c>
      <c r="D3268" s="27" t="s">
        <v>121</v>
      </c>
      <c r="E3268" s="28" t="n">
        <v>45549</v>
      </c>
      <c r="F3268" s="27" t="s">
        <v>785</v>
      </c>
      <c r="G3268" s="28" t="n">
        <v>45550</v>
      </c>
      <c r="H3268" s="27" t="s">
        <v>161</v>
      </c>
      <c r="I3268" s="27" t="s">
        <v>320</v>
      </c>
      <c r="J3268" s="27" t="s">
        <v>385</v>
      </c>
      <c r="K3268" s="27" t="s">
        <v>138</v>
      </c>
      <c r="L3268" s="27" t="n">
        <v>24</v>
      </c>
      <c r="M3268" s="27" t="n">
        <v>24</v>
      </c>
      <c r="N3268" s="27" t="s">
        <v>127</v>
      </c>
      <c r="O3268" s="27" t="s">
        <v>171</v>
      </c>
      <c r="P3268" s="27" t="s">
        <v>187</v>
      </c>
      <c r="Q3268" s="29" t="n">
        <v>2430.41</v>
      </c>
      <c r="R3268" s="27" t="s">
        <v>130</v>
      </c>
      <c r="S3268" s="27" t="s">
        <v>178</v>
      </c>
      <c r="T3268" s="27" t="n">
        <v>5</v>
      </c>
    </row>
    <row r="3269" customFormat="false" ht="15" hidden="false" customHeight="false" outlineLevel="0" collapsed="false">
      <c r="A3269" s="30" t="s">
        <v>5218</v>
      </c>
      <c r="B3269" s="30" t="s">
        <v>1103</v>
      </c>
      <c r="C3269" s="30" t="n">
        <v>16</v>
      </c>
      <c r="D3269" s="30" t="s">
        <v>121</v>
      </c>
      <c r="E3269" s="31" t="n">
        <v>45619</v>
      </c>
      <c r="F3269" s="30" t="s">
        <v>1240</v>
      </c>
      <c r="G3269" s="31" t="n">
        <v>45620</v>
      </c>
      <c r="H3269" s="30" t="s">
        <v>183</v>
      </c>
      <c r="I3269" s="30" t="s">
        <v>184</v>
      </c>
      <c r="J3269" s="30" t="s">
        <v>185</v>
      </c>
      <c r="K3269" s="30" t="s">
        <v>156</v>
      </c>
      <c r="L3269" s="30" t="n">
        <v>62</v>
      </c>
      <c r="M3269" s="30" t="n">
        <v>79</v>
      </c>
      <c r="N3269" s="30" t="s">
        <v>127</v>
      </c>
      <c r="O3269" s="30" t="s">
        <v>139</v>
      </c>
      <c r="P3269" s="30" t="s">
        <v>129</v>
      </c>
      <c r="Q3269" s="32" t="n">
        <v>3595.63</v>
      </c>
      <c r="R3269" s="30" t="s">
        <v>130</v>
      </c>
      <c r="S3269" s="30" t="s">
        <v>131</v>
      </c>
      <c r="T3269" s="30" t="n">
        <v>5</v>
      </c>
    </row>
    <row r="3270" customFormat="false" ht="15" hidden="false" customHeight="false" outlineLevel="0" collapsed="false">
      <c r="A3270" s="27" t="s">
        <v>5219</v>
      </c>
      <c r="B3270" s="27" t="s">
        <v>2122</v>
      </c>
      <c r="C3270" s="27" t="n">
        <v>57</v>
      </c>
      <c r="D3270" s="27" t="s">
        <v>121</v>
      </c>
      <c r="E3270" s="28" t="n">
        <v>45352</v>
      </c>
      <c r="F3270" s="27" t="s">
        <v>771</v>
      </c>
      <c r="G3270" s="28" t="n">
        <v>45352</v>
      </c>
      <c r="H3270" s="27" t="s">
        <v>217</v>
      </c>
      <c r="I3270" s="27" t="s">
        <v>282</v>
      </c>
      <c r="J3270" s="27" t="s">
        <v>388</v>
      </c>
      <c r="K3270" s="27" t="s">
        <v>156</v>
      </c>
      <c r="L3270" s="27" t="n">
        <v>55</v>
      </c>
      <c r="M3270" s="27" t="n">
        <v>42</v>
      </c>
      <c r="N3270" s="27" t="s">
        <v>186</v>
      </c>
      <c r="O3270" s="27" t="s">
        <v>128</v>
      </c>
      <c r="P3270" s="27" t="s">
        <v>150</v>
      </c>
      <c r="Q3270" s="29" t="n">
        <v>4200.99</v>
      </c>
      <c r="R3270" s="27" t="s">
        <v>268</v>
      </c>
      <c r="S3270" s="27" t="s">
        <v>141</v>
      </c>
      <c r="T3270" s="27" t="n">
        <v>4</v>
      </c>
    </row>
    <row r="3271" customFormat="false" ht="15" hidden="false" customHeight="false" outlineLevel="0" collapsed="false">
      <c r="A3271" s="30" t="s">
        <v>5220</v>
      </c>
      <c r="B3271" s="30" t="s">
        <v>1276</v>
      </c>
      <c r="C3271" s="30" t="n">
        <v>29</v>
      </c>
      <c r="D3271" s="30" t="s">
        <v>181</v>
      </c>
      <c r="E3271" s="31" t="n">
        <v>45473</v>
      </c>
      <c r="F3271" s="30" t="s">
        <v>475</v>
      </c>
      <c r="G3271" s="31" t="n">
        <v>45475</v>
      </c>
      <c r="H3271" s="30" t="s">
        <v>123</v>
      </c>
      <c r="I3271" s="30" t="s">
        <v>124</v>
      </c>
      <c r="J3271" s="30" t="s">
        <v>227</v>
      </c>
      <c r="K3271" s="30" t="s">
        <v>156</v>
      </c>
      <c r="L3271" s="30" t="n">
        <v>39</v>
      </c>
      <c r="M3271" s="30" t="n">
        <v>74</v>
      </c>
      <c r="N3271" s="30" t="s">
        <v>127</v>
      </c>
      <c r="O3271" s="30" t="s">
        <v>171</v>
      </c>
      <c r="P3271" s="30" t="s">
        <v>140</v>
      </c>
      <c r="Q3271" s="32" t="n">
        <v>3361.78</v>
      </c>
      <c r="R3271" s="30" t="s">
        <v>130</v>
      </c>
      <c r="S3271" s="30" t="s">
        <v>192</v>
      </c>
      <c r="T3271" s="30" t="n">
        <v>4</v>
      </c>
    </row>
    <row r="3272" customFormat="false" ht="15" hidden="false" customHeight="false" outlineLevel="0" collapsed="false">
      <c r="A3272" s="27" t="s">
        <v>5221</v>
      </c>
      <c r="B3272" s="27" t="s">
        <v>1295</v>
      </c>
      <c r="C3272" s="27"/>
      <c r="D3272" s="27" t="s">
        <v>181</v>
      </c>
      <c r="E3272" s="28" t="n">
        <v>45579</v>
      </c>
      <c r="F3272" s="27" t="s">
        <v>860</v>
      </c>
      <c r="G3272" s="28" t="n">
        <v>45580</v>
      </c>
      <c r="H3272" s="27" t="s">
        <v>146</v>
      </c>
      <c r="I3272" s="27" t="s">
        <v>176</v>
      </c>
      <c r="J3272" s="27" t="s">
        <v>148</v>
      </c>
      <c r="K3272" s="27" t="s">
        <v>138</v>
      </c>
      <c r="L3272" s="27" t="n">
        <v>49</v>
      </c>
      <c r="M3272" s="27" t="n">
        <v>21</v>
      </c>
      <c r="N3272" s="27" t="s">
        <v>127</v>
      </c>
      <c r="O3272" s="27" t="s">
        <v>139</v>
      </c>
      <c r="P3272" s="27" t="s">
        <v>187</v>
      </c>
      <c r="Q3272" s="29" t="n">
        <v>1419.28</v>
      </c>
      <c r="R3272" s="27" t="s">
        <v>130</v>
      </c>
      <c r="S3272" s="27" t="s">
        <v>141</v>
      </c>
      <c r="T3272" s="27" t="n">
        <v>5</v>
      </c>
    </row>
    <row r="3273" customFormat="false" ht="15" hidden="false" customHeight="false" outlineLevel="0" collapsed="false">
      <c r="A3273" s="30" t="s">
        <v>5222</v>
      </c>
      <c r="B3273" s="30" t="s">
        <v>325</v>
      </c>
      <c r="C3273" s="30" t="n">
        <v>55</v>
      </c>
      <c r="D3273" s="30" t="s">
        <v>121</v>
      </c>
      <c r="E3273" s="31" t="n">
        <v>45305</v>
      </c>
      <c r="F3273" s="30" t="s">
        <v>1899</v>
      </c>
      <c r="G3273" s="31" t="n">
        <v>45305</v>
      </c>
      <c r="H3273" s="30" t="s">
        <v>168</v>
      </c>
      <c r="I3273" s="30" t="s">
        <v>196</v>
      </c>
      <c r="J3273" s="30" t="s">
        <v>191</v>
      </c>
      <c r="K3273" s="30" t="s">
        <v>138</v>
      </c>
      <c r="L3273" s="30" t="n">
        <v>48</v>
      </c>
      <c r="M3273" s="30" t="n">
        <v>35</v>
      </c>
      <c r="N3273" s="30" t="s">
        <v>127</v>
      </c>
      <c r="O3273" s="30" t="s">
        <v>149</v>
      </c>
      <c r="P3273" s="30" t="s">
        <v>187</v>
      </c>
      <c r="Q3273" s="32" t="n">
        <v>1370.22</v>
      </c>
      <c r="R3273" s="30" t="s">
        <v>130</v>
      </c>
      <c r="S3273" s="30" t="s">
        <v>178</v>
      </c>
      <c r="T3273" s="30" t="n">
        <v>4</v>
      </c>
    </row>
    <row r="3274" customFormat="false" ht="15" hidden="false" customHeight="false" outlineLevel="0" collapsed="false">
      <c r="A3274" s="27" t="s">
        <v>5223</v>
      </c>
      <c r="B3274" s="27" t="s">
        <v>1469</v>
      </c>
      <c r="C3274" s="27"/>
      <c r="D3274" s="27" t="s">
        <v>493</v>
      </c>
      <c r="E3274" s="28" t="n">
        <v>45507</v>
      </c>
      <c r="F3274" s="27" t="s">
        <v>338</v>
      </c>
      <c r="G3274" s="28" t="n">
        <v>45513</v>
      </c>
      <c r="H3274" s="27" t="s">
        <v>135</v>
      </c>
      <c r="I3274" s="27" t="s">
        <v>278</v>
      </c>
      <c r="J3274" s="27" t="s">
        <v>618</v>
      </c>
      <c r="K3274" s="27" t="s">
        <v>126</v>
      </c>
      <c r="L3274" s="27" t="n">
        <v>19</v>
      </c>
      <c r="M3274" s="27" t="n">
        <v>57</v>
      </c>
      <c r="N3274" s="27" t="s">
        <v>127</v>
      </c>
      <c r="O3274" s="27" t="s">
        <v>171</v>
      </c>
      <c r="P3274" s="27" t="s">
        <v>140</v>
      </c>
      <c r="Q3274" s="29" t="n">
        <v>7803.02</v>
      </c>
      <c r="R3274" s="27" t="s">
        <v>130</v>
      </c>
      <c r="S3274" s="27" t="s">
        <v>157</v>
      </c>
      <c r="T3274" s="27" t="n">
        <v>5</v>
      </c>
    </row>
    <row r="3275" customFormat="false" ht="15" hidden="false" customHeight="false" outlineLevel="0" collapsed="false">
      <c r="A3275" s="30" t="s">
        <v>5224</v>
      </c>
      <c r="B3275" s="30" t="s">
        <v>1941</v>
      </c>
      <c r="C3275" s="30" t="n">
        <v>10</v>
      </c>
      <c r="D3275" s="30" t="s">
        <v>181</v>
      </c>
      <c r="E3275" s="31" t="n">
        <v>45393</v>
      </c>
      <c r="F3275" s="30" t="s">
        <v>350</v>
      </c>
      <c r="G3275" s="31" t="n">
        <v>45395</v>
      </c>
      <c r="H3275" s="30" t="s">
        <v>168</v>
      </c>
      <c r="I3275" s="30" t="s">
        <v>366</v>
      </c>
      <c r="J3275" s="30" t="s">
        <v>170</v>
      </c>
      <c r="K3275" s="30" t="s">
        <v>126</v>
      </c>
      <c r="L3275" s="30" t="n">
        <v>12</v>
      </c>
      <c r="M3275" s="30" t="n">
        <v>124</v>
      </c>
      <c r="N3275" s="30" t="s">
        <v>186</v>
      </c>
      <c r="O3275" s="30" t="s">
        <v>128</v>
      </c>
      <c r="P3275" s="30" t="s">
        <v>140</v>
      </c>
      <c r="Q3275" s="32" t="n">
        <v>7937.12</v>
      </c>
      <c r="R3275" s="30" t="s">
        <v>268</v>
      </c>
      <c r="S3275" s="30" t="s">
        <v>157</v>
      </c>
      <c r="T3275" s="30" t="n">
        <v>1</v>
      </c>
    </row>
    <row r="3276" customFormat="false" ht="15" hidden="false" customHeight="false" outlineLevel="0" collapsed="false">
      <c r="A3276" s="27" t="s">
        <v>5225</v>
      </c>
      <c r="B3276" s="27" t="s">
        <v>545</v>
      </c>
      <c r="C3276" s="27" t="n">
        <v>40</v>
      </c>
      <c r="D3276" s="27" t="s">
        <v>121</v>
      </c>
      <c r="E3276" s="28" t="n">
        <v>45515</v>
      </c>
      <c r="F3276" s="27" t="s">
        <v>384</v>
      </c>
      <c r="G3276" s="28" t="n">
        <v>45516</v>
      </c>
      <c r="H3276" s="27" t="s">
        <v>123</v>
      </c>
      <c r="I3276" s="27" t="s">
        <v>155</v>
      </c>
      <c r="J3276" s="27" t="s">
        <v>418</v>
      </c>
      <c r="K3276" s="27" t="s">
        <v>126</v>
      </c>
      <c r="L3276" s="27" t="n">
        <v>30</v>
      </c>
      <c r="M3276" s="27" t="n">
        <v>109</v>
      </c>
      <c r="N3276" s="27" t="s">
        <v>186</v>
      </c>
      <c r="O3276" s="27" t="s">
        <v>139</v>
      </c>
      <c r="P3276" s="27" t="s">
        <v>187</v>
      </c>
      <c r="Q3276" s="29" t="n">
        <v>7884.83</v>
      </c>
      <c r="R3276" s="27" t="s">
        <v>130</v>
      </c>
      <c r="S3276" s="27" t="s">
        <v>164</v>
      </c>
      <c r="T3276" s="27" t="n">
        <v>4</v>
      </c>
    </row>
    <row r="3277" customFormat="false" ht="15" hidden="false" customHeight="false" outlineLevel="0" collapsed="false">
      <c r="A3277" s="30" t="s">
        <v>5226</v>
      </c>
      <c r="B3277" s="30" t="s">
        <v>2128</v>
      </c>
      <c r="C3277" s="30" t="n">
        <v>36</v>
      </c>
      <c r="D3277" s="30" t="s">
        <v>121</v>
      </c>
      <c r="E3277" s="31" t="n">
        <v>45372</v>
      </c>
      <c r="F3277" s="30" t="s">
        <v>334</v>
      </c>
      <c r="G3277" s="31" t="n">
        <v>45373</v>
      </c>
      <c r="H3277" s="30" t="s">
        <v>206</v>
      </c>
      <c r="I3277" s="30" t="s">
        <v>207</v>
      </c>
      <c r="J3277" s="30" t="s">
        <v>233</v>
      </c>
      <c r="K3277" s="30" t="s">
        <v>138</v>
      </c>
      <c r="L3277" s="30" t="n">
        <v>75</v>
      </c>
      <c r="M3277" s="30" t="n">
        <v>25</v>
      </c>
      <c r="N3277" s="30" t="s">
        <v>127</v>
      </c>
      <c r="O3277" s="30" t="s">
        <v>139</v>
      </c>
      <c r="P3277" s="30" t="s">
        <v>187</v>
      </c>
      <c r="Q3277" s="32" t="n">
        <v>2269.91</v>
      </c>
      <c r="R3277" s="30" t="s">
        <v>130</v>
      </c>
      <c r="S3277" s="30" t="s">
        <v>197</v>
      </c>
      <c r="T3277" s="30" t="n">
        <v>4</v>
      </c>
    </row>
    <row r="3278" customFormat="false" ht="15" hidden="false" customHeight="false" outlineLevel="0" collapsed="false">
      <c r="A3278" s="27" t="s">
        <v>5227</v>
      </c>
      <c r="B3278" s="27" t="s">
        <v>644</v>
      </c>
      <c r="C3278" s="27" t="n">
        <v>22</v>
      </c>
      <c r="D3278" s="27" t="s">
        <v>181</v>
      </c>
      <c r="E3278" s="28" t="n">
        <v>45367</v>
      </c>
      <c r="F3278" s="27" t="s">
        <v>2607</v>
      </c>
      <c r="G3278" s="28" t="n">
        <v>45369</v>
      </c>
      <c r="H3278" s="27" t="s">
        <v>168</v>
      </c>
      <c r="I3278" s="27" t="s">
        <v>196</v>
      </c>
      <c r="J3278" s="27" t="s">
        <v>441</v>
      </c>
      <c r="K3278" s="27" t="s">
        <v>156</v>
      </c>
      <c r="L3278" s="27" t="n">
        <v>41</v>
      </c>
      <c r="M3278" s="27" t="n">
        <v>57</v>
      </c>
      <c r="N3278" s="27" t="s">
        <v>186</v>
      </c>
      <c r="O3278" s="27" t="s">
        <v>128</v>
      </c>
      <c r="P3278" s="27" t="s">
        <v>129</v>
      </c>
      <c r="Q3278" s="29" t="n">
        <v>4221.39</v>
      </c>
      <c r="R3278" s="27" t="s">
        <v>130</v>
      </c>
      <c r="S3278" s="27" t="s">
        <v>164</v>
      </c>
      <c r="T3278" s="27" t="n">
        <v>5</v>
      </c>
    </row>
    <row r="3279" customFormat="false" ht="15" hidden="false" customHeight="false" outlineLevel="0" collapsed="false">
      <c r="A3279" s="30" t="s">
        <v>5228</v>
      </c>
      <c r="B3279" s="30" t="s">
        <v>3213</v>
      </c>
      <c r="C3279" s="30" t="n">
        <v>56</v>
      </c>
      <c r="D3279" s="30" t="s">
        <v>121</v>
      </c>
      <c r="E3279" s="31" t="n">
        <v>45436</v>
      </c>
      <c r="F3279" s="30" t="s">
        <v>832</v>
      </c>
      <c r="G3279" s="31" t="n">
        <v>45438</v>
      </c>
      <c r="H3279" s="30" t="s">
        <v>161</v>
      </c>
      <c r="I3279" s="30" t="s">
        <v>162</v>
      </c>
      <c r="J3279" s="30" t="s">
        <v>258</v>
      </c>
      <c r="K3279" s="30" t="s">
        <v>156</v>
      </c>
      <c r="L3279" s="30" t="n">
        <v>31</v>
      </c>
      <c r="M3279" s="30" t="n">
        <v>59</v>
      </c>
      <c r="N3279" s="30" t="s">
        <v>127</v>
      </c>
      <c r="O3279" s="30" t="s">
        <v>128</v>
      </c>
      <c r="P3279" s="30" t="s">
        <v>140</v>
      </c>
      <c r="Q3279" s="32" t="n">
        <v>4769.81</v>
      </c>
      <c r="R3279" s="30" t="s">
        <v>130</v>
      </c>
      <c r="S3279" s="30" t="s">
        <v>178</v>
      </c>
      <c r="T3279" s="30" t="n">
        <v>5</v>
      </c>
    </row>
    <row r="3280" customFormat="false" ht="15" hidden="false" customHeight="false" outlineLevel="0" collapsed="false">
      <c r="A3280" s="27" t="s">
        <v>2898</v>
      </c>
      <c r="B3280" s="27" t="s">
        <v>1152</v>
      </c>
      <c r="C3280" s="27" t="n">
        <v>42</v>
      </c>
      <c r="D3280" s="27" t="s">
        <v>181</v>
      </c>
      <c r="E3280" s="28" t="n">
        <v>45341</v>
      </c>
      <c r="F3280" s="27" t="s">
        <v>1192</v>
      </c>
      <c r="G3280" s="28" t="n">
        <v>45342</v>
      </c>
      <c r="H3280" s="27" t="s">
        <v>123</v>
      </c>
      <c r="I3280" s="27" t="s">
        <v>304</v>
      </c>
      <c r="J3280" s="27" t="s">
        <v>418</v>
      </c>
      <c r="K3280" s="27" t="s">
        <v>138</v>
      </c>
      <c r="L3280" s="27" t="n">
        <v>60</v>
      </c>
      <c r="M3280" s="27" t="n">
        <v>36</v>
      </c>
      <c r="N3280" s="27" t="s">
        <v>186</v>
      </c>
      <c r="O3280" s="27" t="s">
        <v>171</v>
      </c>
      <c r="P3280" s="27" t="s">
        <v>150</v>
      </c>
      <c r="Q3280" s="29" t="n">
        <v>1391.6</v>
      </c>
      <c r="R3280" s="27" t="s">
        <v>130</v>
      </c>
      <c r="S3280" s="27" t="s">
        <v>157</v>
      </c>
      <c r="T3280" s="27" t="n">
        <v>2</v>
      </c>
    </row>
    <row r="3281" customFormat="false" ht="15" hidden="false" customHeight="false" outlineLevel="0" collapsed="false">
      <c r="A3281" s="30" t="s">
        <v>5229</v>
      </c>
      <c r="B3281" s="30" t="s">
        <v>2070</v>
      </c>
      <c r="C3281" s="30" t="n">
        <v>16</v>
      </c>
      <c r="D3281" s="30" t="s">
        <v>121</v>
      </c>
      <c r="E3281" s="31" t="n">
        <v>45441</v>
      </c>
      <c r="F3281" s="30" t="s">
        <v>1179</v>
      </c>
      <c r="G3281" s="31" t="n">
        <v>45442</v>
      </c>
      <c r="H3281" s="30" t="s">
        <v>183</v>
      </c>
      <c r="I3281" s="30" t="s">
        <v>430</v>
      </c>
      <c r="J3281" s="30" t="s">
        <v>185</v>
      </c>
      <c r="K3281" s="30" t="s">
        <v>138</v>
      </c>
      <c r="L3281" s="30" t="n">
        <v>50</v>
      </c>
      <c r="M3281" s="30" t="n">
        <v>33</v>
      </c>
      <c r="N3281" s="30" t="s">
        <v>127</v>
      </c>
      <c r="O3281" s="30" t="s">
        <v>128</v>
      </c>
      <c r="P3281" s="30" t="s">
        <v>150</v>
      </c>
      <c r="Q3281" s="32" t="n">
        <v>2374.71</v>
      </c>
      <c r="R3281" s="30" t="s">
        <v>130</v>
      </c>
      <c r="S3281" s="30" t="s">
        <v>141</v>
      </c>
      <c r="T3281" s="30" t="n">
        <v>5</v>
      </c>
    </row>
    <row r="3282" customFormat="false" ht="15" hidden="false" customHeight="false" outlineLevel="0" collapsed="false">
      <c r="A3282" s="27" t="s">
        <v>5230</v>
      </c>
      <c r="B3282" s="27" t="s">
        <v>5231</v>
      </c>
      <c r="C3282" s="27" t="n">
        <v>40</v>
      </c>
      <c r="D3282" s="27" t="s">
        <v>181</v>
      </c>
      <c r="E3282" s="28" t="n">
        <v>45317</v>
      </c>
      <c r="F3282" s="27" t="s">
        <v>1674</v>
      </c>
      <c r="G3282" s="28" t="n">
        <v>45322</v>
      </c>
      <c r="H3282" s="27" t="s">
        <v>217</v>
      </c>
      <c r="I3282" s="27" t="s">
        <v>282</v>
      </c>
      <c r="J3282" s="27" t="s">
        <v>294</v>
      </c>
      <c r="K3282" s="27" t="s">
        <v>126</v>
      </c>
      <c r="L3282" s="27" t="n">
        <v>45</v>
      </c>
      <c r="M3282" s="27" t="n">
        <v>103</v>
      </c>
      <c r="N3282" s="27" t="s">
        <v>186</v>
      </c>
      <c r="O3282" s="27" t="s">
        <v>149</v>
      </c>
      <c r="P3282" s="27" t="s">
        <v>129</v>
      </c>
      <c r="Q3282" s="29" t="n">
        <v>8010.97</v>
      </c>
      <c r="R3282" s="27" t="s">
        <v>130</v>
      </c>
      <c r="S3282" s="27" t="s">
        <v>157</v>
      </c>
      <c r="T3282" s="27" t="n">
        <v>4</v>
      </c>
    </row>
    <row r="3283" customFormat="false" ht="15" hidden="false" customHeight="false" outlineLevel="0" collapsed="false">
      <c r="A3283" s="30" t="s">
        <v>5232</v>
      </c>
      <c r="B3283" s="30" t="s">
        <v>2503</v>
      </c>
      <c r="C3283" s="30" t="n">
        <v>60</v>
      </c>
      <c r="D3283" s="30" t="s">
        <v>121</v>
      </c>
      <c r="E3283" s="31" t="n">
        <v>45425</v>
      </c>
      <c r="F3283" s="30" t="s">
        <v>791</v>
      </c>
      <c r="G3283" s="31" t="n">
        <v>45427</v>
      </c>
      <c r="H3283" s="30" t="s">
        <v>206</v>
      </c>
      <c r="I3283" s="30" t="s">
        <v>207</v>
      </c>
      <c r="J3283" s="30" t="s">
        <v>208</v>
      </c>
      <c r="K3283" s="30" t="s">
        <v>156</v>
      </c>
      <c r="L3283" s="30" t="n">
        <v>27</v>
      </c>
      <c r="M3283" s="30" t="n">
        <v>55</v>
      </c>
      <c r="N3283" s="30" t="s">
        <v>127</v>
      </c>
      <c r="O3283" s="30" t="s">
        <v>128</v>
      </c>
      <c r="P3283" s="30" t="s">
        <v>187</v>
      </c>
      <c r="Q3283" s="32" t="n">
        <v>3946.23</v>
      </c>
      <c r="R3283" s="30" t="s">
        <v>130</v>
      </c>
      <c r="S3283" s="30" t="s">
        <v>131</v>
      </c>
      <c r="T3283" s="30" t="n">
        <v>4</v>
      </c>
    </row>
    <row r="3284" customFormat="false" ht="15" hidden="false" customHeight="false" outlineLevel="0" collapsed="false">
      <c r="A3284" s="27" t="s">
        <v>5233</v>
      </c>
      <c r="B3284" s="27" t="s">
        <v>380</v>
      </c>
      <c r="C3284" s="27" t="n">
        <v>44</v>
      </c>
      <c r="D3284" s="27" t="s">
        <v>181</v>
      </c>
      <c r="E3284" s="28" t="n">
        <v>45473</v>
      </c>
      <c r="F3284" s="27" t="s">
        <v>211</v>
      </c>
      <c r="G3284" s="28" t="n">
        <v>45474</v>
      </c>
      <c r="H3284" s="27" t="s">
        <v>123</v>
      </c>
      <c r="I3284" s="27" t="s">
        <v>155</v>
      </c>
      <c r="J3284" s="27" t="s">
        <v>418</v>
      </c>
      <c r="K3284" s="27" t="s">
        <v>138</v>
      </c>
      <c r="L3284" s="27" t="n">
        <v>88</v>
      </c>
      <c r="M3284" s="27" t="n">
        <v>39</v>
      </c>
      <c r="N3284" s="27" t="s">
        <v>127</v>
      </c>
      <c r="O3284" s="27" t="s">
        <v>139</v>
      </c>
      <c r="P3284" s="27" t="s">
        <v>187</v>
      </c>
      <c r="Q3284" s="29" t="n">
        <v>2098</v>
      </c>
      <c r="R3284" s="27" t="s">
        <v>130</v>
      </c>
      <c r="S3284" s="27" t="s">
        <v>310</v>
      </c>
      <c r="T3284" s="27" t="n">
        <v>3</v>
      </c>
    </row>
    <row r="3285" customFormat="false" ht="15" hidden="false" customHeight="false" outlineLevel="0" collapsed="false">
      <c r="A3285" s="30" t="s">
        <v>5234</v>
      </c>
      <c r="B3285" s="30" t="s">
        <v>2918</v>
      </c>
      <c r="C3285" s="30" t="n">
        <v>58</v>
      </c>
      <c r="D3285" s="30" t="s">
        <v>121</v>
      </c>
      <c r="E3285" s="31" t="n">
        <v>45596</v>
      </c>
      <c r="F3285" s="30" t="s">
        <v>931</v>
      </c>
      <c r="G3285" s="31" t="n">
        <v>45599</v>
      </c>
      <c r="H3285" s="30" t="s">
        <v>217</v>
      </c>
      <c r="I3285" s="30" t="s">
        <v>344</v>
      </c>
      <c r="J3285" s="30" t="s">
        <v>483</v>
      </c>
      <c r="K3285" s="30" t="s">
        <v>156</v>
      </c>
      <c r="L3285" s="30" t="n">
        <v>23</v>
      </c>
      <c r="M3285" s="30" t="n">
        <v>70</v>
      </c>
      <c r="N3285" s="30" t="s">
        <v>186</v>
      </c>
      <c r="O3285" s="30" t="s">
        <v>139</v>
      </c>
      <c r="P3285" s="30" t="s">
        <v>150</v>
      </c>
      <c r="Q3285" s="32" t="n">
        <v>3455.06</v>
      </c>
      <c r="R3285" s="30" t="s">
        <v>130</v>
      </c>
      <c r="S3285" s="30" t="s">
        <v>192</v>
      </c>
      <c r="T3285" s="30" t="n">
        <v>4</v>
      </c>
    </row>
    <row r="3286" customFormat="false" ht="15" hidden="false" customHeight="false" outlineLevel="0" collapsed="false">
      <c r="A3286" s="27" t="s">
        <v>5235</v>
      </c>
      <c r="B3286" s="27" t="s">
        <v>5236</v>
      </c>
      <c r="C3286" s="27" t="n">
        <v>15</v>
      </c>
      <c r="D3286" s="27" t="s">
        <v>144</v>
      </c>
      <c r="E3286" s="28" t="n">
        <v>45634</v>
      </c>
      <c r="F3286" s="27" t="s">
        <v>353</v>
      </c>
      <c r="G3286" s="28" t="n">
        <v>45634</v>
      </c>
      <c r="H3286" s="27" t="s">
        <v>217</v>
      </c>
      <c r="I3286" s="27" t="s">
        <v>282</v>
      </c>
      <c r="J3286" s="27" t="s">
        <v>483</v>
      </c>
      <c r="K3286" s="27" t="s">
        <v>156</v>
      </c>
      <c r="L3286" s="27" t="n">
        <v>33</v>
      </c>
      <c r="M3286" s="27" t="n">
        <v>75</v>
      </c>
      <c r="N3286" s="27" t="s">
        <v>127</v>
      </c>
      <c r="O3286" s="27" t="s">
        <v>139</v>
      </c>
      <c r="P3286" s="27" t="s">
        <v>187</v>
      </c>
      <c r="Q3286" s="29" t="n">
        <v>3614.73</v>
      </c>
      <c r="R3286" s="27" t="s">
        <v>172</v>
      </c>
      <c r="S3286" s="27" t="s">
        <v>131</v>
      </c>
      <c r="T3286" s="27" t="n">
        <v>1</v>
      </c>
    </row>
    <row r="3287" customFormat="false" ht="15" hidden="false" customHeight="false" outlineLevel="0" collapsed="false">
      <c r="A3287" s="30" t="s">
        <v>5237</v>
      </c>
      <c r="B3287" s="30" t="s">
        <v>2297</v>
      </c>
      <c r="C3287" s="30" t="n">
        <v>35</v>
      </c>
      <c r="D3287" s="30" t="s">
        <v>181</v>
      </c>
      <c r="E3287" s="31" t="n">
        <v>45590</v>
      </c>
      <c r="F3287" s="30" t="s">
        <v>904</v>
      </c>
      <c r="G3287" s="31" t="n">
        <v>45590</v>
      </c>
      <c r="H3287" s="30" t="s">
        <v>217</v>
      </c>
      <c r="I3287" s="30" t="s">
        <v>344</v>
      </c>
      <c r="J3287" s="30" t="s">
        <v>483</v>
      </c>
      <c r="K3287" s="30" t="s">
        <v>156</v>
      </c>
      <c r="L3287" s="30" t="n">
        <v>16</v>
      </c>
      <c r="M3287" s="30" t="n">
        <v>58</v>
      </c>
      <c r="N3287" s="30" t="s">
        <v>127</v>
      </c>
      <c r="O3287" s="30" t="s">
        <v>139</v>
      </c>
      <c r="P3287" s="30" t="s">
        <v>150</v>
      </c>
      <c r="Q3287" s="32" t="n">
        <v>3991.93</v>
      </c>
      <c r="R3287" s="30" t="s">
        <v>130</v>
      </c>
      <c r="S3287" s="30" t="s">
        <v>223</v>
      </c>
      <c r="T3287" s="30" t="n">
        <v>3</v>
      </c>
    </row>
    <row r="3288" customFormat="false" ht="15" hidden="false" customHeight="false" outlineLevel="0" collapsed="false">
      <c r="A3288" s="27" t="s">
        <v>5238</v>
      </c>
      <c r="B3288" s="27" t="s">
        <v>1378</v>
      </c>
      <c r="C3288" s="27" t="n">
        <v>32</v>
      </c>
      <c r="D3288" s="27" t="s">
        <v>181</v>
      </c>
      <c r="E3288" s="28" t="n">
        <v>45641</v>
      </c>
      <c r="F3288" s="27" t="s">
        <v>1524</v>
      </c>
      <c r="G3288" s="28" t="n">
        <v>45641</v>
      </c>
      <c r="H3288" s="27" t="s">
        <v>183</v>
      </c>
      <c r="I3288" s="27" t="s">
        <v>184</v>
      </c>
      <c r="J3288" s="27" t="s">
        <v>213</v>
      </c>
      <c r="K3288" s="27" t="s">
        <v>138</v>
      </c>
      <c r="L3288" s="27" t="n">
        <v>69</v>
      </c>
      <c r="M3288" s="27" t="n">
        <v>18</v>
      </c>
      <c r="N3288" s="27" t="s">
        <v>127</v>
      </c>
      <c r="O3288" s="27" t="s">
        <v>171</v>
      </c>
      <c r="P3288" s="27" t="s">
        <v>187</v>
      </c>
      <c r="Q3288" s="29" t="n">
        <v>797.18</v>
      </c>
      <c r="R3288" s="27" t="s">
        <v>130</v>
      </c>
      <c r="S3288" s="27" t="s">
        <v>178</v>
      </c>
      <c r="T3288" s="27" t="n">
        <v>5</v>
      </c>
    </row>
    <row r="3289" customFormat="false" ht="15" hidden="false" customHeight="false" outlineLevel="0" collapsed="false">
      <c r="A3289" s="30" t="s">
        <v>5239</v>
      </c>
      <c r="B3289" s="30" t="s">
        <v>686</v>
      </c>
      <c r="C3289" s="30" t="n">
        <v>72</v>
      </c>
      <c r="D3289" s="30" t="s">
        <v>121</v>
      </c>
      <c r="E3289" s="31" t="n">
        <v>45501</v>
      </c>
      <c r="F3289" s="30" t="s">
        <v>733</v>
      </c>
      <c r="G3289" s="31" t="n">
        <v>45502</v>
      </c>
      <c r="H3289" s="30" t="s">
        <v>236</v>
      </c>
      <c r="I3289" s="30" t="s">
        <v>237</v>
      </c>
      <c r="J3289" s="30" t="s">
        <v>455</v>
      </c>
      <c r="K3289" s="30" t="s">
        <v>138</v>
      </c>
      <c r="L3289" s="30" t="n">
        <v>35</v>
      </c>
      <c r="M3289" s="30" t="n">
        <v>41</v>
      </c>
      <c r="N3289" s="30" t="s">
        <v>127</v>
      </c>
      <c r="O3289" s="30" t="s">
        <v>139</v>
      </c>
      <c r="P3289" s="30" t="s">
        <v>140</v>
      </c>
      <c r="Q3289" s="32" t="n">
        <v>2382.28</v>
      </c>
      <c r="R3289" s="30" t="s">
        <v>130</v>
      </c>
      <c r="S3289" s="30" t="s">
        <v>141</v>
      </c>
      <c r="T3289" s="30" t="n">
        <v>5</v>
      </c>
    </row>
    <row r="3290" customFormat="false" ht="15" hidden="false" customHeight="false" outlineLevel="0" collapsed="false">
      <c r="A3290" s="27" t="s">
        <v>5240</v>
      </c>
      <c r="B3290" s="27" t="s">
        <v>4942</v>
      </c>
      <c r="C3290" s="27" t="n">
        <v>36</v>
      </c>
      <c r="D3290" s="27" t="s">
        <v>121</v>
      </c>
      <c r="E3290" s="28" t="n">
        <v>45455</v>
      </c>
      <c r="F3290" s="27" t="s">
        <v>645</v>
      </c>
      <c r="G3290" s="28" t="n">
        <v>45459</v>
      </c>
      <c r="H3290" s="27" t="s">
        <v>242</v>
      </c>
      <c r="I3290" s="27" t="s">
        <v>315</v>
      </c>
      <c r="J3290" s="27" t="s">
        <v>422</v>
      </c>
      <c r="K3290" s="27" t="s">
        <v>126</v>
      </c>
      <c r="L3290" s="27" t="n">
        <v>40</v>
      </c>
      <c r="M3290" s="27" t="n">
        <v>113</v>
      </c>
      <c r="N3290" s="27" t="s">
        <v>186</v>
      </c>
      <c r="O3290" s="27" t="s">
        <v>128</v>
      </c>
      <c r="P3290" s="27" t="s">
        <v>187</v>
      </c>
      <c r="Q3290" s="29" t="n">
        <v>9161.35</v>
      </c>
      <c r="R3290" s="27" t="s">
        <v>130</v>
      </c>
      <c r="S3290" s="27" t="s">
        <v>197</v>
      </c>
      <c r="T3290" s="27" t="n">
        <v>5</v>
      </c>
    </row>
    <row r="3291" customFormat="false" ht="15" hidden="false" customHeight="false" outlineLevel="0" collapsed="false">
      <c r="A3291" s="30" t="s">
        <v>5241</v>
      </c>
      <c r="B3291" s="30" t="s">
        <v>1531</v>
      </c>
      <c r="C3291" s="30" t="n">
        <v>63</v>
      </c>
      <c r="D3291" s="30" t="s">
        <v>181</v>
      </c>
      <c r="E3291" s="31" t="n">
        <v>45620</v>
      </c>
      <c r="F3291" s="30" t="s">
        <v>257</v>
      </c>
      <c r="G3291" s="31" t="n">
        <v>45620</v>
      </c>
      <c r="H3291" s="30" t="s">
        <v>161</v>
      </c>
      <c r="I3291" s="30" t="s">
        <v>162</v>
      </c>
      <c r="J3291" s="30" t="s">
        <v>163</v>
      </c>
      <c r="K3291" s="30" t="s">
        <v>138</v>
      </c>
      <c r="L3291" s="30" t="n">
        <v>57</v>
      </c>
      <c r="M3291" s="30" t="n">
        <v>31</v>
      </c>
      <c r="N3291" s="30" t="s">
        <v>127</v>
      </c>
      <c r="O3291" s="30" t="s">
        <v>149</v>
      </c>
      <c r="P3291" s="30" t="s">
        <v>150</v>
      </c>
      <c r="Q3291" s="32" t="n">
        <v>1841.65</v>
      </c>
      <c r="R3291" s="30" t="s">
        <v>130</v>
      </c>
      <c r="S3291" s="30" t="s">
        <v>969</v>
      </c>
      <c r="T3291" s="30" t="n">
        <v>5</v>
      </c>
    </row>
    <row r="3292" customFormat="false" ht="15" hidden="false" customHeight="false" outlineLevel="0" collapsed="false">
      <c r="A3292" s="27" t="s">
        <v>5242</v>
      </c>
      <c r="B3292" s="27" t="s">
        <v>5243</v>
      </c>
      <c r="C3292" s="27" t="n">
        <v>48</v>
      </c>
      <c r="D3292" s="27" t="s">
        <v>181</v>
      </c>
      <c r="E3292" s="28" t="n">
        <v>45573</v>
      </c>
      <c r="F3292" s="27" t="s">
        <v>717</v>
      </c>
      <c r="G3292" s="28" t="n">
        <v>45573</v>
      </c>
      <c r="H3292" s="27" t="s">
        <v>123</v>
      </c>
      <c r="I3292" s="27" t="s">
        <v>124</v>
      </c>
      <c r="J3292" s="27" t="s">
        <v>418</v>
      </c>
      <c r="K3292" s="27" t="s">
        <v>138</v>
      </c>
      <c r="L3292" s="27" t="n">
        <v>27</v>
      </c>
      <c r="M3292" s="27" t="n">
        <v>41</v>
      </c>
      <c r="N3292" s="27" t="s">
        <v>127</v>
      </c>
      <c r="O3292" s="27" t="s">
        <v>128</v>
      </c>
      <c r="P3292" s="27" t="s">
        <v>140</v>
      </c>
      <c r="Q3292" s="29" t="n">
        <v>2562.35</v>
      </c>
      <c r="R3292" s="27" t="s">
        <v>130</v>
      </c>
      <c r="S3292" s="27" t="s">
        <v>164</v>
      </c>
      <c r="T3292" s="27" t="n">
        <v>3</v>
      </c>
    </row>
    <row r="3293" customFormat="false" ht="15" hidden="false" customHeight="false" outlineLevel="0" collapsed="false">
      <c r="A3293" s="30" t="s">
        <v>5244</v>
      </c>
      <c r="B3293" s="30" t="s">
        <v>1415</v>
      </c>
      <c r="C3293" s="30" t="n">
        <v>-5</v>
      </c>
      <c r="D3293" s="30" t="s">
        <v>121</v>
      </c>
      <c r="E3293" s="31" t="n">
        <v>45388</v>
      </c>
      <c r="F3293" s="30" t="s">
        <v>800</v>
      </c>
      <c r="G3293" s="31" t="n">
        <v>45388</v>
      </c>
      <c r="H3293" s="30" t="s">
        <v>217</v>
      </c>
      <c r="I3293" s="30" t="s">
        <v>282</v>
      </c>
      <c r="J3293" s="30" t="s">
        <v>294</v>
      </c>
      <c r="K3293" s="30" t="s">
        <v>138</v>
      </c>
      <c r="L3293" s="30" t="n">
        <v>84</v>
      </c>
      <c r="M3293" s="30" t="n">
        <v>20</v>
      </c>
      <c r="N3293" s="30" t="s">
        <v>127</v>
      </c>
      <c r="O3293" s="30" t="s">
        <v>171</v>
      </c>
      <c r="P3293" s="30" t="s">
        <v>187</v>
      </c>
      <c r="Q3293" s="32" t="n">
        <v>1350.38</v>
      </c>
      <c r="R3293" s="30" t="s">
        <v>130</v>
      </c>
      <c r="S3293" s="30" t="s">
        <v>969</v>
      </c>
      <c r="T3293" s="30" t="n">
        <v>5</v>
      </c>
    </row>
    <row r="3294" customFormat="false" ht="15" hidden="false" customHeight="false" outlineLevel="0" collapsed="false">
      <c r="A3294" s="27" t="s">
        <v>5245</v>
      </c>
      <c r="B3294" s="27" t="s">
        <v>1328</v>
      </c>
      <c r="C3294" s="27" t="n">
        <v>13</v>
      </c>
      <c r="D3294" s="27" t="s">
        <v>121</v>
      </c>
      <c r="E3294" s="28" t="n">
        <v>45381</v>
      </c>
      <c r="F3294" s="27" t="s">
        <v>598</v>
      </c>
      <c r="G3294" s="28" t="n">
        <v>45383</v>
      </c>
      <c r="H3294" s="27" t="s">
        <v>161</v>
      </c>
      <c r="I3294" s="27" t="s">
        <v>320</v>
      </c>
      <c r="J3294" s="27" t="s">
        <v>385</v>
      </c>
      <c r="K3294" s="27" t="s">
        <v>126</v>
      </c>
      <c r="L3294" s="27" t="n">
        <v>19</v>
      </c>
      <c r="M3294" s="27" t="n">
        <v>111</v>
      </c>
      <c r="N3294" s="27" t="s">
        <v>186</v>
      </c>
      <c r="O3294" s="27" t="s">
        <v>128</v>
      </c>
      <c r="P3294" s="27" t="s">
        <v>187</v>
      </c>
      <c r="Q3294" s="29" t="n">
        <v>9148.9</v>
      </c>
      <c r="R3294" s="27" t="s">
        <v>172</v>
      </c>
      <c r="S3294" s="27" t="s">
        <v>157</v>
      </c>
      <c r="T3294" s="27" t="n">
        <v>1</v>
      </c>
    </row>
    <row r="3295" customFormat="false" ht="15" hidden="false" customHeight="false" outlineLevel="0" collapsed="false">
      <c r="A3295" s="30" t="s">
        <v>5246</v>
      </c>
      <c r="B3295" s="30" t="s">
        <v>4920</v>
      </c>
      <c r="C3295" s="30" t="n">
        <v>51</v>
      </c>
      <c r="D3295" s="30" t="s">
        <v>181</v>
      </c>
      <c r="E3295" s="31" t="n">
        <v>45409</v>
      </c>
      <c r="F3295" s="30" t="s">
        <v>1255</v>
      </c>
      <c r="G3295" s="31" t="n">
        <v>45415</v>
      </c>
      <c r="H3295" s="30" t="s">
        <v>168</v>
      </c>
      <c r="I3295" s="30" t="s">
        <v>169</v>
      </c>
      <c r="J3295" s="30" t="s">
        <v>371</v>
      </c>
      <c r="K3295" s="30" t="s">
        <v>202</v>
      </c>
      <c r="L3295" s="30" t="n">
        <v>2</v>
      </c>
      <c r="M3295" s="30" t="n">
        <v>228</v>
      </c>
      <c r="N3295" s="30" t="s">
        <v>186</v>
      </c>
      <c r="O3295" s="30" t="s">
        <v>128</v>
      </c>
      <c r="P3295" s="30" t="s">
        <v>140</v>
      </c>
      <c r="Q3295" s="32" t="n">
        <v>18658.59</v>
      </c>
      <c r="R3295" s="30" t="s">
        <v>268</v>
      </c>
      <c r="S3295" s="30" t="s">
        <v>141</v>
      </c>
      <c r="T3295" s="30" t="n">
        <v>1</v>
      </c>
    </row>
    <row r="3296" customFormat="false" ht="15" hidden="false" customHeight="false" outlineLevel="0" collapsed="false">
      <c r="A3296" s="27" t="s">
        <v>5247</v>
      </c>
      <c r="B3296" s="27" t="s">
        <v>254</v>
      </c>
      <c r="C3296" s="27" t="n">
        <v>58</v>
      </c>
      <c r="D3296" s="27" t="s">
        <v>121</v>
      </c>
      <c r="E3296" s="28" t="n">
        <v>45567</v>
      </c>
      <c r="F3296" s="27" t="s">
        <v>1186</v>
      </c>
      <c r="G3296" s="28" t="n">
        <v>45567</v>
      </c>
      <c r="H3296" s="27" t="s">
        <v>206</v>
      </c>
      <c r="I3296" s="27" t="s">
        <v>232</v>
      </c>
      <c r="J3296" s="27" t="s">
        <v>233</v>
      </c>
      <c r="K3296" s="27" t="s">
        <v>138</v>
      </c>
      <c r="L3296" s="27" t="n">
        <v>60</v>
      </c>
      <c r="M3296" s="27" t="n">
        <v>35</v>
      </c>
      <c r="N3296" s="27" t="s">
        <v>127</v>
      </c>
      <c r="O3296" s="27" t="s">
        <v>149</v>
      </c>
      <c r="P3296" s="27" t="s">
        <v>187</v>
      </c>
      <c r="Q3296" s="29" t="n">
        <v>1327.72</v>
      </c>
      <c r="R3296" s="27" t="s">
        <v>130</v>
      </c>
      <c r="S3296" s="27" t="s">
        <v>131</v>
      </c>
      <c r="T3296" s="27" t="n">
        <v>3</v>
      </c>
    </row>
    <row r="3297" customFormat="false" ht="15" hidden="false" customHeight="false" outlineLevel="0" collapsed="false">
      <c r="A3297" s="30" t="s">
        <v>5248</v>
      </c>
      <c r="B3297" s="30" t="s">
        <v>3308</v>
      </c>
      <c r="C3297" s="30" t="n">
        <v>46</v>
      </c>
      <c r="D3297" s="30" t="s">
        <v>121</v>
      </c>
      <c r="E3297" s="31" t="n">
        <v>45607</v>
      </c>
      <c r="F3297" s="30" t="s">
        <v>582</v>
      </c>
      <c r="G3297" s="31" t="n">
        <v>45615</v>
      </c>
      <c r="H3297" s="30" t="s">
        <v>135</v>
      </c>
      <c r="I3297" s="30" t="s">
        <v>136</v>
      </c>
      <c r="J3297" s="30" t="s">
        <v>618</v>
      </c>
      <c r="K3297" s="30" t="s">
        <v>202</v>
      </c>
      <c r="L3297" s="30" t="n">
        <v>2</v>
      </c>
      <c r="M3297" s="30" t="n">
        <v>158</v>
      </c>
      <c r="N3297" s="30" t="s">
        <v>186</v>
      </c>
      <c r="O3297" s="30" t="s">
        <v>128</v>
      </c>
      <c r="P3297" s="30" t="s">
        <v>187</v>
      </c>
      <c r="Q3297" s="32" t="n">
        <v>17704.12</v>
      </c>
      <c r="R3297" s="30" t="s">
        <v>130</v>
      </c>
      <c r="S3297" s="30" t="s">
        <v>192</v>
      </c>
      <c r="T3297" s="30" t="n">
        <v>4</v>
      </c>
    </row>
    <row r="3298" customFormat="false" ht="15" hidden="false" customHeight="false" outlineLevel="0" collapsed="false">
      <c r="A3298" s="27" t="s">
        <v>2476</v>
      </c>
      <c r="B3298" s="27" t="s">
        <v>210</v>
      </c>
      <c r="C3298" s="27" t="n">
        <v>40</v>
      </c>
      <c r="D3298" s="27" t="s">
        <v>181</v>
      </c>
      <c r="E3298" s="28" t="n">
        <v>45471</v>
      </c>
      <c r="F3298" s="27" t="s">
        <v>265</v>
      </c>
      <c r="G3298" s="28" t="n">
        <v>45471</v>
      </c>
      <c r="H3298" s="27" t="s">
        <v>217</v>
      </c>
      <c r="I3298" s="27" t="s">
        <v>392</v>
      </c>
      <c r="J3298" s="27" t="s">
        <v>218</v>
      </c>
      <c r="K3298" s="27" t="s">
        <v>156</v>
      </c>
      <c r="L3298" s="27" t="n">
        <v>16</v>
      </c>
      <c r="M3298" s="27" t="n">
        <v>72</v>
      </c>
      <c r="N3298" s="27" t="s">
        <v>186</v>
      </c>
      <c r="O3298" s="27" t="s">
        <v>139</v>
      </c>
      <c r="P3298" s="27" t="s">
        <v>150</v>
      </c>
      <c r="Q3298" s="29" t="n">
        <v>3499.44</v>
      </c>
      <c r="R3298" s="27" t="s">
        <v>130</v>
      </c>
      <c r="S3298" s="27" t="s">
        <v>164</v>
      </c>
      <c r="T3298" s="27" t="n">
        <v>4</v>
      </c>
    </row>
    <row r="3299" customFormat="false" ht="15" hidden="false" customHeight="false" outlineLevel="0" collapsed="false">
      <c r="A3299" s="30" t="s">
        <v>5249</v>
      </c>
      <c r="B3299" s="30" t="s">
        <v>5250</v>
      </c>
      <c r="C3299" s="30" t="n">
        <v>34</v>
      </c>
      <c r="D3299" s="30" t="s">
        <v>181</v>
      </c>
      <c r="E3299" s="31" t="n">
        <v>45573</v>
      </c>
      <c r="F3299" s="30" t="s">
        <v>1260</v>
      </c>
      <c r="G3299" s="31" t="n">
        <v>45574</v>
      </c>
      <c r="H3299" s="30" t="s">
        <v>146</v>
      </c>
      <c r="I3299" s="30" t="s">
        <v>176</v>
      </c>
      <c r="J3299" s="30" t="s">
        <v>244</v>
      </c>
      <c r="K3299" s="30" t="s">
        <v>138</v>
      </c>
      <c r="L3299" s="30" t="n">
        <v>60</v>
      </c>
      <c r="M3299" s="30" t="n">
        <v>44</v>
      </c>
      <c r="N3299" s="30" t="s">
        <v>127</v>
      </c>
      <c r="O3299" s="30" t="s">
        <v>149</v>
      </c>
      <c r="P3299" s="30" t="s">
        <v>140</v>
      </c>
      <c r="Q3299" s="32" t="n">
        <v>1023.6</v>
      </c>
      <c r="R3299" s="30" t="s">
        <v>130</v>
      </c>
      <c r="S3299" s="30" t="s">
        <v>335</v>
      </c>
      <c r="T3299" s="30" t="n">
        <v>4</v>
      </c>
    </row>
    <row r="3300" customFormat="false" ht="15" hidden="false" customHeight="false" outlineLevel="0" collapsed="false">
      <c r="A3300" s="27" t="s">
        <v>5251</v>
      </c>
      <c r="B3300" s="27" t="s">
        <v>3055</v>
      </c>
      <c r="C3300" s="27" t="n">
        <v>0</v>
      </c>
      <c r="D3300" s="27" t="s">
        <v>181</v>
      </c>
      <c r="E3300" s="28" t="n">
        <v>45501</v>
      </c>
      <c r="F3300" s="27" t="s">
        <v>182</v>
      </c>
      <c r="G3300" s="28" t="n">
        <v>45501</v>
      </c>
      <c r="H3300" s="27" t="s">
        <v>135</v>
      </c>
      <c r="I3300" s="27" t="s">
        <v>278</v>
      </c>
      <c r="J3300" s="27" t="s">
        <v>137</v>
      </c>
      <c r="K3300" s="27" t="s">
        <v>156</v>
      </c>
      <c r="L3300" s="27" t="n">
        <v>49</v>
      </c>
      <c r="M3300" s="27" t="n">
        <v>72</v>
      </c>
      <c r="N3300" s="27" t="s">
        <v>186</v>
      </c>
      <c r="O3300" s="27" t="s">
        <v>149</v>
      </c>
      <c r="P3300" s="27" t="s">
        <v>187</v>
      </c>
      <c r="Q3300" s="29" t="n">
        <v>3945.34</v>
      </c>
      <c r="R3300" s="27" t="s">
        <v>130</v>
      </c>
      <c r="S3300" s="27" t="s">
        <v>151</v>
      </c>
      <c r="T3300" s="27" t="n">
        <v>4</v>
      </c>
    </row>
    <row r="3301" customFormat="false" ht="15" hidden="false" customHeight="false" outlineLevel="0" collapsed="false">
      <c r="A3301" s="30" t="s">
        <v>5252</v>
      </c>
      <c r="B3301" s="30" t="s">
        <v>1763</v>
      </c>
      <c r="C3301" s="30" t="n">
        <v>39</v>
      </c>
      <c r="D3301" s="30" t="s">
        <v>701</v>
      </c>
      <c r="E3301" s="31" t="n">
        <v>45564</v>
      </c>
      <c r="F3301" s="30" t="s">
        <v>1268</v>
      </c>
      <c r="G3301" s="31" t="n">
        <v>45565</v>
      </c>
      <c r="H3301" s="30" t="s">
        <v>123</v>
      </c>
      <c r="I3301" s="30" t="s">
        <v>155</v>
      </c>
      <c r="J3301" s="30" t="s">
        <v>418</v>
      </c>
      <c r="K3301" s="30" t="s">
        <v>138</v>
      </c>
      <c r="L3301" s="30" t="n">
        <v>51</v>
      </c>
      <c r="M3301" s="30" t="n">
        <v>38</v>
      </c>
      <c r="N3301" s="30" t="s">
        <v>127</v>
      </c>
      <c r="O3301" s="30" t="s">
        <v>139</v>
      </c>
      <c r="P3301" s="30" t="s">
        <v>150</v>
      </c>
      <c r="Q3301" s="32" t="n">
        <v>2522.7</v>
      </c>
      <c r="R3301" s="30" t="s">
        <v>130</v>
      </c>
      <c r="S3301" s="30" t="s">
        <v>157</v>
      </c>
      <c r="T3301" s="30" t="n">
        <v>5</v>
      </c>
    </row>
    <row r="3302" customFormat="false" ht="15" hidden="false" customHeight="false" outlineLevel="0" collapsed="false">
      <c r="A3302" s="27" t="s">
        <v>5253</v>
      </c>
      <c r="B3302" s="27" t="s">
        <v>4723</v>
      </c>
      <c r="C3302" s="27" t="n">
        <v>61</v>
      </c>
      <c r="D3302" s="27" t="s">
        <v>181</v>
      </c>
      <c r="E3302" s="28" t="n">
        <v>45395</v>
      </c>
      <c r="F3302" s="27" t="s">
        <v>1076</v>
      </c>
      <c r="G3302" s="28" t="n">
        <v>45395</v>
      </c>
      <c r="H3302" s="27" t="s">
        <v>161</v>
      </c>
      <c r="I3302" s="27" t="s">
        <v>320</v>
      </c>
      <c r="J3302" s="27" t="s">
        <v>163</v>
      </c>
      <c r="K3302" s="27" t="s">
        <v>138</v>
      </c>
      <c r="L3302" s="27" t="n">
        <v>31</v>
      </c>
      <c r="M3302" s="27" t="n">
        <v>35</v>
      </c>
      <c r="N3302" s="27" t="s">
        <v>127</v>
      </c>
      <c r="O3302" s="27" t="s">
        <v>139</v>
      </c>
      <c r="P3302" s="27" t="s">
        <v>129</v>
      </c>
      <c r="Q3302" s="29" t="n">
        <v>1654.75</v>
      </c>
      <c r="R3302" s="27" t="s">
        <v>130</v>
      </c>
      <c r="S3302" s="27" t="s">
        <v>197</v>
      </c>
      <c r="T3302" s="27" t="n">
        <v>4</v>
      </c>
    </row>
    <row r="3303" customFormat="false" ht="15" hidden="false" customHeight="false" outlineLevel="0" collapsed="false">
      <c r="A3303" s="30" t="s">
        <v>5254</v>
      </c>
      <c r="B3303" s="30" t="s">
        <v>1713</v>
      </c>
      <c r="C3303" s="30" t="n">
        <v>69</v>
      </c>
      <c r="D3303" s="30" t="s">
        <v>181</v>
      </c>
      <c r="E3303" s="31" t="n">
        <v>45442</v>
      </c>
      <c r="F3303" s="30" t="s">
        <v>250</v>
      </c>
      <c r="G3303" s="31" t="n">
        <v>45445</v>
      </c>
      <c r="H3303" s="30" t="s">
        <v>217</v>
      </c>
      <c r="I3303" s="30" t="s">
        <v>282</v>
      </c>
      <c r="J3303" s="30" t="s">
        <v>483</v>
      </c>
      <c r="K3303" s="30" t="s">
        <v>156</v>
      </c>
      <c r="L3303" s="30" t="n">
        <v>71</v>
      </c>
      <c r="M3303" s="30" t="n">
        <v>87</v>
      </c>
      <c r="N3303" s="30" t="s">
        <v>186</v>
      </c>
      <c r="O3303" s="30" t="s">
        <v>128</v>
      </c>
      <c r="P3303" s="30" t="s">
        <v>129</v>
      </c>
      <c r="Q3303" s="32" t="n">
        <v>4510.35</v>
      </c>
      <c r="R3303" s="30" t="s">
        <v>130</v>
      </c>
      <c r="S3303" s="30" t="s">
        <v>164</v>
      </c>
      <c r="T3303" s="30" t="n">
        <v>3</v>
      </c>
    </row>
    <row r="3304" customFormat="false" ht="15" hidden="false" customHeight="false" outlineLevel="0" collapsed="false">
      <c r="A3304" s="27" t="s">
        <v>5255</v>
      </c>
      <c r="B3304" s="27" t="s">
        <v>5256</v>
      </c>
      <c r="C3304" s="27" t="n">
        <v>53</v>
      </c>
      <c r="D3304" s="27" t="s">
        <v>121</v>
      </c>
      <c r="E3304" s="28" t="n">
        <v>45570</v>
      </c>
      <c r="F3304" s="27" t="s">
        <v>567</v>
      </c>
      <c r="G3304" s="28" t="n">
        <v>45573</v>
      </c>
      <c r="H3304" s="27" t="s">
        <v>183</v>
      </c>
      <c r="I3304" s="27" t="s">
        <v>212</v>
      </c>
      <c r="J3304" s="27" t="s">
        <v>431</v>
      </c>
      <c r="K3304" s="27" t="s">
        <v>156</v>
      </c>
      <c r="L3304" s="27" t="n">
        <v>39</v>
      </c>
      <c r="M3304" s="27" t="n">
        <v>31</v>
      </c>
      <c r="N3304" s="27" t="s">
        <v>127</v>
      </c>
      <c r="O3304" s="27" t="s">
        <v>139</v>
      </c>
      <c r="P3304" s="27" t="s">
        <v>129</v>
      </c>
      <c r="Q3304" s="29" t="n">
        <v>3462.53</v>
      </c>
      <c r="R3304" s="27" t="s">
        <v>130</v>
      </c>
      <c r="S3304" s="27" t="s">
        <v>164</v>
      </c>
      <c r="T3304" s="27" t="n">
        <v>3</v>
      </c>
    </row>
    <row r="3305" customFormat="false" ht="15" hidden="false" customHeight="false" outlineLevel="0" collapsed="false">
      <c r="A3305" s="30" t="s">
        <v>5257</v>
      </c>
      <c r="B3305" s="30" t="s">
        <v>1878</v>
      </c>
      <c r="C3305" s="30" t="n">
        <v>51</v>
      </c>
      <c r="D3305" s="30" t="s">
        <v>121</v>
      </c>
      <c r="E3305" s="31" t="n">
        <v>45477</v>
      </c>
      <c r="F3305" s="30" t="s">
        <v>1140</v>
      </c>
      <c r="G3305" s="31" t="n">
        <v>45477</v>
      </c>
      <c r="H3305" s="30" t="s">
        <v>206</v>
      </c>
      <c r="I3305" s="30" t="s">
        <v>300</v>
      </c>
      <c r="J3305" s="30" t="s">
        <v>469</v>
      </c>
      <c r="K3305" s="30" t="s">
        <v>156</v>
      </c>
      <c r="L3305" s="30" t="n">
        <v>30</v>
      </c>
      <c r="M3305" s="30" t="n">
        <v>38</v>
      </c>
      <c r="N3305" s="30" t="s">
        <v>127</v>
      </c>
      <c r="O3305" s="30" t="s">
        <v>128</v>
      </c>
      <c r="P3305" s="30" t="s">
        <v>129</v>
      </c>
      <c r="Q3305" s="32" t="n">
        <v>2808.09</v>
      </c>
      <c r="R3305" s="30" t="s">
        <v>130</v>
      </c>
      <c r="S3305" s="30" t="s">
        <v>197</v>
      </c>
      <c r="T3305" s="30" t="n">
        <v>4</v>
      </c>
    </row>
    <row r="3306" customFormat="false" ht="15" hidden="false" customHeight="false" outlineLevel="0" collapsed="false">
      <c r="A3306" s="27" t="s">
        <v>5258</v>
      </c>
      <c r="B3306" s="27" t="s">
        <v>2526</v>
      </c>
      <c r="C3306" s="27" t="n">
        <v>25</v>
      </c>
      <c r="D3306" s="27" t="s">
        <v>181</v>
      </c>
      <c r="E3306" s="28" t="n">
        <v>45354</v>
      </c>
      <c r="F3306" s="27" t="s">
        <v>338</v>
      </c>
      <c r="G3306" s="28" t="n">
        <v>45356</v>
      </c>
      <c r="H3306" s="27" t="s">
        <v>183</v>
      </c>
      <c r="I3306" s="27" t="s">
        <v>212</v>
      </c>
      <c r="J3306" s="27" t="s">
        <v>431</v>
      </c>
      <c r="K3306" s="27" t="s">
        <v>156</v>
      </c>
      <c r="L3306" s="27" t="n">
        <v>32</v>
      </c>
      <c r="M3306" s="27" t="n">
        <v>60</v>
      </c>
      <c r="N3306" s="27" t="s">
        <v>186</v>
      </c>
      <c r="O3306" s="27" t="s">
        <v>128</v>
      </c>
      <c r="P3306" s="27" t="s">
        <v>150</v>
      </c>
      <c r="Q3306" s="29" t="n">
        <v>3641.87</v>
      </c>
      <c r="R3306" s="27" t="s">
        <v>130</v>
      </c>
      <c r="S3306" s="27" t="s">
        <v>192</v>
      </c>
      <c r="T3306" s="27" t="n">
        <v>3</v>
      </c>
    </row>
    <row r="3307" customFormat="false" ht="15" hidden="false" customHeight="false" outlineLevel="0" collapsed="false">
      <c r="A3307" s="30" t="s">
        <v>5259</v>
      </c>
      <c r="B3307" s="30" t="s">
        <v>2408</v>
      </c>
      <c r="C3307" s="30" t="n">
        <v>26</v>
      </c>
      <c r="D3307" s="30" t="s">
        <v>181</v>
      </c>
      <c r="E3307" s="31" t="n">
        <v>45498</v>
      </c>
      <c r="F3307" s="30" t="s">
        <v>1696</v>
      </c>
      <c r="G3307" s="31" t="n">
        <v>45498</v>
      </c>
      <c r="H3307" s="30" t="s">
        <v>206</v>
      </c>
      <c r="I3307" s="30" t="s">
        <v>232</v>
      </c>
      <c r="J3307" s="30" t="s">
        <v>208</v>
      </c>
      <c r="K3307" s="30" t="s">
        <v>138</v>
      </c>
      <c r="L3307" s="30" t="n">
        <v>84</v>
      </c>
      <c r="M3307" s="30" t="n">
        <v>24</v>
      </c>
      <c r="N3307" s="30" t="s">
        <v>127</v>
      </c>
      <c r="O3307" s="30" t="s">
        <v>128</v>
      </c>
      <c r="P3307" s="30" t="s">
        <v>150</v>
      </c>
      <c r="Q3307" s="32" t="n">
        <v>2412.23</v>
      </c>
      <c r="R3307" s="30" t="s">
        <v>130</v>
      </c>
      <c r="S3307" s="30" t="s">
        <v>197</v>
      </c>
      <c r="T3307" s="30" t="n">
        <v>2</v>
      </c>
    </row>
    <row r="3308" customFormat="false" ht="15" hidden="false" customHeight="false" outlineLevel="0" collapsed="false">
      <c r="A3308" s="27" t="s">
        <v>5260</v>
      </c>
      <c r="B3308" s="27" t="s">
        <v>5261</v>
      </c>
      <c r="C3308" s="27" t="n">
        <v>51</v>
      </c>
      <c r="D3308" s="27" t="s">
        <v>181</v>
      </c>
      <c r="E3308" s="28" t="n">
        <v>45470</v>
      </c>
      <c r="F3308" s="27" t="s">
        <v>1332</v>
      </c>
      <c r="G3308" s="28" t="n">
        <v>45472</v>
      </c>
      <c r="H3308" s="27" t="s">
        <v>236</v>
      </c>
      <c r="I3308" s="27" t="s">
        <v>323</v>
      </c>
      <c r="J3308" s="27" t="s">
        <v>267</v>
      </c>
      <c r="K3308" s="27" t="s">
        <v>156</v>
      </c>
      <c r="L3308" s="27" t="n">
        <v>59</v>
      </c>
      <c r="M3308" s="27" t="n">
        <v>84</v>
      </c>
      <c r="N3308" s="27" t="s">
        <v>127</v>
      </c>
      <c r="O3308" s="27" t="s">
        <v>128</v>
      </c>
      <c r="P3308" s="27" t="s">
        <v>150</v>
      </c>
      <c r="Q3308" s="29" t="n">
        <v>4764.53</v>
      </c>
      <c r="R3308" s="27" t="s">
        <v>130</v>
      </c>
      <c r="S3308" s="27" t="s">
        <v>131</v>
      </c>
      <c r="T3308" s="27" t="n">
        <v>4</v>
      </c>
    </row>
    <row r="3309" customFormat="false" ht="15" hidden="false" customHeight="false" outlineLevel="0" collapsed="false">
      <c r="A3309" s="30" t="s">
        <v>5262</v>
      </c>
      <c r="B3309" s="30" t="s">
        <v>4451</v>
      </c>
      <c r="C3309" s="30" t="n">
        <v>44</v>
      </c>
      <c r="D3309" s="30" t="s">
        <v>181</v>
      </c>
      <c r="E3309" s="31" t="n">
        <v>45381</v>
      </c>
      <c r="F3309" s="30" t="s">
        <v>1175</v>
      </c>
      <c r="G3309" s="31" t="n">
        <v>45383</v>
      </c>
      <c r="H3309" s="30" t="s">
        <v>135</v>
      </c>
      <c r="I3309" s="30" t="s">
        <v>251</v>
      </c>
      <c r="J3309" s="30" t="s">
        <v>262</v>
      </c>
      <c r="K3309" s="30" t="s">
        <v>156</v>
      </c>
      <c r="L3309" s="30" t="n">
        <v>67</v>
      </c>
      <c r="M3309" s="30" t="n">
        <v>73</v>
      </c>
      <c r="N3309" s="30" t="s">
        <v>127</v>
      </c>
      <c r="O3309" s="30" t="s">
        <v>139</v>
      </c>
      <c r="P3309" s="30" t="s">
        <v>129</v>
      </c>
      <c r="Q3309" s="32" t="n">
        <v>3815.66</v>
      </c>
      <c r="R3309" s="30" t="s">
        <v>130</v>
      </c>
      <c r="S3309" s="30" t="s">
        <v>197</v>
      </c>
      <c r="T3309" s="30" t="n">
        <v>5</v>
      </c>
    </row>
    <row r="3310" customFormat="false" ht="15" hidden="false" customHeight="false" outlineLevel="0" collapsed="false">
      <c r="A3310" s="27" t="s">
        <v>5263</v>
      </c>
      <c r="B3310" s="27" t="s">
        <v>4979</v>
      </c>
      <c r="C3310" s="27" t="n">
        <v>58</v>
      </c>
      <c r="D3310" s="27" t="s">
        <v>181</v>
      </c>
      <c r="E3310" s="28" t="n">
        <v>45369</v>
      </c>
      <c r="F3310" s="27" t="s">
        <v>702</v>
      </c>
      <c r="G3310" s="28" t="n">
        <v>45370</v>
      </c>
      <c r="H3310" s="27" t="s">
        <v>161</v>
      </c>
      <c r="I3310" s="27" t="s">
        <v>320</v>
      </c>
      <c r="J3310" s="27" t="s">
        <v>258</v>
      </c>
      <c r="K3310" s="27" t="s">
        <v>138</v>
      </c>
      <c r="L3310" s="27" t="n">
        <v>37</v>
      </c>
      <c r="M3310" s="27" t="n">
        <v>16</v>
      </c>
      <c r="N3310" s="27" t="s">
        <v>127</v>
      </c>
      <c r="O3310" s="27" t="s">
        <v>171</v>
      </c>
      <c r="P3310" s="27" t="s">
        <v>187</v>
      </c>
      <c r="Q3310" s="29" t="n">
        <v>771.87</v>
      </c>
      <c r="R3310" s="27" t="s">
        <v>130</v>
      </c>
      <c r="S3310" s="27" t="s">
        <v>164</v>
      </c>
      <c r="T3310" s="27" t="n">
        <v>3</v>
      </c>
    </row>
    <row r="3311" customFormat="false" ht="15" hidden="false" customHeight="false" outlineLevel="0" collapsed="false">
      <c r="A3311" s="30" t="s">
        <v>5264</v>
      </c>
      <c r="B3311" s="30" t="s">
        <v>1811</v>
      </c>
      <c r="C3311" s="30" t="n">
        <v>38</v>
      </c>
      <c r="D3311" s="30" t="s">
        <v>121</v>
      </c>
      <c r="E3311" s="31" t="n">
        <v>45609</v>
      </c>
      <c r="F3311" s="30" t="s">
        <v>771</v>
      </c>
      <c r="G3311" s="31" t="n">
        <v>45609</v>
      </c>
      <c r="H3311" s="30" t="s">
        <v>183</v>
      </c>
      <c r="I3311" s="30" t="s">
        <v>184</v>
      </c>
      <c r="J3311" s="30" t="s">
        <v>476</v>
      </c>
      <c r="K3311" s="30" t="s">
        <v>138</v>
      </c>
      <c r="L3311" s="30" t="n">
        <v>24</v>
      </c>
      <c r="M3311" s="30" t="n">
        <v>19</v>
      </c>
      <c r="N3311" s="30" t="s">
        <v>127</v>
      </c>
      <c r="O3311" s="30" t="s">
        <v>171</v>
      </c>
      <c r="P3311" s="30" t="s">
        <v>150</v>
      </c>
      <c r="Q3311" s="32" t="n">
        <v>1247.22</v>
      </c>
      <c r="R3311" s="30" t="s">
        <v>130</v>
      </c>
      <c r="S3311" s="30" t="s">
        <v>164</v>
      </c>
      <c r="T3311" s="30" t="n">
        <v>4</v>
      </c>
    </row>
    <row r="3312" customFormat="false" ht="15" hidden="false" customHeight="false" outlineLevel="0" collapsed="false">
      <c r="A3312" s="27" t="s">
        <v>5158</v>
      </c>
      <c r="B3312" s="27" t="s">
        <v>897</v>
      </c>
      <c r="C3312" s="27" t="n">
        <v>38</v>
      </c>
      <c r="D3312" s="27" t="s">
        <v>181</v>
      </c>
      <c r="E3312" s="28" t="n">
        <v>45603</v>
      </c>
      <c r="F3312" s="27" t="s">
        <v>454</v>
      </c>
      <c r="G3312" s="28" t="n">
        <v>45609</v>
      </c>
      <c r="H3312" s="27" t="s">
        <v>168</v>
      </c>
      <c r="I3312" s="27" t="s">
        <v>196</v>
      </c>
      <c r="J3312" s="27" t="s">
        <v>371</v>
      </c>
      <c r="K3312" s="27" t="s">
        <v>126</v>
      </c>
      <c r="L3312" s="27" t="n">
        <v>16</v>
      </c>
      <c r="M3312" s="27" t="n">
        <v>104</v>
      </c>
      <c r="N3312" s="27" t="s">
        <v>186</v>
      </c>
      <c r="O3312" s="27" t="s">
        <v>171</v>
      </c>
      <c r="P3312" s="27" t="s">
        <v>187</v>
      </c>
      <c r="Q3312" s="29" t="n">
        <v>8116.71</v>
      </c>
      <c r="R3312" s="27" t="s">
        <v>130</v>
      </c>
      <c r="S3312" s="27" t="s">
        <v>131</v>
      </c>
      <c r="T3312" s="27" t="n">
        <v>3</v>
      </c>
    </row>
    <row r="3313" customFormat="false" ht="15" hidden="false" customHeight="false" outlineLevel="0" collapsed="false">
      <c r="A3313" s="30" t="s">
        <v>5265</v>
      </c>
      <c r="B3313" s="30" t="s">
        <v>3516</v>
      </c>
      <c r="C3313" s="30" t="n">
        <v>78</v>
      </c>
      <c r="D3313" s="30" t="s">
        <v>121</v>
      </c>
      <c r="E3313" s="31" t="n">
        <v>45416</v>
      </c>
      <c r="F3313" s="30" t="s">
        <v>1135</v>
      </c>
      <c r="G3313" s="31" t="n">
        <v>45416</v>
      </c>
      <c r="H3313" s="30" t="s">
        <v>123</v>
      </c>
      <c r="I3313" s="30" t="s">
        <v>304</v>
      </c>
      <c r="J3313" s="30" t="s">
        <v>508</v>
      </c>
      <c r="K3313" s="30" t="s">
        <v>156</v>
      </c>
      <c r="L3313" s="30" t="n">
        <v>51</v>
      </c>
      <c r="M3313" s="30" t="n">
        <v>82</v>
      </c>
      <c r="N3313" s="30" t="s">
        <v>127</v>
      </c>
      <c r="O3313" s="30" t="s">
        <v>149</v>
      </c>
      <c r="P3313" s="30" t="s">
        <v>140</v>
      </c>
      <c r="Q3313" s="32" t="n">
        <v>3938.16</v>
      </c>
      <c r="R3313" s="30" t="s">
        <v>172</v>
      </c>
      <c r="S3313" s="30" t="s">
        <v>335</v>
      </c>
      <c r="T3313" s="30" t="n">
        <v>5</v>
      </c>
    </row>
    <row r="3314" customFormat="false" ht="15" hidden="false" customHeight="false" outlineLevel="0" collapsed="false">
      <c r="A3314" s="27" t="s">
        <v>5266</v>
      </c>
      <c r="B3314" s="27" t="s">
        <v>3104</v>
      </c>
      <c r="C3314" s="27" t="n">
        <v>61</v>
      </c>
      <c r="D3314" s="27" t="s">
        <v>121</v>
      </c>
      <c r="E3314" s="28" t="n">
        <v>45614</v>
      </c>
      <c r="F3314" s="27" t="s">
        <v>1263</v>
      </c>
      <c r="G3314" s="28" t="n">
        <v>45614</v>
      </c>
      <c r="H3314" s="27" t="s">
        <v>206</v>
      </c>
      <c r="I3314" s="27" t="s">
        <v>207</v>
      </c>
      <c r="J3314" s="27" t="s">
        <v>615</v>
      </c>
      <c r="K3314" s="27" t="s">
        <v>138</v>
      </c>
      <c r="L3314" s="27" t="n">
        <v>85</v>
      </c>
      <c r="M3314" s="27" t="n">
        <v>34</v>
      </c>
      <c r="N3314" s="27" t="s">
        <v>127</v>
      </c>
      <c r="O3314" s="27" t="s">
        <v>149</v>
      </c>
      <c r="P3314" s="27" t="s">
        <v>129</v>
      </c>
      <c r="Q3314" s="29" t="n">
        <v>2611.66</v>
      </c>
      <c r="R3314" s="27" t="s">
        <v>130</v>
      </c>
      <c r="S3314" s="27" t="s">
        <v>164</v>
      </c>
      <c r="T3314" s="27" t="n">
        <v>5</v>
      </c>
    </row>
    <row r="3315" customFormat="false" ht="15" hidden="false" customHeight="false" outlineLevel="0" collapsed="false">
      <c r="A3315" s="30" t="s">
        <v>5267</v>
      </c>
      <c r="B3315" s="30" t="s">
        <v>673</v>
      </c>
      <c r="C3315" s="30" t="n">
        <v>74</v>
      </c>
      <c r="D3315" s="30" t="s">
        <v>121</v>
      </c>
      <c r="E3315" s="31" t="n">
        <v>45446</v>
      </c>
      <c r="F3315" s="30" t="s">
        <v>134</v>
      </c>
      <c r="G3315" s="31" t="n">
        <v>45449</v>
      </c>
      <c r="H3315" s="30" t="s">
        <v>135</v>
      </c>
      <c r="I3315" s="30" t="s">
        <v>251</v>
      </c>
      <c r="J3315" s="30" t="s">
        <v>201</v>
      </c>
      <c r="K3315" s="30" t="s">
        <v>126</v>
      </c>
      <c r="L3315" s="30" t="n">
        <v>21</v>
      </c>
      <c r="M3315" s="30" t="n">
        <v>148</v>
      </c>
      <c r="N3315" s="30" t="s">
        <v>127</v>
      </c>
      <c r="O3315" s="30" t="s">
        <v>171</v>
      </c>
      <c r="P3315" s="30" t="s">
        <v>187</v>
      </c>
      <c r="Q3315" s="32" t="n">
        <v>9443.43</v>
      </c>
      <c r="R3315" s="30" t="s">
        <v>462</v>
      </c>
      <c r="S3315" s="30" t="s">
        <v>192</v>
      </c>
      <c r="T3315" s="30" t="n">
        <v>3</v>
      </c>
    </row>
    <row r="3316" customFormat="false" ht="15" hidden="false" customHeight="false" outlineLevel="0" collapsed="false">
      <c r="A3316" s="27" t="s">
        <v>5268</v>
      </c>
      <c r="B3316" s="27" t="s">
        <v>1781</v>
      </c>
      <c r="C3316" s="27" t="n">
        <v>21</v>
      </c>
      <c r="D3316" s="27" t="s">
        <v>566</v>
      </c>
      <c r="E3316" s="28" t="n">
        <v>45533</v>
      </c>
      <c r="F3316" s="27" t="s">
        <v>1073</v>
      </c>
      <c r="G3316" s="28" t="n">
        <v>45534</v>
      </c>
      <c r="H3316" s="27" t="s">
        <v>146</v>
      </c>
      <c r="I3316" s="27" t="s">
        <v>176</v>
      </c>
      <c r="J3316" s="27" t="s">
        <v>148</v>
      </c>
      <c r="K3316" s="27" t="s">
        <v>126</v>
      </c>
      <c r="L3316" s="27" t="n">
        <v>20</v>
      </c>
      <c r="M3316" s="27" t="n">
        <v>107</v>
      </c>
      <c r="N3316" s="27" t="s">
        <v>186</v>
      </c>
      <c r="O3316" s="27" t="s">
        <v>128</v>
      </c>
      <c r="P3316" s="27" t="s">
        <v>129</v>
      </c>
      <c r="Q3316" s="29" t="n">
        <v>8943.1</v>
      </c>
      <c r="R3316" s="27" t="s">
        <v>172</v>
      </c>
      <c r="S3316" s="27" t="s">
        <v>141</v>
      </c>
      <c r="T3316" s="27" t="n">
        <v>2</v>
      </c>
    </row>
    <row r="3317" customFormat="false" ht="15" hidden="false" customHeight="false" outlineLevel="0" collapsed="false">
      <c r="A3317" s="30" t="s">
        <v>5269</v>
      </c>
      <c r="B3317" s="30" t="s">
        <v>1319</v>
      </c>
      <c r="C3317" s="30" t="n">
        <v>50</v>
      </c>
      <c r="D3317" s="30" t="s">
        <v>181</v>
      </c>
      <c r="E3317" s="31" t="n">
        <v>45652</v>
      </c>
      <c r="F3317" s="30" t="s">
        <v>1179</v>
      </c>
      <c r="G3317" s="31" t="n">
        <v>45655</v>
      </c>
      <c r="H3317" s="30" t="s">
        <v>242</v>
      </c>
      <c r="I3317" s="30" t="s">
        <v>315</v>
      </c>
      <c r="J3317" s="30" t="s">
        <v>401</v>
      </c>
      <c r="K3317" s="30" t="s">
        <v>202</v>
      </c>
      <c r="L3317" s="30" t="n">
        <v>12</v>
      </c>
      <c r="M3317" s="30" t="n">
        <v>167</v>
      </c>
      <c r="N3317" s="30" t="s">
        <v>186</v>
      </c>
      <c r="O3317" s="30" t="s">
        <v>139</v>
      </c>
      <c r="P3317" s="30" t="s">
        <v>129</v>
      </c>
      <c r="Q3317" s="32" t="n">
        <v>17993.95</v>
      </c>
      <c r="R3317" s="30" t="s">
        <v>268</v>
      </c>
      <c r="S3317" s="30" t="s">
        <v>131</v>
      </c>
      <c r="T3317" s="30" t="n">
        <v>4</v>
      </c>
    </row>
    <row r="3318" customFormat="false" ht="15" hidden="false" customHeight="false" outlineLevel="0" collapsed="false">
      <c r="A3318" s="27" t="s">
        <v>5270</v>
      </c>
      <c r="B3318" s="27" t="s">
        <v>1916</v>
      </c>
      <c r="C3318" s="27" t="n">
        <v>13</v>
      </c>
      <c r="D3318" s="27" t="s">
        <v>121</v>
      </c>
      <c r="E3318" s="28" t="n">
        <v>45411</v>
      </c>
      <c r="F3318" s="27" t="s">
        <v>2301</v>
      </c>
      <c r="G3318" s="28" t="n">
        <v>45411</v>
      </c>
      <c r="H3318" s="27" t="s">
        <v>242</v>
      </c>
      <c r="I3318" s="27" t="s">
        <v>243</v>
      </c>
      <c r="J3318" s="27" t="s">
        <v>401</v>
      </c>
      <c r="K3318" s="27" t="s">
        <v>138</v>
      </c>
      <c r="L3318" s="27" t="n">
        <v>33</v>
      </c>
      <c r="M3318" s="27" t="n">
        <v>32</v>
      </c>
      <c r="N3318" s="27" t="s">
        <v>127</v>
      </c>
      <c r="O3318" s="27" t="s">
        <v>139</v>
      </c>
      <c r="P3318" s="27" t="s">
        <v>187</v>
      </c>
      <c r="Q3318" s="29" t="n">
        <v>1927.9</v>
      </c>
      <c r="R3318" s="27" t="s">
        <v>130</v>
      </c>
      <c r="S3318" s="27" t="s">
        <v>141</v>
      </c>
      <c r="T3318" s="27" t="n">
        <v>5</v>
      </c>
    </row>
    <row r="3319" customFormat="false" ht="15" hidden="false" customHeight="false" outlineLevel="0" collapsed="false">
      <c r="A3319" s="30" t="s">
        <v>5271</v>
      </c>
      <c r="B3319" s="30" t="s">
        <v>1004</v>
      </c>
      <c r="C3319" s="30" t="n">
        <v>34</v>
      </c>
      <c r="D3319" s="30" t="s">
        <v>121</v>
      </c>
      <c r="E3319" s="31" t="n">
        <v>45631</v>
      </c>
      <c r="F3319" s="30" t="s">
        <v>573</v>
      </c>
      <c r="G3319" s="31" t="n">
        <v>45631</v>
      </c>
      <c r="H3319" s="30" t="s">
        <v>236</v>
      </c>
      <c r="I3319" s="30" t="s">
        <v>237</v>
      </c>
      <c r="J3319" s="30" t="s">
        <v>287</v>
      </c>
      <c r="K3319" s="30" t="s">
        <v>138</v>
      </c>
      <c r="L3319" s="30" t="n">
        <v>48</v>
      </c>
      <c r="M3319" s="30" t="n">
        <v>36</v>
      </c>
      <c r="N3319" s="30" t="s">
        <v>127</v>
      </c>
      <c r="O3319" s="30" t="s">
        <v>139</v>
      </c>
      <c r="P3319" s="30" t="s">
        <v>187</v>
      </c>
      <c r="Q3319" s="32" t="n">
        <v>1328.74</v>
      </c>
      <c r="R3319" s="30" t="s">
        <v>130</v>
      </c>
      <c r="S3319" s="30" t="s">
        <v>141</v>
      </c>
      <c r="T3319" s="30" t="n">
        <v>4</v>
      </c>
    </row>
    <row r="3320" customFormat="false" ht="15" hidden="false" customHeight="false" outlineLevel="0" collapsed="false">
      <c r="A3320" s="27" t="s">
        <v>5272</v>
      </c>
      <c r="B3320" s="27" t="s">
        <v>2228</v>
      </c>
      <c r="C3320" s="27" t="n">
        <v>54</v>
      </c>
      <c r="D3320" s="27" t="s">
        <v>121</v>
      </c>
      <c r="E3320" s="28" t="n">
        <v>45419</v>
      </c>
      <c r="F3320" s="27" t="s">
        <v>331</v>
      </c>
      <c r="G3320" s="28" t="n">
        <v>45422</v>
      </c>
      <c r="H3320" s="27" t="s">
        <v>161</v>
      </c>
      <c r="I3320" s="27" t="s">
        <v>538</v>
      </c>
      <c r="J3320" s="27" t="s">
        <v>426</v>
      </c>
      <c r="K3320" s="27" t="s">
        <v>156</v>
      </c>
      <c r="L3320" s="27" t="n">
        <v>64</v>
      </c>
      <c r="M3320" s="27" t="n">
        <v>70</v>
      </c>
      <c r="N3320" s="27" t="s">
        <v>127</v>
      </c>
      <c r="O3320" s="27" t="s">
        <v>171</v>
      </c>
      <c r="P3320" s="27" t="s">
        <v>129</v>
      </c>
      <c r="Q3320" s="29" t="n">
        <v>4815.65</v>
      </c>
      <c r="R3320" s="27" t="s">
        <v>130</v>
      </c>
      <c r="S3320" s="27" t="s">
        <v>192</v>
      </c>
      <c r="T3320" s="27" t="n">
        <v>5</v>
      </c>
    </row>
    <row r="3321" customFormat="false" ht="15" hidden="false" customHeight="false" outlineLevel="0" collapsed="false">
      <c r="A3321" s="30" t="s">
        <v>5273</v>
      </c>
      <c r="B3321" s="30" t="s">
        <v>4638</v>
      </c>
      <c r="C3321" s="30" t="n">
        <v>67</v>
      </c>
      <c r="D3321" s="30" t="s">
        <v>181</v>
      </c>
      <c r="E3321" s="31" t="n">
        <v>45518</v>
      </c>
      <c r="F3321" s="30" t="s">
        <v>1899</v>
      </c>
      <c r="G3321" s="31" t="n">
        <v>45522</v>
      </c>
      <c r="H3321" s="30" t="s">
        <v>236</v>
      </c>
      <c r="I3321" s="30" t="s">
        <v>323</v>
      </c>
      <c r="J3321" s="30" t="s">
        <v>287</v>
      </c>
      <c r="K3321" s="30" t="s">
        <v>126</v>
      </c>
      <c r="L3321" s="30" t="n">
        <v>11</v>
      </c>
      <c r="M3321" s="30" t="n">
        <v>132</v>
      </c>
      <c r="N3321" s="30" t="s">
        <v>186</v>
      </c>
      <c r="O3321" s="30" t="s">
        <v>128</v>
      </c>
      <c r="P3321" s="30" t="s">
        <v>187</v>
      </c>
      <c r="Q3321" s="32" t="n">
        <v>8763.84</v>
      </c>
      <c r="R3321" s="30" t="s">
        <v>130</v>
      </c>
      <c r="S3321" s="30" t="s">
        <v>157</v>
      </c>
      <c r="T3321" s="30" t="n">
        <v>5</v>
      </c>
    </row>
    <row r="3322" customFormat="false" ht="15" hidden="false" customHeight="false" outlineLevel="0" collapsed="false">
      <c r="A3322" s="27" t="s">
        <v>5274</v>
      </c>
      <c r="B3322" s="27" t="s">
        <v>5275</v>
      </c>
      <c r="C3322" s="27" t="n">
        <v>74</v>
      </c>
      <c r="D3322" s="27" t="s">
        <v>181</v>
      </c>
      <c r="E3322" s="28" t="n">
        <v>45611</v>
      </c>
      <c r="F3322" s="27" t="s">
        <v>1192</v>
      </c>
      <c r="G3322" s="28" t="n">
        <v>45612</v>
      </c>
      <c r="H3322" s="27" t="s">
        <v>236</v>
      </c>
      <c r="I3322" s="27" t="s">
        <v>323</v>
      </c>
      <c r="J3322" s="27" t="s">
        <v>267</v>
      </c>
      <c r="K3322" s="27" t="s">
        <v>156</v>
      </c>
      <c r="L3322" s="27" t="n">
        <v>75</v>
      </c>
      <c r="M3322" s="27" t="n">
        <v>81</v>
      </c>
      <c r="N3322" s="27" t="s">
        <v>127</v>
      </c>
      <c r="O3322" s="27" t="s">
        <v>128</v>
      </c>
      <c r="P3322" s="27" t="s">
        <v>129</v>
      </c>
      <c r="Q3322" s="29" t="n">
        <v>4129.12</v>
      </c>
      <c r="R3322" s="27" t="s">
        <v>130</v>
      </c>
      <c r="S3322" s="27" t="s">
        <v>197</v>
      </c>
      <c r="T3322" s="27" t="n">
        <v>4</v>
      </c>
    </row>
    <row r="3323" customFormat="false" ht="15" hidden="false" customHeight="false" outlineLevel="0" collapsed="false">
      <c r="A3323" s="30" t="s">
        <v>5276</v>
      </c>
      <c r="B3323" s="30" t="s">
        <v>5101</v>
      </c>
      <c r="C3323" s="30" t="n">
        <v>64</v>
      </c>
      <c r="D3323" s="30" t="s">
        <v>181</v>
      </c>
      <c r="E3323" s="31" t="n">
        <v>45615</v>
      </c>
      <c r="F3323" s="30" t="s">
        <v>1860</v>
      </c>
      <c r="G3323" s="31" t="n">
        <v>45621</v>
      </c>
      <c r="H3323" s="30" t="s">
        <v>206</v>
      </c>
      <c r="I3323" s="30" t="s">
        <v>232</v>
      </c>
      <c r="J3323" s="30" t="s">
        <v>593</v>
      </c>
      <c r="K3323" s="30" t="s">
        <v>202</v>
      </c>
      <c r="L3323" s="30" t="n">
        <v>12</v>
      </c>
      <c r="M3323" s="30" t="n">
        <v>76</v>
      </c>
      <c r="N3323" s="30" t="s">
        <v>186</v>
      </c>
      <c r="O3323" s="30" t="s">
        <v>128</v>
      </c>
      <c r="P3323" s="30" t="s">
        <v>150</v>
      </c>
      <c r="Q3323" s="32" t="n">
        <v>16002.18</v>
      </c>
      <c r="R3323" s="30" t="s">
        <v>172</v>
      </c>
      <c r="S3323" s="30" t="s">
        <v>335</v>
      </c>
      <c r="T3323" s="30" t="n">
        <v>3</v>
      </c>
    </row>
    <row r="3324" customFormat="false" ht="15" hidden="false" customHeight="false" outlineLevel="0" collapsed="false">
      <c r="A3324" s="27" t="s">
        <v>5277</v>
      </c>
      <c r="B3324" s="27" t="s">
        <v>5278</v>
      </c>
      <c r="C3324" s="27" t="n">
        <v>68</v>
      </c>
      <c r="D3324" s="27" t="s">
        <v>121</v>
      </c>
      <c r="E3324" s="28" t="n">
        <v>45349</v>
      </c>
      <c r="F3324" s="27" t="s">
        <v>587</v>
      </c>
      <c r="G3324" s="28" t="n">
        <v>45350</v>
      </c>
      <c r="H3324" s="27" t="s">
        <v>161</v>
      </c>
      <c r="I3324" s="27" t="s">
        <v>162</v>
      </c>
      <c r="J3324" s="27" t="s">
        <v>426</v>
      </c>
      <c r="K3324" s="27" t="s">
        <v>138</v>
      </c>
      <c r="L3324" s="27" t="n">
        <v>86</v>
      </c>
      <c r="M3324" s="27" t="n">
        <v>37</v>
      </c>
      <c r="N3324" s="27" t="s">
        <v>127</v>
      </c>
      <c r="O3324" s="27" t="s">
        <v>171</v>
      </c>
      <c r="P3324" s="27" t="s">
        <v>140</v>
      </c>
      <c r="Q3324" s="29" t="n">
        <v>2385.41</v>
      </c>
      <c r="R3324" s="27" t="s">
        <v>130</v>
      </c>
      <c r="S3324" s="27" t="s">
        <v>335</v>
      </c>
      <c r="T3324" s="27" t="n">
        <v>4</v>
      </c>
    </row>
    <row r="3325" customFormat="false" ht="15" hidden="false" customHeight="false" outlineLevel="0" collapsed="false">
      <c r="A3325" s="30" t="s">
        <v>5279</v>
      </c>
      <c r="B3325" s="30" t="s">
        <v>736</v>
      </c>
      <c r="C3325" s="30" t="n">
        <v>80</v>
      </c>
      <c r="D3325" s="30" t="s">
        <v>181</v>
      </c>
      <c r="E3325" s="31" t="n">
        <v>45622</v>
      </c>
      <c r="F3325" s="30" t="s">
        <v>497</v>
      </c>
      <c r="G3325" s="31" t="n">
        <v>45625</v>
      </c>
      <c r="H3325" s="30" t="s">
        <v>217</v>
      </c>
      <c r="I3325" s="30" t="s">
        <v>344</v>
      </c>
      <c r="J3325" s="30" t="s">
        <v>283</v>
      </c>
      <c r="K3325" s="30" t="s">
        <v>156</v>
      </c>
      <c r="L3325" s="30" t="n">
        <v>57</v>
      </c>
      <c r="M3325" s="30" t="n">
        <v>83</v>
      </c>
      <c r="N3325" s="30" t="s">
        <v>186</v>
      </c>
      <c r="O3325" s="30" t="s">
        <v>171</v>
      </c>
      <c r="P3325" s="30" t="s">
        <v>187</v>
      </c>
      <c r="Q3325" s="32" t="n">
        <v>4737.56</v>
      </c>
      <c r="R3325" s="30" t="s">
        <v>130</v>
      </c>
      <c r="S3325" s="30" t="s">
        <v>192</v>
      </c>
      <c r="T3325" s="30" t="n">
        <v>5</v>
      </c>
    </row>
    <row r="3326" customFormat="false" ht="15" hidden="false" customHeight="false" outlineLevel="0" collapsed="false">
      <c r="A3326" s="27" t="s">
        <v>5280</v>
      </c>
      <c r="B3326" s="27" t="s">
        <v>5281</v>
      </c>
      <c r="C3326" s="27" t="n">
        <v>68</v>
      </c>
      <c r="D3326" s="27" t="s">
        <v>121</v>
      </c>
      <c r="E3326" s="28" t="n">
        <v>45352</v>
      </c>
      <c r="F3326" s="27" t="s">
        <v>2176</v>
      </c>
      <c r="G3326" s="28" t="n">
        <v>45352</v>
      </c>
      <c r="H3326" s="27" t="s">
        <v>217</v>
      </c>
      <c r="I3326" s="27" t="s">
        <v>282</v>
      </c>
      <c r="J3326" s="27" t="s">
        <v>283</v>
      </c>
      <c r="K3326" s="27" t="s">
        <v>138</v>
      </c>
      <c r="L3326" s="27" t="n">
        <v>83</v>
      </c>
      <c r="M3326" s="27" t="n">
        <v>31</v>
      </c>
      <c r="N3326" s="27" t="s">
        <v>127</v>
      </c>
      <c r="O3326" s="27" t="s">
        <v>171</v>
      </c>
      <c r="P3326" s="27" t="s">
        <v>129</v>
      </c>
      <c r="Q3326" s="29" t="n">
        <v>2081.88</v>
      </c>
      <c r="R3326" s="27" t="s">
        <v>130</v>
      </c>
      <c r="S3326" s="27" t="s">
        <v>157</v>
      </c>
      <c r="T3326" s="27" t="n">
        <v>5</v>
      </c>
    </row>
    <row r="3327" customFormat="false" ht="15" hidden="false" customHeight="false" outlineLevel="0" collapsed="false">
      <c r="A3327" s="30" t="s">
        <v>5282</v>
      </c>
      <c r="B3327" s="30" t="s">
        <v>816</v>
      </c>
      <c r="C3327" s="30" t="n">
        <v>46</v>
      </c>
      <c r="D3327" s="30" t="s">
        <v>181</v>
      </c>
      <c r="E3327" s="31" t="n">
        <v>45540</v>
      </c>
      <c r="F3327" s="30" t="s">
        <v>1593</v>
      </c>
      <c r="G3327" s="31" t="n">
        <v>45541</v>
      </c>
      <c r="H3327" s="30" t="s">
        <v>168</v>
      </c>
      <c r="I3327" s="30" t="s">
        <v>169</v>
      </c>
      <c r="J3327" s="30" t="s">
        <v>170</v>
      </c>
      <c r="K3327" s="30" t="s">
        <v>138</v>
      </c>
      <c r="L3327" s="30" t="n">
        <v>40</v>
      </c>
      <c r="M3327" s="30" t="n">
        <v>29</v>
      </c>
      <c r="N3327" s="30" t="s">
        <v>127</v>
      </c>
      <c r="O3327" s="30" t="s">
        <v>149</v>
      </c>
      <c r="P3327" s="30" t="s">
        <v>129</v>
      </c>
      <c r="Q3327" s="32" t="n">
        <v>1487.75</v>
      </c>
      <c r="R3327" s="30" t="s">
        <v>130</v>
      </c>
      <c r="S3327" s="30" t="s">
        <v>335</v>
      </c>
      <c r="T3327" s="30" t="n">
        <v>5</v>
      </c>
    </row>
    <row r="3328" customFormat="false" ht="15" hidden="false" customHeight="false" outlineLevel="0" collapsed="false">
      <c r="A3328" s="27" t="s">
        <v>5283</v>
      </c>
      <c r="B3328" s="27" t="s">
        <v>4180</v>
      </c>
      <c r="C3328" s="27" t="n">
        <v>31</v>
      </c>
      <c r="D3328" s="27" t="s">
        <v>121</v>
      </c>
      <c r="E3328" s="28" t="n">
        <v>45404</v>
      </c>
      <c r="F3328" s="27" t="s">
        <v>241</v>
      </c>
      <c r="G3328" s="28" t="n">
        <v>45406</v>
      </c>
      <c r="H3328" s="27" t="s">
        <v>146</v>
      </c>
      <c r="I3328" s="27" t="s">
        <v>309</v>
      </c>
      <c r="J3328" s="27" t="s">
        <v>244</v>
      </c>
      <c r="K3328" s="27" t="s">
        <v>202</v>
      </c>
      <c r="L3328" s="27" t="n">
        <v>13</v>
      </c>
      <c r="M3328" s="27" t="n">
        <v>97</v>
      </c>
      <c r="N3328" s="27" t="s">
        <v>186</v>
      </c>
      <c r="O3328" s="27" t="s">
        <v>139</v>
      </c>
      <c r="P3328" s="27" t="s">
        <v>129</v>
      </c>
      <c r="Q3328" s="29" t="n">
        <v>16696.48</v>
      </c>
      <c r="R3328" s="27" t="s">
        <v>462</v>
      </c>
      <c r="S3328" s="27" t="s">
        <v>192</v>
      </c>
      <c r="T3328" s="27" t="n">
        <v>4</v>
      </c>
    </row>
    <row r="3329" customFormat="false" ht="15" hidden="false" customHeight="false" outlineLevel="0" collapsed="false">
      <c r="A3329" s="30" t="s">
        <v>5284</v>
      </c>
      <c r="B3329" s="30" t="s">
        <v>4069</v>
      </c>
      <c r="C3329" s="30" t="n">
        <v>20</v>
      </c>
      <c r="D3329" s="30" t="s">
        <v>181</v>
      </c>
      <c r="E3329" s="31" t="n">
        <v>45644</v>
      </c>
      <c r="F3329" s="30" t="s">
        <v>200</v>
      </c>
      <c r="G3329" s="31" t="n">
        <v>45650</v>
      </c>
      <c r="H3329" s="30" t="s">
        <v>217</v>
      </c>
      <c r="I3329" s="30" t="s">
        <v>392</v>
      </c>
      <c r="J3329" s="30" t="s">
        <v>283</v>
      </c>
      <c r="K3329" s="30" t="s">
        <v>126</v>
      </c>
      <c r="L3329" s="30" t="n">
        <v>29</v>
      </c>
      <c r="M3329" s="30" t="n">
        <v>150</v>
      </c>
      <c r="N3329" s="30" t="s">
        <v>186</v>
      </c>
      <c r="O3329" s="30" t="s">
        <v>149</v>
      </c>
      <c r="P3329" s="30" t="s">
        <v>129</v>
      </c>
      <c r="Q3329" s="32" t="n">
        <v>7839.51</v>
      </c>
      <c r="R3329" s="30" t="s">
        <v>130</v>
      </c>
      <c r="S3329" s="30" t="s">
        <v>178</v>
      </c>
      <c r="T3329" s="30" t="n">
        <v>1</v>
      </c>
    </row>
    <row r="3330" customFormat="false" ht="15" hidden="false" customHeight="false" outlineLevel="0" collapsed="false">
      <c r="A3330" s="27" t="s">
        <v>5285</v>
      </c>
      <c r="B3330" s="27" t="s">
        <v>5231</v>
      </c>
      <c r="C3330" s="27"/>
      <c r="D3330" s="27" t="s">
        <v>121</v>
      </c>
      <c r="E3330" s="28" t="n">
        <v>45453</v>
      </c>
      <c r="F3330" s="27" t="s">
        <v>303</v>
      </c>
      <c r="G3330" s="28" t="n">
        <v>45454</v>
      </c>
      <c r="H3330" s="27" t="s">
        <v>135</v>
      </c>
      <c r="I3330" s="27" t="s">
        <v>251</v>
      </c>
      <c r="J3330" s="27" t="s">
        <v>137</v>
      </c>
      <c r="K3330" s="27" t="s">
        <v>156</v>
      </c>
      <c r="L3330" s="27" t="n">
        <v>23</v>
      </c>
      <c r="M3330" s="27" t="n">
        <v>76</v>
      </c>
      <c r="N3330" s="27" t="s">
        <v>127</v>
      </c>
      <c r="O3330" s="27" t="s">
        <v>139</v>
      </c>
      <c r="P3330" s="27" t="s">
        <v>187</v>
      </c>
      <c r="Q3330" s="29" t="n">
        <v>3679.42</v>
      </c>
      <c r="R3330" s="27" t="s">
        <v>130</v>
      </c>
      <c r="S3330" s="27" t="s">
        <v>223</v>
      </c>
      <c r="T3330" s="27" t="n">
        <v>2</v>
      </c>
    </row>
    <row r="3331" customFormat="false" ht="15" hidden="false" customHeight="false" outlineLevel="0" collapsed="false">
      <c r="A3331" s="30" t="s">
        <v>5286</v>
      </c>
      <c r="B3331" s="30" t="s">
        <v>3544</v>
      </c>
      <c r="C3331" s="30" t="n">
        <v>26</v>
      </c>
      <c r="D3331" s="30" t="s">
        <v>181</v>
      </c>
      <c r="E3331" s="31" t="n">
        <v>45318</v>
      </c>
      <c r="F3331" s="30" t="s">
        <v>705</v>
      </c>
      <c r="G3331" s="31" t="n">
        <v>45319</v>
      </c>
      <c r="H3331" s="30" t="s">
        <v>146</v>
      </c>
      <c r="I3331" s="30" t="s">
        <v>309</v>
      </c>
      <c r="J3331" s="30" t="s">
        <v>568</v>
      </c>
      <c r="K3331" s="30" t="s">
        <v>156</v>
      </c>
      <c r="L3331" s="30" t="n">
        <v>24</v>
      </c>
      <c r="M3331" s="30" t="n">
        <v>87</v>
      </c>
      <c r="N3331" s="30" t="s">
        <v>127</v>
      </c>
      <c r="O3331" s="30" t="s">
        <v>128</v>
      </c>
      <c r="P3331" s="30" t="s">
        <v>150</v>
      </c>
      <c r="Q3331" s="32" t="n">
        <v>4866.33</v>
      </c>
      <c r="R3331" s="30" t="s">
        <v>130</v>
      </c>
      <c r="S3331" s="30" t="s">
        <v>151</v>
      </c>
      <c r="T3331" s="30" t="n">
        <v>4</v>
      </c>
    </row>
    <row r="3332" customFormat="false" ht="15" hidden="false" customHeight="false" outlineLevel="0" collapsed="false">
      <c r="A3332" s="27" t="s">
        <v>5287</v>
      </c>
      <c r="B3332" s="27" t="s">
        <v>1570</v>
      </c>
      <c r="C3332" s="27" t="n">
        <v>57</v>
      </c>
      <c r="D3332" s="27" t="s">
        <v>121</v>
      </c>
      <c r="E3332" s="28" t="n">
        <v>45614</v>
      </c>
      <c r="F3332" s="27" t="s">
        <v>614</v>
      </c>
      <c r="G3332" s="28" t="n">
        <v>45615</v>
      </c>
      <c r="H3332" s="27" t="s">
        <v>217</v>
      </c>
      <c r="I3332" s="27" t="s">
        <v>344</v>
      </c>
      <c r="J3332" s="27" t="s">
        <v>218</v>
      </c>
      <c r="K3332" s="27" t="s">
        <v>138</v>
      </c>
      <c r="L3332" s="27" t="n">
        <v>90</v>
      </c>
      <c r="M3332" s="27" t="n">
        <v>44</v>
      </c>
      <c r="N3332" s="27" t="s">
        <v>127</v>
      </c>
      <c r="O3332" s="27" t="s">
        <v>139</v>
      </c>
      <c r="P3332" s="27" t="s">
        <v>129</v>
      </c>
      <c r="Q3332" s="29" t="n">
        <v>2013.43</v>
      </c>
      <c r="R3332" s="27" t="s">
        <v>130</v>
      </c>
      <c r="S3332" s="27" t="s">
        <v>192</v>
      </c>
      <c r="T3332" s="27" t="n">
        <v>2</v>
      </c>
    </row>
    <row r="3333" customFormat="false" ht="15" hidden="false" customHeight="false" outlineLevel="0" collapsed="false">
      <c r="A3333" s="30" t="s">
        <v>5288</v>
      </c>
      <c r="B3333" s="30" t="s">
        <v>3685</v>
      </c>
      <c r="C3333" s="30" t="n">
        <v>14</v>
      </c>
      <c r="D3333" s="30" t="s">
        <v>121</v>
      </c>
      <c r="E3333" s="31" t="n">
        <v>45451</v>
      </c>
      <c r="F3333" s="30" t="s">
        <v>1593</v>
      </c>
      <c r="G3333" s="31" t="n">
        <v>45451</v>
      </c>
      <c r="H3333" s="30" t="s">
        <v>146</v>
      </c>
      <c r="I3333" s="30" t="s">
        <v>176</v>
      </c>
      <c r="J3333" s="30" t="s">
        <v>244</v>
      </c>
      <c r="K3333" s="30" t="s">
        <v>138</v>
      </c>
      <c r="L3333" s="30" t="n">
        <v>48</v>
      </c>
      <c r="M3333" s="30" t="n">
        <v>33</v>
      </c>
      <c r="N3333" s="30" t="s">
        <v>127</v>
      </c>
      <c r="O3333" s="30" t="s">
        <v>139</v>
      </c>
      <c r="P3333" s="30" t="s">
        <v>140</v>
      </c>
      <c r="Q3333" s="32" t="n">
        <v>2179.38</v>
      </c>
      <c r="R3333" s="30" t="s">
        <v>130</v>
      </c>
      <c r="S3333" s="30" t="s">
        <v>141</v>
      </c>
      <c r="T3333" s="30" t="n">
        <v>4</v>
      </c>
    </row>
    <row r="3334" customFormat="false" ht="15" hidden="false" customHeight="false" outlineLevel="0" collapsed="false">
      <c r="A3334" s="27" t="s">
        <v>5289</v>
      </c>
      <c r="B3334" s="27" t="s">
        <v>2512</v>
      </c>
      <c r="C3334" s="27" t="n">
        <v>71</v>
      </c>
      <c r="D3334" s="27" t="s">
        <v>181</v>
      </c>
      <c r="E3334" s="28" t="n">
        <v>45590</v>
      </c>
      <c r="F3334" s="27" t="s">
        <v>472</v>
      </c>
      <c r="G3334" s="28" t="n">
        <v>45594</v>
      </c>
      <c r="H3334" s="27" t="s">
        <v>206</v>
      </c>
      <c r="I3334" s="27" t="s">
        <v>207</v>
      </c>
      <c r="J3334" s="27" t="s">
        <v>208</v>
      </c>
      <c r="K3334" s="27" t="s">
        <v>126</v>
      </c>
      <c r="L3334" s="27" t="n">
        <v>11</v>
      </c>
      <c r="M3334" s="27" t="n">
        <v>51</v>
      </c>
      <c r="N3334" s="27" t="s">
        <v>186</v>
      </c>
      <c r="O3334" s="27" t="s">
        <v>149</v>
      </c>
      <c r="P3334" s="27" t="s">
        <v>129</v>
      </c>
      <c r="Q3334" s="29" t="n">
        <v>7049.41</v>
      </c>
      <c r="R3334" s="27" t="s">
        <v>268</v>
      </c>
      <c r="S3334" s="27" t="s">
        <v>151</v>
      </c>
      <c r="T3334" s="27" t="n">
        <v>5</v>
      </c>
    </row>
    <row r="3335" customFormat="false" ht="15" hidden="false" customHeight="false" outlineLevel="0" collapsed="false">
      <c r="A3335" s="30" t="s">
        <v>5290</v>
      </c>
      <c r="B3335" s="30" t="s">
        <v>5291</v>
      </c>
      <c r="C3335" s="30" t="n">
        <v>87</v>
      </c>
      <c r="D3335" s="30" t="s">
        <v>121</v>
      </c>
      <c r="E3335" s="31" t="n">
        <v>45434</v>
      </c>
      <c r="F3335" s="30" t="s">
        <v>2406</v>
      </c>
      <c r="G3335" s="31" t="n">
        <v>45437</v>
      </c>
      <c r="H3335" s="30" t="s">
        <v>123</v>
      </c>
      <c r="I3335" s="30" t="s">
        <v>124</v>
      </c>
      <c r="J3335" s="30" t="s">
        <v>508</v>
      </c>
      <c r="K3335" s="30" t="s">
        <v>126</v>
      </c>
      <c r="L3335" s="30" t="n">
        <v>7</v>
      </c>
      <c r="M3335" s="30" t="n">
        <v>139</v>
      </c>
      <c r="N3335" s="30" t="s">
        <v>186</v>
      </c>
      <c r="O3335" s="30" t="s">
        <v>149</v>
      </c>
      <c r="P3335" s="30" t="s">
        <v>140</v>
      </c>
      <c r="Q3335" s="32" t="n">
        <v>8090.97</v>
      </c>
      <c r="R3335" s="30" t="s">
        <v>130</v>
      </c>
      <c r="S3335" s="30" t="s">
        <v>151</v>
      </c>
      <c r="T3335" s="30" t="n">
        <v>4</v>
      </c>
    </row>
    <row r="3336" customFormat="false" ht="15" hidden="false" customHeight="false" outlineLevel="0" collapsed="false">
      <c r="A3336" s="27" t="s">
        <v>5292</v>
      </c>
      <c r="B3336" s="27" t="s">
        <v>2400</v>
      </c>
      <c r="C3336" s="27" t="n">
        <v>46</v>
      </c>
      <c r="D3336" s="27" t="s">
        <v>181</v>
      </c>
      <c r="E3336" s="28" t="n">
        <v>45501</v>
      </c>
      <c r="F3336" s="27" t="s">
        <v>250</v>
      </c>
      <c r="G3336" s="28" t="n">
        <v>45501</v>
      </c>
      <c r="H3336" s="27" t="s">
        <v>236</v>
      </c>
      <c r="I3336" s="27" t="s">
        <v>237</v>
      </c>
      <c r="J3336" s="27" t="s">
        <v>267</v>
      </c>
      <c r="K3336" s="27" t="s">
        <v>138</v>
      </c>
      <c r="L3336" s="27" t="n">
        <v>42</v>
      </c>
      <c r="M3336" s="27" t="n">
        <v>42</v>
      </c>
      <c r="N3336" s="27" t="s">
        <v>186</v>
      </c>
      <c r="O3336" s="27" t="s">
        <v>128</v>
      </c>
      <c r="P3336" s="27" t="s">
        <v>140</v>
      </c>
      <c r="Q3336" s="29" t="n">
        <v>1127.51</v>
      </c>
      <c r="R3336" s="27" t="s">
        <v>130</v>
      </c>
      <c r="S3336" s="27" t="s">
        <v>141</v>
      </c>
      <c r="T3336" s="27" t="n">
        <v>5</v>
      </c>
    </row>
    <row r="3337" customFormat="false" ht="15" hidden="false" customHeight="false" outlineLevel="0" collapsed="false">
      <c r="A3337" s="30" t="s">
        <v>5293</v>
      </c>
      <c r="B3337" s="30" t="s">
        <v>825</v>
      </c>
      <c r="C3337" s="30" t="n">
        <v>-5</v>
      </c>
      <c r="D3337" s="30" t="s">
        <v>181</v>
      </c>
      <c r="E3337" s="31" t="n">
        <v>45456</v>
      </c>
      <c r="F3337" s="30" t="s">
        <v>725</v>
      </c>
      <c r="G3337" s="31" t="n">
        <v>45459</v>
      </c>
      <c r="H3337" s="30" t="s">
        <v>217</v>
      </c>
      <c r="I3337" s="30" t="s">
        <v>344</v>
      </c>
      <c r="J3337" s="30" t="s">
        <v>294</v>
      </c>
      <c r="K3337" s="30" t="s">
        <v>156</v>
      </c>
      <c r="L3337" s="30" t="n">
        <v>27</v>
      </c>
      <c r="M3337" s="30" t="n">
        <v>46</v>
      </c>
      <c r="N3337" s="30" t="s">
        <v>186</v>
      </c>
      <c r="O3337" s="30" t="s">
        <v>128</v>
      </c>
      <c r="P3337" s="30" t="s">
        <v>187</v>
      </c>
      <c r="Q3337" s="32" t="n">
        <v>4556.28</v>
      </c>
      <c r="R3337" s="30" t="s">
        <v>130</v>
      </c>
      <c r="S3337" s="30" t="s">
        <v>164</v>
      </c>
      <c r="T3337" s="30" t="n">
        <v>3</v>
      </c>
    </row>
    <row r="3338" customFormat="false" ht="15" hidden="false" customHeight="false" outlineLevel="0" collapsed="false">
      <c r="A3338" s="27" t="s">
        <v>5294</v>
      </c>
      <c r="B3338" s="27" t="s">
        <v>1551</v>
      </c>
      <c r="C3338" s="27" t="n">
        <v>80</v>
      </c>
      <c r="D3338" s="27" t="s">
        <v>181</v>
      </c>
      <c r="E3338" s="28" t="n">
        <v>45516</v>
      </c>
      <c r="F3338" s="27" t="s">
        <v>1860</v>
      </c>
      <c r="G3338" s="28" t="n">
        <v>45518</v>
      </c>
      <c r="H3338" s="27" t="s">
        <v>206</v>
      </c>
      <c r="I3338" s="27" t="s">
        <v>232</v>
      </c>
      <c r="J3338" s="27" t="s">
        <v>208</v>
      </c>
      <c r="K3338" s="27" t="s">
        <v>156</v>
      </c>
      <c r="L3338" s="27" t="n">
        <v>28</v>
      </c>
      <c r="M3338" s="27" t="n">
        <v>45</v>
      </c>
      <c r="N3338" s="27" t="s">
        <v>127</v>
      </c>
      <c r="O3338" s="27" t="s">
        <v>128</v>
      </c>
      <c r="P3338" s="27" t="s">
        <v>187</v>
      </c>
      <c r="Q3338" s="29" t="n">
        <v>4080.89</v>
      </c>
      <c r="R3338" s="27" t="s">
        <v>172</v>
      </c>
      <c r="S3338" s="27" t="s">
        <v>151</v>
      </c>
      <c r="T3338" s="27" t="n">
        <v>2</v>
      </c>
    </row>
    <row r="3339" customFormat="false" ht="15" hidden="false" customHeight="false" outlineLevel="0" collapsed="false">
      <c r="A3339" s="30" t="s">
        <v>5295</v>
      </c>
      <c r="B3339" s="30" t="s">
        <v>5296</v>
      </c>
      <c r="C3339" s="30" t="n">
        <v>55</v>
      </c>
      <c r="D3339" s="30" t="s">
        <v>181</v>
      </c>
      <c r="E3339" s="31" t="n">
        <v>45606</v>
      </c>
      <c r="F3339" s="30" t="s">
        <v>1696</v>
      </c>
      <c r="G3339" s="31" t="n">
        <v>45615</v>
      </c>
      <c r="H3339" s="30" t="s">
        <v>123</v>
      </c>
      <c r="I3339" s="30" t="s">
        <v>155</v>
      </c>
      <c r="J3339" s="30" t="s">
        <v>125</v>
      </c>
      <c r="K3339" s="30" t="s">
        <v>202</v>
      </c>
      <c r="L3339" s="30" t="n">
        <v>0</v>
      </c>
      <c r="M3339" s="30" t="n">
        <v>125</v>
      </c>
      <c r="N3339" s="30" t="s">
        <v>186</v>
      </c>
      <c r="O3339" s="30" t="s">
        <v>149</v>
      </c>
      <c r="P3339" s="30" t="s">
        <v>129</v>
      </c>
      <c r="Q3339" s="32" t="n">
        <v>17880.84</v>
      </c>
      <c r="R3339" s="30" t="s">
        <v>268</v>
      </c>
      <c r="S3339" s="30" t="s">
        <v>141</v>
      </c>
      <c r="T3339" s="30" t="n">
        <v>5</v>
      </c>
    </row>
    <row r="3340" customFormat="false" ht="15" hidden="false" customHeight="false" outlineLevel="0" collapsed="false">
      <c r="A3340" s="27" t="s">
        <v>5297</v>
      </c>
      <c r="B3340" s="27" t="s">
        <v>5298</v>
      </c>
      <c r="C3340" s="27" t="n">
        <v>27</v>
      </c>
      <c r="D3340" s="27" t="s">
        <v>144</v>
      </c>
      <c r="E3340" s="28" t="n">
        <v>45372</v>
      </c>
      <c r="F3340" s="27" t="s">
        <v>429</v>
      </c>
      <c r="G3340" s="28" t="n">
        <v>45375</v>
      </c>
      <c r="H3340" s="27" t="s">
        <v>146</v>
      </c>
      <c r="I3340" s="27" t="s">
        <v>309</v>
      </c>
      <c r="J3340" s="27" t="s">
        <v>568</v>
      </c>
      <c r="K3340" s="27" t="s">
        <v>156</v>
      </c>
      <c r="L3340" s="27" t="n">
        <v>73</v>
      </c>
      <c r="M3340" s="27" t="n">
        <v>37</v>
      </c>
      <c r="N3340" s="27" t="s">
        <v>127</v>
      </c>
      <c r="O3340" s="27" t="s">
        <v>128</v>
      </c>
      <c r="P3340" s="27" t="s">
        <v>140</v>
      </c>
      <c r="Q3340" s="29" t="n">
        <v>2980.2</v>
      </c>
      <c r="R3340" s="27" t="s">
        <v>130</v>
      </c>
      <c r="S3340" s="27" t="s">
        <v>131</v>
      </c>
      <c r="T3340" s="27" t="n">
        <v>4</v>
      </c>
    </row>
    <row r="3341" customFormat="false" ht="15" hidden="false" customHeight="false" outlineLevel="0" collapsed="false">
      <c r="A3341" s="30" t="s">
        <v>5299</v>
      </c>
      <c r="B3341" s="30" t="s">
        <v>1827</v>
      </c>
      <c r="C3341" s="30" t="n">
        <v>10</v>
      </c>
      <c r="D3341" s="30" t="s">
        <v>121</v>
      </c>
      <c r="E3341" s="31" t="n">
        <v>45639</v>
      </c>
      <c r="F3341" s="30" t="s">
        <v>516</v>
      </c>
      <c r="G3341" s="31" t="n">
        <v>45640</v>
      </c>
      <c r="H3341" s="30" t="s">
        <v>123</v>
      </c>
      <c r="I3341" s="30" t="s">
        <v>124</v>
      </c>
      <c r="J3341" s="30" t="s">
        <v>305</v>
      </c>
      <c r="K3341" s="30" t="s">
        <v>138</v>
      </c>
      <c r="L3341" s="30" t="n">
        <v>84</v>
      </c>
      <c r="M3341" s="30" t="n">
        <v>37</v>
      </c>
      <c r="N3341" s="30" t="s">
        <v>186</v>
      </c>
      <c r="O3341" s="30" t="s">
        <v>171</v>
      </c>
      <c r="P3341" s="30" t="s">
        <v>150</v>
      </c>
      <c r="Q3341" s="32" t="n">
        <v>2187.06</v>
      </c>
      <c r="R3341" s="30" t="s">
        <v>130</v>
      </c>
      <c r="S3341" s="30" t="s">
        <v>131</v>
      </c>
      <c r="T3341" s="30" t="n">
        <v>5</v>
      </c>
    </row>
    <row r="3342" customFormat="false" ht="15" hidden="false" customHeight="false" outlineLevel="0" collapsed="false">
      <c r="A3342" s="27" t="s">
        <v>5300</v>
      </c>
      <c r="B3342" s="27" t="s">
        <v>4124</v>
      </c>
      <c r="C3342" s="27"/>
      <c r="D3342" s="27" t="s">
        <v>181</v>
      </c>
      <c r="E3342" s="28" t="n">
        <v>45423</v>
      </c>
      <c r="F3342" s="27" t="s">
        <v>2834</v>
      </c>
      <c r="G3342" s="28" t="n">
        <v>45432</v>
      </c>
      <c r="H3342" s="27" t="s">
        <v>242</v>
      </c>
      <c r="I3342" s="27" t="s">
        <v>466</v>
      </c>
      <c r="J3342" s="27" t="s">
        <v>316</v>
      </c>
      <c r="K3342" s="27" t="s">
        <v>202</v>
      </c>
      <c r="L3342" s="27" t="n">
        <v>11</v>
      </c>
      <c r="M3342" s="27" t="n">
        <v>200</v>
      </c>
      <c r="N3342" s="27" t="s">
        <v>186</v>
      </c>
      <c r="O3342" s="27" t="s">
        <v>128</v>
      </c>
      <c r="P3342" s="27" t="s">
        <v>129</v>
      </c>
      <c r="Q3342" s="29" t="n">
        <v>19270.9</v>
      </c>
      <c r="R3342" s="27" t="s">
        <v>130</v>
      </c>
      <c r="S3342" s="27" t="s">
        <v>151</v>
      </c>
      <c r="T3342" s="27" t="n">
        <v>4</v>
      </c>
    </row>
    <row r="3343" customFormat="false" ht="15" hidden="false" customHeight="false" outlineLevel="0" collapsed="false">
      <c r="A3343" s="30" t="s">
        <v>5301</v>
      </c>
      <c r="B3343" s="30" t="s">
        <v>5302</v>
      </c>
      <c r="C3343" s="30" t="n">
        <v>38</v>
      </c>
      <c r="D3343" s="30" t="s">
        <v>121</v>
      </c>
      <c r="E3343" s="31" t="n">
        <v>45454</v>
      </c>
      <c r="F3343" s="30" t="s">
        <v>1076</v>
      </c>
      <c r="G3343" s="31" t="n">
        <v>45461</v>
      </c>
      <c r="H3343" s="30" t="s">
        <v>217</v>
      </c>
      <c r="I3343" s="30" t="s">
        <v>392</v>
      </c>
      <c r="J3343" s="30" t="s">
        <v>283</v>
      </c>
      <c r="K3343" s="30" t="s">
        <v>202</v>
      </c>
      <c r="L3343" s="30" t="n">
        <v>11</v>
      </c>
      <c r="M3343" s="30" t="n">
        <v>178</v>
      </c>
      <c r="N3343" s="30" t="s">
        <v>186</v>
      </c>
      <c r="O3343" s="30" t="s">
        <v>139</v>
      </c>
      <c r="P3343" s="30" t="s">
        <v>129</v>
      </c>
      <c r="Q3343" s="32" t="n">
        <v>17930.07</v>
      </c>
      <c r="R3343" s="30" t="s">
        <v>462</v>
      </c>
      <c r="S3343" s="30" t="s">
        <v>969</v>
      </c>
      <c r="T3343" s="30" t="n">
        <v>4</v>
      </c>
    </row>
    <row r="3344" customFormat="false" ht="15" hidden="false" customHeight="false" outlineLevel="0" collapsed="false">
      <c r="A3344" s="27" t="s">
        <v>5303</v>
      </c>
      <c r="B3344" s="27" t="s">
        <v>4781</v>
      </c>
      <c r="C3344" s="27"/>
      <c r="D3344" s="27" t="s">
        <v>121</v>
      </c>
      <c r="E3344" s="28" t="n">
        <v>45503</v>
      </c>
      <c r="F3344" s="27" t="s">
        <v>231</v>
      </c>
      <c r="G3344" s="28" t="n">
        <v>45504</v>
      </c>
      <c r="H3344" s="27" t="s">
        <v>206</v>
      </c>
      <c r="I3344" s="27" t="s">
        <v>232</v>
      </c>
      <c r="J3344" s="27" t="s">
        <v>615</v>
      </c>
      <c r="K3344" s="27" t="s">
        <v>138</v>
      </c>
      <c r="L3344" s="27" t="n">
        <v>58</v>
      </c>
      <c r="M3344" s="27" t="n">
        <v>19</v>
      </c>
      <c r="N3344" s="27" t="s">
        <v>127</v>
      </c>
      <c r="O3344" s="27" t="s">
        <v>171</v>
      </c>
      <c r="P3344" s="27" t="s">
        <v>187</v>
      </c>
      <c r="Q3344" s="29" t="n">
        <v>1405.51</v>
      </c>
      <c r="R3344" s="27" t="s">
        <v>130</v>
      </c>
      <c r="S3344" s="27" t="s">
        <v>197</v>
      </c>
      <c r="T3344" s="27" t="n">
        <v>5</v>
      </c>
    </row>
    <row r="3345" customFormat="false" ht="15" hidden="false" customHeight="false" outlineLevel="0" collapsed="false">
      <c r="A3345" s="30" t="s">
        <v>5304</v>
      </c>
      <c r="B3345" s="30" t="s">
        <v>5305</v>
      </c>
      <c r="C3345" s="30" t="n">
        <v>53</v>
      </c>
      <c r="D3345" s="30" t="s">
        <v>397</v>
      </c>
      <c r="E3345" s="31" t="n">
        <v>45464</v>
      </c>
      <c r="F3345" s="30" t="s">
        <v>523</v>
      </c>
      <c r="G3345" s="31" t="n">
        <v>45467</v>
      </c>
      <c r="H3345" s="30" t="s">
        <v>168</v>
      </c>
      <c r="I3345" s="30" t="s">
        <v>196</v>
      </c>
      <c r="J3345" s="30" t="s">
        <v>367</v>
      </c>
      <c r="K3345" s="30" t="s">
        <v>126</v>
      </c>
      <c r="L3345" s="30" t="n">
        <v>44</v>
      </c>
      <c r="M3345" s="30" t="n">
        <v>88</v>
      </c>
      <c r="N3345" s="30" t="s">
        <v>186</v>
      </c>
      <c r="O3345" s="30" t="s">
        <v>171</v>
      </c>
      <c r="P3345" s="30" t="s">
        <v>140</v>
      </c>
      <c r="Q3345" s="32" t="n">
        <v>8799.75</v>
      </c>
      <c r="R3345" s="30" t="s">
        <v>172</v>
      </c>
      <c r="S3345" s="30" t="s">
        <v>228</v>
      </c>
      <c r="T3345" s="30" t="n">
        <v>1</v>
      </c>
    </row>
    <row r="3346" customFormat="false" ht="15" hidden="false" customHeight="false" outlineLevel="0" collapsed="false">
      <c r="A3346" s="27" t="s">
        <v>5306</v>
      </c>
      <c r="B3346" s="27" t="s">
        <v>926</v>
      </c>
      <c r="C3346" s="27" t="n">
        <v>78</v>
      </c>
      <c r="D3346" s="27" t="s">
        <v>121</v>
      </c>
      <c r="E3346" s="28" t="n">
        <v>45459</v>
      </c>
      <c r="F3346" s="27" t="s">
        <v>482</v>
      </c>
      <c r="G3346" s="28" t="n">
        <v>45459</v>
      </c>
      <c r="H3346" s="27" t="s">
        <v>206</v>
      </c>
      <c r="I3346" s="27" t="s">
        <v>207</v>
      </c>
      <c r="J3346" s="27" t="s">
        <v>593</v>
      </c>
      <c r="K3346" s="27" t="s">
        <v>138</v>
      </c>
      <c r="L3346" s="27" t="n">
        <v>59</v>
      </c>
      <c r="M3346" s="27" t="n">
        <v>42</v>
      </c>
      <c r="N3346" s="27" t="s">
        <v>127</v>
      </c>
      <c r="O3346" s="27" t="s">
        <v>128</v>
      </c>
      <c r="P3346" s="27" t="s">
        <v>187</v>
      </c>
      <c r="Q3346" s="29" t="n">
        <v>2758.08</v>
      </c>
      <c r="R3346" s="27" t="s">
        <v>130</v>
      </c>
      <c r="S3346" s="27" t="s">
        <v>131</v>
      </c>
      <c r="T3346" s="27" t="n">
        <v>5</v>
      </c>
    </row>
    <row r="3347" customFormat="false" ht="15" hidden="false" customHeight="false" outlineLevel="0" collapsed="false">
      <c r="A3347" s="30" t="s">
        <v>5307</v>
      </c>
      <c r="B3347" s="30" t="s">
        <v>2250</v>
      </c>
      <c r="C3347" s="30" t="n">
        <v>40</v>
      </c>
      <c r="D3347" s="30" t="s">
        <v>121</v>
      </c>
      <c r="E3347" s="31" t="n">
        <v>45339</v>
      </c>
      <c r="F3347" s="30" t="s">
        <v>1559</v>
      </c>
      <c r="G3347" s="31" t="n">
        <v>45339</v>
      </c>
      <c r="H3347" s="30" t="s">
        <v>183</v>
      </c>
      <c r="I3347" s="30" t="s">
        <v>212</v>
      </c>
      <c r="J3347" s="30" t="s">
        <v>476</v>
      </c>
      <c r="K3347" s="30" t="s">
        <v>138</v>
      </c>
      <c r="L3347" s="30" t="n">
        <v>87</v>
      </c>
      <c r="M3347" s="30" t="n">
        <v>33</v>
      </c>
      <c r="N3347" s="30" t="s">
        <v>127</v>
      </c>
      <c r="O3347" s="30" t="s">
        <v>128</v>
      </c>
      <c r="P3347" s="30" t="s">
        <v>129</v>
      </c>
      <c r="Q3347" s="32" t="n">
        <v>2014.11</v>
      </c>
      <c r="R3347" s="30" t="s">
        <v>130</v>
      </c>
      <c r="S3347" s="30" t="s">
        <v>223</v>
      </c>
      <c r="T3347" s="30" t="n">
        <v>4</v>
      </c>
    </row>
    <row r="3348" customFormat="false" ht="15" hidden="false" customHeight="false" outlineLevel="0" collapsed="false">
      <c r="A3348" s="27" t="s">
        <v>5308</v>
      </c>
      <c r="B3348" s="27" t="s">
        <v>1937</v>
      </c>
      <c r="C3348" s="27" t="n">
        <v>49</v>
      </c>
      <c r="D3348" s="27" t="s">
        <v>121</v>
      </c>
      <c r="E3348" s="28" t="n">
        <v>45357</v>
      </c>
      <c r="F3348" s="27" t="s">
        <v>1240</v>
      </c>
      <c r="G3348" s="28" t="n">
        <v>45357</v>
      </c>
      <c r="H3348" s="27" t="s">
        <v>161</v>
      </c>
      <c r="I3348" s="27" t="s">
        <v>162</v>
      </c>
      <c r="J3348" s="27" t="s">
        <v>385</v>
      </c>
      <c r="K3348" s="27" t="s">
        <v>138</v>
      </c>
      <c r="L3348" s="27" t="n">
        <v>34</v>
      </c>
      <c r="M3348" s="27" t="n">
        <v>20</v>
      </c>
      <c r="N3348" s="27" t="s">
        <v>127</v>
      </c>
      <c r="O3348" s="27" t="s">
        <v>139</v>
      </c>
      <c r="P3348" s="27" t="s">
        <v>187</v>
      </c>
      <c r="Q3348" s="29" t="n">
        <v>2365.39</v>
      </c>
      <c r="R3348" s="27" t="s">
        <v>130</v>
      </c>
      <c r="S3348" s="27" t="s">
        <v>157</v>
      </c>
      <c r="T3348" s="27" t="n">
        <v>5</v>
      </c>
    </row>
    <row r="3349" customFormat="false" ht="15" hidden="false" customHeight="false" outlineLevel="0" collapsed="false">
      <c r="A3349" s="30" t="s">
        <v>5309</v>
      </c>
      <c r="B3349" s="30" t="s">
        <v>5310</v>
      </c>
      <c r="C3349" s="30" t="n">
        <v>41</v>
      </c>
      <c r="D3349" s="30" t="s">
        <v>181</v>
      </c>
      <c r="E3349" s="31" t="n">
        <v>45407</v>
      </c>
      <c r="F3349" s="30" t="s">
        <v>981</v>
      </c>
      <c r="G3349" s="31" t="n">
        <v>45408</v>
      </c>
      <c r="H3349" s="30" t="s">
        <v>236</v>
      </c>
      <c r="I3349" s="30" t="s">
        <v>323</v>
      </c>
      <c r="J3349" s="30" t="s">
        <v>267</v>
      </c>
      <c r="K3349" s="30" t="s">
        <v>156</v>
      </c>
      <c r="L3349" s="30" t="n">
        <v>33</v>
      </c>
      <c r="M3349" s="30" t="n">
        <v>75</v>
      </c>
      <c r="N3349" s="30" t="s">
        <v>186</v>
      </c>
      <c r="O3349" s="30" t="s">
        <v>139</v>
      </c>
      <c r="P3349" s="30" t="s">
        <v>150</v>
      </c>
      <c r="Q3349" s="32" t="n">
        <v>4803.58</v>
      </c>
      <c r="R3349" s="30" t="s">
        <v>130</v>
      </c>
      <c r="S3349" s="30" t="s">
        <v>335</v>
      </c>
      <c r="T3349" s="30" t="n">
        <v>4</v>
      </c>
    </row>
    <row r="3350" customFormat="false" ht="15" hidden="false" customHeight="false" outlineLevel="0" collapsed="false">
      <c r="A3350" s="27" t="s">
        <v>5311</v>
      </c>
      <c r="B3350" s="27" t="s">
        <v>3251</v>
      </c>
      <c r="C3350" s="27" t="n">
        <v>82</v>
      </c>
      <c r="D3350" s="27" t="s">
        <v>181</v>
      </c>
      <c r="E3350" s="28" t="n">
        <v>45539</v>
      </c>
      <c r="F3350" s="27" t="s">
        <v>1696</v>
      </c>
      <c r="G3350" s="28" t="n">
        <v>45542</v>
      </c>
      <c r="H3350" s="27" t="s">
        <v>168</v>
      </c>
      <c r="I3350" s="27" t="s">
        <v>169</v>
      </c>
      <c r="J3350" s="27" t="s">
        <v>441</v>
      </c>
      <c r="K3350" s="27" t="s">
        <v>156</v>
      </c>
      <c r="L3350" s="27" t="n">
        <v>49</v>
      </c>
      <c r="M3350" s="27" t="n">
        <v>65</v>
      </c>
      <c r="N3350" s="27" t="s">
        <v>127</v>
      </c>
      <c r="O3350" s="27" t="s">
        <v>139</v>
      </c>
      <c r="P3350" s="27" t="s">
        <v>150</v>
      </c>
      <c r="Q3350" s="29" t="n">
        <v>4655.08</v>
      </c>
      <c r="R3350" s="27" t="s">
        <v>130</v>
      </c>
      <c r="S3350" s="27" t="s">
        <v>197</v>
      </c>
      <c r="T3350" s="27" t="n">
        <v>5</v>
      </c>
    </row>
    <row r="3351" customFormat="false" ht="15" hidden="false" customHeight="false" outlineLevel="0" collapsed="false">
      <c r="A3351" s="30" t="s">
        <v>5312</v>
      </c>
      <c r="B3351" s="30" t="s">
        <v>1454</v>
      </c>
      <c r="C3351" s="30" t="n">
        <v>86</v>
      </c>
      <c r="D3351" s="30" t="s">
        <v>181</v>
      </c>
      <c r="E3351" s="31" t="n">
        <v>45479</v>
      </c>
      <c r="F3351" s="30" t="s">
        <v>893</v>
      </c>
      <c r="G3351" s="31" t="n">
        <v>45480</v>
      </c>
      <c r="H3351" s="30" t="s">
        <v>217</v>
      </c>
      <c r="I3351" s="30" t="s">
        <v>392</v>
      </c>
      <c r="J3351" s="30" t="s">
        <v>294</v>
      </c>
      <c r="K3351" s="30" t="s">
        <v>156</v>
      </c>
      <c r="L3351" s="30" t="n">
        <v>29</v>
      </c>
      <c r="M3351" s="30" t="n">
        <v>73</v>
      </c>
      <c r="N3351" s="30" t="s">
        <v>127</v>
      </c>
      <c r="O3351" s="30" t="s">
        <v>128</v>
      </c>
      <c r="P3351" s="30" t="s">
        <v>150</v>
      </c>
      <c r="Q3351" s="32" t="n">
        <v>4709</v>
      </c>
      <c r="R3351" s="30" t="s">
        <v>130</v>
      </c>
      <c r="S3351" s="30" t="s">
        <v>402</v>
      </c>
      <c r="T3351" s="30" t="n">
        <v>4</v>
      </c>
    </row>
    <row r="3352" customFormat="false" ht="15" hidden="false" customHeight="false" outlineLevel="0" collapsed="false">
      <c r="A3352" s="27" t="s">
        <v>5313</v>
      </c>
      <c r="B3352" s="27" t="s">
        <v>5314</v>
      </c>
      <c r="C3352" s="27" t="n">
        <v>38</v>
      </c>
      <c r="D3352" s="27" t="s">
        <v>121</v>
      </c>
      <c r="E3352" s="28" t="n">
        <v>45567</v>
      </c>
      <c r="F3352" s="27" t="s">
        <v>692</v>
      </c>
      <c r="G3352" s="28" t="n">
        <v>45567</v>
      </c>
      <c r="H3352" s="27" t="s">
        <v>161</v>
      </c>
      <c r="I3352" s="27" t="s">
        <v>320</v>
      </c>
      <c r="J3352" s="27" t="s">
        <v>163</v>
      </c>
      <c r="K3352" s="27" t="s">
        <v>138</v>
      </c>
      <c r="L3352" s="27" t="n">
        <v>32</v>
      </c>
      <c r="M3352" s="27" t="n">
        <v>34</v>
      </c>
      <c r="N3352" s="27" t="s">
        <v>127</v>
      </c>
      <c r="O3352" s="27" t="s">
        <v>139</v>
      </c>
      <c r="P3352" s="27" t="s">
        <v>150</v>
      </c>
      <c r="Q3352" s="29" t="n">
        <v>875.87</v>
      </c>
      <c r="R3352" s="27" t="s">
        <v>130</v>
      </c>
      <c r="S3352" s="27" t="s">
        <v>178</v>
      </c>
      <c r="T3352" s="27" t="n">
        <v>5</v>
      </c>
    </row>
    <row r="3353" customFormat="false" ht="15" hidden="false" customHeight="false" outlineLevel="0" collapsed="false">
      <c r="A3353" s="30" t="s">
        <v>5315</v>
      </c>
      <c r="B3353" s="30" t="s">
        <v>1589</v>
      </c>
      <c r="C3353" s="30" t="n">
        <v>69</v>
      </c>
      <c r="D3353" s="30" t="s">
        <v>121</v>
      </c>
      <c r="E3353" s="31" t="n">
        <v>45359</v>
      </c>
      <c r="F3353" s="30" t="s">
        <v>286</v>
      </c>
      <c r="G3353" s="31" t="n">
        <v>45363</v>
      </c>
      <c r="H3353" s="30" t="s">
        <v>242</v>
      </c>
      <c r="I3353" s="30" t="s">
        <v>315</v>
      </c>
      <c r="J3353" s="30" t="s">
        <v>401</v>
      </c>
      <c r="K3353" s="30" t="s">
        <v>126</v>
      </c>
      <c r="L3353" s="30" t="n">
        <v>28</v>
      </c>
      <c r="M3353" s="30" t="n">
        <v>130</v>
      </c>
      <c r="N3353" s="30" t="s">
        <v>186</v>
      </c>
      <c r="O3353" s="30" t="s">
        <v>149</v>
      </c>
      <c r="P3353" s="30" t="s">
        <v>129</v>
      </c>
      <c r="Q3353" s="32" t="n">
        <v>8538.08</v>
      </c>
      <c r="R3353" s="30" t="s">
        <v>130</v>
      </c>
      <c r="S3353" s="30" t="s">
        <v>164</v>
      </c>
      <c r="T3353" s="30" t="n">
        <v>4</v>
      </c>
    </row>
    <row r="3354" customFormat="false" ht="15" hidden="false" customHeight="false" outlineLevel="0" collapsed="false">
      <c r="A3354" s="27" t="s">
        <v>5316</v>
      </c>
      <c r="B3354" s="27" t="s">
        <v>1189</v>
      </c>
      <c r="C3354" s="27" t="n">
        <v>21</v>
      </c>
      <c r="D3354" s="27" t="s">
        <v>121</v>
      </c>
      <c r="E3354" s="28" t="n">
        <v>45386</v>
      </c>
      <c r="F3354" s="27" t="s">
        <v>800</v>
      </c>
      <c r="G3354" s="28" t="n">
        <v>45386</v>
      </c>
      <c r="H3354" s="27" t="s">
        <v>146</v>
      </c>
      <c r="I3354" s="27" t="s">
        <v>176</v>
      </c>
      <c r="J3354" s="27" t="s">
        <v>568</v>
      </c>
      <c r="K3354" s="27" t="s">
        <v>156</v>
      </c>
      <c r="L3354" s="27" t="n">
        <v>40</v>
      </c>
      <c r="M3354" s="27" t="n">
        <v>34</v>
      </c>
      <c r="N3354" s="27" t="s">
        <v>127</v>
      </c>
      <c r="O3354" s="27" t="s">
        <v>149</v>
      </c>
      <c r="P3354" s="27" t="s">
        <v>129</v>
      </c>
      <c r="Q3354" s="29" t="n">
        <v>2863.84</v>
      </c>
      <c r="R3354" s="27" t="s">
        <v>172</v>
      </c>
      <c r="S3354" s="27" t="s">
        <v>141</v>
      </c>
      <c r="T3354" s="27" t="n">
        <v>3</v>
      </c>
    </row>
    <row r="3355" customFormat="false" ht="15" hidden="false" customHeight="false" outlineLevel="0" collapsed="false">
      <c r="A3355" s="30" t="s">
        <v>5317</v>
      </c>
      <c r="B3355" s="30" t="s">
        <v>5318</v>
      </c>
      <c r="C3355" s="30" t="n">
        <v>6</v>
      </c>
      <c r="D3355" s="30" t="s">
        <v>493</v>
      </c>
      <c r="E3355" s="31" t="n">
        <v>45451</v>
      </c>
      <c r="F3355" s="30" t="s">
        <v>956</v>
      </c>
      <c r="G3355" s="31" t="n">
        <v>45458</v>
      </c>
      <c r="H3355" s="30" t="s">
        <v>123</v>
      </c>
      <c r="I3355" s="30" t="s">
        <v>155</v>
      </c>
      <c r="J3355" s="30" t="s">
        <v>508</v>
      </c>
      <c r="K3355" s="30" t="s">
        <v>202</v>
      </c>
      <c r="L3355" s="30" t="n">
        <v>0</v>
      </c>
      <c r="M3355" s="30" t="n">
        <v>62</v>
      </c>
      <c r="N3355" s="30" t="s">
        <v>186</v>
      </c>
      <c r="O3355" s="30" t="s">
        <v>139</v>
      </c>
      <c r="P3355" s="30" t="s">
        <v>140</v>
      </c>
      <c r="Q3355" s="32" t="n">
        <v>17266.81</v>
      </c>
      <c r="R3355" s="30" t="s">
        <v>268</v>
      </c>
      <c r="S3355" s="30" t="s">
        <v>178</v>
      </c>
      <c r="T3355" s="30" t="n">
        <v>4</v>
      </c>
    </row>
    <row r="3356" customFormat="false" ht="15" hidden="false" customHeight="false" outlineLevel="0" collapsed="false">
      <c r="A3356" s="27" t="s">
        <v>5319</v>
      </c>
      <c r="B3356" s="27" t="s">
        <v>1837</v>
      </c>
      <c r="C3356" s="27" t="n">
        <v>55</v>
      </c>
      <c r="D3356" s="27" t="s">
        <v>121</v>
      </c>
      <c r="E3356" s="28" t="n">
        <v>45411</v>
      </c>
      <c r="F3356" s="27" t="s">
        <v>638</v>
      </c>
      <c r="G3356" s="28" t="n">
        <v>45411</v>
      </c>
      <c r="H3356" s="27" t="s">
        <v>217</v>
      </c>
      <c r="I3356" s="27" t="s">
        <v>392</v>
      </c>
      <c r="J3356" s="27" t="s">
        <v>283</v>
      </c>
      <c r="K3356" s="27" t="s">
        <v>138</v>
      </c>
      <c r="L3356" s="27" t="n">
        <v>74</v>
      </c>
      <c r="M3356" s="27" t="n">
        <v>39</v>
      </c>
      <c r="N3356" s="27" t="s">
        <v>127</v>
      </c>
      <c r="O3356" s="27" t="s">
        <v>128</v>
      </c>
      <c r="P3356" s="27" t="s">
        <v>140</v>
      </c>
      <c r="Q3356" s="29" t="n">
        <v>1634.05</v>
      </c>
      <c r="R3356" s="27" t="s">
        <v>130</v>
      </c>
      <c r="S3356" s="27" t="s">
        <v>192</v>
      </c>
      <c r="T3356" s="27" t="n">
        <v>4</v>
      </c>
    </row>
    <row r="3357" customFormat="false" ht="15" hidden="false" customHeight="false" outlineLevel="0" collapsed="false">
      <c r="A3357" s="30" t="s">
        <v>5320</v>
      </c>
      <c r="B3357" s="30" t="s">
        <v>3058</v>
      </c>
      <c r="C3357" s="30" t="n">
        <v>35</v>
      </c>
      <c r="D3357" s="30" t="s">
        <v>121</v>
      </c>
      <c r="E3357" s="31" t="n">
        <v>45459</v>
      </c>
      <c r="F3357" s="30" t="s">
        <v>1260</v>
      </c>
      <c r="G3357" s="31" t="n">
        <v>45459</v>
      </c>
      <c r="H3357" s="30" t="s">
        <v>242</v>
      </c>
      <c r="I3357" s="30" t="s">
        <v>315</v>
      </c>
      <c r="J3357" s="30" t="s">
        <v>316</v>
      </c>
      <c r="K3357" s="30" t="s">
        <v>138</v>
      </c>
      <c r="L3357" s="30" t="n">
        <v>46</v>
      </c>
      <c r="M3357" s="30" t="n">
        <v>42</v>
      </c>
      <c r="N3357" s="30" t="s">
        <v>127</v>
      </c>
      <c r="O3357" s="30" t="s">
        <v>149</v>
      </c>
      <c r="P3357" s="30" t="s">
        <v>129</v>
      </c>
      <c r="Q3357" s="32" t="n">
        <v>2262.24</v>
      </c>
      <c r="R3357" s="30" t="s">
        <v>268</v>
      </c>
      <c r="S3357" s="30" t="s">
        <v>157</v>
      </c>
      <c r="T3357" s="30" t="n">
        <v>2</v>
      </c>
    </row>
    <row r="3358" customFormat="false" ht="15" hidden="false" customHeight="false" outlineLevel="0" collapsed="false">
      <c r="A3358" s="27" t="s">
        <v>5321</v>
      </c>
      <c r="B3358" s="27" t="s">
        <v>3646</v>
      </c>
      <c r="C3358" s="27" t="n">
        <v>51</v>
      </c>
      <c r="D3358" s="27" t="s">
        <v>181</v>
      </c>
      <c r="E3358" s="28" t="n">
        <v>45320</v>
      </c>
      <c r="F3358" s="27" t="s">
        <v>812</v>
      </c>
      <c r="G3358" s="28" t="n">
        <v>45322</v>
      </c>
      <c r="H3358" s="27" t="s">
        <v>123</v>
      </c>
      <c r="I3358" s="27" t="s">
        <v>124</v>
      </c>
      <c r="J3358" s="27" t="s">
        <v>508</v>
      </c>
      <c r="K3358" s="27" t="s">
        <v>156</v>
      </c>
      <c r="L3358" s="27" t="n">
        <v>28</v>
      </c>
      <c r="M3358" s="27" t="n">
        <v>40</v>
      </c>
      <c r="N3358" s="27" t="s">
        <v>186</v>
      </c>
      <c r="O3358" s="27" t="s">
        <v>149</v>
      </c>
      <c r="P3358" s="27" t="s">
        <v>140</v>
      </c>
      <c r="Q3358" s="29" t="n">
        <v>4280.38</v>
      </c>
      <c r="R3358" s="27" t="s">
        <v>130</v>
      </c>
      <c r="S3358" s="27" t="s">
        <v>131</v>
      </c>
      <c r="T3358" s="27" t="n">
        <v>3</v>
      </c>
    </row>
    <row r="3359" customFormat="false" ht="15" hidden="false" customHeight="false" outlineLevel="0" collapsed="false">
      <c r="A3359" s="30" t="s">
        <v>5322</v>
      </c>
      <c r="B3359" s="30" t="s">
        <v>5323</v>
      </c>
      <c r="C3359" s="30" t="n">
        <v>30</v>
      </c>
      <c r="D3359" s="30" t="s">
        <v>121</v>
      </c>
      <c r="E3359" s="31" t="n">
        <v>45508</v>
      </c>
      <c r="F3359" s="30" t="s">
        <v>931</v>
      </c>
      <c r="G3359" s="31" t="n">
        <v>45509</v>
      </c>
      <c r="H3359" s="30" t="s">
        <v>217</v>
      </c>
      <c r="I3359" s="30" t="s">
        <v>392</v>
      </c>
      <c r="J3359" s="30" t="s">
        <v>218</v>
      </c>
      <c r="K3359" s="30" t="s">
        <v>156</v>
      </c>
      <c r="L3359" s="30" t="n">
        <v>51</v>
      </c>
      <c r="M3359" s="30" t="n">
        <v>43</v>
      </c>
      <c r="N3359" s="30" t="s">
        <v>186</v>
      </c>
      <c r="O3359" s="30" t="s">
        <v>149</v>
      </c>
      <c r="P3359" s="30" t="s">
        <v>150</v>
      </c>
      <c r="Q3359" s="32" t="n">
        <v>3441.46</v>
      </c>
      <c r="R3359" s="30" t="s">
        <v>130</v>
      </c>
      <c r="S3359" s="30" t="s">
        <v>223</v>
      </c>
      <c r="T3359" s="30" t="n">
        <v>4</v>
      </c>
    </row>
    <row r="3360" customFormat="false" ht="15" hidden="false" customHeight="false" outlineLevel="0" collapsed="false">
      <c r="A3360" s="27" t="s">
        <v>5324</v>
      </c>
      <c r="B3360" s="27" t="s">
        <v>2292</v>
      </c>
      <c r="C3360" s="27" t="n">
        <v>34</v>
      </c>
      <c r="D3360" s="27" t="s">
        <v>121</v>
      </c>
      <c r="E3360" s="28" t="n">
        <v>45325</v>
      </c>
      <c r="F3360" s="27" t="s">
        <v>907</v>
      </c>
      <c r="G3360" s="28" t="n">
        <v>45325</v>
      </c>
      <c r="H3360" s="27" t="s">
        <v>242</v>
      </c>
      <c r="I3360" s="27" t="s">
        <v>243</v>
      </c>
      <c r="J3360" s="27" t="s">
        <v>316</v>
      </c>
      <c r="K3360" s="27" t="s">
        <v>138</v>
      </c>
      <c r="L3360" s="27" t="n">
        <v>24</v>
      </c>
      <c r="M3360" s="27" t="n">
        <v>34</v>
      </c>
      <c r="N3360" s="27" t="s">
        <v>186</v>
      </c>
      <c r="O3360" s="27" t="s">
        <v>139</v>
      </c>
      <c r="P3360" s="27" t="s">
        <v>129</v>
      </c>
      <c r="Q3360" s="29" t="n">
        <v>1602.66</v>
      </c>
      <c r="R3360" s="27" t="s">
        <v>268</v>
      </c>
      <c r="S3360" s="27" t="s">
        <v>131</v>
      </c>
      <c r="T3360" s="27" t="n">
        <v>3</v>
      </c>
    </row>
    <row r="3361" customFormat="false" ht="15" hidden="false" customHeight="false" outlineLevel="0" collapsed="false">
      <c r="A3361" s="30" t="s">
        <v>5325</v>
      </c>
      <c r="B3361" s="30" t="s">
        <v>659</v>
      </c>
      <c r="C3361" s="30" t="n">
        <v>27</v>
      </c>
      <c r="D3361" s="30" t="s">
        <v>121</v>
      </c>
      <c r="E3361" s="31" t="n">
        <v>45321</v>
      </c>
      <c r="F3361" s="30" t="s">
        <v>1068</v>
      </c>
      <c r="G3361" s="31" t="n">
        <v>45323</v>
      </c>
      <c r="H3361" s="30" t="s">
        <v>217</v>
      </c>
      <c r="I3361" s="30" t="s">
        <v>344</v>
      </c>
      <c r="J3361" s="30" t="s">
        <v>283</v>
      </c>
      <c r="K3361" s="30" t="s">
        <v>126</v>
      </c>
      <c r="L3361" s="30" t="n">
        <v>16</v>
      </c>
      <c r="M3361" s="30" t="n">
        <v>80</v>
      </c>
      <c r="N3361" s="30" t="s">
        <v>127</v>
      </c>
      <c r="O3361" s="30" t="s">
        <v>128</v>
      </c>
      <c r="P3361" s="30" t="s">
        <v>129</v>
      </c>
      <c r="Q3361" s="32" t="n">
        <v>7394.66</v>
      </c>
      <c r="R3361" s="30" t="s">
        <v>130</v>
      </c>
      <c r="S3361" s="30" t="s">
        <v>197</v>
      </c>
      <c r="T3361" s="30" t="n">
        <v>4</v>
      </c>
    </row>
    <row r="3362" customFormat="false" ht="15" hidden="false" customHeight="false" outlineLevel="0" collapsed="false">
      <c r="A3362" s="27" t="s">
        <v>5326</v>
      </c>
      <c r="B3362" s="27" t="s">
        <v>4567</v>
      </c>
      <c r="C3362" s="27" t="n">
        <v>33</v>
      </c>
      <c r="D3362" s="27" t="s">
        <v>181</v>
      </c>
      <c r="E3362" s="28" t="n">
        <v>45447</v>
      </c>
      <c r="F3362" s="27" t="s">
        <v>552</v>
      </c>
      <c r="G3362" s="28" t="n">
        <v>45448</v>
      </c>
      <c r="H3362" s="27" t="s">
        <v>242</v>
      </c>
      <c r="I3362" s="27" t="s">
        <v>315</v>
      </c>
      <c r="J3362" s="27" t="s">
        <v>401</v>
      </c>
      <c r="K3362" s="27" t="s">
        <v>126</v>
      </c>
      <c r="L3362" s="27" t="n">
        <v>39</v>
      </c>
      <c r="M3362" s="27" t="n">
        <v>115</v>
      </c>
      <c r="N3362" s="27" t="s">
        <v>127</v>
      </c>
      <c r="O3362" s="27" t="s">
        <v>139</v>
      </c>
      <c r="P3362" s="27" t="s">
        <v>187</v>
      </c>
      <c r="Q3362" s="29" t="n">
        <v>7251.79</v>
      </c>
      <c r="R3362" s="27" t="s">
        <v>172</v>
      </c>
      <c r="S3362" s="27" t="s">
        <v>151</v>
      </c>
      <c r="T3362" s="27" t="n">
        <v>3</v>
      </c>
    </row>
    <row r="3363" customFormat="false" ht="15" hidden="false" customHeight="false" outlineLevel="0" collapsed="false">
      <c r="A3363" s="30" t="s">
        <v>5327</v>
      </c>
      <c r="B3363" s="30" t="s">
        <v>1090</v>
      </c>
      <c r="C3363" s="30" t="n">
        <v>12</v>
      </c>
      <c r="D3363" s="30" t="s">
        <v>181</v>
      </c>
      <c r="E3363" s="31" t="n">
        <v>45555</v>
      </c>
      <c r="F3363" s="30" t="s">
        <v>598</v>
      </c>
      <c r="G3363" s="31" t="n">
        <v>45555</v>
      </c>
      <c r="H3363" s="30" t="s">
        <v>183</v>
      </c>
      <c r="I3363" s="30" t="s">
        <v>184</v>
      </c>
      <c r="J3363" s="30" t="s">
        <v>185</v>
      </c>
      <c r="K3363" s="30" t="s">
        <v>138</v>
      </c>
      <c r="L3363" s="30" t="n">
        <v>53</v>
      </c>
      <c r="M3363" s="30" t="n">
        <v>35</v>
      </c>
      <c r="N3363" s="30" t="s">
        <v>127</v>
      </c>
      <c r="O3363" s="30" t="s">
        <v>139</v>
      </c>
      <c r="P3363" s="30" t="s">
        <v>150</v>
      </c>
      <c r="Q3363" s="32" t="n">
        <v>2277.94</v>
      </c>
      <c r="R3363" s="30" t="s">
        <v>130</v>
      </c>
      <c r="S3363" s="30" t="s">
        <v>223</v>
      </c>
      <c r="T3363" s="30" t="n">
        <v>4</v>
      </c>
    </row>
    <row r="3364" customFormat="false" ht="15" hidden="false" customHeight="false" outlineLevel="0" collapsed="false">
      <c r="A3364" s="27" t="s">
        <v>5328</v>
      </c>
      <c r="B3364" s="27" t="s">
        <v>2393</v>
      </c>
      <c r="C3364" s="27" t="n">
        <v>30</v>
      </c>
      <c r="D3364" s="27" t="s">
        <v>121</v>
      </c>
      <c r="E3364" s="28" t="n">
        <v>45391</v>
      </c>
      <c r="F3364" s="27" t="s">
        <v>314</v>
      </c>
      <c r="G3364" s="28" t="n">
        <v>45403</v>
      </c>
      <c r="H3364" s="27" t="s">
        <v>236</v>
      </c>
      <c r="I3364" s="27" t="s">
        <v>266</v>
      </c>
      <c r="J3364" s="27" t="s">
        <v>455</v>
      </c>
      <c r="K3364" s="27" t="s">
        <v>202</v>
      </c>
      <c r="L3364" s="27" t="n">
        <v>14</v>
      </c>
      <c r="M3364" s="27" t="n">
        <v>194</v>
      </c>
      <c r="N3364" s="27" t="s">
        <v>186</v>
      </c>
      <c r="O3364" s="27" t="s">
        <v>149</v>
      </c>
      <c r="P3364" s="27" t="s">
        <v>150</v>
      </c>
      <c r="Q3364" s="29" t="n">
        <v>19185.99</v>
      </c>
      <c r="R3364" s="27" t="s">
        <v>172</v>
      </c>
      <c r="S3364" s="27" t="s">
        <v>141</v>
      </c>
      <c r="T3364" s="27" t="n">
        <v>2</v>
      </c>
    </row>
    <row r="3365" customFormat="false" ht="15" hidden="false" customHeight="false" outlineLevel="0" collapsed="false">
      <c r="A3365" s="30" t="s">
        <v>5329</v>
      </c>
      <c r="B3365" s="30" t="s">
        <v>4925</v>
      </c>
      <c r="C3365" s="30" t="n">
        <v>49</v>
      </c>
      <c r="D3365" s="30" t="s">
        <v>181</v>
      </c>
      <c r="E3365" s="31" t="n">
        <v>45564</v>
      </c>
      <c r="F3365" s="30" t="s">
        <v>907</v>
      </c>
      <c r="G3365" s="31" t="n">
        <v>45565</v>
      </c>
      <c r="H3365" s="30" t="s">
        <v>135</v>
      </c>
      <c r="I3365" s="30" t="s">
        <v>136</v>
      </c>
      <c r="J3365" s="30" t="s">
        <v>252</v>
      </c>
      <c r="K3365" s="30" t="s">
        <v>138</v>
      </c>
      <c r="L3365" s="30" t="n">
        <v>82</v>
      </c>
      <c r="M3365" s="30" t="n">
        <v>18</v>
      </c>
      <c r="N3365" s="30" t="s">
        <v>127</v>
      </c>
      <c r="O3365" s="30" t="s">
        <v>139</v>
      </c>
      <c r="P3365" s="30" t="s">
        <v>129</v>
      </c>
      <c r="Q3365" s="32" t="n">
        <v>1984.62</v>
      </c>
      <c r="R3365" s="30" t="s">
        <v>130</v>
      </c>
      <c r="S3365" s="30" t="s">
        <v>157</v>
      </c>
      <c r="T3365" s="30" t="n">
        <v>3</v>
      </c>
    </row>
    <row r="3366" customFormat="false" ht="15" hidden="false" customHeight="false" outlineLevel="0" collapsed="false">
      <c r="A3366" s="27" t="s">
        <v>5330</v>
      </c>
      <c r="B3366" s="27" t="s">
        <v>5331</v>
      </c>
      <c r="C3366" s="27" t="n">
        <v>70</v>
      </c>
      <c r="D3366" s="27" t="s">
        <v>181</v>
      </c>
      <c r="E3366" s="28" t="n">
        <v>45637</v>
      </c>
      <c r="F3366" s="27" t="s">
        <v>1179</v>
      </c>
      <c r="G3366" s="28" t="n">
        <v>45638</v>
      </c>
      <c r="H3366" s="27" t="s">
        <v>123</v>
      </c>
      <c r="I3366" s="27" t="s">
        <v>155</v>
      </c>
      <c r="J3366" s="27" t="s">
        <v>305</v>
      </c>
      <c r="K3366" s="27" t="s">
        <v>156</v>
      </c>
      <c r="L3366" s="27" t="n">
        <v>39</v>
      </c>
      <c r="M3366" s="27" t="n">
        <v>81</v>
      </c>
      <c r="N3366" s="27" t="s">
        <v>127</v>
      </c>
      <c r="O3366" s="27" t="s">
        <v>139</v>
      </c>
      <c r="P3366" s="27" t="s">
        <v>129</v>
      </c>
      <c r="Q3366" s="29" t="n">
        <v>3860.34</v>
      </c>
      <c r="R3366" s="27" t="s">
        <v>130</v>
      </c>
      <c r="S3366" s="27" t="s">
        <v>164</v>
      </c>
      <c r="T3366" s="27" t="n">
        <v>4</v>
      </c>
    </row>
    <row r="3367" customFormat="false" ht="15" hidden="false" customHeight="false" outlineLevel="0" collapsed="false">
      <c r="A3367" s="30" t="s">
        <v>5332</v>
      </c>
      <c r="B3367" s="30" t="s">
        <v>1049</v>
      </c>
      <c r="C3367" s="30" t="n">
        <v>32</v>
      </c>
      <c r="D3367" s="30" t="s">
        <v>181</v>
      </c>
      <c r="E3367" s="31" t="n">
        <v>45436</v>
      </c>
      <c r="F3367" s="30" t="s">
        <v>1320</v>
      </c>
      <c r="G3367" s="31" t="n">
        <v>45436</v>
      </c>
      <c r="H3367" s="30" t="s">
        <v>135</v>
      </c>
      <c r="I3367" s="30" t="s">
        <v>278</v>
      </c>
      <c r="J3367" s="30" t="s">
        <v>137</v>
      </c>
      <c r="K3367" s="30" t="s">
        <v>156</v>
      </c>
      <c r="L3367" s="30" t="n">
        <v>60</v>
      </c>
      <c r="M3367" s="30" t="n">
        <v>50</v>
      </c>
      <c r="N3367" s="30" t="s">
        <v>127</v>
      </c>
      <c r="O3367" s="30" t="s">
        <v>149</v>
      </c>
      <c r="P3367" s="30" t="s">
        <v>150</v>
      </c>
      <c r="Q3367" s="32" t="n">
        <v>3607.17</v>
      </c>
      <c r="R3367" s="30" t="s">
        <v>130</v>
      </c>
      <c r="S3367" s="30" t="s">
        <v>197</v>
      </c>
      <c r="T3367" s="30" t="n">
        <v>3</v>
      </c>
    </row>
    <row r="3368" customFormat="false" ht="15" hidden="false" customHeight="false" outlineLevel="0" collapsed="false">
      <c r="A3368" s="27" t="s">
        <v>5333</v>
      </c>
      <c r="B3368" s="27" t="s">
        <v>5334</v>
      </c>
      <c r="C3368" s="27" t="n">
        <v>45</v>
      </c>
      <c r="D3368" s="27" t="s">
        <v>566</v>
      </c>
      <c r="E3368" s="28" t="n">
        <v>45468</v>
      </c>
      <c r="F3368" s="27" t="s">
        <v>940</v>
      </c>
      <c r="G3368" s="28" t="n">
        <v>45469</v>
      </c>
      <c r="H3368" s="27" t="s">
        <v>146</v>
      </c>
      <c r="I3368" s="27" t="s">
        <v>176</v>
      </c>
      <c r="J3368" s="27" t="s">
        <v>244</v>
      </c>
      <c r="K3368" s="27" t="s">
        <v>138</v>
      </c>
      <c r="L3368" s="27" t="n">
        <v>54</v>
      </c>
      <c r="M3368" s="27" t="n">
        <v>18</v>
      </c>
      <c r="N3368" s="27" t="s">
        <v>127</v>
      </c>
      <c r="O3368" s="27" t="s">
        <v>128</v>
      </c>
      <c r="P3368" s="27" t="s">
        <v>129</v>
      </c>
      <c r="Q3368" s="29" t="n">
        <v>1039.5</v>
      </c>
      <c r="R3368" s="27" t="s">
        <v>130</v>
      </c>
      <c r="S3368" s="27" t="s">
        <v>197</v>
      </c>
      <c r="T3368" s="27" t="n">
        <v>2</v>
      </c>
    </row>
    <row r="3369" customFormat="false" ht="15" hidden="false" customHeight="false" outlineLevel="0" collapsed="false">
      <c r="A3369" s="30" t="s">
        <v>5335</v>
      </c>
      <c r="B3369" s="30" t="s">
        <v>5336</v>
      </c>
      <c r="C3369" s="30" t="n">
        <v>38</v>
      </c>
      <c r="D3369" s="30" t="s">
        <v>181</v>
      </c>
      <c r="E3369" s="31" t="n">
        <v>45557</v>
      </c>
      <c r="F3369" s="30" t="s">
        <v>1140</v>
      </c>
      <c r="G3369" s="31" t="n">
        <v>45563</v>
      </c>
      <c r="H3369" s="30" t="s">
        <v>168</v>
      </c>
      <c r="I3369" s="30" t="s">
        <v>169</v>
      </c>
      <c r="J3369" s="30" t="s">
        <v>191</v>
      </c>
      <c r="K3369" s="30" t="s">
        <v>126</v>
      </c>
      <c r="L3369" s="30" t="n">
        <v>29</v>
      </c>
      <c r="M3369" s="30" t="n">
        <v>118</v>
      </c>
      <c r="N3369" s="30" t="s">
        <v>186</v>
      </c>
      <c r="O3369" s="30" t="s">
        <v>128</v>
      </c>
      <c r="P3369" s="30" t="s">
        <v>129</v>
      </c>
      <c r="Q3369" s="32" t="n">
        <v>8300.09</v>
      </c>
      <c r="R3369" s="30" t="s">
        <v>130</v>
      </c>
      <c r="S3369" s="30" t="s">
        <v>197</v>
      </c>
      <c r="T3369" s="30" t="n">
        <v>5</v>
      </c>
    </row>
    <row r="3370" customFormat="false" ht="15" hidden="false" customHeight="false" outlineLevel="0" collapsed="false">
      <c r="A3370" s="27" t="s">
        <v>5337</v>
      </c>
      <c r="B3370" s="27" t="s">
        <v>3920</v>
      </c>
      <c r="C3370" s="27" t="n">
        <v>38</v>
      </c>
      <c r="D3370" s="27" t="s">
        <v>121</v>
      </c>
      <c r="E3370" s="28" t="n">
        <v>45361</v>
      </c>
      <c r="F3370" s="27" t="s">
        <v>160</v>
      </c>
      <c r="G3370" s="28" t="n">
        <v>45364</v>
      </c>
      <c r="H3370" s="27" t="s">
        <v>236</v>
      </c>
      <c r="I3370" s="27" t="s">
        <v>323</v>
      </c>
      <c r="J3370" s="27" t="s">
        <v>287</v>
      </c>
      <c r="K3370" s="27" t="s">
        <v>156</v>
      </c>
      <c r="L3370" s="27" t="n">
        <v>33</v>
      </c>
      <c r="M3370" s="27" t="n">
        <v>87</v>
      </c>
      <c r="N3370" s="27" t="s">
        <v>127</v>
      </c>
      <c r="O3370" s="27" t="s">
        <v>139</v>
      </c>
      <c r="P3370" s="27" t="s">
        <v>150</v>
      </c>
      <c r="Q3370" s="29" t="n">
        <v>4254.78</v>
      </c>
      <c r="R3370" s="27" t="s">
        <v>172</v>
      </c>
      <c r="S3370" s="27" t="s">
        <v>335</v>
      </c>
      <c r="T3370" s="27" t="n">
        <v>2</v>
      </c>
    </row>
    <row r="3371" customFormat="false" ht="15" hidden="false" customHeight="false" outlineLevel="0" collapsed="false">
      <c r="A3371" s="30" t="s">
        <v>5338</v>
      </c>
      <c r="B3371" s="30" t="s">
        <v>3518</v>
      </c>
      <c r="C3371" s="30" t="n">
        <v>11</v>
      </c>
      <c r="D3371" s="30" t="s">
        <v>121</v>
      </c>
      <c r="E3371" s="31" t="n">
        <v>45619</v>
      </c>
      <c r="F3371" s="30" t="s">
        <v>435</v>
      </c>
      <c r="G3371" s="31" t="n">
        <v>45621</v>
      </c>
      <c r="H3371" s="30" t="s">
        <v>135</v>
      </c>
      <c r="I3371" s="30" t="s">
        <v>136</v>
      </c>
      <c r="J3371" s="30" t="s">
        <v>137</v>
      </c>
      <c r="K3371" s="30" t="s">
        <v>156</v>
      </c>
      <c r="L3371" s="30" t="n">
        <v>50</v>
      </c>
      <c r="M3371" s="30" t="n">
        <v>85</v>
      </c>
      <c r="N3371" s="30" t="s">
        <v>186</v>
      </c>
      <c r="O3371" s="30" t="s">
        <v>128</v>
      </c>
      <c r="P3371" s="30" t="s">
        <v>129</v>
      </c>
      <c r="Q3371" s="32" t="n">
        <v>3957.8</v>
      </c>
      <c r="R3371" s="30" t="s">
        <v>268</v>
      </c>
      <c r="S3371" s="30" t="s">
        <v>192</v>
      </c>
      <c r="T3371" s="30" t="n">
        <v>4</v>
      </c>
    </row>
    <row r="3372" customFormat="false" ht="15" hidden="false" customHeight="false" outlineLevel="0" collapsed="false">
      <c r="A3372" s="27" t="s">
        <v>5339</v>
      </c>
      <c r="B3372" s="27" t="s">
        <v>3264</v>
      </c>
      <c r="C3372" s="27" t="n">
        <v>67</v>
      </c>
      <c r="D3372" s="27" t="s">
        <v>181</v>
      </c>
      <c r="E3372" s="28" t="n">
        <v>45524</v>
      </c>
      <c r="F3372" s="27" t="s">
        <v>1696</v>
      </c>
      <c r="G3372" s="28" t="n">
        <v>45526</v>
      </c>
      <c r="H3372" s="27" t="s">
        <v>236</v>
      </c>
      <c r="I3372" s="27" t="s">
        <v>323</v>
      </c>
      <c r="J3372" s="27" t="s">
        <v>455</v>
      </c>
      <c r="K3372" s="27" t="s">
        <v>156</v>
      </c>
      <c r="L3372" s="27" t="n">
        <v>52</v>
      </c>
      <c r="M3372" s="27" t="n">
        <v>46</v>
      </c>
      <c r="N3372" s="27" t="s">
        <v>127</v>
      </c>
      <c r="O3372" s="27" t="s">
        <v>171</v>
      </c>
      <c r="P3372" s="27" t="s">
        <v>187</v>
      </c>
      <c r="Q3372" s="29" t="n">
        <v>3436.02</v>
      </c>
      <c r="R3372" s="27" t="s">
        <v>130</v>
      </c>
      <c r="S3372" s="27" t="s">
        <v>141</v>
      </c>
      <c r="T3372" s="27"/>
    </row>
    <row r="3373" customFormat="false" ht="15" hidden="false" customHeight="false" outlineLevel="0" collapsed="false">
      <c r="A3373" s="30" t="s">
        <v>5340</v>
      </c>
      <c r="B3373" s="30" t="s">
        <v>2519</v>
      </c>
      <c r="C3373" s="30" t="n">
        <v>46</v>
      </c>
      <c r="D3373" s="30" t="s">
        <v>181</v>
      </c>
      <c r="E3373" s="31" t="n">
        <v>45499</v>
      </c>
      <c r="F3373" s="30" t="s">
        <v>3007</v>
      </c>
      <c r="G3373" s="31" t="n">
        <v>45502</v>
      </c>
      <c r="H3373" s="30" t="s">
        <v>146</v>
      </c>
      <c r="I3373" s="30" t="s">
        <v>147</v>
      </c>
      <c r="J3373" s="30" t="s">
        <v>148</v>
      </c>
      <c r="K3373" s="30" t="s">
        <v>126</v>
      </c>
      <c r="L3373" s="30" t="n">
        <v>36</v>
      </c>
      <c r="M3373" s="30" t="n">
        <v>123</v>
      </c>
      <c r="N3373" s="30" t="s">
        <v>186</v>
      </c>
      <c r="O3373" s="30" t="s">
        <v>139</v>
      </c>
      <c r="P3373" s="30" t="s">
        <v>129</v>
      </c>
      <c r="Q3373" s="32" t="n">
        <v>8104.77</v>
      </c>
      <c r="R3373" s="30" t="s">
        <v>130</v>
      </c>
      <c r="S3373" s="30" t="s">
        <v>141</v>
      </c>
      <c r="T3373" s="30" t="n">
        <v>3</v>
      </c>
    </row>
    <row r="3374" customFormat="false" ht="15" hidden="false" customHeight="false" outlineLevel="0" collapsed="false">
      <c r="A3374" s="27" t="s">
        <v>5341</v>
      </c>
      <c r="B3374" s="27" t="s">
        <v>2655</v>
      </c>
      <c r="C3374" s="27" t="n">
        <v>51</v>
      </c>
      <c r="D3374" s="27" t="s">
        <v>181</v>
      </c>
      <c r="E3374" s="28" t="n">
        <v>45441</v>
      </c>
      <c r="F3374" s="27" t="s">
        <v>182</v>
      </c>
      <c r="G3374" s="28" t="n">
        <v>45442</v>
      </c>
      <c r="H3374" s="27" t="s">
        <v>161</v>
      </c>
      <c r="I3374" s="27" t="s">
        <v>320</v>
      </c>
      <c r="J3374" s="27" t="s">
        <v>648</v>
      </c>
      <c r="K3374" s="27" t="s">
        <v>138</v>
      </c>
      <c r="L3374" s="27" t="n">
        <v>82</v>
      </c>
      <c r="M3374" s="27" t="n">
        <v>43</v>
      </c>
      <c r="N3374" s="27" t="s">
        <v>127</v>
      </c>
      <c r="O3374" s="27" t="s">
        <v>149</v>
      </c>
      <c r="P3374" s="27" t="s">
        <v>187</v>
      </c>
      <c r="Q3374" s="29" t="n">
        <v>1743.83</v>
      </c>
      <c r="R3374" s="27" t="s">
        <v>172</v>
      </c>
      <c r="S3374" s="27" t="s">
        <v>197</v>
      </c>
      <c r="T3374" s="27" t="n">
        <v>4</v>
      </c>
    </row>
    <row r="3375" customFormat="false" ht="15" hidden="false" customHeight="false" outlineLevel="0" collapsed="false">
      <c r="A3375" s="30" t="s">
        <v>5342</v>
      </c>
      <c r="B3375" s="30" t="s">
        <v>5343</v>
      </c>
      <c r="C3375" s="30" t="n">
        <v>35</v>
      </c>
      <c r="D3375" s="30" t="s">
        <v>121</v>
      </c>
      <c r="E3375" s="31" t="n">
        <v>45534</v>
      </c>
      <c r="F3375" s="30" t="s">
        <v>919</v>
      </c>
      <c r="G3375" s="31" t="n">
        <v>45534</v>
      </c>
      <c r="H3375" s="30" t="s">
        <v>168</v>
      </c>
      <c r="I3375" s="30" t="s">
        <v>196</v>
      </c>
      <c r="J3375" s="30" t="s">
        <v>371</v>
      </c>
      <c r="K3375" s="30" t="s">
        <v>138</v>
      </c>
      <c r="L3375" s="30" t="n">
        <v>62</v>
      </c>
      <c r="M3375" s="30" t="n">
        <v>16</v>
      </c>
      <c r="N3375" s="30" t="s">
        <v>127</v>
      </c>
      <c r="O3375" s="30" t="s">
        <v>171</v>
      </c>
      <c r="P3375" s="30" t="s">
        <v>129</v>
      </c>
      <c r="Q3375" s="32" t="n">
        <v>983.56</v>
      </c>
      <c r="R3375" s="30" t="s">
        <v>130</v>
      </c>
      <c r="S3375" s="30" t="s">
        <v>627</v>
      </c>
      <c r="T3375" s="30" t="n">
        <v>4</v>
      </c>
    </row>
    <row r="3376" customFormat="false" ht="15" hidden="false" customHeight="false" outlineLevel="0" collapsed="false">
      <c r="A3376" s="27" t="s">
        <v>5344</v>
      </c>
      <c r="B3376" s="27" t="s">
        <v>2868</v>
      </c>
      <c r="C3376" s="27" t="n">
        <v>38</v>
      </c>
      <c r="D3376" s="27" t="s">
        <v>121</v>
      </c>
      <c r="E3376" s="28" t="n">
        <v>45481</v>
      </c>
      <c r="F3376" s="27" t="s">
        <v>370</v>
      </c>
      <c r="G3376" s="28" t="n">
        <v>45483</v>
      </c>
      <c r="H3376" s="27" t="s">
        <v>135</v>
      </c>
      <c r="I3376" s="27" t="s">
        <v>278</v>
      </c>
      <c r="J3376" s="27" t="s">
        <v>618</v>
      </c>
      <c r="K3376" s="27" t="s">
        <v>156</v>
      </c>
      <c r="L3376" s="27" t="n">
        <v>64</v>
      </c>
      <c r="M3376" s="27" t="n">
        <v>53</v>
      </c>
      <c r="N3376" s="27" t="s">
        <v>127</v>
      </c>
      <c r="O3376" s="27" t="s">
        <v>128</v>
      </c>
      <c r="P3376" s="27" t="s">
        <v>140</v>
      </c>
      <c r="Q3376" s="29" t="n">
        <v>2918.93</v>
      </c>
      <c r="R3376" s="27" t="s">
        <v>130</v>
      </c>
      <c r="S3376" s="27" t="s">
        <v>969</v>
      </c>
      <c r="T3376" s="27" t="n">
        <v>2</v>
      </c>
    </row>
    <row r="3377" customFormat="false" ht="15" hidden="false" customHeight="false" outlineLevel="0" collapsed="false">
      <c r="A3377" s="30" t="s">
        <v>5345</v>
      </c>
      <c r="B3377" s="30" t="s">
        <v>1355</v>
      </c>
      <c r="C3377" s="30" t="n">
        <v>48</v>
      </c>
      <c r="D3377" s="30" t="s">
        <v>181</v>
      </c>
      <c r="E3377" s="31" t="n">
        <v>45590</v>
      </c>
      <c r="F3377" s="30" t="s">
        <v>2176</v>
      </c>
      <c r="G3377" s="31" t="n">
        <v>45590</v>
      </c>
      <c r="H3377" s="30" t="s">
        <v>217</v>
      </c>
      <c r="I3377" s="30" t="s">
        <v>344</v>
      </c>
      <c r="J3377" s="30" t="s">
        <v>283</v>
      </c>
      <c r="K3377" s="30" t="s">
        <v>138</v>
      </c>
      <c r="L3377" s="30" t="n">
        <v>20</v>
      </c>
      <c r="M3377" s="30" t="n">
        <v>43</v>
      </c>
      <c r="N3377" s="30" t="s">
        <v>127</v>
      </c>
      <c r="O3377" s="30" t="s">
        <v>128</v>
      </c>
      <c r="P3377" s="30" t="s">
        <v>140</v>
      </c>
      <c r="Q3377" s="32" t="n">
        <v>2007.33</v>
      </c>
      <c r="R3377" s="30" t="s">
        <v>130</v>
      </c>
      <c r="S3377" s="30" t="s">
        <v>197</v>
      </c>
      <c r="T3377" s="30" t="n">
        <v>3</v>
      </c>
    </row>
    <row r="3378" customFormat="false" ht="15" hidden="false" customHeight="false" outlineLevel="0" collapsed="false">
      <c r="A3378" s="27" t="s">
        <v>5346</v>
      </c>
      <c r="B3378" s="27" t="s">
        <v>1129</v>
      </c>
      <c r="C3378" s="27" t="n">
        <v>84</v>
      </c>
      <c r="D3378" s="27" t="s">
        <v>181</v>
      </c>
      <c r="E3378" s="28" t="n">
        <v>45302</v>
      </c>
      <c r="F3378" s="27" t="s">
        <v>1424</v>
      </c>
      <c r="G3378" s="28" t="n">
        <v>45303</v>
      </c>
      <c r="H3378" s="27" t="s">
        <v>168</v>
      </c>
      <c r="I3378" s="27" t="s">
        <v>196</v>
      </c>
      <c r="J3378" s="27" t="s">
        <v>170</v>
      </c>
      <c r="K3378" s="27" t="s">
        <v>156</v>
      </c>
      <c r="L3378" s="27" t="n">
        <v>54</v>
      </c>
      <c r="M3378" s="27" t="n">
        <v>75</v>
      </c>
      <c r="N3378" s="27" t="s">
        <v>186</v>
      </c>
      <c r="O3378" s="27" t="s">
        <v>149</v>
      </c>
      <c r="P3378" s="27" t="s">
        <v>150</v>
      </c>
      <c r="Q3378" s="29" t="n">
        <v>3447.59</v>
      </c>
      <c r="R3378" s="27" t="s">
        <v>172</v>
      </c>
      <c r="S3378" s="27" t="s">
        <v>192</v>
      </c>
      <c r="T3378" s="27" t="n">
        <v>4</v>
      </c>
    </row>
    <row r="3379" customFormat="false" ht="15" hidden="false" customHeight="false" outlineLevel="0" collapsed="false">
      <c r="A3379" s="30" t="s">
        <v>5347</v>
      </c>
      <c r="B3379" s="30" t="s">
        <v>4554</v>
      </c>
      <c r="C3379" s="30" t="n">
        <v>45</v>
      </c>
      <c r="D3379" s="30" t="s">
        <v>181</v>
      </c>
      <c r="E3379" s="31" t="n">
        <v>45565</v>
      </c>
      <c r="F3379" s="30" t="s">
        <v>543</v>
      </c>
      <c r="G3379" s="31" t="n">
        <v>45579</v>
      </c>
      <c r="H3379" s="30" t="s">
        <v>168</v>
      </c>
      <c r="I3379" s="30" t="s">
        <v>196</v>
      </c>
      <c r="J3379" s="30" t="s">
        <v>170</v>
      </c>
      <c r="K3379" s="30" t="s">
        <v>202</v>
      </c>
      <c r="L3379" s="30" t="n">
        <v>0</v>
      </c>
      <c r="M3379" s="30" t="n">
        <v>206</v>
      </c>
      <c r="N3379" s="30" t="s">
        <v>186</v>
      </c>
      <c r="O3379" s="30" t="s">
        <v>139</v>
      </c>
      <c r="P3379" s="30" t="s">
        <v>129</v>
      </c>
      <c r="Q3379" s="32" t="n">
        <v>17873.52</v>
      </c>
      <c r="R3379" s="30" t="s">
        <v>130</v>
      </c>
      <c r="S3379" s="30" t="s">
        <v>157</v>
      </c>
      <c r="T3379" s="30" t="n">
        <v>4</v>
      </c>
    </row>
    <row r="3380" customFormat="false" ht="15" hidden="false" customHeight="false" outlineLevel="0" collapsed="false">
      <c r="A3380" s="27" t="s">
        <v>5348</v>
      </c>
      <c r="B3380" s="27" t="s">
        <v>3425</v>
      </c>
      <c r="C3380" s="27" t="n">
        <v>67</v>
      </c>
      <c r="D3380" s="27" t="s">
        <v>181</v>
      </c>
      <c r="E3380" s="28" t="n">
        <v>45557</v>
      </c>
      <c r="F3380" s="27" t="s">
        <v>1268</v>
      </c>
      <c r="G3380" s="28" t="n">
        <v>45558</v>
      </c>
      <c r="H3380" s="27" t="s">
        <v>161</v>
      </c>
      <c r="I3380" s="27" t="s">
        <v>538</v>
      </c>
      <c r="J3380" s="27" t="s">
        <v>648</v>
      </c>
      <c r="K3380" s="27" t="s">
        <v>138</v>
      </c>
      <c r="L3380" s="27" t="n">
        <v>66</v>
      </c>
      <c r="M3380" s="27" t="n">
        <v>36</v>
      </c>
      <c r="N3380" s="27" t="s">
        <v>127</v>
      </c>
      <c r="O3380" s="27" t="s">
        <v>149</v>
      </c>
      <c r="P3380" s="27" t="s">
        <v>129</v>
      </c>
      <c r="Q3380" s="29" t="n">
        <v>1907.44</v>
      </c>
      <c r="R3380" s="27" t="s">
        <v>268</v>
      </c>
      <c r="S3380" s="27" t="s">
        <v>151</v>
      </c>
      <c r="T3380" s="27" t="n">
        <v>2</v>
      </c>
    </row>
    <row r="3381" customFormat="false" ht="15" hidden="false" customHeight="false" outlineLevel="0" collapsed="false">
      <c r="A3381" s="30" t="s">
        <v>5349</v>
      </c>
      <c r="B3381" s="30" t="s">
        <v>5350</v>
      </c>
      <c r="C3381" s="30" t="n">
        <v>72</v>
      </c>
      <c r="D3381" s="30" t="s">
        <v>121</v>
      </c>
      <c r="E3381" s="31" t="n">
        <v>45344</v>
      </c>
      <c r="F3381" s="30" t="s">
        <v>154</v>
      </c>
      <c r="G3381" s="31" t="n">
        <v>45344</v>
      </c>
      <c r="H3381" s="30" t="s">
        <v>168</v>
      </c>
      <c r="I3381" s="30" t="s">
        <v>196</v>
      </c>
      <c r="J3381" s="30" t="s">
        <v>191</v>
      </c>
      <c r="K3381" s="30" t="s">
        <v>156</v>
      </c>
      <c r="L3381" s="30" t="n">
        <v>63</v>
      </c>
      <c r="M3381" s="30" t="n">
        <v>85</v>
      </c>
      <c r="N3381" s="30" t="s">
        <v>127</v>
      </c>
      <c r="O3381" s="30" t="s">
        <v>128</v>
      </c>
      <c r="P3381" s="30" t="s">
        <v>150</v>
      </c>
      <c r="Q3381" s="32" t="n">
        <v>3933.68</v>
      </c>
      <c r="R3381" s="30" t="s">
        <v>130</v>
      </c>
      <c r="S3381" s="30" t="s">
        <v>602</v>
      </c>
      <c r="T3381" s="30" t="n">
        <v>5</v>
      </c>
    </row>
    <row r="3382" customFormat="false" ht="15" hidden="false" customHeight="false" outlineLevel="0" collapsed="false">
      <c r="A3382" s="27" t="s">
        <v>5351</v>
      </c>
      <c r="B3382" s="27" t="s">
        <v>3016</v>
      </c>
      <c r="C3382" s="27" t="n">
        <v>28</v>
      </c>
      <c r="D3382" s="27" t="s">
        <v>121</v>
      </c>
      <c r="E3382" s="28" t="n">
        <v>45364</v>
      </c>
      <c r="F3382" s="27" t="s">
        <v>549</v>
      </c>
      <c r="G3382" s="28" t="n">
        <v>45366</v>
      </c>
      <c r="H3382" s="27" t="s">
        <v>168</v>
      </c>
      <c r="I3382" s="27" t="s">
        <v>366</v>
      </c>
      <c r="J3382" s="27" t="s">
        <v>170</v>
      </c>
      <c r="K3382" s="27" t="s">
        <v>156</v>
      </c>
      <c r="L3382" s="27" t="n">
        <v>36</v>
      </c>
      <c r="M3382" s="27" t="n">
        <v>48</v>
      </c>
      <c r="N3382" s="27" t="s">
        <v>127</v>
      </c>
      <c r="O3382" s="27" t="s">
        <v>149</v>
      </c>
      <c r="P3382" s="27" t="s">
        <v>129</v>
      </c>
      <c r="Q3382" s="29" t="n">
        <v>2800.03</v>
      </c>
      <c r="R3382" s="27" t="s">
        <v>130</v>
      </c>
      <c r="S3382" s="27" t="s">
        <v>141</v>
      </c>
      <c r="T3382" s="27" t="n">
        <v>5</v>
      </c>
    </row>
    <row r="3383" customFormat="false" ht="15" hidden="false" customHeight="false" outlineLevel="0" collapsed="false">
      <c r="A3383" s="30" t="s">
        <v>4120</v>
      </c>
      <c r="B3383" s="30" t="s">
        <v>1254</v>
      </c>
      <c r="C3383" s="30" t="n">
        <v>61</v>
      </c>
      <c r="D3383" s="30" t="s">
        <v>181</v>
      </c>
      <c r="E3383" s="31" t="n">
        <v>45597</v>
      </c>
      <c r="F3383" s="30" t="s">
        <v>2607</v>
      </c>
      <c r="G3383" s="31" t="n">
        <v>45600</v>
      </c>
      <c r="H3383" s="30" t="s">
        <v>135</v>
      </c>
      <c r="I3383" s="30" t="s">
        <v>278</v>
      </c>
      <c r="J3383" s="30" t="s">
        <v>262</v>
      </c>
      <c r="K3383" s="30" t="s">
        <v>126</v>
      </c>
      <c r="L3383" s="30" t="n">
        <v>27</v>
      </c>
      <c r="M3383" s="30" t="n">
        <v>80</v>
      </c>
      <c r="N3383" s="30" t="s">
        <v>127</v>
      </c>
      <c r="O3383" s="30" t="s">
        <v>171</v>
      </c>
      <c r="P3383" s="30" t="s">
        <v>150</v>
      </c>
      <c r="Q3383" s="32" t="n">
        <v>7608.6</v>
      </c>
      <c r="R3383" s="30" t="s">
        <v>130</v>
      </c>
      <c r="S3383" s="30" t="s">
        <v>223</v>
      </c>
      <c r="T3383" s="30" t="n">
        <v>4</v>
      </c>
    </row>
    <row r="3384" customFormat="false" ht="15" hidden="false" customHeight="false" outlineLevel="0" collapsed="false">
      <c r="A3384" s="27" t="s">
        <v>633</v>
      </c>
      <c r="B3384" s="27" t="s">
        <v>634</v>
      </c>
      <c r="C3384" s="27" t="n">
        <v>47</v>
      </c>
      <c r="D3384" s="27" t="s">
        <v>121</v>
      </c>
      <c r="E3384" s="28" t="n">
        <v>45334</v>
      </c>
      <c r="F3384" s="27" t="s">
        <v>635</v>
      </c>
      <c r="G3384" s="28" t="n">
        <v>45334</v>
      </c>
      <c r="H3384" s="27" t="s">
        <v>135</v>
      </c>
      <c r="I3384" s="27" t="s">
        <v>251</v>
      </c>
      <c r="J3384" s="27" t="s">
        <v>618</v>
      </c>
      <c r="K3384" s="27" t="s">
        <v>138</v>
      </c>
      <c r="L3384" s="27" t="n">
        <v>66</v>
      </c>
      <c r="M3384" s="27" t="n">
        <v>40</v>
      </c>
      <c r="N3384" s="27" t="s">
        <v>127</v>
      </c>
      <c r="O3384" s="27" t="s">
        <v>139</v>
      </c>
      <c r="P3384" s="27" t="s">
        <v>150</v>
      </c>
      <c r="Q3384" s="29" t="n">
        <v>2458.61</v>
      </c>
      <c r="R3384" s="27" t="s">
        <v>130</v>
      </c>
      <c r="S3384" s="27" t="s">
        <v>151</v>
      </c>
      <c r="T3384" s="27" t="n">
        <v>5</v>
      </c>
    </row>
    <row r="3385" customFormat="false" ht="15" hidden="false" customHeight="false" outlineLevel="0" collapsed="false">
      <c r="A3385" s="30" t="s">
        <v>5352</v>
      </c>
      <c r="B3385" s="30" t="s">
        <v>4468</v>
      </c>
      <c r="C3385" s="30" t="n">
        <v>46</v>
      </c>
      <c r="D3385" s="30" t="s">
        <v>181</v>
      </c>
      <c r="E3385" s="31" t="n">
        <v>45444</v>
      </c>
      <c r="F3385" s="30" t="s">
        <v>519</v>
      </c>
      <c r="G3385" s="31" t="n">
        <v>45445</v>
      </c>
      <c r="H3385" s="30" t="s">
        <v>168</v>
      </c>
      <c r="I3385" s="30" t="s">
        <v>196</v>
      </c>
      <c r="J3385" s="30" t="s">
        <v>441</v>
      </c>
      <c r="K3385" s="30" t="s">
        <v>138</v>
      </c>
      <c r="L3385" s="30" t="n">
        <v>26</v>
      </c>
      <c r="M3385" s="30" t="n">
        <v>37</v>
      </c>
      <c r="N3385" s="30" t="s">
        <v>127</v>
      </c>
      <c r="O3385" s="30" t="s">
        <v>139</v>
      </c>
      <c r="P3385" s="30" t="s">
        <v>187</v>
      </c>
      <c r="Q3385" s="32" t="n">
        <v>2378.8</v>
      </c>
      <c r="R3385" s="30" t="s">
        <v>130</v>
      </c>
      <c r="S3385" s="30" t="s">
        <v>164</v>
      </c>
      <c r="T3385" s="30" t="n">
        <v>4</v>
      </c>
    </row>
    <row r="3386" customFormat="false" ht="15" hidden="false" customHeight="false" outlineLevel="0" collapsed="false">
      <c r="A3386" s="27" t="s">
        <v>5353</v>
      </c>
      <c r="B3386" s="27" t="s">
        <v>4156</v>
      </c>
      <c r="C3386" s="27" t="n">
        <v>19</v>
      </c>
      <c r="D3386" s="27" t="s">
        <v>121</v>
      </c>
      <c r="E3386" s="28" t="n">
        <v>45356</v>
      </c>
      <c r="F3386" s="27" t="s">
        <v>2058</v>
      </c>
      <c r="G3386" s="28" t="n">
        <v>45357</v>
      </c>
      <c r="H3386" s="27" t="s">
        <v>217</v>
      </c>
      <c r="I3386" s="27" t="s">
        <v>344</v>
      </c>
      <c r="J3386" s="27" t="s">
        <v>294</v>
      </c>
      <c r="K3386" s="27" t="s">
        <v>126</v>
      </c>
      <c r="L3386" s="27" t="n">
        <v>9</v>
      </c>
      <c r="M3386" s="27" t="n">
        <v>125</v>
      </c>
      <c r="N3386" s="27" t="s">
        <v>186</v>
      </c>
      <c r="O3386" s="27" t="s">
        <v>149</v>
      </c>
      <c r="P3386" s="27" t="s">
        <v>150</v>
      </c>
      <c r="Q3386" s="29" t="n">
        <v>8195.02</v>
      </c>
      <c r="R3386" s="27" t="s">
        <v>268</v>
      </c>
      <c r="S3386" s="27" t="s">
        <v>335</v>
      </c>
      <c r="T3386" s="27" t="n">
        <v>3</v>
      </c>
    </row>
    <row r="3387" customFormat="false" ht="15" hidden="false" customHeight="false" outlineLevel="0" collapsed="false">
      <c r="A3387" s="30" t="s">
        <v>3367</v>
      </c>
      <c r="B3387" s="30" t="s">
        <v>199</v>
      </c>
      <c r="C3387" s="30" t="n">
        <v>39</v>
      </c>
      <c r="D3387" s="30" t="s">
        <v>181</v>
      </c>
      <c r="E3387" s="31" t="n">
        <v>45339</v>
      </c>
      <c r="F3387" s="30" t="s">
        <v>552</v>
      </c>
      <c r="G3387" s="31" t="n">
        <v>45340</v>
      </c>
      <c r="H3387" s="30" t="s">
        <v>206</v>
      </c>
      <c r="I3387" s="30" t="s">
        <v>232</v>
      </c>
      <c r="J3387" s="30" t="s">
        <v>615</v>
      </c>
      <c r="K3387" s="30" t="s">
        <v>138</v>
      </c>
      <c r="L3387" s="30" t="n">
        <v>34</v>
      </c>
      <c r="M3387" s="30" t="n">
        <v>19</v>
      </c>
      <c r="N3387" s="30" t="s">
        <v>186</v>
      </c>
      <c r="O3387" s="30" t="s">
        <v>128</v>
      </c>
      <c r="P3387" s="30" t="s">
        <v>129</v>
      </c>
      <c r="Q3387" s="32" t="n">
        <v>1609.75</v>
      </c>
      <c r="R3387" s="30" t="s">
        <v>130</v>
      </c>
      <c r="S3387" s="30" t="s">
        <v>178</v>
      </c>
      <c r="T3387" s="30" t="n">
        <v>5</v>
      </c>
    </row>
    <row r="3388" customFormat="false" ht="15" hidden="false" customHeight="false" outlineLevel="0" collapsed="false">
      <c r="A3388" s="27" t="s">
        <v>5354</v>
      </c>
      <c r="B3388" s="27" t="s">
        <v>2506</v>
      </c>
      <c r="C3388" s="27" t="n">
        <v>93</v>
      </c>
      <c r="D3388" s="27" t="s">
        <v>181</v>
      </c>
      <c r="E3388" s="28" t="n">
        <v>45433</v>
      </c>
      <c r="F3388" s="27" t="s">
        <v>1020</v>
      </c>
      <c r="G3388" s="28" t="n">
        <v>45435</v>
      </c>
      <c r="H3388" s="27" t="s">
        <v>123</v>
      </c>
      <c r="I3388" s="27" t="s">
        <v>124</v>
      </c>
      <c r="J3388" s="27" t="s">
        <v>305</v>
      </c>
      <c r="K3388" s="27" t="s">
        <v>156</v>
      </c>
      <c r="L3388" s="27" t="n">
        <v>32</v>
      </c>
      <c r="M3388" s="27" t="n">
        <v>37</v>
      </c>
      <c r="N3388" s="27" t="s">
        <v>186</v>
      </c>
      <c r="O3388" s="27" t="s">
        <v>139</v>
      </c>
      <c r="P3388" s="27" t="s">
        <v>187</v>
      </c>
      <c r="Q3388" s="29" t="n">
        <v>2968.15</v>
      </c>
      <c r="R3388" s="27" t="s">
        <v>130</v>
      </c>
      <c r="S3388" s="27" t="s">
        <v>151</v>
      </c>
      <c r="T3388" s="27" t="n">
        <v>4</v>
      </c>
    </row>
    <row r="3389" customFormat="false" ht="15" hidden="false" customHeight="false" outlineLevel="0" collapsed="false">
      <c r="A3389" s="30" t="s">
        <v>5355</v>
      </c>
      <c r="B3389" s="30" t="s">
        <v>1216</v>
      </c>
      <c r="C3389" s="30" t="n">
        <v>48</v>
      </c>
      <c r="D3389" s="30" t="s">
        <v>121</v>
      </c>
      <c r="E3389" s="31" t="n">
        <v>45643</v>
      </c>
      <c r="F3389" s="30" t="s">
        <v>1660</v>
      </c>
      <c r="G3389" s="31" t="n">
        <v>45649</v>
      </c>
      <c r="H3389" s="30" t="s">
        <v>123</v>
      </c>
      <c r="I3389" s="30" t="s">
        <v>155</v>
      </c>
      <c r="J3389" s="30" t="s">
        <v>508</v>
      </c>
      <c r="K3389" s="30" t="s">
        <v>126</v>
      </c>
      <c r="L3389" s="30" t="n">
        <v>24</v>
      </c>
      <c r="M3389" s="30" t="n">
        <v>66</v>
      </c>
      <c r="N3389" s="30" t="s">
        <v>127</v>
      </c>
      <c r="O3389" s="30" t="s">
        <v>149</v>
      </c>
      <c r="P3389" s="30" t="s">
        <v>140</v>
      </c>
      <c r="Q3389" s="32" t="n">
        <v>7077.57</v>
      </c>
      <c r="R3389" s="30" t="s">
        <v>130</v>
      </c>
      <c r="S3389" s="30" t="s">
        <v>223</v>
      </c>
      <c r="T3389" s="30" t="n">
        <v>3</v>
      </c>
    </row>
    <row r="3390" customFormat="false" ht="15" hidden="false" customHeight="false" outlineLevel="0" collapsed="false">
      <c r="A3390" s="27" t="s">
        <v>5356</v>
      </c>
      <c r="B3390" s="27" t="s">
        <v>1367</v>
      </c>
      <c r="C3390" s="27" t="n">
        <v>68</v>
      </c>
      <c r="D3390" s="27" t="s">
        <v>121</v>
      </c>
      <c r="E3390" s="28" t="n">
        <v>45344</v>
      </c>
      <c r="F3390" s="27" t="s">
        <v>832</v>
      </c>
      <c r="G3390" s="28" t="n">
        <v>45344</v>
      </c>
      <c r="H3390" s="27" t="s">
        <v>123</v>
      </c>
      <c r="I3390" s="27" t="s">
        <v>155</v>
      </c>
      <c r="J3390" s="27" t="s">
        <v>418</v>
      </c>
      <c r="K3390" s="27" t="s">
        <v>138</v>
      </c>
      <c r="L3390" s="27" t="n">
        <v>56</v>
      </c>
      <c r="M3390" s="27" t="n">
        <v>34</v>
      </c>
      <c r="N3390" s="27" t="s">
        <v>127</v>
      </c>
      <c r="O3390" s="27" t="s">
        <v>171</v>
      </c>
      <c r="P3390" s="27" t="s">
        <v>140</v>
      </c>
      <c r="Q3390" s="29" t="n">
        <v>1077.6</v>
      </c>
      <c r="R3390" s="27" t="s">
        <v>130</v>
      </c>
      <c r="S3390" s="27" t="s">
        <v>192</v>
      </c>
      <c r="T3390" s="27" t="n">
        <v>4</v>
      </c>
    </row>
    <row r="3391" customFormat="false" ht="15" hidden="false" customHeight="false" outlineLevel="0" collapsed="false">
      <c r="A3391" s="30" t="s">
        <v>5357</v>
      </c>
      <c r="B3391" s="30" t="s">
        <v>4882</v>
      </c>
      <c r="C3391" s="30" t="n">
        <v>82</v>
      </c>
      <c r="D3391" s="30" t="s">
        <v>121</v>
      </c>
      <c r="E3391" s="31" t="n">
        <v>45632</v>
      </c>
      <c r="F3391" s="30" t="s">
        <v>1332</v>
      </c>
      <c r="G3391" s="31" t="n">
        <v>45632</v>
      </c>
      <c r="H3391" s="30" t="s">
        <v>217</v>
      </c>
      <c r="I3391" s="30" t="s">
        <v>344</v>
      </c>
      <c r="J3391" s="30" t="s">
        <v>218</v>
      </c>
      <c r="K3391" s="30" t="s">
        <v>138</v>
      </c>
      <c r="L3391" s="30" t="n">
        <v>30</v>
      </c>
      <c r="M3391" s="30" t="n">
        <v>20</v>
      </c>
      <c r="N3391" s="30" t="s">
        <v>127</v>
      </c>
      <c r="O3391" s="30" t="s">
        <v>128</v>
      </c>
      <c r="P3391" s="30" t="s">
        <v>140</v>
      </c>
      <c r="Q3391" s="32" t="n">
        <v>1977.43</v>
      </c>
      <c r="R3391" s="30" t="s">
        <v>130</v>
      </c>
      <c r="S3391" s="30" t="s">
        <v>131</v>
      </c>
      <c r="T3391" s="30" t="n">
        <v>4</v>
      </c>
    </row>
    <row r="3392" customFormat="false" ht="15" hidden="false" customHeight="false" outlineLevel="0" collapsed="false">
      <c r="A3392" s="27" t="s">
        <v>5358</v>
      </c>
      <c r="B3392" s="27" t="s">
        <v>1841</v>
      </c>
      <c r="C3392" s="27" t="n">
        <v>36</v>
      </c>
      <c r="D3392" s="27" t="s">
        <v>181</v>
      </c>
      <c r="E3392" s="28" t="n">
        <v>45621</v>
      </c>
      <c r="F3392" s="27" t="s">
        <v>1081</v>
      </c>
      <c r="G3392" s="28" t="n">
        <v>45621</v>
      </c>
      <c r="H3392" s="27" t="s">
        <v>206</v>
      </c>
      <c r="I3392" s="27" t="s">
        <v>232</v>
      </c>
      <c r="J3392" s="27" t="s">
        <v>208</v>
      </c>
      <c r="K3392" s="27" t="s">
        <v>138</v>
      </c>
      <c r="L3392" s="27" t="n">
        <v>49</v>
      </c>
      <c r="M3392" s="27" t="n">
        <v>16</v>
      </c>
      <c r="N3392" s="27" t="s">
        <v>127</v>
      </c>
      <c r="O3392" s="27" t="s">
        <v>171</v>
      </c>
      <c r="P3392" s="27" t="s">
        <v>129</v>
      </c>
      <c r="Q3392" s="29" t="n">
        <v>1374.32</v>
      </c>
      <c r="R3392" s="27" t="s">
        <v>130</v>
      </c>
      <c r="S3392" s="27" t="s">
        <v>141</v>
      </c>
      <c r="T3392" s="27" t="n">
        <v>3</v>
      </c>
    </row>
    <row r="3393" customFormat="false" ht="15" hidden="false" customHeight="false" outlineLevel="0" collapsed="false">
      <c r="A3393" s="30" t="s">
        <v>5359</v>
      </c>
      <c r="B3393" s="30" t="s">
        <v>5360</v>
      </c>
      <c r="C3393" s="30" t="n">
        <v>47</v>
      </c>
      <c r="D3393" s="30" t="s">
        <v>121</v>
      </c>
      <c r="E3393" s="31" t="n">
        <v>45304</v>
      </c>
      <c r="F3393" s="30" t="s">
        <v>516</v>
      </c>
      <c r="G3393" s="31" t="n">
        <v>45306</v>
      </c>
      <c r="H3393" s="30" t="s">
        <v>242</v>
      </c>
      <c r="I3393" s="30" t="s">
        <v>466</v>
      </c>
      <c r="J3393" s="30" t="s">
        <v>244</v>
      </c>
      <c r="K3393" s="30" t="s">
        <v>202</v>
      </c>
      <c r="L3393" s="30" t="n">
        <v>6</v>
      </c>
      <c r="M3393" s="30" t="n">
        <v>94</v>
      </c>
      <c r="N3393" s="30" t="s">
        <v>186</v>
      </c>
      <c r="O3393" s="30" t="s">
        <v>139</v>
      </c>
      <c r="P3393" s="30" t="s">
        <v>129</v>
      </c>
      <c r="Q3393" s="32" t="n">
        <v>16922.06</v>
      </c>
      <c r="R3393" s="30" t="s">
        <v>130</v>
      </c>
      <c r="S3393" s="30" t="s">
        <v>164</v>
      </c>
      <c r="T3393" s="30" t="n">
        <v>2</v>
      </c>
    </row>
    <row r="3394" customFormat="false" ht="15" hidden="false" customHeight="false" outlineLevel="0" collapsed="false">
      <c r="A3394" s="27" t="s">
        <v>5361</v>
      </c>
      <c r="B3394" s="27" t="s">
        <v>1235</v>
      </c>
      <c r="C3394" s="27" t="n">
        <v>5</v>
      </c>
      <c r="D3394" s="27" t="s">
        <v>181</v>
      </c>
      <c r="E3394" s="28" t="n">
        <v>45347</v>
      </c>
      <c r="F3394" s="27" t="s">
        <v>334</v>
      </c>
      <c r="G3394" s="28" t="n">
        <v>45348</v>
      </c>
      <c r="H3394" s="27" t="s">
        <v>242</v>
      </c>
      <c r="I3394" s="27" t="s">
        <v>466</v>
      </c>
      <c r="J3394" s="27" t="s">
        <v>244</v>
      </c>
      <c r="K3394" s="27" t="s">
        <v>126</v>
      </c>
      <c r="L3394" s="27" t="n">
        <v>5</v>
      </c>
      <c r="M3394" s="27" t="n">
        <v>147</v>
      </c>
      <c r="N3394" s="27" t="s">
        <v>127</v>
      </c>
      <c r="O3394" s="27" t="s">
        <v>139</v>
      </c>
      <c r="P3394" s="27" t="s">
        <v>140</v>
      </c>
      <c r="Q3394" s="29" t="n">
        <v>8933.17</v>
      </c>
      <c r="R3394" s="27" t="s">
        <v>130</v>
      </c>
      <c r="S3394" s="27" t="s">
        <v>164</v>
      </c>
      <c r="T3394" s="27" t="n">
        <v>5</v>
      </c>
    </row>
    <row r="3395" customFormat="false" ht="15" hidden="false" customHeight="false" outlineLevel="0" collapsed="false">
      <c r="A3395" s="30" t="s">
        <v>5362</v>
      </c>
      <c r="B3395" s="30" t="s">
        <v>5363</v>
      </c>
      <c r="C3395" s="30" t="n">
        <v>40</v>
      </c>
      <c r="D3395" s="30" t="s">
        <v>181</v>
      </c>
      <c r="E3395" s="31" t="n">
        <v>45380</v>
      </c>
      <c r="F3395" s="30" t="s">
        <v>823</v>
      </c>
      <c r="G3395" s="31" t="n">
        <v>45382</v>
      </c>
      <c r="H3395" s="30" t="s">
        <v>123</v>
      </c>
      <c r="I3395" s="30" t="s">
        <v>304</v>
      </c>
      <c r="J3395" s="30" t="s">
        <v>125</v>
      </c>
      <c r="K3395" s="30" t="s">
        <v>156</v>
      </c>
      <c r="L3395" s="30" t="n">
        <v>57</v>
      </c>
      <c r="M3395" s="30" t="n">
        <v>66</v>
      </c>
      <c r="N3395" s="30" t="s">
        <v>186</v>
      </c>
      <c r="O3395" s="30" t="s">
        <v>149</v>
      </c>
      <c r="P3395" s="30" t="s">
        <v>150</v>
      </c>
      <c r="Q3395" s="32" t="n">
        <v>4757.69</v>
      </c>
      <c r="R3395" s="30" t="s">
        <v>268</v>
      </c>
      <c r="S3395" s="30" t="s">
        <v>141</v>
      </c>
      <c r="T3395" s="30" t="n">
        <v>4</v>
      </c>
    </row>
    <row r="3396" customFormat="false" ht="15" hidden="false" customHeight="false" outlineLevel="0" collapsed="false">
      <c r="A3396" s="27" t="s">
        <v>5364</v>
      </c>
      <c r="B3396" s="27" t="s">
        <v>2789</v>
      </c>
      <c r="C3396" s="27" t="n">
        <v>33</v>
      </c>
      <c r="D3396" s="27" t="s">
        <v>181</v>
      </c>
      <c r="E3396" s="28" t="n">
        <v>45440</v>
      </c>
      <c r="F3396" s="27" t="s">
        <v>785</v>
      </c>
      <c r="G3396" s="28" t="n">
        <v>45443</v>
      </c>
      <c r="H3396" s="27" t="s">
        <v>217</v>
      </c>
      <c r="I3396" s="27" t="s">
        <v>282</v>
      </c>
      <c r="J3396" s="27" t="s">
        <v>294</v>
      </c>
      <c r="K3396" s="27" t="s">
        <v>126</v>
      </c>
      <c r="L3396" s="27" t="n">
        <v>38</v>
      </c>
      <c r="M3396" s="27" t="n">
        <v>86</v>
      </c>
      <c r="N3396" s="27" t="s">
        <v>186</v>
      </c>
      <c r="O3396" s="27" t="s">
        <v>139</v>
      </c>
      <c r="P3396" s="27" t="s">
        <v>187</v>
      </c>
      <c r="Q3396" s="29" t="n">
        <v>8119.5</v>
      </c>
      <c r="R3396" s="27" t="s">
        <v>172</v>
      </c>
      <c r="S3396" s="27" t="s">
        <v>192</v>
      </c>
      <c r="T3396" s="27" t="n">
        <v>3</v>
      </c>
    </row>
    <row r="3397" customFormat="false" ht="15" hidden="false" customHeight="false" outlineLevel="0" collapsed="false">
      <c r="A3397" s="30" t="s">
        <v>5365</v>
      </c>
      <c r="B3397" s="30" t="s">
        <v>2455</v>
      </c>
      <c r="C3397" s="30" t="n">
        <v>43</v>
      </c>
      <c r="D3397" s="30" t="s">
        <v>121</v>
      </c>
      <c r="E3397" s="31" t="n">
        <v>45304</v>
      </c>
      <c r="F3397" s="30" t="s">
        <v>674</v>
      </c>
      <c r="G3397" s="31" t="n">
        <v>45304</v>
      </c>
      <c r="H3397" s="30" t="s">
        <v>161</v>
      </c>
      <c r="I3397" s="30" t="s">
        <v>538</v>
      </c>
      <c r="J3397" s="30" t="s">
        <v>163</v>
      </c>
      <c r="K3397" s="30" t="s">
        <v>138</v>
      </c>
      <c r="L3397" s="30" t="n">
        <v>53</v>
      </c>
      <c r="M3397" s="30" t="n">
        <v>29</v>
      </c>
      <c r="N3397" s="30" t="s">
        <v>127</v>
      </c>
      <c r="O3397" s="30" t="s">
        <v>139</v>
      </c>
      <c r="P3397" s="30" t="s">
        <v>150</v>
      </c>
      <c r="Q3397" s="32" t="n">
        <v>2235</v>
      </c>
      <c r="R3397" s="30" t="s">
        <v>130</v>
      </c>
      <c r="S3397" s="30" t="s">
        <v>335</v>
      </c>
      <c r="T3397" s="30" t="n">
        <v>5</v>
      </c>
    </row>
    <row r="3398" customFormat="false" ht="15" hidden="false" customHeight="false" outlineLevel="0" collapsed="false">
      <c r="A3398" s="27" t="s">
        <v>5366</v>
      </c>
      <c r="B3398" s="27" t="s">
        <v>3147</v>
      </c>
      <c r="C3398" s="27" t="n">
        <v>14</v>
      </c>
      <c r="D3398" s="27" t="s">
        <v>121</v>
      </c>
      <c r="E3398" s="28" t="n">
        <v>45575</v>
      </c>
      <c r="F3398" s="27" t="s">
        <v>1117</v>
      </c>
      <c r="G3398" s="28" t="n">
        <v>45576</v>
      </c>
      <c r="H3398" s="27" t="s">
        <v>217</v>
      </c>
      <c r="I3398" s="27" t="s">
        <v>344</v>
      </c>
      <c r="J3398" s="27" t="s">
        <v>483</v>
      </c>
      <c r="K3398" s="27" t="s">
        <v>156</v>
      </c>
      <c r="L3398" s="27" t="n">
        <v>44</v>
      </c>
      <c r="M3398" s="27" t="n">
        <v>80</v>
      </c>
      <c r="N3398" s="27" t="s">
        <v>127</v>
      </c>
      <c r="O3398" s="27" t="s">
        <v>139</v>
      </c>
      <c r="P3398" s="27" t="s">
        <v>129</v>
      </c>
      <c r="Q3398" s="29" t="n">
        <v>4770.24</v>
      </c>
      <c r="R3398" s="27" t="s">
        <v>130</v>
      </c>
      <c r="S3398" s="27" t="s">
        <v>131</v>
      </c>
      <c r="T3398" s="27" t="n">
        <v>3</v>
      </c>
    </row>
    <row r="3399" customFormat="false" ht="15" hidden="false" customHeight="false" outlineLevel="0" collapsed="false">
      <c r="A3399" s="30" t="s">
        <v>5367</v>
      </c>
      <c r="B3399" s="30" t="s">
        <v>5368</v>
      </c>
      <c r="C3399" s="30" t="n">
        <v>49</v>
      </c>
      <c r="D3399" s="30" t="s">
        <v>121</v>
      </c>
      <c r="E3399" s="31" t="n">
        <v>45542</v>
      </c>
      <c r="F3399" s="30" t="s">
        <v>555</v>
      </c>
      <c r="G3399" s="31" t="n">
        <v>45542</v>
      </c>
      <c r="H3399" s="30" t="s">
        <v>161</v>
      </c>
      <c r="I3399" s="30" t="s">
        <v>320</v>
      </c>
      <c r="J3399" s="30" t="s">
        <v>258</v>
      </c>
      <c r="K3399" s="30" t="s">
        <v>138</v>
      </c>
      <c r="L3399" s="30" t="n">
        <v>36</v>
      </c>
      <c r="M3399" s="30" t="n">
        <v>45</v>
      </c>
      <c r="N3399" s="30" t="s">
        <v>127</v>
      </c>
      <c r="O3399" s="30" t="s">
        <v>149</v>
      </c>
      <c r="P3399" s="30" t="s">
        <v>187</v>
      </c>
      <c r="Q3399" s="32" t="n">
        <v>2363.94</v>
      </c>
      <c r="R3399" s="30" t="s">
        <v>130</v>
      </c>
      <c r="S3399" s="30" t="s">
        <v>131</v>
      </c>
      <c r="T3399" s="30" t="n">
        <v>4</v>
      </c>
    </row>
    <row r="3400" customFormat="false" ht="15" hidden="false" customHeight="false" outlineLevel="0" collapsed="false">
      <c r="A3400" s="27" t="s">
        <v>3026</v>
      </c>
      <c r="B3400" s="27" t="s">
        <v>1904</v>
      </c>
      <c r="C3400" s="27" t="n">
        <v>30</v>
      </c>
      <c r="D3400" s="27" t="s">
        <v>181</v>
      </c>
      <c r="E3400" s="28" t="n">
        <v>45625</v>
      </c>
      <c r="F3400" s="27" t="s">
        <v>961</v>
      </c>
      <c r="G3400" s="28" t="n">
        <v>45626</v>
      </c>
      <c r="H3400" s="27" t="s">
        <v>183</v>
      </c>
      <c r="I3400" s="27" t="s">
        <v>184</v>
      </c>
      <c r="J3400" s="27" t="s">
        <v>411</v>
      </c>
      <c r="K3400" s="27" t="s">
        <v>126</v>
      </c>
      <c r="L3400" s="27" t="n">
        <v>45</v>
      </c>
      <c r="M3400" s="27" t="n">
        <v>112</v>
      </c>
      <c r="N3400" s="27" t="s">
        <v>127</v>
      </c>
      <c r="O3400" s="27" t="s">
        <v>171</v>
      </c>
      <c r="P3400" s="27" t="s">
        <v>150</v>
      </c>
      <c r="Q3400" s="29" t="n">
        <v>7203.89</v>
      </c>
      <c r="R3400" s="27" t="s">
        <v>130</v>
      </c>
      <c r="S3400" s="27" t="s">
        <v>164</v>
      </c>
      <c r="T3400" s="27" t="n">
        <v>4</v>
      </c>
    </row>
    <row r="3401" customFormat="false" ht="15" hidden="false" customHeight="false" outlineLevel="0" collapsed="false">
      <c r="A3401" s="30" t="s">
        <v>5369</v>
      </c>
      <c r="B3401" s="30" t="s">
        <v>2122</v>
      </c>
      <c r="C3401" s="30" t="n">
        <v>33</v>
      </c>
      <c r="D3401" s="30" t="s">
        <v>121</v>
      </c>
      <c r="E3401" s="31" t="n">
        <v>45635</v>
      </c>
      <c r="F3401" s="30" t="s">
        <v>1628</v>
      </c>
      <c r="G3401" s="31" t="n">
        <v>45635</v>
      </c>
      <c r="H3401" s="30" t="s">
        <v>242</v>
      </c>
      <c r="I3401" s="30" t="s">
        <v>466</v>
      </c>
      <c r="J3401" s="30" t="s">
        <v>401</v>
      </c>
      <c r="K3401" s="30" t="s">
        <v>138</v>
      </c>
      <c r="L3401" s="30" t="n">
        <v>39</v>
      </c>
      <c r="M3401" s="30" t="n">
        <v>15</v>
      </c>
      <c r="N3401" s="30" t="s">
        <v>127</v>
      </c>
      <c r="O3401" s="30" t="s">
        <v>171</v>
      </c>
      <c r="P3401" s="30" t="s">
        <v>150</v>
      </c>
      <c r="Q3401" s="32" t="n">
        <v>1531.76</v>
      </c>
      <c r="R3401" s="30" t="s">
        <v>130</v>
      </c>
      <c r="S3401" s="30" t="s">
        <v>141</v>
      </c>
      <c r="T3401" s="30" t="n">
        <v>5</v>
      </c>
    </row>
    <row r="3402" customFormat="false" ht="15" hidden="false" customHeight="false" outlineLevel="0" collapsed="false">
      <c r="A3402" s="27" t="s">
        <v>5370</v>
      </c>
      <c r="B3402" s="27" t="s">
        <v>2162</v>
      </c>
      <c r="C3402" s="27" t="n">
        <v>38</v>
      </c>
      <c r="D3402" s="27" t="s">
        <v>121</v>
      </c>
      <c r="E3402" s="28" t="n">
        <v>45571</v>
      </c>
      <c r="F3402" s="27" t="s">
        <v>885</v>
      </c>
      <c r="G3402" s="28" t="n">
        <v>45574</v>
      </c>
      <c r="H3402" s="27" t="s">
        <v>183</v>
      </c>
      <c r="I3402" s="27" t="s">
        <v>212</v>
      </c>
      <c r="J3402" s="27" t="s">
        <v>185</v>
      </c>
      <c r="K3402" s="27" t="s">
        <v>126</v>
      </c>
      <c r="L3402" s="27" t="n">
        <v>24</v>
      </c>
      <c r="M3402" s="27" t="n">
        <v>107</v>
      </c>
      <c r="N3402" s="27" t="s">
        <v>127</v>
      </c>
      <c r="O3402" s="27"/>
      <c r="P3402" s="27" t="s">
        <v>187</v>
      </c>
      <c r="Q3402" s="29" t="n">
        <v>7688</v>
      </c>
      <c r="R3402" s="27" t="s">
        <v>130</v>
      </c>
      <c r="S3402" s="27" t="s">
        <v>164</v>
      </c>
      <c r="T3402" s="27" t="n">
        <v>5</v>
      </c>
    </row>
    <row r="3403" customFormat="false" ht="15" hidden="false" customHeight="false" outlineLevel="0" collapsed="false">
      <c r="A3403" s="30" t="s">
        <v>5371</v>
      </c>
      <c r="B3403" s="30" t="s">
        <v>3875</v>
      </c>
      <c r="C3403" s="30" t="n">
        <v>11</v>
      </c>
      <c r="D3403" s="30" t="s">
        <v>181</v>
      </c>
      <c r="E3403" s="31" t="n">
        <v>45609</v>
      </c>
      <c r="F3403" s="30" t="s">
        <v>2607</v>
      </c>
      <c r="G3403" s="31" t="n">
        <v>45609</v>
      </c>
      <c r="H3403" s="30" t="s">
        <v>183</v>
      </c>
      <c r="I3403" s="30" t="s">
        <v>184</v>
      </c>
      <c r="J3403" s="30" t="s">
        <v>411</v>
      </c>
      <c r="K3403" s="30" t="s">
        <v>138</v>
      </c>
      <c r="L3403" s="30" t="n">
        <v>59</v>
      </c>
      <c r="M3403" s="30" t="n">
        <v>33</v>
      </c>
      <c r="N3403" s="30" t="s">
        <v>127</v>
      </c>
      <c r="O3403" s="30" t="s">
        <v>149</v>
      </c>
      <c r="P3403" s="30" t="s">
        <v>150</v>
      </c>
      <c r="Q3403" s="32" t="n">
        <v>1417.38</v>
      </c>
      <c r="R3403" s="30" t="s">
        <v>130</v>
      </c>
      <c r="S3403" s="30" t="s">
        <v>192</v>
      </c>
      <c r="T3403" s="30" t="n">
        <v>3</v>
      </c>
    </row>
    <row r="3404" customFormat="false" ht="15" hidden="false" customHeight="false" outlineLevel="0" collapsed="false">
      <c r="A3404" s="27" t="s">
        <v>5372</v>
      </c>
      <c r="B3404" s="27" t="s">
        <v>955</v>
      </c>
      <c r="C3404" s="27" t="n">
        <v>19</v>
      </c>
      <c r="D3404" s="27" t="s">
        <v>181</v>
      </c>
      <c r="E3404" s="28" t="n">
        <v>45404</v>
      </c>
      <c r="F3404" s="27" t="s">
        <v>458</v>
      </c>
      <c r="G3404" s="28" t="n">
        <v>45407</v>
      </c>
      <c r="H3404" s="27" t="s">
        <v>146</v>
      </c>
      <c r="I3404" s="27" t="s">
        <v>147</v>
      </c>
      <c r="J3404" s="27" t="s">
        <v>244</v>
      </c>
      <c r="K3404" s="27" t="s">
        <v>156</v>
      </c>
      <c r="L3404" s="27" t="n">
        <v>28</v>
      </c>
      <c r="M3404" s="27" t="n">
        <v>77</v>
      </c>
      <c r="N3404" s="27" t="s">
        <v>186</v>
      </c>
      <c r="O3404" s="27" t="s">
        <v>128</v>
      </c>
      <c r="P3404" s="27" t="s">
        <v>129</v>
      </c>
      <c r="Q3404" s="29" t="n">
        <v>5044.29</v>
      </c>
      <c r="R3404" s="27" t="s">
        <v>130</v>
      </c>
      <c r="S3404" s="27" t="s">
        <v>223</v>
      </c>
      <c r="T3404" s="27" t="n">
        <v>4</v>
      </c>
    </row>
    <row r="3405" customFormat="false" ht="15" hidden="false" customHeight="false" outlineLevel="0" collapsed="false">
      <c r="A3405" s="30" t="s">
        <v>5373</v>
      </c>
      <c r="B3405" s="30" t="s">
        <v>1006</v>
      </c>
      <c r="C3405" s="30" t="n">
        <v>61</v>
      </c>
      <c r="D3405" s="30" t="s">
        <v>181</v>
      </c>
      <c r="E3405" s="31" t="n">
        <v>45463</v>
      </c>
      <c r="F3405" s="30" t="s">
        <v>1308</v>
      </c>
      <c r="G3405" s="31" t="n">
        <v>45464</v>
      </c>
      <c r="H3405" s="30" t="s">
        <v>236</v>
      </c>
      <c r="I3405" s="30" t="s">
        <v>323</v>
      </c>
      <c r="J3405" s="30" t="s">
        <v>267</v>
      </c>
      <c r="K3405" s="30" t="s">
        <v>138</v>
      </c>
      <c r="L3405" s="30" t="n">
        <v>79</v>
      </c>
      <c r="M3405" s="30" t="n">
        <v>32</v>
      </c>
      <c r="N3405" s="30" t="s">
        <v>127</v>
      </c>
      <c r="O3405" s="30" t="s">
        <v>128</v>
      </c>
      <c r="P3405" s="30" t="s">
        <v>129</v>
      </c>
      <c r="Q3405" s="32" t="n">
        <v>1967.15</v>
      </c>
      <c r="R3405" s="30" t="s">
        <v>130</v>
      </c>
      <c r="S3405" s="30" t="s">
        <v>141</v>
      </c>
      <c r="T3405" s="30" t="n">
        <v>3</v>
      </c>
    </row>
    <row r="3406" customFormat="false" ht="15" hidden="false" customHeight="false" outlineLevel="0" collapsed="false">
      <c r="A3406" s="27" t="s">
        <v>5374</v>
      </c>
      <c r="B3406" s="27" t="s">
        <v>5375</v>
      </c>
      <c r="C3406" s="27" t="n">
        <v>49</v>
      </c>
      <c r="D3406" s="27" t="s">
        <v>121</v>
      </c>
      <c r="E3406" s="28" t="n">
        <v>45406</v>
      </c>
      <c r="F3406" s="27" t="s">
        <v>250</v>
      </c>
      <c r="G3406" s="28" t="n">
        <v>45408</v>
      </c>
      <c r="H3406" s="27" t="s">
        <v>236</v>
      </c>
      <c r="I3406" s="27" t="s">
        <v>237</v>
      </c>
      <c r="J3406" s="27" t="s">
        <v>238</v>
      </c>
      <c r="K3406" s="27" t="s">
        <v>126</v>
      </c>
      <c r="L3406" s="27" t="n">
        <v>27</v>
      </c>
      <c r="M3406" s="27" t="n">
        <v>103</v>
      </c>
      <c r="N3406" s="27" t="s">
        <v>186</v>
      </c>
      <c r="O3406" s="27" t="s">
        <v>128</v>
      </c>
      <c r="P3406" s="27" t="s">
        <v>140</v>
      </c>
      <c r="Q3406" s="29" t="n">
        <v>8388.67</v>
      </c>
      <c r="R3406" s="27" t="s">
        <v>172</v>
      </c>
      <c r="S3406" s="27" t="s">
        <v>141</v>
      </c>
      <c r="T3406" s="27" t="n">
        <v>3</v>
      </c>
    </row>
    <row r="3407" customFormat="false" ht="15" hidden="false" customHeight="false" outlineLevel="0" collapsed="false">
      <c r="A3407" s="30" t="s">
        <v>5376</v>
      </c>
      <c r="B3407" s="30" t="s">
        <v>4665</v>
      </c>
      <c r="C3407" s="30" t="n">
        <v>37</v>
      </c>
      <c r="D3407" s="30" t="s">
        <v>121</v>
      </c>
      <c r="E3407" s="31" t="n">
        <v>45318</v>
      </c>
      <c r="F3407" s="30" t="s">
        <v>710</v>
      </c>
      <c r="G3407" s="31" t="n">
        <v>45319</v>
      </c>
      <c r="H3407" s="30" t="s">
        <v>236</v>
      </c>
      <c r="I3407" s="30" t="s">
        <v>237</v>
      </c>
      <c r="J3407" s="30" t="s">
        <v>267</v>
      </c>
      <c r="K3407" s="30" t="s">
        <v>138</v>
      </c>
      <c r="L3407" s="30" t="n">
        <v>88</v>
      </c>
      <c r="M3407" s="30" t="n">
        <v>32</v>
      </c>
      <c r="N3407" s="30" t="s">
        <v>127</v>
      </c>
      <c r="O3407" s="30" t="s">
        <v>128</v>
      </c>
      <c r="P3407" s="30" t="s">
        <v>129</v>
      </c>
      <c r="Q3407" s="32" t="n">
        <v>1632.15</v>
      </c>
      <c r="R3407" s="30" t="s">
        <v>130</v>
      </c>
      <c r="S3407" s="30" t="s">
        <v>335</v>
      </c>
      <c r="T3407" s="30" t="n">
        <v>4</v>
      </c>
    </row>
    <row r="3408" customFormat="false" ht="15" hidden="false" customHeight="false" outlineLevel="0" collapsed="false">
      <c r="A3408" s="27" t="s">
        <v>5377</v>
      </c>
      <c r="B3408" s="27" t="s">
        <v>5378</v>
      </c>
      <c r="C3408" s="27" t="n">
        <v>18</v>
      </c>
      <c r="D3408" s="27" t="s">
        <v>121</v>
      </c>
      <c r="E3408" s="28" t="n">
        <v>45370</v>
      </c>
      <c r="F3408" s="27" t="s">
        <v>1117</v>
      </c>
      <c r="G3408" s="28" t="n">
        <v>45370</v>
      </c>
      <c r="H3408" s="27" t="s">
        <v>123</v>
      </c>
      <c r="I3408" s="27"/>
      <c r="J3408" s="27" t="s">
        <v>305</v>
      </c>
      <c r="K3408" s="27" t="s">
        <v>138</v>
      </c>
      <c r="L3408" s="27" t="n">
        <v>35</v>
      </c>
      <c r="M3408" s="27" t="n">
        <v>27</v>
      </c>
      <c r="N3408" s="27" t="s">
        <v>186</v>
      </c>
      <c r="O3408" s="27" t="s">
        <v>128</v>
      </c>
      <c r="P3408" s="27" t="s">
        <v>129</v>
      </c>
      <c r="Q3408" s="29" t="n">
        <v>2624.36</v>
      </c>
      <c r="R3408" s="27" t="s">
        <v>130</v>
      </c>
      <c r="S3408" s="27" t="s">
        <v>164</v>
      </c>
      <c r="T3408" s="27" t="n">
        <v>2</v>
      </c>
    </row>
    <row r="3409" customFormat="false" ht="15" hidden="false" customHeight="false" outlineLevel="0" collapsed="false">
      <c r="A3409" s="30" t="s">
        <v>5379</v>
      </c>
      <c r="B3409" s="30" t="s">
        <v>2312</v>
      </c>
      <c r="C3409" s="30" t="n">
        <v>44</v>
      </c>
      <c r="D3409" s="30" t="s">
        <v>121</v>
      </c>
      <c r="E3409" s="31" t="n">
        <v>45361</v>
      </c>
      <c r="F3409" s="30" t="s">
        <v>338</v>
      </c>
      <c r="G3409" s="31" t="n">
        <v>45362</v>
      </c>
      <c r="H3409" s="30" t="s">
        <v>168</v>
      </c>
      <c r="I3409" s="30" t="s">
        <v>196</v>
      </c>
      <c r="J3409" s="30" t="s">
        <v>191</v>
      </c>
      <c r="K3409" s="30" t="s">
        <v>126</v>
      </c>
      <c r="L3409" s="30" t="n">
        <v>11</v>
      </c>
      <c r="M3409" s="30" t="n">
        <v>140</v>
      </c>
      <c r="N3409" s="30" t="s">
        <v>186</v>
      </c>
      <c r="O3409" s="30" t="s">
        <v>139</v>
      </c>
      <c r="P3409" s="30" t="s">
        <v>129</v>
      </c>
      <c r="Q3409" s="32" t="n">
        <v>8935.61</v>
      </c>
      <c r="R3409" s="30" t="s">
        <v>172</v>
      </c>
      <c r="S3409" s="30" t="s">
        <v>141</v>
      </c>
      <c r="T3409" s="30" t="n">
        <v>3</v>
      </c>
    </row>
    <row r="3410" customFormat="false" ht="15" hidden="false" customHeight="false" outlineLevel="0" collapsed="false">
      <c r="A3410" s="27" t="s">
        <v>5380</v>
      </c>
      <c r="B3410" s="27" t="s">
        <v>1570</v>
      </c>
      <c r="C3410" s="27" t="n">
        <v>71</v>
      </c>
      <c r="D3410" s="27" t="s">
        <v>486</v>
      </c>
      <c r="E3410" s="28" t="n">
        <v>45389</v>
      </c>
      <c r="F3410" s="27" t="s">
        <v>552</v>
      </c>
      <c r="G3410" s="28" t="n">
        <v>45390</v>
      </c>
      <c r="H3410" s="27" t="s">
        <v>217</v>
      </c>
      <c r="I3410" s="27" t="s">
        <v>282</v>
      </c>
      <c r="J3410" s="27" t="s">
        <v>483</v>
      </c>
      <c r="K3410" s="27" t="s">
        <v>138</v>
      </c>
      <c r="L3410" s="27" t="n">
        <v>72</v>
      </c>
      <c r="M3410" s="27" t="n">
        <v>23</v>
      </c>
      <c r="N3410" s="27" t="s">
        <v>127</v>
      </c>
      <c r="O3410" s="27" t="s">
        <v>128</v>
      </c>
      <c r="P3410" s="27" t="s">
        <v>140</v>
      </c>
      <c r="Q3410" s="29" t="n">
        <v>1765.73</v>
      </c>
      <c r="R3410" s="27" t="s">
        <v>130</v>
      </c>
      <c r="S3410" s="27" t="s">
        <v>520</v>
      </c>
      <c r="T3410" s="27" t="n">
        <v>4</v>
      </c>
    </row>
    <row r="3411" customFormat="false" ht="15" hidden="false" customHeight="false" outlineLevel="0" collapsed="false">
      <c r="A3411" s="30" t="s">
        <v>5381</v>
      </c>
      <c r="B3411" s="30" t="s">
        <v>1970</v>
      </c>
      <c r="C3411" s="30" t="n">
        <v>36</v>
      </c>
      <c r="D3411" s="30" t="s">
        <v>181</v>
      </c>
      <c r="E3411" s="31" t="n">
        <v>45376</v>
      </c>
      <c r="F3411" s="30" t="s">
        <v>175</v>
      </c>
      <c r="G3411" s="31" t="n">
        <v>45376</v>
      </c>
      <c r="H3411" s="30" t="s">
        <v>146</v>
      </c>
      <c r="I3411" s="30"/>
      <c r="J3411" s="30" t="s">
        <v>177</v>
      </c>
      <c r="K3411" s="30" t="s">
        <v>138</v>
      </c>
      <c r="L3411" s="30" t="n">
        <v>57</v>
      </c>
      <c r="M3411" s="30" t="n">
        <v>21</v>
      </c>
      <c r="N3411" s="30" t="s">
        <v>127</v>
      </c>
      <c r="O3411" s="30" t="s">
        <v>128</v>
      </c>
      <c r="P3411" s="30" t="s">
        <v>140</v>
      </c>
      <c r="Q3411" s="32" t="n">
        <v>784.53</v>
      </c>
      <c r="R3411" s="30" t="s">
        <v>130</v>
      </c>
      <c r="S3411" s="30" t="s">
        <v>151</v>
      </c>
      <c r="T3411" s="30" t="n">
        <v>2</v>
      </c>
    </row>
    <row r="3412" customFormat="false" ht="15" hidden="false" customHeight="false" outlineLevel="0" collapsed="false">
      <c r="A3412" s="27" t="s">
        <v>5382</v>
      </c>
      <c r="B3412" s="27" t="s">
        <v>958</v>
      </c>
      <c r="C3412" s="27" t="n">
        <v>46</v>
      </c>
      <c r="D3412" s="27" t="s">
        <v>181</v>
      </c>
      <c r="E3412" s="28" t="n">
        <v>45564</v>
      </c>
      <c r="F3412" s="27" t="s">
        <v>1160</v>
      </c>
      <c r="G3412" s="28" t="n">
        <v>45565</v>
      </c>
      <c r="H3412" s="27" t="s">
        <v>242</v>
      </c>
      <c r="I3412" s="27" t="s">
        <v>466</v>
      </c>
      <c r="J3412" s="27" t="s">
        <v>244</v>
      </c>
      <c r="K3412" s="27" t="s">
        <v>138</v>
      </c>
      <c r="L3412" s="27" t="n">
        <v>66</v>
      </c>
      <c r="M3412" s="27" t="n">
        <v>40</v>
      </c>
      <c r="N3412" s="27" t="s">
        <v>127</v>
      </c>
      <c r="O3412" s="27" t="s">
        <v>128</v>
      </c>
      <c r="P3412" s="27" t="s">
        <v>129</v>
      </c>
      <c r="Q3412" s="29" t="n">
        <v>2087.39</v>
      </c>
      <c r="R3412" s="27" t="s">
        <v>130</v>
      </c>
      <c r="S3412" s="27" t="s">
        <v>157</v>
      </c>
      <c r="T3412" s="27" t="n">
        <v>3</v>
      </c>
    </row>
    <row r="3413" customFormat="false" ht="15" hidden="false" customHeight="false" outlineLevel="0" collapsed="false">
      <c r="A3413" s="30" t="s">
        <v>5383</v>
      </c>
      <c r="B3413" s="30" t="s">
        <v>2572</v>
      </c>
      <c r="C3413" s="30" t="n">
        <v>56</v>
      </c>
      <c r="D3413" s="30" t="s">
        <v>181</v>
      </c>
      <c r="E3413" s="31" t="n">
        <v>45447</v>
      </c>
      <c r="F3413" s="30" t="s">
        <v>621</v>
      </c>
      <c r="G3413" s="31" t="n">
        <v>45448</v>
      </c>
      <c r="H3413" s="30" t="s">
        <v>206</v>
      </c>
      <c r="I3413" s="30" t="s">
        <v>232</v>
      </c>
      <c r="J3413" s="30" t="s">
        <v>615</v>
      </c>
      <c r="K3413" s="30" t="s">
        <v>138</v>
      </c>
      <c r="L3413" s="30" t="n">
        <v>77</v>
      </c>
      <c r="M3413" s="30" t="n">
        <v>24</v>
      </c>
      <c r="N3413" s="30" t="s">
        <v>127</v>
      </c>
      <c r="O3413" s="30" t="s">
        <v>139</v>
      </c>
      <c r="P3413" s="30" t="s">
        <v>129</v>
      </c>
      <c r="Q3413" s="32" t="n">
        <v>671.35</v>
      </c>
      <c r="R3413" s="30" t="s">
        <v>172</v>
      </c>
      <c r="S3413" s="30" t="s">
        <v>131</v>
      </c>
      <c r="T3413" s="30" t="n">
        <v>3</v>
      </c>
    </row>
    <row r="3414" customFormat="false" ht="15" hidden="false" customHeight="false" outlineLevel="0" collapsed="false">
      <c r="A3414" s="27" t="s">
        <v>5384</v>
      </c>
      <c r="B3414" s="27" t="s">
        <v>2751</v>
      </c>
      <c r="C3414" s="27" t="n">
        <v>59</v>
      </c>
      <c r="D3414" s="27" t="s">
        <v>121</v>
      </c>
      <c r="E3414" s="28" t="n">
        <v>45626</v>
      </c>
      <c r="F3414" s="27" t="s">
        <v>3007</v>
      </c>
      <c r="G3414" s="28" t="n">
        <v>45630</v>
      </c>
      <c r="H3414" s="27" t="s">
        <v>206</v>
      </c>
      <c r="I3414" s="27" t="s">
        <v>232</v>
      </c>
      <c r="J3414" s="27" t="s">
        <v>593</v>
      </c>
      <c r="K3414" s="27" t="s">
        <v>126</v>
      </c>
      <c r="L3414" s="27" t="n">
        <v>13</v>
      </c>
      <c r="M3414" s="27" t="n">
        <v>63</v>
      </c>
      <c r="N3414" s="27" t="s">
        <v>127</v>
      </c>
      <c r="O3414" s="27" t="s">
        <v>149</v>
      </c>
      <c r="P3414" s="27" t="s">
        <v>187</v>
      </c>
      <c r="Q3414" s="29" t="n">
        <v>7721.66</v>
      </c>
      <c r="R3414" s="27" t="s">
        <v>172</v>
      </c>
      <c r="S3414" s="27" t="s">
        <v>192</v>
      </c>
      <c r="T3414" s="27" t="n">
        <v>2</v>
      </c>
    </row>
    <row r="3415" customFormat="false" ht="15" hidden="false" customHeight="false" outlineLevel="0" collapsed="false">
      <c r="A3415" s="30" t="s">
        <v>5385</v>
      </c>
      <c r="B3415" s="30" t="s">
        <v>4979</v>
      </c>
      <c r="C3415" s="30" t="n">
        <v>68</v>
      </c>
      <c r="D3415" s="30" t="s">
        <v>144</v>
      </c>
      <c r="E3415" s="31" t="n">
        <v>45396</v>
      </c>
      <c r="F3415" s="30" t="s">
        <v>454</v>
      </c>
      <c r="G3415" s="31" t="n">
        <v>45397</v>
      </c>
      <c r="H3415" s="30" t="s">
        <v>161</v>
      </c>
      <c r="I3415" s="30" t="s">
        <v>162</v>
      </c>
      <c r="J3415" s="30" t="s">
        <v>385</v>
      </c>
      <c r="K3415" s="30" t="s">
        <v>156</v>
      </c>
      <c r="L3415" s="30" t="n">
        <v>20</v>
      </c>
      <c r="M3415" s="30" t="n">
        <v>57</v>
      </c>
      <c r="N3415" s="30" t="s">
        <v>127</v>
      </c>
      <c r="O3415" s="30" t="s">
        <v>139</v>
      </c>
      <c r="P3415" s="30" t="s">
        <v>140</v>
      </c>
      <c r="Q3415" s="32" t="n">
        <v>3344.85</v>
      </c>
      <c r="R3415" s="30" t="s">
        <v>130</v>
      </c>
      <c r="S3415" s="30" t="s">
        <v>178</v>
      </c>
      <c r="T3415" s="30" t="n">
        <v>4</v>
      </c>
    </row>
    <row r="3416" customFormat="false" ht="15" hidden="false" customHeight="false" outlineLevel="0" collapsed="false">
      <c r="A3416" s="27" t="s">
        <v>5386</v>
      </c>
      <c r="B3416" s="27" t="s">
        <v>4886</v>
      </c>
      <c r="C3416" s="27" t="n">
        <v>90</v>
      </c>
      <c r="D3416" s="27" t="s">
        <v>121</v>
      </c>
      <c r="E3416" s="28" t="n">
        <v>45438</v>
      </c>
      <c r="F3416" s="27" t="s">
        <v>753</v>
      </c>
      <c r="G3416" s="28" t="n">
        <v>45440</v>
      </c>
      <c r="H3416" s="27" t="s">
        <v>135</v>
      </c>
      <c r="I3416" s="27" t="s">
        <v>136</v>
      </c>
      <c r="J3416" s="27" t="s">
        <v>618</v>
      </c>
      <c r="K3416" s="27" t="s">
        <v>126</v>
      </c>
      <c r="L3416" s="27" t="n">
        <v>13</v>
      </c>
      <c r="M3416" s="27" t="n">
        <v>69</v>
      </c>
      <c r="N3416" s="27" t="s">
        <v>186</v>
      </c>
      <c r="O3416" s="27" t="s">
        <v>171</v>
      </c>
      <c r="P3416" s="27" t="s">
        <v>129</v>
      </c>
      <c r="Q3416" s="29" t="n">
        <v>7105.93</v>
      </c>
      <c r="R3416" s="27" t="s">
        <v>130</v>
      </c>
      <c r="S3416" s="27" t="s">
        <v>335</v>
      </c>
      <c r="T3416" s="27" t="n">
        <v>5</v>
      </c>
    </row>
    <row r="3417" customFormat="false" ht="15" hidden="false" customHeight="false" outlineLevel="0" collapsed="false">
      <c r="A3417" s="30" t="s">
        <v>5387</v>
      </c>
      <c r="B3417" s="30" t="s">
        <v>3467</v>
      </c>
      <c r="C3417" s="30" t="n">
        <v>33</v>
      </c>
      <c r="D3417" s="30" t="s">
        <v>121</v>
      </c>
      <c r="E3417" s="31" t="n">
        <v>45344</v>
      </c>
      <c r="F3417" s="30" t="s">
        <v>679</v>
      </c>
      <c r="G3417" s="31" t="n">
        <v>45345</v>
      </c>
      <c r="H3417" s="30" t="s">
        <v>146</v>
      </c>
      <c r="I3417" s="30" t="s">
        <v>176</v>
      </c>
      <c r="J3417" s="30" t="s">
        <v>568</v>
      </c>
      <c r="K3417" s="30" t="s">
        <v>138</v>
      </c>
      <c r="L3417" s="30" t="n">
        <v>76</v>
      </c>
      <c r="M3417" s="30" t="n">
        <v>22</v>
      </c>
      <c r="N3417" s="30" t="s">
        <v>186</v>
      </c>
      <c r="O3417" s="30" t="s">
        <v>171</v>
      </c>
      <c r="P3417" s="30" t="s">
        <v>187</v>
      </c>
      <c r="Q3417" s="32" t="n">
        <v>1149.88</v>
      </c>
      <c r="R3417" s="30" t="s">
        <v>130</v>
      </c>
      <c r="S3417" s="30" t="s">
        <v>157</v>
      </c>
      <c r="T3417" s="30" t="n">
        <v>3</v>
      </c>
    </row>
    <row r="3418" customFormat="false" ht="15" hidden="false" customHeight="false" outlineLevel="0" collapsed="false">
      <c r="A3418" s="27" t="s">
        <v>5388</v>
      </c>
      <c r="B3418" s="27" t="s">
        <v>5389</v>
      </c>
      <c r="C3418" s="27" t="n">
        <v>36</v>
      </c>
      <c r="D3418" s="27" t="s">
        <v>181</v>
      </c>
      <c r="E3418" s="28" t="n">
        <v>45539</v>
      </c>
      <c r="F3418" s="27" t="s">
        <v>341</v>
      </c>
      <c r="G3418" s="28" t="n">
        <v>45539</v>
      </c>
      <c r="H3418" s="27" t="s">
        <v>242</v>
      </c>
      <c r="I3418" s="27" t="s">
        <v>315</v>
      </c>
      <c r="J3418" s="27" t="s">
        <v>401</v>
      </c>
      <c r="K3418" s="27" t="s">
        <v>138</v>
      </c>
      <c r="L3418" s="27" t="n">
        <v>25</v>
      </c>
      <c r="M3418" s="27" t="n">
        <v>24</v>
      </c>
      <c r="N3418" s="27" t="s">
        <v>127</v>
      </c>
      <c r="O3418" s="27" t="s">
        <v>171</v>
      </c>
      <c r="P3418" s="27" t="s">
        <v>129</v>
      </c>
      <c r="Q3418" s="29" t="n">
        <v>1781.83</v>
      </c>
      <c r="R3418" s="27" t="s">
        <v>130</v>
      </c>
      <c r="S3418" s="27" t="s">
        <v>164</v>
      </c>
      <c r="T3418" s="27" t="n">
        <v>5</v>
      </c>
    </row>
    <row r="3419" customFormat="false" ht="15" hidden="false" customHeight="false" outlineLevel="0" collapsed="false">
      <c r="A3419" s="30" t="s">
        <v>5390</v>
      </c>
      <c r="B3419" s="30" t="s">
        <v>1361</v>
      </c>
      <c r="C3419" s="30" t="n">
        <v>55</v>
      </c>
      <c r="D3419" s="30" t="s">
        <v>121</v>
      </c>
      <c r="E3419" s="31" t="n">
        <v>45601</v>
      </c>
      <c r="F3419" s="30" t="s">
        <v>1623</v>
      </c>
      <c r="G3419" s="31" t="n">
        <v>45601</v>
      </c>
      <c r="H3419" s="30" t="s">
        <v>161</v>
      </c>
      <c r="I3419" s="30"/>
      <c r="J3419" s="30" t="s">
        <v>163</v>
      </c>
      <c r="K3419" s="30" t="s">
        <v>138</v>
      </c>
      <c r="L3419" s="30" t="n">
        <v>66</v>
      </c>
      <c r="M3419" s="30" t="n">
        <v>30</v>
      </c>
      <c r="N3419" s="30" t="s">
        <v>127</v>
      </c>
      <c r="O3419" s="30" t="s">
        <v>139</v>
      </c>
      <c r="P3419" s="30" t="s">
        <v>150</v>
      </c>
      <c r="Q3419" s="32" t="n">
        <v>2284.04</v>
      </c>
      <c r="R3419" s="30" t="s">
        <v>130</v>
      </c>
      <c r="S3419" s="30" t="s">
        <v>223</v>
      </c>
      <c r="T3419" s="30" t="n">
        <v>3</v>
      </c>
    </row>
    <row r="3420" customFormat="false" ht="15" hidden="false" customHeight="false" outlineLevel="0" collapsed="false">
      <c r="A3420" s="27" t="s">
        <v>5391</v>
      </c>
      <c r="B3420" s="27" t="s">
        <v>2324</v>
      </c>
      <c r="C3420" s="27" t="n">
        <v>23</v>
      </c>
      <c r="D3420" s="27" t="s">
        <v>121</v>
      </c>
      <c r="E3420" s="28" t="n">
        <v>45646</v>
      </c>
      <c r="F3420" s="27" t="s">
        <v>145</v>
      </c>
      <c r="G3420" s="28" t="n">
        <v>45647</v>
      </c>
      <c r="H3420" s="27" t="s">
        <v>206</v>
      </c>
      <c r="I3420" s="27" t="s">
        <v>232</v>
      </c>
      <c r="J3420" s="27" t="s">
        <v>615</v>
      </c>
      <c r="K3420" s="27" t="s">
        <v>138</v>
      </c>
      <c r="L3420" s="27" t="n">
        <v>58</v>
      </c>
      <c r="M3420" s="27" t="n">
        <v>41</v>
      </c>
      <c r="N3420" s="27" t="s">
        <v>127</v>
      </c>
      <c r="O3420" s="27" t="s">
        <v>139</v>
      </c>
      <c r="P3420" s="27" t="s">
        <v>129</v>
      </c>
      <c r="Q3420" s="29" t="n">
        <v>2680.5</v>
      </c>
      <c r="R3420" s="27" t="s">
        <v>130</v>
      </c>
      <c r="S3420" s="27" t="s">
        <v>310</v>
      </c>
      <c r="T3420" s="27" t="n">
        <v>3</v>
      </c>
    </row>
    <row r="3421" customFormat="false" ht="15" hidden="false" customHeight="false" outlineLevel="0" collapsed="false">
      <c r="A3421" s="30" t="s">
        <v>5392</v>
      </c>
      <c r="B3421" s="30" t="s">
        <v>1053</v>
      </c>
      <c r="C3421" s="30" t="n">
        <v>25</v>
      </c>
      <c r="D3421" s="30" t="s">
        <v>121</v>
      </c>
      <c r="E3421" s="31" t="n">
        <v>45383</v>
      </c>
      <c r="F3421" s="30" t="s">
        <v>1143</v>
      </c>
      <c r="G3421" s="31" t="n">
        <v>45384</v>
      </c>
      <c r="H3421" s="30" t="s">
        <v>217</v>
      </c>
      <c r="I3421" s="30" t="s">
        <v>392</v>
      </c>
      <c r="J3421" s="30" t="s">
        <v>283</v>
      </c>
      <c r="K3421" s="30" t="s">
        <v>126</v>
      </c>
      <c r="L3421" s="30" t="n">
        <v>19</v>
      </c>
      <c r="M3421" s="30" t="n">
        <v>136</v>
      </c>
      <c r="N3421" s="30" t="s">
        <v>186</v>
      </c>
      <c r="O3421" s="30" t="s">
        <v>171</v>
      </c>
      <c r="P3421" s="30" t="s">
        <v>129</v>
      </c>
      <c r="Q3421" s="32" t="n">
        <v>7953.47</v>
      </c>
      <c r="R3421" s="30" t="s">
        <v>172</v>
      </c>
      <c r="S3421" s="30" t="s">
        <v>131</v>
      </c>
      <c r="T3421" s="30" t="n">
        <v>3</v>
      </c>
    </row>
    <row r="3422" customFormat="false" ht="15" hidden="false" customHeight="false" outlineLevel="0" collapsed="false">
      <c r="A3422" s="27" t="s">
        <v>1331</v>
      </c>
      <c r="B3422" s="27" t="s">
        <v>302</v>
      </c>
      <c r="C3422" s="27" t="n">
        <v>7</v>
      </c>
      <c r="D3422" s="27" t="s">
        <v>121</v>
      </c>
      <c r="E3422" s="28" t="n">
        <v>45480</v>
      </c>
      <c r="F3422" s="27" t="s">
        <v>1332</v>
      </c>
      <c r="G3422" s="28" t="n">
        <v>45481</v>
      </c>
      <c r="H3422" s="27" t="s">
        <v>242</v>
      </c>
      <c r="I3422" s="27"/>
      <c r="J3422" s="27" t="s">
        <v>316</v>
      </c>
      <c r="K3422" s="27" t="s">
        <v>138</v>
      </c>
      <c r="L3422" s="27" t="n">
        <v>48</v>
      </c>
      <c r="M3422" s="27" t="n">
        <v>20</v>
      </c>
      <c r="N3422" s="27" t="s">
        <v>127</v>
      </c>
      <c r="O3422" s="27" t="s">
        <v>128</v>
      </c>
      <c r="P3422" s="27" t="s">
        <v>140</v>
      </c>
      <c r="Q3422" s="29"/>
      <c r="R3422" s="27" t="s">
        <v>130</v>
      </c>
      <c r="S3422" s="27" t="s">
        <v>197</v>
      </c>
      <c r="T3422" s="27" t="n">
        <v>4</v>
      </c>
    </row>
    <row r="3423" customFormat="false" ht="15" hidden="false" customHeight="false" outlineLevel="0" collapsed="false">
      <c r="A3423" s="30" t="s">
        <v>5393</v>
      </c>
      <c r="B3423" s="30" t="s">
        <v>3142</v>
      </c>
      <c r="C3423" s="30" t="n">
        <v>7</v>
      </c>
      <c r="D3423" s="30" t="s">
        <v>121</v>
      </c>
      <c r="E3423" s="31" t="n">
        <v>45295</v>
      </c>
      <c r="F3423" s="30" t="s">
        <v>567</v>
      </c>
      <c r="G3423" s="31" t="n">
        <v>45298</v>
      </c>
      <c r="H3423" s="30" t="s">
        <v>242</v>
      </c>
      <c r="I3423" s="30" t="s">
        <v>315</v>
      </c>
      <c r="J3423" s="30" t="s">
        <v>401</v>
      </c>
      <c r="K3423" s="30" t="s">
        <v>126</v>
      </c>
      <c r="L3423" s="30" t="n">
        <v>12</v>
      </c>
      <c r="M3423" s="30" t="n">
        <v>126</v>
      </c>
      <c r="N3423" s="30" t="s">
        <v>186</v>
      </c>
      <c r="O3423" s="30" t="s">
        <v>139</v>
      </c>
      <c r="P3423" s="30" t="s">
        <v>150</v>
      </c>
      <c r="Q3423" s="32" t="n">
        <v>8326.94</v>
      </c>
      <c r="R3423" s="30" t="s">
        <v>130</v>
      </c>
      <c r="S3423" s="30" t="s">
        <v>141</v>
      </c>
      <c r="T3423" s="30" t="n">
        <v>5</v>
      </c>
    </row>
    <row r="3424" customFormat="false" ht="15" hidden="false" customHeight="false" outlineLevel="0" collapsed="false">
      <c r="A3424" s="27" t="s">
        <v>5394</v>
      </c>
      <c r="B3424" s="27" t="s">
        <v>3072</v>
      </c>
      <c r="C3424" s="27" t="n">
        <v>18</v>
      </c>
      <c r="D3424" s="27" t="s">
        <v>181</v>
      </c>
      <c r="E3424" s="28" t="n">
        <v>45594</v>
      </c>
      <c r="F3424" s="27" t="s">
        <v>1711</v>
      </c>
      <c r="G3424" s="28" t="n">
        <v>45595</v>
      </c>
      <c r="H3424" s="27" t="s">
        <v>206</v>
      </c>
      <c r="I3424" s="27" t="s">
        <v>300</v>
      </c>
      <c r="J3424" s="27" t="s">
        <v>593</v>
      </c>
      <c r="K3424" s="27" t="s">
        <v>156</v>
      </c>
      <c r="L3424" s="27" t="n">
        <v>25</v>
      </c>
      <c r="M3424" s="27" t="n">
        <v>89</v>
      </c>
      <c r="N3424" s="27" t="s">
        <v>127</v>
      </c>
      <c r="O3424" s="27" t="s">
        <v>128</v>
      </c>
      <c r="P3424" s="27" t="s">
        <v>187</v>
      </c>
      <c r="Q3424" s="29" t="n">
        <v>4888.04</v>
      </c>
      <c r="R3424" s="27" t="s">
        <v>462</v>
      </c>
      <c r="S3424" s="27" t="s">
        <v>157</v>
      </c>
      <c r="T3424" s="27" t="n">
        <v>4</v>
      </c>
    </row>
    <row r="3425" customFormat="false" ht="15" hidden="false" customHeight="false" outlineLevel="0" collapsed="false">
      <c r="A3425" s="30" t="s">
        <v>2323</v>
      </c>
      <c r="B3425" s="30" t="s">
        <v>2324</v>
      </c>
      <c r="C3425" s="30" t="n">
        <v>51</v>
      </c>
      <c r="D3425" s="30" t="s">
        <v>121</v>
      </c>
      <c r="E3425" s="31" t="n">
        <v>45381</v>
      </c>
      <c r="F3425" s="30" t="s">
        <v>624</v>
      </c>
      <c r="G3425" s="31" t="n">
        <v>45382</v>
      </c>
      <c r="H3425" s="30" t="s">
        <v>217</v>
      </c>
      <c r="I3425" s="30" t="s">
        <v>282</v>
      </c>
      <c r="J3425" s="30" t="s">
        <v>294</v>
      </c>
      <c r="K3425" s="30" t="s">
        <v>138</v>
      </c>
      <c r="L3425" s="30" t="n">
        <v>38</v>
      </c>
      <c r="M3425" s="30" t="n">
        <v>22</v>
      </c>
      <c r="N3425" s="30" t="s">
        <v>127</v>
      </c>
      <c r="O3425" s="30" t="s">
        <v>139</v>
      </c>
      <c r="P3425" s="30" t="s">
        <v>140</v>
      </c>
      <c r="Q3425" s="32" t="n">
        <v>1026.61</v>
      </c>
      <c r="R3425" s="30" t="s">
        <v>130</v>
      </c>
      <c r="S3425" s="30" t="s">
        <v>131</v>
      </c>
      <c r="T3425" s="30"/>
    </row>
    <row r="3426" customFormat="false" ht="15" hidden="false" customHeight="false" outlineLevel="0" collapsed="false">
      <c r="A3426" s="27" t="s">
        <v>5395</v>
      </c>
      <c r="B3426" s="27" t="s">
        <v>3946</v>
      </c>
      <c r="C3426" s="27" t="n">
        <v>40</v>
      </c>
      <c r="D3426" s="27" t="s">
        <v>121</v>
      </c>
      <c r="E3426" s="28" t="n">
        <v>45516</v>
      </c>
      <c r="F3426" s="27" t="s">
        <v>2683</v>
      </c>
      <c r="G3426" s="28" t="n">
        <v>45527</v>
      </c>
      <c r="H3426" s="27" t="s">
        <v>168</v>
      </c>
      <c r="I3426" s="27" t="s">
        <v>169</v>
      </c>
      <c r="J3426" s="27" t="s">
        <v>170</v>
      </c>
      <c r="K3426" s="27" t="s">
        <v>202</v>
      </c>
      <c r="L3426" s="27" t="n">
        <v>6</v>
      </c>
      <c r="M3426" s="27" t="n">
        <v>68</v>
      </c>
      <c r="N3426" s="27" t="s">
        <v>186</v>
      </c>
      <c r="O3426" s="27" t="s">
        <v>171</v>
      </c>
      <c r="P3426" s="27" t="s">
        <v>150</v>
      </c>
      <c r="Q3426" s="29" t="n">
        <v>15605.81</v>
      </c>
      <c r="R3426" s="27" t="s">
        <v>172</v>
      </c>
      <c r="S3426" s="27" t="s">
        <v>223</v>
      </c>
      <c r="T3426" s="27" t="n">
        <v>2</v>
      </c>
    </row>
    <row r="3427" customFormat="false" ht="15" hidden="false" customHeight="false" outlineLevel="0" collapsed="false">
      <c r="A3427" s="30" t="s">
        <v>5396</v>
      </c>
      <c r="B3427" s="30" t="s">
        <v>620</v>
      </c>
      <c r="C3427" s="30" t="n">
        <v>39</v>
      </c>
      <c r="D3427" s="30" t="s">
        <v>181</v>
      </c>
      <c r="E3427" s="31" t="n">
        <v>45426</v>
      </c>
      <c r="F3427" s="30" t="s">
        <v>1374</v>
      </c>
      <c r="G3427" s="31" t="n">
        <v>45427</v>
      </c>
      <c r="H3427" s="30" t="s">
        <v>242</v>
      </c>
      <c r="I3427" s="30" t="s">
        <v>243</v>
      </c>
      <c r="J3427" s="30" t="s">
        <v>401</v>
      </c>
      <c r="K3427" s="30" t="s">
        <v>156</v>
      </c>
      <c r="L3427" s="30" t="n">
        <v>51</v>
      </c>
      <c r="M3427" s="30" t="n">
        <v>68</v>
      </c>
      <c r="N3427" s="30" t="s">
        <v>186</v>
      </c>
      <c r="O3427" s="30" t="s">
        <v>139</v>
      </c>
      <c r="P3427" s="30" t="s">
        <v>140</v>
      </c>
      <c r="Q3427" s="32" t="n">
        <v>4985.35</v>
      </c>
      <c r="R3427" s="30" t="s">
        <v>130</v>
      </c>
      <c r="S3427" s="30" t="s">
        <v>197</v>
      </c>
      <c r="T3427" s="30" t="n">
        <v>4</v>
      </c>
    </row>
    <row r="3428" customFormat="false" ht="15" hidden="false" customHeight="false" outlineLevel="0" collapsed="false">
      <c r="A3428" s="27" t="s">
        <v>5397</v>
      </c>
      <c r="B3428" s="27" t="s">
        <v>5398</v>
      </c>
      <c r="C3428" s="27" t="n">
        <v>2</v>
      </c>
      <c r="D3428" s="27" t="s">
        <v>121</v>
      </c>
      <c r="E3428" s="28" t="n">
        <v>45646</v>
      </c>
      <c r="F3428" s="27" t="s">
        <v>840</v>
      </c>
      <c r="G3428" s="28" t="n">
        <v>45649</v>
      </c>
      <c r="H3428" s="27" t="s">
        <v>236</v>
      </c>
      <c r="I3428" s="27" t="s">
        <v>323</v>
      </c>
      <c r="J3428" s="27" t="s">
        <v>455</v>
      </c>
      <c r="K3428" s="27" t="s">
        <v>156</v>
      </c>
      <c r="L3428" s="27" t="n">
        <v>47</v>
      </c>
      <c r="M3428" s="27" t="n">
        <v>35</v>
      </c>
      <c r="N3428" s="27" t="s">
        <v>127</v>
      </c>
      <c r="O3428" s="27" t="s">
        <v>139</v>
      </c>
      <c r="P3428" s="27" t="s">
        <v>140</v>
      </c>
      <c r="Q3428" s="29" t="n">
        <v>4131.93</v>
      </c>
      <c r="R3428" s="27" t="s">
        <v>172</v>
      </c>
      <c r="S3428" s="27" t="s">
        <v>131</v>
      </c>
      <c r="T3428" s="27" t="n">
        <v>3</v>
      </c>
    </row>
    <row r="3429" customFormat="false" ht="15" hidden="false" customHeight="false" outlineLevel="0" collapsed="false">
      <c r="A3429" s="30" t="s">
        <v>5399</v>
      </c>
      <c r="B3429" s="30" t="s">
        <v>1555</v>
      </c>
      <c r="C3429" s="30" t="n">
        <v>31</v>
      </c>
      <c r="D3429" s="30" t="s">
        <v>121</v>
      </c>
      <c r="E3429" s="31" t="n">
        <v>45395</v>
      </c>
      <c r="F3429" s="30" t="s">
        <v>257</v>
      </c>
      <c r="G3429" s="31" t="n">
        <v>45396</v>
      </c>
      <c r="H3429" s="30" t="s">
        <v>123</v>
      </c>
      <c r="I3429" s="30" t="s">
        <v>155</v>
      </c>
      <c r="J3429" s="30" t="s">
        <v>125</v>
      </c>
      <c r="K3429" s="30" t="s">
        <v>138</v>
      </c>
      <c r="L3429" s="30" t="n">
        <v>89</v>
      </c>
      <c r="M3429" s="30" t="n">
        <v>26</v>
      </c>
      <c r="N3429" s="30" t="s">
        <v>127</v>
      </c>
      <c r="O3429" s="30" t="s">
        <v>128</v>
      </c>
      <c r="P3429" s="30" t="s">
        <v>140</v>
      </c>
      <c r="Q3429" s="32" t="n">
        <v>703.17</v>
      </c>
      <c r="R3429" s="30" t="s">
        <v>130</v>
      </c>
      <c r="S3429" s="30" t="s">
        <v>131</v>
      </c>
      <c r="T3429" s="30" t="n">
        <v>2</v>
      </c>
    </row>
    <row r="3430" customFormat="false" ht="15" hidden="false" customHeight="false" outlineLevel="0" collapsed="false">
      <c r="A3430" s="27" t="s">
        <v>5400</v>
      </c>
      <c r="B3430" s="27" t="s">
        <v>5052</v>
      </c>
      <c r="C3430" s="27"/>
      <c r="D3430" s="27" t="s">
        <v>397</v>
      </c>
      <c r="E3430" s="28" t="n">
        <v>45561</v>
      </c>
      <c r="F3430" s="27" t="s">
        <v>1081</v>
      </c>
      <c r="G3430" s="28" t="n">
        <v>45563</v>
      </c>
      <c r="H3430" s="27" t="s">
        <v>146</v>
      </c>
      <c r="I3430" s="27" t="s">
        <v>147</v>
      </c>
      <c r="J3430" s="27" t="s">
        <v>244</v>
      </c>
      <c r="K3430" s="27" t="s">
        <v>156</v>
      </c>
      <c r="L3430" s="27" t="n">
        <v>42</v>
      </c>
      <c r="M3430" s="27" t="n">
        <v>80</v>
      </c>
      <c r="N3430" s="27" t="s">
        <v>186</v>
      </c>
      <c r="O3430" s="27" t="s">
        <v>128</v>
      </c>
      <c r="P3430" s="27" t="s">
        <v>140</v>
      </c>
      <c r="Q3430" s="29" t="n">
        <v>3799.3</v>
      </c>
      <c r="R3430" s="27" t="s">
        <v>130</v>
      </c>
      <c r="S3430" s="27" t="s">
        <v>335</v>
      </c>
      <c r="T3430" s="27" t="n">
        <v>3</v>
      </c>
    </row>
    <row r="3431" customFormat="false" ht="15" hidden="false" customHeight="false" outlineLevel="0" collapsed="false">
      <c r="A3431" s="30" t="s">
        <v>5401</v>
      </c>
      <c r="B3431" s="30" t="s">
        <v>1758</v>
      </c>
      <c r="C3431" s="30" t="n">
        <v>49</v>
      </c>
      <c r="D3431" s="30" t="s">
        <v>181</v>
      </c>
      <c r="E3431" s="31" t="n">
        <v>45475</v>
      </c>
      <c r="F3431" s="30" t="s">
        <v>257</v>
      </c>
      <c r="G3431" s="31" t="n">
        <v>45478</v>
      </c>
      <c r="H3431" s="30" t="s">
        <v>161</v>
      </c>
      <c r="I3431" s="30" t="s">
        <v>320</v>
      </c>
      <c r="J3431" s="30" t="s">
        <v>426</v>
      </c>
      <c r="K3431" s="30" t="s">
        <v>156</v>
      </c>
      <c r="L3431" s="30" t="n">
        <v>16</v>
      </c>
      <c r="M3431" s="30" t="n">
        <v>66</v>
      </c>
      <c r="N3431" s="30" t="s">
        <v>127</v>
      </c>
      <c r="O3431" s="30" t="s">
        <v>171</v>
      </c>
      <c r="P3431" s="30" t="s">
        <v>150</v>
      </c>
      <c r="Q3431" s="32" t="n">
        <v>4145.7</v>
      </c>
      <c r="R3431" s="30" t="s">
        <v>268</v>
      </c>
      <c r="S3431" s="30" t="s">
        <v>164</v>
      </c>
      <c r="T3431" s="30" t="n">
        <v>2</v>
      </c>
    </row>
    <row r="3432" customFormat="false" ht="15" hidden="false" customHeight="false" outlineLevel="0" collapsed="false">
      <c r="A3432" s="27" t="s">
        <v>5402</v>
      </c>
      <c r="B3432" s="27" t="s">
        <v>2223</v>
      </c>
      <c r="C3432" s="27" t="n">
        <v>48</v>
      </c>
      <c r="D3432" s="27" t="s">
        <v>121</v>
      </c>
      <c r="E3432" s="28" t="n">
        <v>45360</v>
      </c>
      <c r="F3432" s="27" t="s">
        <v>997</v>
      </c>
      <c r="G3432" s="28" t="n">
        <v>45364</v>
      </c>
      <c r="H3432" s="27" t="s">
        <v>135</v>
      </c>
      <c r="I3432" s="27" t="s">
        <v>278</v>
      </c>
      <c r="J3432" s="27" t="s">
        <v>618</v>
      </c>
      <c r="K3432" s="27" t="s">
        <v>126</v>
      </c>
      <c r="L3432" s="27" t="n">
        <v>26</v>
      </c>
      <c r="M3432" s="27" t="n">
        <v>91</v>
      </c>
      <c r="N3432" s="27" t="s">
        <v>186</v>
      </c>
      <c r="O3432" s="27" t="s">
        <v>139</v>
      </c>
      <c r="P3432" s="27" t="s">
        <v>187</v>
      </c>
      <c r="Q3432" s="29" t="n">
        <v>8389.85</v>
      </c>
      <c r="R3432" s="27" t="s">
        <v>172</v>
      </c>
      <c r="S3432" s="27" t="s">
        <v>335</v>
      </c>
      <c r="T3432" s="27" t="n">
        <v>4</v>
      </c>
    </row>
    <row r="3433" customFormat="false" ht="15" hidden="false" customHeight="false" outlineLevel="0" collapsed="false">
      <c r="A3433" s="30" t="s">
        <v>5403</v>
      </c>
      <c r="B3433" s="30" t="s">
        <v>5404</v>
      </c>
      <c r="C3433" s="30" t="n">
        <v>24</v>
      </c>
      <c r="D3433" s="30" t="s">
        <v>121</v>
      </c>
      <c r="E3433" s="31" t="n">
        <v>45329</v>
      </c>
      <c r="F3433" s="30" t="s">
        <v>1696</v>
      </c>
      <c r="G3433" s="31" t="n">
        <v>45332</v>
      </c>
      <c r="H3433" s="30" t="s">
        <v>242</v>
      </c>
      <c r="I3433" s="30" t="s">
        <v>466</v>
      </c>
      <c r="J3433" s="30" t="s">
        <v>244</v>
      </c>
      <c r="K3433" s="30" t="s">
        <v>156</v>
      </c>
      <c r="L3433" s="30" t="n">
        <v>49</v>
      </c>
      <c r="M3433" s="30" t="n">
        <v>50</v>
      </c>
      <c r="N3433" s="30" t="s">
        <v>186</v>
      </c>
      <c r="O3433" s="30" t="s">
        <v>128</v>
      </c>
      <c r="P3433" s="30" t="s">
        <v>150</v>
      </c>
      <c r="Q3433" s="32" t="n">
        <v>4604.9</v>
      </c>
      <c r="R3433" s="30" t="s">
        <v>130</v>
      </c>
      <c r="S3433" s="30" t="s">
        <v>164</v>
      </c>
      <c r="T3433" s="30" t="n">
        <v>5</v>
      </c>
    </row>
    <row r="3434" customFormat="false" ht="15" hidden="false" customHeight="false" outlineLevel="0" collapsed="false">
      <c r="A3434" s="27" t="s">
        <v>5405</v>
      </c>
      <c r="B3434" s="27" t="s">
        <v>5406</v>
      </c>
      <c r="C3434" s="27" t="n">
        <v>64</v>
      </c>
      <c r="D3434" s="27" t="s">
        <v>121</v>
      </c>
      <c r="E3434" s="28" t="n">
        <v>45478</v>
      </c>
      <c r="F3434" s="27" t="s">
        <v>624</v>
      </c>
      <c r="G3434" s="28" t="n">
        <v>45479</v>
      </c>
      <c r="H3434" s="27" t="s">
        <v>168</v>
      </c>
      <c r="I3434" s="27" t="s">
        <v>366</v>
      </c>
      <c r="J3434" s="27" t="s">
        <v>371</v>
      </c>
      <c r="K3434" s="27" t="s">
        <v>156</v>
      </c>
      <c r="L3434" s="27" t="n">
        <v>46</v>
      </c>
      <c r="M3434" s="27" t="n">
        <v>54</v>
      </c>
      <c r="N3434" s="27" t="s">
        <v>127</v>
      </c>
      <c r="O3434" s="27" t="s">
        <v>128</v>
      </c>
      <c r="P3434" s="27" t="s">
        <v>150</v>
      </c>
      <c r="Q3434" s="29" t="n">
        <v>3695.22</v>
      </c>
      <c r="R3434" s="27" t="s">
        <v>130</v>
      </c>
      <c r="S3434" s="27" t="s">
        <v>335</v>
      </c>
      <c r="T3434" s="27" t="n">
        <v>5</v>
      </c>
    </row>
    <row r="3435" customFormat="false" ht="15" hidden="false" customHeight="false" outlineLevel="0" collapsed="false">
      <c r="A3435" s="30" t="s">
        <v>5407</v>
      </c>
      <c r="B3435" s="30" t="s">
        <v>3522</v>
      </c>
      <c r="C3435" s="30" t="n">
        <v>53</v>
      </c>
      <c r="D3435" s="30" t="s">
        <v>181</v>
      </c>
      <c r="E3435" s="31" t="n">
        <v>45384</v>
      </c>
      <c r="F3435" s="30" t="s">
        <v>1263</v>
      </c>
      <c r="G3435" s="31" t="n">
        <v>45384</v>
      </c>
      <c r="H3435" s="30" t="s">
        <v>168</v>
      </c>
      <c r="I3435" s="30" t="s">
        <v>169</v>
      </c>
      <c r="J3435" s="30" t="s">
        <v>441</v>
      </c>
      <c r="K3435" s="30" t="s">
        <v>138</v>
      </c>
      <c r="L3435" s="30" t="n">
        <v>88</v>
      </c>
      <c r="M3435" s="30" t="n">
        <v>20</v>
      </c>
      <c r="N3435" s="30" t="s">
        <v>127</v>
      </c>
      <c r="O3435" s="30" t="s">
        <v>171</v>
      </c>
      <c r="P3435" s="30" t="s">
        <v>129</v>
      </c>
      <c r="Q3435" s="32" t="n">
        <v>867.33</v>
      </c>
      <c r="R3435" s="30" t="s">
        <v>130</v>
      </c>
      <c r="S3435" s="30" t="s">
        <v>178</v>
      </c>
      <c r="T3435" s="30" t="n">
        <v>3</v>
      </c>
    </row>
    <row r="3436" customFormat="false" ht="15" hidden="false" customHeight="false" outlineLevel="0" collapsed="false">
      <c r="A3436" s="27" t="s">
        <v>5408</v>
      </c>
      <c r="B3436" s="27" t="s">
        <v>1204</v>
      </c>
      <c r="C3436" s="27" t="n">
        <v>64</v>
      </c>
      <c r="D3436" s="27" t="s">
        <v>121</v>
      </c>
      <c r="E3436" s="28" t="n">
        <v>45440</v>
      </c>
      <c r="F3436" s="27" t="s">
        <v>1034</v>
      </c>
      <c r="G3436" s="28" t="n">
        <v>45443</v>
      </c>
      <c r="H3436" s="27" t="s">
        <v>217</v>
      </c>
      <c r="I3436" s="27" t="s">
        <v>344</v>
      </c>
      <c r="J3436" s="27" t="s">
        <v>218</v>
      </c>
      <c r="K3436" s="27" t="s">
        <v>126</v>
      </c>
      <c r="L3436" s="27" t="n">
        <v>36</v>
      </c>
      <c r="M3436" s="27" t="n">
        <v>116</v>
      </c>
      <c r="N3436" s="27" t="s">
        <v>186</v>
      </c>
      <c r="O3436" s="27" t="s">
        <v>128</v>
      </c>
      <c r="P3436" s="27" t="s">
        <v>187</v>
      </c>
      <c r="Q3436" s="29" t="n">
        <v>7548.05</v>
      </c>
      <c r="R3436" s="27" t="s">
        <v>130</v>
      </c>
      <c r="S3436" s="27" t="s">
        <v>335</v>
      </c>
      <c r="T3436" s="27" t="n">
        <v>3</v>
      </c>
    </row>
    <row r="3437" customFormat="false" ht="15" hidden="false" customHeight="false" outlineLevel="0" collapsed="false">
      <c r="A3437" s="30" t="s">
        <v>5409</v>
      </c>
      <c r="B3437" s="30" t="s">
        <v>2512</v>
      </c>
      <c r="C3437" s="30" t="n">
        <v>26</v>
      </c>
      <c r="D3437" s="30" t="s">
        <v>181</v>
      </c>
      <c r="E3437" s="31" t="n">
        <v>45555</v>
      </c>
      <c r="F3437" s="30" t="s">
        <v>848</v>
      </c>
      <c r="G3437" s="31" t="n">
        <v>45560</v>
      </c>
      <c r="H3437" s="30" t="s">
        <v>206</v>
      </c>
      <c r="I3437" s="30" t="s">
        <v>232</v>
      </c>
      <c r="J3437" s="30" t="s">
        <v>615</v>
      </c>
      <c r="K3437" s="30" t="s">
        <v>126</v>
      </c>
      <c r="L3437" s="30" t="n">
        <v>14</v>
      </c>
      <c r="M3437" s="30" t="n">
        <v>108</v>
      </c>
      <c r="N3437" s="30" t="s">
        <v>186</v>
      </c>
      <c r="O3437" s="30" t="s">
        <v>139</v>
      </c>
      <c r="P3437" s="30" t="s">
        <v>140</v>
      </c>
      <c r="Q3437" s="32" t="n">
        <v>7675.38</v>
      </c>
      <c r="R3437" s="30" t="s">
        <v>268</v>
      </c>
      <c r="S3437" s="30" t="s">
        <v>141</v>
      </c>
      <c r="T3437" s="30" t="n">
        <v>5</v>
      </c>
    </row>
    <row r="3438" customFormat="false" ht="15" hidden="false" customHeight="false" outlineLevel="0" collapsed="false">
      <c r="A3438" s="27" t="s">
        <v>3397</v>
      </c>
      <c r="B3438" s="27" t="s">
        <v>2543</v>
      </c>
      <c r="C3438" s="27" t="n">
        <v>29</v>
      </c>
      <c r="D3438" s="27" t="s">
        <v>181</v>
      </c>
      <c r="E3438" s="28" t="n">
        <v>45504</v>
      </c>
      <c r="F3438" s="27" t="s">
        <v>519</v>
      </c>
      <c r="G3438" s="28" t="n">
        <v>45506</v>
      </c>
      <c r="H3438" s="27" t="s">
        <v>206</v>
      </c>
      <c r="I3438" s="27" t="s">
        <v>232</v>
      </c>
      <c r="J3438" s="27" t="s">
        <v>208</v>
      </c>
      <c r="K3438" s="27" t="s">
        <v>156</v>
      </c>
      <c r="L3438" s="27" t="n">
        <v>60</v>
      </c>
      <c r="M3438" s="27" t="n">
        <v>68</v>
      </c>
      <c r="N3438" s="27" t="s">
        <v>127</v>
      </c>
      <c r="O3438" s="27" t="s">
        <v>139</v>
      </c>
      <c r="P3438" s="27" t="s">
        <v>187</v>
      </c>
      <c r="Q3438" s="29" t="n">
        <v>4133.23</v>
      </c>
      <c r="R3438" s="27" t="s">
        <v>172</v>
      </c>
      <c r="S3438" s="27" t="s">
        <v>164</v>
      </c>
      <c r="T3438" s="27" t="n">
        <v>2</v>
      </c>
    </row>
    <row r="3439" customFormat="false" ht="15" hidden="false" customHeight="false" outlineLevel="0" collapsed="false">
      <c r="A3439" s="30" t="s">
        <v>5410</v>
      </c>
      <c r="B3439" s="30" t="s">
        <v>2178</v>
      </c>
      <c r="C3439" s="30" t="n">
        <v>47</v>
      </c>
      <c r="D3439" s="30" t="s">
        <v>181</v>
      </c>
      <c r="E3439" s="31" t="n">
        <v>45321</v>
      </c>
      <c r="F3439" s="30" t="s">
        <v>682</v>
      </c>
      <c r="G3439" s="31" t="n">
        <v>45326</v>
      </c>
      <c r="H3439" s="30" t="s">
        <v>146</v>
      </c>
      <c r="I3439" s="30" t="s">
        <v>176</v>
      </c>
      <c r="J3439" s="30" t="s">
        <v>177</v>
      </c>
      <c r="K3439" s="30" t="s">
        <v>126</v>
      </c>
      <c r="L3439" s="30" t="n">
        <v>27</v>
      </c>
      <c r="M3439" s="30" t="n">
        <v>73</v>
      </c>
      <c r="N3439" s="30" t="s">
        <v>186</v>
      </c>
      <c r="O3439" s="30" t="s">
        <v>139</v>
      </c>
      <c r="P3439" s="30" t="s">
        <v>150</v>
      </c>
      <c r="Q3439" s="32" t="n">
        <v>7227.35</v>
      </c>
      <c r="R3439" s="30" t="s">
        <v>130</v>
      </c>
      <c r="S3439" s="30" t="s">
        <v>151</v>
      </c>
      <c r="T3439" s="30" t="n">
        <v>4</v>
      </c>
    </row>
    <row r="3440" customFormat="false" ht="15" hidden="false" customHeight="false" outlineLevel="0" collapsed="false">
      <c r="A3440" s="27" t="s">
        <v>5411</v>
      </c>
      <c r="B3440" s="27" t="s">
        <v>2180</v>
      </c>
      <c r="C3440" s="27" t="n">
        <v>44</v>
      </c>
      <c r="D3440" s="27" t="s">
        <v>121</v>
      </c>
      <c r="E3440" s="28" t="n">
        <v>45527</v>
      </c>
      <c r="F3440" s="27" t="s">
        <v>2406</v>
      </c>
      <c r="G3440" s="28" t="n">
        <v>45531</v>
      </c>
      <c r="H3440" s="27" t="s">
        <v>146</v>
      </c>
      <c r="I3440" s="27" t="s">
        <v>147</v>
      </c>
      <c r="J3440" s="27" t="s">
        <v>177</v>
      </c>
      <c r="K3440" s="27" t="s">
        <v>126</v>
      </c>
      <c r="L3440" s="27" t="n">
        <v>36</v>
      </c>
      <c r="M3440" s="27" t="n">
        <v>85</v>
      </c>
      <c r="N3440" s="27" t="s">
        <v>127</v>
      </c>
      <c r="O3440" s="27" t="s">
        <v>139</v>
      </c>
      <c r="P3440" s="27" t="s">
        <v>129</v>
      </c>
      <c r="Q3440" s="29" t="n">
        <v>8371.21</v>
      </c>
      <c r="R3440" s="27" t="s">
        <v>130</v>
      </c>
      <c r="S3440" s="27" t="s">
        <v>164</v>
      </c>
      <c r="T3440" s="27" t="n">
        <v>4</v>
      </c>
    </row>
    <row r="3441" customFormat="false" ht="15" hidden="false" customHeight="false" outlineLevel="0" collapsed="false">
      <c r="A3441" s="30" t="s">
        <v>5412</v>
      </c>
      <c r="B3441" s="30" t="s">
        <v>4649</v>
      </c>
      <c r="C3441" s="30" t="n">
        <v>40</v>
      </c>
      <c r="D3441" s="30" t="s">
        <v>121</v>
      </c>
      <c r="E3441" s="31" t="n">
        <v>45480</v>
      </c>
      <c r="F3441" s="30" t="s">
        <v>190</v>
      </c>
      <c r="G3441" s="31" t="n">
        <v>45480</v>
      </c>
      <c r="H3441" s="30" t="s">
        <v>168</v>
      </c>
      <c r="I3441" s="30" t="s">
        <v>366</v>
      </c>
      <c r="J3441" s="30" t="s">
        <v>371</v>
      </c>
      <c r="K3441" s="30" t="s">
        <v>156</v>
      </c>
      <c r="L3441" s="30" t="n">
        <v>20</v>
      </c>
      <c r="M3441" s="30" t="n">
        <v>59</v>
      </c>
      <c r="N3441" s="30" t="s">
        <v>127</v>
      </c>
      <c r="O3441" s="30" t="s">
        <v>171</v>
      </c>
      <c r="P3441" s="30" t="s">
        <v>150</v>
      </c>
      <c r="Q3441" s="32" t="n">
        <v>4775.91</v>
      </c>
      <c r="R3441" s="30" t="s">
        <v>130</v>
      </c>
      <c r="S3441" s="30" t="s">
        <v>192</v>
      </c>
      <c r="T3441" s="30" t="n">
        <v>4</v>
      </c>
    </row>
    <row r="3442" customFormat="false" ht="15" hidden="false" customHeight="false" outlineLevel="0" collapsed="false">
      <c r="A3442" s="27" t="s">
        <v>5413</v>
      </c>
      <c r="B3442" s="27" t="s">
        <v>5414</v>
      </c>
      <c r="C3442" s="27" t="n">
        <v>10</v>
      </c>
      <c r="D3442" s="27" t="s">
        <v>121</v>
      </c>
      <c r="E3442" s="28" t="n">
        <v>45357</v>
      </c>
      <c r="F3442" s="27" t="s">
        <v>2101</v>
      </c>
      <c r="G3442" s="28" t="n">
        <v>45361</v>
      </c>
      <c r="H3442" s="27" t="s">
        <v>168</v>
      </c>
      <c r="I3442" s="27" t="s">
        <v>196</v>
      </c>
      <c r="J3442" s="27" t="s">
        <v>191</v>
      </c>
      <c r="K3442" s="27" t="s">
        <v>126</v>
      </c>
      <c r="L3442" s="27" t="n">
        <v>17</v>
      </c>
      <c r="M3442" s="27" t="n">
        <v>76</v>
      </c>
      <c r="N3442" s="27" t="s">
        <v>186</v>
      </c>
      <c r="O3442" s="27" t="s">
        <v>128</v>
      </c>
      <c r="P3442" s="27" t="s">
        <v>150</v>
      </c>
      <c r="Q3442" s="29" t="n">
        <v>7597.01</v>
      </c>
      <c r="R3442" s="27" t="s">
        <v>172</v>
      </c>
      <c r="S3442" s="27" t="s">
        <v>164</v>
      </c>
      <c r="T3442" s="27" t="n">
        <v>3</v>
      </c>
    </row>
    <row r="3443" customFormat="false" ht="15" hidden="false" customHeight="false" outlineLevel="0" collapsed="false">
      <c r="A3443" s="30" t="s">
        <v>5415</v>
      </c>
      <c r="B3443" s="30" t="s">
        <v>2816</v>
      </c>
      <c r="C3443" s="30" t="n">
        <v>39</v>
      </c>
      <c r="D3443" s="30" t="s">
        <v>121</v>
      </c>
      <c r="E3443" s="31" t="n">
        <v>45621</v>
      </c>
      <c r="F3443" s="30" t="s">
        <v>927</v>
      </c>
      <c r="G3443" s="31" t="n">
        <v>45624</v>
      </c>
      <c r="H3443" s="30" t="s">
        <v>135</v>
      </c>
      <c r="I3443" s="30" t="s">
        <v>251</v>
      </c>
      <c r="J3443" s="30" t="s">
        <v>252</v>
      </c>
      <c r="K3443" s="30" t="s">
        <v>126</v>
      </c>
      <c r="L3443" s="30" t="n">
        <v>39</v>
      </c>
      <c r="M3443" s="30" t="n">
        <v>149</v>
      </c>
      <c r="N3443" s="30" t="s">
        <v>186</v>
      </c>
      <c r="O3443" s="30" t="s">
        <v>149</v>
      </c>
      <c r="P3443" s="30" t="s">
        <v>140</v>
      </c>
      <c r="Q3443" s="32" t="n">
        <v>8546.58</v>
      </c>
      <c r="R3443" s="30" t="s">
        <v>130</v>
      </c>
      <c r="S3443" s="30" t="s">
        <v>197</v>
      </c>
      <c r="T3443" s="30" t="n">
        <v>3</v>
      </c>
    </row>
    <row r="3444" customFormat="false" ht="15" hidden="false" customHeight="false" outlineLevel="0" collapsed="false">
      <c r="A3444" s="27" t="s">
        <v>4928</v>
      </c>
      <c r="B3444" s="27" t="s">
        <v>4180</v>
      </c>
      <c r="C3444" s="27" t="n">
        <v>45</v>
      </c>
      <c r="D3444" s="27" t="s">
        <v>181</v>
      </c>
      <c r="E3444" s="28" t="n">
        <v>45368</v>
      </c>
      <c r="F3444" s="27" t="s">
        <v>555</v>
      </c>
      <c r="G3444" s="28" t="n">
        <v>45369</v>
      </c>
      <c r="H3444" s="27" t="s">
        <v>146</v>
      </c>
      <c r="I3444" s="27" t="s">
        <v>309</v>
      </c>
      <c r="J3444" s="27" t="s">
        <v>177</v>
      </c>
      <c r="K3444" s="27" t="s">
        <v>126</v>
      </c>
      <c r="L3444" s="27" t="n">
        <v>18</v>
      </c>
      <c r="M3444" s="27" t="n">
        <v>131</v>
      </c>
      <c r="N3444" s="27" t="s">
        <v>186</v>
      </c>
      <c r="O3444" s="27" t="s">
        <v>171</v>
      </c>
      <c r="P3444" s="27" t="s">
        <v>150</v>
      </c>
      <c r="Q3444" s="29" t="n">
        <v>8109.16</v>
      </c>
      <c r="R3444" s="27" t="s">
        <v>130</v>
      </c>
      <c r="S3444" s="27" t="s">
        <v>197</v>
      </c>
      <c r="T3444" s="27" t="n">
        <v>5</v>
      </c>
    </row>
    <row r="3445" customFormat="false" ht="15" hidden="false" customHeight="false" outlineLevel="0" collapsed="false">
      <c r="A3445" s="30" t="s">
        <v>5416</v>
      </c>
      <c r="B3445" s="30" t="s">
        <v>2854</v>
      </c>
      <c r="C3445" s="30" t="n">
        <v>58</v>
      </c>
      <c r="D3445" s="30" t="s">
        <v>181</v>
      </c>
      <c r="E3445" s="31" t="n">
        <v>45388</v>
      </c>
      <c r="F3445" s="30" t="s">
        <v>1032</v>
      </c>
      <c r="G3445" s="31" t="n">
        <v>45389</v>
      </c>
      <c r="H3445" s="30" t="s">
        <v>161</v>
      </c>
      <c r="I3445" s="30" t="s">
        <v>538</v>
      </c>
      <c r="J3445" s="30" t="s">
        <v>648</v>
      </c>
      <c r="K3445" s="30" t="s">
        <v>138</v>
      </c>
      <c r="L3445" s="30" t="n">
        <v>75</v>
      </c>
      <c r="M3445" s="30" t="n">
        <v>38</v>
      </c>
      <c r="N3445" s="30" t="s">
        <v>127</v>
      </c>
      <c r="O3445" s="30" t="s">
        <v>139</v>
      </c>
      <c r="P3445" s="30" t="s">
        <v>140</v>
      </c>
      <c r="Q3445" s="32" t="n">
        <v>1800.02</v>
      </c>
      <c r="R3445" s="30" t="s">
        <v>130</v>
      </c>
      <c r="S3445" s="30" t="s">
        <v>151</v>
      </c>
      <c r="T3445" s="30" t="n">
        <v>4</v>
      </c>
    </row>
    <row r="3446" customFormat="false" ht="15" hidden="false" customHeight="false" outlineLevel="0" collapsed="false">
      <c r="A3446" s="27" t="s">
        <v>5417</v>
      </c>
      <c r="B3446" s="27" t="s">
        <v>880</v>
      </c>
      <c r="C3446" s="27" t="n">
        <v>61</v>
      </c>
      <c r="D3446" s="27" t="s">
        <v>121</v>
      </c>
      <c r="E3446" s="28" t="n">
        <v>45389</v>
      </c>
      <c r="F3446" s="27" t="s">
        <v>981</v>
      </c>
      <c r="G3446" s="28" t="n">
        <v>45389</v>
      </c>
      <c r="H3446" s="27" t="s">
        <v>206</v>
      </c>
      <c r="I3446" s="27" t="s">
        <v>207</v>
      </c>
      <c r="J3446" s="27" t="s">
        <v>469</v>
      </c>
      <c r="K3446" s="27" t="s">
        <v>156</v>
      </c>
      <c r="L3446" s="27" t="n">
        <v>60</v>
      </c>
      <c r="M3446" s="27" t="n">
        <v>54</v>
      </c>
      <c r="N3446" s="27" t="s">
        <v>127</v>
      </c>
      <c r="O3446" s="27" t="s">
        <v>139</v>
      </c>
      <c r="P3446" s="27" t="s">
        <v>140</v>
      </c>
      <c r="Q3446" s="29" t="n">
        <v>2983.11</v>
      </c>
      <c r="R3446" s="27" t="s">
        <v>172</v>
      </c>
      <c r="S3446" s="27" t="s">
        <v>151</v>
      </c>
      <c r="T3446" s="27" t="n">
        <v>3</v>
      </c>
    </row>
    <row r="3447" customFormat="false" ht="15" hidden="false" customHeight="false" outlineLevel="0" collapsed="false">
      <c r="A3447" s="30" t="s">
        <v>5418</v>
      </c>
      <c r="B3447" s="30" t="s">
        <v>1480</v>
      </c>
      <c r="C3447" s="30" t="n">
        <v>10</v>
      </c>
      <c r="D3447" s="30" t="s">
        <v>121</v>
      </c>
      <c r="E3447" s="31" t="n">
        <v>45589</v>
      </c>
      <c r="F3447" s="30" t="s">
        <v>438</v>
      </c>
      <c r="G3447" s="31" t="n">
        <v>45589</v>
      </c>
      <c r="H3447" s="30" t="s">
        <v>135</v>
      </c>
      <c r="I3447" s="30" t="s">
        <v>278</v>
      </c>
      <c r="J3447" s="30" t="s">
        <v>262</v>
      </c>
      <c r="K3447" s="30" t="s">
        <v>138</v>
      </c>
      <c r="L3447" s="30" t="n">
        <v>41</v>
      </c>
      <c r="M3447" s="30" t="n">
        <v>30</v>
      </c>
      <c r="N3447" s="30" t="s">
        <v>127</v>
      </c>
      <c r="O3447" s="30" t="s">
        <v>149</v>
      </c>
      <c r="P3447" s="30" t="s">
        <v>140</v>
      </c>
      <c r="Q3447" s="32" t="n">
        <v>2437.88</v>
      </c>
      <c r="R3447" s="30" t="s">
        <v>130</v>
      </c>
      <c r="S3447" s="30" t="s">
        <v>197</v>
      </c>
      <c r="T3447" s="30" t="n">
        <v>4</v>
      </c>
    </row>
    <row r="3448" customFormat="false" ht="15" hidden="false" customHeight="false" outlineLevel="0" collapsed="false">
      <c r="A3448" s="27" t="s">
        <v>5419</v>
      </c>
      <c r="B3448" s="27" t="s">
        <v>1839</v>
      </c>
      <c r="C3448" s="27" t="n">
        <v>22</v>
      </c>
      <c r="D3448" s="27" t="s">
        <v>181</v>
      </c>
      <c r="E3448" s="28" t="n">
        <v>45490</v>
      </c>
      <c r="F3448" s="27" t="s">
        <v>527</v>
      </c>
      <c r="G3448" s="28" t="n">
        <v>45493</v>
      </c>
      <c r="H3448" s="27" t="s">
        <v>135</v>
      </c>
      <c r="I3448" s="27" t="s">
        <v>278</v>
      </c>
      <c r="J3448" s="27" t="s">
        <v>201</v>
      </c>
      <c r="K3448" s="27" t="s">
        <v>126</v>
      </c>
      <c r="L3448" s="27" t="n">
        <v>5</v>
      </c>
      <c r="M3448" s="27" t="n">
        <v>74</v>
      </c>
      <c r="N3448" s="27" t="s">
        <v>127</v>
      </c>
      <c r="O3448" s="27" t="s">
        <v>139</v>
      </c>
      <c r="P3448" s="27" t="s">
        <v>140</v>
      </c>
      <c r="Q3448" s="29" t="n">
        <v>7820.11</v>
      </c>
      <c r="R3448" s="27" t="s">
        <v>130</v>
      </c>
      <c r="S3448" s="27" t="s">
        <v>151</v>
      </c>
      <c r="T3448" s="27" t="n">
        <v>4</v>
      </c>
    </row>
    <row r="3449" customFormat="false" ht="15" hidden="false" customHeight="false" outlineLevel="0" collapsed="false">
      <c r="A3449" s="30" t="s">
        <v>5420</v>
      </c>
      <c r="B3449" s="30" t="s">
        <v>3600</v>
      </c>
      <c r="C3449" s="30" t="n">
        <v>19</v>
      </c>
      <c r="D3449" s="30" t="s">
        <v>181</v>
      </c>
      <c r="E3449" s="31" t="n">
        <v>45606</v>
      </c>
      <c r="F3449" s="30" t="s">
        <v>1117</v>
      </c>
      <c r="G3449" s="31" t="n">
        <v>45611</v>
      </c>
      <c r="H3449" s="30" t="s">
        <v>217</v>
      </c>
      <c r="I3449" s="30" t="s">
        <v>344</v>
      </c>
      <c r="J3449" s="30" t="s">
        <v>483</v>
      </c>
      <c r="K3449" s="30" t="s">
        <v>126</v>
      </c>
      <c r="L3449" s="30" t="n">
        <v>38</v>
      </c>
      <c r="M3449" s="30" t="n">
        <v>80</v>
      </c>
      <c r="N3449" s="30" t="s">
        <v>186</v>
      </c>
      <c r="O3449" s="30" t="s">
        <v>128</v>
      </c>
      <c r="P3449" s="30" t="s">
        <v>150</v>
      </c>
      <c r="Q3449" s="32" t="n">
        <v>7935.38</v>
      </c>
      <c r="R3449" s="30" t="s">
        <v>130</v>
      </c>
      <c r="S3449" s="30" t="s">
        <v>164</v>
      </c>
      <c r="T3449" s="30" t="n">
        <v>5</v>
      </c>
    </row>
    <row r="3450" customFormat="false" ht="15" hidden="false" customHeight="false" outlineLevel="0" collapsed="false">
      <c r="A3450" s="27" t="s">
        <v>5421</v>
      </c>
      <c r="B3450" s="27" t="s">
        <v>1702</v>
      </c>
      <c r="C3450" s="27" t="n">
        <v>-5</v>
      </c>
      <c r="D3450" s="27" t="s">
        <v>181</v>
      </c>
      <c r="E3450" s="28" t="n">
        <v>45418</v>
      </c>
      <c r="F3450" s="27" t="s">
        <v>1186</v>
      </c>
      <c r="G3450" s="28" t="n">
        <v>45418</v>
      </c>
      <c r="H3450" s="27" t="s">
        <v>135</v>
      </c>
      <c r="I3450" s="27" t="s">
        <v>251</v>
      </c>
      <c r="J3450" s="27" t="s">
        <v>252</v>
      </c>
      <c r="K3450" s="27" t="s">
        <v>138</v>
      </c>
      <c r="L3450" s="27" t="n">
        <v>33</v>
      </c>
      <c r="M3450" s="27" t="n">
        <v>28</v>
      </c>
      <c r="N3450" s="27" t="s">
        <v>127</v>
      </c>
      <c r="O3450" s="27" t="s">
        <v>171</v>
      </c>
      <c r="P3450" s="27" t="s">
        <v>150</v>
      </c>
      <c r="Q3450" s="29" t="n">
        <v>817.73</v>
      </c>
      <c r="R3450" s="27" t="s">
        <v>130</v>
      </c>
      <c r="S3450" s="27" t="s">
        <v>335</v>
      </c>
      <c r="T3450" s="27" t="n">
        <v>3</v>
      </c>
    </row>
    <row r="3451" customFormat="false" ht="15" hidden="false" customHeight="false" outlineLevel="0" collapsed="false">
      <c r="A3451" s="30" t="s">
        <v>5422</v>
      </c>
      <c r="B3451" s="30" t="s">
        <v>5423</v>
      </c>
      <c r="C3451" s="30" t="n">
        <v>5</v>
      </c>
      <c r="D3451" s="30" t="s">
        <v>5424</v>
      </c>
      <c r="E3451" s="31" t="n">
        <v>45473</v>
      </c>
      <c r="F3451" s="30" t="s">
        <v>160</v>
      </c>
      <c r="G3451" s="31" t="n">
        <v>45478</v>
      </c>
      <c r="H3451" s="30" t="s">
        <v>236</v>
      </c>
      <c r="I3451" s="30" t="s">
        <v>237</v>
      </c>
      <c r="J3451" s="30" t="s">
        <v>455</v>
      </c>
      <c r="K3451" s="30" t="s">
        <v>126</v>
      </c>
      <c r="L3451" s="30" t="n">
        <v>7</v>
      </c>
      <c r="M3451" s="30" t="n">
        <v>83</v>
      </c>
      <c r="N3451" s="30" t="s">
        <v>186</v>
      </c>
      <c r="O3451" s="30"/>
      <c r="P3451" s="30" t="s">
        <v>150</v>
      </c>
      <c r="Q3451" s="32" t="n">
        <v>6760.18</v>
      </c>
      <c r="R3451" s="30" t="s">
        <v>130</v>
      </c>
      <c r="S3451" s="30" t="s">
        <v>141</v>
      </c>
      <c r="T3451" s="30" t="n">
        <v>4</v>
      </c>
    </row>
    <row r="3452" customFormat="false" ht="15" hidden="false" customHeight="false" outlineLevel="0" collapsed="false">
      <c r="A3452" s="27" t="s">
        <v>5425</v>
      </c>
      <c r="B3452" s="27" t="s">
        <v>3320</v>
      </c>
      <c r="C3452" s="27" t="n">
        <v>29</v>
      </c>
      <c r="D3452" s="27" t="s">
        <v>121</v>
      </c>
      <c r="E3452" s="28" t="n">
        <v>45295</v>
      </c>
      <c r="F3452" s="27" t="s">
        <v>695</v>
      </c>
      <c r="G3452" s="28" t="n">
        <v>45295</v>
      </c>
      <c r="H3452" s="27" t="s">
        <v>146</v>
      </c>
      <c r="I3452" s="27" t="s">
        <v>309</v>
      </c>
      <c r="J3452" s="27" t="s">
        <v>148</v>
      </c>
      <c r="K3452" s="27" t="s">
        <v>138</v>
      </c>
      <c r="L3452" s="27" t="n">
        <v>21</v>
      </c>
      <c r="M3452" s="27" t="n">
        <v>21</v>
      </c>
      <c r="N3452" s="27" t="s">
        <v>127</v>
      </c>
      <c r="O3452" s="27" t="s">
        <v>139</v>
      </c>
      <c r="P3452" s="27" t="s">
        <v>140</v>
      </c>
      <c r="Q3452" s="29" t="n">
        <v>2198.72</v>
      </c>
      <c r="R3452" s="27" t="s">
        <v>130</v>
      </c>
      <c r="S3452" s="27" t="s">
        <v>223</v>
      </c>
      <c r="T3452" s="27" t="n">
        <v>4</v>
      </c>
    </row>
    <row r="3453" customFormat="false" ht="15" hidden="false" customHeight="false" outlineLevel="0" collapsed="false">
      <c r="A3453" s="30" t="s">
        <v>5426</v>
      </c>
      <c r="B3453" s="30" t="s">
        <v>166</v>
      </c>
      <c r="C3453" s="30" t="n">
        <v>53</v>
      </c>
      <c r="D3453" s="30" t="s">
        <v>607</v>
      </c>
      <c r="E3453" s="31" t="n">
        <v>45367</v>
      </c>
      <c r="F3453" s="30" t="s">
        <v>1068</v>
      </c>
      <c r="G3453" s="31" t="n">
        <v>45370</v>
      </c>
      <c r="H3453" s="30" t="s">
        <v>206</v>
      </c>
      <c r="I3453" s="30" t="s">
        <v>300</v>
      </c>
      <c r="J3453" s="30" t="s">
        <v>233</v>
      </c>
      <c r="K3453" s="30" t="s">
        <v>126</v>
      </c>
      <c r="L3453" s="30" t="n">
        <v>27</v>
      </c>
      <c r="M3453" s="30" t="n">
        <v>114</v>
      </c>
      <c r="N3453" s="30" t="s">
        <v>186</v>
      </c>
      <c r="O3453" s="30" t="s">
        <v>139</v>
      </c>
      <c r="P3453" s="30" t="s">
        <v>150</v>
      </c>
      <c r="Q3453" s="32" t="n">
        <v>8127.5</v>
      </c>
      <c r="R3453" s="30" t="s">
        <v>172</v>
      </c>
      <c r="S3453" s="30" t="s">
        <v>223</v>
      </c>
      <c r="T3453" s="30" t="n">
        <v>5</v>
      </c>
    </row>
    <row r="3454" customFormat="false" ht="15" hidden="false" customHeight="false" outlineLevel="0" collapsed="false">
      <c r="A3454" s="27" t="s">
        <v>5427</v>
      </c>
      <c r="B3454" s="27" t="s">
        <v>2699</v>
      </c>
      <c r="C3454" s="27" t="n">
        <v>29</v>
      </c>
      <c r="D3454" s="27" t="s">
        <v>181</v>
      </c>
      <c r="E3454" s="28" t="n">
        <v>45314</v>
      </c>
      <c r="F3454" s="27" t="s">
        <v>1749</v>
      </c>
      <c r="G3454" s="28" t="n">
        <v>45314</v>
      </c>
      <c r="H3454" s="27" t="s">
        <v>123</v>
      </c>
      <c r="I3454" s="27" t="s">
        <v>124</v>
      </c>
      <c r="J3454" s="27" t="s">
        <v>418</v>
      </c>
      <c r="K3454" s="27" t="s">
        <v>138</v>
      </c>
      <c r="L3454" s="27" t="n">
        <v>56</v>
      </c>
      <c r="M3454" s="27" t="n">
        <v>25</v>
      </c>
      <c r="N3454" s="27" t="s">
        <v>127</v>
      </c>
      <c r="O3454" s="27" t="s">
        <v>171</v>
      </c>
      <c r="P3454" s="27" t="s">
        <v>129</v>
      </c>
      <c r="Q3454" s="29" t="n">
        <v>860.1</v>
      </c>
      <c r="R3454" s="27" t="s">
        <v>130</v>
      </c>
      <c r="S3454" s="27" t="s">
        <v>178</v>
      </c>
      <c r="T3454" s="27" t="n">
        <v>5</v>
      </c>
    </row>
    <row r="3455" customFormat="false" ht="15" hidden="false" customHeight="false" outlineLevel="0" collapsed="false">
      <c r="A3455" s="30" t="s">
        <v>5428</v>
      </c>
      <c r="B3455" s="30" t="s">
        <v>916</v>
      </c>
      <c r="C3455" s="30" t="n">
        <v>59</v>
      </c>
      <c r="D3455" s="30" t="s">
        <v>121</v>
      </c>
      <c r="E3455" s="31" t="n">
        <v>45547</v>
      </c>
      <c r="F3455" s="30" t="s">
        <v>2058</v>
      </c>
      <c r="G3455" s="31" t="n">
        <v>45547</v>
      </c>
      <c r="H3455" s="30" t="s">
        <v>217</v>
      </c>
      <c r="I3455" s="30" t="s">
        <v>282</v>
      </c>
      <c r="J3455" s="30" t="s">
        <v>218</v>
      </c>
      <c r="K3455" s="30" t="s">
        <v>138</v>
      </c>
      <c r="L3455" s="30" t="n">
        <v>70</v>
      </c>
      <c r="M3455" s="30" t="n">
        <v>17</v>
      </c>
      <c r="N3455" s="30" t="s">
        <v>127</v>
      </c>
      <c r="O3455" s="30" t="s">
        <v>128</v>
      </c>
      <c r="P3455" s="30" t="s">
        <v>150</v>
      </c>
      <c r="Q3455" s="32" t="n">
        <v>2189.5</v>
      </c>
      <c r="R3455" s="30" t="s">
        <v>130</v>
      </c>
      <c r="S3455" s="30" t="s">
        <v>164</v>
      </c>
      <c r="T3455" s="30" t="n">
        <v>4</v>
      </c>
    </row>
    <row r="3456" customFormat="false" ht="15" hidden="false" customHeight="false" outlineLevel="0" collapsed="false">
      <c r="A3456" s="27" t="s">
        <v>5429</v>
      </c>
      <c r="B3456" s="27" t="s">
        <v>1535</v>
      </c>
      <c r="C3456" s="27" t="n">
        <v>10</v>
      </c>
      <c r="D3456" s="27" t="s">
        <v>121</v>
      </c>
      <c r="E3456" s="28" t="n">
        <v>45640</v>
      </c>
      <c r="F3456" s="27" t="s">
        <v>611</v>
      </c>
      <c r="G3456" s="28" t="n">
        <v>45642</v>
      </c>
      <c r="H3456" s="27" t="s">
        <v>217</v>
      </c>
      <c r="I3456" s="27" t="s">
        <v>344</v>
      </c>
      <c r="J3456" s="27" t="s">
        <v>218</v>
      </c>
      <c r="K3456" s="27" t="s">
        <v>202</v>
      </c>
      <c r="L3456" s="27" t="n">
        <v>18</v>
      </c>
      <c r="M3456" s="27" t="n">
        <v>90</v>
      </c>
      <c r="N3456" s="27" t="s">
        <v>186</v>
      </c>
      <c r="O3456" s="27" t="s">
        <v>128</v>
      </c>
      <c r="P3456" s="27" t="s">
        <v>187</v>
      </c>
      <c r="Q3456" s="29" t="n">
        <v>16909.54</v>
      </c>
      <c r="R3456" s="27" t="s">
        <v>268</v>
      </c>
      <c r="S3456" s="27" t="s">
        <v>178</v>
      </c>
      <c r="T3456" s="27" t="n">
        <v>2</v>
      </c>
    </row>
    <row r="3457" customFormat="false" ht="15" hidden="false" customHeight="false" outlineLevel="0" collapsed="false">
      <c r="A3457" s="30" t="s">
        <v>5430</v>
      </c>
      <c r="B3457" s="30" t="s">
        <v>2204</v>
      </c>
      <c r="C3457" s="30" t="n">
        <v>64</v>
      </c>
      <c r="D3457" s="30" t="s">
        <v>181</v>
      </c>
      <c r="E3457" s="31" t="n">
        <v>45335</v>
      </c>
      <c r="F3457" s="30" t="s">
        <v>764</v>
      </c>
      <c r="G3457" s="31" t="n">
        <v>45337</v>
      </c>
      <c r="H3457" s="30" t="s">
        <v>242</v>
      </c>
      <c r="I3457" s="30" t="s">
        <v>243</v>
      </c>
      <c r="J3457" s="30" t="s">
        <v>401</v>
      </c>
      <c r="K3457" s="30" t="s">
        <v>156</v>
      </c>
      <c r="L3457" s="30" t="n">
        <v>54</v>
      </c>
      <c r="M3457" s="30" t="n">
        <v>86</v>
      </c>
      <c r="N3457" s="30" t="s">
        <v>186</v>
      </c>
      <c r="O3457" s="30" t="s">
        <v>171</v>
      </c>
      <c r="P3457" s="30" t="s">
        <v>129</v>
      </c>
      <c r="Q3457" s="32" t="n">
        <v>4345.66</v>
      </c>
      <c r="R3457" s="30" t="s">
        <v>130</v>
      </c>
      <c r="S3457" s="30" t="s">
        <v>157</v>
      </c>
      <c r="T3457" s="30" t="n">
        <v>5</v>
      </c>
    </row>
    <row r="3458" customFormat="false" ht="15" hidden="false" customHeight="false" outlineLevel="0" collapsed="false">
      <c r="A3458" s="27" t="s">
        <v>5431</v>
      </c>
      <c r="B3458" s="27" t="s">
        <v>5432</v>
      </c>
      <c r="C3458" s="27" t="n">
        <v>29</v>
      </c>
      <c r="D3458" s="27" t="s">
        <v>181</v>
      </c>
      <c r="E3458" s="28" t="n">
        <v>45440</v>
      </c>
      <c r="F3458" s="27" t="s">
        <v>475</v>
      </c>
      <c r="G3458" s="28" t="n">
        <v>45443</v>
      </c>
      <c r="H3458" s="27" t="s">
        <v>135</v>
      </c>
      <c r="I3458" s="27" t="s">
        <v>251</v>
      </c>
      <c r="J3458" s="27" t="s">
        <v>137</v>
      </c>
      <c r="K3458" s="27" t="s">
        <v>126</v>
      </c>
      <c r="L3458" s="27" t="n">
        <v>41</v>
      </c>
      <c r="M3458" s="27" t="n">
        <v>87</v>
      </c>
      <c r="N3458" s="27" t="s">
        <v>186</v>
      </c>
      <c r="O3458" s="27" t="s">
        <v>139</v>
      </c>
      <c r="P3458" s="27" t="s">
        <v>140</v>
      </c>
      <c r="Q3458" s="29" t="n">
        <v>7490.58</v>
      </c>
      <c r="R3458" s="27" t="s">
        <v>130</v>
      </c>
      <c r="S3458" s="27" t="s">
        <v>627</v>
      </c>
      <c r="T3458" s="27" t="n">
        <v>3</v>
      </c>
    </row>
    <row r="3459" customFormat="false" ht="15" hidden="false" customHeight="false" outlineLevel="0" collapsed="false">
      <c r="A3459" s="30" t="s">
        <v>5433</v>
      </c>
      <c r="B3459" s="30" t="s">
        <v>4561</v>
      </c>
      <c r="C3459" s="30" t="n">
        <v>27</v>
      </c>
      <c r="D3459" s="30" t="s">
        <v>121</v>
      </c>
      <c r="E3459" s="31" t="n">
        <v>45650</v>
      </c>
      <c r="F3459" s="30" t="s">
        <v>1599</v>
      </c>
      <c r="G3459" s="31" t="n">
        <v>45656</v>
      </c>
      <c r="H3459" s="30" t="s">
        <v>217</v>
      </c>
      <c r="I3459" s="30" t="s">
        <v>392</v>
      </c>
      <c r="J3459" s="30" t="s">
        <v>294</v>
      </c>
      <c r="K3459" s="30" t="s">
        <v>126</v>
      </c>
      <c r="L3459" s="30" t="n">
        <v>41</v>
      </c>
      <c r="M3459" s="30" t="n">
        <v>142</v>
      </c>
      <c r="N3459" s="30" t="s">
        <v>186</v>
      </c>
      <c r="O3459" s="30" t="s">
        <v>139</v>
      </c>
      <c r="P3459" s="30" t="s">
        <v>150</v>
      </c>
      <c r="Q3459" s="32" t="n">
        <v>8348.62</v>
      </c>
      <c r="R3459" s="30" t="s">
        <v>130</v>
      </c>
      <c r="S3459" s="30" t="s">
        <v>164</v>
      </c>
      <c r="T3459" s="30" t="n">
        <v>4</v>
      </c>
    </row>
    <row r="3460" customFormat="false" ht="15" hidden="false" customHeight="false" outlineLevel="0" collapsed="false">
      <c r="A3460" s="27" t="s">
        <v>5434</v>
      </c>
      <c r="B3460" s="27" t="s">
        <v>1353</v>
      </c>
      <c r="C3460" s="27" t="n">
        <v>42</v>
      </c>
      <c r="D3460" s="27" t="s">
        <v>181</v>
      </c>
      <c r="E3460" s="28" t="n">
        <v>45535</v>
      </c>
      <c r="F3460" s="27" t="s">
        <v>567</v>
      </c>
      <c r="G3460" s="28" t="n">
        <v>45540</v>
      </c>
      <c r="H3460" s="27" t="s">
        <v>161</v>
      </c>
      <c r="I3460" s="27" t="s">
        <v>538</v>
      </c>
      <c r="J3460" s="27" t="s">
        <v>258</v>
      </c>
      <c r="K3460" s="27" t="s">
        <v>126</v>
      </c>
      <c r="L3460" s="27" t="n">
        <v>8</v>
      </c>
      <c r="M3460" s="27" t="n">
        <v>80</v>
      </c>
      <c r="N3460" s="27" t="s">
        <v>127</v>
      </c>
      <c r="O3460" s="27" t="s">
        <v>128</v>
      </c>
      <c r="P3460" s="27" t="s">
        <v>129</v>
      </c>
      <c r="Q3460" s="29" t="n">
        <v>6935.9</v>
      </c>
      <c r="R3460" s="27" t="s">
        <v>130</v>
      </c>
      <c r="S3460" s="27" t="s">
        <v>164</v>
      </c>
      <c r="T3460" s="27" t="n">
        <v>3</v>
      </c>
    </row>
    <row r="3461" customFormat="false" ht="15" hidden="false" customHeight="false" outlineLevel="0" collapsed="false">
      <c r="A3461" s="30" t="s">
        <v>5435</v>
      </c>
      <c r="B3461" s="30" t="s">
        <v>1298</v>
      </c>
      <c r="C3461" s="30" t="n">
        <v>9</v>
      </c>
      <c r="D3461" s="30" t="s">
        <v>701</v>
      </c>
      <c r="E3461" s="31" t="n">
        <v>45588</v>
      </c>
      <c r="F3461" s="30" t="s">
        <v>1511</v>
      </c>
      <c r="G3461" s="31" t="n">
        <v>45602</v>
      </c>
      <c r="H3461" s="30" t="s">
        <v>123</v>
      </c>
      <c r="I3461" s="30" t="s">
        <v>124</v>
      </c>
      <c r="J3461" s="30" t="s">
        <v>305</v>
      </c>
      <c r="K3461" s="30" t="s">
        <v>202</v>
      </c>
      <c r="L3461" s="30" t="n">
        <v>2</v>
      </c>
      <c r="M3461" s="30" t="n">
        <v>238</v>
      </c>
      <c r="N3461" s="30" t="s">
        <v>186</v>
      </c>
      <c r="O3461" s="30" t="s">
        <v>171</v>
      </c>
      <c r="P3461" s="30" t="s">
        <v>129</v>
      </c>
      <c r="Q3461" s="32" t="n">
        <v>19809</v>
      </c>
      <c r="R3461" s="30" t="s">
        <v>172</v>
      </c>
      <c r="S3461" s="30" t="s">
        <v>192</v>
      </c>
      <c r="T3461" s="30" t="n">
        <v>3</v>
      </c>
    </row>
    <row r="3462" customFormat="false" ht="15" hidden="false" customHeight="false" outlineLevel="0" collapsed="false">
      <c r="A3462" s="27" t="s">
        <v>5436</v>
      </c>
      <c r="B3462" s="27" t="s">
        <v>1846</v>
      </c>
      <c r="C3462" s="27" t="n">
        <v>73</v>
      </c>
      <c r="D3462" s="27" t="s">
        <v>181</v>
      </c>
      <c r="E3462" s="28" t="n">
        <v>45336</v>
      </c>
      <c r="F3462" s="27" t="s">
        <v>674</v>
      </c>
      <c r="G3462" s="28" t="n">
        <v>45340</v>
      </c>
      <c r="H3462" s="27" t="s">
        <v>217</v>
      </c>
      <c r="I3462" s="27" t="s">
        <v>344</v>
      </c>
      <c r="J3462" s="27" t="s">
        <v>483</v>
      </c>
      <c r="K3462" s="27" t="s">
        <v>126</v>
      </c>
      <c r="L3462" s="27" t="n">
        <v>31</v>
      </c>
      <c r="M3462" s="27" t="n">
        <v>75</v>
      </c>
      <c r="N3462" s="27" t="s">
        <v>186</v>
      </c>
      <c r="O3462" s="27" t="s">
        <v>128</v>
      </c>
      <c r="P3462" s="27" t="s">
        <v>187</v>
      </c>
      <c r="Q3462" s="29" t="n">
        <v>7949.87</v>
      </c>
      <c r="R3462" s="27" t="s">
        <v>172</v>
      </c>
      <c r="S3462" s="27" t="s">
        <v>223</v>
      </c>
      <c r="T3462" s="27" t="n">
        <v>4</v>
      </c>
    </row>
    <row r="3463" customFormat="false" ht="15" hidden="false" customHeight="false" outlineLevel="0" collapsed="false">
      <c r="A3463" s="30" t="s">
        <v>5437</v>
      </c>
      <c r="B3463" s="30" t="s">
        <v>4305</v>
      </c>
      <c r="C3463" s="30" t="n">
        <v>74</v>
      </c>
      <c r="D3463" s="30" t="s">
        <v>181</v>
      </c>
      <c r="E3463" s="31" t="n">
        <v>45501</v>
      </c>
      <c r="F3463" s="30" t="s">
        <v>299</v>
      </c>
      <c r="G3463" s="31" t="n">
        <v>45502</v>
      </c>
      <c r="H3463" s="30" t="s">
        <v>123</v>
      </c>
      <c r="I3463" s="30" t="s">
        <v>124</v>
      </c>
      <c r="J3463" s="30" t="s">
        <v>227</v>
      </c>
      <c r="K3463" s="30" t="s">
        <v>138</v>
      </c>
      <c r="L3463" s="30" t="n">
        <v>25</v>
      </c>
      <c r="M3463" s="30" t="n">
        <v>21</v>
      </c>
      <c r="N3463" s="30" t="s">
        <v>127</v>
      </c>
      <c r="O3463" s="30" t="s">
        <v>139</v>
      </c>
      <c r="P3463" s="30" t="s">
        <v>187</v>
      </c>
      <c r="Q3463" s="32" t="n">
        <v>1756.95</v>
      </c>
      <c r="R3463" s="30" t="s">
        <v>268</v>
      </c>
      <c r="S3463" s="30" t="s">
        <v>151</v>
      </c>
      <c r="T3463" s="30" t="n">
        <v>3</v>
      </c>
    </row>
    <row r="3464" customFormat="false" ht="15" hidden="false" customHeight="false" outlineLevel="0" collapsed="false">
      <c r="A3464" s="27" t="s">
        <v>5438</v>
      </c>
      <c r="B3464" s="27" t="s">
        <v>3540</v>
      </c>
      <c r="C3464" s="27" t="n">
        <v>64</v>
      </c>
      <c r="D3464" s="27" t="s">
        <v>144</v>
      </c>
      <c r="E3464" s="28" t="n">
        <v>45578</v>
      </c>
      <c r="F3464" s="27" t="s">
        <v>1599</v>
      </c>
      <c r="G3464" s="28" t="n">
        <v>45580</v>
      </c>
      <c r="H3464" s="27" t="s">
        <v>146</v>
      </c>
      <c r="I3464" s="27" t="s">
        <v>309</v>
      </c>
      <c r="J3464" s="27" t="s">
        <v>177</v>
      </c>
      <c r="K3464" s="27" t="s">
        <v>156</v>
      </c>
      <c r="L3464" s="27" t="n">
        <v>75</v>
      </c>
      <c r="M3464" s="27" t="n">
        <v>35</v>
      </c>
      <c r="N3464" s="27" t="s">
        <v>127</v>
      </c>
      <c r="O3464" s="27" t="s">
        <v>171</v>
      </c>
      <c r="P3464" s="27" t="s">
        <v>187</v>
      </c>
      <c r="Q3464" s="29" t="n">
        <v>4023.28</v>
      </c>
      <c r="R3464" s="27" t="s">
        <v>130</v>
      </c>
      <c r="S3464" s="27" t="s">
        <v>223</v>
      </c>
      <c r="T3464" s="27" t="n">
        <v>4</v>
      </c>
    </row>
    <row r="3465" customFormat="false" ht="15" hidden="false" customHeight="false" outlineLevel="0" collapsed="false">
      <c r="A3465" s="30" t="s">
        <v>5439</v>
      </c>
      <c r="B3465" s="30" t="s">
        <v>2640</v>
      </c>
      <c r="C3465" s="30" t="n">
        <v>39</v>
      </c>
      <c r="D3465" s="30" t="s">
        <v>181</v>
      </c>
      <c r="E3465" s="31" t="n">
        <v>45609</v>
      </c>
      <c r="F3465" s="30" t="s">
        <v>435</v>
      </c>
      <c r="G3465" s="31" t="n">
        <v>45611</v>
      </c>
      <c r="H3465" s="30" t="s">
        <v>236</v>
      </c>
      <c r="I3465" s="30" t="s">
        <v>266</v>
      </c>
      <c r="J3465" s="30" t="s">
        <v>375</v>
      </c>
      <c r="K3465" s="30" t="s">
        <v>156</v>
      </c>
      <c r="L3465" s="30" t="n">
        <v>58</v>
      </c>
      <c r="M3465" s="30" t="n">
        <v>50</v>
      </c>
      <c r="N3465" s="30" t="s">
        <v>127</v>
      </c>
      <c r="O3465" s="30" t="s">
        <v>139</v>
      </c>
      <c r="P3465" s="30" t="s">
        <v>140</v>
      </c>
      <c r="Q3465" s="32" t="n">
        <v>2809.31</v>
      </c>
      <c r="R3465" s="30" t="s">
        <v>130</v>
      </c>
      <c r="S3465" s="30" t="s">
        <v>223</v>
      </c>
      <c r="T3465" s="30" t="n">
        <v>4</v>
      </c>
    </row>
    <row r="3466" customFormat="false" ht="15" hidden="false" customHeight="false" outlineLevel="0" collapsed="false">
      <c r="A3466" s="27" t="s">
        <v>5440</v>
      </c>
      <c r="B3466" s="27" t="s">
        <v>5441</v>
      </c>
      <c r="C3466" s="27" t="n">
        <v>59</v>
      </c>
      <c r="D3466" s="27" t="s">
        <v>181</v>
      </c>
      <c r="E3466" s="28" t="n">
        <v>45396</v>
      </c>
      <c r="F3466" s="27" t="s">
        <v>2301</v>
      </c>
      <c r="G3466" s="28" t="n">
        <v>45396</v>
      </c>
      <c r="H3466" s="27" t="s">
        <v>217</v>
      </c>
      <c r="I3466" s="27" t="s">
        <v>344</v>
      </c>
      <c r="J3466" s="27" t="s">
        <v>388</v>
      </c>
      <c r="K3466" s="27" t="s">
        <v>156</v>
      </c>
      <c r="L3466" s="27" t="n">
        <v>17</v>
      </c>
      <c r="M3466" s="27" t="n">
        <v>32</v>
      </c>
      <c r="N3466" s="27" t="s">
        <v>127</v>
      </c>
      <c r="O3466" s="27" t="s">
        <v>128</v>
      </c>
      <c r="P3466" s="27" t="s">
        <v>187</v>
      </c>
      <c r="Q3466" s="29" t="n">
        <v>3537.49</v>
      </c>
      <c r="R3466" s="27" t="s">
        <v>130</v>
      </c>
      <c r="S3466" s="27" t="s">
        <v>223</v>
      </c>
      <c r="T3466" s="27" t="n">
        <v>3</v>
      </c>
    </row>
    <row r="3467" customFormat="false" ht="15" hidden="false" customHeight="false" outlineLevel="0" collapsed="false">
      <c r="A3467" s="30" t="s">
        <v>5442</v>
      </c>
      <c r="B3467" s="30" t="s">
        <v>5443</v>
      </c>
      <c r="C3467" s="30" t="n">
        <v>39</v>
      </c>
      <c r="D3467" s="30" t="s">
        <v>121</v>
      </c>
      <c r="E3467" s="31" t="n">
        <v>45536</v>
      </c>
      <c r="F3467" s="30" t="s">
        <v>1233</v>
      </c>
      <c r="G3467" s="31" t="n">
        <v>45539</v>
      </c>
      <c r="H3467" s="30" t="s">
        <v>123</v>
      </c>
      <c r="I3467" s="30" t="s">
        <v>124</v>
      </c>
      <c r="J3467" s="30" t="s">
        <v>305</v>
      </c>
      <c r="K3467" s="30" t="s">
        <v>156</v>
      </c>
      <c r="L3467" s="30" t="n">
        <v>57</v>
      </c>
      <c r="M3467" s="30" t="n">
        <v>46</v>
      </c>
      <c r="N3467" s="30" t="s">
        <v>127</v>
      </c>
      <c r="O3467" s="30" t="s">
        <v>149</v>
      </c>
      <c r="P3467" s="30" t="s">
        <v>140</v>
      </c>
      <c r="Q3467" s="32" t="n">
        <v>3561.99</v>
      </c>
      <c r="R3467" s="30" t="s">
        <v>130</v>
      </c>
      <c r="S3467" s="30" t="s">
        <v>197</v>
      </c>
      <c r="T3467" s="30" t="n">
        <v>4</v>
      </c>
    </row>
    <row r="3468" customFormat="false" ht="15" hidden="false" customHeight="false" outlineLevel="0" collapsed="false">
      <c r="A3468" s="27" t="s">
        <v>5444</v>
      </c>
      <c r="B3468" s="27" t="s">
        <v>1101</v>
      </c>
      <c r="C3468" s="27" t="n">
        <v>60</v>
      </c>
      <c r="D3468" s="27" t="s">
        <v>181</v>
      </c>
      <c r="E3468" s="28" t="n">
        <v>45486</v>
      </c>
      <c r="F3468" s="27" t="s">
        <v>2607</v>
      </c>
      <c r="G3468" s="28" t="n">
        <v>45490</v>
      </c>
      <c r="H3468" s="27" t="s">
        <v>168</v>
      </c>
      <c r="I3468" s="27" t="s">
        <v>366</v>
      </c>
      <c r="J3468" s="27" t="s">
        <v>441</v>
      </c>
      <c r="K3468" s="27" t="s">
        <v>202</v>
      </c>
      <c r="L3468" s="27" t="n">
        <v>13</v>
      </c>
      <c r="M3468" s="27" t="n">
        <v>149</v>
      </c>
      <c r="N3468" s="27" t="s">
        <v>186</v>
      </c>
      <c r="O3468" s="27" t="s">
        <v>139</v>
      </c>
      <c r="P3468" s="27" t="s">
        <v>187</v>
      </c>
      <c r="Q3468" s="29" t="n">
        <v>17261.61</v>
      </c>
      <c r="R3468" s="27" t="s">
        <v>462</v>
      </c>
      <c r="S3468" s="27" t="s">
        <v>197</v>
      </c>
      <c r="T3468" s="27" t="n">
        <v>3</v>
      </c>
    </row>
    <row r="3469" customFormat="false" ht="15" hidden="false" customHeight="false" outlineLevel="0" collapsed="false">
      <c r="A3469" s="30" t="s">
        <v>5445</v>
      </c>
      <c r="B3469" s="30" t="s">
        <v>996</v>
      </c>
      <c r="C3469" s="30" t="n">
        <v>55</v>
      </c>
      <c r="D3469" s="30" t="s">
        <v>181</v>
      </c>
      <c r="E3469" s="31" t="n">
        <v>45623</v>
      </c>
      <c r="F3469" s="30" t="s">
        <v>231</v>
      </c>
      <c r="G3469" s="31" t="n">
        <v>45626</v>
      </c>
      <c r="H3469" s="30" t="s">
        <v>183</v>
      </c>
      <c r="I3469" s="30" t="s">
        <v>184</v>
      </c>
      <c r="J3469" s="30" t="s">
        <v>185</v>
      </c>
      <c r="K3469" s="30" t="s">
        <v>156</v>
      </c>
      <c r="L3469" s="30" t="n">
        <v>40</v>
      </c>
      <c r="M3469" s="30" t="n">
        <v>41</v>
      </c>
      <c r="N3469" s="30" t="s">
        <v>127</v>
      </c>
      <c r="O3469" s="30" t="s">
        <v>128</v>
      </c>
      <c r="P3469" s="30" t="s">
        <v>129</v>
      </c>
      <c r="Q3469" s="32" t="n">
        <v>4239.78</v>
      </c>
      <c r="R3469" s="30" t="s">
        <v>268</v>
      </c>
      <c r="S3469" s="30" t="s">
        <v>141</v>
      </c>
      <c r="T3469" s="30" t="n">
        <v>1</v>
      </c>
    </row>
    <row r="3470" customFormat="false" ht="15" hidden="false" customHeight="false" outlineLevel="0" collapsed="false">
      <c r="A3470" s="27" t="s">
        <v>5446</v>
      </c>
      <c r="B3470" s="27" t="s">
        <v>1763</v>
      </c>
      <c r="C3470" s="27" t="n">
        <v>27</v>
      </c>
      <c r="D3470" s="27" t="s">
        <v>121</v>
      </c>
      <c r="E3470" s="28" t="n">
        <v>45375</v>
      </c>
      <c r="F3470" s="27" t="s">
        <v>679</v>
      </c>
      <c r="G3470" s="28" t="n">
        <v>45376</v>
      </c>
      <c r="H3470" s="27" t="s">
        <v>168</v>
      </c>
      <c r="I3470" s="27" t="s">
        <v>169</v>
      </c>
      <c r="J3470" s="27" t="s">
        <v>170</v>
      </c>
      <c r="K3470" s="27" t="s">
        <v>126</v>
      </c>
      <c r="L3470" s="27" t="n">
        <v>39</v>
      </c>
      <c r="M3470" s="27" t="n">
        <v>125</v>
      </c>
      <c r="N3470" s="27" t="s">
        <v>127</v>
      </c>
      <c r="O3470" s="27" t="s">
        <v>139</v>
      </c>
      <c r="P3470" s="27" t="s">
        <v>150</v>
      </c>
      <c r="Q3470" s="29" t="n">
        <v>8515.55</v>
      </c>
      <c r="R3470" s="27" t="s">
        <v>268</v>
      </c>
      <c r="S3470" s="27" t="s">
        <v>157</v>
      </c>
      <c r="T3470" s="27" t="n">
        <v>4</v>
      </c>
    </row>
    <row r="3471" customFormat="false" ht="15" hidden="false" customHeight="false" outlineLevel="0" collapsed="false">
      <c r="A3471" s="30" t="s">
        <v>5447</v>
      </c>
      <c r="B3471" s="30" t="s">
        <v>3793</v>
      </c>
      <c r="C3471" s="30" t="n">
        <v>23</v>
      </c>
      <c r="D3471" s="30" t="s">
        <v>121</v>
      </c>
      <c r="E3471" s="31" t="n">
        <v>45501</v>
      </c>
      <c r="F3471" s="30" t="s">
        <v>475</v>
      </c>
      <c r="G3471" s="31" t="n">
        <v>45504</v>
      </c>
      <c r="H3471" s="30" t="s">
        <v>217</v>
      </c>
      <c r="I3471" s="30" t="s">
        <v>344</v>
      </c>
      <c r="J3471" s="30" t="s">
        <v>283</v>
      </c>
      <c r="K3471" s="30" t="s">
        <v>126</v>
      </c>
      <c r="L3471" s="30" t="n">
        <v>13</v>
      </c>
      <c r="M3471" s="30" t="n">
        <v>129</v>
      </c>
      <c r="N3471" s="30" t="s">
        <v>186</v>
      </c>
      <c r="O3471" s="30" t="s">
        <v>139</v>
      </c>
      <c r="P3471" s="30" t="s">
        <v>150</v>
      </c>
      <c r="Q3471" s="32" t="n">
        <v>9164.06</v>
      </c>
      <c r="R3471" s="30" t="s">
        <v>172</v>
      </c>
      <c r="S3471" s="30" t="s">
        <v>141</v>
      </c>
      <c r="T3471" s="30" t="n">
        <v>4</v>
      </c>
    </row>
    <row r="3472" customFormat="false" ht="15" hidden="false" customHeight="false" outlineLevel="0" collapsed="false">
      <c r="A3472" s="27" t="s">
        <v>5448</v>
      </c>
      <c r="B3472" s="27" t="s">
        <v>807</v>
      </c>
      <c r="C3472" s="27" t="n">
        <v>80</v>
      </c>
      <c r="D3472" s="27" t="s">
        <v>313</v>
      </c>
      <c r="E3472" s="28" t="n">
        <v>45596</v>
      </c>
      <c r="F3472" s="27" t="s">
        <v>1583</v>
      </c>
      <c r="G3472" s="28" t="n">
        <v>45598</v>
      </c>
      <c r="H3472" s="27" t="s">
        <v>236</v>
      </c>
      <c r="I3472" s="27" t="s">
        <v>266</v>
      </c>
      <c r="J3472" s="27" t="s">
        <v>287</v>
      </c>
      <c r="K3472" s="27" t="s">
        <v>156</v>
      </c>
      <c r="L3472" s="27" t="n">
        <v>74</v>
      </c>
      <c r="M3472" s="27" t="n">
        <v>33</v>
      </c>
      <c r="N3472" s="27" t="s">
        <v>127</v>
      </c>
      <c r="O3472" s="27" t="s">
        <v>149</v>
      </c>
      <c r="P3472" s="27" t="s">
        <v>140</v>
      </c>
      <c r="Q3472" s="29" t="n">
        <v>2917.49</v>
      </c>
      <c r="R3472" s="27" t="s">
        <v>130</v>
      </c>
      <c r="S3472" s="27" t="s">
        <v>157</v>
      </c>
      <c r="T3472" s="27" t="n">
        <v>3</v>
      </c>
    </row>
    <row r="3473" customFormat="false" ht="15" hidden="false" customHeight="false" outlineLevel="0" collapsed="false">
      <c r="A3473" s="30" t="s">
        <v>5449</v>
      </c>
      <c r="B3473" s="30" t="s">
        <v>3220</v>
      </c>
      <c r="C3473" s="30" t="n">
        <v>61</v>
      </c>
      <c r="D3473" s="30" t="s">
        <v>121</v>
      </c>
      <c r="E3473" s="31" t="n">
        <v>45567</v>
      </c>
      <c r="F3473" s="30" t="s">
        <v>904</v>
      </c>
      <c r="G3473" s="31" t="n">
        <v>45567</v>
      </c>
      <c r="H3473" s="30" t="s">
        <v>146</v>
      </c>
      <c r="I3473" s="30" t="s">
        <v>176</v>
      </c>
      <c r="J3473" s="30" t="s">
        <v>148</v>
      </c>
      <c r="K3473" s="30" t="s">
        <v>138</v>
      </c>
      <c r="L3473" s="30" t="n">
        <v>79</v>
      </c>
      <c r="M3473" s="30" t="n">
        <v>41</v>
      </c>
      <c r="N3473" s="30" t="s">
        <v>127</v>
      </c>
      <c r="O3473" s="30" t="s">
        <v>139</v>
      </c>
      <c r="P3473" s="30" t="s">
        <v>129</v>
      </c>
      <c r="Q3473" s="32" t="n">
        <v>1180.03</v>
      </c>
      <c r="R3473" s="30" t="s">
        <v>130</v>
      </c>
      <c r="S3473" s="30" t="s">
        <v>141</v>
      </c>
      <c r="T3473" s="30" t="n">
        <v>5</v>
      </c>
    </row>
    <row r="3474" customFormat="false" ht="15" hidden="false" customHeight="false" outlineLevel="0" collapsed="false">
      <c r="A3474" s="27" t="s">
        <v>5450</v>
      </c>
      <c r="B3474" s="27" t="s">
        <v>225</v>
      </c>
      <c r="C3474" s="27" t="n">
        <v>64</v>
      </c>
      <c r="D3474" s="27" t="s">
        <v>121</v>
      </c>
      <c r="E3474" s="28" t="n">
        <v>45422</v>
      </c>
      <c r="F3474" s="27" t="s">
        <v>1739</v>
      </c>
      <c r="G3474" s="28" t="n">
        <v>45423</v>
      </c>
      <c r="H3474" s="27" t="s">
        <v>236</v>
      </c>
      <c r="I3474" s="27" t="s">
        <v>237</v>
      </c>
      <c r="J3474" s="27" t="s">
        <v>238</v>
      </c>
      <c r="K3474" s="27" t="s">
        <v>138</v>
      </c>
      <c r="L3474" s="27" t="n">
        <v>27</v>
      </c>
      <c r="M3474" s="27" t="n">
        <v>38</v>
      </c>
      <c r="N3474" s="27" t="s">
        <v>127</v>
      </c>
      <c r="O3474" s="27" t="s">
        <v>128</v>
      </c>
      <c r="P3474" s="27" t="s">
        <v>129</v>
      </c>
      <c r="Q3474" s="29" t="n">
        <v>1609.18</v>
      </c>
      <c r="R3474" s="27" t="s">
        <v>130</v>
      </c>
      <c r="S3474" s="27" t="s">
        <v>178</v>
      </c>
      <c r="T3474" s="27"/>
    </row>
    <row r="3475" customFormat="false" ht="15" hidden="false" customHeight="false" outlineLevel="0" collapsed="false">
      <c r="A3475" s="30" t="s">
        <v>5451</v>
      </c>
      <c r="B3475" s="30" t="s">
        <v>1953</v>
      </c>
      <c r="C3475" s="30" t="n">
        <v>63</v>
      </c>
      <c r="D3475" s="30" t="s">
        <v>121</v>
      </c>
      <c r="E3475" s="31" t="n">
        <v>45463</v>
      </c>
      <c r="F3475" s="30" t="s">
        <v>1120</v>
      </c>
      <c r="G3475" s="31" t="n">
        <v>45467</v>
      </c>
      <c r="H3475" s="30" t="s">
        <v>242</v>
      </c>
      <c r="I3475" s="30" t="s">
        <v>243</v>
      </c>
      <c r="J3475" s="30" t="s">
        <v>316</v>
      </c>
      <c r="K3475" s="30" t="s">
        <v>126</v>
      </c>
      <c r="L3475" s="30" t="n">
        <v>13</v>
      </c>
      <c r="M3475" s="30" t="n">
        <v>48</v>
      </c>
      <c r="N3475" s="30" t="s">
        <v>127</v>
      </c>
      <c r="O3475" s="30" t="s">
        <v>149</v>
      </c>
      <c r="P3475" s="30" t="s">
        <v>187</v>
      </c>
      <c r="Q3475" s="32" t="n">
        <v>7462.8</v>
      </c>
      <c r="R3475" s="30" t="s">
        <v>130</v>
      </c>
      <c r="S3475" s="30" t="s">
        <v>197</v>
      </c>
      <c r="T3475" s="30" t="n">
        <v>2</v>
      </c>
    </row>
    <row r="3476" customFormat="false" ht="15" hidden="false" customHeight="false" outlineLevel="0" collapsed="false">
      <c r="A3476" s="27" t="s">
        <v>5452</v>
      </c>
      <c r="B3476" s="27" t="s">
        <v>1061</v>
      </c>
      <c r="C3476" s="27" t="n">
        <v>61</v>
      </c>
      <c r="D3476" s="27" t="s">
        <v>181</v>
      </c>
      <c r="E3476" s="28" t="n">
        <v>45622</v>
      </c>
      <c r="F3476" s="27" t="s">
        <v>2235</v>
      </c>
      <c r="G3476" s="28" t="n">
        <v>45624</v>
      </c>
      <c r="H3476" s="27" t="s">
        <v>217</v>
      </c>
      <c r="I3476" s="27" t="s">
        <v>282</v>
      </c>
      <c r="J3476" s="27" t="s">
        <v>483</v>
      </c>
      <c r="K3476" s="27" t="s">
        <v>126</v>
      </c>
      <c r="L3476" s="27" t="n">
        <v>6</v>
      </c>
      <c r="M3476" s="27" t="n">
        <v>113</v>
      </c>
      <c r="N3476" s="27" t="s">
        <v>186</v>
      </c>
      <c r="O3476" s="27" t="s">
        <v>139</v>
      </c>
      <c r="P3476" s="27" t="s">
        <v>140</v>
      </c>
      <c r="Q3476" s="29" t="n">
        <v>7828.69</v>
      </c>
      <c r="R3476" s="27" t="s">
        <v>130</v>
      </c>
      <c r="S3476" s="27" t="s">
        <v>192</v>
      </c>
      <c r="T3476" s="27" t="n">
        <v>5</v>
      </c>
    </row>
    <row r="3477" customFormat="false" ht="15" hidden="false" customHeight="false" outlineLevel="0" collapsed="false">
      <c r="A3477" s="30" t="s">
        <v>5453</v>
      </c>
      <c r="B3477" s="30" t="s">
        <v>3669</v>
      </c>
      <c r="C3477" s="30" t="n">
        <v>31</v>
      </c>
      <c r="D3477" s="30" t="s">
        <v>121</v>
      </c>
      <c r="E3477" s="31" t="n">
        <v>45584</v>
      </c>
      <c r="F3477" s="30" t="s">
        <v>458</v>
      </c>
      <c r="G3477" s="31" t="n">
        <v>45585</v>
      </c>
      <c r="H3477" s="30" t="s">
        <v>236</v>
      </c>
      <c r="I3477" s="30" t="s">
        <v>266</v>
      </c>
      <c r="J3477" s="30" t="s">
        <v>287</v>
      </c>
      <c r="K3477" s="30" t="s">
        <v>126</v>
      </c>
      <c r="L3477" s="30" t="n">
        <v>44</v>
      </c>
      <c r="M3477" s="30" t="n">
        <v>110</v>
      </c>
      <c r="N3477" s="30" t="s">
        <v>127</v>
      </c>
      <c r="O3477" s="30" t="s">
        <v>128</v>
      </c>
      <c r="P3477" s="30" t="s">
        <v>129</v>
      </c>
      <c r="Q3477" s="32" t="n">
        <v>8083.54</v>
      </c>
      <c r="R3477" s="30" t="s">
        <v>172</v>
      </c>
      <c r="S3477" s="30" t="s">
        <v>335</v>
      </c>
      <c r="T3477" s="30" t="n">
        <v>3</v>
      </c>
    </row>
    <row r="3478" customFormat="false" ht="15" hidden="false" customHeight="false" outlineLevel="0" collapsed="false">
      <c r="A3478" s="27" t="s">
        <v>5454</v>
      </c>
      <c r="B3478" s="27" t="s">
        <v>5455</v>
      </c>
      <c r="C3478" s="27" t="n">
        <v>40</v>
      </c>
      <c r="D3478" s="27" t="s">
        <v>181</v>
      </c>
      <c r="E3478" s="28" t="n">
        <v>45388</v>
      </c>
      <c r="F3478" s="27" t="s">
        <v>447</v>
      </c>
      <c r="G3478" s="28" t="n">
        <v>45394</v>
      </c>
      <c r="H3478" s="27" t="s">
        <v>236</v>
      </c>
      <c r="I3478" s="27" t="s">
        <v>323</v>
      </c>
      <c r="J3478" s="27" t="s">
        <v>455</v>
      </c>
      <c r="K3478" s="27" t="s">
        <v>126</v>
      </c>
      <c r="L3478" s="27" t="n">
        <v>39</v>
      </c>
      <c r="M3478" s="27" t="n">
        <v>77</v>
      </c>
      <c r="N3478" s="27" t="s">
        <v>186</v>
      </c>
      <c r="O3478" s="27" t="s">
        <v>149</v>
      </c>
      <c r="P3478" s="27" t="s">
        <v>187</v>
      </c>
      <c r="Q3478" s="29" t="n">
        <v>6857.53</v>
      </c>
      <c r="R3478" s="27" t="s">
        <v>130</v>
      </c>
      <c r="S3478" s="27" t="s">
        <v>141</v>
      </c>
      <c r="T3478" s="27" t="n">
        <v>4</v>
      </c>
    </row>
    <row r="3479" customFormat="false" ht="15" hidden="false" customHeight="false" outlineLevel="0" collapsed="false">
      <c r="A3479" s="30" t="s">
        <v>5456</v>
      </c>
      <c r="B3479" s="30" t="s">
        <v>1465</v>
      </c>
      <c r="C3479" s="30"/>
      <c r="D3479" s="30" t="s">
        <v>121</v>
      </c>
      <c r="E3479" s="31" t="n">
        <v>45375</v>
      </c>
      <c r="F3479" s="30" t="s">
        <v>812</v>
      </c>
      <c r="G3479" s="31" t="n">
        <v>45376</v>
      </c>
      <c r="H3479" s="30" t="s">
        <v>236</v>
      </c>
      <c r="I3479" s="30" t="s">
        <v>266</v>
      </c>
      <c r="J3479" s="30" t="s">
        <v>375</v>
      </c>
      <c r="K3479" s="30" t="s">
        <v>138</v>
      </c>
      <c r="L3479" s="30" t="n">
        <v>30</v>
      </c>
      <c r="M3479" s="30" t="n">
        <v>31</v>
      </c>
      <c r="N3479" s="30" t="s">
        <v>127</v>
      </c>
      <c r="O3479" s="30" t="s">
        <v>171</v>
      </c>
      <c r="P3479" s="30" t="s">
        <v>140</v>
      </c>
      <c r="Q3479" s="32" t="n">
        <v>1522.36</v>
      </c>
      <c r="R3479" s="30" t="s">
        <v>130</v>
      </c>
      <c r="S3479" s="30" t="s">
        <v>192</v>
      </c>
      <c r="T3479" s="30" t="n">
        <v>4</v>
      </c>
    </row>
    <row r="3480" customFormat="false" ht="15" hidden="false" customHeight="false" outlineLevel="0" collapsed="false">
      <c r="A3480" s="27" t="s">
        <v>5457</v>
      </c>
      <c r="B3480" s="27" t="s">
        <v>2097</v>
      </c>
      <c r="C3480" s="27" t="n">
        <v>46</v>
      </c>
      <c r="D3480" s="27" t="s">
        <v>181</v>
      </c>
      <c r="E3480" s="28" t="n">
        <v>45653</v>
      </c>
      <c r="F3480" s="27" t="s">
        <v>788</v>
      </c>
      <c r="G3480" s="28" t="n">
        <v>45658</v>
      </c>
      <c r="H3480" s="27" t="s">
        <v>161</v>
      </c>
      <c r="I3480" s="27" t="s">
        <v>162</v>
      </c>
      <c r="J3480" s="27" t="s">
        <v>648</v>
      </c>
      <c r="K3480" s="27" t="s">
        <v>202</v>
      </c>
      <c r="L3480" s="27" t="n">
        <v>9</v>
      </c>
      <c r="M3480" s="27" t="n">
        <v>83</v>
      </c>
      <c r="N3480" s="27" t="s">
        <v>186</v>
      </c>
      <c r="O3480" s="27" t="s">
        <v>149</v>
      </c>
      <c r="P3480" s="27" t="s">
        <v>150</v>
      </c>
      <c r="Q3480" s="29" t="n">
        <v>15882.95</v>
      </c>
      <c r="R3480" s="27" t="s">
        <v>172</v>
      </c>
      <c r="S3480" s="27" t="s">
        <v>223</v>
      </c>
      <c r="T3480" s="27" t="n">
        <v>2</v>
      </c>
    </row>
    <row r="3481" customFormat="false" ht="15" hidden="false" customHeight="false" outlineLevel="0" collapsed="false">
      <c r="A3481" s="30" t="s">
        <v>5458</v>
      </c>
      <c r="B3481" s="30" t="s">
        <v>3122</v>
      </c>
      <c r="C3481" s="30" t="n">
        <v>71</v>
      </c>
      <c r="D3481" s="30" t="s">
        <v>121</v>
      </c>
      <c r="E3481" s="31" t="n">
        <v>45534</v>
      </c>
      <c r="F3481" s="30" t="s">
        <v>257</v>
      </c>
      <c r="G3481" s="31" t="n">
        <v>45534</v>
      </c>
      <c r="H3481" s="30" t="s">
        <v>123</v>
      </c>
      <c r="I3481" s="30" t="s">
        <v>155</v>
      </c>
      <c r="J3481" s="30" t="s">
        <v>305</v>
      </c>
      <c r="K3481" s="30" t="s">
        <v>138</v>
      </c>
      <c r="L3481" s="30" t="n">
        <v>58</v>
      </c>
      <c r="M3481" s="30" t="n">
        <v>17</v>
      </c>
      <c r="N3481" s="30" t="s">
        <v>127</v>
      </c>
      <c r="O3481" s="30" t="s">
        <v>139</v>
      </c>
      <c r="P3481" s="30" t="s">
        <v>129</v>
      </c>
      <c r="Q3481" s="32" t="n">
        <v>1631.55</v>
      </c>
      <c r="R3481" s="30" t="s">
        <v>130</v>
      </c>
      <c r="S3481" s="30" t="s">
        <v>178</v>
      </c>
      <c r="T3481" s="30" t="n">
        <v>3</v>
      </c>
    </row>
    <row r="3482" customFormat="false" ht="15" hidden="false" customHeight="false" outlineLevel="0" collapsed="false">
      <c r="A3482" s="27" t="s">
        <v>5459</v>
      </c>
      <c r="B3482" s="27" t="s">
        <v>2070</v>
      </c>
      <c r="C3482" s="27" t="n">
        <v>47</v>
      </c>
      <c r="D3482" s="27" t="s">
        <v>121</v>
      </c>
      <c r="E3482" s="28" t="n">
        <v>45528</v>
      </c>
      <c r="F3482" s="27" t="s">
        <v>860</v>
      </c>
      <c r="G3482" s="28" t="n">
        <v>45533</v>
      </c>
      <c r="H3482" s="27" t="s">
        <v>123</v>
      </c>
      <c r="I3482" s="27" t="s">
        <v>304</v>
      </c>
      <c r="J3482" s="27" t="s">
        <v>508</v>
      </c>
      <c r="K3482" s="27" t="s">
        <v>202</v>
      </c>
      <c r="L3482" s="27" t="n">
        <v>10</v>
      </c>
      <c r="M3482" s="27" t="n">
        <v>175</v>
      </c>
      <c r="N3482" s="27" t="s">
        <v>186</v>
      </c>
      <c r="O3482" s="27" t="s">
        <v>171</v>
      </c>
      <c r="P3482" s="27" t="s">
        <v>129</v>
      </c>
      <c r="Q3482" s="29" t="n">
        <v>17132.8</v>
      </c>
      <c r="R3482" s="27" t="s">
        <v>130</v>
      </c>
      <c r="S3482" s="27" t="s">
        <v>178</v>
      </c>
      <c r="T3482" s="27" t="n">
        <v>3</v>
      </c>
    </row>
    <row r="3483" customFormat="false" ht="15" hidden="false" customHeight="false" outlineLevel="0" collapsed="false">
      <c r="A3483" s="30" t="s">
        <v>5460</v>
      </c>
      <c r="B3483" s="30" t="s">
        <v>811</v>
      </c>
      <c r="C3483" s="30" t="n">
        <v>52</v>
      </c>
      <c r="D3483" s="30" t="s">
        <v>181</v>
      </c>
      <c r="E3483" s="31" t="n">
        <v>45541</v>
      </c>
      <c r="F3483" s="30" t="s">
        <v>1175</v>
      </c>
      <c r="G3483" s="31" t="n">
        <v>45542</v>
      </c>
      <c r="H3483" s="30" t="s">
        <v>161</v>
      </c>
      <c r="I3483" s="30" t="s">
        <v>538</v>
      </c>
      <c r="J3483" s="30" t="s">
        <v>385</v>
      </c>
      <c r="K3483" s="30" t="s">
        <v>156</v>
      </c>
      <c r="L3483" s="30" t="n">
        <v>39</v>
      </c>
      <c r="M3483" s="30" t="n">
        <v>86</v>
      </c>
      <c r="N3483" s="30" t="s">
        <v>127</v>
      </c>
      <c r="O3483" s="30" t="s">
        <v>128</v>
      </c>
      <c r="P3483" s="30" t="s">
        <v>129</v>
      </c>
      <c r="Q3483" s="32" t="n">
        <v>4647.93</v>
      </c>
      <c r="R3483" s="30" t="s">
        <v>130</v>
      </c>
      <c r="S3483" s="30" t="s">
        <v>335</v>
      </c>
      <c r="T3483" s="30" t="n">
        <v>5</v>
      </c>
    </row>
    <row r="3484" customFormat="false" ht="15" hidden="false" customHeight="false" outlineLevel="0" collapsed="false">
      <c r="A3484" s="27" t="s">
        <v>5461</v>
      </c>
      <c r="B3484" s="27" t="s">
        <v>5462</v>
      </c>
      <c r="C3484" s="27" t="n">
        <v>58</v>
      </c>
      <c r="D3484" s="27" t="s">
        <v>121</v>
      </c>
      <c r="E3484" s="28" t="n">
        <v>45512</v>
      </c>
      <c r="F3484" s="27" t="s">
        <v>832</v>
      </c>
      <c r="G3484" s="28" t="n">
        <v>45513</v>
      </c>
      <c r="H3484" s="27" t="s">
        <v>161</v>
      </c>
      <c r="I3484" s="27" t="s">
        <v>162</v>
      </c>
      <c r="J3484" s="27" t="s">
        <v>258</v>
      </c>
      <c r="K3484" s="27" t="s">
        <v>156</v>
      </c>
      <c r="L3484" s="27" t="n">
        <v>29</v>
      </c>
      <c r="M3484" s="27" t="n">
        <v>56</v>
      </c>
      <c r="N3484" s="27" t="s">
        <v>127</v>
      </c>
      <c r="O3484" s="27" t="s">
        <v>149</v>
      </c>
      <c r="P3484" s="27" t="s">
        <v>129</v>
      </c>
      <c r="Q3484" s="29" t="n">
        <v>3677.55</v>
      </c>
      <c r="R3484" s="27" t="s">
        <v>130</v>
      </c>
      <c r="S3484" s="27" t="s">
        <v>197</v>
      </c>
      <c r="T3484" s="27" t="n">
        <v>3</v>
      </c>
    </row>
    <row r="3485" customFormat="false" ht="15" hidden="false" customHeight="false" outlineLevel="0" collapsed="false">
      <c r="A3485" s="30" t="s">
        <v>5463</v>
      </c>
      <c r="B3485" s="30" t="s">
        <v>745</v>
      </c>
      <c r="C3485" s="30" t="n">
        <v>34</v>
      </c>
      <c r="D3485" s="30" t="s">
        <v>121</v>
      </c>
      <c r="E3485" s="31" t="n">
        <v>45514</v>
      </c>
      <c r="F3485" s="30" t="s">
        <v>1257</v>
      </c>
      <c r="G3485" s="31" t="n">
        <v>45516</v>
      </c>
      <c r="H3485" s="30" t="s">
        <v>123</v>
      </c>
      <c r="I3485" s="30" t="s">
        <v>304</v>
      </c>
      <c r="J3485" s="30" t="s">
        <v>418</v>
      </c>
      <c r="K3485" s="30" t="s">
        <v>156</v>
      </c>
      <c r="L3485" s="30" t="n">
        <v>21</v>
      </c>
      <c r="M3485" s="30" t="n">
        <v>88</v>
      </c>
      <c r="N3485" s="30" t="s">
        <v>127</v>
      </c>
      <c r="O3485" s="30" t="s">
        <v>139</v>
      </c>
      <c r="P3485" s="30" t="s">
        <v>129</v>
      </c>
      <c r="Q3485" s="32" t="n">
        <v>4540.97</v>
      </c>
      <c r="R3485" s="30" t="s">
        <v>130</v>
      </c>
      <c r="S3485" s="30" t="s">
        <v>310</v>
      </c>
      <c r="T3485" s="30" t="n">
        <v>5</v>
      </c>
    </row>
    <row r="3486" customFormat="false" ht="15" hidden="false" customHeight="false" outlineLevel="0" collapsed="false">
      <c r="A3486" s="27" t="s">
        <v>5464</v>
      </c>
      <c r="B3486" s="27" t="s">
        <v>3518</v>
      </c>
      <c r="C3486" s="27" t="n">
        <v>73</v>
      </c>
      <c r="D3486" s="27" t="s">
        <v>181</v>
      </c>
      <c r="E3486" s="28" t="n">
        <v>45582</v>
      </c>
      <c r="F3486" s="27" t="s">
        <v>319</v>
      </c>
      <c r="G3486" s="28" t="n">
        <v>45583</v>
      </c>
      <c r="H3486" s="27" t="s">
        <v>161</v>
      </c>
      <c r="I3486" s="27" t="s">
        <v>320</v>
      </c>
      <c r="J3486" s="27" t="s">
        <v>426</v>
      </c>
      <c r="K3486" s="27" t="s">
        <v>126</v>
      </c>
      <c r="L3486" s="27" t="n">
        <v>10</v>
      </c>
      <c r="M3486" s="27" t="n">
        <v>80</v>
      </c>
      <c r="N3486" s="27" t="s">
        <v>186</v>
      </c>
      <c r="O3486" s="27" t="s">
        <v>139</v>
      </c>
      <c r="P3486" s="27" t="s">
        <v>150</v>
      </c>
      <c r="Q3486" s="29" t="n">
        <v>7118.74</v>
      </c>
      <c r="R3486" s="27" t="s">
        <v>130</v>
      </c>
      <c r="S3486" s="27" t="s">
        <v>151</v>
      </c>
      <c r="T3486" s="27" t="n">
        <v>5</v>
      </c>
    </row>
    <row r="3487" customFormat="false" ht="15" hidden="false" customHeight="false" outlineLevel="0" collapsed="false">
      <c r="A3487" s="30" t="s">
        <v>4697</v>
      </c>
      <c r="B3487" s="30" t="s">
        <v>1353</v>
      </c>
      <c r="C3487" s="30" t="n">
        <v>50</v>
      </c>
      <c r="D3487" s="30" t="s">
        <v>493</v>
      </c>
      <c r="E3487" s="31" t="n">
        <v>45514</v>
      </c>
      <c r="F3487" s="30" t="s">
        <v>1233</v>
      </c>
      <c r="G3487" s="31" t="n">
        <v>45514</v>
      </c>
      <c r="H3487" s="30" t="s">
        <v>123</v>
      </c>
      <c r="I3487" s="30" t="s">
        <v>155</v>
      </c>
      <c r="J3487" s="30" t="s">
        <v>508</v>
      </c>
      <c r="K3487" s="30" t="s">
        <v>138</v>
      </c>
      <c r="L3487" s="30" t="n">
        <v>81</v>
      </c>
      <c r="M3487" s="30" t="n">
        <v>34</v>
      </c>
      <c r="N3487" s="30" t="s">
        <v>127</v>
      </c>
      <c r="O3487" s="30" t="s">
        <v>139</v>
      </c>
      <c r="P3487" s="30" t="s">
        <v>150</v>
      </c>
      <c r="Q3487" s="32" t="n">
        <v>2351.69</v>
      </c>
      <c r="R3487" s="30" t="s">
        <v>130</v>
      </c>
      <c r="S3487" s="30" t="s">
        <v>157</v>
      </c>
      <c r="T3487" s="30" t="n">
        <v>5</v>
      </c>
    </row>
    <row r="3488" customFormat="false" ht="15" hidden="false" customHeight="false" outlineLevel="0" collapsed="false">
      <c r="A3488" s="27" t="s">
        <v>5465</v>
      </c>
      <c r="B3488" s="27" t="s">
        <v>3971</v>
      </c>
      <c r="C3488" s="27" t="n">
        <v>33</v>
      </c>
      <c r="D3488" s="27" t="s">
        <v>181</v>
      </c>
      <c r="E3488" s="28" t="n">
        <v>45459</v>
      </c>
      <c r="F3488" s="27" t="s">
        <v>1349</v>
      </c>
      <c r="G3488" s="28" t="n">
        <v>45460</v>
      </c>
      <c r="H3488" s="27" t="s">
        <v>206</v>
      </c>
      <c r="I3488" s="27" t="s">
        <v>207</v>
      </c>
      <c r="J3488" s="27" t="s">
        <v>233</v>
      </c>
      <c r="K3488" s="27" t="s">
        <v>138</v>
      </c>
      <c r="L3488" s="27" t="n">
        <v>28</v>
      </c>
      <c r="M3488" s="27" t="n">
        <v>43</v>
      </c>
      <c r="N3488" s="27" t="s">
        <v>127</v>
      </c>
      <c r="O3488" s="27" t="s">
        <v>171</v>
      </c>
      <c r="P3488" s="27" t="s">
        <v>129</v>
      </c>
      <c r="Q3488" s="29" t="n">
        <v>1356.28</v>
      </c>
      <c r="R3488" s="27" t="s">
        <v>130</v>
      </c>
      <c r="S3488" s="27" t="s">
        <v>192</v>
      </c>
      <c r="T3488" s="27" t="n">
        <v>2</v>
      </c>
    </row>
    <row r="3489" customFormat="false" ht="15" hidden="false" customHeight="false" outlineLevel="0" collapsed="false">
      <c r="A3489" s="30" t="s">
        <v>5466</v>
      </c>
      <c r="B3489" s="30" t="s">
        <v>906</v>
      </c>
      <c r="C3489" s="30" t="n">
        <v>61</v>
      </c>
      <c r="D3489" s="30" t="s">
        <v>121</v>
      </c>
      <c r="E3489" s="31" t="n">
        <v>45578</v>
      </c>
      <c r="F3489" s="30" t="s">
        <v>277</v>
      </c>
      <c r="G3489" s="31" t="n">
        <v>45579</v>
      </c>
      <c r="H3489" s="30" t="s">
        <v>146</v>
      </c>
      <c r="I3489" s="30" t="s">
        <v>309</v>
      </c>
      <c r="J3489" s="30" t="s">
        <v>177</v>
      </c>
      <c r="K3489" s="30" t="s">
        <v>138</v>
      </c>
      <c r="L3489" s="30" t="n">
        <v>53</v>
      </c>
      <c r="M3489" s="30" t="n">
        <v>22</v>
      </c>
      <c r="N3489" s="30" t="s">
        <v>186</v>
      </c>
      <c r="O3489" s="30" t="s">
        <v>139</v>
      </c>
      <c r="P3489" s="30" t="s">
        <v>187</v>
      </c>
      <c r="Q3489" s="32" t="n">
        <v>2385.5</v>
      </c>
      <c r="R3489" s="30" t="s">
        <v>130</v>
      </c>
      <c r="S3489" s="30" t="s">
        <v>197</v>
      </c>
      <c r="T3489" s="30" t="n">
        <v>5</v>
      </c>
    </row>
    <row r="3490" customFormat="false" ht="15" hidden="false" customHeight="false" outlineLevel="0" collapsed="false">
      <c r="A3490" s="27" t="s">
        <v>5467</v>
      </c>
      <c r="B3490" s="27" t="s">
        <v>1178</v>
      </c>
      <c r="C3490" s="27" t="n">
        <v>61</v>
      </c>
      <c r="D3490" s="27" t="s">
        <v>121</v>
      </c>
      <c r="E3490" s="28" t="n">
        <v>45390</v>
      </c>
      <c r="F3490" s="27" t="s">
        <v>805</v>
      </c>
      <c r="G3490" s="28" t="n">
        <v>45392</v>
      </c>
      <c r="H3490" s="27" t="s">
        <v>236</v>
      </c>
      <c r="I3490" s="27" t="s">
        <v>237</v>
      </c>
      <c r="J3490" s="27" t="s">
        <v>267</v>
      </c>
      <c r="K3490" s="27" t="s">
        <v>202</v>
      </c>
      <c r="L3490" s="27" t="n">
        <v>9</v>
      </c>
      <c r="M3490" s="27" t="n">
        <v>150</v>
      </c>
      <c r="N3490" s="27" t="s">
        <v>186</v>
      </c>
      <c r="O3490" s="27" t="s">
        <v>128</v>
      </c>
      <c r="P3490" s="27" t="s">
        <v>187</v>
      </c>
      <c r="Q3490" s="29" t="n">
        <v>18572.44</v>
      </c>
      <c r="R3490" s="27" t="s">
        <v>172</v>
      </c>
      <c r="S3490" s="27" t="s">
        <v>141</v>
      </c>
      <c r="T3490" s="27" t="n">
        <v>2</v>
      </c>
    </row>
    <row r="3491" customFormat="false" ht="15" hidden="false" customHeight="false" outlineLevel="0" collapsed="false">
      <c r="A3491" s="30" t="s">
        <v>5468</v>
      </c>
      <c r="B3491" s="30" t="s">
        <v>5191</v>
      </c>
      <c r="C3491" s="30" t="n">
        <v>23</v>
      </c>
      <c r="D3491" s="30" t="s">
        <v>607</v>
      </c>
      <c r="E3491" s="31" t="n">
        <v>45524</v>
      </c>
      <c r="F3491" s="30" t="s">
        <v>573</v>
      </c>
      <c r="G3491" s="31" t="n">
        <v>45524</v>
      </c>
      <c r="H3491" s="30" t="s">
        <v>161</v>
      </c>
      <c r="I3491" s="30" t="s">
        <v>538</v>
      </c>
      <c r="J3491" s="30" t="s">
        <v>385</v>
      </c>
      <c r="K3491" s="30" t="s">
        <v>156</v>
      </c>
      <c r="L3491" s="30" t="n">
        <v>63</v>
      </c>
      <c r="M3491" s="30" t="n">
        <v>89</v>
      </c>
      <c r="N3491" s="30" t="s">
        <v>186</v>
      </c>
      <c r="O3491" s="30" t="s">
        <v>128</v>
      </c>
      <c r="P3491" s="30" t="s">
        <v>150</v>
      </c>
      <c r="Q3491" s="32" t="n">
        <v>5295.13</v>
      </c>
      <c r="R3491" s="30" t="s">
        <v>130</v>
      </c>
      <c r="S3491" s="30" t="s">
        <v>141</v>
      </c>
      <c r="T3491" s="30" t="n">
        <v>5</v>
      </c>
    </row>
    <row r="3492" customFormat="false" ht="15" hidden="false" customHeight="false" outlineLevel="0" collapsed="false">
      <c r="A3492" s="27" t="s">
        <v>5469</v>
      </c>
      <c r="B3492" s="27" t="s">
        <v>818</v>
      </c>
      <c r="C3492" s="27" t="n">
        <v>47</v>
      </c>
      <c r="D3492" s="27" t="s">
        <v>121</v>
      </c>
      <c r="E3492" s="28" t="n">
        <v>45350</v>
      </c>
      <c r="F3492" s="27" t="s">
        <v>764</v>
      </c>
      <c r="G3492" s="28" t="n">
        <v>45354</v>
      </c>
      <c r="H3492" s="27" t="s">
        <v>146</v>
      </c>
      <c r="I3492" s="27" t="s">
        <v>309</v>
      </c>
      <c r="J3492" s="27" t="s">
        <v>222</v>
      </c>
      <c r="K3492" s="27" t="s">
        <v>126</v>
      </c>
      <c r="L3492" s="27" t="n">
        <v>33</v>
      </c>
      <c r="M3492" s="27" t="n">
        <v>66</v>
      </c>
      <c r="N3492" s="27" t="s">
        <v>127</v>
      </c>
      <c r="O3492" s="27" t="s">
        <v>128</v>
      </c>
      <c r="P3492" s="27" t="s">
        <v>187</v>
      </c>
      <c r="Q3492" s="29" t="n">
        <v>8111.74</v>
      </c>
      <c r="R3492" s="27" t="s">
        <v>130</v>
      </c>
      <c r="S3492" s="27" t="s">
        <v>131</v>
      </c>
      <c r="T3492" s="27" t="n">
        <v>2</v>
      </c>
    </row>
    <row r="3493" customFormat="false" ht="15" hidden="false" customHeight="false" outlineLevel="0" collapsed="false">
      <c r="A3493" s="30" t="s">
        <v>5470</v>
      </c>
      <c r="B3493" s="30" t="s">
        <v>3262</v>
      </c>
      <c r="C3493" s="30" t="n">
        <v>16</v>
      </c>
      <c r="D3493" s="30" t="s">
        <v>181</v>
      </c>
      <c r="E3493" s="31" t="n">
        <v>45591</v>
      </c>
      <c r="F3493" s="30" t="s">
        <v>788</v>
      </c>
      <c r="G3493" s="31" t="n">
        <v>45593</v>
      </c>
      <c r="H3493" s="30" t="s">
        <v>161</v>
      </c>
      <c r="I3493" s="30" t="s">
        <v>162</v>
      </c>
      <c r="J3493" s="30" t="s">
        <v>163</v>
      </c>
      <c r="K3493" s="30" t="s">
        <v>156</v>
      </c>
      <c r="L3493" s="30" t="n">
        <v>21</v>
      </c>
      <c r="M3493" s="30" t="n">
        <v>55</v>
      </c>
      <c r="N3493" s="30" t="s">
        <v>186</v>
      </c>
      <c r="O3493" s="30" t="s">
        <v>139</v>
      </c>
      <c r="P3493" s="30" t="s">
        <v>129</v>
      </c>
      <c r="Q3493" s="32" t="n">
        <v>3561.49</v>
      </c>
      <c r="R3493" s="30" t="s">
        <v>130</v>
      </c>
      <c r="S3493" s="30" t="s">
        <v>164</v>
      </c>
      <c r="T3493" s="30" t="n">
        <v>5</v>
      </c>
    </row>
    <row r="3494" customFormat="false" ht="15" hidden="false" customHeight="false" outlineLevel="0" collapsed="false">
      <c r="A3494" s="27" t="s">
        <v>5471</v>
      </c>
      <c r="B3494" s="27" t="s">
        <v>3241</v>
      </c>
      <c r="C3494" s="27" t="n">
        <v>38</v>
      </c>
      <c r="D3494" s="27" t="s">
        <v>121</v>
      </c>
      <c r="E3494" s="28" t="n">
        <v>45329</v>
      </c>
      <c r="F3494" s="27" t="s">
        <v>1220</v>
      </c>
      <c r="G3494" s="28" t="n">
        <v>45330</v>
      </c>
      <c r="H3494" s="27" t="s">
        <v>161</v>
      </c>
      <c r="I3494" s="27" t="s">
        <v>162</v>
      </c>
      <c r="J3494" s="27" t="s">
        <v>426</v>
      </c>
      <c r="K3494" s="27" t="s">
        <v>138</v>
      </c>
      <c r="L3494" s="27" t="n">
        <v>51</v>
      </c>
      <c r="M3494" s="27" t="n">
        <v>17</v>
      </c>
      <c r="N3494" s="27" t="s">
        <v>186</v>
      </c>
      <c r="O3494" s="27" t="s">
        <v>171</v>
      </c>
      <c r="P3494" s="27" t="s">
        <v>129</v>
      </c>
      <c r="Q3494" s="29" t="n">
        <v>854.43</v>
      </c>
      <c r="R3494" s="27" t="s">
        <v>130</v>
      </c>
      <c r="S3494" s="27" t="s">
        <v>192</v>
      </c>
      <c r="T3494" s="27" t="n">
        <v>4</v>
      </c>
    </row>
    <row r="3495" customFormat="false" ht="15" hidden="false" customHeight="false" outlineLevel="0" collapsed="false">
      <c r="A3495" s="30" t="s">
        <v>5472</v>
      </c>
      <c r="B3495" s="30" t="s">
        <v>991</v>
      </c>
      <c r="C3495" s="30" t="n">
        <v>31</v>
      </c>
      <c r="D3495" s="30" t="s">
        <v>121</v>
      </c>
      <c r="E3495" s="31" t="n">
        <v>45583</v>
      </c>
      <c r="F3495" s="30" t="s">
        <v>1506</v>
      </c>
      <c r="G3495" s="31" t="n">
        <v>45587</v>
      </c>
      <c r="H3495" s="30" t="s">
        <v>146</v>
      </c>
      <c r="I3495" s="30" t="s">
        <v>309</v>
      </c>
      <c r="J3495" s="30" t="s">
        <v>222</v>
      </c>
      <c r="K3495" s="30" t="s">
        <v>126</v>
      </c>
      <c r="L3495" s="30" t="n">
        <v>37</v>
      </c>
      <c r="M3495" s="30" t="n">
        <v>55</v>
      </c>
      <c r="N3495" s="30" t="s">
        <v>186</v>
      </c>
      <c r="O3495" s="30" t="s">
        <v>128</v>
      </c>
      <c r="P3495" s="30" t="s">
        <v>150</v>
      </c>
      <c r="Q3495" s="32" t="n">
        <v>7496.4</v>
      </c>
      <c r="R3495" s="30" t="s">
        <v>268</v>
      </c>
      <c r="S3495" s="30" t="s">
        <v>197</v>
      </c>
      <c r="T3495" s="30" t="n">
        <v>3</v>
      </c>
    </row>
    <row r="3496" customFormat="false" ht="15" hidden="false" customHeight="false" outlineLevel="0" collapsed="false">
      <c r="A3496" s="27" t="s">
        <v>5473</v>
      </c>
      <c r="B3496" s="27" t="s">
        <v>1280</v>
      </c>
      <c r="C3496" s="27" t="n">
        <v>52</v>
      </c>
      <c r="D3496" s="27" t="s">
        <v>121</v>
      </c>
      <c r="E3496" s="28" t="n">
        <v>45484</v>
      </c>
      <c r="F3496" s="27" t="s">
        <v>1260</v>
      </c>
      <c r="G3496" s="28" t="n">
        <v>45485</v>
      </c>
      <c r="H3496" s="27" t="s">
        <v>206</v>
      </c>
      <c r="I3496" s="27" t="s">
        <v>207</v>
      </c>
      <c r="J3496" s="27" t="s">
        <v>208</v>
      </c>
      <c r="K3496" s="27" t="s">
        <v>126</v>
      </c>
      <c r="L3496" s="27" t="n">
        <v>29</v>
      </c>
      <c r="M3496" s="27" t="n">
        <v>105</v>
      </c>
      <c r="N3496" s="27" t="s">
        <v>186</v>
      </c>
      <c r="O3496" s="27" t="s">
        <v>139</v>
      </c>
      <c r="P3496" s="27" t="s">
        <v>187</v>
      </c>
      <c r="Q3496" s="29" t="n">
        <v>8220.96</v>
      </c>
      <c r="R3496" s="27" t="s">
        <v>130</v>
      </c>
      <c r="S3496" s="27" t="s">
        <v>192</v>
      </c>
      <c r="T3496" s="27" t="n">
        <v>4</v>
      </c>
    </row>
    <row r="3497" customFormat="false" ht="15" hidden="false" customHeight="false" outlineLevel="0" collapsed="false">
      <c r="A3497" s="30" t="s">
        <v>5474</v>
      </c>
      <c r="B3497" s="30" t="s">
        <v>4298</v>
      </c>
      <c r="C3497" s="30" t="n">
        <v>22</v>
      </c>
      <c r="D3497" s="30" t="s">
        <v>121</v>
      </c>
      <c r="E3497" s="31" t="n">
        <v>45535</v>
      </c>
      <c r="F3497" s="30" t="s">
        <v>2834</v>
      </c>
      <c r="G3497" s="31" t="n">
        <v>45539</v>
      </c>
      <c r="H3497" s="30" t="s">
        <v>168</v>
      </c>
      <c r="I3497" s="30" t="s">
        <v>366</v>
      </c>
      <c r="J3497" s="30" t="s">
        <v>371</v>
      </c>
      <c r="K3497" s="30" t="s">
        <v>126</v>
      </c>
      <c r="L3497" s="30" t="n">
        <v>27</v>
      </c>
      <c r="M3497" s="30" t="n">
        <v>130</v>
      </c>
      <c r="N3497" s="30" t="s">
        <v>127</v>
      </c>
      <c r="O3497" s="30" t="s">
        <v>139</v>
      </c>
      <c r="P3497" s="30" t="s">
        <v>187</v>
      </c>
      <c r="Q3497" s="32" t="n">
        <v>8666.85</v>
      </c>
      <c r="R3497" s="30" t="s">
        <v>462</v>
      </c>
      <c r="S3497" s="30" t="s">
        <v>151</v>
      </c>
      <c r="T3497" s="30" t="n">
        <v>1</v>
      </c>
    </row>
    <row r="3498" customFormat="false" ht="15" hidden="false" customHeight="false" outlineLevel="0" collapsed="false">
      <c r="A3498" s="27" t="s">
        <v>5475</v>
      </c>
      <c r="B3498" s="27" t="s">
        <v>525</v>
      </c>
      <c r="C3498" s="27" t="n">
        <v>39</v>
      </c>
      <c r="D3498" s="27" t="s">
        <v>121</v>
      </c>
      <c r="E3498" s="28" t="n">
        <v>45512</v>
      </c>
      <c r="F3498" s="27" t="s">
        <v>582</v>
      </c>
      <c r="G3498" s="28" t="n">
        <v>45512</v>
      </c>
      <c r="H3498" s="27" t="s">
        <v>183</v>
      </c>
      <c r="I3498" s="27" t="s">
        <v>430</v>
      </c>
      <c r="J3498" s="27" t="s">
        <v>431</v>
      </c>
      <c r="K3498" s="27" t="s">
        <v>138</v>
      </c>
      <c r="L3498" s="27" t="n">
        <v>71</v>
      </c>
      <c r="M3498" s="27" t="n">
        <v>20</v>
      </c>
      <c r="N3498" s="27" t="s">
        <v>127</v>
      </c>
      <c r="O3498" s="27" t="s">
        <v>139</v>
      </c>
      <c r="P3498" s="27" t="s">
        <v>187</v>
      </c>
      <c r="Q3498" s="29" t="n">
        <v>1655.91</v>
      </c>
      <c r="R3498" s="27" t="s">
        <v>130</v>
      </c>
      <c r="S3498" s="27" t="s">
        <v>157</v>
      </c>
      <c r="T3498" s="27" t="n">
        <v>2</v>
      </c>
    </row>
    <row r="3499" customFormat="false" ht="15" hidden="false" customHeight="false" outlineLevel="0" collapsed="false">
      <c r="A3499" s="30" t="s">
        <v>5476</v>
      </c>
      <c r="B3499" s="30" t="s">
        <v>4170</v>
      </c>
      <c r="C3499" s="30" t="n">
        <v>63</v>
      </c>
      <c r="D3499" s="30" t="s">
        <v>181</v>
      </c>
      <c r="E3499" s="31" t="n">
        <v>45433</v>
      </c>
      <c r="F3499" s="30" t="s">
        <v>255</v>
      </c>
      <c r="G3499" s="31" t="n">
        <v>45433</v>
      </c>
      <c r="H3499" s="30" t="s">
        <v>161</v>
      </c>
      <c r="I3499" s="30" t="s">
        <v>162</v>
      </c>
      <c r="J3499" s="30" t="s">
        <v>385</v>
      </c>
      <c r="K3499" s="30" t="s">
        <v>138</v>
      </c>
      <c r="L3499" s="30" t="n">
        <v>26</v>
      </c>
      <c r="M3499" s="30" t="n">
        <v>22</v>
      </c>
      <c r="N3499" s="30" t="s">
        <v>127</v>
      </c>
      <c r="O3499" s="30" t="s">
        <v>128</v>
      </c>
      <c r="P3499" s="30" t="s">
        <v>129</v>
      </c>
      <c r="Q3499" s="32" t="n">
        <v>1789.78</v>
      </c>
      <c r="R3499" s="30" t="s">
        <v>130</v>
      </c>
      <c r="S3499" s="30" t="s">
        <v>178</v>
      </c>
      <c r="T3499" s="30" t="n">
        <v>4</v>
      </c>
    </row>
    <row r="3500" customFormat="false" ht="15" hidden="false" customHeight="false" outlineLevel="0" collapsed="false">
      <c r="A3500" s="27" t="s">
        <v>5477</v>
      </c>
      <c r="B3500" s="27" t="s">
        <v>1273</v>
      </c>
      <c r="C3500" s="27" t="n">
        <v>52</v>
      </c>
      <c r="D3500" s="27" t="s">
        <v>181</v>
      </c>
      <c r="E3500" s="28" t="n">
        <v>45393</v>
      </c>
      <c r="F3500" s="27" t="s">
        <v>2406</v>
      </c>
      <c r="G3500" s="28" t="n">
        <v>45394</v>
      </c>
      <c r="H3500" s="27" t="s">
        <v>236</v>
      </c>
      <c r="I3500" s="27" t="s">
        <v>266</v>
      </c>
      <c r="J3500" s="27" t="s">
        <v>455</v>
      </c>
      <c r="K3500" s="27" t="s">
        <v>138</v>
      </c>
      <c r="L3500" s="27" t="n">
        <v>79</v>
      </c>
      <c r="M3500" s="27" t="n">
        <v>33</v>
      </c>
      <c r="N3500" s="27" t="s">
        <v>127</v>
      </c>
      <c r="O3500" s="27" t="s">
        <v>128</v>
      </c>
      <c r="P3500" s="27" t="s">
        <v>140</v>
      </c>
      <c r="Q3500" s="29" t="n">
        <v>2544.7</v>
      </c>
      <c r="R3500" s="27" t="s">
        <v>130</v>
      </c>
      <c r="S3500" s="27" t="s">
        <v>131</v>
      </c>
      <c r="T3500" s="27" t="n">
        <v>5</v>
      </c>
    </row>
    <row r="3501" customFormat="false" ht="15" hidden="false" customHeight="false" outlineLevel="0" collapsed="false">
      <c r="A3501" s="30" t="s">
        <v>5478</v>
      </c>
      <c r="B3501" s="30" t="s">
        <v>5479</v>
      </c>
      <c r="C3501" s="30" t="n">
        <v>46</v>
      </c>
      <c r="D3501" s="30" t="s">
        <v>121</v>
      </c>
      <c r="E3501" s="31" t="n">
        <v>45369</v>
      </c>
      <c r="F3501" s="30" t="s">
        <v>2531</v>
      </c>
      <c r="G3501" s="31" t="n">
        <v>45370</v>
      </c>
      <c r="H3501" s="30" t="s">
        <v>217</v>
      </c>
      <c r="I3501" s="30" t="s">
        <v>282</v>
      </c>
      <c r="J3501" s="30" t="s">
        <v>294</v>
      </c>
      <c r="K3501" s="30" t="s">
        <v>138</v>
      </c>
      <c r="L3501" s="30" t="n">
        <v>80</v>
      </c>
      <c r="M3501" s="30" t="n">
        <v>29</v>
      </c>
      <c r="N3501" s="30" t="s">
        <v>127</v>
      </c>
      <c r="O3501" s="30" t="s">
        <v>171</v>
      </c>
      <c r="P3501" s="30" t="s">
        <v>150</v>
      </c>
      <c r="Q3501" s="32" t="n">
        <v>1152.49</v>
      </c>
      <c r="R3501" s="30" t="s">
        <v>130</v>
      </c>
      <c r="S3501" s="30" t="s">
        <v>131</v>
      </c>
      <c r="T3501" s="30" t="n">
        <v>3</v>
      </c>
    </row>
    <row r="3502" customFormat="false" ht="15" hidden="false" customHeight="false" outlineLevel="0" collapsed="false">
      <c r="A3502" s="27" t="s">
        <v>5480</v>
      </c>
      <c r="B3502" s="27" t="s">
        <v>1125</v>
      </c>
      <c r="C3502" s="27" t="n">
        <v>29</v>
      </c>
      <c r="D3502" s="27" t="s">
        <v>121</v>
      </c>
      <c r="E3502" s="28" t="n">
        <v>45635</v>
      </c>
      <c r="F3502" s="27" t="s">
        <v>384</v>
      </c>
      <c r="G3502" s="28" t="n">
        <v>45638</v>
      </c>
      <c r="H3502" s="27" t="s">
        <v>242</v>
      </c>
      <c r="I3502" s="27" t="s">
        <v>466</v>
      </c>
      <c r="J3502" s="27" t="s">
        <v>244</v>
      </c>
      <c r="K3502" s="27" t="s">
        <v>156</v>
      </c>
      <c r="L3502" s="27" t="n">
        <v>48</v>
      </c>
      <c r="M3502" s="27" t="n">
        <v>48</v>
      </c>
      <c r="N3502" s="27" t="s">
        <v>127</v>
      </c>
      <c r="O3502" s="27" t="s">
        <v>171</v>
      </c>
      <c r="P3502" s="27" t="s">
        <v>187</v>
      </c>
      <c r="Q3502" s="29" t="n">
        <v>3985.66</v>
      </c>
      <c r="R3502" s="27" t="s">
        <v>130</v>
      </c>
      <c r="S3502" s="27" t="s">
        <v>178</v>
      </c>
      <c r="T3502" s="27" t="n">
        <v>5</v>
      </c>
    </row>
    <row r="3503" customFormat="false" ht="15" hidden="false" customHeight="false" outlineLevel="0" collapsed="false">
      <c r="A3503" s="30" t="s">
        <v>5481</v>
      </c>
      <c r="B3503" s="30" t="s">
        <v>5482</v>
      </c>
      <c r="C3503" s="30" t="n">
        <v>50</v>
      </c>
      <c r="D3503" s="30" t="s">
        <v>181</v>
      </c>
      <c r="E3503" s="31" t="n">
        <v>45414</v>
      </c>
      <c r="F3503" s="30" t="s">
        <v>160</v>
      </c>
      <c r="G3503" s="31" t="n">
        <v>45417</v>
      </c>
      <c r="H3503" s="30" t="s">
        <v>236</v>
      </c>
      <c r="I3503" s="30" t="s">
        <v>323</v>
      </c>
      <c r="J3503" s="30" t="s">
        <v>455</v>
      </c>
      <c r="K3503" s="30" t="s">
        <v>202</v>
      </c>
      <c r="L3503" s="30" t="n">
        <v>19</v>
      </c>
      <c r="M3503" s="30" t="n">
        <v>74</v>
      </c>
      <c r="N3503" s="30" t="s">
        <v>186</v>
      </c>
      <c r="O3503" s="30" t="s">
        <v>171</v>
      </c>
      <c r="P3503" s="30" t="s">
        <v>140</v>
      </c>
      <c r="Q3503" s="32" t="n">
        <v>15848.89</v>
      </c>
      <c r="R3503" s="30" t="s">
        <v>268</v>
      </c>
      <c r="S3503" s="30" t="s">
        <v>131</v>
      </c>
      <c r="T3503" s="30" t="n">
        <v>2</v>
      </c>
    </row>
    <row r="3504" customFormat="false" ht="15" hidden="false" customHeight="false" outlineLevel="0" collapsed="false">
      <c r="A3504" s="27" t="s">
        <v>5483</v>
      </c>
      <c r="B3504" s="27" t="s">
        <v>4971</v>
      </c>
      <c r="C3504" s="27" t="n">
        <v>61</v>
      </c>
      <c r="D3504" s="27" t="s">
        <v>181</v>
      </c>
      <c r="E3504" s="28" t="n">
        <v>45422</v>
      </c>
      <c r="F3504" s="27" t="s">
        <v>394</v>
      </c>
      <c r="G3504" s="28" t="n">
        <v>45424</v>
      </c>
      <c r="H3504" s="27" t="s">
        <v>168</v>
      </c>
      <c r="I3504" s="27" t="s">
        <v>169</v>
      </c>
      <c r="J3504" s="27" t="s">
        <v>367</v>
      </c>
      <c r="K3504" s="27" t="s">
        <v>156</v>
      </c>
      <c r="L3504" s="27" t="n">
        <v>41</v>
      </c>
      <c r="M3504" s="27" t="n">
        <v>42</v>
      </c>
      <c r="N3504" s="27" t="s">
        <v>186</v>
      </c>
      <c r="O3504" s="27"/>
      <c r="P3504" s="27" t="s">
        <v>129</v>
      </c>
      <c r="Q3504" s="29" t="n">
        <v>3820.54</v>
      </c>
      <c r="R3504" s="27" t="s">
        <v>130</v>
      </c>
      <c r="S3504" s="27" t="s">
        <v>141</v>
      </c>
      <c r="T3504" s="27" t="n">
        <v>5</v>
      </c>
    </row>
    <row r="3505" customFormat="false" ht="15" hidden="false" customHeight="false" outlineLevel="0" collapsed="false">
      <c r="A3505" s="30" t="s">
        <v>5484</v>
      </c>
      <c r="B3505" s="30" t="s">
        <v>3415</v>
      </c>
      <c r="C3505" s="30" t="n">
        <v>65</v>
      </c>
      <c r="D3505" s="30" t="s">
        <v>181</v>
      </c>
      <c r="E3505" s="31" t="n">
        <v>45582</v>
      </c>
      <c r="F3505" s="30" t="s">
        <v>753</v>
      </c>
      <c r="G3505" s="31" t="n">
        <v>45583</v>
      </c>
      <c r="H3505" s="30" t="s">
        <v>242</v>
      </c>
      <c r="I3505" s="30" t="s">
        <v>466</v>
      </c>
      <c r="J3505" s="30" t="s">
        <v>316</v>
      </c>
      <c r="K3505" s="30" t="s">
        <v>138</v>
      </c>
      <c r="L3505" s="30" t="n">
        <v>41</v>
      </c>
      <c r="M3505" s="30" t="n">
        <v>28</v>
      </c>
      <c r="N3505" s="30" t="s">
        <v>127</v>
      </c>
      <c r="O3505" s="30"/>
      <c r="P3505" s="30" t="s">
        <v>187</v>
      </c>
      <c r="Q3505" s="32" t="n">
        <v>2315.78</v>
      </c>
      <c r="R3505" s="30" t="s">
        <v>268</v>
      </c>
      <c r="S3505" s="30" t="s">
        <v>192</v>
      </c>
      <c r="T3505" s="30" t="n">
        <v>2</v>
      </c>
    </row>
    <row r="3506" customFormat="false" ht="15" hidden="false" customHeight="false" outlineLevel="0" collapsed="false">
      <c r="A3506" s="27" t="s">
        <v>5485</v>
      </c>
      <c r="B3506" s="27" t="s">
        <v>1494</v>
      </c>
      <c r="C3506" s="27" t="n">
        <v>10</v>
      </c>
      <c r="D3506" s="27" t="s">
        <v>181</v>
      </c>
      <c r="E3506" s="28" t="n">
        <v>45644</v>
      </c>
      <c r="F3506" s="27" t="s">
        <v>429</v>
      </c>
      <c r="G3506" s="28" t="n">
        <v>45646</v>
      </c>
      <c r="H3506" s="27" t="s">
        <v>146</v>
      </c>
      <c r="I3506" s="27" t="s">
        <v>176</v>
      </c>
      <c r="J3506" s="27" t="s">
        <v>177</v>
      </c>
      <c r="K3506" s="27" t="s">
        <v>156</v>
      </c>
      <c r="L3506" s="27" t="n">
        <v>40</v>
      </c>
      <c r="M3506" s="27" t="n">
        <v>33</v>
      </c>
      <c r="N3506" s="27" t="s">
        <v>127</v>
      </c>
      <c r="O3506" s="27" t="s">
        <v>149</v>
      </c>
      <c r="P3506" s="27" t="s">
        <v>187</v>
      </c>
      <c r="Q3506" s="29" t="n">
        <v>3225.71</v>
      </c>
      <c r="R3506" s="27" t="s">
        <v>172</v>
      </c>
      <c r="S3506" s="27" t="s">
        <v>151</v>
      </c>
      <c r="T3506" s="27" t="n">
        <v>4</v>
      </c>
    </row>
    <row r="3507" customFormat="false" ht="15" hidden="false" customHeight="false" outlineLevel="0" collapsed="false">
      <c r="A3507" s="30" t="s">
        <v>5486</v>
      </c>
      <c r="B3507" s="30" t="s">
        <v>681</v>
      </c>
      <c r="C3507" s="30" t="n">
        <v>25</v>
      </c>
      <c r="D3507" s="30" t="s">
        <v>121</v>
      </c>
      <c r="E3507" s="31" t="n">
        <v>45628</v>
      </c>
      <c r="F3507" s="30" t="s">
        <v>350</v>
      </c>
      <c r="G3507" s="31" t="n">
        <v>45629</v>
      </c>
      <c r="H3507" s="30" t="s">
        <v>146</v>
      </c>
      <c r="I3507" s="30" t="s">
        <v>309</v>
      </c>
      <c r="J3507" s="30" t="s">
        <v>148</v>
      </c>
      <c r="K3507" s="30" t="s">
        <v>156</v>
      </c>
      <c r="L3507" s="30" t="n">
        <v>48</v>
      </c>
      <c r="M3507" s="30" t="n">
        <v>47</v>
      </c>
      <c r="N3507" s="30" t="s">
        <v>127</v>
      </c>
      <c r="O3507" s="30" t="s">
        <v>128</v>
      </c>
      <c r="P3507" s="30" t="s">
        <v>129</v>
      </c>
      <c r="Q3507" s="32" t="n">
        <v>3715.65</v>
      </c>
      <c r="R3507" s="30" t="s">
        <v>130</v>
      </c>
      <c r="S3507" s="30" t="s">
        <v>178</v>
      </c>
      <c r="T3507" s="30" t="n">
        <v>3</v>
      </c>
    </row>
    <row r="3508" customFormat="false" ht="15" hidden="false" customHeight="false" outlineLevel="0" collapsed="false">
      <c r="A3508" s="27" t="s">
        <v>5487</v>
      </c>
      <c r="B3508" s="27" t="s">
        <v>3038</v>
      </c>
      <c r="C3508" s="27" t="n">
        <v>79</v>
      </c>
      <c r="D3508" s="27" t="s">
        <v>181</v>
      </c>
      <c r="E3508" s="28" t="n">
        <v>45516</v>
      </c>
      <c r="F3508" s="27" t="s">
        <v>216</v>
      </c>
      <c r="G3508" s="28" t="n">
        <v>45521</v>
      </c>
      <c r="H3508" s="27" t="s">
        <v>161</v>
      </c>
      <c r="I3508" s="27" t="s">
        <v>162</v>
      </c>
      <c r="J3508" s="27" t="s">
        <v>648</v>
      </c>
      <c r="K3508" s="27" t="s">
        <v>202</v>
      </c>
      <c r="L3508" s="27" t="n">
        <v>10</v>
      </c>
      <c r="M3508" s="27" t="n">
        <v>114</v>
      </c>
      <c r="N3508" s="27" t="s">
        <v>186</v>
      </c>
      <c r="O3508" s="27" t="s">
        <v>149</v>
      </c>
      <c r="P3508" s="27" t="s">
        <v>129</v>
      </c>
      <c r="Q3508" s="29" t="n">
        <v>18159.84</v>
      </c>
      <c r="R3508" s="27" t="s">
        <v>130</v>
      </c>
      <c r="S3508" s="27" t="s">
        <v>432</v>
      </c>
      <c r="T3508" s="27" t="n">
        <v>3</v>
      </c>
    </row>
    <row r="3509" customFormat="false" ht="15" hidden="false" customHeight="false" outlineLevel="0" collapsed="false">
      <c r="A3509" s="30" t="s">
        <v>5488</v>
      </c>
      <c r="B3509" s="30" t="s">
        <v>1097</v>
      </c>
      <c r="C3509" s="30"/>
      <c r="D3509" s="30" t="s">
        <v>121</v>
      </c>
      <c r="E3509" s="31" t="n">
        <v>45596</v>
      </c>
      <c r="F3509" s="30" t="s">
        <v>247</v>
      </c>
      <c r="G3509" s="31" t="n">
        <v>45597</v>
      </c>
      <c r="H3509" s="30" t="s">
        <v>168</v>
      </c>
      <c r="I3509" s="30" t="s">
        <v>196</v>
      </c>
      <c r="J3509" s="30" t="s">
        <v>367</v>
      </c>
      <c r="K3509" s="30" t="s">
        <v>138</v>
      </c>
      <c r="L3509" s="30" t="n">
        <v>78</v>
      </c>
      <c r="M3509" s="30" t="n">
        <v>42</v>
      </c>
      <c r="N3509" s="30" t="s">
        <v>127</v>
      </c>
      <c r="O3509" s="30" t="s">
        <v>128</v>
      </c>
      <c r="P3509" s="30" t="s">
        <v>187</v>
      </c>
      <c r="Q3509" s="32" t="n">
        <v>2043.78</v>
      </c>
      <c r="R3509" s="30" t="s">
        <v>130</v>
      </c>
      <c r="S3509" s="30" t="s">
        <v>192</v>
      </c>
      <c r="T3509" s="30" t="n">
        <v>2</v>
      </c>
    </row>
    <row r="3510" customFormat="false" ht="15" hidden="false" customHeight="false" outlineLevel="0" collapsed="false">
      <c r="A3510" s="27" t="s">
        <v>5489</v>
      </c>
      <c r="B3510" s="27" t="s">
        <v>1359</v>
      </c>
      <c r="C3510" s="27" t="n">
        <v>0</v>
      </c>
      <c r="D3510" s="27" t="s">
        <v>181</v>
      </c>
      <c r="E3510" s="28" t="n">
        <v>45566</v>
      </c>
      <c r="F3510" s="27" t="s">
        <v>1559</v>
      </c>
      <c r="G3510" s="28" t="n">
        <v>45571</v>
      </c>
      <c r="H3510" s="27" t="s">
        <v>123</v>
      </c>
      <c r="I3510" s="27" t="s">
        <v>304</v>
      </c>
      <c r="J3510" s="27" t="s">
        <v>418</v>
      </c>
      <c r="K3510" s="27" t="s">
        <v>126</v>
      </c>
      <c r="L3510" s="27" t="n">
        <v>12</v>
      </c>
      <c r="M3510" s="27" t="n">
        <v>107</v>
      </c>
      <c r="N3510" s="27" t="s">
        <v>186</v>
      </c>
      <c r="O3510" s="27" t="s">
        <v>128</v>
      </c>
      <c r="P3510" s="27" t="s">
        <v>129</v>
      </c>
      <c r="Q3510" s="29" t="n">
        <v>7942.43</v>
      </c>
      <c r="R3510" s="27" t="s">
        <v>130</v>
      </c>
      <c r="S3510" s="27" t="s">
        <v>141</v>
      </c>
      <c r="T3510" s="27" t="n">
        <v>4</v>
      </c>
    </row>
    <row r="3511" customFormat="false" ht="15" hidden="false" customHeight="false" outlineLevel="0" collapsed="false">
      <c r="A3511" s="30" t="s">
        <v>5490</v>
      </c>
      <c r="B3511" s="30" t="s">
        <v>5491</v>
      </c>
      <c r="C3511" s="30" t="n">
        <v>58</v>
      </c>
      <c r="D3511" s="30" t="s">
        <v>121</v>
      </c>
      <c r="E3511" s="31" t="n">
        <v>45418</v>
      </c>
      <c r="F3511" s="30" t="s">
        <v>1162</v>
      </c>
      <c r="G3511" s="31" t="n">
        <v>45418</v>
      </c>
      <c r="H3511" s="30" t="s">
        <v>123</v>
      </c>
      <c r="I3511" s="30" t="s">
        <v>155</v>
      </c>
      <c r="J3511" s="30" t="s">
        <v>418</v>
      </c>
      <c r="K3511" s="30" t="s">
        <v>138</v>
      </c>
      <c r="L3511" s="30" t="n">
        <v>50</v>
      </c>
      <c r="M3511" s="30" t="n">
        <v>21</v>
      </c>
      <c r="N3511" s="30" t="s">
        <v>127</v>
      </c>
      <c r="O3511" s="30" t="s">
        <v>139</v>
      </c>
      <c r="P3511" s="30" t="s">
        <v>150</v>
      </c>
      <c r="Q3511" s="32" t="n">
        <v>2337.1</v>
      </c>
      <c r="R3511" s="30" t="s">
        <v>130</v>
      </c>
      <c r="S3511" s="30" t="s">
        <v>141</v>
      </c>
      <c r="T3511" s="30" t="n">
        <v>5</v>
      </c>
    </row>
    <row r="3512" customFormat="false" ht="15" hidden="false" customHeight="false" outlineLevel="0" collapsed="false">
      <c r="A3512" s="27" t="s">
        <v>5492</v>
      </c>
      <c r="B3512" s="27" t="s">
        <v>5493</v>
      </c>
      <c r="C3512" s="27" t="n">
        <v>62</v>
      </c>
      <c r="D3512" s="27" t="s">
        <v>181</v>
      </c>
      <c r="E3512" s="28" t="n">
        <v>45456</v>
      </c>
      <c r="F3512" s="27" t="s">
        <v>2588</v>
      </c>
      <c r="G3512" s="28" t="n">
        <v>45459</v>
      </c>
      <c r="H3512" s="27" t="s">
        <v>123</v>
      </c>
      <c r="I3512" s="27" t="s">
        <v>124</v>
      </c>
      <c r="J3512" s="27" t="s">
        <v>418</v>
      </c>
      <c r="K3512" s="27" t="s">
        <v>156</v>
      </c>
      <c r="L3512" s="27" t="n">
        <v>37</v>
      </c>
      <c r="M3512" s="27" t="n">
        <v>38</v>
      </c>
      <c r="N3512" s="27" t="s">
        <v>127</v>
      </c>
      <c r="O3512" s="27" t="s">
        <v>171</v>
      </c>
      <c r="P3512" s="27" t="s">
        <v>129</v>
      </c>
      <c r="Q3512" s="29"/>
      <c r="R3512" s="27" t="s">
        <v>130</v>
      </c>
      <c r="S3512" s="27" t="s">
        <v>151</v>
      </c>
      <c r="T3512" s="27" t="n">
        <v>5</v>
      </c>
    </row>
    <row r="3513" customFormat="false" ht="15" hidden="false" customHeight="false" outlineLevel="0" collapsed="false">
      <c r="A3513" s="30" t="s">
        <v>5494</v>
      </c>
      <c r="B3513" s="30" t="s">
        <v>626</v>
      </c>
      <c r="C3513" s="30" t="n">
        <v>59</v>
      </c>
      <c r="D3513" s="30" t="s">
        <v>181</v>
      </c>
      <c r="E3513" s="31" t="n">
        <v>45295</v>
      </c>
      <c r="F3513" s="30" t="s">
        <v>725</v>
      </c>
      <c r="G3513" s="31" t="n">
        <v>45295</v>
      </c>
      <c r="H3513" s="30" t="s">
        <v>217</v>
      </c>
      <c r="I3513" s="30" t="s">
        <v>344</v>
      </c>
      <c r="J3513" s="30" t="s">
        <v>483</v>
      </c>
      <c r="K3513" s="30" t="s">
        <v>156</v>
      </c>
      <c r="L3513" s="30" t="n">
        <v>65</v>
      </c>
      <c r="M3513" s="30" t="n">
        <v>77</v>
      </c>
      <c r="N3513" s="30" t="s">
        <v>186</v>
      </c>
      <c r="O3513" s="30" t="s">
        <v>139</v>
      </c>
      <c r="P3513" s="30" t="s">
        <v>187</v>
      </c>
      <c r="Q3513" s="32" t="n">
        <v>3958.68</v>
      </c>
      <c r="R3513" s="30" t="s">
        <v>130</v>
      </c>
      <c r="S3513" s="30" t="s">
        <v>223</v>
      </c>
      <c r="T3513" s="30" t="n">
        <v>5</v>
      </c>
    </row>
    <row r="3514" customFormat="false" ht="15" hidden="false" customHeight="false" outlineLevel="0" collapsed="false">
      <c r="A3514" s="27" t="s">
        <v>5495</v>
      </c>
      <c r="B3514" s="27" t="s">
        <v>3719</v>
      </c>
      <c r="C3514" s="27" t="n">
        <v>46</v>
      </c>
      <c r="D3514" s="27" t="s">
        <v>5424</v>
      </c>
      <c r="E3514" s="28" t="n">
        <v>45539</v>
      </c>
      <c r="F3514" s="27" t="s">
        <v>762</v>
      </c>
      <c r="G3514" s="28" t="n">
        <v>45540</v>
      </c>
      <c r="H3514" s="27" t="s">
        <v>168</v>
      </c>
      <c r="I3514" s="27" t="s">
        <v>196</v>
      </c>
      <c r="J3514" s="27" t="s">
        <v>170</v>
      </c>
      <c r="K3514" s="27" t="s">
        <v>138</v>
      </c>
      <c r="L3514" s="27" t="n">
        <v>23</v>
      </c>
      <c r="M3514" s="27" t="n">
        <v>32</v>
      </c>
      <c r="N3514" s="27" t="s">
        <v>186</v>
      </c>
      <c r="O3514" s="27" t="s">
        <v>139</v>
      </c>
      <c r="P3514" s="27" t="s">
        <v>140</v>
      </c>
      <c r="Q3514" s="29" t="n">
        <v>1212.61</v>
      </c>
      <c r="R3514" s="27" t="s">
        <v>130</v>
      </c>
      <c r="S3514" s="27" t="s">
        <v>178</v>
      </c>
      <c r="T3514" s="27" t="n">
        <v>5</v>
      </c>
    </row>
    <row r="3515" customFormat="false" ht="15" hidden="false" customHeight="false" outlineLevel="0" collapsed="false">
      <c r="A3515" s="30" t="s">
        <v>5496</v>
      </c>
      <c r="B3515" s="30" t="s">
        <v>5205</v>
      </c>
      <c r="C3515" s="30" t="n">
        <v>59</v>
      </c>
      <c r="D3515" s="30" t="s">
        <v>181</v>
      </c>
      <c r="E3515" s="31" t="n">
        <v>45330</v>
      </c>
      <c r="F3515" s="30" t="s">
        <v>1260</v>
      </c>
      <c r="G3515" s="31" t="n">
        <v>45332</v>
      </c>
      <c r="H3515" s="30" t="s">
        <v>161</v>
      </c>
      <c r="I3515" s="30" t="s">
        <v>538</v>
      </c>
      <c r="J3515" s="30" t="s">
        <v>426</v>
      </c>
      <c r="K3515" s="30" t="s">
        <v>156</v>
      </c>
      <c r="L3515" s="30" t="n">
        <v>64</v>
      </c>
      <c r="M3515" s="30" t="n">
        <v>42</v>
      </c>
      <c r="N3515" s="30" t="s">
        <v>127</v>
      </c>
      <c r="O3515" s="30" t="s">
        <v>139</v>
      </c>
      <c r="P3515" s="30" t="s">
        <v>140</v>
      </c>
      <c r="Q3515" s="32" t="n">
        <v>4110.16</v>
      </c>
      <c r="R3515" s="30" t="s">
        <v>130</v>
      </c>
      <c r="S3515" s="30" t="s">
        <v>192</v>
      </c>
      <c r="T3515" s="30" t="n">
        <v>5</v>
      </c>
    </row>
    <row r="3516" customFormat="false" ht="15" hidden="false" customHeight="false" outlineLevel="0" collapsed="false">
      <c r="A3516" s="27" t="s">
        <v>5497</v>
      </c>
      <c r="B3516" s="27" t="s">
        <v>1939</v>
      </c>
      <c r="C3516" s="27" t="n">
        <v>72</v>
      </c>
      <c r="D3516" s="27" t="s">
        <v>121</v>
      </c>
      <c r="E3516" s="28" t="n">
        <v>45434</v>
      </c>
      <c r="F3516" s="27" t="s">
        <v>378</v>
      </c>
      <c r="G3516" s="28" t="n">
        <v>45434</v>
      </c>
      <c r="H3516" s="27" t="s">
        <v>217</v>
      </c>
      <c r="I3516" s="27" t="s">
        <v>392</v>
      </c>
      <c r="J3516" s="27" t="s">
        <v>388</v>
      </c>
      <c r="K3516" s="27" t="s">
        <v>156</v>
      </c>
      <c r="L3516" s="27" t="n">
        <v>35</v>
      </c>
      <c r="M3516" s="27" t="n">
        <v>48</v>
      </c>
      <c r="N3516" s="27" t="s">
        <v>127</v>
      </c>
      <c r="O3516" s="27" t="s">
        <v>171</v>
      </c>
      <c r="P3516" s="27" t="s">
        <v>129</v>
      </c>
      <c r="Q3516" s="29" t="n">
        <v>3994.53</v>
      </c>
      <c r="R3516" s="27" t="s">
        <v>268</v>
      </c>
      <c r="S3516" s="27" t="s">
        <v>141</v>
      </c>
      <c r="T3516" s="27" t="n">
        <v>2</v>
      </c>
    </row>
    <row r="3517" customFormat="false" ht="15" hidden="false" customHeight="false" outlineLevel="0" collapsed="false">
      <c r="A3517" s="30" t="s">
        <v>5498</v>
      </c>
      <c r="B3517" s="30" t="s">
        <v>2648</v>
      </c>
      <c r="C3517" s="30" t="n">
        <v>50</v>
      </c>
      <c r="D3517" s="30" t="s">
        <v>121</v>
      </c>
      <c r="E3517" s="31" t="n">
        <v>45413</v>
      </c>
      <c r="F3517" s="30" t="s">
        <v>160</v>
      </c>
      <c r="G3517" s="31" t="n">
        <v>45414</v>
      </c>
      <c r="H3517" s="30" t="s">
        <v>183</v>
      </c>
      <c r="I3517" s="30" t="s">
        <v>212</v>
      </c>
      <c r="J3517" s="30" t="s">
        <v>185</v>
      </c>
      <c r="K3517" s="30" t="s">
        <v>138</v>
      </c>
      <c r="L3517" s="30" t="n">
        <v>62</v>
      </c>
      <c r="M3517" s="30" t="n">
        <v>44</v>
      </c>
      <c r="N3517" s="30" t="s">
        <v>127</v>
      </c>
      <c r="O3517" s="30" t="s">
        <v>139</v>
      </c>
      <c r="P3517" s="30" t="s">
        <v>150</v>
      </c>
      <c r="Q3517" s="32" t="n">
        <v>2949.09</v>
      </c>
      <c r="R3517" s="30" t="s">
        <v>130</v>
      </c>
      <c r="S3517" s="30" t="s">
        <v>131</v>
      </c>
      <c r="T3517" s="30" t="n">
        <v>4</v>
      </c>
    </row>
    <row r="3518" customFormat="false" ht="15" hidden="false" customHeight="false" outlineLevel="0" collapsed="false">
      <c r="A3518" s="27" t="s">
        <v>5499</v>
      </c>
      <c r="B3518" s="27" t="s">
        <v>1365</v>
      </c>
      <c r="C3518" s="27" t="n">
        <v>30</v>
      </c>
      <c r="D3518" s="27" t="s">
        <v>181</v>
      </c>
      <c r="E3518" s="28" t="n">
        <v>45443</v>
      </c>
      <c r="F3518" s="27" t="s">
        <v>1628</v>
      </c>
      <c r="G3518" s="28" t="n">
        <v>45444</v>
      </c>
      <c r="H3518" s="27" t="s">
        <v>183</v>
      </c>
      <c r="I3518" s="27" t="s">
        <v>184</v>
      </c>
      <c r="J3518" s="27" t="s">
        <v>411</v>
      </c>
      <c r="K3518" s="27" t="s">
        <v>138</v>
      </c>
      <c r="L3518" s="27" t="n">
        <v>36</v>
      </c>
      <c r="M3518" s="27" t="n">
        <v>42</v>
      </c>
      <c r="N3518" s="27" t="s">
        <v>127</v>
      </c>
      <c r="O3518" s="27" t="s">
        <v>139</v>
      </c>
      <c r="P3518" s="27" t="s">
        <v>150</v>
      </c>
      <c r="Q3518" s="29" t="n">
        <v>2900.98</v>
      </c>
      <c r="R3518" s="27" t="s">
        <v>130</v>
      </c>
      <c r="S3518" s="27" t="s">
        <v>131</v>
      </c>
      <c r="T3518" s="27" t="n">
        <v>3</v>
      </c>
    </row>
    <row r="3519" customFormat="false" ht="15" hidden="false" customHeight="false" outlineLevel="0" collapsed="false">
      <c r="A3519" s="30" t="s">
        <v>5500</v>
      </c>
      <c r="B3519" s="30" t="s">
        <v>1440</v>
      </c>
      <c r="C3519" s="30" t="n">
        <v>30</v>
      </c>
      <c r="D3519" s="30" t="s">
        <v>121</v>
      </c>
      <c r="E3519" s="31" t="n">
        <v>45482</v>
      </c>
      <c r="F3519" s="30" t="s">
        <v>682</v>
      </c>
      <c r="G3519" s="31" t="n">
        <v>45483</v>
      </c>
      <c r="H3519" s="30" t="s">
        <v>123</v>
      </c>
      <c r="I3519" s="30" t="s">
        <v>155</v>
      </c>
      <c r="J3519" s="30" t="s">
        <v>418</v>
      </c>
      <c r="K3519" s="30" t="s">
        <v>156</v>
      </c>
      <c r="L3519" s="30" t="n">
        <v>75</v>
      </c>
      <c r="M3519" s="30" t="n">
        <v>81</v>
      </c>
      <c r="N3519" s="30" t="s">
        <v>127</v>
      </c>
      <c r="O3519" s="30" t="s">
        <v>171</v>
      </c>
      <c r="P3519" s="30" t="s">
        <v>140</v>
      </c>
      <c r="Q3519" s="32" t="n">
        <v>4034.79</v>
      </c>
      <c r="R3519" s="30" t="s">
        <v>130</v>
      </c>
      <c r="S3519" s="30" t="s">
        <v>335</v>
      </c>
      <c r="T3519" s="30" t="n">
        <v>3</v>
      </c>
    </row>
    <row r="3520" customFormat="false" ht="15" hidden="false" customHeight="false" outlineLevel="0" collapsed="false">
      <c r="A3520" s="27" t="s">
        <v>5501</v>
      </c>
      <c r="B3520" s="27" t="s">
        <v>2408</v>
      </c>
      <c r="C3520" s="27" t="n">
        <v>56</v>
      </c>
      <c r="D3520" s="27" t="s">
        <v>181</v>
      </c>
      <c r="E3520" s="28" t="n">
        <v>45576</v>
      </c>
      <c r="F3520" s="27" t="s">
        <v>1179</v>
      </c>
      <c r="G3520" s="28" t="n">
        <v>45582</v>
      </c>
      <c r="H3520" s="27" t="s">
        <v>146</v>
      </c>
      <c r="I3520" s="27" t="s">
        <v>147</v>
      </c>
      <c r="J3520" s="27" t="s">
        <v>568</v>
      </c>
      <c r="K3520" s="27" t="s">
        <v>126</v>
      </c>
      <c r="L3520" s="27" t="n">
        <v>23</v>
      </c>
      <c r="M3520" s="27" t="n">
        <v>131</v>
      </c>
      <c r="N3520" s="27" t="s">
        <v>127</v>
      </c>
      <c r="O3520" s="27" t="s">
        <v>139</v>
      </c>
      <c r="P3520" s="27" t="s">
        <v>140</v>
      </c>
      <c r="Q3520" s="29" t="n">
        <v>7822.97</v>
      </c>
      <c r="R3520" s="27" t="s">
        <v>268</v>
      </c>
      <c r="S3520" s="27" t="s">
        <v>197</v>
      </c>
      <c r="T3520" s="27" t="n">
        <v>3</v>
      </c>
    </row>
    <row r="3521" customFormat="false" ht="15" hidden="false" customHeight="false" outlineLevel="0" collapsed="false">
      <c r="A3521" s="30" t="s">
        <v>5502</v>
      </c>
      <c r="B3521" s="30" t="s">
        <v>153</v>
      </c>
      <c r="C3521" s="30" t="n">
        <v>37</v>
      </c>
      <c r="D3521" s="30" t="s">
        <v>121</v>
      </c>
      <c r="E3521" s="31" t="n">
        <v>45560</v>
      </c>
      <c r="F3521" s="30" t="s">
        <v>211</v>
      </c>
      <c r="G3521" s="31" t="n">
        <v>45561</v>
      </c>
      <c r="H3521" s="30" t="s">
        <v>217</v>
      </c>
      <c r="I3521" s="30" t="s">
        <v>282</v>
      </c>
      <c r="J3521" s="30" t="s">
        <v>283</v>
      </c>
      <c r="K3521" s="30" t="s">
        <v>138</v>
      </c>
      <c r="L3521" s="30" t="n">
        <v>32</v>
      </c>
      <c r="M3521" s="30" t="n">
        <v>27</v>
      </c>
      <c r="N3521" s="30" t="s">
        <v>127</v>
      </c>
      <c r="O3521" s="30" t="s">
        <v>171</v>
      </c>
      <c r="P3521" s="30" t="s">
        <v>150</v>
      </c>
      <c r="Q3521" s="32" t="n">
        <v>2559.88</v>
      </c>
      <c r="R3521" s="30" t="s">
        <v>130</v>
      </c>
      <c r="S3521" s="30" t="s">
        <v>141</v>
      </c>
      <c r="T3521" s="30"/>
    </row>
    <row r="3522" customFormat="false" ht="15" hidden="false" customHeight="false" outlineLevel="0" collapsed="false">
      <c r="A3522" s="27" t="s">
        <v>5503</v>
      </c>
      <c r="B3522" s="27" t="s">
        <v>4643</v>
      </c>
      <c r="C3522" s="27" t="n">
        <v>61</v>
      </c>
      <c r="D3522" s="27" t="s">
        <v>121</v>
      </c>
      <c r="E3522" s="28" t="n">
        <v>45505</v>
      </c>
      <c r="F3522" s="27" t="s">
        <v>705</v>
      </c>
      <c r="G3522" s="28" t="n">
        <v>45508</v>
      </c>
      <c r="H3522" s="27" t="s">
        <v>146</v>
      </c>
      <c r="I3522" s="27" t="s">
        <v>147</v>
      </c>
      <c r="J3522" s="27" t="s">
        <v>177</v>
      </c>
      <c r="K3522" s="27" t="s">
        <v>126</v>
      </c>
      <c r="L3522" s="27" t="n">
        <v>36</v>
      </c>
      <c r="M3522" s="27" t="n">
        <v>89</v>
      </c>
      <c r="N3522" s="27" t="s">
        <v>186</v>
      </c>
      <c r="O3522" s="27"/>
      <c r="P3522" s="27" t="s">
        <v>187</v>
      </c>
      <c r="Q3522" s="29"/>
      <c r="R3522" s="27" t="s">
        <v>130</v>
      </c>
      <c r="S3522" s="27" t="s">
        <v>151</v>
      </c>
      <c r="T3522" s="27" t="n">
        <v>5</v>
      </c>
    </row>
    <row r="3523" customFormat="false" ht="15" hidden="false" customHeight="false" outlineLevel="0" collapsed="false">
      <c r="A3523" s="30" t="s">
        <v>5504</v>
      </c>
      <c r="B3523" s="30" t="s">
        <v>1823</v>
      </c>
      <c r="C3523" s="30" t="n">
        <v>-5</v>
      </c>
      <c r="D3523" s="30" t="s">
        <v>121</v>
      </c>
      <c r="E3523" s="31" t="n">
        <v>45404</v>
      </c>
      <c r="F3523" s="30" t="s">
        <v>341</v>
      </c>
      <c r="G3523" s="31" t="n">
        <v>45405</v>
      </c>
      <c r="H3523" s="30" t="s">
        <v>183</v>
      </c>
      <c r="I3523" s="30" t="s">
        <v>184</v>
      </c>
      <c r="J3523" s="30" t="s">
        <v>476</v>
      </c>
      <c r="K3523" s="30" t="s">
        <v>156</v>
      </c>
      <c r="L3523" s="30" t="n">
        <v>50</v>
      </c>
      <c r="M3523" s="30" t="n">
        <v>60</v>
      </c>
      <c r="N3523" s="30" t="s">
        <v>127</v>
      </c>
      <c r="O3523" s="30" t="s">
        <v>149</v>
      </c>
      <c r="P3523" s="30" t="s">
        <v>187</v>
      </c>
      <c r="Q3523" s="32" t="n">
        <v>4722.72</v>
      </c>
      <c r="R3523" s="30" t="s">
        <v>130</v>
      </c>
      <c r="S3523" s="30" t="s">
        <v>192</v>
      </c>
      <c r="T3523" s="30" t="n">
        <v>5</v>
      </c>
    </row>
    <row r="3524" customFormat="false" ht="15" hidden="false" customHeight="false" outlineLevel="0" collapsed="false">
      <c r="A3524" s="27" t="s">
        <v>5505</v>
      </c>
      <c r="B3524" s="27" t="s">
        <v>2816</v>
      </c>
      <c r="C3524" s="27" t="n">
        <v>68</v>
      </c>
      <c r="D3524" s="27" t="s">
        <v>121</v>
      </c>
      <c r="E3524" s="28" t="n">
        <v>45603</v>
      </c>
      <c r="F3524" s="27" t="s">
        <v>904</v>
      </c>
      <c r="G3524" s="28" t="n">
        <v>45605</v>
      </c>
      <c r="H3524" s="27" t="s">
        <v>242</v>
      </c>
      <c r="I3524" s="27" t="s">
        <v>466</v>
      </c>
      <c r="J3524" s="27" t="s">
        <v>316</v>
      </c>
      <c r="K3524" s="27" t="s">
        <v>156</v>
      </c>
      <c r="L3524" s="27" t="n">
        <v>63</v>
      </c>
      <c r="M3524" s="27" t="n">
        <v>50</v>
      </c>
      <c r="N3524" s="27" t="s">
        <v>186</v>
      </c>
      <c r="O3524" s="27" t="s">
        <v>139</v>
      </c>
      <c r="P3524" s="27" t="s">
        <v>140</v>
      </c>
      <c r="Q3524" s="29" t="n">
        <v>3482.12</v>
      </c>
      <c r="R3524" s="27" t="s">
        <v>172</v>
      </c>
      <c r="S3524" s="27" t="s">
        <v>131</v>
      </c>
      <c r="T3524" s="27" t="n">
        <v>2</v>
      </c>
    </row>
    <row r="3525" customFormat="false" ht="15" hidden="false" customHeight="false" outlineLevel="0" collapsed="false">
      <c r="A3525" s="30" t="s">
        <v>5506</v>
      </c>
      <c r="B3525" s="30" t="s">
        <v>1430</v>
      </c>
      <c r="C3525" s="30" t="n">
        <v>56</v>
      </c>
      <c r="D3525" s="30" t="s">
        <v>121</v>
      </c>
      <c r="E3525" s="31" t="n">
        <v>45639</v>
      </c>
      <c r="F3525" s="30" t="s">
        <v>1020</v>
      </c>
      <c r="G3525" s="31" t="n">
        <v>45640</v>
      </c>
      <c r="H3525" s="30" t="s">
        <v>217</v>
      </c>
      <c r="I3525" s="30" t="s">
        <v>282</v>
      </c>
      <c r="J3525" s="30" t="s">
        <v>483</v>
      </c>
      <c r="K3525" s="30" t="s">
        <v>138</v>
      </c>
      <c r="L3525" s="30" t="n">
        <v>53</v>
      </c>
      <c r="M3525" s="30" t="n">
        <v>16</v>
      </c>
      <c r="N3525" s="30" t="s">
        <v>127</v>
      </c>
      <c r="O3525" s="30" t="s">
        <v>139</v>
      </c>
      <c r="P3525" s="30" t="s">
        <v>150</v>
      </c>
      <c r="Q3525" s="32" t="n">
        <v>1412.79</v>
      </c>
      <c r="R3525" s="30" t="s">
        <v>268</v>
      </c>
      <c r="S3525" s="30" t="s">
        <v>164</v>
      </c>
      <c r="T3525" s="30" t="n">
        <v>3</v>
      </c>
    </row>
    <row r="3526" customFormat="false" ht="15" hidden="false" customHeight="false" outlineLevel="0" collapsed="false">
      <c r="A3526" s="27" t="s">
        <v>5507</v>
      </c>
      <c r="B3526" s="27" t="s">
        <v>1704</v>
      </c>
      <c r="C3526" s="27" t="n">
        <v>28</v>
      </c>
      <c r="D3526" s="27" t="s">
        <v>181</v>
      </c>
      <c r="E3526" s="28" t="n">
        <v>45304</v>
      </c>
      <c r="F3526" s="27" t="s">
        <v>410</v>
      </c>
      <c r="G3526" s="28" t="n">
        <v>45304</v>
      </c>
      <c r="H3526" s="27" t="s">
        <v>183</v>
      </c>
      <c r="I3526" s="27" t="s">
        <v>430</v>
      </c>
      <c r="J3526" s="27" t="s">
        <v>213</v>
      </c>
      <c r="K3526" s="27" t="s">
        <v>156</v>
      </c>
      <c r="L3526" s="27" t="n">
        <v>39</v>
      </c>
      <c r="M3526" s="27" t="n">
        <v>66</v>
      </c>
      <c r="N3526" s="27" t="s">
        <v>186</v>
      </c>
      <c r="O3526" s="27" t="s">
        <v>139</v>
      </c>
      <c r="P3526" s="27" t="s">
        <v>129</v>
      </c>
      <c r="Q3526" s="29" t="n">
        <v>3862.58</v>
      </c>
      <c r="R3526" s="27" t="s">
        <v>130</v>
      </c>
      <c r="S3526" s="27" t="s">
        <v>141</v>
      </c>
      <c r="T3526" s="27" t="n">
        <v>2</v>
      </c>
    </row>
    <row r="3527" customFormat="false" ht="15" hidden="false" customHeight="false" outlineLevel="0" collapsed="false">
      <c r="A3527" s="30" t="s">
        <v>5508</v>
      </c>
      <c r="B3527" s="30" t="s">
        <v>424</v>
      </c>
      <c r="C3527" s="30"/>
      <c r="D3527" s="30" t="s">
        <v>121</v>
      </c>
      <c r="E3527" s="31" t="n">
        <v>45562</v>
      </c>
      <c r="F3527" s="30" t="s">
        <v>740</v>
      </c>
      <c r="G3527" s="31" t="n">
        <v>45564</v>
      </c>
      <c r="H3527" s="30" t="s">
        <v>206</v>
      </c>
      <c r="I3527" s="30" t="s">
        <v>207</v>
      </c>
      <c r="J3527" s="30" t="s">
        <v>233</v>
      </c>
      <c r="K3527" s="30" t="s">
        <v>156</v>
      </c>
      <c r="L3527" s="30" t="n">
        <v>30</v>
      </c>
      <c r="M3527" s="30" t="n">
        <v>67</v>
      </c>
      <c r="N3527" s="30" t="s">
        <v>127</v>
      </c>
      <c r="O3527" s="30" t="s">
        <v>139</v>
      </c>
      <c r="P3527" s="30" t="s">
        <v>129</v>
      </c>
      <c r="Q3527" s="32" t="n">
        <v>4597.13</v>
      </c>
      <c r="R3527" s="30" t="s">
        <v>130</v>
      </c>
      <c r="S3527" s="30" t="s">
        <v>178</v>
      </c>
      <c r="T3527" s="30" t="n">
        <v>4</v>
      </c>
    </row>
    <row r="3528" customFormat="false" ht="15" hidden="false" customHeight="false" outlineLevel="0" collapsed="false">
      <c r="A3528" s="27" t="s">
        <v>5509</v>
      </c>
      <c r="B3528" s="27" t="s">
        <v>1229</v>
      </c>
      <c r="C3528" s="27" t="n">
        <v>51</v>
      </c>
      <c r="D3528" s="27" t="s">
        <v>181</v>
      </c>
      <c r="E3528" s="28" t="n">
        <v>45392</v>
      </c>
      <c r="F3528" s="27" t="s">
        <v>497</v>
      </c>
      <c r="G3528" s="28" t="n">
        <v>45394</v>
      </c>
      <c r="H3528" s="27" t="s">
        <v>168</v>
      </c>
      <c r="I3528" s="27" t="s">
        <v>169</v>
      </c>
      <c r="J3528" s="27" t="s">
        <v>367</v>
      </c>
      <c r="K3528" s="27" t="s">
        <v>156</v>
      </c>
      <c r="L3528" s="27" t="n">
        <v>74</v>
      </c>
      <c r="M3528" s="27" t="n">
        <v>69</v>
      </c>
      <c r="N3528" s="27" t="s">
        <v>127</v>
      </c>
      <c r="O3528" s="27" t="s">
        <v>128</v>
      </c>
      <c r="P3528" s="27" t="s">
        <v>140</v>
      </c>
      <c r="Q3528" s="29" t="n">
        <v>5000.92</v>
      </c>
      <c r="R3528" s="27" t="s">
        <v>130</v>
      </c>
      <c r="S3528" s="27" t="s">
        <v>223</v>
      </c>
      <c r="T3528" s="27" t="n">
        <v>4</v>
      </c>
    </row>
    <row r="3529" customFormat="false" ht="15" hidden="false" customHeight="false" outlineLevel="0" collapsed="false">
      <c r="A3529" s="30" t="s">
        <v>5510</v>
      </c>
      <c r="B3529" s="30" t="s">
        <v>5511</v>
      </c>
      <c r="C3529" s="30" t="n">
        <v>23</v>
      </c>
      <c r="D3529" s="30" t="s">
        <v>121</v>
      </c>
      <c r="E3529" s="31" t="n">
        <v>45537</v>
      </c>
      <c r="F3529" s="30" t="s">
        <v>1268</v>
      </c>
      <c r="G3529" s="31" t="n">
        <v>45542</v>
      </c>
      <c r="H3529" s="30" t="s">
        <v>168</v>
      </c>
      <c r="I3529" s="30" t="s">
        <v>169</v>
      </c>
      <c r="J3529" s="30" t="s">
        <v>170</v>
      </c>
      <c r="K3529" s="30" t="s">
        <v>126</v>
      </c>
      <c r="L3529" s="30" t="n">
        <v>7</v>
      </c>
      <c r="M3529" s="30" t="n">
        <v>146</v>
      </c>
      <c r="N3529" s="30" t="s">
        <v>186</v>
      </c>
      <c r="O3529" s="30" t="s">
        <v>128</v>
      </c>
      <c r="P3529" s="30" t="s">
        <v>129</v>
      </c>
      <c r="Q3529" s="32" t="n">
        <v>9552.82</v>
      </c>
      <c r="R3529" s="30" t="s">
        <v>172</v>
      </c>
      <c r="S3529" s="30" t="s">
        <v>192</v>
      </c>
      <c r="T3529" s="30" t="n">
        <v>2</v>
      </c>
    </row>
    <row r="3530" customFormat="false" ht="15" hidden="false" customHeight="false" outlineLevel="0" collapsed="false">
      <c r="A3530" s="27" t="s">
        <v>4613</v>
      </c>
      <c r="B3530" s="27" t="s">
        <v>983</v>
      </c>
      <c r="C3530" s="27" t="n">
        <v>73</v>
      </c>
      <c r="D3530" s="27" t="s">
        <v>121</v>
      </c>
      <c r="E3530" s="28" t="n">
        <v>45541</v>
      </c>
      <c r="F3530" s="27" t="s">
        <v>1374</v>
      </c>
      <c r="G3530" s="28" t="n">
        <v>45541</v>
      </c>
      <c r="H3530" s="27" t="s">
        <v>236</v>
      </c>
      <c r="I3530" s="27" t="s">
        <v>266</v>
      </c>
      <c r="J3530" s="27" t="s">
        <v>287</v>
      </c>
      <c r="K3530" s="27" t="s">
        <v>156</v>
      </c>
      <c r="L3530" s="27" t="n">
        <v>23</v>
      </c>
      <c r="M3530" s="27" t="n">
        <v>45</v>
      </c>
      <c r="N3530" s="27" t="s">
        <v>127</v>
      </c>
      <c r="O3530" s="27" t="s">
        <v>139</v>
      </c>
      <c r="P3530" s="27" t="s">
        <v>150</v>
      </c>
      <c r="Q3530" s="29" t="n">
        <v>2789.06</v>
      </c>
      <c r="R3530" s="27" t="s">
        <v>130</v>
      </c>
      <c r="S3530" s="27" t="s">
        <v>164</v>
      </c>
      <c r="T3530" s="27" t="n">
        <v>5</v>
      </c>
    </row>
    <row r="3531" customFormat="false" ht="15" hidden="false" customHeight="false" outlineLevel="0" collapsed="false">
      <c r="A3531" s="30" t="s">
        <v>5512</v>
      </c>
      <c r="B3531" s="30" t="s">
        <v>2697</v>
      </c>
      <c r="C3531" s="30" t="n">
        <v>58</v>
      </c>
      <c r="D3531" s="30" t="s">
        <v>121</v>
      </c>
      <c r="E3531" s="31" t="n">
        <v>45309</v>
      </c>
      <c r="F3531" s="30" t="s">
        <v>356</v>
      </c>
      <c r="G3531" s="31" t="n">
        <v>45310</v>
      </c>
      <c r="H3531" s="30" t="s">
        <v>183</v>
      </c>
      <c r="I3531" s="30" t="s">
        <v>212</v>
      </c>
      <c r="J3531" s="30" t="s">
        <v>213</v>
      </c>
      <c r="K3531" s="30" t="s">
        <v>156</v>
      </c>
      <c r="L3531" s="30" t="n">
        <v>38</v>
      </c>
      <c r="M3531" s="30" t="n">
        <v>88</v>
      </c>
      <c r="N3531" s="30" t="s">
        <v>127</v>
      </c>
      <c r="O3531" s="30" t="s">
        <v>149</v>
      </c>
      <c r="P3531" s="30" t="s">
        <v>187</v>
      </c>
      <c r="Q3531" s="32" t="n">
        <v>5027</v>
      </c>
      <c r="R3531" s="30" t="s">
        <v>130</v>
      </c>
      <c r="S3531" s="30" t="s">
        <v>192</v>
      </c>
      <c r="T3531" s="30" t="n">
        <v>5</v>
      </c>
    </row>
    <row r="3532" customFormat="false" ht="15" hidden="false" customHeight="false" outlineLevel="0" collapsed="false">
      <c r="A3532" s="27" t="s">
        <v>5513</v>
      </c>
      <c r="B3532" s="27" t="s">
        <v>2444</v>
      </c>
      <c r="C3532" s="27" t="n">
        <v>45</v>
      </c>
      <c r="D3532" s="27" t="s">
        <v>121</v>
      </c>
      <c r="E3532" s="28" t="n">
        <v>45398</v>
      </c>
      <c r="F3532" s="27" t="s">
        <v>764</v>
      </c>
      <c r="G3532" s="28" t="n">
        <v>45401</v>
      </c>
      <c r="H3532" s="27" t="s">
        <v>161</v>
      </c>
      <c r="I3532" s="27" t="s">
        <v>538</v>
      </c>
      <c r="J3532" s="27" t="s">
        <v>385</v>
      </c>
      <c r="K3532" s="27" t="s">
        <v>156</v>
      </c>
      <c r="L3532" s="27" t="n">
        <v>56</v>
      </c>
      <c r="M3532" s="27" t="n">
        <v>42</v>
      </c>
      <c r="N3532" s="27" t="s">
        <v>186</v>
      </c>
      <c r="O3532" s="27" t="s">
        <v>128</v>
      </c>
      <c r="P3532" s="27" t="s">
        <v>140</v>
      </c>
      <c r="Q3532" s="29" t="n">
        <v>4449.22</v>
      </c>
      <c r="R3532" s="27" t="s">
        <v>268</v>
      </c>
      <c r="S3532" s="27" t="s">
        <v>157</v>
      </c>
      <c r="T3532" s="27" t="n">
        <v>3</v>
      </c>
    </row>
    <row r="3533" customFormat="false" ht="15" hidden="false" customHeight="false" outlineLevel="0" collapsed="false">
      <c r="A3533" s="30" t="s">
        <v>5514</v>
      </c>
      <c r="B3533" s="30" t="s">
        <v>1097</v>
      </c>
      <c r="C3533" s="30" t="n">
        <v>44</v>
      </c>
      <c r="D3533" s="30" t="s">
        <v>181</v>
      </c>
      <c r="E3533" s="31" t="n">
        <v>45300</v>
      </c>
      <c r="F3533" s="30" t="s">
        <v>2588</v>
      </c>
      <c r="G3533" s="31" t="n">
        <v>45303</v>
      </c>
      <c r="H3533" s="30" t="s">
        <v>168</v>
      </c>
      <c r="I3533" s="30" t="s">
        <v>366</v>
      </c>
      <c r="J3533" s="30" t="s">
        <v>441</v>
      </c>
      <c r="K3533" s="30" t="s">
        <v>156</v>
      </c>
      <c r="L3533" s="30" t="n">
        <v>22</v>
      </c>
      <c r="M3533" s="30" t="n">
        <v>83</v>
      </c>
      <c r="N3533" s="30" t="s">
        <v>127</v>
      </c>
      <c r="O3533" s="30" t="s">
        <v>139</v>
      </c>
      <c r="P3533" s="30" t="s">
        <v>187</v>
      </c>
      <c r="Q3533" s="32" t="n">
        <v>4807.74</v>
      </c>
      <c r="R3533" s="30" t="s">
        <v>268</v>
      </c>
      <c r="S3533" s="30" t="s">
        <v>223</v>
      </c>
      <c r="T3533" s="30" t="n">
        <v>3</v>
      </c>
    </row>
    <row r="3534" customFormat="false" ht="15" hidden="false" customHeight="false" outlineLevel="0" collapsed="false">
      <c r="A3534" s="27" t="s">
        <v>5515</v>
      </c>
      <c r="B3534" s="27" t="s">
        <v>3951</v>
      </c>
      <c r="C3534" s="27" t="n">
        <v>57</v>
      </c>
      <c r="D3534" s="27" t="s">
        <v>181</v>
      </c>
      <c r="E3534" s="28" t="n">
        <v>45641</v>
      </c>
      <c r="F3534" s="27" t="s">
        <v>705</v>
      </c>
      <c r="G3534" s="28" t="n">
        <v>45641</v>
      </c>
      <c r="H3534" s="27" t="s">
        <v>161</v>
      </c>
      <c r="I3534" s="27" t="s">
        <v>320</v>
      </c>
      <c r="J3534" s="27" t="s">
        <v>648</v>
      </c>
      <c r="K3534" s="27" t="s">
        <v>138</v>
      </c>
      <c r="L3534" s="27" t="n">
        <v>80</v>
      </c>
      <c r="M3534" s="27" t="n">
        <v>27</v>
      </c>
      <c r="N3534" s="27" t="s">
        <v>127</v>
      </c>
      <c r="O3534" s="27" t="s">
        <v>139</v>
      </c>
      <c r="P3534" s="27" t="s">
        <v>150</v>
      </c>
      <c r="Q3534" s="29" t="n">
        <v>2125.98</v>
      </c>
      <c r="R3534" s="27" t="s">
        <v>130</v>
      </c>
      <c r="S3534" s="27" t="s">
        <v>223</v>
      </c>
      <c r="T3534" s="27" t="n">
        <v>2</v>
      </c>
    </row>
    <row r="3535" customFormat="false" ht="15" hidden="false" customHeight="false" outlineLevel="0" collapsed="false">
      <c r="A3535" s="30" t="s">
        <v>5516</v>
      </c>
      <c r="B3535" s="30" t="s">
        <v>5517</v>
      </c>
      <c r="C3535" s="30" t="n">
        <v>43</v>
      </c>
      <c r="D3535" s="30" t="s">
        <v>121</v>
      </c>
      <c r="E3535" s="31" t="n">
        <v>45394</v>
      </c>
      <c r="F3535" s="30" t="s">
        <v>341</v>
      </c>
      <c r="G3535" s="31" t="n">
        <v>45395</v>
      </c>
      <c r="H3535" s="30" t="s">
        <v>206</v>
      </c>
      <c r="I3535" s="30" t="s">
        <v>300</v>
      </c>
      <c r="J3535" s="30" t="s">
        <v>615</v>
      </c>
      <c r="K3535" s="30" t="s">
        <v>126</v>
      </c>
      <c r="L3535" s="30" t="n">
        <v>29</v>
      </c>
      <c r="M3535" s="30" t="n">
        <v>62</v>
      </c>
      <c r="N3535" s="30" t="s">
        <v>186</v>
      </c>
      <c r="O3535" s="30" t="s">
        <v>139</v>
      </c>
      <c r="P3535" s="30" t="s">
        <v>150</v>
      </c>
      <c r="Q3535" s="32" t="n">
        <v>8360.96</v>
      </c>
      <c r="R3535" s="30" t="s">
        <v>130</v>
      </c>
      <c r="S3535" s="30" t="s">
        <v>178</v>
      </c>
      <c r="T3535" s="30" t="n">
        <v>3</v>
      </c>
    </row>
    <row r="3536" customFormat="false" ht="15" hidden="false" customHeight="false" outlineLevel="0" collapsed="false">
      <c r="A3536" s="27" t="s">
        <v>5518</v>
      </c>
      <c r="B3536" s="27" t="s">
        <v>220</v>
      </c>
      <c r="C3536" s="27" t="n">
        <v>65</v>
      </c>
      <c r="D3536" s="27" t="s">
        <v>121</v>
      </c>
      <c r="E3536" s="28" t="n">
        <v>45466</v>
      </c>
      <c r="F3536" s="27" t="s">
        <v>2607</v>
      </c>
      <c r="G3536" s="28" t="n">
        <v>45466</v>
      </c>
      <c r="H3536" s="27" t="s">
        <v>183</v>
      </c>
      <c r="I3536" s="27" t="s">
        <v>430</v>
      </c>
      <c r="J3536" s="27" t="s">
        <v>213</v>
      </c>
      <c r="K3536" s="27" t="s">
        <v>156</v>
      </c>
      <c r="L3536" s="27" t="n">
        <v>19</v>
      </c>
      <c r="M3536" s="27" t="n">
        <v>64</v>
      </c>
      <c r="N3536" s="27" t="s">
        <v>127</v>
      </c>
      <c r="O3536" s="27" t="s">
        <v>128</v>
      </c>
      <c r="P3536" s="27" t="s">
        <v>187</v>
      </c>
      <c r="Q3536" s="29" t="n">
        <v>4728.52</v>
      </c>
      <c r="R3536" s="27" t="s">
        <v>130</v>
      </c>
      <c r="S3536" s="27" t="s">
        <v>141</v>
      </c>
      <c r="T3536" s="27" t="n">
        <v>4</v>
      </c>
    </row>
    <row r="3537" customFormat="false" ht="15" hidden="false" customHeight="false" outlineLevel="0" collapsed="false">
      <c r="A3537" s="30" t="s">
        <v>5519</v>
      </c>
      <c r="B3537" s="30" t="s">
        <v>5455</v>
      </c>
      <c r="C3537" s="30" t="n">
        <v>48</v>
      </c>
      <c r="D3537" s="30" t="s">
        <v>181</v>
      </c>
      <c r="E3537" s="31" t="n">
        <v>45473</v>
      </c>
      <c r="F3537" s="30" t="s">
        <v>535</v>
      </c>
      <c r="G3537" s="31" t="n">
        <v>45477</v>
      </c>
      <c r="H3537" s="30" t="s">
        <v>146</v>
      </c>
      <c r="I3537" s="30" t="s">
        <v>309</v>
      </c>
      <c r="J3537" s="30" t="s">
        <v>177</v>
      </c>
      <c r="K3537" s="30" t="s">
        <v>126</v>
      </c>
      <c r="L3537" s="30" t="n">
        <v>23</v>
      </c>
      <c r="M3537" s="30" t="n">
        <v>62</v>
      </c>
      <c r="N3537" s="30" t="s">
        <v>127</v>
      </c>
      <c r="O3537" s="30" t="s">
        <v>149</v>
      </c>
      <c r="P3537" s="30" t="s">
        <v>129</v>
      </c>
      <c r="Q3537" s="32" t="n">
        <v>8115.14</v>
      </c>
      <c r="R3537" s="30" t="s">
        <v>172</v>
      </c>
      <c r="S3537" s="30" t="s">
        <v>151</v>
      </c>
      <c r="T3537" s="30" t="n">
        <v>3</v>
      </c>
    </row>
    <row r="3538" customFormat="false" ht="15" hidden="false" customHeight="false" outlineLevel="0" collapsed="false">
      <c r="A3538" s="27" t="s">
        <v>5520</v>
      </c>
      <c r="B3538" s="27" t="s">
        <v>2256</v>
      </c>
      <c r="C3538" s="27" t="n">
        <v>32</v>
      </c>
      <c r="D3538" s="27" t="s">
        <v>121</v>
      </c>
      <c r="E3538" s="28" t="n">
        <v>45637</v>
      </c>
      <c r="F3538" s="27" t="s">
        <v>590</v>
      </c>
      <c r="G3538" s="28" t="n">
        <v>45640</v>
      </c>
      <c r="H3538" s="27" t="s">
        <v>135</v>
      </c>
      <c r="I3538" s="27" t="s">
        <v>278</v>
      </c>
      <c r="J3538" s="27" t="s">
        <v>137</v>
      </c>
      <c r="K3538" s="27" t="s">
        <v>156</v>
      </c>
      <c r="L3538" s="27" t="n">
        <v>41</v>
      </c>
      <c r="M3538" s="27" t="n">
        <v>52</v>
      </c>
      <c r="N3538" s="27" t="s">
        <v>186</v>
      </c>
      <c r="O3538" s="27" t="s">
        <v>139</v>
      </c>
      <c r="P3538" s="27" t="s">
        <v>140</v>
      </c>
      <c r="Q3538" s="29" t="n">
        <v>4661.41</v>
      </c>
      <c r="R3538" s="27" t="s">
        <v>130</v>
      </c>
      <c r="S3538" s="27" t="s">
        <v>223</v>
      </c>
      <c r="T3538" s="27" t="n">
        <v>4</v>
      </c>
    </row>
    <row r="3539" customFormat="false" ht="15" hidden="false" customHeight="false" outlineLevel="0" collapsed="false">
      <c r="A3539" s="30" t="s">
        <v>5521</v>
      </c>
      <c r="B3539" s="30" t="s">
        <v>4539</v>
      </c>
      <c r="C3539" s="30" t="n">
        <v>37</v>
      </c>
      <c r="D3539" s="30" t="s">
        <v>121</v>
      </c>
      <c r="E3539" s="31" t="n">
        <v>45459</v>
      </c>
      <c r="F3539" s="30" t="s">
        <v>1338</v>
      </c>
      <c r="G3539" s="31" t="n">
        <v>45462</v>
      </c>
      <c r="H3539" s="30" t="s">
        <v>206</v>
      </c>
      <c r="I3539" s="30" t="s">
        <v>300</v>
      </c>
      <c r="J3539" s="30" t="s">
        <v>208</v>
      </c>
      <c r="K3539" s="30" t="s">
        <v>156</v>
      </c>
      <c r="L3539" s="30" t="n">
        <v>75</v>
      </c>
      <c r="M3539" s="30" t="n">
        <v>69</v>
      </c>
      <c r="N3539" s="30" t="s">
        <v>186</v>
      </c>
      <c r="O3539" s="30" t="s">
        <v>149</v>
      </c>
      <c r="P3539" s="30" t="s">
        <v>187</v>
      </c>
      <c r="Q3539" s="32" t="n">
        <v>3341.78</v>
      </c>
      <c r="R3539" s="30" t="s">
        <v>130</v>
      </c>
      <c r="S3539" s="30" t="s">
        <v>131</v>
      </c>
      <c r="T3539" s="30" t="n">
        <v>5</v>
      </c>
    </row>
    <row r="3540" customFormat="false" ht="15" hidden="false" customHeight="false" outlineLevel="0" collapsed="false">
      <c r="A3540" s="27" t="s">
        <v>5522</v>
      </c>
      <c r="B3540" s="27" t="s">
        <v>2193</v>
      </c>
      <c r="C3540" s="27" t="n">
        <v>43</v>
      </c>
      <c r="D3540" s="27" t="s">
        <v>486</v>
      </c>
      <c r="E3540" s="28" t="n">
        <v>45536</v>
      </c>
      <c r="F3540" s="27" t="s">
        <v>662</v>
      </c>
      <c r="G3540" s="28" t="n">
        <v>45537</v>
      </c>
      <c r="H3540" s="27" t="s">
        <v>236</v>
      </c>
      <c r="I3540" s="27" t="s">
        <v>237</v>
      </c>
      <c r="J3540" s="27" t="s">
        <v>238</v>
      </c>
      <c r="K3540" s="27" t="s">
        <v>138</v>
      </c>
      <c r="L3540" s="27" t="n">
        <v>74</v>
      </c>
      <c r="M3540" s="27" t="n">
        <v>22</v>
      </c>
      <c r="N3540" s="27" t="s">
        <v>127</v>
      </c>
      <c r="O3540" s="27" t="s">
        <v>139</v>
      </c>
      <c r="P3540" s="27" t="s">
        <v>140</v>
      </c>
      <c r="Q3540" s="29" t="n">
        <v>1355.6</v>
      </c>
      <c r="R3540" s="27" t="s">
        <v>130</v>
      </c>
      <c r="S3540" s="27" t="s">
        <v>223</v>
      </c>
      <c r="T3540" s="27" t="n">
        <v>5</v>
      </c>
    </row>
    <row r="3541" customFormat="false" ht="15" hidden="false" customHeight="false" outlineLevel="0" collapsed="false">
      <c r="A3541" s="30" t="s">
        <v>4734</v>
      </c>
      <c r="B3541" s="30" t="s">
        <v>1465</v>
      </c>
      <c r="C3541" s="30" t="n">
        <v>39</v>
      </c>
      <c r="D3541" s="30" t="s">
        <v>181</v>
      </c>
      <c r="E3541" s="31" t="n">
        <v>45580</v>
      </c>
      <c r="F3541" s="30" t="s">
        <v>1104</v>
      </c>
      <c r="G3541" s="31" t="n">
        <v>45582</v>
      </c>
      <c r="H3541" s="30" t="s">
        <v>236</v>
      </c>
      <c r="I3541" s="30" t="s">
        <v>266</v>
      </c>
      <c r="J3541" s="30" t="s">
        <v>375</v>
      </c>
      <c r="K3541" s="30" t="s">
        <v>156</v>
      </c>
      <c r="L3541" s="30" t="n">
        <v>71</v>
      </c>
      <c r="M3541" s="30" t="n">
        <v>86</v>
      </c>
      <c r="N3541" s="30" t="s">
        <v>127</v>
      </c>
      <c r="O3541" s="30" t="s">
        <v>128</v>
      </c>
      <c r="P3541" s="30" t="s">
        <v>187</v>
      </c>
      <c r="Q3541" s="32" t="n">
        <v>4408.3</v>
      </c>
      <c r="R3541" s="30" t="s">
        <v>130</v>
      </c>
      <c r="S3541" s="30" t="s">
        <v>432</v>
      </c>
      <c r="T3541" s="30"/>
    </row>
    <row r="3542" customFormat="false" ht="15" hidden="false" customHeight="false" outlineLevel="0" collapsed="false">
      <c r="A3542" s="27" t="s">
        <v>5523</v>
      </c>
      <c r="B3542" s="27" t="s">
        <v>661</v>
      </c>
      <c r="C3542" s="27" t="n">
        <v>68</v>
      </c>
      <c r="D3542" s="27" t="s">
        <v>121</v>
      </c>
      <c r="E3542" s="28" t="n">
        <v>45379</v>
      </c>
      <c r="F3542" s="27" t="s">
        <v>845</v>
      </c>
      <c r="G3542" s="28" t="n">
        <v>45383</v>
      </c>
      <c r="H3542" s="27" t="s">
        <v>161</v>
      </c>
      <c r="I3542" s="27" t="s">
        <v>162</v>
      </c>
      <c r="J3542" s="27" t="s">
        <v>648</v>
      </c>
      <c r="K3542" s="27" t="s">
        <v>126</v>
      </c>
      <c r="L3542" s="27" t="n">
        <v>7</v>
      </c>
      <c r="M3542" s="27" t="n">
        <v>120</v>
      </c>
      <c r="N3542" s="27" t="s">
        <v>186</v>
      </c>
      <c r="O3542" s="27" t="s">
        <v>128</v>
      </c>
      <c r="P3542" s="27" t="s">
        <v>140</v>
      </c>
      <c r="Q3542" s="29" t="n">
        <v>7348.89</v>
      </c>
      <c r="R3542" s="27" t="s">
        <v>268</v>
      </c>
      <c r="S3542" s="27" t="s">
        <v>223</v>
      </c>
      <c r="T3542" s="27" t="n">
        <v>4</v>
      </c>
    </row>
    <row r="3543" customFormat="false" ht="15" hidden="false" customHeight="false" outlineLevel="0" collapsed="false">
      <c r="A3543" s="30" t="s">
        <v>5524</v>
      </c>
      <c r="B3543" s="30" t="s">
        <v>4649</v>
      </c>
      <c r="C3543" s="30" t="n">
        <v>43</v>
      </c>
      <c r="D3543" s="30" t="s">
        <v>181</v>
      </c>
      <c r="E3543" s="31" t="n">
        <v>45586</v>
      </c>
      <c r="F3543" s="30" t="s">
        <v>257</v>
      </c>
      <c r="G3543" s="31" t="n">
        <v>45589</v>
      </c>
      <c r="H3543" s="30" t="s">
        <v>135</v>
      </c>
      <c r="I3543" s="30" t="s">
        <v>251</v>
      </c>
      <c r="J3543" s="30" t="s">
        <v>137</v>
      </c>
      <c r="K3543" s="30" t="s">
        <v>156</v>
      </c>
      <c r="L3543" s="30" t="n">
        <v>37</v>
      </c>
      <c r="M3543" s="30" t="n">
        <v>38</v>
      </c>
      <c r="N3543" s="30" t="s">
        <v>127</v>
      </c>
      <c r="O3543" s="30" t="s">
        <v>171</v>
      </c>
      <c r="P3543" s="30" t="s">
        <v>140</v>
      </c>
      <c r="Q3543" s="32" t="n">
        <v>4105.56</v>
      </c>
      <c r="R3543" s="30" t="s">
        <v>130</v>
      </c>
      <c r="S3543" s="30" t="s">
        <v>157</v>
      </c>
      <c r="T3543" s="30" t="n">
        <v>3</v>
      </c>
    </row>
    <row r="3544" customFormat="false" ht="15" hidden="false" customHeight="false" outlineLevel="0" collapsed="false">
      <c r="A3544" s="27" t="s">
        <v>5525</v>
      </c>
      <c r="B3544" s="27" t="s">
        <v>1589</v>
      </c>
      <c r="C3544" s="27" t="n">
        <v>19</v>
      </c>
      <c r="D3544" s="27" t="s">
        <v>181</v>
      </c>
      <c r="E3544" s="28" t="n">
        <v>45392</v>
      </c>
      <c r="F3544" s="27" t="s">
        <v>640</v>
      </c>
      <c r="G3544" s="28" t="n">
        <v>45392</v>
      </c>
      <c r="H3544" s="27" t="s">
        <v>242</v>
      </c>
      <c r="I3544" s="27" t="s">
        <v>243</v>
      </c>
      <c r="J3544" s="27" t="s">
        <v>244</v>
      </c>
      <c r="K3544" s="27" t="s">
        <v>156</v>
      </c>
      <c r="L3544" s="27" t="n">
        <v>18</v>
      </c>
      <c r="M3544" s="27" t="n">
        <v>54</v>
      </c>
      <c r="N3544" s="27" t="s">
        <v>127</v>
      </c>
      <c r="O3544" s="27" t="s">
        <v>171</v>
      </c>
      <c r="P3544" s="27" t="s">
        <v>129</v>
      </c>
      <c r="Q3544" s="29" t="n">
        <v>4212.68</v>
      </c>
      <c r="R3544" s="27" t="s">
        <v>130</v>
      </c>
      <c r="S3544" s="27" t="s">
        <v>164</v>
      </c>
      <c r="T3544" s="27" t="n">
        <v>2</v>
      </c>
    </row>
    <row r="3545" customFormat="false" ht="15" hidden="false" customHeight="false" outlineLevel="0" collapsed="false">
      <c r="A3545" s="30" t="s">
        <v>5526</v>
      </c>
      <c r="B3545" s="30" t="s">
        <v>1906</v>
      </c>
      <c r="C3545" s="30" t="n">
        <v>35</v>
      </c>
      <c r="D3545" s="30" t="s">
        <v>181</v>
      </c>
      <c r="E3545" s="31" t="n">
        <v>45351</v>
      </c>
      <c r="F3545" s="30" t="s">
        <v>274</v>
      </c>
      <c r="G3545" s="31" t="n">
        <v>45354</v>
      </c>
      <c r="H3545" s="30" t="s">
        <v>242</v>
      </c>
      <c r="I3545" s="30" t="s">
        <v>315</v>
      </c>
      <c r="J3545" s="30" t="s">
        <v>401</v>
      </c>
      <c r="K3545" s="30" t="s">
        <v>126</v>
      </c>
      <c r="L3545" s="30" t="n">
        <v>40</v>
      </c>
      <c r="M3545" s="30" t="n">
        <v>70</v>
      </c>
      <c r="N3545" s="30" t="s">
        <v>186</v>
      </c>
      <c r="O3545" s="30" t="s">
        <v>149</v>
      </c>
      <c r="P3545" s="30" t="s">
        <v>140</v>
      </c>
      <c r="Q3545" s="32" t="n">
        <v>7247.56</v>
      </c>
      <c r="R3545" s="30" t="s">
        <v>462</v>
      </c>
      <c r="S3545" s="30" t="s">
        <v>178</v>
      </c>
      <c r="T3545" s="30" t="n">
        <v>1</v>
      </c>
    </row>
    <row r="3546" customFormat="false" ht="15" hidden="false" customHeight="false" outlineLevel="0" collapsed="false">
      <c r="A3546" s="27" t="s">
        <v>5527</v>
      </c>
      <c r="B3546" s="27" t="s">
        <v>5528</v>
      </c>
      <c r="C3546" s="27" t="n">
        <v>21</v>
      </c>
      <c r="D3546" s="27" t="s">
        <v>121</v>
      </c>
      <c r="E3546" s="28" t="n">
        <v>45301</v>
      </c>
      <c r="F3546" s="27" t="s">
        <v>1745</v>
      </c>
      <c r="G3546" s="28" t="n">
        <v>45303</v>
      </c>
      <c r="H3546" s="27" t="s">
        <v>206</v>
      </c>
      <c r="I3546" s="27" t="s">
        <v>300</v>
      </c>
      <c r="J3546" s="27" t="s">
        <v>233</v>
      </c>
      <c r="K3546" s="27" t="s">
        <v>156</v>
      </c>
      <c r="L3546" s="27" t="n">
        <v>64</v>
      </c>
      <c r="M3546" s="27" t="n">
        <v>59</v>
      </c>
      <c r="N3546" s="27" t="s">
        <v>127</v>
      </c>
      <c r="O3546" s="27" t="s">
        <v>128</v>
      </c>
      <c r="P3546" s="27" t="s">
        <v>187</v>
      </c>
      <c r="Q3546" s="29" t="n">
        <v>3768.09</v>
      </c>
      <c r="R3546" s="27" t="s">
        <v>130</v>
      </c>
      <c r="S3546" s="27" t="s">
        <v>178</v>
      </c>
      <c r="T3546" s="27" t="n">
        <v>4</v>
      </c>
    </row>
    <row r="3547" customFormat="false" ht="15" hidden="false" customHeight="false" outlineLevel="0" collapsed="false">
      <c r="A3547" s="30" t="s">
        <v>5529</v>
      </c>
      <c r="B3547" s="30" t="s">
        <v>3479</v>
      </c>
      <c r="C3547" s="30" t="n">
        <v>21</v>
      </c>
      <c r="D3547" s="30" t="s">
        <v>121</v>
      </c>
      <c r="E3547" s="31" t="n">
        <v>45486</v>
      </c>
      <c r="F3547" s="30" t="s">
        <v>713</v>
      </c>
      <c r="G3547" s="31" t="n">
        <v>45490</v>
      </c>
      <c r="H3547" s="30" t="s">
        <v>123</v>
      </c>
      <c r="I3547" s="30" t="s">
        <v>304</v>
      </c>
      <c r="J3547" s="30" t="s">
        <v>125</v>
      </c>
      <c r="K3547" s="30" t="s">
        <v>202</v>
      </c>
      <c r="L3547" s="30" t="n">
        <v>16</v>
      </c>
      <c r="M3547" s="30" t="n">
        <v>130</v>
      </c>
      <c r="N3547" s="30" t="s">
        <v>186</v>
      </c>
      <c r="O3547" s="30" t="s">
        <v>139</v>
      </c>
      <c r="P3547" s="30" t="s">
        <v>129</v>
      </c>
      <c r="Q3547" s="32" t="n">
        <v>17021.75</v>
      </c>
      <c r="R3547" s="30" t="s">
        <v>462</v>
      </c>
      <c r="S3547" s="30" t="s">
        <v>157</v>
      </c>
      <c r="T3547" s="30" t="n">
        <v>3</v>
      </c>
    </row>
    <row r="3548" customFormat="false" ht="15" hidden="false" customHeight="false" outlineLevel="0" collapsed="false">
      <c r="A3548" s="27" t="s">
        <v>5530</v>
      </c>
      <c r="B3548" s="27" t="s">
        <v>1490</v>
      </c>
      <c r="C3548" s="27" t="n">
        <v>33</v>
      </c>
      <c r="D3548" s="27" t="s">
        <v>181</v>
      </c>
      <c r="E3548" s="28" t="n">
        <v>45642</v>
      </c>
      <c r="F3548" s="27" t="s">
        <v>555</v>
      </c>
      <c r="G3548" s="28" t="n">
        <v>45645</v>
      </c>
      <c r="H3548" s="27" t="s">
        <v>217</v>
      </c>
      <c r="I3548" s="27" t="s">
        <v>282</v>
      </c>
      <c r="J3548" s="27" t="s">
        <v>388</v>
      </c>
      <c r="K3548" s="27" t="s">
        <v>156</v>
      </c>
      <c r="L3548" s="27" t="n">
        <v>33</v>
      </c>
      <c r="M3548" s="27" t="n">
        <v>43</v>
      </c>
      <c r="N3548" s="27" t="s">
        <v>127</v>
      </c>
      <c r="O3548" s="27" t="s">
        <v>171</v>
      </c>
      <c r="P3548" s="27" t="s">
        <v>150</v>
      </c>
      <c r="Q3548" s="29" t="n">
        <v>2665.65</v>
      </c>
      <c r="R3548" s="27" t="s">
        <v>130</v>
      </c>
      <c r="S3548" s="27" t="s">
        <v>178</v>
      </c>
      <c r="T3548" s="27" t="n">
        <v>4</v>
      </c>
    </row>
    <row r="3549" customFormat="false" ht="15" hidden="false" customHeight="false" outlineLevel="0" collapsed="false">
      <c r="A3549" s="30" t="s">
        <v>5531</v>
      </c>
      <c r="B3549" s="30" t="s">
        <v>1683</v>
      </c>
      <c r="C3549" s="30" t="n">
        <v>55</v>
      </c>
      <c r="D3549" s="30" t="s">
        <v>144</v>
      </c>
      <c r="E3549" s="31" t="n">
        <v>45428</v>
      </c>
      <c r="F3549" s="30" t="s">
        <v>472</v>
      </c>
      <c r="G3549" s="31" t="n">
        <v>45429</v>
      </c>
      <c r="H3549" s="30" t="s">
        <v>123</v>
      </c>
      <c r="I3549" s="30" t="s">
        <v>155</v>
      </c>
      <c r="J3549" s="30" t="s">
        <v>227</v>
      </c>
      <c r="K3549" s="30" t="s">
        <v>138</v>
      </c>
      <c r="L3549" s="30" t="n">
        <v>45</v>
      </c>
      <c r="M3549" s="30" t="n">
        <v>20</v>
      </c>
      <c r="N3549" s="30" t="s">
        <v>127</v>
      </c>
      <c r="O3549" s="30" t="s">
        <v>139</v>
      </c>
      <c r="P3549" s="30" t="s">
        <v>187</v>
      </c>
      <c r="Q3549" s="32" t="n">
        <v>837.09</v>
      </c>
      <c r="R3549" s="30" t="s">
        <v>130</v>
      </c>
      <c r="S3549" s="30" t="s">
        <v>223</v>
      </c>
      <c r="T3549" s="30" t="n">
        <v>5</v>
      </c>
    </row>
    <row r="3550" customFormat="false" ht="15" hidden="false" customHeight="false" outlineLevel="0" collapsed="false">
      <c r="A3550" s="27" t="s">
        <v>5532</v>
      </c>
      <c r="B3550" s="27" t="s">
        <v>3308</v>
      </c>
      <c r="C3550" s="27" t="n">
        <v>58</v>
      </c>
      <c r="D3550" s="27" t="s">
        <v>121</v>
      </c>
      <c r="E3550" s="28" t="n">
        <v>45522</v>
      </c>
      <c r="F3550" s="27" t="s">
        <v>764</v>
      </c>
      <c r="G3550" s="28" t="n">
        <v>45522</v>
      </c>
      <c r="H3550" s="27" t="s">
        <v>183</v>
      </c>
      <c r="I3550" s="27" t="s">
        <v>212</v>
      </c>
      <c r="J3550" s="27" t="s">
        <v>411</v>
      </c>
      <c r="K3550" s="27" t="s">
        <v>138</v>
      </c>
      <c r="L3550" s="27" t="n">
        <v>70</v>
      </c>
      <c r="M3550" s="27" t="n">
        <v>38</v>
      </c>
      <c r="N3550" s="27" t="s">
        <v>127</v>
      </c>
      <c r="O3550" s="27" t="s">
        <v>139</v>
      </c>
      <c r="P3550" s="27" t="s">
        <v>187</v>
      </c>
      <c r="Q3550" s="29" t="n">
        <v>1241.64</v>
      </c>
      <c r="R3550" s="27" t="s">
        <v>130</v>
      </c>
      <c r="S3550" s="27" t="s">
        <v>223</v>
      </c>
      <c r="T3550" s="27" t="n">
        <v>4</v>
      </c>
    </row>
    <row r="3551" customFormat="false" ht="15" hidden="false" customHeight="false" outlineLevel="0" collapsed="false">
      <c r="A3551" s="30" t="s">
        <v>5533</v>
      </c>
      <c r="B3551" s="30" t="s">
        <v>1209</v>
      </c>
      <c r="C3551" s="30" t="n">
        <v>24</v>
      </c>
      <c r="D3551" s="30" t="s">
        <v>121</v>
      </c>
      <c r="E3551" s="31" t="n">
        <v>45306</v>
      </c>
      <c r="F3551" s="30" t="s">
        <v>2856</v>
      </c>
      <c r="G3551" s="31" t="n">
        <v>45307</v>
      </c>
      <c r="H3551" s="30" t="s">
        <v>135</v>
      </c>
      <c r="I3551" s="30" t="s">
        <v>136</v>
      </c>
      <c r="J3551" s="30" t="s">
        <v>262</v>
      </c>
      <c r="K3551" s="30" t="s">
        <v>156</v>
      </c>
      <c r="L3551" s="30" t="n">
        <v>64</v>
      </c>
      <c r="M3551" s="30" t="n">
        <v>37</v>
      </c>
      <c r="N3551" s="30" t="s">
        <v>127</v>
      </c>
      <c r="O3551" s="30" t="s">
        <v>128</v>
      </c>
      <c r="P3551" s="30" t="s">
        <v>187</v>
      </c>
      <c r="Q3551" s="32" t="n">
        <v>2615.67</v>
      </c>
      <c r="R3551" s="30" t="s">
        <v>130</v>
      </c>
      <c r="S3551" s="30" t="s">
        <v>197</v>
      </c>
      <c r="T3551" s="30"/>
    </row>
    <row r="3552" customFormat="false" ht="15" hidden="false" customHeight="false" outlineLevel="0" collapsed="false">
      <c r="A3552" s="27" t="s">
        <v>5534</v>
      </c>
      <c r="B3552" s="27" t="s">
        <v>1382</v>
      </c>
      <c r="C3552" s="27" t="n">
        <v>31</v>
      </c>
      <c r="D3552" s="27" t="s">
        <v>121</v>
      </c>
      <c r="E3552" s="28" t="n">
        <v>45485</v>
      </c>
      <c r="F3552" s="27" t="s">
        <v>2101</v>
      </c>
      <c r="G3552" s="28" t="n">
        <v>45486</v>
      </c>
      <c r="H3552" s="27" t="s">
        <v>161</v>
      </c>
      <c r="I3552" s="27" t="s">
        <v>162</v>
      </c>
      <c r="J3552" s="27" t="s">
        <v>648</v>
      </c>
      <c r="K3552" s="27" t="s">
        <v>138</v>
      </c>
      <c r="L3552" s="27" t="n">
        <v>64</v>
      </c>
      <c r="M3552" s="27" t="n">
        <v>41</v>
      </c>
      <c r="N3552" s="27" t="s">
        <v>127</v>
      </c>
      <c r="O3552" s="27" t="s">
        <v>139</v>
      </c>
      <c r="P3552" s="27" t="s">
        <v>187</v>
      </c>
      <c r="Q3552" s="29" t="n">
        <v>1225.81</v>
      </c>
      <c r="R3552" s="27" t="s">
        <v>268</v>
      </c>
      <c r="S3552" s="27" t="s">
        <v>157</v>
      </c>
      <c r="T3552" s="27" t="n">
        <v>3</v>
      </c>
    </row>
    <row r="3553" customFormat="false" ht="15" hidden="false" customHeight="false" outlineLevel="0" collapsed="false">
      <c r="A3553" s="30" t="s">
        <v>5535</v>
      </c>
      <c r="B3553" s="30" t="s">
        <v>2810</v>
      </c>
      <c r="C3553" s="30"/>
      <c r="D3553" s="30" t="s">
        <v>121</v>
      </c>
      <c r="E3553" s="31" t="n">
        <v>45532</v>
      </c>
      <c r="F3553" s="30" t="s">
        <v>231</v>
      </c>
      <c r="G3553" s="31" t="n">
        <v>45544</v>
      </c>
      <c r="H3553" s="30" t="s">
        <v>183</v>
      </c>
      <c r="I3553" s="30" t="s">
        <v>184</v>
      </c>
      <c r="J3553" s="30" t="s">
        <v>185</v>
      </c>
      <c r="K3553" s="30" t="s">
        <v>202</v>
      </c>
      <c r="L3553" s="30" t="n">
        <v>3</v>
      </c>
      <c r="M3553" s="30" t="n">
        <v>70</v>
      </c>
      <c r="N3553" s="30" t="s">
        <v>186</v>
      </c>
      <c r="O3553" s="30" t="s">
        <v>139</v>
      </c>
      <c r="P3553" s="30" t="s">
        <v>129</v>
      </c>
      <c r="Q3553" s="32" t="n">
        <v>16503.76</v>
      </c>
      <c r="R3553" s="30" t="s">
        <v>268</v>
      </c>
      <c r="S3553" s="30" t="s">
        <v>197</v>
      </c>
      <c r="T3553" s="30" t="n">
        <v>2</v>
      </c>
    </row>
    <row r="3554" customFormat="false" ht="15" hidden="false" customHeight="false" outlineLevel="0" collapsed="false">
      <c r="A3554" s="27" t="s">
        <v>5536</v>
      </c>
      <c r="B3554" s="27" t="s">
        <v>1781</v>
      </c>
      <c r="C3554" s="27" t="n">
        <v>17</v>
      </c>
      <c r="D3554" s="27" t="s">
        <v>121</v>
      </c>
      <c r="E3554" s="28" t="n">
        <v>45576</v>
      </c>
      <c r="F3554" s="27" t="s">
        <v>308</v>
      </c>
      <c r="G3554" s="28" t="n">
        <v>45578</v>
      </c>
      <c r="H3554" s="27" t="s">
        <v>168</v>
      </c>
      <c r="I3554" s="27" t="s">
        <v>366</v>
      </c>
      <c r="J3554" s="27" t="s">
        <v>170</v>
      </c>
      <c r="K3554" s="27" t="s">
        <v>126</v>
      </c>
      <c r="L3554" s="27" t="n">
        <v>16</v>
      </c>
      <c r="M3554" s="27" t="n">
        <v>133</v>
      </c>
      <c r="N3554" s="27" t="s">
        <v>127</v>
      </c>
      <c r="O3554" s="27" t="s">
        <v>139</v>
      </c>
      <c r="P3554" s="27" t="s">
        <v>140</v>
      </c>
      <c r="Q3554" s="29" t="n">
        <v>8476.75</v>
      </c>
      <c r="R3554" s="27" t="s">
        <v>130</v>
      </c>
      <c r="S3554" s="27" t="s">
        <v>192</v>
      </c>
      <c r="T3554" s="27" t="n">
        <v>5</v>
      </c>
    </row>
    <row r="3555" customFormat="false" ht="15" hidden="false" customHeight="false" outlineLevel="0" collapsed="false">
      <c r="A3555" s="30" t="s">
        <v>5537</v>
      </c>
      <c r="B3555" s="30" t="s">
        <v>2728</v>
      </c>
      <c r="C3555" s="30" t="n">
        <v>39</v>
      </c>
      <c r="D3555" s="30" t="s">
        <v>181</v>
      </c>
      <c r="E3555" s="31" t="n">
        <v>45346</v>
      </c>
      <c r="F3555" s="30" t="s">
        <v>931</v>
      </c>
      <c r="G3555" s="31" t="n">
        <v>45346</v>
      </c>
      <c r="H3555" s="30" t="s">
        <v>135</v>
      </c>
      <c r="I3555" s="30" t="s">
        <v>136</v>
      </c>
      <c r="J3555" s="30" t="s">
        <v>201</v>
      </c>
      <c r="K3555" s="30" t="s">
        <v>138</v>
      </c>
      <c r="L3555" s="30" t="n">
        <v>26</v>
      </c>
      <c r="M3555" s="30" t="n">
        <v>19</v>
      </c>
      <c r="N3555" s="30" t="s">
        <v>127</v>
      </c>
      <c r="O3555" s="30" t="s">
        <v>128</v>
      </c>
      <c r="P3555" s="30" t="s">
        <v>129</v>
      </c>
      <c r="Q3555" s="32" t="n">
        <v>911.94</v>
      </c>
      <c r="R3555" s="30" t="s">
        <v>130</v>
      </c>
      <c r="S3555" s="30" t="s">
        <v>178</v>
      </c>
      <c r="T3555" s="30" t="n">
        <v>4</v>
      </c>
    </row>
    <row r="3556" customFormat="false" ht="15" hidden="false" customHeight="false" outlineLevel="0" collapsed="false">
      <c r="A3556" s="27" t="s">
        <v>5538</v>
      </c>
      <c r="B3556" s="27" t="s">
        <v>4413</v>
      </c>
      <c r="C3556" s="27" t="n">
        <v>58</v>
      </c>
      <c r="D3556" s="27" t="s">
        <v>121</v>
      </c>
      <c r="E3556" s="28" t="n">
        <v>45602</v>
      </c>
      <c r="F3556" s="27" t="s">
        <v>579</v>
      </c>
      <c r="G3556" s="28" t="n">
        <v>45605</v>
      </c>
      <c r="H3556" s="27" t="s">
        <v>135</v>
      </c>
      <c r="I3556" s="27"/>
      <c r="J3556" s="27" t="s">
        <v>618</v>
      </c>
      <c r="K3556" s="27" t="s">
        <v>156</v>
      </c>
      <c r="L3556" s="27" t="n">
        <v>25</v>
      </c>
      <c r="M3556" s="27" t="n">
        <v>87</v>
      </c>
      <c r="N3556" s="27" t="s">
        <v>127</v>
      </c>
      <c r="O3556" s="27" t="s">
        <v>149</v>
      </c>
      <c r="P3556" s="27" t="s">
        <v>140</v>
      </c>
      <c r="Q3556" s="29" t="n">
        <v>5093.03</v>
      </c>
      <c r="R3556" s="27" t="s">
        <v>130</v>
      </c>
      <c r="S3556" s="27" t="s">
        <v>335</v>
      </c>
      <c r="T3556" s="27"/>
    </row>
    <row r="3557" customFormat="false" ht="15" hidden="false" customHeight="false" outlineLevel="0" collapsed="false">
      <c r="A3557" s="30" t="s">
        <v>5539</v>
      </c>
      <c r="B3557" s="30" t="s">
        <v>1941</v>
      </c>
      <c r="C3557" s="30" t="n">
        <v>37</v>
      </c>
      <c r="D3557" s="30" t="s">
        <v>121</v>
      </c>
      <c r="E3557" s="31" t="n">
        <v>45467</v>
      </c>
      <c r="F3557" s="30" t="s">
        <v>981</v>
      </c>
      <c r="G3557" s="31" t="n">
        <v>45469</v>
      </c>
      <c r="H3557" s="30" t="s">
        <v>135</v>
      </c>
      <c r="I3557" s="30" t="s">
        <v>251</v>
      </c>
      <c r="J3557" s="30" t="s">
        <v>252</v>
      </c>
      <c r="K3557" s="30" t="s">
        <v>126</v>
      </c>
      <c r="L3557" s="30" t="n">
        <v>18</v>
      </c>
      <c r="M3557" s="30" t="n">
        <v>113</v>
      </c>
      <c r="N3557" s="30" t="s">
        <v>186</v>
      </c>
      <c r="O3557" s="30" t="s">
        <v>171</v>
      </c>
      <c r="P3557" s="30" t="s">
        <v>150</v>
      </c>
      <c r="Q3557" s="32" t="n">
        <v>8000.88</v>
      </c>
      <c r="R3557" s="30" t="s">
        <v>172</v>
      </c>
      <c r="S3557" s="30" t="s">
        <v>197</v>
      </c>
      <c r="T3557" s="30" t="n">
        <v>5</v>
      </c>
    </row>
    <row r="3558" customFormat="false" ht="15" hidden="false" customHeight="false" outlineLevel="0" collapsed="false">
      <c r="A3558" s="27" t="s">
        <v>5540</v>
      </c>
      <c r="B3558" s="27" t="s">
        <v>1578</v>
      </c>
      <c r="C3558" s="27" t="n">
        <v>46</v>
      </c>
      <c r="D3558" s="27" t="s">
        <v>181</v>
      </c>
      <c r="E3558" s="28" t="n">
        <v>45583</v>
      </c>
      <c r="F3558" s="27" t="s">
        <v>421</v>
      </c>
      <c r="G3558" s="28" t="n">
        <v>45588</v>
      </c>
      <c r="H3558" s="27" t="s">
        <v>236</v>
      </c>
      <c r="I3558" s="27" t="s">
        <v>237</v>
      </c>
      <c r="J3558" s="27" t="s">
        <v>455</v>
      </c>
      <c r="K3558" s="27" t="s">
        <v>126</v>
      </c>
      <c r="L3558" s="27" t="n">
        <v>32</v>
      </c>
      <c r="M3558" s="27" t="n">
        <v>97</v>
      </c>
      <c r="N3558" s="27" t="s">
        <v>186</v>
      </c>
      <c r="O3558" s="27" t="s">
        <v>171</v>
      </c>
      <c r="P3558" s="27" t="s">
        <v>150</v>
      </c>
      <c r="Q3558" s="29" t="n">
        <v>7665.92</v>
      </c>
      <c r="R3558" s="27" t="s">
        <v>172</v>
      </c>
      <c r="S3558" s="27" t="s">
        <v>157</v>
      </c>
      <c r="T3558" s="27" t="n">
        <v>1</v>
      </c>
    </row>
    <row r="3559" customFormat="false" ht="15" hidden="false" customHeight="false" outlineLevel="0" collapsed="false">
      <c r="A3559" s="30" t="s">
        <v>5541</v>
      </c>
      <c r="B3559" s="30" t="s">
        <v>5404</v>
      </c>
      <c r="C3559" s="30" t="n">
        <v>75</v>
      </c>
      <c r="D3559" s="30" t="s">
        <v>486</v>
      </c>
      <c r="E3559" s="31" t="n">
        <v>45475</v>
      </c>
      <c r="F3559" s="30" t="s">
        <v>762</v>
      </c>
      <c r="G3559" s="31" t="n">
        <v>45481</v>
      </c>
      <c r="H3559" s="30" t="s">
        <v>146</v>
      </c>
      <c r="I3559" s="30" t="s">
        <v>309</v>
      </c>
      <c r="J3559" s="30" t="s">
        <v>177</v>
      </c>
      <c r="K3559" s="30" t="s">
        <v>126</v>
      </c>
      <c r="L3559" s="30" t="n">
        <v>22</v>
      </c>
      <c r="M3559" s="30" t="n">
        <v>45</v>
      </c>
      <c r="N3559" s="30" t="s">
        <v>186</v>
      </c>
      <c r="O3559" s="30" t="s">
        <v>128</v>
      </c>
      <c r="P3559" s="30" t="s">
        <v>150</v>
      </c>
      <c r="Q3559" s="32" t="n">
        <v>7294.63</v>
      </c>
      <c r="R3559" s="30" t="s">
        <v>130</v>
      </c>
      <c r="S3559" s="30" t="s">
        <v>157</v>
      </c>
      <c r="T3559" s="30" t="n">
        <v>4</v>
      </c>
    </row>
    <row r="3560" customFormat="false" ht="15" hidden="false" customHeight="false" outlineLevel="0" collapsed="false">
      <c r="A3560" s="27" t="s">
        <v>5542</v>
      </c>
      <c r="B3560" s="27" t="s">
        <v>2074</v>
      </c>
      <c r="C3560" s="27" t="n">
        <v>21</v>
      </c>
      <c r="D3560" s="27" t="s">
        <v>181</v>
      </c>
      <c r="E3560" s="28" t="n">
        <v>45475</v>
      </c>
      <c r="F3560" s="27" t="s">
        <v>753</v>
      </c>
      <c r="G3560" s="28" t="n">
        <v>45481</v>
      </c>
      <c r="H3560" s="27" t="s">
        <v>123</v>
      </c>
      <c r="I3560" s="27" t="s">
        <v>124</v>
      </c>
      <c r="J3560" s="27" t="s">
        <v>418</v>
      </c>
      <c r="K3560" s="27" t="s">
        <v>126</v>
      </c>
      <c r="L3560" s="27" t="n">
        <v>26</v>
      </c>
      <c r="M3560" s="27" t="n">
        <v>109</v>
      </c>
      <c r="N3560" s="27" t="s">
        <v>127</v>
      </c>
      <c r="O3560" s="27" t="s">
        <v>149</v>
      </c>
      <c r="P3560" s="27" t="s">
        <v>140</v>
      </c>
      <c r="Q3560" s="29" t="n">
        <v>8332.59</v>
      </c>
      <c r="R3560" s="27" t="s">
        <v>130</v>
      </c>
      <c r="S3560" s="27" t="s">
        <v>192</v>
      </c>
      <c r="T3560" s="27" t="n">
        <v>3</v>
      </c>
    </row>
    <row r="3561" customFormat="false" ht="15" hidden="false" customHeight="false" outlineLevel="0" collapsed="false">
      <c r="A3561" s="30" t="s">
        <v>5543</v>
      </c>
      <c r="B3561" s="30" t="s">
        <v>1152</v>
      </c>
      <c r="C3561" s="30" t="n">
        <v>76</v>
      </c>
      <c r="D3561" s="30" t="s">
        <v>181</v>
      </c>
      <c r="E3561" s="31" t="n">
        <v>45521</v>
      </c>
      <c r="F3561" s="30" t="s">
        <v>211</v>
      </c>
      <c r="G3561" s="31" t="n">
        <v>45522</v>
      </c>
      <c r="H3561" s="30" t="s">
        <v>206</v>
      </c>
      <c r="I3561" s="30" t="s">
        <v>300</v>
      </c>
      <c r="J3561" s="30" t="s">
        <v>469</v>
      </c>
      <c r="K3561" s="30" t="s">
        <v>126</v>
      </c>
      <c r="L3561" s="30" t="n">
        <v>29</v>
      </c>
      <c r="M3561" s="30" t="n">
        <v>89</v>
      </c>
      <c r="N3561" s="30" t="s">
        <v>186</v>
      </c>
      <c r="O3561" s="30" t="s">
        <v>149</v>
      </c>
      <c r="P3561" s="30" t="s">
        <v>150</v>
      </c>
      <c r="Q3561" s="32" t="n">
        <v>8550.8</v>
      </c>
      <c r="R3561" s="30" t="s">
        <v>130</v>
      </c>
      <c r="S3561" s="30" t="s">
        <v>141</v>
      </c>
      <c r="T3561" s="30" t="n">
        <v>5</v>
      </c>
    </row>
    <row r="3562" customFormat="false" ht="15" hidden="false" customHeight="false" outlineLevel="0" collapsed="false">
      <c r="A3562" s="27" t="s">
        <v>5544</v>
      </c>
      <c r="B3562" s="27" t="s">
        <v>3875</v>
      </c>
      <c r="C3562" s="27" t="n">
        <v>41</v>
      </c>
      <c r="D3562" s="27" t="s">
        <v>121</v>
      </c>
      <c r="E3562" s="28" t="n">
        <v>45647</v>
      </c>
      <c r="F3562" s="27" t="s">
        <v>122</v>
      </c>
      <c r="G3562" s="28" t="n">
        <v>45649</v>
      </c>
      <c r="H3562" s="27" t="s">
        <v>242</v>
      </c>
      <c r="I3562" s="27" t="s">
        <v>315</v>
      </c>
      <c r="J3562" s="27" t="s">
        <v>316</v>
      </c>
      <c r="K3562" s="27" t="s">
        <v>156</v>
      </c>
      <c r="L3562" s="27" t="n">
        <v>37</v>
      </c>
      <c r="M3562" s="27" t="n">
        <v>60</v>
      </c>
      <c r="N3562" s="27" t="s">
        <v>186</v>
      </c>
      <c r="O3562" s="27" t="s">
        <v>149</v>
      </c>
      <c r="P3562" s="27" t="s">
        <v>187</v>
      </c>
      <c r="Q3562" s="29" t="n">
        <v>3623.39</v>
      </c>
      <c r="R3562" s="27" t="s">
        <v>130</v>
      </c>
      <c r="S3562" s="27" t="s">
        <v>157</v>
      </c>
      <c r="T3562" s="27" t="n">
        <v>3</v>
      </c>
    </row>
    <row r="3563" customFormat="false" ht="15" hidden="false" customHeight="false" outlineLevel="0" collapsed="false">
      <c r="A3563" s="30" t="s">
        <v>5545</v>
      </c>
      <c r="B3563" s="30" t="s">
        <v>673</v>
      </c>
      <c r="C3563" s="30" t="n">
        <v>64</v>
      </c>
      <c r="D3563" s="30" t="s">
        <v>121</v>
      </c>
      <c r="E3563" s="31" t="n">
        <v>45372</v>
      </c>
      <c r="F3563" s="30" t="s">
        <v>1076</v>
      </c>
      <c r="G3563" s="31" t="n">
        <v>45373</v>
      </c>
      <c r="H3563" s="30" t="s">
        <v>206</v>
      </c>
      <c r="I3563" s="30" t="s">
        <v>300</v>
      </c>
      <c r="J3563" s="30" t="s">
        <v>593</v>
      </c>
      <c r="K3563" s="30" t="s">
        <v>156</v>
      </c>
      <c r="L3563" s="30" t="n">
        <v>59</v>
      </c>
      <c r="M3563" s="30" t="n">
        <v>84</v>
      </c>
      <c r="N3563" s="30" t="s">
        <v>127</v>
      </c>
      <c r="O3563" s="30" t="s">
        <v>139</v>
      </c>
      <c r="P3563" s="30" t="s">
        <v>129</v>
      </c>
      <c r="Q3563" s="32" t="n">
        <v>3632.91</v>
      </c>
      <c r="R3563" s="30" t="s">
        <v>130</v>
      </c>
      <c r="S3563" s="30" t="s">
        <v>178</v>
      </c>
      <c r="T3563" s="30" t="n">
        <v>4</v>
      </c>
    </row>
    <row r="3564" customFormat="false" ht="15" hidden="false" customHeight="false" outlineLevel="0" collapsed="false">
      <c r="A3564" s="27" t="s">
        <v>5546</v>
      </c>
      <c r="B3564" s="27" t="s">
        <v>3005</v>
      </c>
      <c r="C3564" s="27" t="n">
        <v>0</v>
      </c>
      <c r="D3564" s="27" t="s">
        <v>121</v>
      </c>
      <c r="E3564" s="28" t="n">
        <v>45648</v>
      </c>
      <c r="F3564" s="27" t="s">
        <v>435</v>
      </c>
      <c r="G3564" s="28" t="n">
        <v>45654</v>
      </c>
      <c r="H3564" s="27" t="s">
        <v>146</v>
      </c>
      <c r="I3564" s="27" t="s">
        <v>176</v>
      </c>
      <c r="J3564" s="27" t="s">
        <v>222</v>
      </c>
      <c r="K3564" s="27" t="s">
        <v>202</v>
      </c>
      <c r="L3564" s="27" t="n">
        <v>8</v>
      </c>
      <c r="M3564" s="27" t="n">
        <v>64</v>
      </c>
      <c r="N3564" s="27" t="s">
        <v>186</v>
      </c>
      <c r="O3564" s="27" t="s">
        <v>171</v>
      </c>
      <c r="P3564" s="27" t="s">
        <v>150</v>
      </c>
      <c r="Q3564" s="29" t="n">
        <v>15626.77</v>
      </c>
      <c r="R3564" s="27" t="s">
        <v>462</v>
      </c>
      <c r="S3564" s="27" t="s">
        <v>197</v>
      </c>
      <c r="T3564" s="27" t="n">
        <v>3</v>
      </c>
    </row>
    <row r="3565" customFormat="false" ht="15" hidden="false" customHeight="false" outlineLevel="0" collapsed="false">
      <c r="A3565" s="30" t="s">
        <v>5547</v>
      </c>
      <c r="B3565" s="30" t="s">
        <v>5548</v>
      </c>
      <c r="C3565" s="30"/>
      <c r="D3565" s="30" t="s">
        <v>121</v>
      </c>
      <c r="E3565" s="31" t="n">
        <v>45647</v>
      </c>
      <c r="F3565" s="30" t="s">
        <v>516</v>
      </c>
      <c r="G3565" s="31" t="n">
        <v>45648</v>
      </c>
      <c r="H3565" s="30" t="s">
        <v>123</v>
      </c>
      <c r="I3565" s="30" t="s">
        <v>304</v>
      </c>
      <c r="J3565" s="30" t="s">
        <v>125</v>
      </c>
      <c r="K3565" s="30" t="s">
        <v>138</v>
      </c>
      <c r="L3565" s="30" t="n">
        <v>81</v>
      </c>
      <c r="M3565" s="30" t="n">
        <v>15</v>
      </c>
      <c r="N3565" s="30" t="s">
        <v>127</v>
      </c>
      <c r="O3565" s="30" t="s">
        <v>171</v>
      </c>
      <c r="P3565" s="30" t="s">
        <v>150</v>
      </c>
      <c r="Q3565" s="32" t="n">
        <v>2451.52</v>
      </c>
      <c r="R3565" s="30" t="s">
        <v>130</v>
      </c>
      <c r="S3565" s="30" t="s">
        <v>192</v>
      </c>
      <c r="T3565" s="30" t="n">
        <v>4</v>
      </c>
    </row>
    <row r="3566" customFormat="false" ht="15" hidden="false" customHeight="false" outlineLevel="0" collapsed="false">
      <c r="A3566" s="27" t="s">
        <v>5549</v>
      </c>
      <c r="B3566" s="27" t="s">
        <v>383</v>
      </c>
      <c r="C3566" s="27" t="n">
        <v>40</v>
      </c>
      <c r="D3566" s="27" t="s">
        <v>121</v>
      </c>
      <c r="E3566" s="28" t="n">
        <v>45333</v>
      </c>
      <c r="F3566" s="27" t="s">
        <v>1220</v>
      </c>
      <c r="G3566" s="28" t="n">
        <v>45336</v>
      </c>
      <c r="H3566" s="27" t="s">
        <v>123</v>
      </c>
      <c r="I3566" s="27" t="s">
        <v>304</v>
      </c>
      <c r="J3566" s="27" t="s">
        <v>227</v>
      </c>
      <c r="K3566" s="27" t="s">
        <v>126</v>
      </c>
      <c r="L3566" s="27" t="n">
        <v>36</v>
      </c>
      <c r="M3566" s="27" t="n">
        <v>47</v>
      </c>
      <c r="N3566" s="27" t="s">
        <v>127</v>
      </c>
      <c r="O3566" s="27" t="s">
        <v>139</v>
      </c>
      <c r="P3566" s="27" t="s">
        <v>129</v>
      </c>
      <c r="Q3566" s="29" t="n">
        <v>7799.82</v>
      </c>
      <c r="R3566" s="27" t="s">
        <v>268</v>
      </c>
      <c r="S3566" s="27" t="s">
        <v>131</v>
      </c>
      <c r="T3566" s="27" t="n">
        <v>3</v>
      </c>
    </row>
    <row r="3567" customFormat="false" ht="15" hidden="false" customHeight="false" outlineLevel="0" collapsed="false">
      <c r="A3567" s="30" t="s">
        <v>5550</v>
      </c>
      <c r="B3567" s="30" t="s">
        <v>1542</v>
      </c>
      <c r="C3567" s="30" t="n">
        <v>69</v>
      </c>
      <c r="D3567" s="30" t="s">
        <v>181</v>
      </c>
      <c r="E3567" s="31" t="n">
        <v>45452</v>
      </c>
      <c r="F3567" s="30" t="s">
        <v>398</v>
      </c>
      <c r="G3567" s="31" t="n">
        <v>45465</v>
      </c>
      <c r="H3567" s="30" t="s">
        <v>168</v>
      </c>
      <c r="I3567" s="30" t="s">
        <v>366</v>
      </c>
      <c r="J3567" s="30" t="s">
        <v>441</v>
      </c>
      <c r="K3567" s="30" t="s">
        <v>202</v>
      </c>
      <c r="L3567" s="30" t="n">
        <v>17</v>
      </c>
      <c r="M3567" s="30" t="n">
        <v>87</v>
      </c>
      <c r="N3567" s="30" t="s">
        <v>186</v>
      </c>
      <c r="O3567" s="30" t="s">
        <v>128</v>
      </c>
      <c r="P3567" s="30" t="s">
        <v>129</v>
      </c>
      <c r="Q3567" s="32" t="n">
        <v>16713.19</v>
      </c>
      <c r="R3567" s="30" t="s">
        <v>462</v>
      </c>
      <c r="S3567" s="30" t="s">
        <v>223</v>
      </c>
      <c r="T3567" s="30" t="n">
        <v>2</v>
      </c>
    </row>
    <row r="3568" customFormat="false" ht="15" hidden="false" customHeight="false" outlineLevel="0" collapsed="false">
      <c r="A3568" s="27" t="s">
        <v>5551</v>
      </c>
      <c r="B3568" s="27" t="s">
        <v>2747</v>
      </c>
      <c r="C3568" s="27" t="n">
        <v>19</v>
      </c>
      <c r="D3568" s="27" t="s">
        <v>181</v>
      </c>
      <c r="E3568" s="28" t="n">
        <v>45506</v>
      </c>
      <c r="F3568" s="27" t="s">
        <v>853</v>
      </c>
      <c r="G3568" s="28" t="n">
        <v>45507</v>
      </c>
      <c r="H3568" s="27" t="s">
        <v>183</v>
      </c>
      <c r="I3568" s="27" t="s">
        <v>430</v>
      </c>
      <c r="J3568" s="27" t="s">
        <v>431</v>
      </c>
      <c r="K3568" s="27" t="s">
        <v>126</v>
      </c>
      <c r="L3568" s="27" t="n">
        <v>19</v>
      </c>
      <c r="M3568" s="27" t="n">
        <v>58</v>
      </c>
      <c r="N3568" s="27" t="s">
        <v>186</v>
      </c>
      <c r="O3568" s="27" t="s">
        <v>139</v>
      </c>
      <c r="P3568" s="27" t="s">
        <v>140</v>
      </c>
      <c r="Q3568" s="29" t="n">
        <v>8190.84</v>
      </c>
      <c r="R3568" s="27" t="s">
        <v>130</v>
      </c>
      <c r="S3568" s="27" t="s">
        <v>178</v>
      </c>
      <c r="T3568" s="27" t="n">
        <v>5</v>
      </c>
    </row>
    <row r="3569" customFormat="false" ht="15" hidden="false" customHeight="false" outlineLevel="0" collapsed="false">
      <c r="A3569" s="30" t="s">
        <v>5552</v>
      </c>
      <c r="B3569" s="30" t="s">
        <v>1471</v>
      </c>
      <c r="C3569" s="30" t="n">
        <v>0</v>
      </c>
      <c r="D3569" s="30" t="s">
        <v>181</v>
      </c>
      <c r="E3569" s="31" t="n">
        <v>45630</v>
      </c>
      <c r="F3569" s="30" t="s">
        <v>762</v>
      </c>
      <c r="G3569" s="31" t="n">
        <v>45633</v>
      </c>
      <c r="H3569" s="30" t="s">
        <v>135</v>
      </c>
      <c r="I3569" s="30" t="s">
        <v>136</v>
      </c>
      <c r="J3569" s="30" t="s">
        <v>201</v>
      </c>
      <c r="K3569" s="30" t="s">
        <v>126</v>
      </c>
      <c r="L3569" s="30" t="n">
        <v>20</v>
      </c>
      <c r="M3569" s="30" t="n">
        <v>86</v>
      </c>
      <c r="N3569" s="30" t="s">
        <v>127</v>
      </c>
      <c r="O3569" s="30" t="s">
        <v>149</v>
      </c>
      <c r="P3569" s="30" t="s">
        <v>140</v>
      </c>
      <c r="Q3569" s="32" t="n">
        <v>7689.58</v>
      </c>
      <c r="R3569" s="30" t="s">
        <v>172</v>
      </c>
      <c r="S3569" s="30" t="s">
        <v>192</v>
      </c>
      <c r="T3569" s="30" t="n">
        <v>3</v>
      </c>
    </row>
    <row r="3570" customFormat="false" ht="15" hidden="false" customHeight="false" outlineLevel="0" collapsed="false">
      <c r="A3570" s="27" t="s">
        <v>5553</v>
      </c>
      <c r="B3570" s="27" t="s">
        <v>850</v>
      </c>
      <c r="C3570" s="27" t="n">
        <v>22</v>
      </c>
      <c r="D3570" s="27" t="s">
        <v>181</v>
      </c>
      <c r="E3570" s="28" t="n">
        <v>45621</v>
      </c>
      <c r="F3570" s="27" t="s">
        <v>812</v>
      </c>
      <c r="G3570" s="28" t="n">
        <v>45621</v>
      </c>
      <c r="H3570" s="27" t="s">
        <v>217</v>
      </c>
      <c r="I3570" s="27" t="s">
        <v>282</v>
      </c>
      <c r="J3570" s="27" t="s">
        <v>388</v>
      </c>
      <c r="K3570" s="27" t="s">
        <v>138</v>
      </c>
      <c r="L3570" s="27" t="n">
        <v>48</v>
      </c>
      <c r="M3570" s="27" t="n">
        <v>43</v>
      </c>
      <c r="N3570" s="27" t="s">
        <v>127</v>
      </c>
      <c r="O3570" s="27" t="s">
        <v>128</v>
      </c>
      <c r="P3570" s="27" t="s">
        <v>129</v>
      </c>
      <c r="Q3570" s="29" t="n">
        <v>1304.08</v>
      </c>
      <c r="R3570" s="27" t="s">
        <v>130</v>
      </c>
      <c r="S3570" s="27" t="s">
        <v>151</v>
      </c>
      <c r="T3570" s="27" t="n">
        <v>5</v>
      </c>
    </row>
    <row r="3571" customFormat="false" ht="15" hidden="false" customHeight="false" outlineLevel="0" collapsed="false">
      <c r="A3571" s="30" t="s">
        <v>5554</v>
      </c>
      <c r="B3571" s="30" t="s">
        <v>1797</v>
      </c>
      <c r="C3571" s="30" t="n">
        <v>37</v>
      </c>
      <c r="D3571" s="30" t="s">
        <v>181</v>
      </c>
      <c r="E3571" s="31" t="n">
        <v>45477</v>
      </c>
      <c r="F3571" s="30" t="s">
        <v>1255</v>
      </c>
      <c r="G3571" s="31" t="n">
        <v>45479</v>
      </c>
      <c r="H3571" s="30" t="s">
        <v>242</v>
      </c>
      <c r="I3571" s="30" t="s">
        <v>243</v>
      </c>
      <c r="J3571" s="30" t="s">
        <v>244</v>
      </c>
      <c r="K3571" s="30" t="s">
        <v>156</v>
      </c>
      <c r="L3571" s="30" t="n">
        <v>15</v>
      </c>
      <c r="M3571" s="30" t="n">
        <v>38</v>
      </c>
      <c r="N3571" s="30" t="s">
        <v>127</v>
      </c>
      <c r="O3571" s="30" t="s">
        <v>139</v>
      </c>
      <c r="P3571" s="30" t="s">
        <v>140</v>
      </c>
      <c r="Q3571" s="32" t="n">
        <v>4470.03</v>
      </c>
      <c r="R3571" s="30" t="s">
        <v>130</v>
      </c>
      <c r="S3571" s="30" t="s">
        <v>164</v>
      </c>
      <c r="T3571" s="30" t="n">
        <v>4</v>
      </c>
    </row>
    <row r="3572" customFormat="false" ht="15" hidden="false" customHeight="false" outlineLevel="0" collapsed="false">
      <c r="A3572" s="27" t="s">
        <v>5555</v>
      </c>
      <c r="B3572" s="27" t="s">
        <v>4413</v>
      </c>
      <c r="C3572" s="27" t="n">
        <v>22</v>
      </c>
      <c r="D3572" s="27" t="s">
        <v>181</v>
      </c>
      <c r="E3572" s="28" t="n">
        <v>45372</v>
      </c>
      <c r="F3572" s="27" t="s">
        <v>319</v>
      </c>
      <c r="G3572" s="28" t="n">
        <v>45377</v>
      </c>
      <c r="H3572" s="27" t="s">
        <v>183</v>
      </c>
      <c r="I3572" s="27" t="s">
        <v>430</v>
      </c>
      <c r="J3572" s="27" t="s">
        <v>476</v>
      </c>
      <c r="K3572" s="27" t="s">
        <v>126</v>
      </c>
      <c r="L3572" s="27" t="n">
        <v>5</v>
      </c>
      <c r="M3572" s="27" t="n">
        <v>75</v>
      </c>
      <c r="N3572" s="27" t="s">
        <v>127</v>
      </c>
      <c r="O3572" s="27" t="s">
        <v>139</v>
      </c>
      <c r="P3572" s="27" t="s">
        <v>150</v>
      </c>
      <c r="Q3572" s="29" t="n">
        <v>6884.79</v>
      </c>
      <c r="R3572" s="27" t="s">
        <v>172</v>
      </c>
      <c r="S3572" s="27" t="s">
        <v>131</v>
      </c>
      <c r="T3572" s="27" t="n">
        <v>4</v>
      </c>
    </row>
    <row r="3573" customFormat="false" ht="15" hidden="false" customHeight="false" outlineLevel="0" collapsed="false">
      <c r="A3573" s="30" t="s">
        <v>5556</v>
      </c>
      <c r="B3573" s="30" t="s">
        <v>3074</v>
      </c>
      <c r="C3573" s="30" t="n">
        <v>37</v>
      </c>
      <c r="D3573" s="30" t="s">
        <v>121</v>
      </c>
      <c r="E3573" s="31" t="n">
        <v>45607</v>
      </c>
      <c r="F3573" s="30" t="s">
        <v>695</v>
      </c>
      <c r="G3573" s="31" t="n">
        <v>45607</v>
      </c>
      <c r="H3573" s="30" t="s">
        <v>217</v>
      </c>
      <c r="I3573" s="30" t="s">
        <v>392</v>
      </c>
      <c r="J3573" s="30" t="s">
        <v>483</v>
      </c>
      <c r="K3573" s="30" t="s">
        <v>138</v>
      </c>
      <c r="L3573" s="30" t="n">
        <v>77</v>
      </c>
      <c r="M3573" s="30" t="n">
        <v>19</v>
      </c>
      <c r="N3573" s="30" t="s">
        <v>127</v>
      </c>
      <c r="O3573" s="30" t="s">
        <v>128</v>
      </c>
      <c r="P3573" s="30" t="s">
        <v>140</v>
      </c>
      <c r="Q3573" s="32" t="n">
        <v>1203.99</v>
      </c>
      <c r="R3573" s="30" t="s">
        <v>130</v>
      </c>
      <c r="S3573" s="30" t="s">
        <v>335</v>
      </c>
      <c r="T3573" s="30" t="n">
        <v>4</v>
      </c>
    </row>
    <row r="3574" customFormat="false" ht="15" hidden="false" customHeight="false" outlineLevel="0" collapsed="false">
      <c r="A3574" s="27" t="s">
        <v>5557</v>
      </c>
      <c r="B3574" s="27" t="s">
        <v>2104</v>
      </c>
      <c r="C3574" s="27" t="n">
        <v>42</v>
      </c>
      <c r="D3574" s="27" t="s">
        <v>121</v>
      </c>
      <c r="E3574" s="28" t="n">
        <v>45636</v>
      </c>
      <c r="F3574" s="27" t="s">
        <v>494</v>
      </c>
      <c r="G3574" s="28" t="n">
        <v>45639</v>
      </c>
      <c r="H3574" s="27" t="s">
        <v>242</v>
      </c>
      <c r="I3574" s="27" t="s">
        <v>315</v>
      </c>
      <c r="J3574" s="27" t="s">
        <v>363</v>
      </c>
      <c r="K3574" s="27" t="s">
        <v>156</v>
      </c>
      <c r="L3574" s="27" t="n">
        <v>59</v>
      </c>
      <c r="M3574" s="27" t="n">
        <v>39</v>
      </c>
      <c r="N3574" s="27" t="s">
        <v>127</v>
      </c>
      <c r="O3574" s="27" t="s">
        <v>139</v>
      </c>
      <c r="P3574" s="27" t="s">
        <v>140</v>
      </c>
      <c r="Q3574" s="29" t="n">
        <v>2613.21</v>
      </c>
      <c r="R3574" s="27" t="s">
        <v>172</v>
      </c>
      <c r="S3574" s="27" t="s">
        <v>164</v>
      </c>
      <c r="T3574" s="27" t="n">
        <v>2</v>
      </c>
    </row>
    <row r="3575" customFormat="false" ht="15" hidden="false" customHeight="false" outlineLevel="0" collapsed="false">
      <c r="A3575" s="30" t="s">
        <v>5558</v>
      </c>
      <c r="B3575" s="30" t="s">
        <v>4274</v>
      </c>
      <c r="C3575" s="30" t="n">
        <v>69</v>
      </c>
      <c r="D3575" s="30" t="s">
        <v>181</v>
      </c>
      <c r="E3575" s="31" t="n">
        <v>45554</v>
      </c>
      <c r="F3575" s="30" t="s">
        <v>812</v>
      </c>
      <c r="G3575" s="31" t="n">
        <v>45554</v>
      </c>
      <c r="H3575" s="30" t="s">
        <v>206</v>
      </c>
      <c r="I3575" s="30" t="s">
        <v>207</v>
      </c>
      <c r="J3575" s="30" t="s">
        <v>593</v>
      </c>
      <c r="K3575" s="30" t="s">
        <v>156</v>
      </c>
      <c r="L3575" s="30" t="n">
        <v>62</v>
      </c>
      <c r="M3575" s="30" t="n">
        <v>60</v>
      </c>
      <c r="N3575" s="30" t="s">
        <v>127</v>
      </c>
      <c r="O3575" s="30" t="s">
        <v>139</v>
      </c>
      <c r="P3575" s="30" t="s">
        <v>187</v>
      </c>
      <c r="Q3575" s="32" t="n">
        <v>3126</v>
      </c>
      <c r="R3575" s="30" t="s">
        <v>130</v>
      </c>
      <c r="S3575" s="30" t="s">
        <v>164</v>
      </c>
      <c r="T3575" s="30" t="n">
        <v>4</v>
      </c>
    </row>
    <row r="3576" customFormat="false" ht="15" hidden="false" customHeight="false" outlineLevel="0" collapsed="false">
      <c r="A3576" s="27" t="s">
        <v>5559</v>
      </c>
      <c r="B3576" s="27" t="s">
        <v>5560</v>
      </c>
      <c r="C3576" s="27" t="n">
        <v>35</v>
      </c>
      <c r="D3576" s="27" t="s">
        <v>181</v>
      </c>
      <c r="E3576" s="28" t="n">
        <v>45400</v>
      </c>
      <c r="F3576" s="27" t="s">
        <v>1579</v>
      </c>
      <c r="G3576" s="28" t="n">
        <v>45400</v>
      </c>
      <c r="H3576" s="27" t="s">
        <v>242</v>
      </c>
      <c r="I3576" s="27" t="s">
        <v>466</v>
      </c>
      <c r="J3576" s="27" t="s">
        <v>316</v>
      </c>
      <c r="K3576" s="27" t="s">
        <v>138</v>
      </c>
      <c r="L3576" s="27" t="n">
        <v>54</v>
      </c>
      <c r="M3576" s="27" t="n">
        <v>22</v>
      </c>
      <c r="N3576" s="27" t="s">
        <v>127</v>
      </c>
      <c r="O3576" s="27" t="s">
        <v>128</v>
      </c>
      <c r="P3576" s="27" t="s">
        <v>140</v>
      </c>
      <c r="Q3576" s="29" t="n">
        <v>1616.89</v>
      </c>
      <c r="R3576" s="27" t="s">
        <v>130</v>
      </c>
      <c r="S3576" s="27" t="s">
        <v>520</v>
      </c>
      <c r="T3576" s="27" t="n">
        <v>5</v>
      </c>
    </row>
    <row r="3577" customFormat="false" ht="15" hidden="false" customHeight="false" outlineLevel="0" collapsed="false">
      <c r="A3577" s="30" t="s">
        <v>5561</v>
      </c>
      <c r="B3577" s="30" t="s">
        <v>681</v>
      </c>
      <c r="C3577" s="30" t="n">
        <v>63</v>
      </c>
      <c r="D3577" s="30" t="s">
        <v>181</v>
      </c>
      <c r="E3577" s="31" t="n">
        <v>45545</v>
      </c>
      <c r="F3577" s="30" t="s">
        <v>277</v>
      </c>
      <c r="G3577" s="31" t="n">
        <v>45550</v>
      </c>
      <c r="H3577" s="30" t="s">
        <v>123</v>
      </c>
      <c r="I3577" s="30" t="s">
        <v>124</v>
      </c>
      <c r="J3577" s="30" t="s">
        <v>508</v>
      </c>
      <c r="K3577" s="30" t="s">
        <v>126</v>
      </c>
      <c r="L3577" s="30" t="n">
        <v>45</v>
      </c>
      <c r="M3577" s="30" t="n">
        <v>150</v>
      </c>
      <c r="N3577" s="30" t="s">
        <v>186</v>
      </c>
      <c r="O3577" s="30" t="s">
        <v>128</v>
      </c>
      <c r="P3577" s="30" t="s">
        <v>150</v>
      </c>
      <c r="Q3577" s="32" t="n">
        <v>9326.73</v>
      </c>
      <c r="R3577" s="30" t="s">
        <v>172</v>
      </c>
      <c r="S3577" s="30" t="s">
        <v>192</v>
      </c>
      <c r="T3577" s="30" t="n">
        <v>1</v>
      </c>
    </row>
    <row r="3578" customFormat="false" ht="15" hidden="false" customHeight="false" outlineLevel="0" collapsed="false">
      <c r="A3578" s="27" t="s">
        <v>5562</v>
      </c>
      <c r="B3578" s="27" t="s">
        <v>2147</v>
      </c>
      <c r="C3578" s="27" t="n">
        <v>55</v>
      </c>
      <c r="D3578" s="27" t="s">
        <v>121</v>
      </c>
      <c r="E3578" s="28" t="n">
        <v>45322</v>
      </c>
      <c r="F3578" s="27" t="s">
        <v>1084</v>
      </c>
      <c r="G3578" s="28" t="n">
        <v>45324</v>
      </c>
      <c r="H3578" s="27" t="s">
        <v>161</v>
      </c>
      <c r="I3578" s="27" t="s">
        <v>162</v>
      </c>
      <c r="J3578" s="27" t="s">
        <v>648</v>
      </c>
      <c r="K3578" s="27" t="s">
        <v>126</v>
      </c>
      <c r="L3578" s="27" t="n">
        <v>25</v>
      </c>
      <c r="M3578" s="27" t="n">
        <v>76</v>
      </c>
      <c r="N3578" s="27" t="s">
        <v>127</v>
      </c>
      <c r="O3578" s="27" t="s">
        <v>171</v>
      </c>
      <c r="P3578" s="27" t="s">
        <v>129</v>
      </c>
      <c r="Q3578" s="29" t="n">
        <v>6924.34</v>
      </c>
      <c r="R3578" s="27" t="s">
        <v>172</v>
      </c>
      <c r="S3578" s="27" t="s">
        <v>141</v>
      </c>
      <c r="T3578" s="27" t="n">
        <v>3</v>
      </c>
    </row>
    <row r="3579" customFormat="false" ht="15" hidden="false" customHeight="false" outlineLevel="0" collapsed="false">
      <c r="A3579" s="30" t="s">
        <v>5563</v>
      </c>
      <c r="B3579" s="30" t="s">
        <v>4849</v>
      </c>
      <c r="C3579" s="30" t="n">
        <v>42</v>
      </c>
      <c r="D3579" s="30" t="s">
        <v>181</v>
      </c>
      <c r="E3579" s="31" t="n">
        <v>45296</v>
      </c>
      <c r="F3579" s="30" t="s">
        <v>1308</v>
      </c>
      <c r="G3579" s="31" t="n">
        <v>45298</v>
      </c>
      <c r="H3579" s="30" t="s">
        <v>217</v>
      </c>
      <c r="I3579" s="30" t="s">
        <v>392</v>
      </c>
      <c r="J3579" s="30" t="s">
        <v>483</v>
      </c>
      <c r="K3579" s="30" t="s">
        <v>156</v>
      </c>
      <c r="L3579" s="30" t="n">
        <v>33</v>
      </c>
      <c r="M3579" s="30" t="n">
        <v>55</v>
      </c>
      <c r="N3579" s="30" t="s">
        <v>186</v>
      </c>
      <c r="O3579" s="30" t="s">
        <v>171</v>
      </c>
      <c r="P3579" s="30" t="s">
        <v>129</v>
      </c>
      <c r="Q3579" s="32" t="n">
        <v>3243.48</v>
      </c>
      <c r="R3579" s="30" t="s">
        <v>172</v>
      </c>
      <c r="S3579" s="30" t="s">
        <v>151</v>
      </c>
      <c r="T3579" s="30" t="n">
        <v>3</v>
      </c>
    </row>
    <row r="3580" customFormat="false" ht="15" hidden="false" customHeight="false" outlineLevel="0" collapsed="false">
      <c r="A3580" s="27" t="s">
        <v>5564</v>
      </c>
      <c r="B3580" s="27" t="s">
        <v>2182</v>
      </c>
      <c r="C3580" s="27" t="n">
        <v>54</v>
      </c>
      <c r="D3580" s="27" t="s">
        <v>121</v>
      </c>
      <c r="E3580" s="28" t="n">
        <v>45384</v>
      </c>
      <c r="F3580" s="27" t="s">
        <v>334</v>
      </c>
      <c r="G3580" s="28" t="n">
        <v>45384</v>
      </c>
      <c r="H3580" s="27" t="s">
        <v>217</v>
      </c>
      <c r="I3580" s="27" t="s">
        <v>392</v>
      </c>
      <c r="J3580" s="27" t="s">
        <v>483</v>
      </c>
      <c r="K3580" s="27" t="s">
        <v>138</v>
      </c>
      <c r="L3580" s="27" t="n">
        <v>44</v>
      </c>
      <c r="M3580" s="27" t="n">
        <v>17</v>
      </c>
      <c r="N3580" s="27" t="s">
        <v>127</v>
      </c>
      <c r="O3580" s="27" t="s">
        <v>139</v>
      </c>
      <c r="P3580" s="27" t="s">
        <v>129</v>
      </c>
      <c r="Q3580" s="29" t="n">
        <v>2373.26</v>
      </c>
      <c r="R3580" s="27" t="s">
        <v>268</v>
      </c>
      <c r="S3580" s="27" t="s">
        <v>164</v>
      </c>
      <c r="T3580" s="27" t="n">
        <v>2</v>
      </c>
    </row>
    <row r="3581" customFormat="false" ht="15" hidden="false" customHeight="false" outlineLevel="0" collapsed="false">
      <c r="A3581" s="30" t="s">
        <v>5565</v>
      </c>
      <c r="B3581" s="30" t="s">
        <v>4021</v>
      </c>
      <c r="C3581" s="30" t="n">
        <v>75</v>
      </c>
      <c r="D3581" s="30" t="s">
        <v>181</v>
      </c>
      <c r="E3581" s="31" t="n">
        <v>45318</v>
      </c>
      <c r="F3581" s="30" t="s">
        <v>154</v>
      </c>
      <c r="G3581" s="31" t="n">
        <v>45319</v>
      </c>
      <c r="H3581" s="30" t="s">
        <v>183</v>
      </c>
      <c r="I3581" s="30" t="s">
        <v>184</v>
      </c>
      <c r="J3581" s="30" t="s">
        <v>411</v>
      </c>
      <c r="K3581" s="30" t="s">
        <v>138</v>
      </c>
      <c r="L3581" s="30" t="n">
        <v>52</v>
      </c>
      <c r="M3581" s="30" t="n">
        <v>16</v>
      </c>
      <c r="N3581" s="30" t="s">
        <v>127</v>
      </c>
      <c r="O3581" s="30" t="s">
        <v>149</v>
      </c>
      <c r="P3581" s="30" t="s">
        <v>150</v>
      </c>
      <c r="Q3581" s="32" t="n">
        <v>2145.53</v>
      </c>
      <c r="R3581" s="30" t="s">
        <v>130</v>
      </c>
      <c r="S3581" s="30" t="s">
        <v>131</v>
      </c>
      <c r="T3581" s="30" t="n">
        <v>5</v>
      </c>
    </row>
    <row r="3582" customFormat="false" ht="15" hidden="false" customHeight="false" outlineLevel="0" collapsed="false">
      <c r="A3582" s="27" t="s">
        <v>5566</v>
      </c>
      <c r="B3582" s="27" t="s">
        <v>4434</v>
      </c>
      <c r="C3582" s="27" t="n">
        <v>13</v>
      </c>
      <c r="D3582" s="27" t="s">
        <v>607</v>
      </c>
      <c r="E3582" s="28" t="n">
        <v>45399</v>
      </c>
      <c r="F3582" s="27" t="s">
        <v>845</v>
      </c>
      <c r="G3582" s="28" t="n">
        <v>45402</v>
      </c>
      <c r="H3582" s="27" t="s">
        <v>161</v>
      </c>
      <c r="I3582" s="27" t="s">
        <v>538</v>
      </c>
      <c r="J3582" s="27" t="s">
        <v>258</v>
      </c>
      <c r="K3582" s="27" t="s">
        <v>126</v>
      </c>
      <c r="L3582" s="27" t="n">
        <v>9</v>
      </c>
      <c r="M3582" s="27" t="n">
        <v>73</v>
      </c>
      <c r="N3582" s="27" t="s">
        <v>186</v>
      </c>
      <c r="O3582" s="27" t="s">
        <v>149</v>
      </c>
      <c r="P3582" s="27" t="s">
        <v>129</v>
      </c>
      <c r="Q3582" s="29" t="n">
        <v>6823.47</v>
      </c>
      <c r="R3582" s="27" t="s">
        <v>172</v>
      </c>
      <c r="S3582" s="27" t="s">
        <v>151</v>
      </c>
      <c r="T3582" s="27" t="n">
        <v>3</v>
      </c>
    </row>
    <row r="3583" customFormat="false" ht="15" hidden="false" customHeight="false" outlineLevel="0" collapsed="false">
      <c r="A3583" s="30" t="s">
        <v>2031</v>
      </c>
      <c r="B3583" s="30" t="s">
        <v>2032</v>
      </c>
      <c r="C3583" s="30" t="n">
        <v>68</v>
      </c>
      <c r="D3583" s="30" t="s">
        <v>181</v>
      </c>
      <c r="E3583" s="31" t="n">
        <v>45432</v>
      </c>
      <c r="F3583" s="30" t="s">
        <v>893</v>
      </c>
      <c r="G3583" s="31" t="n">
        <v>45432</v>
      </c>
      <c r="H3583" s="30" t="s">
        <v>161</v>
      </c>
      <c r="I3583" s="30" t="s">
        <v>538</v>
      </c>
      <c r="J3583" s="30" t="s">
        <v>648</v>
      </c>
      <c r="K3583" s="30" t="s">
        <v>138</v>
      </c>
      <c r="L3583" s="30" t="n">
        <v>45</v>
      </c>
      <c r="M3583" s="30" t="n">
        <v>41</v>
      </c>
      <c r="N3583" s="30" t="s">
        <v>127</v>
      </c>
      <c r="O3583" s="30" t="s">
        <v>128</v>
      </c>
      <c r="P3583" s="30" t="s">
        <v>129</v>
      </c>
      <c r="Q3583" s="32"/>
      <c r="R3583" s="30" t="s">
        <v>130</v>
      </c>
      <c r="S3583" s="30" t="s">
        <v>197</v>
      </c>
      <c r="T3583" s="30" t="n">
        <v>2</v>
      </c>
    </row>
    <row r="3584" customFormat="false" ht="15" hidden="false" customHeight="false" outlineLevel="0" collapsed="false">
      <c r="A3584" s="27" t="s">
        <v>5567</v>
      </c>
      <c r="B3584" s="27" t="s">
        <v>4649</v>
      </c>
      <c r="C3584" s="27" t="n">
        <v>55</v>
      </c>
      <c r="D3584" s="27" t="s">
        <v>181</v>
      </c>
      <c r="E3584" s="28" t="n">
        <v>45446</v>
      </c>
      <c r="F3584" s="27" t="s">
        <v>519</v>
      </c>
      <c r="G3584" s="28" t="n">
        <v>45448</v>
      </c>
      <c r="H3584" s="27" t="s">
        <v>206</v>
      </c>
      <c r="I3584" s="27" t="s">
        <v>232</v>
      </c>
      <c r="J3584" s="27" t="s">
        <v>233</v>
      </c>
      <c r="K3584" s="27" t="s">
        <v>126</v>
      </c>
      <c r="L3584" s="27" t="n">
        <v>39</v>
      </c>
      <c r="M3584" s="27" t="n">
        <v>100</v>
      </c>
      <c r="N3584" s="27" t="s">
        <v>186</v>
      </c>
      <c r="O3584" s="27" t="s">
        <v>149</v>
      </c>
      <c r="P3584" s="27" t="s">
        <v>187</v>
      </c>
      <c r="Q3584" s="29" t="n">
        <v>7148.77</v>
      </c>
      <c r="R3584" s="27" t="s">
        <v>172</v>
      </c>
      <c r="S3584" s="27" t="s">
        <v>178</v>
      </c>
      <c r="T3584" s="27" t="n">
        <v>2</v>
      </c>
    </row>
    <row r="3585" customFormat="false" ht="15" hidden="false" customHeight="false" outlineLevel="0" collapsed="false">
      <c r="A3585" s="30" t="s">
        <v>5568</v>
      </c>
      <c r="B3585" s="30" t="s">
        <v>855</v>
      </c>
      <c r="C3585" s="30" t="n">
        <v>45</v>
      </c>
      <c r="D3585" s="30" t="s">
        <v>181</v>
      </c>
      <c r="E3585" s="31" t="n">
        <v>45482</v>
      </c>
      <c r="F3585" s="30" t="s">
        <v>1233</v>
      </c>
      <c r="G3585" s="31" t="n">
        <v>45482</v>
      </c>
      <c r="H3585" s="30" t="s">
        <v>206</v>
      </c>
      <c r="I3585" s="30" t="s">
        <v>232</v>
      </c>
      <c r="J3585" s="30" t="s">
        <v>615</v>
      </c>
      <c r="K3585" s="30" t="s">
        <v>138</v>
      </c>
      <c r="L3585" s="30" t="n">
        <v>60</v>
      </c>
      <c r="M3585" s="30" t="n">
        <v>35</v>
      </c>
      <c r="N3585" s="30" t="s">
        <v>127</v>
      </c>
      <c r="O3585" s="30" t="s">
        <v>149</v>
      </c>
      <c r="P3585" s="30" t="s">
        <v>187</v>
      </c>
      <c r="Q3585" s="32" t="n">
        <v>2397.34</v>
      </c>
      <c r="R3585" s="30" t="s">
        <v>130</v>
      </c>
      <c r="S3585" s="30" t="s">
        <v>157</v>
      </c>
      <c r="T3585" s="30" t="n">
        <v>4</v>
      </c>
    </row>
    <row r="3586" customFormat="false" ht="15" hidden="false" customHeight="false" outlineLevel="0" collapsed="false">
      <c r="A3586" s="27" t="s">
        <v>5569</v>
      </c>
      <c r="B3586" s="27" t="s">
        <v>768</v>
      </c>
      <c r="C3586" s="27" t="n">
        <v>0</v>
      </c>
      <c r="D3586" s="27" t="s">
        <v>181</v>
      </c>
      <c r="E3586" s="28" t="n">
        <v>45320</v>
      </c>
      <c r="F3586" s="27" t="s">
        <v>669</v>
      </c>
      <c r="G3586" s="28" t="n">
        <v>45321</v>
      </c>
      <c r="H3586" s="27" t="s">
        <v>168</v>
      </c>
      <c r="I3586" s="27" t="s">
        <v>366</v>
      </c>
      <c r="J3586" s="27" t="s">
        <v>367</v>
      </c>
      <c r="K3586" s="27" t="s">
        <v>138</v>
      </c>
      <c r="L3586" s="27" t="n">
        <v>53</v>
      </c>
      <c r="M3586" s="27" t="n">
        <v>37</v>
      </c>
      <c r="N3586" s="27" t="s">
        <v>127</v>
      </c>
      <c r="O3586" s="27" t="s">
        <v>139</v>
      </c>
      <c r="P3586" s="27" t="s">
        <v>187</v>
      </c>
      <c r="Q3586" s="29" t="n">
        <v>2449.71</v>
      </c>
      <c r="R3586" s="27" t="s">
        <v>130</v>
      </c>
      <c r="S3586" s="27" t="s">
        <v>131</v>
      </c>
      <c r="T3586" s="27" t="n">
        <v>4</v>
      </c>
    </row>
    <row r="3587" customFormat="false" ht="15" hidden="false" customHeight="false" outlineLevel="0" collapsed="false">
      <c r="A3587" s="30" t="s">
        <v>5570</v>
      </c>
      <c r="B3587" s="30" t="s">
        <v>2300</v>
      </c>
      <c r="C3587" s="30" t="n">
        <v>66</v>
      </c>
      <c r="D3587" s="30" t="s">
        <v>121</v>
      </c>
      <c r="E3587" s="31" t="n">
        <v>45626</v>
      </c>
      <c r="F3587" s="30" t="s">
        <v>1553</v>
      </c>
      <c r="G3587" s="31" t="n">
        <v>45628</v>
      </c>
      <c r="H3587" s="30" t="s">
        <v>168</v>
      </c>
      <c r="I3587" s="30" t="s">
        <v>366</v>
      </c>
      <c r="J3587" s="30" t="s">
        <v>371</v>
      </c>
      <c r="K3587" s="30" t="s">
        <v>126</v>
      </c>
      <c r="L3587" s="30" t="n">
        <v>20</v>
      </c>
      <c r="M3587" s="30" t="n">
        <v>67</v>
      </c>
      <c r="N3587" s="30" t="s">
        <v>186</v>
      </c>
      <c r="O3587" s="30" t="s">
        <v>171</v>
      </c>
      <c r="P3587" s="30" t="s">
        <v>140</v>
      </c>
      <c r="Q3587" s="32" t="n">
        <v>7150.45</v>
      </c>
      <c r="R3587" s="30" t="s">
        <v>130</v>
      </c>
      <c r="S3587" s="30" t="s">
        <v>131</v>
      </c>
      <c r="T3587" s="30" t="n">
        <v>4</v>
      </c>
    </row>
    <row r="3588" customFormat="false" ht="15" hidden="false" customHeight="false" outlineLevel="0" collapsed="false">
      <c r="A3588" s="27" t="s">
        <v>3834</v>
      </c>
      <c r="B3588" s="27" t="s">
        <v>3835</v>
      </c>
      <c r="C3588" s="27" t="n">
        <v>20</v>
      </c>
      <c r="D3588" s="27" t="s">
        <v>181</v>
      </c>
      <c r="E3588" s="28" t="n">
        <v>45656</v>
      </c>
      <c r="F3588" s="27" t="s">
        <v>689</v>
      </c>
      <c r="G3588" s="28" t="n">
        <v>45656</v>
      </c>
      <c r="H3588" s="27" t="s">
        <v>168</v>
      </c>
      <c r="I3588" s="27" t="s">
        <v>366</v>
      </c>
      <c r="J3588" s="27" t="s">
        <v>170</v>
      </c>
      <c r="K3588" s="27" t="s">
        <v>138</v>
      </c>
      <c r="L3588" s="27" t="n">
        <v>54</v>
      </c>
      <c r="M3588" s="27" t="n">
        <v>17</v>
      </c>
      <c r="N3588" s="27" t="s">
        <v>127</v>
      </c>
      <c r="O3588" s="27" t="s">
        <v>149</v>
      </c>
      <c r="P3588" s="27" t="s">
        <v>140</v>
      </c>
      <c r="Q3588" s="29" t="n">
        <v>2041.27</v>
      </c>
      <c r="R3588" s="27" t="s">
        <v>130</v>
      </c>
      <c r="S3588" s="27" t="s">
        <v>131</v>
      </c>
      <c r="T3588" s="27" t="n">
        <v>3</v>
      </c>
    </row>
    <row r="3589" customFormat="false" ht="15" hidden="false" customHeight="false" outlineLevel="0" collapsed="false">
      <c r="A3589" s="30" t="s">
        <v>5571</v>
      </c>
      <c r="B3589" s="30" t="s">
        <v>1252</v>
      </c>
      <c r="C3589" s="30" t="n">
        <v>33</v>
      </c>
      <c r="D3589" s="30" t="s">
        <v>181</v>
      </c>
      <c r="E3589" s="31" t="n">
        <v>45343</v>
      </c>
      <c r="F3589" s="30" t="s">
        <v>308</v>
      </c>
      <c r="G3589" s="31" t="n">
        <v>45344</v>
      </c>
      <c r="H3589" s="30" t="s">
        <v>146</v>
      </c>
      <c r="I3589" s="30" t="s">
        <v>176</v>
      </c>
      <c r="J3589" s="30" t="s">
        <v>244</v>
      </c>
      <c r="K3589" s="30" t="s">
        <v>138</v>
      </c>
      <c r="L3589" s="30" t="n">
        <v>50</v>
      </c>
      <c r="M3589" s="30" t="n">
        <v>18</v>
      </c>
      <c r="N3589" s="30" t="s">
        <v>127</v>
      </c>
      <c r="O3589" s="30" t="s">
        <v>128</v>
      </c>
      <c r="P3589" s="30" t="s">
        <v>150</v>
      </c>
      <c r="Q3589" s="32" t="n">
        <v>2360.62</v>
      </c>
      <c r="R3589" s="30" t="s">
        <v>130</v>
      </c>
      <c r="S3589" s="30" t="s">
        <v>197</v>
      </c>
      <c r="T3589" s="30" t="n">
        <v>5</v>
      </c>
    </row>
    <row r="3590" customFormat="false" ht="15" hidden="false" customHeight="false" outlineLevel="0" collapsed="false">
      <c r="A3590" s="27" t="s">
        <v>5572</v>
      </c>
      <c r="B3590" s="27" t="s">
        <v>4886</v>
      </c>
      <c r="C3590" s="27" t="n">
        <v>45</v>
      </c>
      <c r="D3590" s="27" t="s">
        <v>121</v>
      </c>
      <c r="E3590" s="28" t="n">
        <v>45514</v>
      </c>
      <c r="F3590" s="27" t="s">
        <v>826</v>
      </c>
      <c r="G3590" s="28" t="n">
        <v>45518</v>
      </c>
      <c r="H3590" s="27" t="s">
        <v>183</v>
      </c>
      <c r="I3590" s="27" t="s">
        <v>430</v>
      </c>
      <c r="J3590" s="27" t="s">
        <v>476</v>
      </c>
      <c r="K3590" s="27" t="s">
        <v>126</v>
      </c>
      <c r="L3590" s="27" t="n">
        <v>23</v>
      </c>
      <c r="M3590" s="27" t="n">
        <v>59</v>
      </c>
      <c r="N3590" s="27" t="s">
        <v>127</v>
      </c>
      <c r="O3590" s="27" t="s">
        <v>128</v>
      </c>
      <c r="P3590" s="27" t="s">
        <v>140</v>
      </c>
      <c r="Q3590" s="29" t="n">
        <v>7312.84</v>
      </c>
      <c r="R3590" s="27" t="s">
        <v>172</v>
      </c>
      <c r="S3590" s="27" t="s">
        <v>141</v>
      </c>
      <c r="T3590" s="27" t="n">
        <v>3</v>
      </c>
    </row>
    <row r="3591" customFormat="false" ht="15" hidden="false" customHeight="false" outlineLevel="0" collapsed="false">
      <c r="A3591" s="30" t="s">
        <v>5573</v>
      </c>
      <c r="B3591" s="30" t="s">
        <v>542</v>
      </c>
      <c r="C3591" s="30" t="n">
        <v>56</v>
      </c>
      <c r="D3591" s="30" t="s">
        <v>121</v>
      </c>
      <c r="E3591" s="31" t="n">
        <v>45422</v>
      </c>
      <c r="F3591" s="30" t="s">
        <v>997</v>
      </c>
      <c r="G3591" s="31" t="n">
        <v>45422</v>
      </c>
      <c r="H3591" s="30" t="s">
        <v>217</v>
      </c>
      <c r="I3591" s="30" t="s">
        <v>344</v>
      </c>
      <c r="J3591" s="30" t="s">
        <v>483</v>
      </c>
      <c r="K3591" s="30" t="s">
        <v>156</v>
      </c>
      <c r="L3591" s="30" t="n">
        <v>68</v>
      </c>
      <c r="M3591" s="30" t="n">
        <v>51</v>
      </c>
      <c r="N3591" s="30" t="s">
        <v>127</v>
      </c>
      <c r="O3591" s="30" t="s">
        <v>149</v>
      </c>
      <c r="P3591" s="30" t="s">
        <v>140</v>
      </c>
      <c r="Q3591" s="32" t="n">
        <v>4762.67</v>
      </c>
      <c r="R3591" s="30" t="s">
        <v>130</v>
      </c>
      <c r="S3591" s="30" t="s">
        <v>141</v>
      </c>
      <c r="T3591" s="30" t="n">
        <v>4</v>
      </c>
    </row>
    <row r="3592" customFormat="false" ht="15" hidden="false" customHeight="false" outlineLevel="0" collapsed="false">
      <c r="A3592" s="27" t="s">
        <v>5574</v>
      </c>
      <c r="B3592" s="27" t="s">
        <v>3425</v>
      </c>
      <c r="C3592" s="27" t="n">
        <v>47</v>
      </c>
      <c r="D3592" s="27" t="s">
        <v>181</v>
      </c>
      <c r="E3592" s="28" t="n">
        <v>45508</v>
      </c>
      <c r="F3592" s="27" t="s">
        <v>1424</v>
      </c>
      <c r="G3592" s="28" t="n">
        <v>45509</v>
      </c>
      <c r="H3592" s="27" t="s">
        <v>242</v>
      </c>
      <c r="I3592" s="27" t="s">
        <v>243</v>
      </c>
      <c r="J3592" s="27" t="s">
        <v>422</v>
      </c>
      <c r="K3592" s="27" t="s">
        <v>138</v>
      </c>
      <c r="L3592" s="27" t="n">
        <v>82</v>
      </c>
      <c r="M3592" s="27" t="n">
        <v>17</v>
      </c>
      <c r="N3592" s="27" t="s">
        <v>127</v>
      </c>
      <c r="O3592" s="27" t="s">
        <v>139</v>
      </c>
      <c r="P3592" s="27" t="s">
        <v>187</v>
      </c>
      <c r="Q3592" s="29" t="n">
        <v>1809.04</v>
      </c>
      <c r="R3592" s="27" t="s">
        <v>130</v>
      </c>
      <c r="S3592" s="27" t="s">
        <v>141</v>
      </c>
      <c r="T3592" s="27" t="n">
        <v>1</v>
      </c>
    </row>
    <row r="3593" customFormat="false" ht="15" hidden="false" customHeight="false" outlineLevel="0" collapsed="false">
      <c r="A3593" s="30" t="s">
        <v>5575</v>
      </c>
      <c r="B3593" s="30" t="s">
        <v>5576</v>
      </c>
      <c r="C3593" s="30" t="n">
        <v>13</v>
      </c>
      <c r="D3593" s="30" t="s">
        <v>486</v>
      </c>
      <c r="E3593" s="31" t="n">
        <v>45633</v>
      </c>
      <c r="F3593" s="30" t="s">
        <v>890</v>
      </c>
      <c r="G3593" s="31" t="n">
        <v>45639</v>
      </c>
      <c r="H3593" s="30" t="s">
        <v>135</v>
      </c>
      <c r="I3593" s="30" t="s">
        <v>278</v>
      </c>
      <c r="J3593" s="30" t="s">
        <v>137</v>
      </c>
      <c r="K3593" s="30" t="s">
        <v>126</v>
      </c>
      <c r="L3593" s="30" t="n">
        <v>40</v>
      </c>
      <c r="M3593" s="30" t="n">
        <v>76</v>
      </c>
      <c r="N3593" s="30" t="s">
        <v>186</v>
      </c>
      <c r="O3593" s="30" t="s">
        <v>139</v>
      </c>
      <c r="P3593" s="30" t="s">
        <v>150</v>
      </c>
      <c r="Q3593" s="32" t="n">
        <v>7534.15</v>
      </c>
      <c r="R3593" s="30" t="s">
        <v>130</v>
      </c>
      <c r="S3593" s="30" t="s">
        <v>141</v>
      </c>
      <c r="T3593" s="30" t="n">
        <v>4</v>
      </c>
    </row>
    <row r="3594" customFormat="false" ht="15" hidden="false" customHeight="false" outlineLevel="0" collapsed="false">
      <c r="A3594" s="27" t="s">
        <v>5577</v>
      </c>
      <c r="B3594" s="27" t="s">
        <v>1319</v>
      </c>
      <c r="C3594" s="27" t="n">
        <v>45</v>
      </c>
      <c r="D3594" s="27" t="s">
        <v>121</v>
      </c>
      <c r="E3594" s="28" t="n">
        <v>45508</v>
      </c>
      <c r="F3594" s="27" t="s">
        <v>274</v>
      </c>
      <c r="G3594" s="28" t="n">
        <v>45511</v>
      </c>
      <c r="H3594" s="27" t="s">
        <v>206</v>
      </c>
      <c r="I3594" s="27" t="s">
        <v>207</v>
      </c>
      <c r="J3594" s="27" t="s">
        <v>615</v>
      </c>
      <c r="K3594" s="27" t="s">
        <v>156</v>
      </c>
      <c r="L3594" s="27" t="n">
        <v>62</v>
      </c>
      <c r="M3594" s="27" t="n">
        <v>85</v>
      </c>
      <c r="N3594" s="27" t="s">
        <v>127</v>
      </c>
      <c r="O3594" s="27" t="s">
        <v>171</v>
      </c>
      <c r="P3594" s="27" t="s">
        <v>150</v>
      </c>
      <c r="Q3594" s="29" t="n">
        <v>3516.74</v>
      </c>
      <c r="R3594" s="27" t="s">
        <v>130</v>
      </c>
      <c r="S3594" s="27" t="s">
        <v>197</v>
      </c>
      <c r="T3594" s="27" t="n">
        <v>3</v>
      </c>
    </row>
    <row r="3595" customFormat="false" ht="15" hidden="false" customHeight="false" outlineLevel="0" collapsed="false">
      <c r="A3595" s="30" t="s">
        <v>5578</v>
      </c>
      <c r="B3595" s="30" t="s">
        <v>2861</v>
      </c>
      <c r="C3595" s="30" t="n">
        <v>0</v>
      </c>
      <c r="D3595" s="30" t="s">
        <v>181</v>
      </c>
      <c r="E3595" s="31" t="n">
        <v>45343</v>
      </c>
      <c r="F3595" s="30" t="s">
        <v>465</v>
      </c>
      <c r="G3595" s="31" t="n">
        <v>45344</v>
      </c>
      <c r="H3595" s="30" t="s">
        <v>135</v>
      </c>
      <c r="I3595" s="30" t="s">
        <v>251</v>
      </c>
      <c r="J3595" s="30" t="s">
        <v>262</v>
      </c>
      <c r="K3595" s="30" t="s">
        <v>138</v>
      </c>
      <c r="L3595" s="30" t="n">
        <v>67</v>
      </c>
      <c r="M3595" s="30" t="n">
        <v>29</v>
      </c>
      <c r="N3595" s="30" t="s">
        <v>127</v>
      </c>
      <c r="O3595" s="30" t="s">
        <v>128</v>
      </c>
      <c r="P3595" s="30" t="s">
        <v>150</v>
      </c>
      <c r="Q3595" s="32" t="n">
        <v>1173.07</v>
      </c>
      <c r="R3595" s="30" t="s">
        <v>130</v>
      </c>
      <c r="S3595" s="30" t="s">
        <v>335</v>
      </c>
      <c r="T3595" s="30" t="n">
        <v>5</v>
      </c>
    </row>
    <row r="3596" customFormat="false" ht="15" hidden="false" customHeight="false" outlineLevel="0" collapsed="false">
      <c r="A3596" s="27" t="s">
        <v>5579</v>
      </c>
      <c r="B3596" s="27" t="s">
        <v>1480</v>
      </c>
      <c r="C3596" s="27" t="n">
        <v>0</v>
      </c>
      <c r="D3596" s="27" t="s">
        <v>121</v>
      </c>
      <c r="E3596" s="28" t="n">
        <v>45476</v>
      </c>
      <c r="F3596" s="27" t="s">
        <v>1175</v>
      </c>
      <c r="G3596" s="28" t="n">
        <v>45480</v>
      </c>
      <c r="H3596" s="27" t="s">
        <v>236</v>
      </c>
      <c r="I3596" s="27" t="s">
        <v>266</v>
      </c>
      <c r="J3596" s="27" t="s">
        <v>238</v>
      </c>
      <c r="K3596" s="27" t="s">
        <v>126</v>
      </c>
      <c r="L3596" s="27" t="n">
        <v>37</v>
      </c>
      <c r="M3596" s="27" t="n">
        <v>112</v>
      </c>
      <c r="N3596" s="27" t="s">
        <v>186</v>
      </c>
      <c r="O3596" s="27" t="s">
        <v>128</v>
      </c>
      <c r="P3596" s="27" t="s">
        <v>187</v>
      </c>
      <c r="Q3596" s="29" t="n">
        <v>8299.53</v>
      </c>
      <c r="R3596" s="27" t="s">
        <v>130</v>
      </c>
      <c r="S3596" s="27" t="s">
        <v>223</v>
      </c>
      <c r="T3596" s="27" t="n">
        <v>4</v>
      </c>
    </row>
    <row r="3597" customFormat="false" ht="15" hidden="false" customHeight="false" outlineLevel="0" collapsed="false">
      <c r="A3597" s="30" t="s">
        <v>5580</v>
      </c>
      <c r="B3597" s="30" t="s">
        <v>4376</v>
      </c>
      <c r="C3597" s="30" t="n">
        <v>66</v>
      </c>
      <c r="D3597" s="30" t="s">
        <v>121</v>
      </c>
      <c r="E3597" s="31" t="n">
        <v>45418</v>
      </c>
      <c r="F3597" s="30" t="s">
        <v>405</v>
      </c>
      <c r="G3597" s="31" t="n">
        <v>45419</v>
      </c>
      <c r="H3597" s="30" t="s">
        <v>168</v>
      </c>
      <c r="I3597" s="30" t="s">
        <v>366</v>
      </c>
      <c r="J3597" s="30" t="s">
        <v>371</v>
      </c>
      <c r="K3597" s="30" t="s">
        <v>138</v>
      </c>
      <c r="L3597" s="30" t="n">
        <v>37</v>
      </c>
      <c r="M3597" s="30" t="n">
        <v>29</v>
      </c>
      <c r="N3597" s="30" t="s">
        <v>127</v>
      </c>
      <c r="O3597" s="30" t="s">
        <v>149</v>
      </c>
      <c r="P3597" s="30" t="s">
        <v>129</v>
      </c>
      <c r="Q3597" s="32" t="n">
        <v>1609.08</v>
      </c>
      <c r="R3597" s="30" t="s">
        <v>130</v>
      </c>
      <c r="S3597" s="30" t="s">
        <v>141</v>
      </c>
      <c r="T3597" s="30" t="n">
        <v>4</v>
      </c>
    </row>
    <row r="3598" customFormat="false" ht="15" hidden="false" customHeight="false" outlineLevel="0" collapsed="false">
      <c r="A3598" s="27" t="s">
        <v>5581</v>
      </c>
      <c r="B3598" s="27" t="s">
        <v>2204</v>
      </c>
      <c r="C3598" s="27" t="n">
        <v>60</v>
      </c>
      <c r="D3598" s="27" t="s">
        <v>181</v>
      </c>
      <c r="E3598" s="28" t="n">
        <v>45348</v>
      </c>
      <c r="F3598" s="27" t="s">
        <v>211</v>
      </c>
      <c r="G3598" s="28" t="n">
        <v>45356</v>
      </c>
      <c r="H3598" s="27" t="s">
        <v>146</v>
      </c>
      <c r="I3598" s="27" t="s">
        <v>309</v>
      </c>
      <c r="J3598" s="27" t="s">
        <v>568</v>
      </c>
      <c r="K3598" s="27" t="s">
        <v>202</v>
      </c>
      <c r="L3598" s="27" t="n">
        <v>16</v>
      </c>
      <c r="M3598" s="27" t="n">
        <v>77</v>
      </c>
      <c r="N3598" s="27" t="s">
        <v>186</v>
      </c>
      <c r="O3598" s="27" t="s">
        <v>139</v>
      </c>
      <c r="P3598" s="27" t="s">
        <v>129</v>
      </c>
      <c r="Q3598" s="29" t="n">
        <v>15844.17</v>
      </c>
      <c r="R3598" s="27" t="s">
        <v>130</v>
      </c>
      <c r="S3598" s="27" t="s">
        <v>141</v>
      </c>
      <c r="T3598" s="27" t="n">
        <v>4</v>
      </c>
    </row>
    <row r="3599" customFormat="false" ht="15" hidden="false" customHeight="false" outlineLevel="0" collapsed="false">
      <c r="A3599" s="30" t="s">
        <v>5168</v>
      </c>
      <c r="B3599" s="30" t="s">
        <v>2142</v>
      </c>
      <c r="C3599" s="30" t="n">
        <v>48</v>
      </c>
      <c r="D3599" s="30" t="s">
        <v>121</v>
      </c>
      <c r="E3599" s="31" t="n">
        <v>45484</v>
      </c>
      <c r="F3599" s="30" t="s">
        <v>1263</v>
      </c>
      <c r="G3599" s="31" t="n">
        <v>45486</v>
      </c>
      <c r="H3599" s="30" t="s">
        <v>146</v>
      </c>
      <c r="I3599" s="30" t="s">
        <v>147</v>
      </c>
      <c r="J3599" s="30" t="s">
        <v>244</v>
      </c>
      <c r="K3599" s="30" t="s">
        <v>126</v>
      </c>
      <c r="L3599" s="30" t="n">
        <v>21</v>
      </c>
      <c r="M3599" s="30" t="n">
        <v>82</v>
      </c>
      <c r="N3599" s="30" t="s">
        <v>186</v>
      </c>
      <c r="O3599" s="30" t="s">
        <v>149</v>
      </c>
      <c r="P3599" s="30" t="s">
        <v>129</v>
      </c>
      <c r="Q3599" s="32" t="n">
        <v>8575.39</v>
      </c>
      <c r="R3599" s="30" t="s">
        <v>130</v>
      </c>
      <c r="S3599" s="30" t="s">
        <v>141</v>
      </c>
      <c r="T3599" s="30" t="n">
        <v>3</v>
      </c>
    </row>
    <row r="3600" customFormat="false" ht="15" hidden="false" customHeight="false" outlineLevel="0" collapsed="false">
      <c r="A3600" s="27" t="s">
        <v>5582</v>
      </c>
      <c r="B3600" s="27" t="s">
        <v>1252</v>
      </c>
      <c r="C3600" s="27" t="n">
        <v>0</v>
      </c>
      <c r="D3600" s="27" t="s">
        <v>181</v>
      </c>
      <c r="E3600" s="28" t="n">
        <v>45611</v>
      </c>
      <c r="F3600" s="27" t="s">
        <v>1257</v>
      </c>
      <c r="G3600" s="28" t="n">
        <v>45611</v>
      </c>
      <c r="H3600" s="27" t="s">
        <v>206</v>
      </c>
      <c r="I3600" s="27" t="s">
        <v>232</v>
      </c>
      <c r="J3600" s="27" t="s">
        <v>615</v>
      </c>
      <c r="K3600" s="27" t="s">
        <v>156</v>
      </c>
      <c r="L3600" s="27" t="n">
        <v>62</v>
      </c>
      <c r="M3600" s="27" t="n">
        <v>65</v>
      </c>
      <c r="N3600" s="27" t="s">
        <v>127</v>
      </c>
      <c r="O3600" s="27" t="s">
        <v>128</v>
      </c>
      <c r="P3600" s="27" t="s">
        <v>129</v>
      </c>
      <c r="Q3600" s="29" t="n">
        <v>3004.51</v>
      </c>
      <c r="R3600" s="27" t="s">
        <v>130</v>
      </c>
      <c r="S3600" s="27" t="s">
        <v>157</v>
      </c>
      <c r="T3600" s="27" t="n">
        <v>4</v>
      </c>
    </row>
    <row r="3601" customFormat="false" ht="15" hidden="false" customHeight="false" outlineLevel="0" collapsed="false">
      <c r="A3601" s="30" t="s">
        <v>5583</v>
      </c>
      <c r="B3601" s="30" t="s">
        <v>1883</v>
      </c>
      <c r="C3601" s="30" t="n">
        <v>36</v>
      </c>
      <c r="D3601" s="30" t="s">
        <v>121</v>
      </c>
      <c r="E3601" s="31" t="n">
        <v>45471</v>
      </c>
      <c r="F3601" s="30" t="s">
        <v>497</v>
      </c>
      <c r="G3601" s="31" t="n">
        <v>45472</v>
      </c>
      <c r="H3601" s="30" t="s">
        <v>236</v>
      </c>
      <c r="I3601" s="30" t="s">
        <v>323</v>
      </c>
      <c r="J3601" s="30" t="s">
        <v>267</v>
      </c>
      <c r="K3601" s="30" t="s">
        <v>156</v>
      </c>
      <c r="L3601" s="30" t="n">
        <v>73</v>
      </c>
      <c r="M3601" s="30" t="n">
        <v>46</v>
      </c>
      <c r="N3601" s="30" t="s">
        <v>186</v>
      </c>
      <c r="O3601" s="30" t="s">
        <v>171</v>
      </c>
      <c r="P3601" s="30" t="s">
        <v>129</v>
      </c>
      <c r="Q3601" s="32" t="n">
        <v>4073.55</v>
      </c>
      <c r="R3601" s="30" t="s">
        <v>130</v>
      </c>
      <c r="S3601" s="30" t="s">
        <v>131</v>
      </c>
      <c r="T3601" s="30" t="n">
        <v>4</v>
      </c>
    </row>
    <row r="3602" customFormat="false" ht="15" hidden="false" customHeight="false" outlineLevel="0" collapsed="false">
      <c r="A3602" s="27" t="s">
        <v>5584</v>
      </c>
      <c r="B3602" s="27" t="s">
        <v>3191</v>
      </c>
      <c r="C3602" s="27" t="n">
        <v>61</v>
      </c>
      <c r="D3602" s="27" t="s">
        <v>181</v>
      </c>
      <c r="E3602" s="28" t="n">
        <v>45524</v>
      </c>
      <c r="F3602" s="27" t="s">
        <v>1449</v>
      </c>
      <c r="G3602" s="28" t="n">
        <v>45525</v>
      </c>
      <c r="H3602" s="27" t="s">
        <v>183</v>
      </c>
      <c r="I3602" s="27" t="s">
        <v>212</v>
      </c>
      <c r="J3602" s="27" t="s">
        <v>431</v>
      </c>
      <c r="K3602" s="27" t="s">
        <v>156</v>
      </c>
      <c r="L3602" s="27" t="n">
        <v>24</v>
      </c>
      <c r="M3602" s="27" t="n">
        <v>54</v>
      </c>
      <c r="N3602" s="27" t="s">
        <v>127</v>
      </c>
      <c r="O3602" s="27" t="s">
        <v>149</v>
      </c>
      <c r="P3602" s="27" t="s">
        <v>140</v>
      </c>
      <c r="Q3602" s="29" t="n">
        <v>3359.8</v>
      </c>
      <c r="R3602" s="27" t="s">
        <v>130</v>
      </c>
      <c r="S3602" s="27" t="s">
        <v>141</v>
      </c>
      <c r="T3602" s="27" t="n">
        <v>4</v>
      </c>
    </row>
    <row r="3603" customFormat="false" ht="15" hidden="false" customHeight="false" outlineLevel="0" collapsed="false">
      <c r="A3603" s="30" t="s">
        <v>5585</v>
      </c>
      <c r="B3603" s="30" t="s">
        <v>4318</v>
      </c>
      <c r="C3603" s="30" t="n">
        <v>56</v>
      </c>
      <c r="D3603" s="30" t="s">
        <v>144</v>
      </c>
      <c r="E3603" s="31" t="n">
        <v>45310</v>
      </c>
      <c r="F3603" s="30" t="s">
        <v>1503</v>
      </c>
      <c r="G3603" s="31" t="n">
        <v>45311</v>
      </c>
      <c r="H3603" s="30" t="s">
        <v>168</v>
      </c>
      <c r="I3603" s="30" t="s">
        <v>366</v>
      </c>
      <c r="J3603" s="30" t="s">
        <v>371</v>
      </c>
      <c r="K3603" s="30" t="s">
        <v>126</v>
      </c>
      <c r="L3603" s="30" t="n">
        <v>24</v>
      </c>
      <c r="M3603" s="30" t="n">
        <v>123</v>
      </c>
      <c r="N3603" s="30" t="s">
        <v>186</v>
      </c>
      <c r="O3603" s="30" t="s">
        <v>139</v>
      </c>
      <c r="P3603" s="30" t="s">
        <v>187</v>
      </c>
      <c r="Q3603" s="32" t="n">
        <v>8600.32</v>
      </c>
      <c r="R3603" s="30" t="s">
        <v>130</v>
      </c>
      <c r="S3603" s="30" t="s">
        <v>157</v>
      </c>
      <c r="T3603" s="30" t="n">
        <v>5</v>
      </c>
    </row>
    <row r="3604" customFormat="false" ht="15" hidden="false" customHeight="false" outlineLevel="0" collapsed="false">
      <c r="A3604" s="27" t="s">
        <v>5586</v>
      </c>
      <c r="B3604" s="27" t="s">
        <v>3334</v>
      </c>
      <c r="C3604" s="27" t="n">
        <v>23</v>
      </c>
      <c r="D3604" s="27" t="s">
        <v>566</v>
      </c>
      <c r="E3604" s="28" t="n">
        <v>45342</v>
      </c>
      <c r="F3604" s="27" t="s">
        <v>341</v>
      </c>
      <c r="G3604" s="28" t="n">
        <v>45344</v>
      </c>
      <c r="H3604" s="27" t="s">
        <v>168</v>
      </c>
      <c r="I3604" s="27" t="s">
        <v>366</v>
      </c>
      <c r="J3604" s="27" t="s">
        <v>441</v>
      </c>
      <c r="K3604" s="27" t="s">
        <v>126</v>
      </c>
      <c r="L3604" s="27" t="n">
        <v>19</v>
      </c>
      <c r="M3604" s="27" t="n">
        <v>97</v>
      </c>
      <c r="N3604" s="27" t="s">
        <v>186</v>
      </c>
      <c r="O3604" s="27" t="s">
        <v>139</v>
      </c>
      <c r="P3604" s="27" t="s">
        <v>129</v>
      </c>
      <c r="Q3604" s="29" t="n">
        <v>8414.23</v>
      </c>
      <c r="R3604" s="27" t="s">
        <v>130</v>
      </c>
      <c r="S3604" s="27" t="s">
        <v>151</v>
      </c>
      <c r="T3604" s="27" t="n">
        <v>5</v>
      </c>
    </row>
    <row r="3605" customFormat="false" ht="15" hidden="false" customHeight="false" outlineLevel="0" collapsed="false">
      <c r="A3605" s="30" t="s">
        <v>5587</v>
      </c>
      <c r="B3605" s="30" t="s">
        <v>3038</v>
      </c>
      <c r="C3605" s="30" t="n">
        <v>63</v>
      </c>
      <c r="D3605" s="30" t="s">
        <v>121</v>
      </c>
      <c r="E3605" s="31" t="n">
        <v>45347</v>
      </c>
      <c r="F3605" s="30" t="s">
        <v>598</v>
      </c>
      <c r="G3605" s="31" t="n">
        <v>45352</v>
      </c>
      <c r="H3605" s="30" t="s">
        <v>242</v>
      </c>
      <c r="I3605" s="30" t="s">
        <v>243</v>
      </c>
      <c r="J3605" s="30" t="s">
        <v>244</v>
      </c>
      <c r="K3605" s="30" t="s">
        <v>126</v>
      </c>
      <c r="L3605" s="30" t="n">
        <v>16</v>
      </c>
      <c r="M3605" s="30" t="n">
        <v>59</v>
      </c>
      <c r="N3605" s="30" t="s">
        <v>186</v>
      </c>
      <c r="O3605" s="30" t="s">
        <v>149</v>
      </c>
      <c r="P3605" s="30" t="s">
        <v>129</v>
      </c>
      <c r="Q3605" s="32" t="n">
        <v>7113.33</v>
      </c>
      <c r="R3605" s="30" t="s">
        <v>130</v>
      </c>
      <c r="S3605" s="30" t="s">
        <v>157</v>
      </c>
      <c r="T3605" s="30" t="n">
        <v>5</v>
      </c>
    </row>
    <row r="3606" customFormat="false" ht="15" hidden="false" customHeight="false" outlineLevel="0" collapsed="false">
      <c r="A3606" s="27" t="s">
        <v>5588</v>
      </c>
      <c r="B3606" s="27" t="s">
        <v>2095</v>
      </c>
      <c r="C3606" s="27" t="n">
        <v>55</v>
      </c>
      <c r="D3606" s="27" t="s">
        <v>181</v>
      </c>
      <c r="E3606" s="28" t="n">
        <v>45517</v>
      </c>
      <c r="F3606" s="27" t="s">
        <v>195</v>
      </c>
      <c r="G3606" s="28" t="n">
        <v>45517</v>
      </c>
      <c r="H3606" s="27" t="s">
        <v>123</v>
      </c>
      <c r="I3606" s="27" t="s">
        <v>155</v>
      </c>
      <c r="J3606" s="27" t="s">
        <v>418</v>
      </c>
      <c r="K3606" s="27" t="s">
        <v>156</v>
      </c>
      <c r="L3606" s="27" t="n">
        <v>57</v>
      </c>
      <c r="M3606" s="27" t="n">
        <v>56</v>
      </c>
      <c r="N3606" s="27" t="s">
        <v>186</v>
      </c>
      <c r="O3606" s="27"/>
      <c r="P3606" s="27" t="s">
        <v>129</v>
      </c>
      <c r="Q3606" s="29" t="n">
        <v>3345.37</v>
      </c>
      <c r="R3606" s="27" t="s">
        <v>130</v>
      </c>
      <c r="S3606" s="27" t="s">
        <v>335</v>
      </c>
      <c r="T3606" s="27" t="n">
        <v>5</v>
      </c>
    </row>
    <row r="3607" customFormat="false" ht="15" hidden="false" customHeight="false" outlineLevel="0" collapsed="false">
      <c r="A3607" s="30" t="s">
        <v>5589</v>
      </c>
      <c r="B3607" s="30" t="s">
        <v>4122</v>
      </c>
      <c r="C3607" s="30"/>
      <c r="D3607" s="30" t="s">
        <v>121</v>
      </c>
      <c r="E3607" s="31" t="n">
        <v>45537</v>
      </c>
      <c r="F3607" s="30" t="s">
        <v>2531</v>
      </c>
      <c r="G3607" s="31" t="n">
        <v>45540</v>
      </c>
      <c r="H3607" s="30" t="s">
        <v>242</v>
      </c>
      <c r="I3607" s="30" t="s">
        <v>243</v>
      </c>
      <c r="J3607" s="30" t="s">
        <v>316</v>
      </c>
      <c r="K3607" s="30" t="s">
        <v>156</v>
      </c>
      <c r="L3607" s="30" t="n">
        <v>29</v>
      </c>
      <c r="M3607" s="30" t="n">
        <v>57</v>
      </c>
      <c r="N3607" s="30" t="s">
        <v>127</v>
      </c>
      <c r="O3607" s="30" t="s">
        <v>139</v>
      </c>
      <c r="P3607" s="30" t="s">
        <v>150</v>
      </c>
      <c r="Q3607" s="32" t="n">
        <v>4007.36</v>
      </c>
      <c r="R3607" s="30" t="s">
        <v>130</v>
      </c>
      <c r="S3607" s="30" t="s">
        <v>164</v>
      </c>
      <c r="T3607" s="30"/>
    </row>
    <row r="3608" customFormat="false" ht="15" hidden="false" customHeight="false" outlineLevel="0" collapsed="false">
      <c r="A3608" s="27" t="s">
        <v>5590</v>
      </c>
      <c r="B3608" s="27" t="s">
        <v>1852</v>
      </c>
      <c r="C3608" s="27" t="n">
        <v>38</v>
      </c>
      <c r="D3608" s="27" t="s">
        <v>181</v>
      </c>
      <c r="E3608" s="28" t="n">
        <v>45412</v>
      </c>
      <c r="F3608" s="27" t="s">
        <v>785</v>
      </c>
      <c r="G3608" s="28" t="n">
        <v>45412</v>
      </c>
      <c r="H3608" s="27" t="s">
        <v>217</v>
      </c>
      <c r="I3608" s="27" t="s">
        <v>282</v>
      </c>
      <c r="J3608" s="27" t="s">
        <v>483</v>
      </c>
      <c r="K3608" s="27" t="s">
        <v>138</v>
      </c>
      <c r="L3608" s="27" t="n">
        <v>77</v>
      </c>
      <c r="M3608" s="27" t="n">
        <v>27</v>
      </c>
      <c r="N3608" s="27" t="s">
        <v>127</v>
      </c>
      <c r="O3608" s="27" t="s">
        <v>171</v>
      </c>
      <c r="P3608" s="27" t="s">
        <v>150</v>
      </c>
      <c r="Q3608" s="29" t="n">
        <v>2581.82</v>
      </c>
      <c r="R3608" s="27" t="s">
        <v>130</v>
      </c>
      <c r="S3608" s="27" t="s">
        <v>151</v>
      </c>
      <c r="T3608" s="27" t="n">
        <v>5</v>
      </c>
    </row>
    <row r="3609" customFormat="false" ht="15" hidden="false" customHeight="false" outlineLevel="0" collapsed="false">
      <c r="A3609" s="30" t="s">
        <v>5591</v>
      </c>
      <c r="B3609" s="30" t="s">
        <v>1990</v>
      </c>
      <c r="C3609" s="30" t="n">
        <v>66</v>
      </c>
      <c r="D3609" s="30" t="s">
        <v>181</v>
      </c>
      <c r="E3609" s="31" t="n">
        <v>45427</v>
      </c>
      <c r="F3609" s="30" t="s">
        <v>981</v>
      </c>
      <c r="G3609" s="31" t="n">
        <v>45433</v>
      </c>
      <c r="H3609" s="30" t="s">
        <v>123</v>
      </c>
      <c r="I3609" s="30" t="s">
        <v>155</v>
      </c>
      <c r="J3609" s="30" t="s">
        <v>305</v>
      </c>
      <c r="K3609" s="30" t="s">
        <v>126</v>
      </c>
      <c r="L3609" s="30" t="n">
        <v>34</v>
      </c>
      <c r="M3609" s="30" t="n">
        <v>127</v>
      </c>
      <c r="N3609" s="30" t="s">
        <v>186</v>
      </c>
      <c r="O3609" s="30" t="s">
        <v>139</v>
      </c>
      <c r="P3609" s="30" t="s">
        <v>129</v>
      </c>
      <c r="Q3609" s="32" t="n">
        <v>7495.15</v>
      </c>
      <c r="R3609" s="30" t="s">
        <v>130</v>
      </c>
      <c r="S3609" s="30" t="s">
        <v>192</v>
      </c>
      <c r="T3609" s="30" t="n">
        <v>3</v>
      </c>
    </row>
    <row r="3610" customFormat="false" ht="15" hidden="false" customHeight="false" outlineLevel="0" collapsed="false">
      <c r="A3610" s="27" t="s">
        <v>5592</v>
      </c>
      <c r="B3610" s="27" t="s">
        <v>4077</v>
      </c>
      <c r="C3610" s="27" t="n">
        <v>12</v>
      </c>
      <c r="D3610" s="27" t="s">
        <v>181</v>
      </c>
      <c r="E3610" s="28" t="n">
        <v>45641</v>
      </c>
      <c r="F3610" s="27" t="s">
        <v>519</v>
      </c>
      <c r="G3610" s="28" t="n">
        <v>45642</v>
      </c>
      <c r="H3610" s="27" t="s">
        <v>206</v>
      </c>
      <c r="I3610" s="27" t="s">
        <v>232</v>
      </c>
      <c r="J3610" s="27" t="s">
        <v>615</v>
      </c>
      <c r="K3610" s="27" t="s">
        <v>138</v>
      </c>
      <c r="L3610" s="27" t="n">
        <v>54</v>
      </c>
      <c r="M3610" s="27" t="n">
        <v>20</v>
      </c>
      <c r="N3610" s="27" t="s">
        <v>127</v>
      </c>
      <c r="O3610" s="27" t="s">
        <v>139</v>
      </c>
      <c r="P3610" s="27" t="s">
        <v>140</v>
      </c>
      <c r="Q3610" s="29" t="n">
        <v>1275.22</v>
      </c>
      <c r="R3610" s="27" t="s">
        <v>130</v>
      </c>
      <c r="S3610" s="27" t="s">
        <v>197</v>
      </c>
      <c r="T3610" s="27" t="n">
        <v>3</v>
      </c>
    </row>
    <row r="3611" customFormat="false" ht="15" hidden="false" customHeight="false" outlineLevel="0" collapsed="false">
      <c r="A3611" s="30" t="s">
        <v>5593</v>
      </c>
      <c r="B3611" s="30" t="s">
        <v>2760</v>
      </c>
      <c r="C3611" s="30" t="n">
        <v>39</v>
      </c>
      <c r="D3611" s="30" t="s">
        <v>181</v>
      </c>
      <c r="E3611" s="31" t="n">
        <v>45617</v>
      </c>
      <c r="F3611" s="30" t="s">
        <v>134</v>
      </c>
      <c r="G3611" s="31" t="n">
        <v>45619</v>
      </c>
      <c r="H3611" s="30" t="s">
        <v>242</v>
      </c>
      <c r="I3611" s="30" t="s">
        <v>315</v>
      </c>
      <c r="J3611" s="30" t="s">
        <v>316</v>
      </c>
      <c r="K3611" s="30" t="s">
        <v>156</v>
      </c>
      <c r="L3611" s="30" t="n">
        <v>59</v>
      </c>
      <c r="M3611" s="30" t="n">
        <v>34</v>
      </c>
      <c r="N3611" s="30" t="s">
        <v>186</v>
      </c>
      <c r="O3611" s="30" t="s">
        <v>149</v>
      </c>
      <c r="P3611" s="30" t="s">
        <v>140</v>
      </c>
      <c r="Q3611" s="32" t="n">
        <v>4437.83</v>
      </c>
      <c r="R3611" s="30" t="s">
        <v>130</v>
      </c>
      <c r="S3611" s="30" t="s">
        <v>131</v>
      </c>
      <c r="T3611" s="30" t="n">
        <v>3</v>
      </c>
    </row>
    <row r="3612" customFormat="false" ht="15" hidden="false" customHeight="false" outlineLevel="0" collapsed="false">
      <c r="A3612" s="27" t="s">
        <v>5594</v>
      </c>
      <c r="B3612" s="27" t="s">
        <v>4647</v>
      </c>
      <c r="C3612" s="27" t="n">
        <v>19</v>
      </c>
      <c r="D3612" s="27" t="s">
        <v>121</v>
      </c>
      <c r="E3612" s="28" t="n">
        <v>45507</v>
      </c>
      <c r="F3612" s="27" t="s">
        <v>167</v>
      </c>
      <c r="G3612" s="28" t="n">
        <v>45507</v>
      </c>
      <c r="H3612" s="27" t="s">
        <v>123</v>
      </c>
      <c r="I3612" s="27" t="s">
        <v>155</v>
      </c>
      <c r="J3612" s="27" t="s">
        <v>305</v>
      </c>
      <c r="K3612" s="27" t="s">
        <v>138</v>
      </c>
      <c r="L3612" s="27" t="n">
        <v>28</v>
      </c>
      <c r="M3612" s="27" t="n">
        <v>39</v>
      </c>
      <c r="N3612" s="27" t="s">
        <v>127</v>
      </c>
      <c r="O3612" s="27" t="s">
        <v>128</v>
      </c>
      <c r="P3612" s="27" t="s">
        <v>187</v>
      </c>
      <c r="Q3612" s="29" t="n">
        <v>2784.22</v>
      </c>
      <c r="R3612" s="27" t="s">
        <v>130</v>
      </c>
      <c r="S3612" s="27" t="s">
        <v>131</v>
      </c>
      <c r="T3612" s="27" t="n">
        <v>3</v>
      </c>
    </row>
    <row r="3613" customFormat="false" ht="15" hidden="false" customHeight="false" outlineLevel="0" collapsed="false">
      <c r="A3613" s="30" t="s">
        <v>5595</v>
      </c>
      <c r="B3613" s="30" t="s">
        <v>5261</v>
      </c>
      <c r="C3613" s="30" t="n">
        <v>49</v>
      </c>
      <c r="D3613" s="30" t="s">
        <v>121</v>
      </c>
      <c r="E3613" s="31" t="n">
        <v>45408</v>
      </c>
      <c r="F3613" s="30" t="s">
        <v>1860</v>
      </c>
      <c r="G3613" s="31" t="n">
        <v>45410</v>
      </c>
      <c r="H3613" s="30" t="s">
        <v>168</v>
      </c>
      <c r="I3613" s="30" t="s">
        <v>366</v>
      </c>
      <c r="J3613" s="30" t="s">
        <v>371</v>
      </c>
      <c r="K3613" s="30" t="s">
        <v>126</v>
      </c>
      <c r="L3613" s="30" t="n">
        <v>20</v>
      </c>
      <c r="M3613" s="30" t="n">
        <v>97</v>
      </c>
      <c r="N3613" s="30" t="s">
        <v>127</v>
      </c>
      <c r="O3613" s="30" t="s">
        <v>139</v>
      </c>
      <c r="P3613" s="30" t="s">
        <v>187</v>
      </c>
      <c r="Q3613" s="32" t="n">
        <v>7984.34</v>
      </c>
      <c r="R3613" s="30" t="s">
        <v>130</v>
      </c>
      <c r="S3613" s="30" t="s">
        <v>151</v>
      </c>
      <c r="T3613" s="30" t="n">
        <v>3</v>
      </c>
    </row>
    <row r="3614" customFormat="false" ht="15" hidden="false" customHeight="false" outlineLevel="0" collapsed="false">
      <c r="A3614" s="27" t="s">
        <v>5596</v>
      </c>
      <c r="B3614" s="27" t="s">
        <v>4867</v>
      </c>
      <c r="C3614" s="27" t="n">
        <v>47</v>
      </c>
      <c r="D3614" s="27" t="s">
        <v>121</v>
      </c>
      <c r="E3614" s="28" t="n">
        <v>45541</v>
      </c>
      <c r="F3614" s="27" t="s">
        <v>482</v>
      </c>
      <c r="G3614" s="28" t="n">
        <v>45546</v>
      </c>
      <c r="H3614" s="27" t="s">
        <v>168</v>
      </c>
      <c r="I3614" s="27" t="s">
        <v>196</v>
      </c>
      <c r="J3614" s="27" t="s">
        <v>371</v>
      </c>
      <c r="K3614" s="27" t="s">
        <v>126</v>
      </c>
      <c r="L3614" s="27" t="n">
        <v>15</v>
      </c>
      <c r="M3614" s="27" t="n">
        <v>107</v>
      </c>
      <c r="N3614" s="27" t="s">
        <v>186</v>
      </c>
      <c r="O3614" s="27" t="s">
        <v>128</v>
      </c>
      <c r="P3614" s="27" t="s">
        <v>150</v>
      </c>
      <c r="Q3614" s="29" t="n">
        <v>8574.73</v>
      </c>
      <c r="R3614" s="27" t="s">
        <v>130</v>
      </c>
      <c r="S3614" s="27" t="s">
        <v>151</v>
      </c>
      <c r="T3614" s="27" t="n">
        <v>3</v>
      </c>
    </row>
    <row r="3615" customFormat="false" ht="15" hidden="false" customHeight="false" outlineLevel="0" collapsed="false">
      <c r="A3615" s="30" t="s">
        <v>5597</v>
      </c>
      <c r="B3615" s="30" t="s">
        <v>5598</v>
      </c>
      <c r="C3615" s="30" t="n">
        <v>9</v>
      </c>
      <c r="D3615" s="30" t="s">
        <v>181</v>
      </c>
      <c r="E3615" s="31" t="n">
        <v>45365</v>
      </c>
      <c r="F3615" s="30" t="s">
        <v>331</v>
      </c>
      <c r="G3615" s="31" t="n">
        <v>45365</v>
      </c>
      <c r="H3615" s="30" t="s">
        <v>242</v>
      </c>
      <c r="I3615" s="30" t="s">
        <v>466</v>
      </c>
      <c r="J3615" s="30" t="s">
        <v>422</v>
      </c>
      <c r="K3615" s="30" t="s">
        <v>138</v>
      </c>
      <c r="L3615" s="30" t="n">
        <v>47</v>
      </c>
      <c r="M3615" s="30" t="n">
        <v>27</v>
      </c>
      <c r="N3615" s="30" t="s">
        <v>127</v>
      </c>
      <c r="O3615" s="30" t="s">
        <v>139</v>
      </c>
      <c r="P3615" s="30" t="s">
        <v>150</v>
      </c>
      <c r="Q3615" s="32" t="n">
        <v>1328.27</v>
      </c>
      <c r="R3615" s="30" t="s">
        <v>130</v>
      </c>
      <c r="S3615" s="30" t="s">
        <v>197</v>
      </c>
      <c r="T3615" s="30" t="n">
        <v>4</v>
      </c>
    </row>
    <row r="3616" customFormat="false" ht="15" hidden="false" customHeight="false" outlineLevel="0" collapsed="false">
      <c r="A3616" s="27" t="s">
        <v>5599</v>
      </c>
      <c r="B3616" s="27" t="s">
        <v>3055</v>
      </c>
      <c r="C3616" s="27" t="n">
        <v>54</v>
      </c>
      <c r="D3616" s="27" t="s">
        <v>181</v>
      </c>
      <c r="E3616" s="28" t="n">
        <v>45436</v>
      </c>
      <c r="F3616" s="27" t="s">
        <v>241</v>
      </c>
      <c r="G3616" s="28" t="n">
        <v>45437</v>
      </c>
      <c r="H3616" s="27" t="s">
        <v>206</v>
      </c>
      <c r="I3616" s="27" t="s">
        <v>207</v>
      </c>
      <c r="J3616" s="27" t="s">
        <v>233</v>
      </c>
      <c r="K3616" s="27" t="s">
        <v>138</v>
      </c>
      <c r="L3616" s="27" t="n">
        <v>81</v>
      </c>
      <c r="M3616" s="27" t="n">
        <v>31</v>
      </c>
      <c r="N3616" s="27" t="s">
        <v>127</v>
      </c>
      <c r="O3616" s="27" t="s">
        <v>171</v>
      </c>
      <c r="P3616" s="27" t="s">
        <v>150</v>
      </c>
      <c r="Q3616" s="29" t="n">
        <v>1436.63</v>
      </c>
      <c r="R3616" s="27" t="s">
        <v>172</v>
      </c>
      <c r="S3616" s="27" t="s">
        <v>432</v>
      </c>
      <c r="T3616" s="27" t="n">
        <v>3</v>
      </c>
    </row>
    <row r="3617" customFormat="false" ht="15" hidden="false" customHeight="false" outlineLevel="0" collapsed="false">
      <c r="A3617" s="30" t="s">
        <v>5600</v>
      </c>
      <c r="B3617" s="30" t="s">
        <v>2130</v>
      </c>
      <c r="C3617" s="30" t="n">
        <v>52</v>
      </c>
      <c r="D3617" s="30" t="s">
        <v>121</v>
      </c>
      <c r="E3617" s="31" t="n">
        <v>45588</v>
      </c>
      <c r="F3617" s="30" t="s">
        <v>134</v>
      </c>
      <c r="G3617" s="31" t="n">
        <v>45591</v>
      </c>
      <c r="H3617" s="30" t="s">
        <v>206</v>
      </c>
      <c r="I3617" s="30" t="s">
        <v>207</v>
      </c>
      <c r="J3617" s="30" t="s">
        <v>615</v>
      </c>
      <c r="K3617" s="30" t="s">
        <v>156</v>
      </c>
      <c r="L3617" s="30" t="n">
        <v>29</v>
      </c>
      <c r="M3617" s="30" t="n">
        <v>55</v>
      </c>
      <c r="N3617" s="30" t="s">
        <v>186</v>
      </c>
      <c r="O3617" s="30" t="s">
        <v>171</v>
      </c>
      <c r="P3617" s="30" t="s">
        <v>150</v>
      </c>
      <c r="Q3617" s="32" t="n">
        <v>4713.48</v>
      </c>
      <c r="R3617" s="30" t="s">
        <v>130</v>
      </c>
      <c r="S3617" s="30" t="s">
        <v>131</v>
      </c>
      <c r="T3617" s="30" t="n">
        <v>4</v>
      </c>
    </row>
    <row r="3618" customFormat="false" ht="15" hidden="false" customHeight="false" outlineLevel="0" collapsed="false">
      <c r="A3618" s="27" t="s">
        <v>5601</v>
      </c>
      <c r="B3618" s="27" t="s">
        <v>1207</v>
      </c>
      <c r="C3618" s="27" t="n">
        <v>35</v>
      </c>
      <c r="D3618" s="27" t="s">
        <v>181</v>
      </c>
      <c r="E3618" s="28" t="n">
        <v>45464</v>
      </c>
      <c r="F3618" s="27" t="s">
        <v>931</v>
      </c>
      <c r="G3618" s="28" t="n">
        <v>45469</v>
      </c>
      <c r="H3618" s="27" t="s">
        <v>161</v>
      </c>
      <c r="I3618" s="27" t="s">
        <v>538</v>
      </c>
      <c r="J3618" s="27" t="s">
        <v>385</v>
      </c>
      <c r="K3618" s="27" t="s">
        <v>202</v>
      </c>
      <c r="L3618" s="27" t="n">
        <v>8</v>
      </c>
      <c r="M3618" s="27" t="n">
        <v>216</v>
      </c>
      <c r="N3618" s="27" t="s">
        <v>186</v>
      </c>
      <c r="O3618" s="27" t="s">
        <v>149</v>
      </c>
      <c r="P3618" s="27" t="s">
        <v>140</v>
      </c>
      <c r="Q3618" s="29" t="n">
        <v>18352.16</v>
      </c>
      <c r="R3618" s="27" t="s">
        <v>172</v>
      </c>
      <c r="S3618" s="27" t="s">
        <v>141</v>
      </c>
      <c r="T3618" s="27" t="n">
        <v>4</v>
      </c>
    </row>
    <row r="3619" customFormat="false" ht="15" hidden="false" customHeight="false" outlineLevel="0" collapsed="false">
      <c r="A3619" s="30" t="s">
        <v>5602</v>
      </c>
      <c r="B3619" s="30" t="s">
        <v>5603</v>
      </c>
      <c r="C3619" s="30" t="n">
        <v>38</v>
      </c>
      <c r="D3619" s="30" t="s">
        <v>121</v>
      </c>
      <c r="E3619" s="31" t="n">
        <v>45441</v>
      </c>
      <c r="F3619" s="30" t="s">
        <v>1268</v>
      </c>
      <c r="G3619" s="31" t="n">
        <v>45442</v>
      </c>
      <c r="H3619" s="30" t="s">
        <v>183</v>
      </c>
      <c r="I3619" s="30" t="s">
        <v>212</v>
      </c>
      <c r="J3619" s="30" t="s">
        <v>476</v>
      </c>
      <c r="K3619" s="30" t="s">
        <v>138</v>
      </c>
      <c r="L3619" s="30" t="n">
        <v>68</v>
      </c>
      <c r="M3619" s="30" t="n">
        <v>43</v>
      </c>
      <c r="N3619" s="30" t="s">
        <v>127</v>
      </c>
      <c r="O3619" s="30" t="s">
        <v>149</v>
      </c>
      <c r="P3619" s="30" t="s">
        <v>140</v>
      </c>
      <c r="Q3619" s="32" t="n">
        <v>2612.46</v>
      </c>
      <c r="R3619" s="30" t="s">
        <v>130</v>
      </c>
      <c r="S3619" s="30" t="s">
        <v>164</v>
      </c>
      <c r="T3619" s="30" t="n">
        <v>3</v>
      </c>
    </row>
    <row r="3620" customFormat="false" ht="15" hidden="false" customHeight="false" outlineLevel="0" collapsed="false">
      <c r="A3620" s="27" t="s">
        <v>5604</v>
      </c>
      <c r="B3620" s="27" t="s">
        <v>5605</v>
      </c>
      <c r="C3620" s="27" t="n">
        <v>37</v>
      </c>
      <c r="D3620" s="27" t="s">
        <v>181</v>
      </c>
      <c r="E3620" s="28" t="n">
        <v>45536</v>
      </c>
      <c r="F3620" s="27" t="s">
        <v>587</v>
      </c>
      <c r="G3620" s="28" t="n">
        <v>45538</v>
      </c>
      <c r="H3620" s="27" t="s">
        <v>146</v>
      </c>
      <c r="I3620" s="27" t="s">
        <v>147</v>
      </c>
      <c r="J3620" s="27" t="s">
        <v>148</v>
      </c>
      <c r="K3620" s="27" t="s">
        <v>156</v>
      </c>
      <c r="L3620" s="27" t="n">
        <v>35</v>
      </c>
      <c r="M3620" s="27" t="n">
        <v>38</v>
      </c>
      <c r="N3620" s="27" t="s">
        <v>186</v>
      </c>
      <c r="O3620" s="27" t="s">
        <v>139</v>
      </c>
      <c r="P3620" s="27" t="s">
        <v>150</v>
      </c>
      <c r="Q3620" s="29" t="n">
        <v>3558.41</v>
      </c>
      <c r="R3620" s="27" t="s">
        <v>130</v>
      </c>
      <c r="S3620" s="27" t="s">
        <v>602</v>
      </c>
      <c r="T3620" s="27" t="n">
        <v>5</v>
      </c>
    </row>
    <row r="3621" customFormat="false" ht="15" hidden="false" customHeight="false" outlineLevel="0" collapsed="false">
      <c r="A3621" s="30" t="s">
        <v>5606</v>
      </c>
      <c r="B3621" s="30" t="s">
        <v>2940</v>
      </c>
      <c r="C3621" s="30" t="n">
        <v>44</v>
      </c>
      <c r="D3621" s="30" t="s">
        <v>121</v>
      </c>
      <c r="E3621" s="31" t="n">
        <v>45630</v>
      </c>
      <c r="F3621" s="30" t="s">
        <v>1899</v>
      </c>
      <c r="G3621" s="31" t="n">
        <v>45631</v>
      </c>
      <c r="H3621" s="30" t="s">
        <v>242</v>
      </c>
      <c r="I3621" s="30" t="s">
        <v>243</v>
      </c>
      <c r="J3621" s="30" t="s">
        <v>244</v>
      </c>
      <c r="K3621" s="30" t="s">
        <v>138</v>
      </c>
      <c r="L3621" s="30" t="n">
        <v>47</v>
      </c>
      <c r="M3621" s="30" t="n">
        <v>35</v>
      </c>
      <c r="N3621" s="30" t="s">
        <v>127</v>
      </c>
      <c r="O3621" s="30" t="s">
        <v>139</v>
      </c>
      <c r="P3621" s="30" t="s">
        <v>187</v>
      </c>
      <c r="Q3621" s="32" t="n">
        <v>1289.07</v>
      </c>
      <c r="R3621" s="30" t="s">
        <v>130</v>
      </c>
      <c r="S3621" s="30" t="s">
        <v>223</v>
      </c>
      <c r="T3621" s="30" t="n">
        <v>4</v>
      </c>
    </row>
    <row r="3622" customFormat="false" ht="15" hidden="false" customHeight="false" outlineLevel="0" collapsed="false">
      <c r="A3622" s="27" t="s">
        <v>5607</v>
      </c>
      <c r="B3622" s="27" t="s">
        <v>2731</v>
      </c>
      <c r="C3622" s="27" t="n">
        <v>77</v>
      </c>
      <c r="D3622" s="27" t="s">
        <v>181</v>
      </c>
      <c r="E3622" s="28" t="n">
        <v>45387</v>
      </c>
      <c r="F3622" s="27" t="s">
        <v>837</v>
      </c>
      <c r="G3622" s="28" t="n">
        <v>45389</v>
      </c>
      <c r="H3622" s="27" t="s">
        <v>242</v>
      </c>
      <c r="I3622" s="27" t="s">
        <v>466</v>
      </c>
      <c r="J3622" s="27" t="s">
        <v>401</v>
      </c>
      <c r="K3622" s="27" t="s">
        <v>156</v>
      </c>
      <c r="L3622" s="27" t="n">
        <v>47</v>
      </c>
      <c r="M3622" s="27" t="n">
        <v>80</v>
      </c>
      <c r="N3622" s="27" t="s">
        <v>186</v>
      </c>
      <c r="O3622" s="27" t="s">
        <v>128</v>
      </c>
      <c r="P3622" s="27" t="s">
        <v>129</v>
      </c>
      <c r="Q3622" s="29" t="n">
        <v>3351.43</v>
      </c>
      <c r="R3622" s="27" t="s">
        <v>130</v>
      </c>
      <c r="S3622" s="27" t="s">
        <v>131</v>
      </c>
      <c r="T3622" s="27" t="n">
        <v>4</v>
      </c>
    </row>
    <row r="3623" customFormat="false" ht="15" hidden="false" customHeight="false" outlineLevel="0" collapsed="false">
      <c r="A3623" s="30" t="s">
        <v>5608</v>
      </c>
      <c r="B3623" s="30" t="s">
        <v>2913</v>
      </c>
      <c r="C3623" s="30" t="n">
        <v>31</v>
      </c>
      <c r="D3623" s="30" t="s">
        <v>181</v>
      </c>
      <c r="E3623" s="31" t="n">
        <v>45371</v>
      </c>
      <c r="F3623" s="30" t="s">
        <v>1349</v>
      </c>
      <c r="G3623" s="31" t="n">
        <v>45373</v>
      </c>
      <c r="H3623" s="30" t="s">
        <v>135</v>
      </c>
      <c r="I3623" s="30" t="s">
        <v>251</v>
      </c>
      <c r="J3623" s="30" t="s">
        <v>137</v>
      </c>
      <c r="K3623" s="30" t="s">
        <v>156</v>
      </c>
      <c r="L3623" s="30" t="n">
        <v>50</v>
      </c>
      <c r="M3623" s="30" t="n">
        <v>52</v>
      </c>
      <c r="N3623" s="30" t="s">
        <v>186</v>
      </c>
      <c r="O3623" s="30" t="s">
        <v>171</v>
      </c>
      <c r="P3623" s="30" t="s">
        <v>140</v>
      </c>
      <c r="Q3623" s="32" t="n">
        <v>4693.98</v>
      </c>
      <c r="R3623" s="30" t="s">
        <v>130</v>
      </c>
      <c r="S3623" s="30" t="s">
        <v>157</v>
      </c>
      <c r="T3623" s="30" t="n">
        <v>3</v>
      </c>
    </row>
    <row r="3624" customFormat="false" ht="15" hidden="false" customHeight="false" outlineLevel="0" collapsed="false">
      <c r="A3624" s="27" t="s">
        <v>5609</v>
      </c>
      <c r="B3624" s="27" t="s">
        <v>2040</v>
      </c>
      <c r="C3624" s="27" t="n">
        <v>40</v>
      </c>
      <c r="D3624" s="27" t="s">
        <v>121</v>
      </c>
      <c r="E3624" s="28" t="n">
        <v>45541</v>
      </c>
      <c r="F3624" s="27" t="s">
        <v>182</v>
      </c>
      <c r="G3624" s="28" t="n">
        <v>45541</v>
      </c>
      <c r="H3624" s="27" t="s">
        <v>236</v>
      </c>
      <c r="I3624" s="27" t="s">
        <v>266</v>
      </c>
      <c r="J3624" s="27" t="s">
        <v>375</v>
      </c>
      <c r="K3624" s="27" t="s">
        <v>156</v>
      </c>
      <c r="L3624" s="27" t="n">
        <v>42</v>
      </c>
      <c r="M3624" s="27" t="n">
        <v>46</v>
      </c>
      <c r="N3624" s="27" t="s">
        <v>127</v>
      </c>
      <c r="O3624" s="27" t="s">
        <v>128</v>
      </c>
      <c r="P3624" s="27" t="s">
        <v>150</v>
      </c>
      <c r="Q3624" s="29" t="n">
        <v>3229.63</v>
      </c>
      <c r="R3624" s="27" t="s">
        <v>130</v>
      </c>
      <c r="S3624" s="27" t="s">
        <v>178</v>
      </c>
      <c r="T3624" s="27" t="n">
        <v>4</v>
      </c>
    </row>
    <row r="3625" customFormat="false" ht="15" hidden="false" customHeight="false" outlineLevel="0" collapsed="false">
      <c r="A3625" s="30" t="s">
        <v>5610</v>
      </c>
      <c r="B3625" s="30" t="s">
        <v>758</v>
      </c>
      <c r="C3625" s="30" t="n">
        <v>33</v>
      </c>
      <c r="D3625" s="30" t="s">
        <v>181</v>
      </c>
      <c r="E3625" s="31" t="n">
        <v>45466</v>
      </c>
      <c r="F3625" s="30" t="s">
        <v>2058</v>
      </c>
      <c r="G3625" s="31" t="n">
        <v>45466</v>
      </c>
      <c r="H3625" s="30" t="s">
        <v>123</v>
      </c>
      <c r="I3625" s="30" t="s">
        <v>124</v>
      </c>
      <c r="J3625" s="30" t="s">
        <v>418</v>
      </c>
      <c r="K3625" s="30" t="s">
        <v>138</v>
      </c>
      <c r="L3625" s="30" t="n">
        <v>38</v>
      </c>
      <c r="M3625" s="30" t="n">
        <v>29</v>
      </c>
      <c r="N3625" s="30" t="s">
        <v>127</v>
      </c>
      <c r="O3625" s="30" t="s">
        <v>139</v>
      </c>
      <c r="P3625" s="30" t="s">
        <v>150</v>
      </c>
      <c r="Q3625" s="32" t="n">
        <v>1831.01</v>
      </c>
      <c r="R3625" s="30" t="s">
        <v>130</v>
      </c>
      <c r="S3625" s="30" t="s">
        <v>197</v>
      </c>
      <c r="T3625" s="30" t="n">
        <v>4</v>
      </c>
    </row>
    <row r="3626" customFormat="false" ht="15" hidden="false" customHeight="false" outlineLevel="0" collapsed="false">
      <c r="A3626" s="27" t="s">
        <v>5611</v>
      </c>
      <c r="B3626" s="27" t="s">
        <v>1028</v>
      </c>
      <c r="C3626" s="27" t="n">
        <v>0</v>
      </c>
      <c r="D3626" s="27" t="s">
        <v>181</v>
      </c>
      <c r="E3626" s="28" t="n">
        <v>45423</v>
      </c>
      <c r="F3626" s="27" t="s">
        <v>901</v>
      </c>
      <c r="G3626" s="28" t="n">
        <v>45423</v>
      </c>
      <c r="H3626" s="27" t="s">
        <v>242</v>
      </c>
      <c r="I3626" s="27"/>
      <c r="J3626" s="27" t="s">
        <v>316</v>
      </c>
      <c r="K3626" s="27" t="s">
        <v>138</v>
      </c>
      <c r="L3626" s="27" t="n">
        <v>56</v>
      </c>
      <c r="M3626" s="27" t="n">
        <v>24</v>
      </c>
      <c r="N3626" s="27" t="s">
        <v>127</v>
      </c>
      <c r="O3626" s="27" t="s">
        <v>171</v>
      </c>
      <c r="P3626" s="27" t="s">
        <v>187</v>
      </c>
      <c r="Q3626" s="29" t="n">
        <v>812.45</v>
      </c>
      <c r="R3626" s="27" t="s">
        <v>130</v>
      </c>
      <c r="S3626" s="27" t="s">
        <v>164</v>
      </c>
      <c r="T3626" s="27" t="n">
        <v>3</v>
      </c>
    </row>
    <row r="3627" customFormat="false" ht="15" hidden="false" customHeight="false" outlineLevel="0" collapsed="false">
      <c r="A3627" s="30" t="s">
        <v>5612</v>
      </c>
      <c r="B3627" s="30" t="s">
        <v>1693</v>
      </c>
      <c r="C3627" s="30" t="n">
        <v>40</v>
      </c>
      <c r="D3627" s="30" t="s">
        <v>121</v>
      </c>
      <c r="E3627" s="31" t="n">
        <v>45592</v>
      </c>
      <c r="F3627" s="30" t="s">
        <v>1436</v>
      </c>
      <c r="G3627" s="31" t="n">
        <v>45596</v>
      </c>
      <c r="H3627" s="30" t="s">
        <v>146</v>
      </c>
      <c r="I3627" s="30" t="s">
        <v>147</v>
      </c>
      <c r="J3627" s="30" t="s">
        <v>222</v>
      </c>
      <c r="K3627" s="30" t="s">
        <v>126</v>
      </c>
      <c r="L3627" s="30" t="n">
        <v>43</v>
      </c>
      <c r="M3627" s="30" t="n">
        <v>54</v>
      </c>
      <c r="N3627" s="30" t="s">
        <v>186</v>
      </c>
      <c r="O3627" s="30" t="s">
        <v>139</v>
      </c>
      <c r="P3627" s="30" t="s">
        <v>187</v>
      </c>
      <c r="Q3627" s="32" t="n">
        <v>7290.23</v>
      </c>
      <c r="R3627" s="30" t="s">
        <v>268</v>
      </c>
      <c r="S3627" s="30" t="s">
        <v>164</v>
      </c>
      <c r="T3627" s="30" t="n">
        <v>3</v>
      </c>
    </row>
    <row r="3628" customFormat="false" ht="15" hidden="false" customHeight="false" outlineLevel="0" collapsed="false">
      <c r="A3628" s="27" t="s">
        <v>5613</v>
      </c>
      <c r="B3628" s="27" t="s">
        <v>3320</v>
      </c>
      <c r="C3628" s="27" t="n">
        <v>29</v>
      </c>
      <c r="D3628" s="27" t="s">
        <v>181</v>
      </c>
      <c r="E3628" s="28" t="n">
        <v>45465</v>
      </c>
      <c r="F3628" s="27" t="s">
        <v>759</v>
      </c>
      <c r="G3628" s="28" t="n">
        <v>45468</v>
      </c>
      <c r="H3628" s="27" t="s">
        <v>206</v>
      </c>
      <c r="I3628" s="27" t="s">
        <v>207</v>
      </c>
      <c r="J3628" s="27" t="s">
        <v>593</v>
      </c>
      <c r="K3628" s="27" t="s">
        <v>126</v>
      </c>
      <c r="L3628" s="27" t="n">
        <v>39</v>
      </c>
      <c r="M3628" s="27" t="n">
        <v>116</v>
      </c>
      <c r="N3628" s="27" t="s">
        <v>186</v>
      </c>
      <c r="O3628" s="27" t="s">
        <v>149</v>
      </c>
      <c r="P3628" s="27" t="s">
        <v>140</v>
      </c>
      <c r="Q3628" s="29" t="n">
        <v>8845.26</v>
      </c>
      <c r="R3628" s="27" t="s">
        <v>130</v>
      </c>
      <c r="S3628" s="27" t="s">
        <v>197</v>
      </c>
      <c r="T3628" s="27" t="n">
        <v>4</v>
      </c>
    </row>
    <row r="3629" customFormat="false" ht="15" hidden="false" customHeight="false" outlineLevel="0" collapsed="false">
      <c r="A3629" s="30" t="s">
        <v>5614</v>
      </c>
      <c r="B3629" s="30" t="s">
        <v>235</v>
      </c>
      <c r="C3629" s="30" t="n">
        <v>25</v>
      </c>
      <c r="D3629" s="30" t="s">
        <v>181</v>
      </c>
      <c r="E3629" s="31" t="n">
        <v>45314</v>
      </c>
      <c r="F3629" s="30" t="s">
        <v>2531</v>
      </c>
      <c r="G3629" s="31" t="n">
        <v>45315</v>
      </c>
      <c r="H3629" s="30" t="s">
        <v>206</v>
      </c>
      <c r="I3629" s="30" t="s">
        <v>232</v>
      </c>
      <c r="J3629" s="30" t="s">
        <v>593</v>
      </c>
      <c r="K3629" s="30" t="s">
        <v>138</v>
      </c>
      <c r="L3629" s="30" t="n">
        <v>68</v>
      </c>
      <c r="M3629" s="30" t="n">
        <v>23</v>
      </c>
      <c r="N3629" s="30" t="s">
        <v>127</v>
      </c>
      <c r="O3629" s="30" t="s">
        <v>149</v>
      </c>
      <c r="P3629" s="30" t="s">
        <v>129</v>
      </c>
      <c r="Q3629" s="32" t="n">
        <v>884.8</v>
      </c>
      <c r="R3629" s="30" t="s">
        <v>130</v>
      </c>
      <c r="S3629" s="30" t="s">
        <v>192</v>
      </c>
      <c r="T3629" s="30" t="n">
        <v>5</v>
      </c>
    </row>
    <row r="3630" customFormat="false" ht="15" hidden="false" customHeight="false" outlineLevel="0" collapsed="false">
      <c r="A3630" s="27" t="s">
        <v>5615</v>
      </c>
      <c r="B3630" s="27" t="s">
        <v>2193</v>
      </c>
      <c r="C3630" s="27" t="n">
        <v>41</v>
      </c>
      <c r="D3630" s="27" t="s">
        <v>181</v>
      </c>
      <c r="E3630" s="28" t="n">
        <v>45385</v>
      </c>
      <c r="F3630" s="27" t="s">
        <v>1745</v>
      </c>
      <c r="G3630" s="28" t="n">
        <v>45389</v>
      </c>
      <c r="H3630" s="27" t="s">
        <v>242</v>
      </c>
      <c r="I3630" s="27" t="s">
        <v>243</v>
      </c>
      <c r="J3630" s="27" t="s">
        <v>363</v>
      </c>
      <c r="K3630" s="27" t="s">
        <v>126</v>
      </c>
      <c r="L3630" s="27" t="n">
        <v>12</v>
      </c>
      <c r="M3630" s="27" t="n">
        <v>97</v>
      </c>
      <c r="N3630" s="27" t="s">
        <v>186</v>
      </c>
      <c r="O3630" s="27" t="s">
        <v>128</v>
      </c>
      <c r="P3630" s="27" t="s">
        <v>150</v>
      </c>
      <c r="Q3630" s="29" t="n">
        <v>7099.3</v>
      </c>
      <c r="R3630" s="27" t="s">
        <v>130</v>
      </c>
      <c r="S3630" s="27" t="s">
        <v>151</v>
      </c>
      <c r="T3630" s="27" t="n">
        <v>5</v>
      </c>
    </row>
    <row r="3631" customFormat="false" ht="15" hidden="false" customHeight="false" outlineLevel="0" collapsed="false">
      <c r="A3631" s="30" t="s">
        <v>5616</v>
      </c>
      <c r="B3631" s="30" t="s">
        <v>1423</v>
      </c>
      <c r="C3631" s="30"/>
      <c r="D3631" s="30" t="s">
        <v>181</v>
      </c>
      <c r="E3631" s="31" t="n">
        <v>45458</v>
      </c>
      <c r="F3631" s="30" t="s">
        <v>1240</v>
      </c>
      <c r="G3631" s="31" t="n">
        <v>45458</v>
      </c>
      <c r="H3631" s="30" t="s">
        <v>206</v>
      </c>
      <c r="I3631" s="30" t="s">
        <v>300</v>
      </c>
      <c r="J3631" s="30" t="s">
        <v>469</v>
      </c>
      <c r="K3631" s="30" t="s">
        <v>138</v>
      </c>
      <c r="L3631" s="30" t="n">
        <v>38</v>
      </c>
      <c r="M3631" s="30" t="n">
        <v>29</v>
      </c>
      <c r="N3631" s="30" t="s">
        <v>127</v>
      </c>
      <c r="O3631" s="30" t="s">
        <v>128</v>
      </c>
      <c r="P3631" s="30" t="s">
        <v>150</v>
      </c>
      <c r="Q3631" s="32" t="n">
        <v>1500.64</v>
      </c>
      <c r="R3631" s="30" t="s">
        <v>268</v>
      </c>
      <c r="S3631" s="30" t="s">
        <v>164</v>
      </c>
      <c r="T3631" s="30" t="n">
        <v>3</v>
      </c>
    </row>
    <row r="3632" customFormat="false" ht="15" hidden="false" customHeight="false" outlineLevel="0" collapsed="false">
      <c r="A3632" s="27" t="s">
        <v>5617</v>
      </c>
      <c r="B3632" s="27" t="s">
        <v>4388</v>
      </c>
      <c r="C3632" s="27" t="n">
        <v>61</v>
      </c>
      <c r="D3632" s="27" t="s">
        <v>121</v>
      </c>
      <c r="E3632" s="28" t="n">
        <v>45473</v>
      </c>
      <c r="F3632" s="27" t="s">
        <v>384</v>
      </c>
      <c r="G3632" s="28" t="n">
        <v>45473</v>
      </c>
      <c r="H3632" s="27" t="s">
        <v>242</v>
      </c>
      <c r="I3632" s="27" t="s">
        <v>315</v>
      </c>
      <c r="J3632" s="27" t="s">
        <v>363</v>
      </c>
      <c r="K3632" s="27" t="s">
        <v>156</v>
      </c>
      <c r="L3632" s="27" t="n">
        <v>68</v>
      </c>
      <c r="M3632" s="27" t="n">
        <v>36</v>
      </c>
      <c r="N3632" s="27" t="s">
        <v>127</v>
      </c>
      <c r="O3632" s="27" t="s">
        <v>171</v>
      </c>
      <c r="P3632" s="27" t="s">
        <v>140</v>
      </c>
      <c r="Q3632" s="29" t="n">
        <v>4532.49</v>
      </c>
      <c r="R3632" s="27" t="s">
        <v>130</v>
      </c>
      <c r="S3632" s="27" t="s">
        <v>131</v>
      </c>
      <c r="T3632" s="27" t="n">
        <v>5</v>
      </c>
    </row>
    <row r="3633" customFormat="false" ht="15" hidden="false" customHeight="false" outlineLevel="0" collapsed="false">
      <c r="A3633" s="30" t="s">
        <v>5618</v>
      </c>
      <c r="B3633" s="30" t="s">
        <v>1920</v>
      </c>
      <c r="C3633" s="30" t="n">
        <v>12</v>
      </c>
      <c r="D3633" s="30" t="s">
        <v>121</v>
      </c>
      <c r="E3633" s="31" t="n">
        <v>45399</v>
      </c>
      <c r="F3633" s="30" t="s">
        <v>582</v>
      </c>
      <c r="G3633" s="31" t="n">
        <v>45399</v>
      </c>
      <c r="H3633" s="30" t="s">
        <v>236</v>
      </c>
      <c r="I3633" s="30" t="s">
        <v>266</v>
      </c>
      <c r="J3633" s="30" t="s">
        <v>375</v>
      </c>
      <c r="K3633" s="30" t="s">
        <v>156</v>
      </c>
      <c r="L3633" s="30" t="n">
        <v>32</v>
      </c>
      <c r="M3633" s="30" t="n">
        <v>76</v>
      </c>
      <c r="N3633" s="30" t="s">
        <v>127</v>
      </c>
      <c r="O3633" s="30" t="s">
        <v>149</v>
      </c>
      <c r="P3633" s="30" t="s">
        <v>187</v>
      </c>
      <c r="Q3633" s="32" t="n">
        <v>4777.33</v>
      </c>
      <c r="R3633" s="30" t="s">
        <v>130</v>
      </c>
      <c r="S3633" s="30" t="s">
        <v>192</v>
      </c>
      <c r="T3633" s="30" t="n">
        <v>4</v>
      </c>
    </row>
    <row r="3634" customFormat="false" ht="15" hidden="false" customHeight="false" outlineLevel="0" collapsed="false">
      <c r="A3634" s="27" t="s">
        <v>5619</v>
      </c>
      <c r="B3634" s="27" t="s">
        <v>1642</v>
      </c>
      <c r="C3634" s="27" t="n">
        <v>39</v>
      </c>
      <c r="D3634" s="27" t="s">
        <v>121</v>
      </c>
      <c r="E3634" s="28" t="n">
        <v>45577</v>
      </c>
      <c r="F3634" s="27" t="s">
        <v>579</v>
      </c>
      <c r="G3634" s="28" t="n">
        <v>45577</v>
      </c>
      <c r="H3634" s="27" t="s">
        <v>217</v>
      </c>
      <c r="I3634" s="27" t="s">
        <v>344</v>
      </c>
      <c r="J3634" s="27" t="s">
        <v>388</v>
      </c>
      <c r="K3634" s="27" t="s">
        <v>156</v>
      </c>
      <c r="L3634" s="27" t="n">
        <v>20</v>
      </c>
      <c r="M3634" s="27" t="n">
        <v>39</v>
      </c>
      <c r="N3634" s="27" t="s">
        <v>127</v>
      </c>
      <c r="O3634" s="27" t="s">
        <v>128</v>
      </c>
      <c r="P3634" s="27" t="s">
        <v>140</v>
      </c>
      <c r="Q3634" s="29" t="n">
        <v>2733.45</v>
      </c>
      <c r="R3634" s="27" t="s">
        <v>130</v>
      </c>
      <c r="S3634" s="27" t="s">
        <v>197</v>
      </c>
      <c r="T3634" s="27" t="n">
        <v>3</v>
      </c>
    </row>
    <row r="3635" customFormat="false" ht="15" hidden="false" customHeight="false" outlineLevel="0" collapsed="false">
      <c r="A3635" s="30" t="s">
        <v>5620</v>
      </c>
      <c r="B3635" s="30" t="s">
        <v>542</v>
      </c>
      <c r="C3635" s="30" t="n">
        <v>38</v>
      </c>
      <c r="D3635" s="30" t="s">
        <v>121</v>
      </c>
      <c r="E3635" s="31" t="n">
        <v>45655</v>
      </c>
      <c r="F3635" s="30" t="s">
        <v>705</v>
      </c>
      <c r="G3635" s="31" t="n">
        <v>45655</v>
      </c>
      <c r="H3635" s="30" t="s">
        <v>217</v>
      </c>
      <c r="I3635" s="30" t="s">
        <v>392</v>
      </c>
      <c r="J3635" s="30" t="s">
        <v>218</v>
      </c>
      <c r="K3635" s="30" t="s">
        <v>156</v>
      </c>
      <c r="L3635" s="30" t="n">
        <v>23</v>
      </c>
      <c r="M3635" s="30" t="n">
        <v>87</v>
      </c>
      <c r="N3635" s="30" t="s">
        <v>127</v>
      </c>
      <c r="O3635" s="30" t="s">
        <v>149</v>
      </c>
      <c r="P3635" s="30" t="s">
        <v>129</v>
      </c>
      <c r="Q3635" s="32" t="n">
        <v>3327.47</v>
      </c>
      <c r="R3635" s="30" t="s">
        <v>130</v>
      </c>
      <c r="S3635" s="30" t="s">
        <v>192</v>
      </c>
      <c r="T3635" s="30" t="n">
        <v>5</v>
      </c>
    </row>
    <row r="3636" customFormat="false" ht="15" hidden="false" customHeight="false" outlineLevel="0" collapsed="false">
      <c r="A3636" s="27" t="s">
        <v>5621</v>
      </c>
      <c r="B3636" s="27" t="s">
        <v>289</v>
      </c>
      <c r="C3636" s="27" t="n">
        <v>84</v>
      </c>
      <c r="D3636" s="27" t="s">
        <v>121</v>
      </c>
      <c r="E3636" s="28" t="n">
        <v>45392</v>
      </c>
      <c r="F3636" s="27" t="s">
        <v>1711</v>
      </c>
      <c r="G3636" s="28" t="n">
        <v>45392</v>
      </c>
      <c r="H3636" s="27" t="s">
        <v>206</v>
      </c>
      <c r="I3636" s="27" t="s">
        <v>232</v>
      </c>
      <c r="J3636" s="27" t="s">
        <v>469</v>
      </c>
      <c r="K3636" s="27" t="s">
        <v>138</v>
      </c>
      <c r="L3636" s="27" t="n">
        <v>47</v>
      </c>
      <c r="M3636" s="27" t="n">
        <v>19</v>
      </c>
      <c r="N3636" s="27" t="s">
        <v>127</v>
      </c>
      <c r="O3636" s="27" t="s">
        <v>171</v>
      </c>
      <c r="P3636" s="27" t="s">
        <v>150</v>
      </c>
      <c r="Q3636" s="29" t="n">
        <v>1608.03</v>
      </c>
      <c r="R3636" s="27" t="s">
        <v>130</v>
      </c>
      <c r="S3636" s="27" t="s">
        <v>192</v>
      </c>
      <c r="T3636" s="27" t="n">
        <v>2</v>
      </c>
    </row>
    <row r="3637" customFormat="false" ht="15" hidden="false" customHeight="false" outlineLevel="0" collapsed="false">
      <c r="A3637" s="30" t="s">
        <v>5622</v>
      </c>
      <c r="B3637" s="30" t="s">
        <v>2430</v>
      </c>
      <c r="C3637" s="30" t="n">
        <v>43</v>
      </c>
      <c r="D3637" s="30" t="s">
        <v>121</v>
      </c>
      <c r="E3637" s="31" t="n">
        <v>45623</v>
      </c>
      <c r="F3637" s="30" t="s">
        <v>638</v>
      </c>
      <c r="G3637" s="31" t="n">
        <v>45624</v>
      </c>
      <c r="H3637" s="30" t="s">
        <v>161</v>
      </c>
      <c r="I3637" s="30" t="s">
        <v>320</v>
      </c>
      <c r="J3637" s="30" t="s">
        <v>258</v>
      </c>
      <c r="K3637" s="30" t="s">
        <v>156</v>
      </c>
      <c r="L3637" s="30" t="n">
        <v>39</v>
      </c>
      <c r="M3637" s="30" t="n">
        <v>31</v>
      </c>
      <c r="N3637" s="30" t="s">
        <v>127</v>
      </c>
      <c r="O3637" s="30" t="s">
        <v>128</v>
      </c>
      <c r="P3637" s="30" t="s">
        <v>150</v>
      </c>
      <c r="Q3637" s="32" t="n">
        <v>2714.24</v>
      </c>
      <c r="R3637" s="30" t="s">
        <v>130</v>
      </c>
      <c r="S3637" s="30" t="s">
        <v>157</v>
      </c>
      <c r="T3637" s="30" t="n">
        <v>3</v>
      </c>
    </row>
    <row r="3638" customFormat="false" ht="15" hidden="false" customHeight="false" outlineLevel="0" collapsed="false">
      <c r="A3638" s="27" t="s">
        <v>5623</v>
      </c>
      <c r="B3638" s="27" t="s">
        <v>2996</v>
      </c>
      <c r="C3638" s="27" t="n">
        <v>60</v>
      </c>
      <c r="D3638" s="27" t="s">
        <v>121</v>
      </c>
      <c r="E3638" s="28" t="n">
        <v>45417</v>
      </c>
      <c r="F3638" s="27" t="s">
        <v>2176</v>
      </c>
      <c r="G3638" s="28" t="n">
        <v>45420</v>
      </c>
      <c r="H3638" s="27" t="s">
        <v>242</v>
      </c>
      <c r="I3638" s="27" t="s">
        <v>243</v>
      </c>
      <c r="J3638" s="27" t="s">
        <v>422</v>
      </c>
      <c r="K3638" s="27" t="s">
        <v>156</v>
      </c>
      <c r="L3638" s="27" t="n">
        <v>63</v>
      </c>
      <c r="M3638" s="27" t="n">
        <v>79</v>
      </c>
      <c r="N3638" s="27" t="s">
        <v>186</v>
      </c>
      <c r="O3638" s="27" t="s">
        <v>128</v>
      </c>
      <c r="P3638" s="27" t="s">
        <v>129</v>
      </c>
      <c r="Q3638" s="29" t="n">
        <v>4356.72</v>
      </c>
      <c r="R3638" s="27" t="s">
        <v>130</v>
      </c>
      <c r="S3638" s="27" t="s">
        <v>402</v>
      </c>
      <c r="T3638" s="27" t="n">
        <v>2</v>
      </c>
    </row>
    <row r="3639" customFormat="false" ht="15" hidden="false" customHeight="false" outlineLevel="0" collapsed="false">
      <c r="A3639" s="30" t="s">
        <v>5624</v>
      </c>
      <c r="B3639" s="30" t="s">
        <v>2053</v>
      </c>
      <c r="C3639" s="30" t="n">
        <v>34</v>
      </c>
      <c r="D3639" s="30" t="s">
        <v>121</v>
      </c>
      <c r="E3639" s="31" t="n">
        <v>45462</v>
      </c>
      <c r="F3639" s="30" t="s">
        <v>247</v>
      </c>
      <c r="G3639" s="31" t="n">
        <v>45462</v>
      </c>
      <c r="H3639" s="30" t="s">
        <v>135</v>
      </c>
      <c r="I3639" s="30" t="s">
        <v>251</v>
      </c>
      <c r="J3639" s="30" t="s">
        <v>252</v>
      </c>
      <c r="K3639" s="30" t="s">
        <v>156</v>
      </c>
      <c r="L3639" s="30" t="n">
        <v>45</v>
      </c>
      <c r="M3639" s="30" t="n">
        <v>31</v>
      </c>
      <c r="N3639" s="30" t="s">
        <v>186</v>
      </c>
      <c r="O3639" s="30" t="s">
        <v>139</v>
      </c>
      <c r="P3639" s="30" t="s">
        <v>187</v>
      </c>
      <c r="Q3639" s="32" t="n">
        <v>3839.2</v>
      </c>
      <c r="R3639" s="30" t="s">
        <v>130</v>
      </c>
      <c r="S3639" s="30" t="s">
        <v>192</v>
      </c>
      <c r="T3639" s="30" t="n">
        <v>4</v>
      </c>
    </row>
    <row r="3640" customFormat="false" ht="15" hidden="false" customHeight="false" outlineLevel="0" collapsed="false">
      <c r="A3640" s="27" t="s">
        <v>5625</v>
      </c>
      <c r="B3640" s="27" t="s">
        <v>977</v>
      </c>
      <c r="C3640" s="27" t="n">
        <v>16</v>
      </c>
      <c r="D3640" s="27" t="s">
        <v>121</v>
      </c>
      <c r="E3640" s="28" t="n">
        <v>45392</v>
      </c>
      <c r="F3640" s="27" t="s">
        <v>2118</v>
      </c>
      <c r="G3640" s="28" t="n">
        <v>45394</v>
      </c>
      <c r="H3640" s="27" t="s">
        <v>206</v>
      </c>
      <c r="I3640" s="27" t="s">
        <v>207</v>
      </c>
      <c r="J3640" s="27" t="s">
        <v>615</v>
      </c>
      <c r="K3640" s="27" t="s">
        <v>126</v>
      </c>
      <c r="L3640" s="27" t="n">
        <v>40</v>
      </c>
      <c r="M3640" s="27" t="n">
        <v>144</v>
      </c>
      <c r="N3640" s="27" t="s">
        <v>186</v>
      </c>
      <c r="O3640" s="27" t="s">
        <v>128</v>
      </c>
      <c r="P3640" s="27" t="s">
        <v>150</v>
      </c>
      <c r="Q3640" s="29" t="n">
        <v>8132.4</v>
      </c>
      <c r="R3640" s="27" t="s">
        <v>130</v>
      </c>
      <c r="S3640" s="27" t="s">
        <v>141</v>
      </c>
      <c r="T3640" s="27" t="n">
        <v>3</v>
      </c>
    </row>
    <row r="3641" customFormat="false" ht="15" hidden="false" customHeight="false" outlineLevel="0" collapsed="false">
      <c r="A3641" s="30" t="s">
        <v>5626</v>
      </c>
      <c r="B3641" s="30" t="s">
        <v>1686</v>
      </c>
      <c r="C3641" s="30" t="n">
        <v>-5</v>
      </c>
      <c r="D3641" s="30" t="s">
        <v>181</v>
      </c>
      <c r="E3641" s="31" t="n">
        <v>45492</v>
      </c>
      <c r="F3641" s="30" t="s">
        <v>450</v>
      </c>
      <c r="G3641" s="31" t="n">
        <v>45492</v>
      </c>
      <c r="H3641" s="30" t="s">
        <v>161</v>
      </c>
      <c r="I3641" s="30" t="s">
        <v>320</v>
      </c>
      <c r="J3641" s="30" t="s">
        <v>258</v>
      </c>
      <c r="K3641" s="30" t="s">
        <v>138</v>
      </c>
      <c r="L3641" s="30" t="n">
        <v>20</v>
      </c>
      <c r="M3641" s="30" t="n">
        <v>37</v>
      </c>
      <c r="N3641" s="30" t="s">
        <v>127</v>
      </c>
      <c r="O3641" s="30" t="s">
        <v>128</v>
      </c>
      <c r="P3641" s="30" t="s">
        <v>187</v>
      </c>
      <c r="Q3641" s="32" t="n">
        <v>1476.99</v>
      </c>
      <c r="R3641" s="30" t="s">
        <v>130</v>
      </c>
      <c r="S3641" s="30" t="s">
        <v>223</v>
      </c>
      <c r="T3641" s="30" t="n">
        <v>4</v>
      </c>
    </row>
    <row r="3642" customFormat="false" ht="15" hidden="false" customHeight="false" outlineLevel="0" collapsed="false">
      <c r="A3642" s="27" t="s">
        <v>5627</v>
      </c>
      <c r="B3642" s="27" t="s">
        <v>1563</v>
      </c>
      <c r="C3642" s="27" t="n">
        <v>56</v>
      </c>
      <c r="D3642" s="27" t="s">
        <v>121</v>
      </c>
      <c r="E3642" s="28" t="n">
        <v>45354</v>
      </c>
      <c r="F3642" s="27" t="s">
        <v>710</v>
      </c>
      <c r="G3642" s="28" t="n">
        <v>45354</v>
      </c>
      <c r="H3642" s="27" t="s">
        <v>168</v>
      </c>
      <c r="I3642" s="27" t="s">
        <v>196</v>
      </c>
      <c r="J3642" s="27" t="s">
        <v>170</v>
      </c>
      <c r="K3642" s="27" t="s">
        <v>138</v>
      </c>
      <c r="L3642" s="27" t="n">
        <v>55</v>
      </c>
      <c r="M3642" s="27" t="n">
        <v>16</v>
      </c>
      <c r="N3642" s="27" t="s">
        <v>127</v>
      </c>
      <c r="O3642" s="27" t="s">
        <v>128</v>
      </c>
      <c r="P3642" s="27" t="s">
        <v>140</v>
      </c>
      <c r="Q3642" s="29" t="n">
        <v>1494.71</v>
      </c>
      <c r="R3642" s="27" t="s">
        <v>130</v>
      </c>
      <c r="S3642" s="27" t="s">
        <v>335</v>
      </c>
      <c r="T3642" s="27" t="n">
        <v>4</v>
      </c>
    </row>
    <row r="3643" customFormat="false" ht="15" hidden="false" customHeight="false" outlineLevel="0" collapsed="false">
      <c r="A3643" s="30" t="s">
        <v>5628</v>
      </c>
      <c r="B3643" s="30" t="s">
        <v>3191</v>
      </c>
      <c r="C3643" s="30" t="n">
        <v>72</v>
      </c>
      <c r="D3643" s="30" t="s">
        <v>121</v>
      </c>
      <c r="E3643" s="31" t="n">
        <v>45400</v>
      </c>
      <c r="F3643" s="30" t="s">
        <v>1711</v>
      </c>
      <c r="G3643" s="31" t="n">
        <v>45403</v>
      </c>
      <c r="H3643" s="30" t="s">
        <v>146</v>
      </c>
      <c r="I3643" s="30" t="s">
        <v>147</v>
      </c>
      <c r="J3643" s="30" t="s">
        <v>148</v>
      </c>
      <c r="K3643" s="30" t="s">
        <v>156</v>
      </c>
      <c r="L3643" s="30" t="n">
        <v>15</v>
      </c>
      <c r="M3643" s="30" t="n">
        <v>69</v>
      </c>
      <c r="N3643" s="30" t="s">
        <v>127</v>
      </c>
      <c r="O3643" s="30" t="s">
        <v>139</v>
      </c>
      <c r="P3643" s="30" t="s">
        <v>150</v>
      </c>
      <c r="Q3643" s="32" t="n">
        <v>3300.46</v>
      </c>
      <c r="R3643" s="30" t="s">
        <v>130</v>
      </c>
      <c r="S3643" s="30" t="s">
        <v>223</v>
      </c>
      <c r="T3643" s="30" t="n">
        <v>3</v>
      </c>
    </row>
    <row r="3644" customFormat="false" ht="15" hidden="false" customHeight="false" outlineLevel="0" collapsed="false">
      <c r="A3644" s="27" t="s">
        <v>5629</v>
      </c>
      <c r="B3644" s="27" t="s">
        <v>1551</v>
      </c>
      <c r="C3644" s="27" t="n">
        <v>41</v>
      </c>
      <c r="D3644" s="27" t="s">
        <v>121</v>
      </c>
      <c r="E3644" s="28" t="n">
        <v>45490</v>
      </c>
      <c r="F3644" s="27" t="s">
        <v>1182</v>
      </c>
      <c r="G3644" s="28" t="n">
        <v>45493</v>
      </c>
      <c r="H3644" s="27" t="s">
        <v>135</v>
      </c>
      <c r="I3644" s="27" t="s">
        <v>251</v>
      </c>
      <c r="J3644" s="27" t="s">
        <v>201</v>
      </c>
      <c r="K3644" s="27" t="s">
        <v>126</v>
      </c>
      <c r="L3644" s="27" t="n">
        <v>28</v>
      </c>
      <c r="M3644" s="27" t="n">
        <v>75</v>
      </c>
      <c r="N3644" s="27" t="s">
        <v>186</v>
      </c>
      <c r="O3644" s="27" t="s">
        <v>139</v>
      </c>
      <c r="P3644" s="27" t="s">
        <v>140</v>
      </c>
      <c r="Q3644" s="29" t="n">
        <v>7268.33</v>
      </c>
      <c r="R3644" s="27" t="s">
        <v>172</v>
      </c>
      <c r="S3644" s="27" t="s">
        <v>178</v>
      </c>
      <c r="T3644" s="27"/>
    </row>
    <row r="3645" customFormat="false" ht="15" hidden="false" customHeight="false" outlineLevel="0" collapsed="false">
      <c r="A3645" s="30" t="s">
        <v>5630</v>
      </c>
      <c r="B3645" s="30" t="s">
        <v>2749</v>
      </c>
      <c r="C3645" s="30" t="n">
        <v>6</v>
      </c>
      <c r="D3645" s="30" t="s">
        <v>181</v>
      </c>
      <c r="E3645" s="31" t="n">
        <v>45553</v>
      </c>
      <c r="F3645" s="30" t="s">
        <v>1449</v>
      </c>
      <c r="G3645" s="31" t="n">
        <v>45553</v>
      </c>
      <c r="H3645" s="30" t="s">
        <v>242</v>
      </c>
      <c r="I3645" s="30" t="s">
        <v>466</v>
      </c>
      <c r="J3645" s="30" t="s">
        <v>401</v>
      </c>
      <c r="K3645" s="30" t="s">
        <v>156</v>
      </c>
      <c r="L3645" s="30" t="n">
        <v>61</v>
      </c>
      <c r="M3645" s="30" t="n">
        <v>53</v>
      </c>
      <c r="N3645" s="30" t="s">
        <v>127</v>
      </c>
      <c r="O3645" s="30" t="s">
        <v>139</v>
      </c>
      <c r="P3645" s="30" t="s">
        <v>150</v>
      </c>
      <c r="Q3645" s="32" t="n">
        <v>4270.24</v>
      </c>
      <c r="R3645" s="30" t="s">
        <v>172</v>
      </c>
      <c r="S3645" s="30" t="s">
        <v>131</v>
      </c>
      <c r="T3645" s="30" t="n">
        <v>3</v>
      </c>
    </row>
    <row r="3646" customFormat="false" ht="15" hidden="false" customHeight="false" outlineLevel="0" collapsed="false">
      <c r="A3646" s="27" t="s">
        <v>5631</v>
      </c>
      <c r="B3646" s="27" t="s">
        <v>3163</v>
      </c>
      <c r="C3646" s="27" t="n">
        <v>26</v>
      </c>
      <c r="D3646" s="27" t="s">
        <v>121</v>
      </c>
      <c r="E3646" s="28" t="n">
        <v>45603</v>
      </c>
      <c r="F3646" s="27" t="s">
        <v>555</v>
      </c>
      <c r="G3646" s="28" t="n">
        <v>45603</v>
      </c>
      <c r="H3646" s="27" t="s">
        <v>135</v>
      </c>
      <c r="I3646" s="27" t="s">
        <v>278</v>
      </c>
      <c r="J3646" s="27" t="s">
        <v>618</v>
      </c>
      <c r="K3646" s="27" t="s">
        <v>156</v>
      </c>
      <c r="L3646" s="27" t="n">
        <v>43</v>
      </c>
      <c r="M3646" s="27" t="n">
        <v>59</v>
      </c>
      <c r="N3646" s="27" t="s">
        <v>127</v>
      </c>
      <c r="O3646" s="27" t="s">
        <v>128</v>
      </c>
      <c r="P3646" s="27" t="s">
        <v>140</v>
      </c>
      <c r="Q3646" s="29" t="n">
        <v>3922.41</v>
      </c>
      <c r="R3646" s="27" t="s">
        <v>130</v>
      </c>
      <c r="S3646" s="27" t="s">
        <v>131</v>
      </c>
      <c r="T3646" s="27" t="n">
        <v>4</v>
      </c>
    </row>
    <row r="3647" customFormat="false" ht="15" hidden="false" customHeight="false" outlineLevel="0" collapsed="false">
      <c r="A3647" s="30" t="s">
        <v>5632</v>
      </c>
      <c r="B3647" s="30" t="s">
        <v>3875</v>
      </c>
      <c r="C3647" s="30" t="n">
        <v>76</v>
      </c>
      <c r="D3647" s="30" t="s">
        <v>121</v>
      </c>
      <c r="E3647" s="31" t="n">
        <v>45618</v>
      </c>
      <c r="F3647" s="30" t="s">
        <v>2406</v>
      </c>
      <c r="G3647" s="31" t="n">
        <v>45620</v>
      </c>
      <c r="H3647" s="30" t="s">
        <v>146</v>
      </c>
      <c r="I3647" s="30" t="s">
        <v>176</v>
      </c>
      <c r="J3647" s="30" t="s">
        <v>244</v>
      </c>
      <c r="K3647" s="30" t="s">
        <v>126</v>
      </c>
      <c r="L3647" s="30" t="n">
        <v>5</v>
      </c>
      <c r="M3647" s="30" t="n">
        <v>150</v>
      </c>
      <c r="N3647" s="30" t="s">
        <v>186</v>
      </c>
      <c r="O3647" s="30" t="s">
        <v>139</v>
      </c>
      <c r="P3647" s="30" t="s">
        <v>140</v>
      </c>
      <c r="Q3647" s="32" t="n">
        <v>7870.55</v>
      </c>
      <c r="R3647" s="30" t="s">
        <v>172</v>
      </c>
      <c r="S3647" s="30" t="s">
        <v>335</v>
      </c>
      <c r="T3647" s="30" t="n">
        <v>4</v>
      </c>
    </row>
    <row r="3648" customFormat="false" ht="15" hidden="false" customHeight="false" outlineLevel="0" collapsed="false">
      <c r="A3648" s="27" t="s">
        <v>1741</v>
      </c>
      <c r="B3648" s="27" t="s">
        <v>1742</v>
      </c>
      <c r="C3648" s="27" t="n">
        <v>10</v>
      </c>
      <c r="D3648" s="27" t="s">
        <v>121</v>
      </c>
      <c r="E3648" s="28" t="n">
        <v>45372</v>
      </c>
      <c r="F3648" s="27" t="s">
        <v>1436</v>
      </c>
      <c r="G3648" s="28" t="n">
        <v>45378</v>
      </c>
      <c r="H3648" s="27" t="s">
        <v>135</v>
      </c>
      <c r="I3648" s="27" t="s">
        <v>278</v>
      </c>
      <c r="J3648" s="27" t="s">
        <v>618</v>
      </c>
      <c r="K3648" s="27" t="s">
        <v>126</v>
      </c>
      <c r="L3648" s="27" t="n">
        <v>44</v>
      </c>
      <c r="M3648" s="27" t="n">
        <v>124</v>
      </c>
      <c r="N3648" s="27" t="s">
        <v>186</v>
      </c>
      <c r="O3648" s="27" t="s">
        <v>128</v>
      </c>
      <c r="P3648" s="27" t="s">
        <v>140</v>
      </c>
      <c r="Q3648" s="29" t="n">
        <v>7896.44</v>
      </c>
      <c r="R3648" s="27" t="s">
        <v>130</v>
      </c>
      <c r="S3648" s="27" t="s">
        <v>151</v>
      </c>
      <c r="T3648" s="27" t="n">
        <v>5</v>
      </c>
    </row>
    <row r="3649" customFormat="false" ht="15" hidden="false" customHeight="false" outlineLevel="0" collapsed="false">
      <c r="A3649" s="30" t="s">
        <v>5633</v>
      </c>
      <c r="B3649" s="30" t="s">
        <v>424</v>
      </c>
      <c r="C3649" s="30" t="n">
        <v>78</v>
      </c>
      <c r="D3649" s="30" t="s">
        <v>181</v>
      </c>
      <c r="E3649" s="31" t="n">
        <v>45498</v>
      </c>
      <c r="F3649" s="30" t="s">
        <v>425</v>
      </c>
      <c r="G3649" s="31" t="n">
        <v>45498</v>
      </c>
      <c r="H3649" s="30" t="s">
        <v>183</v>
      </c>
      <c r="I3649" s="30" t="s">
        <v>430</v>
      </c>
      <c r="J3649" s="30" t="s">
        <v>213</v>
      </c>
      <c r="K3649" s="30" t="s">
        <v>156</v>
      </c>
      <c r="L3649" s="30" t="n">
        <v>66</v>
      </c>
      <c r="M3649" s="30" t="n">
        <v>63</v>
      </c>
      <c r="N3649" s="30" t="s">
        <v>127</v>
      </c>
      <c r="O3649" s="30" t="s">
        <v>171</v>
      </c>
      <c r="P3649" s="30" t="s">
        <v>187</v>
      </c>
      <c r="Q3649" s="32" t="n">
        <v>3882.48</v>
      </c>
      <c r="R3649" s="30" t="s">
        <v>130</v>
      </c>
      <c r="S3649" s="30" t="s">
        <v>223</v>
      </c>
      <c r="T3649" s="30" t="n">
        <v>5</v>
      </c>
    </row>
    <row r="3650" customFormat="false" ht="15" hidden="false" customHeight="false" outlineLevel="0" collapsed="false">
      <c r="A3650" s="27" t="s">
        <v>5634</v>
      </c>
      <c r="B3650" s="27" t="s">
        <v>5635</v>
      </c>
      <c r="C3650" s="27" t="n">
        <v>55</v>
      </c>
      <c r="D3650" s="27" t="s">
        <v>701</v>
      </c>
      <c r="E3650" s="28" t="n">
        <v>45312</v>
      </c>
      <c r="F3650" s="27" t="s">
        <v>479</v>
      </c>
      <c r="G3650" s="28" t="n">
        <v>45314</v>
      </c>
      <c r="H3650" s="27" t="s">
        <v>236</v>
      </c>
      <c r="I3650" s="27" t="s">
        <v>323</v>
      </c>
      <c r="J3650" s="27" t="s">
        <v>375</v>
      </c>
      <c r="K3650" s="27" t="s">
        <v>156</v>
      </c>
      <c r="L3650" s="27" t="n">
        <v>18</v>
      </c>
      <c r="M3650" s="27" t="n">
        <v>72</v>
      </c>
      <c r="N3650" s="27" t="s">
        <v>127</v>
      </c>
      <c r="O3650" s="27" t="s">
        <v>139</v>
      </c>
      <c r="P3650" s="27" t="s">
        <v>140</v>
      </c>
      <c r="Q3650" s="29" t="n">
        <v>3336.27</v>
      </c>
      <c r="R3650" s="27" t="s">
        <v>130</v>
      </c>
      <c r="S3650" s="27" t="s">
        <v>192</v>
      </c>
      <c r="T3650" s="27"/>
    </row>
    <row r="3651" customFormat="false" ht="15" hidden="false" customHeight="false" outlineLevel="0" collapsed="false">
      <c r="A3651" s="30" t="s">
        <v>5636</v>
      </c>
      <c r="B3651" s="30" t="s">
        <v>2097</v>
      </c>
      <c r="C3651" s="30" t="n">
        <v>35</v>
      </c>
      <c r="D3651" s="30" t="s">
        <v>121</v>
      </c>
      <c r="E3651" s="31" t="n">
        <v>45365</v>
      </c>
      <c r="F3651" s="30" t="s">
        <v>1462</v>
      </c>
      <c r="G3651" s="31" t="n">
        <v>45365</v>
      </c>
      <c r="H3651" s="30" t="s">
        <v>168</v>
      </c>
      <c r="I3651" s="30" t="s">
        <v>196</v>
      </c>
      <c r="J3651" s="30" t="s">
        <v>191</v>
      </c>
      <c r="K3651" s="30" t="s">
        <v>156</v>
      </c>
      <c r="L3651" s="30" t="n">
        <v>23</v>
      </c>
      <c r="M3651" s="30" t="n">
        <v>75</v>
      </c>
      <c r="N3651" s="30" t="s">
        <v>186</v>
      </c>
      <c r="O3651" s="30" t="s">
        <v>139</v>
      </c>
      <c r="P3651" s="30" t="s">
        <v>129</v>
      </c>
      <c r="Q3651" s="32" t="n">
        <v>3422.88</v>
      </c>
      <c r="R3651" s="30" t="s">
        <v>172</v>
      </c>
      <c r="S3651" s="30" t="s">
        <v>192</v>
      </c>
      <c r="T3651" s="30" t="n">
        <v>4</v>
      </c>
    </row>
    <row r="3652" customFormat="false" ht="15" hidden="false" customHeight="false" outlineLevel="0" collapsed="false">
      <c r="A3652" s="27" t="s">
        <v>5637</v>
      </c>
      <c r="B3652" s="27" t="s">
        <v>5638</v>
      </c>
      <c r="C3652" s="27" t="n">
        <v>12</v>
      </c>
      <c r="D3652" s="27" t="s">
        <v>566</v>
      </c>
      <c r="E3652" s="28" t="n">
        <v>45580</v>
      </c>
      <c r="F3652" s="27" t="s">
        <v>805</v>
      </c>
      <c r="G3652" s="28" t="n">
        <v>45580</v>
      </c>
      <c r="H3652" s="27" t="s">
        <v>135</v>
      </c>
      <c r="I3652" s="27" t="s">
        <v>278</v>
      </c>
      <c r="J3652" s="27" t="s">
        <v>618</v>
      </c>
      <c r="K3652" s="27" t="s">
        <v>138</v>
      </c>
      <c r="L3652" s="27" t="n">
        <v>63</v>
      </c>
      <c r="M3652" s="27" t="n">
        <v>21</v>
      </c>
      <c r="N3652" s="27" t="s">
        <v>186</v>
      </c>
      <c r="O3652" s="27" t="s">
        <v>139</v>
      </c>
      <c r="P3652" s="27" t="s">
        <v>140</v>
      </c>
      <c r="Q3652" s="29" t="n">
        <v>2394.12</v>
      </c>
      <c r="R3652" s="27" t="s">
        <v>130</v>
      </c>
      <c r="S3652" s="27" t="s">
        <v>157</v>
      </c>
      <c r="T3652" s="27" t="n">
        <v>3</v>
      </c>
    </row>
    <row r="3653" customFormat="false" ht="15" hidden="false" customHeight="false" outlineLevel="0" collapsed="false">
      <c r="A3653" s="30" t="s">
        <v>5639</v>
      </c>
      <c r="B3653" s="30" t="s">
        <v>1500</v>
      </c>
      <c r="C3653" s="30"/>
      <c r="D3653" s="30" t="s">
        <v>121</v>
      </c>
      <c r="E3653" s="31" t="n">
        <v>45579</v>
      </c>
      <c r="F3653" s="30" t="s">
        <v>943</v>
      </c>
      <c r="G3653" s="31" t="n">
        <v>45580</v>
      </c>
      <c r="H3653" s="30" t="s">
        <v>161</v>
      </c>
      <c r="I3653" s="30" t="s">
        <v>320</v>
      </c>
      <c r="J3653" s="30" t="s">
        <v>163</v>
      </c>
      <c r="K3653" s="30" t="s">
        <v>138</v>
      </c>
      <c r="L3653" s="30" t="n">
        <v>77</v>
      </c>
      <c r="M3653" s="30" t="n">
        <v>43</v>
      </c>
      <c r="N3653" s="30" t="s">
        <v>127</v>
      </c>
      <c r="O3653" s="30" t="s">
        <v>171</v>
      </c>
      <c r="P3653" s="30" t="s">
        <v>150</v>
      </c>
      <c r="Q3653" s="32" t="n">
        <v>2383.14</v>
      </c>
      <c r="R3653" s="30" t="s">
        <v>268</v>
      </c>
      <c r="S3653" s="30" t="s">
        <v>131</v>
      </c>
      <c r="T3653" s="30" t="n">
        <v>4</v>
      </c>
    </row>
    <row r="3654" customFormat="false" ht="15" hidden="false" customHeight="false" outlineLevel="0" collapsed="false">
      <c r="A3654" s="27" t="s">
        <v>5640</v>
      </c>
      <c r="B3654" s="27" t="s">
        <v>1181</v>
      </c>
      <c r="C3654" s="27" t="n">
        <v>42</v>
      </c>
      <c r="D3654" s="27" t="s">
        <v>121</v>
      </c>
      <c r="E3654" s="28" t="n">
        <v>45360</v>
      </c>
      <c r="F3654" s="27" t="s">
        <v>435</v>
      </c>
      <c r="G3654" s="28" t="n">
        <v>45360</v>
      </c>
      <c r="H3654" s="27" t="s">
        <v>206</v>
      </c>
      <c r="I3654" s="27" t="s">
        <v>300</v>
      </c>
      <c r="J3654" s="27" t="s">
        <v>469</v>
      </c>
      <c r="K3654" s="27" t="s">
        <v>138</v>
      </c>
      <c r="L3654" s="27" t="n">
        <v>78</v>
      </c>
      <c r="M3654" s="27" t="n">
        <v>35</v>
      </c>
      <c r="N3654" s="27" t="s">
        <v>127</v>
      </c>
      <c r="O3654" s="27" t="s">
        <v>128</v>
      </c>
      <c r="P3654" s="27" t="s">
        <v>150</v>
      </c>
      <c r="Q3654" s="29" t="n">
        <v>2406.54</v>
      </c>
      <c r="R3654" s="27" t="s">
        <v>130</v>
      </c>
      <c r="S3654" s="27" t="s">
        <v>178</v>
      </c>
      <c r="T3654" s="27" t="n">
        <v>3</v>
      </c>
    </row>
    <row r="3655" customFormat="false" ht="15" hidden="false" customHeight="false" outlineLevel="0" collapsed="false">
      <c r="A3655" s="30" t="s">
        <v>5641</v>
      </c>
      <c r="B3655" s="30" t="s">
        <v>704</v>
      </c>
      <c r="C3655" s="30" t="n">
        <v>27</v>
      </c>
      <c r="D3655" s="30" t="s">
        <v>181</v>
      </c>
      <c r="E3655" s="31" t="n">
        <v>45546</v>
      </c>
      <c r="F3655" s="30" t="s">
        <v>319</v>
      </c>
      <c r="G3655" s="31" t="n">
        <v>45548</v>
      </c>
      <c r="H3655" s="30" t="s">
        <v>236</v>
      </c>
      <c r="I3655" s="30" t="s">
        <v>323</v>
      </c>
      <c r="J3655" s="30" t="s">
        <v>267</v>
      </c>
      <c r="K3655" s="30" t="s">
        <v>126</v>
      </c>
      <c r="L3655" s="30" t="n">
        <v>22</v>
      </c>
      <c r="M3655" s="30" t="n">
        <v>67</v>
      </c>
      <c r="N3655" s="30" t="s">
        <v>127</v>
      </c>
      <c r="O3655" s="30" t="s">
        <v>139</v>
      </c>
      <c r="P3655" s="30" t="s">
        <v>150</v>
      </c>
      <c r="Q3655" s="32" t="n">
        <v>8160.61</v>
      </c>
      <c r="R3655" s="30" t="s">
        <v>130</v>
      </c>
      <c r="S3655" s="30" t="s">
        <v>131</v>
      </c>
      <c r="T3655" s="30" t="n">
        <v>5</v>
      </c>
    </row>
    <row r="3656" customFormat="false" ht="15" hidden="false" customHeight="false" outlineLevel="0" collapsed="false">
      <c r="A3656" s="27" t="s">
        <v>5642</v>
      </c>
      <c r="B3656" s="27" t="s">
        <v>3882</v>
      </c>
      <c r="C3656" s="27" t="n">
        <v>22</v>
      </c>
      <c r="D3656" s="27" t="s">
        <v>121</v>
      </c>
      <c r="E3656" s="28" t="n">
        <v>45440</v>
      </c>
      <c r="F3656" s="27" t="s">
        <v>1828</v>
      </c>
      <c r="G3656" s="28" t="n">
        <v>45441</v>
      </c>
      <c r="H3656" s="27" t="s">
        <v>217</v>
      </c>
      <c r="I3656" s="27" t="s">
        <v>282</v>
      </c>
      <c r="J3656" s="27" t="s">
        <v>294</v>
      </c>
      <c r="K3656" s="27" t="s">
        <v>156</v>
      </c>
      <c r="L3656" s="27" t="n">
        <v>71</v>
      </c>
      <c r="M3656" s="27" t="n">
        <v>84</v>
      </c>
      <c r="N3656" s="27" t="s">
        <v>186</v>
      </c>
      <c r="O3656" s="27" t="s">
        <v>139</v>
      </c>
      <c r="P3656" s="27" t="s">
        <v>150</v>
      </c>
      <c r="Q3656" s="29" t="n">
        <v>3766.56</v>
      </c>
      <c r="R3656" s="27" t="s">
        <v>268</v>
      </c>
      <c r="S3656" s="27" t="s">
        <v>178</v>
      </c>
      <c r="T3656" s="27" t="n">
        <v>2</v>
      </c>
    </row>
    <row r="3657" customFormat="false" ht="15" hidden="false" customHeight="false" outlineLevel="0" collapsed="false">
      <c r="A3657" s="30" t="s">
        <v>5643</v>
      </c>
      <c r="B3657" s="30" t="s">
        <v>5644</v>
      </c>
      <c r="C3657" s="30" t="n">
        <v>76</v>
      </c>
      <c r="D3657" s="30" t="s">
        <v>121</v>
      </c>
      <c r="E3657" s="31" t="n">
        <v>45447</v>
      </c>
      <c r="F3657" s="30" t="s">
        <v>353</v>
      </c>
      <c r="G3657" s="31" t="n">
        <v>45448</v>
      </c>
      <c r="H3657" s="30" t="s">
        <v>161</v>
      </c>
      <c r="I3657" s="30" t="s">
        <v>538</v>
      </c>
      <c r="J3657" s="30" t="s">
        <v>648</v>
      </c>
      <c r="K3657" s="30" t="s">
        <v>138</v>
      </c>
      <c r="L3657" s="30" t="n">
        <v>45</v>
      </c>
      <c r="M3657" s="30" t="n">
        <v>40</v>
      </c>
      <c r="N3657" s="30" t="s">
        <v>127</v>
      </c>
      <c r="O3657" s="30" t="s">
        <v>139</v>
      </c>
      <c r="P3657" s="30" t="s">
        <v>150</v>
      </c>
      <c r="Q3657" s="32" t="n">
        <v>2591.6</v>
      </c>
      <c r="R3657" s="30" t="s">
        <v>130</v>
      </c>
      <c r="S3657" s="30" t="s">
        <v>151</v>
      </c>
      <c r="T3657" s="30" t="n">
        <v>2</v>
      </c>
    </row>
    <row r="3658" customFormat="false" ht="15" hidden="false" customHeight="false" outlineLevel="0" collapsed="false">
      <c r="A3658" s="27" t="s">
        <v>5645</v>
      </c>
      <c r="B3658" s="27" t="s">
        <v>4882</v>
      </c>
      <c r="C3658" s="27"/>
      <c r="D3658" s="27" t="s">
        <v>359</v>
      </c>
      <c r="E3658" s="28" t="n">
        <v>45528</v>
      </c>
      <c r="F3658" s="27" t="s">
        <v>122</v>
      </c>
      <c r="G3658" s="28" t="n">
        <v>45528</v>
      </c>
      <c r="H3658" s="27" t="s">
        <v>206</v>
      </c>
      <c r="I3658" s="27" t="s">
        <v>300</v>
      </c>
      <c r="J3658" s="27" t="s">
        <v>208</v>
      </c>
      <c r="K3658" s="27" t="s">
        <v>138</v>
      </c>
      <c r="L3658" s="27" t="n">
        <v>51</v>
      </c>
      <c r="M3658" s="27" t="n">
        <v>19</v>
      </c>
      <c r="N3658" s="27" t="s">
        <v>127</v>
      </c>
      <c r="O3658" s="27" t="s">
        <v>139</v>
      </c>
      <c r="P3658" s="27" t="s">
        <v>140</v>
      </c>
      <c r="Q3658" s="29" t="n">
        <v>1601.46</v>
      </c>
      <c r="R3658" s="27" t="s">
        <v>130</v>
      </c>
      <c r="S3658" s="27" t="s">
        <v>197</v>
      </c>
      <c r="T3658" s="27" t="n">
        <v>4</v>
      </c>
    </row>
    <row r="3659" customFormat="false" ht="15" hidden="false" customHeight="false" outlineLevel="0" collapsed="false">
      <c r="A3659" s="30" t="s">
        <v>5646</v>
      </c>
      <c r="B3659" s="30" t="s">
        <v>5647</v>
      </c>
      <c r="C3659" s="30" t="n">
        <v>56</v>
      </c>
      <c r="D3659" s="30" t="s">
        <v>181</v>
      </c>
      <c r="E3659" s="31" t="n">
        <v>45360</v>
      </c>
      <c r="F3659" s="30" t="s">
        <v>1332</v>
      </c>
      <c r="G3659" s="31" t="n">
        <v>45362</v>
      </c>
      <c r="H3659" s="30" t="s">
        <v>135</v>
      </c>
      <c r="I3659" s="30" t="s">
        <v>278</v>
      </c>
      <c r="J3659" s="30" t="s">
        <v>262</v>
      </c>
      <c r="K3659" s="30" t="s">
        <v>126</v>
      </c>
      <c r="L3659" s="30" t="n">
        <v>35</v>
      </c>
      <c r="M3659" s="30" t="n">
        <v>130</v>
      </c>
      <c r="N3659" s="30" t="s">
        <v>127</v>
      </c>
      <c r="O3659" s="30" t="s">
        <v>128</v>
      </c>
      <c r="P3659" s="30" t="s">
        <v>129</v>
      </c>
      <c r="Q3659" s="32" t="n">
        <v>8550.25</v>
      </c>
      <c r="R3659" s="30" t="s">
        <v>172</v>
      </c>
      <c r="S3659" s="30" t="s">
        <v>192</v>
      </c>
      <c r="T3659" s="30" t="n">
        <v>3</v>
      </c>
    </row>
    <row r="3660" customFormat="false" ht="15" hidden="false" customHeight="false" outlineLevel="0" collapsed="false">
      <c r="A3660" s="27" t="s">
        <v>5648</v>
      </c>
      <c r="B3660" s="27" t="s">
        <v>2398</v>
      </c>
      <c r="C3660" s="27" t="n">
        <v>79</v>
      </c>
      <c r="D3660" s="27" t="s">
        <v>181</v>
      </c>
      <c r="E3660" s="28" t="n">
        <v>45446</v>
      </c>
      <c r="F3660" s="27" t="s">
        <v>1907</v>
      </c>
      <c r="G3660" s="28" t="n">
        <v>45446</v>
      </c>
      <c r="H3660" s="27" t="s">
        <v>242</v>
      </c>
      <c r="I3660" s="27" t="s">
        <v>466</v>
      </c>
      <c r="J3660" s="27" t="s">
        <v>363</v>
      </c>
      <c r="K3660" s="27" t="s">
        <v>156</v>
      </c>
      <c r="L3660" s="27" t="n">
        <v>69</v>
      </c>
      <c r="M3660" s="27" t="n">
        <v>44</v>
      </c>
      <c r="N3660" s="27" t="s">
        <v>186</v>
      </c>
      <c r="O3660" s="27" t="s">
        <v>128</v>
      </c>
      <c r="P3660" s="27" t="s">
        <v>187</v>
      </c>
      <c r="Q3660" s="29" t="n">
        <v>3414.11</v>
      </c>
      <c r="R3660" s="27" t="s">
        <v>130</v>
      </c>
      <c r="S3660" s="27" t="s">
        <v>157</v>
      </c>
      <c r="T3660" s="27" t="n">
        <v>4</v>
      </c>
    </row>
    <row r="3661" customFormat="false" ht="15" hidden="false" customHeight="false" outlineLevel="0" collapsed="false">
      <c r="A3661" s="30" t="s">
        <v>5649</v>
      </c>
      <c r="B3661" s="30" t="s">
        <v>1998</v>
      </c>
      <c r="C3661" s="30" t="n">
        <v>25</v>
      </c>
      <c r="D3661" s="30" t="s">
        <v>121</v>
      </c>
      <c r="E3661" s="31" t="n">
        <v>45512</v>
      </c>
      <c r="F3661" s="30" t="s">
        <v>532</v>
      </c>
      <c r="G3661" s="31" t="n">
        <v>45512</v>
      </c>
      <c r="H3661" s="30" t="s">
        <v>217</v>
      </c>
      <c r="I3661" s="30" t="s">
        <v>282</v>
      </c>
      <c r="J3661" s="30" t="s">
        <v>294</v>
      </c>
      <c r="K3661" s="30" t="s">
        <v>138</v>
      </c>
      <c r="L3661" s="30" t="n">
        <v>32</v>
      </c>
      <c r="M3661" s="30" t="n">
        <v>35</v>
      </c>
      <c r="N3661" s="30" t="s">
        <v>127</v>
      </c>
      <c r="O3661" s="30" t="s">
        <v>149</v>
      </c>
      <c r="P3661" s="30" t="s">
        <v>150</v>
      </c>
      <c r="Q3661" s="32" t="n">
        <v>2381.07</v>
      </c>
      <c r="R3661" s="30" t="s">
        <v>130</v>
      </c>
      <c r="S3661" s="30" t="s">
        <v>157</v>
      </c>
      <c r="T3661" s="30" t="n">
        <v>3</v>
      </c>
    </row>
    <row r="3662" customFormat="false" ht="15" hidden="false" customHeight="false" outlineLevel="0" collapsed="false">
      <c r="A3662" s="27" t="s">
        <v>5650</v>
      </c>
      <c r="B3662" s="27" t="s">
        <v>1856</v>
      </c>
      <c r="C3662" s="27" t="n">
        <v>50</v>
      </c>
      <c r="D3662" s="27" t="s">
        <v>121</v>
      </c>
      <c r="E3662" s="28" t="n">
        <v>45378</v>
      </c>
      <c r="F3662" s="27" t="s">
        <v>314</v>
      </c>
      <c r="G3662" s="28" t="n">
        <v>45378</v>
      </c>
      <c r="H3662" s="27" t="s">
        <v>183</v>
      </c>
      <c r="I3662" s="27" t="s">
        <v>212</v>
      </c>
      <c r="J3662" s="27" t="s">
        <v>476</v>
      </c>
      <c r="K3662" s="27" t="s">
        <v>138</v>
      </c>
      <c r="L3662" s="27" t="n">
        <v>52</v>
      </c>
      <c r="M3662" s="27" t="n">
        <v>28</v>
      </c>
      <c r="N3662" s="27" t="s">
        <v>186</v>
      </c>
      <c r="O3662" s="27" t="s">
        <v>139</v>
      </c>
      <c r="P3662" s="27" t="s">
        <v>140</v>
      </c>
      <c r="Q3662" s="29" t="n">
        <v>1967.76</v>
      </c>
      <c r="R3662" s="27" t="s">
        <v>172</v>
      </c>
      <c r="S3662" s="27" t="s">
        <v>192</v>
      </c>
      <c r="T3662" s="27" t="n">
        <v>2</v>
      </c>
    </row>
    <row r="3663" customFormat="false" ht="15" hidden="false" customHeight="false" outlineLevel="0" collapsed="false">
      <c r="A3663" s="30" t="s">
        <v>5651</v>
      </c>
      <c r="B3663" s="30" t="s">
        <v>5652</v>
      </c>
      <c r="C3663" s="30" t="n">
        <v>54</v>
      </c>
      <c r="D3663" s="30" t="s">
        <v>121</v>
      </c>
      <c r="E3663" s="31" t="n">
        <v>45327</v>
      </c>
      <c r="F3663" s="30" t="s">
        <v>1182</v>
      </c>
      <c r="G3663" s="31" t="n">
        <v>45327</v>
      </c>
      <c r="H3663" s="30" t="s">
        <v>242</v>
      </c>
      <c r="I3663" s="30" t="s">
        <v>243</v>
      </c>
      <c r="J3663" s="30" t="s">
        <v>401</v>
      </c>
      <c r="K3663" s="30" t="s">
        <v>138</v>
      </c>
      <c r="L3663" s="30" t="n">
        <v>42</v>
      </c>
      <c r="M3663" s="30" t="n">
        <v>45</v>
      </c>
      <c r="N3663" s="30" t="s">
        <v>127</v>
      </c>
      <c r="O3663" s="30" t="s">
        <v>149</v>
      </c>
      <c r="P3663" s="30" t="s">
        <v>187</v>
      </c>
      <c r="Q3663" s="32" t="n">
        <v>2555.99</v>
      </c>
      <c r="R3663" s="30" t="s">
        <v>130</v>
      </c>
      <c r="S3663" s="30" t="s">
        <v>164</v>
      </c>
      <c r="T3663" s="30" t="n">
        <v>4</v>
      </c>
    </row>
    <row r="3664" customFormat="false" ht="15" hidden="false" customHeight="false" outlineLevel="0" collapsed="false">
      <c r="A3664" s="27" t="s">
        <v>5653</v>
      </c>
      <c r="B3664" s="27" t="s">
        <v>2439</v>
      </c>
      <c r="C3664" s="27"/>
      <c r="D3664" s="27" t="s">
        <v>121</v>
      </c>
      <c r="E3664" s="28" t="n">
        <v>45396</v>
      </c>
      <c r="F3664" s="27" t="s">
        <v>587</v>
      </c>
      <c r="G3664" s="28" t="n">
        <v>45397</v>
      </c>
      <c r="H3664" s="27" t="s">
        <v>217</v>
      </c>
      <c r="I3664" s="27" t="s">
        <v>282</v>
      </c>
      <c r="J3664" s="27" t="s">
        <v>483</v>
      </c>
      <c r="K3664" s="27" t="s">
        <v>156</v>
      </c>
      <c r="L3664" s="27" t="n">
        <v>60</v>
      </c>
      <c r="M3664" s="27" t="n">
        <v>64</v>
      </c>
      <c r="N3664" s="27" t="s">
        <v>127</v>
      </c>
      <c r="O3664" s="27" t="s">
        <v>128</v>
      </c>
      <c r="P3664" s="27" t="s">
        <v>129</v>
      </c>
      <c r="Q3664" s="29" t="n">
        <v>3010.58</v>
      </c>
      <c r="R3664" s="27" t="s">
        <v>130</v>
      </c>
      <c r="S3664" s="27" t="s">
        <v>335</v>
      </c>
      <c r="T3664" s="27" t="n">
        <v>3</v>
      </c>
    </row>
    <row r="3665" customFormat="false" ht="15" hidden="false" customHeight="false" outlineLevel="0" collapsed="false">
      <c r="A3665" s="30" t="s">
        <v>5654</v>
      </c>
      <c r="B3665" s="30" t="s">
        <v>5655</v>
      </c>
      <c r="C3665" s="30" t="n">
        <v>72</v>
      </c>
      <c r="D3665" s="30" t="s">
        <v>181</v>
      </c>
      <c r="E3665" s="31" t="n">
        <v>45606</v>
      </c>
      <c r="F3665" s="30" t="s">
        <v>1214</v>
      </c>
      <c r="G3665" s="31" t="n">
        <v>45607</v>
      </c>
      <c r="H3665" s="30" t="s">
        <v>236</v>
      </c>
      <c r="I3665" s="30" t="s">
        <v>237</v>
      </c>
      <c r="J3665" s="30" t="s">
        <v>267</v>
      </c>
      <c r="K3665" s="30" t="s">
        <v>156</v>
      </c>
      <c r="L3665" s="30" t="n">
        <v>47</v>
      </c>
      <c r="M3665" s="30" t="n">
        <v>38</v>
      </c>
      <c r="N3665" s="30" t="s">
        <v>127</v>
      </c>
      <c r="O3665" s="30" t="s">
        <v>128</v>
      </c>
      <c r="P3665" s="30" t="s">
        <v>187</v>
      </c>
      <c r="Q3665" s="32" t="n">
        <v>4056.37</v>
      </c>
      <c r="R3665" s="30" t="s">
        <v>130</v>
      </c>
      <c r="S3665" s="30" t="s">
        <v>223</v>
      </c>
      <c r="T3665" s="30" t="n">
        <v>5</v>
      </c>
    </row>
    <row r="3666" customFormat="false" ht="15" hidden="false" customHeight="false" outlineLevel="0" collapsed="false">
      <c r="A3666" s="27" t="s">
        <v>5656</v>
      </c>
      <c r="B3666" s="27" t="s">
        <v>3048</v>
      </c>
      <c r="C3666" s="27" t="n">
        <v>55</v>
      </c>
      <c r="D3666" s="27" t="s">
        <v>121</v>
      </c>
      <c r="E3666" s="28" t="n">
        <v>45405</v>
      </c>
      <c r="F3666" s="27" t="s">
        <v>160</v>
      </c>
      <c r="G3666" s="28" t="n">
        <v>45407</v>
      </c>
      <c r="H3666" s="27" t="s">
        <v>161</v>
      </c>
      <c r="I3666" s="27" t="s">
        <v>538</v>
      </c>
      <c r="J3666" s="27" t="s">
        <v>163</v>
      </c>
      <c r="K3666" s="27" t="s">
        <v>156</v>
      </c>
      <c r="L3666" s="27" t="n">
        <v>65</v>
      </c>
      <c r="M3666" s="27" t="n">
        <v>55</v>
      </c>
      <c r="N3666" s="27" t="s">
        <v>186</v>
      </c>
      <c r="O3666" s="27" t="s">
        <v>139</v>
      </c>
      <c r="P3666" s="27" t="s">
        <v>150</v>
      </c>
      <c r="Q3666" s="29" t="n">
        <v>3043.38</v>
      </c>
      <c r="R3666" s="27" t="s">
        <v>130</v>
      </c>
      <c r="S3666" s="27" t="s">
        <v>141</v>
      </c>
      <c r="T3666" s="27" t="n">
        <v>4</v>
      </c>
    </row>
    <row r="3667" customFormat="false" ht="15" hidden="false" customHeight="false" outlineLevel="0" collapsed="false">
      <c r="A3667" s="30" t="s">
        <v>5657</v>
      </c>
      <c r="B3667" s="30" t="s">
        <v>3270</v>
      </c>
      <c r="C3667" s="30" t="n">
        <v>51</v>
      </c>
      <c r="D3667" s="30" t="s">
        <v>121</v>
      </c>
      <c r="E3667" s="31" t="n">
        <v>45612</v>
      </c>
      <c r="F3667" s="30" t="s">
        <v>274</v>
      </c>
      <c r="G3667" s="31" t="n">
        <v>45612</v>
      </c>
      <c r="H3667" s="30" t="s">
        <v>161</v>
      </c>
      <c r="I3667" s="30" t="s">
        <v>538</v>
      </c>
      <c r="J3667" s="30" t="s">
        <v>426</v>
      </c>
      <c r="K3667" s="30" t="s">
        <v>156</v>
      </c>
      <c r="L3667" s="30" t="n">
        <v>22</v>
      </c>
      <c r="M3667" s="30" t="n">
        <v>73</v>
      </c>
      <c r="N3667" s="30" t="s">
        <v>127</v>
      </c>
      <c r="O3667" s="30" t="s">
        <v>128</v>
      </c>
      <c r="P3667" s="30" t="s">
        <v>129</v>
      </c>
      <c r="Q3667" s="32" t="n">
        <v>4037.57</v>
      </c>
      <c r="R3667" s="30" t="s">
        <v>268</v>
      </c>
      <c r="S3667" s="30" t="s">
        <v>157</v>
      </c>
      <c r="T3667" s="30" t="n">
        <v>4</v>
      </c>
    </row>
    <row r="3668" customFormat="false" ht="15" hidden="false" customHeight="false" outlineLevel="0" collapsed="false">
      <c r="A3668" s="27" t="s">
        <v>5658</v>
      </c>
      <c r="B3668" s="27" t="s">
        <v>5659</v>
      </c>
      <c r="C3668" s="27" t="n">
        <v>27</v>
      </c>
      <c r="D3668" s="27" t="s">
        <v>181</v>
      </c>
      <c r="E3668" s="28" t="n">
        <v>45324</v>
      </c>
      <c r="F3668" s="27" t="s">
        <v>503</v>
      </c>
      <c r="G3668" s="28" t="n">
        <v>45326</v>
      </c>
      <c r="H3668" s="27" t="s">
        <v>217</v>
      </c>
      <c r="I3668" s="27" t="s">
        <v>392</v>
      </c>
      <c r="J3668" s="27" t="s">
        <v>218</v>
      </c>
      <c r="K3668" s="27" t="s">
        <v>202</v>
      </c>
      <c r="L3668" s="27" t="n">
        <v>1</v>
      </c>
      <c r="M3668" s="27" t="n">
        <v>81</v>
      </c>
      <c r="N3668" s="27" t="s">
        <v>186</v>
      </c>
      <c r="O3668" s="27" t="s">
        <v>171</v>
      </c>
      <c r="P3668" s="27" t="s">
        <v>187</v>
      </c>
      <c r="Q3668" s="29" t="n">
        <v>17130.46</v>
      </c>
      <c r="R3668" s="27" t="s">
        <v>172</v>
      </c>
      <c r="S3668" s="27" t="s">
        <v>151</v>
      </c>
      <c r="T3668" s="27" t="n">
        <v>3</v>
      </c>
    </row>
    <row r="3669" customFormat="false" ht="15" hidden="false" customHeight="false" outlineLevel="0" collapsed="false">
      <c r="A3669" s="30" t="s">
        <v>5660</v>
      </c>
      <c r="B3669" s="30" t="s">
        <v>1779</v>
      </c>
      <c r="C3669" s="30" t="n">
        <v>21</v>
      </c>
      <c r="D3669" s="30" t="s">
        <v>121</v>
      </c>
      <c r="E3669" s="31" t="n">
        <v>45390</v>
      </c>
      <c r="F3669" s="30" t="s">
        <v>175</v>
      </c>
      <c r="G3669" s="31" t="n">
        <v>45391</v>
      </c>
      <c r="H3669" s="30" t="s">
        <v>206</v>
      </c>
      <c r="I3669" s="30" t="s">
        <v>207</v>
      </c>
      <c r="J3669" s="30" t="s">
        <v>615</v>
      </c>
      <c r="K3669" s="30" t="s">
        <v>156</v>
      </c>
      <c r="L3669" s="30" t="n">
        <v>70</v>
      </c>
      <c r="M3669" s="30" t="n">
        <v>31</v>
      </c>
      <c r="N3669" s="30" t="s">
        <v>127</v>
      </c>
      <c r="O3669" s="30" t="s">
        <v>171</v>
      </c>
      <c r="P3669" s="30" t="s">
        <v>150</v>
      </c>
      <c r="Q3669" s="32" t="n">
        <v>4192.84</v>
      </c>
      <c r="R3669" s="30" t="s">
        <v>130</v>
      </c>
      <c r="S3669" s="30" t="s">
        <v>157</v>
      </c>
      <c r="T3669" s="30" t="n">
        <v>5</v>
      </c>
    </row>
    <row r="3670" customFormat="false" ht="15" hidden="false" customHeight="false" outlineLevel="0" collapsed="false">
      <c r="A3670" s="27" t="s">
        <v>5661</v>
      </c>
      <c r="B3670" s="27" t="s">
        <v>318</v>
      </c>
      <c r="C3670" s="27" t="n">
        <v>21</v>
      </c>
      <c r="D3670" s="27" t="s">
        <v>121</v>
      </c>
      <c r="E3670" s="28" t="n">
        <v>45460</v>
      </c>
      <c r="F3670" s="27" t="s">
        <v>904</v>
      </c>
      <c r="G3670" s="28" t="n">
        <v>45462</v>
      </c>
      <c r="H3670" s="27" t="s">
        <v>236</v>
      </c>
      <c r="I3670" s="27" t="s">
        <v>323</v>
      </c>
      <c r="J3670" s="27" t="s">
        <v>238</v>
      </c>
      <c r="K3670" s="27" t="s">
        <v>156</v>
      </c>
      <c r="L3670" s="27" t="n">
        <v>15</v>
      </c>
      <c r="M3670" s="27" t="n">
        <v>48</v>
      </c>
      <c r="N3670" s="27" t="s">
        <v>127</v>
      </c>
      <c r="O3670" s="27" t="s">
        <v>149</v>
      </c>
      <c r="P3670" s="27" t="s">
        <v>129</v>
      </c>
      <c r="Q3670" s="29" t="n">
        <v>4676.94</v>
      </c>
      <c r="R3670" s="27" t="s">
        <v>130</v>
      </c>
      <c r="S3670" s="27" t="s">
        <v>335</v>
      </c>
      <c r="T3670" s="27" t="n">
        <v>2</v>
      </c>
    </row>
    <row r="3671" customFormat="false" ht="15" hidden="false" customHeight="false" outlineLevel="0" collapsed="false">
      <c r="A3671" s="30" t="s">
        <v>5662</v>
      </c>
      <c r="B3671" s="30" t="s">
        <v>5663</v>
      </c>
      <c r="C3671" s="30" t="n">
        <v>50</v>
      </c>
      <c r="D3671" s="30" t="s">
        <v>121</v>
      </c>
      <c r="E3671" s="31" t="n">
        <v>45377</v>
      </c>
      <c r="F3671" s="30" t="s">
        <v>331</v>
      </c>
      <c r="G3671" s="31" t="n">
        <v>45378</v>
      </c>
      <c r="H3671" s="30" t="s">
        <v>236</v>
      </c>
      <c r="I3671" s="30" t="s">
        <v>266</v>
      </c>
      <c r="J3671" s="30" t="s">
        <v>287</v>
      </c>
      <c r="K3671" s="30" t="s">
        <v>156</v>
      </c>
      <c r="L3671" s="30" t="n">
        <v>36</v>
      </c>
      <c r="M3671" s="30" t="n">
        <v>68</v>
      </c>
      <c r="N3671" s="30" t="s">
        <v>127</v>
      </c>
      <c r="O3671" s="30" t="s">
        <v>149</v>
      </c>
      <c r="P3671" s="30" t="s">
        <v>129</v>
      </c>
      <c r="Q3671" s="32" t="n">
        <v>4289.48</v>
      </c>
      <c r="R3671" s="30" t="s">
        <v>130</v>
      </c>
      <c r="S3671" s="30" t="s">
        <v>164</v>
      </c>
      <c r="T3671" s="30" t="n">
        <v>2</v>
      </c>
    </row>
    <row r="3672" customFormat="false" ht="15" hidden="false" customHeight="false" outlineLevel="0" collapsed="false">
      <c r="A3672" s="27" t="s">
        <v>5664</v>
      </c>
      <c r="B3672" s="27" t="s">
        <v>2285</v>
      </c>
      <c r="C3672" s="27" t="n">
        <v>47</v>
      </c>
      <c r="D3672" s="27" t="s">
        <v>181</v>
      </c>
      <c r="E3672" s="28" t="n">
        <v>45307</v>
      </c>
      <c r="F3672" s="27" t="s">
        <v>1250</v>
      </c>
      <c r="G3672" s="28" t="n">
        <v>45308</v>
      </c>
      <c r="H3672" s="27" t="s">
        <v>168</v>
      </c>
      <c r="I3672" s="27" t="s">
        <v>366</v>
      </c>
      <c r="J3672" s="27" t="s">
        <v>191</v>
      </c>
      <c r="K3672" s="27" t="s">
        <v>156</v>
      </c>
      <c r="L3672" s="27" t="n">
        <v>73</v>
      </c>
      <c r="M3672" s="27" t="n">
        <v>78</v>
      </c>
      <c r="N3672" s="27" t="s">
        <v>186</v>
      </c>
      <c r="O3672" s="27" t="s">
        <v>128</v>
      </c>
      <c r="P3672" s="27" t="s">
        <v>150</v>
      </c>
      <c r="Q3672" s="29" t="n">
        <v>4714.17</v>
      </c>
      <c r="R3672" s="27" t="s">
        <v>172</v>
      </c>
      <c r="S3672" s="27" t="s">
        <v>197</v>
      </c>
      <c r="T3672" s="27" t="n">
        <v>3</v>
      </c>
    </row>
    <row r="3673" customFormat="false" ht="15" hidden="false" customHeight="false" outlineLevel="0" collapsed="false">
      <c r="A3673" s="30" t="s">
        <v>5665</v>
      </c>
      <c r="B3673" s="30" t="s">
        <v>5666</v>
      </c>
      <c r="C3673" s="30" t="n">
        <v>49</v>
      </c>
      <c r="D3673" s="30" t="s">
        <v>181</v>
      </c>
      <c r="E3673" s="31" t="n">
        <v>45639</v>
      </c>
      <c r="F3673" s="30" t="s">
        <v>405</v>
      </c>
      <c r="G3673" s="31" t="n">
        <v>45639</v>
      </c>
      <c r="H3673" s="30" t="s">
        <v>168</v>
      </c>
      <c r="I3673" s="30" t="s">
        <v>366</v>
      </c>
      <c r="J3673" s="30" t="s">
        <v>191</v>
      </c>
      <c r="K3673" s="30" t="s">
        <v>138</v>
      </c>
      <c r="L3673" s="30" t="n">
        <v>87</v>
      </c>
      <c r="M3673" s="30" t="n">
        <v>41</v>
      </c>
      <c r="N3673" s="30" t="s">
        <v>127</v>
      </c>
      <c r="O3673" s="30" t="s">
        <v>171</v>
      </c>
      <c r="P3673" s="30" t="s">
        <v>140</v>
      </c>
      <c r="Q3673" s="32" t="n">
        <v>1621.61</v>
      </c>
      <c r="R3673" s="30" t="s">
        <v>130</v>
      </c>
      <c r="S3673" s="30" t="s">
        <v>335</v>
      </c>
      <c r="T3673" s="30" t="n">
        <v>4</v>
      </c>
    </row>
    <row r="3674" customFormat="false" ht="15" hidden="false" customHeight="false" outlineLevel="0" collapsed="false">
      <c r="A3674" s="27" t="s">
        <v>5667</v>
      </c>
      <c r="B3674" s="27" t="s">
        <v>3621</v>
      </c>
      <c r="C3674" s="27" t="n">
        <v>53</v>
      </c>
      <c r="D3674" s="27" t="s">
        <v>121</v>
      </c>
      <c r="E3674" s="28" t="n">
        <v>45553</v>
      </c>
      <c r="F3674" s="27" t="s">
        <v>702</v>
      </c>
      <c r="G3674" s="28" t="n">
        <v>45554</v>
      </c>
      <c r="H3674" s="27" t="s">
        <v>183</v>
      </c>
      <c r="I3674" s="27" t="s">
        <v>184</v>
      </c>
      <c r="J3674" s="27" t="s">
        <v>476</v>
      </c>
      <c r="K3674" s="27" t="s">
        <v>138</v>
      </c>
      <c r="L3674" s="27" t="n">
        <v>63</v>
      </c>
      <c r="M3674" s="27" t="n">
        <v>22</v>
      </c>
      <c r="N3674" s="27" t="s">
        <v>127</v>
      </c>
      <c r="O3674" s="27" t="s">
        <v>171</v>
      </c>
      <c r="P3674" s="27" t="s">
        <v>140</v>
      </c>
      <c r="Q3674" s="29" t="n">
        <v>730.95</v>
      </c>
      <c r="R3674" s="27" t="s">
        <v>268</v>
      </c>
      <c r="S3674" s="27" t="s">
        <v>602</v>
      </c>
      <c r="T3674" s="27" t="n">
        <v>2</v>
      </c>
    </row>
    <row r="3675" customFormat="false" ht="15" hidden="false" customHeight="false" outlineLevel="0" collapsed="false">
      <c r="A3675" s="30" t="s">
        <v>5668</v>
      </c>
      <c r="B3675" s="30" t="s">
        <v>5441</v>
      </c>
      <c r="C3675" s="30"/>
      <c r="D3675" s="30" t="s">
        <v>121</v>
      </c>
      <c r="E3675" s="31" t="n">
        <v>45310</v>
      </c>
      <c r="F3675" s="30" t="s">
        <v>764</v>
      </c>
      <c r="G3675" s="31" t="n">
        <v>45313</v>
      </c>
      <c r="H3675" s="30" t="s">
        <v>161</v>
      </c>
      <c r="I3675" s="30" t="s">
        <v>320</v>
      </c>
      <c r="J3675" s="30" t="s">
        <v>258</v>
      </c>
      <c r="K3675" s="30" t="s">
        <v>156</v>
      </c>
      <c r="L3675" s="30" t="n">
        <v>49</v>
      </c>
      <c r="M3675" s="30" t="n">
        <v>53</v>
      </c>
      <c r="N3675" s="30" t="s">
        <v>127</v>
      </c>
      <c r="O3675" s="30" t="s">
        <v>128</v>
      </c>
      <c r="P3675" s="30" t="s">
        <v>150</v>
      </c>
      <c r="Q3675" s="32" t="n">
        <v>3482.25</v>
      </c>
      <c r="R3675" s="30" t="s">
        <v>172</v>
      </c>
      <c r="S3675" s="30" t="s">
        <v>197</v>
      </c>
      <c r="T3675" s="30" t="n">
        <v>5</v>
      </c>
    </row>
    <row r="3676" customFormat="false" ht="15" hidden="false" customHeight="false" outlineLevel="0" collapsed="false">
      <c r="A3676" s="27" t="s">
        <v>5669</v>
      </c>
      <c r="B3676" s="27" t="s">
        <v>5670</v>
      </c>
      <c r="C3676" s="27" t="n">
        <v>50</v>
      </c>
      <c r="D3676" s="27" t="s">
        <v>181</v>
      </c>
      <c r="E3676" s="28" t="n">
        <v>45440</v>
      </c>
      <c r="F3676" s="27" t="s">
        <v>271</v>
      </c>
      <c r="G3676" s="28" t="n">
        <v>45441</v>
      </c>
      <c r="H3676" s="27" t="s">
        <v>217</v>
      </c>
      <c r="I3676" s="27" t="s">
        <v>344</v>
      </c>
      <c r="J3676" s="27" t="s">
        <v>294</v>
      </c>
      <c r="K3676" s="27" t="s">
        <v>138</v>
      </c>
      <c r="L3676" s="27" t="n">
        <v>73</v>
      </c>
      <c r="M3676" s="27" t="n">
        <v>40</v>
      </c>
      <c r="N3676" s="27" t="s">
        <v>127</v>
      </c>
      <c r="O3676" s="27" t="s">
        <v>139</v>
      </c>
      <c r="P3676" s="27" t="s">
        <v>150</v>
      </c>
      <c r="Q3676" s="29" t="n">
        <v>2566.99</v>
      </c>
      <c r="R3676" s="27" t="s">
        <v>130</v>
      </c>
      <c r="S3676" s="27" t="s">
        <v>197</v>
      </c>
      <c r="T3676" s="27" t="n">
        <v>5</v>
      </c>
    </row>
    <row r="3677" customFormat="false" ht="15" hidden="false" customHeight="false" outlineLevel="0" collapsed="false">
      <c r="A3677" s="30" t="s">
        <v>5671</v>
      </c>
      <c r="B3677" s="30" t="s">
        <v>440</v>
      </c>
      <c r="C3677" s="30" t="n">
        <v>46</v>
      </c>
      <c r="D3677" s="30" t="s">
        <v>121</v>
      </c>
      <c r="E3677" s="31" t="n">
        <v>45607</v>
      </c>
      <c r="F3677" s="30" t="s">
        <v>845</v>
      </c>
      <c r="G3677" s="31" t="n">
        <v>45609</v>
      </c>
      <c r="H3677" s="30" t="s">
        <v>123</v>
      </c>
      <c r="I3677" s="30" t="s">
        <v>124</v>
      </c>
      <c r="J3677" s="30" t="s">
        <v>125</v>
      </c>
      <c r="K3677" s="30" t="s">
        <v>156</v>
      </c>
      <c r="L3677" s="30" t="n">
        <v>25</v>
      </c>
      <c r="M3677" s="30" t="n">
        <v>47</v>
      </c>
      <c r="N3677" s="30" t="s">
        <v>127</v>
      </c>
      <c r="O3677" s="30" t="s">
        <v>171</v>
      </c>
      <c r="P3677" s="30" t="s">
        <v>129</v>
      </c>
      <c r="Q3677" s="32" t="n">
        <v>2943.69</v>
      </c>
      <c r="R3677" s="30" t="s">
        <v>130</v>
      </c>
      <c r="S3677" s="30" t="s">
        <v>141</v>
      </c>
      <c r="T3677" s="30" t="n">
        <v>2</v>
      </c>
    </row>
    <row r="3678" customFormat="false" ht="15" hidden="false" customHeight="false" outlineLevel="0" collapsed="false">
      <c r="A3678" s="27" t="s">
        <v>5672</v>
      </c>
      <c r="B3678" s="27" t="s">
        <v>5673</v>
      </c>
      <c r="C3678" s="27" t="n">
        <v>13</v>
      </c>
      <c r="D3678" s="27" t="s">
        <v>181</v>
      </c>
      <c r="E3678" s="28" t="n">
        <v>45645</v>
      </c>
      <c r="F3678" s="27" t="s">
        <v>211</v>
      </c>
      <c r="G3678" s="28" t="n">
        <v>45648</v>
      </c>
      <c r="H3678" s="27" t="s">
        <v>242</v>
      </c>
      <c r="I3678" s="27" t="s">
        <v>243</v>
      </c>
      <c r="J3678" s="27" t="s">
        <v>401</v>
      </c>
      <c r="K3678" s="27" t="s">
        <v>156</v>
      </c>
      <c r="L3678" s="27" t="n">
        <v>73</v>
      </c>
      <c r="M3678" s="27" t="n">
        <v>57</v>
      </c>
      <c r="N3678" s="27" t="s">
        <v>127</v>
      </c>
      <c r="O3678" s="27" t="s">
        <v>171</v>
      </c>
      <c r="P3678" s="27" t="s">
        <v>187</v>
      </c>
      <c r="Q3678" s="29" t="n">
        <v>3220.96</v>
      </c>
      <c r="R3678" s="27" t="s">
        <v>268</v>
      </c>
      <c r="S3678" s="27" t="s">
        <v>335</v>
      </c>
      <c r="T3678" s="27" t="n">
        <v>4</v>
      </c>
    </row>
    <row r="3679" customFormat="false" ht="15" hidden="false" customHeight="false" outlineLevel="0" collapsed="false">
      <c r="A3679" s="30" t="s">
        <v>5674</v>
      </c>
      <c r="B3679" s="30" t="s">
        <v>260</v>
      </c>
      <c r="C3679" s="30" t="n">
        <v>10</v>
      </c>
      <c r="D3679" s="30" t="s">
        <v>181</v>
      </c>
      <c r="E3679" s="31" t="n">
        <v>45415</v>
      </c>
      <c r="F3679" s="30" t="s">
        <v>1076</v>
      </c>
      <c r="G3679" s="31" t="n">
        <v>45415</v>
      </c>
      <c r="H3679" s="30" t="s">
        <v>123</v>
      </c>
      <c r="I3679" s="30" t="s">
        <v>155</v>
      </c>
      <c r="J3679" s="30" t="s">
        <v>508</v>
      </c>
      <c r="K3679" s="30" t="s">
        <v>138</v>
      </c>
      <c r="L3679" s="30" t="n">
        <v>71</v>
      </c>
      <c r="M3679" s="30" t="n">
        <v>40</v>
      </c>
      <c r="N3679" s="30" t="s">
        <v>127</v>
      </c>
      <c r="O3679" s="30" t="s">
        <v>139</v>
      </c>
      <c r="P3679" s="30" t="s">
        <v>140</v>
      </c>
      <c r="Q3679" s="32" t="n">
        <v>1006.9</v>
      </c>
      <c r="R3679" s="30" t="s">
        <v>130</v>
      </c>
      <c r="S3679" s="30" t="s">
        <v>164</v>
      </c>
      <c r="T3679" s="30" t="n">
        <v>3</v>
      </c>
    </row>
    <row r="3680" customFormat="false" ht="15" hidden="false" customHeight="false" outlineLevel="0" collapsed="false">
      <c r="A3680" s="27" t="s">
        <v>5675</v>
      </c>
      <c r="B3680" s="27" t="s">
        <v>3463</v>
      </c>
      <c r="C3680" s="27" t="n">
        <v>40</v>
      </c>
      <c r="D3680" s="27" t="s">
        <v>181</v>
      </c>
      <c r="E3680" s="28" t="n">
        <v>45532</v>
      </c>
      <c r="F3680" s="27" t="s">
        <v>1120</v>
      </c>
      <c r="G3680" s="28" t="n">
        <v>45534</v>
      </c>
      <c r="H3680" s="27" t="s">
        <v>135</v>
      </c>
      <c r="I3680" s="27" t="s">
        <v>251</v>
      </c>
      <c r="J3680" s="27" t="s">
        <v>201</v>
      </c>
      <c r="K3680" s="27" t="s">
        <v>156</v>
      </c>
      <c r="L3680" s="27" t="n">
        <v>24</v>
      </c>
      <c r="M3680" s="27" t="n">
        <v>69</v>
      </c>
      <c r="N3680" s="27" t="s">
        <v>127</v>
      </c>
      <c r="O3680" s="27" t="s">
        <v>128</v>
      </c>
      <c r="P3680" s="27" t="s">
        <v>187</v>
      </c>
      <c r="Q3680" s="29" t="n">
        <v>4274.78</v>
      </c>
      <c r="R3680" s="27" t="s">
        <v>130</v>
      </c>
      <c r="S3680" s="27" t="s">
        <v>164</v>
      </c>
      <c r="T3680" s="27" t="n">
        <v>4</v>
      </c>
    </row>
    <row r="3681" customFormat="false" ht="15" hidden="false" customHeight="false" outlineLevel="0" collapsed="false">
      <c r="A3681" s="30" t="s">
        <v>5676</v>
      </c>
      <c r="B3681" s="30" t="s">
        <v>1901</v>
      </c>
      <c r="C3681" s="30" t="n">
        <v>75</v>
      </c>
      <c r="D3681" s="30" t="s">
        <v>121</v>
      </c>
      <c r="E3681" s="31" t="n">
        <v>45316</v>
      </c>
      <c r="F3681" s="30" t="s">
        <v>2588</v>
      </c>
      <c r="G3681" s="31" t="n">
        <v>45319</v>
      </c>
      <c r="H3681" s="30" t="s">
        <v>236</v>
      </c>
      <c r="I3681" s="30" t="s">
        <v>323</v>
      </c>
      <c r="J3681" s="30" t="s">
        <v>375</v>
      </c>
      <c r="K3681" s="30" t="s">
        <v>126</v>
      </c>
      <c r="L3681" s="30" t="n">
        <v>34</v>
      </c>
      <c r="M3681" s="30" t="n">
        <v>104</v>
      </c>
      <c r="N3681" s="30" t="s">
        <v>127</v>
      </c>
      <c r="O3681" s="30" t="s">
        <v>128</v>
      </c>
      <c r="P3681" s="30" t="s">
        <v>129</v>
      </c>
      <c r="Q3681" s="32" t="n">
        <v>8840.38</v>
      </c>
      <c r="R3681" s="30" t="s">
        <v>130</v>
      </c>
      <c r="S3681" s="30" t="s">
        <v>141</v>
      </c>
      <c r="T3681" s="30" t="n">
        <v>5</v>
      </c>
    </row>
    <row r="3682" customFormat="false" ht="15" hidden="false" customHeight="false" outlineLevel="0" collapsed="false">
      <c r="A3682" s="27" t="s">
        <v>5677</v>
      </c>
      <c r="B3682" s="27" t="s">
        <v>377</v>
      </c>
      <c r="C3682" s="27"/>
      <c r="D3682" s="27" t="s">
        <v>121</v>
      </c>
      <c r="E3682" s="28" t="n">
        <v>45354</v>
      </c>
      <c r="F3682" s="27" t="s">
        <v>552</v>
      </c>
      <c r="G3682" s="28" t="n">
        <v>45354</v>
      </c>
      <c r="H3682" s="27" t="s">
        <v>168</v>
      </c>
      <c r="I3682" s="27" t="s">
        <v>366</v>
      </c>
      <c r="J3682" s="27" t="s">
        <v>170</v>
      </c>
      <c r="K3682" s="27" t="s">
        <v>156</v>
      </c>
      <c r="L3682" s="27" t="n">
        <v>40</v>
      </c>
      <c r="M3682" s="27" t="n">
        <v>57</v>
      </c>
      <c r="N3682" s="27" t="s">
        <v>127</v>
      </c>
      <c r="O3682" s="27" t="s">
        <v>139</v>
      </c>
      <c r="P3682" s="27" t="s">
        <v>129</v>
      </c>
      <c r="Q3682" s="29" t="n">
        <v>3392.08</v>
      </c>
      <c r="R3682" s="27" t="s">
        <v>172</v>
      </c>
      <c r="S3682" s="27" t="s">
        <v>192</v>
      </c>
      <c r="T3682" s="27" t="n">
        <v>4</v>
      </c>
    </row>
    <row r="3683" customFormat="false" ht="15" hidden="false" customHeight="false" outlineLevel="0" collapsed="false">
      <c r="A3683" s="30" t="s">
        <v>3040</v>
      </c>
      <c r="B3683" s="30" t="s">
        <v>3041</v>
      </c>
      <c r="C3683" s="30" t="n">
        <v>18</v>
      </c>
      <c r="D3683" s="30" t="s">
        <v>121</v>
      </c>
      <c r="E3683" s="31" t="n">
        <v>45503</v>
      </c>
      <c r="F3683" s="30" t="s">
        <v>753</v>
      </c>
      <c r="G3683" s="31" t="n">
        <v>45504</v>
      </c>
      <c r="H3683" s="30" t="s">
        <v>236</v>
      </c>
      <c r="I3683" s="30" t="s">
        <v>266</v>
      </c>
      <c r="J3683" s="30" t="s">
        <v>287</v>
      </c>
      <c r="K3683" s="30" t="s">
        <v>156</v>
      </c>
      <c r="L3683" s="30" t="n">
        <v>57</v>
      </c>
      <c r="M3683" s="30" t="n">
        <v>61</v>
      </c>
      <c r="N3683" s="30" t="s">
        <v>127</v>
      </c>
      <c r="O3683" s="30" t="s">
        <v>139</v>
      </c>
      <c r="P3683" s="30" t="s">
        <v>129</v>
      </c>
      <c r="Q3683" s="32" t="n">
        <v>3366.66</v>
      </c>
      <c r="R3683" s="30" t="s">
        <v>130</v>
      </c>
      <c r="S3683" s="30" t="s">
        <v>223</v>
      </c>
      <c r="T3683" s="30" t="n">
        <v>4</v>
      </c>
    </row>
    <row r="3684" customFormat="false" ht="15" hidden="false" customHeight="false" outlineLevel="0" collapsed="false">
      <c r="A3684" s="27" t="s">
        <v>5678</v>
      </c>
      <c r="B3684" s="27" t="s">
        <v>513</v>
      </c>
      <c r="C3684" s="27" t="n">
        <v>61</v>
      </c>
      <c r="D3684" s="27" t="s">
        <v>181</v>
      </c>
      <c r="E3684" s="28" t="n">
        <v>45583</v>
      </c>
      <c r="F3684" s="27" t="s">
        <v>1524</v>
      </c>
      <c r="G3684" s="28" t="n">
        <v>45583</v>
      </c>
      <c r="H3684" s="27" t="s">
        <v>135</v>
      </c>
      <c r="I3684" s="27" t="s">
        <v>251</v>
      </c>
      <c r="J3684" s="27" t="s">
        <v>137</v>
      </c>
      <c r="K3684" s="27" t="s">
        <v>156</v>
      </c>
      <c r="L3684" s="27" t="n">
        <v>43</v>
      </c>
      <c r="M3684" s="27" t="n">
        <v>78</v>
      </c>
      <c r="N3684" s="27" t="s">
        <v>127</v>
      </c>
      <c r="O3684" s="27" t="s">
        <v>171</v>
      </c>
      <c r="P3684" s="27" t="s">
        <v>187</v>
      </c>
      <c r="Q3684" s="29" t="n">
        <v>3427.33</v>
      </c>
      <c r="R3684" s="27" t="s">
        <v>130</v>
      </c>
      <c r="S3684" s="27" t="s">
        <v>151</v>
      </c>
      <c r="T3684" s="27" t="n">
        <v>5</v>
      </c>
    </row>
    <row r="3685" customFormat="false" ht="15" hidden="false" customHeight="false" outlineLevel="0" collapsed="false">
      <c r="A3685" s="30" t="s">
        <v>5679</v>
      </c>
      <c r="B3685" s="30" t="s">
        <v>3030</v>
      </c>
      <c r="C3685" s="30" t="n">
        <v>35</v>
      </c>
      <c r="D3685" s="30" t="s">
        <v>181</v>
      </c>
      <c r="E3685" s="31" t="n">
        <v>45426</v>
      </c>
      <c r="F3685" s="30" t="s">
        <v>1068</v>
      </c>
      <c r="G3685" s="31" t="n">
        <v>45426</v>
      </c>
      <c r="H3685" s="30" t="s">
        <v>146</v>
      </c>
      <c r="I3685" s="30" t="s">
        <v>309</v>
      </c>
      <c r="J3685" s="30" t="s">
        <v>148</v>
      </c>
      <c r="K3685" s="30" t="s">
        <v>156</v>
      </c>
      <c r="L3685" s="30" t="n">
        <v>33</v>
      </c>
      <c r="M3685" s="30" t="n">
        <v>73</v>
      </c>
      <c r="N3685" s="30" t="s">
        <v>127</v>
      </c>
      <c r="O3685" s="30" t="s">
        <v>149</v>
      </c>
      <c r="P3685" s="30" t="s">
        <v>187</v>
      </c>
      <c r="Q3685" s="32" t="n">
        <v>4353.71</v>
      </c>
      <c r="R3685" s="30" t="s">
        <v>172</v>
      </c>
      <c r="S3685" s="30" t="s">
        <v>157</v>
      </c>
      <c r="T3685" s="30" t="n">
        <v>3</v>
      </c>
    </row>
    <row r="3686" customFormat="false" ht="15" hidden="false" customHeight="false" outlineLevel="0" collapsed="false">
      <c r="A3686" s="27" t="s">
        <v>5680</v>
      </c>
      <c r="B3686" s="27" t="s">
        <v>965</v>
      </c>
      <c r="C3686" s="27" t="n">
        <v>60</v>
      </c>
      <c r="D3686" s="27" t="s">
        <v>121</v>
      </c>
      <c r="E3686" s="28" t="n">
        <v>45388</v>
      </c>
      <c r="F3686" s="27" t="s">
        <v>1016</v>
      </c>
      <c r="G3686" s="28" t="n">
        <v>45389</v>
      </c>
      <c r="H3686" s="27" t="s">
        <v>183</v>
      </c>
      <c r="I3686" s="27" t="s">
        <v>430</v>
      </c>
      <c r="J3686" s="27" t="s">
        <v>431</v>
      </c>
      <c r="K3686" s="27" t="s">
        <v>138</v>
      </c>
      <c r="L3686" s="27" t="n">
        <v>56</v>
      </c>
      <c r="M3686" s="27" t="n">
        <v>38</v>
      </c>
      <c r="N3686" s="27" t="s">
        <v>127</v>
      </c>
      <c r="O3686" s="27" t="s">
        <v>139</v>
      </c>
      <c r="P3686" s="27" t="s">
        <v>187</v>
      </c>
      <c r="Q3686" s="29" t="n">
        <v>2611.75</v>
      </c>
      <c r="R3686" s="27" t="s">
        <v>130</v>
      </c>
      <c r="S3686" s="27" t="s">
        <v>335</v>
      </c>
      <c r="T3686" s="27" t="n">
        <v>4</v>
      </c>
    </row>
    <row r="3687" customFormat="false" ht="15" hidden="false" customHeight="false" outlineLevel="0" collapsed="false">
      <c r="A3687" s="30" t="s">
        <v>5681</v>
      </c>
      <c r="B3687" s="30" t="s">
        <v>1170</v>
      </c>
      <c r="C3687" s="30" t="n">
        <v>40</v>
      </c>
      <c r="D3687" s="30" t="s">
        <v>121</v>
      </c>
      <c r="E3687" s="31" t="n">
        <v>45556</v>
      </c>
      <c r="F3687" s="30" t="s">
        <v>1579</v>
      </c>
      <c r="G3687" s="31" t="n">
        <v>45556</v>
      </c>
      <c r="H3687" s="30" t="s">
        <v>236</v>
      </c>
      <c r="I3687" s="30" t="s">
        <v>266</v>
      </c>
      <c r="J3687" s="30" t="s">
        <v>455</v>
      </c>
      <c r="K3687" s="30" t="s">
        <v>156</v>
      </c>
      <c r="L3687" s="30" t="n">
        <v>39</v>
      </c>
      <c r="M3687" s="30" t="n">
        <v>39</v>
      </c>
      <c r="N3687" s="30" t="s">
        <v>127</v>
      </c>
      <c r="O3687" s="30" t="s">
        <v>128</v>
      </c>
      <c r="P3687" s="30" t="s">
        <v>129</v>
      </c>
      <c r="Q3687" s="32" t="n">
        <v>3272.61</v>
      </c>
      <c r="R3687" s="30" t="s">
        <v>130</v>
      </c>
      <c r="S3687" s="30" t="s">
        <v>197</v>
      </c>
      <c r="T3687" s="30" t="n">
        <v>5</v>
      </c>
    </row>
    <row r="3688" customFormat="false" ht="15" hidden="false" customHeight="false" outlineLevel="0" collapsed="false">
      <c r="A3688" s="27" t="s">
        <v>5682</v>
      </c>
      <c r="B3688" s="27" t="s">
        <v>2012</v>
      </c>
      <c r="C3688" s="27" t="n">
        <v>44</v>
      </c>
      <c r="D3688" s="27" t="s">
        <v>121</v>
      </c>
      <c r="E3688" s="28" t="n">
        <v>45555</v>
      </c>
      <c r="F3688" s="27" t="s">
        <v>582</v>
      </c>
      <c r="G3688" s="28" t="n">
        <v>45556</v>
      </c>
      <c r="H3688" s="27" t="s">
        <v>123</v>
      </c>
      <c r="I3688" s="27" t="s">
        <v>304</v>
      </c>
      <c r="J3688" s="27" t="s">
        <v>418</v>
      </c>
      <c r="K3688" s="27" t="s">
        <v>138</v>
      </c>
      <c r="L3688" s="27" t="n">
        <v>81</v>
      </c>
      <c r="M3688" s="27" t="n">
        <v>45</v>
      </c>
      <c r="N3688" s="27" t="s">
        <v>127</v>
      </c>
      <c r="O3688" s="27" t="s">
        <v>149</v>
      </c>
      <c r="P3688" s="27" t="s">
        <v>140</v>
      </c>
      <c r="Q3688" s="29" t="n">
        <v>2087.73</v>
      </c>
      <c r="R3688" s="27" t="s">
        <v>130</v>
      </c>
      <c r="S3688" s="27" t="s">
        <v>131</v>
      </c>
      <c r="T3688" s="27" t="n">
        <v>5</v>
      </c>
    </row>
    <row r="3689" customFormat="false" ht="15" hidden="false" customHeight="false" outlineLevel="0" collapsed="false">
      <c r="A3689" s="30" t="s">
        <v>5683</v>
      </c>
      <c r="B3689" s="30" t="s">
        <v>220</v>
      </c>
      <c r="C3689" s="30" t="n">
        <v>27</v>
      </c>
      <c r="D3689" s="30" t="s">
        <v>181</v>
      </c>
      <c r="E3689" s="31" t="n">
        <v>45435</v>
      </c>
      <c r="F3689" s="30" t="s">
        <v>274</v>
      </c>
      <c r="G3689" s="31" t="n">
        <v>45436</v>
      </c>
      <c r="H3689" s="30" t="s">
        <v>161</v>
      </c>
      <c r="I3689" s="30" t="s">
        <v>538</v>
      </c>
      <c r="J3689" s="30" t="s">
        <v>648</v>
      </c>
      <c r="K3689" s="30" t="s">
        <v>156</v>
      </c>
      <c r="L3689" s="30" t="n">
        <v>42</v>
      </c>
      <c r="M3689" s="30" t="n">
        <v>50</v>
      </c>
      <c r="N3689" s="30" t="s">
        <v>186</v>
      </c>
      <c r="O3689" s="30" t="s">
        <v>171</v>
      </c>
      <c r="P3689" s="30" t="s">
        <v>150</v>
      </c>
      <c r="Q3689" s="32" t="n">
        <v>3651.78</v>
      </c>
      <c r="R3689" s="30" t="s">
        <v>130</v>
      </c>
      <c r="S3689" s="30" t="s">
        <v>192</v>
      </c>
      <c r="T3689" s="30" t="n">
        <v>5</v>
      </c>
    </row>
    <row r="3690" customFormat="false" ht="15" hidden="false" customHeight="false" outlineLevel="0" collapsed="false">
      <c r="A3690" s="27" t="s">
        <v>5684</v>
      </c>
      <c r="B3690" s="27" t="s">
        <v>795</v>
      </c>
      <c r="C3690" s="27" t="n">
        <v>28</v>
      </c>
      <c r="D3690" s="27" t="s">
        <v>181</v>
      </c>
      <c r="E3690" s="28" t="n">
        <v>45556</v>
      </c>
      <c r="F3690" s="27" t="s">
        <v>601</v>
      </c>
      <c r="G3690" s="28" t="n">
        <v>45558</v>
      </c>
      <c r="H3690" s="27" t="s">
        <v>183</v>
      </c>
      <c r="I3690" s="27" t="s">
        <v>430</v>
      </c>
      <c r="J3690" s="27" t="s">
        <v>213</v>
      </c>
      <c r="K3690" s="27" t="s">
        <v>156</v>
      </c>
      <c r="L3690" s="27" t="n">
        <v>42</v>
      </c>
      <c r="M3690" s="27" t="n">
        <v>36</v>
      </c>
      <c r="N3690" s="27" t="s">
        <v>127</v>
      </c>
      <c r="O3690" s="27" t="s">
        <v>128</v>
      </c>
      <c r="P3690" s="27" t="s">
        <v>150</v>
      </c>
      <c r="Q3690" s="29" t="n">
        <v>3022.02</v>
      </c>
      <c r="R3690" s="27" t="s">
        <v>130</v>
      </c>
      <c r="S3690" s="27" t="s">
        <v>131</v>
      </c>
      <c r="T3690" s="27" t="n">
        <v>3</v>
      </c>
    </row>
    <row r="3691" customFormat="false" ht="15" hidden="false" customHeight="false" outlineLevel="0" collapsed="false">
      <c r="A3691" s="30" t="s">
        <v>5685</v>
      </c>
      <c r="B3691" s="30" t="s">
        <v>4382</v>
      </c>
      <c r="C3691" s="30" t="n">
        <v>83</v>
      </c>
      <c r="D3691" s="30" t="s">
        <v>181</v>
      </c>
      <c r="E3691" s="31" t="n">
        <v>45443</v>
      </c>
      <c r="F3691" s="30" t="s">
        <v>516</v>
      </c>
      <c r="G3691" s="31" t="n">
        <v>45443</v>
      </c>
      <c r="H3691" s="30" t="s">
        <v>236</v>
      </c>
      <c r="I3691" s="30" t="s">
        <v>237</v>
      </c>
      <c r="J3691" s="30" t="s">
        <v>287</v>
      </c>
      <c r="K3691" s="30" t="s">
        <v>156</v>
      </c>
      <c r="L3691" s="30" t="n">
        <v>66</v>
      </c>
      <c r="M3691" s="30" t="n">
        <v>63</v>
      </c>
      <c r="N3691" s="30" t="s">
        <v>127</v>
      </c>
      <c r="O3691" s="30" t="s">
        <v>171</v>
      </c>
      <c r="P3691" s="30" t="s">
        <v>140</v>
      </c>
      <c r="Q3691" s="32" t="n">
        <v>3566.42</v>
      </c>
      <c r="R3691" s="30" t="s">
        <v>268</v>
      </c>
      <c r="S3691" s="30" t="s">
        <v>164</v>
      </c>
      <c r="T3691" s="30" t="n">
        <v>3</v>
      </c>
    </row>
    <row r="3692" customFormat="false" ht="15" hidden="false" customHeight="false" outlineLevel="0" collapsed="false">
      <c r="A3692" s="27" t="s">
        <v>5686</v>
      </c>
      <c r="B3692" s="27" t="s">
        <v>5687</v>
      </c>
      <c r="C3692" s="27"/>
      <c r="D3692" s="27" t="s">
        <v>181</v>
      </c>
      <c r="E3692" s="28" t="n">
        <v>45635</v>
      </c>
      <c r="F3692" s="27" t="s">
        <v>1389</v>
      </c>
      <c r="G3692" s="28" t="n">
        <v>45636</v>
      </c>
      <c r="H3692" s="27" t="s">
        <v>206</v>
      </c>
      <c r="I3692" s="27" t="s">
        <v>232</v>
      </c>
      <c r="J3692" s="27" t="s">
        <v>615</v>
      </c>
      <c r="K3692" s="27" t="s">
        <v>156</v>
      </c>
      <c r="L3692" s="27" t="n">
        <v>59</v>
      </c>
      <c r="M3692" s="27" t="n">
        <v>34</v>
      </c>
      <c r="N3692" s="27" t="s">
        <v>127</v>
      </c>
      <c r="O3692" s="27" t="s">
        <v>139</v>
      </c>
      <c r="P3692" s="27" t="s">
        <v>129</v>
      </c>
      <c r="Q3692" s="29" t="n">
        <v>3919.15</v>
      </c>
      <c r="R3692" s="27" t="s">
        <v>130</v>
      </c>
      <c r="S3692" s="27" t="s">
        <v>131</v>
      </c>
      <c r="T3692" s="27" t="n">
        <v>5</v>
      </c>
    </row>
    <row r="3693" customFormat="false" ht="15" hidden="false" customHeight="false" outlineLevel="0" collapsed="false">
      <c r="A3693" s="30" t="s">
        <v>5688</v>
      </c>
      <c r="B3693" s="30" t="s">
        <v>5689</v>
      </c>
      <c r="C3693" s="30" t="n">
        <v>16</v>
      </c>
      <c r="D3693" s="30" t="s">
        <v>121</v>
      </c>
      <c r="E3693" s="31" t="n">
        <v>45423</v>
      </c>
      <c r="F3693" s="30" t="s">
        <v>1120</v>
      </c>
      <c r="G3693" s="31" t="n">
        <v>45424</v>
      </c>
      <c r="H3693" s="30" t="s">
        <v>146</v>
      </c>
      <c r="I3693" s="30" t="s">
        <v>176</v>
      </c>
      <c r="J3693" s="30" t="s">
        <v>177</v>
      </c>
      <c r="K3693" s="30" t="s">
        <v>126</v>
      </c>
      <c r="L3693" s="30" t="n">
        <v>45</v>
      </c>
      <c r="M3693" s="30" t="n">
        <v>130</v>
      </c>
      <c r="N3693" s="30" t="s">
        <v>186</v>
      </c>
      <c r="O3693" s="30" t="s">
        <v>149</v>
      </c>
      <c r="P3693" s="30" t="s">
        <v>140</v>
      </c>
      <c r="Q3693" s="32" t="n">
        <v>8959.87</v>
      </c>
      <c r="R3693" s="30" t="s">
        <v>130</v>
      </c>
      <c r="S3693" s="30" t="s">
        <v>151</v>
      </c>
      <c r="T3693" s="30" t="n">
        <v>2</v>
      </c>
    </row>
    <row r="3694" customFormat="false" ht="15" hidden="false" customHeight="false" outlineLevel="0" collapsed="false">
      <c r="A3694" s="27" t="s">
        <v>5690</v>
      </c>
      <c r="B3694" s="27" t="s">
        <v>871</v>
      </c>
      <c r="C3694" s="27" t="n">
        <v>58</v>
      </c>
      <c r="D3694" s="27" t="s">
        <v>121</v>
      </c>
      <c r="E3694" s="28" t="n">
        <v>45557</v>
      </c>
      <c r="F3694" s="27" t="s">
        <v>777</v>
      </c>
      <c r="G3694" s="28" t="n">
        <v>45565</v>
      </c>
      <c r="H3694" s="27" t="s">
        <v>146</v>
      </c>
      <c r="I3694" s="27" t="s">
        <v>176</v>
      </c>
      <c r="J3694" s="27" t="s">
        <v>568</v>
      </c>
      <c r="K3694" s="27" t="s">
        <v>202</v>
      </c>
      <c r="L3694" s="27" t="n">
        <v>3</v>
      </c>
      <c r="M3694" s="27" t="n">
        <v>146</v>
      </c>
      <c r="N3694" s="27" t="s">
        <v>186</v>
      </c>
      <c r="O3694" s="27" t="s">
        <v>171</v>
      </c>
      <c r="P3694" s="27" t="s">
        <v>150</v>
      </c>
      <c r="Q3694" s="29" t="n">
        <v>17135.6</v>
      </c>
      <c r="R3694" s="27" t="s">
        <v>172</v>
      </c>
      <c r="S3694" s="27" t="s">
        <v>131</v>
      </c>
      <c r="T3694" s="27" t="n">
        <v>3</v>
      </c>
    </row>
    <row r="3695" customFormat="false" ht="15" hidden="false" customHeight="false" outlineLevel="0" collapsed="false">
      <c r="A3695" s="30" t="s">
        <v>5691</v>
      </c>
      <c r="B3695" s="30" t="s">
        <v>2275</v>
      </c>
      <c r="C3695" s="30" t="n">
        <v>60</v>
      </c>
      <c r="D3695" s="30" t="s">
        <v>181</v>
      </c>
      <c r="E3695" s="31" t="n">
        <v>45311</v>
      </c>
      <c r="F3695" s="30" t="s">
        <v>211</v>
      </c>
      <c r="G3695" s="31" t="n">
        <v>45312</v>
      </c>
      <c r="H3695" s="30" t="s">
        <v>135</v>
      </c>
      <c r="I3695" s="30" t="s">
        <v>278</v>
      </c>
      <c r="J3695" s="30" t="s">
        <v>618</v>
      </c>
      <c r="K3695" s="30" t="s">
        <v>138</v>
      </c>
      <c r="L3695" s="30" t="n">
        <v>38</v>
      </c>
      <c r="M3695" s="30" t="n">
        <v>38</v>
      </c>
      <c r="N3695" s="30" t="s">
        <v>127</v>
      </c>
      <c r="O3695" s="30" t="s">
        <v>149</v>
      </c>
      <c r="P3695" s="30" t="s">
        <v>150</v>
      </c>
      <c r="Q3695" s="32" t="n">
        <v>1799.87</v>
      </c>
      <c r="R3695" s="30" t="s">
        <v>130</v>
      </c>
      <c r="S3695" s="30" t="s">
        <v>197</v>
      </c>
      <c r="T3695" s="30" t="n">
        <v>5</v>
      </c>
    </row>
    <row r="3696" customFormat="false" ht="15" hidden="false" customHeight="false" outlineLevel="0" collapsed="false">
      <c r="A3696" s="27" t="s">
        <v>5692</v>
      </c>
      <c r="B3696" s="27" t="s">
        <v>1357</v>
      </c>
      <c r="C3696" s="27" t="n">
        <v>7</v>
      </c>
      <c r="D3696" s="27" t="s">
        <v>181</v>
      </c>
      <c r="E3696" s="28" t="n">
        <v>45401</v>
      </c>
      <c r="F3696" s="27" t="s">
        <v>552</v>
      </c>
      <c r="G3696" s="28" t="n">
        <v>45404</v>
      </c>
      <c r="H3696" s="27" t="s">
        <v>135</v>
      </c>
      <c r="I3696" s="27" t="s">
        <v>251</v>
      </c>
      <c r="J3696" s="27" t="s">
        <v>618</v>
      </c>
      <c r="K3696" s="27" t="s">
        <v>156</v>
      </c>
      <c r="L3696" s="27" t="n">
        <v>58</v>
      </c>
      <c r="M3696" s="27" t="n">
        <v>86</v>
      </c>
      <c r="N3696" s="27" t="s">
        <v>127</v>
      </c>
      <c r="O3696" s="27" t="s">
        <v>128</v>
      </c>
      <c r="P3696" s="27" t="s">
        <v>187</v>
      </c>
      <c r="Q3696" s="29" t="n">
        <v>4440.44</v>
      </c>
      <c r="R3696" s="27" t="s">
        <v>130</v>
      </c>
      <c r="S3696" s="27" t="s">
        <v>178</v>
      </c>
      <c r="T3696" s="27" t="n">
        <v>5</v>
      </c>
    </row>
    <row r="3697" customFormat="false" ht="15" hidden="false" customHeight="false" outlineLevel="0" collapsed="false">
      <c r="A3697" s="30" t="s">
        <v>5693</v>
      </c>
      <c r="B3697" s="30" t="s">
        <v>5694</v>
      </c>
      <c r="C3697" s="30" t="n">
        <v>26</v>
      </c>
      <c r="D3697" s="30" t="s">
        <v>181</v>
      </c>
      <c r="E3697" s="31" t="n">
        <v>45579</v>
      </c>
      <c r="F3697" s="30" t="s">
        <v>374</v>
      </c>
      <c r="G3697" s="31" t="n">
        <v>45580</v>
      </c>
      <c r="H3697" s="30" t="s">
        <v>217</v>
      </c>
      <c r="I3697" s="30" t="s">
        <v>344</v>
      </c>
      <c r="J3697" s="30" t="s">
        <v>388</v>
      </c>
      <c r="K3697" s="30" t="s">
        <v>138</v>
      </c>
      <c r="L3697" s="30" t="n">
        <v>79</v>
      </c>
      <c r="M3697" s="30" t="n">
        <v>40</v>
      </c>
      <c r="N3697" s="30" t="s">
        <v>127</v>
      </c>
      <c r="O3697" s="30" t="s">
        <v>128</v>
      </c>
      <c r="P3697" s="30" t="s">
        <v>187</v>
      </c>
      <c r="Q3697" s="32" t="n">
        <v>2063.35</v>
      </c>
      <c r="R3697" s="30" t="s">
        <v>130</v>
      </c>
      <c r="S3697" s="30" t="s">
        <v>131</v>
      </c>
      <c r="T3697" s="30" t="n">
        <v>4</v>
      </c>
    </row>
    <row r="3698" customFormat="false" ht="15" hidden="false" customHeight="false" outlineLevel="0" collapsed="false">
      <c r="A3698" s="27" t="s">
        <v>5695</v>
      </c>
      <c r="B3698" s="27" t="s">
        <v>623</v>
      </c>
      <c r="C3698" s="27" t="n">
        <v>39</v>
      </c>
      <c r="D3698" s="27" t="s">
        <v>181</v>
      </c>
      <c r="E3698" s="28" t="n">
        <v>45541</v>
      </c>
      <c r="F3698" s="27" t="s">
        <v>122</v>
      </c>
      <c r="G3698" s="28" t="n">
        <v>45541</v>
      </c>
      <c r="H3698" s="27" t="s">
        <v>123</v>
      </c>
      <c r="I3698" s="27" t="s">
        <v>155</v>
      </c>
      <c r="J3698" s="27" t="s">
        <v>125</v>
      </c>
      <c r="K3698" s="27" t="s">
        <v>138</v>
      </c>
      <c r="L3698" s="27" t="n">
        <v>39</v>
      </c>
      <c r="M3698" s="27" t="n">
        <v>18</v>
      </c>
      <c r="N3698" s="27" t="s">
        <v>127</v>
      </c>
      <c r="O3698" s="27" t="s">
        <v>128</v>
      </c>
      <c r="P3698" s="27" t="s">
        <v>187</v>
      </c>
      <c r="Q3698" s="29" t="n">
        <v>1579.86</v>
      </c>
      <c r="R3698" s="27" t="s">
        <v>130</v>
      </c>
      <c r="S3698" s="27" t="s">
        <v>197</v>
      </c>
      <c r="T3698" s="27" t="n">
        <v>4</v>
      </c>
    </row>
    <row r="3699" customFormat="false" ht="15" hidden="false" customHeight="false" outlineLevel="0" collapsed="false">
      <c r="A3699" s="30" t="s">
        <v>5696</v>
      </c>
      <c r="B3699" s="30" t="s">
        <v>1658</v>
      </c>
      <c r="C3699" s="30" t="n">
        <v>38</v>
      </c>
      <c r="D3699" s="30" t="s">
        <v>607</v>
      </c>
      <c r="E3699" s="31" t="n">
        <v>45449</v>
      </c>
      <c r="F3699" s="30" t="s">
        <v>205</v>
      </c>
      <c r="G3699" s="31" t="n">
        <v>45450</v>
      </c>
      <c r="H3699" s="30" t="s">
        <v>183</v>
      </c>
      <c r="I3699" s="30" t="s">
        <v>184</v>
      </c>
      <c r="J3699" s="30" t="s">
        <v>411</v>
      </c>
      <c r="K3699" s="30" t="s">
        <v>156</v>
      </c>
      <c r="L3699" s="30" t="n">
        <v>23</v>
      </c>
      <c r="M3699" s="30" t="n">
        <v>71</v>
      </c>
      <c r="N3699" s="30" t="s">
        <v>127</v>
      </c>
      <c r="O3699" s="30" t="s">
        <v>149</v>
      </c>
      <c r="P3699" s="30" t="s">
        <v>187</v>
      </c>
      <c r="Q3699" s="32" t="n">
        <v>4663.62</v>
      </c>
      <c r="R3699" s="30" t="s">
        <v>172</v>
      </c>
      <c r="S3699" s="30" t="s">
        <v>164</v>
      </c>
      <c r="T3699" s="30" t="n">
        <v>2</v>
      </c>
    </row>
    <row r="3700" customFormat="false" ht="15" hidden="false" customHeight="false" outlineLevel="0" collapsed="false">
      <c r="A3700" s="27" t="s">
        <v>5697</v>
      </c>
      <c r="B3700" s="27" t="s">
        <v>5698</v>
      </c>
      <c r="C3700" s="27" t="n">
        <v>14</v>
      </c>
      <c r="D3700" s="27" t="s">
        <v>493</v>
      </c>
      <c r="E3700" s="28" t="n">
        <v>45540</v>
      </c>
      <c r="F3700" s="27" t="s">
        <v>374</v>
      </c>
      <c r="G3700" s="28" t="n">
        <v>45542</v>
      </c>
      <c r="H3700" s="27" t="s">
        <v>236</v>
      </c>
      <c r="I3700" s="27" t="s">
        <v>237</v>
      </c>
      <c r="J3700" s="27" t="s">
        <v>267</v>
      </c>
      <c r="K3700" s="27" t="s">
        <v>202</v>
      </c>
      <c r="L3700" s="27" t="n">
        <v>4</v>
      </c>
      <c r="M3700" s="27" t="n">
        <v>94</v>
      </c>
      <c r="N3700" s="27" t="s">
        <v>186</v>
      </c>
      <c r="O3700" s="27" t="s">
        <v>128</v>
      </c>
      <c r="P3700" s="27" t="s">
        <v>129</v>
      </c>
      <c r="Q3700" s="29" t="n">
        <v>17142.46</v>
      </c>
      <c r="R3700" s="27" t="s">
        <v>462</v>
      </c>
      <c r="S3700" s="27" t="s">
        <v>164</v>
      </c>
      <c r="T3700" s="27"/>
    </row>
    <row r="3701" customFormat="false" ht="15" hidden="false" customHeight="false" outlineLevel="0" collapsed="false">
      <c r="A3701" s="30" t="s">
        <v>5699</v>
      </c>
      <c r="B3701" s="30" t="s">
        <v>2185</v>
      </c>
      <c r="C3701" s="30" t="n">
        <v>40</v>
      </c>
      <c r="D3701" s="30" t="s">
        <v>121</v>
      </c>
      <c r="E3701" s="31" t="n">
        <v>45572</v>
      </c>
      <c r="F3701" s="30" t="s">
        <v>1349</v>
      </c>
      <c r="G3701" s="31" t="n">
        <v>45573</v>
      </c>
      <c r="H3701" s="30" t="s">
        <v>242</v>
      </c>
      <c r="I3701" s="30" t="s">
        <v>315</v>
      </c>
      <c r="J3701" s="30" t="s">
        <v>401</v>
      </c>
      <c r="K3701" s="30" t="s">
        <v>138</v>
      </c>
      <c r="L3701" s="30" t="n">
        <v>25</v>
      </c>
      <c r="M3701" s="30" t="n">
        <v>40</v>
      </c>
      <c r="N3701" s="30" t="s">
        <v>127</v>
      </c>
      <c r="O3701" s="30" t="s">
        <v>128</v>
      </c>
      <c r="P3701" s="30" t="s">
        <v>140</v>
      </c>
      <c r="Q3701" s="32" t="n">
        <v>1564.25</v>
      </c>
      <c r="R3701" s="30" t="s">
        <v>130</v>
      </c>
      <c r="S3701" s="30" t="s">
        <v>131</v>
      </c>
      <c r="T3701" s="30" t="n">
        <v>3</v>
      </c>
    </row>
    <row r="3702" customFormat="false" ht="15" hidden="false" customHeight="false" outlineLevel="0" collapsed="false">
      <c r="A3702" s="27" t="s">
        <v>5700</v>
      </c>
      <c r="B3702" s="27" t="s">
        <v>5701</v>
      </c>
      <c r="C3702" s="27" t="n">
        <v>13</v>
      </c>
      <c r="D3702" s="27" t="s">
        <v>181</v>
      </c>
      <c r="E3702" s="28" t="n">
        <v>45613</v>
      </c>
      <c r="F3702" s="27" t="s">
        <v>1250</v>
      </c>
      <c r="G3702" s="28" t="n">
        <v>45613</v>
      </c>
      <c r="H3702" s="27" t="s">
        <v>183</v>
      </c>
      <c r="I3702" s="27" t="s">
        <v>430</v>
      </c>
      <c r="J3702" s="27" t="s">
        <v>476</v>
      </c>
      <c r="K3702" s="27" t="s">
        <v>156</v>
      </c>
      <c r="L3702" s="27" t="n">
        <v>56</v>
      </c>
      <c r="M3702" s="27" t="n">
        <v>63</v>
      </c>
      <c r="N3702" s="27" t="s">
        <v>186</v>
      </c>
      <c r="O3702" s="27" t="s">
        <v>128</v>
      </c>
      <c r="P3702" s="27" t="s">
        <v>129</v>
      </c>
      <c r="Q3702" s="29" t="n">
        <v>4433.79</v>
      </c>
      <c r="R3702" s="27" t="s">
        <v>172</v>
      </c>
      <c r="S3702" s="27" t="s">
        <v>131</v>
      </c>
      <c r="T3702" s="27" t="n">
        <v>5</v>
      </c>
    </row>
    <row r="3703" customFormat="false" ht="15" hidden="false" customHeight="false" outlineLevel="0" collapsed="false">
      <c r="A3703" s="30" t="s">
        <v>5702</v>
      </c>
      <c r="B3703" s="30" t="s">
        <v>3370</v>
      </c>
      <c r="C3703" s="30"/>
      <c r="D3703" s="30" t="s">
        <v>121</v>
      </c>
      <c r="E3703" s="31" t="n">
        <v>45297</v>
      </c>
      <c r="F3703" s="30" t="s">
        <v>858</v>
      </c>
      <c r="G3703" s="31" t="n">
        <v>45297</v>
      </c>
      <c r="H3703" s="30" t="s">
        <v>146</v>
      </c>
      <c r="I3703" s="30" t="s">
        <v>309</v>
      </c>
      <c r="J3703" s="30" t="s">
        <v>148</v>
      </c>
      <c r="K3703" s="30" t="s">
        <v>138</v>
      </c>
      <c r="L3703" s="30" t="n">
        <v>43</v>
      </c>
      <c r="M3703" s="30" t="n">
        <v>35</v>
      </c>
      <c r="N3703" s="30" t="s">
        <v>127</v>
      </c>
      <c r="O3703" s="30" t="s">
        <v>149</v>
      </c>
      <c r="P3703" s="30" t="s">
        <v>150</v>
      </c>
      <c r="Q3703" s="32" t="n">
        <v>1959.31</v>
      </c>
      <c r="R3703" s="30" t="s">
        <v>130</v>
      </c>
      <c r="S3703" s="30" t="s">
        <v>141</v>
      </c>
      <c r="T3703" s="30" t="n">
        <v>3</v>
      </c>
    </row>
    <row r="3704" customFormat="false" ht="15" hidden="false" customHeight="false" outlineLevel="0" collapsed="false">
      <c r="A3704" s="27" t="s">
        <v>3439</v>
      </c>
      <c r="B3704" s="27" t="s">
        <v>716</v>
      </c>
      <c r="C3704" s="27" t="n">
        <v>65</v>
      </c>
      <c r="D3704" s="27" t="s">
        <v>121</v>
      </c>
      <c r="E3704" s="28" t="n">
        <v>45410</v>
      </c>
      <c r="F3704" s="27" t="s">
        <v>2211</v>
      </c>
      <c r="G3704" s="28" t="n">
        <v>45410</v>
      </c>
      <c r="H3704" s="27" t="s">
        <v>236</v>
      </c>
      <c r="I3704" s="27" t="s">
        <v>237</v>
      </c>
      <c r="J3704" s="27" t="s">
        <v>238</v>
      </c>
      <c r="K3704" s="27" t="s">
        <v>138</v>
      </c>
      <c r="L3704" s="27" t="n">
        <v>20</v>
      </c>
      <c r="M3704" s="27" t="n">
        <v>17</v>
      </c>
      <c r="N3704" s="27" t="s">
        <v>127</v>
      </c>
      <c r="O3704" s="27" t="s">
        <v>171</v>
      </c>
      <c r="P3704" s="27" t="s">
        <v>187</v>
      </c>
      <c r="Q3704" s="29" t="n">
        <v>1759.13</v>
      </c>
      <c r="R3704" s="27" t="s">
        <v>130</v>
      </c>
      <c r="S3704" s="27" t="s">
        <v>151</v>
      </c>
      <c r="T3704" s="27" t="n">
        <v>5</v>
      </c>
    </row>
    <row r="3705" customFormat="false" ht="15" hidden="false" customHeight="false" outlineLevel="0" collapsed="false">
      <c r="A3705" s="30" t="s">
        <v>5703</v>
      </c>
      <c r="B3705" s="30" t="s">
        <v>1211</v>
      </c>
      <c r="C3705" s="30" t="n">
        <v>34</v>
      </c>
      <c r="D3705" s="30" t="s">
        <v>181</v>
      </c>
      <c r="E3705" s="31" t="n">
        <v>45352</v>
      </c>
      <c r="F3705" s="30" t="s">
        <v>1044</v>
      </c>
      <c r="G3705" s="31" t="n">
        <v>45353</v>
      </c>
      <c r="H3705" s="30" t="s">
        <v>217</v>
      </c>
      <c r="I3705" s="30" t="s">
        <v>344</v>
      </c>
      <c r="J3705" s="30" t="s">
        <v>294</v>
      </c>
      <c r="K3705" s="30" t="s">
        <v>126</v>
      </c>
      <c r="L3705" s="30" t="n">
        <v>12</v>
      </c>
      <c r="M3705" s="30" t="n">
        <v>130</v>
      </c>
      <c r="N3705" s="30" t="s">
        <v>186</v>
      </c>
      <c r="O3705" s="30" t="s">
        <v>149</v>
      </c>
      <c r="P3705" s="30" t="s">
        <v>140</v>
      </c>
      <c r="Q3705" s="32" t="n">
        <v>9199.6</v>
      </c>
      <c r="R3705" s="30" t="s">
        <v>172</v>
      </c>
      <c r="S3705" s="30" t="s">
        <v>197</v>
      </c>
      <c r="T3705" s="30" t="n">
        <v>3</v>
      </c>
    </row>
    <row r="3706" customFormat="false" ht="15" hidden="false" customHeight="false" outlineLevel="0" collapsed="false">
      <c r="A3706" s="27" t="s">
        <v>5704</v>
      </c>
      <c r="B3706" s="27" t="s">
        <v>2618</v>
      </c>
      <c r="C3706" s="27" t="n">
        <v>64</v>
      </c>
      <c r="D3706" s="27" t="s">
        <v>181</v>
      </c>
      <c r="E3706" s="28" t="n">
        <v>45542</v>
      </c>
      <c r="F3706" s="27" t="s">
        <v>182</v>
      </c>
      <c r="G3706" s="28" t="n">
        <v>45544</v>
      </c>
      <c r="H3706" s="27" t="s">
        <v>242</v>
      </c>
      <c r="I3706" s="27" t="s">
        <v>315</v>
      </c>
      <c r="J3706" s="27" t="s">
        <v>244</v>
      </c>
      <c r="K3706" s="27" t="s">
        <v>126</v>
      </c>
      <c r="L3706" s="27" t="n">
        <v>42</v>
      </c>
      <c r="M3706" s="27" t="n">
        <v>45</v>
      </c>
      <c r="N3706" s="27" t="s">
        <v>127</v>
      </c>
      <c r="O3706" s="27" t="s">
        <v>171</v>
      </c>
      <c r="P3706" s="27" t="s">
        <v>187</v>
      </c>
      <c r="Q3706" s="29" t="n">
        <v>7252.93</v>
      </c>
      <c r="R3706" s="27" t="s">
        <v>172</v>
      </c>
      <c r="S3706" s="27" t="s">
        <v>178</v>
      </c>
      <c r="T3706" s="27" t="n">
        <v>4</v>
      </c>
    </row>
    <row r="3707" customFormat="false" ht="15" hidden="false" customHeight="false" outlineLevel="0" collapsed="false">
      <c r="A3707" s="30" t="s">
        <v>5705</v>
      </c>
      <c r="B3707" s="30" t="s">
        <v>5112</v>
      </c>
      <c r="C3707" s="30" t="n">
        <v>64</v>
      </c>
      <c r="D3707" s="30" t="s">
        <v>181</v>
      </c>
      <c r="E3707" s="31" t="n">
        <v>45348</v>
      </c>
      <c r="F3707" s="30" t="s">
        <v>319</v>
      </c>
      <c r="G3707" s="31" t="n">
        <v>45350</v>
      </c>
      <c r="H3707" s="30" t="s">
        <v>123</v>
      </c>
      <c r="I3707" s="30" t="s">
        <v>304</v>
      </c>
      <c r="J3707" s="30" t="s">
        <v>508</v>
      </c>
      <c r="K3707" s="30" t="s">
        <v>156</v>
      </c>
      <c r="L3707" s="30" t="n">
        <v>48</v>
      </c>
      <c r="M3707" s="30" t="n">
        <v>49</v>
      </c>
      <c r="N3707" s="30" t="s">
        <v>127</v>
      </c>
      <c r="O3707" s="30" t="s">
        <v>128</v>
      </c>
      <c r="P3707" s="30" t="s">
        <v>140</v>
      </c>
      <c r="Q3707" s="32" t="n">
        <v>4553.45</v>
      </c>
      <c r="R3707" s="30" t="s">
        <v>130</v>
      </c>
      <c r="S3707" s="30" t="s">
        <v>141</v>
      </c>
      <c r="T3707" s="30" t="n">
        <v>4</v>
      </c>
    </row>
    <row r="3708" customFormat="false" ht="15" hidden="false" customHeight="false" outlineLevel="0" collapsed="false">
      <c r="A3708" s="27" t="s">
        <v>5706</v>
      </c>
      <c r="B3708" s="27" t="s">
        <v>1344</v>
      </c>
      <c r="C3708" s="27" t="n">
        <v>21</v>
      </c>
      <c r="D3708" s="27" t="s">
        <v>121</v>
      </c>
      <c r="E3708" s="28" t="n">
        <v>45306</v>
      </c>
      <c r="F3708" s="27" t="s">
        <v>360</v>
      </c>
      <c r="G3708" s="28" t="n">
        <v>45307</v>
      </c>
      <c r="H3708" s="27" t="s">
        <v>183</v>
      </c>
      <c r="I3708" s="27" t="s">
        <v>430</v>
      </c>
      <c r="J3708" s="27" t="s">
        <v>213</v>
      </c>
      <c r="K3708" s="27" t="s">
        <v>126</v>
      </c>
      <c r="L3708" s="27" t="n">
        <v>12</v>
      </c>
      <c r="M3708" s="27" t="n">
        <v>109</v>
      </c>
      <c r="N3708" s="27" t="s">
        <v>186</v>
      </c>
      <c r="O3708" s="27" t="s">
        <v>139</v>
      </c>
      <c r="P3708" s="27" t="s">
        <v>187</v>
      </c>
      <c r="Q3708" s="29" t="n">
        <v>7997.86</v>
      </c>
      <c r="R3708" s="27" t="s">
        <v>130</v>
      </c>
      <c r="S3708" s="27" t="s">
        <v>141</v>
      </c>
      <c r="T3708" s="27" t="n">
        <v>4</v>
      </c>
    </row>
    <row r="3709" customFormat="false" ht="15" hidden="false" customHeight="false" outlineLevel="0" collapsed="false">
      <c r="A3709" s="30" t="s">
        <v>5707</v>
      </c>
      <c r="B3709" s="30" t="s">
        <v>4177</v>
      </c>
      <c r="C3709" s="30" t="n">
        <v>36</v>
      </c>
      <c r="D3709" s="30" t="s">
        <v>121</v>
      </c>
      <c r="E3709" s="31" t="n">
        <v>45367</v>
      </c>
      <c r="F3709" s="30" t="s">
        <v>2834</v>
      </c>
      <c r="G3709" s="31" t="n">
        <v>45370</v>
      </c>
      <c r="H3709" s="30" t="s">
        <v>183</v>
      </c>
      <c r="I3709" s="30" t="s">
        <v>212</v>
      </c>
      <c r="J3709" s="30" t="s">
        <v>213</v>
      </c>
      <c r="K3709" s="30" t="s">
        <v>156</v>
      </c>
      <c r="L3709" s="30" t="n">
        <v>65</v>
      </c>
      <c r="M3709" s="30" t="n">
        <v>41</v>
      </c>
      <c r="N3709" s="30" t="s">
        <v>186</v>
      </c>
      <c r="O3709" s="30" t="s">
        <v>128</v>
      </c>
      <c r="P3709" s="30" t="s">
        <v>187</v>
      </c>
      <c r="Q3709" s="32" t="n">
        <v>2853.45</v>
      </c>
      <c r="R3709" s="30" t="s">
        <v>130</v>
      </c>
      <c r="S3709" s="30" t="s">
        <v>157</v>
      </c>
      <c r="T3709" s="30" t="n">
        <v>4</v>
      </c>
    </row>
    <row r="3710" customFormat="false" ht="15" hidden="false" customHeight="false" outlineLevel="0" collapsed="false">
      <c r="A3710" s="27" t="s">
        <v>5708</v>
      </c>
      <c r="B3710" s="27" t="s">
        <v>2144</v>
      </c>
      <c r="C3710" s="27" t="n">
        <v>4</v>
      </c>
      <c r="D3710" s="27" t="s">
        <v>121</v>
      </c>
      <c r="E3710" s="28" t="n">
        <v>45640</v>
      </c>
      <c r="F3710" s="27" t="s">
        <v>1117</v>
      </c>
      <c r="G3710" s="28" t="n">
        <v>45646</v>
      </c>
      <c r="H3710" s="27" t="s">
        <v>135</v>
      </c>
      <c r="I3710" s="27" t="s">
        <v>251</v>
      </c>
      <c r="J3710" s="27" t="s">
        <v>262</v>
      </c>
      <c r="K3710" s="27" t="s">
        <v>126</v>
      </c>
      <c r="L3710" s="27" t="n">
        <v>37</v>
      </c>
      <c r="M3710" s="27" t="n">
        <v>83</v>
      </c>
      <c r="N3710" s="27" t="s">
        <v>186</v>
      </c>
      <c r="O3710" s="27" t="s">
        <v>139</v>
      </c>
      <c r="P3710" s="27" t="s">
        <v>150</v>
      </c>
      <c r="Q3710" s="29" t="n">
        <v>8211.47</v>
      </c>
      <c r="R3710" s="27" t="s">
        <v>130</v>
      </c>
      <c r="S3710" s="27" t="s">
        <v>178</v>
      </c>
      <c r="T3710" s="27" t="n">
        <v>4</v>
      </c>
    </row>
    <row r="3711" customFormat="false" ht="15" hidden="false" customHeight="false" outlineLevel="0" collapsed="false">
      <c r="A3711" s="30" t="s">
        <v>5709</v>
      </c>
      <c r="B3711" s="30" t="s">
        <v>4265</v>
      </c>
      <c r="C3711" s="30" t="n">
        <v>28</v>
      </c>
      <c r="D3711" s="30" t="s">
        <v>181</v>
      </c>
      <c r="E3711" s="31" t="n">
        <v>45629</v>
      </c>
      <c r="F3711" s="30" t="s">
        <v>286</v>
      </c>
      <c r="G3711" s="31" t="n">
        <v>45630</v>
      </c>
      <c r="H3711" s="30" t="s">
        <v>236</v>
      </c>
      <c r="I3711" s="30" t="s">
        <v>266</v>
      </c>
      <c r="J3711" s="30" t="s">
        <v>287</v>
      </c>
      <c r="K3711" s="30" t="s">
        <v>138</v>
      </c>
      <c r="L3711" s="30" t="n">
        <v>41</v>
      </c>
      <c r="M3711" s="30" t="n">
        <v>24</v>
      </c>
      <c r="N3711" s="30" t="s">
        <v>127</v>
      </c>
      <c r="O3711" s="30" t="s">
        <v>139</v>
      </c>
      <c r="P3711" s="30" t="s">
        <v>140</v>
      </c>
      <c r="Q3711" s="32" t="n">
        <v>1519.3</v>
      </c>
      <c r="R3711" s="30" t="s">
        <v>130</v>
      </c>
      <c r="S3711" s="30" t="s">
        <v>157</v>
      </c>
      <c r="T3711" s="30" t="n">
        <v>2</v>
      </c>
    </row>
    <row r="3712" customFormat="false" ht="15" hidden="false" customHeight="false" outlineLevel="0" collapsed="false">
      <c r="A3712" s="27" t="s">
        <v>5710</v>
      </c>
      <c r="B3712" s="27" t="s">
        <v>2331</v>
      </c>
      <c r="C3712" s="27" t="n">
        <v>50</v>
      </c>
      <c r="D3712" s="27" t="s">
        <v>121</v>
      </c>
      <c r="E3712" s="28" t="n">
        <v>45392</v>
      </c>
      <c r="F3712" s="27" t="s">
        <v>1084</v>
      </c>
      <c r="G3712" s="28" t="n">
        <v>45393</v>
      </c>
      <c r="H3712" s="27" t="s">
        <v>206</v>
      </c>
      <c r="I3712" s="27" t="s">
        <v>207</v>
      </c>
      <c r="J3712" s="27" t="s">
        <v>469</v>
      </c>
      <c r="K3712" s="27" t="s">
        <v>138</v>
      </c>
      <c r="L3712" s="27" t="n">
        <v>86</v>
      </c>
      <c r="M3712" s="27" t="n">
        <v>31</v>
      </c>
      <c r="N3712" s="27" t="s">
        <v>127</v>
      </c>
      <c r="O3712" s="27" t="s">
        <v>149</v>
      </c>
      <c r="P3712" s="27" t="s">
        <v>150</v>
      </c>
      <c r="Q3712" s="29" t="n">
        <v>1952.17</v>
      </c>
      <c r="R3712" s="27" t="s">
        <v>268</v>
      </c>
      <c r="S3712" s="27" t="s">
        <v>131</v>
      </c>
      <c r="T3712" s="27" t="n">
        <v>2</v>
      </c>
    </row>
    <row r="3713" customFormat="false" ht="15" hidden="false" customHeight="false" outlineLevel="0" collapsed="false">
      <c r="A3713" s="30" t="s">
        <v>5711</v>
      </c>
      <c r="B3713" s="30" t="s">
        <v>2457</v>
      </c>
      <c r="C3713" s="30" t="n">
        <v>26</v>
      </c>
      <c r="D3713" s="30" t="s">
        <v>181</v>
      </c>
      <c r="E3713" s="31" t="n">
        <v>45482</v>
      </c>
      <c r="F3713" s="30" t="s">
        <v>145</v>
      </c>
      <c r="G3713" s="31" t="n">
        <v>45483</v>
      </c>
      <c r="H3713" s="30" t="s">
        <v>146</v>
      </c>
      <c r="I3713" s="30" t="s">
        <v>147</v>
      </c>
      <c r="J3713" s="30" t="s">
        <v>222</v>
      </c>
      <c r="K3713" s="30" t="s">
        <v>138</v>
      </c>
      <c r="L3713" s="30" t="n">
        <v>76</v>
      </c>
      <c r="M3713" s="30" t="n">
        <v>41</v>
      </c>
      <c r="N3713" s="30" t="s">
        <v>127</v>
      </c>
      <c r="O3713" s="30" t="s">
        <v>139</v>
      </c>
      <c r="P3713" s="30" t="s">
        <v>187</v>
      </c>
      <c r="Q3713" s="32" t="n">
        <v>2562.3</v>
      </c>
      <c r="R3713" s="30" t="s">
        <v>130</v>
      </c>
      <c r="S3713" s="30" t="s">
        <v>141</v>
      </c>
      <c r="T3713" s="30" t="n">
        <v>5</v>
      </c>
    </row>
    <row r="3714" customFormat="false" ht="15" hidden="false" customHeight="false" outlineLevel="0" collapsed="false">
      <c r="A3714" s="27" t="s">
        <v>5712</v>
      </c>
      <c r="B3714" s="27" t="s">
        <v>4766</v>
      </c>
      <c r="C3714" s="27" t="n">
        <v>31</v>
      </c>
      <c r="D3714" s="27" t="s">
        <v>121</v>
      </c>
      <c r="E3714" s="28" t="n">
        <v>45562</v>
      </c>
      <c r="F3714" s="27" t="s">
        <v>940</v>
      </c>
      <c r="G3714" s="28" t="n">
        <v>45562</v>
      </c>
      <c r="H3714" s="27" t="s">
        <v>161</v>
      </c>
      <c r="I3714" s="27" t="s">
        <v>320</v>
      </c>
      <c r="J3714" s="27" t="s">
        <v>648</v>
      </c>
      <c r="K3714" s="27" t="s">
        <v>156</v>
      </c>
      <c r="L3714" s="27" t="n">
        <v>52</v>
      </c>
      <c r="M3714" s="27" t="n">
        <v>63</v>
      </c>
      <c r="N3714" s="27" t="s">
        <v>127</v>
      </c>
      <c r="O3714" s="27" t="s">
        <v>139</v>
      </c>
      <c r="P3714" s="27" t="s">
        <v>150</v>
      </c>
      <c r="Q3714" s="29" t="n">
        <v>4333.03</v>
      </c>
      <c r="R3714" s="27" t="s">
        <v>130</v>
      </c>
      <c r="S3714" s="27" t="s">
        <v>520</v>
      </c>
      <c r="T3714" s="27" t="n">
        <v>3</v>
      </c>
    </row>
    <row r="3715" customFormat="false" ht="15" hidden="false" customHeight="false" outlineLevel="0" collapsed="false">
      <c r="A3715" s="30" t="s">
        <v>5713</v>
      </c>
      <c r="B3715" s="30" t="s">
        <v>4117</v>
      </c>
      <c r="C3715" s="30" t="n">
        <v>47</v>
      </c>
      <c r="D3715" s="30" t="s">
        <v>121</v>
      </c>
      <c r="E3715" s="31" t="n">
        <v>45362</v>
      </c>
      <c r="F3715" s="30" t="s">
        <v>1559</v>
      </c>
      <c r="G3715" s="31" t="n">
        <v>45362</v>
      </c>
      <c r="H3715" s="30" t="s">
        <v>236</v>
      </c>
      <c r="I3715" s="30" t="s">
        <v>237</v>
      </c>
      <c r="J3715" s="30" t="s">
        <v>287</v>
      </c>
      <c r="K3715" s="30" t="s">
        <v>138</v>
      </c>
      <c r="L3715" s="30" t="n">
        <v>72</v>
      </c>
      <c r="M3715" s="30" t="n">
        <v>30</v>
      </c>
      <c r="N3715" s="30" t="s">
        <v>186</v>
      </c>
      <c r="O3715" s="30" t="s">
        <v>139</v>
      </c>
      <c r="P3715" s="30" t="s">
        <v>150</v>
      </c>
      <c r="Q3715" s="32" t="n">
        <v>1389.52</v>
      </c>
      <c r="R3715" s="30" t="s">
        <v>130</v>
      </c>
      <c r="S3715" s="30" t="s">
        <v>192</v>
      </c>
      <c r="T3715" s="30" t="n">
        <v>4</v>
      </c>
    </row>
    <row r="3716" customFormat="false" ht="15" hidden="false" customHeight="false" outlineLevel="0" collapsed="false">
      <c r="A3716" s="27" t="s">
        <v>5714</v>
      </c>
      <c r="B3716" s="27" t="s">
        <v>4573</v>
      </c>
      <c r="C3716" s="27" t="n">
        <v>46</v>
      </c>
      <c r="D3716" s="27" t="s">
        <v>181</v>
      </c>
      <c r="E3716" s="28" t="n">
        <v>45397</v>
      </c>
      <c r="F3716" s="27" t="s">
        <v>314</v>
      </c>
      <c r="G3716" s="28" t="n">
        <v>45398</v>
      </c>
      <c r="H3716" s="27" t="s">
        <v>217</v>
      </c>
      <c r="I3716" s="27" t="s">
        <v>282</v>
      </c>
      <c r="J3716" s="27" t="s">
        <v>483</v>
      </c>
      <c r="K3716" s="27" t="s">
        <v>156</v>
      </c>
      <c r="L3716" s="27" t="n">
        <v>16</v>
      </c>
      <c r="M3716" s="27" t="n">
        <v>86</v>
      </c>
      <c r="N3716" s="27" t="s">
        <v>186</v>
      </c>
      <c r="O3716" s="27" t="s">
        <v>128</v>
      </c>
      <c r="P3716" s="27" t="s">
        <v>140</v>
      </c>
      <c r="Q3716" s="29" t="n">
        <v>4402.03</v>
      </c>
      <c r="R3716" s="27" t="s">
        <v>130</v>
      </c>
      <c r="S3716" s="27" t="s">
        <v>223</v>
      </c>
      <c r="T3716" s="27" t="n">
        <v>5</v>
      </c>
    </row>
    <row r="3717" customFormat="false" ht="15" hidden="false" customHeight="false" outlineLevel="0" collapsed="false">
      <c r="A3717" s="30" t="s">
        <v>5715</v>
      </c>
      <c r="B3717" s="30" t="s">
        <v>1367</v>
      </c>
      <c r="C3717" s="30" t="n">
        <v>0</v>
      </c>
      <c r="D3717" s="30" t="s">
        <v>121</v>
      </c>
      <c r="E3717" s="31" t="n">
        <v>45429</v>
      </c>
      <c r="F3717" s="30" t="s">
        <v>341</v>
      </c>
      <c r="G3717" s="31" t="n">
        <v>45432</v>
      </c>
      <c r="H3717" s="30" t="s">
        <v>161</v>
      </c>
      <c r="I3717" s="30" t="s">
        <v>538</v>
      </c>
      <c r="J3717" s="30" t="s">
        <v>648</v>
      </c>
      <c r="K3717" s="30" t="s">
        <v>202</v>
      </c>
      <c r="L3717" s="30" t="n">
        <v>5</v>
      </c>
      <c r="M3717" s="30" t="n">
        <v>172</v>
      </c>
      <c r="N3717" s="30" t="s">
        <v>186</v>
      </c>
      <c r="O3717" s="30" t="s">
        <v>171</v>
      </c>
      <c r="P3717" s="30" t="s">
        <v>150</v>
      </c>
      <c r="Q3717" s="32" t="n">
        <v>18823.85</v>
      </c>
      <c r="R3717" s="30" t="s">
        <v>130</v>
      </c>
      <c r="S3717" s="30" t="s">
        <v>192</v>
      </c>
      <c r="T3717" s="30" t="n">
        <v>5</v>
      </c>
    </row>
    <row r="3718" customFormat="false" ht="15" hidden="false" customHeight="false" outlineLevel="0" collapsed="false">
      <c r="A3718" s="27" t="s">
        <v>5716</v>
      </c>
      <c r="B3718" s="27" t="s">
        <v>5717</v>
      </c>
      <c r="C3718" s="27" t="n">
        <v>43</v>
      </c>
      <c r="D3718" s="27" t="s">
        <v>121</v>
      </c>
      <c r="E3718" s="28" t="n">
        <v>45573</v>
      </c>
      <c r="F3718" s="27" t="s">
        <v>630</v>
      </c>
      <c r="G3718" s="28" t="n">
        <v>45575</v>
      </c>
      <c r="H3718" s="27" t="s">
        <v>123</v>
      </c>
      <c r="I3718" s="27" t="s">
        <v>304</v>
      </c>
      <c r="J3718" s="27" t="s">
        <v>418</v>
      </c>
      <c r="K3718" s="27" t="s">
        <v>156</v>
      </c>
      <c r="L3718" s="27" t="n">
        <v>24</v>
      </c>
      <c r="M3718" s="27" t="n">
        <v>85</v>
      </c>
      <c r="N3718" s="27" t="s">
        <v>127</v>
      </c>
      <c r="O3718" s="27" t="s">
        <v>139</v>
      </c>
      <c r="P3718" s="27" t="s">
        <v>140</v>
      </c>
      <c r="Q3718" s="29" t="n">
        <v>4820.41</v>
      </c>
      <c r="R3718" s="27" t="s">
        <v>130</v>
      </c>
      <c r="S3718" s="27" t="s">
        <v>178</v>
      </c>
      <c r="T3718" s="27" t="n">
        <v>2</v>
      </c>
    </row>
    <row r="3719" customFormat="false" ht="15" hidden="false" customHeight="false" outlineLevel="0" collapsed="false">
      <c r="A3719" s="30" t="s">
        <v>5718</v>
      </c>
      <c r="B3719" s="30" t="s">
        <v>1053</v>
      </c>
      <c r="C3719" s="30" t="n">
        <v>46</v>
      </c>
      <c r="D3719" s="30" t="s">
        <v>121</v>
      </c>
      <c r="E3719" s="31" t="n">
        <v>45302</v>
      </c>
      <c r="F3719" s="30" t="s">
        <v>927</v>
      </c>
      <c r="G3719" s="31" t="n">
        <v>45308</v>
      </c>
      <c r="H3719" s="30" t="s">
        <v>217</v>
      </c>
      <c r="I3719" s="30" t="s">
        <v>392</v>
      </c>
      <c r="J3719" s="30" t="s">
        <v>283</v>
      </c>
      <c r="K3719" s="30" t="s">
        <v>126</v>
      </c>
      <c r="L3719" s="30" t="n">
        <v>13</v>
      </c>
      <c r="M3719" s="30" t="n">
        <v>131</v>
      </c>
      <c r="N3719" s="30" t="s">
        <v>186</v>
      </c>
      <c r="O3719" s="30" t="s">
        <v>171</v>
      </c>
      <c r="P3719" s="30" t="s">
        <v>187</v>
      </c>
      <c r="Q3719" s="32" t="n">
        <v>7708.72</v>
      </c>
      <c r="R3719" s="30" t="s">
        <v>130</v>
      </c>
      <c r="S3719" s="30" t="s">
        <v>197</v>
      </c>
      <c r="T3719" s="30" t="n">
        <v>4</v>
      </c>
    </row>
    <row r="3720" customFormat="false" ht="15" hidden="false" customHeight="false" outlineLevel="0" collapsed="false">
      <c r="A3720" s="27" t="s">
        <v>5719</v>
      </c>
      <c r="B3720" s="27" t="s">
        <v>1273</v>
      </c>
      <c r="C3720" s="27" t="n">
        <v>75</v>
      </c>
      <c r="D3720" s="27" t="s">
        <v>181</v>
      </c>
      <c r="E3720" s="28" t="n">
        <v>45294</v>
      </c>
      <c r="F3720" s="27" t="s">
        <v>1711</v>
      </c>
      <c r="G3720" s="28" t="n">
        <v>45296</v>
      </c>
      <c r="H3720" s="27" t="s">
        <v>168</v>
      </c>
      <c r="I3720" s="27" t="s">
        <v>196</v>
      </c>
      <c r="J3720" s="27" t="s">
        <v>441</v>
      </c>
      <c r="K3720" s="27" t="s">
        <v>156</v>
      </c>
      <c r="L3720" s="27" t="n">
        <v>44</v>
      </c>
      <c r="M3720" s="27" t="n">
        <v>68</v>
      </c>
      <c r="N3720" s="27" t="s">
        <v>127</v>
      </c>
      <c r="O3720" s="27" t="s">
        <v>139</v>
      </c>
      <c r="P3720" s="27" t="s">
        <v>150</v>
      </c>
      <c r="Q3720" s="29" t="n">
        <v>4748.61</v>
      </c>
      <c r="R3720" s="27" t="s">
        <v>130</v>
      </c>
      <c r="S3720" s="27" t="s">
        <v>151</v>
      </c>
      <c r="T3720" s="27" t="n">
        <v>4</v>
      </c>
    </row>
    <row r="3721" customFormat="false" ht="15" hidden="false" customHeight="false" outlineLevel="0" collapsed="false">
      <c r="A3721" s="30" t="s">
        <v>5720</v>
      </c>
      <c r="B3721" s="30" t="s">
        <v>1063</v>
      </c>
      <c r="C3721" s="30" t="n">
        <v>18</v>
      </c>
      <c r="D3721" s="30" t="s">
        <v>181</v>
      </c>
      <c r="E3721" s="31" t="n">
        <v>45579</v>
      </c>
      <c r="F3721" s="30" t="s">
        <v>692</v>
      </c>
      <c r="G3721" s="31" t="n">
        <v>45580</v>
      </c>
      <c r="H3721" s="30" t="s">
        <v>123</v>
      </c>
      <c r="I3721" s="30" t="s">
        <v>124</v>
      </c>
      <c r="J3721" s="30" t="s">
        <v>125</v>
      </c>
      <c r="K3721" s="30" t="s">
        <v>138</v>
      </c>
      <c r="L3721" s="30" t="n">
        <v>31</v>
      </c>
      <c r="M3721" s="30" t="n">
        <v>23</v>
      </c>
      <c r="N3721" s="30" t="s">
        <v>127</v>
      </c>
      <c r="O3721" s="30" t="s">
        <v>128</v>
      </c>
      <c r="P3721" s="30" t="s">
        <v>129</v>
      </c>
      <c r="Q3721" s="32" t="n">
        <v>1226.92</v>
      </c>
      <c r="R3721" s="30" t="s">
        <v>130</v>
      </c>
      <c r="S3721" s="30" t="s">
        <v>197</v>
      </c>
      <c r="T3721" s="30" t="n">
        <v>5</v>
      </c>
    </row>
    <row r="3722" customFormat="false" ht="15" hidden="false" customHeight="false" outlineLevel="0" collapsed="false">
      <c r="A3722" s="27" t="s">
        <v>5721</v>
      </c>
      <c r="B3722" s="27" t="s">
        <v>719</v>
      </c>
      <c r="C3722" s="27" t="n">
        <v>50</v>
      </c>
      <c r="D3722" s="27" t="s">
        <v>121</v>
      </c>
      <c r="E3722" s="28" t="n">
        <v>45323</v>
      </c>
      <c r="F3722" s="27" t="s">
        <v>907</v>
      </c>
      <c r="G3722" s="28" t="n">
        <v>45328</v>
      </c>
      <c r="H3722" s="27" t="s">
        <v>146</v>
      </c>
      <c r="I3722" s="27" t="s">
        <v>147</v>
      </c>
      <c r="J3722" s="27" t="s">
        <v>244</v>
      </c>
      <c r="K3722" s="27" t="s">
        <v>126</v>
      </c>
      <c r="L3722" s="27" t="n">
        <v>41</v>
      </c>
      <c r="M3722" s="27" t="n">
        <v>63</v>
      </c>
      <c r="N3722" s="27" t="s">
        <v>127</v>
      </c>
      <c r="O3722" s="27" t="s">
        <v>128</v>
      </c>
      <c r="P3722" s="27" t="s">
        <v>187</v>
      </c>
      <c r="Q3722" s="29" t="n">
        <v>7199.81</v>
      </c>
      <c r="R3722" s="27" t="s">
        <v>268</v>
      </c>
      <c r="S3722" s="27" t="s">
        <v>131</v>
      </c>
      <c r="T3722" s="27" t="n">
        <v>3</v>
      </c>
    </row>
    <row r="3723" customFormat="false" ht="15" hidden="false" customHeight="false" outlineLevel="0" collapsed="false">
      <c r="A3723" s="30" t="s">
        <v>5722</v>
      </c>
      <c r="B3723" s="30" t="s">
        <v>5717</v>
      </c>
      <c r="C3723" s="30" t="n">
        <v>74</v>
      </c>
      <c r="D3723" s="30" t="s">
        <v>121</v>
      </c>
      <c r="E3723" s="31" t="n">
        <v>45338</v>
      </c>
      <c r="F3723" s="30" t="s">
        <v>134</v>
      </c>
      <c r="G3723" s="31" t="n">
        <v>45338</v>
      </c>
      <c r="H3723" s="30" t="s">
        <v>146</v>
      </c>
      <c r="I3723" s="30" t="s">
        <v>147</v>
      </c>
      <c r="J3723" s="30" t="s">
        <v>568</v>
      </c>
      <c r="K3723" s="30" t="s">
        <v>156</v>
      </c>
      <c r="L3723" s="30" t="n">
        <v>55</v>
      </c>
      <c r="M3723" s="30" t="n">
        <v>80</v>
      </c>
      <c r="N3723" s="30" t="s">
        <v>127</v>
      </c>
      <c r="O3723" s="30" t="s">
        <v>128</v>
      </c>
      <c r="P3723" s="30" t="s">
        <v>150</v>
      </c>
      <c r="Q3723" s="32" t="n">
        <v>3872.09</v>
      </c>
      <c r="R3723" s="30" t="s">
        <v>130</v>
      </c>
      <c r="S3723" s="30" t="s">
        <v>197</v>
      </c>
      <c r="T3723" s="30" t="n">
        <v>5</v>
      </c>
    </row>
    <row r="3724" customFormat="false" ht="15" hidden="false" customHeight="false" outlineLevel="0" collapsed="false">
      <c r="A3724" s="27" t="s">
        <v>5723</v>
      </c>
      <c r="B3724" s="27" t="s">
        <v>816</v>
      </c>
      <c r="C3724" s="27" t="n">
        <v>39</v>
      </c>
      <c r="D3724" s="27" t="s">
        <v>121</v>
      </c>
      <c r="E3724" s="28" t="n">
        <v>45471</v>
      </c>
      <c r="F3724" s="27" t="s">
        <v>326</v>
      </c>
      <c r="G3724" s="28" t="n">
        <v>45474</v>
      </c>
      <c r="H3724" s="27" t="s">
        <v>217</v>
      </c>
      <c r="I3724" s="27" t="s">
        <v>282</v>
      </c>
      <c r="J3724" s="27" t="s">
        <v>388</v>
      </c>
      <c r="K3724" s="27" t="s">
        <v>156</v>
      </c>
      <c r="L3724" s="27" t="n">
        <v>31</v>
      </c>
      <c r="M3724" s="27" t="n">
        <v>64</v>
      </c>
      <c r="N3724" s="27" t="s">
        <v>186</v>
      </c>
      <c r="O3724" s="27" t="s">
        <v>128</v>
      </c>
      <c r="P3724" s="27" t="s">
        <v>187</v>
      </c>
      <c r="Q3724" s="29" t="n">
        <v>3869.37</v>
      </c>
      <c r="R3724" s="27" t="s">
        <v>130</v>
      </c>
      <c r="S3724" s="27" t="s">
        <v>178</v>
      </c>
      <c r="T3724" s="27" t="n">
        <v>3</v>
      </c>
    </row>
    <row r="3725" customFormat="false" ht="15" hidden="false" customHeight="false" outlineLevel="0" collapsed="false">
      <c r="A3725" s="30" t="s">
        <v>5724</v>
      </c>
      <c r="B3725" s="30" t="s">
        <v>302</v>
      </c>
      <c r="C3725" s="30" t="n">
        <v>11</v>
      </c>
      <c r="D3725" s="30" t="s">
        <v>181</v>
      </c>
      <c r="E3725" s="31" t="n">
        <v>45415</v>
      </c>
      <c r="F3725" s="30" t="s">
        <v>1749</v>
      </c>
      <c r="G3725" s="31" t="n">
        <v>45415</v>
      </c>
      <c r="H3725" s="30" t="s">
        <v>146</v>
      </c>
      <c r="I3725" s="30" t="s">
        <v>309</v>
      </c>
      <c r="J3725" s="30" t="s">
        <v>177</v>
      </c>
      <c r="K3725" s="30" t="s">
        <v>138</v>
      </c>
      <c r="L3725" s="30" t="n">
        <v>68</v>
      </c>
      <c r="M3725" s="30" t="n">
        <v>44</v>
      </c>
      <c r="N3725" s="30" t="s">
        <v>127</v>
      </c>
      <c r="O3725" s="30" t="s">
        <v>128</v>
      </c>
      <c r="P3725" s="30" t="s">
        <v>150</v>
      </c>
      <c r="Q3725" s="32" t="n">
        <v>2040.47</v>
      </c>
      <c r="R3725" s="30" t="s">
        <v>130</v>
      </c>
      <c r="S3725" s="30" t="s">
        <v>157</v>
      </c>
      <c r="T3725" s="30" t="n">
        <v>5</v>
      </c>
    </row>
    <row r="3726" customFormat="false" ht="15" hidden="false" customHeight="false" outlineLevel="0" collapsed="false">
      <c r="A3726" s="27" t="s">
        <v>5725</v>
      </c>
      <c r="B3726" s="27" t="s">
        <v>3827</v>
      </c>
      <c r="C3726" s="27" t="n">
        <v>47</v>
      </c>
      <c r="D3726" s="27" t="s">
        <v>181</v>
      </c>
      <c r="E3726" s="28" t="n">
        <v>45524</v>
      </c>
      <c r="F3726" s="27" t="s">
        <v>2607</v>
      </c>
      <c r="G3726" s="28" t="n">
        <v>45525</v>
      </c>
      <c r="H3726" s="27" t="s">
        <v>242</v>
      </c>
      <c r="I3726" s="27" t="s">
        <v>243</v>
      </c>
      <c r="J3726" s="27" t="s">
        <v>244</v>
      </c>
      <c r="K3726" s="27" t="s">
        <v>138</v>
      </c>
      <c r="L3726" s="27" t="n">
        <v>20</v>
      </c>
      <c r="M3726" s="27" t="n">
        <v>42</v>
      </c>
      <c r="N3726" s="27" t="s">
        <v>127</v>
      </c>
      <c r="O3726" s="27" t="s">
        <v>139</v>
      </c>
      <c r="P3726" s="27" t="s">
        <v>150</v>
      </c>
      <c r="Q3726" s="29" t="n">
        <v>1991.84</v>
      </c>
      <c r="R3726" s="27" t="s">
        <v>130</v>
      </c>
      <c r="S3726" s="27" t="s">
        <v>223</v>
      </c>
      <c r="T3726" s="27" t="n">
        <v>5</v>
      </c>
    </row>
    <row r="3727" customFormat="false" ht="15" hidden="false" customHeight="false" outlineLevel="0" collapsed="false">
      <c r="A3727" s="30" t="s">
        <v>5726</v>
      </c>
      <c r="B3727" s="30" t="s">
        <v>1837</v>
      </c>
      <c r="C3727" s="30" t="n">
        <v>32</v>
      </c>
      <c r="D3727" s="30" t="s">
        <v>121</v>
      </c>
      <c r="E3727" s="31" t="n">
        <v>45414</v>
      </c>
      <c r="F3727" s="30" t="s">
        <v>465</v>
      </c>
      <c r="G3727" s="31" t="n">
        <v>45415</v>
      </c>
      <c r="H3727" s="30" t="s">
        <v>123</v>
      </c>
      <c r="I3727" s="30" t="s">
        <v>304</v>
      </c>
      <c r="J3727" s="30" t="s">
        <v>508</v>
      </c>
      <c r="K3727" s="30" t="s">
        <v>138</v>
      </c>
      <c r="L3727" s="30" t="n">
        <v>65</v>
      </c>
      <c r="M3727" s="30" t="n">
        <v>27</v>
      </c>
      <c r="N3727" s="30" t="s">
        <v>127</v>
      </c>
      <c r="O3727" s="30" t="s">
        <v>128</v>
      </c>
      <c r="P3727" s="30" t="s">
        <v>187</v>
      </c>
      <c r="Q3727" s="32" t="n">
        <v>2142.18</v>
      </c>
      <c r="R3727" s="30" t="s">
        <v>130</v>
      </c>
      <c r="S3727" s="30" t="s">
        <v>197</v>
      </c>
      <c r="T3727" s="30"/>
    </row>
    <row r="3728" customFormat="false" ht="15" hidden="false" customHeight="false" outlineLevel="0" collapsed="false">
      <c r="A3728" s="27" t="s">
        <v>5727</v>
      </c>
      <c r="B3728" s="27" t="s">
        <v>623</v>
      </c>
      <c r="C3728" s="27" t="n">
        <v>39</v>
      </c>
      <c r="D3728" s="27" t="s">
        <v>181</v>
      </c>
      <c r="E3728" s="28" t="n">
        <v>45580</v>
      </c>
      <c r="F3728" s="27" t="s">
        <v>2176</v>
      </c>
      <c r="G3728" s="28" t="n">
        <v>45581</v>
      </c>
      <c r="H3728" s="27" t="s">
        <v>146</v>
      </c>
      <c r="I3728" s="27" t="s">
        <v>147</v>
      </c>
      <c r="J3728" s="27" t="s">
        <v>177</v>
      </c>
      <c r="K3728" s="27" t="s">
        <v>138</v>
      </c>
      <c r="L3728" s="27" t="n">
        <v>37</v>
      </c>
      <c r="M3728" s="27" t="n">
        <v>29</v>
      </c>
      <c r="N3728" s="27" t="s">
        <v>127</v>
      </c>
      <c r="O3728" s="27" t="s">
        <v>139</v>
      </c>
      <c r="P3728" s="27" t="s">
        <v>187</v>
      </c>
      <c r="Q3728" s="29" t="n">
        <v>2698.51</v>
      </c>
      <c r="R3728" s="27" t="s">
        <v>130</v>
      </c>
      <c r="S3728" s="27" t="s">
        <v>157</v>
      </c>
      <c r="T3728" s="27" t="n">
        <v>3</v>
      </c>
    </row>
    <row r="3729" customFormat="false" ht="15" hidden="false" customHeight="false" outlineLevel="0" collapsed="false">
      <c r="A3729" s="30" t="s">
        <v>5728</v>
      </c>
      <c r="B3729" s="30" t="s">
        <v>5729</v>
      </c>
      <c r="C3729" s="30" t="n">
        <v>51</v>
      </c>
      <c r="D3729" s="30" t="s">
        <v>181</v>
      </c>
      <c r="E3729" s="31" t="n">
        <v>45369</v>
      </c>
      <c r="F3729" s="30" t="s">
        <v>1192</v>
      </c>
      <c r="G3729" s="31" t="n">
        <v>45370</v>
      </c>
      <c r="H3729" s="30" t="s">
        <v>168</v>
      </c>
      <c r="I3729" s="30" t="s">
        <v>169</v>
      </c>
      <c r="J3729" s="30" t="s">
        <v>191</v>
      </c>
      <c r="K3729" s="30" t="s">
        <v>156</v>
      </c>
      <c r="L3729" s="30" t="n">
        <v>68</v>
      </c>
      <c r="M3729" s="30" t="n">
        <v>40</v>
      </c>
      <c r="N3729" s="30" t="s">
        <v>127</v>
      </c>
      <c r="O3729" s="30" t="s">
        <v>128</v>
      </c>
      <c r="P3729" s="30" t="s">
        <v>140</v>
      </c>
      <c r="Q3729" s="32" t="n">
        <v>4156.38</v>
      </c>
      <c r="R3729" s="30" t="s">
        <v>130</v>
      </c>
      <c r="S3729" s="30" t="s">
        <v>151</v>
      </c>
      <c r="T3729" s="30" t="n">
        <v>4</v>
      </c>
    </row>
    <row r="3730" customFormat="false" ht="15" hidden="false" customHeight="false" outlineLevel="0" collapsed="false">
      <c r="A3730" s="27" t="s">
        <v>5730</v>
      </c>
      <c r="B3730" s="27" t="s">
        <v>1557</v>
      </c>
      <c r="C3730" s="27" t="n">
        <v>61</v>
      </c>
      <c r="D3730" s="27" t="s">
        <v>181</v>
      </c>
      <c r="E3730" s="28" t="n">
        <v>45566</v>
      </c>
      <c r="F3730" s="27" t="s">
        <v>904</v>
      </c>
      <c r="G3730" s="28" t="n">
        <v>45569</v>
      </c>
      <c r="H3730" s="27" t="s">
        <v>146</v>
      </c>
      <c r="I3730" s="27" t="s">
        <v>309</v>
      </c>
      <c r="J3730" s="27" t="s">
        <v>148</v>
      </c>
      <c r="K3730" s="27" t="s">
        <v>126</v>
      </c>
      <c r="L3730" s="27" t="n">
        <v>41</v>
      </c>
      <c r="M3730" s="27" t="n">
        <v>128</v>
      </c>
      <c r="N3730" s="27" t="s">
        <v>127</v>
      </c>
      <c r="O3730" s="27" t="s">
        <v>128</v>
      </c>
      <c r="P3730" s="27" t="s">
        <v>140</v>
      </c>
      <c r="Q3730" s="29" t="n">
        <v>8306.45</v>
      </c>
      <c r="R3730" s="27" t="s">
        <v>130</v>
      </c>
      <c r="S3730" s="27" t="s">
        <v>178</v>
      </c>
      <c r="T3730" s="27" t="n">
        <v>4</v>
      </c>
    </row>
    <row r="3731" customFormat="false" ht="15" hidden="false" customHeight="false" outlineLevel="0" collapsed="false">
      <c r="A3731" s="30" t="s">
        <v>5731</v>
      </c>
      <c r="B3731" s="30" t="s">
        <v>4514</v>
      </c>
      <c r="C3731" s="30" t="n">
        <v>52</v>
      </c>
      <c r="D3731" s="30" t="s">
        <v>121</v>
      </c>
      <c r="E3731" s="31" t="n">
        <v>45373</v>
      </c>
      <c r="F3731" s="30" t="s">
        <v>1140</v>
      </c>
      <c r="G3731" s="31" t="n">
        <v>45373</v>
      </c>
      <c r="H3731" s="30" t="s">
        <v>135</v>
      </c>
      <c r="I3731" s="30" t="s">
        <v>251</v>
      </c>
      <c r="J3731" s="30" t="s">
        <v>137</v>
      </c>
      <c r="K3731" s="30" t="s">
        <v>138</v>
      </c>
      <c r="L3731" s="30" t="n">
        <v>79</v>
      </c>
      <c r="M3731" s="30" t="n">
        <v>30</v>
      </c>
      <c r="N3731" s="30" t="s">
        <v>127</v>
      </c>
      <c r="O3731" s="30" t="s">
        <v>139</v>
      </c>
      <c r="P3731" s="30" t="s">
        <v>187</v>
      </c>
      <c r="Q3731" s="32" t="n">
        <v>2640.47</v>
      </c>
      <c r="R3731" s="30" t="s">
        <v>130</v>
      </c>
      <c r="S3731" s="30" t="s">
        <v>178</v>
      </c>
      <c r="T3731" s="30" t="n">
        <v>5</v>
      </c>
    </row>
    <row r="3732" customFormat="false" ht="15" hidden="false" customHeight="false" outlineLevel="0" collapsed="false">
      <c r="A3732" s="27" t="s">
        <v>5732</v>
      </c>
      <c r="B3732" s="27" t="s">
        <v>5548</v>
      </c>
      <c r="C3732" s="27" t="n">
        <v>48</v>
      </c>
      <c r="D3732" s="27" t="s">
        <v>181</v>
      </c>
      <c r="E3732" s="28" t="n">
        <v>45295</v>
      </c>
      <c r="F3732" s="27" t="s">
        <v>519</v>
      </c>
      <c r="G3732" s="28" t="n">
        <v>45298</v>
      </c>
      <c r="H3732" s="27" t="s">
        <v>242</v>
      </c>
      <c r="I3732" s="27" t="s">
        <v>466</v>
      </c>
      <c r="J3732" s="27" t="s">
        <v>316</v>
      </c>
      <c r="K3732" s="27" t="s">
        <v>156</v>
      </c>
      <c r="L3732" s="27" t="n">
        <v>22</v>
      </c>
      <c r="M3732" s="27" t="n">
        <v>83</v>
      </c>
      <c r="N3732" s="27" t="s">
        <v>127</v>
      </c>
      <c r="O3732" s="27" t="s">
        <v>139</v>
      </c>
      <c r="P3732" s="27" t="s">
        <v>140</v>
      </c>
      <c r="Q3732" s="29" t="n">
        <v>3395.11</v>
      </c>
      <c r="R3732" s="27" t="s">
        <v>130</v>
      </c>
      <c r="S3732" s="27" t="s">
        <v>197</v>
      </c>
      <c r="T3732" s="27" t="n">
        <v>4</v>
      </c>
    </row>
    <row r="3733" customFormat="false" ht="15" hidden="false" customHeight="false" outlineLevel="0" collapsed="false">
      <c r="A3733" s="30" t="s">
        <v>5733</v>
      </c>
      <c r="B3733" s="30" t="s">
        <v>5734</v>
      </c>
      <c r="C3733" s="30" t="n">
        <v>27</v>
      </c>
      <c r="D3733" s="30" t="s">
        <v>181</v>
      </c>
      <c r="E3733" s="31" t="n">
        <v>45305</v>
      </c>
      <c r="F3733" s="30" t="s">
        <v>277</v>
      </c>
      <c r="G3733" s="31" t="n">
        <v>45305</v>
      </c>
      <c r="H3733" s="30" t="s">
        <v>123</v>
      </c>
      <c r="I3733" s="30" t="s">
        <v>155</v>
      </c>
      <c r="J3733" s="30" t="s">
        <v>418</v>
      </c>
      <c r="K3733" s="30" t="s">
        <v>138</v>
      </c>
      <c r="L3733" s="30" t="n">
        <v>89</v>
      </c>
      <c r="M3733" s="30" t="n">
        <v>27</v>
      </c>
      <c r="N3733" s="30" t="s">
        <v>127</v>
      </c>
      <c r="O3733" s="30" t="s">
        <v>171</v>
      </c>
      <c r="P3733" s="30" t="s">
        <v>140</v>
      </c>
      <c r="Q3733" s="32" t="n">
        <v>1021.35</v>
      </c>
      <c r="R3733" s="30" t="s">
        <v>130</v>
      </c>
      <c r="S3733" s="30" t="s">
        <v>178</v>
      </c>
      <c r="T3733" s="30" t="n">
        <v>2</v>
      </c>
    </row>
    <row r="3734" customFormat="false" ht="15" hidden="false" customHeight="false" outlineLevel="0" collapsed="false">
      <c r="A3734" s="27" t="s">
        <v>5735</v>
      </c>
      <c r="B3734" s="27" t="s">
        <v>2942</v>
      </c>
      <c r="C3734" s="27" t="n">
        <v>51</v>
      </c>
      <c r="D3734" s="27" t="s">
        <v>121</v>
      </c>
      <c r="E3734" s="28" t="n">
        <v>45582</v>
      </c>
      <c r="F3734" s="27" t="s">
        <v>356</v>
      </c>
      <c r="G3734" s="28" t="n">
        <v>45583</v>
      </c>
      <c r="H3734" s="27" t="s">
        <v>206</v>
      </c>
      <c r="I3734" s="27" t="s">
        <v>232</v>
      </c>
      <c r="J3734" s="27" t="s">
        <v>593</v>
      </c>
      <c r="K3734" s="27" t="s">
        <v>156</v>
      </c>
      <c r="L3734" s="27" t="n">
        <v>66</v>
      </c>
      <c r="M3734" s="27" t="n">
        <v>64</v>
      </c>
      <c r="N3734" s="27" t="s">
        <v>127</v>
      </c>
      <c r="O3734" s="27" t="s">
        <v>139</v>
      </c>
      <c r="P3734" s="27" t="s">
        <v>187</v>
      </c>
      <c r="Q3734" s="29" t="n">
        <v>3737.01</v>
      </c>
      <c r="R3734" s="27" t="s">
        <v>130</v>
      </c>
      <c r="S3734" s="27" t="s">
        <v>178</v>
      </c>
      <c r="T3734" s="27" t="n">
        <v>5</v>
      </c>
    </row>
    <row r="3735" customFormat="false" ht="15" hidden="false" customHeight="false" outlineLevel="0" collapsed="false">
      <c r="A3735" s="30" t="s">
        <v>5736</v>
      </c>
      <c r="B3735" s="30" t="s">
        <v>246</v>
      </c>
      <c r="C3735" s="30" t="n">
        <v>31</v>
      </c>
      <c r="D3735" s="30" t="s">
        <v>181</v>
      </c>
      <c r="E3735" s="31" t="n">
        <v>45392</v>
      </c>
      <c r="F3735" s="30" t="s">
        <v>1583</v>
      </c>
      <c r="G3735" s="31" t="n">
        <v>45404</v>
      </c>
      <c r="H3735" s="30" t="s">
        <v>217</v>
      </c>
      <c r="I3735" s="30" t="s">
        <v>392</v>
      </c>
      <c r="J3735" s="30" t="s">
        <v>483</v>
      </c>
      <c r="K3735" s="30" t="s">
        <v>202</v>
      </c>
      <c r="L3735" s="30" t="n">
        <v>3</v>
      </c>
      <c r="M3735" s="30" t="n">
        <v>124</v>
      </c>
      <c r="N3735" s="30" t="s">
        <v>186</v>
      </c>
      <c r="O3735" s="30" t="s">
        <v>128</v>
      </c>
      <c r="P3735" s="30" t="s">
        <v>150</v>
      </c>
      <c r="Q3735" s="32" t="n">
        <v>16610.74</v>
      </c>
      <c r="R3735" s="30" t="s">
        <v>462</v>
      </c>
      <c r="S3735" s="30" t="s">
        <v>602</v>
      </c>
      <c r="T3735" s="30" t="n">
        <v>4</v>
      </c>
    </row>
    <row r="3736" customFormat="false" ht="15" hidden="false" customHeight="false" outlineLevel="0" collapsed="false">
      <c r="A3736" s="27" t="s">
        <v>5737</v>
      </c>
      <c r="B3736" s="27" t="s">
        <v>900</v>
      </c>
      <c r="C3736" s="27" t="n">
        <v>22</v>
      </c>
      <c r="D3736" s="27" t="s">
        <v>181</v>
      </c>
      <c r="E3736" s="28" t="n">
        <v>45409</v>
      </c>
      <c r="F3736" s="27" t="s">
        <v>845</v>
      </c>
      <c r="G3736" s="28" t="n">
        <v>45411</v>
      </c>
      <c r="H3736" s="27" t="s">
        <v>242</v>
      </c>
      <c r="I3736" s="27" t="s">
        <v>243</v>
      </c>
      <c r="J3736" s="27" t="s">
        <v>244</v>
      </c>
      <c r="K3736" s="27" t="s">
        <v>156</v>
      </c>
      <c r="L3736" s="27" t="n">
        <v>18</v>
      </c>
      <c r="M3736" s="27" t="n">
        <v>58</v>
      </c>
      <c r="N3736" s="27" t="s">
        <v>186</v>
      </c>
      <c r="O3736" s="27" t="s">
        <v>139</v>
      </c>
      <c r="P3736" s="27" t="s">
        <v>150</v>
      </c>
      <c r="Q3736" s="29" t="n">
        <v>3836.74</v>
      </c>
      <c r="R3736" s="27" t="s">
        <v>130</v>
      </c>
      <c r="S3736" s="27" t="s">
        <v>335</v>
      </c>
      <c r="T3736" s="27" t="n">
        <v>4</v>
      </c>
    </row>
    <row r="3737" customFormat="false" ht="15" hidden="false" customHeight="false" outlineLevel="0" collapsed="false">
      <c r="A3737" s="30" t="s">
        <v>5738</v>
      </c>
      <c r="B3737" s="30" t="s">
        <v>3223</v>
      </c>
      <c r="C3737" s="30" t="n">
        <v>40</v>
      </c>
      <c r="D3737" s="30" t="s">
        <v>181</v>
      </c>
      <c r="E3737" s="31" t="n">
        <v>45339</v>
      </c>
      <c r="F3737" s="30" t="s">
        <v>1182</v>
      </c>
      <c r="G3737" s="31" t="n">
        <v>45340</v>
      </c>
      <c r="H3737" s="30" t="s">
        <v>183</v>
      </c>
      <c r="I3737" s="30" t="s">
        <v>430</v>
      </c>
      <c r="J3737" s="30" t="s">
        <v>185</v>
      </c>
      <c r="K3737" s="30" t="s">
        <v>138</v>
      </c>
      <c r="L3737" s="30" t="n">
        <v>79</v>
      </c>
      <c r="M3737" s="30" t="n">
        <v>32</v>
      </c>
      <c r="N3737" s="30" t="s">
        <v>127</v>
      </c>
      <c r="O3737" s="30" t="s">
        <v>128</v>
      </c>
      <c r="P3737" s="30" t="s">
        <v>150</v>
      </c>
      <c r="Q3737" s="32" t="n">
        <v>1905.24</v>
      </c>
      <c r="R3737" s="30" t="s">
        <v>130</v>
      </c>
      <c r="S3737" s="30" t="s">
        <v>197</v>
      </c>
      <c r="T3737" s="30" t="n">
        <v>4</v>
      </c>
    </row>
    <row r="3738" customFormat="false" ht="15" hidden="false" customHeight="false" outlineLevel="0" collapsed="false">
      <c r="A3738" s="27" t="s">
        <v>5739</v>
      </c>
      <c r="B3738" s="27" t="s">
        <v>2854</v>
      </c>
      <c r="C3738" s="27" t="n">
        <v>54</v>
      </c>
      <c r="D3738" s="27" t="s">
        <v>181</v>
      </c>
      <c r="E3738" s="28" t="n">
        <v>45590</v>
      </c>
      <c r="F3738" s="27" t="s">
        <v>898</v>
      </c>
      <c r="G3738" s="28" t="n">
        <v>45591</v>
      </c>
      <c r="H3738" s="27" t="s">
        <v>242</v>
      </c>
      <c r="I3738" s="27" t="s">
        <v>466</v>
      </c>
      <c r="J3738" s="27" t="s">
        <v>316</v>
      </c>
      <c r="K3738" s="27" t="s">
        <v>156</v>
      </c>
      <c r="L3738" s="27" t="n">
        <v>59</v>
      </c>
      <c r="M3738" s="27" t="n">
        <v>77</v>
      </c>
      <c r="N3738" s="27" t="s">
        <v>127</v>
      </c>
      <c r="O3738" s="27" t="s">
        <v>139</v>
      </c>
      <c r="P3738" s="27" t="s">
        <v>129</v>
      </c>
      <c r="Q3738" s="29" t="n">
        <v>5130.99</v>
      </c>
      <c r="R3738" s="27" t="s">
        <v>130</v>
      </c>
      <c r="S3738" s="27" t="s">
        <v>164</v>
      </c>
      <c r="T3738" s="27" t="n">
        <v>4</v>
      </c>
    </row>
    <row r="3739" customFormat="false" ht="15" hidden="false" customHeight="false" outlineLevel="0" collapsed="false">
      <c r="A3739" s="30" t="s">
        <v>5740</v>
      </c>
      <c r="B3739" s="30" t="s">
        <v>1097</v>
      </c>
      <c r="C3739" s="30" t="n">
        <v>34</v>
      </c>
      <c r="D3739" s="30" t="s">
        <v>121</v>
      </c>
      <c r="E3739" s="31" t="n">
        <v>45458</v>
      </c>
      <c r="F3739" s="30" t="s">
        <v>893</v>
      </c>
      <c r="G3739" s="31" t="n">
        <v>45459</v>
      </c>
      <c r="H3739" s="30" t="s">
        <v>206</v>
      </c>
      <c r="I3739" s="30" t="s">
        <v>232</v>
      </c>
      <c r="J3739" s="30" t="s">
        <v>615</v>
      </c>
      <c r="K3739" s="30" t="s">
        <v>138</v>
      </c>
      <c r="L3739" s="30" t="n">
        <v>39</v>
      </c>
      <c r="M3739" s="30" t="n">
        <v>28</v>
      </c>
      <c r="N3739" s="30" t="s">
        <v>127</v>
      </c>
      <c r="O3739" s="30" t="s">
        <v>139</v>
      </c>
      <c r="P3739" s="30" t="s">
        <v>187</v>
      </c>
      <c r="Q3739" s="32" t="n">
        <v>2495.02</v>
      </c>
      <c r="R3739" s="30" t="s">
        <v>130</v>
      </c>
      <c r="S3739" s="30" t="s">
        <v>335</v>
      </c>
      <c r="T3739" s="30" t="n">
        <v>3</v>
      </c>
    </row>
    <row r="3740" customFormat="false" ht="15" hidden="false" customHeight="false" outlineLevel="0" collapsed="false">
      <c r="A3740" s="27" t="s">
        <v>5741</v>
      </c>
      <c r="B3740" s="27" t="s">
        <v>2847</v>
      </c>
      <c r="C3740" s="27" t="n">
        <v>50</v>
      </c>
      <c r="D3740" s="27" t="s">
        <v>181</v>
      </c>
      <c r="E3740" s="28" t="n">
        <v>45491</v>
      </c>
      <c r="F3740" s="27" t="s">
        <v>582</v>
      </c>
      <c r="G3740" s="28" t="n">
        <v>45497</v>
      </c>
      <c r="H3740" s="27" t="s">
        <v>183</v>
      </c>
      <c r="I3740" s="27" t="s">
        <v>184</v>
      </c>
      <c r="J3740" s="27" t="s">
        <v>411</v>
      </c>
      <c r="K3740" s="27" t="s">
        <v>126</v>
      </c>
      <c r="L3740" s="27" t="n">
        <v>14</v>
      </c>
      <c r="M3740" s="27" t="n">
        <v>89</v>
      </c>
      <c r="N3740" s="27" t="s">
        <v>127</v>
      </c>
      <c r="O3740" s="27" t="s">
        <v>139</v>
      </c>
      <c r="P3740" s="27" t="s">
        <v>150</v>
      </c>
      <c r="Q3740" s="29" t="n">
        <v>8265.26</v>
      </c>
      <c r="R3740" s="27" t="s">
        <v>268</v>
      </c>
      <c r="S3740" s="27" t="s">
        <v>151</v>
      </c>
      <c r="T3740" s="27" t="n">
        <v>3</v>
      </c>
    </row>
    <row r="3741" customFormat="false" ht="15" hidden="false" customHeight="false" outlineLevel="0" collapsed="false">
      <c r="A3741" s="30" t="s">
        <v>5742</v>
      </c>
      <c r="B3741" s="30" t="s">
        <v>5743</v>
      </c>
      <c r="C3741" s="30" t="n">
        <v>74</v>
      </c>
      <c r="D3741" s="30" t="s">
        <v>181</v>
      </c>
      <c r="E3741" s="31" t="n">
        <v>45330</v>
      </c>
      <c r="F3741" s="30" t="s">
        <v>1739</v>
      </c>
      <c r="G3741" s="31" t="n">
        <v>45332</v>
      </c>
      <c r="H3741" s="30" t="s">
        <v>168</v>
      </c>
      <c r="I3741" s="30" t="s">
        <v>169</v>
      </c>
      <c r="J3741" s="30" t="s">
        <v>371</v>
      </c>
      <c r="K3741" s="30" t="s">
        <v>202</v>
      </c>
      <c r="L3741" s="30" t="n">
        <v>19</v>
      </c>
      <c r="M3741" s="30" t="n">
        <v>229</v>
      </c>
      <c r="N3741" s="30" t="s">
        <v>186</v>
      </c>
      <c r="O3741" s="30" t="s">
        <v>149</v>
      </c>
      <c r="P3741" s="30" t="s">
        <v>140</v>
      </c>
      <c r="Q3741" s="32" t="n">
        <v>19003.18</v>
      </c>
      <c r="R3741" s="30" t="s">
        <v>172</v>
      </c>
      <c r="S3741" s="30" t="s">
        <v>164</v>
      </c>
      <c r="T3741" s="30" t="n">
        <v>4</v>
      </c>
    </row>
    <row r="3742" customFormat="false" ht="15" hidden="false" customHeight="false" outlineLevel="0" collapsed="false">
      <c r="A3742" s="27" t="s">
        <v>5744</v>
      </c>
      <c r="B3742" s="27" t="s">
        <v>2025</v>
      </c>
      <c r="C3742" s="27" t="n">
        <v>52</v>
      </c>
      <c r="D3742" s="27" t="s">
        <v>181</v>
      </c>
      <c r="E3742" s="28" t="n">
        <v>45410</v>
      </c>
      <c r="F3742" s="27" t="s">
        <v>692</v>
      </c>
      <c r="G3742" s="28" t="n">
        <v>45410</v>
      </c>
      <c r="H3742" s="27" t="s">
        <v>183</v>
      </c>
      <c r="I3742" s="27" t="s">
        <v>430</v>
      </c>
      <c r="J3742" s="27" t="s">
        <v>213</v>
      </c>
      <c r="K3742" s="27" t="s">
        <v>138</v>
      </c>
      <c r="L3742" s="27" t="n">
        <v>89</v>
      </c>
      <c r="M3742" s="27" t="n">
        <v>27</v>
      </c>
      <c r="N3742" s="27" t="s">
        <v>127</v>
      </c>
      <c r="O3742" s="27" t="s">
        <v>171</v>
      </c>
      <c r="P3742" s="27" t="s">
        <v>140</v>
      </c>
      <c r="Q3742" s="29" t="n">
        <v>1429.23</v>
      </c>
      <c r="R3742" s="27" t="s">
        <v>130</v>
      </c>
      <c r="S3742" s="27" t="s">
        <v>131</v>
      </c>
      <c r="T3742" s="27" t="n">
        <v>2</v>
      </c>
    </row>
    <row r="3743" customFormat="false" ht="15" hidden="false" customHeight="false" outlineLevel="0" collapsed="false">
      <c r="A3743" s="30" t="s">
        <v>5745</v>
      </c>
      <c r="B3743" s="30" t="s">
        <v>153</v>
      </c>
      <c r="C3743" s="30" t="n">
        <v>36</v>
      </c>
      <c r="D3743" s="30" t="s">
        <v>144</v>
      </c>
      <c r="E3743" s="31" t="n">
        <v>45579</v>
      </c>
      <c r="F3743" s="30" t="s">
        <v>1602</v>
      </c>
      <c r="G3743" s="31" t="n">
        <v>45580</v>
      </c>
      <c r="H3743" s="30" t="s">
        <v>161</v>
      </c>
      <c r="I3743" s="30" t="s">
        <v>162</v>
      </c>
      <c r="J3743" s="30" t="s">
        <v>258</v>
      </c>
      <c r="K3743" s="30" t="s">
        <v>156</v>
      </c>
      <c r="L3743" s="30" t="n">
        <v>20</v>
      </c>
      <c r="M3743" s="30" t="n">
        <v>51</v>
      </c>
      <c r="N3743" s="30" t="s">
        <v>127</v>
      </c>
      <c r="O3743" s="30" t="s">
        <v>149</v>
      </c>
      <c r="P3743" s="30" t="s">
        <v>187</v>
      </c>
      <c r="Q3743" s="32" t="n">
        <v>2963.92</v>
      </c>
      <c r="R3743" s="30" t="s">
        <v>268</v>
      </c>
      <c r="S3743" s="30" t="s">
        <v>223</v>
      </c>
      <c r="T3743" s="30" t="n">
        <v>2</v>
      </c>
    </row>
    <row r="3744" customFormat="false" ht="15" hidden="false" customHeight="false" outlineLevel="0" collapsed="false">
      <c r="A3744" s="27" t="s">
        <v>5746</v>
      </c>
      <c r="B3744" s="27" t="s">
        <v>489</v>
      </c>
      <c r="C3744" s="27" t="n">
        <v>-5</v>
      </c>
      <c r="D3744" s="27" t="s">
        <v>121</v>
      </c>
      <c r="E3744" s="28" t="n">
        <v>45438</v>
      </c>
      <c r="F3744" s="27" t="s">
        <v>997</v>
      </c>
      <c r="G3744" s="28" t="n">
        <v>45438</v>
      </c>
      <c r="H3744" s="27" t="s">
        <v>135</v>
      </c>
      <c r="I3744" s="27" t="s">
        <v>278</v>
      </c>
      <c r="J3744" s="27" t="s">
        <v>201</v>
      </c>
      <c r="K3744" s="27" t="s">
        <v>138</v>
      </c>
      <c r="L3744" s="27" t="n">
        <v>37</v>
      </c>
      <c r="M3744" s="27" t="n">
        <v>35</v>
      </c>
      <c r="N3744" s="27" t="s">
        <v>186</v>
      </c>
      <c r="O3744" s="27" t="s">
        <v>139</v>
      </c>
      <c r="P3744" s="27" t="s">
        <v>187</v>
      </c>
      <c r="Q3744" s="29" t="n">
        <v>1442.87</v>
      </c>
      <c r="R3744" s="27" t="s">
        <v>130</v>
      </c>
      <c r="S3744" s="27" t="s">
        <v>197</v>
      </c>
      <c r="T3744" s="27" t="n">
        <v>4</v>
      </c>
    </row>
    <row r="3745" customFormat="false" ht="15" hidden="false" customHeight="false" outlineLevel="0" collapsed="false">
      <c r="A3745" s="30" t="s">
        <v>5747</v>
      </c>
      <c r="B3745" s="30" t="s">
        <v>5748</v>
      </c>
      <c r="C3745" s="30" t="n">
        <v>58</v>
      </c>
      <c r="D3745" s="30" t="s">
        <v>121</v>
      </c>
      <c r="E3745" s="31" t="n">
        <v>45591</v>
      </c>
      <c r="F3745" s="30" t="s">
        <v>943</v>
      </c>
      <c r="G3745" s="31" t="n">
        <v>45592</v>
      </c>
      <c r="H3745" s="30" t="s">
        <v>168</v>
      </c>
      <c r="I3745" s="30" t="s">
        <v>169</v>
      </c>
      <c r="J3745" s="30" t="s">
        <v>170</v>
      </c>
      <c r="K3745" s="30" t="s">
        <v>138</v>
      </c>
      <c r="L3745" s="30" t="n">
        <v>80</v>
      </c>
      <c r="M3745" s="30" t="n">
        <v>40</v>
      </c>
      <c r="N3745" s="30" t="s">
        <v>127</v>
      </c>
      <c r="O3745" s="30" t="s">
        <v>139</v>
      </c>
      <c r="P3745" s="30" t="s">
        <v>129</v>
      </c>
      <c r="Q3745" s="32" t="n">
        <v>2312.88</v>
      </c>
      <c r="R3745" s="30" t="s">
        <v>130</v>
      </c>
      <c r="S3745" s="30" t="s">
        <v>310</v>
      </c>
      <c r="T3745" s="30" t="n">
        <v>5</v>
      </c>
    </row>
    <row r="3746" customFormat="false" ht="15" hidden="false" customHeight="false" outlineLevel="0" collapsed="false">
      <c r="A3746" s="27" t="s">
        <v>5749</v>
      </c>
      <c r="B3746" s="27" t="s">
        <v>2036</v>
      </c>
      <c r="C3746" s="27" t="n">
        <v>32</v>
      </c>
      <c r="D3746" s="27" t="s">
        <v>121</v>
      </c>
      <c r="E3746" s="28" t="n">
        <v>45461</v>
      </c>
      <c r="F3746" s="27" t="s">
        <v>331</v>
      </c>
      <c r="G3746" s="28" t="n">
        <v>45466</v>
      </c>
      <c r="H3746" s="27" t="s">
        <v>146</v>
      </c>
      <c r="I3746" s="27" t="s">
        <v>176</v>
      </c>
      <c r="J3746" s="27" t="s">
        <v>568</v>
      </c>
      <c r="K3746" s="27" t="s">
        <v>126</v>
      </c>
      <c r="L3746" s="27" t="n">
        <v>18</v>
      </c>
      <c r="M3746" s="27" t="n">
        <v>95</v>
      </c>
      <c r="N3746" s="27" t="s">
        <v>186</v>
      </c>
      <c r="O3746" s="27" t="s">
        <v>139</v>
      </c>
      <c r="P3746" s="27" t="s">
        <v>129</v>
      </c>
      <c r="Q3746" s="29" t="n">
        <v>7142.28</v>
      </c>
      <c r="R3746" s="27" t="s">
        <v>172</v>
      </c>
      <c r="S3746" s="27" t="s">
        <v>335</v>
      </c>
      <c r="T3746" s="27" t="n">
        <v>1</v>
      </c>
    </row>
    <row r="3747" customFormat="false" ht="15" hidden="false" customHeight="false" outlineLevel="0" collapsed="false">
      <c r="A3747" s="30" t="s">
        <v>5750</v>
      </c>
      <c r="B3747" s="30" t="s">
        <v>4539</v>
      </c>
      <c r="C3747" s="30" t="n">
        <v>35</v>
      </c>
      <c r="D3747" s="30" t="s">
        <v>181</v>
      </c>
      <c r="E3747" s="31" t="n">
        <v>45637</v>
      </c>
      <c r="F3747" s="30" t="s">
        <v>674</v>
      </c>
      <c r="G3747" s="31" t="n">
        <v>45639</v>
      </c>
      <c r="H3747" s="30" t="s">
        <v>242</v>
      </c>
      <c r="I3747" s="30" t="s">
        <v>466</v>
      </c>
      <c r="J3747" s="30" t="s">
        <v>316</v>
      </c>
      <c r="K3747" s="30" t="s">
        <v>156</v>
      </c>
      <c r="L3747" s="30" t="n">
        <v>45</v>
      </c>
      <c r="M3747" s="30" t="n">
        <v>84</v>
      </c>
      <c r="N3747" s="30" t="s">
        <v>127</v>
      </c>
      <c r="O3747" s="30" t="s">
        <v>128</v>
      </c>
      <c r="P3747" s="30" t="s">
        <v>187</v>
      </c>
      <c r="Q3747" s="32" t="n">
        <v>5055.69</v>
      </c>
      <c r="R3747" s="30" t="s">
        <v>130</v>
      </c>
      <c r="S3747" s="30" t="s">
        <v>157</v>
      </c>
      <c r="T3747" s="30" t="n">
        <v>4</v>
      </c>
    </row>
    <row r="3748" customFormat="false" ht="15" hidden="false" customHeight="false" outlineLevel="0" collapsed="false">
      <c r="A3748" s="27" t="s">
        <v>5751</v>
      </c>
      <c r="B3748" s="27" t="s">
        <v>1480</v>
      </c>
      <c r="C3748" s="27" t="n">
        <v>25</v>
      </c>
      <c r="D3748" s="27" t="s">
        <v>121</v>
      </c>
      <c r="E3748" s="28" t="n">
        <v>45406</v>
      </c>
      <c r="F3748" s="27" t="s">
        <v>1399</v>
      </c>
      <c r="G3748" s="28" t="n">
        <v>45409</v>
      </c>
      <c r="H3748" s="27" t="s">
        <v>217</v>
      </c>
      <c r="I3748" s="27" t="s">
        <v>344</v>
      </c>
      <c r="J3748" s="27" t="s">
        <v>294</v>
      </c>
      <c r="K3748" s="27" t="s">
        <v>156</v>
      </c>
      <c r="L3748" s="27" t="n">
        <v>26</v>
      </c>
      <c r="M3748" s="27" t="n">
        <v>53</v>
      </c>
      <c r="N3748" s="27" t="s">
        <v>186</v>
      </c>
      <c r="O3748" s="27" t="s">
        <v>128</v>
      </c>
      <c r="P3748" s="27" t="s">
        <v>140</v>
      </c>
      <c r="Q3748" s="29" t="n">
        <v>3720.35</v>
      </c>
      <c r="R3748" s="27" t="s">
        <v>130</v>
      </c>
      <c r="S3748" s="27" t="s">
        <v>141</v>
      </c>
      <c r="T3748" s="27" t="n">
        <v>5</v>
      </c>
    </row>
    <row r="3749" customFormat="false" ht="15" hidden="false" customHeight="false" outlineLevel="0" collapsed="false">
      <c r="A3749" s="30" t="s">
        <v>5752</v>
      </c>
      <c r="B3749" s="30" t="s">
        <v>647</v>
      </c>
      <c r="C3749" s="30"/>
      <c r="D3749" s="30" t="s">
        <v>181</v>
      </c>
      <c r="E3749" s="31" t="n">
        <v>45602</v>
      </c>
      <c r="F3749" s="30" t="s">
        <v>1032</v>
      </c>
      <c r="G3749" s="31" t="n">
        <v>45603</v>
      </c>
      <c r="H3749" s="30" t="s">
        <v>242</v>
      </c>
      <c r="I3749" s="30" t="s">
        <v>315</v>
      </c>
      <c r="J3749" s="30" t="s">
        <v>422</v>
      </c>
      <c r="K3749" s="30" t="s">
        <v>138</v>
      </c>
      <c r="L3749" s="30" t="n">
        <v>82</v>
      </c>
      <c r="M3749" s="30" t="n">
        <v>36</v>
      </c>
      <c r="N3749" s="30" t="s">
        <v>127</v>
      </c>
      <c r="O3749" s="30" t="s">
        <v>139</v>
      </c>
      <c r="P3749" s="30" t="s">
        <v>129</v>
      </c>
      <c r="Q3749" s="32" t="n">
        <v>2617.59</v>
      </c>
      <c r="R3749" s="30" t="s">
        <v>130</v>
      </c>
      <c r="S3749" s="30" t="s">
        <v>157</v>
      </c>
      <c r="T3749" s="30" t="n">
        <v>3</v>
      </c>
    </row>
    <row r="3750" customFormat="false" ht="15" hidden="false" customHeight="false" outlineLevel="0" collapsed="false">
      <c r="A3750" s="27" t="s">
        <v>5753</v>
      </c>
      <c r="B3750" s="27" t="s">
        <v>1114</v>
      </c>
      <c r="C3750" s="27"/>
      <c r="D3750" s="27" t="s">
        <v>181</v>
      </c>
      <c r="E3750" s="28" t="n">
        <v>45585</v>
      </c>
      <c r="F3750" s="27" t="s">
        <v>1399</v>
      </c>
      <c r="G3750" s="28" t="n">
        <v>45585</v>
      </c>
      <c r="H3750" s="27" t="s">
        <v>168</v>
      </c>
      <c r="I3750" s="27" t="s">
        <v>366</v>
      </c>
      <c r="J3750" s="27" t="s">
        <v>191</v>
      </c>
      <c r="K3750" s="27" t="s">
        <v>138</v>
      </c>
      <c r="L3750" s="27" t="n">
        <v>85</v>
      </c>
      <c r="M3750" s="27" t="n">
        <v>24</v>
      </c>
      <c r="N3750" s="27" t="s">
        <v>127</v>
      </c>
      <c r="O3750" s="27" t="s">
        <v>128</v>
      </c>
      <c r="P3750" s="27" t="s">
        <v>187</v>
      </c>
      <c r="Q3750" s="29" t="n">
        <v>1147.43</v>
      </c>
      <c r="R3750" s="27" t="s">
        <v>130</v>
      </c>
      <c r="S3750" s="27" t="s">
        <v>223</v>
      </c>
      <c r="T3750" s="27" t="n">
        <v>3</v>
      </c>
    </row>
    <row r="3751" customFormat="false" ht="15" hidden="false" customHeight="false" outlineLevel="0" collapsed="false">
      <c r="A3751" s="30" t="s">
        <v>5754</v>
      </c>
      <c r="B3751" s="30" t="s">
        <v>2775</v>
      </c>
      <c r="C3751" s="30" t="n">
        <v>37</v>
      </c>
      <c r="D3751" s="30" t="s">
        <v>121</v>
      </c>
      <c r="E3751" s="31" t="n">
        <v>45579</v>
      </c>
      <c r="F3751" s="30" t="s">
        <v>303</v>
      </c>
      <c r="G3751" s="31" t="n">
        <v>45580</v>
      </c>
      <c r="H3751" s="30" t="s">
        <v>135</v>
      </c>
      <c r="I3751" s="30" t="s">
        <v>278</v>
      </c>
      <c r="J3751" s="30" t="s">
        <v>618</v>
      </c>
      <c r="K3751" s="30" t="s">
        <v>138</v>
      </c>
      <c r="L3751" s="30" t="n">
        <v>25</v>
      </c>
      <c r="M3751" s="30" t="n">
        <v>44</v>
      </c>
      <c r="N3751" s="30" t="s">
        <v>127</v>
      </c>
      <c r="O3751" s="30" t="s">
        <v>139</v>
      </c>
      <c r="P3751" s="30" t="s">
        <v>140</v>
      </c>
      <c r="Q3751" s="32" t="n">
        <v>1754.29</v>
      </c>
      <c r="R3751" s="30" t="s">
        <v>130</v>
      </c>
      <c r="S3751" s="30" t="s">
        <v>602</v>
      </c>
      <c r="T3751" s="30" t="n">
        <v>2</v>
      </c>
    </row>
    <row r="3752" customFormat="false" ht="15" hidden="false" customHeight="false" outlineLevel="0" collapsed="false">
      <c r="A3752" s="27" t="s">
        <v>5755</v>
      </c>
      <c r="B3752" s="27" t="s">
        <v>2100</v>
      </c>
      <c r="C3752" s="27" t="n">
        <v>9</v>
      </c>
      <c r="D3752" s="27" t="s">
        <v>181</v>
      </c>
      <c r="E3752" s="28" t="n">
        <v>45339</v>
      </c>
      <c r="F3752" s="27" t="s">
        <v>1907</v>
      </c>
      <c r="G3752" s="28" t="n">
        <v>45339</v>
      </c>
      <c r="H3752" s="27" t="s">
        <v>135</v>
      </c>
      <c r="I3752" s="27" t="s">
        <v>251</v>
      </c>
      <c r="J3752" s="27" t="s">
        <v>618</v>
      </c>
      <c r="K3752" s="27" t="s">
        <v>138</v>
      </c>
      <c r="L3752" s="27" t="n">
        <v>31</v>
      </c>
      <c r="M3752" s="27" t="n">
        <v>26</v>
      </c>
      <c r="N3752" s="27" t="s">
        <v>186</v>
      </c>
      <c r="O3752" s="27" t="s">
        <v>171</v>
      </c>
      <c r="P3752" s="27" t="s">
        <v>140</v>
      </c>
      <c r="Q3752" s="29" t="n">
        <v>2371.24</v>
      </c>
      <c r="R3752" s="27" t="s">
        <v>130</v>
      </c>
      <c r="S3752" s="27" t="s">
        <v>131</v>
      </c>
      <c r="T3752" s="27" t="n">
        <v>4</v>
      </c>
    </row>
    <row r="3753" customFormat="false" ht="15" hidden="false" customHeight="false" outlineLevel="0" collapsed="false">
      <c r="A3753" s="30" t="s">
        <v>5756</v>
      </c>
      <c r="B3753" s="30" t="s">
        <v>1314</v>
      </c>
      <c r="C3753" s="30" t="n">
        <v>68</v>
      </c>
      <c r="D3753" s="30" t="s">
        <v>181</v>
      </c>
      <c r="E3753" s="31" t="n">
        <v>45619</v>
      </c>
      <c r="F3753" s="30" t="s">
        <v>937</v>
      </c>
      <c r="G3753" s="31" t="n">
        <v>45620</v>
      </c>
      <c r="H3753" s="30" t="s">
        <v>161</v>
      </c>
      <c r="I3753" s="30" t="s">
        <v>538</v>
      </c>
      <c r="J3753" s="30" t="s">
        <v>163</v>
      </c>
      <c r="K3753" s="30" t="s">
        <v>126</v>
      </c>
      <c r="L3753" s="30" t="n">
        <v>8</v>
      </c>
      <c r="M3753" s="30" t="n">
        <v>49</v>
      </c>
      <c r="N3753" s="30" t="s">
        <v>186</v>
      </c>
      <c r="O3753" s="30" t="s">
        <v>139</v>
      </c>
      <c r="P3753" s="30" t="s">
        <v>187</v>
      </c>
      <c r="Q3753" s="32"/>
      <c r="R3753" s="30" t="s">
        <v>172</v>
      </c>
      <c r="S3753" s="30" t="s">
        <v>164</v>
      </c>
      <c r="T3753" s="30" t="n">
        <v>3</v>
      </c>
    </row>
    <row r="3754" customFormat="false" ht="15" hidden="false" customHeight="false" outlineLevel="0" collapsed="false">
      <c r="A3754" s="27" t="s">
        <v>5757</v>
      </c>
      <c r="B3754" s="27" t="s">
        <v>280</v>
      </c>
      <c r="C3754" s="27" t="n">
        <v>65</v>
      </c>
      <c r="D3754" s="27" t="s">
        <v>181</v>
      </c>
      <c r="E3754" s="28" t="n">
        <v>45351</v>
      </c>
      <c r="F3754" s="27" t="s">
        <v>645</v>
      </c>
      <c r="G3754" s="28" t="n">
        <v>45354</v>
      </c>
      <c r="H3754" s="27" t="s">
        <v>161</v>
      </c>
      <c r="I3754" s="27" t="s">
        <v>538</v>
      </c>
      <c r="J3754" s="27" t="s">
        <v>163</v>
      </c>
      <c r="K3754" s="27" t="s">
        <v>156</v>
      </c>
      <c r="L3754" s="27" t="n">
        <v>38</v>
      </c>
      <c r="M3754" s="27" t="n">
        <v>66</v>
      </c>
      <c r="N3754" s="27" t="s">
        <v>127</v>
      </c>
      <c r="O3754" s="27" t="s">
        <v>139</v>
      </c>
      <c r="P3754" s="27" t="s">
        <v>187</v>
      </c>
      <c r="Q3754" s="29" t="n">
        <v>3634.74</v>
      </c>
      <c r="R3754" s="27" t="s">
        <v>130</v>
      </c>
      <c r="S3754" s="27" t="s">
        <v>151</v>
      </c>
      <c r="T3754" s="27"/>
    </row>
    <row r="3755" customFormat="false" ht="15" hidden="false" customHeight="false" outlineLevel="0" collapsed="false">
      <c r="A3755" s="30" t="s">
        <v>5758</v>
      </c>
      <c r="B3755" s="30" t="s">
        <v>1734</v>
      </c>
      <c r="C3755" s="30" t="n">
        <v>67</v>
      </c>
      <c r="D3755" s="30" t="s">
        <v>121</v>
      </c>
      <c r="E3755" s="31" t="n">
        <v>45587</v>
      </c>
      <c r="F3755" s="30" t="s">
        <v>211</v>
      </c>
      <c r="G3755" s="31" t="n">
        <v>45587</v>
      </c>
      <c r="H3755" s="30" t="s">
        <v>183</v>
      </c>
      <c r="I3755" s="30" t="s">
        <v>184</v>
      </c>
      <c r="J3755" s="30" t="s">
        <v>476</v>
      </c>
      <c r="K3755" s="30" t="s">
        <v>138</v>
      </c>
      <c r="L3755" s="30" t="n">
        <v>22</v>
      </c>
      <c r="M3755" s="30" t="n">
        <v>44</v>
      </c>
      <c r="N3755" s="30" t="s">
        <v>127</v>
      </c>
      <c r="O3755" s="30" t="s">
        <v>171</v>
      </c>
      <c r="P3755" s="30" t="s">
        <v>129</v>
      </c>
      <c r="Q3755" s="32" t="n">
        <v>2756.83</v>
      </c>
      <c r="R3755" s="30" t="s">
        <v>130</v>
      </c>
      <c r="S3755" s="30" t="s">
        <v>335</v>
      </c>
      <c r="T3755" s="30" t="n">
        <v>5</v>
      </c>
    </row>
    <row r="3756" customFormat="false" ht="15" hidden="false" customHeight="false" outlineLevel="0" collapsed="false">
      <c r="A3756" s="27" t="s">
        <v>5759</v>
      </c>
      <c r="B3756" s="27" t="s">
        <v>1787</v>
      </c>
      <c r="C3756" s="27" t="n">
        <v>14</v>
      </c>
      <c r="D3756" s="27" t="s">
        <v>181</v>
      </c>
      <c r="E3756" s="28" t="n">
        <v>45504</v>
      </c>
      <c r="F3756" s="27" t="s">
        <v>1132</v>
      </c>
      <c r="G3756" s="28" t="n">
        <v>45505</v>
      </c>
      <c r="H3756" s="27" t="s">
        <v>146</v>
      </c>
      <c r="I3756" s="27" t="s">
        <v>147</v>
      </c>
      <c r="J3756" s="27" t="s">
        <v>244</v>
      </c>
      <c r="K3756" s="27" t="s">
        <v>138</v>
      </c>
      <c r="L3756" s="27" t="n">
        <v>72</v>
      </c>
      <c r="M3756" s="27" t="n">
        <v>35</v>
      </c>
      <c r="N3756" s="27" t="s">
        <v>127</v>
      </c>
      <c r="O3756" s="27" t="s">
        <v>128</v>
      </c>
      <c r="P3756" s="27" t="s">
        <v>150</v>
      </c>
      <c r="Q3756" s="29" t="n">
        <v>2591.64</v>
      </c>
      <c r="R3756" s="27" t="s">
        <v>130</v>
      </c>
      <c r="S3756" s="27" t="s">
        <v>197</v>
      </c>
      <c r="T3756" s="27" t="n">
        <v>5</v>
      </c>
    </row>
    <row r="3757" customFormat="false" ht="15" hidden="false" customHeight="false" outlineLevel="0" collapsed="false">
      <c r="A3757" s="30" t="s">
        <v>5760</v>
      </c>
      <c r="B3757" s="30" t="s">
        <v>1211</v>
      </c>
      <c r="C3757" s="30" t="n">
        <v>41</v>
      </c>
      <c r="D3757" s="30" t="s">
        <v>181</v>
      </c>
      <c r="E3757" s="31" t="n">
        <v>45294</v>
      </c>
      <c r="F3757" s="30" t="s">
        <v>487</v>
      </c>
      <c r="G3757" s="31" t="n">
        <v>45295</v>
      </c>
      <c r="H3757" s="30" t="s">
        <v>161</v>
      </c>
      <c r="I3757" s="30" t="s">
        <v>162</v>
      </c>
      <c r="J3757" s="30" t="s">
        <v>648</v>
      </c>
      <c r="K3757" s="30" t="s">
        <v>138</v>
      </c>
      <c r="L3757" s="30" t="n">
        <v>51</v>
      </c>
      <c r="M3757" s="30" t="n">
        <v>18</v>
      </c>
      <c r="N3757" s="30" t="s">
        <v>127</v>
      </c>
      <c r="O3757" s="30" t="s">
        <v>149</v>
      </c>
      <c r="P3757" s="30" t="s">
        <v>129</v>
      </c>
      <c r="Q3757" s="32" t="n">
        <v>944.6</v>
      </c>
      <c r="R3757" s="30" t="s">
        <v>130</v>
      </c>
      <c r="S3757" s="30" t="s">
        <v>192</v>
      </c>
      <c r="T3757" s="30" t="n">
        <v>2</v>
      </c>
    </row>
    <row r="3758" customFormat="false" ht="15" hidden="false" customHeight="false" outlineLevel="0" collapsed="false">
      <c r="A3758" s="27" t="s">
        <v>5761</v>
      </c>
      <c r="B3758" s="27" t="s">
        <v>676</v>
      </c>
      <c r="C3758" s="27" t="n">
        <v>8</v>
      </c>
      <c r="D3758" s="27" t="s">
        <v>181</v>
      </c>
      <c r="E3758" s="28" t="n">
        <v>45464</v>
      </c>
      <c r="F3758" s="27" t="s">
        <v>997</v>
      </c>
      <c r="G3758" s="28" t="n">
        <v>45465</v>
      </c>
      <c r="H3758" s="27" t="s">
        <v>168</v>
      </c>
      <c r="I3758" s="27" t="s">
        <v>196</v>
      </c>
      <c r="J3758" s="27" t="s">
        <v>191</v>
      </c>
      <c r="K3758" s="27" t="s">
        <v>156</v>
      </c>
      <c r="L3758" s="27" t="n">
        <v>28</v>
      </c>
      <c r="M3758" s="27" t="n">
        <v>39</v>
      </c>
      <c r="N3758" s="27" t="s">
        <v>186</v>
      </c>
      <c r="O3758" s="27" t="s">
        <v>139</v>
      </c>
      <c r="P3758" s="27" t="s">
        <v>129</v>
      </c>
      <c r="Q3758" s="29" t="n">
        <v>3344.98</v>
      </c>
      <c r="R3758" s="27" t="s">
        <v>130</v>
      </c>
      <c r="S3758" s="27" t="s">
        <v>335</v>
      </c>
      <c r="T3758" s="27" t="n">
        <v>3</v>
      </c>
    </row>
    <row r="3759" customFormat="false" ht="15" hidden="false" customHeight="false" outlineLevel="0" collapsed="false">
      <c r="A3759" s="30" t="s">
        <v>5762</v>
      </c>
      <c r="B3759" s="30" t="s">
        <v>4447</v>
      </c>
      <c r="C3759" s="30" t="n">
        <v>73</v>
      </c>
      <c r="D3759" s="30" t="s">
        <v>181</v>
      </c>
      <c r="E3759" s="31" t="n">
        <v>45578</v>
      </c>
      <c r="F3759" s="30" t="s">
        <v>1599</v>
      </c>
      <c r="G3759" s="31" t="n">
        <v>45581</v>
      </c>
      <c r="H3759" s="30" t="s">
        <v>123</v>
      </c>
      <c r="I3759" s="30" t="s">
        <v>155</v>
      </c>
      <c r="J3759" s="30" t="s">
        <v>305</v>
      </c>
      <c r="K3759" s="30" t="s">
        <v>156</v>
      </c>
      <c r="L3759" s="30" t="n">
        <v>18</v>
      </c>
      <c r="M3759" s="30" t="n">
        <v>81</v>
      </c>
      <c r="N3759" s="30" t="s">
        <v>127</v>
      </c>
      <c r="O3759" s="30" t="s">
        <v>139</v>
      </c>
      <c r="P3759" s="30" t="s">
        <v>150</v>
      </c>
      <c r="Q3759" s="32" t="n">
        <v>3431.8</v>
      </c>
      <c r="R3759" s="30" t="s">
        <v>130</v>
      </c>
      <c r="S3759" s="30" t="s">
        <v>197</v>
      </c>
      <c r="T3759" s="30" t="n">
        <v>3</v>
      </c>
    </row>
    <row r="3760" customFormat="false" ht="15" hidden="false" customHeight="false" outlineLevel="0" collapsed="false">
      <c r="A3760" s="27" t="s">
        <v>5763</v>
      </c>
      <c r="B3760" s="27" t="s">
        <v>847</v>
      </c>
      <c r="C3760" s="27" t="n">
        <v>41</v>
      </c>
      <c r="D3760" s="27" t="s">
        <v>181</v>
      </c>
      <c r="E3760" s="28" t="n">
        <v>45370</v>
      </c>
      <c r="F3760" s="27" t="s">
        <v>241</v>
      </c>
      <c r="G3760" s="28" t="n">
        <v>45379</v>
      </c>
      <c r="H3760" s="27" t="s">
        <v>206</v>
      </c>
      <c r="I3760" s="27" t="s">
        <v>232</v>
      </c>
      <c r="J3760" s="27" t="s">
        <v>593</v>
      </c>
      <c r="K3760" s="27" t="s">
        <v>202</v>
      </c>
      <c r="L3760" s="27" t="n">
        <v>20</v>
      </c>
      <c r="M3760" s="27" t="n">
        <v>236</v>
      </c>
      <c r="N3760" s="27" t="s">
        <v>186</v>
      </c>
      <c r="O3760" s="27" t="s">
        <v>139</v>
      </c>
      <c r="P3760" s="27" t="s">
        <v>150</v>
      </c>
      <c r="Q3760" s="29" t="n">
        <v>19268.08</v>
      </c>
      <c r="R3760" s="27" t="s">
        <v>172</v>
      </c>
      <c r="S3760" s="27" t="s">
        <v>223</v>
      </c>
      <c r="T3760" s="27" t="n">
        <v>3</v>
      </c>
    </row>
    <row r="3761" customFormat="false" ht="15" hidden="false" customHeight="false" outlineLevel="0" collapsed="false">
      <c r="A3761" s="30" t="s">
        <v>5764</v>
      </c>
      <c r="B3761" s="30" t="s">
        <v>2642</v>
      </c>
      <c r="C3761" s="30" t="n">
        <v>72</v>
      </c>
      <c r="D3761" s="30" t="s">
        <v>121</v>
      </c>
      <c r="E3761" s="31" t="n">
        <v>45416</v>
      </c>
      <c r="F3761" s="30" t="s">
        <v>1135</v>
      </c>
      <c r="G3761" s="31" t="n">
        <v>45417</v>
      </c>
      <c r="H3761" s="30" t="s">
        <v>183</v>
      </c>
      <c r="I3761" s="30" t="s">
        <v>212</v>
      </c>
      <c r="J3761" s="30" t="s">
        <v>476</v>
      </c>
      <c r="K3761" s="30" t="s">
        <v>138</v>
      </c>
      <c r="L3761" s="30" t="n">
        <v>79</v>
      </c>
      <c r="M3761" s="30" t="n">
        <v>37</v>
      </c>
      <c r="N3761" s="30" t="s">
        <v>127</v>
      </c>
      <c r="O3761" s="30" t="s">
        <v>139</v>
      </c>
      <c r="P3761" s="30" t="s">
        <v>187</v>
      </c>
      <c r="Q3761" s="32" t="n">
        <v>1761.43</v>
      </c>
      <c r="R3761" s="30" t="s">
        <v>130</v>
      </c>
      <c r="S3761" s="30" t="s">
        <v>151</v>
      </c>
      <c r="T3761" s="30" t="n">
        <v>3</v>
      </c>
    </row>
    <row r="3762" customFormat="false" ht="15" hidden="false" customHeight="false" outlineLevel="0" collapsed="false">
      <c r="A3762" s="27" t="s">
        <v>234</v>
      </c>
      <c r="B3762" s="27" t="s">
        <v>5765</v>
      </c>
      <c r="C3762" s="27" t="n">
        <v>7</v>
      </c>
      <c r="D3762" s="27" t="s">
        <v>181</v>
      </c>
      <c r="E3762" s="28" t="n">
        <v>45507</v>
      </c>
      <c r="F3762" s="27" t="s">
        <v>154</v>
      </c>
      <c r="G3762" s="28" t="n">
        <v>45507</v>
      </c>
      <c r="H3762" s="27" t="s">
        <v>236</v>
      </c>
      <c r="I3762" s="27" t="s">
        <v>237</v>
      </c>
      <c r="J3762" s="27" t="s">
        <v>238</v>
      </c>
      <c r="K3762" s="27" t="s">
        <v>138</v>
      </c>
      <c r="L3762" s="27" t="n">
        <v>73</v>
      </c>
      <c r="M3762" s="27" t="n">
        <v>44</v>
      </c>
      <c r="N3762" s="27" t="s">
        <v>127</v>
      </c>
      <c r="O3762" s="27" t="s">
        <v>171</v>
      </c>
      <c r="P3762" s="27" t="s">
        <v>129</v>
      </c>
      <c r="Q3762" s="29" t="n">
        <v>1322.52</v>
      </c>
      <c r="R3762" s="27" t="s">
        <v>130</v>
      </c>
      <c r="S3762" s="27" t="s">
        <v>151</v>
      </c>
      <c r="T3762" s="27" t="n">
        <v>4</v>
      </c>
    </row>
    <row r="3763" customFormat="false" ht="15" hidden="false" customHeight="false" outlineLevel="0" collapsed="false">
      <c r="A3763" s="30" t="s">
        <v>5766</v>
      </c>
      <c r="B3763" s="30" t="s">
        <v>4257</v>
      </c>
      <c r="C3763" s="30" t="n">
        <v>55</v>
      </c>
      <c r="D3763" s="30" t="s">
        <v>181</v>
      </c>
      <c r="E3763" s="31" t="n">
        <v>45322</v>
      </c>
      <c r="F3763" s="30" t="s">
        <v>425</v>
      </c>
      <c r="G3763" s="31" t="n">
        <v>45323</v>
      </c>
      <c r="H3763" s="30" t="s">
        <v>123</v>
      </c>
      <c r="I3763" s="30" t="s">
        <v>304</v>
      </c>
      <c r="J3763" s="30" t="s">
        <v>508</v>
      </c>
      <c r="K3763" s="30" t="s">
        <v>138</v>
      </c>
      <c r="L3763" s="30" t="n">
        <v>39</v>
      </c>
      <c r="M3763" s="30" t="n">
        <v>40</v>
      </c>
      <c r="N3763" s="30" t="s">
        <v>127</v>
      </c>
      <c r="O3763" s="30" t="s">
        <v>139</v>
      </c>
      <c r="P3763" s="30" t="s">
        <v>140</v>
      </c>
      <c r="Q3763" s="32"/>
      <c r="R3763" s="30" t="s">
        <v>130</v>
      </c>
      <c r="S3763" s="30" t="s">
        <v>164</v>
      </c>
      <c r="T3763" s="30" t="n">
        <v>4</v>
      </c>
    </row>
    <row r="3764" customFormat="false" ht="15" hidden="false" customHeight="false" outlineLevel="0" collapsed="false">
      <c r="A3764" s="27" t="s">
        <v>5767</v>
      </c>
      <c r="B3764" s="27" t="s">
        <v>3797</v>
      </c>
      <c r="C3764" s="27" t="n">
        <v>92</v>
      </c>
      <c r="D3764" s="27" t="s">
        <v>181</v>
      </c>
      <c r="E3764" s="28" t="n">
        <v>45454</v>
      </c>
      <c r="F3764" s="27" t="s">
        <v>195</v>
      </c>
      <c r="G3764" s="28" t="n">
        <v>45455</v>
      </c>
      <c r="H3764" s="27" t="s">
        <v>135</v>
      </c>
      <c r="I3764" s="27" t="s">
        <v>251</v>
      </c>
      <c r="J3764" s="27" t="s">
        <v>252</v>
      </c>
      <c r="K3764" s="27" t="s">
        <v>138</v>
      </c>
      <c r="L3764" s="27" t="n">
        <v>39</v>
      </c>
      <c r="M3764" s="27" t="n">
        <v>22</v>
      </c>
      <c r="N3764" s="27" t="s">
        <v>127</v>
      </c>
      <c r="O3764" s="27" t="s">
        <v>139</v>
      </c>
      <c r="P3764" s="27" t="s">
        <v>129</v>
      </c>
      <c r="Q3764" s="29" t="n">
        <v>1670.32</v>
      </c>
      <c r="R3764" s="27" t="s">
        <v>130</v>
      </c>
      <c r="S3764" s="27" t="s">
        <v>335</v>
      </c>
      <c r="T3764" s="27" t="n">
        <v>3</v>
      </c>
    </row>
    <row r="3765" customFormat="false" ht="15" hidden="false" customHeight="false" outlineLevel="0" collapsed="false">
      <c r="A3765" s="30" t="s">
        <v>5768</v>
      </c>
      <c r="B3765" s="30" t="s">
        <v>632</v>
      </c>
      <c r="C3765" s="30" t="n">
        <v>59</v>
      </c>
      <c r="D3765" s="30" t="s">
        <v>181</v>
      </c>
      <c r="E3765" s="31" t="n">
        <v>45478</v>
      </c>
      <c r="F3765" s="30" t="s">
        <v>190</v>
      </c>
      <c r="G3765" s="31" t="n">
        <v>45484</v>
      </c>
      <c r="H3765" s="30" t="s">
        <v>146</v>
      </c>
      <c r="I3765" s="30" t="s">
        <v>309</v>
      </c>
      <c r="J3765" s="30" t="s">
        <v>244</v>
      </c>
      <c r="K3765" s="30" t="s">
        <v>126</v>
      </c>
      <c r="L3765" s="30" t="n">
        <v>40</v>
      </c>
      <c r="M3765" s="30" t="n">
        <v>138</v>
      </c>
      <c r="N3765" s="30" t="s">
        <v>186</v>
      </c>
      <c r="O3765" s="30" t="s">
        <v>128</v>
      </c>
      <c r="P3765" s="30" t="s">
        <v>140</v>
      </c>
      <c r="Q3765" s="32" t="n">
        <v>7990.08</v>
      </c>
      <c r="R3765" s="30" t="s">
        <v>172</v>
      </c>
      <c r="S3765" s="30" t="s">
        <v>335</v>
      </c>
      <c r="T3765" s="30" t="n">
        <v>3</v>
      </c>
    </row>
    <row r="3766" customFormat="false" ht="15" hidden="false" customHeight="false" outlineLevel="0" collapsed="false">
      <c r="A3766" s="27" t="s">
        <v>5769</v>
      </c>
      <c r="B3766" s="27" t="s">
        <v>5067</v>
      </c>
      <c r="C3766" s="27" t="n">
        <v>8</v>
      </c>
      <c r="D3766" s="27" t="s">
        <v>121</v>
      </c>
      <c r="E3766" s="28" t="n">
        <v>45463</v>
      </c>
      <c r="F3766" s="27" t="s">
        <v>1268</v>
      </c>
      <c r="G3766" s="28" t="n">
        <v>45467</v>
      </c>
      <c r="H3766" s="27" t="s">
        <v>135</v>
      </c>
      <c r="I3766" s="27" t="s">
        <v>278</v>
      </c>
      <c r="J3766" s="27" t="s">
        <v>252</v>
      </c>
      <c r="K3766" s="27" t="s">
        <v>126</v>
      </c>
      <c r="L3766" s="27" t="n">
        <v>21</v>
      </c>
      <c r="M3766" s="27" t="n">
        <v>150</v>
      </c>
      <c r="N3766" s="27" t="s">
        <v>127</v>
      </c>
      <c r="O3766" s="27" t="s">
        <v>149</v>
      </c>
      <c r="P3766" s="27" t="s">
        <v>140</v>
      </c>
      <c r="Q3766" s="29" t="n">
        <v>8702.4</v>
      </c>
      <c r="R3766" s="27" t="s">
        <v>130</v>
      </c>
      <c r="S3766" s="27" t="s">
        <v>969</v>
      </c>
      <c r="T3766" s="27" t="n">
        <v>3</v>
      </c>
    </row>
    <row r="3767" customFormat="false" ht="15" hidden="false" customHeight="false" outlineLevel="0" collapsed="false">
      <c r="A3767" s="30" t="s">
        <v>5770</v>
      </c>
      <c r="B3767" s="30" t="s">
        <v>4615</v>
      </c>
      <c r="C3767" s="30" t="n">
        <v>61</v>
      </c>
      <c r="D3767" s="30" t="s">
        <v>181</v>
      </c>
      <c r="E3767" s="31" t="n">
        <v>45314</v>
      </c>
      <c r="F3767" s="30" t="s">
        <v>255</v>
      </c>
      <c r="G3767" s="31" t="n">
        <v>45315</v>
      </c>
      <c r="H3767" s="30" t="s">
        <v>123</v>
      </c>
      <c r="I3767" s="30"/>
      <c r="J3767" s="30" t="s">
        <v>418</v>
      </c>
      <c r="K3767" s="30" t="s">
        <v>138</v>
      </c>
      <c r="L3767" s="30" t="n">
        <v>39</v>
      </c>
      <c r="M3767" s="30" t="n">
        <v>39</v>
      </c>
      <c r="N3767" s="30" t="s">
        <v>127</v>
      </c>
      <c r="O3767" s="30" t="s">
        <v>128</v>
      </c>
      <c r="P3767" s="30" t="s">
        <v>150</v>
      </c>
      <c r="Q3767" s="32" t="n">
        <v>2501.36</v>
      </c>
      <c r="R3767" s="30" t="s">
        <v>130</v>
      </c>
      <c r="S3767" s="30" t="s">
        <v>734</v>
      </c>
      <c r="T3767" s="30" t="n">
        <v>3</v>
      </c>
    </row>
    <row r="3768" customFormat="false" ht="15" hidden="false" customHeight="false" outlineLevel="0" collapsed="false">
      <c r="A3768" s="27" t="s">
        <v>5771</v>
      </c>
      <c r="B3768" s="27" t="s">
        <v>1490</v>
      </c>
      <c r="C3768" s="27"/>
      <c r="D3768" s="27" t="s">
        <v>121</v>
      </c>
      <c r="E3768" s="28" t="n">
        <v>45335</v>
      </c>
      <c r="F3768" s="27" t="s">
        <v>682</v>
      </c>
      <c r="G3768" s="28" t="n">
        <v>45340</v>
      </c>
      <c r="H3768" s="27" t="s">
        <v>236</v>
      </c>
      <c r="I3768" s="27" t="s">
        <v>237</v>
      </c>
      <c r="J3768" s="27" t="s">
        <v>375</v>
      </c>
      <c r="K3768" s="27" t="s">
        <v>126</v>
      </c>
      <c r="L3768" s="27" t="n">
        <v>23</v>
      </c>
      <c r="M3768" s="27" t="n">
        <v>101</v>
      </c>
      <c r="N3768" s="27" t="s">
        <v>186</v>
      </c>
      <c r="O3768" s="27" t="s">
        <v>149</v>
      </c>
      <c r="P3768" s="27" t="s">
        <v>140</v>
      </c>
      <c r="Q3768" s="29" t="n">
        <v>7089.3</v>
      </c>
      <c r="R3768" s="27" t="s">
        <v>172</v>
      </c>
      <c r="S3768" s="27" t="s">
        <v>602</v>
      </c>
      <c r="T3768" s="27" t="n">
        <v>3</v>
      </c>
    </row>
    <row r="3769" customFormat="false" ht="15" hidden="false" customHeight="false" outlineLevel="0" collapsed="false">
      <c r="A3769" s="30" t="s">
        <v>5772</v>
      </c>
      <c r="B3769" s="30" t="s">
        <v>1678</v>
      </c>
      <c r="C3769" s="30" t="n">
        <v>35</v>
      </c>
      <c r="D3769" s="30" t="s">
        <v>121</v>
      </c>
      <c r="E3769" s="31" t="n">
        <v>45342</v>
      </c>
      <c r="F3769" s="30" t="s">
        <v>630</v>
      </c>
      <c r="G3769" s="31" t="n">
        <v>45345</v>
      </c>
      <c r="H3769" s="30" t="s">
        <v>168</v>
      </c>
      <c r="I3769" s="30" t="s">
        <v>366</v>
      </c>
      <c r="J3769" s="30" t="s">
        <v>367</v>
      </c>
      <c r="K3769" s="30" t="s">
        <v>156</v>
      </c>
      <c r="L3769" s="30" t="n">
        <v>36</v>
      </c>
      <c r="M3769" s="30" t="n">
        <v>49</v>
      </c>
      <c r="N3769" s="30" t="s">
        <v>186</v>
      </c>
      <c r="O3769" s="30"/>
      <c r="P3769" s="30" t="s">
        <v>129</v>
      </c>
      <c r="Q3769" s="32" t="n">
        <v>4631.98</v>
      </c>
      <c r="R3769" s="30" t="s">
        <v>130</v>
      </c>
      <c r="S3769" s="30" t="s">
        <v>151</v>
      </c>
      <c r="T3769" s="30" t="n">
        <v>3</v>
      </c>
    </row>
    <row r="3770" customFormat="false" ht="15" hidden="false" customHeight="false" outlineLevel="0" collapsed="false">
      <c r="A3770" s="27" t="s">
        <v>5773</v>
      </c>
      <c r="B3770" s="27" t="s">
        <v>4859</v>
      </c>
      <c r="C3770" s="27" t="n">
        <v>46</v>
      </c>
      <c r="D3770" s="27" t="s">
        <v>181</v>
      </c>
      <c r="E3770" s="28" t="n">
        <v>45374</v>
      </c>
      <c r="F3770" s="27" t="s">
        <v>994</v>
      </c>
      <c r="G3770" s="28" t="n">
        <v>45377</v>
      </c>
      <c r="H3770" s="27" t="s">
        <v>236</v>
      </c>
      <c r="I3770" s="27" t="s">
        <v>266</v>
      </c>
      <c r="J3770" s="27" t="s">
        <v>238</v>
      </c>
      <c r="K3770" s="27" t="s">
        <v>156</v>
      </c>
      <c r="L3770" s="27" t="n">
        <v>25</v>
      </c>
      <c r="M3770" s="27" t="n">
        <v>82</v>
      </c>
      <c r="N3770" s="27" t="s">
        <v>127</v>
      </c>
      <c r="O3770" s="27" t="s">
        <v>139</v>
      </c>
      <c r="P3770" s="27" t="s">
        <v>140</v>
      </c>
      <c r="Q3770" s="29" t="n">
        <v>3720.77</v>
      </c>
      <c r="R3770" s="27" t="s">
        <v>130</v>
      </c>
      <c r="S3770" s="27" t="s">
        <v>151</v>
      </c>
      <c r="T3770" s="27" t="n">
        <v>3</v>
      </c>
    </row>
    <row r="3771" customFormat="false" ht="15" hidden="false" customHeight="false" outlineLevel="0" collapsed="false">
      <c r="A3771" s="30" t="s">
        <v>5774</v>
      </c>
      <c r="B3771" s="30" t="s">
        <v>2467</v>
      </c>
      <c r="C3771" s="30" t="n">
        <v>31</v>
      </c>
      <c r="D3771" s="30" t="s">
        <v>181</v>
      </c>
      <c r="E3771" s="31" t="n">
        <v>45441</v>
      </c>
      <c r="F3771" s="30" t="s">
        <v>338</v>
      </c>
      <c r="G3771" s="31" t="n">
        <v>45444</v>
      </c>
      <c r="H3771" s="30" t="s">
        <v>236</v>
      </c>
      <c r="I3771" s="30" t="s">
        <v>237</v>
      </c>
      <c r="J3771" s="30" t="s">
        <v>267</v>
      </c>
      <c r="K3771" s="30" t="s">
        <v>126</v>
      </c>
      <c r="L3771" s="30" t="n">
        <v>44</v>
      </c>
      <c r="M3771" s="30" t="n">
        <v>48</v>
      </c>
      <c r="N3771" s="30" t="s">
        <v>127</v>
      </c>
      <c r="O3771" s="30" t="s">
        <v>128</v>
      </c>
      <c r="P3771" s="30" t="s">
        <v>187</v>
      </c>
      <c r="Q3771" s="32" t="n">
        <v>6934.63</v>
      </c>
      <c r="R3771" s="30" t="s">
        <v>130</v>
      </c>
      <c r="S3771" s="30" t="s">
        <v>192</v>
      </c>
      <c r="T3771" s="30" t="n">
        <v>5</v>
      </c>
    </row>
    <row r="3772" customFormat="false" ht="15" hidden="false" customHeight="false" outlineLevel="0" collapsed="false">
      <c r="A3772" s="27" t="s">
        <v>5775</v>
      </c>
      <c r="B3772" s="27" t="s">
        <v>4177</v>
      </c>
      <c r="C3772" s="27" t="n">
        <v>38</v>
      </c>
      <c r="D3772" s="27" t="s">
        <v>121</v>
      </c>
      <c r="E3772" s="28" t="n">
        <v>45353</v>
      </c>
      <c r="F3772" s="27" t="s">
        <v>614</v>
      </c>
      <c r="G3772" s="28" t="n">
        <v>45354</v>
      </c>
      <c r="H3772" s="27" t="s">
        <v>135</v>
      </c>
      <c r="I3772" s="27" t="s">
        <v>136</v>
      </c>
      <c r="J3772" s="27" t="s">
        <v>201</v>
      </c>
      <c r="K3772" s="27" t="s">
        <v>138</v>
      </c>
      <c r="L3772" s="27" t="n">
        <v>23</v>
      </c>
      <c r="M3772" s="27" t="n">
        <v>15</v>
      </c>
      <c r="N3772" s="27" t="s">
        <v>127</v>
      </c>
      <c r="O3772" s="27" t="s">
        <v>139</v>
      </c>
      <c r="P3772" s="27" t="s">
        <v>140</v>
      </c>
      <c r="Q3772" s="29" t="n">
        <v>2307.19</v>
      </c>
      <c r="R3772" s="27" t="s">
        <v>130</v>
      </c>
      <c r="S3772" s="27" t="s">
        <v>157</v>
      </c>
      <c r="T3772" s="27" t="n">
        <v>5</v>
      </c>
    </row>
    <row r="3773" customFormat="false" ht="15" hidden="false" customHeight="false" outlineLevel="0" collapsed="false">
      <c r="A3773" s="30" t="s">
        <v>5776</v>
      </c>
      <c r="B3773" s="30" t="s">
        <v>2324</v>
      </c>
      <c r="C3773" s="30" t="n">
        <v>67</v>
      </c>
      <c r="D3773" s="30" t="s">
        <v>121</v>
      </c>
      <c r="E3773" s="31" t="n">
        <v>45534</v>
      </c>
      <c r="F3773" s="30" t="s">
        <v>1506</v>
      </c>
      <c r="G3773" s="31" t="n">
        <v>45540</v>
      </c>
      <c r="H3773" s="30" t="s">
        <v>206</v>
      </c>
      <c r="I3773" s="30" t="s">
        <v>300</v>
      </c>
      <c r="J3773" s="30" t="s">
        <v>593</v>
      </c>
      <c r="K3773" s="30" t="s">
        <v>126</v>
      </c>
      <c r="L3773" s="30" t="n">
        <v>30</v>
      </c>
      <c r="M3773" s="30" t="n">
        <v>122</v>
      </c>
      <c r="N3773" s="30" t="s">
        <v>127</v>
      </c>
      <c r="O3773" s="30" t="s">
        <v>128</v>
      </c>
      <c r="P3773" s="30" t="s">
        <v>150</v>
      </c>
      <c r="Q3773" s="32" t="n">
        <v>7472.89</v>
      </c>
      <c r="R3773" s="30" t="s">
        <v>462</v>
      </c>
      <c r="S3773" s="30" t="s">
        <v>335</v>
      </c>
      <c r="T3773" s="30" t="n">
        <v>2</v>
      </c>
    </row>
    <row r="3774" customFormat="false" ht="15" hidden="false" customHeight="false" outlineLevel="0" collapsed="false">
      <c r="A3774" s="27" t="s">
        <v>5777</v>
      </c>
      <c r="B3774" s="27" t="s">
        <v>3284</v>
      </c>
      <c r="C3774" s="27" t="n">
        <v>18</v>
      </c>
      <c r="D3774" s="27" t="s">
        <v>121</v>
      </c>
      <c r="E3774" s="28" t="n">
        <v>45313</v>
      </c>
      <c r="F3774" s="27" t="s">
        <v>743</v>
      </c>
      <c r="G3774" s="28" t="n">
        <v>45314</v>
      </c>
      <c r="H3774" s="27" t="s">
        <v>183</v>
      </c>
      <c r="I3774" s="27" t="s">
        <v>212</v>
      </c>
      <c r="J3774" s="27" t="s">
        <v>411</v>
      </c>
      <c r="K3774" s="27" t="s">
        <v>138</v>
      </c>
      <c r="L3774" s="27" t="n">
        <v>27</v>
      </c>
      <c r="M3774" s="27" t="n">
        <v>29</v>
      </c>
      <c r="N3774" s="27" t="s">
        <v>127</v>
      </c>
      <c r="O3774" s="27" t="s">
        <v>149</v>
      </c>
      <c r="P3774" s="27" t="s">
        <v>150</v>
      </c>
      <c r="Q3774" s="29" t="n">
        <v>2699.77</v>
      </c>
      <c r="R3774" s="27" t="s">
        <v>130</v>
      </c>
      <c r="S3774" s="27" t="s">
        <v>192</v>
      </c>
      <c r="T3774" s="27" t="n">
        <v>5</v>
      </c>
    </row>
    <row r="3775" customFormat="false" ht="15" hidden="false" customHeight="false" outlineLevel="0" collapsed="false">
      <c r="A3775" s="30" t="s">
        <v>5778</v>
      </c>
      <c r="B3775" s="30" t="s">
        <v>1572</v>
      </c>
      <c r="C3775" s="30" t="n">
        <v>67</v>
      </c>
      <c r="D3775" s="30" t="s">
        <v>121</v>
      </c>
      <c r="E3775" s="31" t="n">
        <v>45323</v>
      </c>
      <c r="F3775" s="30" t="s">
        <v>1143</v>
      </c>
      <c r="G3775" s="31" t="n">
        <v>45325</v>
      </c>
      <c r="H3775" s="30" t="s">
        <v>146</v>
      </c>
      <c r="I3775" s="30" t="s">
        <v>176</v>
      </c>
      <c r="J3775" s="30" t="s">
        <v>177</v>
      </c>
      <c r="K3775" s="30" t="s">
        <v>156</v>
      </c>
      <c r="L3775" s="30" t="n">
        <v>30</v>
      </c>
      <c r="M3775" s="30" t="n">
        <v>51</v>
      </c>
      <c r="N3775" s="30" t="s">
        <v>186</v>
      </c>
      <c r="O3775" s="30" t="s">
        <v>128</v>
      </c>
      <c r="P3775" s="30" t="s">
        <v>140</v>
      </c>
      <c r="Q3775" s="32" t="n">
        <v>3706.26</v>
      </c>
      <c r="R3775" s="30" t="s">
        <v>130</v>
      </c>
      <c r="S3775" s="30" t="s">
        <v>197</v>
      </c>
      <c r="T3775" s="30" t="n">
        <v>5</v>
      </c>
    </row>
    <row r="3776" customFormat="false" ht="15" hidden="false" customHeight="false" outlineLevel="0" collapsed="false">
      <c r="A3776" s="27" t="s">
        <v>5779</v>
      </c>
      <c r="B3776" s="27" t="s">
        <v>871</v>
      </c>
      <c r="C3776" s="27" t="n">
        <v>63</v>
      </c>
      <c r="D3776" s="27" t="s">
        <v>121</v>
      </c>
      <c r="E3776" s="28" t="n">
        <v>45462</v>
      </c>
      <c r="F3776" s="27" t="s">
        <v>1320</v>
      </c>
      <c r="G3776" s="28" t="n">
        <v>45463</v>
      </c>
      <c r="H3776" s="27" t="s">
        <v>168</v>
      </c>
      <c r="I3776" s="27" t="s">
        <v>169</v>
      </c>
      <c r="J3776" s="27" t="s">
        <v>191</v>
      </c>
      <c r="K3776" s="27" t="s">
        <v>156</v>
      </c>
      <c r="L3776" s="27" t="n">
        <v>73</v>
      </c>
      <c r="M3776" s="27" t="n">
        <v>80</v>
      </c>
      <c r="N3776" s="27" t="s">
        <v>127</v>
      </c>
      <c r="O3776" s="27" t="s">
        <v>139</v>
      </c>
      <c r="P3776" s="27" t="s">
        <v>129</v>
      </c>
      <c r="Q3776" s="29" t="n">
        <v>3873.99</v>
      </c>
      <c r="R3776" s="27" t="s">
        <v>130</v>
      </c>
      <c r="S3776" s="27" t="s">
        <v>335</v>
      </c>
      <c r="T3776" s="27" t="n">
        <v>3</v>
      </c>
    </row>
    <row r="3777" customFormat="false" ht="15" hidden="false" customHeight="false" outlineLevel="0" collapsed="false">
      <c r="A3777" s="30" t="s">
        <v>5780</v>
      </c>
      <c r="B3777" s="30" t="s">
        <v>1273</v>
      </c>
      <c r="C3777" s="30" t="n">
        <v>57</v>
      </c>
      <c r="D3777" s="30" t="s">
        <v>121</v>
      </c>
      <c r="E3777" s="31" t="n">
        <v>45610</v>
      </c>
      <c r="F3777" s="30" t="s">
        <v>353</v>
      </c>
      <c r="G3777" s="31" t="n">
        <v>45611</v>
      </c>
      <c r="H3777" s="30" t="s">
        <v>183</v>
      </c>
      <c r="I3777" s="30"/>
      <c r="J3777" s="30" t="s">
        <v>476</v>
      </c>
      <c r="K3777" s="30" t="s">
        <v>138</v>
      </c>
      <c r="L3777" s="30" t="n">
        <v>22</v>
      </c>
      <c r="M3777" s="30" t="n">
        <v>39</v>
      </c>
      <c r="N3777" s="30" t="s">
        <v>127</v>
      </c>
      <c r="O3777" s="30" t="s">
        <v>149</v>
      </c>
      <c r="P3777" s="30" t="s">
        <v>187</v>
      </c>
      <c r="Q3777" s="32" t="n">
        <v>1129.7</v>
      </c>
      <c r="R3777" s="30" t="s">
        <v>130</v>
      </c>
      <c r="S3777" s="30" t="s">
        <v>151</v>
      </c>
      <c r="T3777" s="30" t="n">
        <v>3</v>
      </c>
    </row>
    <row r="3778" customFormat="false" ht="15" hidden="false" customHeight="false" outlineLevel="0" collapsed="false">
      <c r="A3778" s="27" t="s">
        <v>5781</v>
      </c>
      <c r="B3778" s="27" t="s">
        <v>5067</v>
      </c>
      <c r="C3778" s="27" t="n">
        <v>88</v>
      </c>
      <c r="D3778" s="27" t="s">
        <v>121</v>
      </c>
      <c r="E3778" s="28" t="n">
        <v>45382</v>
      </c>
      <c r="F3778" s="27" t="s">
        <v>265</v>
      </c>
      <c r="G3778" s="28" t="n">
        <v>45383</v>
      </c>
      <c r="H3778" s="27" t="s">
        <v>236</v>
      </c>
      <c r="I3778" s="27" t="s">
        <v>323</v>
      </c>
      <c r="J3778" s="27" t="s">
        <v>267</v>
      </c>
      <c r="K3778" s="27" t="s">
        <v>138</v>
      </c>
      <c r="L3778" s="27" t="n">
        <v>90</v>
      </c>
      <c r="M3778" s="27" t="n">
        <v>30</v>
      </c>
      <c r="N3778" s="27" t="s">
        <v>127</v>
      </c>
      <c r="O3778" s="27" t="s">
        <v>139</v>
      </c>
      <c r="P3778" s="27" t="s">
        <v>129</v>
      </c>
      <c r="Q3778" s="29" t="n">
        <v>2613.62</v>
      </c>
      <c r="R3778" s="27" t="s">
        <v>130</v>
      </c>
      <c r="S3778" s="27" t="s">
        <v>197</v>
      </c>
      <c r="T3778" s="27" t="n">
        <v>3</v>
      </c>
    </row>
    <row r="3779" customFormat="false" ht="15" hidden="false" customHeight="false" outlineLevel="0" collapsed="false">
      <c r="A3779" s="30" t="s">
        <v>5782</v>
      </c>
      <c r="B3779" s="30" t="s">
        <v>3254</v>
      </c>
      <c r="C3779" s="30" t="n">
        <v>40</v>
      </c>
      <c r="D3779" s="30" t="s">
        <v>181</v>
      </c>
      <c r="E3779" s="31" t="n">
        <v>45346</v>
      </c>
      <c r="F3779" s="30" t="s">
        <v>1349</v>
      </c>
      <c r="G3779" s="31" t="n">
        <v>45347</v>
      </c>
      <c r="H3779" s="30" t="s">
        <v>123</v>
      </c>
      <c r="I3779" s="30" t="s">
        <v>124</v>
      </c>
      <c r="J3779" s="30" t="s">
        <v>125</v>
      </c>
      <c r="K3779" s="30" t="s">
        <v>138</v>
      </c>
      <c r="L3779" s="30" t="n">
        <v>45</v>
      </c>
      <c r="M3779" s="30" t="n">
        <v>21</v>
      </c>
      <c r="N3779" s="30" t="s">
        <v>127</v>
      </c>
      <c r="O3779" s="30" t="s">
        <v>149</v>
      </c>
      <c r="P3779" s="30" t="s">
        <v>140</v>
      </c>
      <c r="Q3779" s="32" t="n">
        <v>1529.09</v>
      </c>
      <c r="R3779" s="30" t="s">
        <v>130</v>
      </c>
      <c r="S3779" s="30" t="s">
        <v>151</v>
      </c>
      <c r="T3779" s="30" t="n">
        <v>5</v>
      </c>
    </row>
    <row r="3780" customFormat="false" ht="15" hidden="false" customHeight="false" outlineLevel="0" collapsed="false">
      <c r="A3780" s="27" t="s">
        <v>5783</v>
      </c>
      <c r="B3780" s="27" t="s">
        <v>2936</v>
      </c>
      <c r="C3780" s="27" t="n">
        <v>26</v>
      </c>
      <c r="D3780" s="27" t="s">
        <v>121</v>
      </c>
      <c r="E3780" s="28" t="n">
        <v>45418</v>
      </c>
      <c r="F3780" s="27" t="s">
        <v>4157</v>
      </c>
      <c r="G3780" s="28" t="n">
        <v>45424</v>
      </c>
      <c r="H3780" s="27" t="s">
        <v>135</v>
      </c>
      <c r="I3780" s="27" t="s">
        <v>278</v>
      </c>
      <c r="J3780" s="27" t="s">
        <v>252</v>
      </c>
      <c r="K3780" s="27" t="s">
        <v>126</v>
      </c>
      <c r="L3780" s="27" t="n">
        <v>10</v>
      </c>
      <c r="M3780" s="27" t="n">
        <v>69</v>
      </c>
      <c r="N3780" s="27" t="s">
        <v>186</v>
      </c>
      <c r="O3780" s="27" t="s">
        <v>139</v>
      </c>
      <c r="P3780" s="27" t="s">
        <v>187</v>
      </c>
      <c r="Q3780" s="29" t="n">
        <v>6551.87</v>
      </c>
      <c r="R3780" s="27" t="s">
        <v>172</v>
      </c>
      <c r="S3780" s="27" t="s">
        <v>178</v>
      </c>
      <c r="T3780" s="27" t="n">
        <v>2</v>
      </c>
    </row>
    <row r="3781" customFormat="false" ht="15" hidden="false" customHeight="false" outlineLevel="0" collapsed="false">
      <c r="A3781" s="30" t="s">
        <v>5784</v>
      </c>
      <c r="B3781" s="30" t="s">
        <v>5785</v>
      </c>
      <c r="C3781" s="30" t="n">
        <v>32</v>
      </c>
      <c r="D3781" s="30" t="s">
        <v>181</v>
      </c>
      <c r="E3781" s="31" t="n">
        <v>45378</v>
      </c>
      <c r="F3781" s="30" t="s">
        <v>1602</v>
      </c>
      <c r="G3781" s="31" t="n">
        <v>45378</v>
      </c>
      <c r="H3781" s="30" t="s">
        <v>135</v>
      </c>
      <c r="I3781" s="30" t="s">
        <v>278</v>
      </c>
      <c r="J3781" s="30" t="s">
        <v>262</v>
      </c>
      <c r="K3781" s="30" t="s">
        <v>138</v>
      </c>
      <c r="L3781" s="30" t="n">
        <v>20</v>
      </c>
      <c r="M3781" s="30" t="n">
        <v>27</v>
      </c>
      <c r="N3781" s="30" t="s">
        <v>186</v>
      </c>
      <c r="O3781" s="30" t="s">
        <v>128</v>
      </c>
      <c r="P3781" s="30" t="s">
        <v>129</v>
      </c>
      <c r="Q3781" s="32" t="n">
        <v>2242.39</v>
      </c>
      <c r="R3781" s="30" t="s">
        <v>130</v>
      </c>
      <c r="S3781" s="30" t="s">
        <v>178</v>
      </c>
      <c r="T3781" s="30" t="n">
        <v>3</v>
      </c>
    </row>
    <row r="3782" customFormat="false" ht="15" hidden="false" customHeight="false" outlineLevel="0" collapsed="false">
      <c r="A3782" s="27" t="s">
        <v>5786</v>
      </c>
      <c r="B3782" s="27" t="s">
        <v>3068</v>
      </c>
      <c r="C3782" s="27" t="n">
        <v>46</v>
      </c>
      <c r="D3782" s="27" t="s">
        <v>181</v>
      </c>
      <c r="E3782" s="28" t="n">
        <v>45585</v>
      </c>
      <c r="F3782" s="27" t="s">
        <v>1214</v>
      </c>
      <c r="G3782" s="28" t="n">
        <v>45586</v>
      </c>
      <c r="H3782" s="27" t="s">
        <v>206</v>
      </c>
      <c r="I3782" s="27" t="s">
        <v>232</v>
      </c>
      <c r="J3782" s="27" t="s">
        <v>469</v>
      </c>
      <c r="K3782" s="27" t="s">
        <v>138</v>
      </c>
      <c r="L3782" s="27" t="n">
        <v>63</v>
      </c>
      <c r="M3782" s="27" t="n">
        <v>21</v>
      </c>
      <c r="N3782" s="27" t="s">
        <v>127</v>
      </c>
      <c r="O3782" s="27" t="s">
        <v>139</v>
      </c>
      <c r="P3782" s="27" t="s">
        <v>150</v>
      </c>
      <c r="Q3782" s="29" t="n">
        <v>1854.83</v>
      </c>
      <c r="R3782" s="27" t="s">
        <v>130</v>
      </c>
      <c r="S3782" s="27" t="s">
        <v>178</v>
      </c>
      <c r="T3782" s="27" t="n">
        <v>3</v>
      </c>
    </row>
    <row r="3783" customFormat="false" ht="15" hidden="false" customHeight="false" outlineLevel="0" collapsed="false">
      <c r="A3783" s="30" t="s">
        <v>5787</v>
      </c>
      <c r="B3783" s="30" t="s">
        <v>4099</v>
      </c>
      <c r="C3783" s="30" t="n">
        <v>56</v>
      </c>
      <c r="D3783" s="30" t="s">
        <v>181</v>
      </c>
      <c r="E3783" s="31" t="n">
        <v>45656</v>
      </c>
      <c r="F3783" s="30" t="s">
        <v>286</v>
      </c>
      <c r="G3783" s="31" t="n">
        <v>45662</v>
      </c>
      <c r="H3783" s="30" t="s">
        <v>206</v>
      </c>
      <c r="I3783" s="30" t="s">
        <v>300</v>
      </c>
      <c r="J3783" s="30" t="s">
        <v>208</v>
      </c>
      <c r="K3783" s="30" t="s">
        <v>202</v>
      </c>
      <c r="L3783" s="30" t="n">
        <v>11</v>
      </c>
      <c r="M3783" s="30" t="n">
        <v>156</v>
      </c>
      <c r="N3783" s="30" t="s">
        <v>186</v>
      </c>
      <c r="O3783" s="30" t="s">
        <v>128</v>
      </c>
      <c r="P3783" s="30" t="s">
        <v>129</v>
      </c>
      <c r="Q3783" s="32" t="n">
        <v>18624.75</v>
      </c>
      <c r="R3783" s="30" t="s">
        <v>172</v>
      </c>
      <c r="S3783" s="30" t="s">
        <v>197</v>
      </c>
      <c r="T3783" s="30" t="n">
        <v>3</v>
      </c>
    </row>
    <row r="3784" customFormat="false" ht="15" hidden="false" customHeight="false" outlineLevel="0" collapsed="false">
      <c r="A3784" s="27" t="s">
        <v>5788</v>
      </c>
      <c r="B3784" s="27" t="s">
        <v>355</v>
      </c>
      <c r="C3784" s="27" t="n">
        <v>14</v>
      </c>
      <c r="D3784" s="27" t="s">
        <v>181</v>
      </c>
      <c r="E3784" s="28" t="n">
        <v>45569</v>
      </c>
      <c r="F3784" s="27" t="s">
        <v>1034</v>
      </c>
      <c r="G3784" s="28" t="n">
        <v>45571</v>
      </c>
      <c r="H3784" s="27" t="s">
        <v>161</v>
      </c>
      <c r="I3784" s="27" t="s">
        <v>162</v>
      </c>
      <c r="J3784" s="27" t="s">
        <v>258</v>
      </c>
      <c r="K3784" s="27" t="s">
        <v>126</v>
      </c>
      <c r="L3784" s="27" t="n">
        <v>17</v>
      </c>
      <c r="M3784" s="27" t="n">
        <v>64</v>
      </c>
      <c r="N3784" s="27" t="s">
        <v>186</v>
      </c>
      <c r="O3784" s="27" t="s">
        <v>171</v>
      </c>
      <c r="P3784" s="27" t="s">
        <v>187</v>
      </c>
      <c r="Q3784" s="29" t="n">
        <v>8379.97</v>
      </c>
      <c r="R3784" s="27" t="s">
        <v>462</v>
      </c>
      <c r="S3784" s="27" t="s">
        <v>192</v>
      </c>
      <c r="T3784" s="27" t="n">
        <v>3</v>
      </c>
    </row>
    <row r="3785" customFormat="false" ht="15" hidden="false" customHeight="false" outlineLevel="0" collapsed="false">
      <c r="A3785" s="30" t="s">
        <v>5789</v>
      </c>
      <c r="B3785" s="30" t="s">
        <v>5790</v>
      </c>
      <c r="C3785" s="30" t="n">
        <v>70</v>
      </c>
      <c r="D3785" s="30" t="s">
        <v>144</v>
      </c>
      <c r="E3785" s="31" t="n">
        <v>45351</v>
      </c>
      <c r="F3785" s="30" t="s">
        <v>702</v>
      </c>
      <c r="G3785" s="31" t="n">
        <v>45352</v>
      </c>
      <c r="H3785" s="30" t="s">
        <v>168</v>
      </c>
      <c r="I3785" s="30" t="s">
        <v>366</v>
      </c>
      <c r="J3785" s="30" t="s">
        <v>367</v>
      </c>
      <c r="K3785" s="30" t="s">
        <v>138</v>
      </c>
      <c r="L3785" s="30" t="n">
        <v>73</v>
      </c>
      <c r="M3785" s="30" t="n">
        <v>33</v>
      </c>
      <c r="N3785" s="30" t="s">
        <v>127</v>
      </c>
      <c r="O3785" s="30" t="s">
        <v>128</v>
      </c>
      <c r="P3785" s="30" t="s">
        <v>129</v>
      </c>
      <c r="Q3785" s="32" t="n">
        <v>2104.84</v>
      </c>
      <c r="R3785" s="30" t="s">
        <v>130</v>
      </c>
      <c r="S3785" s="30" t="s">
        <v>197</v>
      </c>
      <c r="T3785" s="30" t="n">
        <v>3</v>
      </c>
    </row>
    <row r="3786" customFormat="false" ht="15" hidden="false" customHeight="false" outlineLevel="0" collapsed="false">
      <c r="A3786" s="27" t="s">
        <v>5791</v>
      </c>
      <c r="B3786" s="27" t="s">
        <v>2043</v>
      </c>
      <c r="C3786" s="27" t="n">
        <v>59</v>
      </c>
      <c r="D3786" s="27" t="s">
        <v>121</v>
      </c>
      <c r="E3786" s="28" t="n">
        <v>45548</v>
      </c>
      <c r="F3786" s="27" t="s">
        <v>1389</v>
      </c>
      <c r="G3786" s="28" t="n">
        <v>45548</v>
      </c>
      <c r="H3786" s="27" t="s">
        <v>135</v>
      </c>
      <c r="I3786" s="27" t="s">
        <v>278</v>
      </c>
      <c r="J3786" s="27" t="s">
        <v>137</v>
      </c>
      <c r="K3786" s="27" t="s">
        <v>156</v>
      </c>
      <c r="L3786" s="27" t="n">
        <v>25</v>
      </c>
      <c r="M3786" s="27" t="n">
        <v>50</v>
      </c>
      <c r="N3786" s="27" t="s">
        <v>127</v>
      </c>
      <c r="O3786" s="27" t="s">
        <v>139</v>
      </c>
      <c r="P3786" s="27" t="s">
        <v>140</v>
      </c>
      <c r="Q3786" s="29" t="n">
        <v>2921.08</v>
      </c>
      <c r="R3786" s="27" t="s">
        <v>172</v>
      </c>
      <c r="S3786" s="27" t="s">
        <v>131</v>
      </c>
      <c r="T3786" s="27" t="n">
        <v>2</v>
      </c>
    </row>
    <row r="3787" customFormat="false" ht="15" hidden="false" customHeight="false" outlineLevel="0" collapsed="false">
      <c r="A3787" s="30" t="s">
        <v>5792</v>
      </c>
      <c r="B3787" s="30" t="s">
        <v>2147</v>
      </c>
      <c r="C3787" s="30" t="n">
        <v>52</v>
      </c>
      <c r="D3787" s="30" t="s">
        <v>121</v>
      </c>
      <c r="E3787" s="31" t="n">
        <v>45587</v>
      </c>
      <c r="F3787" s="30" t="s">
        <v>1020</v>
      </c>
      <c r="G3787" s="31" t="n">
        <v>45587</v>
      </c>
      <c r="H3787" s="30" t="s">
        <v>183</v>
      </c>
      <c r="I3787" s="30" t="s">
        <v>212</v>
      </c>
      <c r="J3787" s="30" t="s">
        <v>185</v>
      </c>
      <c r="K3787" s="30" t="s">
        <v>138</v>
      </c>
      <c r="L3787" s="30" t="n">
        <v>83</v>
      </c>
      <c r="M3787" s="30" t="n">
        <v>44</v>
      </c>
      <c r="N3787" s="30" t="s">
        <v>127</v>
      </c>
      <c r="O3787" s="30" t="s">
        <v>128</v>
      </c>
      <c r="P3787" s="30" t="s">
        <v>150</v>
      </c>
      <c r="Q3787" s="32" t="n">
        <v>1909.64</v>
      </c>
      <c r="R3787" s="30" t="s">
        <v>130</v>
      </c>
      <c r="S3787" s="30" t="s">
        <v>335</v>
      </c>
      <c r="T3787" s="30" t="n">
        <v>5</v>
      </c>
    </row>
    <row r="3788" customFormat="false" ht="15" hidden="false" customHeight="false" outlineLevel="0" collapsed="false">
      <c r="A3788" s="27" t="s">
        <v>5793</v>
      </c>
      <c r="B3788" s="27" t="s">
        <v>5794</v>
      </c>
      <c r="C3788" s="27" t="n">
        <v>32</v>
      </c>
      <c r="D3788" s="27" t="s">
        <v>181</v>
      </c>
      <c r="E3788" s="28" t="n">
        <v>45342</v>
      </c>
      <c r="F3788" s="27" t="s">
        <v>1674</v>
      </c>
      <c r="G3788" s="28" t="n">
        <v>45343</v>
      </c>
      <c r="H3788" s="27" t="s">
        <v>242</v>
      </c>
      <c r="I3788" s="27" t="s">
        <v>466</v>
      </c>
      <c r="J3788" s="27" t="s">
        <v>401</v>
      </c>
      <c r="K3788" s="27" t="s">
        <v>138</v>
      </c>
      <c r="L3788" s="27" t="n">
        <v>57</v>
      </c>
      <c r="M3788" s="27" t="n">
        <v>33</v>
      </c>
      <c r="N3788" s="27" t="s">
        <v>127</v>
      </c>
      <c r="O3788" s="27" t="s">
        <v>128</v>
      </c>
      <c r="P3788" s="27" t="s">
        <v>129</v>
      </c>
      <c r="Q3788" s="29" t="n">
        <v>1675.6</v>
      </c>
      <c r="R3788" s="27" t="s">
        <v>130</v>
      </c>
      <c r="S3788" s="27" t="s">
        <v>223</v>
      </c>
      <c r="T3788" s="27" t="n">
        <v>3</v>
      </c>
    </row>
    <row r="3789" customFormat="false" ht="15" hidden="false" customHeight="false" outlineLevel="0" collapsed="false">
      <c r="A3789" s="30" t="s">
        <v>5795</v>
      </c>
      <c r="B3789" s="30" t="s">
        <v>2147</v>
      </c>
      <c r="C3789" s="30" t="n">
        <v>58</v>
      </c>
      <c r="D3789" s="30" t="s">
        <v>397</v>
      </c>
      <c r="E3789" s="31" t="n">
        <v>45363</v>
      </c>
      <c r="F3789" s="30" t="s">
        <v>277</v>
      </c>
      <c r="G3789" s="31" t="n">
        <v>45368</v>
      </c>
      <c r="H3789" s="30" t="s">
        <v>242</v>
      </c>
      <c r="I3789" s="30" t="s">
        <v>243</v>
      </c>
      <c r="J3789" s="30" t="s">
        <v>401</v>
      </c>
      <c r="K3789" s="30" t="s">
        <v>126</v>
      </c>
      <c r="L3789" s="30" t="n">
        <v>16</v>
      </c>
      <c r="M3789" s="30" t="n">
        <v>53</v>
      </c>
      <c r="N3789" s="30" t="s">
        <v>127</v>
      </c>
      <c r="O3789" s="30" t="s">
        <v>171</v>
      </c>
      <c r="P3789" s="30" t="s">
        <v>150</v>
      </c>
      <c r="Q3789" s="32" t="n">
        <v>7025.65</v>
      </c>
      <c r="R3789" s="30" t="s">
        <v>172</v>
      </c>
      <c r="S3789" s="30" t="s">
        <v>141</v>
      </c>
      <c r="T3789" s="30" t="n">
        <v>3</v>
      </c>
    </row>
    <row r="3790" customFormat="false" ht="15" hidden="false" customHeight="false" outlineLevel="0" collapsed="false">
      <c r="A3790" s="27" t="s">
        <v>5796</v>
      </c>
      <c r="B3790" s="27" t="s">
        <v>4223</v>
      </c>
      <c r="C3790" s="27" t="n">
        <v>37</v>
      </c>
      <c r="D3790" s="27" t="s">
        <v>121</v>
      </c>
      <c r="E3790" s="28" t="n">
        <v>45308</v>
      </c>
      <c r="F3790" s="27" t="s">
        <v>800</v>
      </c>
      <c r="G3790" s="28" t="n">
        <v>45310</v>
      </c>
      <c r="H3790" s="27" t="s">
        <v>161</v>
      </c>
      <c r="I3790" s="27" t="s">
        <v>320</v>
      </c>
      <c r="J3790" s="27" t="s">
        <v>258</v>
      </c>
      <c r="K3790" s="27" t="s">
        <v>202</v>
      </c>
      <c r="L3790" s="27" t="n">
        <v>9</v>
      </c>
      <c r="M3790" s="27" t="n">
        <v>201</v>
      </c>
      <c r="N3790" s="27" t="s">
        <v>186</v>
      </c>
      <c r="O3790" s="27" t="s">
        <v>128</v>
      </c>
      <c r="P3790" s="27" t="s">
        <v>140</v>
      </c>
      <c r="Q3790" s="29" t="n">
        <v>18056.12</v>
      </c>
      <c r="R3790" s="27" t="s">
        <v>268</v>
      </c>
      <c r="S3790" s="27" t="s">
        <v>151</v>
      </c>
      <c r="T3790" s="27" t="n">
        <v>2</v>
      </c>
    </row>
    <row r="3791" customFormat="false" ht="15" hidden="false" customHeight="false" outlineLevel="0" collapsed="false">
      <c r="A3791" s="30" t="s">
        <v>5797</v>
      </c>
      <c r="B3791" s="30" t="s">
        <v>5798</v>
      </c>
      <c r="C3791" s="30" t="n">
        <v>6</v>
      </c>
      <c r="D3791" s="30" t="s">
        <v>181</v>
      </c>
      <c r="E3791" s="31" t="n">
        <v>45624</v>
      </c>
      <c r="F3791" s="30" t="s">
        <v>587</v>
      </c>
      <c r="G3791" s="31" t="n">
        <v>45626</v>
      </c>
      <c r="H3791" s="30" t="s">
        <v>146</v>
      </c>
      <c r="I3791" s="30" t="s">
        <v>147</v>
      </c>
      <c r="J3791" s="30" t="s">
        <v>222</v>
      </c>
      <c r="K3791" s="30" t="s">
        <v>126</v>
      </c>
      <c r="L3791" s="30" t="n">
        <v>34</v>
      </c>
      <c r="M3791" s="30" t="n">
        <v>91</v>
      </c>
      <c r="N3791" s="30" t="s">
        <v>127</v>
      </c>
      <c r="O3791" s="30" t="s">
        <v>128</v>
      </c>
      <c r="P3791" s="30" t="s">
        <v>150</v>
      </c>
      <c r="Q3791" s="32" t="n">
        <v>8611.33</v>
      </c>
      <c r="R3791" s="30" t="s">
        <v>130</v>
      </c>
      <c r="S3791" s="30" t="s">
        <v>157</v>
      </c>
      <c r="T3791" s="30" t="n">
        <v>4</v>
      </c>
    </row>
    <row r="3792" customFormat="false" ht="15" hidden="false" customHeight="false" outlineLevel="0" collapsed="false">
      <c r="A3792" s="27" t="s">
        <v>5799</v>
      </c>
      <c r="B3792" s="27" t="s">
        <v>2747</v>
      </c>
      <c r="C3792" s="27" t="n">
        <v>0</v>
      </c>
      <c r="D3792" s="27" t="s">
        <v>181</v>
      </c>
      <c r="E3792" s="28" t="n">
        <v>45575</v>
      </c>
      <c r="F3792" s="27" t="s">
        <v>1029</v>
      </c>
      <c r="G3792" s="28" t="n">
        <v>45575</v>
      </c>
      <c r="H3792" s="27" t="s">
        <v>242</v>
      </c>
      <c r="I3792" s="27" t="s">
        <v>315</v>
      </c>
      <c r="J3792" s="27" t="s">
        <v>401</v>
      </c>
      <c r="K3792" s="27" t="s">
        <v>138</v>
      </c>
      <c r="L3792" s="27" t="n">
        <v>68</v>
      </c>
      <c r="M3792" s="27" t="n">
        <v>33</v>
      </c>
      <c r="N3792" s="27" t="s">
        <v>127</v>
      </c>
      <c r="O3792" s="27" t="s">
        <v>139</v>
      </c>
      <c r="P3792" s="27" t="s">
        <v>150</v>
      </c>
      <c r="Q3792" s="29" t="n">
        <v>1309.65</v>
      </c>
      <c r="R3792" s="27" t="s">
        <v>130</v>
      </c>
      <c r="S3792" s="27" t="s">
        <v>335</v>
      </c>
      <c r="T3792" s="27" t="n">
        <v>3</v>
      </c>
    </row>
    <row r="3793" customFormat="false" ht="15" hidden="false" customHeight="false" outlineLevel="0" collapsed="false">
      <c r="A3793" s="30" t="s">
        <v>5800</v>
      </c>
      <c r="B3793" s="30" t="s">
        <v>2771</v>
      </c>
      <c r="C3793" s="30" t="n">
        <v>41</v>
      </c>
      <c r="D3793" s="30" t="s">
        <v>181</v>
      </c>
      <c r="E3793" s="31" t="n">
        <v>45552</v>
      </c>
      <c r="F3793" s="30" t="s">
        <v>2531</v>
      </c>
      <c r="G3793" s="31" t="n">
        <v>45555</v>
      </c>
      <c r="H3793" s="30" t="s">
        <v>168</v>
      </c>
      <c r="I3793" s="30" t="s">
        <v>196</v>
      </c>
      <c r="J3793" s="30" t="s">
        <v>367</v>
      </c>
      <c r="K3793" s="30" t="s">
        <v>156</v>
      </c>
      <c r="L3793" s="30" t="n">
        <v>53</v>
      </c>
      <c r="M3793" s="30" t="n">
        <v>65</v>
      </c>
      <c r="N3793" s="30" t="s">
        <v>186</v>
      </c>
      <c r="O3793" s="30" t="s">
        <v>128</v>
      </c>
      <c r="P3793" s="30" t="s">
        <v>187</v>
      </c>
      <c r="Q3793" s="32" t="n">
        <v>3416.39</v>
      </c>
      <c r="R3793" s="30" t="s">
        <v>130</v>
      </c>
      <c r="S3793" s="30" t="s">
        <v>197</v>
      </c>
      <c r="T3793" s="30" t="n">
        <v>4</v>
      </c>
    </row>
    <row r="3794" customFormat="false" ht="15" hidden="false" customHeight="false" outlineLevel="0" collapsed="false">
      <c r="A3794" s="27" t="s">
        <v>5801</v>
      </c>
      <c r="B3794" s="27" t="s">
        <v>4700</v>
      </c>
      <c r="C3794" s="27" t="n">
        <v>28</v>
      </c>
      <c r="D3794" s="27" t="s">
        <v>121</v>
      </c>
      <c r="E3794" s="28" t="n">
        <v>45628</v>
      </c>
      <c r="F3794" s="27" t="s">
        <v>1320</v>
      </c>
      <c r="G3794" s="28" t="n">
        <v>45628</v>
      </c>
      <c r="H3794" s="27" t="s">
        <v>168</v>
      </c>
      <c r="I3794" s="27" t="s">
        <v>196</v>
      </c>
      <c r="J3794" s="27" t="s">
        <v>441</v>
      </c>
      <c r="K3794" s="27" t="s">
        <v>138</v>
      </c>
      <c r="L3794" s="27" t="n">
        <v>25</v>
      </c>
      <c r="M3794" s="27" t="n">
        <v>18</v>
      </c>
      <c r="N3794" s="27" t="s">
        <v>127</v>
      </c>
      <c r="O3794" s="27" t="s">
        <v>149</v>
      </c>
      <c r="P3794" s="27" t="s">
        <v>140</v>
      </c>
      <c r="Q3794" s="29" t="n">
        <v>1394.53</v>
      </c>
      <c r="R3794" s="27" t="s">
        <v>130</v>
      </c>
      <c r="S3794" s="27" t="s">
        <v>335</v>
      </c>
      <c r="T3794" s="27" t="n">
        <v>5</v>
      </c>
    </row>
    <row r="3795" customFormat="false" ht="15" hidden="false" customHeight="false" outlineLevel="0" collapsed="false">
      <c r="A3795" s="30" t="s">
        <v>5802</v>
      </c>
      <c r="B3795" s="30" t="s">
        <v>2829</v>
      </c>
      <c r="C3795" s="30" t="n">
        <v>42</v>
      </c>
      <c r="D3795" s="30" t="s">
        <v>121</v>
      </c>
      <c r="E3795" s="31" t="n">
        <v>45456</v>
      </c>
      <c r="F3795" s="30" t="s">
        <v>1392</v>
      </c>
      <c r="G3795" s="31" t="n">
        <v>45458</v>
      </c>
      <c r="H3795" s="30" t="s">
        <v>206</v>
      </c>
      <c r="I3795" s="30" t="s">
        <v>232</v>
      </c>
      <c r="J3795" s="30" t="s">
        <v>469</v>
      </c>
      <c r="K3795" s="30" t="s">
        <v>156</v>
      </c>
      <c r="L3795" s="30" t="n">
        <v>75</v>
      </c>
      <c r="M3795" s="30" t="n">
        <v>66</v>
      </c>
      <c r="N3795" s="30" t="s">
        <v>127</v>
      </c>
      <c r="O3795" s="30" t="s">
        <v>171</v>
      </c>
      <c r="P3795" s="30" t="s">
        <v>129</v>
      </c>
      <c r="Q3795" s="32" t="n">
        <v>4054.26</v>
      </c>
      <c r="R3795" s="30" t="s">
        <v>130</v>
      </c>
      <c r="S3795" s="30" t="s">
        <v>197</v>
      </c>
      <c r="T3795" s="30" t="n">
        <v>3</v>
      </c>
    </row>
    <row r="3796" customFormat="false" ht="15" hidden="false" customHeight="false" outlineLevel="0" collapsed="false">
      <c r="A3796" s="27" t="s">
        <v>5803</v>
      </c>
      <c r="B3796" s="27" t="s">
        <v>2300</v>
      </c>
      <c r="C3796" s="27" t="n">
        <v>44</v>
      </c>
      <c r="D3796" s="27" t="s">
        <v>121</v>
      </c>
      <c r="E3796" s="28" t="n">
        <v>45510</v>
      </c>
      <c r="F3796" s="27" t="s">
        <v>465</v>
      </c>
      <c r="G3796" s="28" t="n">
        <v>45511</v>
      </c>
      <c r="H3796" s="27" t="s">
        <v>168</v>
      </c>
      <c r="I3796" s="27" t="s">
        <v>169</v>
      </c>
      <c r="J3796" s="27" t="s">
        <v>441</v>
      </c>
      <c r="K3796" s="27" t="s">
        <v>156</v>
      </c>
      <c r="L3796" s="27" t="n">
        <v>34</v>
      </c>
      <c r="M3796" s="27" t="n">
        <v>85</v>
      </c>
      <c r="N3796" s="27" t="s">
        <v>127</v>
      </c>
      <c r="O3796" s="27" t="s">
        <v>139</v>
      </c>
      <c r="P3796" s="27" t="s">
        <v>140</v>
      </c>
      <c r="Q3796" s="29" t="n">
        <v>3364.92</v>
      </c>
      <c r="R3796" s="27" t="s">
        <v>130</v>
      </c>
      <c r="S3796" s="27" t="s">
        <v>151</v>
      </c>
      <c r="T3796" s="27" t="n">
        <v>5</v>
      </c>
    </row>
    <row r="3797" customFormat="false" ht="15" hidden="false" customHeight="false" outlineLevel="0" collapsed="false">
      <c r="A3797" s="30" t="s">
        <v>5804</v>
      </c>
      <c r="B3797" s="30" t="s">
        <v>373</v>
      </c>
      <c r="C3797" s="30" t="n">
        <v>41</v>
      </c>
      <c r="D3797" s="30" t="s">
        <v>121</v>
      </c>
      <c r="E3797" s="31" t="n">
        <v>45338</v>
      </c>
      <c r="F3797" s="30" t="s">
        <v>1250</v>
      </c>
      <c r="G3797" s="31" t="n">
        <v>45339</v>
      </c>
      <c r="H3797" s="30" t="s">
        <v>123</v>
      </c>
      <c r="I3797" s="30" t="s">
        <v>155</v>
      </c>
      <c r="J3797" s="30" t="s">
        <v>508</v>
      </c>
      <c r="K3797" s="30" t="s">
        <v>138</v>
      </c>
      <c r="L3797" s="30" t="n">
        <v>42</v>
      </c>
      <c r="M3797" s="30" t="n">
        <v>28</v>
      </c>
      <c r="N3797" s="30" t="s">
        <v>127</v>
      </c>
      <c r="O3797" s="30" t="s">
        <v>149</v>
      </c>
      <c r="P3797" s="30" t="s">
        <v>129</v>
      </c>
      <c r="Q3797" s="32"/>
      <c r="R3797" s="30" t="s">
        <v>172</v>
      </c>
      <c r="S3797" s="30" t="s">
        <v>192</v>
      </c>
      <c r="T3797" s="30" t="n">
        <v>2</v>
      </c>
    </row>
    <row r="3798" customFormat="false" ht="15" hidden="false" customHeight="false" outlineLevel="0" collapsed="false">
      <c r="A3798" s="27" t="s">
        <v>5805</v>
      </c>
      <c r="B3798" s="27" t="s">
        <v>5806</v>
      </c>
      <c r="C3798" s="27" t="n">
        <v>38</v>
      </c>
      <c r="D3798" s="27" t="s">
        <v>121</v>
      </c>
      <c r="E3798" s="28" t="n">
        <v>45441</v>
      </c>
      <c r="F3798" s="27" t="s">
        <v>1842</v>
      </c>
      <c r="G3798" s="28" t="n">
        <v>45441</v>
      </c>
      <c r="H3798" s="27" t="s">
        <v>168</v>
      </c>
      <c r="I3798" s="27" t="s">
        <v>366</v>
      </c>
      <c r="J3798" s="27" t="s">
        <v>170</v>
      </c>
      <c r="K3798" s="27" t="s">
        <v>156</v>
      </c>
      <c r="L3798" s="27" t="n">
        <v>16</v>
      </c>
      <c r="M3798" s="27" t="n">
        <v>73</v>
      </c>
      <c r="N3798" s="27" t="s">
        <v>127</v>
      </c>
      <c r="O3798" s="27" t="s">
        <v>171</v>
      </c>
      <c r="P3798" s="27" t="s">
        <v>140</v>
      </c>
      <c r="Q3798" s="29" t="n">
        <v>4760.64</v>
      </c>
      <c r="R3798" s="27" t="s">
        <v>130</v>
      </c>
      <c r="S3798" s="27" t="s">
        <v>223</v>
      </c>
      <c r="T3798" s="27" t="n">
        <v>2</v>
      </c>
    </row>
    <row r="3799" customFormat="false" ht="15" hidden="false" customHeight="false" outlineLevel="0" collapsed="false">
      <c r="A3799" s="30" t="s">
        <v>5807</v>
      </c>
      <c r="B3799" s="30" t="s">
        <v>2978</v>
      </c>
      <c r="C3799" s="30" t="n">
        <v>51</v>
      </c>
      <c r="D3799" s="30" t="s">
        <v>181</v>
      </c>
      <c r="E3799" s="31" t="n">
        <v>45304</v>
      </c>
      <c r="F3799" s="30" t="s">
        <v>350</v>
      </c>
      <c r="G3799" s="31" t="n">
        <v>45310</v>
      </c>
      <c r="H3799" s="30" t="s">
        <v>206</v>
      </c>
      <c r="I3799" s="30" t="s">
        <v>207</v>
      </c>
      <c r="J3799" s="30" t="s">
        <v>593</v>
      </c>
      <c r="K3799" s="30" t="s">
        <v>126</v>
      </c>
      <c r="L3799" s="30" t="n">
        <v>11</v>
      </c>
      <c r="M3799" s="30" t="n">
        <v>98</v>
      </c>
      <c r="N3799" s="30" t="s">
        <v>186</v>
      </c>
      <c r="O3799" s="30" t="s">
        <v>139</v>
      </c>
      <c r="P3799" s="30" t="s">
        <v>187</v>
      </c>
      <c r="Q3799" s="32" t="n">
        <v>8267.6</v>
      </c>
      <c r="R3799" s="30" t="s">
        <v>130</v>
      </c>
      <c r="S3799" s="30" t="s">
        <v>131</v>
      </c>
      <c r="T3799" s="30" t="n">
        <v>3</v>
      </c>
    </row>
    <row r="3800" customFormat="false" ht="15" hidden="false" customHeight="false" outlineLevel="0" collapsed="false">
      <c r="A3800" s="27" t="s">
        <v>5808</v>
      </c>
      <c r="B3800" s="27" t="s">
        <v>3685</v>
      </c>
      <c r="C3800" s="27" t="n">
        <v>63</v>
      </c>
      <c r="D3800" s="27" t="s">
        <v>313</v>
      </c>
      <c r="E3800" s="28" t="n">
        <v>45321</v>
      </c>
      <c r="F3800" s="27" t="s">
        <v>350</v>
      </c>
      <c r="G3800" s="28" t="n">
        <v>45333</v>
      </c>
      <c r="H3800" s="27" t="s">
        <v>123</v>
      </c>
      <c r="I3800" s="27" t="s">
        <v>124</v>
      </c>
      <c r="J3800" s="27" t="s">
        <v>227</v>
      </c>
      <c r="K3800" s="27" t="s">
        <v>202</v>
      </c>
      <c r="L3800" s="27" t="n">
        <v>15</v>
      </c>
      <c r="M3800" s="27" t="n">
        <v>155</v>
      </c>
      <c r="N3800" s="27" t="s">
        <v>186</v>
      </c>
      <c r="O3800" s="27" t="s">
        <v>139</v>
      </c>
      <c r="P3800" s="27" t="s">
        <v>150</v>
      </c>
      <c r="Q3800" s="29" t="n">
        <v>17957.68</v>
      </c>
      <c r="R3800" s="27" t="s">
        <v>268</v>
      </c>
      <c r="S3800" s="27" t="s">
        <v>197</v>
      </c>
      <c r="T3800" s="27" t="n">
        <v>4</v>
      </c>
    </row>
    <row r="3801" customFormat="false" ht="15" hidden="false" customHeight="false" outlineLevel="0" collapsed="false">
      <c r="A3801" s="30" t="s">
        <v>5809</v>
      </c>
      <c r="B3801" s="30" t="s">
        <v>365</v>
      </c>
      <c r="C3801" s="30" t="n">
        <v>36</v>
      </c>
      <c r="D3801" s="30" t="s">
        <v>313</v>
      </c>
      <c r="E3801" s="31" t="n">
        <v>45367</v>
      </c>
      <c r="F3801" s="30" t="s">
        <v>823</v>
      </c>
      <c r="G3801" s="31" t="n">
        <v>45368</v>
      </c>
      <c r="H3801" s="30" t="s">
        <v>123</v>
      </c>
      <c r="I3801" s="30" t="s">
        <v>304</v>
      </c>
      <c r="J3801" s="30" t="s">
        <v>508</v>
      </c>
      <c r="K3801" s="30" t="s">
        <v>156</v>
      </c>
      <c r="L3801" s="30" t="n">
        <v>63</v>
      </c>
      <c r="M3801" s="30" t="n">
        <v>86</v>
      </c>
      <c r="N3801" s="30" t="s">
        <v>127</v>
      </c>
      <c r="O3801" s="30" t="s">
        <v>171</v>
      </c>
      <c r="P3801" s="30" t="s">
        <v>187</v>
      </c>
      <c r="Q3801" s="32" t="n">
        <v>4120.56</v>
      </c>
      <c r="R3801" s="30" t="s">
        <v>130</v>
      </c>
      <c r="S3801" s="30" t="s">
        <v>178</v>
      </c>
      <c r="T3801" s="30" t="n">
        <v>4</v>
      </c>
    </row>
    <row r="3802" customFormat="false" ht="15" hidden="false" customHeight="false" outlineLevel="0" collapsed="false">
      <c r="A3802" s="27" t="s">
        <v>5810</v>
      </c>
      <c r="B3802" s="27" t="s">
        <v>604</v>
      </c>
      <c r="C3802" s="27" t="n">
        <v>91</v>
      </c>
      <c r="D3802" s="27" t="s">
        <v>701</v>
      </c>
      <c r="E3802" s="28" t="n">
        <v>45474</v>
      </c>
      <c r="F3802" s="27" t="s">
        <v>898</v>
      </c>
      <c r="G3802" s="28" t="n">
        <v>45475</v>
      </c>
      <c r="H3802" s="27" t="s">
        <v>183</v>
      </c>
      <c r="I3802" s="27" t="s">
        <v>430</v>
      </c>
      <c r="J3802" s="27" t="s">
        <v>185</v>
      </c>
      <c r="K3802" s="27" t="s">
        <v>138</v>
      </c>
      <c r="L3802" s="27" t="n">
        <v>28</v>
      </c>
      <c r="M3802" s="27" t="n">
        <v>35</v>
      </c>
      <c r="N3802" s="27" t="s">
        <v>127</v>
      </c>
      <c r="O3802" s="27" t="s">
        <v>149</v>
      </c>
      <c r="P3802" s="27" t="s">
        <v>140</v>
      </c>
      <c r="Q3802" s="29" t="n">
        <v>2746.48</v>
      </c>
      <c r="R3802" s="27" t="s">
        <v>130</v>
      </c>
      <c r="S3802" s="27" t="s">
        <v>178</v>
      </c>
      <c r="T3802" s="27" t="n">
        <v>4</v>
      </c>
    </row>
    <row r="3803" customFormat="false" ht="15" hidden="false" customHeight="false" outlineLevel="0" collapsed="false">
      <c r="A3803" s="30" t="s">
        <v>5811</v>
      </c>
      <c r="B3803" s="30" t="s">
        <v>5812</v>
      </c>
      <c r="C3803" s="30" t="n">
        <v>12</v>
      </c>
      <c r="D3803" s="30" t="s">
        <v>121</v>
      </c>
      <c r="E3803" s="31" t="n">
        <v>45621</v>
      </c>
      <c r="F3803" s="30" t="s">
        <v>175</v>
      </c>
      <c r="G3803" s="31" t="n">
        <v>45624</v>
      </c>
      <c r="H3803" s="30" t="s">
        <v>217</v>
      </c>
      <c r="I3803" s="30" t="s">
        <v>392</v>
      </c>
      <c r="J3803" s="30" t="s">
        <v>283</v>
      </c>
      <c r="K3803" s="30" t="s">
        <v>156</v>
      </c>
      <c r="L3803" s="30" t="n">
        <v>29</v>
      </c>
      <c r="M3803" s="30" t="n">
        <v>87</v>
      </c>
      <c r="N3803" s="30" t="s">
        <v>127</v>
      </c>
      <c r="O3803" s="30" t="s">
        <v>139</v>
      </c>
      <c r="P3803" s="30" t="s">
        <v>129</v>
      </c>
      <c r="Q3803" s="32" t="n">
        <v>4105.61</v>
      </c>
      <c r="R3803" s="30" t="s">
        <v>130</v>
      </c>
      <c r="S3803" s="30" t="s">
        <v>178</v>
      </c>
      <c r="T3803" s="30" t="n">
        <v>4</v>
      </c>
    </row>
    <row r="3804" customFormat="false" ht="15" hidden="false" customHeight="false" outlineLevel="0" collapsed="false">
      <c r="A3804" s="27" t="s">
        <v>5813</v>
      </c>
      <c r="B3804" s="27" t="s">
        <v>822</v>
      </c>
      <c r="C3804" s="27" t="n">
        <v>21</v>
      </c>
      <c r="D3804" s="27" t="s">
        <v>181</v>
      </c>
      <c r="E3804" s="28" t="n">
        <v>45479</v>
      </c>
      <c r="F3804" s="27" t="s">
        <v>1076</v>
      </c>
      <c r="G3804" s="28" t="n">
        <v>45480</v>
      </c>
      <c r="H3804" s="27" t="s">
        <v>135</v>
      </c>
      <c r="I3804" s="27" t="s">
        <v>278</v>
      </c>
      <c r="J3804" s="27" t="s">
        <v>201</v>
      </c>
      <c r="K3804" s="27" t="s">
        <v>138</v>
      </c>
      <c r="L3804" s="27" t="n">
        <v>23</v>
      </c>
      <c r="M3804" s="27" t="n">
        <v>32</v>
      </c>
      <c r="N3804" s="27" t="s">
        <v>127</v>
      </c>
      <c r="O3804" s="27" t="s">
        <v>128</v>
      </c>
      <c r="P3804" s="27" t="s">
        <v>129</v>
      </c>
      <c r="Q3804" s="29" t="n">
        <v>815.04</v>
      </c>
      <c r="R3804" s="27" t="s">
        <v>130</v>
      </c>
      <c r="S3804" s="27" t="s">
        <v>131</v>
      </c>
      <c r="T3804" s="27" t="n">
        <v>2</v>
      </c>
    </row>
    <row r="3805" customFormat="false" ht="15" hidden="false" customHeight="false" outlineLevel="0" collapsed="false">
      <c r="A3805" s="30" t="s">
        <v>5814</v>
      </c>
      <c r="B3805" s="30" t="s">
        <v>1232</v>
      </c>
      <c r="C3805" s="30" t="n">
        <v>18</v>
      </c>
      <c r="D3805" s="30" t="s">
        <v>181</v>
      </c>
      <c r="E3805" s="31" t="n">
        <v>45501</v>
      </c>
      <c r="F3805" s="30" t="s">
        <v>614</v>
      </c>
      <c r="G3805" s="31" t="n">
        <v>45501</v>
      </c>
      <c r="H3805" s="30" t="s">
        <v>146</v>
      </c>
      <c r="I3805" s="30" t="s">
        <v>309</v>
      </c>
      <c r="J3805" s="30" t="s">
        <v>222</v>
      </c>
      <c r="K3805" s="30" t="s">
        <v>138</v>
      </c>
      <c r="L3805" s="30" t="n">
        <v>24</v>
      </c>
      <c r="M3805" s="30" t="n">
        <v>22</v>
      </c>
      <c r="N3805" s="30" t="s">
        <v>127</v>
      </c>
      <c r="O3805" s="30" t="s">
        <v>139</v>
      </c>
      <c r="P3805" s="30" t="s">
        <v>150</v>
      </c>
      <c r="Q3805" s="32" t="n">
        <v>1460.37</v>
      </c>
      <c r="R3805" s="30" t="s">
        <v>130</v>
      </c>
      <c r="S3805" s="30" t="s">
        <v>335</v>
      </c>
      <c r="T3805" s="30" t="n">
        <v>4</v>
      </c>
    </row>
    <row r="3806" customFormat="false" ht="15" hidden="false" customHeight="false" outlineLevel="0" collapsed="false">
      <c r="A3806" s="27" t="s">
        <v>5815</v>
      </c>
      <c r="B3806" s="27" t="s">
        <v>1036</v>
      </c>
      <c r="C3806" s="27" t="n">
        <v>39</v>
      </c>
      <c r="D3806" s="27" t="s">
        <v>121</v>
      </c>
      <c r="E3806" s="28" t="n">
        <v>45445</v>
      </c>
      <c r="F3806" s="27" t="s">
        <v>919</v>
      </c>
      <c r="G3806" s="28" t="n">
        <v>45446</v>
      </c>
      <c r="H3806" s="27" t="s">
        <v>161</v>
      </c>
      <c r="I3806" s="27" t="s">
        <v>538</v>
      </c>
      <c r="J3806" s="27" t="s">
        <v>163</v>
      </c>
      <c r="K3806" s="27" t="s">
        <v>138</v>
      </c>
      <c r="L3806" s="27" t="n">
        <v>62</v>
      </c>
      <c r="M3806" s="27" t="n">
        <v>20</v>
      </c>
      <c r="N3806" s="27" t="s">
        <v>127</v>
      </c>
      <c r="O3806" s="27" t="s">
        <v>128</v>
      </c>
      <c r="P3806" s="27" t="s">
        <v>129</v>
      </c>
      <c r="Q3806" s="29" t="n">
        <v>690.75</v>
      </c>
      <c r="R3806" s="27" t="s">
        <v>130</v>
      </c>
      <c r="S3806" s="27" t="s">
        <v>131</v>
      </c>
      <c r="T3806" s="27" t="n">
        <v>4</v>
      </c>
    </row>
    <row r="3807" customFormat="false" ht="15" hidden="false" customHeight="false" outlineLevel="0" collapsed="false">
      <c r="A3807" s="30" t="s">
        <v>2778</v>
      </c>
      <c r="B3807" s="30" t="s">
        <v>1411</v>
      </c>
      <c r="C3807" s="30" t="n">
        <v>78</v>
      </c>
      <c r="D3807" s="30" t="s">
        <v>121</v>
      </c>
      <c r="E3807" s="31" t="n">
        <v>45539</v>
      </c>
      <c r="F3807" s="30" t="s">
        <v>1160</v>
      </c>
      <c r="G3807" s="31" t="n">
        <v>45540</v>
      </c>
      <c r="H3807" s="30" t="s">
        <v>183</v>
      </c>
      <c r="I3807" s="30" t="s">
        <v>212</v>
      </c>
      <c r="J3807" s="30" t="s">
        <v>431</v>
      </c>
      <c r="K3807" s="30" t="s">
        <v>138</v>
      </c>
      <c r="L3807" s="30" t="n">
        <v>59</v>
      </c>
      <c r="M3807" s="30" t="n">
        <v>39</v>
      </c>
      <c r="N3807" s="30" t="s">
        <v>127</v>
      </c>
      <c r="O3807" s="30" t="s">
        <v>171</v>
      </c>
      <c r="P3807" s="30" t="s">
        <v>187</v>
      </c>
      <c r="Q3807" s="32" t="n">
        <v>2529.28</v>
      </c>
      <c r="R3807" s="30" t="s">
        <v>172</v>
      </c>
      <c r="S3807" s="30" t="s">
        <v>192</v>
      </c>
      <c r="T3807" s="30" t="n">
        <v>4</v>
      </c>
    </row>
    <row r="3808" customFormat="false" ht="15" hidden="false" customHeight="false" outlineLevel="0" collapsed="false">
      <c r="A3808" s="27" t="s">
        <v>5816</v>
      </c>
      <c r="B3808" s="27" t="s">
        <v>4122</v>
      </c>
      <c r="C3808" s="27" t="n">
        <v>75</v>
      </c>
      <c r="D3808" s="27" t="s">
        <v>121</v>
      </c>
      <c r="E3808" s="28" t="n">
        <v>45370</v>
      </c>
      <c r="F3808" s="27" t="s">
        <v>1220</v>
      </c>
      <c r="G3808" s="28" t="n">
        <v>45371</v>
      </c>
      <c r="H3808" s="27" t="s">
        <v>206</v>
      </c>
      <c r="I3808" s="27" t="s">
        <v>207</v>
      </c>
      <c r="J3808" s="27" t="s">
        <v>593</v>
      </c>
      <c r="K3808" s="27" t="s">
        <v>138</v>
      </c>
      <c r="L3808" s="27" t="n">
        <v>36</v>
      </c>
      <c r="M3808" s="27" t="n">
        <v>30</v>
      </c>
      <c r="N3808" s="27" t="s">
        <v>127</v>
      </c>
      <c r="O3808" s="27" t="s">
        <v>139</v>
      </c>
      <c r="P3808" s="27" t="s">
        <v>187</v>
      </c>
      <c r="Q3808" s="29" t="n">
        <v>2655.16</v>
      </c>
      <c r="R3808" s="27" t="s">
        <v>130</v>
      </c>
      <c r="S3808" s="27" t="s">
        <v>164</v>
      </c>
      <c r="T3808" s="27" t="n">
        <v>3</v>
      </c>
    </row>
    <row r="3809" customFormat="false" ht="15" hidden="false" customHeight="false" outlineLevel="0" collapsed="false">
      <c r="A3809" s="30" t="s">
        <v>5817</v>
      </c>
      <c r="B3809" s="30" t="s">
        <v>2550</v>
      </c>
      <c r="C3809" s="30" t="n">
        <v>65</v>
      </c>
      <c r="D3809" s="30" t="s">
        <v>121</v>
      </c>
      <c r="E3809" s="31" t="n">
        <v>45608</v>
      </c>
      <c r="F3809" s="30" t="s">
        <v>438</v>
      </c>
      <c r="G3809" s="31" t="n">
        <v>45612</v>
      </c>
      <c r="H3809" s="30" t="s">
        <v>217</v>
      </c>
      <c r="I3809" s="30" t="s">
        <v>392</v>
      </c>
      <c r="J3809" s="30" t="s">
        <v>388</v>
      </c>
      <c r="K3809" s="30" t="s">
        <v>126</v>
      </c>
      <c r="L3809" s="30" t="n">
        <v>17</v>
      </c>
      <c r="M3809" s="30" t="n">
        <v>51</v>
      </c>
      <c r="N3809" s="30" t="s">
        <v>186</v>
      </c>
      <c r="O3809" s="30" t="s">
        <v>149</v>
      </c>
      <c r="P3809" s="30" t="s">
        <v>187</v>
      </c>
      <c r="Q3809" s="32" t="n">
        <v>6924.44</v>
      </c>
      <c r="R3809" s="30" t="s">
        <v>130</v>
      </c>
      <c r="S3809" s="30" t="s">
        <v>197</v>
      </c>
      <c r="T3809" s="30" t="n">
        <v>3</v>
      </c>
    </row>
    <row r="3810" customFormat="false" ht="15" hidden="false" customHeight="false" outlineLevel="0" collapsed="false">
      <c r="A3810" s="27" t="s">
        <v>5818</v>
      </c>
      <c r="B3810" s="27" t="s">
        <v>1336</v>
      </c>
      <c r="C3810" s="27" t="n">
        <v>42</v>
      </c>
      <c r="D3810" s="27" t="s">
        <v>144</v>
      </c>
      <c r="E3810" s="28" t="n">
        <v>45322</v>
      </c>
      <c r="F3810" s="27" t="s">
        <v>2856</v>
      </c>
      <c r="G3810" s="28" t="n">
        <v>45328</v>
      </c>
      <c r="H3810" s="27" t="s">
        <v>146</v>
      </c>
      <c r="I3810" s="27" t="s">
        <v>309</v>
      </c>
      <c r="J3810" s="27" t="s">
        <v>244</v>
      </c>
      <c r="K3810" s="27" t="s">
        <v>126</v>
      </c>
      <c r="L3810" s="27" t="n">
        <v>21</v>
      </c>
      <c r="M3810" s="27" t="n">
        <v>111</v>
      </c>
      <c r="N3810" s="27" t="s">
        <v>186</v>
      </c>
      <c r="O3810" s="27" t="s">
        <v>171</v>
      </c>
      <c r="P3810" s="27" t="s">
        <v>140</v>
      </c>
      <c r="Q3810" s="29" t="n">
        <v>8391.27</v>
      </c>
      <c r="R3810" s="27" t="s">
        <v>130</v>
      </c>
      <c r="S3810" s="27" t="s">
        <v>164</v>
      </c>
      <c r="T3810" s="27" t="n">
        <v>5</v>
      </c>
    </row>
    <row r="3811" customFormat="false" ht="15" hidden="false" customHeight="false" outlineLevel="0" collapsed="false">
      <c r="A3811" s="30" t="s">
        <v>5819</v>
      </c>
      <c r="B3811" s="30" t="s">
        <v>1244</v>
      </c>
      <c r="C3811" s="30" t="n">
        <v>50</v>
      </c>
      <c r="D3811" s="30" t="s">
        <v>121</v>
      </c>
      <c r="E3811" s="31" t="n">
        <v>45621</v>
      </c>
      <c r="F3811" s="30" t="s">
        <v>733</v>
      </c>
      <c r="G3811" s="31" t="n">
        <v>45624</v>
      </c>
      <c r="H3811" s="30" t="s">
        <v>217</v>
      </c>
      <c r="I3811" s="30" t="s">
        <v>392</v>
      </c>
      <c r="J3811" s="30" t="s">
        <v>388</v>
      </c>
      <c r="K3811" s="30" t="s">
        <v>126</v>
      </c>
      <c r="L3811" s="30" t="n">
        <v>43</v>
      </c>
      <c r="M3811" s="30" t="n">
        <v>64</v>
      </c>
      <c r="N3811" s="30" t="s">
        <v>186</v>
      </c>
      <c r="O3811" s="30" t="s">
        <v>139</v>
      </c>
      <c r="P3811" s="30" t="s">
        <v>187</v>
      </c>
      <c r="Q3811" s="32" t="n">
        <v>6995.78</v>
      </c>
      <c r="R3811" s="30" t="s">
        <v>172</v>
      </c>
      <c r="S3811" s="30" t="s">
        <v>151</v>
      </c>
      <c r="T3811" s="30" t="n">
        <v>1</v>
      </c>
    </row>
    <row r="3812" customFormat="false" ht="15" hidden="false" customHeight="false" outlineLevel="0" collapsed="false">
      <c r="A3812" s="27" t="s">
        <v>5820</v>
      </c>
      <c r="B3812" s="27" t="s">
        <v>5821</v>
      </c>
      <c r="C3812" s="27" t="n">
        <v>57</v>
      </c>
      <c r="D3812" s="27" t="s">
        <v>121</v>
      </c>
      <c r="E3812" s="28" t="n">
        <v>45614</v>
      </c>
      <c r="F3812" s="27" t="s">
        <v>497</v>
      </c>
      <c r="G3812" s="28" t="n">
        <v>45615</v>
      </c>
      <c r="H3812" s="27" t="s">
        <v>206</v>
      </c>
      <c r="I3812" s="27" t="s">
        <v>207</v>
      </c>
      <c r="J3812" s="27" t="s">
        <v>469</v>
      </c>
      <c r="K3812" s="27" t="s">
        <v>138</v>
      </c>
      <c r="L3812" s="27" t="n">
        <v>35</v>
      </c>
      <c r="M3812" s="27" t="n">
        <v>19</v>
      </c>
      <c r="N3812" s="27" t="s">
        <v>186</v>
      </c>
      <c r="O3812" s="27" t="s">
        <v>128</v>
      </c>
      <c r="P3812" s="27" t="s">
        <v>187</v>
      </c>
      <c r="Q3812" s="29" t="n">
        <v>1288.95</v>
      </c>
      <c r="R3812" s="27" t="s">
        <v>130</v>
      </c>
      <c r="S3812" s="27" t="s">
        <v>520</v>
      </c>
      <c r="T3812" s="27" t="n">
        <v>4</v>
      </c>
    </row>
    <row r="3813" customFormat="false" ht="15" hidden="false" customHeight="false" outlineLevel="0" collapsed="false">
      <c r="A3813" s="30" t="s">
        <v>5822</v>
      </c>
      <c r="B3813" s="30" t="s">
        <v>999</v>
      </c>
      <c r="C3813" s="30" t="n">
        <v>21</v>
      </c>
      <c r="D3813" s="30" t="s">
        <v>181</v>
      </c>
      <c r="E3813" s="31" t="n">
        <v>45570</v>
      </c>
      <c r="F3813" s="30" t="s">
        <v>435</v>
      </c>
      <c r="G3813" s="31" t="n">
        <v>45570</v>
      </c>
      <c r="H3813" s="30" t="s">
        <v>168</v>
      </c>
      <c r="I3813" s="30" t="s">
        <v>366</v>
      </c>
      <c r="J3813" s="30" t="s">
        <v>191</v>
      </c>
      <c r="K3813" s="30" t="s">
        <v>138</v>
      </c>
      <c r="L3813" s="30" t="n">
        <v>79</v>
      </c>
      <c r="M3813" s="30" t="n">
        <v>31</v>
      </c>
      <c r="N3813" s="30" t="s">
        <v>127</v>
      </c>
      <c r="O3813" s="30" t="s">
        <v>128</v>
      </c>
      <c r="P3813" s="30" t="s">
        <v>150</v>
      </c>
      <c r="Q3813" s="32"/>
      <c r="R3813" s="30" t="s">
        <v>130</v>
      </c>
      <c r="S3813" s="30" t="s">
        <v>164</v>
      </c>
      <c r="T3813" s="30" t="n">
        <v>4</v>
      </c>
    </row>
    <row r="3814" customFormat="false" ht="15" hidden="false" customHeight="false" outlineLevel="0" collapsed="false">
      <c r="A3814" s="27" t="s">
        <v>5823</v>
      </c>
      <c r="B3814" s="27" t="s">
        <v>2378</v>
      </c>
      <c r="C3814" s="27" t="n">
        <v>56</v>
      </c>
      <c r="D3814" s="27" t="s">
        <v>181</v>
      </c>
      <c r="E3814" s="28" t="n">
        <v>45313</v>
      </c>
      <c r="F3814" s="27" t="s">
        <v>638</v>
      </c>
      <c r="G3814" s="28" t="n">
        <v>45318</v>
      </c>
      <c r="H3814" s="27" t="s">
        <v>168</v>
      </c>
      <c r="I3814" s="27" t="s">
        <v>366</v>
      </c>
      <c r="J3814" s="27" t="s">
        <v>441</v>
      </c>
      <c r="K3814" s="27" t="s">
        <v>126</v>
      </c>
      <c r="L3814" s="27" t="n">
        <v>21</v>
      </c>
      <c r="M3814" s="27" t="n">
        <v>145</v>
      </c>
      <c r="N3814" s="27" t="s">
        <v>186</v>
      </c>
      <c r="O3814" s="27" t="s">
        <v>171</v>
      </c>
      <c r="P3814" s="27" t="s">
        <v>150</v>
      </c>
      <c r="Q3814" s="29" t="n">
        <v>8901.55</v>
      </c>
      <c r="R3814" s="27" t="s">
        <v>172</v>
      </c>
      <c r="S3814" s="27" t="s">
        <v>178</v>
      </c>
      <c r="T3814" s="27" t="n">
        <v>5</v>
      </c>
    </row>
    <row r="3815" customFormat="false" ht="15" hidden="false" customHeight="false" outlineLevel="0" collapsed="false">
      <c r="A3815" s="30" t="s">
        <v>5824</v>
      </c>
      <c r="B3815" s="30" t="s">
        <v>2506</v>
      </c>
      <c r="C3815" s="30" t="n">
        <v>63</v>
      </c>
      <c r="D3815" s="30" t="s">
        <v>121</v>
      </c>
      <c r="E3815" s="31" t="n">
        <v>45389</v>
      </c>
      <c r="F3815" s="30" t="s">
        <v>1599</v>
      </c>
      <c r="G3815" s="31" t="n">
        <v>45397</v>
      </c>
      <c r="H3815" s="30" t="s">
        <v>161</v>
      </c>
      <c r="I3815" s="30" t="s">
        <v>162</v>
      </c>
      <c r="J3815" s="30" t="s">
        <v>426</v>
      </c>
      <c r="K3815" s="30" t="s">
        <v>202</v>
      </c>
      <c r="L3815" s="30" t="n">
        <v>0</v>
      </c>
      <c r="M3815" s="30" t="n">
        <v>77</v>
      </c>
      <c r="N3815" s="30" t="s">
        <v>186</v>
      </c>
      <c r="O3815" s="30" t="s">
        <v>128</v>
      </c>
      <c r="P3815" s="30" t="s">
        <v>129</v>
      </c>
      <c r="Q3815" s="32" t="n">
        <v>17514.89</v>
      </c>
      <c r="R3815" s="30" t="s">
        <v>130</v>
      </c>
      <c r="S3815" s="30" t="s">
        <v>197</v>
      </c>
      <c r="T3815" s="30" t="n">
        <v>3</v>
      </c>
    </row>
    <row r="3816" customFormat="false" ht="15" hidden="false" customHeight="false" outlineLevel="0" collapsed="false">
      <c r="A3816" s="27" t="s">
        <v>5825</v>
      </c>
      <c r="B3816" s="27" t="s">
        <v>3767</v>
      </c>
      <c r="C3816" s="27" t="n">
        <v>51</v>
      </c>
      <c r="D3816" s="27" t="s">
        <v>144</v>
      </c>
      <c r="E3816" s="28" t="n">
        <v>45620</v>
      </c>
      <c r="F3816" s="27" t="s">
        <v>2834</v>
      </c>
      <c r="G3816" s="28" t="n">
        <v>45629</v>
      </c>
      <c r="H3816" s="27" t="s">
        <v>146</v>
      </c>
      <c r="I3816" s="27" t="s">
        <v>176</v>
      </c>
      <c r="J3816" s="27" t="s">
        <v>177</v>
      </c>
      <c r="K3816" s="27" t="s">
        <v>202</v>
      </c>
      <c r="L3816" s="27" t="n">
        <v>5</v>
      </c>
      <c r="M3816" s="27" t="n">
        <v>239</v>
      </c>
      <c r="N3816" s="27" t="s">
        <v>127</v>
      </c>
      <c r="O3816" s="27" t="s">
        <v>128</v>
      </c>
      <c r="P3816" s="27" t="s">
        <v>129</v>
      </c>
      <c r="Q3816" s="29" t="n">
        <v>19756.61</v>
      </c>
      <c r="R3816" s="27" t="s">
        <v>130</v>
      </c>
      <c r="S3816" s="27" t="s">
        <v>197</v>
      </c>
      <c r="T3816" s="27" t="n">
        <v>5</v>
      </c>
    </row>
    <row r="3817" customFormat="false" ht="15" hidden="false" customHeight="false" outlineLevel="0" collapsed="false">
      <c r="A3817" s="30" t="s">
        <v>5826</v>
      </c>
      <c r="B3817" s="30" t="s">
        <v>2936</v>
      </c>
      <c r="C3817" s="30" t="n">
        <v>81</v>
      </c>
      <c r="D3817" s="30" t="s">
        <v>181</v>
      </c>
      <c r="E3817" s="31" t="n">
        <v>45651</v>
      </c>
      <c r="F3817" s="30" t="s">
        <v>1175</v>
      </c>
      <c r="G3817" s="31" t="n">
        <v>45651</v>
      </c>
      <c r="H3817" s="30" t="s">
        <v>217</v>
      </c>
      <c r="I3817" s="30" t="s">
        <v>282</v>
      </c>
      <c r="J3817" s="30" t="s">
        <v>388</v>
      </c>
      <c r="K3817" s="30" t="s">
        <v>156</v>
      </c>
      <c r="L3817" s="30" t="n">
        <v>19</v>
      </c>
      <c r="M3817" s="30" t="n">
        <v>77</v>
      </c>
      <c r="N3817" s="30" t="s">
        <v>127</v>
      </c>
      <c r="O3817" s="30" t="s">
        <v>128</v>
      </c>
      <c r="P3817" s="30" t="s">
        <v>150</v>
      </c>
      <c r="Q3817" s="32" t="n">
        <v>4127.32</v>
      </c>
      <c r="R3817" s="30" t="s">
        <v>130</v>
      </c>
      <c r="S3817" s="30" t="s">
        <v>335</v>
      </c>
      <c r="T3817" s="30" t="n">
        <v>3</v>
      </c>
    </row>
    <row r="3818" customFormat="false" ht="15" hidden="false" customHeight="false" outlineLevel="0" collapsed="false">
      <c r="A3818" s="27" t="s">
        <v>5827</v>
      </c>
      <c r="B3818" s="27" t="s">
        <v>2233</v>
      </c>
      <c r="C3818" s="27" t="n">
        <v>72</v>
      </c>
      <c r="D3818" s="27" t="s">
        <v>181</v>
      </c>
      <c r="E3818" s="28" t="n">
        <v>45425</v>
      </c>
      <c r="F3818" s="27" t="s">
        <v>901</v>
      </c>
      <c r="G3818" s="28" t="n">
        <v>45425</v>
      </c>
      <c r="H3818" s="27" t="s">
        <v>161</v>
      </c>
      <c r="I3818" s="27" t="s">
        <v>320</v>
      </c>
      <c r="J3818" s="27" t="s">
        <v>426</v>
      </c>
      <c r="K3818" s="27" t="s">
        <v>156</v>
      </c>
      <c r="L3818" s="27" t="n">
        <v>37</v>
      </c>
      <c r="M3818" s="27" t="n">
        <v>73</v>
      </c>
      <c r="N3818" s="27" t="s">
        <v>127</v>
      </c>
      <c r="O3818" s="27"/>
      <c r="P3818" s="27" t="s">
        <v>129</v>
      </c>
      <c r="Q3818" s="29" t="n">
        <v>4702.1</v>
      </c>
      <c r="R3818" s="27" t="s">
        <v>130</v>
      </c>
      <c r="S3818" s="27" t="s">
        <v>151</v>
      </c>
      <c r="T3818" s="27" t="n">
        <v>5</v>
      </c>
    </row>
    <row r="3819" customFormat="false" ht="15" hidden="false" customHeight="false" outlineLevel="0" collapsed="false">
      <c r="A3819" s="30" t="s">
        <v>5828</v>
      </c>
      <c r="B3819" s="30" t="s">
        <v>3153</v>
      </c>
      <c r="C3819" s="30" t="n">
        <v>23</v>
      </c>
      <c r="D3819" s="30" t="s">
        <v>121</v>
      </c>
      <c r="E3819" s="31" t="n">
        <v>45443</v>
      </c>
      <c r="F3819" s="30" t="s">
        <v>1599</v>
      </c>
      <c r="G3819" s="31" t="n">
        <v>45448</v>
      </c>
      <c r="H3819" s="30" t="s">
        <v>236</v>
      </c>
      <c r="I3819" s="30" t="s">
        <v>266</v>
      </c>
      <c r="J3819" s="30" t="s">
        <v>267</v>
      </c>
      <c r="K3819" s="30" t="s">
        <v>126</v>
      </c>
      <c r="L3819" s="30" t="n">
        <v>24</v>
      </c>
      <c r="M3819" s="30" t="n">
        <v>137</v>
      </c>
      <c r="N3819" s="30" t="s">
        <v>186</v>
      </c>
      <c r="O3819" s="30" t="s">
        <v>139</v>
      </c>
      <c r="P3819" s="30" t="s">
        <v>129</v>
      </c>
      <c r="Q3819" s="32" t="n">
        <v>8481.55</v>
      </c>
      <c r="R3819" s="30" t="s">
        <v>130</v>
      </c>
      <c r="S3819" s="30" t="s">
        <v>335</v>
      </c>
      <c r="T3819" s="30" t="n">
        <v>5</v>
      </c>
    </row>
    <row r="3820" customFormat="false" ht="15" hidden="false" customHeight="false" outlineLevel="0" collapsed="false">
      <c r="A3820" s="27" t="s">
        <v>5829</v>
      </c>
      <c r="B3820" s="27" t="s">
        <v>1202</v>
      </c>
      <c r="C3820" s="27" t="n">
        <v>7</v>
      </c>
      <c r="D3820" s="27" t="s">
        <v>181</v>
      </c>
      <c r="E3820" s="28" t="n">
        <v>45522</v>
      </c>
      <c r="F3820" s="27" t="s">
        <v>398</v>
      </c>
      <c r="G3820" s="28" t="n">
        <v>45524</v>
      </c>
      <c r="H3820" s="27" t="s">
        <v>242</v>
      </c>
      <c r="I3820" s="27" t="s">
        <v>243</v>
      </c>
      <c r="J3820" s="27" t="s">
        <v>363</v>
      </c>
      <c r="K3820" s="27" t="s">
        <v>156</v>
      </c>
      <c r="L3820" s="27" t="n">
        <v>17</v>
      </c>
      <c r="M3820" s="27" t="n">
        <v>58</v>
      </c>
      <c r="N3820" s="27" t="s">
        <v>186</v>
      </c>
      <c r="O3820" s="27" t="s">
        <v>128</v>
      </c>
      <c r="P3820" s="27" t="s">
        <v>150</v>
      </c>
      <c r="Q3820" s="29" t="n">
        <v>3148.11</v>
      </c>
      <c r="R3820" s="27" t="s">
        <v>130</v>
      </c>
      <c r="S3820" s="27" t="s">
        <v>151</v>
      </c>
      <c r="T3820" s="27" t="n">
        <v>4</v>
      </c>
    </row>
    <row r="3821" customFormat="false" ht="15" hidden="false" customHeight="false" outlineLevel="0" collapsed="false">
      <c r="A3821" s="30" t="s">
        <v>5830</v>
      </c>
      <c r="B3821" s="30" t="s">
        <v>5831</v>
      </c>
      <c r="C3821" s="30" t="n">
        <v>31</v>
      </c>
      <c r="D3821" s="30" t="s">
        <v>121</v>
      </c>
      <c r="E3821" s="31" t="n">
        <v>45460</v>
      </c>
      <c r="F3821" s="30" t="s">
        <v>200</v>
      </c>
      <c r="G3821" s="31" t="n">
        <v>45463</v>
      </c>
      <c r="H3821" s="30" t="s">
        <v>206</v>
      </c>
      <c r="I3821" s="30" t="s">
        <v>300</v>
      </c>
      <c r="J3821" s="30" t="s">
        <v>233</v>
      </c>
      <c r="K3821" s="30" t="s">
        <v>156</v>
      </c>
      <c r="L3821" s="30" t="n">
        <v>32</v>
      </c>
      <c r="M3821" s="30" t="n">
        <v>42</v>
      </c>
      <c r="N3821" s="30" t="s">
        <v>186</v>
      </c>
      <c r="O3821" s="30" t="s">
        <v>139</v>
      </c>
      <c r="P3821" s="30" t="s">
        <v>187</v>
      </c>
      <c r="Q3821" s="32" t="n">
        <v>3394.25</v>
      </c>
      <c r="R3821" s="30" t="s">
        <v>130</v>
      </c>
      <c r="S3821" s="30" t="s">
        <v>157</v>
      </c>
      <c r="T3821" s="30" t="n">
        <v>4</v>
      </c>
    </row>
    <row r="3822" customFormat="false" ht="15" hidden="false" customHeight="false" outlineLevel="0" collapsed="false">
      <c r="A3822" s="27" t="s">
        <v>5832</v>
      </c>
      <c r="B3822" s="27" t="s">
        <v>5833</v>
      </c>
      <c r="C3822" s="27" t="n">
        <v>13</v>
      </c>
      <c r="D3822" s="27" t="s">
        <v>121</v>
      </c>
      <c r="E3822" s="28" t="n">
        <v>45601</v>
      </c>
      <c r="F3822" s="27" t="s">
        <v>353</v>
      </c>
      <c r="G3822" s="28" t="n">
        <v>45605</v>
      </c>
      <c r="H3822" s="27" t="s">
        <v>206</v>
      </c>
      <c r="I3822" s="27" t="s">
        <v>300</v>
      </c>
      <c r="J3822" s="27" t="s">
        <v>593</v>
      </c>
      <c r="K3822" s="27" t="s">
        <v>126</v>
      </c>
      <c r="L3822" s="27" t="n">
        <v>20</v>
      </c>
      <c r="M3822" s="27" t="n">
        <v>137</v>
      </c>
      <c r="N3822" s="27" t="s">
        <v>186</v>
      </c>
      <c r="O3822" s="27" t="s">
        <v>139</v>
      </c>
      <c r="P3822" s="27" t="s">
        <v>187</v>
      </c>
      <c r="Q3822" s="29" t="n">
        <v>8086.29</v>
      </c>
      <c r="R3822" s="27" t="s">
        <v>130</v>
      </c>
      <c r="S3822" s="27" t="s">
        <v>192</v>
      </c>
      <c r="T3822" s="27" t="n">
        <v>2</v>
      </c>
    </row>
    <row r="3823" customFormat="false" ht="15" hidden="false" customHeight="false" outlineLevel="0" collapsed="false">
      <c r="A3823" s="30" t="s">
        <v>5834</v>
      </c>
      <c r="B3823" s="30" t="s">
        <v>1149</v>
      </c>
      <c r="C3823" s="30" t="n">
        <v>20</v>
      </c>
      <c r="D3823" s="30" t="s">
        <v>121</v>
      </c>
      <c r="E3823" s="31" t="n">
        <v>45317</v>
      </c>
      <c r="F3823" s="30" t="s">
        <v>890</v>
      </c>
      <c r="G3823" s="31" t="n">
        <v>45320</v>
      </c>
      <c r="H3823" s="30" t="s">
        <v>242</v>
      </c>
      <c r="I3823" s="30" t="s">
        <v>466</v>
      </c>
      <c r="J3823" s="30" t="s">
        <v>244</v>
      </c>
      <c r="K3823" s="30" t="s">
        <v>126</v>
      </c>
      <c r="L3823" s="30" t="n">
        <v>37</v>
      </c>
      <c r="M3823" s="30" t="n">
        <v>111</v>
      </c>
      <c r="N3823" s="30" t="s">
        <v>186</v>
      </c>
      <c r="O3823" s="30" t="s">
        <v>128</v>
      </c>
      <c r="P3823" s="30" t="s">
        <v>187</v>
      </c>
      <c r="Q3823" s="32" t="n">
        <v>7957.36</v>
      </c>
      <c r="R3823" s="30" t="s">
        <v>130</v>
      </c>
      <c r="S3823" s="30" t="s">
        <v>157</v>
      </c>
      <c r="T3823" s="30" t="n">
        <v>3</v>
      </c>
    </row>
    <row r="3824" customFormat="false" ht="15" hidden="false" customHeight="false" outlineLevel="0" collapsed="false">
      <c r="A3824" s="27" t="s">
        <v>5835</v>
      </c>
      <c r="B3824" s="27" t="s">
        <v>2076</v>
      </c>
      <c r="C3824" s="27" t="n">
        <v>87</v>
      </c>
      <c r="D3824" s="27" t="s">
        <v>181</v>
      </c>
      <c r="E3824" s="28" t="n">
        <v>45331</v>
      </c>
      <c r="F3824" s="27" t="s">
        <v>1602</v>
      </c>
      <c r="G3824" s="28" t="n">
        <v>45332</v>
      </c>
      <c r="H3824" s="27" t="s">
        <v>161</v>
      </c>
      <c r="I3824" s="27" t="s">
        <v>538</v>
      </c>
      <c r="J3824" s="27" t="s">
        <v>258</v>
      </c>
      <c r="K3824" s="27" t="s">
        <v>156</v>
      </c>
      <c r="L3824" s="27" t="n">
        <v>23</v>
      </c>
      <c r="M3824" s="27" t="n">
        <v>84</v>
      </c>
      <c r="N3824" s="27" t="s">
        <v>127</v>
      </c>
      <c r="O3824" s="27" t="s">
        <v>139</v>
      </c>
      <c r="P3824" s="27" t="s">
        <v>129</v>
      </c>
      <c r="Q3824" s="29" t="n">
        <v>4465.18</v>
      </c>
      <c r="R3824" s="27" t="s">
        <v>130</v>
      </c>
      <c r="S3824" s="27" t="s">
        <v>223</v>
      </c>
      <c r="T3824" s="27" t="n">
        <v>3</v>
      </c>
    </row>
    <row r="3825" customFormat="false" ht="15" hidden="false" customHeight="false" outlineLevel="0" collapsed="false">
      <c r="A3825" s="30" t="s">
        <v>5836</v>
      </c>
      <c r="B3825" s="30" t="s">
        <v>3258</v>
      </c>
      <c r="C3825" s="30" t="n">
        <v>54</v>
      </c>
      <c r="D3825" s="30" t="s">
        <v>121</v>
      </c>
      <c r="E3825" s="31" t="n">
        <v>45566</v>
      </c>
      <c r="F3825" s="30" t="s">
        <v>826</v>
      </c>
      <c r="G3825" s="31" t="n">
        <v>45567</v>
      </c>
      <c r="H3825" s="30" t="s">
        <v>135</v>
      </c>
      <c r="I3825" s="30" t="s">
        <v>136</v>
      </c>
      <c r="J3825" s="30" t="s">
        <v>137</v>
      </c>
      <c r="K3825" s="30" t="s">
        <v>138</v>
      </c>
      <c r="L3825" s="30" t="n">
        <v>82</v>
      </c>
      <c r="M3825" s="30" t="n">
        <v>21</v>
      </c>
      <c r="N3825" s="30" t="s">
        <v>127</v>
      </c>
      <c r="O3825" s="30" t="s">
        <v>171</v>
      </c>
      <c r="P3825" s="30" t="s">
        <v>187</v>
      </c>
      <c r="Q3825" s="32" t="n">
        <v>949.87</v>
      </c>
      <c r="R3825" s="30" t="s">
        <v>130</v>
      </c>
      <c r="S3825" s="30" t="s">
        <v>157</v>
      </c>
      <c r="T3825" s="30" t="n">
        <v>5</v>
      </c>
    </row>
    <row r="3826" customFormat="false" ht="15" hidden="false" customHeight="false" outlineLevel="0" collapsed="false">
      <c r="A3826" s="27" t="s">
        <v>5837</v>
      </c>
      <c r="B3826" s="27" t="s">
        <v>745</v>
      </c>
      <c r="C3826" s="27" t="n">
        <v>63</v>
      </c>
      <c r="D3826" s="27" t="s">
        <v>181</v>
      </c>
      <c r="E3826" s="28" t="n">
        <v>45469</v>
      </c>
      <c r="F3826" s="27" t="s">
        <v>334</v>
      </c>
      <c r="G3826" s="28" t="n">
        <v>45469</v>
      </c>
      <c r="H3826" s="27" t="s">
        <v>123</v>
      </c>
      <c r="I3826" s="27" t="s">
        <v>124</v>
      </c>
      <c r="J3826" s="27" t="s">
        <v>227</v>
      </c>
      <c r="K3826" s="27" t="s">
        <v>138</v>
      </c>
      <c r="L3826" s="27" t="n">
        <v>36</v>
      </c>
      <c r="M3826" s="27" t="n">
        <v>30</v>
      </c>
      <c r="N3826" s="27" t="s">
        <v>127</v>
      </c>
      <c r="O3826" s="27" t="s">
        <v>139</v>
      </c>
      <c r="P3826" s="27" t="s">
        <v>140</v>
      </c>
      <c r="Q3826" s="29" t="n">
        <v>2554.64</v>
      </c>
      <c r="R3826" s="27" t="s">
        <v>130</v>
      </c>
      <c r="S3826" s="27" t="s">
        <v>131</v>
      </c>
      <c r="T3826" s="27" t="n">
        <v>4</v>
      </c>
    </row>
    <row r="3827" customFormat="false" ht="15" hidden="false" customHeight="false" outlineLevel="0" collapsed="false">
      <c r="A3827" s="30" t="s">
        <v>5838</v>
      </c>
      <c r="B3827" s="30" t="s">
        <v>5839</v>
      </c>
      <c r="C3827" s="30" t="n">
        <v>8</v>
      </c>
      <c r="D3827" s="30" t="s">
        <v>121</v>
      </c>
      <c r="E3827" s="31" t="n">
        <v>45414</v>
      </c>
      <c r="F3827" s="30" t="s">
        <v>858</v>
      </c>
      <c r="G3827" s="31" t="n">
        <v>45414</v>
      </c>
      <c r="H3827" s="30" t="s">
        <v>217</v>
      </c>
      <c r="I3827" s="30" t="s">
        <v>282</v>
      </c>
      <c r="J3827" s="30" t="s">
        <v>218</v>
      </c>
      <c r="K3827" s="30" t="s">
        <v>156</v>
      </c>
      <c r="L3827" s="30" t="n">
        <v>57</v>
      </c>
      <c r="M3827" s="30" t="n">
        <v>30</v>
      </c>
      <c r="N3827" s="30" t="s">
        <v>186</v>
      </c>
      <c r="O3827" s="30" t="s">
        <v>149</v>
      </c>
      <c r="P3827" s="30" t="s">
        <v>150</v>
      </c>
      <c r="Q3827" s="32" t="n">
        <v>3660.33</v>
      </c>
      <c r="R3827" s="30" t="s">
        <v>130</v>
      </c>
      <c r="S3827" s="30" t="s">
        <v>164</v>
      </c>
      <c r="T3827" s="30" t="n">
        <v>3</v>
      </c>
    </row>
    <row r="3828" customFormat="false" ht="15" hidden="false" customHeight="false" outlineLevel="0" collapsed="false">
      <c r="A3828" s="27" t="s">
        <v>5840</v>
      </c>
      <c r="B3828" s="27" t="s">
        <v>3160</v>
      </c>
      <c r="C3828" s="27" t="n">
        <v>42</v>
      </c>
      <c r="D3828" s="27" t="s">
        <v>121</v>
      </c>
      <c r="E3828" s="28" t="n">
        <v>45304</v>
      </c>
      <c r="F3828" s="27" t="s">
        <v>762</v>
      </c>
      <c r="G3828" s="28" t="n">
        <v>45305</v>
      </c>
      <c r="H3828" s="27" t="s">
        <v>236</v>
      </c>
      <c r="I3828" s="27" t="s">
        <v>266</v>
      </c>
      <c r="J3828" s="27" t="s">
        <v>238</v>
      </c>
      <c r="K3828" s="27" t="s">
        <v>138</v>
      </c>
      <c r="L3828" s="27" t="n">
        <v>78</v>
      </c>
      <c r="M3828" s="27" t="n">
        <v>27</v>
      </c>
      <c r="N3828" s="27" t="s">
        <v>127</v>
      </c>
      <c r="O3828" s="27" t="s">
        <v>139</v>
      </c>
      <c r="P3828" s="27" t="s">
        <v>150</v>
      </c>
      <c r="Q3828" s="29" t="n">
        <v>1600.57</v>
      </c>
      <c r="R3828" s="27" t="s">
        <v>268</v>
      </c>
      <c r="S3828" s="27" t="s">
        <v>223</v>
      </c>
      <c r="T3828" s="27" t="n">
        <v>4</v>
      </c>
    </row>
    <row r="3829" customFormat="false" ht="15" hidden="false" customHeight="false" outlineLevel="0" collapsed="false">
      <c r="A3829" s="30" t="s">
        <v>5841</v>
      </c>
      <c r="B3829" s="30" t="s">
        <v>2156</v>
      </c>
      <c r="C3829" s="30" t="n">
        <v>54</v>
      </c>
      <c r="D3829" s="30" t="s">
        <v>121</v>
      </c>
      <c r="E3829" s="31" t="n">
        <v>45380</v>
      </c>
      <c r="F3829" s="30" t="s">
        <v>743</v>
      </c>
      <c r="G3829" s="31" t="n">
        <v>45381</v>
      </c>
      <c r="H3829" s="30" t="s">
        <v>146</v>
      </c>
      <c r="I3829" s="30" t="s">
        <v>176</v>
      </c>
      <c r="J3829" s="30" t="s">
        <v>222</v>
      </c>
      <c r="K3829" s="30" t="s">
        <v>156</v>
      </c>
      <c r="L3829" s="30" t="n">
        <v>28</v>
      </c>
      <c r="M3829" s="30" t="n">
        <v>41</v>
      </c>
      <c r="N3829" s="30" t="s">
        <v>127</v>
      </c>
      <c r="O3829" s="30" t="s">
        <v>139</v>
      </c>
      <c r="P3829" s="30" t="s">
        <v>129</v>
      </c>
      <c r="Q3829" s="32" t="n">
        <v>3145.31</v>
      </c>
      <c r="R3829" s="30" t="s">
        <v>130</v>
      </c>
      <c r="S3829" s="30" t="s">
        <v>197</v>
      </c>
      <c r="T3829" s="30" t="n">
        <v>4</v>
      </c>
    </row>
    <row r="3830" customFormat="false" ht="15" hidden="false" customHeight="false" outlineLevel="0" collapsed="false">
      <c r="A3830" s="27" t="s">
        <v>5842</v>
      </c>
      <c r="B3830" s="27" t="s">
        <v>3243</v>
      </c>
      <c r="C3830" s="27" t="n">
        <v>47</v>
      </c>
      <c r="D3830" s="27" t="s">
        <v>121</v>
      </c>
      <c r="E3830" s="28" t="n">
        <v>45536</v>
      </c>
      <c r="F3830" s="27" t="s">
        <v>257</v>
      </c>
      <c r="G3830" s="28" t="n">
        <v>45538</v>
      </c>
      <c r="H3830" s="27" t="s">
        <v>236</v>
      </c>
      <c r="I3830" s="27" t="s">
        <v>323</v>
      </c>
      <c r="J3830" s="27" t="s">
        <v>267</v>
      </c>
      <c r="K3830" s="27" t="s">
        <v>156</v>
      </c>
      <c r="L3830" s="27" t="n">
        <v>30</v>
      </c>
      <c r="M3830" s="27" t="n">
        <v>68</v>
      </c>
      <c r="N3830" s="27" t="s">
        <v>127</v>
      </c>
      <c r="O3830" s="27" t="s">
        <v>171</v>
      </c>
      <c r="P3830" s="27" t="s">
        <v>129</v>
      </c>
      <c r="Q3830" s="29" t="n">
        <v>4564.85</v>
      </c>
      <c r="R3830" s="27" t="s">
        <v>130</v>
      </c>
      <c r="S3830" s="27" t="s">
        <v>178</v>
      </c>
      <c r="T3830" s="27" t="n">
        <v>4</v>
      </c>
    </row>
    <row r="3831" customFormat="false" ht="15" hidden="false" customHeight="false" outlineLevel="0" collapsed="false">
      <c r="A3831" s="30" t="s">
        <v>5843</v>
      </c>
      <c r="B3831" s="30" t="s">
        <v>285</v>
      </c>
      <c r="C3831" s="30" t="n">
        <v>31</v>
      </c>
      <c r="D3831" s="30" t="s">
        <v>121</v>
      </c>
      <c r="E3831" s="31" t="n">
        <v>45444</v>
      </c>
      <c r="F3831" s="30" t="s">
        <v>1020</v>
      </c>
      <c r="G3831" s="31" t="n">
        <v>45444</v>
      </c>
      <c r="H3831" s="30" t="s">
        <v>236</v>
      </c>
      <c r="I3831" s="30" t="s">
        <v>237</v>
      </c>
      <c r="J3831" s="30" t="s">
        <v>238</v>
      </c>
      <c r="K3831" s="30" t="s">
        <v>156</v>
      </c>
      <c r="L3831" s="30" t="n">
        <v>47</v>
      </c>
      <c r="M3831" s="30" t="n">
        <v>39</v>
      </c>
      <c r="N3831" s="30" t="s">
        <v>186</v>
      </c>
      <c r="O3831" s="30" t="s">
        <v>171</v>
      </c>
      <c r="P3831" s="30" t="s">
        <v>187</v>
      </c>
      <c r="Q3831" s="32" t="n">
        <v>3672.95</v>
      </c>
      <c r="R3831" s="30" t="s">
        <v>130</v>
      </c>
      <c r="S3831" s="30" t="s">
        <v>192</v>
      </c>
      <c r="T3831" s="30" t="n">
        <v>4</v>
      </c>
    </row>
    <row r="3832" customFormat="false" ht="15" hidden="false" customHeight="false" outlineLevel="0" collapsed="false">
      <c r="A3832" s="27" t="s">
        <v>5844</v>
      </c>
      <c r="B3832" s="27" t="s">
        <v>1154</v>
      </c>
      <c r="C3832" s="27" t="n">
        <v>25</v>
      </c>
      <c r="D3832" s="27" t="s">
        <v>121</v>
      </c>
      <c r="E3832" s="28" t="n">
        <v>45476</v>
      </c>
      <c r="F3832" s="27" t="s">
        <v>1023</v>
      </c>
      <c r="G3832" s="28" t="n">
        <v>45478</v>
      </c>
      <c r="H3832" s="27" t="s">
        <v>168</v>
      </c>
      <c r="I3832" s="27" t="s">
        <v>366</v>
      </c>
      <c r="J3832" s="27" t="s">
        <v>170</v>
      </c>
      <c r="K3832" s="27" t="s">
        <v>126</v>
      </c>
      <c r="L3832" s="27" t="n">
        <v>31</v>
      </c>
      <c r="M3832" s="27" t="n">
        <v>112</v>
      </c>
      <c r="N3832" s="27" t="s">
        <v>186</v>
      </c>
      <c r="O3832" s="27" t="s">
        <v>149</v>
      </c>
      <c r="P3832" s="27" t="s">
        <v>129</v>
      </c>
      <c r="Q3832" s="29" t="n">
        <v>7257.84</v>
      </c>
      <c r="R3832" s="27" t="s">
        <v>130</v>
      </c>
      <c r="S3832" s="27" t="s">
        <v>178</v>
      </c>
      <c r="T3832" s="27" t="n">
        <v>5</v>
      </c>
    </row>
    <row r="3833" customFormat="false" ht="15" hidden="false" customHeight="false" outlineLevel="0" collapsed="false">
      <c r="A3833" s="30" t="s">
        <v>5845</v>
      </c>
      <c r="B3833" s="30" t="s">
        <v>5655</v>
      </c>
      <c r="C3833" s="30" t="n">
        <v>46</v>
      </c>
      <c r="D3833" s="30" t="s">
        <v>121</v>
      </c>
      <c r="E3833" s="31" t="n">
        <v>45521</v>
      </c>
      <c r="F3833" s="30" t="s">
        <v>713</v>
      </c>
      <c r="G3833" s="31" t="n">
        <v>45521</v>
      </c>
      <c r="H3833" s="30" t="s">
        <v>168</v>
      </c>
      <c r="I3833" s="30" t="s">
        <v>366</v>
      </c>
      <c r="J3833" s="30" t="s">
        <v>170</v>
      </c>
      <c r="K3833" s="30" t="s">
        <v>138</v>
      </c>
      <c r="L3833" s="30" t="n">
        <v>50</v>
      </c>
      <c r="M3833" s="30" t="n">
        <v>45</v>
      </c>
      <c r="N3833" s="30" t="s">
        <v>127</v>
      </c>
      <c r="O3833" s="30" t="s">
        <v>128</v>
      </c>
      <c r="P3833" s="30" t="s">
        <v>129</v>
      </c>
      <c r="Q3833" s="32" t="n">
        <v>1058.18</v>
      </c>
      <c r="R3833" s="30" t="s">
        <v>130</v>
      </c>
      <c r="S3833" s="30" t="s">
        <v>335</v>
      </c>
      <c r="T3833" s="30" t="n">
        <v>5</v>
      </c>
    </row>
    <row r="3834" customFormat="false" ht="15" hidden="false" customHeight="false" outlineLevel="0" collapsed="false">
      <c r="A3834" s="27" t="s">
        <v>5846</v>
      </c>
      <c r="B3834" s="27" t="s">
        <v>1779</v>
      </c>
      <c r="C3834" s="27" t="n">
        <v>52</v>
      </c>
      <c r="D3834" s="27" t="s">
        <v>121</v>
      </c>
      <c r="E3834" s="28" t="n">
        <v>45326</v>
      </c>
      <c r="F3834" s="27" t="s">
        <v>730</v>
      </c>
      <c r="G3834" s="28" t="n">
        <v>45326</v>
      </c>
      <c r="H3834" s="27" t="s">
        <v>146</v>
      </c>
      <c r="I3834" s="27" t="s">
        <v>309</v>
      </c>
      <c r="J3834" s="27" t="s">
        <v>177</v>
      </c>
      <c r="K3834" s="27" t="s">
        <v>138</v>
      </c>
      <c r="L3834" s="27" t="n">
        <v>81</v>
      </c>
      <c r="M3834" s="27" t="n">
        <v>32</v>
      </c>
      <c r="N3834" s="27" t="s">
        <v>186</v>
      </c>
      <c r="O3834" s="27" t="s">
        <v>171</v>
      </c>
      <c r="P3834" s="27" t="s">
        <v>187</v>
      </c>
      <c r="Q3834" s="29" t="n">
        <v>1091.76</v>
      </c>
      <c r="R3834" s="27" t="s">
        <v>130</v>
      </c>
      <c r="S3834" s="27" t="s">
        <v>164</v>
      </c>
      <c r="T3834" s="27" t="n">
        <v>4</v>
      </c>
    </row>
    <row r="3835" customFormat="false" ht="15" hidden="false" customHeight="false" outlineLevel="0" collapsed="false">
      <c r="A3835" s="30" t="s">
        <v>5847</v>
      </c>
      <c r="B3835" s="30" t="s">
        <v>597</v>
      </c>
      <c r="C3835" s="30" t="n">
        <v>95</v>
      </c>
      <c r="D3835" s="30" t="s">
        <v>121</v>
      </c>
      <c r="E3835" s="31" t="n">
        <v>45510</v>
      </c>
      <c r="F3835" s="30" t="s">
        <v>2118</v>
      </c>
      <c r="G3835" s="31" t="n">
        <v>45516</v>
      </c>
      <c r="H3835" s="30" t="s">
        <v>217</v>
      </c>
      <c r="I3835" s="30" t="s">
        <v>344</v>
      </c>
      <c r="J3835" s="30" t="s">
        <v>283</v>
      </c>
      <c r="K3835" s="30" t="s">
        <v>202</v>
      </c>
      <c r="L3835" s="30" t="n">
        <v>6</v>
      </c>
      <c r="M3835" s="30" t="n">
        <v>141</v>
      </c>
      <c r="N3835" s="30" t="s">
        <v>186</v>
      </c>
      <c r="O3835" s="30" t="s">
        <v>149</v>
      </c>
      <c r="P3835" s="30" t="s">
        <v>187</v>
      </c>
      <c r="Q3835" s="32" t="n">
        <v>17311.82</v>
      </c>
      <c r="R3835" s="30" t="s">
        <v>268</v>
      </c>
      <c r="S3835" s="30" t="s">
        <v>131</v>
      </c>
      <c r="T3835" s="30" t="n">
        <v>4</v>
      </c>
    </row>
    <row r="3836" customFormat="false" ht="15" hidden="false" customHeight="false" outlineLevel="0" collapsed="false">
      <c r="A3836" s="27" t="s">
        <v>5848</v>
      </c>
      <c r="B3836" s="27" t="s">
        <v>1444</v>
      </c>
      <c r="C3836" s="27" t="n">
        <v>44</v>
      </c>
      <c r="D3836" s="27" t="s">
        <v>121</v>
      </c>
      <c r="E3836" s="28" t="n">
        <v>45588</v>
      </c>
      <c r="F3836" s="27" t="s">
        <v>527</v>
      </c>
      <c r="G3836" s="28" t="n">
        <v>45588</v>
      </c>
      <c r="H3836" s="27" t="s">
        <v>206</v>
      </c>
      <c r="I3836" s="27" t="s">
        <v>232</v>
      </c>
      <c r="J3836" s="27" t="s">
        <v>593</v>
      </c>
      <c r="K3836" s="27" t="s">
        <v>156</v>
      </c>
      <c r="L3836" s="27" t="n">
        <v>20</v>
      </c>
      <c r="M3836" s="27" t="n">
        <v>73</v>
      </c>
      <c r="N3836" s="27" t="s">
        <v>186</v>
      </c>
      <c r="O3836" s="27" t="s">
        <v>128</v>
      </c>
      <c r="P3836" s="27" t="s">
        <v>140</v>
      </c>
      <c r="Q3836" s="29" t="n">
        <v>5010.13</v>
      </c>
      <c r="R3836" s="27" t="s">
        <v>130</v>
      </c>
      <c r="S3836" s="27" t="s">
        <v>164</v>
      </c>
      <c r="T3836" s="27" t="n">
        <v>3</v>
      </c>
    </row>
    <row r="3837" customFormat="false" ht="15" hidden="false" customHeight="false" outlineLevel="0" collapsed="false">
      <c r="A3837" s="30" t="s">
        <v>5849</v>
      </c>
      <c r="B3837" s="30" t="s">
        <v>2712</v>
      </c>
      <c r="C3837" s="30" t="n">
        <v>18</v>
      </c>
      <c r="D3837" s="30" t="s">
        <v>313</v>
      </c>
      <c r="E3837" s="31" t="n">
        <v>45618</v>
      </c>
      <c r="F3837" s="30" t="s">
        <v>858</v>
      </c>
      <c r="G3837" s="31" t="n">
        <v>45621</v>
      </c>
      <c r="H3837" s="30" t="s">
        <v>236</v>
      </c>
      <c r="I3837" s="30" t="s">
        <v>323</v>
      </c>
      <c r="J3837" s="30" t="s">
        <v>455</v>
      </c>
      <c r="K3837" s="30" t="s">
        <v>156</v>
      </c>
      <c r="L3837" s="30" t="n">
        <v>46</v>
      </c>
      <c r="M3837" s="30" t="n">
        <v>62</v>
      </c>
      <c r="N3837" s="30" t="s">
        <v>127</v>
      </c>
      <c r="O3837" s="30" t="s">
        <v>139</v>
      </c>
      <c r="P3837" s="30" t="s">
        <v>140</v>
      </c>
      <c r="Q3837" s="32" t="n">
        <v>4418.16</v>
      </c>
      <c r="R3837" s="30" t="s">
        <v>172</v>
      </c>
      <c r="S3837" s="30" t="s">
        <v>151</v>
      </c>
      <c r="T3837" s="30" t="n">
        <v>5</v>
      </c>
    </row>
    <row r="3838" customFormat="false" ht="15" hidden="false" customHeight="false" outlineLevel="0" collapsed="false">
      <c r="A3838" s="27" t="s">
        <v>5850</v>
      </c>
      <c r="B3838" s="27" t="s">
        <v>814</v>
      </c>
      <c r="C3838" s="27" t="n">
        <v>46</v>
      </c>
      <c r="D3838" s="27" t="s">
        <v>121</v>
      </c>
      <c r="E3838" s="28" t="n">
        <v>45474</v>
      </c>
      <c r="F3838" s="27" t="s">
        <v>832</v>
      </c>
      <c r="G3838" s="28" t="n">
        <v>45475</v>
      </c>
      <c r="H3838" s="27" t="s">
        <v>206</v>
      </c>
      <c r="I3838" s="27" t="s">
        <v>207</v>
      </c>
      <c r="J3838" s="27" t="s">
        <v>615</v>
      </c>
      <c r="K3838" s="27" t="s">
        <v>138</v>
      </c>
      <c r="L3838" s="27" t="n">
        <v>28</v>
      </c>
      <c r="M3838" s="27" t="n">
        <v>39</v>
      </c>
      <c r="N3838" s="27" t="s">
        <v>186</v>
      </c>
      <c r="O3838" s="27" t="s">
        <v>139</v>
      </c>
      <c r="P3838" s="27" t="s">
        <v>129</v>
      </c>
      <c r="Q3838" s="29" t="n">
        <v>1719.92</v>
      </c>
      <c r="R3838" s="27" t="s">
        <v>130</v>
      </c>
      <c r="S3838" s="27" t="s">
        <v>223</v>
      </c>
      <c r="T3838" s="27" t="n">
        <v>4</v>
      </c>
    </row>
    <row r="3839" customFormat="false" ht="15" hidden="false" customHeight="false" outlineLevel="0" collapsed="false">
      <c r="A3839" s="30" t="s">
        <v>5851</v>
      </c>
      <c r="B3839" s="30" t="s">
        <v>3678</v>
      </c>
      <c r="C3839" s="30" t="n">
        <v>46</v>
      </c>
      <c r="D3839" s="30" t="s">
        <v>181</v>
      </c>
      <c r="E3839" s="31" t="n">
        <v>45303</v>
      </c>
      <c r="F3839" s="30" t="s">
        <v>182</v>
      </c>
      <c r="G3839" s="31" t="n">
        <v>45305</v>
      </c>
      <c r="H3839" s="30" t="s">
        <v>161</v>
      </c>
      <c r="I3839" s="30" t="s">
        <v>320</v>
      </c>
      <c r="J3839" s="30" t="s">
        <v>163</v>
      </c>
      <c r="K3839" s="30" t="s">
        <v>156</v>
      </c>
      <c r="L3839" s="30" t="n">
        <v>20</v>
      </c>
      <c r="M3839" s="30" t="n">
        <v>37</v>
      </c>
      <c r="N3839" s="30" t="s">
        <v>127</v>
      </c>
      <c r="O3839" s="30" t="s">
        <v>139</v>
      </c>
      <c r="P3839" s="30" t="s">
        <v>150</v>
      </c>
      <c r="Q3839" s="32" t="n">
        <v>2843.07</v>
      </c>
      <c r="R3839" s="30" t="s">
        <v>130</v>
      </c>
      <c r="S3839" s="30" t="s">
        <v>164</v>
      </c>
      <c r="T3839" s="30" t="n">
        <v>5</v>
      </c>
    </row>
    <row r="3840" customFormat="false" ht="15" hidden="false" customHeight="false" outlineLevel="0" collapsed="false">
      <c r="A3840" s="27" t="s">
        <v>5852</v>
      </c>
      <c r="B3840" s="27" t="s">
        <v>4011</v>
      </c>
      <c r="C3840" s="27" t="n">
        <v>59</v>
      </c>
      <c r="D3840" s="27" t="s">
        <v>181</v>
      </c>
      <c r="E3840" s="28" t="n">
        <v>45481</v>
      </c>
      <c r="F3840" s="27" t="s">
        <v>2834</v>
      </c>
      <c r="G3840" s="28" t="n">
        <v>45482</v>
      </c>
      <c r="H3840" s="27" t="s">
        <v>183</v>
      </c>
      <c r="I3840" s="27" t="s">
        <v>430</v>
      </c>
      <c r="J3840" s="27" t="s">
        <v>431</v>
      </c>
      <c r="K3840" s="27" t="s">
        <v>156</v>
      </c>
      <c r="L3840" s="27" t="n">
        <v>70</v>
      </c>
      <c r="M3840" s="27" t="n">
        <v>52</v>
      </c>
      <c r="N3840" s="27" t="s">
        <v>186</v>
      </c>
      <c r="O3840" s="27" t="s">
        <v>128</v>
      </c>
      <c r="P3840" s="27" t="s">
        <v>150</v>
      </c>
      <c r="Q3840" s="29" t="n">
        <v>3327.95</v>
      </c>
      <c r="R3840" s="27" t="s">
        <v>268</v>
      </c>
      <c r="S3840" s="27" t="s">
        <v>164</v>
      </c>
      <c r="T3840" s="27" t="n">
        <v>4</v>
      </c>
    </row>
    <row r="3841" customFormat="false" ht="15" hidden="false" customHeight="false" outlineLevel="0" collapsed="false">
      <c r="A3841" s="30" t="s">
        <v>5853</v>
      </c>
      <c r="B3841" s="30" t="s">
        <v>2875</v>
      </c>
      <c r="C3841" s="30" t="n">
        <v>49</v>
      </c>
      <c r="D3841" s="30" t="s">
        <v>181</v>
      </c>
      <c r="E3841" s="31" t="n">
        <v>45464</v>
      </c>
      <c r="F3841" s="30" t="s">
        <v>764</v>
      </c>
      <c r="G3841" s="31" t="n">
        <v>45468</v>
      </c>
      <c r="H3841" s="30" t="s">
        <v>135</v>
      </c>
      <c r="I3841" s="30" t="s">
        <v>278</v>
      </c>
      <c r="J3841" s="30" t="s">
        <v>201</v>
      </c>
      <c r="K3841" s="30" t="s">
        <v>202</v>
      </c>
      <c r="L3841" s="30" t="n">
        <v>12</v>
      </c>
      <c r="M3841" s="30" t="n">
        <v>92</v>
      </c>
      <c r="N3841" s="30" t="s">
        <v>186</v>
      </c>
      <c r="O3841" s="30" t="s">
        <v>171</v>
      </c>
      <c r="P3841" s="30" t="s">
        <v>140</v>
      </c>
      <c r="Q3841" s="32" t="n">
        <v>17281.25</v>
      </c>
      <c r="R3841" s="30" t="s">
        <v>172</v>
      </c>
      <c r="S3841" s="30" t="s">
        <v>151</v>
      </c>
      <c r="T3841" s="30" t="n">
        <v>2</v>
      </c>
    </row>
    <row r="3842" customFormat="false" ht="15" hidden="false" customHeight="false" outlineLevel="0" collapsed="false">
      <c r="A3842" s="27" t="s">
        <v>5854</v>
      </c>
      <c r="B3842" s="27" t="s">
        <v>1817</v>
      </c>
      <c r="C3842" s="27" t="n">
        <v>56</v>
      </c>
      <c r="D3842" s="27" t="s">
        <v>121</v>
      </c>
      <c r="E3842" s="28" t="n">
        <v>45591</v>
      </c>
      <c r="F3842" s="27" t="s">
        <v>805</v>
      </c>
      <c r="G3842" s="28" t="n">
        <v>45593</v>
      </c>
      <c r="H3842" s="27" t="s">
        <v>206</v>
      </c>
      <c r="I3842" s="27" t="s">
        <v>300</v>
      </c>
      <c r="J3842" s="27" t="s">
        <v>469</v>
      </c>
      <c r="K3842" s="27" t="s">
        <v>126</v>
      </c>
      <c r="L3842" s="27" t="n">
        <v>35</v>
      </c>
      <c r="M3842" s="27" t="n">
        <v>147</v>
      </c>
      <c r="N3842" s="27" t="s">
        <v>186</v>
      </c>
      <c r="O3842" s="27" t="s">
        <v>171</v>
      </c>
      <c r="P3842" s="27" t="s">
        <v>129</v>
      </c>
      <c r="Q3842" s="29" t="n">
        <v>8662.47</v>
      </c>
      <c r="R3842" s="27" t="s">
        <v>130</v>
      </c>
      <c r="S3842" s="27" t="s">
        <v>141</v>
      </c>
      <c r="T3842" s="27" t="n">
        <v>5</v>
      </c>
    </row>
    <row r="3843" customFormat="false" ht="15" hidden="false" customHeight="false" outlineLevel="0" collapsed="false">
      <c r="A3843" s="30" t="s">
        <v>5855</v>
      </c>
      <c r="B3843" s="30" t="s">
        <v>5856</v>
      </c>
      <c r="C3843" s="30" t="n">
        <v>39</v>
      </c>
      <c r="D3843" s="30" t="s">
        <v>121</v>
      </c>
      <c r="E3843" s="31" t="n">
        <v>45393</v>
      </c>
      <c r="F3843" s="30" t="s">
        <v>2058</v>
      </c>
      <c r="G3843" s="31" t="n">
        <v>45396</v>
      </c>
      <c r="H3843" s="30" t="s">
        <v>242</v>
      </c>
      <c r="I3843" s="30" t="s">
        <v>466</v>
      </c>
      <c r="J3843" s="30" t="s">
        <v>316</v>
      </c>
      <c r="K3843" s="30" t="s">
        <v>156</v>
      </c>
      <c r="L3843" s="30" t="n">
        <v>30</v>
      </c>
      <c r="M3843" s="30" t="n">
        <v>64</v>
      </c>
      <c r="N3843" s="30" t="s">
        <v>127</v>
      </c>
      <c r="O3843" s="30" t="s">
        <v>171</v>
      </c>
      <c r="P3843" s="30" t="s">
        <v>150</v>
      </c>
      <c r="Q3843" s="32" t="n">
        <v>3105.92</v>
      </c>
      <c r="R3843" s="30" t="s">
        <v>172</v>
      </c>
      <c r="S3843" s="30" t="s">
        <v>223</v>
      </c>
      <c r="T3843" s="30" t="n">
        <v>3</v>
      </c>
    </row>
    <row r="3844" customFormat="false" ht="15" hidden="false" customHeight="false" outlineLevel="0" collapsed="false">
      <c r="A3844" s="27" t="s">
        <v>5857</v>
      </c>
      <c r="B3844" s="27" t="s">
        <v>3954</v>
      </c>
      <c r="C3844" s="27" t="n">
        <v>55</v>
      </c>
      <c r="D3844" s="27" t="s">
        <v>181</v>
      </c>
      <c r="E3844" s="28" t="n">
        <v>45522</v>
      </c>
      <c r="F3844" s="27" t="s">
        <v>1462</v>
      </c>
      <c r="G3844" s="28" t="n">
        <v>45523</v>
      </c>
      <c r="H3844" s="27" t="s">
        <v>183</v>
      </c>
      <c r="I3844" s="27" t="s">
        <v>212</v>
      </c>
      <c r="J3844" s="27" t="s">
        <v>431</v>
      </c>
      <c r="K3844" s="27" t="s">
        <v>138</v>
      </c>
      <c r="L3844" s="27" t="n">
        <v>20</v>
      </c>
      <c r="M3844" s="27" t="n">
        <v>33</v>
      </c>
      <c r="N3844" s="27" t="s">
        <v>127</v>
      </c>
      <c r="O3844" s="27" t="s">
        <v>149</v>
      </c>
      <c r="P3844" s="27" t="s">
        <v>150</v>
      </c>
      <c r="Q3844" s="29" t="n">
        <v>2770.47</v>
      </c>
      <c r="R3844" s="27" t="s">
        <v>130</v>
      </c>
      <c r="S3844" s="27" t="s">
        <v>157</v>
      </c>
      <c r="T3844" s="27" t="n">
        <v>4</v>
      </c>
    </row>
    <row r="3845" customFormat="false" ht="15" hidden="false" customHeight="false" outlineLevel="0" collapsed="false">
      <c r="A3845" s="30" t="s">
        <v>4869</v>
      </c>
      <c r="B3845" s="30" t="s">
        <v>3149</v>
      </c>
      <c r="C3845" s="30" t="n">
        <v>21</v>
      </c>
      <c r="D3845" s="30" t="s">
        <v>181</v>
      </c>
      <c r="E3845" s="31" t="n">
        <v>45420</v>
      </c>
      <c r="F3845" s="30" t="s">
        <v>848</v>
      </c>
      <c r="G3845" s="31" t="n">
        <v>45421</v>
      </c>
      <c r="H3845" s="30" t="s">
        <v>206</v>
      </c>
      <c r="I3845" s="30" t="s">
        <v>232</v>
      </c>
      <c r="J3845" s="30" t="s">
        <v>593</v>
      </c>
      <c r="K3845" s="30" t="s">
        <v>138</v>
      </c>
      <c r="L3845" s="30" t="n">
        <v>86</v>
      </c>
      <c r="M3845" s="30" t="n">
        <v>31</v>
      </c>
      <c r="N3845" s="30" t="s">
        <v>127</v>
      </c>
      <c r="O3845" s="30" t="s">
        <v>149</v>
      </c>
      <c r="P3845" s="30" t="s">
        <v>140</v>
      </c>
      <c r="Q3845" s="32" t="n">
        <v>1420.89</v>
      </c>
      <c r="R3845" s="30" t="s">
        <v>130</v>
      </c>
      <c r="S3845" s="30" t="s">
        <v>192</v>
      </c>
      <c r="T3845" s="30" t="n">
        <v>5</v>
      </c>
    </row>
    <row r="3846" customFormat="false" ht="15" hidden="false" customHeight="false" outlineLevel="0" collapsed="false">
      <c r="A3846" s="27" t="s">
        <v>5858</v>
      </c>
      <c r="B3846" s="27" t="s">
        <v>1103</v>
      </c>
      <c r="C3846" s="27" t="n">
        <v>26</v>
      </c>
      <c r="D3846" s="27" t="s">
        <v>181</v>
      </c>
      <c r="E3846" s="28" t="n">
        <v>45580</v>
      </c>
      <c r="F3846" s="27" t="s">
        <v>338</v>
      </c>
      <c r="G3846" s="28" t="n">
        <v>45581</v>
      </c>
      <c r="H3846" s="27" t="s">
        <v>123</v>
      </c>
      <c r="I3846" s="27" t="s">
        <v>124</v>
      </c>
      <c r="J3846" s="27" t="s">
        <v>305</v>
      </c>
      <c r="K3846" s="27" t="s">
        <v>138</v>
      </c>
      <c r="L3846" s="27" t="n">
        <v>24</v>
      </c>
      <c r="M3846" s="27" t="n">
        <v>35</v>
      </c>
      <c r="N3846" s="27" t="s">
        <v>127</v>
      </c>
      <c r="O3846" s="27" t="s">
        <v>128</v>
      </c>
      <c r="P3846" s="27" t="s">
        <v>187</v>
      </c>
      <c r="Q3846" s="29" t="n">
        <v>1233.39</v>
      </c>
      <c r="R3846" s="27" t="s">
        <v>130</v>
      </c>
      <c r="S3846" s="27" t="s">
        <v>197</v>
      </c>
      <c r="T3846" s="27" t="n">
        <v>3</v>
      </c>
    </row>
    <row r="3847" customFormat="false" ht="15" hidden="false" customHeight="false" outlineLevel="0" collapsed="false">
      <c r="A3847" s="30" t="s">
        <v>5859</v>
      </c>
      <c r="B3847" s="30" t="s">
        <v>3140</v>
      </c>
      <c r="C3847" s="30" t="n">
        <v>31</v>
      </c>
      <c r="D3847" s="30" t="s">
        <v>121</v>
      </c>
      <c r="E3847" s="31" t="n">
        <v>45608</v>
      </c>
      <c r="F3847" s="30" t="s">
        <v>299</v>
      </c>
      <c r="G3847" s="31" t="n">
        <v>45608</v>
      </c>
      <c r="H3847" s="30" t="s">
        <v>146</v>
      </c>
      <c r="I3847" s="30" t="s">
        <v>309</v>
      </c>
      <c r="J3847" s="30" t="s">
        <v>222</v>
      </c>
      <c r="K3847" s="30" t="s">
        <v>156</v>
      </c>
      <c r="L3847" s="30" t="n">
        <v>61</v>
      </c>
      <c r="M3847" s="30" t="n">
        <v>56</v>
      </c>
      <c r="N3847" s="30" t="s">
        <v>127</v>
      </c>
      <c r="O3847" s="30" t="s">
        <v>139</v>
      </c>
      <c r="P3847" s="30" t="s">
        <v>140</v>
      </c>
      <c r="Q3847" s="32" t="n">
        <v>3172.92</v>
      </c>
      <c r="R3847" s="30" t="s">
        <v>130</v>
      </c>
      <c r="S3847" s="30" t="s">
        <v>164</v>
      </c>
      <c r="T3847" s="30" t="n">
        <v>5</v>
      </c>
    </row>
    <row r="3848" customFormat="false" ht="15" hidden="false" customHeight="false" outlineLevel="0" collapsed="false">
      <c r="A3848" s="27" t="s">
        <v>5860</v>
      </c>
      <c r="B3848" s="27" t="s">
        <v>1576</v>
      </c>
      <c r="C3848" s="27" t="n">
        <v>95</v>
      </c>
      <c r="D3848" s="27" t="s">
        <v>181</v>
      </c>
      <c r="E3848" s="28" t="n">
        <v>45579</v>
      </c>
      <c r="F3848" s="27" t="s">
        <v>1023</v>
      </c>
      <c r="G3848" s="28" t="n">
        <v>45590</v>
      </c>
      <c r="H3848" s="27" t="s">
        <v>146</v>
      </c>
      <c r="I3848" s="27" t="s">
        <v>176</v>
      </c>
      <c r="J3848" s="27" t="s">
        <v>222</v>
      </c>
      <c r="K3848" s="27" t="s">
        <v>202</v>
      </c>
      <c r="L3848" s="27" t="n">
        <v>18</v>
      </c>
      <c r="M3848" s="27" t="n">
        <v>109</v>
      </c>
      <c r="N3848" s="27" t="s">
        <v>186</v>
      </c>
      <c r="O3848" s="27" t="s">
        <v>139</v>
      </c>
      <c r="P3848" s="27" t="s">
        <v>150</v>
      </c>
      <c r="Q3848" s="29" t="n">
        <v>16463.79</v>
      </c>
      <c r="R3848" s="27" t="s">
        <v>268</v>
      </c>
      <c r="S3848" s="27" t="s">
        <v>131</v>
      </c>
      <c r="T3848" s="27" t="n">
        <v>3</v>
      </c>
    </row>
    <row r="3849" customFormat="false" ht="15" hidden="false" customHeight="false" outlineLevel="0" collapsed="false">
      <c r="A3849" s="30" t="s">
        <v>5861</v>
      </c>
      <c r="B3849" s="30" t="s">
        <v>5673</v>
      </c>
      <c r="C3849" s="30" t="n">
        <v>71</v>
      </c>
      <c r="D3849" s="30" t="s">
        <v>181</v>
      </c>
      <c r="E3849" s="31" t="n">
        <v>45631</v>
      </c>
      <c r="F3849" s="30" t="s">
        <v>277</v>
      </c>
      <c r="G3849" s="31" t="n">
        <v>45633</v>
      </c>
      <c r="H3849" s="30" t="s">
        <v>206</v>
      </c>
      <c r="I3849" s="30" t="s">
        <v>207</v>
      </c>
      <c r="J3849" s="30" t="s">
        <v>233</v>
      </c>
      <c r="K3849" s="30" t="s">
        <v>126</v>
      </c>
      <c r="L3849" s="30" t="n">
        <v>29</v>
      </c>
      <c r="M3849" s="30" t="n">
        <v>78</v>
      </c>
      <c r="N3849" s="30" t="s">
        <v>186</v>
      </c>
      <c r="O3849" s="30" t="s">
        <v>149</v>
      </c>
      <c r="P3849" s="30" t="s">
        <v>140</v>
      </c>
      <c r="Q3849" s="32" t="n">
        <v>8386.63</v>
      </c>
      <c r="R3849" s="30" t="s">
        <v>268</v>
      </c>
      <c r="S3849" s="30" t="s">
        <v>164</v>
      </c>
      <c r="T3849" s="30" t="n">
        <v>3</v>
      </c>
    </row>
    <row r="3850" customFormat="false" ht="15" hidden="false" customHeight="false" outlineLevel="0" collapsed="false">
      <c r="A3850" s="27" t="s">
        <v>5862</v>
      </c>
      <c r="B3850" s="27" t="s">
        <v>2640</v>
      </c>
      <c r="C3850" s="27" t="n">
        <v>32</v>
      </c>
      <c r="D3850" s="27" t="s">
        <v>181</v>
      </c>
      <c r="E3850" s="28" t="n">
        <v>45524</v>
      </c>
      <c r="F3850" s="27" t="s">
        <v>370</v>
      </c>
      <c r="G3850" s="28" t="n">
        <v>45525</v>
      </c>
      <c r="H3850" s="27" t="s">
        <v>206</v>
      </c>
      <c r="I3850" s="27" t="s">
        <v>232</v>
      </c>
      <c r="J3850" s="27" t="s">
        <v>593</v>
      </c>
      <c r="K3850" s="27" t="s">
        <v>138</v>
      </c>
      <c r="L3850" s="27" t="n">
        <v>39</v>
      </c>
      <c r="M3850" s="27" t="n">
        <v>43</v>
      </c>
      <c r="N3850" s="27" t="s">
        <v>127</v>
      </c>
      <c r="O3850" s="27" t="s">
        <v>128</v>
      </c>
      <c r="P3850" s="27" t="s">
        <v>129</v>
      </c>
      <c r="Q3850" s="29" t="n">
        <v>2324.31</v>
      </c>
      <c r="R3850" s="27" t="s">
        <v>130</v>
      </c>
      <c r="S3850" s="27" t="s">
        <v>602</v>
      </c>
      <c r="T3850" s="27" t="n">
        <v>5</v>
      </c>
    </row>
    <row r="3851" customFormat="false" ht="15" hidden="false" customHeight="false" outlineLevel="0" collapsed="false">
      <c r="A3851" s="30" t="s">
        <v>5863</v>
      </c>
      <c r="B3851" s="30" t="s">
        <v>2256</v>
      </c>
      <c r="C3851" s="30" t="n">
        <v>61</v>
      </c>
      <c r="D3851" s="30" t="s">
        <v>121</v>
      </c>
      <c r="E3851" s="31" t="n">
        <v>45581</v>
      </c>
      <c r="F3851" s="30" t="s">
        <v>190</v>
      </c>
      <c r="G3851" s="31" t="n">
        <v>45581</v>
      </c>
      <c r="H3851" s="30" t="s">
        <v>135</v>
      </c>
      <c r="I3851" s="30" t="s">
        <v>278</v>
      </c>
      <c r="J3851" s="30" t="s">
        <v>137</v>
      </c>
      <c r="K3851" s="30" t="s">
        <v>156</v>
      </c>
      <c r="L3851" s="30" t="n">
        <v>31</v>
      </c>
      <c r="M3851" s="30" t="n">
        <v>37</v>
      </c>
      <c r="N3851" s="30" t="s">
        <v>127</v>
      </c>
      <c r="O3851" s="30" t="s">
        <v>128</v>
      </c>
      <c r="P3851" s="30" t="s">
        <v>150</v>
      </c>
      <c r="Q3851" s="32" t="n">
        <v>3175.43</v>
      </c>
      <c r="R3851" s="30" t="s">
        <v>130</v>
      </c>
      <c r="S3851" s="30" t="s">
        <v>192</v>
      </c>
      <c r="T3851" s="30" t="n">
        <v>2</v>
      </c>
    </row>
    <row r="3852" customFormat="false" ht="15" hidden="false" customHeight="false" outlineLevel="0" collapsed="false">
      <c r="A3852" s="27" t="s">
        <v>5864</v>
      </c>
      <c r="B3852" s="27" t="s">
        <v>1555</v>
      </c>
      <c r="C3852" s="27"/>
      <c r="D3852" s="27" t="s">
        <v>121</v>
      </c>
      <c r="E3852" s="28" t="n">
        <v>45495</v>
      </c>
      <c r="F3852" s="27" t="s">
        <v>1192</v>
      </c>
      <c r="G3852" s="28" t="n">
        <v>45496</v>
      </c>
      <c r="H3852" s="27" t="s">
        <v>206</v>
      </c>
      <c r="I3852" s="27" t="s">
        <v>207</v>
      </c>
      <c r="J3852" s="27" t="s">
        <v>208</v>
      </c>
      <c r="K3852" s="27" t="s">
        <v>138</v>
      </c>
      <c r="L3852" s="27" t="n">
        <v>70</v>
      </c>
      <c r="M3852" s="27" t="n">
        <v>41</v>
      </c>
      <c r="N3852" s="27" t="s">
        <v>127</v>
      </c>
      <c r="O3852" s="27" t="s">
        <v>128</v>
      </c>
      <c r="P3852" s="27" t="s">
        <v>187</v>
      </c>
      <c r="Q3852" s="29" t="n">
        <v>2024.5</v>
      </c>
      <c r="R3852" s="27" t="s">
        <v>130</v>
      </c>
      <c r="S3852" s="27" t="s">
        <v>432</v>
      </c>
      <c r="T3852" s="27" t="n">
        <v>5</v>
      </c>
    </row>
    <row r="3853" customFormat="false" ht="15" hidden="false" customHeight="false" outlineLevel="0" collapsed="false">
      <c r="A3853" s="30" t="s">
        <v>5865</v>
      </c>
      <c r="B3853" s="30" t="s">
        <v>4741</v>
      </c>
      <c r="C3853" s="30" t="n">
        <v>38</v>
      </c>
      <c r="D3853" s="30" t="s">
        <v>181</v>
      </c>
      <c r="E3853" s="31" t="n">
        <v>45609</v>
      </c>
      <c r="F3853" s="30" t="s">
        <v>472</v>
      </c>
      <c r="G3853" s="31" t="n">
        <v>45609</v>
      </c>
      <c r="H3853" s="30" t="s">
        <v>146</v>
      </c>
      <c r="I3853" s="30" t="s">
        <v>176</v>
      </c>
      <c r="J3853" s="30" t="s">
        <v>177</v>
      </c>
      <c r="K3853" s="30" t="s">
        <v>138</v>
      </c>
      <c r="L3853" s="30" t="n">
        <v>36</v>
      </c>
      <c r="M3853" s="30" t="n">
        <v>22</v>
      </c>
      <c r="N3853" s="30" t="s">
        <v>127</v>
      </c>
      <c r="O3853" s="30" t="s">
        <v>139</v>
      </c>
      <c r="P3853" s="30" t="s">
        <v>129</v>
      </c>
      <c r="Q3853" s="32" t="n">
        <v>992.01</v>
      </c>
      <c r="R3853" s="30" t="s">
        <v>130</v>
      </c>
      <c r="S3853" s="30" t="s">
        <v>223</v>
      </c>
      <c r="T3853" s="30" t="n">
        <v>4</v>
      </c>
    </row>
    <row r="3854" customFormat="false" ht="15" hidden="false" customHeight="false" outlineLevel="0" collapsed="false">
      <c r="A3854" s="27" t="s">
        <v>5866</v>
      </c>
      <c r="B3854" s="27" t="s">
        <v>548</v>
      </c>
      <c r="C3854" s="27" t="n">
        <v>29</v>
      </c>
      <c r="D3854" s="27" t="s">
        <v>181</v>
      </c>
      <c r="E3854" s="28" t="n">
        <v>45586</v>
      </c>
      <c r="F3854" s="27" t="s">
        <v>853</v>
      </c>
      <c r="G3854" s="28" t="n">
        <v>45586</v>
      </c>
      <c r="H3854" s="27" t="s">
        <v>183</v>
      </c>
      <c r="I3854" s="27" t="s">
        <v>430</v>
      </c>
      <c r="J3854" s="27" t="s">
        <v>213</v>
      </c>
      <c r="K3854" s="27" t="s">
        <v>138</v>
      </c>
      <c r="L3854" s="27" t="n">
        <v>69</v>
      </c>
      <c r="M3854" s="27" t="n">
        <v>26</v>
      </c>
      <c r="N3854" s="27" t="s">
        <v>127</v>
      </c>
      <c r="O3854" s="27" t="s">
        <v>128</v>
      </c>
      <c r="P3854" s="27" t="s">
        <v>129</v>
      </c>
      <c r="Q3854" s="29" t="n">
        <v>2373.14</v>
      </c>
      <c r="R3854" s="27" t="s">
        <v>130</v>
      </c>
      <c r="S3854" s="27" t="s">
        <v>141</v>
      </c>
      <c r="T3854" s="27" t="n">
        <v>5</v>
      </c>
    </row>
    <row r="3855" customFormat="false" ht="15" hidden="false" customHeight="false" outlineLevel="0" collapsed="false">
      <c r="A3855" s="30" t="s">
        <v>5867</v>
      </c>
      <c r="B3855" s="30" t="s">
        <v>1809</v>
      </c>
      <c r="C3855" s="30" t="n">
        <v>38</v>
      </c>
      <c r="D3855" s="30" t="s">
        <v>121</v>
      </c>
      <c r="E3855" s="31" t="n">
        <v>45482</v>
      </c>
      <c r="F3855" s="30" t="s">
        <v>331</v>
      </c>
      <c r="G3855" s="31" t="n">
        <v>45482</v>
      </c>
      <c r="H3855" s="30" t="s">
        <v>161</v>
      </c>
      <c r="I3855" s="30" t="s">
        <v>538</v>
      </c>
      <c r="J3855" s="30" t="s">
        <v>163</v>
      </c>
      <c r="K3855" s="30" t="s">
        <v>138</v>
      </c>
      <c r="L3855" s="30" t="n">
        <v>86</v>
      </c>
      <c r="M3855" s="30" t="n">
        <v>34</v>
      </c>
      <c r="N3855" s="30" t="s">
        <v>127</v>
      </c>
      <c r="O3855" s="30" t="s">
        <v>139</v>
      </c>
      <c r="P3855" s="30" t="s">
        <v>150</v>
      </c>
      <c r="Q3855" s="32" t="n">
        <v>2664.16</v>
      </c>
      <c r="R3855" s="30" t="s">
        <v>130</v>
      </c>
      <c r="S3855" s="30" t="s">
        <v>192</v>
      </c>
      <c r="T3855" s="30" t="n">
        <v>5</v>
      </c>
    </row>
    <row r="3856" customFormat="false" ht="15" hidden="false" customHeight="false" outlineLevel="0" collapsed="false">
      <c r="A3856" s="27" t="s">
        <v>1466</v>
      </c>
      <c r="B3856" s="27" t="s">
        <v>1467</v>
      </c>
      <c r="C3856" s="27" t="n">
        <v>53</v>
      </c>
      <c r="D3856" s="27" t="s">
        <v>181</v>
      </c>
      <c r="E3856" s="28" t="n">
        <v>45417</v>
      </c>
      <c r="F3856" s="27" t="s">
        <v>277</v>
      </c>
      <c r="G3856" s="28" t="n">
        <v>45417</v>
      </c>
      <c r="H3856" s="27" t="s">
        <v>242</v>
      </c>
      <c r="I3856" s="27" t="s">
        <v>243</v>
      </c>
      <c r="J3856" s="27" t="s">
        <v>363</v>
      </c>
      <c r="K3856" s="27" t="s">
        <v>138</v>
      </c>
      <c r="L3856" s="27" t="n">
        <v>24</v>
      </c>
      <c r="M3856" s="27" t="n">
        <v>17</v>
      </c>
      <c r="N3856" s="27" t="s">
        <v>127</v>
      </c>
      <c r="O3856" s="27" t="s">
        <v>139</v>
      </c>
      <c r="P3856" s="27" t="s">
        <v>129</v>
      </c>
      <c r="Q3856" s="29" t="n">
        <v>2401.46</v>
      </c>
      <c r="R3856" s="27" t="s">
        <v>130</v>
      </c>
      <c r="S3856" s="27" t="s">
        <v>192</v>
      </c>
      <c r="T3856" s="27" t="n">
        <v>5</v>
      </c>
    </row>
    <row r="3857" customFormat="false" ht="15" hidden="false" customHeight="false" outlineLevel="0" collapsed="false">
      <c r="A3857" s="30" t="s">
        <v>5868</v>
      </c>
      <c r="B3857" s="30" t="s">
        <v>3140</v>
      </c>
      <c r="C3857" s="30" t="n">
        <v>43</v>
      </c>
      <c r="D3857" s="30" t="s">
        <v>121</v>
      </c>
      <c r="E3857" s="31" t="n">
        <v>45427</v>
      </c>
      <c r="F3857" s="30" t="s">
        <v>535</v>
      </c>
      <c r="G3857" s="31" t="n">
        <v>45428</v>
      </c>
      <c r="H3857" s="30" t="s">
        <v>183</v>
      </c>
      <c r="I3857" s="30" t="s">
        <v>212</v>
      </c>
      <c r="J3857" s="30" t="s">
        <v>411</v>
      </c>
      <c r="K3857" s="30" t="s">
        <v>138</v>
      </c>
      <c r="L3857" s="30" t="n">
        <v>52</v>
      </c>
      <c r="M3857" s="30" t="n">
        <v>25</v>
      </c>
      <c r="N3857" s="30" t="s">
        <v>127</v>
      </c>
      <c r="O3857" s="30" t="s">
        <v>171</v>
      </c>
      <c r="P3857" s="30" t="s">
        <v>129</v>
      </c>
      <c r="Q3857" s="32" t="n">
        <v>2474.98</v>
      </c>
      <c r="R3857" s="30" t="s">
        <v>130</v>
      </c>
      <c r="S3857" s="30" t="s">
        <v>131</v>
      </c>
      <c r="T3857" s="30" t="n">
        <v>4</v>
      </c>
    </row>
    <row r="3858" customFormat="false" ht="15" hidden="false" customHeight="false" outlineLevel="0" collapsed="false">
      <c r="A3858" s="27" t="s">
        <v>5869</v>
      </c>
      <c r="B3858" s="27" t="s">
        <v>1423</v>
      </c>
      <c r="C3858" s="27" t="n">
        <v>30</v>
      </c>
      <c r="D3858" s="27" t="s">
        <v>121</v>
      </c>
      <c r="E3858" s="28" t="n">
        <v>45656</v>
      </c>
      <c r="F3858" s="27" t="s">
        <v>450</v>
      </c>
      <c r="G3858" s="28" t="n">
        <v>45661</v>
      </c>
      <c r="H3858" s="27" t="s">
        <v>168</v>
      </c>
      <c r="I3858" s="27"/>
      <c r="J3858" s="27" t="s">
        <v>170</v>
      </c>
      <c r="K3858" s="27" t="s">
        <v>202</v>
      </c>
      <c r="L3858" s="27" t="n">
        <v>1</v>
      </c>
      <c r="M3858" s="27" t="n">
        <v>76</v>
      </c>
      <c r="N3858" s="27" t="s">
        <v>186</v>
      </c>
      <c r="O3858" s="27" t="s">
        <v>128</v>
      </c>
      <c r="P3858" s="27" t="s">
        <v>187</v>
      </c>
      <c r="Q3858" s="29" t="n">
        <v>17477.11</v>
      </c>
      <c r="R3858" s="27" t="s">
        <v>172</v>
      </c>
      <c r="S3858" s="27" t="s">
        <v>178</v>
      </c>
      <c r="T3858" s="27" t="n">
        <v>3</v>
      </c>
    </row>
    <row r="3859" customFormat="false" ht="15" hidden="false" customHeight="false" outlineLevel="0" collapsed="false">
      <c r="A3859" s="30" t="s">
        <v>5870</v>
      </c>
      <c r="B3859" s="30" t="s">
        <v>1734</v>
      </c>
      <c r="C3859" s="30" t="n">
        <v>67</v>
      </c>
      <c r="D3859" s="30" t="s">
        <v>121</v>
      </c>
      <c r="E3859" s="31" t="n">
        <v>45352</v>
      </c>
      <c r="F3859" s="30" t="s">
        <v>134</v>
      </c>
      <c r="G3859" s="31" t="n">
        <v>45352</v>
      </c>
      <c r="H3859" s="30" t="s">
        <v>135</v>
      </c>
      <c r="I3859" s="30" t="s">
        <v>136</v>
      </c>
      <c r="J3859" s="30" t="s">
        <v>252</v>
      </c>
      <c r="K3859" s="30" t="s">
        <v>138</v>
      </c>
      <c r="L3859" s="30" t="n">
        <v>83</v>
      </c>
      <c r="M3859" s="30" t="n">
        <v>28</v>
      </c>
      <c r="N3859" s="30" t="s">
        <v>127</v>
      </c>
      <c r="O3859" s="30" t="s">
        <v>171</v>
      </c>
      <c r="P3859" s="30" t="s">
        <v>150</v>
      </c>
      <c r="Q3859" s="32" t="n">
        <v>836.83</v>
      </c>
      <c r="R3859" s="30" t="s">
        <v>130</v>
      </c>
      <c r="S3859" s="30" t="s">
        <v>335</v>
      </c>
      <c r="T3859" s="30" t="n">
        <v>3</v>
      </c>
    </row>
    <row r="3860" customFormat="false" ht="15" hidden="false" customHeight="false" outlineLevel="0" collapsed="false">
      <c r="A3860" s="27" t="s">
        <v>5871</v>
      </c>
      <c r="B3860" s="27" t="s">
        <v>5748</v>
      </c>
      <c r="C3860" s="27" t="n">
        <v>58</v>
      </c>
      <c r="D3860" s="27" t="s">
        <v>121</v>
      </c>
      <c r="E3860" s="28" t="n">
        <v>45580</v>
      </c>
      <c r="F3860" s="27" t="s">
        <v>2118</v>
      </c>
      <c r="G3860" s="28" t="n">
        <v>45580</v>
      </c>
      <c r="H3860" s="27" t="s">
        <v>217</v>
      </c>
      <c r="I3860" s="27" t="s">
        <v>282</v>
      </c>
      <c r="J3860" s="27" t="s">
        <v>218</v>
      </c>
      <c r="K3860" s="27" t="s">
        <v>138</v>
      </c>
      <c r="L3860" s="27" t="n">
        <v>73</v>
      </c>
      <c r="M3860" s="27" t="n">
        <v>15</v>
      </c>
      <c r="N3860" s="27" t="s">
        <v>127</v>
      </c>
      <c r="O3860" s="27" t="s">
        <v>139</v>
      </c>
      <c r="P3860" s="27" t="s">
        <v>129</v>
      </c>
      <c r="Q3860" s="29" t="n">
        <v>2300.17</v>
      </c>
      <c r="R3860" s="27" t="s">
        <v>130</v>
      </c>
      <c r="S3860" s="27" t="s">
        <v>197</v>
      </c>
      <c r="T3860" s="27" t="n">
        <v>5</v>
      </c>
    </row>
    <row r="3861" customFormat="false" ht="15" hidden="false" customHeight="false" outlineLevel="0" collapsed="false">
      <c r="A3861" s="30" t="s">
        <v>5872</v>
      </c>
      <c r="B3861" s="30" t="s">
        <v>3134</v>
      </c>
      <c r="C3861" s="30" t="n">
        <v>95</v>
      </c>
      <c r="D3861" s="30" t="s">
        <v>181</v>
      </c>
      <c r="E3861" s="31" t="n">
        <v>45304</v>
      </c>
      <c r="F3861" s="30" t="s">
        <v>1150</v>
      </c>
      <c r="G3861" s="31" t="n">
        <v>45305</v>
      </c>
      <c r="H3861" s="30" t="s">
        <v>161</v>
      </c>
      <c r="I3861" s="30" t="s">
        <v>538</v>
      </c>
      <c r="J3861" s="30" t="s">
        <v>258</v>
      </c>
      <c r="K3861" s="30" t="s">
        <v>138</v>
      </c>
      <c r="L3861" s="30" t="n">
        <v>54</v>
      </c>
      <c r="M3861" s="30" t="n">
        <v>29</v>
      </c>
      <c r="N3861" s="30" t="s">
        <v>127</v>
      </c>
      <c r="O3861" s="30" t="s">
        <v>149</v>
      </c>
      <c r="P3861" s="30" t="s">
        <v>187</v>
      </c>
      <c r="Q3861" s="32" t="n">
        <v>1116.69</v>
      </c>
      <c r="R3861" s="30" t="s">
        <v>172</v>
      </c>
      <c r="S3861" s="30" t="s">
        <v>164</v>
      </c>
      <c r="T3861" s="30" t="n">
        <v>2</v>
      </c>
    </row>
    <row r="3862" customFormat="false" ht="15" hidden="false" customHeight="false" outlineLevel="0" collapsed="false">
      <c r="A3862" s="27" t="s">
        <v>5873</v>
      </c>
      <c r="B3862" s="27" t="s">
        <v>2604</v>
      </c>
      <c r="C3862" s="27" t="n">
        <v>55</v>
      </c>
      <c r="D3862" s="27" t="s">
        <v>121</v>
      </c>
      <c r="E3862" s="28" t="n">
        <v>45429</v>
      </c>
      <c r="F3862" s="27" t="s">
        <v>608</v>
      </c>
      <c r="G3862" s="28" t="n">
        <v>45429</v>
      </c>
      <c r="H3862" s="27" t="s">
        <v>146</v>
      </c>
      <c r="I3862" s="27" t="s">
        <v>147</v>
      </c>
      <c r="J3862" s="27" t="s">
        <v>222</v>
      </c>
      <c r="K3862" s="27" t="s">
        <v>156</v>
      </c>
      <c r="L3862" s="27" t="n">
        <v>43</v>
      </c>
      <c r="M3862" s="27" t="n">
        <v>90</v>
      </c>
      <c r="N3862" s="27" t="s">
        <v>127</v>
      </c>
      <c r="O3862" s="27" t="s">
        <v>149</v>
      </c>
      <c r="P3862" s="27" t="s">
        <v>140</v>
      </c>
      <c r="Q3862" s="29" t="n">
        <v>4673.53</v>
      </c>
      <c r="R3862" s="27" t="s">
        <v>172</v>
      </c>
      <c r="S3862" s="27" t="s">
        <v>192</v>
      </c>
      <c r="T3862" s="27" t="n">
        <v>5</v>
      </c>
    </row>
    <row r="3863" customFormat="false" ht="15" hidden="false" customHeight="false" outlineLevel="0" collapsed="false">
      <c r="A3863" s="30" t="s">
        <v>5874</v>
      </c>
      <c r="B3863" s="30" t="s">
        <v>1986</v>
      </c>
      <c r="C3863" s="30" t="n">
        <v>42</v>
      </c>
      <c r="D3863" s="30" t="s">
        <v>121</v>
      </c>
      <c r="E3863" s="31" t="n">
        <v>45407</v>
      </c>
      <c r="F3863" s="30" t="s">
        <v>2101</v>
      </c>
      <c r="G3863" s="31" t="n">
        <v>45408</v>
      </c>
      <c r="H3863" s="30" t="s">
        <v>135</v>
      </c>
      <c r="I3863" s="30" t="s">
        <v>251</v>
      </c>
      <c r="J3863" s="30" t="s">
        <v>201</v>
      </c>
      <c r="K3863" s="30" t="s">
        <v>138</v>
      </c>
      <c r="L3863" s="30" t="n">
        <v>84</v>
      </c>
      <c r="M3863" s="30" t="n">
        <v>28</v>
      </c>
      <c r="N3863" s="30" t="s">
        <v>127</v>
      </c>
      <c r="O3863" s="30" t="s">
        <v>171</v>
      </c>
      <c r="P3863" s="30" t="s">
        <v>187</v>
      </c>
      <c r="Q3863" s="32" t="n">
        <v>2010.4</v>
      </c>
      <c r="R3863" s="30" t="s">
        <v>130</v>
      </c>
      <c r="S3863" s="30" t="s">
        <v>178</v>
      </c>
      <c r="T3863" s="30" t="n">
        <v>4</v>
      </c>
    </row>
    <row r="3864" customFormat="false" ht="15" hidden="false" customHeight="false" outlineLevel="0" collapsed="false">
      <c r="A3864" s="27" t="s">
        <v>5875</v>
      </c>
      <c r="B3864" s="27" t="s">
        <v>3183</v>
      </c>
      <c r="C3864" s="27" t="n">
        <v>80</v>
      </c>
      <c r="D3864" s="27" t="s">
        <v>121</v>
      </c>
      <c r="E3864" s="28" t="n">
        <v>45622</v>
      </c>
      <c r="F3864" s="27" t="s">
        <v>837</v>
      </c>
      <c r="G3864" s="28" t="n">
        <v>45623</v>
      </c>
      <c r="H3864" s="27" t="s">
        <v>168</v>
      </c>
      <c r="I3864" s="27" t="s">
        <v>196</v>
      </c>
      <c r="J3864" s="27" t="s">
        <v>170</v>
      </c>
      <c r="K3864" s="27" t="s">
        <v>138</v>
      </c>
      <c r="L3864" s="27" t="n">
        <v>59</v>
      </c>
      <c r="M3864" s="27" t="n">
        <v>44</v>
      </c>
      <c r="N3864" s="27" t="s">
        <v>127</v>
      </c>
      <c r="O3864" s="27" t="s">
        <v>128</v>
      </c>
      <c r="P3864" s="27" t="s">
        <v>187</v>
      </c>
      <c r="Q3864" s="29" t="n">
        <v>2058.72</v>
      </c>
      <c r="R3864" s="27" t="s">
        <v>130</v>
      </c>
      <c r="S3864" s="27" t="s">
        <v>223</v>
      </c>
      <c r="T3864" s="27" t="n">
        <v>4</v>
      </c>
    </row>
    <row r="3865" customFormat="false" ht="15" hidden="false" customHeight="false" outlineLevel="0" collapsed="false">
      <c r="A3865" s="30" t="s">
        <v>5876</v>
      </c>
      <c r="B3865" s="30" t="s">
        <v>2376</v>
      </c>
      <c r="C3865" s="30" t="n">
        <v>43</v>
      </c>
      <c r="D3865" s="30" t="s">
        <v>121</v>
      </c>
      <c r="E3865" s="31" t="n">
        <v>45486</v>
      </c>
      <c r="F3865" s="30" t="s">
        <v>475</v>
      </c>
      <c r="G3865" s="31" t="n">
        <v>45490</v>
      </c>
      <c r="H3865" s="30" t="s">
        <v>135</v>
      </c>
      <c r="I3865" s="30" t="s">
        <v>278</v>
      </c>
      <c r="J3865" s="30" t="s">
        <v>618</v>
      </c>
      <c r="K3865" s="30" t="s">
        <v>126</v>
      </c>
      <c r="L3865" s="30" t="n">
        <v>8</v>
      </c>
      <c r="M3865" s="30" t="n">
        <v>129</v>
      </c>
      <c r="N3865" s="30" t="s">
        <v>186</v>
      </c>
      <c r="O3865" s="30" t="s">
        <v>139</v>
      </c>
      <c r="P3865" s="30" t="s">
        <v>140</v>
      </c>
      <c r="Q3865" s="32" t="n">
        <v>8739.92</v>
      </c>
      <c r="R3865" s="30" t="s">
        <v>130</v>
      </c>
      <c r="S3865" s="30" t="s">
        <v>335</v>
      </c>
      <c r="T3865" s="30" t="n">
        <v>4</v>
      </c>
    </row>
    <row r="3866" customFormat="false" ht="15" hidden="false" customHeight="false" outlineLevel="0" collapsed="false">
      <c r="A3866" s="27" t="s">
        <v>5877</v>
      </c>
      <c r="B3866" s="27" t="s">
        <v>5878</v>
      </c>
      <c r="C3866" s="27" t="n">
        <v>65</v>
      </c>
      <c r="D3866" s="27" t="s">
        <v>121</v>
      </c>
      <c r="E3866" s="28" t="n">
        <v>45307</v>
      </c>
      <c r="F3866" s="27" t="s">
        <v>308</v>
      </c>
      <c r="G3866" s="28" t="n">
        <v>45307</v>
      </c>
      <c r="H3866" s="27" t="s">
        <v>242</v>
      </c>
      <c r="I3866" s="27" t="s">
        <v>243</v>
      </c>
      <c r="J3866" s="27" t="s">
        <v>401</v>
      </c>
      <c r="K3866" s="27" t="s">
        <v>156</v>
      </c>
      <c r="L3866" s="27" t="n">
        <v>43</v>
      </c>
      <c r="M3866" s="27" t="n">
        <v>64</v>
      </c>
      <c r="N3866" s="27" t="s">
        <v>127</v>
      </c>
      <c r="O3866" s="27" t="s">
        <v>139</v>
      </c>
      <c r="P3866" s="27" t="s">
        <v>129</v>
      </c>
      <c r="Q3866" s="29" t="n">
        <v>3845.09</v>
      </c>
      <c r="R3866" s="27" t="s">
        <v>130</v>
      </c>
      <c r="S3866" s="27" t="s">
        <v>157</v>
      </c>
      <c r="T3866" s="27" t="n">
        <v>4</v>
      </c>
    </row>
    <row r="3867" customFormat="false" ht="15" hidden="false" customHeight="false" outlineLevel="0" collapsed="false">
      <c r="A3867" s="30" t="s">
        <v>5879</v>
      </c>
      <c r="B3867" s="30" t="s">
        <v>5118</v>
      </c>
      <c r="C3867" s="30" t="n">
        <v>76</v>
      </c>
      <c r="D3867" s="30" t="s">
        <v>121</v>
      </c>
      <c r="E3867" s="31" t="n">
        <v>45380</v>
      </c>
      <c r="F3867" s="30" t="s">
        <v>994</v>
      </c>
      <c r="G3867" s="31" t="n">
        <v>45386</v>
      </c>
      <c r="H3867" s="30" t="s">
        <v>242</v>
      </c>
      <c r="I3867" s="30" t="s">
        <v>243</v>
      </c>
      <c r="J3867" s="30" t="s">
        <v>422</v>
      </c>
      <c r="K3867" s="30" t="s">
        <v>202</v>
      </c>
      <c r="L3867" s="30" t="n">
        <v>20</v>
      </c>
      <c r="M3867" s="30" t="n">
        <v>134</v>
      </c>
      <c r="N3867" s="30" t="s">
        <v>186</v>
      </c>
      <c r="O3867" s="30" t="s">
        <v>149</v>
      </c>
      <c r="P3867" s="30" t="s">
        <v>150</v>
      </c>
      <c r="Q3867" s="32" t="n">
        <v>18471.56</v>
      </c>
      <c r="R3867" s="30" t="s">
        <v>268</v>
      </c>
      <c r="S3867" s="30" t="s">
        <v>151</v>
      </c>
      <c r="T3867" s="30" t="n">
        <v>2</v>
      </c>
    </row>
    <row r="3868" customFormat="false" ht="15" hidden="false" customHeight="false" outlineLevel="0" collapsed="false">
      <c r="A3868" s="27" t="s">
        <v>5880</v>
      </c>
      <c r="B3868" s="27" t="s">
        <v>4305</v>
      </c>
      <c r="C3868" s="27"/>
      <c r="D3868" s="27" t="s">
        <v>121</v>
      </c>
      <c r="E3868" s="28" t="n">
        <v>45449</v>
      </c>
      <c r="F3868" s="27" t="s">
        <v>1860</v>
      </c>
      <c r="G3868" s="28" t="n">
        <v>45449</v>
      </c>
      <c r="H3868" s="27" t="s">
        <v>146</v>
      </c>
      <c r="I3868" s="27" t="s">
        <v>147</v>
      </c>
      <c r="J3868" s="27" t="s">
        <v>148</v>
      </c>
      <c r="K3868" s="27" t="s">
        <v>156</v>
      </c>
      <c r="L3868" s="27" t="n">
        <v>68</v>
      </c>
      <c r="M3868" s="27" t="n">
        <v>42</v>
      </c>
      <c r="N3868" s="27" t="s">
        <v>186</v>
      </c>
      <c r="O3868" s="27" t="s">
        <v>139</v>
      </c>
      <c r="P3868" s="27" t="s">
        <v>129</v>
      </c>
      <c r="Q3868" s="29" t="n">
        <v>4379.41</v>
      </c>
      <c r="R3868" s="27" t="s">
        <v>130</v>
      </c>
      <c r="S3868" s="27" t="s">
        <v>178</v>
      </c>
      <c r="T3868" s="27" t="n">
        <v>4</v>
      </c>
    </row>
    <row r="3869" customFormat="false" ht="15" hidden="false" customHeight="false" outlineLevel="0" collapsed="false">
      <c r="A3869" s="30" t="s">
        <v>5881</v>
      </c>
      <c r="B3869" s="30" t="s">
        <v>4593</v>
      </c>
      <c r="C3869" s="30" t="n">
        <v>48</v>
      </c>
      <c r="D3869" s="30" t="s">
        <v>121</v>
      </c>
      <c r="E3869" s="31" t="n">
        <v>45630</v>
      </c>
      <c r="F3869" s="30" t="s">
        <v>1828</v>
      </c>
      <c r="G3869" s="31" t="n">
        <v>45631</v>
      </c>
      <c r="H3869" s="30" t="s">
        <v>146</v>
      </c>
      <c r="I3869" s="30" t="s">
        <v>147</v>
      </c>
      <c r="J3869" s="30" t="s">
        <v>568</v>
      </c>
      <c r="K3869" s="30" t="s">
        <v>138</v>
      </c>
      <c r="L3869" s="30" t="n">
        <v>51</v>
      </c>
      <c r="M3869" s="30" t="n">
        <v>20</v>
      </c>
      <c r="N3869" s="30" t="s">
        <v>127</v>
      </c>
      <c r="O3869" s="30" t="s">
        <v>139</v>
      </c>
      <c r="P3869" s="30" t="s">
        <v>129</v>
      </c>
      <c r="Q3869" s="32" t="n">
        <v>2109.7</v>
      </c>
      <c r="R3869" s="30" t="s">
        <v>130</v>
      </c>
      <c r="S3869" s="30" t="s">
        <v>335</v>
      </c>
      <c r="T3869" s="30"/>
    </row>
    <row r="3870" customFormat="false" ht="15" hidden="false" customHeight="false" outlineLevel="0" collapsed="false">
      <c r="A3870" s="27" t="s">
        <v>5882</v>
      </c>
      <c r="B3870" s="27" t="s">
        <v>322</v>
      </c>
      <c r="C3870" s="27" t="n">
        <v>28</v>
      </c>
      <c r="D3870" s="27" t="s">
        <v>121</v>
      </c>
      <c r="E3870" s="28" t="n">
        <v>45512</v>
      </c>
      <c r="F3870" s="27" t="s">
        <v>1399</v>
      </c>
      <c r="G3870" s="28" t="n">
        <v>45518</v>
      </c>
      <c r="H3870" s="27" t="s">
        <v>168</v>
      </c>
      <c r="I3870" s="27" t="s">
        <v>169</v>
      </c>
      <c r="J3870" s="27" t="s">
        <v>191</v>
      </c>
      <c r="K3870" s="27" t="s">
        <v>126</v>
      </c>
      <c r="L3870" s="27" t="n">
        <v>29</v>
      </c>
      <c r="M3870" s="27" t="n">
        <v>105</v>
      </c>
      <c r="N3870" s="27" t="s">
        <v>127</v>
      </c>
      <c r="O3870" s="27" t="s">
        <v>139</v>
      </c>
      <c r="P3870" s="27" t="s">
        <v>140</v>
      </c>
      <c r="Q3870" s="29" t="n">
        <v>7684.36</v>
      </c>
      <c r="R3870" s="27" t="s">
        <v>172</v>
      </c>
      <c r="S3870" s="27" t="s">
        <v>157</v>
      </c>
      <c r="T3870" s="27" t="n">
        <v>4</v>
      </c>
    </row>
    <row r="3871" customFormat="false" ht="15" hidden="false" customHeight="false" outlineLevel="0" collapsed="false">
      <c r="A3871" s="30" t="s">
        <v>5883</v>
      </c>
      <c r="B3871" s="30" t="s">
        <v>260</v>
      </c>
      <c r="C3871" s="30" t="n">
        <v>77</v>
      </c>
      <c r="D3871" s="30" t="s">
        <v>121</v>
      </c>
      <c r="E3871" s="31" t="n">
        <v>45346</v>
      </c>
      <c r="F3871" s="30" t="s">
        <v>160</v>
      </c>
      <c r="G3871" s="31" t="n">
        <v>45346</v>
      </c>
      <c r="H3871" s="30" t="s">
        <v>242</v>
      </c>
      <c r="I3871" s="30" t="s">
        <v>315</v>
      </c>
      <c r="J3871" s="30" t="s">
        <v>244</v>
      </c>
      <c r="K3871" s="30" t="s">
        <v>156</v>
      </c>
      <c r="L3871" s="30" t="n">
        <v>53</v>
      </c>
      <c r="M3871" s="30" t="n">
        <v>51</v>
      </c>
      <c r="N3871" s="30" t="s">
        <v>127</v>
      </c>
      <c r="O3871" s="30" t="s">
        <v>171</v>
      </c>
      <c r="P3871" s="30" t="s">
        <v>129</v>
      </c>
      <c r="Q3871" s="32" t="n">
        <v>4590.83</v>
      </c>
      <c r="R3871" s="30" t="s">
        <v>130</v>
      </c>
      <c r="S3871" s="30" t="s">
        <v>131</v>
      </c>
      <c r="T3871" s="30" t="n">
        <v>4</v>
      </c>
    </row>
    <row r="3872" customFormat="false" ht="15" hidden="false" customHeight="false" outlineLevel="0" collapsed="false">
      <c r="A3872" s="27" t="s">
        <v>5884</v>
      </c>
      <c r="B3872" s="27" t="s">
        <v>5885</v>
      </c>
      <c r="C3872" s="27" t="n">
        <v>81</v>
      </c>
      <c r="D3872" s="27" t="s">
        <v>121</v>
      </c>
      <c r="E3872" s="28" t="n">
        <v>45618</v>
      </c>
      <c r="F3872" s="27" t="s">
        <v>1023</v>
      </c>
      <c r="G3872" s="28" t="n">
        <v>45619</v>
      </c>
      <c r="H3872" s="27" t="s">
        <v>217</v>
      </c>
      <c r="I3872" s="27" t="s">
        <v>392</v>
      </c>
      <c r="J3872" s="27" t="s">
        <v>483</v>
      </c>
      <c r="K3872" s="27" t="s">
        <v>156</v>
      </c>
      <c r="L3872" s="27" t="n">
        <v>42</v>
      </c>
      <c r="M3872" s="27" t="n">
        <v>80</v>
      </c>
      <c r="N3872" s="27" t="s">
        <v>127</v>
      </c>
      <c r="O3872" s="27" t="s">
        <v>139</v>
      </c>
      <c r="P3872" s="27" t="s">
        <v>187</v>
      </c>
      <c r="Q3872" s="29" t="n">
        <v>4054.2</v>
      </c>
      <c r="R3872" s="27" t="s">
        <v>130</v>
      </c>
      <c r="S3872" s="27" t="s">
        <v>141</v>
      </c>
      <c r="T3872" s="27" t="n">
        <v>5</v>
      </c>
    </row>
    <row r="3873" customFormat="false" ht="15" hidden="false" customHeight="false" outlineLevel="0" collapsed="false">
      <c r="A3873" s="30" t="s">
        <v>5886</v>
      </c>
      <c r="B3873" s="30" t="s">
        <v>2661</v>
      </c>
      <c r="C3873" s="30" t="n">
        <v>37</v>
      </c>
      <c r="D3873" s="30" t="s">
        <v>121</v>
      </c>
      <c r="E3873" s="31" t="n">
        <v>45616</v>
      </c>
      <c r="F3873" s="30" t="s">
        <v>1593</v>
      </c>
      <c r="G3873" s="31" t="n">
        <v>45619</v>
      </c>
      <c r="H3873" s="30" t="s">
        <v>206</v>
      </c>
      <c r="I3873" s="30" t="s">
        <v>300</v>
      </c>
      <c r="J3873" s="30" t="s">
        <v>208</v>
      </c>
      <c r="K3873" s="30" t="s">
        <v>156</v>
      </c>
      <c r="L3873" s="30" t="n">
        <v>43</v>
      </c>
      <c r="M3873" s="30" t="n">
        <v>68</v>
      </c>
      <c r="N3873" s="30" t="s">
        <v>127</v>
      </c>
      <c r="O3873" s="30" t="s">
        <v>139</v>
      </c>
      <c r="P3873" s="30" t="s">
        <v>129</v>
      </c>
      <c r="Q3873" s="32" t="n">
        <v>4107.29</v>
      </c>
      <c r="R3873" s="30" t="s">
        <v>172</v>
      </c>
      <c r="S3873" s="30" t="s">
        <v>520</v>
      </c>
      <c r="T3873" s="30" t="n">
        <v>3</v>
      </c>
    </row>
    <row r="3874" customFormat="false" ht="15" hidden="false" customHeight="false" outlineLevel="0" collapsed="false">
      <c r="A3874" s="27" t="s">
        <v>5887</v>
      </c>
      <c r="B3874" s="27" t="s">
        <v>5888</v>
      </c>
      <c r="C3874" s="27" t="n">
        <v>40</v>
      </c>
      <c r="D3874" s="27" t="s">
        <v>181</v>
      </c>
      <c r="E3874" s="28" t="n">
        <v>45541</v>
      </c>
      <c r="F3874" s="27" t="s">
        <v>614</v>
      </c>
      <c r="G3874" s="28" t="n">
        <v>45541</v>
      </c>
      <c r="H3874" s="27" t="s">
        <v>135</v>
      </c>
      <c r="I3874" s="27" t="s">
        <v>251</v>
      </c>
      <c r="J3874" s="27" t="s">
        <v>618</v>
      </c>
      <c r="K3874" s="27" t="s">
        <v>156</v>
      </c>
      <c r="L3874" s="27" t="n">
        <v>47</v>
      </c>
      <c r="M3874" s="27" t="n">
        <v>87</v>
      </c>
      <c r="N3874" s="27" t="s">
        <v>186</v>
      </c>
      <c r="O3874" s="27" t="s">
        <v>128</v>
      </c>
      <c r="P3874" s="27" t="s">
        <v>140</v>
      </c>
      <c r="Q3874" s="29" t="n">
        <v>3962.61</v>
      </c>
      <c r="R3874" s="27" t="s">
        <v>130</v>
      </c>
      <c r="S3874" s="27" t="s">
        <v>131</v>
      </c>
      <c r="T3874" s="27" t="n">
        <v>3</v>
      </c>
    </row>
    <row r="3875" customFormat="false" ht="15" hidden="false" customHeight="false" outlineLevel="0" collapsed="false">
      <c r="A3875" s="30" t="s">
        <v>5889</v>
      </c>
      <c r="B3875" s="30" t="s">
        <v>3706</v>
      </c>
      <c r="C3875" s="30" t="n">
        <v>43</v>
      </c>
      <c r="D3875" s="30" t="s">
        <v>121</v>
      </c>
      <c r="E3875" s="31" t="n">
        <v>45317</v>
      </c>
      <c r="F3875" s="30" t="s">
        <v>948</v>
      </c>
      <c r="G3875" s="31" t="n">
        <v>45318</v>
      </c>
      <c r="H3875" s="30" t="s">
        <v>146</v>
      </c>
      <c r="I3875" s="30" t="s">
        <v>176</v>
      </c>
      <c r="J3875" s="30" t="s">
        <v>177</v>
      </c>
      <c r="K3875" s="30" t="s">
        <v>156</v>
      </c>
      <c r="L3875" s="30" t="n">
        <v>40</v>
      </c>
      <c r="M3875" s="30" t="n">
        <v>52</v>
      </c>
      <c r="N3875" s="30" t="s">
        <v>186</v>
      </c>
      <c r="O3875" s="30" t="s">
        <v>128</v>
      </c>
      <c r="P3875" s="30" t="s">
        <v>187</v>
      </c>
      <c r="Q3875" s="32" t="n">
        <v>4455.86</v>
      </c>
      <c r="R3875" s="30" t="s">
        <v>268</v>
      </c>
      <c r="S3875" s="30" t="s">
        <v>192</v>
      </c>
      <c r="T3875" s="30" t="n">
        <v>4</v>
      </c>
    </row>
    <row r="3876" customFormat="false" ht="15" hidden="false" customHeight="false" outlineLevel="0" collapsed="false">
      <c r="A3876" s="27" t="s">
        <v>5890</v>
      </c>
      <c r="B3876" s="27" t="s">
        <v>5176</v>
      </c>
      <c r="C3876" s="27" t="n">
        <v>31</v>
      </c>
      <c r="D3876" s="27" t="s">
        <v>181</v>
      </c>
      <c r="E3876" s="28" t="n">
        <v>45633</v>
      </c>
      <c r="F3876" s="27" t="s">
        <v>1332</v>
      </c>
      <c r="G3876" s="28" t="n">
        <v>45633</v>
      </c>
      <c r="H3876" s="27" t="s">
        <v>242</v>
      </c>
      <c r="I3876" s="27" t="s">
        <v>466</v>
      </c>
      <c r="J3876" s="27" t="s">
        <v>244</v>
      </c>
      <c r="K3876" s="27" t="s">
        <v>138</v>
      </c>
      <c r="L3876" s="27" t="n">
        <v>42</v>
      </c>
      <c r="M3876" s="27" t="n">
        <v>17</v>
      </c>
      <c r="N3876" s="27" t="s">
        <v>127</v>
      </c>
      <c r="O3876" s="27" t="s">
        <v>139</v>
      </c>
      <c r="P3876" s="27" t="s">
        <v>150</v>
      </c>
      <c r="Q3876" s="29" t="n">
        <v>583.93</v>
      </c>
      <c r="R3876" s="27" t="s">
        <v>130</v>
      </c>
      <c r="S3876" s="27" t="s">
        <v>164</v>
      </c>
      <c r="T3876" s="27" t="n">
        <v>5</v>
      </c>
    </row>
    <row r="3877" customFormat="false" ht="15" hidden="false" customHeight="false" outlineLevel="0" collapsed="false">
      <c r="A3877" s="30" t="s">
        <v>5891</v>
      </c>
      <c r="B3877" s="30" t="s">
        <v>1535</v>
      </c>
      <c r="C3877" s="30" t="n">
        <v>56</v>
      </c>
      <c r="D3877" s="30" t="s">
        <v>121</v>
      </c>
      <c r="E3877" s="31" t="n">
        <v>45465</v>
      </c>
      <c r="F3877" s="30" t="s">
        <v>216</v>
      </c>
      <c r="G3877" s="31" t="n">
        <v>45465</v>
      </c>
      <c r="H3877" s="30" t="s">
        <v>135</v>
      </c>
      <c r="I3877" s="30" t="s">
        <v>251</v>
      </c>
      <c r="J3877" s="30" t="s">
        <v>262</v>
      </c>
      <c r="K3877" s="30" t="s">
        <v>156</v>
      </c>
      <c r="L3877" s="30" t="n">
        <v>26</v>
      </c>
      <c r="M3877" s="30" t="n">
        <v>49</v>
      </c>
      <c r="N3877" s="30" t="s">
        <v>127</v>
      </c>
      <c r="O3877" s="30" t="s">
        <v>128</v>
      </c>
      <c r="P3877" s="30" t="s">
        <v>129</v>
      </c>
      <c r="Q3877" s="32" t="n">
        <v>4446.32</v>
      </c>
      <c r="R3877" s="30" t="s">
        <v>130</v>
      </c>
      <c r="S3877" s="30" t="s">
        <v>164</v>
      </c>
      <c r="T3877" s="30" t="n">
        <v>2</v>
      </c>
    </row>
    <row r="3878" customFormat="false" ht="15" hidden="false" customHeight="false" outlineLevel="0" collapsed="false">
      <c r="A3878" s="27" t="s">
        <v>5803</v>
      </c>
      <c r="B3878" s="27" t="s">
        <v>2300</v>
      </c>
      <c r="C3878" s="27" t="n">
        <v>44</v>
      </c>
      <c r="D3878" s="27" t="s">
        <v>121</v>
      </c>
      <c r="E3878" s="28" t="n">
        <v>45510</v>
      </c>
      <c r="F3878" s="27" t="s">
        <v>465</v>
      </c>
      <c r="G3878" s="28" t="n">
        <v>45511</v>
      </c>
      <c r="H3878" s="27" t="s">
        <v>168</v>
      </c>
      <c r="I3878" s="27" t="s">
        <v>169</v>
      </c>
      <c r="J3878" s="27" t="s">
        <v>441</v>
      </c>
      <c r="K3878" s="27" t="s">
        <v>156</v>
      </c>
      <c r="L3878" s="27" t="n">
        <v>34</v>
      </c>
      <c r="M3878" s="27" t="n">
        <v>85</v>
      </c>
      <c r="N3878" s="27" t="s">
        <v>127</v>
      </c>
      <c r="O3878" s="27" t="s">
        <v>139</v>
      </c>
      <c r="P3878" s="27" t="s">
        <v>140</v>
      </c>
      <c r="Q3878" s="29" t="n">
        <v>3364.92</v>
      </c>
      <c r="R3878" s="27" t="s">
        <v>130</v>
      </c>
      <c r="S3878" s="27" t="s">
        <v>151</v>
      </c>
      <c r="T3878" s="27" t="n">
        <v>5</v>
      </c>
    </row>
    <row r="3879" customFormat="false" ht="15" hidden="false" customHeight="false" outlineLevel="0" collapsed="false">
      <c r="A3879" s="30" t="s">
        <v>4841</v>
      </c>
      <c r="B3879" s="30" t="s">
        <v>2180</v>
      </c>
      <c r="C3879" s="30" t="n">
        <v>34</v>
      </c>
      <c r="D3879" s="30" t="s">
        <v>181</v>
      </c>
      <c r="E3879" s="31" t="n">
        <v>45330</v>
      </c>
      <c r="F3879" s="30" t="s">
        <v>1263</v>
      </c>
      <c r="G3879" s="31" t="n">
        <v>45333</v>
      </c>
      <c r="H3879" s="30" t="s">
        <v>168</v>
      </c>
      <c r="I3879" s="30" t="s">
        <v>196</v>
      </c>
      <c r="J3879" s="30" t="s">
        <v>371</v>
      </c>
      <c r="K3879" s="30" t="s">
        <v>156</v>
      </c>
      <c r="L3879" s="30" t="n">
        <v>23</v>
      </c>
      <c r="M3879" s="30" t="n">
        <v>30</v>
      </c>
      <c r="N3879" s="30" t="s">
        <v>127</v>
      </c>
      <c r="O3879" s="30" t="s">
        <v>128</v>
      </c>
      <c r="P3879" s="30" t="s">
        <v>129</v>
      </c>
      <c r="Q3879" s="32" t="n">
        <v>4329.1</v>
      </c>
      <c r="R3879" s="30" t="s">
        <v>130</v>
      </c>
      <c r="S3879" s="30" t="s">
        <v>223</v>
      </c>
      <c r="T3879" s="30" t="n">
        <v>4</v>
      </c>
    </row>
    <row r="3880" customFormat="false" ht="15" hidden="false" customHeight="false" outlineLevel="0" collapsed="false">
      <c r="A3880" s="27" t="s">
        <v>5892</v>
      </c>
      <c r="B3880" s="27" t="s">
        <v>3432</v>
      </c>
      <c r="C3880" s="27" t="n">
        <v>59</v>
      </c>
      <c r="D3880" s="27" t="s">
        <v>121</v>
      </c>
      <c r="E3880" s="28" t="n">
        <v>45307</v>
      </c>
      <c r="F3880" s="27" t="s">
        <v>511</v>
      </c>
      <c r="G3880" s="28" t="n">
        <v>45311</v>
      </c>
      <c r="H3880" s="27" t="s">
        <v>183</v>
      </c>
      <c r="I3880" s="27" t="s">
        <v>430</v>
      </c>
      <c r="J3880" s="27" t="s">
        <v>411</v>
      </c>
      <c r="K3880" s="27" t="s">
        <v>126</v>
      </c>
      <c r="L3880" s="27" t="n">
        <v>41</v>
      </c>
      <c r="M3880" s="27" t="n">
        <v>62</v>
      </c>
      <c r="N3880" s="27" t="s">
        <v>186</v>
      </c>
      <c r="O3880" s="27" t="s">
        <v>139</v>
      </c>
      <c r="P3880" s="27" t="s">
        <v>187</v>
      </c>
      <c r="Q3880" s="29" t="n">
        <v>6979.51</v>
      </c>
      <c r="R3880" s="27" t="s">
        <v>268</v>
      </c>
      <c r="S3880" s="27" t="s">
        <v>197</v>
      </c>
      <c r="T3880" s="27" t="n">
        <v>3</v>
      </c>
    </row>
    <row r="3881" customFormat="false" ht="15" hidden="false" customHeight="false" outlineLevel="0" collapsed="false">
      <c r="A3881" s="30" t="s">
        <v>5893</v>
      </c>
      <c r="B3881" s="30" t="s">
        <v>1328</v>
      </c>
      <c r="C3881" s="30" t="n">
        <v>48</v>
      </c>
      <c r="D3881" s="30" t="s">
        <v>121</v>
      </c>
      <c r="E3881" s="31" t="n">
        <v>45569</v>
      </c>
      <c r="F3881" s="30" t="s">
        <v>274</v>
      </c>
      <c r="G3881" s="31" t="n">
        <v>45569</v>
      </c>
      <c r="H3881" s="30" t="s">
        <v>183</v>
      </c>
      <c r="I3881" s="30" t="s">
        <v>212</v>
      </c>
      <c r="J3881" s="30" t="s">
        <v>185</v>
      </c>
      <c r="K3881" s="30" t="s">
        <v>138</v>
      </c>
      <c r="L3881" s="30" t="n">
        <v>80</v>
      </c>
      <c r="M3881" s="30" t="n">
        <v>40</v>
      </c>
      <c r="N3881" s="30" t="s">
        <v>186</v>
      </c>
      <c r="O3881" s="30" t="s">
        <v>171</v>
      </c>
      <c r="P3881" s="30" t="s">
        <v>187</v>
      </c>
      <c r="Q3881" s="32" t="n">
        <v>2729.18</v>
      </c>
      <c r="R3881" s="30" t="s">
        <v>130</v>
      </c>
      <c r="S3881" s="30" t="s">
        <v>164</v>
      </c>
      <c r="T3881" s="30" t="n">
        <v>5</v>
      </c>
    </row>
    <row r="3882" customFormat="false" ht="15" hidden="false" customHeight="false" outlineLevel="0" collapsed="false">
      <c r="A3882" s="27" t="s">
        <v>5894</v>
      </c>
      <c r="B3882" s="27" t="s">
        <v>3122</v>
      </c>
      <c r="C3882" s="27" t="n">
        <v>40</v>
      </c>
      <c r="D3882" s="27" t="s">
        <v>181</v>
      </c>
      <c r="E3882" s="28" t="n">
        <v>45360</v>
      </c>
      <c r="F3882" s="27" t="s">
        <v>479</v>
      </c>
      <c r="G3882" s="28" t="n">
        <v>45360</v>
      </c>
      <c r="H3882" s="27" t="s">
        <v>242</v>
      </c>
      <c r="I3882" s="27" t="s">
        <v>243</v>
      </c>
      <c r="J3882" s="27" t="s">
        <v>422</v>
      </c>
      <c r="K3882" s="27" t="s">
        <v>156</v>
      </c>
      <c r="L3882" s="27" t="n">
        <v>72</v>
      </c>
      <c r="M3882" s="27" t="n">
        <v>36</v>
      </c>
      <c r="N3882" s="27" t="s">
        <v>127</v>
      </c>
      <c r="O3882" s="27" t="s">
        <v>149</v>
      </c>
      <c r="P3882" s="27" t="s">
        <v>129</v>
      </c>
      <c r="Q3882" s="29" t="n">
        <v>4538.48</v>
      </c>
      <c r="R3882" s="27" t="s">
        <v>268</v>
      </c>
      <c r="S3882" s="27" t="s">
        <v>178</v>
      </c>
      <c r="T3882" s="27" t="n">
        <v>4</v>
      </c>
    </row>
    <row r="3883" customFormat="false" ht="15" hidden="false" customHeight="false" outlineLevel="0" collapsed="false">
      <c r="A3883" s="30" t="s">
        <v>5895</v>
      </c>
      <c r="B3883" s="30" t="s">
        <v>4216</v>
      </c>
      <c r="C3883" s="30" t="n">
        <v>73</v>
      </c>
      <c r="D3883" s="30" t="s">
        <v>181</v>
      </c>
      <c r="E3883" s="31" t="n">
        <v>45541</v>
      </c>
      <c r="F3883" s="30" t="s">
        <v>2588</v>
      </c>
      <c r="G3883" s="31" t="n">
        <v>45547</v>
      </c>
      <c r="H3883" s="30" t="s">
        <v>236</v>
      </c>
      <c r="I3883" s="30" t="s">
        <v>237</v>
      </c>
      <c r="J3883" s="30" t="s">
        <v>238</v>
      </c>
      <c r="K3883" s="30" t="s">
        <v>126</v>
      </c>
      <c r="L3883" s="30" t="n">
        <v>25</v>
      </c>
      <c r="M3883" s="30" t="n">
        <v>87</v>
      </c>
      <c r="N3883" s="30" t="s">
        <v>186</v>
      </c>
      <c r="O3883" s="30" t="s">
        <v>128</v>
      </c>
      <c r="P3883" s="30" t="s">
        <v>150</v>
      </c>
      <c r="Q3883" s="32" t="n">
        <v>7684.96</v>
      </c>
      <c r="R3883" s="30" t="s">
        <v>268</v>
      </c>
      <c r="S3883" s="30" t="s">
        <v>151</v>
      </c>
      <c r="T3883" s="30" t="n">
        <v>3</v>
      </c>
    </row>
    <row r="3884" customFormat="false" ht="15" hidden="false" customHeight="false" outlineLevel="0" collapsed="false">
      <c r="A3884" s="27" t="s">
        <v>5896</v>
      </c>
      <c r="B3884" s="27" t="s">
        <v>2329</v>
      </c>
      <c r="C3884" s="27" t="n">
        <v>69</v>
      </c>
      <c r="D3884" s="27" t="s">
        <v>121</v>
      </c>
      <c r="E3884" s="28" t="n">
        <v>45383</v>
      </c>
      <c r="F3884" s="27" t="s">
        <v>122</v>
      </c>
      <c r="G3884" s="28" t="n">
        <v>45383</v>
      </c>
      <c r="H3884" s="27" t="s">
        <v>206</v>
      </c>
      <c r="I3884" s="27" t="s">
        <v>232</v>
      </c>
      <c r="J3884" s="27" t="s">
        <v>469</v>
      </c>
      <c r="K3884" s="27" t="s">
        <v>138</v>
      </c>
      <c r="L3884" s="27" t="n">
        <v>37</v>
      </c>
      <c r="M3884" s="27" t="n">
        <v>31</v>
      </c>
      <c r="N3884" s="27" t="s">
        <v>127</v>
      </c>
      <c r="O3884" s="27" t="s">
        <v>128</v>
      </c>
      <c r="P3884" s="27" t="s">
        <v>129</v>
      </c>
      <c r="Q3884" s="29" t="n">
        <v>1135.86</v>
      </c>
      <c r="R3884" s="27" t="s">
        <v>130</v>
      </c>
      <c r="S3884" s="27" t="s">
        <v>197</v>
      </c>
      <c r="T3884" s="27" t="n">
        <v>5</v>
      </c>
    </row>
    <row r="3885" customFormat="false" ht="15" hidden="false" customHeight="false" outlineLevel="0" collapsed="false">
      <c r="A3885" s="30" t="s">
        <v>5897</v>
      </c>
      <c r="B3885" s="30" t="s">
        <v>1925</v>
      </c>
      <c r="C3885" s="30" t="n">
        <v>26</v>
      </c>
      <c r="D3885" s="30" t="s">
        <v>181</v>
      </c>
      <c r="E3885" s="31" t="n">
        <v>45652</v>
      </c>
      <c r="F3885" s="30" t="s">
        <v>1002</v>
      </c>
      <c r="G3885" s="31" t="n">
        <v>45652</v>
      </c>
      <c r="H3885" s="30" t="s">
        <v>146</v>
      </c>
      <c r="I3885" s="30" t="s">
        <v>309</v>
      </c>
      <c r="J3885" s="30" t="s">
        <v>222</v>
      </c>
      <c r="K3885" s="30" t="s">
        <v>138</v>
      </c>
      <c r="L3885" s="30" t="n">
        <v>39</v>
      </c>
      <c r="M3885" s="30" t="n">
        <v>20</v>
      </c>
      <c r="N3885" s="30" t="s">
        <v>127</v>
      </c>
      <c r="O3885" s="30" t="s">
        <v>139</v>
      </c>
      <c r="P3885" s="30" t="s">
        <v>187</v>
      </c>
      <c r="Q3885" s="32" t="n">
        <v>1960.59</v>
      </c>
      <c r="R3885" s="30" t="s">
        <v>130</v>
      </c>
      <c r="S3885" s="30" t="s">
        <v>335</v>
      </c>
      <c r="T3885" s="30" t="n">
        <v>4</v>
      </c>
    </row>
    <row r="3886" customFormat="false" ht="15" hidden="false" customHeight="false" outlineLevel="0" collapsed="false">
      <c r="A3886" s="27" t="s">
        <v>5898</v>
      </c>
      <c r="B3886" s="27" t="s">
        <v>3202</v>
      </c>
      <c r="C3886" s="27" t="n">
        <v>47</v>
      </c>
      <c r="D3886" s="27" t="s">
        <v>121</v>
      </c>
      <c r="E3886" s="28" t="n">
        <v>45431</v>
      </c>
      <c r="F3886" s="27" t="s">
        <v>1023</v>
      </c>
      <c r="G3886" s="28" t="n">
        <v>45431</v>
      </c>
      <c r="H3886" s="27" t="s">
        <v>161</v>
      </c>
      <c r="I3886" s="27" t="s">
        <v>538</v>
      </c>
      <c r="J3886" s="27" t="s">
        <v>163</v>
      </c>
      <c r="K3886" s="27" t="s">
        <v>138</v>
      </c>
      <c r="L3886" s="27" t="n">
        <v>73</v>
      </c>
      <c r="M3886" s="27" t="n">
        <v>36</v>
      </c>
      <c r="N3886" s="27" t="s">
        <v>127</v>
      </c>
      <c r="O3886" s="27" t="s">
        <v>171</v>
      </c>
      <c r="P3886" s="27" t="s">
        <v>129</v>
      </c>
      <c r="Q3886" s="29" t="n">
        <v>2434.5</v>
      </c>
      <c r="R3886" s="27" t="s">
        <v>130</v>
      </c>
      <c r="S3886" s="27" t="s">
        <v>151</v>
      </c>
      <c r="T3886" s="27" t="n">
        <v>5</v>
      </c>
    </row>
    <row r="3887" customFormat="false" ht="15" hidden="false" customHeight="false" outlineLevel="0" collapsed="false">
      <c r="A3887" s="30" t="s">
        <v>5899</v>
      </c>
      <c r="B3887" s="30" t="s">
        <v>554</v>
      </c>
      <c r="C3887" s="30" t="n">
        <v>60</v>
      </c>
      <c r="D3887" s="30" t="s">
        <v>121</v>
      </c>
      <c r="E3887" s="31" t="n">
        <v>45621</v>
      </c>
      <c r="F3887" s="30" t="s">
        <v>543</v>
      </c>
      <c r="G3887" s="31" t="n">
        <v>45625</v>
      </c>
      <c r="H3887" s="30" t="s">
        <v>206</v>
      </c>
      <c r="I3887" s="30"/>
      <c r="J3887" s="30" t="s">
        <v>208</v>
      </c>
      <c r="K3887" s="30" t="s">
        <v>126</v>
      </c>
      <c r="L3887" s="30" t="n">
        <v>27</v>
      </c>
      <c r="M3887" s="30" t="n">
        <v>93</v>
      </c>
      <c r="N3887" s="30" t="s">
        <v>186</v>
      </c>
      <c r="O3887" s="30" t="s">
        <v>139</v>
      </c>
      <c r="P3887" s="30" t="s">
        <v>140</v>
      </c>
      <c r="Q3887" s="32" t="n">
        <v>8135.11</v>
      </c>
      <c r="R3887" s="30" t="s">
        <v>172</v>
      </c>
      <c r="S3887" s="30" t="s">
        <v>141</v>
      </c>
      <c r="T3887" s="30" t="n">
        <v>3</v>
      </c>
    </row>
    <row r="3888" customFormat="false" ht="15" hidden="false" customHeight="false" outlineLevel="0" collapsed="false">
      <c r="A3888" s="27" t="s">
        <v>5900</v>
      </c>
      <c r="B3888" s="27" t="s">
        <v>897</v>
      </c>
      <c r="C3888" s="27" t="n">
        <v>45</v>
      </c>
      <c r="D3888" s="27" t="s">
        <v>181</v>
      </c>
      <c r="E3888" s="28" t="n">
        <v>45572</v>
      </c>
      <c r="F3888" s="27" t="s">
        <v>490</v>
      </c>
      <c r="G3888" s="28" t="n">
        <v>45573</v>
      </c>
      <c r="H3888" s="27" t="s">
        <v>206</v>
      </c>
      <c r="I3888" s="27" t="s">
        <v>300</v>
      </c>
      <c r="J3888" s="27" t="s">
        <v>233</v>
      </c>
      <c r="K3888" s="27" t="s">
        <v>156</v>
      </c>
      <c r="L3888" s="27" t="n">
        <v>34</v>
      </c>
      <c r="M3888" s="27" t="n">
        <v>30</v>
      </c>
      <c r="N3888" s="27" t="s">
        <v>127</v>
      </c>
      <c r="O3888" s="27" t="s">
        <v>139</v>
      </c>
      <c r="P3888" s="27" t="s">
        <v>150</v>
      </c>
      <c r="Q3888" s="29"/>
      <c r="R3888" s="27" t="s">
        <v>130</v>
      </c>
      <c r="S3888" s="27" t="s">
        <v>223</v>
      </c>
      <c r="T3888" s="27" t="n">
        <v>3</v>
      </c>
    </row>
    <row r="3889" customFormat="false" ht="15" hidden="false" customHeight="false" outlineLevel="0" collapsed="false">
      <c r="A3889" s="30" t="s">
        <v>5901</v>
      </c>
      <c r="B3889" s="30" t="s">
        <v>3202</v>
      </c>
      <c r="C3889" s="30" t="n">
        <v>32</v>
      </c>
      <c r="D3889" s="30" t="s">
        <v>181</v>
      </c>
      <c r="E3889" s="31" t="n">
        <v>45543</v>
      </c>
      <c r="F3889" s="30" t="s">
        <v>907</v>
      </c>
      <c r="G3889" s="31" t="n">
        <v>45543</v>
      </c>
      <c r="H3889" s="30" t="s">
        <v>135</v>
      </c>
      <c r="I3889" s="30" t="s">
        <v>251</v>
      </c>
      <c r="J3889" s="30" t="s">
        <v>252</v>
      </c>
      <c r="K3889" s="30" t="s">
        <v>138</v>
      </c>
      <c r="L3889" s="30" t="n">
        <v>74</v>
      </c>
      <c r="M3889" s="30" t="n">
        <v>35</v>
      </c>
      <c r="N3889" s="30" t="s">
        <v>127</v>
      </c>
      <c r="O3889" s="30" t="s">
        <v>128</v>
      </c>
      <c r="P3889" s="30" t="s">
        <v>140</v>
      </c>
      <c r="Q3889" s="32" t="n">
        <v>2017.28</v>
      </c>
      <c r="R3889" s="30" t="s">
        <v>130</v>
      </c>
      <c r="S3889" s="30" t="s">
        <v>335</v>
      </c>
      <c r="T3889" s="30" t="n">
        <v>4</v>
      </c>
    </row>
    <row r="3890" customFormat="false" ht="15" hidden="false" customHeight="false" outlineLevel="0" collapsed="false">
      <c r="A3890" s="27" t="s">
        <v>5902</v>
      </c>
      <c r="B3890" s="27" t="s">
        <v>5305</v>
      </c>
      <c r="C3890" s="27" t="n">
        <v>29</v>
      </c>
      <c r="D3890" s="27" t="s">
        <v>121</v>
      </c>
      <c r="E3890" s="28" t="n">
        <v>45320</v>
      </c>
      <c r="F3890" s="27" t="s">
        <v>669</v>
      </c>
      <c r="G3890" s="28" t="n">
        <v>45323</v>
      </c>
      <c r="H3890" s="27" t="s">
        <v>168</v>
      </c>
      <c r="I3890" s="27" t="s">
        <v>366</v>
      </c>
      <c r="J3890" s="27" t="s">
        <v>170</v>
      </c>
      <c r="K3890" s="27" t="s">
        <v>156</v>
      </c>
      <c r="L3890" s="27" t="n">
        <v>49</v>
      </c>
      <c r="M3890" s="27" t="n">
        <v>61</v>
      </c>
      <c r="N3890" s="27" t="s">
        <v>127</v>
      </c>
      <c r="O3890" s="27" t="s">
        <v>139</v>
      </c>
      <c r="P3890" s="27" t="s">
        <v>129</v>
      </c>
      <c r="Q3890" s="29" t="n">
        <v>4780.73</v>
      </c>
      <c r="R3890" s="27" t="s">
        <v>130</v>
      </c>
      <c r="S3890" s="27" t="s">
        <v>151</v>
      </c>
      <c r="T3890" s="27" t="n">
        <v>3</v>
      </c>
    </row>
    <row r="3891" customFormat="false" ht="15" hidden="false" customHeight="false" outlineLevel="0" collapsed="false">
      <c r="A3891" s="30" t="s">
        <v>5903</v>
      </c>
      <c r="B3891" s="30" t="s">
        <v>424</v>
      </c>
      <c r="C3891" s="30"/>
      <c r="D3891" s="30" t="s">
        <v>121</v>
      </c>
      <c r="E3891" s="31" t="n">
        <v>45545</v>
      </c>
      <c r="F3891" s="30" t="s">
        <v>582</v>
      </c>
      <c r="G3891" s="31" t="n">
        <v>45548</v>
      </c>
      <c r="H3891" s="30" t="s">
        <v>206</v>
      </c>
      <c r="I3891" s="30" t="s">
        <v>300</v>
      </c>
      <c r="J3891" s="30" t="s">
        <v>208</v>
      </c>
      <c r="K3891" s="30" t="s">
        <v>126</v>
      </c>
      <c r="L3891" s="30" t="n">
        <v>14</v>
      </c>
      <c r="M3891" s="30" t="n">
        <v>59</v>
      </c>
      <c r="N3891" s="30" t="s">
        <v>127</v>
      </c>
      <c r="O3891" s="30" t="s">
        <v>171</v>
      </c>
      <c r="P3891" s="30" t="s">
        <v>129</v>
      </c>
      <c r="Q3891" s="32" t="n">
        <v>7914.41</v>
      </c>
      <c r="R3891" s="30" t="s">
        <v>130</v>
      </c>
      <c r="S3891" s="30" t="s">
        <v>192</v>
      </c>
      <c r="T3891" s="30" t="n">
        <v>4</v>
      </c>
    </row>
    <row r="3892" customFormat="false" ht="15" hidden="false" customHeight="false" outlineLevel="0" collapsed="false">
      <c r="A3892" s="27" t="s">
        <v>5376</v>
      </c>
      <c r="B3892" s="27" t="s">
        <v>5904</v>
      </c>
      <c r="C3892" s="27" t="n">
        <v>37</v>
      </c>
      <c r="D3892" s="27" t="s">
        <v>121</v>
      </c>
      <c r="E3892" s="28" t="n">
        <v>45318</v>
      </c>
      <c r="F3892" s="27" t="s">
        <v>710</v>
      </c>
      <c r="G3892" s="28" t="n">
        <v>45319</v>
      </c>
      <c r="H3892" s="27" t="s">
        <v>236</v>
      </c>
      <c r="I3892" s="27" t="s">
        <v>237</v>
      </c>
      <c r="J3892" s="27" t="s">
        <v>267</v>
      </c>
      <c r="K3892" s="27" t="s">
        <v>138</v>
      </c>
      <c r="L3892" s="27" t="n">
        <v>88</v>
      </c>
      <c r="M3892" s="27" t="n">
        <v>32</v>
      </c>
      <c r="N3892" s="27" t="s">
        <v>127</v>
      </c>
      <c r="O3892" s="27" t="s">
        <v>128</v>
      </c>
      <c r="P3892" s="27" t="s">
        <v>129</v>
      </c>
      <c r="Q3892" s="29" t="n">
        <v>1632.15</v>
      </c>
      <c r="R3892" s="27" t="s">
        <v>130</v>
      </c>
      <c r="S3892" s="27" t="s">
        <v>335</v>
      </c>
      <c r="T3892" s="27" t="n">
        <v>4</v>
      </c>
    </row>
    <row r="3893" customFormat="false" ht="15" hidden="false" customHeight="false" outlineLevel="0" collapsed="false">
      <c r="A3893" s="30" t="s">
        <v>5905</v>
      </c>
      <c r="B3893" s="30" t="s">
        <v>4423</v>
      </c>
      <c r="C3893" s="30" t="n">
        <v>10</v>
      </c>
      <c r="D3893" s="30" t="s">
        <v>181</v>
      </c>
      <c r="E3893" s="31" t="n">
        <v>45542</v>
      </c>
      <c r="F3893" s="30" t="s">
        <v>785</v>
      </c>
      <c r="G3893" s="31" t="n">
        <v>45545</v>
      </c>
      <c r="H3893" s="30" t="s">
        <v>135</v>
      </c>
      <c r="I3893" s="30" t="s">
        <v>278</v>
      </c>
      <c r="J3893" s="30" t="s">
        <v>201</v>
      </c>
      <c r="K3893" s="30" t="s">
        <v>126</v>
      </c>
      <c r="L3893" s="30" t="n">
        <v>43</v>
      </c>
      <c r="M3893" s="30" t="n">
        <v>57</v>
      </c>
      <c r="N3893" s="30" t="s">
        <v>127</v>
      </c>
      <c r="O3893" s="30" t="s">
        <v>128</v>
      </c>
      <c r="P3893" s="30" t="s">
        <v>129</v>
      </c>
      <c r="Q3893" s="32" t="n">
        <v>6716.34</v>
      </c>
      <c r="R3893" s="30" t="s">
        <v>172</v>
      </c>
      <c r="S3893" s="30" t="s">
        <v>157</v>
      </c>
      <c r="T3893" s="30" t="n">
        <v>3</v>
      </c>
    </row>
    <row r="3894" customFormat="false" ht="15" hidden="false" customHeight="false" outlineLevel="0" collapsed="false">
      <c r="A3894" s="27" t="s">
        <v>5906</v>
      </c>
      <c r="B3894" s="27" t="s">
        <v>1019</v>
      </c>
      <c r="C3894" s="27" t="n">
        <v>49</v>
      </c>
      <c r="D3894" s="27" t="s">
        <v>121</v>
      </c>
      <c r="E3894" s="28" t="n">
        <v>45453</v>
      </c>
      <c r="F3894" s="27" t="s">
        <v>1081</v>
      </c>
      <c r="G3894" s="28" t="n">
        <v>45453</v>
      </c>
      <c r="H3894" s="27" t="s">
        <v>242</v>
      </c>
      <c r="I3894" s="27" t="s">
        <v>315</v>
      </c>
      <c r="J3894" s="27" t="s">
        <v>363</v>
      </c>
      <c r="K3894" s="27" t="s">
        <v>156</v>
      </c>
      <c r="L3894" s="27" t="n">
        <v>66</v>
      </c>
      <c r="M3894" s="27" t="n">
        <v>36</v>
      </c>
      <c r="N3894" s="27" t="s">
        <v>186</v>
      </c>
      <c r="O3894" s="27" t="s">
        <v>149</v>
      </c>
      <c r="P3894" s="27" t="s">
        <v>129</v>
      </c>
      <c r="Q3894" s="29" t="n">
        <v>3990.44</v>
      </c>
      <c r="R3894" s="27" t="s">
        <v>172</v>
      </c>
      <c r="S3894" s="27" t="s">
        <v>192</v>
      </c>
      <c r="T3894" s="27" t="n">
        <v>4</v>
      </c>
    </row>
    <row r="3895" customFormat="false" ht="15" hidden="false" customHeight="false" outlineLevel="0" collapsed="false">
      <c r="A3895" s="30" t="s">
        <v>5907</v>
      </c>
      <c r="B3895" s="30" t="s">
        <v>1119</v>
      </c>
      <c r="C3895" s="30" t="n">
        <v>0</v>
      </c>
      <c r="D3895" s="30" t="s">
        <v>181</v>
      </c>
      <c r="E3895" s="31" t="n">
        <v>45584</v>
      </c>
      <c r="F3895" s="30" t="s">
        <v>398</v>
      </c>
      <c r="G3895" s="31" t="n">
        <v>45587</v>
      </c>
      <c r="H3895" s="30" t="s">
        <v>183</v>
      </c>
      <c r="I3895" s="30" t="s">
        <v>430</v>
      </c>
      <c r="J3895" s="30" t="s">
        <v>411</v>
      </c>
      <c r="K3895" s="30" t="s">
        <v>126</v>
      </c>
      <c r="L3895" s="30" t="n">
        <v>18</v>
      </c>
      <c r="M3895" s="30" t="n">
        <v>139</v>
      </c>
      <c r="N3895" s="30" t="s">
        <v>186</v>
      </c>
      <c r="O3895" s="30" t="s">
        <v>139</v>
      </c>
      <c r="P3895" s="30" t="s">
        <v>150</v>
      </c>
      <c r="Q3895" s="32" t="n">
        <v>8750.73</v>
      </c>
      <c r="R3895" s="30" t="s">
        <v>268</v>
      </c>
      <c r="S3895" s="30" t="s">
        <v>197</v>
      </c>
      <c r="T3895" s="30" t="n">
        <v>3</v>
      </c>
    </row>
    <row r="3896" customFormat="false" ht="15" hidden="false" customHeight="false" outlineLevel="0" collapsed="false">
      <c r="A3896" s="27" t="s">
        <v>5908</v>
      </c>
      <c r="B3896" s="27" t="s">
        <v>5909</v>
      </c>
      <c r="C3896" s="27" t="n">
        <v>53</v>
      </c>
      <c r="D3896" s="27" t="s">
        <v>121</v>
      </c>
      <c r="E3896" s="28" t="n">
        <v>45400</v>
      </c>
      <c r="F3896" s="27" t="s">
        <v>450</v>
      </c>
      <c r="G3896" s="28" t="n">
        <v>45400</v>
      </c>
      <c r="H3896" s="27" t="s">
        <v>183</v>
      </c>
      <c r="I3896" s="27" t="s">
        <v>184</v>
      </c>
      <c r="J3896" s="27" t="s">
        <v>431</v>
      </c>
      <c r="K3896" s="27" t="s">
        <v>156</v>
      </c>
      <c r="L3896" s="27" t="n">
        <v>51</v>
      </c>
      <c r="M3896" s="27" t="n">
        <v>85</v>
      </c>
      <c r="N3896" s="27" t="s">
        <v>186</v>
      </c>
      <c r="O3896" s="27" t="s">
        <v>139</v>
      </c>
      <c r="P3896" s="27" t="s">
        <v>129</v>
      </c>
      <c r="Q3896" s="29" t="n">
        <v>3650.98</v>
      </c>
      <c r="R3896" s="27" t="s">
        <v>130</v>
      </c>
      <c r="S3896" s="27" t="s">
        <v>602</v>
      </c>
      <c r="T3896" s="27" t="n">
        <v>4</v>
      </c>
    </row>
    <row r="3897" customFormat="false" ht="15" hidden="false" customHeight="false" outlineLevel="0" collapsed="false">
      <c r="A3897" s="30" t="s">
        <v>5910</v>
      </c>
      <c r="B3897" s="30" t="s">
        <v>505</v>
      </c>
      <c r="C3897" s="30" t="n">
        <v>41</v>
      </c>
      <c r="D3897" s="30" t="s">
        <v>121</v>
      </c>
      <c r="E3897" s="31" t="n">
        <v>45293</v>
      </c>
      <c r="F3897" s="30" t="s">
        <v>788</v>
      </c>
      <c r="G3897" s="31" t="n">
        <v>45295</v>
      </c>
      <c r="H3897" s="30" t="s">
        <v>183</v>
      </c>
      <c r="I3897" s="30" t="s">
        <v>184</v>
      </c>
      <c r="J3897" s="30" t="s">
        <v>476</v>
      </c>
      <c r="K3897" s="30" t="s">
        <v>156</v>
      </c>
      <c r="L3897" s="30" t="n">
        <v>61</v>
      </c>
      <c r="M3897" s="30" t="n">
        <v>63</v>
      </c>
      <c r="N3897" s="30" t="s">
        <v>186</v>
      </c>
      <c r="O3897" s="30" t="s">
        <v>128</v>
      </c>
      <c r="P3897" s="30" t="s">
        <v>129</v>
      </c>
      <c r="Q3897" s="32" t="n">
        <v>4071</v>
      </c>
      <c r="R3897" s="30" t="s">
        <v>130</v>
      </c>
      <c r="S3897" s="30" t="s">
        <v>192</v>
      </c>
      <c r="T3897" s="30" t="n">
        <v>4</v>
      </c>
    </row>
    <row r="3898" customFormat="false" ht="15" hidden="false" customHeight="false" outlineLevel="0" collapsed="false">
      <c r="A3898" s="27" t="s">
        <v>5911</v>
      </c>
      <c r="B3898" s="27" t="s">
        <v>5912</v>
      </c>
      <c r="C3898" s="27" t="n">
        <v>52</v>
      </c>
      <c r="D3898" s="27" t="s">
        <v>121</v>
      </c>
      <c r="E3898" s="28" t="n">
        <v>45468</v>
      </c>
      <c r="F3898" s="27" t="s">
        <v>832</v>
      </c>
      <c r="G3898" s="28" t="n">
        <v>45468</v>
      </c>
      <c r="H3898" s="27" t="s">
        <v>135</v>
      </c>
      <c r="I3898" s="27" t="s">
        <v>251</v>
      </c>
      <c r="J3898" s="27" t="s">
        <v>262</v>
      </c>
      <c r="K3898" s="27" t="s">
        <v>156</v>
      </c>
      <c r="L3898" s="27" t="n">
        <v>44</v>
      </c>
      <c r="M3898" s="27" t="n">
        <v>37</v>
      </c>
      <c r="N3898" s="27" t="s">
        <v>186</v>
      </c>
      <c r="O3898" s="27" t="s">
        <v>128</v>
      </c>
      <c r="P3898" s="27" t="s">
        <v>187</v>
      </c>
      <c r="Q3898" s="29" t="n">
        <v>2656.21</v>
      </c>
      <c r="R3898" s="27" t="s">
        <v>268</v>
      </c>
      <c r="S3898" s="27" t="s">
        <v>197</v>
      </c>
      <c r="T3898" s="27" t="n">
        <v>4</v>
      </c>
    </row>
    <row r="3899" customFormat="false" ht="15" hidden="false" customHeight="false" outlineLevel="0" collapsed="false">
      <c r="A3899" s="30" t="s">
        <v>5913</v>
      </c>
      <c r="B3899" s="30" t="s">
        <v>4649</v>
      </c>
      <c r="C3899" s="30" t="n">
        <v>43</v>
      </c>
      <c r="D3899" s="30" t="s">
        <v>181</v>
      </c>
      <c r="E3899" s="31" t="n">
        <v>45543</v>
      </c>
      <c r="F3899" s="30" t="s">
        <v>543</v>
      </c>
      <c r="G3899" s="31" t="n">
        <v>45545</v>
      </c>
      <c r="H3899" s="30" t="s">
        <v>236</v>
      </c>
      <c r="I3899" s="30" t="s">
        <v>323</v>
      </c>
      <c r="J3899" s="30" t="s">
        <v>287</v>
      </c>
      <c r="K3899" s="30" t="s">
        <v>126</v>
      </c>
      <c r="L3899" s="30" t="n">
        <v>11</v>
      </c>
      <c r="M3899" s="30" t="n">
        <v>146</v>
      </c>
      <c r="N3899" s="30" t="s">
        <v>186</v>
      </c>
      <c r="O3899" s="30" t="s">
        <v>139</v>
      </c>
      <c r="P3899" s="30" t="s">
        <v>187</v>
      </c>
      <c r="Q3899" s="32" t="n">
        <v>8455.36</v>
      </c>
      <c r="R3899" s="30" t="s">
        <v>130</v>
      </c>
      <c r="S3899" s="30" t="s">
        <v>157</v>
      </c>
      <c r="T3899" s="30" t="n">
        <v>3</v>
      </c>
    </row>
    <row r="3900" customFormat="false" ht="15" hidden="false" customHeight="false" outlineLevel="0" collapsed="false">
      <c r="A3900" s="27" t="s">
        <v>5914</v>
      </c>
      <c r="B3900" s="27" t="s">
        <v>5915</v>
      </c>
      <c r="C3900" s="27" t="n">
        <v>22</v>
      </c>
      <c r="D3900" s="27" t="s">
        <v>121</v>
      </c>
      <c r="E3900" s="28" t="n">
        <v>45496</v>
      </c>
      <c r="F3900" s="27" t="s">
        <v>927</v>
      </c>
      <c r="G3900" s="28" t="n">
        <v>45496</v>
      </c>
      <c r="H3900" s="27" t="s">
        <v>168</v>
      </c>
      <c r="I3900" s="27" t="s">
        <v>169</v>
      </c>
      <c r="J3900" s="27" t="s">
        <v>371</v>
      </c>
      <c r="K3900" s="27" t="s">
        <v>138</v>
      </c>
      <c r="L3900" s="27" t="n">
        <v>44</v>
      </c>
      <c r="M3900" s="27" t="n">
        <v>27</v>
      </c>
      <c r="N3900" s="27" t="s">
        <v>127</v>
      </c>
      <c r="O3900" s="27" t="s">
        <v>149</v>
      </c>
      <c r="P3900" s="27" t="s">
        <v>150</v>
      </c>
      <c r="Q3900" s="29" t="n">
        <v>878.92</v>
      </c>
      <c r="R3900" s="27" t="s">
        <v>130</v>
      </c>
      <c r="S3900" s="27" t="s">
        <v>131</v>
      </c>
      <c r="T3900" s="27" t="n">
        <v>3</v>
      </c>
    </row>
    <row r="3901" customFormat="false" ht="15" hidden="false" customHeight="false" outlineLevel="0" collapsed="false">
      <c r="A3901" s="30" t="s">
        <v>5916</v>
      </c>
      <c r="B3901" s="30" t="s">
        <v>4882</v>
      </c>
      <c r="C3901" s="30" t="n">
        <v>0</v>
      </c>
      <c r="D3901" s="30" t="s">
        <v>121</v>
      </c>
      <c r="E3901" s="31" t="n">
        <v>45405</v>
      </c>
      <c r="F3901" s="30" t="s">
        <v>3007</v>
      </c>
      <c r="G3901" s="31" t="n">
        <v>45406</v>
      </c>
      <c r="H3901" s="30" t="s">
        <v>206</v>
      </c>
      <c r="I3901" s="30" t="s">
        <v>232</v>
      </c>
      <c r="J3901" s="30" t="s">
        <v>208</v>
      </c>
      <c r="K3901" s="30" t="s">
        <v>138</v>
      </c>
      <c r="L3901" s="30" t="n">
        <v>83</v>
      </c>
      <c r="M3901" s="30" t="n">
        <v>24</v>
      </c>
      <c r="N3901" s="30" t="s">
        <v>127</v>
      </c>
      <c r="O3901" s="30" t="s">
        <v>139</v>
      </c>
      <c r="P3901" s="30" t="s">
        <v>150</v>
      </c>
      <c r="Q3901" s="32" t="n">
        <v>2436.25</v>
      </c>
      <c r="R3901" s="30" t="s">
        <v>130</v>
      </c>
      <c r="S3901" s="30" t="s">
        <v>178</v>
      </c>
      <c r="T3901" s="30" t="n">
        <v>4</v>
      </c>
    </row>
    <row r="3902" customFormat="false" ht="15" hidden="false" customHeight="false" outlineLevel="0" collapsed="false">
      <c r="A3902" s="27" t="s">
        <v>5917</v>
      </c>
      <c r="B3902" s="27" t="s">
        <v>1702</v>
      </c>
      <c r="C3902" s="27" t="n">
        <v>48</v>
      </c>
      <c r="D3902" s="27" t="s">
        <v>121</v>
      </c>
      <c r="E3902" s="28" t="n">
        <v>45580</v>
      </c>
      <c r="F3902" s="27" t="s">
        <v>1462</v>
      </c>
      <c r="G3902" s="28" t="n">
        <v>45580</v>
      </c>
      <c r="H3902" s="27" t="s">
        <v>123</v>
      </c>
      <c r="I3902" s="27" t="s">
        <v>124</v>
      </c>
      <c r="J3902" s="27" t="s">
        <v>125</v>
      </c>
      <c r="K3902" s="27" t="s">
        <v>138</v>
      </c>
      <c r="L3902" s="27" t="n">
        <v>68</v>
      </c>
      <c r="M3902" s="27" t="n">
        <v>26</v>
      </c>
      <c r="N3902" s="27" t="s">
        <v>127</v>
      </c>
      <c r="O3902" s="27" t="s">
        <v>171</v>
      </c>
      <c r="P3902" s="27" t="s">
        <v>187</v>
      </c>
      <c r="Q3902" s="29" t="n">
        <v>2450.71</v>
      </c>
      <c r="R3902" s="27" t="s">
        <v>130</v>
      </c>
      <c r="S3902" s="27" t="s">
        <v>164</v>
      </c>
      <c r="T3902" s="27" t="n">
        <v>3</v>
      </c>
    </row>
    <row r="3903" customFormat="false" ht="15" hidden="false" customHeight="false" outlineLevel="0" collapsed="false">
      <c r="A3903" s="30" t="s">
        <v>5918</v>
      </c>
      <c r="B3903" s="30" t="s">
        <v>4859</v>
      </c>
      <c r="C3903" s="30" t="n">
        <v>33</v>
      </c>
      <c r="D3903" s="30" t="s">
        <v>144</v>
      </c>
      <c r="E3903" s="31" t="n">
        <v>45620</v>
      </c>
      <c r="F3903" s="30" t="s">
        <v>1220</v>
      </c>
      <c r="G3903" s="31" t="n">
        <v>45629</v>
      </c>
      <c r="H3903" s="30" t="s">
        <v>217</v>
      </c>
      <c r="I3903" s="30" t="s">
        <v>344</v>
      </c>
      <c r="J3903" s="30" t="s">
        <v>483</v>
      </c>
      <c r="K3903" s="30" t="s">
        <v>202</v>
      </c>
      <c r="L3903" s="30" t="n">
        <v>16</v>
      </c>
      <c r="M3903" s="30" t="n">
        <v>197</v>
      </c>
      <c r="N3903" s="30" t="s">
        <v>186</v>
      </c>
      <c r="O3903" s="30" t="s">
        <v>128</v>
      </c>
      <c r="P3903" s="30" t="s">
        <v>140</v>
      </c>
      <c r="Q3903" s="32" t="n">
        <v>18202.35</v>
      </c>
      <c r="R3903" s="30" t="s">
        <v>268</v>
      </c>
      <c r="S3903" s="30" t="s">
        <v>141</v>
      </c>
      <c r="T3903" s="30" t="n">
        <v>2</v>
      </c>
    </row>
    <row r="3904" customFormat="false" ht="15" hidden="false" customHeight="false" outlineLevel="0" collapsed="false">
      <c r="A3904" s="27" t="s">
        <v>5919</v>
      </c>
      <c r="B3904" s="27" t="s">
        <v>1904</v>
      </c>
      <c r="C3904" s="27" t="n">
        <v>15</v>
      </c>
      <c r="D3904" s="27" t="s">
        <v>181</v>
      </c>
      <c r="E3904" s="28" t="n">
        <v>45449</v>
      </c>
      <c r="F3904" s="27" t="s">
        <v>394</v>
      </c>
      <c r="G3904" s="28" t="n">
        <v>45450</v>
      </c>
      <c r="H3904" s="27" t="s">
        <v>161</v>
      </c>
      <c r="I3904" s="27" t="s">
        <v>162</v>
      </c>
      <c r="J3904" s="27" t="s">
        <v>426</v>
      </c>
      <c r="K3904" s="27" t="s">
        <v>138</v>
      </c>
      <c r="L3904" s="27" t="n">
        <v>66</v>
      </c>
      <c r="M3904" s="27" t="n">
        <v>35</v>
      </c>
      <c r="N3904" s="27" t="s">
        <v>127</v>
      </c>
      <c r="O3904" s="27" t="s">
        <v>139</v>
      </c>
      <c r="P3904" s="27" t="s">
        <v>150</v>
      </c>
      <c r="Q3904" s="29" t="n">
        <v>2198.4</v>
      </c>
      <c r="R3904" s="27" t="s">
        <v>130</v>
      </c>
      <c r="S3904" s="27" t="s">
        <v>178</v>
      </c>
      <c r="T3904" s="27" t="n">
        <v>5</v>
      </c>
    </row>
    <row r="3905" customFormat="false" ht="15" hidden="false" customHeight="false" outlineLevel="0" collapsed="false">
      <c r="A3905" s="30" t="s">
        <v>5920</v>
      </c>
      <c r="B3905" s="30" t="s">
        <v>3142</v>
      </c>
      <c r="C3905" s="30" t="n">
        <v>50</v>
      </c>
      <c r="D3905" s="30" t="s">
        <v>181</v>
      </c>
      <c r="E3905" s="31" t="n">
        <v>45326</v>
      </c>
      <c r="F3905" s="30" t="s">
        <v>797</v>
      </c>
      <c r="G3905" s="31" t="n">
        <v>45326</v>
      </c>
      <c r="H3905" s="30" t="s">
        <v>217</v>
      </c>
      <c r="I3905" s="30" t="s">
        <v>344</v>
      </c>
      <c r="J3905" s="30" t="s">
        <v>294</v>
      </c>
      <c r="K3905" s="30" t="s">
        <v>138</v>
      </c>
      <c r="L3905" s="30" t="n">
        <v>26</v>
      </c>
      <c r="M3905" s="30" t="n">
        <v>38</v>
      </c>
      <c r="N3905" s="30" t="s">
        <v>127</v>
      </c>
      <c r="O3905" s="30" t="s">
        <v>139</v>
      </c>
      <c r="P3905" s="30" t="s">
        <v>140</v>
      </c>
      <c r="Q3905" s="32" t="n">
        <v>1611.47</v>
      </c>
      <c r="R3905" s="30" t="s">
        <v>130</v>
      </c>
      <c r="S3905" s="30" t="s">
        <v>197</v>
      </c>
      <c r="T3905" s="30" t="n">
        <v>3</v>
      </c>
    </row>
    <row r="3906" customFormat="false" ht="15" hidden="false" customHeight="false" outlineLevel="0" collapsed="false">
      <c r="A3906" s="27" t="s">
        <v>5921</v>
      </c>
      <c r="B3906" s="27" t="s">
        <v>3913</v>
      </c>
      <c r="C3906" s="27" t="n">
        <v>34</v>
      </c>
      <c r="D3906" s="27" t="s">
        <v>181</v>
      </c>
      <c r="E3906" s="28" t="n">
        <v>45562</v>
      </c>
      <c r="F3906" s="27" t="s">
        <v>771</v>
      </c>
      <c r="G3906" s="28" t="n">
        <v>45563</v>
      </c>
      <c r="H3906" s="27" t="s">
        <v>168</v>
      </c>
      <c r="I3906" s="27" t="s">
        <v>169</v>
      </c>
      <c r="J3906" s="27" t="s">
        <v>441</v>
      </c>
      <c r="K3906" s="27" t="s">
        <v>138</v>
      </c>
      <c r="L3906" s="27" t="n">
        <v>31</v>
      </c>
      <c r="M3906" s="27" t="n">
        <v>32</v>
      </c>
      <c r="N3906" s="27" t="s">
        <v>186</v>
      </c>
      <c r="O3906" s="27" t="s">
        <v>139</v>
      </c>
      <c r="P3906" s="27" t="s">
        <v>140</v>
      </c>
      <c r="Q3906" s="29" t="n">
        <v>1394.34</v>
      </c>
      <c r="R3906" s="27" t="s">
        <v>130</v>
      </c>
      <c r="S3906" s="27" t="s">
        <v>335</v>
      </c>
      <c r="T3906" s="27" t="n">
        <v>5</v>
      </c>
    </row>
    <row r="3907" customFormat="false" ht="15" hidden="false" customHeight="false" outlineLevel="0" collapsed="false">
      <c r="A3907" s="30" t="s">
        <v>5922</v>
      </c>
      <c r="B3907" s="30" t="s">
        <v>1222</v>
      </c>
      <c r="C3907" s="30" t="n">
        <v>42</v>
      </c>
      <c r="D3907" s="30" t="s">
        <v>121</v>
      </c>
      <c r="E3907" s="31" t="n">
        <v>45435</v>
      </c>
      <c r="F3907" s="30" t="s">
        <v>764</v>
      </c>
      <c r="G3907" s="31" t="n">
        <v>45436</v>
      </c>
      <c r="H3907" s="30" t="s">
        <v>161</v>
      </c>
      <c r="I3907" s="30" t="s">
        <v>538</v>
      </c>
      <c r="J3907" s="30" t="s">
        <v>258</v>
      </c>
      <c r="K3907" s="30" t="s">
        <v>138</v>
      </c>
      <c r="L3907" s="30" t="n">
        <v>60</v>
      </c>
      <c r="M3907" s="30" t="n">
        <v>34</v>
      </c>
      <c r="N3907" s="30" t="s">
        <v>127</v>
      </c>
      <c r="O3907" s="30" t="s">
        <v>171</v>
      </c>
      <c r="P3907" s="30" t="s">
        <v>187</v>
      </c>
      <c r="Q3907" s="32" t="n">
        <v>2659.51</v>
      </c>
      <c r="R3907" s="30" t="s">
        <v>130</v>
      </c>
      <c r="S3907" s="30" t="s">
        <v>178</v>
      </c>
      <c r="T3907" s="30" t="n">
        <v>5</v>
      </c>
    </row>
    <row r="3908" customFormat="false" ht="15" hidden="false" customHeight="false" outlineLevel="0" collapsed="false">
      <c r="A3908" s="27" t="s">
        <v>5923</v>
      </c>
      <c r="B3908" s="27" t="s">
        <v>5924</v>
      </c>
      <c r="C3908" s="27" t="n">
        <v>33</v>
      </c>
      <c r="D3908" s="27" t="s">
        <v>181</v>
      </c>
      <c r="E3908" s="28" t="n">
        <v>45356</v>
      </c>
      <c r="F3908" s="27" t="s">
        <v>384</v>
      </c>
      <c r="G3908" s="28" t="n">
        <v>45356</v>
      </c>
      <c r="H3908" s="27" t="s">
        <v>135</v>
      </c>
      <c r="I3908" s="27" t="s">
        <v>278</v>
      </c>
      <c r="J3908" s="27" t="s">
        <v>262</v>
      </c>
      <c r="K3908" s="27" t="s">
        <v>156</v>
      </c>
      <c r="L3908" s="27" t="n">
        <v>58</v>
      </c>
      <c r="M3908" s="27" t="n">
        <v>58</v>
      </c>
      <c r="N3908" s="27" t="s">
        <v>127</v>
      </c>
      <c r="O3908" s="27" t="s">
        <v>139</v>
      </c>
      <c r="P3908" s="27" t="s">
        <v>187</v>
      </c>
      <c r="Q3908" s="29" t="n">
        <v>4017.84</v>
      </c>
      <c r="R3908" s="27" t="s">
        <v>130</v>
      </c>
      <c r="S3908" s="27" t="s">
        <v>141</v>
      </c>
      <c r="T3908" s="27" t="n">
        <v>5</v>
      </c>
    </row>
    <row r="3909" customFormat="false" ht="15" hidden="false" customHeight="false" outlineLevel="0" collapsed="false">
      <c r="A3909" s="30" t="s">
        <v>5925</v>
      </c>
      <c r="B3909" s="30" t="s">
        <v>2741</v>
      </c>
      <c r="C3909" s="30" t="n">
        <v>15</v>
      </c>
      <c r="D3909" s="30" t="s">
        <v>121</v>
      </c>
      <c r="E3909" s="31" t="n">
        <v>45411</v>
      </c>
      <c r="F3909" s="30" t="s">
        <v>475</v>
      </c>
      <c r="G3909" s="31" t="n">
        <v>45425</v>
      </c>
      <c r="H3909" s="30" t="s">
        <v>236</v>
      </c>
      <c r="I3909" s="30" t="s">
        <v>266</v>
      </c>
      <c r="J3909" s="30" t="s">
        <v>267</v>
      </c>
      <c r="K3909" s="30" t="s">
        <v>202</v>
      </c>
      <c r="L3909" s="30" t="n">
        <v>14</v>
      </c>
      <c r="M3909" s="30" t="n">
        <v>148</v>
      </c>
      <c r="N3909" s="30" t="s">
        <v>186</v>
      </c>
      <c r="O3909" s="30" t="s">
        <v>139</v>
      </c>
      <c r="P3909" s="30" t="s">
        <v>129</v>
      </c>
      <c r="Q3909" s="32" t="n">
        <v>18572.95</v>
      </c>
      <c r="R3909" s="30" t="s">
        <v>130</v>
      </c>
      <c r="S3909" s="30" t="s">
        <v>131</v>
      </c>
      <c r="T3909" s="30" t="n">
        <v>3</v>
      </c>
    </row>
    <row r="3910" customFormat="false" ht="15" hidden="false" customHeight="false" outlineLevel="0" collapsed="false">
      <c r="A3910" s="27" t="s">
        <v>5926</v>
      </c>
      <c r="B3910" s="27" t="s">
        <v>1330</v>
      </c>
      <c r="C3910" s="27" t="n">
        <v>79</v>
      </c>
      <c r="D3910" s="27" t="s">
        <v>121</v>
      </c>
      <c r="E3910" s="28" t="n">
        <v>45322</v>
      </c>
      <c r="F3910" s="27" t="s">
        <v>286</v>
      </c>
      <c r="G3910" s="28" t="n">
        <v>45323</v>
      </c>
      <c r="H3910" s="27" t="s">
        <v>217</v>
      </c>
      <c r="I3910" s="27" t="s">
        <v>392</v>
      </c>
      <c r="J3910" s="27" t="s">
        <v>483</v>
      </c>
      <c r="K3910" s="27" t="s">
        <v>156</v>
      </c>
      <c r="L3910" s="27" t="n">
        <v>20</v>
      </c>
      <c r="M3910" s="27" t="n">
        <v>73</v>
      </c>
      <c r="N3910" s="27" t="s">
        <v>186</v>
      </c>
      <c r="O3910" s="27" t="s">
        <v>171</v>
      </c>
      <c r="P3910" s="27" t="s">
        <v>129</v>
      </c>
      <c r="Q3910" s="29" t="n">
        <v>4663.62</v>
      </c>
      <c r="R3910" s="27" t="s">
        <v>130</v>
      </c>
      <c r="S3910" s="27" t="s">
        <v>178</v>
      </c>
      <c r="T3910" s="27" t="n">
        <v>2</v>
      </c>
    </row>
    <row r="3911" customFormat="false" ht="15" hidden="false" customHeight="false" outlineLevel="0" collapsed="false">
      <c r="A3911" s="30" t="s">
        <v>5927</v>
      </c>
      <c r="B3911" s="30" t="s">
        <v>2841</v>
      </c>
      <c r="C3911" s="30" t="n">
        <v>18</v>
      </c>
      <c r="D3911" s="30" t="s">
        <v>121</v>
      </c>
      <c r="E3911" s="31" t="n">
        <v>45333</v>
      </c>
      <c r="F3911" s="30" t="s">
        <v>1162</v>
      </c>
      <c r="G3911" s="31" t="n">
        <v>45333</v>
      </c>
      <c r="H3911" s="30" t="s">
        <v>236</v>
      </c>
      <c r="I3911" s="30" t="s">
        <v>237</v>
      </c>
      <c r="J3911" s="30" t="s">
        <v>238</v>
      </c>
      <c r="K3911" s="30" t="s">
        <v>138</v>
      </c>
      <c r="L3911" s="30" t="n">
        <v>62</v>
      </c>
      <c r="M3911" s="30" t="n">
        <v>26</v>
      </c>
      <c r="N3911" s="30" t="s">
        <v>127</v>
      </c>
      <c r="O3911" s="30" t="s">
        <v>139</v>
      </c>
      <c r="P3911" s="30" t="s">
        <v>129</v>
      </c>
      <c r="Q3911" s="32" t="n">
        <v>1822.52</v>
      </c>
      <c r="R3911" s="30" t="s">
        <v>130</v>
      </c>
      <c r="S3911" s="30" t="s">
        <v>178</v>
      </c>
      <c r="T3911" s="30" t="n">
        <v>2</v>
      </c>
    </row>
    <row r="3912" customFormat="false" ht="15" hidden="false" customHeight="false" outlineLevel="0" collapsed="false">
      <c r="A3912" s="27" t="s">
        <v>5928</v>
      </c>
      <c r="B3912" s="27" t="s">
        <v>3012</v>
      </c>
      <c r="C3912" s="27" t="n">
        <v>39</v>
      </c>
      <c r="D3912" s="27" t="s">
        <v>121</v>
      </c>
      <c r="E3912" s="28" t="n">
        <v>45428</v>
      </c>
      <c r="F3912" s="27" t="s">
        <v>519</v>
      </c>
      <c r="G3912" s="28" t="n">
        <v>45428</v>
      </c>
      <c r="H3912" s="27" t="s">
        <v>161</v>
      </c>
      <c r="I3912" s="27" t="s">
        <v>538</v>
      </c>
      <c r="J3912" s="27" t="s">
        <v>163</v>
      </c>
      <c r="K3912" s="27" t="s">
        <v>138</v>
      </c>
      <c r="L3912" s="27" t="n">
        <v>86</v>
      </c>
      <c r="M3912" s="27" t="n">
        <v>42</v>
      </c>
      <c r="N3912" s="27" t="s">
        <v>127</v>
      </c>
      <c r="O3912" s="27" t="s">
        <v>139</v>
      </c>
      <c r="P3912" s="27" t="s">
        <v>150</v>
      </c>
      <c r="Q3912" s="29" t="n">
        <v>1142.04</v>
      </c>
      <c r="R3912" s="27" t="s">
        <v>130</v>
      </c>
      <c r="S3912" s="27" t="s">
        <v>178</v>
      </c>
      <c r="T3912" s="27" t="n">
        <v>3</v>
      </c>
    </row>
    <row r="3913" customFormat="false" ht="15" hidden="false" customHeight="false" outlineLevel="0" collapsed="false">
      <c r="A3913" s="30" t="s">
        <v>5929</v>
      </c>
      <c r="B3913" s="30" t="s">
        <v>2820</v>
      </c>
      <c r="C3913" s="30" t="n">
        <v>57</v>
      </c>
      <c r="D3913" s="30" t="s">
        <v>121</v>
      </c>
      <c r="E3913" s="31" t="n">
        <v>45443</v>
      </c>
      <c r="F3913" s="30" t="s">
        <v>523</v>
      </c>
      <c r="G3913" s="31" t="n">
        <v>45448</v>
      </c>
      <c r="H3913" s="30" t="s">
        <v>135</v>
      </c>
      <c r="I3913" s="30" t="s">
        <v>251</v>
      </c>
      <c r="J3913" s="30" t="s">
        <v>262</v>
      </c>
      <c r="K3913" s="30" t="s">
        <v>126</v>
      </c>
      <c r="L3913" s="30" t="n">
        <v>34</v>
      </c>
      <c r="M3913" s="30" t="n">
        <v>119</v>
      </c>
      <c r="N3913" s="30" t="s">
        <v>186</v>
      </c>
      <c r="O3913" s="30" t="s">
        <v>128</v>
      </c>
      <c r="P3913" s="30" t="s">
        <v>150</v>
      </c>
      <c r="Q3913" s="32" t="n">
        <v>8562.19</v>
      </c>
      <c r="R3913" s="30" t="s">
        <v>130</v>
      </c>
      <c r="S3913" s="30" t="s">
        <v>151</v>
      </c>
      <c r="T3913" s="30" t="n">
        <v>2</v>
      </c>
    </row>
    <row r="3914" customFormat="false" ht="15" hidden="false" customHeight="false" outlineLevel="0" collapsed="false">
      <c r="A3914" s="27" t="s">
        <v>5930</v>
      </c>
      <c r="B3914" s="27" t="s">
        <v>3740</v>
      </c>
      <c r="C3914" s="27" t="n">
        <v>0</v>
      </c>
      <c r="D3914" s="27" t="s">
        <v>181</v>
      </c>
      <c r="E3914" s="28" t="n">
        <v>45317</v>
      </c>
      <c r="F3914" s="27" t="s">
        <v>2856</v>
      </c>
      <c r="G3914" s="28" t="n">
        <v>45318</v>
      </c>
      <c r="H3914" s="27" t="s">
        <v>217</v>
      </c>
      <c r="I3914" s="27" t="s">
        <v>344</v>
      </c>
      <c r="J3914" s="27" t="s">
        <v>483</v>
      </c>
      <c r="K3914" s="27" t="s">
        <v>138</v>
      </c>
      <c r="L3914" s="27" t="n">
        <v>42</v>
      </c>
      <c r="M3914" s="27" t="n">
        <v>21</v>
      </c>
      <c r="N3914" s="27" t="s">
        <v>127</v>
      </c>
      <c r="O3914" s="27" t="s">
        <v>139</v>
      </c>
      <c r="P3914" s="27" t="s">
        <v>187</v>
      </c>
      <c r="Q3914" s="29" t="n">
        <v>1562.78</v>
      </c>
      <c r="R3914" s="27" t="s">
        <v>130</v>
      </c>
      <c r="S3914" s="27" t="s">
        <v>500</v>
      </c>
      <c r="T3914" s="27" t="n">
        <v>4</v>
      </c>
    </row>
    <row r="3915" customFormat="false" ht="15" hidden="false" customHeight="false" outlineLevel="0" collapsed="false">
      <c r="A3915" s="30" t="s">
        <v>5931</v>
      </c>
      <c r="B3915" s="30" t="s">
        <v>1357</v>
      </c>
      <c r="C3915" s="30" t="n">
        <v>0</v>
      </c>
      <c r="D3915" s="30" t="s">
        <v>181</v>
      </c>
      <c r="E3915" s="31" t="n">
        <v>45499</v>
      </c>
      <c r="F3915" s="30" t="s">
        <v>255</v>
      </c>
      <c r="G3915" s="31" t="n">
        <v>45504</v>
      </c>
      <c r="H3915" s="30" t="s">
        <v>123</v>
      </c>
      <c r="I3915" s="30" t="s">
        <v>124</v>
      </c>
      <c r="J3915" s="30" t="s">
        <v>508</v>
      </c>
      <c r="K3915" s="30" t="s">
        <v>126</v>
      </c>
      <c r="L3915" s="30" t="n">
        <v>18</v>
      </c>
      <c r="M3915" s="30" t="n">
        <v>135</v>
      </c>
      <c r="N3915" s="30" t="s">
        <v>127</v>
      </c>
      <c r="O3915" s="30" t="s">
        <v>139</v>
      </c>
      <c r="P3915" s="30" t="s">
        <v>129</v>
      </c>
      <c r="Q3915" s="32" t="n">
        <v>8289.33</v>
      </c>
      <c r="R3915" s="30" t="s">
        <v>130</v>
      </c>
      <c r="S3915" s="30" t="s">
        <v>335</v>
      </c>
      <c r="T3915" s="30" t="n">
        <v>3</v>
      </c>
    </row>
    <row r="3916" customFormat="false" ht="15" hidden="false" customHeight="false" outlineLevel="0" collapsed="false">
      <c r="A3916" s="27" t="s">
        <v>5932</v>
      </c>
      <c r="B3916" s="27" t="s">
        <v>2378</v>
      </c>
      <c r="C3916" s="27" t="n">
        <v>12</v>
      </c>
      <c r="D3916" s="27" t="s">
        <v>181</v>
      </c>
      <c r="E3916" s="28" t="n">
        <v>45636</v>
      </c>
      <c r="F3916" s="27" t="s">
        <v>122</v>
      </c>
      <c r="G3916" s="28" t="n">
        <v>45636</v>
      </c>
      <c r="H3916" s="27" t="s">
        <v>217</v>
      </c>
      <c r="I3916" s="27" t="s">
        <v>282</v>
      </c>
      <c r="J3916" s="27" t="s">
        <v>388</v>
      </c>
      <c r="K3916" s="27" t="s">
        <v>156</v>
      </c>
      <c r="L3916" s="27" t="n">
        <v>62</v>
      </c>
      <c r="M3916" s="27" t="n">
        <v>68</v>
      </c>
      <c r="N3916" s="27" t="s">
        <v>127</v>
      </c>
      <c r="O3916" s="27" t="s">
        <v>128</v>
      </c>
      <c r="P3916" s="27" t="s">
        <v>140</v>
      </c>
      <c r="Q3916" s="29" t="n">
        <v>3809.86</v>
      </c>
      <c r="R3916" s="27" t="s">
        <v>172</v>
      </c>
      <c r="S3916" s="27" t="s">
        <v>197</v>
      </c>
      <c r="T3916" s="27" t="n">
        <v>2</v>
      </c>
    </row>
    <row r="3917" customFormat="false" ht="15" hidden="false" customHeight="false" outlineLevel="0" collapsed="false">
      <c r="A3917" s="30" t="s">
        <v>5933</v>
      </c>
      <c r="B3917" s="30" t="s">
        <v>1920</v>
      </c>
      <c r="C3917" s="30" t="n">
        <v>33</v>
      </c>
      <c r="D3917" s="30" t="s">
        <v>121</v>
      </c>
      <c r="E3917" s="31" t="n">
        <v>45346</v>
      </c>
      <c r="F3917" s="30" t="s">
        <v>398</v>
      </c>
      <c r="G3917" s="31" t="n">
        <v>45347</v>
      </c>
      <c r="H3917" s="30" t="s">
        <v>168</v>
      </c>
      <c r="I3917" s="30" t="s">
        <v>366</v>
      </c>
      <c r="J3917" s="30" t="s">
        <v>371</v>
      </c>
      <c r="K3917" s="30" t="s">
        <v>156</v>
      </c>
      <c r="L3917" s="30" t="n">
        <v>24</v>
      </c>
      <c r="M3917" s="30" t="n">
        <v>30</v>
      </c>
      <c r="N3917" s="30" t="s">
        <v>186</v>
      </c>
      <c r="O3917" s="30" t="s">
        <v>149</v>
      </c>
      <c r="P3917" s="30" t="s">
        <v>129</v>
      </c>
      <c r="Q3917" s="32" t="n">
        <v>3124.7</v>
      </c>
      <c r="R3917" s="30" t="s">
        <v>130</v>
      </c>
      <c r="S3917" s="30" t="s">
        <v>157</v>
      </c>
      <c r="T3917" s="30" t="n">
        <v>5</v>
      </c>
    </row>
    <row r="3918" customFormat="false" ht="15" hidden="false" customHeight="false" outlineLevel="0" collapsed="false">
      <c r="A3918" s="27" t="s">
        <v>5934</v>
      </c>
      <c r="B3918" s="27" t="s">
        <v>2515</v>
      </c>
      <c r="C3918" s="27" t="n">
        <v>89</v>
      </c>
      <c r="D3918" s="27" t="s">
        <v>121</v>
      </c>
      <c r="E3918" s="28" t="n">
        <v>45504</v>
      </c>
      <c r="F3918" s="27" t="s">
        <v>532</v>
      </c>
      <c r="G3918" s="28" t="n">
        <v>45505</v>
      </c>
      <c r="H3918" s="27" t="s">
        <v>236</v>
      </c>
      <c r="I3918" s="27" t="s">
        <v>237</v>
      </c>
      <c r="J3918" s="27" t="s">
        <v>375</v>
      </c>
      <c r="K3918" s="27" t="s">
        <v>138</v>
      </c>
      <c r="L3918" s="27" t="n">
        <v>46</v>
      </c>
      <c r="M3918" s="27" t="n">
        <v>36</v>
      </c>
      <c r="N3918" s="27" t="s">
        <v>127</v>
      </c>
      <c r="O3918" s="27" t="s">
        <v>149</v>
      </c>
      <c r="P3918" s="27" t="s">
        <v>187</v>
      </c>
      <c r="Q3918" s="29" t="n">
        <v>2381.87</v>
      </c>
      <c r="R3918" s="27" t="s">
        <v>130</v>
      </c>
      <c r="S3918" s="27" t="s">
        <v>335</v>
      </c>
      <c r="T3918" s="27" t="n">
        <v>5</v>
      </c>
    </row>
    <row r="3919" customFormat="false" ht="15" hidden="false" customHeight="false" outlineLevel="0" collapsed="false">
      <c r="A3919" s="30" t="s">
        <v>5935</v>
      </c>
      <c r="B3919" s="30" t="s">
        <v>3104</v>
      </c>
      <c r="C3919" s="30" t="n">
        <v>40</v>
      </c>
      <c r="D3919" s="30" t="s">
        <v>181</v>
      </c>
      <c r="E3919" s="31" t="n">
        <v>45336</v>
      </c>
      <c r="F3919" s="30" t="s">
        <v>532</v>
      </c>
      <c r="G3919" s="31" t="n">
        <v>45342</v>
      </c>
      <c r="H3919" s="30" t="s">
        <v>242</v>
      </c>
      <c r="I3919" s="30" t="s">
        <v>466</v>
      </c>
      <c r="J3919" s="30" t="s">
        <v>244</v>
      </c>
      <c r="K3919" s="30" t="s">
        <v>126</v>
      </c>
      <c r="L3919" s="30" t="n">
        <v>30</v>
      </c>
      <c r="M3919" s="30" t="n">
        <v>67</v>
      </c>
      <c r="N3919" s="30" t="s">
        <v>186</v>
      </c>
      <c r="O3919" s="30" t="s">
        <v>128</v>
      </c>
      <c r="P3919" s="30" t="s">
        <v>129</v>
      </c>
      <c r="Q3919" s="32" t="n">
        <v>7374.96</v>
      </c>
      <c r="R3919" s="30" t="s">
        <v>130</v>
      </c>
      <c r="S3919" s="30" t="s">
        <v>157</v>
      </c>
      <c r="T3919" s="30" t="n">
        <v>3</v>
      </c>
    </row>
    <row r="3920" customFormat="false" ht="15" hidden="false" customHeight="false" outlineLevel="0" collapsed="false">
      <c r="A3920" s="27" t="s">
        <v>5936</v>
      </c>
      <c r="B3920" s="27" t="s">
        <v>4216</v>
      </c>
      <c r="C3920" s="27" t="n">
        <v>62</v>
      </c>
      <c r="D3920" s="27" t="s">
        <v>181</v>
      </c>
      <c r="E3920" s="28" t="n">
        <v>45323</v>
      </c>
      <c r="F3920" s="27" t="s">
        <v>858</v>
      </c>
      <c r="G3920" s="28" t="n">
        <v>45325</v>
      </c>
      <c r="H3920" s="27" t="s">
        <v>242</v>
      </c>
      <c r="I3920" s="27" t="s">
        <v>315</v>
      </c>
      <c r="J3920" s="27" t="s">
        <v>401</v>
      </c>
      <c r="K3920" s="27" t="s">
        <v>202</v>
      </c>
      <c r="L3920" s="27" t="n">
        <v>4</v>
      </c>
      <c r="M3920" s="27" t="n">
        <v>202</v>
      </c>
      <c r="N3920" s="27" t="s">
        <v>186</v>
      </c>
      <c r="O3920" s="27" t="s">
        <v>139</v>
      </c>
      <c r="P3920" s="27" t="s">
        <v>187</v>
      </c>
      <c r="Q3920" s="29" t="n">
        <v>19052.28</v>
      </c>
      <c r="R3920" s="27" t="s">
        <v>172</v>
      </c>
      <c r="S3920" s="27" t="s">
        <v>151</v>
      </c>
      <c r="T3920" s="27" t="n">
        <v>4</v>
      </c>
    </row>
    <row r="3921" customFormat="false" ht="15" hidden="false" customHeight="false" outlineLevel="0" collapsed="false">
      <c r="A3921" s="30" t="s">
        <v>5937</v>
      </c>
      <c r="B3921" s="30" t="s">
        <v>736</v>
      </c>
      <c r="C3921" s="30" t="n">
        <v>0</v>
      </c>
      <c r="D3921" s="30" t="s">
        <v>181</v>
      </c>
      <c r="E3921" s="31" t="n">
        <v>45512</v>
      </c>
      <c r="F3921" s="30" t="s">
        <v>1032</v>
      </c>
      <c r="G3921" s="31" t="n">
        <v>45515</v>
      </c>
      <c r="H3921" s="30" t="s">
        <v>217</v>
      </c>
      <c r="I3921" s="30"/>
      <c r="J3921" s="30" t="s">
        <v>483</v>
      </c>
      <c r="K3921" s="30" t="s">
        <v>156</v>
      </c>
      <c r="L3921" s="30" t="n">
        <v>54</v>
      </c>
      <c r="M3921" s="30" t="n">
        <v>70</v>
      </c>
      <c r="N3921" s="30" t="s">
        <v>127</v>
      </c>
      <c r="O3921" s="30" t="s">
        <v>171</v>
      </c>
      <c r="P3921" s="30" t="s">
        <v>140</v>
      </c>
      <c r="Q3921" s="32" t="n">
        <v>3187.14</v>
      </c>
      <c r="R3921" s="30" t="s">
        <v>172</v>
      </c>
      <c r="S3921" s="30" t="s">
        <v>164</v>
      </c>
      <c r="T3921" s="30" t="n">
        <v>2</v>
      </c>
    </row>
    <row r="3922" customFormat="false" ht="15" hidden="false" customHeight="false" outlineLevel="0" collapsed="false">
      <c r="A3922" s="27" t="s">
        <v>5938</v>
      </c>
      <c r="B3922" s="27" t="s">
        <v>1970</v>
      </c>
      <c r="C3922" s="27" t="n">
        <v>54</v>
      </c>
      <c r="D3922" s="27" t="s">
        <v>121</v>
      </c>
      <c r="E3922" s="28" t="n">
        <v>45590</v>
      </c>
      <c r="F3922" s="27" t="s">
        <v>1238</v>
      </c>
      <c r="G3922" s="28" t="n">
        <v>45593</v>
      </c>
      <c r="H3922" s="27" t="s">
        <v>161</v>
      </c>
      <c r="I3922" s="27" t="s">
        <v>162</v>
      </c>
      <c r="J3922" s="27" t="s">
        <v>648</v>
      </c>
      <c r="K3922" s="27" t="s">
        <v>156</v>
      </c>
      <c r="L3922" s="27" t="n">
        <v>18</v>
      </c>
      <c r="M3922" s="27" t="n">
        <v>51</v>
      </c>
      <c r="N3922" s="27" t="s">
        <v>186</v>
      </c>
      <c r="O3922" s="27" t="s">
        <v>149</v>
      </c>
      <c r="P3922" s="27" t="s">
        <v>129</v>
      </c>
      <c r="Q3922" s="29" t="n">
        <v>4284.49</v>
      </c>
      <c r="R3922" s="27" t="s">
        <v>268</v>
      </c>
      <c r="S3922" s="27" t="s">
        <v>164</v>
      </c>
      <c r="T3922" s="27" t="n">
        <v>2</v>
      </c>
    </row>
    <row r="3923" customFormat="false" ht="15" hidden="false" customHeight="false" outlineLevel="0" collapsed="false">
      <c r="A3923" s="30" t="s">
        <v>5939</v>
      </c>
      <c r="B3923" s="30" t="s">
        <v>2539</v>
      </c>
      <c r="C3923" s="30" t="n">
        <v>31</v>
      </c>
      <c r="D3923" s="30" t="s">
        <v>121</v>
      </c>
      <c r="E3923" s="31" t="n">
        <v>45589</v>
      </c>
      <c r="F3923" s="30" t="s">
        <v>743</v>
      </c>
      <c r="G3923" s="31" t="n">
        <v>45592</v>
      </c>
      <c r="H3923" s="30" t="s">
        <v>146</v>
      </c>
      <c r="I3923" s="30" t="s">
        <v>147</v>
      </c>
      <c r="J3923" s="30" t="s">
        <v>148</v>
      </c>
      <c r="K3923" s="30" t="s">
        <v>202</v>
      </c>
      <c r="L3923" s="30" t="n">
        <v>6</v>
      </c>
      <c r="M3923" s="30" t="n">
        <v>66</v>
      </c>
      <c r="N3923" s="30" t="s">
        <v>186</v>
      </c>
      <c r="O3923" s="30" t="s">
        <v>149</v>
      </c>
      <c r="P3923" s="30" t="s">
        <v>129</v>
      </c>
      <c r="Q3923" s="32" t="n">
        <v>15670.11</v>
      </c>
      <c r="R3923" s="30" t="s">
        <v>268</v>
      </c>
      <c r="S3923" s="30" t="s">
        <v>197</v>
      </c>
      <c r="T3923" s="30" t="n">
        <v>1</v>
      </c>
    </row>
    <row r="3924" customFormat="false" ht="15" hidden="false" customHeight="false" outlineLevel="0" collapsed="false">
      <c r="A3924" s="27" t="s">
        <v>5940</v>
      </c>
      <c r="B3924" s="27" t="s">
        <v>4788</v>
      </c>
      <c r="C3924" s="27" t="n">
        <v>18</v>
      </c>
      <c r="D3924" s="27" t="s">
        <v>121</v>
      </c>
      <c r="E3924" s="28" t="n">
        <v>45461</v>
      </c>
      <c r="F3924" s="27" t="s">
        <v>381</v>
      </c>
      <c r="G3924" s="28" t="n">
        <v>45461</v>
      </c>
      <c r="H3924" s="27" t="s">
        <v>217</v>
      </c>
      <c r="I3924" s="27" t="s">
        <v>344</v>
      </c>
      <c r="J3924" s="27" t="s">
        <v>294</v>
      </c>
      <c r="K3924" s="27" t="s">
        <v>138</v>
      </c>
      <c r="L3924" s="27" t="n">
        <v>70</v>
      </c>
      <c r="M3924" s="27" t="n">
        <v>29</v>
      </c>
      <c r="N3924" s="27" t="s">
        <v>127</v>
      </c>
      <c r="O3924" s="27" t="s">
        <v>128</v>
      </c>
      <c r="P3924" s="27" t="s">
        <v>187</v>
      </c>
      <c r="Q3924" s="29" t="n">
        <v>2420.12</v>
      </c>
      <c r="R3924" s="27" t="s">
        <v>130</v>
      </c>
      <c r="S3924" s="27" t="s">
        <v>192</v>
      </c>
      <c r="T3924" s="27" t="n">
        <v>5</v>
      </c>
    </row>
    <row r="3925" customFormat="false" ht="15" hidden="false" customHeight="false" outlineLevel="0" collapsed="false">
      <c r="A3925" s="30" t="s">
        <v>5941</v>
      </c>
      <c r="B3925" s="30" t="s">
        <v>2230</v>
      </c>
      <c r="C3925" s="30" t="n">
        <v>47</v>
      </c>
      <c r="D3925" s="30" t="s">
        <v>121</v>
      </c>
      <c r="E3925" s="31" t="n">
        <v>45592</v>
      </c>
      <c r="F3925" s="30" t="s">
        <v>494</v>
      </c>
      <c r="G3925" s="31" t="n">
        <v>45593</v>
      </c>
      <c r="H3925" s="30" t="s">
        <v>217</v>
      </c>
      <c r="I3925" s="30" t="s">
        <v>344</v>
      </c>
      <c r="J3925" s="30" t="s">
        <v>218</v>
      </c>
      <c r="K3925" s="30" t="s">
        <v>138</v>
      </c>
      <c r="L3925" s="30" t="n">
        <v>28</v>
      </c>
      <c r="M3925" s="30" t="n">
        <v>15</v>
      </c>
      <c r="N3925" s="30" t="s">
        <v>127</v>
      </c>
      <c r="O3925" s="30" t="s">
        <v>171</v>
      </c>
      <c r="P3925" s="30" t="s">
        <v>140</v>
      </c>
      <c r="Q3925" s="32" t="n">
        <v>1347.41</v>
      </c>
      <c r="R3925" s="30" t="s">
        <v>130</v>
      </c>
      <c r="S3925" s="30" t="s">
        <v>164</v>
      </c>
      <c r="T3925" s="30" t="n">
        <v>4</v>
      </c>
    </row>
    <row r="3926" customFormat="false" ht="15" hidden="false" customHeight="false" outlineLevel="0" collapsed="false">
      <c r="A3926" s="27" t="s">
        <v>5942</v>
      </c>
      <c r="B3926" s="27" t="s">
        <v>799</v>
      </c>
      <c r="C3926" s="27" t="n">
        <v>39</v>
      </c>
      <c r="D3926" s="27" t="s">
        <v>121</v>
      </c>
      <c r="E3926" s="28" t="n">
        <v>45357</v>
      </c>
      <c r="F3926" s="27" t="s">
        <v>1268</v>
      </c>
      <c r="G3926" s="28" t="n">
        <v>45360</v>
      </c>
      <c r="H3926" s="27" t="s">
        <v>206</v>
      </c>
      <c r="I3926" s="27" t="s">
        <v>232</v>
      </c>
      <c r="J3926" s="27" t="s">
        <v>469</v>
      </c>
      <c r="K3926" s="27" t="s">
        <v>126</v>
      </c>
      <c r="L3926" s="27" t="n">
        <v>6</v>
      </c>
      <c r="M3926" s="27" t="n">
        <v>72</v>
      </c>
      <c r="N3926" s="27" t="s">
        <v>186</v>
      </c>
      <c r="O3926" s="27" t="s">
        <v>128</v>
      </c>
      <c r="P3926" s="27" t="s">
        <v>187</v>
      </c>
      <c r="Q3926" s="29" t="n">
        <v>7098.84</v>
      </c>
      <c r="R3926" s="27" t="s">
        <v>172</v>
      </c>
      <c r="S3926" s="27" t="s">
        <v>157</v>
      </c>
      <c r="T3926" s="27" t="n">
        <v>2</v>
      </c>
    </row>
    <row r="3927" customFormat="false" ht="15" hidden="false" customHeight="false" outlineLevel="0" collapsed="false">
      <c r="A3927" s="30" t="s">
        <v>5943</v>
      </c>
      <c r="B3927" s="30" t="s">
        <v>1195</v>
      </c>
      <c r="C3927" s="30" t="n">
        <v>0</v>
      </c>
      <c r="D3927" s="30" t="s">
        <v>121</v>
      </c>
      <c r="E3927" s="31" t="n">
        <v>45367</v>
      </c>
      <c r="F3927" s="30" t="s">
        <v>167</v>
      </c>
      <c r="G3927" s="31" t="n">
        <v>45368</v>
      </c>
      <c r="H3927" s="30" t="s">
        <v>236</v>
      </c>
      <c r="I3927" s="30" t="s">
        <v>266</v>
      </c>
      <c r="J3927" s="30" t="s">
        <v>238</v>
      </c>
      <c r="K3927" s="30" t="s">
        <v>138</v>
      </c>
      <c r="L3927" s="30" t="n">
        <v>61</v>
      </c>
      <c r="M3927" s="30" t="n">
        <v>24</v>
      </c>
      <c r="N3927" s="30" t="s">
        <v>186</v>
      </c>
      <c r="O3927" s="30" t="s">
        <v>171</v>
      </c>
      <c r="P3927" s="30" t="s">
        <v>140</v>
      </c>
      <c r="Q3927" s="32" t="n">
        <v>1005.11</v>
      </c>
      <c r="R3927" s="30" t="s">
        <v>172</v>
      </c>
      <c r="S3927" s="30" t="s">
        <v>178</v>
      </c>
      <c r="T3927" s="30" t="n">
        <v>2</v>
      </c>
    </row>
    <row r="3928" customFormat="false" ht="15" hidden="false" customHeight="false" outlineLevel="0" collapsed="false">
      <c r="A3928" s="27" t="s">
        <v>5944</v>
      </c>
      <c r="B3928" s="27" t="s">
        <v>5191</v>
      </c>
      <c r="C3928" s="27" t="n">
        <v>62</v>
      </c>
      <c r="D3928" s="27" t="s">
        <v>121</v>
      </c>
      <c r="E3928" s="28" t="n">
        <v>45355</v>
      </c>
      <c r="F3928" s="27" t="s">
        <v>205</v>
      </c>
      <c r="G3928" s="28" t="n">
        <v>45356</v>
      </c>
      <c r="H3928" s="27" t="s">
        <v>183</v>
      </c>
      <c r="I3928" s="27" t="s">
        <v>184</v>
      </c>
      <c r="J3928" s="27" t="s">
        <v>411</v>
      </c>
      <c r="K3928" s="27" t="s">
        <v>126</v>
      </c>
      <c r="L3928" s="27" t="n">
        <v>10</v>
      </c>
      <c r="M3928" s="27" t="n">
        <v>121</v>
      </c>
      <c r="N3928" s="27" t="s">
        <v>186</v>
      </c>
      <c r="O3928" s="27" t="s">
        <v>128</v>
      </c>
      <c r="P3928" s="27" t="s">
        <v>129</v>
      </c>
      <c r="Q3928" s="29" t="n">
        <v>7379.87</v>
      </c>
      <c r="R3928" s="27" t="s">
        <v>130</v>
      </c>
      <c r="S3928" s="27" t="s">
        <v>197</v>
      </c>
      <c r="T3928" s="27" t="n">
        <v>5</v>
      </c>
    </row>
    <row r="3929" customFormat="false" ht="15" hidden="false" customHeight="false" outlineLevel="0" collapsed="false">
      <c r="A3929" s="30" t="s">
        <v>5945</v>
      </c>
      <c r="B3929" s="30" t="s">
        <v>2620</v>
      </c>
      <c r="C3929" s="30"/>
      <c r="D3929" s="30" t="s">
        <v>121</v>
      </c>
      <c r="E3929" s="31" t="n">
        <v>45651</v>
      </c>
      <c r="F3929" s="30" t="s">
        <v>1281</v>
      </c>
      <c r="G3929" s="31" t="n">
        <v>45651</v>
      </c>
      <c r="H3929" s="30" t="s">
        <v>217</v>
      </c>
      <c r="I3929" s="30" t="s">
        <v>282</v>
      </c>
      <c r="J3929" s="30" t="s">
        <v>283</v>
      </c>
      <c r="K3929" s="30" t="s">
        <v>156</v>
      </c>
      <c r="L3929" s="30" t="n">
        <v>56</v>
      </c>
      <c r="M3929" s="30" t="n">
        <v>61</v>
      </c>
      <c r="N3929" s="30" t="s">
        <v>127</v>
      </c>
      <c r="O3929" s="30" t="s">
        <v>171</v>
      </c>
      <c r="P3929" s="30" t="s">
        <v>129</v>
      </c>
      <c r="Q3929" s="32" t="n">
        <v>4517.04</v>
      </c>
      <c r="R3929" s="30" t="s">
        <v>130</v>
      </c>
      <c r="S3929" s="30" t="s">
        <v>157</v>
      </c>
      <c r="T3929" s="30" t="n">
        <v>5</v>
      </c>
    </row>
    <row r="3930" customFormat="false" ht="15" hidden="false" customHeight="false" outlineLevel="0" collapsed="false">
      <c r="A3930" s="27" t="s">
        <v>5946</v>
      </c>
      <c r="B3930" s="27" t="s">
        <v>1510</v>
      </c>
      <c r="C3930" s="27" t="n">
        <v>22</v>
      </c>
      <c r="D3930" s="27" t="s">
        <v>181</v>
      </c>
      <c r="E3930" s="28" t="n">
        <v>45588</v>
      </c>
      <c r="F3930" s="27" t="s">
        <v>425</v>
      </c>
      <c r="G3930" s="28" t="n">
        <v>45589</v>
      </c>
      <c r="H3930" s="27" t="s">
        <v>135</v>
      </c>
      <c r="I3930" s="27" t="s">
        <v>278</v>
      </c>
      <c r="J3930" s="27" t="s">
        <v>137</v>
      </c>
      <c r="K3930" s="27" t="s">
        <v>126</v>
      </c>
      <c r="L3930" s="27" t="n">
        <v>24</v>
      </c>
      <c r="M3930" s="27" t="n">
        <v>83</v>
      </c>
      <c r="N3930" s="27" t="s">
        <v>186</v>
      </c>
      <c r="O3930" s="27" t="s">
        <v>128</v>
      </c>
      <c r="P3930" s="27" t="s">
        <v>150</v>
      </c>
      <c r="Q3930" s="29" t="n">
        <v>8582.11</v>
      </c>
      <c r="R3930" s="27" t="s">
        <v>172</v>
      </c>
      <c r="S3930" s="27" t="s">
        <v>141</v>
      </c>
      <c r="T3930" s="27" t="n">
        <v>2</v>
      </c>
    </row>
    <row r="3931" customFormat="false" ht="15" hidden="false" customHeight="false" outlineLevel="0" collapsed="false">
      <c r="A3931" s="30" t="s">
        <v>5947</v>
      </c>
      <c r="B3931" s="30" t="s">
        <v>965</v>
      </c>
      <c r="C3931" s="30" t="n">
        <v>43</v>
      </c>
      <c r="D3931" s="30" t="s">
        <v>181</v>
      </c>
      <c r="E3931" s="31" t="n">
        <v>45404</v>
      </c>
      <c r="F3931" s="30" t="s">
        <v>475</v>
      </c>
      <c r="G3931" s="31" t="n">
        <v>45407</v>
      </c>
      <c r="H3931" s="30" t="s">
        <v>217</v>
      </c>
      <c r="I3931" s="30" t="s">
        <v>392</v>
      </c>
      <c r="J3931" s="30" t="s">
        <v>483</v>
      </c>
      <c r="K3931" s="30" t="s">
        <v>156</v>
      </c>
      <c r="L3931" s="30" t="n">
        <v>42</v>
      </c>
      <c r="M3931" s="30" t="n">
        <v>69</v>
      </c>
      <c r="N3931" s="30" t="s">
        <v>186</v>
      </c>
      <c r="O3931" s="30" t="s">
        <v>139</v>
      </c>
      <c r="P3931" s="30" t="s">
        <v>187</v>
      </c>
      <c r="Q3931" s="32" t="n">
        <v>3254.82</v>
      </c>
      <c r="R3931" s="30" t="s">
        <v>130</v>
      </c>
      <c r="S3931" s="30" t="s">
        <v>151</v>
      </c>
      <c r="T3931" s="30" t="n">
        <v>3</v>
      </c>
    </row>
    <row r="3932" customFormat="false" ht="15" hidden="false" customHeight="false" outlineLevel="0" collapsed="false">
      <c r="A3932" s="27" t="s">
        <v>5948</v>
      </c>
      <c r="B3932" s="27" t="s">
        <v>5924</v>
      </c>
      <c r="C3932" s="27" t="n">
        <v>-5</v>
      </c>
      <c r="D3932" s="27" t="s">
        <v>144</v>
      </c>
      <c r="E3932" s="28" t="n">
        <v>45367</v>
      </c>
      <c r="F3932" s="27" t="s">
        <v>1332</v>
      </c>
      <c r="G3932" s="28" t="n">
        <v>45370</v>
      </c>
      <c r="H3932" s="27" t="s">
        <v>161</v>
      </c>
      <c r="I3932" s="27" t="s">
        <v>320</v>
      </c>
      <c r="J3932" s="27" t="s">
        <v>258</v>
      </c>
      <c r="K3932" s="27" t="s">
        <v>202</v>
      </c>
      <c r="L3932" s="27" t="n">
        <v>5</v>
      </c>
      <c r="M3932" s="27" t="n">
        <v>73</v>
      </c>
      <c r="N3932" s="27" t="s">
        <v>186</v>
      </c>
      <c r="O3932" s="27" t="s">
        <v>139</v>
      </c>
      <c r="P3932" s="27" t="s">
        <v>150</v>
      </c>
      <c r="Q3932" s="29" t="n">
        <v>16781.78</v>
      </c>
      <c r="R3932" s="27" t="s">
        <v>462</v>
      </c>
      <c r="S3932" s="27" t="s">
        <v>141</v>
      </c>
      <c r="T3932" s="27" t="n">
        <v>4</v>
      </c>
    </row>
    <row r="3933" customFormat="false" ht="15" hidden="false" customHeight="false" outlineLevel="0" collapsed="false">
      <c r="A3933" s="30" t="s">
        <v>5949</v>
      </c>
      <c r="B3933" s="30" t="s">
        <v>3669</v>
      </c>
      <c r="C3933" s="30" t="n">
        <v>41</v>
      </c>
      <c r="D3933" s="30" t="s">
        <v>121</v>
      </c>
      <c r="E3933" s="31" t="n">
        <v>45369</v>
      </c>
      <c r="F3933" s="30" t="s">
        <v>447</v>
      </c>
      <c r="G3933" s="31" t="n">
        <v>45371</v>
      </c>
      <c r="H3933" s="30" t="s">
        <v>183</v>
      </c>
      <c r="I3933" s="30" t="s">
        <v>430</v>
      </c>
      <c r="J3933" s="30" t="s">
        <v>213</v>
      </c>
      <c r="K3933" s="30" t="s">
        <v>156</v>
      </c>
      <c r="L3933" s="30" t="n">
        <v>63</v>
      </c>
      <c r="M3933" s="30" t="n">
        <v>88</v>
      </c>
      <c r="N3933" s="30" t="s">
        <v>127</v>
      </c>
      <c r="O3933" s="30" t="s">
        <v>149</v>
      </c>
      <c r="P3933" s="30" t="s">
        <v>140</v>
      </c>
      <c r="Q3933" s="32" t="n">
        <v>4283.66</v>
      </c>
      <c r="R3933" s="30" t="s">
        <v>130</v>
      </c>
      <c r="S3933" s="30" t="s">
        <v>223</v>
      </c>
      <c r="T3933" s="30" t="n">
        <v>5</v>
      </c>
    </row>
    <row r="3934" customFormat="false" ht="15" hidden="false" customHeight="false" outlineLevel="0" collapsed="false">
      <c r="A3934" s="27" t="s">
        <v>5950</v>
      </c>
      <c r="B3934" s="27" t="s">
        <v>5951</v>
      </c>
      <c r="C3934" s="27" t="n">
        <v>22</v>
      </c>
      <c r="D3934" s="27" t="s">
        <v>181</v>
      </c>
      <c r="E3934" s="28" t="n">
        <v>45483</v>
      </c>
      <c r="F3934" s="27" t="s">
        <v>1260</v>
      </c>
      <c r="G3934" s="28" t="n">
        <v>45483</v>
      </c>
      <c r="H3934" s="27" t="s">
        <v>146</v>
      </c>
      <c r="I3934" s="27" t="s">
        <v>309</v>
      </c>
      <c r="J3934" s="27" t="s">
        <v>568</v>
      </c>
      <c r="K3934" s="27" t="s">
        <v>138</v>
      </c>
      <c r="L3934" s="27" t="n">
        <v>50</v>
      </c>
      <c r="M3934" s="27" t="n">
        <v>32</v>
      </c>
      <c r="N3934" s="27" t="s">
        <v>127</v>
      </c>
      <c r="O3934" s="27" t="s">
        <v>128</v>
      </c>
      <c r="P3934" s="27" t="s">
        <v>129</v>
      </c>
      <c r="Q3934" s="29" t="n">
        <v>2437.1</v>
      </c>
      <c r="R3934" s="27" t="s">
        <v>130</v>
      </c>
      <c r="S3934" s="27" t="s">
        <v>197</v>
      </c>
      <c r="T3934" s="27" t="n">
        <v>4</v>
      </c>
    </row>
    <row r="3935" customFormat="false" ht="15" hidden="false" customHeight="false" outlineLevel="0" collapsed="false">
      <c r="A3935" s="30" t="s">
        <v>5952</v>
      </c>
      <c r="B3935" s="30" t="s">
        <v>2508</v>
      </c>
      <c r="C3935" s="30" t="n">
        <v>58</v>
      </c>
      <c r="D3935" s="30" t="s">
        <v>181</v>
      </c>
      <c r="E3935" s="31" t="n">
        <v>45400</v>
      </c>
      <c r="F3935" s="30" t="s">
        <v>638</v>
      </c>
      <c r="G3935" s="31" t="n">
        <v>45401</v>
      </c>
      <c r="H3935" s="30" t="s">
        <v>183</v>
      </c>
      <c r="I3935" s="30" t="s">
        <v>184</v>
      </c>
      <c r="J3935" s="30" t="s">
        <v>185</v>
      </c>
      <c r="K3935" s="30" t="s">
        <v>138</v>
      </c>
      <c r="L3935" s="30" t="n">
        <v>29</v>
      </c>
      <c r="M3935" s="30" t="n">
        <v>40</v>
      </c>
      <c r="N3935" s="30" t="s">
        <v>186</v>
      </c>
      <c r="O3935" s="30" t="s">
        <v>149</v>
      </c>
      <c r="P3935" s="30" t="s">
        <v>129</v>
      </c>
      <c r="Q3935" s="32" t="n">
        <v>2411.9</v>
      </c>
      <c r="R3935" s="30" t="s">
        <v>130</v>
      </c>
      <c r="S3935" s="30" t="s">
        <v>151</v>
      </c>
      <c r="T3935" s="30" t="n">
        <v>3</v>
      </c>
    </row>
    <row r="3936" customFormat="false" ht="15" hidden="false" customHeight="false" outlineLevel="0" collapsed="false">
      <c r="A3936" s="27" t="s">
        <v>5953</v>
      </c>
      <c r="B3936" s="27" t="s">
        <v>3379</v>
      </c>
      <c r="C3936" s="27" t="n">
        <v>31</v>
      </c>
      <c r="D3936" s="27" t="s">
        <v>121</v>
      </c>
      <c r="E3936" s="28" t="n">
        <v>45412</v>
      </c>
      <c r="F3936" s="27" t="s">
        <v>1472</v>
      </c>
      <c r="G3936" s="28" t="n">
        <v>45412</v>
      </c>
      <c r="H3936" s="27" t="s">
        <v>161</v>
      </c>
      <c r="I3936" s="27" t="s">
        <v>320</v>
      </c>
      <c r="J3936" s="27" t="s">
        <v>258</v>
      </c>
      <c r="K3936" s="27" t="s">
        <v>138</v>
      </c>
      <c r="L3936" s="27" t="n">
        <v>72</v>
      </c>
      <c r="M3936" s="27" t="n">
        <v>23</v>
      </c>
      <c r="N3936" s="27" t="s">
        <v>127</v>
      </c>
      <c r="O3936" s="27" t="s">
        <v>128</v>
      </c>
      <c r="P3936" s="27" t="s">
        <v>150</v>
      </c>
      <c r="Q3936" s="29" t="n">
        <v>2044.24</v>
      </c>
      <c r="R3936" s="27" t="s">
        <v>130</v>
      </c>
      <c r="S3936" s="27" t="s">
        <v>157</v>
      </c>
      <c r="T3936" s="27" t="n">
        <v>5</v>
      </c>
    </row>
    <row r="3937" customFormat="false" ht="15" hidden="false" customHeight="false" outlineLevel="0" collapsed="false">
      <c r="A3937" s="30" t="s">
        <v>5954</v>
      </c>
      <c r="B3937" s="30" t="s">
        <v>2366</v>
      </c>
      <c r="C3937" s="30" t="n">
        <v>29</v>
      </c>
      <c r="D3937" s="30" t="s">
        <v>121</v>
      </c>
      <c r="E3937" s="31" t="n">
        <v>45636</v>
      </c>
      <c r="F3937" s="30" t="s">
        <v>167</v>
      </c>
      <c r="G3937" s="31" t="n">
        <v>45636</v>
      </c>
      <c r="H3937" s="30" t="s">
        <v>123</v>
      </c>
      <c r="I3937" s="30" t="s">
        <v>124</v>
      </c>
      <c r="J3937" s="30" t="s">
        <v>227</v>
      </c>
      <c r="K3937" s="30" t="s">
        <v>138</v>
      </c>
      <c r="L3937" s="30" t="n">
        <v>72</v>
      </c>
      <c r="M3937" s="30" t="n">
        <v>20</v>
      </c>
      <c r="N3937" s="30" t="s">
        <v>127</v>
      </c>
      <c r="O3937" s="30" t="s">
        <v>171</v>
      </c>
      <c r="P3937" s="30" t="s">
        <v>187</v>
      </c>
      <c r="Q3937" s="32" t="n">
        <v>1302.35</v>
      </c>
      <c r="R3937" s="30" t="s">
        <v>130</v>
      </c>
      <c r="S3937" s="30" t="s">
        <v>192</v>
      </c>
      <c r="T3937" s="30" t="n">
        <v>4</v>
      </c>
    </row>
    <row r="3938" customFormat="false" ht="15" hidden="false" customHeight="false" outlineLevel="0" collapsed="false">
      <c r="A3938" s="27" t="s">
        <v>5955</v>
      </c>
      <c r="B3938" s="27" t="s">
        <v>2712</v>
      </c>
      <c r="C3938" s="27" t="n">
        <v>54</v>
      </c>
      <c r="D3938" s="27" t="s">
        <v>181</v>
      </c>
      <c r="E3938" s="28" t="n">
        <v>45457</v>
      </c>
      <c r="F3938" s="27" t="s">
        <v>226</v>
      </c>
      <c r="G3938" s="28" t="n">
        <v>45460</v>
      </c>
      <c r="H3938" s="27" t="s">
        <v>168</v>
      </c>
      <c r="I3938" s="27"/>
      <c r="J3938" s="27" t="s">
        <v>371</v>
      </c>
      <c r="K3938" s="27" t="s">
        <v>126</v>
      </c>
      <c r="L3938" s="27" t="n">
        <v>6</v>
      </c>
      <c r="M3938" s="27" t="n">
        <v>150</v>
      </c>
      <c r="N3938" s="27" t="s">
        <v>186</v>
      </c>
      <c r="O3938" s="27" t="s">
        <v>128</v>
      </c>
      <c r="P3938" s="27" t="s">
        <v>187</v>
      </c>
      <c r="Q3938" s="29" t="n">
        <v>8576.1</v>
      </c>
      <c r="R3938" s="27" t="s">
        <v>130</v>
      </c>
      <c r="S3938" s="27" t="s">
        <v>178</v>
      </c>
      <c r="T3938" s="27" t="n">
        <v>2</v>
      </c>
    </row>
    <row r="3939" customFormat="false" ht="15" hidden="false" customHeight="false" outlineLevel="0" collapsed="false">
      <c r="A3939" s="30" t="s">
        <v>5956</v>
      </c>
      <c r="B3939" s="30" t="s">
        <v>4867</v>
      </c>
      <c r="C3939" s="30" t="n">
        <v>9</v>
      </c>
      <c r="D3939" s="30" t="s">
        <v>121</v>
      </c>
      <c r="E3939" s="31" t="n">
        <v>45628</v>
      </c>
      <c r="F3939" s="30" t="s">
        <v>720</v>
      </c>
      <c r="G3939" s="31" t="n">
        <v>45631</v>
      </c>
      <c r="H3939" s="30" t="s">
        <v>123</v>
      </c>
      <c r="I3939" s="30" t="s">
        <v>124</v>
      </c>
      <c r="J3939" s="30" t="s">
        <v>227</v>
      </c>
      <c r="K3939" s="30" t="s">
        <v>126</v>
      </c>
      <c r="L3939" s="30" t="n">
        <v>29</v>
      </c>
      <c r="M3939" s="30" t="n">
        <v>51</v>
      </c>
      <c r="N3939" s="30" t="s">
        <v>186</v>
      </c>
      <c r="O3939" s="30" t="s">
        <v>139</v>
      </c>
      <c r="P3939" s="30" t="s">
        <v>150</v>
      </c>
      <c r="Q3939" s="32" t="n">
        <v>7837.63</v>
      </c>
      <c r="R3939" s="30" t="s">
        <v>172</v>
      </c>
      <c r="S3939" s="30" t="s">
        <v>223</v>
      </c>
      <c r="T3939" s="30" t="n">
        <v>1</v>
      </c>
    </row>
    <row r="3940" customFormat="false" ht="15" hidden="false" customHeight="false" outlineLevel="0" collapsed="false">
      <c r="A3940" s="27" t="s">
        <v>5957</v>
      </c>
      <c r="B3940" s="27" t="s">
        <v>220</v>
      </c>
      <c r="C3940" s="27"/>
      <c r="D3940" s="27" t="s">
        <v>181</v>
      </c>
      <c r="E3940" s="28" t="n">
        <v>45566</v>
      </c>
      <c r="F3940" s="27" t="s">
        <v>549</v>
      </c>
      <c r="G3940" s="28" t="n">
        <v>45569</v>
      </c>
      <c r="H3940" s="27" t="s">
        <v>242</v>
      </c>
      <c r="I3940" s="27" t="s">
        <v>466</v>
      </c>
      <c r="J3940" s="27" t="s">
        <v>422</v>
      </c>
      <c r="K3940" s="27" t="s">
        <v>156</v>
      </c>
      <c r="L3940" s="27" t="n">
        <v>65</v>
      </c>
      <c r="M3940" s="27" t="n">
        <v>87</v>
      </c>
      <c r="N3940" s="27" t="s">
        <v>127</v>
      </c>
      <c r="O3940" s="27" t="s">
        <v>128</v>
      </c>
      <c r="P3940" s="27" t="s">
        <v>140</v>
      </c>
      <c r="Q3940" s="29" t="n">
        <v>3952.47</v>
      </c>
      <c r="R3940" s="27" t="s">
        <v>268</v>
      </c>
      <c r="S3940" s="27" t="s">
        <v>151</v>
      </c>
      <c r="T3940" s="27" t="n">
        <v>3</v>
      </c>
    </row>
    <row r="3941" customFormat="false" ht="15" hidden="false" customHeight="false" outlineLevel="0" collapsed="false">
      <c r="A3941" s="30" t="s">
        <v>5958</v>
      </c>
      <c r="B3941" s="30" t="s">
        <v>220</v>
      </c>
      <c r="C3941" s="30" t="n">
        <v>85</v>
      </c>
      <c r="D3941" s="30" t="s">
        <v>121</v>
      </c>
      <c r="E3941" s="31" t="n">
        <v>45643</v>
      </c>
      <c r="F3941" s="30" t="s">
        <v>981</v>
      </c>
      <c r="G3941" s="31" t="n">
        <v>45644</v>
      </c>
      <c r="H3941" s="30" t="s">
        <v>183</v>
      </c>
      <c r="I3941" s="30" t="s">
        <v>184</v>
      </c>
      <c r="J3941" s="30" t="s">
        <v>185</v>
      </c>
      <c r="K3941" s="30" t="s">
        <v>138</v>
      </c>
      <c r="L3941" s="30" t="n">
        <v>55</v>
      </c>
      <c r="M3941" s="30" t="n">
        <v>21</v>
      </c>
      <c r="N3941" s="30" t="s">
        <v>127</v>
      </c>
      <c r="O3941" s="30" t="s">
        <v>139</v>
      </c>
      <c r="P3941" s="30" t="s">
        <v>129</v>
      </c>
      <c r="Q3941" s="32" t="n">
        <v>930.74</v>
      </c>
      <c r="R3941" s="30" t="s">
        <v>130</v>
      </c>
      <c r="S3941" s="30" t="s">
        <v>131</v>
      </c>
      <c r="T3941" s="30" t="n">
        <v>5</v>
      </c>
    </row>
    <row r="3942" customFormat="false" ht="15" hidden="false" customHeight="false" outlineLevel="0" collapsed="false">
      <c r="A3942" s="27" t="s">
        <v>5959</v>
      </c>
      <c r="B3942" s="27" t="s">
        <v>642</v>
      </c>
      <c r="C3942" s="27" t="n">
        <v>47</v>
      </c>
      <c r="D3942" s="27" t="s">
        <v>121</v>
      </c>
      <c r="E3942" s="28" t="n">
        <v>45305</v>
      </c>
      <c r="F3942" s="27" t="s">
        <v>1032</v>
      </c>
      <c r="G3942" s="28" t="n">
        <v>45307</v>
      </c>
      <c r="H3942" s="27" t="s">
        <v>242</v>
      </c>
      <c r="I3942" s="27" t="s">
        <v>466</v>
      </c>
      <c r="J3942" s="27" t="s">
        <v>363</v>
      </c>
      <c r="K3942" s="27" t="s">
        <v>156</v>
      </c>
      <c r="L3942" s="27" t="n">
        <v>55</v>
      </c>
      <c r="M3942" s="27" t="n">
        <v>68</v>
      </c>
      <c r="N3942" s="27" t="s">
        <v>186</v>
      </c>
      <c r="O3942" s="27" t="s">
        <v>171</v>
      </c>
      <c r="P3942" s="27" t="s">
        <v>187</v>
      </c>
      <c r="Q3942" s="29" t="n">
        <v>3926.27</v>
      </c>
      <c r="R3942" s="27" t="s">
        <v>172</v>
      </c>
      <c r="S3942" s="27" t="s">
        <v>157</v>
      </c>
      <c r="T3942" s="27" t="n">
        <v>3</v>
      </c>
    </row>
    <row r="3943" customFormat="false" ht="15" hidden="false" customHeight="false" outlineLevel="0" collapsed="false">
      <c r="A3943" s="30" t="s">
        <v>5960</v>
      </c>
      <c r="B3943" s="30" t="s">
        <v>343</v>
      </c>
      <c r="C3943" s="30" t="n">
        <v>38</v>
      </c>
      <c r="D3943" s="30" t="s">
        <v>121</v>
      </c>
      <c r="E3943" s="31" t="n">
        <v>45395</v>
      </c>
      <c r="F3943" s="30" t="s">
        <v>1436</v>
      </c>
      <c r="G3943" s="31" t="n">
        <v>45398</v>
      </c>
      <c r="H3943" s="30" t="s">
        <v>135</v>
      </c>
      <c r="I3943" s="30" t="s">
        <v>136</v>
      </c>
      <c r="J3943" s="30" t="s">
        <v>252</v>
      </c>
      <c r="K3943" s="30" t="s">
        <v>156</v>
      </c>
      <c r="L3943" s="30" t="n">
        <v>41</v>
      </c>
      <c r="M3943" s="30" t="n">
        <v>62</v>
      </c>
      <c r="N3943" s="30" t="s">
        <v>186</v>
      </c>
      <c r="O3943" s="30" t="s">
        <v>171</v>
      </c>
      <c r="P3943" s="30" t="s">
        <v>187</v>
      </c>
      <c r="Q3943" s="32" t="n">
        <v>4749.65</v>
      </c>
      <c r="R3943" s="30" t="s">
        <v>130</v>
      </c>
      <c r="S3943" s="30" t="s">
        <v>141</v>
      </c>
      <c r="T3943" s="30" t="n">
        <v>4</v>
      </c>
    </row>
    <row r="3944" customFormat="false" ht="15" hidden="false" customHeight="false" outlineLevel="0" collapsed="false">
      <c r="A3944" s="27" t="s">
        <v>5961</v>
      </c>
      <c r="B3944" s="27" t="s">
        <v>691</v>
      </c>
      <c r="C3944" s="27"/>
      <c r="D3944" s="27" t="s">
        <v>181</v>
      </c>
      <c r="E3944" s="28" t="n">
        <v>45473</v>
      </c>
      <c r="F3944" s="27" t="s">
        <v>360</v>
      </c>
      <c r="G3944" s="28" t="n">
        <v>45473</v>
      </c>
      <c r="H3944" s="27" t="s">
        <v>242</v>
      </c>
      <c r="I3944" s="27" t="s">
        <v>315</v>
      </c>
      <c r="J3944" s="27" t="s">
        <v>363</v>
      </c>
      <c r="K3944" s="27" t="s">
        <v>156</v>
      </c>
      <c r="L3944" s="27" t="n">
        <v>53</v>
      </c>
      <c r="M3944" s="27" t="n">
        <v>49</v>
      </c>
      <c r="N3944" s="27" t="s">
        <v>186</v>
      </c>
      <c r="O3944" s="27" t="s">
        <v>139</v>
      </c>
      <c r="P3944" s="27" t="s">
        <v>150</v>
      </c>
      <c r="Q3944" s="29" t="n">
        <v>4343.76</v>
      </c>
      <c r="R3944" s="27" t="s">
        <v>130</v>
      </c>
      <c r="S3944" s="27" t="s">
        <v>178</v>
      </c>
      <c r="T3944" s="27" t="n">
        <v>5</v>
      </c>
    </row>
    <row r="3945" customFormat="false" ht="15" hidden="false" customHeight="false" outlineLevel="0" collapsed="false">
      <c r="A3945" s="30" t="s">
        <v>5962</v>
      </c>
      <c r="B3945" s="30" t="s">
        <v>1520</v>
      </c>
      <c r="C3945" s="30" t="n">
        <v>63</v>
      </c>
      <c r="D3945" s="30" t="s">
        <v>181</v>
      </c>
      <c r="E3945" s="31" t="n">
        <v>45356</v>
      </c>
      <c r="F3945" s="30" t="s">
        <v>1255</v>
      </c>
      <c r="G3945" s="31" t="n">
        <v>45357</v>
      </c>
      <c r="H3945" s="30" t="s">
        <v>206</v>
      </c>
      <c r="I3945" s="30" t="s">
        <v>232</v>
      </c>
      <c r="J3945" s="30" t="s">
        <v>615</v>
      </c>
      <c r="K3945" s="30" t="s">
        <v>138</v>
      </c>
      <c r="L3945" s="30" t="n">
        <v>40</v>
      </c>
      <c r="M3945" s="30" t="n">
        <v>15</v>
      </c>
      <c r="N3945" s="30" t="s">
        <v>186</v>
      </c>
      <c r="O3945" s="30" t="s">
        <v>171</v>
      </c>
      <c r="P3945" s="30" t="s">
        <v>150</v>
      </c>
      <c r="Q3945" s="32" t="n">
        <v>1007.68</v>
      </c>
      <c r="R3945" s="30" t="s">
        <v>130</v>
      </c>
      <c r="S3945" s="30" t="s">
        <v>602</v>
      </c>
      <c r="T3945" s="30" t="n">
        <v>5</v>
      </c>
    </row>
    <row r="3946" customFormat="false" ht="15" hidden="false" customHeight="false" outlineLevel="0" collapsed="false">
      <c r="A3946" s="27" t="s">
        <v>5963</v>
      </c>
      <c r="B3946" s="27" t="s">
        <v>2519</v>
      </c>
      <c r="C3946" s="27" t="n">
        <v>90</v>
      </c>
      <c r="D3946" s="27" t="s">
        <v>121</v>
      </c>
      <c r="E3946" s="28" t="n">
        <v>45503</v>
      </c>
      <c r="F3946" s="27" t="s">
        <v>241</v>
      </c>
      <c r="G3946" s="28" t="n">
        <v>45509</v>
      </c>
      <c r="H3946" s="27" t="s">
        <v>123</v>
      </c>
      <c r="I3946" s="27" t="s">
        <v>304</v>
      </c>
      <c r="J3946" s="27" t="s">
        <v>125</v>
      </c>
      <c r="K3946" s="27" t="s">
        <v>126</v>
      </c>
      <c r="L3946" s="27" t="n">
        <v>14</v>
      </c>
      <c r="M3946" s="27" t="n">
        <v>144</v>
      </c>
      <c r="N3946" s="27" t="s">
        <v>186</v>
      </c>
      <c r="O3946" s="27" t="s">
        <v>128</v>
      </c>
      <c r="P3946" s="27" t="s">
        <v>187</v>
      </c>
      <c r="Q3946" s="29" t="n">
        <v>9184.89</v>
      </c>
      <c r="R3946" s="27" t="s">
        <v>172</v>
      </c>
      <c r="S3946" s="27" t="s">
        <v>223</v>
      </c>
      <c r="T3946" s="27" t="n">
        <v>3</v>
      </c>
    </row>
    <row r="3947" customFormat="false" ht="15" hidden="false" customHeight="false" outlineLevel="0" collapsed="false">
      <c r="A3947" s="30" t="s">
        <v>5964</v>
      </c>
      <c r="B3947" s="30" t="s">
        <v>5965</v>
      </c>
      <c r="C3947" s="30" t="n">
        <v>27</v>
      </c>
      <c r="D3947" s="30" t="s">
        <v>121</v>
      </c>
      <c r="E3947" s="31" t="n">
        <v>45626</v>
      </c>
      <c r="F3947" s="30" t="s">
        <v>356</v>
      </c>
      <c r="G3947" s="31" t="n">
        <v>45628</v>
      </c>
      <c r="H3947" s="30" t="s">
        <v>217</v>
      </c>
      <c r="I3947" s="30" t="s">
        <v>282</v>
      </c>
      <c r="J3947" s="30" t="s">
        <v>218</v>
      </c>
      <c r="K3947" s="30" t="s">
        <v>156</v>
      </c>
      <c r="L3947" s="30" t="n">
        <v>72</v>
      </c>
      <c r="M3947" s="30" t="n">
        <v>55</v>
      </c>
      <c r="N3947" s="30" t="s">
        <v>127</v>
      </c>
      <c r="O3947" s="30" t="s">
        <v>139</v>
      </c>
      <c r="P3947" s="30" t="s">
        <v>129</v>
      </c>
      <c r="Q3947" s="32" t="n">
        <v>3781.28</v>
      </c>
      <c r="R3947" s="30" t="s">
        <v>130</v>
      </c>
      <c r="S3947" s="30" t="s">
        <v>164</v>
      </c>
      <c r="T3947" s="30" t="n">
        <v>3</v>
      </c>
    </row>
    <row r="3948" customFormat="false" ht="15" hidden="false" customHeight="false" outlineLevel="0" collapsed="false">
      <c r="A3948" s="27" t="s">
        <v>5966</v>
      </c>
      <c r="B3948" s="27" t="s">
        <v>3678</v>
      </c>
      <c r="C3948" s="27" t="n">
        <v>35</v>
      </c>
      <c r="D3948" s="27" t="s">
        <v>181</v>
      </c>
      <c r="E3948" s="28" t="n">
        <v>45554</v>
      </c>
      <c r="F3948" s="27" t="s">
        <v>1559</v>
      </c>
      <c r="G3948" s="28" t="n">
        <v>45564</v>
      </c>
      <c r="H3948" s="27" t="s">
        <v>146</v>
      </c>
      <c r="I3948" s="27" t="s">
        <v>147</v>
      </c>
      <c r="J3948" s="27" t="s">
        <v>222</v>
      </c>
      <c r="K3948" s="27" t="s">
        <v>202</v>
      </c>
      <c r="L3948" s="27" t="n">
        <v>4</v>
      </c>
      <c r="M3948" s="27" t="n">
        <v>93</v>
      </c>
      <c r="N3948" s="27" t="s">
        <v>186</v>
      </c>
      <c r="O3948" s="27" t="s">
        <v>171</v>
      </c>
      <c r="P3948" s="27" t="s">
        <v>187</v>
      </c>
      <c r="Q3948" s="29" t="n">
        <v>17835.65</v>
      </c>
      <c r="R3948" s="27" t="s">
        <v>172</v>
      </c>
      <c r="S3948" s="27" t="s">
        <v>192</v>
      </c>
      <c r="T3948" s="27" t="n">
        <v>3</v>
      </c>
    </row>
    <row r="3949" customFormat="false" ht="15" hidden="false" customHeight="false" outlineLevel="0" collapsed="false">
      <c r="A3949" s="30" t="s">
        <v>5967</v>
      </c>
      <c r="B3949" s="30" t="s">
        <v>1901</v>
      </c>
      <c r="C3949" s="30" t="n">
        <v>28</v>
      </c>
      <c r="D3949" s="30" t="s">
        <v>144</v>
      </c>
      <c r="E3949" s="31" t="n">
        <v>45321</v>
      </c>
      <c r="F3949" s="30" t="s">
        <v>1384</v>
      </c>
      <c r="G3949" s="31" t="n">
        <v>45324</v>
      </c>
      <c r="H3949" s="30" t="s">
        <v>217</v>
      </c>
      <c r="I3949" s="30" t="s">
        <v>282</v>
      </c>
      <c r="J3949" s="30" t="s">
        <v>388</v>
      </c>
      <c r="K3949" s="30" t="s">
        <v>156</v>
      </c>
      <c r="L3949" s="30" t="n">
        <v>33</v>
      </c>
      <c r="M3949" s="30" t="n">
        <v>88</v>
      </c>
      <c r="N3949" s="30" t="s">
        <v>127</v>
      </c>
      <c r="O3949" s="30" t="s">
        <v>171</v>
      </c>
      <c r="P3949" s="30" t="s">
        <v>150</v>
      </c>
      <c r="Q3949" s="32" t="n">
        <v>4597</v>
      </c>
      <c r="R3949" s="30" t="s">
        <v>130</v>
      </c>
      <c r="S3949" s="30" t="s">
        <v>131</v>
      </c>
      <c r="T3949" s="30" t="n">
        <v>5</v>
      </c>
    </row>
    <row r="3950" customFormat="false" ht="15" hidden="false" customHeight="false" outlineLevel="0" collapsed="false">
      <c r="A3950" s="27" t="s">
        <v>5968</v>
      </c>
      <c r="B3950" s="27" t="s">
        <v>5794</v>
      </c>
      <c r="C3950" s="27" t="n">
        <v>49</v>
      </c>
      <c r="D3950" s="27" t="s">
        <v>181</v>
      </c>
      <c r="E3950" s="28" t="n">
        <v>45439</v>
      </c>
      <c r="F3950" s="27" t="s">
        <v>1711</v>
      </c>
      <c r="G3950" s="28" t="n">
        <v>45442</v>
      </c>
      <c r="H3950" s="27" t="s">
        <v>161</v>
      </c>
      <c r="I3950" s="27" t="s">
        <v>162</v>
      </c>
      <c r="J3950" s="27" t="s">
        <v>648</v>
      </c>
      <c r="K3950" s="27" t="s">
        <v>156</v>
      </c>
      <c r="L3950" s="27" t="n">
        <v>24</v>
      </c>
      <c r="M3950" s="27" t="n">
        <v>30</v>
      </c>
      <c r="N3950" s="27" t="s">
        <v>127</v>
      </c>
      <c r="O3950" s="27" t="s">
        <v>149</v>
      </c>
      <c r="P3950" s="27" t="s">
        <v>140</v>
      </c>
      <c r="Q3950" s="29" t="n">
        <v>4019.85</v>
      </c>
      <c r="R3950" s="27" t="s">
        <v>172</v>
      </c>
      <c r="S3950" s="27" t="s">
        <v>310</v>
      </c>
      <c r="T3950" s="27" t="n">
        <v>4</v>
      </c>
    </row>
    <row r="3951" customFormat="false" ht="15" hidden="false" customHeight="false" outlineLevel="0" collapsed="false">
      <c r="A3951" s="30" t="s">
        <v>5969</v>
      </c>
      <c r="B3951" s="30" t="s">
        <v>5970</v>
      </c>
      <c r="C3951" s="30" t="n">
        <v>41</v>
      </c>
      <c r="D3951" s="30" t="s">
        <v>181</v>
      </c>
      <c r="E3951" s="31" t="n">
        <v>45325</v>
      </c>
      <c r="F3951" s="30" t="s">
        <v>261</v>
      </c>
      <c r="G3951" s="31" t="n">
        <v>45326</v>
      </c>
      <c r="H3951" s="30" t="s">
        <v>146</v>
      </c>
      <c r="I3951" s="30" t="s">
        <v>176</v>
      </c>
      <c r="J3951" s="30" t="s">
        <v>222</v>
      </c>
      <c r="K3951" s="30" t="s">
        <v>138</v>
      </c>
      <c r="L3951" s="30" t="n">
        <v>69</v>
      </c>
      <c r="M3951" s="30" t="n">
        <v>20</v>
      </c>
      <c r="N3951" s="30" t="s">
        <v>127</v>
      </c>
      <c r="O3951" s="30" t="s">
        <v>139</v>
      </c>
      <c r="P3951" s="30" t="s">
        <v>150</v>
      </c>
      <c r="Q3951" s="32" t="n">
        <v>1700.99</v>
      </c>
      <c r="R3951" s="30" t="s">
        <v>130</v>
      </c>
      <c r="S3951" s="30" t="s">
        <v>178</v>
      </c>
      <c r="T3951" s="30" t="n">
        <v>3</v>
      </c>
    </row>
    <row r="3952" customFormat="false" ht="15" hidden="false" customHeight="false" outlineLevel="0" collapsed="false">
      <c r="A3952" s="27" t="s">
        <v>5971</v>
      </c>
      <c r="B3952" s="27" t="s">
        <v>678</v>
      </c>
      <c r="C3952" s="27" t="n">
        <v>59</v>
      </c>
      <c r="D3952" s="27" t="s">
        <v>359</v>
      </c>
      <c r="E3952" s="28" t="n">
        <v>45321</v>
      </c>
      <c r="F3952" s="27" t="s">
        <v>1511</v>
      </c>
      <c r="G3952" s="28" t="n">
        <v>45323</v>
      </c>
      <c r="H3952" s="27" t="s">
        <v>236</v>
      </c>
      <c r="I3952" s="27" t="s">
        <v>323</v>
      </c>
      <c r="J3952" s="27" t="s">
        <v>287</v>
      </c>
      <c r="K3952" s="27" t="s">
        <v>156</v>
      </c>
      <c r="L3952" s="27" t="n">
        <v>37</v>
      </c>
      <c r="M3952" s="27" t="n">
        <v>90</v>
      </c>
      <c r="N3952" s="27" t="s">
        <v>127</v>
      </c>
      <c r="O3952" s="27" t="s">
        <v>139</v>
      </c>
      <c r="P3952" s="27" t="s">
        <v>150</v>
      </c>
      <c r="Q3952" s="29" t="n">
        <v>4078.12</v>
      </c>
      <c r="R3952" s="27" t="s">
        <v>130</v>
      </c>
      <c r="S3952" s="27" t="s">
        <v>192</v>
      </c>
      <c r="T3952" s="27" t="n">
        <v>4</v>
      </c>
    </row>
    <row r="3953" customFormat="false" ht="15" hidden="false" customHeight="false" outlineLevel="0" collapsed="false">
      <c r="A3953" s="30" t="s">
        <v>5972</v>
      </c>
      <c r="B3953" s="30" t="s">
        <v>5973</v>
      </c>
      <c r="C3953" s="30" t="n">
        <v>44</v>
      </c>
      <c r="D3953" s="30" t="s">
        <v>181</v>
      </c>
      <c r="E3953" s="31" t="n">
        <v>45514</v>
      </c>
      <c r="F3953" s="30" t="s">
        <v>1076</v>
      </c>
      <c r="G3953" s="31" t="n">
        <v>45516</v>
      </c>
      <c r="H3953" s="30" t="s">
        <v>146</v>
      </c>
      <c r="I3953" s="30" t="s">
        <v>147</v>
      </c>
      <c r="J3953" s="30" t="s">
        <v>177</v>
      </c>
      <c r="K3953" s="30" t="s">
        <v>126</v>
      </c>
      <c r="L3953" s="30" t="n">
        <v>34</v>
      </c>
      <c r="M3953" s="30" t="n">
        <v>48</v>
      </c>
      <c r="N3953" s="30" t="s">
        <v>186</v>
      </c>
      <c r="O3953" s="30" t="s">
        <v>128</v>
      </c>
      <c r="P3953" s="30" t="s">
        <v>140</v>
      </c>
      <c r="Q3953" s="32" t="n">
        <v>6941.14</v>
      </c>
      <c r="R3953" s="30" t="s">
        <v>268</v>
      </c>
      <c r="S3953" s="30" t="s">
        <v>164</v>
      </c>
      <c r="T3953" s="30" t="n">
        <v>2</v>
      </c>
    </row>
    <row r="3954" customFormat="false" ht="15" hidden="false" customHeight="false" outlineLevel="0" collapsed="false">
      <c r="A3954" s="27" t="s">
        <v>5974</v>
      </c>
      <c r="B3954" s="27" t="s">
        <v>686</v>
      </c>
      <c r="C3954" s="27" t="n">
        <v>16</v>
      </c>
      <c r="D3954" s="27" t="s">
        <v>121</v>
      </c>
      <c r="E3954" s="28" t="n">
        <v>45427</v>
      </c>
      <c r="F3954" s="27" t="s">
        <v>948</v>
      </c>
      <c r="G3954" s="28" t="n">
        <v>45432</v>
      </c>
      <c r="H3954" s="27" t="s">
        <v>217</v>
      </c>
      <c r="I3954" s="27" t="s">
        <v>282</v>
      </c>
      <c r="J3954" s="27" t="s">
        <v>483</v>
      </c>
      <c r="K3954" s="27" t="s">
        <v>126</v>
      </c>
      <c r="L3954" s="27" t="n">
        <v>15</v>
      </c>
      <c r="M3954" s="27" t="n">
        <v>127</v>
      </c>
      <c r="N3954" s="27" t="s">
        <v>186</v>
      </c>
      <c r="O3954" s="27" t="s">
        <v>128</v>
      </c>
      <c r="P3954" s="27" t="s">
        <v>187</v>
      </c>
      <c r="Q3954" s="29" t="n">
        <v>9392.64</v>
      </c>
      <c r="R3954" s="27" t="s">
        <v>268</v>
      </c>
      <c r="S3954" s="27" t="s">
        <v>178</v>
      </c>
      <c r="T3954" s="27" t="n">
        <v>3</v>
      </c>
    </row>
    <row r="3955" customFormat="false" ht="15" hidden="false" customHeight="false" outlineLevel="0" collapsed="false">
      <c r="A3955" s="30" t="s">
        <v>5975</v>
      </c>
      <c r="B3955" s="30" t="s">
        <v>5976</v>
      </c>
      <c r="C3955" s="30" t="n">
        <v>57</v>
      </c>
      <c r="D3955" s="30" t="s">
        <v>181</v>
      </c>
      <c r="E3955" s="31" t="n">
        <v>45333</v>
      </c>
      <c r="F3955" s="30" t="s">
        <v>226</v>
      </c>
      <c r="G3955" s="31" t="n">
        <v>45338</v>
      </c>
      <c r="H3955" s="30" t="s">
        <v>123</v>
      </c>
      <c r="I3955" s="30" t="s">
        <v>124</v>
      </c>
      <c r="J3955" s="30" t="s">
        <v>125</v>
      </c>
      <c r="K3955" s="30" t="s">
        <v>126</v>
      </c>
      <c r="L3955" s="30" t="n">
        <v>16</v>
      </c>
      <c r="M3955" s="30" t="n">
        <v>51</v>
      </c>
      <c r="N3955" s="30" t="s">
        <v>186</v>
      </c>
      <c r="O3955" s="30" t="s">
        <v>149</v>
      </c>
      <c r="P3955" s="30" t="s">
        <v>150</v>
      </c>
      <c r="Q3955" s="32" t="n">
        <v>8191.73</v>
      </c>
      <c r="R3955" s="30" t="s">
        <v>130</v>
      </c>
      <c r="S3955" s="30" t="s">
        <v>178</v>
      </c>
      <c r="T3955" s="30" t="n">
        <v>4</v>
      </c>
    </row>
    <row r="3956" customFormat="false" ht="15" hidden="false" customHeight="false" outlineLevel="0" collapsed="false">
      <c r="A3956" s="27" t="s">
        <v>5977</v>
      </c>
      <c r="B3956" s="27" t="s">
        <v>1046</v>
      </c>
      <c r="C3956" s="27" t="n">
        <v>60</v>
      </c>
      <c r="D3956" s="27" t="s">
        <v>121</v>
      </c>
      <c r="E3956" s="28" t="n">
        <v>45533</v>
      </c>
      <c r="F3956" s="27" t="s">
        <v>1860</v>
      </c>
      <c r="G3956" s="28" t="n">
        <v>45539</v>
      </c>
      <c r="H3956" s="27" t="s">
        <v>217</v>
      </c>
      <c r="I3956" s="27" t="s">
        <v>282</v>
      </c>
      <c r="J3956" s="27" t="s">
        <v>388</v>
      </c>
      <c r="K3956" s="27" t="s">
        <v>126</v>
      </c>
      <c r="L3956" s="27" t="n">
        <v>8</v>
      </c>
      <c r="M3956" s="27" t="n">
        <v>139</v>
      </c>
      <c r="N3956" s="27" t="s">
        <v>186</v>
      </c>
      <c r="O3956" s="27" t="s">
        <v>139</v>
      </c>
      <c r="P3956" s="27" t="s">
        <v>129</v>
      </c>
      <c r="Q3956" s="29" t="n">
        <v>8860.44</v>
      </c>
      <c r="R3956" s="27" t="s">
        <v>172</v>
      </c>
      <c r="S3956" s="27" t="s">
        <v>151</v>
      </c>
      <c r="T3956" s="27" t="n">
        <v>3</v>
      </c>
    </row>
    <row r="3957" customFormat="false" ht="15" hidden="false" customHeight="false" outlineLevel="0" collapsed="false">
      <c r="A3957" s="30" t="s">
        <v>5978</v>
      </c>
      <c r="B3957" s="30" t="s">
        <v>5979</v>
      </c>
      <c r="C3957" s="30" t="n">
        <v>38</v>
      </c>
      <c r="D3957" s="30" t="s">
        <v>397</v>
      </c>
      <c r="E3957" s="31" t="n">
        <v>45556</v>
      </c>
      <c r="F3957" s="30" t="s">
        <v>216</v>
      </c>
      <c r="G3957" s="31" t="n">
        <v>45557</v>
      </c>
      <c r="H3957" s="30" t="s">
        <v>183</v>
      </c>
      <c r="I3957" s="30" t="s">
        <v>212</v>
      </c>
      <c r="J3957" s="30" t="s">
        <v>431</v>
      </c>
      <c r="K3957" s="30" t="s">
        <v>138</v>
      </c>
      <c r="L3957" s="30" t="n">
        <v>65</v>
      </c>
      <c r="M3957" s="30" t="n">
        <v>38</v>
      </c>
      <c r="N3957" s="30" t="s">
        <v>127</v>
      </c>
      <c r="O3957" s="30" t="s">
        <v>139</v>
      </c>
      <c r="P3957" s="30" t="s">
        <v>140</v>
      </c>
      <c r="Q3957" s="32" t="n">
        <v>2840.3</v>
      </c>
      <c r="R3957" s="30" t="s">
        <v>130</v>
      </c>
      <c r="S3957" s="30" t="s">
        <v>151</v>
      </c>
      <c r="T3957" s="30" t="n">
        <v>4</v>
      </c>
    </row>
    <row r="3958" customFormat="false" ht="15" hidden="false" customHeight="false" outlineLevel="0" collapsed="false">
      <c r="A3958" s="27" t="s">
        <v>5980</v>
      </c>
      <c r="B3958" s="27" t="s">
        <v>2092</v>
      </c>
      <c r="C3958" s="27" t="n">
        <v>48</v>
      </c>
      <c r="D3958" s="27" t="s">
        <v>121</v>
      </c>
      <c r="E3958" s="28" t="n">
        <v>45489</v>
      </c>
      <c r="F3958" s="27" t="s">
        <v>216</v>
      </c>
      <c r="G3958" s="28" t="n">
        <v>45490</v>
      </c>
      <c r="H3958" s="27" t="s">
        <v>123</v>
      </c>
      <c r="I3958" s="27" t="s">
        <v>124</v>
      </c>
      <c r="J3958" s="27" t="s">
        <v>508</v>
      </c>
      <c r="K3958" s="27" t="s">
        <v>156</v>
      </c>
      <c r="L3958" s="27" t="n">
        <v>17</v>
      </c>
      <c r="M3958" s="27" t="n">
        <v>63</v>
      </c>
      <c r="N3958" s="27" t="s">
        <v>186</v>
      </c>
      <c r="O3958" s="27" t="s">
        <v>128</v>
      </c>
      <c r="P3958" s="27" t="s">
        <v>187</v>
      </c>
      <c r="Q3958" s="29" t="n">
        <v>3857.58</v>
      </c>
      <c r="R3958" s="27" t="s">
        <v>130</v>
      </c>
      <c r="S3958" s="27" t="s">
        <v>192</v>
      </c>
      <c r="T3958" s="27" t="n">
        <v>2</v>
      </c>
    </row>
    <row r="3959" customFormat="false" ht="15" hidden="false" customHeight="false" outlineLevel="0" collapsed="false">
      <c r="A3959" s="30" t="s">
        <v>5981</v>
      </c>
      <c r="B3959" s="30" t="s">
        <v>4021</v>
      </c>
      <c r="C3959" s="30" t="n">
        <v>34</v>
      </c>
      <c r="D3959" s="30" t="s">
        <v>181</v>
      </c>
      <c r="E3959" s="31" t="n">
        <v>45383</v>
      </c>
      <c r="F3959" s="30" t="s">
        <v>582</v>
      </c>
      <c r="G3959" s="31" t="n">
        <v>45384</v>
      </c>
      <c r="H3959" s="30" t="s">
        <v>242</v>
      </c>
      <c r="I3959" s="30" t="s">
        <v>466</v>
      </c>
      <c r="J3959" s="30" t="s">
        <v>316</v>
      </c>
      <c r="K3959" s="30" t="s">
        <v>126</v>
      </c>
      <c r="L3959" s="30" t="n">
        <v>26</v>
      </c>
      <c r="M3959" s="30" t="n">
        <v>135</v>
      </c>
      <c r="N3959" s="30" t="s">
        <v>186</v>
      </c>
      <c r="O3959" s="30" t="s">
        <v>128</v>
      </c>
      <c r="P3959" s="30" t="s">
        <v>129</v>
      </c>
      <c r="Q3959" s="32" t="n">
        <v>8394.78</v>
      </c>
      <c r="R3959" s="30" t="s">
        <v>130</v>
      </c>
      <c r="S3959" s="30" t="s">
        <v>131</v>
      </c>
      <c r="T3959" s="30" t="n">
        <v>3</v>
      </c>
    </row>
    <row r="3960" customFormat="false" ht="15" hidden="false" customHeight="false" outlineLevel="0" collapsed="false">
      <c r="A3960" s="27" t="s">
        <v>5982</v>
      </c>
      <c r="B3960" s="27" t="s">
        <v>1340</v>
      </c>
      <c r="C3960" s="27" t="n">
        <v>20</v>
      </c>
      <c r="D3960" s="27" t="s">
        <v>181</v>
      </c>
      <c r="E3960" s="28" t="n">
        <v>45375</v>
      </c>
      <c r="F3960" s="27" t="s">
        <v>261</v>
      </c>
      <c r="G3960" s="28" t="n">
        <v>45375</v>
      </c>
      <c r="H3960" s="27" t="s">
        <v>242</v>
      </c>
      <c r="I3960" s="27" t="s">
        <v>243</v>
      </c>
      <c r="J3960" s="27" t="s">
        <v>422</v>
      </c>
      <c r="K3960" s="27" t="s">
        <v>138</v>
      </c>
      <c r="L3960" s="27" t="n">
        <v>24</v>
      </c>
      <c r="M3960" s="27" t="n">
        <v>19</v>
      </c>
      <c r="N3960" s="27" t="s">
        <v>127</v>
      </c>
      <c r="O3960" s="27" t="s">
        <v>139</v>
      </c>
      <c r="P3960" s="27" t="s">
        <v>150</v>
      </c>
      <c r="Q3960" s="29" t="n">
        <v>1332.24</v>
      </c>
      <c r="R3960" s="27" t="s">
        <v>130</v>
      </c>
      <c r="S3960" s="27" t="s">
        <v>131</v>
      </c>
      <c r="T3960" s="27" t="n">
        <v>3</v>
      </c>
    </row>
    <row r="3961" customFormat="false" ht="15" hidden="false" customHeight="false" outlineLevel="0" collapsed="false">
      <c r="A3961" s="30" t="s">
        <v>5983</v>
      </c>
      <c r="B3961" s="30" t="s">
        <v>836</v>
      </c>
      <c r="C3961" s="30" t="n">
        <v>0</v>
      </c>
      <c r="D3961" s="30" t="s">
        <v>121</v>
      </c>
      <c r="E3961" s="31" t="n">
        <v>45388</v>
      </c>
      <c r="F3961" s="30" t="s">
        <v>762</v>
      </c>
      <c r="G3961" s="31" t="n">
        <v>45388</v>
      </c>
      <c r="H3961" s="30" t="s">
        <v>236</v>
      </c>
      <c r="I3961" s="30" t="s">
        <v>266</v>
      </c>
      <c r="J3961" s="30" t="s">
        <v>267</v>
      </c>
      <c r="K3961" s="30" t="s">
        <v>138</v>
      </c>
      <c r="L3961" s="30" t="n">
        <v>87</v>
      </c>
      <c r="M3961" s="30" t="n">
        <v>40</v>
      </c>
      <c r="N3961" s="30" t="s">
        <v>127</v>
      </c>
      <c r="O3961" s="30" t="s">
        <v>128</v>
      </c>
      <c r="P3961" s="30" t="s">
        <v>129</v>
      </c>
      <c r="Q3961" s="32" t="n">
        <v>1745.98</v>
      </c>
      <c r="R3961" s="30" t="s">
        <v>130</v>
      </c>
      <c r="S3961" s="30" t="s">
        <v>131</v>
      </c>
      <c r="T3961" s="30"/>
    </row>
    <row r="3962" customFormat="false" ht="15" hidden="false" customHeight="false" outlineLevel="0" collapsed="false">
      <c r="A3962" s="27" t="s">
        <v>5984</v>
      </c>
      <c r="B3962" s="27" t="s">
        <v>1742</v>
      </c>
      <c r="C3962" s="27" t="n">
        <v>38</v>
      </c>
      <c r="D3962" s="27" t="s">
        <v>181</v>
      </c>
      <c r="E3962" s="28" t="n">
        <v>45514</v>
      </c>
      <c r="F3962" s="27" t="s">
        <v>1026</v>
      </c>
      <c r="G3962" s="28" t="n">
        <v>45514</v>
      </c>
      <c r="H3962" s="27" t="s">
        <v>146</v>
      </c>
      <c r="I3962" s="27" t="s">
        <v>147</v>
      </c>
      <c r="J3962" s="27" t="s">
        <v>222</v>
      </c>
      <c r="K3962" s="27" t="s">
        <v>138</v>
      </c>
      <c r="L3962" s="27" t="n">
        <v>68</v>
      </c>
      <c r="M3962" s="27" t="n">
        <v>29</v>
      </c>
      <c r="N3962" s="27" t="s">
        <v>127</v>
      </c>
      <c r="O3962" s="27" t="s">
        <v>171</v>
      </c>
      <c r="P3962" s="27" t="s">
        <v>187</v>
      </c>
      <c r="Q3962" s="29" t="n">
        <v>2085.32</v>
      </c>
      <c r="R3962" s="27" t="s">
        <v>130</v>
      </c>
      <c r="S3962" s="27" t="s">
        <v>131</v>
      </c>
      <c r="T3962" s="27" t="n">
        <v>1</v>
      </c>
    </row>
    <row r="3963" customFormat="false" ht="15" hidden="false" customHeight="false" outlineLevel="0" collapsed="false">
      <c r="A3963" s="30" t="s">
        <v>5985</v>
      </c>
      <c r="B3963" s="30" t="s">
        <v>1795</v>
      </c>
      <c r="C3963" s="30" t="n">
        <v>41</v>
      </c>
      <c r="D3963" s="30" t="s">
        <v>181</v>
      </c>
      <c r="E3963" s="31" t="n">
        <v>45467</v>
      </c>
      <c r="F3963" s="30" t="s">
        <v>1401</v>
      </c>
      <c r="G3963" s="31" t="n">
        <v>45467</v>
      </c>
      <c r="H3963" s="30" t="s">
        <v>123</v>
      </c>
      <c r="I3963" s="30" t="s">
        <v>124</v>
      </c>
      <c r="J3963" s="30" t="s">
        <v>508</v>
      </c>
      <c r="K3963" s="30" t="s">
        <v>156</v>
      </c>
      <c r="L3963" s="30" t="n">
        <v>36</v>
      </c>
      <c r="M3963" s="30" t="n">
        <v>46</v>
      </c>
      <c r="N3963" s="30" t="s">
        <v>127</v>
      </c>
      <c r="O3963" s="30" t="s">
        <v>139</v>
      </c>
      <c r="P3963" s="30" t="s">
        <v>129</v>
      </c>
      <c r="Q3963" s="32" t="n">
        <v>3244.53</v>
      </c>
      <c r="R3963" s="30" t="s">
        <v>130</v>
      </c>
      <c r="S3963" s="30" t="s">
        <v>151</v>
      </c>
      <c r="T3963" s="30" t="n">
        <v>4</v>
      </c>
    </row>
    <row r="3964" customFormat="false" ht="15" hidden="false" customHeight="false" outlineLevel="0" collapsed="false">
      <c r="A3964" s="27" t="s">
        <v>5986</v>
      </c>
      <c r="B3964" s="27" t="s">
        <v>5987</v>
      </c>
      <c r="C3964" s="27" t="n">
        <v>59</v>
      </c>
      <c r="D3964" s="27" t="s">
        <v>121</v>
      </c>
      <c r="E3964" s="28" t="n">
        <v>45335</v>
      </c>
      <c r="F3964" s="27" t="s">
        <v>1907</v>
      </c>
      <c r="G3964" s="28" t="n">
        <v>45336</v>
      </c>
      <c r="H3964" s="27" t="s">
        <v>161</v>
      </c>
      <c r="I3964" s="27" t="s">
        <v>320</v>
      </c>
      <c r="J3964" s="27" t="s">
        <v>648</v>
      </c>
      <c r="K3964" s="27" t="s">
        <v>138</v>
      </c>
      <c r="L3964" s="27" t="n">
        <v>86</v>
      </c>
      <c r="M3964" s="27" t="n">
        <v>30</v>
      </c>
      <c r="N3964" s="27" t="s">
        <v>127</v>
      </c>
      <c r="O3964" s="27" t="s">
        <v>128</v>
      </c>
      <c r="P3964" s="27" t="s">
        <v>129</v>
      </c>
      <c r="Q3964" s="29" t="n">
        <v>1387.82</v>
      </c>
      <c r="R3964" s="27" t="s">
        <v>130</v>
      </c>
      <c r="S3964" s="27" t="s">
        <v>164</v>
      </c>
      <c r="T3964" s="27" t="n">
        <v>4</v>
      </c>
    </row>
    <row r="3965" customFormat="false" ht="15" hidden="false" customHeight="false" outlineLevel="0" collapsed="false">
      <c r="A3965" s="30" t="s">
        <v>5988</v>
      </c>
      <c r="B3965" s="30" t="s">
        <v>2346</v>
      </c>
      <c r="C3965" s="30" t="n">
        <v>20</v>
      </c>
      <c r="D3965" s="30" t="s">
        <v>121</v>
      </c>
      <c r="E3965" s="31" t="n">
        <v>45636</v>
      </c>
      <c r="F3965" s="30" t="s">
        <v>334</v>
      </c>
      <c r="G3965" s="31" t="n">
        <v>45638</v>
      </c>
      <c r="H3965" s="30" t="s">
        <v>146</v>
      </c>
      <c r="I3965" s="30" t="s">
        <v>309</v>
      </c>
      <c r="J3965" s="30" t="s">
        <v>177</v>
      </c>
      <c r="K3965" s="30" t="s">
        <v>156</v>
      </c>
      <c r="L3965" s="30" t="n">
        <v>60</v>
      </c>
      <c r="M3965" s="30" t="n">
        <v>37</v>
      </c>
      <c r="N3965" s="30" t="s">
        <v>127</v>
      </c>
      <c r="O3965" s="30" t="s">
        <v>171</v>
      </c>
      <c r="P3965" s="30" t="s">
        <v>187</v>
      </c>
      <c r="Q3965" s="32" t="n">
        <v>4344.67</v>
      </c>
      <c r="R3965" s="30" t="s">
        <v>130</v>
      </c>
      <c r="S3965" s="30" t="s">
        <v>157</v>
      </c>
      <c r="T3965" s="30" t="n">
        <v>4</v>
      </c>
    </row>
    <row r="3966" customFormat="false" ht="15" hidden="false" customHeight="false" outlineLevel="0" collapsed="false">
      <c r="A3966" s="27" t="s">
        <v>5989</v>
      </c>
      <c r="B3966" s="27" t="s">
        <v>4403</v>
      </c>
      <c r="C3966" s="27" t="n">
        <v>54</v>
      </c>
      <c r="D3966" s="27" t="s">
        <v>181</v>
      </c>
      <c r="E3966" s="28" t="n">
        <v>45305</v>
      </c>
      <c r="F3966" s="27" t="s">
        <v>1449</v>
      </c>
      <c r="G3966" s="28" t="n">
        <v>45305</v>
      </c>
      <c r="H3966" s="27" t="s">
        <v>242</v>
      </c>
      <c r="I3966" s="27" t="s">
        <v>466</v>
      </c>
      <c r="J3966" s="27" t="s">
        <v>422</v>
      </c>
      <c r="K3966" s="27" t="s">
        <v>138</v>
      </c>
      <c r="L3966" s="27" t="n">
        <v>84</v>
      </c>
      <c r="M3966" s="27" t="n">
        <v>19</v>
      </c>
      <c r="N3966" s="27" t="s">
        <v>186</v>
      </c>
      <c r="O3966" s="27" t="s">
        <v>139</v>
      </c>
      <c r="P3966" s="27" t="s">
        <v>150</v>
      </c>
      <c r="Q3966" s="29" t="n">
        <v>1260.39</v>
      </c>
      <c r="R3966" s="27" t="s">
        <v>130</v>
      </c>
      <c r="S3966" s="27" t="s">
        <v>223</v>
      </c>
      <c r="T3966" s="27" t="n">
        <v>5</v>
      </c>
    </row>
    <row r="3967" customFormat="false" ht="15" hidden="false" customHeight="false" outlineLevel="0" collapsed="false">
      <c r="A3967" s="30" t="s">
        <v>5990</v>
      </c>
      <c r="B3967" s="30" t="s">
        <v>4647</v>
      </c>
      <c r="C3967" s="30" t="n">
        <v>77</v>
      </c>
      <c r="D3967" s="30" t="s">
        <v>121</v>
      </c>
      <c r="E3967" s="31" t="n">
        <v>45319</v>
      </c>
      <c r="F3967" s="30" t="s">
        <v>720</v>
      </c>
      <c r="G3967" s="31" t="n">
        <v>45319</v>
      </c>
      <c r="H3967" s="30" t="s">
        <v>183</v>
      </c>
      <c r="I3967" s="30" t="s">
        <v>430</v>
      </c>
      <c r="J3967" s="30" t="s">
        <v>411</v>
      </c>
      <c r="K3967" s="30" t="s">
        <v>138</v>
      </c>
      <c r="L3967" s="30" t="n">
        <v>66</v>
      </c>
      <c r="M3967" s="30" t="n">
        <v>33</v>
      </c>
      <c r="N3967" s="30" t="s">
        <v>127</v>
      </c>
      <c r="O3967" s="30" t="s">
        <v>128</v>
      </c>
      <c r="P3967" s="30" t="s">
        <v>187</v>
      </c>
      <c r="Q3967" s="32" t="n">
        <v>2122.98</v>
      </c>
      <c r="R3967" s="30" t="s">
        <v>130</v>
      </c>
      <c r="S3967" s="30" t="s">
        <v>151</v>
      </c>
      <c r="T3967" s="30" t="n">
        <v>4</v>
      </c>
    </row>
    <row r="3968" customFormat="false" ht="15" hidden="false" customHeight="false" outlineLevel="0" collapsed="false">
      <c r="A3968" s="27" t="s">
        <v>5991</v>
      </c>
      <c r="B3968" s="27" t="s">
        <v>1131</v>
      </c>
      <c r="C3968" s="27" t="n">
        <v>22</v>
      </c>
      <c r="D3968" s="27" t="s">
        <v>121</v>
      </c>
      <c r="E3968" s="28" t="n">
        <v>45390</v>
      </c>
      <c r="F3968" s="27" t="s">
        <v>1623</v>
      </c>
      <c r="G3968" s="28" t="n">
        <v>45391</v>
      </c>
      <c r="H3968" s="27" t="s">
        <v>168</v>
      </c>
      <c r="I3968" s="27" t="s">
        <v>366</v>
      </c>
      <c r="J3968" s="27" t="s">
        <v>367</v>
      </c>
      <c r="K3968" s="27" t="s">
        <v>138</v>
      </c>
      <c r="L3968" s="27" t="n">
        <v>60</v>
      </c>
      <c r="M3968" s="27" t="n">
        <v>15</v>
      </c>
      <c r="N3968" s="27" t="s">
        <v>127</v>
      </c>
      <c r="O3968" s="27" t="s">
        <v>128</v>
      </c>
      <c r="P3968" s="27" t="s">
        <v>187</v>
      </c>
      <c r="Q3968" s="29" t="n">
        <v>1014.11</v>
      </c>
      <c r="R3968" s="27" t="s">
        <v>130</v>
      </c>
      <c r="S3968" s="27" t="s">
        <v>223</v>
      </c>
      <c r="T3968" s="27" t="n">
        <v>5</v>
      </c>
    </row>
    <row r="3969" customFormat="false" ht="15" hidden="false" customHeight="false" outlineLevel="0" collapsed="false">
      <c r="A3969" s="30" t="s">
        <v>5992</v>
      </c>
      <c r="B3969" s="30" t="s">
        <v>912</v>
      </c>
      <c r="C3969" s="30" t="n">
        <v>24</v>
      </c>
      <c r="D3969" s="30" t="s">
        <v>121</v>
      </c>
      <c r="E3969" s="31" t="n">
        <v>45379</v>
      </c>
      <c r="F3969" s="30" t="s">
        <v>1828</v>
      </c>
      <c r="G3969" s="31" t="n">
        <v>45382</v>
      </c>
      <c r="H3969" s="30" t="s">
        <v>146</v>
      </c>
      <c r="I3969" s="30" t="s">
        <v>147</v>
      </c>
      <c r="J3969" s="30" t="s">
        <v>148</v>
      </c>
      <c r="K3969" s="30" t="s">
        <v>156</v>
      </c>
      <c r="L3969" s="30" t="n">
        <v>48</v>
      </c>
      <c r="M3969" s="30" t="n">
        <v>42</v>
      </c>
      <c r="N3969" s="30" t="s">
        <v>127</v>
      </c>
      <c r="O3969" s="30" t="s">
        <v>139</v>
      </c>
      <c r="P3969" s="30" t="s">
        <v>187</v>
      </c>
      <c r="Q3969" s="32" t="n">
        <v>4121.51</v>
      </c>
      <c r="R3969" s="30" t="s">
        <v>130</v>
      </c>
      <c r="S3969" s="30" t="s">
        <v>197</v>
      </c>
      <c r="T3969" s="30" t="n">
        <v>3</v>
      </c>
    </row>
    <row r="3970" customFormat="false" ht="15" hidden="false" customHeight="false" outlineLevel="0" collapsed="false">
      <c r="A3970" s="27" t="s">
        <v>5993</v>
      </c>
      <c r="B3970" s="27" t="s">
        <v>1010</v>
      </c>
      <c r="C3970" s="27" t="n">
        <v>47</v>
      </c>
      <c r="D3970" s="27" t="s">
        <v>486</v>
      </c>
      <c r="E3970" s="28" t="n">
        <v>45424</v>
      </c>
      <c r="F3970" s="27" t="s">
        <v>1842</v>
      </c>
      <c r="G3970" s="28" t="n">
        <v>45424</v>
      </c>
      <c r="H3970" s="27" t="s">
        <v>242</v>
      </c>
      <c r="I3970" s="27" t="s">
        <v>315</v>
      </c>
      <c r="J3970" s="27" t="s">
        <v>422</v>
      </c>
      <c r="K3970" s="27" t="s">
        <v>138</v>
      </c>
      <c r="L3970" s="27" t="n">
        <v>63</v>
      </c>
      <c r="M3970" s="27" t="n">
        <v>19</v>
      </c>
      <c r="N3970" s="27" t="s">
        <v>127</v>
      </c>
      <c r="O3970" s="27" t="s">
        <v>128</v>
      </c>
      <c r="P3970" s="27" t="s">
        <v>129</v>
      </c>
      <c r="Q3970" s="29" t="n">
        <v>2074.26</v>
      </c>
      <c r="R3970" s="27" t="s">
        <v>130</v>
      </c>
      <c r="S3970" s="27" t="s">
        <v>192</v>
      </c>
      <c r="T3970" s="27" t="n">
        <v>4</v>
      </c>
    </row>
    <row r="3971" customFormat="false" ht="15" hidden="false" customHeight="false" outlineLevel="0" collapsed="false">
      <c r="A3971" s="30" t="s">
        <v>5994</v>
      </c>
      <c r="B3971" s="30" t="s">
        <v>2444</v>
      </c>
      <c r="C3971" s="30" t="n">
        <v>14</v>
      </c>
      <c r="D3971" s="30" t="s">
        <v>181</v>
      </c>
      <c r="E3971" s="31" t="n">
        <v>45458</v>
      </c>
      <c r="F3971" s="30" t="s">
        <v>472</v>
      </c>
      <c r="G3971" s="31" t="n">
        <v>45463</v>
      </c>
      <c r="H3971" s="30" t="s">
        <v>168</v>
      </c>
      <c r="I3971" s="30" t="s">
        <v>169</v>
      </c>
      <c r="J3971" s="30" t="s">
        <v>170</v>
      </c>
      <c r="K3971" s="30" t="s">
        <v>126</v>
      </c>
      <c r="L3971" s="30" t="n">
        <v>8</v>
      </c>
      <c r="M3971" s="30" t="n">
        <v>99</v>
      </c>
      <c r="N3971" s="30" t="s">
        <v>127</v>
      </c>
      <c r="O3971" s="30" t="s">
        <v>128</v>
      </c>
      <c r="P3971" s="30" t="s">
        <v>150</v>
      </c>
      <c r="Q3971" s="32" t="n">
        <v>8616.99</v>
      </c>
      <c r="R3971" s="30" t="s">
        <v>130</v>
      </c>
      <c r="S3971" s="30" t="s">
        <v>141</v>
      </c>
      <c r="T3971" s="30" t="n">
        <v>5</v>
      </c>
    </row>
    <row r="3972" customFormat="false" ht="15" hidden="false" customHeight="false" outlineLevel="0" collapsed="false">
      <c r="A3972" s="27" t="s">
        <v>5995</v>
      </c>
      <c r="B3972" s="27" t="s">
        <v>2648</v>
      </c>
      <c r="C3972" s="27" t="n">
        <v>48</v>
      </c>
      <c r="D3972" s="27" t="s">
        <v>121</v>
      </c>
      <c r="E3972" s="28" t="n">
        <v>45446</v>
      </c>
      <c r="F3972" s="27" t="s">
        <v>614</v>
      </c>
      <c r="G3972" s="28" t="n">
        <v>45447</v>
      </c>
      <c r="H3972" s="27" t="s">
        <v>217</v>
      </c>
      <c r="I3972" s="27" t="s">
        <v>282</v>
      </c>
      <c r="J3972" s="27" t="s">
        <v>483</v>
      </c>
      <c r="K3972" s="27" t="s">
        <v>156</v>
      </c>
      <c r="L3972" s="27" t="n">
        <v>21</v>
      </c>
      <c r="M3972" s="27" t="n">
        <v>69</v>
      </c>
      <c r="N3972" s="27" t="s">
        <v>127</v>
      </c>
      <c r="O3972" s="27" t="s">
        <v>171</v>
      </c>
      <c r="P3972" s="27" t="s">
        <v>140</v>
      </c>
      <c r="Q3972" s="29" t="n">
        <v>3963.43</v>
      </c>
      <c r="R3972" s="27" t="s">
        <v>130</v>
      </c>
      <c r="S3972" s="27" t="s">
        <v>178</v>
      </c>
      <c r="T3972" s="27" t="n">
        <v>2</v>
      </c>
    </row>
    <row r="3973" customFormat="false" ht="15" hidden="false" customHeight="false" outlineLevel="0" collapsed="false">
      <c r="A3973" s="30" t="s">
        <v>5996</v>
      </c>
      <c r="B3973" s="30" t="s">
        <v>1994</v>
      </c>
      <c r="C3973" s="30" t="n">
        <v>10</v>
      </c>
      <c r="D3973" s="30" t="s">
        <v>181</v>
      </c>
      <c r="E3973" s="31" t="n">
        <v>45455</v>
      </c>
      <c r="F3973" s="30" t="s">
        <v>948</v>
      </c>
      <c r="G3973" s="31" t="n">
        <v>45455</v>
      </c>
      <c r="H3973" s="30" t="s">
        <v>206</v>
      </c>
      <c r="I3973" s="30" t="s">
        <v>300</v>
      </c>
      <c r="J3973" s="30" t="s">
        <v>233</v>
      </c>
      <c r="K3973" s="30" t="s">
        <v>138</v>
      </c>
      <c r="L3973" s="30" t="n">
        <v>40</v>
      </c>
      <c r="M3973" s="30" t="n">
        <v>20</v>
      </c>
      <c r="N3973" s="30" t="s">
        <v>127</v>
      </c>
      <c r="O3973" s="30" t="s">
        <v>171</v>
      </c>
      <c r="P3973" s="30" t="s">
        <v>150</v>
      </c>
      <c r="Q3973" s="32" t="n">
        <v>844.35</v>
      </c>
      <c r="R3973" s="30" t="s">
        <v>130</v>
      </c>
      <c r="S3973" s="30" t="s">
        <v>151</v>
      </c>
      <c r="T3973" s="30" t="n">
        <v>3</v>
      </c>
    </row>
    <row r="3974" customFormat="false" ht="15" hidden="false" customHeight="false" outlineLevel="0" collapsed="false">
      <c r="A3974" s="27" t="s">
        <v>5997</v>
      </c>
      <c r="B3974" s="27" t="s">
        <v>390</v>
      </c>
      <c r="C3974" s="27" t="n">
        <v>44</v>
      </c>
      <c r="D3974" s="27" t="s">
        <v>181</v>
      </c>
      <c r="E3974" s="28" t="n">
        <v>45505</v>
      </c>
      <c r="F3974" s="27" t="s">
        <v>1081</v>
      </c>
      <c r="G3974" s="28" t="n">
        <v>45508</v>
      </c>
      <c r="H3974" s="27" t="s">
        <v>146</v>
      </c>
      <c r="I3974" s="27" t="s">
        <v>176</v>
      </c>
      <c r="J3974" s="27" t="s">
        <v>244</v>
      </c>
      <c r="K3974" s="27" t="s">
        <v>156</v>
      </c>
      <c r="L3974" s="27" t="n">
        <v>38</v>
      </c>
      <c r="M3974" s="27" t="n">
        <v>41</v>
      </c>
      <c r="N3974" s="27" t="s">
        <v>186</v>
      </c>
      <c r="O3974" s="27" t="s">
        <v>128</v>
      </c>
      <c r="P3974" s="27" t="s">
        <v>187</v>
      </c>
      <c r="Q3974" s="29" t="n">
        <v>2915.14</v>
      </c>
      <c r="R3974" s="27" t="s">
        <v>130</v>
      </c>
      <c r="S3974" s="27" t="s">
        <v>157</v>
      </c>
      <c r="T3974" s="27" t="n">
        <v>4</v>
      </c>
    </row>
    <row r="3975" customFormat="false" ht="15" hidden="false" customHeight="false" outlineLevel="0" collapsed="false">
      <c r="A3975" s="30" t="s">
        <v>5998</v>
      </c>
      <c r="B3975" s="30" t="s">
        <v>4117</v>
      </c>
      <c r="C3975" s="30" t="n">
        <v>69</v>
      </c>
      <c r="D3975" s="30" t="s">
        <v>181</v>
      </c>
      <c r="E3975" s="31" t="n">
        <v>45524</v>
      </c>
      <c r="F3975" s="30" t="s">
        <v>1175</v>
      </c>
      <c r="G3975" s="31" t="n">
        <v>45536</v>
      </c>
      <c r="H3975" s="30" t="s">
        <v>135</v>
      </c>
      <c r="I3975" s="30" t="s">
        <v>251</v>
      </c>
      <c r="J3975" s="30" t="s">
        <v>252</v>
      </c>
      <c r="K3975" s="30" t="s">
        <v>202</v>
      </c>
      <c r="L3975" s="30" t="n">
        <v>7</v>
      </c>
      <c r="M3975" s="30" t="n">
        <v>107</v>
      </c>
      <c r="N3975" s="30" t="s">
        <v>186</v>
      </c>
      <c r="O3975" s="30" t="s">
        <v>171</v>
      </c>
      <c r="P3975" s="30" t="s">
        <v>140</v>
      </c>
      <c r="Q3975" s="32" t="n">
        <v>16881.46</v>
      </c>
      <c r="R3975" s="30" t="s">
        <v>172</v>
      </c>
      <c r="S3975" s="30" t="s">
        <v>223</v>
      </c>
      <c r="T3975" s="30" t="n">
        <v>2</v>
      </c>
    </row>
    <row r="3976" customFormat="false" ht="15" hidden="false" customHeight="false" outlineLevel="0" collapsed="false">
      <c r="A3976" s="27" t="s">
        <v>5999</v>
      </c>
      <c r="B3976" s="27" t="s">
        <v>6000</v>
      </c>
      <c r="C3976" s="27" t="n">
        <v>23</v>
      </c>
      <c r="D3976" s="27" t="s">
        <v>121</v>
      </c>
      <c r="E3976" s="28" t="n">
        <v>45319</v>
      </c>
      <c r="F3976" s="27" t="s">
        <v>840</v>
      </c>
      <c r="G3976" s="28" t="n">
        <v>45322</v>
      </c>
      <c r="H3976" s="27" t="s">
        <v>236</v>
      </c>
      <c r="I3976" s="27" t="s">
        <v>323</v>
      </c>
      <c r="J3976" s="27" t="s">
        <v>238</v>
      </c>
      <c r="K3976" s="27" t="s">
        <v>126</v>
      </c>
      <c r="L3976" s="27" t="n">
        <v>10</v>
      </c>
      <c r="M3976" s="27" t="n">
        <v>53</v>
      </c>
      <c r="N3976" s="27" t="s">
        <v>186</v>
      </c>
      <c r="O3976" s="27" t="s">
        <v>128</v>
      </c>
      <c r="P3976" s="27" t="s">
        <v>187</v>
      </c>
      <c r="Q3976" s="29" t="n">
        <v>6608.94</v>
      </c>
      <c r="R3976" s="27" t="s">
        <v>172</v>
      </c>
      <c r="S3976" s="27" t="s">
        <v>402</v>
      </c>
      <c r="T3976" s="27" t="n">
        <v>4</v>
      </c>
    </row>
    <row r="3977" customFormat="false" ht="15" hidden="false" customHeight="false" outlineLevel="0" collapsed="false">
      <c r="A3977" s="30" t="s">
        <v>6001</v>
      </c>
      <c r="B3977" s="30" t="s">
        <v>5785</v>
      </c>
      <c r="C3977" s="30" t="n">
        <v>55</v>
      </c>
      <c r="D3977" s="30" t="s">
        <v>121</v>
      </c>
      <c r="E3977" s="31" t="n">
        <v>45345</v>
      </c>
      <c r="F3977" s="30" t="s">
        <v>1255</v>
      </c>
      <c r="G3977" s="31" t="n">
        <v>45345</v>
      </c>
      <c r="H3977" s="30" t="s">
        <v>161</v>
      </c>
      <c r="I3977" s="30" t="s">
        <v>320</v>
      </c>
      <c r="J3977" s="30" t="s">
        <v>258</v>
      </c>
      <c r="K3977" s="30" t="s">
        <v>138</v>
      </c>
      <c r="L3977" s="30" t="n">
        <v>24</v>
      </c>
      <c r="M3977" s="30" t="n">
        <v>25</v>
      </c>
      <c r="N3977" s="30" t="s">
        <v>127</v>
      </c>
      <c r="O3977" s="30" t="s">
        <v>171</v>
      </c>
      <c r="P3977" s="30" t="s">
        <v>150</v>
      </c>
      <c r="Q3977" s="32" t="n">
        <v>2459.05</v>
      </c>
      <c r="R3977" s="30" t="s">
        <v>130</v>
      </c>
      <c r="S3977" s="30" t="s">
        <v>335</v>
      </c>
      <c r="T3977" s="30" t="n">
        <v>3</v>
      </c>
    </row>
    <row r="3978" customFormat="false" ht="15" hidden="false" customHeight="false" outlineLevel="0" collapsed="false">
      <c r="A3978" s="27" t="s">
        <v>6002</v>
      </c>
      <c r="B3978" s="27" t="s">
        <v>749</v>
      </c>
      <c r="C3978" s="27" t="n">
        <v>12</v>
      </c>
      <c r="D3978" s="27" t="s">
        <v>181</v>
      </c>
      <c r="E3978" s="28" t="n">
        <v>45368</v>
      </c>
      <c r="F3978" s="27" t="s">
        <v>1240</v>
      </c>
      <c r="G3978" s="28" t="n">
        <v>45368</v>
      </c>
      <c r="H3978" s="27" t="s">
        <v>236</v>
      </c>
      <c r="I3978" s="27" t="s">
        <v>266</v>
      </c>
      <c r="J3978" s="27" t="s">
        <v>238</v>
      </c>
      <c r="K3978" s="27" t="s">
        <v>138</v>
      </c>
      <c r="L3978" s="27" t="n">
        <v>57</v>
      </c>
      <c r="M3978" s="27" t="n">
        <v>44</v>
      </c>
      <c r="N3978" s="27" t="s">
        <v>127</v>
      </c>
      <c r="O3978" s="27" t="s">
        <v>149</v>
      </c>
      <c r="P3978" s="27" t="s">
        <v>129</v>
      </c>
      <c r="Q3978" s="29" t="n">
        <v>1669.94</v>
      </c>
      <c r="R3978" s="27" t="s">
        <v>130</v>
      </c>
      <c r="S3978" s="27" t="s">
        <v>131</v>
      </c>
      <c r="T3978" s="27" t="n">
        <v>5</v>
      </c>
    </row>
    <row r="3979" customFormat="false" ht="15" hidden="false" customHeight="false" outlineLevel="0" collapsed="false">
      <c r="A3979" s="30" t="s">
        <v>6003</v>
      </c>
      <c r="B3979" s="30" t="s">
        <v>2144</v>
      </c>
      <c r="C3979" s="30" t="n">
        <v>56</v>
      </c>
      <c r="D3979" s="30" t="s">
        <v>181</v>
      </c>
      <c r="E3979" s="31" t="n">
        <v>45427</v>
      </c>
      <c r="F3979" s="30" t="s">
        <v>490</v>
      </c>
      <c r="G3979" s="31" t="n">
        <v>45427</v>
      </c>
      <c r="H3979" s="30" t="s">
        <v>217</v>
      </c>
      <c r="I3979" s="30" t="s">
        <v>344</v>
      </c>
      <c r="J3979" s="30" t="s">
        <v>294</v>
      </c>
      <c r="K3979" s="30" t="s">
        <v>156</v>
      </c>
      <c r="L3979" s="30" t="n">
        <v>23</v>
      </c>
      <c r="M3979" s="30" t="n">
        <v>68</v>
      </c>
      <c r="N3979" s="30" t="s">
        <v>127</v>
      </c>
      <c r="O3979" s="30" t="s">
        <v>128</v>
      </c>
      <c r="P3979" s="30" t="s">
        <v>140</v>
      </c>
      <c r="Q3979" s="32" t="n">
        <v>3932.78</v>
      </c>
      <c r="R3979" s="30" t="s">
        <v>268</v>
      </c>
      <c r="S3979" s="30" t="s">
        <v>192</v>
      </c>
      <c r="T3979" s="30" t="n">
        <v>5</v>
      </c>
    </row>
    <row r="3980" customFormat="false" ht="15" hidden="false" customHeight="false" outlineLevel="0" collapsed="false">
      <c r="A3980" s="27" t="s">
        <v>6004</v>
      </c>
      <c r="B3980" s="27" t="s">
        <v>5305</v>
      </c>
      <c r="C3980" s="27" t="n">
        <v>12</v>
      </c>
      <c r="D3980" s="27" t="s">
        <v>121</v>
      </c>
      <c r="E3980" s="28" t="n">
        <v>45344</v>
      </c>
      <c r="F3980" s="27" t="s">
        <v>1614</v>
      </c>
      <c r="G3980" s="28" t="n">
        <v>45347</v>
      </c>
      <c r="H3980" s="27" t="s">
        <v>183</v>
      </c>
      <c r="I3980" s="27" t="s">
        <v>212</v>
      </c>
      <c r="J3980" s="27" t="s">
        <v>431</v>
      </c>
      <c r="K3980" s="27" t="s">
        <v>156</v>
      </c>
      <c r="L3980" s="27" t="n">
        <v>31</v>
      </c>
      <c r="M3980" s="27" t="n">
        <v>38</v>
      </c>
      <c r="N3980" s="27" t="s">
        <v>186</v>
      </c>
      <c r="O3980" s="27" t="s">
        <v>128</v>
      </c>
      <c r="P3980" s="27" t="s">
        <v>150</v>
      </c>
      <c r="Q3980" s="29" t="n">
        <v>3698.5</v>
      </c>
      <c r="R3980" s="27" t="s">
        <v>130</v>
      </c>
      <c r="S3980" s="27" t="s">
        <v>164</v>
      </c>
      <c r="T3980" s="27" t="n">
        <v>3</v>
      </c>
    </row>
    <row r="3981" customFormat="false" ht="15" hidden="false" customHeight="false" outlineLevel="0" collapsed="false">
      <c r="A3981" s="30" t="s">
        <v>6005</v>
      </c>
      <c r="B3981" s="30" t="s">
        <v>1137</v>
      </c>
      <c r="C3981" s="30" t="n">
        <v>38</v>
      </c>
      <c r="D3981" s="30" t="s">
        <v>121</v>
      </c>
      <c r="E3981" s="31" t="n">
        <v>45625</v>
      </c>
      <c r="F3981" s="30" t="s">
        <v>651</v>
      </c>
      <c r="G3981" s="31" t="n">
        <v>45625</v>
      </c>
      <c r="H3981" s="30" t="s">
        <v>206</v>
      </c>
      <c r="I3981" s="30" t="s">
        <v>300</v>
      </c>
      <c r="J3981" s="30" t="s">
        <v>615</v>
      </c>
      <c r="K3981" s="30" t="s">
        <v>138</v>
      </c>
      <c r="L3981" s="30" t="n">
        <v>42</v>
      </c>
      <c r="M3981" s="30" t="n">
        <v>45</v>
      </c>
      <c r="N3981" s="30" t="s">
        <v>127</v>
      </c>
      <c r="O3981" s="30" t="s">
        <v>139</v>
      </c>
      <c r="P3981" s="30" t="s">
        <v>129</v>
      </c>
      <c r="Q3981" s="32" t="n">
        <v>2910.53</v>
      </c>
      <c r="R3981" s="30" t="s">
        <v>130</v>
      </c>
      <c r="S3981" s="30" t="s">
        <v>151</v>
      </c>
      <c r="T3981" s="30" t="n">
        <v>5</v>
      </c>
    </row>
    <row r="3982" customFormat="false" ht="15" hidden="false" customHeight="false" outlineLevel="0" collapsed="false">
      <c r="A3982" s="27" t="s">
        <v>6006</v>
      </c>
      <c r="B3982" s="27" t="s">
        <v>914</v>
      </c>
      <c r="C3982" s="27" t="n">
        <v>56</v>
      </c>
      <c r="D3982" s="27" t="s">
        <v>181</v>
      </c>
      <c r="E3982" s="28" t="n">
        <v>45445</v>
      </c>
      <c r="F3982" s="27" t="s">
        <v>614</v>
      </c>
      <c r="G3982" s="28" t="n">
        <v>45447</v>
      </c>
      <c r="H3982" s="27" t="s">
        <v>161</v>
      </c>
      <c r="I3982" s="27" t="s">
        <v>162</v>
      </c>
      <c r="J3982" s="27" t="s">
        <v>258</v>
      </c>
      <c r="K3982" s="27" t="s">
        <v>156</v>
      </c>
      <c r="L3982" s="27" t="n">
        <v>57</v>
      </c>
      <c r="M3982" s="27" t="n">
        <v>83</v>
      </c>
      <c r="N3982" s="27" t="s">
        <v>127</v>
      </c>
      <c r="O3982" s="27" t="s">
        <v>128</v>
      </c>
      <c r="P3982" s="27" t="s">
        <v>129</v>
      </c>
      <c r="Q3982" s="29" t="n">
        <v>3256.62</v>
      </c>
      <c r="R3982" s="27" t="s">
        <v>172</v>
      </c>
      <c r="S3982" s="27" t="s">
        <v>178</v>
      </c>
      <c r="T3982" s="27" t="n">
        <v>3</v>
      </c>
    </row>
    <row r="3983" customFormat="false" ht="15" hidden="false" customHeight="false" outlineLevel="0" collapsed="false">
      <c r="A3983" s="30" t="s">
        <v>6007</v>
      </c>
      <c r="B3983" s="30" t="s">
        <v>3407</v>
      </c>
      <c r="C3983" s="30" t="n">
        <v>35</v>
      </c>
      <c r="D3983" s="30" t="s">
        <v>121</v>
      </c>
      <c r="E3983" s="31" t="n">
        <v>45500</v>
      </c>
      <c r="F3983" s="30" t="s">
        <v>1599</v>
      </c>
      <c r="G3983" s="31" t="n">
        <v>45502</v>
      </c>
      <c r="H3983" s="30" t="s">
        <v>123</v>
      </c>
      <c r="I3983" s="30" t="s">
        <v>155</v>
      </c>
      <c r="J3983" s="30" t="s">
        <v>418</v>
      </c>
      <c r="K3983" s="30" t="s">
        <v>202</v>
      </c>
      <c r="L3983" s="30" t="n">
        <v>7</v>
      </c>
      <c r="M3983" s="30" t="n">
        <v>171</v>
      </c>
      <c r="N3983" s="30" t="s">
        <v>186</v>
      </c>
      <c r="O3983" s="30" t="s">
        <v>139</v>
      </c>
      <c r="P3983" s="30" t="s">
        <v>140</v>
      </c>
      <c r="Q3983" s="32" t="n">
        <v>18013.44</v>
      </c>
      <c r="R3983" s="30" t="s">
        <v>172</v>
      </c>
      <c r="S3983" s="30" t="s">
        <v>131</v>
      </c>
      <c r="T3983" s="30" t="n">
        <v>4</v>
      </c>
    </row>
    <row r="3984" customFormat="false" ht="15" hidden="false" customHeight="false" outlineLevel="0" collapsed="false">
      <c r="A3984" s="27" t="s">
        <v>6008</v>
      </c>
      <c r="B3984" s="27" t="s">
        <v>4156</v>
      </c>
      <c r="C3984" s="27" t="n">
        <v>55</v>
      </c>
      <c r="D3984" s="27" t="s">
        <v>181</v>
      </c>
      <c r="E3984" s="28" t="n">
        <v>45641</v>
      </c>
      <c r="F3984" s="27" t="s">
        <v>1553</v>
      </c>
      <c r="G3984" s="28" t="n">
        <v>45642</v>
      </c>
      <c r="H3984" s="27" t="s">
        <v>135</v>
      </c>
      <c r="I3984" s="27" t="s">
        <v>136</v>
      </c>
      <c r="J3984" s="27" t="s">
        <v>252</v>
      </c>
      <c r="K3984" s="27" t="s">
        <v>138</v>
      </c>
      <c r="L3984" s="27" t="n">
        <v>83</v>
      </c>
      <c r="M3984" s="27" t="n">
        <v>23</v>
      </c>
      <c r="N3984" s="27" t="s">
        <v>127</v>
      </c>
      <c r="O3984" s="27" t="s">
        <v>149</v>
      </c>
      <c r="P3984" s="27" t="s">
        <v>129</v>
      </c>
      <c r="Q3984" s="29" t="n">
        <v>1499.28</v>
      </c>
      <c r="R3984" s="27" t="s">
        <v>130</v>
      </c>
      <c r="S3984" s="27" t="s">
        <v>192</v>
      </c>
      <c r="T3984" s="27" t="n">
        <v>4</v>
      </c>
    </row>
    <row r="3985" customFormat="false" ht="15" hidden="false" customHeight="false" outlineLevel="0" collapsed="false">
      <c r="A3985" s="30" t="s">
        <v>6009</v>
      </c>
      <c r="B3985" s="30" t="s">
        <v>3172</v>
      </c>
      <c r="C3985" s="30" t="n">
        <v>51</v>
      </c>
      <c r="D3985" s="30" t="s">
        <v>181</v>
      </c>
      <c r="E3985" s="31" t="n">
        <v>45477</v>
      </c>
      <c r="F3985" s="30" t="s">
        <v>2235</v>
      </c>
      <c r="G3985" s="31" t="n">
        <v>45477</v>
      </c>
      <c r="H3985" s="30" t="s">
        <v>206</v>
      </c>
      <c r="I3985" s="30" t="s">
        <v>300</v>
      </c>
      <c r="J3985" s="30" t="s">
        <v>208</v>
      </c>
      <c r="K3985" s="30" t="s">
        <v>138</v>
      </c>
      <c r="L3985" s="30" t="n">
        <v>85</v>
      </c>
      <c r="M3985" s="30" t="n">
        <v>19</v>
      </c>
      <c r="N3985" s="30" t="s">
        <v>127</v>
      </c>
      <c r="O3985" s="30" t="s">
        <v>128</v>
      </c>
      <c r="P3985" s="30" t="s">
        <v>140</v>
      </c>
      <c r="Q3985" s="32" t="n">
        <v>2230.85</v>
      </c>
      <c r="R3985" s="30" t="s">
        <v>130</v>
      </c>
      <c r="S3985" s="30" t="s">
        <v>178</v>
      </c>
      <c r="T3985" s="30" t="n">
        <v>5</v>
      </c>
    </row>
    <row r="3986" customFormat="false" ht="15" hidden="false" customHeight="false" outlineLevel="0" collapsed="false">
      <c r="A3986" s="27" t="s">
        <v>6010</v>
      </c>
      <c r="B3986" s="27" t="s">
        <v>6011</v>
      </c>
      <c r="C3986" s="27" t="n">
        <v>32</v>
      </c>
      <c r="D3986" s="27" t="s">
        <v>397</v>
      </c>
      <c r="E3986" s="28" t="n">
        <v>45565</v>
      </c>
      <c r="F3986" s="27" t="s">
        <v>2235</v>
      </c>
      <c r="G3986" s="28" t="n">
        <v>45565</v>
      </c>
      <c r="H3986" s="27" t="s">
        <v>236</v>
      </c>
      <c r="I3986" s="27" t="s">
        <v>323</v>
      </c>
      <c r="J3986" s="27" t="s">
        <v>287</v>
      </c>
      <c r="K3986" s="27" t="s">
        <v>156</v>
      </c>
      <c r="L3986" s="27" t="n">
        <v>56</v>
      </c>
      <c r="M3986" s="27" t="n">
        <v>67</v>
      </c>
      <c r="N3986" s="27" t="s">
        <v>127</v>
      </c>
      <c r="O3986" s="27" t="s">
        <v>149</v>
      </c>
      <c r="P3986" s="27" t="s">
        <v>150</v>
      </c>
      <c r="Q3986" s="29" t="n">
        <v>4304.73</v>
      </c>
      <c r="R3986" s="27" t="s">
        <v>130</v>
      </c>
      <c r="S3986" s="27" t="s">
        <v>151</v>
      </c>
      <c r="T3986" s="27" t="n">
        <v>3</v>
      </c>
    </row>
    <row r="3987" customFormat="false" ht="15" hidden="false" customHeight="false" outlineLevel="0" collapsed="false">
      <c r="A3987" s="30" t="s">
        <v>6012</v>
      </c>
      <c r="B3987" s="30" t="s">
        <v>3180</v>
      </c>
      <c r="C3987" s="30" t="n">
        <v>14</v>
      </c>
      <c r="D3987" s="30" t="s">
        <v>121</v>
      </c>
      <c r="E3987" s="31" t="n">
        <v>45310</v>
      </c>
      <c r="F3987" s="30" t="s">
        <v>370</v>
      </c>
      <c r="G3987" s="31" t="n">
        <v>45310</v>
      </c>
      <c r="H3987" s="30" t="s">
        <v>161</v>
      </c>
      <c r="I3987" s="30" t="s">
        <v>162</v>
      </c>
      <c r="J3987" s="30" t="s">
        <v>648</v>
      </c>
      <c r="K3987" s="30" t="s">
        <v>156</v>
      </c>
      <c r="L3987" s="30" t="n">
        <v>34</v>
      </c>
      <c r="M3987" s="30" t="n">
        <v>79</v>
      </c>
      <c r="N3987" s="30" t="s">
        <v>127</v>
      </c>
      <c r="O3987" s="30" t="s">
        <v>171</v>
      </c>
      <c r="P3987" s="30" t="s">
        <v>150</v>
      </c>
      <c r="Q3987" s="32" t="n">
        <v>4914.75</v>
      </c>
      <c r="R3987" s="30" t="s">
        <v>268</v>
      </c>
      <c r="S3987" s="30" t="s">
        <v>178</v>
      </c>
      <c r="T3987" s="30" t="n">
        <v>4</v>
      </c>
    </row>
    <row r="3988" customFormat="false" ht="15" hidden="false" customHeight="false" outlineLevel="0" collapsed="false">
      <c r="A3988" s="27" t="s">
        <v>6013</v>
      </c>
      <c r="B3988" s="27" t="s">
        <v>2366</v>
      </c>
      <c r="C3988" s="27" t="n">
        <v>42</v>
      </c>
      <c r="D3988" s="27" t="s">
        <v>181</v>
      </c>
      <c r="E3988" s="28" t="n">
        <v>45453</v>
      </c>
      <c r="F3988" s="27" t="s">
        <v>698</v>
      </c>
      <c r="G3988" s="28" t="n">
        <v>45454</v>
      </c>
      <c r="H3988" s="27" t="s">
        <v>135</v>
      </c>
      <c r="I3988" s="27" t="s">
        <v>136</v>
      </c>
      <c r="J3988" s="27" t="s">
        <v>618</v>
      </c>
      <c r="K3988" s="27" t="s">
        <v>156</v>
      </c>
      <c r="L3988" s="27" t="n">
        <v>38</v>
      </c>
      <c r="M3988" s="27" t="n">
        <v>32</v>
      </c>
      <c r="N3988" s="27" t="s">
        <v>186</v>
      </c>
      <c r="O3988" s="27" t="s">
        <v>128</v>
      </c>
      <c r="P3988" s="27" t="s">
        <v>187</v>
      </c>
      <c r="Q3988" s="29" t="n">
        <v>2524.84</v>
      </c>
      <c r="R3988" s="27" t="s">
        <v>130</v>
      </c>
      <c r="S3988" s="27" t="s">
        <v>157</v>
      </c>
      <c r="T3988" s="27" t="n">
        <v>5</v>
      </c>
    </row>
    <row r="3989" customFormat="false" ht="15" hidden="false" customHeight="false" outlineLevel="0" collapsed="false">
      <c r="A3989" s="30" t="s">
        <v>6014</v>
      </c>
      <c r="B3989" s="30" t="s">
        <v>2599</v>
      </c>
      <c r="C3989" s="30" t="n">
        <v>32</v>
      </c>
      <c r="D3989" s="30" t="s">
        <v>121</v>
      </c>
      <c r="E3989" s="31" t="n">
        <v>45536</v>
      </c>
      <c r="F3989" s="30" t="s">
        <v>961</v>
      </c>
      <c r="G3989" s="31" t="n">
        <v>45537</v>
      </c>
      <c r="H3989" s="30" t="s">
        <v>161</v>
      </c>
      <c r="I3989" s="30" t="s">
        <v>162</v>
      </c>
      <c r="J3989" s="30" t="s">
        <v>163</v>
      </c>
      <c r="K3989" s="30" t="s">
        <v>156</v>
      </c>
      <c r="L3989" s="30" t="n">
        <v>47</v>
      </c>
      <c r="M3989" s="30" t="n">
        <v>69</v>
      </c>
      <c r="N3989" s="30" t="s">
        <v>186</v>
      </c>
      <c r="O3989" s="30" t="s">
        <v>139</v>
      </c>
      <c r="P3989" s="30" t="s">
        <v>187</v>
      </c>
      <c r="Q3989" s="32" t="n">
        <v>3356.62</v>
      </c>
      <c r="R3989" s="30" t="s">
        <v>130</v>
      </c>
      <c r="S3989" s="30" t="s">
        <v>157</v>
      </c>
      <c r="T3989" s="30" t="n">
        <v>4</v>
      </c>
    </row>
    <row r="3990" customFormat="false" ht="15" hidden="false" customHeight="false" outlineLevel="0" collapsed="false">
      <c r="A3990" s="27" t="s">
        <v>6015</v>
      </c>
      <c r="B3990" s="27" t="s">
        <v>5143</v>
      </c>
      <c r="C3990" s="27" t="n">
        <v>60</v>
      </c>
      <c r="D3990" s="27" t="s">
        <v>181</v>
      </c>
      <c r="E3990" s="28" t="n">
        <v>45589</v>
      </c>
      <c r="F3990" s="27" t="s">
        <v>750</v>
      </c>
      <c r="G3990" s="28" t="n">
        <v>45591</v>
      </c>
      <c r="H3990" s="27" t="s">
        <v>206</v>
      </c>
      <c r="I3990" s="27" t="s">
        <v>207</v>
      </c>
      <c r="J3990" s="27" t="s">
        <v>233</v>
      </c>
      <c r="K3990" s="27" t="s">
        <v>126</v>
      </c>
      <c r="L3990" s="27" t="n">
        <v>40</v>
      </c>
      <c r="M3990" s="27" t="n">
        <v>93</v>
      </c>
      <c r="N3990" s="27" t="s">
        <v>186</v>
      </c>
      <c r="O3990" s="27" t="s">
        <v>149</v>
      </c>
      <c r="P3990" s="27" t="s">
        <v>187</v>
      </c>
      <c r="Q3990" s="29" t="n">
        <v>7596.23</v>
      </c>
      <c r="R3990" s="27" t="s">
        <v>172</v>
      </c>
      <c r="S3990" s="27" t="s">
        <v>335</v>
      </c>
      <c r="T3990" s="27"/>
    </row>
    <row r="3991" customFormat="false" ht="15" hidden="false" customHeight="false" outlineLevel="0" collapsed="false">
      <c r="A3991" s="30" t="s">
        <v>6016</v>
      </c>
      <c r="B3991" s="30" t="s">
        <v>2237</v>
      </c>
      <c r="C3991" s="30" t="n">
        <v>64</v>
      </c>
      <c r="D3991" s="30" t="s">
        <v>121</v>
      </c>
      <c r="E3991" s="31" t="n">
        <v>45492</v>
      </c>
      <c r="F3991" s="30" t="s">
        <v>2301</v>
      </c>
      <c r="G3991" s="31" t="n">
        <v>45493</v>
      </c>
      <c r="H3991" s="30" t="s">
        <v>146</v>
      </c>
      <c r="I3991" s="30" t="s">
        <v>147</v>
      </c>
      <c r="J3991" s="30" t="s">
        <v>148</v>
      </c>
      <c r="K3991" s="30" t="s">
        <v>156</v>
      </c>
      <c r="L3991" s="30" t="n">
        <v>15</v>
      </c>
      <c r="M3991" s="30" t="n">
        <v>42</v>
      </c>
      <c r="N3991" s="30" t="s">
        <v>127</v>
      </c>
      <c r="O3991" s="30" t="s">
        <v>128</v>
      </c>
      <c r="P3991" s="30" t="s">
        <v>140</v>
      </c>
      <c r="Q3991" s="32" t="n">
        <v>3561.1</v>
      </c>
      <c r="R3991" s="30" t="s">
        <v>172</v>
      </c>
      <c r="S3991" s="30" t="s">
        <v>151</v>
      </c>
      <c r="T3991" s="30" t="n">
        <v>2</v>
      </c>
    </row>
    <row r="3992" customFormat="false" ht="15" hidden="false" customHeight="false" outlineLevel="0" collapsed="false">
      <c r="A3992" s="27" t="s">
        <v>6017</v>
      </c>
      <c r="B3992" s="27" t="s">
        <v>6018</v>
      </c>
      <c r="C3992" s="27" t="n">
        <v>52</v>
      </c>
      <c r="D3992" s="27" t="s">
        <v>121</v>
      </c>
      <c r="E3992" s="28" t="n">
        <v>45642</v>
      </c>
      <c r="F3992" s="27" t="s">
        <v>720</v>
      </c>
      <c r="G3992" s="28" t="n">
        <v>45642</v>
      </c>
      <c r="H3992" s="27" t="s">
        <v>123</v>
      </c>
      <c r="I3992" s="27" t="s">
        <v>304</v>
      </c>
      <c r="J3992" s="27" t="s">
        <v>418</v>
      </c>
      <c r="K3992" s="27" t="s">
        <v>156</v>
      </c>
      <c r="L3992" s="27" t="n">
        <v>65</v>
      </c>
      <c r="M3992" s="27" t="n">
        <v>78</v>
      </c>
      <c r="N3992" s="27" t="s">
        <v>186</v>
      </c>
      <c r="O3992" s="27" t="s">
        <v>128</v>
      </c>
      <c r="P3992" s="27" t="s">
        <v>140</v>
      </c>
      <c r="Q3992" s="29" t="n">
        <v>4245.22</v>
      </c>
      <c r="R3992" s="27" t="s">
        <v>130</v>
      </c>
      <c r="S3992" s="27" t="s">
        <v>335</v>
      </c>
      <c r="T3992" s="27" t="n">
        <v>4</v>
      </c>
    </row>
    <row r="3993" customFormat="false" ht="15" hidden="false" customHeight="false" outlineLevel="0" collapsed="false">
      <c r="A3993" s="30" t="s">
        <v>6019</v>
      </c>
      <c r="B3993" s="30" t="s">
        <v>6020</v>
      </c>
      <c r="C3993" s="30" t="n">
        <v>34</v>
      </c>
      <c r="D3993" s="30" t="s">
        <v>181</v>
      </c>
      <c r="E3993" s="31" t="n">
        <v>45313</v>
      </c>
      <c r="F3993" s="30" t="s">
        <v>527</v>
      </c>
      <c r="G3993" s="31" t="n">
        <v>45318</v>
      </c>
      <c r="H3993" s="30" t="s">
        <v>146</v>
      </c>
      <c r="I3993" s="30" t="s">
        <v>309</v>
      </c>
      <c r="J3993" s="30" t="s">
        <v>148</v>
      </c>
      <c r="K3993" s="30" t="s">
        <v>126</v>
      </c>
      <c r="L3993" s="30" t="n">
        <v>22</v>
      </c>
      <c r="M3993" s="30" t="n">
        <v>87</v>
      </c>
      <c r="N3993" s="30" t="s">
        <v>127</v>
      </c>
      <c r="O3993" s="30" t="s">
        <v>149</v>
      </c>
      <c r="P3993" s="30" t="s">
        <v>187</v>
      </c>
      <c r="Q3993" s="32" t="n">
        <v>8424.19</v>
      </c>
      <c r="R3993" s="30" t="s">
        <v>172</v>
      </c>
      <c r="S3993" s="30" t="s">
        <v>197</v>
      </c>
      <c r="T3993" s="30" t="n">
        <v>5</v>
      </c>
    </row>
    <row r="3994" customFormat="false" ht="15" hidden="false" customHeight="false" outlineLevel="0" collapsed="false">
      <c r="A3994" s="27" t="s">
        <v>6021</v>
      </c>
      <c r="B3994" s="27" t="s">
        <v>1830</v>
      </c>
      <c r="C3994" s="27"/>
      <c r="D3994" s="27" t="s">
        <v>121</v>
      </c>
      <c r="E3994" s="28" t="n">
        <v>45613</v>
      </c>
      <c r="F3994" s="27" t="s">
        <v>308</v>
      </c>
      <c r="G3994" s="28" t="n">
        <v>45618</v>
      </c>
      <c r="H3994" s="27" t="s">
        <v>168</v>
      </c>
      <c r="I3994" s="27" t="s">
        <v>196</v>
      </c>
      <c r="J3994" s="27" t="s">
        <v>191</v>
      </c>
      <c r="K3994" s="27" t="s">
        <v>126</v>
      </c>
      <c r="L3994" s="27" t="n">
        <v>24</v>
      </c>
      <c r="M3994" s="27" t="n">
        <v>143</v>
      </c>
      <c r="N3994" s="27" t="s">
        <v>186</v>
      </c>
      <c r="O3994" s="27" t="s">
        <v>139</v>
      </c>
      <c r="P3994" s="27" t="s">
        <v>129</v>
      </c>
      <c r="Q3994" s="29" t="n">
        <v>8630.42</v>
      </c>
      <c r="R3994" s="27" t="s">
        <v>130</v>
      </c>
      <c r="S3994" s="27" t="s">
        <v>197</v>
      </c>
      <c r="T3994" s="27" t="n">
        <v>4</v>
      </c>
    </row>
    <row r="3995" customFormat="false" ht="15" hidden="false" customHeight="false" outlineLevel="0" collapsed="false">
      <c r="A3995" s="30" t="s">
        <v>6022</v>
      </c>
      <c r="B3995" s="30" t="s">
        <v>825</v>
      </c>
      <c r="C3995" s="30" t="n">
        <v>29</v>
      </c>
      <c r="D3995" s="30" t="s">
        <v>181</v>
      </c>
      <c r="E3995" s="31" t="n">
        <v>45324</v>
      </c>
      <c r="F3995" s="30" t="s">
        <v>1271</v>
      </c>
      <c r="G3995" s="31" t="n">
        <v>45324</v>
      </c>
      <c r="H3995" s="30" t="s">
        <v>123</v>
      </c>
      <c r="I3995" s="30"/>
      <c r="J3995" s="30" t="s">
        <v>508</v>
      </c>
      <c r="K3995" s="30" t="s">
        <v>156</v>
      </c>
      <c r="L3995" s="30" t="n">
        <v>58</v>
      </c>
      <c r="M3995" s="30" t="n">
        <v>82</v>
      </c>
      <c r="N3995" s="30" t="s">
        <v>127</v>
      </c>
      <c r="O3995" s="30" t="s">
        <v>128</v>
      </c>
      <c r="P3995" s="30" t="s">
        <v>150</v>
      </c>
      <c r="Q3995" s="32" t="n">
        <v>4829.81</v>
      </c>
      <c r="R3995" s="30" t="s">
        <v>268</v>
      </c>
      <c r="S3995" s="30" t="s">
        <v>164</v>
      </c>
      <c r="T3995" s="30" t="n">
        <v>3</v>
      </c>
    </row>
    <row r="3996" customFormat="false" ht="15" hidden="false" customHeight="false" outlineLevel="0" collapsed="false">
      <c r="A3996" s="27" t="s">
        <v>6023</v>
      </c>
      <c r="B3996" s="27" t="s">
        <v>987</v>
      </c>
      <c r="C3996" s="27" t="n">
        <v>44</v>
      </c>
      <c r="D3996" s="27" t="s">
        <v>181</v>
      </c>
      <c r="E3996" s="28" t="n">
        <v>45532</v>
      </c>
      <c r="F3996" s="27" t="s">
        <v>759</v>
      </c>
      <c r="G3996" s="28" t="n">
        <v>45535</v>
      </c>
      <c r="H3996" s="27" t="s">
        <v>242</v>
      </c>
      <c r="I3996" s="27" t="s">
        <v>243</v>
      </c>
      <c r="J3996" s="27" t="s">
        <v>401</v>
      </c>
      <c r="K3996" s="27" t="s">
        <v>156</v>
      </c>
      <c r="L3996" s="27" t="n">
        <v>40</v>
      </c>
      <c r="M3996" s="27" t="n">
        <v>81</v>
      </c>
      <c r="N3996" s="27" t="s">
        <v>127</v>
      </c>
      <c r="O3996" s="27" t="s">
        <v>128</v>
      </c>
      <c r="P3996" s="27" t="s">
        <v>129</v>
      </c>
      <c r="Q3996" s="29" t="n">
        <v>4422.52</v>
      </c>
      <c r="R3996" s="27" t="s">
        <v>130</v>
      </c>
      <c r="S3996" s="27" t="s">
        <v>131</v>
      </c>
      <c r="T3996" s="27" t="n">
        <v>5</v>
      </c>
    </row>
    <row r="3997" customFormat="false" ht="15" hidden="false" customHeight="false" outlineLevel="0" collapsed="false">
      <c r="A3997" s="30" t="s">
        <v>6024</v>
      </c>
      <c r="B3997" s="30" t="s">
        <v>2705</v>
      </c>
      <c r="C3997" s="30"/>
      <c r="D3997" s="30" t="s">
        <v>121</v>
      </c>
      <c r="E3997" s="31" t="n">
        <v>45548</v>
      </c>
      <c r="F3997" s="30" t="s">
        <v>705</v>
      </c>
      <c r="G3997" s="31" t="n">
        <v>45551</v>
      </c>
      <c r="H3997" s="30" t="s">
        <v>236</v>
      </c>
      <c r="I3997" s="30" t="s">
        <v>266</v>
      </c>
      <c r="J3997" s="30" t="s">
        <v>267</v>
      </c>
      <c r="K3997" s="30" t="s">
        <v>126</v>
      </c>
      <c r="L3997" s="30" t="n">
        <v>8</v>
      </c>
      <c r="M3997" s="30" t="n">
        <v>50</v>
      </c>
      <c r="N3997" s="30" t="s">
        <v>186</v>
      </c>
      <c r="O3997" s="30" t="s">
        <v>128</v>
      </c>
      <c r="P3997" s="30" t="s">
        <v>187</v>
      </c>
      <c r="Q3997" s="32" t="n">
        <v>7331.71</v>
      </c>
      <c r="R3997" s="30" t="s">
        <v>130</v>
      </c>
      <c r="S3997" s="30" t="s">
        <v>164</v>
      </c>
      <c r="T3997" s="30" t="n">
        <v>2</v>
      </c>
    </row>
    <row r="3998" customFormat="false" ht="15" hidden="false" customHeight="false" outlineLevel="0" collapsed="false">
      <c r="A3998" s="27" t="s">
        <v>6025</v>
      </c>
      <c r="B3998" s="27" t="s">
        <v>1147</v>
      </c>
      <c r="C3998" s="27" t="n">
        <v>81</v>
      </c>
      <c r="D3998" s="27" t="s">
        <v>607</v>
      </c>
      <c r="E3998" s="28" t="n">
        <v>45492</v>
      </c>
      <c r="F3998" s="27" t="s">
        <v>503</v>
      </c>
      <c r="G3998" s="28" t="n">
        <v>45497</v>
      </c>
      <c r="H3998" s="27" t="s">
        <v>242</v>
      </c>
      <c r="I3998" s="27"/>
      <c r="J3998" s="27" t="s">
        <v>363</v>
      </c>
      <c r="K3998" s="27" t="s">
        <v>126</v>
      </c>
      <c r="L3998" s="27" t="n">
        <v>29</v>
      </c>
      <c r="M3998" s="27" t="n">
        <v>54</v>
      </c>
      <c r="N3998" s="27" t="s">
        <v>186</v>
      </c>
      <c r="O3998" s="27" t="s">
        <v>149</v>
      </c>
      <c r="P3998" s="27" t="s">
        <v>129</v>
      </c>
      <c r="Q3998" s="29" t="n">
        <v>7407.01</v>
      </c>
      <c r="R3998" s="27" t="s">
        <v>172</v>
      </c>
      <c r="S3998" s="27" t="s">
        <v>192</v>
      </c>
      <c r="T3998" s="27" t="n">
        <v>3</v>
      </c>
    </row>
    <row r="3999" customFormat="false" ht="15" hidden="false" customHeight="false" outlineLevel="0" collapsed="false">
      <c r="A3999" s="30" t="s">
        <v>6026</v>
      </c>
      <c r="B3999" s="30" t="s">
        <v>955</v>
      </c>
      <c r="C3999" s="30" t="n">
        <v>42</v>
      </c>
      <c r="D3999" s="30" t="s">
        <v>701</v>
      </c>
      <c r="E3999" s="31" t="n">
        <v>45300</v>
      </c>
      <c r="F3999" s="30" t="s">
        <v>759</v>
      </c>
      <c r="G3999" s="31" t="n">
        <v>45311</v>
      </c>
      <c r="H3999" s="30" t="s">
        <v>242</v>
      </c>
      <c r="I3999" s="30" t="s">
        <v>243</v>
      </c>
      <c r="J3999" s="30" t="s">
        <v>244</v>
      </c>
      <c r="K3999" s="30" t="s">
        <v>202</v>
      </c>
      <c r="L3999" s="30" t="n">
        <v>11</v>
      </c>
      <c r="M3999" s="30" t="n">
        <v>168</v>
      </c>
      <c r="N3999" s="30" t="s">
        <v>186</v>
      </c>
      <c r="O3999" s="30" t="s">
        <v>139</v>
      </c>
      <c r="P3999" s="30" t="s">
        <v>187</v>
      </c>
      <c r="Q3999" s="32" t="n">
        <v>17761.78</v>
      </c>
      <c r="R3999" s="30" t="s">
        <v>172</v>
      </c>
      <c r="S3999" s="30" t="s">
        <v>151</v>
      </c>
      <c r="T3999" s="30" t="n">
        <v>3</v>
      </c>
    </row>
    <row r="4000" customFormat="false" ht="15" hidden="false" customHeight="false" outlineLevel="0" collapsed="false">
      <c r="A4000" s="27" t="s">
        <v>6027</v>
      </c>
      <c r="B4000" s="27" t="s">
        <v>632</v>
      </c>
      <c r="C4000" s="27" t="n">
        <v>66</v>
      </c>
      <c r="D4000" s="27" t="s">
        <v>181</v>
      </c>
      <c r="E4000" s="28" t="n">
        <v>45314</v>
      </c>
      <c r="F4000" s="27" t="s">
        <v>994</v>
      </c>
      <c r="G4000" s="28" t="n">
        <v>45316</v>
      </c>
      <c r="H4000" s="27" t="s">
        <v>146</v>
      </c>
      <c r="I4000" s="27" t="s">
        <v>309</v>
      </c>
      <c r="J4000" s="27" t="s">
        <v>568</v>
      </c>
      <c r="K4000" s="27" t="s">
        <v>126</v>
      </c>
      <c r="L4000" s="27" t="n">
        <v>13</v>
      </c>
      <c r="M4000" s="27" t="n">
        <v>94</v>
      </c>
      <c r="N4000" s="27" t="s">
        <v>186</v>
      </c>
      <c r="O4000" s="27" t="s">
        <v>149</v>
      </c>
      <c r="P4000" s="27" t="s">
        <v>150</v>
      </c>
      <c r="Q4000" s="29" t="n">
        <v>8218.38</v>
      </c>
      <c r="R4000" s="27" t="s">
        <v>130</v>
      </c>
      <c r="S4000" s="27" t="s">
        <v>335</v>
      </c>
      <c r="T4000" s="27" t="n">
        <v>4</v>
      </c>
    </row>
    <row r="4001" customFormat="false" ht="15" hidden="false" customHeight="false" outlineLevel="0" collapsed="false">
      <c r="A4001" s="30" t="s">
        <v>6028</v>
      </c>
      <c r="B4001" s="30" t="s">
        <v>2861</v>
      </c>
      <c r="C4001" s="30" t="n">
        <v>22</v>
      </c>
      <c r="D4001" s="30" t="s">
        <v>181</v>
      </c>
      <c r="E4001" s="31" t="n">
        <v>45656</v>
      </c>
      <c r="F4001" s="30" t="s">
        <v>134</v>
      </c>
      <c r="G4001" s="31" t="n">
        <v>45656</v>
      </c>
      <c r="H4001" s="30" t="s">
        <v>135</v>
      </c>
      <c r="I4001" s="30" t="s">
        <v>278</v>
      </c>
      <c r="J4001" s="30" t="s">
        <v>262</v>
      </c>
      <c r="K4001" s="30" t="s">
        <v>156</v>
      </c>
      <c r="L4001" s="30" t="n">
        <v>17</v>
      </c>
      <c r="M4001" s="30" t="n">
        <v>84</v>
      </c>
      <c r="N4001" s="30" t="s">
        <v>186</v>
      </c>
      <c r="O4001" s="30" t="s">
        <v>149</v>
      </c>
      <c r="P4001" s="30" t="s">
        <v>150</v>
      </c>
      <c r="Q4001" s="32" t="n">
        <v>4378.87</v>
      </c>
      <c r="R4001" s="30" t="s">
        <v>130</v>
      </c>
      <c r="S4001" s="30" t="s">
        <v>223</v>
      </c>
      <c r="T4001" s="30" t="n">
        <v>5</v>
      </c>
    </row>
    <row r="4002" customFormat="false" ht="15" hidden="false" customHeight="false" outlineLevel="0" collapsed="false">
      <c r="A4002" s="27" t="s">
        <v>6029</v>
      </c>
      <c r="B4002" s="27" t="s">
        <v>1031</v>
      </c>
      <c r="C4002" s="27" t="n">
        <v>37</v>
      </c>
      <c r="D4002" s="27" t="s">
        <v>181</v>
      </c>
      <c r="E4002" s="28" t="n">
        <v>45530</v>
      </c>
      <c r="F4002" s="27" t="s">
        <v>356</v>
      </c>
      <c r="G4002" s="28" t="n">
        <v>45531</v>
      </c>
      <c r="H4002" s="27" t="s">
        <v>168</v>
      </c>
      <c r="I4002" s="27" t="s">
        <v>366</v>
      </c>
      <c r="J4002" s="27" t="s">
        <v>170</v>
      </c>
      <c r="K4002" s="27" t="s">
        <v>156</v>
      </c>
      <c r="L4002" s="27" t="n">
        <v>49</v>
      </c>
      <c r="M4002" s="27" t="n">
        <v>41</v>
      </c>
      <c r="N4002" s="27" t="s">
        <v>127</v>
      </c>
      <c r="O4002" s="27" t="s">
        <v>171</v>
      </c>
      <c r="P4002" s="27" t="s">
        <v>187</v>
      </c>
      <c r="Q4002" s="29" t="n">
        <v>2708.17</v>
      </c>
      <c r="R4002" s="27" t="s">
        <v>130</v>
      </c>
      <c r="S4002" s="27" t="s">
        <v>157</v>
      </c>
      <c r="T4002" s="27" t="n">
        <v>2</v>
      </c>
    </row>
    <row r="4003" customFormat="false" ht="15" hidden="false" customHeight="false" outlineLevel="0" collapsed="false">
      <c r="A4003" s="30" t="s">
        <v>6030</v>
      </c>
      <c r="B4003" s="30" t="s">
        <v>6031</v>
      </c>
      <c r="C4003" s="30" t="n">
        <v>24</v>
      </c>
      <c r="D4003" s="30" t="s">
        <v>121</v>
      </c>
      <c r="E4003" s="31" t="n">
        <v>45604</v>
      </c>
      <c r="F4003" s="30" t="s">
        <v>1462</v>
      </c>
      <c r="G4003" s="31" t="n">
        <v>45604</v>
      </c>
      <c r="H4003" s="30" t="s">
        <v>161</v>
      </c>
      <c r="I4003" s="30" t="s">
        <v>320</v>
      </c>
      <c r="J4003" s="30" t="s">
        <v>648</v>
      </c>
      <c r="K4003" s="30" t="s">
        <v>138</v>
      </c>
      <c r="L4003" s="30" t="n">
        <v>40</v>
      </c>
      <c r="M4003" s="30" t="n">
        <v>34</v>
      </c>
      <c r="N4003" s="30" t="s">
        <v>127</v>
      </c>
      <c r="O4003" s="30" t="s">
        <v>139</v>
      </c>
      <c r="P4003" s="30" t="s">
        <v>129</v>
      </c>
      <c r="Q4003" s="32" t="n">
        <v>2116.98</v>
      </c>
      <c r="R4003" s="30" t="s">
        <v>130</v>
      </c>
      <c r="S4003" s="30" t="s">
        <v>223</v>
      </c>
      <c r="T4003" s="30" t="n">
        <v>4</v>
      </c>
    </row>
    <row r="4004" customFormat="false" ht="15" hidden="false" customHeight="false" outlineLevel="0" collapsed="false">
      <c r="A4004" s="27" t="s">
        <v>6032</v>
      </c>
      <c r="B4004" s="27" t="s">
        <v>1025</v>
      </c>
      <c r="C4004" s="27" t="n">
        <v>19</v>
      </c>
      <c r="D4004" s="27" t="s">
        <v>121</v>
      </c>
      <c r="E4004" s="28" t="n">
        <v>45376</v>
      </c>
      <c r="F4004" s="27" t="s">
        <v>429</v>
      </c>
      <c r="G4004" s="28" t="n">
        <v>45380</v>
      </c>
      <c r="H4004" s="27" t="s">
        <v>206</v>
      </c>
      <c r="I4004" s="27" t="s">
        <v>232</v>
      </c>
      <c r="J4004" s="27" t="s">
        <v>469</v>
      </c>
      <c r="K4004" s="27" t="s">
        <v>126</v>
      </c>
      <c r="L4004" s="27" t="n">
        <v>27</v>
      </c>
      <c r="M4004" s="27" t="n">
        <v>46</v>
      </c>
      <c r="N4004" s="27" t="s">
        <v>186</v>
      </c>
      <c r="O4004" s="27" t="s">
        <v>139</v>
      </c>
      <c r="P4004" s="27" t="s">
        <v>140</v>
      </c>
      <c r="Q4004" s="29" t="n">
        <v>6582.1</v>
      </c>
      <c r="R4004" s="27" t="s">
        <v>172</v>
      </c>
      <c r="S4004" s="27" t="s">
        <v>627</v>
      </c>
      <c r="T4004" s="27" t="n">
        <v>3</v>
      </c>
    </row>
    <row r="4005" customFormat="false" ht="15" hidden="false" customHeight="false" outlineLevel="0" collapsed="false">
      <c r="A4005" s="30" t="s">
        <v>6033</v>
      </c>
      <c r="B4005" s="30" t="s">
        <v>3147</v>
      </c>
      <c r="C4005" s="30" t="n">
        <v>79</v>
      </c>
      <c r="D4005" s="30" t="s">
        <v>181</v>
      </c>
      <c r="E4005" s="31" t="n">
        <v>45450</v>
      </c>
      <c r="F4005" s="30" t="s">
        <v>247</v>
      </c>
      <c r="G4005" s="31" t="n">
        <v>45453</v>
      </c>
      <c r="H4005" s="30" t="s">
        <v>206</v>
      </c>
      <c r="I4005" s="30" t="s">
        <v>232</v>
      </c>
      <c r="J4005" s="30" t="s">
        <v>615</v>
      </c>
      <c r="K4005" s="30" t="s">
        <v>202</v>
      </c>
      <c r="L4005" s="30" t="n">
        <v>7</v>
      </c>
      <c r="M4005" s="30" t="n">
        <v>202</v>
      </c>
      <c r="N4005" s="30" t="s">
        <v>186</v>
      </c>
      <c r="O4005" s="30" t="s">
        <v>139</v>
      </c>
      <c r="P4005" s="30" t="s">
        <v>150</v>
      </c>
      <c r="Q4005" s="32" t="n">
        <v>17888.31</v>
      </c>
      <c r="R4005" s="30" t="s">
        <v>268</v>
      </c>
      <c r="S4005" s="30" t="s">
        <v>192</v>
      </c>
      <c r="T4005" s="30" t="n">
        <v>3</v>
      </c>
    </row>
    <row r="4006" customFormat="false" ht="15" hidden="false" customHeight="false" outlineLevel="0" collapsed="false">
      <c r="A4006" s="27" t="s">
        <v>6034</v>
      </c>
      <c r="B4006" s="27" t="s">
        <v>240</v>
      </c>
      <c r="C4006" s="27" t="n">
        <v>38</v>
      </c>
      <c r="D4006" s="27" t="s">
        <v>181</v>
      </c>
      <c r="E4006" s="28" t="n">
        <v>45456</v>
      </c>
      <c r="F4006" s="27" t="s">
        <v>472</v>
      </c>
      <c r="G4006" s="28" t="n">
        <v>45459</v>
      </c>
      <c r="H4006" s="27" t="s">
        <v>236</v>
      </c>
      <c r="I4006" s="27" t="s">
        <v>266</v>
      </c>
      <c r="J4006" s="27" t="s">
        <v>238</v>
      </c>
      <c r="K4006" s="27" t="s">
        <v>156</v>
      </c>
      <c r="L4006" s="27" t="n">
        <v>29</v>
      </c>
      <c r="M4006" s="27" t="n">
        <v>32</v>
      </c>
      <c r="N4006" s="27" t="s">
        <v>127</v>
      </c>
      <c r="O4006" s="27" t="s">
        <v>128</v>
      </c>
      <c r="P4006" s="27" t="s">
        <v>140</v>
      </c>
      <c r="Q4006" s="29" t="n">
        <v>2698.39</v>
      </c>
      <c r="R4006" s="27" t="s">
        <v>130</v>
      </c>
      <c r="S4006" s="27" t="s">
        <v>178</v>
      </c>
      <c r="T4006" s="27" t="n">
        <v>4</v>
      </c>
    </row>
    <row r="4007" customFormat="false" ht="15" hidden="false" customHeight="false" outlineLevel="0" collapsed="false">
      <c r="A4007" s="30" t="s">
        <v>6035</v>
      </c>
      <c r="B4007" s="30" t="s">
        <v>4207</v>
      </c>
      <c r="C4007" s="30" t="n">
        <v>66</v>
      </c>
      <c r="D4007" s="30" t="s">
        <v>181</v>
      </c>
      <c r="E4007" s="31" t="n">
        <v>45435</v>
      </c>
      <c r="F4007" s="30" t="s">
        <v>350</v>
      </c>
      <c r="G4007" s="31" t="n">
        <v>45435</v>
      </c>
      <c r="H4007" s="30" t="s">
        <v>146</v>
      </c>
      <c r="I4007" s="30" t="s">
        <v>147</v>
      </c>
      <c r="J4007" s="30" t="s">
        <v>222</v>
      </c>
      <c r="K4007" s="30" t="s">
        <v>138</v>
      </c>
      <c r="L4007" s="30" t="n">
        <v>26</v>
      </c>
      <c r="M4007" s="30" t="n">
        <v>42</v>
      </c>
      <c r="N4007" s="30" t="s">
        <v>127</v>
      </c>
      <c r="O4007" s="30" t="s">
        <v>149</v>
      </c>
      <c r="P4007" s="30" t="s">
        <v>129</v>
      </c>
      <c r="Q4007" s="32" t="n">
        <v>978.89</v>
      </c>
      <c r="R4007" s="30" t="s">
        <v>130</v>
      </c>
      <c r="S4007" s="30" t="s">
        <v>228</v>
      </c>
      <c r="T4007" s="30" t="n">
        <v>2</v>
      </c>
    </row>
    <row r="4008" customFormat="false" ht="15" hidden="false" customHeight="false" outlineLevel="0" collapsed="false">
      <c r="A4008" s="27" t="s">
        <v>6036</v>
      </c>
      <c r="B4008" s="27" t="s">
        <v>6037</v>
      </c>
      <c r="C4008" s="27" t="n">
        <v>65</v>
      </c>
      <c r="D4008" s="27" t="s">
        <v>181</v>
      </c>
      <c r="E4008" s="28" t="n">
        <v>45303</v>
      </c>
      <c r="F4008" s="27" t="s">
        <v>241</v>
      </c>
      <c r="G4008" s="28" t="n">
        <v>45304</v>
      </c>
      <c r="H4008" s="27" t="s">
        <v>242</v>
      </c>
      <c r="I4008" s="27" t="s">
        <v>243</v>
      </c>
      <c r="J4008" s="27" t="s">
        <v>244</v>
      </c>
      <c r="K4008" s="27" t="s">
        <v>138</v>
      </c>
      <c r="L4008" s="27" t="n">
        <v>82</v>
      </c>
      <c r="M4008" s="27" t="n">
        <v>20</v>
      </c>
      <c r="N4008" s="27" t="s">
        <v>127</v>
      </c>
      <c r="O4008" s="27" t="s">
        <v>139</v>
      </c>
      <c r="P4008" s="27" t="s">
        <v>129</v>
      </c>
      <c r="Q4008" s="29" t="n">
        <v>2160.49</v>
      </c>
      <c r="R4008" s="27" t="s">
        <v>130</v>
      </c>
      <c r="S4008" s="27" t="s">
        <v>223</v>
      </c>
      <c r="T4008" s="27" t="n">
        <v>2</v>
      </c>
    </row>
    <row r="4009" customFormat="false" ht="15" hidden="false" customHeight="false" outlineLevel="0" collapsed="false">
      <c r="A4009" s="30" t="s">
        <v>6038</v>
      </c>
      <c r="B4009" s="30" t="s">
        <v>4376</v>
      </c>
      <c r="C4009" s="30" t="n">
        <v>36</v>
      </c>
      <c r="D4009" s="30" t="s">
        <v>121</v>
      </c>
      <c r="E4009" s="31" t="n">
        <v>45462</v>
      </c>
      <c r="F4009" s="30" t="s">
        <v>2101</v>
      </c>
      <c r="G4009" s="31" t="n">
        <v>45465</v>
      </c>
      <c r="H4009" s="30" t="s">
        <v>206</v>
      </c>
      <c r="I4009" s="30" t="s">
        <v>207</v>
      </c>
      <c r="J4009" s="30" t="s">
        <v>233</v>
      </c>
      <c r="K4009" s="30" t="s">
        <v>126</v>
      </c>
      <c r="L4009" s="30" t="n">
        <v>21</v>
      </c>
      <c r="M4009" s="30" t="n">
        <v>81</v>
      </c>
      <c r="N4009" s="30" t="s">
        <v>127</v>
      </c>
      <c r="O4009" s="30" t="s">
        <v>171</v>
      </c>
      <c r="P4009" s="30" t="s">
        <v>140</v>
      </c>
      <c r="Q4009" s="32" t="n">
        <v>7914.19</v>
      </c>
      <c r="R4009" s="30" t="s">
        <v>172</v>
      </c>
      <c r="S4009" s="30" t="s">
        <v>197</v>
      </c>
      <c r="T4009" s="30" t="n">
        <v>1</v>
      </c>
    </row>
    <row r="4010" customFormat="false" ht="15" hidden="false" customHeight="false" outlineLevel="0" collapsed="false">
      <c r="A4010" s="27" t="s">
        <v>6039</v>
      </c>
      <c r="B4010" s="27" t="s">
        <v>642</v>
      </c>
      <c r="C4010" s="27" t="n">
        <v>23</v>
      </c>
      <c r="D4010" s="27" t="s">
        <v>121</v>
      </c>
      <c r="E4010" s="28" t="n">
        <v>45343</v>
      </c>
      <c r="F4010" s="27" t="s">
        <v>978</v>
      </c>
      <c r="G4010" s="28" t="n">
        <v>45344</v>
      </c>
      <c r="H4010" s="27" t="s">
        <v>242</v>
      </c>
      <c r="I4010" s="27" t="s">
        <v>243</v>
      </c>
      <c r="J4010" s="27" t="s">
        <v>401</v>
      </c>
      <c r="K4010" s="27" t="s">
        <v>156</v>
      </c>
      <c r="L4010" s="27" t="n">
        <v>19</v>
      </c>
      <c r="M4010" s="27" t="n">
        <v>82</v>
      </c>
      <c r="N4010" s="27" t="s">
        <v>186</v>
      </c>
      <c r="O4010" s="27" t="s">
        <v>139</v>
      </c>
      <c r="P4010" s="27" t="s">
        <v>140</v>
      </c>
      <c r="Q4010" s="29" t="n">
        <v>4496.27</v>
      </c>
      <c r="R4010" s="27" t="s">
        <v>130</v>
      </c>
      <c r="S4010" s="27" t="s">
        <v>151</v>
      </c>
      <c r="T4010" s="27" t="n">
        <v>4</v>
      </c>
    </row>
    <row r="4011" customFormat="false" ht="15" hidden="false" customHeight="false" outlineLevel="0" collapsed="false">
      <c r="A4011" s="30" t="s">
        <v>6040</v>
      </c>
      <c r="B4011" s="30" t="s">
        <v>1342</v>
      </c>
      <c r="C4011" s="30" t="n">
        <v>63</v>
      </c>
      <c r="D4011" s="30" t="s">
        <v>181</v>
      </c>
      <c r="E4011" s="31" t="n">
        <v>45615</v>
      </c>
      <c r="F4011" s="30" t="s">
        <v>848</v>
      </c>
      <c r="G4011" s="31" t="n">
        <v>45615</v>
      </c>
      <c r="H4011" s="30" t="s">
        <v>161</v>
      </c>
      <c r="I4011" s="30" t="s">
        <v>162</v>
      </c>
      <c r="J4011" s="30" t="s">
        <v>426</v>
      </c>
      <c r="K4011" s="30" t="s">
        <v>138</v>
      </c>
      <c r="L4011" s="30" t="n">
        <v>86</v>
      </c>
      <c r="M4011" s="30" t="n">
        <v>33</v>
      </c>
      <c r="N4011" s="30" t="s">
        <v>186</v>
      </c>
      <c r="O4011" s="30" t="s">
        <v>139</v>
      </c>
      <c r="P4011" s="30" t="s">
        <v>140</v>
      </c>
      <c r="Q4011" s="32" t="n">
        <v>2120.28</v>
      </c>
      <c r="R4011" s="30" t="s">
        <v>130</v>
      </c>
      <c r="S4011" s="30" t="s">
        <v>335</v>
      </c>
      <c r="T4011" s="30" t="n">
        <v>3</v>
      </c>
    </row>
    <row r="4012" customFormat="false" ht="15" hidden="false" customHeight="false" outlineLevel="0" collapsed="false">
      <c r="A4012" s="27" t="s">
        <v>3876</v>
      </c>
      <c r="B4012" s="27" t="s">
        <v>280</v>
      </c>
      <c r="C4012" s="27" t="n">
        <v>25</v>
      </c>
      <c r="D4012" s="27" t="s">
        <v>181</v>
      </c>
      <c r="E4012" s="28" t="n">
        <v>45444</v>
      </c>
      <c r="F4012" s="27" t="s">
        <v>1401</v>
      </c>
      <c r="G4012" s="28" t="n">
        <v>45447</v>
      </c>
      <c r="H4012" s="27" t="s">
        <v>206</v>
      </c>
      <c r="I4012" s="27" t="s">
        <v>300</v>
      </c>
      <c r="J4012" s="27" t="s">
        <v>233</v>
      </c>
      <c r="K4012" s="27" t="s">
        <v>126</v>
      </c>
      <c r="L4012" s="27" t="n">
        <v>23</v>
      </c>
      <c r="M4012" s="27" t="n">
        <v>115</v>
      </c>
      <c r="N4012" s="27" t="s">
        <v>186</v>
      </c>
      <c r="O4012" s="27" t="s">
        <v>171</v>
      </c>
      <c r="P4012" s="27" t="s">
        <v>129</v>
      </c>
      <c r="Q4012" s="29" t="n">
        <v>8087.5</v>
      </c>
      <c r="R4012" s="27" t="s">
        <v>130</v>
      </c>
      <c r="S4012" s="27" t="s">
        <v>157</v>
      </c>
      <c r="T4012" s="27" t="n">
        <v>5</v>
      </c>
    </row>
    <row r="4013" customFormat="false" ht="15" hidden="false" customHeight="false" outlineLevel="0" collapsed="false">
      <c r="A4013" s="30" t="s">
        <v>6041</v>
      </c>
      <c r="B4013" s="30" t="s">
        <v>4563</v>
      </c>
      <c r="C4013" s="30" t="n">
        <v>72</v>
      </c>
      <c r="D4013" s="30" t="s">
        <v>181</v>
      </c>
      <c r="E4013" s="31" t="n">
        <v>45402</v>
      </c>
      <c r="F4013" s="30" t="s">
        <v>860</v>
      </c>
      <c r="G4013" s="31" t="n">
        <v>45402</v>
      </c>
      <c r="H4013" s="30" t="s">
        <v>206</v>
      </c>
      <c r="I4013" s="30" t="s">
        <v>300</v>
      </c>
      <c r="J4013" s="30" t="s">
        <v>208</v>
      </c>
      <c r="K4013" s="30" t="s">
        <v>156</v>
      </c>
      <c r="L4013" s="30" t="n">
        <v>23</v>
      </c>
      <c r="M4013" s="30" t="n">
        <v>55</v>
      </c>
      <c r="N4013" s="30" t="s">
        <v>127</v>
      </c>
      <c r="O4013" s="30" t="s">
        <v>139</v>
      </c>
      <c r="P4013" s="30" t="s">
        <v>129</v>
      </c>
      <c r="Q4013" s="32" t="n">
        <v>4752.58</v>
      </c>
      <c r="R4013" s="30" t="s">
        <v>172</v>
      </c>
      <c r="S4013" s="30" t="s">
        <v>164</v>
      </c>
      <c r="T4013" s="30" t="n">
        <v>4</v>
      </c>
    </row>
    <row r="4014" customFormat="false" ht="15" hidden="false" customHeight="false" outlineLevel="0" collapsed="false">
      <c r="A4014" s="27" t="s">
        <v>6042</v>
      </c>
      <c r="B4014" s="27" t="s">
        <v>6043</v>
      </c>
      <c r="C4014" s="27" t="n">
        <v>-5</v>
      </c>
      <c r="D4014" s="27" t="s">
        <v>181</v>
      </c>
      <c r="E4014" s="28" t="n">
        <v>45579</v>
      </c>
      <c r="F4014" s="27" t="s">
        <v>1628</v>
      </c>
      <c r="G4014" s="28" t="n">
        <v>45579</v>
      </c>
      <c r="H4014" s="27" t="s">
        <v>135</v>
      </c>
      <c r="I4014" s="27" t="s">
        <v>278</v>
      </c>
      <c r="J4014" s="27" t="s">
        <v>262</v>
      </c>
      <c r="K4014" s="27" t="s">
        <v>138</v>
      </c>
      <c r="L4014" s="27" t="n">
        <v>77</v>
      </c>
      <c r="M4014" s="27" t="n">
        <v>41</v>
      </c>
      <c r="N4014" s="27" t="s">
        <v>186</v>
      </c>
      <c r="O4014" s="27" t="s">
        <v>128</v>
      </c>
      <c r="P4014" s="27" t="s">
        <v>140</v>
      </c>
      <c r="Q4014" s="29" t="n">
        <v>2422.9</v>
      </c>
      <c r="R4014" s="27" t="s">
        <v>130</v>
      </c>
      <c r="S4014" s="27" t="s">
        <v>157</v>
      </c>
      <c r="T4014" s="27" t="n">
        <v>5</v>
      </c>
    </row>
    <row r="4015" customFormat="false" ht="15" hidden="false" customHeight="false" outlineLevel="0" collapsed="false">
      <c r="A4015" s="30" t="s">
        <v>6044</v>
      </c>
      <c r="B4015" s="30" t="s">
        <v>2281</v>
      </c>
      <c r="C4015" s="30" t="n">
        <v>60</v>
      </c>
      <c r="D4015" s="30" t="s">
        <v>181</v>
      </c>
      <c r="E4015" s="31" t="n">
        <v>45423</v>
      </c>
      <c r="F4015" s="30" t="s">
        <v>1029</v>
      </c>
      <c r="G4015" s="31" t="n">
        <v>45425</v>
      </c>
      <c r="H4015" s="30" t="s">
        <v>183</v>
      </c>
      <c r="I4015" s="30" t="s">
        <v>430</v>
      </c>
      <c r="J4015" s="30" t="s">
        <v>411</v>
      </c>
      <c r="K4015" s="30" t="s">
        <v>156</v>
      </c>
      <c r="L4015" s="30" t="n">
        <v>25</v>
      </c>
      <c r="M4015" s="30" t="n">
        <v>58</v>
      </c>
      <c r="N4015" s="30" t="s">
        <v>127</v>
      </c>
      <c r="O4015" s="30" t="s">
        <v>139</v>
      </c>
      <c r="P4015" s="30" t="s">
        <v>187</v>
      </c>
      <c r="Q4015" s="32" t="n">
        <v>3904.53</v>
      </c>
      <c r="R4015" s="30" t="s">
        <v>130</v>
      </c>
      <c r="S4015" s="30" t="s">
        <v>151</v>
      </c>
      <c r="T4015" s="30" t="n">
        <v>4</v>
      </c>
    </row>
    <row r="4016" customFormat="false" ht="15" hidden="false" customHeight="false" outlineLevel="0" collapsed="false">
      <c r="A4016" s="27" t="s">
        <v>6045</v>
      </c>
      <c r="B4016" s="27" t="s">
        <v>4940</v>
      </c>
      <c r="C4016" s="27" t="n">
        <v>72</v>
      </c>
      <c r="D4016" s="27" t="s">
        <v>181</v>
      </c>
      <c r="E4016" s="28" t="n">
        <v>45456</v>
      </c>
      <c r="F4016" s="27" t="s">
        <v>981</v>
      </c>
      <c r="G4016" s="28" t="n">
        <v>45456</v>
      </c>
      <c r="H4016" s="27" t="s">
        <v>217</v>
      </c>
      <c r="I4016" s="27" t="s">
        <v>282</v>
      </c>
      <c r="J4016" s="27" t="s">
        <v>283</v>
      </c>
      <c r="K4016" s="27" t="s">
        <v>138</v>
      </c>
      <c r="L4016" s="27" t="n">
        <v>57</v>
      </c>
      <c r="M4016" s="27" t="n">
        <v>42</v>
      </c>
      <c r="N4016" s="27" t="s">
        <v>127</v>
      </c>
      <c r="O4016" s="27" t="s">
        <v>128</v>
      </c>
      <c r="P4016" s="27" t="s">
        <v>187</v>
      </c>
      <c r="Q4016" s="29" t="n">
        <v>2893.43</v>
      </c>
      <c r="R4016" s="27" t="s">
        <v>130</v>
      </c>
      <c r="S4016" s="27" t="s">
        <v>432</v>
      </c>
      <c r="T4016" s="27" t="n">
        <v>2</v>
      </c>
    </row>
    <row r="4017" customFormat="false" ht="15" hidden="false" customHeight="false" outlineLevel="0" collapsed="false">
      <c r="A4017" s="30" t="s">
        <v>6046</v>
      </c>
      <c r="B4017" s="30" t="s">
        <v>3404</v>
      </c>
      <c r="C4017" s="30" t="n">
        <v>19</v>
      </c>
      <c r="D4017" s="30" t="s">
        <v>397</v>
      </c>
      <c r="E4017" s="31" t="n">
        <v>45496</v>
      </c>
      <c r="F4017" s="30" t="s">
        <v>2058</v>
      </c>
      <c r="G4017" s="31" t="n">
        <v>45498</v>
      </c>
      <c r="H4017" s="30" t="s">
        <v>242</v>
      </c>
      <c r="I4017" s="30" t="s">
        <v>315</v>
      </c>
      <c r="J4017" s="30" t="s">
        <v>244</v>
      </c>
      <c r="K4017" s="30" t="s">
        <v>156</v>
      </c>
      <c r="L4017" s="30" t="n">
        <v>17</v>
      </c>
      <c r="M4017" s="30" t="n">
        <v>65</v>
      </c>
      <c r="N4017" s="30" t="s">
        <v>127</v>
      </c>
      <c r="O4017" s="30" t="s">
        <v>128</v>
      </c>
      <c r="P4017" s="30" t="s">
        <v>150</v>
      </c>
      <c r="Q4017" s="32" t="n">
        <v>4674.74</v>
      </c>
      <c r="R4017" s="30" t="s">
        <v>130</v>
      </c>
      <c r="S4017" s="30" t="s">
        <v>141</v>
      </c>
      <c r="T4017" s="30" t="n">
        <v>5</v>
      </c>
    </row>
    <row r="4018" customFormat="false" ht="15" hidden="false" customHeight="false" outlineLevel="0" collapsed="false">
      <c r="A4018" s="27" t="s">
        <v>6047</v>
      </c>
      <c r="B4018" s="27" t="s">
        <v>4388</v>
      </c>
      <c r="C4018" s="27" t="n">
        <v>37</v>
      </c>
      <c r="D4018" s="27" t="s">
        <v>181</v>
      </c>
      <c r="E4018" s="28" t="n">
        <v>45536</v>
      </c>
      <c r="F4018" s="27" t="s">
        <v>762</v>
      </c>
      <c r="G4018" s="28" t="n">
        <v>45538</v>
      </c>
      <c r="H4018" s="27" t="s">
        <v>183</v>
      </c>
      <c r="I4018" s="27" t="s">
        <v>430</v>
      </c>
      <c r="J4018" s="27" t="s">
        <v>213</v>
      </c>
      <c r="K4018" s="27" t="s">
        <v>156</v>
      </c>
      <c r="L4018" s="27" t="n">
        <v>34</v>
      </c>
      <c r="M4018" s="27" t="n">
        <v>53</v>
      </c>
      <c r="N4018" s="27" t="s">
        <v>127</v>
      </c>
      <c r="O4018" s="27" t="s">
        <v>139</v>
      </c>
      <c r="P4018" s="27" t="s">
        <v>187</v>
      </c>
      <c r="Q4018" s="29" t="n">
        <v>4738.72</v>
      </c>
      <c r="R4018" s="27" t="s">
        <v>130</v>
      </c>
      <c r="S4018" s="27" t="s">
        <v>223</v>
      </c>
      <c r="T4018" s="27" t="n">
        <v>4</v>
      </c>
    </row>
    <row r="4019" customFormat="false" ht="15" hidden="false" customHeight="false" outlineLevel="0" collapsed="false">
      <c r="A4019" s="30" t="s">
        <v>6048</v>
      </c>
      <c r="B4019" s="30" t="s">
        <v>664</v>
      </c>
      <c r="C4019" s="30" t="n">
        <v>19</v>
      </c>
      <c r="D4019" s="30" t="s">
        <v>181</v>
      </c>
      <c r="E4019" s="31" t="n">
        <v>45375</v>
      </c>
      <c r="F4019" s="30" t="s">
        <v>1899</v>
      </c>
      <c r="G4019" s="31" t="n">
        <v>45376</v>
      </c>
      <c r="H4019" s="30" t="s">
        <v>123</v>
      </c>
      <c r="I4019" s="30" t="s">
        <v>304</v>
      </c>
      <c r="J4019" s="30" t="s">
        <v>227</v>
      </c>
      <c r="K4019" s="30" t="s">
        <v>138</v>
      </c>
      <c r="L4019" s="30" t="n">
        <v>64</v>
      </c>
      <c r="M4019" s="30" t="n">
        <v>39</v>
      </c>
      <c r="N4019" s="30" t="s">
        <v>127</v>
      </c>
      <c r="O4019" s="30" t="s">
        <v>139</v>
      </c>
      <c r="P4019" s="30" t="s">
        <v>129</v>
      </c>
      <c r="Q4019" s="32" t="n">
        <v>2145.02</v>
      </c>
      <c r="R4019" s="30" t="s">
        <v>130</v>
      </c>
      <c r="S4019" s="30" t="s">
        <v>192</v>
      </c>
      <c r="T4019" s="30" t="n">
        <v>3</v>
      </c>
    </row>
    <row r="4020" customFormat="false" ht="15" hidden="false" customHeight="false" outlineLevel="0" collapsed="false">
      <c r="A4020" s="27" t="s">
        <v>6049</v>
      </c>
      <c r="B4020" s="27" t="s">
        <v>1142</v>
      </c>
      <c r="C4020" s="27" t="n">
        <v>74</v>
      </c>
      <c r="D4020" s="27" t="s">
        <v>181</v>
      </c>
      <c r="E4020" s="28" t="n">
        <v>45585</v>
      </c>
      <c r="F4020" s="27" t="s">
        <v>497</v>
      </c>
      <c r="G4020" s="28" t="n">
        <v>45591</v>
      </c>
      <c r="H4020" s="27" t="s">
        <v>168</v>
      </c>
      <c r="I4020" s="27" t="s">
        <v>196</v>
      </c>
      <c r="J4020" s="27" t="s">
        <v>441</v>
      </c>
      <c r="K4020" s="27" t="s">
        <v>126</v>
      </c>
      <c r="L4020" s="27" t="n">
        <v>8</v>
      </c>
      <c r="M4020" s="27" t="n">
        <v>61</v>
      </c>
      <c r="N4020" s="27" t="s">
        <v>127</v>
      </c>
      <c r="O4020" s="27" t="s">
        <v>128</v>
      </c>
      <c r="P4020" s="27" t="s">
        <v>129</v>
      </c>
      <c r="Q4020" s="29" t="n">
        <v>7441.86</v>
      </c>
      <c r="R4020" s="27" t="s">
        <v>130</v>
      </c>
      <c r="S4020" s="27" t="s">
        <v>192</v>
      </c>
      <c r="T4020" s="27" t="n">
        <v>4</v>
      </c>
    </row>
    <row r="4021" customFormat="false" ht="15" hidden="false" customHeight="false" outlineLevel="0" collapsed="false">
      <c r="A4021" s="30" t="s">
        <v>6050</v>
      </c>
      <c r="B4021" s="30" t="s">
        <v>1914</v>
      </c>
      <c r="C4021" s="30" t="n">
        <v>24</v>
      </c>
      <c r="D4021" s="30" t="s">
        <v>181</v>
      </c>
      <c r="E4021" s="31" t="n">
        <v>45295</v>
      </c>
      <c r="F4021" s="30" t="s">
        <v>608</v>
      </c>
      <c r="G4021" s="31" t="n">
        <v>45297</v>
      </c>
      <c r="H4021" s="30" t="s">
        <v>146</v>
      </c>
      <c r="I4021" s="30" t="s">
        <v>147</v>
      </c>
      <c r="J4021" s="30" t="s">
        <v>177</v>
      </c>
      <c r="K4021" s="30" t="s">
        <v>156</v>
      </c>
      <c r="L4021" s="30" t="n">
        <v>48</v>
      </c>
      <c r="M4021" s="30" t="n">
        <v>67</v>
      </c>
      <c r="N4021" s="30" t="s">
        <v>186</v>
      </c>
      <c r="O4021" s="30" t="s">
        <v>128</v>
      </c>
      <c r="P4021" s="30" t="s">
        <v>129</v>
      </c>
      <c r="Q4021" s="32" t="n">
        <v>5002.28</v>
      </c>
      <c r="R4021" s="30" t="s">
        <v>130</v>
      </c>
      <c r="S4021" s="30" t="s">
        <v>223</v>
      </c>
      <c r="T4021" s="30" t="n">
        <v>5</v>
      </c>
    </row>
    <row r="4022" customFormat="false" ht="15" hidden="false" customHeight="false" outlineLevel="0" collapsed="false">
      <c r="A4022" s="27" t="s">
        <v>6051</v>
      </c>
      <c r="B4022" s="27" t="s">
        <v>5331</v>
      </c>
      <c r="C4022" s="27" t="n">
        <v>69</v>
      </c>
      <c r="D4022" s="27" t="s">
        <v>181</v>
      </c>
      <c r="E4022" s="28" t="n">
        <v>45328</v>
      </c>
      <c r="F4022" s="27" t="s">
        <v>901</v>
      </c>
      <c r="G4022" s="28" t="n">
        <v>45328</v>
      </c>
      <c r="H4022" s="27" t="s">
        <v>135</v>
      </c>
      <c r="I4022" s="27" t="s">
        <v>278</v>
      </c>
      <c r="J4022" s="27" t="s">
        <v>137</v>
      </c>
      <c r="K4022" s="27" t="s">
        <v>138</v>
      </c>
      <c r="L4022" s="27" t="n">
        <v>28</v>
      </c>
      <c r="M4022" s="27" t="n">
        <v>34</v>
      </c>
      <c r="N4022" s="27" t="s">
        <v>127</v>
      </c>
      <c r="O4022" s="27" t="s">
        <v>128</v>
      </c>
      <c r="P4022" s="27" t="s">
        <v>140</v>
      </c>
      <c r="Q4022" s="29" t="n">
        <v>2757.15</v>
      </c>
      <c r="R4022" s="27" t="s">
        <v>130</v>
      </c>
      <c r="S4022" s="27" t="s">
        <v>197</v>
      </c>
      <c r="T4022" s="27" t="n">
        <v>4</v>
      </c>
    </row>
    <row r="4023" customFormat="false" ht="15" hidden="false" customHeight="false" outlineLevel="0" collapsed="false">
      <c r="A4023" s="30" t="s">
        <v>6052</v>
      </c>
      <c r="B4023" s="30" t="s">
        <v>1953</v>
      </c>
      <c r="C4023" s="30" t="n">
        <v>41</v>
      </c>
      <c r="D4023" s="30" t="s">
        <v>121</v>
      </c>
      <c r="E4023" s="31" t="n">
        <v>45467</v>
      </c>
      <c r="F4023" s="30" t="s">
        <v>303</v>
      </c>
      <c r="G4023" s="31" t="n">
        <v>45469</v>
      </c>
      <c r="H4023" s="30" t="s">
        <v>236</v>
      </c>
      <c r="I4023" s="30" t="s">
        <v>323</v>
      </c>
      <c r="J4023" s="30" t="s">
        <v>267</v>
      </c>
      <c r="K4023" s="30" t="s">
        <v>156</v>
      </c>
      <c r="L4023" s="30" t="n">
        <v>22</v>
      </c>
      <c r="M4023" s="30" t="n">
        <v>31</v>
      </c>
      <c r="N4023" s="30" t="s">
        <v>127</v>
      </c>
      <c r="O4023" s="30" t="s">
        <v>128</v>
      </c>
      <c r="P4023" s="30" t="s">
        <v>140</v>
      </c>
      <c r="Q4023" s="32" t="n">
        <v>2595.99</v>
      </c>
      <c r="R4023" s="30" t="s">
        <v>130</v>
      </c>
      <c r="S4023" s="30" t="s">
        <v>131</v>
      </c>
      <c r="T4023" s="30" t="n">
        <v>5</v>
      </c>
    </row>
    <row r="4024" customFormat="false" ht="15" hidden="false" customHeight="false" outlineLevel="0" collapsed="false">
      <c r="A4024" s="27" t="s">
        <v>6053</v>
      </c>
      <c r="B4024" s="27" t="s">
        <v>3451</v>
      </c>
      <c r="C4024" s="27" t="n">
        <v>38</v>
      </c>
      <c r="D4024" s="27" t="s">
        <v>121</v>
      </c>
      <c r="E4024" s="28" t="n">
        <v>45423</v>
      </c>
      <c r="F4024" s="27" t="s">
        <v>1599</v>
      </c>
      <c r="G4024" s="28" t="n">
        <v>45425</v>
      </c>
      <c r="H4024" s="27" t="s">
        <v>123</v>
      </c>
      <c r="I4024" s="27" t="s">
        <v>304</v>
      </c>
      <c r="J4024" s="27" t="s">
        <v>508</v>
      </c>
      <c r="K4024" s="27" t="s">
        <v>156</v>
      </c>
      <c r="L4024" s="27" t="n">
        <v>50</v>
      </c>
      <c r="M4024" s="27" t="n">
        <v>62</v>
      </c>
      <c r="N4024" s="27" t="s">
        <v>186</v>
      </c>
      <c r="O4024" s="27" t="s">
        <v>149</v>
      </c>
      <c r="P4024" s="27" t="s">
        <v>187</v>
      </c>
      <c r="Q4024" s="29" t="n">
        <v>3748.63</v>
      </c>
      <c r="R4024" s="27" t="s">
        <v>130</v>
      </c>
      <c r="S4024" s="27" t="s">
        <v>131</v>
      </c>
      <c r="T4024" s="27" t="n">
        <v>5</v>
      </c>
    </row>
    <row r="4025" customFormat="false" ht="15" hidden="false" customHeight="false" outlineLevel="0" collapsed="false">
      <c r="A4025" s="30" t="s">
        <v>6054</v>
      </c>
      <c r="B4025" s="30" t="s">
        <v>4479</v>
      </c>
      <c r="C4025" s="30" t="n">
        <v>42</v>
      </c>
      <c r="D4025" s="30" t="s">
        <v>121</v>
      </c>
      <c r="E4025" s="31" t="n">
        <v>45323</v>
      </c>
      <c r="F4025" s="30" t="s">
        <v>1436</v>
      </c>
      <c r="G4025" s="31" t="n">
        <v>45326</v>
      </c>
      <c r="H4025" s="30" t="s">
        <v>183</v>
      </c>
      <c r="I4025" s="30" t="s">
        <v>212</v>
      </c>
      <c r="J4025" s="30" t="s">
        <v>431</v>
      </c>
      <c r="K4025" s="30" t="s">
        <v>156</v>
      </c>
      <c r="L4025" s="30" t="n">
        <v>71</v>
      </c>
      <c r="M4025" s="30" t="n">
        <v>69</v>
      </c>
      <c r="N4025" s="30" t="s">
        <v>186</v>
      </c>
      <c r="O4025" s="30" t="s">
        <v>128</v>
      </c>
      <c r="P4025" s="30" t="s">
        <v>187</v>
      </c>
      <c r="Q4025" s="32" t="n">
        <v>3113.71</v>
      </c>
      <c r="R4025" s="30" t="s">
        <v>130</v>
      </c>
      <c r="S4025" s="30" t="s">
        <v>197</v>
      </c>
      <c r="T4025" s="30" t="n">
        <v>3</v>
      </c>
    </row>
    <row r="4026" customFormat="false" ht="15" hidden="false" customHeight="false" outlineLevel="0" collapsed="false">
      <c r="A4026" s="27" t="s">
        <v>6055</v>
      </c>
      <c r="B4026" s="27" t="s">
        <v>1986</v>
      </c>
      <c r="C4026" s="27" t="n">
        <v>38</v>
      </c>
      <c r="D4026" s="27" t="s">
        <v>181</v>
      </c>
      <c r="E4026" s="28" t="n">
        <v>45323</v>
      </c>
      <c r="F4026" s="27" t="s">
        <v>2856</v>
      </c>
      <c r="G4026" s="28" t="n">
        <v>45323</v>
      </c>
      <c r="H4026" s="27" t="s">
        <v>236</v>
      </c>
      <c r="I4026" s="27" t="s">
        <v>323</v>
      </c>
      <c r="J4026" s="27" t="s">
        <v>455</v>
      </c>
      <c r="K4026" s="27" t="s">
        <v>156</v>
      </c>
      <c r="L4026" s="27" t="n">
        <v>45</v>
      </c>
      <c r="M4026" s="27" t="n">
        <v>83</v>
      </c>
      <c r="N4026" s="27" t="s">
        <v>127</v>
      </c>
      <c r="O4026" s="27" t="s">
        <v>171</v>
      </c>
      <c r="P4026" s="27" t="s">
        <v>140</v>
      </c>
      <c r="Q4026" s="29" t="n">
        <v>4008.6</v>
      </c>
      <c r="R4026" s="27" t="s">
        <v>130</v>
      </c>
      <c r="S4026" s="27" t="s">
        <v>197</v>
      </c>
      <c r="T4026" s="27" t="n">
        <v>5</v>
      </c>
    </row>
    <row r="4027" customFormat="false" ht="15" hidden="false" customHeight="false" outlineLevel="0" collapsed="false">
      <c r="A4027" s="30" t="s">
        <v>6056</v>
      </c>
      <c r="B4027" s="30" t="s">
        <v>1278</v>
      </c>
      <c r="C4027" s="30" t="n">
        <v>54</v>
      </c>
      <c r="D4027" s="30" t="s">
        <v>121</v>
      </c>
      <c r="E4027" s="31" t="n">
        <v>45529</v>
      </c>
      <c r="F4027" s="30" t="s">
        <v>1660</v>
      </c>
      <c r="G4027" s="31" t="n">
        <v>45534</v>
      </c>
      <c r="H4027" s="30" t="s">
        <v>236</v>
      </c>
      <c r="I4027" s="30" t="s">
        <v>266</v>
      </c>
      <c r="J4027" s="30" t="s">
        <v>238</v>
      </c>
      <c r="K4027" s="30" t="s">
        <v>126</v>
      </c>
      <c r="L4027" s="30" t="n">
        <v>39</v>
      </c>
      <c r="M4027" s="30" t="n">
        <v>123</v>
      </c>
      <c r="N4027" s="30" t="s">
        <v>186</v>
      </c>
      <c r="O4027" s="30" t="s">
        <v>139</v>
      </c>
      <c r="P4027" s="30" t="s">
        <v>129</v>
      </c>
      <c r="Q4027" s="32" t="n">
        <v>7551.69</v>
      </c>
      <c r="R4027" s="30" t="s">
        <v>130</v>
      </c>
      <c r="S4027" s="30" t="s">
        <v>192</v>
      </c>
      <c r="T4027" s="30" t="n">
        <v>4</v>
      </c>
    </row>
    <row r="4028" customFormat="false" ht="15" hidden="false" customHeight="false" outlineLevel="0" collapsed="false">
      <c r="A4028" s="27" t="s">
        <v>6057</v>
      </c>
      <c r="B4028" s="27" t="s">
        <v>2082</v>
      </c>
      <c r="C4028" s="27" t="n">
        <v>59</v>
      </c>
      <c r="D4028" s="27" t="s">
        <v>121</v>
      </c>
      <c r="E4028" s="28" t="n">
        <v>45539</v>
      </c>
      <c r="F4028" s="27" t="s">
        <v>458</v>
      </c>
      <c r="G4028" s="28" t="n">
        <v>45539</v>
      </c>
      <c r="H4028" s="27" t="s">
        <v>161</v>
      </c>
      <c r="I4028" s="27" t="s">
        <v>320</v>
      </c>
      <c r="J4028" s="27" t="s">
        <v>258</v>
      </c>
      <c r="K4028" s="27" t="s">
        <v>138</v>
      </c>
      <c r="L4028" s="27" t="n">
        <v>44</v>
      </c>
      <c r="M4028" s="27" t="n">
        <v>18</v>
      </c>
      <c r="N4028" s="27" t="s">
        <v>127</v>
      </c>
      <c r="O4028" s="27" t="s">
        <v>139</v>
      </c>
      <c r="P4028" s="27" t="s">
        <v>140</v>
      </c>
      <c r="Q4028" s="29" t="n">
        <v>2505.32</v>
      </c>
      <c r="R4028" s="27" t="s">
        <v>130</v>
      </c>
      <c r="S4028" s="27" t="s">
        <v>402</v>
      </c>
      <c r="T4028" s="27" t="n">
        <v>4</v>
      </c>
    </row>
    <row r="4029" customFormat="false" ht="15" hidden="false" customHeight="false" outlineLevel="0" collapsed="false">
      <c r="A4029" s="30" t="s">
        <v>5335</v>
      </c>
      <c r="B4029" s="30" t="s">
        <v>5336</v>
      </c>
      <c r="C4029" s="30" t="n">
        <v>38</v>
      </c>
      <c r="D4029" s="30" t="s">
        <v>181</v>
      </c>
      <c r="E4029" s="31" t="n">
        <v>45557</v>
      </c>
      <c r="F4029" s="30" t="s">
        <v>1140</v>
      </c>
      <c r="G4029" s="31" t="n">
        <v>45563</v>
      </c>
      <c r="H4029" s="30" t="s">
        <v>168</v>
      </c>
      <c r="I4029" s="30" t="s">
        <v>169</v>
      </c>
      <c r="J4029" s="30" t="s">
        <v>191</v>
      </c>
      <c r="K4029" s="30" t="s">
        <v>126</v>
      </c>
      <c r="L4029" s="30" t="n">
        <v>29</v>
      </c>
      <c r="M4029" s="30" t="n">
        <v>118</v>
      </c>
      <c r="N4029" s="30" t="s">
        <v>186</v>
      </c>
      <c r="O4029" s="30" t="s">
        <v>128</v>
      </c>
      <c r="P4029" s="30" t="s">
        <v>129</v>
      </c>
      <c r="Q4029" s="32" t="n">
        <v>8300.09</v>
      </c>
      <c r="R4029" s="30" t="s">
        <v>130</v>
      </c>
      <c r="S4029" s="30" t="s">
        <v>197</v>
      </c>
      <c r="T4029" s="30" t="n">
        <v>5</v>
      </c>
    </row>
    <row r="4030" customFormat="false" ht="15" hidden="false" customHeight="false" outlineLevel="0" collapsed="false">
      <c r="A4030" s="27" t="s">
        <v>6058</v>
      </c>
      <c r="B4030" s="27" t="s">
        <v>1164</v>
      </c>
      <c r="C4030" s="27" t="n">
        <v>29</v>
      </c>
      <c r="D4030" s="27" t="s">
        <v>181</v>
      </c>
      <c r="E4030" s="28" t="n">
        <v>45517</v>
      </c>
      <c r="F4030" s="27" t="s">
        <v>635</v>
      </c>
      <c r="G4030" s="28" t="n">
        <v>45518</v>
      </c>
      <c r="H4030" s="27" t="s">
        <v>242</v>
      </c>
      <c r="I4030" s="27" t="s">
        <v>466</v>
      </c>
      <c r="J4030" s="27" t="s">
        <v>422</v>
      </c>
      <c r="K4030" s="27" t="s">
        <v>156</v>
      </c>
      <c r="L4030" s="27" t="n">
        <v>66</v>
      </c>
      <c r="M4030" s="27" t="n">
        <v>53</v>
      </c>
      <c r="N4030" s="27" t="s">
        <v>127</v>
      </c>
      <c r="O4030" s="27" t="s">
        <v>128</v>
      </c>
      <c r="P4030" s="27" t="s">
        <v>129</v>
      </c>
      <c r="Q4030" s="29" t="n">
        <v>4725.06</v>
      </c>
      <c r="R4030" s="27" t="s">
        <v>130</v>
      </c>
      <c r="S4030" s="27" t="s">
        <v>178</v>
      </c>
      <c r="T4030" s="27" t="n">
        <v>4</v>
      </c>
    </row>
    <row r="4031" customFormat="false" ht="15" hidden="false" customHeight="false" outlineLevel="0" collapsed="false">
      <c r="A4031" s="30" t="s">
        <v>6059</v>
      </c>
      <c r="B4031" s="30" t="s">
        <v>1123</v>
      </c>
      <c r="C4031" s="30" t="n">
        <v>41</v>
      </c>
      <c r="D4031" s="30" t="s">
        <v>181</v>
      </c>
      <c r="E4031" s="31" t="n">
        <v>45358</v>
      </c>
      <c r="F4031" s="30" t="s">
        <v>552</v>
      </c>
      <c r="G4031" s="31" t="n">
        <v>45358</v>
      </c>
      <c r="H4031" s="30" t="s">
        <v>146</v>
      </c>
      <c r="I4031" s="30" t="s">
        <v>176</v>
      </c>
      <c r="J4031" s="30" t="s">
        <v>244</v>
      </c>
      <c r="K4031" s="30" t="s">
        <v>138</v>
      </c>
      <c r="L4031" s="30" t="n">
        <v>62</v>
      </c>
      <c r="M4031" s="30" t="n">
        <v>16</v>
      </c>
      <c r="N4031" s="30" t="s">
        <v>127</v>
      </c>
      <c r="O4031" s="30" t="s">
        <v>171</v>
      </c>
      <c r="P4031" s="30" t="s">
        <v>187</v>
      </c>
      <c r="Q4031" s="32" t="n">
        <v>1968.29</v>
      </c>
      <c r="R4031" s="30" t="s">
        <v>130</v>
      </c>
      <c r="S4031" s="30" t="s">
        <v>178</v>
      </c>
      <c r="T4031" s="30" t="n">
        <v>5</v>
      </c>
    </row>
    <row r="4032" customFormat="false" ht="15" hidden="false" customHeight="false" outlineLevel="0" collapsed="false">
      <c r="A4032" s="27" t="s">
        <v>6060</v>
      </c>
      <c r="B4032" s="27" t="s">
        <v>2151</v>
      </c>
      <c r="C4032" s="27" t="n">
        <v>57</v>
      </c>
      <c r="D4032" s="27" t="s">
        <v>121</v>
      </c>
      <c r="E4032" s="28" t="n">
        <v>45535</v>
      </c>
      <c r="F4032" s="27" t="s">
        <v>286</v>
      </c>
      <c r="G4032" s="28" t="n">
        <v>45540</v>
      </c>
      <c r="H4032" s="27" t="s">
        <v>242</v>
      </c>
      <c r="I4032" s="27" t="s">
        <v>466</v>
      </c>
      <c r="J4032" s="27" t="s">
        <v>316</v>
      </c>
      <c r="K4032" s="27" t="s">
        <v>126</v>
      </c>
      <c r="L4032" s="27" t="n">
        <v>13</v>
      </c>
      <c r="M4032" s="27" t="n">
        <v>119</v>
      </c>
      <c r="N4032" s="27" t="s">
        <v>127</v>
      </c>
      <c r="O4032" s="27" t="s">
        <v>139</v>
      </c>
      <c r="P4032" s="27" t="s">
        <v>129</v>
      </c>
      <c r="Q4032" s="29" t="n">
        <v>8177.81</v>
      </c>
      <c r="R4032" s="27" t="s">
        <v>130</v>
      </c>
      <c r="S4032" s="27" t="s">
        <v>151</v>
      </c>
      <c r="T4032" s="27" t="n">
        <v>4</v>
      </c>
    </row>
    <row r="4033" customFormat="false" ht="15" hidden="false" customHeight="false" outlineLevel="0" collapsed="false">
      <c r="A4033" s="30" t="s">
        <v>6061</v>
      </c>
      <c r="B4033" s="30" t="s">
        <v>758</v>
      </c>
      <c r="C4033" s="30" t="n">
        <v>18</v>
      </c>
      <c r="D4033" s="30" t="s">
        <v>181</v>
      </c>
      <c r="E4033" s="31" t="n">
        <v>45389</v>
      </c>
      <c r="F4033" s="30" t="s">
        <v>919</v>
      </c>
      <c r="G4033" s="31" t="n">
        <v>45390</v>
      </c>
      <c r="H4033" s="30" t="s">
        <v>168</v>
      </c>
      <c r="I4033" s="30" t="s">
        <v>196</v>
      </c>
      <c r="J4033" s="30" t="s">
        <v>371</v>
      </c>
      <c r="K4033" s="30" t="s">
        <v>156</v>
      </c>
      <c r="L4033" s="30" t="n">
        <v>28</v>
      </c>
      <c r="M4033" s="30" t="n">
        <v>60</v>
      </c>
      <c r="N4033" s="30" t="s">
        <v>127</v>
      </c>
      <c r="O4033" s="30" t="s">
        <v>149</v>
      </c>
      <c r="P4033" s="30" t="s">
        <v>129</v>
      </c>
      <c r="Q4033" s="32" t="n">
        <v>3772.36</v>
      </c>
      <c r="R4033" s="30" t="s">
        <v>130</v>
      </c>
      <c r="S4033" s="30" t="s">
        <v>131</v>
      </c>
      <c r="T4033" s="30" t="n">
        <v>5</v>
      </c>
    </row>
    <row r="4034" customFormat="false" ht="15" hidden="false" customHeight="false" outlineLevel="0" collapsed="false">
      <c r="A4034" s="27" t="s">
        <v>6062</v>
      </c>
      <c r="B4034" s="27" t="s">
        <v>1036</v>
      </c>
      <c r="C4034" s="27" t="n">
        <v>42</v>
      </c>
      <c r="D4034" s="27" t="s">
        <v>121</v>
      </c>
      <c r="E4034" s="28" t="n">
        <v>45425</v>
      </c>
      <c r="F4034" s="27" t="s">
        <v>1583</v>
      </c>
      <c r="G4034" s="28" t="n">
        <v>45425</v>
      </c>
      <c r="H4034" s="27" t="s">
        <v>217</v>
      </c>
      <c r="I4034" s="27" t="s">
        <v>282</v>
      </c>
      <c r="J4034" s="27" t="s">
        <v>283</v>
      </c>
      <c r="K4034" s="27" t="s">
        <v>138</v>
      </c>
      <c r="L4034" s="27" t="n">
        <v>36</v>
      </c>
      <c r="M4034" s="27" t="n">
        <v>35</v>
      </c>
      <c r="N4034" s="27" t="s">
        <v>127</v>
      </c>
      <c r="O4034" s="27" t="s">
        <v>128</v>
      </c>
      <c r="P4034" s="27" t="s">
        <v>140</v>
      </c>
      <c r="Q4034" s="29" t="n">
        <v>1473.59</v>
      </c>
      <c r="R4034" s="27" t="s">
        <v>172</v>
      </c>
      <c r="S4034" s="27" t="s">
        <v>178</v>
      </c>
      <c r="T4034" s="27" t="n">
        <v>3</v>
      </c>
    </row>
    <row r="4035" customFormat="false" ht="15" hidden="false" customHeight="false" outlineLevel="0" collapsed="false">
      <c r="A4035" s="30" t="s">
        <v>6063</v>
      </c>
      <c r="B4035" s="30" t="s">
        <v>2408</v>
      </c>
      <c r="C4035" s="30" t="n">
        <v>34</v>
      </c>
      <c r="D4035" s="30" t="s">
        <v>181</v>
      </c>
      <c r="E4035" s="31" t="n">
        <v>45655</v>
      </c>
      <c r="F4035" s="30" t="s">
        <v>943</v>
      </c>
      <c r="G4035" s="31" t="n">
        <v>45655</v>
      </c>
      <c r="H4035" s="30" t="s">
        <v>161</v>
      </c>
      <c r="I4035" s="30" t="s">
        <v>320</v>
      </c>
      <c r="J4035" s="30" t="s">
        <v>163</v>
      </c>
      <c r="K4035" s="30" t="s">
        <v>138</v>
      </c>
      <c r="L4035" s="30" t="n">
        <v>30</v>
      </c>
      <c r="M4035" s="30" t="n">
        <v>23</v>
      </c>
      <c r="N4035" s="30" t="s">
        <v>127</v>
      </c>
      <c r="O4035" s="30" t="s">
        <v>128</v>
      </c>
      <c r="P4035" s="30" t="s">
        <v>187</v>
      </c>
      <c r="Q4035" s="32"/>
      <c r="R4035" s="30" t="s">
        <v>130</v>
      </c>
      <c r="S4035" s="30" t="s">
        <v>141</v>
      </c>
      <c r="T4035" s="30" t="n">
        <v>5</v>
      </c>
    </row>
    <row r="4036" customFormat="false" ht="15" hidden="false" customHeight="false" outlineLevel="0" collapsed="false">
      <c r="A4036" s="27" t="s">
        <v>6064</v>
      </c>
      <c r="B4036" s="27" t="s">
        <v>676</v>
      </c>
      <c r="C4036" s="27" t="n">
        <v>59</v>
      </c>
      <c r="D4036" s="27" t="s">
        <v>181</v>
      </c>
      <c r="E4036" s="28" t="n">
        <v>45427</v>
      </c>
      <c r="F4036" s="27" t="s">
        <v>1559</v>
      </c>
      <c r="G4036" s="28" t="n">
        <v>45432</v>
      </c>
      <c r="H4036" s="27" t="s">
        <v>168</v>
      </c>
      <c r="I4036" s="27" t="s">
        <v>366</v>
      </c>
      <c r="J4036" s="27" t="s">
        <v>191</v>
      </c>
      <c r="K4036" s="27" t="s">
        <v>126</v>
      </c>
      <c r="L4036" s="27" t="n">
        <v>24</v>
      </c>
      <c r="M4036" s="27" t="n">
        <v>58</v>
      </c>
      <c r="N4036" s="27" t="s">
        <v>127</v>
      </c>
      <c r="O4036" s="27" t="s">
        <v>139</v>
      </c>
      <c r="P4036" s="27" t="s">
        <v>187</v>
      </c>
      <c r="Q4036" s="29" t="n">
        <v>6890.55</v>
      </c>
      <c r="R4036" s="27" t="s">
        <v>172</v>
      </c>
      <c r="S4036" s="27" t="s">
        <v>157</v>
      </c>
      <c r="T4036" s="27" t="n">
        <v>2</v>
      </c>
    </row>
    <row r="4037" customFormat="false" ht="15" hidden="false" customHeight="false" outlineLevel="0" collapsed="false">
      <c r="A4037" s="30" t="s">
        <v>6065</v>
      </c>
      <c r="B4037" s="30" t="s">
        <v>3976</v>
      </c>
      <c r="C4037" s="30" t="n">
        <v>53</v>
      </c>
      <c r="D4037" s="30" t="s">
        <v>181</v>
      </c>
      <c r="E4037" s="31" t="n">
        <v>45519</v>
      </c>
      <c r="F4037" s="30" t="s">
        <v>937</v>
      </c>
      <c r="G4037" s="31" t="n">
        <v>45522</v>
      </c>
      <c r="H4037" s="30" t="s">
        <v>135</v>
      </c>
      <c r="I4037" s="30" t="s">
        <v>278</v>
      </c>
      <c r="J4037" s="30" t="s">
        <v>618</v>
      </c>
      <c r="K4037" s="30" t="s">
        <v>156</v>
      </c>
      <c r="L4037" s="30" t="n">
        <v>22</v>
      </c>
      <c r="M4037" s="30" t="n">
        <v>63</v>
      </c>
      <c r="N4037" s="30" t="s">
        <v>127</v>
      </c>
      <c r="O4037" s="30" t="s">
        <v>128</v>
      </c>
      <c r="P4037" s="30" t="s">
        <v>150</v>
      </c>
      <c r="Q4037" s="32" t="n">
        <v>3124.22</v>
      </c>
      <c r="R4037" s="30" t="s">
        <v>172</v>
      </c>
      <c r="S4037" s="30" t="s">
        <v>131</v>
      </c>
      <c r="T4037" s="30" t="n">
        <v>2</v>
      </c>
    </row>
    <row r="4038" customFormat="false" ht="15" hidden="false" customHeight="false" outlineLevel="0" collapsed="false">
      <c r="A4038" s="27" t="s">
        <v>6066</v>
      </c>
      <c r="B4038" s="27" t="s">
        <v>3366</v>
      </c>
      <c r="C4038" s="27" t="n">
        <v>32</v>
      </c>
      <c r="D4038" s="27" t="s">
        <v>121</v>
      </c>
      <c r="E4038" s="28" t="n">
        <v>45332</v>
      </c>
      <c r="F4038" s="27" t="s">
        <v>927</v>
      </c>
      <c r="G4038" s="28" t="n">
        <v>45332</v>
      </c>
      <c r="H4038" s="27" t="s">
        <v>206</v>
      </c>
      <c r="I4038" s="27" t="s">
        <v>207</v>
      </c>
      <c r="J4038" s="27" t="s">
        <v>615</v>
      </c>
      <c r="K4038" s="27" t="s">
        <v>138</v>
      </c>
      <c r="L4038" s="27" t="n">
        <v>53</v>
      </c>
      <c r="M4038" s="27" t="n">
        <v>16</v>
      </c>
      <c r="N4038" s="27" t="s">
        <v>127</v>
      </c>
      <c r="O4038" s="27" t="s">
        <v>139</v>
      </c>
      <c r="P4038" s="27" t="s">
        <v>187</v>
      </c>
      <c r="Q4038" s="29" t="n">
        <v>2487.49</v>
      </c>
      <c r="R4038" s="27" t="s">
        <v>172</v>
      </c>
      <c r="S4038" s="27" t="s">
        <v>520</v>
      </c>
      <c r="T4038" s="27" t="n">
        <v>4</v>
      </c>
    </row>
    <row r="4039" customFormat="false" ht="15" hidden="false" customHeight="false" outlineLevel="0" collapsed="false">
      <c r="A4039" s="30" t="s">
        <v>2647</v>
      </c>
      <c r="B4039" s="30" t="s">
        <v>2648</v>
      </c>
      <c r="C4039" s="30" t="n">
        <v>59</v>
      </c>
      <c r="D4039" s="30" t="s">
        <v>121</v>
      </c>
      <c r="E4039" s="31" t="n">
        <v>45635</v>
      </c>
      <c r="F4039" s="30" t="s">
        <v>2235</v>
      </c>
      <c r="G4039" s="31" t="n">
        <v>45641</v>
      </c>
      <c r="H4039" s="30" t="s">
        <v>135</v>
      </c>
      <c r="I4039" s="30" t="s">
        <v>251</v>
      </c>
      <c r="J4039" s="30" t="s">
        <v>618</v>
      </c>
      <c r="K4039" s="30" t="s">
        <v>126</v>
      </c>
      <c r="L4039" s="30" t="n">
        <v>17</v>
      </c>
      <c r="M4039" s="30" t="n">
        <v>142</v>
      </c>
      <c r="N4039" s="30" t="s">
        <v>127</v>
      </c>
      <c r="O4039" s="30" t="s">
        <v>139</v>
      </c>
      <c r="P4039" s="30" t="s">
        <v>140</v>
      </c>
      <c r="Q4039" s="32" t="n">
        <v>7750.85</v>
      </c>
      <c r="R4039" s="30" t="s">
        <v>130</v>
      </c>
      <c r="S4039" s="30" t="s">
        <v>335</v>
      </c>
      <c r="T4039" s="30" t="n">
        <v>3</v>
      </c>
    </row>
    <row r="4040" customFormat="false" ht="15" hidden="false" customHeight="false" outlineLevel="0" collapsed="false">
      <c r="A4040" s="27" t="s">
        <v>6067</v>
      </c>
      <c r="B4040" s="27" t="s">
        <v>4324</v>
      </c>
      <c r="C4040" s="27" t="n">
        <v>9</v>
      </c>
      <c r="D4040" s="27" t="s">
        <v>181</v>
      </c>
      <c r="E4040" s="28" t="n">
        <v>45367</v>
      </c>
      <c r="F4040" s="27" t="s">
        <v>3007</v>
      </c>
      <c r="G4040" s="28" t="n">
        <v>45367</v>
      </c>
      <c r="H4040" s="27" t="s">
        <v>168</v>
      </c>
      <c r="I4040" s="27" t="s">
        <v>169</v>
      </c>
      <c r="J4040" s="27" t="s">
        <v>371</v>
      </c>
      <c r="K4040" s="27" t="s">
        <v>138</v>
      </c>
      <c r="L4040" s="27" t="n">
        <v>80</v>
      </c>
      <c r="M4040" s="27" t="n">
        <v>25</v>
      </c>
      <c r="N4040" s="27" t="s">
        <v>127</v>
      </c>
      <c r="O4040" s="27" t="s">
        <v>139</v>
      </c>
      <c r="P4040" s="27" t="s">
        <v>150</v>
      </c>
      <c r="Q4040" s="29" t="n">
        <v>2674.85</v>
      </c>
      <c r="R4040" s="27" t="s">
        <v>130</v>
      </c>
      <c r="S4040" s="27" t="s">
        <v>223</v>
      </c>
      <c r="T4040" s="27" t="n">
        <v>4</v>
      </c>
    </row>
    <row r="4041" customFormat="false" ht="15" hidden="false" customHeight="false" outlineLevel="0" collapsed="false">
      <c r="A4041" s="30" t="s">
        <v>6068</v>
      </c>
      <c r="B4041" s="30" t="s">
        <v>592</v>
      </c>
      <c r="C4041" s="30" t="n">
        <v>39</v>
      </c>
      <c r="D4041" s="30" t="s">
        <v>566</v>
      </c>
      <c r="E4041" s="31" t="n">
        <v>45456</v>
      </c>
      <c r="F4041" s="30" t="s">
        <v>555</v>
      </c>
      <c r="G4041" s="31" t="n">
        <v>45458</v>
      </c>
      <c r="H4041" s="30" t="s">
        <v>135</v>
      </c>
      <c r="I4041" s="30" t="s">
        <v>251</v>
      </c>
      <c r="J4041" s="30" t="s">
        <v>618</v>
      </c>
      <c r="K4041" s="30" t="s">
        <v>126</v>
      </c>
      <c r="L4041" s="30" t="n">
        <v>26</v>
      </c>
      <c r="M4041" s="30" t="n">
        <v>90</v>
      </c>
      <c r="N4041" s="30" t="s">
        <v>186</v>
      </c>
      <c r="O4041" s="30" t="s">
        <v>171</v>
      </c>
      <c r="P4041" s="30" t="s">
        <v>140</v>
      </c>
      <c r="Q4041" s="32" t="n">
        <v>7483.07</v>
      </c>
      <c r="R4041" s="30" t="s">
        <v>130</v>
      </c>
      <c r="S4041" s="30" t="s">
        <v>164</v>
      </c>
      <c r="T4041" s="30" t="n">
        <v>4</v>
      </c>
    </row>
    <row r="4042" customFormat="false" ht="15" hidden="false" customHeight="false" outlineLevel="0" collapsed="false">
      <c r="A4042" s="27" t="s">
        <v>6069</v>
      </c>
      <c r="B4042" s="27" t="s">
        <v>6070</v>
      </c>
      <c r="C4042" s="27" t="n">
        <v>39</v>
      </c>
      <c r="D4042" s="27" t="s">
        <v>121</v>
      </c>
      <c r="E4042" s="28" t="n">
        <v>45561</v>
      </c>
      <c r="F4042" s="27" t="s">
        <v>1281</v>
      </c>
      <c r="G4042" s="28" t="n">
        <v>45561</v>
      </c>
      <c r="H4042" s="27" t="s">
        <v>146</v>
      </c>
      <c r="I4042" s="27" t="s">
        <v>309</v>
      </c>
      <c r="J4042" s="27" t="s">
        <v>568</v>
      </c>
      <c r="K4042" s="27" t="s">
        <v>138</v>
      </c>
      <c r="L4042" s="27" t="n">
        <v>76</v>
      </c>
      <c r="M4042" s="27" t="n">
        <v>20</v>
      </c>
      <c r="N4042" s="27" t="s">
        <v>127</v>
      </c>
      <c r="O4042" s="27" t="s">
        <v>139</v>
      </c>
      <c r="P4042" s="27" t="s">
        <v>129</v>
      </c>
      <c r="Q4042" s="29" t="n">
        <v>2176.91</v>
      </c>
      <c r="R4042" s="27" t="s">
        <v>130</v>
      </c>
      <c r="S4042" s="27" t="s">
        <v>197</v>
      </c>
      <c r="T4042" s="27" t="n">
        <v>5</v>
      </c>
    </row>
    <row r="4043" customFormat="false" ht="15" hidden="false" customHeight="false" outlineLevel="0" collapsed="false">
      <c r="A4043" s="30" t="s">
        <v>6071</v>
      </c>
      <c r="B4043" s="30" t="s">
        <v>2753</v>
      </c>
      <c r="C4043" s="30" t="n">
        <v>48</v>
      </c>
      <c r="D4043" s="30" t="s">
        <v>121</v>
      </c>
      <c r="E4043" s="31" t="n">
        <v>45654</v>
      </c>
      <c r="F4043" s="30" t="s">
        <v>384</v>
      </c>
      <c r="G4043" s="31" t="n">
        <v>45657</v>
      </c>
      <c r="H4043" s="30" t="s">
        <v>161</v>
      </c>
      <c r="I4043" s="30" t="s">
        <v>162</v>
      </c>
      <c r="J4043" s="30" t="s">
        <v>163</v>
      </c>
      <c r="K4043" s="30" t="s">
        <v>156</v>
      </c>
      <c r="L4043" s="30" t="n">
        <v>36</v>
      </c>
      <c r="M4043" s="30" t="n">
        <v>60</v>
      </c>
      <c r="N4043" s="30" t="s">
        <v>186</v>
      </c>
      <c r="O4043" s="30" t="s">
        <v>128</v>
      </c>
      <c r="P4043" s="30" t="s">
        <v>150</v>
      </c>
      <c r="Q4043" s="32" t="n">
        <v>4154.97</v>
      </c>
      <c r="R4043" s="30" t="s">
        <v>130</v>
      </c>
      <c r="S4043" s="30" t="s">
        <v>131</v>
      </c>
      <c r="T4043" s="30" t="n">
        <v>3</v>
      </c>
    </row>
    <row r="4044" customFormat="false" ht="15" hidden="false" customHeight="false" outlineLevel="0" collapsed="false">
      <c r="A4044" s="27" t="s">
        <v>6072</v>
      </c>
      <c r="B4044" s="27" t="s">
        <v>5560</v>
      </c>
      <c r="C4044" s="27" t="n">
        <v>43</v>
      </c>
      <c r="D4044" s="27" t="s">
        <v>181</v>
      </c>
      <c r="E4044" s="28" t="n">
        <v>45634</v>
      </c>
      <c r="F4044" s="27" t="s">
        <v>454</v>
      </c>
      <c r="G4044" s="28" t="n">
        <v>45637</v>
      </c>
      <c r="H4044" s="27" t="s">
        <v>183</v>
      </c>
      <c r="I4044" s="27" t="s">
        <v>212</v>
      </c>
      <c r="J4044" s="27" t="s">
        <v>431</v>
      </c>
      <c r="K4044" s="27" t="s">
        <v>202</v>
      </c>
      <c r="L4044" s="27" t="n">
        <v>2</v>
      </c>
      <c r="M4044" s="27" t="n">
        <v>123</v>
      </c>
      <c r="N4044" s="27" t="s">
        <v>186</v>
      </c>
      <c r="O4044" s="27" t="s">
        <v>139</v>
      </c>
      <c r="P4044" s="27" t="s">
        <v>140</v>
      </c>
      <c r="Q4044" s="29" t="n">
        <v>17950.35</v>
      </c>
      <c r="R4044" s="27" t="s">
        <v>462</v>
      </c>
      <c r="S4044" s="27" t="s">
        <v>131</v>
      </c>
      <c r="T4044" s="27" t="n">
        <v>3</v>
      </c>
    </row>
    <row r="4045" customFormat="false" ht="15" hidden="false" customHeight="false" outlineLevel="0" collapsed="false">
      <c r="A4045" s="30" t="s">
        <v>6073</v>
      </c>
      <c r="B4045" s="30" t="s">
        <v>606</v>
      </c>
      <c r="C4045" s="30" t="n">
        <v>32</v>
      </c>
      <c r="D4045" s="30" t="s">
        <v>181</v>
      </c>
      <c r="E4045" s="31" t="n">
        <v>45627</v>
      </c>
      <c r="F4045" s="30" t="s">
        <v>1029</v>
      </c>
      <c r="G4045" s="31" t="n">
        <v>45632</v>
      </c>
      <c r="H4045" s="30" t="s">
        <v>183</v>
      </c>
      <c r="I4045" s="30" t="s">
        <v>430</v>
      </c>
      <c r="J4045" s="30" t="s">
        <v>411</v>
      </c>
      <c r="K4045" s="30" t="s">
        <v>126</v>
      </c>
      <c r="L4045" s="30" t="n">
        <v>38</v>
      </c>
      <c r="M4045" s="30" t="n">
        <v>125</v>
      </c>
      <c r="N4045" s="30" t="s">
        <v>186</v>
      </c>
      <c r="O4045" s="30" t="s">
        <v>171</v>
      </c>
      <c r="P4045" s="30" t="s">
        <v>129</v>
      </c>
      <c r="Q4045" s="32" t="n">
        <v>7670.55</v>
      </c>
      <c r="R4045" s="30" t="s">
        <v>172</v>
      </c>
      <c r="S4045" s="30" t="s">
        <v>131</v>
      </c>
      <c r="T4045" s="30" t="n">
        <v>3</v>
      </c>
    </row>
    <row r="4046" customFormat="false" ht="15" hidden="false" customHeight="false" outlineLevel="0" collapsed="false">
      <c r="A4046" s="27" t="s">
        <v>6074</v>
      </c>
      <c r="B4046" s="27" t="s">
        <v>4274</v>
      </c>
      <c r="C4046" s="27" t="n">
        <v>30</v>
      </c>
      <c r="D4046" s="27" t="s">
        <v>607</v>
      </c>
      <c r="E4046" s="28" t="n">
        <v>45340</v>
      </c>
      <c r="F4046" s="27" t="s">
        <v>535</v>
      </c>
      <c r="G4046" s="28" t="n">
        <v>45342</v>
      </c>
      <c r="H4046" s="27" t="s">
        <v>161</v>
      </c>
      <c r="I4046" s="27" t="s">
        <v>320</v>
      </c>
      <c r="J4046" s="27" t="s">
        <v>385</v>
      </c>
      <c r="K4046" s="27" t="s">
        <v>156</v>
      </c>
      <c r="L4046" s="27" t="n">
        <v>72</v>
      </c>
      <c r="M4046" s="27" t="n">
        <v>43</v>
      </c>
      <c r="N4046" s="27" t="s">
        <v>186</v>
      </c>
      <c r="O4046" s="27" t="s">
        <v>171</v>
      </c>
      <c r="P4046" s="27" t="s">
        <v>129</v>
      </c>
      <c r="Q4046" s="29" t="n">
        <v>2659.61</v>
      </c>
      <c r="R4046" s="27" t="s">
        <v>130</v>
      </c>
      <c r="S4046" s="27" t="s">
        <v>131</v>
      </c>
      <c r="T4046" s="27" t="n">
        <v>3</v>
      </c>
    </row>
    <row r="4047" customFormat="false" ht="15" hidden="false" customHeight="false" outlineLevel="0" collapsed="false">
      <c r="A4047" s="30" t="s">
        <v>6075</v>
      </c>
      <c r="B4047" s="30" t="s">
        <v>2512</v>
      </c>
      <c r="C4047" s="30" t="n">
        <v>29</v>
      </c>
      <c r="D4047" s="30" t="s">
        <v>181</v>
      </c>
      <c r="E4047" s="31" t="n">
        <v>45412</v>
      </c>
      <c r="F4047" s="30" t="s">
        <v>452</v>
      </c>
      <c r="G4047" s="31" t="n">
        <v>45412</v>
      </c>
      <c r="H4047" s="30" t="s">
        <v>217</v>
      </c>
      <c r="I4047" s="30" t="s">
        <v>282</v>
      </c>
      <c r="J4047" s="30" t="s">
        <v>218</v>
      </c>
      <c r="K4047" s="30" t="s">
        <v>138</v>
      </c>
      <c r="L4047" s="30" t="n">
        <v>65</v>
      </c>
      <c r="M4047" s="30" t="n">
        <v>30</v>
      </c>
      <c r="N4047" s="30" t="s">
        <v>127</v>
      </c>
      <c r="O4047" s="30" t="s">
        <v>149</v>
      </c>
      <c r="P4047" s="30" t="s">
        <v>187</v>
      </c>
      <c r="Q4047" s="32" t="n">
        <v>889.13</v>
      </c>
      <c r="R4047" s="30" t="s">
        <v>130</v>
      </c>
      <c r="S4047" s="30" t="s">
        <v>335</v>
      </c>
      <c r="T4047" s="30" t="n">
        <v>2</v>
      </c>
    </row>
    <row r="4048" customFormat="false" ht="15" hidden="false" customHeight="false" outlineLevel="0" collapsed="false">
      <c r="A4048" s="27" t="s">
        <v>6076</v>
      </c>
      <c r="B4048" s="27" t="s">
        <v>6077</v>
      </c>
      <c r="C4048" s="27" t="n">
        <v>27</v>
      </c>
      <c r="D4048" s="27" t="s">
        <v>121</v>
      </c>
      <c r="E4048" s="28" t="n">
        <v>45571</v>
      </c>
      <c r="F4048" s="27" t="s">
        <v>1233</v>
      </c>
      <c r="G4048" s="28" t="n">
        <v>45572</v>
      </c>
      <c r="H4048" s="27" t="s">
        <v>135</v>
      </c>
      <c r="I4048" s="27" t="s">
        <v>251</v>
      </c>
      <c r="J4048" s="27" t="s">
        <v>618</v>
      </c>
      <c r="K4048" s="27" t="s">
        <v>138</v>
      </c>
      <c r="L4048" s="27" t="n">
        <v>31</v>
      </c>
      <c r="M4048" s="27" t="n">
        <v>16</v>
      </c>
      <c r="N4048" s="27" t="s">
        <v>127</v>
      </c>
      <c r="O4048" s="27" t="s">
        <v>171</v>
      </c>
      <c r="P4048" s="27" t="s">
        <v>187</v>
      </c>
      <c r="Q4048" s="29" t="n">
        <v>2265.13</v>
      </c>
      <c r="R4048" s="27" t="s">
        <v>130</v>
      </c>
      <c r="S4048" s="27" t="s">
        <v>141</v>
      </c>
      <c r="T4048" s="27" t="n">
        <v>4</v>
      </c>
    </row>
    <row r="4049" customFormat="false" ht="15" hidden="false" customHeight="false" outlineLevel="0" collapsed="false">
      <c r="A4049" s="30" t="s">
        <v>6078</v>
      </c>
      <c r="B4049" s="30" t="s">
        <v>2467</v>
      </c>
      <c r="C4049" s="30" t="n">
        <v>42</v>
      </c>
      <c r="D4049" s="30" t="s">
        <v>121</v>
      </c>
      <c r="E4049" s="31" t="n">
        <v>45621</v>
      </c>
      <c r="F4049" s="30" t="s">
        <v>725</v>
      </c>
      <c r="G4049" s="31" t="n">
        <v>45629</v>
      </c>
      <c r="H4049" s="30" t="s">
        <v>206</v>
      </c>
      <c r="I4049" s="30" t="s">
        <v>232</v>
      </c>
      <c r="J4049" s="30" t="s">
        <v>233</v>
      </c>
      <c r="K4049" s="30" t="s">
        <v>202</v>
      </c>
      <c r="L4049" s="30" t="n">
        <v>4</v>
      </c>
      <c r="M4049" s="30" t="n">
        <v>217</v>
      </c>
      <c r="N4049" s="30" t="s">
        <v>186</v>
      </c>
      <c r="O4049" s="30" t="s">
        <v>139</v>
      </c>
      <c r="P4049" s="30" t="s">
        <v>187</v>
      </c>
      <c r="Q4049" s="32" t="n">
        <v>18955.08</v>
      </c>
      <c r="R4049" s="30" t="s">
        <v>172</v>
      </c>
      <c r="S4049" s="30" t="s">
        <v>335</v>
      </c>
      <c r="T4049" s="30" t="n">
        <v>3</v>
      </c>
    </row>
    <row r="4050" customFormat="false" ht="15" hidden="false" customHeight="false" outlineLevel="0" collapsed="false">
      <c r="A4050" s="27" t="s">
        <v>6079</v>
      </c>
      <c r="B4050" s="27" t="s">
        <v>6080</v>
      </c>
      <c r="C4050" s="27" t="n">
        <v>0</v>
      </c>
      <c r="D4050" s="27" t="s">
        <v>121</v>
      </c>
      <c r="E4050" s="28" t="n">
        <v>45628</v>
      </c>
      <c r="F4050" s="27" t="s">
        <v>651</v>
      </c>
      <c r="G4050" s="28" t="n">
        <v>45629</v>
      </c>
      <c r="H4050" s="27" t="s">
        <v>135</v>
      </c>
      <c r="I4050" s="27" t="s">
        <v>278</v>
      </c>
      <c r="J4050" s="27" t="s">
        <v>252</v>
      </c>
      <c r="K4050" s="27" t="s">
        <v>138</v>
      </c>
      <c r="L4050" s="27" t="n">
        <v>84</v>
      </c>
      <c r="M4050" s="27" t="n">
        <v>15</v>
      </c>
      <c r="N4050" s="27" t="s">
        <v>127</v>
      </c>
      <c r="O4050" s="27" t="s">
        <v>139</v>
      </c>
      <c r="P4050" s="27" t="s">
        <v>129</v>
      </c>
      <c r="Q4050" s="29" t="n">
        <v>2160.9</v>
      </c>
      <c r="R4050" s="27" t="s">
        <v>130</v>
      </c>
      <c r="S4050" s="27" t="s">
        <v>131</v>
      </c>
      <c r="T4050" s="27" t="n">
        <v>5</v>
      </c>
    </row>
    <row r="4051" customFormat="false" ht="15" hidden="false" customHeight="false" outlineLevel="0" collapsed="false">
      <c r="A4051" s="30" t="s">
        <v>6081</v>
      </c>
      <c r="B4051" s="30" t="s">
        <v>6082</v>
      </c>
      <c r="C4051" s="30" t="n">
        <v>45</v>
      </c>
      <c r="D4051" s="30" t="s">
        <v>144</v>
      </c>
      <c r="E4051" s="31" t="n">
        <v>45362</v>
      </c>
      <c r="F4051" s="30" t="s">
        <v>134</v>
      </c>
      <c r="G4051" s="31" t="n">
        <v>45366</v>
      </c>
      <c r="H4051" s="30" t="s">
        <v>161</v>
      </c>
      <c r="I4051" s="30" t="s">
        <v>538</v>
      </c>
      <c r="J4051" s="30" t="s">
        <v>426</v>
      </c>
      <c r="K4051" s="30" t="s">
        <v>126</v>
      </c>
      <c r="L4051" s="30" t="n">
        <v>38</v>
      </c>
      <c r="M4051" s="30" t="n">
        <v>113</v>
      </c>
      <c r="N4051" s="30" t="s">
        <v>186</v>
      </c>
      <c r="O4051" s="30" t="s">
        <v>139</v>
      </c>
      <c r="P4051" s="30" t="s">
        <v>187</v>
      </c>
      <c r="Q4051" s="32" t="n">
        <v>7324.6</v>
      </c>
      <c r="R4051" s="30" t="s">
        <v>172</v>
      </c>
      <c r="S4051" s="30" t="s">
        <v>178</v>
      </c>
      <c r="T4051" s="30" t="n">
        <v>3</v>
      </c>
    </row>
    <row r="4052" customFormat="false" ht="15" hidden="false" customHeight="false" outlineLevel="0" collapsed="false">
      <c r="A4052" s="27" t="s">
        <v>6083</v>
      </c>
      <c r="B4052" s="27" t="s">
        <v>6084</v>
      </c>
      <c r="C4052" s="27" t="n">
        <v>11</v>
      </c>
      <c r="D4052" s="27" t="s">
        <v>181</v>
      </c>
      <c r="E4052" s="28" t="n">
        <v>45545</v>
      </c>
      <c r="F4052" s="27" t="s">
        <v>1002</v>
      </c>
      <c r="G4052" s="28" t="n">
        <v>45547</v>
      </c>
      <c r="H4052" s="27" t="s">
        <v>242</v>
      </c>
      <c r="I4052" s="27" t="s">
        <v>243</v>
      </c>
      <c r="J4052" s="27" t="s">
        <v>422</v>
      </c>
      <c r="K4052" s="27" t="s">
        <v>156</v>
      </c>
      <c r="L4052" s="27" t="n">
        <v>41</v>
      </c>
      <c r="M4052" s="27" t="n">
        <v>70</v>
      </c>
      <c r="N4052" s="27" t="s">
        <v>127</v>
      </c>
      <c r="O4052" s="27" t="s">
        <v>139</v>
      </c>
      <c r="P4052" s="27" t="s">
        <v>187</v>
      </c>
      <c r="Q4052" s="29" t="n">
        <v>4151.99</v>
      </c>
      <c r="R4052" s="27" t="s">
        <v>130</v>
      </c>
      <c r="S4052" s="27" t="s">
        <v>335</v>
      </c>
      <c r="T4052" s="27" t="n">
        <v>4</v>
      </c>
    </row>
    <row r="4053" customFormat="false" ht="15" hidden="false" customHeight="false" outlineLevel="0" collapsed="false">
      <c r="A4053" s="30" t="s">
        <v>6085</v>
      </c>
      <c r="B4053" s="30" t="s">
        <v>468</v>
      </c>
      <c r="C4053" s="30" t="n">
        <v>29</v>
      </c>
      <c r="D4053" s="30" t="s">
        <v>121</v>
      </c>
      <c r="E4053" s="31" t="n">
        <v>45429</v>
      </c>
      <c r="F4053" s="30" t="s">
        <v>1696</v>
      </c>
      <c r="G4053" s="31" t="n">
        <v>45429</v>
      </c>
      <c r="H4053" s="30" t="s">
        <v>217</v>
      </c>
      <c r="I4053" s="30" t="s">
        <v>282</v>
      </c>
      <c r="J4053" s="30" t="s">
        <v>388</v>
      </c>
      <c r="K4053" s="30" t="s">
        <v>138</v>
      </c>
      <c r="L4053" s="30" t="n">
        <v>40</v>
      </c>
      <c r="M4053" s="30" t="n">
        <v>34</v>
      </c>
      <c r="N4053" s="30" t="s">
        <v>127</v>
      </c>
      <c r="O4053" s="30" t="s">
        <v>128</v>
      </c>
      <c r="P4053" s="30" t="s">
        <v>150</v>
      </c>
      <c r="Q4053" s="32" t="n">
        <v>1817.04</v>
      </c>
      <c r="R4053" s="30" t="s">
        <v>130</v>
      </c>
      <c r="S4053" s="30" t="s">
        <v>141</v>
      </c>
      <c r="T4053" s="30" t="n">
        <v>4</v>
      </c>
    </row>
    <row r="4054" customFormat="false" ht="15" hidden="false" customHeight="false" outlineLevel="0" collapsed="false">
      <c r="A4054" s="27" t="s">
        <v>6086</v>
      </c>
      <c r="B4054" s="27" t="s">
        <v>6087</v>
      </c>
      <c r="C4054" s="27" t="n">
        <v>48</v>
      </c>
      <c r="D4054" s="27" t="s">
        <v>121</v>
      </c>
      <c r="E4054" s="28" t="n">
        <v>45588</v>
      </c>
      <c r="F4054" s="27" t="s">
        <v>535</v>
      </c>
      <c r="G4054" s="28" t="n">
        <v>45591</v>
      </c>
      <c r="H4054" s="27" t="s">
        <v>183</v>
      </c>
      <c r="I4054" s="27" t="s">
        <v>212</v>
      </c>
      <c r="J4054" s="27" t="s">
        <v>213</v>
      </c>
      <c r="K4054" s="27" t="s">
        <v>126</v>
      </c>
      <c r="L4054" s="27" t="n">
        <v>22</v>
      </c>
      <c r="M4054" s="27" t="n">
        <v>48</v>
      </c>
      <c r="N4054" s="27" t="s">
        <v>127</v>
      </c>
      <c r="O4054" s="27" t="s">
        <v>139</v>
      </c>
      <c r="P4054" s="27" t="s">
        <v>129</v>
      </c>
      <c r="Q4054" s="29" t="n">
        <v>7243.99</v>
      </c>
      <c r="R4054" s="27" t="s">
        <v>130</v>
      </c>
      <c r="S4054" s="27" t="s">
        <v>178</v>
      </c>
      <c r="T4054" s="27" t="n">
        <v>4</v>
      </c>
    </row>
    <row r="4055" customFormat="false" ht="15" hidden="false" customHeight="false" outlineLevel="0" collapsed="false">
      <c r="A4055" s="30" t="s">
        <v>6088</v>
      </c>
      <c r="B4055" s="30" t="s">
        <v>749</v>
      </c>
      <c r="C4055" s="30" t="n">
        <v>60</v>
      </c>
      <c r="D4055" s="30" t="s">
        <v>181</v>
      </c>
      <c r="E4055" s="31" t="n">
        <v>45388</v>
      </c>
      <c r="F4055" s="30" t="s">
        <v>154</v>
      </c>
      <c r="G4055" s="31" t="n">
        <v>45389</v>
      </c>
      <c r="H4055" s="30" t="s">
        <v>242</v>
      </c>
      <c r="I4055" s="30" t="s">
        <v>315</v>
      </c>
      <c r="J4055" s="30" t="s">
        <v>244</v>
      </c>
      <c r="K4055" s="30" t="s">
        <v>138</v>
      </c>
      <c r="L4055" s="30" t="n">
        <v>27</v>
      </c>
      <c r="M4055" s="30" t="n">
        <v>31</v>
      </c>
      <c r="N4055" s="30" t="s">
        <v>127</v>
      </c>
      <c r="O4055" s="30" t="s">
        <v>128</v>
      </c>
      <c r="P4055" s="30" t="s">
        <v>129</v>
      </c>
      <c r="Q4055" s="32" t="n">
        <v>1483.73</v>
      </c>
      <c r="R4055" s="30" t="s">
        <v>130</v>
      </c>
      <c r="S4055" s="30" t="s">
        <v>197</v>
      </c>
      <c r="T4055" s="30" t="n">
        <v>3</v>
      </c>
    </row>
    <row r="4056" customFormat="false" ht="15" hidden="false" customHeight="false" outlineLevel="0" collapsed="false">
      <c r="A4056" s="27" t="s">
        <v>6089</v>
      </c>
      <c r="B4056" s="27" t="s">
        <v>1551</v>
      </c>
      <c r="C4056" s="27" t="n">
        <v>32</v>
      </c>
      <c r="D4056" s="27" t="s">
        <v>121</v>
      </c>
      <c r="E4056" s="28" t="n">
        <v>45640</v>
      </c>
      <c r="F4056" s="27" t="s">
        <v>1150</v>
      </c>
      <c r="G4056" s="28" t="n">
        <v>45643</v>
      </c>
      <c r="H4056" s="27" t="s">
        <v>135</v>
      </c>
      <c r="I4056" s="27" t="s">
        <v>136</v>
      </c>
      <c r="J4056" s="27" t="s">
        <v>252</v>
      </c>
      <c r="K4056" s="27" t="s">
        <v>156</v>
      </c>
      <c r="L4056" s="27" t="n">
        <v>52</v>
      </c>
      <c r="M4056" s="27" t="n">
        <v>65</v>
      </c>
      <c r="N4056" s="27" t="s">
        <v>186</v>
      </c>
      <c r="O4056" s="27" t="s">
        <v>128</v>
      </c>
      <c r="P4056" s="27" t="s">
        <v>150</v>
      </c>
      <c r="Q4056" s="29" t="n">
        <v>4472.92</v>
      </c>
      <c r="R4056" s="27" t="s">
        <v>130</v>
      </c>
      <c r="S4056" s="27" t="s">
        <v>223</v>
      </c>
      <c r="T4056" s="27" t="n">
        <v>5</v>
      </c>
    </row>
    <row r="4057" customFormat="false" ht="15" hidden="false" customHeight="false" outlineLevel="0" collapsed="false">
      <c r="A4057" s="30" t="s">
        <v>6090</v>
      </c>
      <c r="B4057" s="30" t="s">
        <v>4514</v>
      </c>
      <c r="C4057" s="30" t="n">
        <v>14</v>
      </c>
      <c r="D4057" s="30" t="s">
        <v>181</v>
      </c>
      <c r="E4057" s="31" t="n">
        <v>45583</v>
      </c>
      <c r="F4057" s="30" t="s">
        <v>1026</v>
      </c>
      <c r="G4057" s="31" t="n">
        <v>45587</v>
      </c>
      <c r="H4057" s="30" t="s">
        <v>146</v>
      </c>
      <c r="I4057" s="30" t="s">
        <v>309</v>
      </c>
      <c r="J4057" s="30" t="s">
        <v>148</v>
      </c>
      <c r="K4057" s="30" t="s">
        <v>126</v>
      </c>
      <c r="L4057" s="30" t="n">
        <v>16</v>
      </c>
      <c r="M4057" s="30" t="n">
        <v>94</v>
      </c>
      <c r="N4057" s="30" t="s">
        <v>127</v>
      </c>
      <c r="O4057" s="30" t="s">
        <v>128</v>
      </c>
      <c r="P4057" s="30" t="s">
        <v>140</v>
      </c>
      <c r="Q4057" s="32" t="n">
        <v>8664.92</v>
      </c>
      <c r="R4057" s="30" t="s">
        <v>130</v>
      </c>
      <c r="S4057" s="30" t="s">
        <v>151</v>
      </c>
      <c r="T4057" s="30" t="n">
        <v>5</v>
      </c>
    </row>
    <row r="4058" customFormat="false" ht="15" hidden="false" customHeight="false" outlineLevel="0" collapsed="false">
      <c r="A4058" s="27" t="s">
        <v>6091</v>
      </c>
      <c r="B4058" s="27" t="s">
        <v>2543</v>
      </c>
      <c r="C4058" s="27" t="n">
        <v>29</v>
      </c>
      <c r="D4058" s="27" t="s">
        <v>607</v>
      </c>
      <c r="E4058" s="28" t="n">
        <v>45437</v>
      </c>
      <c r="F4058" s="27" t="s">
        <v>3007</v>
      </c>
      <c r="G4058" s="28" t="n">
        <v>45442</v>
      </c>
      <c r="H4058" s="27" t="s">
        <v>168</v>
      </c>
      <c r="I4058" s="27" t="s">
        <v>169</v>
      </c>
      <c r="J4058" s="27" t="s">
        <v>367</v>
      </c>
      <c r="K4058" s="27" t="s">
        <v>126</v>
      </c>
      <c r="L4058" s="27" t="n">
        <v>18</v>
      </c>
      <c r="M4058" s="27" t="n">
        <v>119</v>
      </c>
      <c r="N4058" s="27" t="s">
        <v>127</v>
      </c>
      <c r="O4058" s="27" t="s">
        <v>128</v>
      </c>
      <c r="P4058" s="27" t="s">
        <v>140</v>
      </c>
      <c r="Q4058" s="29" t="n">
        <v>8117.84</v>
      </c>
      <c r="R4058" s="27" t="s">
        <v>130</v>
      </c>
      <c r="S4058" s="27" t="s">
        <v>335</v>
      </c>
      <c r="T4058" s="27" t="n">
        <v>3</v>
      </c>
    </row>
    <row r="4059" customFormat="false" ht="15" hidden="false" customHeight="false" outlineLevel="0" collapsed="false">
      <c r="A4059" s="30" t="s">
        <v>6092</v>
      </c>
      <c r="B4059" s="30" t="s">
        <v>6093</v>
      </c>
      <c r="C4059" s="30" t="n">
        <v>-5</v>
      </c>
      <c r="D4059" s="30" t="s">
        <v>121</v>
      </c>
      <c r="E4059" s="31" t="n">
        <v>45561</v>
      </c>
      <c r="F4059" s="30" t="s">
        <v>555</v>
      </c>
      <c r="G4059" s="31" t="n">
        <v>45563</v>
      </c>
      <c r="H4059" s="30" t="s">
        <v>123</v>
      </c>
      <c r="I4059" s="30" t="s">
        <v>304</v>
      </c>
      <c r="J4059" s="30" t="s">
        <v>227</v>
      </c>
      <c r="K4059" s="30" t="s">
        <v>126</v>
      </c>
      <c r="L4059" s="30" t="n">
        <v>14</v>
      </c>
      <c r="M4059" s="30" t="n">
        <v>93</v>
      </c>
      <c r="N4059" s="30" t="s">
        <v>186</v>
      </c>
      <c r="O4059" s="30" t="s">
        <v>139</v>
      </c>
      <c r="P4059" s="30" t="s">
        <v>140</v>
      </c>
      <c r="Q4059" s="32" t="n">
        <v>7798.31</v>
      </c>
      <c r="R4059" s="30" t="s">
        <v>268</v>
      </c>
      <c r="S4059" s="30" t="s">
        <v>131</v>
      </c>
      <c r="T4059" s="30" t="n">
        <v>2</v>
      </c>
    </row>
    <row r="4060" customFormat="false" ht="15" hidden="false" customHeight="false" outlineLevel="0" collapsed="false">
      <c r="A4060" s="27" t="s">
        <v>6094</v>
      </c>
      <c r="B4060" s="27" t="s">
        <v>4849</v>
      </c>
      <c r="C4060" s="27" t="n">
        <v>26</v>
      </c>
      <c r="D4060" s="27" t="s">
        <v>121</v>
      </c>
      <c r="E4060" s="28" t="n">
        <v>45427</v>
      </c>
      <c r="F4060" s="27" t="s">
        <v>788</v>
      </c>
      <c r="G4060" s="28" t="n">
        <v>45427</v>
      </c>
      <c r="H4060" s="27" t="s">
        <v>206</v>
      </c>
      <c r="I4060" s="27" t="s">
        <v>300</v>
      </c>
      <c r="J4060" s="27" t="s">
        <v>593</v>
      </c>
      <c r="K4060" s="27" t="s">
        <v>138</v>
      </c>
      <c r="L4060" s="27" t="n">
        <v>90</v>
      </c>
      <c r="M4060" s="27" t="n">
        <v>41</v>
      </c>
      <c r="N4060" s="27" t="s">
        <v>127</v>
      </c>
      <c r="O4060" s="27" t="s">
        <v>128</v>
      </c>
      <c r="P4060" s="27" t="s">
        <v>187</v>
      </c>
      <c r="Q4060" s="29" t="n">
        <v>1770.21</v>
      </c>
      <c r="R4060" s="27" t="s">
        <v>130</v>
      </c>
      <c r="S4060" s="27" t="s">
        <v>197</v>
      </c>
      <c r="T4060" s="27" t="n">
        <v>4</v>
      </c>
    </row>
    <row r="4061" customFormat="false" ht="15" hidden="false" customHeight="false" outlineLevel="0" collapsed="false">
      <c r="A4061" s="30" t="s">
        <v>6095</v>
      </c>
      <c r="B4061" s="30" t="s">
        <v>4849</v>
      </c>
      <c r="C4061" s="30" t="n">
        <v>40</v>
      </c>
      <c r="D4061" s="30" t="s">
        <v>181</v>
      </c>
      <c r="E4061" s="31" t="n">
        <v>45352</v>
      </c>
      <c r="F4061" s="30" t="s">
        <v>435</v>
      </c>
      <c r="G4061" s="31" t="n">
        <v>45352</v>
      </c>
      <c r="H4061" s="30" t="s">
        <v>161</v>
      </c>
      <c r="I4061" s="30" t="s">
        <v>162</v>
      </c>
      <c r="J4061" s="30" t="s">
        <v>426</v>
      </c>
      <c r="K4061" s="30" t="s">
        <v>156</v>
      </c>
      <c r="L4061" s="30" t="n">
        <v>55</v>
      </c>
      <c r="M4061" s="30" t="n">
        <v>78</v>
      </c>
      <c r="N4061" s="30" t="s">
        <v>186</v>
      </c>
      <c r="O4061" s="30" t="s">
        <v>139</v>
      </c>
      <c r="P4061" s="30" t="s">
        <v>187</v>
      </c>
      <c r="Q4061" s="32" t="n">
        <v>3265.21</v>
      </c>
      <c r="R4061" s="30" t="s">
        <v>130</v>
      </c>
      <c r="S4061" s="30" t="s">
        <v>223</v>
      </c>
      <c r="T4061" s="30" t="n">
        <v>3</v>
      </c>
    </row>
    <row r="4062" customFormat="false" ht="15" hidden="false" customHeight="false" outlineLevel="0" collapsed="false">
      <c r="A4062" s="27" t="s">
        <v>6096</v>
      </c>
      <c r="B4062" s="27" t="s">
        <v>3863</v>
      </c>
      <c r="C4062" s="27" t="n">
        <v>0</v>
      </c>
      <c r="D4062" s="27" t="s">
        <v>181</v>
      </c>
      <c r="E4062" s="28" t="n">
        <v>45380</v>
      </c>
      <c r="F4062" s="27" t="s">
        <v>1711</v>
      </c>
      <c r="G4062" s="28" t="n">
        <v>45380</v>
      </c>
      <c r="H4062" s="27" t="s">
        <v>161</v>
      </c>
      <c r="I4062" s="27" t="s">
        <v>538</v>
      </c>
      <c r="J4062" s="27" t="s">
        <v>648</v>
      </c>
      <c r="K4062" s="27" t="s">
        <v>138</v>
      </c>
      <c r="L4062" s="27" t="n">
        <v>41</v>
      </c>
      <c r="M4062" s="27" t="n">
        <v>27</v>
      </c>
      <c r="N4062" s="27" t="s">
        <v>127</v>
      </c>
      <c r="O4062" s="27" t="s">
        <v>149</v>
      </c>
      <c r="P4062" s="27" t="s">
        <v>187</v>
      </c>
      <c r="Q4062" s="29" t="n">
        <v>1934.01</v>
      </c>
      <c r="R4062" s="27" t="s">
        <v>130</v>
      </c>
      <c r="S4062" s="27" t="s">
        <v>141</v>
      </c>
      <c r="T4062" s="27"/>
    </row>
    <row r="4063" customFormat="false" ht="15" hidden="false" customHeight="false" outlineLevel="0" collapsed="false">
      <c r="A4063" s="30" t="s">
        <v>6097</v>
      </c>
      <c r="B4063" s="30" t="s">
        <v>3404</v>
      </c>
      <c r="C4063" s="30" t="n">
        <v>60</v>
      </c>
      <c r="D4063" s="30" t="s">
        <v>181</v>
      </c>
      <c r="E4063" s="31" t="n">
        <v>45624</v>
      </c>
      <c r="F4063" s="30" t="s">
        <v>511</v>
      </c>
      <c r="G4063" s="31" t="n">
        <v>45624</v>
      </c>
      <c r="H4063" s="30" t="s">
        <v>206</v>
      </c>
      <c r="I4063" s="30" t="s">
        <v>300</v>
      </c>
      <c r="J4063" s="30" t="s">
        <v>615</v>
      </c>
      <c r="K4063" s="30" t="s">
        <v>156</v>
      </c>
      <c r="L4063" s="30" t="n">
        <v>35</v>
      </c>
      <c r="M4063" s="30" t="n">
        <v>43</v>
      </c>
      <c r="N4063" s="30" t="s">
        <v>127</v>
      </c>
      <c r="O4063" s="30" t="s">
        <v>139</v>
      </c>
      <c r="P4063" s="30" t="s">
        <v>150</v>
      </c>
      <c r="Q4063" s="32" t="n">
        <v>4331.3</v>
      </c>
      <c r="R4063" s="30" t="s">
        <v>130</v>
      </c>
      <c r="S4063" s="30" t="s">
        <v>520</v>
      </c>
      <c r="T4063" s="30" t="n">
        <v>4</v>
      </c>
    </row>
    <row r="4064" customFormat="false" ht="15" hidden="false" customHeight="false" outlineLevel="0" collapsed="false">
      <c r="A4064" s="27" t="s">
        <v>6098</v>
      </c>
      <c r="B4064" s="27" t="s">
        <v>752</v>
      </c>
      <c r="C4064" s="27" t="n">
        <v>75</v>
      </c>
      <c r="D4064" s="27" t="s">
        <v>181</v>
      </c>
      <c r="E4064" s="28" t="n">
        <v>45615</v>
      </c>
      <c r="F4064" s="27" t="s">
        <v>2834</v>
      </c>
      <c r="G4064" s="28" t="n">
        <v>45615</v>
      </c>
      <c r="H4064" s="27" t="s">
        <v>168</v>
      </c>
      <c r="I4064" s="27" t="s">
        <v>169</v>
      </c>
      <c r="J4064" s="27" t="s">
        <v>170</v>
      </c>
      <c r="K4064" s="27" t="s">
        <v>138</v>
      </c>
      <c r="L4064" s="27" t="n">
        <v>29</v>
      </c>
      <c r="M4064" s="27" t="n">
        <v>18</v>
      </c>
      <c r="N4064" s="27" t="s">
        <v>127</v>
      </c>
      <c r="O4064" s="27" t="s">
        <v>149</v>
      </c>
      <c r="P4064" s="27" t="s">
        <v>150</v>
      </c>
      <c r="Q4064" s="29" t="n">
        <v>1001.17</v>
      </c>
      <c r="R4064" s="27" t="s">
        <v>130</v>
      </c>
      <c r="S4064" s="27" t="s">
        <v>141</v>
      </c>
      <c r="T4064" s="27" t="n">
        <v>5</v>
      </c>
    </row>
    <row r="4065" customFormat="false" ht="15" hidden="false" customHeight="false" outlineLevel="0" collapsed="false">
      <c r="A4065" s="30" t="s">
        <v>6099</v>
      </c>
      <c r="B4065" s="30" t="s">
        <v>3665</v>
      </c>
      <c r="C4065" s="30" t="n">
        <v>46</v>
      </c>
      <c r="D4065" s="30" t="s">
        <v>121</v>
      </c>
      <c r="E4065" s="31" t="n">
        <v>45550</v>
      </c>
      <c r="F4065" s="30" t="s">
        <v>1349</v>
      </c>
      <c r="G4065" s="31" t="n">
        <v>45553</v>
      </c>
      <c r="H4065" s="30" t="s">
        <v>123</v>
      </c>
      <c r="I4065" s="30" t="s">
        <v>304</v>
      </c>
      <c r="J4065" s="30" t="s">
        <v>508</v>
      </c>
      <c r="K4065" s="30" t="s">
        <v>126</v>
      </c>
      <c r="L4065" s="30" t="n">
        <v>34</v>
      </c>
      <c r="M4065" s="30" t="n">
        <v>66</v>
      </c>
      <c r="N4065" s="30" t="s">
        <v>127</v>
      </c>
      <c r="O4065" s="30" t="s">
        <v>149</v>
      </c>
      <c r="P4065" s="30" t="s">
        <v>129</v>
      </c>
      <c r="Q4065" s="32" t="n">
        <v>7815.28</v>
      </c>
      <c r="R4065" s="30" t="s">
        <v>130</v>
      </c>
      <c r="S4065" s="30" t="s">
        <v>178</v>
      </c>
      <c r="T4065" s="30" t="n">
        <v>5</v>
      </c>
    </row>
    <row r="4066" customFormat="false" ht="15" hidden="false" customHeight="false" outlineLevel="0" collapsed="false">
      <c r="A4066" s="27" t="s">
        <v>6100</v>
      </c>
      <c r="B4066" s="27" t="s">
        <v>3074</v>
      </c>
      <c r="C4066" s="27" t="n">
        <v>50</v>
      </c>
      <c r="D4066" s="27" t="s">
        <v>121</v>
      </c>
      <c r="E4066" s="28" t="n">
        <v>45513</v>
      </c>
      <c r="F4066" s="27" t="s">
        <v>265</v>
      </c>
      <c r="G4066" s="28" t="n">
        <v>45513</v>
      </c>
      <c r="H4066" s="27" t="s">
        <v>168</v>
      </c>
      <c r="I4066" s="27" t="s">
        <v>366</v>
      </c>
      <c r="J4066" s="27" t="s">
        <v>191</v>
      </c>
      <c r="K4066" s="27" t="s">
        <v>138</v>
      </c>
      <c r="L4066" s="27" t="n">
        <v>31</v>
      </c>
      <c r="M4066" s="27" t="n">
        <v>44</v>
      </c>
      <c r="N4066" s="27" t="s">
        <v>127</v>
      </c>
      <c r="O4066" s="27" t="s">
        <v>171</v>
      </c>
      <c r="P4066" s="27" t="s">
        <v>129</v>
      </c>
      <c r="Q4066" s="29" t="n">
        <v>2345.98</v>
      </c>
      <c r="R4066" s="27" t="s">
        <v>172</v>
      </c>
      <c r="S4066" s="27" t="s">
        <v>192</v>
      </c>
      <c r="T4066" s="27" t="n">
        <v>2</v>
      </c>
    </row>
    <row r="4067" customFormat="false" ht="15" hidden="false" customHeight="false" outlineLevel="0" collapsed="false">
      <c r="A4067" s="30" t="s">
        <v>6101</v>
      </c>
      <c r="B4067" s="30" t="s">
        <v>2418</v>
      </c>
      <c r="C4067" s="30" t="n">
        <v>81</v>
      </c>
      <c r="D4067" s="30" t="s">
        <v>181</v>
      </c>
      <c r="E4067" s="31" t="n">
        <v>45602</v>
      </c>
      <c r="F4067" s="30" t="s">
        <v>1553</v>
      </c>
      <c r="G4067" s="31" t="n">
        <v>45602</v>
      </c>
      <c r="H4067" s="30" t="s">
        <v>146</v>
      </c>
      <c r="I4067" s="30" t="s">
        <v>309</v>
      </c>
      <c r="J4067" s="30" t="s">
        <v>148</v>
      </c>
      <c r="K4067" s="30" t="s">
        <v>138</v>
      </c>
      <c r="L4067" s="30" t="n">
        <v>87</v>
      </c>
      <c r="M4067" s="30" t="n">
        <v>24</v>
      </c>
      <c r="N4067" s="30" t="s">
        <v>127</v>
      </c>
      <c r="O4067" s="30" t="s">
        <v>139</v>
      </c>
      <c r="P4067" s="30" t="s">
        <v>150</v>
      </c>
      <c r="Q4067" s="32" t="n">
        <v>1371.94</v>
      </c>
      <c r="R4067" s="30" t="s">
        <v>130</v>
      </c>
      <c r="S4067" s="30" t="s">
        <v>197</v>
      </c>
      <c r="T4067" s="30" t="n">
        <v>4</v>
      </c>
    </row>
    <row r="4068" customFormat="false" ht="15" hidden="false" customHeight="false" outlineLevel="0" collapsed="false">
      <c r="A4068" s="27" t="s">
        <v>6102</v>
      </c>
      <c r="B4068" s="27" t="s">
        <v>950</v>
      </c>
      <c r="C4068" s="27"/>
      <c r="D4068" s="27" t="s">
        <v>181</v>
      </c>
      <c r="E4068" s="28" t="n">
        <v>45537</v>
      </c>
      <c r="F4068" s="27" t="s">
        <v>241</v>
      </c>
      <c r="G4068" s="28" t="n">
        <v>45542</v>
      </c>
      <c r="H4068" s="27" t="s">
        <v>161</v>
      </c>
      <c r="I4068" s="27" t="s">
        <v>320</v>
      </c>
      <c r="J4068" s="27" t="s">
        <v>258</v>
      </c>
      <c r="K4068" s="27" t="s">
        <v>126</v>
      </c>
      <c r="L4068" s="27" t="n">
        <v>40</v>
      </c>
      <c r="M4068" s="27" t="n">
        <v>85</v>
      </c>
      <c r="N4068" s="27" t="s">
        <v>186</v>
      </c>
      <c r="O4068" s="27" t="s">
        <v>128</v>
      </c>
      <c r="P4068" s="27" t="s">
        <v>187</v>
      </c>
      <c r="Q4068" s="29" t="n">
        <v>7749.91</v>
      </c>
      <c r="R4068" s="27" t="s">
        <v>268</v>
      </c>
      <c r="S4068" s="27" t="s">
        <v>151</v>
      </c>
      <c r="T4068" s="27" t="n">
        <v>2</v>
      </c>
    </row>
    <row r="4069" customFormat="false" ht="15" hidden="false" customHeight="false" outlineLevel="0" collapsed="false">
      <c r="A4069" s="30" t="s">
        <v>6103</v>
      </c>
      <c r="B4069" s="30" t="s">
        <v>5243</v>
      </c>
      <c r="C4069" s="30" t="n">
        <v>66</v>
      </c>
      <c r="D4069" s="30" t="s">
        <v>121</v>
      </c>
      <c r="E4069" s="31" t="n">
        <v>45411</v>
      </c>
      <c r="F4069" s="30" t="s">
        <v>378</v>
      </c>
      <c r="G4069" s="31" t="n">
        <v>45411</v>
      </c>
      <c r="H4069" s="30" t="s">
        <v>135</v>
      </c>
      <c r="I4069" s="30" t="s">
        <v>251</v>
      </c>
      <c r="J4069" s="30" t="s">
        <v>201</v>
      </c>
      <c r="K4069" s="30" t="s">
        <v>156</v>
      </c>
      <c r="L4069" s="30" t="n">
        <v>47</v>
      </c>
      <c r="M4069" s="30" t="n">
        <v>72</v>
      </c>
      <c r="N4069" s="30" t="s">
        <v>127</v>
      </c>
      <c r="O4069" s="30" t="s">
        <v>128</v>
      </c>
      <c r="P4069" s="30" t="s">
        <v>129</v>
      </c>
      <c r="Q4069" s="32" t="n">
        <v>4078.92</v>
      </c>
      <c r="R4069" s="30" t="s">
        <v>130</v>
      </c>
      <c r="S4069" s="30" t="s">
        <v>192</v>
      </c>
      <c r="T4069" s="30" t="n">
        <v>5</v>
      </c>
    </row>
    <row r="4070" customFormat="false" ht="15" hidden="false" customHeight="false" outlineLevel="0" collapsed="false">
      <c r="A4070" s="27" t="s">
        <v>6104</v>
      </c>
      <c r="B4070" s="27" t="s">
        <v>6105</v>
      </c>
      <c r="C4070" s="27" t="n">
        <v>53</v>
      </c>
      <c r="D4070" s="27" t="s">
        <v>121</v>
      </c>
      <c r="E4070" s="28" t="n">
        <v>45579</v>
      </c>
      <c r="F4070" s="27" t="s">
        <v>3007</v>
      </c>
      <c r="G4070" s="28" t="n">
        <v>45580</v>
      </c>
      <c r="H4070" s="27" t="s">
        <v>206</v>
      </c>
      <c r="I4070" s="27" t="s">
        <v>232</v>
      </c>
      <c r="J4070" s="27" t="s">
        <v>469</v>
      </c>
      <c r="K4070" s="27" t="s">
        <v>156</v>
      </c>
      <c r="L4070" s="27" t="n">
        <v>38</v>
      </c>
      <c r="M4070" s="27" t="n">
        <v>81</v>
      </c>
      <c r="N4070" s="27" t="s">
        <v>127</v>
      </c>
      <c r="O4070" s="27" t="s">
        <v>139</v>
      </c>
      <c r="P4070" s="27" t="s">
        <v>129</v>
      </c>
      <c r="Q4070" s="29" t="n">
        <v>4416.4</v>
      </c>
      <c r="R4070" s="27" t="s">
        <v>130</v>
      </c>
      <c r="S4070" s="27" t="s">
        <v>151</v>
      </c>
      <c r="T4070" s="27" t="n">
        <v>5</v>
      </c>
    </row>
    <row r="4071" customFormat="false" ht="15" hidden="false" customHeight="false" outlineLevel="0" collapsed="false">
      <c r="A4071" s="30" t="s">
        <v>6106</v>
      </c>
      <c r="B4071" s="30" t="s">
        <v>189</v>
      </c>
      <c r="C4071" s="30" t="n">
        <v>40</v>
      </c>
      <c r="D4071" s="30" t="s">
        <v>121</v>
      </c>
      <c r="E4071" s="31" t="n">
        <v>45652</v>
      </c>
      <c r="F4071" s="30" t="s">
        <v>638</v>
      </c>
      <c r="G4071" s="31" t="n">
        <v>45653</v>
      </c>
      <c r="H4071" s="30" t="s">
        <v>236</v>
      </c>
      <c r="I4071" s="30" t="s">
        <v>237</v>
      </c>
      <c r="J4071" s="30" t="s">
        <v>287</v>
      </c>
      <c r="K4071" s="30" t="s">
        <v>156</v>
      </c>
      <c r="L4071" s="30" t="n">
        <v>21</v>
      </c>
      <c r="M4071" s="30" t="n">
        <v>50</v>
      </c>
      <c r="N4071" s="30" t="s">
        <v>127</v>
      </c>
      <c r="O4071" s="30" t="s">
        <v>128</v>
      </c>
      <c r="P4071" s="30" t="s">
        <v>187</v>
      </c>
      <c r="Q4071" s="32" t="n">
        <v>3266.12</v>
      </c>
      <c r="R4071" s="30" t="s">
        <v>130</v>
      </c>
      <c r="S4071" s="30" t="s">
        <v>164</v>
      </c>
      <c r="T4071" s="30" t="n">
        <v>2</v>
      </c>
    </row>
    <row r="4072" customFormat="false" ht="15" hidden="false" customHeight="false" outlineLevel="0" collapsed="false">
      <c r="A4072" s="27" t="s">
        <v>6107</v>
      </c>
      <c r="B4072" s="27" t="s">
        <v>3863</v>
      </c>
      <c r="C4072" s="27" t="n">
        <v>90</v>
      </c>
      <c r="D4072" s="27" t="s">
        <v>121</v>
      </c>
      <c r="E4072" s="28" t="n">
        <v>45434</v>
      </c>
      <c r="F4072" s="27" t="s">
        <v>1745</v>
      </c>
      <c r="G4072" s="28" t="n">
        <v>45435</v>
      </c>
      <c r="H4072" s="27" t="s">
        <v>217</v>
      </c>
      <c r="I4072" s="27"/>
      <c r="J4072" s="27" t="s">
        <v>483</v>
      </c>
      <c r="K4072" s="27" t="s">
        <v>156</v>
      </c>
      <c r="L4072" s="27" t="n">
        <v>22</v>
      </c>
      <c r="M4072" s="27" t="n">
        <v>30</v>
      </c>
      <c r="N4072" s="27" t="s">
        <v>127</v>
      </c>
      <c r="O4072" s="27" t="s">
        <v>139</v>
      </c>
      <c r="P4072" s="27" t="s">
        <v>150</v>
      </c>
      <c r="Q4072" s="29" t="n">
        <v>3099.12</v>
      </c>
      <c r="R4072" s="27" t="s">
        <v>268</v>
      </c>
      <c r="S4072" s="27" t="s">
        <v>157</v>
      </c>
      <c r="T4072" s="27" t="n">
        <v>3</v>
      </c>
    </row>
    <row r="4073" customFormat="false" ht="15" hidden="false" customHeight="false" outlineLevel="0" collapsed="false">
      <c r="A4073" s="30" t="s">
        <v>6108</v>
      </c>
      <c r="B4073" s="30" t="s">
        <v>3748</v>
      </c>
      <c r="C4073" s="30" t="n">
        <v>43</v>
      </c>
      <c r="D4073" s="30" t="s">
        <v>181</v>
      </c>
      <c r="E4073" s="31" t="n">
        <v>45598</v>
      </c>
      <c r="F4073" s="30" t="s">
        <v>1233</v>
      </c>
      <c r="G4073" s="31" t="n">
        <v>45598</v>
      </c>
      <c r="H4073" s="30" t="s">
        <v>183</v>
      </c>
      <c r="I4073" s="30" t="s">
        <v>184</v>
      </c>
      <c r="J4073" s="30" t="s">
        <v>411</v>
      </c>
      <c r="K4073" s="30" t="s">
        <v>138</v>
      </c>
      <c r="L4073" s="30" t="n">
        <v>58</v>
      </c>
      <c r="M4073" s="30" t="n">
        <v>28</v>
      </c>
      <c r="N4073" s="30" t="s">
        <v>186</v>
      </c>
      <c r="O4073" s="30" t="s">
        <v>139</v>
      </c>
      <c r="P4073" s="30" t="s">
        <v>140</v>
      </c>
      <c r="Q4073" s="32" t="n">
        <v>1571.42</v>
      </c>
      <c r="R4073" s="30" t="s">
        <v>130</v>
      </c>
      <c r="S4073" s="30" t="s">
        <v>602</v>
      </c>
      <c r="T4073" s="30" t="n">
        <v>4</v>
      </c>
    </row>
    <row r="4074" customFormat="false" ht="15" hidden="false" customHeight="false" outlineLevel="0" collapsed="false">
      <c r="A4074" s="27" t="s">
        <v>6109</v>
      </c>
      <c r="B4074" s="27" t="s">
        <v>755</v>
      </c>
      <c r="C4074" s="27" t="n">
        <v>57</v>
      </c>
      <c r="D4074" s="27" t="s">
        <v>181</v>
      </c>
      <c r="E4074" s="28" t="n">
        <v>45641</v>
      </c>
      <c r="F4074" s="27" t="s">
        <v>788</v>
      </c>
      <c r="G4074" s="28" t="n">
        <v>45652</v>
      </c>
      <c r="H4074" s="27" t="s">
        <v>123</v>
      </c>
      <c r="I4074" s="27" t="s">
        <v>304</v>
      </c>
      <c r="J4074" s="27" t="s">
        <v>305</v>
      </c>
      <c r="K4074" s="27" t="s">
        <v>202</v>
      </c>
      <c r="L4074" s="27" t="n">
        <v>18</v>
      </c>
      <c r="M4074" s="27" t="n">
        <v>177</v>
      </c>
      <c r="N4074" s="27" t="s">
        <v>186</v>
      </c>
      <c r="O4074" s="27" t="s">
        <v>139</v>
      </c>
      <c r="P4074" s="27" t="s">
        <v>187</v>
      </c>
      <c r="Q4074" s="29"/>
      <c r="R4074" s="27" t="s">
        <v>130</v>
      </c>
      <c r="S4074" s="27" t="s">
        <v>223</v>
      </c>
      <c r="T4074" s="27" t="n">
        <v>5</v>
      </c>
    </row>
    <row r="4075" customFormat="false" ht="15" hidden="false" customHeight="false" outlineLevel="0" collapsed="false">
      <c r="A4075" s="30" t="s">
        <v>6110</v>
      </c>
      <c r="B4075" s="30" t="s">
        <v>3621</v>
      </c>
      <c r="C4075" s="30" t="n">
        <v>64</v>
      </c>
      <c r="D4075" s="30" t="s">
        <v>121</v>
      </c>
      <c r="E4075" s="31" t="n">
        <v>45571</v>
      </c>
      <c r="F4075" s="30" t="s">
        <v>635</v>
      </c>
      <c r="G4075" s="31" t="n">
        <v>45573</v>
      </c>
      <c r="H4075" s="30" t="s">
        <v>183</v>
      </c>
      <c r="I4075" s="30" t="s">
        <v>184</v>
      </c>
      <c r="J4075" s="30" t="s">
        <v>476</v>
      </c>
      <c r="K4075" s="30" t="s">
        <v>156</v>
      </c>
      <c r="L4075" s="30" t="n">
        <v>68</v>
      </c>
      <c r="M4075" s="30" t="n">
        <v>32</v>
      </c>
      <c r="N4075" s="30" t="s">
        <v>127</v>
      </c>
      <c r="O4075" s="30" t="s">
        <v>128</v>
      </c>
      <c r="P4075" s="30" t="s">
        <v>150</v>
      </c>
      <c r="Q4075" s="32" t="n">
        <v>3806.63</v>
      </c>
      <c r="R4075" s="30" t="s">
        <v>130</v>
      </c>
      <c r="S4075" s="30" t="s">
        <v>157</v>
      </c>
      <c r="T4075" s="30" t="n">
        <v>4</v>
      </c>
    </row>
    <row r="4076" customFormat="false" ht="15" hidden="false" customHeight="false" outlineLevel="0" collapsed="false">
      <c r="A4076" s="27" t="s">
        <v>6111</v>
      </c>
      <c r="B4076" s="27" t="s">
        <v>686</v>
      </c>
      <c r="C4076" s="27" t="n">
        <v>0</v>
      </c>
      <c r="D4076" s="27" t="s">
        <v>121</v>
      </c>
      <c r="E4076" s="28" t="n">
        <v>45622</v>
      </c>
      <c r="F4076" s="27" t="s">
        <v>293</v>
      </c>
      <c r="G4076" s="28" t="n">
        <v>45623</v>
      </c>
      <c r="H4076" s="27" t="s">
        <v>123</v>
      </c>
      <c r="I4076" s="27" t="s">
        <v>155</v>
      </c>
      <c r="J4076" s="27" t="s">
        <v>305</v>
      </c>
      <c r="K4076" s="27" t="s">
        <v>126</v>
      </c>
      <c r="L4076" s="27" t="n">
        <v>30</v>
      </c>
      <c r="M4076" s="27" t="n">
        <v>133</v>
      </c>
      <c r="N4076" s="27" t="s">
        <v>186</v>
      </c>
      <c r="O4076" s="27" t="s">
        <v>171</v>
      </c>
      <c r="P4076" s="27" t="s">
        <v>150</v>
      </c>
      <c r="Q4076" s="29" t="n">
        <v>8441.52</v>
      </c>
      <c r="R4076" s="27" t="s">
        <v>130</v>
      </c>
      <c r="S4076" s="27" t="s">
        <v>141</v>
      </c>
      <c r="T4076" s="27" t="n">
        <v>5</v>
      </c>
    </row>
    <row r="4077" customFormat="false" ht="15" hidden="false" customHeight="false" outlineLevel="0" collapsed="false">
      <c r="A4077" s="30" t="s">
        <v>6112</v>
      </c>
      <c r="B4077" s="30" t="s">
        <v>1373</v>
      </c>
      <c r="C4077" s="30" t="n">
        <v>29</v>
      </c>
      <c r="D4077" s="30" t="s">
        <v>397</v>
      </c>
      <c r="E4077" s="31" t="n">
        <v>45305</v>
      </c>
      <c r="F4077" s="30" t="s">
        <v>1250</v>
      </c>
      <c r="G4077" s="31" t="n">
        <v>45305</v>
      </c>
      <c r="H4077" s="30" t="s">
        <v>236</v>
      </c>
      <c r="I4077" s="30" t="s">
        <v>323</v>
      </c>
      <c r="J4077" s="30" t="s">
        <v>267</v>
      </c>
      <c r="K4077" s="30" t="s">
        <v>156</v>
      </c>
      <c r="L4077" s="30" t="n">
        <v>16</v>
      </c>
      <c r="M4077" s="30" t="n">
        <v>35</v>
      </c>
      <c r="N4077" s="30" t="s">
        <v>127</v>
      </c>
      <c r="O4077" s="30" t="s">
        <v>171</v>
      </c>
      <c r="P4077" s="30" t="s">
        <v>129</v>
      </c>
      <c r="Q4077" s="32" t="n">
        <v>3433.11</v>
      </c>
      <c r="R4077" s="30" t="s">
        <v>268</v>
      </c>
      <c r="S4077" s="30" t="s">
        <v>197</v>
      </c>
      <c r="T4077" s="30" t="n">
        <v>2</v>
      </c>
    </row>
    <row r="4078" customFormat="false" ht="15" hidden="false" customHeight="false" outlineLevel="0" collapsed="false">
      <c r="A4078" s="27" t="s">
        <v>6113</v>
      </c>
      <c r="B4078" s="27" t="s">
        <v>1172</v>
      </c>
      <c r="C4078" s="27" t="n">
        <v>23</v>
      </c>
      <c r="D4078" s="27" t="s">
        <v>121</v>
      </c>
      <c r="E4078" s="28" t="n">
        <v>45456</v>
      </c>
      <c r="F4078" s="27" t="s">
        <v>576</v>
      </c>
      <c r="G4078" s="28" t="n">
        <v>45457</v>
      </c>
      <c r="H4078" s="27" t="s">
        <v>161</v>
      </c>
      <c r="I4078" s="27" t="s">
        <v>320</v>
      </c>
      <c r="J4078" s="27" t="s">
        <v>163</v>
      </c>
      <c r="K4078" s="27" t="s">
        <v>156</v>
      </c>
      <c r="L4078" s="27" t="n">
        <v>75</v>
      </c>
      <c r="M4078" s="27" t="n">
        <v>88</v>
      </c>
      <c r="N4078" s="27" t="s">
        <v>186</v>
      </c>
      <c r="O4078" s="27" t="s">
        <v>171</v>
      </c>
      <c r="P4078" s="27" t="s">
        <v>150</v>
      </c>
      <c r="Q4078" s="29" t="n">
        <v>4033.87</v>
      </c>
      <c r="R4078" s="27" t="s">
        <v>130</v>
      </c>
      <c r="S4078" s="27" t="s">
        <v>335</v>
      </c>
      <c r="T4078" s="27" t="n">
        <v>5</v>
      </c>
    </row>
    <row r="4079" customFormat="false" ht="15" hidden="false" customHeight="false" outlineLevel="0" collapsed="false">
      <c r="A4079" s="30" t="s">
        <v>6114</v>
      </c>
      <c r="B4079" s="30" t="s">
        <v>1549</v>
      </c>
      <c r="C4079" s="30" t="n">
        <v>0</v>
      </c>
      <c r="D4079" s="30" t="s">
        <v>121</v>
      </c>
      <c r="E4079" s="31" t="n">
        <v>45510</v>
      </c>
      <c r="F4079" s="30" t="s">
        <v>1026</v>
      </c>
      <c r="G4079" s="31" t="n">
        <v>45512</v>
      </c>
      <c r="H4079" s="30" t="s">
        <v>236</v>
      </c>
      <c r="I4079" s="30" t="s">
        <v>266</v>
      </c>
      <c r="J4079" s="30" t="s">
        <v>375</v>
      </c>
      <c r="K4079" s="30" t="s">
        <v>202</v>
      </c>
      <c r="L4079" s="30" t="n">
        <v>10</v>
      </c>
      <c r="M4079" s="30" t="n">
        <v>111</v>
      </c>
      <c r="N4079" s="30" t="s">
        <v>186</v>
      </c>
      <c r="O4079" s="30" t="s">
        <v>171</v>
      </c>
      <c r="P4079" s="30" t="s">
        <v>150</v>
      </c>
      <c r="Q4079" s="32" t="n">
        <v>16444.22</v>
      </c>
      <c r="R4079" s="30" t="s">
        <v>462</v>
      </c>
      <c r="S4079" s="30" t="s">
        <v>141</v>
      </c>
      <c r="T4079" s="30" t="n">
        <v>3</v>
      </c>
    </row>
    <row r="4080" customFormat="false" ht="15" hidden="false" customHeight="false" outlineLevel="0" collapsed="false">
      <c r="A4080" s="27" t="s">
        <v>6115</v>
      </c>
      <c r="B4080" s="27" t="s">
        <v>3542</v>
      </c>
      <c r="C4080" s="27" t="n">
        <v>49</v>
      </c>
      <c r="D4080" s="27" t="s">
        <v>121</v>
      </c>
      <c r="E4080" s="28" t="n">
        <v>45506</v>
      </c>
      <c r="F4080" s="27" t="s">
        <v>743</v>
      </c>
      <c r="G4080" s="28" t="n">
        <v>45507</v>
      </c>
      <c r="H4080" s="27" t="s">
        <v>217</v>
      </c>
      <c r="I4080" s="27" t="s">
        <v>392</v>
      </c>
      <c r="J4080" s="27" t="s">
        <v>283</v>
      </c>
      <c r="K4080" s="27" t="s">
        <v>138</v>
      </c>
      <c r="L4080" s="27" t="n">
        <v>40</v>
      </c>
      <c r="M4080" s="27" t="n">
        <v>42</v>
      </c>
      <c r="N4080" s="27" t="s">
        <v>127</v>
      </c>
      <c r="O4080" s="27" t="s">
        <v>171</v>
      </c>
      <c r="P4080" s="27" t="s">
        <v>140</v>
      </c>
      <c r="Q4080" s="29" t="n">
        <v>2172.33</v>
      </c>
      <c r="R4080" s="27" t="s">
        <v>130</v>
      </c>
      <c r="S4080" s="27" t="s">
        <v>141</v>
      </c>
      <c r="T4080" s="27" t="n">
        <v>3</v>
      </c>
    </row>
    <row r="4081" customFormat="false" ht="15" hidden="false" customHeight="false" outlineLevel="0" collapsed="false">
      <c r="A4081" s="30" t="s">
        <v>6116</v>
      </c>
      <c r="B4081" s="30" t="s">
        <v>1430</v>
      </c>
      <c r="C4081" s="30" t="n">
        <v>12</v>
      </c>
      <c r="D4081" s="30" t="s">
        <v>181</v>
      </c>
      <c r="E4081" s="31" t="n">
        <v>45475</v>
      </c>
      <c r="F4081" s="30" t="s">
        <v>465</v>
      </c>
      <c r="G4081" s="31" t="n">
        <v>45476</v>
      </c>
      <c r="H4081" s="30" t="s">
        <v>236</v>
      </c>
      <c r="I4081" s="30" t="s">
        <v>323</v>
      </c>
      <c r="J4081" s="30" t="s">
        <v>455</v>
      </c>
      <c r="K4081" s="30" t="s">
        <v>156</v>
      </c>
      <c r="L4081" s="30" t="n">
        <v>57</v>
      </c>
      <c r="M4081" s="30" t="n">
        <v>84</v>
      </c>
      <c r="N4081" s="30" t="s">
        <v>127</v>
      </c>
      <c r="O4081" s="30" t="s">
        <v>128</v>
      </c>
      <c r="P4081" s="30" t="s">
        <v>129</v>
      </c>
      <c r="Q4081" s="32" t="n">
        <v>4398.96</v>
      </c>
      <c r="R4081" s="30" t="s">
        <v>130</v>
      </c>
      <c r="S4081" s="30" t="s">
        <v>335</v>
      </c>
      <c r="T4081" s="30" t="n">
        <v>3</v>
      </c>
    </row>
    <row r="4082" customFormat="false" ht="15" hidden="false" customHeight="false" outlineLevel="0" collapsed="false">
      <c r="A4082" s="27" t="s">
        <v>6117</v>
      </c>
      <c r="B4082" s="27" t="s">
        <v>3399</v>
      </c>
      <c r="C4082" s="27" t="n">
        <v>17</v>
      </c>
      <c r="D4082" s="27" t="s">
        <v>121</v>
      </c>
      <c r="E4082" s="28" t="n">
        <v>45641</v>
      </c>
      <c r="F4082" s="27" t="s">
        <v>200</v>
      </c>
      <c r="G4082" s="28" t="n">
        <v>45643</v>
      </c>
      <c r="H4082" s="27" t="s">
        <v>236</v>
      </c>
      <c r="I4082" s="27" t="s">
        <v>237</v>
      </c>
      <c r="J4082" s="27" t="s">
        <v>238</v>
      </c>
      <c r="K4082" s="27" t="s">
        <v>156</v>
      </c>
      <c r="L4082" s="27" t="n">
        <v>72</v>
      </c>
      <c r="M4082" s="27" t="n">
        <v>58</v>
      </c>
      <c r="N4082" s="27" t="s">
        <v>127</v>
      </c>
      <c r="O4082" s="27" t="s">
        <v>171</v>
      </c>
      <c r="P4082" s="27" t="s">
        <v>140</v>
      </c>
      <c r="Q4082" s="29" t="n">
        <v>3170.63</v>
      </c>
      <c r="R4082" s="27" t="s">
        <v>130</v>
      </c>
      <c r="S4082" s="27" t="s">
        <v>157</v>
      </c>
      <c r="T4082" s="27" t="n">
        <v>5</v>
      </c>
    </row>
    <row r="4083" customFormat="false" ht="15" hidden="false" customHeight="false" outlineLevel="0" collapsed="false">
      <c r="A4083" s="30" t="s">
        <v>6118</v>
      </c>
      <c r="B4083" s="30" t="s">
        <v>1139</v>
      </c>
      <c r="C4083" s="30" t="n">
        <v>32</v>
      </c>
      <c r="D4083" s="30" t="s">
        <v>181</v>
      </c>
      <c r="E4083" s="31" t="n">
        <v>45471</v>
      </c>
      <c r="F4083" s="30" t="s">
        <v>356</v>
      </c>
      <c r="G4083" s="31" t="n">
        <v>45473</v>
      </c>
      <c r="H4083" s="30" t="s">
        <v>135</v>
      </c>
      <c r="I4083" s="30" t="s">
        <v>136</v>
      </c>
      <c r="J4083" s="30" t="s">
        <v>201</v>
      </c>
      <c r="K4083" s="30" t="s">
        <v>156</v>
      </c>
      <c r="L4083" s="30" t="n">
        <v>72</v>
      </c>
      <c r="M4083" s="30" t="n">
        <v>89</v>
      </c>
      <c r="N4083" s="30" t="s">
        <v>186</v>
      </c>
      <c r="O4083" s="30" t="s">
        <v>171</v>
      </c>
      <c r="P4083" s="30" t="s">
        <v>129</v>
      </c>
      <c r="Q4083" s="32" t="n">
        <v>4700.5</v>
      </c>
      <c r="R4083" s="30" t="s">
        <v>130</v>
      </c>
      <c r="S4083" s="30" t="s">
        <v>141</v>
      </c>
      <c r="T4083" s="30" t="n">
        <v>2</v>
      </c>
    </row>
    <row r="4084" customFormat="false" ht="15" hidden="false" customHeight="false" outlineLevel="0" collapsed="false">
      <c r="A4084" s="27" t="s">
        <v>6119</v>
      </c>
      <c r="B4084" s="27" t="s">
        <v>758</v>
      </c>
      <c r="C4084" s="27" t="n">
        <v>59</v>
      </c>
      <c r="D4084" s="27" t="s">
        <v>121</v>
      </c>
      <c r="E4084" s="28" t="n">
        <v>45614</v>
      </c>
      <c r="F4084" s="27" t="s">
        <v>948</v>
      </c>
      <c r="G4084" s="28" t="n">
        <v>45614</v>
      </c>
      <c r="H4084" s="27" t="s">
        <v>135</v>
      </c>
      <c r="I4084" s="27" t="s">
        <v>136</v>
      </c>
      <c r="J4084" s="27" t="s">
        <v>137</v>
      </c>
      <c r="K4084" s="27" t="s">
        <v>156</v>
      </c>
      <c r="L4084" s="27" t="n">
        <v>23</v>
      </c>
      <c r="M4084" s="27" t="n">
        <v>67</v>
      </c>
      <c r="N4084" s="27" t="s">
        <v>127</v>
      </c>
      <c r="O4084" s="27" t="s">
        <v>139</v>
      </c>
      <c r="P4084" s="27" t="s">
        <v>140</v>
      </c>
      <c r="Q4084" s="29" t="n">
        <v>4780.99</v>
      </c>
      <c r="R4084" s="27" t="s">
        <v>130</v>
      </c>
      <c r="S4084" s="27" t="s">
        <v>178</v>
      </c>
      <c r="T4084" s="27" t="n">
        <v>5</v>
      </c>
    </row>
    <row r="4085" customFormat="false" ht="15" hidden="false" customHeight="false" outlineLevel="0" collapsed="false">
      <c r="A4085" s="30" t="s">
        <v>6120</v>
      </c>
      <c r="B4085" s="30" t="s">
        <v>2283</v>
      </c>
      <c r="C4085" s="30" t="n">
        <v>30</v>
      </c>
      <c r="D4085" s="30" t="s">
        <v>121</v>
      </c>
      <c r="E4085" s="31" t="n">
        <v>45640</v>
      </c>
      <c r="F4085" s="30" t="s">
        <v>621</v>
      </c>
      <c r="G4085" s="31" t="n">
        <v>45644</v>
      </c>
      <c r="H4085" s="30" t="s">
        <v>236</v>
      </c>
      <c r="I4085" s="30" t="s">
        <v>266</v>
      </c>
      <c r="J4085" s="30" t="s">
        <v>238</v>
      </c>
      <c r="K4085" s="30" t="s">
        <v>126</v>
      </c>
      <c r="L4085" s="30" t="n">
        <v>12</v>
      </c>
      <c r="M4085" s="30" t="n">
        <v>149</v>
      </c>
      <c r="N4085" s="30" t="s">
        <v>186</v>
      </c>
      <c r="O4085" s="30" t="s">
        <v>139</v>
      </c>
      <c r="P4085" s="30" t="s">
        <v>140</v>
      </c>
      <c r="Q4085" s="32" t="n">
        <v>8403.33</v>
      </c>
      <c r="R4085" s="30" t="s">
        <v>130</v>
      </c>
      <c r="S4085" s="30" t="s">
        <v>151</v>
      </c>
      <c r="T4085" s="30" t="n">
        <v>5</v>
      </c>
    </row>
    <row r="4086" customFormat="false" ht="15" hidden="false" customHeight="false" outlineLevel="0" collapsed="false">
      <c r="A4086" s="27" t="s">
        <v>6121</v>
      </c>
      <c r="B4086" s="27" t="s">
        <v>522</v>
      </c>
      <c r="C4086" s="27" t="n">
        <v>13</v>
      </c>
      <c r="D4086" s="27" t="s">
        <v>121</v>
      </c>
      <c r="E4086" s="28" t="n">
        <v>45522</v>
      </c>
      <c r="F4086" s="27" t="s">
        <v>257</v>
      </c>
      <c r="G4086" s="28" t="n">
        <v>45522</v>
      </c>
      <c r="H4086" s="27" t="s">
        <v>135</v>
      </c>
      <c r="I4086" s="27" t="s">
        <v>251</v>
      </c>
      <c r="J4086" s="27" t="s">
        <v>201</v>
      </c>
      <c r="K4086" s="27" t="s">
        <v>138</v>
      </c>
      <c r="L4086" s="27" t="n">
        <v>89</v>
      </c>
      <c r="M4086" s="27" t="n">
        <v>23</v>
      </c>
      <c r="N4086" s="27" t="s">
        <v>127</v>
      </c>
      <c r="O4086" s="27" t="s">
        <v>139</v>
      </c>
      <c r="P4086" s="27" t="s">
        <v>129</v>
      </c>
      <c r="Q4086" s="29" t="n">
        <v>2558.33</v>
      </c>
      <c r="R4086" s="27" t="s">
        <v>130</v>
      </c>
      <c r="S4086" s="27" t="s">
        <v>141</v>
      </c>
      <c r="T4086" s="27" t="n">
        <v>4</v>
      </c>
    </row>
    <row r="4087" customFormat="false" ht="15" hidden="false" customHeight="false" outlineLevel="0" collapsed="false">
      <c r="A4087" s="30" t="s">
        <v>6122</v>
      </c>
      <c r="B4087" s="30" t="s">
        <v>6123</v>
      </c>
      <c r="C4087" s="30" t="n">
        <v>36</v>
      </c>
      <c r="D4087" s="30" t="s">
        <v>181</v>
      </c>
      <c r="E4087" s="31" t="n">
        <v>45534</v>
      </c>
      <c r="F4087" s="30" t="s">
        <v>247</v>
      </c>
      <c r="G4087" s="31" t="n">
        <v>45534</v>
      </c>
      <c r="H4087" s="30" t="s">
        <v>123</v>
      </c>
      <c r="I4087" s="30" t="s">
        <v>124</v>
      </c>
      <c r="J4087" s="30" t="s">
        <v>305</v>
      </c>
      <c r="K4087" s="30" t="s">
        <v>156</v>
      </c>
      <c r="L4087" s="30" t="n">
        <v>33</v>
      </c>
      <c r="M4087" s="30" t="n">
        <v>32</v>
      </c>
      <c r="N4087" s="30" t="s">
        <v>186</v>
      </c>
      <c r="O4087" s="30" t="s">
        <v>149</v>
      </c>
      <c r="P4087" s="30" t="s">
        <v>129</v>
      </c>
      <c r="Q4087" s="32" t="n">
        <v>4223.45</v>
      </c>
      <c r="R4087" s="30" t="s">
        <v>130</v>
      </c>
      <c r="S4087" s="30" t="s">
        <v>335</v>
      </c>
      <c r="T4087" s="30"/>
    </row>
    <row r="4088" customFormat="false" ht="15" hidden="false" customHeight="false" outlineLevel="0" collapsed="false">
      <c r="A4088" s="27" t="s">
        <v>6124</v>
      </c>
      <c r="B4088" s="27" t="s">
        <v>889</v>
      </c>
      <c r="C4088" s="27" t="n">
        <v>26</v>
      </c>
      <c r="D4088" s="27" t="s">
        <v>121</v>
      </c>
      <c r="E4088" s="28" t="n">
        <v>45375</v>
      </c>
      <c r="F4088" s="27" t="s">
        <v>1155</v>
      </c>
      <c r="G4088" s="28" t="n">
        <v>45378</v>
      </c>
      <c r="H4088" s="27" t="s">
        <v>206</v>
      </c>
      <c r="I4088" s="27" t="s">
        <v>232</v>
      </c>
      <c r="J4088" s="27" t="s">
        <v>593</v>
      </c>
      <c r="K4088" s="27" t="s">
        <v>156</v>
      </c>
      <c r="L4088" s="27" t="n">
        <v>34</v>
      </c>
      <c r="M4088" s="27" t="n">
        <v>60</v>
      </c>
      <c r="N4088" s="27" t="s">
        <v>127</v>
      </c>
      <c r="O4088" s="27" t="s">
        <v>139</v>
      </c>
      <c r="P4088" s="27" t="s">
        <v>187</v>
      </c>
      <c r="Q4088" s="29" t="n">
        <v>4859.8</v>
      </c>
      <c r="R4088" s="27" t="s">
        <v>130</v>
      </c>
      <c r="S4088" s="27" t="s">
        <v>131</v>
      </c>
      <c r="T4088" s="27" t="n">
        <v>4</v>
      </c>
    </row>
    <row r="4089" customFormat="false" ht="15" hidden="false" customHeight="false" outlineLevel="0" collapsed="false">
      <c r="A4089" s="30" t="s">
        <v>6125</v>
      </c>
      <c r="B4089" s="30" t="s">
        <v>380</v>
      </c>
      <c r="C4089" s="30" t="n">
        <v>24</v>
      </c>
      <c r="D4089" s="30" t="s">
        <v>181</v>
      </c>
      <c r="E4089" s="31" t="n">
        <v>45339</v>
      </c>
      <c r="F4089" s="30" t="s">
        <v>394</v>
      </c>
      <c r="G4089" s="31" t="n">
        <v>45339</v>
      </c>
      <c r="H4089" s="30" t="s">
        <v>183</v>
      </c>
      <c r="I4089" s="30" t="s">
        <v>430</v>
      </c>
      <c r="J4089" s="30" t="s">
        <v>411</v>
      </c>
      <c r="K4089" s="30" t="s">
        <v>156</v>
      </c>
      <c r="L4089" s="30" t="n">
        <v>63</v>
      </c>
      <c r="M4089" s="30" t="n">
        <v>82</v>
      </c>
      <c r="N4089" s="30" t="s">
        <v>127</v>
      </c>
      <c r="O4089" s="30" t="s">
        <v>149</v>
      </c>
      <c r="P4089" s="30" t="s">
        <v>187</v>
      </c>
      <c r="Q4089" s="32" t="n">
        <v>3400.78</v>
      </c>
      <c r="R4089" s="30" t="s">
        <v>130</v>
      </c>
      <c r="S4089" s="30" t="s">
        <v>131</v>
      </c>
      <c r="T4089" s="30" t="n">
        <v>5</v>
      </c>
    </row>
    <row r="4090" customFormat="false" ht="15" hidden="false" customHeight="false" outlineLevel="0" collapsed="false">
      <c r="A4090" s="27" t="s">
        <v>6126</v>
      </c>
      <c r="B4090" s="27" t="s">
        <v>1617</v>
      </c>
      <c r="C4090" s="27" t="n">
        <v>21</v>
      </c>
      <c r="D4090" s="27" t="s">
        <v>181</v>
      </c>
      <c r="E4090" s="28" t="n">
        <v>45648</v>
      </c>
      <c r="F4090" s="27" t="s">
        <v>750</v>
      </c>
      <c r="G4090" s="28" t="n">
        <v>45648</v>
      </c>
      <c r="H4090" s="27" t="s">
        <v>168</v>
      </c>
      <c r="I4090" s="27" t="s">
        <v>366</v>
      </c>
      <c r="J4090" s="27" t="s">
        <v>371</v>
      </c>
      <c r="K4090" s="27" t="s">
        <v>156</v>
      </c>
      <c r="L4090" s="27" t="n">
        <v>43</v>
      </c>
      <c r="M4090" s="27" t="n">
        <v>33</v>
      </c>
      <c r="N4090" s="27" t="s">
        <v>127</v>
      </c>
      <c r="O4090" s="27" t="s">
        <v>128</v>
      </c>
      <c r="P4090" s="27" t="s">
        <v>129</v>
      </c>
      <c r="Q4090" s="29" t="n">
        <v>4029.23</v>
      </c>
      <c r="R4090" s="27" t="s">
        <v>268</v>
      </c>
      <c r="S4090" s="27" t="s">
        <v>151</v>
      </c>
      <c r="T4090" s="27" t="n">
        <v>3</v>
      </c>
    </row>
    <row r="4091" customFormat="false" ht="15" hidden="false" customHeight="false" outlineLevel="0" collapsed="false">
      <c r="A4091" s="30" t="s">
        <v>6127</v>
      </c>
      <c r="B4091" s="30" t="s">
        <v>6128</v>
      </c>
      <c r="C4091" s="30" t="n">
        <v>25</v>
      </c>
      <c r="D4091" s="30" t="s">
        <v>181</v>
      </c>
      <c r="E4091" s="31" t="n">
        <v>45537</v>
      </c>
      <c r="F4091" s="30" t="s">
        <v>2406</v>
      </c>
      <c r="G4091" s="31" t="n">
        <v>45550</v>
      </c>
      <c r="H4091" s="30" t="s">
        <v>146</v>
      </c>
      <c r="I4091" s="30" t="s">
        <v>147</v>
      </c>
      <c r="J4091" s="30" t="s">
        <v>244</v>
      </c>
      <c r="K4091" s="30" t="s">
        <v>202</v>
      </c>
      <c r="L4091" s="30" t="n">
        <v>15</v>
      </c>
      <c r="M4091" s="30" t="n">
        <v>158</v>
      </c>
      <c r="N4091" s="30" t="s">
        <v>186</v>
      </c>
      <c r="O4091" s="30" t="s">
        <v>128</v>
      </c>
      <c r="P4091" s="30" t="s">
        <v>187</v>
      </c>
      <c r="Q4091" s="32"/>
      <c r="R4091" s="30" t="s">
        <v>130</v>
      </c>
      <c r="S4091" s="30" t="s">
        <v>131</v>
      </c>
      <c r="T4091" s="30" t="n">
        <v>3</v>
      </c>
    </row>
    <row r="4092" customFormat="false" ht="15" hidden="false" customHeight="false" outlineLevel="0" collapsed="false">
      <c r="A4092" s="27" t="s">
        <v>6129</v>
      </c>
      <c r="B4092" s="27" t="s">
        <v>6130</v>
      </c>
      <c r="C4092" s="27" t="n">
        <v>12</v>
      </c>
      <c r="D4092" s="27" t="s">
        <v>121</v>
      </c>
      <c r="E4092" s="28" t="n">
        <v>45634</v>
      </c>
      <c r="F4092" s="27" t="s">
        <v>438</v>
      </c>
      <c r="G4092" s="28" t="n">
        <v>45635</v>
      </c>
      <c r="H4092" s="27" t="s">
        <v>206</v>
      </c>
      <c r="I4092" s="27" t="s">
        <v>207</v>
      </c>
      <c r="J4092" s="27" t="s">
        <v>593</v>
      </c>
      <c r="K4092" s="27" t="s">
        <v>138</v>
      </c>
      <c r="L4092" s="27" t="n">
        <v>59</v>
      </c>
      <c r="M4092" s="27" t="n">
        <v>29</v>
      </c>
      <c r="N4092" s="27" t="s">
        <v>127</v>
      </c>
      <c r="O4092" s="27" t="s">
        <v>171</v>
      </c>
      <c r="P4092" s="27" t="s">
        <v>187</v>
      </c>
      <c r="Q4092" s="29" t="n">
        <v>971.03</v>
      </c>
      <c r="R4092" s="27" t="s">
        <v>130</v>
      </c>
      <c r="S4092" s="27" t="s">
        <v>141</v>
      </c>
      <c r="T4092" s="27" t="n">
        <v>3</v>
      </c>
    </row>
    <row r="4093" customFormat="false" ht="15" hidden="false" customHeight="false" outlineLevel="0" collapsed="false">
      <c r="A4093" s="30" t="s">
        <v>6131</v>
      </c>
      <c r="B4093" s="30" t="s">
        <v>5605</v>
      </c>
      <c r="C4093" s="30" t="n">
        <v>37</v>
      </c>
      <c r="D4093" s="30" t="s">
        <v>121</v>
      </c>
      <c r="E4093" s="31" t="n">
        <v>45557</v>
      </c>
      <c r="F4093" s="30" t="s">
        <v>1029</v>
      </c>
      <c r="G4093" s="31" t="n">
        <v>45561</v>
      </c>
      <c r="H4093" s="30" t="s">
        <v>146</v>
      </c>
      <c r="I4093" s="30" t="s">
        <v>147</v>
      </c>
      <c r="J4093" s="30" t="s">
        <v>222</v>
      </c>
      <c r="K4093" s="30" t="s">
        <v>126</v>
      </c>
      <c r="L4093" s="30" t="n">
        <v>41</v>
      </c>
      <c r="M4093" s="30" t="n">
        <v>75</v>
      </c>
      <c r="N4093" s="30" t="s">
        <v>186</v>
      </c>
      <c r="O4093" s="30" t="s">
        <v>139</v>
      </c>
      <c r="P4093" s="30" t="s">
        <v>150</v>
      </c>
      <c r="Q4093" s="32" t="n">
        <v>6737.82</v>
      </c>
      <c r="R4093" s="30" t="s">
        <v>130</v>
      </c>
      <c r="S4093" s="30" t="s">
        <v>157</v>
      </c>
      <c r="T4093" s="30" t="n">
        <v>5</v>
      </c>
    </row>
    <row r="4094" customFormat="false" ht="15" hidden="false" customHeight="false" outlineLevel="0" collapsed="false">
      <c r="A4094" s="27" t="s">
        <v>6132</v>
      </c>
      <c r="B4094" s="27" t="s">
        <v>6133</v>
      </c>
      <c r="C4094" s="27" t="n">
        <v>70</v>
      </c>
      <c r="D4094" s="27" t="s">
        <v>121</v>
      </c>
      <c r="E4094" s="28" t="n">
        <v>45579</v>
      </c>
      <c r="F4094" s="27" t="s">
        <v>1384</v>
      </c>
      <c r="G4094" s="28" t="n">
        <v>45580</v>
      </c>
      <c r="H4094" s="27" t="s">
        <v>168</v>
      </c>
      <c r="I4094" s="27" t="s">
        <v>366</v>
      </c>
      <c r="J4094" s="27" t="s">
        <v>367</v>
      </c>
      <c r="K4094" s="27" t="s">
        <v>156</v>
      </c>
      <c r="L4094" s="27" t="n">
        <v>58</v>
      </c>
      <c r="M4094" s="27" t="n">
        <v>67</v>
      </c>
      <c r="N4094" s="27" t="s">
        <v>186</v>
      </c>
      <c r="O4094" s="27" t="s">
        <v>149</v>
      </c>
      <c r="P4094" s="27" t="s">
        <v>187</v>
      </c>
      <c r="Q4094" s="29" t="n">
        <v>4281.35</v>
      </c>
      <c r="R4094" s="27" t="s">
        <v>130</v>
      </c>
      <c r="S4094" s="27" t="s">
        <v>151</v>
      </c>
      <c r="T4094" s="27" t="n">
        <v>3</v>
      </c>
    </row>
    <row r="4095" customFormat="false" ht="15" hidden="false" customHeight="false" outlineLevel="0" collapsed="false">
      <c r="A4095" s="30" t="s">
        <v>6134</v>
      </c>
      <c r="B4095" s="30" t="s">
        <v>2405</v>
      </c>
      <c r="C4095" s="30" t="n">
        <v>69</v>
      </c>
      <c r="D4095" s="30" t="s">
        <v>181</v>
      </c>
      <c r="E4095" s="31" t="n">
        <v>45379</v>
      </c>
      <c r="F4095" s="30" t="s">
        <v>662</v>
      </c>
      <c r="G4095" s="31" t="n">
        <v>45380</v>
      </c>
      <c r="H4095" s="30" t="s">
        <v>236</v>
      </c>
      <c r="I4095" s="30" t="s">
        <v>323</v>
      </c>
      <c r="J4095" s="30" t="s">
        <v>267</v>
      </c>
      <c r="K4095" s="30" t="s">
        <v>156</v>
      </c>
      <c r="L4095" s="30" t="n">
        <v>57</v>
      </c>
      <c r="M4095" s="30" t="n">
        <v>38</v>
      </c>
      <c r="N4095" s="30" t="s">
        <v>127</v>
      </c>
      <c r="O4095" s="30" t="s">
        <v>171</v>
      </c>
      <c r="P4095" s="30" t="s">
        <v>150</v>
      </c>
      <c r="Q4095" s="32" t="n">
        <v>4399.75</v>
      </c>
      <c r="R4095" s="30" t="s">
        <v>130</v>
      </c>
      <c r="S4095" s="30" t="s">
        <v>192</v>
      </c>
      <c r="T4095" s="30" t="n">
        <v>3</v>
      </c>
    </row>
    <row r="4096" customFormat="false" ht="15" hidden="false" customHeight="false" outlineLevel="0" collapsed="false">
      <c r="A4096" s="27" t="s">
        <v>6135</v>
      </c>
      <c r="B4096" s="27" t="s">
        <v>1904</v>
      </c>
      <c r="C4096" s="27"/>
      <c r="D4096" s="27" t="s">
        <v>181</v>
      </c>
      <c r="E4096" s="28" t="n">
        <v>45533</v>
      </c>
      <c r="F4096" s="27" t="s">
        <v>614</v>
      </c>
      <c r="G4096" s="28" t="n">
        <v>45533</v>
      </c>
      <c r="H4096" s="27" t="s">
        <v>123</v>
      </c>
      <c r="I4096" s="27" t="s">
        <v>155</v>
      </c>
      <c r="J4096" s="27" t="s">
        <v>227</v>
      </c>
      <c r="K4096" s="27" t="s">
        <v>138</v>
      </c>
      <c r="L4096" s="27" t="n">
        <v>24</v>
      </c>
      <c r="M4096" s="27" t="n">
        <v>34</v>
      </c>
      <c r="N4096" s="27" t="s">
        <v>127</v>
      </c>
      <c r="O4096" s="27" t="s">
        <v>149</v>
      </c>
      <c r="P4096" s="27" t="s">
        <v>140</v>
      </c>
      <c r="Q4096" s="29" t="n">
        <v>1544.31</v>
      </c>
      <c r="R4096" s="27" t="s">
        <v>130</v>
      </c>
      <c r="S4096" s="27" t="s">
        <v>151</v>
      </c>
      <c r="T4096" s="27" t="n">
        <v>4</v>
      </c>
    </row>
    <row r="4097" customFormat="false" ht="15" hidden="false" customHeight="false" outlineLevel="0" collapsed="false">
      <c r="A4097" s="30" t="s">
        <v>6136</v>
      </c>
      <c r="B4097" s="30" t="s">
        <v>559</v>
      </c>
      <c r="C4097" s="30" t="n">
        <v>79</v>
      </c>
      <c r="D4097" s="30" t="s">
        <v>121</v>
      </c>
      <c r="E4097" s="31" t="n">
        <v>45423</v>
      </c>
      <c r="F4097" s="30" t="s">
        <v>391</v>
      </c>
      <c r="G4097" s="31" t="n">
        <v>45426</v>
      </c>
      <c r="H4097" s="30" t="s">
        <v>135</v>
      </c>
      <c r="I4097" s="30" t="s">
        <v>278</v>
      </c>
      <c r="J4097" s="30" t="s">
        <v>252</v>
      </c>
      <c r="K4097" s="30" t="s">
        <v>156</v>
      </c>
      <c r="L4097" s="30" t="n">
        <v>59</v>
      </c>
      <c r="M4097" s="30" t="n">
        <v>46</v>
      </c>
      <c r="N4097" s="30" t="s">
        <v>127</v>
      </c>
      <c r="O4097" s="30" t="s">
        <v>139</v>
      </c>
      <c r="P4097" s="30" t="s">
        <v>150</v>
      </c>
      <c r="Q4097" s="32" t="n">
        <v>2718.19</v>
      </c>
      <c r="R4097" s="30" t="s">
        <v>130</v>
      </c>
      <c r="S4097" s="30" t="s">
        <v>197</v>
      </c>
      <c r="T4097" s="30" t="n">
        <v>3</v>
      </c>
    </row>
    <row r="4098" customFormat="false" ht="15" hidden="false" customHeight="false" outlineLevel="0" collapsed="false">
      <c r="A4098" s="27" t="s">
        <v>6137</v>
      </c>
      <c r="B4098" s="27" t="s">
        <v>6138</v>
      </c>
      <c r="C4098" s="27" t="n">
        <v>26</v>
      </c>
      <c r="D4098" s="27" t="s">
        <v>181</v>
      </c>
      <c r="E4098" s="28" t="n">
        <v>45335</v>
      </c>
      <c r="F4098" s="27" t="s">
        <v>845</v>
      </c>
      <c r="G4098" s="28" t="n">
        <v>45338</v>
      </c>
      <c r="H4098" s="27" t="s">
        <v>161</v>
      </c>
      <c r="I4098" s="27" t="s">
        <v>538</v>
      </c>
      <c r="J4098" s="27" t="s">
        <v>163</v>
      </c>
      <c r="K4098" s="27" t="s">
        <v>156</v>
      </c>
      <c r="L4098" s="27" t="n">
        <v>20</v>
      </c>
      <c r="M4098" s="27" t="n">
        <v>81</v>
      </c>
      <c r="N4098" s="27" t="s">
        <v>127</v>
      </c>
      <c r="O4098" s="27" t="s">
        <v>128</v>
      </c>
      <c r="P4098" s="27" t="s">
        <v>150</v>
      </c>
      <c r="Q4098" s="29" t="n">
        <v>4500.4</v>
      </c>
      <c r="R4098" s="27" t="s">
        <v>130</v>
      </c>
      <c r="S4098" s="27" t="s">
        <v>151</v>
      </c>
      <c r="T4098" s="27" t="n">
        <v>5</v>
      </c>
    </row>
    <row r="4099" customFormat="false" ht="15" hidden="false" customHeight="false" outlineLevel="0" collapsed="false">
      <c r="A4099" s="30" t="s">
        <v>6139</v>
      </c>
      <c r="B4099" s="30" t="s">
        <v>4770</v>
      </c>
      <c r="C4099" s="30" t="n">
        <v>51</v>
      </c>
      <c r="D4099" s="30" t="s">
        <v>121</v>
      </c>
      <c r="E4099" s="31" t="n">
        <v>45373</v>
      </c>
      <c r="F4099" s="30" t="s">
        <v>1579</v>
      </c>
      <c r="G4099" s="31" t="n">
        <v>45374</v>
      </c>
      <c r="H4099" s="30" t="s">
        <v>146</v>
      </c>
      <c r="I4099" s="30" t="s">
        <v>147</v>
      </c>
      <c r="J4099" s="30" t="s">
        <v>148</v>
      </c>
      <c r="K4099" s="30" t="s">
        <v>138</v>
      </c>
      <c r="L4099" s="30" t="n">
        <v>86</v>
      </c>
      <c r="M4099" s="30" t="n">
        <v>26</v>
      </c>
      <c r="N4099" s="30" t="s">
        <v>127</v>
      </c>
      <c r="O4099" s="30" t="s">
        <v>139</v>
      </c>
      <c r="P4099" s="30" t="s">
        <v>187</v>
      </c>
      <c r="Q4099" s="32" t="n">
        <v>1745.54</v>
      </c>
      <c r="R4099" s="30" t="s">
        <v>172</v>
      </c>
      <c r="S4099" s="30" t="s">
        <v>197</v>
      </c>
      <c r="T4099" s="30" t="n">
        <v>2</v>
      </c>
    </row>
    <row r="4100" customFormat="false" ht="15" hidden="false" customHeight="false" outlineLevel="0" collapsed="false">
      <c r="A4100" s="27" t="s">
        <v>6140</v>
      </c>
      <c r="B4100" s="27" t="s">
        <v>4576</v>
      </c>
      <c r="C4100" s="27" t="n">
        <v>81</v>
      </c>
      <c r="D4100" s="27" t="s">
        <v>181</v>
      </c>
      <c r="E4100" s="28" t="n">
        <v>45374</v>
      </c>
      <c r="F4100" s="27" t="s">
        <v>532</v>
      </c>
      <c r="G4100" s="28" t="n">
        <v>45374</v>
      </c>
      <c r="H4100" s="27" t="s">
        <v>161</v>
      </c>
      <c r="I4100" s="27"/>
      <c r="J4100" s="27" t="s">
        <v>258</v>
      </c>
      <c r="K4100" s="27" t="s">
        <v>138</v>
      </c>
      <c r="L4100" s="27" t="n">
        <v>29</v>
      </c>
      <c r="M4100" s="27" t="n">
        <v>16</v>
      </c>
      <c r="N4100" s="27" t="s">
        <v>127</v>
      </c>
      <c r="O4100" s="27" t="s">
        <v>139</v>
      </c>
      <c r="P4100" s="27" t="s">
        <v>129</v>
      </c>
      <c r="Q4100" s="29" t="n">
        <v>1682.21</v>
      </c>
      <c r="R4100" s="27" t="s">
        <v>130</v>
      </c>
      <c r="S4100" s="27" t="s">
        <v>192</v>
      </c>
      <c r="T4100" s="27"/>
    </row>
    <row r="4101" customFormat="false" ht="15" hidden="false" customHeight="false" outlineLevel="0" collapsed="false">
      <c r="A4101" s="30" t="s">
        <v>4153</v>
      </c>
      <c r="B4101" s="30" t="s">
        <v>2653</v>
      </c>
      <c r="C4101" s="30" t="n">
        <v>51</v>
      </c>
      <c r="D4101" s="30" t="s">
        <v>181</v>
      </c>
      <c r="E4101" s="31" t="n">
        <v>45414</v>
      </c>
      <c r="F4101" s="30" t="s">
        <v>1374</v>
      </c>
      <c r="G4101" s="31" t="n">
        <v>45417</v>
      </c>
      <c r="H4101" s="30" t="s">
        <v>206</v>
      </c>
      <c r="I4101" s="30" t="s">
        <v>207</v>
      </c>
      <c r="J4101" s="30" t="s">
        <v>593</v>
      </c>
      <c r="K4101" s="30" t="s">
        <v>156</v>
      </c>
      <c r="L4101" s="30" t="n">
        <v>28</v>
      </c>
      <c r="M4101" s="30" t="n">
        <v>72</v>
      </c>
      <c r="N4101" s="30" t="s">
        <v>127</v>
      </c>
      <c r="O4101" s="30" t="s">
        <v>139</v>
      </c>
      <c r="P4101" s="30" t="s">
        <v>187</v>
      </c>
      <c r="Q4101" s="32" t="n">
        <v>3980.77</v>
      </c>
      <c r="R4101" s="30" t="s">
        <v>130</v>
      </c>
      <c r="S4101" s="30" t="s">
        <v>164</v>
      </c>
      <c r="T4101" s="30" t="n">
        <v>4</v>
      </c>
    </row>
    <row r="4102" customFormat="false" ht="15" hidden="false" customHeight="false" outlineLevel="0" collapsed="false">
      <c r="A4102" s="27" t="s">
        <v>6141</v>
      </c>
      <c r="B4102" s="27" t="s">
        <v>5118</v>
      </c>
      <c r="C4102" s="27"/>
      <c r="D4102" s="27" t="s">
        <v>121</v>
      </c>
      <c r="E4102" s="28" t="n">
        <v>45654</v>
      </c>
      <c r="F4102" s="27" t="s">
        <v>394</v>
      </c>
      <c r="G4102" s="28" t="n">
        <v>45657</v>
      </c>
      <c r="H4102" s="27" t="s">
        <v>135</v>
      </c>
      <c r="I4102" s="27" t="s">
        <v>136</v>
      </c>
      <c r="J4102" s="27" t="s">
        <v>262</v>
      </c>
      <c r="K4102" s="27" t="s">
        <v>156</v>
      </c>
      <c r="L4102" s="27" t="n">
        <v>39</v>
      </c>
      <c r="M4102" s="27" t="n">
        <v>50</v>
      </c>
      <c r="N4102" s="27" t="s">
        <v>127</v>
      </c>
      <c r="O4102" s="27" t="s">
        <v>128</v>
      </c>
      <c r="P4102" s="27" t="s">
        <v>140</v>
      </c>
      <c r="Q4102" s="29" t="n">
        <v>4244.72</v>
      </c>
      <c r="R4102" s="27" t="s">
        <v>130</v>
      </c>
      <c r="S4102" s="27" t="s">
        <v>223</v>
      </c>
      <c r="T4102" s="27" t="n">
        <v>4</v>
      </c>
    </row>
    <row r="4103" customFormat="false" ht="15" hidden="false" customHeight="false" outlineLevel="0" collapsed="false">
      <c r="A4103" s="30" t="s">
        <v>6142</v>
      </c>
      <c r="B4103" s="30" t="s">
        <v>1939</v>
      </c>
      <c r="C4103" s="30" t="n">
        <v>44</v>
      </c>
      <c r="D4103" s="30" t="s">
        <v>181</v>
      </c>
      <c r="E4103" s="31" t="n">
        <v>45580</v>
      </c>
      <c r="F4103" s="30" t="s">
        <v>788</v>
      </c>
      <c r="G4103" s="31" t="n">
        <v>45581</v>
      </c>
      <c r="H4103" s="30" t="s">
        <v>236</v>
      </c>
      <c r="I4103" s="30" t="s">
        <v>323</v>
      </c>
      <c r="J4103" s="30" t="s">
        <v>287</v>
      </c>
      <c r="K4103" s="30" t="s">
        <v>156</v>
      </c>
      <c r="L4103" s="30" t="n">
        <v>35</v>
      </c>
      <c r="M4103" s="30" t="n">
        <v>63</v>
      </c>
      <c r="N4103" s="30" t="s">
        <v>127</v>
      </c>
      <c r="O4103" s="30" t="s">
        <v>139</v>
      </c>
      <c r="P4103" s="30" t="s">
        <v>140</v>
      </c>
      <c r="Q4103" s="32" t="n">
        <v>3252.39</v>
      </c>
      <c r="R4103" s="30" t="s">
        <v>130</v>
      </c>
      <c r="S4103" s="30" t="s">
        <v>157</v>
      </c>
      <c r="T4103" s="30" t="n">
        <v>4</v>
      </c>
    </row>
    <row r="4104" customFormat="false" ht="15" hidden="false" customHeight="false" outlineLevel="0" collapsed="false">
      <c r="A4104" s="27" t="s">
        <v>6143</v>
      </c>
      <c r="B4104" s="27" t="s">
        <v>1695</v>
      </c>
      <c r="C4104" s="27" t="n">
        <v>41</v>
      </c>
      <c r="D4104" s="27" t="s">
        <v>181</v>
      </c>
      <c r="E4104" s="28" t="n">
        <v>45347</v>
      </c>
      <c r="F4104" s="27" t="s">
        <v>175</v>
      </c>
      <c r="G4104" s="28" t="n">
        <v>45348</v>
      </c>
      <c r="H4104" s="27" t="s">
        <v>146</v>
      </c>
      <c r="I4104" s="27" t="s">
        <v>147</v>
      </c>
      <c r="J4104" s="27" t="s">
        <v>222</v>
      </c>
      <c r="K4104" s="27" t="s">
        <v>138</v>
      </c>
      <c r="L4104" s="27" t="n">
        <v>45</v>
      </c>
      <c r="M4104" s="27" t="n">
        <v>23</v>
      </c>
      <c r="N4104" s="27" t="s">
        <v>127</v>
      </c>
      <c r="O4104" s="27" t="s">
        <v>139</v>
      </c>
      <c r="P4104" s="27" t="s">
        <v>187</v>
      </c>
      <c r="Q4104" s="29" t="n">
        <v>2429.21</v>
      </c>
      <c r="R4104" s="27" t="s">
        <v>130</v>
      </c>
      <c r="S4104" s="27" t="s">
        <v>131</v>
      </c>
      <c r="T4104" s="27" t="n">
        <v>5</v>
      </c>
    </row>
    <row r="4105" customFormat="false" ht="15" hidden="false" customHeight="false" outlineLevel="0" collapsed="false">
      <c r="A4105" s="30" t="s">
        <v>6144</v>
      </c>
      <c r="B4105" s="30" t="s">
        <v>4892</v>
      </c>
      <c r="C4105" s="30" t="n">
        <v>75</v>
      </c>
      <c r="D4105" s="30" t="s">
        <v>181</v>
      </c>
      <c r="E4105" s="31" t="n">
        <v>45632</v>
      </c>
      <c r="F4105" s="30" t="s">
        <v>1674</v>
      </c>
      <c r="G4105" s="31" t="n">
        <v>45642</v>
      </c>
      <c r="H4105" s="30" t="s">
        <v>236</v>
      </c>
      <c r="I4105" s="30" t="s">
        <v>237</v>
      </c>
      <c r="J4105" s="30" t="s">
        <v>375</v>
      </c>
      <c r="K4105" s="30" t="s">
        <v>202</v>
      </c>
      <c r="L4105" s="30" t="n">
        <v>17</v>
      </c>
      <c r="M4105" s="30" t="n">
        <v>196</v>
      </c>
      <c r="N4105" s="30" t="s">
        <v>186</v>
      </c>
      <c r="O4105" s="30" t="s">
        <v>139</v>
      </c>
      <c r="P4105" s="30" t="s">
        <v>187</v>
      </c>
      <c r="Q4105" s="32" t="n">
        <v>19380.87</v>
      </c>
      <c r="R4105" s="30" t="s">
        <v>130</v>
      </c>
      <c r="S4105" s="30" t="s">
        <v>197</v>
      </c>
      <c r="T4105" s="30" t="n">
        <v>4</v>
      </c>
    </row>
    <row r="4106" customFormat="false" ht="15" hidden="false" customHeight="false" outlineLevel="0" collapsed="false">
      <c r="A4106" s="27" t="s">
        <v>6145</v>
      </c>
      <c r="B4106" s="27" t="s">
        <v>6146</v>
      </c>
      <c r="C4106" s="27" t="n">
        <v>79</v>
      </c>
      <c r="D4106" s="27" t="s">
        <v>121</v>
      </c>
      <c r="E4106" s="28" t="n">
        <v>45356</v>
      </c>
      <c r="F4106" s="27" t="s">
        <v>1389</v>
      </c>
      <c r="G4106" s="28" t="n">
        <v>45356</v>
      </c>
      <c r="H4106" s="27" t="s">
        <v>123</v>
      </c>
      <c r="I4106" s="27" t="s">
        <v>304</v>
      </c>
      <c r="J4106" s="27" t="s">
        <v>305</v>
      </c>
      <c r="K4106" s="27" t="s">
        <v>156</v>
      </c>
      <c r="L4106" s="27" t="n">
        <v>40</v>
      </c>
      <c r="M4106" s="27" t="n">
        <v>82</v>
      </c>
      <c r="N4106" s="27" t="s">
        <v>127</v>
      </c>
      <c r="O4106" s="27" t="s">
        <v>149</v>
      </c>
      <c r="P4106" s="27" t="s">
        <v>140</v>
      </c>
      <c r="Q4106" s="29" t="n">
        <v>3513.42</v>
      </c>
      <c r="R4106" s="27" t="s">
        <v>130</v>
      </c>
      <c r="S4106" s="27" t="s">
        <v>131</v>
      </c>
      <c r="T4106" s="27" t="n">
        <v>5</v>
      </c>
    </row>
    <row r="4107" customFormat="false" ht="15" hidden="false" customHeight="false" outlineLevel="0" collapsed="false">
      <c r="A4107" s="30" t="s">
        <v>6147</v>
      </c>
      <c r="B4107" s="30" t="s">
        <v>5009</v>
      </c>
      <c r="C4107" s="30" t="n">
        <v>47</v>
      </c>
      <c r="D4107" s="30" t="s">
        <v>181</v>
      </c>
      <c r="E4107" s="31" t="n">
        <v>45369</v>
      </c>
      <c r="F4107" s="30" t="s">
        <v>421</v>
      </c>
      <c r="G4107" s="31" t="n">
        <v>45369</v>
      </c>
      <c r="H4107" s="30" t="s">
        <v>217</v>
      </c>
      <c r="I4107" s="30" t="s">
        <v>392</v>
      </c>
      <c r="J4107" s="30" t="s">
        <v>218</v>
      </c>
      <c r="K4107" s="30" t="s">
        <v>138</v>
      </c>
      <c r="L4107" s="30" t="n">
        <v>36</v>
      </c>
      <c r="M4107" s="30" t="n">
        <v>37</v>
      </c>
      <c r="N4107" s="30" t="s">
        <v>127</v>
      </c>
      <c r="O4107" s="30" t="s">
        <v>128</v>
      </c>
      <c r="P4107" s="30" t="s">
        <v>187</v>
      </c>
      <c r="Q4107" s="32" t="n">
        <v>1156.37</v>
      </c>
      <c r="R4107" s="30" t="s">
        <v>130</v>
      </c>
      <c r="S4107" s="30" t="s">
        <v>151</v>
      </c>
      <c r="T4107" s="30" t="n">
        <v>5</v>
      </c>
    </row>
    <row r="4108" customFormat="false" ht="15" hidden="false" customHeight="false" outlineLevel="0" collapsed="false">
      <c r="A4108" s="27" t="s">
        <v>6148</v>
      </c>
      <c r="B4108" s="27" t="s">
        <v>2635</v>
      </c>
      <c r="C4108" s="27" t="n">
        <v>30</v>
      </c>
      <c r="D4108" s="27" t="s">
        <v>121</v>
      </c>
      <c r="E4108" s="28" t="n">
        <v>45385</v>
      </c>
      <c r="F4108" s="27" t="s">
        <v>1384</v>
      </c>
      <c r="G4108" s="28" t="n">
        <v>45386</v>
      </c>
      <c r="H4108" s="27" t="s">
        <v>168</v>
      </c>
      <c r="I4108" s="27"/>
      <c r="J4108" s="27" t="s">
        <v>367</v>
      </c>
      <c r="K4108" s="27" t="s">
        <v>138</v>
      </c>
      <c r="L4108" s="27" t="n">
        <v>28</v>
      </c>
      <c r="M4108" s="27" t="n">
        <v>22</v>
      </c>
      <c r="N4108" s="27" t="s">
        <v>127</v>
      </c>
      <c r="O4108" s="27" t="s">
        <v>128</v>
      </c>
      <c r="P4108" s="27" t="s">
        <v>187</v>
      </c>
      <c r="Q4108" s="29" t="n">
        <v>1034.7</v>
      </c>
      <c r="R4108" s="27" t="s">
        <v>130</v>
      </c>
      <c r="S4108" s="27" t="s">
        <v>157</v>
      </c>
      <c r="T4108" s="27" t="n">
        <v>3</v>
      </c>
    </row>
    <row r="4109" customFormat="false" ht="15" hidden="false" customHeight="false" outlineLevel="0" collapsed="false">
      <c r="A4109" s="30" t="s">
        <v>6149</v>
      </c>
      <c r="B4109" s="30" t="s">
        <v>489</v>
      </c>
      <c r="C4109" s="30"/>
      <c r="D4109" s="30" t="s">
        <v>181</v>
      </c>
      <c r="E4109" s="31" t="n">
        <v>45537</v>
      </c>
      <c r="F4109" s="30" t="s">
        <v>695</v>
      </c>
      <c r="G4109" s="31" t="n">
        <v>45538</v>
      </c>
      <c r="H4109" s="30" t="s">
        <v>123</v>
      </c>
      <c r="I4109" s="30" t="s">
        <v>124</v>
      </c>
      <c r="J4109" s="30" t="s">
        <v>508</v>
      </c>
      <c r="K4109" s="30" t="s">
        <v>138</v>
      </c>
      <c r="L4109" s="30" t="n">
        <v>39</v>
      </c>
      <c r="M4109" s="30" t="n">
        <v>38</v>
      </c>
      <c r="N4109" s="30" t="s">
        <v>127</v>
      </c>
      <c r="O4109" s="30" t="s">
        <v>128</v>
      </c>
      <c r="P4109" s="30" t="s">
        <v>187</v>
      </c>
      <c r="Q4109" s="32" t="n">
        <v>2598.33</v>
      </c>
      <c r="R4109" s="30" t="s">
        <v>268</v>
      </c>
      <c r="S4109" s="30" t="s">
        <v>178</v>
      </c>
      <c r="T4109" s="30" t="n">
        <v>3</v>
      </c>
    </row>
    <row r="4110" customFormat="false" ht="15" hidden="false" customHeight="false" outlineLevel="0" collapsed="false">
      <c r="A4110" s="27" t="s">
        <v>6150</v>
      </c>
      <c r="B4110" s="27" t="s">
        <v>1658</v>
      </c>
      <c r="C4110" s="27" t="n">
        <v>57</v>
      </c>
      <c r="D4110" s="27" t="s">
        <v>181</v>
      </c>
      <c r="E4110" s="28" t="n">
        <v>45597</v>
      </c>
      <c r="F4110" s="27" t="s">
        <v>487</v>
      </c>
      <c r="G4110" s="28" t="n">
        <v>45598</v>
      </c>
      <c r="H4110" s="27" t="s">
        <v>206</v>
      </c>
      <c r="I4110" s="27" t="s">
        <v>300</v>
      </c>
      <c r="J4110" s="27" t="s">
        <v>208</v>
      </c>
      <c r="K4110" s="27" t="s">
        <v>156</v>
      </c>
      <c r="L4110" s="27" t="n">
        <v>71</v>
      </c>
      <c r="M4110" s="27" t="n">
        <v>36</v>
      </c>
      <c r="N4110" s="27" t="s">
        <v>127</v>
      </c>
      <c r="O4110" s="27" t="s">
        <v>128</v>
      </c>
      <c r="P4110" s="27" t="s">
        <v>129</v>
      </c>
      <c r="Q4110" s="29" t="n">
        <v>2704.96</v>
      </c>
      <c r="R4110" s="27" t="s">
        <v>130</v>
      </c>
      <c r="S4110" s="27" t="s">
        <v>164</v>
      </c>
      <c r="T4110" s="27" t="n">
        <v>4</v>
      </c>
    </row>
    <row r="4111" customFormat="false" ht="15" hidden="false" customHeight="false" outlineLevel="0" collapsed="false">
      <c r="A4111" s="30" t="s">
        <v>6151</v>
      </c>
      <c r="B4111" s="30" t="s">
        <v>6152</v>
      </c>
      <c r="C4111" s="30" t="n">
        <v>47</v>
      </c>
      <c r="D4111" s="30" t="s">
        <v>121</v>
      </c>
      <c r="E4111" s="31" t="n">
        <v>45464</v>
      </c>
      <c r="F4111" s="30" t="s">
        <v>271</v>
      </c>
      <c r="G4111" s="31" t="n">
        <v>45464</v>
      </c>
      <c r="H4111" s="30" t="s">
        <v>217</v>
      </c>
      <c r="I4111" s="30" t="s">
        <v>282</v>
      </c>
      <c r="J4111" s="30" t="s">
        <v>218</v>
      </c>
      <c r="K4111" s="30" t="s">
        <v>138</v>
      </c>
      <c r="L4111" s="30" t="n">
        <v>33</v>
      </c>
      <c r="M4111" s="30" t="n">
        <v>19</v>
      </c>
      <c r="N4111" s="30" t="s">
        <v>127</v>
      </c>
      <c r="O4111" s="30" t="s">
        <v>149</v>
      </c>
      <c r="P4111" s="30" t="s">
        <v>140</v>
      </c>
      <c r="Q4111" s="32" t="n">
        <v>801.89</v>
      </c>
      <c r="R4111" s="30" t="s">
        <v>130</v>
      </c>
      <c r="S4111" s="30" t="s">
        <v>969</v>
      </c>
      <c r="T4111" s="30" t="n">
        <v>4</v>
      </c>
    </row>
    <row r="4112" customFormat="false" ht="15" hidden="false" customHeight="false" outlineLevel="0" collapsed="false">
      <c r="A4112" s="27" t="s">
        <v>6153</v>
      </c>
      <c r="B4112" s="27" t="s">
        <v>1636</v>
      </c>
      <c r="C4112" s="27" t="n">
        <v>31</v>
      </c>
      <c r="D4112" s="27" t="s">
        <v>181</v>
      </c>
      <c r="E4112" s="28" t="n">
        <v>45639</v>
      </c>
      <c r="F4112" s="27" t="s">
        <v>482</v>
      </c>
      <c r="G4112" s="28" t="n">
        <v>45641</v>
      </c>
      <c r="H4112" s="27" t="s">
        <v>161</v>
      </c>
      <c r="I4112" s="27" t="s">
        <v>320</v>
      </c>
      <c r="J4112" s="27" t="s">
        <v>258</v>
      </c>
      <c r="K4112" s="27" t="s">
        <v>126</v>
      </c>
      <c r="L4112" s="27" t="n">
        <v>16</v>
      </c>
      <c r="M4112" s="27" t="n">
        <v>103</v>
      </c>
      <c r="N4112" s="27" t="s">
        <v>186</v>
      </c>
      <c r="O4112" s="27" t="s">
        <v>128</v>
      </c>
      <c r="P4112" s="27" t="s">
        <v>129</v>
      </c>
      <c r="Q4112" s="29" t="n">
        <v>9038.54</v>
      </c>
      <c r="R4112" s="27" t="s">
        <v>172</v>
      </c>
      <c r="S4112" s="27" t="s">
        <v>141</v>
      </c>
      <c r="T4112" s="27" t="n">
        <v>3</v>
      </c>
    </row>
    <row r="4113" customFormat="false" ht="15" hidden="false" customHeight="false" outlineLevel="0" collapsed="false">
      <c r="A4113" s="30" t="s">
        <v>6154</v>
      </c>
      <c r="B4113" s="30" t="s">
        <v>2076</v>
      </c>
      <c r="C4113" s="30" t="n">
        <v>0</v>
      </c>
      <c r="D4113" s="30" t="s">
        <v>121</v>
      </c>
      <c r="E4113" s="31" t="n">
        <v>45642</v>
      </c>
      <c r="F4113" s="30" t="s">
        <v>579</v>
      </c>
      <c r="G4113" s="31" t="n">
        <v>45645</v>
      </c>
      <c r="H4113" s="30" t="s">
        <v>146</v>
      </c>
      <c r="I4113" s="30" t="s">
        <v>176</v>
      </c>
      <c r="J4113" s="30" t="s">
        <v>222</v>
      </c>
      <c r="K4113" s="30" t="s">
        <v>156</v>
      </c>
      <c r="L4113" s="30" t="n">
        <v>60</v>
      </c>
      <c r="M4113" s="30" t="n">
        <v>59</v>
      </c>
      <c r="N4113" s="30" t="s">
        <v>127</v>
      </c>
      <c r="O4113" s="30" t="s">
        <v>128</v>
      </c>
      <c r="P4113" s="30" t="s">
        <v>187</v>
      </c>
      <c r="Q4113" s="32" t="n">
        <v>4296.51</v>
      </c>
      <c r="R4113" s="30" t="s">
        <v>130</v>
      </c>
      <c r="S4113" s="30" t="s">
        <v>157</v>
      </c>
      <c r="T4113" s="30" t="n">
        <v>5</v>
      </c>
    </row>
    <row r="4114" customFormat="false" ht="15" hidden="false" customHeight="false" outlineLevel="0" collapsed="false">
      <c r="A4114" s="27" t="s">
        <v>6155</v>
      </c>
      <c r="B4114" s="27" t="s">
        <v>6156</v>
      </c>
      <c r="C4114" s="27" t="n">
        <v>58</v>
      </c>
      <c r="D4114" s="27" t="s">
        <v>181</v>
      </c>
      <c r="E4114" s="28" t="n">
        <v>45476</v>
      </c>
      <c r="F4114" s="27" t="s">
        <v>231</v>
      </c>
      <c r="G4114" s="28" t="n">
        <v>45477</v>
      </c>
      <c r="H4114" s="27" t="s">
        <v>168</v>
      </c>
      <c r="I4114" s="27"/>
      <c r="J4114" s="27" t="s">
        <v>441</v>
      </c>
      <c r="K4114" s="27" t="s">
        <v>126</v>
      </c>
      <c r="L4114" s="27" t="n">
        <v>12</v>
      </c>
      <c r="M4114" s="27" t="n">
        <v>94</v>
      </c>
      <c r="N4114" s="27" t="s">
        <v>186</v>
      </c>
      <c r="O4114" s="27" t="s">
        <v>139</v>
      </c>
      <c r="P4114" s="27" t="s">
        <v>150</v>
      </c>
      <c r="Q4114" s="29" t="n">
        <v>8284.09</v>
      </c>
      <c r="R4114" s="27" t="s">
        <v>268</v>
      </c>
      <c r="S4114" s="27" t="s">
        <v>178</v>
      </c>
      <c r="T4114" s="27" t="n">
        <v>3</v>
      </c>
    </row>
    <row r="4115" customFormat="false" ht="15" hidden="false" customHeight="false" outlineLevel="0" collapsed="false">
      <c r="A4115" s="30" t="s">
        <v>4141</v>
      </c>
      <c r="B4115" s="30" t="s">
        <v>1891</v>
      </c>
      <c r="C4115" s="30" t="n">
        <v>48</v>
      </c>
      <c r="D4115" s="30" t="s">
        <v>181</v>
      </c>
      <c r="E4115" s="31" t="n">
        <v>45396</v>
      </c>
      <c r="F4115" s="30" t="s">
        <v>1250</v>
      </c>
      <c r="G4115" s="31" t="n">
        <v>45397</v>
      </c>
      <c r="H4115" s="30" t="s">
        <v>161</v>
      </c>
      <c r="I4115" s="30" t="s">
        <v>538</v>
      </c>
      <c r="J4115" s="30" t="s">
        <v>258</v>
      </c>
      <c r="K4115" s="30" t="s">
        <v>138</v>
      </c>
      <c r="L4115" s="30" t="n">
        <v>35</v>
      </c>
      <c r="M4115" s="30" t="n">
        <v>40</v>
      </c>
      <c r="N4115" s="30" t="s">
        <v>127</v>
      </c>
      <c r="O4115" s="30" t="s">
        <v>149</v>
      </c>
      <c r="P4115" s="30" t="s">
        <v>129</v>
      </c>
      <c r="Q4115" s="32" t="n">
        <v>1224.9</v>
      </c>
      <c r="R4115" s="30" t="s">
        <v>130</v>
      </c>
      <c r="S4115" s="30" t="s">
        <v>335</v>
      </c>
      <c r="T4115" s="30" t="n">
        <v>4</v>
      </c>
    </row>
    <row r="4116" customFormat="false" ht="15" hidden="false" customHeight="false" outlineLevel="0" collapsed="false">
      <c r="A4116" s="27" t="s">
        <v>6157</v>
      </c>
      <c r="B4116" s="27" t="s">
        <v>4497</v>
      </c>
      <c r="C4116" s="27" t="n">
        <v>24</v>
      </c>
      <c r="D4116" s="27" t="s">
        <v>181</v>
      </c>
      <c r="E4116" s="28" t="n">
        <v>45563</v>
      </c>
      <c r="F4116" s="27" t="s">
        <v>927</v>
      </c>
      <c r="G4116" s="28" t="n">
        <v>45563</v>
      </c>
      <c r="H4116" s="27" t="s">
        <v>217</v>
      </c>
      <c r="I4116" s="27" t="s">
        <v>344</v>
      </c>
      <c r="J4116" s="27" t="s">
        <v>294</v>
      </c>
      <c r="K4116" s="27" t="s">
        <v>138</v>
      </c>
      <c r="L4116" s="27" t="n">
        <v>28</v>
      </c>
      <c r="M4116" s="27" t="n">
        <v>29</v>
      </c>
      <c r="N4116" s="27" t="s">
        <v>127</v>
      </c>
      <c r="O4116" s="27" t="s">
        <v>139</v>
      </c>
      <c r="P4116" s="27" t="s">
        <v>140</v>
      </c>
      <c r="Q4116" s="29" t="n">
        <v>1464.68</v>
      </c>
      <c r="R4116" s="27" t="s">
        <v>130</v>
      </c>
      <c r="S4116" s="27" t="s">
        <v>192</v>
      </c>
      <c r="T4116" s="27" t="n">
        <v>5</v>
      </c>
    </row>
    <row r="4117" customFormat="false" ht="15" hidden="false" customHeight="false" outlineLevel="0" collapsed="false">
      <c r="A4117" s="30" t="s">
        <v>6158</v>
      </c>
      <c r="B4117" s="30" t="s">
        <v>3499</v>
      </c>
      <c r="C4117" s="30" t="n">
        <v>45</v>
      </c>
      <c r="D4117" s="30" t="s">
        <v>181</v>
      </c>
      <c r="E4117" s="31" t="n">
        <v>45452</v>
      </c>
      <c r="F4117" s="30" t="s">
        <v>753</v>
      </c>
      <c r="G4117" s="31" t="n">
        <v>45454</v>
      </c>
      <c r="H4117" s="30" t="s">
        <v>206</v>
      </c>
      <c r="I4117" s="30" t="s">
        <v>232</v>
      </c>
      <c r="J4117" s="30" t="s">
        <v>469</v>
      </c>
      <c r="K4117" s="30" t="s">
        <v>156</v>
      </c>
      <c r="L4117" s="30" t="n">
        <v>72</v>
      </c>
      <c r="M4117" s="30" t="n">
        <v>38</v>
      </c>
      <c r="N4117" s="30" t="s">
        <v>127</v>
      </c>
      <c r="O4117" s="30" t="s">
        <v>171</v>
      </c>
      <c r="P4117" s="30" t="s">
        <v>140</v>
      </c>
      <c r="Q4117" s="32" t="n">
        <v>3986.21</v>
      </c>
      <c r="R4117" s="30" t="s">
        <v>130</v>
      </c>
      <c r="S4117" s="30" t="s">
        <v>178</v>
      </c>
      <c r="T4117" s="30" t="n">
        <v>5</v>
      </c>
    </row>
    <row r="4118" customFormat="false" ht="15" hidden="false" customHeight="false" outlineLevel="0" collapsed="false">
      <c r="A4118" s="27" t="s">
        <v>6159</v>
      </c>
      <c r="B4118" s="27" t="s">
        <v>1622</v>
      </c>
      <c r="C4118" s="27" t="n">
        <v>39</v>
      </c>
      <c r="D4118" s="27" t="s">
        <v>181</v>
      </c>
      <c r="E4118" s="28" t="n">
        <v>45510</v>
      </c>
      <c r="F4118" s="27" t="s">
        <v>961</v>
      </c>
      <c r="G4118" s="28" t="n">
        <v>45513</v>
      </c>
      <c r="H4118" s="27" t="s">
        <v>183</v>
      </c>
      <c r="I4118" s="27" t="s">
        <v>430</v>
      </c>
      <c r="J4118" s="27" t="s">
        <v>185</v>
      </c>
      <c r="K4118" s="27" t="s">
        <v>126</v>
      </c>
      <c r="L4118" s="27" t="n">
        <v>14</v>
      </c>
      <c r="M4118" s="27" t="n">
        <v>49</v>
      </c>
      <c r="N4118" s="27" t="s">
        <v>186</v>
      </c>
      <c r="O4118" s="27" t="s">
        <v>139</v>
      </c>
      <c r="P4118" s="27" t="s">
        <v>150</v>
      </c>
      <c r="Q4118" s="29" t="n">
        <v>7232.78</v>
      </c>
      <c r="R4118" s="27" t="s">
        <v>268</v>
      </c>
      <c r="S4118" s="27" t="s">
        <v>335</v>
      </c>
      <c r="T4118" s="27" t="n">
        <v>3</v>
      </c>
    </row>
    <row r="4119" customFormat="false" ht="15" hidden="false" customHeight="false" outlineLevel="0" collapsed="false">
      <c r="A4119" s="30" t="s">
        <v>6160</v>
      </c>
      <c r="B4119" s="30" t="s">
        <v>5314</v>
      </c>
      <c r="C4119" s="30" t="n">
        <v>21</v>
      </c>
      <c r="D4119" s="30" t="s">
        <v>181</v>
      </c>
      <c r="E4119" s="31" t="n">
        <v>45489</v>
      </c>
      <c r="F4119" s="30" t="s">
        <v>535</v>
      </c>
      <c r="G4119" s="31" t="n">
        <v>45489</v>
      </c>
      <c r="H4119" s="30" t="s">
        <v>135</v>
      </c>
      <c r="I4119" s="30" t="s">
        <v>278</v>
      </c>
      <c r="J4119" s="30" t="s">
        <v>618</v>
      </c>
      <c r="K4119" s="30" t="s">
        <v>138</v>
      </c>
      <c r="L4119" s="30" t="n">
        <v>68</v>
      </c>
      <c r="M4119" s="30" t="n">
        <v>36</v>
      </c>
      <c r="N4119" s="30" t="s">
        <v>186</v>
      </c>
      <c r="O4119" s="30" t="s">
        <v>139</v>
      </c>
      <c r="P4119" s="30" t="s">
        <v>187</v>
      </c>
      <c r="Q4119" s="32" t="n">
        <v>2188.15</v>
      </c>
      <c r="R4119" s="30" t="s">
        <v>130</v>
      </c>
      <c r="S4119" s="30" t="s">
        <v>157</v>
      </c>
      <c r="T4119" s="30" t="n">
        <v>5</v>
      </c>
    </row>
    <row r="4120" customFormat="false" ht="15" hidden="false" customHeight="false" outlineLevel="0" collapsed="false">
      <c r="A4120" s="27" t="s">
        <v>4057</v>
      </c>
      <c r="B4120" s="27" t="s">
        <v>4058</v>
      </c>
      <c r="C4120" s="27" t="n">
        <v>55</v>
      </c>
      <c r="D4120" s="27" t="s">
        <v>121</v>
      </c>
      <c r="E4120" s="28" t="n">
        <v>45511</v>
      </c>
      <c r="F4120" s="27" t="s">
        <v>341</v>
      </c>
      <c r="G4120" s="28" t="n">
        <v>45512</v>
      </c>
      <c r="H4120" s="27" t="s">
        <v>236</v>
      </c>
      <c r="I4120" s="27" t="s">
        <v>266</v>
      </c>
      <c r="J4120" s="27" t="s">
        <v>238</v>
      </c>
      <c r="K4120" s="27" t="s">
        <v>138</v>
      </c>
      <c r="L4120" s="27" t="n">
        <v>58</v>
      </c>
      <c r="M4120" s="27" t="n">
        <v>24</v>
      </c>
      <c r="N4120" s="27" t="s">
        <v>127</v>
      </c>
      <c r="O4120" s="27" t="s">
        <v>128</v>
      </c>
      <c r="P4120" s="27" t="s">
        <v>129</v>
      </c>
      <c r="Q4120" s="29" t="n">
        <v>2623.15</v>
      </c>
      <c r="R4120" s="27" t="s">
        <v>130</v>
      </c>
      <c r="S4120" s="27" t="s">
        <v>335</v>
      </c>
      <c r="T4120" s="27" t="n">
        <v>3</v>
      </c>
    </row>
    <row r="4121" customFormat="false" ht="15" hidden="false" customHeight="false" outlineLevel="0" collapsed="false">
      <c r="A4121" s="30" t="s">
        <v>6161</v>
      </c>
      <c r="B4121" s="30" t="s">
        <v>6162</v>
      </c>
      <c r="C4121" s="30" t="n">
        <v>65</v>
      </c>
      <c r="D4121" s="30" t="s">
        <v>181</v>
      </c>
      <c r="E4121" s="31" t="n">
        <v>45561</v>
      </c>
      <c r="F4121" s="30" t="s">
        <v>527</v>
      </c>
      <c r="G4121" s="31" t="n">
        <v>45561</v>
      </c>
      <c r="H4121" s="30" t="s">
        <v>217</v>
      </c>
      <c r="I4121" s="30" t="s">
        <v>392</v>
      </c>
      <c r="J4121" s="30" t="s">
        <v>388</v>
      </c>
      <c r="K4121" s="30" t="s">
        <v>156</v>
      </c>
      <c r="L4121" s="30" t="n">
        <v>17</v>
      </c>
      <c r="M4121" s="30" t="n">
        <v>40</v>
      </c>
      <c r="N4121" s="30" t="s">
        <v>127</v>
      </c>
      <c r="O4121" s="30" t="s">
        <v>171</v>
      </c>
      <c r="P4121" s="30" t="s">
        <v>150</v>
      </c>
      <c r="Q4121" s="32" t="n">
        <v>2618.53</v>
      </c>
      <c r="R4121" s="30" t="s">
        <v>130</v>
      </c>
      <c r="S4121" s="30" t="s">
        <v>178</v>
      </c>
      <c r="T4121" s="30" t="n">
        <v>5</v>
      </c>
    </row>
    <row r="4122" customFormat="false" ht="15" hidden="false" customHeight="false" outlineLevel="0" collapsed="false">
      <c r="A4122" s="27" t="s">
        <v>6163</v>
      </c>
      <c r="B4122" s="27" t="s">
        <v>3544</v>
      </c>
      <c r="C4122" s="27" t="n">
        <v>29</v>
      </c>
      <c r="D4122" s="27" t="s">
        <v>121</v>
      </c>
      <c r="E4122" s="28" t="n">
        <v>45524</v>
      </c>
      <c r="F4122" s="27" t="s">
        <v>452</v>
      </c>
      <c r="G4122" s="28" t="n">
        <v>45527</v>
      </c>
      <c r="H4122" s="27" t="s">
        <v>236</v>
      </c>
      <c r="I4122" s="27" t="s">
        <v>323</v>
      </c>
      <c r="J4122" s="27" t="s">
        <v>375</v>
      </c>
      <c r="K4122" s="27" t="s">
        <v>156</v>
      </c>
      <c r="L4122" s="27" t="n">
        <v>20</v>
      </c>
      <c r="M4122" s="27" t="n">
        <v>85</v>
      </c>
      <c r="N4122" s="27" t="s">
        <v>186</v>
      </c>
      <c r="O4122" s="27" t="s">
        <v>128</v>
      </c>
      <c r="P4122" s="27" t="s">
        <v>187</v>
      </c>
      <c r="Q4122" s="29" t="n">
        <v>5211.88</v>
      </c>
      <c r="R4122" s="27" t="s">
        <v>172</v>
      </c>
      <c r="S4122" s="27" t="s">
        <v>178</v>
      </c>
      <c r="T4122" s="27" t="n">
        <v>3</v>
      </c>
    </row>
    <row r="4123" customFormat="false" ht="15" hidden="false" customHeight="false" outlineLevel="0" collapsed="false">
      <c r="A4123" s="30" t="s">
        <v>6164</v>
      </c>
      <c r="B4123" s="30" t="s">
        <v>4923</v>
      </c>
      <c r="C4123" s="30" t="n">
        <v>48</v>
      </c>
      <c r="D4123" s="30" t="s">
        <v>121</v>
      </c>
      <c r="E4123" s="31" t="n">
        <v>45604</v>
      </c>
      <c r="F4123" s="30" t="s">
        <v>1349</v>
      </c>
      <c r="G4123" s="31" t="n">
        <v>45605</v>
      </c>
      <c r="H4123" s="30" t="s">
        <v>135</v>
      </c>
      <c r="I4123" s="30" t="s">
        <v>136</v>
      </c>
      <c r="J4123" s="30" t="s">
        <v>201</v>
      </c>
      <c r="K4123" s="30" t="s">
        <v>156</v>
      </c>
      <c r="L4123" s="30" t="n">
        <v>39</v>
      </c>
      <c r="M4123" s="30" t="n">
        <v>45</v>
      </c>
      <c r="N4123" s="30" t="s">
        <v>127</v>
      </c>
      <c r="O4123" s="30" t="s">
        <v>128</v>
      </c>
      <c r="P4123" s="30" t="s">
        <v>140</v>
      </c>
      <c r="Q4123" s="32" t="n">
        <v>4447.65</v>
      </c>
      <c r="R4123" s="30" t="s">
        <v>268</v>
      </c>
      <c r="S4123" s="30" t="s">
        <v>141</v>
      </c>
      <c r="T4123" s="30" t="n">
        <v>4</v>
      </c>
    </row>
    <row r="4124" customFormat="false" ht="15" hidden="false" customHeight="false" outlineLevel="0" collapsed="false">
      <c r="A4124" s="27" t="s">
        <v>6165</v>
      </c>
      <c r="B4124" s="27" t="s">
        <v>298</v>
      </c>
      <c r="C4124" s="27" t="n">
        <v>4</v>
      </c>
      <c r="D4124" s="27" t="s">
        <v>121</v>
      </c>
      <c r="E4124" s="28" t="n">
        <v>45380</v>
      </c>
      <c r="F4124" s="27" t="s">
        <v>630</v>
      </c>
      <c r="G4124" s="28" t="n">
        <v>45382</v>
      </c>
      <c r="H4124" s="27" t="s">
        <v>236</v>
      </c>
      <c r="I4124" s="27" t="s">
        <v>237</v>
      </c>
      <c r="J4124" s="27" t="s">
        <v>267</v>
      </c>
      <c r="K4124" s="27" t="s">
        <v>126</v>
      </c>
      <c r="L4124" s="27" t="n">
        <v>17</v>
      </c>
      <c r="M4124" s="27" t="n">
        <v>122</v>
      </c>
      <c r="N4124" s="27" t="s">
        <v>186</v>
      </c>
      <c r="O4124" s="27" t="s">
        <v>171</v>
      </c>
      <c r="P4124" s="27" t="s">
        <v>187</v>
      </c>
      <c r="Q4124" s="29" t="n">
        <v>8583.82</v>
      </c>
      <c r="R4124" s="27" t="s">
        <v>172</v>
      </c>
      <c r="S4124" s="27" t="s">
        <v>131</v>
      </c>
      <c r="T4124" s="27" t="n">
        <v>3</v>
      </c>
    </row>
    <row r="4125" customFormat="false" ht="15" hidden="false" customHeight="false" outlineLevel="0" collapsed="false">
      <c r="A4125" s="30" t="s">
        <v>6166</v>
      </c>
      <c r="B4125" s="30" t="s">
        <v>540</v>
      </c>
      <c r="C4125" s="30" t="n">
        <v>45</v>
      </c>
      <c r="D4125" s="30" t="s">
        <v>181</v>
      </c>
      <c r="E4125" s="31" t="n">
        <v>45336</v>
      </c>
      <c r="F4125" s="30" t="s">
        <v>1220</v>
      </c>
      <c r="G4125" s="31" t="n">
        <v>45337</v>
      </c>
      <c r="H4125" s="30" t="s">
        <v>146</v>
      </c>
      <c r="I4125" s="30" t="s">
        <v>176</v>
      </c>
      <c r="J4125" s="30" t="s">
        <v>244</v>
      </c>
      <c r="K4125" s="30" t="s">
        <v>156</v>
      </c>
      <c r="L4125" s="30" t="n">
        <v>17</v>
      </c>
      <c r="M4125" s="30" t="n">
        <v>86</v>
      </c>
      <c r="N4125" s="30" t="s">
        <v>186</v>
      </c>
      <c r="O4125" s="30" t="s">
        <v>139</v>
      </c>
      <c r="P4125" s="30" t="s">
        <v>129</v>
      </c>
      <c r="Q4125" s="32" t="n">
        <v>3905.3</v>
      </c>
      <c r="R4125" s="30" t="s">
        <v>172</v>
      </c>
      <c r="S4125" s="30" t="s">
        <v>164</v>
      </c>
      <c r="T4125" s="30" t="n">
        <v>4</v>
      </c>
    </row>
    <row r="4126" customFormat="false" ht="15" hidden="false" customHeight="false" outlineLevel="0" collapsed="false">
      <c r="A4126" s="27" t="s">
        <v>6167</v>
      </c>
      <c r="B4126" s="27" t="s">
        <v>2349</v>
      </c>
      <c r="C4126" s="27" t="n">
        <v>24</v>
      </c>
      <c r="D4126" s="27" t="s">
        <v>181</v>
      </c>
      <c r="E4126" s="28" t="n">
        <v>45427</v>
      </c>
      <c r="F4126" s="27" t="s">
        <v>1263</v>
      </c>
      <c r="G4126" s="28" t="n">
        <v>45431</v>
      </c>
      <c r="H4126" s="27" t="s">
        <v>183</v>
      </c>
      <c r="I4126" s="27" t="s">
        <v>212</v>
      </c>
      <c r="J4126" s="27" t="s">
        <v>476</v>
      </c>
      <c r="K4126" s="27" t="s">
        <v>126</v>
      </c>
      <c r="L4126" s="27" t="n">
        <v>17</v>
      </c>
      <c r="M4126" s="27" t="n">
        <v>55</v>
      </c>
      <c r="N4126" s="27" t="s">
        <v>127</v>
      </c>
      <c r="O4126" s="27" t="s">
        <v>171</v>
      </c>
      <c r="P4126" s="27" t="s">
        <v>187</v>
      </c>
      <c r="Q4126" s="29" t="n">
        <v>6548.35</v>
      </c>
      <c r="R4126" s="27" t="s">
        <v>130</v>
      </c>
      <c r="S4126" s="27" t="s">
        <v>151</v>
      </c>
      <c r="T4126" s="27" t="n">
        <v>5</v>
      </c>
    </row>
    <row r="4127" customFormat="false" ht="15" hidden="false" customHeight="false" outlineLevel="0" collapsed="false">
      <c r="A4127" s="30" t="s">
        <v>6168</v>
      </c>
      <c r="B4127" s="30" t="s">
        <v>5404</v>
      </c>
      <c r="C4127" s="30" t="n">
        <v>61</v>
      </c>
      <c r="D4127" s="30" t="s">
        <v>121</v>
      </c>
      <c r="E4127" s="31" t="n">
        <v>45608</v>
      </c>
      <c r="F4127" s="30" t="s">
        <v>417</v>
      </c>
      <c r="G4127" s="31" t="n">
        <v>45610</v>
      </c>
      <c r="H4127" s="30" t="s">
        <v>146</v>
      </c>
      <c r="I4127" s="30" t="s">
        <v>309</v>
      </c>
      <c r="J4127" s="30" t="s">
        <v>568</v>
      </c>
      <c r="K4127" s="30" t="s">
        <v>126</v>
      </c>
      <c r="L4127" s="30" t="n">
        <v>38</v>
      </c>
      <c r="M4127" s="30" t="n">
        <v>81</v>
      </c>
      <c r="N4127" s="30" t="s">
        <v>186</v>
      </c>
      <c r="O4127" s="30" t="s">
        <v>149</v>
      </c>
      <c r="P4127" s="30" t="s">
        <v>150</v>
      </c>
      <c r="Q4127" s="32" t="n">
        <v>7039.47</v>
      </c>
      <c r="R4127" s="30" t="s">
        <v>172</v>
      </c>
      <c r="S4127" s="30" t="s">
        <v>157</v>
      </c>
      <c r="T4127" s="30" t="n">
        <v>3</v>
      </c>
    </row>
    <row r="4128" customFormat="false" ht="15" hidden="false" customHeight="false" outlineLevel="0" collapsed="false">
      <c r="A4128" s="27" t="s">
        <v>6169</v>
      </c>
      <c r="B4128" s="27" t="s">
        <v>285</v>
      </c>
      <c r="C4128" s="27" t="n">
        <v>48</v>
      </c>
      <c r="D4128" s="27" t="s">
        <v>181</v>
      </c>
      <c r="E4128" s="28" t="n">
        <v>45475</v>
      </c>
      <c r="F4128" s="27" t="s">
        <v>145</v>
      </c>
      <c r="G4128" s="28" t="n">
        <v>45480</v>
      </c>
      <c r="H4128" s="27" t="s">
        <v>217</v>
      </c>
      <c r="I4128" s="27" t="s">
        <v>392</v>
      </c>
      <c r="J4128" s="27" t="s">
        <v>294</v>
      </c>
      <c r="K4128" s="27" t="s">
        <v>126</v>
      </c>
      <c r="L4128" s="27" t="n">
        <v>39</v>
      </c>
      <c r="M4128" s="27" t="n">
        <v>100</v>
      </c>
      <c r="N4128" s="27" t="s">
        <v>186</v>
      </c>
      <c r="O4128" s="27" t="s">
        <v>149</v>
      </c>
      <c r="P4128" s="27" t="s">
        <v>150</v>
      </c>
      <c r="Q4128" s="29" t="n">
        <v>8653.63</v>
      </c>
      <c r="R4128" s="27" t="s">
        <v>130</v>
      </c>
      <c r="S4128" s="27" t="s">
        <v>197</v>
      </c>
      <c r="T4128" s="27" t="n">
        <v>4</v>
      </c>
    </row>
    <row r="4129" customFormat="false" ht="15" hidden="false" customHeight="false" outlineLevel="0" collapsed="false">
      <c r="A4129" s="30" t="s">
        <v>6170</v>
      </c>
      <c r="B4129" s="30" t="s">
        <v>3924</v>
      </c>
      <c r="C4129" s="30"/>
      <c r="D4129" s="30" t="s">
        <v>121</v>
      </c>
      <c r="E4129" s="31" t="n">
        <v>45337</v>
      </c>
      <c r="F4129" s="30" t="s">
        <v>1023</v>
      </c>
      <c r="G4129" s="31" t="n">
        <v>45338</v>
      </c>
      <c r="H4129" s="30" t="s">
        <v>135</v>
      </c>
      <c r="I4129" s="30" t="s">
        <v>251</v>
      </c>
      <c r="J4129" s="30" t="s">
        <v>618</v>
      </c>
      <c r="K4129" s="30" t="s">
        <v>156</v>
      </c>
      <c r="L4129" s="30" t="n">
        <v>15</v>
      </c>
      <c r="M4129" s="30" t="n">
        <v>63</v>
      </c>
      <c r="N4129" s="30" t="s">
        <v>127</v>
      </c>
      <c r="O4129" s="30" t="s">
        <v>171</v>
      </c>
      <c r="P4129" s="30" t="s">
        <v>150</v>
      </c>
      <c r="Q4129" s="32" t="n">
        <v>3518.52</v>
      </c>
      <c r="R4129" s="30" t="s">
        <v>130</v>
      </c>
      <c r="S4129" s="30" t="s">
        <v>335</v>
      </c>
      <c r="T4129" s="30" t="n">
        <v>4</v>
      </c>
    </row>
    <row r="4130" customFormat="false" ht="15" hidden="false" customHeight="false" outlineLevel="0" collapsed="false">
      <c r="A4130" s="27" t="s">
        <v>6171</v>
      </c>
      <c r="B4130" s="27" t="s">
        <v>784</v>
      </c>
      <c r="C4130" s="27" t="n">
        <v>61</v>
      </c>
      <c r="D4130" s="27" t="s">
        <v>181</v>
      </c>
      <c r="E4130" s="28" t="n">
        <v>45516</v>
      </c>
      <c r="F4130" s="27" t="s">
        <v>334</v>
      </c>
      <c r="G4130" s="28" t="n">
        <v>45517</v>
      </c>
      <c r="H4130" s="27" t="s">
        <v>123</v>
      </c>
      <c r="I4130" s="27" t="s">
        <v>124</v>
      </c>
      <c r="J4130" s="27" t="s">
        <v>418</v>
      </c>
      <c r="K4130" s="27" t="s">
        <v>156</v>
      </c>
      <c r="L4130" s="27" t="n">
        <v>45</v>
      </c>
      <c r="M4130" s="27" t="n">
        <v>58</v>
      </c>
      <c r="N4130" s="27" t="s">
        <v>127</v>
      </c>
      <c r="O4130" s="27" t="s">
        <v>139</v>
      </c>
      <c r="P4130" s="27" t="s">
        <v>140</v>
      </c>
      <c r="Q4130" s="29" t="n">
        <v>3341.65</v>
      </c>
      <c r="R4130" s="27" t="s">
        <v>130</v>
      </c>
      <c r="S4130" s="27" t="s">
        <v>164</v>
      </c>
      <c r="T4130" s="27" t="n">
        <v>4</v>
      </c>
    </row>
    <row r="4131" customFormat="false" ht="15" hidden="false" customHeight="false" outlineLevel="0" collapsed="false">
      <c r="A4131" s="30" t="s">
        <v>6172</v>
      </c>
      <c r="B4131" s="30" t="s">
        <v>1725</v>
      </c>
      <c r="C4131" s="30" t="n">
        <v>62</v>
      </c>
      <c r="D4131" s="30" t="s">
        <v>181</v>
      </c>
      <c r="E4131" s="31" t="n">
        <v>45481</v>
      </c>
      <c r="F4131" s="30" t="s">
        <v>398</v>
      </c>
      <c r="G4131" s="31" t="n">
        <v>45481</v>
      </c>
      <c r="H4131" s="30" t="s">
        <v>206</v>
      </c>
      <c r="I4131" s="30" t="s">
        <v>207</v>
      </c>
      <c r="J4131" s="30" t="s">
        <v>469</v>
      </c>
      <c r="K4131" s="30" t="s">
        <v>138</v>
      </c>
      <c r="L4131" s="30" t="n">
        <v>86</v>
      </c>
      <c r="M4131" s="30" t="n">
        <v>35</v>
      </c>
      <c r="N4131" s="30" t="s">
        <v>186</v>
      </c>
      <c r="O4131" s="30" t="s">
        <v>128</v>
      </c>
      <c r="P4131" s="30" t="s">
        <v>150</v>
      </c>
      <c r="Q4131" s="32" t="n">
        <v>1779.58</v>
      </c>
      <c r="R4131" s="30" t="s">
        <v>130</v>
      </c>
      <c r="S4131" s="30" t="s">
        <v>164</v>
      </c>
      <c r="T4131" s="30" t="n">
        <v>4</v>
      </c>
    </row>
    <row r="4132" customFormat="false" ht="15" hidden="false" customHeight="false" outlineLevel="0" collapsed="false">
      <c r="A4132" s="27" t="s">
        <v>6173</v>
      </c>
      <c r="B4132" s="27" t="s">
        <v>1540</v>
      </c>
      <c r="C4132" s="27" t="n">
        <v>62</v>
      </c>
      <c r="D4132" s="27" t="s">
        <v>181</v>
      </c>
      <c r="E4132" s="28" t="n">
        <v>45553</v>
      </c>
      <c r="F4132" s="27" t="s">
        <v>2301</v>
      </c>
      <c r="G4132" s="28" t="n">
        <v>45558</v>
      </c>
      <c r="H4132" s="27" t="s">
        <v>123</v>
      </c>
      <c r="I4132" s="27" t="s">
        <v>124</v>
      </c>
      <c r="J4132" s="27" t="s">
        <v>125</v>
      </c>
      <c r="K4132" s="27" t="s">
        <v>126</v>
      </c>
      <c r="L4132" s="27" t="n">
        <v>17</v>
      </c>
      <c r="M4132" s="27" t="n">
        <v>61</v>
      </c>
      <c r="N4132" s="27" t="s">
        <v>186</v>
      </c>
      <c r="O4132" s="27" t="s">
        <v>139</v>
      </c>
      <c r="P4132" s="27" t="s">
        <v>187</v>
      </c>
      <c r="Q4132" s="29" t="n">
        <v>6438.11</v>
      </c>
      <c r="R4132" s="27" t="s">
        <v>268</v>
      </c>
      <c r="S4132" s="27" t="s">
        <v>164</v>
      </c>
      <c r="T4132" s="27" t="n">
        <v>4</v>
      </c>
    </row>
    <row r="4133" customFormat="false" ht="15" hidden="false" customHeight="false" outlineLevel="0" collapsed="false">
      <c r="A4133" s="30" t="s">
        <v>6174</v>
      </c>
      <c r="B4133" s="30" t="s">
        <v>2610</v>
      </c>
      <c r="C4133" s="30" t="n">
        <v>40</v>
      </c>
      <c r="D4133" s="30" t="s">
        <v>121</v>
      </c>
      <c r="E4133" s="31" t="n">
        <v>45423</v>
      </c>
      <c r="F4133" s="30" t="s">
        <v>1155</v>
      </c>
      <c r="G4133" s="31" t="n">
        <v>45426</v>
      </c>
      <c r="H4133" s="30" t="s">
        <v>217</v>
      </c>
      <c r="I4133" s="30" t="s">
        <v>344</v>
      </c>
      <c r="J4133" s="30" t="s">
        <v>294</v>
      </c>
      <c r="K4133" s="30" t="s">
        <v>156</v>
      </c>
      <c r="L4133" s="30" t="n">
        <v>15</v>
      </c>
      <c r="M4133" s="30" t="n">
        <v>69</v>
      </c>
      <c r="N4133" s="30" t="s">
        <v>127</v>
      </c>
      <c r="O4133" s="30" t="s">
        <v>128</v>
      </c>
      <c r="P4133" s="30" t="s">
        <v>140</v>
      </c>
      <c r="Q4133" s="32" t="n">
        <v>4074.65</v>
      </c>
      <c r="R4133" s="30" t="s">
        <v>130</v>
      </c>
      <c r="S4133" s="30" t="s">
        <v>192</v>
      </c>
      <c r="T4133" s="30" t="n">
        <v>4</v>
      </c>
    </row>
    <row r="4134" customFormat="false" ht="15" hidden="false" customHeight="false" outlineLevel="0" collapsed="false">
      <c r="A4134" s="27" t="s">
        <v>6175</v>
      </c>
      <c r="B4134" s="27" t="s">
        <v>936</v>
      </c>
      <c r="C4134" s="27" t="n">
        <v>59</v>
      </c>
      <c r="D4134" s="27" t="s">
        <v>121</v>
      </c>
      <c r="E4134" s="28" t="n">
        <v>45307</v>
      </c>
      <c r="F4134" s="27" t="s">
        <v>885</v>
      </c>
      <c r="G4134" s="28" t="n">
        <v>45320</v>
      </c>
      <c r="H4134" s="27" t="s">
        <v>161</v>
      </c>
      <c r="I4134" s="27" t="s">
        <v>538</v>
      </c>
      <c r="J4134" s="27" t="s">
        <v>426</v>
      </c>
      <c r="K4134" s="27" t="s">
        <v>202</v>
      </c>
      <c r="L4134" s="27" t="n">
        <v>16</v>
      </c>
      <c r="M4134" s="27" t="n">
        <v>170</v>
      </c>
      <c r="N4134" s="27" t="s">
        <v>186</v>
      </c>
      <c r="O4134" s="27" t="s">
        <v>171</v>
      </c>
      <c r="P4134" s="27" t="s">
        <v>129</v>
      </c>
      <c r="Q4134" s="29" t="n">
        <v>18763.49</v>
      </c>
      <c r="R4134" s="27" t="s">
        <v>172</v>
      </c>
      <c r="S4134" s="27" t="s">
        <v>141</v>
      </c>
      <c r="T4134" s="27" t="n">
        <v>3</v>
      </c>
    </row>
    <row r="4135" customFormat="false" ht="15" hidden="false" customHeight="false" outlineLevel="0" collapsed="false">
      <c r="A4135" s="30" t="s">
        <v>6176</v>
      </c>
      <c r="B4135" s="30" t="s">
        <v>2198</v>
      </c>
      <c r="C4135" s="30" t="n">
        <v>26</v>
      </c>
      <c r="D4135" s="30" t="s">
        <v>121</v>
      </c>
      <c r="E4135" s="31" t="n">
        <v>45510</v>
      </c>
      <c r="F4135" s="30" t="s">
        <v>334</v>
      </c>
      <c r="G4135" s="31" t="n">
        <v>45510</v>
      </c>
      <c r="H4135" s="30" t="s">
        <v>146</v>
      </c>
      <c r="I4135" s="30" t="s">
        <v>176</v>
      </c>
      <c r="J4135" s="30" t="s">
        <v>177</v>
      </c>
      <c r="K4135" s="30" t="s">
        <v>138</v>
      </c>
      <c r="L4135" s="30" t="n">
        <v>77</v>
      </c>
      <c r="M4135" s="30" t="n">
        <v>17</v>
      </c>
      <c r="N4135" s="30" t="s">
        <v>127</v>
      </c>
      <c r="O4135" s="30" t="s">
        <v>139</v>
      </c>
      <c r="P4135" s="30" t="s">
        <v>129</v>
      </c>
      <c r="Q4135" s="32" t="n">
        <v>850.39</v>
      </c>
      <c r="R4135" s="30" t="s">
        <v>130</v>
      </c>
      <c r="S4135" s="30" t="s">
        <v>164</v>
      </c>
      <c r="T4135" s="30" t="n">
        <v>4</v>
      </c>
    </row>
    <row r="4136" customFormat="false" ht="15" hidden="false" customHeight="false" outlineLevel="0" collapsed="false">
      <c r="A4136" s="27" t="s">
        <v>6177</v>
      </c>
      <c r="B4136" s="27" t="s">
        <v>2528</v>
      </c>
      <c r="C4136" s="27" t="n">
        <v>5</v>
      </c>
      <c r="D4136" s="27" t="s">
        <v>121</v>
      </c>
      <c r="E4136" s="28" t="n">
        <v>45464</v>
      </c>
      <c r="F4136" s="27" t="s">
        <v>549</v>
      </c>
      <c r="G4136" s="28" t="n">
        <v>45467</v>
      </c>
      <c r="H4136" s="27" t="s">
        <v>183</v>
      </c>
      <c r="I4136" s="27" t="s">
        <v>430</v>
      </c>
      <c r="J4136" s="27" t="s">
        <v>431</v>
      </c>
      <c r="K4136" s="27" t="s">
        <v>156</v>
      </c>
      <c r="L4136" s="27" t="n">
        <v>58</v>
      </c>
      <c r="M4136" s="27" t="n">
        <v>83</v>
      </c>
      <c r="N4136" s="27" t="s">
        <v>127</v>
      </c>
      <c r="O4136" s="27" t="s">
        <v>139</v>
      </c>
      <c r="P4136" s="27" t="s">
        <v>187</v>
      </c>
      <c r="Q4136" s="29" t="n">
        <v>3358.01</v>
      </c>
      <c r="R4136" s="27" t="s">
        <v>130</v>
      </c>
      <c r="S4136" s="27" t="s">
        <v>164</v>
      </c>
      <c r="T4136" s="27" t="n">
        <v>3</v>
      </c>
    </row>
    <row r="4137" customFormat="false" ht="15" hidden="false" customHeight="false" outlineLevel="0" collapsed="false">
      <c r="A4137" s="30" t="s">
        <v>6178</v>
      </c>
      <c r="B4137" s="30" t="s">
        <v>534</v>
      </c>
      <c r="C4137" s="30" t="n">
        <v>44</v>
      </c>
      <c r="D4137" s="30" t="s">
        <v>121</v>
      </c>
      <c r="E4137" s="31" t="n">
        <v>45620</v>
      </c>
      <c r="F4137" s="30" t="s">
        <v>490</v>
      </c>
      <c r="G4137" s="31" t="n">
        <v>45622</v>
      </c>
      <c r="H4137" s="30" t="s">
        <v>183</v>
      </c>
      <c r="I4137" s="30" t="s">
        <v>430</v>
      </c>
      <c r="J4137" s="30" t="s">
        <v>213</v>
      </c>
      <c r="K4137" s="30" t="s">
        <v>126</v>
      </c>
      <c r="L4137" s="30" t="n">
        <v>31</v>
      </c>
      <c r="M4137" s="30" t="n">
        <v>64</v>
      </c>
      <c r="N4137" s="30" t="s">
        <v>127</v>
      </c>
      <c r="O4137" s="30" t="s">
        <v>171</v>
      </c>
      <c r="P4137" s="30" t="s">
        <v>129</v>
      </c>
      <c r="Q4137" s="32" t="n">
        <v>6649.87</v>
      </c>
      <c r="R4137" s="30" t="s">
        <v>130</v>
      </c>
      <c r="S4137" s="30" t="s">
        <v>223</v>
      </c>
      <c r="T4137" s="30" t="n">
        <v>2</v>
      </c>
    </row>
    <row r="4138" customFormat="false" ht="15" hidden="false" customHeight="false" outlineLevel="0" collapsed="false">
      <c r="A4138" s="27" t="s">
        <v>6179</v>
      </c>
      <c r="B4138" s="27" t="s">
        <v>5406</v>
      </c>
      <c r="C4138" s="27" t="n">
        <v>23</v>
      </c>
      <c r="D4138" s="27" t="s">
        <v>121</v>
      </c>
      <c r="E4138" s="28" t="n">
        <v>45551</v>
      </c>
      <c r="F4138" s="27" t="s">
        <v>1308</v>
      </c>
      <c r="G4138" s="28" t="n">
        <v>45553</v>
      </c>
      <c r="H4138" s="27" t="s">
        <v>206</v>
      </c>
      <c r="I4138" s="27" t="s">
        <v>232</v>
      </c>
      <c r="J4138" s="27" t="s">
        <v>469</v>
      </c>
      <c r="K4138" s="27" t="s">
        <v>156</v>
      </c>
      <c r="L4138" s="27" t="n">
        <v>66</v>
      </c>
      <c r="M4138" s="27" t="n">
        <v>66</v>
      </c>
      <c r="N4138" s="27" t="s">
        <v>127</v>
      </c>
      <c r="O4138" s="27" t="s">
        <v>149</v>
      </c>
      <c r="P4138" s="27" t="s">
        <v>150</v>
      </c>
      <c r="Q4138" s="29" t="n">
        <v>4368.29</v>
      </c>
      <c r="R4138" s="27" t="s">
        <v>130</v>
      </c>
      <c r="S4138" s="27" t="s">
        <v>131</v>
      </c>
      <c r="T4138" s="27" t="n">
        <v>5</v>
      </c>
    </row>
    <row r="4139" customFormat="false" ht="15" hidden="false" customHeight="false" outlineLevel="0" collapsed="false">
      <c r="A4139" s="30" t="s">
        <v>6180</v>
      </c>
      <c r="B4139" s="30" t="s">
        <v>2485</v>
      </c>
      <c r="C4139" s="30" t="n">
        <v>39</v>
      </c>
      <c r="D4139" s="30" t="s">
        <v>121</v>
      </c>
      <c r="E4139" s="31" t="n">
        <v>45504</v>
      </c>
      <c r="F4139" s="30" t="s">
        <v>299</v>
      </c>
      <c r="G4139" s="31" t="n">
        <v>45504</v>
      </c>
      <c r="H4139" s="30" t="s">
        <v>161</v>
      </c>
      <c r="I4139" s="30" t="s">
        <v>538</v>
      </c>
      <c r="J4139" s="30" t="s">
        <v>163</v>
      </c>
      <c r="K4139" s="30" t="s">
        <v>156</v>
      </c>
      <c r="L4139" s="30" t="n">
        <v>61</v>
      </c>
      <c r="M4139" s="30" t="n">
        <v>70</v>
      </c>
      <c r="N4139" s="30" t="s">
        <v>186</v>
      </c>
      <c r="O4139" s="30" t="s">
        <v>139</v>
      </c>
      <c r="P4139" s="30" t="s">
        <v>129</v>
      </c>
      <c r="Q4139" s="32" t="n">
        <v>3521.3</v>
      </c>
      <c r="R4139" s="30" t="s">
        <v>268</v>
      </c>
      <c r="S4139" s="30" t="s">
        <v>178</v>
      </c>
      <c r="T4139" s="30" t="n">
        <v>1</v>
      </c>
    </row>
    <row r="4140" customFormat="false" ht="15" hidden="false" customHeight="false" outlineLevel="0" collapsed="false">
      <c r="A4140" s="27" t="s">
        <v>6181</v>
      </c>
      <c r="B4140" s="27" t="s">
        <v>6182</v>
      </c>
      <c r="C4140" s="27" t="n">
        <v>31</v>
      </c>
      <c r="D4140" s="27" t="s">
        <v>359</v>
      </c>
      <c r="E4140" s="28" t="n">
        <v>45515</v>
      </c>
      <c r="F4140" s="27" t="s">
        <v>281</v>
      </c>
      <c r="G4140" s="28" t="n">
        <v>45517</v>
      </c>
      <c r="H4140" s="27" t="s">
        <v>161</v>
      </c>
      <c r="I4140" s="27" t="s">
        <v>538</v>
      </c>
      <c r="J4140" s="27" t="s">
        <v>385</v>
      </c>
      <c r="K4140" s="27" t="s">
        <v>126</v>
      </c>
      <c r="L4140" s="27" t="n">
        <v>29</v>
      </c>
      <c r="M4140" s="27" t="n">
        <v>131</v>
      </c>
      <c r="N4140" s="27" t="s">
        <v>127</v>
      </c>
      <c r="O4140" s="27" t="s">
        <v>149</v>
      </c>
      <c r="P4140" s="27" t="s">
        <v>140</v>
      </c>
      <c r="Q4140" s="29" t="n">
        <v>9094.11</v>
      </c>
      <c r="R4140" s="27" t="s">
        <v>130</v>
      </c>
      <c r="S4140" s="27" t="s">
        <v>164</v>
      </c>
      <c r="T4140" s="27" t="n">
        <v>2</v>
      </c>
    </row>
    <row r="4141" customFormat="false" ht="15" hidden="false" customHeight="false" outlineLevel="0" collapsed="false">
      <c r="A4141" s="30" t="s">
        <v>6183</v>
      </c>
      <c r="B4141" s="30" t="s">
        <v>6184</v>
      </c>
      <c r="C4141" s="30" t="n">
        <v>27</v>
      </c>
      <c r="D4141" s="30" t="s">
        <v>121</v>
      </c>
      <c r="E4141" s="31" t="n">
        <v>45560</v>
      </c>
      <c r="F4141" s="30" t="s">
        <v>1553</v>
      </c>
      <c r="G4141" s="31" t="n">
        <v>45560</v>
      </c>
      <c r="H4141" s="30" t="s">
        <v>236</v>
      </c>
      <c r="I4141" s="30" t="s">
        <v>323</v>
      </c>
      <c r="J4141" s="30" t="s">
        <v>455</v>
      </c>
      <c r="K4141" s="30" t="s">
        <v>138</v>
      </c>
      <c r="L4141" s="30" t="n">
        <v>63</v>
      </c>
      <c r="M4141" s="30" t="n">
        <v>29</v>
      </c>
      <c r="N4141" s="30" t="s">
        <v>127</v>
      </c>
      <c r="O4141" s="30" t="s">
        <v>171</v>
      </c>
      <c r="P4141" s="30" t="s">
        <v>150</v>
      </c>
      <c r="Q4141" s="32" t="n">
        <v>2304.92</v>
      </c>
      <c r="R4141" s="30" t="s">
        <v>130</v>
      </c>
      <c r="S4141" s="30" t="s">
        <v>141</v>
      </c>
      <c r="T4141" s="30" t="n">
        <v>5</v>
      </c>
    </row>
    <row r="4142" customFormat="false" ht="15" hidden="false" customHeight="false" outlineLevel="0" collapsed="false">
      <c r="A4142" s="27" t="s">
        <v>6185</v>
      </c>
      <c r="B4142" s="27" t="s">
        <v>983</v>
      </c>
      <c r="C4142" s="27" t="n">
        <v>34</v>
      </c>
      <c r="D4142" s="27" t="s">
        <v>121</v>
      </c>
      <c r="E4142" s="28" t="n">
        <v>45522</v>
      </c>
      <c r="F4142" s="27" t="s">
        <v>780</v>
      </c>
      <c r="G4142" s="28" t="n">
        <v>45526</v>
      </c>
      <c r="H4142" s="27" t="s">
        <v>123</v>
      </c>
      <c r="I4142" s="27"/>
      <c r="J4142" s="27" t="s">
        <v>227</v>
      </c>
      <c r="K4142" s="27" t="s">
        <v>126</v>
      </c>
      <c r="L4142" s="27" t="n">
        <v>33</v>
      </c>
      <c r="M4142" s="27" t="n">
        <v>130</v>
      </c>
      <c r="N4142" s="27" t="s">
        <v>186</v>
      </c>
      <c r="O4142" s="27" t="s">
        <v>171</v>
      </c>
      <c r="P4142" s="27" t="s">
        <v>129</v>
      </c>
      <c r="Q4142" s="29" t="n">
        <v>7600.47</v>
      </c>
      <c r="R4142" s="27" t="s">
        <v>462</v>
      </c>
      <c r="S4142" s="27" t="s">
        <v>197</v>
      </c>
      <c r="T4142" s="27" t="n">
        <v>3</v>
      </c>
    </row>
    <row r="4143" customFormat="false" ht="15" hidden="false" customHeight="false" outlineLevel="0" collapsed="false">
      <c r="A4143" s="30" t="s">
        <v>6186</v>
      </c>
      <c r="B4143" s="30" t="s">
        <v>210</v>
      </c>
      <c r="C4143" s="30" t="n">
        <v>50</v>
      </c>
      <c r="D4143" s="30" t="s">
        <v>121</v>
      </c>
      <c r="E4143" s="31" t="n">
        <v>45509</v>
      </c>
      <c r="F4143" s="30" t="s">
        <v>740</v>
      </c>
      <c r="G4143" s="31" t="n">
        <v>45512</v>
      </c>
      <c r="H4143" s="30" t="s">
        <v>135</v>
      </c>
      <c r="I4143" s="30" t="s">
        <v>136</v>
      </c>
      <c r="J4143" s="30" t="s">
        <v>201</v>
      </c>
      <c r="K4143" s="30" t="s">
        <v>156</v>
      </c>
      <c r="L4143" s="30" t="n">
        <v>32</v>
      </c>
      <c r="M4143" s="30" t="n">
        <v>78</v>
      </c>
      <c r="N4143" s="30" t="s">
        <v>186</v>
      </c>
      <c r="O4143" s="30" t="s">
        <v>149</v>
      </c>
      <c r="P4143" s="30" t="s">
        <v>140</v>
      </c>
      <c r="Q4143" s="32" t="n">
        <v>3334.21</v>
      </c>
      <c r="R4143" s="30" t="s">
        <v>130</v>
      </c>
      <c r="S4143" s="30" t="s">
        <v>223</v>
      </c>
      <c r="T4143" s="30" t="n">
        <v>5</v>
      </c>
    </row>
    <row r="4144" customFormat="false" ht="15" hidden="false" customHeight="false" outlineLevel="0" collapsed="false">
      <c r="A4144" s="27" t="s">
        <v>6187</v>
      </c>
      <c r="B4144" s="27" t="s">
        <v>3886</v>
      </c>
      <c r="C4144" s="27" t="n">
        <v>38</v>
      </c>
      <c r="D4144" s="27" t="s">
        <v>181</v>
      </c>
      <c r="E4144" s="28" t="n">
        <v>45512</v>
      </c>
      <c r="F4144" s="27" t="s">
        <v>1117</v>
      </c>
      <c r="G4144" s="28" t="n">
        <v>45513</v>
      </c>
      <c r="H4144" s="27" t="s">
        <v>183</v>
      </c>
      <c r="I4144" s="27" t="s">
        <v>212</v>
      </c>
      <c r="J4144" s="27" t="s">
        <v>476</v>
      </c>
      <c r="K4144" s="27" t="s">
        <v>156</v>
      </c>
      <c r="L4144" s="27" t="n">
        <v>44</v>
      </c>
      <c r="M4144" s="27" t="n">
        <v>34</v>
      </c>
      <c r="N4144" s="27" t="s">
        <v>127</v>
      </c>
      <c r="O4144" s="27" t="s">
        <v>139</v>
      </c>
      <c r="P4144" s="27" t="s">
        <v>140</v>
      </c>
      <c r="Q4144" s="29" t="n">
        <v>4460.18</v>
      </c>
      <c r="R4144" s="27" t="s">
        <v>172</v>
      </c>
      <c r="S4144" s="27" t="s">
        <v>131</v>
      </c>
      <c r="T4144" s="27" t="n">
        <v>3</v>
      </c>
    </row>
    <row r="4145" customFormat="false" ht="15" hidden="false" customHeight="false" outlineLevel="0" collapsed="false">
      <c r="A4145" s="30" t="s">
        <v>5777</v>
      </c>
      <c r="B4145" s="30" t="s">
        <v>3284</v>
      </c>
      <c r="C4145" s="30" t="n">
        <v>18</v>
      </c>
      <c r="D4145" s="30" t="s">
        <v>121</v>
      </c>
      <c r="E4145" s="31" t="n">
        <v>45313</v>
      </c>
      <c r="F4145" s="30" t="s">
        <v>743</v>
      </c>
      <c r="G4145" s="31" t="n">
        <v>45314</v>
      </c>
      <c r="H4145" s="30" t="s">
        <v>183</v>
      </c>
      <c r="I4145" s="30" t="s">
        <v>212</v>
      </c>
      <c r="J4145" s="30" t="s">
        <v>411</v>
      </c>
      <c r="K4145" s="30" t="s">
        <v>138</v>
      </c>
      <c r="L4145" s="30" t="n">
        <v>27</v>
      </c>
      <c r="M4145" s="30" t="n">
        <v>29</v>
      </c>
      <c r="N4145" s="30" t="s">
        <v>127</v>
      </c>
      <c r="O4145" s="30" t="s">
        <v>149</v>
      </c>
      <c r="P4145" s="30" t="s">
        <v>150</v>
      </c>
      <c r="Q4145" s="32" t="n">
        <v>2699.77</v>
      </c>
      <c r="R4145" s="30" t="s">
        <v>130</v>
      </c>
      <c r="S4145" s="30" t="s">
        <v>192</v>
      </c>
      <c r="T4145" s="30" t="n">
        <v>5</v>
      </c>
    </row>
    <row r="4146" customFormat="false" ht="15" hidden="false" customHeight="false" outlineLevel="0" collapsed="false">
      <c r="A4146" s="27" t="s">
        <v>6188</v>
      </c>
      <c r="B4146" s="27" t="s">
        <v>2324</v>
      </c>
      <c r="C4146" s="27" t="n">
        <v>53</v>
      </c>
      <c r="D4146" s="27" t="s">
        <v>121</v>
      </c>
      <c r="E4146" s="28" t="n">
        <v>45342</v>
      </c>
      <c r="F4146" s="27" t="s">
        <v>2211</v>
      </c>
      <c r="G4146" s="28" t="n">
        <v>45343</v>
      </c>
      <c r="H4146" s="27" t="s">
        <v>161</v>
      </c>
      <c r="I4146" s="27" t="s">
        <v>538</v>
      </c>
      <c r="J4146" s="27" t="s">
        <v>385</v>
      </c>
      <c r="K4146" s="27" t="s">
        <v>138</v>
      </c>
      <c r="L4146" s="27" t="n">
        <v>77</v>
      </c>
      <c r="M4146" s="27" t="n">
        <v>45</v>
      </c>
      <c r="N4146" s="27" t="s">
        <v>186</v>
      </c>
      <c r="O4146" s="27" t="s">
        <v>139</v>
      </c>
      <c r="P4146" s="27" t="s">
        <v>187</v>
      </c>
      <c r="Q4146" s="29" t="n">
        <v>1511.81</v>
      </c>
      <c r="R4146" s="27" t="s">
        <v>172</v>
      </c>
      <c r="S4146" s="27" t="s">
        <v>335</v>
      </c>
      <c r="T4146" s="27" t="n">
        <v>4</v>
      </c>
    </row>
    <row r="4147" customFormat="false" ht="15" hidden="false" customHeight="false" outlineLevel="0" collapsed="false">
      <c r="A4147" s="30" t="s">
        <v>6189</v>
      </c>
      <c r="B4147" s="30" t="s">
        <v>5976</v>
      </c>
      <c r="C4147" s="30" t="n">
        <v>47</v>
      </c>
      <c r="D4147" s="30" t="s">
        <v>181</v>
      </c>
      <c r="E4147" s="31" t="n">
        <v>45324</v>
      </c>
      <c r="F4147" s="30" t="s">
        <v>1132</v>
      </c>
      <c r="G4147" s="31" t="n">
        <v>45327</v>
      </c>
      <c r="H4147" s="30" t="s">
        <v>161</v>
      </c>
      <c r="I4147" s="30" t="s">
        <v>162</v>
      </c>
      <c r="J4147" s="30" t="s">
        <v>426</v>
      </c>
      <c r="K4147" s="30" t="s">
        <v>156</v>
      </c>
      <c r="L4147" s="30" t="n">
        <v>18</v>
      </c>
      <c r="M4147" s="30" t="n">
        <v>47</v>
      </c>
      <c r="N4147" s="30" t="s">
        <v>127</v>
      </c>
      <c r="O4147" s="30" t="s">
        <v>139</v>
      </c>
      <c r="P4147" s="30" t="s">
        <v>150</v>
      </c>
      <c r="Q4147" s="32" t="n">
        <v>4635.16</v>
      </c>
      <c r="R4147" s="30" t="s">
        <v>130</v>
      </c>
      <c r="S4147" s="30" t="s">
        <v>131</v>
      </c>
      <c r="T4147" s="30" t="n">
        <v>4</v>
      </c>
    </row>
    <row r="4148" customFormat="false" ht="15" hidden="false" customHeight="false" outlineLevel="0" collapsed="false">
      <c r="A4148" s="27" t="s">
        <v>6190</v>
      </c>
      <c r="B4148" s="27" t="s">
        <v>4981</v>
      </c>
      <c r="C4148" s="27" t="n">
        <v>61</v>
      </c>
      <c r="D4148" s="27" t="s">
        <v>181</v>
      </c>
      <c r="E4148" s="28" t="n">
        <v>45519</v>
      </c>
      <c r="F4148" s="27" t="s">
        <v>753</v>
      </c>
      <c r="G4148" s="28" t="n">
        <v>45519</v>
      </c>
      <c r="H4148" s="27" t="s">
        <v>168</v>
      </c>
      <c r="I4148" s="27" t="s">
        <v>169</v>
      </c>
      <c r="J4148" s="27" t="s">
        <v>367</v>
      </c>
      <c r="K4148" s="27" t="s">
        <v>156</v>
      </c>
      <c r="L4148" s="27" t="n">
        <v>48</v>
      </c>
      <c r="M4148" s="27" t="n">
        <v>80</v>
      </c>
      <c r="N4148" s="27" t="s">
        <v>127</v>
      </c>
      <c r="O4148" s="27" t="s">
        <v>171</v>
      </c>
      <c r="P4148" s="27" t="s">
        <v>187</v>
      </c>
      <c r="Q4148" s="29" t="n">
        <v>4946.22</v>
      </c>
      <c r="R4148" s="27" t="s">
        <v>172</v>
      </c>
      <c r="S4148" s="27" t="s">
        <v>151</v>
      </c>
      <c r="T4148" s="27" t="n">
        <v>4</v>
      </c>
    </row>
    <row r="4149" customFormat="false" ht="15" hidden="false" customHeight="false" outlineLevel="0" collapsed="false">
      <c r="A4149" s="30" t="s">
        <v>6191</v>
      </c>
      <c r="B4149" s="30" t="s">
        <v>623</v>
      </c>
      <c r="C4149" s="30" t="n">
        <v>56</v>
      </c>
      <c r="D4149" s="30" t="s">
        <v>181</v>
      </c>
      <c r="E4149" s="31" t="n">
        <v>45656</v>
      </c>
      <c r="F4149" s="30" t="s">
        <v>257</v>
      </c>
      <c r="G4149" s="31" t="n">
        <v>45656</v>
      </c>
      <c r="H4149" s="30" t="s">
        <v>168</v>
      </c>
      <c r="I4149" s="30" t="s">
        <v>366</v>
      </c>
      <c r="J4149" s="30" t="s">
        <v>191</v>
      </c>
      <c r="K4149" s="30" t="s">
        <v>156</v>
      </c>
      <c r="L4149" s="30" t="n">
        <v>21</v>
      </c>
      <c r="M4149" s="30" t="n">
        <v>46</v>
      </c>
      <c r="N4149" s="30" t="s">
        <v>127</v>
      </c>
      <c r="O4149" s="30" t="s">
        <v>139</v>
      </c>
      <c r="P4149" s="30" t="s">
        <v>187</v>
      </c>
      <c r="Q4149" s="32" t="n">
        <v>3055.24</v>
      </c>
      <c r="R4149" s="30" t="s">
        <v>130</v>
      </c>
      <c r="S4149" s="30" t="s">
        <v>164</v>
      </c>
      <c r="T4149" s="30" t="n">
        <v>4</v>
      </c>
    </row>
    <row r="4150" customFormat="false" ht="15" hidden="false" customHeight="false" outlineLevel="0" collapsed="false">
      <c r="A4150" s="27" t="s">
        <v>6192</v>
      </c>
      <c r="B4150" s="27" t="s">
        <v>1700</v>
      </c>
      <c r="C4150" s="27" t="n">
        <v>43</v>
      </c>
      <c r="D4150" s="27" t="s">
        <v>121</v>
      </c>
      <c r="E4150" s="28" t="n">
        <v>45324</v>
      </c>
      <c r="F4150" s="27" t="s">
        <v>421</v>
      </c>
      <c r="G4150" s="28" t="n">
        <v>45327</v>
      </c>
      <c r="H4150" s="27" t="s">
        <v>135</v>
      </c>
      <c r="I4150" s="27" t="s">
        <v>136</v>
      </c>
      <c r="J4150" s="27" t="s">
        <v>201</v>
      </c>
      <c r="K4150" s="27" t="s">
        <v>156</v>
      </c>
      <c r="L4150" s="27" t="n">
        <v>47</v>
      </c>
      <c r="M4150" s="27" t="n">
        <v>54</v>
      </c>
      <c r="N4150" s="27" t="s">
        <v>127</v>
      </c>
      <c r="O4150" s="27" t="s">
        <v>139</v>
      </c>
      <c r="P4150" s="27" t="s">
        <v>150</v>
      </c>
      <c r="Q4150" s="29" t="n">
        <v>4468.55</v>
      </c>
      <c r="R4150" s="27" t="s">
        <v>268</v>
      </c>
      <c r="S4150" s="27" t="s">
        <v>178</v>
      </c>
      <c r="T4150" s="27" t="n">
        <v>3</v>
      </c>
    </row>
    <row r="4151" customFormat="false" ht="15" hidden="false" customHeight="false" outlineLevel="0" collapsed="false">
      <c r="A4151" s="30" t="s">
        <v>6193</v>
      </c>
      <c r="B4151" s="30" t="s">
        <v>3168</v>
      </c>
      <c r="C4151" s="30" t="n">
        <v>76</v>
      </c>
      <c r="D4151" s="30" t="s">
        <v>181</v>
      </c>
      <c r="E4151" s="31" t="n">
        <v>45602</v>
      </c>
      <c r="F4151" s="30" t="s">
        <v>635</v>
      </c>
      <c r="G4151" s="31" t="n">
        <v>45603</v>
      </c>
      <c r="H4151" s="30" t="s">
        <v>242</v>
      </c>
      <c r="I4151" s="30" t="s">
        <v>315</v>
      </c>
      <c r="J4151" s="30" t="s">
        <v>422</v>
      </c>
      <c r="K4151" s="30" t="s">
        <v>156</v>
      </c>
      <c r="L4151" s="30" t="n">
        <v>47</v>
      </c>
      <c r="M4151" s="30" t="n">
        <v>63</v>
      </c>
      <c r="N4151" s="30" t="s">
        <v>127</v>
      </c>
      <c r="O4151" s="30" t="s">
        <v>171</v>
      </c>
      <c r="P4151" s="30" t="s">
        <v>187</v>
      </c>
      <c r="Q4151" s="32" t="n">
        <v>4730.7</v>
      </c>
      <c r="R4151" s="30" t="s">
        <v>130</v>
      </c>
      <c r="S4151" s="30" t="s">
        <v>192</v>
      </c>
      <c r="T4151" s="30" t="n">
        <v>4</v>
      </c>
    </row>
    <row r="4152" customFormat="false" ht="15" hidden="false" customHeight="false" outlineLevel="0" collapsed="false">
      <c r="A4152" s="27" t="s">
        <v>6194</v>
      </c>
      <c r="B4152" s="27" t="s">
        <v>2471</v>
      </c>
      <c r="C4152" s="27" t="n">
        <v>53</v>
      </c>
      <c r="D4152" s="27" t="s">
        <v>181</v>
      </c>
      <c r="E4152" s="28" t="n">
        <v>45504</v>
      </c>
      <c r="F4152" s="27" t="s">
        <v>497</v>
      </c>
      <c r="G4152" s="28" t="n">
        <v>45504</v>
      </c>
      <c r="H4152" s="27" t="s">
        <v>206</v>
      </c>
      <c r="I4152" s="27" t="s">
        <v>207</v>
      </c>
      <c r="J4152" s="27" t="s">
        <v>615</v>
      </c>
      <c r="K4152" s="27" t="s">
        <v>138</v>
      </c>
      <c r="L4152" s="27" t="n">
        <v>58</v>
      </c>
      <c r="M4152" s="27" t="n">
        <v>23</v>
      </c>
      <c r="N4152" s="27" t="s">
        <v>186</v>
      </c>
      <c r="O4152" s="27" t="s">
        <v>139</v>
      </c>
      <c r="P4152" s="27" t="s">
        <v>129</v>
      </c>
      <c r="Q4152" s="29" t="n">
        <v>2510.91</v>
      </c>
      <c r="R4152" s="27" t="s">
        <v>130</v>
      </c>
      <c r="S4152" s="27" t="s">
        <v>178</v>
      </c>
      <c r="T4152" s="27" t="n">
        <v>2</v>
      </c>
    </row>
    <row r="4153" customFormat="false" ht="15" hidden="false" customHeight="false" outlineLevel="0" collapsed="false">
      <c r="A4153" s="30" t="s">
        <v>6195</v>
      </c>
      <c r="B4153" s="30" t="s">
        <v>2845</v>
      </c>
      <c r="C4153" s="30" t="n">
        <v>48</v>
      </c>
      <c r="D4153" s="30" t="s">
        <v>181</v>
      </c>
      <c r="E4153" s="31" t="n">
        <v>45588</v>
      </c>
      <c r="F4153" s="30" t="s">
        <v>1155</v>
      </c>
      <c r="G4153" s="31" t="n">
        <v>45589</v>
      </c>
      <c r="H4153" s="30" t="s">
        <v>183</v>
      </c>
      <c r="I4153" s="30" t="s">
        <v>430</v>
      </c>
      <c r="J4153" s="30" t="s">
        <v>411</v>
      </c>
      <c r="K4153" s="30" t="s">
        <v>156</v>
      </c>
      <c r="L4153" s="30" t="n">
        <v>69</v>
      </c>
      <c r="M4153" s="30" t="n">
        <v>69</v>
      </c>
      <c r="N4153" s="30" t="s">
        <v>186</v>
      </c>
      <c r="O4153" s="30" t="s">
        <v>128</v>
      </c>
      <c r="P4153" s="30" t="s">
        <v>140</v>
      </c>
      <c r="Q4153" s="32" t="n">
        <v>4886.49</v>
      </c>
      <c r="R4153" s="30" t="s">
        <v>268</v>
      </c>
      <c r="S4153" s="30" t="s">
        <v>151</v>
      </c>
      <c r="T4153" s="30" t="n">
        <v>4</v>
      </c>
    </row>
    <row r="4154" customFormat="false" ht="15" hidden="false" customHeight="false" outlineLevel="0" collapsed="false">
      <c r="A4154" s="27" t="s">
        <v>6196</v>
      </c>
      <c r="B4154" s="27" t="s">
        <v>3776</v>
      </c>
      <c r="C4154" s="27" t="n">
        <v>21</v>
      </c>
      <c r="D4154" s="27" t="s">
        <v>121</v>
      </c>
      <c r="E4154" s="28" t="n">
        <v>45550</v>
      </c>
      <c r="F4154" s="27" t="s">
        <v>885</v>
      </c>
      <c r="G4154" s="28" t="n">
        <v>45552</v>
      </c>
      <c r="H4154" s="27" t="s">
        <v>236</v>
      </c>
      <c r="I4154" s="27" t="s">
        <v>323</v>
      </c>
      <c r="J4154" s="27" t="s">
        <v>287</v>
      </c>
      <c r="K4154" s="27" t="s">
        <v>126</v>
      </c>
      <c r="L4154" s="27" t="n">
        <v>25</v>
      </c>
      <c r="M4154" s="27" t="n">
        <v>134</v>
      </c>
      <c r="N4154" s="27" t="s">
        <v>186</v>
      </c>
      <c r="O4154" s="27" t="s">
        <v>171</v>
      </c>
      <c r="P4154" s="27" t="s">
        <v>150</v>
      </c>
      <c r="Q4154" s="29" t="n">
        <v>8528.29</v>
      </c>
      <c r="R4154" s="27" t="s">
        <v>130</v>
      </c>
      <c r="S4154" s="27" t="s">
        <v>178</v>
      </c>
      <c r="T4154" s="27" t="n">
        <v>5</v>
      </c>
    </row>
    <row r="4155" customFormat="false" ht="15" hidden="false" customHeight="false" outlineLevel="0" collapsed="false">
      <c r="A4155" s="30" t="s">
        <v>6197</v>
      </c>
      <c r="B4155" s="30" t="s">
        <v>2653</v>
      </c>
      <c r="C4155" s="30" t="n">
        <v>85</v>
      </c>
      <c r="D4155" s="30" t="s">
        <v>121</v>
      </c>
      <c r="E4155" s="31" t="n">
        <v>45646</v>
      </c>
      <c r="F4155" s="30" t="s">
        <v>698</v>
      </c>
      <c r="G4155" s="31" t="n">
        <v>45649</v>
      </c>
      <c r="H4155" s="30" t="s">
        <v>135</v>
      </c>
      <c r="I4155" s="30" t="s">
        <v>136</v>
      </c>
      <c r="J4155" s="30" t="s">
        <v>618</v>
      </c>
      <c r="K4155" s="30" t="s">
        <v>156</v>
      </c>
      <c r="L4155" s="30" t="n">
        <v>74</v>
      </c>
      <c r="M4155" s="30" t="n">
        <v>41</v>
      </c>
      <c r="N4155" s="30" t="s">
        <v>186</v>
      </c>
      <c r="O4155" s="30" t="s">
        <v>139</v>
      </c>
      <c r="P4155" s="30" t="s">
        <v>187</v>
      </c>
      <c r="Q4155" s="32" t="n">
        <v>3686.91</v>
      </c>
      <c r="R4155" s="30" t="s">
        <v>130</v>
      </c>
      <c r="S4155" s="30" t="s">
        <v>500</v>
      </c>
      <c r="T4155" s="30" t="n">
        <v>4</v>
      </c>
    </row>
    <row r="4156" customFormat="false" ht="15" hidden="false" customHeight="false" outlineLevel="0" collapsed="false">
      <c r="A4156" s="27" t="s">
        <v>6198</v>
      </c>
      <c r="B4156" s="27" t="s">
        <v>3432</v>
      </c>
      <c r="C4156" s="27" t="n">
        <v>17</v>
      </c>
      <c r="D4156" s="27" t="s">
        <v>121</v>
      </c>
      <c r="E4156" s="28" t="n">
        <v>45620</v>
      </c>
      <c r="F4156" s="27" t="s">
        <v>250</v>
      </c>
      <c r="G4156" s="28" t="n">
        <v>45623</v>
      </c>
      <c r="H4156" s="27" t="s">
        <v>236</v>
      </c>
      <c r="I4156" s="27" t="s">
        <v>266</v>
      </c>
      <c r="J4156" s="27" t="s">
        <v>287</v>
      </c>
      <c r="K4156" s="27" t="s">
        <v>156</v>
      </c>
      <c r="L4156" s="27" t="n">
        <v>49</v>
      </c>
      <c r="M4156" s="27" t="n">
        <v>31</v>
      </c>
      <c r="N4156" s="27" t="s">
        <v>127</v>
      </c>
      <c r="O4156" s="27" t="s">
        <v>171</v>
      </c>
      <c r="P4156" s="27" t="s">
        <v>129</v>
      </c>
      <c r="Q4156" s="29" t="n">
        <v>3056.58</v>
      </c>
      <c r="R4156" s="27" t="s">
        <v>172</v>
      </c>
      <c r="S4156" s="27" t="s">
        <v>151</v>
      </c>
      <c r="T4156" s="27" t="n">
        <v>3</v>
      </c>
    </row>
    <row r="4157" customFormat="false" ht="15" hidden="false" customHeight="false" outlineLevel="0" collapsed="false">
      <c r="A4157" s="30" t="s">
        <v>2998</v>
      </c>
      <c r="B4157" s="30" t="s">
        <v>659</v>
      </c>
      <c r="C4157" s="30" t="n">
        <v>6</v>
      </c>
      <c r="D4157" s="30" t="s">
        <v>181</v>
      </c>
      <c r="E4157" s="31" t="n">
        <v>45375</v>
      </c>
      <c r="F4157" s="30" t="s">
        <v>134</v>
      </c>
      <c r="G4157" s="31" t="n">
        <v>45375</v>
      </c>
      <c r="H4157" s="30" t="s">
        <v>168</v>
      </c>
      <c r="I4157" s="30" t="s">
        <v>366</v>
      </c>
      <c r="J4157" s="30" t="s">
        <v>441</v>
      </c>
      <c r="K4157" s="30" t="s">
        <v>138</v>
      </c>
      <c r="L4157" s="30" t="n">
        <v>85</v>
      </c>
      <c r="M4157" s="30" t="n">
        <v>44</v>
      </c>
      <c r="N4157" s="30" t="s">
        <v>127</v>
      </c>
      <c r="O4157" s="30" t="s">
        <v>171</v>
      </c>
      <c r="P4157" s="30" t="s">
        <v>187</v>
      </c>
      <c r="Q4157" s="32" t="n">
        <v>1140.1</v>
      </c>
      <c r="R4157" s="30" t="s">
        <v>130</v>
      </c>
      <c r="S4157" s="30" t="s">
        <v>335</v>
      </c>
      <c r="T4157" s="30" t="n">
        <v>4</v>
      </c>
    </row>
    <row r="4158" customFormat="false" ht="15" hidden="false" customHeight="false" outlineLevel="0" collapsed="false">
      <c r="A4158" s="27" t="s">
        <v>6199</v>
      </c>
      <c r="B4158" s="27" t="s">
        <v>6200</v>
      </c>
      <c r="C4158" s="27" t="n">
        <v>53</v>
      </c>
      <c r="D4158" s="27" t="s">
        <v>181</v>
      </c>
      <c r="E4158" s="28" t="n">
        <v>45656</v>
      </c>
      <c r="F4158" s="27" t="s">
        <v>1320</v>
      </c>
      <c r="G4158" s="28" t="n">
        <v>45658</v>
      </c>
      <c r="H4158" s="27" t="s">
        <v>161</v>
      </c>
      <c r="I4158" s="27" t="s">
        <v>320</v>
      </c>
      <c r="J4158" s="27" t="s">
        <v>258</v>
      </c>
      <c r="K4158" s="27" t="s">
        <v>156</v>
      </c>
      <c r="L4158" s="27" t="n">
        <v>64</v>
      </c>
      <c r="M4158" s="27" t="n">
        <v>83</v>
      </c>
      <c r="N4158" s="27" t="s">
        <v>127</v>
      </c>
      <c r="O4158" s="27" t="s">
        <v>139</v>
      </c>
      <c r="P4158" s="27" t="s">
        <v>129</v>
      </c>
      <c r="Q4158" s="29" t="n">
        <v>3788.02</v>
      </c>
      <c r="R4158" s="27" t="s">
        <v>130</v>
      </c>
      <c r="S4158" s="27" t="s">
        <v>192</v>
      </c>
      <c r="T4158" s="27" t="n">
        <v>3</v>
      </c>
    </row>
    <row r="4159" customFormat="false" ht="15" hidden="false" customHeight="false" outlineLevel="0" collapsed="false">
      <c r="A4159" s="30" t="s">
        <v>6201</v>
      </c>
      <c r="B4159" s="30" t="s">
        <v>2312</v>
      </c>
      <c r="C4159" s="30" t="n">
        <v>35</v>
      </c>
      <c r="D4159" s="30" t="s">
        <v>181</v>
      </c>
      <c r="E4159" s="31" t="n">
        <v>45296</v>
      </c>
      <c r="F4159" s="30" t="s">
        <v>1711</v>
      </c>
      <c r="G4159" s="31" t="n">
        <v>45296</v>
      </c>
      <c r="H4159" s="30" t="s">
        <v>183</v>
      </c>
      <c r="I4159" s="30" t="s">
        <v>430</v>
      </c>
      <c r="J4159" s="30" t="s">
        <v>431</v>
      </c>
      <c r="K4159" s="30" t="s">
        <v>138</v>
      </c>
      <c r="L4159" s="30" t="n">
        <v>20</v>
      </c>
      <c r="M4159" s="30" t="n">
        <v>24</v>
      </c>
      <c r="N4159" s="30" t="s">
        <v>127</v>
      </c>
      <c r="O4159" s="30" t="s">
        <v>128</v>
      </c>
      <c r="P4159" s="30" t="s">
        <v>150</v>
      </c>
      <c r="Q4159" s="32" t="n">
        <v>1488.14</v>
      </c>
      <c r="R4159" s="30" t="s">
        <v>130</v>
      </c>
      <c r="S4159" s="30" t="s">
        <v>223</v>
      </c>
      <c r="T4159" s="30" t="n">
        <v>4</v>
      </c>
    </row>
    <row r="4160" customFormat="false" ht="15" hidden="false" customHeight="false" outlineLevel="0" collapsed="false">
      <c r="A4160" s="27" t="s">
        <v>6202</v>
      </c>
      <c r="B4160" s="27" t="s">
        <v>6152</v>
      </c>
      <c r="C4160" s="27" t="n">
        <v>31</v>
      </c>
      <c r="D4160" s="27" t="s">
        <v>121</v>
      </c>
      <c r="E4160" s="28" t="n">
        <v>45429</v>
      </c>
      <c r="F4160" s="27" t="s">
        <v>679</v>
      </c>
      <c r="G4160" s="28" t="n">
        <v>45429</v>
      </c>
      <c r="H4160" s="27" t="s">
        <v>123</v>
      </c>
      <c r="I4160" s="27" t="s">
        <v>304</v>
      </c>
      <c r="J4160" s="27" t="s">
        <v>227</v>
      </c>
      <c r="K4160" s="27" t="s">
        <v>138</v>
      </c>
      <c r="L4160" s="27" t="n">
        <v>30</v>
      </c>
      <c r="M4160" s="27" t="n">
        <v>44</v>
      </c>
      <c r="N4160" s="27" t="s">
        <v>127</v>
      </c>
      <c r="O4160" s="27" t="s">
        <v>139</v>
      </c>
      <c r="P4160" s="27" t="s">
        <v>187</v>
      </c>
      <c r="Q4160" s="29" t="n">
        <v>1201.59</v>
      </c>
      <c r="R4160" s="27" t="s">
        <v>130</v>
      </c>
      <c r="S4160" s="27" t="s">
        <v>178</v>
      </c>
      <c r="T4160" s="27" t="n">
        <v>3</v>
      </c>
    </row>
    <row r="4161" customFormat="false" ht="15" hidden="false" customHeight="false" outlineLevel="0" collapsed="false">
      <c r="A4161" s="30" t="s">
        <v>6203</v>
      </c>
      <c r="B4161" s="30" t="s">
        <v>1394</v>
      </c>
      <c r="C4161" s="30" t="n">
        <v>27</v>
      </c>
      <c r="D4161" s="30" t="s">
        <v>121</v>
      </c>
      <c r="E4161" s="31" t="n">
        <v>45492</v>
      </c>
      <c r="F4161" s="30" t="s">
        <v>347</v>
      </c>
      <c r="G4161" s="31" t="n">
        <v>45492</v>
      </c>
      <c r="H4161" s="30" t="s">
        <v>146</v>
      </c>
      <c r="I4161" s="30" t="s">
        <v>176</v>
      </c>
      <c r="J4161" s="30" t="s">
        <v>222</v>
      </c>
      <c r="K4161" s="30" t="s">
        <v>156</v>
      </c>
      <c r="L4161" s="30" t="n">
        <v>29</v>
      </c>
      <c r="M4161" s="30" t="n">
        <v>35</v>
      </c>
      <c r="N4161" s="30" t="s">
        <v>127</v>
      </c>
      <c r="O4161" s="30" t="s">
        <v>139</v>
      </c>
      <c r="P4161" s="30" t="s">
        <v>187</v>
      </c>
      <c r="Q4161" s="32" t="n">
        <v>4105.2</v>
      </c>
      <c r="R4161" s="30" t="s">
        <v>130</v>
      </c>
      <c r="S4161" s="30" t="s">
        <v>197</v>
      </c>
      <c r="T4161" s="30" t="n">
        <v>4</v>
      </c>
    </row>
    <row r="4162" customFormat="false" ht="15" hidden="false" customHeight="false" outlineLevel="0" collapsed="false">
      <c r="A4162" s="27" t="s">
        <v>6204</v>
      </c>
      <c r="B4162" s="27" t="s">
        <v>2854</v>
      </c>
      <c r="C4162" s="27" t="n">
        <v>24</v>
      </c>
      <c r="D4162" s="27" t="s">
        <v>121</v>
      </c>
      <c r="E4162" s="28" t="n">
        <v>45356</v>
      </c>
      <c r="F4162" s="27" t="s">
        <v>860</v>
      </c>
      <c r="G4162" s="28" t="n">
        <v>45360</v>
      </c>
      <c r="H4162" s="27" t="s">
        <v>161</v>
      </c>
      <c r="I4162" s="27" t="s">
        <v>162</v>
      </c>
      <c r="J4162" s="27" t="s">
        <v>385</v>
      </c>
      <c r="K4162" s="27" t="s">
        <v>126</v>
      </c>
      <c r="L4162" s="27" t="n">
        <v>10</v>
      </c>
      <c r="M4162" s="27" t="n">
        <v>95</v>
      </c>
      <c r="N4162" s="27" t="s">
        <v>186</v>
      </c>
      <c r="O4162" s="27" t="s">
        <v>171</v>
      </c>
      <c r="P4162" s="27" t="s">
        <v>150</v>
      </c>
      <c r="Q4162" s="29" t="n">
        <v>8482.19</v>
      </c>
      <c r="R4162" s="27" t="s">
        <v>130</v>
      </c>
      <c r="S4162" s="27" t="s">
        <v>197</v>
      </c>
      <c r="T4162" s="27" t="n">
        <v>3</v>
      </c>
    </row>
    <row r="4163" customFormat="false" ht="15" hidden="false" customHeight="false" outlineLevel="0" collapsed="false">
      <c r="A4163" s="30" t="s">
        <v>2247</v>
      </c>
      <c r="B4163" s="30" t="s">
        <v>1181</v>
      </c>
      <c r="C4163" s="30" t="n">
        <v>5</v>
      </c>
      <c r="D4163" s="30" t="s">
        <v>181</v>
      </c>
      <c r="E4163" s="31" t="n">
        <v>45450</v>
      </c>
      <c r="F4163" s="30" t="s">
        <v>1392</v>
      </c>
      <c r="G4163" s="31" t="n">
        <v>45451</v>
      </c>
      <c r="H4163" s="30" t="s">
        <v>168</v>
      </c>
      <c r="I4163" s="30" t="s">
        <v>169</v>
      </c>
      <c r="J4163" s="30" t="s">
        <v>441</v>
      </c>
      <c r="K4163" s="30" t="s">
        <v>138</v>
      </c>
      <c r="L4163" s="30" t="n">
        <v>37</v>
      </c>
      <c r="M4163" s="30" t="n">
        <v>22</v>
      </c>
      <c r="N4163" s="30" t="s">
        <v>127</v>
      </c>
      <c r="O4163" s="30" t="s">
        <v>128</v>
      </c>
      <c r="P4163" s="30" t="s">
        <v>150</v>
      </c>
      <c r="Q4163" s="32" t="n">
        <v>741.51</v>
      </c>
      <c r="R4163" s="30" t="s">
        <v>130</v>
      </c>
      <c r="S4163" s="30" t="s">
        <v>192</v>
      </c>
      <c r="T4163" s="30" t="n">
        <v>4</v>
      </c>
    </row>
    <row r="4164" customFormat="false" ht="15" hidden="false" customHeight="false" outlineLevel="0" collapsed="false">
      <c r="A4164" s="27" t="s">
        <v>6205</v>
      </c>
      <c r="B4164" s="27" t="s">
        <v>1273</v>
      </c>
      <c r="C4164" s="27"/>
      <c r="D4164" s="27" t="s">
        <v>121</v>
      </c>
      <c r="E4164" s="28" t="n">
        <v>45310</v>
      </c>
      <c r="F4164" s="27" t="s">
        <v>154</v>
      </c>
      <c r="G4164" s="28" t="n">
        <v>45311</v>
      </c>
      <c r="H4164" s="27" t="s">
        <v>123</v>
      </c>
      <c r="I4164" s="27" t="s">
        <v>304</v>
      </c>
      <c r="J4164" s="27" t="s">
        <v>125</v>
      </c>
      <c r="K4164" s="27" t="s">
        <v>138</v>
      </c>
      <c r="L4164" s="27" t="n">
        <v>79</v>
      </c>
      <c r="M4164" s="27" t="n">
        <v>40</v>
      </c>
      <c r="N4164" s="27" t="s">
        <v>127</v>
      </c>
      <c r="O4164" s="27" t="s">
        <v>149</v>
      </c>
      <c r="P4164" s="27" t="s">
        <v>187</v>
      </c>
      <c r="Q4164" s="29" t="n">
        <v>2570.21</v>
      </c>
      <c r="R4164" s="27" t="s">
        <v>130</v>
      </c>
      <c r="S4164" s="27" t="s">
        <v>151</v>
      </c>
      <c r="T4164" s="27" t="n">
        <v>4</v>
      </c>
    </row>
    <row r="4165" customFormat="false" ht="15" hidden="false" customHeight="false" outlineLevel="0" collapsed="false">
      <c r="A4165" s="30" t="s">
        <v>6206</v>
      </c>
      <c r="B4165" s="30" t="s">
        <v>3886</v>
      </c>
      <c r="C4165" s="30" t="n">
        <v>43</v>
      </c>
      <c r="D4165" s="30" t="s">
        <v>121</v>
      </c>
      <c r="E4165" s="31" t="n">
        <v>45543</v>
      </c>
      <c r="F4165" s="30" t="s">
        <v>353</v>
      </c>
      <c r="G4165" s="31" t="n">
        <v>45548</v>
      </c>
      <c r="H4165" s="30" t="s">
        <v>161</v>
      </c>
      <c r="I4165" s="30" t="s">
        <v>538</v>
      </c>
      <c r="J4165" s="30" t="s">
        <v>258</v>
      </c>
      <c r="K4165" s="30" t="s">
        <v>202</v>
      </c>
      <c r="L4165" s="30" t="n">
        <v>9</v>
      </c>
      <c r="M4165" s="30" t="n">
        <v>197</v>
      </c>
      <c r="N4165" s="30" t="s">
        <v>186</v>
      </c>
      <c r="O4165" s="30" t="s">
        <v>139</v>
      </c>
      <c r="P4165" s="30" t="s">
        <v>140</v>
      </c>
      <c r="Q4165" s="32" t="n">
        <v>18594.71</v>
      </c>
      <c r="R4165" s="30" t="s">
        <v>462</v>
      </c>
      <c r="S4165" s="30" t="s">
        <v>141</v>
      </c>
      <c r="T4165" s="30" t="n">
        <v>4</v>
      </c>
    </row>
    <row r="4166" customFormat="false" ht="15" hidden="false" customHeight="false" outlineLevel="0" collapsed="false">
      <c r="A4166" s="27" t="s">
        <v>6207</v>
      </c>
      <c r="B4166" s="27" t="s">
        <v>2741</v>
      </c>
      <c r="C4166" s="27" t="n">
        <v>68</v>
      </c>
      <c r="D4166" s="27" t="s">
        <v>121</v>
      </c>
      <c r="E4166" s="28" t="n">
        <v>45546</v>
      </c>
      <c r="F4166" s="27" t="s">
        <v>705</v>
      </c>
      <c r="G4166" s="28" t="n">
        <v>45547</v>
      </c>
      <c r="H4166" s="27" t="s">
        <v>123</v>
      </c>
      <c r="I4166" s="27" t="s">
        <v>155</v>
      </c>
      <c r="J4166" s="27" t="s">
        <v>227</v>
      </c>
      <c r="K4166" s="27" t="s">
        <v>138</v>
      </c>
      <c r="L4166" s="27" t="n">
        <v>65</v>
      </c>
      <c r="M4166" s="27" t="n">
        <v>27</v>
      </c>
      <c r="N4166" s="27" t="s">
        <v>186</v>
      </c>
      <c r="O4166" s="27" t="s">
        <v>171</v>
      </c>
      <c r="P4166" s="27" t="s">
        <v>129</v>
      </c>
      <c r="Q4166" s="29" t="n">
        <v>1460.25</v>
      </c>
      <c r="R4166" s="27" t="s">
        <v>130</v>
      </c>
      <c r="S4166" s="27" t="s">
        <v>192</v>
      </c>
      <c r="T4166" s="27" t="n">
        <v>3</v>
      </c>
    </row>
    <row r="4167" customFormat="false" ht="15" hidden="false" customHeight="false" outlineLevel="0" collapsed="false">
      <c r="A4167" s="30" t="s">
        <v>6208</v>
      </c>
      <c r="B4167" s="30" t="s">
        <v>1944</v>
      </c>
      <c r="C4167" s="30" t="n">
        <v>48</v>
      </c>
      <c r="D4167" s="30" t="s">
        <v>181</v>
      </c>
      <c r="E4167" s="31" t="n">
        <v>45445</v>
      </c>
      <c r="F4167" s="30" t="s">
        <v>845</v>
      </c>
      <c r="G4167" s="31" t="n">
        <v>45451</v>
      </c>
      <c r="H4167" s="30" t="s">
        <v>206</v>
      </c>
      <c r="I4167" s="30"/>
      <c r="J4167" s="30" t="s">
        <v>469</v>
      </c>
      <c r="K4167" s="30" t="s">
        <v>126</v>
      </c>
      <c r="L4167" s="30" t="n">
        <v>44</v>
      </c>
      <c r="M4167" s="30" t="n">
        <v>121</v>
      </c>
      <c r="N4167" s="30" t="s">
        <v>127</v>
      </c>
      <c r="O4167" s="30"/>
      <c r="P4167" s="30" t="s">
        <v>129</v>
      </c>
      <c r="Q4167" s="32" t="n">
        <v>7595.61</v>
      </c>
      <c r="R4167" s="30" t="s">
        <v>130</v>
      </c>
      <c r="S4167" s="30" t="s">
        <v>192</v>
      </c>
      <c r="T4167" s="30" t="n">
        <v>4</v>
      </c>
    </row>
    <row r="4168" customFormat="false" ht="15" hidden="false" customHeight="false" outlineLevel="0" collapsed="false">
      <c r="A4168" s="27" t="s">
        <v>6209</v>
      </c>
      <c r="B4168" s="27" t="s">
        <v>1409</v>
      </c>
      <c r="C4168" s="27" t="n">
        <v>43</v>
      </c>
      <c r="D4168" s="27" t="s">
        <v>121</v>
      </c>
      <c r="E4168" s="28" t="n">
        <v>45305</v>
      </c>
      <c r="F4168" s="27" t="s">
        <v>384</v>
      </c>
      <c r="G4168" s="28" t="n">
        <v>45305</v>
      </c>
      <c r="H4168" s="27" t="s">
        <v>146</v>
      </c>
      <c r="I4168" s="27" t="s">
        <v>309</v>
      </c>
      <c r="J4168" s="27" t="s">
        <v>177</v>
      </c>
      <c r="K4168" s="27" t="s">
        <v>156</v>
      </c>
      <c r="L4168" s="27" t="n">
        <v>51</v>
      </c>
      <c r="M4168" s="27" t="n">
        <v>32</v>
      </c>
      <c r="N4168" s="27" t="s">
        <v>127</v>
      </c>
      <c r="O4168" s="27" t="s">
        <v>128</v>
      </c>
      <c r="P4168" s="27" t="s">
        <v>129</v>
      </c>
      <c r="Q4168" s="29" t="n">
        <v>4312.15</v>
      </c>
      <c r="R4168" s="27" t="s">
        <v>130</v>
      </c>
      <c r="S4168" s="27" t="s">
        <v>197</v>
      </c>
      <c r="T4168" s="27" t="n">
        <v>5</v>
      </c>
    </row>
    <row r="4169" customFormat="false" ht="15" hidden="false" customHeight="false" outlineLevel="0" collapsed="false">
      <c r="A4169" s="30" t="s">
        <v>6210</v>
      </c>
      <c r="B4169" s="30" t="s">
        <v>1361</v>
      </c>
      <c r="C4169" s="30" t="n">
        <v>63</v>
      </c>
      <c r="D4169" s="30" t="s">
        <v>121</v>
      </c>
      <c r="E4169" s="31" t="n">
        <v>45548</v>
      </c>
      <c r="F4169" s="30" t="s">
        <v>1068</v>
      </c>
      <c r="G4169" s="31" t="n">
        <v>45552</v>
      </c>
      <c r="H4169" s="30" t="s">
        <v>135</v>
      </c>
      <c r="I4169" s="30" t="s">
        <v>278</v>
      </c>
      <c r="J4169" s="30" t="s">
        <v>618</v>
      </c>
      <c r="K4169" s="30" t="s">
        <v>126</v>
      </c>
      <c r="L4169" s="30" t="n">
        <v>17</v>
      </c>
      <c r="M4169" s="30" t="n">
        <v>94</v>
      </c>
      <c r="N4169" s="30" t="s">
        <v>127</v>
      </c>
      <c r="O4169" s="30" t="s">
        <v>139</v>
      </c>
      <c r="P4169" s="30" t="s">
        <v>150</v>
      </c>
      <c r="Q4169" s="32" t="n">
        <v>7404.39</v>
      </c>
      <c r="R4169" s="30" t="s">
        <v>268</v>
      </c>
      <c r="S4169" s="30" t="s">
        <v>335</v>
      </c>
      <c r="T4169" s="30" t="n">
        <v>3</v>
      </c>
    </row>
    <row r="4170" customFormat="false" ht="15" hidden="false" customHeight="false" outlineLevel="0" collapsed="false">
      <c r="A4170" s="27" t="s">
        <v>6211</v>
      </c>
      <c r="B4170" s="27" t="s">
        <v>3229</v>
      </c>
      <c r="C4170" s="27" t="n">
        <v>38</v>
      </c>
      <c r="D4170" s="27" t="s">
        <v>121</v>
      </c>
      <c r="E4170" s="28" t="n">
        <v>45428</v>
      </c>
      <c r="F4170" s="27" t="s">
        <v>221</v>
      </c>
      <c r="G4170" s="28" t="n">
        <v>45434</v>
      </c>
      <c r="H4170" s="27" t="s">
        <v>168</v>
      </c>
      <c r="I4170" s="27" t="s">
        <v>169</v>
      </c>
      <c r="J4170" s="27" t="s">
        <v>191</v>
      </c>
      <c r="K4170" s="27" t="s">
        <v>126</v>
      </c>
      <c r="L4170" s="27" t="n">
        <v>17</v>
      </c>
      <c r="M4170" s="27" t="n">
        <v>73</v>
      </c>
      <c r="N4170" s="27" t="s">
        <v>127</v>
      </c>
      <c r="O4170" s="27" t="s">
        <v>139</v>
      </c>
      <c r="P4170" s="27" t="s">
        <v>150</v>
      </c>
      <c r="Q4170" s="29" t="n">
        <v>8237.26</v>
      </c>
      <c r="R4170" s="27" t="s">
        <v>130</v>
      </c>
      <c r="S4170" s="27" t="s">
        <v>141</v>
      </c>
      <c r="T4170" s="27" t="n">
        <v>5</v>
      </c>
    </row>
    <row r="4171" customFormat="false" ht="15" hidden="false" customHeight="false" outlineLevel="0" collapsed="false">
      <c r="A4171" s="30" t="s">
        <v>6212</v>
      </c>
      <c r="B4171" s="30" t="s">
        <v>3946</v>
      </c>
      <c r="C4171" s="30" t="n">
        <v>2</v>
      </c>
      <c r="D4171" s="30" t="s">
        <v>181</v>
      </c>
      <c r="E4171" s="31" t="n">
        <v>45448</v>
      </c>
      <c r="F4171" s="30" t="s">
        <v>277</v>
      </c>
      <c r="G4171" s="31" t="n">
        <v>45450</v>
      </c>
      <c r="H4171" s="30" t="s">
        <v>135</v>
      </c>
      <c r="I4171" s="30" t="s">
        <v>278</v>
      </c>
      <c r="J4171" s="30" t="s">
        <v>262</v>
      </c>
      <c r="K4171" s="30" t="s">
        <v>202</v>
      </c>
      <c r="L4171" s="30" t="n">
        <v>17</v>
      </c>
      <c r="M4171" s="30" t="n">
        <v>128</v>
      </c>
      <c r="N4171" s="30" t="s">
        <v>186</v>
      </c>
      <c r="O4171" s="30" t="s">
        <v>128</v>
      </c>
      <c r="P4171" s="30" t="s">
        <v>187</v>
      </c>
      <c r="Q4171" s="32" t="n">
        <v>16522.27</v>
      </c>
      <c r="R4171" s="30" t="s">
        <v>130</v>
      </c>
      <c r="S4171" s="30" t="s">
        <v>192</v>
      </c>
      <c r="T4171" s="30" t="n">
        <v>4</v>
      </c>
    </row>
    <row r="4172" customFormat="false" ht="15" hidden="false" customHeight="false" outlineLevel="0" collapsed="false">
      <c r="A4172" s="27" t="s">
        <v>6213</v>
      </c>
      <c r="B4172" s="27" t="s">
        <v>2839</v>
      </c>
      <c r="C4172" s="27" t="n">
        <v>9</v>
      </c>
      <c r="D4172" s="27" t="s">
        <v>121</v>
      </c>
      <c r="E4172" s="28" t="n">
        <v>45566</v>
      </c>
      <c r="F4172" s="27" t="s">
        <v>1503</v>
      </c>
      <c r="G4172" s="28" t="n">
        <v>45568</v>
      </c>
      <c r="H4172" s="27" t="s">
        <v>236</v>
      </c>
      <c r="I4172" s="27" t="s">
        <v>266</v>
      </c>
      <c r="J4172" s="27" t="s">
        <v>375</v>
      </c>
      <c r="K4172" s="27" t="s">
        <v>126</v>
      </c>
      <c r="L4172" s="27" t="n">
        <v>41</v>
      </c>
      <c r="M4172" s="27" t="n">
        <v>67</v>
      </c>
      <c r="N4172" s="27" t="s">
        <v>127</v>
      </c>
      <c r="O4172" s="27" t="s">
        <v>171</v>
      </c>
      <c r="P4172" s="27" t="s">
        <v>140</v>
      </c>
      <c r="Q4172" s="29" t="n">
        <v>7519.66</v>
      </c>
      <c r="R4172" s="27" t="s">
        <v>172</v>
      </c>
      <c r="S4172" s="27" t="s">
        <v>335</v>
      </c>
      <c r="T4172" s="27" t="n">
        <v>4</v>
      </c>
    </row>
    <row r="4173" customFormat="false" ht="15" hidden="false" customHeight="false" outlineLevel="0" collapsed="false">
      <c r="A4173" s="30" t="s">
        <v>6214</v>
      </c>
      <c r="B4173" s="30" t="s">
        <v>729</v>
      </c>
      <c r="C4173" s="30" t="n">
        <v>39</v>
      </c>
      <c r="D4173" s="30" t="s">
        <v>121</v>
      </c>
      <c r="E4173" s="31" t="n">
        <v>45455</v>
      </c>
      <c r="F4173" s="30" t="s">
        <v>438</v>
      </c>
      <c r="G4173" s="31" t="n">
        <v>45455</v>
      </c>
      <c r="H4173" s="30" t="s">
        <v>183</v>
      </c>
      <c r="I4173" s="30" t="s">
        <v>184</v>
      </c>
      <c r="J4173" s="30" t="s">
        <v>476</v>
      </c>
      <c r="K4173" s="30" t="s">
        <v>138</v>
      </c>
      <c r="L4173" s="30" t="n">
        <v>26</v>
      </c>
      <c r="M4173" s="30" t="n">
        <v>20</v>
      </c>
      <c r="N4173" s="30" t="s">
        <v>127</v>
      </c>
      <c r="O4173" s="30" t="s">
        <v>139</v>
      </c>
      <c r="P4173" s="30" t="s">
        <v>129</v>
      </c>
      <c r="Q4173" s="32" t="n">
        <v>2178.41</v>
      </c>
      <c r="R4173" s="30" t="s">
        <v>268</v>
      </c>
      <c r="S4173" s="30" t="s">
        <v>969</v>
      </c>
      <c r="T4173" s="30" t="n">
        <v>3</v>
      </c>
    </row>
    <row r="4174" customFormat="false" ht="15" hidden="false" customHeight="false" outlineLevel="0" collapsed="false">
      <c r="A4174" s="27" t="s">
        <v>6215</v>
      </c>
      <c r="B4174" s="27" t="s">
        <v>5026</v>
      </c>
      <c r="C4174" s="27" t="n">
        <v>69</v>
      </c>
      <c r="D4174" s="27" t="s">
        <v>181</v>
      </c>
      <c r="E4174" s="28" t="n">
        <v>45623</v>
      </c>
      <c r="F4174" s="27" t="s">
        <v>1179</v>
      </c>
      <c r="G4174" s="28" t="n">
        <v>45628</v>
      </c>
      <c r="H4174" s="27" t="s">
        <v>242</v>
      </c>
      <c r="I4174" s="27" t="s">
        <v>243</v>
      </c>
      <c r="J4174" s="27" t="s">
        <v>316</v>
      </c>
      <c r="K4174" s="27" t="s">
        <v>126</v>
      </c>
      <c r="L4174" s="27" t="n">
        <v>26</v>
      </c>
      <c r="M4174" s="27" t="n">
        <v>88</v>
      </c>
      <c r="N4174" s="27" t="s">
        <v>186</v>
      </c>
      <c r="O4174" s="27" t="s">
        <v>128</v>
      </c>
      <c r="P4174" s="27" t="s">
        <v>187</v>
      </c>
      <c r="Q4174" s="29" t="n">
        <v>7970.38</v>
      </c>
      <c r="R4174" s="27" t="s">
        <v>172</v>
      </c>
      <c r="S4174" s="27" t="s">
        <v>197</v>
      </c>
      <c r="T4174" s="27" t="n">
        <v>5</v>
      </c>
    </row>
    <row r="4175" customFormat="false" ht="15" hidden="false" customHeight="false" outlineLevel="0" collapsed="false">
      <c r="A4175" s="30" t="s">
        <v>6216</v>
      </c>
      <c r="B4175" s="30" t="s">
        <v>4069</v>
      </c>
      <c r="C4175" s="30" t="n">
        <v>19</v>
      </c>
      <c r="D4175" s="30" t="s">
        <v>181</v>
      </c>
      <c r="E4175" s="31" t="n">
        <v>45493</v>
      </c>
      <c r="F4175" s="30" t="s">
        <v>885</v>
      </c>
      <c r="G4175" s="31" t="n">
        <v>45499</v>
      </c>
      <c r="H4175" s="30" t="s">
        <v>161</v>
      </c>
      <c r="I4175" s="30" t="s">
        <v>320</v>
      </c>
      <c r="J4175" s="30" t="s">
        <v>258</v>
      </c>
      <c r="K4175" s="30" t="s">
        <v>126</v>
      </c>
      <c r="L4175" s="30" t="n">
        <v>43</v>
      </c>
      <c r="M4175" s="30" t="n">
        <v>54</v>
      </c>
      <c r="N4175" s="30" t="s">
        <v>127</v>
      </c>
      <c r="O4175" s="30" t="s">
        <v>128</v>
      </c>
      <c r="P4175" s="30" t="s">
        <v>129</v>
      </c>
      <c r="Q4175" s="32" t="n">
        <v>7327.36</v>
      </c>
      <c r="R4175" s="30" t="s">
        <v>130</v>
      </c>
      <c r="S4175" s="30" t="s">
        <v>151</v>
      </c>
      <c r="T4175" s="30" t="n">
        <v>5</v>
      </c>
    </row>
    <row r="4176" customFormat="false" ht="15" hidden="false" customHeight="false" outlineLevel="0" collapsed="false">
      <c r="A4176" s="27" t="s">
        <v>6217</v>
      </c>
      <c r="B4176" s="27" t="s">
        <v>3308</v>
      </c>
      <c r="C4176" s="27" t="n">
        <v>21</v>
      </c>
      <c r="D4176" s="27" t="s">
        <v>121</v>
      </c>
      <c r="E4176" s="28" t="n">
        <v>45346</v>
      </c>
      <c r="F4176" s="27" t="s">
        <v>1192</v>
      </c>
      <c r="G4176" s="28" t="n">
        <v>45347</v>
      </c>
      <c r="H4176" s="27" t="s">
        <v>168</v>
      </c>
      <c r="I4176" s="27" t="s">
        <v>366</v>
      </c>
      <c r="J4176" s="27" t="s">
        <v>191</v>
      </c>
      <c r="K4176" s="27" t="s">
        <v>126</v>
      </c>
      <c r="L4176" s="27" t="n">
        <v>23</v>
      </c>
      <c r="M4176" s="27" t="n">
        <v>79</v>
      </c>
      <c r="N4176" s="27" t="s">
        <v>186</v>
      </c>
      <c r="O4176" s="27" t="s">
        <v>128</v>
      </c>
      <c r="P4176" s="27" t="s">
        <v>150</v>
      </c>
      <c r="Q4176" s="29" t="n">
        <v>7190.07</v>
      </c>
      <c r="R4176" s="27" t="s">
        <v>130</v>
      </c>
      <c r="S4176" s="27" t="s">
        <v>131</v>
      </c>
      <c r="T4176" s="27" t="n">
        <v>4</v>
      </c>
    </row>
    <row r="4177" customFormat="false" ht="15" hidden="false" customHeight="false" outlineLevel="0" collapsed="false">
      <c r="A4177" s="30" t="s">
        <v>4155</v>
      </c>
      <c r="B4177" s="30" t="s">
        <v>882</v>
      </c>
      <c r="C4177" s="30"/>
      <c r="D4177" s="30" t="s">
        <v>121</v>
      </c>
      <c r="E4177" s="31" t="n">
        <v>45532</v>
      </c>
      <c r="F4177" s="30" t="s">
        <v>4157</v>
      </c>
      <c r="G4177" s="31" t="n">
        <v>45534</v>
      </c>
      <c r="H4177" s="30" t="s">
        <v>236</v>
      </c>
      <c r="I4177" s="30" t="s">
        <v>323</v>
      </c>
      <c r="J4177" s="30" t="s">
        <v>375</v>
      </c>
      <c r="K4177" s="30" t="s">
        <v>156</v>
      </c>
      <c r="L4177" s="30" t="n">
        <v>55</v>
      </c>
      <c r="M4177" s="30" t="n">
        <v>53</v>
      </c>
      <c r="N4177" s="30" t="s">
        <v>127</v>
      </c>
      <c r="O4177" s="30" t="s">
        <v>149</v>
      </c>
      <c r="P4177" s="30" t="s">
        <v>129</v>
      </c>
      <c r="Q4177" s="32" t="n">
        <v>4650.88</v>
      </c>
      <c r="R4177" s="30" t="s">
        <v>172</v>
      </c>
      <c r="S4177" s="30" t="s">
        <v>141</v>
      </c>
      <c r="T4177" s="30" t="n">
        <v>2</v>
      </c>
    </row>
    <row r="4178" customFormat="false" ht="15" hidden="false" customHeight="false" outlineLevel="0" collapsed="false">
      <c r="A4178" s="27" t="s">
        <v>6218</v>
      </c>
      <c r="B4178" s="27" t="s">
        <v>1953</v>
      </c>
      <c r="C4178" s="27" t="n">
        <v>30</v>
      </c>
      <c r="D4178" s="27" t="s">
        <v>144</v>
      </c>
      <c r="E4178" s="28" t="n">
        <v>45580</v>
      </c>
      <c r="F4178" s="27" t="s">
        <v>1263</v>
      </c>
      <c r="G4178" s="28" t="n">
        <v>45588</v>
      </c>
      <c r="H4178" s="27" t="s">
        <v>168</v>
      </c>
      <c r="I4178" s="27" t="s">
        <v>169</v>
      </c>
      <c r="J4178" s="27" t="s">
        <v>170</v>
      </c>
      <c r="K4178" s="27" t="s">
        <v>202</v>
      </c>
      <c r="L4178" s="27" t="n">
        <v>11</v>
      </c>
      <c r="M4178" s="27" t="n">
        <v>135</v>
      </c>
      <c r="N4178" s="27" t="s">
        <v>186</v>
      </c>
      <c r="O4178" s="27" t="s">
        <v>128</v>
      </c>
      <c r="P4178" s="27" t="s">
        <v>150</v>
      </c>
      <c r="Q4178" s="29" t="n">
        <v>17169.49</v>
      </c>
      <c r="R4178" s="27" t="s">
        <v>268</v>
      </c>
      <c r="S4178" s="27" t="s">
        <v>151</v>
      </c>
      <c r="T4178" s="27" t="n">
        <v>2</v>
      </c>
    </row>
    <row r="4179" customFormat="false" ht="15" hidden="false" customHeight="false" outlineLevel="0" collapsed="false">
      <c r="A4179" s="30" t="s">
        <v>6219</v>
      </c>
      <c r="B4179" s="30" t="s">
        <v>942</v>
      </c>
      <c r="C4179" s="30" t="n">
        <v>38</v>
      </c>
      <c r="D4179" s="30" t="s">
        <v>121</v>
      </c>
      <c r="E4179" s="31" t="n">
        <v>45449</v>
      </c>
      <c r="F4179" s="30" t="s">
        <v>1143</v>
      </c>
      <c r="G4179" s="31" t="n">
        <v>45450</v>
      </c>
      <c r="H4179" s="30" t="s">
        <v>242</v>
      </c>
      <c r="I4179" s="30" t="s">
        <v>243</v>
      </c>
      <c r="J4179" s="30" t="s">
        <v>422</v>
      </c>
      <c r="K4179" s="30" t="s">
        <v>138</v>
      </c>
      <c r="L4179" s="30" t="n">
        <v>74</v>
      </c>
      <c r="M4179" s="30" t="n">
        <v>37</v>
      </c>
      <c r="N4179" s="30" t="s">
        <v>186</v>
      </c>
      <c r="O4179" s="30" t="s">
        <v>149</v>
      </c>
      <c r="P4179" s="30" t="s">
        <v>140</v>
      </c>
      <c r="Q4179" s="32" t="n">
        <v>2450.52</v>
      </c>
      <c r="R4179" s="30" t="s">
        <v>130</v>
      </c>
      <c r="S4179" s="30" t="s">
        <v>602</v>
      </c>
      <c r="T4179" s="30" t="n">
        <v>5</v>
      </c>
    </row>
    <row r="4180" customFormat="false" ht="15" hidden="false" customHeight="false" outlineLevel="0" collapsed="false">
      <c r="A4180" s="27" t="s">
        <v>6220</v>
      </c>
      <c r="B4180" s="27" t="s">
        <v>5109</v>
      </c>
      <c r="C4180" s="27" t="n">
        <v>71</v>
      </c>
      <c r="D4180" s="27" t="s">
        <v>181</v>
      </c>
      <c r="E4180" s="28" t="n">
        <v>45621</v>
      </c>
      <c r="F4180" s="27" t="s">
        <v>1583</v>
      </c>
      <c r="G4180" s="28" t="n">
        <v>45621</v>
      </c>
      <c r="H4180" s="27" t="s">
        <v>236</v>
      </c>
      <c r="I4180" s="27" t="s">
        <v>323</v>
      </c>
      <c r="J4180" s="27" t="s">
        <v>375</v>
      </c>
      <c r="K4180" s="27" t="s">
        <v>138</v>
      </c>
      <c r="L4180" s="27" t="n">
        <v>82</v>
      </c>
      <c r="M4180" s="27" t="n">
        <v>28</v>
      </c>
      <c r="N4180" s="27" t="s">
        <v>127</v>
      </c>
      <c r="O4180" s="27" t="s">
        <v>149</v>
      </c>
      <c r="P4180" s="27" t="s">
        <v>187</v>
      </c>
      <c r="Q4180" s="29" t="n">
        <v>1565.87</v>
      </c>
      <c r="R4180" s="27" t="s">
        <v>130</v>
      </c>
      <c r="S4180" s="27" t="s">
        <v>223</v>
      </c>
      <c r="T4180" s="27" t="n">
        <v>5</v>
      </c>
    </row>
    <row r="4181" customFormat="false" ht="15" hidden="false" customHeight="false" outlineLevel="0" collapsed="false">
      <c r="A4181" s="30" t="s">
        <v>6221</v>
      </c>
      <c r="B4181" s="30" t="s">
        <v>825</v>
      </c>
      <c r="C4181" s="30" t="n">
        <v>41</v>
      </c>
      <c r="D4181" s="30" t="s">
        <v>121</v>
      </c>
      <c r="E4181" s="31" t="n">
        <v>45359</v>
      </c>
      <c r="F4181" s="30" t="s">
        <v>2211</v>
      </c>
      <c r="G4181" s="31" t="n">
        <v>45370</v>
      </c>
      <c r="H4181" s="30" t="s">
        <v>242</v>
      </c>
      <c r="I4181" s="30" t="s">
        <v>315</v>
      </c>
      <c r="J4181" s="30" t="s">
        <v>422</v>
      </c>
      <c r="K4181" s="30" t="s">
        <v>202</v>
      </c>
      <c r="L4181" s="30" t="n">
        <v>2</v>
      </c>
      <c r="M4181" s="30" t="n">
        <v>239</v>
      </c>
      <c r="N4181" s="30" t="s">
        <v>186</v>
      </c>
      <c r="O4181" s="30" t="s">
        <v>128</v>
      </c>
      <c r="P4181" s="30" t="s">
        <v>187</v>
      </c>
      <c r="Q4181" s="32" t="n">
        <v>18213.56</v>
      </c>
      <c r="R4181" s="30" t="s">
        <v>268</v>
      </c>
      <c r="S4181" s="30" t="s">
        <v>178</v>
      </c>
      <c r="T4181" s="30" t="n">
        <v>2</v>
      </c>
    </row>
    <row r="4182" customFormat="false" ht="15" hidden="false" customHeight="false" outlineLevel="0" collapsed="false">
      <c r="A4182" s="27" t="s">
        <v>6222</v>
      </c>
      <c r="B4182" s="27" t="s">
        <v>1986</v>
      </c>
      <c r="C4182" s="27" t="n">
        <v>48</v>
      </c>
      <c r="D4182" s="27" t="s">
        <v>121</v>
      </c>
      <c r="E4182" s="28" t="n">
        <v>45502</v>
      </c>
      <c r="F4182" s="27" t="s">
        <v>255</v>
      </c>
      <c r="G4182" s="28" t="n">
        <v>45505</v>
      </c>
      <c r="H4182" s="27" t="s">
        <v>135</v>
      </c>
      <c r="I4182" s="27" t="s">
        <v>251</v>
      </c>
      <c r="J4182" s="27" t="s">
        <v>201</v>
      </c>
      <c r="K4182" s="27" t="s">
        <v>156</v>
      </c>
      <c r="L4182" s="27" t="n">
        <v>48</v>
      </c>
      <c r="M4182" s="27" t="n">
        <v>57</v>
      </c>
      <c r="N4182" s="27" t="s">
        <v>127</v>
      </c>
      <c r="O4182" s="27" t="s">
        <v>149</v>
      </c>
      <c r="P4182" s="27" t="s">
        <v>150</v>
      </c>
      <c r="Q4182" s="29" t="n">
        <v>3051.53</v>
      </c>
      <c r="R4182" s="27" t="s">
        <v>130</v>
      </c>
      <c r="S4182" s="27" t="s">
        <v>402</v>
      </c>
      <c r="T4182" s="27" t="n">
        <v>4</v>
      </c>
    </row>
    <row r="4183" customFormat="false" ht="15" hidden="false" customHeight="false" outlineLevel="0" collapsed="false">
      <c r="A4183" s="30" t="s">
        <v>6223</v>
      </c>
      <c r="B4183" s="30" t="s">
        <v>1850</v>
      </c>
      <c r="C4183" s="30" t="n">
        <v>24</v>
      </c>
      <c r="D4183" s="30" t="s">
        <v>121</v>
      </c>
      <c r="E4183" s="31" t="n">
        <v>45496</v>
      </c>
      <c r="F4183" s="30" t="s">
        <v>937</v>
      </c>
      <c r="G4183" s="31" t="n">
        <v>45497</v>
      </c>
      <c r="H4183" s="30" t="s">
        <v>168</v>
      </c>
      <c r="I4183" s="30" t="s">
        <v>169</v>
      </c>
      <c r="J4183" s="30" t="s">
        <v>371</v>
      </c>
      <c r="K4183" s="30" t="s">
        <v>138</v>
      </c>
      <c r="L4183" s="30" t="n">
        <v>61</v>
      </c>
      <c r="M4183" s="30" t="n">
        <v>41</v>
      </c>
      <c r="N4183" s="30" t="s">
        <v>127</v>
      </c>
      <c r="O4183" s="30" t="s">
        <v>139</v>
      </c>
      <c r="P4183" s="30" t="s">
        <v>187</v>
      </c>
      <c r="Q4183" s="32" t="n">
        <v>1377.1</v>
      </c>
      <c r="R4183" s="30" t="s">
        <v>130</v>
      </c>
      <c r="S4183" s="30" t="s">
        <v>164</v>
      </c>
      <c r="T4183" s="30" t="n">
        <v>4</v>
      </c>
    </row>
    <row r="4184" customFormat="false" ht="15" hidden="false" customHeight="false" outlineLevel="0" collapsed="false">
      <c r="A4184" s="27" t="s">
        <v>6224</v>
      </c>
      <c r="B4184" s="27" t="s">
        <v>3882</v>
      </c>
      <c r="C4184" s="27" t="n">
        <v>32</v>
      </c>
      <c r="D4184" s="27" t="s">
        <v>181</v>
      </c>
      <c r="E4184" s="28" t="n">
        <v>45398</v>
      </c>
      <c r="F4184" s="27" t="s">
        <v>271</v>
      </c>
      <c r="G4184" s="28" t="n">
        <v>45399</v>
      </c>
      <c r="H4184" s="27" t="s">
        <v>217</v>
      </c>
      <c r="I4184" s="27" t="s">
        <v>282</v>
      </c>
      <c r="J4184" s="27" t="s">
        <v>218</v>
      </c>
      <c r="K4184" s="27" t="s">
        <v>138</v>
      </c>
      <c r="L4184" s="27" t="n">
        <v>71</v>
      </c>
      <c r="M4184" s="27" t="n">
        <v>29</v>
      </c>
      <c r="N4184" s="27" t="s">
        <v>127</v>
      </c>
      <c r="O4184" s="27" t="s">
        <v>128</v>
      </c>
      <c r="P4184" s="27" t="s">
        <v>187</v>
      </c>
      <c r="Q4184" s="29" t="n">
        <v>741.72</v>
      </c>
      <c r="R4184" s="27" t="s">
        <v>130</v>
      </c>
      <c r="S4184" s="27" t="s">
        <v>197</v>
      </c>
      <c r="T4184" s="27" t="n">
        <v>5</v>
      </c>
    </row>
    <row r="4185" customFormat="false" ht="15" hidden="false" customHeight="false" outlineLevel="0" collapsed="false">
      <c r="A4185" s="30" t="s">
        <v>6225</v>
      </c>
      <c r="B4185" s="30" t="s">
        <v>4925</v>
      </c>
      <c r="C4185" s="30" t="n">
        <v>14</v>
      </c>
      <c r="D4185" s="30" t="s">
        <v>121</v>
      </c>
      <c r="E4185" s="31" t="n">
        <v>45456</v>
      </c>
      <c r="F4185" s="30" t="s">
        <v>2159</v>
      </c>
      <c r="G4185" s="31" t="n">
        <v>45459</v>
      </c>
      <c r="H4185" s="30" t="s">
        <v>217</v>
      </c>
      <c r="I4185" s="30" t="s">
        <v>344</v>
      </c>
      <c r="J4185" s="30" t="s">
        <v>218</v>
      </c>
      <c r="K4185" s="30" t="s">
        <v>156</v>
      </c>
      <c r="L4185" s="30" t="n">
        <v>64</v>
      </c>
      <c r="M4185" s="30" t="n">
        <v>82</v>
      </c>
      <c r="N4185" s="30" t="s">
        <v>127</v>
      </c>
      <c r="O4185" s="30" t="s">
        <v>128</v>
      </c>
      <c r="P4185" s="30" t="s">
        <v>150</v>
      </c>
      <c r="Q4185" s="32" t="n">
        <v>3276.23</v>
      </c>
      <c r="R4185" s="30" t="s">
        <v>130</v>
      </c>
      <c r="S4185" s="30" t="s">
        <v>178</v>
      </c>
      <c r="T4185" s="30" t="n">
        <v>2</v>
      </c>
    </row>
    <row r="4186" customFormat="false" ht="15" hidden="false" customHeight="false" outlineLevel="0" collapsed="false">
      <c r="A4186" s="27" t="s">
        <v>6226</v>
      </c>
      <c r="B4186" s="27" t="s">
        <v>2448</v>
      </c>
      <c r="C4186" s="27"/>
      <c r="D4186" s="27" t="s">
        <v>313</v>
      </c>
      <c r="E4186" s="28" t="n">
        <v>45612</v>
      </c>
      <c r="F4186" s="27" t="s">
        <v>261</v>
      </c>
      <c r="G4186" s="28" t="n">
        <v>45613</v>
      </c>
      <c r="H4186" s="27" t="s">
        <v>206</v>
      </c>
      <c r="I4186" s="27" t="s">
        <v>232</v>
      </c>
      <c r="J4186" s="27" t="s">
        <v>615</v>
      </c>
      <c r="K4186" s="27" t="s">
        <v>138</v>
      </c>
      <c r="L4186" s="27" t="n">
        <v>50</v>
      </c>
      <c r="M4186" s="27" t="n">
        <v>25</v>
      </c>
      <c r="N4186" s="27" t="s">
        <v>127</v>
      </c>
      <c r="O4186" s="27" t="s">
        <v>139</v>
      </c>
      <c r="P4186" s="27" t="s">
        <v>187</v>
      </c>
      <c r="Q4186" s="29" t="n">
        <v>1838.1</v>
      </c>
      <c r="R4186" s="27" t="s">
        <v>130</v>
      </c>
      <c r="S4186" s="27" t="s">
        <v>157</v>
      </c>
      <c r="T4186" s="27" t="n">
        <v>3</v>
      </c>
    </row>
    <row r="4187" customFormat="false" ht="15" hidden="false" customHeight="false" outlineLevel="0" collapsed="false">
      <c r="A4187" s="30" t="s">
        <v>6227</v>
      </c>
      <c r="B4187" s="30" t="s">
        <v>3041</v>
      </c>
      <c r="C4187" s="30" t="n">
        <v>33</v>
      </c>
      <c r="D4187" s="30" t="s">
        <v>181</v>
      </c>
      <c r="E4187" s="31" t="n">
        <v>45585</v>
      </c>
      <c r="F4187" s="30" t="s">
        <v>356</v>
      </c>
      <c r="G4187" s="31" t="n">
        <v>45585</v>
      </c>
      <c r="H4187" s="30" t="s">
        <v>168</v>
      </c>
      <c r="I4187" s="30" t="s">
        <v>196</v>
      </c>
      <c r="J4187" s="30" t="s">
        <v>191</v>
      </c>
      <c r="K4187" s="30" t="s">
        <v>156</v>
      </c>
      <c r="L4187" s="30" t="n">
        <v>51</v>
      </c>
      <c r="M4187" s="30" t="n">
        <v>63</v>
      </c>
      <c r="N4187" s="30" t="s">
        <v>186</v>
      </c>
      <c r="O4187" s="30" t="s">
        <v>139</v>
      </c>
      <c r="P4187" s="30" t="s">
        <v>129</v>
      </c>
      <c r="Q4187" s="32" t="n">
        <v>3080.37</v>
      </c>
      <c r="R4187" s="30" t="s">
        <v>130</v>
      </c>
      <c r="S4187" s="30" t="s">
        <v>164</v>
      </c>
      <c r="T4187" s="30" t="n">
        <v>4</v>
      </c>
    </row>
    <row r="4188" customFormat="false" ht="15" hidden="false" customHeight="false" outlineLevel="0" collapsed="false">
      <c r="A4188" s="27" t="s">
        <v>6228</v>
      </c>
      <c r="B4188" s="27" t="s">
        <v>697</v>
      </c>
      <c r="C4188" s="27" t="n">
        <v>25</v>
      </c>
      <c r="D4188" s="27" t="s">
        <v>121</v>
      </c>
      <c r="E4188" s="28" t="n">
        <v>45647</v>
      </c>
      <c r="F4188" s="27" t="s">
        <v>2058</v>
      </c>
      <c r="G4188" s="28" t="n">
        <v>45650</v>
      </c>
      <c r="H4188" s="27" t="s">
        <v>183</v>
      </c>
      <c r="I4188" s="27" t="s">
        <v>430</v>
      </c>
      <c r="J4188" s="27" t="s">
        <v>185</v>
      </c>
      <c r="K4188" s="27" t="s">
        <v>156</v>
      </c>
      <c r="L4188" s="27" t="n">
        <v>75</v>
      </c>
      <c r="M4188" s="27" t="n">
        <v>77</v>
      </c>
      <c r="N4188" s="27" t="s">
        <v>127</v>
      </c>
      <c r="O4188" s="27" t="s">
        <v>149</v>
      </c>
      <c r="P4188" s="27" t="s">
        <v>150</v>
      </c>
      <c r="Q4188" s="29" t="n">
        <v>4441.89</v>
      </c>
      <c r="R4188" s="27" t="s">
        <v>130</v>
      </c>
      <c r="S4188" s="27" t="s">
        <v>197</v>
      </c>
      <c r="T4188" s="27" t="n">
        <v>3</v>
      </c>
    </row>
    <row r="4189" customFormat="false" ht="15" hidden="false" customHeight="false" outlineLevel="0" collapsed="false">
      <c r="A4189" s="30" t="s">
        <v>6229</v>
      </c>
      <c r="B4189" s="30" t="s">
        <v>752</v>
      </c>
      <c r="C4189" s="30" t="n">
        <v>58</v>
      </c>
      <c r="D4189" s="30" t="s">
        <v>121</v>
      </c>
      <c r="E4189" s="31" t="n">
        <v>45477</v>
      </c>
      <c r="F4189" s="30" t="s">
        <v>740</v>
      </c>
      <c r="G4189" s="31" t="n">
        <v>45477</v>
      </c>
      <c r="H4189" s="30" t="s">
        <v>236</v>
      </c>
      <c r="I4189" s="30" t="s">
        <v>237</v>
      </c>
      <c r="J4189" s="30" t="s">
        <v>455</v>
      </c>
      <c r="K4189" s="30" t="s">
        <v>138</v>
      </c>
      <c r="L4189" s="30" t="n">
        <v>55</v>
      </c>
      <c r="M4189" s="30" t="n">
        <v>38</v>
      </c>
      <c r="N4189" s="30" t="s">
        <v>127</v>
      </c>
      <c r="O4189" s="30" t="s">
        <v>139</v>
      </c>
      <c r="P4189" s="30" t="s">
        <v>140</v>
      </c>
      <c r="Q4189" s="32" t="n">
        <v>1741.19</v>
      </c>
      <c r="R4189" s="30" t="s">
        <v>130</v>
      </c>
      <c r="S4189" s="30" t="s">
        <v>131</v>
      </c>
      <c r="T4189" s="30" t="n">
        <v>4</v>
      </c>
    </row>
    <row r="4190" customFormat="false" ht="15" hidden="false" customHeight="false" outlineLevel="0" collapsed="false">
      <c r="A4190" s="27" t="s">
        <v>6230</v>
      </c>
      <c r="B4190" s="27" t="s">
        <v>4946</v>
      </c>
      <c r="C4190" s="27" t="n">
        <v>29</v>
      </c>
      <c r="D4190" s="27" t="s">
        <v>121</v>
      </c>
      <c r="E4190" s="28" t="n">
        <v>45484</v>
      </c>
      <c r="F4190" s="27" t="s">
        <v>1860</v>
      </c>
      <c r="G4190" s="28" t="n">
        <v>45484</v>
      </c>
      <c r="H4190" s="27" t="s">
        <v>242</v>
      </c>
      <c r="I4190" s="27"/>
      <c r="J4190" s="27" t="s">
        <v>316</v>
      </c>
      <c r="K4190" s="27" t="s">
        <v>138</v>
      </c>
      <c r="L4190" s="27" t="n">
        <v>32</v>
      </c>
      <c r="M4190" s="27" t="n">
        <v>18</v>
      </c>
      <c r="N4190" s="27" t="s">
        <v>127</v>
      </c>
      <c r="O4190" s="27" t="s">
        <v>128</v>
      </c>
      <c r="P4190" s="27" t="s">
        <v>129</v>
      </c>
      <c r="Q4190" s="29" t="n">
        <v>2200.57</v>
      </c>
      <c r="R4190" s="27" t="s">
        <v>130</v>
      </c>
      <c r="S4190" s="27" t="s">
        <v>131</v>
      </c>
      <c r="T4190" s="27" t="n">
        <v>4</v>
      </c>
    </row>
    <row r="4191" customFormat="false" ht="15" hidden="false" customHeight="false" outlineLevel="0" collapsed="false">
      <c r="A4191" s="30" t="s">
        <v>6231</v>
      </c>
      <c r="B4191" s="30" t="s">
        <v>745</v>
      </c>
      <c r="C4191" s="30"/>
      <c r="D4191" s="30" t="s">
        <v>181</v>
      </c>
      <c r="E4191" s="31" t="n">
        <v>45394</v>
      </c>
      <c r="F4191" s="30" t="s">
        <v>695</v>
      </c>
      <c r="G4191" s="31" t="n">
        <v>45395</v>
      </c>
      <c r="H4191" s="30" t="s">
        <v>236</v>
      </c>
      <c r="I4191" s="30" t="s">
        <v>266</v>
      </c>
      <c r="J4191" s="30" t="s">
        <v>267</v>
      </c>
      <c r="K4191" s="30" t="s">
        <v>138</v>
      </c>
      <c r="L4191" s="30" t="n">
        <v>68</v>
      </c>
      <c r="M4191" s="30" t="n">
        <v>40</v>
      </c>
      <c r="N4191" s="30" t="s">
        <v>127</v>
      </c>
      <c r="O4191" s="30" t="s">
        <v>139</v>
      </c>
      <c r="P4191" s="30" t="s">
        <v>140</v>
      </c>
      <c r="Q4191" s="32" t="n">
        <v>1953.14</v>
      </c>
      <c r="R4191" s="30" t="s">
        <v>130</v>
      </c>
      <c r="S4191" s="30" t="s">
        <v>157</v>
      </c>
      <c r="T4191" s="30" t="n">
        <v>4</v>
      </c>
    </row>
    <row r="4192" customFormat="false" ht="15" hidden="false" customHeight="false" outlineLevel="0" collapsed="false">
      <c r="A4192" s="27" t="s">
        <v>6232</v>
      </c>
      <c r="B4192" s="27" t="s">
        <v>6233</v>
      </c>
      <c r="C4192" s="27" t="n">
        <v>35</v>
      </c>
      <c r="D4192" s="27" t="s">
        <v>181</v>
      </c>
      <c r="E4192" s="28" t="n">
        <v>45521</v>
      </c>
      <c r="F4192" s="27" t="s">
        <v>1828</v>
      </c>
      <c r="G4192" s="28" t="n">
        <v>45527</v>
      </c>
      <c r="H4192" s="27" t="s">
        <v>242</v>
      </c>
      <c r="I4192" s="27" t="s">
        <v>466</v>
      </c>
      <c r="J4192" s="27" t="s">
        <v>422</v>
      </c>
      <c r="K4192" s="27" t="s">
        <v>126</v>
      </c>
      <c r="L4192" s="27" t="n">
        <v>24</v>
      </c>
      <c r="M4192" s="27" t="n">
        <v>47</v>
      </c>
      <c r="N4192" s="27" t="s">
        <v>186</v>
      </c>
      <c r="O4192" s="27" t="s">
        <v>139</v>
      </c>
      <c r="P4192" s="27" t="s">
        <v>140</v>
      </c>
      <c r="Q4192" s="29" t="n">
        <v>7198.58</v>
      </c>
      <c r="R4192" s="27" t="s">
        <v>462</v>
      </c>
      <c r="S4192" s="27" t="s">
        <v>223</v>
      </c>
      <c r="T4192" s="27" t="n">
        <v>4</v>
      </c>
    </row>
    <row r="4193" customFormat="false" ht="15" hidden="false" customHeight="false" outlineLevel="0" collapsed="false">
      <c r="A4193" s="30" t="s">
        <v>6234</v>
      </c>
      <c r="B4193" s="30" t="s">
        <v>2530</v>
      </c>
      <c r="C4193" s="30" t="n">
        <v>54</v>
      </c>
      <c r="D4193" s="30" t="s">
        <v>181</v>
      </c>
      <c r="E4193" s="31" t="n">
        <v>45393</v>
      </c>
      <c r="F4193" s="30" t="s">
        <v>1068</v>
      </c>
      <c r="G4193" s="31" t="n">
        <v>45396</v>
      </c>
      <c r="H4193" s="30" t="s">
        <v>135</v>
      </c>
      <c r="I4193" s="30" t="s">
        <v>278</v>
      </c>
      <c r="J4193" s="30" t="s">
        <v>137</v>
      </c>
      <c r="K4193" s="30" t="s">
        <v>156</v>
      </c>
      <c r="L4193" s="30" t="n">
        <v>66</v>
      </c>
      <c r="M4193" s="30" t="n">
        <v>52</v>
      </c>
      <c r="N4193" s="30" t="s">
        <v>127</v>
      </c>
      <c r="O4193" s="30" t="s">
        <v>149</v>
      </c>
      <c r="P4193" s="30" t="s">
        <v>187</v>
      </c>
      <c r="Q4193" s="32" t="n">
        <v>4248.88</v>
      </c>
      <c r="R4193" s="30" t="s">
        <v>130</v>
      </c>
      <c r="S4193" s="30" t="s">
        <v>131</v>
      </c>
      <c r="T4193" s="30" t="n">
        <v>5</v>
      </c>
    </row>
    <row r="4194" customFormat="false" ht="15" hidden="false" customHeight="false" outlineLevel="0" collapsed="false">
      <c r="A4194" s="27" t="s">
        <v>6235</v>
      </c>
      <c r="B4194" s="27" t="s">
        <v>4643</v>
      </c>
      <c r="C4194" s="27" t="n">
        <v>60</v>
      </c>
      <c r="D4194" s="27" t="s">
        <v>181</v>
      </c>
      <c r="E4194" s="28" t="n">
        <v>45627</v>
      </c>
      <c r="F4194" s="27" t="s">
        <v>1268</v>
      </c>
      <c r="G4194" s="28" t="n">
        <v>45631</v>
      </c>
      <c r="H4194" s="27" t="s">
        <v>146</v>
      </c>
      <c r="I4194" s="27" t="s">
        <v>147</v>
      </c>
      <c r="J4194" s="27" t="s">
        <v>244</v>
      </c>
      <c r="K4194" s="27" t="s">
        <v>126</v>
      </c>
      <c r="L4194" s="27" t="n">
        <v>23</v>
      </c>
      <c r="M4194" s="27" t="n">
        <v>143</v>
      </c>
      <c r="N4194" s="27" t="s">
        <v>127</v>
      </c>
      <c r="O4194" s="27"/>
      <c r="P4194" s="27" t="s">
        <v>187</v>
      </c>
      <c r="Q4194" s="29" t="n">
        <v>8327.53</v>
      </c>
      <c r="R4194" s="27" t="s">
        <v>172</v>
      </c>
      <c r="S4194" s="27" t="s">
        <v>131</v>
      </c>
      <c r="T4194" s="27" t="n">
        <v>3</v>
      </c>
    </row>
    <row r="4195" customFormat="false" ht="15" hidden="false" customHeight="false" outlineLevel="0" collapsed="false">
      <c r="A4195" s="30" t="s">
        <v>6236</v>
      </c>
      <c r="B4195" s="30" t="s">
        <v>4456</v>
      </c>
      <c r="C4195" s="30" t="n">
        <v>35</v>
      </c>
      <c r="D4195" s="30" t="s">
        <v>181</v>
      </c>
      <c r="E4195" s="31" t="n">
        <v>45329</v>
      </c>
      <c r="F4195" s="30" t="s">
        <v>447</v>
      </c>
      <c r="G4195" s="31" t="n">
        <v>45330</v>
      </c>
      <c r="H4195" s="30" t="s">
        <v>168</v>
      </c>
      <c r="I4195" s="30" t="s">
        <v>366</v>
      </c>
      <c r="J4195" s="30" t="s">
        <v>170</v>
      </c>
      <c r="K4195" s="30" t="s">
        <v>156</v>
      </c>
      <c r="L4195" s="30" t="n">
        <v>27</v>
      </c>
      <c r="M4195" s="30" t="n">
        <v>83</v>
      </c>
      <c r="N4195" s="30" t="s">
        <v>127</v>
      </c>
      <c r="O4195" s="30" t="s">
        <v>149</v>
      </c>
      <c r="P4195" s="30" t="s">
        <v>140</v>
      </c>
      <c r="Q4195" s="32" t="n">
        <v>3311.97</v>
      </c>
      <c r="R4195" s="30" t="s">
        <v>130</v>
      </c>
      <c r="S4195" s="30" t="s">
        <v>223</v>
      </c>
      <c r="T4195" s="30" t="n">
        <v>5</v>
      </c>
    </row>
    <row r="4196" customFormat="false" ht="15" hidden="false" customHeight="false" outlineLevel="0" collapsed="false">
      <c r="A4196" s="27" t="s">
        <v>6237</v>
      </c>
      <c r="B4196" s="27" t="s">
        <v>5130</v>
      </c>
      <c r="C4196" s="27" t="n">
        <v>0</v>
      </c>
      <c r="D4196" s="27" t="s">
        <v>121</v>
      </c>
      <c r="E4196" s="28" t="n">
        <v>45571</v>
      </c>
      <c r="F4196" s="27" t="s">
        <v>876</v>
      </c>
      <c r="G4196" s="28" t="n">
        <v>45571</v>
      </c>
      <c r="H4196" s="27" t="s">
        <v>206</v>
      </c>
      <c r="I4196" s="27" t="s">
        <v>300</v>
      </c>
      <c r="J4196" s="27" t="s">
        <v>593</v>
      </c>
      <c r="K4196" s="27" t="s">
        <v>138</v>
      </c>
      <c r="L4196" s="27" t="n">
        <v>81</v>
      </c>
      <c r="M4196" s="27" t="n">
        <v>29</v>
      </c>
      <c r="N4196" s="27" t="s">
        <v>127</v>
      </c>
      <c r="O4196" s="27" t="s">
        <v>139</v>
      </c>
      <c r="P4196" s="27" t="s">
        <v>140</v>
      </c>
      <c r="Q4196" s="29" t="n">
        <v>1157.09</v>
      </c>
      <c r="R4196" s="27" t="s">
        <v>130</v>
      </c>
      <c r="S4196" s="27" t="s">
        <v>157</v>
      </c>
      <c r="T4196" s="27" t="n">
        <v>4</v>
      </c>
    </row>
    <row r="4197" customFormat="false" ht="15" hidden="false" customHeight="false" outlineLevel="0" collapsed="false">
      <c r="A4197" s="30" t="s">
        <v>6238</v>
      </c>
      <c r="B4197" s="30" t="s">
        <v>1885</v>
      </c>
      <c r="C4197" s="30" t="n">
        <v>49</v>
      </c>
      <c r="D4197" s="30" t="s">
        <v>181</v>
      </c>
      <c r="E4197" s="31" t="n">
        <v>45405</v>
      </c>
      <c r="F4197" s="30" t="s">
        <v>1260</v>
      </c>
      <c r="G4197" s="31" t="n">
        <v>45406</v>
      </c>
      <c r="H4197" s="30" t="s">
        <v>168</v>
      </c>
      <c r="I4197" s="30" t="s">
        <v>366</v>
      </c>
      <c r="J4197" s="30" t="s">
        <v>371</v>
      </c>
      <c r="K4197" s="30" t="s">
        <v>156</v>
      </c>
      <c r="L4197" s="30" t="n">
        <v>40</v>
      </c>
      <c r="M4197" s="30" t="n">
        <v>59</v>
      </c>
      <c r="N4197" s="30" t="s">
        <v>127</v>
      </c>
      <c r="O4197" s="30" t="s">
        <v>139</v>
      </c>
      <c r="P4197" s="30" t="s">
        <v>140</v>
      </c>
      <c r="Q4197" s="32" t="n">
        <v>3574.93</v>
      </c>
      <c r="R4197" s="30" t="s">
        <v>130</v>
      </c>
      <c r="S4197" s="30" t="s">
        <v>164</v>
      </c>
      <c r="T4197" s="30" t="n">
        <v>3</v>
      </c>
    </row>
    <row r="4198" customFormat="false" ht="15" hidden="false" customHeight="false" outlineLevel="0" collapsed="false">
      <c r="A4198" s="27" t="s">
        <v>6239</v>
      </c>
      <c r="B4198" s="27" t="s">
        <v>722</v>
      </c>
      <c r="C4198" s="27" t="n">
        <v>32</v>
      </c>
      <c r="D4198" s="27" t="s">
        <v>181</v>
      </c>
      <c r="E4198" s="28" t="n">
        <v>45563</v>
      </c>
      <c r="F4198" s="27" t="s">
        <v>682</v>
      </c>
      <c r="G4198" s="28" t="n">
        <v>45566</v>
      </c>
      <c r="H4198" s="27" t="s">
        <v>183</v>
      </c>
      <c r="I4198" s="27" t="s">
        <v>212</v>
      </c>
      <c r="J4198" s="27" t="s">
        <v>185</v>
      </c>
      <c r="K4198" s="27" t="s">
        <v>156</v>
      </c>
      <c r="L4198" s="27" t="n">
        <v>57</v>
      </c>
      <c r="M4198" s="27" t="n">
        <v>42</v>
      </c>
      <c r="N4198" s="27" t="s">
        <v>186</v>
      </c>
      <c r="O4198" s="27" t="s">
        <v>139</v>
      </c>
      <c r="P4198" s="27" t="s">
        <v>150</v>
      </c>
      <c r="Q4198" s="29" t="n">
        <v>2663.26</v>
      </c>
      <c r="R4198" s="27" t="s">
        <v>130</v>
      </c>
      <c r="S4198" s="27" t="s">
        <v>131</v>
      </c>
      <c r="T4198" s="27" t="n">
        <v>5</v>
      </c>
    </row>
    <row r="4199" customFormat="false" ht="15" hidden="false" customHeight="false" outlineLevel="0" collapsed="false">
      <c r="A4199" s="30" t="s">
        <v>6240</v>
      </c>
      <c r="B4199" s="30" t="s">
        <v>4447</v>
      </c>
      <c r="C4199" s="30" t="n">
        <v>70</v>
      </c>
      <c r="D4199" s="30" t="s">
        <v>181</v>
      </c>
      <c r="E4199" s="31" t="n">
        <v>45539</v>
      </c>
      <c r="F4199" s="30" t="s">
        <v>1135</v>
      </c>
      <c r="G4199" s="31" t="n">
        <v>45539</v>
      </c>
      <c r="H4199" s="30" t="s">
        <v>161</v>
      </c>
      <c r="I4199" s="30"/>
      <c r="J4199" s="30" t="s">
        <v>385</v>
      </c>
      <c r="K4199" s="30" t="s">
        <v>138</v>
      </c>
      <c r="L4199" s="30" t="n">
        <v>39</v>
      </c>
      <c r="M4199" s="30" t="n">
        <v>45</v>
      </c>
      <c r="N4199" s="30" t="s">
        <v>127</v>
      </c>
      <c r="O4199" s="30" t="s">
        <v>128</v>
      </c>
      <c r="P4199" s="30" t="s">
        <v>150</v>
      </c>
      <c r="Q4199" s="32" t="n">
        <v>2233.33</v>
      </c>
      <c r="R4199" s="30" t="s">
        <v>130</v>
      </c>
      <c r="S4199" s="30" t="s">
        <v>151</v>
      </c>
      <c r="T4199" s="30" t="n">
        <v>3</v>
      </c>
    </row>
    <row r="4200" customFormat="false" ht="15" hidden="false" customHeight="false" outlineLevel="0" collapsed="false">
      <c r="A4200" s="27" t="s">
        <v>6241</v>
      </c>
      <c r="B4200" s="27" t="s">
        <v>3202</v>
      </c>
      <c r="C4200" s="27" t="n">
        <v>19</v>
      </c>
      <c r="D4200" s="27" t="s">
        <v>313</v>
      </c>
      <c r="E4200" s="28" t="n">
        <v>45445</v>
      </c>
      <c r="F4200" s="27" t="s">
        <v>922</v>
      </c>
      <c r="G4200" s="28" t="n">
        <v>45446</v>
      </c>
      <c r="H4200" s="27" t="s">
        <v>123</v>
      </c>
      <c r="I4200" s="27" t="s">
        <v>124</v>
      </c>
      <c r="J4200" s="27" t="s">
        <v>305</v>
      </c>
      <c r="K4200" s="27" t="s">
        <v>138</v>
      </c>
      <c r="L4200" s="27" t="n">
        <v>46</v>
      </c>
      <c r="M4200" s="27" t="n">
        <v>23</v>
      </c>
      <c r="N4200" s="27" t="s">
        <v>127</v>
      </c>
      <c r="O4200" s="27" t="s">
        <v>128</v>
      </c>
      <c r="P4200" s="27" t="s">
        <v>129</v>
      </c>
      <c r="Q4200" s="29" t="n">
        <v>2420.96</v>
      </c>
      <c r="R4200" s="27" t="s">
        <v>130</v>
      </c>
      <c r="S4200" s="27" t="s">
        <v>223</v>
      </c>
      <c r="T4200" s="27" t="n">
        <v>4</v>
      </c>
    </row>
    <row r="4201" customFormat="false" ht="15" hidden="false" customHeight="false" outlineLevel="0" collapsed="false">
      <c r="A4201" s="30" t="s">
        <v>6242</v>
      </c>
      <c r="B4201" s="30" t="s">
        <v>2430</v>
      </c>
      <c r="C4201" s="30" t="n">
        <v>0</v>
      </c>
      <c r="D4201" s="30" t="s">
        <v>701</v>
      </c>
      <c r="E4201" s="31" t="n">
        <v>45430</v>
      </c>
      <c r="F4201" s="30" t="s">
        <v>1029</v>
      </c>
      <c r="G4201" s="31" t="n">
        <v>45431</v>
      </c>
      <c r="H4201" s="30" t="s">
        <v>206</v>
      </c>
      <c r="I4201" s="30" t="s">
        <v>232</v>
      </c>
      <c r="J4201" s="30" t="s">
        <v>233</v>
      </c>
      <c r="K4201" s="30" t="s">
        <v>138</v>
      </c>
      <c r="L4201" s="30" t="n">
        <v>79</v>
      </c>
      <c r="M4201" s="30" t="n">
        <v>19</v>
      </c>
      <c r="N4201" s="30" t="s">
        <v>127</v>
      </c>
      <c r="O4201" s="30" t="s">
        <v>149</v>
      </c>
      <c r="P4201" s="30" t="s">
        <v>140</v>
      </c>
      <c r="Q4201" s="32" t="n">
        <v>1607.25</v>
      </c>
      <c r="R4201" s="30" t="s">
        <v>130</v>
      </c>
      <c r="S4201" s="30" t="s">
        <v>432</v>
      </c>
      <c r="T4201" s="30" t="n">
        <v>4</v>
      </c>
    </row>
    <row r="4202" customFormat="false" ht="15" hidden="false" customHeight="false" outlineLevel="0" collapsed="false">
      <c r="A4202" s="27" t="s">
        <v>6243</v>
      </c>
      <c r="B4202" s="27" t="s">
        <v>4497</v>
      </c>
      <c r="C4202" s="27" t="n">
        <v>31</v>
      </c>
      <c r="D4202" s="27" t="s">
        <v>121</v>
      </c>
      <c r="E4202" s="28" t="n">
        <v>45313</v>
      </c>
      <c r="F4202" s="27" t="s">
        <v>1281</v>
      </c>
      <c r="G4202" s="28" t="n">
        <v>45314</v>
      </c>
      <c r="H4202" s="27" t="s">
        <v>217</v>
      </c>
      <c r="I4202" s="27" t="s">
        <v>392</v>
      </c>
      <c r="J4202" s="27" t="s">
        <v>294</v>
      </c>
      <c r="K4202" s="27" t="s">
        <v>156</v>
      </c>
      <c r="L4202" s="27" t="n">
        <v>74</v>
      </c>
      <c r="M4202" s="27" t="n">
        <v>89</v>
      </c>
      <c r="N4202" s="27" t="s">
        <v>127</v>
      </c>
      <c r="O4202" s="27" t="s">
        <v>139</v>
      </c>
      <c r="P4202" s="27" t="s">
        <v>150</v>
      </c>
      <c r="Q4202" s="29" t="n">
        <v>4105.71</v>
      </c>
      <c r="R4202" s="27" t="s">
        <v>130</v>
      </c>
      <c r="S4202" s="27" t="s">
        <v>223</v>
      </c>
      <c r="T4202" s="27" t="n">
        <v>4</v>
      </c>
    </row>
    <row r="4203" customFormat="false" ht="15" hidden="false" customHeight="false" outlineLevel="0" collapsed="false">
      <c r="A4203" s="30" t="s">
        <v>6244</v>
      </c>
      <c r="B4203" s="30" t="s">
        <v>2092</v>
      </c>
      <c r="C4203" s="30" t="n">
        <v>52</v>
      </c>
      <c r="D4203" s="30" t="s">
        <v>121</v>
      </c>
      <c r="E4203" s="31" t="n">
        <v>45347</v>
      </c>
      <c r="F4203" s="30" t="s">
        <v>535</v>
      </c>
      <c r="G4203" s="31" t="n">
        <v>45347</v>
      </c>
      <c r="H4203" s="30" t="s">
        <v>183</v>
      </c>
      <c r="I4203" s="30" t="s">
        <v>430</v>
      </c>
      <c r="J4203" s="30" t="s">
        <v>431</v>
      </c>
      <c r="K4203" s="30" t="s">
        <v>138</v>
      </c>
      <c r="L4203" s="30" t="n">
        <v>54</v>
      </c>
      <c r="M4203" s="30" t="n">
        <v>17</v>
      </c>
      <c r="N4203" s="30" t="s">
        <v>127</v>
      </c>
      <c r="O4203" s="30" t="s">
        <v>171</v>
      </c>
      <c r="P4203" s="30" t="s">
        <v>187</v>
      </c>
      <c r="Q4203" s="32" t="n">
        <v>941.52</v>
      </c>
      <c r="R4203" s="30" t="s">
        <v>130</v>
      </c>
      <c r="S4203" s="30" t="s">
        <v>223</v>
      </c>
      <c r="T4203" s="30" t="n">
        <v>3</v>
      </c>
    </row>
    <row r="4204" customFormat="false" ht="15" hidden="false" customHeight="false" outlineLevel="0" collapsed="false">
      <c r="A4204" s="27" t="s">
        <v>6245</v>
      </c>
      <c r="B4204" s="27" t="s">
        <v>2448</v>
      </c>
      <c r="C4204" s="27" t="n">
        <v>41</v>
      </c>
      <c r="D4204" s="27" t="s">
        <v>181</v>
      </c>
      <c r="E4204" s="28" t="n">
        <v>45642</v>
      </c>
      <c r="F4204" s="27" t="s">
        <v>1140</v>
      </c>
      <c r="G4204" s="28" t="n">
        <v>45643</v>
      </c>
      <c r="H4204" s="27" t="s">
        <v>123</v>
      </c>
      <c r="I4204" s="27" t="s">
        <v>304</v>
      </c>
      <c r="J4204" s="27" t="s">
        <v>227</v>
      </c>
      <c r="K4204" s="27" t="s">
        <v>138</v>
      </c>
      <c r="L4204" s="27" t="n">
        <v>73</v>
      </c>
      <c r="M4204" s="27" t="n">
        <v>41</v>
      </c>
      <c r="N4204" s="27" t="s">
        <v>127</v>
      </c>
      <c r="O4204" s="27" t="s">
        <v>171</v>
      </c>
      <c r="P4204" s="27" t="s">
        <v>150</v>
      </c>
      <c r="Q4204" s="29" t="n">
        <v>2506.95</v>
      </c>
      <c r="R4204" s="27" t="s">
        <v>130</v>
      </c>
      <c r="S4204" s="27" t="s">
        <v>192</v>
      </c>
      <c r="T4204" s="27" t="n">
        <v>5</v>
      </c>
    </row>
    <row r="4205" customFormat="false" ht="15" hidden="false" customHeight="false" outlineLevel="0" collapsed="false">
      <c r="A4205" s="30" t="s">
        <v>6246</v>
      </c>
      <c r="B4205" s="30" t="s">
        <v>2610</v>
      </c>
      <c r="C4205" s="30" t="n">
        <v>66</v>
      </c>
      <c r="D4205" s="30" t="s">
        <v>181</v>
      </c>
      <c r="E4205" s="31" t="n">
        <v>45492</v>
      </c>
      <c r="F4205" s="30" t="s">
        <v>705</v>
      </c>
      <c r="G4205" s="31" t="n">
        <v>45493</v>
      </c>
      <c r="H4205" s="30" t="s">
        <v>146</v>
      </c>
      <c r="I4205" s="30" t="s">
        <v>309</v>
      </c>
      <c r="J4205" s="30" t="s">
        <v>244</v>
      </c>
      <c r="K4205" s="30" t="s">
        <v>156</v>
      </c>
      <c r="L4205" s="30" t="n">
        <v>43</v>
      </c>
      <c r="M4205" s="30" t="n">
        <v>35</v>
      </c>
      <c r="N4205" s="30" t="s">
        <v>127</v>
      </c>
      <c r="O4205" s="30" t="s">
        <v>128</v>
      </c>
      <c r="P4205" s="30" t="s">
        <v>140</v>
      </c>
      <c r="Q4205" s="32" t="n">
        <v>4376.18</v>
      </c>
      <c r="R4205" s="30" t="s">
        <v>172</v>
      </c>
      <c r="S4205" s="30" t="s">
        <v>602</v>
      </c>
      <c r="T4205" s="30" t="n">
        <v>4</v>
      </c>
    </row>
    <row r="4206" customFormat="false" ht="15" hidden="false" customHeight="false" outlineLevel="0" collapsed="false">
      <c r="A4206" s="27" t="s">
        <v>6247</v>
      </c>
      <c r="B4206" s="27" t="s">
        <v>1518</v>
      </c>
      <c r="C4206" s="27" t="n">
        <v>43</v>
      </c>
      <c r="D4206" s="27" t="s">
        <v>181</v>
      </c>
      <c r="E4206" s="28" t="n">
        <v>45597</v>
      </c>
      <c r="F4206" s="27" t="s">
        <v>447</v>
      </c>
      <c r="G4206" s="28" t="n">
        <v>45603</v>
      </c>
      <c r="H4206" s="27" t="s">
        <v>168</v>
      </c>
      <c r="I4206" s="27" t="s">
        <v>169</v>
      </c>
      <c r="J4206" s="27" t="s">
        <v>371</v>
      </c>
      <c r="K4206" s="27" t="s">
        <v>126</v>
      </c>
      <c r="L4206" s="27" t="n">
        <v>17</v>
      </c>
      <c r="M4206" s="27" t="n">
        <v>54</v>
      </c>
      <c r="N4206" s="27" t="s">
        <v>186</v>
      </c>
      <c r="O4206" s="27" t="s">
        <v>128</v>
      </c>
      <c r="P4206" s="27" t="s">
        <v>140</v>
      </c>
      <c r="Q4206" s="29" t="n">
        <v>7436.74</v>
      </c>
      <c r="R4206" s="27" t="s">
        <v>130</v>
      </c>
      <c r="S4206" s="27" t="s">
        <v>164</v>
      </c>
      <c r="T4206" s="27" t="n">
        <v>5</v>
      </c>
    </row>
    <row r="4207" customFormat="false" ht="15" hidden="false" customHeight="false" outlineLevel="0" collapsed="false">
      <c r="A4207" s="30" t="s">
        <v>6248</v>
      </c>
      <c r="B4207" s="30" t="s">
        <v>2254</v>
      </c>
      <c r="C4207" s="30" t="n">
        <v>30</v>
      </c>
      <c r="D4207" s="30" t="s">
        <v>121</v>
      </c>
      <c r="E4207" s="31" t="n">
        <v>45311</v>
      </c>
      <c r="F4207" s="30" t="s">
        <v>1073</v>
      </c>
      <c r="G4207" s="31" t="n">
        <v>45312</v>
      </c>
      <c r="H4207" s="30" t="s">
        <v>123</v>
      </c>
      <c r="I4207" s="30" t="s">
        <v>304</v>
      </c>
      <c r="J4207" s="30" t="s">
        <v>508</v>
      </c>
      <c r="K4207" s="30" t="s">
        <v>126</v>
      </c>
      <c r="L4207" s="30" t="n">
        <v>8</v>
      </c>
      <c r="M4207" s="30" t="n">
        <v>138</v>
      </c>
      <c r="N4207" s="30" t="s">
        <v>186</v>
      </c>
      <c r="O4207" s="30" t="s">
        <v>139</v>
      </c>
      <c r="P4207" s="30" t="s">
        <v>140</v>
      </c>
      <c r="Q4207" s="32" t="n">
        <v>7759.98</v>
      </c>
      <c r="R4207" s="30" t="s">
        <v>268</v>
      </c>
      <c r="S4207" s="30" t="s">
        <v>178</v>
      </c>
      <c r="T4207" s="30" t="n">
        <v>3</v>
      </c>
    </row>
    <row r="4208" customFormat="false" ht="15" hidden="false" customHeight="false" outlineLevel="0" collapsed="false">
      <c r="A4208" s="27" t="s">
        <v>6249</v>
      </c>
      <c r="B4208" s="27" t="s">
        <v>6018</v>
      </c>
      <c r="C4208" s="27" t="n">
        <v>56</v>
      </c>
      <c r="D4208" s="27" t="s">
        <v>181</v>
      </c>
      <c r="E4208" s="28" t="n">
        <v>45303</v>
      </c>
      <c r="F4208" s="27" t="s">
        <v>823</v>
      </c>
      <c r="G4208" s="28" t="n">
        <v>45303</v>
      </c>
      <c r="H4208" s="27" t="s">
        <v>146</v>
      </c>
      <c r="I4208" s="27" t="s">
        <v>176</v>
      </c>
      <c r="J4208" s="27" t="s">
        <v>244</v>
      </c>
      <c r="K4208" s="27" t="s">
        <v>138</v>
      </c>
      <c r="L4208" s="27" t="n">
        <v>84</v>
      </c>
      <c r="M4208" s="27" t="n">
        <v>33</v>
      </c>
      <c r="N4208" s="27" t="s">
        <v>127</v>
      </c>
      <c r="O4208" s="27" t="s">
        <v>139</v>
      </c>
      <c r="P4208" s="27" t="s">
        <v>187</v>
      </c>
      <c r="Q4208" s="29" t="n">
        <v>1590.87</v>
      </c>
      <c r="R4208" s="27" t="s">
        <v>130</v>
      </c>
      <c r="S4208" s="27" t="s">
        <v>157</v>
      </c>
      <c r="T4208" s="27" t="n">
        <v>4</v>
      </c>
    </row>
    <row r="4209" customFormat="false" ht="15" hidden="false" customHeight="false" outlineLevel="0" collapsed="false">
      <c r="A4209" s="30" t="s">
        <v>6250</v>
      </c>
      <c r="B4209" s="30" t="s">
        <v>4912</v>
      </c>
      <c r="C4209" s="30" t="n">
        <v>84</v>
      </c>
      <c r="D4209" s="30" t="s">
        <v>121</v>
      </c>
      <c r="E4209" s="31" t="n">
        <v>45476</v>
      </c>
      <c r="F4209" s="30" t="s">
        <v>398</v>
      </c>
      <c r="G4209" s="31" t="n">
        <v>45477</v>
      </c>
      <c r="H4209" s="30" t="s">
        <v>123</v>
      </c>
      <c r="I4209" s="30" t="s">
        <v>155</v>
      </c>
      <c r="J4209" s="30" t="s">
        <v>418</v>
      </c>
      <c r="K4209" s="30" t="s">
        <v>156</v>
      </c>
      <c r="L4209" s="30" t="n">
        <v>23</v>
      </c>
      <c r="M4209" s="30" t="n">
        <v>49</v>
      </c>
      <c r="N4209" s="30" t="s">
        <v>186</v>
      </c>
      <c r="O4209" s="30" t="s">
        <v>139</v>
      </c>
      <c r="P4209" s="30" t="s">
        <v>129</v>
      </c>
      <c r="Q4209" s="32" t="n">
        <v>4343.15</v>
      </c>
      <c r="R4209" s="30" t="s">
        <v>130</v>
      </c>
      <c r="S4209" s="30" t="s">
        <v>151</v>
      </c>
      <c r="T4209" s="30" t="n">
        <v>2</v>
      </c>
    </row>
    <row r="4210" customFormat="false" ht="15" hidden="false" customHeight="false" outlineLevel="0" collapsed="false">
      <c r="A4210" s="27" t="s">
        <v>6251</v>
      </c>
      <c r="B4210" s="27" t="s">
        <v>6252</v>
      </c>
      <c r="C4210" s="27" t="n">
        <v>23</v>
      </c>
      <c r="D4210" s="27" t="s">
        <v>121</v>
      </c>
      <c r="E4210" s="28" t="n">
        <v>45315</v>
      </c>
      <c r="F4210" s="27" t="s">
        <v>490</v>
      </c>
      <c r="G4210" s="28" t="n">
        <v>45323</v>
      </c>
      <c r="H4210" s="27" t="s">
        <v>135</v>
      </c>
      <c r="I4210" s="27" t="s">
        <v>278</v>
      </c>
      <c r="J4210" s="27" t="s">
        <v>252</v>
      </c>
      <c r="K4210" s="27" t="s">
        <v>202</v>
      </c>
      <c r="L4210" s="27" t="n">
        <v>13</v>
      </c>
      <c r="M4210" s="27" t="n">
        <v>134</v>
      </c>
      <c r="N4210" s="27" t="s">
        <v>186</v>
      </c>
      <c r="O4210" s="27" t="s">
        <v>171</v>
      </c>
      <c r="P4210" s="27" t="s">
        <v>140</v>
      </c>
      <c r="Q4210" s="29" t="n">
        <v>17957.41</v>
      </c>
      <c r="R4210" s="27" t="s">
        <v>172</v>
      </c>
      <c r="S4210" s="27" t="s">
        <v>157</v>
      </c>
      <c r="T4210" s="27" t="n">
        <v>3</v>
      </c>
    </row>
    <row r="4211" customFormat="false" ht="15" hidden="false" customHeight="false" outlineLevel="0" collapsed="false">
      <c r="A4211" s="30" t="s">
        <v>6253</v>
      </c>
      <c r="B4211" s="30" t="s">
        <v>887</v>
      </c>
      <c r="C4211" s="30" t="n">
        <v>20</v>
      </c>
      <c r="D4211" s="30" t="s">
        <v>181</v>
      </c>
      <c r="E4211" s="31" t="n">
        <v>45377</v>
      </c>
      <c r="F4211" s="30" t="s">
        <v>265</v>
      </c>
      <c r="G4211" s="31" t="n">
        <v>45378</v>
      </c>
      <c r="H4211" s="30" t="s">
        <v>242</v>
      </c>
      <c r="I4211" s="30" t="s">
        <v>466</v>
      </c>
      <c r="J4211" s="30" t="s">
        <v>422</v>
      </c>
      <c r="K4211" s="30" t="s">
        <v>138</v>
      </c>
      <c r="L4211" s="30" t="n">
        <v>82</v>
      </c>
      <c r="M4211" s="30" t="n">
        <v>28</v>
      </c>
      <c r="N4211" s="30" t="s">
        <v>127</v>
      </c>
      <c r="O4211" s="30" t="s">
        <v>128</v>
      </c>
      <c r="P4211" s="30" t="s">
        <v>150</v>
      </c>
      <c r="Q4211" s="32" t="n">
        <v>976.75</v>
      </c>
      <c r="R4211" s="30" t="s">
        <v>130</v>
      </c>
      <c r="S4211" s="30" t="s">
        <v>164</v>
      </c>
      <c r="T4211" s="30" t="n">
        <v>4</v>
      </c>
    </row>
    <row r="4212" customFormat="false" ht="15" hidden="false" customHeight="false" outlineLevel="0" collapsed="false">
      <c r="A4212" s="27" t="s">
        <v>6254</v>
      </c>
      <c r="B4212" s="27" t="s">
        <v>1589</v>
      </c>
      <c r="C4212" s="27" t="n">
        <v>42</v>
      </c>
      <c r="D4212" s="27" t="s">
        <v>121</v>
      </c>
      <c r="E4212" s="28" t="n">
        <v>45424</v>
      </c>
      <c r="F4212" s="27" t="s">
        <v>472</v>
      </c>
      <c r="G4212" s="28" t="n">
        <v>45426</v>
      </c>
      <c r="H4212" s="27" t="s">
        <v>242</v>
      </c>
      <c r="I4212" s="27" t="s">
        <v>315</v>
      </c>
      <c r="J4212" s="27" t="s">
        <v>401</v>
      </c>
      <c r="K4212" s="27" t="s">
        <v>156</v>
      </c>
      <c r="L4212" s="27" t="n">
        <v>60</v>
      </c>
      <c r="M4212" s="27" t="n">
        <v>46</v>
      </c>
      <c r="N4212" s="27" t="s">
        <v>127</v>
      </c>
      <c r="O4212" s="27" t="s">
        <v>149</v>
      </c>
      <c r="P4212" s="27" t="s">
        <v>150</v>
      </c>
      <c r="Q4212" s="29" t="n">
        <v>4544.58</v>
      </c>
      <c r="R4212" s="27" t="s">
        <v>130</v>
      </c>
      <c r="S4212" s="27" t="s">
        <v>178</v>
      </c>
      <c r="T4212" s="27" t="n">
        <v>3</v>
      </c>
    </row>
    <row r="4213" customFormat="false" ht="15" hidden="false" customHeight="false" outlineLevel="0" collapsed="false">
      <c r="A4213" s="30" t="s">
        <v>6255</v>
      </c>
      <c r="B4213" s="30" t="s">
        <v>4458</v>
      </c>
      <c r="C4213" s="30" t="n">
        <v>68</v>
      </c>
      <c r="D4213" s="30" t="s">
        <v>181</v>
      </c>
      <c r="E4213" s="31" t="n">
        <v>45527</v>
      </c>
      <c r="F4213" s="30" t="s">
        <v>679</v>
      </c>
      <c r="G4213" s="31" t="n">
        <v>45527</v>
      </c>
      <c r="H4213" s="30" t="s">
        <v>161</v>
      </c>
      <c r="I4213" s="30" t="s">
        <v>320</v>
      </c>
      <c r="J4213" s="30" t="s">
        <v>163</v>
      </c>
      <c r="K4213" s="30" t="s">
        <v>138</v>
      </c>
      <c r="L4213" s="30" t="n">
        <v>30</v>
      </c>
      <c r="M4213" s="30" t="n">
        <v>20</v>
      </c>
      <c r="N4213" s="30" t="s">
        <v>127</v>
      </c>
      <c r="O4213" s="30" t="s">
        <v>128</v>
      </c>
      <c r="P4213" s="30" t="s">
        <v>187</v>
      </c>
      <c r="Q4213" s="32" t="n">
        <v>2048.27</v>
      </c>
      <c r="R4213" s="30" t="s">
        <v>130</v>
      </c>
      <c r="S4213" s="30" t="s">
        <v>157</v>
      </c>
      <c r="T4213" s="30" t="n">
        <v>5</v>
      </c>
    </row>
    <row r="4214" customFormat="false" ht="15" hidden="false" customHeight="false" outlineLevel="0" collapsed="false">
      <c r="A4214" s="27" t="s">
        <v>6256</v>
      </c>
      <c r="B4214" s="27" t="s">
        <v>1254</v>
      </c>
      <c r="C4214" s="27" t="n">
        <v>0</v>
      </c>
      <c r="D4214" s="27" t="s">
        <v>566</v>
      </c>
      <c r="E4214" s="28" t="n">
        <v>45648</v>
      </c>
      <c r="F4214" s="27" t="s">
        <v>730</v>
      </c>
      <c r="G4214" s="28" t="n">
        <v>45653</v>
      </c>
      <c r="H4214" s="27" t="s">
        <v>135</v>
      </c>
      <c r="I4214" s="27" t="s">
        <v>251</v>
      </c>
      <c r="J4214" s="27" t="s">
        <v>137</v>
      </c>
      <c r="K4214" s="27" t="s">
        <v>126</v>
      </c>
      <c r="L4214" s="27" t="n">
        <v>40</v>
      </c>
      <c r="M4214" s="27" t="n">
        <v>81</v>
      </c>
      <c r="N4214" s="27" t="s">
        <v>186</v>
      </c>
      <c r="O4214" s="27" t="s">
        <v>139</v>
      </c>
      <c r="P4214" s="27" t="s">
        <v>140</v>
      </c>
      <c r="Q4214" s="29" t="n">
        <v>7953.16</v>
      </c>
      <c r="R4214" s="27" t="s">
        <v>130</v>
      </c>
      <c r="S4214" s="27" t="s">
        <v>131</v>
      </c>
      <c r="T4214" s="27" t="n">
        <v>4</v>
      </c>
    </row>
    <row r="4215" customFormat="false" ht="15" hidden="false" customHeight="false" outlineLevel="0" collapsed="false">
      <c r="A4215" s="30" t="s">
        <v>6257</v>
      </c>
      <c r="B4215" s="30" t="s">
        <v>4495</v>
      </c>
      <c r="C4215" s="30" t="n">
        <v>42</v>
      </c>
      <c r="D4215" s="30" t="s">
        <v>121</v>
      </c>
      <c r="E4215" s="31" t="n">
        <v>45491</v>
      </c>
      <c r="F4215" s="30" t="s">
        <v>1308</v>
      </c>
      <c r="G4215" s="31" t="n">
        <v>45491</v>
      </c>
      <c r="H4215" s="30" t="s">
        <v>135</v>
      </c>
      <c r="I4215" s="30" t="s">
        <v>278</v>
      </c>
      <c r="J4215" s="30" t="s">
        <v>252</v>
      </c>
      <c r="K4215" s="30" t="s">
        <v>138</v>
      </c>
      <c r="L4215" s="30" t="n">
        <v>49</v>
      </c>
      <c r="M4215" s="30" t="n">
        <v>31</v>
      </c>
      <c r="N4215" s="30" t="s">
        <v>186</v>
      </c>
      <c r="O4215" s="30" t="s">
        <v>128</v>
      </c>
      <c r="P4215" s="30" t="s">
        <v>187</v>
      </c>
      <c r="Q4215" s="32" t="n">
        <v>1465.43</v>
      </c>
      <c r="R4215" s="30" t="s">
        <v>172</v>
      </c>
      <c r="S4215" s="30" t="s">
        <v>192</v>
      </c>
      <c r="T4215" s="30" t="n">
        <v>4</v>
      </c>
    </row>
    <row r="4216" customFormat="false" ht="15" hidden="false" customHeight="false" outlineLevel="0" collapsed="false">
      <c r="A4216" s="27" t="s">
        <v>6258</v>
      </c>
      <c r="B4216" s="27" t="s">
        <v>1811</v>
      </c>
      <c r="C4216" s="27" t="n">
        <v>67</v>
      </c>
      <c r="D4216" s="27" t="s">
        <v>121</v>
      </c>
      <c r="E4216" s="28" t="n">
        <v>45408</v>
      </c>
      <c r="F4216" s="27" t="s">
        <v>374</v>
      </c>
      <c r="G4216" s="28" t="n">
        <v>45416</v>
      </c>
      <c r="H4216" s="27" t="s">
        <v>206</v>
      </c>
      <c r="I4216" s="27" t="s">
        <v>207</v>
      </c>
      <c r="J4216" s="27" t="s">
        <v>208</v>
      </c>
      <c r="K4216" s="27" t="s">
        <v>202</v>
      </c>
      <c r="L4216" s="27" t="n">
        <v>14</v>
      </c>
      <c r="M4216" s="27" t="n">
        <v>205</v>
      </c>
      <c r="N4216" s="27" t="s">
        <v>186</v>
      </c>
      <c r="O4216" s="27" t="s">
        <v>149</v>
      </c>
      <c r="P4216" s="27" t="s">
        <v>150</v>
      </c>
      <c r="Q4216" s="29" t="n">
        <v>18762.8</v>
      </c>
      <c r="R4216" s="27" t="s">
        <v>172</v>
      </c>
      <c r="S4216" s="27" t="s">
        <v>335</v>
      </c>
      <c r="T4216" s="27" t="n">
        <v>4</v>
      </c>
    </row>
    <row r="4217" customFormat="false" ht="15" hidden="false" customHeight="false" outlineLevel="0" collapsed="false">
      <c r="A4217" s="30" t="s">
        <v>6259</v>
      </c>
      <c r="B4217" s="30" t="s">
        <v>6252</v>
      </c>
      <c r="C4217" s="30" t="n">
        <v>63</v>
      </c>
      <c r="D4217" s="30" t="s">
        <v>121</v>
      </c>
      <c r="E4217" s="31" t="n">
        <v>45298</v>
      </c>
      <c r="F4217" s="30" t="s">
        <v>576</v>
      </c>
      <c r="G4217" s="31" t="n">
        <v>45298</v>
      </c>
      <c r="H4217" s="30" t="s">
        <v>135</v>
      </c>
      <c r="I4217" s="30" t="s">
        <v>278</v>
      </c>
      <c r="J4217" s="30" t="s">
        <v>137</v>
      </c>
      <c r="K4217" s="30" t="s">
        <v>138</v>
      </c>
      <c r="L4217" s="30" t="n">
        <v>41</v>
      </c>
      <c r="M4217" s="30" t="n">
        <v>19</v>
      </c>
      <c r="N4217" s="30" t="s">
        <v>127</v>
      </c>
      <c r="O4217" s="30" t="s">
        <v>171</v>
      </c>
      <c r="P4217" s="30" t="s">
        <v>187</v>
      </c>
      <c r="Q4217" s="32" t="n">
        <v>1715.69</v>
      </c>
      <c r="R4217" s="30" t="s">
        <v>130</v>
      </c>
      <c r="S4217" s="30" t="s">
        <v>157</v>
      </c>
      <c r="T4217" s="30" t="n">
        <v>2</v>
      </c>
    </row>
    <row r="4218" customFormat="false" ht="15" hidden="false" customHeight="false" outlineLevel="0" collapsed="false">
      <c r="A4218" s="27" t="s">
        <v>6260</v>
      </c>
      <c r="B4218" s="27" t="s">
        <v>6261</v>
      </c>
      <c r="C4218" s="27" t="n">
        <v>24</v>
      </c>
      <c r="D4218" s="27" t="s">
        <v>121</v>
      </c>
      <c r="E4218" s="28" t="n">
        <v>45325</v>
      </c>
      <c r="F4218" s="27" t="s">
        <v>1029</v>
      </c>
      <c r="G4218" s="28" t="n">
        <v>45326</v>
      </c>
      <c r="H4218" s="27" t="s">
        <v>206</v>
      </c>
      <c r="I4218" s="27" t="s">
        <v>300</v>
      </c>
      <c r="J4218" s="27" t="s">
        <v>615</v>
      </c>
      <c r="K4218" s="27" t="s">
        <v>156</v>
      </c>
      <c r="L4218" s="27" t="n">
        <v>54</v>
      </c>
      <c r="M4218" s="27" t="n">
        <v>75</v>
      </c>
      <c r="N4218" s="27" t="s">
        <v>127</v>
      </c>
      <c r="O4218" s="27" t="s">
        <v>171</v>
      </c>
      <c r="P4218" s="27" t="s">
        <v>129</v>
      </c>
      <c r="Q4218" s="29" t="n">
        <v>3295.84</v>
      </c>
      <c r="R4218" s="27" t="s">
        <v>130</v>
      </c>
      <c r="S4218" s="27" t="s">
        <v>192</v>
      </c>
      <c r="T4218" s="27" t="n">
        <v>4</v>
      </c>
    </row>
    <row r="4219" customFormat="false" ht="15" hidden="false" customHeight="false" outlineLevel="0" collapsed="false">
      <c r="A4219" s="30" t="s">
        <v>6262</v>
      </c>
      <c r="B4219" s="30" t="s">
        <v>6263</v>
      </c>
      <c r="C4219" s="30" t="n">
        <v>30</v>
      </c>
      <c r="D4219" s="30" t="s">
        <v>181</v>
      </c>
      <c r="E4219" s="31" t="n">
        <v>45524</v>
      </c>
      <c r="F4219" s="30" t="s">
        <v>425</v>
      </c>
      <c r="G4219" s="31" t="n">
        <v>45526</v>
      </c>
      <c r="H4219" s="30" t="s">
        <v>236</v>
      </c>
      <c r="I4219" s="30" t="s">
        <v>237</v>
      </c>
      <c r="J4219" s="30" t="s">
        <v>267</v>
      </c>
      <c r="K4219" s="30" t="s">
        <v>156</v>
      </c>
      <c r="L4219" s="30" t="n">
        <v>23</v>
      </c>
      <c r="M4219" s="30" t="n">
        <v>86</v>
      </c>
      <c r="N4219" s="30" t="s">
        <v>127</v>
      </c>
      <c r="O4219" s="30" t="s">
        <v>128</v>
      </c>
      <c r="P4219" s="30" t="s">
        <v>150</v>
      </c>
      <c r="Q4219" s="32" t="n">
        <v>3783.52</v>
      </c>
      <c r="R4219" s="30" t="s">
        <v>130</v>
      </c>
      <c r="S4219" s="30" t="s">
        <v>157</v>
      </c>
      <c r="T4219" s="30" t="n">
        <v>2</v>
      </c>
    </row>
    <row r="4220" customFormat="false" ht="15" hidden="false" customHeight="false" outlineLevel="0" collapsed="false">
      <c r="A4220" s="27" t="s">
        <v>6264</v>
      </c>
      <c r="B4220" s="27" t="s">
        <v>1864</v>
      </c>
      <c r="C4220" s="27" t="n">
        <v>43</v>
      </c>
      <c r="D4220" s="27" t="s">
        <v>121</v>
      </c>
      <c r="E4220" s="28" t="n">
        <v>45494</v>
      </c>
      <c r="F4220" s="27" t="s">
        <v>2406</v>
      </c>
      <c r="G4220" s="28" t="n">
        <v>45495</v>
      </c>
      <c r="H4220" s="27" t="s">
        <v>206</v>
      </c>
      <c r="I4220" s="27" t="s">
        <v>300</v>
      </c>
      <c r="J4220" s="27" t="s">
        <v>208</v>
      </c>
      <c r="K4220" s="27" t="s">
        <v>126</v>
      </c>
      <c r="L4220" s="27" t="n">
        <v>15</v>
      </c>
      <c r="M4220" s="27" t="n">
        <v>74</v>
      </c>
      <c r="N4220" s="27" t="s">
        <v>127</v>
      </c>
      <c r="O4220" s="27" t="s">
        <v>139</v>
      </c>
      <c r="P4220" s="27" t="s">
        <v>150</v>
      </c>
      <c r="Q4220" s="29" t="n">
        <v>7510.42</v>
      </c>
      <c r="R4220" s="27" t="s">
        <v>130</v>
      </c>
      <c r="S4220" s="27" t="s">
        <v>223</v>
      </c>
      <c r="T4220" s="27" t="n">
        <v>5</v>
      </c>
    </row>
    <row r="4221" customFormat="false" ht="15" hidden="false" customHeight="false" outlineLevel="0" collapsed="false">
      <c r="A4221" s="30" t="s">
        <v>6265</v>
      </c>
      <c r="B4221" s="30" t="s">
        <v>6266</v>
      </c>
      <c r="C4221" s="30" t="n">
        <v>29</v>
      </c>
      <c r="D4221" s="30" t="s">
        <v>121</v>
      </c>
      <c r="E4221" s="31" t="n">
        <v>45596</v>
      </c>
      <c r="F4221" s="30" t="s">
        <v>1162</v>
      </c>
      <c r="G4221" s="31" t="n">
        <v>45599</v>
      </c>
      <c r="H4221" s="30" t="s">
        <v>242</v>
      </c>
      <c r="I4221" s="30" t="s">
        <v>466</v>
      </c>
      <c r="J4221" s="30" t="s">
        <v>422</v>
      </c>
      <c r="K4221" s="30" t="s">
        <v>156</v>
      </c>
      <c r="L4221" s="30" t="n">
        <v>42</v>
      </c>
      <c r="M4221" s="30" t="n">
        <v>58</v>
      </c>
      <c r="N4221" s="30" t="s">
        <v>127</v>
      </c>
      <c r="O4221" s="30" t="s">
        <v>149</v>
      </c>
      <c r="P4221" s="30" t="s">
        <v>150</v>
      </c>
      <c r="Q4221" s="32" t="n">
        <v>3048.15</v>
      </c>
      <c r="R4221" s="30" t="s">
        <v>130</v>
      </c>
      <c r="S4221" s="30" t="s">
        <v>197</v>
      </c>
      <c r="T4221" s="30" t="n">
        <v>4</v>
      </c>
    </row>
    <row r="4222" customFormat="false" ht="15" hidden="false" customHeight="false" outlineLevel="0" collapsed="false">
      <c r="A4222" s="27" t="s">
        <v>6267</v>
      </c>
      <c r="B4222" s="27" t="s">
        <v>3522</v>
      </c>
      <c r="C4222" s="27" t="n">
        <v>67</v>
      </c>
      <c r="D4222" s="27" t="s">
        <v>181</v>
      </c>
      <c r="E4222" s="28" t="n">
        <v>45596</v>
      </c>
      <c r="F4222" s="27" t="s">
        <v>730</v>
      </c>
      <c r="G4222" s="28" t="n">
        <v>45597</v>
      </c>
      <c r="H4222" s="27" t="s">
        <v>123</v>
      </c>
      <c r="I4222" s="27" t="s">
        <v>124</v>
      </c>
      <c r="J4222" s="27" t="s">
        <v>508</v>
      </c>
      <c r="K4222" s="27" t="s">
        <v>138</v>
      </c>
      <c r="L4222" s="27" t="n">
        <v>79</v>
      </c>
      <c r="M4222" s="27" t="n">
        <v>15</v>
      </c>
      <c r="N4222" s="27" t="s">
        <v>127</v>
      </c>
      <c r="O4222" s="27" t="s">
        <v>171</v>
      </c>
      <c r="P4222" s="27" t="s">
        <v>140</v>
      </c>
      <c r="Q4222" s="29" t="n">
        <v>730.36</v>
      </c>
      <c r="R4222" s="27" t="s">
        <v>130</v>
      </c>
      <c r="S4222" s="27" t="s">
        <v>335</v>
      </c>
      <c r="T4222" s="27" t="n">
        <v>4</v>
      </c>
    </row>
    <row r="4223" customFormat="false" ht="15" hidden="false" customHeight="false" outlineLevel="0" collapsed="false">
      <c r="A4223" s="30" t="s">
        <v>6268</v>
      </c>
      <c r="B4223" s="30" t="s">
        <v>6269</v>
      </c>
      <c r="C4223" s="30" t="n">
        <v>34</v>
      </c>
      <c r="D4223" s="30" t="s">
        <v>181</v>
      </c>
      <c r="E4223" s="31" t="n">
        <v>45565</v>
      </c>
      <c r="F4223" s="30" t="s">
        <v>461</v>
      </c>
      <c r="G4223" s="31" t="n">
        <v>45568</v>
      </c>
      <c r="H4223" s="30" t="s">
        <v>168</v>
      </c>
      <c r="I4223" s="30" t="s">
        <v>366</v>
      </c>
      <c r="J4223" s="30" t="s">
        <v>191</v>
      </c>
      <c r="K4223" s="30" t="s">
        <v>126</v>
      </c>
      <c r="L4223" s="30" t="n">
        <v>9</v>
      </c>
      <c r="M4223" s="30" t="n">
        <v>102</v>
      </c>
      <c r="N4223" s="30" t="s">
        <v>186</v>
      </c>
      <c r="O4223" s="30" t="s">
        <v>128</v>
      </c>
      <c r="P4223" s="30" t="s">
        <v>140</v>
      </c>
      <c r="Q4223" s="32" t="n">
        <v>7121.16</v>
      </c>
      <c r="R4223" s="30" t="s">
        <v>172</v>
      </c>
      <c r="S4223" s="30" t="s">
        <v>223</v>
      </c>
      <c r="T4223" s="30" t="n">
        <v>3</v>
      </c>
    </row>
    <row r="4224" customFormat="false" ht="15" hidden="false" customHeight="false" outlineLevel="0" collapsed="false">
      <c r="A4224" s="27" t="s">
        <v>6270</v>
      </c>
      <c r="B4224" s="27" t="s">
        <v>120</v>
      </c>
      <c r="C4224" s="27" t="n">
        <v>28</v>
      </c>
      <c r="D4224" s="27" t="s">
        <v>181</v>
      </c>
      <c r="E4224" s="28" t="n">
        <v>45479</v>
      </c>
      <c r="F4224" s="27" t="s">
        <v>347</v>
      </c>
      <c r="G4224" s="28" t="n">
        <v>45480</v>
      </c>
      <c r="H4224" s="27" t="s">
        <v>217</v>
      </c>
      <c r="I4224" s="27" t="s">
        <v>344</v>
      </c>
      <c r="J4224" s="27" t="s">
        <v>294</v>
      </c>
      <c r="K4224" s="27" t="s">
        <v>156</v>
      </c>
      <c r="L4224" s="27" t="n">
        <v>38</v>
      </c>
      <c r="M4224" s="27" t="n">
        <v>39</v>
      </c>
      <c r="N4224" s="27" t="s">
        <v>186</v>
      </c>
      <c r="O4224" s="27" t="s">
        <v>149</v>
      </c>
      <c r="P4224" s="27" t="s">
        <v>140</v>
      </c>
      <c r="Q4224" s="29" t="n">
        <v>4212.38</v>
      </c>
      <c r="R4224" s="27" t="s">
        <v>130</v>
      </c>
      <c r="S4224" s="27" t="s">
        <v>178</v>
      </c>
      <c r="T4224" s="27" t="n">
        <v>4</v>
      </c>
    </row>
    <row r="4225" customFormat="false" ht="15" hidden="false" customHeight="false" outlineLevel="0" collapsed="false">
      <c r="A4225" s="30" t="s">
        <v>6271</v>
      </c>
      <c r="B4225" s="30" t="s">
        <v>1184</v>
      </c>
      <c r="C4225" s="30" t="n">
        <v>21</v>
      </c>
      <c r="D4225" s="30" t="s">
        <v>181</v>
      </c>
      <c r="E4225" s="31" t="n">
        <v>45631</v>
      </c>
      <c r="F4225" s="30" t="s">
        <v>1140</v>
      </c>
      <c r="G4225" s="31" t="n">
        <v>45633</v>
      </c>
      <c r="H4225" s="30" t="s">
        <v>161</v>
      </c>
      <c r="I4225" s="30" t="s">
        <v>162</v>
      </c>
      <c r="J4225" s="30" t="s">
        <v>426</v>
      </c>
      <c r="K4225" s="30" t="s">
        <v>156</v>
      </c>
      <c r="L4225" s="30" t="n">
        <v>70</v>
      </c>
      <c r="M4225" s="30" t="n">
        <v>79</v>
      </c>
      <c r="N4225" s="30" t="s">
        <v>127</v>
      </c>
      <c r="O4225" s="30" t="s">
        <v>139</v>
      </c>
      <c r="P4225" s="30" t="s">
        <v>129</v>
      </c>
      <c r="Q4225" s="32" t="n">
        <v>4173.74</v>
      </c>
      <c r="R4225" s="30" t="s">
        <v>172</v>
      </c>
      <c r="S4225" s="30" t="s">
        <v>197</v>
      </c>
      <c r="T4225" s="30" t="n">
        <v>3</v>
      </c>
    </row>
    <row r="4226" customFormat="false" ht="15" hidden="false" customHeight="false" outlineLevel="0" collapsed="false">
      <c r="A4226" s="27" t="s">
        <v>6272</v>
      </c>
      <c r="B4226" s="27" t="s">
        <v>3497</v>
      </c>
      <c r="C4226" s="27" t="n">
        <v>31</v>
      </c>
      <c r="D4226" s="27" t="s">
        <v>181</v>
      </c>
      <c r="E4226" s="28" t="n">
        <v>45578</v>
      </c>
      <c r="F4226" s="27" t="s">
        <v>762</v>
      </c>
      <c r="G4226" s="28" t="n">
        <v>45581</v>
      </c>
      <c r="H4226" s="27" t="s">
        <v>123</v>
      </c>
      <c r="I4226" s="27" t="s">
        <v>304</v>
      </c>
      <c r="J4226" s="27" t="s">
        <v>227</v>
      </c>
      <c r="K4226" s="27" t="s">
        <v>126</v>
      </c>
      <c r="L4226" s="27" t="n">
        <v>12</v>
      </c>
      <c r="M4226" s="27" t="n">
        <v>57</v>
      </c>
      <c r="N4226" s="27" t="s">
        <v>127</v>
      </c>
      <c r="O4226" s="27" t="s">
        <v>128</v>
      </c>
      <c r="P4226" s="27" t="s">
        <v>150</v>
      </c>
      <c r="Q4226" s="29" t="n">
        <v>7065.28</v>
      </c>
      <c r="R4226" s="27" t="s">
        <v>172</v>
      </c>
      <c r="S4226" s="27" t="s">
        <v>223</v>
      </c>
      <c r="T4226" s="27" t="n">
        <v>2</v>
      </c>
    </row>
    <row r="4227" customFormat="false" ht="15" hidden="false" customHeight="false" outlineLevel="0" collapsed="false">
      <c r="A4227" s="30" t="s">
        <v>6273</v>
      </c>
      <c r="B4227" s="30" t="s">
        <v>871</v>
      </c>
      <c r="C4227" s="30" t="n">
        <v>51</v>
      </c>
      <c r="D4227" s="30" t="s">
        <v>359</v>
      </c>
      <c r="E4227" s="31" t="n">
        <v>45484</v>
      </c>
      <c r="F4227" s="30" t="s">
        <v>1047</v>
      </c>
      <c r="G4227" s="31" t="n">
        <v>45485</v>
      </c>
      <c r="H4227" s="30" t="s">
        <v>135</v>
      </c>
      <c r="I4227" s="30" t="s">
        <v>278</v>
      </c>
      <c r="J4227" s="30" t="s">
        <v>137</v>
      </c>
      <c r="K4227" s="30" t="s">
        <v>156</v>
      </c>
      <c r="L4227" s="30" t="n">
        <v>17</v>
      </c>
      <c r="M4227" s="30" t="n">
        <v>46</v>
      </c>
      <c r="N4227" s="30" t="s">
        <v>127</v>
      </c>
      <c r="O4227" s="30" t="s">
        <v>139</v>
      </c>
      <c r="P4227" s="30" t="s">
        <v>140</v>
      </c>
      <c r="Q4227" s="32" t="n">
        <v>3522.54</v>
      </c>
      <c r="R4227" s="30" t="s">
        <v>130</v>
      </c>
      <c r="S4227" s="30" t="s">
        <v>178</v>
      </c>
      <c r="T4227" s="30" t="n">
        <v>5</v>
      </c>
    </row>
    <row r="4228" customFormat="false" ht="15" hidden="false" customHeight="false" outlineLevel="0" collapsed="false">
      <c r="A4228" s="27" t="s">
        <v>6274</v>
      </c>
      <c r="B4228" s="27" t="s">
        <v>3570</v>
      </c>
      <c r="C4228" s="27"/>
      <c r="D4228" s="27" t="s">
        <v>181</v>
      </c>
      <c r="E4228" s="28" t="n">
        <v>45362</v>
      </c>
      <c r="F4228" s="27" t="s">
        <v>1002</v>
      </c>
      <c r="G4228" s="28" t="n">
        <v>45362</v>
      </c>
      <c r="H4228" s="27" t="s">
        <v>168</v>
      </c>
      <c r="I4228" s="27" t="s">
        <v>366</v>
      </c>
      <c r="J4228" s="27" t="s">
        <v>191</v>
      </c>
      <c r="K4228" s="27" t="s">
        <v>138</v>
      </c>
      <c r="L4228" s="27" t="n">
        <v>46</v>
      </c>
      <c r="M4228" s="27" t="n">
        <v>22</v>
      </c>
      <c r="N4228" s="27" t="s">
        <v>127</v>
      </c>
      <c r="O4228" s="27" t="s">
        <v>139</v>
      </c>
      <c r="P4228" s="27" t="s">
        <v>187</v>
      </c>
      <c r="Q4228" s="29" t="n">
        <v>1215.21</v>
      </c>
      <c r="R4228" s="27" t="s">
        <v>130</v>
      </c>
      <c r="S4228" s="27" t="s">
        <v>192</v>
      </c>
      <c r="T4228" s="27" t="n">
        <v>4</v>
      </c>
    </row>
    <row r="4229" customFormat="false" ht="15" hidden="false" customHeight="false" outlineLevel="0" collapsed="false">
      <c r="A4229" s="30" t="s">
        <v>6275</v>
      </c>
      <c r="B4229" s="30" t="s">
        <v>6276</v>
      </c>
      <c r="C4229" s="30" t="n">
        <v>54</v>
      </c>
      <c r="D4229" s="30" t="s">
        <v>121</v>
      </c>
      <c r="E4229" s="31" t="n">
        <v>45451</v>
      </c>
      <c r="F4229" s="30" t="s">
        <v>454</v>
      </c>
      <c r="G4229" s="31" t="n">
        <v>45453</v>
      </c>
      <c r="H4229" s="30" t="s">
        <v>242</v>
      </c>
      <c r="I4229" s="30" t="s">
        <v>466</v>
      </c>
      <c r="J4229" s="30" t="s">
        <v>316</v>
      </c>
      <c r="K4229" s="30" t="s">
        <v>156</v>
      </c>
      <c r="L4229" s="30" t="n">
        <v>67</v>
      </c>
      <c r="M4229" s="30" t="n">
        <v>32</v>
      </c>
      <c r="N4229" s="30" t="s">
        <v>186</v>
      </c>
      <c r="O4229" s="30" t="s">
        <v>128</v>
      </c>
      <c r="P4229" s="30" t="s">
        <v>150</v>
      </c>
      <c r="Q4229" s="32" t="n">
        <v>3347.33</v>
      </c>
      <c r="R4229" s="30" t="s">
        <v>130</v>
      </c>
      <c r="S4229" s="30" t="s">
        <v>192</v>
      </c>
      <c r="T4229" s="30" t="n">
        <v>5</v>
      </c>
    </row>
    <row r="4230" customFormat="false" ht="15" hidden="false" customHeight="false" outlineLevel="0" collapsed="false">
      <c r="A4230" s="27" t="s">
        <v>6277</v>
      </c>
      <c r="B4230" s="27" t="s">
        <v>3003</v>
      </c>
      <c r="C4230" s="27" t="n">
        <v>62</v>
      </c>
      <c r="D4230" s="27" t="s">
        <v>181</v>
      </c>
      <c r="E4230" s="28" t="n">
        <v>45565</v>
      </c>
      <c r="F4230" s="27" t="s">
        <v>978</v>
      </c>
      <c r="G4230" s="28" t="n">
        <v>45576</v>
      </c>
      <c r="H4230" s="27" t="s">
        <v>135</v>
      </c>
      <c r="I4230" s="27" t="s">
        <v>278</v>
      </c>
      <c r="J4230" s="27" t="s">
        <v>252</v>
      </c>
      <c r="K4230" s="27" t="s">
        <v>202</v>
      </c>
      <c r="L4230" s="27" t="n">
        <v>0</v>
      </c>
      <c r="M4230" s="27" t="n">
        <v>210</v>
      </c>
      <c r="N4230" s="27" t="s">
        <v>186</v>
      </c>
      <c r="O4230" s="27" t="s">
        <v>171</v>
      </c>
      <c r="P4230" s="27" t="s">
        <v>140</v>
      </c>
      <c r="Q4230" s="29" t="n">
        <v>18425.89</v>
      </c>
      <c r="R4230" s="27" t="s">
        <v>130</v>
      </c>
      <c r="S4230" s="27" t="s">
        <v>131</v>
      </c>
      <c r="T4230" s="27" t="n">
        <v>4</v>
      </c>
    </row>
    <row r="4231" customFormat="false" ht="15" hidden="false" customHeight="false" outlineLevel="0" collapsed="false">
      <c r="A4231" s="30" t="s">
        <v>6278</v>
      </c>
      <c r="B4231" s="30" t="s">
        <v>1008</v>
      </c>
      <c r="C4231" s="30" t="n">
        <v>66</v>
      </c>
      <c r="D4231" s="30" t="s">
        <v>181</v>
      </c>
      <c r="E4231" s="31" t="n">
        <v>45583</v>
      </c>
      <c r="F4231" s="30" t="s">
        <v>435</v>
      </c>
      <c r="G4231" s="31" t="n">
        <v>45586</v>
      </c>
      <c r="H4231" s="30" t="s">
        <v>123</v>
      </c>
      <c r="I4231" s="30" t="s">
        <v>124</v>
      </c>
      <c r="J4231" s="30" t="s">
        <v>125</v>
      </c>
      <c r="K4231" s="30" t="s">
        <v>156</v>
      </c>
      <c r="L4231" s="30" t="n">
        <v>48</v>
      </c>
      <c r="M4231" s="30" t="n">
        <v>50</v>
      </c>
      <c r="N4231" s="30" t="s">
        <v>127</v>
      </c>
      <c r="O4231" s="30" t="s">
        <v>149</v>
      </c>
      <c r="P4231" s="30" t="s">
        <v>129</v>
      </c>
      <c r="Q4231" s="32" t="n">
        <v>3313.54</v>
      </c>
      <c r="R4231" s="30" t="s">
        <v>172</v>
      </c>
      <c r="S4231" s="30" t="s">
        <v>223</v>
      </c>
      <c r="T4231" s="30" t="n">
        <v>3</v>
      </c>
    </row>
    <row r="4232" customFormat="false" ht="15" hidden="false" customHeight="false" outlineLevel="0" collapsed="false">
      <c r="A4232" s="27" t="s">
        <v>6279</v>
      </c>
      <c r="B4232" s="27" t="s">
        <v>1708</v>
      </c>
      <c r="C4232" s="27" t="n">
        <v>49</v>
      </c>
      <c r="D4232" s="27" t="s">
        <v>181</v>
      </c>
      <c r="E4232" s="28" t="n">
        <v>45483</v>
      </c>
      <c r="F4232" s="27" t="s">
        <v>1044</v>
      </c>
      <c r="G4232" s="28" t="n">
        <v>45486</v>
      </c>
      <c r="H4232" s="27" t="s">
        <v>168</v>
      </c>
      <c r="I4232" s="27" t="s">
        <v>196</v>
      </c>
      <c r="J4232" s="27" t="s">
        <v>367</v>
      </c>
      <c r="K4232" s="27" t="s">
        <v>156</v>
      </c>
      <c r="L4232" s="27" t="n">
        <v>37</v>
      </c>
      <c r="M4232" s="27" t="n">
        <v>77</v>
      </c>
      <c r="N4232" s="27" t="s">
        <v>127</v>
      </c>
      <c r="O4232" s="27" t="s">
        <v>171</v>
      </c>
      <c r="P4232" s="27" t="s">
        <v>187</v>
      </c>
      <c r="Q4232" s="29" t="n">
        <v>3606.63</v>
      </c>
      <c r="R4232" s="27" t="s">
        <v>130</v>
      </c>
      <c r="S4232" s="27" t="s">
        <v>192</v>
      </c>
      <c r="T4232" s="27" t="n">
        <v>4</v>
      </c>
    </row>
    <row r="4233" customFormat="false" ht="15" hidden="false" customHeight="false" outlineLevel="0" collapsed="false">
      <c r="A4233" s="30" t="s">
        <v>6280</v>
      </c>
      <c r="B4233" s="30" t="s">
        <v>6281</v>
      </c>
      <c r="C4233" s="30" t="n">
        <v>30</v>
      </c>
      <c r="D4233" s="30" t="s">
        <v>181</v>
      </c>
      <c r="E4233" s="31" t="n">
        <v>45445</v>
      </c>
      <c r="F4233" s="30" t="s">
        <v>1749</v>
      </c>
      <c r="G4233" s="31" t="n">
        <v>45447</v>
      </c>
      <c r="H4233" s="30" t="s">
        <v>123</v>
      </c>
      <c r="I4233" s="30" t="s">
        <v>304</v>
      </c>
      <c r="J4233" s="30" t="s">
        <v>227</v>
      </c>
      <c r="K4233" s="30" t="s">
        <v>126</v>
      </c>
      <c r="L4233" s="30" t="n">
        <v>34</v>
      </c>
      <c r="M4233" s="30" t="n">
        <v>106</v>
      </c>
      <c r="N4233" s="30" t="s">
        <v>186</v>
      </c>
      <c r="O4233" s="30" t="s">
        <v>171</v>
      </c>
      <c r="P4233" s="30" t="s">
        <v>150</v>
      </c>
      <c r="Q4233" s="32" t="n">
        <v>7472.54</v>
      </c>
      <c r="R4233" s="30" t="s">
        <v>130</v>
      </c>
      <c r="S4233" s="30" t="s">
        <v>151</v>
      </c>
      <c r="T4233" s="30" t="n">
        <v>4</v>
      </c>
    </row>
    <row r="4234" customFormat="false" ht="15" hidden="false" customHeight="false" outlineLevel="0" collapsed="false">
      <c r="A4234" s="27" t="s">
        <v>2971</v>
      </c>
      <c r="B4234" s="27" t="s">
        <v>2250</v>
      </c>
      <c r="C4234" s="27" t="n">
        <v>45</v>
      </c>
      <c r="D4234" s="27" t="s">
        <v>181</v>
      </c>
      <c r="E4234" s="28" t="n">
        <v>45498</v>
      </c>
      <c r="F4234" s="27" t="s">
        <v>1032</v>
      </c>
      <c r="G4234" s="28" t="n">
        <v>45499</v>
      </c>
      <c r="H4234" s="27" t="s">
        <v>123</v>
      </c>
      <c r="I4234" s="27" t="s">
        <v>124</v>
      </c>
      <c r="J4234" s="27" t="s">
        <v>418</v>
      </c>
      <c r="K4234" s="27" t="s">
        <v>138</v>
      </c>
      <c r="L4234" s="27" t="n">
        <v>29</v>
      </c>
      <c r="M4234" s="27" t="n">
        <v>29</v>
      </c>
      <c r="N4234" s="27" t="s">
        <v>127</v>
      </c>
      <c r="O4234" s="27" t="s">
        <v>171</v>
      </c>
      <c r="P4234" s="27" t="s">
        <v>187</v>
      </c>
      <c r="Q4234" s="29" t="n">
        <v>2250.96</v>
      </c>
      <c r="R4234" s="27" t="s">
        <v>130</v>
      </c>
      <c r="S4234" s="27" t="s">
        <v>131</v>
      </c>
      <c r="T4234" s="27" t="n">
        <v>3</v>
      </c>
    </row>
    <row r="4235" customFormat="false" ht="15" hidden="false" customHeight="false" outlineLevel="0" collapsed="false">
      <c r="A4235" s="30" t="s">
        <v>6282</v>
      </c>
      <c r="B4235" s="30" t="s">
        <v>1434</v>
      </c>
      <c r="C4235" s="30" t="n">
        <v>16</v>
      </c>
      <c r="D4235" s="30" t="s">
        <v>121</v>
      </c>
      <c r="E4235" s="31" t="n">
        <v>45570</v>
      </c>
      <c r="F4235" s="30" t="s">
        <v>695</v>
      </c>
      <c r="G4235" s="31" t="n">
        <v>45571</v>
      </c>
      <c r="H4235" s="30" t="s">
        <v>146</v>
      </c>
      <c r="I4235" s="30" t="s">
        <v>309</v>
      </c>
      <c r="J4235" s="30" t="s">
        <v>148</v>
      </c>
      <c r="K4235" s="30" t="s">
        <v>156</v>
      </c>
      <c r="L4235" s="30" t="n">
        <v>27</v>
      </c>
      <c r="M4235" s="30" t="n">
        <v>58</v>
      </c>
      <c r="N4235" s="30" t="s">
        <v>127</v>
      </c>
      <c r="O4235" s="30" t="s">
        <v>149</v>
      </c>
      <c r="P4235" s="30" t="s">
        <v>129</v>
      </c>
      <c r="Q4235" s="32" t="n">
        <v>4645.79</v>
      </c>
      <c r="R4235" s="30" t="s">
        <v>172</v>
      </c>
      <c r="S4235" s="30" t="s">
        <v>157</v>
      </c>
      <c r="T4235" s="30" t="n">
        <v>3</v>
      </c>
    </row>
    <row r="4236" customFormat="false" ht="15" hidden="false" customHeight="false" outlineLevel="0" collapsed="false">
      <c r="A4236" s="27" t="s">
        <v>6283</v>
      </c>
      <c r="B4236" s="27" t="s">
        <v>6284</v>
      </c>
      <c r="C4236" s="27" t="n">
        <v>30</v>
      </c>
      <c r="D4236" s="27" t="s">
        <v>121</v>
      </c>
      <c r="E4236" s="28" t="n">
        <v>45461</v>
      </c>
      <c r="F4236" s="27" t="s">
        <v>1389</v>
      </c>
      <c r="G4236" s="28" t="n">
        <v>45465</v>
      </c>
      <c r="H4236" s="27" t="s">
        <v>146</v>
      </c>
      <c r="I4236" s="27" t="s">
        <v>309</v>
      </c>
      <c r="J4236" s="27" t="s">
        <v>177</v>
      </c>
      <c r="K4236" s="27" t="s">
        <v>126</v>
      </c>
      <c r="L4236" s="27" t="n">
        <v>35</v>
      </c>
      <c r="M4236" s="27" t="n">
        <v>65</v>
      </c>
      <c r="N4236" s="27" t="s">
        <v>127</v>
      </c>
      <c r="O4236" s="27" t="s">
        <v>171</v>
      </c>
      <c r="P4236" s="27" t="s">
        <v>187</v>
      </c>
      <c r="Q4236" s="29" t="n">
        <v>6996.08</v>
      </c>
      <c r="R4236" s="27" t="s">
        <v>268</v>
      </c>
      <c r="S4236" s="27" t="s">
        <v>192</v>
      </c>
      <c r="T4236" s="27" t="n">
        <v>3</v>
      </c>
    </row>
    <row r="4237" customFormat="false" ht="15" hidden="false" customHeight="false" outlineLevel="0" collapsed="false">
      <c r="A4237" s="30" t="s">
        <v>6285</v>
      </c>
      <c r="B4237" s="30" t="s">
        <v>2463</v>
      </c>
      <c r="C4237" s="30" t="n">
        <v>35</v>
      </c>
      <c r="D4237" s="30" t="s">
        <v>121</v>
      </c>
      <c r="E4237" s="31" t="n">
        <v>45491</v>
      </c>
      <c r="F4237" s="30" t="s">
        <v>1281</v>
      </c>
      <c r="G4237" s="31" t="n">
        <v>45492</v>
      </c>
      <c r="H4237" s="30" t="s">
        <v>183</v>
      </c>
      <c r="I4237" s="30" t="s">
        <v>430</v>
      </c>
      <c r="J4237" s="30" t="s">
        <v>476</v>
      </c>
      <c r="K4237" s="30" t="s">
        <v>156</v>
      </c>
      <c r="L4237" s="30" t="n">
        <v>58</v>
      </c>
      <c r="M4237" s="30" t="n">
        <v>74</v>
      </c>
      <c r="N4237" s="30" t="s">
        <v>186</v>
      </c>
      <c r="O4237" s="30" t="s">
        <v>171</v>
      </c>
      <c r="P4237" s="30" t="s">
        <v>150</v>
      </c>
      <c r="Q4237" s="32" t="n">
        <v>4495.97</v>
      </c>
      <c r="R4237" s="30" t="s">
        <v>130</v>
      </c>
      <c r="S4237" s="30" t="s">
        <v>310</v>
      </c>
      <c r="T4237" s="30" t="n">
        <v>3</v>
      </c>
    </row>
    <row r="4238" customFormat="false" ht="15" hidden="false" customHeight="false" outlineLevel="0" collapsed="false">
      <c r="A4238" s="27" t="s">
        <v>6286</v>
      </c>
      <c r="B4238" s="27" t="s">
        <v>866</v>
      </c>
      <c r="C4238" s="27" t="n">
        <v>82</v>
      </c>
      <c r="D4238" s="27" t="s">
        <v>121</v>
      </c>
      <c r="E4238" s="28" t="n">
        <v>45455</v>
      </c>
      <c r="F4238" s="27" t="s">
        <v>2301</v>
      </c>
      <c r="G4238" s="28" t="n">
        <v>45455</v>
      </c>
      <c r="H4238" s="27" t="s">
        <v>168</v>
      </c>
      <c r="I4238" s="27" t="s">
        <v>196</v>
      </c>
      <c r="J4238" s="27" t="s">
        <v>441</v>
      </c>
      <c r="K4238" s="27" t="s">
        <v>138</v>
      </c>
      <c r="L4238" s="27" t="n">
        <v>56</v>
      </c>
      <c r="M4238" s="27" t="n">
        <v>36</v>
      </c>
      <c r="N4238" s="27" t="s">
        <v>127</v>
      </c>
      <c r="O4238" s="27" t="s">
        <v>171</v>
      </c>
      <c r="P4238" s="27" t="s">
        <v>140</v>
      </c>
      <c r="Q4238" s="29" t="n">
        <v>1168.26</v>
      </c>
      <c r="R4238" s="27" t="s">
        <v>130</v>
      </c>
      <c r="S4238" s="27" t="s">
        <v>197</v>
      </c>
      <c r="T4238" s="27" t="n">
        <v>2</v>
      </c>
    </row>
    <row r="4239" customFormat="false" ht="15" hidden="false" customHeight="false" outlineLevel="0" collapsed="false">
      <c r="A4239" s="30" t="s">
        <v>6287</v>
      </c>
      <c r="B4239" s="30" t="s">
        <v>1585</v>
      </c>
      <c r="C4239" s="30" t="n">
        <v>20</v>
      </c>
      <c r="D4239" s="30" t="s">
        <v>121</v>
      </c>
      <c r="E4239" s="31" t="n">
        <v>45477</v>
      </c>
      <c r="F4239" s="30" t="s">
        <v>1308</v>
      </c>
      <c r="G4239" s="31" t="n">
        <v>45480</v>
      </c>
      <c r="H4239" s="30" t="s">
        <v>146</v>
      </c>
      <c r="I4239" s="30" t="s">
        <v>147</v>
      </c>
      <c r="J4239" s="30" t="s">
        <v>148</v>
      </c>
      <c r="K4239" s="30" t="s">
        <v>156</v>
      </c>
      <c r="L4239" s="30" t="n">
        <v>27</v>
      </c>
      <c r="M4239" s="30" t="n">
        <v>72</v>
      </c>
      <c r="N4239" s="30" t="s">
        <v>186</v>
      </c>
      <c r="O4239" s="30" t="s">
        <v>128</v>
      </c>
      <c r="P4239" s="30" t="s">
        <v>187</v>
      </c>
      <c r="Q4239" s="32" t="n">
        <v>5020.52</v>
      </c>
      <c r="R4239" s="30" t="s">
        <v>172</v>
      </c>
      <c r="S4239" s="30" t="s">
        <v>192</v>
      </c>
      <c r="T4239" s="30" t="n">
        <v>2</v>
      </c>
    </row>
    <row r="4240" customFormat="false" ht="15" hidden="false" customHeight="false" outlineLevel="0" collapsed="false">
      <c r="A4240" s="27" t="s">
        <v>6288</v>
      </c>
      <c r="B4240" s="27" t="s">
        <v>5343</v>
      </c>
      <c r="C4240" s="27" t="n">
        <v>74</v>
      </c>
      <c r="D4240" s="27" t="s">
        <v>181</v>
      </c>
      <c r="E4240" s="28" t="n">
        <v>45298</v>
      </c>
      <c r="F4240" s="27" t="s">
        <v>1599</v>
      </c>
      <c r="G4240" s="28" t="n">
        <v>45298</v>
      </c>
      <c r="H4240" s="27" t="s">
        <v>242</v>
      </c>
      <c r="I4240" s="27" t="s">
        <v>466</v>
      </c>
      <c r="J4240" s="27" t="s">
        <v>316</v>
      </c>
      <c r="K4240" s="27" t="s">
        <v>156</v>
      </c>
      <c r="L4240" s="27" t="n">
        <v>23</v>
      </c>
      <c r="M4240" s="27" t="n">
        <v>45</v>
      </c>
      <c r="N4240" s="27" t="s">
        <v>127</v>
      </c>
      <c r="O4240" s="27" t="s">
        <v>128</v>
      </c>
      <c r="P4240" s="27" t="s">
        <v>187</v>
      </c>
      <c r="Q4240" s="29" t="n">
        <v>4259.8</v>
      </c>
      <c r="R4240" s="27" t="s">
        <v>130</v>
      </c>
      <c r="S4240" s="27" t="s">
        <v>164</v>
      </c>
      <c r="T4240" s="27" t="n">
        <v>3</v>
      </c>
    </row>
    <row r="4241" customFormat="false" ht="15" hidden="false" customHeight="false" outlineLevel="0" collapsed="false">
      <c r="A4241" s="30" t="s">
        <v>6289</v>
      </c>
      <c r="B4241" s="30" t="s">
        <v>3430</v>
      </c>
      <c r="C4241" s="30" t="n">
        <v>34</v>
      </c>
      <c r="D4241" s="30" t="s">
        <v>181</v>
      </c>
      <c r="E4241" s="31" t="n">
        <v>45561</v>
      </c>
      <c r="F4241" s="30" t="s">
        <v>885</v>
      </c>
      <c r="G4241" s="31" t="n">
        <v>45562</v>
      </c>
      <c r="H4241" s="30" t="s">
        <v>161</v>
      </c>
      <c r="I4241" s="30" t="s">
        <v>320</v>
      </c>
      <c r="J4241" s="30" t="s">
        <v>426</v>
      </c>
      <c r="K4241" s="30" t="s">
        <v>156</v>
      </c>
      <c r="L4241" s="30" t="n">
        <v>53</v>
      </c>
      <c r="M4241" s="30" t="n">
        <v>75</v>
      </c>
      <c r="N4241" s="30" t="s">
        <v>186</v>
      </c>
      <c r="O4241" s="30" t="s">
        <v>139</v>
      </c>
      <c r="P4241" s="30" t="s">
        <v>150</v>
      </c>
      <c r="Q4241" s="32" t="n">
        <v>4029.71</v>
      </c>
      <c r="R4241" s="30" t="s">
        <v>130</v>
      </c>
      <c r="S4241" s="30" t="s">
        <v>192</v>
      </c>
      <c r="T4241" s="30" t="n">
        <v>4</v>
      </c>
    </row>
    <row r="4242" customFormat="false" ht="15" hidden="false" customHeight="false" outlineLevel="0" collapsed="false">
      <c r="A4242" s="27" t="s">
        <v>6290</v>
      </c>
      <c r="B4242" s="27" t="s">
        <v>2768</v>
      </c>
      <c r="C4242" s="27" t="n">
        <v>23</v>
      </c>
      <c r="D4242" s="27" t="s">
        <v>121</v>
      </c>
      <c r="E4242" s="28" t="n">
        <v>45379</v>
      </c>
      <c r="F4242" s="27" t="s">
        <v>780</v>
      </c>
      <c r="G4242" s="28" t="n">
        <v>45386</v>
      </c>
      <c r="H4242" s="27" t="s">
        <v>135</v>
      </c>
      <c r="I4242" s="27" t="s">
        <v>136</v>
      </c>
      <c r="J4242" s="27" t="s">
        <v>137</v>
      </c>
      <c r="K4242" s="27" t="s">
        <v>202</v>
      </c>
      <c r="L4242" s="27" t="n">
        <v>17</v>
      </c>
      <c r="M4242" s="27" t="n">
        <v>61</v>
      </c>
      <c r="N4242" s="27" t="s">
        <v>186</v>
      </c>
      <c r="O4242" s="27" t="s">
        <v>171</v>
      </c>
      <c r="P4242" s="27" t="s">
        <v>187</v>
      </c>
      <c r="Q4242" s="29" t="n">
        <v>17012.83</v>
      </c>
      <c r="R4242" s="27" t="s">
        <v>172</v>
      </c>
      <c r="S4242" s="27" t="s">
        <v>131</v>
      </c>
      <c r="T4242" s="27" t="n">
        <v>4</v>
      </c>
    </row>
    <row r="4243" customFormat="false" ht="15" hidden="false" customHeight="false" outlineLevel="0" collapsed="false">
      <c r="A4243" s="30" t="s">
        <v>6291</v>
      </c>
      <c r="B4243" s="30" t="s">
        <v>289</v>
      </c>
      <c r="C4243" s="30"/>
      <c r="D4243" s="30" t="s">
        <v>121</v>
      </c>
      <c r="E4243" s="31" t="n">
        <v>45330</v>
      </c>
      <c r="F4243" s="30" t="s">
        <v>840</v>
      </c>
      <c r="G4243" s="31" t="n">
        <v>45334</v>
      </c>
      <c r="H4243" s="30" t="s">
        <v>146</v>
      </c>
      <c r="I4243" s="30" t="s">
        <v>176</v>
      </c>
      <c r="J4243" s="30" t="s">
        <v>177</v>
      </c>
      <c r="K4243" s="30" t="s">
        <v>126</v>
      </c>
      <c r="L4243" s="30" t="n">
        <v>31</v>
      </c>
      <c r="M4243" s="30" t="n">
        <v>119</v>
      </c>
      <c r="N4243" s="30" t="s">
        <v>186</v>
      </c>
      <c r="O4243" s="30" t="s">
        <v>139</v>
      </c>
      <c r="P4243" s="30" t="s">
        <v>187</v>
      </c>
      <c r="Q4243" s="32" t="n">
        <v>8492.26</v>
      </c>
      <c r="R4243" s="30" t="s">
        <v>130</v>
      </c>
      <c r="S4243" s="30" t="s">
        <v>197</v>
      </c>
      <c r="T4243" s="30" t="n">
        <v>4</v>
      </c>
    </row>
    <row r="4244" customFormat="false" ht="15" hidden="false" customHeight="false" outlineLevel="0" collapsed="false">
      <c r="A4244" s="27" t="s">
        <v>6292</v>
      </c>
      <c r="B4244" s="27" t="s">
        <v>2773</v>
      </c>
      <c r="C4244" s="27" t="n">
        <v>62</v>
      </c>
      <c r="D4244" s="27" t="s">
        <v>121</v>
      </c>
      <c r="E4244" s="28" t="n">
        <v>45366</v>
      </c>
      <c r="F4244" s="27" t="s">
        <v>200</v>
      </c>
      <c r="G4244" s="28" t="n">
        <v>45369</v>
      </c>
      <c r="H4244" s="27" t="s">
        <v>236</v>
      </c>
      <c r="I4244" s="27" t="s">
        <v>266</v>
      </c>
      <c r="J4244" s="27" t="s">
        <v>238</v>
      </c>
      <c r="K4244" s="27" t="s">
        <v>156</v>
      </c>
      <c r="L4244" s="27" t="n">
        <v>65</v>
      </c>
      <c r="M4244" s="27" t="n">
        <v>44</v>
      </c>
      <c r="N4244" s="27" t="s">
        <v>127</v>
      </c>
      <c r="O4244" s="27" t="s">
        <v>139</v>
      </c>
      <c r="P4244" s="27" t="s">
        <v>129</v>
      </c>
      <c r="Q4244" s="29" t="n">
        <v>3913.18</v>
      </c>
      <c r="R4244" s="27" t="s">
        <v>268</v>
      </c>
      <c r="S4244" s="27" t="s">
        <v>157</v>
      </c>
      <c r="T4244" s="27" t="n">
        <v>3</v>
      </c>
    </row>
    <row r="4245" customFormat="false" ht="15" hidden="false" customHeight="false" outlineLevel="0" collapsed="false">
      <c r="A4245" s="30" t="s">
        <v>6293</v>
      </c>
      <c r="B4245" s="30" t="s">
        <v>1367</v>
      </c>
      <c r="C4245" s="30" t="n">
        <v>58</v>
      </c>
      <c r="D4245" s="30" t="s">
        <v>181</v>
      </c>
      <c r="E4245" s="31" t="n">
        <v>45468</v>
      </c>
      <c r="F4245" s="30" t="s">
        <v>1250</v>
      </c>
      <c r="G4245" s="31" t="n">
        <v>45474</v>
      </c>
      <c r="H4245" s="30" t="s">
        <v>161</v>
      </c>
      <c r="I4245" s="30" t="s">
        <v>538</v>
      </c>
      <c r="J4245" s="30" t="s">
        <v>648</v>
      </c>
      <c r="K4245" s="30" t="s">
        <v>126</v>
      </c>
      <c r="L4245" s="30" t="n">
        <v>13</v>
      </c>
      <c r="M4245" s="30" t="n">
        <v>142</v>
      </c>
      <c r="N4245" s="30" t="s">
        <v>186</v>
      </c>
      <c r="O4245" s="30" t="s">
        <v>139</v>
      </c>
      <c r="P4245" s="30" t="s">
        <v>150</v>
      </c>
      <c r="Q4245" s="32" t="n">
        <v>9470.85</v>
      </c>
      <c r="R4245" s="30" t="s">
        <v>268</v>
      </c>
      <c r="S4245" s="30" t="s">
        <v>131</v>
      </c>
      <c r="T4245" s="30" t="n">
        <v>4</v>
      </c>
    </row>
    <row r="4246" customFormat="false" ht="15" hidden="false" customHeight="false" outlineLevel="0" collapsed="false">
      <c r="A4246" s="27" t="s">
        <v>6294</v>
      </c>
      <c r="B4246" s="27" t="s">
        <v>1090</v>
      </c>
      <c r="C4246" s="27" t="n">
        <v>81</v>
      </c>
      <c r="D4246" s="27" t="s">
        <v>181</v>
      </c>
      <c r="E4246" s="28" t="n">
        <v>45303</v>
      </c>
      <c r="F4246" s="27" t="s">
        <v>503</v>
      </c>
      <c r="G4246" s="28" t="n">
        <v>45305</v>
      </c>
      <c r="H4246" s="27" t="s">
        <v>217</v>
      </c>
      <c r="I4246" s="27" t="s">
        <v>344</v>
      </c>
      <c r="J4246" s="27" t="s">
        <v>294</v>
      </c>
      <c r="K4246" s="27" t="s">
        <v>156</v>
      </c>
      <c r="L4246" s="27" t="n">
        <v>67</v>
      </c>
      <c r="M4246" s="27" t="n">
        <v>51</v>
      </c>
      <c r="N4246" s="27" t="s">
        <v>186</v>
      </c>
      <c r="O4246" s="27" t="s">
        <v>139</v>
      </c>
      <c r="P4246" s="27" t="s">
        <v>140</v>
      </c>
      <c r="Q4246" s="29" t="n">
        <v>3411.19</v>
      </c>
      <c r="R4246" s="27" t="s">
        <v>268</v>
      </c>
      <c r="S4246" s="27" t="s">
        <v>197</v>
      </c>
      <c r="T4246" s="27" t="n">
        <v>1</v>
      </c>
    </row>
    <row r="4247" customFormat="false" ht="15" hidden="false" customHeight="false" outlineLevel="0" collapsed="false">
      <c r="A4247" s="30" t="s">
        <v>6295</v>
      </c>
      <c r="B4247" s="30" t="s">
        <v>3542</v>
      </c>
      <c r="C4247" s="30" t="n">
        <v>45</v>
      </c>
      <c r="D4247" s="30" t="s">
        <v>144</v>
      </c>
      <c r="E4247" s="31" t="n">
        <v>45543</v>
      </c>
      <c r="F4247" s="30" t="s">
        <v>919</v>
      </c>
      <c r="G4247" s="31" t="n">
        <v>45546</v>
      </c>
      <c r="H4247" s="30" t="s">
        <v>135</v>
      </c>
      <c r="I4247" s="30" t="s">
        <v>136</v>
      </c>
      <c r="J4247" s="30" t="s">
        <v>618</v>
      </c>
      <c r="K4247" s="30" t="s">
        <v>156</v>
      </c>
      <c r="L4247" s="30" t="n">
        <v>44</v>
      </c>
      <c r="M4247" s="30" t="n">
        <v>36</v>
      </c>
      <c r="N4247" s="30" t="s">
        <v>127</v>
      </c>
      <c r="O4247" s="30" t="s">
        <v>128</v>
      </c>
      <c r="P4247" s="30" t="s">
        <v>150</v>
      </c>
      <c r="Q4247" s="32" t="n">
        <v>3187.41</v>
      </c>
      <c r="R4247" s="30" t="s">
        <v>130</v>
      </c>
      <c r="S4247" s="30" t="s">
        <v>141</v>
      </c>
      <c r="T4247" s="30" t="n">
        <v>3</v>
      </c>
    </row>
    <row r="4248" customFormat="false" ht="15" hidden="false" customHeight="false" outlineLevel="0" collapsed="false">
      <c r="A4248" s="27" t="s">
        <v>6296</v>
      </c>
      <c r="B4248" s="27" t="s">
        <v>1672</v>
      </c>
      <c r="C4248" s="27" t="n">
        <v>52</v>
      </c>
      <c r="D4248" s="27" t="s">
        <v>181</v>
      </c>
      <c r="E4248" s="28" t="n">
        <v>45499</v>
      </c>
      <c r="F4248" s="27" t="s">
        <v>948</v>
      </c>
      <c r="G4248" s="28" t="n">
        <v>45500</v>
      </c>
      <c r="H4248" s="27" t="s">
        <v>236</v>
      </c>
      <c r="I4248" s="27" t="s">
        <v>237</v>
      </c>
      <c r="J4248" s="27" t="s">
        <v>267</v>
      </c>
      <c r="K4248" s="27" t="s">
        <v>156</v>
      </c>
      <c r="L4248" s="27" t="n">
        <v>41</v>
      </c>
      <c r="M4248" s="27" t="n">
        <v>56</v>
      </c>
      <c r="N4248" s="27" t="s">
        <v>127</v>
      </c>
      <c r="O4248" s="27" t="s">
        <v>139</v>
      </c>
      <c r="P4248" s="27" t="s">
        <v>150</v>
      </c>
      <c r="Q4248" s="29" t="n">
        <v>4392.2</v>
      </c>
      <c r="R4248" s="27" t="s">
        <v>130</v>
      </c>
      <c r="S4248" s="27" t="s">
        <v>157</v>
      </c>
      <c r="T4248" s="27" t="n">
        <v>5</v>
      </c>
    </row>
    <row r="4249" customFormat="false" ht="15" hidden="false" customHeight="false" outlineLevel="0" collapsed="false">
      <c r="A4249" s="30" t="s">
        <v>6297</v>
      </c>
      <c r="B4249" s="30" t="s">
        <v>3473</v>
      </c>
      <c r="C4249" s="30" t="n">
        <v>21</v>
      </c>
      <c r="D4249" s="30" t="s">
        <v>181</v>
      </c>
      <c r="E4249" s="31" t="n">
        <v>45444</v>
      </c>
      <c r="F4249" s="30" t="s">
        <v>154</v>
      </c>
      <c r="G4249" s="31" t="n">
        <v>45446</v>
      </c>
      <c r="H4249" s="30" t="s">
        <v>161</v>
      </c>
      <c r="I4249" s="30" t="s">
        <v>320</v>
      </c>
      <c r="J4249" s="30" t="s">
        <v>426</v>
      </c>
      <c r="K4249" s="30" t="s">
        <v>156</v>
      </c>
      <c r="L4249" s="30" t="n">
        <v>36</v>
      </c>
      <c r="M4249" s="30" t="n">
        <v>46</v>
      </c>
      <c r="N4249" s="30" t="s">
        <v>127</v>
      </c>
      <c r="O4249" s="30" t="s">
        <v>139</v>
      </c>
      <c r="P4249" s="30" t="s">
        <v>129</v>
      </c>
      <c r="Q4249" s="32" t="n">
        <v>3406.1</v>
      </c>
      <c r="R4249" s="30" t="s">
        <v>172</v>
      </c>
      <c r="S4249" s="30" t="s">
        <v>178</v>
      </c>
      <c r="T4249" s="30" t="n">
        <v>3</v>
      </c>
    </row>
    <row r="4250" customFormat="false" ht="15" hidden="false" customHeight="false" outlineLevel="0" collapsed="false">
      <c r="A4250" s="27" t="s">
        <v>6298</v>
      </c>
      <c r="B4250" s="27" t="s">
        <v>5343</v>
      </c>
      <c r="C4250" s="27" t="n">
        <v>73</v>
      </c>
      <c r="D4250" s="27" t="s">
        <v>181</v>
      </c>
      <c r="E4250" s="28" t="n">
        <v>45591</v>
      </c>
      <c r="F4250" s="27" t="s">
        <v>630</v>
      </c>
      <c r="G4250" s="28" t="n">
        <v>45593</v>
      </c>
      <c r="H4250" s="27" t="s">
        <v>161</v>
      </c>
      <c r="I4250" s="27" t="s">
        <v>320</v>
      </c>
      <c r="J4250" s="27" t="s">
        <v>426</v>
      </c>
      <c r="K4250" s="27" t="s">
        <v>156</v>
      </c>
      <c r="L4250" s="27" t="n">
        <v>26</v>
      </c>
      <c r="M4250" s="27" t="n">
        <v>59</v>
      </c>
      <c r="N4250" s="27" t="s">
        <v>127</v>
      </c>
      <c r="O4250" s="27" t="s">
        <v>171</v>
      </c>
      <c r="P4250" s="27" t="s">
        <v>140</v>
      </c>
      <c r="Q4250" s="29" t="n">
        <v>4650.1</v>
      </c>
      <c r="R4250" s="27" t="s">
        <v>130</v>
      </c>
      <c r="S4250" s="27" t="s">
        <v>151</v>
      </c>
      <c r="T4250" s="27" t="n">
        <v>3</v>
      </c>
    </row>
    <row r="4251" customFormat="false" ht="15" hidden="false" customHeight="false" outlineLevel="0" collapsed="false">
      <c r="A4251" s="30" t="s">
        <v>6299</v>
      </c>
      <c r="B4251" s="30" t="s">
        <v>5236</v>
      </c>
      <c r="C4251" s="30" t="n">
        <v>32</v>
      </c>
      <c r="D4251" s="30" t="s">
        <v>181</v>
      </c>
      <c r="E4251" s="31" t="n">
        <v>45463</v>
      </c>
      <c r="F4251" s="30" t="s">
        <v>823</v>
      </c>
      <c r="G4251" s="31" t="n">
        <v>45463</v>
      </c>
      <c r="H4251" s="30" t="s">
        <v>242</v>
      </c>
      <c r="I4251" s="30" t="s">
        <v>243</v>
      </c>
      <c r="J4251" s="30" t="s">
        <v>401</v>
      </c>
      <c r="K4251" s="30" t="s">
        <v>138</v>
      </c>
      <c r="L4251" s="30" t="n">
        <v>81</v>
      </c>
      <c r="M4251" s="30" t="n">
        <v>30</v>
      </c>
      <c r="N4251" s="30" t="s">
        <v>127</v>
      </c>
      <c r="O4251" s="30" t="s">
        <v>171</v>
      </c>
      <c r="P4251" s="30" t="s">
        <v>187</v>
      </c>
      <c r="Q4251" s="32" t="n">
        <v>2749.43</v>
      </c>
      <c r="R4251" s="30" t="s">
        <v>172</v>
      </c>
      <c r="S4251" s="30" t="s">
        <v>500</v>
      </c>
      <c r="T4251" s="30" t="n">
        <v>3</v>
      </c>
    </row>
    <row r="4252" customFormat="false" ht="15" hidden="false" customHeight="false" outlineLevel="0" collapsed="false">
      <c r="A4252" s="27" t="s">
        <v>6300</v>
      </c>
      <c r="B4252" s="27" t="s">
        <v>3074</v>
      </c>
      <c r="C4252" s="27"/>
      <c r="D4252" s="27" t="s">
        <v>181</v>
      </c>
      <c r="E4252" s="28" t="n">
        <v>45525</v>
      </c>
      <c r="F4252" s="27" t="s">
        <v>621</v>
      </c>
      <c r="G4252" s="28" t="n">
        <v>45526</v>
      </c>
      <c r="H4252" s="27" t="s">
        <v>217</v>
      </c>
      <c r="I4252" s="27" t="s">
        <v>344</v>
      </c>
      <c r="J4252" s="27" t="s">
        <v>218</v>
      </c>
      <c r="K4252" s="27" t="s">
        <v>156</v>
      </c>
      <c r="L4252" s="27" t="n">
        <v>68</v>
      </c>
      <c r="M4252" s="27" t="n">
        <v>46</v>
      </c>
      <c r="N4252" s="27" t="s">
        <v>186</v>
      </c>
      <c r="O4252" s="27" t="s">
        <v>171</v>
      </c>
      <c r="P4252" s="27" t="s">
        <v>140</v>
      </c>
      <c r="Q4252" s="29" t="n">
        <v>3159.94</v>
      </c>
      <c r="R4252" s="27" t="s">
        <v>130</v>
      </c>
      <c r="S4252" s="27" t="s">
        <v>192</v>
      </c>
      <c r="T4252" s="27" t="n">
        <v>4</v>
      </c>
    </row>
    <row r="4253" customFormat="false" ht="15" hidden="false" customHeight="false" outlineLevel="0" collapsed="false">
      <c r="A4253" s="30" t="s">
        <v>6301</v>
      </c>
      <c r="B4253" s="30" t="s">
        <v>950</v>
      </c>
      <c r="C4253" s="30" t="n">
        <v>28</v>
      </c>
      <c r="D4253" s="30" t="s">
        <v>181</v>
      </c>
      <c r="E4253" s="31" t="n">
        <v>45595</v>
      </c>
      <c r="F4253" s="30" t="s">
        <v>1623</v>
      </c>
      <c r="G4253" s="31" t="n">
        <v>45602</v>
      </c>
      <c r="H4253" s="30" t="s">
        <v>242</v>
      </c>
      <c r="I4253" s="30" t="s">
        <v>243</v>
      </c>
      <c r="J4253" s="30" t="s">
        <v>316</v>
      </c>
      <c r="K4253" s="30" t="s">
        <v>202</v>
      </c>
      <c r="L4253" s="30" t="n">
        <v>3</v>
      </c>
      <c r="M4253" s="30" t="n">
        <v>93</v>
      </c>
      <c r="N4253" s="30" t="s">
        <v>186</v>
      </c>
      <c r="O4253" s="30" t="s">
        <v>171</v>
      </c>
      <c r="P4253" s="30" t="s">
        <v>129</v>
      </c>
      <c r="Q4253" s="32" t="n">
        <v>16770.32</v>
      </c>
      <c r="R4253" s="30" t="s">
        <v>130</v>
      </c>
      <c r="S4253" s="30" t="s">
        <v>178</v>
      </c>
      <c r="T4253" s="30" t="n">
        <v>3</v>
      </c>
    </row>
    <row r="4254" customFormat="false" ht="15" hidden="false" customHeight="false" outlineLevel="0" collapsed="false">
      <c r="A4254" s="27" t="s">
        <v>5232</v>
      </c>
      <c r="B4254" s="27" t="s">
        <v>2503</v>
      </c>
      <c r="C4254" s="27" t="n">
        <v>60</v>
      </c>
      <c r="D4254" s="27" t="s">
        <v>121</v>
      </c>
      <c r="E4254" s="28" t="n">
        <v>45425</v>
      </c>
      <c r="F4254" s="27" t="s">
        <v>791</v>
      </c>
      <c r="G4254" s="28" t="n">
        <v>45427</v>
      </c>
      <c r="H4254" s="27" t="s">
        <v>206</v>
      </c>
      <c r="I4254" s="27" t="s">
        <v>207</v>
      </c>
      <c r="J4254" s="27" t="s">
        <v>208</v>
      </c>
      <c r="K4254" s="27" t="s">
        <v>156</v>
      </c>
      <c r="L4254" s="27" t="n">
        <v>27</v>
      </c>
      <c r="M4254" s="27" t="n">
        <v>55</v>
      </c>
      <c r="N4254" s="27" t="s">
        <v>127</v>
      </c>
      <c r="O4254" s="27" t="s">
        <v>128</v>
      </c>
      <c r="P4254" s="27" t="s">
        <v>187</v>
      </c>
      <c r="Q4254" s="29" t="n">
        <v>3946.23</v>
      </c>
      <c r="R4254" s="27" t="s">
        <v>130</v>
      </c>
      <c r="S4254" s="27" t="s">
        <v>131</v>
      </c>
      <c r="T4254" s="27" t="n">
        <v>4</v>
      </c>
    </row>
    <row r="4255" customFormat="false" ht="15" hidden="false" customHeight="false" outlineLevel="0" collapsed="false">
      <c r="A4255" s="30" t="s">
        <v>6302</v>
      </c>
      <c r="B4255" s="30" t="s">
        <v>3913</v>
      </c>
      <c r="C4255" s="30" t="n">
        <v>35</v>
      </c>
      <c r="D4255" s="30" t="s">
        <v>181</v>
      </c>
      <c r="E4255" s="31" t="n">
        <v>45518</v>
      </c>
      <c r="F4255" s="30" t="s">
        <v>546</v>
      </c>
      <c r="G4255" s="31" t="n">
        <v>45520</v>
      </c>
      <c r="H4255" s="30" t="s">
        <v>123</v>
      </c>
      <c r="I4255" s="30" t="s">
        <v>155</v>
      </c>
      <c r="J4255" s="30" t="s">
        <v>418</v>
      </c>
      <c r="K4255" s="30" t="s">
        <v>156</v>
      </c>
      <c r="L4255" s="30" t="n">
        <v>57</v>
      </c>
      <c r="M4255" s="30" t="n">
        <v>33</v>
      </c>
      <c r="N4255" s="30" t="s">
        <v>186</v>
      </c>
      <c r="O4255" s="30" t="s">
        <v>128</v>
      </c>
      <c r="P4255" s="30" t="s">
        <v>187</v>
      </c>
      <c r="Q4255" s="32" t="n">
        <v>4347.75</v>
      </c>
      <c r="R4255" s="30" t="s">
        <v>130</v>
      </c>
      <c r="S4255" s="30" t="s">
        <v>131</v>
      </c>
      <c r="T4255" s="30" t="n">
        <v>4</v>
      </c>
    </row>
    <row r="4256" customFormat="false" ht="15" hidden="false" customHeight="false" outlineLevel="0" collapsed="false">
      <c r="A4256" s="27" t="s">
        <v>6303</v>
      </c>
      <c r="B4256" s="27" t="s">
        <v>194</v>
      </c>
      <c r="C4256" s="27" t="n">
        <v>29</v>
      </c>
      <c r="D4256" s="27" t="s">
        <v>181</v>
      </c>
      <c r="E4256" s="28" t="n">
        <v>45372</v>
      </c>
      <c r="F4256" s="27" t="s">
        <v>981</v>
      </c>
      <c r="G4256" s="28" t="n">
        <v>45373</v>
      </c>
      <c r="H4256" s="27" t="s">
        <v>217</v>
      </c>
      <c r="I4256" s="27" t="s">
        <v>282</v>
      </c>
      <c r="J4256" s="27" t="s">
        <v>294</v>
      </c>
      <c r="K4256" s="27" t="s">
        <v>138</v>
      </c>
      <c r="L4256" s="27" t="n">
        <v>83</v>
      </c>
      <c r="M4256" s="27" t="n">
        <v>21</v>
      </c>
      <c r="N4256" s="27" t="s">
        <v>127</v>
      </c>
      <c r="O4256" s="27" t="s">
        <v>139</v>
      </c>
      <c r="P4256" s="27" t="s">
        <v>140</v>
      </c>
      <c r="Q4256" s="29" t="n">
        <v>2412.69</v>
      </c>
      <c r="R4256" s="27" t="s">
        <v>130</v>
      </c>
      <c r="S4256" s="27" t="s">
        <v>164</v>
      </c>
      <c r="T4256" s="27" t="n">
        <v>4</v>
      </c>
    </row>
    <row r="4257" customFormat="false" ht="15" hidden="false" customHeight="false" outlineLevel="0" collapsed="false">
      <c r="A4257" s="30" t="s">
        <v>6304</v>
      </c>
      <c r="B4257" s="30" t="s">
        <v>5576</v>
      </c>
      <c r="C4257" s="30" t="n">
        <v>90</v>
      </c>
      <c r="D4257" s="30" t="s">
        <v>493</v>
      </c>
      <c r="E4257" s="31" t="n">
        <v>45299</v>
      </c>
      <c r="F4257" s="30" t="s">
        <v>1214</v>
      </c>
      <c r="G4257" s="31" t="n">
        <v>45301</v>
      </c>
      <c r="H4257" s="30" t="s">
        <v>168</v>
      </c>
      <c r="I4257" s="30" t="s">
        <v>366</v>
      </c>
      <c r="J4257" s="30" t="s">
        <v>367</v>
      </c>
      <c r="K4257" s="30" t="s">
        <v>156</v>
      </c>
      <c r="L4257" s="30" t="n">
        <v>17</v>
      </c>
      <c r="M4257" s="30" t="n">
        <v>30</v>
      </c>
      <c r="N4257" s="30" t="s">
        <v>186</v>
      </c>
      <c r="O4257" s="30" t="s">
        <v>128</v>
      </c>
      <c r="P4257" s="30" t="s">
        <v>150</v>
      </c>
      <c r="Q4257" s="32" t="n">
        <v>2838.31</v>
      </c>
      <c r="R4257" s="30" t="s">
        <v>172</v>
      </c>
      <c r="S4257" s="30" t="s">
        <v>178</v>
      </c>
      <c r="T4257" s="30" t="n">
        <v>3</v>
      </c>
    </row>
    <row r="4258" customFormat="false" ht="15" hidden="false" customHeight="false" outlineLevel="0" collapsed="false">
      <c r="A4258" s="27" t="s">
        <v>6305</v>
      </c>
      <c r="B4258" s="27" t="s">
        <v>4449</v>
      </c>
      <c r="C4258" s="27" t="n">
        <v>30</v>
      </c>
      <c r="D4258" s="27" t="s">
        <v>121</v>
      </c>
      <c r="E4258" s="28" t="n">
        <v>45529</v>
      </c>
      <c r="F4258" s="27" t="s">
        <v>1026</v>
      </c>
      <c r="G4258" s="28" t="n">
        <v>45539</v>
      </c>
      <c r="H4258" s="27" t="s">
        <v>161</v>
      </c>
      <c r="I4258" s="27" t="s">
        <v>538</v>
      </c>
      <c r="J4258" s="27" t="s">
        <v>385</v>
      </c>
      <c r="K4258" s="27" t="s">
        <v>202</v>
      </c>
      <c r="L4258" s="27" t="n">
        <v>2</v>
      </c>
      <c r="M4258" s="27" t="n">
        <v>134</v>
      </c>
      <c r="N4258" s="27" t="s">
        <v>186</v>
      </c>
      <c r="O4258" s="27" t="s">
        <v>128</v>
      </c>
      <c r="P4258" s="27" t="s">
        <v>129</v>
      </c>
      <c r="Q4258" s="29" t="n">
        <v>17110.79</v>
      </c>
      <c r="R4258" s="27" t="s">
        <v>462</v>
      </c>
      <c r="S4258" s="27" t="s">
        <v>223</v>
      </c>
      <c r="T4258" s="27" t="n">
        <v>4</v>
      </c>
    </row>
    <row r="4259" customFormat="false" ht="15" hidden="false" customHeight="false" outlineLevel="0" collapsed="false">
      <c r="A4259" s="30" t="s">
        <v>6306</v>
      </c>
      <c r="B4259" s="30" t="s">
        <v>678</v>
      </c>
      <c r="C4259" s="30" t="n">
        <v>31</v>
      </c>
      <c r="D4259" s="30" t="s">
        <v>181</v>
      </c>
      <c r="E4259" s="31" t="n">
        <v>45591</v>
      </c>
      <c r="F4259" s="30" t="s">
        <v>1032</v>
      </c>
      <c r="G4259" s="31" t="n">
        <v>45592</v>
      </c>
      <c r="H4259" s="30" t="s">
        <v>183</v>
      </c>
      <c r="I4259" s="30" t="s">
        <v>430</v>
      </c>
      <c r="J4259" s="30" t="s">
        <v>411</v>
      </c>
      <c r="K4259" s="30" t="s">
        <v>138</v>
      </c>
      <c r="L4259" s="30" t="n">
        <v>80</v>
      </c>
      <c r="M4259" s="30" t="n">
        <v>44</v>
      </c>
      <c r="N4259" s="30" t="s">
        <v>127</v>
      </c>
      <c r="O4259" s="30" t="s">
        <v>171</v>
      </c>
      <c r="P4259" s="30" t="s">
        <v>140</v>
      </c>
      <c r="Q4259" s="32" t="n">
        <v>2873.99</v>
      </c>
      <c r="R4259" s="30" t="s">
        <v>130</v>
      </c>
      <c r="S4259" s="30" t="s">
        <v>164</v>
      </c>
      <c r="T4259" s="30" t="n">
        <v>4</v>
      </c>
    </row>
    <row r="4260" customFormat="false" ht="15" hidden="false" customHeight="false" outlineLevel="0" collapsed="false">
      <c r="A4260" s="27" t="s">
        <v>6307</v>
      </c>
      <c r="B4260" s="27" t="s">
        <v>5644</v>
      </c>
      <c r="C4260" s="27" t="n">
        <v>60</v>
      </c>
      <c r="D4260" s="27" t="s">
        <v>121</v>
      </c>
      <c r="E4260" s="28" t="n">
        <v>45370</v>
      </c>
      <c r="F4260" s="27" t="s">
        <v>160</v>
      </c>
      <c r="G4260" s="28" t="n">
        <v>45373</v>
      </c>
      <c r="H4260" s="27" t="s">
        <v>236</v>
      </c>
      <c r="I4260" s="27" t="s">
        <v>266</v>
      </c>
      <c r="J4260" s="27" t="s">
        <v>287</v>
      </c>
      <c r="K4260" s="27" t="s">
        <v>156</v>
      </c>
      <c r="L4260" s="27" t="n">
        <v>45</v>
      </c>
      <c r="M4260" s="27" t="n">
        <v>48</v>
      </c>
      <c r="N4260" s="27" t="s">
        <v>127</v>
      </c>
      <c r="O4260" s="27" t="s">
        <v>139</v>
      </c>
      <c r="P4260" s="27" t="s">
        <v>150</v>
      </c>
      <c r="Q4260" s="29" t="n">
        <v>4631.34</v>
      </c>
      <c r="R4260" s="27" t="s">
        <v>130</v>
      </c>
      <c r="S4260" s="27" t="s">
        <v>223</v>
      </c>
      <c r="T4260" s="27" t="n">
        <v>3</v>
      </c>
    </row>
    <row r="4261" customFormat="false" ht="15" hidden="false" customHeight="false" outlineLevel="0" collapsed="false">
      <c r="A4261" s="30" t="s">
        <v>6308</v>
      </c>
      <c r="B4261" s="30" t="s">
        <v>2356</v>
      </c>
      <c r="C4261" s="30" t="n">
        <v>51</v>
      </c>
      <c r="D4261" s="30" t="s">
        <v>121</v>
      </c>
      <c r="E4261" s="31" t="n">
        <v>45317</v>
      </c>
      <c r="F4261" s="30" t="s">
        <v>360</v>
      </c>
      <c r="G4261" s="31" t="n">
        <v>45318</v>
      </c>
      <c r="H4261" s="30" t="s">
        <v>161</v>
      </c>
      <c r="I4261" s="30" t="s">
        <v>320</v>
      </c>
      <c r="J4261" s="30" t="s">
        <v>258</v>
      </c>
      <c r="K4261" s="30" t="s">
        <v>156</v>
      </c>
      <c r="L4261" s="30" t="n">
        <v>22</v>
      </c>
      <c r="M4261" s="30" t="n">
        <v>39</v>
      </c>
      <c r="N4261" s="30" t="s">
        <v>127</v>
      </c>
      <c r="O4261" s="30" t="s">
        <v>149</v>
      </c>
      <c r="P4261" s="30" t="s">
        <v>140</v>
      </c>
      <c r="Q4261" s="32" t="n">
        <v>4563.01</v>
      </c>
      <c r="R4261" s="30" t="s">
        <v>130</v>
      </c>
      <c r="S4261" s="30" t="s">
        <v>178</v>
      </c>
      <c r="T4261" s="30" t="n">
        <v>4</v>
      </c>
    </row>
    <row r="4262" customFormat="false" ht="15" hidden="false" customHeight="false" outlineLevel="0" collapsed="false">
      <c r="A4262" s="27" t="s">
        <v>6309</v>
      </c>
      <c r="B4262" s="27" t="s">
        <v>2082</v>
      </c>
      <c r="C4262" s="27" t="n">
        <v>38</v>
      </c>
      <c r="D4262" s="27" t="s">
        <v>181</v>
      </c>
      <c r="E4262" s="28" t="n">
        <v>45588</v>
      </c>
      <c r="F4262" s="27" t="s">
        <v>904</v>
      </c>
      <c r="G4262" s="28" t="n">
        <v>45590</v>
      </c>
      <c r="H4262" s="27" t="s">
        <v>217</v>
      </c>
      <c r="I4262" s="27" t="s">
        <v>392</v>
      </c>
      <c r="J4262" s="27" t="s">
        <v>388</v>
      </c>
      <c r="K4262" s="27" t="s">
        <v>156</v>
      </c>
      <c r="L4262" s="27" t="n">
        <v>43</v>
      </c>
      <c r="M4262" s="27" t="n">
        <v>88</v>
      </c>
      <c r="N4262" s="27" t="s">
        <v>127</v>
      </c>
      <c r="O4262" s="27" t="s">
        <v>128</v>
      </c>
      <c r="P4262" s="27" t="s">
        <v>150</v>
      </c>
      <c r="Q4262" s="29" t="n">
        <v>4776.93</v>
      </c>
      <c r="R4262" s="27" t="s">
        <v>130</v>
      </c>
      <c r="S4262" s="27" t="s">
        <v>141</v>
      </c>
      <c r="T4262" s="27" t="n">
        <v>3</v>
      </c>
    </row>
    <row r="4263" customFormat="false" ht="15" hidden="false" customHeight="false" outlineLevel="0" collapsed="false">
      <c r="A4263" s="30" t="s">
        <v>6310</v>
      </c>
      <c r="B4263" s="30" t="s">
        <v>6311</v>
      </c>
      <c r="C4263" s="30" t="n">
        <v>35</v>
      </c>
      <c r="D4263" s="30" t="s">
        <v>121</v>
      </c>
      <c r="E4263" s="31" t="n">
        <v>45441</v>
      </c>
      <c r="F4263" s="30" t="s">
        <v>1696</v>
      </c>
      <c r="G4263" s="31" t="n">
        <v>45442</v>
      </c>
      <c r="H4263" s="30" t="s">
        <v>206</v>
      </c>
      <c r="I4263" s="30" t="s">
        <v>207</v>
      </c>
      <c r="J4263" s="30" t="s">
        <v>593</v>
      </c>
      <c r="K4263" s="30" t="s">
        <v>156</v>
      </c>
      <c r="L4263" s="30" t="n">
        <v>69</v>
      </c>
      <c r="M4263" s="30" t="n">
        <v>75</v>
      </c>
      <c r="N4263" s="30" t="s">
        <v>186</v>
      </c>
      <c r="O4263" s="30" t="s">
        <v>128</v>
      </c>
      <c r="P4263" s="30" t="s">
        <v>129</v>
      </c>
      <c r="Q4263" s="32" t="n">
        <v>4890.86</v>
      </c>
      <c r="R4263" s="30" t="s">
        <v>130</v>
      </c>
      <c r="S4263" s="30" t="s">
        <v>164</v>
      </c>
      <c r="T4263" s="30" t="n">
        <v>3</v>
      </c>
    </row>
    <row r="4264" customFormat="false" ht="15" hidden="false" customHeight="false" outlineLevel="0" collapsed="false">
      <c r="A4264" s="27" t="s">
        <v>6312</v>
      </c>
      <c r="B4264" s="27" t="s">
        <v>5318</v>
      </c>
      <c r="C4264" s="27" t="n">
        <v>6</v>
      </c>
      <c r="D4264" s="27" t="s">
        <v>181</v>
      </c>
      <c r="E4264" s="28" t="n">
        <v>45533</v>
      </c>
      <c r="F4264" s="27" t="s">
        <v>750</v>
      </c>
      <c r="G4264" s="28" t="n">
        <v>45533</v>
      </c>
      <c r="H4264" s="27" t="s">
        <v>242</v>
      </c>
      <c r="I4264" s="27" t="s">
        <v>466</v>
      </c>
      <c r="J4264" s="27" t="s">
        <v>363</v>
      </c>
      <c r="K4264" s="27" t="s">
        <v>138</v>
      </c>
      <c r="L4264" s="27" t="n">
        <v>28</v>
      </c>
      <c r="M4264" s="27" t="n">
        <v>29</v>
      </c>
      <c r="N4264" s="27" t="s">
        <v>127</v>
      </c>
      <c r="O4264" s="27" t="s">
        <v>171</v>
      </c>
      <c r="P4264" s="27" t="s">
        <v>140</v>
      </c>
      <c r="Q4264" s="29" t="n">
        <v>1514.12</v>
      </c>
      <c r="R4264" s="27" t="s">
        <v>130</v>
      </c>
      <c r="S4264" s="27" t="s">
        <v>197</v>
      </c>
      <c r="T4264" s="27" t="n">
        <v>5</v>
      </c>
    </row>
    <row r="4265" customFormat="false" ht="15" hidden="false" customHeight="false" outlineLevel="0" collapsed="false">
      <c r="A4265" s="30" t="s">
        <v>6313</v>
      </c>
      <c r="B4265" s="30" t="s">
        <v>584</v>
      </c>
      <c r="C4265" s="30" t="n">
        <v>20</v>
      </c>
      <c r="D4265" s="30" t="s">
        <v>121</v>
      </c>
      <c r="E4265" s="31" t="n">
        <v>45503</v>
      </c>
      <c r="F4265" s="30" t="s">
        <v>720</v>
      </c>
      <c r="G4265" s="31" t="n">
        <v>45513</v>
      </c>
      <c r="H4265" s="30" t="s">
        <v>161</v>
      </c>
      <c r="I4265" s="30" t="s">
        <v>320</v>
      </c>
      <c r="J4265" s="30" t="s">
        <v>163</v>
      </c>
      <c r="K4265" s="30" t="s">
        <v>202</v>
      </c>
      <c r="L4265" s="30" t="n">
        <v>17</v>
      </c>
      <c r="M4265" s="30" t="n">
        <v>93</v>
      </c>
      <c r="N4265" s="30" t="s">
        <v>186</v>
      </c>
      <c r="O4265" s="30" t="s">
        <v>149</v>
      </c>
      <c r="P4265" s="30" t="s">
        <v>187</v>
      </c>
      <c r="Q4265" s="32" t="n">
        <v>17310.3</v>
      </c>
      <c r="R4265" s="30" t="s">
        <v>462</v>
      </c>
      <c r="S4265" s="30" t="s">
        <v>157</v>
      </c>
      <c r="T4265" s="30" t="n">
        <v>3</v>
      </c>
    </row>
    <row r="4266" customFormat="false" ht="15" hidden="false" customHeight="false" outlineLevel="0" collapsed="false">
      <c r="A4266" s="27" t="s">
        <v>6314</v>
      </c>
      <c r="B4266" s="27" t="s">
        <v>3318</v>
      </c>
      <c r="C4266" s="27" t="n">
        <v>34</v>
      </c>
      <c r="D4266" s="27" t="s">
        <v>181</v>
      </c>
      <c r="E4266" s="28" t="n">
        <v>45514</v>
      </c>
      <c r="F4266" s="27" t="s">
        <v>1401</v>
      </c>
      <c r="G4266" s="28" t="n">
        <v>45514</v>
      </c>
      <c r="H4266" s="27" t="s">
        <v>183</v>
      </c>
      <c r="I4266" s="27" t="s">
        <v>184</v>
      </c>
      <c r="J4266" s="27" t="s">
        <v>431</v>
      </c>
      <c r="K4266" s="27" t="s">
        <v>138</v>
      </c>
      <c r="L4266" s="27" t="n">
        <v>38</v>
      </c>
      <c r="M4266" s="27" t="n">
        <v>37</v>
      </c>
      <c r="N4266" s="27" t="s">
        <v>127</v>
      </c>
      <c r="O4266" s="27" t="s">
        <v>171</v>
      </c>
      <c r="P4266" s="27" t="s">
        <v>140</v>
      </c>
      <c r="Q4266" s="29" t="n">
        <v>1005.21</v>
      </c>
      <c r="R4266" s="27" t="s">
        <v>130</v>
      </c>
      <c r="S4266" s="27" t="s">
        <v>223</v>
      </c>
      <c r="T4266" s="27" t="n">
        <v>4</v>
      </c>
    </row>
    <row r="4267" customFormat="false" ht="15" hidden="false" customHeight="false" outlineLevel="0" collapsed="false">
      <c r="A4267" s="30" t="s">
        <v>6315</v>
      </c>
      <c r="B4267" s="30" t="s">
        <v>565</v>
      </c>
      <c r="C4267" s="30" t="n">
        <v>40</v>
      </c>
      <c r="D4267" s="30" t="s">
        <v>181</v>
      </c>
      <c r="E4267" s="31" t="n">
        <v>45393</v>
      </c>
      <c r="F4267" s="30" t="s">
        <v>904</v>
      </c>
      <c r="G4267" s="31" t="n">
        <v>45394</v>
      </c>
      <c r="H4267" s="30" t="s">
        <v>146</v>
      </c>
      <c r="I4267" s="30" t="s">
        <v>309</v>
      </c>
      <c r="J4267" s="30" t="s">
        <v>244</v>
      </c>
      <c r="K4267" s="30" t="s">
        <v>138</v>
      </c>
      <c r="L4267" s="30" t="n">
        <v>23</v>
      </c>
      <c r="M4267" s="30" t="n">
        <v>20</v>
      </c>
      <c r="N4267" s="30" t="s">
        <v>186</v>
      </c>
      <c r="O4267" s="30" t="s">
        <v>139</v>
      </c>
      <c r="P4267" s="30" t="s">
        <v>140</v>
      </c>
      <c r="Q4267" s="32" t="n">
        <v>700.43</v>
      </c>
      <c r="R4267" s="30" t="s">
        <v>130</v>
      </c>
      <c r="S4267" s="30" t="s">
        <v>192</v>
      </c>
      <c r="T4267" s="30" t="n">
        <v>5</v>
      </c>
    </row>
    <row r="4268" customFormat="false" ht="15" hidden="false" customHeight="false" outlineLevel="0" collapsed="false">
      <c r="A4268" s="27" t="s">
        <v>6316</v>
      </c>
      <c r="B4268" s="27" t="s">
        <v>1222</v>
      </c>
      <c r="C4268" s="27" t="n">
        <v>43</v>
      </c>
      <c r="D4268" s="27" t="s">
        <v>181</v>
      </c>
      <c r="E4268" s="28" t="n">
        <v>45360</v>
      </c>
      <c r="F4268" s="27" t="s">
        <v>630</v>
      </c>
      <c r="G4268" s="28" t="n">
        <v>45363</v>
      </c>
      <c r="H4268" s="27" t="s">
        <v>146</v>
      </c>
      <c r="I4268" s="27" t="s">
        <v>147</v>
      </c>
      <c r="J4268" s="27" t="s">
        <v>177</v>
      </c>
      <c r="K4268" s="27" t="s">
        <v>126</v>
      </c>
      <c r="L4268" s="27" t="n">
        <v>39</v>
      </c>
      <c r="M4268" s="27" t="n">
        <v>81</v>
      </c>
      <c r="N4268" s="27" t="s">
        <v>186</v>
      </c>
      <c r="O4268" s="27" t="s">
        <v>128</v>
      </c>
      <c r="P4268" s="27" t="s">
        <v>150</v>
      </c>
      <c r="Q4268" s="29" t="n">
        <v>7692.14</v>
      </c>
      <c r="R4268" s="27" t="s">
        <v>130</v>
      </c>
      <c r="S4268" s="27" t="s">
        <v>157</v>
      </c>
      <c r="T4268" s="27" t="n">
        <v>5</v>
      </c>
    </row>
    <row r="4269" customFormat="false" ht="15" hidden="false" customHeight="false" outlineLevel="0" collapsed="false">
      <c r="A4269" s="30" t="s">
        <v>6317</v>
      </c>
      <c r="B4269" s="30" t="s">
        <v>2810</v>
      </c>
      <c r="C4269" s="30" t="n">
        <v>17</v>
      </c>
      <c r="D4269" s="30" t="s">
        <v>121</v>
      </c>
      <c r="E4269" s="31" t="n">
        <v>45567</v>
      </c>
      <c r="F4269" s="30" t="s">
        <v>837</v>
      </c>
      <c r="G4269" s="31" t="n">
        <v>45569</v>
      </c>
      <c r="H4269" s="30" t="s">
        <v>168</v>
      </c>
      <c r="I4269" s="30" t="s">
        <v>366</v>
      </c>
      <c r="J4269" s="30" t="s">
        <v>441</v>
      </c>
      <c r="K4269" s="30" t="s">
        <v>156</v>
      </c>
      <c r="L4269" s="30" t="n">
        <v>50</v>
      </c>
      <c r="M4269" s="30" t="n">
        <v>40</v>
      </c>
      <c r="N4269" s="30" t="s">
        <v>127</v>
      </c>
      <c r="O4269" s="30" t="s">
        <v>128</v>
      </c>
      <c r="P4269" s="30" t="s">
        <v>140</v>
      </c>
      <c r="Q4269" s="32" t="n">
        <v>3350.79</v>
      </c>
      <c r="R4269" s="30" t="s">
        <v>130</v>
      </c>
      <c r="S4269" s="30" t="s">
        <v>131</v>
      </c>
      <c r="T4269" s="30" t="n">
        <v>5</v>
      </c>
    </row>
    <row r="4270" customFormat="false" ht="15" hidden="false" customHeight="false" outlineLevel="0" collapsed="false">
      <c r="A4270" s="27" t="s">
        <v>6318</v>
      </c>
      <c r="B4270" s="27" t="s">
        <v>2545</v>
      </c>
      <c r="C4270" s="27" t="n">
        <v>31</v>
      </c>
      <c r="D4270" s="27" t="s">
        <v>121</v>
      </c>
      <c r="E4270" s="28" t="n">
        <v>45432</v>
      </c>
      <c r="F4270" s="27" t="s">
        <v>853</v>
      </c>
      <c r="G4270" s="28" t="n">
        <v>45432</v>
      </c>
      <c r="H4270" s="27" t="s">
        <v>135</v>
      </c>
      <c r="I4270" s="27" t="s">
        <v>278</v>
      </c>
      <c r="J4270" s="27" t="s">
        <v>618</v>
      </c>
      <c r="K4270" s="27" t="s">
        <v>138</v>
      </c>
      <c r="L4270" s="27" t="n">
        <v>53</v>
      </c>
      <c r="M4270" s="27" t="n">
        <v>21</v>
      </c>
      <c r="N4270" s="27" t="s">
        <v>127</v>
      </c>
      <c r="O4270" s="27" t="s">
        <v>171</v>
      </c>
      <c r="P4270" s="27" t="s">
        <v>187</v>
      </c>
      <c r="Q4270" s="29" t="n">
        <v>2281.94</v>
      </c>
      <c r="R4270" s="27" t="s">
        <v>130</v>
      </c>
      <c r="S4270" s="27" t="s">
        <v>141</v>
      </c>
      <c r="T4270" s="27" t="n">
        <v>3</v>
      </c>
    </row>
    <row r="4271" customFormat="false" ht="15" hidden="false" customHeight="false" outlineLevel="0" collapsed="false">
      <c r="A4271" s="30" t="s">
        <v>6319</v>
      </c>
      <c r="B4271" s="30" t="s">
        <v>933</v>
      </c>
      <c r="C4271" s="30" t="n">
        <v>51</v>
      </c>
      <c r="D4271" s="30" t="s">
        <v>121</v>
      </c>
      <c r="E4271" s="31" t="n">
        <v>45507</v>
      </c>
      <c r="F4271" s="30" t="s">
        <v>1192</v>
      </c>
      <c r="G4271" s="31" t="n">
        <v>45510</v>
      </c>
      <c r="H4271" s="30" t="s">
        <v>183</v>
      </c>
      <c r="I4271" s="30" t="s">
        <v>212</v>
      </c>
      <c r="J4271" s="30" t="s">
        <v>411</v>
      </c>
      <c r="K4271" s="30" t="s">
        <v>126</v>
      </c>
      <c r="L4271" s="30" t="n">
        <v>34</v>
      </c>
      <c r="M4271" s="30" t="n">
        <v>134</v>
      </c>
      <c r="N4271" s="30" t="s">
        <v>127</v>
      </c>
      <c r="O4271" s="30" t="s">
        <v>149</v>
      </c>
      <c r="P4271" s="30" t="s">
        <v>129</v>
      </c>
      <c r="Q4271" s="32" t="n">
        <v>8008.5</v>
      </c>
      <c r="R4271" s="30" t="s">
        <v>130</v>
      </c>
      <c r="S4271" s="30" t="s">
        <v>223</v>
      </c>
      <c r="T4271" s="30" t="n">
        <v>5</v>
      </c>
    </row>
    <row r="4272" customFormat="false" ht="15" hidden="false" customHeight="false" outlineLevel="0" collapsed="false">
      <c r="A4272" s="27" t="s">
        <v>6320</v>
      </c>
      <c r="B4272" s="27" t="s">
        <v>3209</v>
      </c>
      <c r="C4272" s="27" t="n">
        <v>42</v>
      </c>
      <c r="D4272" s="27" t="s">
        <v>121</v>
      </c>
      <c r="E4272" s="28" t="n">
        <v>45561</v>
      </c>
      <c r="F4272" s="27" t="s">
        <v>1020</v>
      </c>
      <c r="G4272" s="28" t="n">
        <v>45564</v>
      </c>
      <c r="H4272" s="27" t="s">
        <v>161</v>
      </c>
      <c r="I4272" s="27" t="s">
        <v>538</v>
      </c>
      <c r="J4272" s="27" t="s">
        <v>385</v>
      </c>
      <c r="K4272" s="27" t="s">
        <v>156</v>
      </c>
      <c r="L4272" s="27" t="n">
        <v>35</v>
      </c>
      <c r="M4272" s="27" t="n">
        <v>51</v>
      </c>
      <c r="N4272" s="27" t="s">
        <v>127</v>
      </c>
      <c r="O4272" s="27" t="s">
        <v>171</v>
      </c>
      <c r="P4272" s="27" t="s">
        <v>187</v>
      </c>
      <c r="Q4272" s="29" t="n">
        <v>4382.69</v>
      </c>
      <c r="R4272" s="27" t="s">
        <v>130</v>
      </c>
      <c r="S4272" s="27" t="s">
        <v>164</v>
      </c>
      <c r="T4272" s="27" t="n">
        <v>5</v>
      </c>
    </row>
    <row r="4273" customFormat="false" ht="15" hidden="false" customHeight="false" outlineLevel="0" collapsed="false">
      <c r="A4273" s="30" t="s">
        <v>6321</v>
      </c>
      <c r="B4273" s="30" t="s">
        <v>2086</v>
      </c>
      <c r="C4273" s="30" t="n">
        <v>47</v>
      </c>
      <c r="D4273" s="30" t="s">
        <v>121</v>
      </c>
      <c r="E4273" s="31" t="n">
        <v>45486</v>
      </c>
      <c r="F4273" s="30" t="s">
        <v>1389</v>
      </c>
      <c r="G4273" s="31" t="n">
        <v>45486</v>
      </c>
      <c r="H4273" s="30" t="s">
        <v>168</v>
      </c>
      <c r="I4273" s="30" t="s">
        <v>169</v>
      </c>
      <c r="J4273" s="30" t="s">
        <v>367</v>
      </c>
      <c r="K4273" s="30" t="s">
        <v>138</v>
      </c>
      <c r="L4273" s="30" t="n">
        <v>25</v>
      </c>
      <c r="M4273" s="30" t="n">
        <v>28</v>
      </c>
      <c r="N4273" s="30" t="s">
        <v>127</v>
      </c>
      <c r="O4273" s="30" t="s">
        <v>139</v>
      </c>
      <c r="P4273" s="30" t="s">
        <v>129</v>
      </c>
      <c r="Q4273" s="32" t="n">
        <v>1289.29</v>
      </c>
      <c r="R4273" s="30" t="s">
        <v>130</v>
      </c>
      <c r="S4273" s="30" t="s">
        <v>164</v>
      </c>
      <c r="T4273" s="30" t="n">
        <v>4</v>
      </c>
    </row>
    <row r="4274" customFormat="false" ht="15" hidden="false" customHeight="false" outlineLevel="0" collapsed="false">
      <c r="A4274" s="27" t="s">
        <v>6322</v>
      </c>
      <c r="B4274" s="27" t="s">
        <v>3595</v>
      </c>
      <c r="C4274" s="27" t="n">
        <v>48</v>
      </c>
      <c r="D4274" s="27" t="s">
        <v>181</v>
      </c>
      <c r="E4274" s="28" t="n">
        <v>45356</v>
      </c>
      <c r="F4274" s="27" t="s">
        <v>519</v>
      </c>
      <c r="G4274" s="28" t="n">
        <v>45357</v>
      </c>
      <c r="H4274" s="27" t="s">
        <v>206</v>
      </c>
      <c r="I4274" s="27" t="s">
        <v>300</v>
      </c>
      <c r="J4274" s="27" t="s">
        <v>208</v>
      </c>
      <c r="K4274" s="27" t="s">
        <v>156</v>
      </c>
      <c r="L4274" s="27" t="n">
        <v>21</v>
      </c>
      <c r="M4274" s="27" t="n">
        <v>35</v>
      </c>
      <c r="N4274" s="27" t="s">
        <v>127</v>
      </c>
      <c r="O4274" s="27" t="s">
        <v>139</v>
      </c>
      <c r="P4274" s="27" t="s">
        <v>187</v>
      </c>
      <c r="Q4274" s="29" t="n">
        <v>2917.64</v>
      </c>
      <c r="R4274" s="27" t="s">
        <v>130</v>
      </c>
      <c r="S4274" s="27" t="s">
        <v>223</v>
      </c>
      <c r="T4274" s="27" t="n">
        <v>3</v>
      </c>
    </row>
    <row r="4275" customFormat="false" ht="15" hidden="false" customHeight="false" outlineLevel="0" collapsed="false">
      <c r="A4275" s="30" t="s">
        <v>6323</v>
      </c>
      <c r="B4275" s="30" t="s">
        <v>2897</v>
      </c>
      <c r="C4275" s="30" t="n">
        <v>65</v>
      </c>
      <c r="D4275" s="30" t="s">
        <v>181</v>
      </c>
      <c r="E4275" s="31" t="n">
        <v>45612</v>
      </c>
      <c r="F4275" s="30" t="s">
        <v>261</v>
      </c>
      <c r="G4275" s="31" t="n">
        <v>45617</v>
      </c>
      <c r="H4275" s="30" t="s">
        <v>123</v>
      </c>
      <c r="I4275" s="30"/>
      <c r="J4275" s="30" t="s">
        <v>305</v>
      </c>
      <c r="K4275" s="30" t="s">
        <v>126</v>
      </c>
      <c r="L4275" s="30" t="n">
        <v>22</v>
      </c>
      <c r="M4275" s="30" t="n">
        <v>96</v>
      </c>
      <c r="N4275" s="30" t="s">
        <v>186</v>
      </c>
      <c r="O4275" s="30" t="s">
        <v>171</v>
      </c>
      <c r="P4275" s="30" t="s">
        <v>150</v>
      </c>
      <c r="Q4275" s="32" t="n">
        <v>8150.18</v>
      </c>
      <c r="R4275" s="30" t="s">
        <v>130</v>
      </c>
      <c r="S4275" s="30" t="s">
        <v>157</v>
      </c>
      <c r="T4275" s="30" t="n">
        <v>5</v>
      </c>
    </row>
    <row r="4276" customFormat="false" ht="15" hidden="false" customHeight="false" outlineLevel="0" collapsed="false">
      <c r="A4276" s="27" t="s">
        <v>6324</v>
      </c>
      <c r="B4276" s="27" t="s">
        <v>1361</v>
      </c>
      <c r="C4276" s="27" t="n">
        <v>58</v>
      </c>
      <c r="D4276" s="27" t="s">
        <v>181</v>
      </c>
      <c r="E4276" s="28" t="n">
        <v>45343</v>
      </c>
      <c r="F4276" s="27" t="s">
        <v>823</v>
      </c>
      <c r="G4276" s="28" t="n">
        <v>45344</v>
      </c>
      <c r="H4276" s="27" t="s">
        <v>242</v>
      </c>
      <c r="I4276" s="27" t="s">
        <v>315</v>
      </c>
      <c r="J4276" s="27" t="s">
        <v>316</v>
      </c>
      <c r="K4276" s="27" t="s">
        <v>138</v>
      </c>
      <c r="L4276" s="27" t="n">
        <v>30</v>
      </c>
      <c r="M4276" s="27" t="n">
        <v>33</v>
      </c>
      <c r="N4276" s="27" t="s">
        <v>127</v>
      </c>
      <c r="O4276" s="27" t="s">
        <v>128</v>
      </c>
      <c r="P4276" s="27" t="s">
        <v>187</v>
      </c>
      <c r="Q4276" s="29" t="n">
        <v>2118.44</v>
      </c>
      <c r="R4276" s="27" t="s">
        <v>130</v>
      </c>
      <c r="S4276" s="27" t="s">
        <v>164</v>
      </c>
      <c r="T4276" s="27" t="n">
        <v>3</v>
      </c>
    </row>
    <row r="4277" customFormat="false" ht="15" hidden="false" customHeight="false" outlineLevel="0" collapsed="false">
      <c r="A4277" s="30" t="s">
        <v>6325</v>
      </c>
      <c r="B4277" s="30" t="s">
        <v>6326</v>
      </c>
      <c r="C4277" s="30" t="n">
        <v>35</v>
      </c>
      <c r="D4277" s="30" t="s">
        <v>181</v>
      </c>
      <c r="E4277" s="31" t="n">
        <v>45440</v>
      </c>
      <c r="F4277" s="30" t="s">
        <v>356</v>
      </c>
      <c r="G4277" s="31" t="n">
        <v>45441</v>
      </c>
      <c r="H4277" s="30" t="s">
        <v>183</v>
      </c>
      <c r="I4277" s="30" t="s">
        <v>430</v>
      </c>
      <c r="J4277" s="30" t="s">
        <v>431</v>
      </c>
      <c r="K4277" s="30" t="s">
        <v>156</v>
      </c>
      <c r="L4277" s="30" t="n">
        <v>43</v>
      </c>
      <c r="M4277" s="30" t="n">
        <v>46</v>
      </c>
      <c r="N4277" s="30" t="s">
        <v>186</v>
      </c>
      <c r="O4277" s="30" t="s">
        <v>128</v>
      </c>
      <c r="P4277" s="30" t="s">
        <v>129</v>
      </c>
      <c r="Q4277" s="32" t="n">
        <v>2931.88</v>
      </c>
      <c r="R4277" s="30" t="s">
        <v>130</v>
      </c>
      <c r="S4277" s="30" t="s">
        <v>178</v>
      </c>
      <c r="T4277" s="30" t="n">
        <v>5</v>
      </c>
    </row>
    <row r="4278" customFormat="false" ht="15" hidden="false" customHeight="false" outlineLevel="0" collapsed="false">
      <c r="A4278" s="27" t="s">
        <v>6327</v>
      </c>
      <c r="B4278" s="27" t="s">
        <v>1415</v>
      </c>
      <c r="C4278" s="27" t="n">
        <v>42</v>
      </c>
      <c r="D4278" s="27" t="s">
        <v>181</v>
      </c>
      <c r="E4278" s="28" t="n">
        <v>45348</v>
      </c>
      <c r="F4278" s="27" t="s">
        <v>265</v>
      </c>
      <c r="G4278" s="28" t="n">
        <v>45351</v>
      </c>
      <c r="H4278" s="27" t="s">
        <v>123</v>
      </c>
      <c r="I4278" s="27" t="s">
        <v>124</v>
      </c>
      <c r="J4278" s="27" t="s">
        <v>305</v>
      </c>
      <c r="K4278" s="27" t="s">
        <v>156</v>
      </c>
      <c r="L4278" s="27" t="n">
        <v>52</v>
      </c>
      <c r="M4278" s="27" t="n">
        <v>33</v>
      </c>
      <c r="N4278" s="27" t="s">
        <v>127</v>
      </c>
      <c r="O4278" s="27" t="s">
        <v>139</v>
      </c>
      <c r="P4278" s="27" t="s">
        <v>150</v>
      </c>
      <c r="Q4278" s="29" t="n">
        <v>3789.37</v>
      </c>
      <c r="R4278" s="27" t="s">
        <v>268</v>
      </c>
      <c r="S4278" s="27" t="s">
        <v>157</v>
      </c>
      <c r="T4278" s="27" t="n">
        <v>4</v>
      </c>
    </row>
    <row r="4279" customFormat="false" ht="15" hidden="false" customHeight="false" outlineLevel="0" collapsed="false">
      <c r="A4279" s="30" t="s">
        <v>6328</v>
      </c>
      <c r="B4279" s="30" t="s">
        <v>2461</v>
      </c>
      <c r="C4279" s="30" t="n">
        <v>24</v>
      </c>
      <c r="D4279" s="30" t="s">
        <v>181</v>
      </c>
      <c r="E4279" s="31" t="n">
        <v>45586</v>
      </c>
      <c r="F4279" s="30" t="s">
        <v>549</v>
      </c>
      <c r="G4279" s="31" t="n">
        <v>45586</v>
      </c>
      <c r="H4279" s="30" t="s">
        <v>123</v>
      </c>
      <c r="I4279" s="30" t="s">
        <v>155</v>
      </c>
      <c r="J4279" s="30" t="s">
        <v>227</v>
      </c>
      <c r="K4279" s="30" t="s">
        <v>156</v>
      </c>
      <c r="L4279" s="30" t="n">
        <v>69</v>
      </c>
      <c r="M4279" s="30" t="n">
        <v>89</v>
      </c>
      <c r="N4279" s="30" t="s">
        <v>186</v>
      </c>
      <c r="O4279" s="30" t="s">
        <v>139</v>
      </c>
      <c r="P4279" s="30" t="s">
        <v>150</v>
      </c>
      <c r="Q4279" s="32" t="n">
        <v>3346.08</v>
      </c>
      <c r="R4279" s="30" t="s">
        <v>130</v>
      </c>
      <c r="S4279" s="30" t="s">
        <v>151</v>
      </c>
      <c r="T4279" s="30" t="n">
        <v>4</v>
      </c>
    </row>
    <row r="4280" customFormat="false" ht="15" hidden="false" customHeight="false" outlineLevel="0" collapsed="false">
      <c r="A4280" s="27" t="s">
        <v>6329</v>
      </c>
      <c r="B4280" s="27" t="s">
        <v>1336</v>
      </c>
      <c r="C4280" s="27" t="n">
        <v>32</v>
      </c>
      <c r="D4280" s="27" t="s">
        <v>121</v>
      </c>
      <c r="E4280" s="28" t="n">
        <v>45642</v>
      </c>
      <c r="F4280" s="27" t="s">
        <v>1392</v>
      </c>
      <c r="G4280" s="28" t="n">
        <v>45642</v>
      </c>
      <c r="H4280" s="27" t="s">
        <v>217</v>
      </c>
      <c r="I4280" s="27" t="s">
        <v>344</v>
      </c>
      <c r="J4280" s="27" t="s">
        <v>218</v>
      </c>
      <c r="K4280" s="27" t="s">
        <v>138</v>
      </c>
      <c r="L4280" s="27" t="n">
        <v>43</v>
      </c>
      <c r="M4280" s="27" t="n">
        <v>23</v>
      </c>
      <c r="N4280" s="27" t="s">
        <v>127</v>
      </c>
      <c r="O4280" s="27" t="s">
        <v>139</v>
      </c>
      <c r="P4280" s="27" t="s">
        <v>150</v>
      </c>
      <c r="Q4280" s="29" t="n">
        <v>1225.01</v>
      </c>
      <c r="R4280" s="27" t="s">
        <v>130</v>
      </c>
      <c r="S4280" s="27" t="s">
        <v>157</v>
      </c>
      <c r="T4280" s="27" t="n">
        <v>4</v>
      </c>
    </row>
    <row r="4281" customFormat="false" ht="15" hidden="false" customHeight="false" outlineLevel="0" collapsed="false">
      <c r="A4281" s="30" t="s">
        <v>6330</v>
      </c>
      <c r="B4281" s="30" t="s">
        <v>6331</v>
      </c>
      <c r="C4281" s="30" t="n">
        <v>72</v>
      </c>
      <c r="D4281" s="30" t="s">
        <v>121</v>
      </c>
      <c r="E4281" s="31" t="n">
        <v>45532</v>
      </c>
      <c r="F4281" s="30" t="s">
        <v>1628</v>
      </c>
      <c r="G4281" s="31" t="n">
        <v>45534</v>
      </c>
      <c r="H4281" s="30" t="s">
        <v>161</v>
      </c>
      <c r="I4281" s="30" t="s">
        <v>538</v>
      </c>
      <c r="J4281" s="30" t="s">
        <v>385</v>
      </c>
      <c r="K4281" s="30" t="s">
        <v>156</v>
      </c>
      <c r="L4281" s="30" t="n">
        <v>71</v>
      </c>
      <c r="M4281" s="30" t="n">
        <v>65</v>
      </c>
      <c r="N4281" s="30" t="s">
        <v>127</v>
      </c>
      <c r="O4281" s="30" t="s">
        <v>149</v>
      </c>
      <c r="P4281" s="30" t="s">
        <v>150</v>
      </c>
      <c r="Q4281" s="32" t="n">
        <v>4657.99</v>
      </c>
      <c r="R4281" s="30" t="s">
        <v>172</v>
      </c>
      <c r="S4281" s="30" t="s">
        <v>141</v>
      </c>
      <c r="T4281" s="30" t="n">
        <v>3</v>
      </c>
    </row>
    <row r="4282" customFormat="false" ht="15" hidden="false" customHeight="false" outlineLevel="0" collapsed="false">
      <c r="A4282" s="27" t="s">
        <v>6332</v>
      </c>
      <c r="B4282" s="27" t="s">
        <v>5794</v>
      </c>
      <c r="C4282" s="27" t="n">
        <v>26</v>
      </c>
      <c r="D4282" s="27" t="s">
        <v>181</v>
      </c>
      <c r="E4282" s="28" t="n">
        <v>45384</v>
      </c>
      <c r="F4282" s="27" t="s">
        <v>1384</v>
      </c>
      <c r="G4282" s="28" t="n">
        <v>45389</v>
      </c>
      <c r="H4282" s="27" t="s">
        <v>236</v>
      </c>
      <c r="I4282" s="27" t="s">
        <v>266</v>
      </c>
      <c r="J4282" s="27" t="s">
        <v>375</v>
      </c>
      <c r="K4282" s="27" t="s">
        <v>126</v>
      </c>
      <c r="L4282" s="27" t="n">
        <v>13</v>
      </c>
      <c r="M4282" s="27" t="n">
        <v>100</v>
      </c>
      <c r="N4282" s="27" t="s">
        <v>186</v>
      </c>
      <c r="O4282" s="27" t="s">
        <v>139</v>
      </c>
      <c r="P4282" s="27" t="s">
        <v>129</v>
      </c>
      <c r="Q4282" s="29" t="n">
        <v>7830.22</v>
      </c>
      <c r="R4282" s="27" t="s">
        <v>130</v>
      </c>
      <c r="S4282" s="27" t="s">
        <v>627</v>
      </c>
      <c r="T4282" s="27" t="n">
        <v>5</v>
      </c>
    </row>
    <row r="4283" customFormat="false" ht="15" hidden="false" customHeight="false" outlineLevel="0" collapsed="false">
      <c r="A4283" s="30" t="s">
        <v>6333</v>
      </c>
      <c r="B4283" s="30" t="s">
        <v>2812</v>
      </c>
      <c r="C4283" s="30" t="n">
        <v>18</v>
      </c>
      <c r="D4283" s="30" t="s">
        <v>181</v>
      </c>
      <c r="E4283" s="31" t="n">
        <v>45573</v>
      </c>
      <c r="F4283" s="30" t="s">
        <v>1268</v>
      </c>
      <c r="G4283" s="31" t="n">
        <v>45578</v>
      </c>
      <c r="H4283" s="30" t="s">
        <v>168</v>
      </c>
      <c r="I4283" s="30" t="s">
        <v>169</v>
      </c>
      <c r="J4283" s="30" t="s">
        <v>441</v>
      </c>
      <c r="K4283" s="30" t="s">
        <v>202</v>
      </c>
      <c r="L4283" s="30" t="n">
        <v>10</v>
      </c>
      <c r="M4283" s="30" t="n">
        <v>180</v>
      </c>
      <c r="N4283" s="30" t="s">
        <v>186</v>
      </c>
      <c r="O4283" s="30" t="s">
        <v>139</v>
      </c>
      <c r="P4283" s="30" t="s">
        <v>150</v>
      </c>
      <c r="Q4283" s="32" t="n">
        <v>18846.08</v>
      </c>
      <c r="R4283" s="30" t="s">
        <v>172</v>
      </c>
      <c r="S4283" s="30" t="s">
        <v>141</v>
      </c>
      <c r="T4283" s="30" t="n">
        <v>3</v>
      </c>
    </row>
    <row r="4284" customFormat="false" ht="15" hidden="false" customHeight="false" outlineLevel="0" collapsed="false">
      <c r="A4284" s="27" t="s">
        <v>6334</v>
      </c>
      <c r="B4284" s="27" t="s">
        <v>1046</v>
      </c>
      <c r="C4284" s="27" t="n">
        <v>55</v>
      </c>
      <c r="D4284" s="27" t="s">
        <v>181</v>
      </c>
      <c r="E4284" s="28" t="n">
        <v>45644</v>
      </c>
      <c r="F4284" s="27" t="s">
        <v>1660</v>
      </c>
      <c r="G4284" s="28" t="n">
        <v>45644</v>
      </c>
      <c r="H4284" s="27" t="s">
        <v>123</v>
      </c>
      <c r="I4284" s="27" t="s">
        <v>304</v>
      </c>
      <c r="J4284" s="27" t="s">
        <v>305</v>
      </c>
      <c r="K4284" s="27" t="s">
        <v>138</v>
      </c>
      <c r="L4284" s="27" t="n">
        <v>40</v>
      </c>
      <c r="M4284" s="27" t="n">
        <v>27</v>
      </c>
      <c r="N4284" s="27" t="s">
        <v>127</v>
      </c>
      <c r="O4284" s="27" t="s">
        <v>128</v>
      </c>
      <c r="P4284" s="27" t="s">
        <v>129</v>
      </c>
      <c r="Q4284" s="29" t="n">
        <v>1317.81</v>
      </c>
      <c r="R4284" s="27" t="s">
        <v>130</v>
      </c>
      <c r="S4284" s="27" t="s">
        <v>192</v>
      </c>
      <c r="T4284" s="27" t="n">
        <v>4</v>
      </c>
    </row>
    <row r="4285" customFormat="false" ht="15" hidden="false" customHeight="false" outlineLevel="0" collapsed="false">
      <c r="A4285" s="30" t="s">
        <v>6335</v>
      </c>
      <c r="B4285" s="30" t="s">
        <v>1342</v>
      </c>
      <c r="C4285" s="30" t="n">
        <v>18</v>
      </c>
      <c r="D4285" s="30" t="s">
        <v>121</v>
      </c>
      <c r="E4285" s="31" t="n">
        <v>45514</v>
      </c>
      <c r="F4285" s="30" t="s">
        <v>1436</v>
      </c>
      <c r="G4285" s="31" t="n">
        <v>45515</v>
      </c>
      <c r="H4285" s="30" t="s">
        <v>242</v>
      </c>
      <c r="I4285" s="30" t="s">
        <v>315</v>
      </c>
      <c r="J4285" s="30" t="s">
        <v>401</v>
      </c>
      <c r="K4285" s="30" t="s">
        <v>138</v>
      </c>
      <c r="L4285" s="30" t="n">
        <v>21</v>
      </c>
      <c r="M4285" s="30" t="n">
        <v>41</v>
      </c>
      <c r="N4285" s="30" t="s">
        <v>127</v>
      </c>
      <c r="O4285" s="30" t="s">
        <v>139</v>
      </c>
      <c r="P4285" s="30" t="s">
        <v>129</v>
      </c>
      <c r="Q4285" s="32" t="n">
        <v>2645.36</v>
      </c>
      <c r="R4285" s="30" t="s">
        <v>130</v>
      </c>
      <c r="S4285" s="30" t="s">
        <v>335</v>
      </c>
      <c r="T4285" s="30" t="n">
        <v>5</v>
      </c>
    </row>
    <row r="4286" customFormat="false" ht="15" hidden="false" customHeight="false" outlineLevel="0" collapsed="false">
      <c r="A4286" s="27" t="s">
        <v>6336</v>
      </c>
      <c r="B4286" s="27" t="s">
        <v>352</v>
      </c>
      <c r="C4286" s="27" t="n">
        <v>46</v>
      </c>
      <c r="D4286" s="27" t="s">
        <v>359</v>
      </c>
      <c r="E4286" s="28" t="n">
        <v>45294</v>
      </c>
      <c r="F4286" s="27" t="s">
        <v>1016</v>
      </c>
      <c r="G4286" s="28" t="n">
        <v>45294</v>
      </c>
      <c r="H4286" s="27" t="s">
        <v>123</v>
      </c>
      <c r="I4286" s="27" t="s">
        <v>304</v>
      </c>
      <c r="J4286" s="27" t="s">
        <v>125</v>
      </c>
      <c r="K4286" s="27" t="s">
        <v>138</v>
      </c>
      <c r="L4286" s="27" t="n">
        <v>70</v>
      </c>
      <c r="M4286" s="27" t="n">
        <v>32</v>
      </c>
      <c r="N4286" s="27" t="s">
        <v>127</v>
      </c>
      <c r="O4286" s="27" t="s">
        <v>139</v>
      </c>
      <c r="P4286" s="27" t="s">
        <v>187</v>
      </c>
      <c r="Q4286" s="29" t="n">
        <v>2255.5</v>
      </c>
      <c r="R4286" s="27" t="s">
        <v>130</v>
      </c>
      <c r="S4286" s="27" t="s">
        <v>197</v>
      </c>
      <c r="T4286" s="27" t="n">
        <v>5</v>
      </c>
    </row>
    <row r="4287" customFormat="false" ht="15" hidden="false" customHeight="false" outlineLevel="0" collapsed="false">
      <c r="A4287" s="30" t="s">
        <v>6337</v>
      </c>
      <c r="B4287" s="30" t="s">
        <v>3782</v>
      </c>
      <c r="C4287" s="30"/>
      <c r="D4287" s="30" t="s">
        <v>181</v>
      </c>
      <c r="E4287" s="31" t="n">
        <v>45366</v>
      </c>
      <c r="F4287" s="30" t="s">
        <v>590</v>
      </c>
      <c r="G4287" s="31" t="n">
        <v>45366</v>
      </c>
      <c r="H4287" s="30" t="s">
        <v>161</v>
      </c>
      <c r="I4287" s="30" t="s">
        <v>538</v>
      </c>
      <c r="J4287" s="30" t="s">
        <v>163</v>
      </c>
      <c r="K4287" s="30" t="s">
        <v>138</v>
      </c>
      <c r="L4287" s="30" t="n">
        <v>61</v>
      </c>
      <c r="M4287" s="30" t="n">
        <v>41</v>
      </c>
      <c r="N4287" s="30" t="s">
        <v>127</v>
      </c>
      <c r="O4287" s="30" t="s">
        <v>128</v>
      </c>
      <c r="P4287" s="30" t="s">
        <v>187</v>
      </c>
      <c r="Q4287" s="32" t="n">
        <v>2012.59</v>
      </c>
      <c r="R4287" s="30" t="s">
        <v>130</v>
      </c>
      <c r="S4287" s="30" t="s">
        <v>131</v>
      </c>
      <c r="T4287" s="30" t="n">
        <v>4</v>
      </c>
    </row>
    <row r="4288" customFormat="false" ht="15" hidden="false" customHeight="false" outlineLevel="0" collapsed="false">
      <c r="A4288" s="27" t="s">
        <v>6338</v>
      </c>
      <c r="B4288" s="27" t="s">
        <v>1765</v>
      </c>
      <c r="C4288" s="27" t="n">
        <v>29</v>
      </c>
      <c r="D4288" s="27" t="s">
        <v>181</v>
      </c>
      <c r="E4288" s="28" t="n">
        <v>45555</v>
      </c>
      <c r="F4288" s="27" t="s">
        <v>750</v>
      </c>
      <c r="G4288" s="28" t="n">
        <v>45560</v>
      </c>
      <c r="H4288" s="27" t="s">
        <v>168</v>
      </c>
      <c r="I4288" s="27" t="s">
        <v>169</v>
      </c>
      <c r="J4288" s="27" t="s">
        <v>191</v>
      </c>
      <c r="K4288" s="27" t="s">
        <v>126</v>
      </c>
      <c r="L4288" s="27" t="n">
        <v>14</v>
      </c>
      <c r="M4288" s="27" t="n">
        <v>150</v>
      </c>
      <c r="N4288" s="27" t="s">
        <v>186</v>
      </c>
      <c r="O4288" s="27" t="s">
        <v>171</v>
      </c>
      <c r="P4288" s="27" t="s">
        <v>129</v>
      </c>
      <c r="Q4288" s="29" t="n">
        <v>9212.9</v>
      </c>
      <c r="R4288" s="27" t="s">
        <v>172</v>
      </c>
      <c r="S4288" s="27" t="s">
        <v>192</v>
      </c>
      <c r="T4288" s="27" t="n">
        <v>3</v>
      </c>
    </row>
    <row r="4289" customFormat="false" ht="15" hidden="false" customHeight="false" outlineLevel="0" collapsed="false">
      <c r="A4289" s="30" t="s">
        <v>6339</v>
      </c>
      <c r="B4289" s="30" t="s">
        <v>4556</v>
      </c>
      <c r="C4289" s="30" t="n">
        <v>53</v>
      </c>
      <c r="D4289" s="30" t="s">
        <v>181</v>
      </c>
      <c r="E4289" s="31" t="n">
        <v>45481</v>
      </c>
      <c r="F4289" s="30" t="s">
        <v>710</v>
      </c>
      <c r="G4289" s="31" t="n">
        <v>45481</v>
      </c>
      <c r="H4289" s="30" t="s">
        <v>168</v>
      </c>
      <c r="I4289" s="30" t="s">
        <v>196</v>
      </c>
      <c r="J4289" s="30" t="s">
        <v>367</v>
      </c>
      <c r="K4289" s="30" t="s">
        <v>138</v>
      </c>
      <c r="L4289" s="30" t="n">
        <v>31</v>
      </c>
      <c r="M4289" s="30" t="n">
        <v>28</v>
      </c>
      <c r="N4289" s="30" t="s">
        <v>127</v>
      </c>
      <c r="O4289" s="30" t="s">
        <v>139</v>
      </c>
      <c r="P4289" s="30" t="s">
        <v>140</v>
      </c>
      <c r="Q4289" s="32" t="n">
        <v>2110.5</v>
      </c>
      <c r="R4289" s="30" t="s">
        <v>130</v>
      </c>
      <c r="S4289" s="30" t="s">
        <v>335</v>
      </c>
      <c r="T4289" s="30" t="n">
        <v>4</v>
      </c>
    </row>
    <row r="4290" customFormat="false" ht="15" hidden="false" customHeight="false" outlineLevel="0" collapsed="false">
      <c r="A4290" s="27" t="s">
        <v>6340</v>
      </c>
      <c r="B4290" s="27" t="s">
        <v>2062</v>
      </c>
      <c r="C4290" s="27" t="n">
        <v>39</v>
      </c>
      <c r="D4290" s="27" t="s">
        <v>181</v>
      </c>
      <c r="E4290" s="28" t="n">
        <v>45415</v>
      </c>
      <c r="F4290" s="27" t="s">
        <v>247</v>
      </c>
      <c r="G4290" s="28" t="n">
        <v>45415</v>
      </c>
      <c r="H4290" s="27" t="s">
        <v>206</v>
      </c>
      <c r="I4290" s="27" t="s">
        <v>232</v>
      </c>
      <c r="J4290" s="27" t="s">
        <v>593</v>
      </c>
      <c r="K4290" s="27" t="s">
        <v>156</v>
      </c>
      <c r="L4290" s="27" t="n">
        <v>69</v>
      </c>
      <c r="M4290" s="27" t="n">
        <v>44</v>
      </c>
      <c r="N4290" s="27" t="s">
        <v>127</v>
      </c>
      <c r="O4290" s="27" t="s">
        <v>139</v>
      </c>
      <c r="P4290" s="27" t="s">
        <v>129</v>
      </c>
      <c r="Q4290" s="29" t="n">
        <v>3145.13</v>
      </c>
      <c r="R4290" s="27" t="s">
        <v>268</v>
      </c>
      <c r="S4290" s="27" t="s">
        <v>131</v>
      </c>
      <c r="T4290" s="27" t="n">
        <v>2</v>
      </c>
    </row>
    <row r="4291" customFormat="false" ht="15" hidden="false" customHeight="false" outlineLevel="0" collapsed="false">
      <c r="A4291" s="30" t="s">
        <v>6341</v>
      </c>
      <c r="B4291" s="30" t="s">
        <v>264</v>
      </c>
      <c r="C4291" s="30" t="n">
        <v>43</v>
      </c>
      <c r="D4291" s="30" t="s">
        <v>121</v>
      </c>
      <c r="E4291" s="31" t="n">
        <v>45486</v>
      </c>
      <c r="F4291" s="30" t="s">
        <v>598</v>
      </c>
      <c r="G4291" s="31" t="n">
        <v>45492</v>
      </c>
      <c r="H4291" s="30" t="s">
        <v>206</v>
      </c>
      <c r="I4291" s="30" t="s">
        <v>207</v>
      </c>
      <c r="J4291" s="30" t="s">
        <v>208</v>
      </c>
      <c r="K4291" s="30" t="s">
        <v>126</v>
      </c>
      <c r="L4291" s="30" t="n">
        <v>22</v>
      </c>
      <c r="M4291" s="30" t="n">
        <v>64</v>
      </c>
      <c r="N4291" s="30" t="s">
        <v>186</v>
      </c>
      <c r="O4291" s="30" t="s">
        <v>171</v>
      </c>
      <c r="P4291" s="30" t="s">
        <v>140</v>
      </c>
      <c r="Q4291" s="32" t="n">
        <v>7939.31</v>
      </c>
      <c r="R4291" s="30" t="s">
        <v>130</v>
      </c>
      <c r="S4291" s="30" t="s">
        <v>164</v>
      </c>
      <c r="T4291" s="30" t="n">
        <v>4</v>
      </c>
    </row>
    <row r="4292" customFormat="false" ht="15" hidden="false" customHeight="false" outlineLevel="0" collapsed="false">
      <c r="A4292" s="27" t="s">
        <v>6342</v>
      </c>
      <c r="B4292" s="27" t="s">
        <v>6343</v>
      </c>
      <c r="C4292" s="27" t="n">
        <v>27</v>
      </c>
      <c r="D4292" s="27" t="s">
        <v>121</v>
      </c>
      <c r="E4292" s="28" t="n">
        <v>45323</v>
      </c>
      <c r="F4292" s="27" t="s">
        <v>1907</v>
      </c>
      <c r="G4292" s="28" t="n">
        <v>45323</v>
      </c>
      <c r="H4292" s="27" t="s">
        <v>146</v>
      </c>
      <c r="I4292" s="27" t="s">
        <v>309</v>
      </c>
      <c r="J4292" s="27" t="s">
        <v>244</v>
      </c>
      <c r="K4292" s="27" t="s">
        <v>156</v>
      </c>
      <c r="L4292" s="27" t="n">
        <v>48</v>
      </c>
      <c r="M4292" s="27" t="n">
        <v>39</v>
      </c>
      <c r="N4292" s="27" t="s">
        <v>127</v>
      </c>
      <c r="O4292" s="27" t="s">
        <v>149</v>
      </c>
      <c r="P4292" s="27" t="s">
        <v>140</v>
      </c>
      <c r="Q4292" s="29" t="n">
        <v>3032.09</v>
      </c>
      <c r="R4292" s="27" t="s">
        <v>130</v>
      </c>
      <c r="S4292" s="27" t="s">
        <v>192</v>
      </c>
      <c r="T4292" s="27" t="n">
        <v>4</v>
      </c>
    </row>
    <row r="4293" customFormat="false" ht="15" hidden="false" customHeight="false" outlineLevel="0" collapsed="false">
      <c r="A4293" s="30" t="s">
        <v>6344</v>
      </c>
      <c r="B4293" s="30" t="s">
        <v>2207</v>
      </c>
      <c r="C4293" s="30" t="n">
        <v>42</v>
      </c>
      <c r="D4293" s="30" t="s">
        <v>121</v>
      </c>
      <c r="E4293" s="31" t="n">
        <v>45547</v>
      </c>
      <c r="F4293" s="30" t="s">
        <v>231</v>
      </c>
      <c r="G4293" s="31" t="n">
        <v>45551</v>
      </c>
      <c r="H4293" s="30" t="s">
        <v>168</v>
      </c>
      <c r="I4293" s="30" t="s">
        <v>366</v>
      </c>
      <c r="J4293" s="30" t="s">
        <v>441</v>
      </c>
      <c r="K4293" s="30" t="s">
        <v>126</v>
      </c>
      <c r="L4293" s="30" t="n">
        <v>20</v>
      </c>
      <c r="M4293" s="30" t="n">
        <v>103</v>
      </c>
      <c r="N4293" s="30" t="s">
        <v>186</v>
      </c>
      <c r="O4293" s="30" t="s">
        <v>139</v>
      </c>
      <c r="P4293" s="30" t="s">
        <v>140</v>
      </c>
      <c r="Q4293" s="32" t="n">
        <v>8773.05</v>
      </c>
      <c r="R4293" s="30" t="s">
        <v>130</v>
      </c>
      <c r="S4293" s="30" t="s">
        <v>141</v>
      </c>
      <c r="T4293" s="30" t="n">
        <v>4</v>
      </c>
    </row>
    <row r="4294" customFormat="false" ht="15" hidden="false" customHeight="false" outlineLevel="0" collapsed="false">
      <c r="A4294" s="27" t="s">
        <v>6345</v>
      </c>
      <c r="B4294" s="27" t="s">
        <v>6346</v>
      </c>
      <c r="C4294" s="27" t="n">
        <v>24</v>
      </c>
      <c r="D4294" s="27" t="s">
        <v>121</v>
      </c>
      <c r="E4294" s="28" t="n">
        <v>45511</v>
      </c>
      <c r="F4294" s="27" t="s">
        <v>299</v>
      </c>
      <c r="G4294" s="28" t="n">
        <v>45511</v>
      </c>
      <c r="H4294" s="27" t="s">
        <v>168</v>
      </c>
      <c r="I4294" s="27" t="s">
        <v>169</v>
      </c>
      <c r="J4294" s="27" t="s">
        <v>191</v>
      </c>
      <c r="K4294" s="27" t="s">
        <v>156</v>
      </c>
      <c r="L4294" s="27" t="n">
        <v>29</v>
      </c>
      <c r="M4294" s="27" t="n">
        <v>63</v>
      </c>
      <c r="N4294" s="27" t="s">
        <v>186</v>
      </c>
      <c r="O4294" s="27" t="s">
        <v>139</v>
      </c>
      <c r="P4294" s="27" t="s">
        <v>129</v>
      </c>
      <c r="Q4294" s="29" t="n">
        <v>3707.27</v>
      </c>
      <c r="R4294" s="27" t="s">
        <v>130</v>
      </c>
      <c r="S4294" s="27" t="s">
        <v>151</v>
      </c>
      <c r="T4294" s="27" t="n">
        <v>4</v>
      </c>
    </row>
    <row r="4295" customFormat="false" ht="15" hidden="false" customHeight="false" outlineLevel="0" collapsed="false">
      <c r="A4295" s="30" t="s">
        <v>6347</v>
      </c>
      <c r="B4295" s="30" t="s">
        <v>4554</v>
      </c>
      <c r="C4295" s="30" t="n">
        <v>10</v>
      </c>
      <c r="D4295" s="30" t="s">
        <v>181</v>
      </c>
      <c r="E4295" s="31" t="n">
        <v>45373</v>
      </c>
      <c r="F4295" s="30" t="s">
        <v>1628</v>
      </c>
      <c r="G4295" s="31" t="n">
        <v>45373</v>
      </c>
      <c r="H4295" s="30" t="s">
        <v>168</v>
      </c>
      <c r="I4295" s="30" t="s">
        <v>169</v>
      </c>
      <c r="J4295" s="30" t="s">
        <v>170</v>
      </c>
      <c r="K4295" s="30" t="s">
        <v>138</v>
      </c>
      <c r="L4295" s="30" t="n">
        <v>88</v>
      </c>
      <c r="M4295" s="30" t="n">
        <v>35</v>
      </c>
      <c r="N4295" s="30" t="s">
        <v>127</v>
      </c>
      <c r="O4295" s="30" t="s">
        <v>171</v>
      </c>
      <c r="P4295" s="30" t="s">
        <v>129</v>
      </c>
      <c r="Q4295" s="32" t="n">
        <v>2577.98</v>
      </c>
      <c r="R4295" s="30" t="s">
        <v>130</v>
      </c>
      <c r="S4295" s="30" t="s">
        <v>157</v>
      </c>
      <c r="T4295" s="30" t="n">
        <v>3</v>
      </c>
    </row>
    <row r="4296" customFormat="false" ht="15" hidden="false" customHeight="false" outlineLevel="0" collapsed="false">
      <c r="A4296" s="27" t="s">
        <v>6348</v>
      </c>
      <c r="B4296" s="27" t="s">
        <v>3081</v>
      </c>
      <c r="C4296" s="27" t="n">
        <v>46</v>
      </c>
      <c r="D4296" s="27" t="s">
        <v>181</v>
      </c>
      <c r="E4296" s="28" t="n">
        <v>45612</v>
      </c>
      <c r="F4296" s="27" t="s">
        <v>978</v>
      </c>
      <c r="G4296" s="28" t="n">
        <v>45612</v>
      </c>
      <c r="H4296" s="27" t="s">
        <v>217</v>
      </c>
      <c r="I4296" s="27" t="s">
        <v>344</v>
      </c>
      <c r="J4296" s="27" t="s">
        <v>218</v>
      </c>
      <c r="K4296" s="27" t="s">
        <v>156</v>
      </c>
      <c r="L4296" s="27" t="n">
        <v>68</v>
      </c>
      <c r="M4296" s="27" t="n">
        <v>46</v>
      </c>
      <c r="N4296" s="27" t="s">
        <v>186</v>
      </c>
      <c r="O4296" s="27" t="s">
        <v>139</v>
      </c>
      <c r="P4296" s="27" t="s">
        <v>150</v>
      </c>
      <c r="Q4296" s="29" t="n">
        <v>4355.04</v>
      </c>
      <c r="R4296" s="27" t="s">
        <v>172</v>
      </c>
      <c r="S4296" s="27" t="s">
        <v>157</v>
      </c>
      <c r="T4296" s="27" t="n">
        <v>2</v>
      </c>
    </row>
    <row r="4297" customFormat="false" ht="15" hidden="false" customHeight="false" outlineLevel="0" collapsed="false">
      <c r="A4297" s="30" t="s">
        <v>6349</v>
      </c>
      <c r="B4297" s="30" t="s">
        <v>6350</v>
      </c>
      <c r="C4297" s="30" t="n">
        <v>11</v>
      </c>
      <c r="D4297" s="30" t="s">
        <v>121</v>
      </c>
      <c r="E4297" s="31" t="n">
        <v>45532</v>
      </c>
      <c r="F4297" s="30" t="s">
        <v>689</v>
      </c>
      <c r="G4297" s="31" t="n">
        <v>45534</v>
      </c>
      <c r="H4297" s="30" t="s">
        <v>168</v>
      </c>
      <c r="I4297" s="30" t="s">
        <v>169</v>
      </c>
      <c r="J4297" s="30" t="s">
        <v>371</v>
      </c>
      <c r="K4297" s="30" t="s">
        <v>156</v>
      </c>
      <c r="L4297" s="30" t="n">
        <v>48</v>
      </c>
      <c r="M4297" s="30" t="n">
        <v>39</v>
      </c>
      <c r="N4297" s="30" t="s">
        <v>127</v>
      </c>
      <c r="O4297" s="30" t="s">
        <v>171</v>
      </c>
      <c r="P4297" s="30" t="s">
        <v>150</v>
      </c>
      <c r="Q4297" s="32" t="n">
        <v>4197.38</v>
      </c>
      <c r="R4297" s="30" t="s">
        <v>172</v>
      </c>
      <c r="S4297" s="30" t="s">
        <v>178</v>
      </c>
      <c r="T4297" s="30" t="n">
        <v>4</v>
      </c>
    </row>
    <row r="4298" customFormat="false" ht="15" hidden="false" customHeight="false" outlineLevel="0" collapsed="false">
      <c r="A4298" s="27" t="s">
        <v>6351</v>
      </c>
      <c r="B4298" s="27" t="s">
        <v>839</v>
      </c>
      <c r="C4298" s="27" t="n">
        <v>31</v>
      </c>
      <c r="D4298" s="27" t="s">
        <v>181</v>
      </c>
      <c r="E4298" s="28" t="n">
        <v>45416</v>
      </c>
      <c r="F4298" s="27" t="s">
        <v>503</v>
      </c>
      <c r="G4298" s="28" t="n">
        <v>45419</v>
      </c>
      <c r="H4298" s="27" t="s">
        <v>242</v>
      </c>
      <c r="I4298" s="27" t="s">
        <v>315</v>
      </c>
      <c r="J4298" s="27" t="s">
        <v>363</v>
      </c>
      <c r="K4298" s="27" t="s">
        <v>156</v>
      </c>
      <c r="L4298" s="27" t="n">
        <v>50</v>
      </c>
      <c r="M4298" s="27" t="n">
        <v>34</v>
      </c>
      <c r="N4298" s="27" t="s">
        <v>127</v>
      </c>
      <c r="O4298" s="27" t="s">
        <v>128</v>
      </c>
      <c r="P4298" s="27" t="s">
        <v>187</v>
      </c>
      <c r="Q4298" s="29" t="n">
        <v>4414.39</v>
      </c>
      <c r="R4298" s="27" t="s">
        <v>130</v>
      </c>
      <c r="S4298" s="27" t="s">
        <v>192</v>
      </c>
      <c r="T4298" s="27" t="n">
        <v>1</v>
      </c>
    </row>
    <row r="4299" customFormat="false" ht="15" hidden="false" customHeight="false" outlineLevel="0" collapsed="false">
      <c r="A4299" s="30" t="s">
        <v>6352</v>
      </c>
      <c r="B4299" s="30" t="s">
        <v>3096</v>
      </c>
      <c r="C4299" s="30" t="n">
        <v>52</v>
      </c>
      <c r="D4299" s="30" t="s">
        <v>121</v>
      </c>
      <c r="E4299" s="31" t="n">
        <v>45443</v>
      </c>
      <c r="F4299" s="30" t="s">
        <v>1140</v>
      </c>
      <c r="G4299" s="31" t="n">
        <v>45444</v>
      </c>
      <c r="H4299" s="30" t="s">
        <v>242</v>
      </c>
      <c r="I4299" s="30"/>
      <c r="J4299" s="30" t="s">
        <v>363</v>
      </c>
      <c r="K4299" s="30" t="s">
        <v>138</v>
      </c>
      <c r="L4299" s="30" t="n">
        <v>52</v>
      </c>
      <c r="M4299" s="30" t="n">
        <v>40</v>
      </c>
      <c r="N4299" s="30" t="s">
        <v>127</v>
      </c>
      <c r="O4299" s="30" t="s">
        <v>171</v>
      </c>
      <c r="P4299" s="30" t="s">
        <v>187</v>
      </c>
      <c r="Q4299" s="32" t="n">
        <v>1148.61</v>
      </c>
      <c r="R4299" s="30" t="s">
        <v>130</v>
      </c>
      <c r="S4299" s="30" t="s">
        <v>151</v>
      </c>
      <c r="T4299" s="30" t="n">
        <v>3</v>
      </c>
    </row>
    <row r="4300" customFormat="false" ht="15" hidden="false" customHeight="false" outlineLevel="0" collapsed="false">
      <c r="A4300" s="27" t="s">
        <v>6353</v>
      </c>
      <c r="B4300" s="27" t="s">
        <v>2356</v>
      </c>
      <c r="C4300" s="27" t="n">
        <v>26</v>
      </c>
      <c r="D4300" s="27" t="s">
        <v>181</v>
      </c>
      <c r="E4300" s="28" t="n">
        <v>45426</v>
      </c>
      <c r="F4300" s="27" t="s">
        <v>1073</v>
      </c>
      <c r="G4300" s="28" t="n">
        <v>45426</v>
      </c>
      <c r="H4300" s="27" t="s">
        <v>242</v>
      </c>
      <c r="I4300" s="27" t="s">
        <v>315</v>
      </c>
      <c r="J4300" s="27" t="s">
        <v>422</v>
      </c>
      <c r="K4300" s="27" t="s">
        <v>156</v>
      </c>
      <c r="L4300" s="27" t="n">
        <v>55</v>
      </c>
      <c r="M4300" s="27" t="n">
        <v>41</v>
      </c>
      <c r="N4300" s="27" t="s">
        <v>127</v>
      </c>
      <c r="O4300" s="27" t="s">
        <v>128</v>
      </c>
      <c r="P4300" s="27" t="s">
        <v>129</v>
      </c>
      <c r="Q4300" s="29" t="n">
        <v>4268.89</v>
      </c>
      <c r="R4300" s="27" t="s">
        <v>130</v>
      </c>
      <c r="S4300" s="27" t="s">
        <v>310</v>
      </c>
      <c r="T4300" s="27" t="n">
        <v>5</v>
      </c>
    </row>
    <row r="4301" customFormat="false" ht="15" hidden="false" customHeight="false" outlineLevel="0" collapsed="false">
      <c r="A4301" s="30" t="s">
        <v>6354</v>
      </c>
      <c r="B4301" s="30" t="s">
        <v>1324</v>
      </c>
      <c r="C4301" s="30"/>
      <c r="D4301" s="30" t="s">
        <v>121</v>
      </c>
      <c r="E4301" s="31" t="n">
        <v>45326</v>
      </c>
      <c r="F4301" s="30" t="s">
        <v>293</v>
      </c>
      <c r="G4301" s="31" t="n">
        <v>45338</v>
      </c>
      <c r="H4301" s="30" t="s">
        <v>183</v>
      </c>
      <c r="I4301" s="30" t="s">
        <v>184</v>
      </c>
      <c r="J4301" s="30" t="s">
        <v>185</v>
      </c>
      <c r="K4301" s="30" t="s">
        <v>202</v>
      </c>
      <c r="L4301" s="30" t="n">
        <v>15</v>
      </c>
      <c r="M4301" s="30" t="n">
        <v>100</v>
      </c>
      <c r="N4301" s="30" t="s">
        <v>186</v>
      </c>
      <c r="O4301" s="30" t="s">
        <v>128</v>
      </c>
      <c r="P4301" s="30" t="s">
        <v>140</v>
      </c>
      <c r="Q4301" s="32" t="n">
        <v>17234.97</v>
      </c>
      <c r="R4301" s="30" t="s">
        <v>172</v>
      </c>
      <c r="S4301" s="30" t="s">
        <v>151</v>
      </c>
      <c r="T4301" s="30" t="n">
        <v>4</v>
      </c>
    </row>
    <row r="4302" customFormat="false" ht="15" hidden="false" customHeight="false" outlineLevel="0" collapsed="false">
      <c r="A4302" s="27" t="s">
        <v>6355</v>
      </c>
      <c r="B4302" s="27" t="s">
        <v>4920</v>
      </c>
      <c r="C4302" s="27" t="n">
        <v>55</v>
      </c>
      <c r="D4302" s="27" t="s">
        <v>121</v>
      </c>
      <c r="E4302" s="28" t="n">
        <v>45625</v>
      </c>
      <c r="F4302" s="27" t="s">
        <v>1263</v>
      </c>
      <c r="G4302" s="28" t="n">
        <v>45629</v>
      </c>
      <c r="H4302" s="27" t="s">
        <v>161</v>
      </c>
      <c r="I4302" s="27" t="s">
        <v>320</v>
      </c>
      <c r="J4302" s="27" t="s">
        <v>385</v>
      </c>
      <c r="K4302" s="27" t="s">
        <v>202</v>
      </c>
      <c r="L4302" s="27" t="n">
        <v>3</v>
      </c>
      <c r="M4302" s="27" t="n">
        <v>224</v>
      </c>
      <c r="N4302" s="27" t="s">
        <v>186</v>
      </c>
      <c r="O4302" s="27" t="s">
        <v>128</v>
      </c>
      <c r="P4302" s="27" t="s">
        <v>150</v>
      </c>
      <c r="Q4302" s="29" t="n">
        <v>17934.31</v>
      </c>
      <c r="R4302" s="27" t="s">
        <v>462</v>
      </c>
      <c r="S4302" s="27" t="s">
        <v>151</v>
      </c>
      <c r="T4302" s="27" t="n">
        <v>3</v>
      </c>
    </row>
    <row r="4303" customFormat="false" ht="15" hidden="false" customHeight="false" outlineLevel="0" collapsed="false">
      <c r="A4303" s="30" t="s">
        <v>6356</v>
      </c>
      <c r="B4303" s="30" t="s">
        <v>1336</v>
      </c>
      <c r="C4303" s="30" t="n">
        <v>22</v>
      </c>
      <c r="D4303" s="30" t="s">
        <v>701</v>
      </c>
      <c r="E4303" s="31" t="n">
        <v>45301</v>
      </c>
      <c r="F4303" s="30" t="s">
        <v>1192</v>
      </c>
      <c r="G4303" s="31" t="n">
        <v>45301</v>
      </c>
      <c r="H4303" s="30" t="s">
        <v>161</v>
      </c>
      <c r="I4303" s="30" t="s">
        <v>320</v>
      </c>
      <c r="J4303" s="30" t="s">
        <v>648</v>
      </c>
      <c r="K4303" s="30" t="s">
        <v>138</v>
      </c>
      <c r="L4303" s="30" t="n">
        <v>28</v>
      </c>
      <c r="M4303" s="30" t="n">
        <v>29</v>
      </c>
      <c r="N4303" s="30" t="s">
        <v>127</v>
      </c>
      <c r="O4303" s="30" t="s">
        <v>139</v>
      </c>
      <c r="P4303" s="30" t="s">
        <v>187</v>
      </c>
      <c r="Q4303" s="32"/>
      <c r="R4303" s="30" t="s">
        <v>130</v>
      </c>
      <c r="S4303" s="30" t="s">
        <v>197</v>
      </c>
      <c r="T4303" s="30" t="n">
        <v>3</v>
      </c>
    </row>
    <row r="4304" customFormat="false" ht="15" hidden="false" customHeight="false" outlineLevel="0" collapsed="false">
      <c r="A4304" s="27" t="s">
        <v>6357</v>
      </c>
      <c r="B4304" s="27" t="s">
        <v>4567</v>
      </c>
      <c r="C4304" s="27" t="n">
        <v>85</v>
      </c>
      <c r="D4304" s="27" t="s">
        <v>181</v>
      </c>
      <c r="E4304" s="28" t="n">
        <v>45579</v>
      </c>
      <c r="F4304" s="27" t="s">
        <v>417</v>
      </c>
      <c r="G4304" s="28" t="n">
        <v>45579</v>
      </c>
      <c r="H4304" s="27" t="s">
        <v>135</v>
      </c>
      <c r="I4304" s="27" t="s">
        <v>251</v>
      </c>
      <c r="J4304" s="27" t="s">
        <v>201</v>
      </c>
      <c r="K4304" s="27" t="s">
        <v>138</v>
      </c>
      <c r="L4304" s="27" t="n">
        <v>57</v>
      </c>
      <c r="M4304" s="27" t="n">
        <v>19</v>
      </c>
      <c r="N4304" s="27" t="s">
        <v>127</v>
      </c>
      <c r="O4304" s="27" t="s">
        <v>128</v>
      </c>
      <c r="P4304" s="27" t="s">
        <v>129</v>
      </c>
      <c r="Q4304" s="29" t="n">
        <v>2286.51</v>
      </c>
      <c r="R4304" s="27" t="s">
        <v>130</v>
      </c>
      <c r="S4304" s="27" t="s">
        <v>197</v>
      </c>
      <c r="T4304" s="27" t="n">
        <v>3</v>
      </c>
    </row>
    <row r="4305" customFormat="false" ht="15" hidden="false" customHeight="false" outlineLevel="0" collapsed="false">
      <c r="A4305" s="30" t="s">
        <v>6358</v>
      </c>
      <c r="B4305" s="30" t="s">
        <v>5296</v>
      </c>
      <c r="C4305" s="30" t="n">
        <v>6</v>
      </c>
      <c r="D4305" s="30" t="s">
        <v>181</v>
      </c>
      <c r="E4305" s="31" t="n">
        <v>45400</v>
      </c>
      <c r="F4305" s="30" t="s">
        <v>1896</v>
      </c>
      <c r="G4305" s="31" t="n">
        <v>45400</v>
      </c>
      <c r="H4305" s="30" t="s">
        <v>146</v>
      </c>
      <c r="I4305" s="30" t="s">
        <v>147</v>
      </c>
      <c r="J4305" s="30" t="s">
        <v>177</v>
      </c>
      <c r="K4305" s="30" t="s">
        <v>156</v>
      </c>
      <c r="L4305" s="30" t="n">
        <v>63</v>
      </c>
      <c r="M4305" s="30" t="n">
        <v>88</v>
      </c>
      <c r="N4305" s="30" t="s">
        <v>127</v>
      </c>
      <c r="O4305" s="30" t="s">
        <v>128</v>
      </c>
      <c r="P4305" s="30" t="s">
        <v>140</v>
      </c>
      <c r="Q4305" s="32" t="n">
        <v>5298.16</v>
      </c>
      <c r="R4305" s="30" t="s">
        <v>130</v>
      </c>
      <c r="S4305" s="30" t="s">
        <v>197</v>
      </c>
      <c r="T4305" s="30" t="n">
        <v>5</v>
      </c>
    </row>
    <row r="4306" customFormat="false" ht="15" hidden="false" customHeight="false" outlineLevel="0" collapsed="false">
      <c r="A4306" s="27" t="s">
        <v>6359</v>
      </c>
      <c r="B4306" s="27" t="s">
        <v>1440</v>
      </c>
      <c r="C4306" s="27" t="n">
        <v>29</v>
      </c>
      <c r="D4306" s="27" t="s">
        <v>121</v>
      </c>
      <c r="E4306" s="28" t="n">
        <v>45336</v>
      </c>
      <c r="F4306" s="27" t="s">
        <v>826</v>
      </c>
      <c r="G4306" s="28" t="n">
        <v>45337</v>
      </c>
      <c r="H4306" s="27" t="s">
        <v>236</v>
      </c>
      <c r="I4306" s="27" t="s">
        <v>323</v>
      </c>
      <c r="J4306" s="27" t="s">
        <v>267</v>
      </c>
      <c r="K4306" s="27" t="s">
        <v>126</v>
      </c>
      <c r="L4306" s="27" t="n">
        <v>16</v>
      </c>
      <c r="M4306" s="27" t="n">
        <v>49</v>
      </c>
      <c r="N4306" s="27" t="s">
        <v>127</v>
      </c>
      <c r="O4306" s="27" t="s">
        <v>171</v>
      </c>
      <c r="P4306" s="27" t="s">
        <v>150</v>
      </c>
      <c r="Q4306" s="29" t="n">
        <v>7431.08</v>
      </c>
      <c r="R4306" s="27" t="s">
        <v>130</v>
      </c>
      <c r="S4306" s="27" t="s">
        <v>223</v>
      </c>
      <c r="T4306" s="27" t="n">
        <v>5</v>
      </c>
    </row>
    <row r="4307" customFormat="false" ht="15" hidden="false" customHeight="false" outlineLevel="0" collapsed="false">
      <c r="A4307" s="30" t="s">
        <v>6360</v>
      </c>
      <c r="B4307" s="30" t="s">
        <v>3229</v>
      </c>
      <c r="C4307" s="30" t="n">
        <v>46</v>
      </c>
      <c r="D4307" s="30" t="s">
        <v>121</v>
      </c>
      <c r="E4307" s="31" t="n">
        <v>45432</v>
      </c>
      <c r="F4307" s="30" t="s">
        <v>1068</v>
      </c>
      <c r="G4307" s="31" t="n">
        <v>45433</v>
      </c>
      <c r="H4307" s="30" t="s">
        <v>183</v>
      </c>
      <c r="I4307" s="30" t="s">
        <v>212</v>
      </c>
      <c r="J4307" s="30" t="s">
        <v>431</v>
      </c>
      <c r="K4307" s="30" t="s">
        <v>138</v>
      </c>
      <c r="L4307" s="30" t="n">
        <v>80</v>
      </c>
      <c r="M4307" s="30" t="n">
        <v>45</v>
      </c>
      <c r="N4307" s="30" t="s">
        <v>127</v>
      </c>
      <c r="O4307" s="30" t="s">
        <v>128</v>
      </c>
      <c r="P4307" s="30" t="s">
        <v>129</v>
      </c>
      <c r="Q4307" s="32"/>
      <c r="R4307" s="30" t="s">
        <v>172</v>
      </c>
      <c r="S4307" s="30" t="s">
        <v>335</v>
      </c>
      <c r="T4307" s="30" t="n">
        <v>4</v>
      </c>
    </row>
    <row r="4308" customFormat="false" ht="15" hidden="false" customHeight="false" outlineLevel="0" collapsed="false">
      <c r="A4308" s="27" t="s">
        <v>6361</v>
      </c>
      <c r="B4308" s="27" t="s">
        <v>6362</v>
      </c>
      <c r="C4308" s="27" t="n">
        <v>18</v>
      </c>
      <c r="D4308" s="27" t="s">
        <v>121</v>
      </c>
      <c r="E4308" s="28" t="n">
        <v>45418</v>
      </c>
      <c r="F4308" s="27" t="s">
        <v>231</v>
      </c>
      <c r="G4308" s="28" t="n">
        <v>45420</v>
      </c>
      <c r="H4308" s="27" t="s">
        <v>242</v>
      </c>
      <c r="I4308" s="27" t="s">
        <v>315</v>
      </c>
      <c r="J4308" s="27" t="s">
        <v>244</v>
      </c>
      <c r="K4308" s="27" t="s">
        <v>156</v>
      </c>
      <c r="L4308" s="27" t="n">
        <v>65</v>
      </c>
      <c r="M4308" s="27" t="n">
        <v>43</v>
      </c>
      <c r="N4308" s="27" t="s">
        <v>127</v>
      </c>
      <c r="O4308" s="27" t="s">
        <v>149</v>
      </c>
      <c r="P4308" s="27" t="s">
        <v>129</v>
      </c>
      <c r="Q4308" s="29" t="n">
        <v>4181.23</v>
      </c>
      <c r="R4308" s="27" t="s">
        <v>172</v>
      </c>
      <c r="S4308" s="27" t="s">
        <v>151</v>
      </c>
      <c r="T4308" s="27" t="n">
        <v>3</v>
      </c>
    </row>
    <row r="4309" customFormat="false" ht="15" hidden="false" customHeight="false" outlineLevel="0" collapsed="false">
      <c r="A4309" s="30" t="s">
        <v>6363</v>
      </c>
      <c r="B4309" s="30" t="s">
        <v>540</v>
      </c>
      <c r="C4309" s="30" t="n">
        <v>27</v>
      </c>
      <c r="D4309" s="30" t="s">
        <v>121</v>
      </c>
      <c r="E4309" s="31" t="n">
        <v>45292</v>
      </c>
      <c r="F4309" s="30" t="s">
        <v>753</v>
      </c>
      <c r="G4309" s="31" t="n">
        <v>45293</v>
      </c>
      <c r="H4309" s="30" t="s">
        <v>236</v>
      </c>
      <c r="I4309" s="30" t="s">
        <v>237</v>
      </c>
      <c r="J4309" s="30" t="s">
        <v>375</v>
      </c>
      <c r="K4309" s="30" t="s">
        <v>138</v>
      </c>
      <c r="L4309" s="30" t="n">
        <v>36</v>
      </c>
      <c r="M4309" s="30" t="n">
        <v>17</v>
      </c>
      <c r="N4309" s="30" t="s">
        <v>127</v>
      </c>
      <c r="O4309" s="30" t="s">
        <v>149</v>
      </c>
      <c r="P4309" s="30" t="s">
        <v>187</v>
      </c>
      <c r="Q4309" s="32" t="n">
        <v>622.78</v>
      </c>
      <c r="R4309" s="30" t="s">
        <v>130</v>
      </c>
      <c r="S4309" s="30" t="s">
        <v>335</v>
      </c>
      <c r="T4309" s="30" t="n">
        <v>3</v>
      </c>
    </row>
    <row r="4310" customFormat="false" ht="15" hidden="false" customHeight="false" outlineLevel="0" collapsed="false">
      <c r="A4310" s="27" t="s">
        <v>6364</v>
      </c>
      <c r="B4310" s="27" t="s">
        <v>1889</v>
      </c>
      <c r="C4310" s="27" t="n">
        <v>43</v>
      </c>
      <c r="D4310" s="27" t="s">
        <v>181</v>
      </c>
      <c r="E4310" s="28" t="n">
        <v>45490</v>
      </c>
      <c r="F4310" s="27" t="s">
        <v>858</v>
      </c>
      <c r="G4310" s="28" t="n">
        <v>45491</v>
      </c>
      <c r="H4310" s="27" t="s">
        <v>123</v>
      </c>
      <c r="I4310" s="27" t="s">
        <v>155</v>
      </c>
      <c r="J4310" s="27" t="s">
        <v>508</v>
      </c>
      <c r="K4310" s="27" t="s">
        <v>156</v>
      </c>
      <c r="L4310" s="27" t="n">
        <v>42</v>
      </c>
      <c r="M4310" s="27" t="n">
        <v>45</v>
      </c>
      <c r="N4310" s="27" t="s">
        <v>127</v>
      </c>
      <c r="O4310" s="27" t="s">
        <v>149</v>
      </c>
      <c r="P4310" s="27" t="s">
        <v>150</v>
      </c>
      <c r="Q4310" s="29" t="n">
        <v>4640.94</v>
      </c>
      <c r="R4310" s="27" t="s">
        <v>130</v>
      </c>
      <c r="S4310" s="27" t="s">
        <v>223</v>
      </c>
      <c r="T4310" s="27" t="n">
        <v>3</v>
      </c>
    </row>
    <row r="4311" customFormat="false" ht="15" hidden="false" customHeight="false" outlineLevel="0" collapsed="false">
      <c r="A4311" s="30" t="s">
        <v>6365</v>
      </c>
      <c r="B4311" s="30" t="s">
        <v>6366</v>
      </c>
      <c r="C4311" s="30" t="n">
        <v>45</v>
      </c>
      <c r="D4311" s="30" t="s">
        <v>121</v>
      </c>
      <c r="E4311" s="31" t="n">
        <v>45449</v>
      </c>
      <c r="F4311" s="30" t="s">
        <v>4157</v>
      </c>
      <c r="G4311" s="31" t="n">
        <v>45451</v>
      </c>
      <c r="H4311" s="30" t="s">
        <v>146</v>
      </c>
      <c r="I4311" s="30" t="s">
        <v>309</v>
      </c>
      <c r="J4311" s="30" t="s">
        <v>148</v>
      </c>
      <c r="K4311" s="30" t="s">
        <v>156</v>
      </c>
      <c r="L4311" s="30" t="n">
        <v>49</v>
      </c>
      <c r="M4311" s="30" t="n">
        <v>31</v>
      </c>
      <c r="N4311" s="30" t="s">
        <v>186</v>
      </c>
      <c r="O4311" s="30" t="s">
        <v>139</v>
      </c>
      <c r="P4311" s="30" t="s">
        <v>140</v>
      </c>
      <c r="Q4311" s="32" t="n">
        <v>3168.53</v>
      </c>
      <c r="R4311" s="30" t="s">
        <v>130</v>
      </c>
      <c r="S4311" s="30" t="s">
        <v>141</v>
      </c>
      <c r="T4311" s="30" t="n">
        <v>4</v>
      </c>
    </row>
    <row r="4312" customFormat="false" ht="15" hidden="false" customHeight="false" outlineLevel="0" collapsed="false">
      <c r="A4312" s="27" t="s">
        <v>119</v>
      </c>
      <c r="B4312" s="27" t="s">
        <v>120</v>
      </c>
      <c r="C4312" s="27" t="n">
        <v>59</v>
      </c>
      <c r="D4312" s="27" t="s">
        <v>121</v>
      </c>
      <c r="E4312" s="28" t="n">
        <v>45413</v>
      </c>
      <c r="F4312" s="27" t="s">
        <v>122</v>
      </c>
      <c r="G4312" s="28" t="n">
        <v>45416</v>
      </c>
      <c r="H4312" s="27" t="s">
        <v>123</v>
      </c>
      <c r="I4312" s="27" t="s">
        <v>124</v>
      </c>
      <c r="J4312" s="27" t="s">
        <v>125</v>
      </c>
      <c r="K4312" s="27" t="s">
        <v>126</v>
      </c>
      <c r="L4312" s="27" t="n">
        <v>25</v>
      </c>
      <c r="M4312" s="27" t="n">
        <v>127</v>
      </c>
      <c r="N4312" s="27" t="s">
        <v>127</v>
      </c>
      <c r="O4312" s="27" t="s">
        <v>128</v>
      </c>
      <c r="P4312" s="27" t="s">
        <v>129</v>
      </c>
      <c r="Q4312" s="29" t="n">
        <v>8701.09</v>
      </c>
      <c r="R4312" s="27" t="s">
        <v>130</v>
      </c>
      <c r="S4312" s="27" t="s">
        <v>131</v>
      </c>
      <c r="T4312" s="27" t="n">
        <v>5</v>
      </c>
    </row>
    <row r="4313" customFormat="false" ht="15" hidden="false" customHeight="false" outlineLevel="0" collapsed="false">
      <c r="A4313" s="30" t="s">
        <v>6367</v>
      </c>
      <c r="B4313" s="30" t="s">
        <v>1070</v>
      </c>
      <c r="C4313" s="30" t="n">
        <v>39</v>
      </c>
      <c r="D4313" s="30" t="s">
        <v>121</v>
      </c>
      <c r="E4313" s="31" t="n">
        <v>45301</v>
      </c>
      <c r="F4313" s="30" t="s">
        <v>1599</v>
      </c>
      <c r="G4313" s="31" t="n">
        <v>45302</v>
      </c>
      <c r="H4313" s="30" t="s">
        <v>236</v>
      </c>
      <c r="I4313" s="30" t="s">
        <v>237</v>
      </c>
      <c r="J4313" s="30" t="s">
        <v>455</v>
      </c>
      <c r="K4313" s="30" t="s">
        <v>138</v>
      </c>
      <c r="L4313" s="30" t="n">
        <v>88</v>
      </c>
      <c r="M4313" s="30" t="n">
        <v>21</v>
      </c>
      <c r="N4313" s="30" t="s">
        <v>127</v>
      </c>
      <c r="O4313" s="30" t="s">
        <v>149</v>
      </c>
      <c r="P4313" s="30" t="s">
        <v>150</v>
      </c>
      <c r="Q4313" s="32" t="n">
        <v>674.58</v>
      </c>
      <c r="R4313" s="30" t="s">
        <v>130</v>
      </c>
      <c r="S4313" s="30" t="s">
        <v>141</v>
      </c>
      <c r="T4313" s="30" t="n">
        <v>4</v>
      </c>
    </row>
    <row r="4314" customFormat="false" ht="15" hidden="false" customHeight="false" outlineLevel="0" collapsed="false">
      <c r="A4314" s="27" t="s">
        <v>6368</v>
      </c>
      <c r="B4314" s="27" t="s">
        <v>2086</v>
      </c>
      <c r="C4314" s="27"/>
      <c r="D4314" s="27" t="s">
        <v>121</v>
      </c>
      <c r="E4314" s="28" t="n">
        <v>45442</v>
      </c>
      <c r="F4314" s="27" t="s">
        <v>1271</v>
      </c>
      <c r="G4314" s="28" t="n">
        <v>45443</v>
      </c>
      <c r="H4314" s="27" t="s">
        <v>242</v>
      </c>
      <c r="I4314" s="27" t="s">
        <v>243</v>
      </c>
      <c r="J4314" s="27" t="s">
        <v>401</v>
      </c>
      <c r="K4314" s="27" t="s">
        <v>138</v>
      </c>
      <c r="L4314" s="27" t="n">
        <v>41</v>
      </c>
      <c r="M4314" s="27" t="n">
        <v>20</v>
      </c>
      <c r="N4314" s="27" t="s">
        <v>186</v>
      </c>
      <c r="O4314" s="27" t="s">
        <v>149</v>
      </c>
      <c r="P4314" s="27" t="s">
        <v>140</v>
      </c>
      <c r="Q4314" s="29" t="n">
        <v>1595.33</v>
      </c>
      <c r="R4314" s="27" t="s">
        <v>130</v>
      </c>
      <c r="S4314" s="27" t="s">
        <v>178</v>
      </c>
      <c r="T4314" s="27" t="n">
        <v>4</v>
      </c>
    </row>
    <row r="4315" customFormat="false" ht="15" hidden="false" customHeight="false" outlineLevel="0" collapsed="false">
      <c r="A4315" s="30" t="s">
        <v>6369</v>
      </c>
      <c r="B4315" s="30" t="s">
        <v>260</v>
      </c>
      <c r="C4315" s="30" t="n">
        <v>29</v>
      </c>
      <c r="D4315" s="30" t="s">
        <v>181</v>
      </c>
      <c r="E4315" s="31" t="n">
        <v>45295</v>
      </c>
      <c r="F4315" s="30" t="s">
        <v>160</v>
      </c>
      <c r="G4315" s="31" t="n">
        <v>45296</v>
      </c>
      <c r="H4315" s="30" t="s">
        <v>217</v>
      </c>
      <c r="I4315" s="30" t="s">
        <v>282</v>
      </c>
      <c r="J4315" s="30" t="s">
        <v>483</v>
      </c>
      <c r="K4315" s="30" t="s">
        <v>138</v>
      </c>
      <c r="L4315" s="30" t="n">
        <v>72</v>
      </c>
      <c r="M4315" s="30" t="n">
        <v>17</v>
      </c>
      <c r="N4315" s="30" t="s">
        <v>127</v>
      </c>
      <c r="O4315" s="30" t="s">
        <v>139</v>
      </c>
      <c r="P4315" s="30" t="s">
        <v>129</v>
      </c>
      <c r="Q4315" s="32" t="n">
        <v>911.15</v>
      </c>
      <c r="R4315" s="30" t="s">
        <v>130</v>
      </c>
      <c r="S4315" s="30" t="s">
        <v>223</v>
      </c>
      <c r="T4315" s="30" t="n">
        <v>4</v>
      </c>
    </row>
    <row r="4316" customFormat="false" ht="15" hidden="false" customHeight="false" outlineLevel="0" collapsed="false">
      <c r="A4316" s="27" t="s">
        <v>6370</v>
      </c>
      <c r="B4316" s="27" t="s">
        <v>2432</v>
      </c>
      <c r="C4316" s="27" t="n">
        <v>55</v>
      </c>
      <c r="D4316" s="27" t="s">
        <v>121</v>
      </c>
      <c r="E4316" s="28" t="n">
        <v>45525</v>
      </c>
      <c r="F4316" s="27" t="s">
        <v>338</v>
      </c>
      <c r="G4316" s="28" t="n">
        <v>45529</v>
      </c>
      <c r="H4316" s="27" t="s">
        <v>242</v>
      </c>
      <c r="I4316" s="27" t="s">
        <v>466</v>
      </c>
      <c r="J4316" s="27" t="s">
        <v>363</v>
      </c>
      <c r="K4316" s="27" t="s">
        <v>126</v>
      </c>
      <c r="L4316" s="27" t="n">
        <v>28</v>
      </c>
      <c r="M4316" s="27" t="n">
        <v>84</v>
      </c>
      <c r="N4316" s="27" t="s">
        <v>127</v>
      </c>
      <c r="O4316" s="27" t="s">
        <v>139</v>
      </c>
      <c r="P4316" s="27" t="s">
        <v>150</v>
      </c>
      <c r="Q4316" s="29" t="n">
        <v>7218.72</v>
      </c>
      <c r="R4316" s="27" t="s">
        <v>172</v>
      </c>
      <c r="S4316" s="27" t="s">
        <v>141</v>
      </c>
      <c r="T4316" s="27" t="n">
        <v>4</v>
      </c>
    </row>
    <row r="4317" customFormat="false" ht="15" hidden="false" customHeight="false" outlineLevel="0" collapsed="false">
      <c r="A4317" s="30" t="s">
        <v>6371</v>
      </c>
      <c r="B4317" s="30" t="s">
        <v>3140</v>
      </c>
      <c r="C4317" s="30" t="n">
        <v>46</v>
      </c>
      <c r="D4317" s="30" t="s">
        <v>181</v>
      </c>
      <c r="E4317" s="31" t="n">
        <v>45542</v>
      </c>
      <c r="F4317" s="30" t="s">
        <v>705</v>
      </c>
      <c r="G4317" s="31" t="n">
        <v>45544</v>
      </c>
      <c r="H4317" s="30" t="s">
        <v>168</v>
      </c>
      <c r="I4317" s="30" t="s">
        <v>196</v>
      </c>
      <c r="J4317" s="30" t="s">
        <v>441</v>
      </c>
      <c r="K4317" s="30" t="s">
        <v>156</v>
      </c>
      <c r="L4317" s="30" t="n">
        <v>34</v>
      </c>
      <c r="M4317" s="30" t="n">
        <v>46</v>
      </c>
      <c r="N4317" s="30" t="s">
        <v>186</v>
      </c>
      <c r="O4317" s="30" t="s">
        <v>149</v>
      </c>
      <c r="P4317" s="30" t="s">
        <v>140</v>
      </c>
      <c r="Q4317" s="32" t="n">
        <v>4659.14</v>
      </c>
      <c r="R4317" s="30" t="s">
        <v>130</v>
      </c>
      <c r="S4317" s="30" t="s">
        <v>157</v>
      </c>
      <c r="T4317" s="30" t="n">
        <v>4</v>
      </c>
    </row>
    <row r="4318" customFormat="false" ht="15" hidden="false" customHeight="false" outlineLevel="0" collapsed="false">
      <c r="A4318" s="27" t="s">
        <v>6372</v>
      </c>
      <c r="B4318" s="27" t="s">
        <v>1708</v>
      </c>
      <c r="C4318" s="27" t="n">
        <v>38</v>
      </c>
      <c r="D4318" s="27" t="s">
        <v>121</v>
      </c>
      <c r="E4318" s="28" t="n">
        <v>45516</v>
      </c>
      <c r="F4318" s="27" t="s">
        <v>1135</v>
      </c>
      <c r="G4318" s="28" t="n">
        <v>45521</v>
      </c>
      <c r="H4318" s="27" t="s">
        <v>161</v>
      </c>
      <c r="I4318" s="27" t="s">
        <v>320</v>
      </c>
      <c r="J4318" s="27" t="s">
        <v>385</v>
      </c>
      <c r="K4318" s="27" t="s">
        <v>126</v>
      </c>
      <c r="L4318" s="27" t="n">
        <v>6</v>
      </c>
      <c r="M4318" s="27" t="n">
        <v>95</v>
      </c>
      <c r="N4318" s="27" t="s">
        <v>127</v>
      </c>
      <c r="O4318" s="27" t="s">
        <v>171</v>
      </c>
      <c r="P4318" s="27" t="s">
        <v>150</v>
      </c>
      <c r="Q4318" s="29"/>
      <c r="R4318" s="27" t="s">
        <v>268</v>
      </c>
      <c r="S4318" s="27" t="s">
        <v>164</v>
      </c>
      <c r="T4318" s="27" t="n">
        <v>1</v>
      </c>
    </row>
    <row r="4319" customFormat="false" ht="15" hidden="false" customHeight="false" outlineLevel="0" collapsed="false">
      <c r="A4319" s="30" t="s">
        <v>6373</v>
      </c>
      <c r="B4319" s="30" t="s">
        <v>2300</v>
      </c>
      <c r="C4319" s="30" t="n">
        <v>64</v>
      </c>
      <c r="D4319" s="30" t="s">
        <v>121</v>
      </c>
      <c r="E4319" s="31" t="n">
        <v>45446</v>
      </c>
      <c r="F4319" s="30" t="s">
        <v>1593</v>
      </c>
      <c r="G4319" s="31" t="n">
        <v>45447</v>
      </c>
      <c r="H4319" s="30" t="s">
        <v>242</v>
      </c>
      <c r="I4319" s="30" t="s">
        <v>243</v>
      </c>
      <c r="J4319" s="30" t="s">
        <v>422</v>
      </c>
      <c r="K4319" s="30" t="s">
        <v>138</v>
      </c>
      <c r="L4319" s="30" t="n">
        <v>56</v>
      </c>
      <c r="M4319" s="30" t="n">
        <v>32</v>
      </c>
      <c r="N4319" s="30" t="s">
        <v>127</v>
      </c>
      <c r="O4319" s="30" t="s">
        <v>171</v>
      </c>
      <c r="P4319" s="30" t="s">
        <v>129</v>
      </c>
      <c r="Q4319" s="32" t="n">
        <v>2219.81</v>
      </c>
      <c r="R4319" s="30" t="s">
        <v>130</v>
      </c>
      <c r="S4319" s="30" t="s">
        <v>164</v>
      </c>
      <c r="T4319" s="30" t="n">
        <v>4</v>
      </c>
    </row>
    <row r="4320" customFormat="false" ht="15" hidden="false" customHeight="false" outlineLevel="0" collapsed="false">
      <c r="A4320" s="27" t="s">
        <v>6374</v>
      </c>
      <c r="B4320" s="27" t="s">
        <v>3974</v>
      </c>
      <c r="C4320" s="27" t="n">
        <v>66</v>
      </c>
      <c r="D4320" s="27" t="s">
        <v>181</v>
      </c>
      <c r="E4320" s="28" t="n">
        <v>45375</v>
      </c>
      <c r="F4320" s="27" t="s">
        <v>1593</v>
      </c>
      <c r="G4320" s="28" t="n">
        <v>45380</v>
      </c>
      <c r="H4320" s="27" t="s">
        <v>242</v>
      </c>
      <c r="I4320" s="27" t="s">
        <v>315</v>
      </c>
      <c r="J4320" s="27" t="s">
        <v>401</v>
      </c>
      <c r="K4320" s="27" t="s">
        <v>126</v>
      </c>
      <c r="L4320" s="27" t="n">
        <v>5</v>
      </c>
      <c r="M4320" s="27" t="n">
        <v>148</v>
      </c>
      <c r="N4320" s="27" t="s">
        <v>186</v>
      </c>
      <c r="O4320" s="27" t="s">
        <v>139</v>
      </c>
      <c r="P4320" s="27" t="s">
        <v>140</v>
      </c>
      <c r="Q4320" s="29" t="n">
        <v>7964.9</v>
      </c>
      <c r="R4320" s="27" t="s">
        <v>268</v>
      </c>
      <c r="S4320" s="27" t="s">
        <v>223</v>
      </c>
      <c r="T4320" s="27" t="n">
        <v>3</v>
      </c>
    </row>
    <row r="4321" customFormat="false" ht="15" hidden="false" customHeight="false" outlineLevel="0" collapsed="false">
      <c r="A4321" s="30" t="s">
        <v>5880</v>
      </c>
      <c r="B4321" s="30" t="s">
        <v>4305</v>
      </c>
      <c r="C4321" s="30" t="n">
        <v>71</v>
      </c>
      <c r="D4321" s="30" t="s">
        <v>121</v>
      </c>
      <c r="E4321" s="31" t="n">
        <v>45449</v>
      </c>
      <c r="F4321" s="30" t="s">
        <v>1860</v>
      </c>
      <c r="G4321" s="31" t="n">
        <v>45449</v>
      </c>
      <c r="H4321" s="30" t="s">
        <v>146</v>
      </c>
      <c r="I4321" s="30" t="s">
        <v>147</v>
      </c>
      <c r="J4321" s="30" t="s">
        <v>148</v>
      </c>
      <c r="K4321" s="30" t="s">
        <v>156</v>
      </c>
      <c r="L4321" s="30" t="n">
        <v>68</v>
      </c>
      <c r="M4321" s="30" t="n">
        <v>42</v>
      </c>
      <c r="N4321" s="30" t="s">
        <v>186</v>
      </c>
      <c r="O4321" s="30" t="s">
        <v>139</v>
      </c>
      <c r="P4321" s="30" t="s">
        <v>129</v>
      </c>
      <c r="Q4321" s="32" t="n">
        <v>4379.41</v>
      </c>
      <c r="R4321" s="30" t="s">
        <v>130</v>
      </c>
      <c r="S4321" s="30" t="s">
        <v>178</v>
      </c>
      <c r="T4321" s="30" t="n">
        <v>4</v>
      </c>
    </row>
    <row r="4322" customFormat="false" ht="15" hidden="false" customHeight="false" outlineLevel="0" collapsed="false">
      <c r="A4322" s="27" t="s">
        <v>6375</v>
      </c>
      <c r="B4322" s="27" t="s">
        <v>1856</v>
      </c>
      <c r="C4322" s="27" t="n">
        <v>44</v>
      </c>
      <c r="D4322" s="27" t="s">
        <v>121</v>
      </c>
      <c r="E4322" s="28" t="n">
        <v>45407</v>
      </c>
      <c r="F4322" s="27" t="s">
        <v>549</v>
      </c>
      <c r="G4322" s="28" t="n">
        <v>45418</v>
      </c>
      <c r="H4322" s="27" t="s">
        <v>168</v>
      </c>
      <c r="I4322" s="27" t="s">
        <v>366</v>
      </c>
      <c r="J4322" s="27" t="s">
        <v>170</v>
      </c>
      <c r="K4322" s="27" t="s">
        <v>202</v>
      </c>
      <c r="L4322" s="27" t="n">
        <v>8</v>
      </c>
      <c r="M4322" s="27" t="n">
        <v>72</v>
      </c>
      <c r="N4322" s="27" t="s">
        <v>186</v>
      </c>
      <c r="O4322" s="27" t="s">
        <v>149</v>
      </c>
      <c r="P4322" s="27" t="s">
        <v>150</v>
      </c>
      <c r="Q4322" s="29" t="n">
        <v>16359.54</v>
      </c>
      <c r="R4322" s="27" t="s">
        <v>172</v>
      </c>
      <c r="S4322" s="27" t="s">
        <v>141</v>
      </c>
      <c r="T4322" s="27" t="n">
        <v>1</v>
      </c>
    </row>
    <row r="4323" customFormat="false" ht="15" hidden="false" customHeight="false" outlineLevel="0" collapsed="false">
      <c r="A4323" s="30" t="s">
        <v>6376</v>
      </c>
      <c r="B4323" s="30" t="s">
        <v>2270</v>
      </c>
      <c r="C4323" s="30" t="n">
        <v>37</v>
      </c>
      <c r="D4323" s="30" t="s">
        <v>121</v>
      </c>
      <c r="E4323" s="31" t="n">
        <v>45543</v>
      </c>
      <c r="F4323" s="30" t="s">
        <v>2531</v>
      </c>
      <c r="G4323" s="31" t="n">
        <v>45544</v>
      </c>
      <c r="H4323" s="30" t="s">
        <v>146</v>
      </c>
      <c r="I4323" s="30" t="s">
        <v>176</v>
      </c>
      <c r="J4323" s="30" t="s">
        <v>177</v>
      </c>
      <c r="K4323" s="30" t="s">
        <v>138</v>
      </c>
      <c r="L4323" s="30" t="n">
        <v>43</v>
      </c>
      <c r="M4323" s="30" t="n">
        <v>45</v>
      </c>
      <c r="N4323" s="30" t="s">
        <v>186</v>
      </c>
      <c r="O4323" s="30" t="s">
        <v>149</v>
      </c>
      <c r="P4323" s="30" t="s">
        <v>129</v>
      </c>
      <c r="Q4323" s="32" t="n">
        <v>1203.17</v>
      </c>
      <c r="R4323" s="30" t="s">
        <v>130</v>
      </c>
      <c r="S4323" s="30" t="s">
        <v>335</v>
      </c>
      <c r="T4323" s="30" t="n">
        <v>4</v>
      </c>
    </row>
    <row r="4324" customFormat="false" ht="15" hidden="false" customHeight="false" outlineLevel="0" collapsed="false">
      <c r="A4324" s="27" t="s">
        <v>6377</v>
      </c>
      <c r="B4324" s="27" t="s">
        <v>4456</v>
      </c>
      <c r="C4324" s="27" t="n">
        <v>32</v>
      </c>
      <c r="D4324" s="27" t="s">
        <v>121</v>
      </c>
      <c r="E4324" s="28" t="n">
        <v>45314</v>
      </c>
      <c r="F4324" s="27" t="s">
        <v>1401</v>
      </c>
      <c r="G4324" s="28" t="n">
        <v>45318</v>
      </c>
      <c r="H4324" s="27" t="s">
        <v>146</v>
      </c>
      <c r="I4324" s="27" t="s">
        <v>147</v>
      </c>
      <c r="J4324" s="27" t="s">
        <v>222</v>
      </c>
      <c r="K4324" s="27" t="s">
        <v>126</v>
      </c>
      <c r="L4324" s="27" t="n">
        <v>24</v>
      </c>
      <c r="M4324" s="27" t="n">
        <v>87</v>
      </c>
      <c r="N4324" s="27" t="s">
        <v>186</v>
      </c>
      <c r="O4324" s="27" t="s">
        <v>149</v>
      </c>
      <c r="P4324" s="27" t="s">
        <v>150</v>
      </c>
      <c r="Q4324" s="29" t="n">
        <v>8546.74</v>
      </c>
      <c r="R4324" s="27" t="s">
        <v>130</v>
      </c>
      <c r="S4324" s="27" t="s">
        <v>197</v>
      </c>
      <c r="T4324" s="27" t="n">
        <v>5</v>
      </c>
    </row>
    <row r="4325" customFormat="false" ht="15" hidden="false" customHeight="false" outlineLevel="0" collapsed="false">
      <c r="A4325" s="30" t="s">
        <v>6378</v>
      </c>
      <c r="B4325" s="30" t="s">
        <v>1490</v>
      </c>
      <c r="C4325" s="30" t="n">
        <v>63</v>
      </c>
      <c r="D4325" s="30" t="s">
        <v>121</v>
      </c>
      <c r="E4325" s="31" t="n">
        <v>45349</v>
      </c>
      <c r="F4325" s="30" t="s">
        <v>2607</v>
      </c>
      <c r="G4325" s="31" t="n">
        <v>45350</v>
      </c>
      <c r="H4325" s="30" t="s">
        <v>146</v>
      </c>
      <c r="I4325" s="30" t="s">
        <v>176</v>
      </c>
      <c r="J4325" s="30" t="s">
        <v>244</v>
      </c>
      <c r="K4325" s="30" t="s">
        <v>138</v>
      </c>
      <c r="L4325" s="30" t="n">
        <v>20</v>
      </c>
      <c r="M4325" s="30" t="n">
        <v>32</v>
      </c>
      <c r="N4325" s="30" t="s">
        <v>127</v>
      </c>
      <c r="O4325" s="30" t="s">
        <v>139</v>
      </c>
      <c r="P4325" s="30" t="s">
        <v>129</v>
      </c>
      <c r="Q4325" s="32" t="n">
        <v>2292.46</v>
      </c>
      <c r="R4325" s="30" t="s">
        <v>130</v>
      </c>
      <c r="S4325" s="30" t="s">
        <v>131</v>
      </c>
      <c r="T4325" s="30" t="n">
        <v>3</v>
      </c>
    </row>
    <row r="4326" customFormat="false" ht="15" hidden="false" customHeight="false" outlineLevel="0" collapsed="false">
      <c r="A4326" s="27" t="s">
        <v>6379</v>
      </c>
      <c r="B4326" s="27" t="s">
        <v>6130</v>
      </c>
      <c r="C4326" s="27" t="n">
        <v>42</v>
      </c>
      <c r="D4326" s="27" t="s">
        <v>121</v>
      </c>
      <c r="E4326" s="28" t="n">
        <v>45437</v>
      </c>
      <c r="F4326" s="27" t="s">
        <v>1016</v>
      </c>
      <c r="G4326" s="28" t="n">
        <v>45438</v>
      </c>
      <c r="H4326" s="27" t="s">
        <v>161</v>
      </c>
      <c r="I4326" s="27"/>
      <c r="J4326" s="27" t="s">
        <v>258</v>
      </c>
      <c r="K4326" s="27" t="s">
        <v>138</v>
      </c>
      <c r="L4326" s="27" t="n">
        <v>26</v>
      </c>
      <c r="M4326" s="27" t="n">
        <v>19</v>
      </c>
      <c r="N4326" s="27" t="s">
        <v>186</v>
      </c>
      <c r="O4326" s="27" t="s">
        <v>149</v>
      </c>
      <c r="P4326" s="27" t="s">
        <v>187</v>
      </c>
      <c r="Q4326" s="29" t="n">
        <v>796.85</v>
      </c>
      <c r="R4326" s="27" t="s">
        <v>130</v>
      </c>
      <c r="S4326" s="27" t="s">
        <v>141</v>
      </c>
      <c r="T4326" s="27" t="n">
        <v>4</v>
      </c>
    </row>
    <row r="4327" customFormat="false" ht="15" hidden="false" customHeight="false" outlineLevel="0" collapsed="false">
      <c r="A4327" s="30" t="s">
        <v>6380</v>
      </c>
      <c r="B4327" s="30" t="s">
        <v>3516</v>
      </c>
      <c r="C4327" s="30" t="n">
        <v>48</v>
      </c>
      <c r="D4327" s="30" t="s">
        <v>121</v>
      </c>
      <c r="E4327" s="31" t="n">
        <v>45627</v>
      </c>
      <c r="F4327" s="30" t="s">
        <v>759</v>
      </c>
      <c r="G4327" s="31" t="n">
        <v>45629</v>
      </c>
      <c r="H4327" s="30" t="s">
        <v>206</v>
      </c>
      <c r="I4327" s="30" t="s">
        <v>207</v>
      </c>
      <c r="J4327" s="30" t="s">
        <v>208</v>
      </c>
      <c r="K4327" s="30" t="s">
        <v>156</v>
      </c>
      <c r="L4327" s="30" t="n">
        <v>61</v>
      </c>
      <c r="M4327" s="30" t="n">
        <v>90</v>
      </c>
      <c r="N4327" s="30" t="s">
        <v>127</v>
      </c>
      <c r="O4327" s="30" t="s">
        <v>171</v>
      </c>
      <c r="P4327" s="30" t="s">
        <v>187</v>
      </c>
      <c r="Q4327" s="32" t="n">
        <v>5274.61</v>
      </c>
      <c r="R4327" s="30" t="s">
        <v>130</v>
      </c>
      <c r="S4327" s="30" t="s">
        <v>197</v>
      </c>
      <c r="T4327" s="30" t="n">
        <v>4</v>
      </c>
    </row>
    <row r="4328" customFormat="false" ht="15" hidden="false" customHeight="false" outlineLevel="0" collapsed="false">
      <c r="A4328" s="27" t="s">
        <v>6381</v>
      </c>
      <c r="B4328" s="27" t="s">
        <v>1480</v>
      </c>
      <c r="C4328" s="27" t="n">
        <v>33</v>
      </c>
      <c r="D4328" s="27" t="s">
        <v>121</v>
      </c>
      <c r="E4328" s="28" t="n">
        <v>45448</v>
      </c>
      <c r="F4328" s="27" t="s">
        <v>2235</v>
      </c>
      <c r="G4328" s="28" t="n">
        <v>45451</v>
      </c>
      <c r="H4328" s="27" t="s">
        <v>123</v>
      </c>
      <c r="I4328" s="27" t="s">
        <v>155</v>
      </c>
      <c r="J4328" s="27" t="s">
        <v>305</v>
      </c>
      <c r="K4328" s="27" t="s">
        <v>126</v>
      </c>
      <c r="L4328" s="27" t="n">
        <v>31</v>
      </c>
      <c r="M4328" s="27" t="n">
        <v>99</v>
      </c>
      <c r="N4328" s="27" t="s">
        <v>186</v>
      </c>
      <c r="O4328" s="27" t="s">
        <v>139</v>
      </c>
      <c r="P4328" s="27" t="s">
        <v>150</v>
      </c>
      <c r="Q4328" s="29" t="n">
        <v>7637.16</v>
      </c>
      <c r="R4328" s="27" t="s">
        <v>130</v>
      </c>
      <c r="S4328" s="27" t="s">
        <v>131</v>
      </c>
      <c r="T4328" s="27" t="n">
        <v>2</v>
      </c>
    </row>
    <row r="4329" customFormat="false" ht="15" hidden="false" customHeight="false" outlineLevel="0" collapsed="false">
      <c r="A4329" s="30" t="s">
        <v>6382</v>
      </c>
      <c r="B4329" s="30" t="s">
        <v>6383</v>
      </c>
      <c r="C4329" s="30" t="n">
        <v>43</v>
      </c>
      <c r="D4329" s="30" t="s">
        <v>121</v>
      </c>
      <c r="E4329" s="31" t="n">
        <v>45464</v>
      </c>
      <c r="F4329" s="30" t="s">
        <v>1506</v>
      </c>
      <c r="G4329" s="31" t="n">
        <v>45465</v>
      </c>
      <c r="H4329" s="30" t="s">
        <v>236</v>
      </c>
      <c r="I4329" s="30" t="s">
        <v>323</v>
      </c>
      <c r="J4329" s="30" t="s">
        <v>267</v>
      </c>
      <c r="K4329" s="30" t="s">
        <v>156</v>
      </c>
      <c r="L4329" s="30" t="n">
        <v>38</v>
      </c>
      <c r="M4329" s="30" t="n">
        <v>47</v>
      </c>
      <c r="N4329" s="30" t="s">
        <v>127</v>
      </c>
      <c r="O4329" s="30" t="s">
        <v>171</v>
      </c>
      <c r="P4329" s="30" t="s">
        <v>150</v>
      </c>
      <c r="Q4329" s="32" t="n">
        <v>4563.53</v>
      </c>
      <c r="R4329" s="30" t="s">
        <v>130</v>
      </c>
      <c r="S4329" s="30" t="s">
        <v>500</v>
      </c>
      <c r="T4329" s="30" t="n">
        <v>4</v>
      </c>
    </row>
    <row r="4330" customFormat="false" ht="15" hidden="false" customHeight="false" outlineLevel="0" collapsed="false">
      <c r="A4330" s="27" t="s">
        <v>6384</v>
      </c>
      <c r="B4330" s="27" t="s">
        <v>2459</v>
      </c>
      <c r="C4330" s="27" t="n">
        <v>25</v>
      </c>
      <c r="D4330" s="27" t="s">
        <v>121</v>
      </c>
      <c r="E4330" s="28" t="n">
        <v>45413</v>
      </c>
      <c r="F4330" s="27" t="s">
        <v>438</v>
      </c>
      <c r="G4330" s="28" t="n">
        <v>45414</v>
      </c>
      <c r="H4330" s="27" t="s">
        <v>217</v>
      </c>
      <c r="I4330" s="27" t="s">
        <v>392</v>
      </c>
      <c r="J4330" s="27" t="s">
        <v>283</v>
      </c>
      <c r="K4330" s="27" t="s">
        <v>138</v>
      </c>
      <c r="L4330" s="27" t="n">
        <v>44</v>
      </c>
      <c r="M4330" s="27" t="n">
        <v>20</v>
      </c>
      <c r="N4330" s="27" t="s">
        <v>186</v>
      </c>
      <c r="O4330" s="27" t="s">
        <v>128</v>
      </c>
      <c r="P4330" s="27" t="s">
        <v>187</v>
      </c>
      <c r="Q4330" s="29" t="n">
        <v>1883.57</v>
      </c>
      <c r="R4330" s="27" t="s">
        <v>130</v>
      </c>
      <c r="S4330" s="27" t="s">
        <v>223</v>
      </c>
      <c r="T4330" s="27" t="n">
        <v>5</v>
      </c>
    </row>
    <row r="4331" customFormat="false" ht="15" hidden="false" customHeight="false" outlineLevel="0" collapsed="false">
      <c r="A4331" s="30" t="s">
        <v>6385</v>
      </c>
      <c r="B4331" s="30" t="s">
        <v>6182</v>
      </c>
      <c r="C4331" s="30" t="n">
        <v>42</v>
      </c>
      <c r="D4331" s="30" t="s">
        <v>181</v>
      </c>
      <c r="E4331" s="31" t="n">
        <v>45618</v>
      </c>
      <c r="F4331" s="30" t="s">
        <v>2301</v>
      </c>
      <c r="G4331" s="31" t="n">
        <v>45619</v>
      </c>
      <c r="H4331" s="30" t="s">
        <v>206</v>
      </c>
      <c r="I4331" s="30" t="s">
        <v>300</v>
      </c>
      <c r="J4331" s="30" t="s">
        <v>469</v>
      </c>
      <c r="K4331" s="30" t="s">
        <v>156</v>
      </c>
      <c r="L4331" s="30" t="n">
        <v>37</v>
      </c>
      <c r="M4331" s="30" t="n">
        <v>56</v>
      </c>
      <c r="N4331" s="30" t="s">
        <v>186</v>
      </c>
      <c r="O4331" s="30" t="s">
        <v>139</v>
      </c>
      <c r="P4331" s="30" t="s">
        <v>140</v>
      </c>
      <c r="Q4331" s="32" t="n">
        <v>4294.3</v>
      </c>
      <c r="R4331" s="30" t="s">
        <v>130</v>
      </c>
      <c r="S4331" s="30" t="s">
        <v>131</v>
      </c>
      <c r="T4331" s="30" t="n">
        <v>3</v>
      </c>
    </row>
    <row r="4332" customFormat="false" ht="15" hidden="false" customHeight="false" outlineLevel="0" collapsed="false">
      <c r="A4332" s="27" t="s">
        <v>6386</v>
      </c>
      <c r="B4332" s="27" t="s">
        <v>2292</v>
      </c>
      <c r="C4332" s="27" t="n">
        <v>6</v>
      </c>
      <c r="D4332" s="27" t="s">
        <v>181</v>
      </c>
      <c r="E4332" s="28" t="n">
        <v>45522</v>
      </c>
      <c r="F4332" s="27" t="s">
        <v>614</v>
      </c>
      <c r="G4332" s="28" t="n">
        <v>45524</v>
      </c>
      <c r="H4332" s="27" t="s">
        <v>217</v>
      </c>
      <c r="I4332" s="27" t="s">
        <v>282</v>
      </c>
      <c r="J4332" s="27" t="s">
        <v>283</v>
      </c>
      <c r="K4332" s="27" t="s">
        <v>126</v>
      </c>
      <c r="L4332" s="27" t="n">
        <v>11</v>
      </c>
      <c r="M4332" s="27" t="n">
        <v>135</v>
      </c>
      <c r="N4332" s="27" t="s">
        <v>127</v>
      </c>
      <c r="O4332" s="27" t="s">
        <v>149</v>
      </c>
      <c r="P4332" s="27" t="s">
        <v>129</v>
      </c>
      <c r="Q4332" s="29" t="n">
        <v>7951.22</v>
      </c>
      <c r="R4332" s="27" t="s">
        <v>130</v>
      </c>
      <c r="S4332" s="27" t="s">
        <v>197</v>
      </c>
      <c r="T4332" s="27" t="n">
        <v>4</v>
      </c>
    </row>
    <row r="4333" customFormat="false" ht="15" hidden="false" customHeight="false" outlineLevel="0" collapsed="false">
      <c r="A4333" s="30" t="s">
        <v>6387</v>
      </c>
      <c r="B4333" s="30" t="s">
        <v>799</v>
      </c>
      <c r="C4333" s="30" t="n">
        <v>64</v>
      </c>
      <c r="D4333" s="30" t="s">
        <v>121</v>
      </c>
      <c r="E4333" s="31" t="n">
        <v>45626</v>
      </c>
      <c r="F4333" s="30" t="s">
        <v>326</v>
      </c>
      <c r="G4333" s="31" t="n">
        <v>45635</v>
      </c>
      <c r="H4333" s="30" t="s">
        <v>206</v>
      </c>
      <c r="I4333" s="30" t="s">
        <v>232</v>
      </c>
      <c r="J4333" s="30" t="s">
        <v>469</v>
      </c>
      <c r="K4333" s="30" t="s">
        <v>202</v>
      </c>
      <c r="L4333" s="30" t="n">
        <v>1</v>
      </c>
      <c r="M4333" s="30" t="n">
        <v>83</v>
      </c>
      <c r="N4333" s="30" t="s">
        <v>186</v>
      </c>
      <c r="O4333" s="30" t="s">
        <v>171</v>
      </c>
      <c r="P4333" s="30" t="s">
        <v>150</v>
      </c>
      <c r="Q4333" s="32" t="n">
        <v>15992.25</v>
      </c>
      <c r="R4333" s="30" t="s">
        <v>172</v>
      </c>
      <c r="S4333" s="30" t="s">
        <v>157</v>
      </c>
      <c r="T4333" s="30" t="n">
        <v>3</v>
      </c>
    </row>
    <row r="4334" customFormat="false" ht="15" hidden="false" customHeight="false" outlineLevel="0" collapsed="false">
      <c r="A4334" s="27" t="s">
        <v>6388</v>
      </c>
      <c r="B4334" s="27" t="s">
        <v>5123</v>
      </c>
      <c r="C4334" s="27"/>
      <c r="D4334" s="27" t="s">
        <v>181</v>
      </c>
      <c r="E4334" s="28" t="n">
        <v>45431</v>
      </c>
      <c r="F4334" s="27" t="s">
        <v>791</v>
      </c>
      <c r="G4334" s="28" t="n">
        <v>45432</v>
      </c>
      <c r="H4334" s="27" t="s">
        <v>236</v>
      </c>
      <c r="I4334" s="27" t="s">
        <v>266</v>
      </c>
      <c r="J4334" s="27" t="s">
        <v>287</v>
      </c>
      <c r="K4334" s="27" t="s">
        <v>138</v>
      </c>
      <c r="L4334" s="27" t="n">
        <v>63</v>
      </c>
      <c r="M4334" s="27" t="n">
        <v>16</v>
      </c>
      <c r="N4334" s="27" t="s">
        <v>127</v>
      </c>
      <c r="O4334" s="27" t="s">
        <v>128</v>
      </c>
      <c r="P4334" s="27" t="s">
        <v>140</v>
      </c>
      <c r="Q4334" s="29" t="n">
        <v>2336.72</v>
      </c>
      <c r="R4334" s="27" t="s">
        <v>130</v>
      </c>
      <c r="S4334" s="27" t="s">
        <v>151</v>
      </c>
      <c r="T4334" s="27" t="n">
        <v>4</v>
      </c>
    </row>
    <row r="4335" customFormat="false" ht="15" hidden="false" customHeight="false" outlineLevel="0" collapsed="false">
      <c r="A4335" s="30" t="s">
        <v>6389</v>
      </c>
      <c r="B4335" s="30" t="s">
        <v>3043</v>
      </c>
      <c r="C4335" s="30" t="n">
        <v>56</v>
      </c>
      <c r="D4335" s="30" t="s">
        <v>181</v>
      </c>
      <c r="E4335" s="31" t="n">
        <v>45587</v>
      </c>
      <c r="F4335" s="30" t="s">
        <v>759</v>
      </c>
      <c r="G4335" s="31" t="n">
        <v>45589</v>
      </c>
      <c r="H4335" s="30" t="s">
        <v>123</v>
      </c>
      <c r="I4335" s="30" t="s">
        <v>155</v>
      </c>
      <c r="J4335" s="30" t="s">
        <v>227</v>
      </c>
      <c r="K4335" s="30" t="s">
        <v>202</v>
      </c>
      <c r="L4335" s="30" t="n">
        <v>4</v>
      </c>
      <c r="M4335" s="30" t="n">
        <v>164</v>
      </c>
      <c r="N4335" s="30" t="s">
        <v>186</v>
      </c>
      <c r="O4335" s="30" t="s">
        <v>149</v>
      </c>
      <c r="P4335" s="30" t="s">
        <v>129</v>
      </c>
      <c r="Q4335" s="32" t="n">
        <v>17112.28</v>
      </c>
      <c r="R4335" s="30" t="s">
        <v>268</v>
      </c>
      <c r="S4335" s="30" t="s">
        <v>192</v>
      </c>
      <c r="T4335" s="30" t="n">
        <v>2</v>
      </c>
    </row>
    <row r="4336" customFormat="false" ht="15" hidden="false" customHeight="false" outlineLevel="0" collapsed="false">
      <c r="A4336" s="27" t="s">
        <v>6390</v>
      </c>
      <c r="B4336" s="27" t="s">
        <v>996</v>
      </c>
      <c r="C4336" s="27" t="n">
        <v>11</v>
      </c>
      <c r="D4336" s="27" t="s">
        <v>181</v>
      </c>
      <c r="E4336" s="28" t="n">
        <v>45377</v>
      </c>
      <c r="F4336" s="27" t="s">
        <v>414</v>
      </c>
      <c r="G4336" s="28" t="n">
        <v>45377</v>
      </c>
      <c r="H4336" s="27" t="s">
        <v>236</v>
      </c>
      <c r="I4336" s="27" t="s">
        <v>266</v>
      </c>
      <c r="J4336" s="27" t="s">
        <v>455</v>
      </c>
      <c r="K4336" s="27" t="s">
        <v>138</v>
      </c>
      <c r="L4336" s="27" t="n">
        <v>89</v>
      </c>
      <c r="M4336" s="27" t="n">
        <v>33</v>
      </c>
      <c r="N4336" s="27" t="s">
        <v>127</v>
      </c>
      <c r="O4336" s="27" t="s">
        <v>128</v>
      </c>
      <c r="P4336" s="27" t="s">
        <v>129</v>
      </c>
      <c r="Q4336" s="29" t="n">
        <v>2398.64</v>
      </c>
      <c r="R4336" s="27" t="s">
        <v>130</v>
      </c>
      <c r="S4336" s="27" t="s">
        <v>178</v>
      </c>
      <c r="T4336" s="27" t="n">
        <v>3</v>
      </c>
    </row>
    <row r="4337" customFormat="false" ht="15" hidden="false" customHeight="false" outlineLevel="0" collapsed="false">
      <c r="A4337" s="30" t="s">
        <v>6391</v>
      </c>
      <c r="B4337" s="30" t="s">
        <v>6392</v>
      </c>
      <c r="C4337" s="30" t="n">
        <v>29</v>
      </c>
      <c r="D4337" s="30" t="s">
        <v>493</v>
      </c>
      <c r="E4337" s="31" t="n">
        <v>45507</v>
      </c>
      <c r="F4337" s="30" t="s">
        <v>458</v>
      </c>
      <c r="G4337" s="31" t="n">
        <v>45508</v>
      </c>
      <c r="H4337" s="30" t="s">
        <v>168</v>
      </c>
      <c r="I4337" s="30" t="s">
        <v>169</v>
      </c>
      <c r="J4337" s="30" t="s">
        <v>371</v>
      </c>
      <c r="K4337" s="30" t="s">
        <v>126</v>
      </c>
      <c r="L4337" s="30" t="n">
        <v>27</v>
      </c>
      <c r="M4337" s="30" t="n">
        <v>78</v>
      </c>
      <c r="N4337" s="30" t="s">
        <v>186</v>
      </c>
      <c r="O4337" s="30" t="s">
        <v>128</v>
      </c>
      <c r="P4337" s="30" t="s">
        <v>140</v>
      </c>
      <c r="Q4337" s="32" t="n">
        <v>7546.16</v>
      </c>
      <c r="R4337" s="30" t="s">
        <v>268</v>
      </c>
      <c r="S4337" s="30" t="s">
        <v>178</v>
      </c>
      <c r="T4337" s="30" t="n">
        <v>3</v>
      </c>
    </row>
    <row r="4338" customFormat="false" ht="15" hidden="false" customHeight="false" outlineLevel="0" collapsed="false">
      <c r="A4338" s="27" t="s">
        <v>6393</v>
      </c>
      <c r="B4338" s="27" t="s">
        <v>3003</v>
      </c>
      <c r="C4338" s="27" t="n">
        <v>95</v>
      </c>
      <c r="D4338" s="27" t="s">
        <v>181</v>
      </c>
      <c r="E4338" s="28" t="n">
        <v>45427</v>
      </c>
      <c r="F4338" s="27" t="s">
        <v>601</v>
      </c>
      <c r="G4338" s="28" t="n">
        <v>45427</v>
      </c>
      <c r="H4338" s="27" t="s">
        <v>135</v>
      </c>
      <c r="I4338" s="27" t="s">
        <v>136</v>
      </c>
      <c r="J4338" s="27" t="s">
        <v>201</v>
      </c>
      <c r="K4338" s="27" t="s">
        <v>156</v>
      </c>
      <c r="L4338" s="27" t="n">
        <v>35</v>
      </c>
      <c r="M4338" s="27" t="n">
        <v>40</v>
      </c>
      <c r="N4338" s="27" t="s">
        <v>127</v>
      </c>
      <c r="O4338" s="27" t="s">
        <v>149</v>
      </c>
      <c r="P4338" s="27" t="s">
        <v>187</v>
      </c>
      <c r="Q4338" s="29" t="n">
        <v>3511.58</v>
      </c>
      <c r="R4338" s="27" t="s">
        <v>130</v>
      </c>
      <c r="S4338" s="27" t="s">
        <v>131</v>
      </c>
      <c r="T4338" s="27" t="n">
        <v>4</v>
      </c>
    </row>
    <row r="4339" customFormat="false" ht="15" hidden="false" customHeight="false" outlineLevel="0" collapsed="false">
      <c r="A4339" s="30" t="s">
        <v>6394</v>
      </c>
      <c r="B4339" s="30" t="s">
        <v>529</v>
      </c>
      <c r="C4339" s="30" t="n">
        <v>43</v>
      </c>
      <c r="D4339" s="30" t="s">
        <v>121</v>
      </c>
      <c r="E4339" s="31" t="n">
        <v>45510</v>
      </c>
      <c r="F4339" s="30" t="s">
        <v>1349</v>
      </c>
      <c r="G4339" s="31" t="n">
        <v>45516</v>
      </c>
      <c r="H4339" s="30" t="s">
        <v>217</v>
      </c>
      <c r="I4339" s="30" t="s">
        <v>282</v>
      </c>
      <c r="J4339" s="30" t="s">
        <v>283</v>
      </c>
      <c r="K4339" s="30" t="s">
        <v>126</v>
      </c>
      <c r="L4339" s="30" t="n">
        <v>14</v>
      </c>
      <c r="M4339" s="30" t="n">
        <v>58</v>
      </c>
      <c r="N4339" s="30" t="s">
        <v>127</v>
      </c>
      <c r="O4339" s="30" t="s">
        <v>139</v>
      </c>
      <c r="P4339" s="30" t="s">
        <v>150</v>
      </c>
      <c r="Q4339" s="32" t="n">
        <v>7942.25</v>
      </c>
      <c r="R4339" s="30" t="s">
        <v>130</v>
      </c>
      <c r="S4339" s="30" t="s">
        <v>192</v>
      </c>
      <c r="T4339" s="30" t="n">
        <v>5</v>
      </c>
    </row>
    <row r="4340" customFormat="false" ht="15" hidden="false" customHeight="false" outlineLevel="0" collapsed="false">
      <c r="A4340" s="27" t="s">
        <v>6395</v>
      </c>
      <c r="B4340" s="27" t="s">
        <v>632</v>
      </c>
      <c r="C4340" s="27" t="n">
        <v>71</v>
      </c>
      <c r="D4340" s="27" t="s">
        <v>121</v>
      </c>
      <c r="E4340" s="28" t="n">
        <v>45570</v>
      </c>
      <c r="F4340" s="27" t="s">
        <v>590</v>
      </c>
      <c r="G4340" s="28" t="n">
        <v>45573</v>
      </c>
      <c r="H4340" s="27" t="s">
        <v>242</v>
      </c>
      <c r="I4340" s="27" t="s">
        <v>315</v>
      </c>
      <c r="J4340" s="27" t="s">
        <v>244</v>
      </c>
      <c r="K4340" s="27" t="s">
        <v>156</v>
      </c>
      <c r="L4340" s="27" t="n">
        <v>45</v>
      </c>
      <c r="M4340" s="27" t="n">
        <v>80</v>
      </c>
      <c r="N4340" s="27" t="s">
        <v>127</v>
      </c>
      <c r="O4340" s="27" t="s">
        <v>139</v>
      </c>
      <c r="P4340" s="27" t="s">
        <v>150</v>
      </c>
      <c r="Q4340" s="29" t="n">
        <v>5125.2</v>
      </c>
      <c r="R4340" s="27" t="s">
        <v>268</v>
      </c>
      <c r="S4340" s="27" t="s">
        <v>157</v>
      </c>
      <c r="T4340" s="27" t="n">
        <v>3</v>
      </c>
    </row>
    <row r="4341" customFormat="false" ht="15" hidden="false" customHeight="false" outlineLevel="0" collapsed="false">
      <c r="A4341" s="30" t="s">
        <v>6396</v>
      </c>
      <c r="B4341" s="30" t="s">
        <v>1172</v>
      </c>
      <c r="C4341" s="30" t="n">
        <v>50</v>
      </c>
      <c r="D4341" s="30" t="s">
        <v>607</v>
      </c>
      <c r="E4341" s="31" t="n">
        <v>45530</v>
      </c>
      <c r="F4341" s="30" t="s">
        <v>356</v>
      </c>
      <c r="G4341" s="31" t="n">
        <v>45532</v>
      </c>
      <c r="H4341" s="30" t="s">
        <v>236</v>
      </c>
      <c r="I4341" s="30" t="s">
        <v>266</v>
      </c>
      <c r="J4341" s="30" t="s">
        <v>375</v>
      </c>
      <c r="K4341" s="30" t="s">
        <v>156</v>
      </c>
      <c r="L4341" s="30" t="n">
        <v>70</v>
      </c>
      <c r="M4341" s="30" t="n">
        <v>36</v>
      </c>
      <c r="N4341" s="30" t="s">
        <v>186</v>
      </c>
      <c r="O4341" s="30" t="s">
        <v>149</v>
      </c>
      <c r="P4341" s="30" t="s">
        <v>129</v>
      </c>
      <c r="Q4341" s="32" t="n">
        <v>3002.34</v>
      </c>
      <c r="R4341" s="30" t="s">
        <v>130</v>
      </c>
      <c r="S4341" s="30" t="s">
        <v>164</v>
      </c>
      <c r="T4341" s="30" t="n">
        <v>5</v>
      </c>
    </row>
    <row r="4342" customFormat="false" ht="15" hidden="false" customHeight="false" outlineLevel="0" collapsed="false">
      <c r="A4342" s="27" t="s">
        <v>3311</v>
      </c>
      <c r="B4342" s="27" t="s">
        <v>1154</v>
      </c>
      <c r="C4342" s="27" t="n">
        <v>24</v>
      </c>
      <c r="D4342" s="27" t="s">
        <v>181</v>
      </c>
      <c r="E4342" s="28" t="n">
        <v>45337</v>
      </c>
      <c r="F4342" s="27" t="s">
        <v>1271</v>
      </c>
      <c r="G4342" s="28" t="n">
        <v>45338</v>
      </c>
      <c r="H4342" s="27" t="s">
        <v>123</v>
      </c>
      <c r="I4342" s="27" t="s">
        <v>124</v>
      </c>
      <c r="J4342" s="27" t="s">
        <v>508</v>
      </c>
      <c r="K4342" s="27" t="s">
        <v>156</v>
      </c>
      <c r="L4342" s="27" t="n">
        <v>44</v>
      </c>
      <c r="M4342" s="27" t="n">
        <v>67</v>
      </c>
      <c r="N4342" s="27" t="s">
        <v>186</v>
      </c>
      <c r="O4342" s="27" t="s">
        <v>139</v>
      </c>
      <c r="P4342" s="27" t="s">
        <v>129</v>
      </c>
      <c r="Q4342" s="29" t="n">
        <v>4779.33</v>
      </c>
      <c r="R4342" s="27" t="s">
        <v>172</v>
      </c>
      <c r="S4342" s="27" t="s">
        <v>197</v>
      </c>
      <c r="T4342" s="27" t="n">
        <v>3</v>
      </c>
    </row>
    <row r="4343" customFormat="false" ht="15" hidden="false" customHeight="false" outlineLevel="0" collapsed="false">
      <c r="A4343" s="30" t="s">
        <v>6397</v>
      </c>
      <c r="B4343" s="30" t="s">
        <v>428</v>
      </c>
      <c r="C4343" s="30" t="n">
        <v>52</v>
      </c>
      <c r="D4343" s="30" t="s">
        <v>121</v>
      </c>
      <c r="E4343" s="31" t="n">
        <v>45609</v>
      </c>
      <c r="F4343" s="30" t="s">
        <v>1593</v>
      </c>
      <c r="G4343" s="31" t="n">
        <v>45612</v>
      </c>
      <c r="H4343" s="30" t="s">
        <v>217</v>
      </c>
      <c r="I4343" s="30" t="s">
        <v>282</v>
      </c>
      <c r="J4343" s="30" t="s">
        <v>218</v>
      </c>
      <c r="K4343" s="30" t="s">
        <v>156</v>
      </c>
      <c r="L4343" s="30" t="n">
        <v>36</v>
      </c>
      <c r="M4343" s="30" t="n">
        <v>37</v>
      </c>
      <c r="N4343" s="30" t="s">
        <v>186</v>
      </c>
      <c r="O4343" s="30" t="s">
        <v>139</v>
      </c>
      <c r="P4343" s="30" t="s">
        <v>187</v>
      </c>
      <c r="Q4343" s="32" t="n">
        <v>3784.57</v>
      </c>
      <c r="R4343" s="30" t="s">
        <v>130</v>
      </c>
      <c r="S4343" s="30" t="s">
        <v>192</v>
      </c>
      <c r="T4343" s="30" t="n">
        <v>3</v>
      </c>
    </row>
    <row r="4344" customFormat="false" ht="15" hidden="false" customHeight="false" outlineLevel="0" collapsed="false">
      <c r="A4344" s="27" t="s">
        <v>6398</v>
      </c>
      <c r="B4344" s="27" t="s">
        <v>5689</v>
      </c>
      <c r="C4344" s="27" t="n">
        <v>93</v>
      </c>
      <c r="D4344" s="27" t="s">
        <v>181</v>
      </c>
      <c r="E4344" s="28" t="n">
        <v>45640</v>
      </c>
      <c r="F4344" s="27" t="s">
        <v>1020</v>
      </c>
      <c r="G4344" s="28" t="n">
        <v>45643</v>
      </c>
      <c r="H4344" s="27" t="s">
        <v>123</v>
      </c>
      <c r="I4344" s="27" t="s">
        <v>155</v>
      </c>
      <c r="J4344" s="27" t="s">
        <v>508</v>
      </c>
      <c r="K4344" s="27" t="s">
        <v>126</v>
      </c>
      <c r="L4344" s="27" t="n">
        <v>38</v>
      </c>
      <c r="M4344" s="27" t="n">
        <v>135</v>
      </c>
      <c r="N4344" s="27" t="s">
        <v>186</v>
      </c>
      <c r="O4344" s="27" t="s">
        <v>139</v>
      </c>
      <c r="P4344" s="27" t="s">
        <v>129</v>
      </c>
      <c r="Q4344" s="29" t="n">
        <v>7646.54</v>
      </c>
      <c r="R4344" s="27" t="s">
        <v>462</v>
      </c>
      <c r="S4344" s="27" t="s">
        <v>223</v>
      </c>
      <c r="T4344" s="27" t="n">
        <v>2</v>
      </c>
    </row>
    <row r="4345" customFormat="false" ht="15" hidden="false" customHeight="false" outlineLevel="0" collapsed="false">
      <c r="A4345" s="30" t="s">
        <v>6399</v>
      </c>
      <c r="B4345" s="30" t="s">
        <v>880</v>
      </c>
      <c r="C4345" s="30" t="n">
        <v>28</v>
      </c>
      <c r="D4345" s="30" t="s">
        <v>181</v>
      </c>
      <c r="E4345" s="31" t="n">
        <v>45368</v>
      </c>
      <c r="F4345" s="30" t="s">
        <v>1084</v>
      </c>
      <c r="G4345" s="31" t="n">
        <v>45381</v>
      </c>
      <c r="H4345" s="30" t="s">
        <v>168</v>
      </c>
      <c r="I4345" s="30" t="s">
        <v>169</v>
      </c>
      <c r="J4345" s="30" t="s">
        <v>191</v>
      </c>
      <c r="K4345" s="30" t="s">
        <v>202</v>
      </c>
      <c r="L4345" s="30" t="n">
        <v>8</v>
      </c>
      <c r="M4345" s="30" t="n">
        <v>100</v>
      </c>
      <c r="N4345" s="30" t="s">
        <v>186</v>
      </c>
      <c r="O4345" s="30" t="s">
        <v>128</v>
      </c>
      <c r="P4345" s="30" t="s">
        <v>150</v>
      </c>
      <c r="Q4345" s="32" t="n">
        <v>17010.79</v>
      </c>
      <c r="R4345" s="30" t="s">
        <v>130</v>
      </c>
      <c r="S4345" s="30" t="s">
        <v>197</v>
      </c>
      <c r="T4345" s="30" t="n">
        <v>2</v>
      </c>
    </row>
    <row r="4346" customFormat="false" ht="15" hidden="false" customHeight="false" outlineLevel="0" collapsed="false">
      <c r="A4346" s="27" t="s">
        <v>6400</v>
      </c>
      <c r="B4346" s="27" t="s">
        <v>2829</v>
      </c>
      <c r="C4346" s="27" t="n">
        <v>51</v>
      </c>
      <c r="D4346" s="27" t="s">
        <v>181</v>
      </c>
      <c r="E4346" s="28" t="n">
        <v>45355</v>
      </c>
      <c r="F4346" s="27" t="s">
        <v>511</v>
      </c>
      <c r="G4346" s="28" t="n">
        <v>45356</v>
      </c>
      <c r="H4346" s="27" t="s">
        <v>217</v>
      </c>
      <c r="I4346" s="27" t="s">
        <v>282</v>
      </c>
      <c r="J4346" s="27" t="s">
        <v>283</v>
      </c>
      <c r="K4346" s="27" t="s">
        <v>138</v>
      </c>
      <c r="L4346" s="27" t="n">
        <v>58</v>
      </c>
      <c r="M4346" s="27" t="n">
        <v>22</v>
      </c>
      <c r="N4346" s="27" t="s">
        <v>127</v>
      </c>
      <c r="O4346" s="27" t="s">
        <v>139</v>
      </c>
      <c r="P4346" s="27" t="s">
        <v>150</v>
      </c>
      <c r="Q4346" s="29" t="n">
        <v>2525.47</v>
      </c>
      <c r="R4346" s="27" t="s">
        <v>172</v>
      </c>
      <c r="S4346" s="27" t="s">
        <v>627</v>
      </c>
      <c r="T4346" s="27" t="n">
        <v>1</v>
      </c>
    </row>
    <row r="4347" customFormat="false" ht="15" hidden="false" customHeight="false" outlineLevel="0" collapsed="false">
      <c r="A4347" s="30" t="s">
        <v>6401</v>
      </c>
      <c r="B4347" s="30" t="s">
        <v>4413</v>
      </c>
      <c r="C4347" s="30" t="n">
        <v>23</v>
      </c>
      <c r="D4347" s="30" t="s">
        <v>121</v>
      </c>
      <c r="E4347" s="31" t="n">
        <v>45334</v>
      </c>
      <c r="F4347" s="30" t="s">
        <v>1472</v>
      </c>
      <c r="G4347" s="31" t="n">
        <v>45334</v>
      </c>
      <c r="H4347" s="30" t="s">
        <v>135</v>
      </c>
      <c r="I4347" s="30" t="s">
        <v>136</v>
      </c>
      <c r="J4347" s="30" t="s">
        <v>252</v>
      </c>
      <c r="K4347" s="30" t="s">
        <v>156</v>
      </c>
      <c r="L4347" s="30" t="n">
        <v>33</v>
      </c>
      <c r="M4347" s="30" t="n">
        <v>80</v>
      </c>
      <c r="N4347" s="30" t="s">
        <v>127</v>
      </c>
      <c r="O4347" s="30" t="s">
        <v>171</v>
      </c>
      <c r="P4347" s="30" t="s">
        <v>129</v>
      </c>
      <c r="Q4347" s="32" t="n">
        <v>4845.02</v>
      </c>
      <c r="R4347" s="30" t="s">
        <v>130</v>
      </c>
      <c r="S4347" s="30" t="s">
        <v>335</v>
      </c>
      <c r="T4347" s="30" t="n">
        <v>5</v>
      </c>
    </row>
    <row r="4348" customFormat="false" ht="15" hidden="false" customHeight="false" outlineLevel="0" collapsed="false">
      <c r="A4348" s="27" t="s">
        <v>6402</v>
      </c>
      <c r="B4348" s="27" t="s">
        <v>2910</v>
      </c>
      <c r="C4348" s="27"/>
      <c r="D4348" s="27" t="s">
        <v>121</v>
      </c>
      <c r="E4348" s="28" t="n">
        <v>45585</v>
      </c>
      <c r="F4348" s="27" t="s">
        <v>497</v>
      </c>
      <c r="G4348" s="28" t="n">
        <v>45586</v>
      </c>
      <c r="H4348" s="27" t="s">
        <v>242</v>
      </c>
      <c r="I4348" s="27" t="s">
        <v>466</v>
      </c>
      <c r="J4348" s="27" t="s">
        <v>422</v>
      </c>
      <c r="K4348" s="27" t="s">
        <v>156</v>
      </c>
      <c r="L4348" s="27" t="n">
        <v>45</v>
      </c>
      <c r="M4348" s="27" t="n">
        <v>81</v>
      </c>
      <c r="N4348" s="27" t="s">
        <v>127</v>
      </c>
      <c r="O4348" s="27" t="s">
        <v>171</v>
      </c>
      <c r="P4348" s="27" t="s">
        <v>140</v>
      </c>
      <c r="Q4348" s="29" t="n">
        <v>4747.98</v>
      </c>
      <c r="R4348" s="27" t="s">
        <v>172</v>
      </c>
      <c r="S4348" s="27" t="s">
        <v>151</v>
      </c>
      <c r="T4348" s="27" t="n">
        <v>3</v>
      </c>
    </row>
    <row r="4349" customFormat="false" ht="15" hidden="false" customHeight="false" outlineLevel="0" collapsed="false">
      <c r="A4349" s="30" t="s">
        <v>6403</v>
      </c>
      <c r="B4349" s="30" t="s">
        <v>1941</v>
      </c>
      <c r="C4349" s="30" t="n">
        <v>29</v>
      </c>
      <c r="D4349" s="30" t="s">
        <v>121</v>
      </c>
      <c r="E4349" s="31" t="n">
        <v>45638</v>
      </c>
      <c r="F4349" s="30" t="s">
        <v>546</v>
      </c>
      <c r="G4349" s="31" t="n">
        <v>45641</v>
      </c>
      <c r="H4349" s="30" t="s">
        <v>236</v>
      </c>
      <c r="I4349" s="30" t="s">
        <v>266</v>
      </c>
      <c r="J4349" s="30" t="s">
        <v>287</v>
      </c>
      <c r="K4349" s="30" t="s">
        <v>126</v>
      </c>
      <c r="L4349" s="30" t="n">
        <v>19</v>
      </c>
      <c r="M4349" s="30" t="n">
        <v>47</v>
      </c>
      <c r="N4349" s="30" t="s">
        <v>186</v>
      </c>
      <c r="O4349" s="30" t="s">
        <v>149</v>
      </c>
      <c r="P4349" s="30" t="s">
        <v>187</v>
      </c>
      <c r="Q4349" s="32" t="n">
        <v>6503.87</v>
      </c>
      <c r="R4349" s="30" t="s">
        <v>172</v>
      </c>
      <c r="S4349" s="30" t="s">
        <v>192</v>
      </c>
      <c r="T4349" s="30" t="n">
        <v>4</v>
      </c>
    </row>
    <row r="4350" customFormat="false" ht="15" hidden="false" customHeight="false" outlineLevel="0" collapsed="false">
      <c r="A4350" s="27" t="s">
        <v>6404</v>
      </c>
      <c r="B4350" s="27" t="s">
        <v>1606</v>
      </c>
      <c r="C4350" s="27" t="n">
        <v>21</v>
      </c>
      <c r="D4350" s="27" t="s">
        <v>121</v>
      </c>
      <c r="E4350" s="28" t="n">
        <v>45389</v>
      </c>
      <c r="F4350" s="27" t="s">
        <v>1472</v>
      </c>
      <c r="G4350" s="28" t="n">
        <v>45390</v>
      </c>
      <c r="H4350" s="27" t="s">
        <v>123</v>
      </c>
      <c r="I4350" s="27" t="s">
        <v>155</v>
      </c>
      <c r="J4350" s="27" t="s">
        <v>125</v>
      </c>
      <c r="K4350" s="27" t="s">
        <v>156</v>
      </c>
      <c r="L4350" s="27" t="n">
        <v>25</v>
      </c>
      <c r="M4350" s="27" t="n">
        <v>33</v>
      </c>
      <c r="N4350" s="27" t="s">
        <v>127</v>
      </c>
      <c r="O4350" s="27" t="s">
        <v>139</v>
      </c>
      <c r="P4350" s="27" t="s">
        <v>187</v>
      </c>
      <c r="Q4350" s="29" t="n">
        <v>2851.97</v>
      </c>
      <c r="R4350" s="27" t="s">
        <v>130</v>
      </c>
      <c r="S4350" s="27" t="s">
        <v>192</v>
      </c>
      <c r="T4350" s="27" t="n">
        <v>3</v>
      </c>
    </row>
    <row r="4351" customFormat="false" ht="15" hidden="false" customHeight="false" outlineLevel="0" collapsed="false">
      <c r="A4351" s="30" t="s">
        <v>6405</v>
      </c>
      <c r="B4351" s="30" t="s">
        <v>818</v>
      </c>
      <c r="C4351" s="30" t="n">
        <v>14</v>
      </c>
      <c r="D4351" s="30" t="s">
        <v>181</v>
      </c>
      <c r="E4351" s="31" t="n">
        <v>45324</v>
      </c>
      <c r="F4351" s="30" t="s">
        <v>1084</v>
      </c>
      <c r="G4351" s="31" t="n">
        <v>45325</v>
      </c>
      <c r="H4351" s="30" t="s">
        <v>242</v>
      </c>
      <c r="I4351" s="30" t="s">
        <v>315</v>
      </c>
      <c r="J4351" s="30" t="s">
        <v>422</v>
      </c>
      <c r="K4351" s="30" t="s">
        <v>126</v>
      </c>
      <c r="L4351" s="30" t="n">
        <v>27</v>
      </c>
      <c r="M4351" s="30" t="n">
        <v>102</v>
      </c>
      <c r="N4351" s="30" t="s">
        <v>186</v>
      </c>
      <c r="O4351" s="30" t="s">
        <v>128</v>
      </c>
      <c r="P4351" s="30" t="s">
        <v>150</v>
      </c>
      <c r="Q4351" s="32" t="n">
        <v>8482.42</v>
      </c>
      <c r="R4351" s="30" t="s">
        <v>130</v>
      </c>
      <c r="S4351" s="30" t="s">
        <v>335</v>
      </c>
      <c r="T4351" s="30" t="n">
        <v>3</v>
      </c>
    </row>
    <row r="4352" customFormat="false" ht="15" hidden="false" customHeight="false" outlineLevel="0" collapsed="false">
      <c r="A4352" s="27" t="s">
        <v>6406</v>
      </c>
      <c r="B4352" s="27" t="s">
        <v>2883</v>
      </c>
      <c r="C4352" s="27" t="n">
        <v>0</v>
      </c>
      <c r="D4352" s="27" t="s">
        <v>181</v>
      </c>
      <c r="E4352" s="28" t="n">
        <v>45397</v>
      </c>
      <c r="F4352" s="27" t="s">
        <v>621</v>
      </c>
      <c r="G4352" s="28" t="n">
        <v>45400</v>
      </c>
      <c r="H4352" s="27" t="s">
        <v>236</v>
      </c>
      <c r="I4352" s="27" t="s">
        <v>237</v>
      </c>
      <c r="J4352" s="27" t="s">
        <v>287</v>
      </c>
      <c r="K4352" s="27" t="s">
        <v>156</v>
      </c>
      <c r="L4352" s="27" t="n">
        <v>28</v>
      </c>
      <c r="M4352" s="27" t="n">
        <v>43</v>
      </c>
      <c r="N4352" s="27" t="s">
        <v>186</v>
      </c>
      <c r="O4352" s="27" t="s">
        <v>139</v>
      </c>
      <c r="P4352" s="27" t="s">
        <v>140</v>
      </c>
      <c r="Q4352" s="29" t="n">
        <v>4074.87</v>
      </c>
      <c r="R4352" s="27" t="s">
        <v>172</v>
      </c>
      <c r="S4352" s="27" t="s">
        <v>141</v>
      </c>
      <c r="T4352" s="27" t="n">
        <v>4</v>
      </c>
    </row>
    <row r="4353" customFormat="false" ht="15" hidden="false" customHeight="false" outlineLevel="0" collapsed="false">
      <c r="A4353" s="30" t="s">
        <v>6407</v>
      </c>
      <c r="B4353" s="30" t="s">
        <v>4766</v>
      </c>
      <c r="C4353" s="30" t="n">
        <v>60</v>
      </c>
      <c r="D4353" s="30" t="s">
        <v>607</v>
      </c>
      <c r="E4353" s="31" t="n">
        <v>45596</v>
      </c>
      <c r="F4353" s="30" t="s">
        <v>1896</v>
      </c>
      <c r="G4353" s="31" t="n">
        <v>45596</v>
      </c>
      <c r="H4353" s="30" t="s">
        <v>123</v>
      </c>
      <c r="I4353" s="30" t="s">
        <v>124</v>
      </c>
      <c r="J4353" s="30" t="s">
        <v>227</v>
      </c>
      <c r="K4353" s="30" t="s">
        <v>138</v>
      </c>
      <c r="L4353" s="30" t="n">
        <v>21</v>
      </c>
      <c r="M4353" s="30" t="n">
        <v>43</v>
      </c>
      <c r="N4353" s="30" t="s">
        <v>127</v>
      </c>
      <c r="O4353" s="30" t="s">
        <v>149</v>
      </c>
      <c r="P4353" s="30" t="s">
        <v>150</v>
      </c>
      <c r="Q4353" s="32" t="n">
        <v>2101.45</v>
      </c>
      <c r="R4353" s="30" t="s">
        <v>268</v>
      </c>
      <c r="S4353" s="30" t="s">
        <v>335</v>
      </c>
      <c r="T4353" s="30" t="n">
        <v>4</v>
      </c>
    </row>
    <row r="4354" customFormat="false" ht="15" hidden="false" customHeight="false" outlineLevel="0" collapsed="false">
      <c r="A4354" s="27" t="s">
        <v>6408</v>
      </c>
      <c r="B4354" s="27" t="s">
        <v>1683</v>
      </c>
      <c r="C4354" s="27" t="n">
        <v>31</v>
      </c>
      <c r="D4354" s="27" t="s">
        <v>121</v>
      </c>
      <c r="E4354" s="28" t="n">
        <v>45497</v>
      </c>
      <c r="F4354" s="27" t="s">
        <v>614</v>
      </c>
      <c r="G4354" s="28" t="n">
        <v>45507</v>
      </c>
      <c r="H4354" s="27" t="s">
        <v>183</v>
      </c>
      <c r="I4354" s="27" t="s">
        <v>184</v>
      </c>
      <c r="J4354" s="27" t="s">
        <v>476</v>
      </c>
      <c r="K4354" s="27" t="s">
        <v>202</v>
      </c>
      <c r="L4354" s="27" t="n">
        <v>13</v>
      </c>
      <c r="M4354" s="27" t="n">
        <v>213</v>
      </c>
      <c r="N4354" s="27" t="s">
        <v>186</v>
      </c>
      <c r="O4354" s="27" t="s">
        <v>171</v>
      </c>
      <c r="P4354" s="27" t="s">
        <v>129</v>
      </c>
      <c r="Q4354" s="29" t="n">
        <v>18970.5</v>
      </c>
      <c r="R4354" s="27" t="s">
        <v>130</v>
      </c>
      <c r="S4354" s="27" t="s">
        <v>197</v>
      </c>
      <c r="T4354" s="27" t="n">
        <v>4</v>
      </c>
    </row>
    <row r="4355" customFormat="false" ht="15" hidden="false" customHeight="false" outlineLevel="0" collapsed="false">
      <c r="A4355" s="30" t="s">
        <v>6409</v>
      </c>
      <c r="B4355" s="30" t="s">
        <v>2653</v>
      </c>
      <c r="C4355" s="30" t="n">
        <v>24</v>
      </c>
      <c r="D4355" s="30" t="s">
        <v>121</v>
      </c>
      <c r="E4355" s="31" t="n">
        <v>45433</v>
      </c>
      <c r="F4355" s="30" t="s">
        <v>1896</v>
      </c>
      <c r="G4355" s="31" t="n">
        <v>45436</v>
      </c>
      <c r="H4355" s="30" t="s">
        <v>135</v>
      </c>
      <c r="I4355" s="30" t="s">
        <v>278</v>
      </c>
      <c r="J4355" s="30" t="s">
        <v>262</v>
      </c>
      <c r="K4355" s="30" t="s">
        <v>156</v>
      </c>
      <c r="L4355" s="30" t="n">
        <v>57</v>
      </c>
      <c r="M4355" s="30" t="n">
        <v>60</v>
      </c>
      <c r="N4355" s="30" t="s">
        <v>127</v>
      </c>
      <c r="O4355" s="30" t="s">
        <v>149</v>
      </c>
      <c r="P4355" s="30" t="s">
        <v>150</v>
      </c>
      <c r="Q4355" s="32" t="n">
        <v>3275.03</v>
      </c>
      <c r="R4355" s="30" t="s">
        <v>130</v>
      </c>
      <c r="S4355" s="30" t="s">
        <v>192</v>
      </c>
      <c r="T4355" s="30" t="n">
        <v>5</v>
      </c>
    </row>
    <row r="4356" customFormat="false" ht="15" hidden="false" customHeight="false" outlineLevel="0" collapsed="false">
      <c r="A4356" s="27" t="s">
        <v>6410</v>
      </c>
      <c r="B4356" s="27" t="s">
        <v>2385</v>
      </c>
      <c r="C4356" s="27" t="n">
        <v>62</v>
      </c>
      <c r="D4356" s="27" t="s">
        <v>121</v>
      </c>
      <c r="E4356" s="28" t="n">
        <v>45514</v>
      </c>
      <c r="F4356" s="27" t="s">
        <v>475</v>
      </c>
      <c r="G4356" s="28" t="n">
        <v>45515</v>
      </c>
      <c r="H4356" s="27" t="s">
        <v>168</v>
      </c>
      <c r="I4356" s="27" t="s">
        <v>196</v>
      </c>
      <c r="J4356" s="27" t="s">
        <v>371</v>
      </c>
      <c r="K4356" s="27" t="s">
        <v>156</v>
      </c>
      <c r="L4356" s="27" t="n">
        <v>62</v>
      </c>
      <c r="M4356" s="27" t="n">
        <v>81</v>
      </c>
      <c r="N4356" s="27" t="s">
        <v>127</v>
      </c>
      <c r="O4356" s="27" t="s">
        <v>139</v>
      </c>
      <c r="P4356" s="27" t="s">
        <v>150</v>
      </c>
      <c r="Q4356" s="29" t="n">
        <v>4413.93</v>
      </c>
      <c r="R4356" s="27" t="s">
        <v>130</v>
      </c>
      <c r="S4356" s="27" t="s">
        <v>192</v>
      </c>
      <c r="T4356" s="27" t="n">
        <v>5</v>
      </c>
    </row>
    <row r="4357" customFormat="false" ht="15" hidden="false" customHeight="false" outlineLevel="0" collapsed="false">
      <c r="A4357" s="30" t="s">
        <v>6411</v>
      </c>
      <c r="B4357" s="30" t="s">
        <v>996</v>
      </c>
      <c r="C4357" s="30" t="n">
        <v>65</v>
      </c>
      <c r="D4357" s="30" t="s">
        <v>121</v>
      </c>
      <c r="E4357" s="31" t="n">
        <v>45489</v>
      </c>
      <c r="F4357" s="30" t="s">
        <v>461</v>
      </c>
      <c r="G4357" s="31" t="n">
        <v>45493</v>
      </c>
      <c r="H4357" s="30" t="s">
        <v>161</v>
      </c>
      <c r="I4357" s="30" t="s">
        <v>538</v>
      </c>
      <c r="J4357" s="30" t="s">
        <v>648</v>
      </c>
      <c r="K4357" s="30" t="s">
        <v>126</v>
      </c>
      <c r="L4357" s="30" t="n">
        <v>30</v>
      </c>
      <c r="M4357" s="30" t="n">
        <v>91</v>
      </c>
      <c r="N4357" s="30" t="s">
        <v>186</v>
      </c>
      <c r="O4357" s="30" t="s">
        <v>171</v>
      </c>
      <c r="P4357" s="30" t="s">
        <v>140</v>
      </c>
      <c r="Q4357" s="32" t="n">
        <v>7167.08</v>
      </c>
      <c r="R4357" s="30" t="s">
        <v>268</v>
      </c>
      <c r="S4357" s="30" t="s">
        <v>178</v>
      </c>
      <c r="T4357" s="30" t="n">
        <v>5</v>
      </c>
    </row>
    <row r="4358" customFormat="false" ht="15" hidden="false" customHeight="false" outlineLevel="0" collapsed="false">
      <c r="A4358" s="27" t="s">
        <v>6412</v>
      </c>
      <c r="B4358" s="27" t="s">
        <v>6413</v>
      </c>
      <c r="C4358" s="27" t="n">
        <v>46</v>
      </c>
      <c r="D4358" s="27" t="s">
        <v>121</v>
      </c>
      <c r="E4358" s="28" t="n">
        <v>45415</v>
      </c>
      <c r="F4358" s="27" t="s">
        <v>211</v>
      </c>
      <c r="G4358" s="28" t="n">
        <v>45418</v>
      </c>
      <c r="H4358" s="27" t="s">
        <v>217</v>
      </c>
      <c r="I4358" s="27" t="s">
        <v>344</v>
      </c>
      <c r="J4358" s="27" t="s">
        <v>283</v>
      </c>
      <c r="K4358" s="27" t="s">
        <v>156</v>
      </c>
      <c r="L4358" s="27" t="n">
        <v>22</v>
      </c>
      <c r="M4358" s="27" t="n">
        <v>57</v>
      </c>
      <c r="N4358" s="27" t="s">
        <v>186</v>
      </c>
      <c r="O4358" s="27" t="s">
        <v>139</v>
      </c>
      <c r="P4358" s="27" t="s">
        <v>187</v>
      </c>
      <c r="Q4358" s="29" t="n">
        <v>4692.72</v>
      </c>
      <c r="R4358" s="27" t="s">
        <v>172</v>
      </c>
      <c r="S4358" s="27" t="s">
        <v>335</v>
      </c>
      <c r="T4358" s="27" t="n">
        <v>3</v>
      </c>
    </row>
    <row r="4359" customFormat="false" ht="15" hidden="false" customHeight="false" outlineLevel="0" collapsed="false">
      <c r="A4359" s="30" t="s">
        <v>6414</v>
      </c>
      <c r="B4359" s="30" t="s">
        <v>1713</v>
      </c>
      <c r="C4359" s="30" t="n">
        <v>22</v>
      </c>
      <c r="D4359" s="30" t="s">
        <v>181</v>
      </c>
      <c r="E4359" s="31" t="n">
        <v>45440</v>
      </c>
      <c r="F4359" s="30" t="s">
        <v>1399</v>
      </c>
      <c r="G4359" s="31" t="n">
        <v>45440</v>
      </c>
      <c r="H4359" s="30" t="s">
        <v>217</v>
      </c>
      <c r="I4359" s="30" t="s">
        <v>392</v>
      </c>
      <c r="J4359" s="30" t="s">
        <v>283</v>
      </c>
      <c r="K4359" s="30" t="s">
        <v>138</v>
      </c>
      <c r="L4359" s="30" t="n">
        <v>30</v>
      </c>
      <c r="M4359" s="30" t="n">
        <v>37</v>
      </c>
      <c r="N4359" s="30" t="s">
        <v>127</v>
      </c>
      <c r="O4359" s="30" t="s">
        <v>171</v>
      </c>
      <c r="P4359" s="30" t="s">
        <v>150</v>
      </c>
      <c r="Q4359" s="32" t="n">
        <v>1083.83</v>
      </c>
      <c r="R4359" s="30" t="s">
        <v>130</v>
      </c>
      <c r="S4359" s="30" t="s">
        <v>197</v>
      </c>
      <c r="T4359" s="30" t="n">
        <v>4</v>
      </c>
    </row>
    <row r="4360" customFormat="false" ht="15" hidden="false" customHeight="false" outlineLevel="0" collapsed="false">
      <c r="A4360" s="27" t="s">
        <v>6415</v>
      </c>
      <c r="B4360" s="27" t="s">
        <v>4741</v>
      </c>
      <c r="C4360" s="27" t="n">
        <v>76</v>
      </c>
      <c r="D4360" s="27" t="s">
        <v>121</v>
      </c>
      <c r="E4360" s="28" t="n">
        <v>45353</v>
      </c>
      <c r="F4360" s="27" t="s">
        <v>901</v>
      </c>
      <c r="G4360" s="28" t="n">
        <v>45359</v>
      </c>
      <c r="H4360" s="27" t="s">
        <v>206</v>
      </c>
      <c r="I4360" s="27" t="s">
        <v>300</v>
      </c>
      <c r="J4360" s="27" t="s">
        <v>593</v>
      </c>
      <c r="K4360" s="27" t="s">
        <v>126</v>
      </c>
      <c r="L4360" s="27" t="n">
        <v>39</v>
      </c>
      <c r="M4360" s="27" t="n">
        <v>111</v>
      </c>
      <c r="N4360" s="27" t="s">
        <v>186</v>
      </c>
      <c r="O4360" s="27" t="s">
        <v>139</v>
      </c>
      <c r="P4360" s="27" t="s">
        <v>129</v>
      </c>
      <c r="Q4360" s="29" t="n">
        <v>8124.04</v>
      </c>
      <c r="R4360" s="27" t="s">
        <v>268</v>
      </c>
      <c r="S4360" s="27" t="s">
        <v>192</v>
      </c>
      <c r="T4360" s="27" t="n">
        <v>4</v>
      </c>
    </row>
    <row r="4361" customFormat="false" ht="15" hidden="false" customHeight="false" outlineLevel="0" collapsed="false">
      <c r="A4361" s="30" t="s">
        <v>6416</v>
      </c>
      <c r="B4361" s="30" t="s">
        <v>1154</v>
      </c>
      <c r="C4361" s="30" t="n">
        <v>32</v>
      </c>
      <c r="D4361" s="30" t="s">
        <v>181</v>
      </c>
      <c r="E4361" s="31" t="n">
        <v>45588</v>
      </c>
      <c r="F4361" s="30" t="s">
        <v>1384</v>
      </c>
      <c r="G4361" s="31" t="n">
        <v>45591</v>
      </c>
      <c r="H4361" s="30" t="s">
        <v>135</v>
      </c>
      <c r="I4361" s="30" t="s">
        <v>278</v>
      </c>
      <c r="J4361" s="30" t="s">
        <v>262</v>
      </c>
      <c r="K4361" s="30" t="s">
        <v>156</v>
      </c>
      <c r="L4361" s="30" t="n">
        <v>47</v>
      </c>
      <c r="M4361" s="30" t="n">
        <v>60</v>
      </c>
      <c r="N4361" s="30" t="s">
        <v>127</v>
      </c>
      <c r="O4361" s="30" t="s">
        <v>149</v>
      </c>
      <c r="P4361" s="30" t="s">
        <v>140</v>
      </c>
      <c r="Q4361" s="32" t="n">
        <v>4217.7</v>
      </c>
      <c r="R4361" s="30" t="s">
        <v>130</v>
      </c>
      <c r="S4361" s="30" t="s">
        <v>197</v>
      </c>
      <c r="T4361" s="30" t="n">
        <v>5</v>
      </c>
    </row>
    <row r="4362" customFormat="false" ht="15" hidden="false" customHeight="false" outlineLevel="0" collapsed="false">
      <c r="A4362" s="27" t="s">
        <v>6417</v>
      </c>
      <c r="B4362" s="27" t="s">
        <v>1235</v>
      </c>
      <c r="C4362" s="27" t="n">
        <v>17</v>
      </c>
      <c r="D4362" s="27" t="s">
        <v>181</v>
      </c>
      <c r="E4362" s="28" t="n">
        <v>45551</v>
      </c>
      <c r="F4362" s="27" t="s">
        <v>764</v>
      </c>
      <c r="G4362" s="28" t="n">
        <v>45551</v>
      </c>
      <c r="H4362" s="27" t="s">
        <v>168</v>
      </c>
      <c r="I4362" s="27" t="s">
        <v>366</v>
      </c>
      <c r="J4362" s="27" t="s">
        <v>191</v>
      </c>
      <c r="K4362" s="27" t="s">
        <v>156</v>
      </c>
      <c r="L4362" s="27" t="n">
        <v>54</v>
      </c>
      <c r="M4362" s="27" t="n">
        <v>43</v>
      </c>
      <c r="N4362" s="27" t="s">
        <v>186</v>
      </c>
      <c r="O4362" s="27" t="s">
        <v>171</v>
      </c>
      <c r="P4362" s="27" t="s">
        <v>129</v>
      </c>
      <c r="Q4362" s="29" t="n">
        <v>2938.18</v>
      </c>
      <c r="R4362" s="27" t="s">
        <v>130</v>
      </c>
      <c r="S4362" s="27" t="s">
        <v>223</v>
      </c>
      <c r="T4362" s="27" t="n">
        <v>3</v>
      </c>
    </row>
    <row r="4363" customFormat="false" ht="15" hidden="false" customHeight="false" outlineLevel="0" collapsed="false">
      <c r="A4363" s="30" t="s">
        <v>6418</v>
      </c>
      <c r="B4363" s="30" t="s">
        <v>2273</v>
      </c>
      <c r="C4363" s="30" t="n">
        <v>24</v>
      </c>
      <c r="D4363" s="30" t="s">
        <v>181</v>
      </c>
      <c r="E4363" s="31" t="n">
        <v>45398</v>
      </c>
      <c r="F4363" s="30" t="s">
        <v>1135</v>
      </c>
      <c r="G4363" s="31" t="n">
        <v>45400</v>
      </c>
      <c r="H4363" s="30" t="s">
        <v>206</v>
      </c>
      <c r="I4363" s="30"/>
      <c r="J4363" s="30" t="s">
        <v>233</v>
      </c>
      <c r="K4363" s="30" t="s">
        <v>156</v>
      </c>
      <c r="L4363" s="30" t="n">
        <v>33</v>
      </c>
      <c r="M4363" s="30" t="n">
        <v>66</v>
      </c>
      <c r="N4363" s="30" t="s">
        <v>186</v>
      </c>
      <c r="O4363" s="30" t="s">
        <v>128</v>
      </c>
      <c r="P4363" s="30" t="s">
        <v>140</v>
      </c>
      <c r="Q4363" s="32" t="n">
        <v>3498.25</v>
      </c>
      <c r="R4363" s="30" t="s">
        <v>130</v>
      </c>
      <c r="S4363" s="30" t="s">
        <v>178</v>
      </c>
      <c r="T4363" s="30" t="n">
        <v>4</v>
      </c>
    </row>
    <row r="4364" customFormat="false" ht="15" hidden="false" customHeight="false" outlineLevel="0" collapsed="false">
      <c r="A4364" s="27" t="s">
        <v>6419</v>
      </c>
      <c r="B4364" s="27" t="s">
        <v>340</v>
      </c>
      <c r="C4364" s="27" t="n">
        <v>39</v>
      </c>
      <c r="D4364" s="27" t="s">
        <v>181</v>
      </c>
      <c r="E4364" s="28" t="n">
        <v>45309</v>
      </c>
      <c r="F4364" s="27" t="s">
        <v>452</v>
      </c>
      <c r="G4364" s="28" t="n">
        <v>45310</v>
      </c>
      <c r="H4364" s="27" t="s">
        <v>236</v>
      </c>
      <c r="I4364" s="27" t="s">
        <v>266</v>
      </c>
      <c r="J4364" s="27" t="s">
        <v>455</v>
      </c>
      <c r="K4364" s="27" t="s">
        <v>138</v>
      </c>
      <c r="L4364" s="27" t="n">
        <v>24</v>
      </c>
      <c r="M4364" s="27" t="n">
        <v>39</v>
      </c>
      <c r="N4364" s="27" t="s">
        <v>127</v>
      </c>
      <c r="O4364" s="27" t="s">
        <v>128</v>
      </c>
      <c r="P4364" s="27" t="s">
        <v>140</v>
      </c>
      <c r="Q4364" s="29" t="n">
        <v>1265.72</v>
      </c>
      <c r="R4364" s="27" t="s">
        <v>130</v>
      </c>
      <c r="S4364" s="27" t="s">
        <v>151</v>
      </c>
      <c r="T4364" s="27" t="n">
        <v>4</v>
      </c>
    </row>
    <row r="4365" customFormat="false" ht="15" hidden="false" customHeight="false" outlineLevel="0" collapsed="false">
      <c r="A4365" s="30" t="s">
        <v>6420</v>
      </c>
      <c r="B4365" s="30" t="s">
        <v>5243</v>
      </c>
      <c r="C4365" s="30" t="n">
        <v>43</v>
      </c>
      <c r="D4365" s="30" t="s">
        <v>121</v>
      </c>
      <c r="E4365" s="31" t="n">
        <v>45335</v>
      </c>
      <c r="F4365" s="30" t="s">
        <v>329</v>
      </c>
      <c r="G4365" s="31" t="n">
        <v>45336</v>
      </c>
      <c r="H4365" s="30" t="s">
        <v>161</v>
      </c>
      <c r="I4365" s="30" t="s">
        <v>162</v>
      </c>
      <c r="J4365" s="30" t="s">
        <v>426</v>
      </c>
      <c r="K4365" s="30" t="s">
        <v>156</v>
      </c>
      <c r="L4365" s="30" t="n">
        <v>45</v>
      </c>
      <c r="M4365" s="30" t="n">
        <v>50</v>
      </c>
      <c r="N4365" s="30" t="s">
        <v>127</v>
      </c>
      <c r="O4365" s="30" t="s">
        <v>139</v>
      </c>
      <c r="P4365" s="30" t="s">
        <v>150</v>
      </c>
      <c r="Q4365" s="32" t="n">
        <v>3874.18</v>
      </c>
      <c r="R4365" s="30" t="s">
        <v>130</v>
      </c>
      <c r="S4365" s="30" t="s">
        <v>197</v>
      </c>
      <c r="T4365" s="30" t="n">
        <v>4</v>
      </c>
    </row>
    <row r="4366" customFormat="false" ht="15" hidden="false" customHeight="false" outlineLevel="0" collapsed="false">
      <c r="A4366" s="27" t="s">
        <v>6421</v>
      </c>
      <c r="B4366" s="27" t="s">
        <v>5101</v>
      </c>
      <c r="C4366" s="27" t="n">
        <v>39</v>
      </c>
      <c r="D4366" s="27" t="s">
        <v>181</v>
      </c>
      <c r="E4366" s="28" t="n">
        <v>45322</v>
      </c>
      <c r="F4366" s="27" t="s">
        <v>134</v>
      </c>
      <c r="G4366" s="28" t="n">
        <v>45327</v>
      </c>
      <c r="H4366" s="27" t="s">
        <v>183</v>
      </c>
      <c r="I4366" s="27" t="s">
        <v>184</v>
      </c>
      <c r="J4366" s="27" t="s">
        <v>213</v>
      </c>
      <c r="K4366" s="27" t="s">
        <v>126</v>
      </c>
      <c r="L4366" s="27" t="n">
        <v>40</v>
      </c>
      <c r="M4366" s="27" t="n">
        <v>52</v>
      </c>
      <c r="N4366" s="27" t="s">
        <v>186</v>
      </c>
      <c r="O4366" s="27" t="s">
        <v>139</v>
      </c>
      <c r="P4366" s="27" t="s">
        <v>150</v>
      </c>
      <c r="Q4366" s="29" t="n">
        <v>7821.36</v>
      </c>
      <c r="R4366" s="27" t="s">
        <v>130</v>
      </c>
      <c r="S4366" s="27" t="s">
        <v>223</v>
      </c>
      <c r="T4366" s="27" t="n">
        <v>4</v>
      </c>
    </row>
    <row r="4367" customFormat="false" ht="15" hidden="false" customHeight="false" outlineLevel="0" collapsed="false">
      <c r="A4367" s="30" t="s">
        <v>6422</v>
      </c>
      <c r="B4367" s="30" t="s">
        <v>1793</v>
      </c>
      <c r="C4367" s="30" t="n">
        <v>18</v>
      </c>
      <c r="D4367" s="30" t="s">
        <v>121</v>
      </c>
      <c r="E4367" s="31" t="n">
        <v>45402</v>
      </c>
      <c r="F4367" s="30" t="s">
        <v>1016</v>
      </c>
      <c r="G4367" s="31" t="n">
        <v>45408</v>
      </c>
      <c r="H4367" s="30" t="s">
        <v>146</v>
      </c>
      <c r="I4367" s="30" t="s">
        <v>309</v>
      </c>
      <c r="J4367" s="30" t="s">
        <v>568</v>
      </c>
      <c r="K4367" s="30" t="s">
        <v>126</v>
      </c>
      <c r="L4367" s="30" t="n">
        <v>6</v>
      </c>
      <c r="M4367" s="30" t="n">
        <v>95</v>
      </c>
      <c r="N4367" s="30" t="s">
        <v>186</v>
      </c>
      <c r="O4367" s="30" t="s">
        <v>149</v>
      </c>
      <c r="P4367" s="30" t="s">
        <v>140</v>
      </c>
      <c r="Q4367" s="32" t="n">
        <v>8010.58</v>
      </c>
      <c r="R4367" s="30" t="s">
        <v>130</v>
      </c>
      <c r="S4367" s="30" t="s">
        <v>197</v>
      </c>
      <c r="T4367" s="30" t="n">
        <v>4</v>
      </c>
    </row>
    <row r="4368" customFormat="false" ht="15" hidden="false" customHeight="false" outlineLevel="0" collapsed="false">
      <c r="A4368" s="27" t="s">
        <v>6423</v>
      </c>
      <c r="B4368" s="27" t="s">
        <v>3254</v>
      </c>
      <c r="C4368" s="27" t="n">
        <v>32</v>
      </c>
      <c r="D4368" s="27" t="s">
        <v>181</v>
      </c>
      <c r="E4368" s="28" t="n">
        <v>45331</v>
      </c>
      <c r="F4368" s="27" t="s">
        <v>717</v>
      </c>
      <c r="G4368" s="28" t="n">
        <v>45332</v>
      </c>
      <c r="H4368" s="27" t="s">
        <v>123</v>
      </c>
      <c r="I4368" s="27" t="s">
        <v>304</v>
      </c>
      <c r="J4368" s="27" t="s">
        <v>418</v>
      </c>
      <c r="K4368" s="27" t="s">
        <v>138</v>
      </c>
      <c r="L4368" s="27" t="n">
        <v>46</v>
      </c>
      <c r="M4368" s="27" t="n">
        <v>19</v>
      </c>
      <c r="N4368" s="27" t="s">
        <v>127</v>
      </c>
      <c r="O4368" s="27" t="s">
        <v>139</v>
      </c>
      <c r="P4368" s="27" t="s">
        <v>187</v>
      </c>
      <c r="Q4368" s="29" t="n">
        <v>627.5</v>
      </c>
      <c r="R4368" s="27" t="s">
        <v>130</v>
      </c>
      <c r="S4368" s="27" t="s">
        <v>197</v>
      </c>
      <c r="T4368" s="27" t="n">
        <v>5</v>
      </c>
    </row>
    <row r="4369" customFormat="false" ht="15" hidden="false" customHeight="false" outlineLevel="0" collapsed="false">
      <c r="A4369" s="30" t="s">
        <v>6424</v>
      </c>
      <c r="B4369" s="30" t="s">
        <v>2283</v>
      </c>
      <c r="C4369" s="30" t="n">
        <v>32</v>
      </c>
      <c r="D4369" s="30" t="s">
        <v>121</v>
      </c>
      <c r="E4369" s="31" t="n">
        <v>45297</v>
      </c>
      <c r="F4369" s="30" t="s">
        <v>1104</v>
      </c>
      <c r="G4369" s="31" t="n">
        <v>45300</v>
      </c>
      <c r="H4369" s="30" t="s">
        <v>236</v>
      </c>
      <c r="I4369" s="30" t="s">
        <v>266</v>
      </c>
      <c r="J4369" s="30" t="s">
        <v>375</v>
      </c>
      <c r="K4369" s="30" t="s">
        <v>156</v>
      </c>
      <c r="L4369" s="30" t="n">
        <v>23</v>
      </c>
      <c r="M4369" s="30" t="n">
        <v>85</v>
      </c>
      <c r="N4369" s="30" t="s">
        <v>127</v>
      </c>
      <c r="O4369" s="30" t="s">
        <v>139</v>
      </c>
      <c r="P4369" s="30" t="s">
        <v>140</v>
      </c>
      <c r="Q4369" s="32" t="n">
        <v>5129.45</v>
      </c>
      <c r="R4369" s="30" t="s">
        <v>130</v>
      </c>
      <c r="S4369" s="30" t="s">
        <v>157</v>
      </c>
      <c r="T4369" s="30" t="n">
        <v>5</v>
      </c>
    </row>
    <row r="4370" customFormat="false" ht="15" hidden="false" customHeight="false" outlineLevel="0" collapsed="false">
      <c r="A4370" s="27" t="s">
        <v>6425</v>
      </c>
      <c r="B4370" s="27" t="s">
        <v>5130</v>
      </c>
      <c r="C4370" s="27" t="n">
        <v>45</v>
      </c>
      <c r="D4370" s="27" t="s">
        <v>181</v>
      </c>
      <c r="E4370" s="28" t="n">
        <v>45597</v>
      </c>
      <c r="F4370" s="27" t="s">
        <v>1711</v>
      </c>
      <c r="G4370" s="28" t="n">
        <v>45603</v>
      </c>
      <c r="H4370" s="27" t="s">
        <v>168</v>
      </c>
      <c r="I4370" s="27" t="s">
        <v>169</v>
      </c>
      <c r="J4370" s="27" t="s">
        <v>367</v>
      </c>
      <c r="K4370" s="27" t="s">
        <v>126</v>
      </c>
      <c r="L4370" s="27" t="n">
        <v>33</v>
      </c>
      <c r="M4370" s="27" t="n">
        <v>93</v>
      </c>
      <c r="N4370" s="27" t="s">
        <v>186</v>
      </c>
      <c r="O4370" s="27" t="s">
        <v>128</v>
      </c>
      <c r="P4370" s="27" t="s">
        <v>150</v>
      </c>
      <c r="Q4370" s="29" t="n">
        <v>7598.21</v>
      </c>
      <c r="R4370" s="27" t="s">
        <v>172</v>
      </c>
      <c r="S4370" s="27" t="s">
        <v>157</v>
      </c>
      <c r="T4370" s="27" t="n">
        <v>4</v>
      </c>
    </row>
    <row r="4371" customFormat="false" ht="15" hidden="false" customHeight="false" outlineLevel="0" collapsed="false">
      <c r="A4371" s="30" t="s">
        <v>6426</v>
      </c>
      <c r="B4371" s="30" t="s">
        <v>4859</v>
      </c>
      <c r="C4371" s="30" t="n">
        <v>57</v>
      </c>
      <c r="D4371" s="30" t="s">
        <v>181</v>
      </c>
      <c r="E4371" s="31" t="n">
        <v>45647</v>
      </c>
      <c r="F4371" s="30" t="s">
        <v>702</v>
      </c>
      <c r="G4371" s="31" t="n">
        <v>45647</v>
      </c>
      <c r="H4371" s="30" t="s">
        <v>135</v>
      </c>
      <c r="I4371" s="30" t="s">
        <v>251</v>
      </c>
      <c r="J4371" s="30" t="s">
        <v>201</v>
      </c>
      <c r="K4371" s="30" t="s">
        <v>138</v>
      </c>
      <c r="L4371" s="30" t="n">
        <v>63</v>
      </c>
      <c r="M4371" s="30" t="n">
        <v>27</v>
      </c>
      <c r="N4371" s="30" t="s">
        <v>186</v>
      </c>
      <c r="O4371" s="30" t="s">
        <v>128</v>
      </c>
      <c r="P4371" s="30" t="s">
        <v>129</v>
      </c>
      <c r="Q4371" s="32" t="n">
        <v>2144.74</v>
      </c>
      <c r="R4371" s="30" t="s">
        <v>130</v>
      </c>
      <c r="S4371" s="30" t="s">
        <v>178</v>
      </c>
      <c r="T4371" s="30" t="n">
        <v>2</v>
      </c>
    </row>
    <row r="4372" customFormat="false" ht="15" hidden="false" customHeight="false" outlineLevel="0" collapsed="false">
      <c r="A4372" s="27" t="s">
        <v>6427</v>
      </c>
      <c r="B4372" s="27" t="s">
        <v>2244</v>
      </c>
      <c r="C4372" s="27" t="n">
        <v>61</v>
      </c>
      <c r="D4372" s="27" t="s">
        <v>121</v>
      </c>
      <c r="E4372" s="28" t="n">
        <v>45594</v>
      </c>
      <c r="F4372" s="27" t="s">
        <v>743</v>
      </c>
      <c r="G4372" s="28" t="n">
        <v>45595</v>
      </c>
      <c r="H4372" s="27" t="s">
        <v>236</v>
      </c>
      <c r="I4372" s="27" t="s">
        <v>323</v>
      </c>
      <c r="J4372" s="27" t="s">
        <v>238</v>
      </c>
      <c r="K4372" s="27" t="s">
        <v>138</v>
      </c>
      <c r="L4372" s="27" t="n">
        <v>43</v>
      </c>
      <c r="M4372" s="27" t="n">
        <v>42</v>
      </c>
      <c r="N4372" s="27" t="s">
        <v>127</v>
      </c>
      <c r="O4372" s="27" t="s">
        <v>149</v>
      </c>
      <c r="P4372" s="27" t="s">
        <v>129</v>
      </c>
      <c r="Q4372" s="29" t="n">
        <v>1100.68</v>
      </c>
      <c r="R4372" s="27" t="s">
        <v>130</v>
      </c>
      <c r="S4372" s="27" t="s">
        <v>197</v>
      </c>
      <c r="T4372" s="27" t="n">
        <v>4</v>
      </c>
    </row>
    <row r="4373" customFormat="false" ht="15" hidden="false" customHeight="false" outlineLevel="0" collapsed="false">
      <c r="A4373" s="30" t="s">
        <v>6428</v>
      </c>
      <c r="B4373" s="30" t="s">
        <v>850</v>
      </c>
      <c r="C4373" s="30" t="n">
        <v>13</v>
      </c>
      <c r="D4373" s="30" t="s">
        <v>121</v>
      </c>
      <c r="E4373" s="31" t="n">
        <v>45614</v>
      </c>
      <c r="F4373" s="30" t="s">
        <v>679</v>
      </c>
      <c r="G4373" s="31" t="n">
        <v>45614</v>
      </c>
      <c r="H4373" s="30" t="s">
        <v>146</v>
      </c>
      <c r="I4373" s="30" t="s">
        <v>176</v>
      </c>
      <c r="J4373" s="30" t="s">
        <v>177</v>
      </c>
      <c r="K4373" s="30" t="s">
        <v>138</v>
      </c>
      <c r="L4373" s="30" t="n">
        <v>81</v>
      </c>
      <c r="M4373" s="30" t="n">
        <v>19</v>
      </c>
      <c r="N4373" s="30" t="s">
        <v>127</v>
      </c>
      <c r="O4373" s="30" t="s">
        <v>128</v>
      </c>
      <c r="P4373" s="30" t="s">
        <v>187</v>
      </c>
      <c r="Q4373" s="32" t="n">
        <v>2103.12</v>
      </c>
      <c r="R4373" s="30" t="s">
        <v>130</v>
      </c>
      <c r="S4373" s="30" t="s">
        <v>157</v>
      </c>
      <c r="T4373" s="30" t="n">
        <v>4</v>
      </c>
    </row>
    <row r="4374" customFormat="false" ht="15" hidden="false" customHeight="false" outlineLevel="0" collapsed="false">
      <c r="A4374" s="27" t="s">
        <v>6429</v>
      </c>
      <c r="B4374" s="27" t="s">
        <v>1914</v>
      </c>
      <c r="C4374" s="27" t="n">
        <v>39</v>
      </c>
      <c r="D4374" s="27" t="s">
        <v>181</v>
      </c>
      <c r="E4374" s="28" t="n">
        <v>45561</v>
      </c>
      <c r="F4374" s="27" t="s">
        <v>1503</v>
      </c>
      <c r="G4374" s="28" t="n">
        <v>45562</v>
      </c>
      <c r="H4374" s="27" t="s">
        <v>242</v>
      </c>
      <c r="I4374" s="27" t="s">
        <v>315</v>
      </c>
      <c r="J4374" s="27" t="s">
        <v>316</v>
      </c>
      <c r="K4374" s="27" t="s">
        <v>138</v>
      </c>
      <c r="L4374" s="27" t="n">
        <v>75</v>
      </c>
      <c r="M4374" s="27" t="n">
        <v>32</v>
      </c>
      <c r="N4374" s="27" t="s">
        <v>127</v>
      </c>
      <c r="O4374" s="27" t="s">
        <v>128</v>
      </c>
      <c r="P4374" s="27" t="s">
        <v>129</v>
      </c>
      <c r="Q4374" s="29" t="n">
        <v>1695.34</v>
      </c>
      <c r="R4374" s="27" t="s">
        <v>130</v>
      </c>
      <c r="S4374" s="27" t="s">
        <v>157</v>
      </c>
      <c r="T4374" s="27" t="n">
        <v>3</v>
      </c>
    </row>
    <row r="4375" customFormat="false" ht="15" hidden="false" customHeight="false" outlineLevel="0" collapsed="false">
      <c r="A4375" s="30" t="s">
        <v>3978</v>
      </c>
      <c r="B4375" s="30" t="s">
        <v>3104</v>
      </c>
      <c r="C4375" s="30" t="n">
        <v>66</v>
      </c>
      <c r="D4375" s="30" t="s">
        <v>486</v>
      </c>
      <c r="E4375" s="31" t="n">
        <v>45591</v>
      </c>
      <c r="F4375" s="30" t="s">
        <v>277</v>
      </c>
      <c r="G4375" s="31" t="n">
        <v>45594</v>
      </c>
      <c r="H4375" s="30" t="s">
        <v>183</v>
      </c>
      <c r="I4375" s="30" t="s">
        <v>184</v>
      </c>
      <c r="J4375" s="30" t="s">
        <v>213</v>
      </c>
      <c r="K4375" s="30" t="s">
        <v>202</v>
      </c>
      <c r="L4375" s="30" t="n">
        <v>11</v>
      </c>
      <c r="M4375" s="30" t="n">
        <v>146</v>
      </c>
      <c r="N4375" s="30" t="s">
        <v>186</v>
      </c>
      <c r="O4375" s="30" t="s">
        <v>139</v>
      </c>
      <c r="P4375" s="30" t="s">
        <v>150</v>
      </c>
      <c r="Q4375" s="32" t="n">
        <v>17831.03</v>
      </c>
      <c r="R4375" s="30" t="s">
        <v>130</v>
      </c>
      <c r="S4375" s="30" t="s">
        <v>223</v>
      </c>
      <c r="T4375" s="30" t="n">
        <v>4</v>
      </c>
    </row>
    <row r="4376" customFormat="false" ht="15" hidden="false" customHeight="false" outlineLevel="0" collapsed="false">
      <c r="A4376" s="27" t="s">
        <v>6430</v>
      </c>
      <c r="B4376" s="27" t="s">
        <v>537</v>
      </c>
      <c r="C4376" s="27" t="n">
        <v>22</v>
      </c>
      <c r="D4376" s="27" t="s">
        <v>144</v>
      </c>
      <c r="E4376" s="28" t="n">
        <v>45420</v>
      </c>
      <c r="F4376" s="27" t="s">
        <v>953</v>
      </c>
      <c r="G4376" s="28" t="n">
        <v>45421</v>
      </c>
      <c r="H4376" s="27" t="s">
        <v>206</v>
      </c>
      <c r="I4376" s="27" t="s">
        <v>207</v>
      </c>
      <c r="J4376" s="27" t="s">
        <v>469</v>
      </c>
      <c r="K4376" s="27" t="s">
        <v>138</v>
      </c>
      <c r="L4376" s="27" t="n">
        <v>87</v>
      </c>
      <c r="M4376" s="27" t="n">
        <v>36</v>
      </c>
      <c r="N4376" s="27" t="s">
        <v>127</v>
      </c>
      <c r="O4376" s="27" t="s">
        <v>171</v>
      </c>
      <c r="P4376" s="27" t="s">
        <v>140</v>
      </c>
      <c r="Q4376" s="29" t="n">
        <v>1415.94</v>
      </c>
      <c r="R4376" s="27" t="s">
        <v>130</v>
      </c>
      <c r="S4376" s="27" t="s">
        <v>178</v>
      </c>
      <c r="T4376" s="27" t="n">
        <v>5</v>
      </c>
    </row>
    <row r="4377" customFormat="false" ht="15" hidden="false" customHeight="false" outlineLevel="0" collapsed="false">
      <c r="A4377" s="30" t="s">
        <v>6431</v>
      </c>
      <c r="B4377" s="30" t="s">
        <v>799</v>
      </c>
      <c r="C4377" s="30" t="n">
        <v>28</v>
      </c>
      <c r="D4377" s="30" t="s">
        <v>181</v>
      </c>
      <c r="E4377" s="31" t="n">
        <v>45468</v>
      </c>
      <c r="F4377" s="30" t="s">
        <v>740</v>
      </c>
      <c r="G4377" s="31" t="n">
        <v>45469</v>
      </c>
      <c r="H4377" s="30" t="s">
        <v>236</v>
      </c>
      <c r="I4377" s="30" t="s">
        <v>266</v>
      </c>
      <c r="J4377" s="30" t="s">
        <v>455</v>
      </c>
      <c r="K4377" s="30" t="s">
        <v>138</v>
      </c>
      <c r="L4377" s="30" t="n">
        <v>31</v>
      </c>
      <c r="M4377" s="30" t="n">
        <v>38</v>
      </c>
      <c r="N4377" s="30" t="s">
        <v>127</v>
      </c>
      <c r="O4377" s="30" t="s">
        <v>128</v>
      </c>
      <c r="P4377" s="30" t="s">
        <v>129</v>
      </c>
      <c r="Q4377" s="32" t="n">
        <v>2223.55</v>
      </c>
      <c r="R4377" s="30" t="s">
        <v>130</v>
      </c>
      <c r="S4377" s="30" t="s">
        <v>197</v>
      </c>
      <c r="T4377" s="30" t="n">
        <v>4</v>
      </c>
    </row>
    <row r="4378" customFormat="false" ht="15" hidden="false" customHeight="false" outlineLevel="0" collapsed="false">
      <c r="A4378" s="27" t="s">
        <v>6432</v>
      </c>
      <c r="B4378" s="27" t="s">
        <v>2122</v>
      </c>
      <c r="C4378" s="27" t="n">
        <v>36</v>
      </c>
      <c r="D4378" s="27" t="s">
        <v>181</v>
      </c>
      <c r="E4378" s="28" t="n">
        <v>45316</v>
      </c>
      <c r="F4378" s="27" t="s">
        <v>134</v>
      </c>
      <c r="G4378" s="28" t="n">
        <v>45317</v>
      </c>
      <c r="H4378" s="27" t="s">
        <v>236</v>
      </c>
      <c r="I4378" s="27" t="s">
        <v>266</v>
      </c>
      <c r="J4378" s="27" t="s">
        <v>287</v>
      </c>
      <c r="K4378" s="27" t="s">
        <v>156</v>
      </c>
      <c r="L4378" s="27" t="n">
        <v>44</v>
      </c>
      <c r="M4378" s="27" t="n">
        <v>41</v>
      </c>
      <c r="N4378" s="27" t="s">
        <v>186</v>
      </c>
      <c r="O4378" s="27" t="s">
        <v>139</v>
      </c>
      <c r="P4378" s="27" t="s">
        <v>129</v>
      </c>
      <c r="Q4378" s="29" t="n">
        <v>2942.91</v>
      </c>
      <c r="R4378" s="27" t="s">
        <v>130</v>
      </c>
      <c r="S4378" s="27" t="s">
        <v>131</v>
      </c>
      <c r="T4378" s="27" t="n">
        <v>2</v>
      </c>
    </row>
    <row r="4379" customFormat="false" ht="15" hidden="false" customHeight="false" outlineLevel="0" collapsed="false">
      <c r="A4379" s="30" t="s">
        <v>6433</v>
      </c>
      <c r="B4379" s="30" t="s">
        <v>1448</v>
      </c>
      <c r="C4379" s="30" t="n">
        <v>9</v>
      </c>
      <c r="D4379" s="30" t="s">
        <v>121</v>
      </c>
      <c r="E4379" s="31" t="n">
        <v>45407</v>
      </c>
      <c r="F4379" s="30" t="s">
        <v>1162</v>
      </c>
      <c r="G4379" s="31" t="n">
        <v>45407</v>
      </c>
      <c r="H4379" s="30" t="s">
        <v>123</v>
      </c>
      <c r="I4379" s="30" t="s">
        <v>155</v>
      </c>
      <c r="J4379" s="30" t="s">
        <v>508</v>
      </c>
      <c r="K4379" s="30" t="s">
        <v>156</v>
      </c>
      <c r="L4379" s="30" t="n">
        <v>67</v>
      </c>
      <c r="M4379" s="30" t="n">
        <v>89</v>
      </c>
      <c r="N4379" s="30" t="s">
        <v>127</v>
      </c>
      <c r="O4379" s="30" t="s">
        <v>128</v>
      </c>
      <c r="P4379" s="30" t="s">
        <v>129</v>
      </c>
      <c r="Q4379" s="32" t="n">
        <v>3418.92</v>
      </c>
      <c r="R4379" s="30" t="s">
        <v>130</v>
      </c>
      <c r="S4379" s="30" t="s">
        <v>151</v>
      </c>
      <c r="T4379" s="30" t="n">
        <v>3</v>
      </c>
    </row>
    <row r="4380" customFormat="false" ht="15" hidden="false" customHeight="false" outlineLevel="0" collapsed="false">
      <c r="A4380" s="27" t="s">
        <v>6434</v>
      </c>
      <c r="B4380" s="27" t="s">
        <v>2743</v>
      </c>
      <c r="C4380" s="27" t="n">
        <v>41</v>
      </c>
      <c r="D4380" s="27" t="s">
        <v>121</v>
      </c>
      <c r="E4380" s="28" t="n">
        <v>45335</v>
      </c>
      <c r="F4380" s="27" t="s">
        <v>286</v>
      </c>
      <c r="G4380" s="28" t="n">
        <v>45337</v>
      </c>
      <c r="H4380" s="27" t="s">
        <v>242</v>
      </c>
      <c r="I4380" s="27" t="s">
        <v>243</v>
      </c>
      <c r="J4380" s="27" t="s">
        <v>363</v>
      </c>
      <c r="K4380" s="27" t="s">
        <v>126</v>
      </c>
      <c r="L4380" s="27" t="n">
        <v>15</v>
      </c>
      <c r="M4380" s="27" t="n">
        <v>107</v>
      </c>
      <c r="N4380" s="27" t="s">
        <v>186</v>
      </c>
      <c r="O4380" s="27" t="s">
        <v>128</v>
      </c>
      <c r="P4380" s="27" t="s">
        <v>129</v>
      </c>
      <c r="Q4380" s="29" t="n">
        <v>8475.17</v>
      </c>
      <c r="R4380" s="27" t="s">
        <v>172</v>
      </c>
      <c r="S4380" s="27" t="s">
        <v>335</v>
      </c>
      <c r="T4380" s="27" t="n">
        <v>3</v>
      </c>
    </row>
    <row r="4381" customFormat="false" ht="15" hidden="false" customHeight="false" outlineLevel="0" collapsed="false">
      <c r="A4381" s="30" t="s">
        <v>6435</v>
      </c>
      <c r="B4381" s="30" t="s">
        <v>2987</v>
      </c>
      <c r="C4381" s="30" t="n">
        <v>75</v>
      </c>
      <c r="D4381" s="30" t="s">
        <v>181</v>
      </c>
      <c r="E4381" s="31" t="n">
        <v>45377</v>
      </c>
      <c r="F4381" s="30" t="s">
        <v>421</v>
      </c>
      <c r="G4381" s="31" t="n">
        <v>45378</v>
      </c>
      <c r="H4381" s="30" t="s">
        <v>146</v>
      </c>
      <c r="I4381" s="30" t="s">
        <v>176</v>
      </c>
      <c r="J4381" s="30" t="s">
        <v>148</v>
      </c>
      <c r="K4381" s="30" t="s">
        <v>138</v>
      </c>
      <c r="L4381" s="30" t="n">
        <v>87</v>
      </c>
      <c r="M4381" s="30" t="n">
        <v>33</v>
      </c>
      <c r="N4381" s="30" t="s">
        <v>127</v>
      </c>
      <c r="O4381" s="30" t="s">
        <v>128</v>
      </c>
      <c r="P4381" s="30" t="s">
        <v>129</v>
      </c>
      <c r="Q4381" s="32" t="n">
        <v>936.77</v>
      </c>
      <c r="R4381" s="30" t="s">
        <v>130</v>
      </c>
      <c r="S4381" s="30" t="s">
        <v>131</v>
      </c>
      <c r="T4381" s="30" t="n">
        <v>4</v>
      </c>
    </row>
    <row r="4382" customFormat="false" ht="15" hidden="false" customHeight="false" outlineLevel="0" collapsed="false">
      <c r="A4382" s="27" t="s">
        <v>6436</v>
      </c>
      <c r="B4382" s="27" t="s">
        <v>642</v>
      </c>
      <c r="C4382" s="27" t="n">
        <v>46</v>
      </c>
      <c r="D4382" s="27" t="s">
        <v>181</v>
      </c>
      <c r="E4382" s="28" t="n">
        <v>45461</v>
      </c>
      <c r="F4382" s="27" t="s">
        <v>621</v>
      </c>
      <c r="G4382" s="28" t="n">
        <v>45462</v>
      </c>
      <c r="H4382" s="27" t="s">
        <v>183</v>
      </c>
      <c r="I4382" s="27" t="s">
        <v>212</v>
      </c>
      <c r="J4382" s="27" t="s">
        <v>431</v>
      </c>
      <c r="K4382" s="27" t="s">
        <v>156</v>
      </c>
      <c r="L4382" s="27" t="n">
        <v>74</v>
      </c>
      <c r="M4382" s="27" t="n">
        <v>33</v>
      </c>
      <c r="N4382" s="27" t="s">
        <v>186</v>
      </c>
      <c r="O4382" s="27" t="s">
        <v>171</v>
      </c>
      <c r="P4382" s="27" t="s">
        <v>140</v>
      </c>
      <c r="Q4382" s="29" t="n">
        <v>4463.21</v>
      </c>
      <c r="R4382" s="27" t="s">
        <v>130</v>
      </c>
      <c r="S4382" s="27" t="s">
        <v>223</v>
      </c>
      <c r="T4382" s="27" t="n">
        <v>5</v>
      </c>
    </row>
    <row r="4383" customFormat="false" ht="15" hidden="false" customHeight="false" outlineLevel="0" collapsed="false">
      <c r="A4383" s="30" t="s">
        <v>6437</v>
      </c>
      <c r="B4383" s="30" t="s">
        <v>3370</v>
      </c>
      <c r="C4383" s="30" t="n">
        <v>77</v>
      </c>
      <c r="D4383" s="30" t="s">
        <v>181</v>
      </c>
      <c r="E4383" s="31" t="n">
        <v>45587</v>
      </c>
      <c r="F4383" s="30" t="s">
        <v>475</v>
      </c>
      <c r="G4383" s="31" t="n">
        <v>45588</v>
      </c>
      <c r="H4383" s="30" t="s">
        <v>217</v>
      </c>
      <c r="I4383" s="30" t="s">
        <v>344</v>
      </c>
      <c r="J4383" s="30" t="s">
        <v>283</v>
      </c>
      <c r="K4383" s="30" t="s">
        <v>138</v>
      </c>
      <c r="L4383" s="30" t="n">
        <v>80</v>
      </c>
      <c r="M4383" s="30" t="n">
        <v>39</v>
      </c>
      <c r="N4383" s="30" t="s">
        <v>127</v>
      </c>
      <c r="O4383" s="30" t="s">
        <v>149</v>
      </c>
      <c r="P4383" s="30" t="s">
        <v>187</v>
      </c>
      <c r="Q4383" s="32" t="n">
        <v>2781.36</v>
      </c>
      <c r="R4383" s="30" t="s">
        <v>130</v>
      </c>
      <c r="S4383" s="30" t="s">
        <v>157</v>
      </c>
      <c r="T4383" s="30" t="n">
        <v>5</v>
      </c>
    </row>
    <row r="4384" customFormat="false" ht="15" hidden="false" customHeight="false" outlineLevel="0" collapsed="false">
      <c r="A4384" s="27" t="s">
        <v>6438</v>
      </c>
      <c r="B4384" s="27" t="s">
        <v>2794</v>
      </c>
      <c r="C4384" s="27" t="n">
        <v>15</v>
      </c>
      <c r="D4384" s="27" t="s">
        <v>121</v>
      </c>
      <c r="E4384" s="28" t="n">
        <v>45366</v>
      </c>
      <c r="F4384" s="27" t="s">
        <v>319</v>
      </c>
      <c r="G4384" s="28" t="n">
        <v>45368</v>
      </c>
      <c r="H4384" s="27" t="s">
        <v>217</v>
      </c>
      <c r="I4384" s="27" t="s">
        <v>282</v>
      </c>
      <c r="J4384" s="27" t="s">
        <v>294</v>
      </c>
      <c r="K4384" s="27" t="s">
        <v>156</v>
      </c>
      <c r="L4384" s="27" t="n">
        <v>65</v>
      </c>
      <c r="M4384" s="27" t="n">
        <v>35</v>
      </c>
      <c r="N4384" s="27" t="s">
        <v>127</v>
      </c>
      <c r="O4384" s="27" t="s">
        <v>139</v>
      </c>
      <c r="P4384" s="27" t="s">
        <v>129</v>
      </c>
      <c r="Q4384" s="29" t="n">
        <v>2634.63</v>
      </c>
      <c r="R4384" s="27" t="s">
        <v>130</v>
      </c>
      <c r="S4384" s="27" t="s">
        <v>197</v>
      </c>
      <c r="T4384" s="27" t="n">
        <v>4</v>
      </c>
    </row>
    <row r="4385" customFormat="false" ht="15" hidden="false" customHeight="false" outlineLevel="0" collapsed="false">
      <c r="A4385" s="30" t="s">
        <v>6439</v>
      </c>
      <c r="B4385" s="30" t="s">
        <v>1053</v>
      </c>
      <c r="C4385" s="30" t="n">
        <v>62</v>
      </c>
      <c r="D4385" s="30" t="s">
        <v>181</v>
      </c>
      <c r="E4385" s="31" t="n">
        <v>45486</v>
      </c>
      <c r="F4385" s="30" t="s">
        <v>247</v>
      </c>
      <c r="G4385" s="31" t="n">
        <v>45487</v>
      </c>
      <c r="H4385" s="30" t="s">
        <v>206</v>
      </c>
      <c r="I4385" s="30" t="s">
        <v>232</v>
      </c>
      <c r="J4385" s="30" t="s">
        <v>233</v>
      </c>
      <c r="K4385" s="30" t="s">
        <v>156</v>
      </c>
      <c r="L4385" s="30" t="n">
        <v>65</v>
      </c>
      <c r="M4385" s="30" t="n">
        <v>57</v>
      </c>
      <c r="N4385" s="30" t="s">
        <v>127</v>
      </c>
      <c r="O4385" s="30" t="s">
        <v>139</v>
      </c>
      <c r="P4385" s="30" t="s">
        <v>140</v>
      </c>
      <c r="Q4385" s="32" t="n">
        <v>4667.51</v>
      </c>
      <c r="R4385" s="30" t="s">
        <v>130</v>
      </c>
      <c r="S4385" s="30" t="s">
        <v>197</v>
      </c>
      <c r="T4385" s="30" t="n">
        <v>5</v>
      </c>
    </row>
    <row r="4386" customFormat="false" ht="15" hidden="false" customHeight="false" outlineLevel="0" collapsed="false">
      <c r="A4386" s="27" t="s">
        <v>6440</v>
      </c>
      <c r="B4386" s="27" t="s">
        <v>5278</v>
      </c>
      <c r="C4386" s="27" t="n">
        <v>23</v>
      </c>
      <c r="D4386" s="27" t="s">
        <v>121</v>
      </c>
      <c r="E4386" s="28" t="n">
        <v>45537</v>
      </c>
      <c r="F4386" s="27" t="s">
        <v>695</v>
      </c>
      <c r="G4386" s="28" t="n">
        <v>45540</v>
      </c>
      <c r="H4386" s="27" t="s">
        <v>236</v>
      </c>
      <c r="I4386" s="27" t="s">
        <v>237</v>
      </c>
      <c r="J4386" s="27" t="s">
        <v>238</v>
      </c>
      <c r="K4386" s="27" t="s">
        <v>156</v>
      </c>
      <c r="L4386" s="27" t="n">
        <v>33</v>
      </c>
      <c r="M4386" s="27" t="n">
        <v>74</v>
      </c>
      <c r="N4386" s="27" t="s">
        <v>186</v>
      </c>
      <c r="O4386" s="27" t="s">
        <v>139</v>
      </c>
      <c r="P4386" s="27" t="s">
        <v>150</v>
      </c>
      <c r="Q4386" s="29" t="n">
        <v>4468.48</v>
      </c>
      <c r="R4386" s="27" t="s">
        <v>130</v>
      </c>
      <c r="S4386" s="27" t="s">
        <v>223</v>
      </c>
      <c r="T4386" s="27" t="n">
        <v>2</v>
      </c>
    </row>
    <row r="4387" customFormat="false" ht="15" hidden="false" customHeight="false" outlineLevel="0" collapsed="false">
      <c r="A4387" s="30" t="s">
        <v>6441</v>
      </c>
      <c r="B4387" s="30" t="s">
        <v>4438</v>
      </c>
      <c r="C4387" s="30" t="n">
        <v>49</v>
      </c>
      <c r="D4387" s="30" t="s">
        <v>121</v>
      </c>
      <c r="E4387" s="31" t="n">
        <v>45363</v>
      </c>
      <c r="F4387" s="30" t="s">
        <v>587</v>
      </c>
      <c r="G4387" s="31" t="n">
        <v>45366</v>
      </c>
      <c r="H4387" s="30" t="s">
        <v>146</v>
      </c>
      <c r="I4387" s="30" t="s">
        <v>176</v>
      </c>
      <c r="J4387" s="30" t="s">
        <v>177</v>
      </c>
      <c r="K4387" s="30" t="s">
        <v>126</v>
      </c>
      <c r="L4387" s="30" t="n">
        <v>18</v>
      </c>
      <c r="M4387" s="30" t="n">
        <v>127</v>
      </c>
      <c r="N4387" s="30" t="s">
        <v>127</v>
      </c>
      <c r="O4387" s="30" t="s">
        <v>139</v>
      </c>
      <c r="P4387" s="30" t="s">
        <v>187</v>
      </c>
      <c r="Q4387" s="32" t="n">
        <v>8266.73</v>
      </c>
      <c r="R4387" s="30" t="s">
        <v>172</v>
      </c>
      <c r="S4387" s="30" t="s">
        <v>157</v>
      </c>
      <c r="T4387" s="30" t="n">
        <v>3</v>
      </c>
    </row>
    <row r="4388" customFormat="false" ht="15" hidden="false" customHeight="false" outlineLevel="0" collapsed="false">
      <c r="A4388" s="27" t="s">
        <v>6442</v>
      </c>
      <c r="B4388" s="27" t="s">
        <v>440</v>
      </c>
      <c r="C4388" s="27" t="n">
        <v>69</v>
      </c>
      <c r="D4388" s="27" t="s">
        <v>313</v>
      </c>
      <c r="E4388" s="28" t="n">
        <v>45554</v>
      </c>
      <c r="F4388" s="27" t="s">
        <v>651</v>
      </c>
      <c r="G4388" s="28" t="n">
        <v>45555</v>
      </c>
      <c r="H4388" s="27" t="s">
        <v>168</v>
      </c>
      <c r="I4388" s="27" t="s">
        <v>366</v>
      </c>
      <c r="J4388" s="27" t="s">
        <v>170</v>
      </c>
      <c r="K4388" s="27" t="s">
        <v>126</v>
      </c>
      <c r="L4388" s="27" t="n">
        <v>26</v>
      </c>
      <c r="M4388" s="27" t="n">
        <v>72</v>
      </c>
      <c r="N4388" s="27" t="s">
        <v>186</v>
      </c>
      <c r="O4388" s="27" t="s">
        <v>171</v>
      </c>
      <c r="P4388" s="27" t="s">
        <v>150</v>
      </c>
      <c r="Q4388" s="29" t="n">
        <v>8231.1</v>
      </c>
      <c r="R4388" s="27" t="s">
        <v>130</v>
      </c>
      <c r="S4388" s="27" t="s">
        <v>141</v>
      </c>
      <c r="T4388" s="27" t="n">
        <v>2</v>
      </c>
    </row>
    <row r="4389" customFormat="false" ht="15" hidden="false" customHeight="false" outlineLevel="0" collapsed="false">
      <c r="A4389" s="30" t="s">
        <v>6443</v>
      </c>
      <c r="B4389" s="30" t="s">
        <v>2553</v>
      </c>
      <c r="C4389" s="30" t="n">
        <v>48</v>
      </c>
      <c r="D4389" s="30" t="s">
        <v>121</v>
      </c>
      <c r="E4389" s="31" t="n">
        <v>45584</v>
      </c>
      <c r="F4389" s="30" t="s">
        <v>740</v>
      </c>
      <c r="G4389" s="31" t="n">
        <v>45584</v>
      </c>
      <c r="H4389" s="30" t="s">
        <v>206</v>
      </c>
      <c r="I4389" s="30" t="s">
        <v>232</v>
      </c>
      <c r="J4389" s="30" t="s">
        <v>593</v>
      </c>
      <c r="K4389" s="30" t="s">
        <v>138</v>
      </c>
      <c r="L4389" s="30" t="n">
        <v>58</v>
      </c>
      <c r="M4389" s="30" t="n">
        <v>18</v>
      </c>
      <c r="N4389" s="30" t="s">
        <v>127</v>
      </c>
      <c r="O4389" s="30" t="s">
        <v>128</v>
      </c>
      <c r="P4389" s="30" t="s">
        <v>129</v>
      </c>
      <c r="Q4389" s="32" t="n">
        <v>1607.98</v>
      </c>
      <c r="R4389" s="30" t="s">
        <v>130</v>
      </c>
      <c r="S4389" s="30" t="s">
        <v>178</v>
      </c>
      <c r="T4389" s="30" t="n">
        <v>4</v>
      </c>
    </row>
    <row r="4390" customFormat="false" ht="15" hidden="false" customHeight="false" outlineLevel="0" collapsed="false">
      <c r="A4390" s="27" t="s">
        <v>6444</v>
      </c>
      <c r="B4390" s="27" t="s">
        <v>6445</v>
      </c>
      <c r="C4390" s="27" t="n">
        <v>20</v>
      </c>
      <c r="D4390" s="27" t="s">
        <v>121</v>
      </c>
      <c r="E4390" s="28" t="n">
        <v>45457</v>
      </c>
      <c r="F4390" s="27" t="s">
        <v>730</v>
      </c>
      <c r="G4390" s="28" t="n">
        <v>45458</v>
      </c>
      <c r="H4390" s="27" t="s">
        <v>236</v>
      </c>
      <c r="I4390" s="27" t="s">
        <v>237</v>
      </c>
      <c r="J4390" s="27" t="s">
        <v>287</v>
      </c>
      <c r="K4390" s="27" t="s">
        <v>138</v>
      </c>
      <c r="L4390" s="27" t="n">
        <v>27</v>
      </c>
      <c r="M4390" s="27" t="n">
        <v>31</v>
      </c>
      <c r="N4390" s="27" t="s">
        <v>127</v>
      </c>
      <c r="O4390" s="27" t="s">
        <v>171</v>
      </c>
      <c r="P4390" s="27" t="s">
        <v>140</v>
      </c>
      <c r="Q4390" s="29" t="n">
        <v>1906.82</v>
      </c>
      <c r="R4390" s="27" t="s">
        <v>130</v>
      </c>
      <c r="S4390" s="27" t="s">
        <v>151</v>
      </c>
      <c r="T4390" s="27" t="n">
        <v>3</v>
      </c>
    </row>
    <row r="4391" customFormat="false" ht="15" hidden="false" customHeight="false" outlineLevel="0" collapsed="false">
      <c r="A4391" s="30" t="s">
        <v>6446</v>
      </c>
      <c r="B4391" s="30" t="s">
        <v>1516</v>
      </c>
      <c r="C4391" s="30" t="n">
        <v>45</v>
      </c>
      <c r="D4391" s="30" t="s">
        <v>181</v>
      </c>
      <c r="E4391" s="31" t="n">
        <v>45339</v>
      </c>
      <c r="F4391" s="30" t="s">
        <v>286</v>
      </c>
      <c r="G4391" s="31" t="n">
        <v>45339</v>
      </c>
      <c r="H4391" s="30" t="s">
        <v>206</v>
      </c>
      <c r="I4391" s="30" t="s">
        <v>207</v>
      </c>
      <c r="J4391" s="30" t="s">
        <v>233</v>
      </c>
      <c r="K4391" s="30" t="s">
        <v>156</v>
      </c>
      <c r="L4391" s="30" t="n">
        <v>42</v>
      </c>
      <c r="M4391" s="30" t="n">
        <v>58</v>
      </c>
      <c r="N4391" s="30" t="s">
        <v>186</v>
      </c>
      <c r="O4391" s="30" t="s">
        <v>128</v>
      </c>
      <c r="P4391" s="30" t="s">
        <v>187</v>
      </c>
      <c r="Q4391" s="32" t="n">
        <v>3428.15</v>
      </c>
      <c r="R4391" s="30" t="s">
        <v>172</v>
      </c>
      <c r="S4391" s="30" t="s">
        <v>151</v>
      </c>
      <c r="T4391" s="30" t="n">
        <v>3</v>
      </c>
    </row>
    <row r="4392" customFormat="false" ht="15" hidden="false" customHeight="false" outlineLevel="0" collapsed="false">
      <c r="A4392" s="27" t="s">
        <v>6447</v>
      </c>
      <c r="B4392" s="27" t="s">
        <v>2213</v>
      </c>
      <c r="C4392" s="27" t="n">
        <v>38</v>
      </c>
      <c r="D4392" s="27" t="s">
        <v>181</v>
      </c>
      <c r="E4392" s="28" t="n">
        <v>45468</v>
      </c>
      <c r="F4392" s="27" t="s">
        <v>1143</v>
      </c>
      <c r="G4392" s="28" t="n">
        <v>45471</v>
      </c>
      <c r="H4392" s="27" t="s">
        <v>123</v>
      </c>
      <c r="I4392" s="27" t="s">
        <v>155</v>
      </c>
      <c r="J4392" s="27" t="s">
        <v>125</v>
      </c>
      <c r="K4392" s="27" t="s">
        <v>156</v>
      </c>
      <c r="L4392" s="27" t="n">
        <v>20</v>
      </c>
      <c r="M4392" s="27" t="n">
        <v>79</v>
      </c>
      <c r="N4392" s="27" t="s">
        <v>127</v>
      </c>
      <c r="O4392" s="27" t="s">
        <v>128</v>
      </c>
      <c r="P4392" s="27" t="s">
        <v>140</v>
      </c>
      <c r="Q4392" s="29" t="n">
        <v>4081.88</v>
      </c>
      <c r="R4392" s="27" t="s">
        <v>130</v>
      </c>
      <c r="S4392" s="27" t="s">
        <v>141</v>
      </c>
      <c r="T4392" s="27" t="n">
        <v>5</v>
      </c>
    </row>
    <row r="4393" customFormat="false" ht="15" hidden="false" customHeight="false" outlineLevel="0" collapsed="false">
      <c r="A4393" s="30" t="s">
        <v>6448</v>
      </c>
      <c r="B4393" s="30" t="s">
        <v>871</v>
      </c>
      <c r="C4393" s="30" t="n">
        <v>50</v>
      </c>
      <c r="D4393" s="30" t="s">
        <v>181</v>
      </c>
      <c r="E4393" s="31" t="n">
        <v>45402</v>
      </c>
      <c r="F4393" s="30" t="s">
        <v>1020</v>
      </c>
      <c r="G4393" s="31" t="n">
        <v>45415</v>
      </c>
      <c r="H4393" s="30" t="s">
        <v>217</v>
      </c>
      <c r="I4393" s="30" t="s">
        <v>392</v>
      </c>
      <c r="J4393" s="30" t="s">
        <v>218</v>
      </c>
      <c r="K4393" s="30" t="s">
        <v>202</v>
      </c>
      <c r="L4393" s="30" t="n">
        <v>2</v>
      </c>
      <c r="M4393" s="30" t="n">
        <v>113</v>
      </c>
      <c r="N4393" s="30" t="s">
        <v>186</v>
      </c>
      <c r="O4393" s="30" t="s">
        <v>171</v>
      </c>
      <c r="P4393" s="30" t="s">
        <v>150</v>
      </c>
      <c r="Q4393" s="32" t="n">
        <v>17753.98</v>
      </c>
      <c r="R4393" s="30" t="s">
        <v>462</v>
      </c>
      <c r="S4393" s="30" t="s">
        <v>223</v>
      </c>
      <c r="T4393" s="30" t="n">
        <v>3</v>
      </c>
    </row>
    <row r="4394" customFormat="false" ht="15" hidden="false" customHeight="false" outlineLevel="0" collapsed="false">
      <c r="A4394" s="27" t="s">
        <v>6449</v>
      </c>
      <c r="B4394" s="27" t="s">
        <v>6450</v>
      </c>
      <c r="C4394" s="27"/>
      <c r="D4394" s="27" t="s">
        <v>181</v>
      </c>
      <c r="E4394" s="28" t="n">
        <v>45613</v>
      </c>
      <c r="F4394" s="27" t="s">
        <v>261</v>
      </c>
      <c r="G4394" s="28" t="n">
        <v>45614</v>
      </c>
      <c r="H4394" s="27" t="s">
        <v>236</v>
      </c>
      <c r="I4394" s="27" t="s">
        <v>237</v>
      </c>
      <c r="J4394" s="27" t="s">
        <v>267</v>
      </c>
      <c r="K4394" s="27" t="s">
        <v>138</v>
      </c>
      <c r="L4394" s="27" t="n">
        <v>84</v>
      </c>
      <c r="M4394" s="27" t="n">
        <v>23</v>
      </c>
      <c r="N4394" s="27" t="s">
        <v>127</v>
      </c>
      <c r="O4394" s="27" t="s">
        <v>149</v>
      </c>
      <c r="P4394" s="27" t="s">
        <v>129</v>
      </c>
      <c r="Q4394" s="29" t="n">
        <v>2211.14</v>
      </c>
      <c r="R4394" s="27" t="s">
        <v>130</v>
      </c>
      <c r="S4394" s="27" t="s">
        <v>197</v>
      </c>
      <c r="T4394" s="27" t="n">
        <v>4</v>
      </c>
    </row>
    <row r="4395" customFormat="false" ht="15" hidden="false" customHeight="false" outlineLevel="0" collapsed="false">
      <c r="A4395" s="30" t="s">
        <v>6451</v>
      </c>
      <c r="B4395" s="30" t="s">
        <v>1617</v>
      </c>
      <c r="C4395" s="30" t="n">
        <v>19</v>
      </c>
      <c r="D4395" s="30" t="s">
        <v>181</v>
      </c>
      <c r="E4395" s="31" t="n">
        <v>45654</v>
      </c>
      <c r="F4395" s="30" t="s">
        <v>2683</v>
      </c>
      <c r="G4395" s="31" t="n">
        <v>45655</v>
      </c>
      <c r="H4395" s="30" t="s">
        <v>123</v>
      </c>
      <c r="I4395" s="30" t="s">
        <v>124</v>
      </c>
      <c r="J4395" s="30" t="s">
        <v>508</v>
      </c>
      <c r="K4395" s="30" t="s">
        <v>156</v>
      </c>
      <c r="L4395" s="30" t="n">
        <v>30</v>
      </c>
      <c r="M4395" s="30" t="n">
        <v>67</v>
      </c>
      <c r="N4395" s="30" t="s">
        <v>186</v>
      </c>
      <c r="O4395" s="30" t="s">
        <v>171</v>
      </c>
      <c r="P4395" s="30" t="s">
        <v>140</v>
      </c>
      <c r="Q4395" s="32" t="n">
        <v>4255.58</v>
      </c>
      <c r="R4395" s="30" t="s">
        <v>130</v>
      </c>
      <c r="S4395" s="30" t="s">
        <v>141</v>
      </c>
      <c r="T4395" s="30" t="n">
        <v>5</v>
      </c>
    </row>
    <row r="4396" customFormat="false" ht="15" hidden="false" customHeight="false" outlineLevel="0" collapsed="false">
      <c r="A4396" s="27" t="s">
        <v>6452</v>
      </c>
      <c r="B4396" s="27" t="s">
        <v>2854</v>
      </c>
      <c r="C4396" s="27" t="n">
        <v>38</v>
      </c>
      <c r="D4396" s="27" t="s">
        <v>181</v>
      </c>
      <c r="E4396" s="28" t="n">
        <v>45508</v>
      </c>
      <c r="F4396" s="27" t="s">
        <v>1674</v>
      </c>
      <c r="G4396" s="28" t="n">
        <v>45510</v>
      </c>
      <c r="H4396" s="27" t="s">
        <v>206</v>
      </c>
      <c r="I4396" s="27" t="s">
        <v>232</v>
      </c>
      <c r="J4396" s="27" t="s">
        <v>208</v>
      </c>
      <c r="K4396" s="27" t="s">
        <v>156</v>
      </c>
      <c r="L4396" s="27" t="n">
        <v>27</v>
      </c>
      <c r="M4396" s="27" t="n">
        <v>53</v>
      </c>
      <c r="N4396" s="27" t="s">
        <v>127</v>
      </c>
      <c r="O4396" s="27" t="s">
        <v>139</v>
      </c>
      <c r="P4396" s="27" t="s">
        <v>150</v>
      </c>
      <c r="Q4396" s="29" t="n">
        <v>4649.52</v>
      </c>
      <c r="R4396" s="27" t="s">
        <v>130</v>
      </c>
      <c r="S4396" s="27" t="s">
        <v>335</v>
      </c>
      <c r="T4396" s="27" t="n">
        <v>5</v>
      </c>
    </row>
    <row r="4397" customFormat="false" ht="15" hidden="false" customHeight="false" outlineLevel="0" collapsed="false">
      <c r="A4397" s="30" t="s">
        <v>6453</v>
      </c>
      <c r="B4397" s="30" t="s">
        <v>4444</v>
      </c>
      <c r="C4397" s="30" t="n">
        <v>43</v>
      </c>
      <c r="D4397" s="30" t="s">
        <v>181</v>
      </c>
      <c r="E4397" s="31" t="n">
        <v>45366</v>
      </c>
      <c r="F4397" s="30" t="s">
        <v>1143</v>
      </c>
      <c r="G4397" s="31" t="n">
        <v>45371</v>
      </c>
      <c r="H4397" s="30" t="s">
        <v>168</v>
      </c>
      <c r="I4397" s="30" t="s">
        <v>366</v>
      </c>
      <c r="J4397" s="30" t="s">
        <v>367</v>
      </c>
      <c r="K4397" s="30" t="s">
        <v>126</v>
      </c>
      <c r="L4397" s="30" t="n">
        <v>11</v>
      </c>
      <c r="M4397" s="30" t="n">
        <v>114</v>
      </c>
      <c r="N4397" s="30" t="s">
        <v>127</v>
      </c>
      <c r="O4397" s="30" t="s">
        <v>128</v>
      </c>
      <c r="P4397" s="30" t="s">
        <v>140</v>
      </c>
      <c r="Q4397" s="32" t="n">
        <v>9148.31</v>
      </c>
      <c r="R4397" s="30" t="s">
        <v>130</v>
      </c>
      <c r="S4397" s="30" t="s">
        <v>178</v>
      </c>
      <c r="T4397" s="30" t="n">
        <v>3</v>
      </c>
    </row>
    <row r="4398" customFormat="false" ht="15" hidden="false" customHeight="false" outlineLevel="0" collapsed="false">
      <c r="A4398" s="27" t="s">
        <v>6454</v>
      </c>
      <c r="B4398" s="27" t="s">
        <v>1049</v>
      </c>
      <c r="C4398" s="27" t="n">
        <v>0</v>
      </c>
      <c r="D4398" s="27" t="s">
        <v>493</v>
      </c>
      <c r="E4398" s="28" t="n">
        <v>45516</v>
      </c>
      <c r="F4398" s="27" t="s">
        <v>791</v>
      </c>
      <c r="G4398" s="28" t="n">
        <v>45522</v>
      </c>
      <c r="H4398" s="27" t="s">
        <v>236</v>
      </c>
      <c r="I4398" s="27" t="s">
        <v>237</v>
      </c>
      <c r="J4398" s="27" t="s">
        <v>287</v>
      </c>
      <c r="K4398" s="27" t="s">
        <v>126</v>
      </c>
      <c r="L4398" s="27" t="n">
        <v>9</v>
      </c>
      <c r="M4398" s="27" t="n">
        <v>54</v>
      </c>
      <c r="N4398" s="27" t="s">
        <v>186</v>
      </c>
      <c r="O4398" s="27" t="s">
        <v>139</v>
      </c>
      <c r="P4398" s="27" t="s">
        <v>187</v>
      </c>
      <c r="Q4398" s="29" t="n">
        <v>6923.83</v>
      </c>
      <c r="R4398" s="27" t="s">
        <v>268</v>
      </c>
      <c r="S4398" s="27" t="s">
        <v>178</v>
      </c>
      <c r="T4398" s="27" t="n">
        <v>3</v>
      </c>
    </row>
    <row r="4399" customFormat="false" ht="15" hidden="false" customHeight="false" outlineLevel="0" collapsed="false">
      <c r="A4399" s="30" t="s">
        <v>6455</v>
      </c>
      <c r="B4399" s="30" t="s">
        <v>6152</v>
      </c>
      <c r="C4399" s="30" t="n">
        <v>26</v>
      </c>
      <c r="D4399" s="30" t="s">
        <v>181</v>
      </c>
      <c r="E4399" s="31" t="n">
        <v>45652</v>
      </c>
      <c r="F4399" s="30" t="s">
        <v>425</v>
      </c>
      <c r="G4399" s="31" t="n">
        <v>45654</v>
      </c>
      <c r="H4399" s="30" t="s">
        <v>183</v>
      </c>
      <c r="I4399" s="30" t="s">
        <v>184</v>
      </c>
      <c r="J4399" s="30" t="s">
        <v>185</v>
      </c>
      <c r="K4399" s="30" t="s">
        <v>156</v>
      </c>
      <c r="L4399" s="30" t="n">
        <v>48</v>
      </c>
      <c r="M4399" s="30" t="n">
        <v>85</v>
      </c>
      <c r="N4399" s="30" t="s">
        <v>127</v>
      </c>
      <c r="O4399" s="30" t="s">
        <v>128</v>
      </c>
      <c r="P4399" s="30" t="s">
        <v>129</v>
      </c>
      <c r="Q4399" s="32" t="n">
        <v>3657.48</v>
      </c>
      <c r="R4399" s="30" t="s">
        <v>130</v>
      </c>
      <c r="S4399" s="30" t="s">
        <v>197</v>
      </c>
      <c r="T4399" s="30" t="n">
        <v>4</v>
      </c>
    </row>
    <row r="4400" customFormat="false" ht="15" hidden="false" customHeight="false" outlineLevel="0" collapsed="false">
      <c r="A4400" s="27" t="s">
        <v>6456</v>
      </c>
      <c r="B4400" s="27" t="s">
        <v>963</v>
      </c>
      <c r="C4400" s="27" t="n">
        <v>20</v>
      </c>
      <c r="D4400" s="27" t="s">
        <v>181</v>
      </c>
      <c r="E4400" s="28" t="n">
        <v>45503</v>
      </c>
      <c r="F4400" s="27" t="s">
        <v>1674</v>
      </c>
      <c r="G4400" s="28" t="n">
        <v>45505</v>
      </c>
      <c r="H4400" s="27" t="s">
        <v>123</v>
      </c>
      <c r="I4400" s="27" t="s">
        <v>304</v>
      </c>
      <c r="J4400" s="27" t="s">
        <v>125</v>
      </c>
      <c r="K4400" s="27" t="s">
        <v>156</v>
      </c>
      <c r="L4400" s="27" t="n">
        <v>43</v>
      </c>
      <c r="M4400" s="27" t="n">
        <v>80</v>
      </c>
      <c r="N4400" s="27" t="s">
        <v>186</v>
      </c>
      <c r="O4400" s="27" t="s">
        <v>149</v>
      </c>
      <c r="P4400" s="27" t="s">
        <v>150</v>
      </c>
      <c r="Q4400" s="29" t="n">
        <v>3781.22</v>
      </c>
      <c r="R4400" s="27" t="s">
        <v>172</v>
      </c>
      <c r="S4400" s="27" t="s">
        <v>151</v>
      </c>
      <c r="T4400" s="27" t="n">
        <v>1</v>
      </c>
    </row>
    <row r="4401" customFormat="false" ht="15" hidden="false" customHeight="false" outlineLevel="0" collapsed="false">
      <c r="A4401" s="30" t="s">
        <v>6457</v>
      </c>
      <c r="B4401" s="30" t="s">
        <v>2432</v>
      </c>
      <c r="C4401" s="30" t="n">
        <v>46</v>
      </c>
      <c r="D4401" s="30" t="s">
        <v>121</v>
      </c>
      <c r="E4401" s="31" t="n">
        <v>45553</v>
      </c>
      <c r="F4401" s="30" t="s">
        <v>271</v>
      </c>
      <c r="G4401" s="31" t="n">
        <v>45554</v>
      </c>
      <c r="H4401" s="30" t="s">
        <v>146</v>
      </c>
      <c r="I4401" s="30" t="s">
        <v>309</v>
      </c>
      <c r="J4401" s="30" t="s">
        <v>568</v>
      </c>
      <c r="K4401" s="30" t="s">
        <v>126</v>
      </c>
      <c r="L4401" s="30" t="n">
        <v>35</v>
      </c>
      <c r="M4401" s="30" t="n">
        <v>55</v>
      </c>
      <c r="N4401" s="30" t="s">
        <v>186</v>
      </c>
      <c r="O4401" s="30" t="s">
        <v>139</v>
      </c>
      <c r="P4401" s="30" t="s">
        <v>187</v>
      </c>
      <c r="Q4401" s="32" t="n">
        <v>7542.39</v>
      </c>
      <c r="R4401" s="30" t="s">
        <v>130</v>
      </c>
      <c r="S4401" s="30" t="s">
        <v>141</v>
      </c>
      <c r="T4401" s="30" t="n">
        <v>4</v>
      </c>
    </row>
    <row r="4402" customFormat="false" ht="15" hidden="false" customHeight="false" outlineLevel="0" collapsed="false">
      <c r="A4402" s="27" t="s">
        <v>6458</v>
      </c>
      <c r="B4402" s="27" t="s">
        <v>1405</v>
      </c>
      <c r="C4402" s="27" t="n">
        <v>50</v>
      </c>
      <c r="D4402" s="27" t="s">
        <v>121</v>
      </c>
      <c r="E4402" s="28" t="n">
        <v>45406</v>
      </c>
      <c r="F4402" s="27" t="s">
        <v>978</v>
      </c>
      <c r="G4402" s="28" t="n">
        <v>45408</v>
      </c>
      <c r="H4402" s="27" t="s">
        <v>183</v>
      </c>
      <c r="I4402" s="27" t="s">
        <v>184</v>
      </c>
      <c r="J4402" s="27" t="s">
        <v>476</v>
      </c>
      <c r="K4402" s="27" t="s">
        <v>156</v>
      </c>
      <c r="L4402" s="27" t="n">
        <v>17</v>
      </c>
      <c r="M4402" s="27" t="n">
        <v>44</v>
      </c>
      <c r="N4402" s="27" t="s">
        <v>127</v>
      </c>
      <c r="O4402" s="27" t="s">
        <v>149</v>
      </c>
      <c r="P4402" s="27" t="s">
        <v>150</v>
      </c>
      <c r="Q4402" s="29" t="n">
        <v>4137.72</v>
      </c>
      <c r="R4402" s="27" t="s">
        <v>130</v>
      </c>
      <c r="S4402" s="27" t="s">
        <v>192</v>
      </c>
      <c r="T4402" s="27" t="n">
        <v>3</v>
      </c>
    </row>
    <row r="4403" customFormat="false" ht="15" hidden="false" customHeight="false" outlineLevel="0" collapsed="false">
      <c r="A4403" s="30" t="s">
        <v>6459</v>
      </c>
      <c r="B4403" s="30" t="s">
        <v>4741</v>
      </c>
      <c r="C4403" s="30" t="n">
        <v>29</v>
      </c>
      <c r="D4403" s="30" t="s">
        <v>121</v>
      </c>
      <c r="E4403" s="31" t="n">
        <v>45359</v>
      </c>
      <c r="F4403" s="30" t="s">
        <v>1117</v>
      </c>
      <c r="G4403" s="31" t="n">
        <v>45362</v>
      </c>
      <c r="H4403" s="30" t="s">
        <v>206</v>
      </c>
      <c r="I4403" s="30" t="s">
        <v>300</v>
      </c>
      <c r="J4403" s="30" t="s">
        <v>615</v>
      </c>
      <c r="K4403" s="30" t="s">
        <v>156</v>
      </c>
      <c r="L4403" s="30" t="n">
        <v>20</v>
      </c>
      <c r="M4403" s="30" t="n">
        <v>88</v>
      </c>
      <c r="N4403" s="30" t="s">
        <v>127</v>
      </c>
      <c r="O4403" s="30" t="s">
        <v>171</v>
      </c>
      <c r="P4403" s="30" t="s">
        <v>150</v>
      </c>
      <c r="Q4403" s="32" t="n">
        <v>5042.96</v>
      </c>
      <c r="R4403" s="30" t="s">
        <v>172</v>
      </c>
      <c r="S4403" s="30" t="s">
        <v>131</v>
      </c>
      <c r="T4403" s="30" t="n">
        <v>4</v>
      </c>
    </row>
    <row r="4404" customFormat="false" ht="15" hidden="false" customHeight="false" outlineLevel="0" collapsed="false">
      <c r="A4404" s="27" t="s">
        <v>6460</v>
      </c>
      <c r="B4404" s="27" t="s">
        <v>736</v>
      </c>
      <c r="C4404" s="27" t="n">
        <v>48</v>
      </c>
      <c r="D4404" s="27" t="s">
        <v>121</v>
      </c>
      <c r="E4404" s="28" t="n">
        <v>45511</v>
      </c>
      <c r="F4404" s="27" t="s">
        <v>948</v>
      </c>
      <c r="G4404" s="28" t="n">
        <v>45512</v>
      </c>
      <c r="H4404" s="27" t="s">
        <v>168</v>
      </c>
      <c r="I4404" s="27" t="s">
        <v>366</v>
      </c>
      <c r="J4404" s="27" t="s">
        <v>371</v>
      </c>
      <c r="K4404" s="27" t="s">
        <v>138</v>
      </c>
      <c r="L4404" s="27" t="n">
        <v>25</v>
      </c>
      <c r="M4404" s="27" t="n">
        <v>32</v>
      </c>
      <c r="N4404" s="27" t="s">
        <v>127</v>
      </c>
      <c r="O4404" s="27" t="s">
        <v>139</v>
      </c>
      <c r="P4404" s="27" t="s">
        <v>150</v>
      </c>
      <c r="Q4404" s="29" t="n">
        <v>2773.03</v>
      </c>
      <c r="R4404" s="27" t="s">
        <v>130</v>
      </c>
      <c r="S4404" s="27" t="s">
        <v>131</v>
      </c>
      <c r="T4404" s="27" t="n">
        <v>2</v>
      </c>
    </row>
    <row r="4405" customFormat="false" ht="15" hidden="false" customHeight="false" outlineLevel="0" collapsed="false">
      <c r="A4405" s="30" t="s">
        <v>6461</v>
      </c>
      <c r="B4405" s="30" t="s">
        <v>4170</v>
      </c>
      <c r="C4405" s="30" t="n">
        <v>52</v>
      </c>
      <c r="D4405" s="30" t="s">
        <v>181</v>
      </c>
      <c r="E4405" s="31" t="n">
        <v>45309</v>
      </c>
      <c r="F4405" s="30" t="s">
        <v>579</v>
      </c>
      <c r="G4405" s="31" t="n">
        <v>45309</v>
      </c>
      <c r="H4405" s="30" t="s">
        <v>206</v>
      </c>
      <c r="I4405" s="30" t="s">
        <v>232</v>
      </c>
      <c r="J4405" s="30" t="s">
        <v>208</v>
      </c>
      <c r="K4405" s="30" t="s">
        <v>138</v>
      </c>
      <c r="L4405" s="30" t="n">
        <v>46</v>
      </c>
      <c r="M4405" s="30" t="n">
        <v>29</v>
      </c>
      <c r="N4405" s="30" t="s">
        <v>127</v>
      </c>
      <c r="O4405" s="30" t="s">
        <v>139</v>
      </c>
      <c r="P4405" s="30" t="s">
        <v>129</v>
      </c>
      <c r="Q4405" s="32" t="n">
        <v>2697.77</v>
      </c>
      <c r="R4405" s="30" t="s">
        <v>268</v>
      </c>
      <c r="S4405" s="30" t="s">
        <v>335</v>
      </c>
      <c r="T4405" s="30" t="n">
        <v>4</v>
      </c>
    </row>
    <row r="4406" customFormat="false" ht="15" hidden="false" customHeight="false" outlineLevel="0" collapsed="false">
      <c r="A4406" s="27" t="s">
        <v>6462</v>
      </c>
      <c r="B4406" s="27" t="s">
        <v>6463</v>
      </c>
      <c r="C4406" s="27" t="n">
        <v>29</v>
      </c>
      <c r="D4406" s="27" t="s">
        <v>121</v>
      </c>
      <c r="E4406" s="28" t="n">
        <v>45494</v>
      </c>
      <c r="F4406" s="27" t="s">
        <v>271</v>
      </c>
      <c r="G4406" s="28" t="n">
        <v>45497</v>
      </c>
      <c r="H4406" s="27" t="s">
        <v>236</v>
      </c>
      <c r="I4406" s="27" t="s">
        <v>266</v>
      </c>
      <c r="J4406" s="27" t="s">
        <v>287</v>
      </c>
      <c r="K4406" s="27" t="s">
        <v>126</v>
      </c>
      <c r="L4406" s="27" t="n">
        <v>45</v>
      </c>
      <c r="M4406" s="27" t="n">
        <v>64</v>
      </c>
      <c r="N4406" s="27" t="s">
        <v>186</v>
      </c>
      <c r="O4406" s="27" t="s">
        <v>128</v>
      </c>
      <c r="P4406" s="27" t="s">
        <v>140</v>
      </c>
      <c r="Q4406" s="29" t="n">
        <v>7508.65</v>
      </c>
      <c r="R4406" s="27" t="s">
        <v>172</v>
      </c>
      <c r="S4406" s="27" t="s">
        <v>178</v>
      </c>
      <c r="T4406" s="27" t="n">
        <v>3</v>
      </c>
    </row>
    <row r="4407" customFormat="false" ht="15" hidden="false" customHeight="false" outlineLevel="0" collapsed="false">
      <c r="A4407" s="30" t="s">
        <v>6464</v>
      </c>
      <c r="B4407" s="30" t="s">
        <v>4867</v>
      </c>
      <c r="C4407" s="30" t="n">
        <v>34</v>
      </c>
      <c r="D4407" s="30" t="s">
        <v>121</v>
      </c>
      <c r="E4407" s="31" t="n">
        <v>45431</v>
      </c>
      <c r="F4407" s="30" t="s">
        <v>601</v>
      </c>
      <c r="G4407" s="31" t="n">
        <v>45432</v>
      </c>
      <c r="H4407" s="30" t="s">
        <v>123</v>
      </c>
      <c r="I4407" s="30" t="s">
        <v>155</v>
      </c>
      <c r="J4407" s="30" t="s">
        <v>305</v>
      </c>
      <c r="K4407" s="30" t="s">
        <v>138</v>
      </c>
      <c r="L4407" s="30" t="n">
        <v>23</v>
      </c>
      <c r="M4407" s="30" t="n">
        <v>36</v>
      </c>
      <c r="N4407" s="30" t="s">
        <v>127</v>
      </c>
      <c r="O4407" s="30" t="s">
        <v>171</v>
      </c>
      <c r="P4407" s="30" t="s">
        <v>129</v>
      </c>
      <c r="Q4407" s="32" t="n">
        <v>1732.26</v>
      </c>
      <c r="R4407" s="30" t="s">
        <v>130</v>
      </c>
      <c r="S4407" s="30" t="s">
        <v>131</v>
      </c>
      <c r="T4407" s="30" t="n">
        <v>3</v>
      </c>
    </row>
    <row r="4408" customFormat="false" ht="15" hidden="false" customHeight="false" outlineLevel="0" collapsed="false">
      <c r="A4408" s="27" t="s">
        <v>6465</v>
      </c>
      <c r="B4408" s="27" t="s">
        <v>3089</v>
      </c>
      <c r="C4408" s="27" t="n">
        <v>58</v>
      </c>
      <c r="D4408" s="27" t="s">
        <v>121</v>
      </c>
      <c r="E4408" s="28" t="n">
        <v>45574</v>
      </c>
      <c r="F4408" s="27" t="s">
        <v>1896</v>
      </c>
      <c r="G4408" s="28" t="n">
        <v>45574</v>
      </c>
      <c r="H4408" s="27" t="s">
        <v>123</v>
      </c>
      <c r="I4408" s="27" t="s">
        <v>155</v>
      </c>
      <c r="J4408" s="27" t="s">
        <v>305</v>
      </c>
      <c r="K4408" s="27" t="s">
        <v>138</v>
      </c>
      <c r="L4408" s="27" t="n">
        <v>74</v>
      </c>
      <c r="M4408" s="27" t="n">
        <v>39</v>
      </c>
      <c r="N4408" s="27" t="s">
        <v>127</v>
      </c>
      <c r="O4408" s="27" t="s">
        <v>139</v>
      </c>
      <c r="P4408" s="27" t="s">
        <v>129</v>
      </c>
      <c r="Q4408" s="29" t="n">
        <v>1784.94</v>
      </c>
      <c r="R4408" s="27" t="s">
        <v>130</v>
      </c>
      <c r="S4408" s="27" t="s">
        <v>151</v>
      </c>
      <c r="T4408" s="27" t="n">
        <v>3</v>
      </c>
    </row>
    <row r="4409" customFormat="false" ht="15" hidden="false" customHeight="false" outlineLevel="0" collapsed="false">
      <c r="A4409" s="30" t="s">
        <v>6466</v>
      </c>
      <c r="B4409" s="30" t="s">
        <v>2512</v>
      </c>
      <c r="C4409" s="30" t="n">
        <v>34</v>
      </c>
      <c r="D4409" s="30" t="s">
        <v>181</v>
      </c>
      <c r="E4409" s="31" t="n">
        <v>45363</v>
      </c>
      <c r="F4409" s="30" t="s">
        <v>645</v>
      </c>
      <c r="G4409" s="31" t="n">
        <v>45375</v>
      </c>
      <c r="H4409" s="30" t="s">
        <v>217</v>
      </c>
      <c r="I4409" s="30" t="s">
        <v>344</v>
      </c>
      <c r="J4409" s="30" t="s">
        <v>483</v>
      </c>
      <c r="K4409" s="30" t="s">
        <v>202</v>
      </c>
      <c r="L4409" s="30" t="n">
        <v>3</v>
      </c>
      <c r="M4409" s="30" t="n">
        <v>214</v>
      </c>
      <c r="N4409" s="30" t="s">
        <v>186</v>
      </c>
      <c r="O4409" s="30" t="s">
        <v>128</v>
      </c>
      <c r="P4409" s="30" t="s">
        <v>150</v>
      </c>
      <c r="Q4409" s="32" t="n">
        <v>18595.83</v>
      </c>
      <c r="R4409" s="30" t="s">
        <v>130</v>
      </c>
      <c r="S4409" s="30" t="s">
        <v>335</v>
      </c>
      <c r="T4409" s="30" t="n">
        <v>3</v>
      </c>
    </row>
    <row r="4410" customFormat="false" ht="15" hidden="false" customHeight="false" outlineLevel="0" collapsed="false">
      <c r="A4410" s="27" t="s">
        <v>6467</v>
      </c>
      <c r="B4410" s="27" t="s">
        <v>5039</v>
      </c>
      <c r="C4410" s="27" t="n">
        <v>20</v>
      </c>
      <c r="D4410" s="27" t="s">
        <v>181</v>
      </c>
      <c r="E4410" s="28" t="n">
        <v>45566</v>
      </c>
      <c r="F4410" s="27" t="s">
        <v>780</v>
      </c>
      <c r="G4410" s="28" t="n">
        <v>45571</v>
      </c>
      <c r="H4410" s="27" t="s">
        <v>217</v>
      </c>
      <c r="I4410" s="27" t="s">
        <v>392</v>
      </c>
      <c r="J4410" s="27" t="s">
        <v>218</v>
      </c>
      <c r="K4410" s="27" t="s">
        <v>126</v>
      </c>
      <c r="L4410" s="27" t="n">
        <v>6</v>
      </c>
      <c r="M4410" s="27" t="n">
        <v>96</v>
      </c>
      <c r="N4410" s="27" t="s">
        <v>186</v>
      </c>
      <c r="O4410" s="27" t="s">
        <v>128</v>
      </c>
      <c r="P4410" s="27" t="s">
        <v>150</v>
      </c>
      <c r="Q4410" s="29" t="n">
        <v>7472.04</v>
      </c>
      <c r="R4410" s="27" t="s">
        <v>130</v>
      </c>
      <c r="S4410" s="27" t="s">
        <v>164</v>
      </c>
      <c r="T4410" s="27" t="n">
        <v>5</v>
      </c>
    </row>
    <row r="4411" customFormat="false" ht="15" hidden="false" customHeight="false" outlineLevel="0" collapsed="false">
      <c r="A4411" s="30" t="s">
        <v>6468</v>
      </c>
      <c r="B4411" s="30" t="s">
        <v>1276</v>
      </c>
      <c r="C4411" s="30" t="n">
        <v>32</v>
      </c>
      <c r="D4411" s="30" t="s">
        <v>181</v>
      </c>
      <c r="E4411" s="31" t="n">
        <v>45597</v>
      </c>
      <c r="F4411" s="30" t="s">
        <v>552</v>
      </c>
      <c r="G4411" s="31" t="n">
        <v>45599</v>
      </c>
      <c r="H4411" s="30" t="s">
        <v>206</v>
      </c>
      <c r="I4411" s="30" t="s">
        <v>232</v>
      </c>
      <c r="J4411" s="30" t="s">
        <v>208</v>
      </c>
      <c r="K4411" s="30" t="s">
        <v>202</v>
      </c>
      <c r="L4411" s="30" t="n">
        <v>17</v>
      </c>
      <c r="M4411" s="30" t="n">
        <v>128</v>
      </c>
      <c r="N4411" s="30" t="s">
        <v>186</v>
      </c>
      <c r="O4411" s="30" t="s">
        <v>139</v>
      </c>
      <c r="P4411" s="30" t="s">
        <v>150</v>
      </c>
      <c r="Q4411" s="32" t="n">
        <v>17289.53</v>
      </c>
      <c r="R4411" s="30" t="s">
        <v>172</v>
      </c>
      <c r="S4411" s="30" t="s">
        <v>310</v>
      </c>
      <c r="T4411" s="30" t="n">
        <v>4</v>
      </c>
    </row>
    <row r="4412" customFormat="false" ht="15" hidden="false" customHeight="false" outlineLevel="0" collapsed="false">
      <c r="A4412" s="27" t="s">
        <v>6469</v>
      </c>
      <c r="B4412" s="27" t="s">
        <v>1751</v>
      </c>
      <c r="C4412" s="27" t="n">
        <v>53</v>
      </c>
      <c r="D4412" s="27" t="s">
        <v>181</v>
      </c>
      <c r="E4412" s="28" t="n">
        <v>45481</v>
      </c>
      <c r="F4412" s="27" t="s">
        <v>303</v>
      </c>
      <c r="G4412" s="28" t="n">
        <v>45488</v>
      </c>
      <c r="H4412" s="27" t="s">
        <v>123</v>
      </c>
      <c r="I4412" s="27" t="s">
        <v>124</v>
      </c>
      <c r="J4412" s="27" t="s">
        <v>125</v>
      </c>
      <c r="K4412" s="27" t="s">
        <v>202</v>
      </c>
      <c r="L4412" s="27" t="n">
        <v>17</v>
      </c>
      <c r="M4412" s="27" t="n">
        <v>225</v>
      </c>
      <c r="N4412" s="27" t="s">
        <v>186</v>
      </c>
      <c r="O4412" s="27" t="s">
        <v>139</v>
      </c>
      <c r="P4412" s="27" t="s">
        <v>140</v>
      </c>
      <c r="Q4412" s="29" t="n">
        <v>19811.41</v>
      </c>
      <c r="R4412" s="27" t="s">
        <v>462</v>
      </c>
      <c r="S4412" s="27" t="s">
        <v>335</v>
      </c>
      <c r="T4412" s="27" t="n">
        <v>5</v>
      </c>
    </row>
    <row r="4413" customFormat="false" ht="15" hidden="false" customHeight="false" outlineLevel="0" collapsed="false">
      <c r="A4413" s="30" t="s">
        <v>6470</v>
      </c>
      <c r="B4413" s="30" t="s">
        <v>4156</v>
      </c>
      <c r="C4413" s="30" t="n">
        <v>20</v>
      </c>
      <c r="D4413" s="30" t="s">
        <v>181</v>
      </c>
      <c r="E4413" s="31" t="n">
        <v>45310</v>
      </c>
      <c r="F4413" s="30" t="s">
        <v>907</v>
      </c>
      <c r="G4413" s="31" t="n">
        <v>45313</v>
      </c>
      <c r="H4413" s="30" t="s">
        <v>217</v>
      </c>
      <c r="I4413" s="30"/>
      <c r="J4413" s="30" t="s">
        <v>483</v>
      </c>
      <c r="K4413" s="30" t="s">
        <v>156</v>
      </c>
      <c r="L4413" s="30" t="n">
        <v>74</v>
      </c>
      <c r="M4413" s="30" t="n">
        <v>82</v>
      </c>
      <c r="N4413" s="30" t="s">
        <v>127</v>
      </c>
      <c r="O4413" s="30" t="s">
        <v>171</v>
      </c>
      <c r="P4413" s="30" t="s">
        <v>129</v>
      </c>
      <c r="Q4413" s="32" t="n">
        <v>3325.37</v>
      </c>
      <c r="R4413" s="30" t="s">
        <v>130</v>
      </c>
      <c r="S4413" s="30" t="s">
        <v>228</v>
      </c>
      <c r="T4413" s="30" t="n">
        <v>2</v>
      </c>
    </row>
    <row r="4414" customFormat="false" ht="15" hidden="false" customHeight="false" outlineLevel="0" collapsed="false">
      <c r="A4414" s="27" t="s">
        <v>6471</v>
      </c>
      <c r="B4414" s="27" t="s">
        <v>5378</v>
      </c>
      <c r="C4414" s="27" t="n">
        <v>15</v>
      </c>
      <c r="D4414" s="27" t="s">
        <v>121</v>
      </c>
      <c r="E4414" s="28" t="n">
        <v>45539</v>
      </c>
      <c r="F4414" s="27" t="s">
        <v>1384</v>
      </c>
      <c r="G4414" s="28" t="n">
        <v>45540</v>
      </c>
      <c r="H4414" s="27" t="s">
        <v>242</v>
      </c>
      <c r="I4414" s="27" t="s">
        <v>466</v>
      </c>
      <c r="J4414" s="27" t="s">
        <v>316</v>
      </c>
      <c r="K4414" s="27" t="s">
        <v>138</v>
      </c>
      <c r="L4414" s="27" t="n">
        <v>45</v>
      </c>
      <c r="M4414" s="27" t="n">
        <v>25</v>
      </c>
      <c r="N4414" s="27" t="s">
        <v>127</v>
      </c>
      <c r="O4414" s="27" t="s">
        <v>139</v>
      </c>
      <c r="P4414" s="27" t="s">
        <v>129</v>
      </c>
      <c r="Q4414" s="29" t="n">
        <v>2493.95</v>
      </c>
      <c r="R4414" s="27" t="s">
        <v>130</v>
      </c>
      <c r="S4414" s="27" t="s">
        <v>131</v>
      </c>
      <c r="T4414" s="27" t="n">
        <v>4</v>
      </c>
    </row>
    <row r="4415" customFormat="false" ht="15" hidden="false" customHeight="false" outlineLevel="0" collapsed="false">
      <c r="A4415" s="30" t="s">
        <v>6472</v>
      </c>
      <c r="B4415" s="30" t="s">
        <v>5291</v>
      </c>
      <c r="C4415" s="30" t="n">
        <v>67</v>
      </c>
      <c r="D4415" s="30" t="s">
        <v>121</v>
      </c>
      <c r="E4415" s="31" t="n">
        <v>45414</v>
      </c>
      <c r="F4415" s="30" t="s">
        <v>669</v>
      </c>
      <c r="G4415" s="31" t="n">
        <v>45414</v>
      </c>
      <c r="H4415" s="30" t="s">
        <v>135</v>
      </c>
      <c r="I4415" s="30" t="s">
        <v>136</v>
      </c>
      <c r="J4415" s="30" t="s">
        <v>137</v>
      </c>
      <c r="K4415" s="30" t="s">
        <v>156</v>
      </c>
      <c r="L4415" s="30" t="n">
        <v>61</v>
      </c>
      <c r="M4415" s="30" t="n">
        <v>60</v>
      </c>
      <c r="N4415" s="30" t="s">
        <v>186</v>
      </c>
      <c r="O4415" s="30" t="s">
        <v>128</v>
      </c>
      <c r="P4415" s="30" t="s">
        <v>140</v>
      </c>
      <c r="Q4415" s="32" t="n">
        <v>2945.17</v>
      </c>
      <c r="R4415" s="30" t="s">
        <v>130</v>
      </c>
      <c r="S4415" s="30" t="s">
        <v>335</v>
      </c>
      <c r="T4415" s="30" t="n">
        <v>3</v>
      </c>
    </row>
    <row r="4416" customFormat="false" ht="15" hidden="false" customHeight="false" outlineLevel="0" collapsed="false">
      <c r="A4416" s="27" t="s">
        <v>6473</v>
      </c>
      <c r="B4416" s="27" t="s">
        <v>1127</v>
      </c>
      <c r="C4416" s="27" t="n">
        <v>74</v>
      </c>
      <c r="D4416" s="27" t="s">
        <v>121</v>
      </c>
      <c r="E4416" s="28" t="n">
        <v>45635</v>
      </c>
      <c r="F4416" s="27" t="s">
        <v>2176</v>
      </c>
      <c r="G4416" s="28" t="n">
        <v>45639</v>
      </c>
      <c r="H4416" s="27" t="s">
        <v>168</v>
      </c>
      <c r="I4416" s="27" t="s">
        <v>196</v>
      </c>
      <c r="J4416" s="27" t="s">
        <v>441</v>
      </c>
      <c r="K4416" s="27" t="s">
        <v>126</v>
      </c>
      <c r="L4416" s="27" t="n">
        <v>40</v>
      </c>
      <c r="M4416" s="27" t="n">
        <v>53</v>
      </c>
      <c r="N4416" s="27" t="s">
        <v>186</v>
      </c>
      <c r="O4416" s="27" t="s">
        <v>139</v>
      </c>
      <c r="P4416" s="27" t="s">
        <v>140</v>
      </c>
      <c r="Q4416" s="29" t="n">
        <v>6754.01</v>
      </c>
      <c r="R4416" s="27" t="s">
        <v>130</v>
      </c>
      <c r="S4416" s="27" t="s">
        <v>151</v>
      </c>
      <c r="T4416" s="27" t="n">
        <v>4</v>
      </c>
    </row>
    <row r="4417" customFormat="false" ht="15" hidden="false" customHeight="false" outlineLevel="0" collapsed="false">
      <c r="A4417" s="30" t="s">
        <v>6474</v>
      </c>
      <c r="B4417" s="30" t="s">
        <v>1914</v>
      </c>
      <c r="C4417" s="30" t="n">
        <v>29</v>
      </c>
      <c r="D4417" s="30" t="s">
        <v>181</v>
      </c>
      <c r="E4417" s="31" t="n">
        <v>45427</v>
      </c>
      <c r="F4417" s="30" t="s">
        <v>1332</v>
      </c>
      <c r="G4417" s="31" t="n">
        <v>45430</v>
      </c>
      <c r="H4417" s="30" t="s">
        <v>242</v>
      </c>
      <c r="I4417" s="30" t="s">
        <v>243</v>
      </c>
      <c r="J4417" s="30" t="s">
        <v>363</v>
      </c>
      <c r="K4417" s="30" t="s">
        <v>156</v>
      </c>
      <c r="L4417" s="30" t="n">
        <v>45</v>
      </c>
      <c r="M4417" s="30" t="n">
        <v>39</v>
      </c>
      <c r="N4417" s="30" t="s">
        <v>127</v>
      </c>
      <c r="O4417" s="30" t="s">
        <v>149</v>
      </c>
      <c r="P4417" s="30" t="s">
        <v>187</v>
      </c>
      <c r="Q4417" s="32" t="n">
        <v>3503.93</v>
      </c>
      <c r="R4417" s="30" t="s">
        <v>172</v>
      </c>
      <c r="S4417" s="30" t="s">
        <v>192</v>
      </c>
      <c r="T4417" s="30" t="n">
        <v>4</v>
      </c>
    </row>
    <row r="4418" customFormat="false" ht="15" hidden="false" customHeight="false" outlineLevel="0" collapsed="false">
      <c r="A4418" s="27" t="s">
        <v>6475</v>
      </c>
      <c r="B4418" s="27" t="s">
        <v>1727</v>
      </c>
      <c r="C4418" s="27" t="n">
        <v>38</v>
      </c>
      <c r="D4418" s="27" t="s">
        <v>181</v>
      </c>
      <c r="E4418" s="28" t="n">
        <v>45602</v>
      </c>
      <c r="F4418" s="27" t="s">
        <v>1076</v>
      </c>
      <c r="G4418" s="28" t="n">
        <v>45604</v>
      </c>
      <c r="H4418" s="27" t="s">
        <v>217</v>
      </c>
      <c r="I4418" s="27" t="s">
        <v>282</v>
      </c>
      <c r="J4418" s="27" t="s">
        <v>283</v>
      </c>
      <c r="K4418" s="27" t="s">
        <v>126</v>
      </c>
      <c r="L4418" s="27" t="n">
        <v>31</v>
      </c>
      <c r="M4418" s="27" t="n">
        <v>139</v>
      </c>
      <c r="N4418" s="27" t="s">
        <v>186</v>
      </c>
      <c r="O4418" s="27" t="s">
        <v>139</v>
      </c>
      <c r="P4418" s="27" t="s">
        <v>150</v>
      </c>
      <c r="Q4418" s="29" t="n">
        <v>8283.35</v>
      </c>
      <c r="R4418" s="27" t="s">
        <v>130</v>
      </c>
      <c r="S4418" s="27" t="s">
        <v>131</v>
      </c>
      <c r="T4418" s="27" t="n">
        <v>4</v>
      </c>
    </row>
    <row r="4419" customFormat="false" ht="15" hidden="false" customHeight="false" outlineLevel="0" collapsed="false">
      <c r="A4419" s="30" t="s">
        <v>6476</v>
      </c>
      <c r="B4419" s="30" t="s">
        <v>285</v>
      </c>
      <c r="C4419" s="30" t="n">
        <v>12</v>
      </c>
      <c r="D4419" s="30" t="s">
        <v>121</v>
      </c>
      <c r="E4419" s="31" t="n">
        <v>45643</v>
      </c>
      <c r="F4419" s="30" t="s">
        <v>937</v>
      </c>
      <c r="G4419" s="31" t="n">
        <v>45644</v>
      </c>
      <c r="H4419" s="30" t="s">
        <v>183</v>
      </c>
      <c r="I4419" s="30" t="s">
        <v>212</v>
      </c>
      <c r="J4419" s="30" t="s">
        <v>411</v>
      </c>
      <c r="K4419" s="30" t="s">
        <v>138</v>
      </c>
      <c r="L4419" s="30" t="n">
        <v>55</v>
      </c>
      <c r="M4419" s="30" t="n">
        <v>17</v>
      </c>
      <c r="N4419" s="30" t="s">
        <v>127</v>
      </c>
      <c r="O4419" s="30" t="s">
        <v>139</v>
      </c>
      <c r="P4419" s="30" t="s">
        <v>140</v>
      </c>
      <c r="Q4419" s="32" t="n">
        <v>2035.81</v>
      </c>
      <c r="R4419" s="30" t="s">
        <v>268</v>
      </c>
      <c r="S4419" s="30" t="s">
        <v>157</v>
      </c>
      <c r="T4419" s="30" t="n">
        <v>4</v>
      </c>
    </row>
    <row r="4420" customFormat="false" ht="15" hidden="false" customHeight="false" outlineLevel="0" collapsed="false">
      <c r="A4420" s="27" t="s">
        <v>6477</v>
      </c>
      <c r="B4420" s="27" t="s">
        <v>4257</v>
      </c>
      <c r="C4420" s="27" t="n">
        <v>3</v>
      </c>
      <c r="D4420" s="27" t="s">
        <v>486</v>
      </c>
      <c r="E4420" s="28" t="n">
        <v>45553</v>
      </c>
      <c r="F4420" s="27" t="s">
        <v>893</v>
      </c>
      <c r="G4420" s="28" t="n">
        <v>45554</v>
      </c>
      <c r="H4420" s="27" t="s">
        <v>206</v>
      </c>
      <c r="I4420" s="27" t="s">
        <v>207</v>
      </c>
      <c r="J4420" s="27" t="s">
        <v>593</v>
      </c>
      <c r="K4420" s="27" t="s">
        <v>138</v>
      </c>
      <c r="L4420" s="27" t="n">
        <v>30</v>
      </c>
      <c r="M4420" s="27" t="n">
        <v>40</v>
      </c>
      <c r="N4420" s="27" t="s">
        <v>127</v>
      </c>
      <c r="O4420" s="27" t="s">
        <v>171</v>
      </c>
      <c r="P4420" s="27" t="s">
        <v>187</v>
      </c>
      <c r="Q4420" s="29" t="n">
        <v>2161.25</v>
      </c>
      <c r="R4420" s="27" t="s">
        <v>130</v>
      </c>
      <c r="S4420" s="27" t="s">
        <v>164</v>
      </c>
      <c r="T4420" s="27" t="n">
        <v>5</v>
      </c>
    </row>
    <row r="4421" customFormat="false" ht="15" hidden="false" customHeight="false" outlineLevel="0" collapsed="false">
      <c r="A4421" s="30" t="s">
        <v>6478</v>
      </c>
      <c r="B4421" s="30" t="s">
        <v>790</v>
      </c>
      <c r="C4421" s="30" t="n">
        <v>59</v>
      </c>
      <c r="D4421" s="30" t="s">
        <v>181</v>
      </c>
      <c r="E4421" s="31" t="n">
        <v>45461</v>
      </c>
      <c r="F4421" s="30" t="s">
        <v>370</v>
      </c>
      <c r="G4421" s="31" t="n">
        <v>45462</v>
      </c>
      <c r="H4421" s="30" t="s">
        <v>168</v>
      </c>
      <c r="I4421" s="30" t="s">
        <v>169</v>
      </c>
      <c r="J4421" s="30" t="s">
        <v>441</v>
      </c>
      <c r="K4421" s="30" t="s">
        <v>138</v>
      </c>
      <c r="L4421" s="30" t="n">
        <v>38</v>
      </c>
      <c r="M4421" s="30" t="n">
        <v>37</v>
      </c>
      <c r="N4421" s="30" t="s">
        <v>127</v>
      </c>
      <c r="O4421" s="30" t="s">
        <v>128</v>
      </c>
      <c r="P4421" s="30" t="s">
        <v>187</v>
      </c>
      <c r="Q4421" s="32" t="n">
        <v>1365.91</v>
      </c>
      <c r="R4421" s="30" t="s">
        <v>130</v>
      </c>
      <c r="S4421" s="30" t="s">
        <v>178</v>
      </c>
      <c r="T4421" s="30" t="n">
        <v>5</v>
      </c>
    </row>
    <row r="4422" customFormat="false" ht="15" hidden="false" customHeight="false" outlineLevel="0" collapsed="false">
      <c r="A4422" s="27" t="s">
        <v>6479</v>
      </c>
      <c r="B4422" s="27" t="s">
        <v>2067</v>
      </c>
      <c r="C4422" s="27" t="n">
        <v>24</v>
      </c>
      <c r="D4422" s="27" t="s">
        <v>181</v>
      </c>
      <c r="E4422" s="28" t="n">
        <v>45398</v>
      </c>
      <c r="F4422" s="27" t="s">
        <v>1192</v>
      </c>
      <c r="G4422" s="28" t="n">
        <v>45399</v>
      </c>
      <c r="H4422" s="27" t="s">
        <v>183</v>
      </c>
      <c r="I4422" s="27" t="s">
        <v>184</v>
      </c>
      <c r="J4422" s="27" t="s">
        <v>213</v>
      </c>
      <c r="K4422" s="27" t="s">
        <v>156</v>
      </c>
      <c r="L4422" s="27" t="n">
        <v>19</v>
      </c>
      <c r="M4422" s="27" t="n">
        <v>46</v>
      </c>
      <c r="N4422" s="27" t="s">
        <v>127</v>
      </c>
      <c r="O4422" s="27" t="s">
        <v>139</v>
      </c>
      <c r="P4422" s="27" t="s">
        <v>129</v>
      </c>
      <c r="Q4422" s="29" t="n">
        <v>3655.49</v>
      </c>
      <c r="R4422" s="27" t="s">
        <v>268</v>
      </c>
      <c r="S4422" s="27" t="s">
        <v>131</v>
      </c>
      <c r="T4422" s="27" t="n">
        <v>2</v>
      </c>
    </row>
    <row r="4423" customFormat="false" ht="15" hidden="false" customHeight="false" outlineLevel="0" collapsed="false">
      <c r="A4423" s="30" t="s">
        <v>6480</v>
      </c>
      <c r="B4423" s="30" t="s">
        <v>534</v>
      </c>
      <c r="C4423" s="30" t="n">
        <v>32</v>
      </c>
      <c r="D4423" s="30" t="s">
        <v>181</v>
      </c>
      <c r="E4423" s="31" t="n">
        <v>45421</v>
      </c>
      <c r="F4423" s="30" t="s">
        <v>679</v>
      </c>
      <c r="G4423" s="31" t="n">
        <v>45421</v>
      </c>
      <c r="H4423" s="30" t="s">
        <v>161</v>
      </c>
      <c r="I4423" s="30" t="s">
        <v>320</v>
      </c>
      <c r="J4423" s="30" t="s">
        <v>163</v>
      </c>
      <c r="K4423" s="30" t="s">
        <v>156</v>
      </c>
      <c r="L4423" s="30" t="n">
        <v>26</v>
      </c>
      <c r="M4423" s="30" t="n">
        <v>39</v>
      </c>
      <c r="N4423" s="30" t="s">
        <v>127</v>
      </c>
      <c r="O4423" s="30" t="s">
        <v>149</v>
      </c>
      <c r="P4423" s="30" t="s">
        <v>150</v>
      </c>
      <c r="Q4423" s="32" t="n">
        <v>3075.4</v>
      </c>
      <c r="R4423" s="30" t="s">
        <v>172</v>
      </c>
      <c r="S4423" s="30" t="s">
        <v>223</v>
      </c>
      <c r="T4423" s="30" t="n">
        <v>5</v>
      </c>
    </row>
    <row r="4424" customFormat="false" ht="15" hidden="false" customHeight="false" outlineLevel="0" collapsed="false">
      <c r="A4424" s="27" t="s">
        <v>6481</v>
      </c>
      <c r="B4424" s="27" t="s">
        <v>1288</v>
      </c>
      <c r="C4424" s="27" t="n">
        <v>43</v>
      </c>
      <c r="D4424" s="27" t="s">
        <v>181</v>
      </c>
      <c r="E4424" s="28" t="n">
        <v>45376</v>
      </c>
      <c r="F4424" s="27" t="s">
        <v>890</v>
      </c>
      <c r="G4424" s="28" t="n">
        <v>45377</v>
      </c>
      <c r="H4424" s="27" t="s">
        <v>123</v>
      </c>
      <c r="I4424" s="27" t="s">
        <v>155</v>
      </c>
      <c r="J4424" s="27" t="s">
        <v>508</v>
      </c>
      <c r="K4424" s="27" t="s">
        <v>138</v>
      </c>
      <c r="L4424" s="27" t="n">
        <v>78</v>
      </c>
      <c r="M4424" s="27" t="n">
        <v>21</v>
      </c>
      <c r="N4424" s="27" t="s">
        <v>127</v>
      </c>
      <c r="O4424" s="27" t="s">
        <v>149</v>
      </c>
      <c r="P4424" s="27" t="s">
        <v>187</v>
      </c>
      <c r="Q4424" s="29" t="n">
        <v>1297.75</v>
      </c>
      <c r="R4424" s="27" t="s">
        <v>130</v>
      </c>
      <c r="S4424" s="27" t="s">
        <v>141</v>
      </c>
      <c r="T4424" s="27" t="n">
        <v>2</v>
      </c>
    </row>
    <row r="4425" customFormat="false" ht="15" hidden="false" customHeight="false" outlineLevel="0" collapsed="false">
      <c r="A4425" s="30" t="s">
        <v>6482</v>
      </c>
      <c r="B4425" s="30" t="s">
        <v>3430</v>
      </c>
      <c r="C4425" s="30" t="n">
        <v>62</v>
      </c>
      <c r="D4425" s="30" t="s">
        <v>121</v>
      </c>
      <c r="E4425" s="31" t="n">
        <v>45437</v>
      </c>
      <c r="F4425" s="30" t="s">
        <v>394</v>
      </c>
      <c r="G4425" s="31" t="n">
        <v>45438</v>
      </c>
      <c r="H4425" s="30" t="s">
        <v>123</v>
      </c>
      <c r="I4425" s="30" t="s">
        <v>155</v>
      </c>
      <c r="J4425" s="30" t="s">
        <v>227</v>
      </c>
      <c r="K4425" s="30" t="s">
        <v>138</v>
      </c>
      <c r="L4425" s="30" t="n">
        <v>45</v>
      </c>
      <c r="M4425" s="30" t="n">
        <v>35</v>
      </c>
      <c r="N4425" s="30" t="s">
        <v>127</v>
      </c>
      <c r="O4425" s="30" t="s">
        <v>139</v>
      </c>
      <c r="P4425" s="30" t="s">
        <v>150</v>
      </c>
      <c r="Q4425" s="32" t="n">
        <v>2691.62</v>
      </c>
      <c r="R4425" s="30" t="s">
        <v>130</v>
      </c>
      <c r="S4425" s="30" t="s">
        <v>131</v>
      </c>
      <c r="T4425" s="30" t="n">
        <v>4</v>
      </c>
    </row>
    <row r="4426" customFormat="false" ht="15" hidden="false" customHeight="false" outlineLevel="0" collapsed="false">
      <c r="A4426" s="27" t="s">
        <v>6483</v>
      </c>
      <c r="B4426" s="27" t="s">
        <v>3618</v>
      </c>
      <c r="C4426" s="27" t="n">
        <v>0</v>
      </c>
      <c r="D4426" s="27" t="s">
        <v>181</v>
      </c>
      <c r="E4426" s="28" t="n">
        <v>45587</v>
      </c>
      <c r="F4426" s="27" t="s">
        <v>308</v>
      </c>
      <c r="G4426" s="28" t="n">
        <v>45587</v>
      </c>
      <c r="H4426" s="27" t="s">
        <v>135</v>
      </c>
      <c r="I4426" s="27" t="s">
        <v>251</v>
      </c>
      <c r="J4426" s="27" t="s">
        <v>618</v>
      </c>
      <c r="K4426" s="27" t="s">
        <v>138</v>
      </c>
      <c r="L4426" s="27" t="n">
        <v>63</v>
      </c>
      <c r="M4426" s="27" t="n">
        <v>27</v>
      </c>
      <c r="N4426" s="27" t="s">
        <v>127</v>
      </c>
      <c r="O4426" s="27" t="s">
        <v>171</v>
      </c>
      <c r="P4426" s="27" t="s">
        <v>129</v>
      </c>
      <c r="Q4426" s="29" t="n">
        <v>1079.76</v>
      </c>
      <c r="R4426" s="27" t="s">
        <v>130</v>
      </c>
      <c r="S4426" s="27" t="s">
        <v>223</v>
      </c>
      <c r="T4426" s="27" t="n">
        <v>4</v>
      </c>
    </row>
    <row r="4427" customFormat="false" ht="15" hidden="false" customHeight="false" outlineLevel="0" collapsed="false">
      <c r="A4427" s="30" t="s">
        <v>6484</v>
      </c>
      <c r="B4427" s="30" t="s">
        <v>1535</v>
      </c>
      <c r="C4427" s="30" t="n">
        <v>47</v>
      </c>
      <c r="D4427" s="30" t="s">
        <v>121</v>
      </c>
      <c r="E4427" s="31" t="n">
        <v>45497</v>
      </c>
      <c r="F4427" s="30" t="s">
        <v>241</v>
      </c>
      <c r="G4427" s="31" t="n">
        <v>45499</v>
      </c>
      <c r="H4427" s="30" t="s">
        <v>123</v>
      </c>
      <c r="I4427" s="30" t="s">
        <v>304</v>
      </c>
      <c r="J4427" s="30" t="s">
        <v>227</v>
      </c>
      <c r="K4427" s="30" t="s">
        <v>156</v>
      </c>
      <c r="L4427" s="30" t="n">
        <v>16</v>
      </c>
      <c r="M4427" s="30" t="n">
        <v>71</v>
      </c>
      <c r="N4427" s="30" t="s">
        <v>186</v>
      </c>
      <c r="O4427" s="30" t="s">
        <v>128</v>
      </c>
      <c r="P4427" s="30" t="s">
        <v>187</v>
      </c>
      <c r="Q4427" s="32" t="n">
        <v>3523.92</v>
      </c>
      <c r="R4427" s="30" t="s">
        <v>130</v>
      </c>
      <c r="S4427" s="30" t="s">
        <v>141</v>
      </c>
      <c r="T4427" s="30" t="n">
        <v>3</v>
      </c>
    </row>
    <row r="4428" customFormat="false" ht="15" hidden="false" customHeight="false" outlineLevel="0" collapsed="false">
      <c r="A4428" s="27" t="s">
        <v>5702</v>
      </c>
      <c r="B4428" s="27" t="s">
        <v>3370</v>
      </c>
      <c r="C4428" s="27" t="n">
        <v>33</v>
      </c>
      <c r="D4428" s="27" t="s">
        <v>121</v>
      </c>
      <c r="E4428" s="28" t="n">
        <v>45297</v>
      </c>
      <c r="F4428" s="27" t="s">
        <v>858</v>
      </c>
      <c r="G4428" s="28" t="n">
        <v>45297</v>
      </c>
      <c r="H4428" s="27" t="s">
        <v>146</v>
      </c>
      <c r="I4428" s="27" t="s">
        <v>309</v>
      </c>
      <c r="J4428" s="27" t="s">
        <v>148</v>
      </c>
      <c r="K4428" s="27" t="s">
        <v>138</v>
      </c>
      <c r="L4428" s="27" t="n">
        <v>43</v>
      </c>
      <c r="M4428" s="27" t="n">
        <v>35</v>
      </c>
      <c r="N4428" s="27" t="s">
        <v>127</v>
      </c>
      <c r="O4428" s="27" t="s">
        <v>149</v>
      </c>
      <c r="P4428" s="27" t="s">
        <v>150</v>
      </c>
      <c r="Q4428" s="29" t="n">
        <v>1959.31</v>
      </c>
      <c r="R4428" s="27" t="s">
        <v>130</v>
      </c>
      <c r="S4428" s="27" t="s">
        <v>141</v>
      </c>
      <c r="T4428" s="27" t="n">
        <v>3</v>
      </c>
    </row>
    <row r="4429" customFormat="false" ht="15" hidden="false" customHeight="false" outlineLevel="0" collapsed="false">
      <c r="A4429" s="30" t="s">
        <v>6485</v>
      </c>
      <c r="B4429" s="30" t="s">
        <v>6486</v>
      </c>
      <c r="C4429" s="30" t="n">
        <v>41</v>
      </c>
      <c r="D4429" s="30" t="s">
        <v>181</v>
      </c>
      <c r="E4429" s="31" t="n">
        <v>45345</v>
      </c>
      <c r="F4429" s="30" t="s">
        <v>286</v>
      </c>
      <c r="G4429" s="31" t="n">
        <v>45346</v>
      </c>
      <c r="H4429" s="30" t="s">
        <v>146</v>
      </c>
      <c r="I4429" s="30" t="s">
        <v>147</v>
      </c>
      <c r="J4429" s="30" t="s">
        <v>222</v>
      </c>
      <c r="K4429" s="30" t="s">
        <v>138</v>
      </c>
      <c r="L4429" s="30" t="n">
        <v>74</v>
      </c>
      <c r="M4429" s="30" t="n">
        <v>44</v>
      </c>
      <c r="N4429" s="30" t="s">
        <v>127</v>
      </c>
      <c r="O4429" s="30" t="s">
        <v>128</v>
      </c>
      <c r="P4429" s="30" t="s">
        <v>150</v>
      </c>
      <c r="Q4429" s="32" t="n">
        <v>1138.86</v>
      </c>
      <c r="R4429" s="30" t="s">
        <v>130</v>
      </c>
      <c r="S4429" s="30" t="s">
        <v>151</v>
      </c>
      <c r="T4429" s="30" t="n">
        <v>4</v>
      </c>
    </row>
    <row r="4430" customFormat="false" ht="15" hidden="false" customHeight="false" outlineLevel="0" collapsed="false">
      <c r="A4430" s="27" t="s">
        <v>6487</v>
      </c>
      <c r="B4430" s="27" t="s">
        <v>2743</v>
      </c>
      <c r="C4430" s="27" t="n">
        <v>10</v>
      </c>
      <c r="D4430" s="27" t="s">
        <v>181</v>
      </c>
      <c r="E4430" s="28" t="n">
        <v>45447</v>
      </c>
      <c r="F4430" s="27" t="s">
        <v>2235</v>
      </c>
      <c r="G4430" s="28" t="n">
        <v>45447</v>
      </c>
      <c r="H4430" s="27" t="s">
        <v>183</v>
      </c>
      <c r="I4430" s="27" t="s">
        <v>184</v>
      </c>
      <c r="J4430" s="27" t="s">
        <v>476</v>
      </c>
      <c r="K4430" s="27" t="s">
        <v>156</v>
      </c>
      <c r="L4430" s="27" t="n">
        <v>37</v>
      </c>
      <c r="M4430" s="27" t="n">
        <v>38</v>
      </c>
      <c r="N4430" s="27" t="s">
        <v>127</v>
      </c>
      <c r="O4430" s="27" t="s">
        <v>149</v>
      </c>
      <c r="P4430" s="27" t="s">
        <v>129</v>
      </c>
      <c r="Q4430" s="29" t="n">
        <v>2661.21</v>
      </c>
      <c r="R4430" s="27" t="s">
        <v>130</v>
      </c>
      <c r="S4430" s="27" t="s">
        <v>223</v>
      </c>
      <c r="T4430" s="27" t="n">
        <v>4</v>
      </c>
    </row>
    <row r="4431" customFormat="false" ht="15" hidden="false" customHeight="false" outlineLevel="0" collapsed="false">
      <c r="A4431" s="30" t="s">
        <v>6488</v>
      </c>
      <c r="B4431" s="30" t="s">
        <v>1505</v>
      </c>
      <c r="C4431" s="30" t="n">
        <v>29</v>
      </c>
      <c r="D4431" s="30" t="s">
        <v>121</v>
      </c>
      <c r="E4431" s="31" t="n">
        <v>45604</v>
      </c>
      <c r="F4431" s="30" t="s">
        <v>2211</v>
      </c>
      <c r="G4431" s="31" t="n">
        <v>45606</v>
      </c>
      <c r="H4431" s="30" t="s">
        <v>236</v>
      </c>
      <c r="I4431" s="30" t="s">
        <v>237</v>
      </c>
      <c r="J4431" s="30" t="s">
        <v>267</v>
      </c>
      <c r="K4431" s="30" t="s">
        <v>156</v>
      </c>
      <c r="L4431" s="30" t="n">
        <v>72</v>
      </c>
      <c r="M4431" s="30" t="n">
        <v>40</v>
      </c>
      <c r="N4431" s="30" t="s">
        <v>186</v>
      </c>
      <c r="O4431" s="30" t="s">
        <v>171</v>
      </c>
      <c r="P4431" s="30" t="s">
        <v>129</v>
      </c>
      <c r="Q4431" s="32" t="n">
        <v>3729.09</v>
      </c>
      <c r="R4431" s="30" t="s">
        <v>130</v>
      </c>
      <c r="S4431" s="30" t="s">
        <v>223</v>
      </c>
      <c r="T4431" s="30" t="n">
        <v>3</v>
      </c>
    </row>
    <row r="4432" customFormat="false" ht="15" hidden="false" customHeight="false" outlineLevel="0" collapsed="false">
      <c r="A4432" s="27" t="s">
        <v>6489</v>
      </c>
      <c r="B4432" s="27" t="s">
        <v>4423</v>
      </c>
      <c r="C4432" s="27" t="n">
        <v>33</v>
      </c>
      <c r="D4432" s="27" t="s">
        <v>181</v>
      </c>
      <c r="E4432" s="28" t="n">
        <v>45383</v>
      </c>
      <c r="F4432" s="27" t="s">
        <v>853</v>
      </c>
      <c r="G4432" s="28" t="n">
        <v>45386</v>
      </c>
      <c r="H4432" s="27" t="s">
        <v>161</v>
      </c>
      <c r="I4432" s="27" t="s">
        <v>320</v>
      </c>
      <c r="J4432" s="27" t="s">
        <v>648</v>
      </c>
      <c r="K4432" s="27" t="s">
        <v>156</v>
      </c>
      <c r="L4432" s="27" t="n">
        <v>30</v>
      </c>
      <c r="M4432" s="27" t="n">
        <v>71</v>
      </c>
      <c r="N4432" s="27" t="s">
        <v>127</v>
      </c>
      <c r="O4432" s="27" t="s">
        <v>149</v>
      </c>
      <c r="P4432" s="27" t="s">
        <v>140</v>
      </c>
      <c r="Q4432" s="29" t="n">
        <v>3976.9</v>
      </c>
      <c r="R4432" s="27" t="s">
        <v>172</v>
      </c>
      <c r="S4432" s="27" t="s">
        <v>141</v>
      </c>
      <c r="T4432" s="27" t="n">
        <v>1</v>
      </c>
    </row>
    <row r="4433" customFormat="false" ht="15" hidden="false" customHeight="false" outlineLevel="0" collapsed="false">
      <c r="A4433" s="30" t="s">
        <v>6490</v>
      </c>
      <c r="B4433" s="30" t="s">
        <v>4349</v>
      </c>
      <c r="C4433" s="30" t="n">
        <v>39</v>
      </c>
      <c r="D4433" s="30" t="s">
        <v>701</v>
      </c>
      <c r="E4433" s="31" t="n">
        <v>45375</v>
      </c>
      <c r="F4433" s="30" t="s">
        <v>438</v>
      </c>
      <c r="G4433" s="31" t="n">
        <v>45378</v>
      </c>
      <c r="H4433" s="30" t="s">
        <v>236</v>
      </c>
      <c r="I4433" s="30" t="s">
        <v>266</v>
      </c>
      <c r="J4433" s="30" t="s">
        <v>375</v>
      </c>
      <c r="K4433" s="30" t="s">
        <v>126</v>
      </c>
      <c r="L4433" s="30" t="n">
        <v>29</v>
      </c>
      <c r="M4433" s="30" t="n">
        <v>124</v>
      </c>
      <c r="N4433" s="30" t="s">
        <v>186</v>
      </c>
      <c r="O4433" s="30" t="s">
        <v>128</v>
      </c>
      <c r="P4433" s="30" t="s">
        <v>140</v>
      </c>
      <c r="Q4433" s="32" t="n">
        <v>8499.23</v>
      </c>
      <c r="R4433" s="30" t="s">
        <v>130</v>
      </c>
      <c r="S4433" s="30" t="s">
        <v>164</v>
      </c>
      <c r="T4433" s="30" t="n">
        <v>4</v>
      </c>
    </row>
    <row r="4434" customFormat="false" ht="15" hidden="false" customHeight="false" outlineLevel="0" collapsed="false">
      <c r="A4434" s="27" t="s">
        <v>6491</v>
      </c>
      <c r="B4434" s="27" t="s">
        <v>1535</v>
      </c>
      <c r="C4434" s="27" t="n">
        <v>16</v>
      </c>
      <c r="D4434" s="27" t="s">
        <v>144</v>
      </c>
      <c r="E4434" s="28" t="n">
        <v>45556</v>
      </c>
      <c r="F4434" s="27" t="s">
        <v>145</v>
      </c>
      <c r="G4434" s="28" t="n">
        <v>45557</v>
      </c>
      <c r="H4434" s="27" t="s">
        <v>236</v>
      </c>
      <c r="I4434" s="27" t="s">
        <v>266</v>
      </c>
      <c r="J4434" s="27" t="s">
        <v>267</v>
      </c>
      <c r="K4434" s="27" t="s">
        <v>138</v>
      </c>
      <c r="L4434" s="27" t="n">
        <v>42</v>
      </c>
      <c r="M4434" s="27" t="n">
        <v>16</v>
      </c>
      <c r="N4434" s="27" t="s">
        <v>186</v>
      </c>
      <c r="O4434" s="27" t="s">
        <v>139</v>
      </c>
      <c r="P4434" s="27" t="s">
        <v>140</v>
      </c>
      <c r="Q4434" s="29" t="n">
        <v>585.76</v>
      </c>
      <c r="R4434" s="27" t="s">
        <v>130</v>
      </c>
      <c r="S4434" s="27" t="s">
        <v>157</v>
      </c>
      <c r="T4434" s="27" t="n">
        <v>4</v>
      </c>
    </row>
    <row r="4435" customFormat="false" ht="15" hidden="false" customHeight="false" outlineLevel="0" collapsed="false">
      <c r="A4435" s="30" t="s">
        <v>6492</v>
      </c>
      <c r="B4435" s="30" t="s">
        <v>3327</v>
      </c>
      <c r="C4435" s="30" t="n">
        <v>69</v>
      </c>
      <c r="D4435" s="30" t="s">
        <v>121</v>
      </c>
      <c r="E4435" s="31" t="n">
        <v>45528</v>
      </c>
      <c r="F4435" s="30" t="s">
        <v>927</v>
      </c>
      <c r="G4435" s="31" t="n">
        <v>45528</v>
      </c>
      <c r="H4435" s="30" t="s">
        <v>183</v>
      </c>
      <c r="I4435" s="30" t="s">
        <v>184</v>
      </c>
      <c r="J4435" s="30" t="s">
        <v>476</v>
      </c>
      <c r="K4435" s="30" t="s">
        <v>138</v>
      </c>
      <c r="L4435" s="30" t="n">
        <v>31</v>
      </c>
      <c r="M4435" s="30" t="n">
        <v>23</v>
      </c>
      <c r="N4435" s="30" t="s">
        <v>127</v>
      </c>
      <c r="O4435" s="30" t="s">
        <v>171</v>
      </c>
      <c r="P4435" s="30" t="s">
        <v>140</v>
      </c>
      <c r="Q4435" s="32" t="n">
        <v>1950.9</v>
      </c>
      <c r="R4435" s="30" t="s">
        <v>172</v>
      </c>
      <c r="S4435" s="30" t="s">
        <v>141</v>
      </c>
      <c r="T4435" s="30" t="n">
        <v>2</v>
      </c>
    </row>
    <row r="4436" customFormat="false" ht="15" hidden="false" customHeight="false" outlineLevel="0" collapsed="false">
      <c r="A4436" s="27" t="s">
        <v>6493</v>
      </c>
      <c r="B4436" s="27" t="s">
        <v>6011</v>
      </c>
      <c r="C4436" s="27" t="n">
        <v>33</v>
      </c>
      <c r="D4436" s="27" t="s">
        <v>121</v>
      </c>
      <c r="E4436" s="28" t="n">
        <v>45375</v>
      </c>
      <c r="F4436" s="27" t="s">
        <v>981</v>
      </c>
      <c r="G4436" s="28" t="n">
        <v>45378</v>
      </c>
      <c r="H4436" s="27" t="s">
        <v>183</v>
      </c>
      <c r="I4436" s="27" t="s">
        <v>212</v>
      </c>
      <c r="J4436" s="27" t="s">
        <v>213</v>
      </c>
      <c r="K4436" s="27" t="s">
        <v>156</v>
      </c>
      <c r="L4436" s="27" t="n">
        <v>63</v>
      </c>
      <c r="M4436" s="27" t="n">
        <v>58</v>
      </c>
      <c r="N4436" s="27" t="s">
        <v>127</v>
      </c>
      <c r="O4436" s="27" t="s">
        <v>149</v>
      </c>
      <c r="P4436" s="27" t="s">
        <v>187</v>
      </c>
      <c r="Q4436" s="29" t="n">
        <v>3760.1</v>
      </c>
      <c r="R4436" s="27" t="s">
        <v>130</v>
      </c>
      <c r="S4436" s="27" t="s">
        <v>192</v>
      </c>
      <c r="T4436" s="27" t="n">
        <v>4</v>
      </c>
    </row>
    <row r="4437" customFormat="false" ht="15" hidden="false" customHeight="false" outlineLevel="0" collapsed="false">
      <c r="A4437" s="30" t="s">
        <v>6494</v>
      </c>
      <c r="B4437" s="30" t="s">
        <v>489</v>
      </c>
      <c r="C4437" s="30" t="n">
        <v>72</v>
      </c>
      <c r="D4437" s="30" t="s">
        <v>121</v>
      </c>
      <c r="E4437" s="31" t="n">
        <v>45478</v>
      </c>
      <c r="F4437" s="30" t="s">
        <v>635</v>
      </c>
      <c r="G4437" s="31" t="n">
        <v>45478</v>
      </c>
      <c r="H4437" s="30" t="s">
        <v>135</v>
      </c>
      <c r="I4437" s="30" t="s">
        <v>278</v>
      </c>
      <c r="J4437" s="30" t="s">
        <v>618</v>
      </c>
      <c r="K4437" s="30" t="s">
        <v>138</v>
      </c>
      <c r="L4437" s="30" t="n">
        <v>48</v>
      </c>
      <c r="M4437" s="30" t="n">
        <v>41</v>
      </c>
      <c r="N4437" s="30" t="s">
        <v>127</v>
      </c>
      <c r="O4437" s="30" t="s">
        <v>139</v>
      </c>
      <c r="P4437" s="30" t="s">
        <v>187</v>
      </c>
      <c r="Q4437" s="32" t="n">
        <v>1318.67</v>
      </c>
      <c r="R4437" s="30" t="s">
        <v>130</v>
      </c>
      <c r="S4437" s="30" t="s">
        <v>335</v>
      </c>
      <c r="T4437" s="30" t="n">
        <v>4</v>
      </c>
    </row>
    <row r="4438" customFormat="false" ht="15" hidden="false" customHeight="false" outlineLevel="0" collapsed="false">
      <c r="A4438" s="27" t="s">
        <v>6495</v>
      </c>
      <c r="B4438" s="27" t="s">
        <v>3322</v>
      </c>
      <c r="C4438" s="27" t="n">
        <v>26</v>
      </c>
      <c r="D4438" s="27" t="s">
        <v>121</v>
      </c>
      <c r="E4438" s="28" t="n">
        <v>45564</v>
      </c>
      <c r="F4438" s="27" t="s">
        <v>257</v>
      </c>
      <c r="G4438" s="28" t="n">
        <v>45567</v>
      </c>
      <c r="H4438" s="27" t="s">
        <v>183</v>
      </c>
      <c r="I4438" s="27" t="s">
        <v>212</v>
      </c>
      <c r="J4438" s="27" t="s">
        <v>213</v>
      </c>
      <c r="K4438" s="27" t="s">
        <v>156</v>
      </c>
      <c r="L4438" s="27" t="n">
        <v>17</v>
      </c>
      <c r="M4438" s="27" t="n">
        <v>45</v>
      </c>
      <c r="N4438" s="27" t="s">
        <v>127</v>
      </c>
      <c r="O4438" s="27" t="s">
        <v>139</v>
      </c>
      <c r="P4438" s="27" t="s">
        <v>129</v>
      </c>
      <c r="Q4438" s="29" t="n">
        <v>3461.8</v>
      </c>
      <c r="R4438" s="27" t="s">
        <v>130</v>
      </c>
      <c r="S4438" s="27" t="s">
        <v>151</v>
      </c>
      <c r="T4438" s="27" t="n">
        <v>3</v>
      </c>
    </row>
    <row r="4439" customFormat="false" ht="15" hidden="false" customHeight="false" outlineLevel="0" collapsed="false">
      <c r="A4439" s="30" t="s">
        <v>6496</v>
      </c>
      <c r="B4439" s="30" t="s">
        <v>1581</v>
      </c>
      <c r="C4439" s="30" t="n">
        <v>62</v>
      </c>
      <c r="D4439" s="30" t="s">
        <v>121</v>
      </c>
      <c r="E4439" s="31" t="n">
        <v>45371</v>
      </c>
      <c r="F4439" s="30" t="s">
        <v>200</v>
      </c>
      <c r="G4439" s="31" t="n">
        <v>45372</v>
      </c>
      <c r="H4439" s="30" t="s">
        <v>242</v>
      </c>
      <c r="I4439" s="30" t="s">
        <v>466</v>
      </c>
      <c r="J4439" s="30" t="s">
        <v>401</v>
      </c>
      <c r="K4439" s="30" t="s">
        <v>138</v>
      </c>
      <c r="L4439" s="30" t="n">
        <v>69</v>
      </c>
      <c r="M4439" s="30" t="n">
        <v>42</v>
      </c>
      <c r="N4439" s="30" t="s">
        <v>127</v>
      </c>
      <c r="O4439" s="30" t="s">
        <v>128</v>
      </c>
      <c r="P4439" s="30" t="s">
        <v>129</v>
      </c>
      <c r="Q4439" s="32" t="n">
        <v>1866.98</v>
      </c>
      <c r="R4439" s="30" t="s">
        <v>130</v>
      </c>
      <c r="S4439" s="30" t="s">
        <v>335</v>
      </c>
      <c r="T4439" s="30" t="n">
        <v>5</v>
      </c>
    </row>
    <row r="4440" customFormat="false" ht="15" hidden="false" customHeight="false" outlineLevel="0" collapsed="false">
      <c r="A4440" s="27" t="s">
        <v>6497</v>
      </c>
      <c r="B4440" s="27" t="s">
        <v>1454</v>
      </c>
      <c r="C4440" s="27" t="n">
        <v>33</v>
      </c>
      <c r="D4440" s="27" t="s">
        <v>181</v>
      </c>
      <c r="E4440" s="28" t="n">
        <v>45649</v>
      </c>
      <c r="F4440" s="27" t="s">
        <v>154</v>
      </c>
      <c r="G4440" s="28" t="n">
        <v>45651</v>
      </c>
      <c r="H4440" s="27" t="s">
        <v>146</v>
      </c>
      <c r="I4440" s="27" t="s">
        <v>309</v>
      </c>
      <c r="J4440" s="27" t="s">
        <v>222</v>
      </c>
      <c r="K4440" s="27" t="s">
        <v>156</v>
      </c>
      <c r="L4440" s="27" t="n">
        <v>53</v>
      </c>
      <c r="M4440" s="27" t="n">
        <v>72</v>
      </c>
      <c r="N4440" s="27" t="s">
        <v>127</v>
      </c>
      <c r="O4440" s="27" t="s">
        <v>149</v>
      </c>
      <c r="P4440" s="27" t="s">
        <v>150</v>
      </c>
      <c r="Q4440" s="29" t="n">
        <v>3208.97</v>
      </c>
      <c r="R4440" s="27" t="s">
        <v>130</v>
      </c>
      <c r="S4440" s="27" t="s">
        <v>151</v>
      </c>
      <c r="T4440" s="27" t="n">
        <v>5</v>
      </c>
    </row>
    <row r="4441" customFormat="false" ht="15" hidden="false" customHeight="false" outlineLevel="0" collapsed="false">
      <c r="A4441" s="30" t="s">
        <v>6147</v>
      </c>
      <c r="B4441" s="30" t="s">
        <v>5009</v>
      </c>
      <c r="C4441" s="30" t="n">
        <v>47</v>
      </c>
      <c r="D4441" s="30" t="s">
        <v>181</v>
      </c>
      <c r="E4441" s="31" t="n">
        <v>45369</v>
      </c>
      <c r="F4441" s="30" t="s">
        <v>421</v>
      </c>
      <c r="G4441" s="31" t="n">
        <v>45369</v>
      </c>
      <c r="H4441" s="30" t="s">
        <v>217</v>
      </c>
      <c r="I4441" s="30" t="s">
        <v>392</v>
      </c>
      <c r="J4441" s="30" t="s">
        <v>218</v>
      </c>
      <c r="K4441" s="30" t="s">
        <v>138</v>
      </c>
      <c r="L4441" s="30" t="n">
        <v>36</v>
      </c>
      <c r="M4441" s="30" t="n">
        <v>37</v>
      </c>
      <c r="N4441" s="30" t="s">
        <v>127</v>
      </c>
      <c r="O4441" s="30" t="s">
        <v>128</v>
      </c>
      <c r="P4441" s="30" t="s">
        <v>187</v>
      </c>
      <c r="Q4441" s="32" t="n">
        <v>1156.37</v>
      </c>
      <c r="R4441" s="30" t="s">
        <v>130</v>
      </c>
      <c r="S4441" s="30" t="s">
        <v>151</v>
      </c>
      <c r="T4441" s="30" t="n">
        <v>5</v>
      </c>
    </row>
    <row r="4442" customFormat="false" ht="15" hidden="false" customHeight="false" outlineLevel="0" collapsed="false">
      <c r="A4442" s="27" t="s">
        <v>6498</v>
      </c>
      <c r="B4442" s="27" t="s">
        <v>6499</v>
      </c>
      <c r="C4442" s="27" t="n">
        <v>33</v>
      </c>
      <c r="D4442" s="27" t="s">
        <v>121</v>
      </c>
      <c r="E4442" s="28" t="n">
        <v>45637</v>
      </c>
      <c r="F4442" s="27" t="s">
        <v>901</v>
      </c>
      <c r="G4442" s="28" t="n">
        <v>45642</v>
      </c>
      <c r="H4442" s="27" t="s">
        <v>236</v>
      </c>
      <c r="I4442" s="27" t="s">
        <v>237</v>
      </c>
      <c r="J4442" s="27" t="s">
        <v>267</v>
      </c>
      <c r="K4442" s="27" t="s">
        <v>126</v>
      </c>
      <c r="L4442" s="27" t="n">
        <v>17</v>
      </c>
      <c r="M4442" s="27" t="n">
        <v>124</v>
      </c>
      <c r="N4442" s="27" t="s">
        <v>186</v>
      </c>
      <c r="O4442" s="27" t="s">
        <v>171</v>
      </c>
      <c r="P4442" s="27" t="s">
        <v>150</v>
      </c>
      <c r="Q4442" s="29" t="n">
        <v>8949.87</v>
      </c>
      <c r="R4442" s="27" t="s">
        <v>130</v>
      </c>
      <c r="S4442" s="27" t="s">
        <v>141</v>
      </c>
      <c r="T4442" s="27" t="n">
        <v>4</v>
      </c>
    </row>
    <row r="4443" customFormat="false" ht="15" hidden="false" customHeight="false" outlineLevel="0" collapsed="false">
      <c r="A4443" s="30" t="s">
        <v>6500</v>
      </c>
      <c r="B4443" s="30" t="s">
        <v>333</v>
      </c>
      <c r="C4443" s="30" t="n">
        <v>65</v>
      </c>
      <c r="D4443" s="30" t="s">
        <v>121</v>
      </c>
      <c r="E4443" s="31" t="n">
        <v>45494</v>
      </c>
      <c r="F4443" s="30" t="s">
        <v>885</v>
      </c>
      <c r="G4443" s="31" t="n">
        <v>45495</v>
      </c>
      <c r="H4443" s="30" t="s">
        <v>161</v>
      </c>
      <c r="I4443" s="30"/>
      <c r="J4443" s="30" t="s">
        <v>385</v>
      </c>
      <c r="K4443" s="30" t="s">
        <v>126</v>
      </c>
      <c r="L4443" s="30" t="n">
        <v>34</v>
      </c>
      <c r="M4443" s="30" t="n">
        <v>112</v>
      </c>
      <c r="N4443" s="30" t="s">
        <v>186</v>
      </c>
      <c r="O4443" s="30" t="s">
        <v>149</v>
      </c>
      <c r="P4443" s="30" t="s">
        <v>187</v>
      </c>
      <c r="Q4443" s="32" t="n">
        <v>8268.76</v>
      </c>
      <c r="R4443" s="30" t="s">
        <v>172</v>
      </c>
      <c r="S4443" s="30" t="s">
        <v>178</v>
      </c>
      <c r="T4443" s="30" t="n">
        <v>3</v>
      </c>
    </row>
    <row r="4444" customFormat="false" ht="15" hidden="false" customHeight="false" outlineLevel="0" collapsed="false">
      <c r="A4444" s="27" t="s">
        <v>6501</v>
      </c>
      <c r="B4444" s="27" t="s">
        <v>230</v>
      </c>
      <c r="C4444" s="27" t="n">
        <v>18</v>
      </c>
      <c r="D4444" s="27" t="s">
        <v>121</v>
      </c>
      <c r="E4444" s="28" t="n">
        <v>45347</v>
      </c>
      <c r="F4444" s="27" t="s">
        <v>587</v>
      </c>
      <c r="G4444" s="28" t="n">
        <v>45348</v>
      </c>
      <c r="H4444" s="27" t="s">
        <v>242</v>
      </c>
      <c r="I4444" s="27" t="s">
        <v>243</v>
      </c>
      <c r="J4444" s="27" t="s">
        <v>401</v>
      </c>
      <c r="K4444" s="27" t="s">
        <v>156</v>
      </c>
      <c r="L4444" s="27" t="n">
        <v>70</v>
      </c>
      <c r="M4444" s="27" t="n">
        <v>74</v>
      </c>
      <c r="N4444" s="27" t="s">
        <v>186</v>
      </c>
      <c r="O4444" s="27" t="s">
        <v>139</v>
      </c>
      <c r="P4444" s="27" t="s">
        <v>129</v>
      </c>
      <c r="Q4444" s="29" t="n">
        <v>3671.57</v>
      </c>
      <c r="R4444" s="27" t="s">
        <v>172</v>
      </c>
      <c r="S4444" s="27" t="s">
        <v>197</v>
      </c>
      <c r="T4444" s="27" t="n">
        <v>3</v>
      </c>
    </row>
    <row r="4445" customFormat="false" ht="15" hidden="false" customHeight="false" outlineLevel="0" collapsed="false">
      <c r="A4445" s="30" t="s">
        <v>6502</v>
      </c>
      <c r="B4445" s="30" t="s">
        <v>2676</v>
      </c>
      <c r="C4445" s="30" t="n">
        <v>39</v>
      </c>
      <c r="D4445" s="30" t="s">
        <v>121</v>
      </c>
      <c r="E4445" s="31" t="n">
        <v>45637</v>
      </c>
      <c r="F4445" s="30" t="s">
        <v>444</v>
      </c>
      <c r="G4445" s="31" t="n">
        <v>45640</v>
      </c>
      <c r="H4445" s="30" t="s">
        <v>236</v>
      </c>
      <c r="I4445" s="30" t="s">
        <v>323</v>
      </c>
      <c r="J4445" s="30" t="s">
        <v>455</v>
      </c>
      <c r="K4445" s="30" t="s">
        <v>156</v>
      </c>
      <c r="L4445" s="30" t="n">
        <v>67</v>
      </c>
      <c r="M4445" s="30" t="n">
        <v>73</v>
      </c>
      <c r="N4445" s="30" t="s">
        <v>186</v>
      </c>
      <c r="O4445" s="30" t="s">
        <v>128</v>
      </c>
      <c r="P4445" s="30" t="s">
        <v>129</v>
      </c>
      <c r="Q4445" s="32"/>
      <c r="R4445" s="30" t="s">
        <v>130</v>
      </c>
      <c r="S4445" s="30" t="s">
        <v>432</v>
      </c>
      <c r="T4445" s="30" t="n">
        <v>3</v>
      </c>
    </row>
    <row r="4446" customFormat="false" ht="15" hidden="false" customHeight="false" outlineLevel="0" collapsed="false">
      <c r="A4446" s="27" t="s">
        <v>6503</v>
      </c>
      <c r="B4446" s="27" t="s">
        <v>1970</v>
      </c>
      <c r="C4446" s="27" t="n">
        <v>55</v>
      </c>
      <c r="D4446" s="27" t="s">
        <v>121</v>
      </c>
      <c r="E4446" s="28" t="n">
        <v>45294</v>
      </c>
      <c r="F4446" s="27" t="s">
        <v>384</v>
      </c>
      <c r="G4446" s="28" t="n">
        <v>45294</v>
      </c>
      <c r="H4446" s="27" t="s">
        <v>206</v>
      </c>
      <c r="I4446" s="27" t="s">
        <v>232</v>
      </c>
      <c r="J4446" s="27" t="s">
        <v>233</v>
      </c>
      <c r="K4446" s="27" t="s">
        <v>156</v>
      </c>
      <c r="L4446" s="27" t="n">
        <v>46</v>
      </c>
      <c r="M4446" s="27" t="n">
        <v>88</v>
      </c>
      <c r="N4446" s="27" t="s">
        <v>186</v>
      </c>
      <c r="O4446" s="27" t="s">
        <v>171</v>
      </c>
      <c r="P4446" s="27" t="s">
        <v>129</v>
      </c>
      <c r="Q4446" s="29" t="n">
        <v>4094.65</v>
      </c>
      <c r="R4446" s="27" t="s">
        <v>130</v>
      </c>
      <c r="S4446" s="27" t="s">
        <v>197</v>
      </c>
      <c r="T4446" s="27" t="n">
        <v>5</v>
      </c>
    </row>
    <row r="4447" customFormat="false" ht="15" hidden="false" customHeight="false" outlineLevel="0" collapsed="false">
      <c r="A4447" s="30" t="s">
        <v>6504</v>
      </c>
      <c r="B4447" s="30" t="s">
        <v>1650</v>
      </c>
      <c r="C4447" s="30" t="n">
        <v>7</v>
      </c>
      <c r="D4447" s="30" t="s">
        <v>181</v>
      </c>
      <c r="E4447" s="31" t="n">
        <v>45373</v>
      </c>
      <c r="F4447" s="30" t="s">
        <v>904</v>
      </c>
      <c r="G4447" s="31" t="n">
        <v>45376</v>
      </c>
      <c r="H4447" s="30" t="s">
        <v>236</v>
      </c>
      <c r="I4447" s="30" t="s">
        <v>237</v>
      </c>
      <c r="J4447" s="30" t="s">
        <v>267</v>
      </c>
      <c r="K4447" s="30" t="s">
        <v>156</v>
      </c>
      <c r="L4447" s="30" t="n">
        <v>61</v>
      </c>
      <c r="M4447" s="30" t="n">
        <v>72</v>
      </c>
      <c r="N4447" s="30" t="s">
        <v>186</v>
      </c>
      <c r="O4447" s="30" t="s">
        <v>139</v>
      </c>
      <c r="P4447" s="30" t="s">
        <v>140</v>
      </c>
      <c r="Q4447" s="32" t="n">
        <v>4223.15</v>
      </c>
      <c r="R4447" s="30" t="s">
        <v>172</v>
      </c>
      <c r="S4447" s="30" t="s">
        <v>141</v>
      </c>
      <c r="T4447" s="30" t="n">
        <v>2</v>
      </c>
    </row>
    <row r="4448" customFormat="false" ht="15" hidden="false" customHeight="false" outlineLevel="0" collapsed="false">
      <c r="A4448" s="27" t="s">
        <v>6505</v>
      </c>
      <c r="B4448" s="27" t="s">
        <v>694</v>
      </c>
      <c r="C4448" s="27" t="n">
        <v>25</v>
      </c>
      <c r="D4448" s="27" t="s">
        <v>181</v>
      </c>
      <c r="E4448" s="28" t="n">
        <v>45424</v>
      </c>
      <c r="F4448" s="27" t="s">
        <v>978</v>
      </c>
      <c r="G4448" s="28" t="n">
        <v>45425</v>
      </c>
      <c r="H4448" s="27" t="s">
        <v>206</v>
      </c>
      <c r="I4448" s="27" t="s">
        <v>232</v>
      </c>
      <c r="J4448" s="27" t="s">
        <v>233</v>
      </c>
      <c r="K4448" s="27" t="s">
        <v>138</v>
      </c>
      <c r="L4448" s="27" t="n">
        <v>76</v>
      </c>
      <c r="M4448" s="27" t="n">
        <v>24</v>
      </c>
      <c r="N4448" s="27" t="s">
        <v>127</v>
      </c>
      <c r="O4448" s="27" t="s">
        <v>139</v>
      </c>
      <c r="P4448" s="27" t="s">
        <v>140</v>
      </c>
      <c r="Q4448" s="29" t="n">
        <v>1828.38</v>
      </c>
      <c r="R4448" s="27" t="s">
        <v>130</v>
      </c>
      <c r="S4448" s="27" t="s">
        <v>164</v>
      </c>
      <c r="T4448" s="27" t="n">
        <v>4</v>
      </c>
    </row>
    <row r="4449" customFormat="false" ht="15" hidden="false" customHeight="false" outlineLevel="0" collapsed="false">
      <c r="A4449" s="30" t="s">
        <v>6506</v>
      </c>
      <c r="B4449" s="30" t="s">
        <v>5652</v>
      </c>
      <c r="C4449" s="30" t="n">
        <v>18</v>
      </c>
      <c r="D4449" s="30" t="s">
        <v>181</v>
      </c>
      <c r="E4449" s="31" t="n">
        <v>45358</v>
      </c>
      <c r="F4449" s="30" t="s">
        <v>1068</v>
      </c>
      <c r="G4449" s="31" t="n">
        <v>45359</v>
      </c>
      <c r="H4449" s="30" t="s">
        <v>146</v>
      </c>
      <c r="I4449" s="30" t="s">
        <v>176</v>
      </c>
      <c r="J4449" s="30" t="s">
        <v>568</v>
      </c>
      <c r="K4449" s="30" t="s">
        <v>138</v>
      </c>
      <c r="L4449" s="30" t="n">
        <v>23</v>
      </c>
      <c r="M4449" s="30" t="n">
        <v>45</v>
      </c>
      <c r="N4449" s="30" t="s">
        <v>127</v>
      </c>
      <c r="O4449" s="30" t="s">
        <v>128</v>
      </c>
      <c r="P4449" s="30" t="s">
        <v>150</v>
      </c>
      <c r="Q4449" s="32" t="n">
        <v>2898.51</v>
      </c>
      <c r="R4449" s="30" t="s">
        <v>130</v>
      </c>
      <c r="S4449" s="30" t="s">
        <v>197</v>
      </c>
      <c r="T4449" s="30" t="n">
        <v>5</v>
      </c>
    </row>
    <row r="4450" customFormat="false" ht="15" hidden="false" customHeight="false" outlineLevel="0" collapsed="false">
      <c r="A4450" s="27" t="s">
        <v>6507</v>
      </c>
      <c r="B4450" s="27" t="s">
        <v>485</v>
      </c>
      <c r="C4450" s="27" t="n">
        <v>54</v>
      </c>
      <c r="D4450" s="27" t="s">
        <v>181</v>
      </c>
      <c r="E4450" s="28" t="n">
        <v>45388</v>
      </c>
      <c r="F4450" s="27" t="s">
        <v>640</v>
      </c>
      <c r="G4450" s="28" t="n">
        <v>45394</v>
      </c>
      <c r="H4450" s="27" t="s">
        <v>168</v>
      </c>
      <c r="I4450" s="27"/>
      <c r="J4450" s="27" t="s">
        <v>191</v>
      </c>
      <c r="K4450" s="27" t="s">
        <v>126</v>
      </c>
      <c r="L4450" s="27" t="n">
        <v>31</v>
      </c>
      <c r="M4450" s="27" t="n">
        <v>103</v>
      </c>
      <c r="N4450" s="27" t="s">
        <v>127</v>
      </c>
      <c r="O4450" s="27" t="s">
        <v>128</v>
      </c>
      <c r="P4450" s="27" t="s">
        <v>140</v>
      </c>
      <c r="Q4450" s="29" t="n">
        <v>8891.82</v>
      </c>
      <c r="R4450" s="27" t="s">
        <v>130</v>
      </c>
      <c r="S4450" s="27" t="s">
        <v>223</v>
      </c>
      <c r="T4450" s="27" t="n">
        <v>2</v>
      </c>
    </row>
    <row r="4451" customFormat="false" ht="15" hidden="false" customHeight="false" outlineLevel="0" collapsed="false">
      <c r="A4451" s="30" t="s">
        <v>6508</v>
      </c>
      <c r="B4451" s="30" t="s">
        <v>6138</v>
      </c>
      <c r="C4451" s="30" t="n">
        <v>39</v>
      </c>
      <c r="D4451" s="30" t="s">
        <v>181</v>
      </c>
      <c r="E4451" s="31" t="n">
        <v>45468</v>
      </c>
      <c r="F4451" s="30" t="s">
        <v>353</v>
      </c>
      <c r="G4451" s="31" t="n">
        <v>45480</v>
      </c>
      <c r="H4451" s="30" t="s">
        <v>161</v>
      </c>
      <c r="I4451" s="30" t="s">
        <v>538</v>
      </c>
      <c r="J4451" s="30" t="s">
        <v>385</v>
      </c>
      <c r="K4451" s="30" t="s">
        <v>202</v>
      </c>
      <c r="L4451" s="30" t="n">
        <v>17</v>
      </c>
      <c r="M4451" s="30" t="n">
        <v>225</v>
      </c>
      <c r="N4451" s="30" t="s">
        <v>186</v>
      </c>
      <c r="O4451" s="30" t="s">
        <v>171</v>
      </c>
      <c r="P4451" s="30" t="s">
        <v>187</v>
      </c>
      <c r="Q4451" s="32" t="n">
        <v>19603.31</v>
      </c>
      <c r="R4451" s="30" t="s">
        <v>172</v>
      </c>
      <c r="S4451" s="30" t="s">
        <v>197</v>
      </c>
      <c r="T4451" s="30" t="n">
        <v>3</v>
      </c>
    </row>
    <row r="4452" customFormat="false" ht="15" hidden="false" customHeight="false" outlineLevel="0" collapsed="false">
      <c r="A4452" s="27" t="s">
        <v>6509</v>
      </c>
      <c r="B4452" s="27" t="s">
        <v>1106</v>
      </c>
      <c r="C4452" s="27" t="n">
        <v>45</v>
      </c>
      <c r="D4452" s="27" t="s">
        <v>607</v>
      </c>
      <c r="E4452" s="28" t="n">
        <v>45489</v>
      </c>
      <c r="F4452" s="27" t="s">
        <v>713</v>
      </c>
      <c r="G4452" s="28" t="n">
        <v>45491</v>
      </c>
      <c r="H4452" s="27" t="s">
        <v>217</v>
      </c>
      <c r="I4452" s="27" t="s">
        <v>344</v>
      </c>
      <c r="J4452" s="27" t="s">
        <v>283</v>
      </c>
      <c r="K4452" s="27" t="s">
        <v>156</v>
      </c>
      <c r="L4452" s="27" t="n">
        <v>15</v>
      </c>
      <c r="M4452" s="27" t="n">
        <v>70</v>
      </c>
      <c r="N4452" s="27" t="s">
        <v>127</v>
      </c>
      <c r="O4452" s="27" t="s">
        <v>139</v>
      </c>
      <c r="P4452" s="27" t="s">
        <v>187</v>
      </c>
      <c r="Q4452" s="29" t="n">
        <v>4762.6</v>
      </c>
      <c r="R4452" s="27" t="s">
        <v>172</v>
      </c>
      <c r="S4452" s="27" t="s">
        <v>178</v>
      </c>
      <c r="T4452" s="27" t="n">
        <v>4</v>
      </c>
    </row>
    <row r="4453" customFormat="false" ht="15" hidden="false" customHeight="false" outlineLevel="0" collapsed="false">
      <c r="A4453" s="30" t="s">
        <v>6510</v>
      </c>
      <c r="B4453" s="30" t="s">
        <v>5652</v>
      </c>
      <c r="C4453" s="30" t="n">
        <v>57</v>
      </c>
      <c r="D4453" s="30" t="s">
        <v>181</v>
      </c>
      <c r="E4453" s="31" t="n">
        <v>45530</v>
      </c>
      <c r="F4453" s="30" t="s">
        <v>293</v>
      </c>
      <c r="G4453" s="31" t="n">
        <v>45530</v>
      </c>
      <c r="H4453" s="30" t="s">
        <v>161</v>
      </c>
      <c r="I4453" s="30" t="s">
        <v>320</v>
      </c>
      <c r="J4453" s="30" t="s">
        <v>163</v>
      </c>
      <c r="K4453" s="30" t="s">
        <v>156</v>
      </c>
      <c r="L4453" s="30" t="n">
        <v>64</v>
      </c>
      <c r="M4453" s="30" t="n">
        <v>71</v>
      </c>
      <c r="N4453" s="30" t="s">
        <v>127</v>
      </c>
      <c r="O4453" s="30" t="s">
        <v>149</v>
      </c>
      <c r="P4453" s="30" t="s">
        <v>140</v>
      </c>
      <c r="Q4453" s="32" t="n">
        <v>4513.34</v>
      </c>
      <c r="R4453" s="30" t="s">
        <v>130</v>
      </c>
      <c r="S4453" s="30" t="s">
        <v>192</v>
      </c>
      <c r="T4453" s="30" t="n">
        <v>2</v>
      </c>
    </row>
    <row r="4454" customFormat="false" ht="15" hidden="false" customHeight="false" outlineLevel="0" collapsed="false">
      <c r="A4454" s="27" t="s">
        <v>6511</v>
      </c>
      <c r="B4454" s="27" t="s">
        <v>3300</v>
      </c>
      <c r="C4454" s="27" t="n">
        <v>44</v>
      </c>
      <c r="D4454" s="27" t="s">
        <v>181</v>
      </c>
      <c r="E4454" s="28" t="n">
        <v>45445</v>
      </c>
      <c r="F4454" s="27" t="s">
        <v>205</v>
      </c>
      <c r="G4454" s="28" t="n">
        <v>45448</v>
      </c>
      <c r="H4454" s="27" t="s">
        <v>183</v>
      </c>
      <c r="I4454" s="27" t="s">
        <v>184</v>
      </c>
      <c r="J4454" s="27" t="s">
        <v>411</v>
      </c>
      <c r="K4454" s="27" t="s">
        <v>156</v>
      </c>
      <c r="L4454" s="27" t="n">
        <v>18</v>
      </c>
      <c r="M4454" s="27" t="n">
        <v>30</v>
      </c>
      <c r="N4454" s="27" t="s">
        <v>127</v>
      </c>
      <c r="O4454" s="27" t="s">
        <v>139</v>
      </c>
      <c r="P4454" s="27" t="s">
        <v>187</v>
      </c>
      <c r="Q4454" s="29" t="n">
        <v>3193.23</v>
      </c>
      <c r="R4454" s="27" t="s">
        <v>130</v>
      </c>
      <c r="S4454" s="27" t="s">
        <v>131</v>
      </c>
      <c r="T4454" s="27" t="n">
        <v>4</v>
      </c>
    </row>
    <row r="4455" customFormat="false" ht="15" hidden="false" customHeight="false" outlineLevel="0" collapsed="false">
      <c r="A4455" s="30" t="s">
        <v>6512</v>
      </c>
      <c r="B4455" s="30" t="s">
        <v>2524</v>
      </c>
      <c r="C4455" s="30" t="n">
        <v>19</v>
      </c>
      <c r="D4455" s="30" t="s">
        <v>181</v>
      </c>
      <c r="E4455" s="31" t="n">
        <v>45655</v>
      </c>
      <c r="F4455" s="30" t="s">
        <v>378</v>
      </c>
      <c r="G4455" s="31" t="n">
        <v>45656</v>
      </c>
      <c r="H4455" s="30" t="s">
        <v>161</v>
      </c>
      <c r="I4455" s="30" t="s">
        <v>162</v>
      </c>
      <c r="J4455" s="30" t="s">
        <v>648</v>
      </c>
      <c r="K4455" s="30" t="s">
        <v>138</v>
      </c>
      <c r="L4455" s="30" t="n">
        <v>83</v>
      </c>
      <c r="M4455" s="30" t="n">
        <v>42</v>
      </c>
      <c r="N4455" s="30" t="s">
        <v>127</v>
      </c>
      <c r="O4455" s="30" t="s">
        <v>128</v>
      </c>
      <c r="P4455" s="30" t="s">
        <v>150</v>
      </c>
      <c r="Q4455" s="32" t="n">
        <v>2782.47</v>
      </c>
      <c r="R4455" s="30" t="s">
        <v>130</v>
      </c>
      <c r="S4455" s="30" t="s">
        <v>223</v>
      </c>
      <c r="T4455" s="30" t="n">
        <v>4</v>
      </c>
    </row>
    <row r="4456" customFormat="false" ht="15" hidden="false" customHeight="false" outlineLevel="0" collapsed="false">
      <c r="A4456" s="27" t="s">
        <v>6513</v>
      </c>
      <c r="B4456" s="27" t="s">
        <v>1953</v>
      </c>
      <c r="C4456" s="27" t="n">
        <v>60</v>
      </c>
      <c r="D4456" s="27" t="s">
        <v>121</v>
      </c>
      <c r="E4456" s="28" t="n">
        <v>45369</v>
      </c>
      <c r="F4456" s="27" t="s">
        <v>1026</v>
      </c>
      <c r="G4456" s="28" t="n">
        <v>45369</v>
      </c>
      <c r="H4456" s="27" t="s">
        <v>242</v>
      </c>
      <c r="I4456" s="27" t="s">
        <v>466</v>
      </c>
      <c r="J4456" s="27" t="s">
        <v>422</v>
      </c>
      <c r="K4456" s="27" t="s">
        <v>138</v>
      </c>
      <c r="L4456" s="27" t="n">
        <v>74</v>
      </c>
      <c r="M4456" s="27" t="n">
        <v>26</v>
      </c>
      <c r="N4456" s="27" t="s">
        <v>127</v>
      </c>
      <c r="O4456" s="27" t="s">
        <v>171</v>
      </c>
      <c r="P4456" s="27" t="s">
        <v>187</v>
      </c>
      <c r="Q4456" s="29" t="n">
        <v>2654.71</v>
      </c>
      <c r="R4456" s="27" t="s">
        <v>130</v>
      </c>
      <c r="S4456" s="27" t="s">
        <v>197</v>
      </c>
      <c r="T4456" s="27" t="n">
        <v>4</v>
      </c>
    </row>
    <row r="4457" customFormat="false" ht="15" hidden="false" customHeight="false" outlineLevel="0" collapsed="false">
      <c r="A4457" s="30" t="s">
        <v>6514</v>
      </c>
      <c r="B4457" s="30" t="s">
        <v>1191</v>
      </c>
      <c r="C4457" s="30" t="n">
        <v>81</v>
      </c>
      <c r="D4457" s="30" t="s">
        <v>181</v>
      </c>
      <c r="E4457" s="31" t="n">
        <v>45568</v>
      </c>
      <c r="F4457" s="30" t="s">
        <v>679</v>
      </c>
      <c r="G4457" s="31" t="n">
        <v>45571</v>
      </c>
      <c r="H4457" s="30" t="s">
        <v>183</v>
      </c>
      <c r="I4457" s="30" t="s">
        <v>184</v>
      </c>
      <c r="J4457" s="30" t="s">
        <v>213</v>
      </c>
      <c r="K4457" s="30" t="s">
        <v>156</v>
      </c>
      <c r="L4457" s="30" t="n">
        <v>30</v>
      </c>
      <c r="M4457" s="30" t="n">
        <v>62</v>
      </c>
      <c r="N4457" s="30" t="s">
        <v>127</v>
      </c>
      <c r="O4457" s="30" t="s">
        <v>171</v>
      </c>
      <c r="P4457" s="30" t="s">
        <v>129</v>
      </c>
      <c r="Q4457" s="32" t="n">
        <v>4298.99</v>
      </c>
      <c r="R4457" s="30" t="s">
        <v>130</v>
      </c>
      <c r="S4457" s="30" t="s">
        <v>131</v>
      </c>
      <c r="T4457" s="30" t="n">
        <v>3</v>
      </c>
    </row>
    <row r="4458" customFormat="false" ht="15" hidden="false" customHeight="false" outlineLevel="0" collapsed="false">
      <c r="A4458" s="27" t="s">
        <v>6515</v>
      </c>
      <c r="B4458" s="27" t="s">
        <v>4223</v>
      </c>
      <c r="C4458" s="27" t="n">
        <v>59</v>
      </c>
      <c r="D4458" s="27" t="s">
        <v>181</v>
      </c>
      <c r="E4458" s="28" t="n">
        <v>45485</v>
      </c>
      <c r="F4458" s="27" t="s">
        <v>645</v>
      </c>
      <c r="G4458" s="28" t="n">
        <v>45488</v>
      </c>
      <c r="H4458" s="27" t="s">
        <v>242</v>
      </c>
      <c r="I4458" s="27" t="s">
        <v>466</v>
      </c>
      <c r="J4458" s="27" t="s">
        <v>422</v>
      </c>
      <c r="K4458" s="27" t="s">
        <v>126</v>
      </c>
      <c r="L4458" s="27" t="n">
        <v>33</v>
      </c>
      <c r="M4458" s="27" t="n">
        <v>144</v>
      </c>
      <c r="N4458" s="27" t="s">
        <v>127</v>
      </c>
      <c r="O4458" s="27" t="s">
        <v>149</v>
      </c>
      <c r="P4458" s="27" t="s">
        <v>187</v>
      </c>
      <c r="Q4458" s="29" t="n">
        <v>9596.83</v>
      </c>
      <c r="R4458" s="27" t="s">
        <v>462</v>
      </c>
      <c r="S4458" s="27" t="s">
        <v>141</v>
      </c>
      <c r="T4458" s="27" t="n">
        <v>4</v>
      </c>
    </row>
    <row r="4459" customFormat="false" ht="15" hidden="false" customHeight="false" outlineLevel="0" collapsed="false">
      <c r="A4459" s="30" t="s">
        <v>6516</v>
      </c>
      <c r="B4459" s="30" t="s">
        <v>3302</v>
      </c>
      <c r="C4459" s="30" t="n">
        <v>41</v>
      </c>
      <c r="D4459" s="30" t="s">
        <v>121</v>
      </c>
      <c r="E4459" s="31" t="n">
        <v>45388</v>
      </c>
      <c r="F4459" s="30" t="s">
        <v>931</v>
      </c>
      <c r="G4459" s="31" t="n">
        <v>45388</v>
      </c>
      <c r="H4459" s="30" t="s">
        <v>183</v>
      </c>
      <c r="I4459" s="30" t="s">
        <v>212</v>
      </c>
      <c r="J4459" s="30" t="s">
        <v>185</v>
      </c>
      <c r="K4459" s="30" t="s">
        <v>138</v>
      </c>
      <c r="L4459" s="30" t="n">
        <v>44</v>
      </c>
      <c r="M4459" s="30" t="n">
        <v>41</v>
      </c>
      <c r="N4459" s="30" t="s">
        <v>127</v>
      </c>
      <c r="O4459" s="30" t="s">
        <v>139</v>
      </c>
      <c r="P4459" s="30" t="s">
        <v>129</v>
      </c>
      <c r="Q4459" s="32" t="n">
        <v>2862.44</v>
      </c>
      <c r="R4459" s="30" t="s">
        <v>130</v>
      </c>
      <c r="S4459" s="30" t="s">
        <v>197</v>
      </c>
      <c r="T4459" s="30" t="n">
        <v>4</v>
      </c>
    </row>
    <row r="4460" customFormat="false" ht="15" hidden="false" customHeight="false" outlineLevel="0" collapsed="false">
      <c r="A4460" s="27" t="s">
        <v>6517</v>
      </c>
      <c r="B4460" s="27" t="s">
        <v>3258</v>
      </c>
      <c r="C4460" s="27"/>
      <c r="D4460" s="27" t="s">
        <v>121</v>
      </c>
      <c r="E4460" s="28" t="n">
        <v>45347</v>
      </c>
      <c r="F4460" s="27" t="s">
        <v>290</v>
      </c>
      <c r="G4460" s="28" t="n">
        <v>45347</v>
      </c>
      <c r="H4460" s="27" t="s">
        <v>206</v>
      </c>
      <c r="I4460" s="27" t="s">
        <v>300</v>
      </c>
      <c r="J4460" s="27" t="s">
        <v>208</v>
      </c>
      <c r="K4460" s="27" t="s">
        <v>138</v>
      </c>
      <c r="L4460" s="27" t="n">
        <v>58</v>
      </c>
      <c r="M4460" s="27" t="n">
        <v>38</v>
      </c>
      <c r="N4460" s="27" t="s">
        <v>127</v>
      </c>
      <c r="O4460" s="27" t="s">
        <v>128</v>
      </c>
      <c r="P4460" s="27" t="s">
        <v>187</v>
      </c>
      <c r="Q4460" s="29" t="n">
        <v>1986.71</v>
      </c>
      <c r="R4460" s="27" t="s">
        <v>130</v>
      </c>
      <c r="S4460" s="27" t="s">
        <v>164</v>
      </c>
      <c r="T4460" s="27" t="n">
        <v>4</v>
      </c>
    </row>
    <row r="4461" customFormat="false" ht="15" hidden="false" customHeight="false" outlineLevel="0" collapsed="false">
      <c r="A4461" s="30" t="s">
        <v>6518</v>
      </c>
      <c r="B4461" s="30" t="s">
        <v>270</v>
      </c>
      <c r="C4461" s="30" t="n">
        <v>34</v>
      </c>
      <c r="D4461" s="30" t="s">
        <v>121</v>
      </c>
      <c r="E4461" s="31" t="n">
        <v>45436</v>
      </c>
      <c r="F4461" s="30" t="s">
        <v>695</v>
      </c>
      <c r="G4461" s="31" t="n">
        <v>45436</v>
      </c>
      <c r="H4461" s="30" t="s">
        <v>161</v>
      </c>
      <c r="I4461" s="30" t="s">
        <v>320</v>
      </c>
      <c r="J4461" s="30" t="s">
        <v>385</v>
      </c>
      <c r="K4461" s="30" t="s">
        <v>138</v>
      </c>
      <c r="L4461" s="30" t="n">
        <v>39</v>
      </c>
      <c r="M4461" s="30" t="n">
        <v>23</v>
      </c>
      <c r="N4461" s="30" t="s">
        <v>127</v>
      </c>
      <c r="O4461" s="30" t="s">
        <v>171</v>
      </c>
      <c r="P4461" s="30" t="s">
        <v>140</v>
      </c>
      <c r="Q4461" s="32" t="n">
        <v>2093.37</v>
      </c>
      <c r="R4461" s="30" t="s">
        <v>130</v>
      </c>
      <c r="S4461" s="30" t="s">
        <v>627</v>
      </c>
      <c r="T4461" s="30" t="n">
        <v>4</v>
      </c>
    </row>
    <row r="4462" customFormat="false" ht="15" hidden="false" customHeight="false" outlineLevel="0" collapsed="false">
      <c r="A4462" s="27" t="s">
        <v>6519</v>
      </c>
      <c r="B4462" s="27" t="s">
        <v>1478</v>
      </c>
      <c r="C4462" s="27" t="n">
        <v>19</v>
      </c>
      <c r="D4462" s="27" t="s">
        <v>121</v>
      </c>
      <c r="E4462" s="28" t="n">
        <v>45443</v>
      </c>
      <c r="F4462" s="27" t="s">
        <v>475</v>
      </c>
      <c r="G4462" s="28" t="n">
        <v>45444</v>
      </c>
      <c r="H4462" s="27" t="s">
        <v>146</v>
      </c>
      <c r="I4462" s="27" t="s">
        <v>176</v>
      </c>
      <c r="J4462" s="27" t="s">
        <v>244</v>
      </c>
      <c r="K4462" s="27" t="s">
        <v>138</v>
      </c>
      <c r="L4462" s="27" t="n">
        <v>63</v>
      </c>
      <c r="M4462" s="27" t="n">
        <v>32</v>
      </c>
      <c r="N4462" s="27" t="s">
        <v>127</v>
      </c>
      <c r="O4462" s="27" t="s">
        <v>139</v>
      </c>
      <c r="P4462" s="27" t="s">
        <v>140</v>
      </c>
      <c r="Q4462" s="29" t="n">
        <v>2231.75</v>
      </c>
      <c r="R4462" s="27" t="s">
        <v>268</v>
      </c>
      <c r="S4462" s="27" t="s">
        <v>151</v>
      </c>
      <c r="T4462" s="27" t="n">
        <v>5</v>
      </c>
    </row>
    <row r="4463" customFormat="false" ht="15" hidden="false" customHeight="false" outlineLevel="0" collapsed="false">
      <c r="A4463" s="30" t="s">
        <v>6520</v>
      </c>
      <c r="B4463" s="30" t="s">
        <v>2632</v>
      </c>
      <c r="C4463" s="30" t="n">
        <v>21</v>
      </c>
      <c r="D4463" s="30" t="s">
        <v>493</v>
      </c>
      <c r="E4463" s="31" t="n">
        <v>45645</v>
      </c>
      <c r="F4463" s="30" t="s">
        <v>1140</v>
      </c>
      <c r="G4463" s="31" t="n">
        <v>45659</v>
      </c>
      <c r="H4463" s="30" t="s">
        <v>168</v>
      </c>
      <c r="I4463" s="30" t="s">
        <v>366</v>
      </c>
      <c r="J4463" s="30" t="s">
        <v>441</v>
      </c>
      <c r="K4463" s="30" t="s">
        <v>202</v>
      </c>
      <c r="L4463" s="30" t="n">
        <v>16</v>
      </c>
      <c r="M4463" s="30" t="n">
        <v>133</v>
      </c>
      <c r="N4463" s="30" t="s">
        <v>186</v>
      </c>
      <c r="O4463" s="30" t="s">
        <v>171</v>
      </c>
      <c r="P4463" s="30" t="s">
        <v>150</v>
      </c>
      <c r="Q4463" s="32" t="n">
        <v>18310.23</v>
      </c>
      <c r="R4463" s="30" t="s">
        <v>130</v>
      </c>
      <c r="S4463" s="30" t="s">
        <v>192</v>
      </c>
      <c r="T4463" s="30" t="n">
        <v>2</v>
      </c>
    </row>
    <row r="4464" customFormat="false" ht="15" hidden="false" customHeight="false" outlineLevel="0" collapsed="false">
      <c r="A4464" s="27" t="s">
        <v>6521</v>
      </c>
      <c r="B4464" s="27" t="s">
        <v>2703</v>
      </c>
      <c r="C4464" s="27" t="n">
        <v>51</v>
      </c>
      <c r="D4464" s="27" t="s">
        <v>181</v>
      </c>
      <c r="E4464" s="28" t="n">
        <v>45407</v>
      </c>
      <c r="F4464" s="27" t="s">
        <v>1711</v>
      </c>
      <c r="G4464" s="28" t="n">
        <v>45410</v>
      </c>
      <c r="H4464" s="27" t="s">
        <v>217</v>
      </c>
      <c r="I4464" s="27" t="s">
        <v>392</v>
      </c>
      <c r="J4464" s="27" t="s">
        <v>218</v>
      </c>
      <c r="K4464" s="27" t="s">
        <v>156</v>
      </c>
      <c r="L4464" s="27" t="n">
        <v>19</v>
      </c>
      <c r="M4464" s="27" t="n">
        <v>79</v>
      </c>
      <c r="N4464" s="27" t="s">
        <v>127</v>
      </c>
      <c r="O4464" s="27" t="s">
        <v>128</v>
      </c>
      <c r="P4464" s="27" t="s">
        <v>129</v>
      </c>
      <c r="Q4464" s="29" t="n">
        <v>4444.75</v>
      </c>
      <c r="R4464" s="27" t="s">
        <v>268</v>
      </c>
      <c r="S4464" s="27" t="s">
        <v>157</v>
      </c>
      <c r="T4464" s="27" t="n">
        <v>2</v>
      </c>
    </row>
    <row r="4465" customFormat="false" ht="15" hidden="false" customHeight="false" outlineLevel="0" collapsed="false">
      <c r="A4465" s="30" t="s">
        <v>6522</v>
      </c>
      <c r="B4465" s="30" t="s">
        <v>6523</v>
      </c>
      <c r="C4465" s="30" t="n">
        <v>51</v>
      </c>
      <c r="D4465" s="30" t="s">
        <v>121</v>
      </c>
      <c r="E4465" s="31" t="n">
        <v>45403</v>
      </c>
      <c r="F4465" s="30" t="s">
        <v>940</v>
      </c>
      <c r="G4465" s="31" t="n">
        <v>45403</v>
      </c>
      <c r="H4465" s="30" t="s">
        <v>135</v>
      </c>
      <c r="I4465" s="30" t="s">
        <v>136</v>
      </c>
      <c r="J4465" s="30" t="s">
        <v>137</v>
      </c>
      <c r="K4465" s="30" t="s">
        <v>138</v>
      </c>
      <c r="L4465" s="30" t="n">
        <v>25</v>
      </c>
      <c r="M4465" s="30" t="n">
        <v>43</v>
      </c>
      <c r="N4465" s="30" t="s">
        <v>186</v>
      </c>
      <c r="O4465" s="30" t="s">
        <v>139</v>
      </c>
      <c r="P4465" s="30" t="s">
        <v>140</v>
      </c>
      <c r="Q4465" s="32" t="n">
        <v>1629.21</v>
      </c>
      <c r="R4465" s="30" t="s">
        <v>130</v>
      </c>
      <c r="S4465" s="30" t="s">
        <v>141</v>
      </c>
      <c r="T4465" s="30" t="n">
        <v>4</v>
      </c>
    </row>
    <row r="4466" customFormat="false" ht="15" hidden="false" customHeight="false" outlineLevel="0" collapsed="false">
      <c r="A4466" s="27" t="s">
        <v>6524</v>
      </c>
      <c r="B4466" s="27" t="s">
        <v>3358</v>
      </c>
      <c r="C4466" s="27" t="n">
        <v>38</v>
      </c>
      <c r="D4466" s="27" t="s">
        <v>181</v>
      </c>
      <c r="E4466" s="28" t="n">
        <v>45559</v>
      </c>
      <c r="F4466" s="27" t="s">
        <v>582</v>
      </c>
      <c r="G4466" s="28" t="n">
        <v>45560</v>
      </c>
      <c r="H4466" s="27" t="s">
        <v>123</v>
      </c>
      <c r="I4466" s="27" t="s">
        <v>304</v>
      </c>
      <c r="J4466" s="27" t="s">
        <v>508</v>
      </c>
      <c r="K4466" s="27" t="s">
        <v>156</v>
      </c>
      <c r="L4466" s="27" t="n">
        <v>43</v>
      </c>
      <c r="M4466" s="27" t="n">
        <v>56</v>
      </c>
      <c r="N4466" s="27" t="s">
        <v>127</v>
      </c>
      <c r="O4466" s="27" t="s">
        <v>128</v>
      </c>
      <c r="P4466" s="27" t="s">
        <v>140</v>
      </c>
      <c r="Q4466" s="29" t="n">
        <v>3510.54</v>
      </c>
      <c r="R4466" s="27" t="s">
        <v>130</v>
      </c>
      <c r="S4466" s="27" t="s">
        <v>141</v>
      </c>
      <c r="T4466" s="27" t="n">
        <v>4</v>
      </c>
    </row>
    <row r="4467" customFormat="false" ht="15" hidden="false" customHeight="false" outlineLevel="0" collapsed="false">
      <c r="A4467" s="30" t="s">
        <v>6525</v>
      </c>
      <c r="B4467" s="30" t="s">
        <v>3081</v>
      </c>
      <c r="C4467" s="30" t="n">
        <v>26</v>
      </c>
      <c r="D4467" s="30" t="s">
        <v>397</v>
      </c>
      <c r="E4467" s="31" t="n">
        <v>45418</v>
      </c>
      <c r="F4467" s="30" t="s">
        <v>981</v>
      </c>
      <c r="G4467" s="31" t="n">
        <v>45418</v>
      </c>
      <c r="H4467" s="30" t="s">
        <v>146</v>
      </c>
      <c r="I4467" s="30" t="s">
        <v>176</v>
      </c>
      <c r="J4467" s="30" t="s">
        <v>177</v>
      </c>
      <c r="K4467" s="30" t="s">
        <v>156</v>
      </c>
      <c r="L4467" s="30" t="n">
        <v>21</v>
      </c>
      <c r="M4467" s="30" t="n">
        <v>48</v>
      </c>
      <c r="N4467" s="30" t="s">
        <v>186</v>
      </c>
      <c r="O4467" s="30" t="s">
        <v>149</v>
      </c>
      <c r="P4467" s="30" t="s">
        <v>150</v>
      </c>
      <c r="Q4467" s="32" t="n">
        <v>3199.82</v>
      </c>
      <c r="R4467" s="30" t="s">
        <v>130</v>
      </c>
      <c r="S4467" s="30" t="s">
        <v>223</v>
      </c>
      <c r="T4467" s="30" t="n">
        <v>5</v>
      </c>
    </row>
    <row r="4468" customFormat="false" ht="15" hidden="false" customHeight="false" outlineLevel="0" collapsed="false">
      <c r="A4468" s="27" t="s">
        <v>6526</v>
      </c>
      <c r="B4468" s="27" t="s">
        <v>4117</v>
      </c>
      <c r="C4468" s="27" t="n">
        <v>51</v>
      </c>
      <c r="D4468" s="27" t="s">
        <v>181</v>
      </c>
      <c r="E4468" s="28" t="n">
        <v>45396</v>
      </c>
      <c r="F4468" s="27" t="s">
        <v>601</v>
      </c>
      <c r="G4468" s="28" t="n">
        <v>45397</v>
      </c>
      <c r="H4468" s="27" t="s">
        <v>183</v>
      </c>
      <c r="I4468" s="27"/>
      <c r="J4468" s="27" t="s">
        <v>185</v>
      </c>
      <c r="K4468" s="27" t="s">
        <v>138</v>
      </c>
      <c r="L4468" s="27" t="n">
        <v>51</v>
      </c>
      <c r="M4468" s="27" t="n">
        <v>39</v>
      </c>
      <c r="N4468" s="27" t="s">
        <v>127</v>
      </c>
      <c r="O4468" s="27" t="s">
        <v>128</v>
      </c>
      <c r="P4468" s="27" t="s">
        <v>129</v>
      </c>
      <c r="Q4468" s="29" t="n">
        <v>1228.8</v>
      </c>
      <c r="R4468" s="27" t="s">
        <v>130</v>
      </c>
      <c r="S4468" s="27" t="s">
        <v>164</v>
      </c>
      <c r="T4468" s="27" t="n">
        <v>3</v>
      </c>
    </row>
    <row r="4469" customFormat="false" ht="15" hidden="false" customHeight="false" outlineLevel="0" collapsed="false">
      <c r="A4469" s="30" t="s">
        <v>6527</v>
      </c>
      <c r="B4469" s="30" t="s">
        <v>3020</v>
      </c>
      <c r="C4469" s="30" t="n">
        <v>39</v>
      </c>
      <c r="D4469" s="30" t="s">
        <v>121</v>
      </c>
      <c r="E4469" s="31" t="n">
        <v>45411</v>
      </c>
      <c r="F4469" s="30" t="s">
        <v>853</v>
      </c>
      <c r="G4469" s="31" t="n">
        <v>45411</v>
      </c>
      <c r="H4469" s="30" t="s">
        <v>242</v>
      </c>
      <c r="I4469" s="30" t="s">
        <v>315</v>
      </c>
      <c r="J4469" s="30" t="s">
        <v>244</v>
      </c>
      <c r="K4469" s="30" t="s">
        <v>138</v>
      </c>
      <c r="L4469" s="30" t="n">
        <v>45</v>
      </c>
      <c r="M4469" s="30" t="n">
        <v>15</v>
      </c>
      <c r="N4469" s="30" t="s">
        <v>127</v>
      </c>
      <c r="O4469" s="30" t="s">
        <v>171</v>
      </c>
      <c r="P4469" s="30" t="s">
        <v>150</v>
      </c>
      <c r="Q4469" s="32" t="n">
        <v>2280.06</v>
      </c>
      <c r="R4469" s="30" t="s">
        <v>130</v>
      </c>
      <c r="S4469" s="30" t="s">
        <v>223</v>
      </c>
      <c r="T4469" s="30" t="n">
        <v>4</v>
      </c>
    </row>
    <row r="4470" customFormat="false" ht="15" hidden="false" customHeight="false" outlineLevel="0" collapsed="false">
      <c r="A4470" s="27" t="s">
        <v>6528</v>
      </c>
      <c r="B4470" s="27" t="s">
        <v>825</v>
      </c>
      <c r="C4470" s="27"/>
      <c r="D4470" s="27" t="s">
        <v>181</v>
      </c>
      <c r="E4470" s="28" t="n">
        <v>45649</v>
      </c>
      <c r="F4470" s="27" t="s">
        <v>1255</v>
      </c>
      <c r="G4470" s="28" t="n">
        <v>45660</v>
      </c>
      <c r="H4470" s="27" t="s">
        <v>168</v>
      </c>
      <c r="I4470" s="27" t="s">
        <v>196</v>
      </c>
      <c r="J4470" s="27" t="s">
        <v>170</v>
      </c>
      <c r="K4470" s="27" t="s">
        <v>202</v>
      </c>
      <c r="L4470" s="27" t="n">
        <v>3</v>
      </c>
      <c r="M4470" s="27" t="n">
        <v>68</v>
      </c>
      <c r="N4470" s="27" t="s">
        <v>186</v>
      </c>
      <c r="O4470" s="27" t="s">
        <v>139</v>
      </c>
      <c r="P4470" s="27" t="s">
        <v>140</v>
      </c>
      <c r="Q4470" s="29" t="n">
        <v>16878.27</v>
      </c>
      <c r="R4470" s="27" t="s">
        <v>130</v>
      </c>
      <c r="S4470" s="27" t="s">
        <v>223</v>
      </c>
      <c r="T4470" s="27" t="n">
        <v>4</v>
      </c>
    </row>
    <row r="4471" customFormat="false" ht="15" hidden="false" customHeight="false" outlineLevel="0" collapsed="false">
      <c r="A4471" s="30" t="s">
        <v>6529</v>
      </c>
      <c r="B4471" s="30" t="s">
        <v>404</v>
      </c>
      <c r="C4471" s="30" t="n">
        <v>73</v>
      </c>
      <c r="D4471" s="30" t="s">
        <v>121</v>
      </c>
      <c r="E4471" s="31" t="n">
        <v>45511</v>
      </c>
      <c r="F4471" s="30" t="s">
        <v>705</v>
      </c>
      <c r="G4471" s="31" t="n">
        <v>45511</v>
      </c>
      <c r="H4471" s="30" t="s">
        <v>146</v>
      </c>
      <c r="I4471" s="30" t="s">
        <v>147</v>
      </c>
      <c r="J4471" s="30" t="s">
        <v>244</v>
      </c>
      <c r="K4471" s="30" t="s">
        <v>156</v>
      </c>
      <c r="L4471" s="30" t="n">
        <v>52</v>
      </c>
      <c r="M4471" s="30" t="n">
        <v>32</v>
      </c>
      <c r="N4471" s="30" t="s">
        <v>127</v>
      </c>
      <c r="O4471" s="30" t="s">
        <v>149</v>
      </c>
      <c r="P4471" s="30" t="s">
        <v>187</v>
      </c>
      <c r="Q4471" s="32" t="n">
        <v>4090.99</v>
      </c>
      <c r="R4471" s="30" t="s">
        <v>130</v>
      </c>
      <c r="S4471" s="30" t="s">
        <v>131</v>
      </c>
      <c r="T4471" s="30" t="n">
        <v>5</v>
      </c>
    </row>
    <row r="4472" customFormat="false" ht="15" hidden="false" customHeight="false" outlineLevel="0" collapsed="false">
      <c r="A4472" s="27" t="s">
        <v>6530</v>
      </c>
      <c r="B4472" s="27" t="s">
        <v>1097</v>
      </c>
      <c r="C4472" s="27" t="n">
        <v>74</v>
      </c>
      <c r="D4472" s="27" t="s">
        <v>181</v>
      </c>
      <c r="E4472" s="28" t="n">
        <v>45520</v>
      </c>
      <c r="F4472" s="27" t="s">
        <v>837</v>
      </c>
      <c r="G4472" s="28" t="n">
        <v>45521</v>
      </c>
      <c r="H4472" s="27" t="s">
        <v>183</v>
      </c>
      <c r="I4472" s="27" t="s">
        <v>184</v>
      </c>
      <c r="J4472" s="27" t="s">
        <v>411</v>
      </c>
      <c r="K4472" s="27" t="s">
        <v>138</v>
      </c>
      <c r="L4472" s="27" t="n">
        <v>67</v>
      </c>
      <c r="M4472" s="27" t="n">
        <v>39</v>
      </c>
      <c r="N4472" s="27" t="s">
        <v>127</v>
      </c>
      <c r="O4472" s="27" t="s">
        <v>149</v>
      </c>
      <c r="P4472" s="27" t="s">
        <v>150</v>
      </c>
      <c r="Q4472" s="29" t="n">
        <v>1248.19</v>
      </c>
      <c r="R4472" s="27" t="s">
        <v>130</v>
      </c>
      <c r="S4472" s="27" t="s">
        <v>223</v>
      </c>
      <c r="T4472" s="27" t="n">
        <v>4</v>
      </c>
    </row>
    <row r="4473" customFormat="false" ht="15" hidden="false" customHeight="false" outlineLevel="0" collapsed="false">
      <c r="A4473" s="30" t="s">
        <v>6531</v>
      </c>
      <c r="B4473" s="30" t="s">
        <v>1396</v>
      </c>
      <c r="C4473" s="30" t="n">
        <v>21</v>
      </c>
      <c r="D4473" s="30" t="s">
        <v>121</v>
      </c>
      <c r="E4473" s="31" t="n">
        <v>45581</v>
      </c>
      <c r="F4473" s="30" t="s">
        <v>927</v>
      </c>
      <c r="G4473" s="31" t="n">
        <v>45583</v>
      </c>
      <c r="H4473" s="30" t="s">
        <v>236</v>
      </c>
      <c r="I4473" s="30" t="s">
        <v>323</v>
      </c>
      <c r="J4473" s="30" t="s">
        <v>455</v>
      </c>
      <c r="K4473" s="30" t="s">
        <v>156</v>
      </c>
      <c r="L4473" s="30" t="n">
        <v>21</v>
      </c>
      <c r="M4473" s="30" t="n">
        <v>59</v>
      </c>
      <c r="N4473" s="30" t="s">
        <v>127</v>
      </c>
      <c r="O4473" s="30" t="s">
        <v>139</v>
      </c>
      <c r="P4473" s="30" t="s">
        <v>187</v>
      </c>
      <c r="Q4473" s="32" t="n">
        <v>3594.21</v>
      </c>
      <c r="R4473" s="30" t="s">
        <v>130</v>
      </c>
      <c r="S4473" s="30" t="s">
        <v>500</v>
      </c>
      <c r="T4473" s="30" t="n">
        <v>4</v>
      </c>
    </row>
    <row r="4474" customFormat="false" ht="15" hidden="false" customHeight="false" outlineLevel="0" collapsed="false">
      <c r="A4474" s="27" t="s">
        <v>6532</v>
      </c>
      <c r="B4474" s="27" t="s">
        <v>428</v>
      </c>
      <c r="C4474" s="27" t="n">
        <v>11</v>
      </c>
      <c r="D4474" s="27" t="s">
        <v>121</v>
      </c>
      <c r="E4474" s="28" t="n">
        <v>45378</v>
      </c>
      <c r="F4474" s="27" t="s">
        <v>756</v>
      </c>
      <c r="G4474" s="28" t="n">
        <v>45378</v>
      </c>
      <c r="H4474" s="27" t="s">
        <v>217</v>
      </c>
      <c r="I4474" s="27" t="s">
        <v>344</v>
      </c>
      <c r="J4474" s="27" t="s">
        <v>283</v>
      </c>
      <c r="K4474" s="27" t="s">
        <v>138</v>
      </c>
      <c r="L4474" s="27" t="n">
        <v>89</v>
      </c>
      <c r="M4474" s="27" t="n">
        <v>25</v>
      </c>
      <c r="N4474" s="27" t="s">
        <v>127</v>
      </c>
      <c r="O4474" s="27" t="s">
        <v>139</v>
      </c>
      <c r="P4474" s="27" t="s">
        <v>187</v>
      </c>
      <c r="Q4474" s="29" t="n">
        <v>682.7</v>
      </c>
      <c r="R4474" s="27" t="s">
        <v>130</v>
      </c>
      <c r="S4474" s="27" t="s">
        <v>520</v>
      </c>
      <c r="T4474" s="27" t="n">
        <v>5</v>
      </c>
    </row>
    <row r="4475" customFormat="false" ht="15" hidden="false" customHeight="false" outlineLevel="0" collapsed="false">
      <c r="A4475" s="30" t="s">
        <v>6533</v>
      </c>
      <c r="B4475" s="30" t="s">
        <v>4054</v>
      </c>
      <c r="C4475" s="30" t="n">
        <v>25</v>
      </c>
      <c r="D4475" s="30" t="s">
        <v>121</v>
      </c>
      <c r="E4475" s="31" t="n">
        <v>45567</v>
      </c>
      <c r="F4475" s="30" t="s">
        <v>555</v>
      </c>
      <c r="G4475" s="31" t="n">
        <v>45568</v>
      </c>
      <c r="H4475" s="30" t="s">
        <v>206</v>
      </c>
      <c r="I4475" s="30" t="s">
        <v>232</v>
      </c>
      <c r="J4475" s="30" t="s">
        <v>208</v>
      </c>
      <c r="K4475" s="30" t="s">
        <v>138</v>
      </c>
      <c r="L4475" s="30" t="n">
        <v>35</v>
      </c>
      <c r="M4475" s="30" t="n">
        <v>32</v>
      </c>
      <c r="N4475" s="30" t="s">
        <v>127</v>
      </c>
      <c r="O4475" s="30" t="s">
        <v>128</v>
      </c>
      <c r="P4475" s="30" t="s">
        <v>150</v>
      </c>
      <c r="Q4475" s="32" t="n">
        <v>1305.45</v>
      </c>
      <c r="R4475" s="30" t="s">
        <v>130</v>
      </c>
      <c r="S4475" s="30" t="s">
        <v>192</v>
      </c>
      <c r="T4475" s="30" t="n">
        <v>2</v>
      </c>
    </row>
    <row r="4476" customFormat="false" ht="15" hidden="false" customHeight="false" outlineLevel="0" collapsed="false">
      <c r="A4476" s="27" t="s">
        <v>6534</v>
      </c>
      <c r="B4476" s="27" t="s">
        <v>2432</v>
      </c>
      <c r="C4476" s="27" t="n">
        <v>50</v>
      </c>
      <c r="D4476" s="27" t="s">
        <v>181</v>
      </c>
      <c r="E4476" s="28" t="n">
        <v>45648</v>
      </c>
      <c r="F4476" s="27" t="s">
        <v>2834</v>
      </c>
      <c r="G4476" s="28" t="n">
        <v>45648</v>
      </c>
      <c r="H4476" s="27" t="s">
        <v>168</v>
      </c>
      <c r="I4476" s="27" t="s">
        <v>169</v>
      </c>
      <c r="J4476" s="27" t="s">
        <v>170</v>
      </c>
      <c r="K4476" s="27" t="s">
        <v>138</v>
      </c>
      <c r="L4476" s="27" t="n">
        <v>44</v>
      </c>
      <c r="M4476" s="27" t="n">
        <v>33</v>
      </c>
      <c r="N4476" s="27" t="s">
        <v>127</v>
      </c>
      <c r="O4476" s="27" t="s">
        <v>139</v>
      </c>
      <c r="P4476" s="27" t="s">
        <v>150</v>
      </c>
      <c r="Q4476" s="29" t="n">
        <v>2518.78</v>
      </c>
      <c r="R4476" s="27" t="s">
        <v>130</v>
      </c>
      <c r="S4476" s="27" t="s">
        <v>141</v>
      </c>
      <c r="T4476" s="27" t="n">
        <v>4</v>
      </c>
    </row>
    <row r="4477" customFormat="false" ht="15" hidden="false" customHeight="false" outlineLevel="0" collapsed="false">
      <c r="A4477" s="30" t="s">
        <v>6535</v>
      </c>
      <c r="B4477" s="30" t="s">
        <v>380</v>
      </c>
      <c r="C4477" s="30" t="n">
        <v>47</v>
      </c>
      <c r="D4477" s="30" t="s">
        <v>566</v>
      </c>
      <c r="E4477" s="31" t="n">
        <v>45482</v>
      </c>
      <c r="F4477" s="30" t="s">
        <v>200</v>
      </c>
      <c r="G4477" s="31" t="n">
        <v>45486</v>
      </c>
      <c r="H4477" s="30" t="s">
        <v>206</v>
      </c>
      <c r="I4477" s="30" t="s">
        <v>232</v>
      </c>
      <c r="J4477" s="30" t="s">
        <v>593</v>
      </c>
      <c r="K4477" s="30" t="s">
        <v>126</v>
      </c>
      <c r="L4477" s="30" t="n">
        <v>19</v>
      </c>
      <c r="M4477" s="30" t="n">
        <v>49</v>
      </c>
      <c r="N4477" s="30" t="s">
        <v>186</v>
      </c>
      <c r="O4477" s="30" t="s">
        <v>149</v>
      </c>
      <c r="P4477" s="30" t="s">
        <v>129</v>
      </c>
      <c r="Q4477" s="32" t="n">
        <v>8145.71</v>
      </c>
      <c r="R4477" s="30" t="s">
        <v>130</v>
      </c>
      <c r="S4477" s="30" t="s">
        <v>197</v>
      </c>
      <c r="T4477" s="30" t="n">
        <v>5</v>
      </c>
    </row>
    <row r="4478" customFormat="false" ht="15" hidden="false" customHeight="false" outlineLevel="0" collapsed="false">
      <c r="A4478" s="27" t="s">
        <v>6536</v>
      </c>
      <c r="B4478" s="27" t="s">
        <v>1846</v>
      </c>
      <c r="C4478" s="27" t="n">
        <v>39</v>
      </c>
      <c r="D4478" s="27" t="s">
        <v>121</v>
      </c>
      <c r="E4478" s="28" t="n">
        <v>45339</v>
      </c>
      <c r="F4478" s="27" t="s">
        <v>692</v>
      </c>
      <c r="G4478" s="28" t="n">
        <v>45339</v>
      </c>
      <c r="H4478" s="27" t="s">
        <v>168</v>
      </c>
      <c r="I4478" s="27" t="s">
        <v>169</v>
      </c>
      <c r="J4478" s="27" t="s">
        <v>371</v>
      </c>
      <c r="K4478" s="27" t="s">
        <v>138</v>
      </c>
      <c r="L4478" s="27" t="n">
        <v>77</v>
      </c>
      <c r="M4478" s="27" t="n">
        <v>19</v>
      </c>
      <c r="N4478" s="27" t="s">
        <v>127</v>
      </c>
      <c r="O4478" s="27" t="s">
        <v>149</v>
      </c>
      <c r="P4478" s="27" t="s">
        <v>150</v>
      </c>
      <c r="Q4478" s="29" t="n">
        <v>2327.02</v>
      </c>
      <c r="R4478" s="27" t="s">
        <v>130</v>
      </c>
      <c r="S4478" s="27" t="s">
        <v>141</v>
      </c>
      <c r="T4478" s="27" t="n">
        <v>5</v>
      </c>
    </row>
    <row r="4479" customFormat="false" ht="15" hidden="false" customHeight="false" outlineLevel="0" collapsed="false">
      <c r="A4479" s="30" t="s">
        <v>6537</v>
      </c>
      <c r="B4479" s="30" t="s">
        <v>2219</v>
      </c>
      <c r="C4479" s="30" t="n">
        <v>53</v>
      </c>
      <c r="D4479" s="30" t="s">
        <v>121</v>
      </c>
      <c r="E4479" s="31" t="n">
        <v>45583</v>
      </c>
      <c r="F4479" s="30" t="s">
        <v>465</v>
      </c>
      <c r="G4479" s="31" t="n">
        <v>45589</v>
      </c>
      <c r="H4479" s="30" t="s">
        <v>161</v>
      </c>
      <c r="I4479" s="30" t="s">
        <v>162</v>
      </c>
      <c r="J4479" s="30" t="s">
        <v>163</v>
      </c>
      <c r="K4479" s="30" t="s">
        <v>126</v>
      </c>
      <c r="L4479" s="30" t="n">
        <v>17</v>
      </c>
      <c r="M4479" s="30" t="n">
        <v>96</v>
      </c>
      <c r="N4479" s="30" t="s">
        <v>186</v>
      </c>
      <c r="O4479" s="30" t="s">
        <v>171</v>
      </c>
      <c r="P4479" s="30" t="s">
        <v>187</v>
      </c>
      <c r="Q4479" s="32" t="n">
        <v>8121.62</v>
      </c>
      <c r="R4479" s="30" t="s">
        <v>130</v>
      </c>
      <c r="S4479" s="30" t="s">
        <v>141</v>
      </c>
      <c r="T4479" s="30" t="n">
        <v>5</v>
      </c>
    </row>
    <row r="4480" customFormat="false" ht="15" hidden="false" customHeight="false" outlineLevel="0" collapsed="false">
      <c r="A4480" s="27" t="s">
        <v>6538</v>
      </c>
      <c r="B4480" s="27" t="s">
        <v>2281</v>
      </c>
      <c r="C4480" s="27" t="n">
        <v>35</v>
      </c>
      <c r="D4480" s="27" t="s">
        <v>121</v>
      </c>
      <c r="E4480" s="28" t="n">
        <v>45640</v>
      </c>
      <c r="F4480" s="27" t="s">
        <v>475</v>
      </c>
      <c r="G4480" s="28" t="n">
        <v>45640</v>
      </c>
      <c r="H4480" s="27" t="s">
        <v>206</v>
      </c>
      <c r="I4480" s="27" t="s">
        <v>300</v>
      </c>
      <c r="J4480" s="27" t="s">
        <v>469</v>
      </c>
      <c r="K4480" s="27" t="s">
        <v>156</v>
      </c>
      <c r="L4480" s="27" t="n">
        <v>75</v>
      </c>
      <c r="M4480" s="27" t="n">
        <v>35</v>
      </c>
      <c r="N4480" s="27" t="s">
        <v>186</v>
      </c>
      <c r="O4480" s="27" t="s">
        <v>128</v>
      </c>
      <c r="P4480" s="27" t="s">
        <v>187</v>
      </c>
      <c r="Q4480" s="29" t="n">
        <v>4251.91</v>
      </c>
      <c r="R4480" s="27" t="s">
        <v>268</v>
      </c>
      <c r="S4480" s="27" t="s">
        <v>141</v>
      </c>
      <c r="T4480" s="27" t="n">
        <v>3</v>
      </c>
    </row>
    <row r="4481" customFormat="false" ht="15" hidden="false" customHeight="false" outlineLevel="0" collapsed="false">
      <c r="A4481" s="30" t="s">
        <v>6539</v>
      </c>
      <c r="B4481" s="30" t="s">
        <v>855</v>
      </c>
      <c r="C4481" s="30" t="n">
        <v>55</v>
      </c>
      <c r="D4481" s="30" t="s">
        <v>181</v>
      </c>
      <c r="E4481" s="31" t="n">
        <v>45431</v>
      </c>
      <c r="F4481" s="30" t="s">
        <v>730</v>
      </c>
      <c r="G4481" s="31" t="n">
        <v>45431</v>
      </c>
      <c r="H4481" s="30" t="s">
        <v>123</v>
      </c>
      <c r="I4481" s="30" t="s">
        <v>124</v>
      </c>
      <c r="J4481" s="30" t="s">
        <v>125</v>
      </c>
      <c r="K4481" s="30" t="s">
        <v>138</v>
      </c>
      <c r="L4481" s="30" t="n">
        <v>73</v>
      </c>
      <c r="M4481" s="30" t="n">
        <v>22</v>
      </c>
      <c r="N4481" s="30" t="s">
        <v>127</v>
      </c>
      <c r="O4481" s="30" t="s">
        <v>128</v>
      </c>
      <c r="P4481" s="30" t="s">
        <v>187</v>
      </c>
      <c r="Q4481" s="32" t="n">
        <v>1893.14</v>
      </c>
      <c r="R4481" s="30" t="s">
        <v>130</v>
      </c>
      <c r="S4481" s="30" t="s">
        <v>335</v>
      </c>
      <c r="T4481" s="30" t="n">
        <v>3</v>
      </c>
    </row>
    <row r="4482" customFormat="false" ht="15" hidden="false" customHeight="false" outlineLevel="0" collapsed="false">
      <c r="A4482" s="27" t="s">
        <v>6540</v>
      </c>
      <c r="B4482" s="27" t="s">
        <v>4170</v>
      </c>
      <c r="C4482" s="27" t="n">
        <v>48</v>
      </c>
      <c r="D4482" s="27" t="s">
        <v>181</v>
      </c>
      <c r="E4482" s="28" t="n">
        <v>45377</v>
      </c>
      <c r="F4482" s="27" t="s">
        <v>940</v>
      </c>
      <c r="G4482" s="28" t="n">
        <v>45379</v>
      </c>
      <c r="H4482" s="27" t="s">
        <v>183</v>
      </c>
      <c r="I4482" s="27" t="s">
        <v>430</v>
      </c>
      <c r="J4482" s="27" t="s">
        <v>213</v>
      </c>
      <c r="K4482" s="27" t="s">
        <v>126</v>
      </c>
      <c r="L4482" s="27" t="n">
        <v>24</v>
      </c>
      <c r="M4482" s="27" t="n">
        <v>123</v>
      </c>
      <c r="N4482" s="27" t="s">
        <v>186</v>
      </c>
      <c r="O4482" s="27" t="s">
        <v>149</v>
      </c>
      <c r="P4482" s="27" t="s">
        <v>140</v>
      </c>
      <c r="Q4482" s="29" t="n">
        <v>8298.83</v>
      </c>
      <c r="R4482" s="27" t="s">
        <v>172</v>
      </c>
      <c r="S4482" s="27" t="s">
        <v>131</v>
      </c>
      <c r="T4482" s="27" t="n">
        <v>4</v>
      </c>
    </row>
    <row r="4483" customFormat="false" ht="15" hidden="false" customHeight="false" outlineLevel="0" collapsed="false">
      <c r="A4483" s="30" t="s">
        <v>3939</v>
      </c>
      <c r="B4483" s="30" t="s">
        <v>3940</v>
      </c>
      <c r="C4483" s="30" t="n">
        <v>4</v>
      </c>
      <c r="D4483" s="30" t="s">
        <v>121</v>
      </c>
      <c r="E4483" s="31" t="n">
        <v>45652</v>
      </c>
      <c r="F4483" s="30" t="s">
        <v>695</v>
      </c>
      <c r="G4483" s="31" t="n">
        <v>45654</v>
      </c>
      <c r="H4483" s="30" t="s">
        <v>242</v>
      </c>
      <c r="I4483" s="30" t="s">
        <v>243</v>
      </c>
      <c r="J4483" s="30" t="s">
        <v>316</v>
      </c>
      <c r="K4483" s="30" t="s">
        <v>156</v>
      </c>
      <c r="L4483" s="30" t="n">
        <v>48</v>
      </c>
      <c r="M4483" s="30" t="n">
        <v>74</v>
      </c>
      <c r="N4483" s="30" t="s">
        <v>127</v>
      </c>
      <c r="O4483" s="30" t="s">
        <v>149</v>
      </c>
      <c r="P4483" s="30" t="s">
        <v>150</v>
      </c>
      <c r="Q4483" s="32" t="n">
        <v>4051.19</v>
      </c>
      <c r="R4483" s="30" t="s">
        <v>130</v>
      </c>
      <c r="S4483" s="30" t="s">
        <v>131</v>
      </c>
      <c r="T4483" s="30" t="n">
        <v>5</v>
      </c>
    </row>
    <row r="4484" customFormat="false" ht="15" hidden="false" customHeight="false" outlineLevel="0" collapsed="false">
      <c r="A4484" s="27" t="s">
        <v>6541</v>
      </c>
      <c r="B4484" s="27" t="s">
        <v>2771</v>
      </c>
      <c r="C4484" s="27" t="n">
        <v>60</v>
      </c>
      <c r="D4484" s="27" t="s">
        <v>181</v>
      </c>
      <c r="E4484" s="28" t="n">
        <v>45312</v>
      </c>
      <c r="F4484" s="27" t="s">
        <v>893</v>
      </c>
      <c r="G4484" s="28" t="n">
        <v>45312</v>
      </c>
      <c r="H4484" s="27" t="s">
        <v>236</v>
      </c>
      <c r="I4484" s="27" t="s">
        <v>266</v>
      </c>
      <c r="J4484" s="27" t="s">
        <v>287</v>
      </c>
      <c r="K4484" s="27" t="s">
        <v>156</v>
      </c>
      <c r="L4484" s="27" t="n">
        <v>24</v>
      </c>
      <c r="M4484" s="27" t="n">
        <v>54</v>
      </c>
      <c r="N4484" s="27" t="s">
        <v>127</v>
      </c>
      <c r="O4484" s="27" t="s">
        <v>171</v>
      </c>
      <c r="P4484" s="27" t="s">
        <v>150</v>
      </c>
      <c r="Q4484" s="29" t="n">
        <v>4127.57</v>
      </c>
      <c r="R4484" s="27" t="s">
        <v>130</v>
      </c>
      <c r="S4484" s="27" t="s">
        <v>197</v>
      </c>
      <c r="T4484" s="27" t="n">
        <v>4</v>
      </c>
    </row>
    <row r="4485" customFormat="false" ht="15" hidden="false" customHeight="false" outlineLevel="0" collapsed="false">
      <c r="A4485" s="30" t="s">
        <v>6542</v>
      </c>
      <c r="B4485" s="30" t="s">
        <v>4447</v>
      </c>
      <c r="C4485" s="30" t="n">
        <v>12</v>
      </c>
      <c r="D4485" s="30" t="s">
        <v>181</v>
      </c>
      <c r="E4485" s="31" t="n">
        <v>45478</v>
      </c>
      <c r="F4485" s="30" t="s">
        <v>1162</v>
      </c>
      <c r="G4485" s="31" t="n">
        <v>45479</v>
      </c>
      <c r="H4485" s="30" t="s">
        <v>135</v>
      </c>
      <c r="I4485" s="30" t="s">
        <v>278</v>
      </c>
      <c r="J4485" s="30" t="s">
        <v>262</v>
      </c>
      <c r="K4485" s="30" t="s">
        <v>126</v>
      </c>
      <c r="L4485" s="30" t="n">
        <v>22</v>
      </c>
      <c r="M4485" s="30" t="n">
        <v>83</v>
      </c>
      <c r="N4485" s="30" t="s">
        <v>127</v>
      </c>
      <c r="O4485" s="30" t="s">
        <v>128</v>
      </c>
      <c r="P4485" s="30" t="s">
        <v>140</v>
      </c>
      <c r="Q4485" s="32" t="n">
        <v>8464.46</v>
      </c>
      <c r="R4485" s="30" t="s">
        <v>172</v>
      </c>
      <c r="S4485" s="30" t="s">
        <v>335</v>
      </c>
      <c r="T4485" s="30" t="n">
        <v>4</v>
      </c>
    </row>
    <row r="4486" customFormat="false" ht="15" hidden="false" customHeight="false" outlineLevel="0" collapsed="false">
      <c r="A4486" s="27" t="s">
        <v>6543</v>
      </c>
      <c r="B4486" s="27" t="s">
        <v>1407</v>
      </c>
      <c r="C4486" s="27" t="n">
        <v>19</v>
      </c>
      <c r="D4486" s="27" t="s">
        <v>121</v>
      </c>
      <c r="E4486" s="28" t="n">
        <v>45521</v>
      </c>
      <c r="F4486" s="27" t="s">
        <v>901</v>
      </c>
      <c r="G4486" s="28" t="n">
        <v>45525</v>
      </c>
      <c r="H4486" s="27" t="s">
        <v>146</v>
      </c>
      <c r="I4486" s="27" t="s">
        <v>176</v>
      </c>
      <c r="J4486" s="27" t="s">
        <v>177</v>
      </c>
      <c r="K4486" s="27" t="s">
        <v>126</v>
      </c>
      <c r="L4486" s="27" t="n">
        <v>21</v>
      </c>
      <c r="M4486" s="27" t="n">
        <v>122</v>
      </c>
      <c r="N4486" s="27" t="s">
        <v>186</v>
      </c>
      <c r="O4486" s="27" t="s">
        <v>171</v>
      </c>
      <c r="P4486" s="27" t="s">
        <v>187</v>
      </c>
      <c r="Q4486" s="29" t="n">
        <v>7722.54</v>
      </c>
      <c r="R4486" s="27" t="s">
        <v>130</v>
      </c>
      <c r="S4486" s="27" t="s">
        <v>157</v>
      </c>
      <c r="T4486" s="27" t="n">
        <v>4</v>
      </c>
    </row>
    <row r="4487" customFormat="false" ht="15" hidden="false" customHeight="false" outlineLevel="0" collapsed="false">
      <c r="A4487" s="30" t="s">
        <v>6544</v>
      </c>
      <c r="B4487" s="30" t="s">
        <v>420</v>
      </c>
      <c r="C4487" s="30" t="n">
        <v>6</v>
      </c>
      <c r="D4487" s="30" t="s">
        <v>181</v>
      </c>
      <c r="E4487" s="31" t="n">
        <v>45552</v>
      </c>
      <c r="F4487" s="30" t="s">
        <v>662</v>
      </c>
      <c r="G4487" s="31" t="n">
        <v>45557</v>
      </c>
      <c r="H4487" s="30" t="s">
        <v>161</v>
      </c>
      <c r="I4487" s="30" t="s">
        <v>320</v>
      </c>
      <c r="J4487" s="30" t="s">
        <v>648</v>
      </c>
      <c r="K4487" s="30" t="s">
        <v>126</v>
      </c>
      <c r="L4487" s="30" t="n">
        <v>43</v>
      </c>
      <c r="M4487" s="30" t="n">
        <v>88</v>
      </c>
      <c r="N4487" s="30" t="s">
        <v>127</v>
      </c>
      <c r="O4487" s="30" t="s">
        <v>139</v>
      </c>
      <c r="P4487" s="30" t="s">
        <v>150</v>
      </c>
      <c r="Q4487" s="32" t="n">
        <v>8589.24</v>
      </c>
      <c r="R4487" s="30" t="s">
        <v>130</v>
      </c>
      <c r="S4487" s="30" t="s">
        <v>141</v>
      </c>
      <c r="T4487" s="30" t="n">
        <v>3</v>
      </c>
    </row>
    <row r="4488" customFormat="false" ht="15" hidden="false" customHeight="false" outlineLevel="0" collapsed="false">
      <c r="A4488" s="27" t="s">
        <v>6545</v>
      </c>
      <c r="B4488" s="27" t="s">
        <v>3583</v>
      </c>
      <c r="C4488" s="27" t="n">
        <v>13</v>
      </c>
      <c r="D4488" s="27" t="s">
        <v>181</v>
      </c>
      <c r="E4488" s="28" t="n">
        <v>45483</v>
      </c>
      <c r="F4488" s="27" t="s">
        <v>759</v>
      </c>
      <c r="G4488" s="28" t="n">
        <v>45485</v>
      </c>
      <c r="H4488" s="27" t="s">
        <v>123</v>
      </c>
      <c r="I4488" s="27" t="s">
        <v>124</v>
      </c>
      <c r="J4488" s="27" t="s">
        <v>305</v>
      </c>
      <c r="K4488" s="27" t="s">
        <v>156</v>
      </c>
      <c r="L4488" s="27" t="n">
        <v>63</v>
      </c>
      <c r="M4488" s="27" t="n">
        <v>89</v>
      </c>
      <c r="N4488" s="27" t="s">
        <v>127</v>
      </c>
      <c r="O4488" s="27" t="s">
        <v>139</v>
      </c>
      <c r="P4488" s="27" t="s">
        <v>129</v>
      </c>
      <c r="Q4488" s="29" t="n">
        <v>4186.79</v>
      </c>
      <c r="R4488" s="27" t="s">
        <v>130</v>
      </c>
      <c r="S4488" s="27" t="s">
        <v>197</v>
      </c>
      <c r="T4488" s="27" t="n">
        <v>5</v>
      </c>
    </row>
    <row r="4489" customFormat="false" ht="15" hidden="false" customHeight="false" outlineLevel="0" collapsed="false">
      <c r="A4489" s="30" t="s">
        <v>6546</v>
      </c>
      <c r="B4489" s="30" t="s">
        <v>4554</v>
      </c>
      <c r="C4489" s="30" t="n">
        <v>55</v>
      </c>
      <c r="D4489" s="30" t="s">
        <v>121</v>
      </c>
      <c r="E4489" s="31" t="n">
        <v>45639</v>
      </c>
      <c r="F4489" s="30" t="s">
        <v>1384</v>
      </c>
      <c r="G4489" s="31" t="n">
        <v>45640</v>
      </c>
      <c r="H4489" s="30" t="s">
        <v>183</v>
      </c>
      <c r="I4489" s="30" t="s">
        <v>430</v>
      </c>
      <c r="J4489" s="30" t="s">
        <v>476</v>
      </c>
      <c r="K4489" s="30" t="s">
        <v>156</v>
      </c>
      <c r="L4489" s="30" t="n">
        <v>73</v>
      </c>
      <c r="M4489" s="30" t="n">
        <v>68</v>
      </c>
      <c r="N4489" s="30" t="s">
        <v>186</v>
      </c>
      <c r="O4489" s="30" t="s">
        <v>139</v>
      </c>
      <c r="P4489" s="30" t="s">
        <v>140</v>
      </c>
      <c r="Q4489" s="32" t="n">
        <v>4324.95</v>
      </c>
      <c r="R4489" s="30" t="s">
        <v>130</v>
      </c>
      <c r="S4489" s="30" t="s">
        <v>178</v>
      </c>
      <c r="T4489" s="30" t="n">
        <v>4</v>
      </c>
    </row>
    <row r="4490" customFormat="false" ht="15" hidden="false" customHeight="false" outlineLevel="0" collapsed="false">
      <c r="A4490" s="27" t="s">
        <v>6547</v>
      </c>
      <c r="B4490" s="27" t="s">
        <v>6548</v>
      </c>
      <c r="C4490" s="27" t="n">
        <v>67</v>
      </c>
      <c r="D4490" s="27" t="s">
        <v>121</v>
      </c>
      <c r="E4490" s="28" t="n">
        <v>45318</v>
      </c>
      <c r="F4490" s="27" t="s">
        <v>743</v>
      </c>
      <c r="G4490" s="28" t="n">
        <v>45320</v>
      </c>
      <c r="H4490" s="27" t="s">
        <v>206</v>
      </c>
      <c r="I4490" s="27" t="s">
        <v>232</v>
      </c>
      <c r="J4490" s="27" t="s">
        <v>469</v>
      </c>
      <c r="K4490" s="27" t="s">
        <v>126</v>
      </c>
      <c r="L4490" s="27" t="n">
        <v>22</v>
      </c>
      <c r="M4490" s="27" t="n">
        <v>55</v>
      </c>
      <c r="N4490" s="27" t="s">
        <v>186</v>
      </c>
      <c r="O4490" s="27" t="s">
        <v>149</v>
      </c>
      <c r="P4490" s="27" t="s">
        <v>129</v>
      </c>
      <c r="Q4490" s="29" t="n">
        <v>6924.54</v>
      </c>
      <c r="R4490" s="27" t="s">
        <v>130</v>
      </c>
      <c r="S4490" s="27" t="s">
        <v>192</v>
      </c>
      <c r="T4490" s="27" t="n">
        <v>4</v>
      </c>
    </row>
    <row r="4491" customFormat="false" ht="15" hidden="false" customHeight="false" outlineLevel="0" collapsed="false">
      <c r="A4491" s="30" t="s">
        <v>6549</v>
      </c>
      <c r="B4491" s="30" t="s">
        <v>3910</v>
      </c>
      <c r="C4491" s="30" t="n">
        <v>30</v>
      </c>
      <c r="D4491" s="30" t="s">
        <v>181</v>
      </c>
      <c r="E4491" s="31" t="n">
        <v>45437</v>
      </c>
      <c r="F4491" s="30" t="s">
        <v>1271</v>
      </c>
      <c r="G4491" s="31" t="n">
        <v>45447</v>
      </c>
      <c r="H4491" s="30" t="s">
        <v>206</v>
      </c>
      <c r="I4491" s="30" t="s">
        <v>207</v>
      </c>
      <c r="J4491" s="30" t="s">
        <v>469</v>
      </c>
      <c r="K4491" s="30" t="s">
        <v>202</v>
      </c>
      <c r="L4491" s="30" t="n">
        <v>14</v>
      </c>
      <c r="M4491" s="30" t="n">
        <v>166</v>
      </c>
      <c r="N4491" s="30" t="s">
        <v>186</v>
      </c>
      <c r="O4491" s="30" t="s">
        <v>128</v>
      </c>
      <c r="P4491" s="30" t="s">
        <v>129</v>
      </c>
      <c r="Q4491" s="32"/>
      <c r="R4491" s="30" t="s">
        <v>172</v>
      </c>
      <c r="S4491" s="30" t="s">
        <v>197</v>
      </c>
      <c r="T4491" s="30" t="n">
        <v>3</v>
      </c>
    </row>
    <row r="4492" customFormat="false" ht="15" hidden="false" customHeight="false" outlineLevel="0" collapsed="false">
      <c r="A4492" s="27" t="s">
        <v>6550</v>
      </c>
      <c r="B4492" s="27" t="s">
        <v>4257</v>
      </c>
      <c r="C4492" s="27" t="n">
        <v>42</v>
      </c>
      <c r="D4492" s="27" t="s">
        <v>121</v>
      </c>
      <c r="E4492" s="28" t="n">
        <v>45565</v>
      </c>
      <c r="F4492" s="27" t="s">
        <v>2211</v>
      </c>
      <c r="G4492" s="28" t="n">
        <v>45570</v>
      </c>
      <c r="H4492" s="27" t="s">
        <v>206</v>
      </c>
      <c r="I4492" s="27" t="s">
        <v>207</v>
      </c>
      <c r="J4492" s="27" t="s">
        <v>615</v>
      </c>
      <c r="K4492" s="27" t="s">
        <v>126</v>
      </c>
      <c r="L4492" s="27" t="n">
        <v>23</v>
      </c>
      <c r="M4492" s="27" t="n">
        <v>85</v>
      </c>
      <c r="N4492" s="27" t="s">
        <v>186</v>
      </c>
      <c r="O4492" s="27" t="s">
        <v>139</v>
      </c>
      <c r="P4492" s="27" t="s">
        <v>129</v>
      </c>
      <c r="Q4492" s="29" t="n">
        <v>8526.68</v>
      </c>
      <c r="R4492" s="27" t="s">
        <v>130</v>
      </c>
      <c r="S4492" s="27" t="s">
        <v>192</v>
      </c>
      <c r="T4492" s="27" t="n">
        <v>3</v>
      </c>
    </row>
    <row r="4493" customFormat="false" ht="15" hidden="false" customHeight="false" outlineLevel="0" collapsed="false">
      <c r="A4493" s="30" t="s">
        <v>6551</v>
      </c>
      <c r="B4493" s="30" t="s">
        <v>2877</v>
      </c>
      <c r="C4493" s="30" t="n">
        <v>62</v>
      </c>
      <c r="D4493" s="30" t="s">
        <v>181</v>
      </c>
      <c r="E4493" s="31" t="n">
        <v>45588</v>
      </c>
      <c r="F4493" s="30" t="s">
        <v>956</v>
      </c>
      <c r="G4493" s="31" t="n">
        <v>45590</v>
      </c>
      <c r="H4493" s="30" t="s">
        <v>183</v>
      </c>
      <c r="I4493" s="30" t="s">
        <v>430</v>
      </c>
      <c r="J4493" s="30" t="s">
        <v>185</v>
      </c>
      <c r="K4493" s="30" t="s">
        <v>126</v>
      </c>
      <c r="L4493" s="30" t="n">
        <v>23</v>
      </c>
      <c r="M4493" s="30" t="n">
        <v>129</v>
      </c>
      <c r="N4493" s="30" t="s">
        <v>186</v>
      </c>
      <c r="O4493" s="30" t="s">
        <v>149</v>
      </c>
      <c r="P4493" s="30" t="s">
        <v>140</v>
      </c>
      <c r="Q4493" s="32" t="n">
        <v>7858.12</v>
      </c>
      <c r="R4493" s="30" t="s">
        <v>172</v>
      </c>
      <c r="S4493" s="30" t="s">
        <v>151</v>
      </c>
      <c r="T4493" s="30" t="n">
        <v>3</v>
      </c>
    </row>
    <row r="4494" customFormat="false" ht="15" hidden="false" customHeight="false" outlineLevel="0" collapsed="false">
      <c r="A4494" s="27" t="s">
        <v>6552</v>
      </c>
      <c r="B4494" s="27" t="s">
        <v>991</v>
      </c>
      <c r="C4494" s="27" t="n">
        <v>66</v>
      </c>
      <c r="D4494" s="27" t="s">
        <v>493</v>
      </c>
      <c r="E4494" s="28" t="n">
        <v>45322</v>
      </c>
      <c r="F4494" s="27" t="s">
        <v>303</v>
      </c>
      <c r="G4494" s="28" t="n">
        <v>45323</v>
      </c>
      <c r="H4494" s="27" t="s">
        <v>242</v>
      </c>
      <c r="I4494" s="27" t="s">
        <v>315</v>
      </c>
      <c r="J4494" s="27" t="s">
        <v>244</v>
      </c>
      <c r="K4494" s="27" t="s">
        <v>138</v>
      </c>
      <c r="L4494" s="27" t="n">
        <v>35</v>
      </c>
      <c r="M4494" s="27" t="n">
        <v>36</v>
      </c>
      <c r="N4494" s="27" t="s">
        <v>127</v>
      </c>
      <c r="O4494" s="27" t="s">
        <v>128</v>
      </c>
      <c r="P4494" s="27" t="s">
        <v>187</v>
      </c>
      <c r="Q4494" s="29" t="n">
        <v>1212.53</v>
      </c>
      <c r="R4494" s="27" t="s">
        <v>130</v>
      </c>
      <c r="S4494" s="27" t="s">
        <v>151</v>
      </c>
      <c r="T4494" s="27" t="n">
        <v>4</v>
      </c>
    </row>
    <row r="4495" customFormat="false" ht="15" hidden="false" customHeight="false" outlineLevel="0" collapsed="false">
      <c r="A4495" s="30" t="s">
        <v>6553</v>
      </c>
      <c r="B4495" s="30" t="s">
        <v>2444</v>
      </c>
      <c r="C4495" s="30" t="n">
        <v>88</v>
      </c>
      <c r="D4495" s="30" t="s">
        <v>121</v>
      </c>
      <c r="E4495" s="31" t="n">
        <v>45514</v>
      </c>
      <c r="F4495" s="30" t="s">
        <v>1132</v>
      </c>
      <c r="G4495" s="31" t="n">
        <v>45514</v>
      </c>
      <c r="H4495" s="30" t="s">
        <v>236</v>
      </c>
      <c r="I4495" s="30" t="s">
        <v>237</v>
      </c>
      <c r="J4495" s="30" t="s">
        <v>238</v>
      </c>
      <c r="K4495" s="30" t="s">
        <v>156</v>
      </c>
      <c r="L4495" s="30" t="n">
        <v>66</v>
      </c>
      <c r="M4495" s="30" t="n">
        <v>38</v>
      </c>
      <c r="N4495" s="30" t="s">
        <v>127</v>
      </c>
      <c r="O4495" s="30" t="s">
        <v>139</v>
      </c>
      <c r="P4495" s="30" t="s">
        <v>129</v>
      </c>
      <c r="Q4495" s="32" t="n">
        <v>3706.59</v>
      </c>
      <c r="R4495" s="30" t="s">
        <v>172</v>
      </c>
      <c r="S4495" s="30" t="s">
        <v>151</v>
      </c>
      <c r="T4495" s="30" t="n">
        <v>3</v>
      </c>
    </row>
    <row r="4496" customFormat="false" ht="15" hidden="false" customHeight="false" outlineLevel="0" collapsed="false">
      <c r="A4496" s="27" t="s">
        <v>6554</v>
      </c>
      <c r="B4496" s="27" t="s">
        <v>4576</v>
      </c>
      <c r="C4496" s="27" t="n">
        <v>33</v>
      </c>
      <c r="D4496" s="27" t="s">
        <v>121</v>
      </c>
      <c r="E4496" s="28" t="n">
        <v>45310</v>
      </c>
      <c r="F4496" s="27" t="s">
        <v>624</v>
      </c>
      <c r="G4496" s="28" t="n">
        <v>45310</v>
      </c>
      <c r="H4496" s="27" t="s">
        <v>236</v>
      </c>
      <c r="I4496" s="27" t="s">
        <v>237</v>
      </c>
      <c r="J4496" s="27" t="s">
        <v>375</v>
      </c>
      <c r="K4496" s="27" t="s">
        <v>138</v>
      </c>
      <c r="L4496" s="27" t="n">
        <v>31</v>
      </c>
      <c r="M4496" s="27" t="n">
        <v>25</v>
      </c>
      <c r="N4496" s="27" t="s">
        <v>127</v>
      </c>
      <c r="O4496" s="27" t="s">
        <v>139</v>
      </c>
      <c r="P4496" s="27" t="s">
        <v>140</v>
      </c>
      <c r="Q4496" s="29" t="n">
        <v>2590.91</v>
      </c>
      <c r="R4496" s="27" t="s">
        <v>130</v>
      </c>
      <c r="S4496" s="27" t="s">
        <v>164</v>
      </c>
      <c r="T4496" s="27" t="n">
        <v>5</v>
      </c>
    </row>
    <row r="4497" customFormat="false" ht="15" hidden="false" customHeight="false" outlineLevel="0" collapsed="false">
      <c r="A4497" s="30" t="s">
        <v>6555</v>
      </c>
      <c r="B4497" s="30" t="s">
        <v>4971</v>
      </c>
      <c r="C4497" s="30" t="n">
        <v>18</v>
      </c>
      <c r="D4497" s="30" t="s">
        <v>121</v>
      </c>
      <c r="E4497" s="31" t="n">
        <v>45398</v>
      </c>
      <c r="F4497" s="30" t="s">
        <v>826</v>
      </c>
      <c r="G4497" s="31" t="n">
        <v>45403</v>
      </c>
      <c r="H4497" s="30" t="s">
        <v>146</v>
      </c>
      <c r="I4497" s="30" t="s">
        <v>309</v>
      </c>
      <c r="J4497" s="30" t="s">
        <v>177</v>
      </c>
      <c r="K4497" s="30" t="s">
        <v>126</v>
      </c>
      <c r="L4497" s="30" t="n">
        <v>8</v>
      </c>
      <c r="M4497" s="30" t="n">
        <v>114</v>
      </c>
      <c r="N4497" s="30" t="s">
        <v>186</v>
      </c>
      <c r="O4497" s="30" t="s">
        <v>128</v>
      </c>
      <c r="P4497" s="30" t="s">
        <v>140</v>
      </c>
      <c r="Q4497" s="32" t="n">
        <v>8026.65</v>
      </c>
      <c r="R4497" s="30" t="s">
        <v>172</v>
      </c>
      <c r="S4497" s="30" t="s">
        <v>192</v>
      </c>
      <c r="T4497" s="30" t="n">
        <v>5</v>
      </c>
    </row>
    <row r="4498" customFormat="false" ht="15" hidden="false" customHeight="false" outlineLevel="0" collapsed="false">
      <c r="A4498" s="27" t="s">
        <v>6556</v>
      </c>
      <c r="B4498" s="27" t="s">
        <v>6557</v>
      </c>
      <c r="C4498" s="27" t="n">
        <v>36</v>
      </c>
      <c r="D4498" s="27" t="s">
        <v>121</v>
      </c>
      <c r="E4498" s="28" t="n">
        <v>45643</v>
      </c>
      <c r="F4498" s="27" t="s">
        <v>1842</v>
      </c>
      <c r="G4498" s="28" t="n">
        <v>45644</v>
      </c>
      <c r="H4498" s="27" t="s">
        <v>236</v>
      </c>
      <c r="I4498" s="27"/>
      <c r="J4498" s="27" t="s">
        <v>238</v>
      </c>
      <c r="K4498" s="27" t="s">
        <v>138</v>
      </c>
      <c r="L4498" s="27" t="n">
        <v>64</v>
      </c>
      <c r="M4498" s="27" t="n">
        <v>39</v>
      </c>
      <c r="N4498" s="27" t="s">
        <v>127</v>
      </c>
      <c r="O4498" s="27" t="s">
        <v>139</v>
      </c>
      <c r="P4498" s="27" t="s">
        <v>150</v>
      </c>
      <c r="Q4498" s="29" t="n">
        <v>2320.58</v>
      </c>
      <c r="R4498" s="27" t="s">
        <v>130</v>
      </c>
      <c r="S4498" s="27" t="s">
        <v>157</v>
      </c>
      <c r="T4498" s="27" t="n">
        <v>3</v>
      </c>
    </row>
    <row r="4499" customFormat="false" ht="15" hidden="false" customHeight="false" outlineLevel="0" collapsed="false">
      <c r="A4499" s="30" t="s">
        <v>6558</v>
      </c>
      <c r="B4499" s="30" t="s">
        <v>1224</v>
      </c>
      <c r="C4499" s="30" t="n">
        <v>35</v>
      </c>
      <c r="D4499" s="30" t="s">
        <v>121</v>
      </c>
      <c r="E4499" s="31" t="n">
        <v>45549</v>
      </c>
      <c r="F4499" s="30" t="s">
        <v>2058</v>
      </c>
      <c r="G4499" s="31" t="n">
        <v>45551</v>
      </c>
      <c r="H4499" s="30" t="s">
        <v>242</v>
      </c>
      <c r="I4499" s="30" t="s">
        <v>315</v>
      </c>
      <c r="J4499" s="30" t="s">
        <v>401</v>
      </c>
      <c r="K4499" s="30" t="s">
        <v>126</v>
      </c>
      <c r="L4499" s="30" t="n">
        <v>12</v>
      </c>
      <c r="M4499" s="30" t="n">
        <v>99</v>
      </c>
      <c r="N4499" s="30" t="s">
        <v>186</v>
      </c>
      <c r="O4499" s="30" t="s">
        <v>171</v>
      </c>
      <c r="P4499" s="30" t="s">
        <v>150</v>
      </c>
      <c r="Q4499" s="32" t="n">
        <v>7091.4</v>
      </c>
      <c r="R4499" s="30" t="s">
        <v>172</v>
      </c>
      <c r="S4499" s="30" t="s">
        <v>151</v>
      </c>
      <c r="T4499" s="30" t="n">
        <v>3</v>
      </c>
    </row>
    <row r="4500" customFormat="false" ht="15" hidden="false" customHeight="false" outlineLevel="0" collapsed="false">
      <c r="A4500" s="27" t="s">
        <v>6559</v>
      </c>
      <c r="B4500" s="27" t="s">
        <v>2944</v>
      </c>
      <c r="C4500" s="27" t="n">
        <v>18</v>
      </c>
      <c r="D4500" s="27" t="s">
        <v>607</v>
      </c>
      <c r="E4500" s="28" t="n">
        <v>45589</v>
      </c>
      <c r="F4500" s="27" t="s">
        <v>1593</v>
      </c>
      <c r="G4500" s="28" t="n">
        <v>45590</v>
      </c>
      <c r="H4500" s="27" t="s">
        <v>236</v>
      </c>
      <c r="I4500" s="27" t="s">
        <v>237</v>
      </c>
      <c r="J4500" s="27" t="s">
        <v>455</v>
      </c>
      <c r="K4500" s="27" t="s">
        <v>138</v>
      </c>
      <c r="L4500" s="27" t="n">
        <v>84</v>
      </c>
      <c r="M4500" s="27" t="n">
        <v>31</v>
      </c>
      <c r="N4500" s="27" t="s">
        <v>127</v>
      </c>
      <c r="O4500" s="27" t="s">
        <v>139</v>
      </c>
      <c r="P4500" s="27" t="s">
        <v>129</v>
      </c>
      <c r="Q4500" s="29" t="n">
        <v>1826.51</v>
      </c>
      <c r="R4500" s="27" t="s">
        <v>130</v>
      </c>
      <c r="S4500" s="27" t="s">
        <v>157</v>
      </c>
      <c r="T4500" s="27" t="n">
        <v>4</v>
      </c>
    </row>
    <row r="4501" customFormat="false" ht="15" hidden="false" customHeight="false" outlineLevel="0" collapsed="false">
      <c r="A4501" s="30" t="s">
        <v>6560</v>
      </c>
      <c r="B4501" s="30" t="s">
        <v>6557</v>
      </c>
      <c r="C4501" s="30" t="n">
        <v>55</v>
      </c>
      <c r="D4501" s="30" t="s">
        <v>181</v>
      </c>
      <c r="E4501" s="31" t="n">
        <v>45616</v>
      </c>
      <c r="F4501" s="30" t="s">
        <v>1238</v>
      </c>
      <c r="G4501" s="31" t="n">
        <v>45616</v>
      </c>
      <c r="H4501" s="30" t="s">
        <v>236</v>
      </c>
      <c r="I4501" s="30" t="s">
        <v>266</v>
      </c>
      <c r="J4501" s="30" t="s">
        <v>287</v>
      </c>
      <c r="K4501" s="30" t="s">
        <v>156</v>
      </c>
      <c r="L4501" s="30" t="n">
        <v>46</v>
      </c>
      <c r="M4501" s="30" t="n">
        <v>68</v>
      </c>
      <c r="N4501" s="30" t="s">
        <v>127</v>
      </c>
      <c r="O4501" s="30" t="s">
        <v>149</v>
      </c>
      <c r="P4501" s="30" t="s">
        <v>140</v>
      </c>
      <c r="Q4501" s="32" t="n">
        <v>3075.42</v>
      </c>
      <c r="R4501" s="30" t="s">
        <v>130</v>
      </c>
      <c r="S4501" s="30" t="s">
        <v>164</v>
      </c>
      <c r="T4501" s="30" t="n">
        <v>4</v>
      </c>
    </row>
    <row r="4502" customFormat="false" ht="15" hidden="false" customHeight="false" outlineLevel="0" collapsed="false">
      <c r="A4502" s="27" t="s">
        <v>6561</v>
      </c>
      <c r="B4502" s="27" t="s">
        <v>5196</v>
      </c>
      <c r="C4502" s="27" t="n">
        <v>54</v>
      </c>
      <c r="D4502" s="27" t="s">
        <v>121</v>
      </c>
      <c r="E4502" s="28" t="n">
        <v>45391</v>
      </c>
      <c r="F4502" s="27" t="s">
        <v>890</v>
      </c>
      <c r="G4502" s="28" t="n">
        <v>45394</v>
      </c>
      <c r="H4502" s="27" t="s">
        <v>161</v>
      </c>
      <c r="I4502" s="27" t="s">
        <v>162</v>
      </c>
      <c r="J4502" s="27" t="s">
        <v>648</v>
      </c>
      <c r="K4502" s="27" t="s">
        <v>202</v>
      </c>
      <c r="L4502" s="27" t="n">
        <v>16</v>
      </c>
      <c r="M4502" s="27" t="n">
        <v>90</v>
      </c>
      <c r="N4502" s="27" t="s">
        <v>186</v>
      </c>
      <c r="O4502" s="27" t="s">
        <v>139</v>
      </c>
      <c r="P4502" s="27" t="s">
        <v>150</v>
      </c>
      <c r="Q4502" s="29" t="n">
        <v>16110.13</v>
      </c>
      <c r="R4502" s="27" t="s">
        <v>172</v>
      </c>
      <c r="S4502" s="27" t="s">
        <v>223</v>
      </c>
      <c r="T4502" s="27" t="n">
        <v>4</v>
      </c>
    </row>
    <row r="4503" customFormat="false" ht="15" hidden="false" customHeight="false" outlineLevel="0" collapsed="false">
      <c r="A4503" s="30" t="s">
        <v>6562</v>
      </c>
      <c r="B4503" s="30" t="s">
        <v>276</v>
      </c>
      <c r="C4503" s="30" t="n">
        <v>69</v>
      </c>
      <c r="D4503" s="30" t="s">
        <v>121</v>
      </c>
      <c r="E4503" s="31" t="n">
        <v>45331</v>
      </c>
      <c r="F4503" s="30" t="s">
        <v>494</v>
      </c>
      <c r="G4503" s="31" t="n">
        <v>45338</v>
      </c>
      <c r="H4503" s="30" t="s">
        <v>146</v>
      </c>
      <c r="I4503" s="30" t="s">
        <v>147</v>
      </c>
      <c r="J4503" s="30" t="s">
        <v>568</v>
      </c>
      <c r="K4503" s="30" t="s">
        <v>202</v>
      </c>
      <c r="L4503" s="30" t="n">
        <v>6</v>
      </c>
      <c r="M4503" s="30" t="n">
        <v>146</v>
      </c>
      <c r="N4503" s="30" t="s">
        <v>186</v>
      </c>
      <c r="O4503" s="30" t="s">
        <v>128</v>
      </c>
      <c r="P4503" s="30" t="s">
        <v>187</v>
      </c>
      <c r="Q4503" s="32" t="n">
        <v>18170.43</v>
      </c>
      <c r="R4503" s="30" t="s">
        <v>130</v>
      </c>
      <c r="S4503" s="30" t="s">
        <v>192</v>
      </c>
      <c r="T4503" s="30" t="n">
        <v>5</v>
      </c>
    </row>
    <row r="4504" customFormat="false" ht="15" hidden="false" customHeight="false" outlineLevel="0" collapsed="false">
      <c r="A4504" s="27" t="s">
        <v>4683</v>
      </c>
      <c r="B4504" s="27" t="s">
        <v>4684</v>
      </c>
      <c r="C4504" s="27" t="n">
        <v>6</v>
      </c>
      <c r="D4504" s="27" t="s">
        <v>121</v>
      </c>
      <c r="E4504" s="28" t="n">
        <v>45531</v>
      </c>
      <c r="F4504" s="27" t="s">
        <v>182</v>
      </c>
      <c r="G4504" s="28" t="n">
        <v>45531</v>
      </c>
      <c r="H4504" s="27" t="s">
        <v>146</v>
      </c>
      <c r="I4504" s="27" t="s">
        <v>176</v>
      </c>
      <c r="J4504" s="27" t="s">
        <v>148</v>
      </c>
      <c r="K4504" s="27" t="s">
        <v>156</v>
      </c>
      <c r="L4504" s="27" t="n">
        <v>34</v>
      </c>
      <c r="M4504" s="27" t="n">
        <v>37</v>
      </c>
      <c r="N4504" s="27" t="s">
        <v>127</v>
      </c>
      <c r="O4504" s="27" t="s">
        <v>139</v>
      </c>
      <c r="P4504" s="27" t="s">
        <v>129</v>
      </c>
      <c r="Q4504" s="29" t="n">
        <v>2576.37</v>
      </c>
      <c r="R4504" s="27" t="s">
        <v>268</v>
      </c>
      <c r="S4504" s="27" t="s">
        <v>141</v>
      </c>
      <c r="T4504" s="27" t="n">
        <v>3</v>
      </c>
    </row>
    <row r="4505" customFormat="false" ht="15" hidden="false" customHeight="false" outlineLevel="0" collapsed="false">
      <c r="A4505" s="30" t="s">
        <v>6563</v>
      </c>
      <c r="B4505" s="30" t="s">
        <v>3300</v>
      </c>
      <c r="C4505" s="30"/>
      <c r="D4505" s="30" t="s">
        <v>181</v>
      </c>
      <c r="E4505" s="31" t="n">
        <v>45453</v>
      </c>
      <c r="F4505" s="30" t="s">
        <v>475</v>
      </c>
      <c r="G4505" s="31" t="n">
        <v>45453</v>
      </c>
      <c r="H4505" s="30" t="s">
        <v>217</v>
      </c>
      <c r="I4505" s="30" t="s">
        <v>392</v>
      </c>
      <c r="J4505" s="30" t="s">
        <v>483</v>
      </c>
      <c r="K4505" s="30" t="s">
        <v>138</v>
      </c>
      <c r="L4505" s="30" t="n">
        <v>37</v>
      </c>
      <c r="M4505" s="30" t="n">
        <v>35</v>
      </c>
      <c r="N4505" s="30" t="s">
        <v>127</v>
      </c>
      <c r="O4505" s="30" t="s">
        <v>139</v>
      </c>
      <c r="P4505" s="30" t="s">
        <v>140</v>
      </c>
      <c r="Q4505" s="32" t="n">
        <v>857.76</v>
      </c>
      <c r="R4505" s="30" t="s">
        <v>130</v>
      </c>
      <c r="S4505" s="30" t="s">
        <v>335</v>
      </c>
      <c r="T4505" s="30" t="n">
        <v>5</v>
      </c>
    </row>
    <row r="4506" customFormat="false" ht="15" hidden="false" customHeight="false" outlineLevel="0" collapsed="false">
      <c r="A4506" s="27" t="s">
        <v>6564</v>
      </c>
      <c r="B4506" s="27" t="s">
        <v>1280</v>
      </c>
      <c r="C4506" s="27"/>
      <c r="D4506" s="27" t="s">
        <v>181</v>
      </c>
      <c r="E4506" s="28" t="n">
        <v>45506</v>
      </c>
      <c r="F4506" s="27" t="s">
        <v>1162</v>
      </c>
      <c r="G4506" s="28" t="n">
        <v>45506</v>
      </c>
      <c r="H4506" s="27" t="s">
        <v>135</v>
      </c>
      <c r="I4506" s="27" t="s">
        <v>136</v>
      </c>
      <c r="J4506" s="27" t="s">
        <v>137</v>
      </c>
      <c r="K4506" s="27" t="s">
        <v>138</v>
      </c>
      <c r="L4506" s="27" t="n">
        <v>55</v>
      </c>
      <c r="M4506" s="27" t="n">
        <v>15</v>
      </c>
      <c r="N4506" s="27" t="s">
        <v>127</v>
      </c>
      <c r="O4506" s="27" t="s">
        <v>171</v>
      </c>
      <c r="P4506" s="27" t="s">
        <v>150</v>
      </c>
      <c r="Q4506" s="29" t="n">
        <v>1975.29</v>
      </c>
      <c r="R4506" s="27" t="s">
        <v>130</v>
      </c>
      <c r="S4506" s="27" t="s">
        <v>197</v>
      </c>
      <c r="T4506" s="27" t="n">
        <v>4</v>
      </c>
    </row>
    <row r="4507" customFormat="false" ht="15" hidden="false" customHeight="false" outlineLevel="0" collapsed="false">
      <c r="A4507" s="30" t="s">
        <v>6565</v>
      </c>
      <c r="B4507" s="30" t="s">
        <v>4099</v>
      </c>
      <c r="C4507" s="30" t="n">
        <v>67</v>
      </c>
      <c r="D4507" s="30" t="s">
        <v>181</v>
      </c>
      <c r="E4507" s="31" t="n">
        <v>45323</v>
      </c>
      <c r="F4507" s="30" t="s">
        <v>465</v>
      </c>
      <c r="G4507" s="31" t="n">
        <v>45324</v>
      </c>
      <c r="H4507" s="30" t="s">
        <v>242</v>
      </c>
      <c r="I4507" s="30" t="s">
        <v>315</v>
      </c>
      <c r="J4507" s="30" t="s">
        <v>244</v>
      </c>
      <c r="K4507" s="30" t="s">
        <v>138</v>
      </c>
      <c r="L4507" s="30" t="n">
        <v>53</v>
      </c>
      <c r="M4507" s="30" t="n">
        <v>29</v>
      </c>
      <c r="N4507" s="30" t="s">
        <v>127</v>
      </c>
      <c r="O4507" s="30" t="s">
        <v>139</v>
      </c>
      <c r="P4507" s="30" t="s">
        <v>140</v>
      </c>
      <c r="Q4507" s="32" t="n">
        <v>1396.79</v>
      </c>
      <c r="R4507" s="30" t="s">
        <v>130</v>
      </c>
      <c r="S4507" s="30" t="s">
        <v>223</v>
      </c>
      <c r="T4507" s="30" t="n">
        <v>5</v>
      </c>
    </row>
    <row r="4508" customFormat="false" ht="15" hidden="false" customHeight="false" outlineLevel="0" collapsed="false">
      <c r="A4508" s="27" t="s">
        <v>6566</v>
      </c>
      <c r="B4508" s="27" t="s">
        <v>2005</v>
      </c>
      <c r="C4508" s="27" t="n">
        <v>15</v>
      </c>
      <c r="D4508" s="27" t="s">
        <v>121</v>
      </c>
      <c r="E4508" s="28" t="n">
        <v>45434</v>
      </c>
      <c r="F4508" s="27" t="s">
        <v>1135</v>
      </c>
      <c r="G4508" s="28" t="n">
        <v>45437</v>
      </c>
      <c r="H4508" s="27" t="s">
        <v>217</v>
      </c>
      <c r="I4508" s="27" t="s">
        <v>344</v>
      </c>
      <c r="J4508" s="27" t="s">
        <v>218</v>
      </c>
      <c r="K4508" s="27" t="s">
        <v>156</v>
      </c>
      <c r="L4508" s="27" t="n">
        <v>51</v>
      </c>
      <c r="M4508" s="27" t="n">
        <v>79</v>
      </c>
      <c r="N4508" s="27" t="s">
        <v>186</v>
      </c>
      <c r="O4508" s="27" t="s">
        <v>128</v>
      </c>
      <c r="P4508" s="27" t="s">
        <v>129</v>
      </c>
      <c r="Q4508" s="29" t="n">
        <v>3854.46</v>
      </c>
      <c r="R4508" s="27" t="s">
        <v>130</v>
      </c>
      <c r="S4508" s="27" t="s">
        <v>157</v>
      </c>
      <c r="T4508" s="27" t="n">
        <v>4</v>
      </c>
    </row>
    <row r="4509" customFormat="false" ht="15" hidden="false" customHeight="false" outlineLevel="0" collapsed="false">
      <c r="A4509" s="30" t="s">
        <v>6567</v>
      </c>
      <c r="B4509" s="30" t="s">
        <v>2760</v>
      </c>
      <c r="C4509" s="30" t="n">
        <v>12</v>
      </c>
      <c r="D4509" s="30" t="s">
        <v>121</v>
      </c>
      <c r="E4509" s="31" t="n">
        <v>45652</v>
      </c>
      <c r="F4509" s="30" t="s">
        <v>356</v>
      </c>
      <c r="G4509" s="31" t="n">
        <v>45653</v>
      </c>
      <c r="H4509" s="30" t="s">
        <v>161</v>
      </c>
      <c r="I4509" s="30" t="s">
        <v>162</v>
      </c>
      <c r="J4509" s="30" t="s">
        <v>163</v>
      </c>
      <c r="K4509" s="30" t="s">
        <v>126</v>
      </c>
      <c r="L4509" s="30" t="n">
        <v>6</v>
      </c>
      <c r="M4509" s="30" t="n">
        <v>120</v>
      </c>
      <c r="N4509" s="30" t="s">
        <v>186</v>
      </c>
      <c r="O4509" s="30" t="s">
        <v>139</v>
      </c>
      <c r="P4509" s="30" t="s">
        <v>187</v>
      </c>
      <c r="Q4509" s="32" t="n">
        <v>8102.03</v>
      </c>
      <c r="R4509" s="30" t="s">
        <v>268</v>
      </c>
      <c r="S4509" s="30" t="s">
        <v>157</v>
      </c>
      <c r="T4509" s="30" t="n">
        <v>3</v>
      </c>
    </row>
    <row r="4510" customFormat="false" ht="15" hidden="false" customHeight="false" outlineLevel="0" collapsed="false">
      <c r="A4510" s="27" t="s">
        <v>6568</v>
      </c>
      <c r="B4510" s="27" t="s">
        <v>804</v>
      </c>
      <c r="C4510" s="27" t="n">
        <v>7</v>
      </c>
      <c r="D4510" s="27" t="s">
        <v>181</v>
      </c>
      <c r="E4510" s="28" t="n">
        <v>45635</v>
      </c>
      <c r="F4510" s="27" t="s">
        <v>250</v>
      </c>
      <c r="G4510" s="28" t="n">
        <v>45639</v>
      </c>
      <c r="H4510" s="27" t="s">
        <v>123</v>
      </c>
      <c r="I4510" s="27" t="s">
        <v>124</v>
      </c>
      <c r="J4510" s="27" t="s">
        <v>305</v>
      </c>
      <c r="K4510" s="27" t="s">
        <v>126</v>
      </c>
      <c r="L4510" s="27" t="n">
        <v>19</v>
      </c>
      <c r="M4510" s="27" t="n">
        <v>53</v>
      </c>
      <c r="N4510" s="27" t="s">
        <v>186</v>
      </c>
      <c r="O4510" s="27" t="s">
        <v>139</v>
      </c>
      <c r="P4510" s="27" t="s">
        <v>140</v>
      </c>
      <c r="Q4510" s="29" t="n">
        <v>7471.88</v>
      </c>
      <c r="R4510" s="27" t="s">
        <v>130</v>
      </c>
      <c r="S4510" s="27" t="s">
        <v>131</v>
      </c>
      <c r="T4510" s="27" t="n">
        <v>3</v>
      </c>
    </row>
    <row r="4511" customFormat="false" ht="15" hidden="false" customHeight="false" outlineLevel="0" collapsed="false">
      <c r="A4511" s="30" t="s">
        <v>6569</v>
      </c>
      <c r="B4511" s="30" t="s">
        <v>3835</v>
      </c>
      <c r="C4511" s="30" t="n">
        <v>27</v>
      </c>
      <c r="D4511" s="30" t="s">
        <v>121</v>
      </c>
      <c r="E4511" s="31" t="n">
        <v>45559</v>
      </c>
      <c r="F4511" s="30" t="s">
        <v>730</v>
      </c>
      <c r="G4511" s="31" t="n">
        <v>45560</v>
      </c>
      <c r="H4511" s="30" t="s">
        <v>242</v>
      </c>
      <c r="I4511" s="30" t="s">
        <v>315</v>
      </c>
      <c r="J4511" s="30" t="s">
        <v>401</v>
      </c>
      <c r="K4511" s="30" t="s">
        <v>138</v>
      </c>
      <c r="L4511" s="30" t="n">
        <v>23</v>
      </c>
      <c r="M4511" s="30" t="n">
        <v>35</v>
      </c>
      <c r="N4511" s="30" t="s">
        <v>186</v>
      </c>
      <c r="O4511" s="30" t="s">
        <v>139</v>
      </c>
      <c r="P4511" s="30" t="s">
        <v>140</v>
      </c>
      <c r="Q4511" s="32" t="n">
        <v>2236.07</v>
      </c>
      <c r="R4511" s="30" t="s">
        <v>130</v>
      </c>
      <c r="S4511" s="30" t="s">
        <v>151</v>
      </c>
      <c r="T4511" s="30" t="n">
        <v>3</v>
      </c>
    </row>
    <row r="4512" customFormat="false" ht="15" hidden="false" customHeight="false" outlineLevel="0" collapsed="false">
      <c r="A4512" s="27" t="s">
        <v>6570</v>
      </c>
      <c r="B4512" s="27" t="s">
        <v>2524</v>
      </c>
      <c r="C4512" s="27" t="n">
        <v>51</v>
      </c>
      <c r="D4512" s="27" t="s">
        <v>493</v>
      </c>
      <c r="E4512" s="28" t="n">
        <v>45598</v>
      </c>
      <c r="F4512" s="27" t="s">
        <v>840</v>
      </c>
      <c r="G4512" s="28" t="n">
        <v>45599</v>
      </c>
      <c r="H4512" s="27" t="s">
        <v>123</v>
      </c>
      <c r="I4512" s="27" t="s">
        <v>304</v>
      </c>
      <c r="J4512" s="27" t="s">
        <v>227</v>
      </c>
      <c r="K4512" s="27" t="s">
        <v>138</v>
      </c>
      <c r="L4512" s="27" t="n">
        <v>27</v>
      </c>
      <c r="M4512" s="27" t="n">
        <v>17</v>
      </c>
      <c r="N4512" s="27" t="s">
        <v>127</v>
      </c>
      <c r="O4512" s="27" t="s">
        <v>171</v>
      </c>
      <c r="P4512" s="27" t="s">
        <v>187</v>
      </c>
      <c r="Q4512" s="29" t="n">
        <v>1613.44</v>
      </c>
      <c r="R4512" s="27" t="s">
        <v>130</v>
      </c>
      <c r="S4512" s="27" t="s">
        <v>151</v>
      </c>
      <c r="T4512" s="27" t="n">
        <v>3</v>
      </c>
    </row>
    <row r="4513" customFormat="false" ht="15" hidden="false" customHeight="false" outlineLevel="0" collapsed="false">
      <c r="A4513" s="30" t="s">
        <v>6571</v>
      </c>
      <c r="B4513" s="30" t="s">
        <v>632</v>
      </c>
      <c r="C4513" s="30" t="n">
        <v>16</v>
      </c>
      <c r="D4513" s="30" t="s">
        <v>121</v>
      </c>
      <c r="E4513" s="31" t="n">
        <v>45382</v>
      </c>
      <c r="F4513" s="30" t="s">
        <v>705</v>
      </c>
      <c r="G4513" s="31" t="n">
        <v>45384</v>
      </c>
      <c r="H4513" s="30" t="s">
        <v>161</v>
      </c>
      <c r="I4513" s="30" t="s">
        <v>538</v>
      </c>
      <c r="J4513" s="30" t="s">
        <v>426</v>
      </c>
      <c r="K4513" s="30" t="s">
        <v>156</v>
      </c>
      <c r="L4513" s="30" t="n">
        <v>34</v>
      </c>
      <c r="M4513" s="30" t="n">
        <v>74</v>
      </c>
      <c r="N4513" s="30" t="s">
        <v>127</v>
      </c>
      <c r="O4513" s="30" t="s">
        <v>139</v>
      </c>
      <c r="P4513" s="30" t="s">
        <v>187</v>
      </c>
      <c r="Q4513" s="32" t="n">
        <v>4188.53</v>
      </c>
      <c r="R4513" s="30" t="s">
        <v>130</v>
      </c>
      <c r="S4513" s="30" t="s">
        <v>178</v>
      </c>
      <c r="T4513" s="30" t="n">
        <v>4</v>
      </c>
    </row>
    <row r="4514" customFormat="false" ht="15" hidden="false" customHeight="false" outlineLevel="0" collapsed="false">
      <c r="A4514" s="27" t="s">
        <v>6572</v>
      </c>
      <c r="B4514" s="27" t="s">
        <v>973</v>
      </c>
      <c r="C4514" s="27" t="n">
        <v>30</v>
      </c>
      <c r="D4514" s="27" t="s">
        <v>493</v>
      </c>
      <c r="E4514" s="28" t="n">
        <v>45498</v>
      </c>
      <c r="F4514" s="27" t="s">
        <v>2607</v>
      </c>
      <c r="G4514" s="28" t="n">
        <v>45508</v>
      </c>
      <c r="H4514" s="27" t="s">
        <v>183</v>
      </c>
      <c r="I4514" s="27" t="s">
        <v>430</v>
      </c>
      <c r="J4514" s="27" t="s">
        <v>476</v>
      </c>
      <c r="K4514" s="27" t="s">
        <v>202</v>
      </c>
      <c r="L4514" s="27" t="n">
        <v>8</v>
      </c>
      <c r="M4514" s="27" t="n">
        <v>225</v>
      </c>
      <c r="N4514" s="27" t="s">
        <v>186</v>
      </c>
      <c r="O4514" s="27" t="s">
        <v>128</v>
      </c>
      <c r="P4514" s="27" t="s">
        <v>129</v>
      </c>
      <c r="Q4514" s="29" t="n">
        <v>19422.42</v>
      </c>
      <c r="R4514" s="27" t="s">
        <v>130</v>
      </c>
      <c r="S4514" s="27" t="s">
        <v>223</v>
      </c>
      <c r="T4514" s="27" t="n">
        <v>5</v>
      </c>
    </row>
    <row r="4515" customFormat="false" ht="15" hidden="false" customHeight="false" outlineLevel="0" collapsed="false">
      <c r="A4515" s="30" t="s">
        <v>6573</v>
      </c>
      <c r="B4515" s="30" t="s">
        <v>4278</v>
      </c>
      <c r="C4515" s="30" t="n">
        <v>25</v>
      </c>
      <c r="D4515" s="30" t="s">
        <v>181</v>
      </c>
      <c r="E4515" s="31" t="n">
        <v>45399</v>
      </c>
      <c r="F4515" s="30" t="s">
        <v>943</v>
      </c>
      <c r="G4515" s="31" t="n">
        <v>45399</v>
      </c>
      <c r="H4515" s="30" t="s">
        <v>206</v>
      </c>
      <c r="I4515" s="30" t="s">
        <v>232</v>
      </c>
      <c r="J4515" s="30" t="s">
        <v>615</v>
      </c>
      <c r="K4515" s="30" t="s">
        <v>156</v>
      </c>
      <c r="L4515" s="30" t="n">
        <v>19</v>
      </c>
      <c r="M4515" s="30" t="n">
        <v>41</v>
      </c>
      <c r="N4515" s="30" t="s">
        <v>127</v>
      </c>
      <c r="O4515" s="30" t="s">
        <v>128</v>
      </c>
      <c r="P4515" s="30" t="s">
        <v>150</v>
      </c>
      <c r="Q4515" s="32" t="n">
        <v>3005.99</v>
      </c>
      <c r="R4515" s="30" t="s">
        <v>130</v>
      </c>
      <c r="S4515" s="30" t="s">
        <v>223</v>
      </c>
      <c r="T4515" s="30" t="n">
        <v>3</v>
      </c>
    </row>
    <row r="4516" customFormat="false" ht="15" hidden="false" customHeight="false" outlineLevel="0" collapsed="false">
      <c r="A4516" s="27" t="s">
        <v>6574</v>
      </c>
      <c r="B4516" s="27" t="s">
        <v>1415</v>
      </c>
      <c r="C4516" s="27" t="n">
        <v>32</v>
      </c>
      <c r="D4516" s="27" t="s">
        <v>121</v>
      </c>
      <c r="E4516" s="28" t="n">
        <v>45543</v>
      </c>
      <c r="F4516" s="27" t="s">
        <v>695</v>
      </c>
      <c r="G4516" s="28" t="n">
        <v>45544</v>
      </c>
      <c r="H4516" s="27" t="s">
        <v>168</v>
      </c>
      <c r="I4516" s="27" t="s">
        <v>169</v>
      </c>
      <c r="J4516" s="27" t="s">
        <v>170</v>
      </c>
      <c r="K4516" s="27" t="s">
        <v>156</v>
      </c>
      <c r="L4516" s="27" t="n">
        <v>30</v>
      </c>
      <c r="M4516" s="27" t="n">
        <v>59</v>
      </c>
      <c r="N4516" s="27" t="s">
        <v>186</v>
      </c>
      <c r="O4516" s="27" t="s">
        <v>171</v>
      </c>
      <c r="P4516" s="27" t="s">
        <v>129</v>
      </c>
      <c r="Q4516" s="29" t="n">
        <v>3258.01</v>
      </c>
      <c r="R4516" s="27" t="s">
        <v>130</v>
      </c>
      <c r="S4516" s="27" t="s">
        <v>151</v>
      </c>
      <c r="T4516" s="27" t="n">
        <v>4</v>
      </c>
    </row>
    <row r="4517" customFormat="false" ht="15" hidden="false" customHeight="false" outlineLevel="0" collapsed="false">
      <c r="A4517" s="30" t="s">
        <v>6485</v>
      </c>
      <c r="B4517" s="30" t="s">
        <v>6486</v>
      </c>
      <c r="C4517" s="30" t="n">
        <v>41</v>
      </c>
      <c r="D4517" s="30" t="s">
        <v>181</v>
      </c>
      <c r="E4517" s="31" t="n">
        <v>45345</v>
      </c>
      <c r="F4517" s="30" t="s">
        <v>286</v>
      </c>
      <c r="G4517" s="31" t="n">
        <v>45346</v>
      </c>
      <c r="H4517" s="30" t="s">
        <v>146</v>
      </c>
      <c r="I4517" s="30" t="s">
        <v>147</v>
      </c>
      <c r="J4517" s="30" t="s">
        <v>222</v>
      </c>
      <c r="K4517" s="30" t="s">
        <v>138</v>
      </c>
      <c r="L4517" s="30" t="n">
        <v>74</v>
      </c>
      <c r="M4517" s="30" t="n">
        <v>44</v>
      </c>
      <c r="N4517" s="30" t="s">
        <v>127</v>
      </c>
      <c r="O4517" s="30" t="s">
        <v>128</v>
      </c>
      <c r="P4517" s="30" t="s">
        <v>150</v>
      </c>
      <c r="Q4517" s="32" t="n">
        <v>1138.86</v>
      </c>
      <c r="R4517" s="30" t="s">
        <v>130</v>
      </c>
      <c r="S4517" s="30" t="s">
        <v>520</v>
      </c>
      <c r="T4517" s="30" t="n">
        <v>4</v>
      </c>
    </row>
    <row r="4518" customFormat="false" ht="15" hidden="false" customHeight="false" outlineLevel="0" collapsed="false">
      <c r="A4518" s="27" t="s">
        <v>6575</v>
      </c>
      <c r="B4518" s="27" t="s">
        <v>4109</v>
      </c>
      <c r="C4518" s="27" t="n">
        <v>42</v>
      </c>
      <c r="D4518" s="27" t="s">
        <v>181</v>
      </c>
      <c r="E4518" s="28" t="n">
        <v>45428</v>
      </c>
      <c r="F4518" s="27" t="s">
        <v>482</v>
      </c>
      <c r="G4518" s="28" t="n">
        <v>45429</v>
      </c>
      <c r="H4518" s="27" t="s">
        <v>168</v>
      </c>
      <c r="I4518" s="27" t="s">
        <v>196</v>
      </c>
      <c r="J4518" s="27" t="s">
        <v>170</v>
      </c>
      <c r="K4518" s="27" t="s">
        <v>138</v>
      </c>
      <c r="L4518" s="27" t="n">
        <v>21</v>
      </c>
      <c r="M4518" s="27" t="n">
        <v>28</v>
      </c>
      <c r="N4518" s="27" t="s">
        <v>127</v>
      </c>
      <c r="O4518" s="27" t="s">
        <v>139</v>
      </c>
      <c r="P4518" s="27" t="s">
        <v>140</v>
      </c>
      <c r="Q4518" s="29" t="n">
        <v>955.34</v>
      </c>
      <c r="R4518" s="27" t="s">
        <v>268</v>
      </c>
      <c r="S4518" s="27" t="s">
        <v>157</v>
      </c>
      <c r="T4518" s="27" t="n">
        <v>3</v>
      </c>
    </row>
    <row r="4519" customFormat="false" ht="15" hidden="false" customHeight="false" outlineLevel="0" collapsed="false">
      <c r="A4519" s="30" t="s">
        <v>6576</v>
      </c>
      <c r="B4519" s="30" t="s">
        <v>302</v>
      </c>
      <c r="C4519" s="30" t="n">
        <v>21</v>
      </c>
      <c r="D4519" s="30" t="s">
        <v>486</v>
      </c>
      <c r="E4519" s="31" t="n">
        <v>45432</v>
      </c>
      <c r="F4519" s="30" t="s">
        <v>705</v>
      </c>
      <c r="G4519" s="31" t="n">
        <v>45436</v>
      </c>
      <c r="H4519" s="30" t="s">
        <v>206</v>
      </c>
      <c r="I4519" s="30" t="s">
        <v>232</v>
      </c>
      <c r="J4519" s="30" t="s">
        <v>593</v>
      </c>
      <c r="K4519" s="30" t="s">
        <v>202</v>
      </c>
      <c r="L4519" s="30" t="n">
        <v>7</v>
      </c>
      <c r="M4519" s="30" t="n">
        <v>92</v>
      </c>
      <c r="N4519" s="30" t="s">
        <v>186</v>
      </c>
      <c r="O4519" s="30" t="s">
        <v>149</v>
      </c>
      <c r="P4519" s="30" t="s">
        <v>187</v>
      </c>
      <c r="Q4519" s="32" t="n">
        <v>17090.7</v>
      </c>
      <c r="R4519" s="30" t="s">
        <v>130</v>
      </c>
      <c r="S4519" s="30" t="s">
        <v>131</v>
      </c>
      <c r="T4519" s="30" t="n">
        <v>5</v>
      </c>
    </row>
    <row r="4520" customFormat="false" ht="15" hidden="false" customHeight="false" outlineLevel="0" collapsed="false">
      <c r="A4520" s="27" t="s">
        <v>6577</v>
      </c>
      <c r="B4520" s="27" t="s">
        <v>6578</v>
      </c>
      <c r="C4520" s="27" t="n">
        <v>95</v>
      </c>
      <c r="D4520" s="27" t="s">
        <v>181</v>
      </c>
      <c r="E4520" s="28" t="n">
        <v>45399</v>
      </c>
      <c r="F4520" s="27" t="s">
        <v>978</v>
      </c>
      <c r="G4520" s="28" t="n">
        <v>45400</v>
      </c>
      <c r="H4520" s="27" t="s">
        <v>206</v>
      </c>
      <c r="I4520" s="27" t="s">
        <v>207</v>
      </c>
      <c r="J4520" s="27" t="s">
        <v>208</v>
      </c>
      <c r="K4520" s="27" t="s">
        <v>156</v>
      </c>
      <c r="L4520" s="27" t="n">
        <v>54</v>
      </c>
      <c r="M4520" s="27" t="n">
        <v>76</v>
      </c>
      <c r="N4520" s="27" t="s">
        <v>186</v>
      </c>
      <c r="O4520" s="27" t="s">
        <v>171</v>
      </c>
      <c r="P4520" s="27" t="s">
        <v>129</v>
      </c>
      <c r="Q4520" s="29" t="n">
        <v>3501.09</v>
      </c>
      <c r="R4520" s="27" t="s">
        <v>172</v>
      </c>
      <c r="S4520" s="27" t="s">
        <v>151</v>
      </c>
      <c r="T4520" s="27" t="n">
        <v>2</v>
      </c>
    </row>
    <row r="4521" customFormat="false" ht="15" hidden="false" customHeight="false" outlineLevel="0" collapsed="false">
      <c r="A4521" s="30" t="s">
        <v>6034</v>
      </c>
      <c r="B4521" s="30" t="s">
        <v>240</v>
      </c>
      <c r="C4521" s="30" t="n">
        <v>38</v>
      </c>
      <c r="D4521" s="30" t="s">
        <v>181</v>
      </c>
      <c r="E4521" s="31" t="n">
        <v>45456</v>
      </c>
      <c r="F4521" s="30" t="s">
        <v>472</v>
      </c>
      <c r="G4521" s="31" t="n">
        <v>45459</v>
      </c>
      <c r="H4521" s="30" t="s">
        <v>236</v>
      </c>
      <c r="I4521" s="30" t="s">
        <v>266</v>
      </c>
      <c r="J4521" s="30" t="s">
        <v>238</v>
      </c>
      <c r="K4521" s="30" t="s">
        <v>156</v>
      </c>
      <c r="L4521" s="30" t="n">
        <v>29</v>
      </c>
      <c r="M4521" s="30" t="n">
        <v>32</v>
      </c>
      <c r="N4521" s="30" t="s">
        <v>127</v>
      </c>
      <c r="O4521" s="30"/>
      <c r="P4521" s="30" t="s">
        <v>140</v>
      </c>
      <c r="Q4521" s="32" t="n">
        <v>2698.39</v>
      </c>
      <c r="R4521" s="30" t="s">
        <v>130</v>
      </c>
      <c r="S4521" s="30" t="s">
        <v>178</v>
      </c>
      <c r="T4521" s="30" t="n">
        <v>4</v>
      </c>
    </row>
    <row r="4522" customFormat="false" ht="15" hidden="false" customHeight="false" outlineLevel="0" collapsed="false">
      <c r="A4522" s="27" t="s">
        <v>6579</v>
      </c>
      <c r="B4522" s="27" t="s">
        <v>474</v>
      </c>
      <c r="C4522" s="27" t="n">
        <v>33</v>
      </c>
      <c r="D4522" s="27" t="s">
        <v>121</v>
      </c>
      <c r="E4522" s="28" t="n">
        <v>45337</v>
      </c>
      <c r="F4522" s="27" t="s">
        <v>713</v>
      </c>
      <c r="G4522" s="28" t="n">
        <v>45339</v>
      </c>
      <c r="H4522" s="27" t="s">
        <v>242</v>
      </c>
      <c r="I4522" s="27" t="s">
        <v>466</v>
      </c>
      <c r="J4522" s="27" t="s">
        <v>363</v>
      </c>
      <c r="K4522" s="27" t="s">
        <v>156</v>
      </c>
      <c r="L4522" s="27" t="n">
        <v>37</v>
      </c>
      <c r="M4522" s="27" t="n">
        <v>68</v>
      </c>
      <c r="N4522" s="27" t="s">
        <v>127</v>
      </c>
      <c r="O4522" s="27" t="s">
        <v>171</v>
      </c>
      <c r="P4522" s="27" t="s">
        <v>140</v>
      </c>
      <c r="Q4522" s="29" t="n">
        <v>4995.3</v>
      </c>
      <c r="R4522" s="27" t="s">
        <v>130</v>
      </c>
      <c r="S4522" s="27" t="s">
        <v>335</v>
      </c>
      <c r="T4522" s="27" t="n">
        <v>4</v>
      </c>
    </row>
    <row r="4523" customFormat="false" ht="15" hidden="false" customHeight="false" outlineLevel="0" collapsed="false">
      <c r="A4523" s="30" t="s">
        <v>6580</v>
      </c>
      <c r="B4523" s="30" t="s">
        <v>6581</v>
      </c>
      <c r="C4523" s="30" t="n">
        <v>44</v>
      </c>
      <c r="D4523" s="30" t="s">
        <v>181</v>
      </c>
      <c r="E4523" s="31" t="n">
        <v>45536</v>
      </c>
      <c r="F4523" s="30" t="s">
        <v>853</v>
      </c>
      <c r="G4523" s="31" t="n">
        <v>45536</v>
      </c>
      <c r="H4523" s="30" t="s">
        <v>206</v>
      </c>
      <c r="I4523" s="30" t="s">
        <v>207</v>
      </c>
      <c r="J4523" s="30" t="s">
        <v>593</v>
      </c>
      <c r="K4523" s="30" t="s">
        <v>138</v>
      </c>
      <c r="L4523" s="30" t="n">
        <v>41</v>
      </c>
      <c r="M4523" s="30" t="n">
        <v>21</v>
      </c>
      <c r="N4523" s="30" t="s">
        <v>127</v>
      </c>
      <c r="O4523" s="30" t="s">
        <v>139</v>
      </c>
      <c r="P4523" s="30" t="s">
        <v>140</v>
      </c>
      <c r="Q4523" s="32" t="n">
        <v>782.78</v>
      </c>
      <c r="R4523" s="30" t="s">
        <v>130</v>
      </c>
      <c r="S4523" s="30" t="s">
        <v>335</v>
      </c>
      <c r="T4523" s="30" t="n">
        <v>3</v>
      </c>
    </row>
    <row r="4524" customFormat="false" ht="15" hidden="false" customHeight="false" outlineLevel="0" collapsed="false">
      <c r="A4524" s="27" t="s">
        <v>6582</v>
      </c>
      <c r="B4524" s="27" t="s">
        <v>2753</v>
      </c>
      <c r="C4524" s="27" t="n">
        <v>27</v>
      </c>
      <c r="D4524" s="27" t="s">
        <v>181</v>
      </c>
      <c r="E4524" s="28" t="n">
        <v>45569</v>
      </c>
      <c r="F4524" s="27" t="s">
        <v>780</v>
      </c>
      <c r="G4524" s="28" t="n">
        <v>45570</v>
      </c>
      <c r="H4524" s="27" t="s">
        <v>146</v>
      </c>
      <c r="I4524" s="27" t="s">
        <v>176</v>
      </c>
      <c r="J4524" s="27" t="s">
        <v>148</v>
      </c>
      <c r="K4524" s="27" t="s">
        <v>126</v>
      </c>
      <c r="L4524" s="27" t="n">
        <v>14</v>
      </c>
      <c r="M4524" s="27" t="n">
        <v>105</v>
      </c>
      <c r="N4524" s="27" t="s">
        <v>186</v>
      </c>
      <c r="O4524" s="27" t="s">
        <v>128</v>
      </c>
      <c r="P4524" s="27" t="s">
        <v>150</v>
      </c>
      <c r="Q4524" s="29" t="n">
        <v>8144.59</v>
      </c>
      <c r="R4524" s="27" t="s">
        <v>130</v>
      </c>
      <c r="S4524" s="27" t="s">
        <v>141</v>
      </c>
      <c r="T4524" s="27" t="n">
        <v>4</v>
      </c>
    </row>
    <row r="4525" customFormat="false" ht="15" hidden="false" customHeight="false" outlineLevel="0" collapsed="false">
      <c r="A4525" s="30" t="s">
        <v>6583</v>
      </c>
      <c r="B4525" s="30" t="s">
        <v>1700</v>
      </c>
      <c r="C4525" s="30" t="n">
        <v>88</v>
      </c>
      <c r="D4525" s="30" t="s">
        <v>181</v>
      </c>
      <c r="E4525" s="31" t="n">
        <v>45355</v>
      </c>
      <c r="F4525" s="30" t="s">
        <v>414</v>
      </c>
      <c r="G4525" s="31" t="n">
        <v>45355</v>
      </c>
      <c r="H4525" s="30" t="s">
        <v>206</v>
      </c>
      <c r="I4525" s="30" t="s">
        <v>207</v>
      </c>
      <c r="J4525" s="30" t="s">
        <v>593</v>
      </c>
      <c r="K4525" s="30" t="s">
        <v>138</v>
      </c>
      <c r="L4525" s="30" t="n">
        <v>23</v>
      </c>
      <c r="M4525" s="30" t="n">
        <v>35</v>
      </c>
      <c r="N4525" s="30" t="s">
        <v>127</v>
      </c>
      <c r="O4525" s="30" t="s">
        <v>139</v>
      </c>
      <c r="P4525" s="30" t="s">
        <v>129</v>
      </c>
      <c r="Q4525" s="32" t="n">
        <v>1029.92</v>
      </c>
      <c r="R4525" s="30" t="s">
        <v>130</v>
      </c>
      <c r="S4525" s="30" t="s">
        <v>197</v>
      </c>
      <c r="T4525" s="30" t="n">
        <v>3</v>
      </c>
    </row>
    <row r="4526" customFormat="false" ht="15" hidden="false" customHeight="false" outlineLevel="0" collapsed="false">
      <c r="A4526" s="27" t="s">
        <v>6584</v>
      </c>
      <c r="B4526" s="27" t="s">
        <v>6585</v>
      </c>
      <c r="C4526" s="27" t="n">
        <v>41</v>
      </c>
      <c r="D4526" s="27" t="s">
        <v>121</v>
      </c>
      <c r="E4526" s="28" t="n">
        <v>45400</v>
      </c>
      <c r="F4526" s="27" t="s">
        <v>331</v>
      </c>
      <c r="G4526" s="28" t="n">
        <v>45400</v>
      </c>
      <c r="H4526" s="27" t="s">
        <v>168</v>
      </c>
      <c r="I4526" s="27" t="s">
        <v>196</v>
      </c>
      <c r="J4526" s="27" t="s">
        <v>170</v>
      </c>
      <c r="K4526" s="27" t="s">
        <v>138</v>
      </c>
      <c r="L4526" s="27" t="n">
        <v>67</v>
      </c>
      <c r="M4526" s="27" t="n">
        <v>41</v>
      </c>
      <c r="N4526" s="27" t="s">
        <v>127</v>
      </c>
      <c r="O4526" s="27" t="s">
        <v>128</v>
      </c>
      <c r="P4526" s="27" t="s">
        <v>187</v>
      </c>
      <c r="Q4526" s="29" t="n">
        <v>1738.42</v>
      </c>
      <c r="R4526" s="27" t="s">
        <v>130</v>
      </c>
      <c r="S4526" s="27" t="s">
        <v>141</v>
      </c>
      <c r="T4526" s="27" t="n">
        <v>3</v>
      </c>
    </row>
    <row r="4527" customFormat="false" ht="15" hidden="false" customHeight="false" outlineLevel="0" collapsed="false">
      <c r="A4527" s="30" t="s">
        <v>6586</v>
      </c>
      <c r="B4527" s="30" t="s">
        <v>818</v>
      </c>
      <c r="C4527" s="30" t="n">
        <v>48</v>
      </c>
      <c r="D4527" s="30" t="s">
        <v>181</v>
      </c>
      <c r="E4527" s="31" t="n">
        <v>45536</v>
      </c>
      <c r="F4527" s="30" t="s">
        <v>398</v>
      </c>
      <c r="G4527" s="31" t="n">
        <v>45536</v>
      </c>
      <c r="H4527" s="30" t="s">
        <v>206</v>
      </c>
      <c r="I4527" s="30" t="s">
        <v>300</v>
      </c>
      <c r="J4527" s="30" t="s">
        <v>233</v>
      </c>
      <c r="K4527" s="30" t="s">
        <v>138</v>
      </c>
      <c r="L4527" s="30" t="n">
        <v>74</v>
      </c>
      <c r="M4527" s="30" t="n">
        <v>41</v>
      </c>
      <c r="N4527" s="30" t="s">
        <v>127</v>
      </c>
      <c r="O4527" s="30" t="s">
        <v>149</v>
      </c>
      <c r="P4527" s="30" t="s">
        <v>150</v>
      </c>
      <c r="Q4527" s="32" t="n">
        <v>2865.06</v>
      </c>
      <c r="R4527" s="30" t="s">
        <v>130</v>
      </c>
      <c r="S4527" s="30" t="s">
        <v>131</v>
      </c>
      <c r="T4527" s="30" t="n">
        <v>4</v>
      </c>
    </row>
    <row r="4528" customFormat="false" ht="15" hidden="false" customHeight="false" outlineLevel="0" collapsed="false">
      <c r="A4528" s="27" t="s">
        <v>6587</v>
      </c>
      <c r="B4528" s="27" t="s">
        <v>3479</v>
      </c>
      <c r="C4528" s="27" t="n">
        <v>7</v>
      </c>
      <c r="D4528" s="27" t="s">
        <v>181</v>
      </c>
      <c r="E4528" s="28" t="n">
        <v>45390</v>
      </c>
      <c r="F4528" s="27" t="s">
        <v>705</v>
      </c>
      <c r="G4528" s="28" t="n">
        <v>45394</v>
      </c>
      <c r="H4528" s="27" t="s">
        <v>242</v>
      </c>
      <c r="I4528" s="27" t="s">
        <v>243</v>
      </c>
      <c r="J4528" s="27" t="s">
        <v>316</v>
      </c>
      <c r="K4528" s="27" t="s">
        <v>126</v>
      </c>
      <c r="L4528" s="27" t="n">
        <v>9</v>
      </c>
      <c r="M4528" s="27" t="n">
        <v>124</v>
      </c>
      <c r="N4528" s="27" t="s">
        <v>186</v>
      </c>
      <c r="O4528" s="27" t="s">
        <v>139</v>
      </c>
      <c r="P4528" s="27" t="s">
        <v>140</v>
      </c>
      <c r="Q4528" s="29" t="n">
        <v>7965.7</v>
      </c>
      <c r="R4528" s="27" t="s">
        <v>130</v>
      </c>
      <c r="S4528" s="27" t="s">
        <v>164</v>
      </c>
      <c r="T4528" s="27" t="n">
        <v>3</v>
      </c>
    </row>
    <row r="4529" customFormat="false" ht="15" hidden="false" customHeight="false" outlineLevel="0" collapsed="false">
      <c r="A4529" s="30" t="s">
        <v>6588</v>
      </c>
      <c r="B4529" s="30" t="s">
        <v>2471</v>
      </c>
      <c r="C4529" s="30" t="n">
        <v>34</v>
      </c>
      <c r="D4529" s="30" t="s">
        <v>121</v>
      </c>
      <c r="E4529" s="31" t="n">
        <v>45559</v>
      </c>
      <c r="F4529" s="30" t="s">
        <v>956</v>
      </c>
      <c r="G4529" s="31" t="n">
        <v>45563</v>
      </c>
      <c r="H4529" s="30" t="s">
        <v>206</v>
      </c>
      <c r="I4529" s="30" t="s">
        <v>232</v>
      </c>
      <c r="J4529" s="30" t="s">
        <v>233</v>
      </c>
      <c r="K4529" s="30" t="s">
        <v>126</v>
      </c>
      <c r="L4529" s="30" t="n">
        <v>29</v>
      </c>
      <c r="M4529" s="30" t="n">
        <v>57</v>
      </c>
      <c r="N4529" s="30" t="s">
        <v>186</v>
      </c>
      <c r="O4529" s="30" t="s">
        <v>171</v>
      </c>
      <c r="P4529" s="30" t="s">
        <v>140</v>
      </c>
      <c r="Q4529" s="32" t="n">
        <v>8025.52</v>
      </c>
      <c r="R4529" s="30" t="s">
        <v>130</v>
      </c>
      <c r="S4529" s="30" t="s">
        <v>131</v>
      </c>
      <c r="T4529" s="30" t="n">
        <v>4</v>
      </c>
    </row>
    <row r="4530" customFormat="false" ht="15" hidden="false" customHeight="false" outlineLevel="0" collapsed="false">
      <c r="A4530" s="27" t="s">
        <v>6589</v>
      </c>
      <c r="B4530" s="27" t="s">
        <v>1456</v>
      </c>
      <c r="C4530" s="27" t="n">
        <v>24</v>
      </c>
      <c r="D4530" s="27" t="s">
        <v>121</v>
      </c>
      <c r="E4530" s="28" t="n">
        <v>45309</v>
      </c>
      <c r="F4530" s="27" t="s">
        <v>590</v>
      </c>
      <c r="G4530" s="28" t="n">
        <v>45311</v>
      </c>
      <c r="H4530" s="27" t="s">
        <v>161</v>
      </c>
      <c r="I4530" s="27" t="s">
        <v>162</v>
      </c>
      <c r="J4530" s="27" t="s">
        <v>385</v>
      </c>
      <c r="K4530" s="27" t="s">
        <v>156</v>
      </c>
      <c r="L4530" s="27" t="n">
        <v>56</v>
      </c>
      <c r="M4530" s="27" t="n">
        <v>75</v>
      </c>
      <c r="N4530" s="27" t="s">
        <v>127</v>
      </c>
      <c r="O4530" s="27" t="s">
        <v>139</v>
      </c>
      <c r="P4530" s="27" t="s">
        <v>187</v>
      </c>
      <c r="Q4530" s="29" t="n">
        <v>3179.03</v>
      </c>
      <c r="R4530" s="27" t="s">
        <v>130</v>
      </c>
      <c r="S4530" s="27" t="s">
        <v>197</v>
      </c>
      <c r="T4530" s="27" t="n">
        <v>2</v>
      </c>
    </row>
    <row r="4531" customFormat="false" ht="15" hidden="false" customHeight="false" outlineLevel="0" collapsed="false">
      <c r="A4531" s="30" t="s">
        <v>6590</v>
      </c>
      <c r="B4531" s="30" t="s">
        <v>5888</v>
      </c>
      <c r="C4531" s="30" t="n">
        <v>89</v>
      </c>
      <c r="D4531" s="30" t="s">
        <v>121</v>
      </c>
      <c r="E4531" s="31" t="n">
        <v>45346</v>
      </c>
      <c r="F4531" s="30" t="s">
        <v>221</v>
      </c>
      <c r="G4531" s="31" t="n">
        <v>45346</v>
      </c>
      <c r="H4531" s="30" t="s">
        <v>168</v>
      </c>
      <c r="I4531" s="30" t="s">
        <v>196</v>
      </c>
      <c r="J4531" s="30" t="s">
        <v>371</v>
      </c>
      <c r="K4531" s="30" t="s">
        <v>138</v>
      </c>
      <c r="L4531" s="30" t="n">
        <v>90</v>
      </c>
      <c r="M4531" s="30" t="n">
        <v>29</v>
      </c>
      <c r="N4531" s="30" t="s">
        <v>127</v>
      </c>
      <c r="O4531" s="30" t="s">
        <v>139</v>
      </c>
      <c r="P4531" s="30" t="s">
        <v>150</v>
      </c>
      <c r="Q4531" s="32" t="n">
        <v>2052.44</v>
      </c>
      <c r="R4531" s="30" t="s">
        <v>130</v>
      </c>
      <c r="S4531" s="30" t="s">
        <v>157</v>
      </c>
      <c r="T4531" s="30" t="n">
        <v>4</v>
      </c>
    </row>
    <row r="4532" customFormat="false" ht="15" hidden="false" customHeight="false" outlineLevel="0" collapsed="false">
      <c r="A4532" s="27" t="s">
        <v>6591</v>
      </c>
      <c r="B4532" s="27" t="s">
        <v>1083</v>
      </c>
      <c r="C4532" s="27" t="n">
        <v>34</v>
      </c>
      <c r="D4532" s="27" t="s">
        <v>181</v>
      </c>
      <c r="E4532" s="28" t="n">
        <v>45404</v>
      </c>
      <c r="F4532" s="27" t="s">
        <v>247</v>
      </c>
      <c r="G4532" s="28" t="n">
        <v>45413</v>
      </c>
      <c r="H4532" s="27" t="s">
        <v>217</v>
      </c>
      <c r="I4532" s="27" t="s">
        <v>392</v>
      </c>
      <c r="J4532" s="27" t="s">
        <v>388</v>
      </c>
      <c r="K4532" s="27" t="s">
        <v>202</v>
      </c>
      <c r="L4532" s="27" t="n">
        <v>5</v>
      </c>
      <c r="M4532" s="27" t="n">
        <v>85</v>
      </c>
      <c r="N4532" s="27" t="s">
        <v>186</v>
      </c>
      <c r="O4532" s="27" t="s">
        <v>139</v>
      </c>
      <c r="P4532" s="27" t="s">
        <v>129</v>
      </c>
      <c r="Q4532" s="29" t="n">
        <v>17108.77</v>
      </c>
      <c r="R4532" s="27" t="s">
        <v>172</v>
      </c>
      <c r="S4532" s="27" t="s">
        <v>335</v>
      </c>
      <c r="T4532" s="27"/>
    </row>
    <row r="4533" customFormat="false" ht="15" hidden="false" customHeight="false" outlineLevel="0" collapsed="false">
      <c r="A4533" s="30" t="s">
        <v>6592</v>
      </c>
      <c r="B4533" s="30" t="s">
        <v>6593</v>
      </c>
      <c r="C4533" s="30" t="n">
        <v>36</v>
      </c>
      <c r="D4533" s="30" t="s">
        <v>121</v>
      </c>
      <c r="E4533" s="31" t="n">
        <v>45461</v>
      </c>
      <c r="F4533" s="30" t="s">
        <v>277</v>
      </c>
      <c r="G4533" s="31" t="n">
        <v>45461</v>
      </c>
      <c r="H4533" s="30" t="s">
        <v>123</v>
      </c>
      <c r="I4533" s="30" t="s">
        <v>304</v>
      </c>
      <c r="J4533" s="30" t="s">
        <v>508</v>
      </c>
      <c r="K4533" s="30" t="s">
        <v>138</v>
      </c>
      <c r="L4533" s="30" t="n">
        <v>38</v>
      </c>
      <c r="M4533" s="30" t="n">
        <v>42</v>
      </c>
      <c r="N4533" s="30" t="s">
        <v>127</v>
      </c>
      <c r="O4533" s="30" t="s">
        <v>128</v>
      </c>
      <c r="P4533" s="30" t="s">
        <v>129</v>
      </c>
      <c r="Q4533" s="32" t="n">
        <v>2866.02</v>
      </c>
      <c r="R4533" s="30" t="s">
        <v>130</v>
      </c>
      <c r="S4533" s="30" t="s">
        <v>223</v>
      </c>
      <c r="T4533" s="30" t="n">
        <v>5</v>
      </c>
    </row>
    <row r="4534" customFormat="false" ht="15" hidden="false" customHeight="false" outlineLevel="0" collapsed="false">
      <c r="A4534" s="27" t="s">
        <v>6594</v>
      </c>
      <c r="B4534" s="27" t="s">
        <v>6595</v>
      </c>
      <c r="C4534" s="27" t="n">
        <v>56</v>
      </c>
      <c r="D4534" s="27" t="s">
        <v>121</v>
      </c>
      <c r="E4534" s="28" t="n">
        <v>45436</v>
      </c>
      <c r="F4534" s="27" t="s">
        <v>1250</v>
      </c>
      <c r="G4534" s="28" t="n">
        <v>45438</v>
      </c>
      <c r="H4534" s="27" t="s">
        <v>236</v>
      </c>
      <c r="I4534" s="27" t="s">
        <v>323</v>
      </c>
      <c r="J4534" s="27" t="s">
        <v>375</v>
      </c>
      <c r="K4534" s="27" t="s">
        <v>156</v>
      </c>
      <c r="L4534" s="27" t="n">
        <v>70</v>
      </c>
      <c r="M4534" s="27" t="n">
        <v>47</v>
      </c>
      <c r="N4534" s="27" t="s">
        <v>186</v>
      </c>
      <c r="O4534" s="27" t="s">
        <v>171</v>
      </c>
      <c r="P4534" s="27" t="s">
        <v>150</v>
      </c>
      <c r="Q4534" s="29" t="n">
        <v>3081.72</v>
      </c>
      <c r="R4534" s="27" t="s">
        <v>130</v>
      </c>
      <c r="S4534" s="27" t="s">
        <v>178</v>
      </c>
      <c r="T4534" s="27" t="n">
        <v>3</v>
      </c>
    </row>
    <row r="4535" customFormat="false" ht="15" hidden="false" customHeight="false" outlineLevel="0" collapsed="false">
      <c r="A4535" s="30" t="s">
        <v>6596</v>
      </c>
      <c r="B4535" s="30" t="s">
        <v>4905</v>
      </c>
      <c r="C4535" s="30" t="n">
        <v>65</v>
      </c>
      <c r="D4535" s="30" t="s">
        <v>121</v>
      </c>
      <c r="E4535" s="31" t="n">
        <v>45412</v>
      </c>
      <c r="F4535" s="30" t="s">
        <v>705</v>
      </c>
      <c r="G4535" s="31" t="n">
        <v>45414</v>
      </c>
      <c r="H4535" s="30" t="s">
        <v>236</v>
      </c>
      <c r="I4535" s="30" t="s">
        <v>266</v>
      </c>
      <c r="J4535" s="30" t="s">
        <v>455</v>
      </c>
      <c r="K4535" s="30" t="s">
        <v>126</v>
      </c>
      <c r="L4535" s="30" t="n">
        <v>18</v>
      </c>
      <c r="M4535" s="30" t="n">
        <v>98</v>
      </c>
      <c r="N4535" s="30" t="s">
        <v>127</v>
      </c>
      <c r="O4535" s="30" t="s">
        <v>149</v>
      </c>
      <c r="P4535" s="30" t="s">
        <v>150</v>
      </c>
      <c r="Q4535" s="32"/>
      <c r="R4535" s="30" t="s">
        <v>130</v>
      </c>
      <c r="S4535" s="30" t="s">
        <v>627</v>
      </c>
      <c r="T4535" s="30" t="n">
        <v>3</v>
      </c>
    </row>
    <row r="4536" customFormat="false" ht="15" hidden="false" customHeight="false" outlineLevel="0" collapsed="false">
      <c r="A4536" s="27" t="s">
        <v>6597</v>
      </c>
      <c r="B4536" s="27" t="s">
        <v>4257</v>
      </c>
      <c r="C4536" s="27" t="n">
        <v>95</v>
      </c>
      <c r="D4536" s="27" t="s">
        <v>181</v>
      </c>
      <c r="E4536" s="28" t="n">
        <v>45537</v>
      </c>
      <c r="F4536" s="27" t="s">
        <v>2159</v>
      </c>
      <c r="G4536" s="28" t="n">
        <v>45538</v>
      </c>
      <c r="H4536" s="27" t="s">
        <v>236</v>
      </c>
      <c r="I4536" s="27" t="s">
        <v>237</v>
      </c>
      <c r="J4536" s="27" t="s">
        <v>238</v>
      </c>
      <c r="K4536" s="27" t="s">
        <v>156</v>
      </c>
      <c r="L4536" s="27" t="n">
        <v>44</v>
      </c>
      <c r="M4536" s="27" t="n">
        <v>39</v>
      </c>
      <c r="N4536" s="27" t="s">
        <v>186</v>
      </c>
      <c r="O4536" s="27" t="s">
        <v>139</v>
      </c>
      <c r="P4536" s="27" t="s">
        <v>187</v>
      </c>
      <c r="Q4536" s="29" t="n">
        <v>3659.68</v>
      </c>
      <c r="R4536" s="27" t="s">
        <v>268</v>
      </c>
      <c r="S4536" s="27" t="s">
        <v>520</v>
      </c>
      <c r="T4536" s="27" t="n">
        <v>2</v>
      </c>
    </row>
    <row r="4537" customFormat="false" ht="15" hidden="false" customHeight="false" outlineLevel="0" collapsed="false">
      <c r="A4537" s="30" t="s">
        <v>6598</v>
      </c>
      <c r="B4537" s="30" t="s">
        <v>4298</v>
      </c>
      <c r="C4537" s="30" t="n">
        <v>30</v>
      </c>
      <c r="D4537" s="30" t="s">
        <v>121</v>
      </c>
      <c r="E4537" s="31" t="n">
        <v>45358</v>
      </c>
      <c r="F4537" s="30" t="s">
        <v>621</v>
      </c>
      <c r="G4537" s="31" t="n">
        <v>45359</v>
      </c>
      <c r="H4537" s="30" t="s">
        <v>236</v>
      </c>
      <c r="I4537" s="30" t="s">
        <v>237</v>
      </c>
      <c r="J4537" s="30" t="s">
        <v>267</v>
      </c>
      <c r="K4537" s="30" t="s">
        <v>138</v>
      </c>
      <c r="L4537" s="30" t="n">
        <v>64</v>
      </c>
      <c r="M4537" s="30" t="n">
        <v>36</v>
      </c>
      <c r="N4537" s="30" t="s">
        <v>127</v>
      </c>
      <c r="O4537" s="30" t="s">
        <v>139</v>
      </c>
      <c r="P4537" s="30" t="s">
        <v>140</v>
      </c>
      <c r="Q4537" s="32" t="n">
        <v>939.28</v>
      </c>
      <c r="R4537" s="30" t="s">
        <v>130</v>
      </c>
      <c r="S4537" s="30" t="s">
        <v>197</v>
      </c>
      <c r="T4537" s="30" t="n">
        <v>4</v>
      </c>
    </row>
    <row r="4538" customFormat="false" ht="15" hidden="false" customHeight="false" outlineLevel="0" collapsed="false">
      <c r="A4538" s="27" t="s">
        <v>6599</v>
      </c>
      <c r="B4538" s="27" t="s">
        <v>671</v>
      </c>
      <c r="C4538" s="27" t="n">
        <v>34</v>
      </c>
      <c r="D4538" s="27" t="s">
        <v>181</v>
      </c>
      <c r="E4538" s="28" t="n">
        <v>45514</v>
      </c>
      <c r="F4538" s="27" t="s">
        <v>1263</v>
      </c>
      <c r="G4538" s="28" t="n">
        <v>45515</v>
      </c>
      <c r="H4538" s="27" t="s">
        <v>135</v>
      </c>
      <c r="I4538" s="27" t="s">
        <v>136</v>
      </c>
      <c r="J4538" s="27" t="s">
        <v>137</v>
      </c>
      <c r="K4538" s="27" t="s">
        <v>138</v>
      </c>
      <c r="L4538" s="27" t="n">
        <v>82</v>
      </c>
      <c r="M4538" s="27" t="n">
        <v>21</v>
      </c>
      <c r="N4538" s="27" t="s">
        <v>186</v>
      </c>
      <c r="O4538" s="27" t="s">
        <v>128</v>
      </c>
      <c r="P4538" s="27" t="s">
        <v>187</v>
      </c>
      <c r="Q4538" s="29" t="n">
        <v>646.4</v>
      </c>
      <c r="R4538" s="27" t="s">
        <v>130</v>
      </c>
      <c r="S4538" s="27" t="s">
        <v>335</v>
      </c>
      <c r="T4538" s="27" t="n">
        <v>4</v>
      </c>
    </row>
    <row r="4539" customFormat="false" ht="15" hidden="false" customHeight="false" outlineLevel="0" collapsed="false">
      <c r="A4539" s="30" t="s">
        <v>6600</v>
      </c>
      <c r="B4539" s="30" t="s">
        <v>1881</v>
      </c>
      <c r="C4539" s="30" t="n">
        <v>52</v>
      </c>
      <c r="D4539" s="30" t="s">
        <v>313</v>
      </c>
      <c r="E4539" s="31" t="n">
        <v>45649</v>
      </c>
      <c r="F4539" s="30" t="s">
        <v>1263</v>
      </c>
      <c r="G4539" s="31" t="n">
        <v>45650</v>
      </c>
      <c r="H4539" s="30" t="s">
        <v>161</v>
      </c>
      <c r="I4539" s="30" t="s">
        <v>538</v>
      </c>
      <c r="J4539" s="30" t="s">
        <v>648</v>
      </c>
      <c r="K4539" s="30" t="s">
        <v>138</v>
      </c>
      <c r="L4539" s="30" t="n">
        <v>52</v>
      </c>
      <c r="M4539" s="30" t="n">
        <v>22</v>
      </c>
      <c r="N4539" s="30" t="s">
        <v>127</v>
      </c>
      <c r="O4539" s="30" t="s">
        <v>149</v>
      </c>
      <c r="P4539" s="30" t="s">
        <v>140</v>
      </c>
      <c r="Q4539" s="32" t="n">
        <v>654.67</v>
      </c>
      <c r="R4539" s="30" t="s">
        <v>130</v>
      </c>
      <c r="S4539" s="30" t="s">
        <v>141</v>
      </c>
      <c r="T4539" s="30" t="n">
        <v>3</v>
      </c>
    </row>
    <row r="4540" customFormat="false" ht="15" hidden="false" customHeight="false" outlineLevel="0" collapsed="false">
      <c r="A4540" s="27" t="s">
        <v>6601</v>
      </c>
      <c r="B4540" s="27" t="s">
        <v>4497</v>
      </c>
      <c r="C4540" s="27" t="n">
        <v>43</v>
      </c>
      <c r="D4540" s="27" t="s">
        <v>181</v>
      </c>
      <c r="E4540" s="28" t="n">
        <v>45301</v>
      </c>
      <c r="F4540" s="27" t="s">
        <v>1192</v>
      </c>
      <c r="G4540" s="28" t="n">
        <v>45303</v>
      </c>
      <c r="H4540" s="27" t="s">
        <v>146</v>
      </c>
      <c r="I4540" s="27" t="s">
        <v>176</v>
      </c>
      <c r="J4540" s="27" t="s">
        <v>568</v>
      </c>
      <c r="K4540" s="27" t="s">
        <v>156</v>
      </c>
      <c r="L4540" s="27" t="n">
        <v>23</v>
      </c>
      <c r="M4540" s="27" t="n">
        <v>50</v>
      </c>
      <c r="N4540" s="27" t="s">
        <v>127</v>
      </c>
      <c r="O4540" s="27" t="s">
        <v>128</v>
      </c>
      <c r="P4540" s="27" t="s">
        <v>140</v>
      </c>
      <c r="Q4540" s="29" t="n">
        <v>3810.69</v>
      </c>
      <c r="R4540" s="27" t="s">
        <v>130</v>
      </c>
      <c r="S4540" s="27" t="s">
        <v>197</v>
      </c>
      <c r="T4540" s="27" t="n">
        <v>3</v>
      </c>
    </row>
    <row r="4541" customFormat="false" ht="15" hidden="false" customHeight="false" outlineLevel="0" collapsed="false">
      <c r="A4541" s="30" t="s">
        <v>6602</v>
      </c>
      <c r="B4541" s="30" t="s">
        <v>6276</v>
      </c>
      <c r="C4541" s="30" t="n">
        <v>45</v>
      </c>
      <c r="D4541" s="30" t="s">
        <v>121</v>
      </c>
      <c r="E4541" s="31" t="n">
        <v>45450</v>
      </c>
      <c r="F4541" s="30" t="s">
        <v>725</v>
      </c>
      <c r="G4541" s="31" t="n">
        <v>45450</v>
      </c>
      <c r="H4541" s="30" t="s">
        <v>135</v>
      </c>
      <c r="I4541" s="30" t="s">
        <v>278</v>
      </c>
      <c r="J4541" s="30" t="s">
        <v>252</v>
      </c>
      <c r="K4541" s="30" t="s">
        <v>138</v>
      </c>
      <c r="L4541" s="30" t="n">
        <v>83</v>
      </c>
      <c r="M4541" s="30" t="n">
        <v>30</v>
      </c>
      <c r="N4541" s="30" t="s">
        <v>127</v>
      </c>
      <c r="O4541" s="30" t="s">
        <v>149</v>
      </c>
      <c r="P4541" s="30" t="s">
        <v>150</v>
      </c>
      <c r="Q4541" s="32" t="n">
        <v>2493.38</v>
      </c>
      <c r="R4541" s="30" t="s">
        <v>130</v>
      </c>
      <c r="S4541" s="30" t="s">
        <v>178</v>
      </c>
      <c r="T4541" s="30" t="n">
        <v>5</v>
      </c>
    </row>
    <row r="4542" customFormat="false" ht="15" hidden="false" customHeight="false" outlineLevel="0" collapsed="false">
      <c r="A4542" s="27" t="s">
        <v>6603</v>
      </c>
      <c r="B4542" s="27" t="s">
        <v>729</v>
      </c>
      <c r="C4542" s="27" t="n">
        <v>6</v>
      </c>
      <c r="D4542" s="27" t="s">
        <v>121</v>
      </c>
      <c r="E4542" s="28" t="n">
        <v>45547</v>
      </c>
      <c r="F4542" s="27" t="s">
        <v>679</v>
      </c>
      <c r="G4542" s="28" t="n">
        <v>45547</v>
      </c>
      <c r="H4542" s="27" t="s">
        <v>168</v>
      </c>
      <c r="I4542" s="27" t="s">
        <v>366</v>
      </c>
      <c r="J4542" s="27" t="s">
        <v>441</v>
      </c>
      <c r="K4542" s="27" t="s">
        <v>156</v>
      </c>
      <c r="L4542" s="27" t="n">
        <v>73</v>
      </c>
      <c r="M4542" s="27" t="n">
        <v>46</v>
      </c>
      <c r="N4542" s="27" t="s">
        <v>127</v>
      </c>
      <c r="O4542" s="27" t="s">
        <v>149</v>
      </c>
      <c r="P4542" s="27" t="s">
        <v>187</v>
      </c>
      <c r="Q4542" s="29" t="n">
        <v>3534.54</v>
      </c>
      <c r="R4542" s="27" t="s">
        <v>130</v>
      </c>
      <c r="S4542" s="27" t="s">
        <v>141</v>
      </c>
      <c r="T4542" s="27" t="n">
        <v>5</v>
      </c>
    </row>
    <row r="4543" customFormat="false" ht="15" hidden="false" customHeight="false" outlineLevel="0" collapsed="false">
      <c r="A4543" s="30" t="s">
        <v>6604</v>
      </c>
      <c r="B4543" s="30" t="s">
        <v>2829</v>
      </c>
      <c r="C4543" s="30" t="n">
        <v>45</v>
      </c>
      <c r="D4543" s="30" t="s">
        <v>397</v>
      </c>
      <c r="E4543" s="31" t="n">
        <v>45479</v>
      </c>
      <c r="F4543" s="30" t="s">
        <v>1084</v>
      </c>
      <c r="G4543" s="31" t="n">
        <v>45482</v>
      </c>
      <c r="H4543" s="30" t="s">
        <v>168</v>
      </c>
      <c r="I4543" s="30" t="s">
        <v>196</v>
      </c>
      <c r="J4543" s="30" t="s">
        <v>191</v>
      </c>
      <c r="K4543" s="30" t="s">
        <v>156</v>
      </c>
      <c r="L4543" s="30" t="n">
        <v>35</v>
      </c>
      <c r="M4543" s="30" t="n">
        <v>45</v>
      </c>
      <c r="N4543" s="30" t="s">
        <v>127</v>
      </c>
      <c r="O4543" s="30" t="s">
        <v>128</v>
      </c>
      <c r="P4543" s="30" t="s">
        <v>129</v>
      </c>
      <c r="Q4543" s="32" t="n">
        <v>3452.24</v>
      </c>
      <c r="R4543" s="30" t="s">
        <v>130</v>
      </c>
      <c r="S4543" s="30" t="s">
        <v>223</v>
      </c>
      <c r="T4543" s="30" t="n">
        <v>5</v>
      </c>
    </row>
    <row r="4544" customFormat="false" ht="15" hidden="false" customHeight="false" outlineLevel="0" collapsed="false">
      <c r="A4544" s="27" t="s">
        <v>6605</v>
      </c>
      <c r="B4544" s="27" t="s">
        <v>6557</v>
      </c>
      <c r="C4544" s="27" t="n">
        <v>20</v>
      </c>
      <c r="D4544" s="27" t="s">
        <v>121</v>
      </c>
      <c r="E4544" s="28" t="n">
        <v>45477</v>
      </c>
      <c r="F4544" s="27" t="s">
        <v>145</v>
      </c>
      <c r="G4544" s="28" t="n">
        <v>45480</v>
      </c>
      <c r="H4544" s="27" t="s">
        <v>123</v>
      </c>
      <c r="I4544" s="27" t="s">
        <v>304</v>
      </c>
      <c r="J4544" s="27" t="s">
        <v>418</v>
      </c>
      <c r="K4544" s="27" t="s">
        <v>156</v>
      </c>
      <c r="L4544" s="27" t="n">
        <v>44</v>
      </c>
      <c r="M4544" s="27" t="n">
        <v>56</v>
      </c>
      <c r="N4544" s="27" t="s">
        <v>127</v>
      </c>
      <c r="O4544" s="27" t="s">
        <v>139</v>
      </c>
      <c r="P4544" s="27" t="s">
        <v>140</v>
      </c>
      <c r="Q4544" s="29" t="n">
        <v>3398.95</v>
      </c>
      <c r="R4544" s="27" t="s">
        <v>130</v>
      </c>
      <c r="S4544" s="27" t="s">
        <v>223</v>
      </c>
      <c r="T4544" s="27" t="n">
        <v>4</v>
      </c>
    </row>
    <row r="4545" customFormat="false" ht="15" hidden="false" customHeight="false" outlineLevel="0" collapsed="false">
      <c r="A4545" s="30" t="s">
        <v>6606</v>
      </c>
      <c r="B4545" s="30" t="s">
        <v>4207</v>
      </c>
      <c r="C4545" s="30" t="n">
        <v>64</v>
      </c>
      <c r="D4545" s="30" t="s">
        <v>181</v>
      </c>
      <c r="E4545" s="31" t="n">
        <v>45475</v>
      </c>
      <c r="F4545" s="30" t="s">
        <v>226</v>
      </c>
      <c r="G4545" s="31" t="n">
        <v>45475</v>
      </c>
      <c r="H4545" s="30" t="s">
        <v>242</v>
      </c>
      <c r="I4545" s="30" t="s">
        <v>315</v>
      </c>
      <c r="J4545" s="30" t="s">
        <v>363</v>
      </c>
      <c r="K4545" s="30" t="s">
        <v>138</v>
      </c>
      <c r="L4545" s="30" t="n">
        <v>49</v>
      </c>
      <c r="M4545" s="30" t="n">
        <v>31</v>
      </c>
      <c r="N4545" s="30" t="s">
        <v>127</v>
      </c>
      <c r="O4545" s="30" t="s">
        <v>149</v>
      </c>
      <c r="P4545" s="30" t="s">
        <v>150</v>
      </c>
      <c r="Q4545" s="32" t="n">
        <v>1847.92</v>
      </c>
      <c r="R4545" s="30" t="s">
        <v>130</v>
      </c>
      <c r="S4545" s="30" t="s">
        <v>197</v>
      </c>
      <c r="T4545" s="30" t="n">
        <v>4</v>
      </c>
    </row>
    <row r="4546" customFormat="false" ht="15" hidden="false" customHeight="false" outlineLevel="0" collapsed="false">
      <c r="A4546" s="27" t="s">
        <v>1402</v>
      </c>
      <c r="B4546" s="27" t="s">
        <v>1403</v>
      </c>
      <c r="C4546" s="27" t="n">
        <v>24</v>
      </c>
      <c r="D4546" s="27" t="s">
        <v>121</v>
      </c>
      <c r="E4546" s="28" t="n">
        <v>45583</v>
      </c>
      <c r="F4546" s="27" t="s">
        <v>444</v>
      </c>
      <c r="G4546" s="28" t="n">
        <v>45585</v>
      </c>
      <c r="H4546" s="27" t="s">
        <v>123</v>
      </c>
      <c r="I4546" s="27" t="s">
        <v>304</v>
      </c>
      <c r="J4546" s="27" t="s">
        <v>508</v>
      </c>
      <c r="K4546" s="27" t="s">
        <v>126</v>
      </c>
      <c r="L4546" s="27" t="n">
        <v>28</v>
      </c>
      <c r="M4546" s="27" t="n">
        <v>56</v>
      </c>
      <c r="N4546" s="27" t="s">
        <v>186</v>
      </c>
      <c r="O4546" s="27" t="s">
        <v>149</v>
      </c>
      <c r="P4546" s="27" t="s">
        <v>187</v>
      </c>
      <c r="Q4546" s="29" t="n">
        <v>6789.11</v>
      </c>
      <c r="R4546" s="27" t="s">
        <v>130</v>
      </c>
      <c r="S4546" s="27" t="s">
        <v>178</v>
      </c>
      <c r="T4546" s="27" t="n">
        <v>3</v>
      </c>
    </row>
    <row r="4547" customFormat="false" ht="15" hidden="false" customHeight="false" outlineLevel="0" collapsed="false">
      <c r="A4547" s="30" t="s">
        <v>6607</v>
      </c>
      <c r="B4547" s="30" t="s">
        <v>4665</v>
      </c>
      <c r="C4547" s="30" t="n">
        <v>28</v>
      </c>
      <c r="D4547" s="30" t="s">
        <v>566</v>
      </c>
      <c r="E4547" s="31" t="n">
        <v>45477</v>
      </c>
      <c r="F4547" s="30" t="s">
        <v>535</v>
      </c>
      <c r="G4547" s="31" t="n">
        <v>45482</v>
      </c>
      <c r="H4547" s="30" t="s">
        <v>236</v>
      </c>
      <c r="I4547" s="30" t="s">
        <v>266</v>
      </c>
      <c r="J4547" s="30" t="s">
        <v>267</v>
      </c>
      <c r="K4547" s="30" t="s">
        <v>126</v>
      </c>
      <c r="L4547" s="30" t="n">
        <v>37</v>
      </c>
      <c r="M4547" s="30" t="n">
        <v>91</v>
      </c>
      <c r="N4547" s="30" t="s">
        <v>186</v>
      </c>
      <c r="O4547" s="30" t="s">
        <v>171</v>
      </c>
      <c r="P4547" s="30" t="s">
        <v>140</v>
      </c>
      <c r="Q4547" s="32" t="n">
        <v>7919.62</v>
      </c>
      <c r="R4547" s="30" t="s">
        <v>130</v>
      </c>
      <c r="S4547" s="30" t="s">
        <v>192</v>
      </c>
      <c r="T4547" s="30" t="n">
        <v>3</v>
      </c>
    </row>
    <row r="4548" customFormat="false" ht="15" hidden="false" customHeight="false" outlineLevel="0" collapsed="false">
      <c r="A4548" s="27" t="s">
        <v>6608</v>
      </c>
      <c r="B4548" s="27" t="s">
        <v>1850</v>
      </c>
      <c r="C4548" s="27" t="n">
        <v>54</v>
      </c>
      <c r="D4548" s="27" t="s">
        <v>181</v>
      </c>
      <c r="E4548" s="28" t="n">
        <v>45570</v>
      </c>
      <c r="F4548" s="27" t="s">
        <v>710</v>
      </c>
      <c r="G4548" s="28" t="n">
        <v>45571</v>
      </c>
      <c r="H4548" s="27" t="s">
        <v>236</v>
      </c>
      <c r="I4548" s="27" t="s">
        <v>323</v>
      </c>
      <c r="J4548" s="27" t="s">
        <v>375</v>
      </c>
      <c r="K4548" s="27" t="s">
        <v>138</v>
      </c>
      <c r="L4548" s="27" t="n">
        <v>70</v>
      </c>
      <c r="M4548" s="27" t="n">
        <v>36</v>
      </c>
      <c r="N4548" s="27" t="s">
        <v>127</v>
      </c>
      <c r="O4548" s="27" t="s">
        <v>139</v>
      </c>
      <c r="P4548" s="27" t="s">
        <v>187</v>
      </c>
      <c r="Q4548" s="29" t="n">
        <v>2683.65</v>
      </c>
      <c r="R4548" s="27" t="s">
        <v>130</v>
      </c>
      <c r="S4548" s="27" t="s">
        <v>335</v>
      </c>
      <c r="T4548" s="27" t="n">
        <v>5</v>
      </c>
    </row>
    <row r="4549" customFormat="false" ht="15" hidden="false" customHeight="false" outlineLevel="0" collapsed="false">
      <c r="A4549" s="30" t="s">
        <v>6609</v>
      </c>
      <c r="B4549" s="30" t="s">
        <v>1094</v>
      </c>
      <c r="C4549" s="30" t="n">
        <v>42</v>
      </c>
      <c r="D4549" s="30" t="s">
        <v>181</v>
      </c>
      <c r="E4549" s="31" t="n">
        <v>45496</v>
      </c>
      <c r="F4549" s="30" t="s">
        <v>645</v>
      </c>
      <c r="G4549" s="31" t="n">
        <v>45496</v>
      </c>
      <c r="H4549" s="30" t="s">
        <v>168</v>
      </c>
      <c r="I4549" s="30" t="s">
        <v>366</v>
      </c>
      <c r="J4549" s="30" t="s">
        <v>367</v>
      </c>
      <c r="K4549" s="30" t="s">
        <v>138</v>
      </c>
      <c r="L4549" s="30" t="n">
        <v>26</v>
      </c>
      <c r="M4549" s="30" t="n">
        <v>24</v>
      </c>
      <c r="N4549" s="30" t="s">
        <v>127</v>
      </c>
      <c r="O4549" s="30" t="s">
        <v>128</v>
      </c>
      <c r="P4549" s="30" t="s">
        <v>140</v>
      </c>
      <c r="Q4549" s="32" t="n">
        <v>1748.6</v>
      </c>
      <c r="R4549" s="30" t="s">
        <v>130</v>
      </c>
      <c r="S4549" s="30" t="s">
        <v>151</v>
      </c>
      <c r="T4549" s="30"/>
    </row>
    <row r="4550" customFormat="false" ht="15" hidden="false" customHeight="false" outlineLevel="0" collapsed="false">
      <c r="A4550" s="27" t="s">
        <v>6610</v>
      </c>
      <c r="B4550" s="27" t="s">
        <v>5576</v>
      </c>
      <c r="C4550" s="27" t="n">
        <v>55</v>
      </c>
      <c r="D4550" s="27" t="s">
        <v>181</v>
      </c>
      <c r="E4550" s="28" t="n">
        <v>45471</v>
      </c>
      <c r="F4550" s="27" t="s">
        <v>394</v>
      </c>
      <c r="G4550" s="28" t="n">
        <v>45472</v>
      </c>
      <c r="H4550" s="27" t="s">
        <v>135</v>
      </c>
      <c r="I4550" s="27" t="s">
        <v>278</v>
      </c>
      <c r="J4550" s="27" t="s">
        <v>201</v>
      </c>
      <c r="K4550" s="27" t="s">
        <v>138</v>
      </c>
      <c r="L4550" s="27" t="n">
        <v>81</v>
      </c>
      <c r="M4550" s="27" t="n">
        <v>19</v>
      </c>
      <c r="N4550" s="27" t="s">
        <v>127</v>
      </c>
      <c r="O4550" s="27" t="s">
        <v>149</v>
      </c>
      <c r="P4550" s="27" t="s">
        <v>187</v>
      </c>
      <c r="Q4550" s="29" t="n">
        <v>1235.87</v>
      </c>
      <c r="R4550" s="27" t="s">
        <v>130</v>
      </c>
      <c r="S4550" s="27" t="s">
        <v>157</v>
      </c>
      <c r="T4550" s="27" t="n">
        <v>5</v>
      </c>
    </row>
    <row r="4551" customFormat="false" ht="15" hidden="false" customHeight="false" outlineLevel="0" collapsed="false">
      <c r="A4551" s="30" t="s">
        <v>6611</v>
      </c>
      <c r="B4551" s="30" t="s">
        <v>787</v>
      </c>
      <c r="C4551" s="30" t="n">
        <v>45</v>
      </c>
      <c r="D4551" s="30" t="s">
        <v>181</v>
      </c>
      <c r="E4551" s="31" t="n">
        <v>45293</v>
      </c>
      <c r="F4551" s="30" t="s">
        <v>250</v>
      </c>
      <c r="G4551" s="31" t="n">
        <v>45299</v>
      </c>
      <c r="H4551" s="30" t="s">
        <v>168</v>
      </c>
      <c r="I4551" s="30" t="s">
        <v>169</v>
      </c>
      <c r="J4551" s="30" t="s">
        <v>367</v>
      </c>
      <c r="K4551" s="30" t="s">
        <v>126</v>
      </c>
      <c r="L4551" s="30" t="n">
        <v>15</v>
      </c>
      <c r="M4551" s="30" t="n">
        <v>147</v>
      </c>
      <c r="N4551" s="30" t="s">
        <v>186</v>
      </c>
      <c r="O4551" s="30" t="s">
        <v>139</v>
      </c>
      <c r="P4551" s="30" t="s">
        <v>187</v>
      </c>
      <c r="Q4551" s="32" t="n">
        <v>9671.27</v>
      </c>
      <c r="R4551" s="30" t="s">
        <v>462</v>
      </c>
      <c r="S4551" s="30" t="s">
        <v>192</v>
      </c>
      <c r="T4551" s="30" t="n">
        <v>4</v>
      </c>
    </row>
    <row r="4552" customFormat="false" ht="15" hidden="false" customHeight="false" outlineLevel="0" collapsed="false">
      <c r="A4552" s="27" t="s">
        <v>6612</v>
      </c>
      <c r="B4552" s="27" t="s">
        <v>1610</v>
      </c>
      <c r="C4552" s="27" t="n">
        <v>55</v>
      </c>
      <c r="D4552" s="27" t="s">
        <v>121</v>
      </c>
      <c r="E4552" s="28" t="n">
        <v>45654</v>
      </c>
      <c r="F4552" s="27" t="s">
        <v>953</v>
      </c>
      <c r="G4552" s="28" t="n">
        <v>45656</v>
      </c>
      <c r="H4552" s="27" t="s">
        <v>242</v>
      </c>
      <c r="I4552" s="27" t="s">
        <v>243</v>
      </c>
      <c r="J4552" s="27" t="s">
        <v>244</v>
      </c>
      <c r="K4552" s="27" t="s">
        <v>156</v>
      </c>
      <c r="L4552" s="27" t="n">
        <v>46</v>
      </c>
      <c r="M4552" s="27" t="n">
        <v>86</v>
      </c>
      <c r="N4552" s="27" t="s">
        <v>127</v>
      </c>
      <c r="O4552" s="27" t="s">
        <v>128</v>
      </c>
      <c r="P4552" s="27" t="s">
        <v>129</v>
      </c>
      <c r="Q4552" s="29" t="n">
        <v>3558.83</v>
      </c>
      <c r="R4552" s="27" t="s">
        <v>130</v>
      </c>
      <c r="S4552" s="27" t="s">
        <v>223</v>
      </c>
      <c r="T4552" s="27" t="n">
        <v>5</v>
      </c>
    </row>
    <row r="4553" customFormat="false" ht="15" hidden="false" customHeight="false" outlineLevel="0" collapsed="false">
      <c r="A4553" s="30" t="s">
        <v>6613</v>
      </c>
      <c r="B4553" s="30" t="s">
        <v>3086</v>
      </c>
      <c r="C4553" s="30" t="n">
        <v>40</v>
      </c>
      <c r="D4553" s="30" t="s">
        <v>121</v>
      </c>
      <c r="E4553" s="31" t="n">
        <v>45483</v>
      </c>
      <c r="F4553" s="30" t="s">
        <v>1559</v>
      </c>
      <c r="G4553" s="31" t="n">
        <v>45484</v>
      </c>
      <c r="H4553" s="30" t="s">
        <v>168</v>
      </c>
      <c r="I4553" s="30" t="s">
        <v>169</v>
      </c>
      <c r="J4553" s="30" t="s">
        <v>441</v>
      </c>
      <c r="K4553" s="30" t="s">
        <v>138</v>
      </c>
      <c r="L4553" s="30" t="n">
        <v>46</v>
      </c>
      <c r="M4553" s="30" t="n">
        <v>43</v>
      </c>
      <c r="N4553" s="30" t="s">
        <v>127</v>
      </c>
      <c r="O4553" s="30" t="s">
        <v>128</v>
      </c>
      <c r="P4553" s="30" t="s">
        <v>187</v>
      </c>
      <c r="Q4553" s="32" t="n">
        <v>2628.44</v>
      </c>
      <c r="R4553" s="30" t="s">
        <v>130</v>
      </c>
      <c r="S4553" s="30" t="s">
        <v>141</v>
      </c>
      <c r="T4553" s="30" t="n">
        <v>3</v>
      </c>
    </row>
    <row r="4554" customFormat="false" ht="15" hidden="false" customHeight="false" outlineLevel="0" collapsed="false">
      <c r="A4554" s="27" t="s">
        <v>6614</v>
      </c>
      <c r="B4554" s="27" t="s">
        <v>3746</v>
      </c>
      <c r="C4554" s="27" t="n">
        <v>45</v>
      </c>
      <c r="D4554" s="27" t="s">
        <v>144</v>
      </c>
      <c r="E4554" s="28" t="n">
        <v>45610</v>
      </c>
      <c r="F4554" s="27" t="s">
        <v>994</v>
      </c>
      <c r="G4554" s="28" t="n">
        <v>45612</v>
      </c>
      <c r="H4554" s="27" t="s">
        <v>168</v>
      </c>
      <c r="I4554" s="27" t="s">
        <v>169</v>
      </c>
      <c r="J4554" s="27" t="s">
        <v>371</v>
      </c>
      <c r="K4554" s="27" t="s">
        <v>156</v>
      </c>
      <c r="L4554" s="27" t="n">
        <v>45</v>
      </c>
      <c r="M4554" s="27" t="n">
        <v>59</v>
      </c>
      <c r="N4554" s="27" t="s">
        <v>127</v>
      </c>
      <c r="O4554" s="27" t="s">
        <v>171</v>
      </c>
      <c r="P4554" s="27" t="s">
        <v>187</v>
      </c>
      <c r="Q4554" s="29" t="n">
        <v>4163.22</v>
      </c>
      <c r="R4554" s="27" t="s">
        <v>130</v>
      </c>
      <c r="S4554" s="27" t="s">
        <v>131</v>
      </c>
      <c r="T4554" s="27" t="n">
        <v>5</v>
      </c>
    </row>
    <row r="4555" customFormat="false" ht="15" hidden="false" customHeight="false" outlineLevel="0" collapsed="false">
      <c r="A4555" s="30" t="s">
        <v>6615</v>
      </c>
      <c r="B4555" s="30" t="s">
        <v>739</v>
      </c>
      <c r="C4555" s="30" t="n">
        <v>47</v>
      </c>
      <c r="D4555" s="30" t="s">
        <v>359</v>
      </c>
      <c r="E4555" s="31" t="n">
        <v>45480</v>
      </c>
      <c r="F4555" s="30" t="s">
        <v>771</v>
      </c>
      <c r="G4555" s="31" t="n">
        <v>45482</v>
      </c>
      <c r="H4555" s="30" t="s">
        <v>161</v>
      </c>
      <c r="I4555" s="30" t="s">
        <v>320</v>
      </c>
      <c r="J4555" s="30" t="s">
        <v>385</v>
      </c>
      <c r="K4555" s="30" t="s">
        <v>156</v>
      </c>
      <c r="L4555" s="30" t="n">
        <v>54</v>
      </c>
      <c r="M4555" s="30" t="n">
        <v>87</v>
      </c>
      <c r="N4555" s="30" t="s">
        <v>127</v>
      </c>
      <c r="O4555" s="30" t="s">
        <v>139</v>
      </c>
      <c r="P4555" s="30" t="s">
        <v>140</v>
      </c>
      <c r="Q4555" s="32" t="n">
        <v>4649.06</v>
      </c>
      <c r="R4555" s="30" t="s">
        <v>130</v>
      </c>
      <c r="S4555" s="30" t="s">
        <v>157</v>
      </c>
      <c r="T4555" s="30" t="n">
        <v>4</v>
      </c>
    </row>
    <row r="4556" customFormat="false" ht="15" hidden="false" customHeight="false" outlineLevel="0" collapsed="false">
      <c r="A4556" s="27" t="s">
        <v>6616</v>
      </c>
      <c r="B4556" s="27" t="s">
        <v>3415</v>
      </c>
      <c r="C4556" s="27" t="n">
        <v>31</v>
      </c>
      <c r="D4556" s="27" t="s">
        <v>181</v>
      </c>
      <c r="E4556" s="28" t="n">
        <v>45543</v>
      </c>
      <c r="F4556" s="27" t="s">
        <v>216</v>
      </c>
      <c r="G4556" s="28" t="n">
        <v>45545</v>
      </c>
      <c r="H4556" s="27" t="s">
        <v>168</v>
      </c>
      <c r="I4556" s="27" t="s">
        <v>169</v>
      </c>
      <c r="J4556" s="27" t="s">
        <v>191</v>
      </c>
      <c r="K4556" s="27" t="s">
        <v>126</v>
      </c>
      <c r="L4556" s="27" t="n">
        <v>33</v>
      </c>
      <c r="M4556" s="27" t="n">
        <v>136</v>
      </c>
      <c r="N4556" s="27" t="s">
        <v>186</v>
      </c>
      <c r="O4556" s="27" t="s">
        <v>128</v>
      </c>
      <c r="P4556" s="27" t="s">
        <v>187</v>
      </c>
      <c r="Q4556" s="29" t="n">
        <v>8682.69</v>
      </c>
      <c r="R4556" s="27" t="s">
        <v>130</v>
      </c>
      <c r="S4556" s="27" t="s">
        <v>335</v>
      </c>
      <c r="T4556" s="27" t="n">
        <v>5</v>
      </c>
    </row>
    <row r="4557" customFormat="false" ht="15" hidden="false" customHeight="false" outlineLevel="0" collapsed="false">
      <c r="A4557" s="30" t="s">
        <v>6617</v>
      </c>
      <c r="B4557" s="30" t="s">
        <v>6618</v>
      </c>
      <c r="C4557" s="30" t="n">
        <v>38</v>
      </c>
      <c r="D4557" s="30" t="s">
        <v>181</v>
      </c>
      <c r="E4557" s="31" t="n">
        <v>45329</v>
      </c>
      <c r="F4557" s="30" t="s">
        <v>1614</v>
      </c>
      <c r="G4557" s="31" t="n">
        <v>45329</v>
      </c>
      <c r="H4557" s="30" t="s">
        <v>217</v>
      </c>
      <c r="I4557" s="30" t="s">
        <v>392</v>
      </c>
      <c r="J4557" s="30" t="s">
        <v>294</v>
      </c>
      <c r="K4557" s="30" t="s">
        <v>138</v>
      </c>
      <c r="L4557" s="30" t="n">
        <v>57</v>
      </c>
      <c r="M4557" s="30" t="n">
        <v>36</v>
      </c>
      <c r="N4557" s="30" t="s">
        <v>186</v>
      </c>
      <c r="O4557" s="30" t="s">
        <v>171</v>
      </c>
      <c r="P4557" s="30" t="s">
        <v>150</v>
      </c>
      <c r="Q4557" s="32" t="n">
        <v>2802.06</v>
      </c>
      <c r="R4557" s="30" t="s">
        <v>130</v>
      </c>
      <c r="S4557" s="30" t="s">
        <v>335</v>
      </c>
      <c r="T4557" s="30" t="n">
        <v>3</v>
      </c>
    </row>
    <row r="4558" customFormat="false" ht="15" hidden="false" customHeight="false" outlineLevel="0" collapsed="false">
      <c r="A4558" s="27" t="s">
        <v>6619</v>
      </c>
      <c r="B4558" s="27" t="s">
        <v>505</v>
      </c>
      <c r="C4558" s="27" t="n">
        <v>8</v>
      </c>
      <c r="D4558" s="27" t="s">
        <v>121</v>
      </c>
      <c r="E4558" s="28" t="n">
        <v>45305</v>
      </c>
      <c r="F4558" s="27" t="s">
        <v>1214</v>
      </c>
      <c r="G4558" s="28" t="n">
        <v>45311</v>
      </c>
      <c r="H4558" s="27" t="s">
        <v>217</v>
      </c>
      <c r="I4558" s="27" t="s">
        <v>282</v>
      </c>
      <c r="J4558" s="27" t="s">
        <v>294</v>
      </c>
      <c r="K4558" s="27" t="s">
        <v>126</v>
      </c>
      <c r="L4558" s="27" t="n">
        <v>25</v>
      </c>
      <c r="M4558" s="27" t="n">
        <v>66</v>
      </c>
      <c r="N4558" s="27" t="s">
        <v>127</v>
      </c>
      <c r="O4558" s="27" t="s">
        <v>171</v>
      </c>
      <c r="P4558" s="27" t="s">
        <v>187</v>
      </c>
      <c r="Q4558" s="29" t="n">
        <v>6655.27</v>
      </c>
      <c r="R4558" s="27" t="s">
        <v>130</v>
      </c>
      <c r="S4558" s="27" t="s">
        <v>164</v>
      </c>
      <c r="T4558" s="27" t="n">
        <v>3</v>
      </c>
    </row>
    <row r="4559" customFormat="false" ht="15" hidden="false" customHeight="false" outlineLevel="0" collapsed="false">
      <c r="A4559" s="30" t="s">
        <v>6620</v>
      </c>
      <c r="B4559" s="30" t="s">
        <v>1885</v>
      </c>
      <c r="C4559" s="30" t="n">
        <v>40</v>
      </c>
      <c r="D4559" s="30" t="s">
        <v>181</v>
      </c>
      <c r="E4559" s="31" t="n">
        <v>45387</v>
      </c>
      <c r="F4559" s="30" t="s">
        <v>497</v>
      </c>
      <c r="G4559" s="31" t="n">
        <v>45388</v>
      </c>
      <c r="H4559" s="30" t="s">
        <v>217</v>
      </c>
      <c r="I4559" s="30" t="s">
        <v>282</v>
      </c>
      <c r="J4559" s="30" t="s">
        <v>294</v>
      </c>
      <c r="K4559" s="30" t="s">
        <v>138</v>
      </c>
      <c r="L4559" s="30" t="n">
        <v>87</v>
      </c>
      <c r="M4559" s="30" t="n">
        <v>31</v>
      </c>
      <c r="N4559" s="30" t="s">
        <v>127</v>
      </c>
      <c r="O4559" s="30" t="s">
        <v>139</v>
      </c>
      <c r="P4559" s="30" t="s">
        <v>129</v>
      </c>
      <c r="Q4559" s="32" t="n">
        <v>778.82</v>
      </c>
      <c r="R4559" s="30" t="s">
        <v>130</v>
      </c>
      <c r="S4559" s="30" t="s">
        <v>223</v>
      </c>
      <c r="T4559" s="30" t="n">
        <v>4</v>
      </c>
    </row>
    <row r="4560" customFormat="false" ht="15" hidden="false" customHeight="false" outlineLevel="0" collapsed="false">
      <c r="A4560" s="27" t="s">
        <v>6621</v>
      </c>
      <c r="B4560" s="27" t="s">
        <v>942</v>
      </c>
      <c r="C4560" s="27" t="n">
        <v>59</v>
      </c>
      <c r="D4560" s="27" t="s">
        <v>121</v>
      </c>
      <c r="E4560" s="28" t="n">
        <v>45449</v>
      </c>
      <c r="F4560" s="27" t="s">
        <v>338</v>
      </c>
      <c r="G4560" s="28" t="n">
        <v>45450</v>
      </c>
      <c r="H4560" s="27" t="s">
        <v>146</v>
      </c>
      <c r="I4560" s="27" t="s">
        <v>147</v>
      </c>
      <c r="J4560" s="27" t="s">
        <v>244</v>
      </c>
      <c r="K4560" s="27" t="s">
        <v>138</v>
      </c>
      <c r="L4560" s="27" t="n">
        <v>58</v>
      </c>
      <c r="M4560" s="27" t="n">
        <v>29</v>
      </c>
      <c r="N4560" s="27" t="s">
        <v>127</v>
      </c>
      <c r="O4560" s="27" t="s">
        <v>128</v>
      </c>
      <c r="P4560" s="27" t="s">
        <v>150</v>
      </c>
      <c r="Q4560" s="29" t="n">
        <v>1183.94</v>
      </c>
      <c r="R4560" s="27" t="s">
        <v>130</v>
      </c>
      <c r="S4560" s="27" t="s">
        <v>197</v>
      </c>
      <c r="T4560" s="27" t="n">
        <v>4</v>
      </c>
    </row>
    <row r="4561" customFormat="false" ht="15" hidden="false" customHeight="false" outlineLevel="0" collapsed="false">
      <c r="A4561" s="30" t="s">
        <v>6622</v>
      </c>
      <c r="B4561" s="30" t="s">
        <v>6623</v>
      </c>
      <c r="C4561" s="30" t="n">
        <v>24</v>
      </c>
      <c r="D4561" s="30" t="s">
        <v>181</v>
      </c>
      <c r="E4561" s="31" t="n">
        <v>45394</v>
      </c>
      <c r="F4561" s="30" t="s">
        <v>1332</v>
      </c>
      <c r="G4561" s="31" t="n">
        <v>45394</v>
      </c>
      <c r="H4561" s="30" t="s">
        <v>123</v>
      </c>
      <c r="I4561" s="30" t="s">
        <v>124</v>
      </c>
      <c r="J4561" s="30" t="s">
        <v>227</v>
      </c>
      <c r="K4561" s="30" t="s">
        <v>138</v>
      </c>
      <c r="L4561" s="30" t="n">
        <v>22</v>
      </c>
      <c r="M4561" s="30" t="n">
        <v>31</v>
      </c>
      <c r="N4561" s="30" t="s">
        <v>127</v>
      </c>
      <c r="O4561" s="30" t="s">
        <v>128</v>
      </c>
      <c r="P4561" s="30" t="s">
        <v>129</v>
      </c>
      <c r="Q4561" s="32" t="n">
        <v>2374.45</v>
      </c>
      <c r="R4561" s="30" t="s">
        <v>130</v>
      </c>
      <c r="S4561" s="30" t="s">
        <v>197</v>
      </c>
      <c r="T4561" s="30" t="n">
        <v>3</v>
      </c>
    </row>
    <row r="4562" customFormat="false" ht="15" hidden="false" customHeight="false" outlineLevel="0" collapsed="false">
      <c r="A4562" s="27" t="s">
        <v>6624</v>
      </c>
      <c r="B4562" s="27" t="s">
        <v>6625</v>
      </c>
      <c r="C4562" s="27" t="n">
        <v>59</v>
      </c>
      <c r="D4562" s="27" t="s">
        <v>121</v>
      </c>
      <c r="E4562" s="28" t="n">
        <v>45624</v>
      </c>
      <c r="F4562" s="27" t="s">
        <v>943</v>
      </c>
      <c r="G4562" s="28" t="n">
        <v>45628</v>
      </c>
      <c r="H4562" s="27" t="s">
        <v>123</v>
      </c>
      <c r="I4562" s="27" t="s">
        <v>304</v>
      </c>
      <c r="J4562" s="27" t="s">
        <v>305</v>
      </c>
      <c r="K4562" s="27" t="s">
        <v>126</v>
      </c>
      <c r="L4562" s="27" t="n">
        <v>23</v>
      </c>
      <c r="M4562" s="27" t="n">
        <v>83</v>
      </c>
      <c r="N4562" s="27" t="s">
        <v>186</v>
      </c>
      <c r="O4562" s="27" t="s">
        <v>171</v>
      </c>
      <c r="P4562" s="27" t="s">
        <v>140</v>
      </c>
      <c r="Q4562" s="29" t="n">
        <v>7846.62</v>
      </c>
      <c r="R4562" s="27" t="s">
        <v>130</v>
      </c>
      <c r="S4562" s="27" t="s">
        <v>192</v>
      </c>
      <c r="T4562" s="27" t="n">
        <v>5</v>
      </c>
    </row>
    <row r="4563" customFormat="false" ht="15" hidden="false" customHeight="false" outlineLevel="0" collapsed="false">
      <c r="A4563" s="30" t="s">
        <v>6626</v>
      </c>
      <c r="B4563" s="30" t="s">
        <v>545</v>
      </c>
      <c r="C4563" s="30" t="n">
        <v>29</v>
      </c>
      <c r="D4563" s="30" t="s">
        <v>121</v>
      </c>
      <c r="E4563" s="31" t="n">
        <v>45559</v>
      </c>
      <c r="F4563" s="30" t="s">
        <v>1260</v>
      </c>
      <c r="G4563" s="31" t="n">
        <v>45562</v>
      </c>
      <c r="H4563" s="30" t="s">
        <v>183</v>
      </c>
      <c r="I4563" s="30" t="s">
        <v>212</v>
      </c>
      <c r="J4563" s="30" t="s">
        <v>476</v>
      </c>
      <c r="K4563" s="30" t="s">
        <v>156</v>
      </c>
      <c r="L4563" s="30" t="n">
        <v>43</v>
      </c>
      <c r="M4563" s="30" t="n">
        <v>89</v>
      </c>
      <c r="N4563" s="30" t="s">
        <v>186</v>
      </c>
      <c r="O4563" s="30" t="s">
        <v>128</v>
      </c>
      <c r="P4563" s="30" t="s">
        <v>187</v>
      </c>
      <c r="Q4563" s="32" t="n">
        <v>3854</v>
      </c>
      <c r="R4563" s="30" t="s">
        <v>130</v>
      </c>
      <c r="S4563" s="30" t="s">
        <v>335</v>
      </c>
      <c r="T4563" s="30"/>
    </row>
    <row r="4564" customFormat="false" ht="15" hidden="false" customHeight="false" outlineLevel="0" collapsed="false">
      <c r="A4564" s="27" t="s">
        <v>6627</v>
      </c>
      <c r="B4564" s="27" t="s">
        <v>6162</v>
      </c>
      <c r="C4564" s="27" t="n">
        <v>22</v>
      </c>
      <c r="D4564" s="27" t="s">
        <v>121</v>
      </c>
      <c r="E4564" s="28" t="n">
        <v>45643</v>
      </c>
      <c r="F4564" s="27" t="s">
        <v>614</v>
      </c>
      <c r="G4564" s="28" t="n">
        <v>45648</v>
      </c>
      <c r="H4564" s="27" t="s">
        <v>217</v>
      </c>
      <c r="I4564" s="27" t="s">
        <v>392</v>
      </c>
      <c r="J4564" s="27" t="s">
        <v>294</v>
      </c>
      <c r="K4564" s="27" t="s">
        <v>126</v>
      </c>
      <c r="L4564" s="27" t="n">
        <v>5</v>
      </c>
      <c r="M4564" s="27" t="n">
        <v>111</v>
      </c>
      <c r="N4564" s="27" t="s">
        <v>186</v>
      </c>
      <c r="O4564" s="27" t="s">
        <v>128</v>
      </c>
      <c r="P4564" s="27" t="s">
        <v>150</v>
      </c>
      <c r="Q4564" s="29" t="n">
        <v>8004.22</v>
      </c>
      <c r="R4564" s="27" t="s">
        <v>130</v>
      </c>
      <c r="S4564" s="27" t="s">
        <v>141</v>
      </c>
      <c r="T4564" s="27" t="n">
        <v>4</v>
      </c>
    </row>
    <row r="4565" customFormat="false" ht="15" hidden="false" customHeight="false" outlineLevel="0" collapsed="false">
      <c r="A4565" s="30" t="s">
        <v>6628</v>
      </c>
      <c r="B4565" s="30" t="s">
        <v>768</v>
      </c>
      <c r="C4565" s="30" t="n">
        <v>67</v>
      </c>
      <c r="D4565" s="30" t="s">
        <v>121</v>
      </c>
      <c r="E4565" s="31" t="n">
        <v>45380</v>
      </c>
      <c r="F4565" s="30" t="s">
        <v>195</v>
      </c>
      <c r="G4565" s="31" t="n">
        <v>45380</v>
      </c>
      <c r="H4565" s="30" t="s">
        <v>123</v>
      </c>
      <c r="I4565" s="30" t="s">
        <v>155</v>
      </c>
      <c r="J4565" s="30" t="s">
        <v>227</v>
      </c>
      <c r="K4565" s="30" t="s">
        <v>138</v>
      </c>
      <c r="L4565" s="30" t="n">
        <v>26</v>
      </c>
      <c r="M4565" s="30" t="n">
        <v>42</v>
      </c>
      <c r="N4565" s="30" t="s">
        <v>127</v>
      </c>
      <c r="O4565" s="30" t="s">
        <v>128</v>
      </c>
      <c r="P4565" s="30" t="s">
        <v>140</v>
      </c>
      <c r="Q4565" s="32" t="n">
        <v>1320.26</v>
      </c>
      <c r="R4565" s="30" t="s">
        <v>130</v>
      </c>
      <c r="S4565" s="30" t="s">
        <v>157</v>
      </c>
      <c r="T4565" s="30" t="n">
        <v>3</v>
      </c>
    </row>
    <row r="4566" customFormat="false" ht="15" hidden="false" customHeight="false" outlineLevel="0" collapsed="false">
      <c r="A4566" s="27" t="s">
        <v>6629</v>
      </c>
      <c r="B4566" s="27" t="s">
        <v>2669</v>
      </c>
      <c r="C4566" s="27" t="n">
        <v>17</v>
      </c>
      <c r="D4566" s="27" t="s">
        <v>181</v>
      </c>
      <c r="E4566" s="28" t="n">
        <v>45650</v>
      </c>
      <c r="F4566" s="27" t="s">
        <v>1579</v>
      </c>
      <c r="G4566" s="28" t="n">
        <v>45653</v>
      </c>
      <c r="H4566" s="27" t="s">
        <v>217</v>
      </c>
      <c r="I4566" s="27" t="s">
        <v>392</v>
      </c>
      <c r="J4566" s="27" t="s">
        <v>294</v>
      </c>
      <c r="K4566" s="27" t="s">
        <v>202</v>
      </c>
      <c r="L4566" s="27" t="n">
        <v>9</v>
      </c>
      <c r="M4566" s="27" t="n">
        <v>164</v>
      </c>
      <c r="N4566" s="27" t="s">
        <v>186</v>
      </c>
      <c r="O4566" s="27" t="s">
        <v>128</v>
      </c>
      <c r="P4566" s="27" t="s">
        <v>129</v>
      </c>
      <c r="Q4566" s="29" t="n">
        <v>17708.92</v>
      </c>
      <c r="R4566" s="27" t="s">
        <v>462</v>
      </c>
      <c r="S4566" s="27" t="s">
        <v>335</v>
      </c>
      <c r="T4566" s="27" t="n">
        <v>3</v>
      </c>
    </row>
    <row r="4567" customFormat="false" ht="15" hidden="false" customHeight="false" outlineLevel="0" collapsed="false">
      <c r="A4567" s="30" t="s">
        <v>6630</v>
      </c>
      <c r="B4567" s="30" t="s">
        <v>1837</v>
      </c>
      <c r="C4567" s="30" t="n">
        <v>38</v>
      </c>
      <c r="D4567" s="30" t="s">
        <v>121</v>
      </c>
      <c r="E4567" s="31" t="n">
        <v>45332</v>
      </c>
      <c r="F4567" s="30" t="s">
        <v>1179</v>
      </c>
      <c r="G4567" s="31" t="n">
        <v>45332</v>
      </c>
      <c r="H4567" s="30" t="s">
        <v>217</v>
      </c>
      <c r="I4567" s="30" t="s">
        <v>392</v>
      </c>
      <c r="J4567" s="30" t="s">
        <v>283</v>
      </c>
      <c r="K4567" s="30" t="s">
        <v>138</v>
      </c>
      <c r="L4567" s="30" t="n">
        <v>74</v>
      </c>
      <c r="M4567" s="30" t="n">
        <v>26</v>
      </c>
      <c r="N4567" s="30" t="s">
        <v>127</v>
      </c>
      <c r="O4567" s="30" t="s">
        <v>128</v>
      </c>
      <c r="P4567" s="30" t="s">
        <v>140</v>
      </c>
      <c r="Q4567" s="32" t="n">
        <v>1881.94</v>
      </c>
      <c r="R4567" s="30" t="s">
        <v>130</v>
      </c>
      <c r="S4567" s="30" t="s">
        <v>335</v>
      </c>
      <c r="T4567" s="30" t="n">
        <v>2</v>
      </c>
    </row>
    <row r="4568" customFormat="false" ht="15" hidden="false" customHeight="false" outlineLevel="0" collapsed="false">
      <c r="A4568" s="27" t="s">
        <v>6631</v>
      </c>
      <c r="B4568" s="27" t="s">
        <v>6632</v>
      </c>
      <c r="C4568" s="27" t="n">
        <v>60</v>
      </c>
      <c r="D4568" s="27" t="s">
        <v>313</v>
      </c>
      <c r="E4568" s="28" t="n">
        <v>45369</v>
      </c>
      <c r="F4568" s="27" t="s">
        <v>414</v>
      </c>
      <c r="G4568" s="28" t="n">
        <v>45374</v>
      </c>
      <c r="H4568" s="27" t="s">
        <v>242</v>
      </c>
      <c r="I4568" s="27" t="s">
        <v>243</v>
      </c>
      <c r="J4568" s="27" t="s">
        <v>363</v>
      </c>
      <c r="K4568" s="27" t="s">
        <v>126</v>
      </c>
      <c r="L4568" s="27" t="n">
        <v>15</v>
      </c>
      <c r="M4568" s="27" t="n">
        <v>90</v>
      </c>
      <c r="N4568" s="27" t="s">
        <v>186</v>
      </c>
      <c r="O4568" s="27" t="s">
        <v>171</v>
      </c>
      <c r="P4568" s="27" t="s">
        <v>187</v>
      </c>
      <c r="Q4568" s="29" t="n">
        <v>8789.79</v>
      </c>
      <c r="R4568" s="27" t="s">
        <v>172</v>
      </c>
      <c r="S4568" s="27" t="s">
        <v>223</v>
      </c>
      <c r="T4568" s="27" t="n">
        <v>3</v>
      </c>
    </row>
    <row r="4569" customFormat="false" ht="15" hidden="false" customHeight="false" outlineLevel="0" collapsed="false">
      <c r="A4569" s="30" t="s">
        <v>6633</v>
      </c>
      <c r="B4569" s="30" t="s">
        <v>1834</v>
      </c>
      <c r="C4569" s="30" t="n">
        <v>12</v>
      </c>
      <c r="D4569" s="30" t="s">
        <v>181</v>
      </c>
      <c r="E4569" s="31" t="n">
        <v>45360</v>
      </c>
      <c r="F4569" s="30" t="s">
        <v>730</v>
      </c>
      <c r="G4569" s="31" t="n">
        <v>45363</v>
      </c>
      <c r="H4569" s="30" t="s">
        <v>242</v>
      </c>
      <c r="I4569" s="30" t="s">
        <v>243</v>
      </c>
      <c r="J4569" s="30" t="s">
        <v>422</v>
      </c>
      <c r="K4569" s="30" t="s">
        <v>126</v>
      </c>
      <c r="L4569" s="30" t="n">
        <v>6</v>
      </c>
      <c r="M4569" s="30" t="n">
        <v>104</v>
      </c>
      <c r="N4569" s="30" t="s">
        <v>127</v>
      </c>
      <c r="O4569" s="30" t="s">
        <v>149</v>
      </c>
      <c r="P4569" s="30" t="s">
        <v>150</v>
      </c>
      <c r="Q4569" s="32" t="n">
        <v>7493.78</v>
      </c>
      <c r="R4569" s="30" t="s">
        <v>268</v>
      </c>
      <c r="S4569" s="30" t="s">
        <v>151</v>
      </c>
      <c r="T4569" s="30" t="n">
        <v>3</v>
      </c>
    </row>
    <row r="4570" customFormat="false" ht="15" hidden="false" customHeight="false" outlineLevel="0" collapsed="false">
      <c r="A4570" s="27" t="s">
        <v>6634</v>
      </c>
      <c r="B4570" s="27" t="s">
        <v>2820</v>
      </c>
      <c r="C4570" s="27" t="n">
        <v>45</v>
      </c>
      <c r="D4570" s="27" t="s">
        <v>181</v>
      </c>
      <c r="E4570" s="28" t="n">
        <v>45538</v>
      </c>
      <c r="F4570" s="27" t="s">
        <v>1044</v>
      </c>
      <c r="G4570" s="28" t="n">
        <v>45540</v>
      </c>
      <c r="H4570" s="27" t="s">
        <v>161</v>
      </c>
      <c r="I4570" s="27" t="s">
        <v>162</v>
      </c>
      <c r="J4570" s="27" t="s">
        <v>258</v>
      </c>
      <c r="K4570" s="27" t="s">
        <v>156</v>
      </c>
      <c r="L4570" s="27" t="n">
        <v>24</v>
      </c>
      <c r="M4570" s="27" t="n">
        <v>63</v>
      </c>
      <c r="N4570" s="27" t="s">
        <v>127</v>
      </c>
      <c r="O4570" s="27" t="s">
        <v>139</v>
      </c>
      <c r="P4570" s="27" t="s">
        <v>187</v>
      </c>
      <c r="Q4570" s="29" t="n">
        <v>4389.75</v>
      </c>
      <c r="R4570" s="27" t="s">
        <v>130</v>
      </c>
      <c r="S4570" s="27" t="s">
        <v>157</v>
      </c>
      <c r="T4570" s="27" t="n">
        <v>5</v>
      </c>
    </row>
    <row r="4571" customFormat="false" ht="15" hidden="false" customHeight="false" outlineLevel="0" collapsed="false">
      <c r="A4571" s="30" t="s">
        <v>6635</v>
      </c>
      <c r="B4571" s="30" t="s">
        <v>437</v>
      </c>
      <c r="C4571" s="30" t="n">
        <v>22</v>
      </c>
      <c r="D4571" s="30" t="s">
        <v>181</v>
      </c>
      <c r="E4571" s="31" t="n">
        <v>45299</v>
      </c>
      <c r="F4571" s="30" t="s">
        <v>3007</v>
      </c>
      <c r="G4571" s="31" t="n">
        <v>45302</v>
      </c>
      <c r="H4571" s="30" t="s">
        <v>183</v>
      </c>
      <c r="I4571" s="30" t="s">
        <v>212</v>
      </c>
      <c r="J4571" s="30" t="s">
        <v>185</v>
      </c>
      <c r="K4571" s="30" t="s">
        <v>126</v>
      </c>
      <c r="L4571" s="30" t="n">
        <v>5</v>
      </c>
      <c r="M4571" s="30" t="n">
        <v>93</v>
      </c>
      <c r="N4571" s="30" t="s">
        <v>127</v>
      </c>
      <c r="O4571" s="30" t="s">
        <v>139</v>
      </c>
      <c r="P4571" s="30" t="s">
        <v>150</v>
      </c>
      <c r="Q4571" s="32" t="n">
        <v>7242.25</v>
      </c>
      <c r="R4571" s="30" t="s">
        <v>268</v>
      </c>
      <c r="S4571" s="30" t="s">
        <v>197</v>
      </c>
      <c r="T4571" s="30" t="n">
        <v>2</v>
      </c>
    </row>
    <row r="4572" customFormat="false" ht="15" hidden="false" customHeight="false" outlineLevel="0" collapsed="false">
      <c r="A4572" s="27" t="s">
        <v>6636</v>
      </c>
      <c r="B4572" s="27" t="s">
        <v>3270</v>
      </c>
      <c r="C4572" s="27" t="n">
        <v>65</v>
      </c>
      <c r="D4572" s="27" t="s">
        <v>181</v>
      </c>
      <c r="E4572" s="28" t="n">
        <v>45441</v>
      </c>
      <c r="F4572" s="27" t="s">
        <v>853</v>
      </c>
      <c r="G4572" s="28" t="n">
        <v>45451</v>
      </c>
      <c r="H4572" s="27" t="s">
        <v>206</v>
      </c>
      <c r="I4572" s="27" t="s">
        <v>300</v>
      </c>
      <c r="J4572" s="27" t="s">
        <v>233</v>
      </c>
      <c r="K4572" s="27" t="s">
        <v>202</v>
      </c>
      <c r="L4572" s="27" t="n">
        <v>8</v>
      </c>
      <c r="M4572" s="27" t="n">
        <v>105</v>
      </c>
      <c r="N4572" s="27" t="s">
        <v>186</v>
      </c>
      <c r="O4572" s="27" t="s">
        <v>128</v>
      </c>
      <c r="P4572" s="27" t="s">
        <v>187</v>
      </c>
      <c r="Q4572" s="29" t="n">
        <v>17244.91</v>
      </c>
      <c r="R4572" s="27" t="s">
        <v>130</v>
      </c>
      <c r="S4572" s="27" t="s">
        <v>164</v>
      </c>
      <c r="T4572" s="27" t="n">
        <v>5</v>
      </c>
    </row>
    <row r="4573" customFormat="false" ht="15" hidden="false" customHeight="false" outlineLevel="0" collapsed="false">
      <c r="A4573" s="30" t="s">
        <v>6637</v>
      </c>
      <c r="B4573" s="30" t="s">
        <v>6638</v>
      </c>
      <c r="C4573" s="30" t="n">
        <v>40</v>
      </c>
      <c r="D4573" s="30" t="s">
        <v>121</v>
      </c>
      <c r="E4573" s="31" t="n">
        <v>45416</v>
      </c>
      <c r="F4573" s="30" t="s">
        <v>175</v>
      </c>
      <c r="G4573" s="31" t="n">
        <v>45421</v>
      </c>
      <c r="H4573" s="30" t="s">
        <v>242</v>
      </c>
      <c r="I4573" s="30"/>
      <c r="J4573" s="30" t="s">
        <v>401</v>
      </c>
      <c r="K4573" s="30" t="s">
        <v>126</v>
      </c>
      <c r="L4573" s="30" t="n">
        <v>21</v>
      </c>
      <c r="M4573" s="30" t="n">
        <v>83</v>
      </c>
      <c r="N4573" s="30" t="s">
        <v>186</v>
      </c>
      <c r="O4573" s="30" t="s">
        <v>149</v>
      </c>
      <c r="P4573" s="30" t="s">
        <v>129</v>
      </c>
      <c r="Q4573" s="32" t="n">
        <v>8738.63</v>
      </c>
      <c r="R4573" s="30" t="s">
        <v>172</v>
      </c>
      <c r="S4573" s="30" t="s">
        <v>157</v>
      </c>
      <c r="T4573" s="30" t="n">
        <v>4</v>
      </c>
    </row>
    <row r="4574" customFormat="false" ht="15" hidden="false" customHeight="false" outlineLevel="0" collapsed="false">
      <c r="A4574" s="27" t="s">
        <v>6639</v>
      </c>
      <c r="B4574" s="27" t="s">
        <v>189</v>
      </c>
      <c r="C4574" s="27" t="n">
        <v>55</v>
      </c>
      <c r="D4574" s="27" t="s">
        <v>486</v>
      </c>
      <c r="E4574" s="28" t="n">
        <v>45636</v>
      </c>
      <c r="F4574" s="27" t="s">
        <v>1132</v>
      </c>
      <c r="G4574" s="28" t="n">
        <v>45637</v>
      </c>
      <c r="H4574" s="27" t="s">
        <v>183</v>
      </c>
      <c r="I4574" s="27" t="s">
        <v>184</v>
      </c>
      <c r="J4574" s="27" t="s">
        <v>411</v>
      </c>
      <c r="K4574" s="27" t="s">
        <v>138</v>
      </c>
      <c r="L4574" s="27" t="n">
        <v>41</v>
      </c>
      <c r="M4574" s="27" t="n">
        <v>18</v>
      </c>
      <c r="N4574" s="27" t="s">
        <v>127</v>
      </c>
      <c r="O4574" s="27" t="s">
        <v>139</v>
      </c>
      <c r="P4574" s="27" t="s">
        <v>129</v>
      </c>
      <c r="Q4574" s="29"/>
      <c r="R4574" s="27" t="s">
        <v>130</v>
      </c>
      <c r="S4574" s="27" t="s">
        <v>164</v>
      </c>
      <c r="T4574" s="27" t="n">
        <v>5</v>
      </c>
    </row>
    <row r="4575" customFormat="false" ht="15" hidden="false" customHeight="false" outlineLevel="0" collapsed="false">
      <c r="A4575" s="30" t="s">
        <v>3510</v>
      </c>
      <c r="B4575" s="30" t="s">
        <v>1785</v>
      </c>
      <c r="C4575" s="30" t="n">
        <v>14</v>
      </c>
      <c r="D4575" s="30" t="s">
        <v>181</v>
      </c>
      <c r="E4575" s="31" t="n">
        <v>45354</v>
      </c>
      <c r="F4575" s="30" t="s">
        <v>1155</v>
      </c>
      <c r="G4575" s="31" t="n">
        <v>45358</v>
      </c>
      <c r="H4575" s="30" t="s">
        <v>217</v>
      </c>
      <c r="I4575" s="30" t="s">
        <v>344</v>
      </c>
      <c r="J4575" s="30" t="s">
        <v>388</v>
      </c>
      <c r="K4575" s="30" t="s">
        <v>126</v>
      </c>
      <c r="L4575" s="30" t="n">
        <v>40</v>
      </c>
      <c r="M4575" s="30" t="n">
        <v>90</v>
      </c>
      <c r="N4575" s="30" t="s">
        <v>127</v>
      </c>
      <c r="O4575" s="30" t="s">
        <v>128</v>
      </c>
      <c r="P4575" s="30" t="s">
        <v>129</v>
      </c>
      <c r="Q4575" s="32" t="n">
        <v>6889.85</v>
      </c>
      <c r="R4575" s="30" t="s">
        <v>172</v>
      </c>
      <c r="S4575" s="30" t="s">
        <v>151</v>
      </c>
      <c r="T4575" s="30" t="n">
        <v>2</v>
      </c>
    </row>
    <row r="4576" customFormat="false" ht="15" hidden="false" customHeight="false" outlineLevel="0" collapsed="false">
      <c r="A4576" s="27" t="s">
        <v>6640</v>
      </c>
      <c r="B4576" s="27" t="s">
        <v>6641</v>
      </c>
      <c r="C4576" s="27" t="n">
        <v>33</v>
      </c>
      <c r="D4576" s="27" t="s">
        <v>181</v>
      </c>
      <c r="E4576" s="28" t="n">
        <v>45429</v>
      </c>
      <c r="F4576" s="27" t="s">
        <v>299</v>
      </c>
      <c r="G4576" s="28" t="n">
        <v>45430</v>
      </c>
      <c r="H4576" s="27" t="s">
        <v>236</v>
      </c>
      <c r="I4576" s="27" t="s">
        <v>266</v>
      </c>
      <c r="J4576" s="27" t="s">
        <v>375</v>
      </c>
      <c r="K4576" s="27" t="s">
        <v>138</v>
      </c>
      <c r="L4576" s="27" t="n">
        <v>41</v>
      </c>
      <c r="M4576" s="27" t="n">
        <v>31</v>
      </c>
      <c r="N4576" s="27" t="s">
        <v>127</v>
      </c>
      <c r="O4576" s="27" t="s">
        <v>171</v>
      </c>
      <c r="P4576" s="27" t="s">
        <v>150</v>
      </c>
      <c r="Q4576" s="29" t="n">
        <v>1580.28</v>
      </c>
      <c r="R4576" s="27" t="s">
        <v>130</v>
      </c>
      <c r="S4576" s="27" t="s">
        <v>178</v>
      </c>
      <c r="T4576" s="27" t="n">
        <v>4</v>
      </c>
    </row>
    <row r="4577" customFormat="false" ht="15" hidden="false" customHeight="false" outlineLevel="0" collapsed="false">
      <c r="A4577" s="30" t="s">
        <v>6642</v>
      </c>
      <c r="B4577" s="30" t="s">
        <v>3036</v>
      </c>
      <c r="C4577" s="30" t="n">
        <v>73</v>
      </c>
      <c r="D4577" s="30" t="s">
        <v>181</v>
      </c>
      <c r="E4577" s="31" t="n">
        <v>45506</v>
      </c>
      <c r="F4577" s="30" t="s">
        <v>898</v>
      </c>
      <c r="G4577" s="31" t="n">
        <v>45520</v>
      </c>
      <c r="H4577" s="30" t="s">
        <v>168</v>
      </c>
      <c r="I4577" s="30" t="s">
        <v>366</v>
      </c>
      <c r="J4577" s="30" t="s">
        <v>191</v>
      </c>
      <c r="K4577" s="30" t="s">
        <v>202</v>
      </c>
      <c r="L4577" s="30" t="n">
        <v>15</v>
      </c>
      <c r="M4577" s="30" t="n">
        <v>76</v>
      </c>
      <c r="N4577" s="30" t="s">
        <v>186</v>
      </c>
      <c r="O4577" s="30" t="s">
        <v>139</v>
      </c>
      <c r="P4577" s="30" t="s">
        <v>187</v>
      </c>
      <c r="Q4577" s="32" t="n">
        <v>15822.93</v>
      </c>
      <c r="R4577" s="30" t="s">
        <v>172</v>
      </c>
      <c r="S4577" s="30" t="s">
        <v>131</v>
      </c>
      <c r="T4577" s="30" t="n">
        <v>2</v>
      </c>
    </row>
    <row r="4578" customFormat="false" ht="15" hidden="false" customHeight="false" outlineLevel="0" collapsed="false">
      <c r="A4578" s="27" t="s">
        <v>6643</v>
      </c>
      <c r="B4578" s="27" t="s">
        <v>3330</v>
      </c>
      <c r="C4578" s="27" t="n">
        <v>29</v>
      </c>
      <c r="D4578" s="27" t="s">
        <v>181</v>
      </c>
      <c r="E4578" s="28" t="n">
        <v>45421</v>
      </c>
      <c r="F4578" s="27" t="s">
        <v>2176</v>
      </c>
      <c r="G4578" s="28" t="n">
        <v>45422</v>
      </c>
      <c r="H4578" s="27" t="s">
        <v>123</v>
      </c>
      <c r="I4578" s="27" t="s">
        <v>124</v>
      </c>
      <c r="J4578" s="27" t="s">
        <v>125</v>
      </c>
      <c r="K4578" s="27" t="s">
        <v>138</v>
      </c>
      <c r="L4578" s="27" t="n">
        <v>33</v>
      </c>
      <c r="M4578" s="27" t="n">
        <v>30</v>
      </c>
      <c r="N4578" s="27" t="s">
        <v>127</v>
      </c>
      <c r="O4578" s="27" t="s">
        <v>128</v>
      </c>
      <c r="P4578" s="27" t="s">
        <v>129</v>
      </c>
      <c r="Q4578" s="29" t="n">
        <v>1071</v>
      </c>
      <c r="R4578" s="27" t="s">
        <v>172</v>
      </c>
      <c r="S4578" s="27" t="s">
        <v>164</v>
      </c>
      <c r="T4578" s="27" t="n">
        <v>4</v>
      </c>
    </row>
    <row r="4579" customFormat="false" ht="15" hidden="false" customHeight="false" outlineLevel="0" collapsed="false">
      <c r="A4579" s="30" t="s">
        <v>6644</v>
      </c>
      <c r="B4579" s="30" t="s">
        <v>2789</v>
      </c>
      <c r="C4579" s="30" t="n">
        <v>65</v>
      </c>
      <c r="D4579" s="30" t="s">
        <v>121</v>
      </c>
      <c r="E4579" s="31" t="n">
        <v>45574</v>
      </c>
      <c r="F4579" s="30" t="s">
        <v>543</v>
      </c>
      <c r="G4579" s="31" t="n">
        <v>45574</v>
      </c>
      <c r="H4579" s="30" t="s">
        <v>168</v>
      </c>
      <c r="I4579" s="30" t="s">
        <v>169</v>
      </c>
      <c r="J4579" s="30" t="s">
        <v>367</v>
      </c>
      <c r="K4579" s="30" t="s">
        <v>156</v>
      </c>
      <c r="L4579" s="30" t="n">
        <v>52</v>
      </c>
      <c r="M4579" s="30" t="n">
        <v>63</v>
      </c>
      <c r="N4579" s="30" t="s">
        <v>127</v>
      </c>
      <c r="O4579" s="30" t="s">
        <v>128</v>
      </c>
      <c r="P4579" s="30" t="s">
        <v>140</v>
      </c>
      <c r="Q4579" s="32" t="n">
        <v>3241.4</v>
      </c>
      <c r="R4579" s="30" t="s">
        <v>130</v>
      </c>
      <c r="S4579" s="30" t="s">
        <v>164</v>
      </c>
      <c r="T4579" s="30" t="n">
        <v>4</v>
      </c>
    </row>
    <row r="4580" customFormat="false" ht="15" hidden="false" customHeight="false" outlineLevel="0" collapsed="false">
      <c r="A4580" s="27" t="s">
        <v>6645</v>
      </c>
      <c r="B4580" s="27" t="s">
        <v>296</v>
      </c>
      <c r="C4580" s="27" t="n">
        <v>39</v>
      </c>
      <c r="D4580" s="27" t="s">
        <v>181</v>
      </c>
      <c r="E4580" s="28" t="n">
        <v>45425</v>
      </c>
      <c r="F4580" s="27" t="s">
        <v>1186</v>
      </c>
      <c r="G4580" s="28" t="n">
        <v>45426</v>
      </c>
      <c r="H4580" s="27" t="s">
        <v>146</v>
      </c>
      <c r="I4580" s="27" t="s">
        <v>309</v>
      </c>
      <c r="J4580" s="27" t="s">
        <v>222</v>
      </c>
      <c r="K4580" s="27" t="s">
        <v>138</v>
      </c>
      <c r="L4580" s="27" t="n">
        <v>20</v>
      </c>
      <c r="M4580" s="27" t="n">
        <v>15</v>
      </c>
      <c r="N4580" s="27" t="s">
        <v>127</v>
      </c>
      <c r="O4580" s="27" t="s">
        <v>128</v>
      </c>
      <c r="P4580" s="27" t="s">
        <v>187</v>
      </c>
      <c r="Q4580" s="29" t="n">
        <v>2277.95</v>
      </c>
      <c r="R4580" s="27" t="s">
        <v>130</v>
      </c>
      <c r="S4580" s="27" t="s">
        <v>178</v>
      </c>
      <c r="T4580" s="27" t="n">
        <v>5</v>
      </c>
    </row>
    <row r="4581" customFormat="false" ht="15" hidden="false" customHeight="false" outlineLevel="0" collapsed="false">
      <c r="A4581" s="30" t="s">
        <v>6646</v>
      </c>
      <c r="B4581" s="30" t="s">
        <v>676</v>
      </c>
      <c r="C4581" s="30" t="n">
        <v>25</v>
      </c>
      <c r="D4581" s="30" t="s">
        <v>121</v>
      </c>
      <c r="E4581" s="31" t="n">
        <v>45393</v>
      </c>
      <c r="F4581" s="30" t="s">
        <v>743</v>
      </c>
      <c r="G4581" s="31" t="n">
        <v>45394</v>
      </c>
      <c r="H4581" s="30" t="s">
        <v>242</v>
      </c>
      <c r="I4581" s="30" t="s">
        <v>466</v>
      </c>
      <c r="J4581" s="30" t="s">
        <v>363</v>
      </c>
      <c r="K4581" s="30" t="s">
        <v>156</v>
      </c>
      <c r="L4581" s="30" t="n">
        <v>63</v>
      </c>
      <c r="M4581" s="30" t="n">
        <v>75</v>
      </c>
      <c r="N4581" s="30" t="s">
        <v>127</v>
      </c>
      <c r="O4581" s="30" t="s">
        <v>128</v>
      </c>
      <c r="P4581" s="30" t="s">
        <v>187</v>
      </c>
      <c r="Q4581" s="32" t="n">
        <v>4724</v>
      </c>
      <c r="R4581" s="30" t="s">
        <v>130</v>
      </c>
      <c r="S4581" s="30" t="s">
        <v>151</v>
      </c>
      <c r="T4581" s="30" t="n">
        <v>3</v>
      </c>
    </row>
    <row r="4582" customFormat="false" ht="15" hidden="false" customHeight="false" outlineLevel="0" collapsed="false">
      <c r="A4582" s="27" t="s">
        <v>6647</v>
      </c>
      <c r="B4582" s="27" t="s">
        <v>2193</v>
      </c>
      <c r="C4582" s="27" t="n">
        <v>38</v>
      </c>
      <c r="D4582" s="27" t="s">
        <v>181</v>
      </c>
      <c r="E4582" s="28" t="n">
        <v>45356</v>
      </c>
      <c r="F4582" s="27" t="s">
        <v>907</v>
      </c>
      <c r="G4582" s="28" t="n">
        <v>45357</v>
      </c>
      <c r="H4582" s="27" t="s">
        <v>135</v>
      </c>
      <c r="I4582" s="27" t="s">
        <v>278</v>
      </c>
      <c r="J4582" s="27" t="s">
        <v>618</v>
      </c>
      <c r="K4582" s="27" t="s">
        <v>156</v>
      </c>
      <c r="L4582" s="27" t="n">
        <v>74</v>
      </c>
      <c r="M4582" s="27" t="n">
        <v>40</v>
      </c>
      <c r="N4582" s="27" t="s">
        <v>186</v>
      </c>
      <c r="O4582" s="27" t="s">
        <v>149</v>
      </c>
      <c r="P4582" s="27" t="s">
        <v>150</v>
      </c>
      <c r="Q4582" s="29" t="n">
        <v>3439.56</v>
      </c>
      <c r="R4582" s="27" t="s">
        <v>462</v>
      </c>
      <c r="S4582" s="27" t="s">
        <v>131</v>
      </c>
      <c r="T4582" s="27" t="n">
        <v>3</v>
      </c>
    </row>
    <row r="4583" customFormat="false" ht="15" hidden="false" customHeight="false" outlineLevel="0" collapsed="false">
      <c r="A4583" s="30" t="s">
        <v>6648</v>
      </c>
      <c r="B4583" s="30" t="s">
        <v>2739</v>
      </c>
      <c r="C4583" s="30" t="n">
        <v>52</v>
      </c>
      <c r="D4583" s="30" t="s">
        <v>181</v>
      </c>
      <c r="E4583" s="31" t="n">
        <v>45330</v>
      </c>
      <c r="F4583" s="30" t="s">
        <v>845</v>
      </c>
      <c r="G4583" s="31" t="n">
        <v>45334</v>
      </c>
      <c r="H4583" s="30" t="s">
        <v>183</v>
      </c>
      <c r="I4583" s="30" t="s">
        <v>184</v>
      </c>
      <c r="J4583" s="30" t="s">
        <v>213</v>
      </c>
      <c r="K4583" s="30" t="s">
        <v>126</v>
      </c>
      <c r="L4583" s="30" t="n">
        <v>26</v>
      </c>
      <c r="M4583" s="30" t="n">
        <v>60</v>
      </c>
      <c r="N4583" s="30" t="s">
        <v>186</v>
      </c>
      <c r="O4583" s="30" t="s">
        <v>139</v>
      </c>
      <c r="P4583" s="30" t="s">
        <v>140</v>
      </c>
      <c r="Q4583" s="32" t="n">
        <v>8248.26</v>
      </c>
      <c r="R4583" s="30" t="s">
        <v>130</v>
      </c>
      <c r="S4583" s="30" t="s">
        <v>141</v>
      </c>
      <c r="T4583" s="30" t="n">
        <v>5</v>
      </c>
    </row>
    <row r="4584" customFormat="false" ht="15" hidden="false" customHeight="false" outlineLevel="0" collapsed="false">
      <c r="A4584" s="27" t="s">
        <v>6649</v>
      </c>
      <c r="B4584" s="27" t="s">
        <v>1382</v>
      </c>
      <c r="C4584" s="27" t="n">
        <v>44</v>
      </c>
      <c r="D4584" s="27" t="s">
        <v>181</v>
      </c>
      <c r="E4584" s="28" t="n">
        <v>45646</v>
      </c>
      <c r="F4584" s="27" t="s">
        <v>1104</v>
      </c>
      <c r="G4584" s="28" t="n">
        <v>45647</v>
      </c>
      <c r="H4584" s="27" t="s">
        <v>161</v>
      </c>
      <c r="I4584" s="27" t="s">
        <v>162</v>
      </c>
      <c r="J4584" s="27" t="s">
        <v>426</v>
      </c>
      <c r="K4584" s="27" t="s">
        <v>138</v>
      </c>
      <c r="L4584" s="27" t="n">
        <v>59</v>
      </c>
      <c r="M4584" s="27" t="n">
        <v>42</v>
      </c>
      <c r="N4584" s="27" t="s">
        <v>127</v>
      </c>
      <c r="O4584" s="27" t="s">
        <v>171</v>
      </c>
      <c r="P4584" s="27" t="s">
        <v>129</v>
      </c>
      <c r="Q4584" s="29" t="n">
        <v>1989.22</v>
      </c>
      <c r="R4584" s="27" t="s">
        <v>130</v>
      </c>
      <c r="S4584" s="27" t="s">
        <v>151</v>
      </c>
      <c r="T4584" s="27" t="n">
        <v>5</v>
      </c>
    </row>
    <row r="4585" customFormat="false" ht="15" hidden="false" customHeight="false" outlineLevel="0" collapsed="false">
      <c r="A4585" s="30" t="s">
        <v>6650</v>
      </c>
      <c r="B4585" s="30" t="s">
        <v>6651</v>
      </c>
      <c r="C4585" s="30" t="n">
        <v>15</v>
      </c>
      <c r="D4585" s="30" t="s">
        <v>181</v>
      </c>
      <c r="E4585" s="31" t="n">
        <v>45500</v>
      </c>
      <c r="F4585" s="30" t="s">
        <v>370</v>
      </c>
      <c r="G4585" s="31" t="n">
        <v>45503</v>
      </c>
      <c r="H4585" s="30" t="s">
        <v>135</v>
      </c>
      <c r="I4585" s="30" t="s">
        <v>251</v>
      </c>
      <c r="J4585" s="30" t="s">
        <v>252</v>
      </c>
      <c r="K4585" s="30" t="s">
        <v>156</v>
      </c>
      <c r="L4585" s="30" t="n">
        <v>64</v>
      </c>
      <c r="M4585" s="30" t="n">
        <v>64</v>
      </c>
      <c r="N4585" s="30" t="s">
        <v>127</v>
      </c>
      <c r="O4585" s="30" t="s">
        <v>171</v>
      </c>
      <c r="P4585" s="30" t="s">
        <v>140</v>
      </c>
      <c r="Q4585" s="32" t="n">
        <v>3424.17</v>
      </c>
      <c r="R4585" s="30" t="s">
        <v>130</v>
      </c>
      <c r="S4585" s="30" t="s">
        <v>141</v>
      </c>
      <c r="T4585" s="30" t="n">
        <v>4</v>
      </c>
    </row>
    <row r="4586" customFormat="false" ht="15" hidden="false" customHeight="false" outlineLevel="0" collapsed="false">
      <c r="A4586" s="27" t="s">
        <v>6652</v>
      </c>
      <c r="B4586" s="27" t="s">
        <v>2198</v>
      </c>
      <c r="C4586" s="27" t="n">
        <v>18</v>
      </c>
      <c r="D4586" s="27" t="s">
        <v>121</v>
      </c>
      <c r="E4586" s="28" t="n">
        <v>45622</v>
      </c>
      <c r="F4586" s="27" t="s">
        <v>621</v>
      </c>
      <c r="G4586" s="28" t="n">
        <v>45625</v>
      </c>
      <c r="H4586" s="27" t="s">
        <v>206</v>
      </c>
      <c r="I4586" s="27" t="s">
        <v>232</v>
      </c>
      <c r="J4586" s="27" t="s">
        <v>469</v>
      </c>
      <c r="K4586" s="27" t="s">
        <v>156</v>
      </c>
      <c r="L4586" s="27" t="n">
        <v>63</v>
      </c>
      <c r="M4586" s="27" t="n">
        <v>73</v>
      </c>
      <c r="N4586" s="27" t="s">
        <v>127</v>
      </c>
      <c r="O4586" s="27" t="s">
        <v>128</v>
      </c>
      <c r="P4586" s="27" t="s">
        <v>140</v>
      </c>
      <c r="Q4586" s="29" t="n">
        <v>3751.13</v>
      </c>
      <c r="R4586" s="27" t="s">
        <v>268</v>
      </c>
      <c r="S4586" s="27" t="s">
        <v>131</v>
      </c>
      <c r="T4586" s="27" t="n">
        <v>4</v>
      </c>
    </row>
    <row r="4587" customFormat="false" ht="15" hidden="false" customHeight="false" outlineLevel="0" collapsed="false">
      <c r="A4587" s="30" t="s">
        <v>6653</v>
      </c>
      <c r="B4587" s="30" t="s">
        <v>2021</v>
      </c>
      <c r="C4587" s="30" t="n">
        <v>46</v>
      </c>
      <c r="D4587" s="30" t="s">
        <v>121</v>
      </c>
      <c r="E4587" s="31" t="n">
        <v>45299</v>
      </c>
      <c r="F4587" s="30" t="s">
        <v>1308</v>
      </c>
      <c r="G4587" s="31" t="n">
        <v>45299</v>
      </c>
      <c r="H4587" s="30" t="s">
        <v>183</v>
      </c>
      <c r="I4587" s="30" t="s">
        <v>184</v>
      </c>
      <c r="J4587" s="30" t="s">
        <v>476</v>
      </c>
      <c r="K4587" s="30" t="s">
        <v>156</v>
      </c>
      <c r="L4587" s="30" t="n">
        <v>55</v>
      </c>
      <c r="M4587" s="30" t="n">
        <v>76</v>
      </c>
      <c r="N4587" s="30" t="s">
        <v>127</v>
      </c>
      <c r="O4587" s="30" t="s">
        <v>128</v>
      </c>
      <c r="P4587" s="30" t="s">
        <v>140</v>
      </c>
      <c r="Q4587" s="32" t="n">
        <v>4632.02</v>
      </c>
      <c r="R4587" s="30" t="s">
        <v>130</v>
      </c>
      <c r="S4587" s="30" t="s">
        <v>141</v>
      </c>
      <c r="T4587" s="30" t="n">
        <v>5</v>
      </c>
    </row>
    <row r="4588" customFormat="false" ht="15" hidden="false" customHeight="false" outlineLevel="0" collapsed="false">
      <c r="A4588" s="27" t="s">
        <v>6654</v>
      </c>
      <c r="B4588" s="27" t="s">
        <v>2049</v>
      </c>
      <c r="C4588" s="27" t="n">
        <v>30</v>
      </c>
      <c r="D4588" s="27" t="s">
        <v>181</v>
      </c>
      <c r="E4588" s="28" t="n">
        <v>45566</v>
      </c>
      <c r="F4588" s="27" t="s">
        <v>1338</v>
      </c>
      <c r="G4588" s="28" t="n">
        <v>45569</v>
      </c>
      <c r="H4588" s="27" t="s">
        <v>135</v>
      </c>
      <c r="I4588" s="27" t="s">
        <v>136</v>
      </c>
      <c r="J4588" s="27" t="s">
        <v>252</v>
      </c>
      <c r="K4588" s="27" t="s">
        <v>156</v>
      </c>
      <c r="L4588" s="27" t="n">
        <v>50</v>
      </c>
      <c r="M4588" s="27" t="n">
        <v>80</v>
      </c>
      <c r="N4588" s="27" t="s">
        <v>127</v>
      </c>
      <c r="O4588" s="27" t="s">
        <v>128</v>
      </c>
      <c r="P4588" s="27" t="s">
        <v>129</v>
      </c>
      <c r="Q4588" s="29" t="n">
        <v>3707.56</v>
      </c>
      <c r="R4588" s="27" t="s">
        <v>130</v>
      </c>
      <c r="S4588" s="27" t="s">
        <v>151</v>
      </c>
      <c r="T4588" s="27" t="n">
        <v>5</v>
      </c>
    </row>
    <row r="4589" customFormat="false" ht="15" hidden="false" customHeight="false" outlineLevel="0" collapsed="false">
      <c r="A4589" s="30" t="s">
        <v>6655</v>
      </c>
      <c r="B4589" s="30" t="s">
        <v>1355</v>
      </c>
      <c r="C4589" s="30" t="n">
        <v>53</v>
      </c>
      <c r="D4589" s="30" t="s">
        <v>121</v>
      </c>
      <c r="E4589" s="31" t="n">
        <v>45479</v>
      </c>
      <c r="F4589" s="30" t="s">
        <v>417</v>
      </c>
      <c r="G4589" s="31" t="n">
        <v>45479</v>
      </c>
      <c r="H4589" s="30" t="s">
        <v>161</v>
      </c>
      <c r="I4589" s="30" t="s">
        <v>162</v>
      </c>
      <c r="J4589" s="30" t="s">
        <v>163</v>
      </c>
      <c r="K4589" s="30" t="s">
        <v>156</v>
      </c>
      <c r="L4589" s="30" t="n">
        <v>39</v>
      </c>
      <c r="M4589" s="30" t="n">
        <v>57</v>
      </c>
      <c r="N4589" s="30" t="s">
        <v>186</v>
      </c>
      <c r="O4589" s="30" t="s">
        <v>128</v>
      </c>
      <c r="P4589" s="30" t="s">
        <v>187</v>
      </c>
      <c r="Q4589" s="32" t="n">
        <v>4377.82</v>
      </c>
      <c r="R4589" s="30" t="s">
        <v>130</v>
      </c>
      <c r="S4589" s="30" t="s">
        <v>335</v>
      </c>
      <c r="T4589" s="30" t="n">
        <v>5</v>
      </c>
    </row>
    <row r="4590" customFormat="false" ht="15" hidden="false" customHeight="false" outlineLevel="0" collapsed="false">
      <c r="A4590" s="27" t="s">
        <v>5669</v>
      </c>
      <c r="B4590" s="27" t="s">
        <v>5670</v>
      </c>
      <c r="C4590" s="27" t="n">
        <v>50</v>
      </c>
      <c r="D4590" s="27" t="s">
        <v>181</v>
      </c>
      <c r="E4590" s="28" t="n">
        <v>45440</v>
      </c>
      <c r="F4590" s="27" t="s">
        <v>271</v>
      </c>
      <c r="G4590" s="28" t="n">
        <v>45441</v>
      </c>
      <c r="H4590" s="27" t="s">
        <v>217</v>
      </c>
      <c r="I4590" s="27" t="s">
        <v>344</v>
      </c>
      <c r="J4590" s="27" t="s">
        <v>294</v>
      </c>
      <c r="K4590" s="27" t="s">
        <v>138</v>
      </c>
      <c r="L4590" s="27" t="n">
        <v>73</v>
      </c>
      <c r="M4590" s="27" t="n">
        <v>40</v>
      </c>
      <c r="N4590" s="27" t="s">
        <v>127</v>
      </c>
      <c r="O4590" s="27" t="s">
        <v>139</v>
      </c>
      <c r="P4590" s="27" t="s">
        <v>150</v>
      </c>
      <c r="Q4590" s="29" t="n">
        <v>2566.99</v>
      </c>
      <c r="R4590" s="27" t="s">
        <v>130</v>
      </c>
      <c r="S4590" s="27" t="s">
        <v>197</v>
      </c>
      <c r="T4590" s="27" t="n">
        <v>5</v>
      </c>
    </row>
    <row r="4591" customFormat="false" ht="15" hidden="false" customHeight="false" outlineLevel="0" collapsed="false">
      <c r="A4591" s="30" t="s">
        <v>6656</v>
      </c>
      <c r="B4591" s="30" t="s">
        <v>2585</v>
      </c>
      <c r="C4591" s="30" t="n">
        <v>40</v>
      </c>
      <c r="D4591" s="30" t="s">
        <v>121</v>
      </c>
      <c r="E4591" s="31" t="n">
        <v>45568</v>
      </c>
      <c r="F4591" s="30" t="s">
        <v>274</v>
      </c>
      <c r="G4591" s="31" t="n">
        <v>45579</v>
      </c>
      <c r="H4591" s="30" t="s">
        <v>236</v>
      </c>
      <c r="I4591" s="30" t="s">
        <v>323</v>
      </c>
      <c r="J4591" s="30" t="s">
        <v>287</v>
      </c>
      <c r="K4591" s="30" t="s">
        <v>202</v>
      </c>
      <c r="L4591" s="30" t="n">
        <v>16</v>
      </c>
      <c r="M4591" s="30" t="n">
        <v>207</v>
      </c>
      <c r="N4591" s="30" t="s">
        <v>186</v>
      </c>
      <c r="O4591" s="30" t="s">
        <v>139</v>
      </c>
      <c r="P4591" s="30" t="s">
        <v>150</v>
      </c>
      <c r="Q4591" s="32" t="n">
        <v>19313.94</v>
      </c>
      <c r="R4591" s="30" t="s">
        <v>130</v>
      </c>
      <c r="S4591" s="30" t="s">
        <v>164</v>
      </c>
      <c r="T4591" s="30" t="n">
        <v>4</v>
      </c>
    </row>
    <row r="4592" customFormat="false" ht="15" hidden="false" customHeight="false" outlineLevel="0" collapsed="false">
      <c r="A4592" s="27" t="s">
        <v>6657</v>
      </c>
      <c r="B4592" s="27" t="s">
        <v>650</v>
      </c>
      <c r="C4592" s="27" t="n">
        <v>40</v>
      </c>
      <c r="D4592" s="27" t="s">
        <v>121</v>
      </c>
      <c r="E4592" s="28" t="n">
        <v>45620</v>
      </c>
      <c r="F4592" s="27" t="s">
        <v>421</v>
      </c>
      <c r="G4592" s="28" t="n">
        <v>45620</v>
      </c>
      <c r="H4592" s="27" t="s">
        <v>217</v>
      </c>
      <c r="I4592" s="27" t="s">
        <v>392</v>
      </c>
      <c r="J4592" s="27" t="s">
        <v>218</v>
      </c>
      <c r="K4592" s="27" t="s">
        <v>138</v>
      </c>
      <c r="L4592" s="27" t="n">
        <v>28</v>
      </c>
      <c r="M4592" s="27" t="n">
        <v>16</v>
      </c>
      <c r="N4592" s="27" t="s">
        <v>127</v>
      </c>
      <c r="O4592" s="27" t="s">
        <v>128</v>
      </c>
      <c r="P4592" s="27" t="s">
        <v>187</v>
      </c>
      <c r="Q4592" s="29" t="n">
        <v>1237.14</v>
      </c>
      <c r="R4592" s="27" t="s">
        <v>130</v>
      </c>
      <c r="S4592" s="27" t="s">
        <v>969</v>
      </c>
      <c r="T4592" s="27" t="n">
        <v>5</v>
      </c>
    </row>
    <row r="4593" customFormat="false" ht="15" hidden="false" customHeight="false" outlineLevel="0" collapsed="false">
      <c r="A4593" s="30" t="s">
        <v>6658</v>
      </c>
      <c r="B4593" s="30" t="s">
        <v>2188</v>
      </c>
      <c r="C4593" s="30" t="n">
        <v>41</v>
      </c>
      <c r="D4593" s="30" t="s">
        <v>181</v>
      </c>
      <c r="E4593" s="31" t="n">
        <v>45467</v>
      </c>
      <c r="F4593" s="30" t="s">
        <v>725</v>
      </c>
      <c r="G4593" s="31" t="n">
        <v>45468</v>
      </c>
      <c r="H4593" s="30" t="s">
        <v>217</v>
      </c>
      <c r="I4593" s="30" t="s">
        <v>282</v>
      </c>
      <c r="J4593" s="30" t="s">
        <v>283</v>
      </c>
      <c r="K4593" s="30" t="s">
        <v>156</v>
      </c>
      <c r="L4593" s="30" t="n">
        <v>47</v>
      </c>
      <c r="M4593" s="30" t="n">
        <v>82</v>
      </c>
      <c r="N4593" s="30" t="s">
        <v>127</v>
      </c>
      <c r="O4593" s="30" t="s">
        <v>149</v>
      </c>
      <c r="P4593" s="30" t="s">
        <v>129</v>
      </c>
      <c r="Q4593" s="32" t="n">
        <v>3917.63</v>
      </c>
      <c r="R4593" s="30" t="s">
        <v>268</v>
      </c>
      <c r="S4593" s="30" t="s">
        <v>178</v>
      </c>
      <c r="T4593" s="30" t="n">
        <v>3</v>
      </c>
    </row>
    <row r="4594" customFormat="false" ht="15" hidden="false" customHeight="false" outlineLevel="0" collapsed="false">
      <c r="A4594" s="27" t="s">
        <v>6659</v>
      </c>
      <c r="B4594" s="27" t="s">
        <v>2628</v>
      </c>
      <c r="C4594" s="27" t="n">
        <v>6</v>
      </c>
      <c r="D4594" s="27" t="s">
        <v>181</v>
      </c>
      <c r="E4594" s="28" t="n">
        <v>45489</v>
      </c>
      <c r="F4594" s="27" t="s">
        <v>791</v>
      </c>
      <c r="G4594" s="28" t="n">
        <v>45489</v>
      </c>
      <c r="H4594" s="27" t="s">
        <v>242</v>
      </c>
      <c r="I4594" s="27" t="s">
        <v>466</v>
      </c>
      <c r="J4594" s="27" t="s">
        <v>244</v>
      </c>
      <c r="K4594" s="27" t="s">
        <v>138</v>
      </c>
      <c r="L4594" s="27" t="n">
        <v>36</v>
      </c>
      <c r="M4594" s="27" t="n">
        <v>30</v>
      </c>
      <c r="N4594" s="27" t="s">
        <v>127</v>
      </c>
      <c r="O4594" s="27" t="s">
        <v>128</v>
      </c>
      <c r="P4594" s="27" t="s">
        <v>140</v>
      </c>
      <c r="Q4594" s="29" t="n">
        <v>2105.64</v>
      </c>
      <c r="R4594" s="27" t="s">
        <v>130</v>
      </c>
      <c r="S4594" s="27" t="s">
        <v>178</v>
      </c>
      <c r="T4594" s="27" t="n">
        <v>3</v>
      </c>
    </row>
    <row r="4595" customFormat="false" ht="15" hidden="false" customHeight="false" outlineLevel="0" collapsed="false">
      <c r="A4595" s="30" t="s">
        <v>6660</v>
      </c>
      <c r="B4595" s="30" t="s">
        <v>2721</v>
      </c>
      <c r="C4595" s="30" t="n">
        <v>33</v>
      </c>
      <c r="D4595" s="30" t="s">
        <v>121</v>
      </c>
      <c r="E4595" s="31" t="n">
        <v>45468</v>
      </c>
      <c r="F4595" s="30" t="s">
        <v>582</v>
      </c>
      <c r="G4595" s="31" t="n">
        <v>45469</v>
      </c>
      <c r="H4595" s="30" t="s">
        <v>146</v>
      </c>
      <c r="I4595" s="30" t="s">
        <v>309</v>
      </c>
      <c r="J4595" s="30" t="s">
        <v>244</v>
      </c>
      <c r="K4595" s="30" t="s">
        <v>156</v>
      </c>
      <c r="L4595" s="30" t="n">
        <v>34</v>
      </c>
      <c r="M4595" s="30" t="n">
        <v>71</v>
      </c>
      <c r="N4595" s="30" t="s">
        <v>127</v>
      </c>
      <c r="O4595" s="30" t="s">
        <v>139</v>
      </c>
      <c r="P4595" s="30" t="s">
        <v>187</v>
      </c>
      <c r="Q4595" s="32" t="n">
        <v>4009.84</v>
      </c>
      <c r="R4595" s="30" t="s">
        <v>130</v>
      </c>
      <c r="S4595" s="30" t="s">
        <v>197</v>
      </c>
      <c r="T4595" s="30" t="n">
        <v>4</v>
      </c>
    </row>
    <row r="4596" customFormat="false" ht="15" hidden="false" customHeight="false" outlineLevel="0" collapsed="false">
      <c r="A4596" s="27" t="s">
        <v>6661</v>
      </c>
      <c r="B4596" s="27" t="s">
        <v>952</v>
      </c>
      <c r="C4596" s="27" t="n">
        <v>41</v>
      </c>
      <c r="D4596" s="27" t="s">
        <v>181</v>
      </c>
      <c r="E4596" s="28" t="n">
        <v>45528</v>
      </c>
      <c r="F4596" s="27" t="s">
        <v>576</v>
      </c>
      <c r="G4596" s="28" t="n">
        <v>45531</v>
      </c>
      <c r="H4596" s="27" t="s">
        <v>146</v>
      </c>
      <c r="I4596" s="27" t="s">
        <v>176</v>
      </c>
      <c r="J4596" s="27" t="s">
        <v>568</v>
      </c>
      <c r="K4596" s="27" t="s">
        <v>156</v>
      </c>
      <c r="L4596" s="27" t="n">
        <v>22</v>
      </c>
      <c r="M4596" s="27" t="n">
        <v>71</v>
      </c>
      <c r="N4596" s="27" t="s">
        <v>127</v>
      </c>
      <c r="O4596" s="27" t="s">
        <v>171</v>
      </c>
      <c r="P4596" s="27" t="s">
        <v>129</v>
      </c>
      <c r="Q4596" s="29" t="n">
        <v>3118.13</v>
      </c>
      <c r="R4596" s="27" t="s">
        <v>130</v>
      </c>
      <c r="S4596" s="27" t="s">
        <v>223</v>
      </c>
      <c r="T4596" s="27" t="n">
        <v>3</v>
      </c>
    </row>
    <row r="4597" customFormat="false" ht="15" hidden="false" customHeight="false" outlineLevel="0" collapsed="false">
      <c r="A4597" s="30" t="s">
        <v>6662</v>
      </c>
      <c r="B4597" s="30" t="s">
        <v>1058</v>
      </c>
      <c r="C4597" s="30" t="n">
        <v>14</v>
      </c>
      <c r="D4597" s="30" t="s">
        <v>121</v>
      </c>
      <c r="E4597" s="31" t="n">
        <v>45534</v>
      </c>
      <c r="F4597" s="30" t="s">
        <v>1511</v>
      </c>
      <c r="G4597" s="31" t="n">
        <v>45535</v>
      </c>
      <c r="H4597" s="30" t="s">
        <v>242</v>
      </c>
      <c r="I4597" s="30" t="s">
        <v>466</v>
      </c>
      <c r="J4597" s="30" t="s">
        <v>316</v>
      </c>
      <c r="K4597" s="30" t="s">
        <v>138</v>
      </c>
      <c r="L4597" s="30" t="n">
        <v>59</v>
      </c>
      <c r="M4597" s="30" t="n">
        <v>37</v>
      </c>
      <c r="N4597" s="30" t="s">
        <v>127</v>
      </c>
      <c r="O4597" s="30" t="s">
        <v>171</v>
      </c>
      <c r="P4597" s="30" t="s">
        <v>129</v>
      </c>
      <c r="Q4597" s="32" t="n">
        <v>1517.07</v>
      </c>
      <c r="R4597" s="30" t="s">
        <v>130</v>
      </c>
      <c r="S4597" s="30" t="s">
        <v>335</v>
      </c>
      <c r="T4597" s="30" t="n">
        <v>2</v>
      </c>
    </row>
    <row r="4598" customFormat="false" ht="15" hidden="false" customHeight="false" outlineLevel="0" collapsed="false">
      <c r="A4598" s="27" t="s">
        <v>6663</v>
      </c>
      <c r="B4598" s="27" t="s">
        <v>3020</v>
      </c>
      <c r="C4598" s="27" t="n">
        <v>24</v>
      </c>
      <c r="D4598" s="27" t="s">
        <v>181</v>
      </c>
      <c r="E4598" s="28" t="n">
        <v>45613</v>
      </c>
      <c r="F4598" s="27" t="s">
        <v>614</v>
      </c>
      <c r="G4598" s="28" t="n">
        <v>45614</v>
      </c>
      <c r="H4598" s="27" t="s">
        <v>161</v>
      </c>
      <c r="I4598" s="27" t="s">
        <v>538</v>
      </c>
      <c r="J4598" s="27" t="s">
        <v>385</v>
      </c>
      <c r="K4598" s="27" t="s">
        <v>138</v>
      </c>
      <c r="L4598" s="27" t="n">
        <v>85</v>
      </c>
      <c r="M4598" s="27" t="n">
        <v>29</v>
      </c>
      <c r="N4598" s="27" t="s">
        <v>127</v>
      </c>
      <c r="O4598" s="27" t="s">
        <v>139</v>
      </c>
      <c r="P4598" s="27" t="s">
        <v>129</v>
      </c>
      <c r="Q4598" s="29" t="n">
        <v>2129.51</v>
      </c>
      <c r="R4598" s="27" t="s">
        <v>172</v>
      </c>
      <c r="S4598" s="27" t="s">
        <v>197</v>
      </c>
      <c r="T4598" s="27" t="n">
        <v>3</v>
      </c>
    </row>
    <row r="4599" customFormat="false" ht="15" hidden="false" customHeight="false" outlineLevel="0" collapsed="false">
      <c r="A4599" s="30" t="s">
        <v>6664</v>
      </c>
      <c r="B4599" s="30" t="s">
        <v>518</v>
      </c>
      <c r="C4599" s="30" t="n">
        <v>40</v>
      </c>
      <c r="D4599" s="30" t="s">
        <v>121</v>
      </c>
      <c r="E4599" s="31" t="n">
        <v>45417</v>
      </c>
      <c r="F4599" s="30" t="s">
        <v>410</v>
      </c>
      <c r="G4599" s="31" t="n">
        <v>45418</v>
      </c>
      <c r="H4599" s="30" t="s">
        <v>161</v>
      </c>
      <c r="I4599" s="30" t="s">
        <v>162</v>
      </c>
      <c r="J4599" s="30" t="s">
        <v>426</v>
      </c>
      <c r="K4599" s="30" t="s">
        <v>156</v>
      </c>
      <c r="L4599" s="30" t="n">
        <v>24</v>
      </c>
      <c r="M4599" s="30" t="n">
        <v>89</v>
      </c>
      <c r="N4599" s="30" t="s">
        <v>186</v>
      </c>
      <c r="O4599" s="30" t="s">
        <v>139</v>
      </c>
      <c r="P4599" s="30" t="s">
        <v>129</v>
      </c>
      <c r="Q4599" s="32" t="n">
        <v>4760.38</v>
      </c>
      <c r="R4599" s="30" t="s">
        <v>130</v>
      </c>
      <c r="S4599" s="30" t="s">
        <v>335</v>
      </c>
      <c r="T4599" s="30" t="n">
        <v>4</v>
      </c>
    </row>
    <row r="4600" customFormat="false" ht="15" hidden="false" customHeight="false" outlineLevel="0" collapsed="false">
      <c r="A4600" s="27" t="s">
        <v>6665</v>
      </c>
      <c r="B4600" s="27" t="s">
        <v>537</v>
      </c>
      <c r="C4600" s="27" t="n">
        <v>60</v>
      </c>
      <c r="D4600" s="27" t="s">
        <v>121</v>
      </c>
      <c r="E4600" s="28" t="n">
        <v>45486</v>
      </c>
      <c r="F4600" s="27" t="s">
        <v>205</v>
      </c>
      <c r="G4600" s="28" t="n">
        <v>45486</v>
      </c>
      <c r="H4600" s="27" t="s">
        <v>217</v>
      </c>
      <c r="I4600" s="27" t="s">
        <v>282</v>
      </c>
      <c r="J4600" s="27" t="s">
        <v>294</v>
      </c>
      <c r="K4600" s="27" t="s">
        <v>138</v>
      </c>
      <c r="L4600" s="27" t="n">
        <v>41</v>
      </c>
      <c r="M4600" s="27" t="n">
        <v>30</v>
      </c>
      <c r="N4600" s="27" t="s">
        <v>127</v>
      </c>
      <c r="O4600" s="27" t="s">
        <v>139</v>
      </c>
      <c r="P4600" s="27" t="s">
        <v>150</v>
      </c>
      <c r="Q4600" s="29" t="n">
        <v>2525.61</v>
      </c>
      <c r="R4600" s="27" t="s">
        <v>130</v>
      </c>
      <c r="S4600" s="27" t="s">
        <v>335</v>
      </c>
      <c r="T4600" s="27" t="n">
        <v>4</v>
      </c>
    </row>
    <row r="4601" customFormat="false" ht="15" hidden="false" customHeight="false" outlineLevel="0" collapsed="false">
      <c r="A4601" s="30" t="s">
        <v>6666</v>
      </c>
      <c r="B4601" s="30" t="s">
        <v>807</v>
      </c>
      <c r="C4601" s="30" t="n">
        <v>25</v>
      </c>
      <c r="D4601" s="30" t="s">
        <v>121</v>
      </c>
      <c r="E4601" s="31" t="n">
        <v>45563</v>
      </c>
      <c r="F4601" s="30" t="s">
        <v>211</v>
      </c>
      <c r="G4601" s="31" t="n">
        <v>45564</v>
      </c>
      <c r="H4601" s="30" t="s">
        <v>217</v>
      </c>
      <c r="I4601" s="30" t="s">
        <v>392</v>
      </c>
      <c r="J4601" s="30" t="s">
        <v>283</v>
      </c>
      <c r="K4601" s="30" t="s">
        <v>126</v>
      </c>
      <c r="L4601" s="30" t="n">
        <v>16</v>
      </c>
      <c r="M4601" s="30" t="n">
        <v>59</v>
      </c>
      <c r="N4601" s="30" t="s">
        <v>127</v>
      </c>
      <c r="O4601" s="30" t="s">
        <v>128</v>
      </c>
      <c r="P4601" s="30" t="s">
        <v>129</v>
      </c>
      <c r="Q4601" s="32" t="n">
        <v>6506.58</v>
      </c>
      <c r="R4601" s="30" t="s">
        <v>268</v>
      </c>
      <c r="S4601" s="30" t="s">
        <v>178</v>
      </c>
      <c r="T4601" s="30" t="n">
        <v>2</v>
      </c>
    </row>
    <row r="4602" customFormat="false" ht="15" hidden="false" customHeight="false" outlineLevel="0" collapsed="false">
      <c r="A4602" s="27" t="s">
        <v>6667</v>
      </c>
      <c r="B4602" s="27" t="s">
        <v>3209</v>
      </c>
      <c r="C4602" s="27" t="n">
        <v>37</v>
      </c>
      <c r="D4602" s="27" t="s">
        <v>121</v>
      </c>
      <c r="E4602" s="28" t="n">
        <v>45587</v>
      </c>
      <c r="F4602" s="27" t="s">
        <v>780</v>
      </c>
      <c r="G4602" s="28" t="n">
        <v>45589</v>
      </c>
      <c r="H4602" s="27" t="s">
        <v>183</v>
      </c>
      <c r="I4602" s="27" t="s">
        <v>212</v>
      </c>
      <c r="J4602" s="27" t="s">
        <v>185</v>
      </c>
      <c r="K4602" s="27" t="s">
        <v>156</v>
      </c>
      <c r="L4602" s="27" t="n">
        <v>22</v>
      </c>
      <c r="M4602" s="27" t="n">
        <v>77</v>
      </c>
      <c r="N4602" s="27" t="s">
        <v>186</v>
      </c>
      <c r="O4602" s="27" t="s">
        <v>171</v>
      </c>
      <c r="P4602" s="27" t="s">
        <v>150</v>
      </c>
      <c r="Q4602" s="29" t="n">
        <v>3829.51</v>
      </c>
      <c r="R4602" s="27" t="s">
        <v>172</v>
      </c>
      <c r="S4602" s="27" t="s">
        <v>223</v>
      </c>
      <c r="T4602" s="27" t="n">
        <v>2</v>
      </c>
    </row>
    <row r="4603" customFormat="false" ht="15" hidden="false" customHeight="false" outlineLevel="0" collapsed="false">
      <c r="A4603" s="30" t="s">
        <v>6668</v>
      </c>
      <c r="B4603" s="30" t="s">
        <v>2743</v>
      </c>
      <c r="C4603" s="30" t="n">
        <v>59</v>
      </c>
      <c r="D4603" s="30" t="s">
        <v>181</v>
      </c>
      <c r="E4603" s="31" t="n">
        <v>45530</v>
      </c>
      <c r="F4603" s="30" t="s">
        <v>326</v>
      </c>
      <c r="G4603" s="31" t="n">
        <v>45531</v>
      </c>
      <c r="H4603" s="30" t="s">
        <v>183</v>
      </c>
      <c r="I4603" s="30" t="s">
        <v>212</v>
      </c>
      <c r="J4603" s="30" t="s">
        <v>185</v>
      </c>
      <c r="K4603" s="30" t="s">
        <v>156</v>
      </c>
      <c r="L4603" s="30" t="n">
        <v>15</v>
      </c>
      <c r="M4603" s="30" t="n">
        <v>82</v>
      </c>
      <c r="N4603" s="30" t="s">
        <v>127</v>
      </c>
      <c r="O4603" s="30" t="s">
        <v>139</v>
      </c>
      <c r="P4603" s="30" t="s">
        <v>150</v>
      </c>
      <c r="Q4603" s="32" t="n">
        <v>4042.6</v>
      </c>
      <c r="R4603" s="30" t="s">
        <v>130</v>
      </c>
      <c r="S4603" s="30" t="s">
        <v>969</v>
      </c>
      <c r="T4603" s="30"/>
    </row>
    <row r="4604" customFormat="false" ht="15" hidden="false" customHeight="false" outlineLevel="0" collapsed="false">
      <c r="A4604" s="27" t="s">
        <v>6145</v>
      </c>
      <c r="B4604" s="27" t="s">
        <v>407</v>
      </c>
      <c r="C4604" s="27" t="n">
        <v>79</v>
      </c>
      <c r="D4604" s="27" t="s">
        <v>121</v>
      </c>
      <c r="E4604" s="28" t="n">
        <v>45356</v>
      </c>
      <c r="F4604" s="27" t="s">
        <v>1389</v>
      </c>
      <c r="G4604" s="28" t="n">
        <v>45356</v>
      </c>
      <c r="H4604" s="27" t="s">
        <v>123</v>
      </c>
      <c r="I4604" s="27" t="s">
        <v>304</v>
      </c>
      <c r="J4604" s="27" t="s">
        <v>305</v>
      </c>
      <c r="K4604" s="27" t="s">
        <v>156</v>
      </c>
      <c r="L4604" s="27" t="n">
        <v>40</v>
      </c>
      <c r="M4604" s="27" t="n">
        <v>82</v>
      </c>
      <c r="N4604" s="27" t="s">
        <v>127</v>
      </c>
      <c r="O4604" s="27" t="s">
        <v>149</v>
      </c>
      <c r="P4604" s="27" t="s">
        <v>140</v>
      </c>
      <c r="Q4604" s="29" t="n">
        <v>3513.42</v>
      </c>
      <c r="R4604" s="27" t="s">
        <v>130</v>
      </c>
      <c r="S4604" s="27" t="s">
        <v>131</v>
      </c>
      <c r="T4604" s="27" t="n">
        <v>5</v>
      </c>
    </row>
    <row r="4605" customFormat="false" ht="15" hidden="false" customHeight="false" outlineLevel="0" collapsed="false">
      <c r="A4605" s="30" t="s">
        <v>6669</v>
      </c>
      <c r="B4605" s="30" t="s">
        <v>3316</v>
      </c>
      <c r="C4605" s="30" t="n">
        <v>33</v>
      </c>
      <c r="D4605" s="30" t="s">
        <v>121</v>
      </c>
      <c r="E4605" s="31" t="n">
        <v>45461</v>
      </c>
      <c r="F4605" s="30" t="s">
        <v>740</v>
      </c>
      <c r="G4605" s="31" t="n">
        <v>45461</v>
      </c>
      <c r="H4605" s="30" t="s">
        <v>135</v>
      </c>
      <c r="I4605" s="30" t="s">
        <v>251</v>
      </c>
      <c r="J4605" s="30" t="s">
        <v>262</v>
      </c>
      <c r="K4605" s="30" t="s">
        <v>156</v>
      </c>
      <c r="L4605" s="30" t="n">
        <v>50</v>
      </c>
      <c r="M4605" s="30" t="n">
        <v>72</v>
      </c>
      <c r="N4605" s="30" t="s">
        <v>186</v>
      </c>
      <c r="O4605" s="30" t="s">
        <v>139</v>
      </c>
      <c r="P4605" s="30" t="s">
        <v>187</v>
      </c>
      <c r="Q4605" s="32" t="n">
        <v>3562.66</v>
      </c>
      <c r="R4605" s="30" t="s">
        <v>130</v>
      </c>
      <c r="S4605" s="30" t="s">
        <v>141</v>
      </c>
      <c r="T4605" s="30" t="n">
        <v>5</v>
      </c>
    </row>
    <row r="4606" customFormat="false" ht="15" hidden="false" customHeight="false" outlineLevel="0" collapsed="false">
      <c r="A4606" s="27" t="s">
        <v>6670</v>
      </c>
      <c r="B4606" s="27" t="s">
        <v>3585</v>
      </c>
      <c r="C4606" s="27" t="n">
        <v>41</v>
      </c>
      <c r="D4606" s="27" t="s">
        <v>121</v>
      </c>
      <c r="E4606" s="28" t="n">
        <v>45315</v>
      </c>
      <c r="F4606" s="27" t="s">
        <v>1623</v>
      </c>
      <c r="G4606" s="28" t="n">
        <v>45315</v>
      </c>
      <c r="H4606" s="27" t="s">
        <v>123</v>
      </c>
      <c r="I4606" s="27" t="s">
        <v>155</v>
      </c>
      <c r="J4606" s="27" t="s">
        <v>418</v>
      </c>
      <c r="K4606" s="27" t="s">
        <v>138</v>
      </c>
      <c r="L4606" s="27" t="n">
        <v>47</v>
      </c>
      <c r="M4606" s="27" t="n">
        <v>22</v>
      </c>
      <c r="N4606" s="27" t="s">
        <v>127</v>
      </c>
      <c r="O4606" s="27" t="s">
        <v>171</v>
      </c>
      <c r="P4606" s="27" t="s">
        <v>140</v>
      </c>
      <c r="Q4606" s="29" t="n">
        <v>1854.18</v>
      </c>
      <c r="R4606" s="27" t="s">
        <v>130</v>
      </c>
      <c r="S4606" s="27" t="s">
        <v>178</v>
      </c>
      <c r="T4606" s="27" t="n">
        <v>3</v>
      </c>
    </row>
    <row r="4607" customFormat="false" ht="15" hidden="false" customHeight="false" outlineLevel="0" collapsed="false">
      <c r="A4607" s="30" t="s">
        <v>571</v>
      </c>
      <c r="B4607" s="30" t="s">
        <v>572</v>
      </c>
      <c r="C4607" s="30" t="n">
        <v>64</v>
      </c>
      <c r="D4607" s="30" t="s">
        <v>121</v>
      </c>
      <c r="E4607" s="31" t="n">
        <v>45574</v>
      </c>
      <c r="F4607" s="30" t="s">
        <v>573</v>
      </c>
      <c r="G4607" s="31" t="n">
        <v>45577</v>
      </c>
      <c r="H4607" s="30" t="s">
        <v>242</v>
      </c>
      <c r="I4607" s="30" t="s">
        <v>315</v>
      </c>
      <c r="J4607" s="30" t="s">
        <v>316</v>
      </c>
      <c r="K4607" s="30" t="s">
        <v>156</v>
      </c>
      <c r="L4607" s="30" t="n">
        <v>22</v>
      </c>
      <c r="M4607" s="30" t="n">
        <v>64</v>
      </c>
      <c r="N4607" s="30" t="s">
        <v>127</v>
      </c>
      <c r="O4607" s="30" t="s">
        <v>128</v>
      </c>
      <c r="P4607" s="30" t="s">
        <v>187</v>
      </c>
      <c r="Q4607" s="32" t="n">
        <v>3147.08</v>
      </c>
      <c r="R4607" s="30" t="s">
        <v>130</v>
      </c>
      <c r="S4607" s="30" t="s">
        <v>197</v>
      </c>
      <c r="T4607" s="30" t="n">
        <v>4</v>
      </c>
    </row>
    <row r="4608" customFormat="false" ht="15" hidden="false" customHeight="false" outlineLevel="0" collapsed="false">
      <c r="A4608" s="27" t="s">
        <v>6671</v>
      </c>
      <c r="B4608" s="27" t="s">
        <v>4124</v>
      </c>
      <c r="C4608" s="27" t="n">
        <v>46</v>
      </c>
      <c r="D4608" s="27" t="s">
        <v>121</v>
      </c>
      <c r="E4608" s="28" t="n">
        <v>45630</v>
      </c>
      <c r="F4608" s="27" t="s">
        <v>265</v>
      </c>
      <c r="G4608" s="28" t="n">
        <v>45631</v>
      </c>
      <c r="H4608" s="27" t="s">
        <v>146</v>
      </c>
      <c r="I4608" s="27" t="s">
        <v>176</v>
      </c>
      <c r="J4608" s="27" t="s">
        <v>222</v>
      </c>
      <c r="K4608" s="27" t="s">
        <v>156</v>
      </c>
      <c r="L4608" s="27" t="n">
        <v>20</v>
      </c>
      <c r="M4608" s="27" t="n">
        <v>80</v>
      </c>
      <c r="N4608" s="27" t="s">
        <v>186</v>
      </c>
      <c r="O4608" s="27" t="s">
        <v>149</v>
      </c>
      <c r="P4608" s="27" t="s">
        <v>187</v>
      </c>
      <c r="Q4608" s="29"/>
      <c r="R4608" s="27" t="s">
        <v>130</v>
      </c>
      <c r="S4608" s="27" t="s">
        <v>164</v>
      </c>
      <c r="T4608" s="27" t="n">
        <v>4</v>
      </c>
    </row>
    <row r="4609" customFormat="false" ht="15" hidden="false" customHeight="false" outlineLevel="0" collapsed="false">
      <c r="A4609" s="30" t="s">
        <v>6672</v>
      </c>
      <c r="B4609" s="30" t="s">
        <v>6673</v>
      </c>
      <c r="C4609" s="30" t="n">
        <v>41</v>
      </c>
      <c r="D4609" s="30" t="s">
        <v>144</v>
      </c>
      <c r="E4609" s="31" t="n">
        <v>45633</v>
      </c>
      <c r="F4609" s="30" t="s">
        <v>2159</v>
      </c>
      <c r="G4609" s="31" t="n">
        <v>45633</v>
      </c>
      <c r="H4609" s="30" t="s">
        <v>206</v>
      </c>
      <c r="I4609" s="30" t="s">
        <v>232</v>
      </c>
      <c r="J4609" s="30" t="s">
        <v>208</v>
      </c>
      <c r="K4609" s="30" t="s">
        <v>156</v>
      </c>
      <c r="L4609" s="30" t="n">
        <v>46</v>
      </c>
      <c r="M4609" s="30" t="n">
        <v>46</v>
      </c>
      <c r="N4609" s="30" t="s">
        <v>127</v>
      </c>
      <c r="O4609" s="30" t="s">
        <v>139</v>
      </c>
      <c r="P4609" s="30" t="s">
        <v>129</v>
      </c>
      <c r="Q4609" s="32" t="n">
        <v>2958.7</v>
      </c>
      <c r="R4609" s="30" t="s">
        <v>130</v>
      </c>
      <c r="S4609" s="30" t="s">
        <v>197</v>
      </c>
      <c r="T4609" s="30" t="n">
        <v>5</v>
      </c>
    </row>
    <row r="4610" customFormat="false" ht="15" hidden="false" customHeight="false" outlineLevel="0" collapsed="false">
      <c r="A4610" s="27" t="s">
        <v>6674</v>
      </c>
      <c r="B4610" s="27" t="s">
        <v>1893</v>
      </c>
      <c r="C4610" s="27" t="n">
        <v>3</v>
      </c>
      <c r="D4610" s="27" t="s">
        <v>181</v>
      </c>
      <c r="E4610" s="28" t="n">
        <v>45649</v>
      </c>
      <c r="F4610" s="27" t="s">
        <v>720</v>
      </c>
      <c r="G4610" s="28" t="n">
        <v>45650</v>
      </c>
      <c r="H4610" s="27" t="s">
        <v>183</v>
      </c>
      <c r="I4610" s="27" t="s">
        <v>430</v>
      </c>
      <c r="J4610" s="27" t="s">
        <v>431</v>
      </c>
      <c r="K4610" s="27" t="s">
        <v>138</v>
      </c>
      <c r="L4610" s="27" t="n">
        <v>32</v>
      </c>
      <c r="M4610" s="27" t="n">
        <v>24</v>
      </c>
      <c r="N4610" s="27" t="s">
        <v>127</v>
      </c>
      <c r="O4610" s="27" t="s">
        <v>139</v>
      </c>
      <c r="P4610" s="27" t="s">
        <v>140</v>
      </c>
      <c r="Q4610" s="29" t="n">
        <v>2194.33</v>
      </c>
      <c r="R4610" s="27" t="s">
        <v>130</v>
      </c>
      <c r="S4610" s="27" t="s">
        <v>223</v>
      </c>
      <c r="T4610" s="27" t="n">
        <v>2</v>
      </c>
    </row>
    <row r="4611" customFormat="false" ht="15" hidden="false" customHeight="false" outlineLevel="0" collapsed="false">
      <c r="A4611" s="30" t="s">
        <v>6675</v>
      </c>
      <c r="B4611" s="30" t="s">
        <v>5687</v>
      </c>
      <c r="C4611" s="30"/>
      <c r="D4611" s="30" t="s">
        <v>121</v>
      </c>
      <c r="E4611" s="31" t="n">
        <v>45445</v>
      </c>
      <c r="F4611" s="30" t="s">
        <v>662</v>
      </c>
      <c r="G4611" s="31" t="n">
        <v>45449</v>
      </c>
      <c r="H4611" s="30" t="s">
        <v>206</v>
      </c>
      <c r="I4611" s="30" t="s">
        <v>300</v>
      </c>
      <c r="J4611" s="30" t="s">
        <v>208</v>
      </c>
      <c r="K4611" s="30" t="s">
        <v>126</v>
      </c>
      <c r="L4611" s="30" t="n">
        <v>29</v>
      </c>
      <c r="M4611" s="30" t="n">
        <v>94</v>
      </c>
      <c r="N4611" s="30" t="s">
        <v>186</v>
      </c>
      <c r="O4611" s="30" t="s">
        <v>128</v>
      </c>
      <c r="P4611" s="30" t="s">
        <v>129</v>
      </c>
      <c r="Q4611" s="32" t="n">
        <v>7278.85</v>
      </c>
      <c r="R4611" s="30" t="s">
        <v>130</v>
      </c>
      <c r="S4611" s="30" t="s">
        <v>131</v>
      </c>
      <c r="T4611" s="30" t="n">
        <v>4</v>
      </c>
    </row>
    <row r="4612" customFormat="false" ht="15" hidden="false" customHeight="false" outlineLevel="0" collapsed="false">
      <c r="A4612" s="27" t="s">
        <v>6676</v>
      </c>
      <c r="B4612" s="27" t="s">
        <v>1415</v>
      </c>
      <c r="C4612" s="27" t="n">
        <v>43</v>
      </c>
      <c r="D4612" s="27" t="s">
        <v>144</v>
      </c>
      <c r="E4612" s="28" t="n">
        <v>45448</v>
      </c>
      <c r="F4612" s="27" t="s">
        <v>1044</v>
      </c>
      <c r="G4612" s="28" t="n">
        <v>45449</v>
      </c>
      <c r="H4612" s="27" t="s">
        <v>123</v>
      </c>
      <c r="I4612" s="27" t="s">
        <v>155</v>
      </c>
      <c r="J4612" s="27" t="s">
        <v>305</v>
      </c>
      <c r="K4612" s="27" t="s">
        <v>126</v>
      </c>
      <c r="L4612" s="27" t="n">
        <v>31</v>
      </c>
      <c r="M4612" s="27" t="n">
        <v>80</v>
      </c>
      <c r="N4612" s="27" t="s">
        <v>127</v>
      </c>
      <c r="O4612" s="27" t="s">
        <v>139</v>
      </c>
      <c r="P4612" s="27" t="s">
        <v>140</v>
      </c>
      <c r="Q4612" s="29" t="n">
        <v>8387.36</v>
      </c>
      <c r="R4612" s="27" t="s">
        <v>130</v>
      </c>
      <c r="S4612" s="27" t="s">
        <v>335</v>
      </c>
      <c r="T4612" s="27" t="n">
        <v>2</v>
      </c>
    </row>
    <row r="4613" customFormat="false" ht="15" hidden="false" customHeight="false" outlineLevel="0" collapsed="false">
      <c r="A4613" s="30" t="s">
        <v>6677</v>
      </c>
      <c r="B4613" s="30" t="s">
        <v>1606</v>
      </c>
      <c r="C4613" s="30" t="n">
        <v>42</v>
      </c>
      <c r="D4613" s="30" t="s">
        <v>181</v>
      </c>
      <c r="E4613" s="31" t="n">
        <v>45553</v>
      </c>
      <c r="F4613" s="30" t="s">
        <v>421</v>
      </c>
      <c r="G4613" s="31" t="n">
        <v>45554</v>
      </c>
      <c r="H4613" s="30" t="s">
        <v>135</v>
      </c>
      <c r="I4613" s="30" t="s">
        <v>278</v>
      </c>
      <c r="J4613" s="30" t="s">
        <v>252</v>
      </c>
      <c r="K4613" s="30" t="s">
        <v>138</v>
      </c>
      <c r="L4613" s="30" t="n">
        <v>72</v>
      </c>
      <c r="M4613" s="30" t="n">
        <v>29</v>
      </c>
      <c r="N4613" s="30" t="s">
        <v>127</v>
      </c>
      <c r="O4613" s="30" t="s">
        <v>171</v>
      </c>
      <c r="P4613" s="30" t="s">
        <v>129</v>
      </c>
      <c r="Q4613" s="32" t="n">
        <v>1877.69</v>
      </c>
      <c r="R4613" s="30" t="s">
        <v>130</v>
      </c>
      <c r="S4613" s="30" t="s">
        <v>192</v>
      </c>
      <c r="T4613" s="30" t="n">
        <v>3</v>
      </c>
    </row>
    <row r="4614" customFormat="false" ht="15" hidden="false" customHeight="false" outlineLevel="0" collapsed="false">
      <c r="A4614" s="27" t="s">
        <v>6678</v>
      </c>
      <c r="B4614" s="27" t="s">
        <v>6679</v>
      </c>
      <c r="C4614" s="27" t="n">
        <v>38</v>
      </c>
      <c r="D4614" s="27" t="s">
        <v>121</v>
      </c>
      <c r="E4614" s="28" t="n">
        <v>45583</v>
      </c>
      <c r="F4614" s="27" t="s">
        <v>221</v>
      </c>
      <c r="G4614" s="28" t="n">
        <v>45584</v>
      </c>
      <c r="H4614" s="27" t="s">
        <v>217</v>
      </c>
      <c r="I4614" s="27" t="s">
        <v>282</v>
      </c>
      <c r="J4614" s="27" t="s">
        <v>283</v>
      </c>
      <c r="K4614" s="27" t="s">
        <v>126</v>
      </c>
      <c r="L4614" s="27" t="n">
        <v>8</v>
      </c>
      <c r="M4614" s="27" t="n">
        <v>71</v>
      </c>
      <c r="N4614" s="27" t="s">
        <v>127</v>
      </c>
      <c r="O4614" s="27" t="s">
        <v>139</v>
      </c>
      <c r="P4614" s="27" t="s">
        <v>140</v>
      </c>
      <c r="Q4614" s="29" t="n">
        <v>7650.55</v>
      </c>
      <c r="R4614" s="27" t="s">
        <v>172</v>
      </c>
      <c r="S4614" s="27" t="s">
        <v>164</v>
      </c>
      <c r="T4614" s="27" t="n">
        <v>3</v>
      </c>
    </row>
    <row r="4615" customFormat="false" ht="15" hidden="false" customHeight="false" outlineLevel="0" collapsed="false">
      <c r="A4615" s="30" t="s">
        <v>6680</v>
      </c>
      <c r="B4615" s="30" t="s">
        <v>3942</v>
      </c>
      <c r="C4615" s="30" t="n">
        <v>70</v>
      </c>
      <c r="D4615" s="30" t="s">
        <v>181</v>
      </c>
      <c r="E4615" s="31" t="n">
        <v>45656</v>
      </c>
      <c r="F4615" s="30" t="s">
        <v>1921</v>
      </c>
      <c r="G4615" s="31" t="n">
        <v>45662</v>
      </c>
      <c r="H4615" s="30" t="s">
        <v>242</v>
      </c>
      <c r="I4615" s="30" t="s">
        <v>466</v>
      </c>
      <c r="J4615" s="30" t="s">
        <v>316</v>
      </c>
      <c r="K4615" s="30" t="s">
        <v>126</v>
      </c>
      <c r="L4615" s="30" t="n">
        <v>18</v>
      </c>
      <c r="M4615" s="30" t="n">
        <v>104</v>
      </c>
      <c r="N4615" s="30" t="s">
        <v>186</v>
      </c>
      <c r="O4615" s="30" t="s">
        <v>139</v>
      </c>
      <c r="P4615" s="30" t="s">
        <v>140</v>
      </c>
      <c r="Q4615" s="32" t="n">
        <v>7271.38</v>
      </c>
      <c r="R4615" s="30" t="s">
        <v>130</v>
      </c>
      <c r="S4615" s="30" t="s">
        <v>192</v>
      </c>
      <c r="T4615" s="30" t="n">
        <v>5</v>
      </c>
    </row>
    <row r="4616" customFormat="false" ht="15" hidden="false" customHeight="false" outlineLevel="0" collapsed="false">
      <c r="A4616" s="27" t="s">
        <v>6681</v>
      </c>
      <c r="B4616" s="27" t="s">
        <v>4643</v>
      </c>
      <c r="C4616" s="27" t="n">
        <v>30</v>
      </c>
      <c r="D4616" s="27" t="s">
        <v>181</v>
      </c>
      <c r="E4616" s="28" t="n">
        <v>45450</v>
      </c>
      <c r="F4616" s="27" t="s">
        <v>567</v>
      </c>
      <c r="G4616" s="28" t="n">
        <v>45450</v>
      </c>
      <c r="H4616" s="27" t="s">
        <v>161</v>
      </c>
      <c r="I4616" s="27" t="s">
        <v>538</v>
      </c>
      <c r="J4616" s="27" t="s">
        <v>648</v>
      </c>
      <c r="K4616" s="27" t="s">
        <v>138</v>
      </c>
      <c r="L4616" s="27" t="n">
        <v>65</v>
      </c>
      <c r="M4616" s="27" t="n">
        <v>30</v>
      </c>
      <c r="N4616" s="27" t="s">
        <v>127</v>
      </c>
      <c r="O4616" s="27" t="s">
        <v>149</v>
      </c>
      <c r="P4616" s="27" t="s">
        <v>187</v>
      </c>
      <c r="Q4616" s="29"/>
      <c r="R4616" s="27" t="s">
        <v>130</v>
      </c>
      <c r="S4616" s="27" t="s">
        <v>969</v>
      </c>
      <c r="T4616" s="27" t="n">
        <v>5</v>
      </c>
    </row>
    <row r="4617" customFormat="false" ht="15" hidden="false" customHeight="false" outlineLevel="0" collapsed="false">
      <c r="A4617" s="30" t="s">
        <v>6682</v>
      </c>
      <c r="B4617" s="30" t="s">
        <v>1686</v>
      </c>
      <c r="C4617" s="30" t="n">
        <v>33</v>
      </c>
      <c r="D4617" s="30" t="s">
        <v>121</v>
      </c>
      <c r="E4617" s="31" t="n">
        <v>45350</v>
      </c>
      <c r="F4617" s="30" t="s">
        <v>1674</v>
      </c>
      <c r="G4617" s="31" t="n">
        <v>45351</v>
      </c>
      <c r="H4617" s="30" t="s">
        <v>123</v>
      </c>
      <c r="I4617" s="30" t="s">
        <v>124</v>
      </c>
      <c r="J4617" s="30" t="s">
        <v>508</v>
      </c>
      <c r="K4617" s="30" t="s">
        <v>138</v>
      </c>
      <c r="L4617" s="30" t="n">
        <v>73</v>
      </c>
      <c r="M4617" s="30" t="n">
        <v>27</v>
      </c>
      <c r="N4617" s="30" t="s">
        <v>186</v>
      </c>
      <c r="O4617" s="30" t="s">
        <v>128</v>
      </c>
      <c r="P4617" s="30" t="s">
        <v>150</v>
      </c>
      <c r="Q4617" s="32" t="n">
        <v>2144.89</v>
      </c>
      <c r="R4617" s="30" t="s">
        <v>130</v>
      </c>
      <c r="S4617" s="30" t="s">
        <v>223</v>
      </c>
      <c r="T4617" s="30" t="n">
        <v>3</v>
      </c>
    </row>
    <row r="4618" customFormat="false" ht="15" hidden="false" customHeight="false" outlineLevel="0" collapsed="false">
      <c r="A4618" s="27" t="s">
        <v>6683</v>
      </c>
      <c r="B4618" s="27" t="s">
        <v>1008</v>
      </c>
      <c r="C4618" s="27" t="n">
        <v>37</v>
      </c>
      <c r="D4618" s="27" t="s">
        <v>121</v>
      </c>
      <c r="E4618" s="28" t="n">
        <v>45584</v>
      </c>
      <c r="F4618" s="27" t="s">
        <v>1155</v>
      </c>
      <c r="G4618" s="28" t="n">
        <v>45584</v>
      </c>
      <c r="H4618" s="27" t="s">
        <v>242</v>
      </c>
      <c r="I4618" s="27" t="s">
        <v>243</v>
      </c>
      <c r="J4618" s="27" t="s">
        <v>363</v>
      </c>
      <c r="K4618" s="27" t="s">
        <v>138</v>
      </c>
      <c r="L4618" s="27" t="n">
        <v>49</v>
      </c>
      <c r="M4618" s="27" t="n">
        <v>35</v>
      </c>
      <c r="N4618" s="27" t="s">
        <v>127</v>
      </c>
      <c r="O4618" s="27" t="s">
        <v>171</v>
      </c>
      <c r="P4618" s="27" t="s">
        <v>187</v>
      </c>
      <c r="Q4618" s="29" t="n">
        <v>1176.61</v>
      </c>
      <c r="R4618" s="27" t="s">
        <v>130</v>
      </c>
      <c r="S4618" s="27" t="s">
        <v>335</v>
      </c>
      <c r="T4618" s="27" t="n">
        <v>4</v>
      </c>
    </row>
    <row r="4619" customFormat="false" ht="15" hidden="false" customHeight="false" outlineLevel="0" collapsed="false">
      <c r="A4619" s="30" t="s">
        <v>6684</v>
      </c>
      <c r="B4619" s="30" t="s">
        <v>1053</v>
      </c>
      <c r="C4619" s="30" t="n">
        <v>40</v>
      </c>
      <c r="D4619" s="30" t="s">
        <v>181</v>
      </c>
      <c r="E4619" s="31" t="n">
        <v>45579</v>
      </c>
      <c r="F4619" s="30" t="s">
        <v>1238</v>
      </c>
      <c r="G4619" s="31" t="n">
        <v>45579</v>
      </c>
      <c r="H4619" s="30" t="s">
        <v>183</v>
      </c>
      <c r="I4619" s="30" t="s">
        <v>430</v>
      </c>
      <c r="J4619" s="30" t="s">
        <v>411</v>
      </c>
      <c r="K4619" s="30" t="s">
        <v>138</v>
      </c>
      <c r="L4619" s="30" t="n">
        <v>88</v>
      </c>
      <c r="M4619" s="30" t="n">
        <v>28</v>
      </c>
      <c r="N4619" s="30" t="s">
        <v>186</v>
      </c>
      <c r="O4619" s="30" t="s">
        <v>128</v>
      </c>
      <c r="P4619" s="30" t="s">
        <v>140</v>
      </c>
      <c r="Q4619" s="32" t="n">
        <v>827.3</v>
      </c>
      <c r="R4619" s="30" t="s">
        <v>130</v>
      </c>
      <c r="S4619" s="30" t="s">
        <v>151</v>
      </c>
      <c r="T4619" s="30" t="n">
        <v>5</v>
      </c>
    </row>
    <row r="4620" customFormat="false" ht="15" hidden="false" customHeight="false" outlineLevel="0" collapsed="false">
      <c r="A4620" s="27" t="s">
        <v>6685</v>
      </c>
      <c r="B4620" s="27" t="s">
        <v>1174</v>
      </c>
      <c r="C4620" s="27" t="n">
        <v>52</v>
      </c>
      <c r="D4620" s="27" t="s">
        <v>181</v>
      </c>
      <c r="E4620" s="28" t="n">
        <v>45353</v>
      </c>
      <c r="F4620" s="27" t="s">
        <v>898</v>
      </c>
      <c r="G4620" s="28" t="n">
        <v>45354</v>
      </c>
      <c r="H4620" s="27" t="s">
        <v>135</v>
      </c>
      <c r="I4620" s="27" t="s">
        <v>251</v>
      </c>
      <c r="J4620" s="27" t="s">
        <v>618</v>
      </c>
      <c r="K4620" s="27" t="s">
        <v>138</v>
      </c>
      <c r="L4620" s="27" t="n">
        <v>30</v>
      </c>
      <c r="M4620" s="27" t="n">
        <v>26</v>
      </c>
      <c r="N4620" s="27" t="s">
        <v>127</v>
      </c>
      <c r="O4620" s="27" t="s">
        <v>128</v>
      </c>
      <c r="P4620" s="27" t="s">
        <v>150</v>
      </c>
      <c r="Q4620" s="29" t="n">
        <v>1418.39</v>
      </c>
      <c r="R4620" s="27" t="s">
        <v>130</v>
      </c>
      <c r="S4620" s="27" t="s">
        <v>157</v>
      </c>
      <c r="T4620" s="27" t="n">
        <v>3</v>
      </c>
    </row>
    <row r="4621" customFormat="false" ht="15" hidden="false" customHeight="false" outlineLevel="0" collapsed="false">
      <c r="A4621" s="30" t="s">
        <v>6686</v>
      </c>
      <c r="B4621" s="30" t="s">
        <v>2378</v>
      </c>
      <c r="C4621" s="30" t="n">
        <v>45</v>
      </c>
      <c r="D4621" s="30" t="s">
        <v>181</v>
      </c>
      <c r="E4621" s="31" t="n">
        <v>45517</v>
      </c>
      <c r="F4621" s="30" t="s">
        <v>1257</v>
      </c>
      <c r="G4621" s="31" t="n">
        <v>45518</v>
      </c>
      <c r="H4621" s="30" t="s">
        <v>217</v>
      </c>
      <c r="I4621" s="30" t="s">
        <v>392</v>
      </c>
      <c r="J4621" s="30" t="s">
        <v>218</v>
      </c>
      <c r="K4621" s="30" t="s">
        <v>156</v>
      </c>
      <c r="L4621" s="30" t="n">
        <v>19</v>
      </c>
      <c r="M4621" s="30" t="n">
        <v>81</v>
      </c>
      <c r="N4621" s="30" t="s">
        <v>127</v>
      </c>
      <c r="O4621" s="30" t="s">
        <v>139</v>
      </c>
      <c r="P4621" s="30" t="s">
        <v>129</v>
      </c>
      <c r="Q4621" s="32" t="n">
        <v>4787.74</v>
      </c>
      <c r="R4621" s="30" t="s">
        <v>130</v>
      </c>
      <c r="S4621" s="30" t="s">
        <v>141</v>
      </c>
      <c r="T4621" s="30" t="n">
        <v>5</v>
      </c>
    </row>
    <row r="4622" customFormat="false" ht="15" hidden="false" customHeight="false" outlineLevel="0" collapsed="false">
      <c r="A4622" s="27" t="s">
        <v>6687</v>
      </c>
      <c r="B4622" s="27" t="s">
        <v>637</v>
      </c>
      <c r="C4622" s="27" t="n">
        <v>25</v>
      </c>
      <c r="D4622" s="27" t="s">
        <v>181</v>
      </c>
      <c r="E4622" s="28" t="n">
        <v>45378</v>
      </c>
      <c r="F4622" s="27" t="s">
        <v>805</v>
      </c>
      <c r="G4622" s="28" t="n">
        <v>45378</v>
      </c>
      <c r="H4622" s="27" t="s">
        <v>217</v>
      </c>
      <c r="I4622" s="27" t="s">
        <v>344</v>
      </c>
      <c r="J4622" s="27" t="s">
        <v>388</v>
      </c>
      <c r="K4622" s="27" t="s">
        <v>138</v>
      </c>
      <c r="L4622" s="27" t="n">
        <v>46</v>
      </c>
      <c r="M4622" s="27" t="n">
        <v>23</v>
      </c>
      <c r="N4622" s="27" t="s">
        <v>127</v>
      </c>
      <c r="O4622" s="27" t="s">
        <v>139</v>
      </c>
      <c r="P4622" s="27" t="s">
        <v>150</v>
      </c>
      <c r="Q4622" s="29" t="n">
        <v>2039.24</v>
      </c>
      <c r="R4622" s="27" t="s">
        <v>130</v>
      </c>
      <c r="S4622" s="27" t="s">
        <v>192</v>
      </c>
      <c r="T4622" s="27" t="n">
        <v>5</v>
      </c>
    </row>
    <row r="4623" customFormat="false" ht="15" hidden="false" customHeight="false" outlineLevel="0" collapsed="false">
      <c r="A4623" s="30" t="s">
        <v>6688</v>
      </c>
      <c r="B4623" s="30" t="s">
        <v>2805</v>
      </c>
      <c r="C4623" s="30" t="n">
        <v>3</v>
      </c>
      <c r="D4623" s="30" t="s">
        <v>181</v>
      </c>
      <c r="E4623" s="31" t="n">
        <v>45343</v>
      </c>
      <c r="F4623" s="30" t="s">
        <v>832</v>
      </c>
      <c r="G4623" s="31" t="n">
        <v>45346</v>
      </c>
      <c r="H4623" s="30" t="s">
        <v>242</v>
      </c>
      <c r="I4623" s="30" t="s">
        <v>315</v>
      </c>
      <c r="J4623" s="30" t="s">
        <v>401</v>
      </c>
      <c r="K4623" s="30" t="s">
        <v>156</v>
      </c>
      <c r="L4623" s="30" t="n">
        <v>64</v>
      </c>
      <c r="M4623" s="30" t="n">
        <v>79</v>
      </c>
      <c r="N4623" s="30" t="s">
        <v>127</v>
      </c>
      <c r="O4623" s="30" t="s">
        <v>149</v>
      </c>
      <c r="P4623" s="30" t="s">
        <v>140</v>
      </c>
      <c r="Q4623" s="32" t="n">
        <v>3614.37</v>
      </c>
      <c r="R4623" s="30" t="s">
        <v>172</v>
      </c>
      <c r="S4623" s="30" t="s">
        <v>192</v>
      </c>
      <c r="T4623" s="30" t="n">
        <v>2</v>
      </c>
    </row>
    <row r="4624" customFormat="false" ht="15" hidden="false" customHeight="false" outlineLevel="0" collapsed="false">
      <c r="A4624" s="27" t="s">
        <v>6689</v>
      </c>
      <c r="B4624" s="27" t="s">
        <v>4207</v>
      </c>
      <c r="C4624" s="27" t="n">
        <v>-5</v>
      </c>
      <c r="D4624" s="27" t="s">
        <v>181</v>
      </c>
      <c r="E4624" s="28" t="n">
        <v>45613</v>
      </c>
      <c r="F4624" s="27" t="s">
        <v>490</v>
      </c>
      <c r="G4624" s="28" t="n">
        <v>45615</v>
      </c>
      <c r="H4624" s="27" t="s">
        <v>135</v>
      </c>
      <c r="I4624" s="27" t="s">
        <v>136</v>
      </c>
      <c r="J4624" s="27" t="s">
        <v>137</v>
      </c>
      <c r="K4624" s="27" t="s">
        <v>126</v>
      </c>
      <c r="L4624" s="27" t="n">
        <v>15</v>
      </c>
      <c r="M4624" s="27" t="n">
        <v>86</v>
      </c>
      <c r="N4624" s="27" t="s">
        <v>186</v>
      </c>
      <c r="O4624" s="27" t="s">
        <v>139</v>
      </c>
      <c r="P4624" s="27" t="s">
        <v>129</v>
      </c>
      <c r="Q4624" s="29" t="n">
        <v>7879.02</v>
      </c>
      <c r="R4624" s="27" t="s">
        <v>268</v>
      </c>
      <c r="S4624" s="27" t="s">
        <v>192</v>
      </c>
      <c r="T4624" s="27" t="n">
        <v>4</v>
      </c>
    </row>
    <row r="4625" customFormat="false" ht="15" hidden="false" customHeight="false" outlineLevel="0" collapsed="false">
      <c r="A4625" s="30" t="s">
        <v>6690</v>
      </c>
      <c r="B4625" s="30" t="s">
        <v>6691</v>
      </c>
      <c r="C4625" s="30" t="n">
        <v>57</v>
      </c>
      <c r="D4625" s="30" t="s">
        <v>121</v>
      </c>
      <c r="E4625" s="31" t="n">
        <v>45492</v>
      </c>
      <c r="F4625" s="30" t="s">
        <v>1255</v>
      </c>
      <c r="G4625" s="31" t="n">
        <v>45492</v>
      </c>
      <c r="H4625" s="30" t="s">
        <v>236</v>
      </c>
      <c r="I4625" s="30" t="s">
        <v>266</v>
      </c>
      <c r="J4625" s="30" t="s">
        <v>238</v>
      </c>
      <c r="K4625" s="30" t="s">
        <v>138</v>
      </c>
      <c r="L4625" s="30" t="n">
        <v>47</v>
      </c>
      <c r="M4625" s="30" t="n">
        <v>45</v>
      </c>
      <c r="N4625" s="30" t="s">
        <v>127</v>
      </c>
      <c r="O4625" s="30" t="s">
        <v>139</v>
      </c>
      <c r="P4625" s="30" t="s">
        <v>129</v>
      </c>
      <c r="Q4625" s="32" t="n">
        <v>1316.83</v>
      </c>
      <c r="R4625" s="30" t="s">
        <v>130</v>
      </c>
      <c r="S4625" s="30" t="s">
        <v>151</v>
      </c>
      <c r="T4625" s="30" t="n">
        <v>4</v>
      </c>
    </row>
    <row r="4626" customFormat="false" ht="15" hidden="false" customHeight="false" outlineLevel="0" collapsed="false">
      <c r="A4626" s="27" t="s">
        <v>6692</v>
      </c>
      <c r="B4626" s="27" t="s">
        <v>2178</v>
      </c>
      <c r="C4626" s="27" t="n">
        <v>43</v>
      </c>
      <c r="D4626" s="27" t="s">
        <v>181</v>
      </c>
      <c r="E4626" s="28" t="n">
        <v>45317</v>
      </c>
      <c r="F4626" s="27" t="s">
        <v>331</v>
      </c>
      <c r="G4626" s="28" t="n">
        <v>45317</v>
      </c>
      <c r="H4626" s="27" t="s">
        <v>217</v>
      </c>
      <c r="I4626" s="27" t="s">
        <v>282</v>
      </c>
      <c r="J4626" s="27" t="s">
        <v>283</v>
      </c>
      <c r="K4626" s="27" t="s">
        <v>156</v>
      </c>
      <c r="L4626" s="27" t="n">
        <v>61</v>
      </c>
      <c r="M4626" s="27" t="n">
        <v>66</v>
      </c>
      <c r="N4626" s="27" t="s">
        <v>127</v>
      </c>
      <c r="O4626" s="27" t="s">
        <v>139</v>
      </c>
      <c r="P4626" s="27" t="s">
        <v>150</v>
      </c>
      <c r="Q4626" s="29"/>
      <c r="R4626" s="27" t="s">
        <v>172</v>
      </c>
      <c r="S4626" s="27" t="s">
        <v>197</v>
      </c>
      <c r="T4626" s="27" t="n">
        <v>3</v>
      </c>
    </row>
    <row r="4627" customFormat="false" ht="15" hidden="false" customHeight="false" outlineLevel="0" collapsed="false">
      <c r="A4627" s="30" t="s">
        <v>6693</v>
      </c>
      <c r="B4627" s="30" t="s">
        <v>489</v>
      </c>
      <c r="C4627" s="30" t="n">
        <v>5</v>
      </c>
      <c r="D4627" s="30" t="s">
        <v>121</v>
      </c>
      <c r="E4627" s="31" t="n">
        <v>45333</v>
      </c>
      <c r="F4627" s="30" t="s">
        <v>1034</v>
      </c>
      <c r="G4627" s="31" t="n">
        <v>45333</v>
      </c>
      <c r="H4627" s="30" t="s">
        <v>161</v>
      </c>
      <c r="I4627" s="30" t="s">
        <v>162</v>
      </c>
      <c r="J4627" s="30" t="s">
        <v>426</v>
      </c>
      <c r="K4627" s="30" t="s">
        <v>138</v>
      </c>
      <c r="L4627" s="30" t="n">
        <v>83</v>
      </c>
      <c r="M4627" s="30" t="n">
        <v>31</v>
      </c>
      <c r="N4627" s="30" t="s">
        <v>127</v>
      </c>
      <c r="O4627" s="30" t="s">
        <v>139</v>
      </c>
      <c r="P4627" s="30" t="s">
        <v>129</v>
      </c>
      <c r="Q4627" s="32" t="n">
        <v>1371.84</v>
      </c>
      <c r="R4627" s="30" t="s">
        <v>130</v>
      </c>
      <c r="S4627" s="30" t="s">
        <v>178</v>
      </c>
      <c r="T4627" s="30" t="n">
        <v>5</v>
      </c>
    </row>
    <row r="4628" customFormat="false" ht="15" hidden="false" customHeight="false" outlineLevel="0" collapsed="false">
      <c r="A4628" s="27" t="s">
        <v>6694</v>
      </c>
      <c r="B4628" s="27" t="s">
        <v>6695</v>
      </c>
      <c r="C4628" s="27" t="n">
        <v>58</v>
      </c>
      <c r="D4628" s="27" t="s">
        <v>121</v>
      </c>
      <c r="E4628" s="28" t="n">
        <v>45543</v>
      </c>
      <c r="F4628" s="27" t="s">
        <v>195</v>
      </c>
      <c r="G4628" s="28" t="n">
        <v>45544</v>
      </c>
      <c r="H4628" s="27" t="s">
        <v>135</v>
      </c>
      <c r="I4628" s="27" t="s">
        <v>251</v>
      </c>
      <c r="J4628" s="27" t="s">
        <v>262</v>
      </c>
      <c r="K4628" s="27" t="s">
        <v>156</v>
      </c>
      <c r="L4628" s="27" t="n">
        <v>26</v>
      </c>
      <c r="M4628" s="27" t="n">
        <v>50</v>
      </c>
      <c r="N4628" s="27" t="s">
        <v>186</v>
      </c>
      <c r="O4628" s="27" t="s">
        <v>128</v>
      </c>
      <c r="P4628" s="27" t="s">
        <v>187</v>
      </c>
      <c r="Q4628" s="29" t="n">
        <v>2804.14</v>
      </c>
      <c r="R4628" s="27" t="s">
        <v>130</v>
      </c>
      <c r="S4628" s="27" t="s">
        <v>157</v>
      </c>
      <c r="T4628" s="27" t="n">
        <v>4</v>
      </c>
    </row>
    <row r="4629" customFormat="false" ht="15" hidden="false" customHeight="false" outlineLevel="0" collapsed="false">
      <c r="A4629" s="30" t="s">
        <v>6696</v>
      </c>
      <c r="B4629" s="30" t="s">
        <v>1645</v>
      </c>
      <c r="C4629" s="30" t="n">
        <v>36</v>
      </c>
      <c r="D4629" s="30" t="s">
        <v>121</v>
      </c>
      <c r="E4629" s="31" t="n">
        <v>45483</v>
      </c>
      <c r="F4629" s="30" t="s">
        <v>398</v>
      </c>
      <c r="G4629" s="31" t="n">
        <v>45490</v>
      </c>
      <c r="H4629" s="30" t="s">
        <v>206</v>
      </c>
      <c r="I4629" s="30" t="s">
        <v>207</v>
      </c>
      <c r="J4629" s="30" t="s">
        <v>233</v>
      </c>
      <c r="K4629" s="30" t="s">
        <v>202</v>
      </c>
      <c r="L4629" s="30" t="n">
        <v>9</v>
      </c>
      <c r="M4629" s="30" t="n">
        <v>218</v>
      </c>
      <c r="N4629" s="30" t="s">
        <v>186</v>
      </c>
      <c r="O4629" s="30" t="s">
        <v>128</v>
      </c>
      <c r="P4629" s="30" t="s">
        <v>187</v>
      </c>
      <c r="Q4629" s="32" t="n">
        <v>18744.64</v>
      </c>
      <c r="R4629" s="30" t="s">
        <v>268</v>
      </c>
      <c r="S4629" s="30" t="s">
        <v>197</v>
      </c>
      <c r="T4629" s="30" t="n">
        <v>4</v>
      </c>
    </row>
    <row r="4630" customFormat="false" ht="15" hidden="false" customHeight="false" outlineLevel="0" collapsed="false">
      <c r="A4630" s="27" t="s">
        <v>6697</v>
      </c>
      <c r="B4630" s="27" t="s">
        <v>2193</v>
      </c>
      <c r="C4630" s="27" t="n">
        <v>36</v>
      </c>
      <c r="D4630" s="27" t="s">
        <v>121</v>
      </c>
      <c r="E4630" s="28" t="n">
        <v>45604</v>
      </c>
      <c r="F4630" s="27" t="s">
        <v>221</v>
      </c>
      <c r="G4630" s="28" t="n">
        <v>45606</v>
      </c>
      <c r="H4630" s="27" t="s">
        <v>217</v>
      </c>
      <c r="I4630" s="27" t="s">
        <v>392</v>
      </c>
      <c r="J4630" s="27" t="s">
        <v>218</v>
      </c>
      <c r="K4630" s="27" t="s">
        <v>156</v>
      </c>
      <c r="L4630" s="27" t="n">
        <v>73</v>
      </c>
      <c r="M4630" s="27" t="n">
        <v>56</v>
      </c>
      <c r="N4630" s="27" t="s">
        <v>127</v>
      </c>
      <c r="O4630" s="27" t="s">
        <v>149</v>
      </c>
      <c r="P4630" s="27" t="s">
        <v>129</v>
      </c>
      <c r="Q4630" s="29" t="n">
        <v>4405.11</v>
      </c>
      <c r="R4630" s="27" t="s">
        <v>130</v>
      </c>
      <c r="S4630" s="27" t="s">
        <v>178</v>
      </c>
      <c r="T4630" s="27" t="n">
        <v>4</v>
      </c>
    </row>
    <row r="4631" customFormat="false" ht="15" hidden="false" customHeight="false" outlineLevel="0" collapsed="false">
      <c r="A4631" s="30" t="s">
        <v>6698</v>
      </c>
      <c r="B4631" s="30" t="s">
        <v>586</v>
      </c>
      <c r="C4631" s="30" t="n">
        <v>24</v>
      </c>
      <c r="D4631" s="30" t="s">
        <v>181</v>
      </c>
      <c r="E4631" s="31" t="n">
        <v>45581</v>
      </c>
      <c r="F4631" s="30" t="s">
        <v>674</v>
      </c>
      <c r="G4631" s="31" t="n">
        <v>45581</v>
      </c>
      <c r="H4631" s="30" t="s">
        <v>206</v>
      </c>
      <c r="I4631" s="30" t="s">
        <v>300</v>
      </c>
      <c r="J4631" s="30" t="s">
        <v>469</v>
      </c>
      <c r="K4631" s="30" t="s">
        <v>138</v>
      </c>
      <c r="L4631" s="30" t="n">
        <v>20</v>
      </c>
      <c r="M4631" s="30" t="n">
        <v>44</v>
      </c>
      <c r="N4631" s="30" t="s">
        <v>127</v>
      </c>
      <c r="O4631" s="30" t="s">
        <v>171</v>
      </c>
      <c r="P4631" s="30" t="s">
        <v>187</v>
      </c>
      <c r="Q4631" s="32" t="n">
        <v>2567.93</v>
      </c>
      <c r="R4631" s="30" t="s">
        <v>130</v>
      </c>
      <c r="S4631" s="30" t="s">
        <v>131</v>
      </c>
      <c r="T4631" s="30" t="n">
        <v>4</v>
      </c>
    </row>
    <row r="4632" customFormat="false" ht="15" hidden="false" customHeight="false" outlineLevel="0" collapsed="false">
      <c r="A4632" s="27" t="s">
        <v>6699</v>
      </c>
      <c r="B4632" s="27" t="s">
        <v>2353</v>
      </c>
      <c r="C4632" s="27" t="n">
        <v>27</v>
      </c>
      <c r="D4632" s="27" t="s">
        <v>121</v>
      </c>
      <c r="E4632" s="28" t="n">
        <v>45447</v>
      </c>
      <c r="F4632" s="27" t="s">
        <v>1271</v>
      </c>
      <c r="G4632" s="28" t="n">
        <v>45449</v>
      </c>
      <c r="H4632" s="27" t="s">
        <v>135</v>
      </c>
      <c r="I4632" s="27" t="s">
        <v>278</v>
      </c>
      <c r="J4632" s="27" t="s">
        <v>252</v>
      </c>
      <c r="K4632" s="27" t="s">
        <v>126</v>
      </c>
      <c r="L4632" s="27" t="n">
        <v>7</v>
      </c>
      <c r="M4632" s="27" t="n">
        <v>142</v>
      </c>
      <c r="N4632" s="27" t="s">
        <v>186</v>
      </c>
      <c r="O4632" s="27" t="s">
        <v>139</v>
      </c>
      <c r="P4632" s="27" t="s">
        <v>187</v>
      </c>
      <c r="Q4632" s="29" t="n">
        <v>8461.47</v>
      </c>
      <c r="R4632" s="27" t="s">
        <v>130</v>
      </c>
      <c r="S4632" s="27" t="s">
        <v>335</v>
      </c>
      <c r="T4632" s="27" t="n">
        <v>5</v>
      </c>
    </row>
    <row r="4633" customFormat="false" ht="15" hidden="false" customHeight="false" outlineLevel="0" collapsed="false">
      <c r="A4633" s="30" t="s">
        <v>6700</v>
      </c>
      <c r="B4633" s="30" t="s">
        <v>3475</v>
      </c>
      <c r="C4633" s="30" t="n">
        <v>11</v>
      </c>
      <c r="D4633" s="30" t="s">
        <v>121</v>
      </c>
      <c r="E4633" s="31" t="n">
        <v>45604</v>
      </c>
      <c r="F4633" s="30" t="s">
        <v>1828</v>
      </c>
      <c r="G4633" s="31" t="n">
        <v>45607</v>
      </c>
      <c r="H4633" s="30" t="s">
        <v>242</v>
      </c>
      <c r="I4633" s="30" t="s">
        <v>315</v>
      </c>
      <c r="J4633" s="30" t="s">
        <v>244</v>
      </c>
      <c r="K4633" s="30" t="s">
        <v>156</v>
      </c>
      <c r="L4633" s="30" t="n">
        <v>52</v>
      </c>
      <c r="M4633" s="30" t="n">
        <v>64</v>
      </c>
      <c r="N4633" s="30" t="s">
        <v>127</v>
      </c>
      <c r="O4633" s="30" t="s">
        <v>128</v>
      </c>
      <c r="P4633" s="30" t="s">
        <v>187</v>
      </c>
      <c r="Q4633" s="32" t="n">
        <v>3777.17</v>
      </c>
      <c r="R4633" s="30" t="s">
        <v>130</v>
      </c>
      <c r="S4633" s="30" t="s">
        <v>131</v>
      </c>
      <c r="T4633" s="30" t="n">
        <v>2</v>
      </c>
    </row>
    <row r="4634" customFormat="false" ht="15" hidden="false" customHeight="false" outlineLevel="0" collapsed="false">
      <c r="A4634" s="27" t="s">
        <v>6701</v>
      </c>
      <c r="B4634" s="27" t="s">
        <v>2008</v>
      </c>
      <c r="C4634" s="27" t="n">
        <v>2</v>
      </c>
      <c r="D4634" s="27" t="s">
        <v>121</v>
      </c>
      <c r="E4634" s="28" t="n">
        <v>45632</v>
      </c>
      <c r="F4634" s="27" t="s">
        <v>1155</v>
      </c>
      <c r="G4634" s="28" t="n">
        <v>45633</v>
      </c>
      <c r="H4634" s="27" t="s">
        <v>206</v>
      </c>
      <c r="I4634" s="27" t="s">
        <v>207</v>
      </c>
      <c r="J4634" s="27" t="s">
        <v>615</v>
      </c>
      <c r="K4634" s="27" t="s">
        <v>138</v>
      </c>
      <c r="L4634" s="27" t="n">
        <v>42</v>
      </c>
      <c r="M4634" s="27" t="n">
        <v>18</v>
      </c>
      <c r="N4634" s="27" t="s">
        <v>127</v>
      </c>
      <c r="O4634" s="27" t="s">
        <v>139</v>
      </c>
      <c r="P4634" s="27" t="s">
        <v>187</v>
      </c>
      <c r="Q4634" s="29" t="n">
        <v>1083.45</v>
      </c>
      <c r="R4634" s="27" t="s">
        <v>130</v>
      </c>
      <c r="S4634" s="27" t="s">
        <v>131</v>
      </c>
      <c r="T4634" s="27" t="n">
        <v>4</v>
      </c>
    </row>
    <row r="4635" customFormat="false" ht="15" hidden="false" customHeight="false" outlineLevel="0" collapsed="false">
      <c r="A4635" s="30" t="s">
        <v>6702</v>
      </c>
      <c r="B4635" s="30" t="s">
        <v>2461</v>
      </c>
      <c r="C4635" s="30"/>
      <c r="D4635" s="30" t="s">
        <v>121</v>
      </c>
      <c r="E4635" s="31" t="n">
        <v>45526</v>
      </c>
      <c r="F4635" s="30" t="s">
        <v>587</v>
      </c>
      <c r="G4635" s="31" t="n">
        <v>45526</v>
      </c>
      <c r="H4635" s="30" t="s">
        <v>123</v>
      </c>
      <c r="I4635" s="30" t="s">
        <v>304</v>
      </c>
      <c r="J4635" s="30" t="s">
        <v>508</v>
      </c>
      <c r="K4635" s="30" t="s">
        <v>156</v>
      </c>
      <c r="L4635" s="30" t="n">
        <v>37</v>
      </c>
      <c r="M4635" s="30" t="n">
        <v>84</v>
      </c>
      <c r="N4635" s="30" t="s">
        <v>127</v>
      </c>
      <c r="O4635" s="30" t="s">
        <v>139</v>
      </c>
      <c r="P4635" s="30" t="s">
        <v>187</v>
      </c>
      <c r="Q4635" s="32" t="n">
        <v>4636.25</v>
      </c>
      <c r="R4635" s="30" t="s">
        <v>130</v>
      </c>
      <c r="S4635" s="30" t="s">
        <v>335</v>
      </c>
      <c r="T4635" s="30" t="n">
        <v>4</v>
      </c>
    </row>
    <row r="4636" customFormat="false" ht="15" hidden="false" customHeight="false" outlineLevel="0" collapsed="false">
      <c r="A4636" s="27" t="s">
        <v>6703</v>
      </c>
      <c r="B4636" s="27" t="s">
        <v>2385</v>
      </c>
      <c r="C4636" s="27" t="n">
        <v>87</v>
      </c>
      <c r="D4636" s="27" t="s">
        <v>121</v>
      </c>
      <c r="E4636" s="28" t="n">
        <v>45496</v>
      </c>
      <c r="F4636" s="27" t="s">
        <v>1696</v>
      </c>
      <c r="G4636" s="28" t="n">
        <v>45496</v>
      </c>
      <c r="H4636" s="27" t="s">
        <v>206</v>
      </c>
      <c r="I4636" s="27" t="s">
        <v>232</v>
      </c>
      <c r="J4636" s="27" t="s">
        <v>593</v>
      </c>
      <c r="K4636" s="27" t="s">
        <v>138</v>
      </c>
      <c r="L4636" s="27" t="n">
        <v>43</v>
      </c>
      <c r="M4636" s="27" t="n">
        <v>40</v>
      </c>
      <c r="N4636" s="27" t="s">
        <v>127</v>
      </c>
      <c r="O4636" s="27" t="s">
        <v>139</v>
      </c>
      <c r="P4636" s="27" t="s">
        <v>129</v>
      </c>
      <c r="Q4636" s="29" t="n">
        <v>2015.87</v>
      </c>
      <c r="R4636" s="27" t="s">
        <v>130</v>
      </c>
      <c r="S4636" s="27" t="s">
        <v>335</v>
      </c>
      <c r="T4636" s="27" t="n">
        <v>5</v>
      </c>
    </row>
    <row r="4637" customFormat="false" ht="15" hidden="false" customHeight="false" outlineLevel="0" collapsed="false">
      <c r="A4637" s="30" t="s">
        <v>6704</v>
      </c>
      <c r="B4637" s="30" t="s">
        <v>6705</v>
      </c>
      <c r="C4637" s="30" t="n">
        <v>54</v>
      </c>
      <c r="D4637" s="30" t="s">
        <v>181</v>
      </c>
      <c r="E4637" s="31" t="n">
        <v>45427</v>
      </c>
      <c r="F4637" s="30" t="s">
        <v>1399</v>
      </c>
      <c r="G4637" s="31" t="n">
        <v>45428</v>
      </c>
      <c r="H4637" s="30" t="s">
        <v>183</v>
      </c>
      <c r="I4637" s="30" t="s">
        <v>184</v>
      </c>
      <c r="J4637" s="30" t="s">
        <v>431</v>
      </c>
      <c r="K4637" s="30" t="s">
        <v>138</v>
      </c>
      <c r="L4637" s="30" t="n">
        <v>53</v>
      </c>
      <c r="M4637" s="30" t="n">
        <v>35</v>
      </c>
      <c r="N4637" s="30" t="s">
        <v>127</v>
      </c>
      <c r="O4637" s="30" t="s">
        <v>139</v>
      </c>
      <c r="P4637" s="30" t="s">
        <v>150</v>
      </c>
      <c r="Q4637" s="32" t="n">
        <v>1735.24</v>
      </c>
      <c r="R4637" s="30" t="s">
        <v>130</v>
      </c>
      <c r="S4637" s="30" t="s">
        <v>402</v>
      </c>
      <c r="T4637" s="30" t="n">
        <v>4</v>
      </c>
    </row>
    <row r="4638" customFormat="false" ht="15" hidden="false" customHeight="false" outlineLevel="0" collapsed="false">
      <c r="A4638" s="27" t="s">
        <v>6706</v>
      </c>
      <c r="B4638" s="27" t="s">
        <v>6707</v>
      </c>
      <c r="C4638" s="27" t="n">
        <v>46</v>
      </c>
      <c r="D4638" s="27" t="s">
        <v>181</v>
      </c>
      <c r="E4638" s="28" t="n">
        <v>45650</v>
      </c>
      <c r="F4638" s="27" t="s">
        <v>1711</v>
      </c>
      <c r="G4638" s="28" t="n">
        <v>45650</v>
      </c>
      <c r="H4638" s="27" t="s">
        <v>217</v>
      </c>
      <c r="I4638" s="27" t="s">
        <v>344</v>
      </c>
      <c r="J4638" s="27" t="s">
        <v>294</v>
      </c>
      <c r="K4638" s="27" t="s">
        <v>138</v>
      </c>
      <c r="L4638" s="27" t="n">
        <v>65</v>
      </c>
      <c r="M4638" s="27" t="n">
        <v>43</v>
      </c>
      <c r="N4638" s="27" t="s">
        <v>127</v>
      </c>
      <c r="O4638" s="27" t="s">
        <v>128</v>
      </c>
      <c r="P4638" s="27" t="s">
        <v>129</v>
      </c>
      <c r="Q4638" s="29" t="n">
        <v>2941.67</v>
      </c>
      <c r="R4638" s="27" t="s">
        <v>130</v>
      </c>
      <c r="S4638" s="27" t="s">
        <v>141</v>
      </c>
      <c r="T4638" s="27" t="n">
        <v>4</v>
      </c>
    </row>
    <row r="4639" customFormat="false" ht="15" hidden="false" customHeight="false" outlineLevel="0" collapsed="false">
      <c r="A4639" s="30" t="s">
        <v>6708</v>
      </c>
      <c r="B4639" s="30" t="s">
        <v>1019</v>
      </c>
      <c r="C4639" s="30" t="n">
        <v>54</v>
      </c>
      <c r="D4639" s="30" t="s">
        <v>181</v>
      </c>
      <c r="E4639" s="31" t="n">
        <v>45337</v>
      </c>
      <c r="F4639" s="30" t="s">
        <v>281</v>
      </c>
      <c r="G4639" s="31" t="n">
        <v>45339</v>
      </c>
      <c r="H4639" s="30" t="s">
        <v>217</v>
      </c>
      <c r="I4639" s="30"/>
      <c r="J4639" s="30" t="s">
        <v>294</v>
      </c>
      <c r="K4639" s="30" t="s">
        <v>156</v>
      </c>
      <c r="L4639" s="30" t="n">
        <v>19</v>
      </c>
      <c r="M4639" s="30" t="n">
        <v>71</v>
      </c>
      <c r="N4639" s="30" t="s">
        <v>186</v>
      </c>
      <c r="O4639" s="30" t="s">
        <v>128</v>
      </c>
      <c r="P4639" s="30" t="s">
        <v>187</v>
      </c>
      <c r="Q4639" s="32" t="n">
        <v>4915.65</v>
      </c>
      <c r="R4639" s="30" t="s">
        <v>130</v>
      </c>
      <c r="S4639" s="30" t="s">
        <v>197</v>
      </c>
      <c r="T4639" s="30" t="n">
        <v>4</v>
      </c>
    </row>
    <row r="4640" customFormat="false" ht="15" hidden="false" customHeight="false" outlineLevel="0" collapsed="false">
      <c r="A4640" s="27" t="s">
        <v>6709</v>
      </c>
      <c r="B4640" s="27" t="s">
        <v>1407</v>
      </c>
      <c r="C4640" s="27"/>
      <c r="D4640" s="27" t="s">
        <v>181</v>
      </c>
      <c r="E4640" s="28" t="n">
        <v>45391</v>
      </c>
      <c r="F4640" s="27" t="s">
        <v>1192</v>
      </c>
      <c r="G4640" s="28" t="n">
        <v>45391</v>
      </c>
      <c r="H4640" s="27" t="s">
        <v>161</v>
      </c>
      <c r="I4640" s="27" t="s">
        <v>538</v>
      </c>
      <c r="J4640" s="27" t="s">
        <v>163</v>
      </c>
      <c r="K4640" s="27" t="s">
        <v>138</v>
      </c>
      <c r="L4640" s="27" t="n">
        <v>77</v>
      </c>
      <c r="M4640" s="27" t="n">
        <v>27</v>
      </c>
      <c r="N4640" s="27" t="s">
        <v>127</v>
      </c>
      <c r="O4640" s="27" t="s">
        <v>128</v>
      </c>
      <c r="P4640" s="27" t="s">
        <v>140</v>
      </c>
      <c r="Q4640" s="29" t="n">
        <v>1474.78</v>
      </c>
      <c r="R4640" s="27" t="s">
        <v>130</v>
      </c>
      <c r="S4640" s="27" t="s">
        <v>164</v>
      </c>
      <c r="T4640" s="27" t="n">
        <v>4</v>
      </c>
    </row>
    <row r="4641" customFormat="false" ht="15" hidden="false" customHeight="false" outlineLevel="0" collapsed="false">
      <c r="A4641" s="30" t="s">
        <v>6710</v>
      </c>
      <c r="B4641" s="30" t="s">
        <v>2539</v>
      </c>
      <c r="C4641" s="30" t="n">
        <v>26</v>
      </c>
      <c r="D4641" s="30" t="s">
        <v>121</v>
      </c>
      <c r="E4641" s="31" t="n">
        <v>45603</v>
      </c>
      <c r="F4641" s="30" t="s">
        <v>475</v>
      </c>
      <c r="G4641" s="31" t="n">
        <v>45607</v>
      </c>
      <c r="H4641" s="30" t="s">
        <v>242</v>
      </c>
      <c r="I4641" s="30" t="s">
        <v>466</v>
      </c>
      <c r="J4641" s="30" t="s">
        <v>316</v>
      </c>
      <c r="K4641" s="30" t="s">
        <v>126</v>
      </c>
      <c r="L4641" s="30" t="n">
        <v>32</v>
      </c>
      <c r="M4641" s="30" t="n">
        <v>109</v>
      </c>
      <c r="N4641" s="30" t="s">
        <v>127</v>
      </c>
      <c r="O4641" s="30" t="s">
        <v>128</v>
      </c>
      <c r="P4641" s="30" t="s">
        <v>150</v>
      </c>
      <c r="Q4641" s="32" t="n">
        <v>8808.37</v>
      </c>
      <c r="R4641" s="30" t="s">
        <v>130</v>
      </c>
      <c r="S4641" s="30" t="s">
        <v>335</v>
      </c>
      <c r="T4641" s="30"/>
    </row>
    <row r="4642" customFormat="false" ht="15" hidden="false" customHeight="false" outlineLevel="0" collapsed="false">
      <c r="A4642" s="27" t="s">
        <v>6711</v>
      </c>
      <c r="B4642" s="27" t="s">
        <v>3280</v>
      </c>
      <c r="C4642" s="27" t="n">
        <v>61</v>
      </c>
      <c r="D4642" s="27" t="s">
        <v>181</v>
      </c>
      <c r="E4642" s="28" t="n">
        <v>45425</v>
      </c>
      <c r="F4642" s="27" t="s">
        <v>1233</v>
      </c>
      <c r="G4642" s="28" t="n">
        <v>45428</v>
      </c>
      <c r="H4642" s="27" t="s">
        <v>206</v>
      </c>
      <c r="I4642" s="27" t="s">
        <v>232</v>
      </c>
      <c r="J4642" s="27" t="s">
        <v>593</v>
      </c>
      <c r="K4642" s="27" t="s">
        <v>156</v>
      </c>
      <c r="L4642" s="27" t="n">
        <v>64</v>
      </c>
      <c r="M4642" s="27" t="n">
        <v>55</v>
      </c>
      <c r="N4642" s="27" t="s">
        <v>186</v>
      </c>
      <c r="O4642" s="27" t="s">
        <v>128</v>
      </c>
      <c r="P4642" s="27" t="s">
        <v>129</v>
      </c>
      <c r="Q4642" s="29" t="n">
        <v>4434.27</v>
      </c>
      <c r="R4642" s="27" t="s">
        <v>130</v>
      </c>
      <c r="S4642" s="27" t="s">
        <v>178</v>
      </c>
      <c r="T4642" s="27" t="n">
        <v>4</v>
      </c>
    </row>
    <row r="4643" customFormat="false" ht="15" hidden="false" customHeight="false" outlineLevel="0" collapsed="false">
      <c r="A4643" s="30" t="s">
        <v>6712</v>
      </c>
      <c r="B4643" s="30" t="s">
        <v>2861</v>
      </c>
      <c r="C4643" s="30" t="n">
        <v>25</v>
      </c>
      <c r="D4643" s="30" t="s">
        <v>121</v>
      </c>
      <c r="E4643" s="31" t="n">
        <v>45454</v>
      </c>
      <c r="F4643" s="30" t="s">
        <v>1132</v>
      </c>
      <c r="G4643" s="31" t="n">
        <v>45457</v>
      </c>
      <c r="H4643" s="30" t="s">
        <v>123</v>
      </c>
      <c r="I4643" s="30" t="s">
        <v>155</v>
      </c>
      <c r="J4643" s="30" t="s">
        <v>227</v>
      </c>
      <c r="K4643" s="30" t="s">
        <v>126</v>
      </c>
      <c r="L4643" s="30" t="n">
        <v>9</v>
      </c>
      <c r="M4643" s="30" t="n">
        <v>84</v>
      </c>
      <c r="N4643" s="30" t="s">
        <v>186</v>
      </c>
      <c r="O4643" s="30" t="s">
        <v>139</v>
      </c>
      <c r="P4643" s="30" t="s">
        <v>129</v>
      </c>
      <c r="Q4643" s="32" t="n">
        <v>8606.63</v>
      </c>
      <c r="R4643" s="30" t="s">
        <v>130</v>
      </c>
      <c r="S4643" s="30" t="s">
        <v>141</v>
      </c>
      <c r="T4643" s="30" t="n">
        <v>5</v>
      </c>
    </row>
    <row r="4644" customFormat="false" ht="15" hidden="false" customHeight="false" outlineLevel="0" collapsed="false">
      <c r="A4644" s="27" t="s">
        <v>6713</v>
      </c>
      <c r="B4644" s="27" t="s">
        <v>2566</v>
      </c>
      <c r="C4644" s="27" t="n">
        <v>46</v>
      </c>
      <c r="D4644" s="27" t="s">
        <v>121</v>
      </c>
      <c r="E4644" s="28" t="n">
        <v>45478</v>
      </c>
      <c r="F4644" s="27" t="s">
        <v>450</v>
      </c>
      <c r="G4644" s="28" t="n">
        <v>45478</v>
      </c>
      <c r="H4644" s="27" t="s">
        <v>242</v>
      </c>
      <c r="I4644" s="27" t="s">
        <v>315</v>
      </c>
      <c r="J4644" s="27" t="s">
        <v>244</v>
      </c>
      <c r="K4644" s="27" t="s">
        <v>156</v>
      </c>
      <c r="L4644" s="27" t="n">
        <v>61</v>
      </c>
      <c r="M4644" s="27" t="n">
        <v>88</v>
      </c>
      <c r="N4644" s="27" t="s">
        <v>127</v>
      </c>
      <c r="O4644" s="27" t="s">
        <v>128</v>
      </c>
      <c r="P4644" s="27" t="s">
        <v>140</v>
      </c>
      <c r="Q4644" s="29" t="n">
        <v>4700.27</v>
      </c>
      <c r="R4644" s="27" t="s">
        <v>130</v>
      </c>
      <c r="S4644" s="27" t="s">
        <v>734</v>
      </c>
      <c r="T4644" s="27" t="n">
        <v>5</v>
      </c>
    </row>
    <row r="4645" customFormat="false" ht="15" hidden="false" customHeight="false" outlineLevel="0" collapsed="false">
      <c r="A4645" s="30" t="s">
        <v>6714</v>
      </c>
      <c r="B4645" s="30" t="s">
        <v>6715</v>
      </c>
      <c r="C4645" s="30" t="n">
        <v>71</v>
      </c>
      <c r="D4645" s="30" t="s">
        <v>181</v>
      </c>
      <c r="E4645" s="31" t="n">
        <v>45528</v>
      </c>
      <c r="F4645" s="30" t="s">
        <v>717</v>
      </c>
      <c r="G4645" s="31" t="n">
        <v>45533</v>
      </c>
      <c r="H4645" s="30" t="s">
        <v>123</v>
      </c>
      <c r="I4645" s="30" t="s">
        <v>124</v>
      </c>
      <c r="J4645" s="30" t="s">
        <v>418</v>
      </c>
      <c r="K4645" s="30" t="s">
        <v>126</v>
      </c>
      <c r="L4645" s="30" t="n">
        <v>39</v>
      </c>
      <c r="M4645" s="30" t="n">
        <v>46</v>
      </c>
      <c r="N4645" s="30" t="s">
        <v>127</v>
      </c>
      <c r="O4645" s="30" t="s">
        <v>149</v>
      </c>
      <c r="P4645" s="30" t="s">
        <v>140</v>
      </c>
      <c r="Q4645" s="32" t="n">
        <v>6522.62</v>
      </c>
      <c r="R4645" s="30" t="s">
        <v>130</v>
      </c>
      <c r="S4645" s="30" t="s">
        <v>178</v>
      </c>
      <c r="T4645" s="30" t="n">
        <v>4</v>
      </c>
    </row>
    <row r="4646" customFormat="false" ht="15" hidden="false" customHeight="false" outlineLevel="0" collapsed="false">
      <c r="A4646" s="27" t="s">
        <v>6716</v>
      </c>
      <c r="B4646" s="27" t="s">
        <v>2147</v>
      </c>
      <c r="C4646" s="27" t="n">
        <v>41</v>
      </c>
      <c r="D4646" s="27" t="s">
        <v>181</v>
      </c>
      <c r="E4646" s="28" t="n">
        <v>45488</v>
      </c>
      <c r="F4646" s="27" t="s">
        <v>614</v>
      </c>
      <c r="G4646" s="28" t="n">
        <v>45490</v>
      </c>
      <c r="H4646" s="27" t="s">
        <v>135</v>
      </c>
      <c r="I4646" s="27" t="s">
        <v>251</v>
      </c>
      <c r="J4646" s="27" t="s">
        <v>618</v>
      </c>
      <c r="K4646" s="27" t="s">
        <v>126</v>
      </c>
      <c r="L4646" s="27" t="n">
        <v>20</v>
      </c>
      <c r="M4646" s="27" t="n">
        <v>115</v>
      </c>
      <c r="N4646" s="27" t="s">
        <v>186</v>
      </c>
      <c r="O4646" s="27" t="s">
        <v>171</v>
      </c>
      <c r="P4646" s="27" t="s">
        <v>150</v>
      </c>
      <c r="Q4646" s="29" t="n">
        <v>8782.94</v>
      </c>
      <c r="R4646" s="27" t="s">
        <v>172</v>
      </c>
      <c r="S4646" s="27" t="s">
        <v>223</v>
      </c>
      <c r="T4646" s="27" t="n">
        <v>2</v>
      </c>
    </row>
    <row r="4647" customFormat="false" ht="15" hidden="false" customHeight="false" outlineLevel="0" collapsed="false">
      <c r="A4647" s="30" t="s">
        <v>6717</v>
      </c>
      <c r="B4647" s="30" t="s">
        <v>2306</v>
      </c>
      <c r="C4647" s="30"/>
      <c r="D4647" s="30" t="s">
        <v>121</v>
      </c>
      <c r="E4647" s="31" t="n">
        <v>45568</v>
      </c>
      <c r="F4647" s="30" t="s">
        <v>497</v>
      </c>
      <c r="G4647" s="31" t="n">
        <v>45568</v>
      </c>
      <c r="H4647" s="30" t="s">
        <v>123</v>
      </c>
      <c r="I4647" s="30" t="s">
        <v>155</v>
      </c>
      <c r="J4647" s="30" t="s">
        <v>227</v>
      </c>
      <c r="K4647" s="30" t="s">
        <v>138</v>
      </c>
      <c r="L4647" s="30" t="n">
        <v>22</v>
      </c>
      <c r="M4647" s="30" t="n">
        <v>28</v>
      </c>
      <c r="N4647" s="30" t="s">
        <v>127</v>
      </c>
      <c r="O4647" s="30" t="s">
        <v>139</v>
      </c>
      <c r="P4647" s="30" t="s">
        <v>129</v>
      </c>
      <c r="Q4647" s="32" t="n">
        <v>2555.92</v>
      </c>
      <c r="R4647" s="30" t="s">
        <v>130</v>
      </c>
      <c r="S4647" s="30" t="s">
        <v>178</v>
      </c>
      <c r="T4647" s="30" t="n">
        <v>5</v>
      </c>
    </row>
    <row r="4648" customFormat="false" ht="15" hidden="false" customHeight="false" outlineLevel="0" collapsed="false">
      <c r="A4648" s="27" t="s">
        <v>6718</v>
      </c>
      <c r="B4648" s="27" t="s">
        <v>4054</v>
      </c>
      <c r="C4648" s="27" t="n">
        <v>0</v>
      </c>
      <c r="D4648" s="27" t="s">
        <v>121</v>
      </c>
      <c r="E4648" s="28" t="n">
        <v>45302</v>
      </c>
      <c r="F4648" s="27" t="s">
        <v>555</v>
      </c>
      <c r="G4648" s="28" t="n">
        <v>45305</v>
      </c>
      <c r="H4648" s="27" t="s">
        <v>217</v>
      </c>
      <c r="I4648" s="27" t="s">
        <v>392</v>
      </c>
      <c r="J4648" s="27" t="s">
        <v>283</v>
      </c>
      <c r="K4648" s="27" t="s">
        <v>156</v>
      </c>
      <c r="L4648" s="27" t="n">
        <v>73</v>
      </c>
      <c r="M4648" s="27" t="n">
        <v>38</v>
      </c>
      <c r="N4648" s="27" t="s">
        <v>127</v>
      </c>
      <c r="O4648" s="27" t="s">
        <v>128</v>
      </c>
      <c r="P4648" s="27" t="s">
        <v>150</v>
      </c>
      <c r="Q4648" s="29"/>
      <c r="R4648" s="27" t="s">
        <v>172</v>
      </c>
      <c r="S4648" s="27" t="s">
        <v>164</v>
      </c>
      <c r="T4648" s="27" t="n">
        <v>4</v>
      </c>
    </row>
    <row r="4649" customFormat="false" ht="15" hidden="false" customHeight="false" outlineLevel="0" collapsed="false">
      <c r="A4649" s="30" t="s">
        <v>6719</v>
      </c>
      <c r="B4649" s="30" t="s">
        <v>897</v>
      </c>
      <c r="C4649" s="30" t="n">
        <v>30</v>
      </c>
      <c r="D4649" s="30" t="s">
        <v>181</v>
      </c>
      <c r="E4649" s="31" t="n">
        <v>45573</v>
      </c>
      <c r="F4649" s="30" t="s">
        <v>2856</v>
      </c>
      <c r="G4649" s="31" t="n">
        <v>45576</v>
      </c>
      <c r="H4649" s="30" t="s">
        <v>123</v>
      </c>
      <c r="I4649" s="30" t="s">
        <v>304</v>
      </c>
      <c r="J4649" s="30" t="s">
        <v>125</v>
      </c>
      <c r="K4649" s="30" t="s">
        <v>156</v>
      </c>
      <c r="L4649" s="30" t="n">
        <v>24</v>
      </c>
      <c r="M4649" s="30" t="n">
        <v>37</v>
      </c>
      <c r="N4649" s="30" t="s">
        <v>127</v>
      </c>
      <c r="O4649" s="30" t="s">
        <v>139</v>
      </c>
      <c r="P4649" s="30" t="s">
        <v>129</v>
      </c>
      <c r="Q4649" s="32" t="n">
        <v>2875.9</v>
      </c>
      <c r="R4649" s="30" t="s">
        <v>130</v>
      </c>
      <c r="S4649" s="30" t="s">
        <v>131</v>
      </c>
      <c r="T4649" s="30" t="n">
        <v>3</v>
      </c>
    </row>
    <row r="4650" customFormat="false" ht="15" hidden="false" customHeight="false" outlineLevel="0" collapsed="false">
      <c r="A4650" s="27" t="s">
        <v>6720</v>
      </c>
      <c r="B4650" s="27" t="s">
        <v>1601</v>
      </c>
      <c r="C4650" s="27" t="n">
        <v>43</v>
      </c>
      <c r="D4650" s="27" t="s">
        <v>181</v>
      </c>
      <c r="E4650" s="28" t="n">
        <v>45606</v>
      </c>
      <c r="F4650" s="27" t="s">
        <v>1255</v>
      </c>
      <c r="G4650" s="28" t="n">
        <v>45610</v>
      </c>
      <c r="H4650" s="27" t="s">
        <v>242</v>
      </c>
      <c r="I4650" s="27" t="s">
        <v>466</v>
      </c>
      <c r="J4650" s="27" t="s">
        <v>316</v>
      </c>
      <c r="K4650" s="27" t="s">
        <v>126</v>
      </c>
      <c r="L4650" s="27" t="n">
        <v>38</v>
      </c>
      <c r="M4650" s="27" t="n">
        <v>101</v>
      </c>
      <c r="N4650" s="27" t="s">
        <v>127</v>
      </c>
      <c r="O4650" s="27" t="s">
        <v>171</v>
      </c>
      <c r="P4650" s="27" t="s">
        <v>129</v>
      </c>
      <c r="Q4650" s="29" t="n">
        <v>7553.84</v>
      </c>
      <c r="R4650" s="27" t="s">
        <v>172</v>
      </c>
      <c r="S4650" s="27" t="s">
        <v>157</v>
      </c>
      <c r="T4650" s="27" t="n">
        <v>4</v>
      </c>
    </row>
    <row r="4651" customFormat="false" ht="15" hidden="false" customHeight="false" outlineLevel="0" collapsed="false">
      <c r="A4651" s="30" t="s">
        <v>3377</v>
      </c>
      <c r="B4651" s="30" t="s">
        <v>1941</v>
      </c>
      <c r="C4651" s="30" t="n">
        <v>48</v>
      </c>
      <c r="D4651" s="30" t="s">
        <v>121</v>
      </c>
      <c r="E4651" s="31" t="n">
        <v>45524</v>
      </c>
      <c r="F4651" s="30" t="s">
        <v>1020</v>
      </c>
      <c r="G4651" s="31" t="n">
        <v>45524</v>
      </c>
      <c r="H4651" s="30" t="s">
        <v>183</v>
      </c>
      <c r="I4651" s="30" t="s">
        <v>430</v>
      </c>
      <c r="J4651" s="30" t="s">
        <v>476</v>
      </c>
      <c r="K4651" s="30" t="s">
        <v>138</v>
      </c>
      <c r="L4651" s="30" t="n">
        <v>40</v>
      </c>
      <c r="M4651" s="30" t="n">
        <v>26</v>
      </c>
      <c r="N4651" s="30" t="s">
        <v>127</v>
      </c>
      <c r="O4651" s="30" t="s">
        <v>139</v>
      </c>
      <c r="P4651" s="30" t="s">
        <v>150</v>
      </c>
      <c r="Q4651" s="32" t="n">
        <v>977.97</v>
      </c>
      <c r="R4651" s="30" t="s">
        <v>130</v>
      </c>
      <c r="S4651" s="30" t="s">
        <v>157</v>
      </c>
      <c r="T4651" s="30" t="n">
        <v>4</v>
      </c>
    </row>
    <row r="4652" customFormat="false" ht="15" hidden="false" customHeight="false" outlineLevel="0" collapsed="false">
      <c r="A4652" s="27" t="s">
        <v>6721</v>
      </c>
      <c r="B4652" s="27" t="s">
        <v>2349</v>
      </c>
      <c r="C4652" s="27" t="n">
        <v>46</v>
      </c>
      <c r="D4652" s="27" t="s">
        <v>121</v>
      </c>
      <c r="E4652" s="28" t="n">
        <v>45318</v>
      </c>
      <c r="F4652" s="27" t="s">
        <v>1472</v>
      </c>
      <c r="G4652" s="28" t="n">
        <v>45319</v>
      </c>
      <c r="H4652" s="27" t="s">
        <v>135</v>
      </c>
      <c r="I4652" s="27" t="s">
        <v>251</v>
      </c>
      <c r="J4652" s="27" t="s">
        <v>137</v>
      </c>
      <c r="K4652" s="27" t="s">
        <v>138</v>
      </c>
      <c r="L4652" s="27" t="n">
        <v>62</v>
      </c>
      <c r="M4652" s="27" t="n">
        <v>22</v>
      </c>
      <c r="N4652" s="27" t="s">
        <v>186</v>
      </c>
      <c r="O4652" s="27" t="s">
        <v>139</v>
      </c>
      <c r="P4652" s="27" t="s">
        <v>129</v>
      </c>
      <c r="Q4652" s="29" t="n">
        <v>1560.65</v>
      </c>
      <c r="R4652" s="27" t="s">
        <v>130</v>
      </c>
      <c r="S4652" s="27" t="s">
        <v>151</v>
      </c>
      <c r="T4652" s="27" t="n">
        <v>4</v>
      </c>
    </row>
    <row r="4653" customFormat="false" ht="15" hidden="false" customHeight="false" outlineLevel="0" collapsed="false">
      <c r="A4653" s="30" t="s">
        <v>6722</v>
      </c>
      <c r="B4653" s="30" t="s">
        <v>3241</v>
      </c>
      <c r="C4653" s="30" t="n">
        <v>41</v>
      </c>
      <c r="D4653" s="30" t="s">
        <v>566</v>
      </c>
      <c r="E4653" s="31" t="n">
        <v>45559</v>
      </c>
      <c r="F4653" s="30" t="s">
        <v>753</v>
      </c>
      <c r="G4653" s="31" t="n">
        <v>45562</v>
      </c>
      <c r="H4653" s="30" t="s">
        <v>217</v>
      </c>
      <c r="I4653" s="30" t="s">
        <v>344</v>
      </c>
      <c r="J4653" s="30" t="s">
        <v>283</v>
      </c>
      <c r="K4653" s="30" t="s">
        <v>156</v>
      </c>
      <c r="L4653" s="30" t="n">
        <v>28</v>
      </c>
      <c r="M4653" s="30" t="n">
        <v>82</v>
      </c>
      <c r="N4653" s="30" t="s">
        <v>127</v>
      </c>
      <c r="O4653" s="30" t="s">
        <v>171</v>
      </c>
      <c r="P4653" s="30" t="s">
        <v>150</v>
      </c>
      <c r="Q4653" s="32" t="n">
        <v>3930.81</v>
      </c>
      <c r="R4653" s="30" t="s">
        <v>130</v>
      </c>
      <c r="S4653" s="30" t="s">
        <v>151</v>
      </c>
      <c r="T4653" s="30"/>
    </row>
    <row r="4654" customFormat="false" ht="15" hidden="false" customHeight="false" outlineLevel="0" collapsed="false">
      <c r="A4654" s="27" t="s">
        <v>6723</v>
      </c>
      <c r="B4654" s="27" t="s">
        <v>3585</v>
      </c>
      <c r="C4654" s="27" t="n">
        <v>54</v>
      </c>
      <c r="D4654" s="27" t="s">
        <v>121</v>
      </c>
      <c r="E4654" s="28" t="n">
        <v>45542</v>
      </c>
      <c r="F4654" s="27" t="s">
        <v>576</v>
      </c>
      <c r="G4654" s="28" t="n">
        <v>45543</v>
      </c>
      <c r="H4654" s="27" t="s">
        <v>146</v>
      </c>
      <c r="I4654" s="27" t="s">
        <v>309</v>
      </c>
      <c r="J4654" s="27" t="s">
        <v>244</v>
      </c>
      <c r="K4654" s="27" t="s">
        <v>138</v>
      </c>
      <c r="L4654" s="27" t="n">
        <v>41</v>
      </c>
      <c r="M4654" s="27" t="n">
        <v>29</v>
      </c>
      <c r="N4654" s="27" t="s">
        <v>127</v>
      </c>
      <c r="O4654" s="27" t="s">
        <v>171</v>
      </c>
      <c r="P4654" s="27" t="s">
        <v>187</v>
      </c>
      <c r="Q4654" s="29" t="n">
        <v>2663.86</v>
      </c>
      <c r="R4654" s="27" t="s">
        <v>130</v>
      </c>
      <c r="S4654" s="27" t="s">
        <v>141</v>
      </c>
      <c r="T4654" s="27" t="n">
        <v>3</v>
      </c>
    </row>
    <row r="4655" customFormat="false" ht="15" hidden="false" customHeight="false" outlineLevel="0" collapsed="false">
      <c r="A4655" s="30" t="s">
        <v>6724</v>
      </c>
      <c r="B4655" s="30" t="s">
        <v>1557</v>
      </c>
      <c r="C4655" s="30" t="n">
        <v>37</v>
      </c>
      <c r="D4655" s="30" t="s">
        <v>181</v>
      </c>
      <c r="E4655" s="31" t="n">
        <v>45511</v>
      </c>
      <c r="F4655" s="30" t="s">
        <v>1332</v>
      </c>
      <c r="G4655" s="31" t="n">
        <v>45511</v>
      </c>
      <c r="H4655" s="30" t="s">
        <v>123</v>
      </c>
      <c r="I4655" s="30" t="s">
        <v>304</v>
      </c>
      <c r="J4655" s="30" t="s">
        <v>305</v>
      </c>
      <c r="K4655" s="30" t="s">
        <v>156</v>
      </c>
      <c r="L4655" s="30" t="n">
        <v>61</v>
      </c>
      <c r="M4655" s="30" t="n">
        <v>53</v>
      </c>
      <c r="N4655" s="30" t="s">
        <v>127</v>
      </c>
      <c r="O4655" s="30" t="s">
        <v>149</v>
      </c>
      <c r="P4655" s="30" t="s">
        <v>140</v>
      </c>
      <c r="Q4655" s="32" t="n">
        <v>2830.83</v>
      </c>
      <c r="R4655" s="30" t="s">
        <v>130</v>
      </c>
      <c r="S4655" s="30" t="s">
        <v>178</v>
      </c>
      <c r="T4655" s="30" t="n">
        <v>5</v>
      </c>
    </row>
    <row r="4656" customFormat="false" ht="15" hidden="false" customHeight="false" outlineLevel="0" collapsed="false">
      <c r="A4656" s="27" t="s">
        <v>6725</v>
      </c>
      <c r="B4656" s="27" t="s">
        <v>3241</v>
      </c>
      <c r="C4656" s="27" t="n">
        <v>38</v>
      </c>
      <c r="D4656" s="27" t="s">
        <v>121</v>
      </c>
      <c r="E4656" s="28" t="n">
        <v>45301</v>
      </c>
      <c r="F4656" s="27" t="s">
        <v>1660</v>
      </c>
      <c r="G4656" s="28" t="n">
        <v>45304</v>
      </c>
      <c r="H4656" s="27" t="s">
        <v>135</v>
      </c>
      <c r="I4656" s="27" t="s">
        <v>251</v>
      </c>
      <c r="J4656" s="27" t="s">
        <v>618</v>
      </c>
      <c r="K4656" s="27" t="s">
        <v>156</v>
      </c>
      <c r="L4656" s="27" t="n">
        <v>72</v>
      </c>
      <c r="M4656" s="27" t="n">
        <v>76</v>
      </c>
      <c r="N4656" s="27" t="s">
        <v>127</v>
      </c>
      <c r="O4656" s="27" t="s">
        <v>128</v>
      </c>
      <c r="P4656" s="27" t="s">
        <v>140</v>
      </c>
      <c r="Q4656" s="29" t="n">
        <v>4291.44</v>
      </c>
      <c r="R4656" s="27" t="s">
        <v>130</v>
      </c>
      <c r="S4656" s="27" t="s">
        <v>178</v>
      </c>
      <c r="T4656" s="27" t="n">
        <v>3</v>
      </c>
    </row>
    <row r="4657" customFormat="false" ht="15" hidden="false" customHeight="false" outlineLevel="0" collapsed="false">
      <c r="A4657" s="30" t="s">
        <v>6726</v>
      </c>
      <c r="B4657" s="30" t="s">
        <v>3223</v>
      </c>
      <c r="C4657" s="30" t="n">
        <v>73</v>
      </c>
      <c r="D4657" s="30" t="s">
        <v>121</v>
      </c>
      <c r="E4657" s="31" t="n">
        <v>45467</v>
      </c>
      <c r="F4657" s="30" t="s">
        <v>175</v>
      </c>
      <c r="G4657" s="31" t="n">
        <v>45468</v>
      </c>
      <c r="H4657" s="30" t="s">
        <v>242</v>
      </c>
      <c r="I4657" s="30" t="s">
        <v>243</v>
      </c>
      <c r="J4657" s="30" t="s">
        <v>363</v>
      </c>
      <c r="K4657" s="30" t="s">
        <v>138</v>
      </c>
      <c r="L4657" s="30" t="n">
        <v>28</v>
      </c>
      <c r="M4657" s="30" t="n">
        <v>19</v>
      </c>
      <c r="N4657" s="30" t="s">
        <v>127</v>
      </c>
      <c r="O4657" s="30" t="s">
        <v>149</v>
      </c>
      <c r="P4657" s="30" t="s">
        <v>129</v>
      </c>
      <c r="Q4657" s="32" t="n">
        <v>1443.33</v>
      </c>
      <c r="R4657" s="30" t="s">
        <v>130</v>
      </c>
      <c r="S4657" s="30" t="s">
        <v>164</v>
      </c>
      <c r="T4657" s="30" t="n">
        <v>5</v>
      </c>
    </row>
    <row r="4658" customFormat="false" ht="15" hidden="false" customHeight="false" outlineLevel="0" collapsed="false">
      <c r="A4658" s="27" t="s">
        <v>6727</v>
      </c>
      <c r="B4658" s="27" t="s">
        <v>3302</v>
      </c>
      <c r="C4658" s="27" t="n">
        <v>41</v>
      </c>
      <c r="D4658" s="27" t="s">
        <v>121</v>
      </c>
      <c r="E4658" s="28" t="n">
        <v>45391</v>
      </c>
      <c r="F4658" s="27" t="s">
        <v>241</v>
      </c>
      <c r="G4658" s="28" t="n">
        <v>45391</v>
      </c>
      <c r="H4658" s="27" t="s">
        <v>135</v>
      </c>
      <c r="I4658" s="27" t="s">
        <v>136</v>
      </c>
      <c r="J4658" s="27" t="s">
        <v>618</v>
      </c>
      <c r="K4658" s="27" t="s">
        <v>156</v>
      </c>
      <c r="L4658" s="27" t="n">
        <v>59</v>
      </c>
      <c r="M4658" s="27" t="n">
        <v>40</v>
      </c>
      <c r="N4658" s="27" t="s">
        <v>186</v>
      </c>
      <c r="O4658" s="27" t="s">
        <v>139</v>
      </c>
      <c r="P4658" s="27" t="s">
        <v>129</v>
      </c>
      <c r="Q4658" s="29" t="n">
        <v>3465.17</v>
      </c>
      <c r="R4658" s="27" t="s">
        <v>172</v>
      </c>
      <c r="S4658" s="27" t="s">
        <v>164</v>
      </c>
      <c r="T4658" s="27" t="n">
        <v>5</v>
      </c>
    </row>
    <row r="4659" customFormat="false" ht="15" hidden="false" customHeight="false" outlineLevel="0" collapsed="false">
      <c r="A4659" s="30" t="s">
        <v>6728</v>
      </c>
      <c r="B4659" s="30" t="s">
        <v>4180</v>
      </c>
      <c r="C4659" s="30" t="n">
        <v>33</v>
      </c>
      <c r="D4659" s="30" t="s">
        <v>181</v>
      </c>
      <c r="E4659" s="31" t="n">
        <v>45419</v>
      </c>
      <c r="F4659" s="30" t="s">
        <v>1602</v>
      </c>
      <c r="G4659" s="31" t="n">
        <v>45420</v>
      </c>
      <c r="H4659" s="30" t="s">
        <v>217</v>
      </c>
      <c r="I4659" s="30" t="s">
        <v>392</v>
      </c>
      <c r="J4659" s="30" t="s">
        <v>283</v>
      </c>
      <c r="K4659" s="30" t="s">
        <v>138</v>
      </c>
      <c r="L4659" s="30" t="n">
        <v>63</v>
      </c>
      <c r="M4659" s="30" t="n">
        <v>27</v>
      </c>
      <c r="N4659" s="30" t="s">
        <v>127</v>
      </c>
      <c r="O4659" s="30" t="s">
        <v>139</v>
      </c>
      <c r="P4659" s="30" t="s">
        <v>187</v>
      </c>
      <c r="Q4659" s="32" t="n">
        <v>1755.73</v>
      </c>
      <c r="R4659" s="30" t="s">
        <v>130</v>
      </c>
      <c r="S4659" s="30" t="s">
        <v>178</v>
      </c>
      <c r="T4659" s="30" t="n">
        <v>4</v>
      </c>
    </row>
    <row r="4660" customFormat="false" ht="15" hidden="false" customHeight="false" outlineLevel="0" collapsed="false">
      <c r="A4660" s="27" t="s">
        <v>6729</v>
      </c>
      <c r="B4660" s="27" t="s">
        <v>4411</v>
      </c>
      <c r="C4660" s="27" t="n">
        <v>-5</v>
      </c>
      <c r="D4660" s="27" t="s">
        <v>359</v>
      </c>
      <c r="E4660" s="28" t="n">
        <v>45450</v>
      </c>
      <c r="F4660" s="27" t="s">
        <v>2856</v>
      </c>
      <c r="G4660" s="28" t="n">
        <v>45452</v>
      </c>
      <c r="H4660" s="27" t="s">
        <v>183</v>
      </c>
      <c r="I4660" s="27" t="s">
        <v>212</v>
      </c>
      <c r="J4660" s="27" t="s">
        <v>185</v>
      </c>
      <c r="K4660" s="27" t="s">
        <v>126</v>
      </c>
      <c r="L4660" s="27" t="n">
        <v>21</v>
      </c>
      <c r="M4660" s="27" t="n">
        <v>126</v>
      </c>
      <c r="N4660" s="27" t="s">
        <v>186</v>
      </c>
      <c r="O4660" s="27" t="s">
        <v>139</v>
      </c>
      <c r="P4660" s="27" t="s">
        <v>150</v>
      </c>
      <c r="Q4660" s="29" t="n">
        <v>8196.82</v>
      </c>
      <c r="R4660" s="27" t="s">
        <v>268</v>
      </c>
      <c r="S4660" s="27" t="s">
        <v>157</v>
      </c>
      <c r="T4660" s="27" t="n">
        <v>3</v>
      </c>
    </row>
    <row r="4661" customFormat="false" ht="15" hidden="false" customHeight="false" outlineLevel="0" collapsed="false">
      <c r="A4661" s="30" t="s">
        <v>6730</v>
      </c>
      <c r="B4661" s="30" t="s">
        <v>6128</v>
      </c>
      <c r="C4661" s="30" t="n">
        <v>18</v>
      </c>
      <c r="D4661" s="30" t="s">
        <v>181</v>
      </c>
      <c r="E4661" s="31" t="n">
        <v>45639</v>
      </c>
      <c r="F4661" s="30" t="s">
        <v>1628</v>
      </c>
      <c r="G4661" s="31" t="n">
        <v>45641</v>
      </c>
      <c r="H4661" s="30" t="s">
        <v>161</v>
      </c>
      <c r="I4661" s="30" t="s">
        <v>162</v>
      </c>
      <c r="J4661" s="30" t="s">
        <v>648</v>
      </c>
      <c r="K4661" s="30" t="s">
        <v>126</v>
      </c>
      <c r="L4661" s="30" t="n">
        <v>21</v>
      </c>
      <c r="M4661" s="30" t="n">
        <v>61</v>
      </c>
      <c r="N4661" s="30" t="s">
        <v>186</v>
      </c>
      <c r="O4661" s="30" t="s">
        <v>171</v>
      </c>
      <c r="P4661" s="30" t="s">
        <v>129</v>
      </c>
      <c r="Q4661" s="32" t="n">
        <v>7172.19</v>
      </c>
      <c r="R4661" s="30" t="s">
        <v>130</v>
      </c>
      <c r="S4661" s="30" t="s">
        <v>197</v>
      </c>
      <c r="T4661" s="30" t="n">
        <v>4</v>
      </c>
    </row>
    <row r="4662" customFormat="false" ht="15" hidden="false" customHeight="false" outlineLevel="0" collapsed="false">
      <c r="A4662" s="27" t="s">
        <v>6731</v>
      </c>
      <c r="B4662" s="27" t="s">
        <v>2583</v>
      </c>
      <c r="C4662" s="27" t="n">
        <v>10</v>
      </c>
      <c r="D4662" s="27" t="s">
        <v>181</v>
      </c>
      <c r="E4662" s="28" t="n">
        <v>45525</v>
      </c>
      <c r="F4662" s="27" t="s">
        <v>679</v>
      </c>
      <c r="G4662" s="28" t="n">
        <v>45526</v>
      </c>
      <c r="H4662" s="27" t="s">
        <v>161</v>
      </c>
      <c r="I4662" s="27" t="s">
        <v>320</v>
      </c>
      <c r="J4662" s="27" t="s">
        <v>426</v>
      </c>
      <c r="K4662" s="27" t="s">
        <v>138</v>
      </c>
      <c r="L4662" s="27" t="n">
        <v>81</v>
      </c>
      <c r="M4662" s="27" t="n">
        <v>41</v>
      </c>
      <c r="N4662" s="27" t="s">
        <v>127</v>
      </c>
      <c r="O4662" s="27" t="s">
        <v>128</v>
      </c>
      <c r="P4662" s="27" t="s">
        <v>129</v>
      </c>
      <c r="Q4662" s="29" t="n">
        <v>1521.76</v>
      </c>
      <c r="R4662" s="27" t="s">
        <v>172</v>
      </c>
      <c r="S4662" s="27" t="s">
        <v>627</v>
      </c>
      <c r="T4662" s="27" t="n">
        <v>4</v>
      </c>
    </row>
    <row r="4663" customFormat="false" ht="15" hidden="false" customHeight="false" outlineLevel="0" collapsed="false">
      <c r="A4663" s="30" t="s">
        <v>6732</v>
      </c>
      <c r="B4663" s="30" t="s">
        <v>1852</v>
      </c>
      <c r="C4663" s="30" t="n">
        <v>59</v>
      </c>
      <c r="D4663" s="30" t="s">
        <v>121</v>
      </c>
      <c r="E4663" s="31" t="n">
        <v>45477</v>
      </c>
      <c r="F4663" s="30" t="s">
        <v>826</v>
      </c>
      <c r="G4663" s="31" t="n">
        <v>45477</v>
      </c>
      <c r="H4663" s="30" t="s">
        <v>206</v>
      </c>
      <c r="I4663" s="30"/>
      <c r="J4663" s="30" t="s">
        <v>593</v>
      </c>
      <c r="K4663" s="30" t="s">
        <v>138</v>
      </c>
      <c r="L4663" s="30" t="n">
        <v>37</v>
      </c>
      <c r="M4663" s="30" t="n">
        <v>32</v>
      </c>
      <c r="N4663" s="30" t="s">
        <v>127</v>
      </c>
      <c r="O4663" s="30" t="s">
        <v>128</v>
      </c>
      <c r="P4663" s="30" t="s">
        <v>150</v>
      </c>
      <c r="Q4663" s="32" t="n">
        <v>1188.4</v>
      </c>
      <c r="R4663" s="30" t="s">
        <v>130</v>
      </c>
      <c r="S4663" s="30" t="s">
        <v>131</v>
      </c>
      <c r="T4663" s="30" t="n">
        <v>5</v>
      </c>
    </row>
    <row r="4664" customFormat="false" ht="15" hidden="false" customHeight="false" outlineLevel="0" collapsed="false">
      <c r="A4664" s="27" t="s">
        <v>6733</v>
      </c>
      <c r="B4664" s="27" t="s">
        <v>5635</v>
      </c>
      <c r="C4664" s="27" t="n">
        <v>0</v>
      </c>
      <c r="D4664" s="27" t="s">
        <v>121</v>
      </c>
      <c r="E4664" s="28" t="n">
        <v>45489</v>
      </c>
      <c r="F4664" s="27" t="s">
        <v>472</v>
      </c>
      <c r="G4664" s="28" t="n">
        <v>45491</v>
      </c>
      <c r="H4664" s="27" t="s">
        <v>161</v>
      </c>
      <c r="I4664" s="27" t="s">
        <v>538</v>
      </c>
      <c r="J4664" s="27" t="s">
        <v>426</v>
      </c>
      <c r="K4664" s="27" t="s">
        <v>156</v>
      </c>
      <c r="L4664" s="27" t="n">
        <v>67</v>
      </c>
      <c r="M4664" s="27" t="n">
        <v>70</v>
      </c>
      <c r="N4664" s="27" t="s">
        <v>186</v>
      </c>
      <c r="O4664" s="27" t="s">
        <v>139</v>
      </c>
      <c r="P4664" s="27" t="s">
        <v>150</v>
      </c>
      <c r="Q4664" s="29" t="n">
        <v>3694.3</v>
      </c>
      <c r="R4664" s="27" t="s">
        <v>268</v>
      </c>
      <c r="S4664" s="27" t="s">
        <v>157</v>
      </c>
      <c r="T4664" s="27"/>
    </row>
    <row r="4665" customFormat="false" ht="15" hidden="false" customHeight="false" outlineLevel="0" collapsed="false">
      <c r="A4665" s="30" t="s">
        <v>6734</v>
      </c>
      <c r="B4665" s="30" t="s">
        <v>3308</v>
      </c>
      <c r="C4665" s="30" t="n">
        <v>20</v>
      </c>
      <c r="D4665" s="30" t="s">
        <v>121</v>
      </c>
      <c r="E4665" s="31" t="n">
        <v>45608</v>
      </c>
      <c r="F4665" s="30" t="s">
        <v>797</v>
      </c>
      <c r="G4665" s="31" t="n">
        <v>45608</v>
      </c>
      <c r="H4665" s="30" t="s">
        <v>206</v>
      </c>
      <c r="I4665" s="30" t="s">
        <v>232</v>
      </c>
      <c r="J4665" s="30" t="s">
        <v>615</v>
      </c>
      <c r="K4665" s="30" t="s">
        <v>138</v>
      </c>
      <c r="L4665" s="30" t="n">
        <v>77</v>
      </c>
      <c r="M4665" s="30" t="n">
        <v>21</v>
      </c>
      <c r="N4665" s="30" t="s">
        <v>186</v>
      </c>
      <c r="O4665" s="30" t="s">
        <v>139</v>
      </c>
      <c r="P4665" s="30" t="s">
        <v>150</v>
      </c>
      <c r="Q4665" s="32" t="n">
        <v>1910.5</v>
      </c>
      <c r="R4665" s="30" t="s">
        <v>130</v>
      </c>
      <c r="S4665" s="30" t="s">
        <v>335</v>
      </c>
      <c r="T4665" s="30" t="n">
        <v>5</v>
      </c>
    </row>
    <row r="4666" customFormat="false" ht="15" hidden="false" customHeight="false" outlineLevel="0" collapsed="false">
      <c r="A4666" s="27" t="s">
        <v>6735</v>
      </c>
      <c r="B4666" s="27" t="s">
        <v>2244</v>
      </c>
      <c r="C4666" s="27"/>
      <c r="D4666" s="27" t="s">
        <v>181</v>
      </c>
      <c r="E4666" s="28" t="n">
        <v>45449</v>
      </c>
      <c r="F4666" s="27" t="s">
        <v>797</v>
      </c>
      <c r="G4666" s="28" t="n">
        <v>45452</v>
      </c>
      <c r="H4666" s="27" t="s">
        <v>236</v>
      </c>
      <c r="I4666" s="27" t="s">
        <v>237</v>
      </c>
      <c r="J4666" s="27" t="s">
        <v>238</v>
      </c>
      <c r="K4666" s="27" t="s">
        <v>126</v>
      </c>
      <c r="L4666" s="27" t="n">
        <v>17</v>
      </c>
      <c r="M4666" s="27" t="n">
        <v>106</v>
      </c>
      <c r="N4666" s="27" t="s">
        <v>186</v>
      </c>
      <c r="O4666" s="27" t="s">
        <v>139</v>
      </c>
      <c r="P4666" s="27" t="s">
        <v>129</v>
      </c>
      <c r="Q4666" s="29" t="n">
        <v>7283.87</v>
      </c>
      <c r="R4666" s="27" t="s">
        <v>130</v>
      </c>
      <c r="S4666" s="27" t="s">
        <v>335</v>
      </c>
      <c r="T4666" s="27" t="n">
        <v>4</v>
      </c>
    </row>
    <row r="4667" customFormat="false" ht="15" hidden="false" customHeight="false" outlineLevel="0" collapsed="false">
      <c r="A4667" s="30" t="s">
        <v>6736</v>
      </c>
      <c r="B4667" s="30" t="s">
        <v>6737</v>
      </c>
      <c r="C4667" s="30" t="n">
        <v>37</v>
      </c>
      <c r="D4667" s="30" t="s">
        <v>121</v>
      </c>
      <c r="E4667" s="31" t="n">
        <v>45432</v>
      </c>
      <c r="F4667" s="30" t="s">
        <v>381</v>
      </c>
      <c r="G4667" s="31" t="n">
        <v>45433</v>
      </c>
      <c r="H4667" s="30" t="s">
        <v>135</v>
      </c>
      <c r="I4667" s="30" t="s">
        <v>278</v>
      </c>
      <c r="J4667" s="30" t="s">
        <v>201</v>
      </c>
      <c r="K4667" s="30" t="s">
        <v>138</v>
      </c>
      <c r="L4667" s="30" t="n">
        <v>47</v>
      </c>
      <c r="M4667" s="30" t="n">
        <v>31</v>
      </c>
      <c r="N4667" s="30" t="s">
        <v>186</v>
      </c>
      <c r="O4667" s="30" t="s">
        <v>128</v>
      </c>
      <c r="P4667" s="30" t="s">
        <v>150</v>
      </c>
      <c r="Q4667" s="32" t="n">
        <v>880.52</v>
      </c>
      <c r="R4667" s="30" t="s">
        <v>130</v>
      </c>
      <c r="S4667" s="30" t="s">
        <v>157</v>
      </c>
      <c r="T4667" s="30" t="n">
        <v>3</v>
      </c>
    </row>
    <row r="4668" customFormat="false" ht="15" hidden="false" customHeight="false" outlineLevel="0" collapsed="false">
      <c r="A4668" s="27" t="s">
        <v>6738</v>
      </c>
      <c r="B4668" s="27" t="s">
        <v>4867</v>
      </c>
      <c r="C4668" s="27" t="n">
        <v>51</v>
      </c>
      <c r="D4668" s="27" t="s">
        <v>121</v>
      </c>
      <c r="E4668" s="28" t="n">
        <v>45656</v>
      </c>
      <c r="F4668" s="27" t="s">
        <v>601</v>
      </c>
      <c r="G4668" s="28" t="n">
        <v>45659</v>
      </c>
      <c r="H4668" s="27" t="s">
        <v>146</v>
      </c>
      <c r="I4668" s="27" t="s">
        <v>147</v>
      </c>
      <c r="J4668" s="27" t="s">
        <v>568</v>
      </c>
      <c r="K4668" s="27" t="s">
        <v>156</v>
      </c>
      <c r="L4668" s="27" t="n">
        <v>38</v>
      </c>
      <c r="M4668" s="27" t="n">
        <v>75</v>
      </c>
      <c r="N4668" s="27" t="s">
        <v>127</v>
      </c>
      <c r="O4668" s="27" t="s">
        <v>139</v>
      </c>
      <c r="P4668" s="27" t="s">
        <v>129</v>
      </c>
      <c r="Q4668" s="29" t="n">
        <v>3930.27</v>
      </c>
      <c r="R4668" s="27" t="s">
        <v>130</v>
      </c>
      <c r="S4668" s="27" t="s">
        <v>223</v>
      </c>
      <c r="T4668" s="27" t="n">
        <v>3</v>
      </c>
    </row>
    <row r="4669" customFormat="false" ht="15" hidden="false" customHeight="false" outlineLevel="0" collapsed="false">
      <c r="A4669" s="30" t="s">
        <v>6739</v>
      </c>
      <c r="B4669" s="30" t="s">
        <v>2400</v>
      </c>
      <c r="C4669" s="30"/>
      <c r="D4669" s="30" t="s">
        <v>6740</v>
      </c>
      <c r="E4669" s="31" t="n">
        <v>45332</v>
      </c>
      <c r="F4669" s="30" t="s">
        <v>826</v>
      </c>
      <c r="G4669" s="31" t="n">
        <v>45334</v>
      </c>
      <c r="H4669" s="30" t="s">
        <v>146</v>
      </c>
      <c r="I4669" s="30" t="s">
        <v>309</v>
      </c>
      <c r="J4669" s="30" t="s">
        <v>177</v>
      </c>
      <c r="K4669" s="30" t="s">
        <v>156</v>
      </c>
      <c r="L4669" s="30" t="n">
        <v>44</v>
      </c>
      <c r="M4669" s="30" t="n">
        <v>89</v>
      </c>
      <c r="N4669" s="30" t="s">
        <v>127</v>
      </c>
      <c r="O4669" s="30" t="s">
        <v>171</v>
      </c>
      <c r="P4669" s="30" t="s">
        <v>129</v>
      </c>
      <c r="Q4669" s="32" t="n">
        <v>3693.28</v>
      </c>
      <c r="R4669" s="30" t="s">
        <v>172</v>
      </c>
      <c r="S4669" s="30" t="s">
        <v>157</v>
      </c>
      <c r="T4669" s="30" t="n">
        <v>5</v>
      </c>
    </row>
    <row r="4670" customFormat="false" ht="15" hidden="false" customHeight="false" outlineLevel="0" collapsed="false">
      <c r="A4670" s="27" t="s">
        <v>6741</v>
      </c>
      <c r="B4670" s="27" t="s">
        <v>2688</v>
      </c>
      <c r="C4670" s="27" t="n">
        <v>67</v>
      </c>
      <c r="D4670" s="27" t="s">
        <v>121</v>
      </c>
      <c r="E4670" s="28" t="n">
        <v>45339</v>
      </c>
      <c r="F4670" s="27" t="s">
        <v>319</v>
      </c>
      <c r="G4670" s="28" t="n">
        <v>45341</v>
      </c>
      <c r="H4670" s="27" t="s">
        <v>135</v>
      </c>
      <c r="I4670" s="27" t="s">
        <v>136</v>
      </c>
      <c r="J4670" s="27" t="s">
        <v>618</v>
      </c>
      <c r="K4670" s="27" t="s">
        <v>156</v>
      </c>
      <c r="L4670" s="27" t="n">
        <v>51</v>
      </c>
      <c r="M4670" s="27" t="n">
        <v>46</v>
      </c>
      <c r="N4670" s="27" t="s">
        <v>186</v>
      </c>
      <c r="O4670" s="27" t="s">
        <v>128</v>
      </c>
      <c r="P4670" s="27" t="s">
        <v>150</v>
      </c>
      <c r="Q4670" s="29" t="n">
        <v>4646.77</v>
      </c>
      <c r="R4670" s="27" t="s">
        <v>130</v>
      </c>
      <c r="S4670" s="27" t="s">
        <v>192</v>
      </c>
      <c r="T4670" s="27" t="n">
        <v>5</v>
      </c>
    </row>
    <row r="4671" customFormat="false" ht="15" hidden="false" customHeight="false" outlineLevel="0" collapsed="false">
      <c r="A4671" s="30" t="s">
        <v>6742</v>
      </c>
      <c r="B4671" s="30" t="s">
        <v>1785</v>
      </c>
      <c r="C4671" s="30" t="n">
        <v>52</v>
      </c>
      <c r="D4671" s="30" t="s">
        <v>121</v>
      </c>
      <c r="E4671" s="31" t="n">
        <v>45562</v>
      </c>
      <c r="F4671" s="30" t="s">
        <v>1044</v>
      </c>
      <c r="G4671" s="31" t="n">
        <v>45564</v>
      </c>
      <c r="H4671" s="30" t="s">
        <v>161</v>
      </c>
      <c r="I4671" s="30" t="s">
        <v>320</v>
      </c>
      <c r="J4671" s="30" t="s">
        <v>258</v>
      </c>
      <c r="K4671" s="30" t="s">
        <v>126</v>
      </c>
      <c r="L4671" s="30" t="n">
        <v>7</v>
      </c>
      <c r="M4671" s="30" t="n">
        <v>81</v>
      </c>
      <c r="N4671" s="30" t="s">
        <v>186</v>
      </c>
      <c r="O4671" s="30" t="s">
        <v>139</v>
      </c>
      <c r="P4671" s="30" t="s">
        <v>187</v>
      </c>
      <c r="Q4671" s="32" t="n">
        <v>8195.39</v>
      </c>
      <c r="R4671" s="30" t="s">
        <v>268</v>
      </c>
      <c r="S4671" s="30" t="s">
        <v>223</v>
      </c>
      <c r="T4671" s="30" t="n">
        <v>4</v>
      </c>
    </row>
    <row r="4672" customFormat="false" ht="15" hidden="false" customHeight="false" outlineLevel="0" collapsed="false">
      <c r="A4672" s="27" t="s">
        <v>6743</v>
      </c>
      <c r="B4672" s="27" t="s">
        <v>6744</v>
      </c>
      <c r="C4672" s="27" t="n">
        <v>23</v>
      </c>
      <c r="D4672" s="27" t="s">
        <v>121</v>
      </c>
      <c r="E4672" s="28" t="n">
        <v>45524</v>
      </c>
      <c r="F4672" s="27" t="s">
        <v>341</v>
      </c>
      <c r="G4672" s="28" t="n">
        <v>45524</v>
      </c>
      <c r="H4672" s="27" t="s">
        <v>146</v>
      </c>
      <c r="I4672" s="27" t="s">
        <v>176</v>
      </c>
      <c r="J4672" s="27" t="s">
        <v>148</v>
      </c>
      <c r="K4672" s="27" t="s">
        <v>156</v>
      </c>
      <c r="L4672" s="27" t="n">
        <v>68</v>
      </c>
      <c r="M4672" s="27" t="n">
        <v>89</v>
      </c>
      <c r="N4672" s="27" t="s">
        <v>127</v>
      </c>
      <c r="O4672" s="27" t="s">
        <v>171</v>
      </c>
      <c r="P4672" s="27" t="s">
        <v>140</v>
      </c>
      <c r="Q4672" s="29" t="n">
        <v>3705.49</v>
      </c>
      <c r="R4672" s="27" t="s">
        <v>130</v>
      </c>
      <c r="S4672" s="27" t="s">
        <v>178</v>
      </c>
      <c r="T4672" s="27" t="n">
        <v>3</v>
      </c>
    </row>
    <row r="4673" customFormat="false" ht="15" hidden="false" customHeight="false" outlineLevel="0" collapsed="false">
      <c r="A4673" s="30" t="s">
        <v>6745</v>
      </c>
      <c r="B4673" s="30" t="s">
        <v>1563</v>
      </c>
      <c r="C4673" s="30" t="n">
        <v>38</v>
      </c>
      <c r="D4673" s="30" t="s">
        <v>181</v>
      </c>
      <c r="E4673" s="31" t="n">
        <v>45402</v>
      </c>
      <c r="F4673" s="30" t="s">
        <v>465</v>
      </c>
      <c r="G4673" s="31" t="n">
        <v>45402</v>
      </c>
      <c r="H4673" s="30" t="s">
        <v>206</v>
      </c>
      <c r="I4673" s="30" t="s">
        <v>232</v>
      </c>
      <c r="J4673" s="30" t="s">
        <v>593</v>
      </c>
      <c r="K4673" s="30" t="s">
        <v>138</v>
      </c>
      <c r="L4673" s="30" t="n">
        <v>73</v>
      </c>
      <c r="M4673" s="30" t="n">
        <v>33</v>
      </c>
      <c r="N4673" s="30" t="s">
        <v>186</v>
      </c>
      <c r="O4673" s="30" t="s">
        <v>128</v>
      </c>
      <c r="P4673" s="30" t="s">
        <v>187</v>
      </c>
      <c r="Q4673" s="32" t="n">
        <v>2058.08</v>
      </c>
      <c r="R4673" s="30" t="s">
        <v>130</v>
      </c>
      <c r="S4673" s="30" t="s">
        <v>192</v>
      </c>
      <c r="T4673" s="30" t="n">
        <v>4</v>
      </c>
    </row>
    <row r="4674" customFormat="false" ht="15" hidden="false" customHeight="false" outlineLevel="0" collapsed="false">
      <c r="A4674" s="27" t="s">
        <v>6746</v>
      </c>
      <c r="B4674" s="27" t="s">
        <v>1267</v>
      </c>
      <c r="C4674" s="27" t="n">
        <v>48</v>
      </c>
      <c r="D4674" s="27" t="s">
        <v>144</v>
      </c>
      <c r="E4674" s="28" t="n">
        <v>45406</v>
      </c>
      <c r="F4674" s="27" t="s">
        <v>200</v>
      </c>
      <c r="G4674" s="28" t="n">
        <v>45407</v>
      </c>
      <c r="H4674" s="27" t="s">
        <v>135</v>
      </c>
      <c r="I4674" s="27" t="s">
        <v>136</v>
      </c>
      <c r="J4674" s="27" t="s">
        <v>201</v>
      </c>
      <c r="K4674" s="27" t="s">
        <v>138</v>
      </c>
      <c r="L4674" s="27" t="n">
        <v>30</v>
      </c>
      <c r="M4674" s="27" t="n">
        <v>43</v>
      </c>
      <c r="N4674" s="27" t="s">
        <v>186</v>
      </c>
      <c r="O4674" s="27" t="s">
        <v>128</v>
      </c>
      <c r="P4674" s="27" t="s">
        <v>129</v>
      </c>
      <c r="Q4674" s="29" t="n">
        <v>2005.96</v>
      </c>
      <c r="R4674" s="27" t="s">
        <v>130</v>
      </c>
      <c r="S4674" s="27" t="s">
        <v>141</v>
      </c>
      <c r="T4674" s="27" t="n">
        <v>4</v>
      </c>
    </row>
    <row r="4675" customFormat="false" ht="15" hidden="false" customHeight="false" outlineLevel="0" collapsed="false">
      <c r="A4675" s="30" t="s">
        <v>6747</v>
      </c>
      <c r="B4675" s="30" t="s">
        <v>650</v>
      </c>
      <c r="C4675" s="30" t="n">
        <v>0</v>
      </c>
      <c r="D4675" s="30" t="s">
        <v>181</v>
      </c>
      <c r="E4675" s="31" t="n">
        <v>45505</v>
      </c>
      <c r="F4675" s="30" t="s">
        <v>250</v>
      </c>
      <c r="G4675" s="31" t="n">
        <v>45510</v>
      </c>
      <c r="H4675" s="30" t="s">
        <v>146</v>
      </c>
      <c r="I4675" s="30" t="s">
        <v>147</v>
      </c>
      <c r="J4675" s="30" t="s">
        <v>177</v>
      </c>
      <c r="K4675" s="30" t="s">
        <v>202</v>
      </c>
      <c r="L4675" s="30" t="n">
        <v>13</v>
      </c>
      <c r="M4675" s="30" t="n">
        <v>66</v>
      </c>
      <c r="N4675" s="30" t="s">
        <v>186</v>
      </c>
      <c r="O4675" s="30" t="s">
        <v>139</v>
      </c>
      <c r="P4675" s="30" t="s">
        <v>187</v>
      </c>
      <c r="Q4675" s="32" t="n">
        <v>16189</v>
      </c>
      <c r="R4675" s="30" t="s">
        <v>462</v>
      </c>
      <c r="S4675" s="30" t="s">
        <v>164</v>
      </c>
      <c r="T4675" s="30" t="n">
        <v>4</v>
      </c>
    </row>
    <row r="4676" customFormat="false" ht="15" hidden="false" customHeight="false" outlineLevel="0" collapsed="false">
      <c r="A4676" s="27" t="s">
        <v>915</v>
      </c>
      <c r="B4676" s="27" t="s">
        <v>916</v>
      </c>
      <c r="C4676" s="27" t="n">
        <v>34</v>
      </c>
      <c r="D4676" s="27" t="s">
        <v>566</v>
      </c>
      <c r="E4676" s="28" t="n">
        <v>45551</v>
      </c>
      <c r="F4676" s="27" t="s">
        <v>805</v>
      </c>
      <c r="G4676" s="28" t="n">
        <v>45552</v>
      </c>
      <c r="H4676" s="27" t="s">
        <v>146</v>
      </c>
      <c r="I4676" s="27" t="s">
        <v>309</v>
      </c>
      <c r="J4676" s="27" t="s">
        <v>177</v>
      </c>
      <c r="K4676" s="27" t="s">
        <v>138</v>
      </c>
      <c r="L4676" s="27" t="n">
        <v>39</v>
      </c>
      <c r="M4676" s="27" t="n">
        <v>27</v>
      </c>
      <c r="N4676" s="27" t="s">
        <v>186</v>
      </c>
      <c r="O4676" s="27" t="s">
        <v>171</v>
      </c>
      <c r="P4676" s="27" t="s">
        <v>187</v>
      </c>
      <c r="Q4676" s="29" t="n">
        <v>2644.2</v>
      </c>
      <c r="R4676" s="27" t="s">
        <v>130</v>
      </c>
      <c r="S4676" s="27" t="s">
        <v>151</v>
      </c>
      <c r="T4676" s="27" t="n">
        <v>4</v>
      </c>
    </row>
    <row r="4677" customFormat="false" ht="15" hidden="false" customHeight="false" outlineLevel="0" collapsed="false">
      <c r="A4677" s="30" t="s">
        <v>6748</v>
      </c>
      <c r="B4677" s="30" t="s">
        <v>5839</v>
      </c>
      <c r="C4677" s="30"/>
      <c r="D4677" s="30" t="s">
        <v>121</v>
      </c>
      <c r="E4677" s="31" t="n">
        <v>45298</v>
      </c>
      <c r="F4677" s="30" t="s">
        <v>1392</v>
      </c>
      <c r="G4677" s="31" t="n">
        <v>45298</v>
      </c>
      <c r="H4677" s="30" t="s">
        <v>217</v>
      </c>
      <c r="I4677" s="30" t="s">
        <v>344</v>
      </c>
      <c r="J4677" s="30" t="s">
        <v>294</v>
      </c>
      <c r="K4677" s="30" t="s">
        <v>156</v>
      </c>
      <c r="L4677" s="30" t="n">
        <v>27</v>
      </c>
      <c r="M4677" s="30" t="n">
        <v>47</v>
      </c>
      <c r="N4677" s="30" t="s">
        <v>127</v>
      </c>
      <c r="O4677" s="30" t="s">
        <v>128</v>
      </c>
      <c r="P4677" s="30" t="s">
        <v>150</v>
      </c>
      <c r="Q4677" s="32" t="n">
        <v>4071.78</v>
      </c>
      <c r="R4677" s="30" t="s">
        <v>130</v>
      </c>
      <c r="S4677" s="30" t="s">
        <v>131</v>
      </c>
      <c r="T4677" s="30" t="n">
        <v>4</v>
      </c>
    </row>
    <row r="4678" customFormat="false" ht="15" hidden="false" customHeight="false" outlineLevel="0" collapsed="false">
      <c r="A4678" s="27" t="s">
        <v>6749</v>
      </c>
      <c r="B4678" s="27" t="s">
        <v>6750</v>
      </c>
      <c r="C4678" s="27" t="n">
        <v>0</v>
      </c>
      <c r="D4678" s="27" t="s">
        <v>486</v>
      </c>
      <c r="E4678" s="28" t="n">
        <v>45533</v>
      </c>
      <c r="F4678" s="27" t="s">
        <v>1828</v>
      </c>
      <c r="G4678" s="28" t="n">
        <v>45534</v>
      </c>
      <c r="H4678" s="27" t="s">
        <v>206</v>
      </c>
      <c r="I4678" s="27" t="s">
        <v>300</v>
      </c>
      <c r="J4678" s="27" t="s">
        <v>469</v>
      </c>
      <c r="K4678" s="27" t="s">
        <v>126</v>
      </c>
      <c r="L4678" s="27" t="n">
        <v>34</v>
      </c>
      <c r="M4678" s="27" t="n">
        <v>101</v>
      </c>
      <c r="N4678" s="27" t="s">
        <v>186</v>
      </c>
      <c r="O4678" s="27" t="s">
        <v>128</v>
      </c>
      <c r="P4678" s="27" t="s">
        <v>150</v>
      </c>
      <c r="Q4678" s="29" t="n">
        <v>7666.87</v>
      </c>
      <c r="R4678" s="27" t="s">
        <v>268</v>
      </c>
      <c r="S4678" s="27" t="s">
        <v>197</v>
      </c>
      <c r="T4678" s="27" t="n">
        <v>3</v>
      </c>
    </row>
    <row r="4679" customFormat="false" ht="15" hidden="false" customHeight="false" outlineLevel="0" collapsed="false">
      <c r="A4679" s="30" t="s">
        <v>6751</v>
      </c>
      <c r="B4679" s="30" t="s">
        <v>6752</v>
      </c>
      <c r="C4679" s="30" t="n">
        <v>44</v>
      </c>
      <c r="D4679" s="30" t="s">
        <v>181</v>
      </c>
      <c r="E4679" s="31" t="n">
        <v>45509</v>
      </c>
      <c r="F4679" s="30" t="s">
        <v>567</v>
      </c>
      <c r="G4679" s="31" t="n">
        <v>45510</v>
      </c>
      <c r="H4679" s="30" t="s">
        <v>206</v>
      </c>
      <c r="I4679" s="30" t="s">
        <v>300</v>
      </c>
      <c r="J4679" s="30" t="s">
        <v>469</v>
      </c>
      <c r="K4679" s="30" t="s">
        <v>126</v>
      </c>
      <c r="L4679" s="30" t="n">
        <v>10</v>
      </c>
      <c r="M4679" s="30" t="n">
        <v>92</v>
      </c>
      <c r="N4679" s="30" t="s">
        <v>186</v>
      </c>
      <c r="O4679" s="30" t="s">
        <v>128</v>
      </c>
      <c r="P4679" s="30" t="s">
        <v>150</v>
      </c>
      <c r="Q4679" s="32" t="n">
        <v>7234.11</v>
      </c>
      <c r="R4679" s="30" t="s">
        <v>268</v>
      </c>
      <c r="S4679" s="30" t="s">
        <v>178</v>
      </c>
      <c r="T4679" s="30" t="n">
        <v>4</v>
      </c>
    </row>
    <row r="4680" customFormat="false" ht="15" hidden="false" customHeight="false" outlineLevel="0" collapsed="false">
      <c r="A4680" s="27" t="s">
        <v>6753</v>
      </c>
      <c r="B4680" s="27" t="s">
        <v>2380</v>
      </c>
      <c r="C4680" s="27" t="n">
        <v>29</v>
      </c>
      <c r="D4680" s="27" t="s">
        <v>181</v>
      </c>
      <c r="E4680" s="28" t="n">
        <v>45501</v>
      </c>
      <c r="F4680" s="27" t="s">
        <v>750</v>
      </c>
      <c r="G4680" s="28" t="n">
        <v>45504</v>
      </c>
      <c r="H4680" s="27" t="s">
        <v>161</v>
      </c>
      <c r="I4680" s="27" t="s">
        <v>162</v>
      </c>
      <c r="J4680" s="27" t="s">
        <v>648</v>
      </c>
      <c r="K4680" s="27" t="s">
        <v>156</v>
      </c>
      <c r="L4680" s="27" t="n">
        <v>70</v>
      </c>
      <c r="M4680" s="27" t="n">
        <v>45</v>
      </c>
      <c r="N4680" s="27" t="s">
        <v>186</v>
      </c>
      <c r="O4680" s="27" t="s">
        <v>171</v>
      </c>
      <c r="P4680" s="27" t="s">
        <v>150</v>
      </c>
      <c r="Q4680" s="29" t="n">
        <v>4424.8</v>
      </c>
      <c r="R4680" s="27" t="s">
        <v>130</v>
      </c>
      <c r="S4680" s="27" t="s">
        <v>178</v>
      </c>
      <c r="T4680" s="27" t="n">
        <v>2</v>
      </c>
    </row>
    <row r="4681" customFormat="false" ht="15" hidden="false" customHeight="false" outlineLevel="0" collapsed="false">
      <c r="A4681" s="30" t="s">
        <v>6754</v>
      </c>
      <c r="B4681" s="30" t="s">
        <v>4554</v>
      </c>
      <c r="C4681" s="30" t="n">
        <v>41</v>
      </c>
      <c r="D4681" s="30" t="s">
        <v>121</v>
      </c>
      <c r="E4681" s="31" t="n">
        <v>45325</v>
      </c>
      <c r="F4681" s="30" t="s">
        <v>190</v>
      </c>
      <c r="G4681" s="31" t="n">
        <v>45327</v>
      </c>
      <c r="H4681" s="30" t="s">
        <v>217</v>
      </c>
      <c r="I4681" s="30" t="s">
        <v>344</v>
      </c>
      <c r="J4681" s="30" t="s">
        <v>483</v>
      </c>
      <c r="K4681" s="30" t="s">
        <v>126</v>
      </c>
      <c r="L4681" s="30" t="n">
        <v>43</v>
      </c>
      <c r="M4681" s="30" t="n">
        <v>89</v>
      </c>
      <c r="N4681" s="30" t="s">
        <v>186</v>
      </c>
      <c r="O4681" s="30" t="s">
        <v>171</v>
      </c>
      <c r="P4681" s="30" t="s">
        <v>129</v>
      </c>
      <c r="Q4681" s="32" t="n">
        <v>8481.99</v>
      </c>
      <c r="R4681" s="30" t="s">
        <v>172</v>
      </c>
      <c r="S4681" s="30" t="s">
        <v>178</v>
      </c>
      <c r="T4681" s="30" t="n">
        <v>1</v>
      </c>
    </row>
    <row r="4682" customFormat="false" ht="15" hidden="false" customHeight="false" outlineLevel="0" collapsed="false">
      <c r="A4682" s="27" t="s">
        <v>6755</v>
      </c>
      <c r="B4682" s="27" t="s">
        <v>2341</v>
      </c>
      <c r="C4682" s="27" t="n">
        <v>30</v>
      </c>
      <c r="D4682" s="27" t="s">
        <v>486</v>
      </c>
      <c r="E4682" s="28" t="n">
        <v>45469</v>
      </c>
      <c r="F4682" s="27" t="s">
        <v>1120</v>
      </c>
      <c r="G4682" s="28" t="n">
        <v>45472</v>
      </c>
      <c r="H4682" s="27" t="s">
        <v>236</v>
      </c>
      <c r="I4682" s="27" t="s">
        <v>237</v>
      </c>
      <c r="J4682" s="27" t="s">
        <v>375</v>
      </c>
      <c r="K4682" s="27" t="s">
        <v>202</v>
      </c>
      <c r="L4682" s="27" t="n">
        <v>17</v>
      </c>
      <c r="M4682" s="27" t="n">
        <v>114</v>
      </c>
      <c r="N4682" s="27" t="s">
        <v>186</v>
      </c>
      <c r="O4682" s="27" t="s">
        <v>171</v>
      </c>
      <c r="P4682" s="27" t="s">
        <v>187</v>
      </c>
      <c r="Q4682" s="29" t="n">
        <v>17934.04</v>
      </c>
      <c r="R4682" s="27" t="s">
        <v>172</v>
      </c>
      <c r="S4682" s="27" t="s">
        <v>178</v>
      </c>
      <c r="T4682" s="27" t="n">
        <v>3</v>
      </c>
    </row>
    <row r="4683" customFormat="false" ht="15" hidden="false" customHeight="false" outlineLevel="0" collapsed="false">
      <c r="A4683" s="30" t="s">
        <v>6756</v>
      </c>
      <c r="B4683" s="30" t="s">
        <v>6757</v>
      </c>
      <c r="C4683" s="30" t="n">
        <v>38</v>
      </c>
      <c r="D4683" s="30" t="s">
        <v>121</v>
      </c>
      <c r="E4683" s="31" t="n">
        <v>45299</v>
      </c>
      <c r="F4683" s="30" t="s">
        <v>1401</v>
      </c>
      <c r="G4683" s="31" t="n">
        <v>45301</v>
      </c>
      <c r="H4683" s="30" t="s">
        <v>242</v>
      </c>
      <c r="I4683" s="30" t="s">
        <v>466</v>
      </c>
      <c r="J4683" s="30" t="s">
        <v>244</v>
      </c>
      <c r="K4683" s="30" t="s">
        <v>126</v>
      </c>
      <c r="L4683" s="30" t="n">
        <v>21</v>
      </c>
      <c r="M4683" s="30" t="n">
        <v>88</v>
      </c>
      <c r="N4683" s="30" t="s">
        <v>186</v>
      </c>
      <c r="O4683" s="30" t="s">
        <v>139</v>
      </c>
      <c r="P4683" s="30" t="s">
        <v>187</v>
      </c>
      <c r="Q4683" s="32" t="n">
        <v>8523.53</v>
      </c>
      <c r="R4683" s="30" t="s">
        <v>268</v>
      </c>
      <c r="S4683" s="30" t="s">
        <v>157</v>
      </c>
      <c r="T4683" s="30" t="n">
        <v>3</v>
      </c>
    </row>
    <row r="4684" customFormat="false" ht="15" hidden="false" customHeight="false" outlineLevel="0" collapsed="false">
      <c r="A4684" s="27" t="s">
        <v>6758</v>
      </c>
      <c r="B4684" s="27" t="s">
        <v>1042</v>
      </c>
      <c r="C4684" s="27" t="n">
        <v>41</v>
      </c>
      <c r="D4684" s="27" t="s">
        <v>121</v>
      </c>
      <c r="E4684" s="28" t="n">
        <v>45331</v>
      </c>
      <c r="F4684" s="27" t="s">
        <v>523</v>
      </c>
      <c r="G4684" s="28" t="n">
        <v>45333</v>
      </c>
      <c r="H4684" s="27" t="s">
        <v>242</v>
      </c>
      <c r="I4684" s="27" t="s">
        <v>243</v>
      </c>
      <c r="J4684" s="27" t="s">
        <v>244</v>
      </c>
      <c r="K4684" s="27" t="s">
        <v>156</v>
      </c>
      <c r="L4684" s="27" t="n">
        <v>66</v>
      </c>
      <c r="M4684" s="27" t="n">
        <v>40</v>
      </c>
      <c r="N4684" s="27" t="s">
        <v>186</v>
      </c>
      <c r="O4684" s="27" t="s">
        <v>128</v>
      </c>
      <c r="P4684" s="27" t="s">
        <v>140</v>
      </c>
      <c r="Q4684" s="29" t="n">
        <v>3919.33</v>
      </c>
      <c r="R4684" s="27" t="s">
        <v>130</v>
      </c>
      <c r="S4684" s="27" t="s">
        <v>131</v>
      </c>
      <c r="T4684" s="27" t="n">
        <v>5</v>
      </c>
    </row>
    <row r="4685" customFormat="false" ht="15" hidden="false" customHeight="false" outlineLevel="0" collapsed="false">
      <c r="A4685" s="30" t="s">
        <v>6759</v>
      </c>
      <c r="B4685" s="30" t="s">
        <v>1891</v>
      </c>
      <c r="C4685" s="30" t="n">
        <v>66</v>
      </c>
      <c r="D4685" s="30" t="s">
        <v>181</v>
      </c>
      <c r="E4685" s="31" t="n">
        <v>45292</v>
      </c>
      <c r="F4685" s="30" t="s">
        <v>2101</v>
      </c>
      <c r="G4685" s="31" t="n">
        <v>45293</v>
      </c>
      <c r="H4685" s="30" t="s">
        <v>146</v>
      </c>
      <c r="I4685" s="30" t="s">
        <v>176</v>
      </c>
      <c r="J4685" s="30" t="s">
        <v>568</v>
      </c>
      <c r="K4685" s="30" t="s">
        <v>156</v>
      </c>
      <c r="L4685" s="30" t="n">
        <v>37</v>
      </c>
      <c r="M4685" s="30" t="n">
        <v>43</v>
      </c>
      <c r="N4685" s="30" t="s">
        <v>127</v>
      </c>
      <c r="O4685" s="30" t="s">
        <v>171</v>
      </c>
      <c r="P4685" s="30" t="s">
        <v>129</v>
      </c>
      <c r="Q4685" s="32" t="n">
        <v>3940.19</v>
      </c>
      <c r="R4685" s="30" t="s">
        <v>130</v>
      </c>
      <c r="S4685" s="30" t="s">
        <v>164</v>
      </c>
      <c r="T4685" s="30" t="n">
        <v>3</v>
      </c>
    </row>
    <row r="4686" customFormat="false" ht="15" hidden="false" customHeight="false" outlineLevel="0" collapsed="false">
      <c r="A4686" s="27" t="s">
        <v>6760</v>
      </c>
      <c r="B4686" s="27" t="s">
        <v>2461</v>
      </c>
      <c r="C4686" s="27" t="n">
        <v>49</v>
      </c>
      <c r="D4686" s="27" t="s">
        <v>121</v>
      </c>
      <c r="E4686" s="28" t="n">
        <v>45453</v>
      </c>
      <c r="F4686" s="27" t="s">
        <v>601</v>
      </c>
      <c r="G4686" s="28" t="n">
        <v>45454</v>
      </c>
      <c r="H4686" s="27" t="s">
        <v>236</v>
      </c>
      <c r="I4686" s="27" t="s">
        <v>266</v>
      </c>
      <c r="J4686" s="27" t="s">
        <v>375</v>
      </c>
      <c r="K4686" s="27" t="s">
        <v>126</v>
      </c>
      <c r="L4686" s="27" t="n">
        <v>44</v>
      </c>
      <c r="M4686" s="27" t="n">
        <v>118</v>
      </c>
      <c r="N4686" s="27" t="s">
        <v>186</v>
      </c>
      <c r="O4686" s="27" t="s">
        <v>139</v>
      </c>
      <c r="P4686" s="27" t="s">
        <v>140</v>
      </c>
      <c r="Q4686" s="29" t="n">
        <v>8096.17</v>
      </c>
      <c r="R4686" s="27" t="s">
        <v>172</v>
      </c>
      <c r="S4686" s="27" t="s">
        <v>157</v>
      </c>
      <c r="T4686" s="27" t="n">
        <v>3</v>
      </c>
    </row>
    <row r="4687" customFormat="false" ht="15" hidden="false" customHeight="false" outlineLevel="0" collapsed="false">
      <c r="A4687" s="30" t="s">
        <v>6761</v>
      </c>
      <c r="B4687" s="30" t="s">
        <v>5004</v>
      </c>
      <c r="C4687" s="30" t="n">
        <v>77</v>
      </c>
      <c r="D4687" s="30" t="s">
        <v>181</v>
      </c>
      <c r="E4687" s="31" t="n">
        <v>45443</v>
      </c>
      <c r="F4687" s="30" t="s">
        <v>948</v>
      </c>
      <c r="G4687" s="31" t="n">
        <v>45446</v>
      </c>
      <c r="H4687" s="30" t="s">
        <v>168</v>
      </c>
      <c r="I4687" s="30" t="s">
        <v>366</v>
      </c>
      <c r="J4687" s="30" t="s">
        <v>371</v>
      </c>
      <c r="K4687" s="30" t="s">
        <v>156</v>
      </c>
      <c r="L4687" s="30" t="n">
        <v>65</v>
      </c>
      <c r="M4687" s="30" t="n">
        <v>46</v>
      </c>
      <c r="N4687" s="30" t="s">
        <v>127</v>
      </c>
      <c r="O4687" s="30" t="s">
        <v>139</v>
      </c>
      <c r="P4687" s="30" t="s">
        <v>187</v>
      </c>
      <c r="Q4687" s="32" t="n">
        <v>4409.9</v>
      </c>
      <c r="R4687" s="30" t="s">
        <v>130</v>
      </c>
      <c r="S4687" s="30" t="s">
        <v>157</v>
      </c>
      <c r="T4687" s="30" t="n">
        <v>4</v>
      </c>
    </row>
    <row r="4688" customFormat="false" ht="15" hidden="false" customHeight="false" outlineLevel="0" collapsed="false">
      <c r="A4688" s="27" t="s">
        <v>6762</v>
      </c>
      <c r="B4688" s="27" t="s">
        <v>1137</v>
      </c>
      <c r="C4688" s="27" t="n">
        <v>22</v>
      </c>
      <c r="D4688" s="27" t="s">
        <v>121</v>
      </c>
      <c r="E4688" s="28" t="n">
        <v>45411</v>
      </c>
      <c r="F4688" s="27" t="s">
        <v>753</v>
      </c>
      <c r="G4688" s="28" t="n">
        <v>45412</v>
      </c>
      <c r="H4688" s="27" t="s">
        <v>217</v>
      </c>
      <c r="I4688" s="27" t="s">
        <v>392</v>
      </c>
      <c r="J4688" s="27" t="s">
        <v>218</v>
      </c>
      <c r="K4688" s="27" t="s">
        <v>156</v>
      </c>
      <c r="L4688" s="27" t="n">
        <v>60</v>
      </c>
      <c r="M4688" s="27" t="n">
        <v>38</v>
      </c>
      <c r="N4688" s="27" t="s">
        <v>127</v>
      </c>
      <c r="O4688" s="27" t="s">
        <v>128</v>
      </c>
      <c r="P4688" s="27" t="s">
        <v>150</v>
      </c>
      <c r="Q4688" s="29" t="n">
        <v>2675.89</v>
      </c>
      <c r="R4688" s="27" t="s">
        <v>130</v>
      </c>
      <c r="S4688" s="27" t="s">
        <v>223</v>
      </c>
      <c r="T4688" s="27" t="n">
        <v>5</v>
      </c>
    </row>
    <row r="4689" customFormat="false" ht="15" hidden="false" customHeight="false" outlineLevel="0" collapsed="false">
      <c r="A4689" s="30" t="s">
        <v>6763</v>
      </c>
      <c r="B4689" s="30" t="s">
        <v>942</v>
      </c>
      <c r="C4689" s="30" t="n">
        <v>42</v>
      </c>
      <c r="D4689" s="30" t="s">
        <v>121</v>
      </c>
      <c r="E4689" s="31" t="n">
        <v>45541</v>
      </c>
      <c r="F4689" s="30" t="s">
        <v>876</v>
      </c>
      <c r="G4689" s="31" t="n">
        <v>45544</v>
      </c>
      <c r="H4689" s="30" t="s">
        <v>123</v>
      </c>
      <c r="I4689" s="30" t="s">
        <v>155</v>
      </c>
      <c r="J4689" s="30" t="s">
        <v>508</v>
      </c>
      <c r="K4689" s="30" t="s">
        <v>156</v>
      </c>
      <c r="L4689" s="30" t="n">
        <v>69</v>
      </c>
      <c r="M4689" s="30" t="n">
        <v>40</v>
      </c>
      <c r="N4689" s="30" t="s">
        <v>127</v>
      </c>
      <c r="O4689" s="30" t="s">
        <v>139</v>
      </c>
      <c r="P4689" s="30" t="s">
        <v>129</v>
      </c>
      <c r="Q4689" s="32" t="n">
        <v>3782.09</v>
      </c>
      <c r="R4689" s="30" t="s">
        <v>130</v>
      </c>
      <c r="S4689" s="30" t="s">
        <v>151</v>
      </c>
      <c r="T4689" s="30" t="n">
        <v>4</v>
      </c>
    </row>
    <row r="4690" customFormat="false" ht="15" hidden="false" customHeight="false" outlineLevel="0" collapsed="false">
      <c r="A4690" s="27" t="s">
        <v>6764</v>
      </c>
      <c r="B4690" s="27" t="s">
        <v>4183</v>
      </c>
      <c r="C4690" s="27" t="n">
        <v>46</v>
      </c>
      <c r="D4690" s="27" t="s">
        <v>121</v>
      </c>
      <c r="E4690" s="28" t="n">
        <v>45478</v>
      </c>
      <c r="F4690" s="27" t="s">
        <v>3007</v>
      </c>
      <c r="G4690" s="28" t="n">
        <v>45480</v>
      </c>
      <c r="H4690" s="27" t="s">
        <v>183</v>
      </c>
      <c r="I4690" s="27"/>
      <c r="J4690" s="27" t="s">
        <v>476</v>
      </c>
      <c r="K4690" s="27" t="s">
        <v>156</v>
      </c>
      <c r="L4690" s="27" t="n">
        <v>33</v>
      </c>
      <c r="M4690" s="27" t="n">
        <v>80</v>
      </c>
      <c r="N4690" s="27" t="s">
        <v>127</v>
      </c>
      <c r="O4690" s="27" t="s">
        <v>128</v>
      </c>
      <c r="P4690" s="27" t="s">
        <v>140</v>
      </c>
      <c r="Q4690" s="29" t="n">
        <v>4458.37</v>
      </c>
      <c r="R4690" s="27" t="s">
        <v>130</v>
      </c>
      <c r="S4690" s="27" t="s">
        <v>157</v>
      </c>
      <c r="T4690" s="27" t="n">
        <v>3</v>
      </c>
    </row>
    <row r="4691" customFormat="false" ht="15" hidden="false" customHeight="false" outlineLevel="0" collapsed="false">
      <c r="A4691" s="30" t="s">
        <v>6765</v>
      </c>
      <c r="B4691" s="30" t="s">
        <v>4781</v>
      </c>
      <c r="C4691" s="30" t="n">
        <v>21</v>
      </c>
      <c r="D4691" s="30" t="s">
        <v>121</v>
      </c>
      <c r="E4691" s="31" t="n">
        <v>45564</v>
      </c>
      <c r="F4691" s="30" t="s">
        <v>576</v>
      </c>
      <c r="G4691" s="31" t="n">
        <v>45566</v>
      </c>
      <c r="H4691" s="30" t="s">
        <v>217</v>
      </c>
      <c r="I4691" s="30" t="s">
        <v>282</v>
      </c>
      <c r="J4691" s="30" t="s">
        <v>483</v>
      </c>
      <c r="K4691" s="30" t="s">
        <v>156</v>
      </c>
      <c r="L4691" s="30" t="n">
        <v>66</v>
      </c>
      <c r="M4691" s="30" t="n">
        <v>31</v>
      </c>
      <c r="N4691" s="30" t="s">
        <v>127</v>
      </c>
      <c r="O4691" s="30" t="s">
        <v>128</v>
      </c>
      <c r="P4691" s="30" t="s">
        <v>129</v>
      </c>
      <c r="Q4691" s="32" t="n">
        <v>4380.55</v>
      </c>
      <c r="R4691" s="30" t="s">
        <v>268</v>
      </c>
      <c r="S4691" s="30" t="s">
        <v>178</v>
      </c>
      <c r="T4691" s="30" t="n">
        <v>4</v>
      </c>
    </row>
    <row r="4692" customFormat="false" ht="15" hidden="false" customHeight="false" outlineLevel="0" collapsed="false">
      <c r="A4692" s="27" t="s">
        <v>6766</v>
      </c>
      <c r="B4692" s="27" t="s">
        <v>2278</v>
      </c>
      <c r="C4692" s="27" t="n">
        <v>78</v>
      </c>
      <c r="D4692" s="27" t="s">
        <v>181</v>
      </c>
      <c r="E4692" s="28" t="n">
        <v>45469</v>
      </c>
      <c r="F4692" s="27" t="s">
        <v>405</v>
      </c>
      <c r="G4692" s="28" t="n">
        <v>45470</v>
      </c>
      <c r="H4692" s="27" t="s">
        <v>146</v>
      </c>
      <c r="I4692" s="27" t="s">
        <v>147</v>
      </c>
      <c r="J4692" s="27" t="s">
        <v>244</v>
      </c>
      <c r="K4692" s="27" t="s">
        <v>126</v>
      </c>
      <c r="L4692" s="27" t="n">
        <v>41</v>
      </c>
      <c r="M4692" s="27" t="n">
        <v>66</v>
      </c>
      <c r="N4692" s="27" t="s">
        <v>127</v>
      </c>
      <c r="O4692" s="27" t="s">
        <v>171</v>
      </c>
      <c r="P4692" s="27" t="s">
        <v>150</v>
      </c>
      <c r="Q4692" s="29" t="n">
        <v>7818.02</v>
      </c>
      <c r="R4692" s="27" t="s">
        <v>130</v>
      </c>
      <c r="S4692" s="27" t="s">
        <v>178</v>
      </c>
      <c r="T4692" s="27" t="n">
        <v>5</v>
      </c>
    </row>
    <row r="4693" customFormat="false" ht="15" hidden="false" customHeight="false" outlineLevel="0" collapsed="false">
      <c r="A4693" s="30" t="s">
        <v>6767</v>
      </c>
      <c r="B4693" s="30" t="s">
        <v>3838</v>
      </c>
      <c r="C4693" s="30" t="n">
        <v>42</v>
      </c>
      <c r="D4693" s="30" t="s">
        <v>121</v>
      </c>
      <c r="E4693" s="31" t="n">
        <v>45604</v>
      </c>
      <c r="F4693" s="30" t="s">
        <v>543</v>
      </c>
      <c r="G4693" s="31" t="n">
        <v>45608</v>
      </c>
      <c r="H4693" s="30" t="s">
        <v>242</v>
      </c>
      <c r="I4693" s="30" t="s">
        <v>466</v>
      </c>
      <c r="J4693" s="30" t="s">
        <v>401</v>
      </c>
      <c r="K4693" s="30" t="s">
        <v>126</v>
      </c>
      <c r="L4693" s="30" t="n">
        <v>19</v>
      </c>
      <c r="M4693" s="30" t="n">
        <v>46</v>
      </c>
      <c r="N4693" s="30" t="s">
        <v>186</v>
      </c>
      <c r="O4693" s="30" t="s">
        <v>171</v>
      </c>
      <c r="P4693" s="30" t="s">
        <v>150</v>
      </c>
      <c r="Q4693" s="32" t="n">
        <v>7102.61</v>
      </c>
      <c r="R4693" s="30" t="s">
        <v>130</v>
      </c>
      <c r="S4693" s="30" t="s">
        <v>141</v>
      </c>
      <c r="T4693" s="30" t="n">
        <v>5</v>
      </c>
    </row>
    <row r="4694" customFormat="false" ht="15" hidden="false" customHeight="false" outlineLevel="0" collapsed="false">
      <c r="A4694" s="27" t="s">
        <v>6768</v>
      </c>
      <c r="B4694" s="27" t="s">
        <v>2563</v>
      </c>
      <c r="C4694" s="27" t="n">
        <v>40</v>
      </c>
      <c r="D4694" s="27" t="s">
        <v>121</v>
      </c>
      <c r="E4694" s="28" t="n">
        <v>45646</v>
      </c>
      <c r="F4694" s="27" t="s">
        <v>598</v>
      </c>
      <c r="G4694" s="28" t="n">
        <v>45650</v>
      </c>
      <c r="H4694" s="27" t="s">
        <v>183</v>
      </c>
      <c r="I4694" s="27" t="s">
        <v>212</v>
      </c>
      <c r="J4694" s="27" t="s">
        <v>185</v>
      </c>
      <c r="K4694" s="27" t="s">
        <v>126</v>
      </c>
      <c r="L4694" s="27" t="n">
        <v>28</v>
      </c>
      <c r="M4694" s="27" t="n">
        <v>106</v>
      </c>
      <c r="N4694" s="27" t="s">
        <v>186</v>
      </c>
      <c r="O4694" s="27" t="s">
        <v>128</v>
      </c>
      <c r="P4694" s="27" t="s">
        <v>140</v>
      </c>
      <c r="Q4694" s="29" t="n">
        <v>8518.24</v>
      </c>
      <c r="R4694" s="27" t="s">
        <v>130</v>
      </c>
      <c r="S4694" s="27" t="s">
        <v>335</v>
      </c>
      <c r="T4694" s="27" t="n">
        <v>4</v>
      </c>
    </row>
    <row r="4695" customFormat="false" ht="15" hidden="false" customHeight="false" outlineLevel="0" collapsed="false">
      <c r="A4695" s="30" t="s">
        <v>6769</v>
      </c>
      <c r="B4695" s="30" t="s">
        <v>1080</v>
      </c>
      <c r="C4695" s="30" t="n">
        <v>53</v>
      </c>
      <c r="D4695" s="30" t="s">
        <v>181</v>
      </c>
      <c r="E4695" s="31" t="n">
        <v>45560</v>
      </c>
      <c r="F4695" s="30" t="s">
        <v>713</v>
      </c>
      <c r="G4695" s="31" t="n">
        <v>45562</v>
      </c>
      <c r="H4695" s="30" t="s">
        <v>123</v>
      </c>
      <c r="I4695" s="30" t="s">
        <v>155</v>
      </c>
      <c r="J4695" s="30" t="s">
        <v>305</v>
      </c>
      <c r="K4695" s="30" t="s">
        <v>156</v>
      </c>
      <c r="L4695" s="30" t="n">
        <v>17</v>
      </c>
      <c r="M4695" s="30" t="n">
        <v>31</v>
      </c>
      <c r="N4695" s="30" t="s">
        <v>127</v>
      </c>
      <c r="O4695" s="30" t="s">
        <v>128</v>
      </c>
      <c r="P4695" s="30" t="s">
        <v>140</v>
      </c>
      <c r="Q4695" s="32" t="n">
        <v>4365.98</v>
      </c>
      <c r="R4695" s="30" t="s">
        <v>130</v>
      </c>
      <c r="S4695" s="30" t="s">
        <v>164</v>
      </c>
      <c r="T4695" s="30" t="n">
        <v>4</v>
      </c>
    </row>
    <row r="4696" customFormat="false" ht="15" hidden="false" customHeight="false" outlineLevel="0" collapsed="false">
      <c r="A4696" s="27" t="s">
        <v>6770</v>
      </c>
      <c r="B4696" s="27" t="s">
        <v>4902</v>
      </c>
      <c r="C4696" s="27" t="n">
        <v>35</v>
      </c>
      <c r="D4696" s="27" t="s">
        <v>121</v>
      </c>
      <c r="E4696" s="28" t="n">
        <v>45465</v>
      </c>
      <c r="F4696" s="27" t="s">
        <v>669</v>
      </c>
      <c r="G4696" s="28" t="n">
        <v>45466</v>
      </c>
      <c r="H4696" s="27" t="s">
        <v>183</v>
      </c>
      <c r="I4696" s="27" t="s">
        <v>212</v>
      </c>
      <c r="J4696" s="27" t="s">
        <v>431</v>
      </c>
      <c r="K4696" s="27" t="s">
        <v>138</v>
      </c>
      <c r="L4696" s="27" t="n">
        <v>24</v>
      </c>
      <c r="M4696" s="27" t="n">
        <v>35</v>
      </c>
      <c r="N4696" s="27" t="s">
        <v>127</v>
      </c>
      <c r="O4696" s="27" t="s">
        <v>128</v>
      </c>
      <c r="P4696" s="27" t="s">
        <v>140</v>
      </c>
      <c r="Q4696" s="29" t="n">
        <v>2824.3</v>
      </c>
      <c r="R4696" s="27" t="s">
        <v>130</v>
      </c>
      <c r="S4696" s="27" t="s">
        <v>141</v>
      </c>
      <c r="T4696" s="27" t="n">
        <v>3</v>
      </c>
    </row>
    <row r="4697" customFormat="false" ht="15" hidden="false" customHeight="false" outlineLevel="0" collapsed="false">
      <c r="A4697" s="30" t="s">
        <v>6771</v>
      </c>
      <c r="B4697" s="30" t="s">
        <v>6000</v>
      </c>
      <c r="C4697" s="30" t="n">
        <v>22</v>
      </c>
      <c r="D4697" s="30" t="s">
        <v>121</v>
      </c>
      <c r="E4697" s="31" t="n">
        <v>45344</v>
      </c>
      <c r="F4697" s="30" t="s">
        <v>182</v>
      </c>
      <c r="G4697" s="31" t="n">
        <v>45345</v>
      </c>
      <c r="H4697" s="30" t="s">
        <v>161</v>
      </c>
      <c r="I4697" s="30" t="s">
        <v>162</v>
      </c>
      <c r="J4697" s="30" t="s">
        <v>385</v>
      </c>
      <c r="K4697" s="30" t="s">
        <v>138</v>
      </c>
      <c r="L4697" s="30" t="n">
        <v>63</v>
      </c>
      <c r="M4697" s="30" t="n">
        <v>38</v>
      </c>
      <c r="N4697" s="30" t="s">
        <v>127</v>
      </c>
      <c r="O4697" s="30" t="s">
        <v>139</v>
      </c>
      <c r="P4697" s="30" t="s">
        <v>150</v>
      </c>
      <c r="Q4697" s="32" t="n">
        <v>1648.15</v>
      </c>
      <c r="R4697" s="30" t="s">
        <v>268</v>
      </c>
      <c r="S4697" s="30" t="s">
        <v>192</v>
      </c>
      <c r="T4697" s="30" t="n">
        <v>2</v>
      </c>
    </row>
    <row r="4698" customFormat="false" ht="15" hidden="false" customHeight="false" outlineLevel="0" collapsed="false">
      <c r="A4698" s="27" t="s">
        <v>6772</v>
      </c>
      <c r="B4698" s="27" t="s">
        <v>1941</v>
      </c>
      <c r="C4698" s="27" t="n">
        <v>39</v>
      </c>
      <c r="D4698" s="27" t="s">
        <v>121</v>
      </c>
      <c r="E4698" s="28" t="n">
        <v>45574</v>
      </c>
      <c r="F4698" s="27" t="s">
        <v>338</v>
      </c>
      <c r="G4698" s="28" t="n">
        <v>45574</v>
      </c>
      <c r="H4698" s="27" t="s">
        <v>161</v>
      </c>
      <c r="I4698" s="27" t="s">
        <v>320</v>
      </c>
      <c r="J4698" s="27" t="s">
        <v>385</v>
      </c>
      <c r="K4698" s="27" t="s">
        <v>156</v>
      </c>
      <c r="L4698" s="27" t="n">
        <v>28</v>
      </c>
      <c r="M4698" s="27" t="n">
        <v>68</v>
      </c>
      <c r="N4698" s="27" t="s">
        <v>186</v>
      </c>
      <c r="O4698" s="27" t="s">
        <v>128</v>
      </c>
      <c r="P4698" s="27" t="s">
        <v>129</v>
      </c>
      <c r="Q4698" s="29" t="n">
        <v>3643.65</v>
      </c>
      <c r="R4698" s="27" t="s">
        <v>130</v>
      </c>
      <c r="S4698" s="27" t="s">
        <v>141</v>
      </c>
      <c r="T4698" s="27" t="n">
        <v>4</v>
      </c>
    </row>
    <row r="4699" customFormat="false" ht="15" hidden="false" customHeight="false" outlineLevel="0" collapsed="false">
      <c r="A4699" s="30" t="s">
        <v>6773</v>
      </c>
      <c r="B4699" s="30" t="s">
        <v>380</v>
      </c>
      <c r="C4699" s="30" t="n">
        <v>49</v>
      </c>
      <c r="D4699" s="30" t="s">
        <v>181</v>
      </c>
      <c r="E4699" s="31" t="n">
        <v>45359</v>
      </c>
      <c r="F4699" s="30" t="s">
        <v>1257</v>
      </c>
      <c r="G4699" s="31" t="n">
        <v>45360</v>
      </c>
      <c r="H4699" s="30" t="s">
        <v>236</v>
      </c>
      <c r="I4699" s="30" t="s">
        <v>237</v>
      </c>
      <c r="J4699" s="30" t="s">
        <v>375</v>
      </c>
      <c r="K4699" s="30" t="s">
        <v>156</v>
      </c>
      <c r="L4699" s="30" t="n">
        <v>58</v>
      </c>
      <c r="M4699" s="30" t="n">
        <v>45</v>
      </c>
      <c r="N4699" s="30" t="s">
        <v>127</v>
      </c>
      <c r="O4699" s="30" t="s">
        <v>149</v>
      </c>
      <c r="P4699" s="30" t="s">
        <v>129</v>
      </c>
      <c r="Q4699" s="32" t="n">
        <v>3883.25</v>
      </c>
      <c r="R4699" s="30" t="s">
        <v>130</v>
      </c>
      <c r="S4699" s="30" t="s">
        <v>131</v>
      </c>
      <c r="T4699" s="30" t="n">
        <v>3</v>
      </c>
    </row>
    <row r="4700" customFormat="false" ht="15" hidden="false" customHeight="false" outlineLevel="0" collapsed="false">
      <c r="A4700" s="27" t="s">
        <v>6774</v>
      </c>
      <c r="B4700" s="27" t="s">
        <v>4971</v>
      </c>
      <c r="C4700" s="27" t="n">
        <v>48</v>
      </c>
      <c r="D4700" s="27" t="s">
        <v>181</v>
      </c>
      <c r="E4700" s="28" t="n">
        <v>45423</v>
      </c>
      <c r="F4700" s="27" t="s">
        <v>532</v>
      </c>
      <c r="G4700" s="28" t="n">
        <v>45427</v>
      </c>
      <c r="H4700" s="27" t="s">
        <v>236</v>
      </c>
      <c r="I4700" s="27" t="s">
        <v>237</v>
      </c>
      <c r="J4700" s="27" t="s">
        <v>267</v>
      </c>
      <c r="K4700" s="27" t="s">
        <v>126</v>
      </c>
      <c r="L4700" s="27" t="n">
        <v>41</v>
      </c>
      <c r="M4700" s="27" t="n">
        <v>78</v>
      </c>
      <c r="N4700" s="27" t="s">
        <v>127</v>
      </c>
      <c r="O4700" s="27" t="s">
        <v>139</v>
      </c>
      <c r="P4700" s="27" t="s">
        <v>140</v>
      </c>
      <c r="Q4700" s="29" t="n">
        <v>8058.51</v>
      </c>
      <c r="R4700" s="27" t="s">
        <v>130</v>
      </c>
      <c r="S4700" s="27" t="s">
        <v>197</v>
      </c>
      <c r="T4700" s="27" t="n">
        <v>5</v>
      </c>
    </row>
    <row r="4701" customFormat="false" ht="15" hidden="false" customHeight="false" outlineLevel="0" collapsed="false">
      <c r="A4701" s="30" t="s">
        <v>6775</v>
      </c>
      <c r="B4701" s="30" t="s">
        <v>5821</v>
      </c>
      <c r="C4701" s="30" t="n">
        <v>23</v>
      </c>
      <c r="D4701" s="30" t="s">
        <v>181</v>
      </c>
      <c r="E4701" s="31" t="n">
        <v>45512</v>
      </c>
      <c r="F4701" s="30" t="s">
        <v>614</v>
      </c>
      <c r="G4701" s="31" t="n">
        <v>45512</v>
      </c>
      <c r="H4701" s="30" t="s">
        <v>242</v>
      </c>
      <c r="I4701" s="30" t="s">
        <v>243</v>
      </c>
      <c r="J4701" s="30" t="s">
        <v>316</v>
      </c>
      <c r="K4701" s="30" t="s">
        <v>156</v>
      </c>
      <c r="L4701" s="30" t="n">
        <v>18</v>
      </c>
      <c r="M4701" s="30" t="n">
        <v>55</v>
      </c>
      <c r="N4701" s="30" t="s">
        <v>127</v>
      </c>
      <c r="O4701" s="30" t="s">
        <v>171</v>
      </c>
      <c r="P4701" s="30" t="s">
        <v>187</v>
      </c>
      <c r="Q4701" s="32" t="n">
        <v>3322.31</v>
      </c>
      <c r="R4701" s="30" t="s">
        <v>130</v>
      </c>
      <c r="S4701" s="30" t="s">
        <v>335</v>
      </c>
      <c r="T4701" s="30" t="n">
        <v>3</v>
      </c>
    </row>
    <row r="4702" customFormat="false" ht="15" hidden="false" customHeight="false" outlineLevel="0" collapsed="false">
      <c r="A4702" s="27" t="s">
        <v>6776</v>
      </c>
      <c r="B4702" s="27" t="s">
        <v>5310</v>
      </c>
      <c r="C4702" s="27" t="n">
        <v>28</v>
      </c>
      <c r="D4702" s="27" t="s">
        <v>181</v>
      </c>
      <c r="E4702" s="28" t="n">
        <v>45579</v>
      </c>
      <c r="F4702" s="27" t="s">
        <v>674</v>
      </c>
      <c r="G4702" s="28" t="n">
        <v>45579</v>
      </c>
      <c r="H4702" s="27" t="s">
        <v>146</v>
      </c>
      <c r="I4702" s="27" t="s">
        <v>176</v>
      </c>
      <c r="J4702" s="27" t="s">
        <v>568</v>
      </c>
      <c r="K4702" s="27" t="s">
        <v>138</v>
      </c>
      <c r="L4702" s="27" t="n">
        <v>36</v>
      </c>
      <c r="M4702" s="27" t="n">
        <v>22</v>
      </c>
      <c r="N4702" s="27" t="s">
        <v>127</v>
      </c>
      <c r="O4702" s="27" t="s">
        <v>171</v>
      </c>
      <c r="P4702" s="27" t="s">
        <v>140</v>
      </c>
      <c r="Q4702" s="29" t="n">
        <v>658.02</v>
      </c>
      <c r="R4702" s="27" t="s">
        <v>130</v>
      </c>
      <c r="S4702" s="27" t="s">
        <v>969</v>
      </c>
      <c r="T4702" s="27" t="n">
        <v>4</v>
      </c>
    </row>
    <row r="4703" customFormat="false" ht="15" hidden="false" customHeight="false" outlineLevel="0" collapsed="false">
      <c r="A4703" s="30" t="s">
        <v>6777</v>
      </c>
      <c r="B4703" s="30" t="s">
        <v>1178</v>
      </c>
      <c r="C4703" s="30" t="n">
        <v>14</v>
      </c>
      <c r="D4703" s="30" t="s">
        <v>121</v>
      </c>
      <c r="E4703" s="31" t="n">
        <v>45448</v>
      </c>
      <c r="F4703" s="30" t="s">
        <v>497</v>
      </c>
      <c r="G4703" s="31" t="n">
        <v>45460</v>
      </c>
      <c r="H4703" s="30" t="s">
        <v>123</v>
      </c>
      <c r="I4703" s="30" t="s">
        <v>304</v>
      </c>
      <c r="J4703" s="30" t="s">
        <v>125</v>
      </c>
      <c r="K4703" s="30" t="s">
        <v>202</v>
      </c>
      <c r="L4703" s="30" t="n">
        <v>12</v>
      </c>
      <c r="M4703" s="30" t="n">
        <v>155</v>
      </c>
      <c r="N4703" s="30" t="s">
        <v>186</v>
      </c>
      <c r="O4703" s="30" t="s">
        <v>128</v>
      </c>
      <c r="P4703" s="30" t="s">
        <v>150</v>
      </c>
      <c r="Q4703" s="32" t="n">
        <v>17385.33</v>
      </c>
      <c r="R4703" s="30" t="s">
        <v>462</v>
      </c>
      <c r="S4703" s="30" t="s">
        <v>164</v>
      </c>
      <c r="T4703" s="30" t="n">
        <v>3</v>
      </c>
    </row>
    <row r="4704" customFormat="false" ht="15" hidden="false" customHeight="false" outlineLevel="0" collapsed="false">
      <c r="A4704" s="27" t="s">
        <v>6778</v>
      </c>
      <c r="B4704" s="27" t="s">
        <v>1819</v>
      </c>
      <c r="C4704" s="27" t="n">
        <v>53</v>
      </c>
      <c r="D4704" s="27" t="s">
        <v>181</v>
      </c>
      <c r="E4704" s="28" t="n">
        <v>45332</v>
      </c>
      <c r="F4704" s="27" t="s">
        <v>743</v>
      </c>
      <c r="G4704" s="28" t="n">
        <v>45335</v>
      </c>
      <c r="H4704" s="27" t="s">
        <v>123</v>
      </c>
      <c r="I4704" s="27" t="s">
        <v>304</v>
      </c>
      <c r="J4704" s="27" t="s">
        <v>418</v>
      </c>
      <c r="K4704" s="27" t="s">
        <v>156</v>
      </c>
      <c r="L4704" s="27" t="n">
        <v>18</v>
      </c>
      <c r="M4704" s="27" t="n">
        <v>41</v>
      </c>
      <c r="N4704" s="27" t="s">
        <v>186</v>
      </c>
      <c r="O4704" s="27" t="s">
        <v>128</v>
      </c>
      <c r="P4704" s="27" t="s">
        <v>140</v>
      </c>
      <c r="Q4704" s="29" t="n">
        <v>3992.86</v>
      </c>
      <c r="R4704" s="27" t="s">
        <v>130</v>
      </c>
      <c r="S4704" s="27" t="s">
        <v>192</v>
      </c>
      <c r="T4704" s="27" t="n">
        <v>4</v>
      </c>
    </row>
    <row r="4705" customFormat="false" ht="15" hidden="false" customHeight="false" outlineLevel="0" collapsed="false">
      <c r="A4705" s="30" t="s">
        <v>6779</v>
      </c>
      <c r="B4705" s="30" t="s">
        <v>2728</v>
      </c>
      <c r="C4705" s="30" t="n">
        <v>44</v>
      </c>
      <c r="D4705" s="30" t="s">
        <v>181</v>
      </c>
      <c r="E4705" s="31" t="n">
        <v>45647</v>
      </c>
      <c r="F4705" s="30" t="s">
        <v>2058</v>
      </c>
      <c r="G4705" s="31" t="n">
        <v>45647</v>
      </c>
      <c r="H4705" s="30" t="s">
        <v>168</v>
      </c>
      <c r="I4705" s="30" t="s">
        <v>366</v>
      </c>
      <c r="J4705" s="30" t="s">
        <v>371</v>
      </c>
      <c r="K4705" s="30" t="s">
        <v>156</v>
      </c>
      <c r="L4705" s="30" t="n">
        <v>70</v>
      </c>
      <c r="M4705" s="30" t="n">
        <v>65</v>
      </c>
      <c r="N4705" s="30" t="s">
        <v>186</v>
      </c>
      <c r="O4705" s="30" t="s">
        <v>171</v>
      </c>
      <c r="P4705" s="30" t="s">
        <v>140</v>
      </c>
      <c r="Q4705" s="32" t="n">
        <v>4646.34</v>
      </c>
      <c r="R4705" s="30" t="s">
        <v>130</v>
      </c>
      <c r="S4705" s="30" t="s">
        <v>197</v>
      </c>
      <c r="T4705" s="30" t="n">
        <v>4</v>
      </c>
    </row>
    <row r="4706" customFormat="false" ht="15" hidden="false" customHeight="false" outlineLevel="0" collapsed="false">
      <c r="A4706" s="27" t="s">
        <v>6780</v>
      </c>
      <c r="B4706" s="27" t="s">
        <v>6781</v>
      </c>
      <c r="C4706" s="27" t="n">
        <v>42</v>
      </c>
      <c r="D4706" s="27" t="s">
        <v>607</v>
      </c>
      <c r="E4706" s="28" t="n">
        <v>45454</v>
      </c>
      <c r="F4706" s="27" t="s">
        <v>1660</v>
      </c>
      <c r="G4706" s="28" t="n">
        <v>45458</v>
      </c>
      <c r="H4706" s="27" t="s">
        <v>135</v>
      </c>
      <c r="I4706" s="27" t="s">
        <v>278</v>
      </c>
      <c r="J4706" s="27" t="s">
        <v>262</v>
      </c>
      <c r="K4706" s="27" t="s">
        <v>126</v>
      </c>
      <c r="L4706" s="27" t="n">
        <v>6</v>
      </c>
      <c r="M4706" s="27" t="n">
        <v>133</v>
      </c>
      <c r="N4706" s="27" t="s">
        <v>186</v>
      </c>
      <c r="O4706" s="27" t="s">
        <v>171</v>
      </c>
      <c r="P4706" s="27" t="s">
        <v>150</v>
      </c>
      <c r="Q4706" s="29" t="n">
        <v>9292.33</v>
      </c>
      <c r="R4706" s="27" t="s">
        <v>130</v>
      </c>
      <c r="S4706" s="27" t="s">
        <v>335</v>
      </c>
      <c r="T4706" s="27" t="n">
        <v>5</v>
      </c>
    </row>
    <row r="4707" customFormat="false" ht="15" hidden="false" customHeight="false" outlineLevel="0" collapsed="false">
      <c r="A4707" s="30" t="s">
        <v>6782</v>
      </c>
      <c r="B4707" s="30" t="s">
        <v>1149</v>
      </c>
      <c r="C4707" s="30" t="n">
        <v>39</v>
      </c>
      <c r="D4707" s="30" t="s">
        <v>181</v>
      </c>
      <c r="E4707" s="31" t="n">
        <v>45373</v>
      </c>
      <c r="F4707" s="30" t="s">
        <v>195</v>
      </c>
      <c r="G4707" s="31" t="n">
        <v>45377</v>
      </c>
      <c r="H4707" s="30" t="s">
        <v>206</v>
      </c>
      <c r="I4707" s="30" t="s">
        <v>300</v>
      </c>
      <c r="J4707" s="30" t="s">
        <v>593</v>
      </c>
      <c r="K4707" s="30" t="s">
        <v>126</v>
      </c>
      <c r="L4707" s="30" t="n">
        <v>12</v>
      </c>
      <c r="M4707" s="30" t="n">
        <v>127</v>
      </c>
      <c r="N4707" s="30" t="s">
        <v>186</v>
      </c>
      <c r="O4707" s="30" t="s">
        <v>128</v>
      </c>
      <c r="P4707" s="30" t="s">
        <v>150</v>
      </c>
      <c r="Q4707" s="32" t="n">
        <v>7516.87</v>
      </c>
      <c r="R4707" s="30" t="s">
        <v>130</v>
      </c>
      <c r="S4707" s="30" t="s">
        <v>192</v>
      </c>
      <c r="T4707" s="30" t="n">
        <v>4</v>
      </c>
    </row>
    <row r="4708" customFormat="false" ht="15" hidden="false" customHeight="false" outlineLevel="0" collapsed="false">
      <c r="A4708" s="27" t="s">
        <v>6783</v>
      </c>
      <c r="B4708" s="27" t="s">
        <v>2703</v>
      </c>
      <c r="C4708" s="27" t="n">
        <v>15</v>
      </c>
      <c r="D4708" s="27" t="s">
        <v>121</v>
      </c>
      <c r="E4708" s="28" t="n">
        <v>45577</v>
      </c>
      <c r="F4708" s="27" t="s">
        <v>1338</v>
      </c>
      <c r="G4708" s="28" t="n">
        <v>45579</v>
      </c>
      <c r="H4708" s="27" t="s">
        <v>206</v>
      </c>
      <c r="I4708" s="27" t="s">
        <v>300</v>
      </c>
      <c r="J4708" s="27" t="s">
        <v>233</v>
      </c>
      <c r="K4708" s="27" t="s">
        <v>156</v>
      </c>
      <c r="L4708" s="27" t="n">
        <v>33</v>
      </c>
      <c r="M4708" s="27" t="n">
        <v>59</v>
      </c>
      <c r="N4708" s="27" t="s">
        <v>127</v>
      </c>
      <c r="O4708" s="27" t="s">
        <v>171</v>
      </c>
      <c r="P4708" s="27" t="s">
        <v>140</v>
      </c>
      <c r="Q4708" s="29" t="n">
        <v>4371.31</v>
      </c>
      <c r="R4708" s="27" t="s">
        <v>130</v>
      </c>
      <c r="S4708" s="27" t="s">
        <v>157</v>
      </c>
      <c r="T4708" s="27" t="n">
        <v>4</v>
      </c>
    </row>
    <row r="4709" customFormat="false" ht="15" hidden="false" customHeight="false" outlineLevel="0" collapsed="false">
      <c r="A4709" s="30" t="s">
        <v>6784</v>
      </c>
      <c r="B4709" s="30" t="s">
        <v>3204</v>
      </c>
      <c r="C4709" s="30" t="n">
        <v>53</v>
      </c>
      <c r="D4709" s="30" t="s">
        <v>181</v>
      </c>
      <c r="E4709" s="31" t="n">
        <v>45310</v>
      </c>
      <c r="F4709" s="30" t="s">
        <v>1263</v>
      </c>
      <c r="G4709" s="31" t="n">
        <v>45311</v>
      </c>
      <c r="H4709" s="30" t="s">
        <v>161</v>
      </c>
      <c r="I4709" s="30" t="s">
        <v>538</v>
      </c>
      <c r="J4709" s="30" t="s">
        <v>385</v>
      </c>
      <c r="K4709" s="30" t="s">
        <v>126</v>
      </c>
      <c r="L4709" s="30" t="n">
        <v>23</v>
      </c>
      <c r="M4709" s="30" t="n">
        <v>98</v>
      </c>
      <c r="N4709" s="30" t="s">
        <v>186</v>
      </c>
      <c r="O4709" s="30" t="s">
        <v>171</v>
      </c>
      <c r="P4709" s="30" t="s">
        <v>150</v>
      </c>
      <c r="Q4709" s="32" t="n">
        <v>8413.1</v>
      </c>
      <c r="R4709" s="30" t="s">
        <v>130</v>
      </c>
      <c r="S4709" s="30" t="s">
        <v>151</v>
      </c>
      <c r="T4709" s="30" t="n">
        <v>5</v>
      </c>
    </row>
    <row r="4710" customFormat="false" ht="15" hidden="false" customHeight="false" outlineLevel="0" collapsed="false">
      <c r="A4710" s="27" t="s">
        <v>6785</v>
      </c>
      <c r="B4710" s="27" t="s">
        <v>443</v>
      </c>
      <c r="C4710" s="27" t="n">
        <v>8</v>
      </c>
      <c r="D4710" s="27" t="s">
        <v>181</v>
      </c>
      <c r="E4710" s="28" t="n">
        <v>45400</v>
      </c>
      <c r="F4710" s="27" t="s">
        <v>261</v>
      </c>
      <c r="G4710" s="28" t="n">
        <v>45401</v>
      </c>
      <c r="H4710" s="27" t="s">
        <v>168</v>
      </c>
      <c r="I4710" s="27" t="s">
        <v>366</v>
      </c>
      <c r="J4710" s="27" t="s">
        <v>170</v>
      </c>
      <c r="K4710" s="27" t="s">
        <v>138</v>
      </c>
      <c r="L4710" s="27" t="n">
        <v>25</v>
      </c>
      <c r="M4710" s="27" t="n">
        <v>31</v>
      </c>
      <c r="N4710" s="27" t="s">
        <v>186</v>
      </c>
      <c r="O4710" s="27" t="s">
        <v>128</v>
      </c>
      <c r="P4710" s="27" t="s">
        <v>187</v>
      </c>
      <c r="Q4710" s="29" t="n">
        <v>797.83</v>
      </c>
      <c r="R4710" s="27" t="s">
        <v>130</v>
      </c>
      <c r="S4710" s="27" t="s">
        <v>151</v>
      </c>
      <c r="T4710" s="27" t="n">
        <v>3</v>
      </c>
    </row>
    <row r="4711" customFormat="false" ht="15" hidden="false" customHeight="false" outlineLevel="0" collapsed="false">
      <c r="A4711" s="30" t="s">
        <v>6786</v>
      </c>
      <c r="B4711" s="30" t="s">
        <v>3804</v>
      </c>
      <c r="C4711" s="30" t="n">
        <v>30</v>
      </c>
      <c r="D4711" s="30" t="s">
        <v>121</v>
      </c>
      <c r="E4711" s="31" t="n">
        <v>45410</v>
      </c>
      <c r="F4711" s="30" t="s">
        <v>394</v>
      </c>
      <c r="G4711" s="31" t="n">
        <v>45424</v>
      </c>
      <c r="H4711" s="30" t="s">
        <v>236</v>
      </c>
      <c r="I4711" s="30" t="s">
        <v>237</v>
      </c>
      <c r="J4711" s="30" t="s">
        <v>267</v>
      </c>
      <c r="K4711" s="30" t="s">
        <v>202</v>
      </c>
      <c r="L4711" s="30" t="n">
        <v>9</v>
      </c>
      <c r="M4711" s="30" t="n">
        <v>233</v>
      </c>
      <c r="N4711" s="30" t="s">
        <v>186</v>
      </c>
      <c r="O4711" s="30" t="s">
        <v>171</v>
      </c>
      <c r="P4711" s="30" t="s">
        <v>150</v>
      </c>
      <c r="Q4711" s="32" t="n">
        <v>19978.76</v>
      </c>
      <c r="R4711" s="30" t="s">
        <v>268</v>
      </c>
      <c r="S4711" s="30" t="s">
        <v>151</v>
      </c>
      <c r="T4711" s="30" t="n">
        <v>3</v>
      </c>
    </row>
    <row r="4712" customFormat="false" ht="15" hidden="false" customHeight="false" outlineLevel="0" collapsed="false">
      <c r="A4712" s="27" t="s">
        <v>6787</v>
      </c>
      <c r="B4712" s="27" t="s">
        <v>5441</v>
      </c>
      <c r="C4712" s="27" t="n">
        <v>68</v>
      </c>
      <c r="D4712" s="27" t="s">
        <v>121</v>
      </c>
      <c r="E4712" s="28" t="n">
        <v>45478</v>
      </c>
      <c r="F4712" s="27" t="s">
        <v>494</v>
      </c>
      <c r="G4712" s="28" t="n">
        <v>45478</v>
      </c>
      <c r="H4712" s="27" t="s">
        <v>183</v>
      </c>
      <c r="I4712" s="27" t="s">
        <v>430</v>
      </c>
      <c r="J4712" s="27" t="s">
        <v>476</v>
      </c>
      <c r="K4712" s="27" t="s">
        <v>138</v>
      </c>
      <c r="L4712" s="27" t="n">
        <v>81</v>
      </c>
      <c r="M4712" s="27" t="n">
        <v>32</v>
      </c>
      <c r="N4712" s="27" t="s">
        <v>127</v>
      </c>
      <c r="O4712" s="27" t="s">
        <v>128</v>
      </c>
      <c r="P4712" s="27" t="s">
        <v>150</v>
      </c>
      <c r="Q4712" s="29" t="n">
        <v>1749.4</v>
      </c>
      <c r="R4712" s="27" t="s">
        <v>130</v>
      </c>
      <c r="S4712" s="27" t="s">
        <v>157</v>
      </c>
      <c r="T4712" s="27" t="n">
        <v>4</v>
      </c>
    </row>
    <row r="4713" customFormat="false" ht="15" hidden="false" customHeight="false" outlineLevel="0" collapsed="false">
      <c r="A4713" s="30" t="s">
        <v>6788</v>
      </c>
      <c r="B4713" s="30" t="s">
        <v>1542</v>
      </c>
      <c r="C4713" s="30" t="n">
        <v>22</v>
      </c>
      <c r="D4713" s="30" t="s">
        <v>121</v>
      </c>
      <c r="E4713" s="31" t="n">
        <v>45398</v>
      </c>
      <c r="F4713" s="30" t="s">
        <v>398</v>
      </c>
      <c r="G4713" s="31" t="n">
        <v>45401</v>
      </c>
      <c r="H4713" s="30" t="s">
        <v>183</v>
      </c>
      <c r="I4713" s="30" t="s">
        <v>184</v>
      </c>
      <c r="J4713" s="30" t="s">
        <v>185</v>
      </c>
      <c r="K4713" s="30" t="s">
        <v>156</v>
      </c>
      <c r="L4713" s="30" t="n">
        <v>54</v>
      </c>
      <c r="M4713" s="30" t="n">
        <v>84</v>
      </c>
      <c r="N4713" s="30" t="s">
        <v>127</v>
      </c>
      <c r="O4713" s="30" t="s">
        <v>149</v>
      </c>
      <c r="P4713" s="30" t="s">
        <v>150</v>
      </c>
      <c r="Q4713" s="32" t="n">
        <v>4268.49</v>
      </c>
      <c r="R4713" s="30" t="s">
        <v>172</v>
      </c>
      <c r="S4713" s="30" t="s">
        <v>335</v>
      </c>
      <c r="T4713" s="30" t="n">
        <v>4</v>
      </c>
    </row>
    <row r="4714" customFormat="false" ht="15" hidden="false" customHeight="false" outlineLevel="0" collapsed="false">
      <c r="A4714" s="27" t="s">
        <v>6789</v>
      </c>
      <c r="B4714" s="27" t="s">
        <v>1227</v>
      </c>
      <c r="C4714" s="27" t="n">
        <v>49</v>
      </c>
      <c r="D4714" s="27" t="s">
        <v>181</v>
      </c>
      <c r="E4714" s="28" t="n">
        <v>45328</v>
      </c>
      <c r="F4714" s="27" t="s">
        <v>1907</v>
      </c>
      <c r="G4714" s="28" t="n">
        <v>45334</v>
      </c>
      <c r="H4714" s="27" t="s">
        <v>183</v>
      </c>
      <c r="I4714" s="27" t="s">
        <v>212</v>
      </c>
      <c r="J4714" s="27" t="s">
        <v>476</v>
      </c>
      <c r="K4714" s="27" t="s">
        <v>126</v>
      </c>
      <c r="L4714" s="27" t="n">
        <v>35</v>
      </c>
      <c r="M4714" s="27" t="n">
        <v>124</v>
      </c>
      <c r="N4714" s="27" t="s">
        <v>127</v>
      </c>
      <c r="O4714" s="27" t="s">
        <v>128</v>
      </c>
      <c r="P4714" s="27" t="s">
        <v>150</v>
      </c>
      <c r="Q4714" s="29" t="n">
        <v>7953.52</v>
      </c>
      <c r="R4714" s="27" t="s">
        <v>130</v>
      </c>
      <c r="S4714" s="27" t="s">
        <v>335</v>
      </c>
      <c r="T4714" s="27" t="n">
        <v>4</v>
      </c>
    </row>
    <row r="4715" customFormat="false" ht="15" hidden="false" customHeight="false" outlineLevel="0" collapsed="false">
      <c r="A4715" s="30" t="s">
        <v>6790</v>
      </c>
      <c r="B4715" s="30" t="s">
        <v>2661</v>
      </c>
      <c r="C4715" s="30" t="n">
        <v>48</v>
      </c>
      <c r="D4715" s="30" t="s">
        <v>121</v>
      </c>
      <c r="E4715" s="31" t="n">
        <v>45345</v>
      </c>
      <c r="F4715" s="30" t="s">
        <v>394</v>
      </c>
      <c r="G4715" s="31" t="n">
        <v>45346</v>
      </c>
      <c r="H4715" s="30" t="s">
        <v>161</v>
      </c>
      <c r="I4715" s="30" t="s">
        <v>538</v>
      </c>
      <c r="J4715" s="30" t="s">
        <v>258</v>
      </c>
      <c r="K4715" s="30" t="s">
        <v>138</v>
      </c>
      <c r="L4715" s="30" t="n">
        <v>49</v>
      </c>
      <c r="M4715" s="30" t="n">
        <v>16</v>
      </c>
      <c r="N4715" s="30" t="s">
        <v>127</v>
      </c>
      <c r="O4715" s="30" t="s">
        <v>128</v>
      </c>
      <c r="P4715" s="30" t="s">
        <v>140</v>
      </c>
      <c r="Q4715" s="32" t="n">
        <v>2159.75</v>
      </c>
      <c r="R4715" s="30" t="s">
        <v>130</v>
      </c>
      <c r="S4715" s="30" t="s">
        <v>131</v>
      </c>
      <c r="T4715" s="30" t="n">
        <v>3</v>
      </c>
    </row>
    <row r="4716" customFormat="false" ht="15" hidden="false" customHeight="false" outlineLevel="0" collapsed="false">
      <c r="A4716" s="27" t="s">
        <v>6791</v>
      </c>
      <c r="B4716" s="27" t="s">
        <v>6792</v>
      </c>
      <c r="C4716" s="27" t="n">
        <v>0</v>
      </c>
      <c r="D4716" s="27" t="s">
        <v>181</v>
      </c>
      <c r="E4716" s="28" t="n">
        <v>45333</v>
      </c>
      <c r="F4716" s="27" t="s">
        <v>1084</v>
      </c>
      <c r="G4716" s="28" t="n">
        <v>45333</v>
      </c>
      <c r="H4716" s="27" t="s">
        <v>183</v>
      </c>
      <c r="I4716" s="27" t="s">
        <v>184</v>
      </c>
      <c r="J4716" s="27" t="s">
        <v>213</v>
      </c>
      <c r="K4716" s="27" t="s">
        <v>138</v>
      </c>
      <c r="L4716" s="27" t="n">
        <v>83</v>
      </c>
      <c r="M4716" s="27" t="n">
        <v>41</v>
      </c>
      <c r="N4716" s="27" t="s">
        <v>186</v>
      </c>
      <c r="O4716" s="27" t="s">
        <v>128</v>
      </c>
      <c r="P4716" s="27" t="s">
        <v>187</v>
      </c>
      <c r="Q4716" s="29" t="n">
        <v>2495.06</v>
      </c>
      <c r="R4716" s="27" t="s">
        <v>130</v>
      </c>
      <c r="S4716" s="27" t="s">
        <v>335</v>
      </c>
      <c r="T4716" s="27" t="n">
        <v>4</v>
      </c>
    </row>
    <row r="4717" customFormat="false" ht="15" hidden="false" customHeight="false" outlineLevel="0" collapsed="false">
      <c r="A4717" s="30" t="s">
        <v>6793</v>
      </c>
      <c r="B4717" s="30" t="s">
        <v>2254</v>
      </c>
      <c r="C4717" s="30" t="n">
        <v>51</v>
      </c>
      <c r="D4717" s="30" t="s">
        <v>121</v>
      </c>
      <c r="E4717" s="31" t="n">
        <v>45521</v>
      </c>
      <c r="F4717" s="30" t="s">
        <v>511</v>
      </c>
      <c r="G4717" s="31" t="n">
        <v>45524</v>
      </c>
      <c r="H4717" s="30" t="s">
        <v>123</v>
      </c>
      <c r="I4717" s="30" t="s">
        <v>124</v>
      </c>
      <c r="J4717" s="30" t="s">
        <v>227</v>
      </c>
      <c r="K4717" s="30" t="s">
        <v>156</v>
      </c>
      <c r="L4717" s="30" t="n">
        <v>68</v>
      </c>
      <c r="M4717" s="30" t="n">
        <v>40</v>
      </c>
      <c r="N4717" s="30" t="s">
        <v>127</v>
      </c>
      <c r="O4717" s="30" t="s">
        <v>139</v>
      </c>
      <c r="P4717" s="30" t="s">
        <v>150</v>
      </c>
      <c r="Q4717" s="32" t="n">
        <v>4392.55</v>
      </c>
      <c r="R4717" s="30" t="s">
        <v>172</v>
      </c>
      <c r="S4717" s="30" t="s">
        <v>178</v>
      </c>
      <c r="T4717" s="30" t="n">
        <v>5</v>
      </c>
    </row>
    <row r="4718" customFormat="false" ht="15" hidden="false" customHeight="false" outlineLevel="0" collapsed="false">
      <c r="A4718" s="27" t="s">
        <v>6794</v>
      </c>
      <c r="B4718" s="27" t="s">
        <v>3508</v>
      </c>
      <c r="C4718" s="27" t="n">
        <v>46</v>
      </c>
      <c r="D4718" s="27" t="s">
        <v>181</v>
      </c>
      <c r="E4718" s="28" t="n">
        <v>45350</v>
      </c>
      <c r="F4718" s="27" t="s">
        <v>549</v>
      </c>
      <c r="G4718" s="28" t="n">
        <v>45353</v>
      </c>
      <c r="H4718" s="27" t="s">
        <v>135</v>
      </c>
      <c r="I4718" s="27" t="s">
        <v>251</v>
      </c>
      <c r="J4718" s="27" t="s">
        <v>252</v>
      </c>
      <c r="K4718" s="27" t="s">
        <v>156</v>
      </c>
      <c r="L4718" s="27" t="n">
        <v>19</v>
      </c>
      <c r="M4718" s="27" t="n">
        <v>35</v>
      </c>
      <c r="N4718" s="27" t="s">
        <v>127</v>
      </c>
      <c r="O4718" s="27" t="s">
        <v>128</v>
      </c>
      <c r="P4718" s="27" t="s">
        <v>129</v>
      </c>
      <c r="Q4718" s="29" t="n">
        <v>2805.51</v>
      </c>
      <c r="R4718" s="27" t="s">
        <v>172</v>
      </c>
      <c r="S4718" s="27" t="s">
        <v>192</v>
      </c>
      <c r="T4718" s="27" t="n">
        <v>1</v>
      </c>
    </row>
    <row r="4719" customFormat="false" ht="15" hidden="false" customHeight="false" outlineLevel="0" collapsed="false">
      <c r="A4719" s="30" t="s">
        <v>6795</v>
      </c>
      <c r="B4719" s="30" t="s">
        <v>3451</v>
      </c>
      <c r="C4719" s="30" t="n">
        <v>45</v>
      </c>
      <c r="D4719" s="30" t="s">
        <v>121</v>
      </c>
      <c r="E4719" s="31" t="n">
        <v>45457</v>
      </c>
      <c r="F4719" s="30" t="s">
        <v>370</v>
      </c>
      <c r="G4719" s="31" t="n">
        <v>45458</v>
      </c>
      <c r="H4719" s="30" t="s">
        <v>161</v>
      </c>
      <c r="I4719" s="30" t="s">
        <v>538</v>
      </c>
      <c r="J4719" s="30" t="s">
        <v>385</v>
      </c>
      <c r="K4719" s="30" t="s">
        <v>138</v>
      </c>
      <c r="L4719" s="30" t="n">
        <v>43</v>
      </c>
      <c r="M4719" s="30" t="n">
        <v>32</v>
      </c>
      <c r="N4719" s="30" t="s">
        <v>127</v>
      </c>
      <c r="O4719" s="30" t="s">
        <v>139</v>
      </c>
      <c r="P4719" s="30" t="s">
        <v>129</v>
      </c>
      <c r="Q4719" s="32" t="n">
        <v>2347.68</v>
      </c>
      <c r="R4719" s="30" t="s">
        <v>130</v>
      </c>
      <c r="S4719" s="30" t="s">
        <v>157</v>
      </c>
      <c r="T4719" s="30" t="n">
        <v>4</v>
      </c>
    </row>
    <row r="4720" customFormat="false" ht="15" hidden="false" customHeight="false" outlineLevel="0" collapsed="false">
      <c r="A4720" s="27" t="s">
        <v>6796</v>
      </c>
      <c r="B4720" s="27" t="s">
        <v>977</v>
      </c>
      <c r="C4720" s="27" t="n">
        <v>48</v>
      </c>
      <c r="D4720" s="27" t="s">
        <v>121</v>
      </c>
      <c r="E4720" s="28" t="n">
        <v>45511</v>
      </c>
      <c r="F4720" s="27" t="s">
        <v>1599</v>
      </c>
      <c r="G4720" s="28" t="n">
        <v>45512</v>
      </c>
      <c r="H4720" s="27" t="s">
        <v>146</v>
      </c>
      <c r="I4720" s="27" t="s">
        <v>176</v>
      </c>
      <c r="J4720" s="27" t="s">
        <v>177</v>
      </c>
      <c r="K4720" s="27" t="s">
        <v>138</v>
      </c>
      <c r="L4720" s="27" t="n">
        <v>36</v>
      </c>
      <c r="M4720" s="27" t="n">
        <v>26</v>
      </c>
      <c r="N4720" s="27" t="s">
        <v>127</v>
      </c>
      <c r="O4720" s="27" t="s">
        <v>139</v>
      </c>
      <c r="P4720" s="27" t="s">
        <v>187</v>
      </c>
      <c r="Q4720" s="29" t="n">
        <v>1584.16</v>
      </c>
      <c r="R4720" s="27" t="s">
        <v>130</v>
      </c>
      <c r="S4720" s="27" t="s">
        <v>178</v>
      </c>
      <c r="T4720" s="27"/>
    </row>
    <row r="4721" customFormat="false" ht="15" hidden="false" customHeight="false" outlineLevel="0" collapsed="false">
      <c r="A4721" s="30" t="s">
        <v>6797</v>
      </c>
      <c r="B4721" s="30" t="s">
        <v>3149</v>
      </c>
      <c r="C4721" s="30" t="n">
        <v>32</v>
      </c>
      <c r="D4721" s="30" t="s">
        <v>486</v>
      </c>
      <c r="E4721" s="31" t="n">
        <v>45301</v>
      </c>
      <c r="F4721" s="30" t="s">
        <v>1623</v>
      </c>
      <c r="G4721" s="31" t="n">
        <v>45304</v>
      </c>
      <c r="H4721" s="30" t="s">
        <v>206</v>
      </c>
      <c r="I4721" s="30" t="s">
        <v>207</v>
      </c>
      <c r="J4721" s="30" t="s">
        <v>593</v>
      </c>
      <c r="K4721" s="30" t="s">
        <v>126</v>
      </c>
      <c r="L4721" s="30" t="n">
        <v>29</v>
      </c>
      <c r="M4721" s="30" t="n">
        <v>81</v>
      </c>
      <c r="N4721" s="30" t="s">
        <v>127</v>
      </c>
      <c r="O4721" s="30" t="s">
        <v>149</v>
      </c>
      <c r="P4721" s="30" t="s">
        <v>140</v>
      </c>
      <c r="Q4721" s="32" t="n">
        <v>8214.29</v>
      </c>
      <c r="R4721" s="30" t="s">
        <v>130</v>
      </c>
      <c r="S4721" s="30" t="s">
        <v>141</v>
      </c>
      <c r="T4721" s="30" t="n">
        <v>3</v>
      </c>
    </row>
    <row r="4722" customFormat="false" ht="15" hidden="false" customHeight="false" outlineLevel="0" collapsed="false">
      <c r="A4722" s="27" t="s">
        <v>6798</v>
      </c>
      <c r="B4722" s="27" t="s">
        <v>1862</v>
      </c>
      <c r="C4722" s="27" t="n">
        <v>34</v>
      </c>
      <c r="D4722" s="27" t="s">
        <v>121</v>
      </c>
      <c r="E4722" s="28" t="n">
        <v>45563</v>
      </c>
      <c r="F4722" s="27" t="s">
        <v>2014</v>
      </c>
      <c r="G4722" s="28" t="n">
        <v>45566</v>
      </c>
      <c r="H4722" s="27" t="s">
        <v>242</v>
      </c>
      <c r="I4722" s="27" t="s">
        <v>315</v>
      </c>
      <c r="J4722" s="27" t="s">
        <v>316</v>
      </c>
      <c r="K4722" s="27" t="s">
        <v>156</v>
      </c>
      <c r="L4722" s="27" t="n">
        <v>69</v>
      </c>
      <c r="M4722" s="27" t="n">
        <v>69</v>
      </c>
      <c r="N4722" s="27" t="s">
        <v>127</v>
      </c>
      <c r="O4722" s="27" t="s">
        <v>139</v>
      </c>
      <c r="P4722" s="27" t="s">
        <v>129</v>
      </c>
      <c r="Q4722" s="29" t="n">
        <v>4849.4</v>
      </c>
      <c r="R4722" s="27" t="s">
        <v>130</v>
      </c>
      <c r="S4722" s="27" t="s">
        <v>335</v>
      </c>
      <c r="T4722" s="27" t="n">
        <v>2</v>
      </c>
    </row>
    <row r="4723" customFormat="false" ht="15" hidden="false" customHeight="false" outlineLevel="0" collapsed="false">
      <c r="A4723" s="30" t="s">
        <v>6799</v>
      </c>
      <c r="B4723" s="30" t="s">
        <v>3976</v>
      </c>
      <c r="C4723" s="30" t="n">
        <v>46</v>
      </c>
      <c r="D4723" s="30" t="s">
        <v>121</v>
      </c>
      <c r="E4723" s="31" t="n">
        <v>45325</v>
      </c>
      <c r="F4723" s="30" t="s">
        <v>543</v>
      </c>
      <c r="G4723" s="31" t="n">
        <v>45325</v>
      </c>
      <c r="H4723" s="30" t="s">
        <v>236</v>
      </c>
      <c r="I4723" s="30" t="s">
        <v>323</v>
      </c>
      <c r="J4723" s="30" t="s">
        <v>455</v>
      </c>
      <c r="K4723" s="30" t="s">
        <v>156</v>
      </c>
      <c r="L4723" s="30" t="n">
        <v>65</v>
      </c>
      <c r="M4723" s="30" t="n">
        <v>67</v>
      </c>
      <c r="N4723" s="30" t="s">
        <v>127</v>
      </c>
      <c r="O4723" s="30" t="s">
        <v>128</v>
      </c>
      <c r="P4723" s="30" t="s">
        <v>187</v>
      </c>
      <c r="Q4723" s="32" t="n">
        <v>3165.96</v>
      </c>
      <c r="R4723" s="30" t="s">
        <v>130</v>
      </c>
      <c r="S4723" s="30" t="s">
        <v>335</v>
      </c>
      <c r="T4723" s="30" t="n">
        <v>2</v>
      </c>
    </row>
    <row r="4724" customFormat="false" ht="15" hidden="false" customHeight="false" outlineLevel="0" collapsed="false">
      <c r="A4724" s="27" t="s">
        <v>3369</v>
      </c>
      <c r="B4724" s="27" t="s">
        <v>3370</v>
      </c>
      <c r="C4724" s="27"/>
      <c r="D4724" s="27" t="s">
        <v>181</v>
      </c>
      <c r="E4724" s="28" t="n">
        <v>45607</v>
      </c>
      <c r="F4724" s="27" t="s">
        <v>2406</v>
      </c>
      <c r="G4724" s="28" t="n">
        <v>45607</v>
      </c>
      <c r="H4724" s="27" t="s">
        <v>242</v>
      </c>
      <c r="I4724" s="27" t="s">
        <v>315</v>
      </c>
      <c r="J4724" s="27" t="s">
        <v>401</v>
      </c>
      <c r="K4724" s="27" t="s">
        <v>156</v>
      </c>
      <c r="L4724" s="27" t="n">
        <v>42</v>
      </c>
      <c r="M4724" s="27" t="n">
        <v>46</v>
      </c>
      <c r="N4724" s="27" t="s">
        <v>127</v>
      </c>
      <c r="O4724" s="27" t="s">
        <v>139</v>
      </c>
      <c r="P4724" s="27" t="s">
        <v>150</v>
      </c>
      <c r="Q4724" s="29" t="n">
        <v>2782.77</v>
      </c>
      <c r="R4724" s="27" t="s">
        <v>130</v>
      </c>
      <c r="S4724" s="27" t="s">
        <v>131</v>
      </c>
      <c r="T4724" s="27" t="n">
        <v>2</v>
      </c>
    </row>
    <row r="4725" customFormat="false" ht="15" hidden="false" customHeight="false" outlineLevel="0" collapsed="false">
      <c r="A4725" s="30" t="s">
        <v>6800</v>
      </c>
      <c r="B4725" s="30" t="s">
        <v>6801</v>
      </c>
      <c r="C4725" s="30" t="n">
        <v>16</v>
      </c>
      <c r="D4725" s="30" t="s">
        <v>121</v>
      </c>
      <c r="E4725" s="31" t="n">
        <v>45348</v>
      </c>
      <c r="F4725" s="30" t="s">
        <v>948</v>
      </c>
      <c r="G4725" s="31" t="n">
        <v>45349</v>
      </c>
      <c r="H4725" s="30" t="s">
        <v>161</v>
      </c>
      <c r="I4725" s="30" t="s">
        <v>538</v>
      </c>
      <c r="J4725" s="30" t="s">
        <v>426</v>
      </c>
      <c r="K4725" s="30" t="s">
        <v>126</v>
      </c>
      <c r="L4725" s="30" t="n">
        <v>9</v>
      </c>
      <c r="M4725" s="30" t="n">
        <v>101</v>
      </c>
      <c r="N4725" s="30" t="s">
        <v>186</v>
      </c>
      <c r="O4725" s="30" t="s">
        <v>171</v>
      </c>
      <c r="P4725" s="30" t="s">
        <v>129</v>
      </c>
      <c r="Q4725" s="32" t="n">
        <v>8992.31</v>
      </c>
      <c r="R4725" s="30" t="s">
        <v>130</v>
      </c>
      <c r="S4725" s="30" t="s">
        <v>141</v>
      </c>
      <c r="T4725" s="30" t="n">
        <v>5</v>
      </c>
    </row>
    <row r="4726" customFormat="false" ht="15" hidden="false" customHeight="false" outlineLevel="0" collapsed="false">
      <c r="A4726" s="27" t="s">
        <v>6802</v>
      </c>
      <c r="B4726" s="27" t="s">
        <v>6803</v>
      </c>
      <c r="C4726" s="27" t="n">
        <v>38</v>
      </c>
      <c r="D4726" s="27" t="s">
        <v>121</v>
      </c>
      <c r="E4726" s="28" t="n">
        <v>45629</v>
      </c>
      <c r="F4726" s="27" t="s">
        <v>190</v>
      </c>
      <c r="G4726" s="28" t="n">
        <v>45635</v>
      </c>
      <c r="H4726" s="27" t="s">
        <v>206</v>
      </c>
      <c r="I4726" s="27" t="s">
        <v>232</v>
      </c>
      <c r="J4726" s="27" t="s">
        <v>469</v>
      </c>
      <c r="K4726" s="27" t="s">
        <v>126</v>
      </c>
      <c r="L4726" s="27" t="n">
        <v>11</v>
      </c>
      <c r="M4726" s="27" t="n">
        <v>49</v>
      </c>
      <c r="N4726" s="27" t="s">
        <v>127</v>
      </c>
      <c r="O4726" s="27" t="s">
        <v>139</v>
      </c>
      <c r="P4726" s="27" t="s">
        <v>129</v>
      </c>
      <c r="Q4726" s="29" t="n">
        <v>8019.68</v>
      </c>
      <c r="R4726" s="27" t="s">
        <v>130</v>
      </c>
      <c r="S4726" s="27" t="s">
        <v>192</v>
      </c>
      <c r="T4726" s="27" t="n">
        <v>3</v>
      </c>
    </row>
    <row r="4727" customFormat="false" ht="15" hidden="false" customHeight="false" outlineLevel="0" collapsed="false">
      <c r="A4727" s="30" t="s">
        <v>6804</v>
      </c>
      <c r="B4727" s="30" t="s">
        <v>4318</v>
      </c>
      <c r="C4727" s="30" t="n">
        <v>54</v>
      </c>
      <c r="D4727" s="30" t="s">
        <v>486</v>
      </c>
      <c r="E4727" s="31" t="n">
        <v>45433</v>
      </c>
      <c r="F4727" s="30" t="s">
        <v>702</v>
      </c>
      <c r="G4727" s="31" t="n">
        <v>45433</v>
      </c>
      <c r="H4727" s="30" t="s">
        <v>123</v>
      </c>
      <c r="I4727" s="30" t="s">
        <v>124</v>
      </c>
      <c r="J4727" s="30" t="s">
        <v>305</v>
      </c>
      <c r="K4727" s="30" t="s">
        <v>138</v>
      </c>
      <c r="L4727" s="30" t="n">
        <v>41</v>
      </c>
      <c r="M4727" s="30" t="n">
        <v>21</v>
      </c>
      <c r="N4727" s="30" t="s">
        <v>186</v>
      </c>
      <c r="O4727" s="30" t="s">
        <v>128</v>
      </c>
      <c r="P4727" s="30" t="s">
        <v>129</v>
      </c>
      <c r="Q4727" s="32" t="n">
        <v>2506.33</v>
      </c>
      <c r="R4727" s="30" t="s">
        <v>130</v>
      </c>
      <c r="S4727" s="30" t="s">
        <v>157</v>
      </c>
      <c r="T4727" s="30" t="n">
        <v>2</v>
      </c>
    </row>
    <row r="4728" customFormat="false" ht="15" hidden="false" customHeight="false" outlineLevel="0" collapsed="false">
      <c r="A4728" s="27" t="s">
        <v>6805</v>
      </c>
      <c r="B4728" s="27" t="s">
        <v>2642</v>
      </c>
      <c r="C4728" s="27" t="n">
        <v>5</v>
      </c>
      <c r="D4728" s="27" t="s">
        <v>181</v>
      </c>
      <c r="E4728" s="28" t="n">
        <v>45528</v>
      </c>
      <c r="F4728" s="27" t="s">
        <v>733</v>
      </c>
      <c r="G4728" s="28" t="n">
        <v>45531</v>
      </c>
      <c r="H4728" s="27" t="s">
        <v>242</v>
      </c>
      <c r="I4728" s="27" t="s">
        <v>315</v>
      </c>
      <c r="J4728" s="27" t="s">
        <v>422</v>
      </c>
      <c r="K4728" s="27" t="s">
        <v>156</v>
      </c>
      <c r="L4728" s="27" t="n">
        <v>55</v>
      </c>
      <c r="M4728" s="27" t="n">
        <v>36</v>
      </c>
      <c r="N4728" s="27" t="s">
        <v>127</v>
      </c>
      <c r="O4728" s="27" t="s">
        <v>128</v>
      </c>
      <c r="P4728" s="27" t="s">
        <v>187</v>
      </c>
      <c r="Q4728" s="29" t="n">
        <v>3157.88</v>
      </c>
      <c r="R4728" s="27" t="s">
        <v>130</v>
      </c>
      <c r="S4728" s="27" t="s">
        <v>223</v>
      </c>
      <c r="T4728" s="27" t="n">
        <v>5</v>
      </c>
    </row>
    <row r="4729" customFormat="false" ht="15" hidden="false" customHeight="false" outlineLevel="0" collapsed="false">
      <c r="A4729" s="30" t="s">
        <v>6806</v>
      </c>
      <c r="B4729" s="30" t="s">
        <v>1620</v>
      </c>
      <c r="C4729" s="30" t="n">
        <v>45</v>
      </c>
      <c r="D4729" s="30" t="s">
        <v>181</v>
      </c>
      <c r="E4729" s="31" t="n">
        <v>45416</v>
      </c>
      <c r="F4729" s="30" t="s">
        <v>1073</v>
      </c>
      <c r="G4729" s="31" t="n">
        <v>45420</v>
      </c>
      <c r="H4729" s="30" t="s">
        <v>161</v>
      </c>
      <c r="I4729" s="30"/>
      <c r="J4729" s="30" t="s">
        <v>426</v>
      </c>
      <c r="K4729" s="30" t="s">
        <v>126</v>
      </c>
      <c r="L4729" s="30" t="n">
        <v>34</v>
      </c>
      <c r="M4729" s="30" t="n">
        <v>118</v>
      </c>
      <c r="N4729" s="30" t="s">
        <v>186</v>
      </c>
      <c r="O4729" s="30" t="s">
        <v>128</v>
      </c>
      <c r="P4729" s="30" t="s">
        <v>140</v>
      </c>
      <c r="Q4729" s="32" t="n">
        <v>7985.5</v>
      </c>
      <c r="R4729" s="30" t="s">
        <v>268</v>
      </c>
      <c r="S4729" s="30" t="s">
        <v>151</v>
      </c>
      <c r="T4729" s="30" t="n">
        <v>5</v>
      </c>
    </row>
    <row r="4730" customFormat="false" ht="15" hidden="false" customHeight="false" outlineLevel="0" collapsed="false">
      <c r="A4730" s="27" t="s">
        <v>6807</v>
      </c>
      <c r="B4730" s="27" t="s">
        <v>4330</v>
      </c>
      <c r="C4730" s="27" t="n">
        <v>22</v>
      </c>
      <c r="D4730" s="27" t="s">
        <v>121</v>
      </c>
      <c r="E4730" s="28" t="n">
        <v>45532</v>
      </c>
      <c r="F4730" s="27" t="s">
        <v>978</v>
      </c>
      <c r="G4730" s="28" t="n">
        <v>45532</v>
      </c>
      <c r="H4730" s="27" t="s">
        <v>242</v>
      </c>
      <c r="I4730" s="27" t="s">
        <v>466</v>
      </c>
      <c r="J4730" s="27" t="s">
        <v>244</v>
      </c>
      <c r="K4730" s="27" t="s">
        <v>138</v>
      </c>
      <c r="L4730" s="27" t="n">
        <v>34</v>
      </c>
      <c r="M4730" s="27" t="n">
        <v>45</v>
      </c>
      <c r="N4730" s="27" t="s">
        <v>127</v>
      </c>
      <c r="O4730" s="27" t="s">
        <v>171</v>
      </c>
      <c r="P4730" s="27" t="s">
        <v>140</v>
      </c>
      <c r="Q4730" s="29" t="n">
        <v>2610.37</v>
      </c>
      <c r="R4730" s="27" t="s">
        <v>130</v>
      </c>
      <c r="S4730" s="27" t="s">
        <v>197</v>
      </c>
      <c r="T4730" s="27" t="n">
        <v>5</v>
      </c>
    </row>
    <row r="4731" customFormat="false" ht="15" hidden="false" customHeight="false" outlineLevel="0" collapsed="false">
      <c r="A4731" s="30" t="s">
        <v>5814</v>
      </c>
      <c r="B4731" s="30" t="s">
        <v>1232</v>
      </c>
      <c r="C4731" s="30"/>
      <c r="D4731" s="30" t="s">
        <v>181</v>
      </c>
      <c r="E4731" s="31" t="n">
        <v>45501</v>
      </c>
      <c r="F4731" s="30" t="s">
        <v>614</v>
      </c>
      <c r="G4731" s="31" t="n">
        <v>45501</v>
      </c>
      <c r="H4731" s="30" t="s">
        <v>146</v>
      </c>
      <c r="I4731" s="30" t="s">
        <v>309</v>
      </c>
      <c r="J4731" s="30" t="s">
        <v>222</v>
      </c>
      <c r="K4731" s="30" t="s">
        <v>138</v>
      </c>
      <c r="L4731" s="30" t="n">
        <v>24</v>
      </c>
      <c r="M4731" s="30" t="n">
        <v>22</v>
      </c>
      <c r="N4731" s="30" t="s">
        <v>127</v>
      </c>
      <c r="O4731" s="30" t="s">
        <v>139</v>
      </c>
      <c r="P4731" s="30" t="s">
        <v>150</v>
      </c>
      <c r="Q4731" s="32" t="n">
        <v>1460.37</v>
      </c>
      <c r="R4731" s="30" t="s">
        <v>130</v>
      </c>
      <c r="S4731" s="30" t="s">
        <v>335</v>
      </c>
      <c r="T4731" s="30" t="n">
        <v>4</v>
      </c>
    </row>
    <row r="4732" customFormat="false" ht="15" hidden="false" customHeight="false" outlineLevel="0" collapsed="false">
      <c r="A4732" s="27" t="s">
        <v>6808</v>
      </c>
      <c r="B4732" s="27" t="s">
        <v>2450</v>
      </c>
      <c r="C4732" s="27" t="n">
        <v>45</v>
      </c>
      <c r="D4732" s="27" t="s">
        <v>701</v>
      </c>
      <c r="E4732" s="28" t="n">
        <v>45631</v>
      </c>
      <c r="F4732" s="27" t="s">
        <v>1162</v>
      </c>
      <c r="G4732" s="28" t="n">
        <v>45631</v>
      </c>
      <c r="H4732" s="27" t="s">
        <v>168</v>
      </c>
      <c r="I4732" s="27" t="s">
        <v>366</v>
      </c>
      <c r="J4732" s="27" t="s">
        <v>367</v>
      </c>
      <c r="K4732" s="27" t="s">
        <v>138</v>
      </c>
      <c r="L4732" s="27" t="n">
        <v>47</v>
      </c>
      <c r="M4732" s="27" t="n">
        <v>27</v>
      </c>
      <c r="N4732" s="27" t="s">
        <v>127</v>
      </c>
      <c r="O4732" s="27" t="s">
        <v>128</v>
      </c>
      <c r="P4732" s="27" t="s">
        <v>140</v>
      </c>
      <c r="Q4732" s="29" t="n">
        <v>2408.8</v>
      </c>
      <c r="R4732" s="27" t="s">
        <v>130</v>
      </c>
      <c r="S4732" s="27" t="s">
        <v>141</v>
      </c>
      <c r="T4732" s="27" t="n">
        <v>5</v>
      </c>
    </row>
    <row r="4733" customFormat="false" ht="15" hidden="false" customHeight="false" outlineLevel="0" collapsed="false">
      <c r="A4733" s="30" t="s">
        <v>6809</v>
      </c>
      <c r="B4733" s="30" t="s">
        <v>390</v>
      </c>
      <c r="C4733" s="30" t="n">
        <v>25</v>
      </c>
      <c r="D4733" s="30" t="s">
        <v>121</v>
      </c>
      <c r="E4733" s="31" t="n">
        <v>45435</v>
      </c>
      <c r="F4733" s="30" t="s">
        <v>1233</v>
      </c>
      <c r="G4733" s="31" t="n">
        <v>45436</v>
      </c>
      <c r="H4733" s="30" t="s">
        <v>242</v>
      </c>
      <c r="I4733" s="30" t="s">
        <v>243</v>
      </c>
      <c r="J4733" s="30" t="s">
        <v>422</v>
      </c>
      <c r="K4733" s="30" t="s">
        <v>156</v>
      </c>
      <c r="L4733" s="30" t="n">
        <v>55</v>
      </c>
      <c r="M4733" s="30" t="n">
        <v>90</v>
      </c>
      <c r="N4733" s="30" t="s">
        <v>186</v>
      </c>
      <c r="O4733" s="30" t="s">
        <v>128</v>
      </c>
      <c r="P4733" s="30" t="s">
        <v>129</v>
      </c>
      <c r="Q4733" s="32" t="n">
        <v>4041.55</v>
      </c>
      <c r="R4733" s="30" t="s">
        <v>130</v>
      </c>
      <c r="S4733" s="30" t="s">
        <v>157</v>
      </c>
      <c r="T4733" s="30" t="n">
        <v>3</v>
      </c>
    </row>
    <row r="4734" customFormat="false" ht="15" hidden="false" customHeight="false" outlineLevel="0" collapsed="false">
      <c r="A4734" s="27" t="s">
        <v>6810</v>
      </c>
      <c r="B4734" s="27" t="s">
        <v>373</v>
      </c>
      <c r="C4734" s="27" t="n">
        <v>32</v>
      </c>
      <c r="D4734" s="27" t="s">
        <v>121</v>
      </c>
      <c r="E4734" s="28" t="n">
        <v>45577</v>
      </c>
      <c r="F4734" s="27" t="s">
        <v>1842</v>
      </c>
      <c r="G4734" s="28" t="n">
        <v>45582</v>
      </c>
      <c r="H4734" s="27" t="s">
        <v>123</v>
      </c>
      <c r="I4734" s="27" t="s">
        <v>124</v>
      </c>
      <c r="J4734" s="27" t="s">
        <v>305</v>
      </c>
      <c r="K4734" s="27" t="s">
        <v>126</v>
      </c>
      <c r="L4734" s="27" t="n">
        <v>17</v>
      </c>
      <c r="M4734" s="27" t="n">
        <v>124</v>
      </c>
      <c r="N4734" s="27" t="s">
        <v>127</v>
      </c>
      <c r="O4734" s="27" t="s">
        <v>139</v>
      </c>
      <c r="P4734" s="27" t="s">
        <v>140</v>
      </c>
      <c r="Q4734" s="29" t="n">
        <v>8424.9</v>
      </c>
      <c r="R4734" s="27" t="s">
        <v>130</v>
      </c>
      <c r="S4734" s="27" t="s">
        <v>164</v>
      </c>
      <c r="T4734" s="27" t="n">
        <v>5</v>
      </c>
    </row>
    <row r="4735" customFormat="false" ht="15" hidden="false" customHeight="false" outlineLevel="0" collapsed="false">
      <c r="A4735" s="30" t="s">
        <v>6811</v>
      </c>
      <c r="B4735" s="30" t="s">
        <v>629</v>
      </c>
      <c r="C4735" s="30" t="n">
        <v>20</v>
      </c>
      <c r="D4735" s="30" t="s">
        <v>121</v>
      </c>
      <c r="E4735" s="31" t="n">
        <v>45546</v>
      </c>
      <c r="F4735" s="30" t="s">
        <v>1424</v>
      </c>
      <c r="G4735" s="31" t="n">
        <v>45548</v>
      </c>
      <c r="H4735" s="30" t="s">
        <v>242</v>
      </c>
      <c r="I4735" s="30" t="s">
        <v>243</v>
      </c>
      <c r="J4735" s="30" t="s">
        <v>244</v>
      </c>
      <c r="K4735" s="30" t="s">
        <v>156</v>
      </c>
      <c r="L4735" s="30" t="n">
        <v>49</v>
      </c>
      <c r="M4735" s="30" t="n">
        <v>51</v>
      </c>
      <c r="N4735" s="30" t="s">
        <v>186</v>
      </c>
      <c r="O4735" s="30" t="s">
        <v>139</v>
      </c>
      <c r="P4735" s="30" t="s">
        <v>150</v>
      </c>
      <c r="Q4735" s="32" t="n">
        <v>3013.86</v>
      </c>
      <c r="R4735" s="30" t="s">
        <v>130</v>
      </c>
      <c r="S4735" s="30" t="s">
        <v>157</v>
      </c>
      <c r="T4735" s="30" t="n">
        <v>3</v>
      </c>
    </row>
    <row r="4736" customFormat="false" ht="15" hidden="false" customHeight="false" outlineLevel="0" collapsed="false">
      <c r="A4736" s="27" t="s">
        <v>6812</v>
      </c>
      <c r="B4736" s="27" t="s">
        <v>6813</v>
      </c>
      <c r="C4736" s="27" t="n">
        <v>57</v>
      </c>
      <c r="D4736" s="27" t="s">
        <v>181</v>
      </c>
      <c r="E4736" s="28" t="n">
        <v>45623</v>
      </c>
      <c r="F4736" s="27" t="s">
        <v>465</v>
      </c>
      <c r="G4736" s="28" t="n">
        <v>45635</v>
      </c>
      <c r="H4736" s="27" t="s">
        <v>217</v>
      </c>
      <c r="I4736" s="27" t="s">
        <v>344</v>
      </c>
      <c r="J4736" s="27" t="s">
        <v>218</v>
      </c>
      <c r="K4736" s="27" t="s">
        <v>202</v>
      </c>
      <c r="L4736" s="27" t="n">
        <v>16</v>
      </c>
      <c r="M4736" s="27" t="n">
        <v>144</v>
      </c>
      <c r="N4736" s="27" t="s">
        <v>186</v>
      </c>
      <c r="O4736" s="27" t="s">
        <v>128</v>
      </c>
      <c r="P4736" s="27" t="s">
        <v>150</v>
      </c>
      <c r="Q4736" s="29" t="n">
        <v>17360.46</v>
      </c>
      <c r="R4736" s="27" t="s">
        <v>172</v>
      </c>
      <c r="S4736" s="27" t="s">
        <v>335</v>
      </c>
      <c r="T4736" s="27" t="n">
        <v>4</v>
      </c>
    </row>
    <row r="4737" customFormat="false" ht="15" hidden="false" customHeight="false" outlineLevel="0" collapsed="false">
      <c r="A4737" s="30" t="s">
        <v>6814</v>
      </c>
      <c r="B4737" s="30" t="s">
        <v>2861</v>
      </c>
      <c r="C4737" s="30" t="n">
        <v>37</v>
      </c>
      <c r="D4737" s="30" t="s">
        <v>121</v>
      </c>
      <c r="E4737" s="31" t="n">
        <v>45372</v>
      </c>
      <c r="F4737" s="30" t="s">
        <v>764</v>
      </c>
      <c r="G4737" s="31" t="n">
        <v>45375</v>
      </c>
      <c r="H4737" s="30" t="s">
        <v>146</v>
      </c>
      <c r="I4737" s="30"/>
      <c r="J4737" s="30" t="s">
        <v>244</v>
      </c>
      <c r="K4737" s="30" t="s">
        <v>156</v>
      </c>
      <c r="L4737" s="30" t="n">
        <v>43</v>
      </c>
      <c r="M4737" s="30" t="n">
        <v>40</v>
      </c>
      <c r="N4737" s="30" t="s">
        <v>127</v>
      </c>
      <c r="O4737" s="30" t="s">
        <v>128</v>
      </c>
      <c r="P4737" s="30" t="s">
        <v>129</v>
      </c>
      <c r="Q4737" s="32" t="n">
        <v>3047.09</v>
      </c>
      <c r="R4737" s="30" t="s">
        <v>172</v>
      </c>
      <c r="S4737" s="30" t="s">
        <v>157</v>
      </c>
      <c r="T4737" s="30" t="n">
        <v>3</v>
      </c>
    </row>
    <row r="4738" customFormat="false" ht="15" hidden="false" customHeight="false" outlineLevel="0" collapsed="false">
      <c r="A4738" s="27" t="s">
        <v>6815</v>
      </c>
      <c r="B4738" s="27" t="s">
        <v>2574</v>
      </c>
      <c r="C4738" s="27" t="n">
        <v>0</v>
      </c>
      <c r="D4738" s="27" t="s">
        <v>181</v>
      </c>
      <c r="E4738" s="28" t="n">
        <v>45587</v>
      </c>
      <c r="F4738" s="27" t="s">
        <v>1271</v>
      </c>
      <c r="G4738" s="28" t="n">
        <v>45588</v>
      </c>
      <c r="H4738" s="27" t="s">
        <v>236</v>
      </c>
      <c r="I4738" s="27" t="s">
        <v>323</v>
      </c>
      <c r="J4738" s="27" t="s">
        <v>287</v>
      </c>
      <c r="K4738" s="27" t="s">
        <v>138</v>
      </c>
      <c r="L4738" s="27" t="n">
        <v>52</v>
      </c>
      <c r="M4738" s="27" t="n">
        <v>39</v>
      </c>
      <c r="N4738" s="27" t="s">
        <v>127</v>
      </c>
      <c r="O4738" s="27" t="s">
        <v>171</v>
      </c>
      <c r="P4738" s="27" t="s">
        <v>140</v>
      </c>
      <c r="Q4738" s="29" t="n">
        <v>2764.66</v>
      </c>
      <c r="R4738" s="27" t="s">
        <v>268</v>
      </c>
      <c r="S4738" s="27" t="s">
        <v>335</v>
      </c>
      <c r="T4738" s="27" t="n">
        <v>5</v>
      </c>
    </row>
    <row r="4739" customFormat="false" ht="15" hidden="false" customHeight="false" outlineLevel="0" collapsed="false">
      <c r="A4739" s="30" t="s">
        <v>3932</v>
      </c>
      <c r="B4739" s="30" t="s">
        <v>2918</v>
      </c>
      <c r="C4739" s="30" t="n">
        <v>52</v>
      </c>
      <c r="D4739" s="30" t="s">
        <v>121</v>
      </c>
      <c r="E4739" s="31" t="n">
        <v>45466</v>
      </c>
      <c r="F4739" s="30" t="s">
        <v>777</v>
      </c>
      <c r="G4739" s="31" t="n">
        <v>45467</v>
      </c>
      <c r="H4739" s="30" t="s">
        <v>168</v>
      </c>
      <c r="I4739" s="30" t="s">
        <v>169</v>
      </c>
      <c r="J4739" s="30" t="s">
        <v>170</v>
      </c>
      <c r="K4739" s="30" t="s">
        <v>138</v>
      </c>
      <c r="L4739" s="30" t="n">
        <v>21</v>
      </c>
      <c r="M4739" s="30" t="n">
        <v>36</v>
      </c>
      <c r="N4739" s="30" t="s">
        <v>127</v>
      </c>
      <c r="O4739" s="30" t="s">
        <v>139</v>
      </c>
      <c r="P4739" s="30" t="s">
        <v>129</v>
      </c>
      <c r="Q4739" s="32" t="n">
        <v>2467.25</v>
      </c>
      <c r="R4739" s="30" t="s">
        <v>130</v>
      </c>
      <c r="S4739" s="30" t="s">
        <v>197</v>
      </c>
      <c r="T4739" s="30"/>
    </row>
    <row r="4740" customFormat="false" ht="15" hidden="false" customHeight="false" outlineLevel="0" collapsed="false">
      <c r="A4740" s="27" t="s">
        <v>6816</v>
      </c>
      <c r="B4740" s="27" t="s">
        <v>4684</v>
      </c>
      <c r="C4740" s="27" t="n">
        <v>25</v>
      </c>
      <c r="D4740" s="27" t="s">
        <v>121</v>
      </c>
      <c r="E4740" s="28" t="n">
        <v>45633</v>
      </c>
      <c r="F4740" s="27" t="s">
        <v>429</v>
      </c>
      <c r="G4740" s="28" t="n">
        <v>45633</v>
      </c>
      <c r="H4740" s="27" t="s">
        <v>146</v>
      </c>
      <c r="I4740" s="27" t="s">
        <v>176</v>
      </c>
      <c r="J4740" s="27" t="s">
        <v>222</v>
      </c>
      <c r="K4740" s="27" t="s">
        <v>156</v>
      </c>
      <c r="L4740" s="27" t="n">
        <v>33</v>
      </c>
      <c r="M4740" s="27" t="n">
        <v>69</v>
      </c>
      <c r="N4740" s="27" t="s">
        <v>186</v>
      </c>
      <c r="O4740" s="27" t="s">
        <v>139</v>
      </c>
      <c r="P4740" s="27" t="s">
        <v>187</v>
      </c>
      <c r="Q4740" s="29" t="n">
        <v>3651.39</v>
      </c>
      <c r="R4740" s="27" t="s">
        <v>130</v>
      </c>
      <c r="S4740" s="27" t="s">
        <v>141</v>
      </c>
      <c r="T4740" s="27" t="n">
        <v>4</v>
      </c>
    </row>
    <row r="4741" customFormat="false" ht="15" hidden="false" customHeight="false" outlineLevel="0" collapsed="false">
      <c r="A4741" s="30" t="s">
        <v>6817</v>
      </c>
      <c r="B4741" s="30" t="s">
        <v>2485</v>
      </c>
      <c r="C4741" s="30" t="n">
        <v>44</v>
      </c>
      <c r="D4741" s="30" t="s">
        <v>121</v>
      </c>
      <c r="E4741" s="31" t="n">
        <v>45425</v>
      </c>
      <c r="F4741" s="30" t="s">
        <v>1257</v>
      </c>
      <c r="G4741" s="31" t="n">
        <v>45429</v>
      </c>
      <c r="H4741" s="30" t="s">
        <v>206</v>
      </c>
      <c r="I4741" s="30" t="s">
        <v>300</v>
      </c>
      <c r="J4741" s="30" t="s">
        <v>593</v>
      </c>
      <c r="K4741" s="30" t="s">
        <v>126</v>
      </c>
      <c r="L4741" s="30" t="n">
        <v>5</v>
      </c>
      <c r="M4741" s="30" t="n">
        <v>105</v>
      </c>
      <c r="N4741" s="30" t="s">
        <v>186</v>
      </c>
      <c r="O4741" s="30" t="s">
        <v>149</v>
      </c>
      <c r="P4741" s="30" t="s">
        <v>140</v>
      </c>
      <c r="Q4741" s="32" t="n">
        <v>8805.93</v>
      </c>
      <c r="R4741" s="30" t="s">
        <v>130</v>
      </c>
      <c r="S4741" s="30" t="s">
        <v>178</v>
      </c>
      <c r="T4741" s="30" t="n">
        <v>3</v>
      </c>
    </row>
    <row r="4742" customFormat="false" ht="15" hidden="false" customHeight="false" outlineLevel="0" collapsed="false">
      <c r="A4742" s="27" t="s">
        <v>6818</v>
      </c>
      <c r="B4742" s="27" t="s">
        <v>6819</v>
      </c>
      <c r="C4742" s="27" t="n">
        <v>19</v>
      </c>
      <c r="D4742" s="27" t="s">
        <v>121</v>
      </c>
      <c r="E4742" s="28" t="n">
        <v>45374</v>
      </c>
      <c r="F4742" s="27" t="s">
        <v>334</v>
      </c>
      <c r="G4742" s="28" t="n">
        <v>45378</v>
      </c>
      <c r="H4742" s="27" t="s">
        <v>135</v>
      </c>
      <c r="I4742" s="27" t="s">
        <v>278</v>
      </c>
      <c r="J4742" s="27" t="s">
        <v>137</v>
      </c>
      <c r="K4742" s="27" t="s">
        <v>126</v>
      </c>
      <c r="L4742" s="27" t="n">
        <v>42</v>
      </c>
      <c r="M4742" s="27" t="n">
        <v>114</v>
      </c>
      <c r="N4742" s="27" t="s">
        <v>186</v>
      </c>
      <c r="O4742" s="27" t="s">
        <v>149</v>
      </c>
      <c r="P4742" s="27" t="s">
        <v>150</v>
      </c>
      <c r="Q4742" s="29" t="n">
        <v>7889.73</v>
      </c>
      <c r="R4742" s="27" t="s">
        <v>172</v>
      </c>
      <c r="S4742" s="27" t="s">
        <v>131</v>
      </c>
      <c r="T4742" s="27" t="n">
        <v>3</v>
      </c>
    </row>
    <row r="4743" customFormat="false" ht="15" hidden="false" customHeight="false" outlineLevel="0" collapsed="false">
      <c r="A4743" s="30" t="s">
        <v>6820</v>
      </c>
      <c r="B4743" s="30" t="s">
        <v>6821</v>
      </c>
      <c r="C4743" s="30"/>
      <c r="D4743" s="30" t="s">
        <v>181</v>
      </c>
      <c r="E4743" s="31" t="n">
        <v>45348</v>
      </c>
      <c r="F4743" s="30" t="s">
        <v>1628</v>
      </c>
      <c r="G4743" s="31" t="n">
        <v>45351</v>
      </c>
      <c r="H4743" s="30" t="s">
        <v>236</v>
      </c>
      <c r="I4743" s="30" t="s">
        <v>266</v>
      </c>
      <c r="J4743" s="30" t="s">
        <v>455</v>
      </c>
      <c r="K4743" s="30" t="s">
        <v>156</v>
      </c>
      <c r="L4743" s="30" t="n">
        <v>42</v>
      </c>
      <c r="M4743" s="30" t="n">
        <v>44</v>
      </c>
      <c r="N4743" s="30" t="s">
        <v>127</v>
      </c>
      <c r="O4743" s="30" t="s">
        <v>149</v>
      </c>
      <c r="P4743" s="30" t="s">
        <v>140</v>
      </c>
      <c r="Q4743" s="32" t="n">
        <v>3053.57</v>
      </c>
      <c r="R4743" s="30" t="s">
        <v>268</v>
      </c>
      <c r="S4743" s="30" t="s">
        <v>157</v>
      </c>
      <c r="T4743" s="30" t="n">
        <v>2</v>
      </c>
    </row>
    <row r="4744" customFormat="false" ht="15" hidden="false" customHeight="false" outlineLevel="0" collapsed="false">
      <c r="A4744" s="27" t="s">
        <v>6822</v>
      </c>
      <c r="B4744" s="27" t="s">
        <v>1218</v>
      </c>
      <c r="C4744" s="27" t="n">
        <v>53</v>
      </c>
      <c r="D4744" s="27" t="s">
        <v>181</v>
      </c>
      <c r="E4744" s="28" t="n">
        <v>45614</v>
      </c>
      <c r="F4744" s="27" t="s">
        <v>2014</v>
      </c>
      <c r="G4744" s="28" t="n">
        <v>45615</v>
      </c>
      <c r="H4744" s="27" t="s">
        <v>168</v>
      </c>
      <c r="I4744" s="27" t="s">
        <v>196</v>
      </c>
      <c r="J4744" s="27" t="s">
        <v>170</v>
      </c>
      <c r="K4744" s="27" t="s">
        <v>156</v>
      </c>
      <c r="L4744" s="27" t="n">
        <v>29</v>
      </c>
      <c r="M4744" s="27" t="n">
        <v>51</v>
      </c>
      <c r="N4744" s="27" t="s">
        <v>186</v>
      </c>
      <c r="O4744" s="27" t="s">
        <v>149</v>
      </c>
      <c r="P4744" s="27" t="s">
        <v>129</v>
      </c>
      <c r="Q4744" s="29" t="n">
        <v>3533.41</v>
      </c>
      <c r="R4744" s="27" t="s">
        <v>130</v>
      </c>
      <c r="S4744" s="27" t="s">
        <v>192</v>
      </c>
      <c r="T4744" s="27" t="n">
        <v>4</v>
      </c>
    </row>
    <row r="4745" customFormat="false" ht="15" hidden="false" customHeight="false" outlineLevel="0" collapsed="false">
      <c r="A4745" s="30" t="s">
        <v>4485</v>
      </c>
      <c r="B4745" s="30" t="s">
        <v>285</v>
      </c>
      <c r="C4745" s="30" t="n">
        <v>28</v>
      </c>
      <c r="D4745" s="30" t="s">
        <v>181</v>
      </c>
      <c r="E4745" s="31" t="n">
        <v>45297</v>
      </c>
      <c r="F4745" s="30" t="s">
        <v>454</v>
      </c>
      <c r="G4745" s="31" t="n">
        <v>45303</v>
      </c>
      <c r="H4745" s="30" t="s">
        <v>135</v>
      </c>
      <c r="I4745" s="30" t="s">
        <v>251</v>
      </c>
      <c r="J4745" s="30" t="s">
        <v>262</v>
      </c>
      <c r="K4745" s="30" t="s">
        <v>126</v>
      </c>
      <c r="L4745" s="30" t="n">
        <v>15</v>
      </c>
      <c r="M4745" s="30" t="n">
        <v>56</v>
      </c>
      <c r="N4745" s="30" t="s">
        <v>186</v>
      </c>
      <c r="O4745" s="30" t="s">
        <v>149</v>
      </c>
      <c r="P4745" s="30" t="s">
        <v>150</v>
      </c>
      <c r="Q4745" s="32" t="n">
        <v>7972.3</v>
      </c>
      <c r="R4745" s="30" t="s">
        <v>130</v>
      </c>
      <c r="S4745" s="30" t="s">
        <v>228</v>
      </c>
      <c r="T4745" s="30" t="n">
        <v>4</v>
      </c>
    </row>
    <row r="4746" customFormat="false" ht="15" hidden="false" customHeight="false" outlineLevel="0" collapsed="false">
      <c r="A4746" s="27" t="s">
        <v>6823</v>
      </c>
      <c r="B4746" s="27" t="s">
        <v>1280</v>
      </c>
      <c r="C4746" s="27" t="n">
        <v>85</v>
      </c>
      <c r="D4746" s="27" t="s">
        <v>144</v>
      </c>
      <c r="E4746" s="28" t="n">
        <v>45459</v>
      </c>
      <c r="F4746" s="27" t="s">
        <v>931</v>
      </c>
      <c r="G4746" s="28" t="n">
        <v>45460</v>
      </c>
      <c r="H4746" s="27" t="s">
        <v>183</v>
      </c>
      <c r="I4746" s="27" t="s">
        <v>430</v>
      </c>
      <c r="J4746" s="27" t="s">
        <v>476</v>
      </c>
      <c r="K4746" s="27" t="s">
        <v>138</v>
      </c>
      <c r="L4746" s="27" t="n">
        <v>69</v>
      </c>
      <c r="M4746" s="27" t="n">
        <v>36</v>
      </c>
      <c r="N4746" s="27" t="s">
        <v>127</v>
      </c>
      <c r="O4746" s="27" t="s">
        <v>149</v>
      </c>
      <c r="P4746" s="27" t="s">
        <v>129</v>
      </c>
      <c r="Q4746" s="29" t="n">
        <v>2165.18</v>
      </c>
      <c r="R4746" s="27" t="s">
        <v>130</v>
      </c>
      <c r="S4746" s="27" t="s">
        <v>151</v>
      </c>
      <c r="T4746" s="27" t="n">
        <v>3</v>
      </c>
    </row>
    <row r="4747" customFormat="false" ht="15" hidden="false" customHeight="false" outlineLevel="0" collapsed="false">
      <c r="A4747" s="30" t="s">
        <v>6824</v>
      </c>
      <c r="B4747" s="30" t="s">
        <v>2743</v>
      </c>
      <c r="C4747" s="30" t="n">
        <v>0</v>
      </c>
      <c r="D4747" s="30" t="s">
        <v>181</v>
      </c>
      <c r="E4747" s="31" t="n">
        <v>45420</v>
      </c>
      <c r="F4747" s="30" t="s">
        <v>461</v>
      </c>
      <c r="G4747" s="31" t="n">
        <v>45426</v>
      </c>
      <c r="H4747" s="30" t="s">
        <v>206</v>
      </c>
      <c r="I4747" s="30" t="s">
        <v>207</v>
      </c>
      <c r="J4747" s="30" t="s">
        <v>233</v>
      </c>
      <c r="K4747" s="30" t="s">
        <v>126</v>
      </c>
      <c r="L4747" s="30" t="n">
        <v>11</v>
      </c>
      <c r="M4747" s="30" t="n">
        <v>95</v>
      </c>
      <c r="N4747" s="30" t="s">
        <v>186</v>
      </c>
      <c r="O4747" s="30" t="s">
        <v>139</v>
      </c>
      <c r="P4747" s="30" t="s">
        <v>150</v>
      </c>
      <c r="Q4747" s="32" t="n">
        <v>7184.59</v>
      </c>
      <c r="R4747" s="30" t="s">
        <v>172</v>
      </c>
      <c r="S4747" s="30" t="s">
        <v>178</v>
      </c>
      <c r="T4747" s="30" t="n">
        <v>4</v>
      </c>
    </row>
    <row r="4748" customFormat="false" ht="15" hidden="false" customHeight="false" outlineLevel="0" collapsed="false">
      <c r="A4748" s="27" t="s">
        <v>6825</v>
      </c>
      <c r="B4748" s="27" t="s">
        <v>296</v>
      </c>
      <c r="C4748" s="27"/>
      <c r="D4748" s="27" t="s">
        <v>181</v>
      </c>
      <c r="E4748" s="28" t="n">
        <v>45549</v>
      </c>
      <c r="F4748" s="27" t="s">
        <v>535</v>
      </c>
      <c r="G4748" s="28" t="n">
        <v>45549</v>
      </c>
      <c r="H4748" s="27" t="s">
        <v>146</v>
      </c>
      <c r="I4748" s="27" t="s">
        <v>309</v>
      </c>
      <c r="J4748" s="27" t="s">
        <v>244</v>
      </c>
      <c r="K4748" s="27" t="s">
        <v>156</v>
      </c>
      <c r="L4748" s="27" t="n">
        <v>66</v>
      </c>
      <c r="M4748" s="27" t="n">
        <v>78</v>
      </c>
      <c r="N4748" s="27" t="s">
        <v>186</v>
      </c>
      <c r="O4748" s="27" t="s">
        <v>139</v>
      </c>
      <c r="P4748" s="27" t="s">
        <v>129</v>
      </c>
      <c r="Q4748" s="29" t="n">
        <v>3399.04</v>
      </c>
      <c r="R4748" s="27" t="s">
        <v>462</v>
      </c>
      <c r="S4748" s="27" t="s">
        <v>223</v>
      </c>
      <c r="T4748" s="27" t="n">
        <v>2</v>
      </c>
    </row>
    <row r="4749" customFormat="false" ht="15" hidden="false" customHeight="false" outlineLevel="0" collapsed="false">
      <c r="A4749" s="30" t="s">
        <v>6826</v>
      </c>
      <c r="B4749" s="30" t="s">
        <v>2244</v>
      </c>
      <c r="C4749" s="30" t="n">
        <v>26</v>
      </c>
      <c r="D4749" s="30" t="s">
        <v>181</v>
      </c>
      <c r="E4749" s="31" t="n">
        <v>45401</v>
      </c>
      <c r="F4749" s="30" t="s">
        <v>919</v>
      </c>
      <c r="G4749" s="31" t="n">
        <v>45401</v>
      </c>
      <c r="H4749" s="30" t="s">
        <v>183</v>
      </c>
      <c r="I4749" s="30" t="s">
        <v>184</v>
      </c>
      <c r="J4749" s="30" t="s">
        <v>185</v>
      </c>
      <c r="K4749" s="30" t="s">
        <v>138</v>
      </c>
      <c r="L4749" s="30" t="n">
        <v>24</v>
      </c>
      <c r="M4749" s="30" t="n">
        <v>15</v>
      </c>
      <c r="N4749" s="30" t="s">
        <v>186</v>
      </c>
      <c r="O4749" s="30" t="s">
        <v>139</v>
      </c>
      <c r="P4749" s="30" t="s">
        <v>129</v>
      </c>
      <c r="Q4749" s="32" t="n">
        <v>1224.03</v>
      </c>
      <c r="R4749" s="30" t="s">
        <v>130</v>
      </c>
      <c r="S4749" s="30" t="s">
        <v>151</v>
      </c>
      <c r="T4749" s="30" t="n">
        <v>2</v>
      </c>
    </row>
    <row r="4750" customFormat="false" ht="15" hidden="false" customHeight="false" outlineLevel="0" collapsed="false">
      <c r="A4750" s="27" t="s">
        <v>6827</v>
      </c>
      <c r="B4750" s="27" t="s">
        <v>4099</v>
      </c>
      <c r="C4750" s="27" t="n">
        <v>14</v>
      </c>
      <c r="D4750" s="27" t="s">
        <v>181</v>
      </c>
      <c r="E4750" s="28" t="n">
        <v>45386</v>
      </c>
      <c r="F4750" s="27" t="s">
        <v>182</v>
      </c>
      <c r="G4750" s="28" t="n">
        <v>45387</v>
      </c>
      <c r="H4750" s="27" t="s">
        <v>206</v>
      </c>
      <c r="I4750" s="27" t="s">
        <v>232</v>
      </c>
      <c r="J4750" s="27" t="s">
        <v>615</v>
      </c>
      <c r="K4750" s="27" t="s">
        <v>126</v>
      </c>
      <c r="L4750" s="27" t="n">
        <v>27</v>
      </c>
      <c r="M4750" s="27" t="n">
        <v>121</v>
      </c>
      <c r="N4750" s="27" t="s">
        <v>186</v>
      </c>
      <c r="O4750" s="27" t="s">
        <v>171</v>
      </c>
      <c r="P4750" s="27" t="s">
        <v>140</v>
      </c>
      <c r="Q4750" s="29" t="n">
        <v>7768.81</v>
      </c>
      <c r="R4750" s="27" t="s">
        <v>130</v>
      </c>
      <c r="S4750" s="27" t="s">
        <v>151</v>
      </c>
      <c r="T4750" s="27" t="n">
        <v>5</v>
      </c>
    </row>
    <row r="4751" customFormat="false" ht="15" hidden="false" customHeight="false" outlineLevel="0" collapsed="false">
      <c r="A4751" s="30" t="s">
        <v>6828</v>
      </c>
      <c r="B4751" s="30" t="s">
        <v>1184</v>
      </c>
      <c r="C4751" s="30" t="n">
        <v>86</v>
      </c>
      <c r="D4751" s="30" t="s">
        <v>121</v>
      </c>
      <c r="E4751" s="31" t="n">
        <v>45590</v>
      </c>
      <c r="F4751" s="30" t="s">
        <v>1399</v>
      </c>
      <c r="G4751" s="31" t="n">
        <v>45590</v>
      </c>
      <c r="H4751" s="30" t="s">
        <v>135</v>
      </c>
      <c r="I4751" s="30" t="s">
        <v>278</v>
      </c>
      <c r="J4751" s="30" t="s">
        <v>201</v>
      </c>
      <c r="K4751" s="30" t="s">
        <v>138</v>
      </c>
      <c r="L4751" s="30" t="n">
        <v>35</v>
      </c>
      <c r="M4751" s="30" t="n">
        <v>20</v>
      </c>
      <c r="N4751" s="30" t="s">
        <v>127</v>
      </c>
      <c r="O4751" s="30" t="s">
        <v>139</v>
      </c>
      <c r="P4751" s="30" t="s">
        <v>140</v>
      </c>
      <c r="Q4751" s="32" t="n">
        <v>2511.99</v>
      </c>
      <c r="R4751" s="30" t="s">
        <v>130</v>
      </c>
      <c r="S4751" s="30" t="s">
        <v>157</v>
      </c>
      <c r="T4751" s="30" t="n">
        <v>4</v>
      </c>
    </row>
    <row r="4752" customFormat="false" ht="15" hidden="false" customHeight="false" outlineLevel="0" collapsed="false">
      <c r="A4752" s="27" t="s">
        <v>6829</v>
      </c>
      <c r="B4752" s="27" t="s">
        <v>6830</v>
      </c>
      <c r="C4752" s="27" t="n">
        <v>29</v>
      </c>
      <c r="D4752" s="27" t="s">
        <v>121</v>
      </c>
      <c r="E4752" s="28" t="n">
        <v>45373</v>
      </c>
      <c r="F4752" s="27" t="s">
        <v>211</v>
      </c>
      <c r="G4752" s="28" t="n">
        <v>45374</v>
      </c>
      <c r="H4752" s="27" t="s">
        <v>242</v>
      </c>
      <c r="I4752" s="27" t="s">
        <v>466</v>
      </c>
      <c r="J4752" s="27" t="s">
        <v>316</v>
      </c>
      <c r="K4752" s="27" t="s">
        <v>156</v>
      </c>
      <c r="L4752" s="27" t="n">
        <v>46</v>
      </c>
      <c r="M4752" s="27" t="n">
        <v>81</v>
      </c>
      <c r="N4752" s="27" t="s">
        <v>127</v>
      </c>
      <c r="O4752" s="27" t="s">
        <v>171</v>
      </c>
      <c r="P4752" s="27" t="s">
        <v>187</v>
      </c>
      <c r="Q4752" s="29" t="n">
        <v>3645.72</v>
      </c>
      <c r="R4752" s="27" t="s">
        <v>130</v>
      </c>
      <c r="S4752" s="27" t="s">
        <v>178</v>
      </c>
      <c r="T4752" s="27" t="n">
        <v>5</v>
      </c>
    </row>
    <row r="4753" customFormat="false" ht="15" hidden="false" customHeight="false" outlineLevel="0" collapsed="false">
      <c r="A4753" s="30" t="s">
        <v>6831</v>
      </c>
      <c r="B4753" s="30" t="s">
        <v>6593</v>
      </c>
      <c r="C4753" s="30" t="n">
        <v>55</v>
      </c>
      <c r="D4753" s="30" t="s">
        <v>121</v>
      </c>
      <c r="E4753" s="31" t="n">
        <v>45644</v>
      </c>
      <c r="F4753" s="30" t="s">
        <v>1271</v>
      </c>
      <c r="G4753" s="31" t="n">
        <v>45649</v>
      </c>
      <c r="H4753" s="30" t="s">
        <v>236</v>
      </c>
      <c r="I4753" s="30" t="s">
        <v>266</v>
      </c>
      <c r="J4753" s="30" t="s">
        <v>375</v>
      </c>
      <c r="K4753" s="30" t="s">
        <v>126</v>
      </c>
      <c r="L4753" s="30" t="n">
        <v>22</v>
      </c>
      <c r="M4753" s="30" t="n">
        <v>61</v>
      </c>
      <c r="N4753" s="30" t="s">
        <v>127</v>
      </c>
      <c r="O4753" s="30" t="s">
        <v>139</v>
      </c>
      <c r="P4753" s="30" t="s">
        <v>140</v>
      </c>
      <c r="Q4753" s="32" t="n">
        <v>8147.54</v>
      </c>
      <c r="R4753" s="30" t="s">
        <v>130</v>
      </c>
      <c r="S4753" s="30" t="s">
        <v>151</v>
      </c>
      <c r="T4753" s="30" t="n">
        <v>3</v>
      </c>
    </row>
    <row r="4754" customFormat="false" ht="15" hidden="false" customHeight="false" outlineLevel="0" collapsed="false">
      <c r="A4754" s="27" t="s">
        <v>6832</v>
      </c>
      <c r="B4754" s="27" t="s">
        <v>4643</v>
      </c>
      <c r="C4754" s="27" t="n">
        <v>9</v>
      </c>
      <c r="D4754" s="27" t="s">
        <v>121</v>
      </c>
      <c r="E4754" s="28" t="n">
        <v>45544</v>
      </c>
      <c r="F4754" s="27" t="s">
        <v>353</v>
      </c>
      <c r="G4754" s="28" t="n">
        <v>45545</v>
      </c>
      <c r="H4754" s="27" t="s">
        <v>161</v>
      </c>
      <c r="I4754" s="27" t="s">
        <v>320</v>
      </c>
      <c r="J4754" s="27" t="s">
        <v>426</v>
      </c>
      <c r="K4754" s="27" t="s">
        <v>138</v>
      </c>
      <c r="L4754" s="27" t="n">
        <v>70</v>
      </c>
      <c r="M4754" s="27" t="n">
        <v>23</v>
      </c>
      <c r="N4754" s="27" t="s">
        <v>127</v>
      </c>
      <c r="O4754" s="27" t="s">
        <v>128</v>
      </c>
      <c r="P4754" s="27" t="s">
        <v>140</v>
      </c>
      <c r="Q4754" s="29" t="n">
        <v>2522.02</v>
      </c>
      <c r="R4754" s="27" t="s">
        <v>130</v>
      </c>
      <c r="S4754" s="27" t="s">
        <v>141</v>
      </c>
      <c r="T4754" s="27" t="n">
        <v>4</v>
      </c>
    </row>
    <row r="4755" customFormat="false" ht="15" hidden="false" customHeight="false" outlineLevel="0" collapsed="false">
      <c r="A4755" s="30" t="s">
        <v>6833</v>
      </c>
      <c r="B4755" s="30" t="s">
        <v>1328</v>
      </c>
      <c r="C4755" s="30" t="n">
        <v>40</v>
      </c>
      <c r="D4755" s="30" t="s">
        <v>121</v>
      </c>
      <c r="E4755" s="31" t="n">
        <v>45295</v>
      </c>
      <c r="F4755" s="30" t="s">
        <v>290</v>
      </c>
      <c r="G4755" s="31" t="n">
        <v>45297</v>
      </c>
      <c r="H4755" s="30" t="s">
        <v>123</v>
      </c>
      <c r="I4755" s="30" t="s">
        <v>155</v>
      </c>
      <c r="J4755" s="30" t="s">
        <v>508</v>
      </c>
      <c r="K4755" s="30" t="s">
        <v>156</v>
      </c>
      <c r="L4755" s="30" t="n">
        <v>70</v>
      </c>
      <c r="M4755" s="30" t="n">
        <v>47</v>
      </c>
      <c r="N4755" s="30" t="s">
        <v>127</v>
      </c>
      <c r="O4755" s="30" t="s">
        <v>149</v>
      </c>
      <c r="P4755" s="30" t="s">
        <v>150</v>
      </c>
      <c r="Q4755" s="32" t="n">
        <v>3500.76</v>
      </c>
      <c r="R4755" s="30" t="s">
        <v>172</v>
      </c>
      <c r="S4755" s="30" t="s">
        <v>192</v>
      </c>
      <c r="T4755" s="30" t="n">
        <v>2</v>
      </c>
    </row>
    <row r="4756" customFormat="false" ht="15" hidden="false" customHeight="false" outlineLevel="0" collapsed="false">
      <c r="A4756" s="27" t="s">
        <v>6834</v>
      </c>
      <c r="B4756" s="27" t="s">
        <v>2712</v>
      </c>
      <c r="C4756" s="27" t="n">
        <v>62</v>
      </c>
      <c r="D4756" s="27" t="s">
        <v>181</v>
      </c>
      <c r="E4756" s="28" t="n">
        <v>45424</v>
      </c>
      <c r="F4756" s="27" t="s">
        <v>997</v>
      </c>
      <c r="G4756" s="28" t="n">
        <v>45425</v>
      </c>
      <c r="H4756" s="27" t="s">
        <v>135</v>
      </c>
      <c r="I4756" s="27" t="s">
        <v>278</v>
      </c>
      <c r="J4756" s="27" t="s">
        <v>201</v>
      </c>
      <c r="K4756" s="27" t="s">
        <v>156</v>
      </c>
      <c r="L4756" s="27" t="n">
        <v>72</v>
      </c>
      <c r="M4756" s="27" t="n">
        <v>86</v>
      </c>
      <c r="N4756" s="27" t="s">
        <v>127</v>
      </c>
      <c r="O4756" s="27" t="s">
        <v>139</v>
      </c>
      <c r="P4756" s="27" t="s">
        <v>140</v>
      </c>
      <c r="Q4756" s="29" t="n">
        <v>4835.98</v>
      </c>
      <c r="R4756" s="27" t="s">
        <v>130</v>
      </c>
      <c r="S4756" s="27" t="s">
        <v>192</v>
      </c>
      <c r="T4756" s="27" t="n">
        <v>5</v>
      </c>
    </row>
    <row r="4757" customFormat="false" ht="15" hidden="false" customHeight="false" outlineLevel="0" collapsed="false">
      <c r="A4757" s="30" t="s">
        <v>6835</v>
      </c>
      <c r="B4757" s="30" t="s">
        <v>4940</v>
      </c>
      <c r="C4757" s="30"/>
      <c r="D4757" s="30" t="s">
        <v>359</v>
      </c>
      <c r="E4757" s="31" t="n">
        <v>45601</v>
      </c>
      <c r="F4757" s="30" t="s">
        <v>1281</v>
      </c>
      <c r="G4757" s="31" t="n">
        <v>45602</v>
      </c>
      <c r="H4757" s="30" t="s">
        <v>146</v>
      </c>
      <c r="I4757" s="30" t="s">
        <v>176</v>
      </c>
      <c r="J4757" s="30" t="s">
        <v>244</v>
      </c>
      <c r="K4757" s="30" t="s">
        <v>138</v>
      </c>
      <c r="L4757" s="30" t="n">
        <v>20</v>
      </c>
      <c r="M4757" s="30" t="n">
        <v>19</v>
      </c>
      <c r="N4757" s="30" t="s">
        <v>127</v>
      </c>
      <c r="O4757" s="30" t="s">
        <v>171</v>
      </c>
      <c r="P4757" s="30" t="s">
        <v>140</v>
      </c>
      <c r="Q4757" s="32" t="n">
        <v>1636.71</v>
      </c>
      <c r="R4757" s="30" t="s">
        <v>172</v>
      </c>
      <c r="S4757" s="30" t="s">
        <v>335</v>
      </c>
      <c r="T4757" s="30" t="n">
        <v>3</v>
      </c>
    </row>
    <row r="4758" customFormat="false" ht="15" hidden="false" customHeight="false" outlineLevel="0" collapsed="false">
      <c r="A4758" s="27" t="s">
        <v>6836</v>
      </c>
      <c r="B4758" s="27" t="s">
        <v>2137</v>
      </c>
      <c r="C4758" s="27" t="n">
        <v>48</v>
      </c>
      <c r="D4758" s="27" t="s">
        <v>121</v>
      </c>
      <c r="E4758" s="28" t="n">
        <v>45501</v>
      </c>
      <c r="F4758" s="27" t="s">
        <v>458</v>
      </c>
      <c r="G4758" s="28" t="n">
        <v>45501</v>
      </c>
      <c r="H4758" s="27" t="s">
        <v>146</v>
      </c>
      <c r="I4758" s="27" t="s">
        <v>176</v>
      </c>
      <c r="J4758" s="27" t="s">
        <v>177</v>
      </c>
      <c r="K4758" s="27" t="s">
        <v>156</v>
      </c>
      <c r="L4758" s="27" t="n">
        <v>58</v>
      </c>
      <c r="M4758" s="27" t="n">
        <v>85</v>
      </c>
      <c r="N4758" s="27" t="s">
        <v>186</v>
      </c>
      <c r="O4758" s="27" t="s">
        <v>139</v>
      </c>
      <c r="P4758" s="27" t="s">
        <v>150</v>
      </c>
      <c r="Q4758" s="29" t="n">
        <v>4158.28</v>
      </c>
      <c r="R4758" s="27" t="s">
        <v>130</v>
      </c>
      <c r="S4758" s="27" t="s">
        <v>141</v>
      </c>
      <c r="T4758" s="27" t="n">
        <v>3</v>
      </c>
    </row>
    <row r="4759" customFormat="false" ht="15" hidden="false" customHeight="false" outlineLevel="0" collapsed="false">
      <c r="A4759" s="30" t="s">
        <v>6837</v>
      </c>
      <c r="B4759" s="30" t="s">
        <v>2574</v>
      </c>
      <c r="C4759" s="30" t="n">
        <v>39</v>
      </c>
      <c r="D4759" s="30" t="s">
        <v>181</v>
      </c>
      <c r="E4759" s="31" t="n">
        <v>45543</v>
      </c>
      <c r="F4759" s="30" t="s">
        <v>1220</v>
      </c>
      <c r="G4759" s="31" t="n">
        <v>45544</v>
      </c>
      <c r="H4759" s="30" t="s">
        <v>168</v>
      </c>
      <c r="I4759" s="30" t="s">
        <v>169</v>
      </c>
      <c r="J4759" s="30" t="s">
        <v>170</v>
      </c>
      <c r="K4759" s="30" t="s">
        <v>138</v>
      </c>
      <c r="L4759" s="30" t="n">
        <v>33</v>
      </c>
      <c r="M4759" s="30" t="n">
        <v>23</v>
      </c>
      <c r="N4759" s="30" t="s">
        <v>127</v>
      </c>
      <c r="O4759" s="30" t="s">
        <v>139</v>
      </c>
      <c r="P4759" s="30" t="s">
        <v>140</v>
      </c>
      <c r="Q4759" s="32" t="n">
        <v>1124.84</v>
      </c>
      <c r="R4759" s="30" t="s">
        <v>130</v>
      </c>
      <c r="S4759" s="30" t="s">
        <v>131</v>
      </c>
      <c r="T4759" s="30" t="n">
        <v>4</v>
      </c>
    </row>
    <row r="4760" customFormat="false" ht="15" hidden="false" customHeight="false" outlineLevel="0" collapsed="false">
      <c r="A4760" s="27" t="s">
        <v>6838</v>
      </c>
      <c r="B4760" s="27" t="s">
        <v>2572</v>
      </c>
      <c r="C4760" s="27" t="n">
        <v>38</v>
      </c>
      <c r="D4760" s="27" t="s">
        <v>181</v>
      </c>
      <c r="E4760" s="28" t="n">
        <v>45407</v>
      </c>
      <c r="F4760" s="27" t="s">
        <v>1081</v>
      </c>
      <c r="G4760" s="28" t="n">
        <v>45408</v>
      </c>
      <c r="H4760" s="27" t="s">
        <v>242</v>
      </c>
      <c r="I4760" s="27" t="s">
        <v>315</v>
      </c>
      <c r="J4760" s="27" t="s">
        <v>316</v>
      </c>
      <c r="K4760" s="27" t="s">
        <v>138</v>
      </c>
      <c r="L4760" s="27" t="n">
        <v>35</v>
      </c>
      <c r="M4760" s="27" t="n">
        <v>21</v>
      </c>
      <c r="N4760" s="27" t="s">
        <v>127</v>
      </c>
      <c r="O4760" s="27" t="s">
        <v>139</v>
      </c>
      <c r="P4760" s="27" t="s">
        <v>187</v>
      </c>
      <c r="Q4760" s="29" t="n">
        <v>2136.71</v>
      </c>
      <c r="R4760" s="27" t="s">
        <v>130</v>
      </c>
      <c r="S4760" s="27" t="s">
        <v>178</v>
      </c>
      <c r="T4760" s="27" t="n">
        <v>5</v>
      </c>
    </row>
    <row r="4761" customFormat="false" ht="15" hidden="false" customHeight="false" outlineLevel="0" collapsed="false">
      <c r="A4761" s="30" t="s">
        <v>6839</v>
      </c>
      <c r="B4761" s="30" t="s">
        <v>850</v>
      </c>
      <c r="C4761" s="30" t="n">
        <v>55</v>
      </c>
      <c r="D4761" s="30" t="s">
        <v>121</v>
      </c>
      <c r="E4761" s="31" t="n">
        <v>45380</v>
      </c>
      <c r="F4761" s="30" t="s">
        <v>1268</v>
      </c>
      <c r="G4761" s="31" t="n">
        <v>45381</v>
      </c>
      <c r="H4761" s="30" t="s">
        <v>123</v>
      </c>
      <c r="I4761" s="30" t="s">
        <v>155</v>
      </c>
      <c r="J4761" s="30" t="s">
        <v>125</v>
      </c>
      <c r="K4761" s="30" t="s">
        <v>156</v>
      </c>
      <c r="L4761" s="30" t="n">
        <v>17</v>
      </c>
      <c r="M4761" s="30" t="n">
        <v>37</v>
      </c>
      <c r="N4761" s="30" t="s">
        <v>186</v>
      </c>
      <c r="O4761" s="30" t="s">
        <v>171</v>
      </c>
      <c r="P4761" s="30" t="s">
        <v>140</v>
      </c>
      <c r="Q4761" s="32" t="n">
        <v>3656.34</v>
      </c>
      <c r="R4761" s="30" t="s">
        <v>268</v>
      </c>
      <c r="S4761" s="30" t="s">
        <v>223</v>
      </c>
      <c r="T4761" s="30" t="n">
        <v>3</v>
      </c>
    </row>
    <row r="4762" customFormat="false" ht="15" hidden="false" customHeight="false" outlineLevel="0" collapsed="false">
      <c r="A4762" s="27" t="s">
        <v>6840</v>
      </c>
      <c r="B4762" s="27" t="s">
        <v>4156</v>
      </c>
      <c r="C4762" s="27" t="n">
        <v>70</v>
      </c>
      <c r="D4762" s="27" t="s">
        <v>121</v>
      </c>
      <c r="E4762" s="28" t="n">
        <v>45478</v>
      </c>
      <c r="F4762" s="27" t="s">
        <v>901</v>
      </c>
      <c r="G4762" s="28" t="n">
        <v>45480</v>
      </c>
      <c r="H4762" s="27" t="s">
        <v>242</v>
      </c>
      <c r="I4762" s="27" t="s">
        <v>315</v>
      </c>
      <c r="J4762" s="27" t="s">
        <v>363</v>
      </c>
      <c r="K4762" s="27" t="s">
        <v>156</v>
      </c>
      <c r="L4762" s="27" t="n">
        <v>57</v>
      </c>
      <c r="M4762" s="27" t="n">
        <v>51</v>
      </c>
      <c r="N4762" s="27" t="s">
        <v>186</v>
      </c>
      <c r="O4762" s="27" t="s">
        <v>149</v>
      </c>
      <c r="P4762" s="27" t="s">
        <v>129</v>
      </c>
      <c r="Q4762" s="29" t="n">
        <v>3204.66</v>
      </c>
      <c r="R4762" s="27" t="s">
        <v>268</v>
      </c>
      <c r="S4762" s="27" t="s">
        <v>335</v>
      </c>
      <c r="T4762" s="27" t="n">
        <v>4</v>
      </c>
    </row>
    <row r="4763" customFormat="false" ht="15" hidden="false" customHeight="false" outlineLevel="0" collapsed="false">
      <c r="A4763" s="30" t="s">
        <v>6841</v>
      </c>
      <c r="B4763" s="30" t="s">
        <v>3497</v>
      </c>
      <c r="C4763" s="30" t="n">
        <v>49</v>
      </c>
      <c r="D4763" s="30" t="s">
        <v>121</v>
      </c>
      <c r="E4763" s="31" t="n">
        <v>45477</v>
      </c>
      <c r="F4763" s="30" t="s">
        <v>1749</v>
      </c>
      <c r="G4763" s="31" t="n">
        <v>45478</v>
      </c>
      <c r="H4763" s="30" t="s">
        <v>135</v>
      </c>
      <c r="I4763" s="30" t="s">
        <v>278</v>
      </c>
      <c r="J4763" s="30" t="s">
        <v>262</v>
      </c>
      <c r="K4763" s="30" t="s">
        <v>126</v>
      </c>
      <c r="L4763" s="30" t="n">
        <v>42</v>
      </c>
      <c r="M4763" s="30" t="n">
        <v>125</v>
      </c>
      <c r="N4763" s="30" t="s">
        <v>186</v>
      </c>
      <c r="O4763" s="30" t="s">
        <v>149</v>
      </c>
      <c r="P4763" s="30" t="s">
        <v>129</v>
      </c>
      <c r="Q4763" s="32" t="n">
        <v>7679.9</v>
      </c>
      <c r="R4763" s="30" t="s">
        <v>130</v>
      </c>
      <c r="S4763" s="30" t="s">
        <v>178</v>
      </c>
      <c r="T4763" s="30" t="n">
        <v>4</v>
      </c>
    </row>
    <row r="4764" customFormat="false" ht="15" hidden="false" customHeight="false" outlineLevel="0" collapsed="false">
      <c r="A4764" s="27" t="s">
        <v>6842</v>
      </c>
      <c r="B4764" s="27" t="s">
        <v>816</v>
      </c>
      <c r="C4764" s="27" t="n">
        <v>22</v>
      </c>
      <c r="D4764" s="27" t="s">
        <v>181</v>
      </c>
      <c r="E4764" s="28" t="n">
        <v>45320</v>
      </c>
      <c r="F4764" s="27" t="s">
        <v>1424</v>
      </c>
      <c r="G4764" s="28" t="n">
        <v>45320</v>
      </c>
      <c r="H4764" s="27" t="s">
        <v>217</v>
      </c>
      <c r="I4764" s="27" t="s">
        <v>282</v>
      </c>
      <c r="J4764" s="27" t="s">
        <v>483</v>
      </c>
      <c r="K4764" s="27" t="s">
        <v>138</v>
      </c>
      <c r="L4764" s="27" t="n">
        <v>79</v>
      </c>
      <c r="M4764" s="27" t="n">
        <v>24</v>
      </c>
      <c r="N4764" s="27" t="s">
        <v>127</v>
      </c>
      <c r="O4764" s="27" t="s">
        <v>139</v>
      </c>
      <c r="P4764" s="27" t="s">
        <v>150</v>
      </c>
      <c r="Q4764" s="29" t="n">
        <v>1901.84</v>
      </c>
      <c r="R4764" s="27" t="s">
        <v>130</v>
      </c>
      <c r="S4764" s="27" t="s">
        <v>131</v>
      </c>
      <c r="T4764" s="27" t="n">
        <v>3</v>
      </c>
    </row>
    <row r="4765" customFormat="false" ht="15" hidden="false" customHeight="false" outlineLevel="0" collapsed="false">
      <c r="A4765" s="30" t="s">
        <v>1892</v>
      </c>
      <c r="B4765" s="30" t="s">
        <v>1893</v>
      </c>
      <c r="C4765" s="30" t="n">
        <v>8</v>
      </c>
      <c r="D4765" s="30" t="s">
        <v>121</v>
      </c>
      <c r="E4765" s="31" t="n">
        <v>45506</v>
      </c>
      <c r="F4765" s="30" t="s">
        <v>261</v>
      </c>
      <c r="G4765" s="31" t="n">
        <v>45509</v>
      </c>
      <c r="H4765" s="30" t="s">
        <v>161</v>
      </c>
      <c r="I4765" s="30" t="s">
        <v>162</v>
      </c>
      <c r="J4765" s="30" t="s">
        <v>648</v>
      </c>
      <c r="K4765" s="30" t="s">
        <v>156</v>
      </c>
      <c r="L4765" s="30" t="n">
        <v>39</v>
      </c>
      <c r="M4765" s="30" t="n">
        <v>73</v>
      </c>
      <c r="N4765" s="30" t="s">
        <v>127</v>
      </c>
      <c r="O4765" s="30" t="s">
        <v>128</v>
      </c>
      <c r="P4765" s="30" t="s">
        <v>150</v>
      </c>
      <c r="Q4765" s="32" t="n">
        <v>3631.73</v>
      </c>
      <c r="R4765" s="30" t="s">
        <v>268</v>
      </c>
      <c r="S4765" s="30" t="s">
        <v>131</v>
      </c>
      <c r="T4765" s="30" t="n">
        <v>2</v>
      </c>
    </row>
    <row r="4766" customFormat="false" ht="15" hidden="false" customHeight="false" outlineLevel="0" collapsed="false">
      <c r="A4766" s="27" t="s">
        <v>6843</v>
      </c>
      <c r="B4766" s="27" t="s">
        <v>1773</v>
      </c>
      <c r="C4766" s="27" t="n">
        <v>26</v>
      </c>
      <c r="D4766" s="27" t="s">
        <v>181</v>
      </c>
      <c r="E4766" s="28" t="n">
        <v>45566</v>
      </c>
      <c r="F4766" s="27" t="s">
        <v>334</v>
      </c>
      <c r="G4766" s="28" t="n">
        <v>45567</v>
      </c>
      <c r="H4766" s="27" t="s">
        <v>242</v>
      </c>
      <c r="I4766" s="27" t="s">
        <v>315</v>
      </c>
      <c r="J4766" s="27" t="s">
        <v>316</v>
      </c>
      <c r="K4766" s="27" t="s">
        <v>126</v>
      </c>
      <c r="L4766" s="27" t="n">
        <v>7</v>
      </c>
      <c r="M4766" s="27" t="n">
        <v>69</v>
      </c>
      <c r="N4766" s="27" t="s">
        <v>186</v>
      </c>
      <c r="O4766" s="27" t="s">
        <v>139</v>
      </c>
      <c r="P4766" s="27" t="s">
        <v>140</v>
      </c>
      <c r="Q4766" s="29" t="n">
        <v>7515.83</v>
      </c>
      <c r="R4766" s="27" t="s">
        <v>130</v>
      </c>
      <c r="S4766" s="27" t="s">
        <v>223</v>
      </c>
      <c r="T4766" s="27" t="n">
        <v>3</v>
      </c>
    </row>
    <row r="4767" customFormat="false" ht="15" hidden="false" customHeight="false" outlineLevel="0" collapsed="false">
      <c r="A4767" s="30" t="s">
        <v>6844</v>
      </c>
      <c r="B4767" s="30" t="s">
        <v>3050</v>
      </c>
      <c r="C4767" s="30" t="n">
        <v>30</v>
      </c>
      <c r="D4767" s="30" t="s">
        <v>121</v>
      </c>
      <c r="E4767" s="31" t="n">
        <v>45418</v>
      </c>
      <c r="F4767" s="30" t="s">
        <v>598</v>
      </c>
      <c r="G4767" s="31" t="n">
        <v>45421</v>
      </c>
      <c r="H4767" s="30" t="s">
        <v>183</v>
      </c>
      <c r="I4767" s="30" t="s">
        <v>212</v>
      </c>
      <c r="J4767" s="30" t="s">
        <v>411</v>
      </c>
      <c r="K4767" s="30" t="s">
        <v>156</v>
      </c>
      <c r="L4767" s="30" t="n">
        <v>64</v>
      </c>
      <c r="M4767" s="30" t="n">
        <v>85</v>
      </c>
      <c r="N4767" s="30" t="s">
        <v>186</v>
      </c>
      <c r="O4767" s="30" t="s">
        <v>128</v>
      </c>
      <c r="P4767" s="30" t="s">
        <v>187</v>
      </c>
      <c r="Q4767" s="32" t="n">
        <v>3556.19</v>
      </c>
      <c r="R4767" s="30" t="s">
        <v>130</v>
      </c>
      <c r="S4767" s="30" t="s">
        <v>734</v>
      </c>
      <c r="T4767" s="30" t="n">
        <v>4</v>
      </c>
    </row>
    <row r="4768" customFormat="false" ht="15" hidden="false" customHeight="false" outlineLevel="0" collapsed="false">
      <c r="A4768" s="27" t="s">
        <v>6845</v>
      </c>
      <c r="B4768" s="27" t="s">
        <v>1467</v>
      </c>
      <c r="C4768" s="27" t="n">
        <v>26</v>
      </c>
      <c r="D4768" s="27" t="s">
        <v>144</v>
      </c>
      <c r="E4768" s="28" t="n">
        <v>45528</v>
      </c>
      <c r="F4768" s="27" t="s">
        <v>1602</v>
      </c>
      <c r="G4768" s="28" t="n">
        <v>45528</v>
      </c>
      <c r="H4768" s="27" t="s">
        <v>242</v>
      </c>
      <c r="I4768" s="27" t="s">
        <v>315</v>
      </c>
      <c r="J4768" s="27" t="s">
        <v>244</v>
      </c>
      <c r="K4768" s="27" t="s">
        <v>138</v>
      </c>
      <c r="L4768" s="27" t="n">
        <v>67</v>
      </c>
      <c r="M4768" s="27" t="n">
        <v>23</v>
      </c>
      <c r="N4768" s="27" t="s">
        <v>127</v>
      </c>
      <c r="O4768" s="27" t="s">
        <v>139</v>
      </c>
      <c r="P4768" s="27" t="s">
        <v>129</v>
      </c>
      <c r="Q4768" s="29" t="n">
        <v>885.13</v>
      </c>
      <c r="R4768" s="27" t="s">
        <v>130</v>
      </c>
      <c r="S4768" s="27" t="s">
        <v>432</v>
      </c>
      <c r="T4768" s="27" t="n">
        <v>4</v>
      </c>
    </row>
    <row r="4769" customFormat="false" ht="15" hidden="false" customHeight="false" outlineLevel="0" collapsed="false">
      <c r="A4769" s="30" t="s">
        <v>6846</v>
      </c>
      <c r="B4769" s="30" t="s">
        <v>1432</v>
      </c>
      <c r="C4769" s="30" t="n">
        <v>18</v>
      </c>
      <c r="D4769" s="30" t="s">
        <v>181</v>
      </c>
      <c r="E4769" s="31" t="n">
        <v>45409</v>
      </c>
      <c r="F4769" s="30" t="s">
        <v>823</v>
      </c>
      <c r="G4769" s="31" t="n">
        <v>45409</v>
      </c>
      <c r="H4769" s="30" t="s">
        <v>206</v>
      </c>
      <c r="I4769" s="30" t="s">
        <v>232</v>
      </c>
      <c r="J4769" s="30" t="s">
        <v>615</v>
      </c>
      <c r="K4769" s="30" t="s">
        <v>138</v>
      </c>
      <c r="L4769" s="30" t="n">
        <v>88</v>
      </c>
      <c r="M4769" s="30" t="n">
        <v>30</v>
      </c>
      <c r="N4769" s="30" t="s">
        <v>127</v>
      </c>
      <c r="O4769" s="30" t="s">
        <v>139</v>
      </c>
      <c r="P4769" s="30" t="s">
        <v>150</v>
      </c>
      <c r="Q4769" s="32" t="n">
        <v>1686.6</v>
      </c>
      <c r="R4769" s="30" t="s">
        <v>130</v>
      </c>
      <c r="S4769" s="30" t="s">
        <v>141</v>
      </c>
      <c r="T4769" s="30" t="n">
        <v>4</v>
      </c>
    </row>
    <row r="4770" customFormat="false" ht="15" hidden="false" customHeight="false" outlineLevel="0" collapsed="false">
      <c r="A4770" s="27" t="s">
        <v>6847</v>
      </c>
      <c r="B4770" s="27" t="s">
        <v>2405</v>
      </c>
      <c r="C4770" s="27" t="n">
        <v>33</v>
      </c>
      <c r="D4770" s="27" t="s">
        <v>181</v>
      </c>
      <c r="E4770" s="28" t="n">
        <v>45505</v>
      </c>
      <c r="F4770" s="27" t="s">
        <v>710</v>
      </c>
      <c r="G4770" s="28" t="n">
        <v>45505</v>
      </c>
      <c r="H4770" s="27" t="s">
        <v>183</v>
      </c>
      <c r="I4770" s="27" t="s">
        <v>212</v>
      </c>
      <c r="J4770" s="27" t="s">
        <v>476</v>
      </c>
      <c r="K4770" s="27" t="s">
        <v>156</v>
      </c>
      <c r="L4770" s="27" t="n">
        <v>47</v>
      </c>
      <c r="M4770" s="27" t="n">
        <v>58</v>
      </c>
      <c r="N4770" s="27" t="s">
        <v>127</v>
      </c>
      <c r="O4770" s="27" t="s">
        <v>171</v>
      </c>
      <c r="P4770" s="27" t="s">
        <v>129</v>
      </c>
      <c r="Q4770" s="29" t="n">
        <v>4547.78</v>
      </c>
      <c r="R4770" s="27" t="s">
        <v>130</v>
      </c>
      <c r="S4770" s="27" t="s">
        <v>164</v>
      </c>
      <c r="T4770" s="27" t="n">
        <v>4</v>
      </c>
    </row>
    <row r="4771" customFormat="false" ht="15" hidden="false" customHeight="false" outlineLevel="0" collapsed="false">
      <c r="A4771" s="30" t="s">
        <v>6848</v>
      </c>
      <c r="B4771" s="30" t="s">
        <v>5205</v>
      </c>
      <c r="C4771" s="30" t="n">
        <v>67</v>
      </c>
      <c r="D4771" s="30" t="s">
        <v>181</v>
      </c>
      <c r="E4771" s="31" t="n">
        <v>45411</v>
      </c>
      <c r="F4771" s="30" t="s">
        <v>2588</v>
      </c>
      <c r="G4771" s="31" t="n">
        <v>45411</v>
      </c>
      <c r="H4771" s="30" t="s">
        <v>161</v>
      </c>
      <c r="I4771" s="30" t="s">
        <v>162</v>
      </c>
      <c r="J4771" s="30" t="s">
        <v>426</v>
      </c>
      <c r="K4771" s="30" t="s">
        <v>138</v>
      </c>
      <c r="L4771" s="30" t="n">
        <v>30</v>
      </c>
      <c r="M4771" s="30" t="n">
        <v>45</v>
      </c>
      <c r="N4771" s="30" t="s">
        <v>127</v>
      </c>
      <c r="O4771" s="30" t="s">
        <v>149</v>
      </c>
      <c r="P4771" s="30" t="s">
        <v>140</v>
      </c>
      <c r="Q4771" s="32" t="n">
        <v>2675.02</v>
      </c>
      <c r="R4771" s="30" t="s">
        <v>130</v>
      </c>
      <c r="S4771" s="30" t="s">
        <v>131</v>
      </c>
      <c r="T4771" s="30" t="n">
        <v>5</v>
      </c>
    </row>
    <row r="4772" customFormat="false" ht="15" hidden="false" customHeight="false" outlineLevel="0" collapsed="false">
      <c r="A4772" s="27" t="s">
        <v>6849</v>
      </c>
      <c r="B4772" s="27" t="s">
        <v>5020</v>
      </c>
      <c r="C4772" s="27" t="n">
        <v>14</v>
      </c>
      <c r="D4772" s="27" t="s">
        <v>121</v>
      </c>
      <c r="E4772" s="28" t="n">
        <v>45394</v>
      </c>
      <c r="F4772" s="27" t="s">
        <v>845</v>
      </c>
      <c r="G4772" s="28" t="n">
        <v>45394</v>
      </c>
      <c r="H4772" s="27" t="s">
        <v>217</v>
      </c>
      <c r="I4772" s="27" t="s">
        <v>344</v>
      </c>
      <c r="J4772" s="27" t="s">
        <v>294</v>
      </c>
      <c r="K4772" s="27" t="s">
        <v>138</v>
      </c>
      <c r="L4772" s="27" t="n">
        <v>87</v>
      </c>
      <c r="M4772" s="27" t="n">
        <v>41</v>
      </c>
      <c r="N4772" s="27" t="s">
        <v>127</v>
      </c>
      <c r="O4772" s="27" t="s">
        <v>128</v>
      </c>
      <c r="P4772" s="27" t="s">
        <v>129</v>
      </c>
      <c r="Q4772" s="29" t="n">
        <v>1957.08</v>
      </c>
      <c r="R4772" s="27" t="s">
        <v>130</v>
      </c>
      <c r="S4772" s="27" t="s">
        <v>223</v>
      </c>
      <c r="T4772" s="27" t="n">
        <v>3</v>
      </c>
    </row>
    <row r="4773" customFormat="false" ht="15" hidden="false" customHeight="false" outlineLevel="0" collapsed="false">
      <c r="A4773" s="30" t="s">
        <v>6850</v>
      </c>
      <c r="B4773" s="30" t="s">
        <v>3467</v>
      </c>
      <c r="C4773" s="30" t="n">
        <v>28</v>
      </c>
      <c r="D4773" s="30" t="s">
        <v>121</v>
      </c>
      <c r="E4773" s="31" t="n">
        <v>45465</v>
      </c>
      <c r="F4773" s="30" t="s">
        <v>651</v>
      </c>
      <c r="G4773" s="31" t="n">
        <v>45466</v>
      </c>
      <c r="H4773" s="30" t="s">
        <v>183</v>
      </c>
      <c r="I4773" s="30" t="s">
        <v>430</v>
      </c>
      <c r="J4773" s="30" t="s">
        <v>476</v>
      </c>
      <c r="K4773" s="30" t="s">
        <v>138</v>
      </c>
      <c r="L4773" s="30" t="n">
        <v>38</v>
      </c>
      <c r="M4773" s="30" t="n">
        <v>17</v>
      </c>
      <c r="N4773" s="30" t="s">
        <v>127</v>
      </c>
      <c r="O4773" s="30" t="s">
        <v>139</v>
      </c>
      <c r="P4773" s="30" t="s">
        <v>129</v>
      </c>
      <c r="Q4773" s="32" t="n">
        <v>1069.24</v>
      </c>
      <c r="R4773" s="30" t="s">
        <v>130</v>
      </c>
      <c r="S4773" s="30" t="s">
        <v>178</v>
      </c>
      <c r="T4773" s="30" t="n">
        <v>5</v>
      </c>
    </row>
    <row r="4774" customFormat="false" ht="15" hidden="false" customHeight="false" outlineLevel="0" collapsed="false">
      <c r="A4774" s="27" t="s">
        <v>6851</v>
      </c>
      <c r="B4774" s="27" t="s">
        <v>4766</v>
      </c>
      <c r="C4774" s="27" t="n">
        <v>35</v>
      </c>
      <c r="D4774" s="27" t="s">
        <v>121</v>
      </c>
      <c r="E4774" s="28" t="n">
        <v>45360</v>
      </c>
      <c r="F4774" s="27" t="s">
        <v>331</v>
      </c>
      <c r="G4774" s="28" t="n">
        <v>45363</v>
      </c>
      <c r="H4774" s="27" t="s">
        <v>146</v>
      </c>
      <c r="I4774" s="27" t="s">
        <v>176</v>
      </c>
      <c r="J4774" s="27" t="s">
        <v>222</v>
      </c>
      <c r="K4774" s="27" t="s">
        <v>126</v>
      </c>
      <c r="L4774" s="27" t="n">
        <v>7</v>
      </c>
      <c r="M4774" s="27" t="n">
        <v>67</v>
      </c>
      <c r="N4774" s="27" t="s">
        <v>127</v>
      </c>
      <c r="O4774" s="27" t="s">
        <v>149</v>
      </c>
      <c r="P4774" s="27" t="s">
        <v>150</v>
      </c>
      <c r="Q4774" s="29"/>
      <c r="R4774" s="27" t="s">
        <v>172</v>
      </c>
      <c r="S4774" s="27" t="s">
        <v>141</v>
      </c>
      <c r="T4774" s="27" t="n">
        <v>1</v>
      </c>
    </row>
    <row r="4775" customFormat="false" ht="15" hidden="false" customHeight="false" outlineLevel="0" collapsed="false">
      <c r="A4775" s="30" t="s">
        <v>6852</v>
      </c>
      <c r="B4775" s="30" t="s">
        <v>6853</v>
      </c>
      <c r="C4775" s="30" t="n">
        <v>32</v>
      </c>
      <c r="D4775" s="30" t="s">
        <v>181</v>
      </c>
      <c r="E4775" s="31" t="n">
        <v>45357</v>
      </c>
      <c r="F4775" s="30" t="s">
        <v>435</v>
      </c>
      <c r="G4775" s="31" t="n">
        <v>45362</v>
      </c>
      <c r="H4775" s="30" t="s">
        <v>206</v>
      </c>
      <c r="I4775" s="30" t="s">
        <v>300</v>
      </c>
      <c r="J4775" s="30" t="s">
        <v>469</v>
      </c>
      <c r="K4775" s="30" t="s">
        <v>202</v>
      </c>
      <c r="L4775" s="30" t="n">
        <v>1</v>
      </c>
      <c r="M4775" s="30" t="n">
        <v>144</v>
      </c>
      <c r="N4775" s="30" t="s">
        <v>186</v>
      </c>
      <c r="O4775" s="30" t="s">
        <v>128</v>
      </c>
      <c r="P4775" s="30" t="s">
        <v>187</v>
      </c>
      <c r="Q4775" s="32" t="n">
        <v>17366.02</v>
      </c>
      <c r="R4775" s="30" t="s">
        <v>172</v>
      </c>
      <c r="S4775" s="30" t="s">
        <v>178</v>
      </c>
      <c r="T4775" s="30" t="n">
        <v>2</v>
      </c>
    </row>
    <row r="4776" customFormat="false" ht="15" hidden="false" customHeight="false" outlineLevel="0" collapsed="false">
      <c r="A4776" s="27" t="s">
        <v>6854</v>
      </c>
      <c r="B4776" s="27" t="s">
        <v>5368</v>
      </c>
      <c r="C4776" s="27" t="n">
        <v>55</v>
      </c>
      <c r="D4776" s="27" t="s">
        <v>181</v>
      </c>
      <c r="E4776" s="28" t="n">
        <v>45567</v>
      </c>
      <c r="F4776" s="27" t="s">
        <v>384</v>
      </c>
      <c r="G4776" s="28" t="n">
        <v>45567</v>
      </c>
      <c r="H4776" s="27" t="s">
        <v>168</v>
      </c>
      <c r="I4776" s="27" t="s">
        <v>196</v>
      </c>
      <c r="J4776" s="27" t="s">
        <v>170</v>
      </c>
      <c r="K4776" s="27" t="s">
        <v>156</v>
      </c>
      <c r="L4776" s="27" t="n">
        <v>56</v>
      </c>
      <c r="M4776" s="27" t="n">
        <v>32</v>
      </c>
      <c r="N4776" s="27" t="s">
        <v>127</v>
      </c>
      <c r="O4776" s="27" t="s">
        <v>171</v>
      </c>
      <c r="P4776" s="27" t="s">
        <v>187</v>
      </c>
      <c r="Q4776" s="29" t="n">
        <v>2830.41</v>
      </c>
      <c r="R4776" s="27" t="s">
        <v>130</v>
      </c>
      <c r="S4776" s="27" t="s">
        <v>197</v>
      </c>
      <c r="T4776" s="27" t="n">
        <v>4</v>
      </c>
    </row>
    <row r="4777" customFormat="false" ht="15" hidden="false" customHeight="false" outlineLevel="0" collapsed="false">
      <c r="A4777" s="30" t="s">
        <v>6855</v>
      </c>
      <c r="B4777" s="30" t="s">
        <v>254</v>
      </c>
      <c r="C4777" s="30"/>
      <c r="D4777" s="30" t="s">
        <v>181</v>
      </c>
      <c r="E4777" s="31" t="n">
        <v>45347</v>
      </c>
      <c r="F4777" s="30" t="s">
        <v>702</v>
      </c>
      <c r="G4777" s="31" t="n">
        <v>45349</v>
      </c>
      <c r="H4777" s="30" t="s">
        <v>217</v>
      </c>
      <c r="I4777" s="30" t="s">
        <v>282</v>
      </c>
      <c r="J4777" s="30" t="s">
        <v>294</v>
      </c>
      <c r="K4777" s="30" t="s">
        <v>126</v>
      </c>
      <c r="L4777" s="30" t="n">
        <v>20</v>
      </c>
      <c r="M4777" s="30" t="n">
        <v>100</v>
      </c>
      <c r="N4777" s="30" t="s">
        <v>186</v>
      </c>
      <c r="O4777" s="30" t="s">
        <v>139</v>
      </c>
      <c r="P4777" s="30" t="s">
        <v>140</v>
      </c>
      <c r="Q4777" s="32" t="n">
        <v>7884.05</v>
      </c>
      <c r="R4777" s="30" t="s">
        <v>172</v>
      </c>
      <c r="S4777" s="30" t="s">
        <v>157</v>
      </c>
      <c r="T4777" s="30" t="n">
        <v>2</v>
      </c>
    </row>
    <row r="4778" customFormat="false" ht="15" hidden="false" customHeight="false" outlineLevel="0" collapsed="false">
      <c r="A4778" s="27" t="s">
        <v>6856</v>
      </c>
      <c r="B4778" s="27" t="s">
        <v>2322</v>
      </c>
      <c r="C4778" s="27" t="n">
        <v>33</v>
      </c>
      <c r="D4778" s="27" t="s">
        <v>121</v>
      </c>
      <c r="E4778" s="28" t="n">
        <v>45568</v>
      </c>
      <c r="F4778" s="27" t="s">
        <v>250</v>
      </c>
      <c r="G4778" s="28" t="n">
        <v>45569</v>
      </c>
      <c r="H4778" s="27" t="s">
        <v>183</v>
      </c>
      <c r="I4778" s="27" t="s">
        <v>184</v>
      </c>
      <c r="J4778" s="27" t="s">
        <v>476</v>
      </c>
      <c r="K4778" s="27" t="s">
        <v>156</v>
      </c>
      <c r="L4778" s="27" t="n">
        <v>72</v>
      </c>
      <c r="M4778" s="27" t="n">
        <v>47</v>
      </c>
      <c r="N4778" s="27" t="s">
        <v>127</v>
      </c>
      <c r="O4778" s="27" t="s">
        <v>139</v>
      </c>
      <c r="P4778" s="27" t="s">
        <v>140</v>
      </c>
      <c r="Q4778" s="29" t="n">
        <v>3872.06</v>
      </c>
      <c r="R4778" s="27" t="s">
        <v>130</v>
      </c>
      <c r="S4778" s="27" t="s">
        <v>197</v>
      </c>
      <c r="T4778" s="27" t="n">
        <v>5</v>
      </c>
    </row>
    <row r="4779" customFormat="false" ht="15" hidden="false" customHeight="false" outlineLevel="0" collapsed="false">
      <c r="A4779" s="30" t="s">
        <v>6857</v>
      </c>
      <c r="B4779" s="30" t="s">
        <v>1535</v>
      </c>
      <c r="C4779" s="30" t="n">
        <v>61</v>
      </c>
      <c r="D4779" s="30" t="s">
        <v>144</v>
      </c>
      <c r="E4779" s="31" t="n">
        <v>45473</v>
      </c>
      <c r="F4779" s="30" t="s">
        <v>1214</v>
      </c>
      <c r="G4779" s="31" t="n">
        <v>45475</v>
      </c>
      <c r="H4779" s="30" t="s">
        <v>146</v>
      </c>
      <c r="I4779" s="30" t="s">
        <v>309</v>
      </c>
      <c r="J4779" s="30" t="s">
        <v>222</v>
      </c>
      <c r="K4779" s="30" t="s">
        <v>202</v>
      </c>
      <c r="L4779" s="30" t="n">
        <v>8</v>
      </c>
      <c r="M4779" s="30" t="n">
        <v>85</v>
      </c>
      <c r="N4779" s="30" t="s">
        <v>186</v>
      </c>
      <c r="O4779" s="30" t="s">
        <v>128</v>
      </c>
      <c r="P4779" s="30" t="s">
        <v>129</v>
      </c>
      <c r="Q4779" s="32" t="n">
        <v>17417.95</v>
      </c>
      <c r="R4779" s="30" t="s">
        <v>172</v>
      </c>
      <c r="S4779" s="30" t="s">
        <v>151</v>
      </c>
      <c r="T4779" s="30" t="n">
        <v>4</v>
      </c>
    </row>
    <row r="4780" customFormat="false" ht="15" hidden="false" customHeight="false" outlineLevel="0" collapsed="false">
      <c r="A4780" s="27" t="s">
        <v>6858</v>
      </c>
      <c r="B4780" s="27" t="s">
        <v>3576</v>
      </c>
      <c r="C4780" s="27" t="n">
        <v>20</v>
      </c>
      <c r="D4780" s="27" t="s">
        <v>121</v>
      </c>
      <c r="E4780" s="28" t="n">
        <v>45480</v>
      </c>
      <c r="F4780" s="27" t="s">
        <v>1739</v>
      </c>
      <c r="G4780" s="28" t="n">
        <v>45485</v>
      </c>
      <c r="H4780" s="27" t="s">
        <v>135</v>
      </c>
      <c r="I4780" s="27" t="s">
        <v>278</v>
      </c>
      <c r="J4780" s="27" t="s">
        <v>137</v>
      </c>
      <c r="K4780" s="27" t="s">
        <v>126</v>
      </c>
      <c r="L4780" s="27" t="n">
        <v>33</v>
      </c>
      <c r="M4780" s="27" t="n">
        <v>87</v>
      </c>
      <c r="N4780" s="27" t="s">
        <v>127</v>
      </c>
      <c r="O4780" s="27" t="s">
        <v>149</v>
      </c>
      <c r="P4780" s="27" t="s">
        <v>129</v>
      </c>
      <c r="Q4780" s="29" t="n">
        <v>7498.35</v>
      </c>
      <c r="R4780" s="27" t="s">
        <v>172</v>
      </c>
      <c r="S4780" s="27" t="s">
        <v>335</v>
      </c>
      <c r="T4780" s="27" t="n">
        <v>3</v>
      </c>
    </row>
    <row r="4781" customFormat="false" ht="15" hidden="false" customHeight="false" outlineLevel="0" collapsed="false">
      <c r="A4781" s="30" t="s">
        <v>6859</v>
      </c>
      <c r="B4781" s="30" t="s">
        <v>1394</v>
      </c>
      <c r="C4781" s="30" t="n">
        <v>51</v>
      </c>
      <c r="D4781" s="30" t="s">
        <v>121</v>
      </c>
      <c r="E4781" s="31" t="n">
        <v>45381</v>
      </c>
      <c r="F4781" s="30" t="s">
        <v>299</v>
      </c>
      <c r="G4781" s="31" t="n">
        <v>45384</v>
      </c>
      <c r="H4781" s="30" t="s">
        <v>206</v>
      </c>
      <c r="I4781" s="30" t="s">
        <v>232</v>
      </c>
      <c r="J4781" s="30" t="s">
        <v>233</v>
      </c>
      <c r="K4781" s="30" t="s">
        <v>156</v>
      </c>
      <c r="L4781" s="30" t="n">
        <v>69</v>
      </c>
      <c r="M4781" s="30" t="n">
        <v>70</v>
      </c>
      <c r="N4781" s="30" t="s">
        <v>127</v>
      </c>
      <c r="O4781" s="30" t="s">
        <v>149</v>
      </c>
      <c r="P4781" s="30" t="s">
        <v>129</v>
      </c>
      <c r="Q4781" s="32" t="n">
        <v>4405.66</v>
      </c>
      <c r="R4781" s="30" t="s">
        <v>130</v>
      </c>
      <c r="S4781" s="30" t="s">
        <v>192</v>
      </c>
      <c r="T4781" s="30" t="n">
        <v>4</v>
      </c>
    </row>
    <row r="4782" customFormat="false" ht="15" hidden="false" customHeight="false" outlineLevel="0" collapsed="false">
      <c r="A4782" s="27" t="s">
        <v>6860</v>
      </c>
      <c r="B4782" s="27" t="s">
        <v>2036</v>
      </c>
      <c r="C4782" s="27" t="n">
        <v>57</v>
      </c>
      <c r="D4782" s="27" t="s">
        <v>144</v>
      </c>
      <c r="E4782" s="28" t="n">
        <v>45508</v>
      </c>
      <c r="F4782" s="27" t="s">
        <v>122</v>
      </c>
      <c r="G4782" s="28" t="n">
        <v>45514</v>
      </c>
      <c r="H4782" s="27" t="s">
        <v>217</v>
      </c>
      <c r="I4782" s="27" t="s">
        <v>344</v>
      </c>
      <c r="J4782" s="27" t="s">
        <v>388</v>
      </c>
      <c r="K4782" s="27" t="s">
        <v>126</v>
      </c>
      <c r="L4782" s="27" t="n">
        <v>21</v>
      </c>
      <c r="M4782" s="27" t="n">
        <v>83</v>
      </c>
      <c r="N4782" s="27" t="s">
        <v>186</v>
      </c>
      <c r="O4782" s="27" t="s">
        <v>171</v>
      </c>
      <c r="P4782" s="27" t="s">
        <v>140</v>
      </c>
      <c r="Q4782" s="29" t="n">
        <v>6768.91</v>
      </c>
      <c r="R4782" s="27" t="s">
        <v>172</v>
      </c>
      <c r="S4782" s="27" t="s">
        <v>157</v>
      </c>
      <c r="T4782" s="27" t="n">
        <v>2</v>
      </c>
    </row>
    <row r="4783" customFormat="false" ht="15" hidden="false" customHeight="false" outlineLevel="0" collapsed="false">
      <c r="A4783" s="30" t="s">
        <v>6861</v>
      </c>
      <c r="B4783" s="30" t="s">
        <v>632</v>
      </c>
      <c r="C4783" s="30" t="n">
        <v>43</v>
      </c>
      <c r="D4783" s="30" t="s">
        <v>181</v>
      </c>
      <c r="E4783" s="31" t="n">
        <v>45328</v>
      </c>
      <c r="F4783" s="30" t="s">
        <v>2176</v>
      </c>
      <c r="G4783" s="31" t="n">
        <v>45328</v>
      </c>
      <c r="H4783" s="30" t="s">
        <v>168</v>
      </c>
      <c r="I4783" s="30" t="s">
        <v>366</v>
      </c>
      <c r="J4783" s="30" t="s">
        <v>367</v>
      </c>
      <c r="K4783" s="30" t="s">
        <v>138</v>
      </c>
      <c r="L4783" s="30" t="n">
        <v>54</v>
      </c>
      <c r="M4783" s="30" t="n">
        <v>32</v>
      </c>
      <c r="N4783" s="30" t="s">
        <v>127</v>
      </c>
      <c r="O4783" s="30" t="s">
        <v>128</v>
      </c>
      <c r="P4783" s="30" t="s">
        <v>140</v>
      </c>
      <c r="Q4783" s="32" t="n">
        <v>1209.23</v>
      </c>
      <c r="R4783" s="30" t="s">
        <v>172</v>
      </c>
      <c r="S4783" s="30" t="s">
        <v>192</v>
      </c>
      <c r="T4783" s="30" t="n">
        <v>3</v>
      </c>
    </row>
    <row r="4784" customFormat="false" ht="15" hidden="false" customHeight="false" outlineLevel="0" collapsed="false">
      <c r="A4784" s="27" t="s">
        <v>6862</v>
      </c>
      <c r="B4784" s="27" t="s">
        <v>3382</v>
      </c>
      <c r="C4784" s="27" t="n">
        <v>92</v>
      </c>
      <c r="D4784" s="27" t="s">
        <v>121</v>
      </c>
      <c r="E4784" s="28" t="n">
        <v>45577</v>
      </c>
      <c r="F4784" s="27" t="s">
        <v>1921</v>
      </c>
      <c r="G4784" s="28" t="n">
        <v>45577</v>
      </c>
      <c r="H4784" s="27" t="s">
        <v>168</v>
      </c>
      <c r="I4784" s="27" t="s">
        <v>169</v>
      </c>
      <c r="J4784" s="27" t="s">
        <v>191</v>
      </c>
      <c r="K4784" s="27" t="s">
        <v>156</v>
      </c>
      <c r="L4784" s="27" t="n">
        <v>74</v>
      </c>
      <c r="M4784" s="27" t="n">
        <v>90</v>
      </c>
      <c r="N4784" s="27" t="s">
        <v>127</v>
      </c>
      <c r="O4784" s="27" t="s">
        <v>139</v>
      </c>
      <c r="P4784" s="27" t="s">
        <v>187</v>
      </c>
      <c r="Q4784" s="29" t="n">
        <v>5299.32</v>
      </c>
      <c r="R4784" s="27" t="s">
        <v>172</v>
      </c>
      <c r="S4784" s="27" t="s">
        <v>197</v>
      </c>
      <c r="T4784" s="27" t="n">
        <v>2</v>
      </c>
    </row>
    <row r="4785" customFormat="false" ht="15" hidden="false" customHeight="false" outlineLevel="0" collapsed="false">
      <c r="A4785" s="30" t="s">
        <v>6863</v>
      </c>
      <c r="B4785" s="30" t="s">
        <v>926</v>
      </c>
      <c r="C4785" s="30" t="n">
        <v>41</v>
      </c>
      <c r="D4785" s="30" t="s">
        <v>121</v>
      </c>
      <c r="E4785" s="31" t="n">
        <v>45632</v>
      </c>
      <c r="F4785" s="30" t="s">
        <v>922</v>
      </c>
      <c r="G4785" s="31" t="n">
        <v>45633</v>
      </c>
      <c r="H4785" s="30" t="s">
        <v>135</v>
      </c>
      <c r="I4785" s="30" t="s">
        <v>136</v>
      </c>
      <c r="J4785" s="30" t="s">
        <v>201</v>
      </c>
      <c r="K4785" s="30" t="s">
        <v>126</v>
      </c>
      <c r="L4785" s="30" t="n">
        <v>24</v>
      </c>
      <c r="M4785" s="30" t="n">
        <v>146</v>
      </c>
      <c r="N4785" s="30" t="s">
        <v>186</v>
      </c>
      <c r="O4785" s="30" t="s">
        <v>128</v>
      </c>
      <c r="P4785" s="30" t="s">
        <v>150</v>
      </c>
      <c r="Q4785" s="32" t="n">
        <v>9411.72</v>
      </c>
      <c r="R4785" s="30" t="s">
        <v>268</v>
      </c>
      <c r="S4785" s="30" t="s">
        <v>223</v>
      </c>
      <c r="T4785" s="30" t="n">
        <v>2</v>
      </c>
    </row>
    <row r="4786" customFormat="false" ht="15" hidden="false" customHeight="false" outlineLevel="0" collapsed="false">
      <c r="A4786" s="27" t="s">
        <v>6864</v>
      </c>
      <c r="B4786" s="27" t="s">
        <v>2553</v>
      </c>
      <c r="C4786" s="27" t="n">
        <v>46</v>
      </c>
      <c r="D4786" s="27" t="s">
        <v>121</v>
      </c>
      <c r="E4786" s="28" t="n">
        <v>45317</v>
      </c>
      <c r="F4786" s="27" t="s">
        <v>1921</v>
      </c>
      <c r="G4786" s="28" t="n">
        <v>45322</v>
      </c>
      <c r="H4786" s="27" t="s">
        <v>135</v>
      </c>
      <c r="I4786" s="27" t="s">
        <v>278</v>
      </c>
      <c r="J4786" s="27" t="s">
        <v>137</v>
      </c>
      <c r="K4786" s="27" t="s">
        <v>126</v>
      </c>
      <c r="L4786" s="27" t="n">
        <v>14</v>
      </c>
      <c r="M4786" s="27" t="n">
        <v>56</v>
      </c>
      <c r="N4786" s="27" t="s">
        <v>186</v>
      </c>
      <c r="O4786" s="27" t="s">
        <v>128</v>
      </c>
      <c r="P4786" s="27" t="s">
        <v>140</v>
      </c>
      <c r="Q4786" s="29" t="n">
        <v>7204.1</v>
      </c>
      <c r="R4786" s="27" t="s">
        <v>268</v>
      </c>
      <c r="S4786" s="27" t="s">
        <v>223</v>
      </c>
      <c r="T4786" s="27" t="n">
        <v>1</v>
      </c>
    </row>
    <row r="4787" customFormat="false" ht="15" hidden="false" customHeight="false" outlineLevel="0" collapsed="false">
      <c r="A4787" s="30" t="s">
        <v>6865</v>
      </c>
      <c r="B4787" s="30" t="s">
        <v>1012</v>
      </c>
      <c r="C4787" s="30" t="n">
        <v>44</v>
      </c>
      <c r="D4787" s="30" t="s">
        <v>121</v>
      </c>
      <c r="E4787" s="31" t="n">
        <v>45491</v>
      </c>
      <c r="F4787" s="30" t="s">
        <v>487</v>
      </c>
      <c r="G4787" s="31" t="n">
        <v>45493</v>
      </c>
      <c r="H4787" s="30" t="s">
        <v>236</v>
      </c>
      <c r="I4787" s="30" t="s">
        <v>237</v>
      </c>
      <c r="J4787" s="30" t="s">
        <v>375</v>
      </c>
      <c r="K4787" s="30" t="s">
        <v>156</v>
      </c>
      <c r="L4787" s="30" t="n">
        <v>15</v>
      </c>
      <c r="M4787" s="30" t="n">
        <v>53</v>
      </c>
      <c r="N4787" s="30" t="s">
        <v>186</v>
      </c>
      <c r="O4787" s="30" t="s">
        <v>139</v>
      </c>
      <c r="P4787" s="30" t="s">
        <v>150</v>
      </c>
      <c r="Q4787" s="32" t="n">
        <v>3935.12</v>
      </c>
      <c r="R4787" s="30" t="s">
        <v>172</v>
      </c>
      <c r="S4787" s="30" t="s">
        <v>500</v>
      </c>
      <c r="T4787" s="30" t="n">
        <v>3</v>
      </c>
    </row>
    <row r="4788" customFormat="false" ht="15" hidden="false" customHeight="false" outlineLevel="0" collapsed="false">
      <c r="A4788" s="27" t="s">
        <v>6866</v>
      </c>
      <c r="B4788" s="27" t="s">
        <v>5331</v>
      </c>
      <c r="C4788" s="27" t="n">
        <v>18</v>
      </c>
      <c r="D4788" s="27" t="s">
        <v>121</v>
      </c>
      <c r="E4788" s="28" t="n">
        <v>45357</v>
      </c>
      <c r="F4788" s="27" t="s">
        <v>2118</v>
      </c>
      <c r="G4788" s="28" t="n">
        <v>45358</v>
      </c>
      <c r="H4788" s="27" t="s">
        <v>135</v>
      </c>
      <c r="I4788" s="27" t="s">
        <v>251</v>
      </c>
      <c r="J4788" s="27" t="s">
        <v>262</v>
      </c>
      <c r="K4788" s="27" t="s">
        <v>156</v>
      </c>
      <c r="L4788" s="27" t="n">
        <v>42</v>
      </c>
      <c r="M4788" s="27" t="n">
        <v>33</v>
      </c>
      <c r="N4788" s="27" t="s">
        <v>186</v>
      </c>
      <c r="O4788" s="27" t="s">
        <v>139</v>
      </c>
      <c r="P4788" s="27" t="s">
        <v>187</v>
      </c>
      <c r="Q4788" s="29" t="n">
        <v>4272.14</v>
      </c>
      <c r="R4788" s="27" t="s">
        <v>268</v>
      </c>
      <c r="S4788" s="27" t="s">
        <v>178</v>
      </c>
      <c r="T4788" s="27" t="n">
        <v>2</v>
      </c>
    </row>
    <row r="4789" customFormat="false" ht="15" hidden="false" customHeight="false" outlineLevel="0" collapsed="false">
      <c r="A4789" s="30" t="s">
        <v>6867</v>
      </c>
      <c r="B4789" s="30" t="s">
        <v>6868</v>
      </c>
      <c r="C4789" s="30" t="n">
        <v>15</v>
      </c>
      <c r="D4789" s="30" t="s">
        <v>181</v>
      </c>
      <c r="E4789" s="31" t="n">
        <v>45455</v>
      </c>
      <c r="F4789" s="30" t="s">
        <v>286</v>
      </c>
      <c r="G4789" s="31" t="n">
        <v>45456</v>
      </c>
      <c r="H4789" s="30" t="s">
        <v>161</v>
      </c>
      <c r="I4789" s="30" t="s">
        <v>320</v>
      </c>
      <c r="J4789" s="30" t="s">
        <v>648</v>
      </c>
      <c r="K4789" s="30" t="s">
        <v>138</v>
      </c>
      <c r="L4789" s="30" t="n">
        <v>30</v>
      </c>
      <c r="M4789" s="30" t="n">
        <v>28</v>
      </c>
      <c r="N4789" s="30" t="s">
        <v>127</v>
      </c>
      <c r="O4789" s="30" t="s">
        <v>139</v>
      </c>
      <c r="P4789" s="30" t="s">
        <v>129</v>
      </c>
      <c r="Q4789" s="32" t="n">
        <v>2609.51</v>
      </c>
      <c r="R4789" s="30" t="s">
        <v>130</v>
      </c>
      <c r="S4789" s="30" t="s">
        <v>178</v>
      </c>
      <c r="T4789" s="30" t="n">
        <v>3</v>
      </c>
    </row>
    <row r="4790" customFormat="false" ht="15" hidden="false" customHeight="false" outlineLevel="0" collapsed="false">
      <c r="A4790" s="27" t="s">
        <v>6869</v>
      </c>
      <c r="B4790" s="27" t="s">
        <v>2032</v>
      </c>
      <c r="C4790" s="27" t="n">
        <v>65</v>
      </c>
      <c r="D4790" s="27" t="s">
        <v>121</v>
      </c>
      <c r="E4790" s="28" t="n">
        <v>45609</v>
      </c>
      <c r="F4790" s="27" t="s">
        <v>247</v>
      </c>
      <c r="G4790" s="28" t="n">
        <v>45612</v>
      </c>
      <c r="H4790" s="27" t="s">
        <v>183</v>
      </c>
      <c r="I4790" s="27" t="s">
        <v>212</v>
      </c>
      <c r="J4790" s="27" t="s">
        <v>476</v>
      </c>
      <c r="K4790" s="27" t="s">
        <v>156</v>
      </c>
      <c r="L4790" s="27" t="n">
        <v>41</v>
      </c>
      <c r="M4790" s="27" t="n">
        <v>33</v>
      </c>
      <c r="N4790" s="27" t="s">
        <v>127</v>
      </c>
      <c r="O4790" s="27" t="s">
        <v>128</v>
      </c>
      <c r="P4790" s="27" t="s">
        <v>140</v>
      </c>
      <c r="Q4790" s="29" t="n">
        <v>3180.34</v>
      </c>
      <c r="R4790" s="27" t="s">
        <v>268</v>
      </c>
      <c r="S4790" s="27" t="s">
        <v>335</v>
      </c>
      <c r="T4790" s="27" t="n">
        <v>3</v>
      </c>
    </row>
    <row r="4791" customFormat="false" ht="15" hidden="false" customHeight="false" outlineLevel="0" collapsed="false">
      <c r="A4791" s="30" t="s">
        <v>6870</v>
      </c>
      <c r="B4791" s="30" t="s">
        <v>3719</v>
      </c>
      <c r="C4791" s="30" t="n">
        <v>46</v>
      </c>
      <c r="D4791" s="30" t="s">
        <v>121</v>
      </c>
      <c r="E4791" s="31" t="n">
        <v>45604</v>
      </c>
      <c r="F4791" s="30" t="s">
        <v>546</v>
      </c>
      <c r="G4791" s="31" t="n">
        <v>45605</v>
      </c>
      <c r="H4791" s="30" t="s">
        <v>123</v>
      </c>
      <c r="I4791" s="30" t="s">
        <v>124</v>
      </c>
      <c r="J4791" s="30" t="s">
        <v>305</v>
      </c>
      <c r="K4791" s="30" t="s">
        <v>138</v>
      </c>
      <c r="L4791" s="30" t="n">
        <v>43</v>
      </c>
      <c r="M4791" s="30" t="n">
        <v>18</v>
      </c>
      <c r="N4791" s="30" t="s">
        <v>127</v>
      </c>
      <c r="O4791" s="30" t="s">
        <v>139</v>
      </c>
      <c r="P4791" s="30" t="s">
        <v>140</v>
      </c>
      <c r="Q4791" s="32" t="n">
        <v>2433.74</v>
      </c>
      <c r="R4791" s="30" t="s">
        <v>130</v>
      </c>
      <c r="S4791" s="30" t="s">
        <v>223</v>
      </c>
      <c r="T4791" s="30" t="n">
        <v>4</v>
      </c>
    </row>
    <row r="4792" customFormat="false" ht="15" hidden="false" customHeight="false" outlineLevel="0" collapsed="false">
      <c r="A4792" s="27" t="s">
        <v>6871</v>
      </c>
      <c r="B4792" s="27" t="s">
        <v>822</v>
      </c>
      <c r="C4792" s="27" t="n">
        <v>63</v>
      </c>
      <c r="D4792" s="27" t="s">
        <v>181</v>
      </c>
      <c r="E4792" s="28" t="n">
        <v>45425</v>
      </c>
      <c r="F4792" s="27" t="s">
        <v>759</v>
      </c>
      <c r="G4792" s="28" t="n">
        <v>45427</v>
      </c>
      <c r="H4792" s="27" t="s">
        <v>236</v>
      </c>
      <c r="I4792" s="27" t="s">
        <v>323</v>
      </c>
      <c r="J4792" s="27" t="s">
        <v>238</v>
      </c>
      <c r="K4792" s="27" t="s">
        <v>126</v>
      </c>
      <c r="L4792" s="27" t="n">
        <v>5</v>
      </c>
      <c r="M4792" s="27" t="n">
        <v>54</v>
      </c>
      <c r="N4792" s="27" t="s">
        <v>186</v>
      </c>
      <c r="O4792" s="27" t="s">
        <v>139</v>
      </c>
      <c r="P4792" s="27" t="s">
        <v>129</v>
      </c>
      <c r="Q4792" s="29" t="n">
        <v>6529.45</v>
      </c>
      <c r="R4792" s="27" t="s">
        <v>130</v>
      </c>
      <c r="S4792" s="27" t="s">
        <v>157</v>
      </c>
      <c r="T4792" s="27"/>
    </row>
    <row r="4793" customFormat="false" ht="15" hidden="false" customHeight="false" outlineLevel="0" collapsed="false">
      <c r="A4793" s="30" t="s">
        <v>6872</v>
      </c>
      <c r="B4793" s="30" t="s">
        <v>1488</v>
      </c>
      <c r="C4793" s="30"/>
      <c r="D4793" s="30" t="s">
        <v>121</v>
      </c>
      <c r="E4793" s="31" t="n">
        <v>45417</v>
      </c>
      <c r="F4793" s="30" t="s">
        <v>1583</v>
      </c>
      <c r="G4793" s="31" t="n">
        <v>45418</v>
      </c>
      <c r="H4793" s="30" t="s">
        <v>135</v>
      </c>
      <c r="I4793" s="30" t="s">
        <v>278</v>
      </c>
      <c r="J4793" s="30" t="s">
        <v>201</v>
      </c>
      <c r="K4793" s="30" t="s">
        <v>138</v>
      </c>
      <c r="L4793" s="30" t="n">
        <v>84</v>
      </c>
      <c r="M4793" s="30" t="n">
        <v>38</v>
      </c>
      <c r="N4793" s="30" t="s">
        <v>127</v>
      </c>
      <c r="O4793" s="30" t="s">
        <v>149</v>
      </c>
      <c r="P4793" s="30" t="s">
        <v>140</v>
      </c>
      <c r="Q4793" s="32" t="n">
        <v>980.36</v>
      </c>
      <c r="R4793" s="30" t="s">
        <v>172</v>
      </c>
      <c r="S4793" s="30" t="s">
        <v>178</v>
      </c>
      <c r="T4793" s="30" t="n">
        <v>3</v>
      </c>
    </row>
    <row r="4794" customFormat="false" ht="15" hidden="false" customHeight="false" outlineLevel="0" collapsed="false">
      <c r="A4794" s="27" t="s">
        <v>6717</v>
      </c>
      <c r="B4794" s="27" t="s">
        <v>2306</v>
      </c>
      <c r="C4794" s="27" t="n">
        <v>28</v>
      </c>
      <c r="D4794" s="27" t="s">
        <v>121</v>
      </c>
      <c r="E4794" s="28" t="n">
        <v>45568</v>
      </c>
      <c r="F4794" s="27" t="s">
        <v>497</v>
      </c>
      <c r="G4794" s="28" t="n">
        <v>45568</v>
      </c>
      <c r="H4794" s="27" t="s">
        <v>123</v>
      </c>
      <c r="I4794" s="27" t="s">
        <v>155</v>
      </c>
      <c r="J4794" s="27" t="s">
        <v>227</v>
      </c>
      <c r="K4794" s="27" t="s">
        <v>138</v>
      </c>
      <c r="L4794" s="27" t="n">
        <v>22</v>
      </c>
      <c r="M4794" s="27" t="n">
        <v>28</v>
      </c>
      <c r="N4794" s="27" t="s">
        <v>127</v>
      </c>
      <c r="O4794" s="27" t="s">
        <v>139</v>
      </c>
      <c r="P4794" s="27" t="s">
        <v>129</v>
      </c>
      <c r="Q4794" s="29" t="n">
        <v>2555.92</v>
      </c>
      <c r="R4794" s="27" t="s">
        <v>130</v>
      </c>
      <c r="S4794" s="27" t="s">
        <v>178</v>
      </c>
      <c r="T4794" s="27" t="n">
        <v>5</v>
      </c>
    </row>
    <row r="4795" customFormat="false" ht="15" hidden="false" customHeight="false" outlineLevel="0" collapsed="false">
      <c r="A4795" s="30" t="s">
        <v>6873</v>
      </c>
      <c r="B4795" s="30" t="s">
        <v>3338</v>
      </c>
      <c r="C4795" s="30" t="n">
        <v>50</v>
      </c>
      <c r="D4795" s="30" t="s">
        <v>181</v>
      </c>
      <c r="E4795" s="31" t="n">
        <v>45615</v>
      </c>
      <c r="F4795" s="30" t="s">
        <v>475</v>
      </c>
      <c r="G4795" s="31" t="n">
        <v>45616</v>
      </c>
      <c r="H4795" s="30" t="s">
        <v>135</v>
      </c>
      <c r="I4795" s="30" t="s">
        <v>278</v>
      </c>
      <c r="J4795" s="30" t="s">
        <v>201</v>
      </c>
      <c r="K4795" s="30" t="s">
        <v>138</v>
      </c>
      <c r="L4795" s="30" t="n">
        <v>47</v>
      </c>
      <c r="M4795" s="30" t="n">
        <v>44</v>
      </c>
      <c r="N4795" s="30" t="s">
        <v>127</v>
      </c>
      <c r="O4795" s="30" t="s">
        <v>128</v>
      </c>
      <c r="P4795" s="30" t="s">
        <v>129</v>
      </c>
      <c r="Q4795" s="32" t="n">
        <v>1413.68</v>
      </c>
      <c r="R4795" s="30" t="s">
        <v>130</v>
      </c>
      <c r="S4795" s="30" t="s">
        <v>157</v>
      </c>
      <c r="T4795" s="30" t="n">
        <v>4</v>
      </c>
    </row>
    <row r="4796" customFormat="false" ht="15" hidden="false" customHeight="false" outlineLevel="0" collapsed="false">
      <c r="A4796" s="27" t="s">
        <v>6874</v>
      </c>
      <c r="B4796" s="27" t="s">
        <v>2789</v>
      </c>
      <c r="C4796" s="27" t="n">
        <v>28</v>
      </c>
      <c r="D4796" s="27" t="s">
        <v>121</v>
      </c>
      <c r="E4796" s="28" t="n">
        <v>45318</v>
      </c>
      <c r="F4796" s="27" t="s">
        <v>341</v>
      </c>
      <c r="G4796" s="28" t="n">
        <v>45323</v>
      </c>
      <c r="H4796" s="27" t="s">
        <v>146</v>
      </c>
      <c r="I4796" s="27" t="s">
        <v>176</v>
      </c>
      <c r="J4796" s="27" t="s">
        <v>244</v>
      </c>
      <c r="K4796" s="27" t="s">
        <v>126</v>
      </c>
      <c r="L4796" s="27" t="n">
        <v>14</v>
      </c>
      <c r="M4796" s="27" t="n">
        <v>56</v>
      </c>
      <c r="N4796" s="27" t="s">
        <v>186</v>
      </c>
      <c r="O4796" s="27" t="s">
        <v>139</v>
      </c>
      <c r="P4796" s="27" t="s">
        <v>150</v>
      </c>
      <c r="Q4796" s="29"/>
      <c r="R4796" s="27" t="s">
        <v>172</v>
      </c>
      <c r="S4796" s="27" t="s">
        <v>157</v>
      </c>
      <c r="T4796" s="27" t="n">
        <v>4</v>
      </c>
    </row>
    <row r="4797" customFormat="false" ht="15" hidden="false" customHeight="false" outlineLevel="0" collapsed="false">
      <c r="A4797" s="30" t="s">
        <v>6875</v>
      </c>
      <c r="B4797" s="30" t="s">
        <v>2480</v>
      </c>
      <c r="C4797" s="30" t="n">
        <v>29</v>
      </c>
      <c r="D4797" s="30" t="s">
        <v>181</v>
      </c>
      <c r="E4797" s="31" t="n">
        <v>45354</v>
      </c>
      <c r="F4797" s="30" t="s">
        <v>241</v>
      </c>
      <c r="G4797" s="31" t="n">
        <v>45354</v>
      </c>
      <c r="H4797" s="30" t="s">
        <v>183</v>
      </c>
      <c r="I4797" s="30" t="s">
        <v>430</v>
      </c>
      <c r="J4797" s="30" t="s">
        <v>213</v>
      </c>
      <c r="K4797" s="30" t="s">
        <v>138</v>
      </c>
      <c r="L4797" s="30" t="n">
        <v>35</v>
      </c>
      <c r="M4797" s="30" t="n">
        <v>23</v>
      </c>
      <c r="N4797" s="30" t="s">
        <v>127</v>
      </c>
      <c r="O4797" s="30" t="s">
        <v>139</v>
      </c>
      <c r="P4797" s="30" t="s">
        <v>150</v>
      </c>
      <c r="Q4797" s="32" t="n">
        <v>1962.76</v>
      </c>
      <c r="R4797" s="30" t="s">
        <v>172</v>
      </c>
      <c r="S4797" s="30" t="s">
        <v>192</v>
      </c>
      <c r="T4797" s="30" t="n">
        <v>2</v>
      </c>
    </row>
    <row r="4798" customFormat="false" ht="15" hidden="false" customHeight="false" outlineLevel="0" collapsed="false">
      <c r="A4798" s="27" t="s">
        <v>6876</v>
      </c>
      <c r="B4798" s="27" t="s">
        <v>2398</v>
      </c>
      <c r="C4798" s="27" t="n">
        <v>50</v>
      </c>
      <c r="D4798" s="27" t="s">
        <v>181</v>
      </c>
      <c r="E4798" s="28" t="n">
        <v>45541</v>
      </c>
      <c r="F4798" s="27" t="s">
        <v>465</v>
      </c>
      <c r="G4798" s="28" t="n">
        <v>45542</v>
      </c>
      <c r="H4798" s="27" t="s">
        <v>161</v>
      </c>
      <c r="I4798" s="27" t="s">
        <v>538</v>
      </c>
      <c r="J4798" s="27" t="s">
        <v>648</v>
      </c>
      <c r="K4798" s="27" t="s">
        <v>156</v>
      </c>
      <c r="L4798" s="27" t="n">
        <v>15</v>
      </c>
      <c r="M4798" s="27" t="n">
        <v>43</v>
      </c>
      <c r="N4798" s="27" t="s">
        <v>127</v>
      </c>
      <c r="O4798" s="27" t="s">
        <v>171</v>
      </c>
      <c r="P4798" s="27" t="s">
        <v>150</v>
      </c>
      <c r="Q4798" s="29" t="n">
        <v>3125.66</v>
      </c>
      <c r="R4798" s="27" t="s">
        <v>130</v>
      </c>
      <c r="S4798" s="27" t="s">
        <v>141</v>
      </c>
      <c r="T4798" s="27" t="n">
        <v>5</v>
      </c>
    </row>
    <row r="4799" customFormat="false" ht="15" hidden="false" customHeight="false" outlineLevel="0" collapsed="false">
      <c r="A4799" s="30" t="s">
        <v>6877</v>
      </c>
      <c r="B4799" s="30" t="s">
        <v>1520</v>
      </c>
      <c r="C4799" s="30" t="n">
        <v>55</v>
      </c>
      <c r="D4799" s="30" t="s">
        <v>121</v>
      </c>
      <c r="E4799" s="31" t="n">
        <v>45625</v>
      </c>
      <c r="F4799" s="30" t="s">
        <v>450</v>
      </c>
      <c r="G4799" s="31" t="n">
        <v>45627</v>
      </c>
      <c r="H4799" s="30" t="s">
        <v>161</v>
      </c>
      <c r="I4799" s="30"/>
      <c r="J4799" s="30" t="s">
        <v>385</v>
      </c>
      <c r="K4799" s="30" t="s">
        <v>156</v>
      </c>
      <c r="L4799" s="30" t="n">
        <v>18</v>
      </c>
      <c r="M4799" s="30" t="n">
        <v>39</v>
      </c>
      <c r="N4799" s="30" t="s">
        <v>127</v>
      </c>
      <c r="O4799" s="30" t="s">
        <v>171</v>
      </c>
      <c r="P4799" s="30" t="s">
        <v>129</v>
      </c>
      <c r="Q4799" s="32" t="n">
        <v>3461.31</v>
      </c>
      <c r="R4799" s="30" t="s">
        <v>130</v>
      </c>
      <c r="S4799" s="30" t="s">
        <v>335</v>
      </c>
      <c r="T4799" s="30" t="n">
        <v>4</v>
      </c>
    </row>
    <row r="4800" customFormat="false" ht="15" hidden="false" customHeight="false" outlineLevel="0" collapsed="false">
      <c r="A4800" s="27" t="s">
        <v>6878</v>
      </c>
      <c r="B4800" s="27" t="s">
        <v>3951</v>
      </c>
      <c r="C4800" s="27" t="n">
        <v>9</v>
      </c>
      <c r="D4800" s="27" t="s">
        <v>181</v>
      </c>
      <c r="E4800" s="28" t="n">
        <v>45464</v>
      </c>
      <c r="F4800" s="27" t="s">
        <v>725</v>
      </c>
      <c r="G4800" s="28" t="n">
        <v>45464</v>
      </c>
      <c r="H4800" s="27" t="s">
        <v>123</v>
      </c>
      <c r="I4800" s="27" t="s">
        <v>304</v>
      </c>
      <c r="J4800" s="27" t="s">
        <v>125</v>
      </c>
      <c r="K4800" s="27" t="s">
        <v>156</v>
      </c>
      <c r="L4800" s="27" t="n">
        <v>20</v>
      </c>
      <c r="M4800" s="27" t="n">
        <v>46</v>
      </c>
      <c r="N4800" s="27" t="s">
        <v>186</v>
      </c>
      <c r="O4800" s="27" t="s">
        <v>149</v>
      </c>
      <c r="P4800" s="27" t="s">
        <v>187</v>
      </c>
      <c r="Q4800" s="29" t="n">
        <v>3923.02</v>
      </c>
      <c r="R4800" s="27" t="s">
        <v>130</v>
      </c>
      <c r="S4800" s="27" t="s">
        <v>141</v>
      </c>
      <c r="T4800" s="27" t="n">
        <v>4</v>
      </c>
    </row>
    <row r="4801" customFormat="false" ht="15" hidden="false" customHeight="false" outlineLevel="0" collapsed="false">
      <c r="A4801" s="30" t="s">
        <v>6879</v>
      </c>
      <c r="B4801" s="30" t="s">
        <v>987</v>
      </c>
      <c r="C4801" s="30" t="n">
        <v>27</v>
      </c>
      <c r="D4801" s="30" t="s">
        <v>121</v>
      </c>
      <c r="E4801" s="31" t="n">
        <v>45301</v>
      </c>
      <c r="F4801" s="30" t="s">
        <v>1032</v>
      </c>
      <c r="G4801" s="31" t="n">
        <v>45303</v>
      </c>
      <c r="H4801" s="30" t="s">
        <v>217</v>
      </c>
      <c r="I4801" s="30" t="s">
        <v>344</v>
      </c>
      <c r="J4801" s="30" t="s">
        <v>294</v>
      </c>
      <c r="K4801" s="30" t="s">
        <v>126</v>
      </c>
      <c r="L4801" s="30" t="n">
        <v>11</v>
      </c>
      <c r="M4801" s="30" t="n">
        <v>67</v>
      </c>
      <c r="N4801" s="30" t="s">
        <v>186</v>
      </c>
      <c r="O4801" s="30" t="s">
        <v>171</v>
      </c>
      <c r="P4801" s="30" t="s">
        <v>140</v>
      </c>
      <c r="Q4801" s="32" t="n">
        <v>8296.96</v>
      </c>
      <c r="R4801" s="30" t="s">
        <v>172</v>
      </c>
      <c r="S4801" s="30" t="s">
        <v>223</v>
      </c>
      <c r="T4801" s="30" t="n">
        <v>4</v>
      </c>
    </row>
    <row r="4802" customFormat="false" ht="15" hidden="false" customHeight="false" outlineLevel="0" collapsed="false">
      <c r="A4802" s="27" t="s">
        <v>6880</v>
      </c>
      <c r="B4802" s="27" t="s">
        <v>3516</v>
      </c>
      <c r="C4802" s="27" t="n">
        <v>75</v>
      </c>
      <c r="D4802" s="27" t="s">
        <v>121</v>
      </c>
      <c r="E4802" s="28" t="n">
        <v>45650</v>
      </c>
      <c r="F4802" s="27" t="s">
        <v>587</v>
      </c>
      <c r="G4802" s="28" t="n">
        <v>45652</v>
      </c>
      <c r="H4802" s="27" t="s">
        <v>242</v>
      </c>
      <c r="I4802" s="27" t="s">
        <v>466</v>
      </c>
      <c r="J4802" s="27" t="s">
        <v>363</v>
      </c>
      <c r="K4802" s="27" t="s">
        <v>202</v>
      </c>
      <c r="L4802" s="27" t="n">
        <v>12</v>
      </c>
      <c r="M4802" s="27" t="n">
        <v>131</v>
      </c>
      <c r="N4802" s="27" t="s">
        <v>186</v>
      </c>
      <c r="O4802" s="27" t="s">
        <v>128</v>
      </c>
      <c r="P4802" s="27" t="s">
        <v>129</v>
      </c>
      <c r="Q4802" s="29" t="n">
        <v>18368.01</v>
      </c>
      <c r="R4802" s="27" t="s">
        <v>268</v>
      </c>
      <c r="S4802" s="27" t="s">
        <v>192</v>
      </c>
      <c r="T4802" s="27" t="n">
        <v>3</v>
      </c>
    </row>
    <row r="4803" customFormat="false" ht="15" hidden="false" customHeight="false" outlineLevel="0" collapsed="false">
      <c r="A4803" s="30" t="s">
        <v>6881</v>
      </c>
      <c r="B4803" s="30" t="s">
        <v>6882</v>
      </c>
      <c r="C4803" s="30" t="n">
        <v>82</v>
      </c>
      <c r="D4803" s="30" t="s">
        <v>121</v>
      </c>
      <c r="E4803" s="31" t="n">
        <v>45540</v>
      </c>
      <c r="F4803" s="30" t="s">
        <v>840</v>
      </c>
      <c r="G4803" s="31" t="n">
        <v>45543</v>
      </c>
      <c r="H4803" s="30" t="s">
        <v>146</v>
      </c>
      <c r="I4803" s="30" t="s">
        <v>309</v>
      </c>
      <c r="J4803" s="30" t="s">
        <v>177</v>
      </c>
      <c r="K4803" s="30" t="s">
        <v>202</v>
      </c>
      <c r="L4803" s="30" t="n">
        <v>17</v>
      </c>
      <c r="M4803" s="30" t="n">
        <v>218</v>
      </c>
      <c r="N4803" s="30" t="s">
        <v>186</v>
      </c>
      <c r="O4803" s="30" t="s">
        <v>149</v>
      </c>
      <c r="P4803" s="30" t="s">
        <v>187</v>
      </c>
      <c r="Q4803" s="32" t="n">
        <v>19068.07</v>
      </c>
      <c r="R4803" s="30" t="s">
        <v>462</v>
      </c>
      <c r="S4803" s="30" t="s">
        <v>141</v>
      </c>
      <c r="T4803" s="30" t="n">
        <v>4</v>
      </c>
    </row>
    <row r="4804" customFormat="false" ht="15" hidden="false" customHeight="false" outlineLevel="0" collapsed="false">
      <c r="A4804" s="27" t="s">
        <v>6883</v>
      </c>
      <c r="B4804" s="27" t="s">
        <v>1734</v>
      </c>
      <c r="C4804" s="27" t="n">
        <v>-5</v>
      </c>
      <c r="D4804" s="27" t="s">
        <v>121</v>
      </c>
      <c r="E4804" s="28" t="n">
        <v>45567</v>
      </c>
      <c r="F4804" s="27" t="s">
        <v>645</v>
      </c>
      <c r="G4804" s="28" t="n">
        <v>45579</v>
      </c>
      <c r="H4804" s="27" t="s">
        <v>146</v>
      </c>
      <c r="I4804" s="27" t="s">
        <v>309</v>
      </c>
      <c r="J4804" s="27" t="s">
        <v>148</v>
      </c>
      <c r="K4804" s="27" t="s">
        <v>202</v>
      </c>
      <c r="L4804" s="27" t="n">
        <v>2</v>
      </c>
      <c r="M4804" s="27" t="n">
        <v>199</v>
      </c>
      <c r="N4804" s="27" t="s">
        <v>186</v>
      </c>
      <c r="O4804" s="27" t="s">
        <v>149</v>
      </c>
      <c r="P4804" s="27" t="s">
        <v>150</v>
      </c>
      <c r="Q4804" s="29" t="n">
        <v>18555.21</v>
      </c>
      <c r="R4804" s="27" t="s">
        <v>130</v>
      </c>
      <c r="S4804" s="27" t="s">
        <v>164</v>
      </c>
      <c r="T4804" s="27" t="n">
        <v>4</v>
      </c>
    </row>
    <row r="4805" customFormat="false" ht="15" hidden="false" customHeight="false" outlineLevel="0" collapsed="false">
      <c r="A4805" s="30" t="s">
        <v>6884</v>
      </c>
      <c r="B4805" s="30" t="s">
        <v>443</v>
      </c>
      <c r="C4805" s="30" t="n">
        <v>45</v>
      </c>
      <c r="D4805" s="30" t="s">
        <v>181</v>
      </c>
      <c r="E4805" s="31" t="n">
        <v>45429</v>
      </c>
      <c r="F4805" s="30" t="s">
        <v>2211</v>
      </c>
      <c r="G4805" s="31" t="n">
        <v>45429</v>
      </c>
      <c r="H4805" s="30" t="s">
        <v>183</v>
      </c>
      <c r="I4805" s="30" t="s">
        <v>430</v>
      </c>
      <c r="J4805" s="30" t="s">
        <v>476</v>
      </c>
      <c r="K4805" s="30" t="s">
        <v>138</v>
      </c>
      <c r="L4805" s="30" t="n">
        <v>24</v>
      </c>
      <c r="M4805" s="30" t="n">
        <v>39</v>
      </c>
      <c r="N4805" s="30" t="s">
        <v>186</v>
      </c>
      <c r="O4805" s="30" t="s">
        <v>171</v>
      </c>
      <c r="P4805" s="30" t="s">
        <v>140</v>
      </c>
      <c r="Q4805" s="32" t="n">
        <v>1090.21</v>
      </c>
      <c r="R4805" s="30" t="s">
        <v>130</v>
      </c>
      <c r="S4805" s="30" t="s">
        <v>131</v>
      </c>
      <c r="T4805" s="30" t="n">
        <v>4</v>
      </c>
    </row>
    <row r="4806" customFormat="false" ht="15" hidden="false" customHeight="false" outlineLevel="0" collapsed="false">
      <c r="A4806" s="27" t="s">
        <v>6885</v>
      </c>
      <c r="B4806" s="27" t="s">
        <v>5191</v>
      </c>
      <c r="C4806" s="27" t="n">
        <v>33</v>
      </c>
      <c r="D4806" s="27" t="s">
        <v>181</v>
      </c>
      <c r="E4806" s="28" t="n">
        <v>45436</v>
      </c>
      <c r="F4806" s="27" t="s">
        <v>853</v>
      </c>
      <c r="G4806" s="28" t="n">
        <v>45437</v>
      </c>
      <c r="H4806" s="27" t="s">
        <v>123</v>
      </c>
      <c r="I4806" s="27" t="s">
        <v>304</v>
      </c>
      <c r="J4806" s="27" t="s">
        <v>418</v>
      </c>
      <c r="K4806" s="27" t="s">
        <v>126</v>
      </c>
      <c r="L4806" s="27" t="n">
        <v>8</v>
      </c>
      <c r="M4806" s="27" t="n">
        <v>74</v>
      </c>
      <c r="N4806" s="27" t="s">
        <v>186</v>
      </c>
      <c r="O4806" s="27" t="s">
        <v>149</v>
      </c>
      <c r="P4806" s="27" t="s">
        <v>129</v>
      </c>
      <c r="Q4806" s="29" t="n">
        <v>8539.34</v>
      </c>
      <c r="R4806" s="27" t="s">
        <v>130</v>
      </c>
      <c r="S4806" s="27" t="s">
        <v>157</v>
      </c>
      <c r="T4806" s="27" t="n">
        <v>5</v>
      </c>
    </row>
    <row r="4807" customFormat="false" ht="15" hidden="false" customHeight="false" outlineLevel="0" collapsed="false">
      <c r="A4807" s="30" t="s">
        <v>6886</v>
      </c>
      <c r="B4807" s="30" t="s">
        <v>6887</v>
      </c>
      <c r="C4807" s="30" t="n">
        <v>23</v>
      </c>
      <c r="D4807" s="30" t="s">
        <v>181</v>
      </c>
      <c r="E4807" s="31" t="n">
        <v>45502</v>
      </c>
      <c r="F4807" s="30" t="s">
        <v>858</v>
      </c>
      <c r="G4807" s="31" t="n">
        <v>45504</v>
      </c>
      <c r="H4807" s="30" t="s">
        <v>146</v>
      </c>
      <c r="I4807" s="30" t="s">
        <v>147</v>
      </c>
      <c r="J4807" s="30" t="s">
        <v>568</v>
      </c>
      <c r="K4807" s="30" t="s">
        <v>156</v>
      </c>
      <c r="L4807" s="30" t="n">
        <v>44</v>
      </c>
      <c r="M4807" s="30" t="n">
        <v>86</v>
      </c>
      <c r="N4807" s="30" t="s">
        <v>127</v>
      </c>
      <c r="O4807" s="30" t="s">
        <v>139</v>
      </c>
      <c r="P4807" s="30" t="s">
        <v>150</v>
      </c>
      <c r="Q4807" s="32" t="n">
        <v>4000.39</v>
      </c>
      <c r="R4807" s="30" t="s">
        <v>130</v>
      </c>
      <c r="S4807" s="30" t="s">
        <v>197</v>
      </c>
      <c r="T4807" s="30" t="n">
        <v>3</v>
      </c>
    </row>
    <row r="4808" customFormat="false" ht="15" hidden="false" customHeight="false" outlineLevel="0" collapsed="false">
      <c r="A4808" s="27" t="s">
        <v>6888</v>
      </c>
      <c r="B4808" s="27" t="s">
        <v>642</v>
      </c>
      <c r="C4808" s="27" t="n">
        <v>26</v>
      </c>
      <c r="D4808" s="27" t="s">
        <v>121</v>
      </c>
      <c r="E4808" s="28" t="n">
        <v>45522</v>
      </c>
      <c r="F4808" s="27" t="s">
        <v>927</v>
      </c>
      <c r="G4808" s="28" t="n">
        <v>45525</v>
      </c>
      <c r="H4808" s="27" t="s">
        <v>123</v>
      </c>
      <c r="I4808" s="27" t="s">
        <v>304</v>
      </c>
      <c r="J4808" s="27" t="s">
        <v>125</v>
      </c>
      <c r="K4808" s="27" t="s">
        <v>202</v>
      </c>
      <c r="L4808" s="27" t="n">
        <v>13</v>
      </c>
      <c r="M4808" s="27" t="n">
        <v>148</v>
      </c>
      <c r="N4808" s="27" t="s">
        <v>186</v>
      </c>
      <c r="O4808" s="27" t="s">
        <v>139</v>
      </c>
      <c r="P4808" s="27" t="s">
        <v>187</v>
      </c>
      <c r="Q4808" s="29" t="n">
        <v>17522.75</v>
      </c>
      <c r="R4808" s="27" t="s">
        <v>130</v>
      </c>
      <c r="S4808" s="27" t="s">
        <v>192</v>
      </c>
      <c r="T4808" s="27" t="n">
        <v>4</v>
      </c>
    </row>
    <row r="4809" customFormat="false" ht="15" hidden="false" customHeight="false" outlineLevel="0" collapsed="false">
      <c r="A4809" s="30" t="s">
        <v>6889</v>
      </c>
      <c r="B4809" s="30" t="s">
        <v>1787</v>
      </c>
      <c r="C4809" s="30" t="n">
        <v>17</v>
      </c>
      <c r="D4809" s="30" t="s">
        <v>121</v>
      </c>
      <c r="E4809" s="31" t="n">
        <v>45337</v>
      </c>
      <c r="F4809" s="30" t="s">
        <v>1084</v>
      </c>
      <c r="G4809" s="31" t="n">
        <v>45340</v>
      </c>
      <c r="H4809" s="30" t="s">
        <v>183</v>
      </c>
      <c r="I4809" s="30" t="s">
        <v>430</v>
      </c>
      <c r="J4809" s="30" t="s">
        <v>411</v>
      </c>
      <c r="K4809" s="30" t="s">
        <v>202</v>
      </c>
      <c r="L4809" s="30" t="n">
        <v>20</v>
      </c>
      <c r="M4809" s="30" t="n">
        <v>110</v>
      </c>
      <c r="N4809" s="30" t="s">
        <v>186</v>
      </c>
      <c r="O4809" s="30" t="s">
        <v>149</v>
      </c>
      <c r="P4809" s="30" t="s">
        <v>150</v>
      </c>
      <c r="Q4809" s="32" t="n">
        <v>16237.11</v>
      </c>
      <c r="R4809" s="30" t="s">
        <v>268</v>
      </c>
      <c r="S4809" s="30" t="s">
        <v>223</v>
      </c>
      <c r="T4809" s="30" t="n">
        <v>4</v>
      </c>
    </row>
    <row r="4810" customFormat="false" ht="15" hidden="false" customHeight="false" outlineLevel="0" collapsed="false">
      <c r="A4810" s="27" t="s">
        <v>6890</v>
      </c>
      <c r="B4810" s="27" t="s">
        <v>6801</v>
      </c>
      <c r="C4810" s="27" t="n">
        <v>29</v>
      </c>
      <c r="D4810" s="27" t="s">
        <v>121</v>
      </c>
      <c r="E4810" s="28" t="n">
        <v>45462</v>
      </c>
      <c r="F4810" s="27" t="s">
        <v>720</v>
      </c>
      <c r="G4810" s="28" t="n">
        <v>45463</v>
      </c>
      <c r="H4810" s="27" t="s">
        <v>146</v>
      </c>
      <c r="I4810" s="27" t="s">
        <v>309</v>
      </c>
      <c r="J4810" s="27" t="s">
        <v>222</v>
      </c>
      <c r="K4810" s="27" t="s">
        <v>126</v>
      </c>
      <c r="L4810" s="27" t="n">
        <v>39</v>
      </c>
      <c r="M4810" s="27" t="n">
        <v>72</v>
      </c>
      <c r="N4810" s="27" t="s">
        <v>186</v>
      </c>
      <c r="O4810" s="27" t="s">
        <v>171</v>
      </c>
      <c r="P4810" s="27" t="s">
        <v>129</v>
      </c>
      <c r="Q4810" s="29" t="n">
        <v>7776.91</v>
      </c>
      <c r="R4810" s="27" t="s">
        <v>172</v>
      </c>
      <c r="S4810" s="27" t="s">
        <v>164</v>
      </c>
      <c r="T4810" s="27" t="n">
        <v>2</v>
      </c>
    </row>
    <row r="4811" customFormat="false" ht="15" hidden="false" customHeight="false" outlineLevel="0" collapsed="false">
      <c r="A4811" s="30" t="s">
        <v>6891</v>
      </c>
      <c r="B4811" s="30" t="s">
        <v>4147</v>
      </c>
      <c r="C4811" s="30"/>
      <c r="D4811" s="30" t="s">
        <v>121</v>
      </c>
      <c r="E4811" s="31" t="n">
        <v>45442</v>
      </c>
      <c r="F4811" s="30" t="s">
        <v>1628</v>
      </c>
      <c r="G4811" s="31" t="n">
        <v>45442</v>
      </c>
      <c r="H4811" s="30" t="s">
        <v>168</v>
      </c>
      <c r="I4811" s="30" t="s">
        <v>366</v>
      </c>
      <c r="J4811" s="30" t="s">
        <v>191</v>
      </c>
      <c r="K4811" s="30" t="s">
        <v>156</v>
      </c>
      <c r="L4811" s="30" t="n">
        <v>64</v>
      </c>
      <c r="M4811" s="30" t="n">
        <v>80</v>
      </c>
      <c r="N4811" s="30" t="s">
        <v>186</v>
      </c>
      <c r="O4811" s="30" t="s">
        <v>139</v>
      </c>
      <c r="P4811" s="30" t="s">
        <v>129</v>
      </c>
      <c r="Q4811" s="32" t="n">
        <v>4057.34</v>
      </c>
      <c r="R4811" s="30" t="s">
        <v>268</v>
      </c>
      <c r="S4811" s="30" t="s">
        <v>131</v>
      </c>
      <c r="T4811" s="30" t="n">
        <v>2</v>
      </c>
    </row>
    <row r="4812" customFormat="false" ht="15" hidden="false" customHeight="false" outlineLevel="0" collapsed="false">
      <c r="A4812" s="27" t="s">
        <v>6892</v>
      </c>
      <c r="B4812" s="27" t="s">
        <v>727</v>
      </c>
      <c r="C4812" s="27" t="n">
        <v>41</v>
      </c>
      <c r="D4812" s="27" t="s">
        <v>181</v>
      </c>
      <c r="E4812" s="28" t="n">
        <v>45622</v>
      </c>
      <c r="F4812" s="27" t="s">
        <v>1449</v>
      </c>
      <c r="G4812" s="28" t="n">
        <v>45622</v>
      </c>
      <c r="H4812" s="27" t="s">
        <v>206</v>
      </c>
      <c r="I4812" s="27" t="s">
        <v>207</v>
      </c>
      <c r="J4812" s="27" t="s">
        <v>593</v>
      </c>
      <c r="K4812" s="27" t="s">
        <v>156</v>
      </c>
      <c r="L4812" s="27" t="n">
        <v>55</v>
      </c>
      <c r="M4812" s="27" t="n">
        <v>52</v>
      </c>
      <c r="N4812" s="27" t="s">
        <v>186</v>
      </c>
      <c r="O4812" s="27" t="s">
        <v>171</v>
      </c>
      <c r="P4812" s="27" t="s">
        <v>129</v>
      </c>
      <c r="Q4812" s="29" t="n">
        <v>4582.19</v>
      </c>
      <c r="R4812" s="27" t="s">
        <v>130</v>
      </c>
      <c r="S4812" s="27" t="s">
        <v>178</v>
      </c>
      <c r="T4812" s="27" t="n">
        <v>4</v>
      </c>
    </row>
    <row r="4813" customFormat="false" ht="15" hidden="false" customHeight="false" outlineLevel="0" collapsed="false">
      <c r="A4813" s="30" t="s">
        <v>6893</v>
      </c>
      <c r="B4813" s="30" t="s">
        <v>6894</v>
      </c>
      <c r="C4813" s="30" t="n">
        <v>44</v>
      </c>
      <c r="D4813" s="30" t="s">
        <v>121</v>
      </c>
      <c r="E4813" s="31" t="n">
        <v>45580</v>
      </c>
      <c r="F4813" s="30" t="s">
        <v>956</v>
      </c>
      <c r="G4813" s="31" t="n">
        <v>45584</v>
      </c>
      <c r="H4813" s="30" t="s">
        <v>123</v>
      </c>
      <c r="I4813" s="30" t="s">
        <v>124</v>
      </c>
      <c r="J4813" s="30" t="s">
        <v>125</v>
      </c>
      <c r="K4813" s="30" t="s">
        <v>126</v>
      </c>
      <c r="L4813" s="30" t="n">
        <v>20</v>
      </c>
      <c r="M4813" s="30" t="n">
        <v>126</v>
      </c>
      <c r="N4813" s="30" t="s">
        <v>186</v>
      </c>
      <c r="O4813" s="30" t="s">
        <v>139</v>
      </c>
      <c r="P4813" s="30" t="s">
        <v>129</v>
      </c>
      <c r="Q4813" s="32" t="n">
        <v>8222.98</v>
      </c>
      <c r="R4813" s="30" t="s">
        <v>130</v>
      </c>
      <c r="S4813" s="30" t="s">
        <v>335</v>
      </c>
      <c r="T4813" s="30" t="n">
        <v>2</v>
      </c>
    </row>
    <row r="4814" customFormat="false" ht="15" hidden="false" customHeight="false" outlineLevel="0" collapsed="false">
      <c r="A4814" s="27" t="s">
        <v>6895</v>
      </c>
      <c r="B4814" s="27" t="s">
        <v>2180</v>
      </c>
      <c r="C4814" s="27" t="n">
        <v>47</v>
      </c>
      <c r="D4814" s="27" t="s">
        <v>121</v>
      </c>
      <c r="E4814" s="28" t="n">
        <v>45624</v>
      </c>
      <c r="F4814" s="27" t="s">
        <v>1135</v>
      </c>
      <c r="G4814" s="28" t="n">
        <v>45625</v>
      </c>
      <c r="H4814" s="27" t="s">
        <v>242</v>
      </c>
      <c r="I4814" s="27" t="s">
        <v>315</v>
      </c>
      <c r="J4814" s="27" t="s">
        <v>422</v>
      </c>
      <c r="K4814" s="27" t="s">
        <v>138</v>
      </c>
      <c r="L4814" s="27" t="n">
        <v>49</v>
      </c>
      <c r="M4814" s="27" t="n">
        <v>33</v>
      </c>
      <c r="N4814" s="27" t="s">
        <v>186</v>
      </c>
      <c r="O4814" s="27" t="s">
        <v>128</v>
      </c>
      <c r="P4814" s="27" t="s">
        <v>150</v>
      </c>
      <c r="Q4814" s="29" t="n">
        <v>1536.17</v>
      </c>
      <c r="R4814" s="27" t="s">
        <v>130</v>
      </c>
      <c r="S4814" s="27" t="s">
        <v>335</v>
      </c>
      <c r="T4814" s="27" t="n">
        <v>2</v>
      </c>
    </row>
    <row r="4815" customFormat="false" ht="15" hidden="false" customHeight="false" outlineLevel="0" collapsed="false">
      <c r="A4815" s="30" t="s">
        <v>6896</v>
      </c>
      <c r="B4815" s="30" t="s">
        <v>1821</v>
      </c>
      <c r="C4815" s="30" t="n">
        <v>45</v>
      </c>
      <c r="D4815" s="30" t="s">
        <v>181</v>
      </c>
      <c r="E4815" s="31" t="n">
        <v>45313</v>
      </c>
      <c r="F4815" s="30" t="s">
        <v>494</v>
      </c>
      <c r="G4815" s="31" t="n">
        <v>45314</v>
      </c>
      <c r="H4815" s="30" t="s">
        <v>183</v>
      </c>
      <c r="I4815" s="30" t="s">
        <v>184</v>
      </c>
      <c r="J4815" s="30" t="s">
        <v>476</v>
      </c>
      <c r="K4815" s="30" t="s">
        <v>138</v>
      </c>
      <c r="L4815" s="30" t="n">
        <v>63</v>
      </c>
      <c r="M4815" s="30" t="n">
        <v>28</v>
      </c>
      <c r="N4815" s="30" t="s">
        <v>127</v>
      </c>
      <c r="O4815" s="30" t="s">
        <v>128</v>
      </c>
      <c r="P4815" s="30" t="s">
        <v>150</v>
      </c>
      <c r="Q4815" s="32" t="n">
        <v>2444.01</v>
      </c>
      <c r="R4815" s="30" t="s">
        <v>130</v>
      </c>
      <c r="S4815" s="30" t="s">
        <v>164</v>
      </c>
      <c r="T4815" s="30" t="n">
        <v>4</v>
      </c>
    </row>
    <row r="4816" customFormat="false" ht="15" hidden="false" customHeight="false" outlineLevel="0" collapsed="false">
      <c r="A4816" s="27" t="s">
        <v>6897</v>
      </c>
      <c r="B4816" s="27" t="s">
        <v>2771</v>
      </c>
      <c r="C4816" s="27" t="n">
        <v>67</v>
      </c>
      <c r="D4816" s="27" t="s">
        <v>181</v>
      </c>
      <c r="E4816" s="28" t="n">
        <v>45511</v>
      </c>
      <c r="F4816" s="27" t="s">
        <v>777</v>
      </c>
      <c r="G4816" s="28" t="n">
        <v>45512</v>
      </c>
      <c r="H4816" s="27" t="s">
        <v>236</v>
      </c>
      <c r="I4816" s="27" t="s">
        <v>237</v>
      </c>
      <c r="J4816" s="27" t="s">
        <v>455</v>
      </c>
      <c r="K4816" s="27" t="s">
        <v>156</v>
      </c>
      <c r="L4816" s="27" t="n">
        <v>63</v>
      </c>
      <c r="M4816" s="27" t="n">
        <v>44</v>
      </c>
      <c r="N4816" s="27" t="s">
        <v>186</v>
      </c>
      <c r="O4816" s="27" t="s">
        <v>149</v>
      </c>
      <c r="P4816" s="27" t="s">
        <v>150</v>
      </c>
      <c r="Q4816" s="29" t="n">
        <v>3070.6</v>
      </c>
      <c r="R4816" s="27" t="s">
        <v>268</v>
      </c>
      <c r="S4816" s="27" t="s">
        <v>197</v>
      </c>
      <c r="T4816" s="27" t="n">
        <v>3</v>
      </c>
    </row>
    <row r="4817" customFormat="false" ht="15" hidden="false" customHeight="false" outlineLevel="0" collapsed="false">
      <c r="A4817" s="30" t="s">
        <v>6898</v>
      </c>
      <c r="B4817" s="30" t="s">
        <v>2933</v>
      </c>
      <c r="C4817" s="30" t="n">
        <v>61</v>
      </c>
      <c r="D4817" s="30" t="s">
        <v>121</v>
      </c>
      <c r="E4817" s="31" t="n">
        <v>45451</v>
      </c>
      <c r="F4817" s="30" t="s">
        <v>1899</v>
      </c>
      <c r="G4817" s="31" t="n">
        <v>45451</v>
      </c>
      <c r="H4817" s="30" t="s">
        <v>146</v>
      </c>
      <c r="I4817" s="30" t="s">
        <v>176</v>
      </c>
      <c r="J4817" s="30" t="s">
        <v>568</v>
      </c>
      <c r="K4817" s="30" t="s">
        <v>156</v>
      </c>
      <c r="L4817" s="30" t="n">
        <v>29</v>
      </c>
      <c r="M4817" s="30" t="n">
        <v>63</v>
      </c>
      <c r="N4817" s="30" t="s">
        <v>127</v>
      </c>
      <c r="O4817" s="30" t="s">
        <v>128</v>
      </c>
      <c r="P4817" s="30" t="s">
        <v>129</v>
      </c>
      <c r="Q4817" s="32" t="n">
        <v>4171.19</v>
      </c>
      <c r="R4817" s="30" t="s">
        <v>130</v>
      </c>
      <c r="S4817" s="30" t="s">
        <v>335</v>
      </c>
      <c r="T4817" s="30" t="n">
        <v>4</v>
      </c>
    </row>
    <row r="4818" customFormat="false" ht="15" hidden="false" customHeight="false" outlineLevel="0" collapsed="false">
      <c r="A4818" s="27" t="s">
        <v>6899</v>
      </c>
      <c r="B4818" s="27" t="s">
        <v>834</v>
      </c>
      <c r="C4818" s="27" t="n">
        <v>41</v>
      </c>
      <c r="D4818" s="27" t="s">
        <v>181</v>
      </c>
      <c r="E4818" s="28" t="n">
        <v>45561</v>
      </c>
      <c r="F4818" s="27" t="s">
        <v>1436</v>
      </c>
      <c r="G4818" s="28" t="n">
        <v>45561</v>
      </c>
      <c r="H4818" s="27" t="s">
        <v>123</v>
      </c>
      <c r="I4818" s="27" t="s">
        <v>124</v>
      </c>
      <c r="J4818" s="27" t="s">
        <v>125</v>
      </c>
      <c r="K4818" s="27" t="s">
        <v>138</v>
      </c>
      <c r="L4818" s="27" t="n">
        <v>56</v>
      </c>
      <c r="M4818" s="27" t="n">
        <v>38</v>
      </c>
      <c r="N4818" s="27" t="s">
        <v>127</v>
      </c>
      <c r="O4818" s="27" t="s">
        <v>128</v>
      </c>
      <c r="P4818" s="27" t="s">
        <v>140</v>
      </c>
      <c r="Q4818" s="29" t="n">
        <v>2070.17</v>
      </c>
      <c r="R4818" s="27" t="s">
        <v>268</v>
      </c>
      <c r="S4818" s="27" t="s">
        <v>223</v>
      </c>
      <c r="T4818" s="27" t="n">
        <v>3</v>
      </c>
    </row>
    <row r="4819" customFormat="false" ht="15" hidden="false" customHeight="false" outlineLevel="0" collapsed="false">
      <c r="A4819" s="30" t="s">
        <v>6900</v>
      </c>
      <c r="B4819" s="30" t="s">
        <v>1373</v>
      </c>
      <c r="C4819" s="30" t="n">
        <v>33</v>
      </c>
      <c r="D4819" s="30" t="s">
        <v>121</v>
      </c>
      <c r="E4819" s="31" t="n">
        <v>45413</v>
      </c>
      <c r="F4819" s="30" t="s">
        <v>994</v>
      </c>
      <c r="G4819" s="31" t="n">
        <v>45417</v>
      </c>
      <c r="H4819" s="30" t="s">
        <v>217</v>
      </c>
      <c r="I4819" s="30" t="s">
        <v>392</v>
      </c>
      <c r="J4819" s="30" t="s">
        <v>218</v>
      </c>
      <c r="K4819" s="30" t="s">
        <v>126</v>
      </c>
      <c r="L4819" s="30" t="n">
        <v>10</v>
      </c>
      <c r="M4819" s="30" t="n">
        <v>150</v>
      </c>
      <c r="N4819" s="30" t="s">
        <v>127</v>
      </c>
      <c r="O4819" s="30" t="s">
        <v>128</v>
      </c>
      <c r="P4819" s="30" t="s">
        <v>140</v>
      </c>
      <c r="Q4819" s="32" t="n">
        <v>9581.78</v>
      </c>
      <c r="R4819" s="30" t="s">
        <v>172</v>
      </c>
      <c r="S4819" s="30" t="s">
        <v>141</v>
      </c>
      <c r="T4819" s="30" t="n">
        <v>4</v>
      </c>
    </row>
    <row r="4820" customFormat="false" ht="15" hidden="false" customHeight="false" outlineLevel="0" collapsed="false">
      <c r="A4820" s="27" t="s">
        <v>6901</v>
      </c>
      <c r="B4820" s="27" t="s">
        <v>2743</v>
      </c>
      <c r="C4820" s="27" t="n">
        <v>15</v>
      </c>
      <c r="D4820" s="27" t="s">
        <v>181</v>
      </c>
      <c r="E4820" s="28" t="n">
        <v>45521</v>
      </c>
      <c r="F4820" s="27" t="s">
        <v>3007</v>
      </c>
      <c r="G4820" s="28" t="n">
        <v>45523</v>
      </c>
      <c r="H4820" s="27" t="s">
        <v>183</v>
      </c>
      <c r="I4820" s="27" t="s">
        <v>184</v>
      </c>
      <c r="J4820" s="27" t="s">
        <v>185</v>
      </c>
      <c r="K4820" s="27" t="s">
        <v>126</v>
      </c>
      <c r="L4820" s="27" t="n">
        <v>10</v>
      </c>
      <c r="M4820" s="27" t="n">
        <v>132</v>
      </c>
      <c r="N4820" s="27" t="s">
        <v>186</v>
      </c>
      <c r="O4820" s="27" t="s">
        <v>149</v>
      </c>
      <c r="P4820" s="27" t="s">
        <v>140</v>
      </c>
      <c r="Q4820" s="29" t="n">
        <v>9148.22</v>
      </c>
      <c r="R4820" s="27" t="s">
        <v>130</v>
      </c>
      <c r="S4820" s="27" t="s">
        <v>164</v>
      </c>
      <c r="T4820" s="27" t="n">
        <v>5</v>
      </c>
    </row>
    <row r="4821" customFormat="false" ht="15" hidden="false" customHeight="false" outlineLevel="0" collapsed="false">
      <c r="A4821" s="30" t="s">
        <v>6902</v>
      </c>
      <c r="B4821" s="30" t="s">
        <v>3529</v>
      </c>
      <c r="C4821" s="30" t="n">
        <v>4</v>
      </c>
      <c r="D4821" s="30" t="s">
        <v>121</v>
      </c>
      <c r="E4821" s="31" t="n">
        <v>45645</v>
      </c>
      <c r="F4821" s="30" t="s">
        <v>948</v>
      </c>
      <c r="G4821" s="31" t="n">
        <v>45645</v>
      </c>
      <c r="H4821" s="30" t="s">
        <v>146</v>
      </c>
      <c r="I4821" s="30" t="s">
        <v>147</v>
      </c>
      <c r="J4821" s="30" t="s">
        <v>244</v>
      </c>
      <c r="K4821" s="30" t="s">
        <v>138</v>
      </c>
      <c r="L4821" s="30" t="n">
        <v>83</v>
      </c>
      <c r="M4821" s="30" t="n">
        <v>17</v>
      </c>
      <c r="N4821" s="30" t="s">
        <v>127</v>
      </c>
      <c r="O4821" s="30" t="s">
        <v>139</v>
      </c>
      <c r="P4821" s="30" t="s">
        <v>187</v>
      </c>
      <c r="Q4821" s="32" t="n">
        <v>674.55</v>
      </c>
      <c r="R4821" s="30" t="s">
        <v>130</v>
      </c>
      <c r="S4821" s="30" t="s">
        <v>157</v>
      </c>
      <c r="T4821" s="30" t="n">
        <v>4</v>
      </c>
    </row>
    <row r="4822" customFormat="false" ht="15" hidden="false" customHeight="false" outlineLevel="0" collapsed="false">
      <c r="A4822" s="27" t="s">
        <v>6903</v>
      </c>
      <c r="B4822" s="27" t="s">
        <v>6904</v>
      </c>
      <c r="C4822" s="27" t="n">
        <v>40</v>
      </c>
      <c r="D4822" s="27" t="s">
        <v>181</v>
      </c>
      <c r="E4822" s="28" t="n">
        <v>45326</v>
      </c>
      <c r="F4822" s="27" t="s">
        <v>1076</v>
      </c>
      <c r="G4822" s="28" t="n">
        <v>45333</v>
      </c>
      <c r="H4822" s="27" t="s">
        <v>135</v>
      </c>
      <c r="I4822" s="27" t="s">
        <v>251</v>
      </c>
      <c r="J4822" s="27" t="s">
        <v>201</v>
      </c>
      <c r="K4822" s="27" t="s">
        <v>202</v>
      </c>
      <c r="L4822" s="27" t="n">
        <v>7</v>
      </c>
      <c r="M4822" s="27" t="n">
        <v>189</v>
      </c>
      <c r="N4822" s="27" t="s">
        <v>186</v>
      </c>
      <c r="O4822" s="27" t="s">
        <v>149</v>
      </c>
      <c r="P4822" s="27" t="s">
        <v>140</v>
      </c>
      <c r="Q4822" s="29" t="n">
        <v>19301.68</v>
      </c>
      <c r="R4822" s="27" t="s">
        <v>268</v>
      </c>
      <c r="S4822" s="27" t="s">
        <v>627</v>
      </c>
      <c r="T4822" s="27" t="n">
        <v>3</v>
      </c>
    </row>
    <row r="4823" customFormat="false" ht="15" hidden="false" customHeight="false" outlineLevel="0" collapsed="false">
      <c r="A4823" s="30" t="s">
        <v>6905</v>
      </c>
      <c r="B4823" s="30" t="s">
        <v>3096</v>
      </c>
      <c r="C4823" s="30" t="n">
        <v>61</v>
      </c>
      <c r="D4823" s="30" t="s">
        <v>181</v>
      </c>
      <c r="E4823" s="31" t="n">
        <v>45642</v>
      </c>
      <c r="F4823" s="30" t="s">
        <v>1907</v>
      </c>
      <c r="G4823" s="31" t="n">
        <v>45643</v>
      </c>
      <c r="H4823" s="30" t="s">
        <v>168</v>
      </c>
      <c r="I4823" s="30" t="s">
        <v>366</v>
      </c>
      <c r="J4823" s="30" t="s">
        <v>170</v>
      </c>
      <c r="K4823" s="30" t="s">
        <v>156</v>
      </c>
      <c r="L4823" s="30" t="n">
        <v>52</v>
      </c>
      <c r="M4823" s="30" t="n">
        <v>52</v>
      </c>
      <c r="N4823" s="30" t="s">
        <v>127</v>
      </c>
      <c r="O4823" s="30" t="s">
        <v>128</v>
      </c>
      <c r="P4823" s="30" t="s">
        <v>129</v>
      </c>
      <c r="Q4823" s="32" t="n">
        <v>4309.82</v>
      </c>
      <c r="R4823" s="30" t="s">
        <v>130</v>
      </c>
      <c r="S4823" s="30" t="s">
        <v>335</v>
      </c>
      <c r="T4823" s="30" t="n">
        <v>3</v>
      </c>
    </row>
    <row r="4824" customFormat="false" ht="15" hidden="false" customHeight="false" outlineLevel="0" collapsed="false">
      <c r="A4824" s="27" t="s">
        <v>6906</v>
      </c>
      <c r="B4824" s="27" t="s">
        <v>1056</v>
      </c>
      <c r="C4824" s="27" t="n">
        <v>2</v>
      </c>
      <c r="D4824" s="27" t="s">
        <v>359</v>
      </c>
      <c r="E4824" s="28" t="n">
        <v>45451</v>
      </c>
      <c r="F4824" s="27" t="s">
        <v>1034</v>
      </c>
      <c r="G4824" s="28" t="n">
        <v>45451</v>
      </c>
      <c r="H4824" s="27" t="s">
        <v>168</v>
      </c>
      <c r="I4824" s="27" t="s">
        <v>169</v>
      </c>
      <c r="J4824" s="27" t="s">
        <v>170</v>
      </c>
      <c r="K4824" s="27" t="s">
        <v>138</v>
      </c>
      <c r="L4824" s="27" t="n">
        <v>35</v>
      </c>
      <c r="M4824" s="27" t="n">
        <v>20</v>
      </c>
      <c r="N4824" s="27" t="s">
        <v>127</v>
      </c>
      <c r="O4824" s="27" t="s">
        <v>128</v>
      </c>
      <c r="P4824" s="27" t="s">
        <v>140</v>
      </c>
      <c r="Q4824" s="29" t="n">
        <v>993.02</v>
      </c>
      <c r="R4824" s="27" t="s">
        <v>130</v>
      </c>
      <c r="S4824" s="27" t="s">
        <v>157</v>
      </c>
      <c r="T4824" s="27" t="n">
        <v>4</v>
      </c>
    </row>
    <row r="4825" customFormat="false" ht="15" hidden="false" customHeight="false" outlineLevel="0" collapsed="false">
      <c r="A4825" s="30" t="s">
        <v>6907</v>
      </c>
      <c r="B4825" s="30" t="s">
        <v>6904</v>
      </c>
      <c r="C4825" s="30" t="n">
        <v>42</v>
      </c>
      <c r="D4825" s="30" t="s">
        <v>397</v>
      </c>
      <c r="E4825" s="31" t="n">
        <v>45590</v>
      </c>
      <c r="F4825" s="30" t="s">
        <v>733</v>
      </c>
      <c r="G4825" s="31" t="n">
        <v>45590</v>
      </c>
      <c r="H4825" s="30" t="s">
        <v>146</v>
      </c>
      <c r="I4825" s="30" t="s">
        <v>309</v>
      </c>
      <c r="J4825" s="30" t="s">
        <v>222</v>
      </c>
      <c r="K4825" s="30" t="s">
        <v>156</v>
      </c>
      <c r="L4825" s="30" t="n">
        <v>23</v>
      </c>
      <c r="M4825" s="30" t="n">
        <v>44</v>
      </c>
      <c r="N4825" s="30" t="s">
        <v>127</v>
      </c>
      <c r="O4825" s="30" t="s">
        <v>139</v>
      </c>
      <c r="P4825" s="30" t="s">
        <v>187</v>
      </c>
      <c r="Q4825" s="32" t="n">
        <v>3175.71</v>
      </c>
      <c r="R4825" s="30" t="s">
        <v>130</v>
      </c>
      <c r="S4825" s="30" t="s">
        <v>335</v>
      </c>
      <c r="T4825" s="30" t="n">
        <v>2</v>
      </c>
    </row>
    <row r="4826" customFormat="false" ht="15" hidden="false" customHeight="false" outlineLevel="0" collapsed="false">
      <c r="A4826" s="27" t="s">
        <v>6908</v>
      </c>
      <c r="B4826" s="27" t="s">
        <v>3382</v>
      </c>
      <c r="C4826" s="27" t="n">
        <v>66</v>
      </c>
      <c r="D4826" s="27" t="s">
        <v>181</v>
      </c>
      <c r="E4826" s="28" t="n">
        <v>45434</v>
      </c>
      <c r="F4826" s="27" t="s">
        <v>2118</v>
      </c>
      <c r="G4826" s="28" t="n">
        <v>45434</v>
      </c>
      <c r="H4826" s="27" t="s">
        <v>236</v>
      </c>
      <c r="I4826" s="27" t="s">
        <v>266</v>
      </c>
      <c r="J4826" s="27" t="s">
        <v>287</v>
      </c>
      <c r="K4826" s="27" t="s">
        <v>138</v>
      </c>
      <c r="L4826" s="27" t="n">
        <v>82</v>
      </c>
      <c r="M4826" s="27" t="n">
        <v>15</v>
      </c>
      <c r="N4826" s="27" t="s">
        <v>127</v>
      </c>
      <c r="O4826" s="27" t="s">
        <v>149</v>
      </c>
      <c r="P4826" s="27" t="s">
        <v>140</v>
      </c>
      <c r="Q4826" s="29" t="n">
        <v>1896.98</v>
      </c>
      <c r="R4826" s="27" t="s">
        <v>130</v>
      </c>
      <c r="S4826" s="27" t="s">
        <v>151</v>
      </c>
      <c r="T4826" s="27" t="n">
        <v>3</v>
      </c>
    </row>
    <row r="4827" customFormat="false" ht="15" hidden="false" customHeight="false" outlineLevel="0" collapsed="false">
      <c r="A4827" s="30" t="s">
        <v>6909</v>
      </c>
      <c r="B4827" s="30" t="s">
        <v>2610</v>
      </c>
      <c r="C4827" s="30" t="n">
        <v>26</v>
      </c>
      <c r="D4827" s="30" t="s">
        <v>121</v>
      </c>
      <c r="E4827" s="31" t="n">
        <v>45615</v>
      </c>
      <c r="F4827" s="30" t="s">
        <v>1511</v>
      </c>
      <c r="G4827" s="31" t="n">
        <v>45616</v>
      </c>
      <c r="H4827" s="30" t="s">
        <v>242</v>
      </c>
      <c r="I4827" s="30" t="s">
        <v>243</v>
      </c>
      <c r="J4827" s="30" t="s">
        <v>363</v>
      </c>
      <c r="K4827" s="30" t="s">
        <v>138</v>
      </c>
      <c r="L4827" s="30" t="n">
        <v>51</v>
      </c>
      <c r="M4827" s="30" t="n">
        <v>36</v>
      </c>
      <c r="N4827" s="30" t="s">
        <v>186</v>
      </c>
      <c r="O4827" s="30" t="s">
        <v>128</v>
      </c>
      <c r="P4827" s="30" t="s">
        <v>150</v>
      </c>
      <c r="Q4827" s="32" t="n">
        <v>1487.68</v>
      </c>
      <c r="R4827" s="30" t="s">
        <v>172</v>
      </c>
      <c r="S4827" s="30" t="s">
        <v>197</v>
      </c>
      <c r="T4827" s="30" t="n">
        <v>4</v>
      </c>
    </row>
    <row r="4828" customFormat="false" ht="15" hidden="false" customHeight="false" outlineLevel="0" collapsed="false">
      <c r="A4828" s="27" t="s">
        <v>6910</v>
      </c>
      <c r="B4828" s="27" t="s">
        <v>1254</v>
      </c>
      <c r="C4828" s="27" t="n">
        <v>34</v>
      </c>
      <c r="D4828" s="27" t="s">
        <v>121</v>
      </c>
      <c r="E4828" s="28" t="n">
        <v>45535</v>
      </c>
      <c r="F4828" s="27" t="s">
        <v>549</v>
      </c>
      <c r="G4828" s="28" t="n">
        <v>45536</v>
      </c>
      <c r="H4828" s="27" t="s">
        <v>183</v>
      </c>
      <c r="I4828" s="27" t="s">
        <v>212</v>
      </c>
      <c r="J4828" s="27" t="s">
        <v>185</v>
      </c>
      <c r="K4828" s="27" t="s">
        <v>138</v>
      </c>
      <c r="L4828" s="27" t="n">
        <v>72</v>
      </c>
      <c r="M4828" s="27" t="n">
        <v>22</v>
      </c>
      <c r="N4828" s="27" t="s">
        <v>127</v>
      </c>
      <c r="O4828" s="27" t="s">
        <v>139</v>
      </c>
      <c r="P4828" s="27" t="s">
        <v>187</v>
      </c>
      <c r="Q4828" s="29" t="n">
        <v>1822.54</v>
      </c>
      <c r="R4828" s="27" t="s">
        <v>130</v>
      </c>
      <c r="S4828" s="27" t="s">
        <v>197</v>
      </c>
      <c r="T4828" s="27" t="n">
        <v>4</v>
      </c>
    </row>
    <row r="4829" customFormat="false" ht="15" hidden="false" customHeight="false" outlineLevel="0" collapsed="false">
      <c r="A4829" s="30" t="s">
        <v>6911</v>
      </c>
      <c r="B4829" s="30" t="s">
        <v>6912</v>
      </c>
      <c r="C4829" s="30" t="n">
        <v>23</v>
      </c>
      <c r="D4829" s="30" t="s">
        <v>121</v>
      </c>
      <c r="E4829" s="31" t="n">
        <v>45382</v>
      </c>
      <c r="F4829" s="30" t="s">
        <v>743</v>
      </c>
      <c r="G4829" s="31" t="n">
        <v>45384</v>
      </c>
      <c r="H4829" s="30" t="s">
        <v>217</v>
      </c>
      <c r="I4829" s="30" t="s">
        <v>392</v>
      </c>
      <c r="J4829" s="30" t="s">
        <v>218</v>
      </c>
      <c r="K4829" s="30" t="s">
        <v>156</v>
      </c>
      <c r="L4829" s="30" t="n">
        <v>43</v>
      </c>
      <c r="M4829" s="30" t="n">
        <v>45</v>
      </c>
      <c r="N4829" s="30" t="s">
        <v>186</v>
      </c>
      <c r="O4829" s="30" t="s">
        <v>139</v>
      </c>
      <c r="P4829" s="30" t="s">
        <v>150</v>
      </c>
      <c r="Q4829" s="32" t="n">
        <v>3219.92</v>
      </c>
      <c r="R4829" s="30" t="s">
        <v>130</v>
      </c>
      <c r="S4829" s="30" t="s">
        <v>192</v>
      </c>
      <c r="T4829" s="30" t="n">
        <v>4</v>
      </c>
    </row>
    <row r="4830" customFormat="false" ht="15" hidden="false" customHeight="false" outlineLevel="0" collapsed="false">
      <c r="A4830" s="27" t="s">
        <v>6913</v>
      </c>
      <c r="B4830" s="27" t="s">
        <v>2536</v>
      </c>
      <c r="C4830" s="27" t="n">
        <v>68</v>
      </c>
      <c r="D4830" s="27" t="s">
        <v>121</v>
      </c>
      <c r="E4830" s="28" t="n">
        <v>45421</v>
      </c>
      <c r="F4830" s="27" t="s">
        <v>805</v>
      </c>
      <c r="G4830" s="28" t="n">
        <v>45422</v>
      </c>
      <c r="H4830" s="27" t="s">
        <v>146</v>
      </c>
      <c r="I4830" s="27" t="s">
        <v>309</v>
      </c>
      <c r="J4830" s="27" t="s">
        <v>568</v>
      </c>
      <c r="K4830" s="27" t="s">
        <v>138</v>
      </c>
      <c r="L4830" s="27" t="n">
        <v>70</v>
      </c>
      <c r="M4830" s="27" t="n">
        <v>16</v>
      </c>
      <c r="N4830" s="27" t="s">
        <v>127</v>
      </c>
      <c r="O4830" s="27" t="s">
        <v>171</v>
      </c>
      <c r="P4830" s="27" t="s">
        <v>150</v>
      </c>
      <c r="Q4830" s="29" t="n">
        <v>1790.54</v>
      </c>
      <c r="R4830" s="27" t="s">
        <v>268</v>
      </c>
      <c r="S4830" s="27" t="s">
        <v>131</v>
      </c>
      <c r="T4830" s="27" t="n">
        <v>5</v>
      </c>
    </row>
    <row r="4831" customFormat="false" ht="15" hidden="false" customHeight="false" outlineLevel="0" collapsed="false">
      <c r="A4831" s="30" t="s">
        <v>6914</v>
      </c>
      <c r="B4831" s="30" t="s">
        <v>387</v>
      </c>
      <c r="C4831" s="30" t="n">
        <v>32</v>
      </c>
      <c r="D4831" s="30" t="s">
        <v>607</v>
      </c>
      <c r="E4831" s="31" t="n">
        <v>45319</v>
      </c>
      <c r="F4831" s="30" t="s">
        <v>519</v>
      </c>
      <c r="G4831" s="31" t="n">
        <v>45319</v>
      </c>
      <c r="H4831" s="30" t="s">
        <v>183</v>
      </c>
      <c r="I4831" s="30" t="s">
        <v>212</v>
      </c>
      <c r="J4831" s="30" t="s">
        <v>431</v>
      </c>
      <c r="K4831" s="30" t="s">
        <v>138</v>
      </c>
      <c r="L4831" s="30" t="n">
        <v>23</v>
      </c>
      <c r="M4831" s="30" t="n">
        <v>45</v>
      </c>
      <c r="N4831" s="30" t="s">
        <v>127</v>
      </c>
      <c r="O4831" s="30" t="s">
        <v>149</v>
      </c>
      <c r="P4831" s="30" t="s">
        <v>187</v>
      </c>
      <c r="Q4831" s="32" t="n">
        <v>1048.91</v>
      </c>
      <c r="R4831" s="30" t="s">
        <v>130</v>
      </c>
      <c r="S4831" s="30" t="s">
        <v>141</v>
      </c>
      <c r="T4831" s="30" t="n">
        <v>5</v>
      </c>
    </row>
    <row r="4832" customFormat="false" ht="15" hidden="false" customHeight="false" outlineLevel="0" collapsed="false">
      <c r="A4832" s="27" t="s">
        <v>6915</v>
      </c>
      <c r="B4832" s="27" t="s">
        <v>1876</v>
      </c>
      <c r="C4832" s="27" t="n">
        <v>42</v>
      </c>
      <c r="D4832" s="27" t="s">
        <v>181</v>
      </c>
      <c r="E4832" s="28" t="n">
        <v>45579</v>
      </c>
      <c r="F4832" s="27" t="s">
        <v>195</v>
      </c>
      <c r="G4832" s="28" t="n">
        <v>45580</v>
      </c>
      <c r="H4832" s="27" t="s">
        <v>168</v>
      </c>
      <c r="I4832" s="27" t="s">
        <v>366</v>
      </c>
      <c r="J4832" s="27" t="s">
        <v>191</v>
      </c>
      <c r="K4832" s="27" t="s">
        <v>156</v>
      </c>
      <c r="L4832" s="27" t="n">
        <v>45</v>
      </c>
      <c r="M4832" s="27" t="n">
        <v>35</v>
      </c>
      <c r="N4832" s="27" t="s">
        <v>127</v>
      </c>
      <c r="O4832" s="27" t="s">
        <v>128</v>
      </c>
      <c r="P4832" s="27" t="s">
        <v>129</v>
      </c>
      <c r="Q4832" s="29" t="n">
        <v>3041</v>
      </c>
      <c r="R4832" s="27" t="s">
        <v>130</v>
      </c>
      <c r="S4832" s="27" t="s">
        <v>131</v>
      </c>
      <c r="T4832" s="27" t="n">
        <v>3</v>
      </c>
    </row>
    <row r="4833" customFormat="false" ht="15" hidden="false" customHeight="false" outlineLevel="0" collapsed="false">
      <c r="A4833" s="30" t="s">
        <v>6916</v>
      </c>
      <c r="B4833" s="30" t="s">
        <v>3322</v>
      </c>
      <c r="C4833" s="30" t="n">
        <v>32</v>
      </c>
      <c r="D4833" s="30" t="s">
        <v>181</v>
      </c>
      <c r="E4833" s="31" t="n">
        <v>45432</v>
      </c>
      <c r="F4833" s="30" t="s">
        <v>452</v>
      </c>
      <c r="G4833" s="31" t="n">
        <v>45435</v>
      </c>
      <c r="H4833" s="30" t="s">
        <v>146</v>
      </c>
      <c r="I4833" s="30" t="s">
        <v>176</v>
      </c>
      <c r="J4833" s="30" t="s">
        <v>177</v>
      </c>
      <c r="K4833" s="30" t="s">
        <v>156</v>
      </c>
      <c r="L4833" s="30" t="n">
        <v>64</v>
      </c>
      <c r="M4833" s="30" t="n">
        <v>81</v>
      </c>
      <c r="N4833" s="30" t="s">
        <v>186</v>
      </c>
      <c r="O4833" s="30" t="s">
        <v>128</v>
      </c>
      <c r="P4833" s="30" t="s">
        <v>187</v>
      </c>
      <c r="Q4833" s="32" t="n">
        <v>3907.73</v>
      </c>
      <c r="R4833" s="30" t="s">
        <v>130</v>
      </c>
      <c r="S4833" s="30" t="s">
        <v>223</v>
      </c>
      <c r="T4833" s="30" t="n">
        <v>5</v>
      </c>
    </row>
    <row r="4834" customFormat="false" ht="15" hidden="false" customHeight="false" outlineLevel="0" collapsed="false">
      <c r="A4834" s="27" t="s">
        <v>6917</v>
      </c>
      <c r="B4834" s="27" t="s">
        <v>1409</v>
      </c>
      <c r="C4834" s="27" t="n">
        <v>33</v>
      </c>
      <c r="D4834" s="27" t="s">
        <v>181</v>
      </c>
      <c r="E4834" s="28" t="n">
        <v>45306</v>
      </c>
      <c r="F4834" s="27" t="s">
        <v>750</v>
      </c>
      <c r="G4834" s="28" t="n">
        <v>45307</v>
      </c>
      <c r="H4834" s="27" t="s">
        <v>161</v>
      </c>
      <c r="I4834" s="27" t="s">
        <v>162</v>
      </c>
      <c r="J4834" s="27" t="s">
        <v>258</v>
      </c>
      <c r="K4834" s="27" t="s">
        <v>156</v>
      </c>
      <c r="L4834" s="27" t="n">
        <v>27</v>
      </c>
      <c r="M4834" s="27" t="n">
        <v>70</v>
      </c>
      <c r="N4834" s="27" t="s">
        <v>186</v>
      </c>
      <c r="O4834" s="27" t="s">
        <v>139</v>
      </c>
      <c r="P4834" s="27" t="s">
        <v>187</v>
      </c>
      <c r="Q4834" s="29" t="n">
        <v>3365.64</v>
      </c>
      <c r="R4834" s="27" t="s">
        <v>130</v>
      </c>
      <c r="S4834" s="27" t="s">
        <v>192</v>
      </c>
      <c r="T4834" s="27" t="n">
        <v>4</v>
      </c>
    </row>
    <row r="4835" customFormat="false" ht="15" hidden="false" customHeight="false" outlineLevel="0" collapsed="false">
      <c r="A4835" s="30" t="s">
        <v>6918</v>
      </c>
      <c r="B4835" s="30" t="s">
        <v>1031</v>
      </c>
      <c r="C4835" s="30" t="n">
        <v>19</v>
      </c>
      <c r="D4835" s="30" t="s">
        <v>181</v>
      </c>
      <c r="E4835" s="31" t="n">
        <v>45552</v>
      </c>
      <c r="F4835" s="30" t="s">
        <v>582</v>
      </c>
      <c r="G4835" s="31" t="n">
        <v>45553</v>
      </c>
      <c r="H4835" s="30" t="s">
        <v>123</v>
      </c>
      <c r="I4835" s="30" t="s">
        <v>124</v>
      </c>
      <c r="J4835" s="30" t="s">
        <v>227</v>
      </c>
      <c r="K4835" s="30" t="s">
        <v>156</v>
      </c>
      <c r="L4835" s="30" t="n">
        <v>53</v>
      </c>
      <c r="M4835" s="30" t="n">
        <v>30</v>
      </c>
      <c r="N4835" s="30" t="s">
        <v>127</v>
      </c>
      <c r="O4835" s="30" t="s">
        <v>171</v>
      </c>
      <c r="P4835" s="30" t="s">
        <v>140</v>
      </c>
      <c r="Q4835" s="32" t="n">
        <v>3874.26</v>
      </c>
      <c r="R4835" s="30" t="s">
        <v>130</v>
      </c>
      <c r="S4835" s="30" t="s">
        <v>157</v>
      </c>
      <c r="T4835" s="30" t="n">
        <v>5</v>
      </c>
    </row>
    <row r="4836" customFormat="false" ht="15" hidden="false" customHeight="false" outlineLevel="0" collapsed="false">
      <c r="A4836" s="27" t="s">
        <v>6919</v>
      </c>
      <c r="B4836" s="27" t="s">
        <v>1878</v>
      </c>
      <c r="C4836" s="27" t="n">
        <v>41</v>
      </c>
      <c r="D4836" s="27" t="s">
        <v>181</v>
      </c>
      <c r="E4836" s="28" t="n">
        <v>45604</v>
      </c>
      <c r="F4836" s="27" t="s">
        <v>190</v>
      </c>
      <c r="G4836" s="28" t="n">
        <v>45606</v>
      </c>
      <c r="H4836" s="27" t="s">
        <v>161</v>
      </c>
      <c r="I4836" s="27" t="s">
        <v>162</v>
      </c>
      <c r="J4836" s="27" t="s">
        <v>426</v>
      </c>
      <c r="K4836" s="27" t="s">
        <v>156</v>
      </c>
      <c r="L4836" s="27" t="n">
        <v>64</v>
      </c>
      <c r="M4836" s="27" t="n">
        <v>49</v>
      </c>
      <c r="N4836" s="27" t="s">
        <v>186</v>
      </c>
      <c r="O4836" s="27" t="s">
        <v>171</v>
      </c>
      <c r="P4836" s="27" t="s">
        <v>129</v>
      </c>
      <c r="Q4836" s="29" t="n">
        <v>4592.75</v>
      </c>
      <c r="R4836" s="27" t="s">
        <v>130</v>
      </c>
      <c r="S4836" s="27" t="s">
        <v>223</v>
      </c>
      <c r="T4836" s="27" t="n">
        <v>4</v>
      </c>
    </row>
    <row r="4837" customFormat="false" ht="15" hidden="false" customHeight="false" outlineLevel="0" collapsed="false">
      <c r="A4837" s="30" t="s">
        <v>6920</v>
      </c>
      <c r="B4837" s="30" t="s">
        <v>1125</v>
      </c>
      <c r="C4837" s="30" t="n">
        <v>30</v>
      </c>
      <c r="D4837" s="30" t="s">
        <v>121</v>
      </c>
      <c r="E4837" s="31" t="n">
        <v>45559</v>
      </c>
      <c r="F4837" s="30" t="s">
        <v>487</v>
      </c>
      <c r="G4837" s="31" t="n">
        <v>45559</v>
      </c>
      <c r="H4837" s="30" t="s">
        <v>161</v>
      </c>
      <c r="I4837" s="30" t="s">
        <v>320</v>
      </c>
      <c r="J4837" s="30" t="s">
        <v>648</v>
      </c>
      <c r="K4837" s="30" t="s">
        <v>138</v>
      </c>
      <c r="L4837" s="30" t="n">
        <v>75</v>
      </c>
      <c r="M4837" s="30" t="n">
        <v>45</v>
      </c>
      <c r="N4837" s="30" t="s">
        <v>127</v>
      </c>
      <c r="O4837" s="30" t="s">
        <v>149</v>
      </c>
      <c r="P4837" s="30" t="s">
        <v>129</v>
      </c>
      <c r="Q4837" s="32" t="n">
        <v>1672.19</v>
      </c>
      <c r="R4837" s="30" t="s">
        <v>130</v>
      </c>
      <c r="S4837" s="30" t="s">
        <v>178</v>
      </c>
      <c r="T4837" s="30"/>
    </row>
    <row r="4838" customFormat="false" ht="15" hidden="false" customHeight="false" outlineLevel="0" collapsed="false">
      <c r="A4838" s="27" t="s">
        <v>6921</v>
      </c>
      <c r="B4838" s="27" t="s">
        <v>2290</v>
      </c>
      <c r="C4838" s="27" t="n">
        <v>82</v>
      </c>
      <c r="D4838" s="27" t="s">
        <v>181</v>
      </c>
      <c r="E4838" s="28" t="n">
        <v>45519</v>
      </c>
      <c r="F4838" s="27" t="s">
        <v>682</v>
      </c>
      <c r="G4838" s="28" t="n">
        <v>45522</v>
      </c>
      <c r="H4838" s="27" t="s">
        <v>217</v>
      </c>
      <c r="I4838" s="27" t="s">
        <v>344</v>
      </c>
      <c r="J4838" s="27" t="s">
        <v>218</v>
      </c>
      <c r="K4838" s="27" t="s">
        <v>156</v>
      </c>
      <c r="L4838" s="27" t="n">
        <v>37</v>
      </c>
      <c r="M4838" s="27" t="n">
        <v>35</v>
      </c>
      <c r="N4838" s="27" t="s">
        <v>127</v>
      </c>
      <c r="O4838" s="27" t="s">
        <v>139</v>
      </c>
      <c r="P4838" s="27" t="s">
        <v>140</v>
      </c>
      <c r="Q4838" s="29" t="n">
        <v>3654.14</v>
      </c>
      <c r="R4838" s="27" t="s">
        <v>130</v>
      </c>
      <c r="S4838" s="27" t="s">
        <v>131</v>
      </c>
      <c r="T4838" s="27" t="n">
        <v>4</v>
      </c>
    </row>
    <row r="4839" customFormat="false" ht="15" hidden="false" customHeight="false" outlineLevel="0" collapsed="false">
      <c r="A4839" s="30" t="s">
        <v>6922</v>
      </c>
      <c r="B4839" s="30" t="s">
        <v>1695</v>
      </c>
      <c r="C4839" s="30"/>
      <c r="D4839" s="30" t="s">
        <v>121</v>
      </c>
      <c r="E4839" s="31" t="n">
        <v>45458</v>
      </c>
      <c r="F4839" s="30" t="s">
        <v>702</v>
      </c>
      <c r="G4839" s="31" t="n">
        <v>45461</v>
      </c>
      <c r="H4839" s="30" t="s">
        <v>183</v>
      </c>
      <c r="I4839" s="30" t="s">
        <v>212</v>
      </c>
      <c r="J4839" s="30" t="s">
        <v>213</v>
      </c>
      <c r="K4839" s="30" t="s">
        <v>156</v>
      </c>
      <c r="L4839" s="30" t="n">
        <v>75</v>
      </c>
      <c r="M4839" s="30" t="n">
        <v>77</v>
      </c>
      <c r="N4839" s="30" t="s">
        <v>127</v>
      </c>
      <c r="O4839" s="30" t="s">
        <v>171</v>
      </c>
      <c r="P4839" s="30" t="s">
        <v>150</v>
      </c>
      <c r="Q4839" s="32" t="n">
        <v>4842.67</v>
      </c>
      <c r="R4839" s="30" t="s">
        <v>130</v>
      </c>
      <c r="S4839" s="30" t="s">
        <v>141</v>
      </c>
      <c r="T4839" s="30"/>
    </row>
    <row r="4840" customFormat="false" ht="15" hidden="false" customHeight="false" outlineLevel="0" collapsed="false">
      <c r="A4840" s="27" t="s">
        <v>6923</v>
      </c>
      <c r="B4840" s="27" t="s">
        <v>6924</v>
      </c>
      <c r="C4840" s="27" t="n">
        <v>61</v>
      </c>
      <c r="D4840" s="27" t="s">
        <v>181</v>
      </c>
      <c r="E4840" s="28" t="n">
        <v>45646</v>
      </c>
      <c r="F4840" s="27" t="s">
        <v>450</v>
      </c>
      <c r="G4840" s="28" t="n">
        <v>45647</v>
      </c>
      <c r="H4840" s="27" t="s">
        <v>161</v>
      </c>
      <c r="I4840" s="27" t="s">
        <v>320</v>
      </c>
      <c r="J4840" s="27" t="s">
        <v>163</v>
      </c>
      <c r="K4840" s="27" t="s">
        <v>138</v>
      </c>
      <c r="L4840" s="27" t="n">
        <v>58</v>
      </c>
      <c r="M4840" s="27" t="n">
        <v>23</v>
      </c>
      <c r="N4840" s="27" t="s">
        <v>127</v>
      </c>
      <c r="O4840" s="27" t="s">
        <v>128</v>
      </c>
      <c r="P4840" s="27" t="s">
        <v>187</v>
      </c>
      <c r="Q4840" s="29" t="n">
        <v>2073.84</v>
      </c>
      <c r="R4840" s="27" t="s">
        <v>130</v>
      </c>
      <c r="S4840" s="27" t="s">
        <v>157</v>
      </c>
      <c r="T4840" s="27" t="n">
        <v>3</v>
      </c>
    </row>
    <row r="4841" customFormat="false" ht="15" hidden="false" customHeight="false" outlineLevel="0" collapsed="false">
      <c r="A4841" s="30" t="s">
        <v>6925</v>
      </c>
      <c r="B4841" s="30" t="s">
        <v>653</v>
      </c>
      <c r="C4841" s="30" t="n">
        <v>51</v>
      </c>
      <c r="D4841" s="30" t="s">
        <v>181</v>
      </c>
      <c r="E4841" s="31" t="n">
        <v>45623</v>
      </c>
      <c r="F4841" s="30" t="s">
        <v>1034</v>
      </c>
      <c r="G4841" s="31" t="n">
        <v>45628</v>
      </c>
      <c r="H4841" s="30" t="s">
        <v>135</v>
      </c>
      <c r="I4841" s="30" t="s">
        <v>278</v>
      </c>
      <c r="J4841" s="30" t="s">
        <v>618</v>
      </c>
      <c r="K4841" s="30" t="s">
        <v>126</v>
      </c>
      <c r="L4841" s="30" t="n">
        <v>27</v>
      </c>
      <c r="M4841" s="30" t="n">
        <v>127</v>
      </c>
      <c r="N4841" s="30" t="s">
        <v>186</v>
      </c>
      <c r="O4841" s="30" t="s">
        <v>139</v>
      </c>
      <c r="P4841" s="30" t="s">
        <v>187</v>
      </c>
      <c r="Q4841" s="32" t="n">
        <v>9182.94</v>
      </c>
      <c r="R4841" s="30" t="s">
        <v>172</v>
      </c>
      <c r="S4841" s="30" t="s">
        <v>335</v>
      </c>
      <c r="T4841" s="30" t="n">
        <v>5</v>
      </c>
    </row>
    <row r="4842" customFormat="false" ht="15" hidden="false" customHeight="false" outlineLevel="0" collapsed="false">
      <c r="A4842" s="27" t="s">
        <v>4791</v>
      </c>
      <c r="B4842" s="27" t="s">
        <v>1608</v>
      </c>
      <c r="C4842" s="27" t="n">
        <v>62</v>
      </c>
      <c r="D4842" s="27" t="s">
        <v>181</v>
      </c>
      <c r="E4842" s="28" t="n">
        <v>45538</v>
      </c>
      <c r="F4842" s="27" t="s">
        <v>893</v>
      </c>
      <c r="G4842" s="28" t="n">
        <v>45544</v>
      </c>
      <c r="H4842" s="27" t="s">
        <v>236</v>
      </c>
      <c r="I4842" s="27" t="s">
        <v>323</v>
      </c>
      <c r="J4842" s="27" t="s">
        <v>375</v>
      </c>
      <c r="K4842" s="27" t="s">
        <v>126</v>
      </c>
      <c r="L4842" s="27" t="n">
        <v>22</v>
      </c>
      <c r="M4842" s="27" t="n">
        <v>120</v>
      </c>
      <c r="N4842" s="27" t="s">
        <v>186</v>
      </c>
      <c r="O4842" s="27" t="s">
        <v>139</v>
      </c>
      <c r="P4842" s="27" t="s">
        <v>150</v>
      </c>
      <c r="Q4842" s="29" t="n">
        <v>7492.18</v>
      </c>
      <c r="R4842" s="27" t="s">
        <v>130</v>
      </c>
      <c r="S4842" s="27" t="s">
        <v>178</v>
      </c>
      <c r="T4842" s="27" t="n">
        <v>3</v>
      </c>
    </row>
    <row r="4843" customFormat="false" ht="15" hidden="false" customHeight="false" outlineLevel="0" collapsed="false">
      <c r="A4843" s="30" t="s">
        <v>6926</v>
      </c>
      <c r="B4843" s="30" t="s">
        <v>2297</v>
      </c>
      <c r="C4843" s="30" t="n">
        <v>53</v>
      </c>
      <c r="D4843" s="30" t="s">
        <v>181</v>
      </c>
      <c r="E4843" s="31" t="n">
        <v>45383</v>
      </c>
      <c r="F4843" s="30" t="s">
        <v>1155</v>
      </c>
      <c r="G4843" s="31" t="n">
        <v>45383</v>
      </c>
      <c r="H4843" s="30" t="s">
        <v>183</v>
      </c>
      <c r="I4843" s="30" t="s">
        <v>212</v>
      </c>
      <c r="J4843" s="30" t="s">
        <v>185</v>
      </c>
      <c r="K4843" s="30" t="s">
        <v>138</v>
      </c>
      <c r="L4843" s="30" t="n">
        <v>52</v>
      </c>
      <c r="M4843" s="30" t="n">
        <v>26</v>
      </c>
      <c r="N4843" s="30" t="s">
        <v>127</v>
      </c>
      <c r="O4843" s="30" t="s">
        <v>149</v>
      </c>
      <c r="P4843" s="30" t="s">
        <v>129</v>
      </c>
      <c r="Q4843" s="32" t="n">
        <v>1135.36</v>
      </c>
      <c r="R4843" s="30" t="s">
        <v>130</v>
      </c>
      <c r="S4843" s="30" t="s">
        <v>131</v>
      </c>
      <c r="T4843" s="30" t="n">
        <v>4</v>
      </c>
    </row>
    <row r="4844" customFormat="false" ht="15" hidden="false" customHeight="false" outlineLevel="0" collapsed="false">
      <c r="A4844" s="27" t="s">
        <v>6927</v>
      </c>
      <c r="B4844" s="27" t="s">
        <v>1267</v>
      </c>
      <c r="C4844" s="27" t="n">
        <v>42</v>
      </c>
      <c r="D4844" s="27" t="s">
        <v>359</v>
      </c>
      <c r="E4844" s="28" t="n">
        <v>45311</v>
      </c>
      <c r="F4844" s="27" t="s">
        <v>582</v>
      </c>
      <c r="G4844" s="28" t="n">
        <v>45315</v>
      </c>
      <c r="H4844" s="27" t="s">
        <v>168</v>
      </c>
      <c r="I4844" s="27" t="s">
        <v>366</v>
      </c>
      <c r="J4844" s="27" t="s">
        <v>170</v>
      </c>
      <c r="K4844" s="27" t="s">
        <v>126</v>
      </c>
      <c r="L4844" s="27" t="n">
        <v>35</v>
      </c>
      <c r="M4844" s="27" t="n">
        <v>144</v>
      </c>
      <c r="N4844" s="27" t="s">
        <v>127</v>
      </c>
      <c r="O4844" s="27" t="s">
        <v>149</v>
      </c>
      <c r="P4844" s="27" t="s">
        <v>140</v>
      </c>
      <c r="Q4844" s="29" t="n">
        <v>8756.12</v>
      </c>
      <c r="R4844" s="27" t="s">
        <v>130</v>
      </c>
      <c r="S4844" s="27" t="s">
        <v>197</v>
      </c>
      <c r="T4844" s="27" t="n">
        <v>5</v>
      </c>
    </row>
    <row r="4845" customFormat="false" ht="15" hidden="false" customHeight="false" outlineLevel="0" collapsed="false">
      <c r="A4845" s="30" t="s">
        <v>4776</v>
      </c>
      <c r="B4845" s="30" t="s">
        <v>610</v>
      </c>
      <c r="C4845" s="30" t="n">
        <v>9</v>
      </c>
      <c r="D4845" s="30" t="s">
        <v>181</v>
      </c>
      <c r="E4845" s="31" t="n">
        <v>45627</v>
      </c>
      <c r="F4845" s="30" t="s">
        <v>1120</v>
      </c>
      <c r="G4845" s="31" t="n">
        <v>45627</v>
      </c>
      <c r="H4845" s="30" t="s">
        <v>123</v>
      </c>
      <c r="I4845" s="30" t="s">
        <v>304</v>
      </c>
      <c r="J4845" s="30" t="s">
        <v>227</v>
      </c>
      <c r="K4845" s="30" t="s">
        <v>138</v>
      </c>
      <c r="L4845" s="30" t="n">
        <v>80</v>
      </c>
      <c r="M4845" s="30" t="n">
        <v>37</v>
      </c>
      <c r="N4845" s="30" t="s">
        <v>127</v>
      </c>
      <c r="O4845" s="30" t="s">
        <v>128</v>
      </c>
      <c r="P4845" s="30" t="s">
        <v>140</v>
      </c>
      <c r="Q4845" s="32" t="n">
        <v>2339.93</v>
      </c>
      <c r="R4845" s="30" t="s">
        <v>130</v>
      </c>
      <c r="S4845" s="30" t="s">
        <v>178</v>
      </c>
      <c r="T4845" s="30" t="n">
        <v>4</v>
      </c>
    </row>
    <row r="4846" customFormat="false" ht="15" hidden="false" customHeight="false" outlineLevel="0" collapsed="false">
      <c r="A4846" s="27" t="s">
        <v>6928</v>
      </c>
      <c r="B4846" s="27" t="s">
        <v>1204</v>
      </c>
      <c r="C4846" s="27" t="n">
        <v>44</v>
      </c>
      <c r="D4846" s="27" t="s">
        <v>181</v>
      </c>
      <c r="E4846" s="28" t="n">
        <v>45482</v>
      </c>
      <c r="F4846" s="27" t="s">
        <v>1579</v>
      </c>
      <c r="G4846" s="28" t="n">
        <v>45485</v>
      </c>
      <c r="H4846" s="27" t="s">
        <v>161</v>
      </c>
      <c r="I4846" s="27" t="s">
        <v>162</v>
      </c>
      <c r="J4846" s="27" t="s">
        <v>385</v>
      </c>
      <c r="K4846" s="27" t="s">
        <v>156</v>
      </c>
      <c r="L4846" s="27" t="n">
        <v>23</v>
      </c>
      <c r="M4846" s="27" t="n">
        <v>35</v>
      </c>
      <c r="N4846" s="27" t="s">
        <v>127</v>
      </c>
      <c r="O4846" s="27" t="s">
        <v>139</v>
      </c>
      <c r="P4846" s="27" t="s">
        <v>129</v>
      </c>
      <c r="Q4846" s="29" t="n">
        <v>4332.08</v>
      </c>
      <c r="R4846" s="27" t="s">
        <v>130</v>
      </c>
      <c r="S4846" s="27" t="s">
        <v>310</v>
      </c>
      <c r="T4846" s="27" t="n">
        <v>4</v>
      </c>
    </row>
    <row r="4847" customFormat="false" ht="15" hidden="false" customHeight="false" outlineLevel="0" collapsed="false">
      <c r="A4847" s="30" t="s">
        <v>6929</v>
      </c>
      <c r="B4847" s="30" t="s">
        <v>2418</v>
      </c>
      <c r="C4847" s="30" t="n">
        <v>19</v>
      </c>
      <c r="D4847" s="30" t="s">
        <v>121</v>
      </c>
      <c r="E4847" s="31" t="n">
        <v>45579</v>
      </c>
      <c r="F4847" s="30" t="s">
        <v>948</v>
      </c>
      <c r="G4847" s="31" t="n">
        <v>45580</v>
      </c>
      <c r="H4847" s="30" t="s">
        <v>168</v>
      </c>
      <c r="I4847" s="30" t="s">
        <v>196</v>
      </c>
      <c r="J4847" s="30" t="s">
        <v>170</v>
      </c>
      <c r="K4847" s="30" t="s">
        <v>138</v>
      </c>
      <c r="L4847" s="30" t="n">
        <v>79</v>
      </c>
      <c r="M4847" s="30" t="n">
        <v>18</v>
      </c>
      <c r="N4847" s="30" t="s">
        <v>127</v>
      </c>
      <c r="O4847" s="30" t="s">
        <v>139</v>
      </c>
      <c r="P4847" s="30" t="s">
        <v>140</v>
      </c>
      <c r="Q4847" s="32" t="n">
        <v>1641.37</v>
      </c>
      <c r="R4847" s="30" t="s">
        <v>130</v>
      </c>
      <c r="S4847" s="30" t="s">
        <v>157</v>
      </c>
      <c r="T4847" s="30" t="n">
        <v>4</v>
      </c>
    </row>
    <row r="4848" customFormat="false" ht="15" hidden="false" customHeight="false" outlineLevel="0" collapsed="false">
      <c r="A4848" s="27" t="s">
        <v>6930</v>
      </c>
      <c r="B4848" s="27" t="s">
        <v>346</v>
      </c>
      <c r="C4848" s="27" t="n">
        <v>35</v>
      </c>
      <c r="D4848" s="27" t="s">
        <v>181</v>
      </c>
      <c r="E4848" s="28" t="n">
        <v>45338</v>
      </c>
      <c r="F4848" s="27" t="s">
        <v>552</v>
      </c>
      <c r="G4848" s="28" t="n">
        <v>45341</v>
      </c>
      <c r="H4848" s="27" t="s">
        <v>217</v>
      </c>
      <c r="I4848" s="27" t="s">
        <v>392</v>
      </c>
      <c r="J4848" s="27" t="s">
        <v>218</v>
      </c>
      <c r="K4848" s="27" t="s">
        <v>156</v>
      </c>
      <c r="L4848" s="27" t="n">
        <v>59</v>
      </c>
      <c r="M4848" s="27" t="n">
        <v>69</v>
      </c>
      <c r="N4848" s="27" t="s">
        <v>127</v>
      </c>
      <c r="O4848" s="27" t="s">
        <v>139</v>
      </c>
      <c r="P4848" s="27" t="s">
        <v>187</v>
      </c>
      <c r="Q4848" s="29" t="n">
        <v>3817.96</v>
      </c>
      <c r="R4848" s="27" t="s">
        <v>268</v>
      </c>
      <c r="S4848" s="27" t="s">
        <v>335</v>
      </c>
      <c r="T4848" s="27" t="n">
        <v>1</v>
      </c>
    </row>
    <row r="4849" customFormat="false" ht="15" hidden="false" customHeight="false" outlineLevel="0" collapsed="false">
      <c r="A4849" s="30" t="s">
        <v>6931</v>
      </c>
      <c r="B4849" s="30" t="s">
        <v>2000</v>
      </c>
      <c r="C4849" s="30" t="n">
        <v>28</v>
      </c>
      <c r="D4849" s="30" t="s">
        <v>121</v>
      </c>
      <c r="E4849" s="31" t="n">
        <v>45523</v>
      </c>
      <c r="F4849" s="30" t="s">
        <v>374</v>
      </c>
      <c r="G4849" s="31" t="n">
        <v>45523</v>
      </c>
      <c r="H4849" s="30" t="s">
        <v>161</v>
      </c>
      <c r="I4849" s="30" t="s">
        <v>538</v>
      </c>
      <c r="J4849" s="30" t="s">
        <v>426</v>
      </c>
      <c r="K4849" s="30" t="s">
        <v>138</v>
      </c>
      <c r="L4849" s="30" t="n">
        <v>56</v>
      </c>
      <c r="M4849" s="30" t="n">
        <v>17</v>
      </c>
      <c r="N4849" s="30" t="s">
        <v>127</v>
      </c>
      <c r="O4849" s="30" t="s">
        <v>128</v>
      </c>
      <c r="P4849" s="30" t="s">
        <v>150</v>
      </c>
      <c r="Q4849" s="32" t="n">
        <v>1339.51</v>
      </c>
      <c r="R4849" s="30" t="s">
        <v>130</v>
      </c>
      <c r="S4849" s="30" t="s">
        <v>178</v>
      </c>
      <c r="T4849" s="30" t="n">
        <v>4</v>
      </c>
    </row>
    <row r="4850" customFormat="false" ht="15" hidden="false" customHeight="false" outlineLevel="0" collapsed="false">
      <c r="A4850" s="27" t="s">
        <v>6932</v>
      </c>
      <c r="B4850" s="27" t="s">
        <v>1355</v>
      </c>
      <c r="C4850" s="27" t="n">
        <v>13</v>
      </c>
      <c r="D4850" s="27" t="s">
        <v>121</v>
      </c>
      <c r="E4850" s="28" t="n">
        <v>45390</v>
      </c>
      <c r="F4850" s="27" t="s">
        <v>1068</v>
      </c>
      <c r="G4850" s="28" t="n">
        <v>45393</v>
      </c>
      <c r="H4850" s="27" t="s">
        <v>236</v>
      </c>
      <c r="I4850" s="27" t="s">
        <v>323</v>
      </c>
      <c r="J4850" s="27" t="s">
        <v>455</v>
      </c>
      <c r="K4850" s="27" t="s">
        <v>126</v>
      </c>
      <c r="L4850" s="27" t="n">
        <v>16</v>
      </c>
      <c r="M4850" s="27" t="n">
        <v>85</v>
      </c>
      <c r="N4850" s="27" t="s">
        <v>186</v>
      </c>
      <c r="O4850" s="27" t="s">
        <v>139</v>
      </c>
      <c r="P4850" s="27" t="s">
        <v>150</v>
      </c>
      <c r="Q4850" s="29" t="n">
        <v>7590.54</v>
      </c>
      <c r="R4850" s="27" t="s">
        <v>268</v>
      </c>
      <c r="S4850" s="27" t="s">
        <v>223</v>
      </c>
      <c r="T4850" s="27" t="n">
        <v>3</v>
      </c>
    </row>
    <row r="4851" customFormat="false" ht="15" hidden="false" customHeight="false" outlineLevel="0" collapsed="false">
      <c r="A4851" s="30" t="s">
        <v>6933</v>
      </c>
      <c r="B4851" s="30" t="s">
        <v>3774</v>
      </c>
      <c r="C4851" s="30" t="n">
        <v>25</v>
      </c>
      <c r="D4851" s="30" t="s">
        <v>121</v>
      </c>
      <c r="E4851" s="31" t="n">
        <v>45384</v>
      </c>
      <c r="F4851" s="30" t="s">
        <v>475</v>
      </c>
      <c r="G4851" s="31" t="n">
        <v>45384</v>
      </c>
      <c r="H4851" s="30" t="s">
        <v>206</v>
      </c>
      <c r="I4851" s="30" t="s">
        <v>232</v>
      </c>
      <c r="J4851" s="30" t="s">
        <v>615</v>
      </c>
      <c r="K4851" s="30" t="s">
        <v>138</v>
      </c>
      <c r="L4851" s="30" t="n">
        <v>41</v>
      </c>
      <c r="M4851" s="30" t="n">
        <v>27</v>
      </c>
      <c r="N4851" s="30" t="s">
        <v>127</v>
      </c>
      <c r="O4851" s="30" t="s">
        <v>171</v>
      </c>
      <c r="P4851" s="30" t="s">
        <v>150</v>
      </c>
      <c r="Q4851" s="32" t="n">
        <v>1286.19</v>
      </c>
      <c r="R4851" s="30" t="s">
        <v>130</v>
      </c>
      <c r="S4851" s="30" t="s">
        <v>141</v>
      </c>
      <c r="T4851" s="30" t="n">
        <v>5</v>
      </c>
    </row>
    <row r="4852" customFormat="false" ht="15" hidden="false" customHeight="false" outlineLevel="0" collapsed="false">
      <c r="A4852" s="27" t="s">
        <v>3024</v>
      </c>
      <c r="B4852" s="27" t="s">
        <v>963</v>
      </c>
      <c r="C4852" s="27" t="n">
        <v>71</v>
      </c>
      <c r="D4852" s="27" t="s">
        <v>121</v>
      </c>
      <c r="E4852" s="28" t="n">
        <v>45589</v>
      </c>
      <c r="F4852" s="27" t="s">
        <v>2211</v>
      </c>
      <c r="G4852" s="28" t="n">
        <v>45591</v>
      </c>
      <c r="H4852" s="27" t="s">
        <v>146</v>
      </c>
      <c r="I4852" s="27" t="s">
        <v>309</v>
      </c>
      <c r="J4852" s="27" t="s">
        <v>568</v>
      </c>
      <c r="K4852" s="27" t="s">
        <v>126</v>
      </c>
      <c r="L4852" s="27" t="n">
        <v>33</v>
      </c>
      <c r="M4852" s="27" t="n">
        <v>131</v>
      </c>
      <c r="N4852" s="27" t="s">
        <v>186</v>
      </c>
      <c r="O4852" s="27" t="s">
        <v>171</v>
      </c>
      <c r="P4852" s="27" t="s">
        <v>129</v>
      </c>
      <c r="Q4852" s="29" t="n">
        <v>8857.06</v>
      </c>
      <c r="R4852" s="27" t="s">
        <v>130</v>
      </c>
      <c r="S4852" s="27" t="s">
        <v>335</v>
      </c>
      <c r="T4852" s="27" t="n">
        <v>4</v>
      </c>
    </row>
    <row r="4853" customFormat="false" ht="15" hidden="false" customHeight="false" outlineLevel="0" collapsed="false">
      <c r="A4853" s="30" t="s">
        <v>6934</v>
      </c>
      <c r="B4853" s="30" t="s">
        <v>6935</v>
      </c>
      <c r="C4853" s="30" t="n">
        <v>25</v>
      </c>
      <c r="D4853" s="30" t="s">
        <v>121</v>
      </c>
      <c r="E4853" s="31" t="n">
        <v>45347</v>
      </c>
      <c r="F4853" s="30" t="s">
        <v>624</v>
      </c>
      <c r="G4853" s="31" t="n">
        <v>45347</v>
      </c>
      <c r="H4853" s="30" t="s">
        <v>135</v>
      </c>
      <c r="I4853" s="30" t="s">
        <v>278</v>
      </c>
      <c r="J4853" s="30" t="s">
        <v>618</v>
      </c>
      <c r="K4853" s="30" t="s">
        <v>138</v>
      </c>
      <c r="L4853" s="30" t="n">
        <v>66</v>
      </c>
      <c r="M4853" s="30" t="n">
        <v>22</v>
      </c>
      <c r="N4853" s="30" t="s">
        <v>127</v>
      </c>
      <c r="O4853" s="30" t="s">
        <v>149</v>
      </c>
      <c r="P4853" s="30" t="s">
        <v>129</v>
      </c>
      <c r="Q4853" s="32" t="n">
        <v>736.48</v>
      </c>
      <c r="R4853" s="30" t="s">
        <v>130</v>
      </c>
      <c r="S4853" s="30" t="s">
        <v>178</v>
      </c>
      <c r="T4853" s="30" t="n">
        <v>3</v>
      </c>
    </row>
    <row r="4854" customFormat="false" ht="15" hidden="false" customHeight="false" outlineLevel="0" collapsed="false">
      <c r="A4854" s="27" t="s">
        <v>6936</v>
      </c>
      <c r="B4854" s="27" t="s">
        <v>632</v>
      </c>
      <c r="C4854" s="27" t="n">
        <v>38</v>
      </c>
      <c r="D4854" s="27" t="s">
        <v>181</v>
      </c>
      <c r="E4854" s="28" t="n">
        <v>45406</v>
      </c>
      <c r="F4854" s="27" t="s">
        <v>1263</v>
      </c>
      <c r="G4854" s="28" t="n">
        <v>45410</v>
      </c>
      <c r="H4854" s="27" t="s">
        <v>123</v>
      </c>
      <c r="I4854" s="27" t="s">
        <v>304</v>
      </c>
      <c r="J4854" s="27" t="s">
        <v>418</v>
      </c>
      <c r="K4854" s="27" t="s">
        <v>126</v>
      </c>
      <c r="L4854" s="27" t="n">
        <v>44</v>
      </c>
      <c r="M4854" s="27" t="n">
        <v>52</v>
      </c>
      <c r="N4854" s="27" t="s">
        <v>186</v>
      </c>
      <c r="O4854" s="27" t="s">
        <v>139</v>
      </c>
      <c r="P4854" s="27" t="s">
        <v>140</v>
      </c>
      <c r="Q4854" s="29" t="n">
        <v>7835.83</v>
      </c>
      <c r="R4854" s="27" t="s">
        <v>130</v>
      </c>
      <c r="S4854" s="27" t="s">
        <v>223</v>
      </c>
      <c r="T4854" s="27" t="n">
        <v>4</v>
      </c>
    </row>
    <row r="4855" customFormat="false" ht="15" hidden="false" customHeight="false" outlineLevel="0" collapsed="false">
      <c r="A4855" s="30" t="s">
        <v>2972</v>
      </c>
      <c r="B4855" s="30" t="s">
        <v>2973</v>
      </c>
      <c r="C4855" s="30" t="n">
        <v>36</v>
      </c>
      <c r="D4855" s="30" t="s">
        <v>121</v>
      </c>
      <c r="E4855" s="31" t="n">
        <v>45398</v>
      </c>
      <c r="F4855" s="30" t="s">
        <v>698</v>
      </c>
      <c r="G4855" s="31" t="n">
        <v>45411</v>
      </c>
      <c r="H4855" s="30" t="s">
        <v>146</v>
      </c>
      <c r="I4855" s="30" t="s">
        <v>147</v>
      </c>
      <c r="J4855" s="30" t="s">
        <v>568</v>
      </c>
      <c r="K4855" s="30" t="s">
        <v>202</v>
      </c>
      <c r="L4855" s="30" t="n">
        <v>0</v>
      </c>
      <c r="M4855" s="30" t="n">
        <v>167</v>
      </c>
      <c r="N4855" s="30" t="s">
        <v>186</v>
      </c>
      <c r="O4855" s="30" t="s">
        <v>128</v>
      </c>
      <c r="P4855" s="30" t="s">
        <v>140</v>
      </c>
      <c r="Q4855" s="32" t="n">
        <v>18946.38</v>
      </c>
      <c r="R4855" s="30" t="s">
        <v>172</v>
      </c>
      <c r="S4855" s="30" t="s">
        <v>151</v>
      </c>
      <c r="T4855" s="30" t="n">
        <v>3</v>
      </c>
    </row>
    <row r="4856" customFormat="false" ht="15" hidden="false" customHeight="false" outlineLevel="0" collapsed="false">
      <c r="A4856" s="27" t="s">
        <v>6937</v>
      </c>
      <c r="B4856" s="27" t="s">
        <v>4252</v>
      </c>
      <c r="C4856" s="27" t="n">
        <v>65</v>
      </c>
      <c r="D4856" s="27" t="s">
        <v>181</v>
      </c>
      <c r="E4856" s="28" t="n">
        <v>45650</v>
      </c>
      <c r="F4856" s="27" t="s">
        <v>461</v>
      </c>
      <c r="G4856" s="28" t="n">
        <v>45650</v>
      </c>
      <c r="H4856" s="27" t="s">
        <v>183</v>
      </c>
      <c r="I4856" s="27" t="s">
        <v>184</v>
      </c>
      <c r="J4856" s="27" t="s">
        <v>476</v>
      </c>
      <c r="K4856" s="27" t="s">
        <v>138</v>
      </c>
      <c r="L4856" s="27" t="n">
        <v>21</v>
      </c>
      <c r="M4856" s="27" t="n">
        <v>38</v>
      </c>
      <c r="N4856" s="27" t="s">
        <v>127</v>
      </c>
      <c r="O4856" s="27" t="s">
        <v>139</v>
      </c>
      <c r="P4856" s="27" t="s">
        <v>187</v>
      </c>
      <c r="Q4856" s="29" t="n">
        <v>1640.68</v>
      </c>
      <c r="R4856" s="27" t="s">
        <v>130</v>
      </c>
      <c r="S4856" s="27" t="s">
        <v>335</v>
      </c>
      <c r="T4856" s="27" t="n">
        <v>5</v>
      </c>
    </row>
    <row r="4857" customFormat="false" ht="15" hidden="false" customHeight="false" outlineLevel="0" collapsed="false">
      <c r="A4857" s="30" t="s">
        <v>6938</v>
      </c>
      <c r="B4857" s="30" t="s">
        <v>3772</v>
      </c>
      <c r="C4857" s="30" t="n">
        <v>33</v>
      </c>
      <c r="D4857" s="30" t="s">
        <v>359</v>
      </c>
      <c r="E4857" s="31" t="n">
        <v>45634</v>
      </c>
      <c r="F4857" s="30" t="s">
        <v>621</v>
      </c>
      <c r="G4857" s="31" t="n">
        <v>45636</v>
      </c>
      <c r="H4857" s="30" t="s">
        <v>183</v>
      </c>
      <c r="I4857" s="30" t="s">
        <v>184</v>
      </c>
      <c r="J4857" s="30" t="s">
        <v>213</v>
      </c>
      <c r="K4857" s="30" t="s">
        <v>156</v>
      </c>
      <c r="L4857" s="30" t="n">
        <v>72</v>
      </c>
      <c r="M4857" s="30" t="n">
        <v>77</v>
      </c>
      <c r="N4857" s="30" t="s">
        <v>186</v>
      </c>
      <c r="O4857" s="30" t="s">
        <v>128</v>
      </c>
      <c r="P4857" s="30" t="s">
        <v>140</v>
      </c>
      <c r="Q4857" s="32" t="n">
        <v>3221.37</v>
      </c>
      <c r="R4857" s="30" t="s">
        <v>130</v>
      </c>
      <c r="S4857" s="30" t="s">
        <v>335</v>
      </c>
      <c r="T4857" s="30" t="n">
        <v>5</v>
      </c>
    </row>
    <row r="4858" customFormat="false" ht="15" hidden="false" customHeight="false" outlineLevel="0" collapsed="false">
      <c r="A4858" s="27" t="s">
        <v>6939</v>
      </c>
      <c r="B4858" s="27" t="s">
        <v>2370</v>
      </c>
      <c r="C4858" s="27" t="n">
        <v>85</v>
      </c>
      <c r="D4858" s="27" t="s">
        <v>121</v>
      </c>
      <c r="E4858" s="28" t="n">
        <v>45530</v>
      </c>
      <c r="F4858" s="27" t="s">
        <v>1579</v>
      </c>
      <c r="G4858" s="28" t="n">
        <v>45535</v>
      </c>
      <c r="H4858" s="27" t="s">
        <v>168</v>
      </c>
      <c r="I4858" s="27" t="s">
        <v>169</v>
      </c>
      <c r="J4858" s="27" t="s">
        <v>191</v>
      </c>
      <c r="K4858" s="27" t="s">
        <v>126</v>
      </c>
      <c r="L4858" s="27" t="n">
        <v>45</v>
      </c>
      <c r="M4858" s="27" t="n">
        <v>104</v>
      </c>
      <c r="N4858" s="27" t="s">
        <v>186</v>
      </c>
      <c r="O4858" s="27" t="s">
        <v>149</v>
      </c>
      <c r="P4858" s="27" t="s">
        <v>129</v>
      </c>
      <c r="Q4858" s="29" t="n">
        <v>8839.69</v>
      </c>
      <c r="R4858" s="27" t="s">
        <v>130</v>
      </c>
      <c r="S4858" s="27" t="s">
        <v>151</v>
      </c>
      <c r="T4858" s="27" t="n">
        <v>4</v>
      </c>
    </row>
    <row r="4859" customFormat="false" ht="15" hidden="false" customHeight="false" outlineLevel="0" collapsed="false">
      <c r="A4859" s="30" t="s">
        <v>6940</v>
      </c>
      <c r="B4859" s="30" t="s">
        <v>4971</v>
      </c>
      <c r="C4859" s="30" t="n">
        <v>40</v>
      </c>
      <c r="D4859" s="30" t="s">
        <v>181</v>
      </c>
      <c r="E4859" s="31" t="n">
        <v>45607</v>
      </c>
      <c r="F4859" s="30" t="s">
        <v>1260</v>
      </c>
      <c r="G4859" s="31" t="n">
        <v>45613</v>
      </c>
      <c r="H4859" s="30" t="s">
        <v>161</v>
      </c>
      <c r="I4859" s="30" t="s">
        <v>538</v>
      </c>
      <c r="J4859" s="30" t="s">
        <v>385</v>
      </c>
      <c r="K4859" s="30" t="s">
        <v>202</v>
      </c>
      <c r="L4859" s="30" t="n">
        <v>14</v>
      </c>
      <c r="M4859" s="30" t="n">
        <v>77</v>
      </c>
      <c r="N4859" s="30" t="s">
        <v>186</v>
      </c>
      <c r="O4859" s="30" t="s">
        <v>128</v>
      </c>
      <c r="P4859" s="30" t="s">
        <v>129</v>
      </c>
      <c r="Q4859" s="32" t="n">
        <v>16631.39</v>
      </c>
      <c r="R4859" s="30" t="s">
        <v>172</v>
      </c>
      <c r="S4859" s="30" t="s">
        <v>151</v>
      </c>
      <c r="T4859" s="30" t="n">
        <v>4</v>
      </c>
    </row>
    <row r="4860" customFormat="false" ht="15" hidden="false" customHeight="false" outlineLevel="0" collapsed="false">
      <c r="A4860" s="27" t="s">
        <v>6941</v>
      </c>
      <c r="B4860" s="27" t="s">
        <v>6942</v>
      </c>
      <c r="C4860" s="27" t="n">
        <v>20</v>
      </c>
      <c r="D4860" s="27" t="s">
        <v>181</v>
      </c>
      <c r="E4860" s="28" t="n">
        <v>45621</v>
      </c>
      <c r="F4860" s="27" t="s">
        <v>2235</v>
      </c>
      <c r="G4860" s="28" t="n">
        <v>45626</v>
      </c>
      <c r="H4860" s="27" t="s">
        <v>161</v>
      </c>
      <c r="I4860" s="27" t="s">
        <v>162</v>
      </c>
      <c r="J4860" s="27" t="s">
        <v>385</v>
      </c>
      <c r="K4860" s="27" t="s">
        <v>126</v>
      </c>
      <c r="L4860" s="27" t="n">
        <v>14</v>
      </c>
      <c r="M4860" s="27" t="n">
        <v>62</v>
      </c>
      <c r="N4860" s="27" t="s">
        <v>186</v>
      </c>
      <c r="O4860" s="27" t="s">
        <v>139</v>
      </c>
      <c r="P4860" s="27" t="s">
        <v>150</v>
      </c>
      <c r="Q4860" s="29" t="n">
        <v>8366.29</v>
      </c>
      <c r="R4860" s="27" t="s">
        <v>130</v>
      </c>
      <c r="S4860" s="27" t="s">
        <v>141</v>
      </c>
      <c r="T4860" s="27" t="n">
        <v>3</v>
      </c>
    </row>
    <row r="4861" customFormat="false" ht="15" hidden="false" customHeight="false" outlineLevel="0" collapsed="false">
      <c r="A4861" s="30" t="s">
        <v>6943</v>
      </c>
      <c r="B4861" s="30" t="s">
        <v>989</v>
      </c>
      <c r="C4861" s="30" t="n">
        <v>55</v>
      </c>
      <c r="D4861" s="30" t="s">
        <v>359</v>
      </c>
      <c r="E4861" s="31" t="n">
        <v>45562</v>
      </c>
      <c r="F4861" s="30" t="s">
        <v>901</v>
      </c>
      <c r="G4861" s="31" t="n">
        <v>45565</v>
      </c>
      <c r="H4861" s="30" t="s">
        <v>135</v>
      </c>
      <c r="I4861" s="30" t="s">
        <v>251</v>
      </c>
      <c r="J4861" s="30" t="s">
        <v>618</v>
      </c>
      <c r="K4861" s="30" t="s">
        <v>156</v>
      </c>
      <c r="L4861" s="30" t="n">
        <v>21</v>
      </c>
      <c r="M4861" s="30" t="n">
        <v>40</v>
      </c>
      <c r="N4861" s="30" t="s">
        <v>127</v>
      </c>
      <c r="O4861" s="30" t="s">
        <v>139</v>
      </c>
      <c r="P4861" s="30" t="s">
        <v>140</v>
      </c>
      <c r="Q4861" s="32" t="n">
        <v>3010.57</v>
      </c>
      <c r="R4861" s="30" t="s">
        <v>130</v>
      </c>
      <c r="S4861" s="30" t="s">
        <v>131</v>
      </c>
      <c r="T4861" s="30" t="n">
        <v>5</v>
      </c>
    </row>
    <row r="4862" customFormat="false" ht="15" hidden="false" customHeight="false" outlineLevel="0" collapsed="false">
      <c r="A4862" s="27" t="s">
        <v>6944</v>
      </c>
      <c r="B4862" s="27" t="s">
        <v>2839</v>
      </c>
      <c r="C4862" s="27" t="n">
        <v>53</v>
      </c>
      <c r="D4862" s="27" t="s">
        <v>121</v>
      </c>
      <c r="E4862" s="28" t="n">
        <v>45328</v>
      </c>
      <c r="F4862" s="27" t="s">
        <v>257</v>
      </c>
      <c r="G4862" s="28" t="n">
        <v>45329</v>
      </c>
      <c r="H4862" s="27" t="s">
        <v>135</v>
      </c>
      <c r="I4862" s="27" t="s">
        <v>278</v>
      </c>
      <c r="J4862" s="27" t="s">
        <v>201</v>
      </c>
      <c r="K4862" s="27" t="s">
        <v>138</v>
      </c>
      <c r="L4862" s="27" t="n">
        <v>54</v>
      </c>
      <c r="M4862" s="27" t="n">
        <v>34</v>
      </c>
      <c r="N4862" s="27" t="s">
        <v>127</v>
      </c>
      <c r="O4862" s="27" t="s">
        <v>128</v>
      </c>
      <c r="P4862" s="27" t="s">
        <v>129</v>
      </c>
      <c r="Q4862" s="29" t="n">
        <v>2371.95</v>
      </c>
      <c r="R4862" s="27" t="s">
        <v>172</v>
      </c>
      <c r="S4862" s="27" t="s">
        <v>197</v>
      </c>
      <c r="T4862" s="27" t="n">
        <v>3</v>
      </c>
    </row>
    <row r="4863" customFormat="false" ht="15" hidden="false" customHeight="false" outlineLevel="0" collapsed="false">
      <c r="A4863" s="30" t="s">
        <v>6945</v>
      </c>
      <c r="B4863" s="30" t="s">
        <v>1314</v>
      </c>
      <c r="C4863" s="30" t="n">
        <v>55</v>
      </c>
      <c r="D4863" s="30" t="s">
        <v>181</v>
      </c>
      <c r="E4863" s="31" t="n">
        <v>45362</v>
      </c>
      <c r="F4863" s="30" t="s">
        <v>1472</v>
      </c>
      <c r="G4863" s="31" t="n">
        <v>45362</v>
      </c>
      <c r="H4863" s="30" t="s">
        <v>168</v>
      </c>
      <c r="I4863" s="30" t="s">
        <v>366</v>
      </c>
      <c r="J4863" s="30" t="s">
        <v>371</v>
      </c>
      <c r="K4863" s="30" t="s">
        <v>138</v>
      </c>
      <c r="L4863" s="30" t="n">
        <v>81</v>
      </c>
      <c r="M4863" s="30" t="n">
        <v>32</v>
      </c>
      <c r="N4863" s="30" t="s">
        <v>127</v>
      </c>
      <c r="O4863" s="30" t="s">
        <v>139</v>
      </c>
      <c r="P4863" s="30" t="s">
        <v>150</v>
      </c>
      <c r="Q4863" s="32" t="n">
        <v>1556.76</v>
      </c>
      <c r="R4863" s="30" t="s">
        <v>130</v>
      </c>
      <c r="S4863" s="30" t="s">
        <v>151</v>
      </c>
      <c r="T4863" s="30" t="n">
        <v>4</v>
      </c>
    </row>
    <row r="4864" customFormat="false" ht="15" hidden="false" customHeight="false" outlineLevel="0" collapsed="false">
      <c r="A4864" s="27" t="s">
        <v>6946</v>
      </c>
      <c r="B4864" s="27" t="s">
        <v>2524</v>
      </c>
      <c r="C4864" s="27" t="n">
        <v>71</v>
      </c>
      <c r="D4864" s="27" t="s">
        <v>181</v>
      </c>
      <c r="E4864" s="28" t="n">
        <v>45299</v>
      </c>
      <c r="F4864" s="27" t="s">
        <v>788</v>
      </c>
      <c r="G4864" s="28" t="n">
        <v>45300</v>
      </c>
      <c r="H4864" s="27" t="s">
        <v>206</v>
      </c>
      <c r="I4864" s="27" t="s">
        <v>232</v>
      </c>
      <c r="J4864" s="27" t="s">
        <v>208</v>
      </c>
      <c r="K4864" s="27" t="s">
        <v>138</v>
      </c>
      <c r="L4864" s="27" t="n">
        <v>76</v>
      </c>
      <c r="M4864" s="27" t="n">
        <v>17</v>
      </c>
      <c r="N4864" s="27" t="s">
        <v>127</v>
      </c>
      <c r="O4864" s="27" t="s">
        <v>128</v>
      </c>
      <c r="P4864" s="27" t="s">
        <v>140</v>
      </c>
      <c r="Q4864" s="29" t="n">
        <v>2232.84</v>
      </c>
      <c r="R4864" s="27" t="s">
        <v>130</v>
      </c>
      <c r="S4864" s="27" t="s">
        <v>164</v>
      </c>
      <c r="T4864" s="27" t="n">
        <v>5</v>
      </c>
    </row>
    <row r="4865" customFormat="false" ht="15" hidden="false" customHeight="false" outlineLevel="0" collapsed="false">
      <c r="A4865" s="30" t="s">
        <v>6947</v>
      </c>
      <c r="B4865" s="30" t="s">
        <v>481</v>
      </c>
      <c r="C4865" s="30" t="n">
        <v>74</v>
      </c>
      <c r="D4865" s="30" t="s">
        <v>181</v>
      </c>
      <c r="E4865" s="31" t="n">
        <v>45555</v>
      </c>
      <c r="F4865" s="30" t="s">
        <v>961</v>
      </c>
      <c r="G4865" s="31" t="n">
        <v>45556</v>
      </c>
      <c r="H4865" s="30" t="s">
        <v>217</v>
      </c>
      <c r="I4865" s="30" t="s">
        <v>392</v>
      </c>
      <c r="J4865" s="30" t="s">
        <v>283</v>
      </c>
      <c r="K4865" s="30" t="s">
        <v>156</v>
      </c>
      <c r="L4865" s="30" t="n">
        <v>20</v>
      </c>
      <c r="M4865" s="30" t="n">
        <v>85</v>
      </c>
      <c r="N4865" s="30" t="s">
        <v>127</v>
      </c>
      <c r="O4865" s="30" t="s">
        <v>149</v>
      </c>
      <c r="P4865" s="30" t="s">
        <v>187</v>
      </c>
      <c r="Q4865" s="32" t="n">
        <v>4659.92</v>
      </c>
      <c r="R4865" s="30" t="s">
        <v>172</v>
      </c>
      <c r="S4865" s="30" t="s">
        <v>192</v>
      </c>
      <c r="T4865" s="30" t="n">
        <v>4</v>
      </c>
    </row>
    <row r="4866" customFormat="false" ht="15" hidden="false" customHeight="false" outlineLevel="0" collapsed="false">
      <c r="A4866" s="27" t="s">
        <v>6948</v>
      </c>
      <c r="B4866" s="27" t="s">
        <v>2712</v>
      </c>
      <c r="C4866" s="27" t="n">
        <v>42</v>
      </c>
      <c r="D4866" s="27" t="s">
        <v>121</v>
      </c>
      <c r="E4866" s="28" t="n">
        <v>45404</v>
      </c>
      <c r="F4866" s="27" t="s">
        <v>231</v>
      </c>
      <c r="G4866" s="28" t="n">
        <v>45410</v>
      </c>
      <c r="H4866" s="27" t="s">
        <v>146</v>
      </c>
      <c r="I4866" s="27" t="s">
        <v>309</v>
      </c>
      <c r="J4866" s="27" t="s">
        <v>222</v>
      </c>
      <c r="K4866" s="27" t="s">
        <v>126</v>
      </c>
      <c r="L4866" s="27" t="n">
        <v>41</v>
      </c>
      <c r="M4866" s="27" t="n">
        <v>64</v>
      </c>
      <c r="N4866" s="27" t="s">
        <v>127</v>
      </c>
      <c r="O4866" s="27" t="s">
        <v>171</v>
      </c>
      <c r="P4866" s="27" t="s">
        <v>150</v>
      </c>
      <c r="Q4866" s="29" t="n">
        <v>7365.22</v>
      </c>
      <c r="R4866" s="27" t="s">
        <v>130</v>
      </c>
      <c r="S4866" s="27" t="s">
        <v>602</v>
      </c>
      <c r="T4866" s="27" t="n">
        <v>4</v>
      </c>
    </row>
    <row r="4867" customFormat="false" ht="15" hidden="false" customHeight="false" outlineLevel="0" collapsed="false">
      <c r="A4867" s="30" t="s">
        <v>6949</v>
      </c>
      <c r="B4867" s="30" t="s">
        <v>1022</v>
      </c>
      <c r="C4867" s="30" t="n">
        <v>1</v>
      </c>
      <c r="D4867" s="30" t="s">
        <v>181</v>
      </c>
      <c r="E4867" s="31" t="n">
        <v>45448</v>
      </c>
      <c r="F4867" s="30" t="s">
        <v>840</v>
      </c>
      <c r="G4867" s="31" t="n">
        <v>45449</v>
      </c>
      <c r="H4867" s="30" t="s">
        <v>183</v>
      </c>
      <c r="I4867" s="30" t="s">
        <v>184</v>
      </c>
      <c r="J4867" s="30" t="s">
        <v>213</v>
      </c>
      <c r="K4867" s="30" t="s">
        <v>156</v>
      </c>
      <c r="L4867" s="30" t="n">
        <v>31</v>
      </c>
      <c r="M4867" s="30" t="n">
        <v>45</v>
      </c>
      <c r="N4867" s="30" t="s">
        <v>186</v>
      </c>
      <c r="O4867" s="30" t="s">
        <v>128</v>
      </c>
      <c r="P4867" s="30" t="s">
        <v>140</v>
      </c>
      <c r="Q4867" s="32" t="n">
        <v>4674.65</v>
      </c>
      <c r="R4867" s="30" t="s">
        <v>172</v>
      </c>
      <c r="S4867" s="30" t="s">
        <v>178</v>
      </c>
      <c r="T4867" s="30" t="n">
        <v>3</v>
      </c>
    </row>
    <row r="4868" customFormat="false" ht="15" hidden="false" customHeight="false" outlineLevel="0" collapsed="false">
      <c r="A4868" s="27" t="s">
        <v>6950</v>
      </c>
      <c r="B4868" s="27" t="s">
        <v>1852</v>
      </c>
      <c r="C4868" s="27" t="n">
        <v>71</v>
      </c>
      <c r="D4868" s="27" t="s">
        <v>121</v>
      </c>
      <c r="E4868" s="28" t="n">
        <v>45552</v>
      </c>
      <c r="F4868" s="27" t="s">
        <v>497</v>
      </c>
      <c r="G4868" s="28" t="n">
        <v>45553</v>
      </c>
      <c r="H4868" s="27" t="s">
        <v>217</v>
      </c>
      <c r="I4868" s="27" t="s">
        <v>392</v>
      </c>
      <c r="J4868" s="27" t="s">
        <v>283</v>
      </c>
      <c r="K4868" s="27" t="s">
        <v>138</v>
      </c>
      <c r="L4868" s="27" t="n">
        <v>61</v>
      </c>
      <c r="M4868" s="27" t="n">
        <v>20</v>
      </c>
      <c r="N4868" s="27" t="s">
        <v>127</v>
      </c>
      <c r="O4868" s="27" t="s">
        <v>139</v>
      </c>
      <c r="P4868" s="27" t="s">
        <v>187</v>
      </c>
      <c r="Q4868" s="29" t="n">
        <v>728.6</v>
      </c>
      <c r="R4868" s="27" t="s">
        <v>130</v>
      </c>
      <c r="S4868" s="27" t="s">
        <v>141</v>
      </c>
      <c r="T4868" s="27" t="n">
        <v>3</v>
      </c>
    </row>
    <row r="4869" customFormat="false" ht="15" hidden="false" customHeight="false" outlineLevel="0" collapsed="false">
      <c r="A4869" s="30" t="s">
        <v>6951</v>
      </c>
      <c r="B4869" s="30" t="s">
        <v>396</v>
      </c>
      <c r="C4869" s="30" t="n">
        <v>70</v>
      </c>
      <c r="D4869" s="30" t="s">
        <v>181</v>
      </c>
      <c r="E4869" s="31" t="n">
        <v>45353</v>
      </c>
      <c r="F4869" s="30" t="s">
        <v>730</v>
      </c>
      <c r="G4869" s="31" t="n">
        <v>45365</v>
      </c>
      <c r="H4869" s="30" t="s">
        <v>168</v>
      </c>
      <c r="I4869" s="30" t="s">
        <v>366</v>
      </c>
      <c r="J4869" s="30" t="s">
        <v>371</v>
      </c>
      <c r="K4869" s="30" t="s">
        <v>202</v>
      </c>
      <c r="L4869" s="30" t="n">
        <v>0</v>
      </c>
      <c r="M4869" s="30" t="n">
        <v>209</v>
      </c>
      <c r="N4869" s="30" t="s">
        <v>186</v>
      </c>
      <c r="O4869" s="30" t="s">
        <v>139</v>
      </c>
      <c r="P4869" s="30" t="s">
        <v>187</v>
      </c>
      <c r="Q4869" s="32" t="n">
        <v>18868.04</v>
      </c>
      <c r="R4869" s="30" t="s">
        <v>130</v>
      </c>
      <c r="S4869" s="30" t="s">
        <v>151</v>
      </c>
      <c r="T4869" s="30" t="n">
        <v>4</v>
      </c>
    </row>
    <row r="4870" customFormat="false" ht="15" hidden="false" customHeight="false" outlineLevel="0" collapsed="false">
      <c r="A4870" s="27" t="s">
        <v>6952</v>
      </c>
      <c r="B4870" s="27" t="s">
        <v>844</v>
      </c>
      <c r="C4870" s="27" t="n">
        <v>58</v>
      </c>
      <c r="D4870" s="27" t="s">
        <v>181</v>
      </c>
      <c r="E4870" s="28" t="n">
        <v>45362</v>
      </c>
      <c r="F4870" s="27" t="s">
        <v>329</v>
      </c>
      <c r="G4870" s="28" t="n">
        <v>45371</v>
      </c>
      <c r="H4870" s="27" t="s">
        <v>236</v>
      </c>
      <c r="I4870" s="27" t="s">
        <v>266</v>
      </c>
      <c r="J4870" s="27" t="s">
        <v>375</v>
      </c>
      <c r="K4870" s="27" t="s">
        <v>202</v>
      </c>
      <c r="L4870" s="27" t="n">
        <v>0</v>
      </c>
      <c r="M4870" s="27" t="n">
        <v>170</v>
      </c>
      <c r="N4870" s="27" t="s">
        <v>186</v>
      </c>
      <c r="O4870" s="27" t="s">
        <v>128</v>
      </c>
      <c r="P4870" s="27" t="s">
        <v>150</v>
      </c>
      <c r="Q4870" s="29" t="n">
        <v>18478.52</v>
      </c>
      <c r="R4870" s="27" t="s">
        <v>172</v>
      </c>
      <c r="S4870" s="27" t="s">
        <v>164</v>
      </c>
      <c r="T4870" s="27" t="n">
        <v>5</v>
      </c>
    </row>
    <row r="4871" customFormat="false" ht="15" hidden="false" customHeight="false" outlineLevel="0" collapsed="false">
      <c r="A4871" s="30" t="s">
        <v>6953</v>
      </c>
      <c r="B4871" s="30" t="s">
        <v>5261</v>
      </c>
      <c r="C4871" s="30" t="n">
        <v>57</v>
      </c>
      <c r="D4871" s="30" t="s">
        <v>121</v>
      </c>
      <c r="E4871" s="31" t="n">
        <v>45357</v>
      </c>
      <c r="F4871" s="30" t="s">
        <v>314</v>
      </c>
      <c r="G4871" s="31" t="n">
        <v>45357</v>
      </c>
      <c r="H4871" s="30" t="s">
        <v>168</v>
      </c>
      <c r="I4871" s="30" t="s">
        <v>169</v>
      </c>
      <c r="J4871" s="30" t="s">
        <v>441</v>
      </c>
      <c r="K4871" s="30" t="s">
        <v>156</v>
      </c>
      <c r="L4871" s="30" t="n">
        <v>36</v>
      </c>
      <c r="M4871" s="30" t="n">
        <v>89</v>
      </c>
      <c r="N4871" s="30" t="s">
        <v>127</v>
      </c>
      <c r="O4871" s="30" t="s">
        <v>149</v>
      </c>
      <c r="P4871" s="30" t="s">
        <v>187</v>
      </c>
      <c r="Q4871" s="32" t="n">
        <v>4002.35</v>
      </c>
      <c r="R4871" s="30" t="s">
        <v>268</v>
      </c>
      <c r="S4871" s="30" t="s">
        <v>164</v>
      </c>
      <c r="T4871" s="30" t="n">
        <v>4</v>
      </c>
    </row>
    <row r="4872" customFormat="false" ht="15" hidden="false" customHeight="false" outlineLevel="0" collapsed="false">
      <c r="A4872" s="27" t="s">
        <v>6954</v>
      </c>
      <c r="B4872" s="27" t="s">
        <v>5694</v>
      </c>
      <c r="C4872" s="27" t="n">
        <v>48</v>
      </c>
      <c r="D4872" s="27" t="s">
        <v>121</v>
      </c>
      <c r="E4872" s="28" t="n">
        <v>45441</v>
      </c>
      <c r="F4872" s="27" t="s">
        <v>898</v>
      </c>
      <c r="G4872" s="28" t="n">
        <v>45453</v>
      </c>
      <c r="H4872" s="27" t="s">
        <v>161</v>
      </c>
      <c r="I4872" s="27" t="s">
        <v>538</v>
      </c>
      <c r="J4872" s="27" t="s">
        <v>426</v>
      </c>
      <c r="K4872" s="27" t="s">
        <v>202</v>
      </c>
      <c r="L4872" s="27" t="n">
        <v>13</v>
      </c>
      <c r="M4872" s="27" t="n">
        <v>107</v>
      </c>
      <c r="N4872" s="27" t="s">
        <v>186</v>
      </c>
      <c r="O4872" s="27" t="s">
        <v>171</v>
      </c>
      <c r="P4872" s="27" t="s">
        <v>187</v>
      </c>
      <c r="Q4872" s="29" t="n">
        <v>16746.83</v>
      </c>
      <c r="R4872" s="27" t="s">
        <v>268</v>
      </c>
      <c r="S4872" s="27" t="s">
        <v>141</v>
      </c>
      <c r="T4872" s="27" t="n">
        <v>2</v>
      </c>
    </row>
    <row r="4873" customFormat="false" ht="15" hidden="false" customHeight="false" outlineLevel="0" collapsed="false">
      <c r="A4873" s="30" t="s">
        <v>6955</v>
      </c>
      <c r="B4873" s="30" t="s">
        <v>1862</v>
      </c>
      <c r="C4873" s="30"/>
      <c r="D4873" s="30" t="s">
        <v>121</v>
      </c>
      <c r="E4873" s="31" t="n">
        <v>45493</v>
      </c>
      <c r="F4873" s="30" t="s">
        <v>840</v>
      </c>
      <c r="G4873" s="31" t="n">
        <v>45494</v>
      </c>
      <c r="H4873" s="30" t="s">
        <v>135</v>
      </c>
      <c r="I4873" s="30" t="s">
        <v>278</v>
      </c>
      <c r="J4873" s="30" t="s">
        <v>252</v>
      </c>
      <c r="K4873" s="30" t="s">
        <v>138</v>
      </c>
      <c r="L4873" s="30" t="n">
        <v>31</v>
      </c>
      <c r="M4873" s="30" t="n">
        <v>16</v>
      </c>
      <c r="N4873" s="30" t="s">
        <v>127</v>
      </c>
      <c r="O4873" s="30" t="s">
        <v>128</v>
      </c>
      <c r="P4873" s="30" t="s">
        <v>187</v>
      </c>
      <c r="Q4873" s="32" t="n">
        <v>540.24</v>
      </c>
      <c r="R4873" s="30" t="s">
        <v>130</v>
      </c>
      <c r="S4873" s="30" t="s">
        <v>192</v>
      </c>
      <c r="T4873" s="30" t="n">
        <v>3</v>
      </c>
    </row>
    <row r="4874" customFormat="false" ht="15" hidden="false" customHeight="false" outlineLevel="0" collapsed="false">
      <c r="A4874" s="27" t="s">
        <v>6956</v>
      </c>
      <c r="B4874" s="27" t="s">
        <v>6957</v>
      </c>
      <c r="C4874" s="27" t="n">
        <v>3</v>
      </c>
      <c r="D4874" s="27" t="s">
        <v>121</v>
      </c>
      <c r="E4874" s="28" t="n">
        <v>45342</v>
      </c>
      <c r="F4874" s="27" t="s">
        <v>384</v>
      </c>
      <c r="G4874" s="28" t="n">
        <v>45345</v>
      </c>
      <c r="H4874" s="27" t="s">
        <v>168</v>
      </c>
      <c r="I4874" s="27" t="s">
        <v>196</v>
      </c>
      <c r="J4874" s="27" t="s">
        <v>367</v>
      </c>
      <c r="K4874" s="27" t="s">
        <v>126</v>
      </c>
      <c r="L4874" s="27" t="n">
        <v>17</v>
      </c>
      <c r="M4874" s="27" t="n">
        <v>54</v>
      </c>
      <c r="N4874" s="27" t="s">
        <v>186</v>
      </c>
      <c r="O4874" s="27" t="s">
        <v>171</v>
      </c>
      <c r="P4874" s="27" t="s">
        <v>187</v>
      </c>
      <c r="Q4874" s="29" t="n">
        <v>8290.48</v>
      </c>
      <c r="R4874" s="27" t="s">
        <v>130</v>
      </c>
      <c r="S4874" s="27" t="s">
        <v>151</v>
      </c>
      <c r="T4874" s="27" t="n">
        <v>5</v>
      </c>
    </row>
    <row r="4875" customFormat="false" ht="15" hidden="false" customHeight="false" outlineLevel="0" collapsed="false">
      <c r="A4875" s="30" t="s">
        <v>6958</v>
      </c>
      <c r="B4875" s="30" t="s">
        <v>2370</v>
      </c>
      <c r="C4875" s="30" t="n">
        <v>50</v>
      </c>
      <c r="D4875" s="30" t="s">
        <v>121</v>
      </c>
      <c r="E4875" s="31" t="n">
        <v>45543</v>
      </c>
      <c r="F4875" s="30" t="s">
        <v>226</v>
      </c>
      <c r="G4875" s="31" t="n">
        <v>45543</v>
      </c>
      <c r="H4875" s="30" t="s">
        <v>206</v>
      </c>
      <c r="I4875" s="30" t="s">
        <v>207</v>
      </c>
      <c r="J4875" s="30" t="s">
        <v>208</v>
      </c>
      <c r="K4875" s="30" t="s">
        <v>138</v>
      </c>
      <c r="L4875" s="30" t="n">
        <v>37</v>
      </c>
      <c r="M4875" s="30" t="n">
        <v>30</v>
      </c>
      <c r="N4875" s="30" t="s">
        <v>127</v>
      </c>
      <c r="O4875" s="30" t="s">
        <v>171</v>
      </c>
      <c r="P4875" s="30" t="s">
        <v>150</v>
      </c>
      <c r="Q4875" s="32" t="n">
        <v>1676.46</v>
      </c>
      <c r="R4875" s="30" t="s">
        <v>130</v>
      </c>
      <c r="S4875" s="30" t="s">
        <v>157</v>
      </c>
      <c r="T4875" s="30" t="n">
        <v>4</v>
      </c>
    </row>
    <row r="4876" customFormat="false" ht="15" hidden="false" customHeight="false" outlineLevel="0" collapsed="false">
      <c r="A4876" s="27" t="s">
        <v>6959</v>
      </c>
      <c r="B4876" s="27" t="s">
        <v>1244</v>
      </c>
      <c r="C4876" s="27" t="n">
        <v>88</v>
      </c>
      <c r="D4876" s="27" t="s">
        <v>181</v>
      </c>
      <c r="E4876" s="28" t="n">
        <v>45653</v>
      </c>
      <c r="F4876" s="27" t="s">
        <v>277</v>
      </c>
      <c r="G4876" s="28" t="n">
        <v>45653</v>
      </c>
      <c r="H4876" s="27" t="s">
        <v>242</v>
      </c>
      <c r="I4876" s="27"/>
      <c r="J4876" s="27" t="s">
        <v>401</v>
      </c>
      <c r="K4876" s="27" t="s">
        <v>138</v>
      </c>
      <c r="L4876" s="27" t="n">
        <v>67</v>
      </c>
      <c r="M4876" s="27" t="n">
        <v>18</v>
      </c>
      <c r="N4876" s="27" t="s">
        <v>127</v>
      </c>
      <c r="O4876" s="27" t="s">
        <v>171</v>
      </c>
      <c r="P4876" s="27" t="s">
        <v>187</v>
      </c>
      <c r="Q4876" s="29" t="n">
        <v>1360.18</v>
      </c>
      <c r="R4876" s="27" t="s">
        <v>130</v>
      </c>
      <c r="S4876" s="27" t="s">
        <v>335</v>
      </c>
      <c r="T4876" s="27" t="n">
        <v>3</v>
      </c>
    </row>
    <row r="4877" customFormat="false" ht="15" hidden="false" customHeight="false" outlineLevel="0" collapsed="false">
      <c r="A4877" s="30" t="s">
        <v>2817</v>
      </c>
      <c r="B4877" s="30" t="s">
        <v>2818</v>
      </c>
      <c r="C4877" s="30" t="n">
        <v>45</v>
      </c>
      <c r="D4877" s="30" t="s">
        <v>181</v>
      </c>
      <c r="E4877" s="31" t="n">
        <v>45414</v>
      </c>
      <c r="F4877" s="30" t="s">
        <v>922</v>
      </c>
      <c r="G4877" s="31" t="n">
        <v>45415</v>
      </c>
      <c r="H4877" s="30" t="s">
        <v>123</v>
      </c>
      <c r="I4877" s="30" t="s">
        <v>304</v>
      </c>
      <c r="J4877" s="30" t="s">
        <v>508</v>
      </c>
      <c r="K4877" s="30" t="s">
        <v>126</v>
      </c>
      <c r="L4877" s="30" t="n">
        <v>35</v>
      </c>
      <c r="M4877" s="30" t="n">
        <v>61</v>
      </c>
      <c r="N4877" s="30" t="s">
        <v>127</v>
      </c>
      <c r="O4877" s="30" t="s">
        <v>171</v>
      </c>
      <c r="P4877" s="30" t="s">
        <v>129</v>
      </c>
      <c r="Q4877" s="32" t="n">
        <v>7946.05</v>
      </c>
      <c r="R4877" s="30" t="s">
        <v>130</v>
      </c>
      <c r="S4877" s="30" t="s">
        <v>192</v>
      </c>
      <c r="T4877" s="30" t="n">
        <v>4</v>
      </c>
    </row>
    <row r="4878" customFormat="false" ht="15" hidden="false" customHeight="false" outlineLevel="0" collapsed="false">
      <c r="A4878" s="27" t="s">
        <v>6960</v>
      </c>
      <c r="B4878" s="27" t="s">
        <v>5039</v>
      </c>
      <c r="C4878" s="27" t="n">
        <v>53</v>
      </c>
      <c r="D4878" s="27" t="s">
        <v>121</v>
      </c>
      <c r="E4878" s="28" t="n">
        <v>45419</v>
      </c>
      <c r="F4878" s="27" t="s">
        <v>250</v>
      </c>
      <c r="G4878" s="28" t="n">
        <v>45420</v>
      </c>
      <c r="H4878" s="27" t="s">
        <v>206</v>
      </c>
      <c r="I4878" s="27" t="s">
        <v>300</v>
      </c>
      <c r="J4878" s="27" t="s">
        <v>208</v>
      </c>
      <c r="K4878" s="27" t="s">
        <v>138</v>
      </c>
      <c r="L4878" s="27" t="n">
        <v>49</v>
      </c>
      <c r="M4878" s="27" t="n">
        <v>42</v>
      </c>
      <c r="N4878" s="27" t="s">
        <v>127</v>
      </c>
      <c r="O4878" s="27" t="s">
        <v>139</v>
      </c>
      <c r="P4878" s="27" t="s">
        <v>150</v>
      </c>
      <c r="Q4878" s="29" t="n">
        <v>1902.47</v>
      </c>
      <c r="R4878" s="27" t="s">
        <v>130</v>
      </c>
      <c r="S4878" s="27" t="s">
        <v>157</v>
      </c>
      <c r="T4878" s="27" t="n">
        <v>4</v>
      </c>
    </row>
    <row r="4879" customFormat="false" ht="15" hidden="false" customHeight="false" outlineLevel="0" collapsed="false">
      <c r="A4879" s="30" t="s">
        <v>6961</v>
      </c>
      <c r="B4879" s="30" t="s">
        <v>3946</v>
      </c>
      <c r="C4879" s="30" t="n">
        <v>14</v>
      </c>
      <c r="D4879" s="30" t="s">
        <v>121</v>
      </c>
      <c r="E4879" s="31" t="n">
        <v>45497</v>
      </c>
      <c r="F4879" s="30" t="s">
        <v>1338</v>
      </c>
      <c r="G4879" s="31" t="n">
        <v>45499</v>
      </c>
      <c r="H4879" s="30" t="s">
        <v>161</v>
      </c>
      <c r="I4879" s="30" t="s">
        <v>320</v>
      </c>
      <c r="J4879" s="30" t="s">
        <v>426</v>
      </c>
      <c r="K4879" s="30" t="s">
        <v>156</v>
      </c>
      <c r="L4879" s="30" t="n">
        <v>58</v>
      </c>
      <c r="M4879" s="30" t="n">
        <v>56</v>
      </c>
      <c r="N4879" s="30" t="s">
        <v>127</v>
      </c>
      <c r="O4879" s="30" t="s">
        <v>128</v>
      </c>
      <c r="P4879" s="30" t="s">
        <v>187</v>
      </c>
      <c r="Q4879" s="32" t="n">
        <v>4081.23</v>
      </c>
      <c r="R4879" s="30" t="s">
        <v>130</v>
      </c>
      <c r="S4879" s="30" t="s">
        <v>178</v>
      </c>
      <c r="T4879" s="30" t="n">
        <v>2</v>
      </c>
    </row>
    <row r="4880" customFormat="false" ht="15" hidden="false" customHeight="false" outlineLevel="0" collapsed="false">
      <c r="A4880" s="27" t="s">
        <v>6962</v>
      </c>
      <c r="B4880" s="27" t="s">
        <v>3241</v>
      </c>
      <c r="C4880" s="27" t="n">
        <v>55</v>
      </c>
      <c r="D4880" s="27" t="s">
        <v>121</v>
      </c>
      <c r="E4880" s="28" t="n">
        <v>45425</v>
      </c>
      <c r="F4880" s="27" t="s">
        <v>384</v>
      </c>
      <c r="G4880" s="28" t="n">
        <v>45429</v>
      </c>
      <c r="H4880" s="27" t="s">
        <v>206</v>
      </c>
      <c r="I4880" s="27" t="s">
        <v>232</v>
      </c>
      <c r="J4880" s="27" t="s">
        <v>233</v>
      </c>
      <c r="K4880" s="27" t="s">
        <v>126</v>
      </c>
      <c r="L4880" s="27" t="n">
        <v>17</v>
      </c>
      <c r="M4880" s="27" t="n">
        <v>63</v>
      </c>
      <c r="N4880" s="27" t="s">
        <v>186</v>
      </c>
      <c r="O4880" s="27" t="s">
        <v>171</v>
      </c>
      <c r="P4880" s="27" t="s">
        <v>140</v>
      </c>
      <c r="Q4880" s="29" t="n">
        <v>7844.08</v>
      </c>
      <c r="R4880" s="27" t="s">
        <v>268</v>
      </c>
      <c r="S4880" s="27" t="s">
        <v>192</v>
      </c>
      <c r="T4880" s="27" t="n">
        <v>4</v>
      </c>
    </row>
    <row r="4881" customFormat="false" ht="15" hidden="false" customHeight="false" outlineLevel="0" collapsed="false">
      <c r="A4881" s="30" t="s">
        <v>6963</v>
      </c>
      <c r="B4881" s="30" t="s">
        <v>4942</v>
      </c>
      <c r="C4881" s="30" t="n">
        <v>15</v>
      </c>
      <c r="D4881" s="30" t="s">
        <v>121</v>
      </c>
      <c r="E4881" s="31" t="n">
        <v>45403</v>
      </c>
      <c r="F4881" s="30" t="s">
        <v>250</v>
      </c>
      <c r="G4881" s="31" t="n">
        <v>45403</v>
      </c>
      <c r="H4881" s="30" t="s">
        <v>123</v>
      </c>
      <c r="I4881" s="30" t="s">
        <v>155</v>
      </c>
      <c r="J4881" s="30" t="s">
        <v>305</v>
      </c>
      <c r="K4881" s="30" t="s">
        <v>138</v>
      </c>
      <c r="L4881" s="30" t="n">
        <v>36</v>
      </c>
      <c r="M4881" s="30" t="n">
        <v>24</v>
      </c>
      <c r="N4881" s="30" t="s">
        <v>186</v>
      </c>
      <c r="O4881" s="30" t="s">
        <v>171</v>
      </c>
      <c r="P4881" s="30" t="s">
        <v>140</v>
      </c>
      <c r="Q4881" s="32" t="n">
        <v>1217.93</v>
      </c>
      <c r="R4881" s="30" t="s">
        <v>130</v>
      </c>
      <c r="S4881" s="30" t="s">
        <v>141</v>
      </c>
      <c r="T4881" s="30" t="n">
        <v>3</v>
      </c>
    </row>
    <row r="4882" customFormat="false" ht="15" hidden="false" customHeight="false" outlineLevel="0" collapsed="false">
      <c r="A4882" s="27" t="s">
        <v>6964</v>
      </c>
      <c r="B4882" s="27" t="s">
        <v>246</v>
      </c>
      <c r="C4882" s="27" t="n">
        <v>22</v>
      </c>
      <c r="D4882" s="27" t="s">
        <v>121</v>
      </c>
      <c r="E4882" s="28" t="n">
        <v>45380</v>
      </c>
      <c r="F4882" s="27" t="s">
        <v>2176</v>
      </c>
      <c r="G4882" s="28" t="n">
        <v>45380</v>
      </c>
      <c r="H4882" s="27" t="s">
        <v>217</v>
      </c>
      <c r="I4882" s="27" t="s">
        <v>282</v>
      </c>
      <c r="J4882" s="27" t="s">
        <v>294</v>
      </c>
      <c r="K4882" s="27" t="s">
        <v>138</v>
      </c>
      <c r="L4882" s="27" t="n">
        <v>30</v>
      </c>
      <c r="M4882" s="27" t="n">
        <v>41</v>
      </c>
      <c r="N4882" s="27" t="s">
        <v>127</v>
      </c>
      <c r="O4882" s="27" t="s">
        <v>128</v>
      </c>
      <c r="P4882" s="27" t="s">
        <v>187</v>
      </c>
      <c r="Q4882" s="29" t="n">
        <v>2607.18</v>
      </c>
      <c r="R4882" s="27" t="s">
        <v>130</v>
      </c>
      <c r="S4882" s="27" t="s">
        <v>157</v>
      </c>
      <c r="T4882" s="27" t="n">
        <v>5</v>
      </c>
    </row>
    <row r="4883" customFormat="false" ht="15" hidden="false" customHeight="false" outlineLevel="0" collapsed="false">
      <c r="A4883" s="30" t="s">
        <v>6965</v>
      </c>
      <c r="B4883" s="30" t="s">
        <v>343</v>
      </c>
      <c r="C4883" s="30" t="n">
        <v>31</v>
      </c>
      <c r="D4883" s="30" t="s">
        <v>181</v>
      </c>
      <c r="E4883" s="31" t="n">
        <v>45336</v>
      </c>
      <c r="F4883" s="30" t="s">
        <v>326</v>
      </c>
      <c r="G4883" s="31" t="n">
        <v>45336</v>
      </c>
      <c r="H4883" s="30" t="s">
        <v>161</v>
      </c>
      <c r="I4883" s="30" t="s">
        <v>538</v>
      </c>
      <c r="J4883" s="30" t="s">
        <v>258</v>
      </c>
      <c r="K4883" s="30" t="s">
        <v>138</v>
      </c>
      <c r="L4883" s="30" t="n">
        <v>32</v>
      </c>
      <c r="M4883" s="30" t="n">
        <v>40</v>
      </c>
      <c r="N4883" s="30" t="s">
        <v>127</v>
      </c>
      <c r="O4883" s="30" t="s">
        <v>149</v>
      </c>
      <c r="P4883" s="30" t="s">
        <v>150</v>
      </c>
      <c r="Q4883" s="32" t="n">
        <v>1369.44</v>
      </c>
      <c r="R4883" s="30" t="s">
        <v>130</v>
      </c>
      <c r="S4883" s="30" t="s">
        <v>131</v>
      </c>
      <c r="T4883" s="30" t="n">
        <v>4</v>
      </c>
    </row>
    <row r="4884" customFormat="false" ht="15" hidden="false" customHeight="false" outlineLevel="0" collapsed="false">
      <c r="A4884" s="27" t="s">
        <v>6966</v>
      </c>
      <c r="B4884" s="27" t="s">
        <v>804</v>
      </c>
      <c r="C4884" s="27" t="n">
        <v>30</v>
      </c>
      <c r="D4884" s="27" t="s">
        <v>181</v>
      </c>
      <c r="E4884" s="28" t="n">
        <v>45375</v>
      </c>
      <c r="F4884" s="27" t="s">
        <v>1449</v>
      </c>
      <c r="G4884" s="28" t="n">
        <v>45377</v>
      </c>
      <c r="H4884" s="27" t="s">
        <v>123</v>
      </c>
      <c r="I4884" s="27" t="s">
        <v>124</v>
      </c>
      <c r="J4884" s="27" t="s">
        <v>305</v>
      </c>
      <c r="K4884" s="27" t="s">
        <v>156</v>
      </c>
      <c r="L4884" s="27" t="n">
        <v>28</v>
      </c>
      <c r="M4884" s="27" t="n">
        <v>81</v>
      </c>
      <c r="N4884" s="27" t="s">
        <v>127</v>
      </c>
      <c r="O4884" s="27" t="s">
        <v>171</v>
      </c>
      <c r="P4884" s="27" t="s">
        <v>187</v>
      </c>
      <c r="Q4884" s="29" t="n">
        <v>3939.45</v>
      </c>
      <c r="R4884" s="27" t="s">
        <v>172</v>
      </c>
      <c r="S4884" s="27" t="s">
        <v>164</v>
      </c>
      <c r="T4884" s="27" t="n">
        <v>2</v>
      </c>
    </row>
    <row r="4885" customFormat="false" ht="15" hidden="false" customHeight="false" outlineLevel="0" collapsed="false">
      <c r="A4885" s="30" t="s">
        <v>6967</v>
      </c>
      <c r="B4885" s="30" t="s">
        <v>6968</v>
      </c>
      <c r="C4885" s="30" t="n">
        <v>34</v>
      </c>
      <c r="D4885" s="30" t="s">
        <v>121</v>
      </c>
      <c r="E4885" s="31" t="n">
        <v>45391</v>
      </c>
      <c r="F4885" s="30" t="s">
        <v>353</v>
      </c>
      <c r="G4885" s="31" t="n">
        <v>45391</v>
      </c>
      <c r="H4885" s="30" t="s">
        <v>161</v>
      </c>
      <c r="I4885" s="30" t="s">
        <v>538</v>
      </c>
      <c r="J4885" s="30" t="s">
        <v>426</v>
      </c>
      <c r="K4885" s="30" t="s">
        <v>138</v>
      </c>
      <c r="L4885" s="30" t="n">
        <v>79</v>
      </c>
      <c r="M4885" s="30" t="n">
        <v>19</v>
      </c>
      <c r="N4885" s="30" t="s">
        <v>127</v>
      </c>
      <c r="O4885" s="30" t="s">
        <v>128</v>
      </c>
      <c r="P4885" s="30" t="s">
        <v>129</v>
      </c>
      <c r="Q4885" s="32" t="n">
        <v>1445.08</v>
      </c>
      <c r="R4885" s="30" t="s">
        <v>130</v>
      </c>
      <c r="S4885" s="30" t="s">
        <v>432</v>
      </c>
      <c r="T4885" s="30" t="n">
        <v>5</v>
      </c>
    </row>
    <row r="4886" customFormat="false" ht="15" hidden="false" customHeight="false" outlineLevel="0" collapsed="false">
      <c r="A4886" s="27" t="s">
        <v>6969</v>
      </c>
      <c r="B4886" s="27" t="s">
        <v>260</v>
      </c>
      <c r="C4886" s="27" t="n">
        <v>45</v>
      </c>
      <c r="D4886" s="27" t="s">
        <v>121</v>
      </c>
      <c r="E4886" s="28" t="n">
        <v>45468</v>
      </c>
      <c r="F4886" s="27" t="s">
        <v>438</v>
      </c>
      <c r="G4886" s="28" t="n">
        <v>45470</v>
      </c>
      <c r="H4886" s="27" t="s">
        <v>146</v>
      </c>
      <c r="I4886" s="27" t="s">
        <v>176</v>
      </c>
      <c r="J4886" s="27" t="s">
        <v>148</v>
      </c>
      <c r="K4886" s="27" t="s">
        <v>126</v>
      </c>
      <c r="L4886" s="27" t="n">
        <v>10</v>
      </c>
      <c r="M4886" s="27" t="n">
        <v>64</v>
      </c>
      <c r="N4886" s="27" t="s">
        <v>186</v>
      </c>
      <c r="O4886" s="27" t="s">
        <v>149</v>
      </c>
      <c r="P4886" s="27" t="s">
        <v>187</v>
      </c>
      <c r="Q4886" s="29" t="n">
        <v>7183.11</v>
      </c>
      <c r="R4886" s="27" t="s">
        <v>130</v>
      </c>
      <c r="S4886" s="27" t="s">
        <v>178</v>
      </c>
      <c r="T4886" s="27" t="n">
        <v>4</v>
      </c>
    </row>
    <row r="4887" customFormat="false" ht="15" hidden="false" customHeight="false" outlineLevel="0" collapsed="false">
      <c r="A4887" s="30" t="s">
        <v>6970</v>
      </c>
      <c r="B4887" s="30" t="s">
        <v>5687</v>
      </c>
      <c r="C4887" s="30" t="n">
        <v>38</v>
      </c>
      <c r="D4887" s="30" t="s">
        <v>181</v>
      </c>
      <c r="E4887" s="31" t="n">
        <v>45617</v>
      </c>
      <c r="F4887" s="30" t="s">
        <v>1711</v>
      </c>
      <c r="G4887" s="31" t="n">
        <v>45618</v>
      </c>
      <c r="H4887" s="30" t="s">
        <v>183</v>
      </c>
      <c r="I4887" s="30" t="s">
        <v>184</v>
      </c>
      <c r="J4887" s="30" t="s">
        <v>213</v>
      </c>
      <c r="K4887" s="30" t="s">
        <v>138</v>
      </c>
      <c r="L4887" s="30" t="n">
        <v>56</v>
      </c>
      <c r="M4887" s="30" t="n">
        <v>38</v>
      </c>
      <c r="N4887" s="30" t="s">
        <v>127</v>
      </c>
      <c r="O4887" s="30" t="s">
        <v>171</v>
      </c>
      <c r="P4887" s="30" t="s">
        <v>129</v>
      </c>
      <c r="Q4887" s="32" t="n">
        <v>2139.55</v>
      </c>
      <c r="R4887" s="30" t="s">
        <v>130</v>
      </c>
      <c r="S4887" s="30" t="s">
        <v>141</v>
      </c>
      <c r="T4887" s="30" t="n">
        <v>4</v>
      </c>
    </row>
    <row r="4888" customFormat="false" ht="15" hidden="false" customHeight="false" outlineLevel="0" collapsed="false">
      <c r="A4888" s="27" t="s">
        <v>6971</v>
      </c>
      <c r="B4888" s="27" t="s">
        <v>985</v>
      </c>
      <c r="C4888" s="27" t="n">
        <v>39</v>
      </c>
      <c r="D4888" s="27" t="s">
        <v>181</v>
      </c>
      <c r="E4888" s="28" t="n">
        <v>45461</v>
      </c>
      <c r="F4888" s="27" t="s">
        <v>1674</v>
      </c>
      <c r="G4888" s="28" t="n">
        <v>45462</v>
      </c>
      <c r="H4888" s="27" t="s">
        <v>146</v>
      </c>
      <c r="I4888" s="27" t="s">
        <v>176</v>
      </c>
      <c r="J4888" s="27" t="s">
        <v>148</v>
      </c>
      <c r="K4888" s="27" t="s">
        <v>156</v>
      </c>
      <c r="L4888" s="27" t="n">
        <v>41</v>
      </c>
      <c r="M4888" s="27" t="n">
        <v>65</v>
      </c>
      <c r="N4888" s="27" t="s">
        <v>186</v>
      </c>
      <c r="O4888" s="27" t="s">
        <v>139</v>
      </c>
      <c r="P4888" s="27" t="s">
        <v>140</v>
      </c>
      <c r="Q4888" s="29" t="n">
        <v>4971.68</v>
      </c>
      <c r="R4888" s="27" t="s">
        <v>130</v>
      </c>
      <c r="S4888" s="27" t="s">
        <v>627</v>
      </c>
      <c r="T4888" s="27" t="n">
        <v>4</v>
      </c>
    </row>
    <row r="4889" customFormat="false" ht="15" hidden="false" customHeight="false" outlineLevel="0" collapsed="false">
      <c r="A4889" s="30" t="s">
        <v>6972</v>
      </c>
      <c r="B4889" s="30" t="s">
        <v>3574</v>
      </c>
      <c r="C4889" s="30" t="n">
        <v>23</v>
      </c>
      <c r="D4889" s="30" t="s">
        <v>566</v>
      </c>
      <c r="E4889" s="31" t="n">
        <v>45376</v>
      </c>
      <c r="F4889" s="30" t="s">
        <v>710</v>
      </c>
      <c r="G4889" s="31" t="n">
        <v>45376</v>
      </c>
      <c r="H4889" s="30" t="s">
        <v>206</v>
      </c>
      <c r="I4889" s="30" t="s">
        <v>300</v>
      </c>
      <c r="J4889" s="30" t="s">
        <v>593</v>
      </c>
      <c r="K4889" s="30" t="s">
        <v>156</v>
      </c>
      <c r="L4889" s="30" t="n">
        <v>72</v>
      </c>
      <c r="M4889" s="30" t="n">
        <v>42</v>
      </c>
      <c r="N4889" s="30" t="s">
        <v>186</v>
      </c>
      <c r="O4889" s="30" t="s">
        <v>128</v>
      </c>
      <c r="P4889" s="30" t="s">
        <v>129</v>
      </c>
      <c r="Q4889" s="32" t="n">
        <v>3548.32</v>
      </c>
      <c r="R4889" s="30" t="s">
        <v>130</v>
      </c>
      <c r="S4889" s="30" t="s">
        <v>131</v>
      </c>
      <c r="T4889" s="30" t="n">
        <v>4</v>
      </c>
    </row>
    <row r="4890" customFormat="false" ht="15" hidden="false" customHeight="false" outlineLevel="0" collapsed="false">
      <c r="A4890" s="27" t="s">
        <v>6973</v>
      </c>
      <c r="B4890" s="27" t="s">
        <v>1982</v>
      </c>
      <c r="C4890" s="27" t="n">
        <v>50</v>
      </c>
      <c r="D4890" s="27" t="s">
        <v>486</v>
      </c>
      <c r="E4890" s="28" t="n">
        <v>45551</v>
      </c>
      <c r="F4890" s="27" t="s">
        <v>791</v>
      </c>
      <c r="G4890" s="28" t="n">
        <v>45557</v>
      </c>
      <c r="H4890" s="27" t="s">
        <v>217</v>
      </c>
      <c r="I4890" s="27" t="s">
        <v>344</v>
      </c>
      <c r="J4890" s="27" t="s">
        <v>283</v>
      </c>
      <c r="K4890" s="27" t="s">
        <v>126</v>
      </c>
      <c r="L4890" s="27" t="n">
        <v>6</v>
      </c>
      <c r="M4890" s="27" t="n">
        <v>90</v>
      </c>
      <c r="N4890" s="27" t="s">
        <v>186</v>
      </c>
      <c r="O4890" s="27" t="s">
        <v>139</v>
      </c>
      <c r="P4890" s="27" t="s">
        <v>187</v>
      </c>
      <c r="Q4890" s="29" t="n">
        <v>7427.67</v>
      </c>
      <c r="R4890" s="27" t="s">
        <v>130</v>
      </c>
      <c r="S4890" s="27" t="s">
        <v>157</v>
      </c>
      <c r="T4890" s="27" t="n">
        <v>5</v>
      </c>
    </row>
    <row r="4891" customFormat="false" ht="15" hidden="false" customHeight="false" outlineLevel="0" collapsed="false">
      <c r="A4891" s="30" t="s">
        <v>6974</v>
      </c>
      <c r="B4891" s="30" t="s">
        <v>825</v>
      </c>
      <c r="C4891" s="30"/>
      <c r="D4891" s="30" t="s">
        <v>121</v>
      </c>
      <c r="E4891" s="31" t="n">
        <v>45397</v>
      </c>
      <c r="F4891" s="30" t="s">
        <v>503</v>
      </c>
      <c r="G4891" s="31" t="n">
        <v>45397</v>
      </c>
      <c r="H4891" s="30" t="s">
        <v>242</v>
      </c>
      <c r="I4891" s="30" t="s">
        <v>243</v>
      </c>
      <c r="J4891" s="30" t="s">
        <v>401</v>
      </c>
      <c r="K4891" s="30" t="s">
        <v>156</v>
      </c>
      <c r="L4891" s="30" t="n">
        <v>16</v>
      </c>
      <c r="M4891" s="30" t="n">
        <v>59</v>
      </c>
      <c r="N4891" s="30" t="s">
        <v>127</v>
      </c>
      <c r="O4891" s="30" t="s">
        <v>128</v>
      </c>
      <c r="P4891" s="30" t="s">
        <v>187</v>
      </c>
      <c r="Q4891" s="32" t="n">
        <v>2993.54</v>
      </c>
      <c r="R4891" s="30" t="s">
        <v>172</v>
      </c>
      <c r="S4891" s="30" t="s">
        <v>157</v>
      </c>
      <c r="T4891" s="30" t="n">
        <v>3</v>
      </c>
    </row>
    <row r="4892" customFormat="false" ht="15" hidden="false" customHeight="false" outlineLevel="0" collapsed="false">
      <c r="A4892" s="27" t="s">
        <v>6975</v>
      </c>
      <c r="B4892" s="27" t="s">
        <v>531</v>
      </c>
      <c r="C4892" s="27" t="n">
        <v>30</v>
      </c>
      <c r="D4892" s="27" t="s">
        <v>181</v>
      </c>
      <c r="E4892" s="28" t="n">
        <v>45297</v>
      </c>
      <c r="F4892" s="27" t="s">
        <v>1016</v>
      </c>
      <c r="G4892" s="28" t="n">
        <v>45300</v>
      </c>
      <c r="H4892" s="27" t="s">
        <v>217</v>
      </c>
      <c r="I4892" s="27" t="s">
        <v>392</v>
      </c>
      <c r="J4892" s="27" t="s">
        <v>294</v>
      </c>
      <c r="K4892" s="27" t="s">
        <v>126</v>
      </c>
      <c r="L4892" s="27" t="n">
        <v>39</v>
      </c>
      <c r="M4892" s="27" t="n">
        <v>80</v>
      </c>
      <c r="N4892" s="27" t="s">
        <v>127</v>
      </c>
      <c r="O4892" s="27" t="s">
        <v>149</v>
      </c>
      <c r="P4892" s="27" t="s">
        <v>140</v>
      </c>
      <c r="Q4892" s="29" t="n">
        <v>7908.41</v>
      </c>
      <c r="R4892" s="27" t="s">
        <v>172</v>
      </c>
      <c r="S4892" s="27" t="s">
        <v>157</v>
      </c>
      <c r="T4892" s="27" t="n">
        <v>3</v>
      </c>
    </row>
    <row r="4893" customFormat="false" ht="15" hidden="false" customHeight="false" outlineLevel="0" collapsed="false">
      <c r="A4893" s="30" t="s">
        <v>6976</v>
      </c>
      <c r="B4893" s="30" t="s">
        <v>2444</v>
      </c>
      <c r="C4893" s="30" t="n">
        <v>42</v>
      </c>
      <c r="D4893" s="30" t="s">
        <v>121</v>
      </c>
      <c r="E4893" s="31" t="n">
        <v>45587</v>
      </c>
      <c r="F4893" s="30" t="s">
        <v>953</v>
      </c>
      <c r="G4893" s="31" t="n">
        <v>45589</v>
      </c>
      <c r="H4893" s="30" t="s">
        <v>242</v>
      </c>
      <c r="I4893" s="30" t="s">
        <v>243</v>
      </c>
      <c r="J4893" s="30" t="s">
        <v>316</v>
      </c>
      <c r="K4893" s="30" t="s">
        <v>126</v>
      </c>
      <c r="L4893" s="30" t="n">
        <v>44</v>
      </c>
      <c r="M4893" s="30" t="n">
        <v>54</v>
      </c>
      <c r="N4893" s="30" t="s">
        <v>186</v>
      </c>
      <c r="O4893" s="30" t="s">
        <v>128</v>
      </c>
      <c r="P4893" s="30" t="s">
        <v>129</v>
      </c>
      <c r="Q4893" s="32" t="n">
        <v>6890.34</v>
      </c>
      <c r="R4893" s="30" t="s">
        <v>130</v>
      </c>
      <c r="S4893" s="30" t="s">
        <v>335</v>
      </c>
      <c r="T4893" s="30" t="n">
        <v>4</v>
      </c>
    </row>
    <row r="4894" customFormat="false" ht="15" hidden="false" customHeight="false" outlineLevel="0" collapsed="false">
      <c r="A4894" s="27" t="s">
        <v>6977</v>
      </c>
      <c r="B4894" s="27" t="s">
        <v>5314</v>
      </c>
      <c r="C4894" s="27" t="n">
        <v>44</v>
      </c>
      <c r="D4894" s="27" t="s">
        <v>121</v>
      </c>
      <c r="E4894" s="28" t="n">
        <v>45424</v>
      </c>
      <c r="F4894" s="27" t="s">
        <v>1073</v>
      </c>
      <c r="G4894" s="28" t="n">
        <v>45427</v>
      </c>
      <c r="H4894" s="27" t="s">
        <v>146</v>
      </c>
      <c r="I4894" s="27" t="s">
        <v>309</v>
      </c>
      <c r="J4894" s="27" t="s">
        <v>177</v>
      </c>
      <c r="K4894" s="27" t="s">
        <v>156</v>
      </c>
      <c r="L4894" s="27" t="n">
        <v>17</v>
      </c>
      <c r="M4894" s="27" t="n">
        <v>64</v>
      </c>
      <c r="N4894" s="27" t="s">
        <v>186</v>
      </c>
      <c r="O4894" s="27" t="s">
        <v>128</v>
      </c>
      <c r="P4894" s="27" t="s">
        <v>150</v>
      </c>
      <c r="Q4894" s="29" t="n">
        <v>4672.27</v>
      </c>
      <c r="R4894" s="27" t="s">
        <v>172</v>
      </c>
      <c r="S4894" s="27" t="s">
        <v>131</v>
      </c>
      <c r="T4894" s="27" t="n">
        <v>5</v>
      </c>
    </row>
    <row r="4895" customFormat="false" ht="15" hidden="false" customHeight="false" outlineLevel="0" collapsed="false">
      <c r="A4895" s="30" t="s">
        <v>6978</v>
      </c>
      <c r="B4895" s="30" t="s">
        <v>6979</v>
      </c>
      <c r="C4895" s="30" t="n">
        <v>16</v>
      </c>
      <c r="D4895" s="30" t="s">
        <v>181</v>
      </c>
      <c r="E4895" s="31" t="n">
        <v>45474</v>
      </c>
      <c r="F4895" s="30" t="s">
        <v>1020</v>
      </c>
      <c r="G4895" s="31" t="n">
        <v>45475</v>
      </c>
      <c r="H4895" s="30" t="s">
        <v>146</v>
      </c>
      <c r="I4895" s="30" t="s">
        <v>176</v>
      </c>
      <c r="J4895" s="30" t="s">
        <v>177</v>
      </c>
      <c r="K4895" s="30" t="s">
        <v>156</v>
      </c>
      <c r="L4895" s="30" t="n">
        <v>30</v>
      </c>
      <c r="M4895" s="30" t="n">
        <v>39</v>
      </c>
      <c r="N4895" s="30" t="s">
        <v>127</v>
      </c>
      <c r="O4895" s="30" t="s">
        <v>128</v>
      </c>
      <c r="P4895" s="30" t="s">
        <v>187</v>
      </c>
      <c r="Q4895" s="32" t="n">
        <v>3776.69</v>
      </c>
      <c r="R4895" s="30" t="s">
        <v>130</v>
      </c>
      <c r="S4895" s="30" t="s">
        <v>197</v>
      </c>
      <c r="T4895" s="30"/>
    </row>
    <row r="4896" customFormat="false" ht="15" hidden="false" customHeight="false" outlineLevel="0" collapsed="false">
      <c r="A4896" s="27" t="s">
        <v>6980</v>
      </c>
      <c r="B4896" s="27" t="s">
        <v>1642</v>
      </c>
      <c r="C4896" s="27" t="n">
        <v>79</v>
      </c>
      <c r="D4896" s="27" t="s">
        <v>121</v>
      </c>
      <c r="E4896" s="28" t="n">
        <v>45370</v>
      </c>
      <c r="F4896" s="27" t="s">
        <v>640</v>
      </c>
      <c r="G4896" s="28" t="n">
        <v>45370</v>
      </c>
      <c r="H4896" s="27" t="s">
        <v>242</v>
      </c>
      <c r="I4896" s="27" t="s">
        <v>243</v>
      </c>
      <c r="J4896" s="27" t="s">
        <v>316</v>
      </c>
      <c r="K4896" s="27" t="s">
        <v>156</v>
      </c>
      <c r="L4896" s="27" t="n">
        <v>32</v>
      </c>
      <c r="M4896" s="27" t="n">
        <v>45</v>
      </c>
      <c r="N4896" s="27" t="s">
        <v>186</v>
      </c>
      <c r="O4896" s="27" t="s">
        <v>139</v>
      </c>
      <c r="P4896" s="27" t="s">
        <v>129</v>
      </c>
      <c r="Q4896" s="29" t="n">
        <v>3033.47</v>
      </c>
      <c r="R4896" s="27" t="s">
        <v>130</v>
      </c>
      <c r="S4896" s="27" t="s">
        <v>151</v>
      </c>
      <c r="T4896" s="27" t="n">
        <v>4</v>
      </c>
    </row>
    <row r="4897" customFormat="false" ht="15" hidden="false" customHeight="false" outlineLevel="0" collapsed="false">
      <c r="A4897" s="30" t="s">
        <v>6981</v>
      </c>
      <c r="B4897" s="30" t="s">
        <v>1941</v>
      </c>
      <c r="C4897" s="30" t="n">
        <v>31</v>
      </c>
      <c r="D4897" s="30" t="s">
        <v>397</v>
      </c>
      <c r="E4897" s="31" t="n">
        <v>45382</v>
      </c>
      <c r="F4897" s="30" t="s">
        <v>417</v>
      </c>
      <c r="G4897" s="31" t="n">
        <v>45384</v>
      </c>
      <c r="H4897" s="30" t="s">
        <v>161</v>
      </c>
      <c r="I4897" s="30"/>
      <c r="J4897" s="30" t="s">
        <v>258</v>
      </c>
      <c r="K4897" s="30" t="s">
        <v>126</v>
      </c>
      <c r="L4897" s="30" t="n">
        <v>43</v>
      </c>
      <c r="M4897" s="30" t="n">
        <v>122</v>
      </c>
      <c r="N4897" s="30" t="s">
        <v>127</v>
      </c>
      <c r="O4897" s="30" t="s">
        <v>139</v>
      </c>
      <c r="P4897" s="30" t="s">
        <v>129</v>
      </c>
      <c r="Q4897" s="32" t="n">
        <v>8167.33</v>
      </c>
      <c r="R4897" s="30" t="s">
        <v>172</v>
      </c>
      <c r="S4897" s="30" t="s">
        <v>178</v>
      </c>
      <c r="T4897" s="30"/>
    </row>
    <row r="4898" customFormat="false" ht="15" hidden="false" customHeight="false" outlineLevel="0" collapsed="false">
      <c r="A4898" s="27" t="s">
        <v>6982</v>
      </c>
      <c r="B4898" s="27" t="s">
        <v>210</v>
      </c>
      <c r="C4898" s="27" t="n">
        <v>30</v>
      </c>
      <c r="D4898" s="27" t="s">
        <v>607</v>
      </c>
      <c r="E4898" s="28" t="n">
        <v>45545</v>
      </c>
      <c r="F4898" s="27" t="s">
        <v>805</v>
      </c>
      <c r="G4898" s="28" t="n">
        <v>45545</v>
      </c>
      <c r="H4898" s="27" t="s">
        <v>217</v>
      </c>
      <c r="I4898" s="27" t="s">
        <v>392</v>
      </c>
      <c r="J4898" s="27" t="s">
        <v>294</v>
      </c>
      <c r="K4898" s="27" t="s">
        <v>156</v>
      </c>
      <c r="L4898" s="27" t="n">
        <v>69</v>
      </c>
      <c r="M4898" s="27" t="n">
        <v>35</v>
      </c>
      <c r="N4898" s="27" t="s">
        <v>127</v>
      </c>
      <c r="O4898" s="27" t="s">
        <v>139</v>
      </c>
      <c r="P4898" s="27" t="s">
        <v>150</v>
      </c>
      <c r="Q4898" s="29" t="n">
        <v>3741.79</v>
      </c>
      <c r="R4898" s="27" t="s">
        <v>130</v>
      </c>
      <c r="S4898" s="27" t="s">
        <v>131</v>
      </c>
      <c r="T4898" s="27" t="n">
        <v>3</v>
      </c>
    </row>
    <row r="4899" customFormat="false" ht="15" hidden="false" customHeight="false" outlineLevel="0" collapsed="false">
      <c r="A4899" s="30" t="s">
        <v>6983</v>
      </c>
      <c r="B4899" s="30" t="s">
        <v>2239</v>
      </c>
      <c r="C4899" s="30" t="n">
        <v>28</v>
      </c>
      <c r="D4899" s="30" t="s">
        <v>181</v>
      </c>
      <c r="E4899" s="31" t="n">
        <v>45389</v>
      </c>
      <c r="F4899" s="30" t="s">
        <v>1614</v>
      </c>
      <c r="G4899" s="31" t="n">
        <v>45390</v>
      </c>
      <c r="H4899" s="30" t="s">
        <v>168</v>
      </c>
      <c r="I4899" s="30" t="s">
        <v>366</v>
      </c>
      <c r="J4899" s="30" t="s">
        <v>371</v>
      </c>
      <c r="K4899" s="30" t="s">
        <v>138</v>
      </c>
      <c r="L4899" s="30" t="n">
        <v>36</v>
      </c>
      <c r="M4899" s="30" t="n">
        <v>21</v>
      </c>
      <c r="N4899" s="30" t="s">
        <v>127</v>
      </c>
      <c r="O4899" s="30" t="s">
        <v>128</v>
      </c>
      <c r="P4899" s="30" t="s">
        <v>187</v>
      </c>
      <c r="Q4899" s="32" t="n">
        <v>2391.2</v>
      </c>
      <c r="R4899" s="30" t="s">
        <v>130</v>
      </c>
      <c r="S4899" s="30" t="s">
        <v>131</v>
      </c>
      <c r="T4899" s="30" t="n">
        <v>4</v>
      </c>
    </row>
    <row r="4900" customFormat="false" ht="15" hidden="false" customHeight="false" outlineLevel="0" collapsed="false">
      <c r="A4900" s="27" t="s">
        <v>6984</v>
      </c>
      <c r="B4900" s="27" t="s">
        <v>6128</v>
      </c>
      <c r="C4900" s="27" t="n">
        <v>46</v>
      </c>
      <c r="D4900" s="27" t="s">
        <v>181</v>
      </c>
      <c r="E4900" s="28" t="n">
        <v>45394</v>
      </c>
      <c r="F4900" s="27" t="s">
        <v>764</v>
      </c>
      <c r="G4900" s="28" t="n">
        <v>45396</v>
      </c>
      <c r="H4900" s="27" t="s">
        <v>217</v>
      </c>
      <c r="I4900" s="27" t="s">
        <v>344</v>
      </c>
      <c r="J4900" s="27" t="s">
        <v>294</v>
      </c>
      <c r="K4900" s="27" t="s">
        <v>156</v>
      </c>
      <c r="L4900" s="27" t="n">
        <v>74</v>
      </c>
      <c r="M4900" s="27" t="n">
        <v>77</v>
      </c>
      <c r="N4900" s="27" t="s">
        <v>186</v>
      </c>
      <c r="O4900" s="27" t="s">
        <v>139</v>
      </c>
      <c r="P4900" s="27" t="s">
        <v>187</v>
      </c>
      <c r="Q4900" s="29" t="n">
        <v>5001.79</v>
      </c>
      <c r="R4900" s="27" t="s">
        <v>268</v>
      </c>
      <c r="S4900" s="27" t="s">
        <v>223</v>
      </c>
      <c r="T4900" s="27" t="n">
        <v>2</v>
      </c>
    </row>
    <row r="4901" customFormat="false" ht="15" hidden="false" customHeight="false" outlineLevel="0" collapsed="false">
      <c r="A4901" s="30" t="s">
        <v>6985</v>
      </c>
      <c r="B4901" s="30" t="s">
        <v>6263</v>
      </c>
      <c r="C4901" s="30" t="n">
        <v>18</v>
      </c>
      <c r="D4901" s="30" t="s">
        <v>121</v>
      </c>
      <c r="E4901" s="31" t="n">
        <v>45457</v>
      </c>
      <c r="F4901" s="30" t="s">
        <v>2301</v>
      </c>
      <c r="G4901" s="31" t="n">
        <v>45461</v>
      </c>
      <c r="H4901" s="30" t="s">
        <v>206</v>
      </c>
      <c r="I4901" s="30" t="s">
        <v>207</v>
      </c>
      <c r="J4901" s="30" t="s">
        <v>208</v>
      </c>
      <c r="K4901" s="30" t="s">
        <v>126</v>
      </c>
      <c r="L4901" s="30" t="n">
        <v>16</v>
      </c>
      <c r="M4901" s="30" t="n">
        <v>135</v>
      </c>
      <c r="N4901" s="30" t="s">
        <v>186</v>
      </c>
      <c r="O4901" s="30" t="s">
        <v>171</v>
      </c>
      <c r="P4901" s="30" t="s">
        <v>187</v>
      </c>
      <c r="Q4901" s="32" t="n">
        <v>8917.43</v>
      </c>
      <c r="R4901" s="30" t="s">
        <v>130</v>
      </c>
      <c r="S4901" s="30" t="s">
        <v>197</v>
      </c>
      <c r="T4901" s="30" t="n">
        <v>2</v>
      </c>
    </row>
    <row r="4902" customFormat="false" ht="15" hidden="false" customHeight="false" outlineLevel="0" collapsed="false">
      <c r="A4902" s="27" t="s">
        <v>6986</v>
      </c>
      <c r="B4902" s="27" t="s">
        <v>2739</v>
      </c>
      <c r="C4902" s="27" t="n">
        <v>69</v>
      </c>
      <c r="D4902" s="27" t="s">
        <v>181</v>
      </c>
      <c r="E4902" s="28" t="n">
        <v>45619</v>
      </c>
      <c r="F4902" s="27" t="s">
        <v>698</v>
      </c>
      <c r="G4902" s="28" t="n">
        <v>45623</v>
      </c>
      <c r="H4902" s="27" t="s">
        <v>206</v>
      </c>
      <c r="I4902" s="27" t="s">
        <v>207</v>
      </c>
      <c r="J4902" s="27" t="s">
        <v>469</v>
      </c>
      <c r="K4902" s="27" t="s">
        <v>126</v>
      </c>
      <c r="L4902" s="27" t="n">
        <v>29</v>
      </c>
      <c r="M4902" s="27" t="n">
        <v>119</v>
      </c>
      <c r="N4902" s="27" t="s">
        <v>127</v>
      </c>
      <c r="O4902" s="27" t="s">
        <v>128</v>
      </c>
      <c r="P4902" s="27" t="s">
        <v>150</v>
      </c>
      <c r="Q4902" s="29" t="n">
        <v>8477.26</v>
      </c>
      <c r="R4902" s="27" t="s">
        <v>130</v>
      </c>
      <c r="S4902" s="27" t="s">
        <v>192</v>
      </c>
      <c r="T4902" s="27" t="n">
        <v>4</v>
      </c>
    </row>
    <row r="4903" customFormat="false" ht="15" hidden="false" customHeight="false" outlineLevel="0" collapsed="false">
      <c r="A4903" s="30" t="s">
        <v>6987</v>
      </c>
      <c r="B4903" s="30" t="s">
        <v>2669</v>
      </c>
      <c r="C4903" s="30" t="n">
        <v>64</v>
      </c>
      <c r="D4903" s="30" t="s">
        <v>121</v>
      </c>
      <c r="E4903" s="31" t="n">
        <v>45576</v>
      </c>
      <c r="F4903" s="30" t="s">
        <v>381</v>
      </c>
      <c r="G4903" s="31" t="n">
        <v>45579</v>
      </c>
      <c r="H4903" s="30" t="s">
        <v>168</v>
      </c>
      <c r="I4903" s="30" t="s">
        <v>169</v>
      </c>
      <c r="J4903" s="30" t="s">
        <v>191</v>
      </c>
      <c r="K4903" s="30" t="s">
        <v>126</v>
      </c>
      <c r="L4903" s="30" t="n">
        <v>15</v>
      </c>
      <c r="M4903" s="30" t="n">
        <v>104</v>
      </c>
      <c r="N4903" s="30" t="s">
        <v>186</v>
      </c>
      <c r="O4903" s="30" t="s">
        <v>128</v>
      </c>
      <c r="P4903" s="30" t="s">
        <v>129</v>
      </c>
      <c r="Q4903" s="32" t="n">
        <v>8550.09</v>
      </c>
      <c r="R4903" s="30" t="s">
        <v>130</v>
      </c>
      <c r="S4903" s="30" t="s">
        <v>335</v>
      </c>
      <c r="T4903" s="30" t="n">
        <v>4</v>
      </c>
    </row>
    <row r="4904" customFormat="false" ht="15" hidden="false" customHeight="false" outlineLevel="0" collapsed="false">
      <c r="A4904" s="27" t="s">
        <v>6988</v>
      </c>
      <c r="B4904" s="27" t="s">
        <v>1939</v>
      </c>
      <c r="C4904" s="27" t="n">
        <v>52</v>
      </c>
      <c r="D4904" s="27" t="s">
        <v>181</v>
      </c>
      <c r="E4904" s="28" t="n">
        <v>45463</v>
      </c>
      <c r="F4904" s="27" t="s">
        <v>651</v>
      </c>
      <c r="G4904" s="28" t="n">
        <v>45468</v>
      </c>
      <c r="H4904" s="27" t="s">
        <v>217</v>
      </c>
      <c r="I4904" s="27" t="s">
        <v>392</v>
      </c>
      <c r="J4904" s="27" t="s">
        <v>294</v>
      </c>
      <c r="K4904" s="27" t="s">
        <v>126</v>
      </c>
      <c r="L4904" s="27" t="n">
        <v>8</v>
      </c>
      <c r="M4904" s="27" t="n">
        <v>56</v>
      </c>
      <c r="N4904" s="27" t="s">
        <v>186</v>
      </c>
      <c r="O4904" s="27" t="s">
        <v>139</v>
      </c>
      <c r="P4904" s="27" t="s">
        <v>129</v>
      </c>
      <c r="Q4904" s="29" t="n">
        <v>6429.84</v>
      </c>
      <c r="R4904" s="27" t="s">
        <v>172</v>
      </c>
      <c r="S4904" s="27" t="s">
        <v>164</v>
      </c>
      <c r="T4904" s="27" t="n">
        <v>2</v>
      </c>
    </row>
    <row r="4905" customFormat="false" ht="15" hidden="false" customHeight="false" outlineLevel="0" collapsed="false">
      <c r="A4905" s="30" t="s">
        <v>6989</v>
      </c>
      <c r="B4905" s="30" t="s">
        <v>6392</v>
      </c>
      <c r="C4905" s="30" t="n">
        <v>4</v>
      </c>
      <c r="D4905" s="30" t="s">
        <v>121</v>
      </c>
      <c r="E4905" s="31" t="n">
        <v>45411</v>
      </c>
      <c r="F4905" s="30" t="s">
        <v>265</v>
      </c>
      <c r="G4905" s="31" t="n">
        <v>45417</v>
      </c>
      <c r="H4905" s="30" t="s">
        <v>146</v>
      </c>
      <c r="I4905" s="30" t="s">
        <v>309</v>
      </c>
      <c r="J4905" s="30" t="s">
        <v>148</v>
      </c>
      <c r="K4905" s="30" t="s">
        <v>126</v>
      </c>
      <c r="L4905" s="30" t="n">
        <v>7</v>
      </c>
      <c r="M4905" s="30" t="n">
        <v>90</v>
      </c>
      <c r="N4905" s="30" t="s">
        <v>186</v>
      </c>
      <c r="O4905" s="30" t="s">
        <v>139</v>
      </c>
      <c r="P4905" s="30" t="s">
        <v>150</v>
      </c>
      <c r="Q4905" s="32" t="n">
        <v>6934.01</v>
      </c>
      <c r="R4905" s="30" t="s">
        <v>130</v>
      </c>
      <c r="S4905" s="30" t="s">
        <v>197</v>
      </c>
      <c r="T4905" s="30" t="n">
        <v>2</v>
      </c>
    </row>
    <row r="4906" customFormat="false" ht="15" hidden="false" customHeight="false" outlineLevel="0" collapsed="false">
      <c r="A4906" s="27" t="s">
        <v>6990</v>
      </c>
      <c r="B4906" s="27" t="s">
        <v>3886</v>
      </c>
      <c r="C4906" s="27" t="n">
        <v>59</v>
      </c>
      <c r="D4906" s="27" t="s">
        <v>181</v>
      </c>
      <c r="E4906" s="28" t="n">
        <v>45389</v>
      </c>
      <c r="F4906" s="27" t="s">
        <v>1374</v>
      </c>
      <c r="G4906" s="28" t="n">
        <v>45389</v>
      </c>
      <c r="H4906" s="27" t="s">
        <v>206</v>
      </c>
      <c r="I4906" s="27" t="s">
        <v>207</v>
      </c>
      <c r="J4906" s="27" t="s">
        <v>593</v>
      </c>
      <c r="K4906" s="27" t="s">
        <v>138</v>
      </c>
      <c r="L4906" s="27" t="n">
        <v>60</v>
      </c>
      <c r="M4906" s="27" t="n">
        <v>26</v>
      </c>
      <c r="N4906" s="27" t="s">
        <v>127</v>
      </c>
      <c r="O4906" s="27" t="s">
        <v>139</v>
      </c>
      <c r="P4906" s="27" t="s">
        <v>129</v>
      </c>
      <c r="Q4906" s="29" t="n">
        <v>1626.81</v>
      </c>
      <c r="R4906" s="27" t="s">
        <v>130</v>
      </c>
      <c r="S4906" s="27" t="s">
        <v>335</v>
      </c>
      <c r="T4906" s="27" t="n">
        <v>3</v>
      </c>
    </row>
    <row r="4907" customFormat="false" ht="15" hidden="false" customHeight="false" outlineLevel="0" collapsed="false">
      <c r="A4907" s="30" t="s">
        <v>6991</v>
      </c>
      <c r="B4907" s="30" t="s">
        <v>1490</v>
      </c>
      <c r="C4907" s="30" t="n">
        <v>0</v>
      </c>
      <c r="D4907" s="30" t="s">
        <v>121</v>
      </c>
      <c r="E4907" s="31" t="n">
        <v>45545</v>
      </c>
      <c r="F4907" s="30" t="s">
        <v>1332</v>
      </c>
      <c r="G4907" s="31" t="n">
        <v>45550</v>
      </c>
      <c r="H4907" s="30" t="s">
        <v>123</v>
      </c>
      <c r="I4907" s="30" t="s">
        <v>304</v>
      </c>
      <c r="J4907" s="30" t="s">
        <v>418</v>
      </c>
      <c r="K4907" s="30" t="s">
        <v>126</v>
      </c>
      <c r="L4907" s="30" t="n">
        <v>19</v>
      </c>
      <c r="M4907" s="30" t="n">
        <v>83</v>
      </c>
      <c r="N4907" s="30" t="s">
        <v>186</v>
      </c>
      <c r="O4907" s="30" t="s">
        <v>128</v>
      </c>
      <c r="P4907" s="30" t="s">
        <v>150</v>
      </c>
      <c r="Q4907" s="32" t="n">
        <v>8564.08</v>
      </c>
      <c r="R4907" s="30" t="s">
        <v>130</v>
      </c>
      <c r="S4907" s="30" t="s">
        <v>223</v>
      </c>
      <c r="T4907" s="30" t="n">
        <v>4</v>
      </c>
    </row>
    <row r="4908" customFormat="false" ht="15" hidden="false" customHeight="false" outlineLevel="0" collapsed="false">
      <c r="A4908" s="27" t="s">
        <v>6992</v>
      </c>
      <c r="B4908" s="27" t="s">
        <v>3058</v>
      </c>
      <c r="C4908" s="27" t="n">
        <v>51</v>
      </c>
      <c r="D4908" s="27" t="s">
        <v>121</v>
      </c>
      <c r="E4908" s="28" t="n">
        <v>45299</v>
      </c>
      <c r="F4908" s="27" t="s">
        <v>487</v>
      </c>
      <c r="G4908" s="28" t="n">
        <v>45303</v>
      </c>
      <c r="H4908" s="27" t="s">
        <v>236</v>
      </c>
      <c r="I4908" s="27"/>
      <c r="J4908" s="27" t="s">
        <v>455</v>
      </c>
      <c r="K4908" s="27" t="s">
        <v>126</v>
      </c>
      <c r="L4908" s="27" t="n">
        <v>11</v>
      </c>
      <c r="M4908" s="27" t="n">
        <v>73</v>
      </c>
      <c r="N4908" s="27" t="s">
        <v>127</v>
      </c>
      <c r="O4908" s="27" t="s">
        <v>128</v>
      </c>
      <c r="P4908" s="27" t="s">
        <v>150</v>
      </c>
      <c r="Q4908" s="29" t="n">
        <v>7354.46</v>
      </c>
      <c r="R4908" s="27" t="s">
        <v>130</v>
      </c>
      <c r="S4908" s="27" t="s">
        <v>192</v>
      </c>
      <c r="T4908" s="27"/>
    </row>
    <row r="4909" customFormat="false" ht="15" hidden="false" customHeight="false" outlineLevel="0" collapsed="false">
      <c r="A4909" s="30" t="s">
        <v>6993</v>
      </c>
      <c r="B4909" s="30" t="s">
        <v>6994</v>
      </c>
      <c r="C4909" s="30" t="n">
        <v>20</v>
      </c>
      <c r="D4909" s="30" t="s">
        <v>121</v>
      </c>
      <c r="E4909" s="31" t="n">
        <v>45558</v>
      </c>
      <c r="F4909" s="30" t="s">
        <v>1120</v>
      </c>
      <c r="G4909" s="31" t="n">
        <v>45564</v>
      </c>
      <c r="H4909" s="30" t="s">
        <v>206</v>
      </c>
      <c r="I4909" s="30" t="s">
        <v>207</v>
      </c>
      <c r="J4909" s="30" t="s">
        <v>593</v>
      </c>
      <c r="K4909" s="30" t="s">
        <v>126</v>
      </c>
      <c r="L4909" s="30" t="n">
        <v>33</v>
      </c>
      <c r="M4909" s="30" t="n">
        <v>114</v>
      </c>
      <c r="N4909" s="30" t="s">
        <v>127</v>
      </c>
      <c r="O4909" s="30" t="s">
        <v>139</v>
      </c>
      <c r="P4909" s="30" t="s">
        <v>129</v>
      </c>
      <c r="Q4909" s="32" t="n">
        <v>7358.82</v>
      </c>
      <c r="R4909" s="30" t="s">
        <v>130</v>
      </c>
      <c r="S4909" s="30" t="s">
        <v>192</v>
      </c>
      <c r="T4909" s="30" t="n">
        <v>5</v>
      </c>
    </row>
    <row r="4910" customFormat="false" ht="15" hidden="false" customHeight="false" outlineLevel="0" collapsed="false">
      <c r="A4910" s="27" t="s">
        <v>6995</v>
      </c>
      <c r="B4910" s="27" t="s">
        <v>249</v>
      </c>
      <c r="C4910" s="27" t="n">
        <v>56</v>
      </c>
      <c r="D4910" s="27" t="s">
        <v>121</v>
      </c>
      <c r="E4910" s="28" t="n">
        <v>45422</v>
      </c>
      <c r="F4910" s="27" t="s">
        <v>308</v>
      </c>
      <c r="G4910" s="28" t="n">
        <v>45423</v>
      </c>
      <c r="H4910" s="27" t="s">
        <v>206</v>
      </c>
      <c r="I4910" s="27" t="s">
        <v>300</v>
      </c>
      <c r="J4910" s="27" t="s">
        <v>233</v>
      </c>
      <c r="K4910" s="27" t="s">
        <v>138</v>
      </c>
      <c r="L4910" s="27" t="n">
        <v>23</v>
      </c>
      <c r="M4910" s="27" t="n">
        <v>30</v>
      </c>
      <c r="N4910" s="27" t="s">
        <v>127</v>
      </c>
      <c r="O4910" s="27" t="s">
        <v>139</v>
      </c>
      <c r="P4910" s="27" t="s">
        <v>187</v>
      </c>
      <c r="Q4910" s="29" t="n">
        <v>1613.05</v>
      </c>
      <c r="R4910" s="27" t="s">
        <v>130</v>
      </c>
      <c r="S4910" s="27" t="s">
        <v>141</v>
      </c>
      <c r="T4910" s="27" t="n">
        <v>5</v>
      </c>
    </row>
    <row r="4911" customFormat="false" ht="15" hidden="false" customHeight="false" outlineLevel="0" collapsed="false">
      <c r="A4911" s="30" t="s">
        <v>6996</v>
      </c>
      <c r="B4911" s="30" t="s">
        <v>936</v>
      </c>
      <c r="C4911" s="30" t="n">
        <v>35</v>
      </c>
      <c r="D4911" s="30" t="s">
        <v>397</v>
      </c>
      <c r="E4911" s="31" t="n">
        <v>45411</v>
      </c>
      <c r="F4911" s="30" t="s">
        <v>461</v>
      </c>
      <c r="G4911" s="31" t="n">
        <v>45417</v>
      </c>
      <c r="H4911" s="30" t="s">
        <v>135</v>
      </c>
      <c r="I4911" s="30" t="s">
        <v>251</v>
      </c>
      <c r="J4911" s="30" t="s">
        <v>252</v>
      </c>
      <c r="K4911" s="30" t="s">
        <v>126</v>
      </c>
      <c r="L4911" s="30" t="n">
        <v>14</v>
      </c>
      <c r="M4911" s="30" t="n">
        <v>108</v>
      </c>
      <c r="N4911" s="30" t="s">
        <v>127</v>
      </c>
      <c r="O4911" s="30" t="s">
        <v>128</v>
      </c>
      <c r="P4911" s="30" t="s">
        <v>150</v>
      </c>
      <c r="Q4911" s="32" t="n">
        <v>8859.4</v>
      </c>
      <c r="R4911" s="30" t="s">
        <v>268</v>
      </c>
      <c r="S4911" s="30" t="s">
        <v>335</v>
      </c>
      <c r="T4911" s="30" t="n">
        <v>2</v>
      </c>
    </row>
    <row r="4912" customFormat="false" ht="15" hidden="false" customHeight="false" outlineLevel="0" collapsed="false">
      <c r="A4912" s="27" t="s">
        <v>6997</v>
      </c>
      <c r="B4912" s="27" t="s">
        <v>565</v>
      </c>
      <c r="C4912" s="27" t="n">
        <v>76</v>
      </c>
      <c r="D4912" s="27" t="s">
        <v>181</v>
      </c>
      <c r="E4912" s="28" t="n">
        <v>45334</v>
      </c>
      <c r="F4912" s="27" t="s">
        <v>823</v>
      </c>
      <c r="G4912" s="28" t="n">
        <v>45334</v>
      </c>
      <c r="H4912" s="27" t="s">
        <v>168</v>
      </c>
      <c r="I4912" s="27"/>
      <c r="J4912" s="27" t="s">
        <v>441</v>
      </c>
      <c r="K4912" s="27" t="s">
        <v>138</v>
      </c>
      <c r="L4912" s="27" t="n">
        <v>79</v>
      </c>
      <c r="M4912" s="27" t="n">
        <v>24</v>
      </c>
      <c r="N4912" s="27" t="s">
        <v>127</v>
      </c>
      <c r="O4912" s="27" t="s">
        <v>139</v>
      </c>
      <c r="P4912" s="27" t="s">
        <v>129</v>
      </c>
      <c r="Q4912" s="29" t="n">
        <v>803.88</v>
      </c>
      <c r="R4912" s="27" t="s">
        <v>130</v>
      </c>
      <c r="S4912" s="27" t="s">
        <v>335</v>
      </c>
      <c r="T4912" s="27" t="n">
        <v>4</v>
      </c>
    </row>
    <row r="4913" customFormat="false" ht="15" hidden="false" customHeight="false" outlineLevel="0" collapsed="false">
      <c r="A4913" s="30" t="s">
        <v>6998</v>
      </c>
      <c r="B4913" s="30" t="s">
        <v>1852</v>
      </c>
      <c r="C4913" s="30" t="n">
        <v>42</v>
      </c>
      <c r="D4913" s="30" t="s">
        <v>181</v>
      </c>
      <c r="E4913" s="31" t="n">
        <v>45643</v>
      </c>
      <c r="F4913" s="30" t="s">
        <v>417</v>
      </c>
      <c r="G4913" s="31" t="n">
        <v>45646</v>
      </c>
      <c r="H4913" s="30" t="s">
        <v>161</v>
      </c>
      <c r="I4913" s="30" t="s">
        <v>538</v>
      </c>
      <c r="J4913" s="30" t="s">
        <v>163</v>
      </c>
      <c r="K4913" s="30" t="s">
        <v>126</v>
      </c>
      <c r="L4913" s="30" t="n">
        <v>6</v>
      </c>
      <c r="M4913" s="30" t="n">
        <v>86</v>
      </c>
      <c r="N4913" s="30" t="s">
        <v>186</v>
      </c>
      <c r="O4913" s="30" t="s">
        <v>128</v>
      </c>
      <c r="P4913" s="30" t="s">
        <v>187</v>
      </c>
      <c r="Q4913" s="32"/>
      <c r="R4913" s="30" t="s">
        <v>172</v>
      </c>
      <c r="S4913" s="30" t="s">
        <v>178</v>
      </c>
      <c r="T4913" s="30" t="n">
        <v>2</v>
      </c>
    </row>
    <row r="4914" customFormat="false" ht="15" hidden="false" customHeight="false" outlineLevel="0" collapsed="false">
      <c r="A4914" s="27" t="s">
        <v>6999</v>
      </c>
      <c r="B4914" s="27" t="s">
        <v>7000</v>
      </c>
      <c r="C4914" s="27" t="n">
        <v>63</v>
      </c>
      <c r="D4914" s="27" t="s">
        <v>144</v>
      </c>
      <c r="E4914" s="28" t="n">
        <v>45554</v>
      </c>
      <c r="F4914" s="27" t="s">
        <v>1192</v>
      </c>
      <c r="G4914" s="28" t="n">
        <v>45558</v>
      </c>
      <c r="H4914" s="27" t="s">
        <v>242</v>
      </c>
      <c r="I4914" s="27" t="s">
        <v>315</v>
      </c>
      <c r="J4914" s="27" t="s">
        <v>316</v>
      </c>
      <c r="K4914" s="27" t="s">
        <v>126</v>
      </c>
      <c r="L4914" s="27" t="n">
        <v>24</v>
      </c>
      <c r="M4914" s="27" t="n">
        <v>83</v>
      </c>
      <c r="N4914" s="27" t="s">
        <v>186</v>
      </c>
      <c r="O4914" s="27" t="s">
        <v>139</v>
      </c>
      <c r="P4914" s="27" t="s">
        <v>187</v>
      </c>
      <c r="Q4914" s="29" t="n">
        <v>7880.55</v>
      </c>
      <c r="R4914" s="27" t="s">
        <v>172</v>
      </c>
      <c r="S4914" s="27" t="s">
        <v>197</v>
      </c>
      <c r="T4914" s="27" t="n">
        <v>2</v>
      </c>
    </row>
    <row r="4915" customFormat="false" ht="15" hidden="false" customHeight="false" outlineLevel="0" collapsed="false">
      <c r="A4915" s="30" t="s">
        <v>7001</v>
      </c>
      <c r="B4915" s="30" t="s">
        <v>7002</v>
      </c>
      <c r="C4915" s="30" t="n">
        <v>37</v>
      </c>
      <c r="D4915" s="30" t="s">
        <v>181</v>
      </c>
      <c r="E4915" s="31" t="n">
        <v>45620</v>
      </c>
      <c r="F4915" s="30" t="s">
        <v>797</v>
      </c>
      <c r="G4915" s="31" t="n">
        <v>45621</v>
      </c>
      <c r="H4915" s="30" t="s">
        <v>123</v>
      </c>
      <c r="I4915" s="30" t="s">
        <v>304</v>
      </c>
      <c r="J4915" s="30" t="s">
        <v>227</v>
      </c>
      <c r="K4915" s="30" t="s">
        <v>138</v>
      </c>
      <c r="L4915" s="30" t="n">
        <v>78</v>
      </c>
      <c r="M4915" s="30" t="n">
        <v>26</v>
      </c>
      <c r="N4915" s="30" t="s">
        <v>127</v>
      </c>
      <c r="O4915" s="30" t="s">
        <v>139</v>
      </c>
      <c r="P4915" s="30" t="s">
        <v>140</v>
      </c>
      <c r="Q4915" s="32" t="n">
        <v>1719.83</v>
      </c>
      <c r="R4915" s="30" t="s">
        <v>130</v>
      </c>
      <c r="S4915" s="30" t="s">
        <v>157</v>
      </c>
      <c r="T4915" s="30" t="n">
        <v>3</v>
      </c>
    </row>
    <row r="4916" customFormat="false" ht="15" hidden="false" customHeight="false" outlineLevel="0" collapsed="false">
      <c r="A4916" s="27" t="s">
        <v>7003</v>
      </c>
      <c r="B4916" s="27" t="s">
        <v>2467</v>
      </c>
      <c r="C4916" s="27" t="n">
        <v>24</v>
      </c>
      <c r="D4916" s="27" t="s">
        <v>144</v>
      </c>
      <c r="E4916" s="28" t="n">
        <v>45408</v>
      </c>
      <c r="F4916" s="27" t="s">
        <v>265</v>
      </c>
      <c r="G4916" s="28" t="n">
        <v>45418</v>
      </c>
      <c r="H4916" s="27" t="s">
        <v>183</v>
      </c>
      <c r="I4916" s="27" t="s">
        <v>212</v>
      </c>
      <c r="J4916" s="27" t="s">
        <v>411</v>
      </c>
      <c r="K4916" s="27" t="s">
        <v>202</v>
      </c>
      <c r="L4916" s="27" t="n">
        <v>9</v>
      </c>
      <c r="M4916" s="27" t="n">
        <v>202</v>
      </c>
      <c r="N4916" s="27" t="s">
        <v>186</v>
      </c>
      <c r="O4916" s="27" t="s">
        <v>139</v>
      </c>
      <c r="P4916" s="27" t="s">
        <v>150</v>
      </c>
      <c r="Q4916" s="29" t="n">
        <v>18020.05</v>
      </c>
      <c r="R4916" s="27" t="s">
        <v>462</v>
      </c>
      <c r="S4916" s="27" t="s">
        <v>192</v>
      </c>
      <c r="T4916" s="27" t="n">
        <v>3</v>
      </c>
    </row>
    <row r="4917" customFormat="false" ht="15" hidden="false" customHeight="false" outlineLevel="0" collapsed="false">
      <c r="A4917" s="30" t="s">
        <v>7004</v>
      </c>
      <c r="B4917" s="30" t="s">
        <v>7005</v>
      </c>
      <c r="C4917" s="30" t="n">
        <v>87</v>
      </c>
      <c r="D4917" s="30" t="s">
        <v>181</v>
      </c>
      <c r="E4917" s="31" t="n">
        <v>45652</v>
      </c>
      <c r="F4917" s="30" t="s">
        <v>356</v>
      </c>
      <c r="G4917" s="31" t="n">
        <v>45656</v>
      </c>
      <c r="H4917" s="30" t="s">
        <v>236</v>
      </c>
      <c r="I4917" s="30" t="s">
        <v>323</v>
      </c>
      <c r="J4917" s="30" t="s">
        <v>375</v>
      </c>
      <c r="K4917" s="30" t="s">
        <v>126</v>
      </c>
      <c r="L4917" s="30" t="n">
        <v>28</v>
      </c>
      <c r="M4917" s="30" t="n">
        <v>79</v>
      </c>
      <c r="N4917" s="30" t="s">
        <v>186</v>
      </c>
      <c r="O4917" s="30" t="s">
        <v>128</v>
      </c>
      <c r="P4917" s="30" t="s">
        <v>129</v>
      </c>
      <c r="Q4917" s="32" t="n">
        <v>7924.03</v>
      </c>
      <c r="R4917" s="30" t="s">
        <v>172</v>
      </c>
      <c r="S4917" s="30" t="s">
        <v>164</v>
      </c>
      <c r="T4917" s="30" t="n">
        <v>3</v>
      </c>
    </row>
    <row r="4918" customFormat="false" ht="15" hidden="false" customHeight="false" outlineLevel="0" collapsed="false">
      <c r="A4918" s="27" t="s">
        <v>7006</v>
      </c>
      <c r="B4918" s="27" t="s">
        <v>2389</v>
      </c>
      <c r="C4918" s="27" t="n">
        <v>30</v>
      </c>
      <c r="D4918" s="27" t="s">
        <v>121</v>
      </c>
      <c r="E4918" s="28" t="n">
        <v>45407</v>
      </c>
      <c r="F4918" s="27" t="s">
        <v>519</v>
      </c>
      <c r="G4918" s="28" t="n">
        <v>45408</v>
      </c>
      <c r="H4918" s="27" t="s">
        <v>135</v>
      </c>
      <c r="I4918" s="27" t="s">
        <v>136</v>
      </c>
      <c r="J4918" s="27" t="s">
        <v>137</v>
      </c>
      <c r="K4918" s="27" t="s">
        <v>156</v>
      </c>
      <c r="L4918" s="27" t="n">
        <v>21</v>
      </c>
      <c r="M4918" s="27" t="n">
        <v>67</v>
      </c>
      <c r="N4918" s="27" t="s">
        <v>186</v>
      </c>
      <c r="O4918" s="27" t="s">
        <v>139</v>
      </c>
      <c r="P4918" s="27" t="s">
        <v>187</v>
      </c>
      <c r="Q4918" s="29" t="n">
        <v>3060.33</v>
      </c>
      <c r="R4918" s="27" t="s">
        <v>130</v>
      </c>
      <c r="S4918" s="27" t="s">
        <v>402</v>
      </c>
      <c r="T4918" s="27" t="n">
        <v>2</v>
      </c>
    </row>
    <row r="4919" customFormat="false" ht="15" hidden="false" customHeight="false" outlineLevel="0" collapsed="false">
      <c r="A4919" s="30" t="s">
        <v>7007</v>
      </c>
      <c r="B4919" s="30" t="s">
        <v>2553</v>
      </c>
      <c r="C4919" s="30" t="n">
        <v>43</v>
      </c>
      <c r="D4919" s="30" t="s">
        <v>121</v>
      </c>
      <c r="E4919" s="31" t="n">
        <v>45554</v>
      </c>
      <c r="F4919" s="30" t="s">
        <v>1593</v>
      </c>
      <c r="G4919" s="31" t="n">
        <v>45554</v>
      </c>
      <c r="H4919" s="30" t="s">
        <v>123</v>
      </c>
      <c r="I4919" s="30" t="s">
        <v>304</v>
      </c>
      <c r="J4919" s="30" t="s">
        <v>418</v>
      </c>
      <c r="K4919" s="30" t="s">
        <v>138</v>
      </c>
      <c r="L4919" s="30" t="n">
        <v>84</v>
      </c>
      <c r="M4919" s="30" t="n">
        <v>39</v>
      </c>
      <c r="N4919" s="30" t="s">
        <v>127</v>
      </c>
      <c r="O4919" s="30" t="s">
        <v>128</v>
      </c>
      <c r="P4919" s="30" t="s">
        <v>140</v>
      </c>
      <c r="Q4919" s="32" t="n">
        <v>2368.07</v>
      </c>
      <c r="R4919" s="30" t="s">
        <v>130</v>
      </c>
      <c r="S4919" s="30" t="s">
        <v>402</v>
      </c>
      <c r="T4919" s="30" t="n">
        <v>4</v>
      </c>
    </row>
    <row r="4920" customFormat="false" ht="15" hidden="false" customHeight="false" outlineLevel="0" collapsed="false">
      <c r="A4920" s="27" t="s">
        <v>7008</v>
      </c>
      <c r="B4920" s="27" t="s">
        <v>3540</v>
      </c>
      <c r="C4920" s="27" t="n">
        <v>42</v>
      </c>
      <c r="D4920" s="27" t="s">
        <v>121</v>
      </c>
      <c r="E4920" s="28" t="n">
        <v>45559</v>
      </c>
      <c r="F4920" s="27" t="s">
        <v>1155</v>
      </c>
      <c r="G4920" s="28" t="n">
        <v>45560</v>
      </c>
      <c r="H4920" s="27" t="s">
        <v>183</v>
      </c>
      <c r="I4920" s="27" t="s">
        <v>430</v>
      </c>
      <c r="J4920" s="27" t="s">
        <v>411</v>
      </c>
      <c r="K4920" s="27" t="s">
        <v>138</v>
      </c>
      <c r="L4920" s="27" t="n">
        <v>53</v>
      </c>
      <c r="M4920" s="27" t="n">
        <v>15</v>
      </c>
      <c r="N4920" s="27" t="s">
        <v>127</v>
      </c>
      <c r="O4920" s="27" t="s">
        <v>128</v>
      </c>
      <c r="P4920" s="27" t="s">
        <v>140</v>
      </c>
      <c r="Q4920" s="29" t="n">
        <v>1473.53</v>
      </c>
      <c r="R4920" s="27" t="s">
        <v>130</v>
      </c>
      <c r="S4920" s="27" t="s">
        <v>164</v>
      </c>
      <c r="T4920" s="27" t="n">
        <v>3</v>
      </c>
    </row>
    <row r="4921" customFormat="false" ht="15" hidden="false" customHeight="false" outlineLevel="0" collapsed="false">
      <c r="A4921" s="30" t="s">
        <v>7009</v>
      </c>
      <c r="B4921" s="30" t="s">
        <v>1720</v>
      </c>
      <c r="C4921" s="30" t="n">
        <v>48</v>
      </c>
      <c r="D4921" s="30" t="s">
        <v>121</v>
      </c>
      <c r="E4921" s="31" t="n">
        <v>45383</v>
      </c>
      <c r="F4921" s="30" t="s">
        <v>271</v>
      </c>
      <c r="G4921" s="31" t="n">
        <v>45384</v>
      </c>
      <c r="H4921" s="30" t="s">
        <v>161</v>
      </c>
      <c r="I4921" s="30" t="s">
        <v>162</v>
      </c>
      <c r="J4921" s="30" t="s">
        <v>648</v>
      </c>
      <c r="K4921" s="30" t="s">
        <v>126</v>
      </c>
      <c r="L4921" s="30" t="n">
        <v>29</v>
      </c>
      <c r="M4921" s="30" t="n">
        <v>128</v>
      </c>
      <c r="N4921" s="30" t="s">
        <v>127</v>
      </c>
      <c r="O4921" s="30" t="s">
        <v>128</v>
      </c>
      <c r="P4921" s="30" t="s">
        <v>140</v>
      </c>
      <c r="Q4921" s="32" t="n">
        <v>8030.14</v>
      </c>
      <c r="R4921" s="30" t="s">
        <v>130</v>
      </c>
      <c r="S4921" s="30" t="s">
        <v>151</v>
      </c>
      <c r="T4921" s="30" t="n">
        <v>4</v>
      </c>
    </row>
    <row r="4922" customFormat="false" ht="15" hidden="false" customHeight="false" outlineLevel="0" collapsed="false">
      <c r="A4922" s="27" t="s">
        <v>7010</v>
      </c>
      <c r="B4922" s="27" t="s">
        <v>1690</v>
      </c>
      <c r="C4922" s="27" t="n">
        <v>43</v>
      </c>
      <c r="D4922" s="27" t="s">
        <v>181</v>
      </c>
      <c r="E4922" s="28" t="n">
        <v>45491</v>
      </c>
      <c r="F4922" s="27" t="s">
        <v>823</v>
      </c>
      <c r="G4922" s="28" t="n">
        <v>45502</v>
      </c>
      <c r="H4922" s="27" t="s">
        <v>168</v>
      </c>
      <c r="I4922" s="27" t="s">
        <v>196</v>
      </c>
      <c r="J4922" s="27" t="s">
        <v>191</v>
      </c>
      <c r="K4922" s="27" t="s">
        <v>202</v>
      </c>
      <c r="L4922" s="27" t="n">
        <v>15</v>
      </c>
      <c r="M4922" s="27" t="n">
        <v>148</v>
      </c>
      <c r="N4922" s="27" t="s">
        <v>127</v>
      </c>
      <c r="O4922" s="27" t="s">
        <v>171</v>
      </c>
      <c r="P4922" s="27" t="s">
        <v>187</v>
      </c>
      <c r="Q4922" s="29" t="n">
        <v>18116.7</v>
      </c>
      <c r="R4922" s="27" t="s">
        <v>130</v>
      </c>
      <c r="S4922" s="27" t="s">
        <v>335</v>
      </c>
      <c r="T4922" s="27" t="n">
        <v>2</v>
      </c>
    </row>
    <row r="4923" customFormat="false" ht="15" hidden="false" customHeight="false" outlineLevel="0" collapsed="false">
      <c r="A4923" s="30" t="s">
        <v>7011</v>
      </c>
      <c r="B4923" s="30" t="s">
        <v>1658</v>
      </c>
      <c r="C4923" s="30" t="n">
        <v>82</v>
      </c>
      <c r="D4923" s="30" t="s">
        <v>181</v>
      </c>
      <c r="E4923" s="31" t="n">
        <v>45532</v>
      </c>
      <c r="F4923" s="30" t="s">
        <v>167</v>
      </c>
      <c r="G4923" s="31" t="n">
        <v>45534</v>
      </c>
      <c r="H4923" s="30" t="s">
        <v>183</v>
      </c>
      <c r="I4923" s="30" t="s">
        <v>430</v>
      </c>
      <c r="J4923" s="30" t="s">
        <v>476</v>
      </c>
      <c r="K4923" s="30" t="s">
        <v>156</v>
      </c>
      <c r="L4923" s="30" t="n">
        <v>51</v>
      </c>
      <c r="M4923" s="30" t="n">
        <v>47</v>
      </c>
      <c r="N4923" s="30" t="s">
        <v>127</v>
      </c>
      <c r="O4923" s="30" t="s">
        <v>171</v>
      </c>
      <c r="P4923" s="30" t="s">
        <v>187</v>
      </c>
      <c r="Q4923" s="32" t="n">
        <v>4236.94</v>
      </c>
      <c r="R4923" s="30" t="s">
        <v>130</v>
      </c>
      <c r="S4923" s="30" t="s">
        <v>197</v>
      </c>
      <c r="T4923" s="30"/>
    </row>
    <row r="4924" customFormat="false" ht="15" hidden="false" customHeight="false" outlineLevel="0" collapsed="false">
      <c r="A4924" s="27" t="s">
        <v>7012</v>
      </c>
      <c r="B4924" s="27" t="s">
        <v>1555</v>
      </c>
      <c r="C4924" s="27" t="n">
        <v>25</v>
      </c>
      <c r="D4924" s="27" t="s">
        <v>121</v>
      </c>
      <c r="E4924" s="28" t="n">
        <v>45460</v>
      </c>
      <c r="F4924" s="27" t="s">
        <v>645</v>
      </c>
      <c r="G4924" s="28" t="n">
        <v>45472</v>
      </c>
      <c r="H4924" s="27" t="s">
        <v>242</v>
      </c>
      <c r="I4924" s="27" t="s">
        <v>466</v>
      </c>
      <c r="J4924" s="27" t="s">
        <v>422</v>
      </c>
      <c r="K4924" s="27" t="s">
        <v>202</v>
      </c>
      <c r="L4924" s="27" t="n">
        <v>10</v>
      </c>
      <c r="M4924" s="27" t="n">
        <v>111</v>
      </c>
      <c r="N4924" s="27" t="s">
        <v>186</v>
      </c>
      <c r="O4924" s="27" t="s">
        <v>149</v>
      </c>
      <c r="P4924" s="27" t="s">
        <v>187</v>
      </c>
      <c r="Q4924" s="29" t="n">
        <v>17585.34</v>
      </c>
      <c r="R4924" s="27" t="s">
        <v>130</v>
      </c>
      <c r="S4924" s="27" t="s">
        <v>192</v>
      </c>
      <c r="T4924" s="27" t="n">
        <v>5</v>
      </c>
    </row>
    <row r="4925" customFormat="false" ht="15" hidden="false" customHeight="false" outlineLevel="0" collapsed="false">
      <c r="A4925" s="30" t="s">
        <v>7013</v>
      </c>
      <c r="B4925" s="30" t="s">
        <v>4647</v>
      </c>
      <c r="C4925" s="30" t="n">
        <v>28</v>
      </c>
      <c r="D4925" s="30" t="s">
        <v>181</v>
      </c>
      <c r="E4925" s="31" t="n">
        <v>45403</v>
      </c>
      <c r="F4925" s="30" t="s">
        <v>1047</v>
      </c>
      <c r="G4925" s="31" t="n">
        <v>45403</v>
      </c>
      <c r="H4925" s="30" t="s">
        <v>217</v>
      </c>
      <c r="I4925" s="30" t="s">
        <v>344</v>
      </c>
      <c r="J4925" s="30" t="s">
        <v>483</v>
      </c>
      <c r="K4925" s="30" t="s">
        <v>156</v>
      </c>
      <c r="L4925" s="30" t="n">
        <v>72</v>
      </c>
      <c r="M4925" s="30" t="n">
        <v>81</v>
      </c>
      <c r="N4925" s="30" t="s">
        <v>186</v>
      </c>
      <c r="O4925" s="30" t="s">
        <v>128</v>
      </c>
      <c r="P4925" s="30" t="s">
        <v>129</v>
      </c>
      <c r="Q4925" s="32" t="n">
        <v>4608.75</v>
      </c>
      <c r="R4925" s="30" t="s">
        <v>130</v>
      </c>
      <c r="S4925" s="30" t="s">
        <v>157</v>
      </c>
      <c r="T4925" s="30" t="n">
        <v>5</v>
      </c>
    </row>
    <row r="4926" customFormat="false" ht="15" hidden="false" customHeight="false" outlineLevel="0" collapsed="false">
      <c r="A4926" s="27" t="s">
        <v>7014</v>
      </c>
      <c r="B4926" s="27" t="s">
        <v>4447</v>
      </c>
      <c r="C4926" s="27" t="n">
        <v>54</v>
      </c>
      <c r="D4926" s="27" t="s">
        <v>181</v>
      </c>
      <c r="E4926" s="28" t="n">
        <v>45385</v>
      </c>
      <c r="F4926" s="27" t="s">
        <v>475</v>
      </c>
      <c r="G4926" s="28" t="n">
        <v>45388</v>
      </c>
      <c r="H4926" s="27" t="s">
        <v>123</v>
      </c>
      <c r="I4926" s="27" t="s">
        <v>124</v>
      </c>
      <c r="J4926" s="27" t="s">
        <v>305</v>
      </c>
      <c r="K4926" s="27" t="s">
        <v>156</v>
      </c>
      <c r="L4926" s="27" t="n">
        <v>48</v>
      </c>
      <c r="M4926" s="27" t="n">
        <v>76</v>
      </c>
      <c r="N4926" s="27" t="s">
        <v>127</v>
      </c>
      <c r="O4926" s="27" t="s">
        <v>139</v>
      </c>
      <c r="P4926" s="27" t="s">
        <v>187</v>
      </c>
      <c r="Q4926" s="29" t="n">
        <v>3395.32</v>
      </c>
      <c r="R4926" s="27" t="s">
        <v>130</v>
      </c>
      <c r="S4926" s="27" t="s">
        <v>178</v>
      </c>
      <c r="T4926" s="27" t="n">
        <v>5</v>
      </c>
    </row>
    <row r="4927" customFormat="false" ht="15" hidden="false" customHeight="false" outlineLevel="0" collapsed="false">
      <c r="A4927" s="30" t="s">
        <v>7015</v>
      </c>
      <c r="B4927" s="30" t="s">
        <v>1300</v>
      </c>
      <c r="C4927" s="30" t="n">
        <v>57</v>
      </c>
      <c r="D4927" s="30" t="s">
        <v>121</v>
      </c>
      <c r="E4927" s="31" t="n">
        <v>45435</v>
      </c>
      <c r="F4927" s="30" t="s">
        <v>927</v>
      </c>
      <c r="G4927" s="31" t="n">
        <v>45438</v>
      </c>
      <c r="H4927" s="30" t="s">
        <v>146</v>
      </c>
      <c r="I4927" s="30" t="s">
        <v>309</v>
      </c>
      <c r="J4927" s="30" t="s">
        <v>244</v>
      </c>
      <c r="K4927" s="30" t="s">
        <v>156</v>
      </c>
      <c r="L4927" s="30" t="n">
        <v>60</v>
      </c>
      <c r="M4927" s="30" t="n">
        <v>69</v>
      </c>
      <c r="N4927" s="30" t="s">
        <v>186</v>
      </c>
      <c r="O4927" s="30" t="s">
        <v>139</v>
      </c>
      <c r="P4927" s="30" t="s">
        <v>140</v>
      </c>
      <c r="Q4927" s="32" t="n">
        <v>3772.72</v>
      </c>
      <c r="R4927" s="30" t="s">
        <v>130</v>
      </c>
      <c r="S4927" s="30" t="s">
        <v>197</v>
      </c>
      <c r="T4927" s="30" t="n">
        <v>4</v>
      </c>
    </row>
    <row r="4928" customFormat="false" ht="15" hidden="false" customHeight="false" outlineLevel="0" collapsed="false">
      <c r="A4928" s="27" t="s">
        <v>2914</v>
      </c>
      <c r="B4928" s="27" t="s">
        <v>7016</v>
      </c>
      <c r="C4928" s="27" t="n">
        <v>30</v>
      </c>
      <c r="D4928" s="27" t="s">
        <v>181</v>
      </c>
      <c r="E4928" s="28" t="n">
        <v>45503</v>
      </c>
      <c r="F4928" s="27" t="s">
        <v>1424</v>
      </c>
      <c r="G4928" s="28" t="n">
        <v>45503</v>
      </c>
      <c r="H4928" s="27" t="s">
        <v>146</v>
      </c>
      <c r="I4928" s="27" t="s">
        <v>147</v>
      </c>
      <c r="J4928" s="27" t="s">
        <v>177</v>
      </c>
      <c r="K4928" s="27" t="s">
        <v>156</v>
      </c>
      <c r="L4928" s="27" t="n">
        <v>44</v>
      </c>
      <c r="M4928" s="27" t="n">
        <v>64</v>
      </c>
      <c r="N4928" s="27" t="s">
        <v>186</v>
      </c>
      <c r="O4928" s="27" t="s">
        <v>128</v>
      </c>
      <c r="P4928" s="27" t="s">
        <v>187</v>
      </c>
      <c r="Q4928" s="29" t="n">
        <v>4045.85</v>
      </c>
      <c r="R4928" s="27" t="s">
        <v>130</v>
      </c>
      <c r="S4928" s="27" t="s">
        <v>131</v>
      </c>
      <c r="T4928" s="27" t="n">
        <v>4</v>
      </c>
    </row>
    <row r="4929" customFormat="false" ht="15" hidden="false" customHeight="false" outlineLevel="0" collapsed="false">
      <c r="A4929" s="30" t="s">
        <v>7017</v>
      </c>
      <c r="B4929" s="30" t="s">
        <v>2875</v>
      </c>
      <c r="C4929" s="30" t="n">
        <v>4</v>
      </c>
      <c r="D4929" s="30" t="s">
        <v>181</v>
      </c>
      <c r="E4929" s="31" t="n">
        <v>45591</v>
      </c>
      <c r="F4929" s="30" t="s">
        <v>2014</v>
      </c>
      <c r="G4929" s="31" t="n">
        <v>45591</v>
      </c>
      <c r="H4929" s="30" t="s">
        <v>168</v>
      </c>
      <c r="I4929" s="30" t="s">
        <v>366</v>
      </c>
      <c r="J4929" s="30" t="s">
        <v>367</v>
      </c>
      <c r="K4929" s="30" t="s">
        <v>138</v>
      </c>
      <c r="L4929" s="30" t="n">
        <v>87</v>
      </c>
      <c r="M4929" s="30" t="n">
        <v>28</v>
      </c>
      <c r="N4929" s="30" t="s">
        <v>127</v>
      </c>
      <c r="O4929" s="30" t="s">
        <v>139</v>
      </c>
      <c r="P4929" s="30" t="s">
        <v>140</v>
      </c>
      <c r="Q4929" s="32" t="n">
        <v>1184.39</v>
      </c>
      <c r="R4929" s="30" t="s">
        <v>130</v>
      </c>
      <c r="S4929" s="30" t="s">
        <v>151</v>
      </c>
      <c r="T4929" s="30" t="n">
        <v>5</v>
      </c>
    </row>
    <row r="4930" customFormat="false" ht="15" hidden="false" customHeight="false" outlineLevel="0" collapsed="false">
      <c r="A4930" s="27" t="s">
        <v>7018</v>
      </c>
      <c r="B4930" s="27" t="s">
        <v>2581</v>
      </c>
      <c r="C4930" s="27" t="n">
        <v>50</v>
      </c>
      <c r="D4930" s="27" t="s">
        <v>181</v>
      </c>
      <c r="E4930" s="28" t="n">
        <v>45305</v>
      </c>
      <c r="F4930" s="27" t="s">
        <v>1029</v>
      </c>
      <c r="G4930" s="28" t="n">
        <v>45306</v>
      </c>
      <c r="H4930" s="27" t="s">
        <v>146</v>
      </c>
      <c r="I4930" s="27" t="s">
        <v>147</v>
      </c>
      <c r="J4930" s="27" t="s">
        <v>177</v>
      </c>
      <c r="K4930" s="27" t="s">
        <v>156</v>
      </c>
      <c r="L4930" s="27" t="n">
        <v>38</v>
      </c>
      <c r="M4930" s="27" t="n">
        <v>78</v>
      </c>
      <c r="N4930" s="27" t="s">
        <v>186</v>
      </c>
      <c r="O4930" s="27" t="s">
        <v>128</v>
      </c>
      <c r="P4930" s="27" t="s">
        <v>129</v>
      </c>
      <c r="Q4930" s="29" t="n">
        <v>4643.27</v>
      </c>
      <c r="R4930" s="27" t="s">
        <v>130</v>
      </c>
      <c r="S4930" s="27" t="s">
        <v>164</v>
      </c>
      <c r="T4930" s="27" t="n">
        <v>5</v>
      </c>
    </row>
    <row r="4931" customFormat="false" ht="15" hidden="false" customHeight="false" outlineLevel="0" collapsed="false">
      <c r="A4931" s="30" t="s">
        <v>7019</v>
      </c>
      <c r="B4931" s="30" t="s">
        <v>7020</v>
      </c>
      <c r="C4931" s="30" t="n">
        <v>76</v>
      </c>
      <c r="D4931" s="30" t="s">
        <v>566</v>
      </c>
      <c r="E4931" s="31" t="n">
        <v>45519</v>
      </c>
      <c r="F4931" s="30" t="s">
        <v>1068</v>
      </c>
      <c r="G4931" s="31" t="n">
        <v>45522</v>
      </c>
      <c r="H4931" s="30" t="s">
        <v>168</v>
      </c>
      <c r="I4931" s="30" t="s">
        <v>169</v>
      </c>
      <c r="J4931" s="30" t="s">
        <v>170</v>
      </c>
      <c r="K4931" s="30" t="s">
        <v>156</v>
      </c>
      <c r="L4931" s="30" t="n">
        <v>33</v>
      </c>
      <c r="M4931" s="30" t="n">
        <v>75</v>
      </c>
      <c r="N4931" s="30" t="s">
        <v>127</v>
      </c>
      <c r="O4931" s="30" t="s">
        <v>128</v>
      </c>
      <c r="P4931" s="30" t="s">
        <v>129</v>
      </c>
      <c r="Q4931" s="32" t="n">
        <v>3161.16</v>
      </c>
      <c r="R4931" s="30" t="s">
        <v>130</v>
      </c>
      <c r="S4931" s="30" t="s">
        <v>178</v>
      </c>
      <c r="T4931" s="30" t="n">
        <v>5</v>
      </c>
    </row>
    <row r="4932" customFormat="false" ht="15" hidden="false" customHeight="false" outlineLevel="0" collapsed="false">
      <c r="A4932" s="27" t="s">
        <v>7021</v>
      </c>
      <c r="B4932" s="27" t="s">
        <v>6887</v>
      </c>
      <c r="C4932" s="27" t="n">
        <v>12</v>
      </c>
      <c r="D4932" s="27" t="s">
        <v>181</v>
      </c>
      <c r="E4932" s="28" t="n">
        <v>45618</v>
      </c>
      <c r="F4932" s="27" t="s">
        <v>1140</v>
      </c>
      <c r="G4932" s="28" t="n">
        <v>45618</v>
      </c>
      <c r="H4932" s="27" t="s">
        <v>135</v>
      </c>
      <c r="I4932" s="27" t="s">
        <v>278</v>
      </c>
      <c r="J4932" s="27" t="s">
        <v>201</v>
      </c>
      <c r="K4932" s="27" t="s">
        <v>138</v>
      </c>
      <c r="L4932" s="27" t="n">
        <v>67</v>
      </c>
      <c r="M4932" s="27" t="n">
        <v>40</v>
      </c>
      <c r="N4932" s="27" t="s">
        <v>186</v>
      </c>
      <c r="O4932" s="27" t="s">
        <v>171</v>
      </c>
      <c r="P4932" s="27" t="s">
        <v>150</v>
      </c>
      <c r="Q4932" s="29" t="n">
        <v>1905.11</v>
      </c>
      <c r="R4932" s="27" t="s">
        <v>130</v>
      </c>
      <c r="S4932" s="27" t="s">
        <v>197</v>
      </c>
      <c r="T4932" s="27" t="n">
        <v>5</v>
      </c>
    </row>
    <row r="4933" customFormat="false" ht="15" hidden="false" customHeight="false" outlineLevel="0" collapsed="false">
      <c r="A4933" s="30" t="s">
        <v>7022</v>
      </c>
      <c r="B4933" s="30" t="s">
        <v>4403</v>
      </c>
      <c r="C4933" s="30" t="n">
        <v>40</v>
      </c>
      <c r="D4933" s="30" t="s">
        <v>121</v>
      </c>
      <c r="E4933" s="31" t="n">
        <v>45464</v>
      </c>
      <c r="F4933" s="30" t="s">
        <v>482</v>
      </c>
      <c r="G4933" s="31" t="n">
        <v>45466</v>
      </c>
      <c r="H4933" s="30" t="s">
        <v>146</v>
      </c>
      <c r="I4933" s="30" t="s">
        <v>176</v>
      </c>
      <c r="J4933" s="30" t="s">
        <v>222</v>
      </c>
      <c r="K4933" s="30" t="s">
        <v>156</v>
      </c>
      <c r="L4933" s="30" t="n">
        <v>49</v>
      </c>
      <c r="M4933" s="30" t="n">
        <v>59</v>
      </c>
      <c r="N4933" s="30" t="s">
        <v>186</v>
      </c>
      <c r="O4933" s="30" t="s">
        <v>128</v>
      </c>
      <c r="P4933" s="30" t="s">
        <v>187</v>
      </c>
      <c r="Q4933" s="32" t="n">
        <v>4009.81</v>
      </c>
      <c r="R4933" s="30" t="s">
        <v>130</v>
      </c>
      <c r="S4933" s="30" t="s">
        <v>197</v>
      </c>
      <c r="T4933" s="30" t="n">
        <v>4</v>
      </c>
    </row>
    <row r="4934" customFormat="false" ht="15" hidden="false" customHeight="false" outlineLevel="0" collapsed="false">
      <c r="A4934" s="27" t="s">
        <v>7023</v>
      </c>
      <c r="B4934" s="27" t="s">
        <v>2144</v>
      </c>
      <c r="C4934" s="27" t="n">
        <v>17</v>
      </c>
      <c r="D4934" s="27" t="s">
        <v>121</v>
      </c>
      <c r="E4934" s="28" t="n">
        <v>45563</v>
      </c>
      <c r="F4934" s="27" t="s">
        <v>576</v>
      </c>
      <c r="G4934" s="28" t="n">
        <v>45564</v>
      </c>
      <c r="H4934" s="27" t="s">
        <v>135</v>
      </c>
      <c r="I4934" s="27" t="s">
        <v>251</v>
      </c>
      <c r="J4934" s="27" t="s">
        <v>618</v>
      </c>
      <c r="K4934" s="27" t="s">
        <v>138</v>
      </c>
      <c r="L4934" s="27" t="n">
        <v>21</v>
      </c>
      <c r="M4934" s="27" t="n">
        <v>24</v>
      </c>
      <c r="N4934" s="27" t="s">
        <v>127</v>
      </c>
      <c r="O4934" s="27" t="s">
        <v>171</v>
      </c>
      <c r="P4934" s="27" t="s">
        <v>129</v>
      </c>
      <c r="Q4934" s="29" t="n">
        <v>746.66</v>
      </c>
      <c r="R4934" s="27" t="s">
        <v>268</v>
      </c>
      <c r="S4934" s="27" t="s">
        <v>192</v>
      </c>
      <c r="T4934" s="27" t="n">
        <v>2</v>
      </c>
    </row>
    <row r="4935" customFormat="false" ht="15" hidden="false" customHeight="false" outlineLevel="0" collapsed="false">
      <c r="A4935" s="30" t="s">
        <v>7024</v>
      </c>
      <c r="B4935" s="30" t="s">
        <v>5979</v>
      </c>
      <c r="C4935" s="30" t="n">
        <v>48</v>
      </c>
      <c r="D4935" s="30" t="s">
        <v>181</v>
      </c>
      <c r="E4935" s="31" t="n">
        <v>45571</v>
      </c>
      <c r="F4935" s="30" t="s">
        <v>2159</v>
      </c>
      <c r="G4935" s="31" t="n">
        <v>45572</v>
      </c>
      <c r="H4935" s="30" t="s">
        <v>123</v>
      </c>
      <c r="I4935" s="30" t="s">
        <v>304</v>
      </c>
      <c r="J4935" s="30" t="s">
        <v>125</v>
      </c>
      <c r="K4935" s="30" t="s">
        <v>156</v>
      </c>
      <c r="L4935" s="30" t="n">
        <v>21</v>
      </c>
      <c r="M4935" s="30" t="n">
        <v>72</v>
      </c>
      <c r="N4935" s="30" t="s">
        <v>127</v>
      </c>
      <c r="O4935" s="30" t="s">
        <v>171</v>
      </c>
      <c r="P4935" s="30" t="s">
        <v>129</v>
      </c>
      <c r="Q4935" s="32" t="n">
        <v>3096.78</v>
      </c>
      <c r="R4935" s="30" t="s">
        <v>130</v>
      </c>
      <c r="S4935" s="30" t="s">
        <v>157</v>
      </c>
      <c r="T4935" s="30" t="n">
        <v>5</v>
      </c>
    </row>
    <row r="4936" customFormat="false" ht="15" hidden="false" customHeight="false" outlineLevel="0" collapsed="false">
      <c r="A4936" s="27" t="s">
        <v>4599</v>
      </c>
      <c r="B4936" s="27" t="s">
        <v>1722</v>
      </c>
      <c r="C4936" s="27" t="n">
        <v>50</v>
      </c>
      <c r="D4936" s="27" t="s">
        <v>121</v>
      </c>
      <c r="E4936" s="28" t="n">
        <v>45312</v>
      </c>
      <c r="F4936" s="27" t="s">
        <v>255</v>
      </c>
      <c r="G4936" s="28" t="n">
        <v>45313</v>
      </c>
      <c r="H4936" s="27" t="s">
        <v>168</v>
      </c>
      <c r="I4936" s="27" t="s">
        <v>366</v>
      </c>
      <c r="J4936" s="27" t="s">
        <v>371</v>
      </c>
      <c r="K4936" s="27" t="s">
        <v>138</v>
      </c>
      <c r="L4936" s="27" t="n">
        <v>36</v>
      </c>
      <c r="M4936" s="27" t="n">
        <v>33</v>
      </c>
      <c r="N4936" s="27" t="s">
        <v>127</v>
      </c>
      <c r="O4936" s="27" t="s">
        <v>139</v>
      </c>
      <c r="P4936" s="27" t="s">
        <v>150</v>
      </c>
      <c r="Q4936" s="29" t="n">
        <v>1955.68</v>
      </c>
      <c r="R4936" s="27" t="s">
        <v>130</v>
      </c>
      <c r="S4936" s="27" t="s">
        <v>131</v>
      </c>
      <c r="T4936" s="27" t="n">
        <v>5</v>
      </c>
    </row>
    <row r="4937" customFormat="false" ht="15" hidden="false" customHeight="false" outlineLevel="0" collapsed="false">
      <c r="A4937" s="30" t="s">
        <v>7025</v>
      </c>
      <c r="B4937" s="30" t="s">
        <v>1065</v>
      </c>
      <c r="C4937" s="30" t="n">
        <v>54</v>
      </c>
      <c r="D4937" s="30" t="s">
        <v>121</v>
      </c>
      <c r="E4937" s="31" t="n">
        <v>45577</v>
      </c>
      <c r="F4937" s="30" t="s">
        <v>1338</v>
      </c>
      <c r="G4937" s="31" t="n">
        <v>45578</v>
      </c>
      <c r="H4937" s="30" t="s">
        <v>135</v>
      </c>
      <c r="I4937" s="30" t="s">
        <v>278</v>
      </c>
      <c r="J4937" s="30" t="s">
        <v>618</v>
      </c>
      <c r="K4937" s="30" t="s">
        <v>138</v>
      </c>
      <c r="L4937" s="30" t="n">
        <v>60</v>
      </c>
      <c r="M4937" s="30" t="n">
        <v>30</v>
      </c>
      <c r="N4937" s="30" t="s">
        <v>186</v>
      </c>
      <c r="O4937" s="30" t="s">
        <v>128</v>
      </c>
      <c r="P4937" s="30" t="s">
        <v>140</v>
      </c>
      <c r="Q4937" s="32" t="n">
        <v>2015.7</v>
      </c>
      <c r="R4937" s="30" t="s">
        <v>130</v>
      </c>
      <c r="S4937" s="30" t="s">
        <v>178</v>
      </c>
      <c r="T4937" s="30" t="n">
        <v>4</v>
      </c>
    </row>
    <row r="4938" customFormat="false" ht="15" hidden="false" customHeight="false" outlineLevel="0" collapsed="false">
      <c r="A4938" s="27" t="s">
        <v>7026</v>
      </c>
      <c r="B4938" s="27" t="s">
        <v>1262</v>
      </c>
      <c r="C4938" s="27" t="n">
        <v>37</v>
      </c>
      <c r="D4938" s="27" t="s">
        <v>181</v>
      </c>
      <c r="E4938" s="28" t="n">
        <v>45576</v>
      </c>
      <c r="F4938" s="27" t="s">
        <v>154</v>
      </c>
      <c r="G4938" s="28" t="n">
        <v>45580</v>
      </c>
      <c r="H4938" s="27" t="s">
        <v>168</v>
      </c>
      <c r="I4938" s="27" t="s">
        <v>366</v>
      </c>
      <c r="J4938" s="27" t="s">
        <v>441</v>
      </c>
      <c r="K4938" s="27" t="s">
        <v>126</v>
      </c>
      <c r="L4938" s="27" t="n">
        <v>28</v>
      </c>
      <c r="M4938" s="27" t="n">
        <v>138</v>
      </c>
      <c r="N4938" s="27" t="s">
        <v>186</v>
      </c>
      <c r="O4938" s="27" t="s">
        <v>128</v>
      </c>
      <c r="P4938" s="27" t="s">
        <v>129</v>
      </c>
      <c r="Q4938" s="29" t="n">
        <v>8684.9</v>
      </c>
      <c r="R4938" s="27" t="s">
        <v>268</v>
      </c>
      <c r="S4938" s="27" t="s">
        <v>157</v>
      </c>
      <c r="T4938" s="27" t="n">
        <v>3</v>
      </c>
    </row>
    <row r="4939" customFormat="false" ht="15" hidden="false" customHeight="false" outlineLevel="0" collapsed="false">
      <c r="A4939" s="30" t="s">
        <v>7027</v>
      </c>
      <c r="B4939" s="30" t="s">
        <v>133</v>
      </c>
      <c r="C4939" s="30" t="n">
        <v>45</v>
      </c>
      <c r="D4939" s="30" t="s">
        <v>181</v>
      </c>
      <c r="E4939" s="31" t="n">
        <v>45549</v>
      </c>
      <c r="F4939" s="30" t="s">
        <v>695</v>
      </c>
      <c r="G4939" s="31" t="n">
        <v>45550</v>
      </c>
      <c r="H4939" s="30" t="s">
        <v>217</v>
      </c>
      <c r="I4939" s="30" t="s">
        <v>392</v>
      </c>
      <c r="J4939" s="30" t="s">
        <v>388</v>
      </c>
      <c r="K4939" s="30" t="s">
        <v>126</v>
      </c>
      <c r="L4939" s="30" t="n">
        <v>5</v>
      </c>
      <c r="M4939" s="30" t="n">
        <v>116</v>
      </c>
      <c r="N4939" s="30" t="s">
        <v>186</v>
      </c>
      <c r="O4939" s="30" t="s">
        <v>128</v>
      </c>
      <c r="P4939" s="30" t="s">
        <v>129</v>
      </c>
      <c r="Q4939" s="32" t="n">
        <v>7460.53</v>
      </c>
      <c r="R4939" s="30" t="s">
        <v>172</v>
      </c>
      <c r="S4939" s="30" t="s">
        <v>151</v>
      </c>
      <c r="T4939" s="30" t="n">
        <v>3</v>
      </c>
    </row>
    <row r="4940" customFormat="false" ht="15" hidden="false" customHeight="false" outlineLevel="0" collapsed="false">
      <c r="A4940" s="27" t="s">
        <v>7028</v>
      </c>
      <c r="B4940" s="27" t="s">
        <v>2461</v>
      </c>
      <c r="C4940" s="27" t="n">
        <v>54</v>
      </c>
      <c r="D4940" s="27" t="s">
        <v>121</v>
      </c>
      <c r="E4940" s="28" t="n">
        <v>45487</v>
      </c>
      <c r="F4940" s="27" t="s">
        <v>1117</v>
      </c>
      <c r="G4940" s="28" t="n">
        <v>45493</v>
      </c>
      <c r="H4940" s="27" t="s">
        <v>161</v>
      </c>
      <c r="I4940" s="27" t="s">
        <v>320</v>
      </c>
      <c r="J4940" s="27" t="s">
        <v>258</v>
      </c>
      <c r="K4940" s="27" t="s">
        <v>126</v>
      </c>
      <c r="L4940" s="27" t="n">
        <v>16</v>
      </c>
      <c r="M4940" s="27" t="n">
        <v>68</v>
      </c>
      <c r="N4940" s="27" t="s">
        <v>186</v>
      </c>
      <c r="O4940" s="27" t="s">
        <v>171</v>
      </c>
      <c r="P4940" s="27" t="s">
        <v>187</v>
      </c>
      <c r="Q4940" s="29" t="n">
        <v>7585.08</v>
      </c>
      <c r="R4940" s="27" t="s">
        <v>130</v>
      </c>
      <c r="S4940" s="27" t="s">
        <v>157</v>
      </c>
      <c r="T4940" s="27" t="n">
        <v>5</v>
      </c>
    </row>
    <row r="4941" customFormat="false" ht="15" hidden="false" customHeight="false" outlineLevel="0" collapsed="false">
      <c r="A4941" s="30" t="s">
        <v>7029</v>
      </c>
      <c r="B4941" s="30" t="s">
        <v>565</v>
      </c>
      <c r="C4941" s="30" t="n">
        <v>19</v>
      </c>
      <c r="D4941" s="30" t="s">
        <v>144</v>
      </c>
      <c r="E4941" s="31" t="n">
        <v>45530</v>
      </c>
      <c r="F4941" s="30" t="s">
        <v>546</v>
      </c>
      <c r="G4941" s="31" t="n">
        <v>45530</v>
      </c>
      <c r="H4941" s="30" t="s">
        <v>236</v>
      </c>
      <c r="I4941" s="30" t="s">
        <v>266</v>
      </c>
      <c r="J4941" s="30" t="s">
        <v>455</v>
      </c>
      <c r="K4941" s="30" t="s">
        <v>156</v>
      </c>
      <c r="L4941" s="30" t="n">
        <v>44</v>
      </c>
      <c r="M4941" s="30" t="n">
        <v>67</v>
      </c>
      <c r="N4941" s="30" t="s">
        <v>127</v>
      </c>
      <c r="O4941" s="30" t="s">
        <v>139</v>
      </c>
      <c r="P4941" s="30" t="s">
        <v>150</v>
      </c>
      <c r="Q4941" s="32" t="n">
        <v>4481.9</v>
      </c>
      <c r="R4941" s="30" t="s">
        <v>130</v>
      </c>
      <c r="S4941" s="30" t="s">
        <v>178</v>
      </c>
      <c r="T4941" s="30" t="n">
        <v>5</v>
      </c>
    </row>
    <row r="4942" customFormat="false" ht="15" hidden="false" customHeight="false" outlineLevel="0" collapsed="false">
      <c r="A4942" s="27" t="s">
        <v>7030</v>
      </c>
      <c r="B4942" s="27" t="s">
        <v>1801</v>
      </c>
      <c r="C4942" s="27" t="n">
        <v>94</v>
      </c>
      <c r="D4942" s="27" t="s">
        <v>313</v>
      </c>
      <c r="E4942" s="28" t="n">
        <v>45592</v>
      </c>
      <c r="F4942" s="27" t="s">
        <v>756</v>
      </c>
      <c r="G4942" s="28" t="n">
        <v>45597</v>
      </c>
      <c r="H4942" s="27" t="s">
        <v>183</v>
      </c>
      <c r="I4942" s="27"/>
      <c r="J4942" s="27" t="s">
        <v>411</v>
      </c>
      <c r="K4942" s="27" t="s">
        <v>126</v>
      </c>
      <c r="L4942" s="27" t="n">
        <v>16</v>
      </c>
      <c r="M4942" s="27" t="n">
        <v>106</v>
      </c>
      <c r="N4942" s="27" t="s">
        <v>186</v>
      </c>
      <c r="O4942" s="27" t="s">
        <v>139</v>
      </c>
      <c r="P4942" s="27" t="s">
        <v>140</v>
      </c>
      <c r="Q4942" s="29" t="n">
        <v>8000.88</v>
      </c>
      <c r="R4942" s="27" t="s">
        <v>130</v>
      </c>
      <c r="S4942" s="27" t="s">
        <v>131</v>
      </c>
      <c r="T4942" s="27" t="n">
        <v>3</v>
      </c>
    </row>
    <row r="4943" customFormat="false" ht="15" hidden="false" customHeight="false" outlineLevel="0" collapsed="false">
      <c r="A4943" s="30" t="s">
        <v>7031</v>
      </c>
      <c r="B4943" s="30" t="s">
        <v>2994</v>
      </c>
      <c r="C4943" s="30" t="n">
        <v>51</v>
      </c>
      <c r="D4943" s="30" t="s">
        <v>181</v>
      </c>
      <c r="E4943" s="31" t="n">
        <v>45574</v>
      </c>
      <c r="F4943" s="30" t="s">
        <v>1250</v>
      </c>
      <c r="G4943" s="31" t="n">
        <v>45577</v>
      </c>
      <c r="H4943" s="30" t="s">
        <v>146</v>
      </c>
      <c r="I4943" s="30" t="s">
        <v>309</v>
      </c>
      <c r="J4943" s="30" t="s">
        <v>244</v>
      </c>
      <c r="K4943" s="30" t="s">
        <v>126</v>
      </c>
      <c r="L4943" s="30" t="n">
        <v>9</v>
      </c>
      <c r="M4943" s="30" t="n">
        <v>50</v>
      </c>
      <c r="N4943" s="30" t="s">
        <v>186</v>
      </c>
      <c r="O4943" s="30" t="s">
        <v>171</v>
      </c>
      <c r="P4943" s="30" t="s">
        <v>187</v>
      </c>
      <c r="Q4943" s="32" t="n">
        <v>7960.64</v>
      </c>
      <c r="R4943" s="30" t="s">
        <v>268</v>
      </c>
      <c r="S4943" s="30" t="s">
        <v>141</v>
      </c>
      <c r="T4943" s="30" t="n">
        <v>3</v>
      </c>
    </row>
    <row r="4944" customFormat="false" ht="15" hidden="false" customHeight="false" outlineLevel="0" collapsed="false">
      <c r="A4944" s="27" t="s">
        <v>7032</v>
      </c>
      <c r="B4944" s="27" t="s">
        <v>7033</v>
      </c>
      <c r="C4944" s="27" t="n">
        <v>26</v>
      </c>
      <c r="D4944" s="27" t="s">
        <v>181</v>
      </c>
      <c r="E4944" s="28" t="n">
        <v>45411</v>
      </c>
      <c r="F4944" s="27" t="s">
        <v>931</v>
      </c>
      <c r="G4944" s="28" t="n">
        <v>45413</v>
      </c>
      <c r="H4944" s="27" t="s">
        <v>236</v>
      </c>
      <c r="I4944" s="27" t="s">
        <v>237</v>
      </c>
      <c r="J4944" s="27" t="s">
        <v>287</v>
      </c>
      <c r="K4944" s="27" t="s">
        <v>156</v>
      </c>
      <c r="L4944" s="27" t="n">
        <v>49</v>
      </c>
      <c r="M4944" s="27" t="n">
        <v>50</v>
      </c>
      <c r="N4944" s="27" t="s">
        <v>186</v>
      </c>
      <c r="O4944" s="27"/>
      <c r="P4944" s="27" t="s">
        <v>150</v>
      </c>
      <c r="Q4944" s="29" t="n">
        <v>4393.68</v>
      </c>
      <c r="R4944" s="27" t="s">
        <v>130</v>
      </c>
      <c r="S4944" s="27" t="s">
        <v>131</v>
      </c>
      <c r="T4944" s="27" t="n">
        <v>4</v>
      </c>
    </row>
    <row r="4945" customFormat="false" ht="15" hidden="false" customHeight="false" outlineLevel="0" collapsed="false">
      <c r="A4945" s="30" t="s">
        <v>7034</v>
      </c>
      <c r="B4945" s="30" t="s">
        <v>1490</v>
      </c>
      <c r="C4945" s="30" t="n">
        <v>31</v>
      </c>
      <c r="D4945" s="30" t="s">
        <v>121</v>
      </c>
      <c r="E4945" s="31" t="n">
        <v>45362</v>
      </c>
      <c r="F4945" s="30" t="s">
        <v>347</v>
      </c>
      <c r="G4945" s="31" t="n">
        <v>45363</v>
      </c>
      <c r="H4945" s="30" t="s">
        <v>183</v>
      </c>
      <c r="I4945" s="30"/>
      <c r="J4945" s="30" t="s">
        <v>431</v>
      </c>
      <c r="K4945" s="30" t="s">
        <v>156</v>
      </c>
      <c r="L4945" s="30" t="n">
        <v>64</v>
      </c>
      <c r="M4945" s="30" t="n">
        <v>47</v>
      </c>
      <c r="N4945" s="30" t="s">
        <v>186</v>
      </c>
      <c r="O4945" s="30" t="s">
        <v>139</v>
      </c>
      <c r="P4945" s="30" t="s">
        <v>187</v>
      </c>
      <c r="Q4945" s="32" t="n">
        <v>3112.51</v>
      </c>
      <c r="R4945" s="30" t="s">
        <v>130</v>
      </c>
      <c r="S4945" s="30" t="s">
        <v>223</v>
      </c>
      <c r="T4945" s="30" t="n">
        <v>4</v>
      </c>
    </row>
    <row r="4946" customFormat="false" ht="15" hidden="false" customHeight="false" outlineLevel="0" collapsed="false">
      <c r="A4946" s="27" t="s">
        <v>7035</v>
      </c>
      <c r="B4946" s="27" t="s">
        <v>965</v>
      </c>
      <c r="C4946" s="27" t="n">
        <v>46</v>
      </c>
      <c r="D4946" s="27" t="s">
        <v>121</v>
      </c>
      <c r="E4946" s="28" t="n">
        <v>45321</v>
      </c>
      <c r="F4946" s="27" t="s">
        <v>812</v>
      </c>
      <c r="G4946" s="28" t="n">
        <v>45324</v>
      </c>
      <c r="H4946" s="27" t="s">
        <v>206</v>
      </c>
      <c r="I4946" s="27" t="s">
        <v>207</v>
      </c>
      <c r="J4946" s="27" t="s">
        <v>615</v>
      </c>
      <c r="K4946" s="27" t="s">
        <v>156</v>
      </c>
      <c r="L4946" s="27" t="n">
        <v>62</v>
      </c>
      <c r="M4946" s="27" t="n">
        <v>85</v>
      </c>
      <c r="N4946" s="27" t="s">
        <v>127</v>
      </c>
      <c r="O4946" s="27" t="s">
        <v>139</v>
      </c>
      <c r="P4946" s="27" t="s">
        <v>187</v>
      </c>
      <c r="Q4946" s="29" t="n">
        <v>4818.18</v>
      </c>
      <c r="R4946" s="27" t="s">
        <v>130</v>
      </c>
      <c r="S4946" s="27" t="s">
        <v>151</v>
      </c>
      <c r="T4946" s="27" t="n">
        <v>5</v>
      </c>
    </row>
    <row r="4947" customFormat="false" ht="15" hidden="false" customHeight="false" outlineLevel="0" collapsed="false">
      <c r="A4947" s="30" t="s">
        <v>7036</v>
      </c>
      <c r="B4947" s="30" t="s">
        <v>6018</v>
      </c>
      <c r="C4947" s="30" t="n">
        <v>41</v>
      </c>
      <c r="D4947" s="30" t="s">
        <v>701</v>
      </c>
      <c r="E4947" s="31" t="n">
        <v>45359</v>
      </c>
      <c r="F4947" s="30" t="s">
        <v>1660</v>
      </c>
      <c r="G4947" s="31" t="n">
        <v>45359</v>
      </c>
      <c r="H4947" s="30" t="s">
        <v>146</v>
      </c>
      <c r="I4947" s="30" t="s">
        <v>176</v>
      </c>
      <c r="J4947" s="30" t="s">
        <v>244</v>
      </c>
      <c r="K4947" s="30" t="s">
        <v>156</v>
      </c>
      <c r="L4947" s="30" t="n">
        <v>52</v>
      </c>
      <c r="M4947" s="30" t="n">
        <v>45</v>
      </c>
      <c r="N4947" s="30" t="s">
        <v>127</v>
      </c>
      <c r="O4947" s="30" t="s">
        <v>128</v>
      </c>
      <c r="P4947" s="30" t="s">
        <v>187</v>
      </c>
      <c r="Q4947" s="32" t="n">
        <v>2948.46</v>
      </c>
      <c r="R4947" s="30" t="s">
        <v>130</v>
      </c>
      <c r="S4947" s="30" t="s">
        <v>151</v>
      </c>
      <c r="T4947" s="30" t="n">
        <v>4</v>
      </c>
    </row>
    <row r="4948" customFormat="false" ht="15" hidden="false" customHeight="false" outlineLevel="0" collapsed="false">
      <c r="A4948" s="27" t="s">
        <v>7037</v>
      </c>
      <c r="B4948" s="27" t="s">
        <v>7038</v>
      </c>
      <c r="C4948" s="27" t="n">
        <v>26</v>
      </c>
      <c r="D4948" s="27" t="s">
        <v>181</v>
      </c>
      <c r="E4948" s="28" t="n">
        <v>45573</v>
      </c>
      <c r="F4948" s="27" t="s">
        <v>1140</v>
      </c>
      <c r="G4948" s="28" t="n">
        <v>45573</v>
      </c>
      <c r="H4948" s="27" t="s">
        <v>161</v>
      </c>
      <c r="I4948" s="27" t="s">
        <v>162</v>
      </c>
      <c r="J4948" s="27" t="s">
        <v>648</v>
      </c>
      <c r="K4948" s="27" t="s">
        <v>138</v>
      </c>
      <c r="L4948" s="27" t="n">
        <v>51</v>
      </c>
      <c r="M4948" s="27" t="n">
        <v>18</v>
      </c>
      <c r="N4948" s="27" t="s">
        <v>186</v>
      </c>
      <c r="O4948" s="27" t="s">
        <v>128</v>
      </c>
      <c r="P4948" s="27" t="s">
        <v>150</v>
      </c>
      <c r="Q4948" s="29" t="n">
        <v>1865.41</v>
      </c>
      <c r="R4948" s="27" t="s">
        <v>130</v>
      </c>
      <c r="S4948" s="27" t="s">
        <v>131</v>
      </c>
      <c r="T4948" s="27" t="n">
        <v>3</v>
      </c>
    </row>
    <row r="4949" customFormat="false" ht="15" hidden="false" customHeight="false" outlineLevel="0" collapsed="false">
      <c r="A4949" s="30" t="s">
        <v>7039</v>
      </c>
      <c r="B4949" s="30" t="s">
        <v>1535</v>
      </c>
      <c r="C4949" s="30" t="n">
        <v>33</v>
      </c>
      <c r="D4949" s="30" t="s">
        <v>121</v>
      </c>
      <c r="E4949" s="31" t="n">
        <v>45339</v>
      </c>
      <c r="F4949" s="30" t="s">
        <v>546</v>
      </c>
      <c r="G4949" s="31" t="n">
        <v>45339</v>
      </c>
      <c r="H4949" s="30" t="s">
        <v>206</v>
      </c>
      <c r="I4949" s="30"/>
      <c r="J4949" s="30" t="s">
        <v>615</v>
      </c>
      <c r="K4949" s="30" t="s">
        <v>156</v>
      </c>
      <c r="L4949" s="30" t="n">
        <v>15</v>
      </c>
      <c r="M4949" s="30" t="n">
        <v>38</v>
      </c>
      <c r="N4949" s="30" t="s">
        <v>186</v>
      </c>
      <c r="O4949" s="30" t="s">
        <v>139</v>
      </c>
      <c r="P4949" s="30" t="s">
        <v>129</v>
      </c>
      <c r="Q4949" s="32" t="n">
        <v>4168.94</v>
      </c>
      <c r="R4949" s="30" t="s">
        <v>172</v>
      </c>
      <c r="S4949" s="30" t="s">
        <v>141</v>
      </c>
      <c r="T4949" s="30" t="n">
        <v>2</v>
      </c>
    </row>
    <row r="4950" customFormat="false" ht="15" hidden="false" customHeight="false" outlineLevel="0" collapsed="false">
      <c r="A4950" s="27" t="s">
        <v>7040</v>
      </c>
      <c r="B4950" s="27" t="s">
        <v>1622</v>
      </c>
      <c r="C4950" s="27" t="n">
        <v>59</v>
      </c>
      <c r="D4950" s="27" t="s">
        <v>121</v>
      </c>
      <c r="E4950" s="28" t="n">
        <v>45490</v>
      </c>
      <c r="F4950" s="27" t="s">
        <v>1162</v>
      </c>
      <c r="G4950" s="28" t="n">
        <v>45490</v>
      </c>
      <c r="H4950" s="27" t="s">
        <v>242</v>
      </c>
      <c r="I4950" s="27" t="s">
        <v>466</v>
      </c>
      <c r="J4950" s="27" t="s">
        <v>316</v>
      </c>
      <c r="K4950" s="27" t="s">
        <v>138</v>
      </c>
      <c r="L4950" s="27" t="n">
        <v>61</v>
      </c>
      <c r="M4950" s="27" t="n">
        <v>23</v>
      </c>
      <c r="N4950" s="27" t="s">
        <v>186</v>
      </c>
      <c r="O4950" s="27" t="s">
        <v>139</v>
      </c>
      <c r="P4950" s="27" t="s">
        <v>129</v>
      </c>
      <c r="Q4950" s="29" t="n">
        <v>1651.07</v>
      </c>
      <c r="R4950" s="27" t="s">
        <v>130</v>
      </c>
      <c r="S4950" s="27" t="s">
        <v>335</v>
      </c>
      <c r="T4950" s="27" t="n">
        <v>5</v>
      </c>
    </row>
    <row r="4951" customFormat="false" ht="15" hidden="false" customHeight="false" outlineLevel="0" collapsed="false">
      <c r="A4951" s="30" t="s">
        <v>7041</v>
      </c>
      <c r="B4951" s="30" t="s">
        <v>3074</v>
      </c>
      <c r="C4951" s="30" t="n">
        <v>57</v>
      </c>
      <c r="D4951" s="30" t="s">
        <v>181</v>
      </c>
      <c r="E4951" s="31" t="n">
        <v>45463</v>
      </c>
      <c r="F4951" s="30" t="s">
        <v>943</v>
      </c>
      <c r="G4951" s="31" t="n">
        <v>45465</v>
      </c>
      <c r="H4951" s="30" t="s">
        <v>206</v>
      </c>
      <c r="I4951" s="30" t="s">
        <v>300</v>
      </c>
      <c r="J4951" s="30" t="s">
        <v>208</v>
      </c>
      <c r="K4951" s="30" t="s">
        <v>126</v>
      </c>
      <c r="L4951" s="30" t="n">
        <v>12</v>
      </c>
      <c r="M4951" s="30" t="n">
        <v>76</v>
      </c>
      <c r="N4951" s="30" t="s">
        <v>127</v>
      </c>
      <c r="O4951" s="30" t="s">
        <v>149</v>
      </c>
      <c r="P4951" s="30" t="s">
        <v>129</v>
      </c>
      <c r="Q4951" s="32" t="n">
        <v>6755.56</v>
      </c>
      <c r="R4951" s="30" t="s">
        <v>130</v>
      </c>
      <c r="S4951" s="30" t="s">
        <v>164</v>
      </c>
      <c r="T4951" s="30" t="n">
        <v>3</v>
      </c>
    </row>
    <row r="4952" customFormat="false" ht="15" hidden="false" customHeight="false" outlineLevel="0" collapsed="false">
      <c r="A4952" s="27" t="s">
        <v>7042</v>
      </c>
      <c r="B4952" s="27" t="s">
        <v>2796</v>
      </c>
      <c r="C4952" s="27" t="n">
        <v>20</v>
      </c>
      <c r="D4952" s="27" t="s">
        <v>121</v>
      </c>
      <c r="E4952" s="28" t="n">
        <v>45449</v>
      </c>
      <c r="F4952" s="27" t="s">
        <v>1899</v>
      </c>
      <c r="G4952" s="28" t="n">
        <v>45451</v>
      </c>
      <c r="H4952" s="27" t="s">
        <v>236</v>
      </c>
      <c r="I4952" s="27" t="s">
        <v>237</v>
      </c>
      <c r="J4952" s="27" t="s">
        <v>238</v>
      </c>
      <c r="K4952" s="27" t="s">
        <v>156</v>
      </c>
      <c r="L4952" s="27" t="n">
        <v>58</v>
      </c>
      <c r="M4952" s="27" t="n">
        <v>39</v>
      </c>
      <c r="N4952" s="27" t="s">
        <v>186</v>
      </c>
      <c r="O4952" s="27" t="s">
        <v>128</v>
      </c>
      <c r="P4952" s="27" t="s">
        <v>129</v>
      </c>
      <c r="Q4952" s="29" t="n">
        <v>4336.27</v>
      </c>
      <c r="R4952" s="27" t="s">
        <v>130</v>
      </c>
      <c r="S4952" s="27" t="s">
        <v>178</v>
      </c>
      <c r="T4952" s="27" t="n">
        <v>1</v>
      </c>
    </row>
    <row r="4953" customFormat="false" ht="15" hidden="false" customHeight="false" outlineLevel="0" collapsed="false">
      <c r="A4953" s="30" t="s">
        <v>7043</v>
      </c>
      <c r="B4953" s="30" t="s">
        <v>2936</v>
      </c>
      <c r="C4953" s="30" t="n">
        <v>63</v>
      </c>
      <c r="D4953" s="30" t="s">
        <v>121</v>
      </c>
      <c r="E4953" s="31" t="n">
        <v>45466</v>
      </c>
      <c r="F4953" s="30" t="s">
        <v>927</v>
      </c>
      <c r="G4953" s="31" t="n">
        <v>45469</v>
      </c>
      <c r="H4953" s="30" t="s">
        <v>146</v>
      </c>
      <c r="I4953" s="30" t="s">
        <v>147</v>
      </c>
      <c r="J4953" s="30" t="s">
        <v>222</v>
      </c>
      <c r="K4953" s="30" t="s">
        <v>156</v>
      </c>
      <c r="L4953" s="30" t="n">
        <v>30</v>
      </c>
      <c r="M4953" s="30" t="n">
        <v>86</v>
      </c>
      <c r="N4953" s="30" t="s">
        <v>186</v>
      </c>
      <c r="O4953" s="30" t="s">
        <v>139</v>
      </c>
      <c r="P4953" s="30" t="s">
        <v>150</v>
      </c>
      <c r="Q4953" s="32" t="n">
        <v>4106.85</v>
      </c>
      <c r="R4953" s="30" t="s">
        <v>130</v>
      </c>
      <c r="S4953" s="30" t="s">
        <v>197</v>
      </c>
      <c r="T4953" s="30" t="n">
        <v>4</v>
      </c>
    </row>
    <row r="4954" customFormat="false" ht="15" hidden="false" customHeight="false" outlineLevel="0" collapsed="false">
      <c r="A4954" s="27" t="s">
        <v>7044</v>
      </c>
      <c r="B4954" s="27" t="s">
        <v>4156</v>
      </c>
      <c r="C4954" s="27" t="n">
        <v>30</v>
      </c>
      <c r="D4954" s="27" t="s">
        <v>486</v>
      </c>
      <c r="E4954" s="28" t="n">
        <v>45292</v>
      </c>
      <c r="F4954" s="27" t="s">
        <v>281</v>
      </c>
      <c r="G4954" s="28" t="n">
        <v>45295</v>
      </c>
      <c r="H4954" s="27" t="s">
        <v>236</v>
      </c>
      <c r="I4954" s="27" t="s">
        <v>266</v>
      </c>
      <c r="J4954" s="27" t="s">
        <v>287</v>
      </c>
      <c r="K4954" s="27" t="s">
        <v>126</v>
      </c>
      <c r="L4954" s="27" t="n">
        <v>28</v>
      </c>
      <c r="M4954" s="27" t="n">
        <v>98</v>
      </c>
      <c r="N4954" s="27" t="s">
        <v>127</v>
      </c>
      <c r="O4954" s="27" t="s">
        <v>139</v>
      </c>
      <c r="P4954" s="27" t="s">
        <v>187</v>
      </c>
      <c r="Q4954" s="29" t="n">
        <v>8488.03</v>
      </c>
      <c r="R4954" s="27" t="s">
        <v>130</v>
      </c>
      <c r="S4954" s="27" t="s">
        <v>335</v>
      </c>
      <c r="T4954" s="27" t="n">
        <v>4</v>
      </c>
    </row>
    <row r="4955" customFormat="false" ht="15" hidden="false" customHeight="false" outlineLevel="0" collapsed="false">
      <c r="A4955" s="30" t="s">
        <v>7045</v>
      </c>
      <c r="B4955" s="30" t="s">
        <v>610</v>
      </c>
      <c r="C4955" s="30" t="n">
        <v>42</v>
      </c>
      <c r="D4955" s="30" t="s">
        <v>181</v>
      </c>
      <c r="E4955" s="31" t="n">
        <v>45626</v>
      </c>
      <c r="F4955" s="30" t="s">
        <v>1424</v>
      </c>
      <c r="G4955" s="31" t="n">
        <v>45632</v>
      </c>
      <c r="H4955" s="30" t="s">
        <v>123</v>
      </c>
      <c r="I4955" s="30" t="s">
        <v>304</v>
      </c>
      <c r="J4955" s="30" t="s">
        <v>305</v>
      </c>
      <c r="K4955" s="30" t="s">
        <v>126</v>
      </c>
      <c r="L4955" s="30" t="n">
        <v>43</v>
      </c>
      <c r="M4955" s="30" t="n">
        <v>98</v>
      </c>
      <c r="N4955" s="30" t="s">
        <v>186</v>
      </c>
      <c r="O4955" s="30" t="s">
        <v>128</v>
      </c>
      <c r="P4955" s="30" t="s">
        <v>140</v>
      </c>
      <c r="Q4955" s="32" t="n">
        <v>8500.84</v>
      </c>
      <c r="R4955" s="30" t="s">
        <v>172</v>
      </c>
      <c r="S4955" s="30" t="s">
        <v>197</v>
      </c>
      <c r="T4955" s="30" t="n">
        <v>3</v>
      </c>
    </row>
    <row r="4956" customFormat="false" ht="15" hidden="false" customHeight="false" outlineLevel="0" collapsed="false">
      <c r="A4956" s="27" t="s">
        <v>7046</v>
      </c>
      <c r="B4956" s="27" t="s">
        <v>1837</v>
      </c>
      <c r="C4956" s="27" t="n">
        <v>29</v>
      </c>
      <c r="D4956" s="27" t="s">
        <v>121</v>
      </c>
      <c r="E4956" s="28" t="n">
        <v>45572</v>
      </c>
      <c r="F4956" s="27" t="s">
        <v>2159</v>
      </c>
      <c r="G4956" s="28" t="n">
        <v>45573</v>
      </c>
      <c r="H4956" s="27" t="s">
        <v>242</v>
      </c>
      <c r="I4956" s="27" t="s">
        <v>243</v>
      </c>
      <c r="J4956" s="27" t="s">
        <v>316</v>
      </c>
      <c r="K4956" s="27" t="s">
        <v>138</v>
      </c>
      <c r="L4956" s="27" t="n">
        <v>33</v>
      </c>
      <c r="M4956" s="27" t="n">
        <v>30</v>
      </c>
      <c r="N4956" s="27" t="s">
        <v>127</v>
      </c>
      <c r="O4956" s="27" t="s">
        <v>128</v>
      </c>
      <c r="P4956" s="27" t="s">
        <v>150</v>
      </c>
      <c r="Q4956" s="29" t="n">
        <v>1122.17</v>
      </c>
      <c r="R4956" s="27" t="s">
        <v>130</v>
      </c>
      <c r="S4956" s="27" t="s">
        <v>178</v>
      </c>
      <c r="T4956" s="27" t="n">
        <v>5</v>
      </c>
    </row>
    <row r="4957" customFormat="false" ht="15" hidden="false" customHeight="false" outlineLevel="0" collapsed="false">
      <c r="A4957" s="30" t="s">
        <v>7047</v>
      </c>
      <c r="B4957" s="30" t="s">
        <v>678</v>
      </c>
      <c r="C4957" s="30" t="n">
        <v>38</v>
      </c>
      <c r="D4957" s="30" t="s">
        <v>181</v>
      </c>
      <c r="E4957" s="31" t="n">
        <v>45640</v>
      </c>
      <c r="F4957" s="30" t="s">
        <v>1214</v>
      </c>
      <c r="G4957" s="31" t="n">
        <v>45644</v>
      </c>
      <c r="H4957" s="30" t="s">
        <v>168</v>
      </c>
      <c r="I4957" s="30" t="s">
        <v>196</v>
      </c>
      <c r="J4957" s="30" t="s">
        <v>170</v>
      </c>
      <c r="K4957" s="30" t="s">
        <v>126</v>
      </c>
      <c r="L4957" s="30" t="n">
        <v>18</v>
      </c>
      <c r="M4957" s="30" t="n">
        <v>54</v>
      </c>
      <c r="N4957" s="30" t="s">
        <v>186</v>
      </c>
      <c r="O4957" s="30" t="s">
        <v>171</v>
      </c>
      <c r="P4957" s="30" t="s">
        <v>187</v>
      </c>
      <c r="Q4957" s="32" t="n">
        <v>7297.58</v>
      </c>
      <c r="R4957" s="30" t="s">
        <v>268</v>
      </c>
      <c r="S4957" s="30" t="s">
        <v>335</v>
      </c>
      <c r="T4957" s="30" t="n">
        <v>5</v>
      </c>
    </row>
    <row r="4958" customFormat="false" ht="15" hidden="false" customHeight="false" outlineLevel="0" collapsed="false">
      <c r="A4958" s="27" t="s">
        <v>7048</v>
      </c>
      <c r="B4958" s="27" t="s">
        <v>739</v>
      </c>
      <c r="C4958" s="27" t="n">
        <v>23</v>
      </c>
      <c r="D4958" s="27" t="s">
        <v>566</v>
      </c>
      <c r="E4958" s="28" t="n">
        <v>45386</v>
      </c>
      <c r="F4958" s="27" t="s">
        <v>1263</v>
      </c>
      <c r="G4958" s="28" t="n">
        <v>45386</v>
      </c>
      <c r="H4958" s="27" t="s">
        <v>135</v>
      </c>
      <c r="I4958" s="27" t="s">
        <v>136</v>
      </c>
      <c r="J4958" s="27" t="s">
        <v>201</v>
      </c>
      <c r="K4958" s="27" t="s">
        <v>156</v>
      </c>
      <c r="L4958" s="27" t="n">
        <v>72</v>
      </c>
      <c r="M4958" s="27" t="n">
        <v>31</v>
      </c>
      <c r="N4958" s="27" t="s">
        <v>127</v>
      </c>
      <c r="O4958" s="27" t="s">
        <v>171</v>
      </c>
      <c r="P4958" s="27" t="s">
        <v>150</v>
      </c>
      <c r="Q4958" s="29" t="n">
        <v>2884.7</v>
      </c>
      <c r="R4958" s="27" t="s">
        <v>130</v>
      </c>
      <c r="S4958" s="27" t="s">
        <v>157</v>
      </c>
      <c r="T4958" s="27" t="n">
        <v>5</v>
      </c>
    </row>
    <row r="4959" customFormat="false" ht="15" hidden="false" customHeight="false" outlineLevel="0" collapsed="false">
      <c r="A4959" s="30" t="s">
        <v>7049</v>
      </c>
      <c r="B4959" s="30" t="s">
        <v>1941</v>
      </c>
      <c r="C4959" s="30" t="n">
        <v>50</v>
      </c>
      <c r="D4959" s="30" t="s">
        <v>121</v>
      </c>
      <c r="E4959" s="31" t="n">
        <v>45310</v>
      </c>
      <c r="F4959" s="30" t="s">
        <v>1392</v>
      </c>
      <c r="G4959" s="31" t="n">
        <v>45310</v>
      </c>
      <c r="H4959" s="30" t="s">
        <v>135</v>
      </c>
      <c r="I4959" s="30" t="s">
        <v>278</v>
      </c>
      <c r="J4959" s="30" t="s">
        <v>252</v>
      </c>
      <c r="K4959" s="30" t="s">
        <v>138</v>
      </c>
      <c r="L4959" s="30" t="n">
        <v>83</v>
      </c>
      <c r="M4959" s="30" t="n">
        <v>43</v>
      </c>
      <c r="N4959" s="30" t="s">
        <v>127</v>
      </c>
      <c r="O4959" s="30" t="s">
        <v>128</v>
      </c>
      <c r="P4959" s="30" t="s">
        <v>129</v>
      </c>
      <c r="Q4959" s="32" t="n">
        <v>1997.86</v>
      </c>
      <c r="R4959" s="30" t="s">
        <v>130</v>
      </c>
      <c r="S4959" s="30" t="s">
        <v>223</v>
      </c>
      <c r="T4959" s="30" t="n">
        <v>4</v>
      </c>
    </row>
    <row r="4960" customFormat="false" ht="15" hidden="false" customHeight="false" outlineLevel="0" collapsed="false">
      <c r="A4960" s="27" t="s">
        <v>7050</v>
      </c>
      <c r="B4960" s="27" t="s">
        <v>5236</v>
      </c>
      <c r="C4960" s="27" t="n">
        <v>45</v>
      </c>
      <c r="D4960" s="27" t="s">
        <v>181</v>
      </c>
      <c r="E4960" s="28" t="n">
        <v>45655</v>
      </c>
      <c r="F4960" s="27" t="s">
        <v>997</v>
      </c>
      <c r="G4960" s="28" t="n">
        <v>45657</v>
      </c>
      <c r="H4960" s="27" t="s">
        <v>236</v>
      </c>
      <c r="I4960" s="27" t="s">
        <v>323</v>
      </c>
      <c r="J4960" s="27" t="s">
        <v>267</v>
      </c>
      <c r="K4960" s="27" t="s">
        <v>156</v>
      </c>
      <c r="L4960" s="27" t="n">
        <v>73</v>
      </c>
      <c r="M4960" s="27" t="n">
        <v>50</v>
      </c>
      <c r="N4960" s="27" t="s">
        <v>186</v>
      </c>
      <c r="O4960" s="27" t="s">
        <v>128</v>
      </c>
      <c r="P4960" s="27" t="s">
        <v>140</v>
      </c>
      <c r="Q4960" s="29" t="n">
        <v>2851.57</v>
      </c>
      <c r="R4960" s="27" t="s">
        <v>130</v>
      </c>
      <c r="S4960" s="27" t="s">
        <v>335</v>
      </c>
      <c r="T4960" s="27" t="n">
        <v>3</v>
      </c>
    </row>
    <row r="4961" customFormat="false" ht="15" hidden="false" customHeight="false" outlineLevel="0" collapsed="false">
      <c r="A4961" s="30" t="s">
        <v>7051</v>
      </c>
      <c r="B4961" s="30" t="s">
        <v>776</v>
      </c>
      <c r="C4961" s="30" t="n">
        <v>62</v>
      </c>
      <c r="D4961" s="30" t="s">
        <v>181</v>
      </c>
      <c r="E4961" s="31" t="n">
        <v>45577</v>
      </c>
      <c r="F4961" s="30" t="s">
        <v>1073</v>
      </c>
      <c r="G4961" s="31" t="n">
        <v>45581</v>
      </c>
      <c r="H4961" s="30" t="s">
        <v>242</v>
      </c>
      <c r="I4961" s="30" t="s">
        <v>315</v>
      </c>
      <c r="J4961" s="30" t="s">
        <v>363</v>
      </c>
      <c r="K4961" s="30" t="s">
        <v>202</v>
      </c>
      <c r="L4961" s="30" t="n">
        <v>7</v>
      </c>
      <c r="M4961" s="30" t="n">
        <v>225</v>
      </c>
      <c r="N4961" s="30" t="s">
        <v>127</v>
      </c>
      <c r="O4961" s="30" t="s">
        <v>128</v>
      </c>
      <c r="P4961" s="30" t="s">
        <v>150</v>
      </c>
      <c r="Q4961" s="32" t="n">
        <v>18198.61</v>
      </c>
      <c r="R4961" s="30" t="s">
        <v>172</v>
      </c>
      <c r="S4961" s="30" t="s">
        <v>197</v>
      </c>
      <c r="T4961" s="30" t="n">
        <v>3</v>
      </c>
    </row>
    <row r="4962" customFormat="false" ht="15" hidden="false" customHeight="false" outlineLevel="0" collapsed="false">
      <c r="A4962" s="27" t="s">
        <v>7052</v>
      </c>
      <c r="B4962" s="27" t="s">
        <v>6578</v>
      </c>
      <c r="C4962" s="27" t="n">
        <v>26</v>
      </c>
      <c r="D4962" s="27" t="s">
        <v>181</v>
      </c>
      <c r="E4962" s="28" t="n">
        <v>45386</v>
      </c>
      <c r="F4962" s="27" t="s">
        <v>573</v>
      </c>
      <c r="G4962" s="28" t="n">
        <v>45387</v>
      </c>
      <c r="H4962" s="27" t="s">
        <v>217</v>
      </c>
      <c r="I4962" s="27" t="s">
        <v>392</v>
      </c>
      <c r="J4962" s="27" t="s">
        <v>283</v>
      </c>
      <c r="K4962" s="27" t="s">
        <v>156</v>
      </c>
      <c r="L4962" s="27" t="n">
        <v>26</v>
      </c>
      <c r="M4962" s="27" t="n">
        <v>67</v>
      </c>
      <c r="N4962" s="27" t="s">
        <v>127</v>
      </c>
      <c r="O4962" s="27" t="s">
        <v>128</v>
      </c>
      <c r="P4962" s="27" t="s">
        <v>140</v>
      </c>
      <c r="Q4962" s="29" t="n">
        <v>3728.41</v>
      </c>
      <c r="R4962" s="27" t="s">
        <v>172</v>
      </c>
      <c r="S4962" s="27" t="s">
        <v>223</v>
      </c>
      <c r="T4962" s="27" t="n">
        <v>4</v>
      </c>
    </row>
    <row r="4963" customFormat="false" ht="15" hidden="false" customHeight="false" outlineLevel="0" collapsed="false">
      <c r="A4963" s="30" t="s">
        <v>7053</v>
      </c>
      <c r="B4963" s="30" t="s">
        <v>4278</v>
      </c>
      <c r="C4963" s="30" t="n">
        <v>59</v>
      </c>
      <c r="D4963" s="30" t="s">
        <v>181</v>
      </c>
      <c r="E4963" s="31" t="n">
        <v>45649</v>
      </c>
      <c r="F4963" s="30" t="s">
        <v>1175</v>
      </c>
      <c r="G4963" s="31" t="n">
        <v>45652</v>
      </c>
      <c r="H4963" s="30" t="s">
        <v>242</v>
      </c>
      <c r="I4963" s="30" t="s">
        <v>315</v>
      </c>
      <c r="J4963" s="30" t="s">
        <v>401</v>
      </c>
      <c r="K4963" s="30" t="s">
        <v>156</v>
      </c>
      <c r="L4963" s="30" t="n">
        <v>51</v>
      </c>
      <c r="M4963" s="30" t="n">
        <v>54</v>
      </c>
      <c r="N4963" s="30" t="s">
        <v>186</v>
      </c>
      <c r="O4963" s="30" t="s">
        <v>128</v>
      </c>
      <c r="P4963" s="30" t="s">
        <v>129</v>
      </c>
      <c r="Q4963" s="32" t="n">
        <v>4700.94</v>
      </c>
      <c r="R4963" s="30" t="s">
        <v>130</v>
      </c>
      <c r="S4963" s="30" t="s">
        <v>197</v>
      </c>
      <c r="T4963" s="30" t="n">
        <v>4</v>
      </c>
    </row>
    <row r="4964" customFormat="false" ht="15" hidden="false" customHeight="false" outlineLevel="0" collapsed="false">
      <c r="A4964" s="27" t="s">
        <v>7054</v>
      </c>
      <c r="B4964" s="27" t="s">
        <v>4761</v>
      </c>
      <c r="C4964" s="27" t="n">
        <v>13</v>
      </c>
      <c r="D4964" s="27" t="s">
        <v>121</v>
      </c>
      <c r="E4964" s="28" t="n">
        <v>45539</v>
      </c>
      <c r="F4964" s="27" t="s">
        <v>1921</v>
      </c>
      <c r="G4964" s="28" t="n">
        <v>45541</v>
      </c>
      <c r="H4964" s="27" t="s">
        <v>135</v>
      </c>
      <c r="I4964" s="27" t="s">
        <v>278</v>
      </c>
      <c r="J4964" s="27" t="s">
        <v>137</v>
      </c>
      <c r="K4964" s="27" t="s">
        <v>126</v>
      </c>
      <c r="L4964" s="27" t="n">
        <v>8</v>
      </c>
      <c r="M4964" s="27" t="n">
        <v>138</v>
      </c>
      <c r="N4964" s="27" t="s">
        <v>127</v>
      </c>
      <c r="O4964" s="27" t="s">
        <v>139</v>
      </c>
      <c r="P4964" s="27" t="s">
        <v>129</v>
      </c>
      <c r="Q4964" s="29" t="n">
        <v>8630.39</v>
      </c>
      <c r="R4964" s="27" t="s">
        <v>172</v>
      </c>
      <c r="S4964" s="27" t="s">
        <v>151</v>
      </c>
      <c r="T4964" s="27" t="n">
        <v>3</v>
      </c>
    </row>
    <row r="4965" customFormat="false" ht="15" hidden="false" customHeight="false" outlineLevel="0" collapsed="false">
      <c r="A4965" s="30" t="s">
        <v>5558</v>
      </c>
      <c r="B4965" s="30" t="s">
        <v>4274</v>
      </c>
      <c r="C4965" s="30" t="n">
        <v>69</v>
      </c>
      <c r="D4965" s="30" t="s">
        <v>181</v>
      </c>
      <c r="E4965" s="31" t="n">
        <v>45554</v>
      </c>
      <c r="F4965" s="30" t="s">
        <v>812</v>
      </c>
      <c r="G4965" s="31" t="n">
        <v>45554</v>
      </c>
      <c r="H4965" s="30" t="s">
        <v>206</v>
      </c>
      <c r="I4965" s="30" t="s">
        <v>207</v>
      </c>
      <c r="J4965" s="30" t="s">
        <v>593</v>
      </c>
      <c r="K4965" s="30" t="s">
        <v>156</v>
      </c>
      <c r="L4965" s="30" t="n">
        <v>62</v>
      </c>
      <c r="M4965" s="30" t="n">
        <v>60</v>
      </c>
      <c r="N4965" s="30" t="s">
        <v>127</v>
      </c>
      <c r="O4965" s="30" t="s">
        <v>139</v>
      </c>
      <c r="P4965" s="30" t="s">
        <v>187</v>
      </c>
      <c r="Q4965" s="32" t="n">
        <v>3126</v>
      </c>
      <c r="R4965" s="30" t="s">
        <v>130</v>
      </c>
      <c r="S4965" s="30" t="s">
        <v>164</v>
      </c>
      <c r="T4965" s="30" t="n">
        <v>4</v>
      </c>
    </row>
    <row r="4966" customFormat="false" ht="15" hidden="false" customHeight="false" outlineLevel="0" collapsed="false">
      <c r="A4966" s="27" t="s">
        <v>5955</v>
      </c>
      <c r="B4966" s="27" t="s">
        <v>2712</v>
      </c>
      <c r="C4966" s="27" t="n">
        <v>54</v>
      </c>
      <c r="D4966" s="27" t="s">
        <v>181</v>
      </c>
      <c r="E4966" s="28" t="n">
        <v>45457</v>
      </c>
      <c r="F4966" s="27" t="s">
        <v>226</v>
      </c>
      <c r="G4966" s="28" t="n">
        <v>45460</v>
      </c>
      <c r="H4966" s="27" t="s">
        <v>168</v>
      </c>
      <c r="I4966" s="27" t="s">
        <v>196</v>
      </c>
      <c r="J4966" s="27" t="s">
        <v>371</v>
      </c>
      <c r="K4966" s="27" t="s">
        <v>126</v>
      </c>
      <c r="L4966" s="27" t="n">
        <v>6</v>
      </c>
      <c r="M4966" s="27" t="n">
        <v>150</v>
      </c>
      <c r="N4966" s="27" t="s">
        <v>186</v>
      </c>
      <c r="O4966" s="27" t="s">
        <v>128</v>
      </c>
      <c r="P4966" s="27" t="s">
        <v>187</v>
      </c>
      <c r="Q4966" s="29" t="n">
        <v>8576.1</v>
      </c>
      <c r="R4966" s="27" t="s">
        <v>130</v>
      </c>
      <c r="S4966" s="27" t="s">
        <v>178</v>
      </c>
      <c r="T4966" s="27" t="n">
        <v>2</v>
      </c>
    </row>
    <row r="4967" customFormat="false" ht="15" hidden="false" customHeight="false" outlineLevel="0" collapsed="false">
      <c r="A4967" s="30" t="s">
        <v>7055</v>
      </c>
      <c r="B4967" s="30" t="s">
        <v>4923</v>
      </c>
      <c r="C4967" s="30" t="n">
        <v>15</v>
      </c>
      <c r="D4967" s="30" t="s">
        <v>181</v>
      </c>
      <c r="E4967" s="31" t="n">
        <v>45473</v>
      </c>
      <c r="F4967" s="30" t="s">
        <v>1896</v>
      </c>
      <c r="G4967" s="31" t="n">
        <v>45476</v>
      </c>
      <c r="H4967" s="30" t="s">
        <v>217</v>
      </c>
      <c r="I4967" s="30" t="s">
        <v>282</v>
      </c>
      <c r="J4967" s="30" t="s">
        <v>294</v>
      </c>
      <c r="K4967" s="30" t="s">
        <v>126</v>
      </c>
      <c r="L4967" s="30" t="n">
        <v>14</v>
      </c>
      <c r="M4967" s="30" t="n">
        <v>143</v>
      </c>
      <c r="N4967" s="30" t="s">
        <v>186</v>
      </c>
      <c r="O4967" s="30" t="s">
        <v>171</v>
      </c>
      <c r="P4967" s="30" t="s">
        <v>129</v>
      </c>
      <c r="Q4967" s="32" t="n">
        <v>8952.93</v>
      </c>
      <c r="R4967" s="30" t="s">
        <v>172</v>
      </c>
      <c r="S4967" s="30" t="s">
        <v>197</v>
      </c>
      <c r="T4967" s="30" t="n">
        <v>2</v>
      </c>
    </row>
    <row r="4968" customFormat="false" ht="15" hidden="false" customHeight="false" outlineLevel="0" collapsed="false">
      <c r="A4968" s="27" t="s">
        <v>7056</v>
      </c>
      <c r="B4968" s="27" t="s">
        <v>396</v>
      </c>
      <c r="C4968" s="27" t="n">
        <v>0</v>
      </c>
      <c r="D4968" s="27" t="s">
        <v>181</v>
      </c>
      <c r="E4968" s="28" t="n">
        <v>45529</v>
      </c>
      <c r="F4968" s="27" t="s">
        <v>927</v>
      </c>
      <c r="G4968" s="28" t="n">
        <v>45529</v>
      </c>
      <c r="H4968" s="27" t="s">
        <v>168</v>
      </c>
      <c r="I4968" s="27" t="s">
        <v>196</v>
      </c>
      <c r="J4968" s="27" t="s">
        <v>191</v>
      </c>
      <c r="K4968" s="27" t="s">
        <v>138</v>
      </c>
      <c r="L4968" s="27" t="n">
        <v>40</v>
      </c>
      <c r="M4968" s="27" t="n">
        <v>35</v>
      </c>
      <c r="N4968" s="27" t="s">
        <v>186</v>
      </c>
      <c r="O4968" s="27" t="s">
        <v>139</v>
      </c>
      <c r="P4968" s="27" t="s">
        <v>140</v>
      </c>
      <c r="Q4968" s="29" t="n">
        <v>1029.68</v>
      </c>
      <c r="R4968" s="27" t="s">
        <v>130</v>
      </c>
      <c r="S4968" s="27" t="s">
        <v>157</v>
      </c>
      <c r="T4968" s="27" t="n">
        <v>5</v>
      </c>
    </row>
    <row r="4969" customFormat="false" ht="15" hidden="false" customHeight="false" outlineLevel="0" collapsed="false">
      <c r="A4969" s="30" t="s">
        <v>7057</v>
      </c>
      <c r="B4969" s="30" t="s">
        <v>1885</v>
      </c>
      <c r="C4969" s="30" t="n">
        <v>88</v>
      </c>
      <c r="D4969" s="30" t="s">
        <v>181</v>
      </c>
      <c r="E4969" s="31" t="n">
        <v>45443</v>
      </c>
      <c r="F4969" s="30" t="s">
        <v>805</v>
      </c>
      <c r="G4969" s="31" t="n">
        <v>45445</v>
      </c>
      <c r="H4969" s="30" t="s">
        <v>161</v>
      </c>
      <c r="I4969" s="30" t="s">
        <v>320</v>
      </c>
      <c r="J4969" s="30" t="s">
        <v>385</v>
      </c>
      <c r="K4969" s="30" t="s">
        <v>126</v>
      </c>
      <c r="L4969" s="30" t="n">
        <v>30</v>
      </c>
      <c r="M4969" s="30" t="n">
        <v>117</v>
      </c>
      <c r="N4969" s="30" t="s">
        <v>186</v>
      </c>
      <c r="O4969" s="30" t="s">
        <v>139</v>
      </c>
      <c r="P4969" s="30" t="s">
        <v>187</v>
      </c>
      <c r="Q4969" s="32" t="n">
        <v>7378.92</v>
      </c>
      <c r="R4969" s="30" t="s">
        <v>130</v>
      </c>
      <c r="S4969" s="30" t="s">
        <v>164</v>
      </c>
      <c r="T4969" s="30" t="n">
        <v>3</v>
      </c>
    </row>
    <row r="4970" customFormat="false" ht="15" hidden="false" customHeight="false" outlineLevel="0" collapsed="false">
      <c r="A4970" s="27" t="s">
        <v>7058</v>
      </c>
      <c r="B4970" s="27" t="s">
        <v>2655</v>
      </c>
      <c r="C4970" s="27" t="n">
        <v>76</v>
      </c>
      <c r="D4970" s="27" t="s">
        <v>181</v>
      </c>
      <c r="E4970" s="28" t="n">
        <v>45347</v>
      </c>
      <c r="F4970" s="27" t="s">
        <v>523</v>
      </c>
      <c r="G4970" s="28" t="n">
        <v>45348</v>
      </c>
      <c r="H4970" s="27" t="s">
        <v>183</v>
      </c>
      <c r="I4970" s="27" t="s">
        <v>212</v>
      </c>
      <c r="J4970" s="27" t="s">
        <v>411</v>
      </c>
      <c r="K4970" s="27" t="s">
        <v>156</v>
      </c>
      <c r="L4970" s="27" t="n">
        <v>75</v>
      </c>
      <c r="M4970" s="27" t="n">
        <v>57</v>
      </c>
      <c r="N4970" s="27" t="s">
        <v>127</v>
      </c>
      <c r="O4970" s="27" t="s">
        <v>128</v>
      </c>
      <c r="P4970" s="27" t="s">
        <v>129</v>
      </c>
      <c r="Q4970" s="29" t="n">
        <v>3555.29</v>
      </c>
      <c r="R4970" s="27" t="s">
        <v>130</v>
      </c>
      <c r="S4970" s="27" t="s">
        <v>131</v>
      </c>
      <c r="T4970" s="27" t="n">
        <v>4</v>
      </c>
    </row>
    <row r="4971" customFormat="false" ht="15" hidden="false" customHeight="false" outlineLevel="0" collapsed="false">
      <c r="A4971" s="30" t="s">
        <v>7059</v>
      </c>
      <c r="B4971" s="30" t="s">
        <v>413</v>
      </c>
      <c r="C4971" s="30" t="n">
        <v>38</v>
      </c>
      <c r="D4971" s="30" t="s">
        <v>121</v>
      </c>
      <c r="E4971" s="31" t="n">
        <v>45581</v>
      </c>
      <c r="F4971" s="30" t="s">
        <v>1238</v>
      </c>
      <c r="G4971" s="31" t="n">
        <v>45584</v>
      </c>
      <c r="H4971" s="30" t="s">
        <v>135</v>
      </c>
      <c r="I4971" s="30" t="s">
        <v>136</v>
      </c>
      <c r="J4971" s="30" t="s">
        <v>618</v>
      </c>
      <c r="K4971" s="30" t="s">
        <v>156</v>
      </c>
      <c r="L4971" s="30" t="n">
        <v>16</v>
      </c>
      <c r="M4971" s="30" t="n">
        <v>62</v>
      </c>
      <c r="N4971" s="30" t="s">
        <v>186</v>
      </c>
      <c r="O4971" s="30" t="s">
        <v>128</v>
      </c>
      <c r="P4971" s="30" t="s">
        <v>187</v>
      </c>
      <c r="Q4971" s="32" t="n">
        <v>4885.98</v>
      </c>
      <c r="R4971" s="30" t="s">
        <v>268</v>
      </c>
      <c r="S4971" s="30" t="s">
        <v>192</v>
      </c>
      <c r="T4971" s="30" t="n">
        <v>3</v>
      </c>
    </row>
    <row r="4972" customFormat="false" ht="15" hidden="false" customHeight="false" outlineLevel="0" collapsed="false">
      <c r="A4972" s="27" t="s">
        <v>7060</v>
      </c>
      <c r="B4972" s="27" t="s">
        <v>3153</v>
      </c>
      <c r="C4972" s="27" t="n">
        <v>40</v>
      </c>
      <c r="D4972" s="27" t="s">
        <v>121</v>
      </c>
      <c r="E4972" s="28" t="n">
        <v>45456</v>
      </c>
      <c r="F4972" s="27" t="s">
        <v>674</v>
      </c>
      <c r="G4972" s="28" t="n">
        <v>45461</v>
      </c>
      <c r="H4972" s="27" t="s">
        <v>146</v>
      </c>
      <c r="I4972" s="27" t="s">
        <v>176</v>
      </c>
      <c r="J4972" s="27" t="s">
        <v>177</v>
      </c>
      <c r="K4972" s="27" t="s">
        <v>126</v>
      </c>
      <c r="L4972" s="27" t="n">
        <v>17</v>
      </c>
      <c r="M4972" s="27" t="n">
        <v>139</v>
      </c>
      <c r="N4972" s="27" t="s">
        <v>186</v>
      </c>
      <c r="O4972" s="27" t="s">
        <v>128</v>
      </c>
      <c r="P4972" s="27" t="s">
        <v>187</v>
      </c>
      <c r="Q4972" s="29" t="n">
        <v>8650.74</v>
      </c>
      <c r="R4972" s="27" t="s">
        <v>172</v>
      </c>
      <c r="S4972" s="27" t="s">
        <v>164</v>
      </c>
      <c r="T4972" s="27" t="n">
        <v>2</v>
      </c>
    </row>
    <row r="4973" customFormat="false" ht="15" hidden="false" customHeight="false" outlineLevel="0" collapsed="false">
      <c r="A4973" s="30" t="s">
        <v>7061</v>
      </c>
      <c r="B4973" s="30" t="s">
        <v>3576</v>
      </c>
      <c r="C4973" s="30" t="n">
        <v>51</v>
      </c>
      <c r="D4973" s="30" t="s">
        <v>181</v>
      </c>
      <c r="E4973" s="31" t="n">
        <v>45481</v>
      </c>
      <c r="F4973" s="30" t="s">
        <v>1593</v>
      </c>
      <c r="G4973" s="31" t="n">
        <v>45481</v>
      </c>
      <c r="H4973" s="30" t="s">
        <v>206</v>
      </c>
      <c r="I4973" s="30" t="s">
        <v>207</v>
      </c>
      <c r="J4973" s="30" t="s">
        <v>208</v>
      </c>
      <c r="K4973" s="30" t="s">
        <v>138</v>
      </c>
      <c r="L4973" s="30" t="n">
        <v>35</v>
      </c>
      <c r="M4973" s="30" t="n">
        <v>37</v>
      </c>
      <c r="N4973" s="30" t="s">
        <v>127</v>
      </c>
      <c r="O4973" s="30" t="s">
        <v>139</v>
      </c>
      <c r="P4973" s="30" t="s">
        <v>129</v>
      </c>
      <c r="Q4973" s="32" t="n">
        <v>863.38</v>
      </c>
      <c r="R4973" s="30" t="s">
        <v>172</v>
      </c>
      <c r="S4973" s="30" t="s">
        <v>335</v>
      </c>
      <c r="T4973" s="30" t="n">
        <v>2</v>
      </c>
    </row>
    <row r="4974" customFormat="false" ht="15" hidden="false" customHeight="false" outlineLevel="0" collapsed="false">
      <c r="A4974" s="27" t="s">
        <v>7062</v>
      </c>
      <c r="B4974" s="27" t="s">
        <v>4479</v>
      </c>
      <c r="C4974" s="27" t="n">
        <v>42</v>
      </c>
      <c r="D4974" s="27" t="s">
        <v>181</v>
      </c>
      <c r="E4974" s="28" t="n">
        <v>45388</v>
      </c>
      <c r="F4974" s="27" t="s">
        <v>1907</v>
      </c>
      <c r="G4974" s="28" t="n">
        <v>45389</v>
      </c>
      <c r="H4974" s="27" t="s">
        <v>135</v>
      </c>
      <c r="I4974" s="27" t="s">
        <v>251</v>
      </c>
      <c r="J4974" s="27" t="s">
        <v>618</v>
      </c>
      <c r="K4974" s="27" t="s">
        <v>156</v>
      </c>
      <c r="L4974" s="27" t="n">
        <v>46</v>
      </c>
      <c r="M4974" s="27" t="n">
        <v>77</v>
      </c>
      <c r="N4974" s="27" t="s">
        <v>127</v>
      </c>
      <c r="O4974" s="27" t="s">
        <v>171</v>
      </c>
      <c r="P4974" s="27" t="s">
        <v>129</v>
      </c>
      <c r="Q4974" s="29" t="n">
        <v>3529.04</v>
      </c>
      <c r="R4974" s="27" t="s">
        <v>130</v>
      </c>
      <c r="S4974" s="27" t="s">
        <v>151</v>
      </c>
      <c r="T4974" s="27" t="n">
        <v>5</v>
      </c>
    </row>
    <row r="4975" customFormat="false" ht="15" hidden="false" customHeight="false" outlineLevel="0" collapsed="false">
      <c r="A4975" s="30" t="s">
        <v>7063</v>
      </c>
      <c r="B4975" s="30" t="s">
        <v>4369</v>
      </c>
      <c r="C4975" s="30" t="n">
        <v>53</v>
      </c>
      <c r="D4975" s="30" t="s">
        <v>181</v>
      </c>
      <c r="E4975" s="31" t="n">
        <v>45293</v>
      </c>
      <c r="F4975" s="30" t="s">
        <v>1263</v>
      </c>
      <c r="G4975" s="31" t="n">
        <v>45295</v>
      </c>
      <c r="H4975" s="30" t="s">
        <v>135</v>
      </c>
      <c r="I4975" s="30"/>
      <c r="J4975" s="30" t="s">
        <v>252</v>
      </c>
      <c r="K4975" s="30" t="s">
        <v>156</v>
      </c>
      <c r="L4975" s="30" t="n">
        <v>20</v>
      </c>
      <c r="M4975" s="30" t="n">
        <v>57</v>
      </c>
      <c r="N4975" s="30" t="s">
        <v>127</v>
      </c>
      <c r="O4975" s="30" t="s">
        <v>171</v>
      </c>
      <c r="P4975" s="30" t="s">
        <v>129</v>
      </c>
      <c r="Q4975" s="32" t="n">
        <v>3880.72</v>
      </c>
      <c r="R4975" s="30" t="s">
        <v>268</v>
      </c>
      <c r="S4975" s="30" t="s">
        <v>131</v>
      </c>
      <c r="T4975" s="30" t="n">
        <v>1</v>
      </c>
    </row>
    <row r="4976" customFormat="false" ht="15" hidden="false" customHeight="false" outlineLevel="0" collapsed="false">
      <c r="A4976" s="27" t="s">
        <v>7064</v>
      </c>
      <c r="B4976" s="27" t="s">
        <v>7065</v>
      </c>
      <c r="C4976" s="27" t="n">
        <v>38</v>
      </c>
      <c r="D4976" s="27" t="s">
        <v>121</v>
      </c>
      <c r="E4976" s="28" t="n">
        <v>45300</v>
      </c>
      <c r="F4976" s="27" t="s">
        <v>299</v>
      </c>
      <c r="G4976" s="28" t="n">
        <v>45304</v>
      </c>
      <c r="H4976" s="27" t="s">
        <v>242</v>
      </c>
      <c r="I4976" s="27" t="s">
        <v>315</v>
      </c>
      <c r="J4976" s="27" t="s">
        <v>401</v>
      </c>
      <c r="K4976" s="27" t="s">
        <v>126</v>
      </c>
      <c r="L4976" s="27" t="n">
        <v>9</v>
      </c>
      <c r="M4976" s="27" t="n">
        <v>134</v>
      </c>
      <c r="N4976" s="27" t="s">
        <v>186</v>
      </c>
      <c r="O4976" s="27" t="s">
        <v>128</v>
      </c>
      <c r="P4976" s="27" t="s">
        <v>129</v>
      </c>
      <c r="Q4976" s="29" t="n">
        <v>9360.92</v>
      </c>
      <c r="R4976" s="27" t="s">
        <v>130</v>
      </c>
      <c r="S4976" s="27" t="s">
        <v>164</v>
      </c>
      <c r="T4976" s="27" t="n">
        <v>4</v>
      </c>
    </row>
    <row r="4977" customFormat="false" ht="15" hidden="false" customHeight="false" outlineLevel="0" collapsed="false">
      <c r="A4977" s="30" t="s">
        <v>7066</v>
      </c>
      <c r="B4977" s="30" t="s">
        <v>3327</v>
      </c>
      <c r="C4977" s="30" t="n">
        <v>78</v>
      </c>
      <c r="D4977" s="30" t="s">
        <v>121</v>
      </c>
      <c r="E4977" s="31" t="n">
        <v>45444</v>
      </c>
      <c r="F4977" s="30" t="s">
        <v>2301</v>
      </c>
      <c r="G4977" s="31" t="n">
        <v>45444</v>
      </c>
      <c r="H4977" s="30" t="s">
        <v>217</v>
      </c>
      <c r="I4977" s="30" t="s">
        <v>392</v>
      </c>
      <c r="J4977" s="30" t="s">
        <v>218</v>
      </c>
      <c r="K4977" s="30" t="s">
        <v>138</v>
      </c>
      <c r="L4977" s="30" t="n">
        <v>46</v>
      </c>
      <c r="M4977" s="30" t="n">
        <v>39</v>
      </c>
      <c r="N4977" s="30" t="s">
        <v>127</v>
      </c>
      <c r="O4977" s="30" t="s">
        <v>128</v>
      </c>
      <c r="P4977" s="30" t="s">
        <v>129</v>
      </c>
      <c r="Q4977" s="32" t="n">
        <v>1504.83</v>
      </c>
      <c r="R4977" s="30" t="s">
        <v>130</v>
      </c>
      <c r="S4977" s="30" t="s">
        <v>164</v>
      </c>
      <c r="T4977" s="30" t="n">
        <v>5</v>
      </c>
    </row>
    <row r="4978" customFormat="false" ht="15" hidden="false" customHeight="false" outlineLevel="0" collapsed="false">
      <c r="A4978" s="27" t="s">
        <v>7067</v>
      </c>
      <c r="B4978" s="27" t="s">
        <v>1923</v>
      </c>
      <c r="C4978" s="27" t="n">
        <v>29</v>
      </c>
      <c r="D4978" s="27" t="s">
        <v>121</v>
      </c>
      <c r="E4978" s="28" t="n">
        <v>45608</v>
      </c>
      <c r="F4978" s="27" t="s">
        <v>638</v>
      </c>
      <c r="G4978" s="28" t="n">
        <v>45609</v>
      </c>
      <c r="H4978" s="27" t="s">
        <v>161</v>
      </c>
      <c r="I4978" s="27" t="s">
        <v>538</v>
      </c>
      <c r="J4978" s="27" t="s">
        <v>648</v>
      </c>
      <c r="K4978" s="27" t="s">
        <v>156</v>
      </c>
      <c r="L4978" s="27" t="n">
        <v>63</v>
      </c>
      <c r="M4978" s="27" t="n">
        <v>78</v>
      </c>
      <c r="N4978" s="27" t="s">
        <v>127</v>
      </c>
      <c r="O4978" s="27" t="s">
        <v>139</v>
      </c>
      <c r="P4978" s="27" t="s">
        <v>129</v>
      </c>
      <c r="Q4978" s="29" t="n">
        <v>3673.79</v>
      </c>
      <c r="R4978" s="27" t="s">
        <v>130</v>
      </c>
      <c r="S4978" s="27" t="s">
        <v>141</v>
      </c>
      <c r="T4978" s="27" t="n">
        <v>4</v>
      </c>
    </row>
    <row r="4979" customFormat="false" ht="15" hidden="false" customHeight="false" outlineLevel="0" collapsed="false">
      <c r="A4979" s="30" t="s">
        <v>7068</v>
      </c>
      <c r="B4979" s="30" t="s">
        <v>6819</v>
      </c>
      <c r="C4979" s="30" t="n">
        <v>46</v>
      </c>
      <c r="D4979" s="30" t="s">
        <v>181</v>
      </c>
      <c r="E4979" s="31" t="n">
        <v>45622</v>
      </c>
      <c r="F4979" s="30" t="s">
        <v>948</v>
      </c>
      <c r="G4979" s="31" t="n">
        <v>45624</v>
      </c>
      <c r="H4979" s="30" t="s">
        <v>168</v>
      </c>
      <c r="I4979" s="30" t="s">
        <v>196</v>
      </c>
      <c r="J4979" s="30" t="s">
        <v>371</v>
      </c>
      <c r="K4979" s="30" t="s">
        <v>126</v>
      </c>
      <c r="L4979" s="30" t="n">
        <v>10</v>
      </c>
      <c r="M4979" s="30" t="n">
        <v>125</v>
      </c>
      <c r="N4979" s="30" t="s">
        <v>186</v>
      </c>
      <c r="O4979" s="30" t="s">
        <v>171</v>
      </c>
      <c r="P4979" s="30" t="s">
        <v>140</v>
      </c>
      <c r="Q4979" s="32" t="n">
        <v>8984.15</v>
      </c>
      <c r="R4979" s="30" t="s">
        <v>130</v>
      </c>
      <c r="S4979" s="30" t="s">
        <v>402</v>
      </c>
      <c r="T4979" s="30" t="n">
        <v>3</v>
      </c>
    </row>
    <row r="4980" customFormat="false" ht="15" hidden="false" customHeight="false" outlineLevel="0" collapsed="false">
      <c r="A4980" s="27" t="s">
        <v>7069</v>
      </c>
      <c r="B4980" s="27" t="s">
        <v>6043</v>
      </c>
      <c r="C4980" s="27" t="n">
        <v>52</v>
      </c>
      <c r="D4980" s="27" t="s">
        <v>121</v>
      </c>
      <c r="E4980" s="28" t="n">
        <v>45397</v>
      </c>
      <c r="F4980" s="27" t="s">
        <v>1135</v>
      </c>
      <c r="G4980" s="28" t="n">
        <v>45398</v>
      </c>
      <c r="H4980" s="27" t="s">
        <v>236</v>
      </c>
      <c r="I4980" s="27" t="s">
        <v>266</v>
      </c>
      <c r="J4980" s="27" t="s">
        <v>455</v>
      </c>
      <c r="K4980" s="27" t="s">
        <v>126</v>
      </c>
      <c r="L4980" s="27" t="n">
        <v>7</v>
      </c>
      <c r="M4980" s="27" t="n">
        <v>111</v>
      </c>
      <c r="N4980" s="27" t="s">
        <v>186</v>
      </c>
      <c r="O4980" s="27" t="s">
        <v>128</v>
      </c>
      <c r="P4980" s="27" t="s">
        <v>140</v>
      </c>
      <c r="Q4980" s="29" t="n">
        <v>8644.42</v>
      </c>
      <c r="R4980" s="27" t="s">
        <v>172</v>
      </c>
      <c r="S4980" s="27" t="s">
        <v>151</v>
      </c>
      <c r="T4980" s="27" t="n">
        <v>3</v>
      </c>
    </row>
    <row r="4981" customFormat="false" ht="15" hidden="false" customHeight="false" outlineLevel="0" collapsed="false">
      <c r="A4981" s="30" t="s">
        <v>7070</v>
      </c>
      <c r="B4981" s="30" t="s">
        <v>3300</v>
      </c>
      <c r="C4981" s="30" t="n">
        <v>61</v>
      </c>
      <c r="D4981" s="30" t="s">
        <v>181</v>
      </c>
      <c r="E4981" s="31" t="n">
        <v>45634</v>
      </c>
      <c r="F4981" s="30" t="s">
        <v>454</v>
      </c>
      <c r="G4981" s="31" t="n">
        <v>45635</v>
      </c>
      <c r="H4981" s="30" t="s">
        <v>242</v>
      </c>
      <c r="I4981" s="30" t="s">
        <v>243</v>
      </c>
      <c r="J4981" s="30" t="s">
        <v>422</v>
      </c>
      <c r="K4981" s="30" t="s">
        <v>156</v>
      </c>
      <c r="L4981" s="30" t="n">
        <v>42</v>
      </c>
      <c r="M4981" s="30" t="n">
        <v>66</v>
      </c>
      <c r="N4981" s="30" t="s">
        <v>127</v>
      </c>
      <c r="O4981" s="30" t="s">
        <v>171</v>
      </c>
      <c r="P4981" s="30" t="s">
        <v>140</v>
      </c>
      <c r="Q4981" s="32" t="n">
        <v>4671.69</v>
      </c>
      <c r="R4981" s="30" t="s">
        <v>130</v>
      </c>
      <c r="S4981" s="30" t="s">
        <v>151</v>
      </c>
      <c r="T4981" s="30" t="n">
        <v>4</v>
      </c>
    </row>
    <row r="4982" customFormat="false" ht="15" hidden="false" customHeight="false" outlineLevel="0" collapsed="false">
      <c r="A4982" s="27" t="s">
        <v>7071</v>
      </c>
      <c r="B4982" s="27" t="s">
        <v>7072</v>
      </c>
      <c r="C4982" s="27" t="n">
        <v>37</v>
      </c>
      <c r="D4982" s="27" t="s">
        <v>121</v>
      </c>
      <c r="E4982" s="28" t="n">
        <v>45410</v>
      </c>
      <c r="F4982" s="27" t="s">
        <v>2058</v>
      </c>
      <c r="G4982" s="28" t="n">
        <v>45411</v>
      </c>
      <c r="H4982" s="27" t="s">
        <v>183</v>
      </c>
      <c r="I4982" s="27" t="s">
        <v>212</v>
      </c>
      <c r="J4982" s="27" t="s">
        <v>411</v>
      </c>
      <c r="K4982" s="27" t="s">
        <v>138</v>
      </c>
      <c r="L4982" s="27" t="n">
        <v>29</v>
      </c>
      <c r="M4982" s="27" t="n">
        <v>41</v>
      </c>
      <c r="N4982" s="27" t="s">
        <v>186</v>
      </c>
      <c r="O4982" s="27" t="s">
        <v>139</v>
      </c>
      <c r="P4982" s="27" t="s">
        <v>140</v>
      </c>
      <c r="Q4982" s="29" t="n">
        <v>2263.92</v>
      </c>
      <c r="R4982" s="27" t="s">
        <v>130</v>
      </c>
      <c r="S4982" s="27" t="s">
        <v>151</v>
      </c>
      <c r="T4982" s="27" t="n">
        <v>4</v>
      </c>
    </row>
    <row r="4983" customFormat="false" ht="15" hidden="false" customHeight="false" outlineLevel="0" collapsed="false">
      <c r="A4983" s="30" t="s">
        <v>7073</v>
      </c>
      <c r="B4983" s="30" t="s">
        <v>534</v>
      </c>
      <c r="C4983" s="30" t="n">
        <v>49</v>
      </c>
      <c r="D4983" s="30" t="s">
        <v>121</v>
      </c>
      <c r="E4983" s="31" t="n">
        <v>45518</v>
      </c>
      <c r="F4983" s="30" t="s">
        <v>555</v>
      </c>
      <c r="G4983" s="31" t="n">
        <v>45521</v>
      </c>
      <c r="H4983" s="30" t="s">
        <v>161</v>
      </c>
      <c r="I4983" s="30" t="s">
        <v>538</v>
      </c>
      <c r="J4983" s="30" t="s">
        <v>426</v>
      </c>
      <c r="K4983" s="30" t="s">
        <v>156</v>
      </c>
      <c r="L4983" s="30" t="n">
        <v>34</v>
      </c>
      <c r="M4983" s="30" t="n">
        <v>44</v>
      </c>
      <c r="N4983" s="30" t="s">
        <v>186</v>
      </c>
      <c r="O4983" s="30" t="s">
        <v>139</v>
      </c>
      <c r="P4983" s="30" t="s">
        <v>150</v>
      </c>
      <c r="Q4983" s="32" t="n">
        <v>4437.32</v>
      </c>
      <c r="R4983" s="30" t="s">
        <v>130</v>
      </c>
      <c r="S4983" s="30" t="s">
        <v>141</v>
      </c>
      <c r="T4983" s="30" t="n">
        <v>3</v>
      </c>
    </row>
    <row r="4984" customFormat="false" ht="15" hidden="false" customHeight="false" outlineLevel="0" collapsed="false">
      <c r="A4984" s="27" t="s">
        <v>7074</v>
      </c>
      <c r="B4984" s="27" t="s">
        <v>1537</v>
      </c>
      <c r="C4984" s="27" t="n">
        <v>27</v>
      </c>
      <c r="D4984" s="27" t="s">
        <v>121</v>
      </c>
      <c r="E4984" s="28" t="n">
        <v>45372</v>
      </c>
      <c r="F4984" s="27" t="s">
        <v>907</v>
      </c>
      <c r="G4984" s="28" t="n">
        <v>45373</v>
      </c>
      <c r="H4984" s="27" t="s">
        <v>123</v>
      </c>
      <c r="I4984" s="27" t="s">
        <v>155</v>
      </c>
      <c r="J4984" s="27" t="s">
        <v>125</v>
      </c>
      <c r="K4984" s="27" t="s">
        <v>156</v>
      </c>
      <c r="L4984" s="27" t="n">
        <v>33</v>
      </c>
      <c r="M4984" s="27" t="n">
        <v>71</v>
      </c>
      <c r="N4984" s="27" t="s">
        <v>186</v>
      </c>
      <c r="O4984" s="27" t="s">
        <v>171</v>
      </c>
      <c r="P4984" s="27" t="s">
        <v>140</v>
      </c>
      <c r="Q4984" s="29" t="n">
        <v>4135.3</v>
      </c>
      <c r="R4984" s="27" t="s">
        <v>130</v>
      </c>
      <c r="S4984" s="27" t="s">
        <v>131</v>
      </c>
      <c r="T4984" s="27" t="n">
        <v>5</v>
      </c>
    </row>
    <row r="4985" customFormat="false" ht="15" hidden="false" customHeight="false" outlineLevel="0" collapsed="false">
      <c r="A4985" s="30" t="s">
        <v>5706</v>
      </c>
      <c r="B4985" s="30" t="s">
        <v>1344</v>
      </c>
      <c r="C4985" s="30" t="n">
        <v>21</v>
      </c>
      <c r="D4985" s="30" t="s">
        <v>121</v>
      </c>
      <c r="E4985" s="31" t="n">
        <v>45306</v>
      </c>
      <c r="F4985" s="30" t="s">
        <v>360</v>
      </c>
      <c r="G4985" s="31" t="n">
        <v>45307</v>
      </c>
      <c r="H4985" s="30" t="s">
        <v>183</v>
      </c>
      <c r="I4985" s="30" t="s">
        <v>430</v>
      </c>
      <c r="J4985" s="30" t="s">
        <v>213</v>
      </c>
      <c r="K4985" s="30" t="s">
        <v>126</v>
      </c>
      <c r="L4985" s="30" t="n">
        <v>12</v>
      </c>
      <c r="M4985" s="30" t="n">
        <v>109</v>
      </c>
      <c r="N4985" s="30" t="s">
        <v>186</v>
      </c>
      <c r="O4985" s="30" t="s">
        <v>139</v>
      </c>
      <c r="P4985" s="30" t="s">
        <v>187</v>
      </c>
      <c r="Q4985" s="32" t="n">
        <v>7997.86</v>
      </c>
      <c r="R4985" s="30" t="s">
        <v>130</v>
      </c>
      <c r="S4985" s="30" t="s">
        <v>141</v>
      </c>
      <c r="T4985" s="30" t="n">
        <v>4</v>
      </c>
    </row>
    <row r="4986" customFormat="false" ht="15" hidden="false" customHeight="false" outlineLevel="0" collapsed="false">
      <c r="A4986" s="27" t="s">
        <v>7075</v>
      </c>
      <c r="B4986" s="27" t="s">
        <v>1872</v>
      </c>
      <c r="C4986" s="27" t="n">
        <v>29</v>
      </c>
      <c r="D4986" s="27" t="s">
        <v>121</v>
      </c>
      <c r="E4986" s="28" t="n">
        <v>45501</v>
      </c>
      <c r="F4986" s="27" t="s">
        <v>145</v>
      </c>
      <c r="G4986" s="28" t="n">
        <v>45504</v>
      </c>
      <c r="H4986" s="27" t="s">
        <v>217</v>
      </c>
      <c r="I4986" s="27" t="s">
        <v>392</v>
      </c>
      <c r="J4986" s="27" t="s">
        <v>218</v>
      </c>
      <c r="K4986" s="27" t="s">
        <v>156</v>
      </c>
      <c r="L4986" s="27" t="n">
        <v>21</v>
      </c>
      <c r="M4986" s="27" t="n">
        <v>37</v>
      </c>
      <c r="N4986" s="27" t="s">
        <v>186</v>
      </c>
      <c r="O4986" s="27" t="s">
        <v>128</v>
      </c>
      <c r="P4986" s="27" t="s">
        <v>187</v>
      </c>
      <c r="Q4986" s="29" t="n">
        <v>4498.27</v>
      </c>
      <c r="R4986" s="27" t="s">
        <v>130</v>
      </c>
      <c r="S4986" s="27" t="s">
        <v>164</v>
      </c>
      <c r="T4986" s="27" t="n">
        <v>5</v>
      </c>
    </row>
    <row r="4987" customFormat="false" ht="15" hidden="false" customHeight="false" outlineLevel="0" collapsed="false">
      <c r="A4987" s="30" t="s">
        <v>7076</v>
      </c>
      <c r="B4987" s="30" t="s">
        <v>3003</v>
      </c>
      <c r="C4987" s="30" t="n">
        <v>39</v>
      </c>
      <c r="D4987" s="30" t="s">
        <v>121</v>
      </c>
      <c r="E4987" s="31" t="n">
        <v>45307</v>
      </c>
      <c r="F4987" s="30" t="s">
        <v>511</v>
      </c>
      <c r="G4987" s="31" t="n">
        <v>45311</v>
      </c>
      <c r="H4987" s="30" t="s">
        <v>236</v>
      </c>
      <c r="I4987" s="30" t="s">
        <v>266</v>
      </c>
      <c r="J4987" s="30" t="s">
        <v>375</v>
      </c>
      <c r="K4987" s="30" t="s">
        <v>126</v>
      </c>
      <c r="L4987" s="30" t="n">
        <v>12</v>
      </c>
      <c r="M4987" s="30" t="n">
        <v>72</v>
      </c>
      <c r="N4987" s="30" t="s">
        <v>127</v>
      </c>
      <c r="O4987" s="30" t="s">
        <v>171</v>
      </c>
      <c r="P4987" s="30" t="s">
        <v>140</v>
      </c>
      <c r="Q4987" s="32" t="n">
        <v>8214.29</v>
      </c>
      <c r="R4987" s="30" t="s">
        <v>130</v>
      </c>
      <c r="S4987" s="30" t="s">
        <v>157</v>
      </c>
      <c r="T4987" s="30" t="n">
        <v>5</v>
      </c>
    </row>
    <row r="4988" customFormat="false" ht="15" hidden="false" customHeight="false" outlineLevel="0" collapsed="false">
      <c r="A4988" s="27" t="s">
        <v>7077</v>
      </c>
      <c r="B4988" s="27" t="s">
        <v>1396</v>
      </c>
      <c r="C4988" s="27" t="n">
        <v>41</v>
      </c>
      <c r="D4988" s="27" t="s">
        <v>181</v>
      </c>
      <c r="E4988" s="28" t="n">
        <v>45549</v>
      </c>
      <c r="F4988" s="27" t="s">
        <v>756</v>
      </c>
      <c r="G4988" s="28" t="n">
        <v>45549</v>
      </c>
      <c r="H4988" s="27" t="s">
        <v>135</v>
      </c>
      <c r="I4988" s="27"/>
      <c r="J4988" s="27" t="s">
        <v>262</v>
      </c>
      <c r="K4988" s="27" t="s">
        <v>138</v>
      </c>
      <c r="L4988" s="27" t="n">
        <v>64</v>
      </c>
      <c r="M4988" s="27" t="n">
        <v>30</v>
      </c>
      <c r="N4988" s="27" t="s">
        <v>127</v>
      </c>
      <c r="O4988" s="27" t="s">
        <v>139</v>
      </c>
      <c r="P4988" s="27" t="s">
        <v>187</v>
      </c>
      <c r="Q4988" s="29" t="n">
        <v>2250.29</v>
      </c>
      <c r="R4988" s="27" t="s">
        <v>172</v>
      </c>
      <c r="S4988" s="27" t="s">
        <v>223</v>
      </c>
      <c r="T4988" s="27" t="n">
        <v>3</v>
      </c>
    </row>
    <row r="4989" customFormat="false" ht="15" hidden="false" customHeight="false" outlineLevel="0" collapsed="false">
      <c r="A4989" s="30" t="s">
        <v>7078</v>
      </c>
      <c r="B4989" s="30" t="s">
        <v>6486</v>
      </c>
      <c r="C4989" s="30" t="n">
        <v>22</v>
      </c>
      <c r="D4989" s="30" t="s">
        <v>181</v>
      </c>
      <c r="E4989" s="31" t="n">
        <v>45632</v>
      </c>
      <c r="F4989" s="30" t="s">
        <v>876</v>
      </c>
      <c r="G4989" s="31" t="n">
        <v>45632</v>
      </c>
      <c r="H4989" s="30" t="s">
        <v>236</v>
      </c>
      <c r="I4989" s="30" t="s">
        <v>237</v>
      </c>
      <c r="J4989" s="30" t="s">
        <v>238</v>
      </c>
      <c r="K4989" s="30" t="s">
        <v>138</v>
      </c>
      <c r="L4989" s="30" t="n">
        <v>43</v>
      </c>
      <c r="M4989" s="30" t="n">
        <v>17</v>
      </c>
      <c r="N4989" s="30" t="s">
        <v>127</v>
      </c>
      <c r="O4989" s="30" t="s">
        <v>128</v>
      </c>
      <c r="P4989" s="30" t="s">
        <v>129</v>
      </c>
      <c r="Q4989" s="32" t="n">
        <v>2138.19</v>
      </c>
      <c r="R4989" s="30" t="s">
        <v>130</v>
      </c>
      <c r="S4989" s="30" t="s">
        <v>131</v>
      </c>
      <c r="T4989" s="30" t="n">
        <v>4</v>
      </c>
    </row>
    <row r="4990" customFormat="false" ht="15" hidden="false" customHeight="false" outlineLevel="0" collapsed="false">
      <c r="A4990" s="27" t="s">
        <v>7079</v>
      </c>
      <c r="B4990" s="27" t="s">
        <v>2012</v>
      </c>
      <c r="C4990" s="27" t="n">
        <v>51</v>
      </c>
      <c r="D4990" s="27" t="s">
        <v>121</v>
      </c>
      <c r="E4990" s="28" t="n">
        <v>45323</v>
      </c>
      <c r="F4990" s="27" t="s">
        <v>290</v>
      </c>
      <c r="G4990" s="28" t="n">
        <v>45323</v>
      </c>
      <c r="H4990" s="27" t="s">
        <v>135</v>
      </c>
      <c r="I4990" s="27" t="s">
        <v>278</v>
      </c>
      <c r="J4990" s="27" t="s">
        <v>618</v>
      </c>
      <c r="K4990" s="27" t="s">
        <v>138</v>
      </c>
      <c r="L4990" s="27" t="n">
        <v>20</v>
      </c>
      <c r="M4990" s="27" t="n">
        <v>25</v>
      </c>
      <c r="N4990" s="27" t="s">
        <v>127</v>
      </c>
      <c r="O4990" s="27" t="s">
        <v>128</v>
      </c>
      <c r="P4990" s="27" t="s">
        <v>150</v>
      </c>
      <c r="Q4990" s="29" t="n">
        <v>2393.72</v>
      </c>
      <c r="R4990" s="27" t="s">
        <v>172</v>
      </c>
      <c r="S4990" s="27" t="s">
        <v>178</v>
      </c>
      <c r="T4990" s="27" t="n">
        <v>3</v>
      </c>
    </row>
    <row r="4991" customFormat="false" ht="15" hidden="false" customHeight="false" outlineLevel="0" collapsed="false">
      <c r="A4991" s="30" t="s">
        <v>7080</v>
      </c>
      <c r="B4991" s="30" t="s">
        <v>1856</v>
      </c>
      <c r="C4991" s="30" t="n">
        <v>65</v>
      </c>
      <c r="D4991" s="30" t="s">
        <v>181</v>
      </c>
      <c r="E4991" s="31" t="n">
        <v>45551</v>
      </c>
      <c r="F4991" s="30" t="s">
        <v>1896</v>
      </c>
      <c r="G4991" s="31" t="n">
        <v>45551</v>
      </c>
      <c r="H4991" s="30" t="s">
        <v>183</v>
      </c>
      <c r="I4991" s="30" t="s">
        <v>430</v>
      </c>
      <c r="J4991" s="30" t="s">
        <v>476</v>
      </c>
      <c r="K4991" s="30" t="s">
        <v>156</v>
      </c>
      <c r="L4991" s="30" t="n">
        <v>49</v>
      </c>
      <c r="M4991" s="30" t="n">
        <v>38</v>
      </c>
      <c r="N4991" s="30" t="s">
        <v>127</v>
      </c>
      <c r="O4991" s="30" t="s">
        <v>128</v>
      </c>
      <c r="P4991" s="30" t="s">
        <v>140</v>
      </c>
      <c r="Q4991" s="32" t="n">
        <v>4081.46</v>
      </c>
      <c r="R4991" s="30" t="s">
        <v>268</v>
      </c>
      <c r="S4991" s="30" t="s">
        <v>164</v>
      </c>
      <c r="T4991" s="30" t="n">
        <v>2</v>
      </c>
    </row>
    <row r="4992" customFormat="false" ht="15" hidden="false" customHeight="false" outlineLevel="0" collapsed="false">
      <c r="A4992" s="27" t="s">
        <v>7081</v>
      </c>
      <c r="B4992" s="27" t="s">
        <v>570</v>
      </c>
      <c r="C4992" s="27" t="n">
        <v>0</v>
      </c>
      <c r="D4992" s="27" t="s">
        <v>121</v>
      </c>
      <c r="E4992" s="28" t="n">
        <v>45313</v>
      </c>
      <c r="F4992" s="27" t="s">
        <v>759</v>
      </c>
      <c r="G4992" s="28" t="n">
        <v>45321</v>
      </c>
      <c r="H4992" s="27" t="s">
        <v>206</v>
      </c>
      <c r="I4992" s="27" t="s">
        <v>232</v>
      </c>
      <c r="J4992" s="27" t="s">
        <v>233</v>
      </c>
      <c r="K4992" s="27" t="s">
        <v>202</v>
      </c>
      <c r="L4992" s="27" t="n">
        <v>3</v>
      </c>
      <c r="M4992" s="27" t="n">
        <v>184</v>
      </c>
      <c r="N4992" s="27" t="s">
        <v>186</v>
      </c>
      <c r="O4992" s="27" t="s">
        <v>171</v>
      </c>
      <c r="P4992" s="27" t="s">
        <v>140</v>
      </c>
      <c r="Q4992" s="29" t="n">
        <v>17374.48</v>
      </c>
      <c r="R4992" s="27" t="s">
        <v>462</v>
      </c>
      <c r="S4992" s="27" t="s">
        <v>197</v>
      </c>
      <c r="T4992" s="27" t="n">
        <v>3</v>
      </c>
    </row>
    <row r="4993" customFormat="false" ht="15" hidden="false" customHeight="false" outlineLevel="0" collapsed="false">
      <c r="A4993" s="30" t="s">
        <v>7082</v>
      </c>
      <c r="B4993" s="30" t="s">
        <v>3748</v>
      </c>
      <c r="C4993" s="30" t="n">
        <v>42</v>
      </c>
      <c r="D4993" s="30" t="s">
        <v>121</v>
      </c>
      <c r="E4993" s="31" t="n">
        <v>45565</v>
      </c>
      <c r="F4993" s="30" t="s">
        <v>645</v>
      </c>
      <c r="G4993" s="31" t="n">
        <v>45567</v>
      </c>
      <c r="H4993" s="30" t="s">
        <v>242</v>
      </c>
      <c r="I4993" s="30" t="s">
        <v>243</v>
      </c>
      <c r="J4993" s="30" t="s">
        <v>316</v>
      </c>
      <c r="K4993" s="30" t="s">
        <v>202</v>
      </c>
      <c r="L4993" s="30" t="n">
        <v>3</v>
      </c>
      <c r="M4993" s="30" t="n">
        <v>181</v>
      </c>
      <c r="N4993" s="30" t="s">
        <v>186</v>
      </c>
      <c r="O4993" s="30" t="s">
        <v>149</v>
      </c>
      <c r="P4993" s="30" t="s">
        <v>129</v>
      </c>
      <c r="Q4993" s="32" t="n">
        <v>18636.93</v>
      </c>
      <c r="R4993" s="30" t="s">
        <v>462</v>
      </c>
      <c r="S4993" s="30" t="s">
        <v>192</v>
      </c>
      <c r="T4993" s="30" t="n">
        <v>2</v>
      </c>
    </row>
    <row r="4994" customFormat="false" ht="15" hidden="false" customHeight="false" outlineLevel="0" collapsed="false">
      <c r="A4994" s="27" t="s">
        <v>7083</v>
      </c>
      <c r="B4994" s="27" t="s">
        <v>572</v>
      </c>
      <c r="C4994" s="27" t="n">
        <v>52</v>
      </c>
      <c r="D4994" s="27" t="s">
        <v>181</v>
      </c>
      <c r="E4994" s="28" t="n">
        <v>45537</v>
      </c>
      <c r="F4994" s="27" t="s">
        <v>907</v>
      </c>
      <c r="G4994" s="28" t="n">
        <v>45542</v>
      </c>
      <c r="H4994" s="27" t="s">
        <v>146</v>
      </c>
      <c r="I4994" s="27" t="s">
        <v>309</v>
      </c>
      <c r="J4994" s="27" t="s">
        <v>222</v>
      </c>
      <c r="K4994" s="27" t="s">
        <v>126</v>
      </c>
      <c r="L4994" s="27" t="n">
        <v>33</v>
      </c>
      <c r="M4994" s="27" t="n">
        <v>138</v>
      </c>
      <c r="N4994" s="27" t="s">
        <v>186</v>
      </c>
      <c r="O4994" s="27" t="s">
        <v>149</v>
      </c>
      <c r="P4994" s="27" t="s">
        <v>187</v>
      </c>
      <c r="Q4994" s="29" t="n">
        <v>7683.26</v>
      </c>
      <c r="R4994" s="27" t="s">
        <v>130</v>
      </c>
      <c r="S4994" s="27" t="s">
        <v>197</v>
      </c>
      <c r="T4994" s="27" t="n">
        <v>4</v>
      </c>
    </row>
    <row r="4995" customFormat="false" ht="15" hidden="false" customHeight="false" outlineLevel="0" collapsed="false">
      <c r="A4995" s="30" t="s">
        <v>7084</v>
      </c>
      <c r="B4995" s="30" t="s">
        <v>3020</v>
      </c>
      <c r="C4995" s="30" t="n">
        <v>50</v>
      </c>
      <c r="D4995" s="30" t="s">
        <v>121</v>
      </c>
      <c r="E4995" s="31" t="n">
        <v>45505</v>
      </c>
      <c r="F4995" s="30" t="s">
        <v>338</v>
      </c>
      <c r="G4995" s="31" t="n">
        <v>45513</v>
      </c>
      <c r="H4995" s="30" t="s">
        <v>161</v>
      </c>
      <c r="I4995" s="30" t="s">
        <v>538</v>
      </c>
      <c r="J4995" s="30" t="s">
        <v>258</v>
      </c>
      <c r="K4995" s="30" t="s">
        <v>202</v>
      </c>
      <c r="L4995" s="30" t="n">
        <v>8</v>
      </c>
      <c r="M4995" s="30" t="n">
        <v>147</v>
      </c>
      <c r="N4995" s="30" t="s">
        <v>186</v>
      </c>
      <c r="O4995" s="30" t="s">
        <v>139</v>
      </c>
      <c r="P4995" s="30" t="s">
        <v>187</v>
      </c>
      <c r="Q4995" s="32" t="n">
        <v>18351.72</v>
      </c>
      <c r="R4995" s="30" t="s">
        <v>172</v>
      </c>
      <c r="S4995" s="30" t="s">
        <v>223</v>
      </c>
      <c r="T4995" s="30" t="n">
        <v>2</v>
      </c>
    </row>
    <row r="4996" customFormat="false" ht="15" hidden="false" customHeight="false" outlineLevel="0" collapsed="false">
      <c r="A4996" s="27" t="s">
        <v>7085</v>
      </c>
      <c r="B4996" s="27" t="s">
        <v>2074</v>
      </c>
      <c r="C4996" s="27" t="n">
        <v>14</v>
      </c>
      <c r="D4996" s="27" t="s">
        <v>181</v>
      </c>
      <c r="E4996" s="28" t="n">
        <v>45350</v>
      </c>
      <c r="F4996" s="27" t="s">
        <v>261</v>
      </c>
      <c r="G4996" s="28" t="n">
        <v>45351</v>
      </c>
      <c r="H4996" s="27" t="s">
        <v>123</v>
      </c>
      <c r="I4996" s="27" t="s">
        <v>124</v>
      </c>
      <c r="J4996" s="27" t="s">
        <v>418</v>
      </c>
      <c r="K4996" s="27" t="s">
        <v>138</v>
      </c>
      <c r="L4996" s="27" t="n">
        <v>82</v>
      </c>
      <c r="M4996" s="27" t="n">
        <v>31</v>
      </c>
      <c r="N4996" s="27" t="s">
        <v>127</v>
      </c>
      <c r="O4996" s="27" t="s">
        <v>171</v>
      </c>
      <c r="P4996" s="27" t="s">
        <v>150</v>
      </c>
      <c r="Q4996" s="29" t="n">
        <v>2027.25</v>
      </c>
      <c r="R4996" s="27" t="s">
        <v>130</v>
      </c>
      <c r="S4996" s="27" t="s">
        <v>151</v>
      </c>
      <c r="T4996" s="27" t="n">
        <v>5</v>
      </c>
    </row>
    <row r="4997" customFormat="false" ht="15" hidden="false" customHeight="false" outlineLevel="0" collapsed="false">
      <c r="A4997" s="30" t="s">
        <v>7086</v>
      </c>
      <c r="B4997" s="30" t="s">
        <v>3882</v>
      </c>
      <c r="C4997" s="30" t="n">
        <v>26</v>
      </c>
      <c r="D4997" s="30" t="s">
        <v>181</v>
      </c>
      <c r="E4997" s="31" t="n">
        <v>45498</v>
      </c>
      <c r="F4997" s="30" t="s">
        <v>2058</v>
      </c>
      <c r="G4997" s="31" t="n">
        <v>45501</v>
      </c>
      <c r="H4997" s="30" t="s">
        <v>135</v>
      </c>
      <c r="I4997" s="30" t="s">
        <v>251</v>
      </c>
      <c r="J4997" s="30" t="s">
        <v>137</v>
      </c>
      <c r="K4997" s="30" t="s">
        <v>156</v>
      </c>
      <c r="L4997" s="30" t="n">
        <v>39</v>
      </c>
      <c r="M4997" s="30" t="n">
        <v>43</v>
      </c>
      <c r="N4997" s="30" t="s">
        <v>127</v>
      </c>
      <c r="O4997" s="30" t="s">
        <v>139</v>
      </c>
      <c r="P4997" s="30" t="s">
        <v>187</v>
      </c>
      <c r="Q4997" s="32" t="n">
        <v>4015.97</v>
      </c>
      <c r="R4997" s="30" t="s">
        <v>130</v>
      </c>
      <c r="S4997" s="30" t="s">
        <v>131</v>
      </c>
      <c r="T4997" s="30" t="n">
        <v>4</v>
      </c>
    </row>
    <row r="4998" customFormat="false" ht="15" hidden="false" customHeight="false" outlineLevel="0" collapsed="false">
      <c r="A4998" s="27" t="s">
        <v>7087</v>
      </c>
      <c r="B4998" s="27" t="s">
        <v>1693</v>
      </c>
      <c r="C4998" s="27" t="n">
        <v>34</v>
      </c>
      <c r="D4998" s="27" t="s">
        <v>181</v>
      </c>
      <c r="E4998" s="28" t="n">
        <v>45613</v>
      </c>
      <c r="F4998" s="27" t="s">
        <v>167</v>
      </c>
      <c r="G4998" s="28" t="n">
        <v>45614</v>
      </c>
      <c r="H4998" s="27" t="s">
        <v>135</v>
      </c>
      <c r="I4998" s="27" t="s">
        <v>251</v>
      </c>
      <c r="J4998" s="27" t="s">
        <v>262</v>
      </c>
      <c r="K4998" s="27" t="s">
        <v>126</v>
      </c>
      <c r="L4998" s="27" t="n">
        <v>10</v>
      </c>
      <c r="M4998" s="27" t="n">
        <v>67</v>
      </c>
      <c r="N4998" s="27" t="s">
        <v>186</v>
      </c>
      <c r="O4998" s="27" t="s">
        <v>128</v>
      </c>
      <c r="P4998" s="27" t="s">
        <v>129</v>
      </c>
      <c r="Q4998" s="29" t="n">
        <v>7649.86</v>
      </c>
      <c r="R4998" s="27" t="s">
        <v>130</v>
      </c>
      <c r="S4998" s="27" t="s">
        <v>335</v>
      </c>
      <c r="T4998" s="27" t="n">
        <v>2</v>
      </c>
    </row>
    <row r="4999" customFormat="false" ht="15" hidden="false" customHeight="false" outlineLevel="0" collapsed="false">
      <c r="A4999" s="30" t="s">
        <v>7088</v>
      </c>
      <c r="B4999" s="30" t="s">
        <v>1413</v>
      </c>
      <c r="C4999" s="30" t="n">
        <v>0</v>
      </c>
      <c r="D4999" s="30" t="s">
        <v>493</v>
      </c>
      <c r="E4999" s="31" t="n">
        <v>45309</v>
      </c>
      <c r="F4999" s="30" t="s">
        <v>2588</v>
      </c>
      <c r="G4999" s="31" t="n">
        <v>45310</v>
      </c>
      <c r="H4999" s="30" t="s">
        <v>161</v>
      </c>
      <c r="I4999" s="30" t="s">
        <v>538</v>
      </c>
      <c r="J4999" s="30" t="s">
        <v>258</v>
      </c>
      <c r="K4999" s="30" t="s">
        <v>126</v>
      </c>
      <c r="L4999" s="30" t="n">
        <v>28</v>
      </c>
      <c r="M4999" s="30" t="n">
        <v>125</v>
      </c>
      <c r="N4999" s="30" t="s">
        <v>186</v>
      </c>
      <c r="O4999" s="30" t="s">
        <v>171</v>
      </c>
      <c r="P4999" s="30" t="s">
        <v>129</v>
      </c>
      <c r="Q4999" s="32" t="n">
        <v>8356.55</v>
      </c>
      <c r="R4999" s="30" t="s">
        <v>130</v>
      </c>
      <c r="S4999" s="30" t="s">
        <v>157</v>
      </c>
      <c r="T4999" s="30" t="n">
        <v>3</v>
      </c>
    </row>
    <row r="5000" customFormat="false" ht="15" hidden="false" customHeight="false" outlineLevel="0" collapsed="false">
      <c r="A5000" s="27" t="s">
        <v>7089</v>
      </c>
      <c r="B5000" s="27" t="s">
        <v>5479</v>
      </c>
      <c r="C5000" s="27" t="n">
        <v>66</v>
      </c>
      <c r="D5000" s="27" t="s">
        <v>121</v>
      </c>
      <c r="E5000" s="28" t="n">
        <v>45654</v>
      </c>
      <c r="F5000" s="27" t="s">
        <v>837</v>
      </c>
      <c r="G5000" s="28" t="n">
        <v>45658</v>
      </c>
      <c r="H5000" s="27" t="s">
        <v>168</v>
      </c>
      <c r="I5000" s="27" t="s">
        <v>366</v>
      </c>
      <c r="J5000" s="27" t="s">
        <v>441</v>
      </c>
      <c r="K5000" s="27" t="s">
        <v>126</v>
      </c>
      <c r="L5000" s="27" t="n">
        <v>34</v>
      </c>
      <c r="M5000" s="27" t="n">
        <v>60</v>
      </c>
      <c r="N5000" s="27" t="s">
        <v>186</v>
      </c>
      <c r="O5000" s="27" t="s">
        <v>139</v>
      </c>
      <c r="P5000" s="27" t="s">
        <v>129</v>
      </c>
      <c r="Q5000" s="29" t="n">
        <v>7227.73</v>
      </c>
      <c r="R5000" s="27" t="s">
        <v>268</v>
      </c>
      <c r="S5000" s="27" t="s">
        <v>131</v>
      </c>
      <c r="T5000" s="27" t="n">
        <v>2</v>
      </c>
    </row>
    <row r="5001" customFormat="false" ht="15" hidden="false" customHeight="false" outlineLevel="0" collapsed="false">
      <c r="A5001" s="30" t="s">
        <v>7090</v>
      </c>
      <c r="B5001" s="30" t="s">
        <v>1783</v>
      </c>
      <c r="C5001" s="30" t="n">
        <v>18</v>
      </c>
      <c r="D5001" s="30" t="s">
        <v>121</v>
      </c>
      <c r="E5001" s="31" t="n">
        <v>45563</v>
      </c>
      <c r="F5001" s="30" t="s">
        <v>1135</v>
      </c>
      <c r="G5001" s="31" t="n">
        <v>45564</v>
      </c>
      <c r="H5001" s="30" t="s">
        <v>206</v>
      </c>
      <c r="I5001" s="30" t="s">
        <v>232</v>
      </c>
      <c r="J5001" s="30" t="s">
        <v>208</v>
      </c>
      <c r="K5001" s="30" t="s">
        <v>138</v>
      </c>
      <c r="L5001" s="30" t="n">
        <v>82</v>
      </c>
      <c r="M5001" s="30" t="n">
        <v>20</v>
      </c>
      <c r="N5001" s="30" t="s">
        <v>127</v>
      </c>
      <c r="O5001" s="30" t="s">
        <v>171</v>
      </c>
      <c r="P5001" s="30" t="s">
        <v>129</v>
      </c>
      <c r="Q5001" s="32" t="n">
        <v>2414.89</v>
      </c>
      <c r="R5001" s="30" t="s">
        <v>130</v>
      </c>
      <c r="S5001" s="30" t="s">
        <v>335</v>
      </c>
      <c r="T5001" s="30" t="n">
        <v>3</v>
      </c>
    </row>
    <row r="5002" customFormat="false" ht="15" hidden="false" customHeight="false" outlineLevel="0" collapsed="false">
      <c r="A5002" s="27" t="s">
        <v>7091</v>
      </c>
      <c r="B5002" s="27" t="s">
        <v>4223</v>
      </c>
      <c r="C5002" s="27" t="n">
        <v>18</v>
      </c>
      <c r="D5002" s="27" t="s">
        <v>181</v>
      </c>
      <c r="E5002" s="28" t="n">
        <v>45365</v>
      </c>
      <c r="F5002" s="27" t="s">
        <v>490</v>
      </c>
      <c r="G5002" s="28" t="n">
        <v>45365</v>
      </c>
      <c r="H5002" s="27" t="s">
        <v>217</v>
      </c>
      <c r="I5002" s="27" t="s">
        <v>392</v>
      </c>
      <c r="J5002" s="27" t="s">
        <v>294</v>
      </c>
      <c r="K5002" s="27" t="s">
        <v>138</v>
      </c>
      <c r="L5002" s="27" t="n">
        <v>44</v>
      </c>
      <c r="M5002" s="27" t="n">
        <v>29</v>
      </c>
      <c r="N5002" s="27" t="s">
        <v>127</v>
      </c>
      <c r="O5002" s="27" t="s">
        <v>128</v>
      </c>
      <c r="P5002" s="27" t="s">
        <v>150</v>
      </c>
      <c r="Q5002" s="29" t="n">
        <v>2517.59</v>
      </c>
      <c r="R5002" s="27" t="s">
        <v>130</v>
      </c>
      <c r="S5002" s="27" t="s">
        <v>335</v>
      </c>
      <c r="T5002" s="27" t="n">
        <v>5</v>
      </c>
    </row>
    <row r="5003" customFormat="false" ht="15" hidden="false" customHeight="false" outlineLevel="0" collapsed="false">
      <c r="A5003" s="30" t="s">
        <v>7092</v>
      </c>
      <c r="B5003" s="30" t="s">
        <v>505</v>
      </c>
      <c r="C5003" s="30" t="n">
        <v>56</v>
      </c>
      <c r="D5003" s="30" t="s">
        <v>493</v>
      </c>
      <c r="E5003" s="31" t="n">
        <v>45316</v>
      </c>
      <c r="F5003" s="30" t="s">
        <v>832</v>
      </c>
      <c r="G5003" s="31" t="n">
        <v>45318</v>
      </c>
      <c r="H5003" s="30" t="s">
        <v>206</v>
      </c>
      <c r="I5003" s="30" t="s">
        <v>207</v>
      </c>
      <c r="J5003" s="30" t="s">
        <v>208</v>
      </c>
      <c r="K5003" s="30" t="s">
        <v>156</v>
      </c>
      <c r="L5003" s="30" t="n">
        <v>55</v>
      </c>
      <c r="M5003" s="30" t="n">
        <v>72</v>
      </c>
      <c r="N5003" s="30" t="s">
        <v>127</v>
      </c>
      <c r="O5003" s="30" t="s">
        <v>149</v>
      </c>
      <c r="P5003" s="30" t="s">
        <v>150</v>
      </c>
      <c r="Q5003" s="32" t="n">
        <v>3890.99</v>
      </c>
      <c r="R5003" s="30" t="s">
        <v>130</v>
      </c>
      <c r="S5003" s="30" t="s">
        <v>178</v>
      </c>
      <c r="T5003" s="30" t="n">
        <v>4</v>
      </c>
    </row>
    <row r="5004" customFormat="false" ht="15" hidden="false" customHeight="false" outlineLevel="0" collapsed="false">
      <c r="A5004" s="27" t="s">
        <v>7093</v>
      </c>
      <c r="B5004" s="27" t="s">
        <v>1878</v>
      </c>
      <c r="C5004" s="27"/>
      <c r="D5004" s="27" t="s">
        <v>121</v>
      </c>
      <c r="E5004" s="28" t="n">
        <v>45594</v>
      </c>
      <c r="F5004" s="27" t="s">
        <v>1374</v>
      </c>
      <c r="G5004" s="28" t="n">
        <v>45595</v>
      </c>
      <c r="H5004" s="27" t="s">
        <v>242</v>
      </c>
      <c r="I5004" s="27" t="s">
        <v>466</v>
      </c>
      <c r="J5004" s="27" t="s">
        <v>316</v>
      </c>
      <c r="K5004" s="27" t="s">
        <v>138</v>
      </c>
      <c r="L5004" s="27" t="n">
        <v>28</v>
      </c>
      <c r="M5004" s="27" t="n">
        <v>43</v>
      </c>
      <c r="N5004" s="27" t="s">
        <v>127</v>
      </c>
      <c r="O5004" s="27" t="s">
        <v>128</v>
      </c>
      <c r="P5004" s="27" t="s">
        <v>140</v>
      </c>
      <c r="Q5004" s="29" t="n">
        <v>2570.49</v>
      </c>
      <c r="R5004" s="27" t="s">
        <v>130</v>
      </c>
      <c r="S5004" s="27" t="s">
        <v>223</v>
      </c>
      <c r="T5004" s="27" t="n">
        <v>5</v>
      </c>
    </row>
    <row r="5005" customFormat="false" ht="15" hidden="false" customHeight="false" outlineLevel="0" collapsed="false">
      <c r="A5005" s="30" t="s">
        <v>7094</v>
      </c>
      <c r="B5005" s="30" t="s">
        <v>3863</v>
      </c>
      <c r="C5005" s="30" t="n">
        <v>9</v>
      </c>
      <c r="D5005" s="30" t="s">
        <v>181</v>
      </c>
      <c r="E5005" s="31" t="n">
        <v>45623</v>
      </c>
      <c r="F5005" s="30" t="s">
        <v>350</v>
      </c>
      <c r="G5005" s="31" t="n">
        <v>45625</v>
      </c>
      <c r="H5005" s="30" t="s">
        <v>168</v>
      </c>
      <c r="I5005" s="30" t="s">
        <v>196</v>
      </c>
      <c r="J5005" s="30" t="s">
        <v>191</v>
      </c>
      <c r="K5005" s="30" t="s">
        <v>126</v>
      </c>
      <c r="L5005" s="30" t="n">
        <v>5</v>
      </c>
      <c r="M5005" s="30" t="n">
        <v>118</v>
      </c>
      <c r="N5005" s="30" t="s">
        <v>186</v>
      </c>
      <c r="O5005" s="30" t="s">
        <v>139</v>
      </c>
      <c r="P5005" s="30" t="s">
        <v>187</v>
      </c>
      <c r="Q5005" s="32" t="n">
        <v>7879.38</v>
      </c>
      <c r="R5005" s="30" t="s">
        <v>172</v>
      </c>
      <c r="S5005" s="30" t="s">
        <v>151</v>
      </c>
      <c r="T5005" s="30" t="n">
        <v>3</v>
      </c>
    </row>
    <row r="5006" customFormat="false" ht="15" hidden="false" customHeight="false" outlineLevel="0" collapsed="false">
      <c r="A5006" s="27" t="s">
        <v>7095</v>
      </c>
      <c r="B5006" s="27" t="s">
        <v>7096</v>
      </c>
      <c r="C5006" s="27" t="n">
        <v>52</v>
      </c>
      <c r="D5006" s="27" t="s">
        <v>181</v>
      </c>
      <c r="E5006" s="28" t="n">
        <v>45495</v>
      </c>
      <c r="F5006" s="27" t="s">
        <v>797</v>
      </c>
      <c r="G5006" s="28" t="n">
        <v>45507</v>
      </c>
      <c r="H5006" s="27" t="s">
        <v>146</v>
      </c>
      <c r="I5006" s="27" t="s">
        <v>309</v>
      </c>
      <c r="J5006" s="27" t="s">
        <v>568</v>
      </c>
      <c r="K5006" s="27" t="s">
        <v>202</v>
      </c>
      <c r="L5006" s="27" t="n">
        <v>2</v>
      </c>
      <c r="M5006" s="27" t="n">
        <v>178</v>
      </c>
      <c r="N5006" s="27" t="s">
        <v>186</v>
      </c>
      <c r="O5006" s="27" t="s">
        <v>171</v>
      </c>
      <c r="P5006" s="27" t="s">
        <v>150</v>
      </c>
      <c r="Q5006" s="29" t="n">
        <v>18434.67</v>
      </c>
      <c r="R5006" s="27" t="s">
        <v>172</v>
      </c>
      <c r="S5006" s="27" t="s">
        <v>131</v>
      </c>
      <c r="T5006" s="27" t="n">
        <v>3</v>
      </c>
    </row>
    <row r="5007" customFormat="false" ht="15" hidden="false" customHeight="false" outlineLevel="0" collapsed="false">
      <c r="A5007" s="30" t="s">
        <v>7097</v>
      </c>
      <c r="B5007" s="30" t="s">
        <v>1612</v>
      </c>
      <c r="C5007" s="30" t="n">
        <v>53</v>
      </c>
      <c r="D5007" s="30" t="s">
        <v>181</v>
      </c>
      <c r="E5007" s="31" t="n">
        <v>45429</v>
      </c>
      <c r="F5007" s="30" t="s">
        <v>2406</v>
      </c>
      <c r="G5007" s="31" t="n">
        <v>45430</v>
      </c>
      <c r="H5007" s="30" t="s">
        <v>168</v>
      </c>
      <c r="I5007" s="30" t="s">
        <v>169</v>
      </c>
      <c r="J5007" s="30" t="s">
        <v>367</v>
      </c>
      <c r="K5007" s="30" t="s">
        <v>138</v>
      </c>
      <c r="L5007" s="30" t="n">
        <v>46</v>
      </c>
      <c r="M5007" s="30" t="n">
        <v>21</v>
      </c>
      <c r="N5007" s="30" t="s">
        <v>127</v>
      </c>
      <c r="O5007" s="30" t="s">
        <v>171</v>
      </c>
      <c r="P5007" s="30" t="s">
        <v>129</v>
      </c>
      <c r="Q5007" s="32" t="n">
        <v>799.88</v>
      </c>
      <c r="R5007" s="30" t="s">
        <v>172</v>
      </c>
      <c r="S5007" s="30" t="s">
        <v>157</v>
      </c>
      <c r="T5007" s="30" t="n">
        <v>2</v>
      </c>
    </row>
    <row r="5008" customFormat="false" ht="15" hidden="false" customHeight="false" outlineLevel="0" collapsed="false">
      <c r="A5008" s="27" t="s">
        <v>7098</v>
      </c>
      <c r="B5008" s="27" t="s">
        <v>3449</v>
      </c>
      <c r="C5008" s="27" t="n">
        <v>21</v>
      </c>
      <c r="D5008" s="27" t="s">
        <v>121</v>
      </c>
      <c r="E5008" s="28" t="n">
        <v>45593</v>
      </c>
      <c r="F5008" s="27" t="s">
        <v>762</v>
      </c>
      <c r="G5008" s="28" t="n">
        <v>45593</v>
      </c>
      <c r="H5008" s="27" t="s">
        <v>146</v>
      </c>
      <c r="I5008" s="27" t="s">
        <v>309</v>
      </c>
      <c r="J5008" s="27" t="s">
        <v>244</v>
      </c>
      <c r="K5008" s="27" t="s">
        <v>138</v>
      </c>
      <c r="L5008" s="27" t="n">
        <v>85</v>
      </c>
      <c r="M5008" s="27" t="n">
        <v>37</v>
      </c>
      <c r="N5008" s="27" t="s">
        <v>127</v>
      </c>
      <c r="O5008" s="27" t="s">
        <v>171</v>
      </c>
      <c r="P5008" s="27" t="s">
        <v>187</v>
      </c>
      <c r="Q5008" s="29" t="n">
        <v>969.03</v>
      </c>
      <c r="R5008" s="27" t="s">
        <v>130</v>
      </c>
      <c r="S5008" s="27" t="s">
        <v>141</v>
      </c>
      <c r="T5008" s="27" t="n">
        <v>3</v>
      </c>
    </row>
    <row r="5009" customFormat="false" ht="15" hidden="false" customHeight="false" outlineLevel="0" collapsed="false">
      <c r="A5009" s="30" t="s">
        <v>7099</v>
      </c>
      <c r="B5009" s="30" t="s">
        <v>7100</v>
      </c>
      <c r="C5009" s="30" t="n">
        <v>0</v>
      </c>
      <c r="D5009" s="30" t="s">
        <v>181</v>
      </c>
      <c r="E5009" s="31" t="n">
        <v>45351</v>
      </c>
      <c r="F5009" s="30" t="s">
        <v>893</v>
      </c>
      <c r="G5009" s="31" t="n">
        <v>45354</v>
      </c>
      <c r="H5009" s="30" t="s">
        <v>183</v>
      </c>
      <c r="I5009" s="30" t="s">
        <v>430</v>
      </c>
      <c r="J5009" s="30" t="s">
        <v>185</v>
      </c>
      <c r="K5009" s="30" t="s">
        <v>126</v>
      </c>
      <c r="L5009" s="30" t="n">
        <v>23</v>
      </c>
      <c r="M5009" s="30" t="n">
        <v>87</v>
      </c>
      <c r="N5009" s="30" t="s">
        <v>186</v>
      </c>
      <c r="O5009" s="30" t="s">
        <v>139</v>
      </c>
      <c r="P5009" s="30" t="s">
        <v>129</v>
      </c>
      <c r="Q5009" s="32" t="n">
        <v>7401.8</v>
      </c>
      <c r="R5009" s="30" t="s">
        <v>172</v>
      </c>
      <c r="S5009" s="30" t="s">
        <v>197</v>
      </c>
      <c r="T5009" s="30" t="n">
        <v>3</v>
      </c>
    </row>
    <row r="5010" customFormat="false" ht="15" hidden="false" customHeight="false" outlineLevel="0" collapsed="false">
      <c r="A5010" s="27" t="s">
        <v>2291</v>
      </c>
      <c r="B5010" s="27" t="s">
        <v>2292</v>
      </c>
      <c r="C5010" s="27" t="n">
        <v>69</v>
      </c>
      <c r="D5010" s="27" t="s">
        <v>121</v>
      </c>
      <c r="E5010" s="28" t="n">
        <v>45475</v>
      </c>
      <c r="F5010" s="27" t="s">
        <v>1220</v>
      </c>
      <c r="G5010" s="28" t="n">
        <v>45476</v>
      </c>
      <c r="H5010" s="27" t="s">
        <v>135</v>
      </c>
      <c r="I5010" s="27" t="s">
        <v>278</v>
      </c>
      <c r="J5010" s="27" t="s">
        <v>262</v>
      </c>
      <c r="K5010" s="27" t="s">
        <v>126</v>
      </c>
      <c r="L5010" s="27" t="n">
        <v>21</v>
      </c>
      <c r="M5010" s="27" t="n">
        <v>137</v>
      </c>
      <c r="N5010" s="27" t="s">
        <v>186</v>
      </c>
      <c r="O5010" s="27" t="s">
        <v>171</v>
      </c>
      <c r="P5010" s="27" t="s">
        <v>187</v>
      </c>
      <c r="Q5010" s="29" t="n">
        <v>7683.78</v>
      </c>
      <c r="R5010" s="27" t="s">
        <v>172</v>
      </c>
      <c r="S5010" s="27" t="s">
        <v>141</v>
      </c>
      <c r="T5010" s="27" t="n">
        <v>3</v>
      </c>
    </row>
    <row r="5011" customFormat="false" ht="15" hidden="false" customHeight="false" outlineLevel="0" collapsed="false">
      <c r="A5011" s="30" t="s">
        <v>2163</v>
      </c>
      <c r="B5011" s="30" t="s">
        <v>2604</v>
      </c>
      <c r="C5011" s="30" t="n">
        <v>33</v>
      </c>
      <c r="D5011" s="30" t="s">
        <v>359</v>
      </c>
      <c r="E5011" s="31" t="n">
        <v>45389</v>
      </c>
      <c r="F5011" s="30" t="s">
        <v>1583</v>
      </c>
      <c r="G5011" s="31" t="n">
        <v>45391</v>
      </c>
      <c r="H5011" s="30" t="s">
        <v>146</v>
      </c>
      <c r="I5011" s="30" t="s">
        <v>309</v>
      </c>
      <c r="J5011" s="30" t="s">
        <v>222</v>
      </c>
      <c r="K5011" s="30" t="s">
        <v>156</v>
      </c>
      <c r="L5011" s="30" t="n">
        <v>58</v>
      </c>
      <c r="M5011" s="30" t="n">
        <v>53</v>
      </c>
      <c r="N5011" s="30" t="s">
        <v>127</v>
      </c>
      <c r="O5011" s="30" t="s">
        <v>149</v>
      </c>
      <c r="P5011" s="30" t="s">
        <v>187</v>
      </c>
      <c r="Q5011" s="32" t="n">
        <v>2891.29</v>
      </c>
      <c r="R5011" s="30" t="s">
        <v>268</v>
      </c>
      <c r="S5011" s="30" t="s">
        <v>223</v>
      </c>
      <c r="T5011" s="30" t="n">
        <v>4</v>
      </c>
    </row>
    <row r="5012" customFormat="false" ht="15" hidden="false" customHeight="false" outlineLevel="0" collapsed="false">
      <c r="A5012" s="27" t="s">
        <v>7101</v>
      </c>
      <c r="B5012" s="27" t="s">
        <v>5009</v>
      </c>
      <c r="C5012" s="27" t="n">
        <v>36</v>
      </c>
      <c r="D5012" s="27" t="s">
        <v>181</v>
      </c>
      <c r="E5012" s="28" t="n">
        <v>45592</v>
      </c>
      <c r="F5012" s="27" t="s">
        <v>546</v>
      </c>
      <c r="G5012" s="28" t="n">
        <v>45597</v>
      </c>
      <c r="H5012" s="27" t="s">
        <v>146</v>
      </c>
      <c r="I5012" s="27" t="s">
        <v>176</v>
      </c>
      <c r="J5012" s="27" t="s">
        <v>568</v>
      </c>
      <c r="K5012" s="27" t="s">
        <v>126</v>
      </c>
      <c r="L5012" s="27" t="n">
        <v>28</v>
      </c>
      <c r="M5012" s="27" t="n">
        <v>146</v>
      </c>
      <c r="N5012" s="27" t="s">
        <v>127</v>
      </c>
      <c r="O5012" s="27" t="s">
        <v>128</v>
      </c>
      <c r="P5012" s="27" t="s">
        <v>129</v>
      </c>
      <c r="Q5012" s="29" t="n">
        <v>8274.31</v>
      </c>
      <c r="R5012" s="27" t="s">
        <v>130</v>
      </c>
      <c r="S5012" s="27" t="s">
        <v>141</v>
      </c>
      <c r="T5012" s="27" t="n">
        <v>4</v>
      </c>
    </row>
    <row r="5013" customFormat="false" ht="15" hidden="false" customHeight="false" outlineLevel="0" collapsed="false">
      <c r="A5013" s="30" t="s">
        <v>7102</v>
      </c>
      <c r="B5013" s="30" t="s">
        <v>862</v>
      </c>
      <c r="C5013" s="30" t="n">
        <v>83</v>
      </c>
      <c r="D5013" s="30" t="s">
        <v>121</v>
      </c>
      <c r="E5013" s="31" t="n">
        <v>45617</v>
      </c>
      <c r="F5013" s="30" t="s">
        <v>919</v>
      </c>
      <c r="G5013" s="31" t="n">
        <v>45618</v>
      </c>
      <c r="H5013" s="30" t="s">
        <v>123</v>
      </c>
      <c r="I5013" s="30" t="s">
        <v>155</v>
      </c>
      <c r="J5013" s="30" t="s">
        <v>227</v>
      </c>
      <c r="K5013" s="30" t="s">
        <v>138</v>
      </c>
      <c r="L5013" s="30" t="n">
        <v>41</v>
      </c>
      <c r="M5013" s="30" t="n">
        <v>30</v>
      </c>
      <c r="N5013" s="30" t="s">
        <v>127</v>
      </c>
      <c r="O5013" s="30" t="s">
        <v>139</v>
      </c>
      <c r="P5013" s="30" t="s">
        <v>129</v>
      </c>
      <c r="Q5013" s="32" t="n">
        <v>2270.65</v>
      </c>
      <c r="R5013" s="30" t="s">
        <v>130</v>
      </c>
      <c r="S5013" s="30" t="s">
        <v>335</v>
      </c>
      <c r="T5013" s="30" t="n">
        <v>3</v>
      </c>
    </row>
    <row r="5014" customFormat="false" ht="15" hidden="false" customHeight="false" outlineLevel="0" collapsed="false">
      <c r="A5014" s="27" t="s">
        <v>7103</v>
      </c>
      <c r="B5014" s="27" t="s">
        <v>761</v>
      </c>
      <c r="C5014" s="27" t="n">
        <v>28</v>
      </c>
      <c r="D5014" s="27" t="s">
        <v>121</v>
      </c>
      <c r="E5014" s="28" t="n">
        <v>45362</v>
      </c>
      <c r="F5014" s="27" t="s">
        <v>552</v>
      </c>
      <c r="G5014" s="28" t="n">
        <v>45363</v>
      </c>
      <c r="H5014" s="27" t="s">
        <v>217</v>
      </c>
      <c r="I5014" s="27" t="s">
        <v>392</v>
      </c>
      <c r="J5014" s="27" t="s">
        <v>294</v>
      </c>
      <c r="K5014" s="27" t="s">
        <v>138</v>
      </c>
      <c r="L5014" s="27" t="n">
        <v>85</v>
      </c>
      <c r="M5014" s="27" t="n">
        <v>32</v>
      </c>
      <c r="N5014" s="27" t="s">
        <v>127</v>
      </c>
      <c r="O5014" s="27" t="s">
        <v>171</v>
      </c>
      <c r="P5014" s="27" t="s">
        <v>150</v>
      </c>
      <c r="Q5014" s="29" t="n">
        <v>951.12</v>
      </c>
      <c r="R5014" s="27" t="s">
        <v>172</v>
      </c>
      <c r="S5014" s="27" t="s">
        <v>192</v>
      </c>
      <c r="T5014" s="27" t="n">
        <v>2</v>
      </c>
    </row>
    <row r="5015" customFormat="false" ht="15" hidden="false" customHeight="false" outlineLevel="0" collapsed="false">
      <c r="A5015" s="30" t="s">
        <v>7104</v>
      </c>
      <c r="B5015" s="30" t="s">
        <v>2539</v>
      </c>
      <c r="C5015" s="30" t="n">
        <v>68</v>
      </c>
      <c r="D5015" s="30" t="s">
        <v>181</v>
      </c>
      <c r="E5015" s="31" t="n">
        <v>45331</v>
      </c>
      <c r="F5015" s="30" t="s">
        <v>1436</v>
      </c>
      <c r="G5015" s="31" t="n">
        <v>45331</v>
      </c>
      <c r="H5015" s="30" t="s">
        <v>135</v>
      </c>
      <c r="I5015" s="30" t="s">
        <v>136</v>
      </c>
      <c r="J5015" s="30" t="s">
        <v>252</v>
      </c>
      <c r="K5015" s="30" t="s">
        <v>138</v>
      </c>
      <c r="L5015" s="30" t="n">
        <v>48</v>
      </c>
      <c r="M5015" s="30" t="n">
        <v>40</v>
      </c>
      <c r="N5015" s="30" t="s">
        <v>127</v>
      </c>
      <c r="O5015" s="30" t="s">
        <v>128</v>
      </c>
      <c r="P5015" s="30" t="s">
        <v>187</v>
      </c>
      <c r="Q5015" s="32" t="n">
        <v>2504.66</v>
      </c>
      <c r="R5015" s="30" t="s">
        <v>130</v>
      </c>
      <c r="S5015" s="30" t="s">
        <v>335</v>
      </c>
      <c r="T5015" s="30" t="n">
        <v>4</v>
      </c>
    </row>
    <row r="5016" customFormat="false" ht="15" hidden="false" customHeight="false" outlineLevel="0" collapsed="false">
      <c r="A5016" s="27" t="s">
        <v>7105</v>
      </c>
      <c r="B5016" s="27" t="s">
        <v>3063</v>
      </c>
      <c r="C5016" s="27" t="n">
        <v>35</v>
      </c>
      <c r="D5016" s="27" t="s">
        <v>181</v>
      </c>
      <c r="E5016" s="28" t="n">
        <v>45558</v>
      </c>
      <c r="F5016" s="27" t="s">
        <v>1399</v>
      </c>
      <c r="G5016" s="28" t="n">
        <v>45561</v>
      </c>
      <c r="H5016" s="27" t="s">
        <v>206</v>
      </c>
      <c r="I5016" s="27" t="s">
        <v>300</v>
      </c>
      <c r="J5016" s="27" t="s">
        <v>208</v>
      </c>
      <c r="K5016" s="27" t="s">
        <v>126</v>
      </c>
      <c r="L5016" s="27" t="n">
        <v>33</v>
      </c>
      <c r="M5016" s="27" t="n">
        <v>83</v>
      </c>
      <c r="N5016" s="27" t="s">
        <v>127</v>
      </c>
      <c r="O5016" s="27" t="s">
        <v>128</v>
      </c>
      <c r="P5016" s="27" t="s">
        <v>150</v>
      </c>
      <c r="Q5016" s="29" t="n">
        <v>8597.89</v>
      </c>
      <c r="R5016" s="27" t="s">
        <v>130</v>
      </c>
      <c r="S5016" s="27" t="s">
        <v>197</v>
      </c>
      <c r="T5016" s="27" t="n">
        <v>4</v>
      </c>
    </row>
    <row r="5017" customFormat="false" ht="15" hidden="false" customHeight="false" outlineLevel="0" collapsed="false">
      <c r="A5017" s="30" t="s">
        <v>7106</v>
      </c>
      <c r="B5017" s="30" t="s">
        <v>3467</v>
      </c>
      <c r="C5017" s="30" t="n">
        <v>1</v>
      </c>
      <c r="D5017" s="30" t="s">
        <v>181</v>
      </c>
      <c r="E5017" s="31" t="n">
        <v>45597</v>
      </c>
      <c r="F5017" s="30" t="s">
        <v>740</v>
      </c>
      <c r="G5017" s="31" t="n">
        <v>45598</v>
      </c>
      <c r="H5017" s="30" t="s">
        <v>135</v>
      </c>
      <c r="I5017" s="30" t="s">
        <v>136</v>
      </c>
      <c r="J5017" s="30" t="s">
        <v>137</v>
      </c>
      <c r="K5017" s="30" t="s">
        <v>138</v>
      </c>
      <c r="L5017" s="30" t="n">
        <v>39</v>
      </c>
      <c r="M5017" s="30" t="n">
        <v>21</v>
      </c>
      <c r="N5017" s="30" t="s">
        <v>127</v>
      </c>
      <c r="O5017" s="30" t="s">
        <v>171</v>
      </c>
      <c r="P5017" s="30" t="s">
        <v>140</v>
      </c>
      <c r="Q5017" s="32" t="n">
        <v>2222.91</v>
      </c>
      <c r="R5017" s="30" t="s">
        <v>130</v>
      </c>
      <c r="S5017" s="30" t="s">
        <v>178</v>
      </c>
      <c r="T5017" s="30"/>
    </row>
    <row r="5018" customFormat="false" ht="15" hidden="false" customHeight="false" outlineLevel="0" collapsed="false">
      <c r="A5018" s="27" t="s">
        <v>7107</v>
      </c>
      <c r="B5018" s="27" t="s">
        <v>396</v>
      </c>
      <c r="C5018" s="27" t="n">
        <v>37</v>
      </c>
      <c r="D5018" s="27" t="s">
        <v>181</v>
      </c>
      <c r="E5018" s="28" t="n">
        <v>45431</v>
      </c>
      <c r="F5018" s="27" t="s">
        <v>1104</v>
      </c>
      <c r="G5018" s="28" t="n">
        <v>45432</v>
      </c>
      <c r="H5018" s="27" t="s">
        <v>146</v>
      </c>
      <c r="I5018" s="27" t="s">
        <v>147</v>
      </c>
      <c r="J5018" s="27" t="s">
        <v>244</v>
      </c>
      <c r="K5018" s="27" t="s">
        <v>138</v>
      </c>
      <c r="L5018" s="27" t="n">
        <v>34</v>
      </c>
      <c r="M5018" s="27" t="n">
        <v>32</v>
      </c>
      <c r="N5018" s="27" t="s">
        <v>127</v>
      </c>
      <c r="O5018" s="27" t="s">
        <v>149</v>
      </c>
      <c r="P5018" s="27" t="s">
        <v>187</v>
      </c>
      <c r="Q5018" s="29" t="n">
        <v>1161.38</v>
      </c>
      <c r="R5018" s="27" t="s">
        <v>130</v>
      </c>
      <c r="S5018" s="27" t="s">
        <v>192</v>
      </c>
      <c r="T5018" s="27" t="n">
        <v>2</v>
      </c>
    </row>
    <row r="5019" customFormat="false" ht="15" hidden="false" customHeight="false" outlineLevel="0" collapsed="false">
      <c r="A5019" s="30" t="s">
        <v>7108</v>
      </c>
      <c r="B5019" s="30" t="s">
        <v>5275</v>
      </c>
      <c r="C5019" s="30" t="n">
        <v>42</v>
      </c>
      <c r="D5019" s="30" t="s">
        <v>181</v>
      </c>
      <c r="E5019" s="31" t="n">
        <v>45445</v>
      </c>
      <c r="F5019" s="30" t="s">
        <v>1044</v>
      </c>
      <c r="G5019" s="31" t="n">
        <v>45450</v>
      </c>
      <c r="H5019" s="30" t="s">
        <v>146</v>
      </c>
      <c r="I5019" s="30" t="s">
        <v>176</v>
      </c>
      <c r="J5019" s="30" t="s">
        <v>222</v>
      </c>
      <c r="K5019" s="30" t="s">
        <v>126</v>
      </c>
      <c r="L5019" s="30" t="n">
        <v>21</v>
      </c>
      <c r="M5019" s="30" t="n">
        <v>111</v>
      </c>
      <c r="N5019" s="30" t="s">
        <v>186</v>
      </c>
      <c r="O5019" s="30" t="s">
        <v>128</v>
      </c>
      <c r="P5019" s="30" t="s">
        <v>140</v>
      </c>
      <c r="Q5019" s="32" t="n">
        <v>7975.58</v>
      </c>
      <c r="R5019" s="30" t="s">
        <v>130</v>
      </c>
      <c r="S5019" s="30" t="s">
        <v>131</v>
      </c>
      <c r="T5019" s="30" t="n">
        <v>4</v>
      </c>
    </row>
    <row r="5020" customFormat="false" ht="15" hidden="false" customHeight="false" outlineLevel="0" collapsed="false">
      <c r="A5020" s="27" t="s">
        <v>7109</v>
      </c>
      <c r="B5020" s="27" t="s">
        <v>1955</v>
      </c>
      <c r="C5020" s="27" t="n">
        <v>42</v>
      </c>
      <c r="D5020" s="27" t="s">
        <v>181</v>
      </c>
      <c r="E5020" s="28" t="n">
        <v>45432</v>
      </c>
      <c r="F5020" s="27" t="s">
        <v>1257</v>
      </c>
      <c r="G5020" s="28" t="n">
        <v>45433</v>
      </c>
      <c r="H5020" s="27" t="s">
        <v>123</v>
      </c>
      <c r="I5020" s="27" t="s">
        <v>304</v>
      </c>
      <c r="J5020" s="27" t="s">
        <v>305</v>
      </c>
      <c r="K5020" s="27" t="s">
        <v>156</v>
      </c>
      <c r="L5020" s="27" t="n">
        <v>63</v>
      </c>
      <c r="M5020" s="27" t="n">
        <v>61</v>
      </c>
      <c r="N5020" s="27" t="s">
        <v>127</v>
      </c>
      <c r="O5020" s="27" t="s">
        <v>139</v>
      </c>
      <c r="P5020" s="27" t="s">
        <v>140</v>
      </c>
      <c r="Q5020" s="29" t="n">
        <v>3799.69</v>
      </c>
      <c r="R5020" s="27" t="s">
        <v>172</v>
      </c>
      <c r="S5020" s="27" t="s">
        <v>151</v>
      </c>
      <c r="T5020" s="27" t="n">
        <v>2</v>
      </c>
    </row>
    <row r="5021" customFormat="false" ht="15" hidden="false" customHeight="false" outlineLevel="0" collapsed="false">
      <c r="A5021" s="30" t="s">
        <v>7110</v>
      </c>
      <c r="B5021" s="30" t="s">
        <v>1246</v>
      </c>
      <c r="C5021" s="30" t="n">
        <v>41</v>
      </c>
      <c r="D5021" s="30" t="s">
        <v>181</v>
      </c>
      <c r="E5021" s="31" t="n">
        <v>45339</v>
      </c>
      <c r="F5021" s="30" t="s">
        <v>890</v>
      </c>
      <c r="G5021" s="31" t="n">
        <v>45341</v>
      </c>
      <c r="H5021" s="30" t="s">
        <v>161</v>
      </c>
      <c r="I5021" s="30"/>
      <c r="J5021" s="30" t="s">
        <v>648</v>
      </c>
      <c r="K5021" s="30" t="s">
        <v>126</v>
      </c>
      <c r="L5021" s="30" t="n">
        <v>43</v>
      </c>
      <c r="M5021" s="30" t="n">
        <v>146</v>
      </c>
      <c r="N5021" s="30" t="s">
        <v>186</v>
      </c>
      <c r="O5021" s="30" t="s">
        <v>128</v>
      </c>
      <c r="P5021" s="30" t="s">
        <v>140</v>
      </c>
      <c r="Q5021" s="32" t="n">
        <v>9582.53</v>
      </c>
      <c r="R5021" s="30" t="s">
        <v>172</v>
      </c>
      <c r="S5021" s="30" t="s">
        <v>151</v>
      </c>
      <c r="T5021" s="30" t="n">
        <v>3</v>
      </c>
    </row>
    <row r="5022" customFormat="false" ht="15" hidden="false" customHeight="false" outlineLevel="0" collapsed="false">
      <c r="A5022" s="27" t="s">
        <v>7111</v>
      </c>
      <c r="B5022" s="27" t="s">
        <v>2676</v>
      </c>
      <c r="C5022" s="27" t="n">
        <v>66</v>
      </c>
      <c r="D5022" s="27" t="s">
        <v>181</v>
      </c>
      <c r="E5022" s="28" t="n">
        <v>45368</v>
      </c>
      <c r="F5022" s="27" t="s">
        <v>1745</v>
      </c>
      <c r="G5022" s="28" t="n">
        <v>45368</v>
      </c>
      <c r="H5022" s="27" t="s">
        <v>183</v>
      </c>
      <c r="I5022" s="27" t="s">
        <v>212</v>
      </c>
      <c r="J5022" s="27" t="s">
        <v>213</v>
      </c>
      <c r="K5022" s="27" t="s">
        <v>138</v>
      </c>
      <c r="L5022" s="27" t="n">
        <v>39</v>
      </c>
      <c r="M5022" s="27" t="n">
        <v>26</v>
      </c>
      <c r="N5022" s="27" t="s">
        <v>127</v>
      </c>
      <c r="O5022" s="27" t="s">
        <v>139</v>
      </c>
      <c r="P5022" s="27" t="s">
        <v>140</v>
      </c>
      <c r="Q5022" s="29" t="n">
        <v>2160.9</v>
      </c>
      <c r="R5022" s="27" t="s">
        <v>130</v>
      </c>
      <c r="S5022" s="27" t="s">
        <v>178</v>
      </c>
      <c r="T5022" s="27" t="n">
        <v>3</v>
      </c>
    </row>
    <row r="5023" customFormat="false" ht="15" hidden="false" customHeight="false" outlineLevel="0" collapsed="false">
      <c r="A5023" s="30" t="s">
        <v>7112</v>
      </c>
      <c r="B5023" s="30" t="s">
        <v>174</v>
      </c>
      <c r="C5023" s="30" t="n">
        <v>37</v>
      </c>
      <c r="D5023" s="30" t="s">
        <v>121</v>
      </c>
      <c r="E5023" s="31" t="n">
        <v>45469</v>
      </c>
      <c r="F5023" s="30" t="s">
        <v>893</v>
      </c>
      <c r="G5023" s="31" t="n">
        <v>45473</v>
      </c>
      <c r="H5023" s="30" t="s">
        <v>146</v>
      </c>
      <c r="I5023" s="30" t="s">
        <v>147</v>
      </c>
      <c r="J5023" s="30" t="s">
        <v>177</v>
      </c>
      <c r="K5023" s="30" t="s">
        <v>126</v>
      </c>
      <c r="L5023" s="30" t="n">
        <v>6</v>
      </c>
      <c r="M5023" s="30" t="n">
        <v>56</v>
      </c>
      <c r="N5023" s="30" t="s">
        <v>186</v>
      </c>
      <c r="O5023" s="30" t="s">
        <v>139</v>
      </c>
      <c r="P5023" s="30" t="s">
        <v>129</v>
      </c>
      <c r="Q5023" s="32" t="n">
        <v>8011.54</v>
      </c>
      <c r="R5023" s="30" t="s">
        <v>130</v>
      </c>
      <c r="S5023" s="30" t="s">
        <v>151</v>
      </c>
      <c r="T5023" s="30" t="n">
        <v>5</v>
      </c>
    </row>
    <row r="5024" customFormat="false" ht="15" hidden="false" customHeight="false" outlineLevel="0" collapsed="false">
      <c r="A5024" s="27" t="s">
        <v>7113</v>
      </c>
      <c r="B5024" s="27" t="s">
        <v>2816</v>
      </c>
      <c r="C5024" s="27" t="n">
        <v>65</v>
      </c>
      <c r="D5024" s="27" t="s">
        <v>121</v>
      </c>
      <c r="E5024" s="28" t="n">
        <v>45616</v>
      </c>
      <c r="F5024" s="27" t="s">
        <v>1899</v>
      </c>
      <c r="G5024" s="28" t="n">
        <v>45617</v>
      </c>
      <c r="H5024" s="27" t="s">
        <v>135</v>
      </c>
      <c r="I5024" s="27" t="s">
        <v>278</v>
      </c>
      <c r="J5024" s="27" t="s">
        <v>252</v>
      </c>
      <c r="K5024" s="27" t="s">
        <v>156</v>
      </c>
      <c r="L5024" s="27" t="n">
        <v>18</v>
      </c>
      <c r="M5024" s="27" t="n">
        <v>75</v>
      </c>
      <c r="N5024" s="27" t="s">
        <v>186</v>
      </c>
      <c r="O5024" s="27" t="s">
        <v>128</v>
      </c>
      <c r="P5024" s="27" t="s">
        <v>187</v>
      </c>
      <c r="Q5024" s="29" t="n">
        <v>5045.33</v>
      </c>
      <c r="R5024" s="27" t="s">
        <v>130</v>
      </c>
      <c r="S5024" s="27" t="s">
        <v>223</v>
      </c>
      <c r="T5024" s="27" t="n">
        <v>5</v>
      </c>
    </row>
    <row r="5025" customFormat="false" ht="15" hidden="false" customHeight="false" outlineLevel="0" collapsed="false">
      <c r="A5025" s="30" t="s">
        <v>7114</v>
      </c>
      <c r="B5025" s="30" t="s">
        <v>993</v>
      </c>
      <c r="C5025" s="30" t="n">
        <v>31</v>
      </c>
      <c r="D5025" s="30" t="s">
        <v>121</v>
      </c>
      <c r="E5025" s="31" t="n">
        <v>45591</v>
      </c>
      <c r="F5025" s="30" t="s">
        <v>826</v>
      </c>
      <c r="G5025" s="31" t="n">
        <v>45593</v>
      </c>
      <c r="H5025" s="30" t="s">
        <v>242</v>
      </c>
      <c r="I5025" s="30" t="s">
        <v>466</v>
      </c>
      <c r="J5025" s="30" t="s">
        <v>316</v>
      </c>
      <c r="K5025" s="30" t="s">
        <v>126</v>
      </c>
      <c r="L5025" s="30" t="n">
        <v>5</v>
      </c>
      <c r="M5025" s="30" t="n">
        <v>141</v>
      </c>
      <c r="N5025" s="30" t="s">
        <v>186</v>
      </c>
      <c r="O5025" s="30" t="s">
        <v>128</v>
      </c>
      <c r="P5025" s="30" t="s">
        <v>187</v>
      </c>
      <c r="Q5025" s="32" t="n">
        <v>7933.99</v>
      </c>
      <c r="R5025" s="30" t="s">
        <v>268</v>
      </c>
      <c r="S5025" s="30" t="s">
        <v>151</v>
      </c>
      <c r="T5025" s="30" t="n">
        <v>4</v>
      </c>
    </row>
    <row r="5026" customFormat="false" ht="15" hidden="false" customHeight="false" outlineLevel="0" collapsed="false">
      <c r="A5026" s="27" t="s">
        <v>7115</v>
      </c>
      <c r="B5026" s="27" t="s">
        <v>4447</v>
      </c>
      <c r="C5026" s="27" t="n">
        <v>36</v>
      </c>
      <c r="D5026" s="27" t="s">
        <v>181</v>
      </c>
      <c r="E5026" s="28" t="n">
        <v>45612</v>
      </c>
      <c r="F5026" s="27" t="s">
        <v>1424</v>
      </c>
      <c r="G5026" s="28" t="n">
        <v>45615</v>
      </c>
      <c r="H5026" s="27" t="s">
        <v>242</v>
      </c>
      <c r="I5026" s="27" t="s">
        <v>315</v>
      </c>
      <c r="J5026" s="27" t="s">
        <v>244</v>
      </c>
      <c r="K5026" s="27" t="s">
        <v>156</v>
      </c>
      <c r="L5026" s="27" t="n">
        <v>43</v>
      </c>
      <c r="M5026" s="27" t="n">
        <v>90</v>
      </c>
      <c r="N5026" s="27" t="s">
        <v>127</v>
      </c>
      <c r="O5026" s="27"/>
      <c r="P5026" s="27" t="s">
        <v>150</v>
      </c>
      <c r="Q5026" s="29" t="n">
        <v>4680.75</v>
      </c>
      <c r="R5026" s="27" t="s">
        <v>130</v>
      </c>
      <c r="S5026" s="27" t="s">
        <v>157</v>
      </c>
      <c r="T5026" s="27" t="n">
        <v>2</v>
      </c>
    </row>
    <row r="5027" customFormat="false" ht="15" hidden="false" customHeight="false" outlineLevel="0" collapsed="false">
      <c r="A5027" s="30" t="s">
        <v>7116</v>
      </c>
      <c r="B5027" s="30" t="s">
        <v>1112</v>
      </c>
      <c r="C5027" s="30" t="n">
        <v>28</v>
      </c>
      <c r="D5027" s="30" t="s">
        <v>121</v>
      </c>
      <c r="E5027" s="31" t="n">
        <v>45501</v>
      </c>
      <c r="F5027" s="30" t="s">
        <v>904</v>
      </c>
      <c r="G5027" s="31" t="n">
        <v>45504</v>
      </c>
      <c r="H5027" s="30" t="s">
        <v>236</v>
      </c>
      <c r="I5027" s="30" t="s">
        <v>237</v>
      </c>
      <c r="J5027" s="30" t="s">
        <v>267</v>
      </c>
      <c r="K5027" s="30" t="s">
        <v>156</v>
      </c>
      <c r="L5027" s="30" t="n">
        <v>34</v>
      </c>
      <c r="M5027" s="30" t="n">
        <v>57</v>
      </c>
      <c r="N5027" s="30" t="s">
        <v>127</v>
      </c>
      <c r="O5027" s="30" t="s">
        <v>139</v>
      </c>
      <c r="P5027" s="30" t="s">
        <v>150</v>
      </c>
      <c r="Q5027" s="32" t="n">
        <v>2983.5</v>
      </c>
      <c r="R5027" s="30" t="s">
        <v>172</v>
      </c>
      <c r="S5027" s="30" t="s">
        <v>164</v>
      </c>
      <c r="T5027" s="30" t="n">
        <v>4</v>
      </c>
    </row>
    <row r="5028" customFormat="false" ht="15" hidden="false" customHeight="false" outlineLevel="0" collapsed="false">
      <c r="A5028" s="27" t="s">
        <v>7117</v>
      </c>
      <c r="B5028" s="27" t="s">
        <v>3625</v>
      </c>
      <c r="C5028" s="27" t="n">
        <v>38</v>
      </c>
      <c r="D5028" s="27" t="s">
        <v>121</v>
      </c>
      <c r="E5028" s="28" t="n">
        <v>45640</v>
      </c>
      <c r="F5028" s="27" t="s">
        <v>338</v>
      </c>
      <c r="G5028" s="28" t="n">
        <v>45640</v>
      </c>
      <c r="H5028" s="27" t="s">
        <v>168</v>
      </c>
      <c r="I5028" s="27" t="s">
        <v>366</v>
      </c>
      <c r="J5028" s="27" t="s">
        <v>367</v>
      </c>
      <c r="K5028" s="27" t="s">
        <v>156</v>
      </c>
      <c r="L5028" s="27" t="n">
        <v>67</v>
      </c>
      <c r="M5028" s="27" t="n">
        <v>52</v>
      </c>
      <c r="N5028" s="27" t="s">
        <v>127</v>
      </c>
      <c r="O5028" s="27" t="s">
        <v>128</v>
      </c>
      <c r="P5028" s="27" t="s">
        <v>187</v>
      </c>
      <c r="Q5028" s="29" t="n">
        <v>2938.8</v>
      </c>
      <c r="R5028" s="27" t="s">
        <v>130</v>
      </c>
      <c r="S5028" s="27" t="s">
        <v>335</v>
      </c>
      <c r="T5028" s="27" t="n">
        <v>5</v>
      </c>
    </row>
    <row r="5029" customFormat="false" ht="15" hidden="false" customHeight="false" outlineLevel="0" collapsed="false">
      <c r="A5029" s="30" t="s">
        <v>7118</v>
      </c>
      <c r="B5029" s="30" t="s">
        <v>3160</v>
      </c>
      <c r="C5029" s="30" t="n">
        <v>27</v>
      </c>
      <c r="D5029" s="30" t="s">
        <v>181</v>
      </c>
      <c r="E5029" s="31" t="n">
        <v>45510</v>
      </c>
      <c r="F5029" s="30" t="s">
        <v>826</v>
      </c>
      <c r="G5029" s="31" t="n">
        <v>45516</v>
      </c>
      <c r="H5029" s="30" t="s">
        <v>123</v>
      </c>
      <c r="I5029" s="30" t="s">
        <v>124</v>
      </c>
      <c r="J5029" s="30" t="s">
        <v>508</v>
      </c>
      <c r="K5029" s="30" t="s">
        <v>126</v>
      </c>
      <c r="L5029" s="30" t="n">
        <v>34</v>
      </c>
      <c r="M5029" s="30" t="n">
        <v>112</v>
      </c>
      <c r="N5029" s="30" t="s">
        <v>127</v>
      </c>
      <c r="O5029" s="30" t="s">
        <v>128</v>
      </c>
      <c r="P5029" s="30" t="s">
        <v>140</v>
      </c>
      <c r="Q5029" s="32" t="n">
        <v>8864.25</v>
      </c>
      <c r="R5029" s="30" t="s">
        <v>172</v>
      </c>
      <c r="S5029" s="30" t="s">
        <v>197</v>
      </c>
      <c r="T5029" s="30" t="n">
        <v>4</v>
      </c>
    </row>
    <row r="5030" customFormat="false" ht="15" hidden="false" customHeight="false" outlineLevel="0" collapsed="false">
      <c r="A5030" s="27" t="s">
        <v>7119</v>
      </c>
      <c r="B5030" s="27" t="s">
        <v>6261</v>
      </c>
      <c r="C5030" s="27" t="n">
        <v>43</v>
      </c>
      <c r="D5030" s="27" t="s">
        <v>121</v>
      </c>
      <c r="E5030" s="28" t="n">
        <v>45368</v>
      </c>
      <c r="F5030" s="27" t="s">
        <v>3007</v>
      </c>
      <c r="G5030" s="28" t="n">
        <v>45369</v>
      </c>
      <c r="H5030" s="27" t="s">
        <v>161</v>
      </c>
      <c r="I5030" s="27" t="s">
        <v>320</v>
      </c>
      <c r="J5030" s="27" t="s">
        <v>163</v>
      </c>
      <c r="K5030" s="27" t="s">
        <v>126</v>
      </c>
      <c r="L5030" s="27" t="n">
        <v>24</v>
      </c>
      <c r="M5030" s="27" t="n">
        <v>138</v>
      </c>
      <c r="N5030" s="27" t="s">
        <v>127</v>
      </c>
      <c r="O5030" s="27" t="s">
        <v>139</v>
      </c>
      <c r="P5030" s="27" t="s">
        <v>140</v>
      </c>
      <c r="Q5030" s="29" t="n">
        <v>7805.11</v>
      </c>
      <c r="R5030" s="27" t="s">
        <v>130</v>
      </c>
      <c r="S5030" s="27" t="s">
        <v>178</v>
      </c>
      <c r="T5030" s="27" t="n">
        <v>5</v>
      </c>
    </row>
    <row r="5031" customFormat="false" ht="15" hidden="false" customHeight="false" outlineLevel="0" collapsed="false">
      <c r="A5031" s="30" t="s">
        <v>7120</v>
      </c>
      <c r="B5031" s="30" t="s">
        <v>7020</v>
      </c>
      <c r="C5031" s="30" t="n">
        <v>5</v>
      </c>
      <c r="D5031" s="30" t="s">
        <v>181</v>
      </c>
      <c r="E5031" s="31" t="n">
        <v>45655</v>
      </c>
      <c r="F5031" s="30" t="s">
        <v>338</v>
      </c>
      <c r="G5031" s="31" t="n">
        <v>45656</v>
      </c>
      <c r="H5031" s="30" t="s">
        <v>135</v>
      </c>
      <c r="I5031" s="30" t="s">
        <v>278</v>
      </c>
      <c r="J5031" s="30" t="s">
        <v>618</v>
      </c>
      <c r="K5031" s="30" t="s">
        <v>126</v>
      </c>
      <c r="L5031" s="30" t="n">
        <v>44</v>
      </c>
      <c r="M5031" s="30" t="n">
        <v>83</v>
      </c>
      <c r="N5031" s="30" t="s">
        <v>186</v>
      </c>
      <c r="O5031" s="30" t="s">
        <v>171</v>
      </c>
      <c r="P5031" s="30" t="s">
        <v>140</v>
      </c>
      <c r="Q5031" s="32" t="n">
        <v>7002.64</v>
      </c>
      <c r="R5031" s="30" t="s">
        <v>268</v>
      </c>
      <c r="S5031" s="30" t="s">
        <v>178</v>
      </c>
      <c r="T5031" s="30" t="n">
        <v>3</v>
      </c>
    </row>
    <row r="5032" customFormat="false" ht="15" hidden="false" customHeight="false" outlineLevel="0" collapsed="false">
      <c r="A5032" s="27" t="s">
        <v>2112</v>
      </c>
      <c r="B5032" s="27" t="s">
        <v>1448</v>
      </c>
      <c r="C5032" s="27" t="n">
        <v>53</v>
      </c>
      <c r="D5032" s="27" t="s">
        <v>121</v>
      </c>
      <c r="E5032" s="28" t="n">
        <v>45306</v>
      </c>
      <c r="F5032" s="27" t="s">
        <v>791</v>
      </c>
      <c r="G5032" s="28" t="n">
        <v>45307</v>
      </c>
      <c r="H5032" s="27" t="s">
        <v>161</v>
      </c>
      <c r="I5032" s="27" t="s">
        <v>538</v>
      </c>
      <c r="J5032" s="27" t="s">
        <v>385</v>
      </c>
      <c r="K5032" s="27" t="s">
        <v>156</v>
      </c>
      <c r="L5032" s="27" t="n">
        <v>58</v>
      </c>
      <c r="M5032" s="27" t="n">
        <v>30</v>
      </c>
      <c r="N5032" s="27" t="s">
        <v>186</v>
      </c>
      <c r="O5032" s="27" t="s">
        <v>139</v>
      </c>
      <c r="P5032" s="27" t="s">
        <v>140</v>
      </c>
      <c r="Q5032" s="29" t="n">
        <v>4116.61</v>
      </c>
      <c r="R5032" s="27" t="s">
        <v>172</v>
      </c>
      <c r="S5032" s="27" t="s">
        <v>131</v>
      </c>
      <c r="T5032" s="27" t="n">
        <v>3</v>
      </c>
    </row>
    <row r="5033" customFormat="false" ht="15" hidden="false" customHeight="false" outlineLevel="0" collapsed="false">
      <c r="A5033" s="30" t="s">
        <v>7121</v>
      </c>
      <c r="B5033" s="30" t="s">
        <v>3254</v>
      </c>
      <c r="C5033" s="30" t="n">
        <v>49</v>
      </c>
      <c r="D5033" s="30" t="s">
        <v>121</v>
      </c>
      <c r="E5033" s="31" t="n">
        <v>45529</v>
      </c>
      <c r="F5033" s="30" t="s">
        <v>753</v>
      </c>
      <c r="G5033" s="31" t="n">
        <v>45531</v>
      </c>
      <c r="H5033" s="30" t="s">
        <v>217</v>
      </c>
      <c r="I5033" s="30" t="s">
        <v>282</v>
      </c>
      <c r="J5033" s="30" t="s">
        <v>388</v>
      </c>
      <c r="K5033" s="30" t="s">
        <v>156</v>
      </c>
      <c r="L5033" s="30" t="n">
        <v>16</v>
      </c>
      <c r="M5033" s="30" t="n">
        <v>69</v>
      </c>
      <c r="N5033" s="30" t="s">
        <v>127</v>
      </c>
      <c r="O5033" s="30" t="s">
        <v>139</v>
      </c>
      <c r="P5033" s="30" t="s">
        <v>187</v>
      </c>
      <c r="Q5033" s="32" t="n">
        <v>4311.92</v>
      </c>
      <c r="R5033" s="30" t="s">
        <v>268</v>
      </c>
      <c r="S5033" s="30" t="s">
        <v>141</v>
      </c>
      <c r="T5033" s="30" t="n">
        <v>3</v>
      </c>
    </row>
    <row r="5034" customFormat="false" ht="15" hidden="false" customHeight="false" outlineLevel="0" collapsed="false">
      <c r="A5034" s="27" t="s">
        <v>3487</v>
      </c>
      <c r="B5034" s="27" t="s">
        <v>1923</v>
      </c>
      <c r="C5034" s="27" t="n">
        <v>21</v>
      </c>
      <c r="D5034" s="27" t="s">
        <v>121</v>
      </c>
      <c r="E5034" s="28" t="n">
        <v>45566</v>
      </c>
      <c r="F5034" s="27" t="s">
        <v>338</v>
      </c>
      <c r="G5034" s="28" t="n">
        <v>45571</v>
      </c>
      <c r="H5034" s="27" t="s">
        <v>123</v>
      </c>
      <c r="I5034" s="27" t="s">
        <v>155</v>
      </c>
      <c r="J5034" s="27" t="s">
        <v>305</v>
      </c>
      <c r="K5034" s="27" t="s">
        <v>126</v>
      </c>
      <c r="L5034" s="27" t="n">
        <v>37</v>
      </c>
      <c r="M5034" s="27" t="n">
        <v>81</v>
      </c>
      <c r="N5034" s="27" t="s">
        <v>127</v>
      </c>
      <c r="O5034" s="27" t="s">
        <v>139</v>
      </c>
      <c r="P5034" s="27" t="s">
        <v>129</v>
      </c>
      <c r="Q5034" s="29" t="n">
        <v>6920.29</v>
      </c>
      <c r="R5034" s="27" t="s">
        <v>172</v>
      </c>
      <c r="S5034" s="27" t="s">
        <v>335</v>
      </c>
      <c r="T5034" s="27" t="n">
        <v>3</v>
      </c>
    </row>
    <row r="5035" customFormat="false" ht="15" hidden="false" customHeight="false" outlineLevel="0" collapsed="false">
      <c r="A5035" s="30" t="s">
        <v>7122</v>
      </c>
      <c r="B5035" s="30" t="s">
        <v>4957</v>
      </c>
      <c r="C5035" s="30" t="n">
        <v>57</v>
      </c>
      <c r="D5035" s="30" t="s">
        <v>144</v>
      </c>
      <c r="E5035" s="31" t="n">
        <v>45502</v>
      </c>
      <c r="F5035" s="30" t="s">
        <v>1711</v>
      </c>
      <c r="G5035" s="31" t="n">
        <v>45503</v>
      </c>
      <c r="H5035" s="30" t="s">
        <v>236</v>
      </c>
      <c r="I5035" s="30" t="s">
        <v>266</v>
      </c>
      <c r="J5035" s="30" t="s">
        <v>375</v>
      </c>
      <c r="K5035" s="30" t="s">
        <v>156</v>
      </c>
      <c r="L5035" s="30" t="n">
        <v>15</v>
      </c>
      <c r="M5035" s="30" t="n">
        <v>57</v>
      </c>
      <c r="N5035" s="30" t="s">
        <v>127</v>
      </c>
      <c r="O5035" s="30" t="s">
        <v>149</v>
      </c>
      <c r="P5035" s="30" t="s">
        <v>129</v>
      </c>
      <c r="Q5035" s="32" t="n">
        <v>3967.57</v>
      </c>
      <c r="R5035" s="30" t="s">
        <v>130</v>
      </c>
      <c r="S5035" s="30" t="s">
        <v>164</v>
      </c>
      <c r="T5035" s="30" t="n">
        <v>2</v>
      </c>
    </row>
    <row r="5036" customFormat="false" ht="15" hidden="false" customHeight="false" outlineLevel="0" collapsed="false">
      <c r="A5036" s="27" t="s">
        <v>7123</v>
      </c>
      <c r="B5036" s="27" t="s">
        <v>2219</v>
      </c>
      <c r="C5036" s="27" t="n">
        <v>40</v>
      </c>
      <c r="D5036" s="27" t="s">
        <v>181</v>
      </c>
      <c r="E5036" s="28" t="n">
        <v>45565</v>
      </c>
      <c r="F5036" s="27" t="s">
        <v>1076</v>
      </c>
      <c r="G5036" s="28" t="n">
        <v>45569</v>
      </c>
      <c r="H5036" s="27" t="s">
        <v>206</v>
      </c>
      <c r="I5036" s="27"/>
      <c r="J5036" s="27" t="s">
        <v>469</v>
      </c>
      <c r="K5036" s="27" t="s">
        <v>126</v>
      </c>
      <c r="L5036" s="27" t="n">
        <v>12</v>
      </c>
      <c r="M5036" s="27" t="n">
        <v>114</v>
      </c>
      <c r="N5036" s="27" t="s">
        <v>186</v>
      </c>
      <c r="O5036" s="27" t="s">
        <v>139</v>
      </c>
      <c r="P5036" s="27" t="s">
        <v>187</v>
      </c>
      <c r="Q5036" s="29" t="n">
        <v>8922.89</v>
      </c>
      <c r="R5036" s="27" t="s">
        <v>268</v>
      </c>
      <c r="S5036" s="27" t="s">
        <v>192</v>
      </c>
      <c r="T5036" s="27" t="n">
        <v>2</v>
      </c>
    </row>
    <row r="5037" customFormat="false" ht="15" hidden="false" customHeight="false" outlineLevel="0" collapsed="false">
      <c r="A5037" s="30" t="s">
        <v>7124</v>
      </c>
      <c r="B5037" s="30" t="s">
        <v>2705</v>
      </c>
      <c r="C5037" s="30" t="n">
        <v>45</v>
      </c>
      <c r="D5037" s="30" t="s">
        <v>181</v>
      </c>
      <c r="E5037" s="31" t="n">
        <v>45645</v>
      </c>
      <c r="F5037" s="30" t="s">
        <v>472</v>
      </c>
      <c r="G5037" s="31" t="n">
        <v>45646</v>
      </c>
      <c r="H5037" s="30" t="s">
        <v>123</v>
      </c>
      <c r="I5037" s="30" t="s">
        <v>124</v>
      </c>
      <c r="J5037" s="30" t="s">
        <v>305</v>
      </c>
      <c r="K5037" s="30" t="s">
        <v>138</v>
      </c>
      <c r="L5037" s="30" t="n">
        <v>34</v>
      </c>
      <c r="M5037" s="30" t="n">
        <v>40</v>
      </c>
      <c r="N5037" s="30" t="s">
        <v>127</v>
      </c>
      <c r="O5037" s="30" t="s">
        <v>128</v>
      </c>
      <c r="P5037" s="30" t="s">
        <v>140</v>
      </c>
      <c r="Q5037" s="32" t="n">
        <v>1070.39</v>
      </c>
      <c r="R5037" s="30" t="s">
        <v>130</v>
      </c>
      <c r="S5037" s="30" t="s">
        <v>197</v>
      </c>
      <c r="T5037" s="30" t="n">
        <v>3</v>
      </c>
    </row>
    <row r="5038" customFormat="false" ht="15" hidden="false" customHeight="false" outlineLevel="0" collapsed="false">
      <c r="A5038" s="27" t="s">
        <v>7125</v>
      </c>
      <c r="B5038" s="27" t="s">
        <v>4971</v>
      </c>
      <c r="C5038" s="27" t="n">
        <v>17</v>
      </c>
      <c r="D5038" s="27" t="s">
        <v>181</v>
      </c>
      <c r="E5038" s="28" t="n">
        <v>45446</v>
      </c>
      <c r="F5038" s="27" t="s">
        <v>319</v>
      </c>
      <c r="G5038" s="28" t="n">
        <v>45452</v>
      </c>
      <c r="H5038" s="27" t="s">
        <v>242</v>
      </c>
      <c r="I5038" s="27" t="s">
        <v>315</v>
      </c>
      <c r="J5038" s="27" t="s">
        <v>363</v>
      </c>
      <c r="K5038" s="27" t="s">
        <v>126</v>
      </c>
      <c r="L5038" s="27" t="n">
        <v>37</v>
      </c>
      <c r="M5038" s="27" t="n">
        <v>113</v>
      </c>
      <c r="N5038" s="27" t="s">
        <v>186</v>
      </c>
      <c r="O5038" s="27" t="s">
        <v>128</v>
      </c>
      <c r="P5038" s="27" t="s">
        <v>129</v>
      </c>
      <c r="Q5038" s="29" t="n">
        <v>8676.53</v>
      </c>
      <c r="R5038" s="27" t="s">
        <v>268</v>
      </c>
      <c r="S5038" s="27" t="s">
        <v>335</v>
      </c>
      <c r="T5038" s="27" t="n">
        <v>2</v>
      </c>
    </row>
    <row r="5039" customFormat="false" ht="15" hidden="false" customHeight="false" outlineLevel="0" collapsed="false">
      <c r="A5039" s="30" t="s">
        <v>7126</v>
      </c>
      <c r="B5039" s="30" t="s">
        <v>5821</v>
      </c>
      <c r="C5039" s="30" t="n">
        <v>51</v>
      </c>
      <c r="D5039" s="30" t="s">
        <v>144</v>
      </c>
      <c r="E5039" s="31" t="n">
        <v>45394</v>
      </c>
      <c r="F5039" s="30" t="s">
        <v>1182</v>
      </c>
      <c r="G5039" s="31" t="n">
        <v>45395</v>
      </c>
      <c r="H5039" s="30" t="s">
        <v>161</v>
      </c>
      <c r="I5039" s="30" t="s">
        <v>538</v>
      </c>
      <c r="J5039" s="30" t="s">
        <v>258</v>
      </c>
      <c r="K5039" s="30" t="s">
        <v>156</v>
      </c>
      <c r="L5039" s="30" t="n">
        <v>52</v>
      </c>
      <c r="M5039" s="30" t="n">
        <v>69</v>
      </c>
      <c r="N5039" s="30" t="s">
        <v>186</v>
      </c>
      <c r="O5039" s="30" t="s">
        <v>128</v>
      </c>
      <c r="P5039" s="30" t="s">
        <v>140</v>
      </c>
      <c r="Q5039" s="32" t="n">
        <v>4661.34</v>
      </c>
      <c r="R5039" s="30" t="s">
        <v>130</v>
      </c>
      <c r="S5039" s="30" t="s">
        <v>197</v>
      </c>
      <c r="T5039" s="30" t="n">
        <v>3</v>
      </c>
    </row>
    <row r="5040" customFormat="false" ht="15" hidden="false" customHeight="false" outlineLevel="0" collapsed="false">
      <c r="A5040" s="27" t="s">
        <v>7127</v>
      </c>
      <c r="B5040" s="27" t="s">
        <v>3370</v>
      </c>
      <c r="C5040" s="27" t="n">
        <v>10</v>
      </c>
      <c r="D5040" s="27" t="s">
        <v>181</v>
      </c>
      <c r="E5040" s="28" t="n">
        <v>45316</v>
      </c>
      <c r="F5040" s="27" t="s">
        <v>497</v>
      </c>
      <c r="G5040" s="28" t="n">
        <v>45317</v>
      </c>
      <c r="H5040" s="27" t="s">
        <v>236</v>
      </c>
      <c r="I5040" s="27" t="s">
        <v>266</v>
      </c>
      <c r="J5040" s="27" t="s">
        <v>267</v>
      </c>
      <c r="K5040" s="27" t="s">
        <v>138</v>
      </c>
      <c r="L5040" s="27" t="n">
        <v>61</v>
      </c>
      <c r="M5040" s="27" t="n">
        <v>43</v>
      </c>
      <c r="N5040" s="27" t="s">
        <v>127</v>
      </c>
      <c r="O5040" s="27" t="s">
        <v>149</v>
      </c>
      <c r="P5040" s="27" t="s">
        <v>187</v>
      </c>
      <c r="Q5040" s="29" t="n">
        <v>2915.48</v>
      </c>
      <c r="R5040" s="27" t="s">
        <v>130</v>
      </c>
      <c r="S5040" s="27" t="s">
        <v>141</v>
      </c>
      <c r="T5040" s="27" t="n">
        <v>3</v>
      </c>
    </row>
    <row r="5041" customFormat="false" ht="15" hidden="false" customHeight="false" outlineLevel="0" collapsed="false">
      <c r="A5041" s="30" t="s">
        <v>7128</v>
      </c>
      <c r="B5041" s="30" t="s">
        <v>1634</v>
      </c>
      <c r="C5041" s="30" t="n">
        <v>14</v>
      </c>
      <c r="D5041" s="30" t="s">
        <v>121</v>
      </c>
      <c r="E5041" s="31" t="n">
        <v>45506</v>
      </c>
      <c r="F5041" s="30" t="s">
        <v>1220</v>
      </c>
      <c r="G5041" s="31" t="n">
        <v>45507</v>
      </c>
      <c r="H5041" s="30" t="s">
        <v>183</v>
      </c>
      <c r="I5041" s="30" t="s">
        <v>430</v>
      </c>
      <c r="J5041" s="30" t="s">
        <v>431</v>
      </c>
      <c r="K5041" s="30" t="s">
        <v>156</v>
      </c>
      <c r="L5041" s="30" t="n">
        <v>29</v>
      </c>
      <c r="M5041" s="30" t="n">
        <v>66</v>
      </c>
      <c r="N5041" s="30" t="s">
        <v>186</v>
      </c>
      <c r="O5041" s="30" t="s">
        <v>171</v>
      </c>
      <c r="P5041" s="30" t="s">
        <v>150</v>
      </c>
      <c r="Q5041" s="32" t="n">
        <v>4610.19</v>
      </c>
      <c r="R5041" s="30" t="s">
        <v>130</v>
      </c>
      <c r="S5041" s="30" t="s">
        <v>192</v>
      </c>
      <c r="T5041" s="30" t="n">
        <v>4</v>
      </c>
    </row>
    <row r="5042" customFormat="false" ht="15" hidden="false" customHeight="false" outlineLevel="0" collapsed="false">
      <c r="A5042" s="27" t="s">
        <v>7129</v>
      </c>
      <c r="B5042" s="27" t="s">
        <v>554</v>
      </c>
      <c r="C5042" s="27" t="n">
        <v>45</v>
      </c>
      <c r="D5042" s="27" t="s">
        <v>121</v>
      </c>
      <c r="E5042" s="28" t="n">
        <v>45540</v>
      </c>
      <c r="F5042" s="27" t="s">
        <v>1392</v>
      </c>
      <c r="G5042" s="28" t="n">
        <v>45546</v>
      </c>
      <c r="H5042" s="27" t="s">
        <v>236</v>
      </c>
      <c r="I5042" s="27" t="s">
        <v>323</v>
      </c>
      <c r="J5042" s="27" t="s">
        <v>455</v>
      </c>
      <c r="K5042" s="27" t="s">
        <v>126</v>
      </c>
      <c r="L5042" s="27" t="n">
        <v>42</v>
      </c>
      <c r="M5042" s="27" t="n">
        <v>86</v>
      </c>
      <c r="N5042" s="27" t="s">
        <v>186</v>
      </c>
      <c r="O5042" s="27" t="s">
        <v>171</v>
      </c>
      <c r="P5042" s="27" t="s">
        <v>150</v>
      </c>
      <c r="Q5042" s="29" t="n">
        <v>7250.13</v>
      </c>
      <c r="R5042" s="27" t="s">
        <v>130</v>
      </c>
      <c r="S5042" s="27" t="s">
        <v>178</v>
      </c>
      <c r="T5042" s="27" t="n">
        <v>4</v>
      </c>
    </row>
    <row r="5043" customFormat="false" ht="15" hidden="false" customHeight="false" outlineLevel="0" collapsed="false">
      <c r="A5043" s="30" t="s">
        <v>7130</v>
      </c>
      <c r="B5043" s="30" t="s">
        <v>4994</v>
      </c>
      <c r="C5043" s="30"/>
      <c r="D5043" s="30" t="s">
        <v>181</v>
      </c>
      <c r="E5043" s="31" t="n">
        <v>45576</v>
      </c>
      <c r="F5043" s="30" t="s">
        <v>211</v>
      </c>
      <c r="G5043" s="31" t="n">
        <v>45576</v>
      </c>
      <c r="H5043" s="30" t="s">
        <v>217</v>
      </c>
      <c r="I5043" s="30" t="s">
        <v>392</v>
      </c>
      <c r="J5043" s="30" t="s">
        <v>218</v>
      </c>
      <c r="K5043" s="30" t="s">
        <v>156</v>
      </c>
      <c r="L5043" s="30" t="n">
        <v>39</v>
      </c>
      <c r="M5043" s="30" t="n">
        <v>39</v>
      </c>
      <c r="N5043" s="30" t="s">
        <v>186</v>
      </c>
      <c r="O5043" s="30" t="s">
        <v>139</v>
      </c>
      <c r="P5043" s="30" t="s">
        <v>150</v>
      </c>
      <c r="Q5043" s="32" t="n">
        <v>4047.99</v>
      </c>
      <c r="R5043" s="30" t="s">
        <v>130</v>
      </c>
      <c r="S5043" s="30" t="s">
        <v>197</v>
      </c>
      <c r="T5043" s="30" t="n">
        <v>3</v>
      </c>
    </row>
    <row r="5044" customFormat="false" ht="15" hidden="false" customHeight="false" outlineLevel="0" collapsed="false">
      <c r="A5044" s="27" t="s">
        <v>7131</v>
      </c>
      <c r="B5044" s="27" t="s">
        <v>6152</v>
      </c>
      <c r="C5044" s="27" t="n">
        <v>53</v>
      </c>
      <c r="D5044" s="27" t="s">
        <v>181</v>
      </c>
      <c r="E5044" s="28" t="n">
        <v>45295</v>
      </c>
      <c r="F5044" s="27" t="s">
        <v>1220</v>
      </c>
      <c r="G5044" s="28" t="n">
        <v>45295</v>
      </c>
      <c r="H5044" s="27" t="s">
        <v>183</v>
      </c>
      <c r="I5044" s="27" t="s">
        <v>184</v>
      </c>
      <c r="J5044" s="27" t="s">
        <v>431</v>
      </c>
      <c r="K5044" s="27" t="s">
        <v>138</v>
      </c>
      <c r="L5044" s="27" t="n">
        <v>35</v>
      </c>
      <c r="M5044" s="27" t="n">
        <v>31</v>
      </c>
      <c r="N5044" s="27" t="s">
        <v>186</v>
      </c>
      <c r="O5044" s="27" t="s">
        <v>128</v>
      </c>
      <c r="P5044" s="27" t="s">
        <v>129</v>
      </c>
      <c r="Q5044" s="29" t="n">
        <v>814.31</v>
      </c>
      <c r="R5044" s="27" t="s">
        <v>130</v>
      </c>
      <c r="S5044" s="27" t="s">
        <v>141</v>
      </c>
      <c r="T5044" s="27" t="n">
        <v>4</v>
      </c>
    </row>
    <row r="5045" customFormat="false" ht="15" hidden="false" customHeight="false" outlineLevel="0" collapsed="false">
      <c r="A5045" s="30" t="s">
        <v>7132</v>
      </c>
      <c r="B5045" s="30" t="s">
        <v>1421</v>
      </c>
      <c r="C5045" s="30" t="n">
        <v>46</v>
      </c>
      <c r="D5045" s="30" t="s">
        <v>121</v>
      </c>
      <c r="E5045" s="31" t="n">
        <v>45414</v>
      </c>
      <c r="F5045" s="30" t="s">
        <v>805</v>
      </c>
      <c r="G5045" s="31" t="n">
        <v>45415</v>
      </c>
      <c r="H5045" s="30" t="s">
        <v>206</v>
      </c>
      <c r="I5045" s="30" t="s">
        <v>207</v>
      </c>
      <c r="J5045" s="30" t="s">
        <v>469</v>
      </c>
      <c r="K5045" s="30" t="s">
        <v>126</v>
      </c>
      <c r="L5045" s="30" t="n">
        <v>5</v>
      </c>
      <c r="M5045" s="30" t="n">
        <v>70</v>
      </c>
      <c r="N5045" s="30" t="s">
        <v>127</v>
      </c>
      <c r="O5045" s="30" t="s">
        <v>139</v>
      </c>
      <c r="P5045" s="30" t="s">
        <v>187</v>
      </c>
      <c r="Q5045" s="32" t="n">
        <v>8382.78</v>
      </c>
      <c r="R5045" s="30" t="s">
        <v>172</v>
      </c>
      <c r="S5045" s="30" t="s">
        <v>197</v>
      </c>
      <c r="T5045" s="30" t="n">
        <v>1</v>
      </c>
    </row>
    <row r="5046" customFormat="false" ht="15" hidden="false" customHeight="false" outlineLevel="0" collapsed="false">
      <c r="A5046" s="27" t="s">
        <v>7133</v>
      </c>
      <c r="B5046" s="27" t="s">
        <v>2978</v>
      </c>
      <c r="C5046" s="27" t="n">
        <v>25</v>
      </c>
      <c r="D5046" s="27" t="s">
        <v>181</v>
      </c>
      <c r="E5046" s="28" t="n">
        <v>45521</v>
      </c>
      <c r="F5046" s="27" t="s">
        <v>487</v>
      </c>
      <c r="G5046" s="28" t="n">
        <v>45522</v>
      </c>
      <c r="H5046" s="27" t="s">
        <v>183</v>
      </c>
      <c r="I5046" s="27" t="s">
        <v>430</v>
      </c>
      <c r="J5046" s="27" t="s">
        <v>185</v>
      </c>
      <c r="K5046" s="27" t="s">
        <v>138</v>
      </c>
      <c r="L5046" s="27" t="n">
        <v>72</v>
      </c>
      <c r="M5046" s="27" t="n">
        <v>19</v>
      </c>
      <c r="N5046" s="27" t="s">
        <v>127</v>
      </c>
      <c r="O5046" s="27" t="s">
        <v>128</v>
      </c>
      <c r="P5046" s="27" t="s">
        <v>187</v>
      </c>
      <c r="Q5046" s="29" t="n">
        <v>760.53</v>
      </c>
      <c r="R5046" s="27" t="s">
        <v>130</v>
      </c>
      <c r="S5046" s="27" t="s">
        <v>157</v>
      </c>
      <c r="T5046" s="27" t="n">
        <v>3</v>
      </c>
    </row>
    <row r="5047" customFormat="false" ht="15" hidden="false" customHeight="false" outlineLevel="0" collapsed="false">
      <c r="A5047" s="30" t="s">
        <v>7134</v>
      </c>
      <c r="B5047" s="30" t="s">
        <v>2843</v>
      </c>
      <c r="C5047" s="30" t="n">
        <v>14</v>
      </c>
      <c r="D5047" s="30" t="s">
        <v>121</v>
      </c>
      <c r="E5047" s="31" t="n">
        <v>45465</v>
      </c>
      <c r="F5047" s="30" t="s">
        <v>2301</v>
      </c>
      <c r="G5047" s="31" t="n">
        <v>45465</v>
      </c>
      <c r="H5047" s="30" t="s">
        <v>217</v>
      </c>
      <c r="I5047" s="30" t="s">
        <v>282</v>
      </c>
      <c r="J5047" s="30" t="s">
        <v>294</v>
      </c>
      <c r="K5047" s="30" t="s">
        <v>138</v>
      </c>
      <c r="L5047" s="30" t="n">
        <v>73</v>
      </c>
      <c r="M5047" s="30" t="n">
        <v>30</v>
      </c>
      <c r="N5047" s="30" t="s">
        <v>127</v>
      </c>
      <c r="O5047" s="30" t="s">
        <v>171</v>
      </c>
      <c r="P5047" s="30" t="s">
        <v>150</v>
      </c>
      <c r="Q5047" s="32" t="n">
        <v>1257.28</v>
      </c>
      <c r="R5047" s="30" t="s">
        <v>130</v>
      </c>
      <c r="S5047" s="30" t="s">
        <v>197</v>
      </c>
      <c r="T5047" s="30" t="n">
        <v>5</v>
      </c>
    </row>
    <row r="5048" customFormat="false" ht="15" hidden="false" customHeight="false" outlineLevel="0" collapsed="false">
      <c r="A5048" s="27" t="s">
        <v>7135</v>
      </c>
      <c r="B5048" s="27" t="s">
        <v>1312</v>
      </c>
      <c r="C5048" s="27" t="n">
        <v>59</v>
      </c>
      <c r="D5048" s="27" t="s">
        <v>181</v>
      </c>
      <c r="E5048" s="28" t="n">
        <v>45414</v>
      </c>
      <c r="F5048" s="27" t="s">
        <v>465</v>
      </c>
      <c r="G5048" s="28" t="n">
        <v>45416</v>
      </c>
      <c r="H5048" s="27" t="s">
        <v>242</v>
      </c>
      <c r="I5048" s="27" t="s">
        <v>243</v>
      </c>
      <c r="J5048" s="27" t="s">
        <v>363</v>
      </c>
      <c r="K5048" s="27" t="s">
        <v>156</v>
      </c>
      <c r="L5048" s="27" t="n">
        <v>35</v>
      </c>
      <c r="M5048" s="27" t="n">
        <v>37</v>
      </c>
      <c r="N5048" s="27" t="s">
        <v>127</v>
      </c>
      <c r="O5048" s="27" t="s">
        <v>128</v>
      </c>
      <c r="P5048" s="27" t="s">
        <v>187</v>
      </c>
      <c r="Q5048" s="29" t="n">
        <v>2993.17</v>
      </c>
      <c r="R5048" s="27" t="s">
        <v>130</v>
      </c>
      <c r="S5048" s="27" t="s">
        <v>141</v>
      </c>
      <c r="T5048" s="27" t="n">
        <v>4</v>
      </c>
    </row>
    <row r="5049" customFormat="false" ht="15" hidden="false" customHeight="false" outlineLevel="0" collapsed="false">
      <c r="A5049" s="30" t="s">
        <v>7136</v>
      </c>
      <c r="B5049" s="30" t="s">
        <v>2843</v>
      </c>
      <c r="C5049" s="30" t="n">
        <v>33</v>
      </c>
      <c r="D5049" s="30" t="s">
        <v>121</v>
      </c>
      <c r="E5049" s="31" t="n">
        <v>45338</v>
      </c>
      <c r="F5049" s="30" t="s">
        <v>211</v>
      </c>
      <c r="G5049" s="31" t="n">
        <v>45339</v>
      </c>
      <c r="H5049" s="30" t="s">
        <v>242</v>
      </c>
      <c r="I5049" s="30"/>
      <c r="J5049" s="30" t="s">
        <v>363</v>
      </c>
      <c r="K5049" s="30" t="s">
        <v>156</v>
      </c>
      <c r="L5049" s="30" t="n">
        <v>38</v>
      </c>
      <c r="M5049" s="30" t="n">
        <v>30</v>
      </c>
      <c r="N5049" s="30" t="s">
        <v>186</v>
      </c>
      <c r="O5049" s="30" t="s">
        <v>128</v>
      </c>
      <c r="P5049" s="30" t="s">
        <v>150</v>
      </c>
      <c r="Q5049" s="32" t="n">
        <v>2628.58</v>
      </c>
      <c r="R5049" s="30" t="s">
        <v>130</v>
      </c>
      <c r="S5049" s="30" t="s">
        <v>131</v>
      </c>
      <c r="T5049" s="30" t="n">
        <v>4</v>
      </c>
    </row>
    <row r="5050" customFormat="false" ht="15" hidden="false" customHeight="false" outlineLevel="0" collapsed="false">
      <c r="A5050" s="27" t="s">
        <v>2562</v>
      </c>
      <c r="B5050" s="27" t="s">
        <v>2563</v>
      </c>
      <c r="C5050" s="27" t="n">
        <v>19</v>
      </c>
      <c r="D5050" s="27" t="s">
        <v>181</v>
      </c>
      <c r="E5050" s="28" t="n">
        <v>45532</v>
      </c>
      <c r="F5050" s="27" t="s">
        <v>764</v>
      </c>
      <c r="G5050" s="28" t="n">
        <v>45533</v>
      </c>
      <c r="H5050" s="27" t="s">
        <v>161</v>
      </c>
      <c r="I5050" s="27" t="s">
        <v>162</v>
      </c>
      <c r="J5050" s="27" t="s">
        <v>258</v>
      </c>
      <c r="K5050" s="27" t="s">
        <v>156</v>
      </c>
      <c r="L5050" s="27" t="n">
        <v>66</v>
      </c>
      <c r="M5050" s="27" t="n">
        <v>35</v>
      </c>
      <c r="N5050" s="27" t="s">
        <v>186</v>
      </c>
      <c r="O5050" s="27" t="s">
        <v>171</v>
      </c>
      <c r="P5050" s="27" t="s">
        <v>140</v>
      </c>
      <c r="Q5050" s="29" t="n">
        <v>4133.95</v>
      </c>
      <c r="R5050" s="27" t="s">
        <v>130</v>
      </c>
      <c r="S5050" s="27" t="s">
        <v>192</v>
      </c>
      <c r="T5050" s="27" t="n">
        <v>5</v>
      </c>
    </row>
    <row r="5051" customFormat="false" ht="15" hidden="false" customHeight="false" outlineLevel="0" collapsed="false">
      <c r="A5051" s="30" t="s">
        <v>7137</v>
      </c>
      <c r="B5051" s="30" t="s">
        <v>1681</v>
      </c>
      <c r="C5051" s="30" t="n">
        <v>59</v>
      </c>
      <c r="D5051" s="30" t="s">
        <v>181</v>
      </c>
      <c r="E5051" s="31" t="n">
        <v>45595</v>
      </c>
      <c r="F5051" s="30" t="s">
        <v>2406</v>
      </c>
      <c r="G5051" s="31" t="n">
        <v>45599</v>
      </c>
      <c r="H5051" s="30" t="s">
        <v>183</v>
      </c>
      <c r="I5051" s="30" t="s">
        <v>184</v>
      </c>
      <c r="J5051" s="30" t="s">
        <v>213</v>
      </c>
      <c r="K5051" s="30" t="s">
        <v>126</v>
      </c>
      <c r="L5051" s="30" t="n">
        <v>5</v>
      </c>
      <c r="M5051" s="30" t="n">
        <v>119</v>
      </c>
      <c r="N5051" s="30" t="s">
        <v>186</v>
      </c>
      <c r="O5051" s="30" t="s">
        <v>139</v>
      </c>
      <c r="P5051" s="30" t="s">
        <v>140</v>
      </c>
      <c r="Q5051" s="32" t="n">
        <v>8849.28</v>
      </c>
      <c r="R5051" s="30" t="s">
        <v>268</v>
      </c>
      <c r="S5051" s="30" t="s">
        <v>197</v>
      </c>
      <c r="T5051" s="30" t="n">
        <v>3</v>
      </c>
    </row>
    <row r="5052" customFormat="false" ht="15" hidden="false" customHeight="false" outlineLevel="0" collapsed="false">
      <c r="A5052" s="27" t="s">
        <v>7138</v>
      </c>
      <c r="B5052" s="27" t="s">
        <v>2791</v>
      </c>
      <c r="C5052" s="27" t="n">
        <v>29</v>
      </c>
      <c r="D5052" s="27" t="s">
        <v>181</v>
      </c>
      <c r="E5052" s="28" t="n">
        <v>45552</v>
      </c>
      <c r="F5052" s="27" t="s">
        <v>1233</v>
      </c>
      <c r="G5052" s="28" t="n">
        <v>45552</v>
      </c>
      <c r="H5052" s="27" t="s">
        <v>123</v>
      </c>
      <c r="I5052" s="27" t="s">
        <v>155</v>
      </c>
      <c r="J5052" s="27" t="s">
        <v>508</v>
      </c>
      <c r="K5052" s="27" t="s">
        <v>138</v>
      </c>
      <c r="L5052" s="27" t="n">
        <v>72</v>
      </c>
      <c r="M5052" s="27" t="n">
        <v>29</v>
      </c>
      <c r="N5052" s="27" t="s">
        <v>127</v>
      </c>
      <c r="O5052" s="27" t="s">
        <v>139</v>
      </c>
      <c r="P5052" s="27" t="s">
        <v>140</v>
      </c>
      <c r="Q5052" s="29" t="n">
        <v>1296.4</v>
      </c>
      <c r="R5052" s="27" t="s">
        <v>130</v>
      </c>
      <c r="S5052" s="27" t="s">
        <v>141</v>
      </c>
      <c r="T5052" s="27" t="n">
        <v>5</v>
      </c>
    </row>
    <row r="5053" customFormat="false" ht="15" hidden="false" customHeight="false" outlineLevel="0" collapsed="false">
      <c r="A5053" s="30" t="s">
        <v>7139</v>
      </c>
      <c r="B5053" s="30" t="s">
        <v>5798</v>
      </c>
      <c r="C5053" s="30" t="n">
        <v>36</v>
      </c>
      <c r="D5053" s="30" t="s">
        <v>181</v>
      </c>
      <c r="E5053" s="31" t="n">
        <v>45600</v>
      </c>
      <c r="F5053" s="30" t="s">
        <v>800</v>
      </c>
      <c r="G5053" s="31" t="n">
        <v>45600</v>
      </c>
      <c r="H5053" s="30" t="s">
        <v>242</v>
      </c>
      <c r="I5053" s="30" t="s">
        <v>243</v>
      </c>
      <c r="J5053" s="30" t="s">
        <v>363</v>
      </c>
      <c r="K5053" s="30" t="s">
        <v>138</v>
      </c>
      <c r="L5053" s="30" t="n">
        <v>32</v>
      </c>
      <c r="M5053" s="30" t="n">
        <v>33</v>
      </c>
      <c r="N5053" s="30" t="s">
        <v>127</v>
      </c>
      <c r="O5053" s="30" t="s">
        <v>139</v>
      </c>
      <c r="P5053" s="30" t="s">
        <v>140</v>
      </c>
      <c r="Q5053" s="32" t="n">
        <v>1863.52</v>
      </c>
      <c r="R5053" s="30" t="s">
        <v>172</v>
      </c>
      <c r="S5053" s="30" t="s">
        <v>178</v>
      </c>
      <c r="T5053" s="30" t="n">
        <v>3</v>
      </c>
    </row>
    <row r="5054" customFormat="false" ht="15" hidden="false" customHeight="false" outlineLevel="0" collapsed="false">
      <c r="A5054" s="27" t="s">
        <v>7140</v>
      </c>
      <c r="B5054" s="27" t="s">
        <v>3407</v>
      </c>
      <c r="C5054" s="27" t="n">
        <v>28</v>
      </c>
      <c r="D5054" s="27" t="s">
        <v>181</v>
      </c>
      <c r="E5054" s="28" t="n">
        <v>45360</v>
      </c>
      <c r="F5054" s="27" t="s">
        <v>777</v>
      </c>
      <c r="G5054" s="28" t="n">
        <v>45365</v>
      </c>
      <c r="H5054" s="27" t="s">
        <v>123</v>
      </c>
      <c r="I5054" s="27"/>
      <c r="J5054" s="27" t="s">
        <v>227</v>
      </c>
      <c r="K5054" s="27" t="s">
        <v>126</v>
      </c>
      <c r="L5054" s="27" t="n">
        <v>40</v>
      </c>
      <c r="M5054" s="27" t="n">
        <v>105</v>
      </c>
      <c r="N5054" s="27" t="s">
        <v>127</v>
      </c>
      <c r="O5054" s="27" t="s">
        <v>171</v>
      </c>
      <c r="P5054" s="27" t="s">
        <v>140</v>
      </c>
      <c r="Q5054" s="29" t="n">
        <v>8598.72</v>
      </c>
      <c r="R5054" s="27" t="s">
        <v>172</v>
      </c>
      <c r="S5054" s="27" t="s">
        <v>197</v>
      </c>
      <c r="T5054" s="27" t="n">
        <v>4</v>
      </c>
    </row>
    <row r="5055" customFormat="false" ht="15" hidden="false" customHeight="false" outlineLevel="0" collapsed="false">
      <c r="A5055" s="30" t="s">
        <v>7141</v>
      </c>
      <c r="B5055" s="30" t="s">
        <v>3555</v>
      </c>
      <c r="C5055" s="30" t="n">
        <v>60</v>
      </c>
      <c r="D5055" s="30" t="s">
        <v>121</v>
      </c>
      <c r="E5055" s="31" t="n">
        <v>45391</v>
      </c>
      <c r="F5055" s="30" t="s">
        <v>1135</v>
      </c>
      <c r="G5055" s="31" t="n">
        <v>45392</v>
      </c>
      <c r="H5055" s="30" t="s">
        <v>135</v>
      </c>
      <c r="I5055" s="30" t="s">
        <v>251</v>
      </c>
      <c r="J5055" s="30" t="s">
        <v>252</v>
      </c>
      <c r="K5055" s="30" t="s">
        <v>156</v>
      </c>
      <c r="L5055" s="30" t="n">
        <v>44</v>
      </c>
      <c r="M5055" s="30" t="n">
        <v>57</v>
      </c>
      <c r="N5055" s="30" t="s">
        <v>127</v>
      </c>
      <c r="O5055" s="30" t="s">
        <v>139</v>
      </c>
      <c r="P5055" s="30" t="s">
        <v>150</v>
      </c>
      <c r="Q5055" s="32" t="n">
        <v>3990.91</v>
      </c>
      <c r="R5055" s="30" t="s">
        <v>130</v>
      </c>
      <c r="S5055" s="30" t="s">
        <v>157</v>
      </c>
      <c r="T5055" s="30" t="n">
        <v>4</v>
      </c>
    </row>
    <row r="5056" customFormat="false" ht="15" hidden="false" customHeight="false" outlineLevel="0" collapsed="false">
      <c r="A5056" s="27" t="s">
        <v>7142</v>
      </c>
      <c r="B5056" s="27" t="s">
        <v>1012</v>
      </c>
      <c r="C5056" s="27" t="n">
        <v>42</v>
      </c>
      <c r="D5056" s="27" t="s">
        <v>181</v>
      </c>
      <c r="E5056" s="28" t="n">
        <v>45569</v>
      </c>
      <c r="F5056" s="27" t="s">
        <v>1032</v>
      </c>
      <c r="G5056" s="28" t="n">
        <v>45571</v>
      </c>
      <c r="H5056" s="27" t="s">
        <v>146</v>
      </c>
      <c r="I5056" s="27" t="s">
        <v>147</v>
      </c>
      <c r="J5056" s="27" t="s">
        <v>177</v>
      </c>
      <c r="K5056" s="27" t="s">
        <v>126</v>
      </c>
      <c r="L5056" s="27" t="n">
        <v>26</v>
      </c>
      <c r="M5056" s="27" t="n">
        <v>136</v>
      </c>
      <c r="N5056" s="27" t="s">
        <v>186</v>
      </c>
      <c r="O5056" s="27" t="s">
        <v>128</v>
      </c>
      <c r="P5056" s="27" t="s">
        <v>140</v>
      </c>
      <c r="Q5056" s="29" t="n">
        <v>8190</v>
      </c>
      <c r="R5056" s="27" t="s">
        <v>130</v>
      </c>
      <c r="S5056" s="27" t="s">
        <v>192</v>
      </c>
      <c r="T5056" s="27" t="n">
        <v>5</v>
      </c>
    </row>
    <row r="5057" customFormat="false" ht="15" hidden="false" customHeight="false" outlineLevel="0" collapsed="false">
      <c r="A5057" s="30" t="s">
        <v>7143</v>
      </c>
      <c r="B5057" s="30" t="s">
        <v>5196</v>
      </c>
      <c r="C5057" s="30" t="n">
        <v>50</v>
      </c>
      <c r="D5057" s="30" t="s">
        <v>121</v>
      </c>
      <c r="E5057" s="31" t="n">
        <v>45444</v>
      </c>
      <c r="F5057" s="30" t="s">
        <v>1104</v>
      </c>
      <c r="G5057" s="31" t="n">
        <v>45447</v>
      </c>
      <c r="H5057" s="30" t="s">
        <v>183</v>
      </c>
      <c r="I5057" s="30" t="s">
        <v>430</v>
      </c>
      <c r="J5057" s="30" t="s">
        <v>185</v>
      </c>
      <c r="K5057" s="30" t="s">
        <v>126</v>
      </c>
      <c r="L5057" s="30" t="n">
        <v>8</v>
      </c>
      <c r="M5057" s="30" t="n">
        <v>127</v>
      </c>
      <c r="N5057" s="30" t="s">
        <v>186</v>
      </c>
      <c r="O5057" s="30" t="s">
        <v>139</v>
      </c>
      <c r="P5057" s="30" t="s">
        <v>150</v>
      </c>
      <c r="Q5057" s="32" t="n">
        <v>7838.61</v>
      </c>
      <c r="R5057" s="30" t="s">
        <v>130</v>
      </c>
      <c r="S5057" s="30" t="s">
        <v>131</v>
      </c>
      <c r="T5057" s="30" t="n">
        <v>4</v>
      </c>
    </row>
    <row r="5058" customFormat="false" ht="15" hidden="false" customHeight="false" outlineLevel="0" collapsed="false">
      <c r="A5058" s="27" t="s">
        <v>7144</v>
      </c>
      <c r="B5058" s="27" t="s">
        <v>816</v>
      </c>
      <c r="C5058" s="27" t="n">
        <v>72</v>
      </c>
      <c r="D5058" s="27" t="s">
        <v>181</v>
      </c>
      <c r="E5058" s="28" t="n">
        <v>45649</v>
      </c>
      <c r="F5058" s="27" t="s">
        <v>160</v>
      </c>
      <c r="G5058" s="28" t="n">
        <v>45650</v>
      </c>
      <c r="H5058" s="27" t="s">
        <v>161</v>
      </c>
      <c r="I5058" s="27" t="s">
        <v>538</v>
      </c>
      <c r="J5058" s="27" t="s">
        <v>426</v>
      </c>
      <c r="K5058" s="27" t="s">
        <v>138</v>
      </c>
      <c r="L5058" s="27" t="n">
        <v>47</v>
      </c>
      <c r="M5058" s="27" t="n">
        <v>44</v>
      </c>
      <c r="N5058" s="27" t="s">
        <v>127</v>
      </c>
      <c r="O5058" s="27" t="s">
        <v>149</v>
      </c>
      <c r="P5058" s="27" t="s">
        <v>187</v>
      </c>
      <c r="Q5058" s="29" t="n">
        <v>2950.63</v>
      </c>
      <c r="R5058" s="27" t="s">
        <v>130</v>
      </c>
      <c r="S5058" s="27" t="s">
        <v>164</v>
      </c>
      <c r="T5058" s="27" t="n">
        <v>5</v>
      </c>
    </row>
    <row r="5059" customFormat="false" ht="15" hidden="false" customHeight="false" outlineLevel="0" collapsed="false">
      <c r="A5059" s="30" t="s">
        <v>7145</v>
      </c>
      <c r="B5059" s="30" t="s">
        <v>2816</v>
      </c>
      <c r="C5059" s="30" t="n">
        <v>53</v>
      </c>
      <c r="D5059" s="30" t="s">
        <v>121</v>
      </c>
      <c r="E5059" s="31" t="n">
        <v>45503</v>
      </c>
      <c r="F5059" s="30" t="s">
        <v>1436</v>
      </c>
      <c r="G5059" s="31" t="n">
        <v>45506</v>
      </c>
      <c r="H5059" s="30" t="s">
        <v>168</v>
      </c>
      <c r="I5059" s="30" t="s">
        <v>196</v>
      </c>
      <c r="J5059" s="30" t="s">
        <v>441</v>
      </c>
      <c r="K5059" s="30" t="s">
        <v>126</v>
      </c>
      <c r="L5059" s="30" t="n">
        <v>14</v>
      </c>
      <c r="M5059" s="30" t="n">
        <v>143</v>
      </c>
      <c r="N5059" s="30" t="s">
        <v>186</v>
      </c>
      <c r="O5059" s="30" t="s">
        <v>171</v>
      </c>
      <c r="P5059" s="30" t="s">
        <v>187</v>
      </c>
      <c r="Q5059" s="32" t="n">
        <v>7814.56</v>
      </c>
      <c r="R5059" s="30" t="s">
        <v>130</v>
      </c>
      <c r="S5059" s="30" t="s">
        <v>192</v>
      </c>
      <c r="T5059" s="30" t="n">
        <v>4</v>
      </c>
    </row>
    <row r="5060" customFormat="false" ht="15" hidden="false" customHeight="false" outlineLevel="0" collapsed="false">
      <c r="A5060" s="27" t="s">
        <v>7146</v>
      </c>
      <c r="B5060" s="27" t="s">
        <v>1944</v>
      </c>
      <c r="C5060" s="27" t="n">
        <v>54</v>
      </c>
      <c r="D5060" s="27" t="s">
        <v>121</v>
      </c>
      <c r="E5060" s="28" t="n">
        <v>45429</v>
      </c>
      <c r="F5060" s="27" t="s">
        <v>479</v>
      </c>
      <c r="G5060" s="28" t="n">
        <v>45430</v>
      </c>
      <c r="H5060" s="27" t="s">
        <v>217</v>
      </c>
      <c r="I5060" s="27" t="s">
        <v>282</v>
      </c>
      <c r="J5060" s="27" t="s">
        <v>218</v>
      </c>
      <c r="K5060" s="27" t="s">
        <v>156</v>
      </c>
      <c r="L5060" s="27" t="n">
        <v>55</v>
      </c>
      <c r="M5060" s="27" t="n">
        <v>70</v>
      </c>
      <c r="N5060" s="27" t="s">
        <v>186</v>
      </c>
      <c r="O5060" s="27" t="s">
        <v>149</v>
      </c>
      <c r="P5060" s="27" t="s">
        <v>150</v>
      </c>
      <c r="Q5060" s="29" t="n">
        <v>4010.68</v>
      </c>
      <c r="R5060" s="27" t="s">
        <v>130</v>
      </c>
      <c r="S5060" s="27" t="s">
        <v>141</v>
      </c>
      <c r="T5060" s="27" t="n">
        <v>3</v>
      </c>
    </row>
    <row r="5061" customFormat="false" ht="15" hidden="false" customHeight="false" outlineLevel="0" collapsed="false">
      <c r="A5061" s="30" t="s">
        <v>7147</v>
      </c>
      <c r="B5061" s="30" t="s">
        <v>629</v>
      </c>
      <c r="C5061" s="30" t="n">
        <v>17</v>
      </c>
      <c r="D5061" s="30" t="s">
        <v>181</v>
      </c>
      <c r="E5061" s="31" t="n">
        <v>45363</v>
      </c>
      <c r="F5061" s="30" t="s">
        <v>1462</v>
      </c>
      <c r="G5061" s="31" t="n">
        <v>45366</v>
      </c>
      <c r="H5061" s="30" t="s">
        <v>135</v>
      </c>
      <c r="I5061" s="30" t="s">
        <v>136</v>
      </c>
      <c r="J5061" s="30" t="s">
        <v>618</v>
      </c>
      <c r="K5061" s="30" t="s">
        <v>202</v>
      </c>
      <c r="L5061" s="30" t="n">
        <v>13</v>
      </c>
      <c r="M5061" s="30" t="n">
        <v>212</v>
      </c>
      <c r="N5061" s="30" t="s">
        <v>186</v>
      </c>
      <c r="O5061" s="30" t="s">
        <v>128</v>
      </c>
      <c r="P5061" s="30" t="s">
        <v>140</v>
      </c>
      <c r="Q5061" s="32" t="n">
        <v>18790.97</v>
      </c>
      <c r="R5061" s="30" t="s">
        <v>462</v>
      </c>
      <c r="S5061" s="30" t="s">
        <v>164</v>
      </c>
      <c r="T5061" s="30" t="n">
        <v>4</v>
      </c>
    </row>
    <row r="5062" customFormat="false" ht="15" hidden="false" customHeight="false" outlineLevel="0" collapsed="false">
      <c r="A5062" s="27" t="s">
        <v>7148</v>
      </c>
      <c r="B5062" s="27" t="s">
        <v>2471</v>
      </c>
      <c r="C5062" s="27" t="n">
        <v>74</v>
      </c>
      <c r="D5062" s="27" t="s">
        <v>313</v>
      </c>
      <c r="E5062" s="28" t="n">
        <v>45642</v>
      </c>
      <c r="F5062" s="27" t="s">
        <v>904</v>
      </c>
      <c r="G5062" s="28" t="n">
        <v>45642</v>
      </c>
      <c r="H5062" s="27" t="s">
        <v>242</v>
      </c>
      <c r="I5062" s="27" t="s">
        <v>315</v>
      </c>
      <c r="J5062" s="27" t="s">
        <v>244</v>
      </c>
      <c r="K5062" s="27" t="s">
        <v>156</v>
      </c>
      <c r="L5062" s="27" t="n">
        <v>69</v>
      </c>
      <c r="M5062" s="27" t="n">
        <v>73</v>
      </c>
      <c r="N5062" s="27" t="s">
        <v>127</v>
      </c>
      <c r="O5062" s="27" t="s">
        <v>139</v>
      </c>
      <c r="P5062" s="27" t="s">
        <v>140</v>
      </c>
      <c r="Q5062" s="29" t="n">
        <v>4374.09</v>
      </c>
      <c r="R5062" s="27" t="s">
        <v>130</v>
      </c>
      <c r="S5062" s="27" t="s">
        <v>141</v>
      </c>
      <c r="T5062" s="27"/>
    </row>
    <row r="5063" customFormat="false" ht="15" hidden="false" customHeight="false" outlineLevel="0" collapsed="false">
      <c r="A5063" s="30" t="s">
        <v>7149</v>
      </c>
      <c r="B5063" s="30" t="s">
        <v>7072</v>
      </c>
      <c r="C5063" s="30" t="n">
        <v>15</v>
      </c>
      <c r="D5063" s="30" t="s">
        <v>121</v>
      </c>
      <c r="E5063" s="31" t="n">
        <v>45347</v>
      </c>
      <c r="F5063" s="30" t="s">
        <v>2176</v>
      </c>
      <c r="G5063" s="31" t="n">
        <v>45348</v>
      </c>
      <c r="H5063" s="30" t="s">
        <v>123</v>
      </c>
      <c r="I5063" s="30" t="s">
        <v>155</v>
      </c>
      <c r="J5063" s="30" t="s">
        <v>125</v>
      </c>
      <c r="K5063" s="30" t="s">
        <v>138</v>
      </c>
      <c r="L5063" s="30" t="n">
        <v>49</v>
      </c>
      <c r="M5063" s="30" t="n">
        <v>22</v>
      </c>
      <c r="N5063" s="30" t="s">
        <v>186</v>
      </c>
      <c r="O5063" s="30" t="s">
        <v>128</v>
      </c>
      <c r="P5063" s="30" t="s">
        <v>150</v>
      </c>
      <c r="Q5063" s="32" t="n">
        <v>1187.21</v>
      </c>
      <c r="R5063" s="30" t="s">
        <v>130</v>
      </c>
      <c r="S5063" s="30" t="s">
        <v>223</v>
      </c>
      <c r="T5063" s="30" t="n">
        <v>4</v>
      </c>
    </row>
    <row r="5064" customFormat="false" ht="15" hidden="false" customHeight="false" outlineLevel="0" collapsed="false">
      <c r="A5064" s="27" t="s">
        <v>7150</v>
      </c>
      <c r="B5064" s="27" t="s">
        <v>1502</v>
      </c>
      <c r="C5064" s="27" t="n">
        <v>73</v>
      </c>
      <c r="D5064" s="27" t="s">
        <v>181</v>
      </c>
      <c r="E5064" s="28" t="n">
        <v>45384</v>
      </c>
      <c r="F5064" s="27" t="s">
        <v>901</v>
      </c>
      <c r="G5064" s="28" t="n">
        <v>45385</v>
      </c>
      <c r="H5064" s="27" t="s">
        <v>217</v>
      </c>
      <c r="I5064" s="27" t="s">
        <v>282</v>
      </c>
      <c r="J5064" s="27" t="s">
        <v>483</v>
      </c>
      <c r="K5064" s="27" t="s">
        <v>138</v>
      </c>
      <c r="L5064" s="27" t="n">
        <v>77</v>
      </c>
      <c r="M5064" s="27" t="n">
        <v>44</v>
      </c>
      <c r="N5064" s="27" t="s">
        <v>127</v>
      </c>
      <c r="O5064" s="27" t="s">
        <v>139</v>
      </c>
      <c r="P5064" s="27" t="s">
        <v>129</v>
      </c>
      <c r="Q5064" s="29" t="n">
        <v>1131.48</v>
      </c>
      <c r="R5064" s="27" t="s">
        <v>130</v>
      </c>
      <c r="S5064" s="27" t="s">
        <v>151</v>
      </c>
      <c r="T5064" s="27"/>
    </row>
    <row r="5065" customFormat="false" ht="15" hidden="false" customHeight="false" outlineLevel="0" collapsed="false">
      <c r="A5065" s="30" t="s">
        <v>7151</v>
      </c>
      <c r="B5065" s="30" t="s">
        <v>1434</v>
      </c>
      <c r="C5065" s="30"/>
      <c r="D5065" s="30" t="s">
        <v>181</v>
      </c>
      <c r="E5065" s="31" t="n">
        <v>45613</v>
      </c>
      <c r="F5065" s="30" t="s">
        <v>3007</v>
      </c>
      <c r="G5065" s="31" t="n">
        <v>45613</v>
      </c>
      <c r="H5065" s="30" t="s">
        <v>242</v>
      </c>
      <c r="I5065" s="30" t="s">
        <v>243</v>
      </c>
      <c r="J5065" s="30" t="s">
        <v>244</v>
      </c>
      <c r="K5065" s="30" t="s">
        <v>138</v>
      </c>
      <c r="L5065" s="30" t="n">
        <v>79</v>
      </c>
      <c r="M5065" s="30" t="n">
        <v>20</v>
      </c>
      <c r="N5065" s="30" t="s">
        <v>127</v>
      </c>
      <c r="O5065" s="30" t="s">
        <v>139</v>
      </c>
      <c r="P5065" s="30" t="s">
        <v>140</v>
      </c>
      <c r="Q5065" s="32" t="n">
        <v>1289.9</v>
      </c>
      <c r="R5065" s="30" t="s">
        <v>130</v>
      </c>
      <c r="S5065" s="30" t="s">
        <v>141</v>
      </c>
      <c r="T5065" s="30" t="n">
        <v>5</v>
      </c>
    </row>
    <row r="5066" customFormat="false" ht="15" hidden="false" customHeight="false" outlineLevel="0" collapsed="false">
      <c r="A5066" s="27" t="s">
        <v>7152</v>
      </c>
      <c r="B5066" s="27" t="s">
        <v>3678</v>
      </c>
      <c r="C5066" s="27" t="n">
        <v>29</v>
      </c>
      <c r="D5066" s="27" t="s">
        <v>181</v>
      </c>
      <c r="E5066" s="28" t="n">
        <v>45647</v>
      </c>
      <c r="F5066" s="27" t="s">
        <v>1081</v>
      </c>
      <c r="G5066" s="28" t="n">
        <v>45649</v>
      </c>
      <c r="H5066" s="27" t="s">
        <v>168</v>
      </c>
      <c r="I5066" s="27" t="s">
        <v>196</v>
      </c>
      <c r="J5066" s="27" t="s">
        <v>170</v>
      </c>
      <c r="K5066" s="27" t="s">
        <v>156</v>
      </c>
      <c r="L5066" s="27" t="n">
        <v>70</v>
      </c>
      <c r="M5066" s="27" t="n">
        <v>90</v>
      </c>
      <c r="N5066" s="27" t="s">
        <v>127</v>
      </c>
      <c r="O5066" s="27" t="s">
        <v>139</v>
      </c>
      <c r="P5066" s="27" t="s">
        <v>129</v>
      </c>
      <c r="Q5066" s="29" t="n">
        <v>4088.46</v>
      </c>
      <c r="R5066" s="27" t="s">
        <v>130</v>
      </c>
      <c r="S5066" s="27" t="s">
        <v>335</v>
      </c>
      <c r="T5066" s="27" t="n">
        <v>5</v>
      </c>
    </row>
    <row r="5067" customFormat="false" ht="15" hidden="false" customHeight="false" outlineLevel="0" collapsed="false">
      <c r="A5067" s="30" t="s">
        <v>7153</v>
      </c>
      <c r="B5067" s="30" t="s">
        <v>945</v>
      </c>
      <c r="C5067" s="30"/>
      <c r="D5067" s="30" t="s">
        <v>121</v>
      </c>
      <c r="E5067" s="31" t="n">
        <v>45474</v>
      </c>
      <c r="F5067" s="30" t="s">
        <v>2101</v>
      </c>
      <c r="G5067" s="31" t="n">
        <v>45474</v>
      </c>
      <c r="H5067" s="30" t="s">
        <v>206</v>
      </c>
      <c r="I5067" s="30" t="s">
        <v>232</v>
      </c>
      <c r="J5067" s="30" t="s">
        <v>469</v>
      </c>
      <c r="K5067" s="30" t="s">
        <v>156</v>
      </c>
      <c r="L5067" s="30" t="n">
        <v>64</v>
      </c>
      <c r="M5067" s="30" t="n">
        <v>70</v>
      </c>
      <c r="N5067" s="30" t="s">
        <v>186</v>
      </c>
      <c r="O5067" s="30" t="s">
        <v>128</v>
      </c>
      <c r="P5067" s="30" t="s">
        <v>140</v>
      </c>
      <c r="Q5067" s="32" t="n">
        <v>4137.42</v>
      </c>
      <c r="R5067" s="30" t="s">
        <v>172</v>
      </c>
      <c r="S5067" s="30" t="s">
        <v>223</v>
      </c>
      <c r="T5067" s="30" t="n">
        <v>2</v>
      </c>
    </row>
    <row r="5068" customFormat="false" ht="15" hidden="false" customHeight="false" outlineLevel="0" collapsed="false">
      <c r="A5068" s="27" t="s">
        <v>7154</v>
      </c>
      <c r="B5068" s="27" t="s">
        <v>7155</v>
      </c>
      <c r="C5068" s="27" t="n">
        <v>47</v>
      </c>
      <c r="D5068" s="27" t="s">
        <v>121</v>
      </c>
      <c r="E5068" s="28" t="n">
        <v>45329</v>
      </c>
      <c r="F5068" s="27" t="s">
        <v>713</v>
      </c>
      <c r="G5068" s="28" t="n">
        <v>45330</v>
      </c>
      <c r="H5068" s="27" t="s">
        <v>168</v>
      </c>
      <c r="I5068" s="27"/>
      <c r="J5068" s="27" t="s">
        <v>170</v>
      </c>
      <c r="K5068" s="27" t="s">
        <v>156</v>
      </c>
      <c r="L5068" s="27" t="n">
        <v>28</v>
      </c>
      <c r="M5068" s="27" t="n">
        <v>53</v>
      </c>
      <c r="N5068" s="27" t="s">
        <v>186</v>
      </c>
      <c r="O5068" s="27" t="s">
        <v>128</v>
      </c>
      <c r="P5068" s="27" t="s">
        <v>129</v>
      </c>
      <c r="Q5068" s="29" t="n">
        <v>3035.55</v>
      </c>
      <c r="R5068" s="27" t="s">
        <v>130</v>
      </c>
      <c r="S5068" s="27" t="s">
        <v>197</v>
      </c>
      <c r="T5068" s="27" t="n">
        <v>4</v>
      </c>
    </row>
    <row r="5069" customFormat="false" ht="15" hidden="false" customHeight="false" outlineLevel="0" collapsed="false">
      <c r="A5069" s="30" t="s">
        <v>7156</v>
      </c>
      <c r="B5069" s="30" t="s">
        <v>2230</v>
      </c>
      <c r="C5069" s="30" t="n">
        <v>47</v>
      </c>
      <c r="D5069" s="30" t="s">
        <v>121</v>
      </c>
      <c r="E5069" s="31" t="n">
        <v>45556</v>
      </c>
      <c r="F5069" s="30" t="s">
        <v>290</v>
      </c>
      <c r="G5069" s="31" t="n">
        <v>45556</v>
      </c>
      <c r="H5069" s="30" t="s">
        <v>206</v>
      </c>
      <c r="I5069" s="30" t="s">
        <v>300</v>
      </c>
      <c r="J5069" s="30" t="s">
        <v>615</v>
      </c>
      <c r="K5069" s="30" t="s">
        <v>138</v>
      </c>
      <c r="L5069" s="30" t="n">
        <v>29</v>
      </c>
      <c r="M5069" s="30" t="n">
        <v>32</v>
      </c>
      <c r="N5069" s="30" t="s">
        <v>127</v>
      </c>
      <c r="O5069" s="30" t="s">
        <v>139</v>
      </c>
      <c r="P5069" s="30" t="s">
        <v>150</v>
      </c>
      <c r="Q5069" s="32" t="n">
        <v>1217.13</v>
      </c>
      <c r="R5069" s="30" t="s">
        <v>130</v>
      </c>
      <c r="S5069" s="30" t="s">
        <v>192</v>
      </c>
      <c r="T5069" s="30" t="n">
        <v>3</v>
      </c>
    </row>
    <row r="5070" customFormat="false" ht="15" hidden="false" customHeight="false" outlineLevel="0" collapsed="false">
      <c r="A5070" s="27" t="s">
        <v>7157</v>
      </c>
      <c r="B5070" s="27" t="s">
        <v>2341</v>
      </c>
      <c r="C5070" s="27" t="n">
        <v>11</v>
      </c>
      <c r="D5070" s="27" t="s">
        <v>181</v>
      </c>
      <c r="E5070" s="28" t="n">
        <v>45457</v>
      </c>
      <c r="F5070" s="27" t="s">
        <v>334</v>
      </c>
      <c r="G5070" s="28" t="n">
        <v>45463</v>
      </c>
      <c r="H5070" s="27" t="s">
        <v>161</v>
      </c>
      <c r="I5070" s="27" t="s">
        <v>162</v>
      </c>
      <c r="J5070" s="27" t="s">
        <v>258</v>
      </c>
      <c r="K5070" s="27" t="s">
        <v>126</v>
      </c>
      <c r="L5070" s="27" t="n">
        <v>23</v>
      </c>
      <c r="M5070" s="27" t="n">
        <v>89</v>
      </c>
      <c r="N5070" s="27" t="s">
        <v>127</v>
      </c>
      <c r="O5070" s="27" t="s">
        <v>128</v>
      </c>
      <c r="P5070" s="27" t="s">
        <v>140</v>
      </c>
      <c r="Q5070" s="29" t="n">
        <v>8030.7</v>
      </c>
      <c r="R5070" s="27" t="s">
        <v>130</v>
      </c>
      <c r="S5070" s="27" t="s">
        <v>197</v>
      </c>
      <c r="T5070" s="27" t="n">
        <v>5</v>
      </c>
    </row>
    <row r="5071" customFormat="false" ht="15" hidden="false" customHeight="false" outlineLevel="0" collapsed="false">
      <c r="A5071" s="30" t="s">
        <v>7158</v>
      </c>
      <c r="B5071" s="30" t="s">
        <v>260</v>
      </c>
      <c r="C5071" s="30" t="n">
        <v>46</v>
      </c>
      <c r="D5071" s="30" t="s">
        <v>121</v>
      </c>
      <c r="E5071" s="31" t="n">
        <v>45519</v>
      </c>
      <c r="F5071" s="30" t="s">
        <v>370</v>
      </c>
      <c r="G5071" s="31" t="n">
        <v>45520</v>
      </c>
      <c r="H5071" s="30" t="s">
        <v>206</v>
      </c>
      <c r="I5071" s="30" t="s">
        <v>207</v>
      </c>
      <c r="J5071" s="30" t="s">
        <v>593</v>
      </c>
      <c r="K5071" s="30" t="s">
        <v>156</v>
      </c>
      <c r="L5071" s="30" t="n">
        <v>72</v>
      </c>
      <c r="M5071" s="30" t="n">
        <v>31</v>
      </c>
      <c r="N5071" s="30" t="s">
        <v>127</v>
      </c>
      <c r="O5071" s="30" t="s">
        <v>139</v>
      </c>
      <c r="P5071" s="30" t="s">
        <v>140</v>
      </c>
      <c r="Q5071" s="32" t="n">
        <v>2682.31</v>
      </c>
      <c r="R5071" s="30" t="s">
        <v>268</v>
      </c>
      <c r="S5071" s="30" t="s">
        <v>197</v>
      </c>
      <c r="T5071" s="30" t="n">
        <v>3</v>
      </c>
    </row>
    <row r="5072" customFormat="false" ht="15" hidden="false" customHeight="false" outlineLevel="0" collapsed="false">
      <c r="A5072" s="27" t="s">
        <v>7159</v>
      </c>
      <c r="B5072" s="27" t="s">
        <v>7160</v>
      </c>
      <c r="C5072" s="27" t="n">
        <v>19</v>
      </c>
      <c r="D5072" s="27" t="s">
        <v>181</v>
      </c>
      <c r="E5072" s="28" t="n">
        <v>45656</v>
      </c>
      <c r="F5072" s="27" t="s">
        <v>740</v>
      </c>
      <c r="G5072" s="28" t="n">
        <v>45659</v>
      </c>
      <c r="H5072" s="27" t="s">
        <v>135</v>
      </c>
      <c r="I5072" s="27" t="s">
        <v>278</v>
      </c>
      <c r="J5072" s="27" t="s">
        <v>201</v>
      </c>
      <c r="K5072" s="27" t="s">
        <v>156</v>
      </c>
      <c r="L5072" s="27" t="n">
        <v>75</v>
      </c>
      <c r="M5072" s="27" t="n">
        <v>82</v>
      </c>
      <c r="N5072" s="27" t="s">
        <v>127</v>
      </c>
      <c r="O5072" s="27" t="s">
        <v>139</v>
      </c>
      <c r="P5072" s="27" t="s">
        <v>129</v>
      </c>
      <c r="Q5072" s="29" t="n">
        <v>4699.69</v>
      </c>
      <c r="R5072" s="27" t="s">
        <v>130</v>
      </c>
      <c r="S5072" s="27" t="s">
        <v>335</v>
      </c>
      <c r="T5072" s="27" t="n">
        <v>5</v>
      </c>
    </row>
    <row r="5073" customFormat="false" ht="15" hidden="false" customHeight="false" outlineLevel="0" collapsed="false">
      <c r="A5073" s="30" t="s">
        <v>7161</v>
      </c>
      <c r="B5073" s="30" t="s">
        <v>3634</v>
      </c>
      <c r="C5073" s="30" t="n">
        <v>67</v>
      </c>
      <c r="D5073" s="30" t="s">
        <v>121</v>
      </c>
      <c r="E5073" s="31" t="n">
        <v>45363</v>
      </c>
      <c r="F5073" s="30" t="s">
        <v>753</v>
      </c>
      <c r="G5073" s="31" t="n">
        <v>45363</v>
      </c>
      <c r="H5073" s="30" t="s">
        <v>206</v>
      </c>
      <c r="I5073" s="30" t="s">
        <v>232</v>
      </c>
      <c r="J5073" s="30" t="s">
        <v>208</v>
      </c>
      <c r="K5073" s="30" t="s">
        <v>138</v>
      </c>
      <c r="L5073" s="30" t="n">
        <v>32</v>
      </c>
      <c r="M5073" s="30" t="n">
        <v>36</v>
      </c>
      <c r="N5073" s="30" t="s">
        <v>127</v>
      </c>
      <c r="O5073" s="30" t="s">
        <v>139</v>
      </c>
      <c r="P5073" s="30" t="s">
        <v>150</v>
      </c>
      <c r="Q5073" s="32" t="n">
        <v>2023.32</v>
      </c>
      <c r="R5073" s="30" t="s">
        <v>172</v>
      </c>
      <c r="S5073" s="30" t="s">
        <v>131</v>
      </c>
      <c r="T5073" s="30" t="n">
        <v>4</v>
      </c>
    </row>
    <row r="5074" customFormat="false" ht="15" hidden="false" customHeight="false" outlineLevel="0" collapsed="false">
      <c r="A5074" s="27" t="s">
        <v>7162</v>
      </c>
      <c r="B5074" s="27" t="s">
        <v>592</v>
      </c>
      <c r="C5074" s="27" t="n">
        <v>19</v>
      </c>
      <c r="D5074" s="27" t="s">
        <v>121</v>
      </c>
      <c r="E5074" s="28" t="n">
        <v>45647</v>
      </c>
      <c r="F5074" s="27" t="s">
        <v>479</v>
      </c>
      <c r="G5074" s="28" t="n">
        <v>45650</v>
      </c>
      <c r="H5074" s="27" t="s">
        <v>161</v>
      </c>
      <c r="I5074" s="27" t="s">
        <v>320</v>
      </c>
      <c r="J5074" s="27" t="s">
        <v>163</v>
      </c>
      <c r="K5074" s="27" t="s">
        <v>126</v>
      </c>
      <c r="L5074" s="27" t="n">
        <v>29</v>
      </c>
      <c r="M5074" s="27" t="n">
        <v>133</v>
      </c>
      <c r="N5074" s="27" t="s">
        <v>186</v>
      </c>
      <c r="O5074" s="27" t="s">
        <v>171</v>
      </c>
      <c r="P5074" s="27" t="s">
        <v>150</v>
      </c>
      <c r="Q5074" s="29" t="n">
        <v>8285.08</v>
      </c>
      <c r="R5074" s="27" t="s">
        <v>130</v>
      </c>
      <c r="S5074" s="27" t="s">
        <v>164</v>
      </c>
      <c r="T5074" s="27" t="n">
        <v>3</v>
      </c>
    </row>
    <row r="5075" customFormat="false" ht="15" hidden="false" customHeight="false" outlineLevel="0" collapsed="false">
      <c r="A5075" s="30" t="s">
        <v>7163</v>
      </c>
      <c r="B5075" s="30" t="s">
        <v>1200</v>
      </c>
      <c r="C5075" s="30" t="n">
        <v>12</v>
      </c>
      <c r="D5075" s="30" t="s">
        <v>121</v>
      </c>
      <c r="E5075" s="31" t="n">
        <v>45315</v>
      </c>
      <c r="F5075" s="30" t="s">
        <v>1002</v>
      </c>
      <c r="G5075" s="31" t="n">
        <v>45316</v>
      </c>
      <c r="H5075" s="30" t="s">
        <v>183</v>
      </c>
      <c r="I5075" s="30" t="s">
        <v>212</v>
      </c>
      <c r="J5075" s="30" t="s">
        <v>411</v>
      </c>
      <c r="K5075" s="30" t="s">
        <v>138</v>
      </c>
      <c r="L5075" s="30" t="n">
        <v>48</v>
      </c>
      <c r="M5075" s="30" t="n">
        <v>21</v>
      </c>
      <c r="N5075" s="30" t="s">
        <v>127</v>
      </c>
      <c r="O5075" s="30" t="s">
        <v>139</v>
      </c>
      <c r="P5075" s="30" t="s">
        <v>140</v>
      </c>
      <c r="Q5075" s="32" t="n">
        <v>1145.03</v>
      </c>
      <c r="R5075" s="30" t="s">
        <v>130</v>
      </c>
      <c r="S5075" s="30" t="s">
        <v>192</v>
      </c>
      <c r="T5075" s="30" t="n">
        <v>3</v>
      </c>
    </row>
    <row r="5076" customFormat="false" ht="15" hidden="false" customHeight="false" outlineLevel="0" collapsed="false">
      <c r="A5076" s="27" t="s">
        <v>7164</v>
      </c>
      <c r="B5076" s="27" t="s">
        <v>610</v>
      </c>
      <c r="C5076" s="27"/>
      <c r="D5076" s="27" t="s">
        <v>313</v>
      </c>
      <c r="E5076" s="28" t="n">
        <v>45400</v>
      </c>
      <c r="F5076" s="27" t="s">
        <v>257</v>
      </c>
      <c r="G5076" s="28" t="n">
        <v>45400</v>
      </c>
      <c r="H5076" s="27" t="s">
        <v>242</v>
      </c>
      <c r="I5076" s="27" t="s">
        <v>243</v>
      </c>
      <c r="J5076" s="27" t="s">
        <v>401</v>
      </c>
      <c r="K5076" s="27" t="s">
        <v>138</v>
      </c>
      <c r="L5076" s="27" t="n">
        <v>54</v>
      </c>
      <c r="M5076" s="27" t="n">
        <v>37</v>
      </c>
      <c r="N5076" s="27" t="s">
        <v>127</v>
      </c>
      <c r="O5076" s="27" t="s">
        <v>139</v>
      </c>
      <c r="P5076" s="27" t="s">
        <v>150</v>
      </c>
      <c r="Q5076" s="29" t="n">
        <v>2627.78</v>
      </c>
      <c r="R5076" s="27" t="s">
        <v>130</v>
      </c>
      <c r="S5076" s="27" t="s">
        <v>197</v>
      </c>
      <c r="T5076" s="27" t="n">
        <v>4</v>
      </c>
    </row>
    <row r="5077" customFormat="false" ht="15" hidden="false" customHeight="false" outlineLevel="0" collapsed="false">
      <c r="A5077" s="30" t="s">
        <v>7165</v>
      </c>
      <c r="B5077" s="30" t="s">
        <v>3576</v>
      </c>
      <c r="C5077" s="30" t="n">
        <v>55</v>
      </c>
      <c r="D5077" s="30" t="s">
        <v>181</v>
      </c>
      <c r="E5077" s="31" t="n">
        <v>45388</v>
      </c>
      <c r="F5077" s="30" t="s">
        <v>1135</v>
      </c>
      <c r="G5077" s="31" t="n">
        <v>45389</v>
      </c>
      <c r="H5077" s="30" t="s">
        <v>168</v>
      </c>
      <c r="I5077" s="30" t="s">
        <v>169</v>
      </c>
      <c r="J5077" s="30" t="s">
        <v>191</v>
      </c>
      <c r="K5077" s="30" t="s">
        <v>138</v>
      </c>
      <c r="L5077" s="30" t="n">
        <v>90</v>
      </c>
      <c r="M5077" s="30" t="n">
        <v>37</v>
      </c>
      <c r="N5077" s="30" t="s">
        <v>127</v>
      </c>
      <c r="O5077" s="30" t="s">
        <v>171</v>
      </c>
      <c r="P5077" s="30" t="s">
        <v>129</v>
      </c>
      <c r="Q5077" s="32" t="n">
        <v>904.83</v>
      </c>
      <c r="R5077" s="30" t="s">
        <v>130</v>
      </c>
      <c r="S5077" s="30" t="s">
        <v>223</v>
      </c>
      <c r="T5077" s="30" t="n">
        <v>4</v>
      </c>
    </row>
    <row r="5078" customFormat="false" ht="15" hidden="false" customHeight="false" outlineLevel="0" collapsed="false">
      <c r="A5078" s="27" t="s">
        <v>6855</v>
      </c>
      <c r="B5078" s="27" t="s">
        <v>254</v>
      </c>
      <c r="C5078" s="27" t="n">
        <v>42</v>
      </c>
      <c r="D5078" s="27" t="s">
        <v>181</v>
      </c>
      <c r="E5078" s="28" t="n">
        <v>45347</v>
      </c>
      <c r="F5078" s="27" t="s">
        <v>702</v>
      </c>
      <c r="G5078" s="28" t="n">
        <v>45349</v>
      </c>
      <c r="H5078" s="27" t="s">
        <v>217</v>
      </c>
      <c r="I5078" s="27" t="s">
        <v>282</v>
      </c>
      <c r="J5078" s="27" t="s">
        <v>294</v>
      </c>
      <c r="K5078" s="27" t="s">
        <v>126</v>
      </c>
      <c r="L5078" s="27" t="n">
        <v>20</v>
      </c>
      <c r="M5078" s="27" t="n">
        <v>100</v>
      </c>
      <c r="N5078" s="27" t="s">
        <v>186</v>
      </c>
      <c r="O5078" s="27" t="s">
        <v>139</v>
      </c>
      <c r="P5078" s="27" t="s">
        <v>140</v>
      </c>
      <c r="Q5078" s="29" t="n">
        <v>7884.05</v>
      </c>
      <c r="R5078" s="27" t="s">
        <v>172</v>
      </c>
      <c r="S5078" s="27" t="s">
        <v>157</v>
      </c>
      <c r="T5078" s="27" t="n">
        <v>2</v>
      </c>
    </row>
    <row r="5079" customFormat="false" ht="15" hidden="false" customHeight="false" outlineLevel="0" collapsed="false">
      <c r="A5079" s="30" t="s">
        <v>7166</v>
      </c>
      <c r="B5079" s="30" t="s">
        <v>666</v>
      </c>
      <c r="C5079" s="30" t="n">
        <v>43</v>
      </c>
      <c r="D5079" s="30" t="s">
        <v>144</v>
      </c>
      <c r="E5079" s="31" t="n">
        <v>45345</v>
      </c>
      <c r="F5079" s="30" t="s">
        <v>689</v>
      </c>
      <c r="G5079" s="31" t="n">
        <v>45346</v>
      </c>
      <c r="H5079" s="30" t="s">
        <v>161</v>
      </c>
      <c r="I5079" s="30" t="s">
        <v>320</v>
      </c>
      <c r="J5079" s="30" t="s">
        <v>648</v>
      </c>
      <c r="K5079" s="30" t="s">
        <v>138</v>
      </c>
      <c r="L5079" s="30" t="n">
        <v>51</v>
      </c>
      <c r="M5079" s="30" t="n">
        <v>38</v>
      </c>
      <c r="N5079" s="30" t="s">
        <v>127</v>
      </c>
      <c r="O5079" s="30" t="s">
        <v>139</v>
      </c>
      <c r="P5079" s="30" t="s">
        <v>140</v>
      </c>
      <c r="Q5079" s="32" t="n">
        <v>1923.48</v>
      </c>
      <c r="R5079" s="30" t="s">
        <v>130</v>
      </c>
      <c r="S5079" s="30" t="s">
        <v>228</v>
      </c>
      <c r="T5079" s="30" t="n">
        <v>4</v>
      </c>
    </row>
    <row r="5080" customFormat="false" ht="15" hidden="false" customHeight="false" outlineLevel="0" collapsed="false">
      <c r="A5080" s="27" t="s">
        <v>7167</v>
      </c>
      <c r="B5080" s="27" t="s">
        <v>1110</v>
      </c>
      <c r="C5080" s="27" t="n">
        <v>23</v>
      </c>
      <c r="D5080" s="27" t="s">
        <v>121</v>
      </c>
      <c r="E5080" s="28" t="n">
        <v>45444</v>
      </c>
      <c r="F5080" s="27" t="s">
        <v>682</v>
      </c>
      <c r="G5080" s="28" t="n">
        <v>45449</v>
      </c>
      <c r="H5080" s="27" t="s">
        <v>146</v>
      </c>
      <c r="I5080" s="27" t="s">
        <v>309</v>
      </c>
      <c r="J5080" s="27" t="s">
        <v>148</v>
      </c>
      <c r="K5080" s="27" t="s">
        <v>126</v>
      </c>
      <c r="L5080" s="27" t="n">
        <v>36</v>
      </c>
      <c r="M5080" s="27" t="n">
        <v>60</v>
      </c>
      <c r="N5080" s="27" t="s">
        <v>186</v>
      </c>
      <c r="O5080" s="27" t="s">
        <v>139</v>
      </c>
      <c r="P5080" s="27" t="s">
        <v>129</v>
      </c>
      <c r="Q5080" s="29" t="n">
        <v>7438.73</v>
      </c>
      <c r="R5080" s="27" t="s">
        <v>268</v>
      </c>
      <c r="S5080" s="27" t="s">
        <v>157</v>
      </c>
      <c r="T5080" s="27" t="n">
        <v>2</v>
      </c>
    </row>
    <row r="5081" customFormat="false" ht="15" hidden="false" customHeight="false" outlineLevel="0" collapsed="false">
      <c r="A5081" s="30" t="s">
        <v>7168</v>
      </c>
      <c r="B5081" s="30" t="s">
        <v>613</v>
      </c>
      <c r="C5081" s="30" t="n">
        <v>39</v>
      </c>
      <c r="D5081" s="30" t="s">
        <v>121</v>
      </c>
      <c r="E5081" s="31" t="n">
        <v>45452</v>
      </c>
      <c r="F5081" s="30" t="s">
        <v>2058</v>
      </c>
      <c r="G5081" s="31" t="n">
        <v>45456</v>
      </c>
      <c r="H5081" s="30" t="s">
        <v>236</v>
      </c>
      <c r="I5081" s="30" t="s">
        <v>323</v>
      </c>
      <c r="J5081" s="30" t="s">
        <v>267</v>
      </c>
      <c r="K5081" s="30" t="s">
        <v>126</v>
      </c>
      <c r="L5081" s="30" t="n">
        <v>16</v>
      </c>
      <c r="M5081" s="30" t="n">
        <v>110</v>
      </c>
      <c r="N5081" s="30" t="s">
        <v>186</v>
      </c>
      <c r="O5081" s="30" t="s">
        <v>128</v>
      </c>
      <c r="P5081" s="30" t="s">
        <v>150</v>
      </c>
      <c r="Q5081" s="32" t="n">
        <v>7969.16</v>
      </c>
      <c r="R5081" s="30" t="s">
        <v>130</v>
      </c>
      <c r="S5081" s="30" t="s">
        <v>141</v>
      </c>
      <c r="T5081" s="30" t="n">
        <v>3</v>
      </c>
    </row>
    <row r="5082" customFormat="false" ht="15" hidden="false" customHeight="false" outlineLevel="0" collapsed="false">
      <c r="A5082" s="27" t="s">
        <v>7169</v>
      </c>
      <c r="B5082" s="27" t="s">
        <v>2198</v>
      </c>
      <c r="C5082" s="27" t="n">
        <v>0</v>
      </c>
      <c r="D5082" s="27" t="s">
        <v>121</v>
      </c>
      <c r="E5082" s="28" t="n">
        <v>45348</v>
      </c>
      <c r="F5082" s="27" t="s">
        <v>1614</v>
      </c>
      <c r="G5082" s="28" t="n">
        <v>45348</v>
      </c>
      <c r="H5082" s="27" t="s">
        <v>236</v>
      </c>
      <c r="I5082" s="27" t="s">
        <v>237</v>
      </c>
      <c r="J5082" s="27" t="s">
        <v>375</v>
      </c>
      <c r="K5082" s="27" t="s">
        <v>156</v>
      </c>
      <c r="L5082" s="27" t="n">
        <v>67</v>
      </c>
      <c r="M5082" s="27" t="n">
        <v>60</v>
      </c>
      <c r="N5082" s="27" t="s">
        <v>186</v>
      </c>
      <c r="O5082" s="27" t="s">
        <v>139</v>
      </c>
      <c r="P5082" s="27" t="s">
        <v>150</v>
      </c>
      <c r="Q5082" s="29" t="n">
        <v>3843.51</v>
      </c>
      <c r="R5082" s="27" t="s">
        <v>130</v>
      </c>
      <c r="S5082" s="27" t="s">
        <v>131</v>
      </c>
      <c r="T5082" s="27" t="n">
        <v>4</v>
      </c>
    </row>
    <row r="5083" customFormat="false" ht="15" hidden="false" customHeight="false" outlineLevel="0" collapsed="false">
      <c r="A5083" s="30" t="s">
        <v>7170</v>
      </c>
      <c r="B5083" s="30" t="s">
        <v>5097</v>
      </c>
      <c r="C5083" s="30" t="n">
        <v>74</v>
      </c>
      <c r="D5083" s="30" t="s">
        <v>181</v>
      </c>
      <c r="E5083" s="31" t="n">
        <v>45403</v>
      </c>
      <c r="F5083" s="30" t="s">
        <v>435</v>
      </c>
      <c r="G5083" s="31" t="n">
        <v>45404</v>
      </c>
      <c r="H5083" s="30" t="s">
        <v>135</v>
      </c>
      <c r="I5083" s="30" t="s">
        <v>278</v>
      </c>
      <c r="J5083" s="30" t="s">
        <v>252</v>
      </c>
      <c r="K5083" s="30" t="s">
        <v>138</v>
      </c>
      <c r="L5083" s="30" t="n">
        <v>22</v>
      </c>
      <c r="M5083" s="30" t="n">
        <v>15</v>
      </c>
      <c r="N5083" s="30" t="s">
        <v>127</v>
      </c>
      <c r="O5083" s="30" t="s">
        <v>139</v>
      </c>
      <c r="P5083" s="30" t="s">
        <v>187</v>
      </c>
      <c r="Q5083" s="32" t="n">
        <v>1583.84</v>
      </c>
      <c r="R5083" s="30" t="s">
        <v>130</v>
      </c>
      <c r="S5083" s="30" t="s">
        <v>223</v>
      </c>
      <c r="T5083" s="30" t="n">
        <v>3</v>
      </c>
    </row>
    <row r="5084" customFormat="false" ht="15" hidden="false" customHeight="false" outlineLevel="0" collapsed="false">
      <c r="A5084" s="27" t="s">
        <v>7171</v>
      </c>
      <c r="B5084" s="27" t="s">
        <v>4330</v>
      </c>
      <c r="C5084" s="27" t="n">
        <v>67</v>
      </c>
      <c r="D5084" s="27" t="s">
        <v>121</v>
      </c>
      <c r="E5084" s="28" t="n">
        <v>45605</v>
      </c>
      <c r="F5084" s="27" t="s">
        <v>1503</v>
      </c>
      <c r="G5084" s="28" t="n">
        <v>45608</v>
      </c>
      <c r="H5084" s="27" t="s">
        <v>206</v>
      </c>
      <c r="I5084" s="27" t="s">
        <v>207</v>
      </c>
      <c r="J5084" s="27" t="s">
        <v>593</v>
      </c>
      <c r="K5084" s="27" t="s">
        <v>156</v>
      </c>
      <c r="L5084" s="27" t="n">
        <v>49</v>
      </c>
      <c r="M5084" s="27" t="n">
        <v>74</v>
      </c>
      <c r="N5084" s="27" t="s">
        <v>127</v>
      </c>
      <c r="O5084" s="27" t="s">
        <v>128</v>
      </c>
      <c r="P5084" s="27" t="s">
        <v>150</v>
      </c>
      <c r="Q5084" s="29" t="n">
        <v>4435.24</v>
      </c>
      <c r="R5084" s="27" t="s">
        <v>130</v>
      </c>
      <c r="S5084" s="27" t="s">
        <v>151</v>
      </c>
      <c r="T5084" s="27" t="n">
        <v>2</v>
      </c>
    </row>
    <row r="5085" customFormat="false" ht="15" hidden="false" customHeight="false" outlineLevel="0" collapsed="false">
      <c r="A5085" s="30" t="s">
        <v>7172</v>
      </c>
      <c r="B5085" s="30" t="s">
        <v>2228</v>
      </c>
      <c r="C5085" s="30" t="n">
        <v>53</v>
      </c>
      <c r="D5085" s="30" t="s">
        <v>121</v>
      </c>
      <c r="E5085" s="31" t="n">
        <v>45379</v>
      </c>
      <c r="F5085" s="30" t="s">
        <v>1029</v>
      </c>
      <c r="G5085" s="31" t="n">
        <v>45379</v>
      </c>
      <c r="H5085" s="30" t="s">
        <v>168</v>
      </c>
      <c r="I5085" s="30"/>
      <c r="J5085" s="30" t="s">
        <v>367</v>
      </c>
      <c r="K5085" s="30" t="s">
        <v>156</v>
      </c>
      <c r="L5085" s="30" t="n">
        <v>75</v>
      </c>
      <c r="M5085" s="30" t="n">
        <v>33</v>
      </c>
      <c r="N5085" s="30" t="s">
        <v>186</v>
      </c>
      <c r="O5085" s="30" t="s">
        <v>139</v>
      </c>
      <c r="P5085" s="30" t="s">
        <v>150</v>
      </c>
      <c r="Q5085" s="32" t="n">
        <v>4415.07</v>
      </c>
      <c r="R5085" s="30" t="s">
        <v>130</v>
      </c>
      <c r="S5085" s="30" t="s">
        <v>157</v>
      </c>
      <c r="T5085" s="30" t="n">
        <v>5</v>
      </c>
    </row>
    <row r="5086" customFormat="false" ht="15" hidden="false" customHeight="false" outlineLevel="0" collapsed="false">
      <c r="A5086" s="27" t="s">
        <v>7173</v>
      </c>
      <c r="B5086" s="27" t="s">
        <v>6182</v>
      </c>
      <c r="C5086" s="27" t="n">
        <v>37</v>
      </c>
      <c r="D5086" s="27" t="s">
        <v>701</v>
      </c>
      <c r="E5086" s="28" t="n">
        <v>45343</v>
      </c>
      <c r="F5086" s="27" t="s">
        <v>1559</v>
      </c>
      <c r="G5086" s="28" t="n">
        <v>45346</v>
      </c>
      <c r="H5086" s="27" t="s">
        <v>236</v>
      </c>
      <c r="I5086" s="27" t="s">
        <v>237</v>
      </c>
      <c r="J5086" s="27" t="s">
        <v>238</v>
      </c>
      <c r="K5086" s="27" t="s">
        <v>156</v>
      </c>
      <c r="L5086" s="27" t="n">
        <v>57</v>
      </c>
      <c r="M5086" s="27" t="n">
        <v>78</v>
      </c>
      <c r="N5086" s="27" t="s">
        <v>186</v>
      </c>
      <c r="O5086" s="27" t="s">
        <v>128</v>
      </c>
      <c r="P5086" s="27" t="s">
        <v>129</v>
      </c>
      <c r="Q5086" s="29" t="n">
        <v>3886.17</v>
      </c>
      <c r="R5086" s="27" t="s">
        <v>130</v>
      </c>
      <c r="S5086" s="27" t="s">
        <v>131</v>
      </c>
      <c r="T5086" s="27" t="n">
        <v>3</v>
      </c>
    </row>
    <row r="5087" customFormat="false" ht="15" hidden="false" customHeight="false" outlineLevel="0" collapsed="false">
      <c r="A5087" s="30" t="s">
        <v>5581</v>
      </c>
      <c r="B5087" s="30" t="s">
        <v>2204</v>
      </c>
      <c r="C5087" s="30" t="n">
        <v>60</v>
      </c>
      <c r="D5087" s="30" t="s">
        <v>493</v>
      </c>
      <c r="E5087" s="31" t="n">
        <v>45348</v>
      </c>
      <c r="F5087" s="30" t="s">
        <v>211</v>
      </c>
      <c r="G5087" s="31" t="n">
        <v>45356</v>
      </c>
      <c r="H5087" s="30" t="s">
        <v>146</v>
      </c>
      <c r="I5087" s="30" t="s">
        <v>309</v>
      </c>
      <c r="J5087" s="30" t="s">
        <v>568</v>
      </c>
      <c r="K5087" s="30" t="s">
        <v>202</v>
      </c>
      <c r="L5087" s="30" t="n">
        <v>16</v>
      </c>
      <c r="M5087" s="30" t="n">
        <v>77</v>
      </c>
      <c r="N5087" s="30" t="s">
        <v>186</v>
      </c>
      <c r="O5087" s="30" t="s">
        <v>139</v>
      </c>
      <c r="P5087" s="30" t="s">
        <v>129</v>
      </c>
      <c r="Q5087" s="32" t="n">
        <v>15844.17</v>
      </c>
      <c r="R5087" s="30" t="s">
        <v>130</v>
      </c>
      <c r="S5087" s="30" t="s">
        <v>141</v>
      </c>
      <c r="T5087" s="30" t="n">
        <v>4</v>
      </c>
    </row>
    <row r="5088" customFormat="false" ht="15" hidden="false" customHeight="false" outlineLevel="0" collapsed="false">
      <c r="A5088" s="27" t="s">
        <v>7174</v>
      </c>
      <c r="B5088" s="27" t="s">
        <v>3835</v>
      </c>
      <c r="C5088" s="27" t="n">
        <v>66</v>
      </c>
      <c r="D5088" s="27" t="s">
        <v>181</v>
      </c>
      <c r="E5088" s="28" t="n">
        <v>45583</v>
      </c>
      <c r="F5088" s="27" t="s">
        <v>788</v>
      </c>
      <c r="G5088" s="28" t="n">
        <v>45586</v>
      </c>
      <c r="H5088" s="27" t="s">
        <v>242</v>
      </c>
      <c r="I5088" s="27" t="s">
        <v>466</v>
      </c>
      <c r="J5088" s="27" t="s">
        <v>422</v>
      </c>
      <c r="K5088" s="27" t="s">
        <v>126</v>
      </c>
      <c r="L5088" s="27" t="n">
        <v>5</v>
      </c>
      <c r="M5088" s="27" t="n">
        <v>123</v>
      </c>
      <c r="N5088" s="27" t="s">
        <v>127</v>
      </c>
      <c r="O5088" s="27" t="s">
        <v>139</v>
      </c>
      <c r="P5088" s="27" t="s">
        <v>140</v>
      </c>
      <c r="Q5088" s="29" t="n">
        <v>9050.01</v>
      </c>
      <c r="R5088" s="27" t="s">
        <v>130</v>
      </c>
      <c r="S5088" s="27" t="s">
        <v>157</v>
      </c>
      <c r="T5088" s="27" t="n">
        <v>2</v>
      </c>
    </row>
    <row r="5089" customFormat="false" ht="15" hidden="false" customHeight="false" outlineLevel="0" collapsed="false">
      <c r="A5089" s="30" t="s">
        <v>7175</v>
      </c>
      <c r="B5089" s="30" t="s">
        <v>1344</v>
      </c>
      <c r="C5089" s="30" t="n">
        <v>46</v>
      </c>
      <c r="D5089" s="30" t="s">
        <v>144</v>
      </c>
      <c r="E5089" s="31" t="n">
        <v>45428</v>
      </c>
      <c r="F5089" s="30" t="s">
        <v>826</v>
      </c>
      <c r="G5089" s="31" t="n">
        <v>45431</v>
      </c>
      <c r="H5089" s="30" t="s">
        <v>206</v>
      </c>
      <c r="I5089" s="30"/>
      <c r="J5089" s="30" t="s">
        <v>208</v>
      </c>
      <c r="K5089" s="30" t="s">
        <v>156</v>
      </c>
      <c r="L5089" s="30" t="n">
        <v>18</v>
      </c>
      <c r="M5089" s="30" t="n">
        <v>46</v>
      </c>
      <c r="N5089" s="30" t="s">
        <v>127</v>
      </c>
      <c r="O5089" s="30" t="s">
        <v>149</v>
      </c>
      <c r="P5089" s="30" t="s">
        <v>150</v>
      </c>
      <c r="Q5089" s="32" t="n">
        <v>3906.53</v>
      </c>
      <c r="R5089" s="30" t="s">
        <v>172</v>
      </c>
      <c r="S5089" s="30" t="s">
        <v>151</v>
      </c>
      <c r="T5089" s="30" t="n">
        <v>2</v>
      </c>
    </row>
    <row r="5090" customFormat="false" ht="15" hidden="false" customHeight="false" outlineLevel="0" collapsed="false">
      <c r="A5090" s="27" t="s">
        <v>7176</v>
      </c>
      <c r="B5090" s="27" t="s">
        <v>2563</v>
      </c>
      <c r="C5090" s="27" t="n">
        <v>69</v>
      </c>
      <c r="D5090" s="27" t="s">
        <v>121</v>
      </c>
      <c r="E5090" s="28" t="n">
        <v>45483</v>
      </c>
      <c r="F5090" s="27" t="s">
        <v>893</v>
      </c>
      <c r="G5090" s="28" t="n">
        <v>45483</v>
      </c>
      <c r="H5090" s="27" t="s">
        <v>236</v>
      </c>
      <c r="I5090" s="27" t="s">
        <v>237</v>
      </c>
      <c r="J5090" s="27" t="s">
        <v>267</v>
      </c>
      <c r="K5090" s="27" t="s">
        <v>156</v>
      </c>
      <c r="L5090" s="27" t="n">
        <v>29</v>
      </c>
      <c r="M5090" s="27" t="n">
        <v>87</v>
      </c>
      <c r="N5090" s="27" t="s">
        <v>127</v>
      </c>
      <c r="O5090" s="27" t="s">
        <v>139</v>
      </c>
      <c r="P5090" s="27" t="s">
        <v>140</v>
      </c>
      <c r="Q5090" s="29" t="n">
        <v>3324.2</v>
      </c>
      <c r="R5090" s="27" t="s">
        <v>130</v>
      </c>
      <c r="S5090" s="27" t="s">
        <v>131</v>
      </c>
      <c r="T5090" s="27" t="n">
        <v>4</v>
      </c>
    </row>
    <row r="5091" customFormat="false" ht="15" hidden="false" customHeight="false" outlineLevel="0" collapsed="false">
      <c r="A5091" s="30" t="s">
        <v>7177</v>
      </c>
      <c r="B5091" s="30" t="s">
        <v>4895</v>
      </c>
      <c r="C5091" s="30" t="n">
        <v>44</v>
      </c>
      <c r="D5091" s="30" t="s">
        <v>181</v>
      </c>
      <c r="E5091" s="31" t="n">
        <v>45306</v>
      </c>
      <c r="F5091" s="30" t="s">
        <v>640</v>
      </c>
      <c r="G5091" s="31" t="n">
        <v>45306</v>
      </c>
      <c r="H5091" s="30" t="s">
        <v>242</v>
      </c>
      <c r="I5091" s="30" t="s">
        <v>315</v>
      </c>
      <c r="J5091" s="30" t="s">
        <v>401</v>
      </c>
      <c r="K5091" s="30" t="s">
        <v>156</v>
      </c>
      <c r="L5091" s="30" t="n">
        <v>49</v>
      </c>
      <c r="M5091" s="30" t="n">
        <v>74</v>
      </c>
      <c r="N5091" s="30" t="s">
        <v>127</v>
      </c>
      <c r="O5091" s="30" t="s">
        <v>139</v>
      </c>
      <c r="P5091" s="30" t="s">
        <v>150</v>
      </c>
      <c r="Q5091" s="32" t="n">
        <v>4919.14</v>
      </c>
      <c r="R5091" s="30" t="s">
        <v>268</v>
      </c>
      <c r="S5091" s="30" t="s">
        <v>197</v>
      </c>
      <c r="T5091" s="30" t="n">
        <v>3</v>
      </c>
    </row>
    <row r="5092" customFormat="false" ht="15" hidden="false" customHeight="false" outlineLevel="0" collapsed="false">
      <c r="A5092" s="27" t="s">
        <v>7178</v>
      </c>
      <c r="B5092" s="27" t="s">
        <v>1295</v>
      </c>
      <c r="C5092" s="27" t="n">
        <v>32</v>
      </c>
      <c r="D5092" s="27" t="s">
        <v>121</v>
      </c>
      <c r="E5092" s="28" t="n">
        <v>45551</v>
      </c>
      <c r="F5092" s="27" t="s">
        <v>216</v>
      </c>
      <c r="G5092" s="28" t="n">
        <v>45554</v>
      </c>
      <c r="H5092" s="27" t="s">
        <v>236</v>
      </c>
      <c r="I5092" s="27" t="s">
        <v>237</v>
      </c>
      <c r="J5092" s="27" t="s">
        <v>375</v>
      </c>
      <c r="K5092" s="27" t="s">
        <v>126</v>
      </c>
      <c r="L5092" s="27" t="n">
        <v>33</v>
      </c>
      <c r="M5092" s="27" t="n">
        <v>142</v>
      </c>
      <c r="N5092" s="27" t="s">
        <v>186</v>
      </c>
      <c r="O5092" s="27" t="s">
        <v>171</v>
      </c>
      <c r="P5092" s="27" t="s">
        <v>187</v>
      </c>
      <c r="Q5092" s="29" t="n">
        <v>7938.59</v>
      </c>
      <c r="R5092" s="27" t="s">
        <v>130</v>
      </c>
      <c r="S5092" s="27" t="s">
        <v>192</v>
      </c>
      <c r="T5092" s="27" t="n">
        <v>5</v>
      </c>
    </row>
    <row r="5093" customFormat="false" ht="15" hidden="false" customHeight="false" outlineLevel="0" collapsed="false">
      <c r="A5093" s="30" t="s">
        <v>7179</v>
      </c>
      <c r="B5093" s="30" t="s">
        <v>991</v>
      </c>
      <c r="C5093" s="30" t="n">
        <v>34</v>
      </c>
      <c r="D5093" s="30" t="s">
        <v>181</v>
      </c>
      <c r="E5093" s="31" t="n">
        <v>45402</v>
      </c>
      <c r="F5093" s="30" t="s">
        <v>182</v>
      </c>
      <c r="G5093" s="31" t="n">
        <v>45402</v>
      </c>
      <c r="H5093" s="30" t="s">
        <v>206</v>
      </c>
      <c r="I5093" s="30" t="s">
        <v>207</v>
      </c>
      <c r="J5093" s="30" t="s">
        <v>593</v>
      </c>
      <c r="K5093" s="30" t="s">
        <v>138</v>
      </c>
      <c r="L5093" s="30" t="n">
        <v>88</v>
      </c>
      <c r="M5093" s="30" t="n">
        <v>28</v>
      </c>
      <c r="N5093" s="30" t="s">
        <v>127</v>
      </c>
      <c r="O5093" s="30" t="s">
        <v>149</v>
      </c>
      <c r="P5093" s="30" t="s">
        <v>150</v>
      </c>
      <c r="Q5093" s="32" t="n">
        <v>744.9</v>
      </c>
      <c r="R5093" s="30" t="s">
        <v>130</v>
      </c>
      <c r="S5093" s="30" t="s">
        <v>141</v>
      </c>
      <c r="T5093" s="30" t="n">
        <v>5</v>
      </c>
    </row>
    <row r="5094" customFormat="false" ht="15" hidden="false" customHeight="false" outlineLevel="0" collapsed="false">
      <c r="A5094" s="27" t="s">
        <v>7180</v>
      </c>
      <c r="B5094" s="27" t="s">
        <v>3402</v>
      </c>
      <c r="C5094" s="27" t="n">
        <v>66</v>
      </c>
      <c r="D5094" s="27" t="s">
        <v>181</v>
      </c>
      <c r="E5094" s="28" t="n">
        <v>45525</v>
      </c>
      <c r="F5094" s="27" t="s">
        <v>2118</v>
      </c>
      <c r="G5094" s="28" t="n">
        <v>45530</v>
      </c>
      <c r="H5094" s="27" t="s">
        <v>146</v>
      </c>
      <c r="I5094" s="27" t="s">
        <v>309</v>
      </c>
      <c r="J5094" s="27" t="s">
        <v>148</v>
      </c>
      <c r="K5094" s="27" t="s">
        <v>126</v>
      </c>
      <c r="L5094" s="27" t="n">
        <v>37</v>
      </c>
      <c r="M5094" s="27" t="n">
        <v>141</v>
      </c>
      <c r="N5094" s="27" t="s">
        <v>186</v>
      </c>
      <c r="O5094" s="27" t="s">
        <v>171</v>
      </c>
      <c r="P5094" s="27" t="s">
        <v>140</v>
      </c>
      <c r="Q5094" s="29" t="n">
        <v>8192.96</v>
      </c>
      <c r="R5094" s="27" t="s">
        <v>268</v>
      </c>
      <c r="S5094" s="27" t="s">
        <v>192</v>
      </c>
      <c r="T5094" s="27" t="n">
        <v>3</v>
      </c>
    </row>
    <row r="5095" customFormat="false" ht="15" hidden="false" customHeight="false" outlineLevel="0" collapsed="false">
      <c r="A5095" s="30" t="s">
        <v>7181</v>
      </c>
      <c r="B5095" s="30" t="s">
        <v>3522</v>
      </c>
      <c r="C5095" s="30" t="n">
        <v>63</v>
      </c>
      <c r="D5095" s="30" t="s">
        <v>121</v>
      </c>
      <c r="E5095" s="31" t="n">
        <v>45548</v>
      </c>
      <c r="F5095" s="30" t="s">
        <v>1623</v>
      </c>
      <c r="G5095" s="31" t="n">
        <v>45550</v>
      </c>
      <c r="H5095" s="30" t="s">
        <v>183</v>
      </c>
      <c r="I5095" s="30" t="s">
        <v>212</v>
      </c>
      <c r="J5095" s="30" t="s">
        <v>185</v>
      </c>
      <c r="K5095" s="30" t="s">
        <v>156</v>
      </c>
      <c r="L5095" s="30" t="n">
        <v>49</v>
      </c>
      <c r="M5095" s="30" t="n">
        <v>53</v>
      </c>
      <c r="N5095" s="30" t="s">
        <v>127</v>
      </c>
      <c r="O5095" s="30" t="s">
        <v>128</v>
      </c>
      <c r="P5095" s="30" t="s">
        <v>129</v>
      </c>
      <c r="Q5095" s="32" t="n">
        <v>4205.35</v>
      </c>
      <c r="R5095" s="30" t="s">
        <v>172</v>
      </c>
      <c r="S5095" s="30" t="s">
        <v>151</v>
      </c>
      <c r="T5095" s="30" t="n">
        <v>2</v>
      </c>
    </row>
    <row r="5096" customFormat="false" ht="15" hidden="false" customHeight="false" outlineLevel="0" collapsed="false">
      <c r="A5096" s="27" t="s">
        <v>7182</v>
      </c>
      <c r="B5096" s="27" t="s">
        <v>3835</v>
      </c>
      <c r="C5096" s="27" t="n">
        <v>61</v>
      </c>
      <c r="D5096" s="27" t="s">
        <v>121</v>
      </c>
      <c r="E5096" s="28" t="n">
        <v>45462</v>
      </c>
      <c r="F5096" s="27" t="s">
        <v>1472</v>
      </c>
      <c r="G5096" s="28" t="n">
        <v>45463</v>
      </c>
      <c r="H5096" s="27" t="s">
        <v>168</v>
      </c>
      <c r="I5096" s="27" t="s">
        <v>366</v>
      </c>
      <c r="J5096" s="27" t="s">
        <v>441</v>
      </c>
      <c r="K5096" s="27" t="s">
        <v>138</v>
      </c>
      <c r="L5096" s="27" t="n">
        <v>64</v>
      </c>
      <c r="M5096" s="27" t="n">
        <v>39</v>
      </c>
      <c r="N5096" s="27" t="s">
        <v>127</v>
      </c>
      <c r="O5096" s="27" t="s">
        <v>128</v>
      </c>
      <c r="P5096" s="27" t="s">
        <v>187</v>
      </c>
      <c r="Q5096" s="29" t="n">
        <v>1041.55</v>
      </c>
      <c r="R5096" s="27" t="s">
        <v>130</v>
      </c>
      <c r="S5096" s="27" t="s">
        <v>164</v>
      </c>
      <c r="T5096" s="27" t="n">
        <v>5</v>
      </c>
    </row>
    <row r="5097" customFormat="false" ht="15" hidden="false" customHeight="false" outlineLevel="0" collapsed="false">
      <c r="A5097" s="30" t="s">
        <v>7183</v>
      </c>
      <c r="B5097" s="30" t="s">
        <v>2100</v>
      </c>
      <c r="C5097" s="30" t="n">
        <v>11</v>
      </c>
      <c r="D5097" s="30" t="s">
        <v>181</v>
      </c>
      <c r="E5097" s="31" t="n">
        <v>45330</v>
      </c>
      <c r="F5097" s="30" t="s">
        <v>907</v>
      </c>
      <c r="G5097" s="31" t="n">
        <v>45330</v>
      </c>
      <c r="H5097" s="30" t="s">
        <v>146</v>
      </c>
      <c r="I5097" s="30" t="s">
        <v>176</v>
      </c>
      <c r="J5097" s="30" t="s">
        <v>244</v>
      </c>
      <c r="K5097" s="30" t="s">
        <v>138</v>
      </c>
      <c r="L5097" s="30" t="n">
        <v>38</v>
      </c>
      <c r="M5097" s="30" t="n">
        <v>43</v>
      </c>
      <c r="N5097" s="30" t="s">
        <v>127</v>
      </c>
      <c r="O5097" s="30" t="s">
        <v>149</v>
      </c>
      <c r="P5097" s="30" t="s">
        <v>150</v>
      </c>
      <c r="Q5097" s="32" t="n">
        <v>1599.83</v>
      </c>
      <c r="R5097" s="30" t="s">
        <v>130</v>
      </c>
      <c r="S5097" s="30" t="s">
        <v>157</v>
      </c>
      <c r="T5097" s="30" t="n">
        <v>3</v>
      </c>
    </row>
    <row r="5098" customFormat="false" ht="15" hidden="false" customHeight="false" outlineLevel="0" collapsed="false">
      <c r="A5098" s="27" t="s">
        <v>7184</v>
      </c>
      <c r="B5098" s="27" t="s">
        <v>4014</v>
      </c>
      <c r="C5098" s="27" t="n">
        <v>46</v>
      </c>
      <c r="D5098" s="27" t="s">
        <v>121</v>
      </c>
      <c r="E5098" s="28" t="n">
        <v>45359</v>
      </c>
      <c r="F5098" s="27" t="s">
        <v>720</v>
      </c>
      <c r="G5098" s="28" t="n">
        <v>45360</v>
      </c>
      <c r="H5098" s="27" t="s">
        <v>183</v>
      </c>
      <c r="I5098" s="27" t="s">
        <v>430</v>
      </c>
      <c r="J5098" s="27" t="s">
        <v>411</v>
      </c>
      <c r="K5098" s="27" t="s">
        <v>138</v>
      </c>
      <c r="L5098" s="27" t="n">
        <v>43</v>
      </c>
      <c r="M5098" s="27" t="n">
        <v>25</v>
      </c>
      <c r="N5098" s="27" t="s">
        <v>127</v>
      </c>
      <c r="O5098" s="27" t="s">
        <v>171</v>
      </c>
      <c r="P5098" s="27" t="s">
        <v>129</v>
      </c>
      <c r="Q5098" s="29" t="n">
        <v>2482.94</v>
      </c>
      <c r="R5098" s="27" t="s">
        <v>130</v>
      </c>
      <c r="S5098" s="27" t="s">
        <v>223</v>
      </c>
      <c r="T5098" s="27" t="n">
        <v>4</v>
      </c>
    </row>
    <row r="5099" customFormat="false" ht="15" hidden="false" customHeight="false" outlineLevel="0" collapsed="false">
      <c r="A5099" s="30" t="s">
        <v>7185</v>
      </c>
      <c r="B5099" s="30" t="s">
        <v>7186</v>
      </c>
      <c r="C5099" s="30" t="n">
        <v>32</v>
      </c>
      <c r="D5099" s="30" t="s">
        <v>121</v>
      </c>
      <c r="E5099" s="31" t="n">
        <v>45488</v>
      </c>
      <c r="F5099" s="30" t="s">
        <v>341</v>
      </c>
      <c r="G5099" s="31" t="n">
        <v>45490</v>
      </c>
      <c r="H5099" s="30" t="s">
        <v>183</v>
      </c>
      <c r="I5099" s="30" t="s">
        <v>212</v>
      </c>
      <c r="J5099" s="30" t="s">
        <v>476</v>
      </c>
      <c r="K5099" s="30" t="s">
        <v>156</v>
      </c>
      <c r="L5099" s="30" t="n">
        <v>40</v>
      </c>
      <c r="M5099" s="30" t="n">
        <v>49</v>
      </c>
      <c r="N5099" s="30" t="s">
        <v>127</v>
      </c>
      <c r="O5099" s="30" t="s">
        <v>149</v>
      </c>
      <c r="P5099" s="30" t="s">
        <v>150</v>
      </c>
      <c r="Q5099" s="32" t="n">
        <v>3517.83</v>
      </c>
      <c r="R5099" s="30" t="s">
        <v>172</v>
      </c>
      <c r="S5099" s="30" t="s">
        <v>151</v>
      </c>
      <c r="T5099" s="30" t="n">
        <v>3</v>
      </c>
    </row>
    <row r="5100" customFormat="false" ht="15" hidden="false" customHeight="false" outlineLevel="0" collapsed="false">
      <c r="A5100" s="27" t="s">
        <v>7187</v>
      </c>
      <c r="B5100" s="27" t="s">
        <v>2536</v>
      </c>
      <c r="C5100" s="27" t="n">
        <v>30</v>
      </c>
      <c r="D5100" s="27" t="s">
        <v>121</v>
      </c>
      <c r="E5100" s="28" t="n">
        <v>45542</v>
      </c>
      <c r="F5100" s="27" t="s">
        <v>1860</v>
      </c>
      <c r="G5100" s="28" t="n">
        <v>45542</v>
      </c>
      <c r="H5100" s="27" t="s">
        <v>217</v>
      </c>
      <c r="I5100" s="27" t="s">
        <v>282</v>
      </c>
      <c r="J5100" s="27" t="s">
        <v>388</v>
      </c>
      <c r="K5100" s="27" t="s">
        <v>138</v>
      </c>
      <c r="L5100" s="27" t="n">
        <v>80</v>
      </c>
      <c r="M5100" s="27" t="n">
        <v>35</v>
      </c>
      <c r="N5100" s="27" t="s">
        <v>127</v>
      </c>
      <c r="O5100" s="27" t="s">
        <v>128</v>
      </c>
      <c r="P5100" s="27" t="s">
        <v>140</v>
      </c>
      <c r="Q5100" s="29" t="n">
        <v>2765.77</v>
      </c>
      <c r="R5100" s="27" t="s">
        <v>172</v>
      </c>
      <c r="S5100" s="27" t="s">
        <v>164</v>
      </c>
      <c r="T5100" s="27" t="n">
        <v>3</v>
      </c>
    </row>
    <row r="5101" customFormat="false" ht="15" hidden="false" customHeight="false" outlineLevel="0" collapsed="false">
      <c r="A5101" s="30" t="s">
        <v>7188</v>
      </c>
      <c r="B5101" s="30" t="s">
        <v>3122</v>
      </c>
      <c r="C5101" s="30" t="n">
        <v>49</v>
      </c>
      <c r="D5101" s="30" t="s">
        <v>181</v>
      </c>
      <c r="E5101" s="31" t="n">
        <v>45605</v>
      </c>
      <c r="F5101" s="30" t="s">
        <v>1044</v>
      </c>
      <c r="G5101" s="31" t="n">
        <v>45609</v>
      </c>
      <c r="H5101" s="30" t="s">
        <v>135</v>
      </c>
      <c r="I5101" s="30" t="s">
        <v>251</v>
      </c>
      <c r="J5101" s="30" t="s">
        <v>262</v>
      </c>
      <c r="K5101" s="30" t="s">
        <v>126</v>
      </c>
      <c r="L5101" s="30" t="n">
        <v>13</v>
      </c>
      <c r="M5101" s="30" t="n">
        <v>82</v>
      </c>
      <c r="N5101" s="30" t="s">
        <v>127</v>
      </c>
      <c r="O5101" s="30" t="s">
        <v>139</v>
      </c>
      <c r="P5101" s="30" t="s">
        <v>140</v>
      </c>
      <c r="Q5101" s="32" t="n">
        <v>6841.22</v>
      </c>
      <c r="R5101" s="30" t="s">
        <v>130</v>
      </c>
      <c r="S5101" s="30" t="s">
        <v>151</v>
      </c>
      <c r="T5101" s="30" t="n">
        <v>5</v>
      </c>
    </row>
    <row r="5102" customFormat="false" ht="15" hidden="false" customHeight="false" outlineLevel="0" collapsed="false">
      <c r="A5102" s="27" t="s">
        <v>7189</v>
      </c>
      <c r="B5102" s="27" t="s">
        <v>900</v>
      </c>
      <c r="C5102" s="27" t="n">
        <v>39</v>
      </c>
      <c r="D5102" s="27" t="s">
        <v>181</v>
      </c>
      <c r="E5102" s="28" t="n">
        <v>45650</v>
      </c>
      <c r="F5102" s="27" t="s">
        <v>1907</v>
      </c>
      <c r="G5102" s="28" t="n">
        <v>45652</v>
      </c>
      <c r="H5102" s="27" t="s">
        <v>206</v>
      </c>
      <c r="I5102" s="27" t="s">
        <v>207</v>
      </c>
      <c r="J5102" s="27" t="s">
        <v>615</v>
      </c>
      <c r="K5102" s="27" t="s">
        <v>156</v>
      </c>
      <c r="L5102" s="27" t="n">
        <v>15</v>
      </c>
      <c r="M5102" s="27" t="n">
        <v>52</v>
      </c>
      <c r="N5102" s="27" t="s">
        <v>186</v>
      </c>
      <c r="O5102" s="27" t="s">
        <v>128</v>
      </c>
      <c r="P5102" s="27" t="s">
        <v>129</v>
      </c>
      <c r="Q5102" s="29" t="n">
        <v>4643.62</v>
      </c>
      <c r="R5102" s="27" t="s">
        <v>130</v>
      </c>
      <c r="S5102" s="27" t="s">
        <v>197</v>
      </c>
      <c r="T5102" s="27" t="n">
        <v>5</v>
      </c>
    </row>
    <row r="5103" customFormat="false" ht="15" hidden="false" customHeight="false" outlineLevel="0" collapsed="false">
      <c r="A5103" s="30" t="s">
        <v>7190</v>
      </c>
      <c r="B5103" s="30" t="s">
        <v>2459</v>
      </c>
      <c r="C5103" s="30" t="n">
        <v>50</v>
      </c>
      <c r="D5103" s="30" t="s">
        <v>121</v>
      </c>
      <c r="E5103" s="31" t="n">
        <v>45595</v>
      </c>
      <c r="F5103" s="30" t="s">
        <v>543</v>
      </c>
      <c r="G5103" s="31" t="n">
        <v>45608</v>
      </c>
      <c r="H5103" s="30" t="s">
        <v>135</v>
      </c>
      <c r="I5103" s="30" t="s">
        <v>136</v>
      </c>
      <c r="J5103" s="30" t="s">
        <v>618</v>
      </c>
      <c r="K5103" s="30" t="s">
        <v>202</v>
      </c>
      <c r="L5103" s="30" t="n">
        <v>1</v>
      </c>
      <c r="M5103" s="30" t="n">
        <v>84</v>
      </c>
      <c r="N5103" s="30" t="s">
        <v>186</v>
      </c>
      <c r="O5103" s="30" t="s">
        <v>139</v>
      </c>
      <c r="P5103" s="30" t="s">
        <v>150</v>
      </c>
      <c r="Q5103" s="32" t="n">
        <v>17468.42</v>
      </c>
      <c r="R5103" s="30" t="s">
        <v>130</v>
      </c>
      <c r="S5103" s="30" t="s">
        <v>335</v>
      </c>
      <c r="T5103" s="30" t="n">
        <v>4</v>
      </c>
    </row>
    <row r="5104" customFormat="false" ht="15" hidden="false" customHeight="false" outlineLevel="0" collapsed="false">
      <c r="A5104" s="27" t="s">
        <v>7191</v>
      </c>
      <c r="B5104" s="27" t="s">
        <v>1760</v>
      </c>
      <c r="C5104" s="27" t="n">
        <v>47</v>
      </c>
      <c r="D5104" s="27" t="s">
        <v>121</v>
      </c>
      <c r="E5104" s="28" t="n">
        <v>45621</v>
      </c>
      <c r="F5104" s="27" t="s">
        <v>1842</v>
      </c>
      <c r="G5104" s="28" t="n">
        <v>45622</v>
      </c>
      <c r="H5104" s="27" t="s">
        <v>123</v>
      </c>
      <c r="I5104" s="27" t="s">
        <v>124</v>
      </c>
      <c r="J5104" s="27" t="s">
        <v>125</v>
      </c>
      <c r="K5104" s="27" t="s">
        <v>126</v>
      </c>
      <c r="L5104" s="27" t="n">
        <v>43</v>
      </c>
      <c r="M5104" s="27" t="n">
        <v>83</v>
      </c>
      <c r="N5104" s="27" t="s">
        <v>127</v>
      </c>
      <c r="O5104" s="27" t="s">
        <v>149</v>
      </c>
      <c r="P5104" s="27" t="s">
        <v>129</v>
      </c>
      <c r="Q5104" s="29" t="n">
        <v>8538.55</v>
      </c>
      <c r="R5104" s="27" t="s">
        <v>172</v>
      </c>
      <c r="S5104" s="27" t="s">
        <v>164</v>
      </c>
      <c r="T5104" s="27" t="n">
        <v>4</v>
      </c>
    </row>
    <row r="5105" customFormat="false" ht="15" hidden="false" customHeight="false" outlineLevel="0" collapsed="false">
      <c r="A5105" s="30" t="s">
        <v>7192</v>
      </c>
      <c r="B5105" s="30" t="s">
        <v>4260</v>
      </c>
      <c r="C5105" s="30" t="n">
        <v>28</v>
      </c>
      <c r="D5105" s="30" t="s">
        <v>121</v>
      </c>
      <c r="E5105" s="31" t="n">
        <v>45601</v>
      </c>
      <c r="F5105" s="30" t="s">
        <v>370</v>
      </c>
      <c r="G5105" s="31" t="n">
        <v>45603</v>
      </c>
      <c r="H5105" s="30" t="s">
        <v>183</v>
      </c>
      <c r="I5105" s="30" t="s">
        <v>184</v>
      </c>
      <c r="J5105" s="30" t="s">
        <v>476</v>
      </c>
      <c r="K5105" s="30" t="s">
        <v>156</v>
      </c>
      <c r="L5105" s="30" t="n">
        <v>56</v>
      </c>
      <c r="M5105" s="30" t="n">
        <v>68</v>
      </c>
      <c r="N5105" s="30" t="s">
        <v>127</v>
      </c>
      <c r="O5105" s="30" t="s">
        <v>139</v>
      </c>
      <c r="P5105" s="30" t="s">
        <v>140</v>
      </c>
      <c r="Q5105" s="32" t="n">
        <v>4713.02</v>
      </c>
      <c r="R5105" s="30" t="s">
        <v>130</v>
      </c>
      <c r="S5105" s="30" t="s">
        <v>141</v>
      </c>
      <c r="T5105" s="30" t="n">
        <v>5</v>
      </c>
    </row>
    <row r="5106" customFormat="false" ht="15" hidden="false" customHeight="false" outlineLevel="0" collapsed="false">
      <c r="A5106" s="27" t="s">
        <v>7193</v>
      </c>
      <c r="B5106" s="27" t="s">
        <v>747</v>
      </c>
      <c r="C5106" s="27" t="n">
        <v>25</v>
      </c>
      <c r="D5106" s="27" t="s">
        <v>181</v>
      </c>
      <c r="E5106" s="28" t="n">
        <v>45580</v>
      </c>
      <c r="F5106" s="27" t="s">
        <v>1255</v>
      </c>
      <c r="G5106" s="28" t="n">
        <v>45581</v>
      </c>
      <c r="H5106" s="27" t="s">
        <v>183</v>
      </c>
      <c r="I5106" s="27" t="s">
        <v>212</v>
      </c>
      <c r="J5106" s="27" t="s">
        <v>411</v>
      </c>
      <c r="K5106" s="27" t="s">
        <v>156</v>
      </c>
      <c r="L5106" s="27" t="n">
        <v>38</v>
      </c>
      <c r="M5106" s="27" t="n">
        <v>39</v>
      </c>
      <c r="N5106" s="27" t="s">
        <v>127</v>
      </c>
      <c r="O5106" s="27" t="s">
        <v>128</v>
      </c>
      <c r="P5106" s="27" t="s">
        <v>187</v>
      </c>
      <c r="Q5106" s="29" t="n">
        <v>3831.51</v>
      </c>
      <c r="R5106" s="27" t="s">
        <v>130</v>
      </c>
      <c r="S5106" s="27" t="s">
        <v>151</v>
      </c>
      <c r="T5106" s="27" t="n">
        <v>5</v>
      </c>
    </row>
    <row r="5107" customFormat="false" ht="15" hidden="false" customHeight="false" outlineLevel="0" collapsed="false">
      <c r="A5107" s="30" t="s">
        <v>7194</v>
      </c>
      <c r="B5107" s="30" t="s">
        <v>1935</v>
      </c>
      <c r="C5107" s="30" t="n">
        <v>51</v>
      </c>
      <c r="D5107" s="30" t="s">
        <v>181</v>
      </c>
      <c r="E5107" s="31" t="n">
        <v>45632</v>
      </c>
      <c r="F5107" s="30" t="s">
        <v>1233</v>
      </c>
      <c r="G5107" s="31" t="n">
        <v>45632</v>
      </c>
      <c r="H5107" s="30" t="s">
        <v>217</v>
      </c>
      <c r="I5107" s="30" t="s">
        <v>282</v>
      </c>
      <c r="J5107" s="30" t="s">
        <v>294</v>
      </c>
      <c r="K5107" s="30" t="s">
        <v>138</v>
      </c>
      <c r="L5107" s="30" t="n">
        <v>53</v>
      </c>
      <c r="M5107" s="30" t="n">
        <v>28</v>
      </c>
      <c r="N5107" s="30" t="s">
        <v>127</v>
      </c>
      <c r="O5107" s="30" t="s">
        <v>128</v>
      </c>
      <c r="P5107" s="30" t="s">
        <v>140</v>
      </c>
      <c r="Q5107" s="32" t="n">
        <v>1843.12</v>
      </c>
      <c r="R5107" s="30" t="s">
        <v>130</v>
      </c>
      <c r="S5107" s="30" t="s">
        <v>335</v>
      </c>
      <c r="T5107" s="30" t="n">
        <v>5</v>
      </c>
    </row>
    <row r="5108" customFormat="false" ht="15" hidden="false" customHeight="false" outlineLevel="0" collapsed="false">
      <c r="A5108" s="27" t="s">
        <v>7195</v>
      </c>
      <c r="B5108" s="27" t="s">
        <v>4204</v>
      </c>
      <c r="C5108" s="27" t="n">
        <v>1</v>
      </c>
      <c r="D5108" s="27" t="s">
        <v>181</v>
      </c>
      <c r="E5108" s="28" t="n">
        <v>45603</v>
      </c>
      <c r="F5108" s="27" t="s">
        <v>2683</v>
      </c>
      <c r="G5108" s="28" t="n">
        <v>45607</v>
      </c>
      <c r="H5108" s="27" t="s">
        <v>146</v>
      </c>
      <c r="I5108" s="27" t="s">
        <v>176</v>
      </c>
      <c r="J5108" s="27" t="s">
        <v>222</v>
      </c>
      <c r="K5108" s="27" t="s">
        <v>126</v>
      </c>
      <c r="L5108" s="27" t="n">
        <v>20</v>
      </c>
      <c r="M5108" s="27" t="n">
        <v>136</v>
      </c>
      <c r="N5108" s="27" t="s">
        <v>186</v>
      </c>
      <c r="O5108" s="27" t="s">
        <v>171</v>
      </c>
      <c r="P5108" s="27" t="s">
        <v>140</v>
      </c>
      <c r="Q5108" s="29" t="n">
        <v>8920.04</v>
      </c>
      <c r="R5108" s="27" t="s">
        <v>130</v>
      </c>
      <c r="S5108" s="27" t="s">
        <v>335</v>
      </c>
      <c r="T5108" s="27" t="n">
        <v>4</v>
      </c>
    </row>
    <row r="5109" customFormat="false" ht="15" hidden="false" customHeight="false" outlineLevel="0" collapsed="false">
      <c r="A5109" s="30" t="s">
        <v>7196</v>
      </c>
      <c r="B5109" s="30" t="s">
        <v>1763</v>
      </c>
      <c r="C5109" s="30" t="n">
        <v>44</v>
      </c>
      <c r="D5109" s="30" t="s">
        <v>121</v>
      </c>
      <c r="E5109" s="31" t="n">
        <v>45519</v>
      </c>
      <c r="F5109" s="30" t="s">
        <v>1389</v>
      </c>
      <c r="G5109" s="31" t="n">
        <v>45519</v>
      </c>
      <c r="H5109" s="30" t="s">
        <v>236</v>
      </c>
      <c r="I5109" s="30" t="s">
        <v>323</v>
      </c>
      <c r="J5109" s="30" t="s">
        <v>287</v>
      </c>
      <c r="K5109" s="30" t="s">
        <v>138</v>
      </c>
      <c r="L5109" s="30" t="n">
        <v>85</v>
      </c>
      <c r="M5109" s="30" t="n">
        <v>28</v>
      </c>
      <c r="N5109" s="30" t="s">
        <v>127</v>
      </c>
      <c r="O5109" s="30" t="s">
        <v>128</v>
      </c>
      <c r="P5109" s="30" t="s">
        <v>187</v>
      </c>
      <c r="Q5109" s="32" t="n">
        <v>1913.85</v>
      </c>
      <c r="R5109" s="30" t="s">
        <v>130</v>
      </c>
      <c r="S5109" s="30" t="s">
        <v>141</v>
      </c>
      <c r="T5109" s="30" t="n">
        <v>5</v>
      </c>
    </row>
    <row r="5110" customFormat="false" ht="15" hidden="false" customHeight="false" outlineLevel="0" collapsed="false">
      <c r="A5110" s="27" t="s">
        <v>7197</v>
      </c>
      <c r="B5110" s="27" t="s">
        <v>7198</v>
      </c>
      <c r="C5110" s="27" t="n">
        <v>55</v>
      </c>
      <c r="D5110" s="27" t="s">
        <v>181</v>
      </c>
      <c r="E5110" s="28" t="n">
        <v>45335</v>
      </c>
      <c r="F5110" s="27" t="s">
        <v>2856</v>
      </c>
      <c r="G5110" s="28" t="n">
        <v>45336</v>
      </c>
      <c r="H5110" s="27" t="s">
        <v>206</v>
      </c>
      <c r="I5110" s="27" t="s">
        <v>207</v>
      </c>
      <c r="J5110" s="27" t="s">
        <v>469</v>
      </c>
      <c r="K5110" s="27" t="s">
        <v>138</v>
      </c>
      <c r="L5110" s="27" t="n">
        <v>69</v>
      </c>
      <c r="M5110" s="27" t="n">
        <v>40</v>
      </c>
      <c r="N5110" s="27" t="s">
        <v>186</v>
      </c>
      <c r="O5110" s="27" t="s">
        <v>171</v>
      </c>
      <c r="P5110" s="27" t="s">
        <v>150</v>
      </c>
      <c r="Q5110" s="29" t="n">
        <v>2540.47</v>
      </c>
      <c r="R5110" s="27" t="s">
        <v>130</v>
      </c>
      <c r="S5110" s="27" t="s">
        <v>131</v>
      </c>
      <c r="T5110" s="27" t="n">
        <v>3</v>
      </c>
    </row>
    <row r="5111" customFormat="false" ht="15" hidden="false" customHeight="false" outlineLevel="0" collapsed="false">
      <c r="A5111" s="30" t="s">
        <v>7199</v>
      </c>
      <c r="B5111" s="30" t="s">
        <v>2151</v>
      </c>
      <c r="C5111" s="30" t="n">
        <v>17</v>
      </c>
      <c r="D5111" s="30" t="s">
        <v>121</v>
      </c>
      <c r="E5111" s="31" t="n">
        <v>45556</v>
      </c>
      <c r="F5111" s="30" t="s">
        <v>241</v>
      </c>
      <c r="G5111" s="31" t="n">
        <v>45559</v>
      </c>
      <c r="H5111" s="30" t="s">
        <v>217</v>
      </c>
      <c r="I5111" s="30" t="s">
        <v>392</v>
      </c>
      <c r="J5111" s="30" t="s">
        <v>218</v>
      </c>
      <c r="K5111" s="30" t="s">
        <v>156</v>
      </c>
      <c r="L5111" s="30" t="n">
        <v>66</v>
      </c>
      <c r="M5111" s="30" t="n">
        <v>82</v>
      </c>
      <c r="N5111" s="30" t="s">
        <v>186</v>
      </c>
      <c r="O5111" s="30" t="s">
        <v>139</v>
      </c>
      <c r="P5111" s="30" t="s">
        <v>187</v>
      </c>
      <c r="Q5111" s="32" t="n">
        <v>4785.46</v>
      </c>
      <c r="R5111" s="30" t="s">
        <v>130</v>
      </c>
      <c r="S5111" s="30" t="s">
        <v>223</v>
      </c>
      <c r="T5111" s="30" t="n">
        <v>3</v>
      </c>
    </row>
    <row r="5112" customFormat="false" ht="15" hidden="false" customHeight="false" outlineLevel="0" collapsed="false">
      <c r="A5112" s="27" t="s">
        <v>7200</v>
      </c>
      <c r="B5112" s="27" t="s">
        <v>895</v>
      </c>
      <c r="C5112" s="27" t="n">
        <v>59</v>
      </c>
      <c r="D5112" s="27" t="s">
        <v>121</v>
      </c>
      <c r="E5112" s="28" t="n">
        <v>45656</v>
      </c>
      <c r="F5112" s="27" t="s">
        <v>674</v>
      </c>
      <c r="G5112" s="28" t="n">
        <v>45659</v>
      </c>
      <c r="H5112" s="27" t="s">
        <v>168</v>
      </c>
      <c r="I5112" s="27" t="s">
        <v>169</v>
      </c>
      <c r="J5112" s="27" t="s">
        <v>191</v>
      </c>
      <c r="K5112" s="27" t="s">
        <v>126</v>
      </c>
      <c r="L5112" s="27" t="n">
        <v>15</v>
      </c>
      <c r="M5112" s="27" t="n">
        <v>83</v>
      </c>
      <c r="N5112" s="27" t="s">
        <v>127</v>
      </c>
      <c r="O5112" s="27" t="s">
        <v>128</v>
      </c>
      <c r="P5112" s="27" t="s">
        <v>129</v>
      </c>
      <c r="Q5112" s="29" t="n">
        <v>6878.29</v>
      </c>
      <c r="R5112" s="27" t="s">
        <v>130</v>
      </c>
      <c r="S5112" s="27" t="s">
        <v>197</v>
      </c>
      <c r="T5112" s="27" t="n">
        <v>4</v>
      </c>
    </row>
    <row r="5113" customFormat="false" ht="15" hidden="false" customHeight="false" outlineLevel="0" collapsed="false">
      <c r="A5113" s="30" t="s">
        <v>7201</v>
      </c>
      <c r="B5113" s="30" t="s">
        <v>3618</v>
      </c>
      <c r="C5113" s="30" t="n">
        <v>28</v>
      </c>
      <c r="D5113" s="30" t="s">
        <v>121</v>
      </c>
      <c r="E5113" s="31" t="n">
        <v>45395</v>
      </c>
      <c r="F5113" s="30" t="s">
        <v>598</v>
      </c>
      <c r="G5113" s="31" t="n">
        <v>45395</v>
      </c>
      <c r="H5113" s="30" t="s">
        <v>161</v>
      </c>
      <c r="I5113" s="30"/>
      <c r="J5113" s="30" t="s">
        <v>648</v>
      </c>
      <c r="K5113" s="30" t="s">
        <v>138</v>
      </c>
      <c r="L5113" s="30" t="n">
        <v>53</v>
      </c>
      <c r="M5113" s="30" t="n">
        <v>33</v>
      </c>
      <c r="N5113" s="30" t="s">
        <v>127</v>
      </c>
      <c r="O5113" s="30" t="s">
        <v>171</v>
      </c>
      <c r="P5113" s="30" t="s">
        <v>129</v>
      </c>
      <c r="Q5113" s="32" t="n">
        <v>1455.32</v>
      </c>
      <c r="R5113" s="30" t="s">
        <v>130</v>
      </c>
      <c r="S5113" s="30" t="s">
        <v>197</v>
      </c>
      <c r="T5113" s="30" t="n">
        <v>5</v>
      </c>
    </row>
    <row r="5114" customFormat="false" ht="15" hidden="false" customHeight="false" outlineLevel="0" collapsed="false">
      <c r="A5114" s="27" t="s">
        <v>7202</v>
      </c>
      <c r="B5114" s="27" t="s">
        <v>3838</v>
      </c>
      <c r="C5114" s="27"/>
      <c r="D5114" s="27" t="s">
        <v>181</v>
      </c>
      <c r="E5114" s="28" t="n">
        <v>45600</v>
      </c>
      <c r="F5114" s="27" t="s">
        <v>257</v>
      </c>
      <c r="G5114" s="28" t="n">
        <v>45600</v>
      </c>
      <c r="H5114" s="27" t="s">
        <v>168</v>
      </c>
      <c r="I5114" s="27" t="s">
        <v>366</v>
      </c>
      <c r="J5114" s="27" t="s">
        <v>367</v>
      </c>
      <c r="K5114" s="27" t="s">
        <v>138</v>
      </c>
      <c r="L5114" s="27" t="n">
        <v>56</v>
      </c>
      <c r="M5114" s="27" t="n">
        <v>44</v>
      </c>
      <c r="N5114" s="27" t="s">
        <v>127</v>
      </c>
      <c r="O5114" s="27" t="s">
        <v>128</v>
      </c>
      <c r="P5114" s="27" t="s">
        <v>150</v>
      </c>
      <c r="Q5114" s="29" t="n">
        <v>2778.55</v>
      </c>
      <c r="R5114" s="27" t="s">
        <v>130</v>
      </c>
      <c r="S5114" s="27" t="s">
        <v>157</v>
      </c>
      <c r="T5114" s="27" t="n">
        <v>4</v>
      </c>
    </row>
    <row r="5115" customFormat="false" ht="15" hidden="false" customHeight="false" outlineLevel="0" collapsed="false">
      <c r="A5115" s="30" t="s">
        <v>7203</v>
      </c>
      <c r="B5115" s="30" t="s">
        <v>7204</v>
      </c>
      <c r="C5115" s="30" t="n">
        <v>34</v>
      </c>
      <c r="D5115" s="30" t="s">
        <v>181</v>
      </c>
      <c r="E5115" s="31" t="n">
        <v>45417</v>
      </c>
      <c r="F5115" s="30" t="s">
        <v>391</v>
      </c>
      <c r="G5115" s="31" t="n">
        <v>45418</v>
      </c>
      <c r="H5115" s="30" t="s">
        <v>236</v>
      </c>
      <c r="I5115" s="30" t="s">
        <v>237</v>
      </c>
      <c r="J5115" s="30" t="s">
        <v>455</v>
      </c>
      <c r="K5115" s="30" t="s">
        <v>156</v>
      </c>
      <c r="L5115" s="30" t="n">
        <v>41</v>
      </c>
      <c r="M5115" s="30" t="n">
        <v>52</v>
      </c>
      <c r="N5115" s="30" t="s">
        <v>186</v>
      </c>
      <c r="O5115" s="30" t="s">
        <v>128</v>
      </c>
      <c r="P5115" s="30" t="s">
        <v>187</v>
      </c>
      <c r="Q5115" s="32" t="n">
        <v>4685.93</v>
      </c>
      <c r="R5115" s="30" t="s">
        <v>130</v>
      </c>
      <c r="S5115" s="30" t="s">
        <v>141</v>
      </c>
      <c r="T5115" s="30" t="n">
        <v>4</v>
      </c>
    </row>
    <row r="5116" customFormat="false" ht="15" hidden="false" customHeight="false" outlineLevel="0" collapsed="false">
      <c r="A5116" s="27" t="s">
        <v>7205</v>
      </c>
      <c r="B5116" s="27" t="s">
        <v>610</v>
      </c>
      <c r="C5116" s="27" t="n">
        <v>69</v>
      </c>
      <c r="D5116" s="27" t="s">
        <v>181</v>
      </c>
      <c r="E5116" s="28" t="n">
        <v>45347</v>
      </c>
      <c r="F5116" s="27" t="s">
        <v>1332</v>
      </c>
      <c r="G5116" s="28" t="n">
        <v>45347</v>
      </c>
      <c r="H5116" s="27" t="s">
        <v>183</v>
      </c>
      <c r="I5116" s="27" t="s">
        <v>430</v>
      </c>
      <c r="J5116" s="27" t="s">
        <v>476</v>
      </c>
      <c r="K5116" s="27" t="s">
        <v>156</v>
      </c>
      <c r="L5116" s="27" t="n">
        <v>53</v>
      </c>
      <c r="M5116" s="27" t="n">
        <v>61</v>
      </c>
      <c r="N5116" s="27" t="s">
        <v>186</v>
      </c>
      <c r="O5116" s="27" t="s">
        <v>171</v>
      </c>
      <c r="P5116" s="27" t="s">
        <v>187</v>
      </c>
      <c r="Q5116" s="29" t="n">
        <v>3471.75</v>
      </c>
      <c r="R5116" s="27" t="s">
        <v>130</v>
      </c>
      <c r="S5116" s="27" t="s">
        <v>192</v>
      </c>
      <c r="T5116" s="27" t="n">
        <v>5</v>
      </c>
    </row>
    <row r="5117" customFormat="false" ht="15" hidden="false" customHeight="false" outlineLevel="0" collapsed="false">
      <c r="A5117" s="30" t="s">
        <v>7206</v>
      </c>
      <c r="B5117" s="30" t="s">
        <v>2376</v>
      </c>
      <c r="C5117" s="30" t="n">
        <v>27</v>
      </c>
      <c r="D5117" s="30" t="s">
        <v>181</v>
      </c>
      <c r="E5117" s="31" t="n">
        <v>45503</v>
      </c>
      <c r="F5117" s="30" t="s">
        <v>997</v>
      </c>
      <c r="G5117" s="31" t="n">
        <v>45506</v>
      </c>
      <c r="H5117" s="30" t="s">
        <v>183</v>
      </c>
      <c r="I5117" s="30" t="s">
        <v>430</v>
      </c>
      <c r="J5117" s="30" t="s">
        <v>213</v>
      </c>
      <c r="K5117" s="30" t="s">
        <v>156</v>
      </c>
      <c r="L5117" s="30" t="n">
        <v>36</v>
      </c>
      <c r="M5117" s="30" t="n">
        <v>43</v>
      </c>
      <c r="N5117" s="30" t="s">
        <v>127</v>
      </c>
      <c r="O5117" s="30" t="s">
        <v>139</v>
      </c>
      <c r="P5117" s="30" t="s">
        <v>129</v>
      </c>
      <c r="Q5117" s="32" t="n">
        <v>3779.42</v>
      </c>
      <c r="R5117" s="30" t="s">
        <v>130</v>
      </c>
      <c r="S5117" s="30" t="s">
        <v>178</v>
      </c>
      <c r="T5117" s="30" t="n">
        <v>4</v>
      </c>
    </row>
    <row r="5118" customFormat="false" ht="15" hidden="false" customHeight="false" outlineLevel="0" collapsed="false">
      <c r="A5118" s="27" t="s">
        <v>7207</v>
      </c>
      <c r="B5118" s="27" t="s">
        <v>7208</v>
      </c>
      <c r="C5118" s="27" t="n">
        <v>15</v>
      </c>
      <c r="D5118" s="27" t="s">
        <v>181</v>
      </c>
      <c r="E5118" s="28" t="n">
        <v>45605</v>
      </c>
      <c r="F5118" s="27" t="s">
        <v>1020</v>
      </c>
      <c r="G5118" s="28" t="n">
        <v>45606</v>
      </c>
      <c r="H5118" s="27" t="s">
        <v>236</v>
      </c>
      <c r="I5118" s="27" t="s">
        <v>266</v>
      </c>
      <c r="J5118" s="27" t="s">
        <v>455</v>
      </c>
      <c r="K5118" s="27" t="s">
        <v>156</v>
      </c>
      <c r="L5118" s="27" t="n">
        <v>29</v>
      </c>
      <c r="M5118" s="27" t="n">
        <v>38</v>
      </c>
      <c r="N5118" s="27" t="s">
        <v>127</v>
      </c>
      <c r="O5118" s="27" t="s">
        <v>128</v>
      </c>
      <c r="P5118" s="27" t="s">
        <v>129</v>
      </c>
      <c r="Q5118" s="29" t="n">
        <v>2930.36</v>
      </c>
      <c r="R5118" s="27" t="s">
        <v>172</v>
      </c>
      <c r="S5118" s="27" t="s">
        <v>192</v>
      </c>
      <c r="T5118" s="27" t="n">
        <v>3</v>
      </c>
    </row>
    <row r="5119" customFormat="false" ht="15" hidden="false" customHeight="false" outlineLevel="0" collapsed="false">
      <c r="A5119" s="30" t="s">
        <v>7209</v>
      </c>
      <c r="B5119" s="30" t="s">
        <v>1839</v>
      </c>
      <c r="C5119" s="30" t="n">
        <v>29</v>
      </c>
      <c r="D5119" s="30" t="s">
        <v>121</v>
      </c>
      <c r="E5119" s="31" t="n">
        <v>45477</v>
      </c>
      <c r="F5119" s="30" t="s">
        <v>848</v>
      </c>
      <c r="G5119" s="31" t="n">
        <v>45478</v>
      </c>
      <c r="H5119" s="30" t="s">
        <v>168</v>
      </c>
      <c r="I5119" s="30" t="s">
        <v>196</v>
      </c>
      <c r="J5119" s="30" t="s">
        <v>371</v>
      </c>
      <c r="K5119" s="30" t="s">
        <v>138</v>
      </c>
      <c r="L5119" s="30" t="n">
        <v>42</v>
      </c>
      <c r="M5119" s="30" t="n">
        <v>43</v>
      </c>
      <c r="N5119" s="30" t="s">
        <v>127</v>
      </c>
      <c r="O5119" s="30" t="s">
        <v>149</v>
      </c>
      <c r="P5119" s="30" t="s">
        <v>129</v>
      </c>
      <c r="Q5119" s="32" t="n">
        <v>2440.52</v>
      </c>
      <c r="R5119" s="30" t="s">
        <v>130</v>
      </c>
      <c r="S5119" s="30" t="s">
        <v>151</v>
      </c>
      <c r="T5119" s="30" t="n">
        <v>3</v>
      </c>
    </row>
    <row r="5120" customFormat="false" ht="15" hidden="false" customHeight="false" outlineLevel="0" collapsed="false">
      <c r="A5120" s="27" t="s">
        <v>7210</v>
      </c>
      <c r="B5120" s="27" t="s">
        <v>852</v>
      </c>
      <c r="C5120" s="27" t="n">
        <v>48</v>
      </c>
      <c r="D5120" s="27" t="s">
        <v>181</v>
      </c>
      <c r="E5120" s="28" t="n">
        <v>45425</v>
      </c>
      <c r="F5120" s="27" t="s">
        <v>356</v>
      </c>
      <c r="G5120" s="28" t="n">
        <v>45435</v>
      </c>
      <c r="H5120" s="27" t="s">
        <v>161</v>
      </c>
      <c r="I5120" s="27" t="s">
        <v>538</v>
      </c>
      <c r="J5120" s="27" t="s">
        <v>648</v>
      </c>
      <c r="K5120" s="27" t="s">
        <v>202</v>
      </c>
      <c r="L5120" s="27" t="n">
        <v>1</v>
      </c>
      <c r="M5120" s="27" t="n">
        <v>89</v>
      </c>
      <c r="N5120" s="27" t="s">
        <v>186</v>
      </c>
      <c r="O5120" s="27" t="s">
        <v>128</v>
      </c>
      <c r="P5120" s="27" t="s">
        <v>140</v>
      </c>
      <c r="Q5120" s="29" t="n">
        <v>17684.22</v>
      </c>
      <c r="R5120" s="27" t="s">
        <v>462</v>
      </c>
      <c r="S5120" s="27" t="s">
        <v>178</v>
      </c>
      <c r="T5120" s="27" t="n">
        <v>5</v>
      </c>
    </row>
    <row r="5121" customFormat="false" ht="15" hidden="false" customHeight="false" outlineLevel="0" collapsed="false">
      <c r="A5121" s="30" t="s">
        <v>7211</v>
      </c>
      <c r="B5121" s="30" t="s">
        <v>664</v>
      </c>
      <c r="C5121" s="30" t="n">
        <v>55</v>
      </c>
      <c r="D5121" s="30" t="s">
        <v>181</v>
      </c>
      <c r="E5121" s="31" t="n">
        <v>45575</v>
      </c>
      <c r="F5121" s="30" t="s">
        <v>329</v>
      </c>
      <c r="G5121" s="31" t="n">
        <v>45578</v>
      </c>
      <c r="H5121" s="30" t="s">
        <v>161</v>
      </c>
      <c r="I5121" s="30" t="s">
        <v>162</v>
      </c>
      <c r="J5121" s="30" t="s">
        <v>426</v>
      </c>
      <c r="K5121" s="30" t="s">
        <v>156</v>
      </c>
      <c r="L5121" s="30" t="n">
        <v>31</v>
      </c>
      <c r="M5121" s="30" t="n">
        <v>58</v>
      </c>
      <c r="N5121" s="30" t="s">
        <v>127</v>
      </c>
      <c r="O5121" s="30" t="s">
        <v>139</v>
      </c>
      <c r="P5121" s="30" t="s">
        <v>129</v>
      </c>
      <c r="Q5121" s="32" t="n">
        <v>4287.18</v>
      </c>
      <c r="R5121" s="30" t="s">
        <v>130</v>
      </c>
      <c r="S5121" s="30" t="s">
        <v>157</v>
      </c>
      <c r="T5121" s="3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10" min="9" style="0" width="2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5" min="13" style="0" width="13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20" min="18" style="0" width="10"/>
    <col collapsed="false" customWidth="true" hidden="false" outlineLevel="0" max="21" min="21" style="0" width="8"/>
    <col collapsed="false" customWidth="true" hidden="false" outlineLevel="0" max="22" min="22" style="0" width="13"/>
    <col collapsed="false" customWidth="true" hidden="false" outlineLevel="0" max="23" min="23" style="0" width="10"/>
    <col collapsed="false" customWidth="true" hidden="false" outlineLevel="0" max="24" min="24" style="0" width="20"/>
    <col collapsed="false" customWidth="true" hidden="false" outlineLevel="0" max="25" min="25" style="0" width="18"/>
    <col collapsed="false" customWidth="true" hidden="false" outlineLevel="0" max="27" min="26" style="0" width="10"/>
    <col collapsed="false" customWidth="true" hidden="false" outlineLevel="0" max="28" min="28" style="0" width="11"/>
    <col collapsed="false" customWidth="true" hidden="false" outlineLevel="0" max="29" min="29" style="0" width="18"/>
    <col collapsed="false" customWidth="true" hidden="false" outlineLevel="0" max="30" min="30" style="0" width="17"/>
    <col collapsed="false" customWidth="true" hidden="false" outlineLevel="0" max="31" min="31" style="0" width="20"/>
    <col collapsed="false" customWidth="true" hidden="false" outlineLevel="0" max="32" min="32" style="0" width="15"/>
    <col collapsed="false" customWidth="true" hidden="false" outlineLevel="0" max="33" min="33" style="0" width="13"/>
    <col collapsed="false" customWidth="true" hidden="false" outlineLevel="0" max="34" min="34" style="0" width="18"/>
  </cols>
  <sheetData>
    <row r="1" customFormat="false" ht="64.9" hidden="false" customHeight="false" outlineLevel="0" collapsed="false">
      <c r="A1" s="23" t="s">
        <v>99</v>
      </c>
      <c r="B1" s="23" t="s">
        <v>100</v>
      </c>
      <c r="C1" s="23" t="s">
        <v>101</v>
      </c>
      <c r="D1" s="23" t="s">
        <v>102</v>
      </c>
      <c r="E1" s="23" t="s">
        <v>103</v>
      </c>
      <c r="F1" s="23" t="s">
        <v>104</v>
      </c>
      <c r="G1" s="23" t="s">
        <v>105</v>
      </c>
      <c r="H1" s="23" t="s">
        <v>106</v>
      </c>
      <c r="I1" s="23" t="s">
        <v>107</v>
      </c>
      <c r="J1" s="23" t="s">
        <v>108</v>
      </c>
      <c r="K1" s="23" t="s">
        <v>109</v>
      </c>
      <c r="L1" s="23" t="s">
        <v>110</v>
      </c>
      <c r="M1" s="23" t="s">
        <v>111</v>
      </c>
      <c r="N1" s="23" t="s">
        <v>112</v>
      </c>
      <c r="O1" s="23" t="s">
        <v>113</v>
      </c>
      <c r="P1" s="23" t="s">
        <v>114</v>
      </c>
      <c r="Q1" s="23" t="s">
        <v>115</v>
      </c>
      <c r="R1" s="23" t="s">
        <v>116</v>
      </c>
      <c r="S1" s="23" t="s">
        <v>117</v>
      </c>
      <c r="T1" s="23" t="s">
        <v>118</v>
      </c>
      <c r="U1" s="23" t="s">
        <v>7212</v>
      </c>
      <c r="V1" s="23" t="s">
        <v>7213</v>
      </c>
      <c r="W1" s="23" t="s">
        <v>7214</v>
      </c>
      <c r="X1" s="23" t="s">
        <v>7215</v>
      </c>
      <c r="Y1" s="23" t="s">
        <v>7216</v>
      </c>
      <c r="Z1" s="23" t="s">
        <v>7217</v>
      </c>
      <c r="AA1" s="23" t="s">
        <v>7218</v>
      </c>
      <c r="AB1" s="23" t="s">
        <v>7219</v>
      </c>
      <c r="AC1" s="23" t="s">
        <v>7220</v>
      </c>
      <c r="AD1" s="23" t="s">
        <v>7221</v>
      </c>
      <c r="AE1" s="23" t="s">
        <v>7222</v>
      </c>
      <c r="AF1" s="23" t="s">
        <v>7223</v>
      </c>
      <c r="AG1" s="23" t="s">
        <v>7224</v>
      </c>
      <c r="AH1" s="23" t="s">
        <v>7225</v>
      </c>
    </row>
    <row r="2" customFormat="false" ht="15" hidden="false" customHeight="false" outlineLevel="0" collapsed="false">
      <c r="A2" s="27" t="s">
        <v>7031</v>
      </c>
      <c r="B2" s="27" t="s">
        <v>2994</v>
      </c>
      <c r="C2" s="27" t="n">
        <v>51</v>
      </c>
      <c r="D2" s="27" t="s">
        <v>181</v>
      </c>
      <c r="E2" s="28" t="n">
        <v>45574</v>
      </c>
      <c r="F2" s="27" t="s">
        <v>1250</v>
      </c>
      <c r="G2" s="28" t="n">
        <v>45577</v>
      </c>
      <c r="H2" s="27" t="s">
        <v>146</v>
      </c>
      <c r="I2" s="27" t="s">
        <v>309</v>
      </c>
      <c r="J2" s="27" t="s">
        <v>244</v>
      </c>
      <c r="K2" s="27" t="s">
        <v>126</v>
      </c>
      <c r="L2" s="27" t="n">
        <v>9</v>
      </c>
      <c r="M2" s="27" t="n">
        <v>50</v>
      </c>
      <c r="N2" s="27" t="s">
        <v>186</v>
      </c>
      <c r="O2" s="27" t="s">
        <v>171</v>
      </c>
      <c r="P2" s="27" t="s">
        <v>187</v>
      </c>
      <c r="Q2" s="29" t="n">
        <v>7960.64</v>
      </c>
      <c r="R2" s="27" t="s">
        <v>268</v>
      </c>
      <c r="S2" s="27" t="s">
        <v>141</v>
      </c>
      <c r="T2" s="27" t="n">
        <v>3</v>
      </c>
      <c r="U2" s="27" t="n">
        <f aca="false">YEAR(E2)</f>
        <v>2024</v>
      </c>
      <c r="V2" s="27" t="str">
        <f aca="false">TEXT(E2,"MMM-YYYY")</f>
        <v>Oct-2024</v>
      </c>
      <c r="W2" s="27" t="n">
        <f aca="false">MONTH(E2)</f>
        <v>10</v>
      </c>
      <c r="X2" s="27" t="str">
        <f aca="false">TEXT(WEEKDAY(E2,2),"0")&amp;" - "&amp;TEXT(E2,"dddd")</f>
        <v>3 - Wednesday</v>
      </c>
      <c r="Y2" s="27" t="str">
        <f aca="false">_xlfn.IFS(C2&lt;18,"Child (0-17)",C2&lt;40,"Young Adult (18-39)",C2&lt;60,"Adult (40-59)",TRUE(),"Senior (60+)")</f>
        <v>Adult (40-59)</v>
      </c>
      <c r="Z2" s="27" t="n">
        <f aca="false">ROUND(G2-E2,0)</f>
        <v>3</v>
      </c>
      <c r="AA2" s="27" t="n">
        <f aca="false">L2+M2</f>
        <v>59</v>
      </c>
      <c r="AB2" s="27" t="n">
        <f aca="false">IFERROR(ROUND(Q2/AA2,2),0)</f>
        <v>134.93</v>
      </c>
      <c r="AC2" s="27" t="str">
        <f aca="false">IF(AND(K2="Critical",N2="No"),"URGENT - No Bed","Normal")</f>
        <v>Normal</v>
      </c>
      <c r="AD2" s="33" t="n">
        <f aca="false">INDEX(Lookup_Tables!$B$3:$B$12,MATCH(H2,Lookup_Tables!$A$3:$A$12,0))</f>
        <v>2700000</v>
      </c>
      <c r="AE2" s="27" t="str">
        <f aca="false">INDEX(Lookup_Tables!$C$3:$C$12,MATCH(H2,Lookup_Tables!$A$3:$A$12,0))</f>
        <v>Dr. Vikram Singh</v>
      </c>
      <c r="AF2" s="27" t="str">
        <f aca="false">IFERROR(INDEX(Lookup_Tables!$F$16:$F$45,MATCH(I2,Lookup_Tables!$E$16:$E$45,0)),"N/A")</f>
        <v>EMP228</v>
      </c>
      <c r="AG2" s="27" t="n">
        <f aca="false">_xlfn.IFS(R2="Recovered",4,R2="Referred",3,R2="Admitted",2,R2="Deceased",1,TRUE(),0)</f>
        <v>3</v>
      </c>
      <c r="AH2" s="27" t="str">
        <f aca="false">IF(T2&gt;=4,"Satisfied",IF(T2&gt;=3,"Neutral","Needs Improvement"))</f>
        <v>Neutral</v>
      </c>
    </row>
    <row r="3" customFormat="false" ht="15" hidden="false" customHeight="false" outlineLevel="0" collapsed="false">
      <c r="A3" s="30" t="s">
        <v>1193</v>
      </c>
      <c r="B3" s="30" t="s">
        <v>811</v>
      </c>
      <c r="C3" s="30" t="n">
        <v>54</v>
      </c>
      <c r="D3" s="30" t="s">
        <v>121</v>
      </c>
      <c r="E3" s="31" t="n">
        <v>45478</v>
      </c>
      <c r="F3" s="30" t="s">
        <v>961</v>
      </c>
      <c r="G3" s="31" t="n">
        <v>45479</v>
      </c>
      <c r="H3" s="30" t="s">
        <v>135</v>
      </c>
      <c r="I3" s="30" t="s">
        <v>278</v>
      </c>
      <c r="J3" s="30" t="s">
        <v>618</v>
      </c>
      <c r="K3" s="30" t="s">
        <v>138</v>
      </c>
      <c r="L3" s="30" t="n">
        <v>41</v>
      </c>
      <c r="M3" s="30" t="n">
        <v>32</v>
      </c>
      <c r="N3" s="30" t="s">
        <v>127</v>
      </c>
      <c r="O3" s="30" t="s">
        <v>128</v>
      </c>
      <c r="P3" s="30" t="s">
        <v>129</v>
      </c>
      <c r="Q3" s="32" t="n">
        <v>1319.9</v>
      </c>
      <c r="R3" s="30" t="s">
        <v>172</v>
      </c>
      <c r="S3" s="30" t="s">
        <v>157</v>
      </c>
      <c r="T3" s="30" t="n">
        <v>5</v>
      </c>
      <c r="U3" s="30" t="n">
        <f aca="false">YEAR(E3)</f>
        <v>2024</v>
      </c>
      <c r="V3" s="30" t="str">
        <f aca="false">TEXT(E3,"MMM-YYYY")</f>
        <v>Jul-2024</v>
      </c>
      <c r="W3" s="30" t="n">
        <f aca="false">MONTH(E3)</f>
        <v>7</v>
      </c>
      <c r="X3" s="30" t="str">
        <f aca="false">TEXT(WEEKDAY(E3,2),"0")&amp;" - "&amp;TEXT(E3,"dddd")</f>
        <v>5 - Friday</v>
      </c>
      <c r="Y3" s="30" t="str">
        <f aca="false">_xlfn.IFS(C3&lt;18,"Child (0-17)",C3&lt;40,"Young Adult (18-39)",C3&lt;60,"Adult (40-59)",TRUE(),"Senior (60+)")</f>
        <v>Adult (40-59)</v>
      </c>
      <c r="Z3" s="30" t="n">
        <f aca="false">ROUND(G3-E3,0)</f>
        <v>1</v>
      </c>
      <c r="AA3" s="30" t="n">
        <f aca="false">L3+M3</f>
        <v>73</v>
      </c>
      <c r="AB3" s="30" t="n">
        <f aca="false">IFERROR(ROUND(Q3/AA3,2),0)</f>
        <v>18.08</v>
      </c>
      <c r="AC3" s="30" t="str">
        <f aca="false">IF(AND(K3="Critical",N3="No"),"URGENT - No Bed","Normal")</f>
        <v>Normal</v>
      </c>
      <c r="AD3" s="34" t="n">
        <f aca="false">INDEX(Lookup_Tables!$B$3:$B$12,MATCH(H3,Lookup_Tables!$A$3:$A$12,0))</f>
        <v>4600000</v>
      </c>
      <c r="AE3" s="30" t="str">
        <f aca="false">INDEX(Lookup_Tables!$C$3:$C$12,MATCH(H3,Lookup_Tables!$A$3:$A$12,0))</f>
        <v>Dr. Farhan Khan</v>
      </c>
      <c r="AF3" s="30" t="str">
        <f aca="false">IFERROR(INDEX(Lookup_Tables!$F$16:$F$45,MATCH(I3,Lookup_Tables!$E$16:$E$45,0)),"N/A")</f>
        <v>EMP208</v>
      </c>
      <c r="AG3" s="30" t="n">
        <f aca="false">_xlfn.IFS(R3="Recovered",4,R3="Referred",3,R3="Admitted",2,R3="Deceased",1,TRUE(),0)</f>
        <v>2</v>
      </c>
      <c r="AH3" s="30" t="str">
        <f aca="false">IF(T3&gt;=4,"Satisfied",IF(T3&gt;=3,"Neutral","Needs Improvement"))</f>
        <v>Satisfied</v>
      </c>
    </row>
    <row r="4" customFormat="false" ht="15" hidden="false" customHeight="false" outlineLevel="0" collapsed="false">
      <c r="A4" s="27" t="s">
        <v>4282</v>
      </c>
      <c r="B4" s="27" t="s">
        <v>4283</v>
      </c>
      <c r="C4" s="27" t="n">
        <v>37</v>
      </c>
      <c r="D4" s="27" t="s">
        <v>181</v>
      </c>
      <c r="E4" s="28" t="n">
        <v>45320</v>
      </c>
      <c r="F4" s="27" t="s">
        <v>2118</v>
      </c>
      <c r="G4" s="28" t="n">
        <v>45320</v>
      </c>
      <c r="H4" s="27" t="s">
        <v>135</v>
      </c>
      <c r="I4" s="27" t="s">
        <v>136</v>
      </c>
      <c r="J4" s="27" t="s">
        <v>137</v>
      </c>
      <c r="K4" s="27" t="s">
        <v>156</v>
      </c>
      <c r="L4" s="27" t="n">
        <v>71</v>
      </c>
      <c r="M4" s="27" t="n">
        <v>75</v>
      </c>
      <c r="N4" s="27" t="s">
        <v>186</v>
      </c>
      <c r="O4" s="27" t="s">
        <v>171</v>
      </c>
      <c r="P4" s="27" t="s">
        <v>129</v>
      </c>
      <c r="Q4" s="29" t="n">
        <v>4894.37</v>
      </c>
      <c r="R4" s="27" t="s">
        <v>130</v>
      </c>
      <c r="S4" s="27" t="s">
        <v>192</v>
      </c>
      <c r="T4" s="27" t="n">
        <v>4</v>
      </c>
      <c r="U4" s="27" t="n">
        <f aca="false">YEAR(E4)</f>
        <v>2024</v>
      </c>
      <c r="V4" s="27" t="str">
        <f aca="false">TEXT(E4,"MMM-YYYY")</f>
        <v>Jan-2024</v>
      </c>
      <c r="W4" s="27" t="n">
        <f aca="false">MONTH(E4)</f>
        <v>1</v>
      </c>
      <c r="X4" s="27" t="str">
        <f aca="false">TEXT(WEEKDAY(E4,2),"0")&amp;" - "&amp;TEXT(E4,"dddd")</f>
        <v>1 - Monday</v>
      </c>
      <c r="Y4" s="27" t="str">
        <f aca="false">_xlfn.IFS(C4&lt;18,"Child (0-17)",C4&lt;40,"Young Adult (18-39)",C4&lt;60,"Adult (40-59)",TRUE(),"Senior (60+)")</f>
        <v>Young Adult (18-39)</v>
      </c>
      <c r="Z4" s="27" t="n">
        <f aca="false">ROUND(G4-E4,0)</f>
        <v>0</v>
      </c>
      <c r="AA4" s="27" t="n">
        <f aca="false">L4+M4</f>
        <v>146</v>
      </c>
      <c r="AB4" s="27" t="n">
        <f aca="false">IFERROR(ROUND(Q4/AA4,2),0)</f>
        <v>33.52</v>
      </c>
      <c r="AC4" s="27" t="str">
        <f aca="false">IF(AND(K4="Critical",N4="No"),"URGENT - No Bed","Normal")</f>
        <v>Normal</v>
      </c>
      <c r="AD4" s="33" t="n">
        <f aca="false">INDEX(Lookup_Tables!$B$3:$B$12,MATCH(H4,Lookup_Tables!$A$3:$A$12,0))</f>
        <v>4600000</v>
      </c>
      <c r="AE4" s="27" t="str">
        <f aca="false">INDEX(Lookup_Tables!$C$3:$C$12,MATCH(H4,Lookup_Tables!$A$3:$A$12,0))</f>
        <v>Dr. Farhan Khan</v>
      </c>
      <c r="AF4" s="27" t="str">
        <f aca="false">IFERROR(INDEX(Lookup_Tables!$F$16:$F$45,MATCH(I4,Lookup_Tables!$E$16:$E$45,0)),"N/A")</f>
        <v>EMP206</v>
      </c>
      <c r="AG4" s="27" t="n">
        <f aca="false">_xlfn.IFS(R4="Recovered",4,R4="Referred",3,R4="Admitted",2,R4="Deceased",1,TRUE(),0)</f>
        <v>4</v>
      </c>
      <c r="AH4" s="27" t="str">
        <f aca="false">IF(T4&gt;=4,"Satisfied",IF(T4&gt;=3,"Neutral","Needs Improvement"))</f>
        <v>Satisfied</v>
      </c>
    </row>
    <row r="5" customFormat="false" ht="15" hidden="false" customHeight="false" outlineLevel="0" collapsed="false">
      <c r="A5" s="30" t="s">
        <v>5189</v>
      </c>
      <c r="B5" s="30" t="s">
        <v>745</v>
      </c>
      <c r="C5" s="30" t="n">
        <v>73</v>
      </c>
      <c r="D5" s="30" t="s">
        <v>181</v>
      </c>
      <c r="E5" s="31" t="n">
        <v>45579</v>
      </c>
      <c r="F5" s="30" t="s">
        <v>698</v>
      </c>
      <c r="G5" s="31" t="n">
        <v>45582</v>
      </c>
      <c r="H5" s="30" t="s">
        <v>146</v>
      </c>
      <c r="I5" s="30" t="s">
        <v>176</v>
      </c>
      <c r="J5" s="30" t="s">
        <v>244</v>
      </c>
      <c r="K5" s="30" t="s">
        <v>156</v>
      </c>
      <c r="L5" s="30" t="n">
        <v>23</v>
      </c>
      <c r="M5" s="30" t="n">
        <v>62</v>
      </c>
      <c r="N5" s="30" t="s">
        <v>127</v>
      </c>
      <c r="O5" s="30" t="s">
        <v>171</v>
      </c>
      <c r="P5" s="30" t="s">
        <v>187</v>
      </c>
      <c r="Q5" s="32" t="n">
        <v>3235.68</v>
      </c>
      <c r="R5" s="30" t="s">
        <v>130</v>
      </c>
      <c r="S5" s="30" t="s">
        <v>141</v>
      </c>
      <c r="T5" s="30" t="n">
        <v>5</v>
      </c>
      <c r="U5" s="30" t="n">
        <f aca="false">YEAR(E5)</f>
        <v>2024</v>
      </c>
      <c r="V5" s="30" t="str">
        <f aca="false">TEXT(E5,"MMM-YYYY")</f>
        <v>Oct-2024</v>
      </c>
      <c r="W5" s="30" t="n">
        <f aca="false">MONTH(E5)</f>
        <v>10</v>
      </c>
      <c r="X5" s="30" t="str">
        <f aca="false">TEXT(WEEKDAY(E5,2),"0")&amp;" - "&amp;TEXT(E5,"dddd")</f>
        <v>1 - Monday</v>
      </c>
      <c r="Y5" s="30" t="str">
        <f aca="false">_xlfn.IFS(C5&lt;18,"Child (0-17)",C5&lt;40,"Young Adult (18-39)",C5&lt;60,"Adult (40-59)",TRUE(),"Senior (60+)")</f>
        <v>Senior (60+)</v>
      </c>
      <c r="Z5" s="30" t="n">
        <f aca="false">ROUND(G5-E5,0)</f>
        <v>3</v>
      </c>
      <c r="AA5" s="30" t="n">
        <f aca="false">L5+M5</f>
        <v>85</v>
      </c>
      <c r="AB5" s="30" t="n">
        <f aca="false">IFERROR(ROUND(Q5/AA5,2),0)</f>
        <v>38.07</v>
      </c>
      <c r="AC5" s="30" t="str">
        <f aca="false">IF(AND(K5="Critical",N5="No"),"URGENT - No Bed","Normal")</f>
        <v>Normal</v>
      </c>
      <c r="AD5" s="34" t="n">
        <f aca="false">INDEX(Lookup_Tables!$B$3:$B$12,MATCH(H5,Lookup_Tables!$A$3:$A$12,0))</f>
        <v>2700000</v>
      </c>
      <c r="AE5" s="30" t="str">
        <f aca="false">INDEX(Lookup_Tables!$C$3:$C$12,MATCH(H5,Lookup_Tables!$A$3:$A$12,0))</f>
        <v>Dr. Vikram Singh</v>
      </c>
      <c r="AF5" s="30" t="str">
        <f aca="false">IFERROR(INDEX(Lookup_Tables!$F$16:$F$45,MATCH(I5,Lookup_Tables!$E$16:$E$45,0)),"N/A")</f>
        <v>EMP227</v>
      </c>
      <c r="AG5" s="30" t="n">
        <f aca="false">_xlfn.IFS(R5="Recovered",4,R5="Referred",3,R5="Admitted",2,R5="Deceased",1,TRUE(),0)</f>
        <v>4</v>
      </c>
      <c r="AH5" s="30" t="str">
        <f aca="false">IF(T5&gt;=4,"Satisfied",IF(T5&gt;=3,"Neutral","Needs Improvement"))</f>
        <v>Satisfied</v>
      </c>
    </row>
    <row r="6" customFormat="false" ht="15" hidden="false" customHeight="false" outlineLevel="0" collapsed="false">
      <c r="A6" s="27" t="s">
        <v>6468</v>
      </c>
      <c r="B6" s="27" t="s">
        <v>1276</v>
      </c>
      <c r="C6" s="27" t="n">
        <v>32</v>
      </c>
      <c r="D6" s="27" t="s">
        <v>181</v>
      </c>
      <c r="E6" s="28" t="n">
        <v>45597</v>
      </c>
      <c r="F6" s="27" t="s">
        <v>552</v>
      </c>
      <c r="G6" s="28" t="n">
        <v>45599</v>
      </c>
      <c r="H6" s="27" t="s">
        <v>206</v>
      </c>
      <c r="I6" s="27" t="s">
        <v>232</v>
      </c>
      <c r="J6" s="27" t="s">
        <v>208</v>
      </c>
      <c r="K6" s="27" t="s">
        <v>202</v>
      </c>
      <c r="L6" s="27" t="n">
        <v>17</v>
      </c>
      <c r="M6" s="27" t="n">
        <v>128</v>
      </c>
      <c r="N6" s="27" t="s">
        <v>186</v>
      </c>
      <c r="O6" s="27" t="s">
        <v>139</v>
      </c>
      <c r="P6" s="27" t="s">
        <v>150</v>
      </c>
      <c r="Q6" s="29" t="n">
        <v>17289.53</v>
      </c>
      <c r="R6" s="27" t="s">
        <v>172</v>
      </c>
      <c r="S6" s="27" t="s">
        <v>223</v>
      </c>
      <c r="T6" s="27" t="n">
        <v>4</v>
      </c>
      <c r="U6" s="27" t="n">
        <f aca="false">YEAR(E6)</f>
        <v>2024</v>
      </c>
      <c r="V6" s="27" t="str">
        <f aca="false">TEXT(E6,"MMM-YYYY")</f>
        <v>Nov-2024</v>
      </c>
      <c r="W6" s="27" t="n">
        <f aca="false">MONTH(E6)</f>
        <v>11</v>
      </c>
      <c r="X6" s="27" t="str">
        <f aca="false">TEXT(WEEKDAY(E6,2),"0")&amp;" - "&amp;TEXT(E6,"dddd")</f>
        <v>5 - Friday</v>
      </c>
      <c r="Y6" s="27" t="str">
        <f aca="false">_xlfn.IFS(C6&lt;18,"Child (0-17)",C6&lt;40,"Young Adult (18-39)",C6&lt;60,"Adult (40-59)",TRUE(),"Senior (60+)")</f>
        <v>Young Adult (18-39)</v>
      </c>
      <c r="Z6" s="27" t="n">
        <f aca="false">ROUND(G6-E6,0)</f>
        <v>2</v>
      </c>
      <c r="AA6" s="27" t="n">
        <f aca="false">L6+M6</f>
        <v>145</v>
      </c>
      <c r="AB6" s="27" t="n">
        <f aca="false">IFERROR(ROUND(Q6/AA6,2),0)</f>
        <v>119.24</v>
      </c>
      <c r="AC6" s="27" t="str">
        <f aca="false">IF(AND(K6="Critical",N6="No"),"URGENT - No Bed","Normal")</f>
        <v>Normal</v>
      </c>
      <c r="AD6" s="33" t="n">
        <f aca="false">INDEX(Lookup_Tables!$B$3:$B$12,MATCH(H6,Lookup_Tables!$A$3:$A$12,0))</f>
        <v>2800000</v>
      </c>
      <c r="AE6" s="27" t="str">
        <f aca="false">INDEX(Lookup_Tables!$C$3:$C$12,MATCH(H6,Lookup_Tables!$A$3:$A$12,0))</f>
        <v>Dr. Suresh Nair</v>
      </c>
      <c r="AF6" s="27" t="str">
        <f aca="false">IFERROR(INDEX(Lookup_Tables!$F$16:$F$45,MATCH(I6,Lookup_Tables!$E$16:$E$45,0)),"N/A")</f>
        <v>EMP210</v>
      </c>
      <c r="AG6" s="27" t="n">
        <f aca="false">_xlfn.IFS(R6="Recovered",4,R6="Referred",3,R6="Admitted",2,R6="Deceased",1,TRUE(),0)</f>
        <v>2</v>
      </c>
      <c r="AH6" s="27" t="str">
        <f aca="false">IF(T6&gt;=4,"Satisfied",IF(T6&gt;=3,"Neutral","Needs Improvement"))</f>
        <v>Satisfied</v>
      </c>
    </row>
    <row r="7" customFormat="false" ht="15" hidden="false" customHeight="false" outlineLevel="0" collapsed="false">
      <c r="A7" s="30" t="s">
        <v>2272</v>
      </c>
      <c r="B7" s="30" t="s">
        <v>2273</v>
      </c>
      <c r="C7" s="30" t="n">
        <v>32</v>
      </c>
      <c r="D7" s="30" t="s">
        <v>181</v>
      </c>
      <c r="E7" s="31" t="n">
        <v>45346</v>
      </c>
      <c r="F7" s="30" t="s">
        <v>334</v>
      </c>
      <c r="G7" s="31" t="n">
        <v>45347</v>
      </c>
      <c r="H7" s="30" t="s">
        <v>168</v>
      </c>
      <c r="I7" s="30" t="s">
        <v>366</v>
      </c>
      <c r="J7" s="30" t="s">
        <v>170</v>
      </c>
      <c r="K7" s="30" t="s">
        <v>156</v>
      </c>
      <c r="L7" s="30" t="n">
        <v>49</v>
      </c>
      <c r="M7" s="30" t="n">
        <v>79</v>
      </c>
      <c r="N7" s="30" t="s">
        <v>127</v>
      </c>
      <c r="O7" s="30" t="s">
        <v>149</v>
      </c>
      <c r="P7" s="30" t="s">
        <v>150</v>
      </c>
      <c r="Q7" s="32" t="n">
        <v>4162.21</v>
      </c>
      <c r="R7" s="30" t="s">
        <v>130</v>
      </c>
      <c r="S7" s="30" t="s">
        <v>151</v>
      </c>
      <c r="T7" s="30" t="n">
        <v>4</v>
      </c>
      <c r="U7" s="30" t="n">
        <f aca="false">YEAR(E7)</f>
        <v>2024</v>
      </c>
      <c r="V7" s="30" t="str">
        <f aca="false">TEXT(E7,"MMM-YYYY")</f>
        <v>Feb-2024</v>
      </c>
      <c r="W7" s="30" t="n">
        <f aca="false">MONTH(E7)</f>
        <v>2</v>
      </c>
      <c r="X7" s="30" t="str">
        <f aca="false">TEXT(WEEKDAY(E7,2),"0")&amp;" - "&amp;TEXT(E7,"dddd")</f>
        <v>6 - Saturday</v>
      </c>
      <c r="Y7" s="30" t="str">
        <f aca="false">_xlfn.IFS(C7&lt;18,"Child (0-17)",C7&lt;40,"Young Adult (18-39)",C7&lt;60,"Adult (40-59)",TRUE(),"Senior (60+)")</f>
        <v>Young Adult (18-39)</v>
      </c>
      <c r="Z7" s="30" t="n">
        <f aca="false">ROUND(G7-E7,0)</f>
        <v>1</v>
      </c>
      <c r="AA7" s="30" t="n">
        <f aca="false">L7+M7</f>
        <v>128</v>
      </c>
      <c r="AB7" s="30" t="n">
        <f aca="false">IFERROR(ROUND(Q7/AA7,2),0)</f>
        <v>32.52</v>
      </c>
      <c r="AC7" s="30" t="str">
        <f aca="false">IF(AND(K7="Critical",N7="No"),"URGENT - No Bed","Normal")</f>
        <v>Normal</v>
      </c>
      <c r="AD7" s="34" t="n">
        <f aca="false">INDEX(Lookup_Tables!$B$3:$B$12,MATCH(H7,Lookup_Tables!$A$3:$A$12,0))</f>
        <v>4400000</v>
      </c>
      <c r="AE7" s="30" t="str">
        <f aca="false">INDEX(Lookup_Tables!$C$3:$C$12,MATCH(H7,Lookup_Tables!$A$3:$A$12,0))</f>
        <v>Dr. Neha Chopra</v>
      </c>
      <c r="AF7" s="30" t="str">
        <f aca="false">IFERROR(INDEX(Lookup_Tables!$F$16:$F$45,MATCH(I7,Lookup_Tables!$E$16:$E$45,0)),"N/A")</f>
        <v>EMP218</v>
      </c>
      <c r="AG7" s="30" t="n">
        <f aca="false">_xlfn.IFS(R7="Recovered",4,R7="Referred",3,R7="Admitted",2,R7="Deceased",1,TRUE(),0)</f>
        <v>4</v>
      </c>
      <c r="AH7" s="30" t="str">
        <f aca="false">IF(T7&gt;=4,"Satisfied",IF(T7&gt;=3,"Neutral","Needs Improvement"))</f>
        <v>Satisfied</v>
      </c>
    </row>
    <row r="8" customFormat="false" ht="15" hidden="false" customHeight="false" outlineLevel="0" collapsed="false">
      <c r="A8" s="27" t="s">
        <v>5138</v>
      </c>
      <c r="B8" s="27" t="s">
        <v>2385</v>
      </c>
      <c r="C8" s="27" t="n">
        <v>46</v>
      </c>
      <c r="D8" s="27" t="s">
        <v>181</v>
      </c>
      <c r="E8" s="28" t="n">
        <v>45582</v>
      </c>
      <c r="F8" s="27" t="s">
        <v>587</v>
      </c>
      <c r="G8" s="28" t="n">
        <v>45587</v>
      </c>
      <c r="H8" s="27" t="s">
        <v>123</v>
      </c>
      <c r="I8" s="27" t="s">
        <v>124</v>
      </c>
      <c r="J8" s="27" t="s">
        <v>305</v>
      </c>
      <c r="K8" s="27" t="s">
        <v>126</v>
      </c>
      <c r="L8" s="27" t="n">
        <v>35</v>
      </c>
      <c r="M8" s="27" t="n">
        <v>115</v>
      </c>
      <c r="N8" s="27" t="s">
        <v>186</v>
      </c>
      <c r="O8" s="27" t="s">
        <v>139</v>
      </c>
      <c r="P8" s="27" t="s">
        <v>129</v>
      </c>
      <c r="Q8" s="29" t="n">
        <v>9153.73</v>
      </c>
      <c r="R8" s="27" t="s">
        <v>268</v>
      </c>
      <c r="S8" s="27" t="s">
        <v>178</v>
      </c>
      <c r="T8" s="27" t="n">
        <v>1</v>
      </c>
      <c r="U8" s="27" t="n">
        <f aca="false">YEAR(E8)</f>
        <v>2024</v>
      </c>
      <c r="V8" s="27" t="str">
        <f aca="false">TEXT(E8,"MMM-YYYY")</f>
        <v>Oct-2024</v>
      </c>
      <c r="W8" s="27" t="n">
        <f aca="false">MONTH(E8)</f>
        <v>10</v>
      </c>
      <c r="X8" s="27" t="str">
        <f aca="false">TEXT(WEEKDAY(E8,2),"0")&amp;" - "&amp;TEXT(E8,"dddd")</f>
        <v>4 - Thursday</v>
      </c>
      <c r="Y8" s="27" t="str">
        <f aca="false">_xlfn.IFS(C8&lt;18,"Child (0-17)",C8&lt;40,"Young Adult (18-39)",C8&lt;60,"Adult (40-59)",TRUE(),"Senior (60+)")</f>
        <v>Adult (40-59)</v>
      </c>
      <c r="Z8" s="27" t="n">
        <f aca="false">ROUND(G8-E8,0)</f>
        <v>5</v>
      </c>
      <c r="AA8" s="27" t="n">
        <f aca="false">L8+M8</f>
        <v>150</v>
      </c>
      <c r="AB8" s="27" t="n">
        <f aca="false">IFERROR(ROUND(Q8/AA8,2),0)</f>
        <v>61.02</v>
      </c>
      <c r="AC8" s="27" t="str">
        <f aca="false">IF(AND(K8="Critical",N8="No"),"URGENT - No Bed","Normal")</f>
        <v>Normal</v>
      </c>
      <c r="AD8" s="33" t="n">
        <f aca="false">INDEX(Lookup_Tables!$B$3:$B$12,MATCH(H8,Lookup_Tables!$A$3:$A$12,0))</f>
        <v>2200000</v>
      </c>
      <c r="AE8" s="27" t="str">
        <f aca="false">INDEX(Lookup_Tables!$C$3:$C$12,MATCH(H8,Lookup_Tables!$A$3:$A$12,0))</f>
        <v>Dr. Rohan Das</v>
      </c>
      <c r="AF8" s="27" t="str">
        <f aca="false">IFERROR(INDEX(Lookup_Tables!$F$16:$F$45,MATCH(I8,Lookup_Tables!$E$16:$E$45,0)),"N/A")</f>
        <v>EMP205</v>
      </c>
      <c r="AG8" s="27" t="n">
        <f aca="false">_xlfn.IFS(R8="Recovered",4,R8="Referred",3,R8="Admitted",2,R8="Deceased",1,TRUE(),0)</f>
        <v>3</v>
      </c>
      <c r="AH8" s="27" t="str">
        <f aca="false">IF(T8&gt;=4,"Satisfied",IF(T8&gt;=3,"Neutral","Needs Improvement"))</f>
        <v>Needs Improvement</v>
      </c>
    </row>
    <row r="9" customFormat="false" ht="15" hidden="false" customHeight="false" outlineLevel="0" collapsed="false">
      <c r="A9" s="30" t="s">
        <v>6568</v>
      </c>
      <c r="B9" s="30" t="s">
        <v>804</v>
      </c>
      <c r="C9" s="30" t="n">
        <v>7</v>
      </c>
      <c r="D9" s="30" t="s">
        <v>181</v>
      </c>
      <c r="E9" s="31" t="n">
        <v>45635</v>
      </c>
      <c r="F9" s="30" t="s">
        <v>250</v>
      </c>
      <c r="G9" s="31" t="n">
        <v>45639</v>
      </c>
      <c r="H9" s="30" t="s">
        <v>123</v>
      </c>
      <c r="I9" s="30" t="s">
        <v>124</v>
      </c>
      <c r="J9" s="30" t="s">
        <v>305</v>
      </c>
      <c r="K9" s="30" t="s">
        <v>126</v>
      </c>
      <c r="L9" s="30" t="n">
        <v>19</v>
      </c>
      <c r="M9" s="30" t="n">
        <v>53</v>
      </c>
      <c r="N9" s="30" t="s">
        <v>186</v>
      </c>
      <c r="O9" s="30" t="s">
        <v>139</v>
      </c>
      <c r="P9" s="30" t="s">
        <v>140</v>
      </c>
      <c r="Q9" s="32" t="n">
        <v>7471.88</v>
      </c>
      <c r="R9" s="30" t="s">
        <v>130</v>
      </c>
      <c r="S9" s="30" t="s">
        <v>131</v>
      </c>
      <c r="T9" s="30" t="n">
        <v>3</v>
      </c>
      <c r="U9" s="30" t="n">
        <f aca="false">YEAR(E9)</f>
        <v>2024</v>
      </c>
      <c r="V9" s="30" t="str">
        <f aca="false">TEXT(E9,"MMM-YYYY")</f>
        <v>Dec-2024</v>
      </c>
      <c r="W9" s="30" t="n">
        <f aca="false">MONTH(E9)</f>
        <v>12</v>
      </c>
      <c r="X9" s="30" t="str">
        <f aca="false">TEXT(WEEKDAY(E9,2),"0")&amp;" - "&amp;TEXT(E9,"dddd")</f>
        <v>1 - Monday</v>
      </c>
      <c r="Y9" s="30" t="str">
        <f aca="false">_xlfn.IFS(C9&lt;18,"Child (0-17)",C9&lt;40,"Young Adult (18-39)",C9&lt;60,"Adult (40-59)",TRUE(),"Senior (60+)")</f>
        <v>Child (0-17)</v>
      </c>
      <c r="Z9" s="30" t="n">
        <f aca="false">ROUND(G9-E9,0)</f>
        <v>4</v>
      </c>
      <c r="AA9" s="30" t="n">
        <f aca="false">L9+M9</f>
        <v>72</v>
      </c>
      <c r="AB9" s="30" t="n">
        <f aca="false">IFERROR(ROUND(Q9/AA9,2),0)</f>
        <v>103.78</v>
      </c>
      <c r="AC9" s="30" t="str">
        <f aca="false">IF(AND(K9="Critical",N9="No"),"URGENT - No Bed","Normal")</f>
        <v>Normal</v>
      </c>
      <c r="AD9" s="34" t="n">
        <f aca="false">INDEX(Lookup_Tables!$B$3:$B$12,MATCH(H9,Lookup_Tables!$A$3:$A$12,0))</f>
        <v>2200000</v>
      </c>
      <c r="AE9" s="30" t="str">
        <f aca="false">INDEX(Lookup_Tables!$C$3:$C$12,MATCH(H9,Lookup_Tables!$A$3:$A$12,0))</f>
        <v>Dr. Rohan Das</v>
      </c>
      <c r="AF9" s="30" t="str">
        <f aca="false">IFERROR(INDEX(Lookup_Tables!$F$16:$F$45,MATCH(I9,Lookup_Tables!$E$16:$E$45,0)),"N/A")</f>
        <v>EMP205</v>
      </c>
      <c r="AG9" s="30" t="n">
        <f aca="false">_xlfn.IFS(R9="Recovered",4,R9="Referred",3,R9="Admitted",2,R9="Deceased",1,TRUE(),0)</f>
        <v>4</v>
      </c>
      <c r="AH9" s="30" t="str">
        <f aca="false">IF(T9&gt;=4,"Satisfied",IF(T9&gt;=3,"Neutral","Needs Improvement"))</f>
        <v>Neutral</v>
      </c>
    </row>
    <row r="10" customFormat="false" ht="15" hidden="false" customHeight="false" outlineLevel="0" collapsed="false">
      <c r="A10" s="27" t="s">
        <v>3986</v>
      </c>
      <c r="B10" s="27" t="s">
        <v>1434</v>
      </c>
      <c r="C10" s="27" t="n">
        <v>21</v>
      </c>
      <c r="D10" s="27" t="s">
        <v>121</v>
      </c>
      <c r="E10" s="28" t="n">
        <v>45461</v>
      </c>
      <c r="F10" s="27" t="s">
        <v>1579</v>
      </c>
      <c r="G10" s="28" t="n">
        <v>45462</v>
      </c>
      <c r="H10" s="27" t="s">
        <v>183</v>
      </c>
      <c r="I10" s="27" t="s">
        <v>184</v>
      </c>
      <c r="J10" s="27" t="s">
        <v>431</v>
      </c>
      <c r="K10" s="27" t="s">
        <v>138</v>
      </c>
      <c r="L10" s="27" t="n">
        <v>36</v>
      </c>
      <c r="M10" s="27" t="n">
        <v>38</v>
      </c>
      <c r="N10" s="27" t="s">
        <v>127</v>
      </c>
      <c r="O10" s="27" t="s">
        <v>139</v>
      </c>
      <c r="P10" s="27" t="s">
        <v>129</v>
      </c>
      <c r="Q10" s="29" t="n">
        <v>1355.99</v>
      </c>
      <c r="R10" s="27" t="s">
        <v>130</v>
      </c>
      <c r="S10" s="27" t="s">
        <v>141</v>
      </c>
      <c r="T10" s="27" t="n">
        <v>4</v>
      </c>
      <c r="U10" s="27" t="n">
        <f aca="false">YEAR(E10)</f>
        <v>2024</v>
      </c>
      <c r="V10" s="27" t="str">
        <f aca="false">TEXT(E10,"MMM-YYYY")</f>
        <v>Jun-2024</v>
      </c>
      <c r="W10" s="27" t="n">
        <f aca="false">MONTH(E10)</f>
        <v>6</v>
      </c>
      <c r="X10" s="27" t="str">
        <f aca="false">TEXT(WEEKDAY(E10,2),"0")&amp;" - "&amp;TEXT(E10,"dddd")</f>
        <v>2 - Tuesday</v>
      </c>
      <c r="Y10" s="27" t="str">
        <f aca="false">_xlfn.IFS(C10&lt;18,"Child (0-17)",C10&lt;40,"Young Adult (18-39)",C10&lt;60,"Adult (40-59)",TRUE(),"Senior (60+)")</f>
        <v>Young Adult (18-39)</v>
      </c>
      <c r="Z10" s="27" t="n">
        <f aca="false">ROUND(G10-E10,0)</f>
        <v>1</v>
      </c>
      <c r="AA10" s="27" t="n">
        <f aca="false">L10+M10</f>
        <v>74</v>
      </c>
      <c r="AB10" s="27" t="n">
        <f aca="false">IFERROR(ROUND(Q10/AA10,2),0)</f>
        <v>18.32</v>
      </c>
      <c r="AC10" s="27" t="str">
        <f aca="false">IF(AND(K10="Critical",N10="No"),"URGENT - No Bed","Normal")</f>
        <v>Normal</v>
      </c>
      <c r="AD10" s="33" t="n">
        <f aca="false">INDEX(Lookup_Tables!$B$3:$B$12,MATCH(H10,Lookup_Tables!$A$3:$A$12,0))</f>
        <v>3100000</v>
      </c>
      <c r="AE10" s="27" t="str">
        <f aca="false">INDEX(Lookup_Tables!$C$3:$C$12,MATCH(H10,Lookup_Tables!$A$3:$A$12,0))</f>
        <v>Dr. Kavita Rao</v>
      </c>
      <c r="AF10" s="27" t="str">
        <f aca="false">IFERROR(INDEX(Lookup_Tables!$F$16:$F$45,MATCH(I10,Lookup_Tables!$E$16:$E$45,0)),"N/A")</f>
        <v>EMP226</v>
      </c>
      <c r="AG10" s="27" t="n">
        <f aca="false">_xlfn.IFS(R10="Recovered",4,R10="Referred",3,R10="Admitted",2,R10="Deceased",1,TRUE(),0)</f>
        <v>4</v>
      </c>
      <c r="AH10" s="27" t="str">
        <f aca="false">IF(T10&gt;=4,"Satisfied",IF(T10&gt;=3,"Neutral","Needs Improvement"))</f>
        <v>Satisfied</v>
      </c>
    </row>
    <row r="11" customFormat="false" ht="15" hidden="false" customHeight="false" outlineLevel="0" collapsed="false">
      <c r="A11" s="30" t="s">
        <v>6775</v>
      </c>
      <c r="B11" s="30" t="s">
        <v>5821</v>
      </c>
      <c r="C11" s="30" t="n">
        <v>23</v>
      </c>
      <c r="D11" s="30" t="s">
        <v>181</v>
      </c>
      <c r="E11" s="31" t="n">
        <v>45512</v>
      </c>
      <c r="F11" s="30" t="s">
        <v>614</v>
      </c>
      <c r="G11" s="31" t="n">
        <v>45512</v>
      </c>
      <c r="H11" s="30" t="s">
        <v>242</v>
      </c>
      <c r="I11" s="30" t="s">
        <v>243</v>
      </c>
      <c r="J11" s="30" t="s">
        <v>316</v>
      </c>
      <c r="K11" s="30" t="s">
        <v>156</v>
      </c>
      <c r="L11" s="30" t="n">
        <v>18</v>
      </c>
      <c r="M11" s="30" t="n">
        <v>55</v>
      </c>
      <c r="N11" s="30" t="s">
        <v>127</v>
      </c>
      <c r="O11" s="30" t="s">
        <v>171</v>
      </c>
      <c r="P11" s="30" t="s">
        <v>187</v>
      </c>
      <c r="Q11" s="32" t="n">
        <v>3322.31</v>
      </c>
      <c r="R11" s="30" t="s">
        <v>130</v>
      </c>
      <c r="S11" s="30" t="s">
        <v>335</v>
      </c>
      <c r="T11" s="30" t="n">
        <v>3</v>
      </c>
      <c r="U11" s="30" t="n">
        <f aca="false">YEAR(E11)</f>
        <v>2024</v>
      </c>
      <c r="V11" s="30" t="str">
        <f aca="false">TEXT(E11,"MMM-YYYY")</f>
        <v>Aug-2024</v>
      </c>
      <c r="W11" s="30" t="n">
        <f aca="false">MONTH(E11)</f>
        <v>8</v>
      </c>
      <c r="X11" s="30" t="str">
        <f aca="false">TEXT(WEEKDAY(E11,2),"0")&amp;" - "&amp;TEXT(E11,"dddd")</f>
        <v>4 - Thursday</v>
      </c>
      <c r="Y11" s="30" t="str">
        <f aca="false">_xlfn.IFS(C11&lt;18,"Child (0-17)",C11&lt;40,"Young Adult (18-39)",C11&lt;60,"Adult (40-59)",TRUE(),"Senior (60+)")</f>
        <v>Young Adult (18-39)</v>
      </c>
      <c r="Z11" s="30" t="n">
        <f aca="false">ROUND(G11-E11,0)</f>
        <v>0</v>
      </c>
      <c r="AA11" s="30" t="n">
        <f aca="false">L11+M11</f>
        <v>73</v>
      </c>
      <c r="AB11" s="30" t="n">
        <f aca="false">IFERROR(ROUND(Q11/AA11,2),0)</f>
        <v>45.51</v>
      </c>
      <c r="AC11" s="30" t="str">
        <f aca="false">IF(AND(K11="Critical",N11="No"),"URGENT - No Bed","Normal")</f>
        <v>Normal</v>
      </c>
      <c r="AD11" s="34" t="n">
        <f aca="false">INDEX(Lookup_Tables!$B$3:$B$12,MATCH(H11,Lookup_Tables!$A$3:$A$12,0))</f>
        <v>3000000</v>
      </c>
      <c r="AE11" s="30" t="str">
        <f aca="false">INDEX(Lookup_Tables!$C$3:$C$12,MATCH(H11,Lookup_Tables!$A$3:$A$12,0))</f>
        <v>Dr. Pooja Iyer</v>
      </c>
      <c r="AF11" s="30" t="str">
        <f aca="false">IFERROR(INDEX(Lookup_Tables!$F$16:$F$45,MATCH(I11,Lookup_Tables!$E$16:$E$45,0)),"N/A")</f>
        <v>EMP214</v>
      </c>
      <c r="AG11" s="30" t="n">
        <f aca="false">_xlfn.IFS(R11="Recovered",4,R11="Referred",3,R11="Admitted",2,R11="Deceased",1,TRUE(),0)</f>
        <v>4</v>
      </c>
      <c r="AH11" s="30" t="str">
        <f aca="false">IF(T11&gt;=4,"Satisfied",IF(T11&gt;=3,"Neutral","Needs Improvement"))</f>
        <v>Neutral</v>
      </c>
    </row>
    <row r="12" customFormat="false" ht="15" hidden="false" customHeight="false" outlineLevel="0" collapsed="false">
      <c r="A12" s="27" t="s">
        <v>6714</v>
      </c>
      <c r="B12" s="27" t="s">
        <v>5007</v>
      </c>
      <c r="C12" s="27" t="n">
        <v>71</v>
      </c>
      <c r="D12" s="27" t="s">
        <v>181</v>
      </c>
      <c r="E12" s="28" t="n">
        <v>45528</v>
      </c>
      <c r="F12" s="27" t="s">
        <v>717</v>
      </c>
      <c r="G12" s="28" t="n">
        <v>45533</v>
      </c>
      <c r="H12" s="27" t="s">
        <v>123</v>
      </c>
      <c r="I12" s="27" t="s">
        <v>124</v>
      </c>
      <c r="J12" s="27" t="s">
        <v>418</v>
      </c>
      <c r="K12" s="27" t="s">
        <v>126</v>
      </c>
      <c r="L12" s="27" t="n">
        <v>39</v>
      </c>
      <c r="M12" s="27" t="n">
        <v>46</v>
      </c>
      <c r="N12" s="27" t="s">
        <v>127</v>
      </c>
      <c r="O12" s="27" t="s">
        <v>149</v>
      </c>
      <c r="P12" s="27" t="s">
        <v>140</v>
      </c>
      <c r="Q12" s="29" t="n">
        <v>6522.62</v>
      </c>
      <c r="R12" s="27" t="s">
        <v>130</v>
      </c>
      <c r="S12" s="27" t="s">
        <v>178</v>
      </c>
      <c r="T12" s="27" t="n">
        <v>4</v>
      </c>
      <c r="U12" s="27" t="n">
        <f aca="false">YEAR(E12)</f>
        <v>2024</v>
      </c>
      <c r="V12" s="27" t="str">
        <f aca="false">TEXT(E12,"MMM-YYYY")</f>
        <v>Aug-2024</v>
      </c>
      <c r="W12" s="27" t="n">
        <f aca="false">MONTH(E12)</f>
        <v>8</v>
      </c>
      <c r="X12" s="27" t="str">
        <f aca="false">TEXT(WEEKDAY(E12,2),"0")&amp;" - "&amp;TEXT(E12,"dddd")</f>
        <v>6 - Saturday</v>
      </c>
      <c r="Y12" s="27" t="str">
        <f aca="false">_xlfn.IFS(C12&lt;18,"Child (0-17)",C12&lt;40,"Young Adult (18-39)",C12&lt;60,"Adult (40-59)",TRUE(),"Senior (60+)")</f>
        <v>Senior (60+)</v>
      </c>
      <c r="Z12" s="27" t="n">
        <f aca="false">ROUND(G12-E12,0)</f>
        <v>5</v>
      </c>
      <c r="AA12" s="27" t="n">
        <f aca="false">L12+M12</f>
        <v>85</v>
      </c>
      <c r="AB12" s="27" t="n">
        <f aca="false">IFERROR(ROUND(Q12/AA12,2),0)</f>
        <v>76.74</v>
      </c>
      <c r="AC12" s="27" t="str">
        <f aca="false">IF(AND(K12="Critical",N12="No"),"URGENT - No Bed","Normal")</f>
        <v>Normal</v>
      </c>
      <c r="AD12" s="33" t="n">
        <f aca="false">INDEX(Lookup_Tables!$B$3:$B$12,MATCH(H12,Lookup_Tables!$A$3:$A$12,0))</f>
        <v>2200000</v>
      </c>
      <c r="AE12" s="27" t="str">
        <f aca="false">INDEX(Lookup_Tables!$C$3:$C$12,MATCH(H12,Lookup_Tables!$A$3:$A$12,0))</f>
        <v>Dr. Rohan Das</v>
      </c>
      <c r="AF12" s="27" t="str">
        <f aca="false">IFERROR(INDEX(Lookup_Tables!$F$16:$F$45,MATCH(I12,Lookup_Tables!$E$16:$E$45,0)),"N/A")</f>
        <v>EMP205</v>
      </c>
      <c r="AG12" s="27" t="n">
        <f aca="false">_xlfn.IFS(R12="Recovered",4,R12="Referred",3,R12="Admitted",2,R12="Deceased",1,TRUE(),0)</f>
        <v>4</v>
      </c>
      <c r="AH12" s="27" t="str">
        <f aca="false">IF(T12&gt;=4,"Satisfied",IF(T12&gt;=3,"Neutral","Needs Improvement"))</f>
        <v>Satisfied</v>
      </c>
    </row>
    <row r="13" customFormat="false" ht="15" hidden="false" customHeight="false" outlineLevel="0" collapsed="false">
      <c r="A13" s="30" t="s">
        <v>2415</v>
      </c>
      <c r="B13" s="30" t="s">
        <v>1106</v>
      </c>
      <c r="C13" s="30" t="n">
        <v>43</v>
      </c>
      <c r="D13" s="30" t="s">
        <v>181</v>
      </c>
      <c r="E13" s="31" t="n">
        <v>45486</v>
      </c>
      <c r="F13" s="30" t="s">
        <v>733</v>
      </c>
      <c r="G13" s="31" t="n">
        <v>45500</v>
      </c>
      <c r="H13" s="30" t="s">
        <v>206</v>
      </c>
      <c r="I13" s="30" t="s">
        <v>300</v>
      </c>
      <c r="J13" s="30" t="s">
        <v>615</v>
      </c>
      <c r="K13" s="30" t="s">
        <v>202</v>
      </c>
      <c r="L13" s="30" t="n">
        <v>13</v>
      </c>
      <c r="M13" s="30" t="n">
        <v>238</v>
      </c>
      <c r="N13" s="30" t="s">
        <v>186</v>
      </c>
      <c r="O13" s="30" t="s">
        <v>149</v>
      </c>
      <c r="P13" s="30" t="s">
        <v>129</v>
      </c>
      <c r="Q13" s="32" t="n">
        <v>18379.59</v>
      </c>
      <c r="R13" s="30" t="s">
        <v>130</v>
      </c>
      <c r="S13" s="30" t="s">
        <v>131</v>
      </c>
      <c r="T13" s="30" t="n">
        <v>3</v>
      </c>
      <c r="U13" s="30" t="n">
        <f aca="false">YEAR(E13)</f>
        <v>2024</v>
      </c>
      <c r="V13" s="30" t="str">
        <f aca="false">TEXT(E13,"MMM-YYYY")</f>
        <v>Jul-2024</v>
      </c>
      <c r="W13" s="30" t="n">
        <f aca="false">MONTH(E13)</f>
        <v>7</v>
      </c>
      <c r="X13" s="30" t="str">
        <f aca="false">TEXT(WEEKDAY(E13,2),"0")&amp;" - "&amp;TEXT(E13,"dddd")</f>
        <v>6 - Saturday</v>
      </c>
      <c r="Y13" s="30" t="str">
        <f aca="false">_xlfn.IFS(C13&lt;18,"Child (0-17)",C13&lt;40,"Young Adult (18-39)",C13&lt;60,"Adult (40-59)",TRUE(),"Senior (60+)")</f>
        <v>Adult (40-59)</v>
      </c>
      <c r="Z13" s="30" t="n">
        <f aca="false">ROUND(G13-E13,0)</f>
        <v>14</v>
      </c>
      <c r="AA13" s="30" t="n">
        <f aca="false">L13+M13</f>
        <v>251</v>
      </c>
      <c r="AB13" s="30" t="n">
        <f aca="false">IFERROR(ROUND(Q13/AA13,2),0)</f>
        <v>73.23</v>
      </c>
      <c r="AC13" s="30" t="str">
        <f aca="false">IF(AND(K13="Critical",N13="No"),"URGENT - No Bed","Normal")</f>
        <v>Normal</v>
      </c>
      <c r="AD13" s="34" t="n">
        <f aca="false">INDEX(Lookup_Tables!$B$3:$B$12,MATCH(H13,Lookup_Tables!$A$3:$A$12,0))</f>
        <v>2800000</v>
      </c>
      <c r="AE13" s="30" t="str">
        <f aca="false">INDEX(Lookup_Tables!$C$3:$C$12,MATCH(H13,Lookup_Tables!$A$3:$A$12,0))</f>
        <v>Dr. Suresh Nair</v>
      </c>
      <c r="AF13" s="30" t="str">
        <f aca="false">IFERROR(INDEX(Lookup_Tables!$F$16:$F$45,MATCH(I13,Lookup_Tables!$E$16:$E$45,0)),"N/A")</f>
        <v>EMP211</v>
      </c>
      <c r="AG13" s="30" t="n">
        <f aca="false">_xlfn.IFS(R13="Recovered",4,R13="Referred",3,R13="Admitted",2,R13="Deceased",1,TRUE(),0)</f>
        <v>4</v>
      </c>
      <c r="AH13" s="30" t="str">
        <f aca="false">IF(T13&gt;=4,"Satisfied",IF(T13&gt;=3,"Neutral","Needs Improvement"))</f>
        <v>Neutral</v>
      </c>
    </row>
    <row r="14" customFormat="false" ht="15" hidden="false" customHeight="false" outlineLevel="0" collapsed="false">
      <c r="A14" s="27" t="s">
        <v>2367</v>
      </c>
      <c r="B14" s="27" t="s">
        <v>626</v>
      </c>
      <c r="C14" s="27" t="n">
        <v>31</v>
      </c>
      <c r="D14" s="27" t="s">
        <v>121</v>
      </c>
      <c r="E14" s="28" t="n">
        <v>45452</v>
      </c>
      <c r="F14" s="27" t="s">
        <v>608</v>
      </c>
      <c r="G14" s="28" t="n">
        <v>45453</v>
      </c>
      <c r="H14" s="27" t="s">
        <v>146</v>
      </c>
      <c r="I14" s="27" t="s">
        <v>147</v>
      </c>
      <c r="J14" s="27" t="s">
        <v>222</v>
      </c>
      <c r="K14" s="27" t="s">
        <v>156</v>
      </c>
      <c r="L14" s="27" t="n">
        <v>20</v>
      </c>
      <c r="M14" s="27" t="n">
        <v>84</v>
      </c>
      <c r="N14" s="27" t="s">
        <v>186</v>
      </c>
      <c r="O14" s="27" t="s">
        <v>139</v>
      </c>
      <c r="P14" s="27" t="s">
        <v>140</v>
      </c>
      <c r="Q14" s="29" t="n">
        <v>4067.55</v>
      </c>
      <c r="R14" s="27" t="s">
        <v>268</v>
      </c>
      <c r="S14" s="27" t="s">
        <v>197</v>
      </c>
      <c r="T14" s="27" t="n">
        <v>3</v>
      </c>
      <c r="U14" s="27" t="n">
        <f aca="false">YEAR(E14)</f>
        <v>2024</v>
      </c>
      <c r="V14" s="27" t="str">
        <f aca="false">TEXT(E14,"MMM-YYYY")</f>
        <v>Jun-2024</v>
      </c>
      <c r="W14" s="27" t="n">
        <f aca="false">MONTH(E14)</f>
        <v>6</v>
      </c>
      <c r="X14" s="27" t="str">
        <f aca="false">TEXT(WEEKDAY(E14,2),"0")&amp;" - "&amp;TEXT(E14,"dddd")</f>
        <v>7 - Sunday</v>
      </c>
      <c r="Y14" s="27" t="str">
        <f aca="false">_xlfn.IFS(C14&lt;18,"Child (0-17)",C14&lt;40,"Young Adult (18-39)",C14&lt;60,"Adult (40-59)",TRUE(),"Senior (60+)")</f>
        <v>Young Adult (18-39)</v>
      </c>
      <c r="Z14" s="27" t="n">
        <f aca="false">ROUND(G14-E14,0)</f>
        <v>1</v>
      </c>
      <c r="AA14" s="27" t="n">
        <f aca="false">L14+M14</f>
        <v>104</v>
      </c>
      <c r="AB14" s="27" t="n">
        <f aca="false">IFERROR(ROUND(Q14/AA14,2),0)</f>
        <v>39.11</v>
      </c>
      <c r="AC14" s="27" t="str">
        <f aca="false">IF(AND(K14="Critical",N14="No"),"URGENT - No Bed","Normal")</f>
        <v>Normal</v>
      </c>
      <c r="AD14" s="33" t="n">
        <f aca="false">INDEX(Lookup_Tables!$B$3:$B$12,MATCH(H14,Lookup_Tables!$A$3:$A$12,0))</f>
        <v>2700000</v>
      </c>
      <c r="AE14" s="27" t="str">
        <f aca="false">INDEX(Lookup_Tables!$C$3:$C$12,MATCH(H14,Lookup_Tables!$A$3:$A$12,0))</f>
        <v>Dr. Vikram Singh</v>
      </c>
      <c r="AF14" s="27" t="str">
        <f aca="false">IFERROR(INDEX(Lookup_Tables!$F$16:$F$45,MATCH(I14,Lookup_Tables!$E$16:$E$45,0)),"N/A")</f>
        <v>EMP229</v>
      </c>
      <c r="AG14" s="27" t="n">
        <f aca="false">_xlfn.IFS(R14="Recovered",4,R14="Referred",3,R14="Admitted",2,R14="Deceased",1,TRUE(),0)</f>
        <v>3</v>
      </c>
      <c r="AH14" s="27" t="str">
        <f aca="false">IF(T14&gt;=4,"Satisfied",IF(T14&gt;=3,"Neutral","Needs Improvement"))</f>
        <v>Neutral</v>
      </c>
    </row>
    <row r="15" customFormat="false" ht="15" hidden="false" customHeight="false" outlineLevel="0" collapsed="false">
      <c r="A15" s="30" t="s">
        <v>4798</v>
      </c>
      <c r="B15" s="30" t="s">
        <v>3740</v>
      </c>
      <c r="C15" s="30" t="n">
        <v>18</v>
      </c>
      <c r="D15" s="30" t="s">
        <v>121</v>
      </c>
      <c r="E15" s="31" t="n">
        <v>45609</v>
      </c>
      <c r="F15" s="30" t="s">
        <v>898</v>
      </c>
      <c r="G15" s="31" t="n">
        <v>45611</v>
      </c>
      <c r="H15" s="30" t="s">
        <v>146</v>
      </c>
      <c r="I15" s="30" t="s">
        <v>176</v>
      </c>
      <c r="J15" s="30" t="s">
        <v>244</v>
      </c>
      <c r="K15" s="30" t="s">
        <v>156</v>
      </c>
      <c r="L15" s="30" t="n">
        <v>57</v>
      </c>
      <c r="M15" s="30" t="n">
        <v>75</v>
      </c>
      <c r="N15" s="30" t="s">
        <v>186</v>
      </c>
      <c r="O15" s="30" t="s">
        <v>128</v>
      </c>
      <c r="P15" s="30" t="s">
        <v>140</v>
      </c>
      <c r="Q15" s="32" t="n">
        <v>4468.38</v>
      </c>
      <c r="R15" s="30" t="s">
        <v>130</v>
      </c>
      <c r="S15" s="30" t="s">
        <v>151</v>
      </c>
      <c r="T15" s="30" t="n">
        <v>4</v>
      </c>
      <c r="U15" s="30" t="n">
        <f aca="false">YEAR(E15)</f>
        <v>2024</v>
      </c>
      <c r="V15" s="30" t="str">
        <f aca="false">TEXT(E15,"MMM-YYYY")</f>
        <v>Nov-2024</v>
      </c>
      <c r="W15" s="30" t="n">
        <f aca="false">MONTH(E15)</f>
        <v>11</v>
      </c>
      <c r="X15" s="30" t="str">
        <f aca="false">TEXT(WEEKDAY(E15,2),"0")&amp;" - "&amp;TEXT(E15,"dddd")</f>
        <v>3 - Wednesday</v>
      </c>
      <c r="Y15" s="30" t="str">
        <f aca="false">_xlfn.IFS(C15&lt;18,"Child (0-17)",C15&lt;40,"Young Adult (18-39)",C15&lt;60,"Adult (40-59)",TRUE(),"Senior (60+)")</f>
        <v>Young Adult (18-39)</v>
      </c>
      <c r="Z15" s="30" t="n">
        <f aca="false">ROUND(G15-E15,0)</f>
        <v>2</v>
      </c>
      <c r="AA15" s="30" t="n">
        <f aca="false">L15+M15</f>
        <v>132</v>
      </c>
      <c r="AB15" s="30" t="n">
        <f aca="false">IFERROR(ROUND(Q15/AA15,2),0)</f>
        <v>33.85</v>
      </c>
      <c r="AC15" s="30" t="str">
        <f aca="false">IF(AND(K15="Critical",N15="No"),"URGENT - No Bed","Normal")</f>
        <v>Normal</v>
      </c>
      <c r="AD15" s="34" t="n">
        <f aca="false">INDEX(Lookup_Tables!$B$3:$B$12,MATCH(H15,Lookup_Tables!$A$3:$A$12,0))</f>
        <v>2700000</v>
      </c>
      <c r="AE15" s="30" t="str">
        <f aca="false">INDEX(Lookup_Tables!$C$3:$C$12,MATCH(H15,Lookup_Tables!$A$3:$A$12,0))</f>
        <v>Dr. Vikram Singh</v>
      </c>
      <c r="AF15" s="30" t="str">
        <f aca="false">IFERROR(INDEX(Lookup_Tables!$F$16:$F$45,MATCH(I15,Lookup_Tables!$E$16:$E$45,0)),"N/A")</f>
        <v>EMP227</v>
      </c>
      <c r="AG15" s="30" t="n">
        <f aca="false">_xlfn.IFS(R15="Recovered",4,R15="Referred",3,R15="Admitted",2,R15="Deceased",1,TRUE(),0)</f>
        <v>4</v>
      </c>
      <c r="AH15" s="30" t="str">
        <f aca="false">IF(T15&gt;=4,"Satisfied",IF(T15&gt;=3,"Neutral","Needs Improvement"))</f>
        <v>Satisfied</v>
      </c>
    </row>
    <row r="16" customFormat="false" ht="15" hidden="false" customHeight="false" outlineLevel="0" collapsed="false">
      <c r="A16" s="27" t="s">
        <v>760</v>
      </c>
      <c r="B16" s="27" t="s">
        <v>761</v>
      </c>
      <c r="C16" s="27" t="n">
        <v>29</v>
      </c>
      <c r="D16" s="27" t="s">
        <v>181</v>
      </c>
      <c r="E16" s="28" t="n">
        <v>45526</v>
      </c>
      <c r="F16" s="27" t="s">
        <v>762</v>
      </c>
      <c r="G16" s="28" t="n">
        <v>45526</v>
      </c>
      <c r="H16" s="27" t="s">
        <v>236</v>
      </c>
      <c r="I16" s="27" t="s">
        <v>266</v>
      </c>
      <c r="J16" s="27" t="s">
        <v>375</v>
      </c>
      <c r="K16" s="27" t="s">
        <v>138</v>
      </c>
      <c r="L16" s="27" t="n">
        <v>36</v>
      </c>
      <c r="M16" s="27" t="n">
        <v>44</v>
      </c>
      <c r="N16" s="27" t="s">
        <v>127</v>
      </c>
      <c r="O16" s="27" t="s">
        <v>128</v>
      </c>
      <c r="P16" s="27" t="s">
        <v>140</v>
      </c>
      <c r="Q16" s="29" t="n">
        <v>1699.05</v>
      </c>
      <c r="R16" s="27" t="s">
        <v>130</v>
      </c>
      <c r="S16" s="27" t="s">
        <v>157</v>
      </c>
      <c r="T16" s="27" t="n">
        <v>4</v>
      </c>
      <c r="U16" s="27" t="n">
        <f aca="false">YEAR(E16)</f>
        <v>2024</v>
      </c>
      <c r="V16" s="27" t="str">
        <f aca="false">TEXT(E16,"MMM-YYYY")</f>
        <v>Aug-2024</v>
      </c>
      <c r="W16" s="27" t="n">
        <f aca="false">MONTH(E16)</f>
        <v>8</v>
      </c>
      <c r="X16" s="27" t="str">
        <f aca="false">TEXT(WEEKDAY(E16,2),"0")&amp;" - "&amp;TEXT(E16,"dddd")</f>
        <v>4 - Thursday</v>
      </c>
      <c r="Y16" s="27" t="str">
        <f aca="false">_xlfn.IFS(C16&lt;18,"Child (0-17)",C16&lt;40,"Young Adult (18-39)",C16&lt;60,"Adult (40-59)",TRUE(),"Senior (60+)")</f>
        <v>Young Adult (18-39)</v>
      </c>
      <c r="Z16" s="27" t="n">
        <f aca="false">ROUND(G16-E16,0)</f>
        <v>0</v>
      </c>
      <c r="AA16" s="27" t="n">
        <f aca="false">L16+M16</f>
        <v>80</v>
      </c>
      <c r="AB16" s="27" t="n">
        <f aca="false">IFERROR(ROUND(Q16/AA16,2),0)</f>
        <v>21.24</v>
      </c>
      <c r="AC16" s="27" t="str">
        <f aca="false">IF(AND(K16="Critical",N16="No"),"URGENT - No Bed","Normal")</f>
        <v>Normal</v>
      </c>
      <c r="AD16" s="33" t="n">
        <f aca="false">INDEX(Lookup_Tables!$B$3:$B$12,MATCH(H16,Lookup_Tables!$A$3:$A$12,0))</f>
        <v>3900000</v>
      </c>
      <c r="AE16" s="27" t="str">
        <f aca="false">INDEX(Lookup_Tables!$C$3:$C$12,MATCH(H16,Lookup_Tables!$A$3:$A$12,0))</f>
        <v>Dr. Rina Mehta</v>
      </c>
      <c r="AF16" s="27" t="str">
        <f aca="false">IFERROR(INDEX(Lookup_Tables!$F$16:$F$45,MATCH(I16,Lookup_Tables!$E$16:$E$45,0)),"N/A")</f>
        <v>EMP217</v>
      </c>
      <c r="AG16" s="27" t="n">
        <f aca="false">_xlfn.IFS(R16="Recovered",4,R16="Referred",3,R16="Admitted",2,R16="Deceased",1,TRUE(),0)</f>
        <v>4</v>
      </c>
      <c r="AH16" s="27" t="str">
        <f aca="false">IF(T16&gt;=4,"Satisfied",IF(T16&gt;=3,"Neutral","Needs Improvement"))</f>
        <v>Satisfied</v>
      </c>
    </row>
    <row r="17" customFormat="false" ht="15" hidden="false" customHeight="false" outlineLevel="0" collapsed="false">
      <c r="A17" s="30" t="s">
        <v>803</v>
      </c>
      <c r="B17" s="30" t="s">
        <v>804</v>
      </c>
      <c r="C17" s="30" t="n">
        <v>29</v>
      </c>
      <c r="D17" s="30" t="s">
        <v>121</v>
      </c>
      <c r="E17" s="31" t="n">
        <v>45626</v>
      </c>
      <c r="F17" s="30" t="s">
        <v>805</v>
      </c>
      <c r="G17" s="31" t="n">
        <v>45626</v>
      </c>
      <c r="H17" s="30" t="s">
        <v>168</v>
      </c>
      <c r="I17" s="30" t="s">
        <v>196</v>
      </c>
      <c r="J17" s="30" t="s">
        <v>371</v>
      </c>
      <c r="K17" s="30" t="s">
        <v>138</v>
      </c>
      <c r="L17" s="30" t="n">
        <v>34</v>
      </c>
      <c r="M17" s="30" t="n">
        <v>43</v>
      </c>
      <c r="N17" s="30" t="s">
        <v>127</v>
      </c>
      <c r="O17" s="30" t="s">
        <v>139</v>
      </c>
      <c r="P17" s="30" t="s">
        <v>150</v>
      </c>
      <c r="Q17" s="32" t="n">
        <v>1508.51</v>
      </c>
      <c r="R17" s="30" t="s">
        <v>130</v>
      </c>
      <c r="S17" s="30" t="s">
        <v>151</v>
      </c>
      <c r="T17" s="30" t="n">
        <v>5</v>
      </c>
      <c r="U17" s="30" t="n">
        <f aca="false">YEAR(E17)</f>
        <v>2024</v>
      </c>
      <c r="V17" s="30" t="str">
        <f aca="false">TEXT(E17,"MMM-YYYY")</f>
        <v>Nov-2024</v>
      </c>
      <c r="W17" s="30" t="n">
        <f aca="false">MONTH(E17)</f>
        <v>11</v>
      </c>
      <c r="X17" s="30" t="str">
        <f aca="false">TEXT(WEEKDAY(E17,2),"0")&amp;" - "&amp;TEXT(E17,"dddd")</f>
        <v>6 - Saturday</v>
      </c>
      <c r="Y17" s="30" t="str">
        <f aca="false">_xlfn.IFS(C17&lt;18,"Child (0-17)",C17&lt;40,"Young Adult (18-39)",C17&lt;60,"Adult (40-59)",TRUE(),"Senior (60+)")</f>
        <v>Young Adult (18-39)</v>
      </c>
      <c r="Z17" s="30" t="n">
        <f aca="false">ROUND(G17-E17,0)</f>
        <v>0</v>
      </c>
      <c r="AA17" s="30" t="n">
        <f aca="false">L17+M17</f>
        <v>77</v>
      </c>
      <c r="AB17" s="30" t="n">
        <f aca="false">IFERROR(ROUND(Q17/AA17,2),0)</f>
        <v>19.59</v>
      </c>
      <c r="AC17" s="30" t="str">
        <f aca="false">IF(AND(K17="Critical",N17="No"),"URGENT - No Bed","Normal")</f>
        <v>Normal</v>
      </c>
      <c r="AD17" s="34" t="n">
        <f aca="false">INDEX(Lookup_Tables!$B$3:$B$12,MATCH(H17,Lookup_Tables!$A$3:$A$12,0))</f>
        <v>4400000</v>
      </c>
      <c r="AE17" s="30" t="str">
        <f aca="false">INDEX(Lookup_Tables!$C$3:$C$12,MATCH(H17,Lookup_Tables!$A$3:$A$12,0))</f>
        <v>Dr. Neha Chopra</v>
      </c>
      <c r="AF17" s="30" t="str">
        <f aca="false">IFERROR(INDEX(Lookup_Tables!$F$16:$F$45,MATCH(I17,Lookup_Tables!$E$16:$E$45,0)),"N/A")</f>
        <v>EMP219</v>
      </c>
      <c r="AG17" s="30" t="n">
        <f aca="false">_xlfn.IFS(R17="Recovered",4,R17="Referred",3,R17="Admitted",2,R17="Deceased",1,TRUE(),0)</f>
        <v>4</v>
      </c>
      <c r="AH17" s="30" t="str">
        <f aca="false">IF(T17&gt;=4,"Satisfied",IF(T17&gt;=3,"Neutral","Needs Improvement"))</f>
        <v>Satisfied</v>
      </c>
    </row>
    <row r="18" customFormat="false" ht="15" hidden="false" customHeight="false" outlineLevel="0" collapsed="false">
      <c r="A18" s="27" t="s">
        <v>3818</v>
      </c>
      <c r="B18" s="27" t="s">
        <v>249</v>
      </c>
      <c r="C18" s="27" t="n">
        <v>41</v>
      </c>
      <c r="D18" s="27" t="s">
        <v>121</v>
      </c>
      <c r="E18" s="28" t="n">
        <v>45427</v>
      </c>
      <c r="F18" s="27" t="s">
        <v>435</v>
      </c>
      <c r="G18" s="28" t="n">
        <v>45428</v>
      </c>
      <c r="H18" s="27" t="s">
        <v>206</v>
      </c>
      <c r="I18" s="27" t="s">
        <v>207</v>
      </c>
      <c r="J18" s="27" t="s">
        <v>233</v>
      </c>
      <c r="K18" s="27" t="s">
        <v>126</v>
      </c>
      <c r="L18" s="27" t="n">
        <v>22</v>
      </c>
      <c r="M18" s="27" t="n">
        <v>50</v>
      </c>
      <c r="N18" s="27" t="s">
        <v>186</v>
      </c>
      <c r="O18" s="27" t="s">
        <v>171</v>
      </c>
      <c r="P18" s="27" t="s">
        <v>150</v>
      </c>
      <c r="Q18" s="29" t="n">
        <v>6573.16</v>
      </c>
      <c r="R18" s="27" t="s">
        <v>130</v>
      </c>
      <c r="S18" s="27" t="s">
        <v>141</v>
      </c>
      <c r="T18" s="27" t="n">
        <v>3</v>
      </c>
      <c r="U18" s="27" t="n">
        <f aca="false">YEAR(E18)</f>
        <v>2024</v>
      </c>
      <c r="V18" s="27" t="str">
        <f aca="false">TEXT(E18,"MMM-YYYY")</f>
        <v>May-2024</v>
      </c>
      <c r="W18" s="27" t="n">
        <f aca="false">MONTH(E18)</f>
        <v>5</v>
      </c>
      <c r="X18" s="27" t="str">
        <f aca="false">TEXT(WEEKDAY(E18,2),"0")&amp;" - "&amp;TEXT(E18,"dddd")</f>
        <v>3 - Wednesday</v>
      </c>
      <c r="Y18" s="27" t="str">
        <f aca="false">_xlfn.IFS(C18&lt;18,"Child (0-17)",C18&lt;40,"Young Adult (18-39)",C18&lt;60,"Adult (40-59)",TRUE(),"Senior (60+)")</f>
        <v>Adult (40-59)</v>
      </c>
      <c r="Z18" s="27" t="n">
        <f aca="false">ROUND(G18-E18,0)</f>
        <v>1</v>
      </c>
      <c r="AA18" s="27" t="n">
        <f aca="false">L18+M18</f>
        <v>72</v>
      </c>
      <c r="AB18" s="27" t="n">
        <f aca="false">IFERROR(ROUND(Q18/AA18,2),0)</f>
        <v>91.29</v>
      </c>
      <c r="AC18" s="27" t="str">
        <f aca="false">IF(AND(K18="Critical",N18="No"),"URGENT - No Bed","Normal")</f>
        <v>Normal</v>
      </c>
      <c r="AD18" s="33" t="n">
        <f aca="false">INDEX(Lookup_Tables!$B$3:$B$12,MATCH(H18,Lookup_Tables!$A$3:$A$12,0))</f>
        <v>2800000</v>
      </c>
      <c r="AE18" s="27" t="str">
        <f aca="false">INDEX(Lookup_Tables!$C$3:$C$12,MATCH(H18,Lookup_Tables!$A$3:$A$12,0))</f>
        <v>Dr. Suresh Nair</v>
      </c>
      <c r="AF18" s="27" t="str">
        <f aca="false">IFERROR(INDEX(Lookup_Tables!$F$16:$F$45,MATCH(I18,Lookup_Tables!$E$16:$E$45,0)),"N/A")</f>
        <v>EMP209</v>
      </c>
      <c r="AG18" s="27" t="n">
        <f aca="false">_xlfn.IFS(R18="Recovered",4,R18="Referred",3,R18="Admitted",2,R18="Deceased",1,TRUE(),0)</f>
        <v>4</v>
      </c>
      <c r="AH18" s="27" t="str">
        <f aca="false">IF(T18&gt;=4,"Satisfied",IF(T18&gt;=3,"Neutral","Needs Improvement"))</f>
        <v>Neutral</v>
      </c>
    </row>
    <row r="19" customFormat="false" ht="15" hidden="false" customHeight="false" outlineLevel="0" collapsed="false">
      <c r="A19" s="30" t="s">
        <v>2173</v>
      </c>
      <c r="B19" s="30" t="s">
        <v>2174</v>
      </c>
      <c r="C19" s="30" t="n">
        <v>58</v>
      </c>
      <c r="D19" s="30" t="s">
        <v>181</v>
      </c>
      <c r="E19" s="31" t="n">
        <v>45645</v>
      </c>
      <c r="F19" s="30" t="s">
        <v>1628</v>
      </c>
      <c r="G19" s="31" t="n">
        <v>45650</v>
      </c>
      <c r="H19" s="30" t="s">
        <v>217</v>
      </c>
      <c r="I19" s="30" t="s">
        <v>344</v>
      </c>
      <c r="J19" s="30" t="s">
        <v>283</v>
      </c>
      <c r="K19" s="30" t="s">
        <v>126</v>
      </c>
      <c r="L19" s="30" t="n">
        <v>32</v>
      </c>
      <c r="M19" s="30" t="n">
        <v>61</v>
      </c>
      <c r="N19" s="30" t="s">
        <v>186</v>
      </c>
      <c r="O19" s="30" t="s">
        <v>139</v>
      </c>
      <c r="P19" s="30" t="s">
        <v>187</v>
      </c>
      <c r="Q19" s="32" t="n">
        <v>8212.85</v>
      </c>
      <c r="R19" s="30" t="s">
        <v>130</v>
      </c>
      <c r="S19" s="30" t="s">
        <v>178</v>
      </c>
      <c r="T19" s="30" t="n">
        <v>3</v>
      </c>
      <c r="U19" s="30" t="n">
        <f aca="false">YEAR(E19)</f>
        <v>2024</v>
      </c>
      <c r="V19" s="30" t="str">
        <f aca="false">TEXT(E19,"MMM-YYYY")</f>
        <v>Dec-2024</v>
      </c>
      <c r="W19" s="30" t="n">
        <f aca="false">MONTH(E19)</f>
        <v>12</v>
      </c>
      <c r="X19" s="30" t="str">
        <f aca="false">TEXT(WEEKDAY(E19,2),"0")&amp;" - "&amp;TEXT(E19,"dddd")</f>
        <v>4 - Thursday</v>
      </c>
      <c r="Y19" s="30" t="str">
        <f aca="false">_xlfn.IFS(C19&lt;18,"Child (0-17)",C19&lt;40,"Young Adult (18-39)",C19&lt;60,"Adult (40-59)",TRUE(),"Senior (60+)")</f>
        <v>Adult (40-59)</v>
      </c>
      <c r="Z19" s="30" t="n">
        <f aca="false">ROUND(G19-E19,0)</f>
        <v>5</v>
      </c>
      <c r="AA19" s="30" t="n">
        <f aca="false">L19+M19</f>
        <v>93</v>
      </c>
      <c r="AB19" s="30" t="n">
        <f aca="false">IFERROR(ROUND(Q19/AA19,2),0)</f>
        <v>88.31</v>
      </c>
      <c r="AC19" s="30" t="str">
        <f aca="false">IF(AND(K19="Critical",N19="No"),"URGENT - No Bed","Normal")</f>
        <v>Normal</v>
      </c>
      <c r="AD19" s="34" t="n">
        <f aca="false">INDEX(Lookup_Tables!$B$3:$B$12,MATCH(H19,Lookup_Tables!$A$3:$A$12,0))</f>
        <v>4200000</v>
      </c>
      <c r="AE19" s="30" t="str">
        <f aca="false">INDEX(Lookup_Tables!$C$3:$C$12,MATCH(H19,Lookup_Tables!$A$3:$A$12,0))</f>
        <v>Dr. Anil Kapoor</v>
      </c>
      <c r="AF19" s="30" t="str">
        <f aca="false">IFERROR(INDEX(Lookup_Tables!$F$16:$F$45,MATCH(I19,Lookup_Tables!$E$16:$E$45,0)),"N/A")</f>
        <v>EMP201</v>
      </c>
      <c r="AG19" s="30" t="n">
        <f aca="false">_xlfn.IFS(R19="Recovered",4,R19="Referred",3,R19="Admitted",2,R19="Deceased",1,TRUE(),0)</f>
        <v>4</v>
      </c>
      <c r="AH19" s="30" t="str">
        <f aca="false">IF(T19&gt;=4,"Satisfied",IF(T19&gt;=3,"Neutral","Needs Improvement"))</f>
        <v>Neutral</v>
      </c>
    </row>
    <row r="20" customFormat="false" ht="15" hidden="false" customHeight="false" outlineLevel="0" collapsed="false">
      <c r="A20" s="27" t="s">
        <v>2411</v>
      </c>
      <c r="B20" s="27" t="s">
        <v>318</v>
      </c>
      <c r="C20" s="27" t="n">
        <v>46</v>
      </c>
      <c r="D20" s="27" t="s">
        <v>181</v>
      </c>
      <c r="E20" s="28" t="n">
        <v>45578</v>
      </c>
      <c r="F20" s="27" t="s">
        <v>1338</v>
      </c>
      <c r="G20" s="28" t="n">
        <v>45583</v>
      </c>
      <c r="H20" s="27" t="s">
        <v>161</v>
      </c>
      <c r="I20" s="27" t="s">
        <v>162</v>
      </c>
      <c r="J20" s="27" t="s">
        <v>648</v>
      </c>
      <c r="K20" s="27" t="s">
        <v>202</v>
      </c>
      <c r="L20" s="27" t="n">
        <v>13</v>
      </c>
      <c r="M20" s="27" t="n">
        <v>66</v>
      </c>
      <c r="N20" s="27" t="s">
        <v>186</v>
      </c>
      <c r="O20" s="27" t="s">
        <v>149</v>
      </c>
      <c r="P20" s="27" t="s">
        <v>129</v>
      </c>
      <c r="Q20" s="29" t="n">
        <v>17094.47</v>
      </c>
      <c r="R20" s="27" t="s">
        <v>462</v>
      </c>
      <c r="S20" s="27" t="s">
        <v>178</v>
      </c>
      <c r="T20" s="27" t="n">
        <v>1</v>
      </c>
      <c r="U20" s="27" t="n">
        <f aca="false">YEAR(E20)</f>
        <v>2024</v>
      </c>
      <c r="V20" s="27" t="str">
        <f aca="false">TEXT(E20,"MMM-YYYY")</f>
        <v>Oct-2024</v>
      </c>
      <c r="W20" s="27" t="n">
        <f aca="false">MONTH(E20)</f>
        <v>10</v>
      </c>
      <c r="X20" s="27" t="str">
        <f aca="false">TEXT(WEEKDAY(E20,2),"0")&amp;" - "&amp;TEXT(E20,"dddd")</f>
        <v>7 - Sunday</v>
      </c>
      <c r="Y20" s="27" t="str">
        <f aca="false">_xlfn.IFS(C20&lt;18,"Child (0-17)",C20&lt;40,"Young Adult (18-39)",C20&lt;60,"Adult (40-59)",TRUE(),"Senior (60+)")</f>
        <v>Adult (40-59)</v>
      </c>
      <c r="Z20" s="27" t="n">
        <f aca="false">ROUND(G20-E20,0)</f>
        <v>5</v>
      </c>
      <c r="AA20" s="27" t="n">
        <f aca="false">L20+M20</f>
        <v>79</v>
      </c>
      <c r="AB20" s="27" t="n">
        <f aca="false">IFERROR(ROUND(Q20/AA20,2),0)</f>
        <v>216.39</v>
      </c>
      <c r="AC20" s="27" t="str">
        <f aca="false">IF(AND(K20="Critical",N20="No"),"URGENT - No Bed","Normal")</f>
        <v>Normal</v>
      </c>
      <c r="AD20" s="33" t="n">
        <f aca="false">INDEX(Lookup_Tables!$B$3:$B$12,MATCH(H20,Lookup_Tables!$A$3:$A$12,0))</f>
        <v>3600000</v>
      </c>
      <c r="AE20" s="27" t="str">
        <f aca="false">INDEX(Lookup_Tables!$C$3:$C$12,MATCH(H20,Lookup_Tables!$A$3:$A$12,0))</f>
        <v>Dr. Sameer Joshi</v>
      </c>
      <c r="AF20" s="27" t="str">
        <f aca="false">IFERROR(INDEX(Lookup_Tables!$F$16:$F$45,MATCH(I20,Lookup_Tables!$E$16:$E$45,0)),"N/A")</f>
        <v>EMP222</v>
      </c>
      <c r="AG20" s="27" t="n">
        <f aca="false">_xlfn.IFS(R20="Recovered",4,R20="Referred",3,R20="Admitted",2,R20="Deceased",1,TRUE(),0)</f>
        <v>1</v>
      </c>
      <c r="AH20" s="27" t="str">
        <f aca="false">IF(T20&gt;=4,"Satisfied",IF(T20&gt;=3,"Neutral","Needs Improvement"))</f>
        <v>Needs Improvement</v>
      </c>
    </row>
    <row r="21" customFormat="false" ht="15" hidden="false" customHeight="false" outlineLevel="0" collapsed="false">
      <c r="A21" s="30" t="s">
        <v>7149</v>
      </c>
      <c r="B21" s="30" t="s">
        <v>7072</v>
      </c>
      <c r="C21" s="30" t="n">
        <v>15</v>
      </c>
      <c r="D21" s="30" t="s">
        <v>121</v>
      </c>
      <c r="E21" s="31" t="n">
        <v>45347</v>
      </c>
      <c r="F21" s="30" t="s">
        <v>2176</v>
      </c>
      <c r="G21" s="31" t="n">
        <v>45348</v>
      </c>
      <c r="H21" s="30" t="s">
        <v>123</v>
      </c>
      <c r="I21" s="30" t="s">
        <v>155</v>
      </c>
      <c r="J21" s="30" t="s">
        <v>125</v>
      </c>
      <c r="K21" s="30" t="s">
        <v>138</v>
      </c>
      <c r="L21" s="30" t="n">
        <v>49</v>
      </c>
      <c r="M21" s="30" t="n">
        <v>22</v>
      </c>
      <c r="N21" s="30" t="s">
        <v>186</v>
      </c>
      <c r="O21" s="30" t="s">
        <v>128</v>
      </c>
      <c r="P21" s="30" t="s">
        <v>150</v>
      </c>
      <c r="Q21" s="32" t="n">
        <v>1187.21</v>
      </c>
      <c r="R21" s="30" t="s">
        <v>130</v>
      </c>
      <c r="S21" s="30" t="s">
        <v>223</v>
      </c>
      <c r="T21" s="30" t="n">
        <v>4</v>
      </c>
      <c r="U21" s="30" t="n">
        <f aca="false">YEAR(E21)</f>
        <v>2024</v>
      </c>
      <c r="V21" s="30" t="str">
        <f aca="false">TEXT(E21,"MMM-YYYY")</f>
        <v>Feb-2024</v>
      </c>
      <c r="W21" s="30" t="n">
        <f aca="false">MONTH(E21)</f>
        <v>2</v>
      </c>
      <c r="X21" s="30" t="str">
        <f aca="false">TEXT(WEEKDAY(E21,2),"0")&amp;" - "&amp;TEXT(E21,"dddd")</f>
        <v>7 - Sunday</v>
      </c>
      <c r="Y21" s="30" t="str">
        <f aca="false">_xlfn.IFS(C21&lt;18,"Child (0-17)",C21&lt;40,"Young Adult (18-39)",C21&lt;60,"Adult (40-59)",TRUE(),"Senior (60+)")</f>
        <v>Child (0-17)</v>
      </c>
      <c r="Z21" s="30" t="n">
        <f aca="false">ROUND(G21-E21,0)</f>
        <v>1</v>
      </c>
      <c r="AA21" s="30" t="n">
        <f aca="false">L21+M21</f>
        <v>71</v>
      </c>
      <c r="AB21" s="30" t="n">
        <f aca="false">IFERROR(ROUND(Q21/AA21,2),0)</f>
        <v>16.72</v>
      </c>
      <c r="AC21" s="30" t="str">
        <f aca="false">IF(AND(K21="Critical",N21="No"),"URGENT - No Bed","Normal")</f>
        <v>Normal</v>
      </c>
      <c r="AD21" s="34" t="n">
        <f aca="false">INDEX(Lookup_Tables!$B$3:$B$12,MATCH(H21,Lookup_Tables!$A$3:$A$12,0))</f>
        <v>2200000</v>
      </c>
      <c r="AE21" s="30" t="str">
        <f aca="false">INDEX(Lookup_Tables!$C$3:$C$12,MATCH(H21,Lookup_Tables!$A$3:$A$12,0))</f>
        <v>Dr. Rohan Das</v>
      </c>
      <c r="AF21" s="30" t="str">
        <f aca="false">IFERROR(INDEX(Lookup_Tables!$F$16:$F$45,MATCH(I21,Lookup_Tables!$E$16:$E$45,0)),"N/A")</f>
        <v>EMP203</v>
      </c>
      <c r="AG21" s="30" t="n">
        <f aca="false">_xlfn.IFS(R21="Recovered",4,R21="Referred",3,R21="Admitted",2,R21="Deceased",1,TRUE(),0)</f>
        <v>4</v>
      </c>
      <c r="AH21" s="30" t="str">
        <f aca="false">IF(T21&gt;=4,"Satisfied",IF(T21&gt;=3,"Neutral","Needs Improvement"))</f>
        <v>Satisfied</v>
      </c>
    </row>
    <row r="22" customFormat="false" ht="15" hidden="false" customHeight="false" outlineLevel="0" collapsed="false">
      <c r="A22" s="27" t="s">
        <v>5506</v>
      </c>
      <c r="B22" s="27" t="s">
        <v>1430</v>
      </c>
      <c r="C22" s="27" t="n">
        <v>56</v>
      </c>
      <c r="D22" s="27" t="s">
        <v>121</v>
      </c>
      <c r="E22" s="28" t="n">
        <v>45639</v>
      </c>
      <c r="F22" s="27" t="s">
        <v>1020</v>
      </c>
      <c r="G22" s="28" t="n">
        <v>45640</v>
      </c>
      <c r="H22" s="27" t="s">
        <v>217</v>
      </c>
      <c r="I22" s="27" t="s">
        <v>282</v>
      </c>
      <c r="J22" s="27" t="s">
        <v>483</v>
      </c>
      <c r="K22" s="27" t="s">
        <v>138</v>
      </c>
      <c r="L22" s="27" t="n">
        <v>53</v>
      </c>
      <c r="M22" s="27" t="n">
        <v>16</v>
      </c>
      <c r="N22" s="27" t="s">
        <v>127</v>
      </c>
      <c r="O22" s="27" t="s">
        <v>139</v>
      </c>
      <c r="P22" s="27" t="s">
        <v>150</v>
      </c>
      <c r="Q22" s="29" t="n">
        <v>1412.79</v>
      </c>
      <c r="R22" s="27" t="s">
        <v>268</v>
      </c>
      <c r="S22" s="27" t="s">
        <v>164</v>
      </c>
      <c r="T22" s="27" t="n">
        <v>3</v>
      </c>
      <c r="U22" s="27" t="n">
        <f aca="false">YEAR(E22)</f>
        <v>2024</v>
      </c>
      <c r="V22" s="27" t="str">
        <f aca="false">TEXT(E22,"MMM-YYYY")</f>
        <v>Dec-2024</v>
      </c>
      <c r="W22" s="27" t="n">
        <f aca="false">MONTH(E22)</f>
        <v>12</v>
      </c>
      <c r="X22" s="27" t="str">
        <f aca="false">TEXT(WEEKDAY(E22,2),"0")&amp;" - "&amp;TEXT(E22,"dddd")</f>
        <v>5 - Friday</v>
      </c>
      <c r="Y22" s="27" t="str">
        <f aca="false">_xlfn.IFS(C22&lt;18,"Child (0-17)",C22&lt;40,"Young Adult (18-39)",C22&lt;60,"Adult (40-59)",TRUE(),"Senior (60+)")</f>
        <v>Adult (40-59)</v>
      </c>
      <c r="Z22" s="27" t="n">
        <f aca="false">ROUND(G22-E22,0)</f>
        <v>1</v>
      </c>
      <c r="AA22" s="27" t="n">
        <f aca="false">L22+M22</f>
        <v>69</v>
      </c>
      <c r="AB22" s="27" t="n">
        <f aca="false">IFERROR(ROUND(Q22/AA22,2),0)</f>
        <v>20.48</v>
      </c>
      <c r="AC22" s="27" t="str">
        <f aca="false">IF(AND(K22="Critical",N22="No"),"URGENT - No Bed","Normal")</f>
        <v>Normal</v>
      </c>
      <c r="AD22" s="33" t="n">
        <f aca="false">INDEX(Lookup_Tables!$B$3:$B$12,MATCH(H22,Lookup_Tables!$A$3:$A$12,0))</f>
        <v>4200000</v>
      </c>
      <c r="AE22" s="27" t="str">
        <f aca="false">INDEX(Lookup_Tables!$C$3:$C$12,MATCH(H22,Lookup_Tables!$A$3:$A$12,0))</f>
        <v>Dr. Anil Kapoor</v>
      </c>
      <c r="AF22" s="27" t="str">
        <f aca="false">IFERROR(INDEX(Lookup_Tables!$F$16:$F$45,MATCH(I22,Lookup_Tables!$E$16:$E$45,0)),"N/A")</f>
        <v>EMP200</v>
      </c>
      <c r="AG22" s="27" t="n">
        <f aca="false">_xlfn.IFS(R22="Recovered",4,R22="Referred",3,R22="Admitted",2,R22="Deceased",1,TRUE(),0)</f>
        <v>3</v>
      </c>
      <c r="AH22" s="27" t="str">
        <f aca="false">IF(T22&gt;=4,"Satisfied",IF(T22&gt;=3,"Neutral","Needs Improvement"))</f>
        <v>Neutral</v>
      </c>
    </row>
    <row r="23" customFormat="false" ht="15" hidden="false" customHeight="false" outlineLevel="0" collapsed="false">
      <c r="A23" s="30" t="s">
        <v>2456</v>
      </c>
      <c r="B23" s="30" t="s">
        <v>2457</v>
      </c>
      <c r="C23" s="30" t="n">
        <v>39</v>
      </c>
      <c r="D23" s="30" t="s">
        <v>121</v>
      </c>
      <c r="E23" s="31" t="n">
        <v>45422</v>
      </c>
      <c r="F23" s="30" t="s">
        <v>1842</v>
      </c>
      <c r="G23" s="31" t="n">
        <v>45422</v>
      </c>
      <c r="H23" s="30" t="s">
        <v>242</v>
      </c>
      <c r="I23" s="30" t="s">
        <v>315</v>
      </c>
      <c r="J23" s="30" t="s">
        <v>244</v>
      </c>
      <c r="K23" s="30" t="s">
        <v>138</v>
      </c>
      <c r="L23" s="30" t="n">
        <v>28</v>
      </c>
      <c r="M23" s="30" t="n">
        <v>45</v>
      </c>
      <c r="N23" s="30" t="s">
        <v>127</v>
      </c>
      <c r="O23" s="30" t="s">
        <v>139</v>
      </c>
      <c r="P23" s="30" t="s">
        <v>150</v>
      </c>
      <c r="Q23" s="32" t="n">
        <v>2301.77</v>
      </c>
      <c r="R23" s="30" t="s">
        <v>130</v>
      </c>
      <c r="S23" s="30" t="s">
        <v>223</v>
      </c>
      <c r="T23" s="30" t="n">
        <v>4</v>
      </c>
      <c r="U23" s="30" t="n">
        <f aca="false">YEAR(E23)</f>
        <v>2024</v>
      </c>
      <c r="V23" s="30" t="str">
        <f aca="false">TEXT(E23,"MMM-YYYY")</f>
        <v>May-2024</v>
      </c>
      <c r="W23" s="30" t="n">
        <f aca="false">MONTH(E23)</f>
        <v>5</v>
      </c>
      <c r="X23" s="30" t="str">
        <f aca="false">TEXT(WEEKDAY(E23,2),"0")&amp;" - "&amp;TEXT(E23,"dddd")</f>
        <v>5 - Friday</v>
      </c>
      <c r="Y23" s="30" t="str">
        <f aca="false">_xlfn.IFS(C23&lt;18,"Child (0-17)",C23&lt;40,"Young Adult (18-39)",C23&lt;60,"Adult (40-59)",TRUE(),"Senior (60+)")</f>
        <v>Young Adult (18-39)</v>
      </c>
      <c r="Z23" s="30" t="n">
        <f aca="false">ROUND(G23-E23,0)</f>
        <v>0</v>
      </c>
      <c r="AA23" s="30" t="n">
        <f aca="false">L23+M23</f>
        <v>73</v>
      </c>
      <c r="AB23" s="30" t="n">
        <f aca="false">IFERROR(ROUND(Q23/AA23,2),0)</f>
        <v>31.53</v>
      </c>
      <c r="AC23" s="30" t="str">
        <f aca="false">IF(AND(K23="Critical",N23="No"),"URGENT - No Bed","Normal")</f>
        <v>Normal</v>
      </c>
      <c r="AD23" s="34" t="n">
        <f aca="false">INDEX(Lookup_Tables!$B$3:$B$12,MATCH(H23,Lookup_Tables!$A$3:$A$12,0))</f>
        <v>3000000</v>
      </c>
      <c r="AE23" s="30" t="str">
        <f aca="false">INDEX(Lookup_Tables!$C$3:$C$12,MATCH(H23,Lookup_Tables!$A$3:$A$12,0))</f>
        <v>Dr. Pooja Iyer</v>
      </c>
      <c r="AF23" s="30" t="str">
        <f aca="false">IFERROR(INDEX(Lookup_Tables!$F$16:$F$45,MATCH(I23,Lookup_Tables!$E$16:$E$45,0)),"N/A")</f>
        <v>EMP213</v>
      </c>
      <c r="AG23" s="30" t="n">
        <f aca="false">_xlfn.IFS(R23="Recovered",4,R23="Referred",3,R23="Admitted",2,R23="Deceased",1,TRUE(),0)</f>
        <v>4</v>
      </c>
      <c r="AH23" s="30" t="str">
        <f aca="false">IF(T23&gt;=4,"Satisfied",IF(T23&gt;=3,"Neutral","Needs Improvement"))</f>
        <v>Satisfied</v>
      </c>
    </row>
    <row r="24" customFormat="false" ht="15" hidden="false" customHeight="false" outlineLevel="0" collapsed="false">
      <c r="A24" s="27" t="s">
        <v>3396</v>
      </c>
      <c r="B24" s="27" t="s">
        <v>2478</v>
      </c>
      <c r="C24" s="27" t="n">
        <v>12</v>
      </c>
      <c r="D24" s="27" t="s">
        <v>121</v>
      </c>
      <c r="E24" s="28" t="n">
        <v>45459</v>
      </c>
      <c r="F24" s="27" t="s">
        <v>669</v>
      </c>
      <c r="G24" s="28" t="n">
        <v>45460</v>
      </c>
      <c r="H24" s="27" t="s">
        <v>206</v>
      </c>
      <c r="I24" s="27" t="s">
        <v>300</v>
      </c>
      <c r="J24" s="27" t="s">
        <v>233</v>
      </c>
      <c r="K24" s="27" t="s">
        <v>156</v>
      </c>
      <c r="L24" s="27" t="n">
        <v>58</v>
      </c>
      <c r="M24" s="27" t="n">
        <v>77</v>
      </c>
      <c r="N24" s="27" t="s">
        <v>127</v>
      </c>
      <c r="O24" s="27" t="s">
        <v>139</v>
      </c>
      <c r="P24" s="27" t="s">
        <v>150</v>
      </c>
      <c r="Q24" s="29" t="n">
        <v>3967.15</v>
      </c>
      <c r="R24" s="27" t="s">
        <v>172</v>
      </c>
      <c r="S24" s="27" t="s">
        <v>223</v>
      </c>
      <c r="T24" s="27" t="n">
        <v>2</v>
      </c>
      <c r="U24" s="27" t="n">
        <f aca="false">YEAR(E24)</f>
        <v>2024</v>
      </c>
      <c r="V24" s="27" t="str">
        <f aca="false">TEXT(E24,"MMM-YYYY")</f>
        <v>Jun-2024</v>
      </c>
      <c r="W24" s="27" t="n">
        <f aca="false">MONTH(E24)</f>
        <v>6</v>
      </c>
      <c r="X24" s="27" t="str">
        <f aca="false">TEXT(WEEKDAY(E24,2),"0")&amp;" - "&amp;TEXT(E24,"dddd")</f>
        <v>7 - Sunday</v>
      </c>
      <c r="Y24" s="27" t="str">
        <f aca="false">_xlfn.IFS(C24&lt;18,"Child (0-17)",C24&lt;40,"Young Adult (18-39)",C24&lt;60,"Adult (40-59)",TRUE(),"Senior (60+)")</f>
        <v>Child (0-17)</v>
      </c>
      <c r="Z24" s="27" t="n">
        <f aca="false">ROUND(G24-E24,0)</f>
        <v>1</v>
      </c>
      <c r="AA24" s="27" t="n">
        <f aca="false">L24+M24</f>
        <v>135</v>
      </c>
      <c r="AB24" s="27" t="n">
        <f aca="false">IFERROR(ROUND(Q24/AA24,2),0)</f>
        <v>29.39</v>
      </c>
      <c r="AC24" s="27" t="str">
        <f aca="false">IF(AND(K24="Critical",N24="No"),"URGENT - No Bed","Normal")</f>
        <v>Normal</v>
      </c>
      <c r="AD24" s="33" t="n">
        <f aca="false">INDEX(Lookup_Tables!$B$3:$B$12,MATCH(H24,Lookup_Tables!$A$3:$A$12,0))</f>
        <v>2800000</v>
      </c>
      <c r="AE24" s="27" t="str">
        <f aca="false">INDEX(Lookup_Tables!$C$3:$C$12,MATCH(H24,Lookup_Tables!$A$3:$A$12,0))</f>
        <v>Dr. Suresh Nair</v>
      </c>
      <c r="AF24" s="27" t="str">
        <f aca="false">IFERROR(INDEX(Lookup_Tables!$F$16:$F$45,MATCH(I24,Lookup_Tables!$E$16:$E$45,0)),"N/A")</f>
        <v>EMP211</v>
      </c>
      <c r="AG24" s="27" t="n">
        <f aca="false">_xlfn.IFS(R24="Recovered",4,R24="Referred",3,R24="Admitted",2,R24="Deceased",1,TRUE(),0)</f>
        <v>2</v>
      </c>
      <c r="AH24" s="27" t="str">
        <f aca="false">IF(T24&gt;=4,"Satisfied",IF(T24&gt;=3,"Neutral","Needs Improvement"))</f>
        <v>Needs Improvement</v>
      </c>
    </row>
    <row r="25" customFormat="false" ht="15" hidden="false" customHeight="false" outlineLevel="0" collapsed="false">
      <c r="A25" s="30" t="s">
        <v>6416</v>
      </c>
      <c r="B25" s="30" t="s">
        <v>1154</v>
      </c>
      <c r="C25" s="30" t="n">
        <v>32</v>
      </c>
      <c r="D25" s="30" t="s">
        <v>181</v>
      </c>
      <c r="E25" s="31" t="n">
        <v>45588</v>
      </c>
      <c r="F25" s="30" t="s">
        <v>1384</v>
      </c>
      <c r="G25" s="31" t="n">
        <v>45591</v>
      </c>
      <c r="H25" s="30" t="s">
        <v>135</v>
      </c>
      <c r="I25" s="30" t="s">
        <v>278</v>
      </c>
      <c r="J25" s="30" t="s">
        <v>262</v>
      </c>
      <c r="K25" s="30" t="s">
        <v>156</v>
      </c>
      <c r="L25" s="30" t="n">
        <v>47</v>
      </c>
      <c r="M25" s="30" t="n">
        <v>60</v>
      </c>
      <c r="N25" s="30" t="s">
        <v>127</v>
      </c>
      <c r="O25" s="30" t="s">
        <v>149</v>
      </c>
      <c r="P25" s="30" t="s">
        <v>140</v>
      </c>
      <c r="Q25" s="32" t="n">
        <v>4217.7</v>
      </c>
      <c r="R25" s="30" t="s">
        <v>130</v>
      </c>
      <c r="S25" s="30" t="s">
        <v>197</v>
      </c>
      <c r="T25" s="30" t="n">
        <v>5</v>
      </c>
      <c r="U25" s="30" t="n">
        <f aca="false">YEAR(E25)</f>
        <v>2024</v>
      </c>
      <c r="V25" s="30" t="str">
        <f aca="false">TEXT(E25,"MMM-YYYY")</f>
        <v>Oct-2024</v>
      </c>
      <c r="W25" s="30" t="n">
        <f aca="false">MONTH(E25)</f>
        <v>10</v>
      </c>
      <c r="X25" s="30" t="str">
        <f aca="false">TEXT(WEEKDAY(E25,2),"0")&amp;" - "&amp;TEXT(E25,"dddd")</f>
        <v>3 - Wednesday</v>
      </c>
      <c r="Y25" s="30" t="str">
        <f aca="false">_xlfn.IFS(C25&lt;18,"Child (0-17)",C25&lt;40,"Young Adult (18-39)",C25&lt;60,"Adult (40-59)",TRUE(),"Senior (60+)")</f>
        <v>Young Adult (18-39)</v>
      </c>
      <c r="Z25" s="30" t="n">
        <f aca="false">ROUND(G25-E25,0)</f>
        <v>3</v>
      </c>
      <c r="AA25" s="30" t="n">
        <f aca="false">L25+M25</f>
        <v>107</v>
      </c>
      <c r="AB25" s="30" t="n">
        <f aca="false">IFERROR(ROUND(Q25/AA25,2),0)</f>
        <v>39.42</v>
      </c>
      <c r="AC25" s="30" t="str">
        <f aca="false">IF(AND(K25="Critical",N25="No"),"URGENT - No Bed","Normal")</f>
        <v>Normal</v>
      </c>
      <c r="AD25" s="34" t="n">
        <f aca="false">INDEX(Lookup_Tables!$B$3:$B$12,MATCH(H25,Lookup_Tables!$A$3:$A$12,0))</f>
        <v>4600000</v>
      </c>
      <c r="AE25" s="30" t="str">
        <f aca="false">INDEX(Lookup_Tables!$C$3:$C$12,MATCH(H25,Lookup_Tables!$A$3:$A$12,0))</f>
        <v>Dr. Farhan Khan</v>
      </c>
      <c r="AF25" s="30" t="str">
        <f aca="false">IFERROR(INDEX(Lookup_Tables!$F$16:$F$45,MATCH(I25,Lookup_Tables!$E$16:$E$45,0)),"N/A")</f>
        <v>EMP208</v>
      </c>
      <c r="AG25" s="30" t="n">
        <f aca="false">_xlfn.IFS(R25="Recovered",4,R25="Referred",3,R25="Admitted",2,R25="Deceased",1,TRUE(),0)</f>
        <v>4</v>
      </c>
      <c r="AH25" s="30" t="str">
        <f aca="false">IF(T25&gt;=4,"Satisfied",IF(T25&gt;=3,"Neutral","Needs Improvement"))</f>
        <v>Satisfied</v>
      </c>
    </row>
    <row r="26" customFormat="false" ht="15" hidden="false" customHeight="false" outlineLevel="0" collapsed="false">
      <c r="A26" s="27" t="s">
        <v>4029</v>
      </c>
      <c r="B26" s="27" t="s">
        <v>4030</v>
      </c>
      <c r="C26" s="27" t="n">
        <v>48</v>
      </c>
      <c r="D26" s="27" t="s">
        <v>121</v>
      </c>
      <c r="E26" s="28" t="n">
        <v>45412</v>
      </c>
      <c r="F26" s="27" t="s">
        <v>788</v>
      </c>
      <c r="G26" s="28" t="n">
        <v>45414</v>
      </c>
      <c r="H26" s="27" t="s">
        <v>183</v>
      </c>
      <c r="I26" s="27" t="s">
        <v>184</v>
      </c>
      <c r="J26" s="27" t="s">
        <v>213</v>
      </c>
      <c r="K26" s="27" t="s">
        <v>126</v>
      </c>
      <c r="L26" s="27" t="n">
        <v>20</v>
      </c>
      <c r="M26" s="27" t="n">
        <v>105</v>
      </c>
      <c r="N26" s="27" t="s">
        <v>186</v>
      </c>
      <c r="O26" s="27" t="s">
        <v>171</v>
      </c>
      <c r="P26" s="27" t="s">
        <v>129</v>
      </c>
      <c r="Q26" s="29" t="n">
        <v>7903.88</v>
      </c>
      <c r="R26" s="27" t="s">
        <v>172</v>
      </c>
      <c r="S26" s="27" t="s">
        <v>178</v>
      </c>
      <c r="T26" s="27" t="n">
        <v>1</v>
      </c>
      <c r="U26" s="27" t="n">
        <f aca="false">YEAR(E26)</f>
        <v>2024</v>
      </c>
      <c r="V26" s="27" t="str">
        <f aca="false">TEXT(E26,"MMM-YYYY")</f>
        <v>Apr-2024</v>
      </c>
      <c r="W26" s="27" t="n">
        <f aca="false">MONTH(E26)</f>
        <v>4</v>
      </c>
      <c r="X26" s="27" t="str">
        <f aca="false">TEXT(WEEKDAY(E26,2),"0")&amp;" - "&amp;TEXT(E26,"dddd")</f>
        <v>2 - Tuesday</v>
      </c>
      <c r="Y26" s="27" t="str">
        <f aca="false">_xlfn.IFS(C26&lt;18,"Child (0-17)",C26&lt;40,"Young Adult (18-39)",C26&lt;60,"Adult (40-59)",TRUE(),"Senior (60+)")</f>
        <v>Adult (40-59)</v>
      </c>
      <c r="Z26" s="27" t="n">
        <f aca="false">ROUND(G26-E26,0)</f>
        <v>2</v>
      </c>
      <c r="AA26" s="27" t="n">
        <f aca="false">L26+M26</f>
        <v>125</v>
      </c>
      <c r="AB26" s="27" t="n">
        <f aca="false">IFERROR(ROUND(Q26/AA26,2),0)</f>
        <v>63.23</v>
      </c>
      <c r="AC26" s="27" t="str">
        <f aca="false">IF(AND(K26="Critical",N26="No"),"URGENT - No Bed","Normal")</f>
        <v>Normal</v>
      </c>
      <c r="AD26" s="33" t="n">
        <f aca="false">INDEX(Lookup_Tables!$B$3:$B$12,MATCH(H26,Lookup_Tables!$A$3:$A$12,0))</f>
        <v>3100000</v>
      </c>
      <c r="AE26" s="27" t="str">
        <f aca="false">INDEX(Lookup_Tables!$C$3:$C$12,MATCH(H26,Lookup_Tables!$A$3:$A$12,0))</f>
        <v>Dr. Kavita Rao</v>
      </c>
      <c r="AF26" s="27" t="str">
        <f aca="false">IFERROR(INDEX(Lookup_Tables!$F$16:$F$45,MATCH(I26,Lookup_Tables!$E$16:$E$45,0)),"N/A")</f>
        <v>EMP226</v>
      </c>
      <c r="AG26" s="27" t="n">
        <f aca="false">_xlfn.IFS(R26="Recovered",4,R26="Referred",3,R26="Admitted",2,R26="Deceased",1,TRUE(),0)</f>
        <v>2</v>
      </c>
      <c r="AH26" s="27" t="str">
        <f aca="false">IF(T26&gt;=4,"Satisfied",IF(T26&gt;=3,"Neutral","Needs Improvement"))</f>
        <v>Needs Improvement</v>
      </c>
    </row>
    <row r="27" customFormat="false" ht="15" hidden="false" customHeight="false" outlineLevel="0" collapsed="false">
      <c r="A27" s="30" t="s">
        <v>4809</v>
      </c>
      <c r="B27" s="30" t="s">
        <v>650</v>
      </c>
      <c r="C27" s="30" t="n">
        <v>48</v>
      </c>
      <c r="D27" s="30" t="s">
        <v>181</v>
      </c>
      <c r="E27" s="31" t="n">
        <v>45496</v>
      </c>
      <c r="F27" s="30" t="s">
        <v>299</v>
      </c>
      <c r="G27" s="31" t="n">
        <v>45497</v>
      </c>
      <c r="H27" s="30" t="s">
        <v>217</v>
      </c>
      <c r="I27" s="30" t="s">
        <v>392</v>
      </c>
      <c r="J27" s="30" t="s">
        <v>283</v>
      </c>
      <c r="K27" s="30" t="s">
        <v>126</v>
      </c>
      <c r="L27" s="30" t="n">
        <v>16</v>
      </c>
      <c r="M27" s="30" t="n">
        <v>147</v>
      </c>
      <c r="N27" s="30" t="s">
        <v>127</v>
      </c>
      <c r="O27" s="30" t="s">
        <v>139</v>
      </c>
      <c r="P27" s="30" t="s">
        <v>187</v>
      </c>
      <c r="Q27" s="32" t="n">
        <v>8819.81</v>
      </c>
      <c r="R27" s="30" t="s">
        <v>268</v>
      </c>
      <c r="S27" s="30" t="s">
        <v>164</v>
      </c>
      <c r="T27" s="30" t="n">
        <v>3</v>
      </c>
      <c r="U27" s="30" t="n">
        <f aca="false">YEAR(E27)</f>
        <v>2024</v>
      </c>
      <c r="V27" s="30" t="str">
        <f aca="false">TEXT(E27,"MMM-YYYY")</f>
        <v>Jul-2024</v>
      </c>
      <c r="W27" s="30" t="n">
        <f aca="false">MONTH(E27)</f>
        <v>7</v>
      </c>
      <c r="X27" s="30" t="str">
        <f aca="false">TEXT(WEEKDAY(E27,2),"0")&amp;" - "&amp;TEXT(E27,"dddd")</f>
        <v>2 - Tuesday</v>
      </c>
      <c r="Y27" s="30" t="str">
        <f aca="false">_xlfn.IFS(C27&lt;18,"Child (0-17)",C27&lt;40,"Young Adult (18-39)",C27&lt;60,"Adult (40-59)",TRUE(),"Senior (60+)")</f>
        <v>Adult (40-59)</v>
      </c>
      <c r="Z27" s="30" t="n">
        <f aca="false">ROUND(G27-E27,0)</f>
        <v>1</v>
      </c>
      <c r="AA27" s="30" t="n">
        <f aca="false">L27+M27</f>
        <v>163</v>
      </c>
      <c r="AB27" s="30" t="n">
        <f aca="false">IFERROR(ROUND(Q27/AA27,2),0)</f>
        <v>54.11</v>
      </c>
      <c r="AC27" s="30" t="str">
        <f aca="false">IF(AND(K27="Critical",N27="No"),"URGENT - No Bed","Normal")</f>
        <v>Normal</v>
      </c>
      <c r="AD27" s="34" t="n">
        <f aca="false">INDEX(Lookup_Tables!$B$3:$B$12,MATCH(H27,Lookup_Tables!$A$3:$A$12,0))</f>
        <v>4200000</v>
      </c>
      <c r="AE27" s="30" t="str">
        <f aca="false">INDEX(Lookup_Tables!$C$3:$C$12,MATCH(H27,Lookup_Tables!$A$3:$A$12,0))</f>
        <v>Dr. Anil Kapoor</v>
      </c>
      <c r="AF27" s="30" t="str">
        <f aca="false">IFERROR(INDEX(Lookup_Tables!$F$16:$F$45,MATCH(I27,Lookup_Tables!$E$16:$E$45,0)),"N/A")</f>
        <v>EMP202</v>
      </c>
      <c r="AG27" s="30" t="n">
        <f aca="false">_xlfn.IFS(R27="Recovered",4,R27="Referred",3,R27="Admitted",2,R27="Deceased",1,TRUE(),0)</f>
        <v>3</v>
      </c>
      <c r="AH27" s="30" t="str">
        <f aca="false">IF(T27&gt;=4,"Satisfied",IF(T27&gt;=3,"Neutral","Needs Improvement"))</f>
        <v>Neutral</v>
      </c>
    </row>
    <row r="28" customFormat="false" ht="15" hidden="false" customHeight="false" outlineLevel="0" collapsed="false">
      <c r="A28" s="27" t="s">
        <v>2523</v>
      </c>
      <c r="B28" s="27" t="s">
        <v>2524</v>
      </c>
      <c r="C28" s="27" t="n">
        <v>28</v>
      </c>
      <c r="D28" s="27" t="s">
        <v>121</v>
      </c>
      <c r="E28" s="28" t="n">
        <v>45633</v>
      </c>
      <c r="F28" s="27" t="s">
        <v>1255</v>
      </c>
      <c r="G28" s="28" t="n">
        <v>45634</v>
      </c>
      <c r="H28" s="27" t="s">
        <v>146</v>
      </c>
      <c r="I28" s="27" t="s">
        <v>309</v>
      </c>
      <c r="J28" s="27" t="s">
        <v>222</v>
      </c>
      <c r="K28" s="27" t="s">
        <v>138</v>
      </c>
      <c r="L28" s="27" t="n">
        <v>74</v>
      </c>
      <c r="M28" s="27" t="n">
        <v>41</v>
      </c>
      <c r="N28" s="27" t="s">
        <v>127</v>
      </c>
      <c r="O28" s="27" t="s">
        <v>139</v>
      </c>
      <c r="P28" s="27" t="s">
        <v>140</v>
      </c>
      <c r="Q28" s="29" t="n">
        <v>2402.31</v>
      </c>
      <c r="R28" s="27" t="s">
        <v>130</v>
      </c>
      <c r="S28" s="27" t="s">
        <v>223</v>
      </c>
      <c r="T28" s="27" t="n">
        <v>5</v>
      </c>
      <c r="U28" s="27" t="n">
        <f aca="false">YEAR(E28)</f>
        <v>2024</v>
      </c>
      <c r="V28" s="27" t="str">
        <f aca="false">TEXT(E28,"MMM-YYYY")</f>
        <v>Dec-2024</v>
      </c>
      <c r="W28" s="27" t="n">
        <f aca="false">MONTH(E28)</f>
        <v>12</v>
      </c>
      <c r="X28" s="27" t="str">
        <f aca="false">TEXT(WEEKDAY(E28,2),"0")&amp;" - "&amp;TEXT(E28,"dddd")</f>
        <v>6 - Saturday</v>
      </c>
      <c r="Y28" s="27" t="str">
        <f aca="false">_xlfn.IFS(C28&lt;18,"Child (0-17)",C28&lt;40,"Young Adult (18-39)",C28&lt;60,"Adult (40-59)",TRUE(),"Senior (60+)")</f>
        <v>Young Adult (18-39)</v>
      </c>
      <c r="Z28" s="27" t="n">
        <f aca="false">ROUND(G28-E28,0)</f>
        <v>1</v>
      </c>
      <c r="AA28" s="27" t="n">
        <f aca="false">L28+M28</f>
        <v>115</v>
      </c>
      <c r="AB28" s="27" t="n">
        <f aca="false">IFERROR(ROUND(Q28/AA28,2),0)</f>
        <v>20.89</v>
      </c>
      <c r="AC28" s="27" t="str">
        <f aca="false">IF(AND(K28="Critical",N28="No"),"URGENT - No Bed","Normal")</f>
        <v>Normal</v>
      </c>
      <c r="AD28" s="33" t="n">
        <f aca="false">INDEX(Lookup_Tables!$B$3:$B$12,MATCH(H28,Lookup_Tables!$A$3:$A$12,0))</f>
        <v>2700000</v>
      </c>
      <c r="AE28" s="27" t="str">
        <f aca="false">INDEX(Lookup_Tables!$C$3:$C$12,MATCH(H28,Lookup_Tables!$A$3:$A$12,0))</f>
        <v>Dr. Vikram Singh</v>
      </c>
      <c r="AF28" s="27" t="str">
        <f aca="false">IFERROR(INDEX(Lookup_Tables!$F$16:$F$45,MATCH(I28,Lookup_Tables!$E$16:$E$45,0)),"N/A")</f>
        <v>EMP228</v>
      </c>
      <c r="AG28" s="27" t="n">
        <f aca="false">_xlfn.IFS(R28="Recovered",4,R28="Referred",3,R28="Admitted",2,R28="Deceased",1,TRUE(),0)</f>
        <v>4</v>
      </c>
      <c r="AH28" s="27" t="str">
        <f aca="false">IF(T28&gt;=4,"Satisfied",IF(T28&gt;=3,"Neutral","Needs Improvement"))</f>
        <v>Satisfied</v>
      </c>
    </row>
    <row r="29" customFormat="false" ht="15" hidden="false" customHeight="false" outlineLevel="0" collapsed="false">
      <c r="A29" s="30" t="s">
        <v>685</v>
      </c>
      <c r="B29" s="30" t="s">
        <v>686</v>
      </c>
      <c r="C29" s="30" t="n">
        <v>62</v>
      </c>
      <c r="D29" s="30" t="s">
        <v>121</v>
      </c>
      <c r="E29" s="31" t="n">
        <v>45433</v>
      </c>
      <c r="F29" s="30" t="s">
        <v>435</v>
      </c>
      <c r="G29" s="31" t="n">
        <v>45433</v>
      </c>
      <c r="H29" s="30" t="s">
        <v>183</v>
      </c>
      <c r="I29" s="30" t="s">
        <v>212</v>
      </c>
      <c r="J29" s="30" t="s">
        <v>476</v>
      </c>
      <c r="K29" s="30" t="s">
        <v>138</v>
      </c>
      <c r="L29" s="30" t="n">
        <v>50</v>
      </c>
      <c r="M29" s="30" t="n">
        <v>23</v>
      </c>
      <c r="N29" s="30" t="s">
        <v>127</v>
      </c>
      <c r="O29" s="30" t="s">
        <v>149</v>
      </c>
      <c r="P29" s="30" t="s">
        <v>187</v>
      </c>
      <c r="Q29" s="32" t="n">
        <v>921.75</v>
      </c>
      <c r="R29" s="30" t="s">
        <v>130</v>
      </c>
      <c r="S29" s="30" t="s">
        <v>192</v>
      </c>
      <c r="T29" s="30" t="n">
        <v>5</v>
      </c>
      <c r="U29" s="30" t="n">
        <f aca="false">YEAR(E29)</f>
        <v>2024</v>
      </c>
      <c r="V29" s="30" t="str">
        <f aca="false">TEXT(E29,"MMM-YYYY")</f>
        <v>May-2024</v>
      </c>
      <c r="W29" s="30" t="n">
        <f aca="false">MONTH(E29)</f>
        <v>5</v>
      </c>
      <c r="X29" s="30" t="str">
        <f aca="false">TEXT(WEEKDAY(E29,2),"0")&amp;" - "&amp;TEXT(E29,"dddd")</f>
        <v>2 - Tuesday</v>
      </c>
      <c r="Y29" s="30" t="str">
        <f aca="false">_xlfn.IFS(C29&lt;18,"Child (0-17)",C29&lt;40,"Young Adult (18-39)",C29&lt;60,"Adult (40-59)",TRUE(),"Senior (60+)")</f>
        <v>Senior (60+)</v>
      </c>
      <c r="Z29" s="30" t="n">
        <f aca="false">ROUND(G29-E29,0)</f>
        <v>0</v>
      </c>
      <c r="AA29" s="30" t="n">
        <f aca="false">L29+M29</f>
        <v>73</v>
      </c>
      <c r="AB29" s="30" t="n">
        <f aca="false">IFERROR(ROUND(Q29/AA29,2),0)</f>
        <v>12.63</v>
      </c>
      <c r="AC29" s="30" t="str">
        <f aca="false">IF(AND(K29="Critical",N29="No"),"URGENT - No Bed","Normal")</f>
        <v>Normal</v>
      </c>
      <c r="AD29" s="34" t="n">
        <f aca="false">INDEX(Lookup_Tables!$B$3:$B$12,MATCH(H29,Lookup_Tables!$A$3:$A$12,0))</f>
        <v>3100000</v>
      </c>
      <c r="AE29" s="30" t="str">
        <f aca="false">INDEX(Lookup_Tables!$C$3:$C$12,MATCH(H29,Lookup_Tables!$A$3:$A$12,0))</f>
        <v>Dr. Kavita Rao</v>
      </c>
      <c r="AF29" s="30" t="str">
        <f aca="false">IFERROR(INDEX(Lookup_Tables!$F$16:$F$45,MATCH(I29,Lookup_Tables!$E$16:$E$45,0)),"N/A")</f>
        <v>EMP225</v>
      </c>
      <c r="AG29" s="30" t="n">
        <f aca="false">_xlfn.IFS(R29="Recovered",4,R29="Referred",3,R29="Admitted",2,R29="Deceased",1,TRUE(),0)</f>
        <v>4</v>
      </c>
      <c r="AH29" s="30" t="str">
        <f aca="false">IF(T29&gt;=4,"Satisfied",IF(T29&gt;=3,"Neutral","Needs Improvement"))</f>
        <v>Satisfied</v>
      </c>
    </row>
    <row r="30" customFormat="false" ht="15" hidden="false" customHeight="false" outlineLevel="0" collapsed="false">
      <c r="A30" s="27" t="s">
        <v>2423</v>
      </c>
      <c r="B30" s="27" t="s">
        <v>2424</v>
      </c>
      <c r="C30" s="27" t="n">
        <v>25</v>
      </c>
      <c r="D30" s="27" t="s">
        <v>181</v>
      </c>
      <c r="E30" s="28" t="n">
        <v>45500</v>
      </c>
      <c r="F30" s="27" t="s">
        <v>1374</v>
      </c>
      <c r="G30" s="28" t="n">
        <v>45501</v>
      </c>
      <c r="H30" s="27" t="s">
        <v>123</v>
      </c>
      <c r="I30" s="27" t="s">
        <v>155</v>
      </c>
      <c r="J30" s="27" t="s">
        <v>227</v>
      </c>
      <c r="K30" s="27" t="s">
        <v>156</v>
      </c>
      <c r="L30" s="27" t="n">
        <v>72</v>
      </c>
      <c r="M30" s="27" t="n">
        <v>79</v>
      </c>
      <c r="N30" s="27" t="s">
        <v>127</v>
      </c>
      <c r="O30" s="27" t="s">
        <v>171</v>
      </c>
      <c r="P30" s="27" t="s">
        <v>129</v>
      </c>
      <c r="Q30" s="29" t="n">
        <v>4138.96</v>
      </c>
      <c r="R30" s="27" t="s">
        <v>268</v>
      </c>
      <c r="S30" s="27" t="s">
        <v>223</v>
      </c>
      <c r="T30" s="27" t="n">
        <v>3</v>
      </c>
      <c r="U30" s="27" t="n">
        <f aca="false">YEAR(E30)</f>
        <v>2024</v>
      </c>
      <c r="V30" s="27" t="str">
        <f aca="false">TEXT(E30,"MMM-YYYY")</f>
        <v>Jul-2024</v>
      </c>
      <c r="W30" s="27" t="n">
        <f aca="false">MONTH(E30)</f>
        <v>7</v>
      </c>
      <c r="X30" s="27" t="str">
        <f aca="false">TEXT(WEEKDAY(E30,2),"0")&amp;" - "&amp;TEXT(E30,"dddd")</f>
        <v>6 - Saturday</v>
      </c>
      <c r="Y30" s="27" t="str">
        <f aca="false">_xlfn.IFS(C30&lt;18,"Child (0-17)",C30&lt;40,"Young Adult (18-39)",C30&lt;60,"Adult (40-59)",TRUE(),"Senior (60+)")</f>
        <v>Young Adult (18-39)</v>
      </c>
      <c r="Z30" s="27" t="n">
        <f aca="false">ROUND(G30-E30,0)</f>
        <v>1</v>
      </c>
      <c r="AA30" s="27" t="n">
        <f aca="false">L30+M30</f>
        <v>151</v>
      </c>
      <c r="AB30" s="27" t="n">
        <f aca="false">IFERROR(ROUND(Q30/AA30,2),0)</f>
        <v>27.41</v>
      </c>
      <c r="AC30" s="27" t="str">
        <f aca="false">IF(AND(K30="Critical",N30="No"),"URGENT - No Bed","Normal")</f>
        <v>Normal</v>
      </c>
      <c r="AD30" s="33" t="n">
        <f aca="false">INDEX(Lookup_Tables!$B$3:$B$12,MATCH(H30,Lookup_Tables!$A$3:$A$12,0))</f>
        <v>2200000</v>
      </c>
      <c r="AE30" s="27" t="str">
        <f aca="false">INDEX(Lookup_Tables!$C$3:$C$12,MATCH(H30,Lookup_Tables!$A$3:$A$12,0))</f>
        <v>Dr. Rohan Das</v>
      </c>
      <c r="AF30" s="27" t="str">
        <f aca="false">IFERROR(INDEX(Lookup_Tables!$F$16:$F$45,MATCH(I30,Lookup_Tables!$E$16:$E$45,0)),"N/A")</f>
        <v>EMP203</v>
      </c>
      <c r="AG30" s="27" t="n">
        <f aca="false">_xlfn.IFS(R30="Recovered",4,R30="Referred",3,R30="Admitted",2,R30="Deceased",1,TRUE(),0)</f>
        <v>3</v>
      </c>
      <c r="AH30" s="27" t="str">
        <f aca="false">IF(T30&gt;=4,"Satisfied",IF(T30&gt;=3,"Neutral","Needs Improvement"))</f>
        <v>Neutral</v>
      </c>
    </row>
    <row r="31" customFormat="false" ht="15" hidden="false" customHeight="false" outlineLevel="0" collapsed="false">
      <c r="A31" s="30" t="s">
        <v>4746</v>
      </c>
      <c r="B31" s="30" t="s">
        <v>5794</v>
      </c>
      <c r="C31" s="30" t="n">
        <v>48</v>
      </c>
      <c r="D31" s="30" t="s">
        <v>121</v>
      </c>
      <c r="E31" s="31" t="n">
        <v>45506</v>
      </c>
      <c r="F31" s="30" t="s">
        <v>503</v>
      </c>
      <c r="G31" s="31" t="n">
        <v>45508</v>
      </c>
      <c r="H31" s="30" t="s">
        <v>168</v>
      </c>
      <c r="I31" s="30" t="s">
        <v>366</v>
      </c>
      <c r="J31" s="30" t="s">
        <v>170</v>
      </c>
      <c r="K31" s="30" t="s">
        <v>126</v>
      </c>
      <c r="L31" s="30" t="n">
        <v>22</v>
      </c>
      <c r="M31" s="30" t="n">
        <v>100</v>
      </c>
      <c r="N31" s="30" t="s">
        <v>186</v>
      </c>
      <c r="O31" s="30" t="s">
        <v>139</v>
      </c>
      <c r="P31" s="30" t="s">
        <v>129</v>
      </c>
      <c r="Q31" s="32" t="n">
        <v>8448.36</v>
      </c>
      <c r="R31" s="30" t="s">
        <v>268</v>
      </c>
      <c r="S31" s="30" t="s">
        <v>192</v>
      </c>
      <c r="T31" s="30" t="n">
        <v>4</v>
      </c>
      <c r="U31" s="30" t="n">
        <f aca="false">YEAR(E31)</f>
        <v>2024</v>
      </c>
      <c r="V31" s="30" t="str">
        <f aca="false">TEXT(E31,"MMM-YYYY")</f>
        <v>Aug-2024</v>
      </c>
      <c r="W31" s="30" t="n">
        <f aca="false">MONTH(E31)</f>
        <v>8</v>
      </c>
      <c r="X31" s="30" t="str">
        <f aca="false">TEXT(WEEKDAY(E31,2),"0")&amp;" - "&amp;TEXT(E31,"dddd")</f>
        <v>5 - Friday</v>
      </c>
      <c r="Y31" s="30" t="str">
        <f aca="false">_xlfn.IFS(C31&lt;18,"Child (0-17)",C31&lt;40,"Young Adult (18-39)",C31&lt;60,"Adult (40-59)",TRUE(),"Senior (60+)")</f>
        <v>Adult (40-59)</v>
      </c>
      <c r="Z31" s="30" t="n">
        <f aca="false">ROUND(G31-E31,0)</f>
        <v>2</v>
      </c>
      <c r="AA31" s="30" t="n">
        <f aca="false">L31+M31</f>
        <v>122</v>
      </c>
      <c r="AB31" s="30" t="n">
        <f aca="false">IFERROR(ROUND(Q31/AA31,2),0)</f>
        <v>69.25</v>
      </c>
      <c r="AC31" s="30" t="str">
        <f aca="false">IF(AND(K31="Critical",N31="No"),"URGENT - No Bed","Normal")</f>
        <v>Normal</v>
      </c>
      <c r="AD31" s="34" t="n">
        <f aca="false">INDEX(Lookup_Tables!$B$3:$B$12,MATCH(H31,Lookup_Tables!$A$3:$A$12,0))</f>
        <v>4400000</v>
      </c>
      <c r="AE31" s="30" t="str">
        <f aca="false">INDEX(Lookup_Tables!$C$3:$C$12,MATCH(H31,Lookup_Tables!$A$3:$A$12,0))</f>
        <v>Dr. Neha Chopra</v>
      </c>
      <c r="AF31" s="30" t="str">
        <f aca="false">IFERROR(INDEX(Lookup_Tables!$F$16:$F$45,MATCH(I31,Lookup_Tables!$E$16:$E$45,0)),"N/A")</f>
        <v>EMP218</v>
      </c>
      <c r="AG31" s="30" t="n">
        <f aca="false">_xlfn.IFS(R31="Recovered",4,R31="Referred",3,R31="Admitted",2,R31="Deceased",1,TRUE(),0)</f>
        <v>3</v>
      </c>
      <c r="AH31" s="30" t="str">
        <f aca="false">IF(T31&gt;=4,"Satisfied",IF(T31&gt;=3,"Neutral","Needs Improvement"))</f>
        <v>Satisfied</v>
      </c>
    </row>
    <row r="32" customFormat="false" ht="15" hidden="false" customHeight="false" outlineLevel="0" collapsed="false">
      <c r="A32" s="27" t="s">
        <v>4137</v>
      </c>
      <c r="B32" s="27" t="s">
        <v>355</v>
      </c>
      <c r="C32" s="27" t="n">
        <v>32</v>
      </c>
      <c r="D32" s="27" t="s">
        <v>181</v>
      </c>
      <c r="E32" s="28" t="n">
        <v>45493</v>
      </c>
      <c r="F32" s="27" t="s">
        <v>1029</v>
      </c>
      <c r="G32" s="28" t="n">
        <v>45494</v>
      </c>
      <c r="H32" s="27" t="s">
        <v>217</v>
      </c>
      <c r="I32" s="27" t="s">
        <v>282</v>
      </c>
      <c r="J32" s="27" t="s">
        <v>388</v>
      </c>
      <c r="K32" s="27" t="s">
        <v>138</v>
      </c>
      <c r="L32" s="27" t="n">
        <v>43</v>
      </c>
      <c r="M32" s="27" t="n">
        <v>16</v>
      </c>
      <c r="N32" s="27" t="s">
        <v>127</v>
      </c>
      <c r="O32" s="27" t="s">
        <v>139</v>
      </c>
      <c r="P32" s="27" t="s">
        <v>129</v>
      </c>
      <c r="Q32" s="29" t="n">
        <v>1193.69</v>
      </c>
      <c r="R32" s="27" t="s">
        <v>130</v>
      </c>
      <c r="S32" s="27" t="s">
        <v>141</v>
      </c>
      <c r="T32" s="27" t="n">
        <v>4</v>
      </c>
      <c r="U32" s="27" t="n">
        <f aca="false">YEAR(E32)</f>
        <v>2024</v>
      </c>
      <c r="V32" s="27" t="str">
        <f aca="false">TEXT(E32,"MMM-YYYY")</f>
        <v>Jul-2024</v>
      </c>
      <c r="W32" s="27" t="n">
        <f aca="false">MONTH(E32)</f>
        <v>7</v>
      </c>
      <c r="X32" s="27" t="str">
        <f aca="false">TEXT(WEEKDAY(E32,2),"0")&amp;" - "&amp;TEXT(E32,"dddd")</f>
        <v>6 - Saturday</v>
      </c>
      <c r="Y32" s="27" t="str">
        <f aca="false">_xlfn.IFS(C32&lt;18,"Child (0-17)",C32&lt;40,"Young Adult (18-39)",C32&lt;60,"Adult (40-59)",TRUE(),"Senior (60+)")</f>
        <v>Young Adult (18-39)</v>
      </c>
      <c r="Z32" s="27" t="n">
        <f aca="false">ROUND(G32-E32,0)</f>
        <v>1</v>
      </c>
      <c r="AA32" s="27" t="n">
        <f aca="false">L32+M32</f>
        <v>59</v>
      </c>
      <c r="AB32" s="27" t="n">
        <f aca="false">IFERROR(ROUND(Q32/AA32,2),0)</f>
        <v>20.23</v>
      </c>
      <c r="AC32" s="27" t="str">
        <f aca="false">IF(AND(K32="Critical",N32="No"),"URGENT - No Bed","Normal")</f>
        <v>Normal</v>
      </c>
      <c r="AD32" s="33" t="n">
        <f aca="false">INDEX(Lookup_Tables!$B$3:$B$12,MATCH(H32,Lookup_Tables!$A$3:$A$12,0))</f>
        <v>4200000</v>
      </c>
      <c r="AE32" s="27" t="str">
        <f aca="false">INDEX(Lookup_Tables!$C$3:$C$12,MATCH(H32,Lookup_Tables!$A$3:$A$12,0))</f>
        <v>Dr. Anil Kapoor</v>
      </c>
      <c r="AF32" s="27" t="str">
        <f aca="false">IFERROR(INDEX(Lookup_Tables!$F$16:$F$45,MATCH(I32,Lookup_Tables!$E$16:$E$45,0)),"N/A")</f>
        <v>EMP200</v>
      </c>
      <c r="AG32" s="27" t="n">
        <f aca="false">_xlfn.IFS(R32="Recovered",4,R32="Referred",3,R32="Admitted",2,R32="Deceased",1,TRUE(),0)</f>
        <v>4</v>
      </c>
      <c r="AH32" s="27" t="str">
        <f aca="false">IF(T32&gt;=4,"Satisfied",IF(T32&gt;=3,"Neutral","Needs Improvement"))</f>
        <v>Satisfied</v>
      </c>
    </row>
    <row r="33" customFormat="false" ht="15" hidden="false" customHeight="false" outlineLevel="0" collapsed="false">
      <c r="A33" s="30" t="s">
        <v>5594</v>
      </c>
      <c r="B33" s="30" t="s">
        <v>4647</v>
      </c>
      <c r="C33" s="30" t="n">
        <v>19</v>
      </c>
      <c r="D33" s="30" t="s">
        <v>121</v>
      </c>
      <c r="E33" s="31" t="n">
        <v>45507</v>
      </c>
      <c r="F33" s="30" t="s">
        <v>167</v>
      </c>
      <c r="G33" s="31" t="n">
        <v>45507</v>
      </c>
      <c r="H33" s="30" t="s">
        <v>123</v>
      </c>
      <c r="I33" s="30" t="s">
        <v>155</v>
      </c>
      <c r="J33" s="30" t="s">
        <v>305</v>
      </c>
      <c r="K33" s="30" t="s">
        <v>138</v>
      </c>
      <c r="L33" s="30" t="n">
        <v>28</v>
      </c>
      <c r="M33" s="30" t="n">
        <v>39</v>
      </c>
      <c r="N33" s="30" t="s">
        <v>127</v>
      </c>
      <c r="O33" s="30" t="s">
        <v>128</v>
      </c>
      <c r="P33" s="30" t="s">
        <v>187</v>
      </c>
      <c r="Q33" s="32" t="n">
        <v>2784.22</v>
      </c>
      <c r="R33" s="30" t="s">
        <v>130</v>
      </c>
      <c r="S33" s="30" t="s">
        <v>131</v>
      </c>
      <c r="T33" s="30" t="n">
        <v>3</v>
      </c>
      <c r="U33" s="30" t="n">
        <f aca="false">YEAR(E33)</f>
        <v>2024</v>
      </c>
      <c r="V33" s="30" t="str">
        <f aca="false">TEXT(E33,"MMM-YYYY")</f>
        <v>Aug-2024</v>
      </c>
      <c r="W33" s="30" t="n">
        <f aca="false">MONTH(E33)</f>
        <v>8</v>
      </c>
      <c r="X33" s="30" t="str">
        <f aca="false">TEXT(WEEKDAY(E33,2),"0")&amp;" - "&amp;TEXT(E33,"dddd")</f>
        <v>6 - Saturday</v>
      </c>
      <c r="Y33" s="30" t="str">
        <f aca="false">_xlfn.IFS(C33&lt;18,"Child (0-17)",C33&lt;40,"Young Adult (18-39)",C33&lt;60,"Adult (40-59)",TRUE(),"Senior (60+)")</f>
        <v>Young Adult (18-39)</v>
      </c>
      <c r="Z33" s="30" t="n">
        <f aca="false">ROUND(G33-E33,0)</f>
        <v>0</v>
      </c>
      <c r="AA33" s="30" t="n">
        <f aca="false">L33+M33</f>
        <v>67</v>
      </c>
      <c r="AB33" s="30" t="n">
        <f aca="false">IFERROR(ROUND(Q33/AA33,2),0)</f>
        <v>41.56</v>
      </c>
      <c r="AC33" s="30" t="str">
        <f aca="false">IF(AND(K33="Critical",N33="No"),"URGENT - No Bed","Normal")</f>
        <v>Normal</v>
      </c>
      <c r="AD33" s="34" t="n">
        <f aca="false">INDEX(Lookup_Tables!$B$3:$B$12,MATCH(H33,Lookup_Tables!$A$3:$A$12,0))</f>
        <v>2200000</v>
      </c>
      <c r="AE33" s="30" t="str">
        <f aca="false">INDEX(Lookup_Tables!$C$3:$C$12,MATCH(H33,Lookup_Tables!$A$3:$A$12,0))</f>
        <v>Dr. Rohan Das</v>
      </c>
      <c r="AF33" s="30" t="str">
        <f aca="false">IFERROR(INDEX(Lookup_Tables!$F$16:$F$45,MATCH(I33,Lookup_Tables!$E$16:$E$45,0)),"N/A")</f>
        <v>EMP203</v>
      </c>
      <c r="AG33" s="30" t="n">
        <f aca="false">_xlfn.IFS(R33="Recovered",4,R33="Referred",3,R33="Admitted",2,R33="Deceased",1,TRUE(),0)</f>
        <v>4</v>
      </c>
      <c r="AH33" s="30" t="str">
        <f aca="false">IF(T33&gt;=4,"Satisfied",IF(T33&gt;=3,"Neutral","Needs Improvement"))</f>
        <v>Neutral</v>
      </c>
    </row>
    <row r="34" customFormat="false" ht="15" hidden="false" customHeight="false" outlineLevel="0" collapsed="false">
      <c r="A34" s="27" t="s">
        <v>3679</v>
      </c>
      <c r="B34" s="27" t="s">
        <v>1844</v>
      </c>
      <c r="C34" s="27" t="n">
        <v>58</v>
      </c>
      <c r="D34" s="27" t="s">
        <v>181</v>
      </c>
      <c r="E34" s="28" t="n">
        <v>45534</v>
      </c>
      <c r="F34" s="27" t="s">
        <v>624</v>
      </c>
      <c r="G34" s="28" t="n">
        <v>45543</v>
      </c>
      <c r="H34" s="27" t="s">
        <v>146</v>
      </c>
      <c r="I34" s="27" t="s">
        <v>309</v>
      </c>
      <c r="J34" s="27" t="s">
        <v>177</v>
      </c>
      <c r="K34" s="27" t="s">
        <v>202</v>
      </c>
      <c r="L34" s="27" t="n">
        <v>11</v>
      </c>
      <c r="M34" s="27" t="n">
        <v>102</v>
      </c>
      <c r="N34" s="27" t="s">
        <v>186</v>
      </c>
      <c r="O34" s="27" t="s">
        <v>149</v>
      </c>
      <c r="P34" s="27" t="s">
        <v>187</v>
      </c>
      <c r="Q34" s="29" t="n">
        <v>17585.58</v>
      </c>
      <c r="R34" s="27" t="s">
        <v>130</v>
      </c>
      <c r="S34" s="27" t="s">
        <v>223</v>
      </c>
      <c r="T34" s="27" t="n">
        <v>5</v>
      </c>
      <c r="U34" s="27" t="n">
        <f aca="false">YEAR(E34)</f>
        <v>2024</v>
      </c>
      <c r="V34" s="27" t="str">
        <f aca="false">TEXT(E34,"MMM-YYYY")</f>
        <v>Aug-2024</v>
      </c>
      <c r="W34" s="27" t="n">
        <f aca="false">MONTH(E34)</f>
        <v>8</v>
      </c>
      <c r="X34" s="27" t="str">
        <f aca="false">TEXT(WEEKDAY(E34,2),"0")&amp;" - "&amp;TEXT(E34,"dddd")</f>
        <v>5 - Friday</v>
      </c>
      <c r="Y34" s="27" t="str">
        <f aca="false">_xlfn.IFS(C34&lt;18,"Child (0-17)",C34&lt;40,"Young Adult (18-39)",C34&lt;60,"Adult (40-59)",TRUE(),"Senior (60+)")</f>
        <v>Adult (40-59)</v>
      </c>
      <c r="Z34" s="27" t="n">
        <f aca="false">ROUND(G34-E34,0)</f>
        <v>9</v>
      </c>
      <c r="AA34" s="27" t="n">
        <f aca="false">L34+M34</f>
        <v>113</v>
      </c>
      <c r="AB34" s="27" t="n">
        <f aca="false">IFERROR(ROUND(Q34/AA34,2),0)</f>
        <v>155.62</v>
      </c>
      <c r="AC34" s="27" t="str">
        <f aca="false">IF(AND(K34="Critical",N34="No"),"URGENT - No Bed","Normal")</f>
        <v>Normal</v>
      </c>
      <c r="AD34" s="33" t="n">
        <f aca="false">INDEX(Lookup_Tables!$B$3:$B$12,MATCH(H34,Lookup_Tables!$A$3:$A$12,0))</f>
        <v>2700000</v>
      </c>
      <c r="AE34" s="27" t="str">
        <f aca="false">INDEX(Lookup_Tables!$C$3:$C$12,MATCH(H34,Lookup_Tables!$A$3:$A$12,0))</f>
        <v>Dr. Vikram Singh</v>
      </c>
      <c r="AF34" s="27" t="str">
        <f aca="false">IFERROR(INDEX(Lookup_Tables!$F$16:$F$45,MATCH(I34,Lookup_Tables!$E$16:$E$45,0)),"N/A")</f>
        <v>EMP228</v>
      </c>
      <c r="AG34" s="27" t="n">
        <f aca="false">_xlfn.IFS(R34="Recovered",4,R34="Referred",3,R34="Admitted",2,R34="Deceased",1,TRUE(),0)</f>
        <v>4</v>
      </c>
      <c r="AH34" s="27" t="str">
        <f aca="false">IF(T34&gt;=4,"Satisfied",IF(T34&gt;=3,"Neutral","Needs Improvement"))</f>
        <v>Satisfied</v>
      </c>
    </row>
    <row r="35" customFormat="false" ht="15" hidden="false" customHeight="false" outlineLevel="0" collapsed="false">
      <c r="A35" s="30" t="s">
        <v>3904</v>
      </c>
      <c r="B35" s="30" t="s">
        <v>2550</v>
      </c>
      <c r="C35" s="30" t="n">
        <v>40</v>
      </c>
      <c r="D35" s="30" t="s">
        <v>181</v>
      </c>
      <c r="E35" s="31" t="n">
        <v>45451</v>
      </c>
      <c r="F35" s="30" t="s">
        <v>331</v>
      </c>
      <c r="G35" s="31" t="n">
        <v>45452</v>
      </c>
      <c r="H35" s="30" t="s">
        <v>242</v>
      </c>
      <c r="I35" s="30" t="s">
        <v>466</v>
      </c>
      <c r="J35" s="30" t="s">
        <v>422</v>
      </c>
      <c r="K35" s="30" t="s">
        <v>156</v>
      </c>
      <c r="L35" s="30" t="n">
        <v>59</v>
      </c>
      <c r="M35" s="30" t="n">
        <v>83</v>
      </c>
      <c r="N35" s="30" t="s">
        <v>127</v>
      </c>
      <c r="O35" s="30" t="s">
        <v>128</v>
      </c>
      <c r="P35" s="30" t="s">
        <v>150</v>
      </c>
      <c r="Q35" s="32" t="n">
        <v>4945.59</v>
      </c>
      <c r="R35" s="30" t="s">
        <v>130</v>
      </c>
      <c r="S35" s="30" t="s">
        <v>164</v>
      </c>
      <c r="T35" s="30" t="n">
        <v>5</v>
      </c>
      <c r="U35" s="30" t="n">
        <f aca="false">YEAR(E35)</f>
        <v>2024</v>
      </c>
      <c r="V35" s="30" t="str">
        <f aca="false">TEXT(E35,"MMM-YYYY")</f>
        <v>Jun-2024</v>
      </c>
      <c r="W35" s="30" t="n">
        <f aca="false">MONTH(E35)</f>
        <v>6</v>
      </c>
      <c r="X35" s="30" t="str">
        <f aca="false">TEXT(WEEKDAY(E35,2),"0")&amp;" - "&amp;TEXT(E35,"dddd")</f>
        <v>6 - Saturday</v>
      </c>
      <c r="Y35" s="30" t="str">
        <f aca="false">_xlfn.IFS(C35&lt;18,"Child (0-17)",C35&lt;40,"Young Adult (18-39)",C35&lt;60,"Adult (40-59)",TRUE(),"Senior (60+)")</f>
        <v>Adult (40-59)</v>
      </c>
      <c r="Z35" s="30" t="n">
        <f aca="false">ROUND(G35-E35,0)</f>
        <v>1</v>
      </c>
      <c r="AA35" s="30" t="n">
        <f aca="false">L35+M35</f>
        <v>142</v>
      </c>
      <c r="AB35" s="30" t="n">
        <f aca="false">IFERROR(ROUND(Q35/AA35,2),0)</f>
        <v>34.83</v>
      </c>
      <c r="AC35" s="30" t="str">
        <f aca="false">IF(AND(K35="Critical",N35="No"),"URGENT - No Bed","Normal")</f>
        <v>Normal</v>
      </c>
      <c r="AD35" s="34" t="n">
        <f aca="false">INDEX(Lookup_Tables!$B$3:$B$12,MATCH(H35,Lookup_Tables!$A$3:$A$12,0))</f>
        <v>3000000</v>
      </c>
      <c r="AE35" s="30" t="str">
        <f aca="false">INDEX(Lookup_Tables!$C$3:$C$12,MATCH(H35,Lookup_Tables!$A$3:$A$12,0))</f>
        <v>Dr. Pooja Iyer</v>
      </c>
      <c r="AF35" s="30" t="str">
        <f aca="false">IFERROR(INDEX(Lookup_Tables!$F$16:$F$45,MATCH(I35,Lookup_Tables!$E$16:$E$45,0)),"N/A")</f>
        <v>EMP212</v>
      </c>
      <c r="AG35" s="30" t="n">
        <f aca="false">_xlfn.IFS(R35="Recovered",4,R35="Referred",3,R35="Admitted",2,R35="Deceased",1,TRUE(),0)</f>
        <v>4</v>
      </c>
      <c r="AH35" s="30" t="str">
        <f aca="false">IF(T35&gt;=4,"Satisfied",IF(T35&gt;=3,"Neutral","Needs Improvement"))</f>
        <v>Satisfied</v>
      </c>
    </row>
    <row r="36" customFormat="false" ht="15" hidden="false" customHeight="false" outlineLevel="0" collapsed="false">
      <c r="A36" s="27" t="s">
        <v>5329</v>
      </c>
      <c r="B36" s="27" t="s">
        <v>4925</v>
      </c>
      <c r="C36" s="27" t="n">
        <v>49</v>
      </c>
      <c r="D36" s="27" t="s">
        <v>181</v>
      </c>
      <c r="E36" s="28" t="n">
        <v>45564</v>
      </c>
      <c r="F36" s="27" t="s">
        <v>907</v>
      </c>
      <c r="G36" s="28" t="n">
        <v>45565</v>
      </c>
      <c r="H36" s="27" t="s">
        <v>135</v>
      </c>
      <c r="I36" s="27" t="s">
        <v>136</v>
      </c>
      <c r="J36" s="27" t="s">
        <v>252</v>
      </c>
      <c r="K36" s="27" t="s">
        <v>138</v>
      </c>
      <c r="L36" s="27" t="n">
        <v>82</v>
      </c>
      <c r="M36" s="27" t="n">
        <v>18</v>
      </c>
      <c r="N36" s="27" t="s">
        <v>127</v>
      </c>
      <c r="O36" s="27" t="s">
        <v>139</v>
      </c>
      <c r="P36" s="27" t="s">
        <v>129</v>
      </c>
      <c r="Q36" s="29" t="n">
        <v>1984.62</v>
      </c>
      <c r="R36" s="27" t="s">
        <v>130</v>
      </c>
      <c r="S36" s="27" t="s">
        <v>157</v>
      </c>
      <c r="T36" s="27" t="n">
        <v>3</v>
      </c>
      <c r="U36" s="27" t="n">
        <f aca="false">YEAR(E36)</f>
        <v>2024</v>
      </c>
      <c r="V36" s="27" t="str">
        <f aca="false">TEXT(E36,"MMM-YYYY")</f>
        <v>Sep-2024</v>
      </c>
      <c r="W36" s="27" t="n">
        <f aca="false">MONTH(E36)</f>
        <v>9</v>
      </c>
      <c r="X36" s="27" t="str">
        <f aca="false">TEXT(WEEKDAY(E36,2),"0")&amp;" - "&amp;TEXT(E36,"dddd")</f>
        <v>7 - Sunday</v>
      </c>
      <c r="Y36" s="27" t="str">
        <f aca="false">_xlfn.IFS(C36&lt;18,"Child (0-17)",C36&lt;40,"Young Adult (18-39)",C36&lt;60,"Adult (40-59)",TRUE(),"Senior (60+)")</f>
        <v>Adult (40-59)</v>
      </c>
      <c r="Z36" s="27" t="n">
        <f aca="false">ROUND(G36-E36,0)</f>
        <v>1</v>
      </c>
      <c r="AA36" s="27" t="n">
        <f aca="false">L36+M36</f>
        <v>100</v>
      </c>
      <c r="AB36" s="27" t="n">
        <f aca="false">IFERROR(ROUND(Q36/AA36,2),0)</f>
        <v>19.85</v>
      </c>
      <c r="AC36" s="27" t="str">
        <f aca="false">IF(AND(K36="Critical",N36="No"),"URGENT - No Bed","Normal")</f>
        <v>Normal</v>
      </c>
      <c r="AD36" s="33" t="n">
        <f aca="false">INDEX(Lookup_Tables!$B$3:$B$12,MATCH(H36,Lookup_Tables!$A$3:$A$12,0))</f>
        <v>4600000</v>
      </c>
      <c r="AE36" s="27" t="str">
        <f aca="false">INDEX(Lookup_Tables!$C$3:$C$12,MATCH(H36,Lookup_Tables!$A$3:$A$12,0))</f>
        <v>Dr. Farhan Khan</v>
      </c>
      <c r="AF36" s="27" t="str">
        <f aca="false">IFERROR(INDEX(Lookup_Tables!$F$16:$F$45,MATCH(I36,Lookup_Tables!$E$16:$E$45,0)),"N/A")</f>
        <v>EMP206</v>
      </c>
      <c r="AG36" s="27" t="n">
        <f aca="false">_xlfn.IFS(R36="Recovered",4,R36="Referred",3,R36="Admitted",2,R36="Deceased",1,TRUE(),0)</f>
        <v>4</v>
      </c>
      <c r="AH36" s="27" t="str">
        <f aca="false">IF(T36&gt;=4,"Satisfied",IF(T36&gt;=3,"Neutral","Needs Improvement"))</f>
        <v>Neutral</v>
      </c>
    </row>
    <row r="37" customFormat="false" ht="15" hidden="false" customHeight="false" outlineLevel="0" collapsed="false">
      <c r="A37" s="30" t="s">
        <v>1431</v>
      </c>
      <c r="B37" s="30" t="s">
        <v>1432</v>
      </c>
      <c r="C37" s="30" t="n">
        <v>49</v>
      </c>
      <c r="D37" s="30" t="s">
        <v>121</v>
      </c>
      <c r="E37" s="31" t="n">
        <v>45567</v>
      </c>
      <c r="F37" s="30" t="s">
        <v>394</v>
      </c>
      <c r="G37" s="31" t="n">
        <v>45572</v>
      </c>
      <c r="H37" s="30" t="s">
        <v>242</v>
      </c>
      <c r="I37" s="30" t="s">
        <v>315</v>
      </c>
      <c r="J37" s="30" t="s">
        <v>363</v>
      </c>
      <c r="K37" s="30" t="s">
        <v>126</v>
      </c>
      <c r="L37" s="30" t="n">
        <v>20</v>
      </c>
      <c r="M37" s="30" t="n">
        <v>56</v>
      </c>
      <c r="N37" s="30" t="s">
        <v>186</v>
      </c>
      <c r="O37" s="30" t="s">
        <v>139</v>
      </c>
      <c r="P37" s="30" t="s">
        <v>129</v>
      </c>
      <c r="Q37" s="32" t="n">
        <v>7479.7</v>
      </c>
      <c r="R37" s="30" t="s">
        <v>172</v>
      </c>
      <c r="S37" s="30" t="s">
        <v>151</v>
      </c>
      <c r="T37" s="30" t="n">
        <v>5</v>
      </c>
      <c r="U37" s="30" t="n">
        <f aca="false">YEAR(E37)</f>
        <v>2024</v>
      </c>
      <c r="V37" s="30" t="str">
        <f aca="false">TEXT(E37,"MMM-YYYY")</f>
        <v>Oct-2024</v>
      </c>
      <c r="W37" s="30" t="n">
        <f aca="false">MONTH(E37)</f>
        <v>10</v>
      </c>
      <c r="X37" s="30" t="str">
        <f aca="false">TEXT(WEEKDAY(E37,2),"0")&amp;" - "&amp;TEXT(E37,"dddd")</f>
        <v>3 - Wednesday</v>
      </c>
      <c r="Y37" s="30" t="str">
        <f aca="false">_xlfn.IFS(C37&lt;18,"Child (0-17)",C37&lt;40,"Young Adult (18-39)",C37&lt;60,"Adult (40-59)",TRUE(),"Senior (60+)")</f>
        <v>Adult (40-59)</v>
      </c>
      <c r="Z37" s="30" t="n">
        <f aca="false">ROUND(G37-E37,0)</f>
        <v>5</v>
      </c>
      <c r="AA37" s="30" t="n">
        <f aca="false">L37+M37</f>
        <v>76</v>
      </c>
      <c r="AB37" s="30" t="n">
        <f aca="false">IFERROR(ROUND(Q37/AA37,2),0)</f>
        <v>98.42</v>
      </c>
      <c r="AC37" s="30" t="str">
        <f aca="false">IF(AND(K37="Critical",N37="No"),"URGENT - No Bed","Normal")</f>
        <v>Normal</v>
      </c>
      <c r="AD37" s="34" t="n">
        <f aca="false">INDEX(Lookup_Tables!$B$3:$B$12,MATCH(H37,Lookup_Tables!$A$3:$A$12,0))</f>
        <v>3000000</v>
      </c>
      <c r="AE37" s="30" t="str">
        <f aca="false">INDEX(Lookup_Tables!$C$3:$C$12,MATCH(H37,Lookup_Tables!$A$3:$A$12,0))</f>
        <v>Dr. Pooja Iyer</v>
      </c>
      <c r="AF37" s="30" t="str">
        <f aca="false">IFERROR(INDEX(Lookup_Tables!$F$16:$F$45,MATCH(I37,Lookup_Tables!$E$16:$E$45,0)),"N/A")</f>
        <v>EMP213</v>
      </c>
      <c r="AG37" s="30" t="n">
        <f aca="false">_xlfn.IFS(R37="Recovered",4,R37="Referred",3,R37="Admitted",2,R37="Deceased",1,TRUE(),0)</f>
        <v>2</v>
      </c>
      <c r="AH37" s="30" t="str">
        <f aca="false">IF(T37&gt;=4,"Satisfied",IF(T37&gt;=3,"Neutral","Needs Improvement"))</f>
        <v>Satisfied</v>
      </c>
    </row>
    <row r="38" customFormat="false" ht="15" hidden="false" customHeight="false" outlineLevel="0" collapsed="false">
      <c r="A38" s="27" t="s">
        <v>3138</v>
      </c>
      <c r="B38" s="27" t="s">
        <v>2655</v>
      </c>
      <c r="C38" s="27" t="n">
        <v>41</v>
      </c>
      <c r="D38" s="27" t="s">
        <v>121</v>
      </c>
      <c r="E38" s="28" t="n">
        <v>45385</v>
      </c>
      <c r="F38" s="27" t="s">
        <v>475</v>
      </c>
      <c r="G38" s="28" t="n">
        <v>45388</v>
      </c>
      <c r="H38" s="27" t="s">
        <v>135</v>
      </c>
      <c r="I38" s="27" t="s">
        <v>251</v>
      </c>
      <c r="J38" s="27" t="s">
        <v>137</v>
      </c>
      <c r="K38" s="27" t="s">
        <v>126</v>
      </c>
      <c r="L38" s="27" t="n">
        <v>22</v>
      </c>
      <c r="M38" s="27" t="n">
        <v>116</v>
      </c>
      <c r="N38" s="27" t="s">
        <v>186</v>
      </c>
      <c r="O38" s="27" t="s">
        <v>149</v>
      </c>
      <c r="P38" s="27" t="s">
        <v>187</v>
      </c>
      <c r="Q38" s="29" t="n">
        <v>7722.71</v>
      </c>
      <c r="R38" s="27" t="s">
        <v>130</v>
      </c>
      <c r="S38" s="27" t="s">
        <v>157</v>
      </c>
      <c r="T38" s="27" t="n">
        <v>5</v>
      </c>
      <c r="U38" s="27" t="n">
        <f aca="false">YEAR(E38)</f>
        <v>2024</v>
      </c>
      <c r="V38" s="27" t="str">
        <f aca="false">TEXT(E38,"MMM-YYYY")</f>
        <v>Apr-2024</v>
      </c>
      <c r="W38" s="27" t="n">
        <f aca="false">MONTH(E38)</f>
        <v>4</v>
      </c>
      <c r="X38" s="27" t="str">
        <f aca="false">TEXT(WEEKDAY(E38,2),"0")&amp;" - "&amp;TEXT(E38,"dddd")</f>
        <v>3 - Wednesday</v>
      </c>
      <c r="Y38" s="27" t="str">
        <f aca="false">_xlfn.IFS(C38&lt;18,"Child (0-17)",C38&lt;40,"Young Adult (18-39)",C38&lt;60,"Adult (40-59)",TRUE(),"Senior (60+)")</f>
        <v>Adult (40-59)</v>
      </c>
      <c r="Z38" s="27" t="n">
        <f aca="false">ROUND(G38-E38,0)</f>
        <v>3</v>
      </c>
      <c r="AA38" s="27" t="n">
        <f aca="false">L38+M38</f>
        <v>138</v>
      </c>
      <c r="AB38" s="27" t="n">
        <f aca="false">IFERROR(ROUND(Q38/AA38,2),0)</f>
        <v>55.96</v>
      </c>
      <c r="AC38" s="27" t="str">
        <f aca="false">IF(AND(K38="Critical",N38="No"),"URGENT - No Bed","Normal")</f>
        <v>Normal</v>
      </c>
      <c r="AD38" s="33" t="n">
        <f aca="false">INDEX(Lookup_Tables!$B$3:$B$12,MATCH(H38,Lookup_Tables!$A$3:$A$12,0))</f>
        <v>4600000</v>
      </c>
      <c r="AE38" s="27" t="str">
        <f aca="false">INDEX(Lookup_Tables!$C$3:$C$12,MATCH(H38,Lookup_Tables!$A$3:$A$12,0))</f>
        <v>Dr. Farhan Khan</v>
      </c>
      <c r="AF38" s="27" t="str">
        <f aca="false">IFERROR(INDEX(Lookup_Tables!$F$16:$F$45,MATCH(I38,Lookup_Tables!$E$16:$E$45,0)),"N/A")</f>
        <v>EMP207</v>
      </c>
      <c r="AG38" s="27" t="n">
        <f aca="false">_xlfn.IFS(R38="Recovered",4,R38="Referred",3,R38="Admitted",2,R38="Deceased",1,TRUE(),0)</f>
        <v>4</v>
      </c>
      <c r="AH38" s="27" t="str">
        <f aca="false">IF(T38&gt;=4,"Satisfied",IF(T38&gt;=3,"Neutral","Needs Improvement"))</f>
        <v>Satisfied</v>
      </c>
    </row>
    <row r="39" customFormat="false" ht="15" hidden="false" customHeight="false" outlineLevel="0" collapsed="false">
      <c r="A39" s="30" t="s">
        <v>6111</v>
      </c>
      <c r="B39" s="30" t="s">
        <v>686</v>
      </c>
      <c r="C39" s="30" t="n">
        <v>0</v>
      </c>
      <c r="D39" s="30" t="s">
        <v>121</v>
      </c>
      <c r="E39" s="31" t="n">
        <v>45622</v>
      </c>
      <c r="F39" s="30" t="s">
        <v>293</v>
      </c>
      <c r="G39" s="31" t="n">
        <v>45623</v>
      </c>
      <c r="H39" s="30" t="s">
        <v>123</v>
      </c>
      <c r="I39" s="30" t="s">
        <v>155</v>
      </c>
      <c r="J39" s="30" t="s">
        <v>305</v>
      </c>
      <c r="K39" s="30" t="s">
        <v>126</v>
      </c>
      <c r="L39" s="30" t="n">
        <v>30</v>
      </c>
      <c r="M39" s="30" t="n">
        <v>133</v>
      </c>
      <c r="N39" s="30" t="s">
        <v>186</v>
      </c>
      <c r="O39" s="30" t="s">
        <v>171</v>
      </c>
      <c r="P39" s="30" t="s">
        <v>150</v>
      </c>
      <c r="Q39" s="32" t="n">
        <v>8441.52</v>
      </c>
      <c r="R39" s="30" t="s">
        <v>130</v>
      </c>
      <c r="S39" s="30" t="s">
        <v>141</v>
      </c>
      <c r="T39" s="30" t="n">
        <v>5</v>
      </c>
      <c r="U39" s="30" t="n">
        <f aca="false">YEAR(E39)</f>
        <v>2024</v>
      </c>
      <c r="V39" s="30" t="str">
        <f aca="false">TEXT(E39,"MMM-YYYY")</f>
        <v>Nov-2024</v>
      </c>
      <c r="W39" s="30" t="n">
        <f aca="false">MONTH(E39)</f>
        <v>11</v>
      </c>
      <c r="X39" s="30" t="str">
        <f aca="false">TEXT(WEEKDAY(E39,2),"0")&amp;" - "&amp;TEXT(E39,"dddd")</f>
        <v>2 - Tuesday</v>
      </c>
      <c r="Y39" s="30" t="str">
        <f aca="false">_xlfn.IFS(C39&lt;18,"Child (0-17)",C39&lt;40,"Young Adult (18-39)",C39&lt;60,"Adult (40-59)",TRUE(),"Senior (60+)")</f>
        <v>Child (0-17)</v>
      </c>
      <c r="Z39" s="30" t="n">
        <f aca="false">ROUND(G39-E39,0)</f>
        <v>1</v>
      </c>
      <c r="AA39" s="30" t="n">
        <f aca="false">L39+M39</f>
        <v>163</v>
      </c>
      <c r="AB39" s="30" t="n">
        <f aca="false">IFERROR(ROUND(Q39/AA39,2),0)</f>
        <v>51.79</v>
      </c>
      <c r="AC39" s="30" t="str">
        <f aca="false">IF(AND(K39="Critical",N39="No"),"URGENT - No Bed","Normal")</f>
        <v>Normal</v>
      </c>
      <c r="AD39" s="34" t="n">
        <f aca="false">INDEX(Lookup_Tables!$B$3:$B$12,MATCH(H39,Lookup_Tables!$A$3:$A$12,0))</f>
        <v>2200000</v>
      </c>
      <c r="AE39" s="30" t="str">
        <f aca="false">INDEX(Lookup_Tables!$C$3:$C$12,MATCH(H39,Lookup_Tables!$A$3:$A$12,0))</f>
        <v>Dr. Rohan Das</v>
      </c>
      <c r="AF39" s="30" t="str">
        <f aca="false">IFERROR(INDEX(Lookup_Tables!$F$16:$F$45,MATCH(I39,Lookup_Tables!$E$16:$E$45,0)),"N/A")</f>
        <v>EMP203</v>
      </c>
      <c r="AG39" s="30" t="n">
        <f aca="false">_xlfn.IFS(R39="Recovered",4,R39="Referred",3,R39="Admitted",2,R39="Deceased",1,TRUE(),0)</f>
        <v>4</v>
      </c>
      <c r="AH39" s="30" t="str">
        <f aca="false">IF(T39&gt;=4,"Satisfied",IF(T39&gt;=3,"Neutral","Needs Improvement"))</f>
        <v>Satisfied</v>
      </c>
    </row>
    <row r="40" customFormat="false" ht="15" hidden="false" customHeight="false" outlineLevel="0" collapsed="false">
      <c r="A40" s="27" t="s">
        <v>4132</v>
      </c>
      <c r="B40" s="27" t="s">
        <v>3542</v>
      </c>
      <c r="C40" s="27" t="n">
        <v>43</v>
      </c>
      <c r="D40" s="27" t="s">
        <v>181</v>
      </c>
      <c r="E40" s="28" t="n">
        <v>45651</v>
      </c>
      <c r="F40" s="27" t="s">
        <v>1023</v>
      </c>
      <c r="G40" s="28" t="n">
        <v>45651</v>
      </c>
      <c r="H40" s="27" t="s">
        <v>206</v>
      </c>
      <c r="I40" s="27" t="s">
        <v>232</v>
      </c>
      <c r="J40" s="27" t="s">
        <v>469</v>
      </c>
      <c r="K40" s="27" t="s">
        <v>138</v>
      </c>
      <c r="L40" s="27" t="n">
        <v>60</v>
      </c>
      <c r="M40" s="27" t="n">
        <v>18</v>
      </c>
      <c r="N40" s="27" t="s">
        <v>127</v>
      </c>
      <c r="O40" s="27" t="s">
        <v>149</v>
      </c>
      <c r="P40" s="27" t="s">
        <v>140</v>
      </c>
      <c r="Q40" s="29" t="n">
        <v>953.08</v>
      </c>
      <c r="R40" s="27" t="s">
        <v>130</v>
      </c>
      <c r="S40" s="27" t="s">
        <v>223</v>
      </c>
      <c r="T40" s="27" t="n">
        <v>4</v>
      </c>
      <c r="U40" s="27" t="n">
        <f aca="false">YEAR(E40)</f>
        <v>2024</v>
      </c>
      <c r="V40" s="27" t="str">
        <f aca="false">TEXT(E40,"MMM-YYYY")</f>
        <v>Dec-2024</v>
      </c>
      <c r="W40" s="27" t="n">
        <f aca="false">MONTH(E40)</f>
        <v>12</v>
      </c>
      <c r="X40" s="27" t="str">
        <f aca="false">TEXT(WEEKDAY(E40,2),"0")&amp;" - "&amp;TEXT(E40,"dddd")</f>
        <v>3 - Wednesday</v>
      </c>
      <c r="Y40" s="27" t="str">
        <f aca="false">_xlfn.IFS(C40&lt;18,"Child (0-17)",C40&lt;40,"Young Adult (18-39)",C40&lt;60,"Adult (40-59)",TRUE(),"Senior (60+)")</f>
        <v>Adult (40-59)</v>
      </c>
      <c r="Z40" s="27" t="n">
        <f aca="false">ROUND(G40-E40,0)</f>
        <v>0</v>
      </c>
      <c r="AA40" s="27" t="n">
        <f aca="false">L40+M40</f>
        <v>78</v>
      </c>
      <c r="AB40" s="27" t="n">
        <f aca="false">IFERROR(ROUND(Q40/AA40,2),0)</f>
        <v>12.22</v>
      </c>
      <c r="AC40" s="27" t="str">
        <f aca="false">IF(AND(K40="Critical",N40="No"),"URGENT - No Bed","Normal")</f>
        <v>Normal</v>
      </c>
      <c r="AD40" s="33" t="n">
        <f aca="false">INDEX(Lookup_Tables!$B$3:$B$12,MATCH(H40,Lookup_Tables!$A$3:$A$12,0))</f>
        <v>2800000</v>
      </c>
      <c r="AE40" s="27" t="str">
        <f aca="false">INDEX(Lookup_Tables!$C$3:$C$12,MATCH(H40,Lookup_Tables!$A$3:$A$12,0))</f>
        <v>Dr. Suresh Nair</v>
      </c>
      <c r="AF40" s="27" t="str">
        <f aca="false">IFERROR(INDEX(Lookup_Tables!$F$16:$F$45,MATCH(I40,Lookup_Tables!$E$16:$E$45,0)),"N/A")</f>
        <v>EMP210</v>
      </c>
      <c r="AG40" s="27" t="n">
        <f aca="false">_xlfn.IFS(R40="Recovered",4,R40="Referred",3,R40="Admitted",2,R40="Deceased",1,TRUE(),0)</f>
        <v>4</v>
      </c>
      <c r="AH40" s="27" t="str">
        <f aca="false">IF(T40&gt;=4,"Satisfied",IF(T40&gt;=3,"Neutral","Needs Improvement"))</f>
        <v>Satisfied</v>
      </c>
    </row>
    <row r="41" customFormat="false" ht="15" hidden="false" customHeight="false" outlineLevel="0" collapsed="false">
      <c r="A41" s="30" t="s">
        <v>3569</v>
      </c>
      <c r="B41" s="30" t="s">
        <v>3570</v>
      </c>
      <c r="C41" s="30" t="n">
        <v>43</v>
      </c>
      <c r="D41" s="30" t="s">
        <v>121</v>
      </c>
      <c r="E41" s="31" t="n">
        <v>45560</v>
      </c>
      <c r="F41" s="30" t="s">
        <v>134</v>
      </c>
      <c r="G41" s="31" t="n">
        <v>45563</v>
      </c>
      <c r="H41" s="30" t="s">
        <v>236</v>
      </c>
      <c r="I41" s="30" t="s">
        <v>237</v>
      </c>
      <c r="J41" s="30" t="s">
        <v>375</v>
      </c>
      <c r="K41" s="30" t="s">
        <v>126</v>
      </c>
      <c r="L41" s="30" t="n">
        <v>16</v>
      </c>
      <c r="M41" s="30" t="n">
        <v>83</v>
      </c>
      <c r="N41" s="30" t="s">
        <v>186</v>
      </c>
      <c r="O41" s="30" t="s">
        <v>139</v>
      </c>
      <c r="P41" s="30" t="s">
        <v>150</v>
      </c>
      <c r="Q41" s="32" t="n">
        <v>6836.03</v>
      </c>
      <c r="R41" s="30" t="s">
        <v>130</v>
      </c>
      <c r="S41" s="30" t="s">
        <v>223</v>
      </c>
      <c r="T41" s="30" t="n">
        <v>2</v>
      </c>
      <c r="U41" s="30" t="n">
        <f aca="false">YEAR(E41)</f>
        <v>2024</v>
      </c>
      <c r="V41" s="30" t="str">
        <f aca="false">TEXT(E41,"MMM-YYYY")</f>
        <v>Sep-2024</v>
      </c>
      <c r="W41" s="30" t="n">
        <f aca="false">MONTH(E41)</f>
        <v>9</v>
      </c>
      <c r="X41" s="30" t="str">
        <f aca="false">TEXT(WEEKDAY(E41,2),"0")&amp;" - "&amp;TEXT(E41,"dddd")</f>
        <v>3 - Wednesday</v>
      </c>
      <c r="Y41" s="30" t="str">
        <f aca="false">_xlfn.IFS(C41&lt;18,"Child (0-17)",C41&lt;40,"Young Adult (18-39)",C41&lt;60,"Adult (40-59)",TRUE(),"Senior (60+)")</f>
        <v>Adult (40-59)</v>
      </c>
      <c r="Z41" s="30" t="n">
        <f aca="false">ROUND(G41-E41,0)</f>
        <v>3</v>
      </c>
      <c r="AA41" s="30" t="n">
        <f aca="false">L41+M41</f>
        <v>99</v>
      </c>
      <c r="AB41" s="30" t="n">
        <f aca="false">IFERROR(ROUND(Q41/AA41,2),0)</f>
        <v>69.05</v>
      </c>
      <c r="AC41" s="30" t="str">
        <f aca="false">IF(AND(K41="Critical",N41="No"),"URGENT - No Bed","Normal")</f>
        <v>Normal</v>
      </c>
      <c r="AD41" s="34" t="n">
        <f aca="false">INDEX(Lookup_Tables!$B$3:$B$12,MATCH(H41,Lookup_Tables!$A$3:$A$12,0))</f>
        <v>3900000</v>
      </c>
      <c r="AE41" s="30" t="str">
        <f aca="false">INDEX(Lookup_Tables!$C$3:$C$12,MATCH(H41,Lookup_Tables!$A$3:$A$12,0))</f>
        <v>Dr. Rina Mehta</v>
      </c>
      <c r="AF41" s="30" t="str">
        <f aca="false">IFERROR(INDEX(Lookup_Tables!$F$16:$F$45,MATCH(I41,Lookup_Tables!$E$16:$E$45,0)),"N/A")</f>
        <v>EMP215</v>
      </c>
      <c r="AG41" s="30" t="n">
        <f aca="false">_xlfn.IFS(R41="Recovered",4,R41="Referred",3,R41="Admitted",2,R41="Deceased",1,TRUE(),0)</f>
        <v>4</v>
      </c>
      <c r="AH41" s="30" t="str">
        <f aca="false">IF(T41&gt;=4,"Satisfied",IF(T41&gt;=3,"Neutral","Needs Improvement"))</f>
        <v>Needs Improvement</v>
      </c>
    </row>
    <row r="42" customFormat="false" ht="15" hidden="false" customHeight="false" outlineLevel="0" collapsed="false">
      <c r="A42" s="27" t="s">
        <v>6376</v>
      </c>
      <c r="B42" s="27" t="s">
        <v>2270</v>
      </c>
      <c r="C42" s="27" t="n">
        <v>37</v>
      </c>
      <c r="D42" s="27" t="s">
        <v>121</v>
      </c>
      <c r="E42" s="28" t="n">
        <v>45543</v>
      </c>
      <c r="F42" s="27" t="s">
        <v>2531</v>
      </c>
      <c r="G42" s="28" t="n">
        <v>45544</v>
      </c>
      <c r="H42" s="27" t="s">
        <v>146</v>
      </c>
      <c r="I42" s="27" t="s">
        <v>176</v>
      </c>
      <c r="J42" s="27" t="s">
        <v>177</v>
      </c>
      <c r="K42" s="27" t="s">
        <v>138</v>
      </c>
      <c r="L42" s="27" t="n">
        <v>43</v>
      </c>
      <c r="M42" s="27" t="n">
        <v>45</v>
      </c>
      <c r="N42" s="27" t="s">
        <v>186</v>
      </c>
      <c r="O42" s="27" t="s">
        <v>149</v>
      </c>
      <c r="P42" s="27" t="s">
        <v>129</v>
      </c>
      <c r="Q42" s="29" t="n">
        <v>1203.17</v>
      </c>
      <c r="R42" s="27" t="s">
        <v>130</v>
      </c>
      <c r="S42" s="27" t="s">
        <v>335</v>
      </c>
      <c r="T42" s="27" t="n">
        <v>4</v>
      </c>
      <c r="U42" s="27" t="n">
        <f aca="false">YEAR(E42)</f>
        <v>2024</v>
      </c>
      <c r="V42" s="27" t="str">
        <f aca="false">TEXT(E42,"MMM-YYYY")</f>
        <v>Sep-2024</v>
      </c>
      <c r="W42" s="27" t="n">
        <f aca="false">MONTH(E42)</f>
        <v>9</v>
      </c>
      <c r="X42" s="27" t="str">
        <f aca="false">TEXT(WEEKDAY(E42,2),"0")&amp;" - "&amp;TEXT(E42,"dddd")</f>
        <v>7 - Sunday</v>
      </c>
      <c r="Y42" s="27" t="str">
        <f aca="false">_xlfn.IFS(C42&lt;18,"Child (0-17)",C42&lt;40,"Young Adult (18-39)",C42&lt;60,"Adult (40-59)",TRUE(),"Senior (60+)")</f>
        <v>Young Adult (18-39)</v>
      </c>
      <c r="Z42" s="27" t="n">
        <f aca="false">ROUND(G42-E42,0)</f>
        <v>1</v>
      </c>
      <c r="AA42" s="27" t="n">
        <f aca="false">L42+M42</f>
        <v>88</v>
      </c>
      <c r="AB42" s="27" t="n">
        <f aca="false">IFERROR(ROUND(Q42/AA42,2),0)</f>
        <v>13.67</v>
      </c>
      <c r="AC42" s="27" t="str">
        <f aca="false">IF(AND(K42="Critical",N42="No"),"URGENT - No Bed","Normal")</f>
        <v>Normal</v>
      </c>
      <c r="AD42" s="33" t="n">
        <f aca="false">INDEX(Lookup_Tables!$B$3:$B$12,MATCH(H42,Lookup_Tables!$A$3:$A$12,0))</f>
        <v>2700000</v>
      </c>
      <c r="AE42" s="27" t="str">
        <f aca="false">INDEX(Lookup_Tables!$C$3:$C$12,MATCH(H42,Lookup_Tables!$A$3:$A$12,0))</f>
        <v>Dr. Vikram Singh</v>
      </c>
      <c r="AF42" s="27" t="str">
        <f aca="false">IFERROR(INDEX(Lookup_Tables!$F$16:$F$45,MATCH(I42,Lookup_Tables!$E$16:$E$45,0)),"N/A")</f>
        <v>EMP227</v>
      </c>
      <c r="AG42" s="27" t="n">
        <f aca="false">_xlfn.IFS(R42="Recovered",4,R42="Referred",3,R42="Admitted",2,R42="Deceased",1,TRUE(),0)</f>
        <v>4</v>
      </c>
      <c r="AH42" s="27" t="str">
        <f aca="false">IF(T42&gt;=4,"Satisfied",IF(T42&gt;=3,"Neutral","Needs Improvement"))</f>
        <v>Satisfied</v>
      </c>
    </row>
    <row r="43" customFormat="false" ht="15" hidden="false" customHeight="false" outlineLevel="0" collapsed="false">
      <c r="A43" s="30" t="s">
        <v>4868</v>
      </c>
      <c r="B43" s="30" t="s">
        <v>1591</v>
      </c>
      <c r="C43" s="30" t="n">
        <v>71</v>
      </c>
      <c r="D43" s="30" t="s">
        <v>121</v>
      </c>
      <c r="E43" s="31" t="n">
        <v>45319</v>
      </c>
      <c r="F43" s="30" t="s">
        <v>953</v>
      </c>
      <c r="G43" s="31" t="n">
        <v>45322</v>
      </c>
      <c r="H43" s="30" t="s">
        <v>146</v>
      </c>
      <c r="I43" s="30" t="s">
        <v>147</v>
      </c>
      <c r="J43" s="30" t="s">
        <v>148</v>
      </c>
      <c r="K43" s="30" t="s">
        <v>202</v>
      </c>
      <c r="L43" s="30" t="n">
        <v>17</v>
      </c>
      <c r="M43" s="30" t="n">
        <v>166</v>
      </c>
      <c r="N43" s="30" t="s">
        <v>186</v>
      </c>
      <c r="O43" s="30" t="s">
        <v>171</v>
      </c>
      <c r="P43" s="30" t="s">
        <v>140</v>
      </c>
      <c r="Q43" s="32" t="n">
        <v>18541.39</v>
      </c>
      <c r="R43" s="30" t="s">
        <v>172</v>
      </c>
      <c r="S43" s="30" t="s">
        <v>335</v>
      </c>
      <c r="T43" s="30" t="n">
        <v>2</v>
      </c>
      <c r="U43" s="30" t="n">
        <f aca="false">YEAR(E43)</f>
        <v>2024</v>
      </c>
      <c r="V43" s="30" t="str">
        <f aca="false">TEXT(E43,"MMM-YYYY")</f>
        <v>Jan-2024</v>
      </c>
      <c r="W43" s="30" t="n">
        <f aca="false">MONTH(E43)</f>
        <v>1</v>
      </c>
      <c r="X43" s="30" t="str">
        <f aca="false">TEXT(WEEKDAY(E43,2),"0")&amp;" - "&amp;TEXT(E43,"dddd")</f>
        <v>7 - Sunday</v>
      </c>
      <c r="Y43" s="30" t="str">
        <f aca="false">_xlfn.IFS(C43&lt;18,"Child (0-17)",C43&lt;40,"Young Adult (18-39)",C43&lt;60,"Adult (40-59)",TRUE(),"Senior (60+)")</f>
        <v>Senior (60+)</v>
      </c>
      <c r="Z43" s="30" t="n">
        <f aca="false">ROUND(G43-E43,0)</f>
        <v>3</v>
      </c>
      <c r="AA43" s="30" t="n">
        <f aca="false">L43+M43</f>
        <v>183</v>
      </c>
      <c r="AB43" s="30" t="n">
        <f aca="false">IFERROR(ROUND(Q43/AA43,2),0)</f>
        <v>101.32</v>
      </c>
      <c r="AC43" s="30" t="str">
        <f aca="false">IF(AND(K43="Critical",N43="No"),"URGENT - No Bed","Normal")</f>
        <v>Normal</v>
      </c>
      <c r="AD43" s="34" t="n">
        <f aca="false">INDEX(Lookup_Tables!$B$3:$B$12,MATCH(H43,Lookup_Tables!$A$3:$A$12,0))</f>
        <v>2700000</v>
      </c>
      <c r="AE43" s="30" t="str">
        <f aca="false">INDEX(Lookup_Tables!$C$3:$C$12,MATCH(H43,Lookup_Tables!$A$3:$A$12,0))</f>
        <v>Dr. Vikram Singh</v>
      </c>
      <c r="AF43" s="30" t="str">
        <f aca="false">IFERROR(INDEX(Lookup_Tables!$F$16:$F$45,MATCH(I43,Lookup_Tables!$E$16:$E$45,0)),"N/A")</f>
        <v>EMP229</v>
      </c>
      <c r="AG43" s="30" t="n">
        <f aca="false">_xlfn.IFS(R43="Recovered",4,R43="Referred",3,R43="Admitted",2,R43="Deceased",1,TRUE(),0)</f>
        <v>2</v>
      </c>
      <c r="AH43" s="30" t="str">
        <f aca="false">IF(T43&gt;=4,"Satisfied",IF(T43&gt;=3,"Neutral","Needs Improvement"))</f>
        <v>Needs Improvement</v>
      </c>
    </row>
    <row r="44" customFormat="false" ht="15" hidden="false" customHeight="false" outlineLevel="0" collapsed="false">
      <c r="A44" s="27" t="s">
        <v>3400</v>
      </c>
      <c r="B44" s="27" t="s">
        <v>3215</v>
      </c>
      <c r="C44" s="27" t="n">
        <v>25</v>
      </c>
      <c r="D44" s="27" t="s">
        <v>121</v>
      </c>
      <c r="E44" s="28" t="n">
        <v>45511</v>
      </c>
      <c r="F44" s="27" t="s">
        <v>823</v>
      </c>
      <c r="G44" s="28" t="n">
        <v>45511</v>
      </c>
      <c r="H44" s="27" t="s">
        <v>146</v>
      </c>
      <c r="I44" s="27" t="s">
        <v>147</v>
      </c>
      <c r="J44" s="27" t="s">
        <v>244</v>
      </c>
      <c r="K44" s="27" t="s">
        <v>138</v>
      </c>
      <c r="L44" s="27" t="n">
        <v>53</v>
      </c>
      <c r="M44" s="27" t="n">
        <v>36</v>
      </c>
      <c r="N44" s="27" t="s">
        <v>186</v>
      </c>
      <c r="O44" s="27" t="s">
        <v>128</v>
      </c>
      <c r="P44" s="27" t="s">
        <v>187</v>
      </c>
      <c r="Q44" s="29" t="n">
        <v>1153.07</v>
      </c>
      <c r="R44" s="27" t="s">
        <v>130</v>
      </c>
      <c r="S44" s="27" t="s">
        <v>197</v>
      </c>
      <c r="T44" s="27" t="n">
        <v>3</v>
      </c>
      <c r="U44" s="27" t="n">
        <f aca="false">YEAR(E44)</f>
        <v>2024</v>
      </c>
      <c r="V44" s="27" t="str">
        <f aca="false">TEXT(E44,"MMM-YYYY")</f>
        <v>Aug-2024</v>
      </c>
      <c r="W44" s="27" t="n">
        <f aca="false">MONTH(E44)</f>
        <v>8</v>
      </c>
      <c r="X44" s="27" t="str">
        <f aca="false">TEXT(WEEKDAY(E44,2),"0")&amp;" - "&amp;TEXT(E44,"dddd")</f>
        <v>3 - Wednesday</v>
      </c>
      <c r="Y44" s="27" t="str">
        <f aca="false">_xlfn.IFS(C44&lt;18,"Child (0-17)",C44&lt;40,"Young Adult (18-39)",C44&lt;60,"Adult (40-59)",TRUE(),"Senior (60+)")</f>
        <v>Young Adult (18-39)</v>
      </c>
      <c r="Z44" s="27" t="n">
        <f aca="false">ROUND(G44-E44,0)</f>
        <v>0</v>
      </c>
      <c r="AA44" s="27" t="n">
        <f aca="false">L44+M44</f>
        <v>89</v>
      </c>
      <c r="AB44" s="27" t="n">
        <f aca="false">IFERROR(ROUND(Q44/AA44,2),0)</f>
        <v>12.96</v>
      </c>
      <c r="AC44" s="27" t="str">
        <f aca="false">IF(AND(K44="Critical",N44="No"),"URGENT - No Bed","Normal")</f>
        <v>Normal</v>
      </c>
      <c r="AD44" s="33" t="n">
        <f aca="false">INDEX(Lookup_Tables!$B$3:$B$12,MATCH(H44,Lookup_Tables!$A$3:$A$12,0))</f>
        <v>2700000</v>
      </c>
      <c r="AE44" s="27" t="str">
        <f aca="false">INDEX(Lookup_Tables!$C$3:$C$12,MATCH(H44,Lookup_Tables!$A$3:$A$12,0))</f>
        <v>Dr. Vikram Singh</v>
      </c>
      <c r="AF44" s="27" t="str">
        <f aca="false">IFERROR(INDEX(Lookup_Tables!$F$16:$F$45,MATCH(I44,Lookup_Tables!$E$16:$E$45,0)),"N/A")</f>
        <v>EMP229</v>
      </c>
      <c r="AG44" s="27" t="n">
        <f aca="false">_xlfn.IFS(R44="Recovered",4,R44="Referred",3,R44="Admitted",2,R44="Deceased",1,TRUE(),0)</f>
        <v>4</v>
      </c>
      <c r="AH44" s="27" t="str">
        <f aca="false">IF(T44&gt;=4,"Satisfied",IF(T44&gt;=3,"Neutral","Needs Improvement"))</f>
        <v>Neutral</v>
      </c>
    </row>
    <row r="45" customFormat="false" ht="15" hidden="false" customHeight="false" outlineLevel="0" collapsed="false">
      <c r="A45" s="30" t="s">
        <v>3212</v>
      </c>
      <c r="B45" s="30" t="s">
        <v>3213</v>
      </c>
      <c r="C45" s="30" t="n">
        <v>60</v>
      </c>
      <c r="D45" s="30" t="s">
        <v>181</v>
      </c>
      <c r="E45" s="31" t="n">
        <v>45439</v>
      </c>
      <c r="F45" s="30" t="s">
        <v>231</v>
      </c>
      <c r="G45" s="31" t="n">
        <v>45439</v>
      </c>
      <c r="H45" s="30" t="s">
        <v>123</v>
      </c>
      <c r="I45" s="30" t="s">
        <v>155</v>
      </c>
      <c r="J45" s="30" t="s">
        <v>508</v>
      </c>
      <c r="K45" s="30" t="s">
        <v>138</v>
      </c>
      <c r="L45" s="30" t="n">
        <v>45</v>
      </c>
      <c r="M45" s="30" t="n">
        <v>28</v>
      </c>
      <c r="N45" s="30" t="s">
        <v>127</v>
      </c>
      <c r="O45" s="30" t="s">
        <v>128</v>
      </c>
      <c r="P45" s="30" t="s">
        <v>140</v>
      </c>
      <c r="Q45" s="32" t="n">
        <v>2536.82</v>
      </c>
      <c r="R45" s="30" t="s">
        <v>130</v>
      </c>
      <c r="S45" s="30" t="s">
        <v>164</v>
      </c>
      <c r="T45" s="30" t="n">
        <v>4</v>
      </c>
      <c r="U45" s="30" t="n">
        <f aca="false">YEAR(E45)</f>
        <v>2024</v>
      </c>
      <c r="V45" s="30" t="str">
        <f aca="false">TEXT(E45,"MMM-YYYY")</f>
        <v>May-2024</v>
      </c>
      <c r="W45" s="30" t="n">
        <f aca="false">MONTH(E45)</f>
        <v>5</v>
      </c>
      <c r="X45" s="30" t="str">
        <f aca="false">TEXT(WEEKDAY(E45,2),"0")&amp;" - "&amp;TEXT(E45,"dddd")</f>
        <v>1 - Monday</v>
      </c>
      <c r="Y45" s="30" t="str">
        <f aca="false">_xlfn.IFS(C45&lt;18,"Child (0-17)",C45&lt;40,"Young Adult (18-39)",C45&lt;60,"Adult (40-59)",TRUE(),"Senior (60+)")</f>
        <v>Senior (60+)</v>
      </c>
      <c r="Z45" s="30" t="n">
        <f aca="false">ROUND(G45-E45,0)</f>
        <v>0</v>
      </c>
      <c r="AA45" s="30" t="n">
        <f aca="false">L45+M45</f>
        <v>73</v>
      </c>
      <c r="AB45" s="30" t="n">
        <f aca="false">IFERROR(ROUND(Q45/AA45,2),0)</f>
        <v>34.75</v>
      </c>
      <c r="AC45" s="30" t="str">
        <f aca="false">IF(AND(K45="Critical",N45="No"),"URGENT - No Bed","Normal")</f>
        <v>Normal</v>
      </c>
      <c r="AD45" s="34" t="n">
        <f aca="false">INDEX(Lookup_Tables!$B$3:$B$12,MATCH(H45,Lookup_Tables!$A$3:$A$12,0))</f>
        <v>2200000</v>
      </c>
      <c r="AE45" s="30" t="str">
        <f aca="false">INDEX(Lookup_Tables!$C$3:$C$12,MATCH(H45,Lookup_Tables!$A$3:$A$12,0))</f>
        <v>Dr. Rohan Das</v>
      </c>
      <c r="AF45" s="30" t="str">
        <f aca="false">IFERROR(INDEX(Lookup_Tables!$F$16:$F$45,MATCH(I45,Lookup_Tables!$E$16:$E$45,0)),"N/A")</f>
        <v>EMP203</v>
      </c>
      <c r="AG45" s="30" t="n">
        <f aca="false">_xlfn.IFS(R45="Recovered",4,R45="Referred",3,R45="Admitted",2,R45="Deceased",1,TRUE(),0)</f>
        <v>4</v>
      </c>
      <c r="AH45" s="30" t="str">
        <f aca="false">IF(T45&gt;=4,"Satisfied",IF(T45&gt;=3,"Neutral","Needs Improvement"))</f>
        <v>Satisfied</v>
      </c>
    </row>
    <row r="46" customFormat="false" ht="15" hidden="false" customHeight="false" outlineLevel="0" collapsed="false">
      <c r="A46" s="27" t="s">
        <v>4406</v>
      </c>
      <c r="B46" s="27" t="s">
        <v>2297</v>
      </c>
      <c r="C46" s="27" t="n">
        <v>31</v>
      </c>
      <c r="D46" s="27" t="s">
        <v>121</v>
      </c>
      <c r="E46" s="28" t="n">
        <v>45596</v>
      </c>
      <c r="F46" s="27" t="s">
        <v>122</v>
      </c>
      <c r="G46" s="28" t="n">
        <v>45599</v>
      </c>
      <c r="H46" s="27" t="s">
        <v>206</v>
      </c>
      <c r="I46" s="27" t="s">
        <v>232</v>
      </c>
      <c r="J46" s="27" t="s">
        <v>615</v>
      </c>
      <c r="K46" s="27" t="s">
        <v>156</v>
      </c>
      <c r="L46" s="27" t="n">
        <v>59</v>
      </c>
      <c r="M46" s="27" t="n">
        <v>55</v>
      </c>
      <c r="N46" s="27" t="s">
        <v>127</v>
      </c>
      <c r="O46" s="27" t="s">
        <v>139</v>
      </c>
      <c r="P46" s="27" t="s">
        <v>129</v>
      </c>
      <c r="Q46" s="29" t="n">
        <v>3700.52</v>
      </c>
      <c r="R46" s="27" t="s">
        <v>130</v>
      </c>
      <c r="S46" s="27" t="s">
        <v>141</v>
      </c>
      <c r="T46" s="27" t="n">
        <v>5</v>
      </c>
      <c r="U46" s="27" t="n">
        <f aca="false">YEAR(E46)</f>
        <v>2024</v>
      </c>
      <c r="V46" s="27" t="str">
        <f aca="false">TEXT(E46,"MMM-YYYY")</f>
        <v>Oct-2024</v>
      </c>
      <c r="W46" s="27" t="n">
        <f aca="false">MONTH(E46)</f>
        <v>10</v>
      </c>
      <c r="X46" s="27" t="str">
        <f aca="false">TEXT(WEEKDAY(E46,2),"0")&amp;" - "&amp;TEXT(E46,"dddd")</f>
        <v>4 - Thursday</v>
      </c>
      <c r="Y46" s="27" t="str">
        <f aca="false">_xlfn.IFS(C46&lt;18,"Child (0-17)",C46&lt;40,"Young Adult (18-39)",C46&lt;60,"Adult (40-59)",TRUE(),"Senior (60+)")</f>
        <v>Young Adult (18-39)</v>
      </c>
      <c r="Z46" s="27" t="n">
        <f aca="false">ROUND(G46-E46,0)</f>
        <v>3</v>
      </c>
      <c r="AA46" s="27" t="n">
        <f aca="false">L46+M46</f>
        <v>114</v>
      </c>
      <c r="AB46" s="27" t="n">
        <f aca="false">IFERROR(ROUND(Q46/AA46,2),0)</f>
        <v>32.46</v>
      </c>
      <c r="AC46" s="27" t="str">
        <f aca="false">IF(AND(K46="Critical",N46="No"),"URGENT - No Bed","Normal")</f>
        <v>Normal</v>
      </c>
      <c r="AD46" s="33" t="n">
        <f aca="false">INDEX(Lookup_Tables!$B$3:$B$12,MATCH(H46,Lookup_Tables!$A$3:$A$12,0))</f>
        <v>2800000</v>
      </c>
      <c r="AE46" s="27" t="str">
        <f aca="false">INDEX(Lookup_Tables!$C$3:$C$12,MATCH(H46,Lookup_Tables!$A$3:$A$12,0))</f>
        <v>Dr. Suresh Nair</v>
      </c>
      <c r="AF46" s="27" t="str">
        <f aca="false">IFERROR(INDEX(Lookup_Tables!$F$16:$F$45,MATCH(I46,Lookup_Tables!$E$16:$E$45,0)),"N/A")</f>
        <v>EMP210</v>
      </c>
      <c r="AG46" s="27" t="n">
        <f aca="false">_xlfn.IFS(R46="Recovered",4,R46="Referred",3,R46="Admitted",2,R46="Deceased",1,TRUE(),0)</f>
        <v>4</v>
      </c>
      <c r="AH46" s="27" t="str">
        <f aca="false">IF(T46&gt;=4,"Satisfied",IF(T46&gt;=3,"Neutral","Needs Improvement"))</f>
        <v>Satisfied</v>
      </c>
    </row>
    <row r="47" customFormat="false" ht="15" hidden="false" customHeight="false" outlineLevel="0" collapsed="false">
      <c r="A47" s="30" t="s">
        <v>6209</v>
      </c>
      <c r="B47" s="30" t="s">
        <v>1409</v>
      </c>
      <c r="C47" s="30" t="n">
        <v>43</v>
      </c>
      <c r="D47" s="30" t="s">
        <v>121</v>
      </c>
      <c r="E47" s="31" t="n">
        <v>45305</v>
      </c>
      <c r="F47" s="30" t="s">
        <v>384</v>
      </c>
      <c r="G47" s="31" t="n">
        <v>45305</v>
      </c>
      <c r="H47" s="30" t="s">
        <v>146</v>
      </c>
      <c r="I47" s="30" t="s">
        <v>309</v>
      </c>
      <c r="J47" s="30" t="s">
        <v>177</v>
      </c>
      <c r="K47" s="30" t="s">
        <v>156</v>
      </c>
      <c r="L47" s="30" t="n">
        <v>51</v>
      </c>
      <c r="M47" s="30" t="n">
        <v>32</v>
      </c>
      <c r="N47" s="30" t="s">
        <v>127</v>
      </c>
      <c r="O47" s="30" t="s">
        <v>128</v>
      </c>
      <c r="P47" s="30" t="s">
        <v>129</v>
      </c>
      <c r="Q47" s="32" t="n">
        <v>4312.15</v>
      </c>
      <c r="R47" s="30" t="s">
        <v>130</v>
      </c>
      <c r="S47" s="30" t="s">
        <v>197</v>
      </c>
      <c r="T47" s="30" t="n">
        <v>5</v>
      </c>
      <c r="U47" s="30" t="n">
        <f aca="false">YEAR(E47)</f>
        <v>2024</v>
      </c>
      <c r="V47" s="30" t="str">
        <f aca="false">TEXT(E47,"MMM-YYYY")</f>
        <v>Jan-2024</v>
      </c>
      <c r="W47" s="30" t="n">
        <f aca="false">MONTH(E47)</f>
        <v>1</v>
      </c>
      <c r="X47" s="30" t="str">
        <f aca="false">TEXT(WEEKDAY(E47,2),"0")&amp;" - "&amp;TEXT(E47,"dddd")</f>
        <v>7 - Sunday</v>
      </c>
      <c r="Y47" s="30" t="str">
        <f aca="false">_xlfn.IFS(C47&lt;18,"Child (0-17)",C47&lt;40,"Young Adult (18-39)",C47&lt;60,"Adult (40-59)",TRUE(),"Senior (60+)")</f>
        <v>Adult (40-59)</v>
      </c>
      <c r="Z47" s="30" t="n">
        <f aca="false">ROUND(G47-E47,0)</f>
        <v>0</v>
      </c>
      <c r="AA47" s="30" t="n">
        <f aca="false">L47+M47</f>
        <v>83</v>
      </c>
      <c r="AB47" s="30" t="n">
        <f aca="false">IFERROR(ROUND(Q47/AA47,2),0)</f>
        <v>51.95</v>
      </c>
      <c r="AC47" s="30" t="str">
        <f aca="false">IF(AND(K47="Critical",N47="No"),"URGENT - No Bed","Normal")</f>
        <v>Normal</v>
      </c>
      <c r="AD47" s="34" t="n">
        <f aca="false">INDEX(Lookup_Tables!$B$3:$B$12,MATCH(H47,Lookup_Tables!$A$3:$A$12,0))</f>
        <v>2700000</v>
      </c>
      <c r="AE47" s="30" t="str">
        <f aca="false">INDEX(Lookup_Tables!$C$3:$C$12,MATCH(H47,Lookup_Tables!$A$3:$A$12,0))</f>
        <v>Dr. Vikram Singh</v>
      </c>
      <c r="AF47" s="30" t="str">
        <f aca="false">IFERROR(INDEX(Lookup_Tables!$F$16:$F$45,MATCH(I47,Lookup_Tables!$E$16:$E$45,0)),"N/A")</f>
        <v>EMP228</v>
      </c>
      <c r="AG47" s="30" t="n">
        <f aca="false">_xlfn.IFS(R47="Recovered",4,R47="Referred",3,R47="Admitted",2,R47="Deceased",1,TRUE(),0)</f>
        <v>4</v>
      </c>
      <c r="AH47" s="30" t="str">
        <f aca="false">IF(T47&gt;=4,"Satisfied",IF(T47&gt;=3,"Neutral","Needs Improvement"))</f>
        <v>Satisfied</v>
      </c>
    </row>
    <row r="48" customFormat="false" ht="15" hidden="false" customHeight="false" outlineLevel="0" collapsed="false">
      <c r="A48" s="27" t="s">
        <v>2304</v>
      </c>
      <c r="B48" s="27" t="s">
        <v>1467</v>
      </c>
      <c r="C48" s="27" t="n">
        <v>27</v>
      </c>
      <c r="D48" s="27" t="s">
        <v>121</v>
      </c>
      <c r="E48" s="28" t="n">
        <v>45338</v>
      </c>
      <c r="F48" s="27" t="s">
        <v>674</v>
      </c>
      <c r="G48" s="28" t="n">
        <v>45338</v>
      </c>
      <c r="H48" s="27" t="s">
        <v>242</v>
      </c>
      <c r="I48" s="27" t="s">
        <v>466</v>
      </c>
      <c r="J48" s="27" t="s">
        <v>363</v>
      </c>
      <c r="K48" s="27" t="s">
        <v>138</v>
      </c>
      <c r="L48" s="27" t="n">
        <v>72</v>
      </c>
      <c r="M48" s="27" t="n">
        <v>37</v>
      </c>
      <c r="N48" s="27" t="s">
        <v>127</v>
      </c>
      <c r="O48" s="27" t="s">
        <v>171</v>
      </c>
      <c r="P48" s="27" t="s">
        <v>129</v>
      </c>
      <c r="Q48" s="29" t="n">
        <v>2482.13</v>
      </c>
      <c r="R48" s="27" t="s">
        <v>130</v>
      </c>
      <c r="S48" s="27" t="s">
        <v>335</v>
      </c>
      <c r="T48" s="27" t="n">
        <v>4</v>
      </c>
      <c r="U48" s="27" t="n">
        <f aca="false">YEAR(E48)</f>
        <v>2024</v>
      </c>
      <c r="V48" s="27" t="str">
        <f aca="false">TEXT(E48,"MMM-YYYY")</f>
        <v>Feb-2024</v>
      </c>
      <c r="W48" s="27" t="n">
        <f aca="false">MONTH(E48)</f>
        <v>2</v>
      </c>
      <c r="X48" s="27" t="str">
        <f aca="false">TEXT(WEEKDAY(E48,2),"0")&amp;" - "&amp;TEXT(E48,"dddd")</f>
        <v>5 - Friday</v>
      </c>
      <c r="Y48" s="27" t="str">
        <f aca="false">_xlfn.IFS(C48&lt;18,"Child (0-17)",C48&lt;40,"Young Adult (18-39)",C48&lt;60,"Adult (40-59)",TRUE(),"Senior (60+)")</f>
        <v>Young Adult (18-39)</v>
      </c>
      <c r="Z48" s="27" t="n">
        <f aca="false">ROUND(G48-E48,0)</f>
        <v>0</v>
      </c>
      <c r="AA48" s="27" t="n">
        <f aca="false">L48+M48</f>
        <v>109</v>
      </c>
      <c r="AB48" s="27" t="n">
        <f aca="false">IFERROR(ROUND(Q48/AA48,2),0)</f>
        <v>22.77</v>
      </c>
      <c r="AC48" s="27" t="str">
        <f aca="false">IF(AND(K48="Critical",N48="No"),"URGENT - No Bed","Normal")</f>
        <v>Normal</v>
      </c>
      <c r="AD48" s="33" t="n">
        <f aca="false">INDEX(Lookup_Tables!$B$3:$B$12,MATCH(H48,Lookup_Tables!$A$3:$A$12,0))</f>
        <v>3000000</v>
      </c>
      <c r="AE48" s="27" t="str">
        <f aca="false">INDEX(Lookup_Tables!$C$3:$C$12,MATCH(H48,Lookup_Tables!$A$3:$A$12,0))</f>
        <v>Dr. Pooja Iyer</v>
      </c>
      <c r="AF48" s="27" t="str">
        <f aca="false">IFERROR(INDEX(Lookup_Tables!$F$16:$F$45,MATCH(I48,Lookup_Tables!$E$16:$E$45,0)),"N/A")</f>
        <v>EMP212</v>
      </c>
      <c r="AG48" s="27" t="n">
        <f aca="false">_xlfn.IFS(R48="Recovered",4,R48="Referred",3,R48="Admitted",2,R48="Deceased",1,TRUE(),0)</f>
        <v>4</v>
      </c>
      <c r="AH48" s="27" t="str">
        <f aca="false">IF(T48&gt;=4,"Satisfied",IF(T48&gt;=3,"Neutral","Needs Improvement"))</f>
        <v>Satisfied</v>
      </c>
    </row>
    <row r="49" customFormat="false" ht="15" hidden="false" customHeight="false" outlineLevel="0" collapsed="false">
      <c r="A49" s="30" t="s">
        <v>3182</v>
      </c>
      <c r="B49" s="30" t="s">
        <v>3183</v>
      </c>
      <c r="C49" s="30" t="n">
        <v>34</v>
      </c>
      <c r="D49" s="30" t="s">
        <v>181</v>
      </c>
      <c r="E49" s="31" t="n">
        <v>45351</v>
      </c>
      <c r="F49" s="30" t="s">
        <v>1553</v>
      </c>
      <c r="G49" s="31" t="n">
        <v>45354</v>
      </c>
      <c r="H49" s="30" t="s">
        <v>217</v>
      </c>
      <c r="I49" s="30" t="s">
        <v>392</v>
      </c>
      <c r="J49" s="30" t="s">
        <v>294</v>
      </c>
      <c r="K49" s="30" t="s">
        <v>156</v>
      </c>
      <c r="L49" s="30" t="n">
        <v>27</v>
      </c>
      <c r="M49" s="30" t="n">
        <v>63</v>
      </c>
      <c r="N49" s="30" t="s">
        <v>127</v>
      </c>
      <c r="O49" s="30" t="s">
        <v>171</v>
      </c>
      <c r="P49" s="30" t="s">
        <v>129</v>
      </c>
      <c r="Q49" s="32" t="n">
        <v>4464.98</v>
      </c>
      <c r="R49" s="30" t="s">
        <v>130</v>
      </c>
      <c r="S49" s="30" t="s">
        <v>157</v>
      </c>
      <c r="T49" s="30" t="n">
        <v>3</v>
      </c>
      <c r="U49" s="30" t="n">
        <f aca="false">YEAR(E49)</f>
        <v>2024</v>
      </c>
      <c r="V49" s="30" t="str">
        <f aca="false">TEXT(E49,"MMM-YYYY")</f>
        <v>Feb-2024</v>
      </c>
      <c r="W49" s="30" t="n">
        <f aca="false">MONTH(E49)</f>
        <v>2</v>
      </c>
      <c r="X49" s="30" t="str">
        <f aca="false">TEXT(WEEKDAY(E49,2),"0")&amp;" - "&amp;TEXT(E49,"dddd")</f>
        <v>4 - Thursday</v>
      </c>
      <c r="Y49" s="30" t="str">
        <f aca="false">_xlfn.IFS(C49&lt;18,"Child (0-17)",C49&lt;40,"Young Adult (18-39)",C49&lt;60,"Adult (40-59)",TRUE(),"Senior (60+)")</f>
        <v>Young Adult (18-39)</v>
      </c>
      <c r="Z49" s="30" t="n">
        <f aca="false">ROUND(G49-E49,0)</f>
        <v>3</v>
      </c>
      <c r="AA49" s="30" t="n">
        <f aca="false">L49+M49</f>
        <v>90</v>
      </c>
      <c r="AB49" s="30" t="n">
        <f aca="false">IFERROR(ROUND(Q49/AA49,2),0)</f>
        <v>49.61</v>
      </c>
      <c r="AC49" s="30" t="str">
        <f aca="false">IF(AND(K49="Critical",N49="No"),"URGENT - No Bed","Normal")</f>
        <v>Normal</v>
      </c>
      <c r="AD49" s="34" t="n">
        <f aca="false">INDEX(Lookup_Tables!$B$3:$B$12,MATCH(H49,Lookup_Tables!$A$3:$A$12,0))</f>
        <v>4200000</v>
      </c>
      <c r="AE49" s="30" t="str">
        <f aca="false">INDEX(Lookup_Tables!$C$3:$C$12,MATCH(H49,Lookup_Tables!$A$3:$A$12,0))</f>
        <v>Dr. Anil Kapoor</v>
      </c>
      <c r="AF49" s="30" t="str">
        <f aca="false">IFERROR(INDEX(Lookup_Tables!$F$16:$F$45,MATCH(I49,Lookup_Tables!$E$16:$E$45,0)),"N/A")</f>
        <v>EMP202</v>
      </c>
      <c r="AG49" s="30" t="n">
        <f aca="false">_xlfn.IFS(R49="Recovered",4,R49="Referred",3,R49="Admitted",2,R49="Deceased",1,TRUE(),0)</f>
        <v>4</v>
      </c>
      <c r="AH49" s="30" t="str">
        <f aca="false">IF(T49&gt;=4,"Satisfied",IF(T49&gt;=3,"Neutral","Needs Improvement"))</f>
        <v>Neutral</v>
      </c>
    </row>
    <row r="50" customFormat="false" ht="15" hidden="false" customHeight="false" outlineLevel="0" collapsed="false">
      <c r="A50" s="27" t="s">
        <v>2636</v>
      </c>
      <c r="B50" s="27" t="s">
        <v>2349</v>
      </c>
      <c r="C50" s="27" t="n">
        <v>47</v>
      </c>
      <c r="D50" s="27" t="s">
        <v>181</v>
      </c>
      <c r="E50" s="28" t="n">
        <v>45649</v>
      </c>
      <c r="F50" s="27" t="s">
        <v>429</v>
      </c>
      <c r="G50" s="28" t="n">
        <v>45660</v>
      </c>
      <c r="H50" s="27" t="s">
        <v>217</v>
      </c>
      <c r="I50" s="27" t="s">
        <v>282</v>
      </c>
      <c r="J50" s="27" t="s">
        <v>283</v>
      </c>
      <c r="K50" s="27" t="s">
        <v>202</v>
      </c>
      <c r="L50" s="27" t="n">
        <v>9</v>
      </c>
      <c r="M50" s="27" t="n">
        <v>201</v>
      </c>
      <c r="N50" s="27" t="s">
        <v>186</v>
      </c>
      <c r="O50" s="27" t="s">
        <v>139</v>
      </c>
      <c r="P50" s="27" t="s">
        <v>140</v>
      </c>
      <c r="Q50" s="29" t="n">
        <v>19499.51</v>
      </c>
      <c r="R50" s="27" t="s">
        <v>462</v>
      </c>
      <c r="S50" s="27" t="s">
        <v>335</v>
      </c>
      <c r="T50" s="27" t="n">
        <v>3</v>
      </c>
      <c r="U50" s="27" t="n">
        <f aca="false">YEAR(E50)</f>
        <v>2024</v>
      </c>
      <c r="V50" s="27" t="str">
        <f aca="false">TEXT(E50,"MMM-YYYY")</f>
        <v>Dec-2024</v>
      </c>
      <c r="W50" s="27" t="n">
        <f aca="false">MONTH(E50)</f>
        <v>12</v>
      </c>
      <c r="X50" s="27" t="str">
        <f aca="false">TEXT(WEEKDAY(E50,2),"0")&amp;" - "&amp;TEXT(E50,"dddd")</f>
        <v>1 - Monday</v>
      </c>
      <c r="Y50" s="27" t="str">
        <f aca="false">_xlfn.IFS(C50&lt;18,"Child (0-17)",C50&lt;40,"Young Adult (18-39)",C50&lt;60,"Adult (40-59)",TRUE(),"Senior (60+)")</f>
        <v>Adult (40-59)</v>
      </c>
      <c r="Z50" s="27" t="n">
        <f aca="false">ROUND(G50-E50,0)</f>
        <v>11</v>
      </c>
      <c r="AA50" s="27" t="n">
        <f aca="false">L50+M50</f>
        <v>210</v>
      </c>
      <c r="AB50" s="27" t="n">
        <f aca="false">IFERROR(ROUND(Q50/AA50,2),0)</f>
        <v>92.85</v>
      </c>
      <c r="AC50" s="27" t="str">
        <f aca="false">IF(AND(K50="Critical",N50="No"),"URGENT - No Bed","Normal")</f>
        <v>Normal</v>
      </c>
      <c r="AD50" s="33" t="n">
        <f aca="false">INDEX(Lookup_Tables!$B$3:$B$12,MATCH(H50,Lookup_Tables!$A$3:$A$12,0))</f>
        <v>4200000</v>
      </c>
      <c r="AE50" s="27" t="str">
        <f aca="false">INDEX(Lookup_Tables!$C$3:$C$12,MATCH(H50,Lookup_Tables!$A$3:$A$12,0))</f>
        <v>Dr. Anil Kapoor</v>
      </c>
      <c r="AF50" s="27" t="str">
        <f aca="false">IFERROR(INDEX(Lookup_Tables!$F$16:$F$45,MATCH(I50,Lookup_Tables!$E$16:$E$45,0)),"N/A")</f>
        <v>EMP200</v>
      </c>
      <c r="AG50" s="27" t="n">
        <f aca="false">_xlfn.IFS(R50="Recovered",4,R50="Referred",3,R50="Admitted",2,R50="Deceased",1,TRUE(),0)</f>
        <v>1</v>
      </c>
      <c r="AH50" s="27" t="str">
        <f aca="false">IF(T50&gt;=4,"Satisfied",IF(T50&gt;=3,"Neutral","Needs Improvement"))</f>
        <v>Neutral</v>
      </c>
    </row>
    <row r="51" customFormat="false" ht="15" hidden="false" customHeight="false" outlineLevel="0" collapsed="false">
      <c r="A51" s="30" t="s">
        <v>6344</v>
      </c>
      <c r="B51" s="30" t="s">
        <v>2207</v>
      </c>
      <c r="C51" s="30" t="n">
        <v>42</v>
      </c>
      <c r="D51" s="30" t="s">
        <v>121</v>
      </c>
      <c r="E51" s="31" t="n">
        <v>45547</v>
      </c>
      <c r="F51" s="30" t="s">
        <v>231</v>
      </c>
      <c r="G51" s="31" t="n">
        <v>45551</v>
      </c>
      <c r="H51" s="30" t="s">
        <v>168</v>
      </c>
      <c r="I51" s="30" t="s">
        <v>366</v>
      </c>
      <c r="J51" s="30" t="s">
        <v>441</v>
      </c>
      <c r="K51" s="30" t="s">
        <v>126</v>
      </c>
      <c r="L51" s="30" t="n">
        <v>20</v>
      </c>
      <c r="M51" s="30" t="n">
        <v>103</v>
      </c>
      <c r="N51" s="30" t="s">
        <v>186</v>
      </c>
      <c r="O51" s="30" t="s">
        <v>139</v>
      </c>
      <c r="P51" s="30" t="s">
        <v>140</v>
      </c>
      <c r="Q51" s="32" t="n">
        <v>8773.05</v>
      </c>
      <c r="R51" s="30" t="s">
        <v>130</v>
      </c>
      <c r="S51" s="30" t="s">
        <v>141</v>
      </c>
      <c r="T51" s="30" t="n">
        <v>4</v>
      </c>
      <c r="U51" s="30" t="n">
        <f aca="false">YEAR(E51)</f>
        <v>2024</v>
      </c>
      <c r="V51" s="30" t="str">
        <f aca="false">TEXT(E51,"MMM-YYYY")</f>
        <v>Sep-2024</v>
      </c>
      <c r="W51" s="30" t="n">
        <f aca="false">MONTH(E51)</f>
        <v>9</v>
      </c>
      <c r="X51" s="30" t="str">
        <f aca="false">TEXT(WEEKDAY(E51,2),"0")&amp;" - "&amp;TEXT(E51,"dddd")</f>
        <v>4 - Thursday</v>
      </c>
      <c r="Y51" s="30" t="str">
        <f aca="false">_xlfn.IFS(C51&lt;18,"Child (0-17)",C51&lt;40,"Young Adult (18-39)",C51&lt;60,"Adult (40-59)",TRUE(),"Senior (60+)")</f>
        <v>Adult (40-59)</v>
      </c>
      <c r="Z51" s="30" t="n">
        <f aca="false">ROUND(G51-E51,0)</f>
        <v>4</v>
      </c>
      <c r="AA51" s="30" t="n">
        <f aca="false">L51+M51</f>
        <v>123</v>
      </c>
      <c r="AB51" s="30" t="n">
        <f aca="false">IFERROR(ROUND(Q51/AA51,2),0)</f>
        <v>71.33</v>
      </c>
      <c r="AC51" s="30" t="str">
        <f aca="false">IF(AND(K51="Critical",N51="No"),"URGENT - No Bed","Normal")</f>
        <v>Normal</v>
      </c>
      <c r="AD51" s="34" t="n">
        <f aca="false">INDEX(Lookup_Tables!$B$3:$B$12,MATCH(H51,Lookup_Tables!$A$3:$A$12,0))</f>
        <v>4400000</v>
      </c>
      <c r="AE51" s="30" t="str">
        <f aca="false">INDEX(Lookup_Tables!$C$3:$C$12,MATCH(H51,Lookup_Tables!$A$3:$A$12,0))</f>
        <v>Dr. Neha Chopra</v>
      </c>
      <c r="AF51" s="30" t="str">
        <f aca="false">IFERROR(INDEX(Lookup_Tables!$F$16:$F$45,MATCH(I51,Lookup_Tables!$E$16:$E$45,0)),"N/A")</f>
        <v>EMP218</v>
      </c>
      <c r="AG51" s="30" t="n">
        <f aca="false">_xlfn.IFS(R51="Recovered",4,R51="Referred",3,R51="Admitted",2,R51="Deceased",1,TRUE(),0)</f>
        <v>4</v>
      </c>
      <c r="AH51" s="30" t="str">
        <f aca="false">IF(T51&gt;=4,"Satisfied",IF(T51&gt;=3,"Neutral","Needs Improvement"))</f>
        <v>Satisfied</v>
      </c>
    </row>
    <row r="52" customFormat="false" ht="15" hidden="false" customHeight="false" outlineLevel="0" collapsed="false">
      <c r="A52" s="27" t="s">
        <v>4844</v>
      </c>
      <c r="B52" s="27" t="s">
        <v>4845</v>
      </c>
      <c r="C52" s="27" t="n">
        <v>13</v>
      </c>
      <c r="D52" s="27" t="s">
        <v>121</v>
      </c>
      <c r="E52" s="28" t="n">
        <v>45428</v>
      </c>
      <c r="F52" s="27" t="s">
        <v>1257</v>
      </c>
      <c r="G52" s="28" t="n">
        <v>45433</v>
      </c>
      <c r="H52" s="27" t="s">
        <v>206</v>
      </c>
      <c r="I52" s="27" t="s">
        <v>232</v>
      </c>
      <c r="J52" s="27" t="s">
        <v>233</v>
      </c>
      <c r="K52" s="27" t="s">
        <v>126</v>
      </c>
      <c r="L52" s="27" t="n">
        <v>14</v>
      </c>
      <c r="M52" s="27" t="n">
        <v>102</v>
      </c>
      <c r="N52" s="27" t="s">
        <v>186</v>
      </c>
      <c r="O52" s="27" t="s">
        <v>139</v>
      </c>
      <c r="P52" s="27" t="s">
        <v>129</v>
      </c>
      <c r="Q52" s="29" t="n">
        <v>7940.69</v>
      </c>
      <c r="R52" s="27" t="s">
        <v>130</v>
      </c>
      <c r="S52" s="27" t="s">
        <v>178</v>
      </c>
      <c r="T52" s="27" t="n">
        <v>4</v>
      </c>
      <c r="U52" s="27" t="n">
        <f aca="false">YEAR(E52)</f>
        <v>2024</v>
      </c>
      <c r="V52" s="27" t="str">
        <f aca="false">TEXT(E52,"MMM-YYYY")</f>
        <v>May-2024</v>
      </c>
      <c r="W52" s="27" t="n">
        <f aca="false">MONTH(E52)</f>
        <v>5</v>
      </c>
      <c r="X52" s="27" t="str">
        <f aca="false">TEXT(WEEKDAY(E52,2),"0")&amp;" - "&amp;TEXT(E52,"dddd")</f>
        <v>4 - Thursday</v>
      </c>
      <c r="Y52" s="27" t="str">
        <f aca="false">_xlfn.IFS(C52&lt;18,"Child (0-17)",C52&lt;40,"Young Adult (18-39)",C52&lt;60,"Adult (40-59)",TRUE(),"Senior (60+)")</f>
        <v>Child (0-17)</v>
      </c>
      <c r="Z52" s="27" t="n">
        <f aca="false">ROUND(G52-E52,0)</f>
        <v>5</v>
      </c>
      <c r="AA52" s="27" t="n">
        <f aca="false">L52+M52</f>
        <v>116</v>
      </c>
      <c r="AB52" s="27" t="n">
        <f aca="false">IFERROR(ROUND(Q52/AA52,2),0)</f>
        <v>68.45</v>
      </c>
      <c r="AC52" s="27" t="str">
        <f aca="false">IF(AND(K52="Critical",N52="No"),"URGENT - No Bed","Normal")</f>
        <v>Normal</v>
      </c>
      <c r="AD52" s="33" t="n">
        <f aca="false">INDEX(Lookup_Tables!$B$3:$B$12,MATCH(H52,Lookup_Tables!$A$3:$A$12,0))</f>
        <v>2800000</v>
      </c>
      <c r="AE52" s="27" t="str">
        <f aca="false">INDEX(Lookup_Tables!$C$3:$C$12,MATCH(H52,Lookup_Tables!$A$3:$A$12,0))</f>
        <v>Dr. Suresh Nair</v>
      </c>
      <c r="AF52" s="27" t="str">
        <f aca="false">IFERROR(INDEX(Lookup_Tables!$F$16:$F$45,MATCH(I52,Lookup_Tables!$E$16:$E$45,0)),"N/A")</f>
        <v>EMP210</v>
      </c>
      <c r="AG52" s="27" t="n">
        <f aca="false">_xlfn.IFS(R52="Recovered",4,R52="Referred",3,R52="Admitted",2,R52="Deceased",1,TRUE(),0)</f>
        <v>4</v>
      </c>
      <c r="AH52" s="27" t="str">
        <f aca="false">IF(T52&gt;=4,"Satisfied",IF(T52&gt;=3,"Neutral","Needs Improvement"))</f>
        <v>Satisfied</v>
      </c>
    </row>
    <row r="53" customFormat="false" ht="15" hidden="false" customHeight="false" outlineLevel="0" collapsed="false">
      <c r="A53" s="30" t="s">
        <v>6996</v>
      </c>
      <c r="B53" s="30" t="s">
        <v>936</v>
      </c>
      <c r="C53" s="30" t="n">
        <v>35</v>
      </c>
      <c r="D53" s="30" t="s">
        <v>121</v>
      </c>
      <c r="E53" s="31" t="n">
        <v>45411</v>
      </c>
      <c r="F53" s="30" t="s">
        <v>461</v>
      </c>
      <c r="G53" s="31" t="n">
        <v>45417</v>
      </c>
      <c r="H53" s="30" t="s">
        <v>135</v>
      </c>
      <c r="I53" s="30" t="s">
        <v>251</v>
      </c>
      <c r="J53" s="30" t="s">
        <v>252</v>
      </c>
      <c r="K53" s="30" t="s">
        <v>126</v>
      </c>
      <c r="L53" s="30" t="n">
        <v>14</v>
      </c>
      <c r="M53" s="30" t="n">
        <v>108</v>
      </c>
      <c r="N53" s="30" t="s">
        <v>127</v>
      </c>
      <c r="O53" s="30" t="s">
        <v>128</v>
      </c>
      <c r="P53" s="30" t="s">
        <v>150</v>
      </c>
      <c r="Q53" s="32" t="n">
        <v>8859.4</v>
      </c>
      <c r="R53" s="30" t="s">
        <v>268</v>
      </c>
      <c r="S53" s="30" t="s">
        <v>335</v>
      </c>
      <c r="T53" s="30" t="n">
        <v>2</v>
      </c>
      <c r="U53" s="30" t="n">
        <f aca="false">YEAR(E53)</f>
        <v>2024</v>
      </c>
      <c r="V53" s="30" t="str">
        <f aca="false">TEXT(E53,"MMM-YYYY")</f>
        <v>Apr-2024</v>
      </c>
      <c r="W53" s="30" t="n">
        <f aca="false">MONTH(E53)</f>
        <v>4</v>
      </c>
      <c r="X53" s="30" t="str">
        <f aca="false">TEXT(WEEKDAY(E53,2),"0")&amp;" - "&amp;TEXT(E53,"dddd")</f>
        <v>1 - Monday</v>
      </c>
      <c r="Y53" s="30" t="str">
        <f aca="false">_xlfn.IFS(C53&lt;18,"Child (0-17)",C53&lt;40,"Young Adult (18-39)",C53&lt;60,"Adult (40-59)",TRUE(),"Senior (60+)")</f>
        <v>Young Adult (18-39)</v>
      </c>
      <c r="Z53" s="30" t="n">
        <f aca="false">ROUND(G53-E53,0)</f>
        <v>6</v>
      </c>
      <c r="AA53" s="30" t="n">
        <f aca="false">L53+M53</f>
        <v>122</v>
      </c>
      <c r="AB53" s="30" t="n">
        <f aca="false">IFERROR(ROUND(Q53/AA53,2),0)</f>
        <v>72.62</v>
      </c>
      <c r="AC53" s="30" t="str">
        <f aca="false">IF(AND(K53="Critical",N53="No"),"URGENT - No Bed","Normal")</f>
        <v>Normal</v>
      </c>
      <c r="AD53" s="34" t="n">
        <f aca="false">INDEX(Lookup_Tables!$B$3:$B$12,MATCH(H53,Lookup_Tables!$A$3:$A$12,0))</f>
        <v>4600000</v>
      </c>
      <c r="AE53" s="30" t="str">
        <f aca="false">INDEX(Lookup_Tables!$C$3:$C$12,MATCH(H53,Lookup_Tables!$A$3:$A$12,0))</f>
        <v>Dr. Farhan Khan</v>
      </c>
      <c r="AF53" s="30" t="str">
        <f aca="false">IFERROR(INDEX(Lookup_Tables!$F$16:$F$45,MATCH(I53,Lookup_Tables!$E$16:$E$45,0)),"N/A")</f>
        <v>EMP207</v>
      </c>
      <c r="AG53" s="30" t="n">
        <f aca="false">_xlfn.IFS(R53="Recovered",4,R53="Referred",3,R53="Admitted",2,R53="Deceased",1,TRUE(),0)</f>
        <v>3</v>
      </c>
      <c r="AH53" s="30" t="str">
        <f aca="false">IF(T53&gt;=4,"Satisfied",IF(T53&gt;=3,"Neutral","Needs Improvement"))</f>
        <v>Needs Improvement</v>
      </c>
    </row>
    <row r="54" customFormat="false" ht="15" hidden="false" customHeight="false" outlineLevel="0" collapsed="false">
      <c r="A54" s="27" t="s">
        <v>6756</v>
      </c>
      <c r="B54" s="27" t="s">
        <v>6757</v>
      </c>
      <c r="C54" s="27" t="n">
        <v>38</v>
      </c>
      <c r="D54" s="27" t="s">
        <v>121</v>
      </c>
      <c r="E54" s="28" t="n">
        <v>45299</v>
      </c>
      <c r="F54" s="27" t="s">
        <v>1401</v>
      </c>
      <c r="G54" s="28" t="n">
        <v>45301</v>
      </c>
      <c r="H54" s="27" t="s">
        <v>242</v>
      </c>
      <c r="I54" s="27" t="s">
        <v>466</v>
      </c>
      <c r="J54" s="27" t="s">
        <v>244</v>
      </c>
      <c r="K54" s="27" t="s">
        <v>126</v>
      </c>
      <c r="L54" s="27" t="n">
        <v>21</v>
      </c>
      <c r="M54" s="27" t="n">
        <v>88</v>
      </c>
      <c r="N54" s="27" t="s">
        <v>186</v>
      </c>
      <c r="O54" s="27" t="s">
        <v>139</v>
      </c>
      <c r="P54" s="27" t="s">
        <v>187</v>
      </c>
      <c r="Q54" s="29" t="n">
        <v>8523.53</v>
      </c>
      <c r="R54" s="27" t="s">
        <v>268</v>
      </c>
      <c r="S54" s="27" t="s">
        <v>157</v>
      </c>
      <c r="T54" s="27" t="n">
        <v>3</v>
      </c>
      <c r="U54" s="27" t="n">
        <f aca="false">YEAR(E54)</f>
        <v>2024</v>
      </c>
      <c r="V54" s="27" t="str">
        <f aca="false">TEXT(E54,"MMM-YYYY")</f>
        <v>Jan-2024</v>
      </c>
      <c r="W54" s="27" t="n">
        <f aca="false">MONTH(E54)</f>
        <v>1</v>
      </c>
      <c r="X54" s="27" t="str">
        <f aca="false">TEXT(WEEKDAY(E54,2),"0")&amp;" - "&amp;TEXT(E54,"dddd")</f>
        <v>1 - Monday</v>
      </c>
      <c r="Y54" s="27" t="str">
        <f aca="false">_xlfn.IFS(C54&lt;18,"Child (0-17)",C54&lt;40,"Young Adult (18-39)",C54&lt;60,"Adult (40-59)",TRUE(),"Senior (60+)")</f>
        <v>Young Adult (18-39)</v>
      </c>
      <c r="Z54" s="27" t="n">
        <f aca="false">ROUND(G54-E54,0)</f>
        <v>2</v>
      </c>
      <c r="AA54" s="27" t="n">
        <f aca="false">L54+M54</f>
        <v>109</v>
      </c>
      <c r="AB54" s="27" t="n">
        <f aca="false">IFERROR(ROUND(Q54/AA54,2),0)</f>
        <v>78.2</v>
      </c>
      <c r="AC54" s="27" t="str">
        <f aca="false">IF(AND(K54="Critical",N54="No"),"URGENT - No Bed","Normal")</f>
        <v>Normal</v>
      </c>
      <c r="AD54" s="33" t="n">
        <f aca="false">INDEX(Lookup_Tables!$B$3:$B$12,MATCH(H54,Lookup_Tables!$A$3:$A$12,0))</f>
        <v>3000000</v>
      </c>
      <c r="AE54" s="27" t="str">
        <f aca="false">INDEX(Lookup_Tables!$C$3:$C$12,MATCH(H54,Lookup_Tables!$A$3:$A$12,0))</f>
        <v>Dr. Pooja Iyer</v>
      </c>
      <c r="AF54" s="27" t="str">
        <f aca="false">IFERROR(INDEX(Lookup_Tables!$F$16:$F$45,MATCH(I54,Lookup_Tables!$E$16:$E$45,0)),"N/A")</f>
        <v>EMP212</v>
      </c>
      <c r="AG54" s="27" t="n">
        <f aca="false">_xlfn.IFS(R54="Recovered",4,R54="Referred",3,R54="Admitted",2,R54="Deceased",1,TRUE(),0)</f>
        <v>3</v>
      </c>
      <c r="AH54" s="27" t="str">
        <f aca="false">IF(T54&gt;=4,"Satisfied",IF(T54&gt;=3,"Neutral","Needs Improvement"))</f>
        <v>Neutral</v>
      </c>
    </row>
    <row r="55" customFormat="false" ht="15" hidden="false" customHeight="false" outlineLevel="0" collapsed="false">
      <c r="A55" s="30" t="s">
        <v>1777</v>
      </c>
      <c r="B55" s="30" t="s">
        <v>1157</v>
      </c>
      <c r="C55" s="30" t="n">
        <v>79</v>
      </c>
      <c r="D55" s="30" t="s">
        <v>121</v>
      </c>
      <c r="E55" s="31" t="n">
        <v>45541</v>
      </c>
      <c r="F55" s="30" t="s">
        <v>290</v>
      </c>
      <c r="G55" s="31" t="n">
        <v>45542</v>
      </c>
      <c r="H55" s="30" t="s">
        <v>146</v>
      </c>
      <c r="I55" s="30" t="s">
        <v>147</v>
      </c>
      <c r="J55" s="30" t="s">
        <v>148</v>
      </c>
      <c r="K55" s="30" t="s">
        <v>138</v>
      </c>
      <c r="L55" s="30" t="n">
        <v>75</v>
      </c>
      <c r="M55" s="30" t="n">
        <v>18</v>
      </c>
      <c r="N55" s="30" t="s">
        <v>127</v>
      </c>
      <c r="O55" s="30" t="s">
        <v>171</v>
      </c>
      <c r="P55" s="30" t="s">
        <v>187</v>
      </c>
      <c r="Q55" s="32" t="n">
        <v>1457.36</v>
      </c>
      <c r="R55" s="30" t="s">
        <v>130</v>
      </c>
      <c r="S55" s="30" t="s">
        <v>131</v>
      </c>
      <c r="T55" s="30" t="n">
        <v>4</v>
      </c>
      <c r="U55" s="30" t="n">
        <f aca="false">YEAR(E55)</f>
        <v>2024</v>
      </c>
      <c r="V55" s="30" t="str">
        <f aca="false">TEXT(E55,"MMM-YYYY")</f>
        <v>Sep-2024</v>
      </c>
      <c r="W55" s="30" t="n">
        <f aca="false">MONTH(E55)</f>
        <v>9</v>
      </c>
      <c r="X55" s="30" t="str">
        <f aca="false">TEXT(WEEKDAY(E55,2),"0")&amp;" - "&amp;TEXT(E55,"dddd")</f>
        <v>5 - Friday</v>
      </c>
      <c r="Y55" s="30" t="str">
        <f aca="false">_xlfn.IFS(C55&lt;18,"Child (0-17)",C55&lt;40,"Young Adult (18-39)",C55&lt;60,"Adult (40-59)",TRUE(),"Senior (60+)")</f>
        <v>Senior (60+)</v>
      </c>
      <c r="Z55" s="30" t="n">
        <f aca="false">ROUND(G55-E55,0)</f>
        <v>1</v>
      </c>
      <c r="AA55" s="30" t="n">
        <f aca="false">L55+M55</f>
        <v>93</v>
      </c>
      <c r="AB55" s="30" t="n">
        <f aca="false">IFERROR(ROUND(Q55/AA55,2),0)</f>
        <v>15.67</v>
      </c>
      <c r="AC55" s="30" t="str">
        <f aca="false">IF(AND(K55="Critical",N55="No"),"URGENT - No Bed","Normal")</f>
        <v>Normal</v>
      </c>
      <c r="AD55" s="34" t="n">
        <f aca="false">INDEX(Lookup_Tables!$B$3:$B$12,MATCH(H55,Lookup_Tables!$A$3:$A$12,0))</f>
        <v>2700000</v>
      </c>
      <c r="AE55" s="30" t="str">
        <f aca="false">INDEX(Lookup_Tables!$C$3:$C$12,MATCH(H55,Lookup_Tables!$A$3:$A$12,0))</f>
        <v>Dr. Vikram Singh</v>
      </c>
      <c r="AF55" s="30" t="str">
        <f aca="false">IFERROR(INDEX(Lookup_Tables!$F$16:$F$45,MATCH(I55,Lookup_Tables!$E$16:$E$45,0)),"N/A")</f>
        <v>EMP229</v>
      </c>
      <c r="AG55" s="30" t="n">
        <f aca="false">_xlfn.IFS(R55="Recovered",4,R55="Referred",3,R55="Admitted",2,R55="Deceased",1,TRUE(),0)</f>
        <v>4</v>
      </c>
      <c r="AH55" s="30" t="str">
        <f aca="false">IF(T55&gt;=4,"Satisfied",IF(T55&gt;=3,"Neutral","Needs Improvement"))</f>
        <v>Satisfied</v>
      </c>
    </row>
    <row r="56" customFormat="false" ht="15" hidden="false" customHeight="false" outlineLevel="0" collapsed="false">
      <c r="A56" s="27" t="s">
        <v>6368</v>
      </c>
      <c r="B56" s="27" t="s">
        <v>2086</v>
      </c>
      <c r="C56" s="27" t="n">
        <v>47</v>
      </c>
      <c r="D56" s="27" t="s">
        <v>121</v>
      </c>
      <c r="E56" s="28" t="n">
        <v>45442</v>
      </c>
      <c r="F56" s="27" t="s">
        <v>1271</v>
      </c>
      <c r="G56" s="28" t="n">
        <v>45443</v>
      </c>
      <c r="H56" s="27" t="s">
        <v>242</v>
      </c>
      <c r="I56" s="27" t="s">
        <v>243</v>
      </c>
      <c r="J56" s="27" t="s">
        <v>401</v>
      </c>
      <c r="K56" s="27" t="s">
        <v>138</v>
      </c>
      <c r="L56" s="27" t="n">
        <v>41</v>
      </c>
      <c r="M56" s="27" t="n">
        <v>20</v>
      </c>
      <c r="N56" s="27" t="s">
        <v>186</v>
      </c>
      <c r="O56" s="27" t="s">
        <v>149</v>
      </c>
      <c r="P56" s="27" t="s">
        <v>140</v>
      </c>
      <c r="Q56" s="29" t="n">
        <v>1595.33</v>
      </c>
      <c r="R56" s="27" t="s">
        <v>130</v>
      </c>
      <c r="S56" s="27" t="s">
        <v>178</v>
      </c>
      <c r="T56" s="27" t="n">
        <v>4</v>
      </c>
      <c r="U56" s="27" t="n">
        <f aca="false">YEAR(E56)</f>
        <v>2024</v>
      </c>
      <c r="V56" s="27" t="str">
        <f aca="false">TEXT(E56,"MMM-YYYY")</f>
        <v>May-2024</v>
      </c>
      <c r="W56" s="27" t="n">
        <f aca="false">MONTH(E56)</f>
        <v>5</v>
      </c>
      <c r="X56" s="27" t="str">
        <f aca="false">TEXT(WEEKDAY(E56,2),"0")&amp;" - "&amp;TEXT(E56,"dddd")</f>
        <v>4 - Thursday</v>
      </c>
      <c r="Y56" s="27" t="str">
        <f aca="false">_xlfn.IFS(C56&lt;18,"Child (0-17)",C56&lt;40,"Young Adult (18-39)",C56&lt;60,"Adult (40-59)",TRUE(),"Senior (60+)")</f>
        <v>Adult (40-59)</v>
      </c>
      <c r="Z56" s="27" t="n">
        <f aca="false">ROUND(G56-E56,0)</f>
        <v>1</v>
      </c>
      <c r="AA56" s="27" t="n">
        <f aca="false">L56+M56</f>
        <v>61</v>
      </c>
      <c r="AB56" s="27" t="n">
        <f aca="false">IFERROR(ROUND(Q56/AA56,2),0)</f>
        <v>26.15</v>
      </c>
      <c r="AC56" s="27" t="str">
        <f aca="false">IF(AND(K56="Critical",N56="No"),"URGENT - No Bed","Normal")</f>
        <v>Normal</v>
      </c>
      <c r="AD56" s="33" t="n">
        <f aca="false">INDEX(Lookup_Tables!$B$3:$B$12,MATCH(H56,Lookup_Tables!$A$3:$A$12,0))</f>
        <v>3000000</v>
      </c>
      <c r="AE56" s="27" t="str">
        <f aca="false">INDEX(Lookup_Tables!$C$3:$C$12,MATCH(H56,Lookup_Tables!$A$3:$A$12,0))</f>
        <v>Dr. Pooja Iyer</v>
      </c>
      <c r="AF56" s="27" t="str">
        <f aca="false">IFERROR(INDEX(Lookup_Tables!$F$16:$F$45,MATCH(I56,Lookup_Tables!$E$16:$E$45,0)),"N/A")</f>
        <v>EMP214</v>
      </c>
      <c r="AG56" s="27" t="n">
        <f aca="false">_xlfn.IFS(R56="Recovered",4,R56="Referred",3,R56="Admitted",2,R56="Deceased",1,TRUE(),0)</f>
        <v>4</v>
      </c>
      <c r="AH56" s="27" t="str">
        <f aca="false">IF(T56&gt;=4,"Satisfied",IF(T56&gt;=3,"Neutral","Needs Improvement"))</f>
        <v>Satisfied</v>
      </c>
    </row>
    <row r="57" customFormat="false" ht="15" hidden="false" customHeight="false" outlineLevel="0" collapsed="false">
      <c r="A57" s="30" t="s">
        <v>3444</v>
      </c>
      <c r="B57" s="30" t="s">
        <v>3445</v>
      </c>
      <c r="C57" s="30" t="n">
        <v>3</v>
      </c>
      <c r="D57" s="30" t="s">
        <v>181</v>
      </c>
      <c r="E57" s="31" t="n">
        <v>45422</v>
      </c>
      <c r="F57" s="30" t="s">
        <v>904</v>
      </c>
      <c r="G57" s="31" t="n">
        <v>45428</v>
      </c>
      <c r="H57" s="30" t="s">
        <v>123</v>
      </c>
      <c r="I57" s="30" t="s">
        <v>304</v>
      </c>
      <c r="J57" s="30" t="s">
        <v>305</v>
      </c>
      <c r="K57" s="30" t="s">
        <v>126</v>
      </c>
      <c r="L57" s="30" t="n">
        <v>9</v>
      </c>
      <c r="M57" s="30" t="n">
        <v>101</v>
      </c>
      <c r="N57" s="30" t="s">
        <v>127</v>
      </c>
      <c r="O57" s="30" t="s">
        <v>149</v>
      </c>
      <c r="P57" s="30" t="s">
        <v>150</v>
      </c>
      <c r="Q57" s="32" t="n">
        <v>8292.88</v>
      </c>
      <c r="R57" s="30" t="s">
        <v>130</v>
      </c>
      <c r="S57" s="30" t="s">
        <v>223</v>
      </c>
      <c r="T57" s="30" t="n">
        <v>4</v>
      </c>
      <c r="U57" s="30" t="n">
        <f aca="false">YEAR(E57)</f>
        <v>2024</v>
      </c>
      <c r="V57" s="30" t="str">
        <f aca="false">TEXT(E57,"MMM-YYYY")</f>
        <v>May-2024</v>
      </c>
      <c r="W57" s="30" t="n">
        <f aca="false">MONTH(E57)</f>
        <v>5</v>
      </c>
      <c r="X57" s="30" t="str">
        <f aca="false">TEXT(WEEKDAY(E57,2),"0")&amp;" - "&amp;TEXT(E57,"dddd")</f>
        <v>5 - Friday</v>
      </c>
      <c r="Y57" s="30" t="str">
        <f aca="false">_xlfn.IFS(C57&lt;18,"Child (0-17)",C57&lt;40,"Young Adult (18-39)",C57&lt;60,"Adult (40-59)",TRUE(),"Senior (60+)")</f>
        <v>Child (0-17)</v>
      </c>
      <c r="Z57" s="30" t="n">
        <f aca="false">ROUND(G57-E57,0)</f>
        <v>6</v>
      </c>
      <c r="AA57" s="30" t="n">
        <f aca="false">L57+M57</f>
        <v>110</v>
      </c>
      <c r="AB57" s="30" t="n">
        <f aca="false">IFERROR(ROUND(Q57/AA57,2),0)</f>
        <v>75.39</v>
      </c>
      <c r="AC57" s="30" t="str">
        <f aca="false">IF(AND(K57="Critical",N57="No"),"URGENT - No Bed","Normal")</f>
        <v>Normal</v>
      </c>
      <c r="AD57" s="34" t="n">
        <f aca="false">INDEX(Lookup_Tables!$B$3:$B$12,MATCH(H57,Lookup_Tables!$A$3:$A$12,0))</f>
        <v>2200000</v>
      </c>
      <c r="AE57" s="30" t="str">
        <f aca="false">INDEX(Lookup_Tables!$C$3:$C$12,MATCH(H57,Lookup_Tables!$A$3:$A$12,0))</f>
        <v>Dr. Rohan Das</v>
      </c>
      <c r="AF57" s="30" t="str">
        <f aca="false">IFERROR(INDEX(Lookup_Tables!$F$16:$F$45,MATCH(I57,Lookup_Tables!$E$16:$E$45,0)),"N/A")</f>
        <v>EMP204</v>
      </c>
      <c r="AG57" s="30" t="n">
        <f aca="false">_xlfn.IFS(R57="Recovered",4,R57="Referred",3,R57="Admitted",2,R57="Deceased",1,TRUE(),0)</f>
        <v>4</v>
      </c>
      <c r="AH57" s="30" t="str">
        <f aca="false">IF(T57&gt;=4,"Satisfied",IF(T57&gt;=3,"Neutral","Needs Improvement"))</f>
        <v>Satisfied</v>
      </c>
    </row>
    <row r="58" customFormat="false" ht="15" hidden="false" customHeight="false" outlineLevel="0" collapsed="false">
      <c r="A58" s="27" t="s">
        <v>5140</v>
      </c>
      <c r="B58" s="27" t="s">
        <v>709</v>
      </c>
      <c r="C58" s="27" t="n">
        <v>43</v>
      </c>
      <c r="D58" s="27" t="s">
        <v>181</v>
      </c>
      <c r="E58" s="28" t="n">
        <v>45488</v>
      </c>
      <c r="F58" s="27" t="s">
        <v>429</v>
      </c>
      <c r="G58" s="28" t="n">
        <v>45490</v>
      </c>
      <c r="H58" s="27" t="s">
        <v>183</v>
      </c>
      <c r="I58" s="27" t="s">
        <v>212</v>
      </c>
      <c r="J58" s="27" t="s">
        <v>476</v>
      </c>
      <c r="K58" s="27" t="s">
        <v>156</v>
      </c>
      <c r="L58" s="27" t="n">
        <v>59</v>
      </c>
      <c r="M58" s="27" t="n">
        <v>48</v>
      </c>
      <c r="N58" s="27" t="s">
        <v>186</v>
      </c>
      <c r="O58" s="27" t="s">
        <v>171</v>
      </c>
      <c r="P58" s="27" t="s">
        <v>129</v>
      </c>
      <c r="Q58" s="29" t="n">
        <v>3268.96</v>
      </c>
      <c r="R58" s="27" t="s">
        <v>130</v>
      </c>
      <c r="S58" s="27" t="s">
        <v>131</v>
      </c>
      <c r="T58" s="27" t="n">
        <v>5</v>
      </c>
      <c r="U58" s="27" t="n">
        <f aca="false">YEAR(E58)</f>
        <v>2024</v>
      </c>
      <c r="V58" s="27" t="str">
        <f aca="false">TEXT(E58,"MMM-YYYY")</f>
        <v>Jul-2024</v>
      </c>
      <c r="W58" s="27" t="n">
        <f aca="false">MONTH(E58)</f>
        <v>7</v>
      </c>
      <c r="X58" s="27" t="str">
        <f aca="false">TEXT(WEEKDAY(E58,2),"0")&amp;" - "&amp;TEXT(E58,"dddd")</f>
        <v>1 - Monday</v>
      </c>
      <c r="Y58" s="27" t="str">
        <f aca="false">_xlfn.IFS(C58&lt;18,"Child (0-17)",C58&lt;40,"Young Adult (18-39)",C58&lt;60,"Adult (40-59)",TRUE(),"Senior (60+)")</f>
        <v>Adult (40-59)</v>
      </c>
      <c r="Z58" s="27" t="n">
        <f aca="false">ROUND(G58-E58,0)</f>
        <v>2</v>
      </c>
      <c r="AA58" s="27" t="n">
        <f aca="false">L58+M58</f>
        <v>107</v>
      </c>
      <c r="AB58" s="27" t="n">
        <f aca="false">IFERROR(ROUND(Q58/AA58,2),0)</f>
        <v>30.55</v>
      </c>
      <c r="AC58" s="27" t="str">
        <f aca="false">IF(AND(K58="Critical",N58="No"),"URGENT - No Bed","Normal")</f>
        <v>Normal</v>
      </c>
      <c r="AD58" s="33" t="n">
        <f aca="false">INDEX(Lookup_Tables!$B$3:$B$12,MATCH(H58,Lookup_Tables!$A$3:$A$12,0))</f>
        <v>3100000</v>
      </c>
      <c r="AE58" s="27" t="str">
        <f aca="false">INDEX(Lookup_Tables!$C$3:$C$12,MATCH(H58,Lookup_Tables!$A$3:$A$12,0))</f>
        <v>Dr. Kavita Rao</v>
      </c>
      <c r="AF58" s="27" t="str">
        <f aca="false">IFERROR(INDEX(Lookup_Tables!$F$16:$F$45,MATCH(I58,Lookup_Tables!$E$16:$E$45,0)),"N/A")</f>
        <v>EMP225</v>
      </c>
      <c r="AG58" s="27" t="n">
        <f aca="false">_xlfn.IFS(R58="Recovered",4,R58="Referred",3,R58="Admitted",2,R58="Deceased",1,TRUE(),0)</f>
        <v>4</v>
      </c>
      <c r="AH58" s="27" t="str">
        <f aca="false">IF(T58&gt;=4,"Satisfied",IF(T58&gt;=3,"Neutral","Needs Improvement"))</f>
        <v>Satisfied</v>
      </c>
    </row>
    <row r="59" customFormat="false" ht="15" hidden="false" customHeight="false" outlineLevel="0" collapsed="false">
      <c r="A59" s="30" t="s">
        <v>5746</v>
      </c>
      <c r="B59" s="30" t="s">
        <v>489</v>
      </c>
      <c r="C59" s="30" t="n">
        <v>38</v>
      </c>
      <c r="D59" s="30" t="s">
        <v>121</v>
      </c>
      <c r="E59" s="31" t="n">
        <v>45438</v>
      </c>
      <c r="F59" s="30" t="s">
        <v>997</v>
      </c>
      <c r="G59" s="31" t="n">
        <v>45438</v>
      </c>
      <c r="H59" s="30" t="s">
        <v>135</v>
      </c>
      <c r="I59" s="30" t="s">
        <v>278</v>
      </c>
      <c r="J59" s="30" t="s">
        <v>201</v>
      </c>
      <c r="K59" s="30" t="s">
        <v>138</v>
      </c>
      <c r="L59" s="30" t="n">
        <v>37</v>
      </c>
      <c r="M59" s="30" t="n">
        <v>35</v>
      </c>
      <c r="N59" s="30" t="s">
        <v>186</v>
      </c>
      <c r="O59" s="30" t="s">
        <v>139</v>
      </c>
      <c r="P59" s="30" t="s">
        <v>187</v>
      </c>
      <c r="Q59" s="32" t="n">
        <v>1442.87</v>
      </c>
      <c r="R59" s="30" t="s">
        <v>130</v>
      </c>
      <c r="S59" s="30" t="s">
        <v>197</v>
      </c>
      <c r="T59" s="30" t="n">
        <v>4</v>
      </c>
      <c r="U59" s="30" t="n">
        <f aca="false">YEAR(E59)</f>
        <v>2024</v>
      </c>
      <c r="V59" s="30" t="str">
        <f aca="false">TEXT(E59,"MMM-YYYY")</f>
        <v>May-2024</v>
      </c>
      <c r="W59" s="30" t="n">
        <f aca="false">MONTH(E59)</f>
        <v>5</v>
      </c>
      <c r="X59" s="30" t="str">
        <f aca="false">TEXT(WEEKDAY(E59,2),"0")&amp;" - "&amp;TEXT(E59,"dddd")</f>
        <v>7 - Sunday</v>
      </c>
      <c r="Y59" s="30" t="str">
        <f aca="false">_xlfn.IFS(C59&lt;18,"Child (0-17)",C59&lt;40,"Young Adult (18-39)",C59&lt;60,"Adult (40-59)",TRUE(),"Senior (60+)")</f>
        <v>Young Adult (18-39)</v>
      </c>
      <c r="Z59" s="30" t="n">
        <f aca="false">ROUND(G59-E59,0)</f>
        <v>0</v>
      </c>
      <c r="AA59" s="30" t="n">
        <f aca="false">L59+M59</f>
        <v>72</v>
      </c>
      <c r="AB59" s="30" t="n">
        <f aca="false">IFERROR(ROUND(Q59/AA59,2),0)</f>
        <v>20.04</v>
      </c>
      <c r="AC59" s="30" t="str">
        <f aca="false">IF(AND(K59="Critical",N59="No"),"URGENT - No Bed","Normal")</f>
        <v>Normal</v>
      </c>
      <c r="AD59" s="34" t="n">
        <f aca="false">INDEX(Lookup_Tables!$B$3:$B$12,MATCH(H59,Lookup_Tables!$A$3:$A$12,0))</f>
        <v>4600000</v>
      </c>
      <c r="AE59" s="30" t="str">
        <f aca="false">INDEX(Lookup_Tables!$C$3:$C$12,MATCH(H59,Lookup_Tables!$A$3:$A$12,0))</f>
        <v>Dr. Farhan Khan</v>
      </c>
      <c r="AF59" s="30" t="str">
        <f aca="false">IFERROR(INDEX(Lookup_Tables!$F$16:$F$45,MATCH(I59,Lookup_Tables!$E$16:$E$45,0)),"N/A")</f>
        <v>EMP208</v>
      </c>
      <c r="AG59" s="30" t="n">
        <f aca="false">_xlfn.IFS(R59="Recovered",4,R59="Referred",3,R59="Admitted",2,R59="Deceased",1,TRUE(),0)</f>
        <v>4</v>
      </c>
      <c r="AH59" s="30" t="str">
        <f aca="false">IF(T59&gt;=4,"Satisfied",IF(T59&gt;=3,"Neutral","Needs Improvement"))</f>
        <v>Satisfied</v>
      </c>
    </row>
    <row r="60" customFormat="false" ht="15" hidden="false" customHeight="false" outlineLevel="0" collapsed="false">
      <c r="A60" s="27" t="s">
        <v>2614</v>
      </c>
      <c r="B60" s="27" t="s">
        <v>2615</v>
      </c>
      <c r="C60" s="27" t="n">
        <v>41</v>
      </c>
      <c r="D60" s="27" t="s">
        <v>181</v>
      </c>
      <c r="E60" s="28" t="n">
        <v>45443</v>
      </c>
      <c r="F60" s="27" t="s">
        <v>450</v>
      </c>
      <c r="G60" s="28" t="n">
        <v>45443</v>
      </c>
      <c r="H60" s="27" t="s">
        <v>242</v>
      </c>
      <c r="I60" s="27" t="s">
        <v>243</v>
      </c>
      <c r="J60" s="27" t="s">
        <v>363</v>
      </c>
      <c r="K60" s="27" t="s">
        <v>138</v>
      </c>
      <c r="L60" s="27" t="n">
        <v>87</v>
      </c>
      <c r="M60" s="27" t="n">
        <v>31</v>
      </c>
      <c r="N60" s="27" t="s">
        <v>127</v>
      </c>
      <c r="O60" s="27" t="s">
        <v>171</v>
      </c>
      <c r="P60" s="27" t="s">
        <v>150</v>
      </c>
      <c r="Q60" s="29" t="n">
        <v>2593.1</v>
      </c>
      <c r="R60" s="27" t="s">
        <v>172</v>
      </c>
      <c r="S60" s="27" t="s">
        <v>223</v>
      </c>
      <c r="T60" s="27" t="n">
        <v>2</v>
      </c>
      <c r="U60" s="27" t="n">
        <f aca="false">YEAR(E60)</f>
        <v>2024</v>
      </c>
      <c r="V60" s="27" t="str">
        <f aca="false">TEXT(E60,"MMM-YYYY")</f>
        <v>May-2024</v>
      </c>
      <c r="W60" s="27" t="n">
        <f aca="false">MONTH(E60)</f>
        <v>5</v>
      </c>
      <c r="X60" s="27" t="str">
        <f aca="false">TEXT(WEEKDAY(E60,2),"0")&amp;" - "&amp;TEXT(E60,"dddd")</f>
        <v>5 - Friday</v>
      </c>
      <c r="Y60" s="27" t="str">
        <f aca="false">_xlfn.IFS(C60&lt;18,"Child (0-17)",C60&lt;40,"Young Adult (18-39)",C60&lt;60,"Adult (40-59)",TRUE(),"Senior (60+)")</f>
        <v>Adult (40-59)</v>
      </c>
      <c r="Z60" s="27" t="n">
        <f aca="false">ROUND(G60-E60,0)</f>
        <v>0</v>
      </c>
      <c r="AA60" s="27" t="n">
        <f aca="false">L60+M60</f>
        <v>118</v>
      </c>
      <c r="AB60" s="27" t="n">
        <f aca="false">IFERROR(ROUND(Q60/AA60,2),0)</f>
        <v>21.98</v>
      </c>
      <c r="AC60" s="27" t="str">
        <f aca="false">IF(AND(K60="Critical",N60="No"),"URGENT - No Bed","Normal")</f>
        <v>Normal</v>
      </c>
      <c r="AD60" s="33" t="n">
        <f aca="false">INDEX(Lookup_Tables!$B$3:$B$12,MATCH(H60,Lookup_Tables!$A$3:$A$12,0))</f>
        <v>3000000</v>
      </c>
      <c r="AE60" s="27" t="str">
        <f aca="false">INDEX(Lookup_Tables!$C$3:$C$12,MATCH(H60,Lookup_Tables!$A$3:$A$12,0))</f>
        <v>Dr. Pooja Iyer</v>
      </c>
      <c r="AF60" s="27" t="str">
        <f aca="false">IFERROR(INDEX(Lookup_Tables!$F$16:$F$45,MATCH(I60,Lookup_Tables!$E$16:$E$45,0)),"N/A")</f>
        <v>EMP214</v>
      </c>
      <c r="AG60" s="27" t="n">
        <f aca="false">_xlfn.IFS(R60="Recovered",4,R60="Referred",3,R60="Admitted",2,R60="Deceased",1,TRUE(),0)</f>
        <v>2</v>
      </c>
      <c r="AH60" s="27" t="str">
        <f aca="false">IF(T60&gt;=4,"Satisfied",IF(T60&gt;=3,"Neutral","Needs Improvement"))</f>
        <v>Needs Improvement</v>
      </c>
    </row>
    <row r="61" customFormat="false" ht="15" hidden="false" customHeight="false" outlineLevel="0" collapsed="false">
      <c r="A61" s="30" t="s">
        <v>4484</v>
      </c>
      <c r="B61" s="30" t="s">
        <v>1342</v>
      </c>
      <c r="C61" s="30" t="n">
        <v>64</v>
      </c>
      <c r="D61" s="30" t="s">
        <v>181</v>
      </c>
      <c r="E61" s="31" t="n">
        <v>45350</v>
      </c>
      <c r="F61" s="30" t="s">
        <v>479</v>
      </c>
      <c r="G61" s="31" t="n">
        <v>45352</v>
      </c>
      <c r="H61" s="30" t="s">
        <v>161</v>
      </c>
      <c r="I61" s="30" t="s">
        <v>538</v>
      </c>
      <c r="J61" s="30" t="s">
        <v>258</v>
      </c>
      <c r="K61" s="30" t="s">
        <v>126</v>
      </c>
      <c r="L61" s="30" t="n">
        <v>40</v>
      </c>
      <c r="M61" s="30" t="n">
        <v>91</v>
      </c>
      <c r="N61" s="30" t="s">
        <v>186</v>
      </c>
      <c r="O61" s="30" t="s">
        <v>139</v>
      </c>
      <c r="P61" s="30" t="s">
        <v>150</v>
      </c>
      <c r="Q61" s="32" t="n">
        <v>7938.14</v>
      </c>
      <c r="R61" s="30" t="s">
        <v>130</v>
      </c>
      <c r="S61" s="30" t="s">
        <v>223</v>
      </c>
      <c r="T61" s="30" t="n">
        <v>5</v>
      </c>
      <c r="U61" s="30" t="n">
        <f aca="false">YEAR(E61)</f>
        <v>2024</v>
      </c>
      <c r="V61" s="30" t="str">
        <f aca="false">TEXT(E61,"MMM-YYYY")</f>
        <v>Feb-2024</v>
      </c>
      <c r="W61" s="30" t="n">
        <f aca="false">MONTH(E61)</f>
        <v>2</v>
      </c>
      <c r="X61" s="30" t="str">
        <f aca="false">TEXT(WEEKDAY(E61,2),"0")&amp;" - "&amp;TEXT(E61,"dddd")</f>
        <v>3 - Wednesday</v>
      </c>
      <c r="Y61" s="30" t="str">
        <f aca="false">_xlfn.IFS(C61&lt;18,"Child (0-17)",C61&lt;40,"Young Adult (18-39)",C61&lt;60,"Adult (40-59)",TRUE(),"Senior (60+)")</f>
        <v>Senior (60+)</v>
      </c>
      <c r="Z61" s="30" t="n">
        <f aca="false">ROUND(G61-E61,0)</f>
        <v>2</v>
      </c>
      <c r="AA61" s="30" t="n">
        <f aca="false">L61+M61</f>
        <v>131</v>
      </c>
      <c r="AB61" s="30" t="n">
        <f aca="false">IFERROR(ROUND(Q61/AA61,2),0)</f>
        <v>60.6</v>
      </c>
      <c r="AC61" s="30" t="str">
        <f aca="false">IF(AND(K61="Critical",N61="No"),"URGENT - No Bed","Normal")</f>
        <v>Normal</v>
      </c>
      <c r="AD61" s="34" t="n">
        <f aca="false">INDEX(Lookup_Tables!$B$3:$B$12,MATCH(H61,Lookup_Tables!$A$3:$A$12,0))</f>
        <v>3600000</v>
      </c>
      <c r="AE61" s="30" t="str">
        <f aca="false">INDEX(Lookup_Tables!$C$3:$C$12,MATCH(H61,Lookup_Tables!$A$3:$A$12,0))</f>
        <v>Dr. Sameer Joshi</v>
      </c>
      <c r="AF61" s="30" t="str">
        <f aca="false">IFERROR(INDEX(Lookup_Tables!$F$16:$F$45,MATCH(I61,Lookup_Tables!$E$16:$E$45,0)),"N/A")</f>
        <v>EMP221</v>
      </c>
      <c r="AG61" s="30" t="n">
        <f aca="false">_xlfn.IFS(R61="Recovered",4,R61="Referred",3,R61="Admitted",2,R61="Deceased",1,TRUE(),0)</f>
        <v>4</v>
      </c>
      <c r="AH61" s="30" t="str">
        <f aca="false">IF(T61&gt;=4,"Satisfied",IF(T61&gt;=3,"Neutral","Needs Improvement"))</f>
        <v>Satisfied</v>
      </c>
    </row>
    <row r="62" customFormat="false" ht="15" hidden="false" customHeight="false" outlineLevel="0" collapsed="false">
      <c r="A62" s="27" t="s">
        <v>711</v>
      </c>
      <c r="B62" s="27" t="s">
        <v>3003</v>
      </c>
      <c r="C62" s="27" t="n">
        <v>57</v>
      </c>
      <c r="D62" s="27" t="s">
        <v>121</v>
      </c>
      <c r="E62" s="28" t="n">
        <v>45482</v>
      </c>
      <c r="F62" s="27" t="s">
        <v>713</v>
      </c>
      <c r="G62" s="28" t="n">
        <v>45484</v>
      </c>
      <c r="H62" s="27" t="s">
        <v>183</v>
      </c>
      <c r="I62" s="27" t="s">
        <v>212</v>
      </c>
      <c r="J62" s="27" t="s">
        <v>411</v>
      </c>
      <c r="K62" s="27" t="s">
        <v>156</v>
      </c>
      <c r="L62" s="27" t="n">
        <v>56</v>
      </c>
      <c r="M62" s="27" t="n">
        <v>34</v>
      </c>
      <c r="N62" s="27" t="s">
        <v>127</v>
      </c>
      <c r="O62" s="27" t="s">
        <v>139</v>
      </c>
      <c r="P62" s="27" t="s">
        <v>150</v>
      </c>
      <c r="Q62" s="29" t="n">
        <v>3808.48</v>
      </c>
      <c r="R62" s="27" t="s">
        <v>130</v>
      </c>
      <c r="S62" s="27" t="s">
        <v>131</v>
      </c>
      <c r="T62" s="27" t="n">
        <v>3</v>
      </c>
      <c r="U62" s="27" t="n">
        <f aca="false">YEAR(E62)</f>
        <v>2024</v>
      </c>
      <c r="V62" s="27" t="str">
        <f aca="false">TEXT(E62,"MMM-YYYY")</f>
        <v>Jul-2024</v>
      </c>
      <c r="W62" s="27" t="n">
        <f aca="false">MONTH(E62)</f>
        <v>7</v>
      </c>
      <c r="X62" s="27" t="str">
        <f aca="false">TEXT(WEEKDAY(E62,2),"0")&amp;" - "&amp;TEXT(E62,"dddd")</f>
        <v>2 - Tuesday</v>
      </c>
      <c r="Y62" s="27" t="str">
        <f aca="false">_xlfn.IFS(C62&lt;18,"Child (0-17)",C62&lt;40,"Young Adult (18-39)",C62&lt;60,"Adult (40-59)",TRUE(),"Senior (60+)")</f>
        <v>Adult (40-59)</v>
      </c>
      <c r="Z62" s="27" t="n">
        <f aca="false">ROUND(G62-E62,0)</f>
        <v>2</v>
      </c>
      <c r="AA62" s="27" t="n">
        <f aca="false">L62+M62</f>
        <v>90</v>
      </c>
      <c r="AB62" s="27" t="n">
        <f aca="false">IFERROR(ROUND(Q62/AA62,2),0)</f>
        <v>42.32</v>
      </c>
      <c r="AC62" s="27" t="str">
        <f aca="false">IF(AND(K62="Critical",N62="No"),"URGENT - No Bed","Normal")</f>
        <v>Normal</v>
      </c>
      <c r="AD62" s="33" t="n">
        <f aca="false">INDEX(Lookup_Tables!$B$3:$B$12,MATCH(H62,Lookup_Tables!$A$3:$A$12,0))</f>
        <v>3100000</v>
      </c>
      <c r="AE62" s="27" t="str">
        <f aca="false">INDEX(Lookup_Tables!$C$3:$C$12,MATCH(H62,Lookup_Tables!$A$3:$A$12,0))</f>
        <v>Dr. Kavita Rao</v>
      </c>
      <c r="AF62" s="27" t="str">
        <f aca="false">IFERROR(INDEX(Lookup_Tables!$F$16:$F$45,MATCH(I62,Lookup_Tables!$E$16:$E$45,0)),"N/A")</f>
        <v>EMP225</v>
      </c>
      <c r="AG62" s="27" t="n">
        <f aca="false">_xlfn.IFS(R62="Recovered",4,R62="Referred",3,R62="Admitted",2,R62="Deceased",1,TRUE(),0)</f>
        <v>4</v>
      </c>
      <c r="AH62" s="27" t="str">
        <f aca="false">IF(T62&gt;=4,"Satisfied",IF(T62&gt;=3,"Neutral","Needs Improvement"))</f>
        <v>Neutral</v>
      </c>
    </row>
    <row r="63" customFormat="false" ht="15" hidden="false" customHeight="false" outlineLevel="0" collapsed="false">
      <c r="A63" s="30" t="s">
        <v>5789</v>
      </c>
      <c r="B63" s="30" t="s">
        <v>5790</v>
      </c>
      <c r="C63" s="30" t="n">
        <v>70</v>
      </c>
      <c r="D63" s="30" t="s">
        <v>144</v>
      </c>
      <c r="E63" s="31" t="n">
        <v>45351</v>
      </c>
      <c r="F63" s="30" t="s">
        <v>702</v>
      </c>
      <c r="G63" s="31" t="n">
        <v>45352</v>
      </c>
      <c r="H63" s="30" t="s">
        <v>168</v>
      </c>
      <c r="I63" s="30" t="s">
        <v>366</v>
      </c>
      <c r="J63" s="30" t="s">
        <v>367</v>
      </c>
      <c r="K63" s="30" t="s">
        <v>138</v>
      </c>
      <c r="L63" s="30" t="n">
        <v>73</v>
      </c>
      <c r="M63" s="30" t="n">
        <v>33</v>
      </c>
      <c r="N63" s="30" t="s">
        <v>127</v>
      </c>
      <c r="O63" s="30" t="s">
        <v>128</v>
      </c>
      <c r="P63" s="30" t="s">
        <v>129</v>
      </c>
      <c r="Q63" s="32" t="n">
        <v>2104.84</v>
      </c>
      <c r="R63" s="30" t="s">
        <v>130</v>
      </c>
      <c r="S63" s="30" t="s">
        <v>197</v>
      </c>
      <c r="T63" s="30" t="n">
        <v>3</v>
      </c>
      <c r="U63" s="30" t="n">
        <f aca="false">YEAR(E63)</f>
        <v>2024</v>
      </c>
      <c r="V63" s="30" t="str">
        <f aca="false">TEXT(E63,"MMM-YYYY")</f>
        <v>Feb-2024</v>
      </c>
      <c r="W63" s="30" t="n">
        <f aca="false">MONTH(E63)</f>
        <v>2</v>
      </c>
      <c r="X63" s="30" t="str">
        <f aca="false">TEXT(WEEKDAY(E63,2),"0")&amp;" - "&amp;TEXT(E63,"dddd")</f>
        <v>4 - Thursday</v>
      </c>
      <c r="Y63" s="30" t="str">
        <f aca="false">_xlfn.IFS(C63&lt;18,"Child (0-17)",C63&lt;40,"Young Adult (18-39)",C63&lt;60,"Adult (40-59)",TRUE(),"Senior (60+)")</f>
        <v>Senior (60+)</v>
      </c>
      <c r="Z63" s="30" t="n">
        <f aca="false">ROUND(G63-E63,0)</f>
        <v>1</v>
      </c>
      <c r="AA63" s="30" t="n">
        <f aca="false">L63+M63</f>
        <v>106</v>
      </c>
      <c r="AB63" s="30" t="n">
        <f aca="false">IFERROR(ROUND(Q63/AA63,2),0)</f>
        <v>19.86</v>
      </c>
      <c r="AC63" s="30" t="str">
        <f aca="false">IF(AND(K63="Critical",N63="No"),"URGENT - No Bed","Normal")</f>
        <v>Normal</v>
      </c>
      <c r="AD63" s="34" t="n">
        <f aca="false">INDEX(Lookup_Tables!$B$3:$B$12,MATCH(H63,Lookup_Tables!$A$3:$A$12,0))</f>
        <v>4400000</v>
      </c>
      <c r="AE63" s="30" t="str">
        <f aca="false">INDEX(Lookup_Tables!$C$3:$C$12,MATCH(H63,Lookup_Tables!$A$3:$A$12,0))</f>
        <v>Dr. Neha Chopra</v>
      </c>
      <c r="AF63" s="30" t="str">
        <f aca="false">IFERROR(INDEX(Lookup_Tables!$F$16:$F$45,MATCH(I63,Lookup_Tables!$E$16:$E$45,0)),"N/A")</f>
        <v>EMP218</v>
      </c>
      <c r="AG63" s="30" t="n">
        <f aca="false">_xlfn.IFS(R63="Recovered",4,R63="Referred",3,R63="Admitted",2,R63="Deceased",1,TRUE(),0)</f>
        <v>4</v>
      </c>
      <c r="AH63" s="30" t="str">
        <f aca="false">IF(T63&gt;=4,"Satisfied",IF(T63&gt;=3,"Neutral","Needs Improvement"))</f>
        <v>Neutral</v>
      </c>
    </row>
    <row r="64" customFormat="false" ht="15" hidden="false" customHeight="false" outlineLevel="0" collapsed="false">
      <c r="A64" s="27" t="s">
        <v>6469</v>
      </c>
      <c r="B64" s="27" t="s">
        <v>1751</v>
      </c>
      <c r="C64" s="27" t="n">
        <v>53</v>
      </c>
      <c r="D64" s="27" t="s">
        <v>181</v>
      </c>
      <c r="E64" s="28" t="n">
        <v>45481</v>
      </c>
      <c r="F64" s="27" t="s">
        <v>303</v>
      </c>
      <c r="G64" s="28" t="n">
        <v>45488</v>
      </c>
      <c r="H64" s="27" t="s">
        <v>123</v>
      </c>
      <c r="I64" s="27" t="s">
        <v>124</v>
      </c>
      <c r="J64" s="27" t="s">
        <v>125</v>
      </c>
      <c r="K64" s="27" t="s">
        <v>202</v>
      </c>
      <c r="L64" s="27" t="n">
        <v>17</v>
      </c>
      <c r="M64" s="27" t="n">
        <v>225</v>
      </c>
      <c r="N64" s="27" t="s">
        <v>186</v>
      </c>
      <c r="O64" s="27" t="s">
        <v>139</v>
      </c>
      <c r="P64" s="27" t="s">
        <v>140</v>
      </c>
      <c r="Q64" s="29" t="n">
        <v>19811.41</v>
      </c>
      <c r="R64" s="27" t="s">
        <v>462</v>
      </c>
      <c r="S64" s="27" t="s">
        <v>335</v>
      </c>
      <c r="T64" s="27" t="n">
        <v>5</v>
      </c>
      <c r="U64" s="27" t="n">
        <f aca="false">YEAR(E64)</f>
        <v>2024</v>
      </c>
      <c r="V64" s="27" t="str">
        <f aca="false">TEXT(E64,"MMM-YYYY")</f>
        <v>Jul-2024</v>
      </c>
      <c r="W64" s="27" t="n">
        <f aca="false">MONTH(E64)</f>
        <v>7</v>
      </c>
      <c r="X64" s="27" t="str">
        <f aca="false">TEXT(WEEKDAY(E64,2),"0")&amp;" - "&amp;TEXT(E64,"dddd")</f>
        <v>1 - Monday</v>
      </c>
      <c r="Y64" s="27" t="str">
        <f aca="false">_xlfn.IFS(C64&lt;18,"Child (0-17)",C64&lt;40,"Young Adult (18-39)",C64&lt;60,"Adult (40-59)",TRUE(),"Senior (60+)")</f>
        <v>Adult (40-59)</v>
      </c>
      <c r="Z64" s="27" t="n">
        <f aca="false">ROUND(G64-E64,0)</f>
        <v>7</v>
      </c>
      <c r="AA64" s="27" t="n">
        <f aca="false">L64+M64</f>
        <v>242</v>
      </c>
      <c r="AB64" s="27" t="n">
        <f aca="false">IFERROR(ROUND(Q64/AA64,2),0)</f>
        <v>81.87</v>
      </c>
      <c r="AC64" s="27" t="str">
        <f aca="false">IF(AND(K64="Critical",N64="No"),"URGENT - No Bed","Normal")</f>
        <v>Normal</v>
      </c>
      <c r="AD64" s="33" t="n">
        <f aca="false">INDEX(Lookup_Tables!$B$3:$B$12,MATCH(H64,Lookup_Tables!$A$3:$A$12,0))</f>
        <v>2200000</v>
      </c>
      <c r="AE64" s="27" t="str">
        <f aca="false">INDEX(Lookup_Tables!$C$3:$C$12,MATCH(H64,Lookup_Tables!$A$3:$A$12,0))</f>
        <v>Dr. Rohan Das</v>
      </c>
      <c r="AF64" s="27" t="str">
        <f aca="false">IFERROR(INDEX(Lookup_Tables!$F$16:$F$45,MATCH(I64,Lookup_Tables!$E$16:$E$45,0)),"N/A")</f>
        <v>EMP205</v>
      </c>
      <c r="AG64" s="27" t="n">
        <f aca="false">_xlfn.IFS(R64="Recovered",4,R64="Referred",3,R64="Admitted",2,R64="Deceased",1,TRUE(),0)</f>
        <v>1</v>
      </c>
      <c r="AH64" s="27" t="str">
        <f aca="false">IF(T64&gt;=4,"Satisfied",IF(T64&gt;=3,"Neutral","Needs Improvement"))</f>
        <v>Satisfied</v>
      </c>
    </row>
    <row r="65" customFormat="false" ht="15" hidden="false" customHeight="false" outlineLevel="0" collapsed="false">
      <c r="A65" s="30" t="s">
        <v>480</v>
      </c>
      <c r="B65" s="30" t="s">
        <v>481</v>
      </c>
      <c r="C65" s="30" t="n">
        <v>22</v>
      </c>
      <c r="D65" s="30" t="s">
        <v>181</v>
      </c>
      <c r="E65" s="31" t="n">
        <v>45619</v>
      </c>
      <c r="F65" s="30" t="s">
        <v>482</v>
      </c>
      <c r="G65" s="31" t="n">
        <v>45621</v>
      </c>
      <c r="H65" s="30" t="s">
        <v>217</v>
      </c>
      <c r="I65" s="30" t="s">
        <v>282</v>
      </c>
      <c r="J65" s="30" t="s">
        <v>483</v>
      </c>
      <c r="K65" s="30" t="s">
        <v>126</v>
      </c>
      <c r="L65" s="30" t="n">
        <v>18</v>
      </c>
      <c r="M65" s="30" t="n">
        <v>53</v>
      </c>
      <c r="N65" s="30" t="s">
        <v>127</v>
      </c>
      <c r="O65" s="30" t="s">
        <v>139</v>
      </c>
      <c r="P65" s="30" t="s">
        <v>140</v>
      </c>
      <c r="Q65" s="32" t="n">
        <v>7921.11</v>
      </c>
      <c r="R65" s="30" t="s">
        <v>130</v>
      </c>
      <c r="S65" s="30" t="s">
        <v>192</v>
      </c>
      <c r="T65" s="30" t="n">
        <v>3</v>
      </c>
      <c r="U65" s="30" t="n">
        <f aca="false">YEAR(E65)</f>
        <v>2024</v>
      </c>
      <c r="V65" s="30" t="str">
        <f aca="false">TEXT(E65,"MMM-YYYY")</f>
        <v>Nov-2024</v>
      </c>
      <c r="W65" s="30" t="n">
        <f aca="false">MONTH(E65)</f>
        <v>11</v>
      </c>
      <c r="X65" s="30" t="str">
        <f aca="false">TEXT(WEEKDAY(E65,2),"0")&amp;" - "&amp;TEXT(E65,"dddd")</f>
        <v>6 - Saturday</v>
      </c>
      <c r="Y65" s="30" t="str">
        <f aca="false">_xlfn.IFS(C65&lt;18,"Child (0-17)",C65&lt;40,"Young Adult (18-39)",C65&lt;60,"Adult (40-59)",TRUE(),"Senior (60+)")</f>
        <v>Young Adult (18-39)</v>
      </c>
      <c r="Z65" s="30" t="n">
        <f aca="false">ROUND(G65-E65,0)</f>
        <v>2</v>
      </c>
      <c r="AA65" s="30" t="n">
        <f aca="false">L65+M65</f>
        <v>71</v>
      </c>
      <c r="AB65" s="30" t="n">
        <f aca="false">IFERROR(ROUND(Q65/AA65,2),0)</f>
        <v>111.56</v>
      </c>
      <c r="AC65" s="30" t="str">
        <f aca="false">IF(AND(K65="Critical",N65="No"),"URGENT - No Bed","Normal")</f>
        <v>Normal</v>
      </c>
      <c r="AD65" s="34" t="n">
        <f aca="false">INDEX(Lookup_Tables!$B$3:$B$12,MATCH(H65,Lookup_Tables!$A$3:$A$12,0))</f>
        <v>4200000</v>
      </c>
      <c r="AE65" s="30" t="str">
        <f aca="false">INDEX(Lookup_Tables!$C$3:$C$12,MATCH(H65,Lookup_Tables!$A$3:$A$12,0))</f>
        <v>Dr. Anil Kapoor</v>
      </c>
      <c r="AF65" s="30" t="str">
        <f aca="false">IFERROR(INDEX(Lookup_Tables!$F$16:$F$45,MATCH(I65,Lookup_Tables!$E$16:$E$45,0)),"N/A")</f>
        <v>EMP200</v>
      </c>
      <c r="AG65" s="30" t="n">
        <f aca="false">_xlfn.IFS(R65="Recovered",4,R65="Referred",3,R65="Admitted",2,R65="Deceased",1,TRUE(),0)</f>
        <v>4</v>
      </c>
      <c r="AH65" s="30" t="str">
        <f aca="false">IF(T65&gt;=4,"Satisfied",IF(T65&gt;=3,"Neutral","Needs Improvement"))</f>
        <v>Neutral</v>
      </c>
    </row>
    <row r="66" customFormat="false" ht="15" hidden="false" customHeight="false" outlineLevel="0" collapsed="false">
      <c r="A66" s="27" t="s">
        <v>3062</v>
      </c>
      <c r="B66" s="27" t="s">
        <v>3063</v>
      </c>
      <c r="C66" s="27" t="n">
        <v>43</v>
      </c>
      <c r="D66" s="27" t="s">
        <v>181</v>
      </c>
      <c r="E66" s="28" t="n">
        <v>45366</v>
      </c>
      <c r="F66" s="27" t="s">
        <v>1628</v>
      </c>
      <c r="G66" s="28" t="n">
        <v>45367</v>
      </c>
      <c r="H66" s="27" t="s">
        <v>206</v>
      </c>
      <c r="I66" s="27" t="s">
        <v>232</v>
      </c>
      <c r="J66" s="27" t="s">
        <v>208</v>
      </c>
      <c r="K66" s="27" t="s">
        <v>126</v>
      </c>
      <c r="L66" s="27" t="n">
        <v>13</v>
      </c>
      <c r="M66" s="27" t="n">
        <v>46</v>
      </c>
      <c r="N66" s="27" t="s">
        <v>186</v>
      </c>
      <c r="O66" s="27" t="s">
        <v>171</v>
      </c>
      <c r="P66" s="27" t="s">
        <v>150</v>
      </c>
      <c r="Q66" s="29" t="n">
        <v>6221.56</v>
      </c>
      <c r="R66" s="27" t="s">
        <v>130</v>
      </c>
      <c r="S66" s="27" t="s">
        <v>192</v>
      </c>
      <c r="T66" s="27" t="n">
        <v>3</v>
      </c>
      <c r="U66" s="27" t="n">
        <f aca="false">YEAR(E66)</f>
        <v>2024</v>
      </c>
      <c r="V66" s="27" t="str">
        <f aca="false">TEXT(E66,"MMM-YYYY")</f>
        <v>Mar-2024</v>
      </c>
      <c r="W66" s="27" t="n">
        <f aca="false">MONTH(E66)</f>
        <v>3</v>
      </c>
      <c r="X66" s="27" t="str">
        <f aca="false">TEXT(WEEKDAY(E66,2),"0")&amp;" - "&amp;TEXT(E66,"dddd")</f>
        <v>5 - Friday</v>
      </c>
      <c r="Y66" s="27" t="str">
        <f aca="false">_xlfn.IFS(C66&lt;18,"Child (0-17)",C66&lt;40,"Young Adult (18-39)",C66&lt;60,"Adult (40-59)",TRUE(),"Senior (60+)")</f>
        <v>Adult (40-59)</v>
      </c>
      <c r="Z66" s="27" t="n">
        <f aca="false">ROUND(G66-E66,0)</f>
        <v>1</v>
      </c>
      <c r="AA66" s="27" t="n">
        <f aca="false">L66+M66</f>
        <v>59</v>
      </c>
      <c r="AB66" s="27" t="n">
        <f aca="false">IFERROR(ROUND(Q66/AA66,2),0)</f>
        <v>105.45</v>
      </c>
      <c r="AC66" s="27" t="str">
        <f aca="false">IF(AND(K66="Critical",N66="No"),"URGENT - No Bed","Normal")</f>
        <v>Normal</v>
      </c>
      <c r="AD66" s="33" t="n">
        <f aca="false">INDEX(Lookup_Tables!$B$3:$B$12,MATCH(H66,Lookup_Tables!$A$3:$A$12,0))</f>
        <v>2800000</v>
      </c>
      <c r="AE66" s="27" t="str">
        <f aca="false">INDEX(Lookup_Tables!$C$3:$C$12,MATCH(H66,Lookup_Tables!$A$3:$A$12,0))</f>
        <v>Dr. Suresh Nair</v>
      </c>
      <c r="AF66" s="27" t="str">
        <f aca="false">IFERROR(INDEX(Lookup_Tables!$F$16:$F$45,MATCH(I66,Lookup_Tables!$E$16:$E$45,0)),"N/A")</f>
        <v>EMP210</v>
      </c>
      <c r="AG66" s="27" t="n">
        <f aca="false">_xlfn.IFS(R66="Recovered",4,R66="Referred",3,R66="Admitted",2,R66="Deceased",1,TRUE(),0)</f>
        <v>4</v>
      </c>
      <c r="AH66" s="27" t="str">
        <f aca="false">IF(T66&gt;=4,"Satisfied",IF(T66&gt;=3,"Neutral","Needs Improvement"))</f>
        <v>Neutral</v>
      </c>
    </row>
    <row r="67" customFormat="false" ht="15" hidden="false" customHeight="false" outlineLevel="0" collapsed="false">
      <c r="A67" s="30" t="s">
        <v>1290</v>
      </c>
      <c r="B67" s="30" t="s">
        <v>346</v>
      </c>
      <c r="C67" s="30" t="n">
        <v>10</v>
      </c>
      <c r="D67" s="30" t="s">
        <v>121</v>
      </c>
      <c r="E67" s="31" t="n">
        <v>45324</v>
      </c>
      <c r="F67" s="30" t="s">
        <v>394</v>
      </c>
      <c r="G67" s="31" t="n">
        <v>45324</v>
      </c>
      <c r="H67" s="30" t="s">
        <v>135</v>
      </c>
      <c r="I67" s="30" t="s">
        <v>251</v>
      </c>
      <c r="J67" s="30" t="s">
        <v>137</v>
      </c>
      <c r="K67" s="30" t="s">
        <v>156</v>
      </c>
      <c r="L67" s="30" t="n">
        <v>29</v>
      </c>
      <c r="M67" s="30" t="n">
        <v>90</v>
      </c>
      <c r="N67" s="30" t="s">
        <v>127</v>
      </c>
      <c r="O67" s="30" t="s">
        <v>171</v>
      </c>
      <c r="P67" s="30" t="s">
        <v>150</v>
      </c>
      <c r="Q67" s="32" t="n">
        <v>4266.09</v>
      </c>
      <c r="R67" s="30" t="s">
        <v>268</v>
      </c>
      <c r="S67" s="30" t="s">
        <v>131</v>
      </c>
      <c r="T67" s="30" t="n">
        <v>3</v>
      </c>
      <c r="U67" s="30" t="n">
        <f aca="false">YEAR(E67)</f>
        <v>2024</v>
      </c>
      <c r="V67" s="30" t="str">
        <f aca="false">TEXT(E67,"MMM-YYYY")</f>
        <v>Feb-2024</v>
      </c>
      <c r="W67" s="30" t="n">
        <f aca="false">MONTH(E67)</f>
        <v>2</v>
      </c>
      <c r="X67" s="30" t="str">
        <f aca="false">TEXT(WEEKDAY(E67,2),"0")&amp;" - "&amp;TEXT(E67,"dddd")</f>
        <v>5 - Friday</v>
      </c>
      <c r="Y67" s="30" t="str">
        <f aca="false">_xlfn.IFS(C67&lt;18,"Child (0-17)",C67&lt;40,"Young Adult (18-39)",C67&lt;60,"Adult (40-59)",TRUE(),"Senior (60+)")</f>
        <v>Child (0-17)</v>
      </c>
      <c r="Z67" s="30" t="n">
        <f aca="false">ROUND(G67-E67,0)</f>
        <v>0</v>
      </c>
      <c r="AA67" s="30" t="n">
        <f aca="false">L67+M67</f>
        <v>119</v>
      </c>
      <c r="AB67" s="30" t="n">
        <f aca="false">IFERROR(ROUND(Q67/AA67,2),0)</f>
        <v>35.85</v>
      </c>
      <c r="AC67" s="30" t="str">
        <f aca="false">IF(AND(K67="Critical",N67="No"),"URGENT - No Bed","Normal")</f>
        <v>Normal</v>
      </c>
      <c r="AD67" s="34" t="n">
        <f aca="false">INDEX(Lookup_Tables!$B$3:$B$12,MATCH(H67,Lookup_Tables!$A$3:$A$12,0))</f>
        <v>4600000</v>
      </c>
      <c r="AE67" s="30" t="str">
        <f aca="false">INDEX(Lookup_Tables!$C$3:$C$12,MATCH(H67,Lookup_Tables!$A$3:$A$12,0))</f>
        <v>Dr. Farhan Khan</v>
      </c>
      <c r="AF67" s="30" t="str">
        <f aca="false">IFERROR(INDEX(Lookup_Tables!$F$16:$F$45,MATCH(I67,Lookup_Tables!$E$16:$E$45,0)),"N/A")</f>
        <v>EMP207</v>
      </c>
      <c r="AG67" s="30" t="n">
        <f aca="false">_xlfn.IFS(R67="Recovered",4,R67="Referred",3,R67="Admitted",2,R67="Deceased",1,TRUE(),0)</f>
        <v>3</v>
      </c>
      <c r="AH67" s="30" t="str">
        <f aca="false">IF(T67&gt;=4,"Satisfied",IF(T67&gt;=3,"Neutral","Needs Improvement"))</f>
        <v>Neutral</v>
      </c>
    </row>
    <row r="68" customFormat="false" ht="15" hidden="false" customHeight="false" outlineLevel="0" collapsed="false">
      <c r="A68" s="27" t="s">
        <v>4727</v>
      </c>
      <c r="B68" s="27" t="s">
        <v>2475</v>
      </c>
      <c r="C68" s="27" t="n">
        <v>20</v>
      </c>
      <c r="D68" s="27" t="s">
        <v>181</v>
      </c>
      <c r="E68" s="28" t="n">
        <v>45643</v>
      </c>
      <c r="F68" s="27" t="s">
        <v>1186</v>
      </c>
      <c r="G68" s="28" t="n">
        <v>45643</v>
      </c>
      <c r="H68" s="27" t="s">
        <v>123</v>
      </c>
      <c r="I68" s="27" t="s">
        <v>155</v>
      </c>
      <c r="J68" s="27" t="s">
        <v>508</v>
      </c>
      <c r="K68" s="27" t="s">
        <v>138</v>
      </c>
      <c r="L68" s="27" t="n">
        <v>38</v>
      </c>
      <c r="M68" s="27" t="n">
        <v>17</v>
      </c>
      <c r="N68" s="27" t="s">
        <v>127</v>
      </c>
      <c r="O68" s="27" t="s">
        <v>139</v>
      </c>
      <c r="P68" s="27" t="s">
        <v>150</v>
      </c>
      <c r="Q68" s="29" t="n">
        <v>1316.81</v>
      </c>
      <c r="R68" s="27" t="s">
        <v>130</v>
      </c>
      <c r="S68" s="27" t="s">
        <v>223</v>
      </c>
      <c r="T68" s="27" t="n">
        <v>4</v>
      </c>
      <c r="U68" s="27" t="n">
        <f aca="false">YEAR(E68)</f>
        <v>2024</v>
      </c>
      <c r="V68" s="27" t="str">
        <f aca="false">TEXT(E68,"MMM-YYYY")</f>
        <v>Dec-2024</v>
      </c>
      <c r="W68" s="27" t="n">
        <f aca="false">MONTH(E68)</f>
        <v>12</v>
      </c>
      <c r="X68" s="27" t="str">
        <f aca="false">TEXT(WEEKDAY(E68,2),"0")&amp;" - "&amp;TEXT(E68,"dddd")</f>
        <v>2 - Tuesday</v>
      </c>
      <c r="Y68" s="27" t="str">
        <f aca="false">_xlfn.IFS(C68&lt;18,"Child (0-17)",C68&lt;40,"Young Adult (18-39)",C68&lt;60,"Adult (40-59)",TRUE(),"Senior (60+)")</f>
        <v>Young Adult (18-39)</v>
      </c>
      <c r="Z68" s="27" t="n">
        <f aca="false">ROUND(G68-E68,0)</f>
        <v>0</v>
      </c>
      <c r="AA68" s="27" t="n">
        <f aca="false">L68+M68</f>
        <v>55</v>
      </c>
      <c r="AB68" s="27" t="n">
        <f aca="false">IFERROR(ROUND(Q68/AA68,2),0)</f>
        <v>23.94</v>
      </c>
      <c r="AC68" s="27" t="str">
        <f aca="false">IF(AND(K68="Critical",N68="No"),"URGENT - No Bed","Normal")</f>
        <v>Normal</v>
      </c>
      <c r="AD68" s="33" t="n">
        <f aca="false">INDEX(Lookup_Tables!$B$3:$B$12,MATCH(H68,Lookup_Tables!$A$3:$A$12,0))</f>
        <v>2200000</v>
      </c>
      <c r="AE68" s="27" t="str">
        <f aca="false">INDEX(Lookup_Tables!$C$3:$C$12,MATCH(H68,Lookup_Tables!$A$3:$A$12,0))</f>
        <v>Dr. Rohan Das</v>
      </c>
      <c r="AF68" s="27" t="str">
        <f aca="false">IFERROR(INDEX(Lookup_Tables!$F$16:$F$45,MATCH(I68,Lookup_Tables!$E$16:$E$45,0)),"N/A")</f>
        <v>EMP203</v>
      </c>
      <c r="AG68" s="27" t="n">
        <f aca="false">_xlfn.IFS(R68="Recovered",4,R68="Referred",3,R68="Admitted",2,R68="Deceased",1,TRUE(),0)</f>
        <v>4</v>
      </c>
      <c r="AH68" s="27" t="str">
        <f aca="false">IF(T68&gt;=4,"Satisfied",IF(T68&gt;=3,"Neutral","Needs Improvement"))</f>
        <v>Satisfied</v>
      </c>
    </row>
    <row r="69" customFormat="false" ht="15" hidden="false" customHeight="false" outlineLevel="0" collapsed="false">
      <c r="A69" s="30" t="s">
        <v>5586</v>
      </c>
      <c r="B69" s="30" t="s">
        <v>3334</v>
      </c>
      <c r="C69" s="30" t="n">
        <v>23</v>
      </c>
      <c r="D69" s="30" t="s">
        <v>121</v>
      </c>
      <c r="E69" s="31" t="n">
        <v>45342</v>
      </c>
      <c r="F69" s="30" t="s">
        <v>341</v>
      </c>
      <c r="G69" s="31" t="n">
        <v>45344</v>
      </c>
      <c r="H69" s="30" t="s">
        <v>168</v>
      </c>
      <c r="I69" s="30" t="s">
        <v>366</v>
      </c>
      <c r="J69" s="30" t="s">
        <v>441</v>
      </c>
      <c r="K69" s="30" t="s">
        <v>126</v>
      </c>
      <c r="L69" s="30" t="n">
        <v>19</v>
      </c>
      <c r="M69" s="30" t="n">
        <v>97</v>
      </c>
      <c r="N69" s="30" t="s">
        <v>186</v>
      </c>
      <c r="O69" s="30" t="s">
        <v>139</v>
      </c>
      <c r="P69" s="30" t="s">
        <v>129</v>
      </c>
      <c r="Q69" s="32" t="n">
        <v>8414.23</v>
      </c>
      <c r="R69" s="30" t="s">
        <v>130</v>
      </c>
      <c r="S69" s="30" t="s">
        <v>151</v>
      </c>
      <c r="T69" s="30" t="n">
        <v>5</v>
      </c>
      <c r="U69" s="30" t="n">
        <f aca="false">YEAR(E69)</f>
        <v>2024</v>
      </c>
      <c r="V69" s="30" t="str">
        <f aca="false">TEXT(E69,"MMM-YYYY")</f>
        <v>Feb-2024</v>
      </c>
      <c r="W69" s="30" t="n">
        <f aca="false">MONTH(E69)</f>
        <v>2</v>
      </c>
      <c r="X69" s="30" t="str">
        <f aca="false">TEXT(WEEKDAY(E69,2),"0")&amp;" - "&amp;TEXT(E69,"dddd")</f>
        <v>2 - Tuesday</v>
      </c>
      <c r="Y69" s="30" t="str">
        <f aca="false">_xlfn.IFS(C69&lt;18,"Child (0-17)",C69&lt;40,"Young Adult (18-39)",C69&lt;60,"Adult (40-59)",TRUE(),"Senior (60+)")</f>
        <v>Young Adult (18-39)</v>
      </c>
      <c r="Z69" s="30" t="n">
        <f aca="false">ROUND(G69-E69,0)</f>
        <v>2</v>
      </c>
      <c r="AA69" s="30" t="n">
        <f aca="false">L69+M69</f>
        <v>116</v>
      </c>
      <c r="AB69" s="30" t="n">
        <f aca="false">IFERROR(ROUND(Q69/AA69,2),0)</f>
        <v>72.54</v>
      </c>
      <c r="AC69" s="30" t="str">
        <f aca="false">IF(AND(K69="Critical",N69="No"),"URGENT - No Bed","Normal")</f>
        <v>Normal</v>
      </c>
      <c r="AD69" s="34" t="n">
        <f aca="false">INDEX(Lookup_Tables!$B$3:$B$12,MATCH(H69,Lookup_Tables!$A$3:$A$12,0))</f>
        <v>4400000</v>
      </c>
      <c r="AE69" s="30" t="str">
        <f aca="false">INDEX(Lookup_Tables!$C$3:$C$12,MATCH(H69,Lookup_Tables!$A$3:$A$12,0))</f>
        <v>Dr. Neha Chopra</v>
      </c>
      <c r="AF69" s="30" t="str">
        <f aca="false">IFERROR(INDEX(Lookup_Tables!$F$16:$F$45,MATCH(I69,Lookup_Tables!$E$16:$E$45,0)),"N/A")</f>
        <v>EMP218</v>
      </c>
      <c r="AG69" s="30" t="n">
        <f aca="false">_xlfn.IFS(R69="Recovered",4,R69="Referred",3,R69="Admitted",2,R69="Deceased",1,TRUE(),0)</f>
        <v>4</v>
      </c>
      <c r="AH69" s="30" t="str">
        <f aca="false">IF(T69&gt;=4,"Satisfied",IF(T69&gt;=3,"Neutral","Needs Improvement"))</f>
        <v>Satisfied</v>
      </c>
    </row>
    <row r="70" customFormat="false" ht="15" hidden="false" customHeight="false" outlineLevel="0" collapsed="false">
      <c r="A70" s="27" t="s">
        <v>324</v>
      </c>
      <c r="B70" s="27" t="s">
        <v>325</v>
      </c>
      <c r="C70" s="27" t="n">
        <v>26</v>
      </c>
      <c r="D70" s="27" t="s">
        <v>181</v>
      </c>
      <c r="E70" s="28" t="n">
        <v>45370</v>
      </c>
      <c r="F70" s="27" t="s">
        <v>326</v>
      </c>
      <c r="G70" s="28" t="n">
        <v>45370</v>
      </c>
      <c r="H70" s="27" t="s">
        <v>236</v>
      </c>
      <c r="I70" s="27" t="s">
        <v>237</v>
      </c>
      <c r="J70" s="27" t="s">
        <v>287</v>
      </c>
      <c r="K70" s="27" t="s">
        <v>138</v>
      </c>
      <c r="L70" s="27" t="n">
        <v>32</v>
      </c>
      <c r="M70" s="27" t="n">
        <v>38</v>
      </c>
      <c r="N70" s="27" t="s">
        <v>127</v>
      </c>
      <c r="O70" s="27" t="s">
        <v>171</v>
      </c>
      <c r="P70" s="27" t="s">
        <v>187</v>
      </c>
      <c r="Q70" s="29" t="n">
        <v>2042.93</v>
      </c>
      <c r="R70" s="27" t="s">
        <v>130</v>
      </c>
      <c r="S70" s="27" t="s">
        <v>151</v>
      </c>
      <c r="T70" s="27" t="n">
        <v>4</v>
      </c>
      <c r="U70" s="27" t="n">
        <f aca="false">YEAR(E70)</f>
        <v>2024</v>
      </c>
      <c r="V70" s="27" t="str">
        <f aca="false">TEXT(E70,"MMM-YYYY")</f>
        <v>Mar-2024</v>
      </c>
      <c r="W70" s="27" t="n">
        <f aca="false">MONTH(E70)</f>
        <v>3</v>
      </c>
      <c r="X70" s="27" t="str">
        <f aca="false">TEXT(WEEKDAY(E70,2),"0")&amp;" - "&amp;TEXT(E70,"dddd")</f>
        <v>2 - Tuesday</v>
      </c>
      <c r="Y70" s="27" t="str">
        <f aca="false">_xlfn.IFS(C70&lt;18,"Child (0-17)",C70&lt;40,"Young Adult (18-39)",C70&lt;60,"Adult (40-59)",TRUE(),"Senior (60+)")</f>
        <v>Young Adult (18-39)</v>
      </c>
      <c r="Z70" s="27" t="n">
        <f aca="false">ROUND(G70-E70,0)</f>
        <v>0</v>
      </c>
      <c r="AA70" s="27" t="n">
        <f aca="false">L70+M70</f>
        <v>70</v>
      </c>
      <c r="AB70" s="27" t="n">
        <f aca="false">IFERROR(ROUND(Q70/AA70,2),0)</f>
        <v>29.18</v>
      </c>
      <c r="AC70" s="27" t="str">
        <f aca="false">IF(AND(K70="Critical",N70="No"),"URGENT - No Bed","Normal")</f>
        <v>Normal</v>
      </c>
      <c r="AD70" s="33" t="n">
        <f aca="false">INDEX(Lookup_Tables!$B$3:$B$12,MATCH(H70,Lookup_Tables!$A$3:$A$12,0))</f>
        <v>3900000</v>
      </c>
      <c r="AE70" s="27" t="str">
        <f aca="false">INDEX(Lookup_Tables!$C$3:$C$12,MATCH(H70,Lookup_Tables!$A$3:$A$12,0))</f>
        <v>Dr. Rina Mehta</v>
      </c>
      <c r="AF70" s="27" t="str">
        <f aca="false">IFERROR(INDEX(Lookup_Tables!$F$16:$F$45,MATCH(I70,Lookup_Tables!$E$16:$E$45,0)),"N/A")</f>
        <v>EMP215</v>
      </c>
      <c r="AG70" s="27" t="n">
        <f aca="false">_xlfn.IFS(R70="Recovered",4,R70="Referred",3,R70="Admitted",2,R70="Deceased",1,TRUE(),0)</f>
        <v>4</v>
      </c>
      <c r="AH70" s="27" t="str">
        <f aca="false">IF(T70&gt;=4,"Satisfied",IF(T70&gt;=3,"Neutral","Needs Improvement"))</f>
        <v>Satisfied</v>
      </c>
    </row>
    <row r="71" customFormat="false" ht="15" hidden="false" customHeight="false" outlineLevel="0" collapsed="false">
      <c r="A71" s="30" t="s">
        <v>2169</v>
      </c>
      <c r="B71" s="30" t="s">
        <v>318</v>
      </c>
      <c r="C71" s="30" t="n">
        <v>58</v>
      </c>
      <c r="D71" s="30" t="s">
        <v>181</v>
      </c>
      <c r="E71" s="31" t="n">
        <v>45632</v>
      </c>
      <c r="F71" s="30" t="s">
        <v>353</v>
      </c>
      <c r="G71" s="31" t="n">
        <v>45643</v>
      </c>
      <c r="H71" s="30" t="s">
        <v>217</v>
      </c>
      <c r="I71" s="30" t="s">
        <v>392</v>
      </c>
      <c r="J71" s="30" t="s">
        <v>218</v>
      </c>
      <c r="K71" s="30" t="s">
        <v>202</v>
      </c>
      <c r="L71" s="30" t="n">
        <v>3</v>
      </c>
      <c r="M71" s="30" t="n">
        <v>207</v>
      </c>
      <c r="N71" s="30" t="s">
        <v>186</v>
      </c>
      <c r="O71" s="30" t="s">
        <v>128</v>
      </c>
      <c r="P71" s="30" t="s">
        <v>129</v>
      </c>
      <c r="Q71" s="32" t="n">
        <v>18053.49</v>
      </c>
      <c r="R71" s="30" t="s">
        <v>130</v>
      </c>
      <c r="S71" s="30" t="s">
        <v>157</v>
      </c>
      <c r="T71" s="30" t="n">
        <v>3</v>
      </c>
      <c r="U71" s="30" t="n">
        <f aca="false">YEAR(E71)</f>
        <v>2024</v>
      </c>
      <c r="V71" s="30" t="str">
        <f aca="false">TEXT(E71,"MMM-YYYY")</f>
        <v>Dec-2024</v>
      </c>
      <c r="W71" s="30" t="n">
        <f aca="false">MONTH(E71)</f>
        <v>12</v>
      </c>
      <c r="X71" s="30" t="str">
        <f aca="false">TEXT(WEEKDAY(E71,2),"0")&amp;" - "&amp;TEXT(E71,"dddd")</f>
        <v>5 - Friday</v>
      </c>
      <c r="Y71" s="30" t="str">
        <f aca="false">_xlfn.IFS(C71&lt;18,"Child (0-17)",C71&lt;40,"Young Adult (18-39)",C71&lt;60,"Adult (40-59)",TRUE(),"Senior (60+)")</f>
        <v>Adult (40-59)</v>
      </c>
      <c r="Z71" s="30" t="n">
        <f aca="false">ROUND(G71-E71,0)</f>
        <v>11</v>
      </c>
      <c r="AA71" s="30" t="n">
        <f aca="false">L71+M71</f>
        <v>210</v>
      </c>
      <c r="AB71" s="30" t="n">
        <f aca="false">IFERROR(ROUND(Q71/AA71,2),0)</f>
        <v>85.97</v>
      </c>
      <c r="AC71" s="30" t="str">
        <f aca="false">IF(AND(K71="Critical",N71="No"),"URGENT - No Bed","Normal")</f>
        <v>Normal</v>
      </c>
      <c r="AD71" s="34" t="n">
        <f aca="false">INDEX(Lookup_Tables!$B$3:$B$12,MATCH(H71,Lookup_Tables!$A$3:$A$12,0))</f>
        <v>4200000</v>
      </c>
      <c r="AE71" s="30" t="str">
        <f aca="false">INDEX(Lookup_Tables!$C$3:$C$12,MATCH(H71,Lookup_Tables!$A$3:$A$12,0))</f>
        <v>Dr. Anil Kapoor</v>
      </c>
      <c r="AF71" s="30" t="str">
        <f aca="false">IFERROR(INDEX(Lookup_Tables!$F$16:$F$45,MATCH(I71,Lookup_Tables!$E$16:$E$45,0)),"N/A")</f>
        <v>EMP202</v>
      </c>
      <c r="AG71" s="30" t="n">
        <f aca="false">_xlfn.IFS(R71="Recovered",4,R71="Referred",3,R71="Admitted",2,R71="Deceased",1,TRUE(),0)</f>
        <v>4</v>
      </c>
      <c r="AH71" s="30" t="str">
        <f aca="false">IF(T71&gt;=4,"Satisfied",IF(T71&gt;=3,"Neutral","Needs Improvement"))</f>
        <v>Neutral</v>
      </c>
    </row>
    <row r="72" customFormat="false" ht="15" hidden="false" customHeight="false" outlineLevel="0" collapsed="false">
      <c r="A72" s="27" t="s">
        <v>2224</v>
      </c>
      <c r="B72" s="27" t="s">
        <v>1078</v>
      </c>
      <c r="C72" s="27" t="n">
        <v>46</v>
      </c>
      <c r="D72" s="27" t="s">
        <v>121</v>
      </c>
      <c r="E72" s="28" t="n">
        <v>45585</v>
      </c>
      <c r="F72" s="27" t="s">
        <v>516</v>
      </c>
      <c r="G72" s="28" t="n">
        <v>45596</v>
      </c>
      <c r="H72" s="27" t="s">
        <v>168</v>
      </c>
      <c r="I72" s="27" t="s">
        <v>169</v>
      </c>
      <c r="J72" s="27" t="s">
        <v>367</v>
      </c>
      <c r="K72" s="27" t="s">
        <v>202</v>
      </c>
      <c r="L72" s="27" t="n">
        <v>0</v>
      </c>
      <c r="M72" s="27" t="n">
        <v>215</v>
      </c>
      <c r="N72" s="27" t="s">
        <v>186</v>
      </c>
      <c r="O72" s="27" t="s">
        <v>171</v>
      </c>
      <c r="P72" s="27" t="s">
        <v>150</v>
      </c>
      <c r="Q72" s="29" t="n">
        <v>17782.91</v>
      </c>
      <c r="R72" s="27" t="s">
        <v>130</v>
      </c>
      <c r="S72" s="27" t="s">
        <v>223</v>
      </c>
      <c r="T72" s="27" t="n">
        <v>5</v>
      </c>
      <c r="U72" s="27" t="n">
        <f aca="false">YEAR(E72)</f>
        <v>2024</v>
      </c>
      <c r="V72" s="27" t="str">
        <f aca="false">TEXT(E72,"MMM-YYYY")</f>
        <v>Oct-2024</v>
      </c>
      <c r="W72" s="27" t="n">
        <f aca="false">MONTH(E72)</f>
        <v>10</v>
      </c>
      <c r="X72" s="27" t="str">
        <f aca="false">TEXT(WEEKDAY(E72,2),"0")&amp;" - "&amp;TEXT(E72,"dddd")</f>
        <v>7 - Sunday</v>
      </c>
      <c r="Y72" s="27" t="str">
        <f aca="false">_xlfn.IFS(C72&lt;18,"Child (0-17)",C72&lt;40,"Young Adult (18-39)",C72&lt;60,"Adult (40-59)",TRUE(),"Senior (60+)")</f>
        <v>Adult (40-59)</v>
      </c>
      <c r="Z72" s="27" t="n">
        <f aca="false">ROUND(G72-E72,0)</f>
        <v>11</v>
      </c>
      <c r="AA72" s="27" t="n">
        <f aca="false">L72+M72</f>
        <v>215</v>
      </c>
      <c r="AB72" s="27" t="n">
        <f aca="false">IFERROR(ROUND(Q72/AA72,2),0)</f>
        <v>82.71</v>
      </c>
      <c r="AC72" s="27" t="str">
        <f aca="false">IF(AND(K72="Critical",N72="No"),"URGENT - No Bed","Normal")</f>
        <v>Normal</v>
      </c>
      <c r="AD72" s="33" t="n">
        <f aca="false">INDEX(Lookup_Tables!$B$3:$B$12,MATCH(H72,Lookup_Tables!$A$3:$A$12,0))</f>
        <v>4400000</v>
      </c>
      <c r="AE72" s="27" t="str">
        <f aca="false">INDEX(Lookup_Tables!$C$3:$C$12,MATCH(H72,Lookup_Tables!$A$3:$A$12,0))</f>
        <v>Dr. Neha Chopra</v>
      </c>
      <c r="AF72" s="27" t="str">
        <f aca="false">IFERROR(INDEX(Lookup_Tables!$F$16:$F$45,MATCH(I72,Lookup_Tables!$E$16:$E$45,0)),"N/A")</f>
        <v>EMP220</v>
      </c>
      <c r="AG72" s="27" t="n">
        <f aca="false">_xlfn.IFS(R72="Recovered",4,R72="Referred",3,R72="Admitted",2,R72="Deceased",1,TRUE(),0)</f>
        <v>4</v>
      </c>
      <c r="AH72" s="27" t="str">
        <f aca="false">IF(T72&gt;=4,"Satisfied",IF(T72&gt;=3,"Neutral","Needs Improvement"))</f>
        <v>Satisfied</v>
      </c>
    </row>
    <row r="73" customFormat="false" ht="15" hidden="false" customHeight="false" outlineLevel="0" collapsed="false">
      <c r="A73" s="30" t="s">
        <v>5597</v>
      </c>
      <c r="B73" s="30" t="s">
        <v>5598</v>
      </c>
      <c r="C73" s="30" t="n">
        <v>9</v>
      </c>
      <c r="D73" s="30" t="s">
        <v>181</v>
      </c>
      <c r="E73" s="31" t="n">
        <v>45365</v>
      </c>
      <c r="F73" s="30" t="s">
        <v>331</v>
      </c>
      <c r="G73" s="31" t="n">
        <v>45365</v>
      </c>
      <c r="H73" s="30" t="s">
        <v>242</v>
      </c>
      <c r="I73" s="30" t="s">
        <v>466</v>
      </c>
      <c r="J73" s="30" t="s">
        <v>422</v>
      </c>
      <c r="K73" s="30" t="s">
        <v>138</v>
      </c>
      <c r="L73" s="30" t="n">
        <v>47</v>
      </c>
      <c r="M73" s="30" t="n">
        <v>27</v>
      </c>
      <c r="N73" s="30" t="s">
        <v>127</v>
      </c>
      <c r="O73" s="30" t="s">
        <v>139</v>
      </c>
      <c r="P73" s="30" t="s">
        <v>150</v>
      </c>
      <c r="Q73" s="32" t="n">
        <v>1328.27</v>
      </c>
      <c r="R73" s="30" t="s">
        <v>130</v>
      </c>
      <c r="S73" s="30" t="s">
        <v>197</v>
      </c>
      <c r="T73" s="30" t="n">
        <v>4</v>
      </c>
      <c r="U73" s="30" t="n">
        <f aca="false">YEAR(E73)</f>
        <v>2024</v>
      </c>
      <c r="V73" s="30" t="str">
        <f aca="false">TEXT(E73,"MMM-YYYY")</f>
        <v>Mar-2024</v>
      </c>
      <c r="W73" s="30" t="n">
        <f aca="false">MONTH(E73)</f>
        <v>3</v>
      </c>
      <c r="X73" s="30" t="str">
        <f aca="false">TEXT(WEEKDAY(E73,2),"0")&amp;" - "&amp;TEXT(E73,"dddd")</f>
        <v>4 - Thursday</v>
      </c>
      <c r="Y73" s="30" t="str">
        <f aca="false">_xlfn.IFS(C73&lt;18,"Child (0-17)",C73&lt;40,"Young Adult (18-39)",C73&lt;60,"Adult (40-59)",TRUE(),"Senior (60+)")</f>
        <v>Child (0-17)</v>
      </c>
      <c r="Z73" s="30" t="n">
        <f aca="false">ROUND(G73-E73,0)</f>
        <v>0</v>
      </c>
      <c r="AA73" s="30" t="n">
        <f aca="false">L73+M73</f>
        <v>74</v>
      </c>
      <c r="AB73" s="30" t="n">
        <f aca="false">IFERROR(ROUND(Q73/AA73,2),0)</f>
        <v>17.95</v>
      </c>
      <c r="AC73" s="30" t="str">
        <f aca="false">IF(AND(K73="Critical",N73="No"),"URGENT - No Bed","Normal")</f>
        <v>Normal</v>
      </c>
      <c r="AD73" s="34" t="n">
        <f aca="false">INDEX(Lookup_Tables!$B$3:$B$12,MATCH(H73,Lookup_Tables!$A$3:$A$12,0))</f>
        <v>3000000</v>
      </c>
      <c r="AE73" s="30" t="str">
        <f aca="false">INDEX(Lookup_Tables!$C$3:$C$12,MATCH(H73,Lookup_Tables!$A$3:$A$12,0))</f>
        <v>Dr. Pooja Iyer</v>
      </c>
      <c r="AF73" s="30" t="str">
        <f aca="false">IFERROR(INDEX(Lookup_Tables!$F$16:$F$45,MATCH(I73,Lookup_Tables!$E$16:$E$45,0)),"N/A")</f>
        <v>EMP212</v>
      </c>
      <c r="AG73" s="30" t="n">
        <f aca="false">_xlfn.IFS(R73="Recovered",4,R73="Referred",3,R73="Admitted",2,R73="Deceased",1,TRUE(),0)</f>
        <v>4</v>
      </c>
      <c r="AH73" s="30" t="str">
        <f aca="false">IF(T73&gt;=4,"Satisfied",IF(T73&gt;=3,"Neutral","Needs Improvement"))</f>
        <v>Satisfied</v>
      </c>
    </row>
    <row r="74" customFormat="false" ht="15" hidden="false" customHeight="false" outlineLevel="0" collapsed="false">
      <c r="A74" s="27" t="s">
        <v>3052</v>
      </c>
      <c r="B74" s="27" t="s">
        <v>1276</v>
      </c>
      <c r="C74" s="27" t="n">
        <v>47</v>
      </c>
      <c r="D74" s="27" t="s">
        <v>121</v>
      </c>
      <c r="E74" s="28" t="n">
        <v>45371</v>
      </c>
      <c r="F74" s="27" t="s">
        <v>425</v>
      </c>
      <c r="G74" s="28" t="n">
        <v>45373</v>
      </c>
      <c r="H74" s="27" t="s">
        <v>217</v>
      </c>
      <c r="I74" s="27" t="s">
        <v>392</v>
      </c>
      <c r="J74" s="27" t="s">
        <v>388</v>
      </c>
      <c r="K74" s="27" t="s">
        <v>156</v>
      </c>
      <c r="L74" s="27" t="n">
        <v>46</v>
      </c>
      <c r="M74" s="27" t="n">
        <v>68</v>
      </c>
      <c r="N74" s="27" t="s">
        <v>127</v>
      </c>
      <c r="O74" s="27" t="s">
        <v>128</v>
      </c>
      <c r="P74" s="27" t="s">
        <v>187</v>
      </c>
      <c r="Q74" s="29" t="n">
        <v>3710.35</v>
      </c>
      <c r="R74" s="27" t="s">
        <v>130</v>
      </c>
      <c r="S74" s="27" t="s">
        <v>197</v>
      </c>
      <c r="T74" s="27" t="n">
        <v>5</v>
      </c>
      <c r="U74" s="27" t="n">
        <f aca="false">YEAR(E74)</f>
        <v>2024</v>
      </c>
      <c r="V74" s="27" t="str">
        <f aca="false">TEXT(E74,"MMM-YYYY")</f>
        <v>Mar-2024</v>
      </c>
      <c r="W74" s="27" t="n">
        <f aca="false">MONTH(E74)</f>
        <v>3</v>
      </c>
      <c r="X74" s="27" t="str">
        <f aca="false">TEXT(WEEKDAY(E74,2),"0")&amp;" - "&amp;TEXT(E74,"dddd")</f>
        <v>3 - Wednesday</v>
      </c>
      <c r="Y74" s="27" t="str">
        <f aca="false">_xlfn.IFS(C74&lt;18,"Child (0-17)",C74&lt;40,"Young Adult (18-39)",C74&lt;60,"Adult (40-59)",TRUE(),"Senior (60+)")</f>
        <v>Adult (40-59)</v>
      </c>
      <c r="Z74" s="27" t="n">
        <f aca="false">ROUND(G74-E74,0)</f>
        <v>2</v>
      </c>
      <c r="AA74" s="27" t="n">
        <f aca="false">L74+M74</f>
        <v>114</v>
      </c>
      <c r="AB74" s="27" t="n">
        <f aca="false">IFERROR(ROUND(Q74/AA74,2),0)</f>
        <v>32.55</v>
      </c>
      <c r="AC74" s="27" t="str">
        <f aca="false">IF(AND(K74="Critical",N74="No"),"URGENT - No Bed","Normal")</f>
        <v>Normal</v>
      </c>
      <c r="AD74" s="33" t="n">
        <f aca="false">INDEX(Lookup_Tables!$B$3:$B$12,MATCH(H74,Lookup_Tables!$A$3:$A$12,0))</f>
        <v>4200000</v>
      </c>
      <c r="AE74" s="27" t="str">
        <f aca="false">INDEX(Lookup_Tables!$C$3:$C$12,MATCH(H74,Lookup_Tables!$A$3:$A$12,0))</f>
        <v>Dr. Anil Kapoor</v>
      </c>
      <c r="AF74" s="27" t="str">
        <f aca="false">IFERROR(INDEX(Lookup_Tables!$F$16:$F$45,MATCH(I74,Lookup_Tables!$E$16:$E$45,0)),"N/A")</f>
        <v>EMP202</v>
      </c>
      <c r="AG74" s="27" t="n">
        <f aca="false">_xlfn.IFS(R74="Recovered",4,R74="Referred",3,R74="Admitted",2,R74="Deceased",1,TRUE(),0)</f>
        <v>4</v>
      </c>
      <c r="AH74" s="27" t="str">
        <f aca="false">IF(T74&gt;=4,"Satisfied",IF(T74&gt;=3,"Neutral","Needs Improvement"))</f>
        <v>Satisfied</v>
      </c>
    </row>
    <row r="75" customFormat="false" ht="15" hidden="false" customHeight="false" outlineLevel="0" collapsed="false">
      <c r="A75" s="30" t="s">
        <v>3562</v>
      </c>
      <c r="B75" s="30" t="s">
        <v>199</v>
      </c>
      <c r="C75" s="30" t="n">
        <v>17</v>
      </c>
      <c r="D75" s="30" t="s">
        <v>121</v>
      </c>
      <c r="E75" s="31" t="n">
        <v>45315</v>
      </c>
      <c r="F75" s="30" t="s">
        <v>516</v>
      </c>
      <c r="G75" s="31" t="n">
        <v>45315</v>
      </c>
      <c r="H75" s="30" t="s">
        <v>146</v>
      </c>
      <c r="I75" s="30" t="s">
        <v>176</v>
      </c>
      <c r="J75" s="30" t="s">
        <v>244</v>
      </c>
      <c r="K75" s="30" t="s">
        <v>138</v>
      </c>
      <c r="L75" s="30" t="n">
        <v>37</v>
      </c>
      <c r="M75" s="30" t="n">
        <v>39</v>
      </c>
      <c r="N75" s="30" t="s">
        <v>127</v>
      </c>
      <c r="O75" s="30" t="s">
        <v>139</v>
      </c>
      <c r="P75" s="30" t="s">
        <v>187</v>
      </c>
      <c r="Q75" s="32" t="n">
        <v>1879.77</v>
      </c>
      <c r="R75" s="30" t="s">
        <v>130</v>
      </c>
      <c r="S75" s="30" t="s">
        <v>192</v>
      </c>
      <c r="T75" s="30" t="n">
        <v>3</v>
      </c>
      <c r="U75" s="30" t="n">
        <f aca="false">YEAR(E75)</f>
        <v>2024</v>
      </c>
      <c r="V75" s="30" t="str">
        <f aca="false">TEXT(E75,"MMM-YYYY")</f>
        <v>Jan-2024</v>
      </c>
      <c r="W75" s="30" t="n">
        <f aca="false">MONTH(E75)</f>
        <v>1</v>
      </c>
      <c r="X75" s="30" t="str">
        <f aca="false">TEXT(WEEKDAY(E75,2),"0")&amp;" - "&amp;TEXT(E75,"dddd")</f>
        <v>3 - Wednesday</v>
      </c>
      <c r="Y75" s="30" t="str">
        <f aca="false">_xlfn.IFS(C75&lt;18,"Child (0-17)",C75&lt;40,"Young Adult (18-39)",C75&lt;60,"Adult (40-59)",TRUE(),"Senior (60+)")</f>
        <v>Child (0-17)</v>
      </c>
      <c r="Z75" s="30" t="n">
        <f aca="false">ROUND(G75-E75,0)</f>
        <v>0</v>
      </c>
      <c r="AA75" s="30" t="n">
        <f aca="false">L75+M75</f>
        <v>76</v>
      </c>
      <c r="AB75" s="30" t="n">
        <f aca="false">IFERROR(ROUND(Q75/AA75,2),0)</f>
        <v>24.73</v>
      </c>
      <c r="AC75" s="30" t="str">
        <f aca="false">IF(AND(K75="Critical",N75="No"),"URGENT - No Bed","Normal")</f>
        <v>Normal</v>
      </c>
      <c r="AD75" s="34" t="n">
        <f aca="false">INDEX(Lookup_Tables!$B$3:$B$12,MATCH(H75,Lookup_Tables!$A$3:$A$12,0))</f>
        <v>2700000</v>
      </c>
      <c r="AE75" s="30" t="str">
        <f aca="false">INDEX(Lookup_Tables!$C$3:$C$12,MATCH(H75,Lookup_Tables!$A$3:$A$12,0))</f>
        <v>Dr. Vikram Singh</v>
      </c>
      <c r="AF75" s="30" t="str">
        <f aca="false">IFERROR(INDEX(Lookup_Tables!$F$16:$F$45,MATCH(I75,Lookup_Tables!$E$16:$E$45,0)),"N/A")</f>
        <v>EMP227</v>
      </c>
      <c r="AG75" s="30" t="n">
        <f aca="false">_xlfn.IFS(R75="Recovered",4,R75="Referred",3,R75="Admitted",2,R75="Deceased",1,TRUE(),0)</f>
        <v>4</v>
      </c>
      <c r="AH75" s="30" t="str">
        <f aca="false">IF(T75&gt;=4,"Satisfied",IF(T75&gt;=3,"Neutral","Needs Improvement"))</f>
        <v>Neutral</v>
      </c>
    </row>
    <row r="76" customFormat="false" ht="15" hidden="false" customHeight="false" outlineLevel="0" collapsed="false">
      <c r="A76" s="27" t="s">
        <v>1659</v>
      </c>
      <c r="B76" s="27" t="s">
        <v>1403</v>
      </c>
      <c r="C76" s="27" t="n">
        <v>52</v>
      </c>
      <c r="D76" s="27" t="s">
        <v>121</v>
      </c>
      <c r="E76" s="28" t="n">
        <v>45548</v>
      </c>
      <c r="F76" s="27" t="s">
        <v>1660</v>
      </c>
      <c r="G76" s="28" t="n">
        <v>45548</v>
      </c>
      <c r="H76" s="27" t="s">
        <v>135</v>
      </c>
      <c r="I76" s="27" t="s">
        <v>251</v>
      </c>
      <c r="J76" s="27" t="s">
        <v>618</v>
      </c>
      <c r="K76" s="27" t="s">
        <v>138</v>
      </c>
      <c r="L76" s="27" t="n">
        <v>78</v>
      </c>
      <c r="M76" s="27" t="n">
        <v>44</v>
      </c>
      <c r="N76" s="27" t="s">
        <v>186</v>
      </c>
      <c r="O76" s="27" t="s">
        <v>139</v>
      </c>
      <c r="P76" s="27" t="s">
        <v>129</v>
      </c>
      <c r="Q76" s="29" t="n">
        <v>2106.8</v>
      </c>
      <c r="R76" s="27" t="s">
        <v>130</v>
      </c>
      <c r="S76" s="27" t="s">
        <v>141</v>
      </c>
      <c r="T76" s="27" t="n">
        <v>4</v>
      </c>
      <c r="U76" s="27" t="n">
        <f aca="false">YEAR(E76)</f>
        <v>2024</v>
      </c>
      <c r="V76" s="27" t="str">
        <f aca="false">TEXT(E76,"MMM-YYYY")</f>
        <v>Sep-2024</v>
      </c>
      <c r="W76" s="27" t="n">
        <f aca="false">MONTH(E76)</f>
        <v>9</v>
      </c>
      <c r="X76" s="27" t="str">
        <f aca="false">TEXT(WEEKDAY(E76,2),"0")&amp;" - "&amp;TEXT(E76,"dddd")</f>
        <v>5 - Friday</v>
      </c>
      <c r="Y76" s="27" t="str">
        <f aca="false">_xlfn.IFS(C76&lt;18,"Child (0-17)",C76&lt;40,"Young Adult (18-39)",C76&lt;60,"Adult (40-59)",TRUE(),"Senior (60+)")</f>
        <v>Adult (40-59)</v>
      </c>
      <c r="Z76" s="27" t="n">
        <f aca="false">ROUND(G76-E76,0)</f>
        <v>0</v>
      </c>
      <c r="AA76" s="27" t="n">
        <f aca="false">L76+M76</f>
        <v>122</v>
      </c>
      <c r="AB76" s="27" t="n">
        <f aca="false">IFERROR(ROUND(Q76/AA76,2),0)</f>
        <v>17.27</v>
      </c>
      <c r="AC76" s="27" t="str">
        <f aca="false">IF(AND(K76="Critical",N76="No"),"URGENT - No Bed","Normal")</f>
        <v>Normal</v>
      </c>
      <c r="AD76" s="33" t="n">
        <f aca="false">INDEX(Lookup_Tables!$B$3:$B$12,MATCH(H76,Lookup_Tables!$A$3:$A$12,0))</f>
        <v>4600000</v>
      </c>
      <c r="AE76" s="27" t="str">
        <f aca="false">INDEX(Lookup_Tables!$C$3:$C$12,MATCH(H76,Lookup_Tables!$A$3:$A$12,0))</f>
        <v>Dr. Farhan Khan</v>
      </c>
      <c r="AF76" s="27" t="str">
        <f aca="false">IFERROR(INDEX(Lookup_Tables!$F$16:$F$45,MATCH(I76,Lookup_Tables!$E$16:$E$45,0)),"N/A")</f>
        <v>EMP207</v>
      </c>
      <c r="AG76" s="27" t="n">
        <f aca="false">_xlfn.IFS(R76="Recovered",4,R76="Referred",3,R76="Admitted",2,R76="Deceased",1,TRUE(),0)</f>
        <v>4</v>
      </c>
      <c r="AH76" s="27" t="str">
        <f aca="false">IF(T76&gt;=4,"Satisfied",IF(T76&gt;=3,"Neutral","Needs Improvement"))</f>
        <v>Satisfied</v>
      </c>
    </row>
    <row r="77" customFormat="false" ht="15" hidden="false" customHeight="false" outlineLevel="0" collapsed="false">
      <c r="A77" s="30" t="s">
        <v>3265</v>
      </c>
      <c r="B77" s="30" t="s">
        <v>1213</v>
      </c>
      <c r="C77" s="30" t="n">
        <v>47</v>
      </c>
      <c r="D77" s="30" t="s">
        <v>181</v>
      </c>
      <c r="E77" s="31" t="n">
        <v>45458</v>
      </c>
      <c r="F77" s="30" t="s">
        <v>425</v>
      </c>
      <c r="G77" s="31" t="n">
        <v>45461</v>
      </c>
      <c r="H77" s="30" t="s">
        <v>123</v>
      </c>
      <c r="I77" s="30" t="s">
        <v>124</v>
      </c>
      <c r="J77" s="30" t="s">
        <v>227</v>
      </c>
      <c r="K77" s="30" t="s">
        <v>126</v>
      </c>
      <c r="L77" s="30" t="n">
        <v>11</v>
      </c>
      <c r="M77" s="30" t="n">
        <v>76</v>
      </c>
      <c r="N77" s="30" t="s">
        <v>186</v>
      </c>
      <c r="O77" s="30" t="s">
        <v>139</v>
      </c>
      <c r="P77" s="30" t="s">
        <v>187</v>
      </c>
      <c r="Q77" s="32" t="n">
        <v>7431.53</v>
      </c>
      <c r="R77" s="30" t="s">
        <v>130</v>
      </c>
      <c r="S77" s="30" t="s">
        <v>151</v>
      </c>
      <c r="T77" s="30" t="n">
        <v>4</v>
      </c>
      <c r="U77" s="30" t="n">
        <f aca="false">YEAR(E77)</f>
        <v>2024</v>
      </c>
      <c r="V77" s="30" t="str">
        <f aca="false">TEXT(E77,"MMM-YYYY")</f>
        <v>Jun-2024</v>
      </c>
      <c r="W77" s="30" t="n">
        <f aca="false">MONTH(E77)</f>
        <v>6</v>
      </c>
      <c r="X77" s="30" t="str">
        <f aca="false">TEXT(WEEKDAY(E77,2),"0")&amp;" - "&amp;TEXT(E77,"dddd")</f>
        <v>6 - Saturday</v>
      </c>
      <c r="Y77" s="30" t="str">
        <f aca="false">_xlfn.IFS(C77&lt;18,"Child (0-17)",C77&lt;40,"Young Adult (18-39)",C77&lt;60,"Adult (40-59)",TRUE(),"Senior (60+)")</f>
        <v>Adult (40-59)</v>
      </c>
      <c r="Z77" s="30" t="n">
        <f aca="false">ROUND(G77-E77,0)</f>
        <v>3</v>
      </c>
      <c r="AA77" s="30" t="n">
        <f aca="false">L77+M77</f>
        <v>87</v>
      </c>
      <c r="AB77" s="30" t="n">
        <f aca="false">IFERROR(ROUND(Q77/AA77,2),0)</f>
        <v>85.42</v>
      </c>
      <c r="AC77" s="30" t="str">
        <f aca="false">IF(AND(K77="Critical",N77="No"),"URGENT - No Bed","Normal")</f>
        <v>Normal</v>
      </c>
      <c r="AD77" s="34" t="n">
        <f aca="false">INDEX(Lookup_Tables!$B$3:$B$12,MATCH(H77,Lookup_Tables!$A$3:$A$12,0))</f>
        <v>2200000</v>
      </c>
      <c r="AE77" s="30" t="str">
        <f aca="false">INDEX(Lookup_Tables!$C$3:$C$12,MATCH(H77,Lookup_Tables!$A$3:$A$12,0))</f>
        <v>Dr. Rohan Das</v>
      </c>
      <c r="AF77" s="30" t="str">
        <f aca="false">IFERROR(INDEX(Lookup_Tables!$F$16:$F$45,MATCH(I77,Lookup_Tables!$E$16:$E$45,0)),"N/A")</f>
        <v>EMP205</v>
      </c>
      <c r="AG77" s="30" t="n">
        <f aca="false">_xlfn.IFS(R77="Recovered",4,R77="Referred",3,R77="Admitted",2,R77="Deceased",1,TRUE(),0)</f>
        <v>4</v>
      </c>
      <c r="AH77" s="30" t="str">
        <f aca="false">IF(T77&gt;=4,"Satisfied",IF(T77&gt;=3,"Neutral","Needs Improvement"))</f>
        <v>Satisfied</v>
      </c>
    </row>
    <row r="78" customFormat="false" ht="15" hidden="false" customHeight="false" outlineLevel="0" collapsed="false">
      <c r="A78" s="27" t="s">
        <v>4835</v>
      </c>
      <c r="B78" s="27" t="s">
        <v>2712</v>
      </c>
      <c r="C78" s="27" t="n">
        <v>28</v>
      </c>
      <c r="D78" s="27" t="s">
        <v>121</v>
      </c>
      <c r="E78" s="28" t="n">
        <v>45331</v>
      </c>
      <c r="F78" s="27" t="s">
        <v>645</v>
      </c>
      <c r="G78" s="28" t="n">
        <v>45332</v>
      </c>
      <c r="H78" s="27" t="s">
        <v>236</v>
      </c>
      <c r="I78" s="27" t="s">
        <v>323</v>
      </c>
      <c r="J78" s="27" t="s">
        <v>375</v>
      </c>
      <c r="K78" s="27" t="s">
        <v>156</v>
      </c>
      <c r="L78" s="27" t="n">
        <v>61</v>
      </c>
      <c r="M78" s="27" t="n">
        <v>82</v>
      </c>
      <c r="N78" s="27" t="s">
        <v>127</v>
      </c>
      <c r="O78" s="27" t="s">
        <v>128</v>
      </c>
      <c r="P78" s="27" t="s">
        <v>187</v>
      </c>
      <c r="Q78" s="29" t="n">
        <v>3522.89</v>
      </c>
      <c r="R78" s="27" t="s">
        <v>130</v>
      </c>
      <c r="S78" s="27" t="s">
        <v>197</v>
      </c>
      <c r="T78" s="27" t="n">
        <v>4</v>
      </c>
      <c r="U78" s="27" t="n">
        <f aca="false">YEAR(E78)</f>
        <v>2024</v>
      </c>
      <c r="V78" s="27" t="str">
        <f aca="false">TEXT(E78,"MMM-YYYY")</f>
        <v>Feb-2024</v>
      </c>
      <c r="W78" s="27" t="n">
        <f aca="false">MONTH(E78)</f>
        <v>2</v>
      </c>
      <c r="X78" s="27" t="str">
        <f aca="false">TEXT(WEEKDAY(E78,2),"0")&amp;" - "&amp;TEXT(E78,"dddd")</f>
        <v>5 - Friday</v>
      </c>
      <c r="Y78" s="27" t="str">
        <f aca="false">_xlfn.IFS(C78&lt;18,"Child (0-17)",C78&lt;40,"Young Adult (18-39)",C78&lt;60,"Adult (40-59)",TRUE(),"Senior (60+)")</f>
        <v>Young Adult (18-39)</v>
      </c>
      <c r="Z78" s="27" t="n">
        <f aca="false">ROUND(G78-E78,0)</f>
        <v>1</v>
      </c>
      <c r="AA78" s="27" t="n">
        <f aca="false">L78+M78</f>
        <v>143</v>
      </c>
      <c r="AB78" s="27" t="n">
        <f aca="false">IFERROR(ROUND(Q78/AA78,2),0)</f>
        <v>24.64</v>
      </c>
      <c r="AC78" s="27" t="str">
        <f aca="false">IF(AND(K78="Critical",N78="No"),"URGENT - No Bed","Normal")</f>
        <v>Normal</v>
      </c>
      <c r="AD78" s="33" t="n">
        <f aca="false">INDEX(Lookup_Tables!$B$3:$B$12,MATCH(H78,Lookup_Tables!$A$3:$A$12,0))</f>
        <v>3900000</v>
      </c>
      <c r="AE78" s="27" t="str">
        <f aca="false">INDEX(Lookup_Tables!$C$3:$C$12,MATCH(H78,Lookup_Tables!$A$3:$A$12,0))</f>
        <v>Dr. Rina Mehta</v>
      </c>
      <c r="AF78" s="27" t="str">
        <f aca="false">IFERROR(INDEX(Lookup_Tables!$F$16:$F$45,MATCH(I78,Lookup_Tables!$E$16:$E$45,0)),"N/A")</f>
        <v>EMP216</v>
      </c>
      <c r="AG78" s="27" t="n">
        <f aca="false">_xlfn.IFS(R78="Recovered",4,R78="Referred",3,R78="Admitted",2,R78="Deceased",1,TRUE(),0)</f>
        <v>4</v>
      </c>
      <c r="AH78" s="27" t="str">
        <f aca="false">IF(T78&gt;=4,"Satisfied",IF(T78&gt;=3,"Neutral","Needs Improvement"))</f>
        <v>Satisfied</v>
      </c>
    </row>
    <row r="79" customFormat="false" ht="15" hidden="false" customHeight="false" outlineLevel="0" collapsed="false">
      <c r="A79" s="30" t="s">
        <v>1534</v>
      </c>
      <c r="B79" s="30" t="s">
        <v>1535</v>
      </c>
      <c r="C79" s="30" t="n">
        <v>47</v>
      </c>
      <c r="D79" s="30" t="s">
        <v>121</v>
      </c>
      <c r="E79" s="31" t="n">
        <v>45330</v>
      </c>
      <c r="F79" s="30" t="s">
        <v>175</v>
      </c>
      <c r="G79" s="31" t="n">
        <v>45333</v>
      </c>
      <c r="H79" s="30" t="s">
        <v>123</v>
      </c>
      <c r="I79" s="30" t="s">
        <v>304</v>
      </c>
      <c r="J79" s="30" t="s">
        <v>508</v>
      </c>
      <c r="K79" s="30" t="s">
        <v>156</v>
      </c>
      <c r="L79" s="30" t="n">
        <v>56</v>
      </c>
      <c r="M79" s="30" t="n">
        <v>70</v>
      </c>
      <c r="N79" s="30" t="s">
        <v>127</v>
      </c>
      <c r="O79" s="30" t="s">
        <v>139</v>
      </c>
      <c r="P79" s="30" t="s">
        <v>150</v>
      </c>
      <c r="Q79" s="32" t="n">
        <v>3351.91</v>
      </c>
      <c r="R79" s="30" t="s">
        <v>130</v>
      </c>
      <c r="S79" s="30" t="s">
        <v>335</v>
      </c>
      <c r="T79" s="30" t="n">
        <v>3</v>
      </c>
      <c r="U79" s="30" t="n">
        <f aca="false">YEAR(E79)</f>
        <v>2024</v>
      </c>
      <c r="V79" s="30" t="str">
        <f aca="false">TEXT(E79,"MMM-YYYY")</f>
        <v>Feb-2024</v>
      </c>
      <c r="W79" s="30" t="n">
        <f aca="false">MONTH(E79)</f>
        <v>2</v>
      </c>
      <c r="X79" s="30" t="str">
        <f aca="false">TEXT(WEEKDAY(E79,2),"0")&amp;" - "&amp;TEXT(E79,"dddd")</f>
        <v>4 - Thursday</v>
      </c>
      <c r="Y79" s="30" t="str">
        <f aca="false">_xlfn.IFS(C79&lt;18,"Child (0-17)",C79&lt;40,"Young Adult (18-39)",C79&lt;60,"Adult (40-59)",TRUE(),"Senior (60+)")</f>
        <v>Adult (40-59)</v>
      </c>
      <c r="Z79" s="30" t="n">
        <f aca="false">ROUND(G79-E79,0)</f>
        <v>3</v>
      </c>
      <c r="AA79" s="30" t="n">
        <f aca="false">L79+M79</f>
        <v>126</v>
      </c>
      <c r="AB79" s="30" t="n">
        <f aca="false">IFERROR(ROUND(Q79/AA79,2),0)</f>
        <v>26.6</v>
      </c>
      <c r="AC79" s="30" t="str">
        <f aca="false">IF(AND(K79="Critical",N79="No"),"URGENT - No Bed","Normal")</f>
        <v>Normal</v>
      </c>
      <c r="AD79" s="34" t="n">
        <f aca="false">INDEX(Lookup_Tables!$B$3:$B$12,MATCH(H79,Lookup_Tables!$A$3:$A$12,0))</f>
        <v>2200000</v>
      </c>
      <c r="AE79" s="30" t="str">
        <f aca="false">INDEX(Lookup_Tables!$C$3:$C$12,MATCH(H79,Lookup_Tables!$A$3:$A$12,0))</f>
        <v>Dr. Rohan Das</v>
      </c>
      <c r="AF79" s="30" t="str">
        <f aca="false">IFERROR(INDEX(Lookup_Tables!$F$16:$F$45,MATCH(I79,Lookup_Tables!$E$16:$E$45,0)),"N/A")</f>
        <v>EMP204</v>
      </c>
      <c r="AG79" s="30" t="n">
        <f aca="false">_xlfn.IFS(R79="Recovered",4,R79="Referred",3,R79="Admitted",2,R79="Deceased",1,TRUE(),0)</f>
        <v>4</v>
      </c>
      <c r="AH79" s="30" t="str">
        <f aca="false">IF(T79&gt;=4,"Satisfied",IF(T79&gt;=3,"Neutral","Needs Improvement"))</f>
        <v>Neutral</v>
      </c>
    </row>
    <row r="80" customFormat="false" ht="15" hidden="false" customHeight="false" outlineLevel="0" collapsed="false">
      <c r="A80" s="27" t="s">
        <v>1670</v>
      </c>
      <c r="B80" s="27" t="s">
        <v>977</v>
      </c>
      <c r="C80" s="27" t="n">
        <v>79</v>
      </c>
      <c r="D80" s="27" t="s">
        <v>121</v>
      </c>
      <c r="E80" s="28" t="n">
        <v>45594</v>
      </c>
      <c r="F80" s="27" t="s">
        <v>1047</v>
      </c>
      <c r="G80" s="28" t="n">
        <v>45595</v>
      </c>
      <c r="H80" s="27" t="s">
        <v>168</v>
      </c>
      <c r="I80" s="27" t="s">
        <v>366</v>
      </c>
      <c r="J80" s="27" t="s">
        <v>191</v>
      </c>
      <c r="K80" s="27" t="s">
        <v>138</v>
      </c>
      <c r="L80" s="27" t="n">
        <v>27</v>
      </c>
      <c r="M80" s="27" t="n">
        <v>26</v>
      </c>
      <c r="N80" s="27" t="s">
        <v>127</v>
      </c>
      <c r="O80" s="27" t="s">
        <v>128</v>
      </c>
      <c r="P80" s="27" t="s">
        <v>187</v>
      </c>
      <c r="Q80" s="29" t="n">
        <v>1920.02</v>
      </c>
      <c r="R80" s="27" t="s">
        <v>130</v>
      </c>
      <c r="S80" s="27" t="s">
        <v>335</v>
      </c>
      <c r="T80" s="27" t="n">
        <v>4</v>
      </c>
      <c r="U80" s="27" t="n">
        <f aca="false">YEAR(E80)</f>
        <v>2024</v>
      </c>
      <c r="V80" s="27" t="str">
        <f aca="false">TEXT(E80,"MMM-YYYY")</f>
        <v>Oct-2024</v>
      </c>
      <c r="W80" s="27" t="n">
        <f aca="false">MONTH(E80)</f>
        <v>10</v>
      </c>
      <c r="X80" s="27" t="str">
        <f aca="false">TEXT(WEEKDAY(E80,2),"0")&amp;" - "&amp;TEXT(E80,"dddd")</f>
        <v>2 - Tuesday</v>
      </c>
      <c r="Y80" s="27" t="str">
        <f aca="false">_xlfn.IFS(C80&lt;18,"Child (0-17)",C80&lt;40,"Young Adult (18-39)",C80&lt;60,"Adult (40-59)",TRUE(),"Senior (60+)")</f>
        <v>Senior (60+)</v>
      </c>
      <c r="Z80" s="27" t="n">
        <f aca="false">ROUND(G80-E80,0)</f>
        <v>1</v>
      </c>
      <c r="AA80" s="27" t="n">
        <f aca="false">L80+M80</f>
        <v>53</v>
      </c>
      <c r="AB80" s="27" t="n">
        <f aca="false">IFERROR(ROUND(Q80/AA80,2),0)</f>
        <v>36.23</v>
      </c>
      <c r="AC80" s="27" t="str">
        <f aca="false">IF(AND(K80="Critical",N80="No"),"URGENT - No Bed","Normal")</f>
        <v>Normal</v>
      </c>
      <c r="AD80" s="33" t="n">
        <f aca="false">INDEX(Lookup_Tables!$B$3:$B$12,MATCH(H80,Lookup_Tables!$A$3:$A$12,0))</f>
        <v>4400000</v>
      </c>
      <c r="AE80" s="27" t="str">
        <f aca="false">INDEX(Lookup_Tables!$C$3:$C$12,MATCH(H80,Lookup_Tables!$A$3:$A$12,0))</f>
        <v>Dr. Neha Chopra</v>
      </c>
      <c r="AF80" s="27" t="str">
        <f aca="false">IFERROR(INDEX(Lookup_Tables!$F$16:$F$45,MATCH(I80,Lookup_Tables!$E$16:$E$45,0)),"N/A")</f>
        <v>EMP218</v>
      </c>
      <c r="AG80" s="27" t="n">
        <f aca="false">_xlfn.IFS(R80="Recovered",4,R80="Referred",3,R80="Admitted",2,R80="Deceased",1,TRUE(),0)</f>
        <v>4</v>
      </c>
      <c r="AH80" s="27" t="str">
        <f aca="false">IF(T80&gt;=4,"Satisfied",IF(T80&gt;=3,"Neutral","Needs Improvement"))</f>
        <v>Satisfied</v>
      </c>
    </row>
    <row r="81" customFormat="false" ht="15" hidden="false" customHeight="false" outlineLevel="0" collapsed="false">
      <c r="A81" s="30" t="s">
        <v>5777</v>
      </c>
      <c r="B81" s="30" t="s">
        <v>3284</v>
      </c>
      <c r="C81" s="30" t="n">
        <v>18</v>
      </c>
      <c r="D81" s="30" t="s">
        <v>121</v>
      </c>
      <c r="E81" s="31" t="n">
        <v>45313</v>
      </c>
      <c r="F81" s="30" t="s">
        <v>743</v>
      </c>
      <c r="G81" s="31" t="n">
        <v>45314</v>
      </c>
      <c r="H81" s="30" t="s">
        <v>183</v>
      </c>
      <c r="I81" s="30" t="s">
        <v>212</v>
      </c>
      <c r="J81" s="30" t="s">
        <v>411</v>
      </c>
      <c r="K81" s="30" t="s">
        <v>138</v>
      </c>
      <c r="L81" s="30" t="n">
        <v>27</v>
      </c>
      <c r="M81" s="30" t="n">
        <v>29</v>
      </c>
      <c r="N81" s="30" t="s">
        <v>127</v>
      </c>
      <c r="O81" s="30" t="s">
        <v>149</v>
      </c>
      <c r="P81" s="30" t="s">
        <v>150</v>
      </c>
      <c r="Q81" s="32" t="n">
        <v>2699.77</v>
      </c>
      <c r="R81" s="30" t="s">
        <v>130</v>
      </c>
      <c r="S81" s="30" t="s">
        <v>192</v>
      </c>
      <c r="T81" s="30" t="n">
        <v>5</v>
      </c>
      <c r="U81" s="30" t="n">
        <f aca="false">YEAR(E81)</f>
        <v>2024</v>
      </c>
      <c r="V81" s="30" t="str">
        <f aca="false">TEXT(E81,"MMM-YYYY")</f>
        <v>Jan-2024</v>
      </c>
      <c r="W81" s="30" t="n">
        <f aca="false">MONTH(E81)</f>
        <v>1</v>
      </c>
      <c r="X81" s="30" t="str">
        <f aca="false">TEXT(WEEKDAY(E81,2),"0")&amp;" - "&amp;TEXT(E81,"dddd")</f>
        <v>1 - Monday</v>
      </c>
      <c r="Y81" s="30" t="str">
        <f aca="false">_xlfn.IFS(C81&lt;18,"Child (0-17)",C81&lt;40,"Young Adult (18-39)",C81&lt;60,"Adult (40-59)",TRUE(),"Senior (60+)")</f>
        <v>Young Adult (18-39)</v>
      </c>
      <c r="Z81" s="30" t="n">
        <f aca="false">ROUND(G81-E81,0)</f>
        <v>1</v>
      </c>
      <c r="AA81" s="30" t="n">
        <f aca="false">L81+M81</f>
        <v>56</v>
      </c>
      <c r="AB81" s="30" t="n">
        <f aca="false">IFERROR(ROUND(Q81/AA81,2),0)</f>
        <v>48.21</v>
      </c>
      <c r="AC81" s="30" t="str">
        <f aca="false">IF(AND(K81="Critical",N81="No"),"URGENT - No Bed","Normal")</f>
        <v>Normal</v>
      </c>
      <c r="AD81" s="34" t="n">
        <f aca="false">INDEX(Lookup_Tables!$B$3:$B$12,MATCH(H81,Lookup_Tables!$A$3:$A$12,0))</f>
        <v>3100000</v>
      </c>
      <c r="AE81" s="30" t="str">
        <f aca="false">INDEX(Lookup_Tables!$C$3:$C$12,MATCH(H81,Lookup_Tables!$A$3:$A$12,0))</f>
        <v>Dr. Kavita Rao</v>
      </c>
      <c r="AF81" s="30" t="str">
        <f aca="false">IFERROR(INDEX(Lookup_Tables!$F$16:$F$45,MATCH(I81,Lookup_Tables!$E$16:$E$45,0)),"N/A")</f>
        <v>EMP225</v>
      </c>
      <c r="AG81" s="30" t="n">
        <f aca="false">_xlfn.IFS(R81="Recovered",4,R81="Referred",3,R81="Admitted",2,R81="Deceased",1,TRUE(),0)</f>
        <v>4</v>
      </c>
      <c r="AH81" s="30" t="str">
        <f aca="false">IF(T81&gt;=4,"Satisfied",IF(T81&gt;=3,"Neutral","Needs Improvement"))</f>
        <v>Satisfied</v>
      </c>
    </row>
    <row r="82" customFormat="false" ht="15" hidden="false" customHeight="false" outlineLevel="0" collapsed="false">
      <c r="A82" s="27" t="s">
        <v>2065</v>
      </c>
      <c r="B82" s="27" t="s">
        <v>955</v>
      </c>
      <c r="C82" s="27" t="n">
        <v>22</v>
      </c>
      <c r="D82" s="27" t="s">
        <v>121</v>
      </c>
      <c r="E82" s="28" t="n">
        <v>45516</v>
      </c>
      <c r="F82" s="27" t="s">
        <v>1255</v>
      </c>
      <c r="G82" s="28" t="n">
        <v>45517</v>
      </c>
      <c r="H82" s="27" t="s">
        <v>146</v>
      </c>
      <c r="I82" s="27" t="s">
        <v>176</v>
      </c>
      <c r="J82" s="27" t="s">
        <v>568</v>
      </c>
      <c r="K82" s="27" t="s">
        <v>138</v>
      </c>
      <c r="L82" s="27" t="n">
        <v>72</v>
      </c>
      <c r="M82" s="27" t="n">
        <v>39</v>
      </c>
      <c r="N82" s="27" t="s">
        <v>127</v>
      </c>
      <c r="O82" s="27" t="s">
        <v>139</v>
      </c>
      <c r="P82" s="27" t="s">
        <v>150</v>
      </c>
      <c r="Q82" s="29" t="n">
        <v>1016.82</v>
      </c>
      <c r="R82" s="27" t="s">
        <v>130</v>
      </c>
      <c r="S82" s="27" t="s">
        <v>141</v>
      </c>
      <c r="T82" s="27" t="n">
        <v>5</v>
      </c>
      <c r="U82" s="27" t="n">
        <f aca="false">YEAR(E82)</f>
        <v>2024</v>
      </c>
      <c r="V82" s="27" t="str">
        <f aca="false">TEXT(E82,"MMM-YYYY")</f>
        <v>Aug-2024</v>
      </c>
      <c r="W82" s="27" t="n">
        <f aca="false">MONTH(E82)</f>
        <v>8</v>
      </c>
      <c r="X82" s="27" t="str">
        <f aca="false">TEXT(WEEKDAY(E82,2),"0")&amp;" - "&amp;TEXT(E82,"dddd")</f>
        <v>1 - Monday</v>
      </c>
      <c r="Y82" s="27" t="str">
        <f aca="false">_xlfn.IFS(C82&lt;18,"Child (0-17)",C82&lt;40,"Young Adult (18-39)",C82&lt;60,"Adult (40-59)",TRUE(),"Senior (60+)")</f>
        <v>Young Adult (18-39)</v>
      </c>
      <c r="Z82" s="27" t="n">
        <f aca="false">ROUND(G82-E82,0)</f>
        <v>1</v>
      </c>
      <c r="AA82" s="27" t="n">
        <f aca="false">L82+M82</f>
        <v>111</v>
      </c>
      <c r="AB82" s="27" t="n">
        <f aca="false">IFERROR(ROUND(Q82/AA82,2),0)</f>
        <v>9.16</v>
      </c>
      <c r="AC82" s="27" t="str">
        <f aca="false">IF(AND(K82="Critical",N82="No"),"URGENT - No Bed","Normal")</f>
        <v>Normal</v>
      </c>
      <c r="AD82" s="33" t="n">
        <f aca="false">INDEX(Lookup_Tables!$B$3:$B$12,MATCH(H82,Lookup_Tables!$A$3:$A$12,0))</f>
        <v>2700000</v>
      </c>
      <c r="AE82" s="27" t="str">
        <f aca="false">INDEX(Lookup_Tables!$C$3:$C$12,MATCH(H82,Lookup_Tables!$A$3:$A$12,0))</f>
        <v>Dr. Vikram Singh</v>
      </c>
      <c r="AF82" s="27" t="str">
        <f aca="false">IFERROR(INDEX(Lookup_Tables!$F$16:$F$45,MATCH(I82,Lookup_Tables!$E$16:$E$45,0)),"N/A")</f>
        <v>EMP227</v>
      </c>
      <c r="AG82" s="27" t="n">
        <f aca="false">_xlfn.IFS(R82="Recovered",4,R82="Referred",3,R82="Admitted",2,R82="Deceased",1,TRUE(),0)</f>
        <v>4</v>
      </c>
      <c r="AH82" s="27" t="str">
        <f aca="false">IF(T82&gt;=4,"Satisfied",IF(T82&gt;=3,"Neutral","Needs Improvement"))</f>
        <v>Satisfied</v>
      </c>
    </row>
    <row r="83" customFormat="false" ht="15" hidden="false" customHeight="false" outlineLevel="0" collapsed="false">
      <c r="A83" s="30" t="s">
        <v>1626</v>
      </c>
      <c r="B83" s="30" t="s">
        <v>1134</v>
      </c>
      <c r="C83" s="30" t="n">
        <v>65</v>
      </c>
      <c r="D83" s="30" t="s">
        <v>121</v>
      </c>
      <c r="E83" s="31" t="n">
        <v>45628</v>
      </c>
      <c r="F83" s="30" t="s">
        <v>651</v>
      </c>
      <c r="G83" s="31" t="n">
        <v>45628</v>
      </c>
      <c r="H83" s="30" t="s">
        <v>135</v>
      </c>
      <c r="I83" s="30" t="s">
        <v>251</v>
      </c>
      <c r="J83" s="30" t="s">
        <v>201</v>
      </c>
      <c r="K83" s="30" t="s">
        <v>138</v>
      </c>
      <c r="L83" s="30" t="n">
        <v>70</v>
      </c>
      <c r="M83" s="30" t="n">
        <v>19</v>
      </c>
      <c r="N83" s="30" t="s">
        <v>127</v>
      </c>
      <c r="O83" s="30" t="s">
        <v>149</v>
      </c>
      <c r="P83" s="30" t="s">
        <v>150</v>
      </c>
      <c r="Q83" s="32" t="n">
        <v>1702.84</v>
      </c>
      <c r="R83" s="30" t="s">
        <v>130</v>
      </c>
      <c r="S83" s="30" t="s">
        <v>151</v>
      </c>
      <c r="T83" s="30" t="n">
        <v>3</v>
      </c>
      <c r="U83" s="30" t="n">
        <f aca="false">YEAR(E83)</f>
        <v>2024</v>
      </c>
      <c r="V83" s="30" t="str">
        <f aca="false">TEXT(E83,"MMM-YYYY")</f>
        <v>Dec-2024</v>
      </c>
      <c r="W83" s="30" t="n">
        <f aca="false">MONTH(E83)</f>
        <v>12</v>
      </c>
      <c r="X83" s="30" t="str">
        <f aca="false">TEXT(WEEKDAY(E83,2),"0")&amp;" - "&amp;TEXT(E83,"dddd")</f>
        <v>1 - Monday</v>
      </c>
      <c r="Y83" s="30" t="str">
        <f aca="false">_xlfn.IFS(C83&lt;18,"Child (0-17)",C83&lt;40,"Young Adult (18-39)",C83&lt;60,"Adult (40-59)",TRUE(),"Senior (60+)")</f>
        <v>Senior (60+)</v>
      </c>
      <c r="Z83" s="30" t="n">
        <f aca="false">ROUND(G83-E83,0)</f>
        <v>0</v>
      </c>
      <c r="AA83" s="30" t="n">
        <f aca="false">L83+M83</f>
        <v>89</v>
      </c>
      <c r="AB83" s="30" t="n">
        <f aca="false">IFERROR(ROUND(Q83/AA83,2),0)</f>
        <v>19.13</v>
      </c>
      <c r="AC83" s="30" t="str">
        <f aca="false">IF(AND(K83="Critical",N83="No"),"URGENT - No Bed","Normal")</f>
        <v>Normal</v>
      </c>
      <c r="AD83" s="34" t="n">
        <f aca="false">INDEX(Lookup_Tables!$B$3:$B$12,MATCH(H83,Lookup_Tables!$A$3:$A$12,0))</f>
        <v>4600000</v>
      </c>
      <c r="AE83" s="30" t="str">
        <f aca="false">INDEX(Lookup_Tables!$C$3:$C$12,MATCH(H83,Lookup_Tables!$A$3:$A$12,0))</f>
        <v>Dr. Farhan Khan</v>
      </c>
      <c r="AF83" s="30" t="str">
        <f aca="false">IFERROR(INDEX(Lookup_Tables!$F$16:$F$45,MATCH(I83,Lookup_Tables!$E$16:$E$45,0)),"N/A")</f>
        <v>EMP207</v>
      </c>
      <c r="AG83" s="30" t="n">
        <f aca="false">_xlfn.IFS(R83="Recovered",4,R83="Referred",3,R83="Admitted",2,R83="Deceased",1,TRUE(),0)</f>
        <v>4</v>
      </c>
      <c r="AH83" s="30" t="str">
        <f aca="false">IF(T83&gt;=4,"Satisfied",IF(T83&gt;=3,"Neutral","Needs Improvement"))</f>
        <v>Neutral</v>
      </c>
    </row>
    <row r="84" customFormat="false" ht="15" hidden="false" customHeight="false" outlineLevel="0" collapsed="false">
      <c r="A84" s="27" t="s">
        <v>1443</v>
      </c>
      <c r="B84" s="27" t="s">
        <v>1444</v>
      </c>
      <c r="C84" s="27" t="n">
        <v>61</v>
      </c>
      <c r="D84" s="27" t="s">
        <v>121</v>
      </c>
      <c r="E84" s="28" t="n">
        <v>45642</v>
      </c>
      <c r="F84" s="27" t="s">
        <v>1392</v>
      </c>
      <c r="G84" s="28" t="n">
        <v>45642</v>
      </c>
      <c r="H84" s="27" t="s">
        <v>242</v>
      </c>
      <c r="I84" s="27" t="s">
        <v>315</v>
      </c>
      <c r="J84" s="27" t="s">
        <v>363</v>
      </c>
      <c r="K84" s="27" t="s">
        <v>156</v>
      </c>
      <c r="L84" s="27" t="n">
        <v>26</v>
      </c>
      <c r="M84" s="27" t="n">
        <v>90</v>
      </c>
      <c r="N84" s="27" t="s">
        <v>186</v>
      </c>
      <c r="O84" s="27" t="s">
        <v>149</v>
      </c>
      <c r="P84" s="27" t="s">
        <v>129</v>
      </c>
      <c r="Q84" s="29" t="n">
        <v>3734.01</v>
      </c>
      <c r="R84" s="27" t="s">
        <v>462</v>
      </c>
      <c r="S84" s="27" t="s">
        <v>192</v>
      </c>
      <c r="T84" s="27" t="n">
        <v>3</v>
      </c>
      <c r="U84" s="27" t="n">
        <f aca="false">YEAR(E84)</f>
        <v>2024</v>
      </c>
      <c r="V84" s="27" t="str">
        <f aca="false">TEXT(E84,"MMM-YYYY")</f>
        <v>Dec-2024</v>
      </c>
      <c r="W84" s="27" t="n">
        <f aca="false">MONTH(E84)</f>
        <v>12</v>
      </c>
      <c r="X84" s="27" t="str">
        <f aca="false">TEXT(WEEKDAY(E84,2),"0")&amp;" - "&amp;TEXT(E84,"dddd")</f>
        <v>1 - Monday</v>
      </c>
      <c r="Y84" s="27" t="str">
        <f aca="false">_xlfn.IFS(C84&lt;18,"Child (0-17)",C84&lt;40,"Young Adult (18-39)",C84&lt;60,"Adult (40-59)",TRUE(),"Senior (60+)")</f>
        <v>Senior (60+)</v>
      </c>
      <c r="Z84" s="27" t="n">
        <f aca="false">ROUND(G84-E84,0)</f>
        <v>0</v>
      </c>
      <c r="AA84" s="27" t="n">
        <f aca="false">L84+M84</f>
        <v>116</v>
      </c>
      <c r="AB84" s="27" t="n">
        <f aca="false">IFERROR(ROUND(Q84/AA84,2),0)</f>
        <v>32.19</v>
      </c>
      <c r="AC84" s="27" t="str">
        <f aca="false">IF(AND(K84="Critical",N84="No"),"URGENT - No Bed","Normal")</f>
        <v>Normal</v>
      </c>
      <c r="AD84" s="33" t="n">
        <f aca="false">INDEX(Lookup_Tables!$B$3:$B$12,MATCH(H84,Lookup_Tables!$A$3:$A$12,0))</f>
        <v>3000000</v>
      </c>
      <c r="AE84" s="27" t="str">
        <f aca="false">INDEX(Lookup_Tables!$C$3:$C$12,MATCH(H84,Lookup_Tables!$A$3:$A$12,0))</f>
        <v>Dr. Pooja Iyer</v>
      </c>
      <c r="AF84" s="27" t="str">
        <f aca="false">IFERROR(INDEX(Lookup_Tables!$F$16:$F$45,MATCH(I84,Lookup_Tables!$E$16:$E$45,0)),"N/A")</f>
        <v>EMP213</v>
      </c>
      <c r="AG84" s="27" t="n">
        <f aca="false">_xlfn.IFS(R84="Recovered",4,R84="Referred",3,R84="Admitted",2,R84="Deceased",1,TRUE(),0)</f>
        <v>1</v>
      </c>
      <c r="AH84" s="27" t="str">
        <f aca="false">IF(T84&gt;=4,"Satisfied",IF(T84&gt;=3,"Neutral","Needs Improvement"))</f>
        <v>Neutral</v>
      </c>
    </row>
    <row r="85" customFormat="false" ht="15" hidden="false" customHeight="false" outlineLevel="0" collapsed="false">
      <c r="A85" s="30" t="s">
        <v>2350</v>
      </c>
      <c r="B85" s="30" t="s">
        <v>7226</v>
      </c>
      <c r="C85" s="30" t="n">
        <v>58</v>
      </c>
      <c r="D85" s="30" t="s">
        <v>121</v>
      </c>
      <c r="E85" s="31" t="n">
        <v>45343</v>
      </c>
      <c r="F85" s="30" t="s">
        <v>1255</v>
      </c>
      <c r="G85" s="31" t="n">
        <v>45344</v>
      </c>
      <c r="H85" s="30" t="s">
        <v>168</v>
      </c>
      <c r="I85" s="30" t="s">
        <v>169</v>
      </c>
      <c r="J85" s="30" t="s">
        <v>170</v>
      </c>
      <c r="K85" s="30" t="s">
        <v>138</v>
      </c>
      <c r="L85" s="30" t="n">
        <v>68</v>
      </c>
      <c r="M85" s="30" t="n">
        <v>19</v>
      </c>
      <c r="N85" s="30" t="s">
        <v>127</v>
      </c>
      <c r="O85" s="30" t="s">
        <v>171</v>
      </c>
      <c r="P85" s="30" t="s">
        <v>140</v>
      </c>
      <c r="Q85" s="32" t="n">
        <v>2027.37</v>
      </c>
      <c r="R85" s="30" t="s">
        <v>130</v>
      </c>
      <c r="S85" s="30" t="s">
        <v>151</v>
      </c>
      <c r="T85" s="30" t="n">
        <v>5</v>
      </c>
      <c r="U85" s="30" t="n">
        <f aca="false">YEAR(E85)</f>
        <v>2024</v>
      </c>
      <c r="V85" s="30" t="str">
        <f aca="false">TEXT(E85,"MMM-YYYY")</f>
        <v>Feb-2024</v>
      </c>
      <c r="W85" s="30" t="n">
        <f aca="false">MONTH(E85)</f>
        <v>2</v>
      </c>
      <c r="X85" s="30" t="str">
        <f aca="false">TEXT(WEEKDAY(E85,2),"0")&amp;" - "&amp;TEXT(E85,"dddd")</f>
        <v>3 - Wednesday</v>
      </c>
      <c r="Y85" s="30" t="str">
        <f aca="false">_xlfn.IFS(C85&lt;18,"Child (0-17)",C85&lt;40,"Young Adult (18-39)",C85&lt;60,"Adult (40-59)",TRUE(),"Senior (60+)")</f>
        <v>Adult (40-59)</v>
      </c>
      <c r="Z85" s="30" t="n">
        <f aca="false">ROUND(G85-E85,0)</f>
        <v>1</v>
      </c>
      <c r="AA85" s="30" t="n">
        <f aca="false">L85+M85</f>
        <v>87</v>
      </c>
      <c r="AB85" s="30" t="n">
        <f aca="false">IFERROR(ROUND(Q85/AA85,2),0)</f>
        <v>23.3</v>
      </c>
      <c r="AC85" s="30" t="str">
        <f aca="false">IF(AND(K85="Critical",N85="No"),"URGENT - No Bed","Normal")</f>
        <v>Normal</v>
      </c>
      <c r="AD85" s="34" t="n">
        <f aca="false">INDEX(Lookup_Tables!$B$3:$B$12,MATCH(H85,Lookup_Tables!$A$3:$A$12,0))</f>
        <v>4400000</v>
      </c>
      <c r="AE85" s="30" t="str">
        <f aca="false">INDEX(Lookup_Tables!$C$3:$C$12,MATCH(H85,Lookup_Tables!$A$3:$A$12,0))</f>
        <v>Dr. Neha Chopra</v>
      </c>
      <c r="AF85" s="30" t="str">
        <f aca="false">IFERROR(INDEX(Lookup_Tables!$F$16:$F$45,MATCH(I85,Lookup_Tables!$E$16:$E$45,0)),"N/A")</f>
        <v>EMP220</v>
      </c>
      <c r="AG85" s="30" t="n">
        <f aca="false">_xlfn.IFS(R85="Recovered",4,R85="Referred",3,R85="Admitted",2,R85="Deceased",1,TRUE(),0)</f>
        <v>4</v>
      </c>
      <c r="AH85" s="30" t="str">
        <f aca="false">IF(T85&gt;=4,"Satisfied",IF(T85&gt;=3,"Neutral","Needs Improvement"))</f>
        <v>Satisfied</v>
      </c>
    </row>
    <row r="86" customFormat="false" ht="15" hidden="false" customHeight="false" outlineLevel="0" collapsed="false">
      <c r="A86" s="27" t="s">
        <v>3533</v>
      </c>
      <c r="B86" s="27" t="s">
        <v>3160</v>
      </c>
      <c r="C86" s="27" t="n">
        <v>37</v>
      </c>
      <c r="D86" s="27" t="s">
        <v>181</v>
      </c>
      <c r="E86" s="28" t="n">
        <v>45519</v>
      </c>
      <c r="F86" s="27" t="s">
        <v>134</v>
      </c>
      <c r="G86" s="28" t="n">
        <v>45519</v>
      </c>
      <c r="H86" s="27" t="s">
        <v>123</v>
      </c>
      <c r="I86" s="27" t="s">
        <v>155</v>
      </c>
      <c r="J86" s="27" t="s">
        <v>227</v>
      </c>
      <c r="K86" s="27" t="s">
        <v>138</v>
      </c>
      <c r="L86" s="27" t="n">
        <v>44</v>
      </c>
      <c r="M86" s="27" t="n">
        <v>26</v>
      </c>
      <c r="N86" s="27" t="s">
        <v>127</v>
      </c>
      <c r="O86" s="27" t="s">
        <v>139</v>
      </c>
      <c r="P86" s="27" t="s">
        <v>129</v>
      </c>
      <c r="Q86" s="29" t="n">
        <v>1613.36</v>
      </c>
      <c r="R86" s="27" t="s">
        <v>130</v>
      </c>
      <c r="S86" s="27" t="s">
        <v>141</v>
      </c>
      <c r="T86" s="27" t="n">
        <v>3</v>
      </c>
      <c r="U86" s="27" t="n">
        <f aca="false">YEAR(E86)</f>
        <v>2024</v>
      </c>
      <c r="V86" s="27" t="str">
        <f aca="false">TEXT(E86,"MMM-YYYY")</f>
        <v>Aug-2024</v>
      </c>
      <c r="W86" s="27" t="n">
        <f aca="false">MONTH(E86)</f>
        <v>8</v>
      </c>
      <c r="X86" s="27" t="str">
        <f aca="false">TEXT(WEEKDAY(E86,2),"0")&amp;" - "&amp;TEXT(E86,"dddd")</f>
        <v>4 - Thursday</v>
      </c>
      <c r="Y86" s="27" t="str">
        <f aca="false">_xlfn.IFS(C86&lt;18,"Child (0-17)",C86&lt;40,"Young Adult (18-39)",C86&lt;60,"Adult (40-59)",TRUE(),"Senior (60+)")</f>
        <v>Young Adult (18-39)</v>
      </c>
      <c r="Z86" s="27" t="n">
        <f aca="false">ROUND(G86-E86,0)</f>
        <v>0</v>
      </c>
      <c r="AA86" s="27" t="n">
        <f aca="false">L86+M86</f>
        <v>70</v>
      </c>
      <c r="AB86" s="27" t="n">
        <f aca="false">IFERROR(ROUND(Q86/AA86,2),0)</f>
        <v>23.05</v>
      </c>
      <c r="AC86" s="27" t="str">
        <f aca="false">IF(AND(K86="Critical",N86="No"),"URGENT - No Bed","Normal")</f>
        <v>Normal</v>
      </c>
      <c r="AD86" s="33" t="n">
        <f aca="false">INDEX(Lookup_Tables!$B$3:$B$12,MATCH(H86,Lookup_Tables!$A$3:$A$12,0))</f>
        <v>2200000</v>
      </c>
      <c r="AE86" s="27" t="str">
        <f aca="false">INDEX(Lookup_Tables!$C$3:$C$12,MATCH(H86,Lookup_Tables!$A$3:$A$12,0))</f>
        <v>Dr. Rohan Das</v>
      </c>
      <c r="AF86" s="27" t="str">
        <f aca="false">IFERROR(INDEX(Lookup_Tables!$F$16:$F$45,MATCH(I86,Lookup_Tables!$E$16:$E$45,0)),"N/A")</f>
        <v>EMP203</v>
      </c>
      <c r="AG86" s="27" t="n">
        <f aca="false">_xlfn.IFS(R86="Recovered",4,R86="Referred",3,R86="Admitted",2,R86="Deceased",1,TRUE(),0)</f>
        <v>4</v>
      </c>
      <c r="AH86" s="27" t="str">
        <f aca="false">IF(T86&gt;=4,"Satisfied",IF(T86&gt;=3,"Neutral","Needs Improvement"))</f>
        <v>Neutral</v>
      </c>
    </row>
    <row r="87" customFormat="false" ht="15" hidden="false" customHeight="false" outlineLevel="0" collapsed="false">
      <c r="A87" s="30" t="s">
        <v>5174</v>
      </c>
      <c r="B87" s="30" t="s">
        <v>1224</v>
      </c>
      <c r="C87" s="30" t="n">
        <v>24</v>
      </c>
      <c r="D87" s="30" t="s">
        <v>181</v>
      </c>
      <c r="E87" s="31" t="n">
        <v>45374</v>
      </c>
      <c r="F87" s="30" t="s">
        <v>1462</v>
      </c>
      <c r="G87" s="31" t="n">
        <v>45375</v>
      </c>
      <c r="H87" s="30" t="s">
        <v>161</v>
      </c>
      <c r="I87" s="30" t="s">
        <v>538</v>
      </c>
      <c r="J87" s="30" t="s">
        <v>258</v>
      </c>
      <c r="K87" s="30" t="s">
        <v>126</v>
      </c>
      <c r="L87" s="30" t="n">
        <v>28</v>
      </c>
      <c r="M87" s="30" t="n">
        <v>115</v>
      </c>
      <c r="N87" s="30" t="s">
        <v>127</v>
      </c>
      <c r="O87" s="30" t="s">
        <v>171</v>
      </c>
      <c r="P87" s="30" t="s">
        <v>187</v>
      </c>
      <c r="Q87" s="32" t="n">
        <v>7795.13</v>
      </c>
      <c r="R87" s="30" t="s">
        <v>172</v>
      </c>
      <c r="S87" s="30" t="s">
        <v>223</v>
      </c>
      <c r="T87" s="30" t="n">
        <v>2</v>
      </c>
      <c r="U87" s="30" t="n">
        <f aca="false">YEAR(E87)</f>
        <v>2024</v>
      </c>
      <c r="V87" s="30" t="str">
        <f aca="false">TEXT(E87,"MMM-YYYY")</f>
        <v>Mar-2024</v>
      </c>
      <c r="W87" s="30" t="n">
        <f aca="false">MONTH(E87)</f>
        <v>3</v>
      </c>
      <c r="X87" s="30" t="str">
        <f aca="false">TEXT(WEEKDAY(E87,2),"0")&amp;" - "&amp;TEXT(E87,"dddd")</f>
        <v>6 - Saturday</v>
      </c>
      <c r="Y87" s="30" t="str">
        <f aca="false">_xlfn.IFS(C87&lt;18,"Child (0-17)",C87&lt;40,"Young Adult (18-39)",C87&lt;60,"Adult (40-59)",TRUE(),"Senior (60+)")</f>
        <v>Young Adult (18-39)</v>
      </c>
      <c r="Z87" s="30" t="n">
        <f aca="false">ROUND(G87-E87,0)</f>
        <v>1</v>
      </c>
      <c r="AA87" s="30" t="n">
        <f aca="false">L87+M87</f>
        <v>143</v>
      </c>
      <c r="AB87" s="30" t="n">
        <f aca="false">IFERROR(ROUND(Q87/AA87,2),0)</f>
        <v>54.51</v>
      </c>
      <c r="AC87" s="30" t="str">
        <f aca="false">IF(AND(K87="Critical",N87="No"),"URGENT - No Bed","Normal")</f>
        <v>Normal</v>
      </c>
      <c r="AD87" s="34" t="n">
        <f aca="false">INDEX(Lookup_Tables!$B$3:$B$12,MATCH(H87,Lookup_Tables!$A$3:$A$12,0))</f>
        <v>3600000</v>
      </c>
      <c r="AE87" s="30" t="str">
        <f aca="false">INDEX(Lookup_Tables!$C$3:$C$12,MATCH(H87,Lookup_Tables!$A$3:$A$12,0))</f>
        <v>Dr. Sameer Joshi</v>
      </c>
      <c r="AF87" s="30" t="str">
        <f aca="false">IFERROR(INDEX(Lookup_Tables!$F$16:$F$45,MATCH(I87,Lookup_Tables!$E$16:$E$45,0)),"N/A")</f>
        <v>EMP221</v>
      </c>
      <c r="AG87" s="30" t="n">
        <f aca="false">_xlfn.IFS(R87="Recovered",4,R87="Referred",3,R87="Admitted",2,R87="Deceased",1,TRUE(),0)</f>
        <v>2</v>
      </c>
      <c r="AH87" s="30" t="str">
        <f aca="false">IF(T87&gt;=4,"Satisfied",IF(T87&gt;=3,"Neutral","Needs Improvement"))</f>
        <v>Needs Improvement</v>
      </c>
    </row>
    <row r="88" customFormat="false" ht="15" hidden="false" customHeight="false" outlineLevel="0" collapsed="false">
      <c r="A88" s="27" t="s">
        <v>5225</v>
      </c>
      <c r="B88" s="27" t="s">
        <v>545</v>
      </c>
      <c r="C88" s="27" t="n">
        <v>40</v>
      </c>
      <c r="D88" s="27" t="s">
        <v>121</v>
      </c>
      <c r="E88" s="28" t="n">
        <v>45515</v>
      </c>
      <c r="F88" s="27" t="s">
        <v>384</v>
      </c>
      <c r="G88" s="28" t="n">
        <v>45516</v>
      </c>
      <c r="H88" s="27" t="s">
        <v>123</v>
      </c>
      <c r="I88" s="27" t="s">
        <v>155</v>
      </c>
      <c r="J88" s="27" t="s">
        <v>418</v>
      </c>
      <c r="K88" s="27" t="s">
        <v>126</v>
      </c>
      <c r="L88" s="27" t="n">
        <v>30</v>
      </c>
      <c r="M88" s="27" t="n">
        <v>109</v>
      </c>
      <c r="N88" s="27" t="s">
        <v>186</v>
      </c>
      <c r="O88" s="27" t="s">
        <v>139</v>
      </c>
      <c r="P88" s="27" t="s">
        <v>187</v>
      </c>
      <c r="Q88" s="29" t="n">
        <v>7884.83</v>
      </c>
      <c r="R88" s="27" t="s">
        <v>130</v>
      </c>
      <c r="S88" s="27" t="s">
        <v>164</v>
      </c>
      <c r="T88" s="27" t="n">
        <v>4</v>
      </c>
      <c r="U88" s="27" t="n">
        <f aca="false">YEAR(E88)</f>
        <v>2024</v>
      </c>
      <c r="V88" s="27" t="str">
        <f aca="false">TEXT(E88,"MMM-YYYY")</f>
        <v>Aug-2024</v>
      </c>
      <c r="W88" s="27" t="n">
        <f aca="false">MONTH(E88)</f>
        <v>8</v>
      </c>
      <c r="X88" s="27" t="str">
        <f aca="false">TEXT(WEEKDAY(E88,2),"0")&amp;" - "&amp;TEXT(E88,"dddd")</f>
        <v>7 - Sunday</v>
      </c>
      <c r="Y88" s="27" t="str">
        <f aca="false">_xlfn.IFS(C88&lt;18,"Child (0-17)",C88&lt;40,"Young Adult (18-39)",C88&lt;60,"Adult (40-59)",TRUE(),"Senior (60+)")</f>
        <v>Adult (40-59)</v>
      </c>
      <c r="Z88" s="27" t="n">
        <f aca="false">ROUND(G88-E88,0)</f>
        <v>1</v>
      </c>
      <c r="AA88" s="27" t="n">
        <f aca="false">L88+M88</f>
        <v>139</v>
      </c>
      <c r="AB88" s="27" t="n">
        <f aca="false">IFERROR(ROUND(Q88/AA88,2),0)</f>
        <v>56.73</v>
      </c>
      <c r="AC88" s="27" t="str">
        <f aca="false">IF(AND(K88="Critical",N88="No"),"URGENT - No Bed","Normal")</f>
        <v>Normal</v>
      </c>
      <c r="AD88" s="33" t="n">
        <f aca="false">INDEX(Lookup_Tables!$B$3:$B$12,MATCH(H88,Lookup_Tables!$A$3:$A$12,0))</f>
        <v>2200000</v>
      </c>
      <c r="AE88" s="27" t="str">
        <f aca="false">INDEX(Lookup_Tables!$C$3:$C$12,MATCH(H88,Lookup_Tables!$A$3:$A$12,0))</f>
        <v>Dr. Rohan Das</v>
      </c>
      <c r="AF88" s="27" t="str">
        <f aca="false">IFERROR(INDEX(Lookup_Tables!$F$16:$F$45,MATCH(I88,Lookup_Tables!$E$16:$E$45,0)),"N/A")</f>
        <v>EMP203</v>
      </c>
      <c r="AG88" s="27" t="n">
        <f aca="false">_xlfn.IFS(R88="Recovered",4,R88="Referred",3,R88="Admitted",2,R88="Deceased",1,TRUE(),0)</f>
        <v>4</v>
      </c>
      <c r="AH88" s="27" t="str">
        <f aca="false">IF(T88&gt;=4,"Satisfied",IF(T88&gt;=3,"Neutral","Needs Improvement"))</f>
        <v>Satisfied</v>
      </c>
    </row>
    <row r="89" customFormat="false" ht="15" hidden="false" customHeight="false" outlineLevel="0" collapsed="false">
      <c r="A89" s="30" t="s">
        <v>3454</v>
      </c>
      <c r="B89" s="30" t="s">
        <v>3455</v>
      </c>
      <c r="C89" s="30" t="n">
        <v>47</v>
      </c>
      <c r="D89" s="30" t="s">
        <v>181</v>
      </c>
      <c r="E89" s="31" t="n">
        <v>45366</v>
      </c>
      <c r="F89" s="30" t="s">
        <v>730</v>
      </c>
      <c r="G89" s="31" t="n">
        <v>45370</v>
      </c>
      <c r="H89" s="30" t="s">
        <v>206</v>
      </c>
      <c r="I89" s="30" t="s">
        <v>232</v>
      </c>
      <c r="J89" s="30" t="s">
        <v>469</v>
      </c>
      <c r="K89" s="30" t="s">
        <v>126</v>
      </c>
      <c r="L89" s="30" t="n">
        <v>35</v>
      </c>
      <c r="M89" s="30" t="n">
        <v>102</v>
      </c>
      <c r="N89" s="30" t="s">
        <v>186</v>
      </c>
      <c r="O89" s="30" t="s">
        <v>149</v>
      </c>
      <c r="P89" s="30" t="s">
        <v>187</v>
      </c>
      <c r="Q89" s="32" t="n">
        <v>7541.85</v>
      </c>
      <c r="R89" s="30" t="s">
        <v>268</v>
      </c>
      <c r="S89" s="30" t="s">
        <v>157</v>
      </c>
      <c r="T89" s="30" t="n">
        <v>4</v>
      </c>
      <c r="U89" s="30" t="n">
        <f aca="false">YEAR(E89)</f>
        <v>2024</v>
      </c>
      <c r="V89" s="30" t="str">
        <f aca="false">TEXT(E89,"MMM-YYYY")</f>
        <v>Mar-2024</v>
      </c>
      <c r="W89" s="30" t="n">
        <f aca="false">MONTH(E89)</f>
        <v>3</v>
      </c>
      <c r="X89" s="30" t="str">
        <f aca="false">TEXT(WEEKDAY(E89,2),"0")&amp;" - "&amp;TEXT(E89,"dddd")</f>
        <v>5 - Friday</v>
      </c>
      <c r="Y89" s="30" t="str">
        <f aca="false">_xlfn.IFS(C89&lt;18,"Child (0-17)",C89&lt;40,"Young Adult (18-39)",C89&lt;60,"Adult (40-59)",TRUE(),"Senior (60+)")</f>
        <v>Adult (40-59)</v>
      </c>
      <c r="Z89" s="30" t="n">
        <f aca="false">ROUND(G89-E89,0)</f>
        <v>4</v>
      </c>
      <c r="AA89" s="30" t="n">
        <f aca="false">L89+M89</f>
        <v>137</v>
      </c>
      <c r="AB89" s="30" t="n">
        <f aca="false">IFERROR(ROUND(Q89/AA89,2),0)</f>
        <v>55.05</v>
      </c>
      <c r="AC89" s="30" t="str">
        <f aca="false">IF(AND(K89="Critical",N89="No"),"URGENT - No Bed","Normal")</f>
        <v>Normal</v>
      </c>
      <c r="AD89" s="34" t="n">
        <f aca="false">INDEX(Lookup_Tables!$B$3:$B$12,MATCH(H89,Lookup_Tables!$A$3:$A$12,0))</f>
        <v>2800000</v>
      </c>
      <c r="AE89" s="30" t="str">
        <f aca="false">INDEX(Lookup_Tables!$C$3:$C$12,MATCH(H89,Lookup_Tables!$A$3:$A$12,0))</f>
        <v>Dr. Suresh Nair</v>
      </c>
      <c r="AF89" s="30" t="str">
        <f aca="false">IFERROR(INDEX(Lookup_Tables!$F$16:$F$45,MATCH(I89,Lookup_Tables!$E$16:$E$45,0)),"N/A")</f>
        <v>EMP210</v>
      </c>
      <c r="AG89" s="30" t="n">
        <f aca="false">_xlfn.IFS(R89="Recovered",4,R89="Referred",3,R89="Admitted",2,R89="Deceased",1,TRUE(),0)</f>
        <v>3</v>
      </c>
      <c r="AH89" s="30" t="str">
        <f aca="false">IF(T89&gt;=4,"Satisfied",IF(T89&gt;=3,"Neutral","Needs Improvement"))</f>
        <v>Satisfied</v>
      </c>
    </row>
    <row r="90" customFormat="false" ht="15" hidden="false" customHeight="false" outlineLevel="0" collapsed="false">
      <c r="A90" s="27" t="s">
        <v>2091</v>
      </c>
      <c r="B90" s="27" t="s">
        <v>2092</v>
      </c>
      <c r="C90" s="27" t="n">
        <v>42</v>
      </c>
      <c r="D90" s="27" t="s">
        <v>121</v>
      </c>
      <c r="E90" s="28" t="n">
        <v>45348</v>
      </c>
      <c r="F90" s="27" t="s">
        <v>1593</v>
      </c>
      <c r="G90" s="28" t="n">
        <v>45348</v>
      </c>
      <c r="H90" s="27" t="s">
        <v>206</v>
      </c>
      <c r="I90" s="27" t="s">
        <v>300</v>
      </c>
      <c r="J90" s="27" t="s">
        <v>593</v>
      </c>
      <c r="K90" s="27" t="s">
        <v>138</v>
      </c>
      <c r="L90" s="27" t="n">
        <v>78</v>
      </c>
      <c r="M90" s="27" t="n">
        <v>17</v>
      </c>
      <c r="N90" s="27" t="s">
        <v>127</v>
      </c>
      <c r="O90" s="27" t="s">
        <v>149</v>
      </c>
      <c r="P90" s="27" t="s">
        <v>187</v>
      </c>
      <c r="Q90" s="29" t="n">
        <v>1818.91</v>
      </c>
      <c r="R90" s="27" t="s">
        <v>130</v>
      </c>
      <c r="S90" s="27" t="s">
        <v>192</v>
      </c>
      <c r="T90" s="27" t="n">
        <v>5</v>
      </c>
      <c r="U90" s="27" t="n">
        <f aca="false">YEAR(E90)</f>
        <v>2024</v>
      </c>
      <c r="V90" s="27" t="str">
        <f aca="false">TEXT(E90,"MMM-YYYY")</f>
        <v>Feb-2024</v>
      </c>
      <c r="W90" s="27" t="n">
        <f aca="false">MONTH(E90)</f>
        <v>2</v>
      </c>
      <c r="X90" s="27" t="str">
        <f aca="false">TEXT(WEEKDAY(E90,2),"0")&amp;" - "&amp;TEXT(E90,"dddd")</f>
        <v>1 - Monday</v>
      </c>
      <c r="Y90" s="27" t="str">
        <f aca="false">_xlfn.IFS(C90&lt;18,"Child (0-17)",C90&lt;40,"Young Adult (18-39)",C90&lt;60,"Adult (40-59)",TRUE(),"Senior (60+)")</f>
        <v>Adult (40-59)</v>
      </c>
      <c r="Z90" s="27" t="n">
        <f aca="false">ROUND(G90-E90,0)</f>
        <v>0</v>
      </c>
      <c r="AA90" s="27" t="n">
        <f aca="false">L90+M90</f>
        <v>95</v>
      </c>
      <c r="AB90" s="27" t="n">
        <f aca="false">IFERROR(ROUND(Q90/AA90,2),0)</f>
        <v>19.15</v>
      </c>
      <c r="AC90" s="27" t="str">
        <f aca="false">IF(AND(K90="Critical",N90="No"),"URGENT - No Bed","Normal")</f>
        <v>Normal</v>
      </c>
      <c r="AD90" s="33" t="n">
        <f aca="false">INDEX(Lookup_Tables!$B$3:$B$12,MATCH(H90,Lookup_Tables!$A$3:$A$12,0))</f>
        <v>2800000</v>
      </c>
      <c r="AE90" s="27" t="str">
        <f aca="false">INDEX(Lookup_Tables!$C$3:$C$12,MATCH(H90,Lookup_Tables!$A$3:$A$12,0))</f>
        <v>Dr. Suresh Nair</v>
      </c>
      <c r="AF90" s="27" t="str">
        <f aca="false">IFERROR(INDEX(Lookup_Tables!$F$16:$F$45,MATCH(I90,Lookup_Tables!$E$16:$E$45,0)),"N/A")</f>
        <v>EMP211</v>
      </c>
      <c r="AG90" s="27" t="n">
        <f aca="false">_xlfn.IFS(R90="Recovered",4,R90="Referred",3,R90="Admitted",2,R90="Deceased",1,TRUE(),0)</f>
        <v>4</v>
      </c>
      <c r="AH90" s="27" t="str">
        <f aca="false">IF(T90&gt;=4,"Satisfied",IF(T90&gt;=3,"Neutral","Needs Improvement"))</f>
        <v>Satisfied</v>
      </c>
    </row>
    <row r="91" customFormat="false" ht="15" hidden="false" customHeight="false" outlineLevel="0" collapsed="false">
      <c r="A91" s="30" t="s">
        <v>3592</v>
      </c>
      <c r="B91" s="30" t="s">
        <v>1254</v>
      </c>
      <c r="C91" s="30" t="n">
        <v>36</v>
      </c>
      <c r="D91" s="30" t="s">
        <v>181</v>
      </c>
      <c r="E91" s="31" t="n">
        <v>45472</v>
      </c>
      <c r="F91" s="30" t="s">
        <v>997</v>
      </c>
      <c r="G91" s="31" t="n">
        <v>45472</v>
      </c>
      <c r="H91" s="30" t="s">
        <v>242</v>
      </c>
      <c r="I91" s="30" t="s">
        <v>243</v>
      </c>
      <c r="J91" s="30" t="s">
        <v>363</v>
      </c>
      <c r="K91" s="30" t="s">
        <v>138</v>
      </c>
      <c r="L91" s="30" t="n">
        <v>28</v>
      </c>
      <c r="M91" s="30" t="n">
        <v>45</v>
      </c>
      <c r="N91" s="30" t="s">
        <v>127</v>
      </c>
      <c r="O91" s="30" t="s">
        <v>139</v>
      </c>
      <c r="P91" s="30" t="s">
        <v>187</v>
      </c>
      <c r="Q91" s="32" t="n">
        <v>1755.91</v>
      </c>
      <c r="R91" s="30" t="s">
        <v>130</v>
      </c>
      <c r="S91" s="30" t="s">
        <v>141</v>
      </c>
      <c r="T91" s="30" t="n">
        <v>5</v>
      </c>
      <c r="U91" s="30" t="n">
        <f aca="false">YEAR(E91)</f>
        <v>2024</v>
      </c>
      <c r="V91" s="30" t="str">
        <f aca="false">TEXT(E91,"MMM-YYYY")</f>
        <v>Jun-2024</v>
      </c>
      <c r="W91" s="30" t="n">
        <f aca="false">MONTH(E91)</f>
        <v>6</v>
      </c>
      <c r="X91" s="30" t="str">
        <f aca="false">TEXT(WEEKDAY(E91,2),"0")&amp;" - "&amp;TEXT(E91,"dddd")</f>
        <v>6 - Saturday</v>
      </c>
      <c r="Y91" s="30" t="str">
        <f aca="false">_xlfn.IFS(C91&lt;18,"Child (0-17)",C91&lt;40,"Young Adult (18-39)",C91&lt;60,"Adult (40-59)",TRUE(),"Senior (60+)")</f>
        <v>Young Adult (18-39)</v>
      </c>
      <c r="Z91" s="30" t="n">
        <f aca="false">ROUND(G91-E91,0)</f>
        <v>0</v>
      </c>
      <c r="AA91" s="30" t="n">
        <f aca="false">L91+M91</f>
        <v>73</v>
      </c>
      <c r="AB91" s="30" t="n">
        <f aca="false">IFERROR(ROUND(Q91/AA91,2),0)</f>
        <v>24.05</v>
      </c>
      <c r="AC91" s="30" t="str">
        <f aca="false">IF(AND(K91="Critical",N91="No"),"URGENT - No Bed","Normal")</f>
        <v>Normal</v>
      </c>
      <c r="AD91" s="34" t="n">
        <f aca="false">INDEX(Lookup_Tables!$B$3:$B$12,MATCH(H91,Lookup_Tables!$A$3:$A$12,0))</f>
        <v>3000000</v>
      </c>
      <c r="AE91" s="30" t="str">
        <f aca="false">INDEX(Lookup_Tables!$C$3:$C$12,MATCH(H91,Lookup_Tables!$A$3:$A$12,0))</f>
        <v>Dr. Pooja Iyer</v>
      </c>
      <c r="AF91" s="30" t="str">
        <f aca="false">IFERROR(INDEX(Lookup_Tables!$F$16:$F$45,MATCH(I91,Lookup_Tables!$E$16:$E$45,0)),"N/A")</f>
        <v>EMP214</v>
      </c>
      <c r="AG91" s="30" t="n">
        <f aca="false">_xlfn.IFS(R91="Recovered",4,R91="Referred",3,R91="Admitted",2,R91="Deceased",1,TRUE(),0)</f>
        <v>4</v>
      </c>
      <c r="AH91" s="30" t="str">
        <f aca="false">IF(T91&gt;=4,"Satisfied",IF(T91&gt;=3,"Neutral","Needs Improvement"))</f>
        <v>Satisfied</v>
      </c>
    </row>
    <row r="92" customFormat="false" ht="15" hidden="false" customHeight="false" outlineLevel="0" collapsed="false">
      <c r="A92" s="27" t="s">
        <v>2836</v>
      </c>
      <c r="B92" s="27" t="s">
        <v>2837</v>
      </c>
      <c r="C92" s="27" t="n">
        <v>54</v>
      </c>
      <c r="D92" s="27" t="s">
        <v>121</v>
      </c>
      <c r="E92" s="28" t="n">
        <v>45474</v>
      </c>
      <c r="F92" s="27" t="s">
        <v>414</v>
      </c>
      <c r="G92" s="28" t="n">
        <v>45480</v>
      </c>
      <c r="H92" s="27" t="s">
        <v>183</v>
      </c>
      <c r="I92" s="27" t="s">
        <v>184</v>
      </c>
      <c r="J92" s="27" t="s">
        <v>431</v>
      </c>
      <c r="K92" s="27" t="s">
        <v>126</v>
      </c>
      <c r="L92" s="27" t="n">
        <v>26</v>
      </c>
      <c r="M92" s="27" t="n">
        <v>62</v>
      </c>
      <c r="N92" s="27" t="s">
        <v>186</v>
      </c>
      <c r="O92" s="27" t="s">
        <v>139</v>
      </c>
      <c r="P92" s="27" t="s">
        <v>140</v>
      </c>
      <c r="Q92" s="29" t="n">
        <v>8090.77</v>
      </c>
      <c r="R92" s="27" t="s">
        <v>172</v>
      </c>
      <c r="S92" s="27" t="s">
        <v>335</v>
      </c>
      <c r="T92" s="27" t="n">
        <v>2</v>
      </c>
      <c r="U92" s="27" t="n">
        <f aca="false">YEAR(E92)</f>
        <v>2024</v>
      </c>
      <c r="V92" s="27" t="str">
        <f aca="false">TEXT(E92,"MMM-YYYY")</f>
        <v>Jul-2024</v>
      </c>
      <c r="W92" s="27" t="n">
        <f aca="false">MONTH(E92)</f>
        <v>7</v>
      </c>
      <c r="X92" s="27" t="str">
        <f aca="false">TEXT(WEEKDAY(E92,2),"0")&amp;" - "&amp;TEXT(E92,"dddd")</f>
        <v>1 - Monday</v>
      </c>
      <c r="Y92" s="27" t="str">
        <f aca="false">_xlfn.IFS(C92&lt;18,"Child (0-17)",C92&lt;40,"Young Adult (18-39)",C92&lt;60,"Adult (40-59)",TRUE(),"Senior (60+)")</f>
        <v>Adult (40-59)</v>
      </c>
      <c r="Z92" s="27" t="n">
        <f aca="false">ROUND(G92-E92,0)</f>
        <v>6</v>
      </c>
      <c r="AA92" s="27" t="n">
        <f aca="false">L92+M92</f>
        <v>88</v>
      </c>
      <c r="AB92" s="27" t="n">
        <f aca="false">IFERROR(ROUND(Q92/AA92,2),0)</f>
        <v>91.94</v>
      </c>
      <c r="AC92" s="27" t="str">
        <f aca="false">IF(AND(K92="Critical",N92="No"),"URGENT - No Bed","Normal")</f>
        <v>Normal</v>
      </c>
      <c r="AD92" s="33" t="n">
        <f aca="false">INDEX(Lookup_Tables!$B$3:$B$12,MATCH(H92,Lookup_Tables!$A$3:$A$12,0))</f>
        <v>3100000</v>
      </c>
      <c r="AE92" s="27" t="str">
        <f aca="false">INDEX(Lookup_Tables!$C$3:$C$12,MATCH(H92,Lookup_Tables!$A$3:$A$12,0))</f>
        <v>Dr. Kavita Rao</v>
      </c>
      <c r="AF92" s="27" t="str">
        <f aca="false">IFERROR(INDEX(Lookup_Tables!$F$16:$F$45,MATCH(I92,Lookup_Tables!$E$16:$E$45,0)),"N/A")</f>
        <v>EMP226</v>
      </c>
      <c r="AG92" s="27" t="n">
        <f aca="false">_xlfn.IFS(R92="Recovered",4,R92="Referred",3,R92="Admitted",2,R92="Deceased",1,TRUE(),0)</f>
        <v>2</v>
      </c>
      <c r="AH92" s="27" t="str">
        <f aca="false">IF(T92&gt;=4,"Satisfied",IF(T92&gt;=3,"Neutral","Needs Improvement"))</f>
        <v>Needs Improvement</v>
      </c>
    </row>
    <row r="93" customFormat="false" ht="15" hidden="false" customHeight="false" outlineLevel="0" collapsed="false">
      <c r="A93" s="30" t="s">
        <v>291</v>
      </c>
      <c r="B93" s="30" t="s">
        <v>292</v>
      </c>
      <c r="C93" s="30" t="n">
        <v>20</v>
      </c>
      <c r="D93" s="30" t="s">
        <v>121</v>
      </c>
      <c r="E93" s="31" t="n">
        <v>45324</v>
      </c>
      <c r="F93" s="30" t="s">
        <v>293</v>
      </c>
      <c r="G93" s="31" t="n">
        <v>45324</v>
      </c>
      <c r="H93" s="30" t="s">
        <v>217</v>
      </c>
      <c r="I93" s="30" t="s">
        <v>282</v>
      </c>
      <c r="J93" s="30" t="s">
        <v>294</v>
      </c>
      <c r="K93" s="30" t="s">
        <v>138</v>
      </c>
      <c r="L93" s="30" t="n">
        <v>60</v>
      </c>
      <c r="M93" s="30" t="n">
        <v>44</v>
      </c>
      <c r="N93" s="30" t="s">
        <v>127</v>
      </c>
      <c r="O93" s="30" t="s">
        <v>139</v>
      </c>
      <c r="P93" s="30" t="s">
        <v>129</v>
      </c>
      <c r="Q93" s="32" t="n">
        <v>1466.63</v>
      </c>
      <c r="R93" s="30" t="s">
        <v>130</v>
      </c>
      <c r="S93" s="30" t="s">
        <v>178</v>
      </c>
      <c r="T93" s="30" t="n">
        <v>4</v>
      </c>
      <c r="U93" s="30" t="n">
        <f aca="false">YEAR(E93)</f>
        <v>2024</v>
      </c>
      <c r="V93" s="30" t="str">
        <f aca="false">TEXT(E93,"MMM-YYYY")</f>
        <v>Feb-2024</v>
      </c>
      <c r="W93" s="30" t="n">
        <f aca="false">MONTH(E93)</f>
        <v>2</v>
      </c>
      <c r="X93" s="30" t="str">
        <f aca="false">TEXT(WEEKDAY(E93,2),"0")&amp;" - "&amp;TEXT(E93,"dddd")</f>
        <v>5 - Friday</v>
      </c>
      <c r="Y93" s="30" t="str">
        <f aca="false">_xlfn.IFS(C93&lt;18,"Child (0-17)",C93&lt;40,"Young Adult (18-39)",C93&lt;60,"Adult (40-59)",TRUE(),"Senior (60+)")</f>
        <v>Young Adult (18-39)</v>
      </c>
      <c r="Z93" s="30" t="n">
        <f aca="false">ROUND(G93-E93,0)</f>
        <v>0</v>
      </c>
      <c r="AA93" s="30" t="n">
        <f aca="false">L93+M93</f>
        <v>104</v>
      </c>
      <c r="AB93" s="30" t="n">
        <f aca="false">IFERROR(ROUND(Q93/AA93,2),0)</f>
        <v>14.1</v>
      </c>
      <c r="AC93" s="30" t="str">
        <f aca="false">IF(AND(K93="Critical",N93="No"),"URGENT - No Bed","Normal")</f>
        <v>Normal</v>
      </c>
      <c r="AD93" s="34" t="n">
        <f aca="false">INDEX(Lookup_Tables!$B$3:$B$12,MATCH(H93,Lookup_Tables!$A$3:$A$12,0))</f>
        <v>4200000</v>
      </c>
      <c r="AE93" s="30" t="str">
        <f aca="false">INDEX(Lookup_Tables!$C$3:$C$12,MATCH(H93,Lookup_Tables!$A$3:$A$12,0))</f>
        <v>Dr. Anil Kapoor</v>
      </c>
      <c r="AF93" s="30" t="str">
        <f aca="false">IFERROR(INDEX(Lookup_Tables!$F$16:$F$45,MATCH(I93,Lookup_Tables!$E$16:$E$45,0)),"N/A")</f>
        <v>EMP200</v>
      </c>
      <c r="AG93" s="30" t="n">
        <f aca="false">_xlfn.IFS(R93="Recovered",4,R93="Referred",3,R93="Admitted",2,R93="Deceased",1,TRUE(),0)</f>
        <v>4</v>
      </c>
      <c r="AH93" s="30" t="str">
        <f aca="false">IF(T93&gt;=4,"Satisfied",IF(T93&gt;=3,"Neutral","Needs Improvement"))</f>
        <v>Satisfied</v>
      </c>
    </row>
    <row r="94" customFormat="false" ht="15" hidden="false" customHeight="false" outlineLevel="0" collapsed="false">
      <c r="A94" s="27" t="s">
        <v>3263</v>
      </c>
      <c r="B94" s="27" t="s">
        <v>3264</v>
      </c>
      <c r="C94" s="27" t="n">
        <v>37</v>
      </c>
      <c r="D94" s="27" t="s">
        <v>121</v>
      </c>
      <c r="E94" s="28" t="n">
        <v>45316</v>
      </c>
      <c r="F94" s="27" t="s">
        <v>250</v>
      </c>
      <c r="G94" s="28" t="n">
        <v>45317</v>
      </c>
      <c r="H94" s="27" t="s">
        <v>206</v>
      </c>
      <c r="I94" s="27" t="s">
        <v>300</v>
      </c>
      <c r="J94" s="27" t="s">
        <v>233</v>
      </c>
      <c r="K94" s="27" t="s">
        <v>138</v>
      </c>
      <c r="L94" s="27" t="n">
        <v>76</v>
      </c>
      <c r="M94" s="27" t="n">
        <v>43</v>
      </c>
      <c r="N94" s="27" t="s">
        <v>127</v>
      </c>
      <c r="O94" s="27" t="s">
        <v>139</v>
      </c>
      <c r="P94" s="27" t="s">
        <v>140</v>
      </c>
      <c r="Q94" s="29" t="n">
        <v>1937.41</v>
      </c>
      <c r="R94" s="27" t="s">
        <v>130</v>
      </c>
      <c r="S94" s="27" t="s">
        <v>157</v>
      </c>
      <c r="T94" s="27" t="n">
        <v>5</v>
      </c>
      <c r="U94" s="27" t="n">
        <f aca="false">YEAR(E94)</f>
        <v>2024</v>
      </c>
      <c r="V94" s="27" t="str">
        <f aca="false">TEXT(E94,"MMM-YYYY")</f>
        <v>Jan-2024</v>
      </c>
      <c r="W94" s="27" t="n">
        <f aca="false">MONTH(E94)</f>
        <v>1</v>
      </c>
      <c r="X94" s="27" t="str">
        <f aca="false">TEXT(WEEKDAY(E94,2),"0")&amp;" - "&amp;TEXT(E94,"dddd")</f>
        <v>4 - Thursday</v>
      </c>
      <c r="Y94" s="27" t="str">
        <f aca="false">_xlfn.IFS(C94&lt;18,"Child (0-17)",C94&lt;40,"Young Adult (18-39)",C94&lt;60,"Adult (40-59)",TRUE(),"Senior (60+)")</f>
        <v>Young Adult (18-39)</v>
      </c>
      <c r="Z94" s="27" t="n">
        <f aca="false">ROUND(G94-E94,0)</f>
        <v>1</v>
      </c>
      <c r="AA94" s="27" t="n">
        <f aca="false">L94+M94</f>
        <v>119</v>
      </c>
      <c r="AB94" s="27" t="n">
        <f aca="false">IFERROR(ROUND(Q94/AA94,2),0)</f>
        <v>16.28</v>
      </c>
      <c r="AC94" s="27" t="str">
        <f aca="false">IF(AND(K94="Critical",N94="No"),"URGENT - No Bed","Normal")</f>
        <v>Normal</v>
      </c>
      <c r="AD94" s="33" t="n">
        <f aca="false">INDEX(Lookup_Tables!$B$3:$B$12,MATCH(H94,Lookup_Tables!$A$3:$A$12,0))</f>
        <v>2800000</v>
      </c>
      <c r="AE94" s="27" t="str">
        <f aca="false">INDEX(Lookup_Tables!$C$3:$C$12,MATCH(H94,Lookup_Tables!$A$3:$A$12,0))</f>
        <v>Dr. Suresh Nair</v>
      </c>
      <c r="AF94" s="27" t="str">
        <f aca="false">IFERROR(INDEX(Lookup_Tables!$F$16:$F$45,MATCH(I94,Lookup_Tables!$E$16:$E$45,0)),"N/A")</f>
        <v>EMP211</v>
      </c>
      <c r="AG94" s="27" t="n">
        <f aca="false">_xlfn.IFS(R94="Recovered",4,R94="Referred",3,R94="Admitted",2,R94="Deceased",1,TRUE(),0)</f>
        <v>4</v>
      </c>
      <c r="AH94" s="27" t="str">
        <f aca="false">IF(T94&gt;=4,"Satisfied",IF(T94&gt;=3,"Neutral","Needs Improvement"))</f>
        <v>Satisfied</v>
      </c>
    </row>
    <row r="95" customFormat="false" ht="15" hidden="false" customHeight="false" outlineLevel="0" collapsed="false">
      <c r="A95" s="30" t="s">
        <v>4085</v>
      </c>
      <c r="B95" s="30" t="s">
        <v>3172</v>
      </c>
      <c r="C95" s="30" t="n">
        <v>51</v>
      </c>
      <c r="D95" s="30" t="s">
        <v>181</v>
      </c>
      <c r="E95" s="31" t="n">
        <v>45509</v>
      </c>
      <c r="F95" s="30" t="s">
        <v>898</v>
      </c>
      <c r="G95" s="31" t="n">
        <v>45513</v>
      </c>
      <c r="H95" s="30" t="s">
        <v>146</v>
      </c>
      <c r="I95" s="30" t="s">
        <v>309</v>
      </c>
      <c r="J95" s="30" t="s">
        <v>177</v>
      </c>
      <c r="K95" s="30" t="s">
        <v>202</v>
      </c>
      <c r="L95" s="30" t="n">
        <v>10</v>
      </c>
      <c r="M95" s="30" t="n">
        <v>86</v>
      </c>
      <c r="N95" s="30" t="s">
        <v>186</v>
      </c>
      <c r="O95" s="30" t="s">
        <v>171</v>
      </c>
      <c r="P95" s="30" t="s">
        <v>150</v>
      </c>
      <c r="Q95" s="32" t="n">
        <v>16681.83</v>
      </c>
      <c r="R95" s="30" t="s">
        <v>268</v>
      </c>
      <c r="S95" s="30" t="s">
        <v>192</v>
      </c>
      <c r="T95" s="30" t="n">
        <v>3</v>
      </c>
      <c r="U95" s="30" t="n">
        <f aca="false">YEAR(E95)</f>
        <v>2024</v>
      </c>
      <c r="V95" s="30" t="str">
        <f aca="false">TEXT(E95,"MMM-YYYY")</f>
        <v>Aug-2024</v>
      </c>
      <c r="W95" s="30" t="n">
        <f aca="false">MONTH(E95)</f>
        <v>8</v>
      </c>
      <c r="X95" s="30" t="str">
        <f aca="false">TEXT(WEEKDAY(E95,2),"0")&amp;" - "&amp;TEXT(E95,"dddd")</f>
        <v>1 - Monday</v>
      </c>
      <c r="Y95" s="30" t="str">
        <f aca="false">_xlfn.IFS(C95&lt;18,"Child (0-17)",C95&lt;40,"Young Adult (18-39)",C95&lt;60,"Adult (40-59)",TRUE(),"Senior (60+)")</f>
        <v>Adult (40-59)</v>
      </c>
      <c r="Z95" s="30" t="n">
        <f aca="false">ROUND(G95-E95,0)</f>
        <v>4</v>
      </c>
      <c r="AA95" s="30" t="n">
        <f aca="false">L95+M95</f>
        <v>96</v>
      </c>
      <c r="AB95" s="30" t="n">
        <f aca="false">IFERROR(ROUND(Q95/AA95,2),0)</f>
        <v>173.77</v>
      </c>
      <c r="AC95" s="30" t="str">
        <f aca="false">IF(AND(K95="Critical",N95="No"),"URGENT - No Bed","Normal")</f>
        <v>Normal</v>
      </c>
      <c r="AD95" s="34" t="n">
        <f aca="false">INDEX(Lookup_Tables!$B$3:$B$12,MATCH(H95,Lookup_Tables!$A$3:$A$12,0))</f>
        <v>2700000</v>
      </c>
      <c r="AE95" s="30" t="str">
        <f aca="false">INDEX(Lookup_Tables!$C$3:$C$12,MATCH(H95,Lookup_Tables!$A$3:$A$12,0))</f>
        <v>Dr. Vikram Singh</v>
      </c>
      <c r="AF95" s="30" t="str">
        <f aca="false">IFERROR(INDEX(Lookup_Tables!$F$16:$F$45,MATCH(I95,Lookup_Tables!$E$16:$E$45,0)),"N/A")</f>
        <v>EMP228</v>
      </c>
      <c r="AG95" s="30" t="n">
        <f aca="false">_xlfn.IFS(R95="Recovered",4,R95="Referred",3,R95="Admitted",2,R95="Deceased",1,TRUE(),0)</f>
        <v>3</v>
      </c>
      <c r="AH95" s="30" t="str">
        <f aca="false">IF(T95&gt;=4,"Satisfied",IF(T95&gt;=3,"Neutral","Needs Improvement"))</f>
        <v>Neutral</v>
      </c>
    </row>
    <row r="96" customFormat="false" ht="15" hidden="false" customHeight="false" outlineLevel="0" collapsed="false">
      <c r="A96" s="27" t="s">
        <v>4215</v>
      </c>
      <c r="B96" s="27" t="s">
        <v>4216</v>
      </c>
      <c r="C96" s="27" t="n">
        <v>25</v>
      </c>
      <c r="D96" s="27" t="s">
        <v>181</v>
      </c>
      <c r="E96" s="28" t="n">
        <v>45313</v>
      </c>
      <c r="F96" s="27" t="s">
        <v>1602</v>
      </c>
      <c r="G96" s="28" t="n">
        <v>45319</v>
      </c>
      <c r="H96" s="27" t="s">
        <v>146</v>
      </c>
      <c r="I96" s="27" t="s">
        <v>309</v>
      </c>
      <c r="J96" s="27" t="s">
        <v>148</v>
      </c>
      <c r="K96" s="27" t="s">
        <v>202</v>
      </c>
      <c r="L96" s="27" t="n">
        <v>2</v>
      </c>
      <c r="M96" s="27" t="n">
        <v>231</v>
      </c>
      <c r="N96" s="27" t="s">
        <v>186</v>
      </c>
      <c r="O96" s="27" t="s">
        <v>139</v>
      </c>
      <c r="P96" s="27" t="s">
        <v>140</v>
      </c>
      <c r="Q96" s="29" t="n">
        <v>19870.58</v>
      </c>
      <c r="R96" s="27" t="s">
        <v>130</v>
      </c>
      <c r="S96" s="27" t="s">
        <v>197</v>
      </c>
      <c r="T96" s="27" t="n">
        <v>2</v>
      </c>
      <c r="U96" s="27" t="n">
        <f aca="false">YEAR(E96)</f>
        <v>2024</v>
      </c>
      <c r="V96" s="27" t="str">
        <f aca="false">TEXT(E96,"MMM-YYYY")</f>
        <v>Jan-2024</v>
      </c>
      <c r="W96" s="27" t="n">
        <f aca="false">MONTH(E96)</f>
        <v>1</v>
      </c>
      <c r="X96" s="27" t="str">
        <f aca="false">TEXT(WEEKDAY(E96,2),"0")&amp;" - "&amp;TEXT(E96,"dddd")</f>
        <v>1 - Monday</v>
      </c>
      <c r="Y96" s="27" t="str">
        <f aca="false">_xlfn.IFS(C96&lt;18,"Child (0-17)",C96&lt;40,"Young Adult (18-39)",C96&lt;60,"Adult (40-59)",TRUE(),"Senior (60+)")</f>
        <v>Young Adult (18-39)</v>
      </c>
      <c r="Z96" s="27" t="n">
        <f aca="false">ROUND(G96-E96,0)</f>
        <v>6</v>
      </c>
      <c r="AA96" s="27" t="n">
        <f aca="false">L96+M96</f>
        <v>233</v>
      </c>
      <c r="AB96" s="27" t="n">
        <f aca="false">IFERROR(ROUND(Q96/AA96,2),0)</f>
        <v>85.28</v>
      </c>
      <c r="AC96" s="27" t="str">
        <f aca="false">IF(AND(K96="Critical",N96="No"),"URGENT - No Bed","Normal")</f>
        <v>Normal</v>
      </c>
      <c r="AD96" s="33" t="n">
        <f aca="false">INDEX(Lookup_Tables!$B$3:$B$12,MATCH(H96,Lookup_Tables!$A$3:$A$12,0))</f>
        <v>2700000</v>
      </c>
      <c r="AE96" s="27" t="str">
        <f aca="false">INDEX(Lookup_Tables!$C$3:$C$12,MATCH(H96,Lookup_Tables!$A$3:$A$12,0))</f>
        <v>Dr. Vikram Singh</v>
      </c>
      <c r="AF96" s="27" t="str">
        <f aca="false">IFERROR(INDEX(Lookup_Tables!$F$16:$F$45,MATCH(I96,Lookup_Tables!$E$16:$E$45,0)),"N/A")</f>
        <v>EMP228</v>
      </c>
      <c r="AG96" s="27" t="n">
        <f aca="false">_xlfn.IFS(R96="Recovered",4,R96="Referred",3,R96="Admitted",2,R96="Deceased",1,TRUE(),0)</f>
        <v>4</v>
      </c>
      <c r="AH96" s="27" t="str">
        <f aca="false">IF(T96&gt;=4,"Satisfied",IF(T96&gt;=3,"Neutral","Needs Improvement"))</f>
        <v>Needs Improvement</v>
      </c>
    </row>
    <row r="97" customFormat="false" ht="15" hidden="false" customHeight="false" outlineLevel="0" collapsed="false">
      <c r="A97" s="30" t="s">
        <v>5923</v>
      </c>
      <c r="B97" s="30" t="s">
        <v>5924</v>
      </c>
      <c r="C97" s="30" t="n">
        <v>33</v>
      </c>
      <c r="D97" s="30" t="s">
        <v>181</v>
      </c>
      <c r="E97" s="31" t="n">
        <v>45356</v>
      </c>
      <c r="F97" s="30" t="s">
        <v>384</v>
      </c>
      <c r="G97" s="31" t="n">
        <v>45356</v>
      </c>
      <c r="H97" s="30" t="s">
        <v>135</v>
      </c>
      <c r="I97" s="30" t="s">
        <v>278</v>
      </c>
      <c r="J97" s="30" t="s">
        <v>262</v>
      </c>
      <c r="K97" s="30" t="s">
        <v>156</v>
      </c>
      <c r="L97" s="30" t="n">
        <v>58</v>
      </c>
      <c r="M97" s="30" t="n">
        <v>58</v>
      </c>
      <c r="N97" s="30" t="s">
        <v>127</v>
      </c>
      <c r="O97" s="30" t="s">
        <v>139</v>
      </c>
      <c r="P97" s="30" t="s">
        <v>187</v>
      </c>
      <c r="Q97" s="32" t="n">
        <v>4017.84</v>
      </c>
      <c r="R97" s="30" t="s">
        <v>130</v>
      </c>
      <c r="S97" s="30" t="s">
        <v>141</v>
      </c>
      <c r="T97" s="30" t="n">
        <v>5</v>
      </c>
      <c r="U97" s="30" t="n">
        <f aca="false">YEAR(E97)</f>
        <v>2024</v>
      </c>
      <c r="V97" s="30" t="str">
        <f aca="false">TEXT(E97,"MMM-YYYY")</f>
        <v>Mar-2024</v>
      </c>
      <c r="W97" s="30" t="n">
        <f aca="false">MONTH(E97)</f>
        <v>3</v>
      </c>
      <c r="X97" s="30" t="str">
        <f aca="false">TEXT(WEEKDAY(E97,2),"0")&amp;" - "&amp;TEXT(E97,"dddd")</f>
        <v>2 - Tuesday</v>
      </c>
      <c r="Y97" s="30" t="str">
        <f aca="false">_xlfn.IFS(C97&lt;18,"Child (0-17)",C97&lt;40,"Young Adult (18-39)",C97&lt;60,"Adult (40-59)",TRUE(),"Senior (60+)")</f>
        <v>Young Adult (18-39)</v>
      </c>
      <c r="Z97" s="30" t="n">
        <f aca="false">ROUND(G97-E97,0)</f>
        <v>0</v>
      </c>
      <c r="AA97" s="30" t="n">
        <f aca="false">L97+M97</f>
        <v>116</v>
      </c>
      <c r="AB97" s="30" t="n">
        <f aca="false">IFERROR(ROUND(Q97/AA97,2),0)</f>
        <v>34.64</v>
      </c>
      <c r="AC97" s="30" t="str">
        <f aca="false">IF(AND(K97="Critical",N97="No"),"URGENT - No Bed","Normal")</f>
        <v>Normal</v>
      </c>
      <c r="AD97" s="34" t="n">
        <f aca="false">INDEX(Lookup_Tables!$B$3:$B$12,MATCH(H97,Lookup_Tables!$A$3:$A$12,0))</f>
        <v>4600000</v>
      </c>
      <c r="AE97" s="30" t="str">
        <f aca="false">INDEX(Lookup_Tables!$C$3:$C$12,MATCH(H97,Lookup_Tables!$A$3:$A$12,0))</f>
        <v>Dr. Farhan Khan</v>
      </c>
      <c r="AF97" s="30" t="str">
        <f aca="false">IFERROR(INDEX(Lookup_Tables!$F$16:$F$45,MATCH(I97,Lookup_Tables!$E$16:$E$45,0)),"N/A")</f>
        <v>EMP208</v>
      </c>
      <c r="AG97" s="30" t="n">
        <f aca="false">_xlfn.IFS(R97="Recovered",4,R97="Referred",3,R97="Admitted",2,R97="Deceased",1,TRUE(),0)</f>
        <v>4</v>
      </c>
      <c r="AH97" s="30" t="str">
        <f aca="false">IF(T97&gt;=4,"Satisfied",IF(T97&gt;=3,"Neutral","Needs Improvement"))</f>
        <v>Satisfied</v>
      </c>
    </row>
    <row r="98" customFormat="false" ht="15" hidden="false" customHeight="false" outlineLevel="0" collapsed="false">
      <c r="A98" s="27" t="s">
        <v>4435</v>
      </c>
      <c r="B98" s="27" t="s">
        <v>2336</v>
      </c>
      <c r="C98" s="27" t="n">
        <v>46</v>
      </c>
      <c r="D98" s="27" t="s">
        <v>181</v>
      </c>
      <c r="E98" s="28" t="n">
        <v>45350</v>
      </c>
      <c r="F98" s="27" t="s">
        <v>1073</v>
      </c>
      <c r="G98" s="28" t="n">
        <v>45353</v>
      </c>
      <c r="H98" s="27" t="s">
        <v>161</v>
      </c>
      <c r="I98" s="27" t="s">
        <v>538</v>
      </c>
      <c r="J98" s="27" t="s">
        <v>426</v>
      </c>
      <c r="K98" s="27" t="s">
        <v>156</v>
      </c>
      <c r="L98" s="27" t="n">
        <v>31</v>
      </c>
      <c r="M98" s="27" t="n">
        <v>79</v>
      </c>
      <c r="N98" s="27" t="s">
        <v>186</v>
      </c>
      <c r="O98" s="27" t="s">
        <v>139</v>
      </c>
      <c r="P98" s="27" t="s">
        <v>150</v>
      </c>
      <c r="Q98" s="29" t="n">
        <v>4572.96</v>
      </c>
      <c r="R98" s="27" t="s">
        <v>462</v>
      </c>
      <c r="S98" s="27" t="s">
        <v>178</v>
      </c>
      <c r="T98" s="27" t="n">
        <v>2</v>
      </c>
      <c r="U98" s="27" t="n">
        <f aca="false">YEAR(E98)</f>
        <v>2024</v>
      </c>
      <c r="V98" s="27" t="str">
        <f aca="false">TEXT(E98,"MMM-YYYY")</f>
        <v>Feb-2024</v>
      </c>
      <c r="W98" s="27" t="n">
        <f aca="false">MONTH(E98)</f>
        <v>2</v>
      </c>
      <c r="X98" s="27" t="str">
        <f aca="false">TEXT(WEEKDAY(E98,2),"0")&amp;" - "&amp;TEXT(E98,"dddd")</f>
        <v>3 - Wednesday</v>
      </c>
      <c r="Y98" s="27" t="str">
        <f aca="false">_xlfn.IFS(C98&lt;18,"Child (0-17)",C98&lt;40,"Young Adult (18-39)",C98&lt;60,"Adult (40-59)",TRUE(),"Senior (60+)")</f>
        <v>Adult (40-59)</v>
      </c>
      <c r="Z98" s="27" t="n">
        <f aca="false">ROUND(G98-E98,0)</f>
        <v>3</v>
      </c>
      <c r="AA98" s="27" t="n">
        <f aca="false">L98+M98</f>
        <v>110</v>
      </c>
      <c r="AB98" s="27" t="n">
        <f aca="false">IFERROR(ROUND(Q98/AA98,2),0)</f>
        <v>41.57</v>
      </c>
      <c r="AC98" s="27" t="str">
        <f aca="false">IF(AND(K98="Critical",N98="No"),"URGENT - No Bed","Normal")</f>
        <v>Normal</v>
      </c>
      <c r="AD98" s="33" t="n">
        <f aca="false">INDEX(Lookup_Tables!$B$3:$B$12,MATCH(H98,Lookup_Tables!$A$3:$A$12,0))</f>
        <v>3600000</v>
      </c>
      <c r="AE98" s="27" t="str">
        <f aca="false">INDEX(Lookup_Tables!$C$3:$C$12,MATCH(H98,Lookup_Tables!$A$3:$A$12,0))</f>
        <v>Dr. Sameer Joshi</v>
      </c>
      <c r="AF98" s="27" t="str">
        <f aca="false">IFERROR(INDEX(Lookup_Tables!$F$16:$F$45,MATCH(I98,Lookup_Tables!$E$16:$E$45,0)),"N/A")</f>
        <v>EMP221</v>
      </c>
      <c r="AG98" s="27" t="n">
        <f aca="false">_xlfn.IFS(R98="Recovered",4,R98="Referred",3,R98="Admitted",2,R98="Deceased",1,TRUE(),0)</f>
        <v>1</v>
      </c>
      <c r="AH98" s="27" t="str">
        <f aca="false">IF(T98&gt;=4,"Satisfied",IF(T98&gt;=3,"Neutral","Needs Improvement"))</f>
        <v>Needs Improvement</v>
      </c>
    </row>
    <row r="99" customFormat="false" ht="15" hidden="false" customHeight="false" outlineLevel="0" collapsed="false">
      <c r="A99" s="30" t="s">
        <v>1241</v>
      </c>
      <c r="B99" s="30" t="s">
        <v>1242</v>
      </c>
      <c r="C99" s="30" t="n">
        <v>45</v>
      </c>
      <c r="D99" s="30" t="s">
        <v>121</v>
      </c>
      <c r="E99" s="31" t="n">
        <v>45523</v>
      </c>
      <c r="F99" s="30" t="s">
        <v>848</v>
      </c>
      <c r="G99" s="31" t="n">
        <v>45537</v>
      </c>
      <c r="H99" s="30" t="s">
        <v>123</v>
      </c>
      <c r="I99" s="30" t="s">
        <v>304</v>
      </c>
      <c r="J99" s="30" t="s">
        <v>125</v>
      </c>
      <c r="K99" s="30" t="s">
        <v>202</v>
      </c>
      <c r="L99" s="30" t="n">
        <v>11</v>
      </c>
      <c r="M99" s="30" t="n">
        <v>76</v>
      </c>
      <c r="N99" s="30" t="s">
        <v>186</v>
      </c>
      <c r="O99" s="30" t="s">
        <v>128</v>
      </c>
      <c r="P99" s="30" t="s">
        <v>150</v>
      </c>
      <c r="Q99" s="32" t="n">
        <v>17342.72</v>
      </c>
      <c r="R99" s="30" t="s">
        <v>268</v>
      </c>
      <c r="S99" s="30" t="s">
        <v>192</v>
      </c>
      <c r="T99" s="30" t="n">
        <v>3</v>
      </c>
      <c r="U99" s="30" t="n">
        <f aca="false">YEAR(E99)</f>
        <v>2024</v>
      </c>
      <c r="V99" s="30" t="str">
        <f aca="false">TEXT(E99,"MMM-YYYY")</f>
        <v>Aug-2024</v>
      </c>
      <c r="W99" s="30" t="n">
        <f aca="false">MONTH(E99)</f>
        <v>8</v>
      </c>
      <c r="X99" s="30" t="str">
        <f aca="false">TEXT(WEEKDAY(E99,2),"0")&amp;" - "&amp;TEXT(E99,"dddd")</f>
        <v>1 - Monday</v>
      </c>
      <c r="Y99" s="30" t="str">
        <f aca="false">_xlfn.IFS(C99&lt;18,"Child (0-17)",C99&lt;40,"Young Adult (18-39)",C99&lt;60,"Adult (40-59)",TRUE(),"Senior (60+)")</f>
        <v>Adult (40-59)</v>
      </c>
      <c r="Z99" s="30" t="n">
        <f aca="false">ROUND(G99-E99,0)</f>
        <v>14</v>
      </c>
      <c r="AA99" s="30" t="n">
        <f aca="false">L99+M99</f>
        <v>87</v>
      </c>
      <c r="AB99" s="30" t="n">
        <f aca="false">IFERROR(ROUND(Q99/AA99,2),0)</f>
        <v>199.34</v>
      </c>
      <c r="AC99" s="30" t="str">
        <f aca="false">IF(AND(K99="Critical",N99="No"),"URGENT - No Bed","Normal")</f>
        <v>Normal</v>
      </c>
      <c r="AD99" s="34" t="n">
        <f aca="false">INDEX(Lookup_Tables!$B$3:$B$12,MATCH(H99,Lookup_Tables!$A$3:$A$12,0))</f>
        <v>2200000</v>
      </c>
      <c r="AE99" s="30" t="str">
        <f aca="false">INDEX(Lookup_Tables!$C$3:$C$12,MATCH(H99,Lookup_Tables!$A$3:$A$12,0))</f>
        <v>Dr. Rohan Das</v>
      </c>
      <c r="AF99" s="30" t="str">
        <f aca="false">IFERROR(INDEX(Lookup_Tables!$F$16:$F$45,MATCH(I99,Lookup_Tables!$E$16:$E$45,0)),"N/A")</f>
        <v>EMP204</v>
      </c>
      <c r="AG99" s="30" t="n">
        <f aca="false">_xlfn.IFS(R99="Recovered",4,R99="Referred",3,R99="Admitted",2,R99="Deceased",1,TRUE(),0)</f>
        <v>3</v>
      </c>
      <c r="AH99" s="30" t="str">
        <f aca="false">IF(T99&gt;=4,"Satisfied",IF(T99&gt;=3,"Neutral","Needs Improvement"))</f>
        <v>Neutral</v>
      </c>
    </row>
    <row r="100" customFormat="false" ht="15" hidden="false" customHeight="false" outlineLevel="0" collapsed="false">
      <c r="A100" s="27" t="s">
        <v>506</v>
      </c>
      <c r="B100" s="27" t="s">
        <v>507</v>
      </c>
      <c r="C100" s="27" t="n">
        <v>24</v>
      </c>
      <c r="D100" s="27" t="s">
        <v>181</v>
      </c>
      <c r="E100" s="28" t="n">
        <v>45394</v>
      </c>
      <c r="F100" s="27" t="s">
        <v>319</v>
      </c>
      <c r="G100" s="28" t="n">
        <v>45395</v>
      </c>
      <c r="H100" s="27" t="s">
        <v>123</v>
      </c>
      <c r="I100" s="27" t="s">
        <v>155</v>
      </c>
      <c r="J100" s="27" t="s">
        <v>508</v>
      </c>
      <c r="K100" s="27" t="s">
        <v>138</v>
      </c>
      <c r="L100" s="27" t="n">
        <v>36</v>
      </c>
      <c r="M100" s="27" t="n">
        <v>34</v>
      </c>
      <c r="N100" s="27" t="s">
        <v>127</v>
      </c>
      <c r="O100" s="27" t="s">
        <v>128</v>
      </c>
      <c r="P100" s="27" t="s">
        <v>129</v>
      </c>
      <c r="Q100" s="29" t="n">
        <v>2809.19</v>
      </c>
      <c r="R100" s="27" t="s">
        <v>130</v>
      </c>
      <c r="S100" s="27" t="s">
        <v>157</v>
      </c>
      <c r="T100" s="27" t="n">
        <v>4</v>
      </c>
      <c r="U100" s="27" t="n">
        <f aca="false">YEAR(E100)</f>
        <v>2024</v>
      </c>
      <c r="V100" s="27" t="str">
        <f aca="false">TEXT(E100,"MMM-YYYY")</f>
        <v>Apr-2024</v>
      </c>
      <c r="W100" s="27" t="n">
        <f aca="false">MONTH(E100)</f>
        <v>4</v>
      </c>
      <c r="X100" s="27" t="str">
        <f aca="false">TEXT(WEEKDAY(E100,2),"0")&amp;" - "&amp;TEXT(E100,"dddd")</f>
        <v>5 - Friday</v>
      </c>
      <c r="Y100" s="27" t="str">
        <f aca="false">_xlfn.IFS(C100&lt;18,"Child (0-17)",C100&lt;40,"Young Adult (18-39)",C100&lt;60,"Adult (40-59)",TRUE(),"Senior (60+)")</f>
        <v>Young Adult (18-39)</v>
      </c>
      <c r="Z100" s="27" t="n">
        <f aca="false">ROUND(G100-E100,0)</f>
        <v>1</v>
      </c>
      <c r="AA100" s="27" t="n">
        <f aca="false">L100+M100</f>
        <v>70</v>
      </c>
      <c r="AB100" s="27" t="n">
        <f aca="false">IFERROR(ROUND(Q100/AA100,2),0)</f>
        <v>40.13</v>
      </c>
      <c r="AC100" s="27" t="str">
        <f aca="false">IF(AND(K100="Critical",N100="No"),"URGENT - No Bed","Normal")</f>
        <v>Normal</v>
      </c>
      <c r="AD100" s="33" t="n">
        <f aca="false">INDEX(Lookup_Tables!$B$3:$B$12,MATCH(H100,Lookup_Tables!$A$3:$A$12,0))</f>
        <v>2200000</v>
      </c>
      <c r="AE100" s="27" t="str">
        <f aca="false">INDEX(Lookup_Tables!$C$3:$C$12,MATCH(H100,Lookup_Tables!$A$3:$A$12,0))</f>
        <v>Dr. Rohan Das</v>
      </c>
      <c r="AF100" s="27" t="str">
        <f aca="false">IFERROR(INDEX(Lookup_Tables!$F$16:$F$45,MATCH(I100,Lookup_Tables!$E$16:$E$45,0)),"N/A")</f>
        <v>EMP203</v>
      </c>
      <c r="AG100" s="27" t="n">
        <f aca="false">_xlfn.IFS(R100="Recovered",4,R100="Referred",3,R100="Admitted",2,R100="Deceased",1,TRUE(),0)</f>
        <v>4</v>
      </c>
      <c r="AH100" s="27" t="str">
        <f aca="false">IF(T100&gt;=4,"Satisfied",IF(T100&gt;=3,"Neutral","Needs Improvement"))</f>
        <v>Satisfied</v>
      </c>
    </row>
    <row r="101" customFormat="false" ht="15" hidden="false" customHeight="false" outlineLevel="0" collapsed="false">
      <c r="A101" s="30" t="s">
        <v>5524</v>
      </c>
      <c r="B101" s="30" t="s">
        <v>4649</v>
      </c>
      <c r="C101" s="30" t="n">
        <v>43</v>
      </c>
      <c r="D101" s="30" t="s">
        <v>181</v>
      </c>
      <c r="E101" s="31" t="n">
        <v>45586</v>
      </c>
      <c r="F101" s="30" t="s">
        <v>257</v>
      </c>
      <c r="G101" s="31" t="n">
        <v>45589</v>
      </c>
      <c r="H101" s="30" t="s">
        <v>135</v>
      </c>
      <c r="I101" s="30" t="s">
        <v>251</v>
      </c>
      <c r="J101" s="30" t="s">
        <v>137</v>
      </c>
      <c r="K101" s="30" t="s">
        <v>156</v>
      </c>
      <c r="L101" s="30" t="n">
        <v>37</v>
      </c>
      <c r="M101" s="30" t="n">
        <v>38</v>
      </c>
      <c r="N101" s="30" t="s">
        <v>127</v>
      </c>
      <c r="O101" s="30" t="s">
        <v>171</v>
      </c>
      <c r="P101" s="30" t="s">
        <v>140</v>
      </c>
      <c r="Q101" s="32" t="n">
        <v>4105.56</v>
      </c>
      <c r="R101" s="30" t="s">
        <v>130</v>
      </c>
      <c r="S101" s="30" t="s">
        <v>157</v>
      </c>
      <c r="T101" s="30" t="n">
        <v>3</v>
      </c>
      <c r="U101" s="30" t="n">
        <f aca="false">YEAR(E101)</f>
        <v>2024</v>
      </c>
      <c r="V101" s="30" t="str">
        <f aca="false">TEXT(E101,"MMM-YYYY")</f>
        <v>Oct-2024</v>
      </c>
      <c r="W101" s="30" t="n">
        <f aca="false">MONTH(E101)</f>
        <v>10</v>
      </c>
      <c r="X101" s="30" t="str">
        <f aca="false">TEXT(WEEKDAY(E101,2),"0")&amp;" - "&amp;TEXT(E101,"dddd")</f>
        <v>1 - Monday</v>
      </c>
      <c r="Y101" s="30" t="str">
        <f aca="false">_xlfn.IFS(C101&lt;18,"Child (0-17)",C101&lt;40,"Young Adult (18-39)",C101&lt;60,"Adult (40-59)",TRUE(),"Senior (60+)")</f>
        <v>Adult (40-59)</v>
      </c>
      <c r="Z101" s="30" t="n">
        <f aca="false">ROUND(G101-E101,0)</f>
        <v>3</v>
      </c>
      <c r="AA101" s="30" t="n">
        <f aca="false">L101+M101</f>
        <v>75</v>
      </c>
      <c r="AB101" s="30" t="n">
        <f aca="false">IFERROR(ROUND(Q101/AA101,2),0)</f>
        <v>54.74</v>
      </c>
      <c r="AC101" s="30" t="str">
        <f aca="false">IF(AND(K101="Critical",N101="No"),"URGENT - No Bed","Normal")</f>
        <v>Normal</v>
      </c>
      <c r="AD101" s="34" t="n">
        <f aca="false">INDEX(Lookup_Tables!$B$3:$B$12,MATCH(H101,Lookup_Tables!$A$3:$A$12,0))</f>
        <v>4600000</v>
      </c>
      <c r="AE101" s="30" t="str">
        <f aca="false">INDEX(Lookup_Tables!$C$3:$C$12,MATCH(H101,Lookup_Tables!$A$3:$A$12,0))</f>
        <v>Dr. Farhan Khan</v>
      </c>
      <c r="AF101" s="30" t="str">
        <f aca="false">IFERROR(INDEX(Lookup_Tables!$F$16:$F$45,MATCH(I101,Lookup_Tables!$E$16:$E$45,0)),"N/A")</f>
        <v>EMP207</v>
      </c>
      <c r="AG101" s="30" t="n">
        <f aca="false">_xlfn.IFS(R101="Recovered",4,R101="Referred",3,R101="Admitted",2,R101="Deceased",1,TRUE(),0)</f>
        <v>4</v>
      </c>
      <c r="AH101" s="30" t="str">
        <f aca="false">IF(T101&gt;=4,"Satisfied",IF(T101&gt;=3,"Neutral","Needs Improvement"))</f>
        <v>Neutral</v>
      </c>
    </row>
    <row r="102" customFormat="false" ht="15" hidden="false" customHeight="false" outlineLevel="0" collapsed="false">
      <c r="A102" s="27" t="s">
        <v>2596</v>
      </c>
      <c r="B102" s="27" t="s">
        <v>2597</v>
      </c>
      <c r="C102" s="27" t="n">
        <v>49</v>
      </c>
      <c r="D102" s="27" t="s">
        <v>181</v>
      </c>
      <c r="E102" s="28" t="n">
        <v>45370</v>
      </c>
      <c r="F102" s="27" t="s">
        <v>826</v>
      </c>
      <c r="G102" s="28" t="n">
        <v>45370</v>
      </c>
      <c r="H102" s="27" t="s">
        <v>161</v>
      </c>
      <c r="I102" s="27" t="s">
        <v>320</v>
      </c>
      <c r="J102" s="27" t="s">
        <v>385</v>
      </c>
      <c r="K102" s="27" t="s">
        <v>138</v>
      </c>
      <c r="L102" s="27" t="n">
        <v>56</v>
      </c>
      <c r="M102" s="27" t="n">
        <v>42</v>
      </c>
      <c r="N102" s="27" t="s">
        <v>186</v>
      </c>
      <c r="O102" s="27" t="s">
        <v>128</v>
      </c>
      <c r="P102" s="27" t="s">
        <v>150</v>
      </c>
      <c r="Q102" s="29" t="n">
        <v>1180.34</v>
      </c>
      <c r="R102" s="27" t="s">
        <v>130</v>
      </c>
      <c r="S102" s="27" t="s">
        <v>157</v>
      </c>
      <c r="T102" s="27" t="n">
        <v>5</v>
      </c>
      <c r="U102" s="27" t="n">
        <f aca="false">YEAR(E102)</f>
        <v>2024</v>
      </c>
      <c r="V102" s="27" t="str">
        <f aca="false">TEXT(E102,"MMM-YYYY")</f>
        <v>Mar-2024</v>
      </c>
      <c r="W102" s="27" t="n">
        <f aca="false">MONTH(E102)</f>
        <v>3</v>
      </c>
      <c r="X102" s="27" t="str">
        <f aca="false">TEXT(WEEKDAY(E102,2),"0")&amp;" - "&amp;TEXT(E102,"dddd")</f>
        <v>2 - Tuesday</v>
      </c>
      <c r="Y102" s="27" t="str">
        <f aca="false">_xlfn.IFS(C102&lt;18,"Child (0-17)",C102&lt;40,"Young Adult (18-39)",C102&lt;60,"Adult (40-59)",TRUE(),"Senior (60+)")</f>
        <v>Adult (40-59)</v>
      </c>
      <c r="Z102" s="27" t="n">
        <f aca="false">ROUND(G102-E102,0)</f>
        <v>0</v>
      </c>
      <c r="AA102" s="27" t="n">
        <f aca="false">L102+M102</f>
        <v>98</v>
      </c>
      <c r="AB102" s="27" t="n">
        <f aca="false">IFERROR(ROUND(Q102/AA102,2),0)</f>
        <v>12.04</v>
      </c>
      <c r="AC102" s="27" t="str">
        <f aca="false">IF(AND(K102="Critical",N102="No"),"URGENT - No Bed","Normal")</f>
        <v>Normal</v>
      </c>
      <c r="AD102" s="33" t="n">
        <f aca="false">INDEX(Lookup_Tables!$B$3:$B$12,MATCH(H102,Lookup_Tables!$A$3:$A$12,0))</f>
        <v>3600000</v>
      </c>
      <c r="AE102" s="27" t="str">
        <f aca="false">INDEX(Lookup_Tables!$C$3:$C$12,MATCH(H102,Lookup_Tables!$A$3:$A$12,0))</f>
        <v>Dr. Sameer Joshi</v>
      </c>
      <c r="AF102" s="27" t="str">
        <f aca="false">IFERROR(INDEX(Lookup_Tables!$F$16:$F$45,MATCH(I102,Lookup_Tables!$E$16:$E$45,0)),"N/A")</f>
        <v>EMP223</v>
      </c>
      <c r="AG102" s="27" t="n">
        <f aca="false">_xlfn.IFS(R102="Recovered",4,R102="Referred",3,R102="Admitted",2,R102="Deceased",1,TRUE(),0)</f>
        <v>4</v>
      </c>
      <c r="AH102" s="27" t="str">
        <f aca="false">IF(T102&gt;=4,"Satisfied",IF(T102&gt;=3,"Neutral","Needs Improvement"))</f>
        <v>Satisfied</v>
      </c>
    </row>
    <row r="103" customFormat="false" ht="15" hidden="false" customHeight="false" outlineLevel="0" collapsed="false">
      <c r="A103" s="30" t="s">
        <v>1924</v>
      </c>
      <c r="B103" s="30" t="s">
        <v>1925</v>
      </c>
      <c r="C103" s="30" t="n">
        <v>63</v>
      </c>
      <c r="D103" s="30" t="s">
        <v>121</v>
      </c>
      <c r="E103" s="31" t="n">
        <v>45595</v>
      </c>
      <c r="F103" s="30" t="s">
        <v>1449</v>
      </c>
      <c r="G103" s="31" t="n">
        <v>45597</v>
      </c>
      <c r="H103" s="30" t="s">
        <v>161</v>
      </c>
      <c r="I103" s="30" t="s">
        <v>538</v>
      </c>
      <c r="J103" s="30" t="s">
        <v>426</v>
      </c>
      <c r="K103" s="30" t="s">
        <v>156</v>
      </c>
      <c r="L103" s="30" t="n">
        <v>67</v>
      </c>
      <c r="M103" s="30" t="n">
        <v>85</v>
      </c>
      <c r="N103" s="30" t="s">
        <v>186</v>
      </c>
      <c r="O103" s="30" t="s">
        <v>128</v>
      </c>
      <c r="P103" s="30" t="s">
        <v>150</v>
      </c>
      <c r="Q103" s="32" t="n">
        <v>4577.26</v>
      </c>
      <c r="R103" s="30" t="s">
        <v>172</v>
      </c>
      <c r="S103" s="30" t="s">
        <v>141</v>
      </c>
      <c r="T103" s="30" t="n">
        <v>4</v>
      </c>
      <c r="U103" s="30" t="n">
        <f aca="false">YEAR(E103)</f>
        <v>2024</v>
      </c>
      <c r="V103" s="30" t="str">
        <f aca="false">TEXT(E103,"MMM-YYYY")</f>
        <v>Oct-2024</v>
      </c>
      <c r="W103" s="30" t="n">
        <f aca="false">MONTH(E103)</f>
        <v>10</v>
      </c>
      <c r="X103" s="30" t="str">
        <f aca="false">TEXT(WEEKDAY(E103,2),"0")&amp;" - "&amp;TEXT(E103,"dddd")</f>
        <v>3 - Wednesday</v>
      </c>
      <c r="Y103" s="30" t="str">
        <f aca="false">_xlfn.IFS(C103&lt;18,"Child (0-17)",C103&lt;40,"Young Adult (18-39)",C103&lt;60,"Adult (40-59)",TRUE(),"Senior (60+)")</f>
        <v>Senior (60+)</v>
      </c>
      <c r="Z103" s="30" t="n">
        <f aca="false">ROUND(G103-E103,0)</f>
        <v>2</v>
      </c>
      <c r="AA103" s="30" t="n">
        <f aca="false">L103+M103</f>
        <v>152</v>
      </c>
      <c r="AB103" s="30" t="n">
        <f aca="false">IFERROR(ROUND(Q103/AA103,2),0)</f>
        <v>30.11</v>
      </c>
      <c r="AC103" s="30" t="str">
        <f aca="false">IF(AND(K103="Critical",N103="No"),"URGENT - No Bed","Normal")</f>
        <v>Normal</v>
      </c>
      <c r="AD103" s="34" t="n">
        <f aca="false">INDEX(Lookup_Tables!$B$3:$B$12,MATCH(H103,Lookup_Tables!$A$3:$A$12,0))</f>
        <v>3600000</v>
      </c>
      <c r="AE103" s="30" t="str">
        <f aca="false">INDEX(Lookup_Tables!$C$3:$C$12,MATCH(H103,Lookup_Tables!$A$3:$A$12,0))</f>
        <v>Dr. Sameer Joshi</v>
      </c>
      <c r="AF103" s="30" t="str">
        <f aca="false">IFERROR(INDEX(Lookup_Tables!$F$16:$F$45,MATCH(I103,Lookup_Tables!$E$16:$E$45,0)),"N/A")</f>
        <v>EMP221</v>
      </c>
      <c r="AG103" s="30" t="n">
        <f aca="false">_xlfn.IFS(R103="Recovered",4,R103="Referred",3,R103="Admitted",2,R103="Deceased",1,TRUE(),0)</f>
        <v>2</v>
      </c>
      <c r="AH103" s="30" t="str">
        <f aca="false">IF(T103&gt;=4,"Satisfied",IF(T103&gt;=3,"Neutral","Needs Improvement"))</f>
        <v>Satisfied</v>
      </c>
    </row>
    <row r="104" customFormat="false" ht="15" hidden="false" customHeight="false" outlineLevel="0" collapsed="false">
      <c r="A104" s="27" t="s">
        <v>2386</v>
      </c>
      <c r="B104" s="27" t="s">
        <v>2387</v>
      </c>
      <c r="C104" s="27" t="n">
        <v>14</v>
      </c>
      <c r="D104" s="27" t="s">
        <v>181</v>
      </c>
      <c r="E104" s="28" t="n">
        <v>45613</v>
      </c>
      <c r="F104" s="27" t="s">
        <v>698</v>
      </c>
      <c r="G104" s="28" t="n">
        <v>45616</v>
      </c>
      <c r="H104" s="27" t="s">
        <v>206</v>
      </c>
      <c r="I104" s="27" t="s">
        <v>300</v>
      </c>
      <c r="J104" s="27" t="s">
        <v>233</v>
      </c>
      <c r="K104" s="27" t="s">
        <v>156</v>
      </c>
      <c r="L104" s="27" t="n">
        <v>19</v>
      </c>
      <c r="M104" s="27" t="n">
        <v>74</v>
      </c>
      <c r="N104" s="27" t="s">
        <v>186</v>
      </c>
      <c r="O104" s="27" t="s">
        <v>139</v>
      </c>
      <c r="P104" s="27" t="s">
        <v>129</v>
      </c>
      <c r="Q104" s="29" t="n">
        <v>4038.88</v>
      </c>
      <c r="R104" s="27" t="s">
        <v>130</v>
      </c>
      <c r="S104" s="27" t="s">
        <v>192</v>
      </c>
      <c r="T104" s="27" t="n">
        <v>3</v>
      </c>
      <c r="U104" s="27" t="n">
        <f aca="false">YEAR(E104)</f>
        <v>2024</v>
      </c>
      <c r="V104" s="27" t="str">
        <f aca="false">TEXT(E104,"MMM-YYYY")</f>
        <v>Nov-2024</v>
      </c>
      <c r="W104" s="27" t="n">
        <f aca="false">MONTH(E104)</f>
        <v>11</v>
      </c>
      <c r="X104" s="27" t="str">
        <f aca="false">TEXT(WEEKDAY(E104,2),"0")&amp;" - "&amp;TEXT(E104,"dddd")</f>
        <v>7 - Sunday</v>
      </c>
      <c r="Y104" s="27" t="str">
        <f aca="false">_xlfn.IFS(C104&lt;18,"Child (0-17)",C104&lt;40,"Young Adult (18-39)",C104&lt;60,"Adult (40-59)",TRUE(),"Senior (60+)")</f>
        <v>Child (0-17)</v>
      </c>
      <c r="Z104" s="27" t="n">
        <f aca="false">ROUND(G104-E104,0)</f>
        <v>3</v>
      </c>
      <c r="AA104" s="27" t="n">
        <f aca="false">L104+M104</f>
        <v>93</v>
      </c>
      <c r="AB104" s="27" t="n">
        <f aca="false">IFERROR(ROUND(Q104/AA104,2),0)</f>
        <v>43.43</v>
      </c>
      <c r="AC104" s="27" t="str">
        <f aca="false">IF(AND(K104="Critical",N104="No"),"URGENT - No Bed","Normal")</f>
        <v>Normal</v>
      </c>
      <c r="AD104" s="33" t="n">
        <f aca="false">INDEX(Lookup_Tables!$B$3:$B$12,MATCH(H104,Lookup_Tables!$A$3:$A$12,0))</f>
        <v>2800000</v>
      </c>
      <c r="AE104" s="27" t="str">
        <f aca="false">INDEX(Lookup_Tables!$C$3:$C$12,MATCH(H104,Lookup_Tables!$A$3:$A$12,0))</f>
        <v>Dr. Suresh Nair</v>
      </c>
      <c r="AF104" s="27" t="str">
        <f aca="false">IFERROR(INDEX(Lookup_Tables!$F$16:$F$45,MATCH(I104,Lookup_Tables!$E$16:$E$45,0)),"N/A")</f>
        <v>EMP211</v>
      </c>
      <c r="AG104" s="27" t="n">
        <f aca="false">_xlfn.IFS(R104="Recovered",4,R104="Referred",3,R104="Admitted",2,R104="Deceased",1,TRUE(),0)</f>
        <v>4</v>
      </c>
      <c r="AH104" s="27" t="str">
        <f aca="false">IF(T104&gt;=4,"Satisfied",IF(T104&gt;=3,"Neutral","Needs Improvement"))</f>
        <v>Neutral</v>
      </c>
    </row>
    <row r="105" customFormat="false" ht="15" hidden="false" customHeight="false" outlineLevel="0" collapsed="false">
      <c r="A105" s="30" t="s">
        <v>5911</v>
      </c>
      <c r="B105" s="30" t="s">
        <v>2405</v>
      </c>
      <c r="C105" s="30" t="n">
        <v>52</v>
      </c>
      <c r="D105" s="30" t="s">
        <v>121</v>
      </c>
      <c r="E105" s="31" t="n">
        <v>45468</v>
      </c>
      <c r="F105" s="30" t="s">
        <v>832</v>
      </c>
      <c r="G105" s="31" t="n">
        <v>45468</v>
      </c>
      <c r="H105" s="30" t="s">
        <v>135</v>
      </c>
      <c r="I105" s="30" t="s">
        <v>251</v>
      </c>
      <c r="J105" s="30" t="s">
        <v>262</v>
      </c>
      <c r="K105" s="30" t="s">
        <v>156</v>
      </c>
      <c r="L105" s="30" t="n">
        <v>44</v>
      </c>
      <c r="M105" s="30" t="n">
        <v>37</v>
      </c>
      <c r="N105" s="30" t="s">
        <v>186</v>
      </c>
      <c r="O105" s="30" t="s">
        <v>128</v>
      </c>
      <c r="P105" s="30" t="s">
        <v>187</v>
      </c>
      <c r="Q105" s="32" t="n">
        <v>2656.21</v>
      </c>
      <c r="R105" s="30" t="s">
        <v>268</v>
      </c>
      <c r="S105" s="30" t="s">
        <v>197</v>
      </c>
      <c r="T105" s="30" t="n">
        <v>4</v>
      </c>
      <c r="U105" s="30" t="n">
        <f aca="false">YEAR(E105)</f>
        <v>2024</v>
      </c>
      <c r="V105" s="30" t="str">
        <f aca="false">TEXT(E105,"MMM-YYYY")</f>
        <v>Jun-2024</v>
      </c>
      <c r="W105" s="30" t="n">
        <f aca="false">MONTH(E105)</f>
        <v>6</v>
      </c>
      <c r="X105" s="30" t="str">
        <f aca="false">TEXT(WEEKDAY(E105,2),"0")&amp;" - "&amp;TEXT(E105,"dddd")</f>
        <v>2 - Tuesday</v>
      </c>
      <c r="Y105" s="30" t="str">
        <f aca="false">_xlfn.IFS(C105&lt;18,"Child (0-17)",C105&lt;40,"Young Adult (18-39)",C105&lt;60,"Adult (40-59)",TRUE(),"Senior (60+)")</f>
        <v>Adult (40-59)</v>
      </c>
      <c r="Z105" s="30" t="n">
        <f aca="false">ROUND(G105-E105,0)</f>
        <v>0</v>
      </c>
      <c r="AA105" s="30" t="n">
        <f aca="false">L105+M105</f>
        <v>81</v>
      </c>
      <c r="AB105" s="30" t="n">
        <f aca="false">IFERROR(ROUND(Q105/AA105,2),0)</f>
        <v>32.79</v>
      </c>
      <c r="AC105" s="30" t="str">
        <f aca="false">IF(AND(K105="Critical",N105="No"),"URGENT - No Bed","Normal")</f>
        <v>Normal</v>
      </c>
      <c r="AD105" s="34" t="n">
        <f aca="false">INDEX(Lookup_Tables!$B$3:$B$12,MATCH(H105,Lookup_Tables!$A$3:$A$12,0))</f>
        <v>4600000</v>
      </c>
      <c r="AE105" s="30" t="str">
        <f aca="false">INDEX(Lookup_Tables!$C$3:$C$12,MATCH(H105,Lookup_Tables!$A$3:$A$12,0))</f>
        <v>Dr. Farhan Khan</v>
      </c>
      <c r="AF105" s="30" t="str">
        <f aca="false">IFERROR(INDEX(Lookup_Tables!$F$16:$F$45,MATCH(I105,Lookup_Tables!$E$16:$E$45,0)),"N/A")</f>
        <v>EMP207</v>
      </c>
      <c r="AG105" s="30" t="n">
        <f aca="false">_xlfn.IFS(R105="Recovered",4,R105="Referred",3,R105="Admitted",2,R105="Deceased",1,TRUE(),0)</f>
        <v>3</v>
      </c>
      <c r="AH105" s="30" t="str">
        <f aca="false">IF(T105&gt;=4,"Satisfied",IF(T105&gt;=3,"Neutral","Needs Improvement"))</f>
        <v>Satisfied</v>
      </c>
    </row>
    <row r="106" customFormat="false" ht="15" hidden="false" customHeight="false" outlineLevel="0" collapsed="false">
      <c r="A106" s="27" t="s">
        <v>5731</v>
      </c>
      <c r="B106" s="27" t="s">
        <v>4514</v>
      </c>
      <c r="C106" s="27" t="n">
        <v>52</v>
      </c>
      <c r="D106" s="27" t="s">
        <v>121</v>
      </c>
      <c r="E106" s="28" t="n">
        <v>45373</v>
      </c>
      <c r="F106" s="27" t="s">
        <v>1140</v>
      </c>
      <c r="G106" s="28" t="n">
        <v>45373</v>
      </c>
      <c r="H106" s="27" t="s">
        <v>135</v>
      </c>
      <c r="I106" s="27" t="s">
        <v>251</v>
      </c>
      <c r="J106" s="27" t="s">
        <v>137</v>
      </c>
      <c r="K106" s="27" t="s">
        <v>138</v>
      </c>
      <c r="L106" s="27" t="n">
        <v>79</v>
      </c>
      <c r="M106" s="27" t="n">
        <v>30</v>
      </c>
      <c r="N106" s="27" t="s">
        <v>127</v>
      </c>
      <c r="O106" s="27" t="s">
        <v>139</v>
      </c>
      <c r="P106" s="27" t="s">
        <v>187</v>
      </c>
      <c r="Q106" s="29" t="n">
        <v>2640.47</v>
      </c>
      <c r="R106" s="27" t="s">
        <v>130</v>
      </c>
      <c r="S106" s="27" t="s">
        <v>178</v>
      </c>
      <c r="T106" s="27" t="n">
        <v>5</v>
      </c>
      <c r="U106" s="27" t="n">
        <f aca="false">YEAR(E106)</f>
        <v>2024</v>
      </c>
      <c r="V106" s="27" t="str">
        <f aca="false">TEXT(E106,"MMM-YYYY")</f>
        <v>Mar-2024</v>
      </c>
      <c r="W106" s="27" t="n">
        <f aca="false">MONTH(E106)</f>
        <v>3</v>
      </c>
      <c r="X106" s="27" t="str">
        <f aca="false">TEXT(WEEKDAY(E106,2),"0")&amp;" - "&amp;TEXT(E106,"dddd")</f>
        <v>5 - Friday</v>
      </c>
      <c r="Y106" s="27" t="str">
        <f aca="false">_xlfn.IFS(C106&lt;18,"Child (0-17)",C106&lt;40,"Young Adult (18-39)",C106&lt;60,"Adult (40-59)",TRUE(),"Senior (60+)")</f>
        <v>Adult (40-59)</v>
      </c>
      <c r="Z106" s="27" t="n">
        <f aca="false">ROUND(G106-E106,0)</f>
        <v>0</v>
      </c>
      <c r="AA106" s="27" t="n">
        <f aca="false">L106+M106</f>
        <v>109</v>
      </c>
      <c r="AB106" s="27" t="n">
        <f aca="false">IFERROR(ROUND(Q106/AA106,2),0)</f>
        <v>24.22</v>
      </c>
      <c r="AC106" s="27" t="str">
        <f aca="false">IF(AND(K106="Critical",N106="No"),"URGENT - No Bed","Normal")</f>
        <v>Normal</v>
      </c>
      <c r="AD106" s="33" t="n">
        <f aca="false">INDEX(Lookup_Tables!$B$3:$B$12,MATCH(H106,Lookup_Tables!$A$3:$A$12,0))</f>
        <v>4600000</v>
      </c>
      <c r="AE106" s="27" t="str">
        <f aca="false">INDEX(Lookup_Tables!$C$3:$C$12,MATCH(H106,Lookup_Tables!$A$3:$A$12,0))</f>
        <v>Dr. Farhan Khan</v>
      </c>
      <c r="AF106" s="27" t="str">
        <f aca="false">IFERROR(INDEX(Lookup_Tables!$F$16:$F$45,MATCH(I106,Lookup_Tables!$E$16:$E$45,0)),"N/A")</f>
        <v>EMP207</v>
      </c>
      <c r="AG106" s="27" t="n">
        <f aca="false">_xlfn.IFS(R106="Recovered",4,R106="Referred",3,R106="Admitted",2,R106="Deceased",1,TRUE(),0)</f>
        <v>4</v>
      </c>
      <c r="AH106" s="27" t="str">
        <f aca="false">IF(T106&gt;=4,"Satisfied",IF(T106&gt;=3,"Neutral","Needs Improvement"))</f>
        <v>Satisfied</v>
      </c>
    </row>
    <row r="107" customFormat="false" ht="15" hidden="false" customHeight="false" outlineLevel="0" collapsed="false">
      <c r="A107" s="30" t="s">
        <v>3853</v>
      </c>
      <c r="B107" s="30" t="s">
        <v>1799</v>
      </c>
      <c r="C107" s="30" t="n">
        <v>53</v>
      </c>
      <c r="D107" s="30" t="s">
        <v>181</v>
      </c>
      <c r="E107" s="31" t="n">
        <v>45317</v>
      </c>
      <c r="F107" s="30" t="s">
        <v>890</v>
      </c>
      <c r="G107" s="31" t="n">
        <v>45323</v>
      </c>
      <c r="H107" s="30" t="s">
        <v>146</v>
      </c>
      <c r="I107" s="30" t="s">
        <v>309</v>
      </c>
      <c r="J107" s="30" t="s">
        <v>568</v>
      </c>
      <c r="K107" s="30" t="s">
        <v>126</v>
      </c>
      <c r="L107" s="30" t="n">
        <v>23</v>
      </c>
      <c r="M107" s="30" t="n">
        <v>113</v>
      </c>
      <c r="N107" s="30" t="s">
        <v>186</v>
      </c>
      <c r="O107" s="30" t="s">
        <v>128</v>
      </c>
      <c r="P107" s="30" t="s">
        <v>140</v>
      </c>
      <c r="Q107" s="32" t="n">
        <v>8959.91</v>
      </c>
      <c r="R107" s="30" t="s">
        <v>172</v>
      </c>
      <c r="S107" s="30" t="s">
        <v>141</v>
      </c>
      <c r="T107" s="30" t="n">
        <v>4</v>
      </c>
      <c r="U107" s="30" t="n">
        <f aca="false">YEAR(E107)</f>
        <v>2024</v>
      </c>
      <c r="V107" s="30" t="str">
        <f aca="false">TEXT(E107,"MMM-YYYY")</f>
        <v>Jan-2024</v>
      </c>
      <c r="W107" s="30" t="n">
        <f aca="false">MONTH(E107)</f>
        <v>1</v>
      </c>
      <c r="X107" s="30" t="str">
        <f aca="false">TEXT(WEEKDAY(E107,2),"0")&amp;" - "&amp;TEXT(E107,"dddd")</f>
        <v>5 - Friday</v>
      </c>
      <c r="Y107" s="30" t="str">
        <f aca="false">_xlfn.IFS(C107&lt;18,"Child (0-17)",C107&lt;40,"Young Adult (18-39)",C107&lt;60,"Adult (40-59)",TRUE(),"Senior (60+)")</f>
        <v>Adult (40-59)</v>
      </c>
      <c r="Z107" s="30" t="n">
        <f aca="false">ROUND(G107-E107,0)</f>
        <v>6</v>
      </c>
      <c r="AA107" s="30" t="n">
        <f aca="false">L107+M107</f>
        <v>136</v>
      </c>
      <c r="AB107" s="30" t="n">
        <f aca="false">IFERROR(ROUND(Q107/AA107,2),0)</f>
        <v>65.88</v>
      </c>
      <c r="AC107" s="30" t="str">
        <f aca="false">IF(AND(K107="Critical",N107="No"),"URGENT - No Bed","Normal")</f>
        <v>Normal</v>
      </c>
      <c r="AD107" s="34" t="n">
        <f aca="false">INDEX(Lookup_Tables!$B$3:$B$12,MATCH(H107,Lookup_Tables!$A$3:$A$12,0))</f>
        <v>2700000</v>
      </c>
      <c r="AE107" s="30" t="str">
        <f aca="false">INDEX(Lookup_Tables!$C$3:$C$12,MATCH(H107,Lookup_Tables!$A$3:$A$12,0))</f>
        <v>Dr. Vikram Singh</v>
      </c>
      <c r="AF107" s="30" t="str">
        <f aca="false">IFERROR(INDEX(Lookup_Tables!$F$16:$F$45,MATCH(I107,Lookup_Tables!$E$16:$E$45,0)),"N/A")</f>
        <v>EMP228</v>
      </c>
      <c r="AG107" s="30" t="n">
        <f aca="false">_xlfn.IFS(R107="Recovered",4,R107="Referred",3,R107="Admitted",2,R107="Deceased",1,TRUE(),0)</f>
        <v>2</v>
      </c>
      <c r="AH107" s="30" t="str">
        <f aca="false">IF(T107&gt;=4,"Satisfied",IF(T107&gt;=3,"Neutral","Needs Improvement"))</f>
        <v>Satisfied</v>
      </c>
    </row>
    <row r="108" customFormat="false" ht="15" hidden="false" customHeight="false" outlineLevel="0" collapsed="false">
      <c r="A108" s="27" t="s">
        <v>5678</v>
      </c>
      <c r="B108" s="27" t="s">
        <v>513</v>
      </c>
      <c r="C108" s="27" t="n">
        <v>61</v>
      </c>
      <c r="D108" s="27" t="s">
        <v>181</v>
      </c>
      <c r="E108" s="28" t="n">
        <v>45583</v>
      </c>
      <c r="F108" s="27" t="s">
        <v>1524</v>
      </c>
      <c r="G108" s="28" t="n">
        <v>45583</v>
      </c>
      <c r="H108" s="27" t="s">
        <v>135</v>
      </c>
      <c r="I108" s="27" t="s">
        <v>251</v>
      </c>
      <c r="J108" s="27" t="s">
        <v>137</v>
      </c>
      <c r="K108" s="27" t="s">
        <v>156</v>
      </c>
      <c r="L108" s="27" t="n">
        <v>43</v>
      </c>
      <c r="M108" s="27" t="n">
        <v>78</v>
      </c>
      <c r="N108" s="27" t="s">
        <v>127</v>
      </c>
      <c r="O108" s="27" t="s">
        <v>171</v>
      </c>
      <c r="P108" s="27" t="s">
        <v>187</v>
      </c>
      <c r="Q108" s="29" t="n">
        <v>3427.33</v>
      </c>
      <c r="R108" s="27" t="s">
        <v>130</v>
      </c>
      <c r="S108" s="27" t="s">
        <v>151</v>
      </c>
      <c r="T108" s="27" t="n">
        <v>5</v>
      </c>
      <c r="U108" s="27" t="n">
        <f aca="false">YEAR(E108)</f>
        <v>2024</v>
      </c>
      <c r="V108" s="27" t="str">
        <f aca="false">TEXT(E108,"MMM-YYYY")</f>
        <v>Oct-2024</v>
      </c>
      <c r="W108" s="27" t="n">
        <f aca="false">MONTH(E108)</f>
        <v>10</v>
      </c>
      <c r="X108" s="27" t="str">
        <f aca="false">TEXT(WEEKDAY(E108,2),"0")&amp;" - "&amp;TEXT(E108,"dddd")</f>
        <v>5 - Friday</v>
      </c>
      <c r="Y108" s="27" t="str">
        <f aca="false">_xlfn.IFS(C108&lt;18,"Child (0-17)",C108&lt;40,"Young Adult (18-39)",C108&lt;60,"Adult (40-59)",TRUE(),"Senior (60+)")</f>
        <v>Senior (60+)</v>
      </c>
      <c r="Z108" s="27" t="n">
        <f aca="false">ROUND(G108-E108,0)</f>
        <v>0</v>
      </c>
      <c r="AA108" s="27" t="n">
        <f aca="false">L108+M108</f>
        <v>121</v>
      </c>
      <c r="AB108" s="27" t="n">
        <f aca="false">IFERROR(ROUND(Q108/AA108,2),0)</f>
        <v>28.33</v>
      </c>
      <c r="AC108" s="27" t="str">
        <f aca="false">IF(AND(K108="Critical",N108="No"),"URGENT - No Bed","Normal")</f>
        <v>Normal</v>
      </c>
      <c r="AD108" s="33" t="n">
        <f aca="false">INDEX(Lookup_Tables!$B$3:$B$12,MATCH(H108,Lookup_Tables!$A$3:$A$12,0))</f>
        <v>4600000</v>
      </c>
      <c r="AE108" s="27" t="str">
        <f aca="false">INDEX(Lookup_Tables!$C$3:$C$12,MATCH(H108,Lookup_Tables!$A$3:$A$12,0))</f>
        <v>Dr. Farhan Khan</v>
      </c>
      <c r="AF108" s="27" t="str">
        <f aca="false">IFERROR(INDEX(Lookup_Tables!$F$16:$F$45,MATCH(I108,Lookup_Tables!$E$16:$E$45,0)),"N/A")</f>
        <v>EMP207</v>
      </c>
      <c r="AG108" s="27" t="n">
        <f aca="false">_xlfn.IFS(R108="Recovered",4,R108="Referred",3,R108="Admitted",2,R108="Deceased",1,TRUE(),0)</f>
        <v>4</v>
      </c>
      <c r="AH108" s="27" t="str">
        <f aca="false">IF(T108&gt;=4,"Satisfied",IF(T108&gt;=3,"Neutral","Needs Improvement"))</f>
        <v>Satisfied</v>
      </c>
    </row>
    <row r="109" customFormat="false" ht="15" hidden="false" customHeight="false" outlineLevel="0" collapsed="false">
      <c r="A109" s="30" t="s">
        <v>5636</v>
      </c>
      <c r="B109" s="30" t="s">
        <v>2097</v>
      </c>
      <c r="C109" s="30" t="n">
        <v>35</v>
      </c>
      <c r="D109" s="30" t="s">
        <v>121</v>
      </c>
      <c r="E109" s="31" t="n">
        <v>45365</v>
      </c>
      <c r="F109" s="30" t="s">
        <v>1462</v>
      </c>
      <c r="G109" s="31" t="n">
        <v>45365</v>
      </c>
      <c r="H109" s="30" t="s">
        <v>168</v>
      </c>
      <c r="I109" s="30" t="s">
        <v>196</v>
      </c>
      <c r="J109" s="30" t="s">
        <v>191</v>
      </c>
      <c r="K109" s="30" t="s">
        <v>156</v>
      </c>
      <c r="L109" s="30" t="n">
        <v>23</v>
      </c>
      <c r="M109" s="30" t="n">
        <v>75</v>
      </c>
      <c r="N109" s="30" t="s">
        <v>186</v>
      </c>
      <c r="O109" s="30" t="s">
        <v>139</v>
      </c>
      <c r="P109" s="30" t="s">
        <v>129</v>
      </c>
      <c r="Q109" s="32" t="n">
        <v>3422.88</v>
      </c>
      <c r="R109" s="30" t="s">
        <v>172</v>
      </c>
      <c r="S109" s="30" t="s">
        <v>192</v>
      </c>
      <c r="T109" s="30" t="n">
        <v>4</v>
      </c>
      <c r="U109" s="30" t="n">
        <f aca="false">YEAR(E109)</f>
        <v>2024</v>
      </c>
      <c r="V109" s="30" t="str">
        <f aca="false">TEXT(E109,"MMM-YYYY")</f>
        <v>Mar-2024</v>
      </c>
      <c r="W109" s="30" t="n">
        <f aca="false">MONTH(E109)</f>
        <v>3</v>
      </c>
      <c r="X109" s="30" t="str">
        <f aca="false">TEXT(WEEKDAY(E109,2),"0")&amp;" - "&amp;TEXT(E109,"dddd")</f>
        <v>4 - Thursday</v>
      </c>
      <c r="Y109" s="30" t="str">
        <f aca="false">_xlfn.IFS(C109&lt;18,"Child (0-17)",C109&lt;40,"Young Adult (18-39)",C109&lt;60,"Adult (40-59)",TRUE(),"Senior (60+)")</f>
        <v>Young Adult (18-39)</v>
      </c>
      <c r="Z109" s="30" t="n">
        <f aca="false">ROUND(G109-E109,0)</f>
        <v>0</v>
      </c>
      <c r="AA109" s="30" t="n">
        <f aca="false">L109+M109</f>
        <v>98</v>
      </c>
      <c r="AB109" s="30" t="n">
        <f aca="false">IFERROR(ROUND(Q109/AA109,2),0)</f>
        <v>34.93</v>
      </c>
      <c r="AC109" s="30" t="str">
        <f aca="false">IF(AND(K109="Critical",N109="No"),"URGENT - No Bed","Normal")</f>
        <v>Normal</v>
      </c>
      <c r="AD109" s="34" t="n">
        <f aca="false">INDEX(Lookup_Tables!$B$3:$B$12,MATCH(H109,Lookup_Tables!$A$3:$A$12,0))</f>
        <v>4400000</v>
      </c>
      <c r="AE109" s="30" t="str">
        <f aca="false">INDEX(Lookup_Tables!$C$3:$C$12,MATCH(H109,Lookup_Tables!$A$3:$A$12,0))</f>
        <v>Dr. Neha Chopra</v>
      </c>
      <c r="AF109" s="30" t="str">
        <f aca="false">IFERROR(INDEX(Lookup_Tables!$F$16:$F$45,MATCH(I109,Lookup_Tables!$E$16:$E$45,0)),"N/A")</f>
        <v>EMP219</v>
      </c>
      <c r="AG109" s="30" t="n">
        <f aca="false">_xlfn.IFS(R109="Recovered",4,R109="Referred",3,R109="Admitted",2,R109="Deceased",1,TRUE(),0)</f>
        <v>2</v>
      </c>
      <c r="AH109" s="30" t="str">
        <f aca="false">IF(T109&gt;=4,"Satisfied",IF(T109&gt;=3,"Neutral","Needs Improvement"))</f>
        <v>Satisfied</v>
      </c>
    </row>
    <row r="110" customFormat="false" ht="15" hidden="false" customHeight="false" outlineLevel="0" collapsed="false">
      <c r="A110" s="27" t="s">
        <v>6124</v>
      </c>
      <c r="B110" s="27" t="s">
        <v>889</v>
      </c>
      <c r="C110" s="27" t="n">
        <v>26</v>
      </c>
      <c r="D110" s="27" t="s">
        <v>121</v>
      </c>
      <c r="E110" s="28" t="n">
        <v>45375</v>
      </c>
      <c r="F110" s="27" t="s">
        <v>1155</v>
      </c>
      <c r="G110" s="28" t="n">
        <v>45378</v>
      </c>
      <c r="H110" s="27" t="s">
        <v>206</v>
      </c>
      <c r="I110" s="27" t="s">
        <v>232</v>
      </c>
      <c r="J110" s="27" t="s">
        <v>593</v>
      </c>
      <c r="K110" s="27" t="s">
        <v>156</v>
      </c>
      <c r="L110" s="27" t="n">
        <v>34</v>
      </c>
      <c r="M110" s="27" t="n">
        <v>60</v>
      </c>
      <c r="N110" s="27" t="s">
        <v>127</v>
      </c>
      <c r="O110" s="27" t="s">
        <v>139</v>
      </c>
      <c r="P110" s="27" t="s">
        <v>187</v>
      </c>
      <c r="Q110" s="29" t="n">
        <v>4859.8</v>
      </c>
      <c r="R110" s="27" t="s">
        <v>130</v>
      </c>
      <c r="S110" s="27" t="s">
        <v>131</v>
      </c>
      <c r="T110" s="27" t="n">
        <v>4</v>
      </c>
      <c r="U110" s="27" t="n">
        <f aca="false">YEAR(E110)</f>
        <v>2024</v>
      </c>
      <c r="V110" s="27" t="str">
        <f aca="false">TEXT(E110,"MMM-YYYY")</f>
        <v>Mar-2024</v>
      </c>
      <c r="W110" s="27" t="n">
        <f aca="false">MONTH(E110)</f>
        <v>3</v>
      </c>
      <c r="X110" s="27" t="str">
        <f aca="false">TEXT(WEEKDAY(E110,2),"0")&amp;" - "&amp;TEXT(E110,"dddd")</f>
        <v>7 - Sunday</v>
      </c>
      <c r="Y110" s="27" t="str">
        <f aca="false">_xlfn.IFS(C110&lt;18,"Child (0-17)",C110&lt;40,"Young Adult (18-39)",C110&lt;60,"Adult (40-59)",TRUE(),"Senior (60+)")</f>
        <v>Young Adult (18-39)</v>
      </c>
      <c r="Z110" s="27" t="n">
        <f aca="false">ROUND(G110-E110,0)</f>
        <v>3</v>
      </c>
      <c r="AA110" s="27" t="n">
        <f aca="false">L110+M110</f>
        <v>94</v>
      </c>
      <c r="AB110" s="27" t="n">
        <f aca="false">IFERROR(ROUND(Q110/AA110,2),0)</f>
        <v>51.7</v>
      </c>
      <c r="AC110" s="27" t="str">
        <f aca="false">IF(AND(K110="Critical",N110="No"),"URGENT - No Bed","Normal")</f>
        <v>Normal</v>
      </c>
      <c r="AD110" s="33" t="n">
        <f aca="false">INDEX(Lookup_Tables!$B$3:$B$12,MATCH(H110,Lookup_Tables!$A$3:$A$12,0))</f>
        <v>2800000</v>
      </c>
      <c r="AE110" s="27" t="str">
        <f aca="false">INDEX(Lookup_Tables!$C$3:$C$12,MATCH(H110,Lookup_Tables!$A$3:$A$12,0))</f>
        <v>Dr. Suresh Nair</v>
      </c>
      <c r="AF110" s="27" t="str">
        <f aca="false">IFERROR(INDEX(Lookup_Tables!$F$16:$F$45,MATCH(I110,Lookup_Tables!$E$16:$E$45,0)),"N/A")</f>
        <v>EMP210</v>
      </c>
      <c r="AG110" s="27" t="n">
        <f aca="false">_xlfn.IFS(R110="Recovered",4,R110="Referred",3,R110="Admitted",2,R110="Deceased",1,TRUE(),0)</f>
        <v>4</v>
      </c>
      <c r="AH110" s="27" t="str">
        <f aca="false">IF(T110&gt;=4,"Satisfied",IF(T110&gt;=3,"Neutral","Needs Improvement"))</f>
        <v>Satisfied</v>
      </c>
    </row>
    <row r="111" customFormat="false" ht="15" hidden="false" customHeight="false" outlineLevel="0" collapsed="false">
      <c r="A111" s="30" t="s">
        <v>6073</v>
      </c>
      <c r="B111" s="30" t="s">
        <v>606</v>
      </c>
      <c r="C111" s="30" t="n">
        <v>32</v>
      </c>
      <c r="D111" s="30" t="s">
        <v>181</v>
      </c>
      <c r="E111" s="31" t="n">
        <v>45627</v>
      </c>
      <c r="F111" s="30" t="s">
        <v>1029</v>
      </c>
      <c r="G111" s="31" t="n">
        <v>45632</v>
      </c>
      <c r="H111" s="30" t="s">
        <v>183</v>
      </c>
      <c r="I111" s="30" t="s">
        <v>430</v>
      </c>
      <c r="J111" s="30" t="s">
        <v>411</v>
      </c>
      <c r="K111" s="30" t="s">
        <v>126</v>
      </c>
      <c r="L111" s="30" t="n">
        <v>38</v>
      </c>
      <c r="M111" s="30" t="n">
        <v>125</v>
      </c>
      <c r="N111" s="30" t="s">
        <v>186</v>
      </c>
      <c r="O111" s="30" t="s">
        <v>171</v>
      </c>
      <c r="P111" s="30" t="s">
        <v>129</v>
      </c>
      <c r="Q111" s="32" t="n">
        <v>7670.55</v>
      </c>
      <c r="R111" s="30" t="s">
        <v>172</v>
      </c>
      <c r="S111" s="30" t="s">
        <v>131</v>
      </c>
      <c r="T111" s="30" t="n">
        <v>3</v>
      </c>
      <c r="U111" s="30" t="n">
        <f aca="false">YEAR(E111)</f>
        <v>2024</v>
      </c>
      <c r="V111" s="30" t="str">
        <f aca="false">TEXT(E111,"MMM-YYYY")</f>
        <v>Dec-2024</v>
      </c>
      <c r="W111" s="30" t="n">
        <f aca="false">MONTH(E111)</f>
        <v>12</v>
      </c>
      <c r="X111" s="30" t="str">
        <f aca="false">TEXT(WEEKDAY(E111,2),"0")&amp;" - "&amp;TEXT(E111,"dddd")</f>
        <v>7 - Sunday</v>
      </c>
      <c r="Y111" s="30" t="str">
        <f aca="false">_xlfn.IFS(C111&lt;18,"Child (0-17)",C111&lt;40,"Young Adult (18-39)",C111&lt;60,"Adult (40-59)",TRUE(),"Senior (60+)")</f>
        <v>Young Adult (18-39)</v>
      </c>
      <c r="Z111" s="30" t="n">
        <f aca="false">ROUND(G111-E111,0)</f>
        <v>5</v>
      </c>
      <c r="AA111" s="30" t="n">
        <f aca="false">L111+M111</f>
        <v>163</v>
      </c>
      <c r="AB111" s="30" t="n">
        <f aca="false">IFERROR(ROUND(Q111/AA111,2),0)</f>
        <v>47.06</v>
      </c>
      <c r="AC111" s="30" t="str">
        <f aca="false">IF(AND(K111="Critical",N111="No"),"URGENT - No Bed","Normal")</f>
        <v>Normal</v>
      </c>
      <c r="AD111" s="34" t="n">
        <f aca="false">INDEX(Lookup_Tables!$B$3:$B$12,MATCH(H111,Lookup_Tables!$A$3:$A$12,0))</f>
        <v>3100000</v>
      </c>
      <c r="AE111" s="30" t="str">
        <f aca="false">INDEX(Lookup_Tables!$C$3:$C$12,MATCH(H111,Lookup_Tables!$A$3:$A$12,0))</f>
        <v>Dr. Kavita Rao</v>
      </c>
      <c r="AF111" s="30" t="str">
        <f aca="false">IFERROR(INDEX(Lookup_Tables!$F$16:$F$45,MATCH(I111,Lookup_Tables!$E$16:$E$45,0)),"N/A")</f>
        <v>EMP224</v>
      </c>
      <c r="AG111" s="30" t="n">
        <f aca="false">_xlfn.IFS(R111="Recovered",4,R111="Referred",3,R111="Admitted",2,R111="Deceased",1,TRUE(),0)</f>
        <v>2</v>
      </c>
      <c r="AH111" s="30" t="str">
        <f aca="false">IF(T111&gt;=4,"Satisfied",IF(T111&gt;=3,"Neutral","Needs Improvement"))</f>
        <v>Neutral</v>
      </c>
    </row>
    <row r="112" customFormat="false" ht="15" hidden="false" customHeight="false" outlineLevel="0" collapsed="false">
      <c r="A112" s="27" t="s">
        <v>3278</v>
      </c>
      <c r="B112" s="27" t="s">
        <v>518</v>
      </c>
      <c r="C112" s="27" t="n">
        <v>88</v>
      </c>
      <c r="D112" s="27" t="s">
        <v>181</v>
      </c>
      <c r="E112" s="28" t="n">
        <v>45301</v>
      </c>
      <c r="F112" s="27" t="s">
        <v>576</v>
      </c>
      <c r="G112" s="28" t="n">
        <v>45301</v>
      </c>
      <c r="H112" s="27" t="s">
        <v>242</v>
      </c>
      <c r="I112" s="27" t="s">
        <v>315</v>
      </c>
      <c r="J112" s="27" t="s">
        <v>422</v>
      </c>
      <c r="K112" s="27" t="s">
        <v>138</v>
      </c>
      <c r="L112" s="27" t="n">
        <v>80</v>
      </c>
      <c r="M112" s="27" t="n">
        <v>42</v>
      </c>
      <c r="N112" s="27" t="s">
        <v>127</v>
      </c>
      <c r="O112" s="27" t="s">
        <v>171</v>
      </c>
      <c r="P112" s="27" t="s">
        <v>140</v>
      </c>
      <c r="Q112" s="29" t="n">
        <v>1967.37</v>
      </c>
      <c r="R112" s="27" t="s">
        <v>130</v>
      </c>
      <c r="S112" s="27" t="s">
        <v>335</v>
      </c>
      <c r="T112" s="27" t="n">
        <v>2</v>
      </c>
      <c r="U112" s="27" t="n">
        <f aca="false">YEAR(E112)</f>
        <v>2024</v>
      </c>
      <c r="V112" s="27" t="str">
        <f aca="false">TEXT(E112,"MMM-YYYY")</f>
        <v>Jan-2024</v>
      </c>
      <c r="W112" s="27" t="n">
        <f aca="false">MONTH(E112)</f>
        <v>1</v>
      </c>
      <c r="X112" s="27" t="str">
        <f aca="false">TEXT(WEEKDAY(E112,2),"0")&amp;" - "&amp;TEXT(E112,"dddd")</f>
        <v>3 - Wednesday</v>
      </c>
      <c r="Y112" s="27" t="str">
        <f aca="false">_xlfn.IFS(C112&lt;18,"Child (0-17)",C112&lt;40,"Young Adult (18-39)",C112&lt;60,"Adult (40-59)",TRUE(),"Senior (60+)")</f>
        <v>Senior (60+)</v>
      </c>
      <c r="Z112" s="27" t="n">
        <f aca="false">ROUND(G112-E112,0)</f>
        <v>0</v>
      </c>
      <c r="AA112" s="27" t="n">
        <f aca="false">L112+M112</f>
        <v>122</v>
      </c>
      <c r="AB112" s="27" t="n">
        <f aca="false">IFERROR(ROUND(Q112/AA112,2),0)</f>
        <v>16.13</v>
      </c>
      <c r="AC112" s="27" t="str">
        <f aca="false">IF(AND(K112="Critical",N112="No"),"URGENT - No Bed","Normal")</f>
        <v>Normal</v>
      </c>
      <c r="AD112" s="33" t="n">
        <f aca="false">INDEX(Lookup_Tables!$B$3:$B$12,MATCH(H112,Lookup_Tables!$A$3:$A$12,0))</f>
        <v>3000000</v>
      </c>
      <c r="AE112" s="27" t="str">
        <f aca="false">INDEX(Lookup_Tables!$C$3:$C$12,MATCH(H112,Lookup_Tables!$A$3:$A$12,0))</f>
        <v>Dr. Pooja Iyer</v>
      </c>
      <c r="AF112" s="27" t="str">
        <f aca="false">IFERROR(INDEX(Lookup_Tables!$F$16:$F$45,MATCH(I112,Lookup_Tables!$E$16:$E$45,0)),"N/A")</f>
        <v>EMP213</v>
      </c>
      <c r="AG112" s="27" t="n">
        <f aca="false">_xlfn.IFS(R112="Recovered",4,R112="Referred",3,R112="Admitted",2,R112="Deceased",1,TRUE(),0)</f>
        <v>4</v>
      </c>
      <c r="AH112" s="27" t="str">
        <f aca="false">IF(T112&gt;=4,"Satisfied",IF(T112&gt;=3,"Neutral","Needs Improvement"))</f>
        <v>Needs Improvement</v>
      </c>
    </row>
    <row r="113" customFormat="false" ht="15" hidden="false" customHeight="false" outlineLevel="0" collapsed="false">
      <c r="A113" s="30" t="s">
        <v>550</v>
      </c>
      <c r="B113" s="30" t="s">
        <v>5275</v>
      </c>
      <c r="C113" s="30" t="n">
        <v>55</v>
      </c>
      <c r="D113" s="30" t="s">
        <v>181</v>
      </c>
      <c r="E113" s="31" t="n">
        <v>45380</v>
      </c>
      <c r="F113" s="30" t="s">
        <v>552</v>
      </c>
      <c r="G113" s="31" t="n">
        <v>45382</v>
      </c>
      <c r="H113" s="30" t="s">
        <v>135</v>
      </c>
      <c r="I113" s="30" t="s">
        <v>278</v>
      </c>
      <c r="J113" s="30" t="s">
        <v>252</v>
      </c>
      <c r="K113" s="30" t="s">
        <v>156</v>
      </c>
      <c r="L113" s="30" t="n">
        <v>27</v>
      </c>
      <c r="M113" s="30" t="n">
        <v>45</v>
      </c>
      <c r="N113" s="30" t="s">
        <v>186</v>
      </c>
      <c r="O113" s="30" t="s">
        <v>128</v>
      </c>
      <c r="P113" s="30" t="s">
        <v>150</v>
      </c>
      <c r="Q113" s="32" t="n">
        <v>4217.35</v>
      </c>
      <c r="R113" s="30" t="s">
        <v>130</v>
      </c>
      <c r="S113" s="30" t="s">
        <v>335</v>
      </c>
      <c r="T113" s="30" t="n">
        <v>2</v>
      </c>
      <c r="U113" s="30" t="n">
        <f aca="false">YEAR(E113)</f>
        <v>2024</v>
      </c>
      <c r="V113" s="30" t="str">
        <f aca="false">TEXT(E113,"MMM-YYYY")</f>
        <v>Mar-2024</v>
      </c>
      <c r="W113" s="30" t="n">
        <f aca="false">MONTH(E113)</f>
        <v>3</v>
      </c>
      <c r="X113" s="30" t="str">
        <f aca="false">TEXT(WEEKDAY(E113,2),"0")&amp;" - "&amp;TEXT(E113,"dddd")</f>
        <v>5 - Friday</v>
      </c>
      <c r="Y113" s="30" t="str">
        <f aca="false">_xlfn.IFS(C113&lt;18,"Child (0-17)",C113&lt;40,"Young Adult (18-39)",C113&lt;60,"Adult (40-59)",TRUE(),"Senior (60+)")</f>
        <v>Adult (40-59)</v>
      </c>
      <c r="Z113" s="30" t="n">
        <f aca="false">ROUND(G113-E113,0)</f>
        <v>2</v>
      </c>
      <c r="AA113" s="30" t="n">
        <f aca="false">L113+M113</f>
        <v>72</v>
      </c>
      <c r="AB113" s="30" t="n">
        <f aca="false">IFERROR(ROUND(Q113/AA113,2),0)</f>
        <v>58.57</v>
      </c>
      <c r="AC113" s="30" t="str">
        <f aca="false">IF(AND(K113="Critical",N113="No"),"URGENT - No Bed","Normal")</f>
        <v>Normal</v>
      </c>
      <c r="AD113" s="34" t="n">
        <f aca="false">INDEX(Lookup_Tables!$B$3:$B$12,MATCH(H113,Lookup_Tables!$A$3:$A$12,0))</f>
        <v>4600000</v>
      </c>
      <c r="AE113" s="30" t="str">
        <f aca="false">INDEX(Lookup_Tables!$C$3:$C$12,MATCH(H113,Lookup_Tables!$A$3:$A$12,0))</f>
        <v>Dr. Farhan Khan</v>
      </c>
      <c r="AF113" s="30" t="str">
        <f aca="false">IFERROR(INDEX(Lookup_Tables!$F$16:$F$45,MATCH(I113,Lookup_Tables!$E$16:$E$45,0)),"N/A")</f>
        <v>EMP208</v>
      </c>
      <c r="AG113" s="30" t="n">
        <f aca="false">_xlfn.IFS(R113="Recovered",4,R113="Referred",3,R113="Admitted",2,R113="Deceased",1,TRUE(),0)</f>
        <v>4</v>
      </c>
      <c r="AH113" s="30" t="str">
        <f aca="false">IF(T113&gt;=4,"Satisfied",IF(T113&gt;=3,"Neutral","Needs Improvement"))</f>
        <v>Needs Improvement</v>
      </c>
    </row>
    <row r="114" customFormat="false" ht="15" hidden="false" customHeight="false" outlineLevel="0" collapsed="false">
      <c r="A114" s="27" t="s">
        <v>6916</v>
      </c>
      <c r="B114" s="27" t="s">
        <v>3322</v>
      </c>
      <c r="C114" s="27" t="n">
        <v>32</v>
      </c>
      <c r="D114" s="27" t="s">
        <v>181</v>
      </c>
      <c r="E114" s="28" t="n">
        <v>45432</v>
      </c>
      <c r="F114" s="27" t="s">
        <v>452</v>
      </c>
      <c r="G114" s="28" t="n">
        <v>45435</v>
      </c>
      <c r="H114" s="27" t="s">
        <v>146</v>
      </c>
      <c r="I114" s="27" t="s">
        <v>176</v>
      </c>
      <c r="J114" s="27" t="s">
        <v>177</v>
      </c>
      <c r="K114" s="27" t="s">
        <v>156</v>
      </c>
      <c r="L114" s="27" t="n">
        <v>64</v>
      </c>
      <c r="M114" s="27" t="n">
        <v>81</v>
      </c>
      <c r="N114" s="27" t="s">
        <v>186</v>
      </c>
      <c r="O114" s="27" t="s">
        <v>128</v>
      </c>
      <c r="P114" s="27" t="s">
        <v>187</v>
      </c>
      <c r="Q114" s="29" t="n">
        <v>3907.73</v>
      </c>
      <c r="R114" s="27" t="s">
        <v>130</v>
      </c>
      <c r="S114" s="27" t="s">
        <v>223</v>
      </c>
      <c r="T114" s="27" t="n">
        <v>5</v>
      </c>
      <c r="U114" s="27" t="n">
        <f aca="false">YEAR(E114)</f>
        <v>2024</v>
      </c>
      <c r="V114" s="27" t="str">
        <f aca="false">TEXT(E114,"MMM-YYYY")</f>
        <v>May-2024</v>
      </c>
      <c r="W114" s="27" t="n">
        <f aca="false">MONTH(E114)</f>
        <v>5</v>
      </c>
      <c r="X114" s="27" t="str">
        <f aca="false">TEXT(WEEKDAY(E114,2),"0")&amp;" - "&amp;TEXT(E114,"dddd")</f>
        <v>1 - Monday</v>
      </c>
      <c r="Y114" s="27" t="str">
        <f aca="false">_xlfn.IFS(C114&lt;18,"Child (0-17)",C114&lt;40,"Young Adult (18-39)",C114&lt;60,"Adult (40-59)",TRUE(),"Senior (60+)")</f>
        <v>Young Adult (18-39)</v>
      </c>
      <c r="Z114" s="27" t="n">
        <f aca="false">ROUND(G114-E114,0)</f>
        <v>3</v>
      </c>
      <c r="AA114" s="27" t="n">
        <f aca="false">L114+M114</f>
        <v>145</v>
      </c>
      <c r="AB114" s="27" t="n">
        <f aca="false">IFERROR(ROUND(Q114/AA114,2),0)</f>
        <v>26.95</v>
      </c>
      <c r="AC114" s="27" t="str">
        <f aca="false">IF(AND(K114="Critical",N114="No"),"URGENT - No Bed","Normal")</f>
        <v>Normal</v>
      </c>
      <c r="AD114" s="33" t="n">
        <f aca="false">INDEX(Lookup_Tables!$B$3:$B$12,MATCH(H114,Lookup_Tables!$A$3:$A$12,0))</f>
        <v>2700000</v>
      </c>
      <c r="AE114" s="27" t="str">
        <f aca="false">INDEX(Lookup_Tables!$C$3:$C$12,MATCH(H114,Lookup_Tables!$A$3:$A$12,0))</f>
        <v>Dr. Vikram Singh</v>
      </c>
      <c r="AF114" s="27" t="str">
        <f aca="false">IFERROR(INDEX(Lookup_Tables!$F$16:$F$45,MATCH(I114,Lookup_Tables!$E$16:$E$45,0)),"N/A")</f>
        <v>EMP227</v>
      </c>
      <c r="AG114" s="27" t="n">
        <f aca="false">_xlfn.IFS(R114="Recovered",4,R114="Referred",3,R114="Admitted",2,R114="Deceased",1,TRUE(),0)</f>
        <v>4</v>
      </c>
      <c r="AH114" s="27" t="str">
        <f aca="false">IF(T114&gt;=4,"Satisfied",IF(T114&gt;=3,"Neutral","Needs Improvement"))</f>
        <v>Satisfied</v>
      </c>
    </row>
    <row r="115" customFormat="false" ht="15" hidden="false" customHeight="false" outlineLevel="0" collapsed="false">
      <c r="A115" s="30" t="s">
        <v>4234</v>
      </c>
      <c r="B115" s="30" t="s">
        <v>4235</v>
      </c>
      <c r="C115" s="30" t="n">
        <v>43</v>
      </c>
      <c r="D115" s="30" t="s">
        <v>181</v>
      </c>
      <c r="E115" s="31" t="n">
        <v>45567</v>
      </c>
      <c r="F115" s="30" t="s">
        <v>1739</v>
      </c>
      <c r="G115" s="31" t="n">
        <v>45567</v>
      </c>
      <c r="H115" s="30" t="s">
        <v>206</v>
      </c>
      <c r="I115" s="30" t="s">
        <v>207</v>
      </c>
      <c r="J115" s="30" t="s">
        <v>208</v>
      </c>
      <c r="K115" s="30" t="s">
        <v>138</v>
      </c>
      <c r="L115" s="30" t="n">
        <v>87</v>
      </c>
      <c r="M115" s="30" t="n">
        <v>22</v>
      </c>
      <c r="N115" s="30" t="s">
        <v>127</v>
      </c>
      <c r="O115" s="30" t="s">
        <v>128</v>
      </c>
      <c r="P115" s="30" t="s">
        <v>129</v>
      </c>
      <c r="Q115" s="32" t="n">
        <v>1290.59</v>
      </c>
      <c r="R115" s="30" t="s">
        <v>130</v>
      </c>
      <c r="S115" s="30" t="s">
        <v>192</v>
      </c>
      <c r="T115" s="30" t="n">
        <v>3</v>
      </c>
      <c r="U115" s="30" t="n">
        <f aca="false">YEAR(E115)</f>
        <v>2024</v>
      </c>
      <c r="V115" s="30" t="str">
        <f aca="false">TEXT(E115,"MMM-YYYY")</f>
        <v>Oct-2024</v>
      </c>
      <c r="W115" s="30" t="n">
        <f aca="false">MONTH(E115)</f>
        <v>10</v>
      </c>
      <c r="X115" s="30" t="str">
        <f aca="false">TEXT(WEEKDAY(E115,2),"0")&amp;" - "&amp;TEXT(E115,"dddd")</f>
        <v>3 - Wednesday</v>
      </c>
      <c r="Y115" s="30" t="str">
        <f aca="false">_xlfn.IFS(C115&lt;18,"Child (0-17)",C115&lt;40,"Young Adult (18-39)",C115&lt;60,"Adult (40-59)",TRUE(),"Senior (60+)")</f>
        <v>Adult (40-59)</v>
      </c>
      <c r="Z115" s="30" t="n">
        <f aca="false">ROUND(G115-E115,0)</f>
        <v>0</v>
      </c>
      <c r="AA115" s="30" t="n">
        <f aca="false">L115+M115</f>
        <v>109</v>
      </c>
      <c r="AB115" s="30" t="n">
        <f aca="false">IFERROR(ROUND(Q115/AA115,2),0)</f>
        <v>11.84</v>
      </c>
      <c r="AC115" s="30" t="str">
        <f aca="false">IF(AND(K115="Critical",N115="No"),"URGENT - No Bed","Normal")</f>
        <v>Normal</v>
      </c>
      <c r="AD115" s="34" t="n">
        <f aca="false">INDEX(Lookup_Tables!$B$3:$B$12,MATCH(H115,Lookup_Tables!$A$3:$A$12,0))</f>
        <v>2800000</v>
      </c>
      <c r="AE115" s="30" t="str">
        <f aca="false">INDEX(Lookup_Tables!$C$3:$C$12,MATCH(H115,Lookup_Tables!$A$3:$A$12,0))</f>
        <v>Dr. Suresh Nair</v>
      </c>
      <c r="AF115" s="30" t="str">
        <f aca="false">IFERROR(INDEX(Lookup_Tables!$F$16:$F$45,MATCH(I115,Lookup_Tables!$E$16:$E$45,0)),"N/A")</f>
        <v>EMP209</v>
      </c>
      <c r="AG115" s="30" t="n">
        <f aca="false">_xlfn.IFS(R115="Recovered",4,R115="Referred",3,R115="Admitted",2,R115="Deceased",1,TRUE(),0)</f>
        <v>4</v>
      </c>
      <c r="AH115" s="30" t="str">
        <f aca="false">IF(T115&gt;=4,"Satisfied",IF(T115&gt;=3,"Neutral","Needs Improvement"))</f>
        <v>Neutral</v>
      </c>
    </row>
    <row r="116" customFormat="false" ht="15" hidden="false" customHeight="false" outlineLevel="0" collapsed="false">
      <c r="A116" s="27" t="s">
        <v>7074</v>
      </c>
      <c r="B116" s="27" t="s">
        <v>1537</v>
      </c>
      <c r="C116" s="27" t="n">
        <v>27</v>
      </c>
      <c r="D116" s="27" t="s">
        <v>121</v>
      </c>
      <c r="E116" s="28" t="n">
        <v>45372</v>
      </c>
      <c r="F116" s="27" t="s">
        <v>907</v>
      </c>
      <c r="G116" s="28" t="n">
        <v>45373</v>
      </c>
      <c r="H116" s="27" t="s">
        <v>123</v>
      </c>
      <c r="I116" s="27" t="s">
        <v>155</v>
      </c>
      <c r="J116" s="27" t="s">
        <v>125</v>
      </c>
      <c r="K116" s="27" t="s">
        <v>156</v>
      </c>
      <c r="L116" s="27" t="n">
        <v>33</v>
      </c>
      <c r="M116" s="27" t="n">
        <v>71</v>
      </c>
      <c r="N116" s="27" t="s">
        <v>186</v>
      </c>
      <c r="O116" s="27" t="s">
        <v>171</v>
      </c>
      <c r="P116" s="27" t="s">
        <v>140</v>
      </c>
      <c r="Q116" s="29" t="n">
        <v>4135.3</v>
      </c>
      <c r="R116" s="27" t="s">
        <v>130</v>
      </c>
      <c r="S116" s="27" t="s">
        <v>131</v>
      </c>
      <c r="T116" s="27" t="n">
        <v>5</v>
      </c>
      <c r="U116" s="27" t="n">
        <f aca="false">YEAR(E116)</f>
        <v>2024</v>
      </c>
      <c r="V116" s="27" t="str">
        <f aca="false">TEXT(E116,"MMM-YYYY")</f>
        <v>Mar-2024</v>
      </c>
      <c r="W116" s="27" t="n">
        <f aca="false">MONTH(E116)</f>
        <v>3</v>
      </c>
      <c r="X116" s="27" t="str">
        <f aca="false">TEXT(WEEKDAY(E116,2),"0")&amp;" - "&amp;TEXT(E116,"dddd")</f>
        <v>4 - Thursday</v>
      </c>
      <c r="Y116" s="27" t="str">
        <f aca="false">_xlfn.IFS(C116&lt;18,"Child (0-17)",C116&lt;40,"Young Adult (18-39)",C116&lt;60,"Adult (40-59)",TRUE(),"Senior (60+)")</f>
        <v>Young Adult (18-39)</v>
      </c>
      <c r="Z116" s="27" t="n">
        <f aca="false">ROUND(G116-E116,0)</f>
        <v>1</v>
      </c>
      <c r="AA116" s="27" t="n">
        <f aca="false">L116+M116</f>
        <v>104</v>
      </c>
      <c r="AB116" s="27" t="n">
        <f aca="false">IFERROR(ROUND(Q116/AA116,2),0)</f>
        <v>39.76</v>
      </c>
      <c r="AC116" s="27" t="str">
        <f aca="false">IF(AND(K116="Critical",N116="No"),"URGENT - No Bed","Normal")</f>
        <v>Normal</v>
      </c>
      <c r="AD116" s="33" t="n">
        <f aca="false">INDEX(Lookup_Tables!$B$3:$B$12,MATCH(H116,Lookup_Tables!$A$3:$A$12,0))</f>
        <v>2200000</v>
      </c>
      <c r="AE116" s="27" t="str">
        <f aca="false">INDEX(Lookup_Tables!$C$3:$C$12,MATCH(H116,Lookup_Tables!$A$3:$A$12,0))</f>
        <v>Dr. Rohan Das</v>
      </c>
      <c r="AF116" s="27" t="str">
        <f aca="false">IFERROR(INDEX(Lookup_Tables!$F$16:$F$45,MATCH(I116,Lookup_Tables!$E$16:$E$45,0)),"N/A")</f>
        <v>EMP203</v>
      </c>
      <c r="AG116" s="27" t="n">
        <f aca="false">_xlfn.IFS(R116="Recovered",4,R116="Referred",3,R116="Admitted",2,R116="Deceased",1,TRUE(),0)</f>
        <v>4</v>
      </c>
      <c r="AH116" s="27" t="str">
        <f aca="false">IF(T116&gt;=4,"Satisfied",IF(T116&gt;=3,"Neutral","Needs Improvement"))</f>
        <v>Satisfied</v>
      </c>
    </row>
    <row r="117" customFormat="false" ht="15" hidden="false" customHeight="false" outlineLevel="0" collapsed="false">
      <c r="A117" s="30" t="s">
        <v>4769</v>
      </c>
      <c r="B117" s="30" t="s">
        <v>4770</v>
      </c>
      <c r="C117" s="30" t="n">
        <v>27</v>
      </c>
      <c r="D117" s="30" t="s">
        <v>121</v>
      </c>
      <c r="E117" s="31" t="n">
        <v>45382</v>
      </c>
      <c r="F117" s="30" t="s">
        <v>1674</v>
      </c>
      <c r="G117" s="31" t="n">
        <v>45383</v>
      </c>
      <c r="H117" s="30" t="s">
        <v>123</v>
      </c>
      <c r="I117" s="30" t="s">
        <v>124</v>
      </c>
      <c r="J117" s="30" t="s">
        <v>418</v>
      </c>
      <c r="K117" s="30" t="s">
        <v>138</v>
      </c>
      <c r="L117" s="30" t="n">
        <v>58</v>
      </c>
      <c r="M117" s="30" t="n">
        <v>33</v>
      </c>
      <c r="N117" s="30" t="s">
        <v>127</v>
      </c>
      <c r="O117" s="30" t="s">
        <v>149</v>
      </c>
      <c r="P117" s="30" t="s">
        <v>150</v>
      </c>
      <c r="Q117" s="32" t="n">
        <v>1364.12</v>
      </c>
      <c r="R117" s="30" t="s">
        <v>268</v>
      </c>
      <c r="S117" s="30" t="s">
        <v>157</v>
      </c>
      <c r="T117" s="30" t="n">
        <v>3</v>
      </c>
      <c r="U117" s="30" t="n">
        <f aca="false">YEAR(E117)</f>
        <v>2024</v>
      </c>
      <c r="V117" s="30" t="str">
        <f aca="false">TEXT(E117,"MMM-YYYY")</f>
        <v>Mar-2024</v>
      </c>
      <c r="W117" s="30" t="n">
        <f aca="false">MONTH(E117)</f>
        <v>3</v>
      </c>
      <c r="X117" s="30" t="str">
        <f aca="false">TEXT(WEEKDAY(E117,2),"0")&amp;" - "&amp;TEXT(E117,"dddd")</f>
        <v>7 - Sunday</v>
      </c>
      <c r="Y117" s="30" t="str">
        <f aca="false">_xlfn.IFS(C117&lt;18,"Child (0-17)",C117&lt;40,"Young Adult (18-39)",C117&lt;60,"Adult (40-59)",TRUE(),"Senior (60+)")</f>
        <v>Young Adult (18-39)</v>
      </c>
      <c r="Z117" s="30" t="n">
        <f aca="false">ROUND(G117-E117,0)</f>
        <v>1</v>
      </c>
      <c r="AA117" s="30" t="n">
        <f aca="false">L117+M117</f>
        <v>91</v>
      </c>
      <c r="AB117" s="30" t="n">
        <f aca="false">IFERROR(ROUND(Q117/AA117,2),0)</f>
        <v>14.99</v>
      </c>
      <c r="AC117" s="30" t="str">
        <f aca="false">IF(AND(K117="Critical",N117="No"),"URGENT - No Bed","Normal")</f>
        <v>Normal</v>
      </c>
      <c r="AD117" s="34" t="n">
        <f aca="false">INDEX(Lookup_Tables!$B$3:$B$12,MATCH(H117,Lookup_Tables!$A$3:$A$12,0))</f>
        <v>2200000</v>
      </c>
      <c r="AE117" s="30" t="str">
        <f aca="false">INDEX(Lookup_Tables!$C$3:$C$12,MATCH(H117,Lookup_Tables!$A$3:$A$12,0))</f>
        <v>Dr. Rohan Das</v>
      </c>
      <c r="AF117" s="30" t="str">
        <f aca="false">IFERROR(INDEX(Lookup_Tables!$F$16:$F$45,MATCH(I117,Lookup_Tables!$E$16:$E$45,0)),"N/A")</f>
        <v>EMP205</v>
      </c>
      <c r="AG117" s="30" t="n">
        <f aca="false">_xlfn.IFS(R117="Recovered",4,R117="Referred",3,R117="Admitted",2,R117="Deceased",1,TRUE(),0)</f>
        <v>3</v>
      </c>
      <c r="AH117" s="30" t="str">
        <f aca="false">IF(T117&gt;=4,"Satisfied",IF(T117&gt;=3,"Neutral","Needs Improvement"))</f>
        <v>Neutral</v>
      </c>
    </row>
    <row r="118" customFormat="false" ht="15" hidden="false" customHeight="false" outlineLevel="0" collapsed="false">
      <c r="A118" s="27" t="s">
        <v>5640</v>
      </c>
      <c r="B118" s="27" t="s">
        <v>1181</v>
      </c>
      <c r="C118" s="27" t="n">
        <v>42</v>
      </c>
      <c r="D118" s="27" t="s">
        <v>121</v>
      </c>
      <c r="E118" s="28" t="n">
        <v>45360</v>
      </c>
      <c r="F118" s="27" t="s">
        <v>435</v>
      </c>
      <c r="G118" s="28" t="n">
        <v>45360</v>
      </c>
      <c r="H118" s="27" t="s">
        <v>206</v>
      </c>
      <c r="I118" s="27" t="s">
        <v>300</v>
      </c>
      <c r="J118" s="27" t="s">
        <v>469</v>
      </c>
      <c r="K118" s="27" t="s">
        <v>138</v>
      </c>
      <c r="L118" s="27" t="n">
        <v>78</v>
      </c>
      <c r="M118" s="27" t="n">
        <v>35</v>
      </c>
      <c r="N118" s="27" t="s">
        <v>127</v>
      </c>
      <c r="O118" s="27" t="s">
        <v>128</v>
      </c>
      <c r="P118" s="27" t="s">
        <v>150</v>
      </c>
      <c r="Q118" s="29" t="n">
        <v>2406.54</v>
      </c>
      <c r="R118" s="27" t="s">
        <v>130</v>
      </c>
      <c r="S118" s="27" t="s">
        <v>178</v>
      </c>
      <c r="T118" s="27" t="n">
        <v>3</v>
      </c>
      <c r="U118" s="27" t="n">
        <f aca="false">YEAR(E118)</f>
        <v>2024</v>
      </c>
      <c r="V118" s="27" t="str">
        <f aca="false">TEXT(E118,"MMM-YYYY")</f>
        <v>Mar-2024</v>
      </c>
      <c r="W118" s="27" t="n">
        <f aca="false">MONTH(E118)</f>
        <v>3</v>
      </c>
      <c r="X118" s="27" t="str">
        <f aca="false">TEXT(WEEKDAY(E118,2),"0")&amp;" - "&amp;TEXT(E118,"dddd")</f>
        <v>6 - Saturday</v>
      </c>
      <c r="Y118" s="27" t="str">
        <f aca="false">_xlfn.IFS(C118&lt;18,"Child (0-17)",C118&lt;40,"Young Adult (18-39)",C118&lt;60,"Adult (40-59)",TRUE(),"Senior (60+)")</f>
        <v>Adult (40-59)</v>
      </c>
      <c r="Z118" s="27" t="n">
        <f aca="false">ROUND(G118-E118,0)</f>
        <v>0</v>
      </c>
      <c r="AA118" s="27" t="n">
        <f aca="false">L118+M118</f>
        <v>113</v>
      </c>
      <c r="AB118" s="27" t="n">
        <f aca="false">IFERROR(ROUND(Q118/AA118,2),0)</f>
        <v>21.3</v>
      </c>
      <c r="AC118" s="27" t="str">
        <f aca="false">IF(AND(K118="Critical",N118="No"),"URGENT - No Bed","Normal")</f>
        <v>Normal</v>
      </c>
      <c r="AD118" s="33" t="n">
        <f aca="false">INDEX(Lookup_Tables!$B$3:$B$12,MATCH(H118,Lookup_Tables!$A$3:$A$12,0))</f>
        <v>2800000</v>
      </c>
      <c r="AE118" s="27" t="str">
        <f aca="false">INDEX(Lookup_Tables!$C$3:$C$12,MATCH(H118,Lookup_Tables!$A$3:$A$12,0))</f>
        <v>Dr. Suresh Nair</v>
      </c>
      <c r="AF118" s="27" t="str">
        <f aca="false">IFERROR(INDEX(Lookup_Tables!$F$16:$F$45,MATCH(I118,Lookup_Tables!$E$16:$E$45,0)),"N/A")</f>
        <v>EMP211</v>
      </c>
      <c r="AG118" s="27" t="n">
        <f aca="false">_xlfn.IFS(R118="Recovered",4,R118="Referred",3,R118="Admitted",2,R118="Deceased",1,TRUE(),0)</f>
        <v>4</v>
      </c>
      <c r="AH118" s="27" t="str">
        <f aca="false">IF(T118&gt;=4,"Satisfied",IF(T118&gt;=3,"Neutral","Needs Improvement"))</f>
        <v>Neutral</v>
      </c>
    </row>
    <row r="119" customFormat="false" ht="15" hidden="false" customHeight="false" outlineLevel="0" collapsed="false">
      <c r="A119" s="30" t="s">
        <v>1188</v>
      </c>
      <c r="B119" s="30" t="s">
        <v>1189</v>
      </c>
      <c r="C119" s="30" t="n">
        <v>84</v>
      </c>
      <c r="D119" s="30" t="s">
        <v>121</v>
      </c>
      <c r="E119" s="31" t="n">
        <v>45499</v>
      </c>
      <c r="F119" s="30" t="s">
        <v>582</v>
      </c>
      <c r="G119" s="31" t="n">
        <v>45499</v>
      </c>
      <c r="H119" s="30" t="s">
        <v>135</v>
      </c>
      <c r="I119" s="30" t="s">
        <v>136</v>
      </c>
      <c r="J119" s="30" t="s">
        <v>262</v>
      </c>
      <c r="K119" s="30" t="s">
        <v>138</v>
      </c>
      <c r="L119" s="30" t="n">
        <v>81</v>
      </c>
      <c r="M119" s="30" t="n">
        <v>25</v>
      </c>
      <c r="N119" s="30" t="s">
        <v>127</v>
      </c>
      <c r="O119" s="30" t="s">
        <v>128</v>
      </c>
      <c r="P119" s="30" t="s">
        <v>129</v>
      </c>
      <c r="Q119" s="32" t="n">
        <v>1146.04</v>
      </c>
      <c r="R119" s="30" t="s">
        <v>130</v>
      </c>
      <c r="S119" s="30" t="s">
        <v>151</v>
      </c>
      <c r="T119" s="30" t="n">
        <v>5</v>
      </c>
      <c r="U119" s="30" t="n">
        <f aca="false">YEAR(E119)</f>
        <v>2024</v>
      </c>
      <c r="V119" s="30" t="str">
        <f aca="false">TEXT(E119,"MMM-YYYY")</f>
        <v>Jul-2024</v>
      </c>
      <c r="W119" s="30" t="n">
        <f aca="false">MONTH(E119)</f>
        <v>7</v>
      </c>
      <c r="X119" s="30" t="str">
        <f aca="false">TEXT(WEEKDAY(E119,2),"0")&amp;" - "&amp;TEXT(E119,"dddd")</f>
        <v>5 - Friday</v>
      </c>
      <c r="Y119" s="30" t="str">
        <f aca="false">_xlfn.IFS(C119&lt;18,"Child (0-17)",C119&lt;40,"Young Adult (18-39)",C119&lt;60,"Adult (40-59)",TRUE(),"Senior (60+)")</f>
        <v>Senior (60+)</v>
      </c>
      <c r="Z119" s="30" t="n">
        <f aca="false">ROUND(G119-E119,0)</f>
        <v>0</v>
      </c>
      <c r="AA119" s="30" t="n">
        <f aca="false">L119+M119</f>
        <v>106</v>
      </c>
      <c r="AB119" s="30" t="n">
        <f aca="false">IFERROR(ROUND(Q119/AA119,2),0)</f>
        <v>10.81</v>
      </c>
      <c r="AC119" s="30" t="str">
        <f aca="false">IF(AND(K119="Critical",N119="No"),"URGENT - No Bed","Normal")</f>
        <v>Normal</v>
      </c>
      <c r="AD119" s="34" t="n">
        <f aca="false">INDEX(Lookup_Tables!$B$3:$B$12,MATCH(H119,Lookup_Tables!$A$3:$A$12,0))</f>
        <v>4600000</v>
      </c>
      <c r="AE119" s="30" t="str">
        <f aca="false">INDEX(Lookup_Tables!$C$3:$C$12,MATCH(H119,Lookup_Tables!$A$3:$A$12,0))</f>
        <v>Dr. Farhan Khan</v>
      </c>
      <c r="AF119" s="30" t="str">
        <f aca="false">IFERROR(INDEX(Lookup_Tables!$F$16:$F$45,MATCH(I119,Lookup_Tables!$E$16:$E$45,0)),"N/A")</f>
        <v>EMP206</v>
      </c>
      <c r="AG119" s="30" t="n">
        <f aca="false">_xlfn.IFS(R119="Recovered",4,R119="Referred",3,R119="Admitted",2,R119="Deceased",1,TRUE(),0)</f>
        <v>4</v>
      </c>
      <c r="AH119" s="30" t="str">
        <f aca="false">IF(T119&gt;=4,"Satisfied",IF(T119&gt;=3,"Neutral","Needs Improvement"))</f>
        <v>Satisfied</v>
      </c>
    </row>
    <row r="120" customFormat="false" ht="15" hidden="false" customHeight="false" outlineLevel="0" collapsed="false">
      <c r="A120" s="27" t="s">
        <v>4416</v>
      </c>
      <c r="B120" s="27" t="s">
        <v>2268</v>
      </c>
      <c r="C120" s="27" t="n">
        <v>1</v>
      </c>
      <c r="D120" s="27" t="s">
        <v>121</v>
      </c>
      <c r="E120" s="28" t="n">
        <v>45297</v>
      </c>
      <c r="F120" s="27" t="s">
        <v>1084</v>
      </c>
      <c r="G120" s="28" t="n">
        <v>45297</v>
      </c>
      <c r="H120" s="27" t="s">
        <v>135</v>
      </c>
      <c r="I120" s="27" t="s">
        <v>278</v>
      </c>
      <c r="J120" s="27" t="s">
        <v>618</v>
      </c>
      <c r="K120" s="27" t="s">
        <v>156</v>
      </c>
      <c r="L120" s="27" t="n">
        <v>44</v>
      </c>
      <c r="M120" s="27" t="n">
        <v>49</v>
      </c>
      <c r="N120" s="27" t="s">
        <v>186</v>
      </c>
      <c r="O120" s="27" t="s">
        <v>171</v>
      </c>
      <c r="P120" s="27" t="s">
        <v>150</v>
      </c>
      <c r="Q120" s="29" t="n">
        <v>4115.58</v>
      </c>
      <c r="R120" s="27" t="s">
        <v>130</v>
      </c>
      <c r="S120" s="27" t="s">
        <v>223</v>
      </c>
      <c r="T120" s="27" t="n">
        <v>4</v>
      </c>
      <c r="U120" s="27" t="n">
        <f aca="false">YEAR(E120)</f>
        <v>2024</v>
      </c>
      <c r="V120" s="27" t="str">
        <f aca="false">TEXT(E120,"MMM-YYYY")</f>
        <v>Jan-2024</v>
      </c>
      <c r="W120" s="27" t="n">
        <f aca="false">MONTH(E120)</f>
        <v>1</v>
      </c>
      <c r="X120" s="27" t="str">
        <f aca="false">TEXT(WEEKDAY(E120,2),"0")&amp;" - "&amp;TEXT(E120,"dddd")</f>
        <v>6 - Saturday</v>
      </c>
      <c r="Y120" s="27" t="str">
        <f aca="false">_xlfn.IFS(C120&lt;18,"Child (0-17)",C120&lt;40,"Young Adult (18-39)",C120&lt;60,"Adult (40-59)",TRUE(),"Senior (60+)")</f>
        <v>Child (0-17)</v>
      </c>
      <c r="Z120" s="27" t="n">
        <f aca="false">ROUND(G120-E120,0)</f>
        <v>0</v>
      </c>
      <c r="AA120" s="27" t="n">
        <f aca="false">L120+M120</f>
        <v>93</v>
      </c>
      <c r="AB120" s="27" t="n">
        <f aca="false">IFERROR(ROUND(Q120/AA120,2),0)</f>
        <v>44.25</v>
      </c>
      <c r="AC120" s="27" t="str">
        <f aca="false">IF(AND(K120="Critical",N120="No"),"URGENT - No Bed","Normal")</f>
        <v>Normal</v>
      </c>
      <c r="AD120" s="33" t="n">
        <f aca="false">INDEX(Lookup_Tables!$B$3:$B$12,MATCH(H120,Lookup_Tables!$A$3:$A$12,0))</f>
        <v>4600000</v>
      </c>
      <c r="AE120" s="27" t="str">
        <f aca="false">INDEX(Lookup_Tables!$C$3:$C$12,MATCH(H120,Lookup_Tables!$A$3:$A$12,0))</f>
        <v>Dr. Farhan Khan</v>
      </c>
      <c r="AF120" s="27" t="str">
        <f aca="false">IFERROR(INDEX(Lookup_Tables!$F$16:$F$45,MATCH(I120,Lookup_Tables!$E$16:$E$45,0)),"N/A")</f>
        <v>EMP208</v>
      </c>
      <c r="AG120" s="27" t="n">
        <f aca="false">_xlfn.IFS(R120="Recovered",4,R120="Referred",3,R120="Admitted",2,R120="Deceased",1,TRUE(),0)</f>
        <v>4</v>
      </c>
      <c r="AH120" s="27" t="str">
        <f aca="false">IF(T120&gt;=4,"Satisfied",IF(T120&gt;=3,"Neutral","Needs Improvement"))</f>
        <v>Satisfied</v>
      </c>
    </row>
    <row r="121" customFormat="false" ht="15" hidden="false" customHeight="false" outlineLevel="0" collapsed="false">
      <c r="A121" s="30" t="s">
        <v>7140</v>
      </c>
      <c r="B121" s="30" t="s">
        <v>3407</v>
      </c>
      <c r="C121" s="30" t="n">
        <v>28</v>
      </c>
      <c r="D121" s="30" t="s">
        <v>181</v>
      </c>
      <c r="E121" s="31" t="n">
        <v>45360</v>
      </c>
      <c r="F121" s="30" t="s">
        <v>777</v>
      </c>
      <c r="G121" s="31" t="n">
        <v>45365</v>
      </c>
      <c r="H121" s="30" t="s">
        <v>123</v>
      </c>
      <c r="I121" s="30" t="s">
        <v>155</v>
      </c>
      <c r="J121" s="30" t="s">
        <v>227</v>
      </c>
      <c r="K121" s="30" t="s">
        <v>126</v>
      </c>
      <c r="L121" s="30" t="n">
        <v>40</v>
      </c>
      <c r="M121" s="30" t="n">
        <v>105</v>
      </c>
      <c r="N121" s="30" t="s">
        <v>127</v>
      </c>
      <c r="O121" s="30" t="s">
        <v>171</v>
      </c>
      <c r="P121" s="30" t="s">
        <v>140</v>
      </c>
      <c r="Q121" s="32" t="n">
        <v>8598.72</v>
      </c>
      <c r="R121" s="30" t="s">
        <v>172</v>
      </c>
      <c r="S121" s="30" t="s">
        <v>197</v>
      </c>
      <c r="T121" s="30" t="n">
        <v>4</v>
      </c>
      <c r="U121" s="30" t="n">
        <f aca="false">YEAR(E121)</f>
        <v>2024</v>
      </c>
      <c r="V121" s="30" t="str">
        <f aca="false">TEXT(E121,"MMM-YYYY")</f>
        <v>Mar-2024</v>
      </c>
      <c r="W121" s="30" t="n">
        <f aca="false">MONTH(E121)</f>
        <v>3</v>
      </c>
      <c r="X121" s="30" t="str">
        <f aca="false">TEXT(WEEKDAY(E121,2),"0")&amp;" - "&amp;TEXT(E121,"dddd")</f>
        <v>6 - Saturday</v>
      </c>
      <c r="Y121" s="30" t="str">
        <f aca="false">_xlfn.IFS(C121&lt;18,"Child (0-17)",C121&lt;40,"Young Adult (18-39)",C121&lt;60,"Adult (40-59)",TRUE(),"Senior (60+)")</f>
        <v>Young Adult (18-39)</v>
      </c>
      <c r="Z121" s="30" t="n">
        <f aca="false">ROUND(G121-E121,0)</f>
        <v>5</v>
      </c>
      <c r="AA121" s="30" t="n">
        <f aca="false">L121+M121</f>
        <v>145</v>
      </c>
      <c r="AB121" s="30" t="n">
        <f aca="false">IFERROR(ROUND(Q121/AA121,2),0)</f>
        <v>59.3</v>
      </c>
      <c r="AC121" s="30" t="str">
        <f aca="false">IF(AND(K121="Critical",N121="No"),"URGENT - No Bed","Normal")</f>
        <v>Normal</v>
      </c>
      <c r="AD121" s="34" t="n">
        <f aca="false">INDEX(Lookup_Tables!$B$3:$B$12,MATCH(H121,Lookup_Tables!$A$3:$A$12,0))</f>
        <v>2200000</v>
      </c>
      <c r="AE121" s="30" t="str">
        <f aca="false">INDEX(Lookup_Tables!$C$3:$C$12,MATCH(H121,Lookup_Tables!$A$3:$A$12,0))</f>
        <v>Dr. Rohan Das</v>
      </c>
      <c r="AF121" s="30" t="str">
        <f aca="false">IFERROR(INDEX(Lookup_Tables!$F$16:$F$45,MATCH(I121,Lookup_Tables!$E$16:$E$45,0)),"N/A")</f>
        <v>EMP203</v>
      </c>
      <c r="AG121" s="30" t="n">
        <f aca="false">_xlfn.IFS(R121="Recovered",4,R121="Referred",3,R121="Admitted",2,R121="Deceased",1,TRUE(),0)</f>
        <v>2</v>
      </c>
      <c r="AH121" s="30" t="str">
        <f aca="false">IF(T121&gt;=4,"Satisfied",IF(T121&gt;=3,"Neutral","Needs Improvement"))</f>
        <v>Satisfied</v>
      </c>
    </row>
    <row r="122" customFormat="false" ht="15" hidden="false" customHeight="false" outlineLevel="0" collapsed="false">
      <c r="A122" s="27" t="s">
        <v>5897</v>
      </c>
      <c r="B122" s="27" t="s">
        <v>1925</v>
      </c>
      <c r="C122" s="27" t="n">
        <v>26</v>
      </c>
      <c r="D122" s="27" t="s">
        <v>181</v>
      </c>
      <c r="E122" s="28" t="n">
        <v>45652</v>
      </c>
      <c r="F122" s="27" t="s">
        <v>1002</v>
      </c>
      <c r="G122" s="28" t="n">
        <v>45652</v>
      </c>
      <c r="H122" s="27" t="s">
        <v>146</v>
      </c>
      <c r="I122" s="27" t="s">
        <v>309</v>
      </c>
      <c r="J122" s="27" t="s">
        <v>222</v>
      </c>
      <c r="K122" s="27" t="s">
        <v>138</v>
      </c>
      <c r="L122" s="27" t="n">
        <v>39</v>
      </c>
      <c r="M122" s="27" t="n">
        <v>20</v>
      </c>
      <c r="N122" s="27" t="s">
        <v>127</v>
      </c>
      <c r="O122" s="27" t="s">
        <v>139</v>
      </c>
      <c r="P122" s="27" t="s">
        <v>187</v>
      </c>
      <c r="Q122" s="29" t="n">
        <v>1960.59</v>
      </c>
      <c r="R122" s="27" t="s">
        <v>130</v>
      </c>
      <c r="S122" s="27" t="s">
        <v>335</v>
      </c>
      <c r="T122" s="27" t="n">
        <v>4</v>
      </c>
      <c r="U122" s="27" t="n">
        <f aca="false">YEAR(E122)</f>
        <v>2024</v>
      </c>
      <c r="V122" s="27" t="str">
        <f aca="false">TEXT(E122,"MMM-YYYY")</f>
        <v>Dec-2024</v>
      </c>
      <c r="W122" s="27" t="n">
        <f aca="false">MONTH(E122)</f>
        <v>12</v>
      </c>
      <c r="X122" s="27" t="str">
        <f aca="false">TEXT(WEEKDAY(E122,2),"0")&amp;" - "&amp;TEXT(E122,"dddd")</f>
        <v>4 - Thursday</v>
      </c>
      <c r="Y122" s="27" t="str">
        <f aca="false">_xlfn.IFS(C122&lt;18,"Child (0-17)",C122&lt;40,"Young Adult (18-39)",C122&lt;60,"Adult (40-59)",TRUE(),"Senior (60+)")</f>
        <v>Young Adult (18-39)</v>
      </c>
      <c r="Z122" s="27" t="n">
        <f aca="false">ROUND(G122-E122,0)</f>
        <v>0</v>
      </c>
      <c r="AA122" s="27" t="n">
        <f aca="false">L122+M122</f>
        <v>59</v>
      </c>
      <c r="AB122" s="27" t="n">
        <f aca="false">IFERROR(ROUND(Q122/AA122,2),0)</f>
        <v>33.23</v>
      </c>
      <c r="AC122" s="27" t="str">
        <f aca="false">IF(AND(K122="Critical",N122="No"),"URGENT - No Bed","Normal")</f>
        <v>Normal</v>
      </c>
      <c r="AD122" s="33" t="n">
        <f aca="false">INDEX(Lookup_Tables!$B$3:$B$12,MATCH(H122,Lookup_Tables!$A$3:$A$12,0))</f>
        <v>2700000</v>
      </c>
      <c r="AE122" s="27" t="str">
        <f aca="false">INDEX(Lookup_Tables!$C$3:$C$12,MATCH(H122,Lookup_Tables!$A$3:$A$12,0))</f>
        <v>Dr. Vikram Singh</v>
      </c>
      <c r="AF122" s="27" t="str">
        <f aca="false">IFERROR(INDEX(Lookup_Tables!$F$16:$F$45,MATCH(I122,Lookup_Tables!$E$16:$E$45,0)),"N/A")</f>
        <v>EMP228</v>
      </c>
      <c r="AG122" s="27" t="n">
        <f aca="false">_xlfn.IFS(R122="Recovered",4,R122="Referred",3,R122="Admitted",2,R122="Deceased",1,TRUE(),0)</f>
        <v>4</v>
      </c>
      <c r="AH122" s="27" t="str">
        <f aca="false">IF(T122&gt;=4,"Satisfied",IF(T122&gt;=3,"Neutral","Needs Improvement"))</f>
        <v>Satisfied</v>
      </c>
    </row>
    <row r="123" customFormat="false" ht="15" hidden="false" customHeight="false" outlineLevel="0" collapsed="false">
      <c r="A123" s="30" t="s">
        <v>4750</v>
      </c>
      <c r="B123" s="30" t="s">
        <v>866</v>
      </c>
      <c r="C123" s="30" t="n">
        <v>52</v>
      </c>
      <c r="D123" s="30" t="s">
        <v>121</v>
      </c>
      <c r="E123" s="31" t="n">
        <v>45320</v>
      </c>
      <c r="F123" s="30" t="s">
        <v>2607</v>
      </c>
      <c r="G123" s="31" t="n">
        <v>45320</v>
      </c>
      <c r="H123" s="30" t="s">
        <v>168</v>
      </c>
      <c r="I123" s="30" t="s">
        <v>169</v>
      </c>
      <c r="J123" s="30" t="s">
        <v>441</v>
      </c>
      <c r="K123" s="30" t="s">
        <v>156</v>
      </c>
      <c r="L123" s="30" t="n">
        <v>58</v>
      </c>
      <c r="M123" s="30" t="n">
        <v>81</v>
      </c>
      <c r="N123" s="30" t="s">
        <v>186</v>
      </c>
      <c r="O123" s="30" t="s">
        <v>128</v>
      </c>
      <c r="P123" s="30" t="s">
        <v>150</v>
      </c>
      <c r="Q123" s="32" t="n">
        <v>4847.91</v>
      </c>
      <c r="R123" s="30" t="s">
        <v>130</v>
      </c>
      <c r="S123" s="30" t="s">
        <v>197</v>
      </c>
      <c r="T123" s="30" t="n">
        <v>5</v>
      </c>
      <c r="U123" s="30" t="n">
        <f aca="false">YEAR(E123)</f>
        <v>2024</v>
      </c>
      <c r="V123" s="30" t="str">
        <f aca="false">TEXT(E123,"MMM-YYYY")</f>
        <v>Jan-2024</v>
      </c>
      <c r="W123" s="30" t="n">
        <f aca="false">MONTH(E123)</f>
        <v>1</v>
      </c>
      <c r="X123" s="30" t="str">
        <f aca="false">TEXT(WEEKDAY(E123,2),"0")&amp;" - "&amp;TEXT(E123,"dddd")</f>
        <v>1 - Monday</v>
      </c>
      <c r="Y123" s="30" t="str">
        <f aca="false">_xlfn.IFS(C123&lt;18,"Child (0-17)",C123&lt;40,"Young Adult (18-39)",C123&lt;60,"Adult (40-59)",TRUE(),"Senior (60+)")</f>
        <v>Adult (40-59)</v>
      </c>
      <c r="Z123" s="30" t="n">
        <f aca="false">ROUND(G123-E123,0)</f>
        <v>0</v>
      </c>
      <c r="AA123" s="30" t="n">
        <f aca="false">L123+M123</f>
        <v>139</v>
      </c>
      <c r="AB123" s="30" t="n">
        <f aca="false">IFERROR(ROUND(Q123/AA123,2),0)</f>
        <v>34.88</v>
      </c>
      <c r="AC123" s="30" t="str">
        <f aca="false">IF(AND(K123="Critical",N123="No"),"URGENT - No Bed","Normal")</f>
        <v>Normal</v>
      </c>
      <c r="AD123" s="34" t="n">
        <f aca="false">INDEX(Lookup_Tables!$B$3:$B$12,MATCH(H123,Lookup_Tables!$A$3:$A$12,0))</f>
        <v>4400000</v>
      </c>
      <c r="AE123" s="30" t="str">
        <f aca="false">INDEX(Lookup_Tables!$C$3:$C$12,MATCH(H123,Lookup_Tables!$A$3:$A$12,0))</f>
        <v>Dr. Neha Chopra</v>
      </c>
      <c r="AF123" s="30" t="str">
        <f aca="false">IFERROR(INDEX(Lookup_Tables!$F$16:$F$45,MATCH(I123,Lookup_Tables!$E$16:$E$45,0)),"N/A")</f>
        <v>EMP220</v>
      </c>
      <c r="AG123" s="30" t="n">
        <f aca="false">_xlfn.IFS(R123="Recovered",4,R123="Referred",3,R123="Admitted",2,R123="Deceased",1,TRUE(),0)</f>
        <v>4</v>
      </c>
      <c r="AH123" s="30" t="str">
        <f aca="false">IF(T123&gt;=4,"Satisfied",IF(T123&gt;=3,"Neutral","Needs Improvement"))</f>
        <v>Satisfied</v>
      </c>
    </row>
    <row r="124" customFormat="false" ht="15" hidden="false" customHeight="false" outlineLevel="0" collapsed="false">
      <c r="A124" s="27" t="s">
        <v>6629</v>
      </c>
      <c r="B124" s="27" t="s">
        <v>2669</v>
      </c>
      <c r="C124" s="27" t="n">
        <v>17</v>
      </c>
      <c r="D124" s="27" t="s">
        <v>181</v>
      </c>
      <c r="E124" s="28" t="n">
        <v>45650</v>
      </c>
      <c r="F124" s="27" t="s">
        <v>1579</v>
      </c>
      <c r="G124" s="28" t="n">
        <v>45653</v>
      </c>
      <c r="H124" s="27" t="s">
        <v>217</v>
      </c>
      <c r="I124" s="27" t="s">
        <v>392</v>
      </c>
      <c r="J124" s="27" t="s">
        <v>294</v>
      </c>
      <c r="K124" s="27" t="s">
        <v>202</v>
      </c>
      <c r="L124" s="27" t="n">
        <v>9</v>
      </c>
      <c r="M124" s="27" t="n">
        <v>164</v>
      </c>
      <c r="N124" s="27" t="s">
        <v>186</v>
      </c>
      <c r="O124" s="27" t="s">
        <v>128</v>
      </c>
      <c r="P124" s="27" t="s">
        <v>129</v>
      </c>
      <c r="Q124" s="29" t="n">
        <v>17708.92</v>
      </c>
      <c r="R124" s="27" t="s">
        <v>462</v>
      </c>
      <c r="S124" s="27" t="s">
        <v>335</v>
      </c>
      <c r="T124" s="27" t="n">
        <v>3</v>
      </c>
      <c r="U124" s="27" t="n">
        <f aca="false">YEAR(E124)</f>
        <v>2024</v>
      </c>
      <c r="V124" s="27" t="str">
        <f aca="false">TEXT(E124,"MMM-YYYY")</f>
        <v>Dec-2024</v>
      </c>
      <c r="W124" s="27" t="n">
        <f aca="false">MONTH(E124)</f>
        <v>12</v>
      </c>
      <c r="X124" s="27" t="str">
        <f aca="false">TEXT(WEEKDAY(E124,2),"0")&amp;" - "&amp;TEXT(E124,"dddd")</f>
        <v>2 - Tuesday</v>
      </c>
      <c r="Y124" s="27" t="str">
        <f aca="false">_xlfn.IFS(C124&lt;18,"Child (0-17)",C124&lt;40,"Young Adult (18-39)",C124&lt;60,"Adult (40-59)",TRUE(),"Senior (60+)")</f>
        <v>Child (0-17)</v>
      </c>
      <c r="Z124" s="27" t="n">
        <f aca="false">ROUND(G124-E124,0)</f>
        <v>3</v>
      </c>
      <c r="AA124" s="27" t="n">
        <f aca="false">L124+M124</f>
        <v>173</v>
      </c>
      <c r="AB124" s="27" t="n">
        <f aca="false">IFERROR(ROUND(Q124/AA124,2),0)</f>
        <v>102.36</v>
      </c>
      <c r="AC124" s="27" t="str">
        <f aca="false">IF(AND(K124="Critical",N124="No"),"URGENT - No Bed","Normal")</f>
        <v>Normal</v>
      </c>
      <c r="AD124" s="33" t="n">
        <f aca="false">INDEX(Lookup_Tables!$B$3:$B$12,MATCH(H124,Lookup_Tables!$A$3:$A$12,0))</f>
        <v>4200000</v>
      </c>
      <c r="AE124" s="27" t="str">
        <f aca="false">INDEX(Lookup_Tables!$C$3:$C$12,MATCH(H124,Lookup_Tables!$A$3:$A$12,0))</f>
        <v>Dr. Anil Kapoor</v>
      </c>
      <c r="AF124" s="27" t="str">
        <f aca="false">IFERROR(INDEX(Lookup_Tables!$F$16:$F$45,MATCH(I124,Lookup_Tables!$E$16:$E$45,0)),"N/A")</f>
        <v>EMP202</v>
      </c>
      <c r="AG124" s="27" t="n">
        <f aca="false">_xlfn.IFS(R124="Recovered",4,R124="Referred",3,R124="Admitted",2,R124="Deceased",1,TRUE(),0)</f>
        <v>1</v>
      </c>
      <c r="AH124" s="27" t="str">
        <f aca="false">IF(T124&gt;=4,"Satisfied",IF(T124&gt;=3,"Neutral","Needs Improvement"))</f>
        <v>Neutral</v>
      </c>
    </row>
    <row r="125" customFormat="false" ht="15" hidden="false" customHeight="false" outlineLevel="0" collapsed="false">
      <c r="A125" s="30" t="s">
        <v>3335</v>
      </c>
      <c r="B125" s="30" t="s">
        <v>1097</v>
      </c>
      <c r="C125" s="30" t="n">
        <v>32</v>
      </c>
      <c r="D125" s="30" t="s">
        <v>181</v>
      </c>
      <c r="E125" s="31" t="n">
        <v>45630</v>
      </c>
      <c r="F125" s="30" t="s">
        <v>195</v>
      </c>
      <c r="G125" s="31" t="n">
        <v>45631</v>
      </c>
      <c r="H125" s="30" t="s">
        <v>135</v>
      </c>
      <c r="I125" s="30" t="s">
        <v>278</v>
      </c>
      <c r="J125" s="30" t="s">
        <v>262</v>
      </c>
      <c r="K125" s="30" t="s">
        <v>138</v>
      </c>
      <c r="L125" s="30" t="n">
        <v>48</v>
      </c>
      <c r="M125" s="30" t="n">
        <v>41</v>
      </c>
      <c r="N125" s="30" t="s">
        <v>186</v>
      </c>
      <c r="O125" s="30" t="s">
        <v>128</v>
      </c>
      <c r="P125" s="30" t="s">
        <v>150</v>
      </c>
      <c r="Q125" s="32" t="n">
        <v>1841.01</v>
      </c>
      <c r="R125" s="30" t="s">
        <v>130</v>
      </c>
      <c r="S125" s="30" t="s">
        <v>141</v>
      </c>
      <c r="T125" s="30" t="n">
        <v>3</v>
      </c>
      <c r="U125" s="30" t="n">
        <f aca="false">YEAR(E125)</f>
        <v>2024</v>
      </c>
      <c r="V125" s="30" t="str">
        <f aca="false">TEXT(E125,"MMM-YYYY")</f>
        <v>Dec-2024</v>
      </c>
      <c r="W125" s="30" t="n">
        <f aca="false">MONTH(E125)</f>
        <v>12</v>
      </c>
      <c r="X125" s="30" t="str">
        <f aca="false">TEXT(WEEKDAY(E125,2),"0")&amp;" - "&amp;TEXT(E125,"dddd")</f>
        <v>3 - Wednesday</v>
      </c>
      <c r="Y125" s="30" t="str">
        <f aca="false">_xlfn.IFS(C125&lt;18,"Child (0-17)",C125&lt;40,"Young Adult (18-39)",C125&lt;60,"Adult (40-59)",TRUE(),"Senior (60+)")</f>
        <v>Young Adult (18-39)</v>
      </c>
      <c r="Z125" s="30" t="n">
        <f aca="false">ROUND(G125-E125,0)</f>
        <v>1</v>
      </c>
      <c r="AA125" s="30" t="n">
        <f aca="false">L125+M125</f>
        <v>89</v>
      </c>
      <c r="AB125" s="30" t="n">
        <f aca="false">IFERROR(ROUND(Q125/AA125,2),0)</f>
        <v>20.69</v>
      </c>
      <c r="AC125" s="30" t="str">
        <f aca="false">IF(AND(K125="Critical",N125="No"),"URGENT - No Bed","Normal")</f>
        <v>Normal</v>
      </c>
      <c r="AD125" s="34" t="n">
        <f aca="false">INDEX(Lookup_Tables!$B$3:$B$12,MATCH(H125,Lookup_Tables!$A$3:$A$12,0))</f>
        <v>4600000</v>
      </c>
      <c r="AE125" s="30" t="str">
        <f aca="false">INDEX(Lookup_Tables!$C$3:$C$12,MATCH(H125,Lookup_Tables!$A$3:$A$12,0))</f>
        <v>Dr. Farhan Khan</v>
      </c>
      <c r="AF125" s="30" t="str">
        <f aca="false">IFERROR(INDEX(Lookup_Tables!$F$16:$F$45,MATCH(I125,Lookup_Tables!$E$16:$E$45,0)),"N/A")</f>
        <v>EMP208</v>
      </c>
      <c r="AG125" s="30" t="n">
        <f aca="false">_xlfn.IFS(R125="Recovered",4,R125="Referred",3,R125="Admitted",2,R125="Deceased",1,TRUE(),0)</f>
        <v>4</v>
      </c>
      <c r="AH125" s="30" t="str">
        <f aca="false">IF(T125&gt;=4,"Satisfied",IF(T125&gt;=3,"Neutral","Needs Improvement"))</f>
        <v>Neutral</v>
      </c>
    </row>
    <row r="126" customFormat="false" ht="15" hidden="false" customHeight="false" outlineLevel="0" collapsed="false">
      <c r="A126" s="27" t="s">
        <v>5125</v>
      </c>
      <c r="B126" s="27" t="s">
        <v>4296</v>
      </c>
      <c r="C126" s="27" t="n">
        <v>77</v>
      </c>
      <c r="D126" s="27" t="s">
        <v>121</v>
      </c>
      <c r="E126" s="28" t="n">
        <v>45418</v>
      </c>
      <c r="F126" s="27" t="s">
        <v>576</v>
      </c>
      <c r="G126" s="28" t="n">
        <v>45418</v>
      </c>
      <c r="H126" s="27" t="s">
        <v>161</v>
      </c>
      <c r="I126" s="27" t="s">
        <v>162</v>
      </c>
      <c r="J126" s="27" t="s">
        <v>258</v>
      </c>
      <c r="K126" s="27" t="s">
        <v>138</v>
      </c>
      <c r="L126" s="27" t="n">
        <v>22</v>
      </c>
      <c r="M126" s="27" t="n">
        <v>22</v>
      </c>
      <c r="N126" s="27" t="s">
        <v>127</v>
      </c>
      <c r="O126" s="27" t="s">
        <v>128</v>
      </c>
      <c r="P126" s="27" t="s">
        <v>187</v>
      </c>
      <c r="Q126" s="29" t="n">
        <v>1522.88</v>
      </c>
      <c r="R126" s="27" t="s">
        <v>130</v>
      </c>
      <c r="S126" s="27" t="s">
        <v>131</v>
      </c>
      <c r="T126" s="27" t="n">
        <v>4</v>
      </c>
      <c r="U126" s="27" t="n">
        <f aca="false">YEAR(E126)</f>
        <v>2024</v>
      </c>
      <c r="V126" s="27" t="str">
        <f aca="false">TEXT(E126,"MMM-YYYY")</f>
        <v>May-2024</v>
      </c>
      <c r="W126" s="27" t="n">
        <f aca="false">MONTH(E126)</f>
        <v>5</v>
      </c>
      <c r="X126" s="27" t="str">
        <f aca="false">TEXT(WEEKDAY(E126,2),"0")&amp;" - "&amp;TEXT(E126,"dddd")</f>
        <v>1 - Monday</v>
      </c>
      <c r="Y126" s="27" t="str">
        <f aca="false">_xlfn.IFS(C126&lt;18,"Child (0-17)",C126&lt;40,"Young Adult (18-39)",C126&lt;60,"Adult (40-59)",TRUE(),"Senior (60+)")</f>
        <v>Senior (60+)</v>
      </c>
      <c r="Z126" s="27" t="n">
        <f aca="false">ROUND(G126-E126,0)</f>
        <v>0</v>
      </c>
      <c r="AA126" s="27" t="n">
        <f aca="false">L126+M126</f>
        <v>44</v>
      </c>
      <c r="AB126" s="27" t="n">
        <f aca="false">IFERROR(ROUND(Q126/AA126,2),0)</f>
        <v>34.61</v>
      </c>
      <c r="AC126" s="27" t="str">
        <f aca="false">IF(AND(K126="Critical",N126="No"),"URGENT - No Bed","Normal")</f>
        <v>Normal</v>
      </c>
      <c r="AD126" s="33" t="n">
        <f aca="false">INDEX(Lookup_Tables!$B$3:$B$12,MATCH(H126,Lookup_Tables!$A$3:$A$12,0))</f>
        <v>3600000</v>
      </c>
      <c r="AE126" s="27" t="str">
        <f aca="false">INDEX(Lookup_Tables!$C$3:$C$12,MATCH(H126,Lookup_Tables!$A$3:$A$12,0))</f>
        <v>Dr. Sameer Joshi</v>
      </c>
      <c r="AF126" s="27" t="str">
        <f aca="false">IFERROR(INDEX(Lookup_Tables!$F$16:$F$45,MATCH(I126,Lookup_Tables!$E$16:$E$45,0)),"N/A")</f>
        <v>EMP222</v>
      </c>
      <c r="AG126" s="27" t="n">
        <f aca="false">_xlfn.IFS(R126="Recovered",4,R126="Referred",3,R126="Admitted",2,R126="Deceased",1,TRUE(),0)</f>
        <v>4</v>
      </c>
      <c r="AH126" s="27" t="str">
        <f aca="false">IF(T126&gt;=4,"Satisfied",IF(T126&gt;=3,"Neutral","Needs Improvement"))</f>
        <v>Satisfied</v>
      </c>
    </row>
    <row r="127" customFormat="false" ht="15" hidden="false" customHeight="false" outlineLevel="0" collapsed="false">
      <c r="A127" s="30" t="s">
        <v>1638</v>
      </c>
      <c r="B127" s="30" t="s">
        <v>736</v>
      </c>
      <c r="C127" s="30" t="n">
        <v>16</v>
      </c>
      <c r="D127" s="30" t="s">
        <v>181</v>
      </c>
      <c r="E127" s="31" t="n">
        <v>45516</v>
      </c>
      <c r="F127" s="30" t="s">
        <v>447</v>
      </c>
      <c r="G127" s="31" t="n">
        <v>45517</v>
      </c>
      <c r="H127" s="30" t="s">
        <v>183</v>
      </c>
      <c r="I127" s="30" t="s">
        <v>184</v>
      </c>
      <c r="J127" s="30" t="s">
        <v>431</v>
      </c>
      <c r="K127" s="30" t="s">
        <v>126</v>
      </c>
      <c r="L127" s="30" t="n">
        <v>23</v>
      </c>
      <c r="M127" s="30" t="n">
        <v>74</v>
      </c>
      <c r="N127" s="30" t="s">
        <v>127</v>
      </c>
      <c r="O127" s="30" t="s">
        <v>171</v>
      </c>
      <c r="P127" s="30" t="s">
        <v>150</v>
      </c>
      <c r="Q127" s="32" t="n">
        <v>7764.95</v>
      </c>
      <c r="R127" s="30" t="s">
        <v>172</v>
      </c>
      <c r="S127" s="30" t="s">
        <v>151</v>
      </c>
      <c r="T127" s="30" t="n">
        <v>4</v>
      </c>
      <c r="U127" s="30" t="n">
        <f aca="false">YEAR(E127)</f>
        <v>2024</v>
      </c>
      <c r="V127" s="30" t="str">
        <f aca="false">TEXT(E127,"MMM-YYYY")</f>
        <v>Aug-2024</v>
      </c>
      <c r="W127" s="30" t="n">
        <f aca="false">MONTH(E127)</f>
        <v>8</v>
      </c>
      <c r="X127" s="30" t="str">
        <f aca="false">TEXT(WEEKDAY(E127,2),"0")&amp;" - "&amp;TEXT(E127,"dddd")</f>
        <v>1 - Monday</v>
      </c>
      <c r="Y127" s="30" t="str">
        <f aca="false">_xlfn.IFS(C127&lt;18,"Child (0-17)",C127&lt;40,"Young Adult (18-39)",C127&lt;60,"Adult (40-59)",TRUE(),"Senior (60+)")</f>
        <v>Child (0-17)</v>
      </c>
      <c r="Z127" s="30" t="n">
        <f aca="false">ROUND(G127-E127,0)</f>
        <v>1</v>
      </c>
      <c r="AA127" s="30" t="n">
        <f aca="false">L127+M127</f>
        <v>97</v>
      </c>
      <c r="AB127" s="30" t="n">
        <f aca="false">IFERROR(ROUND(Q127/AA127,2),0)</f>
        <v>80.05</v>
      </c>
      <c r="AC127" s="30" t="str">
        <f aca="false">IF(AND(K127="Critical",N127="No"),"URGENT - No Bed","Normal")</f>
        <v>Normal</v>
      </c>
      <c r="AD127" s="34" t="n">
        <f aca="false">INDEX(Lookup_Tables!$B$3:$B$12,MATCH(H127,Lookup_Tables!$A$3:$A$12,0))</f>
        <v>3100000</v>
      </c>
      <c r="AE127" s="30" t="str">
        <f aca="false">INDEX(Lookup_Tables!$C$3:$C$12,MATCH(H127,Lookup_Tables!$A$3:$A$12,0))</f>
        <v>Dr. Kavita Rao</v>
      </c>
      <c r="AF127" s="30" t="str">
        <f aca="false">IFERROR(INDEX(Lookup_Tables!$F$16:$F$45,MATCH(I127,Lookup_Tables!$E$16:$E$45,0)),"N/A")</f>
        <v>EMP226</v>
      </c>
      <c r="AG127" s="30" t="n">
        <f aca="false">_xlfn.IFS(R127="Recovered",4,R127="Referred",3,R127="Admitted",2,R127="Deceased",1,TRUE(),0)</f>
        <v>2</v>
      </c>
      <c r="AH127" s="30" t="str">
        <f aca="false">IF(T127&gt;=4,"Satisfied",IF(T127&gt;=3,"Neutral","Needs Improvement"))</f>
        <v>Satisfied</v>
      </c>
    </row>
    <row r="128" customFormat="false" ht="15" hidden="false" customHeight="false" outlineLevel="0" collapsed="false">
      <c r="A128" s="27" t="s">
        <v>4628</v>
      </c>
      <c r="B128" s="27" t="s">
        <v>3685</v>
      </c>
      <c r="C128" s="27" t="n">
        <v>84</v>
      </c>
      <c r="D128" s="27" t="s">
        <v>121</v>
      </c>
      <c r="E128" s="28" t="n">
        <v>45630</v>
      </c>
      <c r="F128" s="27" t="s">
        <v>1132</v>
      </c>
      <c r="G128" s="28" t="n">
        <v>45630</v>
      </c>
      <c r="H128" s="27" t="s">
        <v>242</v>
      </c>
      <c r="I128" s="27" t="s">
        <v>243</v>
      </c>
      <c r="J128" s="27" t="s">
        <v>422</v>
      </c>
      <c r="K128" s="27" t="s">
        <v>138</v>
      </c>
      <c r="L128" s="27" t="n">
        <v>42</v>
      </c>
      <c r="M128" s="27" t="n">
        <v>35</v>
      </c>
      <c r="N128" s="27" t="s">
        <v>127</v>
      </c>
      <c r="O128" s="27" t="s">
        <v>139</v>
      </c>
      <c r="P128" s="27" t="s">
        <v>187</v>
      </c>
      <c r="Q128" s="29" t="n">
        <v>2769.58</v>
      </c>
      <c r="R128" s="27" t="s">
        <v>172</v>
      </c>
      <c r="S128" s="27" t="s">
        <v>141</v>
      </c>
      <c r="T128" s="27" t="n">
        <v>4</v>
      </c>
      <c r="U128" s="27" t="n">
        <f aca="false">YEAR(E128)</f>
        <v>2024</v>
      </c>
      <c r="V128" s="27" t="str">
        <f aca="false">TEXT(E128,"MMM-YYYY")</f>
        <v>Dec-2024</v>
      </c>
      <c r="W128" s="27" t="n">
        <f aca="false">MONTH(E128)</f>
        <v>12</v>
      </c>
      <c r="X128" s="27" t="str">
        <f aca="false">TEXT(WEEKDAY(E128,2),"0")&amp;" - "&amp;TEXT(E128,"dddd")</f>
        <v>3 - Wednesday</v>
      </c>
      <c r="Y128" s="27" t="str">
        <f aca="false">_xlfn.IFS(C128&lt;18,"Child (0-17)",C128&lt;40,"Young Adult (18-39)",C128&lt;60,"Adult (40-59)",TRUE(),"Senior (60+)")</f>
        <v>Senior (60+)</v>
      </c>
      <c r="Z128" s="27" t="n">
        <f aca="false">ROUND(G128-E128,0)</f>
        <v>0</v>
      </c>
      <c r="AA128" s="27" t="n">
        <f aca="false">L128+M128</f>
        <v>77</v>
      </c>
      <c r="AB128" s="27" t="n">
        <f aca="false">IFERROR(ROUND(Q128/AA128,2),0)</f>
        <v>35.97</v>
      </c>
      <c r="AC128" s="27" t="str">
        <f aca="false">IF(AND(K128="Critical",N128="No"),"URGENT - No Bed","Normal")</f>
        <v>Normal</v>
      </c>
      <c r="AD128" s="33" t="n">
        <f aca="false">INDEX(Lookup_Tables!$B$3:$B$12,MATCH(H128,Lookup_Tables!$A$3:$A$12,0))</f>
        <v>3000000</v>
      </c>
      <c r="AE128" s="27" t="str">
        <f aca="false">INDEX(Lookup_Tables!$C$3:$C$12,MATCH(H128,Lookup_Tables!$A$3:$A$12,0))</f>
        <v>Dr. Pooja Iyer</v>
      </c>
      <c r="AF128" s="27" t="str">
        <f aca="false">IFERROR(INDEX(Lookup_Tables!$F$16:$F$45,MATCH(I128,Lookup_Tables!$E$16:$E$45,0)),"N/A")</f>
        <v>EMP214</v>
      </c>
      <c r="AG128" s="27" t="n">
        <f aca="false">_xlfn.IFS(R128="Recovered",4,R128="Referred",3,R128="Admitted",2,R128="Deceased",1,TRUE(),0)</f>
        <v>2</v>
      </c>
      <c r="AH128" s="27" t="str">
        <f aca="false">IF(T128&gt;=4,"Satisfied",IF(T128&gt;=3,"Neutral","Needs Improvement"))</f>
        <v>Satisfied</v>
      </c>
    </row>
    <row r="129" customFormat="false" ht="15" hidden="false" customHeight="false" outlineLevel="0" collapsed="false">
      <c r="A129" s="30" t="s">
        <v>2555</v>
      </c>
      <c r="B129" s="30" t="s">
        <v>1809</v>
      </c>
      <c r="C129" s="30" t="n">
        <v>11</v>
      </c>
      <c r="D129" s="30" t="s">
        <v>121</v>
      </c>
      <c r="E129" s="31" t="n">
        <v>45501</v>
      </c>
      <c r="F129" s="30" t="s">
        <v>1745</v>
      </c>
      <c r="G129" s="31" t="n">
        <v>45502</v>
      </c>
      <c r="H129" s="30" t="s">
        <v>242</v>
      </c>
      <c r="I129" s="30" t="s">
        <v>466</v>
      </c>
      <c r="J129" s="30" t="s">
        <v>401</v>
      </c>
      <c r="K129" s="30" t="s">
        <v>138</v>
      </c>
      <c r="L129" s="30" t="n">
        <v>58</v>
      </c>
      <c r="M129" s="30" t="n">
        <v>42</v>
      </c>
      <c r="N129" s="30" t="s">
        <v>127</v>
      </c>
      <c r="O129" s="30" t="s">
        <v>171</v>
      </c>
      <c r="P129" s="30" t="s">
        <v>187</v>
      </c>
      <c r="Q129" s="32" t="n">
        <v>2054.77</v>
      </c>
      <c r="R129" s="30" t="s">
        <v>268</v>
      </c>
      <c r="S129" s="30" t="s">
        <v>157</v>
      </c>
      <c r="T129" s="30" t="n">
        <v>3</v>
      </c>
      <c r="U129" s="30" t="n">
        <f aca="false">YEAR(E129)</f>
        <v>2024</v>
      </c>
      <c r="V129" s="30" t="str">
        <f aca="false">TEXT(E129,"MMM-YYYY")</f>
        <v>Jul-2024</v>
      </c>
      <c r="W129" s="30" t="n">
        <f aca="false">MONTH(E129)</f>
        <v>7</v>
      </c>
      <c r="X129" s="30" t="str">
        <f aca="false">TEXT(WEEKDAY(E129,2),"0")&amp;" - "&amp;TEXT(E129,"dddd")</f>
        <v>7 - Sunday</v>
      </c>
      <c r="Y129" s="30" t="str">
        <f aca="false">_xlfn.IFS(C129&lt;18,"Child (0-17)",C129&lt;40,"Young Adult (18-39)",C129&lt;60,"Adult (40-59)",TRUE(),"Senior (60+)")</f>
        <v>Child (0-17)</v>
      </c>
      <c r="Z129" s="30" t="n">
        <f aca="false">ROUND(G129-E129,0)</f>
        <v>1</v>
      </c>
      <c r="AA129" s="30" t="n">
        <f aca="false">L129+M129</f>
        <v>100</v>
      </c>
      <c r="AB129" s="30" t="n">
        <f aca="false">IFERROR(ROUND(Q129/AA129,2),0)</f>
        <v>20.55</v>
      </c>
      <c r="AC129" s="30" t="str">
        <f aca="false">IF(AND(K129="Critical",N129="No"),"URGENT - No Bed","Normal")</f>
        <v>Normal</v>
      </c>
      <c r="AD129" s="34" t="n">
        <f aca="false">INDEX(Lookup_Tables!$B$3:$B$12,MATCH(H129,Lookup_Tables!$A$3:$A$12,0))</f>
        <v>3000000</v>
      </c>
      <c r="AE129" s="30" t="str">
        <f aca="false">INDEX(Lookup_Tables!$C$3:$C$12,MATCH(H129,Lookup_Tables!$A$3:$A$12,0))</f>
        <v>Dr. Pooja Iyer</v>
      </c>
      <c r="AF129" s="30" t="str">
        <f aca="false">IFERROR(INDEX(Lookup_Tables!$F$16:$F$45,MATCH(I129,Lookup_Tables!$E$16:$E$45,0)),"N/A")</f>
        <v>EMP212</v>
      </c>
      <c r="AG129" s="30" t="n">
        <f aca="false">_xlfn.IFS(R129="Recovered",4,R129="Referred",3,R129="Admitted",2,R129="Deceased",1,TRUE(),0)</f>
        <v>3</v>
      </c>
      <c r="AH129" s="30" t="str">
        <f aca="false">IF(T129&gt;=4,"Satisfied",IF(T129&gt;=3,"Neutral","Needs Improvement"))</f>
        <v>Neutral</v>
      </c>
    </row>
    <row r="130" customFormat="false" ht="15" hidden="false" customHeight="false" outlineLevel="0" collapsed="false">
      <c r="A130" s="27" t="s">
        <v>2736</v>
      </c>
      <c r="B130" s="27" t="s">
        <v>2737</v>
      </c>
      <c r="C130" s="27" t="n">
        <v>67</v>
      </c>
      <c r="D130" s="27" t="s">
        <v>181</v>
      </c>
      <c r="E130" s="28" t="n">
        <v>45422</v>
      </c>
      <c r="F130" s="27" t="s">
        <v>1503</v>
      </c>
      <c r="G130" s="28" t="n">
        <v>45429</v>
      </c>
      <c r="H130" s="27" t="s">
        <v>236</v>
      </c>
      <c r="I130" s="27" t="s">
        <v>237</v>
      </c>
      <c r="J130" s="27" t="s">
        <v>455</v>
      </c>
      <c r="K130" s="27" t="s">
        <v>202</v>
      </c>
      <c r="L130" s="27" t="n">
        <v>6</v>
      </c>
      <c r="M130" s="27" t="n">
        <v>73</v>
      </c>
      <c r="N130" s="27" t="s">
        <v>186</v>
      </c>
      <c r="O130" s="27" t="s">
        <v>171</v>
      </c>
      <c r="P130" s="27" t="s">
        <v>187</v>
      </c>
      <c r="Q130" s="29" t="n">
        <v>17342.24</v>
      </c>
      <c r="R130" s="27" t="s">
        <v>130</v>
      </c>
      <c r="S130" s="27" t="s">
        <v>197</v>
      </c>
      <c r="T130" s="27" t="n">
        <v>3</v>
      </c>
      <c r="U130" s="27" t="n">
        <f aca="false">YEAR(E130)</f>
        <v>2024</v>
      </c>
      <c r="V130" s="27" t="str">
        <f aca="false">TEXT(E130,"MMM-YYYY")</f>
        <v>May-2024</v>
      </c>
      <c r="W130" s="27" t="n">
        <f aca="false">MONTH(E130)</f>
        <v>5</v>
      </c>
      <c r="X130" s="27" t="str">
        <f aca="false">TEXT(WEEKDAY(E130,2),"0")&amp;" - "&amp;TEXT(E130,"dddd")</f>
        <v>5 - Friday</v>
      </c>
      <c r="Y130" s="27" t="str">
        <f aca="false">_xlfn.IFS(C130&lt;18,"Child (0-17)",C130&lt;40,"Young Adult (18-39)",C130&lt;60,"Adult (40-59)",TRUE(),"Senior (60+)")</f>
        <v>Senior (60+)</v>
      </c>
      <c r="Z130" s="27" t="n">
        <f aca="false">ROUND(G130-E130,0)</f>
        <v>7</v>
      </c>
      <c r="AA130" s="27" t="n">
        <f aca="false">L130+M130</f>
        <v>79</v>
      </c>
      <c r="AB130" s="27" t="n">
        <f aca="false">IFERROR(ROUND(Q130/AA130,2),0)</f>
        <v>219.52</v>
      </c>
      <c r="AC130" s="27" t="str">
        <f aca="false">IF(AND(K130="Critical",N130="No"),"URGENT - No Bed","Normal")</f>
        <v>Normal</v>
      </c>
      <c r="AD130" s="33" t="n">
        <f aca="false">INDEX(Lookup_Tables!$B$3:$B$12,MATCH(H130,Lookup_Tables!$A$3:$A$12,0))</f>
        <v>3900000</v>
      </c>
      <c r="AE130" s="27" t="str">
        <f aca="false">INDEX(Lookup_Tables!$C$3:$C$12,MATCH(H130,Lookup_Tables!$A$3:$A$12,0))</f>
        <v>Dr. Rina Mehta</v>
      </c>
      <c r="AF130" s="27" t="str">
        <f aca="false">IFERROR(INDEX(Lookup_Tables!$F$16:$F$45,MATCH(I130,Lookup_Tables!$E$16:$E$45,0)),"N/A")</f>
        <v>EMP215</v>
      </c>
      <c r="AG130" s="27" t="n">
        <f aca="false">_xlfn.IFS(R130="Recovered",4,R130="Referred",3,R130="Admitted",2,R130="Deceased",1,TRUE(),0)</f>
        <v>4</v>
      </c>
      <c r="AH130" s="27" t="str">
        <f aca="false">IF(T130&gt;=4,"Satisfied",IF(T130&gt;=3,"Neutral","Needs Improvement"))</f>
        <v>Neutral</v>
      </c>
    </row>
    <row r="131" customFormat="false" ht="15" hidden="false" customHeight="false" outlineLevel="0" collapsed="false">
      <c r="A131" s="30" t="s">
        <v>1501</v>
      </c>
      <c r="B131" s="30" t="s">
        <v>1502</v>
      </c>
      <c r="C131" s="30" t="n">
        <v>50</v>
      </c>
      <c r="D131" s="30" t="s">
        <v>121</v>
      </c>
      <c r="E131" s="31" t="n">
        <v>45537</v>
      </c>
      <c r="F131" s="30" t="s">
        <v>1503</v>
      </c>
      <c r="G131" s="31" t="n">
        <v>45539</v>
      </c>
      <c r="H131" s="30" t="s">
        <v>206</v>
      </c>
      <c r="I131" s="30" t="s">
        <v>207</v>
      </c>
      <c r="J131" s="30" t="s">
        <v>469</v>
      </c>
      <c r="K131" s="30" t="s">
        <v>202</v>
      </c>
      <c r="L131" s="30" t="n">
        <v>3</v>
      </c>
      <c r="M131" s="30" t="n">
        <v>182</v>
      </c>
      <c r="N131" s="30" t="s">
        <v>186</v>
      </c>
      <c r="O131" s="30" t="s">
        <v>171</v>
      </c>
      <c r="P131" s="30" t="s">
        <v>140</v>
      </c>
      <c r="Q131" s="32" t="n">
        <v>18023.26</v>
      </c>
      <c r="R131" s="30" t="s">
        <v>130</v>
      </c>
      <c r="S131" s="30" t="s">
        <v>151</v>
      </c>
      <c r="T131" s="30" t="n">
        <v>5</v>
      </c>
      <c r="U131" s="30" t="n">
        <f aca="false">YEAR(E131)</f>
        <v>2024</v>
      </c>
      <c r="V131" s="30" t="str">
        <f aca="false">TEXT(E131,"MMM-YYYY")</f>
        <v>Sep-2024</v>
      </c>
      <c r="W131" s="30" t="n">
        <f aca="false">MONTH(E131)</f>
        <v>9</v>
      </c>
      <c r="X131" s="30" t="str">
        <f aca="false">TEXT(WEEKDAY(E131,2),"0")&amp;" - "&amp;TEXT(E131,"dddd")</f>
        <v>1 - Monday</v>
      </c>
      <c r="Y131" s="30" t="str">
        <f aca="false">_xlfn.IFS(C131&lt;18,"Child (0-17)",C131&lt;40,"Young Adult (18-39)",C131&lt;60,"Adult (40-59)",TRUE(),"Senior (60+)")</f>
        <v>Adult (40-59)</v>
      </c>
      <c r="Z131" s="30" t="n">
        <f aca="false">ROUND(G131-E131,0)</f>
        <v>2</v>
      </c>
      <c r="AA131" s="30" t="n">
        <f aca="false">L131+M131</f>
        <v>185</v>
      </c>
      <c r="AB131" s="30" t="n">
        <f aca="false">IFERROR(ROUND(Q131/AA131,2),0)</f>
        <v>97.42</v>
      </c>
      <c r="AC131" s="30" t="str">
        <f aca="false">IF(AND(K131="Critical",N131="No"),"URGENT - No Bed","Normal")</f>
        <v>Normal</v>
      </c>
      <c r="AD131" s="34" t="n">
        <f aca="false">INDEX(Lookup_Tables!$B$3:$B$12,MATCH(H131,Lookup_Tables!$A$3:$A$12,0))</f>
        <v>2800000</v>
      </c>
      <c r="AE131" s="30" t="str">
        <f aca="false">INDEX(Lookup_Tables!$C$3:$C$12,MATCH(H131,Lookup_Tables!$A$3:$A$12,0))</f>
        <v>Dr. Suresh Nair</v>
      </c>
      <c r="AF131" s="30" t="str">
        <f aca="false">IFERROR(INDEX(Lookup_Tables!$F$16:$F$45,MATCH(I131,Lookup_Tables!$E$16:$E$45,0)),"N/A")</f>
        <v>EMP209</v>
      </c>
      <c r="AG131" s="30" t="n">
        <f aca="false">_xlfn.IFS(R131="Recovered",4,R131="Referred",3,R131="Admitted",2,R131="Deceased",1,TRUE(),0)</f>
        <v>4</v>
      </c>
      <c r="AH131" s="30" t="str">
        <f aca="false">IF(T131&gt;=4,"Satisfied",IF(T131&gt;=3,"Neutral","Needs Improvement"))</f>
        <v>Satisfied</v>
      </c>
    </row>
    <row r="132" customFormat="false" ht="15" hidden="false" customHeight="false" outlineLevel="0" collapsed="false">
      <c r="A132" s="27" t="s">
        <v>5180</v>
      </c>
      <c r="B132" s="27" t="s">
        <v>1695</v>
      </c>
      <c r="C132" s="27" t="n">
        <v>23</v>
      </c>
      <c r="D132" s="27" t="s">
        <v>181</v>
      </c>
      <c r="E132" s="28" t="n">
        <v>45565</v>
      </c>
      <c r="F132" s="27" t="s">
        <v>250</v>
      </c>
      <c r="G132" s="28" t="n">
        <v>45566</v>
      </c>
      <c r="H132" s="27" t="s">
        <v>206</v>
      </c>
      <c r="I132" s="27" t="s">
        <v>300</v>
      </c>
      <c r="J132" s="27" t="s">
        <v>208</v>
      </c>
      <c r="K132" s="27" t="s">
        <v>138</v>
      </c>
      <c r="L132" s="27" t="n">
        <v>80</v>
      </c>
      <c r="M132" s="27" t="n">
        <v>39</v>
      </c>
      <c r="N132" s="27" t="s">
        <v>127</v>
      </c>
      <c r="O132" s="27" t="s">
        <v>149</v>
      </c>
      <c r="P132" s="27" t="s">
        <v>150</v>
      </c>
      <c r="Q132" s="29" t="n">
        <v>1510.84</v>
      </c>
      <c r="R132" s="27" t="s">
        <v>130</v>
      </c>
      <c r="S132" s="27" t="s">
        <v>178</v>
      </c>
      <c r="T132" s="27" t="n">
        <v>4</v>
      </c>
      <c r="U132" s="27" t="n">
        <f aca="false">YEAR(E132)</f>
        <v>2024</v>
      </c>
      <c r="V132" s="27" t="str">
        <f aca="false">TEXT(E132,"MMM-YYYY")</f>
        <v>Sep-2024</v>
      </c>
      <c r="W132" s="27" t="n">
        <f aca="false">MONTH(E132)</f>
        <v>9</v>
      </c>
      <c r="X132" s="27" t="str">
        <f aca="false">TEXT(WEEKDAY(E132,2),"0")&amp;" - "&amp;TEXT(E132,"dddd")</f>
        <v>1 - Monday</v>
      </c>
      <c r="Y132" s="27" t="str">
        <f aca="false">_xlfn.IFS(C132&lt;18,"Child (0-17)",C132&lt;40,"Young Adult (18-39)",C132&lt;60,"Adult (40-59)",TRUE(),"Senior (60+)")</f>
        <v>Young Adult (18-39)</v>
      </c>
      <c r="Z132" s="27" t="n">
        <f aca="false">ROUND(G132-E132,0)</f>
        <v>1</v>
      </c>
      <c r="AA132" s="27" t="n">
        <f aca="false">L132+M132</f>
        <v>119</v>
      </c>
      <c r="AB132" s="27" t="n">
        <f aca="false">IFERROR(ROUND(Q132/AA132,2),0)</f>
        <v>12.7</v>
      </c>
      <c r="AC132" s="27" t="str">
        <f aca="false">IF(AND(K132="Critical",N132="No"),"URGENT - No Bed","Normal")</f>
        <v>Normal</v>
      </c>
      <c r="AD132" s="33" t="n">
        <f aca="false">INDEX(Lookup_Tables!$B$3:$B$12,MATCH(H132,Lookup_Tables!$A$3:$A$12,0))</f>
        <v>2800000</v>
      </c>
      <c r="AE132" s="27" t="str">
        <f aca="false">INDEX(Lookup_Tables!$C$3:$C$12,MATCH(H132,Lookup_Tables!$A$3:$A$12,0))</f>
        <v>Dr. Suresh Nair</v>
      </c>
      <c r="AF132" s="27" t="str">
        <f aca="false">IFERROR(INDEX(Lookup_Tables!$F$16:$F$45,MATCH(I132,Lookup_Tables!$E$16:$E$45,0)),"N/A")</f>
        <v>EMP211</v>
      </c>
      <c r="AG132" s="27" t="n">
        <f aca="false">_xlfn.IFS(R132="Recovered",4,R132="Referred",3,R132="Admitted",2,R132="Deceased",1,TRUE(),0)</f>
        <v>4</v>
      </c>
      <c r="AH132" s="27" t="str">
        <f aca="false">IF(T132&gt;=4,"Satisfied",IF(T132&gt;=3,"Neutral","Needs Improvement"))</f>
        <v>Satisfied</v>
      </c>
    </row>
    <row r="133" customFormat="false" ht="15" hidden="false" customHeight="false" outlineLevel="0" collapsed="false">
      <c r="A133" s="30" t="s">
        <v>5799</v>
      </c>
      <c r="B133" s="30" t="s">
        <v>2747</v>
      </c>
      <c r="C133" s="30" t="n">
        <v>0</v>
      </c>
      <c r="D133" s="30" t="s">
        <v>181</v>
      </c>
      <c r="E133" s="31" t="n">
        <v>45575</v>
      </c>
      <c r="F133" s="30" t="s">
        <v>1029</v>
      </c>
      <c r="G133" s="31" t="n">
        <v>45575</v>
      </c>
      <c r="H133" s="30" t="s">
        <v>242</v>
      </c>
      <c r="I133" s="30" t="s">
        <v>315</v>
      </c>
      <c r="J133" s="30" t="s">
        <v>401</v>
      </c>
      <c r="K133" s="30" t="s">
        <v>138</v>
      </c>
      <c r="L133" s="30" t="n">
        <v>68</v>
      </c>
      <c r="M133" s="30" t="n">
        <v>33</v>
      </c>
      <c r="N133" s="30" t="s">
        <v>127</v>
      </c>
      <c r="O133" s="30" t="s">
        <v>139</v>
      </c>
      <c r="P133" s="30" t="s">
        <v>150</v>
      </c>
      <c r="Q133" s="32" t="n">
        <v>1309.65</v>
      </c>
      <c r="R133" s="30" t="s">
        <v>130</v>
      </c>
      <c r="S133" s="30" t="s">
        <v>335</v>
      </c>
      <c r="T133" s="30" t="n">
        <v>3</v>
      </c>
      <c r="U133" s="30" t="n">
        <f aca="false">YEAR(E133)</f>
        <v>2024</v>
      </c>
      <c r="V133" s="30" t="str">
        <f aca="false">TEXT(E133,"MMM-YYYY")</f>
        <v>Oct-2024</v>
      </c>
      <c r="W133" s="30" t="n">
        <f aca="false">MONTH(E133)</f>
        <v>10</v>
      </c>
      <c r="X133" s="30" t="str">
        <f aca="false">TEXT(WEEKDAY(E133,2),"0")&amp;" - "&amp;TEXT(E133,"dddd")</f>
        <v>4 - Thursday</v>
      </c>
      <c r="Y133" s="30" t="str">
        <f aca="false">_xlfn.IFS(C133&lt;18,"Child (0-17)",C133&lt;40,"Young Adult (18-39)",C133&lt;60,"Adult (40-59)",TRUE(),"Senior (60+)")</f>
        <v>Child (0-17)</v>
      </c>
      <c r="Z133" s="30" t="n">
        <f aca="false">ROUND(G133-E133,0)</f>
        <v>0</v>
      </c>
      <c r="AA133" s="30" t="n">
        <f aca="false">L133+M133</f>
        <v>101</v>
      </c>
      <c r="AB133" s="30" t="n">
        <f aca="false">IFERROR(ROUND(Q133/AA133,2),0)</f>
        <v>12.97</v>
      </c>
      <c r="AC133" s="30" t="str">
        <f aca="false">IF(AND(K133="Critical",N133="No"),"URGENT - No Bed","Normal")</f>
        <v>Normal</v>
      </c>
      <c r="AD133" s="34" t="n">
        <f aca="false">INDEX(Lookup_Tables!$B$3:$B$12,MATCH(H133,Lookup_Tables!$A$3:$A$12,0))</f>
        <v>3000000</v>
      </c>
      <c r="AE133" s="30" t="str">
        <f aca="false">INDEX(Lookup_Tables!$C$3:$C$12,MATCH(H133,Lookup_Tables!$A$3:$A$12,0))</f>
        <v>Dr. Pooja Iyer</v>
      </c>
      <c r="AF133" s="30" t="str">
        <f aca="false">IFERROR(INDEX(Lookup_Tables!$F$16:$F$45,MATCH(I133,Lookup_Tables!$E$16:$E$45,0)),"N/A")</f>
        <v>EMP213</v>
      </c>
      <c r="AG133" s="30" t="n">
        <f aca="false">_xlfn.IFS(R133="Recovered",4,R133="Referred",3,R133="Admitted",2,R133="Deceased",1,TRUE(),0)</f>
        <v>4</v>
      </c>
      <c r="AH133" s="30" t="str">
        <f aca="false">IF(T133&gt;=4,"Satisfied",IF(T133&gt;=3,"Neutral","Needs Improvement"))</f>
        <v>Neutral</v>
      </c>
    </row>
    <row r="134" customFormat="false" ht="15" hidden="false" customHeight="false" outlineLevel="0" collapsed="false">
      <c r="A134" s="27" t="s">
        <v>3907</v>
      </c>
      <c r="B134" s="27" t="s">
        <v>1576</v>
      </c>
      <c r="C134" s="27" t="n">
        <v>36</v>
      </c>
      <c r="D134" s="27" t="s">
        <v>121</v>
      </c>
      <c r="E134" s="28" t="n">
        <v>45472</v>
      </c>
      <c r="F134" s="27" t="s">
        <v>3007</v>
      </c>
      <c r="G134" s="28" t="n">
        <v>45472</v>
      </c>
      <c r="H134" s="27" t="s">
        <v>168</v>
      </c>
      <c r="I134" s="27" t="s">
        <v>169</v>
      </c>
      <c r="J134" s="27" t="s">
        <v>191</v>
      </c>
      <c r="K134" s="27" t="s">
        <v>156</v>
      </c>
      <c r="L134" s="27" t="n">
        <v>68</v>
      </c>
      <c r="M134" s="27" t="n">
        <v>84</v>
      </c>
      <c r="N134" s="27" t="s">
        <v>186</v>
      </c>
      <c r="O134" s="27" t="s">
        <v>171</v>
      </c>
      <c r="P134" s="27" t="s">
        <v>187</v>
      </c>
      <c r="Q134" s="29" t="n">
        <v>4788.68</v>
      </c>
      <c r="R134" s="27" t="s">
        <v>130</v>
      </c>
      <c r="S134" s="27" t="s">
        <v>178</v>
      </c>
      <c r="T134" s="27" t="n">
        <v>3</v>
      </c>
      <c r="U134" s="27" t="n">
        <f aca="false">YEAR(E134)</f>
        <v>2024</v>
      </c>
      <c r="V134" s="27" t="str">
        <f aca="false">TEXT(E134,"MMM-YYYY")</f>
        <v>Jun-2024</v>
      </c>
      <c r="W134" s="27" t="n">
        <f aca="false">MONTH(E134)</f>
        <v>6</v>
      </c>
      <c r="X134" s="27" t="str">
        <f aca="false">TEXT(WEEKDAY(E134,2),"0")&amp;" - "&amp;TEXT(E134,"dddd")</f>
        <v>6 - Saturday</v>
      </c>
      <c r="Y134" s="27" t="str">
        <f aca="false">_xlfn.IFS(C134&lt;18,"Child (0-17)",C134&lt;40,"Young Adult (18-39)",C134&lt;60,"Adult (40-59)",TRUE(),"Senior (60+)")</f>
        <v>Young Adult (18-39)</v>
      </c>
      <c r="Z134" s="27" t="n">
        <f aca="false">ROUND(G134-E134,0)</f>
        <v>0</v>
      </c>
      <c r="AA134" s="27" t="n">
        <f aca="false">L134+M134</f>
        <v>152</v>
      </c>
      <c r="AB134" s="27" t="n">
        <f aca="false">IFERROR(ROUND(Q134/AA134,2),0)</f>
        <v>31.5</v>
      </c>
      <c r="AC134" s="27" t="str">
        <f aca="false">IF(AND(K134="Critical",N134="No"),"URGENT - No Bed","Normal")</f>
        <v>Normal</v>
      </c>
      <c r="AD134" s="33" t="n">
        <f aca="false">INDEX(Lookup_Tables!$B$3:$B$12,MATCH(H134,Lookup_Tables!$A$3:$A$12,0))</f>
        <v>4400000</v>
      </c>
      <c r="AE134" s="27" t="str">
        <f aca="false">INDEX(Lookup_Tables!$C$3:$C$12,MATCH(H134,Lookup_Tables!$A$3:$A$12,0))</f>
        <v>Dr. Neha Chopra</v>
      </c>
      <c r="AF134" s="27" t="str">
        <f aca="false">IFERROR(INDEX(Lookup_Tables!$F$16:$F$45,MATCH(I134,Lookup_Tables!$E$16:$E$45,0)),"N/A")</f>
        <v>EMP220</v>
      </c>
      <c r="AG134" s="27" t="n">
        <f aca="false">_xlfn.IFS(R134="Recovered",4,R134="Referred",3,R134="Admitted",2,R134="Deceased",1,TRUE(),0)</f>
        <v>4</v>
      </c>
      <c r="AH134" s="27" t="str">
        <f aca="false">IF(T134&gt;=4,"Satisfied",IF(T134&gt;=3,"Neutral","Needs Improvement"))</f>
        <v>Neutral</v>
      </c>
    </row>
    <row r="135" customFormat="false" ht="15" hidden="false" customHeight="false" outlineLevel="0" collapsed="false">
      <c r="A135" s="30" t="s">
        <v>7170</v>
      </c>
      <c r="B135" s="30" t="s">
        <v>5097</v>
      </c>
      <c r="C135" s="30" t="n">
        <v>74</v>
      </c>
      <c r="D135" s="30" t="s">
        <v>181</v>
      </c>
      <c r="E135" s="31" t="n">
        <v>45403</v>
      </c>
      <c r="F135" s="30" t="s">
        <v>435</v>
      </c>
      <c r="G135" s="31" t="n">
        <v>45404</v>
      </c>
      <c r="H135" s="30" t="s">
        <v>135</v>
      </c>
      <c r="I135" s="30" t="s">
        <v>278</v>
      </c>
      <c r="J135" s="30" t="s">
        <v>252</v>
      </c>
      <c r="K135" s="30" t="s">
        <v>138</v>
      </c>
      <c r="L135" s="30" t="n">
        <v>22</v>
      </c>
      <c r="M135" s="30" t="n">
        <v>15</v>
      </c>
      <c r="N135" s="30" t="s">
        <v>127</v>
      </c>
      <c r="O135" s="30" t="s">
        <v>139</v>
      </c>
      <c r="P135" s="30" t="s">
        <v>187</v>
      </c>
      <c r="Q135" s="32" t="n">
        <v>1583.84</v>
      </c>
      <c r="R135" s="30" t="s">
        <v>130</v>
      </c>
      <c r="S135" s="30" t="s">
        <v>223</v>
      </c>
      <c r="T135" s="30" t="n">
        <v>3</v>
      </c>
      <c r="U135" s="30" t="n">
        <f aca="false">YEAR(E135)</f>
        <v>2024</v>
      </c>
      <c r="V135" s="30" t="str">
        <f aca="false">TEXT(E135,"MMM-YYYY")</f>
        <v>Apr-2024</v>
      </c>
      <c r="W135" s="30" t="n">
        <f aca="false">MONTH(E135)</f>
        <v>4</v>
      </c>
      <c r="X135" s="30" t="str">
        <f aca="false">TEXT(WEEKDAY(E135,2),"0")&amp;" - "&amp;TEXT(E135,"dddd")</f>
        <v>7 - Sunday</v>
      </c>
      <c r="Y135" s="30" t="str">
        <f aca="false">_xlfn.IFS(C135&lt;18,"Child (0-17)",C135&lt;40,"Young Adult (18-39)",C135&lt;60,"Adult (40-59)",TRUE(),"Senior (60+)")</f>
        <v>Senior (60+)</v>
      </c>
      <c r="Z135" s="30" t="n">
        <f aca="false">ROUND(G135-E135,0)</f>
        <v>1</v>
      </c>
      <c r="AA135" s="30" t="n">
        <f aca="false">L135+M135</f>
        <v>37</v>
      </c>
      <c r="AB135" s="30" t="n">
        <f aca="false">IFERROR(ROUND(Q135/AA135,2),0)</f>
        <v>42.81</v>
      </c>
      <c r="AC135" s="30" t="str">
        <f aca="false">IF(AND(K135="Critical",N135="No"),"URGENT - No Bed","Normal")</f>
        <v>Normal</v>
      </c>
      <c r="AD135" s="34" t="n">
        <f aca="false">INDEX(Lookup_Tables!$B$3:$B$12,MATCH(H135,Lookup_Tables!$A$3:$A$12,0))</f>
        <v>4600000</v>
      </c>
      <c r="AE135" s="30" t="str">
        <f aca="false">INDEX(Lookup_Tables!$C$3:$C$12,MATCH(H135,Lookup_Tables!$A$3:$A$12,0))</f>
        <v>Dr. Farhan Khan</v>
      </c>
      <c r="AF135" s="30" t="str">
        <f aca="false">IFERROR(INDEX(Lookup_Tables!$F$16:$F$45,MATCH(I135,Lookup_Tables!$E$16:$E$45,0)),"N/A")</f>
        <v>EMP208</v>
      </c>
      <c r="AG135" s="30" t="n">
        <f aca="false">_xlfn.IFS(R135="Recovered",4,R135="Referred",3,R135="Admitted",2,R135="Deceased",1,TRUE(),0)</f>
        <v>4</v>
      </c>
      <c r="AH135" s="30" t="str">
        <f aca="false">IF(T135&gt;=4,"Satisfied",IF(T135&gt;=3,"Neutral","Needs Improvement"))</f>
        <v>Neutral</v>
      </c>
    </row>
    <row r="136" customFormat="false" ht="15" hidden="false" customHeight="false" outlineLevel="0" collapsed="false">
      <c r="A136" s="27" t="s">
        <v>6498</v>
      </c>
      <c r="B136" s="27" t="s">
        <v>1046</v>
      </c>
      <c r="C136" s="27" t="n">
        <v>33</v>
      </c>
      <c r="D136" s="27" t="s">
        <v>121</v>
      </c>
      <c r="E136" s="28" t="n">
        <v>45637</v>
      </c>
      <c r="F136" s="27" t="s">
        <v>901</v>
      </c>
      <c r="G136" s="28" t="n">
        <v>45642</v>
      </c>
      <c r="H136" s="27" t="s">
        <v>236</v>
      </c>
      <c r="I136" s="27" t="s">
        <v>237</v>
      </c>
      <c r="J136" s="27" t="s">
        <v>267</v>
      </c>
      <c r="K136" s="27" t="s">
        <v>126</v>
      </c>
      <c r="L136" s="27" t="n">
        <v>17</v>
      </c>
      <c r="M136" s="27" t="n">
        <v>124</v>
      </c>
      <c r="N136" s="27" t="s">
        <v>186</v>
      </c>
      <c r="O136" s="27" t="s">
        <v>171</v>
      </c>
      <c r="P136" s="27" t="s">
        <v>150</v>
      </c>
      <c r="Q136" s="29" t="n">
        <v>8949.87</v>
      </c>
      <c r="R136" s="27" t="s">
        <v>130</v>
      </c>
      <c r="S136" s="27" t="s">
        <v>141</v>
      </c>
      <c r="T136" s="27" t="n">
        <v>4</v>
      </c>
      <c r="U136" s="27" t="n">
        <f aca="false">YEAR(E136)</f>
        <v>2024</v>
      </c>
      <c r="V136" s="27" t="str">
        <f aca="false">TEXT(E136,"MMM-YYYY")</f>
        <v>Dec-2024</v>
      </c>
      <c r="W136" s="27" t="n">
        <f aca="false">MONTH(E136)</f>
        <v>12</v>
      </c>
      <c r="X136" s="27" t="str">
        <f aca="false">TEXT(WEEKDAY(E136,2),"0")&amp;" - "&amp;TEXT(E136,"dddd")</f>
        <v>3 - Wednesday</v>
      </c>
      <c r="Y136" s="27" t="str">
        <f aca="false">_xlfn.IFS(C136&lt;18,"Child (0-17)",C136&lt;40,"Young Adult (18-39)",C136&lt;60,"Adult (40-59)",TRUE(),"Senior (60+)")</f>
        <v>Young Adult (18-39)</v>
      </c>
      <c r="Z136" s="27" t="n">
        <f aca="false">ROUND(G136-E136,0)</f>
        <v>5</v>
      </c>
      <c r="AA136" s="27" t="n">
        <f aca="false">L136+M136</f>
        <v>141</v>
      </c>
      <c r="AB136" s="27" t="n">
        <f aca="false">IFERROR(ROUND(Q136/AA136,2),0)</f>
        <v>63.47</v>
      </c>
      <c r="AC136" s="27" t="str">
        <f aca="false">IF(AND(K136="Critical",N136="No"),"URGENT - No Bed","Normal")</f>
        <v>Normal</v>
      </c>
      <c r="AD136" s="33" t="n">
        <f aca="false">INDEX(Lookup_Tables!$B$3:$B$12,MATCH(H136,Lookup_Tables!$A$3:$A$12,0))</f>
        <v>3900000</v>
      </c>
      <c r="AE136" s="27" t="str">
        <f aca="false">INDEX(Lookup_Tables!$C$3:$C$12,MATCH(H136,Lookup_Tables!$A$3:$A$12,0))</f>
        <v>Dr. Rina Mehta</v>
      </c>
      <c r="AF136" s="27" t="str">
        <f aca="false">IFERROR(INDEX(Lookup_Tables!$F$16:$F$45,MATCH(I136,Lookup_Tables!$E$16:$E$45,0)),"N/A")</f>
        <v>EMP215</v>
      </c>
      <c r="AG136" s="27" t="n">
        <f aca="false">_xlfn.IFS(R136="Recovered",4,R136="Referred",3,R136="Admitted",2,R136="Deceased",1,TRUE(),0)</f>
        <v>4</v>
      </c>
      <c r="AH136" s="27" t="str">
        <f aca="false">IF(T136&gt;=4,"Satisfied",IF(T136&gt;=3,"Neutral","Needs Improvement"))</f>
        <v>Satisfied</v>
      </c>
    </row>
    <row r="137" customFormat="false" ht="15" hidden="false" customHeight="false" outlineLevel="0" collapsed="false">
      <c r="A137" s="30" t="s">
        <v>2966</v>
      </c>
      <c r="B137" s="30" t="s">
        <v>1916</v>
      </c>
      <c r="C137" s="30" t="n">
        <v>70</v>
      </c>
      <c r="D137" s="30" t="s">
        <v>181</v>
      </c>
      <c r="E137" s="31" t="n">
        <v>45648</v>
      </c>
      <c r="F137" s="30" t="s">
        <v>381</v>
      </c>
      <c r="G137" s="31" t="n">
        <v>45648</v>
      </c>
      <c r="H137" s="30" t="s">
        <v>236</v>
      </c>
      <c r="I137" s="30" t="s">
        <v>237</v>
      </c>
      <c r="J137" s="30" t="s">
        <v>287</v>
      </c>
      <c r="K137" s="30" t="s">
        <v>156</v>
      </c>
      <c r="L137" s="30" t="n">
        <v>39</v>
      </c>
      <c r="M137" s="30" t="n">
        <v>54</v>
      </c>
      <c r="N137" s="30" t="s">
        <v>127</v>
      </c>
      <c r="O137" s="30" t="s">
        <v>128</v>
      </c>
      <c r="P137" s="30" t="s">
        <v>187</v>
      </c>
      <c r="Q137" s="32" t="n">
        <v>4215.69</v>
      </c>
      <c r="R137" s="30" t="s">
        <v>130</v>
      </c>
      <c r="S137" s="30" t="s">
        <v>141</v>
      </c>
      <c r="T137" s="30" t="n">
        <v>3</v>
      </c>
      <c r="U137" s="30" t="n">
        <f aca="false">YEAR(E137)</f>
        <v>2024</v>
      </c>
      <c r="V137" s="30" t="str">
        <f aca="false">TEXT(E137,"MMM-YYYY")</f>
        <v>Dec-2024</v>
      </c>
      <c r="W137" s="30" t="n">
        <f aca="false">MONTH(E137)</f>
        <v>12</v>
      </c>
      <c r="X137" s="30" t="str">
        <f aca="false">TEXT(WEEKDAY(E137,2),"0")&amp;" - "&amp;TEXT(E137,"dddd")</f>
        <v>7 - Sunday</v>
      </c>
      <c r="Y137" s="30" t="str">
        <f aca="false">_xlfn.IFS(C137&lt;18,"Child (0-17)",C137&lt;40,"Young Adult (18-39)",C137&lt;60,"Adult (40-59)",TRUE(),"Senior (60+)")</f>
        <v>Senior (60+)</v>
      </c>
      <c r="Z137" s="30" t="n">
        <f aca="false">ROUND(G137-E137,0)</f>
        <v>0</v>
      </c>
      <c r="AA137" s="30" t="n">
        <f aca="false">L137+M137</f>
        <v>93</v>
      </c>
      <c r="AB137" s="30" t="n">
        <f aca="false">IFERROR(ROUND(Q137/AA137,2),0)</f>
        <v>45.33</v>
      </c>
      <c r="AC137" s="30" t="str">
        <f aca="false">IF(AND(K137="Critical",N137="No"),"URGENT - No Bed","Normal")</f>
        <v>Normal</v>
      </c>
      <c r="AD137" s="34" t="n">
        <f aca="false">INDEX(Lookup_Tables!$B$3:$B$12,MATCH(H137,Lookup_Tables!$A$3:$A$12,0))</f>
        <v>3900000</v>
      </c>
      <c r="AE137" s="30" t="str">
        <f aca="false">INDEX(Lookup_Tables!$C$3:$C$12,MATCH(H137,Lookup_Tables!$A$3:$A$12,0))</f>
        <v>Dr. Rina Mehta</v>
      </c>
      <c r="AF137" s="30" t="str">
        <f aca="false">IFERROR(INDEX(Lookup_Tables!$F$16:$F$45,MATCH(I137,Lookup_Tables!$E$16:$E$45,0)),"N/A")</f>
        <v>EMP215</v>
      </c>
      <c r="AG137" s="30" t="n">
        <f aca="false">_xlfn.IFS(R137="Recovered",4,R137="Referred",3,R137="Admitted",2,R137="Deceased",1,TRUE(),0)</f>
        <v>4</v>
      </c>
      <c r="AH137" s="30" t="str">
        <f aca="false">IF(T137&gt;=4,"Satisfied",IF(T137&gt;=3,"Neutral","Needs Improvement"))</f>
        <v>Neutral</v>
      </c>
    </row>
    <row r="138" customFormat="false" ht="15" hidden="false" customHeight="false" outlineLevel="0" collapsed="false">
      <c r="A138" s="27" t="s">
        <v>2540</v>
      </c>
      <c r="B138" s="27" t="s">
        <v>875</v>
      </c>
      <c r="C138" s="27" t="n">
        <v>65</v>
      </c>
      <c r="D138" s="27" t="s">
        <v>181</v>
      </c>
      <c r="E138" s="28" t="n">
        <v>45340</v>
      </c>
      <c r="F138" s="27" t="s">
        <v>805</v>
      </c>
      <c r="G138" s="28" t="n">
        <v>45341</v>
      </c>
      <c r="H138" s="27" t="s">
        <v>183</v>
      </c>
      <c r="I138" s="27" t="s">
        <v>430</v>
      </c>
      <c r="J138" s="27" t="s">
        <v>213</v>
      </c>
      <c r="K138" s="27" t="s">
        <v>138</v>
      </c>
      <c r="L138" s="27" t="n">
        <v>29</v>
      </c>
      <c r="M138" s="27" t="n">
        <v>36</v>
      </c>
      <c r="N138" s="27" t="s">
        <v>127</v>
      </c>
      <c r="O138" s="27" t="s">
        <v>149</v>
      </c>
      <c r="P138" s="27" t="s">
        <v>187</v>
      </c>
      <c r="Q138" s="29" t="n">
        <v>1198.71</v>
      </c>
      <c r="R138" s="27" t="s">
        <v>130</v>
      </c>
      <c r="S138" s="27" t="s">
        <v>131</v>
      </c>
      <c r="T138" s="27" t="n">
        <v>4</v>
      </c>
      <c r="U138" s="27" t="n">
        <f aca="false">YEAR(E138)</f>
        <v>2024</v>
      </c>
      <c r="V138" s="27" t="str">
        <f aca="false">TEXT(E138,"MMM-YYYY")</f>
        <v>Feb-2024</v>
      </c>
      <c r="W138" s="27" t="n">
        <f aca="false">MONTH(E138)</f>
        <v>2</v>
      </c>
      <c r="X138" s="27" t="str">
        <f aca="false">TEXT(WEEKDAY(E138,2),"0")&amp;" - "&amp;TEXT(E138,"dddd")</f>
        <v>7 - Sunday</v>
      </c>
      <c r="Y138" s="27" t="str">
        <f aca="false">_xlfn.IFS(C138&lt;18,"Child (0-17)",C138&lt;40,"Young Adult (18-39)",C138&lt;60,"Adult (40-59)",TRUE(),"Senior (60+)")</f>
        <v>Senior (60+)</v>
      </c>
      <c r="Z138" s="27" t="n">
        <f aca="false">ROUND(G138-E138,0)</f>
        <v>1</v>
      </c>
      <c r="AA138" s="27" t="n">
        <f aca="false">L138+M138</f>
        <v>65</v>
      </c>
      <c r="AB138" s="27" t="n">
        <f aca="false">IFERROR(ROUND(Q138/AA138,2),0)</f>
        <v>18.44</v>
      </c>
      <c r="AC138" s="27" t="str">
        <f aca="false">IF(AND(K138="Critical",N138="No"),"URGENT - No Bed","Normal")</f>
        <v>Normal</v>
      </c>
      <c r="AD138" s="33" t="n">
        <f aca="false">INDEX(Lookup_Tables!$B$3:$B$12,MATCH(H138,Lookup_Tables!$A$3:$A$12,0))</f>
        <v>3100000</v>
      </c>
      <c r="AE138" s="27" t="str">
        <f aca="false">INDEX(Lookup_Tables!$C$3:$C$12,MATCH(H138,Lookup_Tables!$A$3:$A$12,0))</f>
        <v>Dr. Kavita Rao</v>
      </c>
      <c r="AF138" s="27" t="str">
        <f aca="false">IFERROR(INDEX(Lookup_Tables!$F$16:$F$45,MATCH(I138,Lookup_Tables!$E$16:$E$45,0)),"N/A")</f>
        <v>EMP224</v>
      </c>
      <c r="AG138" s="27" t="n">
        <f aca="false">_xlfn.IFS(R138="Recovered",4,R138="Referred",3,R138="Admitted",2,R138="Deceased",1,TRUE(),0)</f>
        <v>4</v>
      </c>
      <c r="AH138" s="27" t="str">
        <f aca="false">IF(T138&gt;=4,"Satisfied",IF(T138&gt;=3,"Neutral","Needs Improvement"))</f>
        <v>Satisfied</v>
      </c>
    </row>
    <row r="139" customFormat="false" ht="15" hidden="false" customHeight="false" outlineLevel="0" collapsed="false">
      <c r="A139" s="30" t="s">
        <v>3504</v>
      </c>
      <c r="B139" s="30" t="s">
        <v>1799</v>
      </c>
      <c r="C139" s="30" t="n">
        <v>22</v>
      </c>
      <c r="D139" s="30" t="s">
        <v>181</v>
      </c>
      <c r="E139" s="31" t="n">
        <v>45656</v>
      </c>
      <c r="F139" s="30" t="s">
        <v>1233</v>
      </c>
      <c r="G139" s="31" t="n">
        <v>45656</v>
      </c>
      <c r="H139" s="30" t="s">
        <v>206</v>
      </c>
      <c r="I139" s="30" t="s">
        <v>232</v>
      </c>
      <c r="J139" s="30" t="s">
        <v>233</v>
      </c>
      <c r="K139" s="30" t="s">
        <v>138</v>
      </c>
      <c r="L139" s="30" t="n">
        <v>89</v>
      </c>
      <c r="M139" s="30" t="n">
        <v>25</v>
      </c>
      <c r="N139" s="30" t="s">
        <v>127</v>
      </c>
      <c r="O139" s="30" t="s">
        <v>171</v>
      </c>
      <c r="P139" s="30" t="s">
        <v>187</v>
      </c>
      <c r="Q139" s="32" t="n">
        <v>1676.59</v>
      </c>
      <c r="R139" s="30" t="s">
        <v>268</v>
      </c>
      <c r="S139" s="30" t="s">
        <v>131</v>
      </c>
      <c r="T139" s="30" t="n">
        <v>3</v>
      </c>
      <c r="U139" s="30" t="n">
        <f aca="false">YEAR(E139)</f>
        <v>2024</v>
      </c>
      <c r="V139" s="30" t="str">
        <f aca="false">TEXT(E139,"MMM-YYYY")</f>
        <v>Dec-2024</v>
      </c>
      <c r="W139" s="30" t="n">
        <f aca="false">MONTH(E139)</f>
        <v>12</v>
      </c>
      <c r="X139" s="30" t="str">
        <f aca="false">TEXT(WEEKDAY(E139,2),"0")&amp;" - "&amp;TEXT(E139,"dddd")</f>
        <v>1 - Monday</v>
      </c>
      <c r="Y139" s="30" t="str">
        <f aca="false">_xlfn.IFS(C139&lt;18,"Child (0-17)",C139&lt;40,"Young Adult (18-39)",C139&lt;60,"Adult (40-59)",TRUE(),"Senior (60+)")</f>
        <v>Young Adult (18-39)</v>
      </c>
      <c r="Z139" s="30" t="n">
        <f aca="false">ROUND(G139-E139,0)</f>
        <v>0</v>
      </c>
      <c r="AA139" s="30" t="n">
        <f aca="false">L139+M139</f>
        <v>114</v>
      </c>
      <c r="AB139" s="30" t="n">
        <f aca="false">IFERROR(ROUND(Q139/AA139,2),0)</f>
        <v>14.71</v>
      </c>
      <c r="AC139" s="30" t="str">
        <f aca="false">IF(AND(K139="Critical",N139="No"),"URGENT - No Bed","Normal")</f>
        <v>Normal</v>
      </c>
      <c r="AD139" s="34" t="n">
        <f aca="false">INDEX(Lookup_Tables!$B$3:$B$12,MATCH(H139,Lookup_Tables!$A$3:$A$12,0))</f>
        <v>2800000</v>
      </c>
      <c r="AE139" s="30" t="str">
        <f aca="false">INDEX(Lookup_Tables!$C$3:$C$12,MATCH(H139,Lookup_Tables!$A$3:$A$12,0))</f>
        <v>Dr. Suresh Nair</v>
      </c>
      <c r="AF139" s="30" t="str">
        <f aca="false">IFERROR(INDEX(Lookup_Tables!$F$16:$F$45,MATCH(I139,Lookup_Tables!$E$16:$E$45,0)),"N/A")</f>
        <v>EMP210</v>
      </c>
      <c r="AG139" s="30" t="n">
        <f aca="false">_xlfn.IFS(R139="Recovered",4,R139="Referred",3,R139="Admitted",2,R139="Deceased",1,TRUE(),0)</f>
        <v>3</v>
      </c>
      <c r="AH139" s="30" t="str">
        <f aca="false">IF(T139&gt;=4,"Satisfied",IF(T139&gt;=3,"Neutral","Needs Improvement"))</f>
        <v>Neutral</v>
      </c>
    </row>
    <row r="140" customFormat="false" ht="15" hidden="false" customHeight="false" outlineLevel="0" collapsed="false">
      <c r="A140" s="27" t="s">
        <v>1375</v>
      </c>
      <c r="B140" s="27" t="s">
        <v>1376</v>
      </c>
      <c r="C140" s="27" t="n">
        <v>45</v>
      </c>
      <c r="D140" s="27" t="s">
        <v>181</v>
      </c>
      <c r="E140" s="28" t="n">
        <v>45330</v>
      </c>
      <c r="F140" s="27" t="s">
        <v>1140</v>
      </c>
      <c r="G140" s="28" t="n">
        <v>45338</v>
      </c>
      <c r="H140" s="27" t="s">
        <v>146</v>
      </c>
      <c r="I140" s="27" t="s">
        <v>176</v>
      </c>
      <c r="J140" s="27" t="s">
        <v>148</v>
      </c>
      <c r="K140" s="27" t="s">
        <v>202</v>
      </c>
      <c r="L140" s="27" t="n">
        <v>20</v>
      </c>
      <c r="M140" s="27" t="n">
        <v>129</v>
      </c>
      <c r="N140" s="27" t="s">
        <v>186</v>
      </c>
      <c r="O140" s="27" t="s">
        <v>139</v>
      </c>
      <c r="P140" s="27" t="s">
        <v>140</v>
      </c>
      <c r="Q140" s="29" t="n">
        <v>17146.62</v>
      </c>
      <c r="R140" s="27" t="s">
        <v>462</v>
      </c>
      <c r="S140" s="27" t="s">
        <v>141</v>
      </c>
      <c r="T140" s="27" t="n">
        <v>2</v>
      </c>
      <c r="U140" s="27" t="n">
        <f aca="false">YEAR(E140)</f>
        <v>2024</v>
      </c>
      <c r="V140" s="27" t="str">
        <f aca="false">TEXT(E140,"MMM-YYYY")</f>
        <v>Feb-2024</v>
      </c>
      <c r="W140" s="27" t="n">
        <f aca="false">MONTH(E140)</f>
        <v>2</v>
      </c>
      <c r="X140" s="27" t="str">
        <f aca="false">TEXT(WEEKDAY(E140,2),"0")&amp;" - "&amp;TEXT(E140,"dddd")</f>
        <v>4 - Thursday</v>
      </c>
      <c r="Y140" s="27" t="str">
        <f aca="false">_xlfn.IFS(C140&lt;18,"Child (0-17)",C140&lt;40,"Young Adult (18-39)",C140&lt;60,"Adult (40-59)",TRUE(),"Senior (60+)")</f>
        <v>Adult (40-59)</v>
      </c>
      <c r="Z140" s="27" t="n">
        <f aca="false">ROUND(G140-E140,0)</f>
        <v>8</v>
      </c>
      <c r="AA140" s="27" t="n">
        <f aca="false">L140+M140</f>
        <v>149</v>
      </c>
      <c r="AB140" s="27" t="n">
        <f aca="false">IFERROR(ROUND(Q140/AA140,2),0)</f>
        <v>115.08</v>
      </c>
      <c r="AC140" s="27" t="str">
        <f aca="false">IF(AND(K140="Critical",N140="No"),"URGENT - No Bed","Normal")</f>
        <v>Normal</v>
      </c>
      <c r="AD140" s="33" t="n">
        <f aca="false">INDEX(Lookup_Tables!$B$3:$B$12,MATCH(H140,Lookup_Tables!$A$3:$A$12,0))</f>
        <v>2700000</v>
      </c>
      <c r="AE140" s="27" t="str">
        <f aca="false">INDEX(Lookup_Tables!$C$3:$C$12,MATCH(H140,Lookup_Tables!$A$3:$A$12,0))</f>
        <v>Dr. Vikram Singh</v>
      </c>
      <c r="AF140" s="27" t="str">
        <f aca="false">IFERROR(INDEX(Lookup_Tables!$F$16:$F$45,MATCH(I140,Lookup_Tables!$E$16:$E$45,0)),"N/A")</f>
        <v>EMP227</v>
      </c>
      <c r="AG140" s="27" t="n">
        <f aca="false">_xlfn.IFS(R140="Recovered",4,R140="Referred",3,R140="Admitted",2,R140="Deceased",1,TRUE(),0)</f>
        <v>1</v>
      </c>
      <c r="AH140" s="27" t="str">
        <f aca="false">IF(T140&gt;=4,"Satisfied",IF(T140&gt;=3,"Neutral","Needs Improvement"))</f>
        <v>Needs Improvement</v>
      </c>
    </row>
    <row r="141" customFormat="false" ht="15" hidden="false" customHeight="false" outlineLevel="0" collapsed="false">
      <c r="A141" s="30" t="s">
        <v>6341</v>
      </c>
      <c r="B141" s="30" t="s">
        <v>264</v>
      </c>
      <c r="C141" s="30" t="n">
        <v>43</v>
      </c>
      <c r="D141" s="30" t="s">
        <v>121</v>
      </c>
      <c r="E141" s="31" t="n">
        <v>45486</v>
      </c>
      <c r="F141" s="30" t="s">
        <v>598</v>
      </c>
      <c r="G141" s="31" t="n">
        <v>45492</v>
      </c>
      <c r="H141" s="30" t="s">
        <v>206</v>
      </c>
      <c r="I141" s="30" t="s">
        <v>207</v>
      </c>
      <c r="J141" s="30" t="s">
        <v>208</v>
      </c>
      <c r="K141" s="30" t="s">
        <v>126</v>
      </c>
      <c r="L141" s="30" t="n">
        <v>22</v>
      </c>
      <c r="M141" s="30" t="n">
        <v>64</v>
      </c>
      <c r="N141" s="30" t="s">
        <v>186</v>
      </c>
      <c r="O141" s="30" t="s">
        <v>171</v>
      </c>
      <c r="P141" s="30" t="s">
        <v>140</v>
      </c>
      <c r="Q141" s="32" t="n">
        <v>7939.31</v>
      </c>
      <c r="R141" s="30" t="s">
        <v>130</v>
      </c>
      <c r="S141" s="30" t="s">
        <v>164</v>
      </c>
      <c r="T141" s="30" t="n">
        <v>4</v>
      </c>
      <c r="U141" s="30" t="n">
        <f aca="false">YEAR(E141)</f>
        <v>2024</v>
      </c>
      <c r="V141" s="30" t="str">
        <f aca="false">TEXT(E141,"MMM-YYYY")</f>
        <v>Jul-2024</v>
      </c>
      <c r="W141" s="30" t="n">
        <f aca="false">MONTH(E141)</f>
        <v>7</v>
      </c>
      <c r="X141" s="30" t="str">
        <f aca="false">TEXT(WEEKDAY(E141,2),"0")&amp;" - "&amp;TEXT(E141,"dddd")</f>
        <v>6 - Saturday</v>
      </c>
      <c r="Y141" s="30" t="str">
        <f aca="false">_xlfn.IFS(C141&lt;18,"Child (0-17)",C141&lt;40,"Young Adult (18-39)",C141&lt;60,"Adult (40-59)",TRUE(),"Senior (60+)")</f>
        <v>Adult (40-59)</v>
      </c>
      <c r="Z141" s="30" t="n">
        <f aca="false">ROUND(G141-E141,0)</f>
        <v>6</v>
      </c>
      <c r="AA141" s="30" t="n">
        <f aca="false">L141+M141</f>
        <v>86</v>
      </c>
      <c r="AB141" s="30" t="n">
        <f aca="false">IFERROR(ROUND(Q141/AA141,2),0)</f>
        <v>92.32</v>
      </c>
      <c r="AC141" s="30" t="str">
        <f aca="false">IF(AND(K141="Critical",N141="No"),"URGENT - No Bed","Normal")</f>
        <v>Normal</v>
      </c>
      <c r="AD141" s="34" t="n">
        <f aca="false">INDEX(Lookup_Tables!$B$3:$B$12,MATCH(H141,Lookup_Tables!$A$3:$A$12,0))</f>
        <v>2800000</v>
      </c>
      <c r="AE141" s="30" t="str">
        <f aca="false">INDEX(Lookup_Tables!$C$3:$C$12,MATCH(H141,Lookup_Tables!$A$3:$A$12,0))</f>
        <v>Dr. Suresh Nair</v>
      </c>
      <c r="AF141" s="30" t="str">
        <f aca="false">IFERROR(INDEX(Lookup_Tables!$F$16:$F$45,MATCH(I141,Lookup_Tables!$E$16:$E$45,0)),"N/A")</f>
        <v>EMP209</v>
      </c>
      <c r="AG141" s="30" t="n">
        <f aca="false">_xlfn.IFS(R141="Recovered",4,R141="Referred",3,R141="Admitted",2,R141="Deceased",1,TRUE(),0)</f>
        <v>4</v>
      </c>
      <c r="AH141" s="30" t="str">
        <f aca="false">IF(T141&gt;=4,"Satisfied",IF(T141&gt;=3,"Neutral","Needs Improvement"))</f>
        <v>Satisfied</v>
      </c>
    </row>
    <row r="142" customFormat="false" ht="15" hidden="false" customHeight="false" outlineLevel="0" collapsed="false">
      <c r="A142" s="27" t="s">
        <v>7196</v>
      </c>
      <c r="B142" s="27" t="s">
        <v>1763</v>
      </c>
      <c r="C142" s="27" t="n">
        <v>44</v>
      </c>
      <c r="D142" s="27" t="s">
        <v>121</v>
      </c>
      <c r="E142" s="28" t="n">
        <v>45519</v>
      </c>
      <c r="F142" s="27" t="s">
        <v>1389</v>
      </c>
      <c r="G142" s="28" t="n">
        <v>45519</v>
      </c>
      <c r="H142" s="27" t="s">
        <v>236</v>
      </c>
      <c r="I142" s="27" t="s">
        <v>323</v>
      </c>
      <c r="J142" s="27" t="s">
        <v>287</v>
      </c>
      <c r="K142" s="27" t="s">
        <v>138</v>
      </c>
      <c r="L142" s="27" t="n">
        <v>85</v>
      </c>
      <c r="M142" s="27" t="n">
        <v>28</v>
      </c>
      <c r="N142" s="27" t="s">
        <v>127</v>
      </c>
      <c r="O142" s="27" t="s">
        <v>128</v>
      </c>
      <c r="P142" s="27" t="s">
        <v>187</v>
      </c>
      <c r="Q142" s="29" t="n">
        <v>1913.85</v>
      </c>
      <c r="R142" s="27" t="s">
        <v>130</v>
      </c>
      <c r="S142" s="27" t="s">
        <v>141</v>
      </c>
      <c r="T142" s="27" t="n">
        <v>5</v>
      </c>
      <c r="U142" s="27" t="n">
        <f aca="false">YEAR(E142)</f>
        <v>2024</v>
      </c>
      <c r="V142" s="27" t="str">
        <f aca="false">TEXT(E142,"MMM-YYYY")</f>
        <v>Aug-2024</v>
      </c>
      <c r="W142" s="27" t="n">
        <f aca="false">MONTH(E142)</f>
        <v>8</v>
      </c>
      <c r="X142" s="27" t="str">
        <f aca="false">TEXT(WEEKDAY(E142,2),"0")&amp;" - "&amp;TEXT(E142,"dddd")</f>
        <v>4 - Thursday</v>
      </c>
      <c r="Y142" s="27" t="str">
        <f aca="false">_xlfn.IFS(C142&lt;18,"Child (0-17)",C142&lt;40,"Young Adult (18-39)",C142&lt;60,"Adult (40-59)",TRUE(),"Senior (60+)")</f>
        <v>Adult (40-59)</v>
      </c>
      <c r="Z142" s="27" t="n">
        <f aca="false">ROUND(G142-E142,0)</f>
        <v>0</v>
      </c>
      <c r="AA142" s="27" t="n">
        <f aca="false">L142+M142</f>
        <v>113</v>
      </c>
      <c r="AB142" s="27" t="n">
        <f aca="false">IFERROR(ROUND(Q142/AA142,2),0)</f>
        <v>16.94</v>
      </c>
      <c r="AC142" s="27" t="str">
        <f aca="false">IF(AND(K142="Critical",N142="No"),"URGENT - No Bed","Normal")</f>
        <v>Normal</v>
      </c>
      <c r="AD142" s="33" t="n">
        <f aca="false">INDEX(Lookup_Tables!$B$3:$B$12,MATCH(H142,Lookup_Tables!$A$3:$A$12,0))</f>
        <v>3900000</v>
      </c>
      <c r="AE142" s="27" t="str">
        <f aca="false">INDEX(Lookup_Tables!$C$3:$C$12,MATCH(H142,Lookup_Tables!$A$3:$A$12,0))</f>
        <v>Dr. Rina Mehta</v>
      </c>
      <c r="AF142" s="27" t="str">
        <f aca="false">IFERROR(INDEX(Lookup_Tables!$F$16:$F$45,MATCH(I142,Lookup_Tables!$E$16:$E$45,0)),"N/A")</f>
        <v>EMP216</v>
      </c>
      <c r="AG142" s="27" t="n">
        <f aca="false">_xlfn.IFS(R142="Recovered",4,R142="Referred",3,R142="Admitted",2,R142="Deceased",1,TRUE(),0)</f>
        <v>4</v>
      </c>
      <c r="AH142" s="27" t="str">
        <f aca="false">IF(T142&gt;=4,"Satisfied",IF(T142&gt;=3,"Neutral","Needs Improvement"))</f>
        <v>Satisfied</v>
      </c>
    </row>
    <row r="143" customFormat="false" ht="15" hidden="false" customHeight="false" outlineLevel="0" collapsed="false">
      <c r="A143" s="30" t="s">
        <v>5087</v>
      </c>
      <c r="B143" s="30" t="s">
        <v>2244</v>
      </c>
      <c r="C143" s="30" t="n">
        <v>73</v>
      </c>
      <c r="D143" s="30" t="s">
        <v>181</v>
      </c>
      <c r="E143" s="31" t="n">
        <v>45335</v>
      </c>
      <c r="F143" s="30" t="s">
        <v>329</v>
      </c>
      <c r="G143" s="31" t="n">
        <v>45336</v>
      </c>
      <c r="H143" s="30" t="s">
        <v>183</v>
      </c>
      <c r="I143" s="30" t="s">
        <v>212</v>
      </c>
      <c r="J143" s="30" t="s">
        <v>185</v>
      </c>
      <c r="K143" s="30" t="s">
        <v>156</v>
      </c>
      <c r="L143" s="30" t="n">
        <v>25</v>
      </c>
      <c r="M143" s="30" t="n">
        <v>38</v>
      </c>
      <c r="N143" s="30" t="s">
        <v>186</v>
      </c>
      <c r="O143" s="30" t="s">
        <v>128</v>
      </c>
      <c r="P143" s="30" t="s">
        <v>140</v>
      </c>
      <c r="Q143" s="32" t="n">
        <v>2696.53</v>
      </c>
      <c r="R143" s="30" t="s">
        <v>130</v>
      </c>
      <c r="S143" s="30" t="s">
        <v>141</v>
      </c>
      <c r="T143" s="30" t="n">
        <v>3</v>
      </c>
      <c r="U143" s="30" t="n">
        <f aca="false">YEAR(E143)</f>
        <v>2024</v>
      </c>
      <c r="V143" s="30" t="str">
        <f aca="false">TEXT(E143,"MMM-YYYY")</f>
        <v>Feb-2024</v>
      </c>
      <c r="W143" s="30" t="n">
        <f aca="false">MONTH(E143)</f>
        <v>2</v>
      </c>
      <c r="X143" s="30" t="str">
        <f aca="false">TEXT(WEEKDAY(E143,2),"0")&amp;" - "&amp;TEXT(E143,"dddd")</f>
        <v>2 - Tuesday</v>
      </c>
      <c r="Y143" s="30" t="str">
        <f aca="false">_xlfn.IFS(C143&lt;18,"Child (0-17)",C143&lt;40,"Young Adult (18-39)",C143&lt;60,"Adult (40-59)",TRUE(),"Senior (60+)")</f>
        <v>Senior (60+)</v>
      </c>
      <c r="Z143" s="30" t="n">
        <f aca="false">ROUND(G143-E143,0)</f>
        <v>1</v>
      </c>
      <c r="AA143" s="30" t="n">
        <f aca="false">L143+M143</f>
        <v>63</v>
      </c>
      <c r="AB143" s="30" t="n">
        <f aca="false">IFERROR(ROUND(Q143/AA143,2),0)</f>
        <v>42.8</v>
      </c>
      <c r="AC143" s="30" t="str">
        <f aca="false">IF(AND(K143="Critical",N143="No"),"URGENT - No Bed","Normal")</f>
        <v>Normal</v>
      </c>
      <c r="AD143" s="34" t="n">
        <f aca="false">INDEX(Lookup_Tables!$B$3:$B$12,MATCH(H143,Lookup_Tables!$A$3:$A$12,0))</f>
        <v>3100000</v>
      </c>
      <c r="AE143" s="30" t="str">
        <f aca="false">INDEX(Lookup_Tables!$C$3:$C$12,MATCH(H143,Lookup_Tables!$A$3:$A$12,0))</f>
        <v>Dr. Kavita Rao</v>
      </c>
      <c r="AF143" s="30" t="str">
        <f aca="false">IFERROR(INDEX(Lookup_Tables!$F$16:$F$45,MATCH(I143,Lookup_Tables!$E$16:$E$45,0)),"N/A")</f>
        <v>EMP225</v>
      </c>
      <c r="AG143" s="30" t="n">
        <f aca="false">_xlfn.IFS(R143="Recovered",4,R143="Referred",3,R143="Admitted",2,R143="Deceased",1,TRUE(),0)</f>
        <v>4</v>
      </c>
      <c r="AH143" s="30" t="str">
        <f aca="false">IF(T143&gt;=4,"Satisfied",IF(T143&gt;=3,"Neutral","Needs Improvement"))</f>
        <v>Neutral</v>
      </c>
    </row>
    <row r="144" customFormat="false" ht="15" hidden="false" customHeight="false" outlineLevel="0" collapsed="false">
      <c r="A144" s="27" t="s">
        <v>6250</v>
      </c>
      <c r="B144" s="27" t="s">
        <v>4912</v>
      </c>
      <c r="C144" s="27" t="n">
        <v>84</v>
      </c>
      <c r="D144" s="27" t="s">
        <v>121</v>
      </c>
      <c r="E144" s="28" t="n">
        <v>45476</v>
      </c>
      <c r="F144" s="27" t="s">
        <v>398</v>
      </c>
      <c r="G144" s="28" t="n">
        <v>45477</v>
      </c>
      <c r="H144" s="27" t="s">
        <v>123</v>
      </c>
      <c r="I144" s="27" t="s">
        <v>155</v>
      </c>
      <c r="J144" s="27" t="s">
        <v>418</v>
      </c>
      <c r="K144" s="27" t="s">
        <v>156</v>
      </c>
      <c r="L144" s="27" t="n">
        <v>23</v>
      </c>
      <c r="M144" s="27" t="n">
        <v>49</v>
      </c>
      <c r="N144" s="27" t="s">
        <v>186</v>
      </c>
      <c r="O144" s="27" t="s">
        <v>139</v>
      </c>
      <c r="P144" s="27" t="s">
        <v>129</v>
      </c>
      <c r="Q144" s="29" t="n">
        <v>4343.15</v>
      </c>
      <c r="R144" s="27" t="s">
        <v>130</v>
      </c>
      <c r="S144" s="27" t="s">
        <v>151</v>
      </c>
      <c r="T144" s="27" t="n">
        <v>2</v>
      </c>
      <c r="U144" s="27" t="n">
        <f aca="false">YEAR(E144)</f>
        <v>2024</v>
      </c>
      <c r="V144" s="27" t="str">
        <f aca="false">TEXT(E144,"MMM-YYYY")</f>
        <v>Jul-2024</v>
      </c>
      <c r="W144" s="27" t="n">
        <f aca="false">MONTH(E144)</f>
        <v>7</v>
      </c>
      <c r="X144" s="27" t="str">
        <f aca="false">TEXT(WEEKDAY(E144,2),"0")&amp;" - "&amp;TEXT(E144,"dddd")</f>
        <v>3 - Wednesday</v>
      </c>
      <c r="Y144" s="27" t="str">
        <f aca="false">_xlfn.IFS(C144&lt;18,"Child (0-17)",C144&lt;40,"Young Adult (18-39)",C144&lt;60,"Adult (40-59)",TRUE(),"Senior (60+)")</f>
        <v>Senior (60+)</v>
      </c>
      <c r="Z144" s="27" t="n">
        <f aca="false">ROUND(G144-E144,0)</f>
        <v>1</v>
      </c>
      <c r="AA144" s="27" t="n">
        <f aca="false">L144+M144</f>
        <v>72</v>
      </c>
      <c r="AB144" s="27" t="n">
        <f aca="false">IFERROR(ROUND(Q144/AA144,2),0)</f>
        <v>60.32</v>
      </c>
      <c r="AC144" s="27" t="str">
        <f aca="false">IF(AND(K144="Critical",N144="No"),"URGENT - No Bed","Normal")</f>
        <v>Normal</v>
      </c>
      <c r="AD144" s="33" t="n">
        <f aca="false">INDEX(Lookup_Tables!$B$3:$B$12,MATCH(H144,Lookup_Tables!$A$3:$A$12,0))</f>
        <v>2200000</v>
      </c>
      <c r="AE144" s="27" t="str">
        <f aca="false">INDEX(Lookup_Tables!$C$3:$C$12,MATCH(H144,Lookup_Tables!$A$3:$A$12,0))</f>
        <v>Dr. Rohan Das</v>
      </c>
      <c r="AF144" s="27" t="str">
        <f aca="false">IFERROR(INDEX(Lookup_Tables!$F$16:$F$45,MATCH(I144,Lookup_Tables!$E$16:$E$45,0)),"N/A")</f>
        <v>EMP203</v>
      </c>
      <c r="AG144" s="27" t="n">
        <f aca="false">_xlfn.IFS(R144="Recovered",4,R144="Referred",3,R144="Admitted",2,R144="Deceased",1,TRUE(),0)</f>
        <v>4</v>
      </c>
      <c r="AH144" s="27" t="str">
        <f aca="false">IF(T144&gt;=4,"Satisfied",IF(T144&gt;=3,"Neutral","Needs Improvement"))</f>
        <v>Needs Improvement</v>
      </c>
    </row>
    <row r="145" customFormat="false" ht="15" hidden="false" customHeight="false" outlineLevel="0" collapsed="false">
      <c r="A145" s="30" t="s">
        <v>6005</v>
      </c>
      <c r="B145" s="30" t="s">
        <v>1137</v>
      </c>
      <c r="C145" s="30" t="n">
        <v>38</v>
      </c>
      <c r="D145" s="30" t="s">
        <v>121</v>
      </c>
      <c r="E145" s="31" t="n">
        <v>45625</v>
      </c>
      <c r="F145" s="30" t="s">
        <v>651</v>
      </c>
      <c r="G145" s="31" t="n">
        <v>45625</v>
      </c>
      <c r="H145" s="30" t="s">
        <v>206</v>
      </c>
      <c r="I145" s="30" t="s">
        <v>300</v>
      </c>
      <c r="J145" s="30" t="s">
        <v>615</v>
      </c>
      <c r="K145" s="30" t="s">
        <v>138</v>
      </c>
      <c r="L145" s="30" t="n">
        <v>42</v>
      </c>
      <c r="M145" s="30" t="n">
        <v>45</v>
      </c>
      <c r="N145" s="30" t="s">
        <v>127</v>
      </c>
      <c r="O145" s="30" t="s">
        <v>139</v>
      </c>
      <c r="P145" s="30" t="s">
        <v>129</v>
      </c>
      <c r="Q145" s="32" t="n">
        <v>2910.53</v>
      </c>
      <c r="R145" s="30" t="s">
        <v>130</v>
      </c>
      <c r="S145" s="30" t="s">
        <v>151</v>
      </c>
      <c r="T145" s="30" t="n">
        <v>5</v>
      </c>
      <c r="U145" s="30" t="n">
        <f aca="false">YEAR(E145)</f>
        <v>2024</v>
      </c>
      <c r="V145" s="30" t="str">
        <f aca="false">TEXT(E145,"MMM-YYYY")</f>
        <v>Nov-2024</v>
      </c>
      <c r="W145" s="30" t="n">
        <f aca="false">MONTH(E145)</f>
        <v>11</v>
      </c>
      <c r="X145" s="30" t="str">
        <f aca="false">TEXT(WEEKDAY(E145,2),"0")&amp;" - "&amp;TEXT(E145,"dddd")</f>
        <v>5 - Friday</v>
      </c>
      <c r="Y145" s="30" t="str">
        <f aca="false">_xlfn.IFS(C145&lt;18,"Child (0-17)",C145&lt;40,"Young Adult (18-39)",C145&lt;60,"Adult (40-59)",TRUE(),"Senior (60+)")</f>
        <v>Young Adult (18-39)</v>
      </c>
      <c r="Z145" s="30" t="n">
        <f aca="false">ROUND(G145-E145,0)</f>
        <v>0</v>
      </c>
      <c r="AA145" s="30" t="n">
        <f aca="false">L145+M145</f>
        <v>87</v>
      </c>
      <c r="AB145" s="30" t="n">
        <f aca="false">IFERROR(ROUND(Q145/AA145,2),0)</f>
        <v>33.45</v>
      </c>
      <c r="AC145" s="30" t="str">
        <f aca="false">IF(AND(K145="Critical",N145="No"),"URGENT - No Bed","Normal")</f>
        <v>Normal</v>
      </c>
      <c r="AD145" s="34" t="n">
        <f aca="false">INDEX(Lookup_Tables!$B$3:$B$12,MATCH(H145,Lookup_Tables!$A$3:$A$12,0))</f>
        <v>2800000</v>
      </c>
      <c r="AE145" s="30" t="str">
        <f aca="false">INDEX(Lookup_Tables!$C$3:$C$12,MATCH(H145,Lookup_Tables!$A$3:$A$12,0))</f>
        <v>Dr. Suresh Nair</v>
      </c>
      <c r="AF145" s="30" t="str">
        <f aca="false">IFERROR(INDEX(Lookup_Tables!$F$16:$F$45,MATCH(I145,Lookup_Tables!$E$16:$E$45,0)),"N/A")</f>
        <v>EMP211</v>
      </c>
      <c r="AG145" s="30" t="n">
        <f aca="false">_xlfn.IFS(R145="Recovered",4,R145="Referred",3,R145="Admitted",2,R145="Deceased",1,TRUE(),0)</f>
        <v>4</v>
      </c>
      <c r="AH145" s="30" t="str">
        <f aca="false">IF(T145&gt;=4,"Satisfied",IF(T145&gt;=3,"Neutral","Needs Improvement"))</f>
        <v>Satisfied</v>
      </c>
    </row>
    <row r="146" customFormat="false" ht="15" hidden="false" customHeight="false" outlineLevel="0" collapsed="false">
      <c r="A146" s="27" t="s">
        <v>2514</v>
      </c>
      <c r="B146" s="27" t="s">
        <v>2515</v>
      </c>
      <c r="C146" s="27" t="n">
        <v>47</v>
      </c>
      <c r="D146" s="27" t="s">
        <v>121</v>
      </c>
      <c r="E146" s="28" t="n">
        <v>45493</v>
      </c>
      <c r="F146" s="27" t="s">
        <v>1002</v>
      </c>
      <c r="G146" s="28" t="n">
        <v>45493</v>
      </c>
      <c r="H146" s="27" t="s">
        <v>146</v>
      </c>
      <c r="I146" s="27" t="s">
        <v>309</v>
      </c>
      <c r="J146" s="27" t="s">
        <v>222</v>
      </c>
      <c r="K146" s="27" t="s">
        <v>138</v>
      </c>
      <c r="L146" s="27" t="n">
        <v>23</v>
      </c>
      <c r="M146" s="27" t="n">
        <v>45</v>
      </c>
      <c r="N146" s="27" t="s">
        <v>127</v>
      </c>
      <c r="O146" s="27" t="s">
        <v>149</v>
      </c>
      <c r="P146" s="27" t="s">
        <v>140</v>
      </c>
      <c r="Q146" s="29" t="n">
        <v>1851.91</v>
      </c>
      <c r="R146" s="27" t="s">
        <v>130</v>
      </c>
      <c r="S146" s="27" t="s">
        <v>164</v>
      </c>
      <c r="T146" s="27" t="n">
        <v>3</v>
      </c>
      <c r="U146" s="27" t="n">
        <f aca="false">YEAR(E146)</f>
        <v>2024</v>
      </c>
      <c r="V146" s="27" t="str">
        <f aca="false">TEXT(E146,"MMM-YYYY")</f>
        <v>Jul-2024</v>
      </c>
      <c r="W146" s="27" t="n">
        <f aca="false">MONTH(E146)</f>
        <v>7</v>
      </c>
      <c r="X146" s="27" t="str">
        <f aca="false">TEXT(WEEKDAY(E146,2),"0")&amp;" - "&amp;TEXT(E146,"dddd")</f>
        <v>6 - Saturday</v>
      </c>
      <c r="Y146" s="27" t="str">
        <f aca="false">_xlfn.IFS(C146&lt;18,"Child (0-17)",C146&lt;40,"Young Adult (18-39)",C146&lt;60,"Adult (40-59)",TRUE(),"Senior (60+)")</f>
        <v>Adult (40-59)</v>
      </c>
      <c r="Z146" s="27" t="n">
        <f aca="false">ROUND(G146-E146,0)</f>
        <v>0</v>
      </c>
      <c r="AA146" s="27" t="n">
        <f aca="false">L146+M146</f>
        <v>68</v>
      </c>
      <c r="AB146" s="27" t="n">
        <f aca="false">IFERROR(ROUND(Q146/AA146,2),0)</f>
        <v>27.23</v>
      </c>
      <c r="AC146" s="27" t="str">
        <f aca="false">IF(AND(K146="Critical",N146="No"),"URGENT - No Bed","Normal")</f>
        <v>Normal</v>
      </c>
      <c r="AD146" s="33" t="n">
        <f aca="false">INDEX(Lookup_Tables!$B$3:$B$12,MATCH(H146,Lookup_Tables!$A$3:$A$12,0))</f>
        <v>2700000</v>
      </c>
      <c r="AE146" s="27" t="str">
        <f aca="false">INDEX(Lookup_Tables!$C$3:$C$12,MATCH(H146,Lookup_Tables!$A$3:$A$12,0))</f>
        <v>Dr. Vikram Singh</v>
      </c>
      <c r="AF146" s="27" t="str">
        <f aca="false">IFERROR(INDEX(Lookup_Tables!$F$16:$F$45,MATCH(I146,Lookup_Tables!$E$16:$E$45,0)),"N/A")</f>
        <v>EMP228</v>
      </c>
      <c r="AG146" s="27" t="n">
        <f aca="false">_xlfn.IFS(R146="Recovered",4,R146="Referred",3,R146="Admitted",2,R146="Deceased",1,TRUE(),0)</f>
        <v>4</v>
      </c>
      <c r="AH146" s="27" t="str">
        <f aca="false">IF(T146&gt;=4,"Satisfied",IF(T146&gt;=3,"Neutral","Needs Improvement"))</f>
        <v>Neutral</v>
      </c>
    </row>
    <row r="147" customFormat="false" ht="15" hidden="false" customHeight="false" outlineLevel="0" collapsed="false">
      <c r="A147" s="30" t="s">
        <v>5886</v>
      </c>
      <c r="B147" s="30" t="s">
        <v>2661</v>
      </c>
      <c r="C147" s="30" t="n">
        <v>37</v>
      </c>
      <c r="D147" s="30" t="s">
        <v>121</v>
      </c>
      <c r="E147" s="31" t="n">
        <v>45616</v>
      </c>
      <c r="F147" s="30" t="s">
        <v>1593</v>
      </c>
      <c r="G147" s="31" t="n">
        <v>45619</v>
      </c>
      <c r="H147" s="30" t="s">
        <v>206</v>
      </c>
      <c r="I147" s="30" t="s">
        <v>300</v>
      </c>
      <c r="J147" s="30" t="s">
        <v>208</v>
      </c>
      <c r="K147" s="30" t="s">
        <v>156</v>
      </c>
      <c r="L147" s="30" t="n">
        <v>43</v>
      </c>
      <c r="M147" s="30" t="n">
        <v>68</v>
      </c>
      <c r="N147" s="30" t="s">
        <v>127</v>
      </c>
      <c r="O147" s="30" t="s">
        <v>139</v>
      </c>
      <c r="P147" s="30" t="s">
        <v>129</v>
      </c>
      <c r="Q147" s="32" t="n">
        <v>4107.29</v>
      </c>
      <c r="R147" s="30" t="s">
        <v>172</v>
      </c>
      <c r="S147" s="30" t="s">
        <v>151</v>
      </c>
      <c r="T147" s="30" t="n">
        <v>3</v>
      </c>
      <c r="U147" s="30" t="n">
        <f aca="false">YEAR(E147)</f>
        <v>2024</v>
      </c>
      <c r="V147" s="30" t="str">
        <f aca="false">TEXT(E147,"MMM-YYYY")</f>
        <v>Nov-2024</v>
      </c>
      <c r="W147" s="30" t="n">
        <f aca="false">MONTH(E147)</f>
        <v>11</v>
      </c>
      <c r="X147" s="30" t="str">
        <f aca="false">TEXT(WEEKDAY(E147,2),"0")&amp;" - "&amp;TEXT(E147,"dddd")</f>
        <v>3 - Wednesday</v>
      </c>
      <c r="Y147" s="30" t="str">
        <f aca="false">_xlfn.IFS(C147&lt;18,"Child (0-17)",C147&lt;40,"Young Adult (18-39)",C147&lt;60,"Adult (40-59)",TRUE(),"Senior (60+)")</f>
        <v>Young Adult (18-39)</v>
      </c>
      <c r="Z147" s="30" t="n">
        <f aca="false">ROUND(G147-E147,0)</f>
        <v>3</v>
      </c>
      <c r="AA147" s="30" t="n">
        <f aca="false">L147+M147</f>
        <v>111</v>
      </c>
      <c r="AB147" s="30" t="n">
        <f aca="false">IFERROR(ROUND(Q147/AA147,2),0)</f>
        <v>37</v>
      </c>
      <c r="AC147" s="30" t="str">
        <f aca="false">IF(AND(K147="Critical",N147="No"),"URGENT - No Bed","Normal")</f>
        <v>Normal</v>
      </c>
      <c r="AD147" s="34" t="n">
        <f aca="false">INDEX(Lookup_Tables!$B$3:$B$12,MATCH(H147,Lookup_Tables!$A$3:$A$12,0))</f>
        <v>2800000</v>
      </c>
      <c r="AE147" s="30" t="str">
        <f aca="false">INDEX(Lookup_Tables!$C$3:$C$12,MATCH(H147,Lookup_Tables!$A$3:$A$12,0))</f>
        <v>Dr. Suresh Nair</v>
      </c>
      <c r="AF147" s="30" t="str">
        <f aca="false">IFERROR(INDEX(Lookup_Tables!$F$16:$F$45,MATCH(I147,Lookup_Tables!$E$16:$E$45,0)),"N/A")</f>
        <v>EMP211</v>
      </c>
      <c r="AG147" s="30" t="n">
        <f aca="false">_xlfn.IFS(R147="Recovered",4,R147="Referred",3,R147="Admitted",2,R147="Deceased",1,TRUE(),0)</f>
        <v>2</v>
      </c>
      <c r="AH147" s="30" t="str">
        <f aca="false">IF(T147&gt;=4,"Satisfied",IF(T147&gt;=3,"Neutral","Needs Improvement"))</f>
        <v>Neutral</v>
      </c>
    </row>
    <row r="148" customFormat="false" ht="15" hidden="false" customHeight="false" outlineLevel="0" collapsed="false">
      <c r="A148" s="27" t="s">
        <v>4876</v>
      </c>
      <c r="B148" s="27" t="s">
        <v>2356</v>
      </c>
      <c r="C148" s="27" t="n">
        <v>30</v>
      </c>
      <c r="D148" s="27" t="s">
        <v>121</v>
      </c>
      <c r="E148" s="28" t="n">
        <v>45596</v>
      </c>
      <c r="F148" s="27" t="s">
        <v>978</v>
      </c>
      <c r="G148" s="28" t="n">
        <v>45602</v>
      </c>
      <c r="H148" s="27" t="s">
        <v>236</v>
      </c>
      <c r="I148" s="27" t="s">
        <v>266</v>
      </c>
      <c r="J148" s="27" t="s">
        <v>375</v>
      </c>
      <c r="K148" s="27" t="s">
        <v>126</v>
      </c>
      <c r="L148" s="27" t="n">
        <v>15</v>
      </c>
      <c r="M148" s="27" t="n">
        <v>127</v>
      </c>
      <c r="N148" s="27" t="s">
        <v>186</v>
      </c>
      <c r="O148" s="27" t="s">
        <v>139</v>
      </c>
      <c r="P148" s="27" t="s">
        <v>129</v>
      </c>
      <c r="Q148" s="29" t="n">
        <v>9338.62</v>
      </c>
      <c r="R148" s="27" t="s">
        <v>130</v>
      </c>
      <c r="S148" s="27" t="s">
        <v>141</v>
      </c>
      <c r="T148" s="27" t="n">
        <v>5</v>
      </c>
      <c r="U148" s="27" t="n">
        <f aca="false">YEAR(E148)</f>
        <v>2024</v>
      </c>
      <c r="V148" s="27" t="str">
        <f aca="false">TEXT(E148,"MMM-YYYY")</f>
        <v>Oct-2024</v>
      </c>
      <c r="W148" s="27" t="n">
        <f aca="false">MONTH(E148)</f>
        <v>10</v>
      </c>
      <c r="X148" s="27" t="str">
        <f aca="false">TEXT(WEEKDAY(E148,2),"0")&amp;" - "&amp;TEXT(E148,"dddd")</f>
        <v>4 - Thursday</v>
      </c>
      <c r="Y148" s="27" t="str">
        <f aca="false">_xlfn.IFS(C148&lt;18,"Child (0-17)",C148&lt;40,"Young Adult (18-39)",C148&lt;60,"Adult (40-59)",TRUE(),"Senior (60+)")</f>
        <v>Young Adult (18-39)</v>
      </c>
      <c r="Z148" s="27" t="n">
        <f aca="false">ROUND(G148-E148,0)</f>
        <v>6</v>
      </c>
      <c r="AA148" s="27" t="n">
        <f aca="false">L148+M148</f>
        <v>142</v>
      </c>
      <c r="AB148" s="27" t="n">
        <f aca="false">IFERROR(ROUND(Q148/AA148,2),0)</f>
        <v>65.76</v>
      </c>
      <c r="AC148" s="27" t="str">
        <f aca="false">IF(AND(K148="Critical",N148="No"),"URGENT - No Bed","Normal")</f>
        <v>Normal</v>
      </c>
      <c r="AD148" s="33" t="n">
        <f aca="false">INDEX(Lookup_Tables!$B$3:$B$12,MATCH(H148,Lookup_Tables!$A$3:$A$12,0))</f>
        <v>3900000</v>
      </c>
      <c r="AE148" s="27" t="str">
        <f aca="false">INDEX(Lookup_Tables!$C$3:$C$12,MATCH(H148,Lookup_Tables!$A$3:$A$12,0))</f>
        <v>Dr. Rina Mehta</v>
      </c>
      <c r="AF148" s="27" t="str">
        <f aca="false">IFERROR(INDEX(Lookup_Tables!$F$16:$F$45,MATCH(I148,Lookup_Tables!$E$16:$E$45,0)),"N/A")</f>
        <v>EMP217</v>
      </c>
      <c r="AG148" s="27" t="n">
        <f aca="false">_xlfn.IFS(R148="Recovered",4,R148="Referred",3,R148="Admitted",2,R148="Deceased",1,TRUE(),0)</f>
        <v>4</v>
      </c>
      <c r="AH148" s="27" t="str">
        <f aca="false">IF(T148&gt;=4,"Satisfied",IF(T148&gt;=3,"Neutral","Needs Improvement"))</f>
        <v>Satisfied</v>
      </c>
    </row>
    <row r="149" customFormat="false" ht="15" hidden="false" customHeight="false" outlineLevel="0" collapsed="false">
      <c r="A149" s="30" t="s">
        <v>6238</v>
      </c>
      <c r="B149" s="30" t="s">
        <v>1885</v>
      </c>
      <c r="C149" s="30" t="n">
        <v>49</v>
      </c>
      <c r="D149" s="30" t="s">
        <v>181</v>
      </c>
      <c r="E149" s="31" t="n">
        <v>45405</v>
      </c>
      <c r="F149" s="30" t="s">
        <v>1260</v>
      </c>
      <c r="G149" s="31" t="n">
        <v>45406</v>
      </c>
      <c r="H149" s="30" t="s">
        <v>168</v>
      </c>
      <c r="I149" s="30" t="s">
        <v>366</v>
      </c>
      <c r="J149" s="30" t="s">
        <v>371</v>
      </c>
      <c r="K149" s="30" t="s">
        <v>156</v>
      </c>
      <c r="L149" s="30" t="n">
        <v>40</v>
      </c>
      <c r="M149" s="30" t="n">
        <v>59</v>
      </c>
      <c r="N149" s="30" t="s">
        <v>127</v>
      </c>
      <c r="O149" s="30" t="s">
        <v>139</v>
      </c>
      <c r="P149" s="30" t="s">
        <v>140</v>
      </c>
      <c r="Q149" s="32" t="n">
        <v>3574.93</v>
      </c>
      <c r="R149" s="30" t="s">
        <v>130</v>
      </c>
      <c r="S149" s="30" t="s">
        <v>164</v>
      </c>
      <c r="T149" s="30" t="n">
        <v>3</v>
      </c>
      <c r="U149" s="30" t="n">
        <f aca="false">YEAR(E149)</f>
        <v>2024</v>
      </c>
      <c r="V149" s="30" t="str">
        <f aca="false">TEXT(E149,"MMM-YYYY")</f>
        <v>Apr-2024</v>
      </c>
      <c r="W149" s="30" t="n">
        <f aca="false">MONTH(E149)</f>
        <v>4</v>
      </c>
      <c r="X149" s="30" t="str">
        <f aca="false">TEXT(WEEKDAY(E149,2),"0")&amp;" - "&amp;TEXT(E149,"dddd")</f>
        <v>2 - Tuesday</v>
      </c>
      <c r="Y149" s="30" t="str">
        <f aca="false">_xlfn.IFS(C149&lt;18,"Child (0-17)",C149&lt;40,"Young Adult (18-39)",C149&lt;60,"Adult (40-59)",TRUE(),"Senior (60+)")</f>
        <v>Adult (40-59)</v>
      </c>
      <c r="Z149" s="30" t="n">
        <f aca="false">ROUND(G149-E149,0)</f>
        <v>1</v>
      </c>
      <c r="AA149" s="30" t="n">
        <f aca="false">L149+M149</f>
        <v>99</v>
      </c>
      <c r="AB149" s="30" t="n">
        <f aca="false">IFERROR(ROUND(Q149/AA149,2),0)</f>
        <v>36.11</v>
      </c>
      <c r="AC149" s="30" t="str">
        <f aca="false">IF(AND(K149="Critical",N149="No"),"URGENT - No Bed","Normal")</f>
        <v>Normal</v>
      </c>
      <c r="AD149" s="34" t="n">
        <f aca="false">INDEX(Lookup_Tables!$B$3:$B$12,MATCH(H149,Lookup_Tables!$A$3:$A$12,0))</f>
        <v>4400000</v>
      </c>
      <c r="AE149" s="30" t="str">
        <f aca="false">INDEX(Lookup_Tables!$C$3:$C$12,MATCH(H149,Lookup_Tables!$A$3:$A$12,0))</f>
        <v>Dr. Neha Chopra</v>
      </c>
      <c r="AF149" s="30" t="str">
        <f aca="false">IFERROR(INDEX(Lookup_Tables!$F$16:$F$45,MATCH(I149,Lookup_Tables!$E$16:$E$45,0)),"N/A")</f>
        <v>EMP218</v>
      </c>
      <c r="AG149" s="30" t="n">
        <f aca="false">_xlfn.IFS(R149="Recovered",4,R149="Referred",3,R149="Admitted",2,R149="Deceased",1,TRUE(),0)</f>
        <v>4</v>
      </c>
      <c r="AH149" s="30" t="str">
        <f aca="false">IF(T149&gt;=4,"Satisfied",IF(T149&gt;=3,"Neutral","Needs Improvement"))</f>
        <v>Neutral</v>
      </c>
    </row>
    <row r="150" customFormat="false" ht="15" hidden="false" customHeight="false" outlineLevel="0" collapsed="false">
      <c r="A150" s="27" t="s">
        <v>5986</v>
      </c>
      <c r="B150" s="27" t="s">
        <v>1254</v>
      </c>
      <c r="C150" s="27" t="n">
        <v>59</v>
      </c>
      <c r="D150" s="27" t="s">
        <v>121</v>
      </c>
      <c r="E150" s="28" t="n">
        <v>45335</v>
      </c>
      <c r="F150" s="27" t="s">
        <v>1907</v>
      </c>
      <c r="G150" s="28" t="n">
        <v>45336</v>
      </c>
      <c r="H150" s="27" t="s">
        <v>161</v>
      </c>
      <c r="I150" s="27" t="s">
        <v>320</v>
      </c>
      <c r="J150" s="27" t="s">
        <v>648</v>
      </c>
      <c r="K150" s="27" t="s">
        <v>138</v>
      </c>
      <c r="L150" s="27" t="n">
        <v>86</v>
      </c>
      <c r="M150" s="27" t="n">
        <v>30</v>
      </c>
      <c r="N150" s="27" t="s">
        <v>127</v>
      </c>
      <c r="O150" s="27" t="s">
        <v>128</v>
      </c>
      <c r="P150" s="27" t="s">
        <v>129</v>
      </c>
      <c r="Q150" s="29" t="n">
        <v>1387.82</v>
      </c>
      <c r="R150" s="27" t="s">
        <v>130</v>
      </c>
      <c r="S150" s="27" t="s">
        <v>164</v>
      </c>
      <c r="T150" s="27" t="n">
        <v>4</v>
      </c>
      <c r="U150" s="27" t="n">
        <f aca="false">YEAR(E150)</f>
        <v>2024</v>
      </c>
      <c r="V150" s="27" t="str">
        <f aca="false">TEXT(E150,"MMM-YYYY")</f>
        <v>Feb-2024</v>
      </c>
      <c r="W150" s="27" t="n">
        <f aca="false">MONTH(E150)</f>
        <v>2</v>
      </c>
      <c r="X150" s="27" t="str">
        <f aca="false">TEXT(WEEKDAY(E150,2),"0")&amp;" - "&amp;TEXT(E150,"dddd")</f>
        <v>2 - Tuesday</v>
      </c>
      <c r="Y150" s="27" t="str">
        <f aca="false">_xlfn.IFS(C150&lt;18,"Child (0-17)",C150&lt;40,"Young Adult (18-39)",C150&lt;60,"Adult (40-59)",TRUE(),"Senior (60+)")</f>
        <v>Adult (40-59)</v>
      </c>
      <c r="Z150" s="27" t="n">
        <f aca="false">ROUND(G150-E150,0)</f>
        <v>1</v>
      </c>
      <c r="AA150" s="27" t="n">
        <f aca="false">L150+M150</f>
        <v>116</v>
      </c>
      <c r="AB150" s="27" t="n">
        <f aca="false">IFERROR(ROUND(Q150/AA150,2),0)</f>
        <v>11.96</v>
      </c>
      <c r="AC150" s="27" t="str">
        <f aca="false">IF(AND(K150="Critical",N150="No"),"URGENT - No Bed","Normal")</f>
        <v>Normal</v>
      </c>
      <c r="AD150" s="33" t="n">
        <f aca="false">INDEX(Lookup_Tables!$B$3:$B$12,MATCH(H150,Lookup_Tables!$A$3:$A$12,0))</f>
        <v>3600000</v>
      </c>
      <c r="AE150" s="27" t="str">
        <f aca="false">INDEX(Lookup_Tables!$C$3:$C$12,MATCH(H150,Lookup_Tables!$A$3:$A$12,0))</f>
        <v>Dr. Sameer Joshi</v>
      </c>
      <c r="AF150" s="27" t="str">
        <f aca="false">IFERROR(INDEX(Lookup_Tables!$F$16:$F$45,MATCH(I150,Lookup_Tables!$E$16:$E$45,0)),"N/A")</f>
        <v>EMP223</v>
      </c>
      <c r="AG150" s="27" t="n">
        <f aca="false">_xlfn.IFS(R150="Recovered",4,R150="Referred",3,R150="Admitted",2,R150="Deceased",1,TRUE(),0)</f>
        <v>4</v>
      </c>
      <c r="AH150" s="27" t="str">
        <f aca="false">IF(T150&gt;=4,"Satisfied",IF(T150&gt;=3,"Neutral","Needs Improvement"))</f>
        <v>Satisfied</v>
      </c>
    </row>
    <row r="151" customFormat="false" ht="15" hidden="false" customHeight="false" outlineLevel="0" collapsed="false">
      <c r="A151" s="30" t="s">
        <v>4019</v>
      </c>
      <c r="B151" s="30" t="s">
        <v>409</v>
      </c>
      <c r="C151" s="30" t="n">
        <v>58</v>
      </c>
      <c r="D151" s="30" t="s">
        <v>181</v>
      </c>
      <c r="E151" s="31" t="n">
        <v>45347</v>
      </c>
      <c r="F151" s="30" t="s">
        <v>458</v>
      </c>
      <c r="G151" s="31" t="n">
        <v>45348</v>
      </c>
      <c r="H151" s="30" t="s">
        <v>183</v>
      </c>
      <c r="I151" s="30" t="s">
        <v>430</v>
      </c>
      <c r="J151" s="30" t="s">
        <v>431</v>
      </c>
      <c r="K151" s="30" t="s">
        <v>156</v>
      </c>
      <c r="L151" s="30" t="n">
        <v>42</v>
      </c>
      <c r="M151" s="30" t="n">
        <v>59</v>
      </c>
      <c r="N151" s="30" t="s">
        <v>186</v>
      </c>
      <c r="O151" s="30" t="s">
        <v>139</v>
      </c>
      <c r="P151" s="30" t="s">
        <v>140</v>
      </c>
      <c r="Q151" s="32" t="n">
        <v>3257.77</v>
      </c>
      <c r="R151" s="30" t="s">
        <v>130</v>
      </c>
      <c r="S151" s="30" t="s">
        <v>141</v>
      </c>
      <c r="T151" s="30" t="n">
        <v>5</v>
      </c>
      <c r="U151" s="30" t="n">
        <f aca="false">YEAR(E151)</f>
        <v>2024</v>
      </c>
      <c r="V151" s="30" t="str">
        <f aca="false">TEXT(E151,"MMM-YYYY")</f>
        <v>Feb-2024</v>
      </c>
      <c r="W151" s="30" t="n">
        <f aca="false">MONTH(E151)</f>
        <v>2</v>
      </c>
      <c r="X151" s="30" t="str">
        <f aca="false">TEXT(WEEKDAY(E151,2),"0")&amp;" - "&amp;TEXT(E151,"dddd")</f>
        <v>7 - Sunday</v>
      </c>
      <c r="Y151" s="30" t="str">
        <f aca="false">_xlfn.IFS(C151&lt;18,"Child (0-17)",C151&lt;40,"Young Adult (18-39)",C151&lt;60,"Adult (40-59)",TRUE(),"Senior (60+)")</f>
        <v>Adult (40-59)</v>
      </c>
      <c r="Z151" s="30" t="n">
        <f aca="false">ROUND(G151-E151,0)</f>
        <v>1</v>
      </c>
      <c r="AA151" s="30" t="n">
        <f aca="false">L151+M151</f>
        <v>101</v>
      </c>
      <c r="AB151" s="30" t="n">
        <f aca="false">IFERROR(ROUND(Q151/AA151,2),0)</f>
        <v>32.26</v>
      </c>
      <c r="AC151" s="30" t="str">
        <f aca="false">IF(AND(K151="Critical",N151="No"),"URGENT - No Bed","Normal")</f>
        <v>Normal</v>
      </c>
      <c r="AD151" s="34" t="n">
        <f aca="false">INDEX(Lookup_Tables!$B$3:$B$12,MATCH(H151,Lookup_Tables!$A$3:$A$12,0))</f>
        <v>3100000</v>
      </c>
      <c r="AE151" s="30" t="str">
        <f aca="false">INDEX(Lookup_Tables!$C$3:$C$12,MATCH(H151,Lookup_Tables!$A$3:$A$12,0))</f>
        <v>Dr. Kavita Rao</v>
      </c>
      <c r="AF151" s="30" t="str">
        <f aca="false">IFERROR(INDEX(Lookup_Tables!$F$16:$F$45,MATCH(I151,Lookup_Tables!$E$16:$E$45,0)),"N/A")</f>
        <v>EMP224</v>
      </c>
      <c r="AG151" s="30" t="n">
        <f aca="false">_xlfn.IFS(R151="Recovered",4,R151="Referred",3,R151="Admitted",2,R151="Deceased",1,TRUE(),0)</f>
        <v>4</v>
      </c>
      <c r="AH151" s="30" t="str">
        <f aca="false">IF(T151&gt;=4,"Satisfied",IF(T151&gt;=3,"Neutral","Needs Improvement"))</f>
        <v>Satisfied</v>
      </c>
    </row>
    <row r="152" customFormat="false" ht="15" hidden="false" customHeight="false" outlineLevel="0" collapsed="false">
      <c r="A152" s="27" t="s">
        <v>6646</v>
      </c>
      <c r="B152" s="27" t="s">
        <v>676</v>
      </c>
      <c r="C152" s="27" t="n">
        <v>25</v>
      </c>
      <c r="D152" s="27" t="s">
        <v>121</v>
      </c>
      <c r="E152" s="28" t="n">
        <v>45393</v>
      </c>
      <c r="F152" s="27" t="s">
        <v>743</v>
      </c>
      <c r="G152" s="28" t="n">
        <v>45394</v>
      </c>
      <c r="H152" s="27" t="s">
        <v>242</v>
      </c>
      <c r="I152" s="27" t="s">
        <v>466</v>
      </c>
      <c r="J152" s="27" t="s">
        <v>363</v>
      </c>
      <c r="K152" s="27" t="s">
        <v>156</v>
      </c>
      <c r="L152" s="27" t="n">
        <v>63</v>
      </c>
      <c r="M152" s="27" t="n">
        <v>75</v>
      </c>
      <c r="N152" s="27" t="s">
        <v>127</v>
      </c>
      <c r="O152" s="27" t="s">
        <v>128</v>
      </c>
      <c r="P152" s="27" t="s">
        <v>187</v>
      </c>
      <c r="Q152" s="29" t="n">
        <v>4724</v>
      </c>
      <c r="R152" s="27" t="s">
        <v>130</v>
      </c>
      <c r="S152" s="27" t="s">
        <v>151</v>
      </c>
      <c r="T152" s="27" t="n">
        <v>3</v>
      </c>
      <c r="U152" s="27" t="n">
        <f aca="false">YEAR(E152)</f>
        <v>2024</v>
      </c>
      <c r="V152" s="27" t="str">
        <f aca="false">TEXT(E152,"MMM-YYYY")</f>
        <v>Apr-2024</v>
      </c>
      <c r="W152" s="27" t="n">
        <f aca="false">MONTH(E152)</f>
        <v>4</v>
      </c>
      <c r="X152" s="27" t="str">
        <f aca="false">TEXT(WEEKDAY(E152,2),"0")&amp;" - "&amp;TEXT(E152,"dddd")</f>
        <v>4 - Thursday</v>
      </c>
      <c r="Y152" s="27" t="str">
        <f aca="false">_xlfn.IFS(C152&lt;18,"Child (0-17)",C152&lt;40,"Young Adult (18-39)",C152&lt;60,"Adult (40-59)",TRUE(),"Senior (60+)")</f>
        <v>Young Adult (18-39)</v>
      </c>
      <c r="Z152" s="27" t="n">
        <f aca="false">ROUND(G152-E152,0)</f>
        <v>1</v>
      </c>
      <c r="AA152" s="27" t="n">
        <f aca="false">L152+M152</f>
        <v>138</v>
      </c>
      <c r="AB152" s="27" t="n">
        <f aca="false">IFERROR(ROUND(Q152/AA152,2),0)</f>
        <v>34.23</v>
      </c>
      <c r="AC152" s="27" t="str">
        <f aca="false">IF(AND(K152="Critical",N152="No"),"URGENT - No Bed","Normal")</f>
        <v>Normal</v>
      </c>
      <c r="AD152" s="33" t="n">
        <f aca="false">INDEX(Lookup_Tables!$B$3:$B$12,MATCH(H152,Lookup_Tables!$A$3:$A$12,0))</f>
        <v>3000000</v>
      </c>
      <c r="AE152" s="27" t="str">
        <f aca="false">INDEX(Lookup_Tables!$C$3:$C$12,MATCH(H152,Lookup_Tables!$A$3:$A$12,0))</f>
        <v>Dr. Pooja Iyer</v>
      </c>
      <c r="AF152" s="27" t="str">
        <f aca="false">IFERROR(INDEX(Lookup_Tables!$F$16:$F$45,MATCH(I152,Lookup_Tables!$E$16:$E$45,0)),"N/A")</f>
        <v>EMP212</v>
      </c>
      <c r="AG152" s="27" t="n">
        <f aca="false">_xlfn.IFS(R152="Recovered",4,R152="Referred",3,R152="Admitted",2,R152="Deceased",1,TRUE(),0)</f>
        <v>4</v>
      </c>
      <c r="AH152" s="27" t="str">
        <f aca="false">IF(T152&gt;=4,"Satisfied",IF(T152&gt;=3,"Neutral","Needs Improvement"))</f>
        <v>Neutral</v>
      </c>
    </row>
    <row r="153" customFormat="false" ht="15" hidden="false" customHeight="false" outlineLevel="0" collapsed="false">
      <c r="A153" s="30" t="s">
        <v>2505</v>
      </c>
      <c r="B153" s="30" t="s">
        <v>2506</v>
      </c>
      <c r="C153" s="30" t="n">
        <v>56</v>
      </c>
      <c r="D153" s="30" t="s">
        <v>181</v>
      </c>
      <c r="E153" s="31" t="n">
        <v>45426</v>
      </c>
      <c r="F153" s="30" t="s">
        <v>326</v>
      </c>
      <c r="G153" s="31" t="n">
        <v>45433</v>
      </c>
      <c r="H153" s="30" t="s">
        <v>168</v>
      </c>
      <c r="I153" s="30" t="s">
        <v>169</v>
      </c>
      <c r="J153" s="30" t="s">
        <v>441</v>
      </c>
      <c r="K153" s="30" t="s">
        <v>202</v>
      </c>
      <c r="L153" s="30" t="n">
        <v>19</v>
      </c>
      <c r="M153" s="30" t="n">
        <v>160</v>
      </c>
      <c r="N153" s="30" t="s">
        <v>186</v>
      </c>
      <c r="O153" s="30" t="s">
        <v>139</v>
      </c>
      <c r="P153" s="30" t="s">
        <v>129</v>
      </c>
      <c r="Q153" s="32" t="n">
        <v>18134.73</v>
      </c>
      <c r="R153" s="30" t="s">
        <v>268</v>
      </c>
      <c r="S153" s="30" t="s">
        <v>223</v>
      </c>
      <c r="T153" s="30" t="n">
        <v>4</v>
      </c>
      <c r="U153" s="30" t="n">
        <f aca="false">YEAR(E153)</f>
        <v>2024</v>
      </c>
      <c r="V153" s="30" t="str">
        <f aca="false">TEXT(E153,"MMM-YYYY")</f>
        <v>May-2024</v>
      </c>
      <c r="W153" s="30" t="n">
        <f aca="false">MONTH(E153)</f>
        <v>5</v>
      </c>
      <c r="X153" s="30" t="str">
        <f aca="false">TEXT(WEEKDAY(E153,2),"0")&amp;" - "&amp;TEXT(E153,"dddd")</f>
        <v>2 - Tuesday</v>
      </c>
      <c r="Y153" s="30" t="str">
        <f aca="false">_xlfn.IFS(C153&lt;18,"Child (0-17)",C153&lt;40,"Young Adult (18-39)",C153&lt;60,"Adult (40-59)",TRUE(),"Senior (60+)")</f>
        <v>Adult (40-59)</v>
      </c>
      <c r="Z153" s="30" t="n">
        <f aca="false">ROUND(G153-E153,0)</f>
        <v>7</v>
      </c>
      <c r="AA153" s="30" t="n">
        <f aca="false">L153+M153</f>
        <v>179</v>
      </c>
      <c r="AB153" s="30" t="n">
        <f aca="false">IFERROR(ROUND(Q153/AA153,2),0)</f>
        <v>101.31</v>
      </c>
      <c r="AC153" s="30" t="str">
        <f aca="false">IF(AND(K153="Critical",N153="No"),"URGENT - No Bed","Normal")</f>
        <v>Normal</v>
      </c>
      <c r="AD153" s="34" t="n">
        <f aca="false">INDEX(Lookup_Tables!$B$3:$B$12,MATCH(H153,Lookup_Tables!$A$3:$A$12,0))</f>
        <v>4400000</v>
      </c>
      <c r="AE153" s="30" t="str">
        <f aca="false">INDEX(Lookup_Tables!$C$3:$C$12,MATCH(H153,Lookup_Tables!$A$3:$A$12,0))</f>
        <v>Dr. Neha Chopra</v>
      </c>
      <c r="AF153" s="30" t="str">
        <f aca="false">IFERROR(INDEX(Lookup_Tables!$F$16:$F$45,MATCH(I153,Lookup_Tables!$E$16:$E$45,0)),"N/A")</f>
        <v>EMP220</v>
      </c>
      <c r="AG153" s="30" t="n">
        <f aca="false">_xlfn.IFS(R153="Recovered",4,R153="Referred",3,R153="Admitted",2,R153="Deceased",1,TRUE(),0)</f>
        <v>3</v>
      </c>
      <c r="AH153" s="30" t="str">
        <f aca="false">IF(T153&gt;=4,"Satisfied",IF(T153&gt;=3,"Neutral","Needs Improvement"))</f>
        <v>Satisfied</v>
      </c>
    </row>
    <row r="154" customFormat="false" ht="15" hidden="false" customHeight="false" outlineLevel="0" collapsed="false">
      <c r="A154" s="27" t="s">
        <v>4641</v>
      </c>
      <c r="B154" s="27" t="s">
        <v>793</v>
      </c>
      <c r="C154" s="27" t="n">
        <v>41</v>
      </c>
      <c r="D154" s="27" t="s">
        <v>181</v>
      </c>
      <c r="E154" s="28" t="n">
        <v>45360</v>
      </c>
      <c r="F154" s="27" t="s">
        <v>1711</v>
      </c>
      <c r="G154" s="28" t="n">
        <v>45360</v>
      </c>
      <c r="H154" s="27" t="s">
        <v>183</v>
      </c>
      <c r="I154" s="27" t="s">
        <v>430</v>
      </c>
      <c r="J154" s="27" t="s">
        <v>411</v>
      </c>
      <c r="K154" s="27" t="s">
        <v>138</v>
      </c>
      <c r="L154" s="27" t="n">
        <v>85</v>
      </c>
      <c r="M154" s="27" t="n">
        <v>27</v>
      </c>
      <c r="N154" s="27" t="s">
        <v>127</v>
      </c>
      <c r="O154" s="27" t="s">
        <v>128</v>
      </c>
      <c r="P154" s="27" t="s">
        <v>129</v>
      </c>
      <c r="Q154" s="29" t="n">
        <v>1551.08</v>
      </c>
      <c r="R154" s="27" t="s">
        <v>130</v>
      </c>
      <c r="S154" s="27" t="s">
        <v>157</v>
      </c>
      <c r="T154" s="27" t="n">
        <v>4</v>
      </c>
      <c r="U154" s="27" t="n">
        <f aca="false">YEAR(E154)</f>
        <v>2024</v>
      </c>
      <c r="V154" s="27" t="str">
        <f aca="false">TEXT(E154,"MMM-YYYY")</f>
        <v>Mar-2024</v>
      </c>
      <c r="W154" s="27" t="n">
        <f aca="false">MONTH(E154)</f>
        <v>3</v>
      </c>
      <c r="X154" s="27" t="str">
        <f aca="false">TEXT(WEEKDAY(E154,2),"0")&amp;" - "&amp;TEXT(E154,"dddd")</f>
        <v>6 - Saturday</v>
      </c>
      <c r="Y154" s="27" t="str">
        <f aca="false">_xlfn.IFS(C154&lt;18,"Child (0-17)",C154&lt;40,"Young Adult (18-39)",C154&lt;60,"Adult (40-59)",TRUE(),"Senior (60+)")</f>
        <v>Adult (40-59)</v>
      </c>
      <c r="Z154" s="27" t="n">
        <f aca="false">ROUND(G154-E154,0)</f>
        <v>0</v>
      </c>
      <c r="AA154" s="27" t="n">
        <f aca="false">L154+M154</f>
        <v>112</v>
      </c>
      <c r="AB154" s="27" t="n">
        <f aca="false">IFERROR(ROUND(Q154/AA154,2),0)</f>
        <v>13.85</v>
      </c>
      <c r="AC154" s="27" t="str">
        <f aca="false">IF(AND(K154="Critical",N154="No"),"URGENT - No Bed","Normal")</f>
        <v>Normal</v>
      </c>
      <c r="AD154" s="33" t="n">
        <f aca="false">INDEX(Lookup_Tables!$B$3:$B$12,MATCH(H154,Lookup_Tables!$A$3:$A$12,0))</f>
        <v>3100000</v>
      </c>
      <c r="AE154" s="27" t="str">
        <f aca="false">INDEX(Lookup_Tables!$C$3:$C$12,MATCH(H154,Lookup_Tables!$A$3:$A$12,0))</f>
        <v>Dr. Kavita Rao</v>
      </c>
      <c r="AF154" s="27" t="str">
        <f aca="false">IFERROR(INDEX(Lookup_Tables!$F$16:$F$45,MATCH(I154,Lookup_Tables!$E$16:$E$45,0)),"N/A")</f>
        <v>EMP224</v>
      </c>
      <c r="AG154" s="27" t="n">
        <f aca="false">_xlfn.IFS(R154="Recovered",4,R154="Referred",3,R154="Admitted",2,R154="Deceased",1,TRUE(),0)</f>
        <v>4</v>
      </c>
      <c r="AH154" s="27" t="str">
        <f aca="false">IF(T154&gt;=4,"Satisfied",IF(T154&gt;=3,"Neutral","Needs Improvement"))</f>
        <v>Satisfied</v>
      </c>
    </row>
    <row r="155" customFormat="false" ht="15" hidden="false" customHeight="false" outlineLevel="0" collapsed="false">
      <c r="A155" s="30" t="s">
        <v>6628</v>
      </c>
      <c r="B155" s="30" t="s">
        <v>768</v>
      </c>
      <c r="C155" s="30" t="n">
        <v>67</v>
      </c>
      <c r="D155" s="30" t="s">
        <v>121</v>
      </c>
      <c r="E155" s="31" t="n">
        <v>45380</v>
      </c>
      <c r="F155" s="30" t="s">
        <v>195</v>
      </c>
      <c r="G155" s="31" t="n">
        <v>45380</v>
      </c>
      <c r="H155" s="30" t="s">
        <v>123</v>
      </c>
      <c r="I155" s="30" t="s">
        <v>155</v>
      </c>
      <c r="J155" s="30" t="s">
        <v>227</v>
      </c>
      <c r="K155" s="30" t="s">
        <v>138</v>
      </c>
      <c r="L155" s="30" t="n">
        <v>26</v>
      </c>
      <c r="M155" s="30" t="n">
        <v>42</v>
      </c>
      <c r="N155" s="30" t="s">
        <v>127</v>
      </c>
      <c r="O155" s="30" t="s">
        <v>128</v>
      </c>
      <c r="P155" s="30" t="s">
        <v>140</v>
      </c>
      <c r="Q155" s="32" t="n">
        <v>1320.26</v>
      </c>
      <c r="R155" s="30" t="s">
        <v>130</v>
      </c>
      <c r="S155" s="30" t="s">
        <v>157</v>
      </c>
      <c r="T155" s="30" t="n">
        <v>3</v>
      </c>
      <c r="U155" s="30" t="n">
        <f aca="false">YEAR(E155)</f>
        <v>2024</v>
      </c>
      <c r="V155" s="30" t="str">
        <f aca="false">TEXT(E155,"MMM-YYYY")</f>
        <v>Mar-2024</v>
      </c>
      <c r="W155" s="30" t="n">
        <f aca="false">MONTH(E155)</f>
        <v>3</v>
      </c>
      <c r="X155" s="30" t="str">
        <f aca="false">TEXT(WEEKDAY(E155,2),"0")&amp;" - "&amp;TEXT(E155,"dddd")</f>
        <v>5 - Friday</v>
      </c>
      <c r="Y155" s="30" t="str">
        <f aca="false">_xlfn.IFS(C155&lt;18,"Child (0-17)",C155&lt;40,"Young Adult (18-39)",C155&lt;60,"Adult (40-59)",TRUE(),"Senior (60+)")</f>
        <v>Senior (60+)</v>
      </c>
      <c r="Z155" s="30" t="n">
        <f aca="false">ROUND(G155-E155,0)</f>
        <v>0</v>
      </c>
      <c r="AA155" s="30" t="n">
        <f aca="false">L155+M155</f>
        <v>68</v>
      </c>
      <c r="AB155" s="30" t="n">
        <f aca="false">IFERROR(ROUND(Q155/AA155,2),0)</f>
        <v>19.42</v>
      </c>
      <c r="AC155" s="30" t="str">
        <f aca="false">IF(AND(K155="Critical",N155="No"),"URGENT - No Bed","Normal")</f>
        <v>Normal</v>
      </c>
      <c r="AD155" s="34" t="n">
        <f aca="false">INDEX(Lookup_Tables!$B$3:$B$12,MATCH(H155,Lookup_Tables!$A$3:$A$12,0))</f>
        <v>2200000</v>
      </c>
      <c r="AE155" s="30" t="str">
        <f aca="false">INDEX(Lookup_Tables!$C$3:$C$12,MATCH(H155,Lookup_Tables!$A$3:$A$12,0))</f>
        <v>Dr. Rohan Das</v>
      </c>
      <c r="AF155" s="30" t="str">
        <f aca="false">IFERROR(INDEX(Lookup_Tables!$F$16:$F$45,MATCH(I155,Lookup_Tables!$E$16:$E$45,0)),"N/A")</f>
        <v>EMP203</v>
      </c>
      <c r="AG155" s="30" t="n">
        <f aca="false">_xlfn.IFS(R155="Recovered",4,R155="Referred",3,R155="Admitted",2,R155="Deceased",1,TRUE(),0)</f>
        <v>4</v>
      </c>
      <c r="AH155" s="30" t="str">
        <f aca="false">IF(T155&gt;=4,"Satisfied",IF(T155&gt;=3,"Neutral","Needs Improvement"))</f>
        <v>Neutral</v>
      </c>
    </row>
    <row r="156" customFormat="false" ht="15" hidden="false" customHeight="false" outlineLevel="0" collapsed="false">
      <c r="A156" s="27" t="s">
        <v>6017</v>
      </c>
      <c r="B156" s="27" t="s">
        <v>6018</v>
      </c>
      <c r="C156" s="27" t="n">
        <v>52</v>
      </c>
      <c r="D156" s="27" t="s">
        <v>121</v>
      </c>
      <c r="E156" s="28" t="n">
        <v>45642</v>
      </c>
      <c r="F156" s="27" t="s">
        <v>720</v>
      </c>
      <c r="G156" s="28" t="n">
        <v>45642</v>
      </c>
      <c r="H156" s="27" t="s">
        <v>123</v>
      </c>
      <c r="I156" s="27" t="s">
        <v>304</v>
      </c>
      <c r="J156" s="27" t="s">
        <v>418</v>
      </c>
      <c r="K156" s="27" t="s">
        <v>156</v>
      </c>
      <c r="L156" s="27" t="n">
        <v>65</v>
      </c>
      <c r="M156" s="27" t="n">
        <v>78</v>
      </c>
      <c r="N156" s="27" t="s">
        <v>186</v>
      </c>
      <c r="O156" s="27" t="s">
        <v>128</v>
      </c>
      <c r="P156" s="27" t="s">
        <v>140</v>
      </c>
      <c r="Q156" s="29" t="n">
        <v>4245.22</v>
      </c>
      <c r="R156" s="27" t="s">
        <v>130</v>
      </c>
      <c r="S156" s="27" t="s">
        <v>335</v>
      </c>
      <c r="T156" s="27" t="n">
        <v>4</v>
      </c>
      <c r="U156" s="27" t="n">
        <f aca="false">YEAR(E156)</f>
        <v>2024</v>
      </c>
      <c r="V156" s="27" t="str">
        <f aca="false">TEXT(E156,"MMM-YYYY")</f>
        <v>Dec-2024</v>
      </c>
      <c r="W156" s="27" t="n">
        <f aca="false">MONTH(E156)</f>
        <v>12</v>
      </c>
      <c r="X156" s="27" t="str">
        <f aca="false">TEXT(WEEKDAY(E156,2),"0")&amp;" - "&amp;TEXT(E156,"dddd")</f>
        <v>1 - Monday</v>
      </c>
      <c r="Y156" s="27" t="str">
        <f aca="false">_xlfn.IFS(C156&lt;18,"Child (0-17)",C156&lt;40,"Young Adult (18-39)",C156&lt;60,"Adult (40-59)",TRUE(),"Senior (60+)")</f>
        <v>Adult (40-59)</v>
      </c>
      <c r="Z156" s="27" t="n">
        <f aca="false">ROUND(G156-E156,0)</f>
        <v>0</v>
      </c>
      <c r="AA156" s="27" t="n">
        <f aca="false">L156+M156</f>
        <v>143</v>
      </c>
      <c r="AB156" s="27" t="n">
        <f aca="false">IFERROR(ROUND(Q156/AA156,2),0)</f>
        <v>29.69</v>
      </c>
      <c r="AC156" s="27" t="str">
        <f aca="false">IF(AND(K156="Critical",N156="No"),"URGENT - No Bed","Normal")</f>
        <v>Normal</v>
      </c>
      <c r="AD156" s="33" t="n">
        <f aca="false">INDEX(Lookup_Tables!$B$3:$B$12,MATCH(H156,Lookup_Tables!$A$3:$A$12,0))</f>
        <v>2200000</v>
      </c>
      <c r="AE156" s="27" t="str">
        <f aca="false">INDEX(Lookup_Tables!$C$3:$C$12,MATCH(H156,Lookup_Tables!$A$3:$A$12,0))</f>
        <v>Dr. Rohan Das</v>
      </c>
      <c r="AF156" s="27" t="str">
        <f aca="false">IFERROR(INDEX(Lookup_Tables!$F$16:$F$45,MATCH(I156,Lookup_Tables!$E$16:$E$45,0)),"N/A")</f>
        <v>EMP204</v>
      </c>
      <c r="AG156" s="27" t="n">
        <f aca="false">_xlfn.IFS(R156="Recovered",4,R156="Referred",3,R156="Admitted",2,R156="Deceased",1,TRUE(),0)</f>
        <v>4</v>
      </c>
      <c r="AH156" s="27" t="str">
        <f aca="false">IF(T156&gt;=4,"Satisfied",IF(T156&gt;=3,"Neutral","Needs Improvement"))</f>
        <v>Satisfied</v>
      </c>
    </row>
    <row r="157" customFormat="false" ht="15" hidden="false" customHeight="false" outlineLevel="0" collapsed="false">
      <c r="A157" s="30" t="s">
        <v>5182</v>
      </c>
      <c r="B157" s="30" t="s">
        <v>5183</v>
      </c>
      <c r="C157" s="30" t="n">
        <v>37</v>
      </c>
      <c r="D157" s="30" t="s">
        <v>121</v>
      </c>
      <c r="E157" s="31" t="n">
        <v>45545</v>
      </c>
      <c r="F157" s="30" t="s">
        <v>145</v>
      </c>
      <c r="G157" s="31" t="n">
        <v>45547</v>
      </c>
      <c r="H157" s="30" t="s">
        <v>236</v>
      </c>
      <c r="I157" s="30" t="s">
        <v>266</v>
      </c>
      <c r="J157" s="30" t="s">
        <v>375</v>
      </c>
      <c r="K157" s="30" t="s">
        <v>156</v>
      </c>
      <c r="L157" s="30" t="n">
        <v>49</v>
      </c>
      <c r="M157" s="30" t="n">
        <v>82</v>
      </c>
      <c r="N157" s="30" t="s">
        <v>127</v>
      </c>
      <c r="O157" s="30" t="s">
        <v>171</v>
      </c>
      <c r="P157" s="30" t="s">
        <v>129</v>
      </c>
      <c r="Q157" s="32" t="n">
        <v>4322.71</v>
      </c>
      <c r="R157" s="30" t="s">
        <v>268</v>
      </c>
      <c r="S157" s="30" t="s">
        <v>164</v>
      </c>
      <c r="T157" s="30" t="n">
        <v>4</v>
      </c>
      <c r="U157" s="30" t="n">
        <f aca="false">YEAR(E157)</f>
        <v>2024</v>
      </c>
      <c r="V157" s="30" t="str">
        <f aca="false">TEXT(E157,"MMM-YYYY")</f>
        <v>Sep-2024</v>
      </c>
      <c r="W157" s="30" t="n">
        <f aca="false">MONTH(E157)</f>
        <v>9</v>
      </c>
      <c r="X157" s="30" t="str">
        <f aca="false">TEXT(WEEKDAY(E157,2),"0")&amp;" - "&amp;TEXT(E157,"dddd")</f>
        <v>2 - Tuesday</v>
      </c>
      <c r="Y157" s="30" t="str">
        <f aca="false">_xlfn.IFS(C157&lt;18,"Child (0-17)",C157&lt;40,"Young Adult (18-39)",C157&lt;60,"Adult (40-59)",TRUE(),"Senior (60+)")</f>
        <v>Young Adult (18-39)</v>
      </c>
      <c r="Z157" s="30" t="n">
        <f aca="false">ROUND(G157-E157,0)</f>
        <v>2</v>
      </c>
      <c r="AA157" s="30" t="n">
        <f aca="false">L157+M157</f>
        <v>131</v>
      </c>
      <c r="AB157" s="30" t="n">
        <f aca="false">IFERROR(ROUND(Q157/AA157,2),0)</f>
        <v>33</v>
      </c>
      <c r="AC157" s="30" t="str">
        <f aca="false">IF(AND(K157="Critical",N157="No"),"URGENT - No Bed","Normal")</f>
        <v>Normal</v>
      </c>
      <c r="AD157" s="34" t="n">
        <f aca="false">INDEX(Lookup_Tables!$B$3:$B$12,MATCH(H157,Lookup_Tables!$A$3:$A$12,0))</f>
        <v>3900000</v>
      </c>
      <c r="AE157" s="30" t="str">
        <f aca="false">INDEX(Lookup_Tables!$C$3:$C$12,MATCH(H157,Lookup_Tables!$A$3:$A$12,0))</f>
        <v>Dr. Rina Mehta</v>
      </c>
      <c r="AF157" s="30" t="str">
        <f aca="false">IFERROR(INDEX(Lookup_Tables!$F$16:$F$45,MATCH(I157,Lookup_Tables!$E$16:$E$45,0)),"N/A")</f>
        <v>EMP217</v>
      </c>
      <c r="AG157" s="30" t="n">
        <f aca="false">_xlfn.IFS(R157="Recovered",4,R157="Referred",3,R157="Admitted",2,R157="Deceased",1,TRUE(),0)</f>
        <v>3</v>
      </c>
      <c r="AH157" s="30" t="str">
        <f aca="false">IF(T157&gt;=4,"Satisfied",IF(T157&gt;=3,"Neutral","Needs Improvement"))</f>
        <v>Satisfied</v>
      </c>
    </row>
    <row r="158" customFormat="false" ht="15" hidden="false" customHeight="false" outlineLevel="0" collapsed="false">
      <c r="A158" s="27" t="s">
        <v>5490</v>
      </c>
      <c r="B158" s="27" t="s">
        <v>5432</v>
      </c>
      <c r="C158" s="27" t="n">
        <v>58</v>
      </c>
      <c r="D158" s="27" t="s">
        <v>121</v>
      </c>
      <c r="E158" s="28" t="n">
        <v>45418</v>
      </c>
      <c r="F158" s="27" t="s">
        <v>1162</v>
      </c>
      <c r="G158" s="28" t="n">
        <v>45418</v>
      </c>
      <c r="H158" s="27" t="s">
        <v>123</v>
      </c>
      <c r="I158" s="27" t="s">
        <v>155</v>
      </c>
      <c r="J158" s="27" t="s">
        <v>418</v>
      </c>
      <c r="K158" s="27" t="s">
        <v>138</v>
      </c>
      <c r="L158" s="27" t="n">
        <v>50</v>
      </c>
      <c r="M158" s="27" t="n">
        <v>21</v>
      </c>
      <c r="N158" s="27" t="s">
        <v>127</v>
      </c>
      <c r="O158" s="27" t="s">
        <v>139</v>
      </c>
      <c r="P158" s="27" t="s">
        <v>150</v>
      </c>
      <c r="Q158" s="29" t="n">
        <v>2337.1</v>
      </c>
      <c r="R158" s="27" t="s">
        <v>130</v>
      </c>
      <c r="S158" s="27" t="s">
        <v>141</v>
      </c>
      <c r="T158" s="27" t="n">
        <v>5</v>
      </c>
      <c r="U158" s="27" t="n">
        <f aca="false">YEAR(E158)</f>
        <v>2024</v>
      </c>
      <c r="V158" s="27" t="str">
        <f aca="false">TEXT(E158,"MMM-YYYY")</f>
        <v>May-2024</v>
      </c>
      <c r="W158" s="27" t="n">
        <f aca="false">MONTH(E158)</f>
        <v>5</v>
      </c>
      <c r="X158" s="27" t="str">
        <f aca="false">TEXT(WEEKDAY(E158,2),"0")&amp;" - "&amp;TEXT(E158,"dddd")</f>
        <v>1 - Monday</v>
      </c>
      <c r="Y158" s="27" t="str">
        <f aca="false">_xlfn.IFS(C158&lt;18,"Child (0-17)",C158&lt;40,"Young Adult (18-39)",C158&lt;60,"Adult (40-59)",TRUE(),"Senior (60+)")</f>
        <v>Adult (40-59)</v>
      </c>
      <c r="Z158" s="27" t="n">
        <f aca="false">ROUND(G158-E158,0)</f>
        <v>0</v>
      </c>
      <c r="AA158" s="27" t="n">
        <f aca="false">L158+M158</f>
        <v>71</v>
      </c>
      <c r="AB158" s="27" t="n">
        <f aca="false">IFERROR(ROUND(Q158/AA158,2),0)</f>
        <v>32.92</v>
      </c>
      <c r="AC158" s="27" t="str">
        <f aca="false">IF(AND(K158="Critical",N158="No"),"URGENT - No Bed","Normal")</f>
        <v>Normal</v>
      </c>
      <c r="AD158" s="33" t="n">
        <f aca="false">INDEX(Lookup_Tables!$B$3:$B$12,MATCH(H158,Lookup_Tables!$A$3:$A$12,0))</f>
        <v>2200000</v>
      </c>
      <c r="AE158" s="27" t="str">
        <f aca="false">INDEX(Lookup_Tables!$C$3:$C$12,MATCH(H158,Lookup_Tables!$A$3:$A$12,0))</f>
        <v>Dr. Rohan Das</v>
      </c>
      <c r="AF158" s="27" t="str">
        <f aca="false">IFERROR(INDEX(Lookup_Tables!$F$16:$F$45,MATCH(I158,Lookup_Tables!$E$16:$E$45,0)),"N/A")</f>
        <v>EMP203</v>
      </c>
      <c r="AG158" s="27" t="n">
        <f aca="false">_xlfn.IFS(R158="Recovered",4,R158="Referred",3,R158="Admitted",2,R158="Deceased",1,TRUE(),0)</f>
        <v>4</v>
      </c>
      <c r="AH158" s="27" t="str">
        <f aca="false">IF(T158&gt;=4,"Satisfied",IF(T158&gt;=3,"Neutral","Needs Improvement"))</f>
        <v>Satisfied</v>
      </c>
    </row>
    <row r="159" customFormat="false" ht="15" hidden="false" customHeight="false" outlineLevel="0" collapsed="false">
      <c r="A159" s="30" t="s">
        <v>4968</v>
      </c>
      <c r="B159" s="30" t="s">
        <v>380</v>
      </c>
      <c r="C159" s="30" t="n">
        <v>68</v>
      </c>
      <c r="D159" s="30" t="s">
        <v>181</v>
      </c>
      <c r="E159" s="31" t="n">
        <v>45397</v>
      </c>
      <c r="F159" s="30" t="s">
        <v>271</v>
      </c>
      <c r="G159" s="31" t="n">
        <v>45399</v>
      </c>
      <c r="H159" s="30" t="s">
        <v>146</v>
      </c>
      <c r="I159" s="30" t="s">
        <v>309</v>
      </c>
      <c r="J159" s="30" t="s">
        <v>222</v>
      </c>
      <c r="K159" s="30" t="s">
        <v>156</v>
      </c>
      <c r="L159" s="30" t="n">
        <v>25</v>
      </c>
      <c r="M159" s="30" t="n">
        <v>50</v>
      </c>
      <c r="N159" s="30" t="s">
        <v>127</v>
      </c>
      <c r="O159" s="30" t="s">
        <v>128</v>
      </c>
      <c r="P159" s="30" t="s">
        <v>150</v>
      </c>
      <c r="Q159" s="32" t="n">
        <v>4654.79</v>
      </c>
      <c r="R159" s="30" t="s">
        <v>130</v>
      </c>
      <c r="S159" s="30" t="s">
        <v>164</v>
      </c>
      <c r="T159" s="30" t="n">
        <v>4</v>
      </c>
      <c r="U159" s="30" t="n">
        <f aca="false">YEAR(E159)</f>
        <v>2024</v>
      </c>
      <c r="V159" s="30" t="str">
        <f aca="false">TEXT(E159,"MMM-YYYY")</f>
        <v>Apr-2024</v>
      </c>
      <c r="W159" s="30" t="n">
        <f aca="false">MONTH(E159)</f>
        <v>4</v>
      </c>
      <c r="X159" s="30" t="str">
        <f aca="false">TEXT(WEEKDAY(E159,2),"0")&amp;" - "&amp;TEXT(E159,"dddd")</f>
        <v>1 - Monday</v>
      </c>
      <c r="Y159" s="30" t="str">
        <f aca="false">_xlfn.IFS(C159&lt;18,"Child (0-17)",C159&lt;40,"Young Adult (18-39)",C159&lt;60,"Adult (40-59)",TRUE(),"Senior (60+)")</f>
        <v>Senior (60+)</v>
      </c>
      <c r="Z159" s="30" t="n">
        <f aca="false">ROUND(G159-E159,0)</f>
        <v>2</v>
      </c>
      <c r="AA159" s="30" t="n">
        <f aca="false">L159+M159</f>
        <v>75</v>
      </c>
      <c r="AB159" s="30" t="n">
        <f aca="false">IFERROR(ROUND(Q159/AA159,2),0)</f>
        <v>62.06</v>
      </c>
      <c r="AC159" s="30" t="str">
        <f aca="false">IF(AND(K159="Critical",N159="No"),"URGENT - No Bed","Normal")</f>
        <v>Normal</v>
      </c>
      <c r="AD159" s="34" t="n">
        <f aca="false">INDEX(Lookup_Tables!$B$3:$B$12,MATCH(H159,Lookup_Tables!$A$3:$A$12,0))</f>
        <v>2700000</v>
      </c>
      <c r="AE159" s="30" t="str">
        <f aca="false">INDEX(Lookup_Tables!$C$3:$C$12,MATCH(H159,Lookup_Tables!$A$3:$A$12,0))</f>
        <v>Dr. Vikram Singh</v>
      </c>
      <c r="AF159" s="30" t="str">
        <f aca="false">IFERROR(INDEX(Lookup_Tables!$F$16:$F$45,MATCH(I159,Lookup_Tables!$E$16:$E$45,0)),"N/A")</f>
        <v>EMP228</v>
      </c>
      <c r="AG159" s="30" t="n">
        <f aca="false">_xlfn.IFS(R159="Recovered",4,R159="Referred",3,R159="Admitted",2,R159="Deceased",1,TRUE(),0)</f>
        <v>4</v>
      </c>
      <c r="AH159" s="30" t="str">
        <f aca="false">IF(T159&gt;=4,"Satisfied",IF(T159&gt;=3,"Neutral","Needs Improvement"))</f>
        <v>Satisfied</v>
      </c>
    </row>
    <row r="160" customFormat="false" ht="15" hidden="false" customHeight="false" outlineLevel="0" collapsed="false">
      <c r="A160" s="27" t="s">
        <v>5562</v>
      </c>
      <c r="B160" s="27" t="s">
        <v>2147</v>
      </c>
      <c r="C160" s="27" t="n">
        <v>55</v>
      </c>
      <c r="D160" s="27" t="s">
        <v>121</v>
      </c>
      <c r="E160" s="28" t="n">
        <v>45322</v>
      </c>
      <c r="F160" s="27" t="s">
        <v>1084</v>
      </c>
      <c r="G160" s="28" t="n">
        <v>45324</v>
      </c>
      <c r="H160" s="27" t="s">
        <v>161</v>
      </c>
      <c r="I160" s="27" t="s">
        <v>162</v>
      </c>
      <c r="J160" s="27" t="s">
        <v>648</v>
      </c>
      <c r="K160" s="27" t="s">
        <v>126</v>
      </c>
      <c r="L160" s="27" t="n">
        <v>25</v>
      </c>
      <c r="M160" s="27" t="n">
        <v>76</v>
      </c>
      <c r="N160" s="27" t="s">
        <v>127</v>
      </c>
      <c r="O160" s="27" t="s">
        <v>171</v>
      </c>
      <c r="P160" s="27" t="s">
        <v>129</v>
      </c>
      <c r="Q160" s="29" t="n">
        <v>6924.34</v>
      </c>
      <c r="R160" s="27" t="s">
        <v>172</v>
      </c>
      <c r="S160" s="27" t="s">
        <v>141</v>
      </c>
      <c r="T160" s="27" t="n">
        <v>3</v>
      </c>
      <c r="U160" s="27" t="n">
        <f aca="false">YEAR(E160)</f>
        <v>2024</v>
      </c>
      <c r="V160" s="27" t="str">
        <f aca="false">TEXT(E160,"MMM-YYYY")</f>
        <v>Jan-2024</v>
      </c>
      <c r="W160" s="27" t="n">
        <f aca="false">MONTH(E160)</f>
        <v>1</v>
      </c>
      <c r="X160" s="27" t="str">
        <f aca="false">TEXT(WEEKDAY(E160,2),"0")&amp;" - "&amp;TEXT(E160,"dddd")</f>
        <v>3 - Wednesday</v>
      </c>
      <c r="Y160" s="27" t="str">
        <f aca="false">_xlfn.IFS(C160&lt;18,"Child (0-17)",C160&lt;40,"Young Adult (18-39)",C160&lt;60,"Adult (40-59)",TRUE(),"Senior (60+)")</f>
        <v>Adult (40-59)</v>
      </c>
      <c r="Z160" s="27" t="n">
        <f aca="false">ROUND(G160-E160,0)</f>
        <v>2</v>
      </c>
      <c r="AA160" s="27" t="n">
        <f aca="false">L160+M160</f>
        <v>101</v>
      </c>
      <c r="AB160" s="27" t="n">
        <f aca="false">IFERROR(ROUND(Q160/AA160,2),0)</f>
        <v>68.56</v>
      </c>
      <c r="AC160" s="27" t="str">
        <f aca="false">IF(AND(K160="Critical",N160="No"),"URGENT - No Bed","Normal")</f>
        <v>Normal</v>
      </c>
      <c r="AD160" s="33" t="n">
        <f aca="false">INDEX(Lookup_Tables!$B$3:$B$12,MATCH(H160,Lookup_Tables!$A$3:$A$12,0))</f>
        <v>3600000</v>
      </c>
      <c r="AE160" s="27" t="str">
        <f aca="false">INDEX(Lookup_Tables!$C$3:$C$12,MATCH(H160,Lookup_Tables!$A$3:$A$12,0))</f>
        <v>Dr. Sameer Joshi</v>
      </c>
      <c r="AF160" s="27" t="str">
        <f aca="false">IFERROR(INDEX(Lookup_Tables!$F$16:$F$45,MATCH(I160,Lookup_Tables!$E$16:$E$45,0)),"N/A")</f>
        <v>EMP222</v>
      </c>
      <c r="AG160" s="27" t="n">
        <f aca="false">_xlfn.IFS(R160="Recovered",4,R160="Referred",3,R160="Admitted",2,R160="Deceased",1,TRUE(),0)</f>
        <v>2</v>
      </c>
      <c r="AH160" s="27" t="str">
        <f aca="false">IF(T160&gt;=4,"Satisfied",IF(T160&gt;=3,"Neutral","Needs Improvement"))</f>
        <v>Neutral</v>
      </c>
    </row>
    <row r="161" customFormat="false" ht="15" hidden="false" customHeight="false" outlineLevel="0" collapsed="false">
      <c r="A161" s="30" t="s">
        <v>1552</v>
      </c>
      <c r="B161" s="30" t="s">
        <v>1547</v>
      </c>
      <c r="C161" s="30" t="n">
        <v>48</v>
      </c>
      <c r="D161" s="30" t="s">
        <v>181</v>
      </c>
      <c r="E161" s="31" t="n">
        <v>45339</v>
      </c>
      <c r="F161" s="30" t="s">
        <v>1553</v>
      </c>
      <c r="G161" s="31" t="n">
        <v>45341</v>
      </c>
      <c r="H161" s="30" t="s">
        <v>206</v>
      </c>
      <c r="I161" s="30" t="s">
        <v>300</v>
      </c>
      <c r="J161" s="30" t="s">
        <v>233</v>
      </c>
      <c r="K161" s="30" t="s">
        <v>156</v>
      </c>
      <c r="L161" s="30" t="n">
        <v>35</v>
      </c>
      <c r="M161" s="30" t="n">
        <v>67</v>
      </c>
      <c r="N161" s="30" t="s">
        <v>186</v>
      </c>
      <c r="O161" s="30" t="s">
        <v>171</v>
      </c>
      <c r="P161" s="30" t="s">
        <v>187</v>
      </c>
      <c r="Q161" s="32" t="n">
        <v>4466.86</v>
      </c>
      <c r="R161" s="30" t="s">
        <v>130</v>
      </c>
      <c r="S161" s="30" t="s">
        <v>151</v>
      </c>
      <c r="T161" s="30" t="n">
        <v>4</v>
      </c>
      <c r="U161" s="30" t="n">
        <f aca="false">YEAR(E161)</f>
        <v>2024</v>
      </c>
      <c r="V161" s="30" t="str">
        <f aca="false">TEXT(E161,"MMM-YYYY")</f>
        <v>Feb-2024</v>
      </c>
      <c r="W161" s="30" t="n">
        <f aca="false">MONTH(E161)</f>
        <v>2</v>
      </c>
      <c r="X161" s="30" t="str">
        <f aca="false">TEXT(WEEKDAY(E161,2),"0")&amp;" - "&amp;TEXT(E161,"dddd")</f>
        <v>6 - Saturday</v>
      </c>
      <c r="Y161" s="30" t="str">
        <f aca="false">_xlfn.IFS(C161&lt;18,"Child (0-17)",C161&lt;40,"Young Adult (18-39)",C161&lt;60,"Adult (40-59)",TRUE(),"Senior (60+)")</f>
        <v>Adult (40-59)</v>
      </c>
      <c r="Z161" s="30" t="n">
        <f aca="false">ROUND(G161-E161,0)</f>
        <v>2</v>
      </c>
      <c r="AA161" s="30" t="n">
        <f aca="false">L161+M161</f>
        <v>102</v>
      </c>
      <c r="AB161" s="30" t="n">
        <f aca="false">IFERROR(ROUND(Q161/AA161,2),0)</f>
        <v>43.79</v>
      </c>
      <c r="AC161" s="30" t="str">
        <f aca="false">IF(AND(K161="Critical",N161="No"),"URGENT - No Bed","Normal")</f>
        <v>Normal</v>
      </c>
      <c r="AD161" s="34" t="n">
        <f aca="false">INDEX(Lookup_Tables!$B$3:$B$12,MATCH(H161,Lookup_Tables!$A$3:$A$12,0))</f>
        <v>2800000</v>
      </c>
      <c r="AE161" s="30" t="str">
        <f aca="false">INDEX(Lookup_Tables!$C$3:$C$12,MATCH(H161,Lookup_Tables!$A$3:$A$12,0))</f>
        <v>Dr. Suresh Nair</v>
      </c>
      <c r="AF161" s="30" t="str">
        <f aca="false">IFERROR(INDEX(Lookup_Tables!$F$16:$F$45,MATCH(I161,Lookup_Tables!$E$16:$E$45,0)),"N/A")</f>
        <v>EMP211</v>
      </c>
      <c r="AG161" s="30" t="n">
        <f aca="false">_xlfn.IFS(R161="Recovered",4,R161="Referred",3,R161="Admitted",2,R161="Deceased",1,TRUE(),0)</f>
        <v>4</v>
      </c>
      <c r="AH161" s="30" t="str">
        <f aca="false">IF(T161&gt;=4,"Satisfied",IF(T161&gt;=3,"Neutral","Needs Improvement"))</f>
        <v>Satisfied</v>
      </c>
    </row>
    <row r="162" customFormat="false" ht="15" hidden="false" customHeight="false" outlineLevel="0" collapsed="false">
      <c r="A162" s="27" t="s">
        <v>4440</v>
      </c>
      <c r="B162" s="27" t="s">
        <v>653</v>
      </c>
      <c r="C162" s="27" t="n">
        <v>43</v>
      </c>
      <c r="D162" s="27" t="s">
        <v>121</v>
      </c>
      <c r="E162" s="28" t="n">
        <v>45403</v>
      </c>
      <c r="F162" s="27" t="s">
        <v>1472</v>
      </c>
      <c r="G162" s="28" t="n">
        <v>45404</v>
      </c>
      <c r="H162" s="27" t="s">
        <v>123</v>
      </c>
      <c r="I162" s="27" t="s">
        <v>155</v>
      </c>
      <c r="J162" s="27" t="s">
        <v>508</v>
      </c>
      <c r="K162" s="27" t="s">
        <v>138</v>
      </c>
      <c r="L162" s="27" t="n">
        <v>36</v>
      </c>
      <c r="M162" s="27" t="n">
        <v>33</v>
      </c>
      <c r="N162" s="27" t="s">
        <v>127</v>
      </c>
      <c r="O162" s="27" t="s">
        <v>171</v>
      </c>
      <c r="P162" s="27" t="s">
        <v>187</v>
      </c>
      <c r="Q162" s="29" t="n">
        <v>886.89</v>
      </c>
      <c r="R162" s="27" t="s">
        <v>130</v>
      </c>
      <c r="S162" s="27" t="s">
        <v>335</v>
      </c>
      <c r="T162" s="27" t="n">
        <v>5</v>
      </c>
      <c r="U162" s="27" t="n">
        <f aca="false">YEAR(E162)</f>
        <v>2024</v>
      </c>
      <c r="V162" s="27" t="str">
        <f aca="false">TEXT(E162,"MMM-YYYY")</f>
        <v>Apr-2024</v>
      </c>
      <c r="W162" s="27" t="n">
        <f aca="false">MONTH(E162)</f>
        <v>4</v>
      </c>
      <c r="X162" s="27" t="str">
        <f aca="false">TEXT(WEEKDAY(E162,2),"0")&amp;" - "&amp;TEXT(E162,"dddd")</f>
        <v>7 - Sunday</v>
      </c>
      <c r="Y162" s="27" t="str">
        <f aca="false">_xlfn.IFS(C162&lt;18,"Child (0-17)",C162&lt;40,"Young Adult (18-39)",C162&lt;60,"Adult (40-59)",TRUE(),"Senior (60+)")</f>
        <v>Adult (40-59)</v>
      </c>
      <c r="Z162" s="27" t="n">
        <f aca="false">ROUND(G162-E162,0)</f>
        <v>1</v>
      </c>
      <c r="AA162" s="27" t="n">
        <f aca="false">L162+M162</f>
        <v>69</v>
      </c>
      <c r="AB162" s="27" t="n">
        <f aca="false">IFERROR(ROUND(Q162/AA162,2),0)</f>
        <v>12.85</v>
      </c>
      <c r="AC162" s="27" t="str">
        <f aca="false">IF(AND(K162="Critical",N162="No"),"URGENT - No Bed","Normal")</f>
        <v>Normal</v>
      </c>
      <c r="AD162" s="33" t="n">
        <f aca="false">INDEX(Lookup_Tables!$B$3:$B$12,MATCH(H162,Lookup_Tables!$A$3:$A$12,0))</f>
        <v>2200000</v>
      </c>
      <c r="AE162" s="27" t="str">
        <f aca="false">INDEX(Lookup_Tables!$C$3:$C$12,MATCH(H162,Lookup_Tables!$A$3:$A$12,0))</f>
        <v>Dr. Rohan Das</v>
      </c>
      <c r="AF162" s="27" t="str">
        <f aca="false">IFERROR(INDEX(Lookup_Tables!$F$16:$F$45,MATCH(I162,Lookup_Tables!$E$16:$E$45,0)),"N/A")</f>
        <v>EMP203</v>
      </c>
      <c r="AG162" s="27" t="n">
        <f aca="false">_xlfn.IFS(R162="Recovered",4,R162="Referred",3,R162="Admitted",2,R162="Deceased",1,TRUE(),0)</f>
        <v>4</v>
      </c>
      <c r="AH162" s="27" t="str">
        <f aca="false">IF(T162&gt;=4,"Satisfied",IF(T162&gt;=3,"Neutral","Needs Improvement"))</f>
        <v>Satisfied</v>
      </c>
    </row>
    <row r="163" customFormat="false" ht="15" hidden="false" customHeight="false" outlineLevel="0" collapsed="false">
      <c r="A163" s="30" t="s">
        <v>3836</v>
      </c>
      <c r="B163" s="30" t="s">
        <v>1471</v>
      </c>
      <c r="C163" s="30" t="n">
        <v>25</v>
      </c>
      <c r="D163" s="30" t="s">
        <v>121</v>
      </c>
      <c r="E163" s="31" t="n">
        <v>45372</v>
      </c>
      <c r="F163" s="30" t="s">
        <v>286</v>
      </c>
      <c r="G163" s="31" t="n">
        <v>45380</v>
      </c>
      <c r="H163" s="30" t="s">
        <v>217</v>
      </c>
      <c r="I163" s="30" t="s">
        <v>282</v>
      </c>
      <c r="J163" s="30" t="s">
        <v>283</v>
      </c>
      <c r="K163" s="30" t="s">
        <v>202</v>
      </c>
      <c r="L163" s="30" t="n">
        <v>20</v>
      </c>
      <c r="M163" s="30" t="n">
        <v>137</v>
      </c>
      <c r="N163" s="30" t="s">
        <v>186</v>
      </c>
      <c r="O163" s="30" t="s">
        <v>149</v>
      </c>
      <c r="P163" s="30" t="s">
        <v>150</v>
      </c>
      <c r="Q163" s="32" t="n">
        <v>16741.68</v>
      </c>
      <c r="R163" s="30" t="s">
        <v>172</v>
      </c>
      <c r="S163" s="30" t="s">
        <v>164</v>
      </c>
      <c r="T163" s="30" t="n">
        <v>5</v>
      </c>
      <c r="U163" s="30" t="n">
        <f aca="false">YEAR(E163)</f>
        <v>2024</v>
      </c>
      <c r="V163" s="30" t="str">
        <f aca="false">TEXT(E163,"MMM-YYYY")</f>
        <v>Mar-2024</v>
      </c>
      <c r="W163" s="30" t="n">
        <f aca="false">MONTH(E163)</f>
        <v>3</v>
      </c>
      <c r="X163" s="30" t="str">
        <f aca="false">TEXT(WEEKDAY(E163,2),"0")&amp;" - "&amp;TEXT(E163,"dddd")</f>
        <v>4 - Thursday</v>
      </c>
      <c r="Y163" s="30" t="str">
        <f aca="false">_xlfn.IFS(C163&lt;18,"Child (0-17)",C163&lt;40,"Young Adult (18-39)",C163&lt;60,"Adult (40-59)",TRUE(),"Senior (60+)")</f>
        <v>Young Adult (18-39)</v>
      </c>
      <c r="Z163" s="30" t="n">
        <f aca="false">ROUND(G163-E163,0)</f>
        <v>8</v>
      </c>
      <c r="AA163" s="30" t="n">
        <f aca="false">L163+M163</f>
        <v>157</v>
      </c>
      <c r="AB163" s="30" t="n">
        <f aca="false">IFERROR(ROUND(Q163/AA163,2),0)</f>
        <v>106.63</v>
      </c>
      <c r="AC163" s="30" t="str">
        <f aca="false">IF(AND(K163="Critical",N163="No"),"URGENT - No Bed","Normal")</f>
        <v>Normal</v>
      </c>
      <c r="AD163" s="34" t="n">
        <f aca="false">INDEX(Lookup_Tables!$B$3:$B$12,MATCH(H163,Lookup_Tables!$A$3:$A$12,0))</f>
        <v>4200000</v>
      </c>
      <c r="AE163" s="30" t="str">
        <f aca="false">INDEX(Lookup_Tables!$C$3:$C$12,MATCH(H163,Lookup_Tables!$A$3:$A$12,0))</f>
        <v>Dr. Anil Kapoor</v>
      </c>
      <c r="AF163" s="30" t="str">
        <f aca="false">IFERROR(INDEX(Lookup_Tables!$F$16:$F$45,MATCH(I163,Lookup_Tables!$E$16:$E$45,0)),"N/A")</f>
        <v>EMP200</v>
      </c>
      <c r="AG163" s="30" t="n">
        <f aca="false">_xlfn.IFS(R163="Recovered",4,R163="Referred",3,R163="Admitted",2,R163="Deceased",1,TRUE(),0)</f>
        <v>2</v>
      </c>
      <c r="AH163" s="30" t="str">
        <f aca="false">IF(T163&gt;=4,"Satisfied",IF(T163&gt;=3,"Neutral","Needs Improvement"))</f>
        <v>Satisfied</v>
      </c>
    </row>
    <row r="164" customFormat="false" ht="15" hidden="false" customHeight="false" outlineLevel="0" collapsed="false">
      <c r="A164" s="27" t="s">
        <v>2873</v>
      </c>
      <c r="B164" s="27" t="s">
        <v>1019</v>
      </c>
      <c r="C164" s="27" t="n">
        <v>21</v>
      </c>
      <c r="D164" s="27" t="s">
        <v>121</v>
      </c>
      <c r="E164" s="28" t="n">
        <v>45376</v>
      </c>
      <c r="F164" s="27" t="s">
        <v>1674</v>
      </c>
      <c r="G164" s="28" t="n">
        <v>45378</v>
      </c>
      <c r="H164" s="27" t="s">
        <v>206</v>
      </c>
      <c r="I164" s="27" t="s">
        <v>300</v>
      </c>
      <c r="J164" s="27" t="s">
        <v>208</v>
      </c>
      <c r="K164" s="27" t="s">
        <v>126</v>
      </c>
      <c r="L164" s="27" t="n">
        <v>11</v>
      </c>
      <c r="M164" s="27" t="n">
        <v>45</v>
      </c>
      <c r="N164" s="27" t="s">
        <v>186</v>
      </c>
      <c r="O164" s="27" t="s">
        <v>128</v>
      </c>
      <c r="P164" s="27" t="s">
        <v>140</v>
      </c>
      <c r="Q164" s="29" t="n">
        <v>7213.89</v>
      </c>
      <c r="R164" s="27" t="s">
        <v>130</v>
      </c>
      <c r="S164" s="27" t="s">
        <v>131</v>
      </c>
      <c r="T164" s="27" t="n">
        <v>3</v>
      </c>
      <c r="U164" s="27" t="n">
        <f aca="false">YEAR(E164)</f>
        <v>2024</v>
      </c>
      <c r="V164" s="27" t="str">
        <f aca="false">TEXT(E164,"MMM-YYYY")</f>
        <v>Mar-2024</v>
      </c>
      <c r="W164" s="27" t="n">
        <f aca="false">MONTH(E164)</f>
        <v>3</v>
      </c>
      <c r="X164" s="27" t="str">
        <f aca="false">TEXT(WEEKDAY(E164,2),"0")&amp;" - "&amp;TEXT(E164,"dddd")</f>
        <v>1 - Monday</v>
      </c>
      <c r="Y164" s="27" t="str">
        <f aca="false">_xlfn.IFS(C164&lt;18,"Child (0-17)",C164&lt;40,"Young Adult (18-39)",C164&lt;60,"Adult (40-59)",TRUE(),"Senior (60+)")</f>
        <v>Young Adult (18-39)</v>
      </c>
      <c r="Z164" s="27" t="n">
        <f aca="false">ROUND(G164-E164,0)</f>
        <v>2</v>
      </c>
      <c r="AA164" s="27" t="n">
        <f aca="false">L164+M164</f>
        <v>56</v>
      </c>
      <c r="AB164" s="27" t="n">
        <f aca="false">IFERROR(ROUND(Q164/AA164,2),0)</f>
        <v>128.82</v>
      </c>
      <c r="AC164" s="27" t="str">
        <f aca="false">IF(AND(K164="Critical",N164="No"),"URGENT - No Bed","Normal")</f>
        <v>Normal</v>
      </c>
      <c r="AD164" s="33" t="n">
        <f aca="false">INDEX(Lookup_Tables!$B$3:$B$12,MATCH(H164,Lookup_Tables!$A$3:$A$12,0))</f>
        <v>2800000</v>
      </c>
      <c r="AE164" s="27" t="str">
        <f aca="false">INDEX(Lookup_Tables!$C$3:$C$12,MATCH(H164,Lookup_Tables!$A$3:$A$12,0))</f>
        <v>Dr. Suresh Nair</v>
      </c>
      <c r="AF164" s="27" t="str">
        <f aca="false">IFERROR(INDEX(Lookup_Tables!$F$16:$F$45,MATCH(I164,Lookup_Tables!$E$16:$E$45,0)),"N/A")</f>
        <v>EMP211</v>
      </c>
      <c r="AG164" s="27" t="n">
        <f aca="false">_xlfn.IFS(R164="Recovered",4,R164="Referred",3,R164="Admitted",2,R164="Deceased",1,TRUE(),0)</f>
        <v>4</v>
      </c>
      <c r="AH164" s="27" t="str">
        <f aca="false">IF(T164&gt;=4,"Satisfied",IF(T164&gt;=3,"Neutral","Needs Improvement"))</f>
        <v>Neutral</v>
      </c>
    </row>
    <row r="165" customFormat="false" ht="15" hidden="false" customHeight="false" outlineLevel="0" collapsed="false">
      <c r="A165" s="30" t="s">
        <v>2010</v>
      </c>
      <c r="B165" s="30" t="s">
        <v>1693</v>
      </c>
      <c r="C165" s="30" t="n">
        <v>65</v>
      </c>
      <c r="D165" s="30" t="s">
        <v>121</v>
      </c>
      <c r="E165" s="31" t="n">
        <v>45508</v>
      </c>
      <c r="F165" s="30" t="s">
        <v>549</v>
      </c>
      <c r="G165" s="31" t="n">
        <v>45509</v>
      </c>
      <c r="H165" s="30" t="s">
        <v>123</v>
      </c>
      <c r="I165" s="30" t="s">
        <v>124</v>
      </c>
      <c r="J165" s="30" t="s">
        <v>418</v>
      </c>
      <c r="K165" s="30" t="s">
        <v>138</v>
      </c>
      <c r="L165" s="30" t="n">
        <v>33</v>
      </c>
      <c r="M165" s="30" t="n">
        <v>25</v>
      </c>
      <c r="N165" s="30" t="s">
        <v>127</v>
      </c>
      <c r="O165" s="30" t="s">
        <v>128</v>
      </c>
      <c r="P165" s="30" t="s">
        <v>129</v>
      </c>
      <c r="Q165" s="32" t="n">
        <v>2221.92</v>
      </c>
      <c r="R165" s="30" t="s">
        <v>130</v>
      </c>
      <c r="S165" s="30" t="s">
        <v>192</v>
      </c>
      <c r="T165" s="30" t="n">
        <v>5</v>
      </c>
      <c r="U165" s="30" t="n">
        <f aca="false">YEAR(E165)</f>
        <v>2024</v>
      </c>
      <c r="V165" s="30" t="str">
        <f aca="false">TEXT(E165,"MMM-YYYY")</f>
        <v>Aug-2024</v>
      </c>
      <c r="W165" s="30" t="n">
        <f aca="false">MONTH(E165)</f>
        <v>8</v>
      </c>
      <c r="X165" s="30" t="str">
        <f aca="false">TEXT(WEEKDAY(E165,2),"0")&amp;" - "&amp;TEXT(E165,"dddd")</f>
        <v>7 - Sunday</v>
      </c>
      <c r="Y165" s="30" t="str">
        <f aca="false">_xlfn.IFS(C165&lt;18,"Child (0-17)",C165&lt;40,"Young Adult (18-39)",C165&lt;60,"Adult (40-59)",TRUE(),"Senior (60+)")</f>
        <v>Senior (60+)</v>
      </c>
      <c r="Z165" s="30" t="n">
        <f aca="false">ROUND(G165-E165,0)</f>
        <v>1</v>
      </c>
      <c r="AA165" s="30" t="n">
        <f aca="false">L165+M165</f>
        <v>58</v>
      </c>
      <c r="AB165" s="30" t="n">
        <f aca="false">IFERROR(ROUND(Q165/AA165,2),0)</f>
        <v>38.31</v>
      </c>
      <c r="AC165" s="30" t="str">
        <f aca="false">IF(AND(K165="Critical",N165="No"),"URGENT - No Bed","Normal")</f>
        <v>Normal</v>
      </c>
      <c r="AD165" s="34" t="n">
        <f aca="false">INDEX(Lookup_Tables!$B$3:$B$12,MATCH(H165,Lookup_Tables!$A$3:$A$12,0))</f>
        <v>2200000</v>
      </c>
      <c r="AE165" s="30" t="str">
        <f aca="false">INDEX(Lookup_Tables!$C$3:$C$12,MATCH(H165,Lookup_Tables!$A$3:$A$12,0))</f>
        <v>Dr. Rohan Das</v>
      </c>
      <c r="AF165" s="30" t="str">
        <f aca="false">IFERROR(INDEX(Lookup_Tables!$F$16:$F$45,MATCH(I165,Lookup_Tables!$E$16:$E$45,0)),"N/A")</f>
        <v>EMP205</v>
      </c>
      <c r="AG165" s="30" t="n">
        <f aca="false">_xlfn.IFS(R165="Recovered",4,R165="Referred",3,R165="Admitted",2,R165="Deceased",1,TRUE(),0)</f>
        <v>4</v>
      </c>
      <c r="AH165" s="30" t="str">
        <f aca="false">IF(T165&gt;=4,"Satisfied",IF(T165&gt;=3,"Neutral","Needs Improvement"))</f>
        <v>Satisfied</v>
      </c>
    </row>
    <row r="166" customFormat="false" ht="15" hidden="false" customHeight="false" outlineLevel="0" collapsed="false">
      <c r="A166" s="27" t="s">
        <v>2925</v>
      </c>
      <c r="B166" s="27" t="s">
        <v>1700</v>
      </c>
      <c r="C166" s="27" t="n">
        <v>54</v>
      </c>
      <c r="D166" s="27" t="s">
        <v>181</v>
      </c>
      <c r="E166" s="28" t="n">
        <v>45563</v>
      </c>
      <c r="F166" s="27" t="s">
        <v>1696</v>
      </c>
      <c r="G166" s="28" t="n">
        <v>45566</v>
      </c>
      <c r="H166" s="27" t="s">
        <v>146</v>
      </c>
      <c r="I166" s="27" t="s">
        <v>176</v>
      </c>
      <c r="J166" s="27" t="s">
        <v>244</v>
      </c>
      <c r="K166" s="27" t="s">
        <v>156</v>
      </c>
      <c r="L166" s="27" t="n">
        <v>55</v>
      </c>
      <c r="M166" s="27" t="n">
        <v>77</v>
      </c>
      <c r="N166" s="27" t="s">
        <v>186</v>
      </c>
      <c r="O166" s="27" t="s">
        <v>139</v>
      </c>
      <c r="P166" s="27" t="s">
        <v>129</v>
      </c>
      <c r="Q166" s="29" t="n">
        <v>4874.93</v>
      </c>
      <c r="R166" s="27" t="s">
        <v>130</v>
      </c>
      <c r="S166" s="27" t="s">
        <v>164</v>
      </c>
      <c r="T166" s="27" t="n">
        <v>5</v>
      </c>
      <c r="U166" s="27" t="n">
        <f aca="false">YEAR(E166)</f>
        <v>2024</v>
      </c>
      <c r="V166" s="27" t="str">
        <f aca="false">TEXT(E166,"MMM-YYYY")</f>
        <v>Sep-2024</v>
      </c>
      <c r="W166" s="27" t="n">
        <f aca="false">MONTH(E166)</f>
        <v>9</v>
      </c>
      <c r="X166" s="27" t="str">
        <f aca="false">TEXT(WEEKDAY(E166,2),"0")&amp;" - "&amp;TEXT(E166,"dddd")</f>
        <v>6 - Saturday</v>
      </c>
      <c r="Y166" s="27" t="str">
        <f aca="false">_xlfn.IFS(C166&lt;18,"Child (0-17)",C166&lt;40,"Young Adult (18-39)",C166&lt;60,"Adult (40-59)",TRUE(),"Senior (60+)")</f>
        <v>Adult (40-59)</v>
      </c>
      <c r="Z166" s="27" t="n">
        <f aca="false">ROUND(G166-E166,0)</f>
        <v>3</v>
      </c>
      <c r="AA166" s="27" t="n">
        <f aca="false">L166+M166</f>
        <v>132</v>
      </c>
      <c r="AB166" s="27" t="n">
        <f aca="false">IFERROR(ROUND(Q166/AA166,2),0)</f>
        <v>36.93</v>
      </c>
      <c r="AC166" s="27" t="str">
        <f aca="false">IF(AND(K166="Critical",N166="No"),"URGENT - No Bed","Normal")</f>
        <v>Normal</v>
      </c>
      <c r="AD166" s="33" t="n">
        <f aca="false">INDEX(Lookup_Tables!$B$3:$B$12,MATCH(H166,Lookup_Tables!$A$3:$A$12,0))</f>
        <v>2700000</v>
      </c>
      <c r="AE166" s="27" t="str">
        <f aca="false">INDEX(Lookup_Tables!$C$3:$C$12,MATCH(H166,Lookup_Tables!$A$3:$A$12,0))</f>
        <v>Dr. Vikram Singh</v>
      </c>
      <c r="AF166" s="27" t="str">
        <f aca="false">IFERROR(INDEX(Lookup_Tables!$F$16:$F$45,MATCH(I166,Lookup_Tables!$E$16:$E$45,0)),"N/A")</f>
        <v>EMP227</v>
      </c>
      <c r="AG166" s="27" t="n">
        <f aca="false">_xlfn.IFS(R166="Recovered",4,R166="Referred",3,R166="Admitted",2,R166="Deceased",1,TRUE(),0)</f>
        <v>4</v>
      </c>
      <c r="AH166" s="27" t="str">
        <f aca="false">IF(T166&gt;=4,"Satisfied",IF(T166&gt;=3,"Neutral","Needs Improvement"))</f>
        <v>Satisfied</v>
      </c>
    </row>
    <row r="167" customFormat="false" ht="15" hidden="false" customHeight="false" outlineLevel="0" collapsed="false">
      <c r="A167" s="30" t="s">
        <v>6716</v>
      </c>
      <c r="B167" s="30" t="s">
        <v>2147</v>
      </c>
      <c r="C167" s="30" t="n">
        <v>41</v>
      </c>
      <c r="D167" s="30" t="s">
        <v>181</v>
      </c>
      <c r="E167" s="31" t="n">
        <v>45488</v>
      </c>
      <c r="F167" s="30" t="s">
        <v>614</v>
      </c>
      <c r="G167" s="31" t="n">
        <v>45490</v>
      </c>
      <c r="H167" s="30" t="s">
        <v>135</v>
      </c>
      <c r="I167" s="30" t="s">
        <v>251</v>
      </c>
      <c r="J167" s="30" t="s">
        <v>618</v>
      </c>
      <c r="K167" s="30" t="s">
        <v>126</v>
      </c>
      <c r="L167" s="30" t="n">
        <v>20</v>
      </c>
      <c r="M167" s="30" t="n">
        <v>115</v>
      </c>
      <c r="N167" s="30" t="s">
        <v>186</v>
      </c>
      <c r="O167" s="30" t="s">
        <v>171</v>
      </c>
      <c r="P167" s="30" t="s">
        <v>150</v>
      </c>
      <c r="Q167" s="32" t="n">
        <v>8782.94</v>
      </c>
      <c r="R167" s="30" t="s">
        <v>172</v>
      </c>
      <c r="S167" s="30" t="s">
        <v>223</v>
      </c>
      <c r="T167" s="30" t="n">
        <v>2</v>
      </c>
      <c r="U167" s="30" t="n">
        <f aca="false">YEAR(E167)</f>
        <v>2024</v>
      </c>
      <c r="V167" s="30" t="str">
        <f aca="false">TEXT(E167,"MMM-YYYY")</f>
        <v>Jul-2024</v>
      </c>
      <c r="W167" s="30" t="n">
        <f aca="false">MONTH(E167)</f>
        <v>7</v>
      </c>
      <c r="X167" s="30" t="str">
        <f aca="false">TEXT(WEEKDAY(E167,2),"0")&amp;" - "&amp;TEXT(E167,"dddd")</f>
        <v>1 - Monday</v>
      </c>
      <c r="Y167" s="30" t="str">
        <f aca="false">_xlfn.IFS(C167&lt;18,"Child (0-17)",C167&lt;40,"Young Adult (18-39)",C167&lt;60,"Adult (40-59)",TRUE(),"Senior (60+)")</f>
        <v>Adult (40-59)</v>
      </c>
      <c r="Z167" s="30" t="n">
        <f aca="false">ROUND(G167-E167,0)</f>
        <v>2</v>
      </c>
      <c r="AA167" s="30" t="n">
        <f aca="false">L167+M167</f>
        <v>135</v>
      </c>
      <c r="AB167" s="30" t="n">
        <f aca="false">IFERROR(ROUND(Q167/AA167,2),0)</f>
        <v>65.06</v>
      </c>
      <c r="AC167" s="30" t="str">
        <f aca="false">IF(AND(K167="Critical",N167="No"),"URGENT - No Bed","Normal")</f>
        <v>Normal</v>
      </c>
      <c r="AD167" s="34" t="n">
        <f aca="false">INDEX(Lookup_Tables!$B$3:$B$12,MATCH(H167,Lookup_Tables!$A$3:$A$12,0))</f>
        <v>4600000</v>
      </c>
      <c r="AE167" s="30" t="str">
        <f aca="false">INDEX(Lookup_Tables!$C$3:$C$12,MATCH(H167,Lookup_Tables!$A$3:$A$12,0))</f>
        <v>Dr. Farhan Khan</v>
      </c>
      <c r="AF167" s="30" t="str">
        <f aca="false">IFERROR(INDEX(Lookup_Tables!$F$16:$F$45,MATCH(I167,Lookup_Tables!$E$16:$E$45,0)),"N/A")</f>
        <v>EMP207</v>
      </c>
      <c r="AG167" s="30" t="n">
        <f aca="false">_xlfn.IFS(R167="Recovered",4,R167="Referred",3,R167="Admitted",2,R167="Deceased",1,TRUE(),0)</f>
        <v>2</v>
      </c>
      <c r="AH167" s="30" t="str">
        <f aca="false">IF(T167&gt;=4,"Satisfied",IF(T167&gt;=3,"Neutral","Needs Improvement"))</f>
        <v>Needs Improvement</v>
      </c>
    </row>
    <row r="168" customFormat="false" ht="15" hidden="false" customHeight="false" outlineLevel="0" collapsed="false">
      <c r="A168" s="27" t="s">
        <v>2650</v>
      </c>
      <c r="B168" s="27" t="s">
        <v>1972</v>
      </c>
      <c r="C168" s="27" t="n">
        <v>43</v>
      </c>
      <c r="D168" s="27" t="s">
        <v>121</v>
      </c>
      <c r="E168" s="28" t="n">
        <v>45388</v>
      </c>
      <c r="F168" s="27" t="s">
        <v>555</v>
      </c>
      <c r="G168" s="28" t="n">
        <v>45389</v>
      </c>
      <c r="H168" s="27" t="s">
        <v>206</v>
      </c>
      <c r="I168" s="27" t="s">
        <v>300</v>
      </c>
      <c r="J168" s="27" t="s">
        <v>233</v>
      </c>
      <c r="K168" s="27" t="s">
        <v>156</v>
      </c>
      <c r="L168" s="27" t="n">
        <v>22</v>
      </c>
      <c r="M168" s="27" t="n">
        <v>45</v>
      </c>
      <c r="N168" s="27" t="s">
        <v>127</v>
      </c>
      <c r="O168" s="27" t="s">
        <v>139</v>
      </c>
      <c r="P168" s="27" t="s">
        <v>187</v>
      </c>
      <c r="Q168" s="29" t="n">
        <v>4648.77</v>
      </c>
      <c r="R168" s="27" t="s">
        <v>268</v>
      </c>
      <c r="S168" s="27" t="s">
        <v>192</v>
      </c>
      <c r="T168" s="27" t="n">
        <v>2</v>
      </c>
      <c r="U168" s="27" t="n">
        <f aca="false">YEAR(E168)</f>
        <v>2024</v>
      </c>
      <c r="V168" s="27" t="str">
        <f aca="false">TEXT(E168,"MMM-YYYY")</f>
        <v>Apr-2024</v>
      </c>
      <c r="W168" s="27" t="n">
        <f aca="false">MONTH(E168)</f>
        <v>4</v>
      </c>
      <c r="X168" s="27" t="str">
        <f aca="false">TEXT(WEEKDAY(E168,2),"0")&amp;" - "&amp;TEXT(E168,"dddd")</f>
        <v>6 - Saturday</v>
      </c>
      <c r="Y168" s="27" t="str">
        <f aca="false">_xlfn.IFS(C168&lt;18,"Child (0-17)",C168&lt;40,"Young Adult (18-39)",C168&lt;60,"Adult (40-59)",TRUE(),"Senior (60+)")</f>
        <v>Adult (40-59)</v>
      </c>
      <c r="Z168" s="27" t="n">
        <f aca="false">ROUND(G168-E168,0)</f>
        <v>1</v>
      </c>
      <c r="AA168" s="27" t="n">
        <f aca="false">L168+M168</f>
        <v>67</v>
      </c>
      <c r="AB168" s="27" t="n">
        <f aca="false">IFERROR(ROUND(Q168/AA168,2),0)</f>
        <v>69.38</v>
      </c>
      <c r="AC168" s="27" t="str">
        <f aca="false">IF(AND(K168="Critical",N168="No"),"URGENT - No Bed","Normal")</f>
        <v>Normal</v>
      </c>
      <c r="AD168" s="33" t="n">
        <f aca="false">INDEX(Lookup_Tables!$B$3:$B$12,MATCH(H168,Lookup_Tables!$A$3:$A$12,0))</f>
        <v>2800000</v>
      </c>
      <c r="AE168" s="27" t="str">
        <f aca="false">INDEX(Lookup_Tables!$C$3:$C$12,MATCH(H168,Lookup_Tables!$A$3:$A$12,0))</f>
        <v>Dr. Suresh Nair</v>
      </c>
      <c r="AF168" s="27" t="str">
        <f aca="false">IFERROR(INDEX(Lookup_Tables!$F$16:$F$45,MATCH(I168,Lookup_Tables!$E$16:$E$45,0)),"N/A")</f>
        <v>EMP211</v>
      </c>
      <c r="AG168" s="27" t="n">
        <f aca="false">_xlfn.IFS(R168="Recovered",4,R168="Referred",3,R168="Admitted",2,R168="Deceased",1,TRUE(),0)</f>
        <v>3</v>
      </c>
      <c r="AH168" s="27" t="str">
        <f aca="false">IF(T168&gt;=4,"Satisfied",IF(T168&gt;=3,"Neutral","Needs Improvement"))</f>
        <v>Needs Improvement</v>
      </c>
    </row>
    <row r="169" customFormat="false" ht="15" hidden="false" customHeight="false" outlineLevel="0" collapsed="false">
      <c r="A169" s="30" t="s">
        <v>2027</v>
      </c>
      <c r="B169" s="30" t="s">
        <v>2028</v>
      </c>
      <c r="C169" s="30" t="n">
        <v>61</v>
      </c>
      <c r="D169" s="30" t="s">
        <v>121</v>
      </c>
      <c r="E169" s="31" t="n">
        <v>45507</v>
      </c>
      <c r="F169" s="30" t="s">
        <v>2014</v>
      </c>
      <c r="G169" s="31" t="n">
        <v>45508</v>
      </c>
      <c r="H169" s="30" t="s">
        <v>161</v>
      </c>
      <c r="I169" s="30" t="s">
        <v>162</v>
      </c>
      <c r="J169" s="30" t="s">
        <v>385</v>
      </c>
      <c r="K169" s="30" t="s">
        <v>126</v>
      </c>
      <c r="L169" s="30" t="n">
        <v>9</v>
      </c>
      <c r="M169" s="30" t="n">
        <v>46</v>
      </c>
      <c r="N169" s="30" t="s">
        <v>186</v>
      </c>
      <c r="O169" s="30" t="s">
        <v>128</v>
      </c>
      <c r="P169" s="30" t="s">
        <v>187</v>
      </c>
      <c r="Q169" s="32" t="n">
        <v>8087.36</v>
      </c>
      <c r="R169" s="30" t="s">
        <v>130</v>
      </c>
      <c r="S169" s="30" t="s">
        <v>223</v>
      </c>
      <c r="T169" s="30" t="n">
        <v>4</v>
      </c>
      <c r="U169" s="30" t="n">
        <f aca="false">YEAR(E169)</f>
        <v>2024</v>
      </c>
      <c r="V169" s="30" t="str">
        <f aca="false">TEXT(E169,"MMM-YYYY")</f>
        <v>Aug-2024</v>
      </c>
      <c r="W169" s="30" t="n">
        <f aca="false">MONTH(E169)</f>
        <v>8</v>
      </c>
      <c r="X169" s="30" t="str">
        <f aca="false">TEXT(WEEKDAY(E169,2),"0")&amp;" - "&amp;TEXT(E169,"dddd")</f>
        <v>6 - Saturday</v>
      </c>
      <c r="Y169" s="30" t="str">
        <f aca="false">_xlfn.IFS(C169&lt;18,"Child (0-17)",C169&lt;40,"Young Adult (18-39)",C169&lt;60,"Adult (40-59)",TRUE(),"Senior (60+)")</f>
        <v>Senior (60+)</v>
      </c>
      <c r="Z169" s="30" t="n">
        <f aca="false">ROUND(G169-E169,0)</f>
        <v>1</v>
      </c>
      <c r="AA169" s="30" t="n">
        <f aca="false">L169+M169</f>
        <v>55</v>
      </c>
      <c r="AB169" s="30" t="n">
        <f aca="false">IFERROR(ROUND(Q169/AA169,2),0)</f>
        <v>147.04</v>
      </c>
      <c r="AC169" s="30" t="str">
        <f aca="false">IF(AND(K169="Critical",N169="No"),"URGENT - No Bed","Normal")</f>
        <v>Normal</v>
      </c>
      <c r="AD169" s="34" t="n">
        <f aca="false">INDEX(Lookup_Tables!$B$3:$B$12,MATCH(H169,Lookup_Tables!$A$3:$A$12,0))</f>
        <v>3600000</v>
      </c>
      <c r="AE169" s="30" t="str">
        <f aca="false">INDEX(Lookup_Tables!$C$3:$C$12,MATCH(H169,Lookup_Tables!$A$3:$A$12,0))</f>
        <v>Dr. Sameer Joshi</v>
      </c>
      <c r="AF169" s="30" t="str">
        <f aca="false">IFERROR(INDEX(Lookup_Tables!$F$16:$F$45,MATCH(I169,Lookup_Tables!$E$16:$E$45,0)),"N/A")</f>
        <v>EMP222</v>
      </c>
      <c r="AG169" s="30" t="n">
        <f aca="false">_xlfn.IFS(R169="Recovered",4,R169="Referred",3,R169="Admitted",2,R169="Deceased",1,TRUE(),0)</f>
        <v>4</v>
      </c>
      <c r="AH169" s="30" t="str">
        <f aca="false">IF(T169&gt;=4,"Satisfied",IF(T169&gt;=3,"Neutral","Needs Improvement"))</f>
        <v>Satisfied</v>
      </c>
    </row>
    <row r="170" customFormat="false" ht="15" hidden="false" customHeight="false" outlineLevel="0" collapsed="false">
      <c r="A170" s="27" t="s">
        <v>1880</v>
      </c>
      <c r="B170" s="27" t="s">
        <v>1881</v>
      </c>
      <c r="C170" s="27" t="n">
        <v>25</v>
      </c>
      <c r="D170" s="27" t="s">
        <v>121</v>
      </c>
      <c r="E170" s="28" t="n">
        <v>45504</v>
      </c>
      <c r="F170" s="27" t="s">
        <v>353</v>
      </c>
      <c r="G170" s="28" t="n">
        <v>45504</v>
      </c>
      <c r="H170" s="27" t="s">
        <v>242</v>
      </c>
      <c r="I170" s="27" t="s">
        <v>315</v>
      </c>
      <c r="J170" s="27" t="s">
        <v>316</v>
      </c>
      <c r="K170" s="27" t="s">
        <v>138</v>
      </c>
      <c r="L170" s="27" t="n">
        <v>59</v>
      </c>
      <c r="M170" s="27" t="n">
        <v>17</v>
      </c>
      <c r="N170" s="27" t="s">
        <v>127</v>
      </c>
      <c r="O170" s="27" t="s">
        <v>128</v>
      </c>
      <c r="P170" s="27" t="s">
        <v>140</v>
      </c>
      <c r="Q170" s="29" t="n">
        <v>1627.78</v>
      </c>
      <c r="R170" s="27" t="s">
        <v>130</v>
      </c>
      <c r="S170" s="27" t="s">
        <v>164</v>
      </c>
      <c r="T170" s="27" t="n">
        <v>4</v>
      </c>
      <c r="U170" s="27" t="n">
        <f aca="false">YEAR(E170)</f>
        <v>2024</v>
      </c>
      <c r="V170" s="27" t="str">
        <f aca="false">TEXT(E170,"MMM-YYYY")</f>
        <v>Jul-2024</v>
      </c>
      <c r="W170" s="27" t="n">
        <f aca="false">MONTH(E170)</f>
        <v>7</v>
      </c>
      <c r="X170" s="27" t="str">
        <f aca="false">TEXT(WEEKDAY(E170,2),"0")&amp;" - "&amp;TEXT(E170,"dddd")</f>
        <v>3 - Wednesday</v>
      </c>
      <c r="Y170" s="27" t="str">
        <f aca="false">_xlfn.IFS(C170&lt;18,"Child (0-17)",C170&lt;40,"Young Adult (18-39)",C170&lt;60,"Adult (40-59)",TRUE(),"Senior (60+)")</f>
        <v>Young Adult (18-39)</v>
      </c>
      <c r="Z170" s="27" t="n">
        <f aca="false">ROUND(G170-E170,0)</f>
        <v>0</v>
      </c>
      <c r="AA170" s="27" t="n">
        <f aca="false">L170+M170</f>
        <v>76</v>
      </c>
      <c r="AB170" s="27" t="n">
        <f aca="false">IFERROR(ROUND(Q170/AA170,2),0)</f>
        <v>21.42</v>
      </c>
      <c r="AC170" s="27" t="str">
        <f aca="false">IF(AND(K170="Critical",N170="No"),"URGENT - No Bed","Normal")</f>
        <v>Normal</v>
      </c>
      <c r="AD170" s="33" t="n">
        <f aca="false">INDEX(Lookup_Tables!$B$3:$B$12,MATCH(H170,Lookup_Tables!$A$3:$A$12,0))</f>
        <v>3000000</v>
      </c>
      <c r="AE170" s="27" t="str">
        <f aca="false">INDEX(Lookup_Tables!$C$3:$C$12,MATCH(H170,Lookup_Tables!$A$3:$A$12,0))</f>
        <v>Dr. Pooja Iyer</v>
      </c>
      <c r="AF170" s="27" t="str">
        <f aca="false">IFERROR(INDEX(Lookup_Tables!$F$16:$F$45,MATCH(I170,Lookup_Tables!$E$16:$E$45,0)),"N/A")</f>
        <v>EMP213</v>
      </c>
      <c r="AG170" s="27" t="n">
        <f aca="false">_xlfn.IFS(R170="Recovered",4,R170="Referred",3,R170="Admitted",2,R170="Deceased",1,TRUE(),0)</f>
        <v>4</v>
      </c>
      <c r="AH170" s="27" t="str">
        <f aca="false">IF(T170&gt;=4,"Satisfied",IF(T170&gt;=3,"Neutral","Needs Improvement"))</f>
        <v>Satisfied</v>
      </c>
    </row>
    <row r="171" customFormat="false" ht="15" hidden="false" customHeight="false" outlineLevel="0" collapsed="false">
      <c r="A171" s="30" t="s">
        <v>5481</v>
      </c>
      <c r="B171" s="30" t="s">
        <v>5482</v>
      </c>
      <c r="C171" s="30" t="n">
        <v>50</v>
      </c>
      <c r="D171" s="30" t="s">
        <v>181</v>
      </c>
      <c r="E171" s="31" t="n">
        <v>45414</v>
      </c>
      <c r="F171" s="30" t="s">
        <v>160</v>
      </c>
      <c r="G171" s="31" t="n">
        <v>45417</v>
      </c>
      <c r="H171" s="30" t="s">
        <v>236</v>
      </c>
      <c r="I171" s="30" t="s">
        <v>323</v>
      </c>
      <c r="J171" s="30" t="s">
        <v>455</v>
      </c>
      <c r="K171" s="30" t="s">
        <v>202</v>
      </c>
      <c r="L171" s="30" t="n">
        <v>19</v>
      </c>
      <c r="M171" s="30" t="n">
        <v>74</v>
      </c>
      <c r="N171" s="30" t="s">
        <v>186</v>
      </c>
      <c r="O171" s="30" t="s">
        <v>171</v>
      </c>
      <c r="P171" s="30" t="s">
        <v>140</v>
      </c>
      <c r="Q171" s="32" t="n">
        <v>15848.89</v>
      </c>
      <c r="R171" s="30" t="s">
        <v>268</v>
      </c>
      <c r="S171" s="30" t="s">
        <v>131</v>
      </c>
      <c r="T171" s="30" t="n">
        <v>2</v>
      </c>
      <c r="U171" s="30" t="n">
        <f aca="false">YEAR(E171)</f>
        <v>2024</v>
      </c>
      <c r="V171" s="30" t="str">
        <f aca="false">TEXT(E171,"MMM-YYYY")</f>
        <v>May-2024</v>
      </c>
      <c r="W171" s="30" t="n">
        <f aca="false">MONTH(E171)</f>
        <v>5</v>
      </c>
      <c r="X171" s="30" t="str">
        <f aca="false">TEXT(WEEKDAY(E171,2),"0")&amp;" - "&amp;TEXT(E171,"dddd")</f>
        <v>4 - Thursday</v>
      </c>
      <c r="Y171" s="30" t="str">
        <f aca="false">_xlfn.IFS(C171&lt;18,"Child (0-17)",C171&lt;40,"Young Adult (18-39)",C171&lt;60,"Adult (40-59)",TRUE(),"Senior (60+)")</f>
        <v>Adult (40-59)</v>
      </c>
      <c r="Z171" s="30" t="n">
        <f aca="false">ROUND(G171-E171,0)</f>
        <v>3</v>
      </c>
      <c r="AA171" s="30" t="n">
        <f aca="false">L171+M171</f>
        <v>93</v>
      </c>
      <c r="AB171" s="30" t="n">
        <f aca="false">IFERROR(ROUND(Q171/AA171,2),0)</f>
        <v>170.42</v>
      </c>
      <c r="AC171" s="30" t="str">
        <f aca="false">IF(AND(K171="Critical",N171="No"),"URGENT - No Bed","Normal")</f>
        <v>Normal</v>
      </c>
      <c r="AD171" s="34" t="n">
        <f aca="false">INDEX(Lookup_Tables!$B$3:$B$12,MATCH(H171,Lookup_Tables!$A$3:$A$12,0))</f>
        <v>3900000</v>
      </c>
      <c r="AE171" s="30" t="str">
        <f aca="false">INDEX(Lookup_Tables!$C$3:$C$12,MATCH(H171,Lookup_Tables!$A$3:$A$12,0))</f>
        <v>Dr. Rina Mehta</v>
      </c>
      <c r="AF171" s="30" t="str">
        <f aca="false">IFERROR(INDEX(Lookup_Tables!$F$16:$F$45,MATCH(I171,Lookup_Tables!$E$16:$E$45,0)),"N/A")</f>
        <v>EMP216</v>
      </c>
      <c r="AG171" s="30" t="n">
        <f aca="false">_xlfn.IFS(R171="Recovered",4,R171="Referred",3,R171="Admitted",2,R171="Deceased",1,TRUE(),0)</f>
        <v>3</v>
      </c>
      <c r="AH171" s="30" t="str">
        <f aca="false">IF(T171&gt;=4,"Satisfied",IF(T171&gt;=3,"Neutral","Needs Improvement"))</f>
        <v>Needs Improvement</v>
      </c>
    </row>
    <row r="172" customFormat="false" ht="15" hidden="false" customHeight="false" outlineLevel="0" collapsed="false">
      <c r="A172" s="27" t="s">
        <v>3290</v>
      </c>
      <c r="B172" s="27" t="s">
        <v>6331</v>
      </c>
      <c r="C172" s="27" t="n">
        <v>25</v>
      </c>
      <c r="D172" s="27" t="s">
        <v>121</v>
      </c>
      <c r="E172" s="28" t="n">
        <v>45559</v>
      </c>
      <c r="F172" s="27" t="s">
        <v>1260</v>
      </c>
      <c r="G172" s="28" t="n">
        <v>45559</v>
      </c>
      <c r="H172" s="27" t="s">
        <v>206</v>
      </c>
      <c r="I172" s="27" t="s">
        <v>232</v>
      </c>
      <c r="J172" s="27" t="s">
        <v>615</v>
      </c>
      <c r="K172" s="27" t="s">
        <v>138</v>
      </c>
      <c r="L172" s="27" t="n">
        <v>35</v>
      </c>
      <c r="M172" s="27" t="n">
        <v>39</v>
      </c>
      <c r="N172" s="27" t="s">
        <v>127</v>
      </c>
      <c r="O172" s="27" t="s">
        <v>139</v>
      </c>
      <c r="P172" s="27" t="s">
        <v>129</v>
      </c>
      <c r="Q172" s="29" t="n">
        <v>1428.96</v>
      </c>
      <c r="R172" s="27" t="s">
        <v>130</v>
      </c>
      <c r="S172" s="27" t="s">
        <v>197</v>
      </c>
      <c r="T172" s="27" t="n">
        <v>4</v>
      </c>
      <c r="U172" s="27" t="n">
        <f aca="false">YEAR(E172)</f>
        <v>2024</v>
      </c>
      <c r="V172" s="27" t="str">
        <f aca="false">TEXT(E172,"MMM-YYYY")</f>
        <v>Sep-2024</v>
      </c>
      <c r="W172" s="27" t="n">
        <f aca="false">MONTH(E172)</f>
        <v>9</v>
      </c>
      <c r="X172" s="27" t="str">
        <f aca="false">TEXT(WEEKDAY(E172,2),"0")&amp;" - "&amp;TEXT(E172,"dddd")</f>
        <v>2 - Tuesday</v>
      </c>
      <c r="Y172" s="27" t="str">
        <f aca="false">_xlfn.IFS(C172&lt;18,"Child (0-17)",C172&lt;40,"Young Adult (18-39)",C172&lt;60,"Adult (40-59)",TRUE(),"Senior (60+)")</f>
        <v>Young Adult (18-39)</v>
      </c>
      <c r="Z172" s="27" t="n">
        <f aca="false">ROUND(G172-E172,0)</f>
        <v>0</v>
      </c>
      <c r="AA172" s="27" t="n">
        <f aca="false">L172+M172</f>
        <v>74</v>
      </c>
      <c r="AB172" s="27" t="n">
        <f aca="false">IFERROR(ROUND(Q172/AA172,2),0)</f>
        <v>19.31</v>
      </c>
      <c r="AC172" s="27" t="str">
        <f aca="false">IF(AND(K172="Critical",N172="No"),"URGENT - No Bed","Normal")</f>
        <v>Normal</v>
      </c>
      <c r="AD172" s="33" t="n">
        <f aca="false">INDEX(Lookup_Tables!$B$3:$B$12,MATCH(H172,Lookup_Tables!$A$3:$A$12,0))</f>
        <v>2800000</v>
      </c>
      <c r="AE172" s="27" t="str">
        <f aca="false">INDEX(Lookup_Tables!$C$3:$C$12,MATCH(H172,Lookup_Tables!$A$3:$A$12,0))</f>
        <v>Dr. Suresh Nair</v>
      </c>
      <c r="AF172" s="27" t="str">
        <f aca="false">IFERROR(INDEX(Lookup_Tables!$F$16:$F$45,MATCH(I172,Lookup_Tables!$E$16:$E$45,0)),"N/A")</f>
        <v>EMP210</v>
      </c>
      <c r="AG172" s="27" t="n">
        <f aca="false">_xlfn.IFS(R172="Recovered",4,R172="Referred",3,R172="Admitted",2,R172="Deceased",1,TRUE(),0)</f>
        <v>4</v>
      </c>
      <c r="AH172" s="27" t="str">
        <f aca="false">IF(T172&gt;=4,"Satisfied",IF(T172&gt;=3,"Neutral","Needs Improvement"))</f>
        <v>Satisfied</v>
      </c>
    </row>
    <row r="173" customFormat="false" ht="15" hidden="false" customHeight="false" outlineLevel="0" collapsed="false">
      <c r="A173" s="30" t="s">
        <v>1390</v>
      </c>
      <c r="B173" s="30" t="s">
        <v>1166</v>
      </c>
      <c r="C173" s="30" t="n">
        <v>46</v>
      </c>
      <c r="D173" s="30" t="s">
        <v>121</v>
      </c>
      <c r="E173" s="31" t="n">
        <v>45553</v>
      </c>
      <c r="F173" s="30" t="s">
        <v>350</v>
      </c>
      <c r="G173" s="31" t="n">
        <v>45555</v>
      </c>
      <c r="H173" s="30" t="s">
        <v>123</v>
      </c>
      <c r="I173" s="30" t="s">
        <v>155</v>
      </c>
      <c r="J173" s="30" t="s">
        <v>305</v>
      </c>
      <c r="K173" s="30" t="s">
        <v>126</v>
      </c>
      <c r="L173" s="30" t="n">
        <v>21</v>
      </c>
      <c r="M173" s="30" t="n">
        <v>143</v>
      </c>
      <c r="N173" s="30" t="s">
        <v>186</v>
      </c>
      <c r="O173" s="30" t="s">
        <v>139</v>
      </c>
      <c r="P173" s="30" t="s">
        <v>187</v>
      </c>
      <c r="Q173" s="32" t="n">
        <v>8101.81</v>
      </c>
      <c r="R173" s="30" t="s">
        <v>130</v>
      </c>
      <c r="S173" s="30" t="s">
        <v>131</v>
      </c>
      <c r="T173" s="30" t="n">
        <v>3</v>
      </c>
      <c r="U173" s="30" t="n">
        <f aca="false">YEAR(E173)</f>
        <v>2024</v>
      </c>
      <c r="V173" s="30" t="str">
        <f aca="false">TEXT(E173,"MMM-YYYY")</f>
        <v>Sep-2024</v>
      </c>
      <c r="W173" s="30" t="n">
        <f aca="false">MONTH(E173)</f>
        <v>9</v>
      </c>
      <c r="X173" s="30" t="str">
        <f aca="false">TEXT(WEEKDAY(E173,2),"0")&amp;" - "&amp;TEXT(E173,"dddd")</f>
        <v>3 - Wednesday</v>
      </c>
      <c r="Y173" s="30" t="str">
        <f aca="false">_xlfn.IFS(C173&lt;18,"Child (0-17)",C173&lt;40,"Young Adult (18-39)",C173&lt;60,"Adult (40-59)",TRUE(),"Senior (60+)")</f>
        <v>Adult (40-59)</v>
      </c>
      <c r="Z173" s="30" t="n">
        <f aca="false">ROUND(G173-E173,0)</f>
        <v>2</v>
      </c>
      <c r="AA173" s="30" t="n">
        <f aca="false">L173+M173</f>
        <v>164</v>
      </c>
      <c r="AB173" s="30" t="n">
        <f aca="false">IFERROR(ROUND(Q173/AA173,2),0)</f>
        <v>49.4</v>
      </c>
      <c r="AC173" s="30" t="str">
        <f aca="false">IF(AND(K173="Critical",N173="No"),"URGENT - No Bed","Normal")</f>
        <v>Normal</v>
      </c>
      <c r="AD173" s="34" t="n">
        <f aca="false">INDEX(Lookup_Tables!$B$3:$B$12,MATCH(H173,Lookup_Tables!$A$3:$A$12,0))</f>
        <v>2200000</v>
      </c>
      <c r="AE173" s="30" t="str">
        <f aca="false">INDEX(Lookup_Tables!$C$3:$C$12,MATCH(H173,Lookup_Tables!$A$3:$A$12,0))</f>
        <v>Dr. Rohan Das</v>
      </c>
      <c r="AF173" s="30" t="str">
        <f aca="false">IFERROR(INDEX(Lookup_Tables!$F$16:$F$45,MATCH(I173,Lookup_Tables!$E$16:$E$45,0)),"N/A")</f>
        <v>EMP203</v>
      </c>
      <c r="AG173" s="30" t="n">
        <f aca="false">_xlfn.IFS(R173="Recovered",4,R173="Referred",3,R173="Admitted",2,R173="Deceased",1,TRUE(),0)</f>
        <v>4</v>
      </c>
      <c r="AH173" s="30" t="str">
        <f aca="false">IF(T173&gt;=4,"Satisfied",IF(T173&gt;=3,"Neutral","Needs Improvement"))</f>
        <v>Neutral</v>
      </c>
    </row>
    <row r="174" customFormat="false" ht="15" hidden="false" customHeight="false" outlineLevel="0" collapsed="false">
      <c r="A174" s="27" t="s">
        <v>3707</v>
      </c>
      <c r="B174" s="27" t="s">
        <v>1516</v>
      </c>
      <c r="C174" s="27" t="n">
        <v>32</v>
      </c>
      <c r="D174" s="27" t="s">
        <v>181</v>
      </c>
      <c r="E174" s="28" t="n">
        <v>45478</v>
      </c>
      <c r="F174" s="27" t="s">
        <v>832</v>
      </c>
      <c r="G174" s="28" t="n">
        <v>45480</v>
      </c>
      <c r="H174" s="27" t="s">
        <v>161</v>
      </c>
      <c r="I174" s="27" t="s">
        <v>538</v>
      </c>
      <c r="J174" s="27" t="s">
        <v>258</v>
      </c>
      <c r="K174" s="27" t="s">
        <v>202</v>
      </c>
      <c r="L174" s="27" t="n">
        <v>7</v>
      </c>
      <c r="M174" s="27" t="n">
        <v>142</v>
      </c>
      <c r="N174" s="27" t="s">
        <v>186</v>
      </c>
      <c r="O174" s="27" t="s">
        <v>149</v>
      </c>
      <c r="P174" s="27" t="s">
        <v>150</v>
      </c>
      <c r="Q174" s="29" t="n">
        <v>17172.52</v>
      </c>
      <c r="R174" s="27" t="s">
        <v>130</v>
      </c>
      <c r="S174" s="27" t="s">
        <v>151</v>
      </c>
      <c r="T174" s="27" t="n">
        <v>4</v>
      </c>
      <c r="U174" s="27" t="n">
        <f aca="false">YEAR(E174)</f>
        <v>2024</v>
      </c>
      <c r="V174" s="27" t="str">
        <f aca="false">TEXT(E174,"MMM-YYYY")</f>
        <v>Jul-2024</v>
      </c>
      <c r="W174" s="27" t="n">
        <f aca="false">MONTH(E174)</f>
        <v>7</v>
      </c>
      <c r="X174" s="27" t="str">
        <f aca="false">TEXT(WEEKDAY(E174,2),"0")&amp;" - "&amp;TEXT(E174,"dddd")</f>
        <v>5 - Friday</v>
      </c>
      <c r="Y174" s="27" t="str">
        <f aca="false">_xlfn.IFS(C174&lt;18,"Child (0-17)",C174&lt;40,"Young Adult (18-39)",C174&lt;60,"Adult (40-59)",TRUE(),"Senior (60+)")</f>
        <v>Young Adult (18-39)</v>
      </c>
      <c r="Z174" s="27" t="n">
        <f aca="false">ROUND(G174-E174,0)</f>
        <v>2</v>
      </c>
      <c r="AA174" s="27" t="n">
        <f aca="false">L174+M174</f>
        <v>149</v>
      </c>
      <c r="AB174" s="27" t="n">
        <f aca="false">IFERROR(ROUND(Q174/AA174,2),0)</f>
        <v>115.25</v>
      </c>
      <c r="AC174" s="27" t="str">
        <f aca="false">IF(AND(K174="Critical",N174="No"),"URGENT - No Bed","Normal")</f>
        <v>Normal</v>
      </c>
      <c r="AD174" s="33" t="n">
        <f aca="false">INDEX(Lookup_Tables!$B$3:$B$12,MATCH(H174,Lookup_Tables!$A$3:$A$12,0))</f>
        <v>3600000</v>
      </c>
      <c r="AE174" s="27" t="str">
        <f aca="false">INDEX(Lookup_Tables!$C$3:$C$12,MATCH(H174,Lookup_Tables!$A$3:$A$12,0))</f>
        <v>Dr. Sameer Joshi</v>
      </c>
      <c r="AF174" s="27" t="str">
        <f aca="false">IFERROR(INDEX(Lookup_Tables!$F$16:$F$45,MATCH(I174,Lookup_Tables!$E$16:$E$45,0)),"N/A")</f>
        <v>EMP221</v>
      </c>
      <c r="AG174" s="27" t="n">
        <f aca="false">_xlfn.IFS(R174="Recovered",4,R174="Referred",3,R174="Admitted",2,R174="Deceased",1,TRUE(),0)</f>
        <v>4</v>
      </c>
      <c r="AH174" s="27" t="str">
        <f aca="false">IF(T174&gt;=4,"Satisfied",IF(T174&gt;=3,"Neutral","Needs Improvement"))</f>
        <v>Satisfied</v>
      </c>
    </row>
    <row r="175" customFormat="false" ht="15" hidden="false" customHeight="false" outlineLevel="0" collapsed="false">
      <c r="A175" s="30" t="s">
        <v>4036</v>
      </c>
      <c r="B175" s="30" t="s">
        <v>1817</v>
      </c>
      <c r="C175" s="30" t="n">
        <v>13</v>
      </c>
      <c r="D175" s="30" t="s">
        <v>121</v>
      </c>
      <c r="E175" s="31" t="n">
        <v>45318</v>
      </c>
      <c r="F175" s="30" t="s">
        <v>405</v>
      </c>
      <c r="G175" s="31" t="n">
        <v>45326</v>
      </c>
      <c r="H175" s="30" t="s">
        <v>168</v>
      </c>
      <c r="I175" s="30" t="s">
        <v>196</v>
      </c>
      <c r="J175" s="30" t="s">
        <v>441</v>
      </c>
      <c r="K175" s="30" t="s">
        <v>202</v>
      </c>
      <c r="L175" s="30" t="n">
        <v>9</v>
      </c>
      <c r="M175" s="30" t="n">
        <v>139</v>
      </c>
      <c r="N175" s="30" t="s">
        <v>186</v>
      </c>
      <c r="O175" s="30" t="s">
        <v>139</v>
      </c>
      <c r="P175" s="30" t="s">
        <v>187</v>
      </c>
      <c r="Q175" s="32" t="n">
        <v>17322.84</v>
      </c>
      <c r="R175" s="30" t="s">
        <v>130</v>
      </c>
      <c r="S175" s="30" t="s">
        <v>223</v>
      </c>
      <c r="T175" s="30" t="n">
        <v>3</v>
      </c>
      <c r="U175" s="30" t="n">
        <f aca="false">YEAR(E175)</f>
        <v>2024</v>
      </c>
      <c r="V175" s="30" t="str">
        <f aca="false">TEXT(E175,"MMM-YYYY")</f>
        <v>Jan-2024</v>
      </c>
      <c r="W175" s="30" t="n">
        <f aca="false">MONTH(E175)</f>
        <v>1</v>
      </c>
      <c r="X175" s="30" t="str">
        <f aca="false">TEXT(WEEKDAY(E175,2),"0")&amp;" - "&amp;TEXT(E175,"dddd")</f>
        <v>6 - Saturday</v>
      </c>
      <c r="Y175" s="30" t="str">
        <f aca="false">_xlfn.IFS(C175&lt;18,"Child (0-17)",C175&lt;40,"Young Adult (18-39)",C175&lt;60,"Adult (40-59)",TRUE(),"Senior (60+)")</f>
        <v>Child (0-17)</v>
      </c>
      <c r="Z175" s="30" t="n">
        <f aca="false">ROUND(G175-E175,0)</f>
        <v>8</v>
      </c>
      <c r="AA175" s="30" t="n">
        <f aca="false">L175+M175</f>
        <v>148</v>
      </c>
      <c r="AB175" s="30" t="n">
        <f aca="false">IFERROR(ROUND(Q175/AA175,2),0)</f>
        <v>117.05</v>
      </c>
      <c r="AC175" s="30" t="str">
        <f aca="false">IF(AND(K175="Critical",N175="No"),"URGENT - No Bed","Normal")</f>
        <v>Normal</v>
      </c>
      <c r="AD175" s="34" t="n">
        <f aca="false">INDEX(Lookup_Tables!$B$3:$B$12,MATCH(H175,Lookup_Tables!$A$3:$A$12,0))</f>
        <v>4400000</v>
      </c>
      <c r="AE175" s="30" t="str">
        <f aca="false">INDEX(Lookup_Tables!$C$3:$C$12,MATCH(H175,Lookup_Tables!$A$3:$A$12,0))</f>
        <v>Dr. Neha Chopra</v>
      </c>
      <c r="AF175" s="30" t="str">
        <f aca="false">IFERROR(INDEX(Lookup_Tables!$F$16:$F$45,MATCH(I175,Lookup_Tables!$E$16:$E$45,0)),"N/A")</f>
        <v>EMP219</v>
      </c>
      <c r="AG175" s="30" t="n">
        <f aca="false">_xlfn.IFS(R175="Recovered",4,R175="Referred",3,R175="Admitted",2,R175="Deceased",1,TRUE(),0)</f>
        <v>4</v>
      </c>
      <c r="AH175" s="30" t="str">
        <f aca="false">IF(T175&gt;=4,"Satisfied",IF(T175&gt;=3,"Neutral","Needs Improvement"))</f>
        <v>Neutral</v>
      </c>
    </row>
    <row r="176" customFormat="false" ht="15" hidden="false" customHeight="false" outlineLevel="0" collapsed="false">
      <c r="A176" s="27" t="s">
        <v>1680</v>
      </c>
      <c r="B176" s="27" t="s">
        <v>1681</v>
      </c>
      <c r="C176" s="27" t="n">
        <v>27</v>
      </c>
      <c r="D176" s="27" t="s">
        <v>181</v>
      </c>
      <c r="E176" s="28" t="n">
        <v>45480</v>
      </c>
      <c r="F176" s="27" t="s">
        <v>211</v>
      </c>
      <c r="G176" s="28" t="n">
        <v>45485</v>
      </c>
      <c r="H176" s="27" t="s">
        <v>183</v>
      </c>
      <c r="I176" s="27" t="s">
        <v>184</v>
      </c>
      <c r="J176" s="27" t="s">
        <v>411</v>
      </c>
      <c r="K176" s="27" t="s">
        <v>126</v>
      </c>
      <c r="L176" s="27" t="n">
        <v>5</v>
      </c>
      <c r="M176" s="27" t="n">
        <v>97</v>
      </c>
      <c r="N176" s="27" t="s">
        <v>186</v>
      </c>
      <c r="O176" s="27" t="s">
        <v>139</v>
      </c>
      <c r="P176" s="27" t="s">
        <v>187</v>
      </c>
      <c r="Q176" s="29" t="n">
        <v>8856.98</v>
      </c>
      <c r="R176" s="27" t="s">
        <v>130</v>
      </c>
      <c r="S176" s="27" t="s">
        <v>141</v>
      </c>
      <c r="T176" s="27" t="n">
        <v>4</v>
      </c>
      <c r="U176" s="27" t="n">
        <f aca="false">YEAR(E176)</f>
        <v>2024</v>
      </c>
      <c r="V176" s="27" t="str">
        <f aca="false">TEXT(E176,"MMM-YYYY")</f>
        <v>Jul-2024</v>
      </c>
      <c r="W176" s="27" t="n">
        <f aca="false">MONTH(E176)</f>
        <v>7</v>
      </c>
      <c r="X176" s="27" t="str">
        <f aca="false">TEXT(WEEKDAY(E176,2),"0")&amp;" - "&amp;TEXT(E176,"dddd")</f>
        <v>7 - Sunday</v>
      </c>
      <c r="Y176" s="27" t="str">
        <f aca="false">_xlfn.IFS(C176&lt;18,"Child (0-17)",C176&lt;40,"Young Adult (18-39)",C176&lt;60,"Adult (40-59)",TRUE(),"Senior (60+)")</f>
        <v>Young Adult (18-39)</v>
      </c>
      <c r="Z176" s="27" t="n">
        <f aca="false">ROUND(G176-E176,0)</f>
        <v>5</v>
      </c>
      <c r="AA176" s="27" t="n">
        <f aca="false">L176+M176</f>
        <v>102</v>
      </c>
      <c r="AB176" s="27" t="n">
        <f aca="false">IFERROR(ROUND(Q176/AA176,2),0)</f>
        <v>86.83</v>
      </c>
      <c r="AC176" s="27" t="str">
        <f aca="false">IF(AND(K176="Critical",N176="No"),"URGENT - No Bed","Normal")</f>
        <v>Normal</v>
      </c>
      <c r="AD176" s="33" t="n">
        <f aca="false">INDEX(Lookup_Tables!$B$3:$B$12,MATCH(H176,Lookup_Tables!$A$3:$A$12,0))</f>
        <v>3100000</v>
      </c>
      <c r="AE176" s="27" t="str">
        <f aca="false">INDEX(Lookup_Tables!$C$3:$C$12,MATCH(H176,Lookup_Tables!$A$3:$A$12,0))</f>
        <v>Dr. Kavita Rao</v>
      </c>
      <c r="AF176" s="27" t="str">
        <f aca="false">IFERROR(INDEX(Lookup_Tables!$F$16:$F$45,MATCH(I176,Lookup_Tables!$E$16:$E$45,0)),"N/A")</f>
        <v>EMP226</v>
      </c>
      <c r="AG176" s="27" t="n">
        <f aca="false">_xlfn.IFS(R176="Recovered",4,R176="Referred",3,R176="Admitted",2,R176="Deceased",1,TRUE(),0)</f>
        <v>4</v>
      </c>
      <c r="AH176" s="27" t="str">
        <f aca="false">IF(T176&gt;=4,"Satisfied",IF(T176&gt;=3,"Neutral","Needs Improvement"))</f>
        <v>Satisfied</v>
      </c>
    </row>
    <row r="177" customFormat="false" ht="15" hidden="false" customHeight="false" outlineLevel="0" collapsed="false">
      <c r="A177" s="30" t="s">
        <v>1130</v>
      </c>
      <c r="B177" s="30" t="s">
        <v>1131</v>
      </c>
      <c r="C177" s="30" t="n">
        <v>48</v>
      </c>
      <c r="D177" s="30" t="s">
        <v>181</v>
      </c>
      <c r="E177" s="31" t="n">
        <v>45397</v>
      </c>
      <c r="F177" s="30" t="s">
        <v>1132</v>
      </c>
      <c r="G177" s="31" t="n">
        <v>45397</v>
      </c>
      <c r="H177" s="30" t="s">
        <v>242</v>
      </c>
      <c r="I177" s="30" t="s">
        <v>466</v>
      </c>
      <c r="J177" s="30" t="s">
        <v>363</v>
      </c>
      <c r="K177" s="30" t="s">
        <v>156</v>
      </c>
      <c r="L177" s="30" t="n">
        <v>20</v>
      </c>
      <c r="M177" s="30" t="n">
        <v>32</v>
      </c>
      <c r="N177" s="30" t="s">
        <v>127</v>
      </c>
      <c r="O177" s="30" t="s">
        <v>149</v>
      </c>
      <c r="P177" s="30" t="s">
        <v>129</v>
      </c>
      <c r="Q177" s="32" t="n">
        <v>3881.69</v>
      </c>
      <c r="R177" s="30" t="s">
        <v>130</v>
      </c>
      <c r="S177" s="30" t="s">
        <v>164</v>
      </c>
      <c r="T177" s="30" t="n">
        <v>5</v>
      </c>
      <c r="U177" s="30" t="n">
        <f aca="false">YEAR(E177)</f>
        <v>2024</v>
      </c>
      <c r="V177" s="30" t="str">
        <f aca="false">TEXT(E177,"MMM-YYYY")</f>
        <v>Apr-2024</v>
      </c>
      <c r="W177" s="30" t="n">
        <f aca="false">MONTH(E177)</f>
        <v>4</v>
      </c>
      <c r="X177" s="30" t="str">
        <f aca="false">TEXT(WEEKDAY(E177,2),"0")&amp;" - "&amp;TEXT(E177,"dddd")</f>
        <v>1 - Monday</v>
      </c>
      <c r="Y177" s="30" t="str">
        <f aca="false">_xlfn.IFS(C177&lt;18,"Child (0-17)",C177&lt;40,"Young Adult (18-39)",C177&lt;60,"Adult (40-59)",TRUE(),"Senior (60+)")</f>
        <v>Adult (40-59)</v>
      </c>
      <c r="Z177" s="30" t="n">
        <f aca="false">ROUND(G177-E177,0)</f>
        <v>0</v>
      </c>
      <c r="AA177" s="30" t="n">
        <f aca="false">L177+M177</f>
        <v>52</v>
      </c>
      <c r="AB177" s="30" t="n">
        <f aca="false">IFERROR(ROUND(Q177/AA177,2),0)</f>
        <v>74.65</v>
      </c>
      <c r="AC177" s="30" t="str">
        <f aca="false">IF(AND(K177="Critical",N177="No"),"URGENT - No Bed","Normal")</f>
        <v>Normal</v>
      </c>
      <c r="AD177" s="34" t="n">
        <f aca="false">INDEX(Lookup_Tables!$B$3:$B$12,MATCH(H177,Lookup_Tables!$A$3:$A$12,0))</f>
        <v>3000000</v>
      </c>
      <c r="AE177" s="30" t="str">
        <f aca="false">INDEX(Lookup_Tables!$C$3:$C$12,MATCH(H177,Lookup_Tables!$A$3:$A$12,0))</f>
        <v>Dr. Pooja Iyer</v>
      </c>
      <c r="AF177" s="30" t="str">
        <f aca="false">IFERROR(INDEX(Lookup_Tables!$F$16:$F$45,MATCH(I177,Lookup_Tables!$E$16:$E$45,0)),"N/A")</f>
        <v>EMP212</v>
      </c>
      <c r="AG177" s="30" t="n">
        <f aca="false">_xlfn.IFS(R177="Recovered",4,R177="Referred",3,R177="Admitted",2,R177="Deceased",1,TRUE(),0)</f>
        <v>4</v>
      </c>
      <c r="AH177" s="30" t="str">
        <f aca="false">IF(T177&gt;=4,"Satisfied",IF(T177&gt;=3,"Neutral","Needs Improvement"))</f>
        <v>Satisfied</v>
      </c>
    </row>
    <row r="178" customFormat="false" ht="15" hidden="false" customHeight="false" outlineLevel="0" collapsed="false">
      <c r="A178" s="27" t="s">
        <v>1962</v>
      </c>
      <c r="B178" s="27" t="s">
        <v>133</v>
      </c>
      <c r="C178" s="27" t="n">
        <v>59</v>
      </c>
      <c r="D178" s="27" t="s">
        <v>121</v>
      </c>
      <c r="E178" s="28" t="n">
        <v>45618</v>
      </c>
      <c r="F178" s="27" t="s">
        <v>1233</v>
      </c>
      <c r="G178" s="28" t="n">
        <v>45621</v>
      </c>
      <c r="H178" s="27" t="s">
        <v>146</v>
      </c>
      <c r="I178" s="27" t="s">
        <v>309</v>
      </c>
      <c r="J178" s="27" t="s">
        <v>244</v>
      </c>
      <c r="K178" s="27" t="s">
        <v>156</v>
      </c>
      <c r="L178" s="27" t="n">
        <v>30</v>
      </c>
      <c r="M178" s="27" t="n">
        <v>48</v>
      </c>
      <c r="N178" s="27" t="s">
        <v>186</v>
      </c>
      <c r="O178" s="27" t="s">
        <v>139</v>
      </c>
      <c r="P178" s="27" t="s">
        <v>129</v>
      </c>
      <c r="Q178" s="29" t="n">
        <v>4121.45</v>
      </c>
      <c r="R178" s="27" t="s">
        <v>130</v>
      </c>
      <c r="S178" s="27" t="s">
        <v>151</v>
      </c>
      <c r="T178" s="27" t="n">
        <v>4</v>
      </c>
      <c r="U178" s="27" t="n">
        <f aca="false">YEAR(E178)</f>
        <v>2024</v>
      </c>
      <c r="V178" s="27" t="str">
        <f aca="false">TEXT(E178,"MMM-YYYY")</f>
        <v>Nov-2024</v>
      </c>
      <c r="W178" s="27" t="n">
        <f aca="false">MONTH(E178)</f>
        <v>11</v>
      </c>
      <c r="X178" s="27" t="str">
        <f aca="false">TEXT(WEEKDAY(E178,2),"0")&amp;" - "&amp;TEXT(E178,"dddd")</f>
        <v>5 - Friday</v>
      </c>
      <c r="Y178" s="27" t="str">
        <f aca="false">_xlfn.IFS(C178&lt;18,"Child (0-17)",C178&lt;40,"Young Adult (18-39)",C178&lt;60,"Adult (40-59)",TRUE(),"Senior (60+)")</f>
        <v>Adult (40-59)</v>
      </c>
      <c r="Z178" s="27" t="n">
        <f aca="false">ROUND(G178-E178,0)</f>
        <v>3</v>
      </c>
      <c r="AA178" s="27" t="n">
        <f aca="false">L178+M178</f>
        <v>78</v>
      </c>
      <c r="AB178" s="27" t="n">
        <f aca="false">IFERROR(ROUND(Q178/AA178,2),0)</f>
        <v>52.84</v>
      </c>
      <c r="AC178" s="27" t="str">
        <f aca="false">IF(AND(K178="Critical",N178="No"),"URGENT - No Bed","Normal")</f>
        <v>Normal</v>
      </c>
      <c r="AD178" s="33" t="n">
        <f aca="false">INDEX(Lookup_Tables!$B$3:$B$12,MATCH(H178,Lookup_Tables!$A$3:$A$12,0))</f>
        <v>2700000</v>
      </c>
      <c r="AE178" s="27" t="str">
        <f aca="false">INDEX(Lookup_Tables!$C$3:$C$12,MATCH(H178,Lookup_Tables!$A$3:$A$12,0))</f>
        <v>Dr. Vikram Singh</v>
      </c>
      <c r="AF178" s="27" t="str">
        <f aca="false">IFERROR(INDEX(Lookup_Tables!$F$16:$F$45,MATCH(I178,Lookup_Tables!$E$16:$E$45,0)),"N/A")</f>
        <v>EMP228</v>
      </c>
      <c r="AG178" s="27" t="n">
        <f aca="false">_xlfn.IFS(R178="Recovered",4,R178="Referred",3,R178="Admitted",2,R178="Deceased",1,TRUE(),0)</f>
        <v>4</v>
      </c>
      <c r="AH178" s="27" t="str">
        <f aca="false">IF(T178&gt;=4,"Satisfied",IF(T178&gt;=3,"Neutral","Needs Improvement"))</f>
        <v>Satisfied</v>
      </c>
    </row>
    <row r="179" customFormat="false" ht="15" hidden="false" customHeight="false" outlineLevel="0" collapsed="false">
      <c r="A179" s="30" t="s">
        <v>2580</v>
      </c>
      <c r="B179" s="30" t="s">
        <v>2581</v>
      </c>
      <c r="C179" s="30" t="n">
        <v>41</v>
      </c>
      <c r="D179" s="30" t="s">
        <v>181</v>
      </c>
      <c r="E179" s="31" t="n">
        <v>45395</v>
      </c>
      <c r="F179" s="30" t="s">
        <v>1268</v>
      </c>
      <c r="G179" s="31" t="n">
        <v>45395</v>
      </c>
      <c r="H179" s="30" t="s">
        <v>236</v>
      </c>
      <c r="I179" s="30" t="s">
        <v>323</v>
      </c>
      <c r="J179" s="30" t="s">
        <v>287</v>
      </c>
      <c r="K179" s="30" t="s">
        <v>138</v>
      </c>
      <c r="L179" s="30" t="n">
        <v>60</v>
      </c>
      <c r="M179" s="30" t="n">
        <v>28</v>
      </c>
      <c r="N179" s="30" t="s">
        <v>127</v>
      </c>
      <c r="O179" s="30" t="s">
        <v>139</v>
      </c>
      <c r="P179" s="30" t="s">
        <v>140</v>
      </c>
      <c r="Q179" s="32" t="n">
        <v>1623.83</v>
      </c>
      <c r="R179" s="30" t="s">
        <v>130</v>
      </c>
      <c r="S179" s="30" t="s">
        <v>164</v>
      </c>
      <c r="T179" s="30" t="n">
        <v>3</v>
      </c>
      <c r="U179" s="30" t="n">
        <f aca="false">YEAR(E179)</f>
        <v>2024</v>
      </c>
      <c r="V179" s="30" t="str">
        <f aca="false">TEXT(E179,"MMM-YYYY")</f>
        <v>Apr-2024</v>
      </c>
      <c r="W179" s="30" t="n">
        <f aca="false">MONTH(E179)</f>
        <v>4</v>
      </c>
      <c r="X179" s="30" t="str">
        <f aca="false">TEXT(WEEKDAY(E179,2),"0")&amp;" - "&amp;TEXT(E179,"dddd")</f>
        <v>6 - Saturday</v>
      </c>
      <c r="Y179" s="30" t="str">
        <f aca="false">_xlfn.IFS(C179&lt;18,"Child (0-17)",C179&lt;40,"Young Adult (18-39)",C179&lt;60,"Adult (40-59)",TRUE(),"Senior (60+)")</f>
        <v>Adult (40-59)</v>
      </c>
      <c r="Z179" s="30" t="n">
        <f aca="false">ROUND(G179-E179,0)</f>
        <v>0</v>
      </c>
      <c r="AA179" s="30" t="n">
        <f aca="false">L179+M179</f>
        <v>88</v>
      </c>
      <c r="AB179" s="30" t="n">
        <f aca="false">IFERROR(ROUND(Q179/AA179,2),0)</f>
        <v>18.45</v>
      </c>
      <c r="AC179" s="30" t="str">
        <f aca="false">IF(AND(K179="Critical",N179="No"),"URGENT - No Bed","Normal")</f>
        <v>Normal</v>
      </c>
      <c r="AD179" s="34" t="n">
        <f aca="false">INDEX(Lookup_Tables!$B$3:$B$12,MATCH(H179,Lookup_Tables!$A$3:$A$12,0))</f>
        <v>3900000</v>
      </c>
      <c r="AE179" s="30" t="str">
        <f aca="false">INDEX(Lookup_Tables!$C$3:$C$12,MATCH(H179,Lookup_Tables!$A$3:$A$12,0))</f>
        <v>Dr. Rina Mehta</v>
      </c>
      <c r="AF179" s="30" t="str">
        <f aca="false">IFERROR(INDEX(Lookup_Tables!$F$16:$F$45,MATCH(I179,Lookup_Tables!$E$16:$E$45,0)),"N/A")</f>
        <v>EMP216</v>
      </c>
      <c r="AG179" s="30" t="n">
        <f aca="false">_xlfn.IFS(R179="Recovered",4,R179="Referred",3,R179="Admitted",2,R179="Deceased",1,TRUE(),0)</f>
        <v>4</v>
      </c>
      <c r="AH179" s="30" t="str">
        <f aca="false">IF(T179&gt;=4,"Satisfied",IF(T179&gt;=3,"Neutral","Needs Improvement"))</f>
        <v>Neutral</v>
      </c>
    </row>
    <row r="180" customFormat="false" ht="15" hidden="false" customHeight="false" outlineLevel="0" collapsed="false">
      <c r="A180" s="27" t="s">
        <v>1615</v>
      </c>
      <c r="B180" s="27" t="s">
        <v>1207</v>
      </c>
      <c r="C180" s="27" t="n">
        <v>41</v>
      </c>
      <c r="D180" s="27" t="s">
        <v>121</v>
      </c>
      <c r="E180" s="28" t="n">
        <v>45447</v>
      </c>
      <c r="F180" s="27" t="s">
        <v>812</v>
      </c>
      <c r="G180" s="28" t="n">
        <v>45448</v>
      </c>
      <c r="H180" s="27" t="s">
        <v>146</v>
      </c>
      <c r="I180" s="27" t="s">
        <v>147</v>
      </c>
      <c r="J180" s="27" t="s">
        <v>148</v>
      </c>
      <c r="K180" s="27" t="s">
        <v>138</v>
      </c>
      <c r="L180" s="27" t="n">
        <v>51</v>
      </c>
      <c r="M180" s="27" t="n">
        <v>45</v>
      </c>
      <c r="N180" s="27" t="s">
        <v>127</v>
      </c>
      <c r="O180" s="27" t="s">
        <v>139</v>
      </c>
      <c r="P180" s="27" t="s">
        <v>150</v>
      </c>
      <c r="Q180" s="29" t="n">
        <v>1495.33</v>
      </c>
      <c r="R180" s="27" t="s">
        <v>268</v>
      </c>
      <c r="S180" s="27" t="s">
        <v>131</v>
      </c>
      <c r="T180" s="27" t="n">
        <v>3</v>
      </c>
      <c r="U180" s="27" t="n">
        <f aca="false">YEAR(E180)</f>
        <v>2024</v>
      </c>
      <c r="V180" s="27" t="str">
        <f aca="false">TEXT(E180,"MMM-YYYY")</f>
        <v>Jun-2024</v>
      </c>
      <c r="W180" s="27" t="n">
        <f aca="false">MONTH(E180)</f>
        <v>6</v>
      </c>
      <c r="X180" s="27" t="str">
        <f aca="false">TEXT(WEEKDAY(E180,2),"0")&amp;" - "&amp;TEXT(E180,"dddd")</f>
        <v>2 - Tuesday</v>
      </c>
      <c r="Y180" s="27" t="str">
        <f aca="false">_xlfn.IFS(C180&lt;18,"Child (0-17)",C180&lt;40,"Young Adult (18-39)",C180&lt;60,"Adult (40-59)",TRUE(),"Senior (60+)")</f>
        <v>Adult (40-59)</v>
      </c>
      <c r="Z180" s="27" t="n">
        <f aca="false">ROUND(G180-E180,0)</f>
        <v>1</v>
      </c>
      <c r="AA180" s="27" t="n">
        <f aca="false">L180+M180</f>
        <v>96</v>
      </c>
      <c r="AB180" s="27" t="n">
        <f aca="false">IFERROR(ROUND(Q180/AA180,2),0)</f>
        <v>15.58</v>
      </c>
      <c r="AC180" s="27" t="str">
        <f aca="false">IF(AND(K180="Critical",N180="No"),"URGENT - No Bed","Normal")</f>
        <v>Normal</v>
      </c>
      <c r="AD180" s="33" t="n">
        <f aca="false">INDEX(Lookup_Tables!$B$3:$B$12,MATCH(H180,Lookup_Tables!$A$3:$A$12,0))</f>
        <v>2700000</v>
      </c>
      <c r="AE180" s="27" t="str">
        <f aca="false">INDEX(Lookup_Tables!$C$3:$C$12,MATCH(H180,Lookup_Tables!$A$3:$A$12,0))</f>
        <v>Dr. Vikram Singh</v>
      </c>
      <c r="AF180" s="27" t="str">
        <f aca="false">IFERROR(INDEX(Lookup_Tables!$F$16:$F$45,MATCH(I180,Lookup_Tables!$E$16:$E$45,0)),"N/A")</f>
        <v>EMP229</v>
      </c>
      <c r="AG180" s="27" t="n">
        <f aca="false">_xlfn.IFS(R180="Recovered",4,R180="Referred",3,R180="Admitted",2,R180="Deceased",1,TRUE(),0)</f>
        <v>3</v>
      </c>
      <c r="AH180" s="27" t="str">
        <f aca="false">IF(T180&gt;=4,"Satisfied",IF(T180&gt;=3,"Neutral","Needs Improvement"))</f>
        <v>Neutral</v>
      </c>
    </row>
    <row r="181" customFormat="false" ht="15" hidden="false" customHeight="false" outlineLevel="0" collapsed="false">
      <c r="A181" s="30" t="s">
        <v>5242</v>
      </c>
      <c r="B181" s="30" t="s">
        <v>5243</v>
      </c>
      <c r="C181" s="30" t="n">
        <v>48</v>
      </c>
      <c r="D181" s="30" t="s">
        <v>181</v>
      </c>
      <c r="E181" s="31" t="n">
        <v>45573</v>
      </c>
      <c r="F181" s="30" t="s">
        <v>717</v>
      </c>
      <c r="G181" s="31" t="n">
        <v>45573</v>
      </c>
      <c r="H181" s="30" t="s">
        <v>123</v>
      </c>
      <c r="I181" s="30" t="s">
        <v>124</v>
      </c>
      <c r="J181" s="30" t="s">
        <v>418</v>
      </c>
      <c r="K181" s="30" t="s">
        <v>138</v>
      </c>
      <c r="L181" s="30" t="n">
        <v>27</v>
      </c>
      <c r="M181" s="30" t="n">
        <v>41</v>
      </c>
      <c r="N181" s="30" t="s">
        <v>127</v>
      </c>
      <c r="O181" s="30" t="s">
        <v>128</v>
      </c>
      <c r="P181" s="30" t="s">
        <v>140</v>
      </c>
      <c r="Q181" s="32" t="n">
        <v>2562.35</v>
      </c>
      <c r="R181" s="30" t="s">
        <v>130</v>
      </c>
      <c r="S181" s="30" t="s">
        <v>164</v>
      </c>
      <c r="T181" s="30" t="n">
        <v>3</v>
      </c>
      <c r="U181" s="30" t="n">
        <f aca="false">YEAR(E181)</f>
        <v>2024</v>
      </c>
      <c r="V181" s="30" t="str">
        <f aca="false">TEXT(E181,"MMM-YYYY")</f>
        <v>Oct-2024</v>
      </c>
      <c r="W181" s="30" t="n">
        <f aca="false">MONTH(E181)</f>
        <v>10</v>
      </c>
      <c r="X181" s="30" t="str">
        <f aca="false">TEXT(WEEKDAY(E181,2),"0")&amp;" - "&amp;TEXT(E181,"dddd")</f>
        <v>2 - Tuesday</v>
      </c>
      <c r="Y181" s="30" t="str">
        <f aca="false">_xlfn.IFS(C181&lt;18,"Child (0-17)",C181&lt;40,"Young Adult (18-39)",C181&lt;60,"Adult (40-59)",TRUE(),"Senior (60+)")</f>
        <v>Adult (40-59)</v>
      </c>
      <c r="Z181" s="30" t="n">
        <f aca="false">ROUND(G181-E181,0)</f>
        <v>0</v>
      </c>
      <c r="AA181" s="30" t="n">
        <f aca="false">L181+M181</f>
        <v>68</v>
      </c>
      <c r="AB181" s="30" t="n">
        <f aca="false">IFERROR(ROUND(Q181/AA181,2),0)</f>
        <v>37.68</v>
      </c>
      <c r="AC181" s="30" t="str">
        <f aca="false">IF(AND(K181="Critical",N181="No"),"URGENT - No Bed","Normal")</f>
        <v>Normal</v>
      </c>
      <c r="AD181" s="34" t="n">
        <f aca="false">INDEX(Lookup_Tables!$B$3:$B$12,MATCH(H181,Lookup_Tables!$A$3:$A$12,0))</f>
        <v>2200000</v>
      </c>
      <c r="AE181" s="30" t="str">
        <f aca="false">INDEX(Lookup_Tables!$C$3:$C$12,MATCH(H181,Lookup_Tables!$A$3:$A$12,0))</f>
        <v>Dr. Rohan Das</v>
      </c>
      <c r="AF181" s="30" t="str">
        <f aca="false">IFERROR(INDEX(Lookup_Tables!$F$16:$F$45,MATCH(I181,Lookup_Tables!$E$16:$E$45,0)),"N/A")</f>
        <v>EMP205</v>
      </c>
      <c r="AG181" s="30" t="n">
        <f aca="false">_xlfn.IFS(R181="Recovered",4,R181="Referred",3,R181="Admitted",2,R181="Deceased",1,TRUE(),0)</f>
        <v>4</v>
      </c>
      <c r="AH181" s="30" t="str">
        <f aca="false">IF(T181&gt;=4,"Satisfied",IF(T181&gt;=3,"Neutral","Needs Improvement"))</f>
        <v>Neutral</v>
      </c>
    </row>
    <row r="182" customFormat="false" ht="15" hidden="false" customHeight="false" outlineLevel="0" collapsed="false">
      <c r="A182" s="27" t="s">
        <v>6648</v>
      </c>
      <c r="B182" s="27" t="s">
        <v>2739</v>
      </c>
      <c r="C182" s="27" t="n">
        <v>52</v>
      </c>
      <c r="D182" s="27" t="s">
        <v>181</v>
      </c>
      <c r="E182" s="28" t="n">
        <v>45330</v>
      </c>
      <c r="F182" s="27" t="s">
        <v>845</v>
      </c>
      <c r="G182" s="28" t="n">
        <v>45334</v>
      </c>
      <c r="H182" s="27" t="s">
        <v>183</v>
      </c>
      <c r="I182" s="27" t="s">
        <v>184</v>
      </c>
      <c r="J182" s="27" t="s">
        <v>213</v>
      </c>
      <c r="K182" s="27" t="s">
        <v>126</v>
      </c>
      <c r="L182" s="27" t="n">
        <v>26</v>
      </c>
      <c r="M182" s="27" t="n">
        <v>60</v>
      </c>
      <c r="N182" s="27" t="s">
        <v>186</v>
      </c>
      <c r="O182" s="27" t="s">
        <v>139</v>
      </c>
      <c r="P182" s="27" t="s">
        <v>140</v>
      </c>
      <c r="Q182" s="29" t="n">
        <v>8248.26</v>
      </c>
      <c r="R182" s="27" t="s">
        <v>130</v>
      </c>
      <c r="S182" s="27" t="s">
        <v>141</v>
      </c>
      <c r="T182" s="27" t="n">
        <v>5</v>
      </c>
      <c r="U182" s="27" t="n">
        <f aca="false">YEAR(E182)</f>
        <v>2024</v>
      </c>
      <c r="V182" s="27" t="str">
        <f aca="false">TEXT(E182,"MMM-YYYY")</f>
        <v>Feb-2024</v>
      </c>
      <c r="W182" s="27" t="n">
        <f aca="false">MONTH(E182)</f>
        <v>2</v>
      </c>
      <c r="X182" s="27" t="str">
        <f aca="false">TEXT(WEEKDAY(E182,2),"0")&amp;" - "&amp;TEXT(E182,"dddd")</f>
        <v>4 - Thursday</v>
      </c>
      <c r="Y182" s="27" t="str">
        <f aca="false">_xlfn.IFS(C182&lt;18,"Child (0-17)",C182&lt;40,"Young Adult (18-39)",C182&lt;60,"Adult (40-59)",TRUE(),"Senior (60+)")</f>
        <v>Adult (40-59)</v>
      </c>
      <c r="Z182" s="27" t="n">
        <f aca="false">ROUND(G182-E182,0)</f>
        <v>4</v>
      </c>
      <c r="AA182" s="27" t="n">
        <f aca="false">L182+M182</f>
        <v>86</v>
      </c>
      <c r="AB182" s="27" t="n">
        <f aca="false">IFERROR(ROUND(Q182/AA182,2),0)</f>
        <v>95.91</v>
      </c>
      <c r="AC182" s="27" t="str">
        <f aca="false">IF(AND(K182="Critical",N182="No"),"URGENT - No Bed","Normal")</f>
        <v>Normal</v>
      </c>
      <c r="AD182" s="33" t="n">
        <f aca="false">INDEX(Lookup_Tables!$B$3:$B$12,MATCH(H182,Lookup_Tables!$A$3:$A$12,0))</f>
        <v>3100000</v>
      </c>
      <c r="AE182" s="27" t="str">
        <f aca="false">INDEX(Lookup_Tables!$C$3:$C$12,MATCH(H182,Lookup_Tables!$A$3:$A$12,0))</f>
        <v>Dr. Kavita Rao</v>
      </c>
      <c r="AF182" s="27" t="str">
        <f aca="false">IFERROR(INDEX(Lookup_Tables!$F$16:$F$45,MATCH(I182,Lookup_Tables!$E$16:$E$45,0)),"N/A")</f>
        <v>EMP226</v>
      </c>
      <c r="AG182" s="27" t="n">
        <f aca="false">_xlfn.IFS(R182="Recovered",4,R182="Referred",3,R182="Admitted",2,R182="Deceased",1,TRUE(),0)</f>
        <v>4</v>
      </c>
      <c r="AH182" s="27" t="str">
        <f aca="false">IF(T182&gt;=4,"Satisfied",IF(T182&gt;=3,"Neutral","Needs Improvement"))</f>
        <v>Satisfied</v>
      </c>
    </row>
    <row r="183" customFormat="false" ht="15" hidden="false" customHeight="false" outlineLevel="0" collapsed="false">
      <c r="A183" s="30" t="s">
        <v>6159</v>
      </c>
      <c r="B183" s="30" t="s">
        <v>1622</v>
      </c>
      <c r="C183" s="30" t="n">
        <v>39</v>
      </c>
      <c r="D183" s="30" t="s">
        <v>181</v>
      </c>
      <c r="E183" s="31" t="n">
        <v>45510</v>
      </c>
      <c r="F183" s="30" t="s">
        <v>961</v>
      </c>
      <c r="G183" s="31" t="n">
        <v>45513</v>
      </c>
      <c r="H183" s="30" t="s">
        <v>183</v>
      </c>
      <c r="I183" s="30" t="s">
        <v>430</v>
      </c>
      <c r="J183" s="30" t="s">
        <v>185</v>
      </c>
      <c r="K183" s="30" t="s">
        <v>126</v>
      </c>
      <c r="L183" s="30" t="n">
        <v>14</v>
      </c>
      <c r="M183" s="30" t="n">
        <v>49</v>
      </c>
      <c r="N183" s="30" t="s">
        <v>186</v>
      </c>
      <c r="O183" s="30" t="s">
        <v>139</v>
      </c>
      <c r="P183" s="30" t="s">
        <v>150</v>
      </c>
      <c r="Q183" s="32" t="n">
        <v>7232.78</v>
      </c>
      <c r="R183" s="30" t="s">
        <v>268</v>
      </c>
      <c r="S183" s="30" t="s">
        <v>335</v>
      </c>
      <c r="T183" s="30" t="n">
        <v>3</v>
      </c>
      <c r="U183" s="30" t="n">
        <f aca="false">YEAR(E183)</f>
        <v>2024</v>
      </c>
      <c r="V183" s="30" t="str">
        <f aca="false">TEXT(E183,"MMM-YYYY")</f>
        <v>Aug-2024</v>
      </c>
      <c r="W183" s="30" t="n">
        <f aca="false">MONTH(E183)</f>
        <v>8</v>
      </c>
      <c r="X183" s="30" t="str">
        <f aca="false">TEXT(WEEKDAY(E183,2),"0")&amp;" - "&amp;TEXT(E183,"dddd")</f>
        <v>2 - Tuesday</v>
      </c>
      <c r="Y183" s="30" t="str">
        <f aca="false">_xlfn.IFS(C183&lt;18,"Child (0-17)",C183&lt;40,"Young Adult (18-39)",C183&lt;60,"Adult (40-59)",TRUE(),"Senior (60+)")</f>
        <v>Young Adult (18-39)</v>
      </c>
      <c r="Z183" s="30" t="n">
        <f aca="false">ROUND(G183-E183,0)</f>
        <v>3</v>
      </c>
      <c r="AA183" s="30" t="n">
        <f aca="false">L183+M183</f>
        <v>63</v>
      </c>
      <c r="AB183" s="30" t="n">
        <f aca="false">IFERROR(ROUND(Q183/AA183,2),0)</f>
        <v>114.81</v>
      </c>
      <c r="AC183" s="30" t="str">
        <f aca="false">IF(AND(K183="Critical",N183="No"),"URGENT - No Bed","Normal")</f>
        <v>Normal</v>
      </c>
      <c r="AD183" s="34" t="n">
        <f aca="false">INDEX(Lookup_Tables!$B$3:$B$12,MATCH(H183,Lookup_Tables!$A$3:$A$12,0))</f>
        <v>3100000</v>
      </c>
      <c r="AE183" s="30" t="str">
        <f aca="false">INDEX(Lookup_Tables!$C$3:$C$12,MATCH(H183,Lookup_Tables!$A$3:$A$12,0))</f>
        <v>Dr. Kavita Rao</v>
      </c>
      <c r="AF183" s="30" t="str">
        <f aca="false">IFERROR(INDEX(Lookup_Tables!$F$16:$F$45,MATCH(I183,Lookup_Tables!$E$16:$E$45,0)),"N/A")</f>
        <v>EMP224</v>
      </c>
      <c r="AG183" s="30" t="n">
        <f aca="false">_xlfn.IFS(R183="Recovered",4,R183="Referred",3,R183="Admitted",2,R183="Deceased",1,TRUE(),0)</f>
        <v>3</v>
      </c>
      <c r="AH183" s="30" t="str">
        <f aca="false">IF(T183&gt;=4,"Satisfied",IF(T183&gt;=3,"Neutral","Needs Improvement"))</f>
        <v>Neutral</v>
      </c>
    </row>
    <row r="184" customFormat="false" ht="15" hidden="false" customHeight="false" outlineLevel="0" collapsed="false">
      <c r="A184" s="27" t="s">
        <v>6945</v>
      </c>
      <c r="B184" s="27" t="s">
        <v>1314</v>
      </c>
      <c r="C184" s="27" t="n">
        <v>55</v>
      </c>
      <c r="D184" s="27" t="s">
        <v>181</v>
      </c>
      <c r="E184" s="28" t="n">
        <v>45362</v>
      </c>
      <c r="F184" s="27" t="s">
        <v>1472</v>
      </c>
      <c r="G184" s="28" t="n">
        <v>45362</v>
      </c>
      <c r="H184" s="27" t="s">
        <v>168</v>
      </c>
      <c r="I184" s="27" t="s">
        <v>366</v>
      </c>
      <c r="J184" s="27" t="s">
        <v>371</v>
      </c>
      <c r="K184" s="27" t="s">
        <v>138</v>
      </c>
      <c r="L184" s="27" t="n">
        <v>81</v>
      </c>
      <c r="M184" s="27" t="n">
        <v>32</v>
      </c>
      <c r="N184" s="27" t="s">
        <v>127</v>
      </c>
      <c r="O184" s="27" t="s">
        <v>139</v>
      </c>
      <c r="P184" s="27" t="s">
        <v>150</v>
      </c>
      <c r="Q184" s="29" t="n">
        <v>1556.76</v>
      </c>
      <c r="R184" s="27" t="s">
        <v>130</v>
      </c>
      <c r="S184" s="27" t="s">
        <v>151</v>
      </c>
      <c r="T184" s="27" t="n">
        <v>4</v>
      </c>
      <c r="U184" s="27" t="n">
        <f aca="false">YEAR(E184)</f>
        <v>2024</v>
      </c>
      <c r="V184" s="27" t="str">
        <f aca="false">TEXT(E184,"MMM-YYYY")</f>
        <v>Mar-2024</v>
      </c>
      <c r="W184" s="27" t="n">
        <f aca="false">MONTH(E184)</f>
        <v>3</v>
      </c>
      <c r="X184" s="27" t="str">
        <f aca="false">TEXT(WEEKDAY(E184,2),"0")&amp;" - "&amp;TEXT(E184,"dddd")</f>
        <v>1 - Monday</v>
      </c>
      <c r="Y184" s="27" t="str">
        <f aca="false">_xlfn.IFS(C184&lt;18,"Child (0-17)",C184&lt;40,"Young Adult (18-39)",C184&lt;60,"Adult (40-59)",TRUE(),"Senior (60+)")</f>
        <v>Adult (40-59)</v>
      </c>
      <c r="Z184" s="27" t="n">
        <f aca="false">ROUND(G184-E184,0)</f>
        <v>0</v>
      </c>
      <c r="AA184" s="27" t="n">
        <f aca="false">L184+M184</f>
        <v>113</v>
      </c>
      <c r="AB184" s="27" t="n">
        <f aca="false">IFERROR(ROUND(Q184/AA184,2),0)</f>
        <v>13.78</v>
      </c>
      <c r="AC184" s="27" t="str">
        <f aca="false">IF(AND(K184="Critical",N184="No"),"URGENT - No Bed","Normal")</f>
        <v>Normal</v>
      </c>
      <c r="AD184" s="33" t="n">
        <f aca="false">INDEX(Lookup_Tables!$B$3:$B$12,MATCH(H184,Lookup_Tables!$A$3:$A$12,0))</f>
        <v>4400000</v>
      </c>
      <c r="AE184" s="27" t="str">
        <f aca="false">INDEX(Lookup_Tables!$C$3:$C$12,MATCH(H184,Lookup_Tables!$A$3:$A$12,0))</f>
        <v>Dr. Neha Chopra</v>
      </c>
      <c r="AF184" s="27" t="str">
        <f aca="false">IFERROR(INDEX(Lookup_Tables!$F$16:$F$45,MATCH(I184,Lookup_Tables!$E$16:$E$45,0)),"N/A")</f>
        <v>EMP218</v>
      </c>
      <c r="AG184" s="27" t="n">
        <f aca="false">_xlfn.IFS(R184="Recovered",4,R184="Referred",3,R184="Admitted",2,R184="Deceased",1,TRUE(),0)</f>
        <v>4</v>
      </c>
      <c r="AH184" s="27" t="str">
        <f aca="false">IF(T184&gt;=4,"Satisfied",IF(T184&gt;=3,"Neutral","Needs Improvement"))</f>
        <v>Satisfied</v>
      </c>
    </row>
    <row r="185" customFormat="false" ht="15" hidden="false" customHeight="false" outlineLevel="0" collapsed="false">
      <c r="A185" s="30" t="s">
        <v>3195</v>
      </c>
      <c r="B185" s="30" t="s">
        <v>3196</v>
      </c>
      <c r="C185" s="30" t="n">
        <v>46</v>
      </c>
      <c r="D185" s="30" t="s">
        <v>181</v>
      </c>
      <c r="E185" s="31" t="n">
        <v>45435</v>
      </c>
      <c r="F185" s="30" t="s">
        <v>494</v>
      </c>
      <c r="G185" s="31" t="n">
        <v>45436</v>
      </c>
      <c r="H185" s="30" t="s">
        <v>168</v>
      </c>
      <c r="I185" s="30" t="s">
        <v>196</v>
      </c>
      <c r="J185" s="30" t="s">
        <v>191</v>
      </c>
      <c r="K185" s="30" t="s">
        <v>156</v>
      </c>
      <c r="L185" s="30" t="n">
        <v>30</v>
      </c>
      <c r="M185" s="30" t="n">
        <v>72</v>
      </c>
      <c r="N185" s="30" t="s">
        <v>186</v>
      </c>
      <c r="O185" s="30" t="s">
        <v>139</v>
      </c>
      <c r="P185" s="30" t="s">
        <v>187</v>
      </c>
      <c r="Q185" s="32" t="n">
        <v>4608.1</v>
      </c>
      <c r="R185" s="30" t="s">
        <v>268</v>
      </c>
      <c r="S185" s="30" t="s">
        <v>197</v>
      </c>
      <c r="T185" s="30" t="n">
        <v>3</v>
      </c>
      <c r="U185" s="30" t="n">
        <f aca="false">YEAR(E185)</f>
        <v>2024</v>
      </c>
      <c r="V185" s="30" t="str">
        <f aca="false">TEXT(E185,"MMM-YYYY")</f>
        <v>May-2024</v>
      </c>
      <c r="W185" s="30" t="n">
        <f aca="false">MONTH(E185)</f>
        <v>5</v>
      </c>
      <c r="X185" s="30" t="str">
        <f aca="false">TEXT(WEEKDAY(E185,2),"0")&amp;" - "&amp;TEXT(E185,"dddd")</f>
        <v>4 - Thursday</v>
      </c>
      <c r="Y185" s="30" t="str">
        <f aca="false">_xlfn.IFS(C185&lt;18,"Child (0-17)",C185&lt;40,"Young Adult (18-39)",C185&lt;60,"Adult (40-59)",TRUE(),"Senior (60+)")</f>
        <v>Adult (40-59)</v>
      </c>
      <c r="Z185" s="30" t="n">
        <f aca="false">ROUND(G185-E185,0)</f>
        <v>1</v>
      </c>
      <c r="AA185" s="30" t="n">
        <f aca="false">L185+M185</f>
        <v>102</v>
      </c>
      <c r="AB185" s="30" t="n">
        <f aca="false">IFERROR(ROUND(Q185/AA185,2),0)</f>
        <v>45.18</v>
      </c>
      <c r="AC185" s="30" t="str">
        <f aca="false">IF(AND(K185="Critical",N185="No"),"URGENT - No Bed","Normal")</f>
        <v>Normal</v>
      </c>
      <c r="AD185" s="34" t="n">
        <f aca="false">INDEX(Lookup_Tables!$B$3:$B$12,MATCH(H185,Lookup_Tables!$A$3:$A$12,0))</f>
        <v>4400000</v>
      </c>
      <c r="AE185" s="30" t="str">
        <f aca="false">INDEX(Lookup_Tables!$C$3:$C$12,MATCH(H185,Lookup_Tables!$A$3:$A$12,0))</f>
        <v>Dr. Neha Chopra</v>
      </c>
      <c r="AF185" s="30" t="str">
        <f aca="false">IFERROR(INDEX(Lookup_Tables!$F$16:$F$45,MATCH(I185,Lookup_Tables!$E$16:$E$45,0)),"N/A")</f>
        <v>EMP219</v>
      </c>
      <c r="AG185" s="30" t="n">
        <f aca="false">_xlfn.IFS(R185="Recovered",4,R185="Referred",3,R185="Admitted",2,R185="Deceased",1,TRUE(),0)</f>
        <v>3</v>
      </c>
      <c r="AH185" s="30" t="str">
        <f aca="false">IF(T185&gt;=4,"Satisfied",IF(T185&gt;=3,"Neutral","Needs Improvement"))</f>
        <v>Neutral</v>
      </c>
    </row>
    <row r="186" customFormat="false" ht="15" hidden="false" customHeight="false" outlineLevel="0" collapsed="false">
      <c r="A186" s="27" t="s">
        <v>4614</v>
      </c>
      <c r="B186" s="27" t="s">
        <v>4615</v>
      </c>
      <c r="C186" s="27" t="n">
        <v>43</v>
      </c>
      <c r="D186" s="27" t="s">
        <v>121</v>
      </c>
      <c r="E186" s="28" t="n">
        <v>45380</v>
      </c>
      <c r="F186" s="27" t="s">
        <v>405</v>
      </c>
      <c r="G186" s="28" t="n">
        <v>45381</v>
      </c>
      <c r="H186" s="27" t="s">
        <v>146</v>
      </c>
      <c r="I186" s="27" t="s">
        <v>309</v>
      </c>
      <c r="J186" s="27" t="s">
        <v>148</v>
      </c>
      <c r="K186" s="27" t="s">
        <v>138</v>
      </c>
      <c r="L186" s="27" t="n">
        <v>65</v>
      </c>
      <c r="M186" s="27" t="n">
        <v>45</v>
      </c>
      <c r="N186" s="27" t="s">
        <v>127</v>
      </c>
      <c r="O186" s="27" t="s">
        <v>128</v>
      </c>
      <c r="P186" s="27" t="s">
        <v>140</v>
      </c>
      <c r="Q186" s="29" t="n">
        <v>2648.39</v>
      </c>
      <c r="R186" s="27" t="s">
        <v>130</v>
      </c>
      <c r="S186" s="27" t="s">
        <v>335</v>
      </c>
      <c r="T186" s="27" t="n">
        <v>3</v>
      </c>
      <c r="U186" s="27" t="n">
        <f aca="false">YEAR(E186)</f>
        <v>2024</v>
      </c>
      <c r="V186" s="27" t="str">
        <f aca="false">TEXT(E186,"MMM-YYYY")</f>
        <v>Mar-2024</v>
      </c>
      <c r="W186" s="27" t="n">
        <f aca="false">MONTH(E186)</f>
        <v>3</v>
      </c>
      <c r="X186" s="27" t="str">
        <f aca="false">TEXT(WEEKDAY(E186,2),"0")&amp;" - "&amp;TEXT(E186,"dddd")</f>
        <v>5 - Friday</v>
      </c>
      <c r="Y186" s="27" t="str">
        <f aca="false">_xlfn.IFS(C186&lt;18,"Child (0-17)",C186&lt;40,"Young Adult (18-39)",C186&lt;60,"Adult (40-59)",TRUE(),"Senior (60+)")</f>
        <v>Adult (40-59)</v>
      </c>
      <c r="Z186" s="27" t="n">
        <f aca="false">ROUND(G186-E186,0)</f>
        <v>1</v>
      </c>
      <c r="AA186" s="27" t="n">
        <f aca="false">L186+M186</f>
        <v>110</v>
      </c>
      <c r="AB186" s="27" t="n">
        <f aca="false">IFERROR(ROUND(Q186/AA186,2),0)</f>
        <v>24.08</v>
      </c>
      <c r="AC186" s="27" t="str">
        <f aca="false">IF(AND(K186="Critical",N186="No"),"URGENT - No Bed","Normal")</f>
        <v>Normal</v>
      </c>
      <c r="AD186" s="33" t="n">
        <f aca="false">INDEX(Lookup_Tables!$B$3:$B$12,MATCH(H186,Lookup_Tables!$A$3:$A$12,0))</f>
        <v>2700000</v>
      </c>
      <c r="AE186" s="27" t="str">
        <f aca="false">INDEX(Lookup_Tables!$C$3:$C$12,MATCH(H186,Lookup_Tables!$A$3:$A$12,0))</f>
        <v>Dr. Vikram Singh</v>
      </c>
      <c r="AF186" s="27" t="str">
        <f aca="false">IFERROR(INDEX(Lookup_Tables!$F$16:$F$45,MATCH(I186,Lookup_Tables!$E$16:$E$45,0)),"N/A")</f>
        <v>EMP228</v>
      </c>
      <c r="AG186" s="27" t="n">
        <f aca="false">_xlfn.IFS(R186="Recovered",4,R186="Referred",3,R186="Admitted",2,R186="Deceased",1,TRUE(),0)</f>
        <v>4</v>
      </c>
      <c r="AH186" s="27" t="str">
        <f aca="false">IF(T186&gt;=4,"Satisfied",IF(T186&gt;=3,"Neutral","Needs Improvement"))</f>
        <v>Neutral</v>
      </c>
    </row>
    <row r="187" customFormat="false" ht="15" hidden="false" customHeight="false" outlineLevel="0" collapsed="false">
      <c r="A187" s="30" t="s">
        <v>3348</v>
      </c>
      <c r="B187" s="30" t="s">
        <v>2008</v>
      </c>
      <c r="C187" s="30" t="n">
        <v>42</v>
      </c>
      <c r="D187" s="30" t="s">
        <v>181</v>
      </c>
      <c r="E187" s="31" t="n">
        <v>45311</v>
      </c>
      <c r="F187" s="30" t="s">
        <v>662</v>
      </c>
      <c r="G187" s="31" t="n">
        <v>45311</v>
      </c>
      <c r="H187" s="30" t="s">
        <v>183</v>
      </c>
      <c r="I187" s="30" t="s">
        <v>212</v>
      </c>
      <c r="J187" s="30" t="s">
        <v>185</v>
      </c>
      <c r="K187" s="30" t="s">
        <v>156</v>
      </c>
      <c r="L187" s="30" t="n">
        <v>15</v>
      </c>
      <c r="M187" s="30" t="n">
        <v>51</v>
      </c>
      <c r="N187" s="30" t="s">
        <v>127</v>
      </c>
      <c r="O187" s="30" t="s">
        <v>128</v>
      </c>
      <c r="P187" s="30" t="s">
        <v>140</v>
      </c>
      <c r="Q187" s="32" t="n">
        <v>3446.52</v>
      </c>
      <c r="R187" s="30" t="s">
        <v>130</v>
      </c>
      <c r="S187" s="30" t="s">
        <v>151</v>
      </c>
      <c r="T187" s="30" t="n">
        <v>4</v>
      </c>
      <c r="U187" s="30" t="n">
        <f aca="false">YEAR(E187)</f>
        <v>2024</v>
      </c>
      <c r="V187" s="30" t="str">
        <f aca="false">TEXT(E187,"MMM-YYYY")</f>
        <v>Jan-2024</v>
      </c>
      <c r="W187" s="30" t="n">
        <f aca="false">MONTH(E187)</f>
        <v>1</v>
      </c>
      <c r="X187" s="30" t="str">
        <f aca="false">TEXT(WEEKDAY(E187,2),"0")&amp;" - "&amp;TEXT(E187,"dddd")</f>
        <v>6 - Saturday</v>
      </c>
      <c r="Y187" s="30" t="str">
        <f aca="false">_xlfn.IFS(C187&lt;18,"Child (0-17)",C187&lt;40,"Young Adult (18-39)",C187&lt;60,"Adult (40-59)",TRUE(),"Senior (60+)")</f>
        <v>Adult (40-59)</v>
      </c>
      <c r="Z187" s="30" t="n">
        <f aca="false">ROUND(G187-E187,0)</f>
        <v>0</v>
      </c>
      <c r="AA187" s="30" t="n">
        <f aca="false">L187+M187</f>
        <v>66</v>
      </c>
      <c r="AB187" s="30" t="n">
        <f aca="false">IFERROR(ROUND(Q187/AA187,2),0)</f>
        <v>52.22</v>
      </c>
      <c r="AC187" s="30" t="str">
        <f aca="false">IF(AND(K187="Critical",N187="No"),"URGENT - No Bed","Normal")</f>
        <v>Normal</v>
      </c>
      <c r="AD187" s="34" t="n">
        <f aca="false">INDEX(Lookup_Tables!$B$3:$B$12,MATCH(H187,Lookup_Tables!$A$3:$A$12,0))</f>
        <v>3100000</v>
      </c>
      <c r="AE187" s="30" t="str">
        <f aca="false">INDEX(Lookup_Tables!$C$3:$C$12,MATCH(H187,Lookup_Tables!$A$3:$A$12,0))</f>
        <v>Dr. Kavita Rao</v>
      </c>
      <c r="AF187" s="30" t="str">
        <f aca="false">IFERROR(INDEX(Lookup_Tables!$F$16:$F$45,MATCH(I187,Lookup_Tables!$E$16:$E$45,0)),"N/A")</f>
        <v>EMP225</v>
      </c>
      <c r="AG187" s="30" t="n">
        <f aca="false">_xlfn.IFS(R187="Recovered",4,R187="Referred",3,R187="Admitted",2,R187="Deceased",1,TRUE(),0)</f>
        <v>4</v>
      </c>
      <c r="AH187" s="30" t="str">
        <f aca="false">IF(T187&gt;=4,"Satisfied",IF(T187&gt;=3,"Neutral","Needs Improvement"))</f>
        <v>Satisfied</v>
      </c>
    </row>
    <row r="188" customFormat="false" ht="15" hidden="false" customHeight="false" outlineLevel="0" collapsed="false">
      <c r="A188" s="27" t="s">
        <v>3137</v>
      </c>
      <c r="B188" s="27" t="s">
        <v>1815</v>
      </c>
      <c r="C188" s="27" t="n">
        <v>71</v>
      </c>
      <c r="D188" s="27" t="s">
        <v>181</v>
      </c>
      <c r="E188" s="28" t="n">
        <v>45652</v>
      </c>
      <c r="F188" s="27" t="s">
        <v>454</v>
      </c>
      <c r="G188" s="28" t="n">
        <v>45653</v>
      </c>
      <c r="H188" s="27" t="s">
        <v>168</v>
      </c>
      <c r="I188" s="27" t="s">
        <v>366</v>
      </c>
      <c r="J188" s="27" t="s">
        <v>441</v>
      </c>
      <c r="K188" s="27" t="s">
        <v>126</v>
      </c>
      <c r="L188" s="27" t="n">
        <v>42</v>
      </c>
      <c r="M188" s="27" t="n">
        <v>57</v>
      </c>
      <c r="N188" s="27" t="s">
        <v>186</v>
      </c>
      <c r="O188" s="27" t="s">
        <v>139</v>
      </c>
      <c r="P188" s="27" t="s">
        <v>140</v>
      </c>
      <c r="Q188" s="29" t="n">
        <v>7819.7</v>
      </c>
      <c r="R188" s="27" t="s">
        <v>130</v>
      </c>
      <c r="S188" s="27" t="s">
        <v>335</v>
      </c>
      <c r="T188" s="27" t="n">
        <v>5</v>
      </c>
      <c r="U188" s="27" t="n">
        <f aca="false">YEAR(E188)</f>
        <v>2024</v>
      </c>
      <c r="V188" s="27" t="str">
        <f aca="false">TEXT(E188,"MMM-YYYY")</f>
        <v>Dec-2024</v>
      </c>
      <c r="W188" s="27" t="n">
        <f aca="false">MONTH(E188)</f>
        <v>12</v>
      </c>
      <c r="X188" s="27" t="str">
        <f aca="false">TEXT(WEEKDAY(E188,2),"0")&amp;" - "&amp;TEXT(E188,"dddd")</f>
        <v>4 - Thursday</v>
      </c>
      <c r="Y188" s="27" t="str">
        <f aca="false">_xlfn.IFS(C188&lt;18,"Child (0-17)",C188&lt;40,"Young Adult (18-39)",C188&lt;60,"Adult (40-59)",TRUE(),"Senior (60+)")</f>
        <v>Senior (60+)</v>
      </c>
      <c r="Z188" s="27" t="n">
        <f aca="false">ROUND(G188-E188,0)</f>
        <v>1</v>
      </c>
      <c r="AA188" s="27" t="n">
        <f aca="false">L188+M188</f>
        <v>99</v>
      </c>
      <c r="AB188" s="27" t="n">
        <f aca="false">IFERROR(ROUND(Q188/AA188,2),0)</f>
        <v>78.99</v>
      </c>
      <c r="AC188" s="27" t="str">
        <f aca="false">IF(AND(K188="Critical",N188="No"),"URGENT - No Bed","Normal")</f>
        <v>Normal</v>
      </c>
      <c r="AD188" s="33" t="n">
        <f aca="false">INDEX(Lookup_Tables!$B$3:$B$12,MATCH(H188,Lookup_Tables!$A$3:$A$12,0))</f>
        <v>4400000</v>
      </c>
      <c r="AE188" s="27" t="str">
        <f aca="false">INDEX(Lookup_Tables!$C$3:$C$12,MATCH(H188,Lookup_Tables!$A$3:$A$12,0))</f>
        <v>Dr. Neha Chopra</v>
      </c>
      <c r="AF188" s="27" t="str">
        <f aca="false">IFERROR(INDEX(Lookup_Tables!$F$16:$F$45,MATCH(I188,Lookup_Tables!$E$16:$E$45,0)),"N/A")</f>
        <v>EMP218</v>
      </c>
      <c r="AG188" s="27" t="n">
        <f aca="false">_xlfn.IFS(R188="Recovered",4,R188="Referred",3,R188="Admitted",2,R188="Deceased",1,TRUE(),0)</f>
        <v>4</v>
      </c>
      <c r="AH188" s="27" t="str">
        <f aca="false">IF(T188&gt;=4,"Satisfied",IF(T188&gt;=3,"Neutral","Needs Improvement"))</f>
        <v>Satisfied</v>
      </c>
    </row>
    <row r="189" customFormat="false" ht="15" hidden="false" customHeight="false" outlineLevel="0" collapsed="false">
      <c r="A189" s="30" t="s">
        <v>6357</v>
      </c>
      <c r="B189" s="30" t="s">
        <v>4567</v>
      </c>
      <c r="C189" s="30" t="n">
        <v>85</v>
      </c>
      <c r="D189" s="30" t="s">
        <v>181</v>
      </c>
      <c r="E189" s="31" t="n">
        <v>45579</v>
      </c>
      <c r="F189" s="30" t="s">
        <v>417</v>
      </c>
      <c r="G189" s="31" t="n">
        <v>45579</v>
      </c>
      <c r="H189" s="30" t="s">
        <v>135</v>
      </c>
      <c r="I189" s="30" t="s">
        <v>251</v>
      </c>
      <c r="J189" s="30" t="s">
        <v>201</v>
      </c>
      <c r="K189" s="30" t="s">
        <v>138</v>
      </c>
      <c r="L189" s="30" t="n">
        <v>57</v>
      </c>
      <c r="M189" s="30" t="n">
        <v>19</v>
      </c>
      <c r="N189" s="30" t="s">
        <v>127</v>
      </c>
      <c r="O189" s="30" t="s">
        <v>128</v>
      </c>
      <c r="P189" s="30" t="s">
        <v>129</v>
      </c>
      <c r="Q189" s="32" t="n">
        <v>2286.51</v>
      </c>
      <c r="R189" s="30" t="s">
        <v>130</v>
      </c>
      <c r="S189" s="30" t="s">
        <v>197</v>
      </c>
      <c r="T189" s="30" t="n">
        <v>3</v>
      </c>
      <c r="U189" s="30" t="n">
        <f aca="false">YEAR(E189)</f>
        <v>2024</v>
      </c>
      <c r="V189" s="30" t="str">
        <f aca="false">TEXT(E189,"MMM-YYYY")</f>
        <v>Oct-2024</v>
      </c>
      <c r="W189" s="30" t="n">
        <f aca="false">MONTH(E189)</f>
        <v>10</v>
      </c>
      <c r="X189" s="30" t="str">
        <f aca="false">TEXT(WEEKDAY(E189,2),"0")&amp;" - "&amp;TEXT(E189,"dddd")</f>
        <v>1 - Monday</v>
      </c>
      <c r="Y189" s="30" t="str">
        <f aca="false">_xlfn.IFS(C189&lt;18,"Child (0-17)",C189&lt;40,"Young Adult (18-39)",C189&lt;60,"Adult (40-59)",TRUE(),"Senior (60+)")</f>
        <v>Senior (60+)</v>
      </c>
      <c r="Z189" s="30" t="n">
        <f aca="false">ROUND(G189-E189,0)</f>
        <v>0</v>
      </c>
      <c r="AA189" s="30" t="n">
        <f aca="false">L189+M189</f>
        <v>76</v>
      </c>
      <c r="AB189" s="30" t="n">
        <f aca="false">IFERROR(ROUND(Q189/AA189,2),0)</f>
        <v>30.09</v>
      </c>
      <c r="AC189" s="30" t="str">
        <f aca="false">IF(AND(K189="Critical",N189="No"),"URGENT - No Bed","Normal")</f>
        <v>Normal</v>
      </c>
      <c r="AD189" s="34" t="n">
        <f aca="false">INDEX(Lookup_Tables!$B$3:$B$12,MATCH(H189,Lookup_Tables!$A$3:$A$12,0))</f>
        <v>4600000</v>
      </c>
      <c r="AE189" s="30" t="str">
        <f aca="false">INDEX(Lookup_Tables!$C$3:$C$12,MATCH(H189,Lookup_Tables!$A$3:$A$12,0))</f>
        <v>Dr. Farhan Khan</v>
      </c>
      <c r="AF189" s="30" t="str">
        <f aca="false">IFERROR(INDEX(Lookup_Tables!$F$16:$F$45,MATCH(I189,Lookup_Tables!$E$16:$E$45,0)),"N/A")</f>
        <v>EMP207</v>
      </c>
      <c r="AG189" s="30" t="n">
        <f aca="false">_xlfn.IFS(R189="Recovered",4,R189="Referred",3,R189="Admitted",2,R189="Deceased",1,TRUE(),0)</f>
        <v>4</v>
      </c>
      <c r="AH189" s="30" t="str">
        <f aca="false">IF(T189&gt;=4,"Satisfied",IF(T189&gt;=3,"Neutral","Needs Improvement"))</f>
        <v>Neutral</v>
      </c>
    </row>
    <row r="190" customFormat="false" ht="15" hidden="false" customHeight="false" outlineLevel="0" collapsed="false">
      <c r="A190" s="27" t="s">
        <v>3575</v>
      </c>
      <c r="B190" s="27" t="s">
        <v>3576</v>
      </c>
      <c r="C190" s="27" t="n">
        <v>59</v>
      </c>
      <c r="D190" s="27" t="s">
        <v>121</v>
      </c>
      <c r="E190" s="28" t="n">
        <v>45605</v>
      </c>
      <c r="F190" s="27" t="s">
        <v>360</v>
      </c>
      <c r="G190" s="28" t="n">
        <v>45606</v>
      </c>
      <c r="H190" s="27" t="s">
        <v>146</v>
      </c>
      <c r="I190" s="27" t="s">
        <v>147</v>
      </c>
      <c r="J190" s="27" t="s">
        <v>177</v>
      </c>
      <c r="K190" s="27" t="s">
        <v>138</v>
      </c>
      <c r="L190" s="27" t="n">
        <v>29</v>
      </c>
      <c r="M190" s="27" t="n">
        <v>22</v>
      </c>
      <c r="N190" s="27" t="s">
        <v>127</v>
      </c>
      <c r="O190" s="27" t="s">
        <v>139</v>
      </c>
      <c r="P190" s="27" t="s">
        <v>187</v>
      </c>
      <c r="Q190" s="29" t="n">
        <v>2273.32</v>
      </c>
      <c r="R190" s="27" t="s">
        <v>130</v>
      </c>
      <c r="S190" s="27" t="s">
        <v>151</v>
      </c>
      <c r="T190" s="27" t="n">
        <v>4</v>
      </c>
      <c r="U190" s="27" t="n">
        <f aca="false">YEAR(E190)</f>
        <v>2024</v>
      </c>
      <c r="V190" s="27" t="str">
        <f aca="false">TEXT(E190,"MMM-YYYY")</f>
        <v>Nov-2024</v>
      </c>
      <c r="W190" s="27" t="n">
        <f aca="false">MONTH(E190)</f>
        <v>11</v>
      </c>
      <c r="X190" s="27" t="str">
        <f aca="false">TEXT(WEEKDAY(E190,2),"0")&amp;" - "&amp;TEXT(E190,"dddd")</f>
        <v>6 - Saturday</v>
      </c>
      <c r="Y190" s="27" t="str">
        <f aca="false">_xlfn.IFS(C190&lt;18,"Child (0-17)",C190&lt;40,"Young Adult (18-39)",C190&lt;60,"Adult (40-59)",TRUE(),"Senior (60+)")</f>
        <v>Adult (40-59)</v>
      </c>
      <c r="Z190" s="27" t="n">
        <f aca="false">ROUND(G190-E190,0)</f>
        <v>1</v>
      </c>
      <c r="AA190" s="27" t="n">
        <f aca="false">L190+M190</f>
        <v>51</v>
      </c>
      <c r="AB190" s="27" t="n">
        <f aca="false">IFERROR(ROUND(Q190/AA190,2),0)</f>
        <v>44.57</v>
      </c>
      <c r="AC190" s="27" t="str">
        <f aca="false">IF(AND(K190="Critical",N190="No"),"URGENT - No Bed","Normal")</f>
        <v>Normal</v>
      </c>
      <c r="AD190" s="33" t="n">
        <f aca="false">INDEX(Lookup_Tables!$B$3:$B$12,MATCH(H190,Lookup_Tables!$A$3:$A$12,0))</f>
        <v>2700000</v>
      </c>
      <c r="AE190" s="27" t="str">
        <f aca="false">INDEX(Lookup_Tables!$C$3:$C$12,MATCH(H190,Lookup_Tables!$A$3:$A$12,0))</f>
        <v>Dr. Vikram Singh</v>
      </c>
      <c r="AF190" s="27" t="str">
        <f aca="false">IFERROR(INDEX(Lookup_Tables!$F$16:$F$45,MATCH(I190,Lookup_Tables!$E$16:$E$45,0)),"N/A")</f>
        <v>EMP229</v>
      </c>
      <c r="AG190" s="27" t="n">
        <f aca="false">_xlfn.IFS(R190="Recovered",4,R190="Referred",3,R190="Admitted",2,R190="Deceased",1,TRUE(),0)</f>
        <v>4</v>
      </c>
      <c r="AH190" s="27" t="str">
        <f aca="false">IF(T190&gt;=4,"Satisfied",IF(T190&gt;=3,"Neutral","Needs Improvement"))</f>
        <v>Satisfied</v>
      </c>
    </row>
    <row r="191" customFormat="false" ht="15" hidden="false" customHeight="false" outlineLevel="0" collapsed="false">
      <c r="A191" s="30" t="s">
        <v>1733</v>
      </c>
      <c r="B191" s="30" t="s">
        <v>1734</v>
      </c>
      <c r="C191" s="30" t="n">
        <v>85</v>
      </c>
      <c r="D191" s="30" t="s">
        <v>181</v>
      </c>
      <c r="E191" s="31" t="n">
        <v>45419</v>
      </c>
      <c r="F191" s="30" t="s">
        <v>341</v>
      </c>
      <c r="G191" s="31" t="n">
        <v>45419</v>
      </c>
      <c r="H191" s="30" t="s">
        <v>135</v>
      </c>
      <c r="I191" s="30" t="s">
        <v>278</v>
      </c>
      <c r="J191" s="30" t="s">
        <v>618</v>
      </c>
      <c r="K191" s="30" t="s">
        <v>138</v>
      </c>
      <c r="L191" s="30" t="n">
        <v>26</v>
      </c>
      <c r="M191" s="30" t="n">
        <v>27</v>
      </c>
      <c r="N191" s="30" t="s">
        <v>127</v>
      </c>
      <c r="O191" s="30" t="s">
        <v>139</v>
      </c>
      <c r="P191" s="30" t="s">
        <v>140</v>
      </c>
      <c r="Q191" s="32" t="n">
        <v>2474.1</v>
      </c>
      <c r="R191" s="30" t="s">
        <v>130</v>
      </c>
      <c r="S191" s="30" t="s">
        <v>141</v>
      </c>
      <c r="T191" s="30" t="n">
        <v>3</v>
      </c>
      <c r="U191" s="30" t="n">
        <f aca="false">YEAR(E191)</f>
        <v>2024</v>
      </c>
      <c r="V191" s="30" t="str">
        <f aca="false">TEXT(E191,"MMM-YYYY")</f>
        <v>May-2024</v>
      </c>
      <c r="W191" s="30" t="n">
        <f aca="false">MONTH(E191)</f>
        <v>5</v>
      </c>
      <c r="X191" s="30" t="str">
        <f aca="false">TEXT(WEEKDAY(E191,2),"0")&amp;" - "&amp;TEXT(E191,"dddd")</f>
        <v>2 - Tuesday</v>
      </c>
      <c r="Y191" s="30" t="str">
        <f aca="false">_xlfn.IFS(C191&lt;18,"Child (0-17)",C191&lt;40,"Young Adult (18-39)",C191&lt;60,"Adult (40-59)",TRUE(),"Senior (60+)")</f>
        <v>Senior (60+)</v>
      </c>
      <c r="Z191" s="30" t="n">
        <f aca="false">ROUND(G191-E191,0)</f>
        <v>0</v>
      </c>
      <c r="AA191" s="30" t="n">
        <f aca="false">L191+M191</f>
        <v>53</v>
      </c>
      <c r="AB191" s="30" t="n">
        <f aca="false">IFERROR(ROUND(Q191/AA191,2),0)</f>
        <v>46.68</v>
      </c>
      <c r="AC191" s="30" t="str">
        <f aca="false">IF(AND(K191="Critical",N191="No"),"URGENT - No Bed","Normal")</f>
        <v>Normal</v>
      </c>
      <c r="AD191" s="34" t="n">
        <f aca="false">INDEX(Lookup_Tables!$B$3:$B$12,MATCH(H191,Lookup_Tables!$A$3:$A$12,0))</f>
        <v>4600000</v>
      </c>
      <c r="AE191" s="30" t="str">
        <f aca="false">INDEX(Lookup_Tables!$C$3:$C$12,MATCH(H191,Lookup_Tables!$A$3:$A$12,0))</f>
        <v>Dr. Farhan Khan</v>
      </c>
      <c r="AF191" s="30" t="str">
        <f aca="false">IFERROR(INDEX(Lookup_Tables!$F$16:$F$45,MATCH(I191,Lookup_Tables!$E$16:$E$45,0)),"N/A")</f>
        <v>EMP208</v>
      </c>
      <c r="AG191" s="30" t="n">
        <f aca="false">_xlfn.IFS(R191="Recovered",4,R191="Referred",3,R191="Admitted",2,R191="Deceased",1,TRUE(),0)</f>
        <v>4</v>
      </c>
      <c r="AH191" s="30" t="str">
        <f aca="false">IF(T191&gt;=4,"Satisfied",IF(T191&gt;=3,"Neutral","Needs Improvement"))</f>
        <v>Neutral</v>
      </c>
    </row>
    <row r="192" customFormat="false" ht="15" hidden="false" customHeight="false" outlineLevel="0" collapsed="false">
      <c r="A192" s="27" t="s">
        <v>4827</v>
      </c>
      <c r="B192" s="27" t="s">
        <v>4828</v>
      </c>
      <c r="C192" s="27" t="n">
        <v>25</v>
      </c>
      <c r="D192" s="27" t="s">
        <v>181</v>
      </c>
      <c r="E192" s="28" t="n">
        <v>45537</v>
      </c>
      <c r="F192" s="27" t="s">
        <v>331</v>
      </c>
      <c r="G192" s="28" t="n">
        <v>45537</v>
      </c>
      <c r="H192" s="27" t="s">
        <v>183</v>
      </c>
      <c r="I192" s="27" t="s">
        <v>184</v>
      </c>
      <c r="J192" s="27" t="s">
        <v>476</v>
      </c>
      <c r="K192" s="27" t="s">
        <v>138</v>
      </c>
      <c r="L192" s="27" t="n">
        <v>22</v>
      </c>
      <c r="M192" s="27" t="n">
        <v>25</v>
      </c>
      <c r="N192" s="27" t="s">
        <v>127</v>
      </c>
      <c r="O192" s="27" t="s">
        <v>128</v>
      </c>
      <c r="P192" s="27" t="s">
        <v>150</v>
      </c>
      <c r="Q192" s="29" t="n">
        <v>1015.21</v>
      </c>
      <c r="R192" s="27" t="s">
        <v>130</v>
      </c>
      <c r="S192" s="27" t="s">
        <v>164</v>
      </c>
      <c r="T192" s="27" t="n">
        <v>3</v>
      </c>
      <c r="U192" s="27" t="n">
        <f aca="false">YEAR(E192)</f>
        <v>2024</v>
      </c>
      <c r="V192" s="27" t="str">
        <f aca="false">TEXT(E192,"MMM-YYYY")</f>
        <v>Sep-2024</v>
      </c>
      <c r="W192" s="27" t="n">
        <f aca="false">MONTH(E192)</f>
        <v>9</v>
      </c>
      <c r="X192" s="27" t="str">
        <f aca="false">TEXT(WEEKDAY(E192,2),"0")&amp;" - "&amp;TEXT(E192,"dddd")</f>
        <v>1 - Monday</v>
      </c>
      <c r="Y192" s="27" t="str">
        <f aca="false">_xlfn.IFS(C192&lt;18,"Child (0-17)",C192&lt;40,"Young Adult (18-39)",C192&lt;60,"Adult (40-59)",TRUE(),"Senior (60+)")</f>
        <v>Young Adult (18-39)</v>
      </c>
      <c r="Z192" s="27" t="n">
        <f aca="false">ROUND(G192-E192,0)</f>
        <v>0</v>
      </c>
      <c r="AA192" s="27" t="n">
        <f aca="false">L192+M192</f>
        <v>47</v>
      </c>
      <c r="AB192" s="27" t="n">
        <f aca="false">IFERROR(ROUND(Q192/AA192,2),0)</f>
        <v>21.6</v>
      </c>
      <c r="AC192" s="27" t="str">
        <f aca="false">IF(AND(K192="Critical",N192="No"),"URGENT - No Bed","Normal")</f>
        <v>Normal</v>
      </c>
      <c r="AD192" s="33" t="n">
        <f aca="false">INDEX(Lookup_Tables!$B$3:$B$12,MATCH(H192,Lookup_Tables!$A$3:$A$12,0))</f>
        <v>3100000</v>
      </c>
      <c r="AE192" s="27" t="str">
        <f aca="false">INDEX(Lookup_Tables!$C$3:$C$12,MATCH(H192,Lookup_Tables!$A$3:$A$12,0))</f>
        <v>Dr. Kavita Rao</v>
      </c>
      <c r="AF192" s="27" t="str">
        <f aca="false">IFERROR(INDEX(Lookup_Tables!$F$16:$F$45,MATCH(I192,Lookup_Tables!$E$16:$E$45,0)),"N/A")</f>
        <v>EMP226</v>
      </c>
      <c r="AG192" s="27" t="n">
        <f aca="false">_xlfn.IFS(R192="Recovered",4,R192="Referred",3,R192="Admitted",2,R192="Deceased",1,TRUE(),0)</f>
        <v>4</v>
      </c>
      <c r="AH192" s="27" t="str">
        <f aca="false">IF(T192&gt;=4,"Satisfied",IF(T192&gt;=3,"Neutral","Needs Improvement"))</f>
        <v>Neutral</v>
      </c>
    </row>
    <row r="193" customFormat="false" ht="15" hidden="false" customHeight="false" outlineLevel="0" collapsed="false">
      <c r="A193" s="30" t="s">
        <v>3537</v>
      </c>
      <c r="B193" s="30" t="s">
        <v>2319</v>
      </c>
      <c r="C193" s="30" t="n">
        <v>0</v>
      </c>
      <c r="D193" s="30" t="s">
        <v>121</v>
      </c>
      <c r="E193" s="31" t="n">
        <v>45465</v>
      </c>
      <c r="F193" s="30" t="s">
        <v>762</v>
      </c>
      <c r="G193" s="31" t="n">
        <v>45469</v>
      </c>
      <c r="H193" s="30" t="s">
        <v>123</v>
      </c>
      <c r="I193" s="30" t="s">
        <v>304</v>
      </c>
      <c r="J193" s="30" t="s">
        <v>305</v>
      </c>
      <c r="K193" s="30" t="s">
        <v>126</v>
      </c>
      <c r="L193" s="30" t="n">
        <v>43</v>
      </c>
      <c r="M193" s="30" t="n">
        <v>100</v>
      </c>
      <c r="N193" s="30" t="s">
        <v>186</v>
      </c>
      <c r="O193" s="30" t="s">
        <v>128</v>
      </c>
      <c r="P193" s="30" t="s">
        <v>140</v>
      </c>
      <c r="Q193" s="32" t="n">
        <v>8948.8</v>
      </c>
      <c r="R193" s="30" t="s">
        <v>130</v>
      </c>
      <c r="S193" s="30" t="s">
        <v>157</v>
      </c>
      <c r="T193" s="30" t="n">
        <v>3</v>
      </c>
      <c r="U193" s="30" t="n">
        <f aca="false">YEAR(E193)</f>
        <v>2024</v>
      </c>
      <c r="V193" s="30" t="str">
        <f aca="false">TEXT(E193,"MMM-YYYY")</f>
        <v>Jun-2024</v>
      </c>
      <c r="W193" s="30" t="n">
        <f aca="false">MONTH(E193)</f>
        <v>6</v>
      </c>
      <c r="X193" s="30" t="str">
        <f aca="false">TEXT(WEEKDAY(E193,2),"0")&amp;" - "&amp;TEXT(E193,"dddd")</f>
        <v>6 - Saturday</v>
      </c>
      <c r="Y193" s="30" t="str">
        <f aca="false">_xlfn.IFS(C193&lt;18,"Child (0-17)",C193&lt;40,"Young Adult (18-39)",C193&lt;60,"Adult (40-59)",TRUE(),"Senior (60+)")</f>
        <v>Child (0-17)</v>
      </c>
      <c r="Z193" s="30" t="n">
        <f aca="false">ROUND(G193-E193,0)</f>
        <v>4</v>
      </c>
      <c r="AA193" s="30" t="n">
        <f aca="false">L193+M193</f>
        <v>143</v>
      </c>
      <c r="AB193" s="30" t="n">
        <f aca="false">IFERROR(ROUND(Q193/AA193,2),0)</f>
        <v>62.58</v>
      </c>
      <c r="AC193" s="30" t="str">
        <f aca="false">IF(AND(K193="Critical",N193="No"),"URGENT - No Bed","Normal")</f>
        <v>Normal</v>
      </c>
      <c r="AD193" s="34" t="n">
        <f aca="false">INDEX(Lookup_Tables!$B$3:$B$12,MATCH(H193,Lookup_Tables!$A$3:$A$12,0))</f>
        <v>2200000</v>
      </c>
      <c r="AE193" s="30" t="str">
        <f aca="false">INDEX(Lookup_Tables!$C$3:$C$12,MATCH(H193,Lookup_Tables!$A$3:$A$12,0))</f>
        <v>Dr. Rohan Das</v>
      </c>
      <c r="AF193" s="30" t="str">
        <f aca="false">IFERROR(INDEX(Lookup_Tables!$F$16:$F$45,MATCH(I193,Lookup_Tables!$E$16:$E$45,0)),"N/A")</f>
        <v>EMP204</v>
      </c>
      <c r="AG193" s="30" t="n">
        <f aca="false">_xlfn.IFS(R193="Recovered",4,R193="Referred",3,R193="Admitted",2,R193="Deceased",1,TRUE(),0)</f>
        <v>4</v>
      </c>
      <c r="AH193" s="30" t="str">
        <f aca="false">IF(T193&gt;=4,"Satisfied",IF(T193&gt;=3,"Neutral","Needs Improvement"))</f>
        <v>Neutral</v>
      </c>
    </row>
    <row r="194" customFormat="false" ht="15" hidden="false" customHeight="false" outlineLevel="0" collapsed="false">
      <c r="A194" s="27" t="s">
        <v>6094</v>
      </c>
      <c r="B194" s="27" t="s">
        <v>4849</v>
      </c>
      <c r="C194" s="27" t="n">
        <v>26</v>
      </c>
      <c r="D194" s="27" t="s">
        <v>121</v>
      </c>
      <c r="E194" s="28" t="n">
        <v>45427</v>
      </c>
      <c r="F194" s="27" t="s">
        <v>788</v>
      </c>
      <c r="G194" s="28" t="n">
        <v>45427</v>
      </c>
      <c r="H194" s="27" t="s">
        <v>206</v>
      </c>
      <c r="I194" s="27" t="s">
        <v>300</v>
      </c>
      <c r="J194" s="27" t="s">
        <v>593</v>
      </c>
      <c r="K194" s="27" t="s">
        <v>138</v>
      </c>
      <c r="L194" s="27" t="n">
        <v>90</v>
      </c>
      <c r="M194" s="27" t="n">
        <v>41</v>
      </c>
      <c r="N194" s="27" t="s">
        <v>127</v>
      </c>
      <c r="O194" s="27" t="s">
        <v>128</v>
      </c>
      <c r="P194" s="27" t="s">
        <v>187</v>
      </c>
      <c r="Q194" s="29" t="n">
        <v>1770.21</v>
      </c>
      <c r="R194" s="27" t="s">
        <v>130</v>
      </c>
      <c r="S194" s="27" t="s">
        <v>197</v>
      </c>
      <c r="T194" s="27" t="n">
        <v>4</v>
      </c>
      <c r="U194" s="27" t="n">
        <f aca="false">YEAR(E194)</f>
        <v>2024</v>
      </c>
      <c r="V194" s="27" t="str">
        <f aca="false">TEXT(E194,"MMM-YYYY")</f>
        <v>May-2024</v>
      </c>
      <c r="W194" s="27" t="n">
        <f aca="false">MONTH(E194)</f>
        <v>5</v>
      </c>
      <c r="X194" s="27" t="str">
        <f aca="false">TEXT(WEEKDAY(E194,2),"0")&amp;" - "&amp;TEXT(E194,"dddd")</f>
        <v>3 - Wednesday</v>
      </c>
      <c r="Y194" s="27" t="str">
        <f aca="false">_xlfn.IFS(C194&lt;18,"Child (0-17)",C194&lt;40,"Young Adult (18-39)",C194&lt;60,"Adult (40-59)",TRUE(),"Senior (60+)")</f>
        <v>Young Adult (18-39)</v>
      </c>
      <c r="Z194" s="27" t="n">
        <f aca="false">ROUND(G194-E194,0)</f>
        <v>0</v>
      </c>
      <c r="AA194" s="27" t="n">
        <f aca="false">L194+M194</f>
        <v>131</v>
      </c>
      <c r="AB194" s="27" t="n">
        <f aca="false">IFERROR(ROUND(Q194/AA194,2),0)</f>
        <v>13.51</v>
      </c>
      <c r="AC194" s="27" t="str">
        <f aca="false">IF(AND(K194="Critical",N194="No"),"URGENT - No Bed","Normal")</f>
        <v>Normal</v>
      </c>
      <c r="AD194" s="33" t="n">
        <f aca="false">INDEX(Lookup_Tables!$B$3:$B$12,MATCH(H194,Lookup_Tables!$A$3:$A$12,0))</f>
        <v>2800000</v>
      </c>
      <c r="AE194" s="27" t="str">
        <f aca="false">INDEX(Lookup_Tables!$C$3:$C$12,MATCH(H194,Lookup_Tables!$A$3:$A$12,0))</f>
        <v>Dr. Suresh Nair</v>
      </c>
      <c r="AF194" s="27" t="str">
        <f aca="false">IFERROR(INDEX(Lookup_Tables!$F$16:$F$45,MATCH(I194,Lookup_Tables!$E$16:$E$45,0)),"N/A")</f>
        <v>EMP211</v>
      </c>
      <c r="AG194" s="27" t="n">
        <f aca="false">_xlfn.IFS(R194="Recovered",4,R194="Referred",3,R194="Admitted",2,R194="Deceased",1,TRUE(),0)</f>
        <v>4</v>
      </c>
      <c r="AH194" s="27" t="str">
        <f aca="false">IF(T194&gt;=4,"Satisfied",IF(T194&gt;=3,"Neutral","Needs Improvement"))</f>
        <v>Satisfied</v>
      </c>
    </row>
    <row r="195" customFormat="false" ht="15" hidden="false" customHeight="false" outlineLevel="0" collapsed="false">
      <c r="A195" s="30" t="s">
        <v>1897</v>
      </c>
      <c r="B195" s="30" t="s">
        <v>1526</v>
      </c>
      <c r="C195" s="30" t="n">
        <v>48</v>
      </c>
      <c r="D195" s="30" t="s">
        <v>181</v>
      </c>
      <c r="E195" s="31" t="n">
        <v>45397</v>
      </c>
      <c r="F195" s="30" t="s">
        <v>175</v>
      </c>
      <c r="G195" s="31" t="n">
        <v>45406</v>
      </c>
      <c r="H195" s="30" t="s">
        <v>206</v>
      </c>
      <c r="I195" s="30" t="s">
        <v>207</v>
      </c>
      <c r="J195" s="30" t="s">
        <v>615</v>
      </c>
      <c r="K195" s="30" t="s">
        <v>202</v>
      </c>
      <c r="L195" s="30" t="n">
        <v>12</v>
      </c>
      <c r="M195" s="30" t="n">
        <v>180</v>
      </c>
      <c r="N195" s="30" t="s">
        <v>186</v>
      </c>
      <c r="O195" s="30" t="s">
        <v>171</v>
      </c>
      <c r="P195" s="30" t="s">
        <v>187</v>
      </c>
      <c r="Q195" s="32" t="n">
        <v>18483.73</v>
      </c>
      <c r="R195" s="30" t="s">
        <v>172</v>
      </c>
      <c r="S195" s="30" t="s">
        <v>151</v>
      </c>
      <c r="T195" s="30" t="n">
        <v>5</v>
      </c>
      <c r="U195" s="30" t="n">
        <f aca="false">YEAR(E195)</f>
        <v>2024</v>
      </c>
      <c r="V195" s="30" t="str">
        <f aca="false">TEXT(E195,"MMM-YYYY")</f>
        <v>Apr-2024</v>
      </c>
      <c r="W195" s="30" t="n">
        <f aca="false">MONTH(E195)</f>
        <v>4</v>
      </c>
      <c r="X195" s="30" t="str">
        <f aca="false">TEXT(WEEKDAY(E195,2),"0")&amp;" - "&amp;TEXT(E195,"dddd")</f>
        <v>1 - Monday</v>
      </c>
      <c r="Y195" s="30" t="str">
        <f aca="false">_xlfn.IFS(C195&lt;18,"Child (0-17)",C195&lt;40,"Young Adult (18-39)",C195&lt;60,"Adult (40-59)",TRUE(),"Senior (60+)")</f>
        <v>Adult (40-59)</v>
      </c>
      <c r="Z195" s="30" t="n">
        <f aca="false">ROUND(G195-E195,0)</f>
        <v>9</v>
      </c>
      <c r="AA195" s="30" t="n">
        <f aca="false">L195+M195</f>
        <v>192</v>
      </c>
      <c r="AB195" s="30" t="n">
        <f aca="false">IFERROR(ROUND(Q195/AA195,2),0)</f>
        <v>96.27</v>
      </c>
      <c r="AC195" s="30" t="str">
        <f aca="false">IF(AND(K195="Critical",N195="No"),"URGENT - No Bed","Normal")</f>
        <v>Normal</v>
      </c>
      <c r="AD195" s="34" t="n">
        <f aca="false">INDEX(Lookup_Tables!$B$3:$B$12,MATCH(H195,Lookup_Tables!$A$3:$A$12,0))</f>
        <v>2800000</v>
      </c>
      <c r="AE195" s="30" t="str">
        <f aca="false">INDEX(Lookup_Tables!$C$3:$C$12,MATCH(H195,Lookup_Tables!$A$3:$A$12,0))</f>
        <v>Dr. Suresh Nair</v>
      </c>
      <c r="AF195" s="30" t="str">
        <f aca="false">IFERROR(INDEX(Lookup_Tables!$F$16:$F$45,MATCH(I195,Lookup_Tables!$E$16:$E$45,0)),"N/A")</f>
        <v>EMP209</v>
      </c>
      <c r="AG195" s="30" t="n">
        <f aca="false">_xlfn.IFS(R195="Recovered",4,R195="Referred",3,R195="Admitted",2,R195="Deceased",1,TRUE(),0)</f>
        <v>2</v>
      </c>
      <c r="AH195" s="30" t="str">
        <f aca="false">IF(T195&gt;=4,"Satisfied",IF(T195&gt;=3,"Neutral","Needs Improvement"))</f>
        <v>Satisfied</v>
      </c>
    </row>
    <row r="196" customFormat="false" ht="15" hidden="false" customHeight="false" outlineLevel="0" collapsed="false">
      <c r="A196" s="27" t="s">
        <v>5770</v>
      </c>
      <c r="B196" s="27" t="s">
        <v>4615</v>
      </c>
      <c r="C196" s="27" t="n">
        <v>61</v>
      </c>
      <c r="D196" s="27" t="s">
        <v>181</v>
      </c>
      <c r="E196" s="28" t="n">
        <v>45314</v>
      </c>
      <c r="F196" s="27" t="s">
        <v>255</v>
      </c>
      <c r="G196" s="28" t="n">
        <v>45315</v>
      </c>
      <c r="H196" s="27" t="s">
        <v>123</v>
      </c>
      <c r="I196" s="27" t="s">
        <v>304</v>
      </c>
      <c r="J196" s="27" t="s">
        <v>418</v>
      </c>
      <c r="K196" s="27" t="s">
        <v>138</v>
      </c>
      <c r="L196" s="27" t="n">
        <v>39</v>
      </c>
      <c r="M196" s="27" t="n">
        <v>39</v>
      </c>
      <c r="N196" s="27" t="s">
        <v>127</v>
      </c>
      <c r="O196" s="27" t="s">
        <v>128</v>
      </c>
      <c r="P196" s="27" t="s">
        <v>150</v>
      </c>
      <c r="Q196" s="29" t="n">
        <v>2501.36</v>
      </c>
      <c r="R196" s="27" t="s">
        <v>130</v>
      </c>
      <c r="S196" s="27" t="s">
        <v>197</v>
      </c>
      <c r="T196" s="27" t="n">
        <v>3</v>
      </c>
      <c r="U196" s="27" t="n">
        <f aca="false">YEAR(E196)</f>
        <v>2024</v>
      </c>
      <c r="V196" s="27" t="str">
        <f aca="false">TEXT(E196,"MMM-YYYY")</f>
        <v>Jan-2024</v>
      </c>
      <c r="W196" s="27" t="n">
        <f aca="false">MONTH(E196)</f>
        <v>1</v>
      </c>
      <c r="X196" s="27" t="str">
        <f aca="false">TEXT(WEEKDAY(E196,2),"0")&amp;" - "&amp;TEXT(E196,"dddd")</f>
        <v>2 - Tuesday</v>
      </c>
      <c r="Y196" s="27" t="str">
        <f aca="false">_xlfn.IFS(C196&lt;18,"Child (0-17)",C196&lt;40,"Young Adult (18-39)",C196&lt;60,"Adult (40-59)",TRUE(),"Senior (60+)")</f>
        <v>Senior (60+)</v>
      </c>
      <c r="Z196" s="27" t="n">
        <f aca="false">ROUND(G196-E196,0)</f>
        <v>1</v>
      </c>
      <c r="AA196" s="27" t="n">
        <f aca="false">L196+M196</f>
        <v>78</v>
      </c>
      <c r="AB196" s="27" t="n">
        <f aca="false">IFERROR(ROUND(Q196/AA196,2),0)</f>
        <v>32.07</v>
      </c>
      <c r="AC196" s="27" t="str">
        <f aca="false">IF(AND(K196="Critical",N196="No"),"URGENT - No Bed","Normal")</f>
        <v>Normal</v>
      </c>
      <c r="AD196" s="33" t="n">
        <f aca="false">INDEX(Lookup_Tables!$B$3:$B$12,MATCH(H196,Lookup_Tables!$A$3:$A$12,0))</f>
        <v>2200000</v>
      </c>
      <c r="AE196" s="27" t="str">
        <f aca="false">INDEX(Lookup_Tables!$C$3:$C$12,MATCH(H196,Lookup_Tables!$A$3:$A$12,0))</f>
        <v>Dr. Rohan Das</v>
      </c>
      <c r="AF196" s="27" t="str">
        <f aca="false">IFERROR(INDEX(Lookup_Tables!$F$16:$F$45,MATCH(I196,Lookup_Tables!$E$16:$E$45,0)),"N/A")</f>
        <v>EMP204</v>
      </c>
      <c r="AG196" s="27" t="n">
        <f aca="false">_xlfn.IFS(R196="Recovered",4,R196="Referred",3,R196="Admitted",2,R196="Deceased",1,TRUE(),0)</f>
        <v>4</v>
      </c>
      <c r="AH196" s="27" t="str">
        <f aca="false">IF(T196&gt;=4,"Satisfied",IF(T196&gt;=3,"Neutral","Needs Improvement"))</f>
        <v>Neutral</v>
      </c>
    </row>
    <row r="197" customFormat="false" ht="15" hidden="false" customHeight="false" outlineLevel="0" collapsed="false">
      <c r="A197" s="30" t="s">
        <v>2093</v>
      </c>
      <c r="B197" s="30" t="s">
        <v>952</v>
      </c>
      <c r="C197" s="30" t="n">
        <v>24</v>
      </c>
      <c r="D197" s="30" t="s">
        <v>181</v>
      </c>
      <c r="E197" s="31" t="n">
        <v>45490</v>
      </c>
      <c r="F197" s="30" t="s">
        <v>378</v>
      </c>
      <c r="G197" s="31" t="n">
        <v>45493</v>
      </c>
      <c r="H197" s="30" t="s">
        <v>168</v>
      </c>
      <c r="I197" s="30" t="s">
        <v>169</v>
      </c>
      <c r="J197" s="30" t="s">
        <v>170</v>
      </c>
      <c r="K197" s="30" t="s">
        <v>156</v>
      </c>
      <c r="L197" s="30" t="n">
        <v>45</v>
      </c>
      <c r="M197" s="30" t="n">
        <v>49</v>
      </c>
      <c r="N197" s="30" t="s">
        <v>186</v>
      </c>
      <c r="O197" s="30" t="s">
        <v>149</v>
      </c>
      <c r="P197" s="30" t="s">
        <v>187</v>
      </c>
      <c r="Q197" s="32" t="n">
        <v>3739.2</v>
      </c>
      <c r="R197" s="30" t="s">
        <v>268</v>
      </c>
      <c r="S197" s="30" t="s">
        <v>197</v>
      </c>
      <c r="T197" s="30" t="n">
        <v>3</v>
      </c>
      <c r="U197" s="30" t="n">
        <f aca="false">YEAR(E197)</f>
        <v>2024</v>
      </c>
      <c r="V197" s="30" t="str">
        <f aca="false">TEXT(E197,"MMM-YYYY")</f>
        <v>Jul-2024</v>
      </c>
      <c r="W197" s="30" t="n">
        <f aca="false">MONTH(E197)</f>
        <v>7</v>
      </c>
      <c r="X197" s="30" t="str">
        <f aca="false">TEXT(WEEKDAY(E197,2),"0")&amp;" - "&amp;TEXT(E197,"dddd")</f>
        <v>3 - Wednesday</v>
      </c>
      <c r="Y197" s="30" t="str">
        <f aca="false">_xlfn.IFS(C197&lt;18,"Child (0-17)",C197&lt;40,"Young Adult (18-39)",C197&lt;60,"Adult (40-59)",TRUE(),"Senior (60+)")</f>
        <v>Young Adult (18-39)</v>
      </c>
      <c r="Z197" s="30" t="n">
        <f aca="false">ROUND(G197-E197,0)</f>
        <v>3</v>
      </c>
      <c r="AA197" s="30" t="n">
        <f aca="false">L197+M197</f>
        <v>94</v>
      </c>
      <c r="AB197" s="30" t="n">
        <f aca="false">IFERROR(ROUND(Q197/AA197,2),0)</f>
        <v>39.78</v>
      </c>
      <c r="AC197" s="30" t="str">
        <f aca="false">IF(AND(K197="Critical",N197="No"),"URGENT - No Bed","Normal")</f>
        <v>Normal</v>
      </c>
      <c r="AD197" s="34" t="n">
        <f aca="false">INDEX(Lookup_Tables!$B$3:$B$12,MATCH(H197,Lookup_Tables!$A$3:$A$12,0))</f>
        <v>4400000</v>
      </c>
      <c r="AE197" s="30" t="str">
        <f aca="false">INDEX(Lookup_Tables!$C$3:$C$12,MATCH(H197,Lookup_Tables!$A$3:$A$12,0))</f>
        <v>Dr. Neha Chopra</v>
      </c>
      <c r="AF197" s="30" t="str">
        <f aca="false">IFERROR(INDEX(Lookup_Tables!$F$16:$F$45,MATCH(I197,Lookup_Tables!$E$16:$E$45,0)),"N/A")</f>
        <v>EMP220</v>
      </c>
      <c r="AG197" s="30" t="n">
        <f aca="false">_xlfn.IFS(R197="Recovered",4,R197="Referred",3,R197="Admitted",2,R197="Deceased",1,TRUE(),0)</f>
        <v>3</v>
      </c>
      <c r="AH197" s="30" t="str">
        <f aca="false">IF(T197&gt;=4,"Satisfied",IF(T197&gt;=3,"Neutral","Needs Improvement"))</f>
        <v>Neutral</v>
      </c>
    </row>
    <row r="198" customFormat="false" ht="15" hidden="false" customHeight="false" outlineLevel="0" collapsed="false">
      <c r="A198" s="27" t="s">
        <v>6901</v>
      </c>
      <c r="B198" s="27" t="s">
        <v>2743</v>
      </c>
      <c r="C198" s="27" t="n">
        <v>15</v>
      </c>
      <c r="D198" s="27" t="s">
        <v>181</v>
      </c>
      <c r="E198" s="28" t="n">
        <v>45521</v>
      </c>
      <c r="F198" s="27" t="s">
        <v>3007</v>
      </c>
      <c r="G198" s="28" t="n">
        <v>45523</v>
      </c>
      <c r="H198" s="27" t="s">
        <v>183</v>
      </c>
      <c r="I198" s="27" t="s">
        <v>184</v>
      </c>
      <c r="J198" s="27" t="s">
        <v>185</v>
      </c>
      <c r="K198" s="27" t="s">
        <v>126</v>
      </c>
      <c r="L198" s="27" t="n">
        <v>10</v>
      </c>
      <c r="M198" s="27" t="n">
        <v>132</v>
      </c>
      <c r="N198" s="27" t="s">
        <v>186</v>
      </c>
      <c r="O198" s="27" t="s">
        <v>149</v>
      </c>
      <c r="P198" s="27" t="s">
        <v>140</v>
      </c>
      <c r="Q198" s="29" t="n">
        <v>9148.22</v>
      </c>
      <c r="R198" s="27" t="s">
        <v>130</v>
      </c>
      <c r="S198" s="27" t="s">
        <v>164</v>
      </c>
      <c r="T198" s="27" t="n">
        <v>5</v>
      </c>
      <c r="U198" s="27" t="n">
        <f aca="false">YEAR(E198)</f>
        <v>2024</v>
      </c>
      <c r="V198" s="27" t="str">
        <f aca="false">TEXT(E198,"MMM-YYYY")</f>
        <v>Aug-2024</v>
      </c>
      <c r="W198" s="27" t="n">
        <f aca="false">MONTH(E198)</f>
        <v>8</v>
      </c>
      <c r="X198" s="27" t="str">
        <f aca="false">TEXT(WEEKDAY(E198,2),"0")&amp;" - "&amp;TEXT(E198,"dddd")</f>
        <v>6 - Saturday</v>
      </c>
      <c r="Y198" s="27" t="str">
        <f aca="false">_xlfn.IFS(C198&lt;18,"Child (0-17)",C198&lt;40,"Young Adult (18-39)",C198&lt;60,"Adult (40-59)",TRUE(),"Senior (60+)")</f>
        <v>Child (0-17)</v>
      </c>
      <c r="Z198" s="27" t="n">
        <f aca="false">ROUND(G198-E198,0)</f>
        <v>2</v>
      </c>
      <c r="AA198" s="27" t="n">
        <f aca="false">L198+M198</f>
        <v>142</v>
      </c>
      <c r="AB198" s="27" t="n">
        <f aca="false">IFERROR(ROUND(Q198/AA198,2),0)</f>
        <v>64.42</v>
      </c>
      <c r="AC198" s="27" t="str">
        <f aca="false">IF(AND(K198="Critical",N198="No"),"URGENT - No Bed","Normal")</f>
        <v>Normal</v>
      </c>
      <c r="AD198" s="33" t="n">
        <f aca="false">INDEX(Lookup_Tables!$B$3:$B$12,MATCH(H198,Lookup_Tables!$A$3:$A$12,0))</f>
        <v>3100000</v>
      </c>
      <c r="AE198" s="27" t="str">
        <f aca="false">INDEX(Lookup_Tables!$C$3:$C$12,MATCH(H198,Lookup_Tables!$A$3:$A$12,0))</f>
        <v>Dr. Kavita Rao</v>
      </c>
      <c r="AF198" s="27" t="str">
        <f aca="false">IFERROR(INDEX(Lookup_Tables!$F$16:$F$45,MATCH(I198,Lookup_Tables!$E$16:$E$45,0)),"N/A")</f>
        <v>EMP226</v>
      </c>
      <c r="AG198" s="27" t="n">
        <f aca="false">_xlfn.IFS(R198="Recovered",4,R198="Referred",3,R198="Admitted",2,R198="Deceased",1,TRUE(),0)</f>
        <v>4</v>
      </c>
      <c r="AH198" s="27" t="str">
        <f aca="false">IF(T198&gt;=4,"Satisfied",IF(T198&gt;=3,"Neutral","Needs Improvement"))</f>
        <v>Satisfied</v>
      </c>
    </row>
    <row r="199" customFormat="false" ht="15" hidden="false" customHeight="false" outlineLevel="0" collapsed="false">
      <c r="A199" s="30" t="s">
        <v>6644</v>
      </c>
      <c r="B199" s="30" t="s">
        <v>2789</v>
      </c>
      <c r="C199" s="30" t="n">
        <v>65</v>
      </c>
      <c r="D199" s="30" t="s">
        <v>121</v>
      </c>
      <c r="E199" s="31" t="n">
        <v>45574</v>
      </c>
      <c r="F199" s="30" t="s">
        <v>543</v>
      </c>
      <c r="G199" s="31" t="n">
        <v>45574</v>
      </c>
      <c r="H199" s="30" t="s">
        <v>168</v>
      </c>
      <c r="I199" s="30" t="s">
        <v>169</v>
      </c>
      <c r="J199" s="30" t="s">
        <v>367</v>
      </c>
      <c r="K199" s="30" t="s">
        <v>156</v>
      </c>
      <c r="L199" s="30" t="n">
        <v>52</v>
      </c>
      <c r="M199" s="30" t="n">
        <v>63</v>
      </c>
      <c r="N199" s="30" t="s">
        <v>127</v>
      </c>
      <c r="O199" s="30" t="s">
        <v>128</v>
      </c>
      <c r="P199" s="30" t="s">
        <v>140</v>
      </c>
      <c r="Q199" s="32" t="n">
        <v>3241.4</v>
      </c>
      <c r="R199" s="30" t="s">
        <v>130</v>
      </c>
      <c r="S199" s="30" t="s">
        <v>164</v>
      </c>
      <c r="T199" s="30" t="n">
        <v>4</v>
      </c>
      <c r="U199" s="30" t="n">
        <f aca="false">YEAR(E199)</f>
        <v>2024</v>
      </c>
      <c r="V199" s="30" t="str">
        <f aca="false">TEXT(E199,"MMM-YYYY")</f>
        <v>Oct-2024</v>
      </c>
      <c r="W199" s="30" t="n">
        <f aca="false">MONTH(E199)</f>
        <v>10</v>
      </c>
      <c r="X199" s="30" t="str">
        <f aca="false">TEXT(WEEKDAY(E199,2),"0")&amp;" - "&amp;TEXT(E199,"dddd")</f>
        <v>3 - Wednesday</v>
      </c>
      <c r="Y199" s="30" t="str">
        <f aca="false">_xlfn.IFS(C199&lt;18,"Child (0-17)",C199&lt;40,"Young Adult (18-39)",C199&lt;60,"Adult (40-59)",TRUE(),"Senior (60+)")</f>
        <v>Senior (60+)</v>
      </c>
      <c r="Z199" s="30" t="n">
        <f aca="false">ROUND(G199-E199,0)</f>
        <v>0</v>
      </c>
      <c r="AA199" s="30" t="n">
        <f aca="false">L199+M199</f>
        <v>115</v>
      </c>
      <c r="AB199" s="30" t="n">
        <f aca="false">IFERROR(ROUND(Q199/AA199,2),0)</f>
        <v>28.19</v>
      </c>
      <c r="AC199" s="30" t="str">
        <f aca="false">IF(AND(K199="Critical",N199="No"),"URGENT - No Bed","Normal")</f>
        <v>Normal</v>
      </c>
      <c r="AD199" s="34" t="n">
        <f aca="false">INDEX(Lookup_Tables!$B$3:$B$12,MATCH(H199,Lookup_Tables!$A$3:$A$12,0))</f>
        <v>4400000</v>
      </c>
      <c r="AE199" s="30" t="str">
        <f aca="false">INDEX(Lookup_Tables!$C$3:$C$12,MATCH(H199,Lookup_Tables!$A$3:$A$12,0))</f>
        <v>Dr. Neha Chopra</v>
      </c>
      <c r="AF199" s="30" t="str">
        <f aca="false">IFERROR(INDEX(Lookup_Tables!$F$16:$F$45,MATCH(I199,Lookup_Tables!$E$16:$E$45,0)),"N/A")</f>
        <v>EMP220</v>
      </c>
      <c r="AG199" s="30" t="n">
        <f aca="false">_xlfn.IFS(R199="Recovered",4,R199="Referred",3,R199="Admitted",2,R199="Deceased",1,TRUE(),0)</f>
        <v>4</v>
      </c>
      <c r="AH199" s="30" t="str">
        <f aca="false">IF(T199&gt;=4,"Satisfied",IF(T199&gt;=3,"Neutral","Needs Improvement"))</f>
        <v>Satisfied</v>
      </c>
    </row>
    <row r="200" customFormat="false" ht="15" hidden="false" customHeight="false" outlineLevel="0" collapsed="false">
      <c r="A200" s="27" t="s">
        <v>3561</v>
      </c>
      <c r="B200" s="27" t="s">
        <v>2550</v>
      </c>
      <c r="C200" s="27" t="n">
        <v>7</v>
      </c>
      <c r="D200" s="27" t="s">
        <v>121</v>
      </c>
      <c r="E200" s="28" t="n">
        <v>45438</v>
      </c>
      <c r="F200" s="27" t="s">
        <v>1020</v>
      </c>
      <c r="G200" s="28" t="n">
        <v>45439</v>
      </c>
      <c r="H200" s="27" t="s">
        <v>242</v>
      </c>
      <c r="I200" s="27" t="s">
        <v>243</v>
      </c>
      <c r="J200" s="27" t="s">
        <v>422</v>
      </c>
      <c r="K200" s="27" t="s">
        <v>138</v>
      </c>
      <c r="L200" s="27" t="n">
        <v>80</v>
      </c>
      <c r="M200" s="27" t="n">
        <v>16</v>
      </c>
      <c r="N200" s="27" t="s">
        <v>127</v>
      </c>
      <c r="O200" s="27" t="s">
        <v>139</v>
      </c>
      <c r="P200" s="27" t="s">
        <v>129</v>
      </c>
      <c r="Q200" s="29" t="n">
        <v>617.57</v>
      </c>
      <c r="R200" s="27" t="s">
        <v>130</v>
      </c>
      <c r="S200" s="27" t="s">
        <v>151</v>
      </c>
      <c r="T200" s="27" t="n">
        <v>5</v>
      </c>
      <c r="U200" s="27" t="n">
        <f aca="false">YEAR(E200)</f>
        <v>2024</v>
      </c>
      <c r="V200" s="27" t="str">
        <f aca="false">TEXT(E200,"MMM-YYYY")</f>
        <v>May-2024</v>
      </c>
      <c r="W200" s="27" t="n">
        <f aca="false">MONTH(E200)</f>
        <v>5</v>
      </c>
      <c r="X200" s="27" t="str">
        <f aca="false">TEXT(WEEKDAY(E200,2),"0")&amp;" - "&amp;TEXT(E200,"dddd")</f>
        <v>7 - Sunday</v>
      </c>
      <c r="Y200" s="27" t="str">
        <f aca="false">_xlfn.IFS(C200&lt;18,"Child (0-17)",C200&lt;40,"Young Adult (18-39)",C200&lt;60,"Adult (40-59)",TRUE(),"Senior (60+)")</f>
        <v>Child (0-17)</v>
      </c>
      <c r="Z200" s="27" t="n">
        <f aca="false">ROUND(G200-E200,0)</f>
        <v>1</v>
      </c>
      <c r="AA200" s="27" t="n">
        <f aca="false">L200+M200</f>
        <v>96</v>
      </c>
      <c r="AB200" s="27" t="n">
        <f aca="false">IFERROR(ROUND(Q200/AA200,2),0)</f>
        <v>6.43</v>
      </c>
      <c r="AC200" s="27" t="str">
        <f aca="false">IF(AND(K200="Critical",N200="No"),"URGENT - No Bed","Normal")</f>
        <v>Normal</v>
      </c>
      <c r="AD200" s="33" t="n">
        <f aca="false">INDEX(Lookup_Tables!$B$3:$B$12,MATCH(H200,Lookup_Tables!$A$3:$A$12,0))</f>
        <v>3000000</v>
      </c>
      <c r="AE200" s="27" t="str">
        <f aca="false">INDEX(Lookup_Tables!$C$3:$C$12,MATCH(H200,Lookup_Tables!$A$3:$A$12,0))</f>
        <v>Dr. Pooja Iyer</v>
      </c>
      <c r="AF200" s="27" t="str">
        <f aca="false">IFERROR(INDEX(Lookup_Tables!$F$16:$F$45,MATCH(I200,Lookup_Tables!$E$16:$E$45,0)),"N/A")</f>
        <v>EMP214</v>
      </c>
      <c r="AG200" s="27" t="n">
        <f aca="false">_xlfn.IFS(R200="Recovered",4,R200="Referred",3,R200="Admitted",2,R200="Deceased",1,TRUE(),0)</f>
        <v>4</v>
      </c>
      <c r="AH200" s="27" t="str">
        <f aca="false">IF(T200&gt;=4,"Satisfied",IF(T200&gt;=3,"Neutral","Needs Improvement"))</f>
        <v>Satisfied</v>
      </c>
    </row>
    <row r="201" customFormat="false" ht="15" hidden="false" customHeight="false" outlineLevel="0" collapsed="false">
      <c r="A201" s="30" t="s">
        <v>935</v>
      </c>
      <c r="B201" s="30" t="s">
        <v>936</v>
      </c>
      <c r="C201" s="30" t="n">
        <v>39</v>
      </c>
      <c r="D201" s="30" t="s">
        <v>181</v>
      </c>
      <c r="E201" s="31" t="n">
        <v>45535</v>
      </c>
      <c r="F201" s="30" t="s">
        <v>937</v>
      </c>
      <c r="G201" s="31" t="n">
        <v>45536</v>
      </c>
      <c r="H201" s="30" t="s">
        <v>217</v>
      </c>
      <c r="I201" s="30" t="s">
        <v>392</v>
      </c>
      <c r="J201" s="30" t="s">
        <v>218</v>
      </c>
      <c r="K201" s="30" t="s">
        <v>138</v>
      </c>
      <c r="L201" s="30" t="n">
        <v>82</v>
      </c>
      <c r="M201" s="30" t="n">
        <v>42</v>
      </c>
      <c r="N201" s="30" t="s">
        <v>127</v>
      </c>
      <c r="O201" s="30" t="s">
        <v>128</v>
      </c>
      <c r="P201" s="30" t="s">
        <v>140</v>
      </c>
      <c r="Q201" s="32" t="n">
        <v>1198.77</v>
      </c>
      <c r="R201" s="30" t="s">
        <v>268</v>
      </c>
      <c r="S201" s="30" t="s">
        <v>335</v>
      </c>
      <c r="T201" s="30" t="n">
        <v>4</v>
      </c>
      <c r="U201" s="30" t="n">
        <f aca="false">YEAR(E201)</f>
        <v>2024</v>
      </c>
      <c r="V201" s="30" t="str">
        <f aca="false">TEXT(E201,"MMM-YYYY")</f>
        <v>Aug-2024</v>
      </c>
      <c r="W201" s="30" t="n">
        <f aca="false">MONTH(E201)</f>
        <v>8</v>
      </c>
      <c r="X201" s="30" t="str">
        <f aca="false">TEXT(WEEKDAY(E201,2),"0")&amp;" - "&amp;TEXT(E201,"dddd")</f>
        <v>6 - Saturday</v>
      </c>
      <c r="Y201" s="30" t="str">
        <f aca="false">_xlfn.IFS(C201&lt;18,"Child (0-17)",C201&lt;40,"Young Adult (18-39)",C201&lt;60,"Adult (40-59)",TRUE(),"Senior (60+)")</f>
        <v>Young Adult (18-39)</v>
      </c>
      <c r="Z201" s="30" t="n">
        <f aca="false">ROUND(G201-E201,0)</f>
        <v>1</v>
      </c>
      <c r="AA201" s="30" t="n">
        <f aca="false">L201+M201</f>
        <v>124</v>
      </c>
      <c r="AB201" s="30" t="n">
        <f aca="false">IFERROR(ROUND(Q201/AA201,2),0)</f>
        <v>9.67</v>
      </c>
      <c r="AC201" s="30" t="str">
        <f aca="false">IF(AND(K201="Critical",N201="No"),"URGENT - No Bed","Normal")</f>
        <v>Normal</v>
      </c>
      <c r="AD201" s="34" t="n">
        <f aca="false">INDEX(Lookup_Tables!$B$3:$B$12,MATCH(H201,Lookup_Tables!$A$3:$A$12,0))</f>
        <v>4200000</v>
      </c>
      <c r="AE201" s="30" t="str">
        <f aca="false">INDEX(Lookup_Tables!$C$3:$C$12,MATCH(H201,Lookup_Tables!$A$3:$A$12,0))</f>
        <v>Dr. Anil Kapoor</v>
      </c>
      <c r="AF201" s="30" t="str">
        <f aca="false">IFERROR(INDEX(Lookup_Tables!$F$16:$F$45,MATCH(I201,Lookup_Tables!$E$16:$E$45,0)),"N/A")</f>
        <v>EMP202</v>
      </c>
      <c r="AG201" s="30" t="n">
        <f aca="false">_xlfn.IFS(R201="Recovered",4,R201="Referred",3,R201="Admitted",2,R201="Deceased",1,TRUE(),0)</f>
        <v>3</v>
      </c>
      <c r="AH201" s="30" t="str">
        <f aca="false">IF(T201&gt;=4,"Satisfied",IF(T201&gt;=3,"Neutral","Needs Improvement"))</f>
        <v>Satisfied</v>
      </c>
    </row>
    <row r="202" customFormat="false" ht="15" hidden="false" customHeight="false" outlineLevel="0" collapsed="false">
      <c r="A202" s="27" t="s">
        <v>1383</v>
      </c>
      <c r="B202" s="27" t="s">
        <v>1262</v>
      </c>
      <c r="C202" s="27" t="n">
        <v>10</v>
      </c>
      <c r="D202" s="27" t="s">
        <v>181</v>
      </c>
      <c r="E202" s="28" t="n">
        <v>45505</v>
      </c>
      <c r="F202" s="27" t="s">
        <v>1384</v>
      </c>
      <c r="G202" s="28" t="n">
        <v>45505</v>
      </c>
      <c r="H202" s="27" t="s">
        <v>236</v>
      </c>
      <c r="I202" s="27" t="s">
        <v>323</v>
      </c>
      <c r="J202" s="27" t="s">
        <v>287</v>
      </c>
      <c r="K202" s="27" t="s">
        <v>138</v>
      </c>
      <c r="L202" s="27" t="n">
        <v>86</v>
      </c>
      <c r="M202" s="27" t="n">
        <v>42</v>
      </c>
      <c r="N202" s="27" t="s">
        <v>127</v>
      </c>
      <c r="O202" s="27" t="s">
        <v>128</v>
      </c>
      <c r="P202" s="27" t="s">
        <v>140</v>
      </c>
      <c r="Q202" s="29" t="n">
        <v>1061.23</v>
      </c>
      <c r="R202" s="27" t="s">
        <v>130</v>
      </c>
      <c r="S202" s="27" t="s">
        <v>141</v>
      </c>
      <c r="T202" s="27" t="n">
        <v>3</v>
      </c>
      <c r="U202" s="27" t="n">
        <f aca="false">YEAR(E202)</f>
        <v>2024</v>
      </c>
      <c r="V202" s="27" t="str">
        <f aca="false">TEXT(E202,"MMM-YYYY")</f>
        <v>Aug-2024</v>
      </c>
      <c r="W202" s="27" t="n">
        <f aca="false">MONTH(E202)</f>
        <v>8</v>
      </c>
      <c r="X202" s="27" t="str">
        <f aca="false">TEXT(WEEKDAY(E202,2),"0")&amp;" - "&amp;TEXT(E202,"dddd")</f>
        <v>4 - Thursday</v>
      </c>
      <c r="Y202" s="27" t="str">
        <f aca="false">_xlfn.IFS(C202&lt;18,"Child (0-17)",C202&lt;40,"Young Adult (18-39)",C202&lt;60,"Adult (40-59)",TRUE(),"Senior (60+)")</f>
        <v>Child (0-17)</v>
      </c>
      <c r="Z202" s="27" t="n">
        <f aca="false">ROUND(G202-E202,0)</f>
        <v>0</v>
      </c>
      <c r="AA202" s="27" t="n">
        <f aca="false">L202+M202</f>
        <v>128</v>
      </c>
      <c r="AB202" s="27" t="n">
        <f aca="false">IFERROR(ROUND(Q202/AA202,2),0)</f>
        <v>8.29</v>
      </c>
      <c r="AC202" s="27" t="str">
        <f aca="false">IF(AND(K202="Critical",N202="No"),"URGENT - No Bed","Normal")</f>
        <v>Normal</v>
      </c>
      <c r="AD202" s="33" t="n">
        <f aca="false">INDEX(Lookup_Tables!$B$3:$B$12,MATCH(H202,Lookup_Tables!$A$3:$A$12,0))</f>
        <v>3900000</v>
      </c>
      <c r="AE202" s="27" t="str">
        <f aca="false">INDEX(Lookup_Tables!$C$3:$C$12,MATCH(H202,Lookup_Tables!$A$3:$A$12,0))</f>
        <v>Dr. Rina Mehta</v>
      </c>
      <c r="AF202" s="27" t="str">
        <f aca="false">IFERROR(INDEX(Lookup_Tables!$F$16:$F$45,MATCH(I202,Lookup_Tables!$E$16:$E$45,0)),"N/A")</f>
        <v>EMP216</v>
      </c>
      <c r="AG202" s="27" t="n">
        <f aca="false">_xlfn.IFS(R202="Recovered",4,R202="Referred",3,R202="Admitted",2,R202="Deceased",1,TRUE(),0)</f>
        <v>4</v>
      </c>
      <c r="AH202" s="27" t="str">
        <f aca="false">IF(T202&gt;=4,"Satisfied",IF(T202&gt;=3,"Neutral","Needs Improvement"))</f>
        <v>Neutral</v>
      </c>
    </row>
    <row r="203" customFormat="false" ht="15" hidden="false" customHeight="false" outlineLevel="0" collapsed="false">
      <c r="A203" s="30" t="s">
        <v>4549</v>
      </c>
      <c r="B203" s="30" t="s">
        <v>2147</v>
      </c>
      <c r="C203" s="30" t="n">
        <v>42</v>
      </c>
      <c r="D203" s="30" t="s">
        <v>121</v>
      </c>
      <c r="E203" s="31" t="n">
        <v>45583</v>
      </c>
      <c r="F203" s="30" t="s">
        <v>438</v>
      </c>
      <c r="G203" s="31" t="n">
        <v>45585</v>
      </c>
      <c r="H203" s="30" t="s">
        <v>183</v>
      </c>
      <c r="I203" s="30" t="s">
        <v>184</v>
      </c>
      <c r="J203" s="30" t="s">
        <v>411</v>
      </c>
      <c r="K203" s="30" t="s">
        <v>126</v>
      </c>
      <c r="L203" s="30" t="n">
        <v>7</v>
      </c>
      <c r="M203" s="30" t="n">
        <v>103</v>
      </c>
      <c r="N203" s="30" t="s">
        <v>186</v>
      </c>
      <c r="O203" s="30" t="s">
        <v>139</v>
      </c>
      <c r="P203" s="30" t="s">
        <v>140</v>
      </c>
      <c r="Q203" s="32" t="n">
        <v>7592.95</v>
      </c>
      <c r="R203" s="30" t="s">
        <v>172</v>
      </c>
      <c r="S203" s="30" t="s">
        <v>157</v>
      </c>
      <c r="T203" s="30" t="n">
        <v>3</v>
      </c>
      <c r="U203" s="30" t="n">
        <f aca="false">YEAR(E203)</f>
        <v>2024</v>
      </c>
      <c r="V203" s="30" t="str">
        <f aca="false">TEXT(E203,"MMM-YYYY")</f>
        <v>Oct-2024</v>
      </c>
      <c r="W203" s="30" t="n">
        <f aca="false">MONTH(E203)</f>
        <v>10</v>
      </c>
      <c r="X203" s="30" t="str">
        <f aca="false">TEXT(WEEKDAY(E203,2),"0")&amp;" - "&amp;TEXT(E203,"dddd")</f>
        <v>5 - Friday</v>
      </c>
      <c r="Y203" s="30" t="str">
        <f aca="false">_xlfn.IFS(C203&lt;18,"Child (0-17)",C203&lt;40,"Young Adult (18-39)",C203&lt;60,"Adult (40-59)",TRUE(),"Senior (60+)")</f>
        <v>Adult (40-59)</v>
      </c>
      <c r="Z203" s="30" t="n">
        <f aca="false">ROUND(G203-E203,0)</f>
        <v>2</v>
      </c>
      <c r="AA203" s="30" t="n">
        <f aca="false">L203+M203</f>
        <v>110</v>
      </c>
      <c r="AB203" s="30" t="n">
        <f aca="false">IFERROR(ROUND(Q203/AA203,2),0)</f>
        <v>69.03</v>
      </c>
      <c r="AC203" s="30" t="str">
        <f aca="false">IF(AND(K203="Critical",N203="No"),"URGENT - No Bed","Normal")</f>
        <v>Normal</v>
      </c>
      <c r="AD203" s="34" t="n">
        <f aca="false">INDEX(Lookup_Tables!$B$3:$B$12,MATCH(H203,Lookup_Tables!$A$3:$A$12,0))</f>
        <v>3100000</v>
      </c>
      <c r="AE203" s="30" t="str">
        <f aca="false">INDEX(Lookup_Tables!$C$3:$C$12,MATCH(H203,Lookup_Tables!$A$3:$A$12,0))</f>
        <v>Dr. Kavita Rao</v>
      </c>
      <c r="AF203" s="30" t="str">
        <f aca="false">IFERROR(INDEX(Lookup_Tables!$F$16:$F$45,MATCH(I203,Lookup_Tables!$E$16:$E$45,0)),"N/A")</f>
        <v>EMP226</v>
      </c>
      <c r="AG203" s="30" t="n">
        <f aca="false">_xlfn.IFS(R203="Recovered",4,R203="Referred",3,R203="Admitted",2,R203="Deceased",1,TRUE(),0)</f>
        <v>2</v>
      </c>
      <c r="AH203" s="30" t="str">
        <f aca="false">IF(T203&gt;=4,"Satisfied",IF(T203&gt;=3,"Neutral","Needs Improvement"))</f>
        <v>Neutral</v>
      </c>
    </row>
    <row r="204" customFormat="false" ht="15" hidden="false" customHeight="false" outlineLevel="0" collapsed="false">
      <c r="A204" s="27" t="s">
        <v>6089</v>
      </c>
      <c r="B204" s="27" t="s">
        <v>1551</v>
      </c>
      <c r="C204" s="27" t="n">
        <v>32</v>
      </c>
      <c r="D204" s="27" t="s">
        <v>121</v>
      </c>
      <c r="E204" s="28" t="n">
        <v>45640</v>
      </c>
      <c r="F204" s="27" t="s">
        <v>1150</v>
      </c>
      <c r="G204" s="28" t="n">
        <v>45643</v>
      </c>
      <c r="H204" s="27" t="s">
        <v>135</v>
      </c>
      <c r="I204" s="27" t="s">
        <v>136</v>
      </c>
      <c r="J204" s="27" t="s">
        <v>252</v>
      </c>
      <c r="K204" s="27" t="s">
        <v>156</v>
      </c>
      <c r="L204" s="27" t="n">
        <v>52</v>
      </c>
      <c r="M204" s="27" t="n">
        <v>65</v>
      </c>
      <c r="N204" s="27" t="s">
        <v>186</v>
      </c>
      <c r="O204" s="27" t="s">
        <v>128</v>
      </c>
      <c r="P204" s="27" t="s">
        <v>150</v>
      </c>
      <c r="Q204" s="29" t="n">
        <v>4472.92</v>
      </c>
      <c r="R204" s="27" t="s">
        <v>130</v>
      </c>
      <c r="S204" s="27" t="s">
        <v>223</v>
      </c>
      <c r="T204" s="27" t="n">
        <v>5</v>
      </c>
      <c r="U204" s="27" t="n">
        <f aca="false">YEAR(E204)</f>
        <v>2024</v>
      </c>
      <c r="V204" s="27" t="str">
        <f aca="false">TEXT(E204,"MMM-YYYY")</f>
        <v>Dec-2024</v>
      </c>
      <c r="W204" s="27" t="n">
        <f aca="false">MONTH(E204)</f>
        <v>12</v>
      </c>
      <c r="X204" s="27" t="str">
        <f aca="false">TEXT(WEEKDAY(E204,2),"0")&amp;" - "&amp;TEXT(E204,"dddd")</f>
        <v>6 - Saturday</v>
      </c>
      <c r="Y204" s="27" t="str">
        <f aca="false">_xlfn.IFS(C204&lt;18,"Child (0-17)",C204&lt;40,"Young Adult (18-39)",C204&lt;60,"Adult (40-59)",TRUE(),"Senior (60+)")</f>
        <v>Young Adult (18-39)</v>
      </c>
      <c r="Z204" s="27" t="n">
        <f aca="false">ROUND(G204-E204,0)</f>
        <v>3</v>
      </c>
      <c r="AA204" s="27" t="n">
        <f aca="false">L204+M204</f>
        <v>117</v>
      </c>
      <c r="AB204" s="27" t="n">
        <f aca="false">IFERROR(ROUND(Q204/AA204,2),0)</f>
        <v>38.23</v>
      </c>
      <c r="AC204" s="27" t="str">
        <f aca="false">IF(AND(K204="Critical",N204="No"),"URGENT - No Bed","Normal")</f>
        <v>Normal</v>
      </c>
      <c r="AD204" s="33" t="n">
        <f aca="false">INDEX(Lookup_Tables!$B$3:$B$12,MATCH(H204,Lookup_Tables!$A$3:$A$12,0))</f>
        <v>4600000</v>
      </c>
      <c r="AE204" s="27" t="str">
        <f aca="false">INDEX(Lookup_Tables!$C$3:$C$12,MATCH(H204,Lookup_Tables!$A$3:$A$12,0))</f>
        <v>Dr. Farhan Khan</v>
      </c>
      <c r="AF204" s="27" t="str">
        <f aca="false">IFERROR(INDEX(Lookup_Tables!$F$16:$F$45,MATCH(I204,Lookup_Tables!$E$16:$E$45,0)),"N/A")</f>
        <v>EMP206</v>
      </c>
      <c r="AG204" s="27" t="n">
        <f aca="false">_xlfn.IFS(R204="Recovered",4,R204="Referred",3,R204="Admitted",2,R204="Deceased",1,TRUE(),0)</f>
        <v>4</v>
      </c>
      <c r="AH204" s="27" t="str">
        <f aca="false">IF(T204&gt;=4,"Satisfied",IF(T204&gt;=3,"Neutral","Needs Improvement"))</f>
        <v>Satisfied</v>
      </c>
    </row>
    <row r="205" customFormat="false" ht="15" hidden="false" customHeight="false" outlineLevel="0" collapsed="false">
      <c r="A205" s="30" t="s">
        <v>4752</v>
      </c>
      <c r="B205" s="30" t="s">
        <v>4753</v>
      </c>
      <c r="C205" s="30" t="n">
        <v>20</v>
      </c>
      <c r="D205" s="30" t="s">
        <v>181</v>
      </c>
      <c r="E205" s="31" t="n">
        <v>45584</v>
      </c>
      <c r="F205" s="30" t="s">
        <v>567</v>
      </c>
      <c r="G205" s="31" t="n">
        <v>45586</v>
      </c>
      <c r="H205" s="30" t="s">
        <v>183</v>
      </c>
      <c r="I205" s="30" t="s">
        <v>212</v>
      </c>
      <c r="J205" s="30" t="s">
        <v>185</v>
      </c>
      <c r="K205" s="30" t="s">
        <v>156</v>
      </c>
      <c r="L205" s="30" t="n">
        <v>47</v>
      </c>
      <c r="M205" s="30" t="n">
        <v>31</v>
      </c>
      <c r="N205" s="30" t="s">
        <v>127</v>
      </c>
      <c r="O205" s="30" t="s">
        <v>149</v>
      </c>
      <c r="P205" s="30" t="s">
        <v>187</v>
      </c>
      <c r="Q205" s="32" t="n">
        <v>3413.19</v>
      </c>
      <c r="R205" s="30" t="s">
        <v>130</v>
      </c>
      <c r="S205" s="30" t="s">
        <v>192</v>
      </c>
      <c r="T205" s="30" t="n">
        <v>4</v>
      </c>
      <c r="U205" s="30" t="n">
        <f aca="false">YEAR(E205)</f>
        <v>2024</v>
      </c>
      <c r="V205" s="30" t="str">
        <f aca="false">TEXT(E205,"MMM-YYYY")</f>
        <v>Oct-2024</v>
      </c>
      <c r="W205" s="30" t="n">
        <f aca="false">MONTH(E205)</f>
        <v>10</v>
      </c>
      <c r="X205" s="30" t="str">
        <f aca="false">TEXT(WEEKDAY(E205,2),"0")&amp;" - "&amp;TEXT(E205,"dddd")</f>
        <v>6 - Saturday</v>
      </c>
      <c r="Y205" s="30" t="str">
        <f aca="false">_xlfn.IFS(C205&lt;18,"Child (0-17)",C205&lt;40,"Young Adult (18-39)",C205&lt;60,"Adult (40-59)",TRUE(),"Senior (60+)")</f>
        <v>Young Adult (18-39)</v>
      </c>
      <c r="Z205" s="30" t="n">
        <f aca="false">ROUND(G205-E205,0)</f>
        <v>2</v>
      </c>
      <c r="AA205" s="30" t="n">
        <f aca="false">L205+M205</f>
        <v>78</v>
      </c>
      <c r="AB205" s="30" t="n">
        <f aca="false">IFERROR(ROUND(Q205/AA205,2),0)</f>
        <v>43.76</v>
      </c>
      <c r="AC205" s="30" t="str">
        <f aca="false">IF(AND(K205="Critical",N205="No"),"URGENT - No Bed","Normal")</f>
        <v>Normal</v>
      </c>
      <c r="AD205" s="34" t="n">
        <f aca="false">INDEX(Lookup_Tables!$B$3:$B$12,MATCH(H205,Lookup_Tables!$A$3:$A$12,0))</f>
        <v>3100000</v>
      </c>
      <c r="AE205" s="30" t="str">
        <f aca="false">INDEX(Lookup_Tables!$C$3:$C$12,MATCH(H205,Lookup_Tables!$A$3:$A$12,0))</f>
        <v>Dr. Kavita Rao</v>
      </c>
      <c r="AF205" s="30" t="str">
        <f aca="false">IFERROR(INDEX(Lookup_Tables!$F$16:$F$45,MATCH(I205,Lookup_Tables!$E$16:$E$45,0)),"N/A")</f>
        <v>EMP225</v>
      </c>
      <c r="AG205" s="30" t="n">
        <f aca="false">_xlfn.IFS(R205="Recovered",4,R205="Referred",3,R205="Admitted",2,R205="Deceased",1,TRUE(),0)</f>
        <v>4</v>
      </c>
      <c r="AH205" s="30" t="str">
        <f aca="false">IF(T205&gt;=4,"Satisfied",IF(T205&gt;=3,"Neutral","Needs Improvement"))</f>
        <v>Satisfied</v>
      </c>
    </row>
    <row r="206" customFormat="false" ht="15" hidden="false" customHeight="false" outlineLevel="0" collapsed="false">
      <c r="A206" s="27" t="s">
        <v>3538</v>
      </c>
      <c r="B206" s="27" t="s">
        <v>850</v>
      </c>
      <c r="C206" s="27" t="n">
        <v>44</v>
      </c>
      <c r="D206" s="27" t="s">
        <v>181</v>
      </c>
      <c r="E206" s="28" t="n">
        <v>45421</v>
      </c>
      <c r="F206" s="27" t="s">
        <v>134</v>
      </c>
      <c r="G206" s="28" t="n">
        <v>45424</v>
      </c>
      <c r="H206" s="27" t="s">
        <v>206</v>
      </c>
      <c r="I206" s="27" t="s">
        <v>300</v>
      </c>
      <c r="J206" s="27" t="s">
        <v>233</v>
      </c>
      <c r="K206" s="27" t="s">
        <v>156</v>
      </c>
      <c r="L206" s="27" t="n">
        <v>31</v>
      </c>
      <c r="M206" s="27" t="n">
        <v>43</v>
      </c>
      <c r="N206" s="27" t="s">
        <v>127</v>
      </c>
      <c r="O206" s="27" t="s">
        <v>171</v>
      </c>
      <c r="P206" s="27" t="s">
        <v>129</v>
      </c>
      <c r="Q206" s="29" t="n">
        <v>3813.97</v>
      </c>
      <c r="R206" s="27" t="s">
        <v>130</v>
      </c>
      <c r="S206" s="27" t="s">
        <v>151</v>
      </c>
      <c r="T206" s="27" t="n">
        <v>5</v>
      </c>
      <c r="U206" s="27" t="n">
        <f aca="false">YEAR(E206)</f>
        <v>2024</v>
      </c>
      <c r="V206" s="27" t="str">
        <f aca="false">TEXT(E206,"MMM-YYYY")</f>
        <v>May-2024</v>
      </c>
      <c r="W206" s="27" t="n">
        <f aca="false">MONTH(E206)</f>
        <v>5</v>
      </c>
      <c r="X206" s="27" t="str">
        <f aca="false">TEXT(WEEKDAY(E206,2),"0")&amp;" - "&amp;TEXT(E206,"dddd")</f>
        <v>4 - Thursday</v>
      </c>
      <c r="Y206" s="27" t="str">
        <f aca="false">_xlfn.IFS(C206&lt;18,"Child (0-17)",C206&lt;40,"Young Adult (18-39)",C206&lt;60,"Adult (40-59)",TRUE(),"Senior (60+)")</f>
        <v>Adult (40-59)</v>
      </c>
      <c r="Z206" s="27" t="n">
        <f aca="false">ROUND(G206-E206,0)</f>
        <v>3</v>
      </c>
      <c r="AA206" s="27" t="n">
        <f aca="false">L206+M206</f>
        <v>74</v>
      </c>
      <c r="AB206" s="27" t="n">
        <f aca="false">IFERROR(ROUND(Q206/AA206,2),0)</f>
        <v>51.54</v>
      </c>
      <c r="AC206" s="27" t="str">
        <f aca="false">IF(AND(K206="Critical",N206="No"),"URGENT - No Bed","Normal")</f>
        <v>Normal</v>
      </c>
      <c r="AD206" s="33" t="n">
        <f aca="false">INDEX(Lookup_Tables!$B$3:$B$12,MATCH(H206,Lookup_Tables!$A$3:$A$12,0))</f>
        <v>2800000</v>
      </c>
      <c r="AE206" s="27" t="str">
        <f aca="false">INDEX(Lookup_Tables!$C$3:$C$12,MATCH(H206,Lookup_Tables!$A$3:$A$12,0))</f>
        <v>Dr. Suresh Nair</v>
      </c>
      <c r="AF206" s="27" t="str">
        <f aca="false">IFERROR(INDEX(Lookup_Tables!$F$16:$F$45,MATCH(I206,Lookup_Tables!$E$16:$E$45,0)),"N/A")</f>
        <v>EMP211</v>
      </c>
      <c r="AG206" s="27" t="n">
        <f aca="false">_xlfn.IFS(R206="Recovered",4,R206="Referred",3,R206="Admitted",2,R206="Deceased",1,TRUE(),0)</f>
        <v>4</v>
      </c>
      <c r="AH206" s="27" t="str">
        <f aca="false">IF(T206&gt;=4,"Satisfied",IF(T206&gt;=3,"Neutral","Needs Improvement"))</f>
        <v>Satisfied</v>
      </c>
    </row>
    <row r="207" customFormat="false" ht="15" hidden="false" customHeight="false" outlineLevel="0" collapsed="false">
      <c r="A207" s="30" t="s">
        <v>6594</v>
      </c>
      <c r="B207" s="30" t="s">
        <v>2312</v>
      </c>
      <c r="C207" s="30" t="n">
        <v>56</v>
      </c>
      <c r="D207" s="30" t="s">
        <v>121</v>
      </c>
      <c r="E207" s="31" t="n">
        <v>45436</v>
      </c>
      <c r="F207" s="30" t="s">
        <v>1250</v>
      </c>
      <c r="G207" s="31" t="n">
        <v>45438</v>
      </c>
      <c r="H207" s="30" t="s">
        <v>236</v>
      </c>
      <c r="I207" s="30" t="s">
        <v>323</v>
      </c>
      <c r="J207" s="30" t="s">
        <v>375</v>
      </c>
      <c r="K207" s="30" t="s">
        <v>156</v>
      </c>
      <c r="L207" s="30" t="n">
        <v>70</v>
      </c>
      <c r="M207" s="30" t="n">
        <v>47</v>
      </c>
      <c r="N207" s="30" t="s">
        <v>186</v>
      </c>
      <c r="O207" s="30" t="s">
        <v>171</v>
      </c>
      <c r="P207" s="30" t="s">
        <v>150</v>
      </c>
      <c r="Q207" s="32" t="n">
        <v>3081.72</v>
      </c>
      <c r="R207" s="30" t="s">
        <v>130</v>
      </c>
      <c r="S207" s="30" t="s">
        <v>178</v>
      </c>
      <c r="T207" s="30" t="n">
        <v>3</v>
      </c>
      <c r="U207" s="30" t="n">
        <f aca="false">YEAR(E207)</f>
        <v>2024</v>
      </c>
      <c r="V207" s="30" t="str">
        <f aca="false">TEXT(E207,"MMM-YYYY")</f>
        <v>May-2024</v>
      </c>
      <c r="W207" s="30" t="n">
        <f aca="false">MONTH(E207)</f>
        <v>5</v>
      </c>
      <c r="X207" s="30" t="str">
        <f aca="false">TEXT(WEEKDAY(E207,2),"0")&amp;" - "&amp;TEXT(E207,"dddd")</f>
        <v>5 - Friday</v>
      </c>
      <c r="Y207" s="30" t="str">
        <f aca="false">_xlfn.IFS(C207&lt;18,"Child (0-17)",C207&lt;40,"Young Adult (18-39)",C207&lt;60,"Adult (40-59)",TRUE(),"Senior (60+)")</f>
        <v>Adult (40-59)</v>
      </c>
      <c r="Z207" s="30" t="n">
        <f aca="false">ROUND(G207-E207,0)</f>
        <v>2</v>
      </c>
      <c r="AA207" s="30" t="n">
        <f aca="false">L207+M207</f>
        <v>117</v>
      </c>
      <c r="AB207" s="30" t="n">
        <f aca="false">IFERROR(ROUND(Q207/AA207,2),0)</f>
        <v>26.34</v>
      </c>
      <c r="AC207" s="30" t="str">
        <f aca="false">IF(AND(K207="Critical",N207="No"),"URGENT - No Bed","Normal")</f>
        <v>Normal</v>
      </c>
      <c r="AD207" s="34" t="n">
        <f aca="false">INDEX(Lookup_Tables!$B$3:$B$12,MATCH(H207,Lookup_Tables!$A$3:$A$12,0))</f>
        <v>3900000</v>
      </c>
      <c r="AE207" s="30" t="str">
        <f aca="false">INDEX(Lookup_Tables!$C$3:$C$12,MATCH(H207,Lookup_Tables!$A$3:$A$12,0))</f>
        <v>Dr. Rina Mehta</v>
      </c>
      <c r="AF207" s="30" t="str">
        <f aca="false">IFERROR(INDEX(Lookup_Tables!$F$16:$F$45,MATCH(I207,Lookup_Tables!$E$16:$E$45,0)),"N/A")</f>
        <v>EMP216</v>
      </c>
      <c r="AG207" s="30" t="n">
        <f aca="false">_xlfn.IFS(R207="Recovered",4,R207="Referred",3,R207="Admitted",2,R207="Deceased",1,TRUE(),0)</f>
        <v>4</v>
      </c>
      <c r="AH207" s="30" t="str">
        <f aca="false">IF(T207&gt;=4,"Satisfied",IF(T207&gt;=3,"Neutral","Needs Improvement"))</f>
        <v>Neutral</v>
      </c>
    </row>
    <row r="208" customFormat="false" ht="15" hidden="false" customHeight="false" outlineLevel="0" collapsed="false">
      <c r="A208" s="27" t="s">
        <v>4890</v>
      </c>
      <c r="B208" s="27" t="s">
        <v>478</v>
      </c>
      <c r="C208" s="27" t="n">
        <v>11</v>
      </c>
      <c r="D208" s="27" t="s">
        <v>121</v>
      </c>
      <c r="E208" s="28" t="n">
        <v>45599</v>
      </c>
      <c r="F208" s="27" t="s">
        <v>314</v>
      </c>
      <c r="G208" s="28" t="n">
        <v>45599</v>
      </c>
      <c r="H208" s="27" t="s">
        <v>135</v>
      </c>
      <c r="I208" s="27" t="s">
        <v>278</v>
      </c>
      <c r="J208" s="27" t="s">
        <v>252</v>
      </c>
      <c r="K208" s="27" t="s">
        <v>156</v>
      </c>
      <c r="L208" s="27" t="n">
        <v>33</v>
      </c>
      <c r="M208" s="27" t="n">
        <v>46</v>
      </c>
      <c r="N208" s="27" t="s">
        <v>127</v>
      </c>
      <c r="O208" s="27" t="s">
        <v>139</v>
      </c>
      <c r="P208" s="27" t="s">
        <v>187</v>
      </c>
      <c r="Q208" s="29" t="n">
        <v>3856.05</v>
      </c>
      <c r="R208" s="27" t="s">
        <v>462</v>
      </c>
      <c r="S208" s="27" t="s">
        <v>178</v>
      </c>
      <c r="T208" s="27" t="n">
        <v>4</v>
      </c>
      <c r="U208" s="27" t="n">
        <f aca="false">YEAR(E208)</f>
        <v>2024</v>
      </c>
      <c r="V208" s="27" t="str">
        <f aca="false">TEXT(E208,"MMM-YYYY")</f>
        <v>Nov-2024</v>
      </c>
      <c r="W208" s="27" t="n">
        <f aca="false">MONTH(E208)</f>
        <v>11</v>
      </c>
      <c r="X208" s="27" t="str">
        <f aca="false">TEXT(WEEKDAY(E208,2),"0")&amp;" - "&amp;TEXT(E208,"dddd")</f>
        <v>7 - Sunday</v>
      </c>
      <c r="Y208" s="27" t="str">
        <f aca="false">_xlfn.IFS(C208&lt;18,"Child (0-17)",C208&lt;40,"Young Adult (18-39)",C208&lt;60,"Adult (40-59)",TRUE(),"Senior (60+)")</f>
        <v>Child (0-17)</v>
      </c>
      <c r="Z208" s="27" t="n">
        <f aca="false">ROUND(G208-E208,0)</f>
        <v>0</v>
      </c>
      <c r="AA208" s="27" t="n">
        <f aca="false">L208+M208</f>
        <v>79</v>
      </c>
      <c r="AB208" s="27" t="n">
        <f aca="false">IFERROR(ROUND(Q208/AA208,2),0)</f>
        <v>48.81</v>
      </c>
      <c r="AC208" s="27" t="str">
        <f aca="false">IF(AND(K208="Critical",N208="No"),"URGENT - No Bed","Normal")</f>
        <v>Normal</v>
      </c>
      <c r="AD208" s="33" t="n">
        <f aca="false">INDEX(Lookup_Tables!$B$3:$B$12,MATCH(H208,Lookup_Tables!$A$3:$A$12,0))</f>
        <v>4600000</v>
      </c>
      <c r="AE208" s="27" t="str">
        <f aca="false">INDEX(Lookup_Tables!$C$3:$C$12,MATCH(H208,Lookup_Tables!$A$3:$A$12,0))</f>
        <v>Dr. Farhan Khan</v>
      </c>
      <c r="AF208" s="27" t="str">
        <f aca="false">IFERROR(INDEX(Lookup_Tables!$F$16:$F$45,MATCH(I208,Lookup_Tables!$E$16:$E$45,0)),"N/A")</f>
        <v>EMP208</v>
      </c>
      <c r="AG208" s="27" t="n">
        <f aca="false">_xlfn.IFS(R208="Recovered",4,R208="Referred",3,R208="Admitted",2,R208="Deceased",1,TRUE(),0)</f>
        <v>1</v>
      </c>
      <c r="AH208" s="27" t="str">
        <f aca="false">IF(T208&gt;=4,"Satisfied",IF(T208&gt;=3,"Neutral","Needs Improvement"))</f>
        <v>Satisfied</v>
      </c>
    </row>
    <row r="209" customFormat="false" ht="15" hidden="false" customHeight="false" outlineLevel="0" collapsed="false">
      <c r="A209" s="30" t="s">
        <v>5355</v>
      </c>
      <c r="B209" s="30" t="s">
        <v>1216</v>
      </c>
      <c r="C209" s="30" t="n">
        <v>48</v>
      </c>
      <c r="D209" s="30" t="s">
        <v>121</v>
      </c>
      <c r="E209" s="31" t="n">
        <v>45643</v>
      </c>
      <c r="F209" s="30" t="s">
        <v>1660</v>
      </c>
      <c r="G209" s="31" t="n">
        <v>45649</v>
      </c>
      <c r="H209" s="30" t="s">
        <v>123</v>
      </c>
      <c r="I209" s="30" t="s">
        <v>155</v>
      </c>
      <c r="J209" s="30" t="s">
        <v>508</v>
      </c>
      <c r="K209" s="30" t="s">
        <v>126</v>
      </c>
      <c r="L209" s="30" t="n">
        <v>24</v>
      </c>
      <c r="M209" s="30" t="n">
        <v>66</v>
      </c>
      <c r="N209" s="30" t="s">
        <v>127</v>
      </c>
      <c r="O209" s="30" t="s">
        <v>149</v>
      </c>
      <c r="P209" s="30" t="s">
        <v>140</v>
      </c>
      <c r="Q209" s="32" t="n">
        <v>7077.57</v>
      </c>
      <c r="R209" s="30" t="s">
        <v>130</v>
      </c>
      <c r="S209" s="30" t="s">
        <v>223</v>
      </c>
      <c r="T209" s="30" t="n">
        <v>3</v>
      </c>
      <c r="U209" s="30" t="n">
        <f aca="false">YEAR(E209)</f>
        <v>2024</v>
      </c>
      <c r="V209" s="30" t="str">
        <f aca="false">TEXT(E209,"MMM-YYYY")</f>
        <v>Dec-2024</v>
      </c>
      <c r="W209" s="30" t="n">
        <f aca="false">MONTH(E209)</f>
        <v>12</v>
      </c>
      <c r="X209" s="30" t="str">
        <f aca="false">TEXT(WEEKDAY(E209,2),"0")&amp;" - "&amp;TEXT(E209,"dddd")</f>
        <v>2 - Tuesday</v>
      </c>
      <c r="Y209" s="30" t="str">
        <f aca="false">_xlfn.IFS(C209&lt;18,"Child (0-17)",C209&lt;40,"Young Adult (18-39)",C209&lt;60,"Adult (40-59)",TRUE(),"Senior (60+)")</f>
        <v>Adult (40-59)</v>
      </c>
      <c r="Z209" s="30" t="n">
        <f aca="false">ROUND(G209-E209,0)</f>
        <v>6</v>
      </c>
      <c r="AA209" s="30" t="n">
        <f aca="false">L209+M209</f>
        <v>90</v>
      </c>
      <c r="AB209" s="30" t="n">
        <f aca="false">IFERROR(ROUND(Q209/AA209,2),0)</f>
        <v>78.64</v>
      </c>
      <c r="AC209" s="30" t="str">
        <f aca="false">IF(AND(K209="Critical",N209="No"),"URGENT - No Bed","Normal")</f>
        <v>Normal</v>
      </c>
      <c r="AD209" s="34" t="n">
        <f aca="false">INDEX(Lookup_Tables!$B$3:$B$12,MATCH(H209,Lookup_Tables!$A$3:$A$12,0))</f>
        <v>2200000</v>
      </c>
      <c r="AE209" s="30" t="str">
        <f aca="false">INDEX(Lookup_Tables!$C$3:$C$12,MATCH(H209,Lookup_Tables!$A$3:$A$12,0))</f>
        <v>Dr. Rohan Das</v>
      </c>
      <c r="AF209" s="30" t="str">
        <f aca="false">IFERROR(INDEX(Lookup_Tables!$F$16:$F$45,MATCH(I209,Lookup_Tables!$E$16:$E$45,0)),"N/A")</f>
        <v>EMP203</v>
      </c>
      <c r="AG209" s="30" t="n">
        <f aca="false">_xlfn.IFS(R209="Recovered",4,R209="Referred",3,R209="Admitted",2,R209="Deceased",1,TRUE(),0)</f>
        <v>4</v>
      </c>
      <c r="AH209" s="30" t="str">
        <f aca="false">IF(T209&gt;=4,"Satisfied",IF(T209&gt;=3,"Neutral","Needs Improvement"))</f>
        <v>Neutral</v>
      </c>
    </row>
    <row r="210" customFormat="false" ht="15" hidden="false" customHeight="false" outlineLevel="0" collapsed="false">
      <c r="A210" s="27" t="s">
        <v>3637</v>
      </c>
      <c r="B210" s="27" t="s">
        <v>3638</v>
      </c>
      <c r="C210" s="27" t="n">
        <v>73</v>
      </c>
      <c r="D210" s="27" t="s">
        <v>121</v>
      </c>
      <c r="E210" s="28" t="n">
        <v>45385</v>
      </c>
      <c r="F210" s="27" t="s">
        <v>308</v>
      </c>
      <c r="G210" s="28" t="n">
        <v>45385</v>
      </c>
      <c r="H210" s="27" t="s">
        <v>236</v>
      </c>
      <c r="I210" s="27" t="s">
        <v>266</v>
      </c>
      <c r="J210" s="27" t="s">
        <v>375</v>
      </c>
      <c r="K210" s="27" t="s">
        <v>138</v>
      </c>
      <c r="L210" s="27" t="n">
        <v>73</v>
      </c>
      <c r="M210" s="27" t="n">
        <v>40</v>
      </c>
      <c r="N210" s="27" t="s">
        <v>127</v>
      </c>
      <c r="O210" s="27" t="s">
        <v>139</v>
      </c>
      <c r="P210" s="27" t="s">
        <v>150</v>
      </c>
      <c r="Q210" s="29" t="n">
        <v>1827.52</v>
      </c>
      <c r="R210" s="27" t="s">
        <v>130</v>
      </c>
      <c r="S210" s="27" t="s">
        <v>131</v>
      </c>
      <c r="T210" s="27" t="n">
        <v>4</v>
      </c>
      <c r="U210" s="27" t="n">
        <f aca="false">YEAR(E210)</f>
        <v>2024</v>
      </c>
      <c r="V210" s="27" t="str">
        <f aca="false">TEXT(E210,"MMM-YYYY")</f>
        <v>Apr-2024</v>
      </c>
      <c r="W210" s="27" t="n">
        <f aca="false">MONTH(E210)</f>
        <v>4</v>
      </c>
      <c r="X210" s="27" t="str">
        <f aca="false">TEXT(WEEKDAY(E210,2),"0")&amp;" - "&amp;TEXT(E210,"dddd")</f>
        <v>3 - Wednesday</v>
      </c>
      <c r="Y210" s="27" t="str">
        <f aca="false">_xlfn.IFS(C210&lt;18,"Child (0-17)",C210&lt;40,"Young Adult (18-39)",C210&lt;60,"Adult (40-59)",TRUE(),"Senior (60+)")</f>
        <v>Senior (60+)</v>
      </c>
      <c r="Z210" s="27" t="n">
        <f aca="false">ROUND(G210-E210,0)</f>
        <v>0</v>
      </c>
      <c r="AA210" s="27" t="n">
        <f aca="false">L210+M210</f>
        <v>113</v>
      </c>
      <c r="AB210" s="27" t="n">
        <f aca="false">IFERROR(ROUND(Q210/AA210,2),0)</f>
        <v>16.17</v>
      </c>
      <c r="AC210" s="27" t="str">
        <f aca="false">IF(AND(K210="Critical",N210="No"),"URGENT - No Bed","Normal")</f>
        <v>Normal</v>
      </c>
      <c r="AD210" s="33" t="n">
        <f aca="false">INDEX(Lookup_Tables!$B$3:$B$12,MATCH(H210,Lookup_Tables!$A$3:$A$12,0))</f>
        <v>3900000</v>
      </c>
      <c r="AE210" s="27" t="str">
        <f aca="false">INDEX(Lookup_Tables!$C$3:$C$12,MATCH(H210,Lookup_Tables!$A$3:$A$12,0))</f>
        <v>Dr. Rina Mehta</v>
      </c>
      <c r="AF210" s="27" t="str">
        <f aca="false">IFERROR(INDEX(Lookup_Tables!$F$16:$F$45,MATCH(I210,Lookup_Tables!$E$16:$E$45,0)),"N/A")</f>
        <v>EMP217</v>
      </c>
      <c r="AG210" s="27" t="n">
        <f aca="false">_xlfn.IFS(R210="Recovered",4,R210="Referred",3,R210="Admitted",2,R210="Deceased",1,TRUE(),0)</f>
        <v>4</v>
      </c>
      <c r="AH210" s="27" t="str">
        <f aca="false">IF(T210&gt;=4,"Satisfied",IF(T210&gt;=3,"Neutral","Needs Improvement"))</f>
        <v>Satisfied</v>
      </c>
    </row>
    <row r="211" customFormat="false" ht="15" hidden="false" customHeight="false" outlineLevel="0" collapsed="false">
      <c r="A211" s="30" t="s">
        <v>6869</v>
      </c>
      <c r="B211" s="30" t="s">
        <v>2032</v>
      </c>
      <c r="C211" s="30" t="n">
        <v>65</v>
      </c>
      <c r="D211" s="30" t="s">
        <v>121</v>
      </c>
      <c r="E211" s="31" t="n">
        <v>45609</v>
      </c>
      <c r="F211" s="30" t="s">
        <v>247</v>
      </c>
      <c r="G211" s="31" t="n">
        <v>45612</v>
      </c>
      <c r="H211" s="30" t="s">
        <v>183</v>
      </c>
      <c r="I211" s="30" t="s">
        <v>212</v>
      </c>
      <c r="J211" s="30" t="s">
        <v>476</v>
      </c>
      <c r="K211" s="30" t="s">
        <v>156</v>
      </c>
      <c r="L211" s="30" t="n">
        <v>41</v>
      </c>
      <c r="M211" s="30" t="n">
        <v>33</v>
      </c>
      <c r="N211" s="30" t="s">
        <v>127</v>
      </c>
      <c r="O211" s="30" t="s">
        <v>128</v>
      </c>
      <c r="P211" s="30" t="s">
        <v>140</v>
      </c>
      <c r="Q211" s="32" t="n">
        <v>3180.34</v>
      </c>
      <c r="R211" s="30" t="s">
        <v>268</v>
      </c>
      <c r="S211" s="30" t="s">
        <v>335</v>
      </c>
      <c r="T211" s="30" t="n">
        <v>3</v>
      </c>
      <c r="U211" s="30" t="n">
        <f aca="false">YEAR(E211)</f>
        <v>2024</v>
      </c>
      <c r="V211" s="30" t="str">
        <f aca="false">TEXT(E211,"MMM-YYYY")</f>
        <v>Nov-2024</v>
      </c>
      <c r="W211" s="30" t="n">
        <f aca="false">MONTH(E211)</f>
        <v>11</v>
      </c>
      <c r="X211" s="30" t="str">
        <f aca="false">TEXT(WEEKDAY(E211,2),"0")&amp;" - "&amp;TEXT(E211,"dddd")</f>
        <v>3 - Wednesday</v>
      </c>
      <c r="Y211" s="30" t="str">
        <f aca="false">_xlfn.IFS(C211&lt;18,"Child (0-17)",C211&lt;40,"Young Adult (18-39)",C211&lt;60,"Adult (40-59)",TRUE(),"Senior (60+)")</f>
        <v>Senior (60+)</v>
      </c>
      <c r="Z211" s="30" t="n">
        <f aca="false">ROUND(G211-E211,0)</f>
        <v>3</v>
      </c>
      <c r="AA211" s="30" t="n">
        <f aca="false">L211+M211</f>
        <v>74</v>
      </c>
      <c r="AB211" s="30" t="n">
        <f aca="false">IFERROR(ROUND(Q211/AA211,2),0)</f>
        <v>42.98</v>
      </c>
      <c r="AC211" s="30" t="str">
        <f aca="false">IF(AND(K211="Critical",N211="No"),"URGENT - No Bed","Normal")</f>
        <v>Normal</v>
      </c>
      <c r="AD211" s="34" t="n">
        <f aca="false">INDEX(Lookup_Tables!$B$3:$B$12,MATCH(H211,Lookup_Tables!$A$3:$A$12,0))</f>
        <v>3100000</v>
      </c>
      <c r="AE211" s="30" t="str">
        <f aca="false">INDEX(Lookup_Tables!$C$3:$C$12,MATCH(H211,Lookup_Tables!$A$3:$A$12,0))</f>
        <v>Dr. Kavita Rao</v>
      </c>
      <c r="AF211" s="30" t="str">
        <f aca="false">IFERROR(INDEX(Lookup_Tables!$F$16:$F$45,MATCH(I211,Lookup_Tables!$E$16:$E$45,0)),"N/A")</f>
        <v>EMP225</v>
      </c>
      <c r="AG211" s="30" t="n">
        <f aca="false">_xlfn.IFS(R211="Recovered",4,R211="Referred",3,R211="Admitted",2,R211="Deceased",1,TRUE(),0)</f>
        <v>3</v>
      </c>
      <c r="AH211" s="30" t="str">
        <f aca="false">IF(T211&gt;=4,"Satisfied",IF(T211&gt;=3,"Neutral","Needs Improvement"))</f>
        <v>Neutral</v>
      </c>
    </row>
    <row r="212" customFormat="false" ht="15" hidden="false" customHeight="false" outlineLevel="0" collapsed="false">
      <c r="A212" s="27" t="s">
        <v>1183</v>
      </c>
      <c r="B212" s="27" t="s">
        <v>1184</v>
      </c>
      <c r="C212" s="27" t="n">
        <v>83</v>
      </c>
      <c r="D212" s="27" t="s">
        <v>121</v>
      </c>
      <c r="E212" s="28" t="n">
        <v>45384</v>
      </c>
      <c r="F212" s="27" t="s">
        <v>247</v>
      </c>
      <c r="G212" s="28" t="n">
        <v>45385</v>
      </c>
      <c r="H212" s="27" t="s">
        <v>135</v>
      </c>
      <c r="I212" s="27" t="s">
        <v>251</v>
      </c>
      <c r="J212" s="27" t="s">
        <v>618</v>
      </c>
      <c r="K212" s="27" t="s">
        <v>156</v>
      </c>
      <c r="L212" s="27" t="n">
        <v>15</v>
      </c>
      <c r="M212" s="27" t="n">
        <v>58</v>
      </c>
      <c r="N212" s="27" t="s">
        <v>186</v>
      </c>
      <c r="O212" s="27" t="s">
        <v>171</v>
      </c>
      <c r="P212" s="27" t="s">
        <v>140</v>
      </c>
      <c r="Q212" s="29" t="n">
        <v>4022.56</v>
      </c>
      <c r="R212" s="27" t="s">
        <v>130</v>
      </c>
      <c r="S212" s="27" t="s">
        <v>164</v>
      </c>
      <c r="T212" s="27" t="n">
        <v>5</v>
      </c>
      <c r="U212" s="27" t="n">
        <f aca="false">YEAR(E212)</f>
        <v>2024</v>
      </c>
      <c r="V212" s="27" t="str">
        <f aca="false">TEXT(E212,"MMM-YYYY")</f>
        <v>Apr-2024</v>
      </c>
      <c r="W212" s="27" t="n">
        <f aca="false">MONTH(E212)</f>
        <v>4</v>
      </c>
      <c r="X212" s="27" t="str">
        <f aca="false">TEXT(WEEKDAY(E212,2),"0")&amp;" - "&amp;TEXT(E212,"dddd")</f>
        <v>2 - Tuesday</v>
      </c>
      <c r="Y212" s="27" t="str">
        <f aca="false">_xlfn.IFS(C212&lt;18,"Child (0-17)",C212&lt;40,"Young Adult (18-39)",C212&lt;60,"Adult (40-59)",TRUE(),"Senior (60+)")</f>
        <v>Senior (60+)</v>
      </c>
      <c r="Z212" s="27" t="n">
        <f aca="false">ROUND(G212-E212,0)</f>
        <v>1</v>
      </c>
      <c r="AA212" s="27" t="n">
        <f aca="false">L212+M212</f>
        <v>73</v>
      </c>
      <c r="AB212" s="27" t="n">
        <f aca="false">IFERROR(ROUND(Q212/AA212,2),0)</f>
        <v>55.1</v>
      </c>
      <c r="AC212" s="27" t="str">
        <f aca="false">IF(AND(K212="Critical",N212="No"),"URGENT - No Bed","Normal")</f>
        <v>Normal</v>
      </c>
      <c r="AD212" s="33" t="n">
        <f aca="false">INDEX(Lookup_Tables!$B$3:$B$12,MATCH(H212,Lookup_Tables!$A$3:$A$12,0))</f>
        <v>4600000</v>
      </c>
      <c r="AE212" s="27" t="str">
        <f aca="false">INDEX(Lookup_Tables!$C$3:$C$12,MATCH(H212,Lookup_Tables!$A$3:$A$12,0))</f>
        <v>Dr. Farhan Khan</v>
      </c>
      <c r="AF212" s="27" t="str">
        <f aca="false">IFERROR(INDEX(Lookup_Tables!$F$16:$F$45,MATCH(I212,Lookup_Tables!$E$16:$E$45,0)),"N/A")</f>
        <v>EMP207</v>
      </c>
      <c r="AG212" s="27" t="n">
        <f aca="false">_xlfn.IFS(R212="Recovered",4,R212="Referred",3,R212="Admitted",2,R212="Deceased",1,TRUE(),0)</f>
        <v>4</v>
      </c>
      <c r="AH212" s="27" t="str">
        <f aca="false">IF(T212&gt;=4,"Satisfied",IF(T212&gt;=3,"Neutral","Needs Improvement"))</f>
        <v>Satisfied</v>
      </c>
    </row>
    <row r="213" customFormat="false" ht="15" hidden="false" customHeight="false" outlineLevel="0" collapsed="false">
      <c r="A213" s="30" t="s">
        <v>6724</v>
      </c>
      <c r="B213" s="30" t="s">
        <v>1557</v>
      </c>
      <c r="C213" s="30" t="n">
        <v>37</v>
      </c>
      <c r="D213" s="30" t="s">
        <v>181</v>
      </c>
      <c r="E213" s="31" t="n">
        <v>45511</v>
      </c>
      <c r="F213" s="30" t="s">
        <v>1332</v>
      </c>
      <c r="G213" s="31" t="n">
        <v>45511</v>
      </c>
      <c r="H213" s="30" t="s">
        <v>123</v>
      </c>
      <c r="I213" s="30" t="s">
        <v>304</v>
      </c>
      <c r="J213" s="30" t="s">
        <v>305</v>
      </c>
      <c r="K213" s="30" t="s">
        <v>156</v>
      </c>
      <c r="L213" s="30" t="n">
        <v>61</v>
      </c>
      <c r="M213" s="30" t="n">
        <v>53</v>
      </c>
      <c r="N213" s="30" t="s">
        <v>127</v>
      </c>
      <c r="O213" s="30" t="s">
        <v>149</v>
      </c>
      <c r="P213" s="30" t="s">
        <v>140</v>
      </c>
      <c r="Q213" s="32" t="n">
        <v>2830.83</v>
      </c>
      <c r="R213" s="30" t="s">
        <v>130</v>
      </c>
      <c r="S213" s="30" t="s">
        <v>178</v>
      </c>
      <c r="T213" s="30" t="n">
        <v>5</v>
      </c>
      <c r="U213" s="30" t="n">
        <f aca="false">YEAR(E213)</f>
        <v>2024</v>
      </c>
      <c r="V213" s="30" t="str">
        <f aca="false">TEXT(E213,"MMM-YYYY")</f>
        <v>Aug-2024</v>
      </c>
      <c r="W213" s="30" t="n">
        <f aca="false">MONTH(E213)</f>
        <v>8</v>
      </c>
      <c r="X213" s="30" t="str">
        <f aca="false">TEXT(WEEKDAY(E213,2),"0")&amp;" - "&amp;TEXT(E213,"dddd")</f>
        <v>3 - Wednesday</v>
      </c>
      <c r="Y213" s="30" t="str">
        <f aca="false">_xlfn.IFS(C213&lt;18,"Child (0-17)",C213&lt;40,"Young Adult (18-39)",C213&lt;60,"Adult (40-59)",TRUE(),"Senior (60+)")</f>
        <v>Young Adult (18-39)</v>
      </c>
      <c r="Z213" s="30" t="n">
        <f aca="false">ROUND(G213-E213,0)</f>
        <v>0</v>
      </c>
      <c r="AA213" s="30" t="n">
        <f aca="false">L213+M213</f>
        <v>114</v>
      </c>
      <c r="AB213" s="30" t="n">
        <f aca="false">IFERROR(ROUND(Q213/AA213,2),0)</f>
        <v>24.83</v>
      </c>
      <c r="AC213" s="30" t="str">
        <f aca="false">IF(AND(K213="Critical",N213="No"),"URGENT - No Bed","Normal")</f>
        <v>Normal</v>
      </c>
      <c r="AD213" s="34" t="n">
        <f aca="false">INDEX(Lookup_Tables!$B$3:$B$12,MATCH(H213,Lookup_Tables!$A$3:$A$12,0))</f>
        <v>2200000</v>
      </c>
      <c r="AE213" s="30" t="str">
        <f aca="false">INDEX(Lookup_Tables!$C$3:$C$12,MATCH(H213,Lookup_Tables!$A$3:$A$12,0))</f>
        <v>Dr. Rohan Das</v>
      </c>
      <c r="AF213" s="30" t="str">
        <f aca="false">IFERROR(INDEX(Lookup_Tables!$F$16:$F$45,MATCH(I213,Lookup_Tables!$E$16:$E$45,0)),"N/A")</f>
        <v>EMP204</v>
      </c>
      <c r="AG213" s="30" t="n">
        <f aca="false">_xlfn.IFS(R213="Recovered",4,R213="Referred",3,R213="Admitted",2,R213="Deceased",1,TRUE(),0)</f>
        <v>4</v>
      </c>
      <c r="AH213" s="30" t="str">
        <f aca="false">IF(T213&gt;=4,"Satisfied",IF(T213&gt;=3,"Neutral","Needs Improvement"))</f>
        <v>Satisfied</v>
      </c>
    </row>
    <row r="214" customFormat="false" ht="15" hidden="false" customHeight="false" outlineLevel="0" collapsed="false">
      <c r="A214" s="27" t="s">
        <v>6275</v>
      </c>
      <c r="B214" s="27" t="s">
        <v>6276</v>
      </c>
      <c r="C214" s="27" t="n">
        <v>54</v>
      </c>
      <c r="D214" s="27" t="s">
        <v>121</v>
      </c>
      <c r="E214" s="28" t="n">
        <v>45451</v>
      </c>
      <c r="F214" s="27" t="s">
        <v>454</v>
      </c>
      <c r="G214" s="28" t="n">
        <v>45453</v>
      </c>
      <c r="H214" s="27" t="s">
        <v>242</v>
      </c>
      <c r="I214" s="27" t="s">
        <v>466</v>
      </c>
      <c r="J214" s="27" t="s">
        <v>316</v>
      </c>
      <c r="K214" s="27" t="s">
        <v>156</v>
      </c>
      <c r="L214" s="27" t="n">
        <v>67</v>
      </c>
      <c r="M214" s="27" t="n">
        <v>32</v>
      </c>
      <c r="N214" s="27" t="s">
        <v>186</v>
      </c>
      <c r="O214" s="27" t="s">
        <v>128</v>
      </c>
      <c r="P214" s="27" t="s">
        <v>150</v>
      </c>
      <c r="Q214" s="29" t="n">
        <v>3347.33</v>
      </c>
      <c r="R214" s="27" t="s">
        <v>130</v>
      </c>
      <c r="S214" s="27" t="s">
        <v>192</v>
      </c>
      <c r="T214" s="27" t="n">
        <v>5</v>
      </c>
      <c r="U214" s="27" t="n">
        <f aca="false">YEAR(E214)</f>
        <v>2024</v>
      </c>
      <c r="V214" s="27" t="str">
        <f aca="false">TEXT(E214,"MMM-YYYY")</f>
        <v>Jun-2024</v>
      </c>
      <c r="W214" s="27" t="n">
        <f aca="false">MONTH(E214)</f>
        <v>6</v>
      </c>
      <c r="X214" s="27" t="str">
        <f aca="false">TEXT(WEEKDAY(E214,2),"0")&amp;" - "&amp;TEXT(E214,"dddd")</f>
        <v>6 - Saturday</v>
      </c>
      <c r="Y214" s="27" t="str">
        <f aca="false">_xlfn.IFS(C214&lt;18,"Child (0-17)",C214&lt;40,"Young Adult (18-39)",C214&lt;60,"Adult (40-59)",TRUE(),"Senior (60+)")</f>
        <v>Adult (40-59)</v>
      </c>
      <c r="Z214" s="27" t="n">
        <f aca="false">ROUND(G214-E214,0)</f>
        <v>2</v>
      </c>
      <c r="AA214" s="27" t="n">
        <f aca="false">L214+M214</f>
        <v>99</v>
      </c>
      <c r="AB214" s="27" t="n">
        <f aca="false">IFERROR(ROUND(Q214/AA214,2),0)</f>
        <v>33.81</v>
      </c>
      <c r="AC214" s="27" t="str">
        <f aca="false">IF(AND(K214="Critical",N214="No"),"URGENT - No Bed","Normal")</f>
        <v>Normal</v>
      </c>
      <c r="AD214" s="33" t="n">
        <f aca="false">INDEX(Lookup_Tables!$B$3:$B$12,MATCH(H214,Lookup_Tables!$A$3:$A$12,0))</f>
        <v>3000000</v>
      </c>
      <c r="AE214" s="27" t="str">
        <f aca="false">INDEX(Lookup_Tables!$C$3:$C$12,MATCH(H214,Lookup_Tables!$A$3:$A$12,0))</f>
        <v>Dr. Pooja Iyer</v>
      </c>
      <c r="AF214" s="27" t="str">
        <f aca="false">IFERROR(INDEX(Lookup_Tables!$F$16:$F$45,MATCH(I214,Lookup_Tables!$E$16:$E$45,0)),"N/A")</f>
        <v>EMP212</v>
      </c>
      <c r="AG214" s="27" t="n">
        <f aca="false">_xlfn.IFS(R214="Recovered",4,R214="Referred",3,R214="Admitted",2,R214="Deceased",1,TRUE(),0)</f>
        <v>4</v>
      </c>
      <c r="AH214" s="27" t="str">
        <f aca="false">IF(T214&gt;=4,"Satisfied",IF(T214&gt;=3,"Neutral","Needs Improvement"))</f>
        <v>Satisfied</v>
      </c>
    </row>
    <row r="215" customFormat="false" ht="15" hidden="false" customHeight="false" outlineLevel="0" collapsed="false">
      <c r="A215" s="30" t="s">
        <v>5244</v>
      </c>
      <c r="B215" s="30" t="s">
        <v>1415</v>
      </c>
      <c r="C215" s="30" t="n">
        <v>22</v>
      </c>
      <c r="D215" s="30" t="s">
        <v>121</v>
      </c>
      <c r="E215" s="31" t="n">
        <v>45388</v>
      </c>
      <c r="F215" s="30" t="s">
        <v>800</v>
      </c>
      <c r="G215" s="31" t="n">
        <v>45388</v>
      </c>
      <c r="H215" s="30" t="s">
        <v>217</v>
      </c>
      <c r="I215" s="30" t="s">
        <v>282</v>
      </c>
      <c r="J215" s="30" t="s">
        <v>294</v>
      </c>
      <c r="K215" s="30" t="s">
        <v>138</v>
      </c>
      <c r="L215" s="30" t="n">
        <v>84</v>
      </c>
      <c r="M215" s="30" t="n">
        <v>20</v>
      </c>
      <c r="N215" s="30" t="s">
        <v>127</v>
      </c>
      <c r="O215" s="30" t="s">
        <v>171</v>
      </c>
      <c r="P215" s="30" t="s">
        <v>187</v>
      </c>
      <c r="Q215" s="32" t="n">
        <v>1350.38</v>
      </c>
      <c r="R215" s="30" t="s">
        <v>130</v>
      </c>
      <c r="S215" s="30" t="s">
        <v>157</v>
      </c>
      <c r="T215" s="30" t="n">
        <v>5</v>
      </c>
      <c r="U215" s="30" t="n">
        <f aca="false">YEAR(E215)</f>
        <v>2024</v>
      </c>
      <c r="V215" s="30" t="str">
        <f aca="false">TEXT(E215,"MMM-YYYY")</f>
        <v>Apr-2024</v>
      </c>
      <c r="W215" s="30" t="n">
        <f aca="false">MONTH(E215)</f>
        <v>4</v>
      </c>
      <c r="X215" s="30" t="str">
        <f aca="false">TEXT(WEEKDAY(E215,2),"0")&amp;" - "&amp;TEXT(E215,"dddd")</f>
        <v>6 - Saturday</v>
      </c>
      <c r="Y215" s="30" t="str">
        <f aca="false">_xlfn.IFS(C215&lt;18,"Child (0-17)",C215&lt;40,"Young Adult (18-39)",C215&lt;60,"Adult (40-59)",TRUE(),"Senior (60+)")</f>
        <v>Young Adult (18-39)</v>
      </c>
      <c r="Z215" s="30" t="n">
        <f aca="false">ROUND(G215-E215,0)</f>
        <v>0</v>
      </c>
      <c r="AA215" s="30" t="n">
        <f aca="false">L215+M215</f>
        <v>104</v>
      </c>
      <c r="AB215" s="30" t="n">
        <f aca="false">IFERROR(ROUND(Q215/AA215,2),0)</f>
        <v>12.98</v>
      </c>
      <c r="AC215" s="30" t="str">
        <f aca="false">IF(AND(K215="Critical",N215="No"),"URGENT - No Bed","Normal")</f>
        <v>Normal</v>
      </c>
      <c r="AD215" s="34" t="n">
        <f aca="false">INDEX(Lookup_Tables!$B$3:$B$12,MATCH(H215,Lookup_Tables!$A$3:$A$12,0))</f>
        <v>4200000</v>
      </c>
      <c r="AE215" s="30" t="str">
        <f aca="false">INDEX(Lookup_Tables!$C$3:$C$12,MATCH(H215,Lookup_Tables!$A$3:$A$12,0))</f>
        <v>Dr. Anil Kapoor</v>
      </c>
      <c r="AF215" s="30" t="str">
        <f aca="false">IFERROR(INDEX(Lookup_Tables!$F$16:$F$45,MATCH(I215,Lookup_Tables!$E$16:$E$45,0)),"N/A")</f>
        <v>EMP200</v>
      </c>
      <c r="AG215" s="30" t="n">
        <f aca="false">_xlfn.IFS(R215="Recovered",4,R215="Referred",3,R215="Admitted",2,R215="Deceased",1,TRUE(),0)</f>
        <v>4</v>
      </c>
      <c r="AH215" s="30" t="str">
        <f aca="false">IF(T215&gt;=4,"Satisfied",IF(T215&gt;=3,"Neutral","Needs Improvement"))</f>
        <v>Satisfied</v>
      </c>
    </row>
    <row r="216" customFormat="false" ht="15" hidden="false" customHeight="false" outlineLevel="0" collapsed="false">
      <c r="A216" s="27" t="s">
        <v>706</v>
      </c>
      <c r="B216" s="27" t="s">
        <v>707</v>
      </c>
      <c r="C216" s="27" t="n">
        <v>63</v>
      </c>
      <c r="D216" s="27" t="s">
        <v>121</v>
      </c>
      <c r="E216" s="28" t="n">
        <v>45316</v>
      </c>
      <c r="F216" s="27" t="s">
        <v>624</v>
      </c>
      <c r="G216" s="28" t="n">
        <v>45316</v>
      </c>
      <c r="H216" s="27" t="s">
        <v>217</v>
      </c>
      <c r="I216" s="27" t="s">
        <v>392</v>
      </c>
      <c r="J216" s="27" t="s">
        <v>388</v>
      </c>
      <c r="K216" s="27" t="s">
        <v>138</v>
      </c>
      <c r="L216" s="27" t="n">
        <v>68</v>
      </c>
      <c r="M216" s="27" t="n">
        <v>18</v>
      </c>
      <c r="N216" s="27" t="s">
        <v>127</v>
      </c>
      <c r="O216" s="27" t="s">
        <v>139</v>
      </c>
      <c r="P216" s="27" t="s">
        <v>140</v>
      </c>
      <c r="Q216" s="29" t="n">
        <v>980.99</v>
      </c>
      <c r="R216" s="27" t="s">
        <v>130</v>
      </c>
      <c r="S216" s="27" t="s">
        <v>131</v>
      </c>
      <c r="T216" s="27" t="n">
        <v>2</v>
      </c>
      <c r="U216" s="27" t="n">
        <f aca="false">YEAR(E216)</f>
        <v>2024</v>
      </c>
      <c r="V216" s="27" t="str">
        <f aca="false">TEXT(E216,"MMM-YYYY")</f>
        <v>Jan-2024</v>
      </c>
      <c r="W216" s="27" t="n">
        <f aca="false">MONTH(E216)</f>
        <v>1</v>
      </c>
      <c r="X216" s="27" t="str">
        <f aca="false">TEXT(WEEKDAY(E216,2),"0")&amp;" - "&amp;TEXT(E216,"dddd")</f>
        <v>4 - Thursday</v>
      </c>
      <c r="Y216" s="27" t="str">
        <f aca="false">_xlfn.IFS(C216&lt;18,"Child (0-17)",C216&lt;40,"Young Adult (18-39)",C216&lt;60,"Adult (40-59)",TRUE(),"Senior (60+)")</f>
        <v>Senior (60+)</v>
      </c>
      <c r="Z216" s="27" t="n">
        <f aca="false">ROUND(G216-E216,0)</f>
        <v>0</v>
      </c>
      <c r="AA216" s="27" t="n">
        <f aca="false">L216+M216</f>
        <v>86</v>
      </c>
      <c r="AB216" s="27" t="n">
        <f aca="false">IFERROR(ROUND(Q216/AA216,2),0)</f>
        <v>11.41</v>
      </c>
      <c r="AC216" s="27" t="str">
        <f aca="false">IF(AND(K216="Critical",N216="No"),"URGENT - No Bed","Normal")</f>
        <v>Normal</v>
      </c>
      <c r="AD216" s="33" t="n">
        <f aca="false">INDEX(Lookup_Tables!$B$3:$B$12,MATCH(H216,Lookup_Tables!$A$3:$A$12,0))</f>
        <v>4200000</v>
      </c>
      <c r="AE216" s="27" t="str">
        <f aca="false">INDEX(Lookup_Tables!$C$3:$C$12,MATCH(H216,Lookup_Tables!$A$3:$A$12,0))</f>
        <v>Dr. Anil Kapoor</v>
      </c>
      <c r="AF216" s="27" t="str">
        <f aca="false">IFERROR(INDEX(Lookup_Tables!$F$16:$F$45,MATCH(I216,Lookup_Tables!$E$16:$E$45,0)),"N/A")</f>
        <v>EMP202</v>
      </c>
      <c r="AG216" s="27" t="n">
        <f aca="false">_xlfn.IFS(R216="Recovered",4,R216="Referred",3,R216="Admitted",2,R216="Deceased",1,TRUE(),0)</f>
        <v>4</v>
      </c>
      <c r="AH216" s="27" t="str">
        <f aca="false">IF(T216&gt;=4,"Satisfied",IF(T216&gt;=3,"Neutral","Needs Improvement"))</f>
        <v>Needs Improvement</v>
      </c>
    </row>
    <row r="217" customFormat="false" ht="15" hidden="false" customHeight="false" outlineLevel="0" collapsed="false">
      <c r="A217" s="30" t="s">
        <v>3029</v>
      </c>
      <c r="B217" s="30" t="s">
        <v>3030</v>
      </c>
      <c r="C217" s="30" t="n">
        <v>18</v>
      </c>
      <c r="D217" s="30" t="s">
        <v>121</v>
      </c>
      <c r="E217" s="31" t="n">
        <v>45631</v>
      </c>
      <c r="F217" s="30" t="s">
        <v>374</v>
      </c>
      <c r="G217" s="31" t="n">
        <v>45632</v>
      </c>
      <c r="H217" s="30" t="s">
        <v>146</v>
      </c>
      <c r="I217" s="30" t="s">
        <v>176</v>
      </c>
      <c r="J217" s="30" t="s">
        <v>148</v>
      </c>
      <c r="K217" s="30" t="s">
        <v>156</v>
      </c>
      <c r="L217" s="30" t="n">
        <v>47</v>
      </c>
      <c r="M217" s="30" t="n">
        <v>76</v>
      </c>
      <c r="N217" s="30" t="s">
        <v>127</v>
      </c>
      <c r="O217" s="30" t="s">
        <v>128</v>
      </c>
      <c r="P217" s="30" t="s">
        <v>187</v>
      </c>
      <c r="Q217" s="32" t="n">
        <v>4135.48</v>
      </c>
      <c r="R217" s="30" t="s">
        <v>130</v>
      </c>
      <c r="S217" s="30" t="s">
        <v>223</v>
      </c>
      <c r="T217" s="30" t="n">
        <v>2</v>
      </c>
      <c r="U217" s="30" t="n">
        <f aca="false">YEAR(E217)</f>
        <v>2024</v>
      </c>
      <c r="V217" s="30" t="str">
        <f aca="false">TEXT(E217,"MMM-YYYY")</f>
        <v>Dec-2024</v>
      </c>
      <c r="W217" s="30" t="n">
        <f aca="false">MONTH(E217)</f>
        <v>12</v>
      </c>
      <c r="X217" s="30" t="str">
        <f aca="false">TEXT(WEEKDAY(E217,2),"0")&amp;" - "&amp;TEXT(E217,"dddd")</f>
        <v>4 - Thursday</v>
      </c>
      <c r="Y217" s="30" t="str">
        <f aca="false">_xlfn.IFS(C217&lt;18,"Child (0-17)",C217&lt;40,"Young Adult (18-39)",C217&lt;60,"Adult (40-59)",TRUE(),"Senior (60+)")</f>
        <v>Young Adult (18-39)</v>
      </c>
      <c r="Z217" s="30" t="n">
        <f aca="false">ROUND(G217-E217,0)</f>
        <v>1</v>
      </c>
      <c r="AA217" s="30" t="n">
        <f aca="false">L217+M217</f>
        <v>123</v>
      </c>
      <c r="AB217" s="30" t="n">
        <f aca="false">IFERROR(ROUND(Q217/AA217,2),0)</f>
        <v>33.62</v>
      </c>
      <c r="AC217" s="30" t="str">
        <f aca="false">IF(AND(K217="Critical",N217="No"),"URGENT - No Bed","Normal")</f>
        <v>Normal</v>
      </c>
      <c r="AD217" s="34" t="n">
        <f aca="false">INDEX(Lookup_Tables!$B$3:$B$12,MATCH(H217,Lookup_Tables!$A$3:$A$12,0))</f>
        <v>2700000</v>
      </c>
      <c r="AE217" s="30" t="str">
        <f aca="false">INDEX(Lookup_Tables!$C$3:$C$12,MATCH(H217,Lookup_Tables!$A$3:$A$12,0))</f>
        <v>Dr. Vikram Singh</v>
      </c>
      <c r="AF217" s="30" t="str">
        <f aca="false">IFERROR(INDEX(Lookup_Tables!$F$16:$F$45,MATCH(I217,Lookup_Tables!$E$16:$E$45,0)),"N/A")</f>
        <v>EMP227</v>
      </c>
      <c r="AG217" s="30" t="n">
        <f aca="false">_xlfn.IFS(R217="Recovered",4,R217="Referred",3,R217="Admitted",2,R217="Deceased",1,TRUE(),0)</f>
        <v>4</v>
      </c>
      <c r="AH217" s="30" t="str">
        <f aca="false">IF(T217&gt;=4,"Satisfied",IF(T217&gt;=3,"Neutral","Needs Improvement"))</f>
        <v>Needs Improvement</v>
      </c>
    </row>
    <row r="218" customFormat="false" ht="15" hidden="false" customHeight="false" outlineLevel="0" collapsed="false">
      <c r="A218" s="27" t="s">
        <v>2593</v>
      </c>
      <c r="B218" s="27" t="s">
        <v>298</v>
      </c>
      <c r="C218" s="27" t="n">
        <v>36</v>
      </c>
      <c r="D218" s="27" t="s">
        <v>181</v>
      </c>
      <c r="E218" s="28" t="n">
        <v>45501</v>
      </c>
      <c r="F218" s="27" t="s">
        <v>826</v>
      </c>
      <c r="G218" s="28" t="n">
        <v>45502</v>
      </c>
      <c r="H218" s="27" t="s">
        <v>217</v>
      </c>
      <c r="I218" s="27" t="s">
        <v>344</v>
      </c>
      <c r="J218" s="27" t="s">
        <v>388</v>
      </c>
      <c r="K218" s="27" t="s">
        <v>156</v>
      </c>
      <c r="L218" s="27" t="n">
        <v>36</v>
      </c>
      <c r="M218" s="27" t="n">
        <v>45</v>
      </c>
      <c r="N218" s="27" t="s">
        <v>186</v>
      </c>
      <c r="O218" s="27" t="s">
        <v>171</v>
      </c>
      <c r="P218" s="27" t="s">
        <v>187</v>
      </c>
      <c r="Q218" s="29" t="n">
        <v>4345.46</v>
      </c>
      <c r="R218" s="27" t="s">
        <v>130</v>
      </c>
      <c r="S218" s="27" t="s">
        <v>192</v>
      </c>
      <c r="T218" s="27" t="n">
        <v>5</v>
      </c>
      <c r="U218" s="27" t="n">
        <f aca="false">YEAR(E218)</f>
        <v>2024</v>
      </c>
      <c r="V218" s="27" t="str">
        <f aca="false">TEXT(E218,"MMM-YYYY")</f>
        <v>Jul-2024</v>
      </c>
      <c r="W218" s="27" t="n">
        <f aca="false">MONTH(E218)</f>
        <v>7</v>
      </c>
      <c r="X218" s="27" t="str">
        <f aca="false">TEXT(WEEKDAY(E218,2),"0")&amp;" - "&amp;TEXT(E218,"dddd")</f>
        <v>7 - Sunday</v>
      </c>
      <c r="Y218" s="27" t="str">
        <f aca="false">_xlfn.IFS(C218&lt;18,"Child (0-17)",C218&lt;40,"Young Adult (18-39)",C218&lt;60,"Adult (40-59)",TRUE(),"Senior (60+)")</f>
        <v>Young Adult (18-39)</v>
      </c>
      <c r="Z218" s="27" t="n">
        <f aca="false">ROUND(G218-E218,0)</f>
        <v>1</v>
      </c>
      <c r="AA218" s="27" t="n">
        <f aca="false">L218+M218</f>
        <v>81</v>
      </c>
      <c r="AB218" s="27" t="n">
        <f aca="false">IFERROR(ROUND(Q218/AA218,2),0)</f>
        <v>53.65</v>
      </c>
      <c r="AC218" s="27" t="str">
        <f aca="false">IF(AND(K218="Critical",N218="No"),"URGENT - No Bed","Normal")</f>
        <v>Normal</v>
      </c>
      <c r="AD218" s="33" t="n">
        <f aca="false">INDEX(Lookup_Tables!$B$3:$B$12,MATCH(H218,Lookup_Tables!$A$3:$A$12,0))</f>
        <v>4200000</v>
      </c>
      <c r="AE218" s="27" t="str">
        <f aca="false">INDEX(Lookup_Tables!$C$3:$C$12,MATCH(H218,Lookup_Tables!$A$3:$A$12,0))</f>
        <v>Dr. Anil Kapoor</v>
      </c>
      <c r="AF218" s="27" t="str">
        <f aca="false">IFERROR(INDEX(Lookup_Tables!$F$16:$F$45,MATCH(I218,Lookup_Tables!$E$16:$E$45,0)),"N/A")</f>
        <v>EMP201</v>
      </c>
      <c r="AG218" s="27" t="n">
        <f aca="false">_xlfn.IFS(R218="Recovered",4,R218="Referred",3,R218="Admitted",2,R218="Deceased",1,TRUE(),0)</f>
        <v>4</v>
      </c>
      <c r="AH218" s="27" t="str">
        <f aca="false">IF(T218&gt;=4,"Satisfied",IF(T218&gt;=3,"Neutral","Needs Improvement"))</f>
        <v>Satisfied</v>
      </c>
    </row>
    <row r="219" customFormat="false" ht="15" hidden="false" customHeight="false" outlineLevel="0" collapsed="false">
      <c r="A219" s="30" t="s">
        <v>5192</v>
      </c>
      <c r="B219" s="30" t="s">
        <v>1413</v>
      </c>
      <c r="C219" s="30" t="n">
        <v>72</v>
      </c>
      <c r="D219" s="30" t="s">
        <v>121</v>
      </c>
      <c r="E219" s="31" t="n">
        <v>45343</v>
      </c>
      <c r="F219" s="30" t="s">
        <v>1084</v>
      </c>
      <c r="G219" s="31" t="n">
        <v>45345</v>
      </c>
      <c r="H219" s="30" t="s">
        <v>183</v>
      </c>
      <c r="I219" s="30" t="s">
        <v>430</v>
      </c>
      <c r="J219" s="30" t="s">
        <v>185</v>
      </c>
      <c r="K219" s="30" t="s">
        <v>156</v>
      </c>
      <c r="L219" s="30" t="n">
        <v>18</v>
      </c>
      <c r="M219" s="30" t="n">
        <v>36</v>
      </c>
      <c r="N219" s="30" t="s">
        <v>127</v>
      </c>
      <c r="O219" s="30" t="s">
        <v>149</v>
      </c>
      <c r="P219" s="30" t="s">
        <v>150</v>
      </c>
      <c r="Q219" s="32" t="n">
        <v>3260.43</v>
      </c>
      <c r="R219" s="30" t="s">
        <v>130</v>
      </c>
      <c r="S219" s="30" t="s">
        <v>141</v>
      </c>
      <c r="T219" s="30" t="n">
        <v>4</v>
      </c>
      <c r="U219" s="30" t="n">
        <f aca="false">YEAR(E219)</f>
        <v>2024</v>
      </c>
      <c r="V219" s="30" t="str">
        <f aca="false">TEXT(E219,"MMM-YYYY")</f>
        <v>Feb-2024</v>
      </c>
      <c r="W219" s="30" t="n">
        <f aca="false">MONTH(E219)</f>
        <v>2</v>
      </c>
      <c r="X219" s="30" t="str">
        <f aca="false">TEXT(WEEKDAY(E219,2),"0")&amp;" - "&amp;TEXT(E219,"dddd")</f>
        <v>3 - Wednesday</v>
      </c>
      <c r="Y219" s="30" t="str">
        <f aca="false">_xlfn.IFS(C219&lt;18,"Child (0-17)",C219&lt;40,"Young Adult (18-39)",C219&lt;60,"Adult (40-59)",TRUE(),"Senior (60+)")</f>
        <v>Senior (60+)</v>
      </c>
      <c r="Z219" s="30" t="n">
        <f aca="false">ROUND(G219-E219,0)</f>
        <v>2</v>
      </c>
      <c r="AA219" s="30" t="n">
        <f aca="false">L219+M219</f>
        <v>54</v>
      </c>
      <c r="AB219" s="30" t="n">
        <f aca="false">IFERROR(ROUND(Q219/AA219,2),0)</f>
        <v>60.38</v>
      </c>
      <c r="AC219" s="30" t="str">
        <f aca="false">IF(AND(K219="Critical",N219="No"),"URGENT - No Bed","Normal")</f>
        <v>Normal</v>
      </c>
      <c r="AD219" s="34" t="n">
        <f aca="false">INDEX(Lookup_Tables!$B$3:$B$12,MATCH(H219,Lookup_Tables!$A$3:$A$12,0))</f>
        <v>3100000</v>
      </c>
      <c r="AE219" s="30" t="str">
        <f aca="false">INDEX(Lookup_Tables!$C$3:$C$12,MATCH(H219,Lookup_Tables!$A$3:$A$12,0))</f>
        <v>Dr. Kavita Rao</v>
      </c>
      <c r="AF219" s="30" t="str">
        <f aca="false">IFERROR(INDEX(Lookup_Tables!$F$16:$F$45,MATCH(I219,Lookup_Tables!$E$16:$E$45,0)),"N/A")</f>
        <v>EMP224</v>
      </c>
      <c r="AG219" s="30" t="n">
        <f aca="false">_xlfn.IFS(R219="Recovered",4,R219="Referred",3,R219="Admitted",2,R219="Deceased",1,TRUE(),0)</f>
        <v>4</v>
      </c>
      <c r="AH219" s="30" t="str">
        <f aca="false">IF(T219&gt;=4,"Satisfied",IF(T219&gt;=3,"Neutral","Needs Improvement"))</f>
        <v>Satisfied</v>
      </c>
    </row>
    <row r="220" customFormat="false" ht="15" hidden="false" customHeight="false" outlineLevel="0" collapsed="false">
      <c r="A220" s="27" t="s">
        <v>536</v>
      </c>
      <c r="B220" s="27" t="s">
        <v>537</v>
      </c>
      <c r="C220" s="27" t="n">
        <v>74</v>
      </c>
      <c r="D220" s="27" t="s">
        <v>181</v>
      </c>
      <c r="E220" s="28" t="n">
        <v>45315</v>
      </c>
      <c r="F220" s="27" t="s">
        <v>438</v>
      </c>
      <c r="G220" s="28" t="n">
        <v>45316</v>
      </c>
      <c r="H220" s="27" t="s">
        <v>161</v>
      </c>
      <c r="I220" s="27" t="s">
        <v>538</v>
      </c>
      <c r="J220" s="27" t="s">
        <v>163</v>
      </c>
      <c r="K220" s="27" t="s">
        <v>138</v>
      </c>
      <c r="L220" s="27" t="n">
        <v>31</v>
      </c>
      <c r="M220" s="27" t="n">
        <v>26</v>
      </c>
      <c r="N220" s="27" t="s">
        <v>127</v>
      </c>
      <c r="O220" s="27" t="s">
        <v>128</v>
      </c>
      <c r="P220" s="27" t="s">
        <v>129</v>
      </c>
      <c r="Q220" s="29" t="n">
        <v>1490.5</v>
      </c>
      <c r="R220" s="27" t="s">
        <v>130</v>
      </c>
      <c r="S220" s="27" t="s">
        <v>141</v>
      </c>
      <c r="T220" s="27" t="n">
        <v>3</v>
      </c>
      <c r="U220" s="27" t="n">
        <f aca="false">YEAR(E220)</f>
        <v>2024</v>
      </c>
      <c r="V220" s="27" t="str">
        <f aca="false">TEXT(E220,"MMM-YYYY")</f>
        <v>Jan-2024</v>
      </c>
      <c r="W220" s="27" t="n">
        <f aca="false">MONTH(E220)</f>
        <v>1</v>
      </c>
      <c r="X220" s="27" t="str">
        <f aca="false">TEXT(WEEKDAY(E220,2),"0")&amp;" - "&amp;TEXT(E220,"dddd")</f>
        <v>3 - Wednesday</v>
      </c>
      <c r="Y220" s="27" t="str">
        <f aca="false">_xlfn.IFS(C220&lt;18,"Child (0-17)",C220&lt;40,"Young Adult (18-39)",C220&lt;60,"Adult (40-59)",TRUE(),"Senior (60+)")</f>
        <v>Senior (60+)</v>
      </c>
      <c r="Z220" s="27" t="n">
        <f aca="false">ROUND(G220-E220,0)</f>
        <v>1</v>
      </c>
      <c r="AA220" s="27" t="n">
        <f aca="false">L220+M220</f>
        <v>57</v>
      </c>
      <c r="AB220" s="27" t="n">
        <f aca="false">IFERROR(ROUND(Q220/AA220,2),0)</f>
        <v>26.15</v>
      </c>
      <c r="AC220" s="27" t="str">
        <f aca="false">IF(AND(K220="Critical",N220="No"),"URGENT - No Bed","Normal")</f>
        <v>Normal</v>
      </c>
      <c r="AD220" s="33" t="n">
        <f aca="false">INDEX(Lookup_Tables!$B$3:$B$12,MATCH(H220,Lookup_Tables!$A$3:$A$12,0))</f>
        <v>3600000</v>
      </c>
      <c r="AE220" s="27" t="str">
        <f aca="false">INDEX(Lookup_Tables!$C$3:$C$12,MATCH(H220,Lookup_Tables!$A$3:$A$12,0))</f>
        <v>Dr. Sameer Joshi</v>
      </c>
      <c r="AF220" s="27" t="str">
        <f aca="false">IFERROR(INDEX(Lookup_Tables!$F$16:$F$45,MATCH(I220,Lookup_Tables!$E$16:$E$45,0)),"N/A")</f>
        <v>EMP221</v>
      </c>
      <c r="AG220" s="27" t="n">
        <f aca="false">_xlfn.IFS(R220="Recovered",4,R220="Referred",3,R220="Admitted",2,R220="Deceased",1,TRUE(),0)</f>
        <v>4</v>
      </c>
      <c r="AH220" s="27" t="str">
        <f aca="false">IF(T220&gt;=4,"Satisfied",IF(T220&gt;=3,"Neutral","Needs Improvement"))</f>
        <v>Neutral</v>
      </c>
    </row>
    <row r="221" customFormat="false" ht="15" hidden="false" customHeight="false" outlineLevel="0" collapsed="false">
      <c r="A221" s="30" t="s">
        <v>234</v>
      </c>
      <c r="B221" s="30" t="s">
        <v>235</v>
      </c>
      <c r="C221" s="30" t="n">
        <v>7</v>
      </c>
      <c r="D221" s="30" t="s">
        <v>181</v>
      </c>
      <c r="E221" s="31" t="n">
        <v>45507</v>
      </c>
      <c r="F221" s="30" t="s">
        <v>154</v>
      </c>
      <c r="G221" s="31" t="n">
        <v>45507</v>
      </c>
      <c r="H221" s="30" t="s">
        <v>236</v>
      </c>
      <c r="I221" s="30" t="s">
        <v>237</v>
      </c>
      <c r="J221" s="30" t="s">
        <v>238</v>
      </c>
      <c r="K221" s="30" t="s">
        <v>138</v>
      </c>
      <c r="L221" s="30" t="n">
        <v>73</v>
      </c>
      <c r="M221" s="30" t="n">
        <v>44</v>
      </c>
      <c r="N221" s="30" t="s">
        <v>127</v>
      </c>
      <c r="O221" s="30" t="s">
        <v>171</v>
      </c>
      <c r="P221" s="30" t="s">
        <v>129</v>
      </c>
      <c r="Q221" s="32" t="n">
        <v>1322.52</v>
      </c>
      <c r="R221" s="30" t="s">
        <v>130</v>
      </c>
      <c r="S221" s="30" t="s">
        <v>151</v>
      </c>
      <c r="T221" s="30" t="n">
        <v>4</v>
      </c>
      <c r="U221" s="30" t="n">
        <f aca="false">YEAR(E221)</f>
        <v>2024</v>
      </c>
      <c r="V221" s="30" t="str">
        <f aca="false">TEXT(E221,"MMM-YYYY")</f>
        <v>Aug-2024</v>
      </c>
      <c r="W221" s="30" t="n">
        <f aca="false">MONTH(E221)</f>
        <v>8</v>
      </c>
      <c r="X221" s="30" t="str">
        <f aca="false">TEXT(WEEKDAY(E221,2),"0")&amp;" - "&amp;TEXT(E221,"dddd")</f>
        <v>6 - Saturday</v>
      </c>
      <c r="Y221" s="30" t="str">
        <f aca="false">_xlfn.IFS(C221&lt;18,"Child (0-17)",C221&lt;40,"Young Adult (18-39)",C221&lt;60,"Adult (40-59)",TRUE(),"Senior (60+)")</f>
        <v>Child (0-17)</v>
      </c>
      <c r="Z221" s="30" t="n">
        <f aca="false">ROUND(G221-E221,0)</f>
        <v>0</v>
      </c>
      <c r="AA221" s="30" t="n">
        <f aca="false">L221+M221</f>
        <v>117</v>
      </c>
      <c r="AB221" s="30" t="n">
        <f aca="false">IFERROR(ROUND(Q221/AA221,2),0)</f>
        <v>11.3</v>
      </c>
      <c r="AC221" s="30" t="str">
        <f aca="false">IF(AND(K221="Critical",N221="No"),"URGENT - No Bed","Normal")</f>
        <v>Normal</v>
      </c>
      <c r="AD221" s="34" t="n">
        <f aca="false">INDEX(Lookup_Tables!$B$3:$B$12,MATCH(H221,Lookup_Tables!$A$3:$A$12,0))</f>
        <v>3900000</v>
      </c>
      <c r="AE221" s="30" t="str">
        <f aca="false">INDEX(Lookup_Tables!$C$3:$C$12,MATCH(H221,Lookup_Tables!$A$3:$A$12,0))</f>
        <v>Dr. Rina Mehta</v>
      </c>
      <c r="AF221" s="30" t="str">
        <f aca="false">IFERROR(INDEX(Lookup_Tables!$F$16:$F$45,MATCH(I221,Lookup_Tables!$E$16:$E$45,0)),"N/A")</f>
        <v>EMP215</v>
      </c>
      <c r="AG221" s="30" t="n">
        <f aca="false">_xlfn.IFS(R221="Recovered",4,R221="Referred",3,R221="Admitted",2,R221="Deceased",1,TRUE(),0)</f>
        <v>4</v>
      </c>
      <c r="AH221" s="30" t="str">
        <f aca="false">IF(T221&gt;=4,"Satisfied",IF(T221&gt;=3,"Neutral","Needs Improvement"))</f>
        <v>Satisfied</v>
      </c>
    </row>
    <row r="222" customFormat="false" ht="15" hidden="false" customHeight="false" outlineLevel="0" collapsed="false">
      <c r="A222" s="27" t="s">
        <v>3044</v>
      </c>
      <c r="B222" s="27" t="s">
        <v>1139</v>
      </c>
      <c r="C222" s="27" t="n">
        <v>49</v>
      </c>
      <c r="D222" s="27" t="s">
        <v>121</v>
      </c>
      <c r="E222" s="28" t="n">
        <v>45358</v>
      </c>
      <c r="F222" s="27" t="s">
        <v>394</v>
      </c>
      <c r="G222" s="28" t="n">
        <v>45362</v>
      </c>
      <c r="H222" s="27" t="s">
        <v>236</v>
      </c>
      <c r="I222" s="27" t="s">
        <v>237</v>
      </c>
      <c r="J222" s="27" t="s">
        <v>238</v>
      </c>
      <c r="K222" s="27" t="s">
        <v>126</v>
      </c>
      <c r="L222" s="27" t="n">
        <v>21</v>
      </c>
      <c r="M222" s="27" t="n">
        <v>128</v>
      </c>
      <c r="N222" s="27" t="s">
        <v>186</v>
      </c>
      <c r="O222" s="27" t="s">
        <v>171</v>
      </c>
      <c r="P222" s="27" t="s">
        <v>140</v>
      </c>
      <c r="Q222" s="29" t="n">
        <v>9375.79</v>
      </c>
      <c r="R222" s="27" t="s">
        <v>172</v>
      </c>
      <c r="S222" s="27" t="s">
        <v>151</v>
      </c>
      <c r="T222" s="27" t="n">
        <v>3</v>
      </c>
      <c r="U222" s="27" t="n">
        <f aca="false">YEAR(E222)</f>
        <v>2024</v>
      </c>
      <c r="V222" s="27" t="str">
        <f aca="false">TEXT(E222,"MMM-YYYY")</f>
        <v>Mar-2024</v>
      </c>
      <c r="W222" s="27" t="n">
        <f aca="false">MONTH(E222)</f>
        <v>3</v>
      </c>
      <c r="X222" s="27" t="str">
        <f aca="false">TEXT(WEEKDAY(E222,2),"0")&amp;" - "&amp;TEXT(E222,"dddd")</f>
        <v>4 - Thursday</v>
      </c>
      <c r="Y222" s="27" t="str">
        <f aca="false">_xlfn.IFS(C222&lt;18,"Child (0-17)",C222&lt;40,"Young Adult (18-39)",C222&lt;60,"Adult (40-59)",TRUE(),"Senior (60+)")</f>
        <v>Adult (40-59)</v>
      </c>
      <c r="Z222" s="27" t="n">
        <f aca="false">ROUND(G222-E222,0)</f>
        <v>4</v>
      </c>
      <c r="AA222" s="27" t="n">
        <f aca="false">L222+M222</f>
        <v>149</v>
      </c>
      <c r="AB222" s="27" t="n">
        <f aca="false">IFERROR(ROUND(Q222/AA222,2),0)</f>
        <v>62.92</v>
      </c>
      <c r="AC222" s="27" t="str">
        <f aca="false">IF(AND(K222="Critical",N222="No"),"URGENT - No Bed","Normal")</f>
        <v>Normal</v>
      </c>
      <c r="AD222" s="33" t="n">
        <f aca="false">INDEX(Lookup_Tables!$B$3:$B$12,MATCH(H222,Lookup_Tables!$A$3:$A$12,0))</f>
        <v>3900000</v>
      </c>
      <c r="AE222" s="27" t="str">
        <f aca="false">INDEX(Lookup_Tables!$C$3:$C$12,MATCH(H222,Lookup_Tables!$A$3:$A$12,0))</f>
        <v>Dr. Rina Mehta</v>
      </c>
      <c r="AF222" s="27" t="str">
        <f aca="false">IFERROR(INDEX(Lookup_Tables!$F$16:$F$45,MATCH(I222,Lookup_Tables!$E$16:$E$45,0)),"N/A")</f>
        <v>EMP215</v>
      </c>
      <c r="AG222" s="27" t="n">
        <f aca="false">_xlfn.IFS(R222="Recovered",4,R222="Referred",3,R222="Admitted",2,R222="Deceased",1,TRUE(),0)</f>
        <v>2</v>
      </c>
      <c r="AH222" s="27" t="str">
        <f aca="false">IF(T222&gt;=4,"Satisfied",IF(T222&gt;=3,"Neutral","Needs Improvement"))</f>
        <v>Neutral</v>
      </c>
    </row>
    <row r="223" customFormat="false" ht="15" hidden="false" customHeight="false" outlineLevel="0" collapsed="false">
      <c r="A223" s="30" t="s">
        <v>4688</v>
      </c>
      <c r="B223" s="30" t="s">
        <v>166</v>
      </c>
      <c r="C223" s="30" t="n">
        <v>0</v>
      </c>
      <c r="D223" s="30" t="s">
        <v>121</v>
      </c>
      <c r="E223" s="31" t="n">
        <v>45608</v>
      </c>
      <c r="F223" s="30" t="s">
        <v>2211</v>
      </c>
      <c r="G223" s="31" t="n">
        <v>45611</v>
      </c>
      <c r="H223" s="30" t="s">
        <v>183</v>
      </c>
      <c r="I223" s="30" t="s">
        <v>184</v>
      </c>
      <c r="J223" s="30" t="s">
        <v>431</v>
      </c>
      <c r="K223" s="30" t="s">
        <v>156</v>
      </c>
      <c r="L223" s="30" t="n">
        <v>72</v>
      </c>
      <c r="M223" s="30" t="n">
        <v>69</v>
      </c>
      <c r="N223" s="30" t="s">
        <v>186</v>
      </c>
      <c r="O223" s="30" t="s">
        <v>139</v>
      </c>
      <c r="P223" s="30" t="s">
        <v>140</v>
      </c>
      <c r="Q223" s="32" t="n">
        <v>4046.14</v>
      </c>
      <c r="R223" s="30" t="s">
        <v>130</v>
      </c>
      <c r="S223" s="30" t="s">
        <v>335</v>
      </c>
      <c r="T223" s="30" t="n">
        <v>4</v>
      </c>
      <c r="U223" s="30" t="n">
        <f aca="false">YEAR(E223)</f>
        <v>2024</v>
      </c>
      <c r="V223" s="30" t="str">
        <f aca="false">TEXT(E223,"MMM-YYYY")</f>
        <v>Nov-2024</v>
      </c>
      <c r="W223" s="30" t="n">
        <f aca="false">MONTH(E223)</f>
        <v>11</v>
      </c>
      <c r="X223" s="30" t="str">
        <f aca="false">TEXT(WEEKDAY(E223,2),"0")&amp;" - "&amp;TEXT(E223,"dddd")</f>
        <v>2 - Tuesday</v>
      </c>
      <c r="Y223" s="30" t="str">
        <f aca="false">_xlfn.IFS(C223&lt;18,"Child (0-17)",C223&lt;40,"Young Adult (18-39)",C223&lt;60,"Adult (40-59)",TRUE(),"Senior (60+)")</f>
        <v>Child (0-17)</v>
      </c>
      <c r="Z223" s="30" t="n">
        <f aca="false">ROUND(G223-E223,0)</f>
        <v>3</v>
      </c>
      <c r="AA223" s="30" t="n">
        <f aca="false">L223+M223</f>
        <v>141</v>
      </c>
      <c r="AB223" s="30" t="n">
        <f aca="false">IFERROR(ROUND(Q223/AA223,2),0)</f>
        <v>28.7</v>
      </c>
      <c r="AC223" s="30" t="str">
        <f aca="false">IF(AND(K223="Critical",N223="No"),"URGENT - No Bed","Normal")</f>
        <v>Normal</v>
      </c>
      <c r="AD223" s="34" t="n">
        <f aca="false">INDEX(Lookup_Tables!$B$3:$B$12,MATCH(H223,Lookup_Tables!$A$3:$A$12,0))</f>
        <v>3100000</v>
      </c>
      <c r="AE223" s="30" t="str">
        <f aca="false">INDEX(Lookup_Tables!$C$3:$C$12,MATCH(H223,Lookup_Tables!$A$3:$A$12,0))</f>
        <v>Dr. Kavita Rao</v>
      </c>
      <c r="AF223" s="30" t="str">
        <f aca="false">IFERROR(INDEX(Lookup_Tables!$F$16:$F$45,MATCH(I223,Lookup_Tables!$E$16:$E$45,0)),"N/A")</f>
        <v>EMP226</v>
      </c>
      <c r="AG223" s="30" t="n">
        <f aca="false">_xlfn.IFS(R223="Recovered",4,R223="Referred",3,R223="Admitted",2,R223="Deceased",1,TRUE(),0)</f>
        <v>4</v>
      </c>
      <c r="AH223" s="30" t="str">
        <f aca="false">IF(T223&gt;=4,"Satisfied",IF(T223&gt;=3,"Neutral","Needs Improvement"))</f>
        <v>Satisfied</v>
      </c>
    </row>
    <row r="224" customFormat="false" ht="15" hidden="false" customHeight="false" outlineLevel="0" collapsed="false">
      <c r="A224" s="27" t="s">
        <v>3715</v>
      </c>
      <c r="B224" s="27" t="s">
        <v>3716</v>
      </c>
      <c r="C224" s="27" t="n">
        <v>15</v>
      </c>
      <c r="D224" s="27" t="s">
        <v>121</v>
      </c>
      <c r="E224" s="28" t="n">
        <v>45456</v>
      </c>
      <c r="F224" s="27" t="s">
        <v>1081</v>
      </c>
      <c r="G224" s="28" t="n">
        <v>45456</v>
      </c>
      <c r="H224" s="27" t="s">
        <v>206</v>
      </c>
      <c r="I224" s="27" t="s">
        <v>232</v>
      </c>
      <c r="J224" s="27" t="s">
        <v>233</v>
      </c>
      <c r="K224" s="27" t="s">
        <v>138</v>
      </c>
      <c r="L224" s="27" t="n">
        <v>71</v>
      </c>
      <c r="M224" s="27" t="n">
        <v>41</v>
      </c>
      <c r="N224" s="27" t="s">
        <v>127</v>
      </c>
      <c r="O224" s="27" t="s">
        <v>139</v>
      </c>
      <c r="P224" s="27" t="s">
        <v>129</v>
      </c>
      <c r="Q224" s="29" t="n">
        <v>1091.04</v>
      </c>
      <c r="R224" s="27" t="s">
        <v>130</v>
      </c>
      <c r="S224" s="27" t="s">
        <v>151</v>
      </c>
      <c r="T224" s="27" t="n">
        <v>5</v>
      </c>
      <c r="U224" s="27" t="n">
        <f aca="false">YEAR(E224)</f>
        <v>2024</v>
      </c>
      <c r="V224" s="27" t="str">
        <f aca="false">TEXT(E224,"MMM-YYYY")</f>
        <v>Jun-2024</v>
      </c>
      <c r="W224" s="27" t="n">
        <f aca="false">MONTH(E224)</f>
        <v>6</v>
      </c>
      <c r="X224" s="27" t="str">
        <f aca="false">TEXT(WEEKDAY(E224,2),"0")&amp;" - "&amp;TEXT(E224,"dddd")</f>
        <v>4 - Thursday</v>
      </c>
      <c r="Y224" s="27" t="str">
        <f aca="false">_xlfn.IFS(C224&lt;18,"Child (0-17)",C224&lt;40,"Young Adult (18-39)",C224&lt;60,"Adult (40-59)",TRUE(),"Senior (60+)")</f>
        <v>Child (0-17)</v>
      </c>
      <c r="Z224" s="27" t="n">
        <f aca="false">ROUND(G224-E224,0)</f>
        <v>0</v>
      </c>
      <c r="AA224" s="27" t="n">
        <f aca="false">L224+M224</f>
        <v>112</v>
      </c>
      <c r="AB224" s="27" t="n">
        <f aca="false">IFERROR(ROUND(Q224/AA224,2),0)</f>
        <v>9.74</v>
      </c>
      <c r="AC224" s="27" t="str">
        <f aca="false">IF(AND(K224="Critical",N224="No"),"URGENT - No Bed","Normal")</f>
        <v>Normal</v>
      </c>
      <c r="AD224" s="33" t="n">
        <f aca="false">INDEX(Lookup_Tables!$B$3:$B$12,MATCH(H224,Lookup_Tables!$A$3:$A$12,0))</f>
        <v>2800000</v>
      </c>
      <c r="AE224" s="27" t="str">
        <f aca="false">INDEX(Lookup_Tables!$C$3:$C$12,MATCH(H224,Lookup_Tables!$A$3:$A$12,0))</f>
        <v>Dr. Suresh Nair</v>
      </c>
      <c r="AF224" s="27" t="str">
        <f aca="false">IFERROR(INDEX(Lookup_Tables!$F$16:$F$45,MATCH(I224,Lookup_Tables!$E$16:$E$45,0)),"N/A")</f>
        <v>EMP210</v>
      </c>
      <c r="AG224" s="27" t="n">
        <f aca="false">_xlfn.IFS(R224="Recovered",4,R224="Referred",3,R224="Admitted",2,R224="Deceased",1,TRUE(),0)</f>
        <v>4</v>
      </c>
      <c r="AH224" s="27" t="str">
        <f aca="false">IF(T224&gt;=4,"Satisfied",IF(T224&gt;=3,"Neutral","Needs Improvement"))</f>
        <v>Satisfied</v>
      </c>
    </row>
    <row r="225" customFormat="false" ht="15" hidden="false" customHeight="false" outlineLevel="0" collapsed="false">
      <c r="A225" s="30" t="s">
        <v>2209</v>
      </c>
      <c r="B225" s="30" t="s">
        <v>2210</v>
      </c>
      <c r="C225" s="30" t="n">
        <v>49</v>
      </c>
      <c r="D225" s="30" t="s">
        <v>121</v>
      </c>
      <c r="E225" s="31" t="n">
        <v>45301</v>
      </c>
      <c r="F225" s="30" t="s">
        <v>2211</v>
      </c>
      <c r="G225" s="31" t="n">
        <v>45301</v>
      </c>
      <c r="H225" s="30" t="s">
        <v>242</v>
      </c>
      <c r="I225" s="30" t="s">
        <v>466</v>
      </c>
      <c r="J225" s="30" t="s">
        <v>422</v>
      </c>
      <c r="K225" s="30" t="s">
        <v>138</v>
      </c>
      <c r="L225" s="30" t="n">
        <v>58</v>
      </c>
      <c r="M225" s="30" t="n">
        <v>43</v>
      </c>
      <c r="N225" s="30" t="s">
        <v>127</v>
      </c>
      <c r="O225" s="30" t="s">
        <v>128</v>
      </c>
      <c r="P225" s="30" t="s">
        <v>129</v>
      </c>
      <c r="Q225" s="32" t="n">
        <v>2845.71</v>
      </c>
      <c r="R225" s="30" t="s">
        <v>130</v>
      </c>
      <c r="S225" s="30" t="s">
        <v>131</v>
      </c>
      <c r="T225" s="30" t="n">
        <v>3</v>
      </c>
      <c r="U225" s="30" t="n">
        <f aca="false">YEAR(E225)</f>
        <v>2024</v>
      </c>
      <c r="V225" s="30" t="str">
        <f aca="false">TEXT(E225,"MMM-YYYY")</f>
        <v>Jan-2024</v>
      </c>
      <c r="W225" s="30" t="n">
        <f aca="false">MONTH(E225)</f>
        <v>1</v>
      </c>
      <c r="X225" s="30" t="str">
        <f aca="false">TEXT(WEEKDAY(E225,2),"0")&amp;" - "&amp;TEXT(E225,"dddd")</f>
        <v>3 - Wednesday</v>
      </c>
      <c r="Y225" s="30" t="str">
        <f aca="false">_xlfn.IFS(C225&lt;18,"Child (0-17)",C225&lt;40,"Young Adult (18-39)",C225&lt;60,"Adult (40-59)",TRUE(),"Senior (60+)")</f>
        <v>Adult (40-59)</v>
      </c>
      <c r="Z225" s="30" t="n">
        <f aca="false">ROUND(G225-E225,0)</f>
        <v>0</v>
      </c>
      <c r="AA225" s="30" t="n">
        <f aca="false">L225+M225</f>
        <v>101</v>
      </c>
      <c r="AB225" s="30" t="n">
        <f aca="false">IFERROR(ROUND(Q225/AA225,2),0)</f>
        <v>28.18</v>
      </c>
      <c r="AC225" s="30" t="str">
        <f aca="false">IF(AND(K225="Critical",N225="No"),"URGENT - No Bed","Normal")</f>
        <v>Normal</v>
      </c>
      <c r="AD225" s="34" t="n">
        <f aca="false">INDEX(Lookup_Tables!$B$3:$B$12,MATCH(H225,Lookup_Tables!$A$3:$A$12,0))</f>
        <v>3000000</v>
      </c>
      <c r="AE225" s="30" t="str">
        <f aca="false">INDEX(Lookup_Tables!$C$3:$C$12,MATCH(H225,Lookup_Tables!$A$3:$A$12,0))</f>
        <v>Dr. Pooja Iyer</v>
      </c>
      <c r="AF225" s="30" t="str">
        <f aca="false">IFERROR(INDEX(Lookup_Tables!$F$16:$F$45,MATCH(I225,Lookup_Tables!$E$16:$E$45,0)),"N/A")</f>
        <v>EMP212</v>
      </c>
      <c r="AG225" s="30" t="n">
        <f aca="false">_xlfn.IFS(R225="Recovered",4,R225="Referred",3,R225="Admitted",2,R225="Deceased",1,TRUE(),0)</f>
        <v>4</v>
      </c>
      <c r="AH225" s="30" t="str">
        <f aca="false">IF(T225&gt;=4,"Satisfied",IF(T225&gt;=3,"Neutral","Needs Improvement"))</f>
        <v>Neutral</v>
      </c>
    </row>
    <row r="226" customFormat="false" ht="15" hidden="false" customHeight="false" outlineLevel="0" collapsed="false">
      <c r="A226" s="27" t="s">
        <v>6272</v>
      </c>
      <c r="B226" s="27" t="s">
        <v>3497</v>
      </c>
      <c r="C226" s="27" t="n">
        <v>31</v>
      </c>
      <c r="D226" s="27" t="s">
        <v>181</v>
      </c>
      <c r="E226" s="28" t="n">
        <v>45578</v>
      </c>
      <c r="F226" s="27" t="s">
        <v>762</v>
      </c>
      <c r="G226" s="28" t="n">
        <v>45581</v>
      </c>
      <c r="H226" s="27" t="s">
        <v>123</v>
      </c>
      <c r="I226" s="27" t="s">
        <v>304</v>
      </c>
      <c r="J226" s="27" t="s">
        <v>227</v>
      </c>
      <c r="K226" s="27" t="s">
        <v>126</v>
      </c>
      <c r="L226" s="27" t="n">
        <v>12</v>
      </c>
      <c r="M226" s="27" t="n">
        <v>57</v>
      </c>
      <c r="N226" s="27" t="s">
        <v>127</v>
      </c>
      <c r="O226" s="27" t="s">
        <v>128</v>
      </c>
      <c r="P226" s="27" t="s">
        <v>150</v>
      </c>
      <c r="Q226" s="29" t="n">
        <v>7065.28</v>
      </c>
      <c r="R226" s="27" t="s">
        <v>172</v>
      </c>
      <c r="S226" s="27" t="s">
        <v>223</v>
      </c>
      <c r="T226" s="27" t="n">
        <v>2</v>
      </c>
      <c r="U226" s="27" t="n">
        <f aca="false">YEAR(E226)</f>
        <v>2024</v>
      </c>
      <c r="V226" s="27" t="str">
        <f aca="false">TEXT(E226,"MMM-YYYY")</f>
        <v>Oct-2024</v>
      </c>
      <c r="W226" s="27" t="n">
        <f aca="false">MONTH(E226)</f>
        <v>10</v>
      </c>
      <c r="X226" s="27" t="str">
        <f aca="false">TEXT(WEEKDAY(E226,2),"0")&amp;" - "&amp;TEXT(E226,"dddd")</f>
        <v>7 - Sunday</v>
      </c>
      <c r="Y226" s="27" t="str">
        <f aca="false">_xlfn.IFS(C226&lt;18,"Child (0-17)",C226&lt;40,"Young Adult (18-39)",C226&lt;60,"Adult (40-59)",TRUE(),"Senior (60+)")</f>
        <v>Young Adult (18-39)</v>
      </c>
      <c r="Z226" s="27" t="n">
        <f aca="false">ROUND(G226-E226,0)</f>
        <v>3</v>
      </c>
      <c r="AA226" s="27" t="n">
        <f aca="false">L226+M226</f>
        <v>69</v>
      </c>
      <c r="AB226" s="27" t="n">
        <f aca="false">IFERROR(ROUND(Q226/AA226,2),0)</f>
        <v>102.4</v>
      </c>
      <c r="AC226" s="27" t="str">
        <f aca="false">IF(AND(K226="Critical",N226="No"),"URGENT - No Bed","Normal")</f>
        <v>Normal</v>
      </c>
      <c r="AD226" s="33" t="n">
        <f aca="false">INDEX(Lookup_Tables!$B$3:$B$12,MATCH(H226,Lookup_Tables!$A$3:$A$12,0))</f>
        <v>2200000</v>
      </c>
      <c r="AE226" s="27" t="str">
        <f aca="false">INDEX(Lookup_Tables!$C$3:$C$12,MATCH(H226,Lookup_Tables!$A$3:$A$12,0))</f>
        <v>Dr. Rohan Das</v>
      </c>
      <c r="AF226" s="27" t="str">
        <f aca="false">IFERROR(INDEX(Lookup_Tables!$F$16:$F$45,MATCH(I226,Lookup_Tables!$E$16:$E$45,0)),"N/A")</f>
        <v>EMP204</v>
      </c>
      <c r="AG226" s="27" t="n">
        <f aca="false">_xlfn.IFS(R226="Recovered",4,R226="Referred",3,R226="Admitted",2,R226="Deceased",1,TRUE(),0)</f>
        <v>2</v>
      </c>
      <c r="AH226" s="27" t="str">
        <f aca="false">IF(T226&gt;=4,"Satisfied",IF(T226&gt;=3,"Neutral","Needs Improvement"))</f>
        <v>Needs Improvement</v>
      </c>
    </row>
    <row r="227" customFormat="false" ht="15" hidden="false" customHeight="false" outlineLevel="0" collapsed="false">
      <c r="A227" s="30" t="s">
        <v>5782</v>
      </c>
      <c r="B227" s="30" t="s">
        <v>3254</v>
      </c>
      <c r="C227" s="30" t="n">
        <v>40</v>
      </c>
      <c r="D227" s="30" t="s">
        <v>181</v>
      </c>
      <c r="E227" s="31" t="n">
        <v>45346</v>
      </c>
      <c r="F227" s="30" t="s">
        <v>1349</v>
      </c>
      <c r="G227" s="31" t="n">
        <v>45347</v>
      </c>
      <c r="H227" s="30" t="s">
        <v>123</v>
      </c>
      <c r="I227" s="30" t="s">
        <v>124</v>
      </c>
      <c r="J227" s="30" t="s">
        <v>125</v>
      </c>
      <c r="K227" s="30" t="s">
        <v>138</v>
      </c>
      <c r="L227" s="30" t="n">
        <v>45</v>
      </c>
      <c r="M227" s="30" t="n">
        <v>21</v>
      </c>
      <c r="N227" s="30" t="s">
        <v>127</v>
      </c>
      <c r="O227" s="30" t="s">
        <v>149</v>
      </c>
      <c r="P227" s="30" t="s">
        <v>140</v>
      </c>
      <c r="Q227" s="32" t="n">
        <v>1529.09</v>
      </c>
      <c r="R227" s="30" t="s">
        <v>130</v>
      </c>
      <c r="S227" s="30" t="s">
        <v>151</v>
      </c>
      <c r="T227" s="30" t="n">
        <v>5</v>
      </c>
      <c r="U227" s="30" t="n">
        <f aca="false">YEAR(E227)</f>
        <v>2024</v>
      </c>
      <c r="V227" s="30" t="str">
        <f aca="false">TEXT(E227,"MMM-YYYY")</f>
        <v>Feb-2024</v>
      </c>
      <c r="W227" s="30" t="n">
        <f aca="false">MONTH(E227)</f>
        <v>2</v>
      </c>
      <c r="X227" s="30" t="str">
        <f aca="false">TEXT(WEEKDAY(E227,2),"0")&amp;" - "&amp;TEXT(E227,"dddd")</f>
        <v>6 - Saturday</v>
      </c>
      <c r="Y227" s="30" t="str">
        <f aca="false">_xlfn.IFS(C227&lt;18,"Child (0-17)",C227&lt;40,"Young Adult (18-39)",C227&lt;60,"Adult (40-59)",TRUE(),"Senior (60+)")</f>
        <v>Adult (40-59)</v>
      </c>
      <c r="Z227" s="30" t="n">
        <f aca="false">ROUND(G227-E227,0)</f>
        <v>1</v>
      </c>
      <c r="AA227" s="30" t="n">
        <f aca="false">L227+M227</f>
        <v>66</v>
      </c>
      <c r="AB227" s="30" t="n">
        <f aca="false">IFERROR(ROUND(Q227/AA227,2),0)</f>
        <v>23.17</v>
      </c>
      <c r="AC227" s="30" t="str">
        <f aca="false">IF(AND(K227="Critical",N227="No"),"URGENT - No Bed","Normal")</f>
        <v>Normal</v>
      </c>
      <c r="AD227" s="34" t="n">
        <f aca="false">INDEX(Lookup_Tables!$B$3:$B$12,MATCH(H227,Lookup_Tables!$A$3:$A$12,0))</f>
        <v>2200000</v>
      </c>
      <c r="AE227" s="30" t="str">
        <f aca="false">INDEX(Lookup_Tables!$C$3:$C$12,MATCH(H227,Lookup_Tables!$A$3:$A$12,0))</f>
        <v>Dr. Rohan Das</v>
      </c>
      <c r="AF227" s="30" t="str">
        <f aca="false">IFERROR(INDEX(Lookup_Tables!$F$16:$F$45,MATCH(I227,Lookup_Tables!$E$16:$E$45,0)),"N/A")</f>
        <v>EMP205</v>
      </c>
      <c r="AG227" s="30" t="n">
        <f aca="false">_xlfn.IFS(R227="Recovered",4,R227="Referred",3,R227="Admitted",2,R227="Deceased",1,TRUE(),0)</f>
        <v>4</v>
      </c>
      <c r="AH227" s="30" t="str">
        <f aca="false">IF(T227&gt;=4,"Satisfied",IF(T227&gt;=3,"Neutral","Needs Improvement"))</f>
        <v>Satisfied</v>
      </c>
    </row>
    <row r="228" customFormat="false" ht="15" hidden="false" customHeight="false" outlineLevel="0" collapsed="false">
      <c r="A228" s="27" t="s">
        <v>4601</v>
      </c>
      <c r="B228" s="27" t="s">
        <v>2604</v>
      </c>
      <c r="C228" s="27" t="n">
        <v>22</v>
      </c>
      <c r="D228" s="27" t="s">
        <v>181</v>
      </c>
      <c r="E228" s="28" t="n">
        <v>45616</v>
      </c>
      <c r="F228" s="27" t="s">
        <v>410</v>
      </c>
      <c r="G228" s="28" t="n">
        <v>45620</v>
      </c>
      <c r="H228" s="27" t="s">
        <v>236</v>
      </c>
      <c r="I228" s="27" t="s">
        <v>323</v>
      </c>
      <c r="J228" s="27" t="s">
        <v>455</v>
      </c>
      <c r="K228" s="27" t="s">
        <v>126</v>
      </c>
      <c r="L228" s="27" t="n">
        <v>37</v>
      </c>
      <c r="M228" s="27" t="n">
        <v>62</v>
      </c>
      <c r="N228" s="27" t="s">
        <v>127</v>
      </c>
      <c r="O228" s="27" t="s">
        <v>128</v>
      </c>
      <c r="P228" s="27" t="s">
        <v>187</v>
      </c>
      <c r="Q228" s="29" t="n">
        <v>7536.45</v>
      </c>
      <c r="R228" s="27" t="s">
        <v>130</v>
      </c>
      <c r="S228" s="27" t="s">
        <v>197</v>
      </c>
      <c r="T228" s="27" t="n">
        <v>5</v>
      </c>
      <c r="U228" s="27" t="n">
        <f aca="false">YEAR(E228)</f>
        <v>2024</v>
      </c>
      <c r="V228" s="27" t="str">
        <f aca="false">TEXT(E228,"MMM-YYYY")</f>
        <v>Nov-2024</v>
      </c>
      <c r="W228" s="27" t="n">
        <f aca="false">MONTH(E228)</f>
        <v>11</v>
      </c>
      <c r="X228" s="27" t="str">
        <f aca="false">TEXT(WEEKDAY(E228,2),"0")&amp;" - "&amp;TEXT(E228,"dddd")</f>
        <v>3 - Wednesday</v>
      </c>
      <c r="Y228" s="27" t="str">
        <f aca="false">_xlfn.IFS(C228&lt;18,"Child (0-17)",C228&lt;40,"Young Adult (18-39)",C228&lt;60,"Adult (40-59)",TRUE(),"Senior (60+)")</f>
        <v>Young Adult (18-39)</v>
      </c>
      <c r="Z228" s="27" t="n">
        <f aca="false">ROUND(G228-E228,0)</f>
        <v>4</v>
      </c>
      <c r="AA228" s="27" t="n">
        <f aca="false">L228+M228</f>
        <v>99</v>
      </c>
      <c r="AB228" s="27" t="n">
        <f aca="false">IFERROR(ROUND(Q228/AA228,2),0)</f>
        <v>76.13</v>
      </c>
      <c r="AC228" s="27" t="str">
        <f aca="false">IF(AND(K228="Critical",N228="No"),"URGENT - No Bed","Normal")</f>
        <v>Normal</v>
      </c>
      <c r="AD228" s="33" t="n">
        <f aca="false">INDEX(Lookup_Tables!$B$3:$B$12,MATCH(H228,Lookup_Tables!$A$3:$A$12,0))</f>
        <v>3900000</v>
      </c>
      <c r="AE228" s="27" t="str">
        <f aca="false">INDEX(Lookup_Tables!$C$3:$C$12,MATCH(H228,Lookup_Tables!$A$3:$A$12,0))</f>
        <v>Dr. Rina Mehta</v>
      </c>
      <c r="AF228" s="27" t="str">
        <f aca="false">IFERROR(INDEX(Lookup_Tables!$F$16:$F$45,MATCH(I228,Lookup_Tables!$E$16:$E$45,0)),"N/A")</f>
        <v>EMP216</v>
      </c>
      <c r="AG228" s="27" t="n">
        <f aca="false">_xlfn.IFS(R228="Recovered",4,R228="Referred",3,R228="Admitted",2,R228="Deceased",1,TRUE(),0)</f>
        <v>4</v>
      </c>
      <c r="AH228" s="27" t="str">
        <f aca="false">IF(T228&gt;=4,"Satisfied",IF(T228&gt;=3,"Neutral","Needs Improvement"))</f>
        <v>Satisfied</v>
      </c>
    </row>
    <row r="229" customFormat="false" ht="15" hidden="false" customHeight="false" outlineLevel="0" collapsed="false">
      <c r="A229" s="30" t="s">
        <v>6981</v>
      </c>
      <c r="B229" s="30" t="s">
        <v>1941</v>
      </c>
      <c r="C229" s="30" t="n">
        <v>31</v>
      </c>
      <c r="D229" s="30" t="s">
        <v>121</v>
      </c>
      <c r="E229" s="31" t="n">
        <v>45382</v>
      </c>
      <c r="F229" s="30" t="s">
        <v>417</v>
      </c>
      <c r="G229" s="31" t="n">
        <v>45384</v>
      </c>
      <c r="H229" s="30" t="s">
        <v>161</v>
      </c>
      <c r="I229" s="30" t="s">
        <v>162</v>
      </c>
      <c r="J229" s="30" t="s">
        <v>258</v>
      </c>
      <c r="K229" s="30" t="s">
        <v>126</v>
      </c>
      <c r="L229" s="30" t="n">
        <v>43</v>
      </c>
      <c r="M229" s="30" t="n">
        <v>122</v>
      </c>
      <c r="N229" s="30" t="s">
        <v>127</v>
      </c>
      <c r="O229" s="30" t="s">
        <v>139</v>
      </c>
      <c r="P229" s="30" t="s">
        <v>129</v>
      </c>
      <c r="Q229" s="32" t="n">
        <v>8167.33</v>
      </c>
      <c r="R229" s="30" t="s">
        <v>172</v>
      </c>
      <c r="S229" s="30" t="s">
        <v>178</v>
      </c>
      <c r="T229" s="30" t="n">
        <v>2</v>
      </c>
      <c r="U229" s="30" t="n">
        <f aca="false">YEAR(E229)</f>
        <v>2024</v>
      </c>
      <c r="V229" s="30" t="str">
        <f aca="false">TEXT(E229,"MMM-YYYY")</f>
        <v>Mar-2024</v>
      </c>
      <c r="W229" s="30" t="n">
        <f aca="false">MONTH(E229)</f>
        <v>3</v>
      </c>
      <c r="X229" s="30" t="str">
        <f aca="false">TEXT(WEEKDAY(E229,2),"0")&amp;" - "&amp;TEXT(E229,"dddd")</f>
        <v>7 - Sunday</v>
      </c>
      <c r="Y229" s="30" t="str">
        <f aca="false">_xlfn.IFS(C229&lt;18,"Child (0-17)",C229&lt;40,"Young Adult (18-39)",C229&lt;60,"Adult (40-59)",TRUE(),"Senior (60+)")</f>
        <v>Young Adult (18-39)</v>
      </c>
      <c r="Z229" s="30" t="n">
        <f aca="false">ROUND(G229-E229,0)</f>
        <v>2</v>
      </c>
      <c r="AA229" s="30" t="n">
        <f aca="false">L229+M229</f>
        <v>165</v>
      </c>
      <c r="AB229" s="30" t="n">
        <f aca="false">IFERROR(ROUND(Q229/AA229,2),0)</f>
        <v>49.5</v>
      </c>
      <c r="AC229" s="30" t="str">
        <f aca="false">IF(AND(K229="Critical",N229="No"),"URGENT - No Bed","Normal")</f>
        <v>Normal</v>
      </c>
      <c r="AD229" s="34" t="n">
        <f aca="false">INDEX(Lookup_Tables!$B$3:$B$12,MATCH(H229,Lookup_Tables!$A$3:$A$12,0))</f>
        <v>3600000</v>
      </c>
      <c r="AE229" s="30" t="str">
        <f aca="false">INDEX(Lookup_Tables!$C$3:$C$12,MATCH(H229,Lookup_Tables!$A$3:$A$12,0))</f>
        <v>Dr. Sameer Joshi</v>
      </c>
      <c r="AF229" s="30" t="str">
        <f aca="false">IFERROR(INDEX(Lookup_Tables!$F$16:$F$45,MATCH(I229,Lookup_Tables!$E$16:$E$45,0)),"N/A")</f>
        <v>EMP222</v>
      </c>
      <c r="AG229" s="30" t="n">
        <f aca="false">_xlfn.IFS(R229="Recovered",4,R229="Referred",3,R229="Admitted",2,R229="Deceased",1,TRUE(),0)</f>
        <v>2</v>
      </c>
      <c r="AH229" s="30" t="str">
        <f aca="false">IF(T229&gt;=4,"Satisfied",IF(T229&gt;=3,"Neutral","Needs Improvement"))</f>
        <v>Needs Improvement</v>
      </c>
    </row>
    <row r="230" customFormat="false" ht="15" hidden="false" customHeight="false" outlineLevel="0" collapsed="false">
      <c r="A230" s="27" t="s">
        <v>3440</v>
      </c>
      <c r="B230" s="27" t="s">
        <v>1490</v>
      </c>
      <c r="C230" s="27" t="n">
        <v>39</v>
      </c>
      <c r="D230" s="27" t="s">
        <v>121</v>
      </c>
      <c r="E230" s="28" t="n">
        <v>45442</v>
      </c>
      <c r="F230" s="27" t="s">
        <v>2607</v>
      </c>
      <c r="G230" s="28" t="n">
        <v>45444</v>
      </c>
      <c r="H230" s="27" t="s">
        <v>161</v>
      </c>
      <c r="I230" s="27" t="s">
        <v>538</v>
      </c>
      <c r="J230" s="27" t="s">
        <v>385</v>
      </c>
      <c r="K230" s="27" t="s">
        <v>156</v>
      </c>
      <c r="L230" s="27" t="n">
        <v>70</v>
      </c>
      <c r="M230" s="27" t="n">
        <v>50</v>
      </c>
      <c r="N230" s="27" t="s">
        <v>127</v>
      </c>
      <c r="O230" s="27" t="s">
        <v>149</v>
      </c>
      <c r="P230" s="27" t="s">
        <v>140</v>
      </c>
      <c r="Q230" s="29" t="n">
        <v>3151.78</v>
      </c>
      <c r="R230" s="27" t="s">
        <v>130</v>
      </c>
      <c r="S230" s="27" t="s">
        <v>223</v>
      </c>
      <c r="T230" s="27" t="n">
        <v>3</v>
      </c>
      <c r="U230" s="27" t="n">
        <f aca="false">YEAR(E230)</f>
        <v>2024</v>
      </c>
      <c r="V230" s="27" t="str">
        <f aca="false">TEXT(E230,"MMM-YYYY")</f>
        <v>May-2024</v>
      </c>
      <c r="W230" s="27" t="n">
        <f aca="false">MONTH(E230)</f>
        <v>5</v>
      </c>
      <c r="X230" s="27" t="str">
        <f aca="false">TEXT(WEEKDAY(E230,2),"0")&amp;" - "&amp;TEXT(E230,"dddd")</f>
        <v>4 - Thursday</v>
      </c>
      <c r="Y230" s="27" t="str">
        <f aca="false">_xlfn.IFS(C230&lt;18,"Child (0-17)",C230&lt;40,"Young Adult (18-39)",C230&lt;60,"Adult (40-59)",TRUE(),"Senior (60+)")</f>
        <v>Young Adult (18-39)</v>
      </c>
      <c r="Z230" s="27" t="n">
        <f aca="false">ROUND(G230-E230,0)</f>
        <v>2</v>
      </c>
      <c r="AA230" s="27" t="n">
        <f aca="false">L230+M230</f>
        <v>120</v>
      </c>
      <c r="AB230" s="27" t="n">
        <f aca="false">IFERROR(ROUND(Q230/AA230,2),0)</f>
        <v>26.26</v>
      </c>
      <c r="AC230" s="27" t="str">
        <f aca="false">IF(AND(K230="Critical",N230="No"),"URGENT - No Bed","Normal")</f>
        <v>Normal</v>
      </c>
      <c r="AD230" s="33" t="n">
        <f aca="false">INDEX(Lookup_Tables!$B$3:$B$12,MATCH(H230,Lookup_Tables!$A$3:$A$12,0))</f>
        <v>3600000</v>
      </c>
      <c r="AE230" s="27" t="str">
        <f aca="false">INDEX(Lookup_Tables!$C$3:$C$12,MATCH(H230,Lookup_Tables!$A$3:$A$12,0))</f>
        <v>Dr. Sameer Joshi</v>
      </c>
      <c r="AF230" s="27" t="str">
        <f aca="false">IFERROR(INDEX(Lookup_Tables!$F$16:$F$45,MATCH(I230,Lookup_Tables!$E$16:$E$45,0)),"N/A")</f>
        <v>EMP221</v>
      </c>
      <c r="AG230" s="27" t="n">
        <f aca="false">_xlfn.IFS(R230="Recovered",4,R230="Referred",3,R230="Admitted",2,R230="Deceased",1,TRUE(),0)</f>
        <v>4</v>
      </c>
      <c r="AH230" s="27" t="str">
        <f aca="false">IF(T230&gt;=4,"Satisfied",IF(T230&gt;=3,"Neutral","Needs Improvement"))</f>
        <v>Neutral</v>
      </c>
    </row>
    <row r="231" customFormat="false" ht="15" hidden="false" customHeight="false" outlineLevel="0" collapsed="false">
      <c r="A231" s="30" t="s">
        <v>4618</v>
      </c>
      <c r="B231" s="30" t="s">
        <v>446</v>
      </c>
      <c r="C231" s="30" t="n">
        <v>30</v>
      </c>
      <c r="D231" s="30" t="s">
        <v>121</v>
      </c>
      <c r="E231" s="31" t="n">
        <v>45359</v>
      </c>
      <c r="F231" s="30" t="s">
        <v>1104</v>
      </c>
      <c r="G231" s="31" t="n">
        <v>45361</v>
      </c>
      <c r="H231" s="30" t="s">
        <v>161</v>
      </c>
      <c r="I231" s="30" t="s">
        <v>538</v>
      </c>
      <c r="J231" s="30" t="s">
        <v>426</v>
      </c>
      <c r="K231" s="30" t="s">
        <v>156</v>
      </c>
      <c r="L231" s="30" t="n">
        <v>63</v>
      </c>
      <c r="M231" s="30" t="n">
        <v>52</v>
      </c>
      <c r="N231" s="30" t="s">
        <v>127</v>
      </c>
      <c r="O231" s="30" t="s">
        <v>139</v>
      </c>
      <c r="P231" s="30" t="s">
        <v>129</v>
      </c>
      <c r="Q231" s="32" t="n">
        <v>4128.49</v>
      </c>
      <c r="R231" s="30" t="s">
        <v>172</v>
      </c>
      <c r="S231" s="30" t="s">
        <v>157</v>
      </c>
      <c r="T231" s="30" t="n">
        <v>2</v>
      </c>
      <c r="U231" s="30" t="n">
        <f aca="false">YEAR(E231)</f>
        <v>2024</v>
      </c>
      <c r="V231" s="30" t="str">
        <f aca="false">TEXT(E231,"MMM-YYYY")</f>
        <v>Mar-2024</v>
      </c>
      <c r="W231" s="30" t="n">
        <f aca="false">MONTH(E231)</f>
        <v>3</v>
      </c>
      <c r="X231" s="30" t="str">
        <f aca="false">TEXT(WEEKDAY(E231,2),"0")&amp;" - "&amp;TEXT(E231,"dddd")</f>
        <v>5 - Friday</v>
      </c>
      <c r="Y231" s="30" t="str">
        <f aca="false">_xlfn.IFS(C231&lt;18,"Child (0-17)",C231&lt;40,"Young Adult (18-39)",C231&lt;60,"Adult (40-59)",TRUE(),"Senior (60+)")</f>
        <v>Young Adult (18-39)</v>
      </c>
      <c r="Z231" s="30" t="n">
        <f aca="false">ROUND(G231-E231,0)</f>
        <v>2</v>
      </c>
      <c r="AA231" s="30" t="n">
        <f aca="false">L231+M231</f>
        <v>115</v>
      </c>
      <c r="AB231" s="30" t="n">
        <f aca="false">IFERROR(ROUND(Q231/AA231,2),0)</f>
        <v>35.9</v>
      </c>
      <c r="AC231" s="30" t="str">
        <f aca="false">IF(AND(K231="Critical",N231="No"),"URGENT - No Bed","Normal")</f>
        <v>Normal</v>
      </c>
      <c r="AD231" s="34" t="n">
        <f aca="false">INDEX(Lookup_Tables!$B$3:$B$12,MATCH(H231,Lookup_Tables!$A$3:$A$12,0))</f>
        <v>3600000</v>
      </c>
      <c r="AE231" s="30" t="str">
        <f aca="false">INDEX(Lookup_Tables!$C$3:$C$12,MATCH(H231,Lookup_Tables!$A$3:$A$12,0))</f>
        <v>Dr. Sameer Joshi</v>
      </c>
      <c r="AF231" s="30" t="str">
        <f aca="false">IFERROR(INDEX(Lookup_Tables!$F$16:$F$45,MATCH(I231,Lookup_Tables!$E$16:$E$45,0)),"N/A")</f>
        <v>EMP221</v>
      </c>
      <c r="AG231" s="30" t="n">
        <f aca="false">_xlfn.IFS(R231="Recovered",4,R231="Referred",3,R231="Admitted",2,R231="Deceased",1,TRUE(),0)</f>
        <v>2</v>
      </c>
      <c r="AH231" s="30" t="str">
        <f aca="false">IF(T231&gt;=4,"Satisfied",IF(T231&gt;=3,"Neutral","Needs Improvement"))</f>
        <v>Needs Improvement</v>
      </c>
    </row>
    <row r="232" customFormat="false" ht="15" hidden="false" customHeight="false" outlineLevel="0" collapsed="false">
      <c r="A232" s="27" t="s">
        <v>6748</v>
      </c>
      <c r="B232" s="27" t="s">
        <v>5839</v>
      </c>
      <c r="C232" s="27" t="n">
        <v>81</v>
      </c>
      <c r="D232" s="27" t="s">
        <v>121</v>
      </c>
      <c r="E232" s="28" t="n">
        <v>45298</v>
      </c>
      <c r="F232" s="27" t="s">
        <v>1392</v>
      </c>
      <c r="G232" s="28" t="n">
        <v>45298</v>
      </c>
      <c r="H232" s="27" t="s">
        <v>217</v>
      </c>
      <c r="I232" s="27" t="s">
        <v>344</v>
      </c>
      <c r="J232" s="27" t="s">
        <v>294</v>
      </c>
      <c r="K232" s="27" t="s">
        <v>156</v>
      </c>
      <c r="L232" s="27" t="n">
        <v>27</v>
      </c>
      <c r="M232" s="27" t="n">
        <v>47</v>
      </c>
      <c r="N232" s="27" t="s">
        <v>127</v>
      </c>
      <c r="O232" s="27" t="s">
        <v>128</v>
      </c>
      <c r="P232" s="27" t="s">
        <v>150</v>
      </c>
      <c r="Q232" s="29" t="n">
        <v>4071.78</v>
      </c>
      <c r="R232" s="27" t="s">
        <v>130</v>
      </c>
      <c r="S232" s="27" t="s">
        <v>131</v>
      </c>
      <c r="T232" s="27" t="n">
        <v>4</v>
      </c>
      <c r="U232" s="27" t="n">
        <f aca="false">YEAR(E232)</f>
        <v>2024</v>
      </c>
      <c r="V232" s="27" t="str">
        <f aca="false">TEXT(E232,"MMM-YYYY")</f>
        <v>Jan-2024</v>
      </c>
      <c r="W232" s="27" t="n">
        <f aca="false">MONTH(E232)</f>
        <v>1</v>
      </c>
      <c r="X232" s="27" t="str">
        <f aca="false">TEXT(WEEKDAY(E232,2),"0")&amp;" - "&amp;TEXT(E232,"dddd")</f>
        <v>7 - Sunday</v>
      </c>
      <c r="Y232" s="27" t="str">
        <f aca="false">_xlfn.IFS(C232&lt;18,"Child (0-17)",C232&lt;40,"Young Adult (18-39)",C232&lt;60,"Adult (40-59)",TRUE(),"Senior (60+)")</f>
        <v>Senior (60+)</v>
      </c>
      <c r="Z232" s="27" t="n">
        <f aca="false">ROUND(G232-E232,0)</f>
        <v>0</v>
      </c>
      <c r="AA232" s="27" t="n">
        <f aca="false">L232+M232</f>
        <v>74</v>
      </c>
      <c r="AB232" s="27" t="n">
        <f aca="false">IFERROR(ROUND(Q232/AA232,2),0)</f>
        <v>55.02</v>
      </c>
      <c r="AC232" s="27" t="str">
        <f aca="false">IF(AND(K232="Critical",N232="No"),"URGENT - No Bed","Normal")</f>
        <v>Normal</v>
      </c>
      <c r="AD232" s="33" t="n">
        <f aca="false">INDEX(Lookup_Tables!$B$3:$B$12,MATCH(H232,Lookup_Tables!$A$3:$A$12,0))</f>
        <v>4200000</v>
      </c>
      <c r="AE232" s="27" t="str">
        <f aca="false">INDEX(Lookup_Tables!$C$3:$C$12,MATCH(H232,Lookup_Tables!$A$3:$A$12,0))</f>
        <v>Dr. Anil Kapoor</v>
      </c>
      <c r="AF232" s="27" t="str">
        <f aca="false">IFERROR(INDEX(Lookup_Tables!$F$16:$F$45,MATCH(I232,Lookup_Tables!$E$16:$E$45,0)),"N/A")</f>
        <v>EMP201</v>
      </c>
      <c r="AG232" s="27" t="n">
        <f aca="false">_xlfn.IFS(R232="Recovered",4,R232="Referred",3,R232="Admitted",2,R232="Deceased",1,TRUE(),0)</f>
        <v>4</v>
      </c>
      <c r="AH232" s="27" t="str">
        <f aca="false">IF(T232&gt;=4,"Satisfied",IF(T232&gt;=3,"Neutral","Needs Improvement"))</f>
        <v>Satisfied</v>
      </c>
    </row>
    <row r="233" customFormat="false" ht="15" hidden="false" customHeight="false" outlineLevel="0" collapsed="false">
      <c r="A233" s="30" t="s">
        <v>4329</v>
      </c>
      <c r="B233" s="30" t="s">
        <v>4330</v>
      </c>
      <c r="C233" s="30" t="n">
        <v>28</v>
      </c>
      <c r="D233" s="30" t="s">
        <v>181</v>
      </c>
      <c r="E233" s="31" t="n">
        <v>45569</v>
      </c>
      <c r="F233" s="30" t="s">
        <v>1047</v>
      </c>
      <c r="G233" s="31" t="n">
        <v>45569</v>
      </c>
      <c r="H233" s="30" t="s">
        <v>123</v>
      </c>
      <c r="I233" s="30" t="s">
        <v>304</v>
      </c>
      <c r="J233" s="30" t="s">
        <v>508</v>
      </c>
      <c r="K233" s="30" t="s">
        <v>138</v>
      </c>
      <c r="L233" s="30" t="n">
        <v>69</v>
      </c>
      <c r="M233" s="30" t="n">
        <v>22</v>
      </c>
      <c r="N233" s="30" t="s">
        <v>127</v>
      </c>
      <c r="O233" s="30" t="s">
        <v>171</v>
      </c>
      <c r="P233" s="30" t="s">
        <v>150</v>
      </c>
      <c r="Q233" s="32" t="n">
        <v>2015.87</v>
      </c>
      <c r="R233" s="30" t="s">
        <v>130</v>
      </c>
      <c r="S233" s="30" t="s">
        <v>141</v>
      </c>
      <c r="T233" s="30" t="n">
        <v>4</v>
      </c>
      <c r="U233" s="30" t="n">
        <f aca="false">YEAR(E233)</f>
        <v>2024</v>
      </c>
      <c r="V233" s="30" t="str">
        <f aca="false">TEXT(E233,"MMM-YYYY")</f>
        <v>Oct-2024</v>
      </c>
      <c r="W233" s="30" t="n">
        <f aca="false">MONTH(E233)</f>
        <v>10</v>
      </c>
      <c r="X233" s="30" t="str">
        <f aca="false">TEXT(WEEKDAY(E233,2),"0")&amp;" - "&amp;TEXT(E233,"dddd")</f>
        <v>5 - Friday</v>
      </c>
      <c r="Y233" s="30" t="str">
        <f aca="false">_xlfn.IFS(C233&lt;18,"Child (0-17)",C233&lt;40,"Young Adult (18-39)",C233&lt;60,"Adult (40-59)",TRUE(),"Senior (60+)")</f>
        <v>Young Adult (18-39)</v>
      </c>
      <c r="Z233" s="30" t="n">
        <f aca="false">ROUND(G233-E233,0)</f>
        <v>0</v>
      </c>
      <c r="AA233" s="30" t="n">
        <f aca="false">L233+M233</f>
        <v>91</v>
      </c>
      <c r="AB233" s="30" t="n">
        <f aca="false">IFERROR(ROUND(Q233/AA233,2),0)</f>
        <v>22.15</v>
      </c>
      <c r="AC233" s="30" t="str">
        <f aca="false">IF(AND(K233="Critical",N233="No"),"URGENT - No Bed","Normal")</f>
        <v>Normal</v>
      </c>
      <c r="AD233" s="34" t="n">
        <f aca="false">INDEX(Lookup_Tables!$B$3:$B$12,MATCH(H233,Lookup_Tables!$A$3:$A$12,0))</f>
        <v>2200000</v>
      </c>
      <c r="AE233" s="30" t="str">
        <f aca="false">INDEX(Lookup_Tables!$C$3:$C$12,MATCH(H233,Lookup_Tables!$A$3:$A$12,0))</f>
        <v>Dr. Rohan Das</v>
      </c>
      <c r="AF233" s="30" t="str">
        <f aca="false">IFERROR(INDEX(Lookup_Tables!$F$16:$F$45,MATCH(I233,Lookup_Tables!$E$16:$E$45,0)),"N/A")</f>
        <v>EMP204</v>
      </c>
      <c r="AG233" s="30" t="n">
        <f aca="false">_xlfn.IFS(R233="Recovered",4,R233="Referred",3,R233="Admitted",2,R233="Deceased",1,TRUE(),0)</f>
        <v>4</v>
      </c>
      <c r="AH233" s="30" t="str">
        <f aca="false">IF(T233&gt;=4,"Satisfied",IF(T233&gt;=3,"Neutral","Needs Improvement"))</f>
        <v>Satisfied</v>
      </c>
    </row>
    <row r="234" customFormat="false" ht="15" hidden="false" customHeight="false" outlineLevel="0" collapsed="false">
      <c r="A234" s="27" t="s">
        <v>4517</v>
      </c>
      <c r="B234" s="27" t="s">
        <v>3940</v>
      </c>
      <c r="C234" s="27" t="n">
        <v>39</v>
      </c>
      <c r="D234" s="27" t="s">
        <v>121</v>
      </c>
      <c r="E234" s="28" t="n">
        <v>45642</v>
      </c>
      <c r="F234" s="27" t="s">
        <v>1374</v>
      </c>
      <c r="G234" s="28" t="n">
        <v>45643</v>
      </c>
      <c r="H234" s="27" t="s">
        <v>217</v>
      </c>
      <c r="I234" s="27" t="s">
        <v>282</v>
      </c>
      <c r="J234" s="27" t="s">
        <v>483</v>
      </c>
      <c r="K234" s="27" t="s">
        <v>138</v>
      </c>
      <c r="L234" s="27" t="n">
        <v>76</v>
      </c>
      <c r="M234" s="27" t="n">
        <v>41</v>
      </c>
      <c r="N234" s="27" t="s">
        <v>127</v>
      </c>
      <c r="O234" s="27" t="s">
        <v>139</v>
      </c>
      <c r="P234" s="27" t="s">
        <v>150</v>
      </c>
      <c r="Q234" s="29" t="n">
        <v>2425.22</v>
      </c>
      <c r="R234" s="27" t="s">
        <v>130</v>
      </c>
      <c r="S234" s="27" t="s">
        <v>197</v>
      </c>
      <c r="T234" s="27" t="n">
        <v>4</v>
      </c>
      <c r="U234" s="27" t="n">
        <f aca="false">YEAR(E234)</f>
        <v>2024</v>
      </c>
      <c r="V234" s="27" t="str">
        <f aca="false">TEXT(E234,"MMM-YYYY")</f>
        <v>Dec-2024</v>
      </c>
      <c r="W234" s="27" t="n">
        <f aca="false">MONTH(E234)</f>
        <v>12</v>
      </c>
      <c r="X234" s="27" t="str">
        <f aca="false">TEXT(WEEKDAY(E234,2),"0")&amp;" - "&amp;TEXT(E234,"dddd")</f>
        <v>1 - Monday</v>
      </c>
      <c r="Y234" s="27" t="str">
        <f aca="false">_xlfn.IFS(C234&lt;18,"Child (0-17)",C234&lt;40,"Young Adult (18-39)",C234&lt;60,"Adult (40-59)",TRUE(),"Senior (60+)")</f>
        <v>Young Adult (18-39)</v>
      </c>
      <c r="Z234" s="27" t="n">
        <f aca="false">ROUND(G234-E234,0)</f>
        <v>1</v>
      </c>
      <c r="AA234" s="27" t="n">
        <f aca="false">L234+M234</f>
        <v>117</v>
      </c>
      <c r="AB234" s="27" t="n">
        <f aca="false">IFERROR(ROUND(Q234/AA234,2),0)</f>
        <v>20.73</v>
      </c>
      <c r="AC234" s="27" t="str">
        <f aca="false">IF(AND(K234="Critical",N234="No"),"URGENT - No Bed","Normal")</f>
        <v>Normal</v>
      </c>
      <c r="AD234" s="33" t="n">
        <f aca="false">INDEX(Lookup_Tables!$B$3:$B$12,MATCH(H234,Lookup_Tables!$A$3:$A$12,0))</f>
        <v>4200000</v>
      </c>
      <c r="AE234" s="27" t="str">
        <f aca="false">INDEX(Lookup_Tables!$C$3:$C$12,MATCH(H234,Lookup_Tables!$A$3:$A$12,0))</f>
        <v>Dr. Anil Kapoor</v>
      </c>
      <c r="AF234" s="27" t="str">
        <f aca="false">IFERROR(INDEX(Lookup_Tables!$F$16:$F$45,MATCH(I234,Lookup_Tables!$E$16:$E$45,0)),"N/A")</f>
        <v>EMP200</v>
      </c>
      <c r="AG234" s="27" t="n">
        <f aca="false">_xlfn.IFS(R234="Recovered",4,R234="Referred",3,R234="Admitted",2,R234="Deceased",1,TRUE(),0)</f>
        <v>4</v>
      </c>
      <c r="AH234" s="27" t="str">
        <f aca="false">IF(T234&gt;=4,"Satisfied",IF(T234&gt;=3,"Neutral","Needs Improvement"))</f>
        <v>Satisfied</v>
      </c>
    </row>
    <row r="235" customFormat="false" ht="15" hidden="false" customHeight="false" outlineLevel="0" collapsed="false">
      <c r="A235" s="30" t="s">
        <v>6561</v>
      </c>
      <c r="B235" s="30" t="s">
        <v>5196</v>
      </c>
      <c r="C235" s="30" t="n">
        <v>54</v>
      </c>
      <c r="D235" s="30" t="s">
        <v>121</v>
      </c>
      <c r="E235" s="31" t="n">
        <v>45391</v>
      </c>
      <c r="F235" s="30" t="s">
        <v>890</v>
      </c>
      <c r="G235" s="31" t="n">
        <v>45394</v>
      </c>
      <c r="H235" s="30" t="s">
        <v>161</v>
      </c>
      <c r="I235" s="30" t="s">
        <v>162</v>
      </c>
      <c r="J235" s="30" t="s">
        <v>648</v>
      </c>
      <c r="K235" s="30" t="s">
        <v>202</v>
      </c>
      <c r="L235" s="30" t="n">
        <v>16</v>
      </c>
      <c r="M235" s="30" t="n">
        <v>90</v>
      </c>
      <c r="N235" s="30" t="s">
        <v>186</v>
      </c>
      <c r="O235" s="30" t="s">
        <v>139</v>
      </c>
      <c r="P235" s="30" t="s">
        <v>150</v>
      </c>
      <c r="Q235" s="32" t="n">
        <v>16110.13</v>
      </c>
      <c r="R235" s="30" t="s">
        <v>172</v>
      </c>
      <c r="S235" s="30" t="s">
        <v>223</v>
      </c>
      <c r="T235" s="30" t="n">
        <v>4</v>
      </c>
      <c r="U235" s="30" t="n">
        <f aca="false">YEAR(E235)</f>
        <v>2024</v>
      </c>
      <c r="V235" s="30" t="str">
        <f aca="false">TEXT(E235,"MMM-YYYY")</f>
        <v>Apr-2024</v>
      </c>
      <c r="W235" s="30" t="n">
        <f aca="false">MONTH(E235)</f>
        <v>4</v>
      </c>
      <c r="X235" s="30" t="str">
        <f aca="false">TEXT(WEEKDAY(E235,2),"0")&amp;" - "&amp;TEXT(E235,"dddd")</f>
        <v>2 - Tuesday</v>
      </c>
      <c r="Y235" s="30" t="str">
        <f aca="false">_xlfn.IFS(C235&lt;18,"Child (0-17)",C235&lt;40,"Young Adult (18-39)",C235&lt;60,"Adult (40-59)",TRUE(),"Senior (60+)")</f>
        <v>Adult (40-59)</v>
      </c>
      <c r="Z235" s="30" t="n">
        <f aca="false">ROUND(G235-E235,0)</f>
        <v>3</v>
      </c>
      <c r="AA235" s="30" t="n">
        <f aca="false">L235+M235</f>
        <v>106</v>
      </c>
      <c r="AB235" s="30" t="n">
        <f aca="false">IFERROR(ROUND(Q235/AA235,2),0)</f>
        <v>151.98</v>
      </c>
      <c r="AC235" s="30" t="str">
        <f aca="false">IF(AND(K235="Critical",N235="No"),"URGENT - No Bed","Normal")</f>
        <v>Normal</v>
      </c>
      <c r="AD235" s="34" t="n">
        <f aca="false">INDEX(Lookup_Tables!$B$3:$B$12,MATCH(H235,Lookup_Tables!$A$3:$A$12,0))</f>
        <v>3600000</v>
      </c>
      <c r="AE235" s="30" t="str">
        <f aca="false">INDEX(Lookup_Tables!$C$3:$C$12,MATCH(H235,Lookup_Tables!$A$3:$A$12,0))</f>
        <v>Dr. Sameer Joshi</v>
      </c>
      <c r="AF235" s="30" t="str">
        <f aca="false">IFERROR(INDEX(Lookup_Tables!$F$16:$F$45,MATCH(I235,Lookup_Tables!$E$16:$E$45,0)),"N/A")</f>
        <v>EMP222</v>
      </c>
      <c r="AG235" s="30" t="n">
        <f aca="false">_xlfn.IFS(R235="Recovered",4,R235="Referred",3,R235="Admitted",2,R235="Deceased",1,TRUE(),0)</f>
        <v>2</v>
      </c>
      <c r="AH235" s="30" t="str">
        <f aca="false">IF(T235&gt;=4,"Satisfied",IF(T235&gt;=3,"Neutral","Needs Improvement"))</f>
        <v>Satisfied</v>
      </c>
    </row>
    <row r="236" customFormat="false" ht="15" hidden="false" customHeight="false" outlineLevel="0" collapsed="false">
      <c r="A236" s="27" t="s">
        <v>5608</v>
      </c>
      <c r="B236" s="27" t="s">
        <v>2913</v>
      </c>
      <c r="C236" s="27" t="n">
        <v>31</v>
      </c>
      <c r="D236" s="27" t="s">
        <v>181</v>
      </c>
      <c r="E236" s="28" t="n">
        <v>45371</v>
      </c>
      <c r="F236" s="27" t="s">
        <v>1349</v>
      </c>
      <c r="G236" s="28" t="n">
        <v>45373</v>
      </c>
      <c r="H236" s="27" t="s">
        <v>135</v>
      </c>
      <c r="I236" s="27" t="s">
        <v>251</v>
      </c>
      <c r="J236" s="27" t="s">
        <v>137</v>
      </c>
      <c r="K236" s="27" t="s">
        <v>156</v>
      </c>
      <c r="L236" s="27" t="n">
        <v>50</v>
      </c>
      <c r="M236" s="27" t="n">
        <v>52</v>
      </c>
      <c r="N236" s="27" t="s">
        <v>186</v>
      </c>
      <c r="O236" s="27" t="s">
        <v>171</v>
      </c>
      <c r="P236" s="27" t="s">
        <v>140</v>
      </c>
      <c r="Q236" s="29" t="n">
        <v>4693.98</v>
      </c>
      <c r="R236" s="27" t="s">
        <v>130</v>
      </c>
      <c r="S236" s="27" t="s">
        <v>157</v>
      </c>
      <c r="T236" s="27" t="n">
        <v>3</v>
      </c>
      <c r="U236" s="27" t="n">
        <f aca="false">YEAR(E236)</f>
        <v>2024</v>
      </c>
      <c r="V236" s="27" t="str">
        <f aca="false">TEXT(E236,"MMM-YYYY")</f>
        <v>Mar-2024</v>
      </c>
      <c r="W236" s="27" t="n">
        <f aca="false">MONTH(E236)</f>
        <v>3</v>
      </c>
      <c r="X236" s="27" t="str">
        <f aca="false">TEXT(WEEKDAY(E236,2),"0")&amp;" - "&amp;TEXT(E236,"dddd")</f>
        <v>3 - Wednesday</v>
      </c>
      <c r="Y236" s="27" t="str">
        <f aca="false">_xlfn.IFS(C236&lt;18,"Child (0-17)",C236&lt;40,"Young Adult (18-39)",C236&lt;60,"Adult (40-59)",TRUE(),"Senior (60+)")</f>
        <v>Young Adult (18-39)</v>
      </c>
      <c r="Z236" s="27" t="n">
        <f aca="false">ROUND(G236-E236,0)</f>
        <v>2</v>
      </c>
      <c r="AA236" s="27" t="n">
        <f aca="false">L236+M236</f>
        <v>102</v>
      </c>
      <c r="AB236" s="27" t="n">
        <f aca="false">IFERROR(ROUND(Q236/AA236,2),0)</f>
        <v>46.02</v>
      </c>
      <c r="AC236" s="27" t="str">
        <f aca="false">IF(AND(K236="Critical",N236="No"),"URGENT - No Bed","Normal")</f>
        <v>Normal</v>
      </c>
      <c r="AD236" s="33" t="n">
        <f aca="false">INDEX(Lookup_Tables!$B$3:$B$12,MATCH(H236,Lookup_Tables!$A$3:$A$12,0))</f>
        <v>4600000</v>
      </c>
      <c r="AE236" s="27" t="str">
        <f aca="false">INDEX(Lookup_Tables!$C$3:$C$12,MATCH(H236,Lookup_Tables!$A$3:$A$12,0))</f>
        <v>Dr. Farhan Khan</v>
      </c>
      <c r="AF236" s="27" t="str">
        <f aca="false">IFERROR(INDEX(Lookup_Tables!$F$16:$F$45,MATCH(I236,Lookup_Tables!$E$16:$E$45,0)),"N/A")</f>
        <v>EMP207</v>
      </c>
      <c r="AG236" s="27" t="n">
        <f aca="false">_xlfn.IFS(R236="Recovered",4,R236="Referred",3,R236="Admitted",2,R236="Deceased",1,TRUE(),0)</f>
        <v>4</v>
      </c>
      <c r="AH236" s="27" t="str">
        <f aca="false">IF(T236&gt;=4,"Satisfied",IF(T236&gt;=3,"Neutral","Needs Improvement"))</f>
        <v>Neutral</v>
      </c>
    </row>
    <row r="237" customFormat="false" ht="15" hidden="false" customHeight="false" outlineLevel="0" collapsed="false">
      <c r="A237" s="30" t="s">
        <v>1228</v>
      </c>
      <c r="B237" s="30" t="s">
        <v>1229</v>
      </c>
      <c r="C237" s="30" t="n">
        <v>36</v>
      </c>
      <c r="D237" s="30" t="s">
        <v>121</v>
      </c>
      <c r="E237" s="31" t="n">
        <v>45498</v>
      </c>
      <c r="F237" s="30" t="s">
        <v>414</v>
      </c>
      <c r="G237" s="31" t="n">
        <v>45504</v>
      </c>
      <c r="H237" s="30" t="s">
        <v>183</v>
      </c>
      <c r="I237" s="30" t="s">
        <v>430</v>
      </c>
      <c r="J237" s="30" t="s">
        <v>476</v>
      </c>
      <c r="K237" s="30" t="s">
        <v>126</v>
      </c>
      <c r="L237" s="30" t="n">
        <v>28</v>
      </c>
      <c r="M237" s="30" t="n">
        <v>82</v>
      </c>
      <c r="N237" s="30" t="s">
        <v>186</v>
      </c>
      <c r="O237" s="30" t="s">
        <v>171</v>
      </c>
      <c r="P237" s="30" t="s">
        <v>129</v>
      </c>
      <c r="Q237" s="32" t="n">
        <v>8723.26</v>
      </c>
      <c r="R237" s="30" t="s">
        <v>172</v>
      </c>
      <c r="S237" s="30" t="s">
        <v>131</v>
      </c>
      <c r="T237" s="30" t="n">
        <v>1</v>
      </c>
      <c r="U237" s="30" t="n">
        <f aca="false">YEAR(E237)</f>
        <v>2024</v>
      </c>
      <c r="V237" s="30" t="str">
        <f aca="false">TEXT(E237,"MMM-YYYY")</f>
        <v>Jul-2024</v>
      </c>
      <c r="W237" s="30" t="n">
        <f aca="false">MONTH(E237)</f>
        <v>7</v>
      </c>
      <c r="X237" s="30" t="str">
        <f aca="false">TEXT(WEEKDAY(E237,2),"0")&amp;" - "&amp;TEXT(E237,"dddd")</f>
        <v>4 - Thursday</v>
      </c>
      <c r="Y237" s="30" t="str">
        <f aca="false">_xlfn.IFS(C237&lt;18,"Child (0-17)",C237&lt;40,"Young Adult (18-39)",C237&lt;60,"Adult (40-59)",TRUE(),"Senior (60+)")</f>
        <v>Young Adult (18-39)</v>
      </c>
      <c r="Z237" s="30" t="n">
        <f aca="false">ROUND(G237-E237,0)</f>
        <v>6</v>
      </c>
      <c r="AA237" s="30" t="n">
        <f aca="false">L237+M237</f>
        <v>110</v>
      </c>
      <c r="AB237" s="30" t="n">
        <f aca="false">IFERROR(ROUND(Q237/AA237,2),0)</f>
        <v>79.3</v>
      </c>
      <c r="AC237" s="30" t="str">
        <f aca="false">IF(AND(K237="Critical",N237="No"),"URGENT - No Bed","Normal")</f>
        <v>Normal</v>
      </c>
      <c r="AD237" s="34" t="n">
        <f aca="false">INDEX(Lookup_Tables!$B$3:$B$12,MATCH(H237,Lookup_Tables!$A$3:$A$12,0))</f>
        <v>3100000</v>
      </c>
      <c r="AE237" s="30" t="str">
        <f aca="false">INDEX(Lookup_Tables!$C$3:$C$12,MATCH(H237,Lookup_Tables!$A$3:$A$12,0))</f>
        <v>Dr. Kavita Rao</v>
      </c>
      <c r="AF237" s="30" t="str">
        <f aca="false">IFERROR(INDEX(Lookup_Tables!$F$16:$F$45,MATCH(I237,Lookup_Tables!$E$16:$E$45,0)),"N/A")</f>
        <v>EMP224</v>
      </c>
      <c r="AG237" s="30" t="n">
        <f aca="false">_xlfn.IFS(R237="Recovered",4,R237="Referred",3,R237="Admitted",2,R237="Deceased",1,TRUE(),0)</f>
        <v>2</v>
      </c>
      <c r="AH237" s="30" t="str">
        <f aca="false">IF(T237&gt;=4,"Satisfied",IF(T237&gt;=3,"Neutral","Needs Improvement"))</f>
        <v>Needs Improvement</v>
      </c>
    </row>
    <row r="238" customFormat="false" ht="15" hidden="false" customHeight="false" outlineLevel="0" collapsed="false">
      <c r="A238" s="27" t="s">
        <v>5724</v>
      </c>
      <c r="B238" s="27" t="s">
        <v>302</v>
      </c>
      <c r="C238" s="27" t="n">
        <v>11</v>
      </c>
      <c r="D238" s="27" t="s">
        <v>181</v>
      </c>
      <c r="E238" s="28" t="n">
        <v>45415</v>
      </c>
      <c r="F238" s="27" t="s">
        <v>1749</v>
      </c>
      <c r="G238" s="28" t="n">
        <v>45415</v>
      </c>
      <c r="H238" s="27" t="s">
        <v>146</v>
      </c>
      <c r="I238" s="27" t="s">
        <v>309</v>
      </c>
      <c r="J238" s="27" t="s">
        <v>177</v>
      </c>
      <c r="K238" s="27" t="s">
        <v>138</v>
      </c>
      <c r="L238" s="27" t="n">
        <v>68</v>
      </c>
      <c r="M238" s="27" t="n">
        <v>44</v>
      </c>
      <c r="N238" s="27" t="s">
        <v>127</v>
      </c>
      <c r="O238" s="27" t="s">
        <v>128</v>
      </c>
      <c r="P238" s="27" t="s">
        <v>150</v>
      </c>
      <c r="Q238" s="29" t="n">
        <v>2040.47</v>
      </c>
      <c r="R238" s="27" t="s">
        <v>130</v>
      </c>
      <c r="S238" s="27" t="s">
        <v>157</v>
      </c>
      <c r="T238" s="27" t="n">
        <v>5</v>
      </c>
      <c r="U238" s="27" t="n">
        <f aca="false">YEAR(E238)</f>
        <v>2024</v>
      </c>
      <c r="V238" s="27" t="str">
        <f aca="false">TEXT(E238,"MMM-YYYY")</f>
        <v>May-2024</v>
      </c>
      <c r="W238" s="27" t="n">
        <f aca="false">MONTH(E238)</f>
        <v>5</v>
      </c>
      <c r="X238" s="27" t="str">
        <f aca="false">TEXT(WEEKDAY(E238,2),"0")&amp;" - "&amp;TEXT(E238,"dddd")</f>
        <v>5 - Friday</v>
      </c>
      <c r="Y238" s="27" t="str">
        <f aca="false">_xlfn.IFS(C238&lt;18,"Child (0-17)",C238&lt;40,"Young Adult (18-39)",C238&lt;60,"Adult (40-59)",TRUE(),"Senior (60+)")</f>
        <v>Child (0-17)</v>
      </c>
      <c r="Z238" s="27" t="n">
        <f aca="false">ROUND(G238-E238,0)</f>
        <v>0</v>
      </c>
      <c r="AA238" s="27" t="n">
        <f aca="false">L238+M238</f>
        <v>112</v>
      </c>
      <c r="AB238" s="27" t="n">
        <f aca="false">IFERROR(ROUND(Q238/AA238,2),0)</f>
        <v>18.22</v>
      </c>
      <c r="AC238" s="27" t="str">
        <f aca="false">IF(AND(K238="Critical",N238="No"),"URGENT - No Bed","Normal")</f>
        <v>Normal</v>
      </c>
      <c r="AD238" s="33" t="n">
        <f aca="false">INDEX(Lookup_Tables!$B$3:$B$12,MATCH(H238,Lookup_Tables!$A$3:$A$12,0))</f>
        <v>2700000</v>
      </c>
      <c r="AE238" s="27" t="str">
        <f aca="false">INDEX(Lookup_Tables!$C$3:$C$12,MATCH(H238,Lookup_Tables!$A$3:$A$12,0))</f>
        <v>Dr. Vikram Singh</v>
      </c>
      <c r="AF238" s="27" t="str">
        <f aca="false">IFERROR(INDEX(Lookup_Tables!$F$16:$F$45,MATCH(I238,Lookup_Tables!$E$16:$E$45,0)),"N/A")</f>
        <v>EMP228</v>
      </c>
      <c r="AG238" s="27" t="n">
        <f aca="false">_xlfn.IFS(R238="Recovered",4,R238="Referred",3,R238="Admitted",2,R238="Deceased",1,TRUE(),0)</f>
        <v>4</v>
      </c>
      <c r="AH238" s="27" t="str">
        <f aca="false">IF(T238&gt;=4,"Satisfied",IF(T238&gt;=3,"Neutral","Needs Improvement"))</f>
        <v>Satisfied</v>
      </c>
    </row>
    <row r="239" customFormat="false" ht="15" hidden="false" customHeight="false" outlineLevel="0" collapsed="false">
      <c r="A239" s="30" t="s">
        <v>1560</v>
      </c>
      <c r="B239" s="30" t="s">
        <v>1561</v>
      </c>
      <c r="C239" s="30" t="n">
        <v>74</v>
      </c>
      <c r="D239" s="30" t="s">
        <v>121</v>
      </c>
      <c r="E239" s="31" t="n">
        <v>45552</v>
      </c>
      <c r="F239" s="30" t="s">
        <v>286</v>
      </c>
      <c r="G239" s="31" t="n">
        <v>45552</v>
      </c>
      <c r="H239" s="30" t="s">
        <v>217</v>
      </c>
      <c r="I239" s="30" t="s">
        <v>392</v>
      </c>
      <c r="J239" s="30" t="s">
        <v>483</v>
      </c>
      <c r="K239" s="30" t="s">
        <v>138</v>
      </c>
      <c r="L239" s="30" t="n">
        <v>30</v>
      </c>
      <c r="M239" s="30" t="n">
        <v>45</v>
      </c>
      <c r="N239" s="30" t="s">
        <v>186</v>
      </c>
      <c r="O239" s="30" t="s">
        <v>149</v>
      </c>
      <c r="P239" s="30" t="s">
        <v>187</v>
      </c>
      <c r="Q239" s="32" t="n">
        <v>2228.87</v>
      </c>
      <c r="R239" s="30" t="s">
        <v>130</v>
      </c>
      <c r="S239" s="30" t="s">
        <v>178</v>
      </c>
      <c r="T239" s="30" t="n">
        <v>4</v>
      </c>
      <c r="U239" s="30" t="n">
        <f aca="false">YEAR(E239)</f>
        <v>2024</v>
      </c>
      <c r="V239" s="30" t="str">
        <f aca="false">TEXT(E239,"MMM-YYYY")</f>
        <v>Sep-2024</v>
      </c>
      <c r="W239" s="30" t="n">
        <f aca="false">MONTH(E239)</f>
        <v>9</v>
      </c>
      <c r="X239" s="30" t="str">
        <f aca="false">TEXT(WEEKDAY(E239,2),"0")&amp;" - "&amp;TEXT(E239,"dddd")</f>
        <v>2 - Tuesday</v>
      </c>
      <c r="Y239" s="30" t="str">
        <f aca="false">_xlfn.IFS(C239&lt;18,"Child (0-17)",C239&lt;40,"Young Adult (18-39)",C239&lt;60,"Adult (40-59)",TRUE(),"Senior (60+)")</f>
        <v>Senior (60+)</v>
      </c>
      <c r="Z239" s="30" t="n">
        <f aca="false">ROUND(G239-E239,0)</f>
        <v>0</v>
      </c>
      <c r="AA239" s="30" t="n">
        <f aca="false">L239+M239</f>
        <v>75</v>
      </c>
      <c r="AB239" s="30" t="n">
        <f aca="false">IFERROR(ROUND(Q239/AA239,2),0)</f>
        <v>29.72</v>
      </c>
      <c r="AC239" s="30" t="str">
        <f aca="false">IF(AND(K239="Critical",N239="No"),"URGENT - No Bed","Normal")</f>
        <v>Normal</v>
      </c>
      <c r="AD239" s="34" t="n">
        <f aca="false">INDEX(Lookup_Tables!$B$3:$B$12,MATCH(H239,Lookup_Tables!$A$3:$A$12,0))</f>
        <v>4200000</v>
      </c>
      <c r="AE239" s="30" t="str">
        <f aca="false">INDEX(Lookup_Tables!$C$3:$C$12,MATCH(H239,Lookup_Tables!$A$3:$A$12,0))</f>
        <v>Dr. Anil Kapoor</v>
      </c>
      <c r="AF239" s="30" t="str">
        <f aca="false">IFERROR(INDEX(Lookup_Tables!$F$16:$F$45,MATCH(I239,Lookup_Tables!$E$16:$E$45,0)),"N/A")</f>
        <v>EMP202</v>
      </c>
      <c r="AG239" s="30" t="n">
        <f aca="false">_xlfn.IFS(R239="Recovered",4,R239="Referred",3,R239="Admitted",2,R239="Deceased",1,TRUE(),0)</f>
        <v>4</v>
      </c>
      <c r="AH239" s="30" t="str">
        <f aca="false">IF(T239&gt;=4,"Satisfied",IF(T239&gt;=3,"Neutral","Needs Improvement"))</f>
        <v>Satisfied</v>
      </c>
    </row>
    <row r="240" customFormat="false" ht="15" hidden="false" customHeight="false" outlineLevel="0" collapsed="false">
      <c r="A240" s="27" t="s">
        <v>6974</v>
      </c>
      <c r="B240" s="27" t="s">
        <v>825</v>
      </c>
      <c r="C240" s="27" t="n">
        <v>53</v>
      </c>
      <c r="D240" s="27" t="s">
        <v>121</v>
      </c>
      <c r="E240" s="28" t="n">
        <v>45397</v>
      </c>
      <c r="F240" s="27" t="s">
        <v>503</v>
      </c>
      <c r="G240" s="28" t="n">
        <v>45397</v>
      </c>
      <c r="H240" s="27" t="s">
        <v>242</v>
      </c>
      <c r="I240" s="27" t="s">
        <v>243</v>
      </c>
      <c r="J240" s="27" t="s">
        <v>401</v>
      </c>
      <c r="K240" s="27" t="s">
        <v>156</v>
      </c>
      <c r="L240" s="27" t="n">
        <v>16</v>
      </c>
      <c r="M240" s="27" t="n">
        <v>59</v>
      </c>
      <c r="N240" s="27" t="s">
        <v>127</v>
      </c>
      <c r="O240" s="27" t="s">
        <v>128</v>
      </c>
      <c r="P240" s="27" t="s">
        <v>187</v>
      </c>
      <c r="Q240" s="29" t="n">
        <v>2993.54</v>
      </c>
      <c r="R240" s="27" t="s">
        <v>172</v>
      </c>
      <c r="S240" s="27" t="s">
        <v>157</v>
      </c>
      <c r="T240" s="27" t="n">
        <v>3</v>
      </c>
      <c r="U240" s="27" t="n">
        <f aca="false">YEAR(E240)</f>
        <v>2024</v>
      </c>
      <c r="V240" s="27" t="str">
        <f aca="false">TEXT(E240,"MMM-YYYY")</f>
        <v>Apr-2024</v>
      </c>
      <c r="W240" s="27" t="n">
        <f aca="false">MONTH(E240)</f>
        <v>4</v>
      </c>
      <c r="X240" s="27" t="str">
        <f aca="false">TEXT(WEEKDAY(E240,2),"0")&amp;" - "&amp;TEXT(E240,"dddd")</f>
        <v>1 - Monday</v>
      </c>
      <c r="Y240" s="27" t="str">
        <f aca="false">_xlfn.IFS(C240&lt;18,"Child (0-17)",C240&lt;40,"Young Adult (18-39)",C240&lt;60,"Adult (40-59)",TRUE(),"Senior (60+)")</f>
        <v>Adult (40-59)</v>
      </c>
      <c r="Z240" s="27" t="n">
        <f aca="false">ROUND(G240-E240,0)</f>
        <v>0</v>
      </c>
      <c r="AA240" s="27" t="n">
        <f aca="false">L240+M240</f>
        <v>75</v>
      </c>
      <c r="AB240" s="27" t="n">
        <f aca="false">IFERROR(ROUND(Q240/AA240,2),0)</f>
        <v>39.91</v>
      </c>
      <c r="AC240" s="27" t="str">
        <f aca="false">IF(AND(K240="Critical",N240="No"),"URGENT - No Bed","Normal")</f>
        <v>Normal</v>
      </c>
      <c r="AD240" s="33" t="n">
        <f aca="false">INDEX(Lookup_Tables!$B$3:$B$12,MATCH(H240,Lookup_Tables!$A$3:$A$12,0))</f>
        <v>3000000</v>
      </c>
      <c r="AE240" s="27" t="str">
        <f aca="false">INDEX(Lookup_Tables!$C$3:$C$12,MATCH(H240,Lookup_Tables!$A$3:$A$12,0))</f>
        <v>Dr. Pooja Iyer</v>
      </c>
      <c r="AF240" s="27" t="str">
        <f aca="false">IFERROR(INDEX(Lookup_Tables!$F$16:$F$45,MATCH(I240,Lookup_Tables!$E$16:$E$45,0)),"N/A")</f>
        <v>EMP214</v>
      </c>
      <c r="AG240" s="27" t="n">
        <f aca="false">_xlfn.IFS(R240="Recovered",4,R240="Referred",3,R240="Admitted",2,R240="Deceased",1,TRUE(),0)</f>
        <v>2</v>
      </c>
      <c r="AH240" s="27" t="str">
        <f aca="false">IF(T240&gt;=4,"Satisfied",IF(T240&gt;=3,"Neutral","Needs Improvement"))</f>
        <v>Neutral</v>
      </c>
    </row>
    <row r="241" customFormat="false" ht="15" hidden="false" customHeight="false" outlineLevel="0" collapsed="false">
      <c r="A241" s="30" t="s">
        <v>4386</v>
      </c>
      <c r="B241" s="30" t="s">
        <v>1591</v>
      </c>
      <c r="C241" s="30" t="n">
        <v>95</v>
      </c>
      <c r="D241" s="30" t="s">
        <v>121</v>
      </c>
      <c r="E241" s="31" t="n">
        <v>45424</v>
      </c>
      <c r="F241" s="30" t="s">
        <v>840</v>
      </c>
      <c r="G241" s="31" t="n">
        <v>45427</v>
      </c>
      <c r="H241" s="30" t="s">
        <v>123</v>
      </c>
      <c r="I241" s="30" t="s">
        <v>155</v>
      </c>
      <c r="J241" s="30" t="s">
        <v>418</v>
      </c>
      <c r="K241" s="30" t="s">
        <v>156</v>
      </c>
      <c r="L241" s="30" t="n">
        <v>39</v>
      </c>
      <c r="M241" s="30" t="n">
        <v>73</v>
      </c>
      <c r="N241" s="30" t="s">
        <v>186</v>
      </c>
      <c r="O241" s="30" t="s">
        <v>128</v>
      </c>
      <c r="P241" s="30" t="s">
        <v>187</v>
      </c>
      <c r="Q241" s="32" t="n">
        <v>4606.92</v>
      </c>
      <c r="R241" s="30" t="s">
        <v>130</v>
      </c>
      <c r="S241" s="30" t="s">
        <v>164</v>
      </c>
      <c r="T241" s="30" t="n">
        <v>5</v>
      </c>
      <c r="U241" s="30" t="n">
        <f aca="false">YEAR(E241)</f>
        <v>2024</v>
      </c>
      <c r="V241" s="30" t="str">
        <f aca="false">TEXT(E241,"MMM-YYYY")</f>
        <v>May-2024</v>
      </c>
      <c r="W241" s="30" t="n">
        <f aca="false">MONTH(E241)</f>
        <v>5</v>
      </c>
      <c r="X241" s="30" t="str">
        <f aca="false">TEXT(WEEKDAY(E241,2),"0")&amp;" - "&amp;TEXT(E241,"dddd")</f>
        <v>7 - Sunday</v>
      </c>
      <c r="Y241" s="30" t="str">
        <f aca="false">_xlfn.IFS(C241&lt;18,"Child (0-17)",C241&lt;40,"Young Adult (18-39)",C241&lt;60,"Adult (40-59)",TRUE(),"Senior (60+)")</f>
        <v>Senior (60+)</v>
      </c>
      <c r="Z241" s="30" t="n">
        <f aca="false">ROUND(G241-E241,0)</f>
        <v>3</v>
      </c>
      <c r="AA241" s="30" t="n">
        <f aca="false">L241+M241</f>
        <v>112</v>
      </c>
      <c r="AB241" s="30" t="n">
        <f aca="false">IFERROR(ROUND(Q241/AA241,2),0)</f>
        <v>41.13</v>
      </c>
      <c r="AC241" s="30" t="str">
        <f aca="false">IF(AND(K241="Critical",N241="No"),"URGENT - No Bed","Normal")</f>
        <v>Normal</v>
      </c>
      <c r="AD241" s="34" t="n">
        <f aca="false">INDEX(Lookup_Tables!$B$3:$B$12,MATCH(H241,Lookup_Tables!$A$3:$A$12,0))</f>
        <v>2200000</v>
      </c>
      <c r="AE241" s="30" t="str">
        <f aca="false">INDEX(Lookup_Tables!$C$3:$C$12,MATCH(H241,Lookup_Tables!$A$3:$A$12,0))</f>
        <v>Dr. Rohan Das</v>
      </c>
      <c r="AF241" s="30" t="str">
        <f aca="false">IFERROR(INDEX(Lookup_Tables!$F$16:$F$45,MATCH(I241,Lookup_Tables!$E$16:$E$45,0)),"N/A")</f>
        <v>EMP203</v>
      </c>
      <c r="AG241" s="30" t="n">
        <f aca="false">_xlfn.IFS(R241="Recovered",4,R241="Referred",3,R241="Admitted",2,R241="Deceased",1,TRUE(),0)</f>
        <v>4</v>
      </c>
      <c r="AH241" s="30" t="str">
        <f aca="false">IF(T241&gt;=4,"Satisfied",IF(T241&gt;=3,"Neutral","Needs Improvement"))</f>
        <v>Satisfied</v>
      </c>
    </row>
    <row r="242" customFormat="false" ht="15" hidden="false" customHeight="false" outlineLevel="0" collapsed="false">
      <c r="A242" s="27" t="s">
        <v>2569</v>
      </c>
      <c r="B242" s="27" t="s">
        <v>912</v>
      </c>
      <c r="C242" s="27" t="n">
        <v>39</v>
      </c>
      <c r="D242" s="27" t="s">
        <v>121</v>
      </c>
      <c r="E242" s="28" t="n">
        <v>45440</v>
      </c>
      <c r="F242" s="27" t="s">
        <v>788</v>
      </c>
      <c r="G242" s="28" t="n">
        <v>45441</v>
      </c>
      <c r="H242" s="27" t="s">
        <v>146</v>
      </c>
      <c r="I242" s="27" t="s">
        <v>176</v>
      </c>
      <c r="J242" s="27" t="s">
        <v>568</v>
      </c>
      <c r="K242" s="27" t="s">
        <v>138</v>
      </c>
      <c r="L242" s="27" t="n">
        <v>23</v>
      </c>
      <c r="M242" s="27" t="n">
        <v>30</v>
      </c>
      <c r="N242" s="27" t="s">
        <v>127</v>
      </c>
      <c r="O242" s="27" t="s">
        <v>128</v>
      </c>
      <c r="P242" s="27" t="s">
        <v>129</v>
      </c>
      <c r="Q242" s="29" t="n">
        <v>2343.54</v>
      </c>
      <c r="R242" s="27" t="s">
        <v>130</v>
      </c>
      <c r="S242" s="27" t="s">
        <v>223</v>
      </c>
      <c r="T242" s="27" t="n">
        <v>3</v>
      </c>
      <c r="U242" s="27" t="n">
        <f aca="false">YEAR(E242)</f>
        <v>2024</v>
      </c>
      <c r="V242" s="27" t="str">
        <f aca="false">TEXT(E242,"MMM-YYYY")</f>
        <v>May-2024</v>
      </c>
      <c r="W242" s="27" t="n">
        <f aca="false">MONTH(E242)</f>
        <v>5</v>
      </c>
      <c r="X242" s="27" t="str">
        <f aca="false">TEXT(WEEKDAY(E242,2),"0")&amp;" - "&amp;TEXT(E242,"dddd")</f>
        <v>2 - Tuesday</v>
      </c>
      <c r="Y242" s="27" t="str">
        <f aca="false">_xlfn.IFS(C242&lt;18,"Child (0-17)",C242&lt;40,"Young Adult (18-39)",C242&lt;60,"Adult (40-59)",TRUE(),"Senior (60+)")</f>
        <v>Young Adult (18-39)</v>
      </c>
      <c r="Z242" s="27" t="n">
        <f aca="false">ROUND(G242-E242,0)</f>
        <v>1</v>
      </c>
      <c r="AA242" s="27" t="n">
        <f aca="false">L242+M242</f>
        <v>53</v>
      </c>
      <c r="AB242" s="27" t="n">
        <f aca="false">IFERROR(ROUND(Q242/AA242,2),0)</f>
        <v>44.22</v>
      </c>
      <c r="AC242" s="27" t="str">
        <f aca="false">IF(AND(K242="Critical",N242="No"),"URGENT - No Bed","Normal")</f>
        <v>Normal</v>
      </c>
      <c r="AD242" s="33" t="n">
        <f aca="false">INDEX(Lookup_Tables!$B$3:$B$12,MATCH(H242,Lookup_Tables!$A$3:$A$12,0))</f>
        <v>2700000</v>
      </c>
      <c r="AE242" s="27" t="str">
        <f aca="false">INDEX(Lookup_Tables!$C$3:$C$12,MATCH(H242,Lookup_Tables!$A$3:$A$12,0))</f>
        <v>Dr. Vikram Singh</v>
      </c>
      <c r="AF242" s="27" t="str">
        <f aca="false">IFERROR(INDEX(Lookup_Tables!$F$16:$F$45,MATCH(I242,Lookup_Tables!$E$16:$E$45,0)),"N/A")</f>
        <v>EMP227</v>
      </c>
      <c r="AG242" s="27" t="n">
        <f aca="false">_xlfn.IFS(R242="Recovered",4,R242="Referred",3,R242="Admitted",2,R242="Deceased",1,TRUE(),0)</f>
        <v>4</v>
      </c>
      <c r="AH242" s="27" t="str">
        <f aca="false">IF(T242&gt;=4,"Satisfied",IF(T242&gt;=3,"Neutral","Needs Improvement"))</f>
        <v>Neutral</v>
      </c>
    </row>
    <row r="243" customFormat="false" ht="15" hidden="false" customHeight="false" outlineLevel="0" collapsed="false">
      <c r="A243" s="30" t="s">
        <v>7094</v>
      </c>
      <c r="B243" s="30" t="s">
        <v>3863</v>
      </c>
      <c r="C243" s="30" t="n">
        <v>9</v>
      </c>
      <c r="D243" s="30" t="s">
        <v>181</v>
      </c>
      <c r="E243" s="31" t="n">
        <v>45623</v>
      </c>
      <c r="F243" s="30" t="s">
        <v>350</v>
      </c>
      <c r="G243" s="31" t="n">
        <v>45625</v>
      </c>
      <c r="H243" s="30" t="s">
        <v>168</v>
      </c>
      <c r="I243" s="30" t="s">
        <v>196</v>
      </c>
      <c r="J243" s="30" t="s">
        <v>191</v>
      </c>
      <c r="K243" s="30" t="s">
        <v>126</v>
      </c>
      <c r="L243" s="30" t="n">
        <v>5</v>
      </c>
      <c r="M243" s="30" t="n">
        <v>118</v>
      </c>
      <c r="N243" s="30" t="s">
        <v>186</v>
      </c>
      <c r="O243" s="30" t="s">
        <v>139</v>
      </c>
      <c r="P243" s="30" t="s">
        <v>187</v>
      </c>
      <c r="Q243" s="32" t="n">
        <v>7879.38</v>
      </c>
      <c r="R243" s="30" t="s">
        <v>172</v>
      </c>
      <c r="S243" s="30" t="s">
        <v>151</v>
      </c>
      <c r="T243" s="30" t="n">
        <v>3</v>
      </c>
      <c r="U243" s="30" t="n">
        <f aca="false">YEAR(E243)</f>
        <v>2024</v>
      </c>
      <c r="V243" s="30" t="str">
        <f aca="false">TEXT(E243,"MMM-YYYY")</f>
        <v>Nov-2024</v>
      </c>
      <c r="W243" s="30" t="n">
        <f aca="false">MONTH(E243)</f>
        <v>11</v>
      </c>
      <c r="X243" s="30" t="str">
        <f aca="false">TEXT(WEEKDAY(E243,2),"0")&amp;" - "&amp;TEXT(E243,"dddd")</f>
        <v>3 - Wednesday</v>
      </c>
      <c r="Y243" s="30" t="str">
        <f aca="false">_xlfn.IFS(C243&lt;18,"Child (0-17)",C243&lt;40,"Young Adult (18-39)",C243&lt;60,"Adult (40-59)",TRUE(),"Senior (60+)")</f>
        <v>Child (0-17)</v>
      </c>
      <c r="Z243" s="30" t="n">
        <f aca="false">ROUND(G243-E243,0)</f>
        <v>2</v>
      </c>
      <c r="AA243" s="30" t="n">
        <f aca="false">L243+M243</f>
        <v>123</v>
      </c>
      <c r="AB243" s="30" t="n">
        <f aca="false">IFERROR(ROUND(Q243/AA243,2),0)</f>
        <v>64.06</v>
      </c>
      <c r="AC243" s="30" t="str">
        <f aca="false">IF(AND(K243="Critical",N243="No"),"URGENT - No Bed","Normal")</f>
        <v>Normal</v>
      </c>
      <c r="AD243" s="34" t="n">
        <f aca="false">INDEX(Lookup_Tables!$B$3:$B$12,MATCH(H243,Lookup_Tables!$A$3:$A$12,0))</f>
        <v>4400000</v>
      </c>
      <c r="AE243" s="30" t="str">
        <f aca="false">INDEX(Lookup_Tables!$C$3:$C$12,MATCH(H243,Lookup_Tables!$A$3:$A$12,0))</f>
        <v>Dr. Neha Chopra</v>
      </c>
      <c r="AF243" s="30" t="str">
        <f aca="false">IFERROR(INDEX(Lookup_Tables!$F$16:$F$45,MATCH(I243,Lookup_Tables!$E$16:$E$45,0)),"N/A")</f>
        <v>EMP219</v>
      </c>
      <c r="AG243" s="30" t="n">
        <f aca="false">_xlfn.IFS(R243="Recovered",4,R243="Referred",3,R243="Admitted",2,R243="Deceased",1,TRUE(),0)</f>
        <v>2</v>
      </c>
      <c r="AH243" s="30" t="str">
        <f aca="false">IF(T243&gt;=4,"Satisfied",IF(T243&gt;=3,"Neutral","Needs Improvement"))</f>
        <v>Neutral</v>
      </c>
    </row>
    <row r="244" customFormat="false" ht="15" hidden="false" customHeight="false" outlineLevel="0" collapsed="false">
      <c r="A244" s="27" t="s">
        <v>1706</v>
      </c>
      <c r="B244" s="27" t="s">
        <v>884</v>
      </c>
      <c r="C244" s="27" t="n">
        <v>26</v>
      </c>
      <c r="D244" s="27" t="s">
        <v>121</v>
      </c>
      <c r="E244" s="28" t="n">
        <v>45554</v>
      </c>
      <c r="F244" s="27" t="s">
        <v>953</v>
      </c>
      <c r="G244" s="28" t="n">
        <v>45555</v>
      </c>
      <c r="H244" s="27" t="s">
        <v>161</v>
      </c>
      <c r="I244" s="27" t="s">
        <v>162</v>
      </c>
      <c r="J244" s="27" t="s">
        <v>426</v>
      </c>
      <c r="K244" s="27" t="s">
        <v>138</v>
      </c>
      <c r="L244" s="27" t="n">
        <v>43</v>
      </c>
      <c r="M244" s="27" t="n">
        <v>36</v>
      </c>
      <c r="N244" s="27" t="s">
        <v>127</v>
      </c>
      <c r="O244" s="27" t="s">
        <v>149</v>
      </c>
      <c r="P244" s="27" t="s">
        <v>129</v>
      </c>
      <c r="Q244" s="29" t="n">
        <v>2129.35</v>
      </c>
      <c r="R244" s="27" t="s">
        <v>130</v>
      </c>
      <c r="S244" s="27" t="s">
        <v>164</v>
      </c>
      <c r="T244" s="27" t="n">
        <v>3</v>
      </c>
      <c r="U244" s="27" t="n">
        <f aca="false">YEAR(E244)</f>
        <v>2024</v>
      </c>
      <c r="V244" s="27" t="str">
        <f aca="false">TEXT(E244,"MMM-YYYY")</f>
        <v>Sep-2024</v>
      </c>
      <c r="W244" s="27" t="n">
        <f aca="false">MONTH(E244)</f>
        <v>9</v>
      </c>
      <c r="X244" s="27" t="str">
        <f aca="false">TEXT(WEEKDAY(E244,2),"0")&amp;" - "&amp;TEXT(E244,"dddd")</f>
        <v>4 - Thursday</v>
      </c>
      <c r="Y244" s="27" t="str">
        <f aca="false">_xlfn.IFS(C244&lt;18,"Child (0-17)",C244&lt;40,"Young Adult (18-39)",C244&lt;60,"Adult (40-59)",TRUE(),"Senior (60+)")</f>
        <v>Young Adult (18-39)</v>
      </c>
      <c r="Z244" s="27" t="n">
        <f aca="false">ROUND(G244-E244,0)</f>
        <v>1</v>
      </c>
      <c r="AA244" s="27" t="n">
        <f aca="false">L244+M244</f>
        <v>79</v>
      </c>
      <c r="AB244" s="27" t="n">
        <f aca="false">IFERROR(ROUND(Q244/AA244,2),0)</f>
        <v>26.95</v>
      </c>
      <c r="AC244" s="27" t="str">
        <f aca="false">IF(AND(K244="Critical",N244="No"),"URGENT - No Bed","Normal")</f>
        <v>Normal</v>
      </c>
      <c r="AD244" s="33" t="n">
        <f aca="false">INDEX(Lookup_Tables!$B$3:$B$12,MATCH(H244,Lookup_Tables!$A$3:$A$12,0))</f>
        <v>3600000</v>
      </c>
      <c r="AE244" s="27" t="str">
        <f aca="false">INDEX(Lookup_Tables!$C$3:$C$12,MATCH(H244,Lookup_Tables!$A$3:$A$12,0))</f>
        <v>Dr. Sameer Joshi</v>
      </c>
      <c r="AF244" s="27" t="str">
        <f aca="false">IFERROR(INDEX(Lookup_Tables!$F$16:$F$45,MATCH(I244,Lookup_Tables!$E$16:$E$45,0)),"N/A")</f>
        <v>EMP222</v>
      </c>
      <c r="AG244" s="27" t="n">
        <f aca="false">_xlfn.IFS(R244="Recovered",4,R244="Referred",3,R244="Admitted",2,R244="Deceased",1,TRUE(),0)</f>
        <v>4</v>
      </c>
      <c r="AH244" s="27" t="str">
        <f aca="false">IF(T244&gt;=4,"Satisfied",IF(T244&gt;=3,"Neutral","Needs Improvement"))</f>
        <v>Neutral</v>
      </c>
    </row>
    <row r="245" customFormat="false" ht="15" hidden="false" customHeight="false" outlineLevel="0" collapsed="false">
      <c r="A245" s="30" t="s">
        <v>2002</v>
      </c>
      <c r="B245" s="30" t="s">
        <v>2003</v>
      </c>
      <c r="C245" s="30" t="n">
        <v>29</v>
      </c>
      <c r="D245" s="30" t="s">
        <v>181</v>
      </c>
      <c r="E245" s="31" t="n">
        <v>45589</v>
      </c>
      <c r="F245" s="30" t="s">
        <v>674</v>
      </c>
      <c r="G245" s="31" t="n">
        <v>45589</v>
      </c>
      <c r="H245" s="30" t="s">
        <v>135</v>
      </c>
      <c r="I245" s="30" t="s">
        <v>136</v>
      </c>
      <c r="J245" s="30" t="s">
        <v>201</v>
      </c>
      <c r="K245" s="30" t="s">
        <v>138</v>
      </c>
      <c r="L245" s="30" t="n">
        <v>28</v>
      </c>
      <c r="M245" s="30" t="n">
        <v>43</v>
      </c>
      <c r="N245" s="30" t="s">
        <v>127</v>
      </c>
      <c r="O245" s="30" t="s">
        <v>139</v>
      </c>
      <c r="P245" s="30" t="s">
        <v>150</v>
      </c>
      <c r="Q245" s="32" t="n">
        <v>2177.68</v>
      </c>
      <c r="R245" s="30" t="s">
        <v>130</v>
      </c>
      <c r="S245" s="30" t="s">
        <v>197</v>
      </c>
      <c r="T245" s="30" t="n">
        <v>3</v>
      </c>
      <c r="U245" s="30" t="n">
        <f aca="false">YEAR(E245)</f>
        <v>2024</v>
      </c>
      <c r="V245" s="30" t="str">
        <f aca="false">TEXT(E245,"MMM-YYYY")</f>
        <v>Oct-2024</v>
      </c>
      <c r="W245" s="30" t="n">
        <f aca="false">MONTH(E245)</f>
        <v>10</v>
      </c>
      <c r="X245" s="30" t="str">
        <f aca="false">TEXT(WEEKDAY(E245,2),"0")&amp;" - "&amp;TEXT(E245,"dddd")</f>
        <v>4 - Thursday</v>
      </c>
      <c r="Y245" s="30" t="str">
        <f aca="false">_xlfn.IFS(C245&lt;18,"Child (0-17)",C245&lt;40,"Young Adult (18-39)",C245&lt;60,"Adult (40-59)",TRUE(),"Senior (60+)")</f>
        <v>Young Adult (18-39)</v>
      </c>
      <c r="Z245" s="30" t="n">
        <f aca="false">ROUND(G245-E245,0)</f>
        <v>0</v>
      </c>
      <c r="AA245" s="30" t="n">
        <f aca="false">L245+M245</f>
        <v>71</v>
      </c>
      <c r="AB245" s="30" t="n">
        <f aca="false">IFERROR(ROUND(Q245/AA245,2),0)</f>
        <v>30.67</v>
      </c>
      <c r="AC245" s="30" t="str">
        <f aca="false">IF(AND(K245="Critical",N245="No"),"URGENT - No Bed","Normal")</f>
        <v>Normal</v>
      </c>
      <c r="AD245" s="34" t="n">
        <f aca="false">INDEX(Lookup_Tables!$B$3:$B$12,MATCH(H245,Lookup_Tables!$A$3:$A$12,0))</f>
        <v>4600000</v>
      </c>
      <c r="AE245" s="30" t="str">
        <f aca="false">INDEX(Lookup_Tables!$C$3:$C$12,MATCH(H245,Lookup_Tables!$A$3:$A$12,0))</f>
        <v>Dr. Farhan Khan</v>
      </c>
      <c r="AF245" s="30" t="str">
        <f aca="false">IFERROR(INDEX(Lookup_Tables!$F$16:$F$45,MATCH(I245,Lookup_Tables!$E$16:$E$45,0)),"N/A")</f>
        <v>EMP206</v>
      </c>
      <c r="AG245" s="30" t="n">
        <f aca="false">_xlfn.IFS(R245="Recovered",4,R245="Referred",3,R245="Admitted",2,R245="Deceased",1,TRUE(),0)</f>
        <v>4</v>
      </c>
      <c r="AH245" s="30" t="str">
        <f aca="false">IF(T245&gt;=4,"Satisfied",IF(T245&gt;=3,"Neutral","Needs Improvement"))</f>
        <v>Neutral</v>
      </c>
    </row>
    <row r="246" customFormat="false" ht="15" hidden="false" customHeight="false" outlineLevel="0" collapsed="false">
      <c r="A246" s="27" t="s">
        <v>5010</v>
      </c>
      <c r="B246" s="27" t="s">
        <v>4074</v>
      </c>
      <c r="C246" s="27" t="n">
        <v>75</v>
      </c>
      <c r="D246" s="27" t="s">
        <v>121</v>
      </c>
      <c r="E246" s="28" t="n">
        <v>45453</v>
      </c>
      <c r="F246" s="27" t="s">
        <v>901</v>
      </c>
      <c r="G246" s="28" t="n">
        <v>45453</v>
      </c>
      <c r="H246" s="27" t="s">
        <v>217</v>
      </c>
      <c r="I246" s="27" t="s">
        <v>344</v>
      </c>
      <c r="J246" s="27" t="s">
        <v>388</v>
      </c>
      <c r="K246" s="27" t="s">
        <v>138</v>
      </c>
      <c r="L246" s="27" t="n">
        <v>55</v>
      </c>
      <c r="M246" s="27" t="n">
        <v>41</v>
      </c>
      <c r="N246" s="27" t="s">
        <v>127</v>
      </c>
      <c r="O246" s="27" t="s">
        <v>171</v>
      </c>
      <c r="P246" s="27" t="s">
        <v>150</v>
      </c>
      <c r="Q246" s="29" t="n">
        <v>2670.77</v>
      </c>
      <c r="R246" s="27" t="s">
        <v>130</v>
      </c>
      <c r="S246" s="27" t="s">
        <v>151</v>
      </c>
      <c r="T246" s="27" t="n">
        <v>5</v>
      </c>
      <c r="U246" s="27" t="n">
        <f aca="false">YEAR(E246)</f>
        <v>2024</v>
      </c>
      <c r="V246" s="27" t="str">
        <f aca="false">TEXT(E246,"MMM-YYYY")</f>
        <v>Jun-2024</v>
      </c>
      <c r="W246" s="27" t="n">
        <f aca="false">MONTH(E246)</f>
        <v>6</v>
      </c>
      <c r="X246" s="27" t="str">
        <f aca="false">TEXT(WEEKDAY(E246,2),"0")&amp;" - "&amp;TEXT(E246,"dddd")</f>
        <v>1 - Monday</v>
      </c>
      <c r="Y246" s="27" t="str">
        <f aca="false">_xlfn.IFS(C246&lt;18,"Child (0-17)",C246&lt;40,"Young Adult (18-39)",C246&lt;60,"Adult (40-59)",TRUE(),"Senior (60+)")</f>
        <v>Senior (60+)</v>
      </c>
      <c r="Z246" s="27" t="n">
        <f aca="false">ROUND(G246-E246,0)</f>
        <v>0</v>
      </c>
      <c r="AA246" s="27" t="n">
        <f aca="false">L246+M246</f>
        <v>96</v>
      </c>
      <c r="AB246" s="27" t="n">
        <f aca="false">IFERROR(ROUND(Q246/AA246,2),0)</f>
        <v>27.82</v>
      </c>
      <c r="AC246" s="27" t="str">
        <f aca="false">IF(AND(K246="Critical",N246="No"),"URGENT - No Bed","Normal")</f>
        <v>Normal</v>
      </c>
      <c r="AD246" s="33" t="n">
        <f aca="false">INDEX(Lookup_Tables!$B$3:$B$12,MATCH(H246,Lookup_Tables!$A$3:$A$12,0))</f>
        <v>4200000</v>
      </c>
      <c r="AE246" s="27" t="str">
        <f aca="false">INDEX(Lookup_Tables!$C$3:$C$12,MATCH(H246,Lookup_Tables!$A$3:$A$12,0))</f>
        <v>Dr. Anil Kapoor</v>
      </c>
      <c r="AF246" s="27" t="str">
        <f aca="false">IFERROR(INDEX(Lookup_Tables!$F$16:$F$45,MATCH(I246,Lookup_Tables!$E$16:$E$45,0)),"N/A")</f>
        <v>EMP201</v>
      </c>
      <c r="AG246" s="27" t="n">
        <f aca="false">_xlfn.IFS(R246="Recovered",4,R246="Referred",3,R246="Admitted",2,R246="Deceased",1,TRUE(),0)</f>
        <v>4</v>
      </c>
      <c r="AH246" s="27" t="str">
        <f aca="false">IF(T246&gt;=4,"Satisfied",IF(T246&gt;=3,"Neutral","Needs Improvement"))</f>
        <v>Satisfied</v>
      </c>
    </row>
    <row r="247" customFormat="false" ht="15" hidden="false" customHeight="false" outlineLevel="0" collapsed="false">
      <c r="A247" s="30" t="s">
        <v>6143</v>
      </c>
      <c r="B247" s="30" t="s">
        <v>1695</v>
      </c>
      <c r="C247" s="30" t="n">
        <v>41</v>
      </c>
      <c r="D247" s="30" t="s">
        <v>181</v>
      </c>
      <c r="E247" s="31" t="n">
        <v>45347</v>
      </c>
      <c r="F247" s="30" t="s">
        <v>175</v>
      </c>
      <c r="G247" s="31" t="n">
        <v>45348</v>
      </c>
      <c r="H247" s="30" t="s">
        <v>146</v>
      </c>
      <c r="I247" s="30" t="s">
        <v>147</v>
      </c>
      <c r="J247" s="30" t="s">
        <v>222</v>
      </c>
      <c r="K247" s="30" t="s">
        <v>138</v>
      </c>
      <c r="L247" s="30" t="n">
        <v>45</v>
      </c>
      <c r="M247" s="30" t="n">
        <v>23</v>
      </c>
      <c r="N247" s="30" t="s">
        <v>127</v>
      </c>
      <c r="O247" s="30" t="s">
        <v>139</v>
      </c>
      <c r="P247" s="30" t="s">
        <v>187</v>
      </c>
      <c r="Q247" s="32" t="n">
        <v>2429.21</v>
      </c>
      <c r="R247" s="30" t="s">
        <v>130</v>
      </c>
      <c r="S247" s="30" t="s">
        <v>131</v>
      </c>
      <c r="T247" s="30" t="n">
        <v>5</v>
      </c>
      <c r="U247" s="30" t="n">
        <f aca="false">YEAR(E247)</f>
        <v>2024</v>
      </c>
      <c r="V247" s="30" t="str">
        <f aca="false">TEXT(E247,"MMM-YYYY")</f>
        <v>Feb-2024</v>
      </c>
      <c r="W247" s="30" t="n">
        <f aca="false">MONTH(E247)</f>
        <v>2</v>
      </c>
      <c r="X247" s="30" t="str">
        <f aca="false">TEXT(WEEKDAY(E247,2),"0")&amp;" - "&amp;TEXT(E247,"dddd")</f>
        <v>7 - Sunday</v>
      </c>
      <c r="Y247" s="30" t="str">
        <f aca="false">_xlfn.IFS(C247&lt;18,"Child (0-17)",C247&lt;40,"Young Adult (18-39)",C247&lt;60,"Adult (40-59)",TRUE(),"Senior (60+)")</f>
        <v>Adult (40-59)</v>
      </c>
      <c r="Z247" s="30" t="n">
        <f aca="false">ROUND(G247-E247,0)</f>
        <v>1</v>
      </c>
      <c r="AA247" s="30" t="n">
        <f aca="false">L247+M247</f>
        <v>68</v>
      </c>
      <c r="AB247" s="30" t="n">
        <f aca="false">IFERROR(ROUND(Q247/AA247,2),0)</f>
        <v>35.72</v>
      </c>
      <c r="AC247" s="30" t="str">
        <f aca="false">IF(AND(K247="Critical",N247="No"),"URGENT - No Bed","Normal")</f>
        <v>Normal</v>
      </c>
      <c r="AD247" s="34" t="n">
        <f aca="false">INDEX(Lookup_Tables!$B$3:$B$12,MATCH(H247,Lookup_Tables!$A$3:$A$12,0))</f>
        <v>2700000</v>
      </c>
      <c r="AE247" s="30" t="str">
        <f aca="false">INDEX(Lookup_Tables!$C$3:$C$12,MATCH(H247,Lookup_Tables!$A$3:$A$12,0))</f>
        <v>Dr. Vikram Singh</v>
      </c>
      <c r="AF247" s="30" t="str">
        <f aca="false">IFERROR(INDEX(Lookup_Tables!$F$16:$F$45,MATCH(I247,Lookup_Tables!$E$16:$E$45,0)),"N/A")</f>
        <v>EMP229</v>
      </c>
      <c r="AG247" s="30" t="n">
        <f aca="false">_xlfn.IFS(R247="Recovered",4,R247="Referred",3,R247="Admitted",2,R247="Deceased",1,TRUE(),0)</f>
        <v>4</v>
      </c>
      <c r="AH247" s="30" t="str">
        <f aca="false">IF(T247&gt;=4,"Satisfied",IF(T247&gt;=3,"Neutral","Needs Improvement"))</f>
        <v>Satisfied</v>
      </c>
    </row>
    <row r="248" customFormat="false" ht="15" hidden="false" customHeight="false" outlineLevel="0" collapsed="false">
      <c r="A248" s="27" t="s">
        <v>2738</v>
      </c>
      <c r="B248" s="27" t="s">
        <v>2739</v>
      </c>
      <c r="C248" s="27" t="n">
        <v>43</v>
      </c>
      <c r="D248" s="27" t="s">
        <v>181</v>
      </c>
      <c r="E248" s="28" t="n">
        <v>45594</v>
      </c>
      <c r="F248" s="27" t="s">
        <v>271</v>
      </c>
      <c r="G248" s="28" t="n">
        <v>45595</v>
      </c>
      <c r="H248" s="27" t="s">
        <v>168</v>
      </c>
      <c r="I248" s="27" t="s">
        <v>169</v>
      </c>
      <c r="J248" s="27" t="s">
        <v>170</v>
      </c>
      <c r="K248" s="27" t="s">
        <v>138</v>
      </c>
      <c r="L248" s="27" t="n">
        <v>66</v>
      </c>
      <c r="M248" s="27" t="n">
        <v>27</v>
      </c>
      <c r="N248" s="27" t="s">
        <v>127</v>
      </c>
      <c r="O248" s="27" t="s">
        <v>171</v>
      </c>
      <c r="P248" s="27" t="s">
        <v>150</v>
      </c>
      <c r="Q248" s="29" t="n">
        <v>972.76</v>
      </c>
      <c r="R248" s="27" t="s">
        <v>130</v>
      </c>
      <c r="S248" s="27" t="s">
        <v>164</v>
      </c>
      <c r="T248" s="27" t="n">
        <v>3</v>
      </c>
      <c r="U248" s="27" t="n">
        <f aca="false">YEAR(E248)</f>
        <v>2024</v>
      </c>
      <c r="V248" s="27" t="str">
        <f aca="false">TEXT(E248,"MMM-YYYY")</f>
        <v>Oct-2024</v>
      </c>
      <c r="W248" s="27" t="n">
        <f aca="false">MONTH(E248)</f>
        <v>10</v>
      </c>
      <c r="X248" s="27" t="str">
        <f aca="false">TEXT(WEEKDAY(E248,2),"0")&amp;" - "&amp;TEXT(E248,"dddd")</f>
        <v>2 - Tuesday</v>
      </c>
      <c r="Y248" s="27" t="str">
        <f aca="false">_xlfn.IFS(C248&lt;18,"Child (0-17)",C248&lt;40,"Young Adult (18-39)",C248&lt;60,"Adult (40-59)",TRUE(),"Senior (60+)")</f>
        <v>Adult (40-59)</v>
      </c>
      <c r="Z248" s="27" t="n">
        <f aca="false">ROUND(G248-E248,0)</f>
        <v>1</v>
      </c>
      <c r="AA248" s="27" t="n">
        <f aca="false">L248+M248</f>
        <v>93</v>
      </c>
      <c r="AB248" s="27" t="n">
        <f aca="false">IFERROR(ROUND(Q248/AA248,2),0)</f>
        <v>10.46</v>
      </c>
      <c r="AC248" s="27" t="str">
        <f aca="false">IF(AND(K248="Critical",N248="No"),"URGENT - No Bed","Normal")</f>
        <v>Normal</v>
      </c>
      <c r="AD248" s="33" t="n">
        <f aca="false">INDEX(Lookup_Tables!$B$3:$B$12,MATCH(H248,Lookup_Tables!$A$3:$A$12,0))</f>
        <v>4400000</v>
      </c>
      <c r="AE248" s="27" t="str">
        <f aca="false">INDEX(Lookup_Tables!$C$3:$C$12,MATCH(H248,Lookup_Tables!$A$3:$A$12,0))</f>
        <v>Dr. Neha Chopra</v>
      </c>
      <c r="AF248" s="27" t="str">
        <f aca="false">IFERROR(INDEX(Lookup_Tables!$F$16:$F$45,MATCH(I248,Lookup_Tables!$E$16:$E$45,0)),"N/A")</f>
        <v>EMP220</v>
      </c>
      <c r="AG248" s="27" t="n">
        <f aca="false">_xlfn.IFS(R248="Recovered",4,R248="Referred",3,R248="Admitted",2,R248="Deceased",1,TRUE(),0)</f>
        <v>4</v>
      </c>
      <c r="AH248" s="27" t="str">
        <f aca="false">IF(T248&gt;=4,"Satisfied",IF(T248&gt;=3,"Neutral","Needs Improvement"))</f>
        <v>Neutral</v>
      </c>
    </row>
    <row r="249" customFormat="false" ht="15" hidden="false" customHeight="false" outlineLevel="0" collapsed="false">
      <c r="A249" s="30" t="s">
        <v>3457</v>
      </c>
      <c r="B249" s="30" t="s">
        <v>2459</v>
      </c>
      <c r="C249" s="30" t="n">
        <v>72</v>
      </c>
      <c r="D249" s="30" t="s">
        <v>121</v>
      </c>
      <c r="E249" s="31" t="n">
        <v>45631</v>
      </c>
      <c r="F249" s="30" t="s">
        <v>997</v>
      </c>
      <c r="G249" s="31" t="n">
        <v>45633</v>
      </c>
      <c r="H249" s="30" t="s">
        <v>161</v>
      </c>
      <c r="I249" s="30" t="s">
        <v>320</v>
      </c>
      <c r="J249" s="30" t="s">
        <v>648</v>
      </c>
      <c r="K249" s="30" t="s">
        <v>126</v>
      </c>
      <c r="L249" s="30" t="n">
        <v>16</v>
      </c>
      <c r="M249" s="30" t="n">
        <v>117</v>
      </c>
      <c r="N249" s="30" t="s">
        <v>127</v>
      </c>
      <c r="O249" s="30" t="s">
        <v>171</v>
      </c>
      <c r="P249" s="30" t="s">
        <v>140</v>
      </c>
      <c r="Q249" s="32" t="n">
        <v>8726.84</v>
      </c>
      <c r="R249" s="30" t="s">
        <v>130</v>
      </c>
      <c r="S249" s="30" t="s">
        <v>151</v>
      </c>
      <c r="T249" s="30" t="n">
        <v>5</v>
      </c>
      <c r="U249" s="30" t="n">
        <f aca="false">YEAR(E249)</f>
        <v>2024</v>
      </c>
      <c r="V249" s="30" t="str">
        <f aca="false">TEXT(E249,"MMM-YYYY")</f>
        <v>Dec-2024</v>
      </c>
      <c r="W249" s="30" t="n">
        <f aca="false">MONTH(E249)</f>
        <v>12</v>
      </c>
      <c r="X249" s="30" t="str">
        <f aca="false">TEXT(WEEKDAY(E249,2),"0")&amp;" - "&amp;TEXT(E249,"dddd")</f>
        <v>4 - Thursday</v>
      </c>
      <c r="Y249" s="30" t="str">
        <f aca="false">_xlfn.IFS(C249&lt;18,"Child (0-17)",C249&lt;40,"Young Adult (18-39)",C249&lt;60,"Adult (40-59)",TRUE(),"Senior (60+)")</f>
        <v>Senior (60+)</v>
      </c>
      <c r="Z249" s="30" t="n">
        <f aca="false">ROUND(G249-E249,0)</f>
        <v>2</v>
      </c>
      <c r="AA249" s="30" t="n">
        <f aca="false">L249+M249</f>
        <v>133</v>
      </c>
      <c r="AB249" s="30" t="n">
        <f aca="false">IFERROR(ROUND(Q249/AA249,2),0)</f>
        <v>65.62</v>
      </c>
      <c r="AC249" s="30" t="str">
        <f aca="false">IF(AND(K249="Critical",N249="No"),"URGENT - No Bed","Normal")</f>
        <v>Normal</v>
      </c>
      <c r="AD249" s="34" t="n">
        <f aca="false">INDEX(Lookup_Tables!$B$3:$B$12,MATCH(H249,Lookup_Tables!$A$3:$A$12,0))</f>
        <v>3600000</v>
      </c>
      <c r="AE249" s="30" t="str">
        <f aca="false">INDEX(Lookup_Tables!$C$3:$C$12,MATCH(H249,Lookup_Tables!$A$3:$A$12,0))</f>
        <v>Dr. Sameer Joshi</v>
      </c>
      <c r="AF249" s="30" t="str">
        <f aca="false">IFERROR(INDEX(Lookup_Tables!$F$16:$F$45,MATCH(I249,Lookup_Tables!$E$16:$E$45,0)),"N/A")</f>
        <v>EMP223</v>
      </c>
      <c r="AG249" s="30" t="n">
        <f aca="false">_xlfn.IFS(R249="Recovered",4,R249="Referred",3,R249="Admitted",2,R249="Deceased",1,TRUE(),0)</f>
        <v>4</v>
      </c>
      <c r="AH249" s="30" t="str">
        <f aca="false">IF(T249&gt;=4,"Satisfied",IF(T249&gt;=3,"Neutral","Needs Improvement"))</f>
        <v>Satisfied</v>
      </c>
    </row>
    <row r="250" customFormat="false" ht="15" hidden="false" customHeight="false" outlineLevel="0" collapsed="false">
      <c r="A250" s="27" t="s">
        <v>954</v>
      </c>
      <c r="B250" s="27" t="s">
        <v>955</v>
      </c>
      <c r="C250" s="27" t="n">
        <v>21</v>
      </c>
      <c r="D250" s="27" t="s">
        <v>121</v>
      </c>
      <c r="E250" s="28" t="n">
        <v>45410</v>
      </c>
      <c r="F250" s="27" t="s">
        <v>956</v>
      </c>
      <c r="G250" s="28" t="n">
        <v>45410</v>
      </c>
      <c r="H250" s="27" t="s">
        <v>135</v>
      </c>
      <c r="I250" s="27" t="s">
        <v>278</v>
      </c>
      <c r="J250" s="27" t="s">
        <v>201</v>
      </c>
      <c r="K250" s="27" t="s">
        <v>138</v>
      </c>
      <c r="L250" s="27" t="n">
        <v>69</v>
      </c>
      <c r="M250" s="27" t="n">
        <v>30</v>
      </c>
      <c r="N250" s="27" t="s">
        <v>127</v>
      </c>
      <c r="O250" s="27" t="s">
        <v>149</v>
      </c>
      <c r="P250" s="27" t="s">
        <v>187</v>
      </c>
      <c r="Q250" s="29" t="n">
        <v>2711.18</v>
      </c>
      <c r="R250" s="27" t="s">
        <v>130</v>
      </c>
      <c r="S250" s="27" t="s">
        <v>157</v>
      </c>
      <c r="T250" s="27" t="n">
        <v>4</v>
      </c>
      <c r="U250" s="27" t="n">
        <f aca="false">YEAR(E250)</f>
        <v>2024</v>
      </c>
      <c r="V250" s="27" t="str">
        <f aca="false">TEXT(E250,"MMM-YYYY")</f>
        <v>Apr-2024</v>
      </c>
      <c r="W250" s="27" t="n">
        <f aca="false">MONTH(E250)</f>
        <v>4</v>
      </c>
      <c r="X250" s="27" t="str">
        <f aca="false">TEXT(WEEKDAY(E250,2),"0")&amp;" - "&amp;TEXT(E250,"dddd")</f>
        <v>7 - Sunday</v>
      </c>
      <c r="Y250" s="27" t="str">
        <f aca="false">_xlfn.IFS(C250&lt;18,"Child (0-17)",C250&lt;40,"Young Adult (18-39)",C250&lt;60,"Adult (40-59)",TRUE(),"Senior (60+)")</f>
        <v>Young Adult (18-39)</v>
      </c>
      <c r="Z250" s="27" t="n">
        <f aca="false">ROUND(G250-E250,0)</f>
        <v>0</v>
      </c>
      <c r="AA250" s="27" t="n">
        <f aca="false">L250+M250</f>
        <v>99</v>
      </c>
      <c r="AB250" s="27" t="n">
        <f aca="false">IFERROR(ROUND(Q250/AA250,2),0)</f>
        <v>27.39</v>
      </c>
      <c r="AC250" s="27" t="str">
        <f aca="false">IF(AND(K250="Critical",N250="No"),"URGENT - No Bed","Normal")</f>
        <v>Normal</v>
      </c>
      <c r="AD250" s="33" t="n">
        <f aca="false">INDEX(Lookup_Tables!$B$3:$B$12,MATCH(H250,Lookup_Tables!$A$3:$A$12,0))</f>
        <v>4600000</v>
      </c>
      <c r="AE250" s="27" t="str">
        <f aca="false">INDEX(Lookup_Tables!$C$3:$C$12,MATCH(H250,Lookup_Tables!$A$3:$A$12,0))</f>
        <v>Dr. Farhan Khan</v>
      </c>
      <c r="AF250" s="27" t="str">
        <f aca="false">IFERROR(INDEX(Lookup_Tables!$F$16:$F$45,MATCH(I250,Lookup_Tables!$E$16:$E$45,0)),"N/A")</f>
        <v>EMP208</v>
      </c>
      <c r="AG250" s="27" t="n">
        <f aca="false">_xlfn.IFS(R250="Recovered",4,R250="Referred",3,R250="Admitted",2,R250="Deceased",1,TRUE(),0)</f>
        <v>4</v>
      </c>
      <c r="AH250" s="27" t="str">
        <f aca="false">IF(T250&gt;=4,"Satisfied",IF(T250&gt;=3,"Neutral","Needs Improvement"))</f>
        <v>Satisfied</v>
      </c>
    </row>
    <row r="251" customFormat="false" ht="15" hidden="false" customHeight="false" outlineLevel="0" collapsed="false">
      <c r="A251" s="30" t="s">
        <v>2652</v>
      </c>
      <c r="B251" s="30" t="s">
        <v>2653</v>
      </c>
      <c r="C251" s="30" t="n">
        <v>24</v>
      </c>
      <c r="D251" s="30" t="s">
        <v>181</v>
      </c>
      <c r="E251" s="31" t="n">
        <v>45426</v>
      </c>
      <c r="F251" s="30" t="s">
        <v>487</v>
      </c>
      <c r="G251" s="31" t="n">
        <v>45427</v>
      </c>
      <c r="H251" s="30" t="s">
        <v>146</v>
      </c>
      <c r="I251" s="30" t="s">
        <v>176</v>
      </c>
      <c r="J251" s="30" t="s">
        <v>222</v>
      </c>
      <c r="K251" s="30" t="s">
        <v>138</v>
      </c>
      <c r="L251" s="30" t="n">
        <v>29</v>
      </c>
      <c r="M251" s="30" t="n">
        <v>31</v>
      </c>
      <c r="N251" s="30" t="s">
        <v>127</v>
      </c>
      <c r="O251" s="30" t="s">
        <v>149</v>
      </c>
      <c r="P251" s="30" t="s">
        <v>140</v>
      </c>
      <c r="Q251" s="32" t="n">
        <v>1797.74</v>
      </c>
      <c r="R251" s="30" t="s">
        <v>130</v>
      </c>
      <c r="S251" s="30" t="s">
        <v>151</v>
      </c>
      <c r="T251" s="30" t="n">
        <v>3</v>
      </c>
      <c r="U251" s="30" t="n">
        <f aca="false">YEAR(E251)</f>
        <v>2024</v>
      </c>
      <c r="V251" s="30" t="str">
        <f aca="false">TEXT(E251,"MMM-YYYY")</f>
        <v>May-2024</v>
      </c>
      <c r="W251" s="30" t="n">
        <f aca="false">MONTH(E251)</f>
        <v>5</v>
      </c>
      <c r="X251" s="30" t="str">
        <f aca="false">TEXT(WEEKDAY(E251,2),"0")&amp;" - "&amp;TEXT(E251,"dddd")</f>
        <v>2 - Tuesday</v>
      </c>
      <c r="Y251" s="30" t="str">
        <f aca="false">_xlfn.IFS(C251&lt;18,"Child (0-17)",C251&lt;40,"Young Adult (18-39)",C251&lt;60,"Adult (40-59)",TRUE(),"Senior (60+)")</f>
        <v>Young Adult (18-39)</v>
      </c>
      <c r="Z251" s="30" t="n">
        <f aca="false">ROUND(G251-E251,0)</f>
        <v>1</v>
      </c>
      <c r="AA251" s="30" t="n">
        <f aca="false">L251+M251</f>
        <v>60</v>
      </c>
      <c r="AB251" s="30" t="n">
        <f aca="false">IFERROR(ROUND(Q251/AA251,2),0)</f>
        <v>29.96</v>
      </c>
      <c r="AC251" s="30" t="str">
        <f aca="false">IF(AND(K251="Critical",N251="No"),"URGENT - No Bed","Normal")</f>
        <v>Normal</v>
      </c>
      <c r="AD251" s="34" t="n">
        <f aca="false">INDEX(Lookup_Tables!$B$3:$B$12,MATCH(H251,Lookup_Tables!$A$3:$A$12,0))</f>
        <v>2700000</v>
      </c>
      <c r="AE251" s="30" t="str">
        <f aca="false">INDEX(Lookup_Tables!$C$3:$C$12,MATCH(H251,Lookup_Tables!$A$3:$A$12,0))</f>
        <v>Dr. Vikram Singh</v>
      </c>
      <c r="AF251" s="30" t="str">
        <f aca="false">IFERROR(INDEX(Lookup_Tables!$F$16:$F$45,MATCH(I251,Lookup_Tables!$E$16:$E$45,0)),"N/A")</f>
        <v>EMP227</v>
      </c>
      <c r="AG251" s="30" t="n">
        <f aca="false">_xlfn.IFS(R251="Recovered",4,R251="Referred",3,R251="Admitted",2,R251="Deceased",1,TRUE(),0)</f>
        <v>4</v>
      </c>
      <c r="AH251" s="30" t="str">
        <f aca="false">IF(T251&gt;=4,"Satisfied",IF(T251&gt;=3,"Neutral","Needs Improvement"))</f>
        <v>Neutral</v>
      </c>
    </row>
    <row r="252" customFormat="false" ht="15" hidden="false" customHeight="false" outlineLevel="0" collapsed="false">
      <c r="A252" s="27" t="s">
        <v>4300</v>
      </c>
      <c r="B252" s="27" t="s">
        <v>1508</v>
      </c>
      <c r="C252" s="27" t="n">
        <v>60</v>
      </c>
      <c r="D252" s="27" t="s">
        <v>181</v>
      </c>
      <c r="E252" s="28" t="n">
        <v>45601</v>
      </c>
      <c r="F252" s="27" t="s">
        <v>922</v>
      </c>
      <c r="G252" s="28" t="n">
        <v>45602</v>
      </c>
      <c r="H252" s="27" t="s">
        <v>161</v>
      </c>
      <c r="I252" s="27" t="s">
        <v>162</v>
      </c>
      <c r="J252" s="27" t="s">
        <v>385</v>
      </c>
      <c r="K252" s="27" t="s">
        <v>156</v>
      </c>
      <c r="L252" s="27" t="n">
        <v>56</v>
      </c>
      <c r="M252" s="27" t="n">
        <v>47</v>
      </c>
      <c r="N252" s="27" t="s">
        <v>186</v>
      </c>
      <c r="O252" s="27" t="s">
        <v>128</v>
      </c>
      <c r="P252" s="27" t="s">
        <v>150</v>
      </c>
      <c r="Q252" s="29" t="n">
        <v>3909.04</v>
      </c>
      <c r="R252" s="27" t="s">
        <v>172</v>
      </c>
      <c r="S252" s="27" t="s">
        <v>178</v>
      </c>
      <c r="T252" s="27" t="n">
        <v>5</v>
      </c>
      <c r="U252" s="27" t="n">
        <f aca="false">YEAR(E252)</f>
        <v>2024</v>
      </c>
      <c r="V252" s="27" t="str">
        <f aca="false">TEXT(E252,"MMM-YYYY")</f>
        <v>Nov-2024</v>
      </c>
      <c r="W252" s="27" t="n">
        <f aca="false">MONTH(E252)</f>
        <v>11</v>
      </c>
      <c r="X252" s="27" t="str">
        <f aca="false">TEXT(WEEKDAY(E252,2),"0")&amp;" - "&amp;TEXT(E252,"dddd")</f>
        <v>2 - Tuesday</v>
      </c>
      <c r="Y252" s="27" t="str">
        <f aca="false">_xlfn.IFS(C252&lt;18,"Child (0-17)",C252&lt;40,"Young Adult (18-39)",C252&lt;60,"Adult (40-59)",TRUE(),"Senior (60+)")</f>
        <v>Senior (60+)</v>
      </c>
      <c r="Z252" s="27" t="n">
        <f aca="false">ROUND(G252-E252,0)</f>
        <v>1</v>
      </c>
      <c r="AA252" s="27" t="n">
        <f aca="false">L252+M252</f>
        <v>103</v>
      </c>
      <c r="AB252" s="27" t="n">
        <f aca="false">IFERROR(ROUND(Q252/AA252,2),0)</f>
        <v>37.95</v>
      </c>
      <c r="AC252" s="27" t="str">
        <f aca="false">IF(AND(K252="Critical",N252="No"),"URGENT - No Bed","Normal")</f>
        <v>Normal</v>
      </c>
      <c r="AD252" s="33" t="n">
        <f aca="false">INDEX(Lookup_Tables!$B$3:$B$12,MATCH(H252,Lookup_Tables!$A$3:$A$12,0))</f>
        <v>3600000</v>
      </c>
      <c r="AE252" s="27" t="str">
        <f aca="false">INDEX(Lookup_Tables!$C$3:$C$12,MATCH(H252,Lookup_Tables!$A$3:$A$12,0))</f>
        <v>Dr. Sameer Joshi</v>
      </c>
      <c r="AF252" s="27" t="str">
        <f aca="false">IFERROR(INDEX(Lookup_Tables!$F$16:$F$45,MATCH(I252,Lookup_Tables!$E$16:$E$45,0)),"N/A")</f>
        <v>EMP222</v>
      </c>
      <c r="AG252" s="27" t="n">
        <f aca="false">_xlfn.IFS(R252="Recovered",4,R252="Referred",3,R252="Admitted",2,R252="Deceased",1,TRUE(),0)</f>
        <v>2</v>
      </c>
      <c r="AH252" s="27" t="str">
        <f aca="false">IF(T252&gt;=4,"Satisfied",IF(T252&gt;=3,"Neutral","Needs Improvement"))</f>
        <v>Satisfied</v>
      </c>
    </row>
    <row r="253" customFormat="false" ht="15" hidden="false" customHeight="false" outlineLevel="0" collapsed="false">
      <c r="A253" s="30" t="s">
        <v>1908</v>
      </c>
      <c r="B253" s="30" t="s">
        <v>460</v>
      </c>
      <c r="C253" s="30" t="n">
        <v>14</v>
      </c>
      <c r="D253" s="30" t="s">
        <v>181</v>
      </c>
      <c r="E253" s="31" t="n">
        <v>45350</v>
      </c>
      <c r="F253" s="30" t="s">
        <v>635</v>
      </c>
      <c r="G253" s="31" t="n">
        <v>45351</v>
      </c>
      <c r="H253" s="30" t="s">
        <v>123</v>
      </c>
      <c r="I253" s="30" t="s">
        <v>304</v>
      </c>
      <c r="J253" s="30" t="s">
        <v>227</v>
      </c>
      <c r="K253" s="30" t="s">
        <v>156</v>
      </c>
      <c r="L253" s="30" t="n">
        <v>16</v>
      </c>
      <c r="M253" s="30" t="n">
        <v>45</v>
      </c>
      <c r="N253" s="30" t="s">
        <v>186</v>
      </c>
      <c r="O253" s="30" t="s">
        <v>139</v>
      </c>
      <c r="P253" s="30" t="s">
        <v>140</v>
      </c>
      <c r="Q253" s="32" t="n">
        <v>2944.45</v>
      </c>
      <c r="R253" s="30" t="s">
        <v>130</v>
      </c>
      <c r="S253" s="30" t="s">
        <v>197</v>
      </c>
      <c r="T253" s="30" t="n">
        <v>5</v>
      </c>
      <c r="U253" s="30" t="n">
        <f aca="false">YEAR(E253)</f>
        <v>2024</v>
      </c>
      <c r="V253" s="30" t="str">
        <f aca="false">TEXT(E253,"MMM-YYYY")</f>
        <v>Feb-2024</v>
      </c>
      <c r="W253" s="30" t="n">
        <f aca="false">MONTH(E253)</f>
        <v>2</v>
      </c>
      <c r="X253" s="30" t="str">
        <f aca="false">TEXT(WEEKDAY(E253,2),"0")&amp;" - "&amp;TEXT(E253,"dddd")</f>
        <v>3 - Wednesday</v>
      </c>
      <c r="Y253" s="30" t="str">
        <f aca="false">_xlfn.IFS(C253&lt;18,"Child (0-17)",C253&lt;40,"Young Adult (18-39)",C253&lt;60,"Adult (40-59)",TRUE(),"Senior (60+)")</f>
        <v>Child (0-17)</v>
      </c>
      <c r="Z253" s="30" t="n">
        <f aca="false">ROUND(G253-E253,0)</f>
        <v>1</v>
      </c>
      <c r="AA253" s="30" t="n">
        <f aca="false">L253+M253</f>
        <v>61</v>
      </c>
      <c r="AB253" s="30" t="n">
        <f aca="false">IFERROR(ROUND(Q253/AA253,2),0)</f>
        <v>48.27</v>
      </c>
      <c r="AC253" s="30" t="str">
        <f aca="false">IF(AND(K253="Critical",N253="No"),"URGENT - No Bed","Normal")</f>
        <v>Normal</v>
      </c>
      <c r="AD253" s="34" t="n">
        <f aca="false">INDEX(Lookup_Tables!$B$3:$B$12,MATCH(H253,Lookup_Tables!$A$3:$A$12,0))</f>
        <v>2200000</v>
      </c>
      <c r="AE253" s="30" t="str">
        <f aca="false">INDEX(Lookup_Tables!$C$3:$C$12,MATCH(H253,Lookup_Tables!$A$3:$A$12,0))</f>
        <v>Dr. Rohan Das</v>
      </c>
      <c r="AF253" s="30" t="str">
        <f aca="false">IFERROR(INDEX(Lookup_Tables!$F$16:$F$45,MATCH(I253,Lookup_Tables!$E$16:$E$45,0)),"N/A")</f>
        <v>EMP204</v>
      </c>
      <c r="AG253" s="30" t="n">
        <f aca="false">_xlfn.IFS(R253="Recovered",4,R253="Referred",3,R253="Admitted",2,R253="Deceased",1,TRUE(),0)</f>
        <v>4</v>
      </c>
      <c r="AH253" s="30" t="str">
        <f aca="false">IF(T253&gt;=4,"Satisfied",IF(T253&gt;=3,"Neutral","Needs Improvement"))</f>
        <v>Satisfied</v>
      </c>
    </row>
    <row r="254" customFormat="false" ht="15" hidden="false" customHeight="false" outlineLevel="0" collapsed="false">
      <c r="A254" s="27" t="s">
        <v>1988</v>
      </c>
      <c r="B254" s="27" t="s">
        <v>1717</v>
      </c>
      <c r="C254" s="27" t="n">
        <v>28</v>
      </c>
      <c r="D254" s="27" t="s">
        <v>181</v>
      </c>
      <c r="E254" s="28" t="n">
        <v>45384</v>
      </c>
      <c r="F254" s="27" t="s">
        <v>378</v>
      </c>
      <c r="G254" s="28" t="n">
        <v>45396</v>
      </c>
      <c r="H254" s="27" t="s">
        <v>146</v>
      </c>
      <c r="I254" s="27" t="s">
        <v>147</v>
      </c>
      <c r="J254" s="27" t="s">
        <v>177</v>
      </c>
      <c r="K254" s="27" t="s">
        <v>202</v>
      </c>
      <c r="L254" s="27" t="n">
        <v>2</v>
      </c>
      <c r="M254" s="27" t="n">
        <v>115</v>
      </c>
      <c r="N254" s="27" t="s">
        <v>186</v>
      </c>
      <c r="O254" s="27" t="s">
        <v>149</v>
      </c>
      <c r="P254" s="27" t="s">
        <v>129</v>
      </c>
      <c r="Q254" s="29" t="n">
        <v>16566.13</v>
      </c>
      <c r="R254" s="27" t="s">
        <v>268</v>
      </c>
      <c r="S254" s="27" t="s">
        <v>197</v>
      </c>
      <c r="T254" s="27" t="n">
        <v>3</v>
      </c>
      <c r="U254" s="27" t="n">
        <f aca="false">YEAR(E254)</f>
        <v>2024</v>
      </c>
      <c r="V254" s="27" t="str">
        <f aca="false">TEXT(E254,"MMM-YYYY")</f>
        <v>Apr-2024</v>
      </c>
      <c r="W254" s="27" t="n">
        <f aca="false">MONTH(E254)</f>
        <v>4</v>
      </c>
      <c r="X254" s="27" t="str">
        <f aca="false">TEXT(WEEKDAY(E254,2),"0")&amp;" - "&amp;TEXT(E254,"dddd")</f>
        <v>2 - Tuesday</v>
      </c>
      <c r="Y254" s="27" t="str">
        <f aca="false">_xlfn.IFS(C254&lt;18,"Child (0-17)",C254&lt;40,"Young Adult (18-39)",C254&lt;60,"Adult (40-59)",TRUE(),"Senior (60+)")</f>
        <v>Young Adult (18-39)</v>
      </c>
      <c r="Z254" s="27" t="n">
        <f aca="false">ROUND(G254-E254,0)</f>
        <v>12</v>
      </c>
      <c r="AA254" s="27" t="n">
        <f aca="false">L254+M254</f>
        <v>117</v>
      </c>
      <c r="AB254" s="27" t="n">
        <f aca="false">IFERROR(ROUND(Q254/AA254,2),0)</f>
        <v>141.59</v>
      </c>
      <c r="AC254" s="27" t="str">
        <f aca="false">IF(AND(K254="Critical",N254="No"),"URGENT - No Bed","Normal")</f>
        <v>Normal</v>
      </c>
      <c r="AD254" s="33" t="n">
        <f aca="false">INDEX(Lookup_Tables!$B$3:$B$12,MATCH(H254,Lookup_Tables!$A$3:$A$12,0))</f>
        <v>2700000</v>
      </c>
      <c r="AE254" s="27" t="str">
        <f aca="false">INDEX(Lookup_Tables!$C$3:$C$12,MATCH(H254,Lookup_Tables!$A$3:$A$12,0))</f>
        <v>Dr. Vikram Singh</v>
      </c>
      <c r="AF254" s="27" t="str">
        <f aca="false">IFERROR(INDEX(Lookup_Tables!$F$16:$F$45,MATCH(I254,Lookup_Tables!$E$16:$E$45,0)),"N/A")</f>
        <v>EMP229</v>
      </c>
      <c r="AG254" s="27" t="n">
        <f aca="false">_xlfn.IFS(R254="Recovered",4,R254="Referred",3,R254="Admitted",2,R254="Deceased",1,TRUE(),0)</f>
        <v>3</v>
      </c>
      <c r="AH254" s="27" t="str">
        <f aca="false">IF(T254&gt;=4,"Satisfied",IF(T254&gt;=3,"Neutral","Needs Improvement"))</f>
        <v>Neutral</v>
      </c>
    </row>
    <row r="255" customFormat="false" ht="15" hidden="false" customHeight="false" outlineLevel="0" collapsed="false">
      <c r="A255" s="30" t="s">
        <v>6148</v>
      </c>
      <c r="B255" s="30" t="s">
        <v>2635</v>
      </c>
      <c r="C255" s="30" t="n">
        <v>30</v>
      </c>
      <c r="D255" s="30" t="s">
        <v>121</v>
      </c>
      <c r="E255" s="31" t="n">
        <v>45385</v>
      </c>
      <c r="F255" s="30" t="s">
        <v>1384</v>
      </c>
      <c r="G255" s="31" t="n">
        <v>45386</v>
      </c>
      <c r="H255" s="30" t="s">
        <v>168</v>
      </c>
      <c r="I255" s="30" t="s">
        <v>366</v>
      </c>
      <c r="J255" s="30" t="s">
        <v>367</v>
      </c>
      <c r="K255" s="30" t="s">
        <v>138</v>
      </c>
      <c r="L255" s="30" t="n">
        <v>28</v>
      </c>
      <c r="M255" s="30" t="n">
        <v>22</v>
      </c>
      <c r="N255" s="30" t="s">
        <v>127</v>
      </c>
      <c r="O255" s="30" t="s">
        <v>128</v>
      </c>
      <c r="P255" s="30" t="s">
        <v>187</v>
      </c>
      <c r="Q255" s="32" t="n">
        <v>1034.7</v>
      </c>
      <c r="R255" s="30" t="s">
        <v>130</v>
      </c>
      <c r="S255" s="30" t="s">
        <v>157</v>
      </c>
      <c r="T255" s="30" t="n">
        <v>3</v>
      </c>
      <c r="U255" s="30" t="n">
        <f aca="false">YEAR(E255)</f>
        <v>2024</v>
      </c>
      <c r="V255" s="30" t="str">
        <f aca="false">TEXT(E255,"MMM-YYYY")</f>
        <v>Apr-2024</v>
      </c>
      <c r="W255" s="30" t="n">
        <f aca="false">MONTH(E255)</f>
        <v>4</v>
      </c>
      <c r="X255" s="30" t="str">
        <f aca="false">TEXT(WEEKDAY(E255,2),"0")&amp;" - "&amp;TEXT(E255,"dddd")</f>
        <v>3 - Wednesday</v>
      </c>
      <c r="Y255" s="30" t="str">
        <f aca="false">_xlfn.IFS(C255&lt;18,"Child (0-17)",C255&lt;40,"Young Adult (18-39)",C255&lt;60,"Adult (40-59)",TRUE(),"Senior (60+)")</f>
        <v>Young Adult (18-39)</v>
      </c>
      <c r="Z255" s="30" t="n">
        <f aca="false">ROUND(G255-E255,0)</f>
        <v>1</v>
      </c>
      <c r="AA255" s="30" t="n">
        <f aca="false">L255+M255</f>
        <v>50</v>
      </c>
      <c r="AB255" s="30" t="n">
        <f aca="false">IFERROR(ROUND(Q255/AA255,2),0)</f>
        <v>20.69</v>
      </c>
      <c r="AC255" s="30" t="str">
        <f aca="false">IF(AND(K255="Critical",N255="No"),"URGENT - No Bed","Normal")</f>
        <v>Normal</v>
      </c>
      <c r="AD255" s="34" t="n">
        <f aca="false">INDEX(Lookup_Tables!$B$3:$B$12,MATCH(H255,Lookup_Tables!$A$3:$A$12,0))</f>
        <v>4400000</v>
      </c>
      <c r="AE255" s="30" t="str">
        <f aca="false">INDEX(Lookup_Tables!$C$3:$C$12,MATCH(H255,Lookup_Tables!$A$3:$A$12,0))</f>
        <v>Dr. Neha Chopra</v>
      </c>
      <c r="AF255" s="30" t="str">
        <f aca="false">IFERROR(INDEX(Lookup_Tables!$F$16:$F$45,MATCH(I255,Lookup_Tables!$E$16:$E$45,0)),"N/A")</f>
        <v>EMP218</v>
      </c>
      <c r="AG255" s="30" t="n">
        <f aca="false">_xlfn.IFS(R255="Recovered",4,R255="Referred",3,R255="Admitted",2,R255="Deceased",1,TRUE(),0)</f>
        <v>4</v>
      </c>
      <c r="AH255" s="30" t="str">
        <f aca="false">IF(T255&gt;=4,"Satisfied",IF(T255&gt;=3,"Neutral","Needs Improvement"))</f>
        <v>Neutral</v>
      </c>
    </row>
    <row r="256" customFormat="false" ht="15" hidden="false" customHeight="false" outlineLevel="0" collapsed="false">
      <c r="A256" s="27" t="s">
        <v>5021</v>
      </c>
      <c r="B256" s="27" t="s">
        <v>825</v>
      </c>
      <c r="C256" s="27" t="n">
        <v>42</v>
      </c>
      <c r="D256" s="27" t="s">
        <v>121</v>
      </c>
      <c r="E256" s="28" t="n">
        <v>45602</v>
      </c>
      <c r="F256" s="27" t="s">
        <v>216</v>
      </c>
      <c r="G256" s="28" t="n">
        <v>45607</v>
      </c>
      <c r="H256" s="27" t="s">
        <v>123</v>
      </c>
      <c r="I256" s="27" t="s">
        <v>124</v>
      </c>
      <c r="J256" s="27" t="s">
        <v>508</v>
      </c>
      <c r="K256" s="27" t="s">
        <v>126</v>
      </c>
      <c r="L256" s="27" t="n">
        <v>37</v>
      </c>
      <c r="M256" s="27" t="n">
        <v>141</v>
      </c>
      <c r="N256" s="27" t="s">
        <v>186</v>
      </c>
      <c r="O256" s="27" t="s">
        <v>139</v>
      </c>
      <c r="P256" s="27" t="s">
        <v>140</v>
      </c>
      <c r="Q256" s="29" t="n">
        <v>9418.97</v>
      </c>
      <c r="R256" s="27" t="s">
        <v>130</v>
      </c>
      <c r="S256" s="27" t="s">
        <v>131</v>
      </c>
      <c r="T256" s="27" t="n">
        <v>3</v>
      </c>
      <c r="U256" s="27" t="n">
        <f aca="false">YEAR(E256)</f>
        <v>2024</v>
      </c>
      <c r="V256" s="27" t="str">
        <f aca="false">TEXT(E256,"MMM-YYYY")</f>
        <v>Nov-2024</v>
      </c>
      <c r="W256" s="27" t="n">
        <f aca="false">MONTH(E256)</f>
        <v>11</v>
      </c>
      <c r="X256" s="27" t="str">
        <f aca="false">TEXT(WEEKDAY(E256,2),"0")&amp;" - "&amp;TEXT(E256,"dddd")</f>
        <v>3 - Wednesday</v>
      </c>
      <c r="Y256" s="27" t="str">
        <f aca="false">_xlfn.IFS(C256&lt;18,"Child (0-17)",C256&lt;40,"Young Adult (18-39)",C256&lt;60,"Adult (40-59)",TRUE(),"Senior (60+)")</f>
        <v>Adult (40-59)</v>
      </c>
      <c r="Z256" s="27" t="n">
        <f aca="false">ROUND(G256-E256,0)</f>
        <v>5</v>
      </c>
      <c r="AA256" s="27" t="n">
        <f aca="false">L256+M256</f>
        <v>178</v>
      </c>
      <c r="AB256" s="27" t="n">
        <f aca="false">IFERROR(ROUND(Q256/AA256,2),0)</f>
        <v>52.92</v>
      </c>
      <c r="AC256" s="27" t="str">
        <f aca="false">IF(AND(K256="Critical",N256="No"),"URGENT - No Bed","Normal")</f>
        <v>Normal</v>
      </c>
      <c r="AD256" s="33" t="n">
        <f aca="false">INDEX(Lookup_Tables!$B$3:$B$12,MATCH(H256,Lookup_Tables!$A$3:$A$12,0))</f>
        <v>2200000</v>
      </c>
      <c r="AE256" s="27" t="str">
        <f aca="false">INDEX(Lookup_Tables!$C$3:$C$12,MATCH(H256,Lookup_Tables!$A$3:$A$12,0))</f>
        <v>Dr. Rohan Das</v>
      </c>
      <c r="AF256" s="27" t="str">
        <f aca="false">IFERROR(INDEX(Lookup_Tables!$F$16:$F$45,MATCH(I256,Lookup_Tables!$E$16:$E$45,0)),"N/A")</f>
        <v>EMP205</v>
      </c>
      <c r="AG256" s="27" t="n">
        <f aca="false">_xlfn.IFS(R256="Recovered",4,R256="Referred",3,R256="Admitted",2,R256="Deceased",1,TRUE(),0)</f>
        <v>4</v>
      </c>
      <c r="AH256" s="27" t="str">
        <f aca="false">IF(T256&gt;=4,"Satisfied",IF(T256&gt;=3,"Neutral","Needs Improvement"))</f>
        <v>Neutral</v>
      </c>
    </row>
    <row r="257" customFormat="false" ht="15" hidden="false" customHeight="false" outlineLevel="0" collapsed="false">
      <c r="A257" s="30" t="s">
        <v>2900</v>
      </c>
      <c r="B257" s="30" t="s">
        <v>1813</v>
      </c>
      <c r="C257" s="30" t="n">
        <v>47</v>
      </c>
      <c r="D257" s="30" t="s">
        <v>121</v>
      </c>
      <c r="E257" s="31" t="n">
        <v>45559</v>
      </c>
      <c r="F257" s="30" t="s">
        <v>1614</v>
      </c>
      <c r="G257" s="31" t="n">
        <v>45562</v>
      </c>
      <c r="H257" s="30" t="s">
        <v>217</v>
      </c>
      <c r="I257" s="30" t="s">
        <v>282</v>
      </c>
      <c r="J257" s="30" t="s">
        <v>388</v>
      </c>
      <c r="K257" s="30" t="s">
        <v>156</v>
      </c>
      <c r="L257" s="30" t="n">
        <v>65</v>
      </c>
      <c r="M257" s="30" t="n">
        <v>79</v>
      </c>
      <c r="N257" s="30" t="s">
        <v>127</v>
      </c>
      <c r="O257" s="30" t="s">
        <v>139</v>
      </c>
      <c r="P257" s="30" t="s">
        <v>187</v>
      </c>
      <c r="Q257" s="32" t="n">
        <v>4035.98</v>
      </c>
      <c r="R257" s="30" t="s">
        <v>130</v>
      </c>
      <c r="S257" s="30" t="s">
        <v>178</v>
      </c>
      <c r="T257" s="30" t="n">
        <v>4</v>
      </c>
      <c r="U257" s="30" t="n">
        <f aca="false">YEAR(E257)</f>
        <v>2024</v>
      </c>
      <c r="V257" s="30" t="str">
        <f aca="false">TEXT(E257,"MMM-YYYY")</f>
        <v>Sep-2024</v>
      </c>
      <c r="W257" s="30" t="n">
        <f aca="false">MONTH(E257)</f>
        <v>9</v>
      </c>
      <c r="X257" s="30" t="str">
        <f aca="false">TEXT(WEEKDAY(E257,2),"0")&amp;" - "&amp;TEXT(E257,"dddd")</f>
        <v>2 - Tuesday</v>
      </c>
      <c r="Y257" s="30" t="str">
        <f aca="false">_xlfn.IFS(C257&lt;18,"Child (0-17)",C257&lt;40,"Young Adult (18-39)",C257&lt;60,"Adult (40-59)",TRUE(),"Senior (60+)")</f>
        <v>Adult (40-59)</v>
      </c>
      <c r="Z257" s="30" t="n">
        <f aca="false">ROUND(G257-E257,0)</f>
        <v>3</v>
      </c>
      <c r="AA257" s="30" t="n">
        <f aca="false">L257+M257</f>
        <v>144</v>
      </c>
      <c r="AB257" s="30" t="n">
        <f aca="false">IFERROR(ROUND(Q257/AA257,2),0)</f>
        <v>28.03</v>
      </c>
      <c r="AC257" s="30" t="str">
        <f aca="false">IF(AND(K257="Critical",N257="No"),"URGENT - No Bed","Normal")</f>
        <v>Normal</v>
      </c>
      <c r="AD257" s="34" t="n">
        <f aca="false">INDEX(Lookup_Tables!$B$3:$B$12,MATCH(H257,Lookup_Tables!$A$3:$A$12,0))</f>
        <v>4200000</v>
      </c>
      <c r="AE257" s="30" t="str">
        <f aca="false">INDEX(Lookup_Tables!$C$3:$C$12,MATCH(H257,Lookup_Tables!$A$3:$A$12,0))</f>
        <v>Dr. Anil Kapoor</v>
      </c>
      <c r="AF257" s="30" t="str">
        <f aca="false">IFERROR(INDEX(Lookup_Tables!$F$16:$F$45,MATCH(I257,Lookup_Tables!$E$16:$E$45,0)),"N/A")</f>
        <v>EMP200</v>
      </c>
      <c r="AG257" s="30" t="n">
        <f aca="false">_xlfn.IFS(R257="Recovered",4,R257="Referred",3,R257="Admitted",2,R257="Deceased",1,TRUE(),0)</f>
        <v>4</v>
      </c>
      <c r="AH257" s="30" t="str">
        <f aca="false">IF(T257&gt;=4,"Satisfied",IF(T257&gt;=3,"Neutral","Needs Improvement"))</f>
        <v>Satisfied</v>
      </c>
    </row>
    <row r="258" customFormat="false" ht="15" hidden="false" customHeight="false" outlineLevel="0" collapsed="false">
      <c r="A258" s="27" t="s">
        <v>1358</v>
      </c>
      <c r="B258" s="27" t="s">
        <v>1359</v>
      </c>
      <c r="C258" s="27" t="n">
        <v>37</v>
      </c>
      <c r="D258" s="27" t="s">
        <v>121</v>
      </c>
      <c r="E258" s="28" t="n">
        <v>45570</v>
      </c>
      <c r="F258" s="27" t="s">
        <v>241</v>
      </c>
      <c r="G258" s="28" t="n">
        <v>45570</v>
      </c>
      <c r="H258" s="27" t="s">
        <v>183</v>
      </c>
      <c r="I258" s="27" t="s">
        <v>212</v>
      </c>
      <c r="J258" s="27" t="s">
        <v>431</v>
      </c>
      <c r="K258" s="27" t="s">
        <v>138</v>
      </c>
      <c r="L258" s="27" t="n">
        <v>35</v>
      </c>
      <c r="M258" s="27" t="n">
        <v>31</v>
      </c>
      <c r="N258" s="27" t="s">
        <v>186</v>
      </c>
      <c r="O258" s="27" t="s">
        <v>171</v>
      </c>
      <c r="P258" s="27" t="s">
        <v>150</v>
      </c>
      <c r="Q258" s="29" t="n">
        <v>1582.69</v>
      </c>
      <c r="R258" s="27" t="s">
        <v>130</v>
      </c>
      <c r="S258" s="27" t="s">
        <v>141</v>
      </c>
      <c r="T258" s="27" t="n">
        <v>3</v>
      </c>
      <c r="U258" s="27" t="n">
        <f aca="false">YEAR(E258)</f>
        <v>2024</v>
      </c>
      <c r="V258" s="27" t="str">
        <f aca="false">TEXT(E258,"MMM-YYYY")</f>
        <v>Oct-2024</v>
      </c>
      <c r="W258" s="27" t="n">
        <f aca="false">MONTH(E258)</f>
        <v>10</v>
      </c>
      <c r="X258" s="27" t="str">
        <f aca="false">TEXT(WEEKDAY(E258,2),"0")&amp;" - "&amp;TEXT(E258,"dddd")</f>
        <v>6 - Saturday</v>
      </c>
      <c r="Y258" s="27" t="str">
        <f aca="false">_xlfn.IFS(C258&lt;18,"Child (0-17)",C258&lt;40,"Young Adult (18-39)",C258&lt;60,"Adult (40-59)",TRUE(),"Senior (60+)")</f>
        <v>Young Adult (18-39)</v>
      </c>
      <c r="Z258" s="27" t="n">
        <f aca="false">ROUND(G258-E258,0)</f>
        <v>0</v>
      </c>
      <c r="AA258" s="27" t="n">
        <f aca="false">L258+M258</f>
        <v>66</v>
      </c>
      <c r="AB258" s="27" t="n">
        <f aca="false">IFERROR(ROUND(Q258/AA258,2),0)</f>
        <v>23.98</v>
      </c>
      <c r="AC258" s="27" t="str">
        <f aca="false">IF(AND(K258="Critical",N258="No"),"URGENT - No Bed","Normal")</f>
        <v>Normal</v>
      </c>
      <c r="AD258" s="33" t="n">
        <f aca="false">INDEX(Lookup_Tables!$B$3:$B$12,MATCH(H258,Lookup_Tables!$A$3:$A$12,0))</f>
        <v>3100000</v>
      </c>
      <c r="AE258" s="27" t="str">
        <f aca="false">INDEX(Lookup_Tables!$C$3:$C$12,MATCH(H258,Lookup_Tables!$A$3:$A$12,0))</f>
        <v>Dr. Kavita Rao</v>
      </c>
      <c r="AF258" s="27" t="str">
        <f aca="false">IFERROR(INDEX(Lookup_Tables!$F$16:$F$45,MATCH(I258,Lookup_Tables!$E$16:$E$45,0)),"N/A")</f>
        <v>EMP225</v>
      </c>
      <c r="AG258" s="27" t="n">
        <f aca="false">_xlfn.IFS(R258="Recovered",4,R258="Referred",3,R258="Admitted",2,R258="Deceased",1,TRUE(),0)</f>
        <v>4</v>
      </c>
      <c r="AH258" s="27" t="str">
        <f aca="false">IF(T258&gt;=4,"Satisfied",IF(T258&gt;=3,"Neutral","Needs Improvement"))</f>
        <v>Neutral</v>
      </c>
    </row>
    <row r="259" customFormat="false" ht="15" hidden="false" customHeight="false" outlineLevel="0" collapsed="false">
      <c r="A259" s="30" t="s">
        <v>6654</v>
      </c>
      <c r="B259" s="30" t="s">
        <v>2049</v>
      </c>
      <c r="C259" s="30" t="n">
        <v>30</v>
      </c>
      <c r="D259" s="30" t="s">
        <v>181</v>
      </c>
      <c r="E259" s="31" t="n">
        <v>45566</v>
      </c>
      <c r="F259" s="30" t="s">
        <v>1338</v>
      </c>
      <c r="G259" s="31" t="n">
        <v>45569</v>
      </c>
      <c r="H259" s="30" t="s">
        <v>135</v>
      </c>
      <c r="I259" s="30" t="s">
        <v>136</v>
      </c>
      <c r="J259" s="30" t="s">
        <v>252</v>
      </c>
      <c r="K259" s="30" t="s">
        <v>156</v>
      </c>
      <c r="L259" s="30" t="n">
        <v>50</v>
      </c>
      <c r="M259" s="30" t="n">
        <v>80</v>
      </c>
      <c r="N259" s="30" t="s">
        <v>127</v>
      </c>
      <c r="O259" s="30" t="s">
        <v>128</v>
      </c>
      <c r="P259" s="30" t="s">
        <v>129</v>
      </c>
      <c r="Q259" s="32" t="n">
        <v>3707.56</v>
      </c>
      <c r="R259" s="30" t="s">
        <v>130</v>
      </c>
      <c r="S259" s="30" t="s">
        <v>151</v>
      </c>
      <c r="T259" s="30" t="n">
        <v>5</v>
      </c>
      <c r="U259" s="30" t="n">
        <f aca="false">YEAR(E259)</f>
        <v>2024</v>
      </c>
      <c r="V259" s="30" t="str">
        <f aca="false">TEXT(E259,"MMM-YYYY")</f>
        <v>Oct-2024</v>
      </c>
      <c r="W259" s="30" t="n">
        <f aca="false">MONTH(E259)</f>
        <v>10</v>
      </c>
      <c r="X259" s="30" t="str">
        <f aca="false">TEXT(WEEKDAY(E259,2),"0")&amp;" - "&amp;TEXT(E259,"dddd")</f>
        <v>2 - Tuesday</v>
      </c>
      <c r="Y259" s="30" t="str">
        <f aca="false">_xlfn.IFS(C259&lt;18,"Child (0-17)",C259&lt;40,"Young Adult (18-39)",C259&lt;60,"Adult (40-59)",TRUE(),"Senior (60+)")</f>
        <v>Young Adult (18-39)</v>
      </c>
      <c r="Z259" s="30" t="n">
        <f aca="false">ROUND(G259-E259,0)</f>
        <v>3</v>
      </c>
      <c r="AA259" s="30" t="n">
        <f aca="false">L259+M259</f>
        <v>130</v>
      </c>
      <c r="AB259" s="30" t="n">
        <f aca="false">IFERROR(ROUND(Q259/AA259,2),0)</f>
        <v>28.52</v>
      </c>
      <c r="AC259" s="30" t="str">
        <f aca="false">IF(AND(K259="Critical",N259="No"),"URGENT - No Bed","Normal")</f>
        <v>Normal</v>
      </c>
      <c r="AD259" s="34" t="n">
        <f aca="false">INDEX(Lookup_Tables!$B$3:$B$12,MATCH(H259,Lookup_Tables!$A$3:$A$12,0))</f>
        <v>4600000</v>
      </c>
      <c r="AE259" s="30" t="str">
        <f aca="false">INDEX(Lookup_Tables!$C$3:$C$12,MATCH(H259,Lookup_Tables!$A$3:$A$12,0))</f>
        <v>Dr. Farhan Khan</v>
      </c>
      <c r="AF259" s="30" t="str">
        <f aca="false">IFERROR(INDEX(Lookup_Tables!$F$16:$F$45,MATCH(I259,Lookup_Tables!$E$16:$E$45,0)),"N/A")</f>
        <v>EMP206</v>
      </c>
      <c r="AG259" s="30" t="n">
        <f aca="false">_xlfn.IFS(R259="Recovered",4,R259="Referred",3,R259="Admitted",2,R259="Deceased",1,TRUE(),0)</f>
        <v>4</v>
      </c>
      <c r="AH259" s="30" t="str">
        <f aca="false">IF(T259&gt;=4,"Satisfied",IF(T259&gt;=3,"Neutral","Needs Improvement"))</f>
        <v>Satisfied</v>
      </c>
    </row>
    <row r="260" customFormat="false" ht="15" hidden="false" customHeight="false" outlineLevel="0" collapsed="false">
      <c r="A260" s="27" t="s">
        <v>1822</v>
      </c>
      <c r="B260" s="27" t="s">
        <v>1823</v>
      </c>
      <c r="C260" s="27" t="n">
        <v>52</v>
      </c>
      <c r="D260" s="27" t="s">
        <v>181</v>
      </c>
      <c r="E260" s="28" t="n">
        <v>45362</v>
      </c>
      <c r="F260" s="27" t="s">
        <v>624</v>
      </c>
      <c r="G260" s="28" t="n">
        <v>45363</v>
      </c>
      <c r="H260" s="27" t="s">
        <v>183</v>
      </c>
      <c r="I260" s="27" t="s">
        <v>184</v>
      </c>
      <c r="J260" s="27" t="s">
        <v>411</v>
      </c>
      <c r="K260" s="27" t="s">
        <v>156</v>
      </c>
      <c r="L260" s="27" t="n">
        <v>47</v>
      </c>
      <c r="M260" s="27" t="n">
        <v>55</v>
      </c>
      <c r="N260" s="27" t="s">
        <v>127</v>
      </c>
      <c r="O260" s="27" t="s">
        <v>171</v>
      </c>
      <c r="P260" s="27" t="s">
        <v>187</v>
      </c>
      <c r="Q260" s="29" t="n">
        <v>3146.48</v>
      </c>
      <c r="R260" s="27" t="s">
        <v>268</v>
      </c>
      <c r="S260" s="27" t="s">
        <v>131</v>
      </c>
      <c r="T260" s="27" t="n">
        <v>2</v>
      </c>
      <c r="U260" s="27" t="n">
        <f aca="false">YEAR(E260)</f>
        <v>2024</v>
      </c>
      <c r="V260" s="27" t="str">
        <f aca="false">TEXT(E260,"MMM-YYYY")</f>
        <v>Mar-2024</v>
      </c>
      <c r="W260" s="27" t="n">
        <f aca="false">MONTH(E260)</f>
        <v>3</v>
      </c>
      <c r="X260" s="27" t="str">
        <f aca="false">TEXT(WEEKDAY(E260,2),"0")&amp;" - "&amp;TEXT(E260,"dddd")</f>
        <v>1 - Monday</v>
      </c>
      <c r="Y260" s="27" t="str">
        <f aca="false">_xlfn.IFS(C260&lt;18,"Child (0-17)",C260&lt;40,"Young Adult (18-39)",C260&lt;60,"Adult (40-59)",TRUE(),"Senior (60+)")</f>
        <v>Adult (40-59)</v>
      </c>
      <c r="Z260" s="27" t="n">
        <f aca="false">ROUND(G260-E260,0)</f>
        <v>1</v>
      </c>
      <c r="AA260" s="27" t="n">
        <f aca="false">L260+M260</f>
        <v>102</v>
      </c>
      <c r="AB260" s="27" t="n">
        <f aca="false">IFERROR(ROUND(Q260/AA260,2),0)</f>
        <v>30.85</v>
      </c>
      <c r="AC260" s="27" t="str">
        <f aca="false">IF(AND(K260="Critical",N260="No"),"URGENT - No Bed","Normal")</f>
        <v>Normal</v>
      </c>
      <c r="AD260" s="33" t="n">
        <f aca="false">INDEX(Lookup_Tables!$B$3:$B$12,MATCH(H260,Lookup_Tables!$A$3:$A$12,0))</f>
        <v>3100000</v>
      </c>
      <c r="AE260" s="27" t="str">
        <f aca="false">INDEX(Lookup_Tables!$C$3:$C$12,MATCH(H260,Lookup_Tables!$A$3:$A$12,0))</f>
        <v>Dr. Kavita Rao</v>
      </c>
      <c r="AF260" s="27" t="str">
        <f aca="false">IFERROR(INDEX(Lookup_Tables!$F$16:$F$45,MATCH(I260,Lookup_Tables!$E$16:$E$45,0)),"N/A")</f>
        <v>EMP226</v>
      </c>
      <c r="AG260" s="27" t="n">
        <f aca="false">_xlfn.IFS(R260="Recovered",4,R260="Referred",3,R260="Admitted",2,R260="Deceased",1,TRUE(),0)</f>
        <v>3</v>
      </c>
      <c r="AH260" s="27" t="str">
        <f aca="false">IF(T260&gt;=4,"Satisfied",IF(T260&gt;=3,"Neutral","Needs Improvement"))</f>
        <v>Needs Improvement</v>
      </c>
    </row>
    <row r="261" customFormat="false" ht="15" hidden="false" customHeight="false" outlineLevel="0" collapsed="false">
      <c r="A261" s="30" t="s">
        <v>3205</v>
      </c>
      <c r="B261" s="30" t="s">
        <v>855</v>
      </c>
      <c r="C261" s="30" t="n">
        <v>43</v>
      </c>
      <c r="D261" s="30" t="s">
        <v>181</v>
      </c>
      <c r="E261" s="31" t="n">
        <v>45599</v>
      </c>
      <c r="F261" s="30" t="s">
        <v>601</v>
      </c>
      <c r="G261" s="31" t="n">
        <v>45600</v>
      </c>
      <c r="H261" s="30" t="s">
        <v>236</v>
      </c>
      <c r="I261" s="30" t="s">
        <v>237</v>
      </c>
      <c r="J261" s="30" t="s">
        <v>455</v>
      </c>
      <c r="K261" s="30" t="s">
        <v>138</v>
      </c>
      <c r="L261" s="30" t="n">
        <v>24</v>
      </c>
      <c r="M261" s="30" t="n">
        <v>38</v>
      </c>
      <c r="N261" s="30" t="s">
        <v>127</v>
      </c>
      <c r="O261" s="30" t="s">
        <v>149</v>
      </c>
      <c r="P261" s="30" t="s">
        <v>150</v>
      </c>
      <c r="Q261" s="32" t="n">
        <v>2293.21</v>
      </c>
      <c r="R261" s="30" t="s">
        <v>130</v>
      </c>
      <c r="S261" s="30" t="s">
        <v>192</v>
      </c>
      <c r="T261" s="30" t="n">
        <v>5</v>
      </c>
      <c r="U261" s="30" t="n">
        <f aca="false">YEAR(E261)</f>
        <v>2024</v>
      </c>
      <c r="V261" s="30" t="str">
        <f aca="false">TEXT(E261,"MMM-YYYY")</f>
        <v>Nov-2024</v>
      </c>
      <c r="W261" s="30" t="n">
        <f aca="false">MONTH(E261)</f>
        <v>11</v>
      </c>
      <c r="X261" s="30" t="str">
        <f aca="false">TEXT(WEEKDAY(E261,2),"0")&amp;" - "&amp;TEXT(E261,"dddd")</f>
        <v>7 - Sunday</v>
      </c>
      <c r="Y261" s="30" t="str">
        <f aca="false">_xlfn.IFS(C261&lt;18,"Child (0-17)",C261&lt;40,"Young Adult (18-39)",C261&lt;60,"Adult (40-59)",TRUE(),"Senior (60+)")</f>
        <v>Adult (40-59)</v>
      </c>
      <c r="Z261" s="30" t="n">
        <f aca="false">ROUND(G261-E261,0)</f>
        <v>1</v>
      </c>
      <c r="AA261" s="30" t="n">
        <f aca="false">L261+M261</f>
        <v>62</v>
      </c>
      <c r="AB261" s="30" t="n">
        <f aca="false">IFERROR(ROUND(Q261/AA261,2),0)</f>
        <v>36.99</v>
      </c>
      <c r="AC261" s="30" t="str">
        <f aca="false">IF(AND(K261="Critical",N261="No"),"URGENT - No Bed","Normal")</f>
        <v>Normal</v>
      </c>
      <c r="AD261" s="34" t="n">
        <f aca="false">INDEX(Lookup_Tables!$B$3:$B$12,MATCH(H261,Lookup_Tables!$A$3:$A$12,0))</f>
        <v>3900000</v>
      </c>
      <c r="AE261" s="30" t="str">
        <f aca="false">INDEX(Lookup_Tables!$C$3:$C$12,MATCH(H261,Lookup_Tables!$A$3:$A$12,0))</f>
        <v>Dr. Rina Mehta</v>
      </c>
      <c r="AF261" s="30" t="str">
        <f aca="false">IFERROR(INDEX(Lookup_Tables!$F$16:$F$45,MATCH(I261,Lookup_Tables!$E$16:$E$45,0)),"N/A")</f>
        <v>EMP215</v>
      </c>
      <c r="AG261" s="30" t="n">
        <f aca="false">_xlfn.IFS(R261="Recovered",4,R261="Referred",3,R261="Admitted",2,R261="Deceased",1,TRUE(),0)</f>
        <v>4</v>
      </c>
      <c r="AH261" s="30" t="str">
        <f aca="false">IF(T261&gt;=4,"Satisfied",IF(T261&gt;=3,"Neutral","Needs Improvement"))</f>
        <v>Satisfied</v>
      </c>
    </row>
    <row r="262" customFormat="false" ht="15" hidden="false" customHeight="false" outlineLevel="0" collapsed="false">
      <c r="A262" s="27" t="s">
        <v>5202</v>
      </c>
      <c r="B262" s="27" t="s">
        <v>4252</v>
      </c>
      <c r="C262" s="27" t="n">
        <v>8</v>
      </c>
      <c r="D262" s="27" t="s">
        <v>181</v>
      </c>
      <c r="E262" s="28" t="n">
        <v>45395</v>
      </c>
      <c r="F262" s="27" t="s">
        <v>519</v>
      </c>
      <c r="G262" s="28" t="n">
        <v>45395</v>
      </c>
      <c r="H262" s="27" t="s">
        <v>206</v>
      </c>
      <c r="I262" s="27" t="s">
        <v>232</v>
      </c>
      <c r="J262" s="27" t="s">
        <v>469</v>
      </c>
      <c r="K262" s="27" t="s">
        <v>138</v>
      </c>
      <c r="L262" s="27" t="n">
        <v>24</v>
      </c>
      <c r="M262" s="27" t="n">
        <v>26</v>
      </c>
      <c r="N262" s="27" t="s">
        <v>127</v>
      </c>
      <c r="O262" s="27" t="s">
        <v>128</v>
      </c>
      <c r="P262" s="27" t="s">
        <v>140</v>
      </c>
      <c r="Q262" s="29" t="n">
        <v>863.69</v>
      </c>
      <c r="R262" s="27" t="s">
        <v>130</v>
      </c>
      <c r="S262" s="27" t="s">
        <v>141</v>
      </c>
      <c r="T262" s="27" t="n">
        <v>5</v>
      </c>
      <c r="U262" s="27" t="n">
        <f aca="false">YEAR(E262)</f>
        <v>2024</v>
      </c>
      <c r="V262" s="27" t="str">
        <f aca="false">TEXT(E262,"MMM-YYYY")</f>
        <v>Apr-2024</v>
      </c>
      <c r="W262" s="27" t="n">
        <f aca="false">MONTH(E262)</f>
        <v>4</v>
      </c>
      <c r="X262" s="27" t="str">
        <f aca="false">TEXT(WEEKDAY(E262,2),"0")&amp;" - "&amp;TEXT(E262,"dddd")</f>
        <v>6 - Saturday</v>
      </c>
      <c r="Y262" s="27" t="str">
        <f aca="false">_xlfn.IFS(C262&lt;18,"Child (0-17)",C262&lt;40,"Young Adult (18-39)",C262&lt;60,"Adult (40-59)",TRUE(),"Senior (60+)")</f>
        <v>Child (0-17)</v>
      </c>
      <c r="Z262" s="27" t="n">
        <f aca="false">ROUND(G262-E262,0)</f>
        <v>0</v>
      </c>
      <c r="AA262" s="27" t="n">
        <f aca="false">L262+M262</f>
        <v>50</v>
      </c>
      <c r="AB262" s="27" t="n">
        <f aca="false">IFERROR(ROUND(Q262/AA262,2),0)</f>
        <v>17.27</v>
      </c>
      <c r="AC262" s="27" t="str">
        <f aca="false">IF(AND(K262="Critical",N262="No"),"URGENT - No Bed","Normal")</f>
        <v>Normal</v>
      </c>
      <c r="AD262" s="33" t="n">
        <f aca="false">INDEX(Lookup_Tables!$B$3:$B$12,MATCH(H262,Lookup_Tables!$A$3:$A$12,0))</f>
        <v>2800000</v>
      </c>
      <c r="AE262" s="27" t="str">
        <f aca="false">INDEX(Lookup_Tables!$C$3:$C$12,MATCH(H262,Lookup_Tables!$A$3:$A$12,0))</f>
        <v>Dr. Suresh Nair</v>
      </c>
      <c r="AF262" s="27" t="str">
        <f aca="false">IFERROR(INDEX(Lookup_Tables!$F$16:$F$45,MATCH(I262,Lookup_Tables!$E$16:$E$45,0)),"N/A")</f>
        <v>EMP210</v>
      </c>
      <c r="AG262" s="27" t="n">
        <f aca="false">_xlfn.IFS(R262="Recovered",4,R262="Referred",3,R262="Admitted",2,R262="Deceased",1,TRUE(),0)</f>
        <v>4</v>
      </c>
      <c r="AH262" s="27" t="str">
        <f aca="false">IF(T262&gt;=4,"Satisfied",IF(T262&gt;=3,"Neutral","Needs Improvement"))</f>
        <v>Satisfied</v>
      </c>
    </row>
    <row r="263" customFormat="false" ht="15" hidden="false" customHeight="false" outlineLevel="0" collapsed="false">
      <c r="A263" s="30" t="s">
        <v>2552</v>
      </c>
      <c r="B263" s="30" t="s">
        <v>2553</v>
      </c>
      <c r="C263" s="30" t="n">
        <v>28</v>
      </c>
      <c r="D263" s="30" t="s">
        <v>181</v>
      </c>
      <c r="E263" s="31" t="n">
        <v>45592</v>
      </c>
      <c r="F263" s="30" t="s">
        <v>940</v>
      </c>
      <c r="G263" s="31" t="n">
        <v>45593</v>
      </c>
      <c r="H263" s="30" t="s">
        <v>217</v>
      </c>
      <c r="I263" s="30" t="s">
        <v>282</v>
      </c>
      <c r="J263" s="30" t="s">
        <v>483</v>
      </c>
      <c r="K263" s="30" t="s">
        <v>126</v>
      </c>
      <c r="L263" s="30" t="n">
        <v>23</v>
      </c>
      <c r="M263" s="30" t="n">
        <v>137</v>
      </c>
      <c r="N263" s="30" t="s">
        <v>127</v>
      </c>
      <c r="O263" s="30" t="s">
        <v>149</v>
      </c>
      <c r="P263" s="30" t="s">
        <v>150</v>
      </c>
      <c r="Q263" s="32" t="n">
        <v>8249.95</v>
      </c>
      <c r="R263" s="30" t="s">
        <v>172</v>
      </c>
      <c r="S263" s="30" t="s">
        <v>178</v>
      </c>
      <c r="T263" s="30" t="n">
        <v>4</v>
      </c>
      <c r="U263" s="30" t="n">
        <f aca="false">YEAR(E263)</f>
        <v>2024</v>
      </c>
      <c r="V263" s="30" t="str">
        <f aca="false">TEXT(E263,"MMM-YYYY")</f>
        <v>Oct-2024</v>
      </c>
      <c r="W263" s="30" t="n">
        <f aca="false">MONTH(E263)</f>
        <v>10</v>
      </c>
      <c r="X263" s="30" t="str">
        <f aca="false">TEXT(WEEKDAY(E263,2),"0")&amp;" - "&amp;TEXT(E263,"dddd")</f>
        <v>7 - Sunday</v>
      </c>
      <c r="Y263" s="30" t="str">
        <f aca="false">_xlfn.IFS(C263&lt;18,"Child (0-17)",C263&lt;40,"Young Adult (18-39)",C263&lt;60,"Adult (40-59)",TRUE(),"Senior (60+)")</f>
        <v>Young Adult (18-39)</v>
      </c>
      <c r="Z263" s="30" t="n">
        <f aca="false">ROUND(G263-E263,0)</f>
        <v>1</v>
      </c>
      <c r="AA263" s="30" t="n">
        <f aca="false">L263+M263</f>
        <v>160</v>
      </c>
      <c r="AB263" s="30" t="n">
        <f aca="false">IFERROR(ROUND(Q263/AA263,2),0)</f>
        <v>51.56</v>
      </c>
      <c r="AC263" s="30" t="str">
        <f aca="false">IF(AND(K263="Critical",N263="No"),"URGENT - No Bed","Normal")</f>
        <v>Normal</v>
      </c>
      <c r="AD263" s="34" t="n">
        <f aca="false">INDEX(Lookup_Tables!$B$3:$B$12,MATCH(H263,Lookup_Tables!$A$3:$A$12,0))</f>
        <v>4200000</v>
      </c>
      <c r="AE263" s="30" t="str">
        <f aca="false">INDEX(Lookup_Tables!$C$3:$C$12,MATCH(H263,Lookup_Tables!$A$3:$A$12,0))</f>
        <v>Dr. Anil Kapoor</v>
      </c>
      <c r="AF263" s="30" t="str">
        <f aca="false">IFERROR(INDEX(Lookup_Tables!$F$16:$F$45,MATCH(I263,Lookup_Tables!$E$16:$E$45,0)),"N/A")</f>
        <v>EMP200</v>
      </c>
      <c r="AG263" s="30" t="n">
        <f aca="false">_xlfn.IFS(R263="Recovered",4,R263="Referred",3,R263="Admitted",2,R263="Deceased",1,TRUE(),0)</f>
        <v>2</v>
      </c>
      <c r="AH263" s="30" t="str">
        <f aca="false">IF(T263&gt;=4,"Satisfied",IF(T263&gt;=3,"Neutral","Needs Improvement"))</f>
        <v>Satisfied</v>
      </c>
    </row>
    <row r="264" customFormat="false" ht="15" hidden="false" customHeight="false" outlineLevel="0" collapsed="false">
      <c r="A264" s="27" t="s">
        <v>5259</v>
      </c>
      <c r="B264" s="27" t="s">
        <v>2408</v>
      </c>
      <c r="C264" s="27" t="n">
        <v>26</v>
      </c>
      <c r="D264" s="27" t="s">
        <v>181</v>
      </c>
      <c r="E264" s="28" t="n">
        <v>45498</v>
      </c>
      <c r="F264" s="27" t="s">
        <v>1696</v>
      </c>
      <c r="G264" s="28" t="n">
        <v>45498</v>
      </c>
      <c r="H264" s="27" t="s">
        <v>206</v>
      </c>
      <c r="I264" s="27" t="s">
        <v>232</v>
      </c>
      <c r="J264" s="27" t="s">
        <v>208</v>
      </c>
      <c r="K264" s="27" t="s">
        <v>138</v>
      </c>
      <c r="L264" s="27" t="n">
        <v>84</v>
      </c>
      <c r="M264" s="27" t="n">
        <v>24</v>
      </c>
      <c r="N264" s="27" t="s">
        <v>127</v>
      </c>
      <c r="O264" s="27" t="s">
        <v>128</v>
      </c>
      <c r="P264" s="27" t="s">
        <v>150</v>
      </c>
      <c r="Q264" s="29" t="n">
        <v>2412.23</v>
      </c>
      <c r="R264" s="27" t="s">
        <v>130</v>
      </c>
      <c r="S264" s="27" t="s">
        <v>197</v>
      </c>
      <c r="T264" s="27" t="n">
        <v>2</v>
      </c>
      <c r="U264" s="27" t="n">
        <f aca="false">YEAR(E264)</f>
        <v>2024</v>
      </c>
      <c r="V264" s="27" t="str">
        <f aca="false">TEXT(E264,"MMM-YYYY")</f>
        <v>Jul-2024</v>
      </c>
      <c r="W264" s="27" t="n">
        <f aca="false">MONTH(E264)</f>
        <v>7</v>
      </c>
      <c r="X264" s="27" t="str">
        <f aca="false">TEXT(WEEKDAY(E264,2),"0")&amp;" - "&amp;TEXT(E264,"dddd")</f>
        <v>4 - Thursday</v>
      </c>
      <c r="Y264" s="27" t="str">
        <f aca="false">_xlfn.IFS(C264&lt;18,"Child (0-17)",C264&lt;40,"Young Adult (18-39)",C264&lt;60,"Adult (40-59)",TRUE(),"Senior (60+)")</f>
        <v>Young Adult (18-39)</v>
      </c>
      <c r="Z264" s="27" t="n">
        <f aca="false">ROUND(G264-E264,0)</f>
        <v>0</v>
      </c>
      <c r="AA264" s="27" t="n">
        <f aca="false">L264+M264</f>
        <v>108</v>
      </c>
      <c r="AB264" s="27" t="n">
        <f aca="false">IFERROR(ROUND(Q264/AA264,2),0)</f>
        <v>22.34</v>
      </c>
      <c r="AC264" s="27" t="str">
        <f aca="false">IF(AND(K264="Critical",N264="No"),"URGENT - No Bed","Normal")</f>
        <v>Normal</v>
      </c>
      <c r="AD264" s="33" t="n">
        <f aca="false">INDEX(Lookup_Tables!$B$3:$B$12,MATCH(H264,Lookup_Tables!$A$3:$A$12,0))</f>
        <v>2800000</v>
      </c>
      <c r="AE264" s="27" t="str">
        <f aca="false">INDEX(Lookup_Tables!$C$3:$C$12,MATCH(H264,Lookup_Tables!$A$3:$A$12,0))</f>
        <v>Dr. Suresh Nair</v>
      </c>
      <c r="AF264" s="27" t="str">
        <f aca="false">IFERROR(INDEX(Lookup_Tables!$F$16:$F$45,MATCH(I264,Lookup_Tables!$E$16:$E$45,0)),"N/A")</f>
        <v>EMP210</v>
      </c>
      <c r="AG264" s="27" t="n">
        <f aca="false">_xlfn.IFS(R264="Recovered",4,R264="Referred",3,R264="Admitted",2,R264="Deceased",1,TRUE(),0)</f>
        <v>4</v>
      </c>
      <c r="AH264" s="27" t="str">
        <f aca="false">IF(T264&gt;=4,"Satisfied",IF(T264&gt;=3,"Neutral","Needs Improvement"))</f>
        <v>Needs Improvement</v>
      </c>
    </row>
    <row r="265" customFormat="false" ht="15" hidden="false" customHeight="false" outlineLevel="0" collapsed="false">
      <c r="A265" s="30" t="s">
        <v>1790</v>
      </c>
      <c r="B265" s="30" t="s">
        <v>1791</v>
      </c>
      <c r="C265" s="30" t="n">
        <v>9</v>
      </c>
      <c r="D265" s="30" t="s">
        <v>181</v>
      </c>
      <c r="E265" s="31" t="n">
        <v>45485</v>
      </c>
      <c r="F265" s="30" t="s">
        <v>211</v>
      </c>
      <c r="G265" s="31" t="n">
        <v>45489</v>
      </c>
      <c r="H265" s="30" t="s">
        <v>183</v>
      </c>
      <c r="I265" s="30" t="s">
        <v>212</v>
      </c>
      <c r="J265" s="30" t="s">
        <v>185</v>
      </c>
      <c r="K265" s="30" t="s">
        <v>126</v>
      </c>
      <c r="L265" s="30" t="n">
        <v>42</v>
      </c>
      <c r="M265" s="30" t="n">
        <v>48</v>
      </c>
      <c r="N265" s="30" t="s">
        <v>186</v>
      </c>
      <c r="O265" s="30" t="s">
        <v>128</v>
      </c>
      <c r="P265" s="30" t="s">
        <v>129</v>
      </c>
      <c r="Q265" s="32" t="n">
        <v>7487.32</v>
      </c>
      <c r="R265" s="30" t="s">
        <v>462</v>
      </c>
      <c r="S265" s="30" t="s">
        <v>178</v>
      </c>
      <c r="T265" s="30" t="n">
        <v>3</v>
      </c>
      <c r="U265" s="30" t="n">
        <f aca="false">YEAR(E265)</f>
        <v>2024</v>
      </c>
      <c r="V265" s="30" t="str">
        <f aca="false">TEXT(E265,"MMM-YYYY")</f>
        <v>Jul-2024</v>
      </c>
      <c r="W265" s="30" t="n">
        <f aca="false">MONTH(E265)</f>
        <v>7</v>
      </c>
      <c r="X265" s="30" t="str">
        <f aca="false">TEXT(WEEKDAY(E265,2),"0")&amp;" - "&amp;TEXT(E265,"dddd")</f>
        <v>5 - Friday</v>
      </c>
      <c r="Y265" s="30" t="str">
        <f aca="false">_xlfn.IFS(C265&lt;18,"Child (0-17)",C265&lt;40,"Young Adult (18-39)",C265&lt;60,"Adult (40-59)",TRUE(),"Senior (60+)")</f>
        <v>Child (0-17)</v>
      </c>
      <c r="Z265" s="30" t="n">
        <f aca="false">ROUND(G265-E265,0)</f>
        <v>4</v>
      </c>
      <c r="AA265" s="30" t="n">
        <f aca="false">L265+M265</f>
        <v>90</v>
      </c>
      <c r="AB265" s="30" t="n">
        <f aca="false">IFERROR(ROUND(Q265/AA265,2),0)</f>
        <v>83.19</v>
      </c>
      <c r="AC265" s="30" t="str">
        <f aca="false">IF(AND(K265="Critical",N265="No"),"URGENT - No Bed","Normal")</f>
        <v>Normal</v>
      </c>
      <c r="AD265" s="34" t="n">
        <f aca="false">INDEX(Lookup_Tables!$B$3:$B$12,MATCH(H265,Lookup_Tables!$A$3:$A$12,0))</f>
        <v>3100000</v>
      </c>
      <c r="AE265" s="30" t="str">
        <f aca="false">INDEX(Lookup_Tables!$C$3:$C$12,MATCH(H265,Lookup_Tables!$A$3:$A$12,0))</f>
        <v>Dr. Kavita Rao</v>
      </c>
      <c r="AF265" s="30" t="str">
        <f aca="false">IFERROR(INDEX(Lookup_Tables!$F$16:$F$45,MATCH(I265,Lookup_Tables!$E$16:$E$45,0)),"N/A")</f>
        <v>EMP225</v>
      </c>
      <c r="AG265" s="30" t="n">
        <f aca="false">_xlfn.IFS(R265="Recovered",4,R265="Referred",3,R265="Admitted",2,R265="Deceased",1,TRUE(),0)</f>
        <v>1</v>
      </c>
      <c r="AH265" s="30" t="str">
        <f aca="false">IF(T265&gt;=4,"Satisfied",IF(T265&gt;=3,"Neutral","Needs Improvement"))</f>
        <v>Neutral</v>
      </c>
    </row>
    <row r="266" customFormat="false" ht="15" hidden="false" customHeight="false" outlineLevel="0" collapsed="false">
      <c r="A266" s="27" t="s">
        <v>7156</v>
      </c>
      <c r="B266" s="27" t="s">
        <v>2230</v>
      </c>
      <c r="C266" s="27" t="n">
        <v>47</v>
      </c>
      <c r="D266" s="27" t="s">
        <v>121</v>
      </c>
      <c r="E266" s="28" t="n">
        <v>45556</v>
      </c>
      <c r="F266" s="27" t="s">
        <v>290</v>
      </c>
      <c r="G266" s="28" t="n">
        <v>45556</v>
      </c>
      <c r="H266" s="27" t="s">
        <v>206</v>
      </c>
      <c r="I266" s="27" t="s">
        <v>300</v>
      </c>
      <c r="J266" s="27" t="s">
        <v>615</v>
      </c>
      <c r="K266" s="27" t="s">
        <v>138</v>
      </c>
      <c r="L266" s="27" t="n">
        <v>29</v>
      </c>
      <c r="M266" s="27" t="n">
        <v>32</v>
      </c>
      <c r="N266" s="27" t="s">
        <v>127</v>
      </c>
      <c r="O266" s="27" t="s">
        <v>139</v>
      </c>
      <c r="P266" s="27" t="s">
        <v>150</v>
      </c>
      <c r="Q266" s="29" t="n">
        <v>1217.13</v>
      </c>
      <c r="R266" s="27" t="s">
        <v>130</v>
      </c>
      <c r="S266" s="27" t="s">
        <v>192</v>
      </c>
      <c r="T266" s="27" t="n">
        <v>3</v>
      </c>
      <c r="U266" s="27" t="n">
        <f aca="false">YEAR(E266)</f>
        <v>2024</v>
      </c>
      <c r="V266" s="27" t="str">
        <f aca="false">TEXT(E266,"MMM-YYYY")</f>
        <v>Sep-2024</v>
      </c>
      <c r="W266" s="27" t="n">
        <f aca="false">MONTH(E266)</f>
        <v>9</v>
      </c>
      <c r="X266" s="27" t="str">
        <f aca="false">TEXT(WEEKDAY(E266,2),"0")&amp;" - "&amp;TEXT(E266,"dddd")</f>
        <v>6 - Saturday</v>
      </c>
      <c r="Y266" s="27" t="str">
        <f aca="false">_xlfn.IFS(C266&lt;18,"Child (0-17)",C266&lt;40,"Young Adult (18-39)",C266&lt;60,"Adult (40-59)",TRUE(),"Senior (60+)")</f>
        <v>Adult (40-59)</v>
      </c>
      <c r="Z266" s="27" t="n">
        <f aca="false">ROUND(G266-E266,0)</f>
        <v>0</v>
      </c>
      <c r="AA266" s="27" t="n">
        <f aca="false">L266+M266</f>
        <v>61</v>
      </c>
      <c r="AB266" s="27" t="n">
        <f aca="false">IFERROR(ROUND(Q266/AA266,2),0)</f>
        <v>19.95</v>
      </c>
      <c r="AC266" s="27" t="str">
        <f aca="false">IF(AND(K266="Critical",N266="No"),"URGENT - No Bed","Normal")</f>
        <v>Normal</v>
      </c>
      <c r="AD266" s="33" t="n">
        <f aca="false">INDEX(Lookup_Tables!$B$3:$B$12,MATCH(H266,Lookup_Tables!$A$3:$A$12,0))</f>
        <v>2800000</v>
      </c>
      <c r="AE266" s="27" t="str">
        <f aca="false">INDEX(Lookup_Tables!$C$3:$C$12,MATCH(H266,Lookup_Tables!$A$3:$A$12,0))</f>
        <v>Dr. Suresh Nair</v>
      </c>
      <c r="AF266" s="27" t="str">
        <f aca="false">IFERROR(INDEX(Lookup_Tables!$F$16:$F$45,MATCH(I266,Lookup_Tables!$E$16:$E$45,0)),"N/A")</f>
        <v>EMP211</v>
      </c>
      <c r="AG266" s="27" t="n">
        <f aca="false">_xlfn.IFS(R266="Recovered",4,R266="Referred",3,R266="Admitted",2,R266="Deceased",1,TRUE(),0)</f>
        <v>4</v>
      </c>
      <c r="AH266" s="27" t="str">
        <f aca="false">IF(T266&gt;=4,"Satisfied",IF(T266&gt;=3,"Neutral","Needs Improvement"))</f>
        <v>Neutral</v>
      </c>
    </row>
    <row r="267" customFormat="false" ht="15" hidden="false" customHeight="false" outlineLevel="0" collapsed="false">
      <c r="A267" s="30" t="s">
        <v>4500</v>
      </c>
      <c r="B267" s="30" t="s">
        <v>900</v>
      </c>
      <c r="C267" s="30" t="n">
        <v>54</v>
      </c>
      <c r="D267" s="30" t="s">
        <v>121</v>
      </c>
      <c r="E267" s="31" t="n">
        <v>45389</v>
      </c>
      <c r="F267" s="30" t="s">
        <v>948</v>
      </c>
      <c r="G267" s="31" t="n">
        <v>45389</v>
      </c>
      <c r="H267" s="30" t="s">
        <v>183</v>
      </c>
      <c r="I267" s="30" t="s">
        <v>430</v>
      </c>
      <c r="J267" s="30" t="s">
        <v>411</v>
      </c>
      <c r="K267" s="30" t="s">
        <v>138</v>
      </c>
      <c r="L267" s="30" t="n">
        <v>49</v>
      </c>
      <c r="M267" s="30" t="n">
        <v>21</v>
      </c>
      <c r="N267" s="30" t="s">
        <v>127</v>
      </c>
      <c r="O267" s="30" t="s">
        <v>171</v>
      </c>
      <c r="P267" s="30" t="s">
        <v>150</v>
      </c>
      <c r="Q267" s="32" t="n">
        <v>926.99</v>
      </c>
      <c r="R267" s="30" t="s">
        <v>130</v>
      </c>
      <c r="S267" s="30" t="s">
        <v>164</v>
      </c>
      <c r="T267" s="30" t="n">
        <v>2</v>
      </c>
      <c r="U267" s="30" t="n">
        <f aca="false">YEAR(E267)</f>
        <v>2024</v>
      </c>
      <c r="V267" s="30" t="str">
        <f aca="false">TEXT(E267,"MMM-YYYY")</f>
        <v>Apr-2024</v>
      </c>
      <c r="W267" s="30" t="n">
        <f aca="false">MONTH(E267)</f>
        <v>4</v>
      </c>
      <c r="X267" s="30" t="str">
        <f aca="false">TEXT(WEEKDAY(E267,2),"0")&amp;" - "&amp;TEXT(E267,"dddd")</f>
        <v>7 - Sunday</v>
      </c>
      <c r="Y267" s="30" t="str">
        <f aca="false">_xlfn.IFS(C267&lt;18,"Child (0-17)",C267&lt;40,"Young Adult (18-39)",C267&lt;60,"Adult (40-59)",TRUE(),"Senior (60+)")</f>
        <v>Adult (40-59)</v>
      </c>
      <c r="Z267" s="30" t="n">
        <f aca="false">ROUND(G267-E267,0)</f>
        <v>0</v>
      </c>
      <c r="AA267" s="30" t="n">
        <f aca="false">L267+M267</f>
        <v>70</v>
      </c>
      <c r="AB267" s="30" t="n">
        <f aca="false">IFERROR(ROUND(Q267/AA267,2),0)</f>
        <v>13.24</v>
      </c>
      <c r="AC267" s="30" t="str">
        <f aca="false">IF(AND(K267="Critical",N267="No"),"URGENT - No Bed","Normal")</f>
        <v>Normal</v>
      </c>
      <c r="AD267" s="34" t="n">
        <f aca="false">INDEX(Lookup_Tables!$B$3:$B$12,MATCH(H267,Lookup_Tables!$A$3:$A$12,0))</f>
        <v>3100000</v>
      </c>
      <c r="AE267" s="30" t="str">
        <f aca="false">INDEX(Lookup_Tables!$C$3:$C$12,MATCH(H267,Lookup_Tables!$A$3:$A$12,0))</f>
        <v>Dr. Kavita Rao</v>
      </c>
      <c r="AF267" s="30" t="str">
        <f aca="false">IFERROR(INDEX(Lookup_Tables!$F$16:$F$45,MATCH(I267,Lookup_Tables!$E$16:$E$45,0)),"N/A")</f>
        <v>EMP224</v>
      </c>
      <c r="AG267" s="30" t="n">
        <f aca="false">_xlfn.IFS(R267="Recovered",4,R267="Referred",3,R267="Admitted",2,R267="Deceased",1,TRUE(),0)</f>
        <v>4</v>
      </c>
      <c r="AH267" s="30" t="str">
        <f aca="false">IF(T267&gt;=4,"Satisfied",IF(T267&gt;=3,"Neutral","Needs Improvement"))</f>
        <v>Needs Improvement</v>
      </c>
    </row>
    <row r="268" customFormat="false" ht="15" hidden="false" customHeight="false" outlineLevel="0" collapsed="false">
      <c r="A268" s="27" t="s">
        <v>6833</v>
      </c>
      <c r="B268" s="27" t="s">
        <v>1328</v>
      </c>
      <c r="C268" s="27" t="n">
        <v>40</v>
      </c>
      <c r="D268" s="27" t="s">
        <v>121</v>
      </c>
      <c r="E268" s="28" t="n">
        <v>45295</v>
      </c>
      <c r="F268" s="27" t="s">
        <v>290</v>
      </c>
      <c r="G268" s="28" t="n">
        <v>45297</v>
      </c>
      <c r="H268" s="27" t="s">
        <v>123</v>
      </c>
      <c r="I268" s="27" t="s">
        <v>155</v>
      </c>
      <c r="J268" s="27" t="s">
        <v>508</v>
      </c>
      <c r="K268" s="27" t="s">
        <v>156</v>
      </c>
      <c r="L268" s="27" t="n">
        <v>70</v>
      </c>
      <c r="M268" s="27" t="n">
        <v>47</v>
      </c>
      <c r="N268" s="27" t="s">
        <v>127</v>
      </c>
      <c r="O268" s="27" t="s">
        <v>149</v>
      </c>
      <c r="P268" s="27" t="s">
        <v>150</v>
      </c>
      <c r="Q268" s="29" t="n">
        <v>3500.76</v>
      </c>
      <c r="R268" s="27" t="s">
        <v>172</v>
      </c>
      <c r="S268" s="27" t="s">
        <v>192</v>
      </c>
      <c r="T268" s="27" t="n">
        <v>2</v>
      </c>
      <c r="U268" s="27" t="n">
        <f aca="false">YEAR(E268)</f>
        <v>2024</v>
      </c>
      <c r="V268" s="27" t="str">
        <f aca="false">TEXT(E268,"MMM-YYYY")</f>
        <v>Jan-2024</v>
      </c>
      <c r="W268" s="27" t="n">
        <f aca="false">MONTH(E268)</f>
        <v>1</v>
      </c>
      <c r="X268" s="27" t="str">
        <f aca="false">TEXT(WEEKDAY(E268,2),"0")&amp;" - "&amp;TEXT(E268,"dddd")</f>
        <v>4 - Thursday</v>
      </c>
      <c r="Y268" s="27" t="str">
        <f aca="false">_xlfn.IFS(C268&lt;18,"Child (0-17)",C268&lt;40,"Young Adult (18-39)",C268&lt;60,"Adult (40-59)",TRUE(),"Senior (60+)")</f>
        <v>Adult (40-59)</v>
      </c>
      <c r="Z268" s="27" t="n">
        <f aca="false">ROUND(G268-E268,0)</f>
        <v>2</v>
      </c>
      <c r="AA268" s="27" t="n">
        <f aca="false">L268+M268</f>
        <v>117</v>
      </c>
      <c r="AB268" s="27" t="n">
        <f aca="false">IFERROR(ROUND(Q268/AA268,2),0)</f>
        <v>29.92</v>
      </c>
      <c r="AC268" s="27" t="str">
        <f aca="false">IF(AND(K268="Critical",N268="No"),"URGENT - No Bed","Normal")</f>
        <v>Normal</v>
      </c>
      <c r="AD268" s="33" t="n">
        <f aca="false">INDEX(Lookup_Tables!$B$3:$B$12,MATCH(H268,Lookup_Tables!$A$3:$A$12,0))</f>
        <v>2200000</v>
      </c>
      <c r="AE268" s="27" t="str">
        <f aca="false">INDEX(Lookup_Tables!$C$3:$C$12,MATCH(H268,Lookup_Tables!$A$3:$A$12,0))</f>
        <v>Dr. Rohan Das</v>
      </c>
      <c r="AF268" s="27" t="str">
        <f aca="false">IFERROR(INDEX(Lookup_Tables!$F$16:$F$45,MATCH(I268,Lookup_Tables!$E$16:$E$45,0)),"N/A")</f>
        <v>EMP203</v>
      </c>
      <c r="AG268" s="27" t="n">
        <f aca="false">_xlfn.IFS(R268="Recovered",4,R268="Referred",3,R268="Admitted",2,R268="Deceased",1,TRUE(),0)</f>
        <v>2</v>
      </c>
      <c r="AH268" s="27" t="str">
        <f aca="false">IF(T268&gt;=4,"Satisfied",IF(T268&gt;=3,"Neutral","Needs Improvement"))</f>
        <v>Needs Improvement</v>
      </c>
    </row>
    <row r="269" customFormat="false" ht="15" hidden="false" customHeight="false" outlineLevel="0" collapsed="false">
      <c r="A269" s="30" t="s">
        <v>4230</v>
      </c>
      <c r="B269" s="30" t="s">
        <v>4231</v>
      </c>
      <c r="C269" s="30" t="n">
        <v>28</v>
      </c>
      <c r="D269" s="30" t="s">
        <v>121</v>
      </c>
      <c r="E269" s="31" t="n">
        <v>45536</v>
      </c>
      <c r="F269" s="30" t="s">
        <v>290</v>
      </c>
      <c r="G269" s="31" t="n">
        <v>45536</v>
      </c>
      <c r="H269" s="30" t="s">
        <v>168</v>
      </c>
      <c r="I269" s="30" t="s">
        <v>366</v>
      </c>
      <c r="J269" s="30" t="s">
        <v>191</v>
      </c>
      <c r="K269" s="30" t="s">
        <v>138</v>
      </c>
      <c r="L269" s="30" t="n">
        <v>86</v>
      </c>
      <c r="M269" s="30" t="n">
        <v>29</v>
      </c>
      <c r="N269" s="30" t="s">
        <v>127</v>
      </c>
      <c r="O269" s="30" t="s">
        <v>128</v>
      </c>
      <c r="P269" s="30" t="s">
        <v>140</v>
      </c>
      <c r="Q269" s="32" t="n">
        <v>1493.86</v>
      </c>
      <c r="R269" s="30" t="s">
        <v>130</v>
      </c>
      <c r="S269" s="30" t="s">
        <v>151</v>
      </c>
      <c r="T269" s="30" t="n">
        <v>4</v>
      </c>
      <c r="U269" s="30" t="n">
        <f aca="false">YEAR(E269)</f>
        <v>2024</v>
      </c>
      <c r="V269" s="30" t="str">
        <f aca="false">TEXT(E269,"MMM-YYYY")</f>
        <v>Sep-2024</v>
      </c>
      <c r="W269" s="30" t="n">
        <f aca="false">MONTH(E269)</f>
        <v>9</v>
      </c>
      <c r="X269" s="30" t="str">
        <f aca="false">TEXT(WEEKDAY(E269,2),"0")&amp;" - "&amp;TEXT(E269,"dddd")</f>
        <v>7 - Sunday</v>
      </c>
      <c r="Y269" s="30" t="str">
        <f aca="false">_xlfn.IFS(C269&lt;18,"Child (0-17)",C269&lt;40,"Young Adult (18-39)",C269&lt;60,"Adult (40-59)",TRUE(),"Senior (60+)")</f>
        <v>Young Adult (18-39)</v>
      </c>
      <c r="Z269" s="30" t="n">
        <f aca="false">ROUND(G269-E269,0)</f>
        <v>0</v>
      </c>
      <c r="AA269" s="30" t="n">
        <f aca="false">L269+M269</f>
        <v>115</v>
      </c>
      <c r="AB269" s="30" t="n">
        <f aca="false">IFERROR(ROUND(Q269/AA269,2),0)</f>
        <v>12.99</v>
      </c>
      <c r="AC269" s="30" t="str">
        <f aca="false">IF(AND(K269="Critical",N269="No"),"URGENT - No Bed","Normal")</f>
        <v>Normal</v>
      </c>
      <c r="AD269" s="34" t="n">
        <f aca="false">INDEX(Lookup_Tables!$B$3:$B$12,MATCH(H269,Lookup_Tables!$A$3:$A$12,0))</f>
        <v>4400000</v>
      </c>
      <c r="AE269" s="30" t="str">
        <f aca="false">INDEX(Lookup_Tables!$C$3:$C$12,MATCH(H269,Lookup_Tables!$A$3:$A$12,0))</f>
        <v>Dr. Neha Chopra</v>
      </c>
      <c r="AF269" s="30" t="str">
        <f aca="false">IFERROR(INDEX(Lookup_Tables!$F$16:$F$45,MATCH(I269,Lookup_Tables!$E$16:$E$45,0)),"N/A")</f>
        <v>EMP218</v>
      </c>
      <c r="AG269" s="30" t="n">
        <f aca="false">_xlfn.IFS(R269="Recovered",4,R269="Referred",3,R269="Admitted",2,R269="Deceased",1,TRUE(),0)</f>
        <v>4</v>
      </c>
      <c r="AH269" s="30" t="str">
        <f aca="false">IF(T269&gt;=4,"Satisfied",IF(T269&gt;=3,"Neutral","Needs Improvement"))</f>
        <v>Satisfied</v>
      </c>
    </row>
    <row r="270" customFormat="false" ht="15" hidden="false" customHeight="false" outlineLevel="0" collapsed="false">
      <c r="A270" s="27" t="s">
        <v>467</v>
      </c>
      <c r="B270" s="27" t="s">
        <v>468</v>
      </c>
      <c r="C270" s="27" t="n">
        <v>24</v>
      </c>
      <c r="D270" s="27" t="s">
        <v>181</v>
      </c>
      <c r="E270" s="28" t="n">
        <v>45572</v>
      </c>
      <c r="F270" s="27" t="s">
        <v>398</v>
      </c>
      <c r="G270" s="28" t="n">
        <v>45574</v>
      </c>
      <c r="H270" s="27" t="s">
        <v>206</v>
      </c>
      <c r="I270" s="27" t="s">
        <v>300</v>
      </c>
      <c r="J270" s="27" t="s">
        <v>469</v>
      </c>
      <c r="K270" s="27" t="s">
        <v>156</v>
      </c>
      <c r="L270" s="27" t="n">
        <v>46</v>
      </c>
      <c r="M270" s="27" t="n">
        <v>57</v>
      </c>
      <c r="N270" s="27" t="s">
        <v>186</v>
      </c>
      <c r="O270" s="27" t="s">
        <v>171</v>
      </c>
      <c r="P270" s="27" t="s">
        <v>150</v>
      </c>
      <c r="Q270" s="29" t="n">
        <v>3585.16</v>
      </c>
      <c r="R270" s="27" t="s">
        <v>130</v>
      </c>
      <c r="S270" s="27" t="s">
        <v>335</v>
      </c>
      <c r="T270" s="27" t="n">
        <v>4</v>
      </c>
      <c r="U270" s="27" t="n">
        <f aca="false">YEAR(E270)</f>
        <v>2024</v>
      </c>
      <c r="V270" s="27" t="str">
        <f aca="false">TEXT(E270,"MMM-YYYY")</f>
        <v>Oct-2024</v>
      </c>
      <c r="W270" s="27" t="n">
        <f aca="false">MONTH(E270)</f>
        <v>10</v>
      </c>
      <c r="X270" s="27" t="str">
        <f aca="false">TEXT(WEEKDAY(E270,2),"0")&amp;" - "&amp;TEXT(E270,"dddd")</f>
        <v>1 - Monday</v>
      </c>
      <c r="Y270" s="27" t="str">
        <f aca="false">_xlfn.IFS(C270&lt;18,"Child (0-17)",C270&lt;40,"Young Adult (18-39)",C270&lt;60,"Adult (40-59)",TRUE(),"Senior (60+)")</f>
        <v>Young Adult (18-39)</v>
      </c>
      <c r="Z270" s="27" t="n">
        <f aca="false">ROUND(G270-E270,0)</f>
        <v>2</v>
      </c>
      <c r="AA270" s="27" t="n">
        <f aca="false">L270+M270</f>
        <v>103</v>
      </c>
      <c r="AB270" s="27" t="n">
        <f aca="false">IFERROR(ROUND(Q270/AA270,2),0)</f>
        <v>34.81</v>
      </c>
      <c r="AC270" s="27" t="str">
        <f aca="false">IF(AND(K270="Critical",N270="No"),"URGENT - No Bed","Normal")</f>
        <v>Normal</v>
      </c>
      <c r="AD270" s="33" t="n">
        <f aca="false">INDEX(Lookup_Tables!$B$3:$B$12,MATCH(H270,Lookup_Tables!$A$3:$A$12,0))</f>
        <v>2800000</v>
      </c>
      <c r="AE270" s="27" t="str">
        <f aca="false">INDEX(Lookup_Tables!$C$3:$C$12,MATCH(H270,Lookup_Tables!$A$3:$A$12,0))</f>
        <v>Dr. Suresh Nair</v>
      </c>
      <c r="AF270" s="27" t="str">
        <f aca="false">IFERROR(INDEX(Lookup_Tables!$F$16:$F$45,MATCH(I270,Lookup_Tables!$E$16:$E$45,0)),"N/A")</f>
        <v>EMP211</v>
      </c>
      <c r="AG270" s="27" t="n">
        <f aca="false">_xlfn.IFS(R270="Recovered",4,R270="Referred",3,R270="Admitted",2,R270="Deceased",1,TRUE(),0)</f>
        <v>4</v>
      </c>
      <c r="AH270" s="27" t="str">
        <f aca="false">IF(T270&gt;=4,"Satisfied",IF(T270&gt;=3,"Neutral","Needs Improvement"))</f>
        <v>Satisfied</v>
      </c>
    </row>
    <row r="271" customFormat="false" ht="15" hidden="false" customHeight="false" outlineLevel="0" collapsed="false">
      <c r="A271" s="30" t="s">
        <v>3525</v>
      </c>
      <c r="B271" s="30" t="s">
        <v>3526</v>
      </c>
      <c r="C271" s="30" t="n">
        <v>62</v>
      </c>
      <c r="D271" s="30" t="s">
        <v>181</v>
      </c>
      <c r="E271" s="31" t="n">
        <v>45586</v>
      </c>
      <c r="F271" s="30" t="s">
        <v>1026</v>
      </c>
      <c r="G271" s="31" t="n">
        <v>45588</v>
      </c>
      <c r="H271" s="30" t="s">
        <v>236</v>
      </c>
      <c r="I271" s="30" t="s">
        <v>266</v>
      </c>
      <c r="J271" s="30" t="s">
        <v>287</v>
      </c>
      <c r="K271" s="30" t="s">
        <v>126</v>
      </c>
      <c r="L271" s="30" t="n">
        <v>29</v>
      </c>
      <c r="M271" s="30" t="n">
        <v>70</v>
      </c>
      <c r="N271" s="30" t="s">
        <v>186</v>
      </c>
      <c r="O271" s="30" t="s">
        <v>149</v>
      </c>
      <c r="P271" s="30" t="s">
        <v>140</v>
      </c>
      <c r="Q271" s="32" t="n">
        <v>7495.97</v>
      </c>
      <c r="R271" s="30" t="s">
        <v>130</v>
      </c>
      <c r="S271" s="30" t="s">
        <v>141</v>
      </c>
      <c r="T271" s="30" t="n">
        <v>3</v>
      </c>
      <c r="U271" s="30" t="n">
        <f aca="false">YEAR(E271)</f>
        <v>2024</v>
      </c>
      <c r="V271" s="30" t="str">
        <f aca="false">TEXT(E271,"MMM-YYYY")</f>
        <v>Oct-2024</v>
      </c>
      <c r="W271" s="30" t="n">
        <f aca="false">MONTH(E271)</f>
        <v>10</v>
      </c>
      <c r="X271" s="30" t="str">
        <f aca="false">TEXT(WEEKDAY(E271,2),"0")&amp;" - "&amp;TEXT(E271,"dddd")</f>
        <v>1 - Monday</v>
      </c>
      <c r="Y271" s="30" t="str">
        <f aca="false">_xlfn.IFS(C271&lt;18,"Child (0-17)",C271&lt;40,"Young Adult (18-39)",C271&lt;60,"Adult (40-59)",TRUE(),"Senior (60+)")</f>
        <v>Senior (60+)</v>
      </c>
      <c r="Z271" s="30" t="n">
        <f aca="false">ROUND(G271-E271,0)</f>
        <v>2</v>
      </c>
      <c r="AA271" s="30" t="n">
        <f aca="false">L271+M271</f>
        <v>99</v>
      </c>
      <c r="AB271" s="30" t="n">
        <f aca="false">IFERROR(ROUND(Q271/AA271,2),0)</f>
        <v>75.72</v>
      </c>
      <c r="AC271" s="30" t="str">
        <f aca="false">IF(AND(K271="Critical",N271="No"),"URGENT - No Bed","Normal")</f>
        <v>Normal</v>
      </c>
      <c r="AD271" s="34" t="n">
        <f aca="false">INDEX(Lookup_Tables!$B$3:$B$12,MATCH(H271,Lookup_Tables!$A$3:$A$12,0))</f>
        <v>3900000</v>
      </c>
      <c r="AE271" s="30" t="str">
        <f aca="false">INDEX(Lookup_Tables!$C$3:$C$12,MATCH(H271,Lookup_Tables!$A$3:$A$12,0))</f>
        <v>Dr. Rina Mehta</v>
      </c>
      <c r="AF271" s="30" t="str">
        <f aca="false">IFERROR(INDEX(Lookup_Tables!$F$16:$F$45,MATCH(I271,Lookup_Tables!$E$16:$E$45,0)),"N/A")</f>
        <v>EMP217</v>
      </c>
      <c r="AG271" s="30" t="n">
        <f aca="false">_xlfn.IFS(R271="Recovered",4,R271="Referred",3,R271="Admitted",2,R271="Deceased",1,TRUE(),0)</f>
        <v>4</v>
      </c>
      <c r="AH271" s="30" t="str">
        <f aca="false">IF(T271&gt;=4,"Satisfied",IF(T271&gt;=3,"Neutral","Needs Improvement"))</f>
        <v>Neutral</v>
      </c>
    </row>
    <row r="272" customFormat="false" ht="15" hidden="false" customHeight="false" outlineLevel="0" collapsed="false">
      <c r="A272" s="27" t="s">
        <v>3117</v>
      </c>
      <c r="B272" s="27" t="s">
        <v>3118</v>
      </c>
      <c r="C272" s="27" t="n">
        <v>58</v>
      </c>
      <c r="D272" s="27" t="s">
        <v>144</v>
      </c>
      <c r="E272" s="28" t="n">
        <v>45614</v>
      </c>
      <c r="F272" s="27" t="s">
        <v>1255</v>
      </c>
      <c r="G272" s="28" t="n">
        <v>45617</v>
      </c>
      <c r="H272" s="27" t="s">
        <v>135</v>
      </c>
      <c r="I272" s="27" t="s">
        <v>251</v>
      </c>
      <c r="J272" s="27" t="s">
        <v>137</v>
      </c>
      <c r="K272" s="27" t="s">
        <v>126</v>
      </c>
      <c r="L272" s="27" t="n">
        <v>41</v>
      </c>
      <c r="M272" s="27" t="n">
        <v>51</v>
      </c>
      <c r="N272" s="27" t="s">
        <v>186</v>
      </c>
      <c r="O272" s="27" t="s">
        <v>171</v>
      </c>
      <c r="P272" s="27" t="s">
        <v>187</v>
      </c>
      <c r="Q272" s="29" t="n">
        <v>6695.93</v>
      </c>
      <c r="R272" s="27" t="s">
        <v>130</v>
      </c>
      <c r="S272" s="27" t="s">
        <v>164</v>
      </c>
      <c r="T272" s="27" t="n">
        <v>3</v>
      </c>
      <c r="U272" s="27" t="n">
        <f aca="false">YEAR(E272)</f>
        <v>2024</v>
      </c>
      <c r="V272" s="27" t="str">
        <f aca="false">TEXT(E272,"MMM-YYYY")</f>
        <v>Nov-2024</v>
      </c>
      <c r="W272" s="27" t="n">
        <f aca="false">MONTH(E272)</f>
        <v>11</v>
      </c>
      <c r="X272" s="27" t="str">
        <f aca="false">TEXT(WEEKDAY(E272,2),"0")&amp;" - "&amp;TEXT(E272,"dddd")</f>
        <v>1 - Monday</v>
      </c>
      <c r="Y272" s="27" t="str">
        <f aca="false">_xlfn.IFS(C272&lt;18,"Child (0-17)",C272&lt;40,"Young Adult (18-39)",C272&lt;60,"Adult (40-59)",TRUE(),"Senior (60+)")</f>
        <v>Adult (40-59)</v>
      </c>
      <c r="Z272" s="27" t="n">
        <f aca="false">ROUND(G272-E272,0)</f>
        <v>3</v>
      </c>
      <c r="AA272" s="27" t="n">
        <f aca="false">L272+M272</f>
        <v>92</v>
      </c>
      <c r="AB272" s="27" t="n">
        <f aca="false">IFERROR(ROUND(Q272/AA272,2),0)</f>
        <v>72.78</v>
      </c>
      <c r="AC272" s="27" t="str">
        <f aca="false">IF(AND(K272="Critical",N272="No"),"URGENT - No Bed","Normal")</f>
        <v>Normal</v>
      </c>
      <c r="AD272" s="33" t="n">
        <f aca="false">INDEX(Lookup_Tables!$B$3:$B$12,MATCH(H272,Lookup_Tables!$A$3:$A$12,0))</f>
        <v>4600000</v>
      </c>
      <c r="AE272" s="27" t="str">
        <f aca="false">INDEX(Lookup_Tables!$C$3:$C$12,MATCH(H272,Lookup_Tables!$A$3:$A$12,0))</f>
        <v>Dr. Farhan Khan</v>
      </c>
      <c r="AF272" s="27" t="str">
        <f aca="false">IFERROR(INDEX(Lookup_Tables!$F$16:$F$45,MATCH(I272,Lookup_Tables!$E$16:$E$45,0)),"N/A")</f>
        <v>EMP207</v>
      </c>
      <c r="AG272" s="27" t="n">
        <f aca="false">_xlfn.IFS(R272="Recovered",4,R272="Referred",3,R272="Admitted",2,R272="Deceased",1,TRUE(),0)</f>
        <v>4</v>
      </c>
      <c r="AH272" s="27" t="str">
        <f aca="false">IF(T272&gt;=4,"Satisfied",IF(T272&gt;=3,"Neutral","Needs Improvement"))</f>
        <v>Neutral</v>
      </c>
    </row>
    <row r="273" customFormat="false" ht="15" hidden="false" customHeight="false" outlineLevel="0" collapsed="false">
      <c r="A273" s="30" t="s">
        <v>4467</v>
      </c>
      <c r="B273" s="30" t="s">
        <v>4468</v>
      </c>
      <c r="C273" s="30" t="n">
        <v>52</v>
      </c>
      <c r="D273" s="30" t="s">
        <v>181</v>
      </c>
      <c r="E273" s="31" t="n">
        <v>45476</v>
      </c>
      <c r="F273" s="30" t="s">
        <v>2014</v>
      </c>
      <c r="G273" s="31" t="n">
        <v>45482</v>
      </c>
      <c r="H273" s="30" t="s">
        <v>168</v>
      </c>
      <c r="I273" s="30" t="s">
        <v>366</v>
      </c>
      <c r="J273" s="30" t="s">
        <v>191</v>
      </c>
      <c r="K273" s="30" t="s">
        <v>202</v>
      </c>
      <c r="L273" s="30" t="n">
        <v>13</v>
      </c>
      <c r="M273" s="30" t="n">
        <v>91</v>
      </c>
      <c r="N273" s="30" t="s">
        <v>186</v>
      </c>
      <c r="O273" s="30" t="s">
        <v>171</v>
      </c>
      <c r="P273" s="30" t="s">
        <v>140</v>
      </c>
      <c r="Q273" s="32" t="n">
        <v>17018.71</v>
      </c>
      <c r="R273" s="30" t="s">
        <v>172</v>
      </c>
      <c r="S273" s="30" t="s">
        <v>157</v>
      </c>
      <c r="T273" s="30" t="n">
        <v>4</v>
      </c>
      <c r="U273" s="30" t="n">
        <f aca="false">YEAR(E273)</f>
        <v>2024</v>
      </c>
      <c r="V273" s="30" t="str">
        <f aca="false">TEXT(E273,"MMM-YYYY")</f>
        <v>Jul-2024</v>
      </c>
      <c r="W273" s="30" t="n">
        <f aca="false">MONTH(E273)</f>
        <v>7</v>
      </c>
      <c r="X273" s="30" t="str">
        <f aca="false">TEXT(WEEKDAY(E273,2),"0")&amp;" - "&amp;TEXT(E273,"dddd")</f>
        <v>3 - Wednesday</v>
      </c>
      <c r="Y273" s="30" t="str">
        <f aca="false">_xlfn.IFS(C273&lt;18,"Child (0-17)",C273&lt;40,"Young Adult (18-39)",C273&lt;60,"Adult (40-59)",TRUE(),"Senior (60+)")</f>
        <v>Adult (40-59)</v>
      </c>
      <c r="Z273" s="30" t="n">
        <f aca="false">ROUND(G273-E273,0)</f>
        <v>6</v>
      </c>
      <c r="AA273" s="30" t="n">
        <f aca="false">L273+M273</f>
        <v>104</v>
      </c>
      <c r="AB273" s="30" t="n">
        <f aca="false">IFERROR(ROUND(Q273/AA273,2),0)</f>
        <v>163.64</v>
      </c>
      <c r="AC273" s="30" t="str">
        <f aca="false">IF(AND(K273="Critical",N273="No"),"URGENT - No Bed","Normal")</f>
        <v>Normal</v>
      </c>
      <c r="AD273" s="34" t="n">
        <f aca="false">INDEX(Lookup_Tables!$B$3:$B$12,MATCH(H273,Lookup_Tables!$A$3:$A$12,0))</f>
        <v>4400000</v>
      </c>
      <c r="AE273" s="30" t="str">
        <f aca="false">INDEX(Lookup_Tables!$C$3:$C$12,MATCH(H273,Lookup_Tables!$A$3:$A$12,0))</f>
        <v>Dr. Neha Chopra</v>
      </c>
      <c r="AF273" s="30" t="str">
        <f aca="false">IFERROR(INDEX(Lookup_Tables!$F$16:$F$45,MATCH(I273,Lookup_Tables!$E$16:$E$45,0)),"N/A")</f>
        <v>EMP218</v>
      </c>
      <c r="AG273" s="30" t="n">
        <f aca="false">_xlfn.IFS(R273="Recovered",4,R273="Referred",3,R273="Admitted",2,R273="Deceased",1,TRUE(),0)</f>
        <v>2</v>
      </c>
      <c r="AH273" s="30" t="str">
        <f aca="false">IF(T273&gt;=4,"Satisfied",IF(T273&gt;=3,"Neutral","Needs Improvement"))</f>
        <v>Satisfied</v>
      </c>
    </row>
    <row r="274" customFormat="false" ht="15" hidden="false" customHeight="false" outlineLevel="0" collapsed="false">
      <c r="A274" s="27" t="s">
        <v>4919</v>
      </c>
      <c r="B274" s="27" t="s">
        <v>4920</v>
      </c>
      <c r="C274" s="27" t="n">
        <v>0</v>
      </c>
      <c r="D274" s="27" t="s">
        <v>181</v>
      </c>
      <c r="E274" s="28" t="n">
        <v>45458</v>
      </c>
      <c r="F274" s="27" t="s">
        <v>519</v>
      </c>
      <c r="G274" s="28" t="n">
        <v>45462</v>
      </c>
      <c r="H274" s="27" t="s">
        <v>123</v>
      </c>
      <c r="I274" s="27" t="s">
        <v>124</v>
      </c>
      <c r="J274" s="27" t="s">
        <v>227</v>
      </c>
      <c r="K274" s="27" t="s">
        <v>126</v>
      </c>
      <c r="L274" s="27" t="n">
        <v>44</v>
      </c>
      <c r="M274" s="27" t="n">
        <v>81</v>
      </c>
      <c r="N274" s="27" t="s">
        <v>186</v>
      </c>
      <c r="O274" s="27" t="s">
        <v>149</v>
      </c>
      <c r="P274" s="27" t="s">
        <v>140</v>
      </c>
      <c r="Q274" s="29" t="n">
        <v>7996.16</v>
      </c>
      <c r="R274" s="27" t="s">
        <v>268</v>
      </c>
      <c r="S274" s="27" t="s">
        <v>141</v>
      </c>
      <c r="T274" s="27" t="n">
        <v>2</v>
      </c>
      <c r="U274" s="27" t="n">
        <f aca="false">YEAR(E274)</f>
        <v>2024</v>
      </c>
      <c r="V274" s="27" t="str">
        <f aca="false">TEXT(E274,"MMM-YYYY")</f>
        <v>Jun-2024</v>
      </c>
      <c r="W274" s="27" t="n">
        <f aca="false">MONTH(E274)</f>
        <v>6</v>
      </c>
      <c r="X274" s="27" t="str">
        <f aca="false">TEXT(WEEKDAY(E274,2),"0")&amp;" - "&amp;TEXT(E274,"dddd")</f>
        <v>6 - Saturday</v>
      </c>
      <c r="Y274" s="27" t="str">
        <f aca="false">_xlfn.IFS(C274&lt;18,"Child (0-17)",C274&lt;40,"Young Adult (18-39)",C274&lt;60,"Adult (40-59)",TRUE(),"Senior (60+)")</f>
        <v>Child (0-17)</v>
      </c>
      <c r="Z274" s="27" t="n">
        <f aca="false">ROUND(G274-E274,0)</f>
        <v>4</v>
      </c>
      <c r="AA274" s="27" t="n">
        <f aca="false">L274+M274</f>
        <v>125</v>
      </c>
      <c r="AB274" s="27" t="n">
        <f aca="false">IFERROR(ROUND(Q274/AA274,2),0)</f>
        <v>63.97</v>
      </c>
      <c r="AC274" s="27" t="str">
        <f aca="false">IF(AND(K274="Critical",N274="No"),"URGENT - No Bed","Normal")</f>
        <v>Normal</v>
      </c>
      <c r="AD274" s="33" t="n">
        <f aca="false">INDEX(Lookup_Tables!$B$3:$B$12,MATCH(H274,Lookup_Tables!$A$3:$A$12,0))</f>
        <v>2200000</v>
      </c>
      <c r="AE274" s="27" t="str">
        <f aca="false">INDEX(Lookup_Tables!$C$3:$C$12,MATCH(H274,Lookup_Tables!$A$3:$A$12,0))</f>
        <v>Dr. Rohan Das</v>
      </c>
      <c r="AF274" s="27" t="str">
        <f aca="false">IFERROR(INDEX(Lookup_Tables!$F$16:$F$45,MATCH(I274,Lookup_Tables!$E$16:$E$45,0)),"N/A")</f>
        <v>EMP205</v>
      </c>
      <c r="AG274" s="27" t="n">
        <f aca="false">_xlfn.IFS(R274="Recovered",4,R274="Referred",3,R274="Admitted",2,R274="Deceased",1,TRUE(),0)</f>
        <v>3</v>
      </c>
      <c r="AH274" s="27" t="str">
        <f aca="false">IF(T274&gt;=4,"Satisfied",IF(T274&gt;=3,"Neutral","Needs Improvement"))</f>
        <v>Needs Improvement</v>
      </c>
    </row>
    <row r="275" customFormat="false" ht="15" hidden="false" customHeight="false" outlineLevel="0" collapsed="false">
      <c r="A275" s="30" t="s">
        <v>6944</v>
      </c>
      <c r="B275" s="30" t="s">
        <v>2839</v>
      </c>
      <c r="C275" s="30" t="n">
        <v>53</v>
      </c>
      <c r="D275" s="30" t="s">
        <v>121</v>
      </c>
      <c r="E275" s="31" t="n">
        <v>45328</v>
      </c>
      <c r="F275" s="30" t="s">
        <v>257</v>
      </c>
      <c r="G275" s="31" t="n">
        <v>45329</v>
      </c>
      <c r="H275" s="30" t="s">
        <v>135</v>
      </c>
      <c r="I275" s="30" t="s">
        <v>278</v>
      </c>
      <c r="J275" s="30" t="s">
        <v>201</v>
      </c>
      <c r="K275" s="30" t="s">
        <v>138</v>
      </c>
      <c r="L275" s="30" t="n">
        <v>54</v>
      </c>
      <c r="M275" s="30" t="n">
        <v>34</v>
      </c>
      <c r="N275" s="30" t="s">
        <v>127</v>
      </c>
      <c r="O275" s="30" t="s">
        <v>128</v>
      </c>
      <c r="P275" s="30" t="s">
        <v>129</v>
      </c>
      <c r="Q275" s="32" t="n">
        <v>2371.95</v>
      </c>
      <c r="R275" s="30" t="s">
        <v>172</v>
      </c>
      <c r="S275" s="30" t="s">
        <v>197</v>
      </c>
      <c r="T275" s="30" t="n">
        <v>3</v>
      </c>
      <c r="U275" s="30" t="n">
        <f aca="false">YEAR(E275)</f>
        <v>2024</v>
      </c>
      <c r="V275" s="30" t="str">
        <f aca="false">TEXT(E275,"MMM-YYYY")</f>
        <v>Feb-2024</v>
      </c>
      <c r="W275" s="30" t="n">
        <f aca="false">MONTH(E275)</f>
        <v>2</v>
      </c>
      <c r="X275" s="30" t="str">
        <f aca="false">TEXT(WEEKDAY(E275,2),"0")&amp;" - "&amp;TEXT(E275,"dddd")</f>
        <v>2 - Tuesday</v>
      </c>
      <c r="Y275" s="30" t="str">
        <f aca="false">_xlfn.IFS(C275&lt;18,"Child (0-17)",C275&lt;40,"Young Adult (18-39)",C275&lt;60,"Adult (40-59)",TRUE(),"Senior (60+)")</f>
        <v>Adult (40-59)</v>
      </c>
      <c r="Z275" s="30" t="n">
        <f aca="false">ROUND(G275-E275,0)</f>
        <v>1</v>
      </c>
      <c r="AA275" s="30" t="n">
        <f aca="false">L275+M275</f>
        <v>88</v>
      </c>
      <c r="AB275" s="30" t="n">
        <f aca="false">IFERROR(ROUND(Q275/AA275,2),0)</f>
        <v>26.95</v>
      </c>
      <c r="AC275" s="30" t="str">
        <f aca="false">IF(AND(K275="Critical",N275="No"),"URGENT - No Bed","Normal")</f>
        <v>Normal</v>
      </c>
      <c r="AD275" s="34" t="n">
        <f aca="false">INDEX(Lookup_Tables!$B$3:$B$12,MATCH(H275,Lookup_Tables!$A$3:$A$12,0))</f>
        <v>4600000</v>
      </c>
      <c r="AE275" s="30" t="str">
        <f aca="false">INDEX(Lookup_Tables!$C$3:$C$12,MATCH(H275,Lookup_Tables!$A$3:$A$12,0))</f>
        <v>Dr. Farhan Khan</v>
      </c>
      <c r="AF275" s="30" t="str">
        <f aca="false">IFERROR(INDEX(Lookup_Tables!$F$16:$F$45,MATCH(I275,Lookup_Tables!$E$16:$E$45,0)),"N/A")</f>
        <v>EMP208</v>
      </c>
      <c r="AG275" s="30" t="n">
        <f aca="false">_xlfn.IFS(R275="Recovered",4,R275="Referred",3,R275="Admitted",2,R275="Deceased",1,TRUE(),0)</f>
        <v>2</v>
      </c>
      <c r="AH275" s="30" t="str">
        <f aca="false">IF(T275&gt;=4,"Satisfied",IF(T275&gt;=3,"Neutral","Needs Improvement"))</f>
        <v>Neutral</v>
      </c>
    </row>
    <row r="276" customFormat="false" ht="15" hidden="false" customHeight="false" outlineLevel="0" collapsed="false">
      <c r="A276" s="27" t="s">
        <v>3599</v>
      </c>
      <c r="B276" s="27" t="s">
        <v>3600</v>
      </c>
      <c r="C276" s="27" t="n">
        <v>49</v>
      </c>
      <c r="D276" s="27" t="s">
        <v>181</v>
      </c>
      <c r="E276" s="28" t="n">
        <v>45386</v>
      </c>
      <c r="F276" s="27" t="s">
        <v>438</v>
      </c>
      <c r="G276" s="28" t="n">
        <v>45386</v>
      </c>
      <c r="H276" s="27" t="s">
        <v>183</v>
      </c>
      <c r="I276" s="27" t="s">
        <v>184</v>
      </c>
      <c r="J276" s="27" t="s">
        <v>411</v>
      </c>
      <c r="K276" s="27" t="s">
        <v>156</v>
      </c>
      <c r="L276" s="27" t="n">
        <v>40</v>
      </c>
      <c r="M276" s="27" t="n">
        <v>36</v>
      </c>
      <c r="N276" s="27" t="s">
        <v>186</v>
      </c>
      <c r="O276" s="27" t="s">
        <v>149</v>
      </c>
      <c r="P276" s="27" t="s">
        <v>129</v>
      </c>
      <c r="Q276" s="29" t="n">
        <v>3636.87</v>
      </c>
      <c r="R276" s="27" t="s">
        <v>130</v>
      </c>
      <c r="S276" s="27" t="s">
        <v>141</v>
      </c>
      <c r="T276" s="27" t="n">
        <v>3</v>
      </c>
      <c r="U276" s="27" t="n">
        <f aca="false">YEAR(E276)</f>
        <v>2024</v>
      </c>
      <c r="V276" s="27" t="str">
        <f aca="false">TEXT(E276,"MMM-YYYY")</f>
        <v>Apr-2024</v>
      </c>
      <c r="W276" s="27" t="n">
        <f aca="false">MONTH(E276)</f>
        <v>4</v>
      </c>
      <c r="X276" s="27" t="str">
        <f aca="false">TEXT(WEEKDAY(E276,2),"0")&amp;" - "&amp;TEXT(E276,"dddd")</f>
        <v>4 - Thursday</v>
      </c>
      <c r="Y276" s="27" t="str">
        <f aca="false">_xlfn.IFS(C276&lt;18,"Child (0-17)",C276&lt;40,"Young Adult (18-39)",C276&lt;60,"Adult (40-59)",TRUE(),"Senior (60+)")</f>
        <v>Adult (40-59)</v>
      </c>
      <c r="Z276" s="27" t="n">
        <f aca="false">ROUND(G276-E276,0)</f>
        <v>0</v>
      </c>
      <c r="AA276" s="27" t="n">
        <f aca="false">L276+M276</f>
        <v>76</v>
      </c>
      <c r="AB276" s="27" t="n">
        <f aca="false">IFERROR(ROUND(Q276/AA276,2),0)</f>
        <v>47.85</v>
      </c>
      <c r="AC276" s="27" t="str">
        <f aca="false">IF(AND(K276="Critical",N276="No"),"URGENT - No Bed","Normal")</f>
        <v>Normal</v>
      </c>
      <c r="AD276" s="33" t="n">
        <f aca="false">INDEX(Lookup_Tables!$B$3:$B$12,MATCH(H276,Lookup_Tables!$A$3:$A$12,0))</f>
        <v>3100000</v>
      </c>
      <c r="AE276" s="27" t="str">
        <f aca="false">INDEX(Lookup_Tables!$C$3:$C$12,MATCH(H276,Lookup_Tables!$A$3:$A$12,0))</f>
        <v>Dr. Kavita Rao</v>
      </c>
      <c r="AF276" s="27" t="str">
        <f aca="false">IFERROR(INDEX(Lookup_Tables!$F$16:$F$45,MATCH(I276,Lookup_Tables!$E$16:$E$45,0)),"N/A")</f>
        <v>EMP226</v>
      </c>
      <c r="AG276" s="27" t="n">
        <f aca="false">_xlfn.IFS(R276="Recovered",4,R276="Referred",3,R276="Admitted",2,R276="Deceased",1,TRUE(),0)</f>
        <v>4</v>
      </c>
      <c r="AH276" s="27" t="str">
        <f aca="false">IF(T276&gt;=4,"Satisfied",IF(T276&gt;=3,"Neutral","Needs Improvement"))</f>
        <v>Neutral</v>
      </c>
    </row>
    <row r="277" customFormat="false" ht="15" hidden="false" customHeight="false" outlineLevel="0" collapsed="false">
      <c r="A277" s="30" t="s">
        <v>7166</v>
      </c>
      <c r="B277" s="30" t="s">
        <v>666</v>
      </c>
      <c r="C277" s="30" t="n">
        <v>43</v>
      </c>
      <c r="D277" s="30" t="s">
        <v>144</v>
      </c>
      <c r="E277" s="31" t="n">
        <v>45345</v>
      </c>
      <c r="F277" s="30" t="s">
        <v>689</v>
      </c>
      <c r="G277" s="31" t="n">
        <v>45346</v>
      </c>
      <c r="H277" s="30" t="s">
        <v>161</v>
      </c>
      <c r="I277" s="30" t="s">
        <v>320</v>
      </c>
      <c r="J277" s="30" t="s">
        <v>648</v>
      </c>
      <c r="K277" s="30" t="s">
        <v>138</v>
      </c>
      <c r="L277" s="30" t="n">
        <v>51</v>
      </c>
      <c r="M277" s="30" t="n">
        <v>38</v>
      </c>
      <c r="N277" s="30" t="s">
        <v>127</v>
      </c>
      <c r="O277" s="30" t="s">
        <v>139</v>
      </c>
      <c r="P277" s="30" t="s">
        <v>140</v>
      </c>
      <c r="Q277" s="32" t="n">
        <v>1923.48</v>
      </c>
      <c r="R277" s="30" t="s">
        <v>130</v>
      </c>
      <c r="S277" s="30" t="s">
        <v>131</v>
      </c>
      <c r="T277" s="30" t="n">
        <v>4</v>
      </c>
      <c r="U277" s="30" t="n">
        <f aca="false">YEAR(E277)</f>
        <v>2024</v>
      </c>
      <c r="V277" s="30" t="str">
        <f aca="false">TEXT(E277,"MMM-YYYY")</f>
        <v>Feb-2024</v>
      </c>
      <c r="W277" s="30" t="n">
        <f aca="false">MONTH(E277)</f>
        <v>2</v>
      </c>
      <c r="X277" s="30" t="str">
        <f aca="false">TEXT(WEEKDAY(E277,2),"0")&amp;" - "&amp;TEXT(E277,"dddd")</f>
        <v>5 - Friday</v>
      </c>
      <c r="Y277" s="30" t="str">
        <f aca="false">_xlfn.IFS(C277&lt;18,"Child (0-17)",C277&lt;40,"Young Adult (18-39)",C277&lt;60,"Adult (40-59)",TRUE(),"Senior (60+)")</f>
        <v>Adult (40-59)</v>
      </c>
      <c r="Z277" s="30" t="n">
        <f aca="false">ROUND(G277-E277,0)</f>
        <v>1</v>
      </c>
      <c r="AA277" s="30" t="n">
        <f aca="false">L277+M277</f>
        <v>89</v>
      </c>
      <c r="AB277" s="30" t="n">
        <f aca="false">IFERROR(ROUND(Q277/AA277,2),0)</f>
        <v>21.61</v>
      </c>
      <c r="AC277" s="30" t="str">
        <f aca="false">IF(AND(K277="Critical",N277="No"),"URGENT - No Bed","Normal")</f>
        <v>Normal</v>
      </c>
      <c r="AD277" s="34" t="n">
        <f aca="false">INDEX(Lookup_Tables!$B$3:$B$12,MATCH(H277,Lookup_Tables!$A$3:$A$12,0))</f>
        <v>3600000</v>
      </c>
      <c r="AE277" s="30" t="str">
        <f aca="false">INDEX(Lookup_Tables!$C$3:$C$12,MATCH(H277,Lookup_Tables!$A$3:$A$12,0))</f>
        <v>Dr. Sameer Joshi</v>
      </c>
      <c r="AF277" s="30" t="str">
        <f aca="false">IFERROR(INDEX(Lookup_Tables!$F$16:$F$45,MATCH(I277,Lookup_Tables!$E$16:$E$45,0)),"N/A")</f>
        <v>EMP223</v>
      </c>
      <c r="AG277" s="30" t="n">
        <f aca="false">_xlfn.IFS(R277="Recovered",4,R277="Referred",3,R277="Admitted",2,R277="Deceased",1,TRUE(),0)</f>
        <v>4</v>
      </c>
      <c r="AH277" s="30" t="str">
        <f aca="false">IF(T277&gt;=4,"Satisfied",IF(T277&gt;=3,"Neutral","Needs Improvement"))</f>
        <v>Satisfied</v>
      </c>
    </row>
    <row r="278" customFormat="false" ht="15" hidden="false" customHeight="false" outlineLevel="0" collapsed="false">
      <c r="A278" s="27" t="s">
        <v>1782</v>
      </c>
      <c r="B278" s="27" t="s">
        <v>1783</v>
      </c>
      <c r="C278" s="27" t="n">
        <v>65</v>
      </c>
      <c r="D278" s="27" t="s">
        <v>121</v>
      </c>
      <c r="E278" s="28" t="n">
        <v>45458</v>
      </c>
      <c r="F278" s="27" t="s">
        <v>394</v>
      </c>
      <c r="G278" s="28" t="n">
        <v>45468</v>
      </c>
      <c r="H278" s="27" t="s">
        <v>168</v>
      </c>
      <c r="I278" s="27" t="s">
        <v>366</v>
      </c>
      <c r="J278" s="27" t="s">
        <v>170</v>
      </c>
      <c r="K278" s="27" t="s">
        <v>202</v>
      </c>
      <c r="L278" s="27" t="n">
        <v>17</v>
      </c>
      <c r="M278" s="27" t="n">
        <v>105</v>
      </c>
      <c r="N278" s="27" t="s">
        <v>186</v>
      </c>
      <c r="O278" s="27" t="s">
        <v>139</v>
      </c>
      <c r="P278" s="27" t="s">
        <v>129</v>
      </c>
      <c r="Q278" s="29" t="n">
        <v>17121.92</v>
      </c>
      <c r="R278" s="27" t="s">
        <v>172</v>
      </c>
      <c r="S278" s="27" t="s">
        <v>223</v>
      </c>
      <c r="T278" s="27" t="n">
        <v>3</v>
      </c>
      <c r="U278" s="27" t="n">
        <f aca="false">YEAR(E278)</f>
        <v>2024</v>
      </c>
      <c r="V278" s="27" t="str">
        <f aca="false">TEXT(E278,"MMM-YYYY")</f>
        <v>Jun-2024</v>
      </c>
      <c r="W278" s="27" t="n">
        <f aca="false">MONTH(E278)</f>
        <v>6</v>
      </c>
      <c r="X278" s="27" t="str">
        <f aca="false">TEXT(WEEKDAY(E278,2),"0")&amp;" - "&amp;TEXT(E278,"dddd")</f>
        <v>6 - Saturday</v>
      </c>
      <c r="Y278" s="27" t="str">
        <f aca="false">_xlfn.IFS(C278&lt;18,"Child (0-17)",C278&lt;40,"Young Adult (18-39)",C278&lt;60,"Adult (40-59)",TRUE(),"Senior (60+)")</f>
        <v>Senior (60+)</v>
      </c>
      <c r="Z278" s="27" t="n">
        <f aca="false">ROUND(G278-E278,0)</f>
        <v>10</v>
      </c>
      <c r="AA278" s="27" t="n">
        <f aca="false">L278+M278</f>
        <v>122</v>
      </c>
      <c r="AB278" s="27" t="n">
        <f aca="false">IFERROR(ROUND(Q278/AA278,2),0)</f>
        <v>140.34</v>
      </c>
      <c r="AC278" s="27" t="str">
        <f aca="false">IF(AND(K278="Critical",N278="No"),"URGENT - No Bed","Normal")</f>
        <v>Normal</v>
      </c>
      <c r="AD278" s="33" t="n">
        <f aca="false">INDEX(Lookup_Tables!$B$3:$B$12,MATCH(H278,Lookup_Tables!$A$3:$A$12,0))</f>
        <v>4400000</v>
      </c>
      <c r="AE278" s="27" t="str">
        <f aca="false">INDEX(Lookup_Tables!$C$3:$C$12,MATCH(H278,Lookup_Tables!$A$3:$A$12,0))</f>
        <v>Dr. Neha Chopra</v>
      </c>
      <c r="AF278" s="27" t="str">
        <f aca="false">IFERROR(INDEX(Lookup_Tables!$F$16:$F$45,MATCH(I278,Lookup_Tables!$E$16:$E$45,0)),"N/A")</f>
        <v>EMP218</v>
      </c>
      <c r="AG278" s="27" t="n">
        <f aca="false">_xlfn.IFS(R278="Recovered",4,R278="Referred",3,R278="Admitted",2,R278="Deceased",1,TRUE(),0)</f>
        <v>2</v>
      </c>
      <c r="AH278" s="27" t="str">
        <f aca="false">IF(T278&gt;=4,"Satisfied",IF(T278&gt;=3,"Neutral","Needs Improvement"))</f>
        <v>Neutral</v>
      </c>
    </row>
    <row r="279" customFormat="false" ht="15" hidden="false" customHeight="false" outlineLevel="0" collapsed="false">
      <c r="A279" s="30" t="s">
        <v>6170</v>
      </c>
      <c r="B279" s="30" t="s">
        <v>3924</v>
      </c>
      <c r="C279" s="30" t="n">
        <v>48</v>
      </c>
      <c r="D279" s="30" t="s">
        <v>121</v>
      </c>
      <c r="E279" s="31" t="n">
        <v>45337</v>
      </c>
      <c r="F279" s="30" t="s">
        <v>1023</v>
      </c>
      <c r="G279" s="31" t="n">
        <v>45338</v>
      </c>
      <c r="H279" s="30" t="s">
        <v>135</v>
      </c>
      <c r="I279" s="30" t="s">
        <v>251</v>
      </c>
      <c r="J279" s="30" t="s">
        <v>618</v>
      </c>
      <c r="K279" s="30" t="s">
        <v>156</v>
      </c>
      <c r="L279" s="30" t="n">
        <v>15</v>
      </c>
      <c r="M279" s="30" t="n">
        <v>63</v>
      </c>
      <c r="N279" s="30" t="s">
        <v>127</v>
      </c>
      <c r="O279" s="30" t="s">
        <v>171</v>
      </c>
      <c r="P279" s="30" t="s">
        <v>150</v>
      </c>
      <c r="Q279" s="32" t="n">
        <v>3518.52</v>
      </c>
      <c r="R279" s="30" t="s">
        <v>130</v>
      </c>
      <c r="S279" s="30" t="s">
        <v>335</v>
      </c>
      <c r="T279" s="30" t="n">
        <v>4</v>
      </c>
      <c r="U279" s="30" t="n">
        <f aca="false">YEAR(E279)</f>
        <v>2024</v>
      </c>
      <c r="V279" s="30" t="str">
        <f aca="false">TEXT(E279,"MMM-YYYY")</f>
        <v>Feb-2024</v>
      </c>
      <c r="W279" s="30" t="n">
        <f aca="false">MONTH(E279)</f>
        <v>2</v>
      </c>
      <c r="X279" s="30" t="str">
        <f aca="false">TEXT(WEEKDAY(E279,2),"0")&amp;" - "&amp;TEXT(E279,"dddd")</f>
        <v>4 - Thursday</v>
      </c>
      <c r="Y279" s="30" t="str">
        <f aca="false">_xlfn.IFS(C279&lt;18,"Child (0-17)",C279&lt;40,"Young Adult (18-39)",C279&lt;60,"Adult (40-59)",TRUE(),"Senior (60+)")</f>
        <v>Adult (40-59)</v>
      </c>
      <c r="Z279" s="30" t="n">
        <f aca="false">ROUND(G279-E279,0)</f>
        <v>1</v>
      </c>
      <c r="AA279" s="30" t="n">
        <f aca="false">L279+M279</f>
        <v>78</v>
      </c>
      <c r="AB279" s="30" t="n">
        <f aca="false">IFERROR(ROUND(Q279/AA279,2),0)</f>
        <v>45.11</v>
      </c>
      <c r="AC279" s="30" t="str">
        <f aca="false">IF(AND(K279="Critical",N279="No"),"URGENT - No Bed","Normal")</f>
        <v>Normal</v>
      </c>
      <c r="AD279" s="34" t="n">
        <f aca="false">INDEX(Lookup_Tables!$B$3:$B$12,MATCH(H279,Lookup_Tables!$A$3:$A$12,0))</f>
        <v>4600000</v>
      </c>
      <c r="AE279" s="30" t="str">
        <f aca="false">INDEX(Lookup_Tables!$C$3:$C$12,MATCH(H279,Lookup_Tables!$A$3:$A$12,0))</f>
        <v>Dr. Farhan Khan</v>
      </c>
      <c r="AF279" s="30" t="str">
        <f aca="false">IFERROR(INDEX(Lookup_Tables!$F$16:$F$45,MATCH(I279,Lookup_Tables!$E$16:$E$45,0)),"N/A")</f>
        <v>EMP207</v>
      </c>
      <c r="AG279" s="30" t="n">
        <f aca="false">_xlfn.IFS(R279="Recovered",4,R279="Referred",3,R279="Admitted",2,R279="Deceased",1,TRUE(),0)</f>
        <v>4</v>
      </c>
      <c r="AH279" s="30" t="str">
        <f aca="false">IF(T279&gt;=4,"Satisfied",IF(T279&gt;=3,"Neutral","Needs Improvement"))</f>
        <v>Satisfied</v>
      </c>
    </row>
    <row r="280" customFormat="false" ht="15" hidden="false" customHeight="false" outlineLevel="0" collapsed="false">
      <c r="A280" s="27" t="s">
        <v>1764</v>
      </c>
      <c r="B280" s="27" t="s">
        <v>1765</v>
      </c>
      <c r="C280" s="27" t="n">
        <v>32</v>
      </c>
      <c r="D280" s="27" t="s">
        <v>181</v>
      </c>
      <c r="E280" s="28" t="n">
        <v>45512</v>
      </c>
      <c r="F280" s="27" t="s">
        <v>823</v>
      </c>
      <c r="G280" s="28" t="n">
        <v>45517</v>
      </c>
      <c r="H280" s="27" t="s">
        <v>183</v>
      </c>
      <c r="I280" s="27" t="s">
        <v>430</v>
      </c>
      <c r="J280" s="27" t="s">
        <v>411</v>
      </c>
      <c r="K280" s="27" t="s">
        <v>126</v>
      </c>
      <c r="L280" s="27" t="n">
        <v>31</v>
      </c>
      <c r="M280" s="27" t="n">
        <v>116</v>
      </c>
      <c r="N280" s="27" t="s">
        <v>186</v>
      </c>
      <c r="O280" s="27" t="s">
        <v>128</v>
      </c>
      <c r="P280" s="27" t="s">
        <v>129</v>
      </c>
      <c r="Q280" s="29" t="n">
        <v>8896.85</v>
      </c>
      <c r="R280" s="27" t="s">
        <v>130</v>
      </c>
      <c r="S280" s="27" t="s">
        <v>164</v>
      </c>
      <c r="T280" s="27" t="n">
        <v>4</v>
      </c>
      <c r="U280" s="27" t="n">
        <f aca="false">YEAR(E280)</f>
        <v>2024</v>
      </c>
      <c r="V280" s="27" t="str">
        <f aca="false">TEXT(E280,"MMM-YYYY")</f>
        <v>Aug-2024</v>
      </c>
      <c r="W280" s="27" t="n">
        <f aca="false">MONTH(E280)</f>
        <v>8</v>
      </c>
      <c r="X280" s="27" t="str">
        <f aca="false">TEXT(WEEKDAY(E280,2),"0")&amp;" - "&amp;TEXT(E280,"dddd")</f>
        <v>4 - Thursday</v>
      </c>
      <c r="Y280" s="27" t="str">
        <f aca="false">_xlfn.IFS(C280&lt;18,"Child (0-17)",C280&lt;40,"Young Adult (18-39)",C280&lt;60,"Adult (40-59)",TRUE(),"Senior (60+)")</f>
        <v>Young Adult (18-39)</v>
      </c>
      <c r="Z280" s="27" t="n">
        <f aca="false">ROUND(G280-E280,0)</f>
        <v>5</v>
      </c>
      <c r="AA280" s="27" t="n">
        <f aca="false">L280+M280</f>
        <v>147</v>
      </c>
      <c r="AB280" s="27" t="n">
        <f aca="false">IFERROR(ROUND(Q280/AA280,2),0)</f>
        <v>60.52</v>
      </c>
      <c r="AC280" s="27" t="str">
        <f aca="false">IF(AND(K280="Critical",N280="No"),"URGENT - No Bed","Normal")</f>
        <v>Normal</v>
      </c>
      <c r="AD280" s="33" t="n">
        <f aca="false">INDEX(Lookup_Tables!$B$3:$B$12,MATCH(H280,Lookup_Tables!$A$3:$A$12,0))</f>
        <v>3100000</v>
      </c>
      <c r="AE280" s="27" t="str">
        <f aca="false">INDEX(Lookup_Tables!$C$3:$C$12,MATCH(H280,Lookup_Tables!$A$3:$A$12,0))</f>
        <v>Dr. Kavita Rao</v>
      </c>
      <c r="AF280" s="27" t="str">
        <f aca="false">IFERROR(INDEX(Lookup_Tables!$F$16:$F$45,MATCH(I280,Lookup_Tables!$E$16:$E$45,0)),"N/A")</f>
        <v>EMP224</v>
      </c>
      <c r="AG280" s="27" t="n">
        <f aca="false">_xlfn.IFS(R280="Recovered",4,R280="Referred",3,R280="Admitted",2,R280="Deceased",1,TRUE(),0)</f>
        <v>4</v>
      </c>
      <c r="AH280" s="27" t="str">
        <f aca="false">IF(T280&gt;=4,"Satisfied",IF(T280&gt;=3,"Neutral","Needs Improvement"))</f>
        <v>Satisfied</v>
      </c>
    </row>
    <row r="281" customFormat="false" ht="15" hidden="false" customHeight="false" outlineLevel="0" collapsed="false">
      <c r="A281" s="30" t="s">
        <v>3266</v>
      </c>
      <c r="B281" s="30" t="s">
        <v>1467</v>
      </c>
      <c r="C281" s="30" t="n">
        <v>49</v>
      </c>
      <c r="D281" s="30" t="s">
        <v>181</v>
      </c>
      <c r="E281" s="31" t="n">
        <v>45605</v>
      </c>
      <c r="F281" s="30" t="s">
        <v>1104</v>
      </c>
      <c r="G281" s="31" t="n">
        <v>45606</v>
      </c>
      <c r="H281" s="30" t="s">
        <v>206</v>
      </c>
      <c r="I281" s="30" t="s">
        <v>300</v>
      </c>
      <c r="J281" s="30" t="s">
        <v>469</v>
      </c>
      <c r="K281" s="30" t="s">
        <v>138</v>
      </c>
      <c r="L281" s="30" t="n">
        <v>28</v>
      </c>
      <c r="M281" s="30" t="n">
        <v>20</v>
      </c>
      <c r="N281" s="30" t="s">
        <v>127</v>
      </c>
      <c r="O281" s="30" t="s">
        <v>128</v>
      </c>
      <c r="P281" s="30" t="s">
        <v>129</v>
      </c>
      <c r="Q281" s="32" t="n">
        <v>1835.46</v>
      </c>
      <c r="R281" s="30" t="s">
        <v>130</v>
      </c>
      <c r="S281" s="30" t="s">
        <v>197</v>
      </c>
      <c r="T281" s="30" t="n">
        <v>4</v>
      </c>
      <c r="U281" s="30" t="n">
        <f aca="false">YEAR(E281)</f>
        <v>2024</v>
      </c>
      <c r="V281" s="30" t="str">
        <f aca="false">TEXT(E281,"MMM-YYYY")</f>
        <v>Nov-2024</v>
      </c>
      <c r="W281" s="30" t="n">
        <f aca="false">MONTH(E281)</f>
        <v>11</v>
      </c>
      <c r="X281" s="30" t="str">
        <f aca="false">TEXT(WEEKDAY(E281,2),"0")&amp;" - "&amp;TEXT(E281,"dddd")</f>
        <v>6 - Saturday</v>
      </c>
      <c r="Y281" s="30" t="str">
        <f aca="false">_xlfn.IFS(C281&lt;18,"Child (0-17)",C281&lt;40,"Young Adult (18-39)",C281&lt;60,"Adult (40-59)",TRUE(),"Senior (60+)")</f>
        <v>Adult (40-59)</v>
      </c>
      <c r="Z281" s="30" t="n">
        <f aca="false">ROUND(G281-E281,0)</f>
        <v>1</v>
      </c>
      <c r="AA281" s="30" t="n">
        <f aca="false">L281+M281</f>
        <v>48</v>
      </c>
      <c r="AB281" s="30" t="n">
        <f aca="false">IFERROR(ROUND(Q281/AA281,2),0)</f>
        <v>38.24</v>
      </c>
      <c r="AC281" s="30" t="str">
        <f aca="false">IF(AND(K281="Critical",N281="No"),"URGENT - No Bed","Normal")</f>
        <v>Normal</v>
      </c>
      <c r="AD281" s="34" t="n">
        <f aca="false">INDEX(Lookup_Tables!$B$3:$B$12,MATCH(H281,Lookup_Tables!$A$3:$A$12,0))</f>
        <v>2800000</v>
      </c>
      <c r="AE281" s="30" t="str">
        <f aca="false">INDEX(Lookup_Tables!$C$3:$C$12,MATCH(H281,Lookup_Tables!$A$3:$A$12,0))</f>
        <v>Dr. Suresh Nair</v>
      </c>
      <c r="AF281" s="30" t="str">
        <f aca="false">IFERROR(INDEX(Lookup_Tables!$F$16:$F$45,MATCH(I281,Lookup_Tables!$E$16:$E$45,0)),"N/A")</f>
        <v>EMP211</v>
      </c>
      <c r="AG281" s="30" t="n">
        <f aca="false">_xlfn.IFS(R281="Recovered",4,R281="Referred",3,R281="Admitted",2,R281="Deceased",1,TRUE(),0)</f>
        <v>4</v>
      </c>
      <c r="AH281" s="30" t="str">
        <f aca="false">IF(T281&gt;=4,"Satisfied",IF(T281&gt;=3,"Neutral","Needs Improvement"))</f>
        <v>Satisfied</v>
      </c>
    </row>
    <row r="282" customFormat="false" ht="15" hidden="false" customHeight="false" outlineLevel="0" collapsed="false">
      <c r="A282" s="27" t="s">
        <v>6147</v>
      </c>
      <c r="B282" s="27" t="s">
        <v>5009</v>
      </c>
      <c r="C282" s="27" t="n">
        <v>47</v>
      </c>
      <c r="D282" s="27" t="s">
        <v>181</v>
      </c>
      <c r="E282" s="28" t="n">
        <v>45369</v>
      </c>
      <c r="F282" s="27" t="s">
        <v>421</v>
      </c>
      <c r="G282" s="28" t="n">
        <v>45369</v>
      </c>
      <c r="H282" s="27" t="s">
        <v>217</v>
      </c>
      <c r="I282" s="27" t="s">
        <v>392</v>
      </c>
      <c r="J282" s="27" t="s">
        <v>218</v>
      </c>
      <c r="K282" s="27" t="s">
        <v>138</v>
      </c>
      <c r="L282" s="27" t="n">
        <v>36</v>
      </c>
      <c r="M282" s="27" t="n">
        <v>37</v>
      </c>
      <c r="N282" s="27" t="s">
        <v>127</v>
      </c>
      <c r="O282" s="27" t="s">
        <v>128</v>
      </c>
      <c r="P282" s="27" t="s">
        <v>187</v>
      </c>
      <c r="Q282" s="29" t="n">
        <v>1156.37</v>
      </c>
      <c r="R282" s="27" t="s">
        <v>130</v>
      </c>
      <c r="S282" s="27" t="s">
        <v>151</v>
      </c>
      <c r="T282" s="27" t="n">
        <v>5</v>
      </c>
      <c r="U282" s="27" t="n">
        <f aca="false">YEAR(E282)</f>
        <v>2024</v>
      </c>
      <c r="V282" s="27" t="str">
        <f aca="false">TEXT(E282,"MMM-YYYY")</f>
        <v>Mar-2024</v>
      </c>
      <c r="W282" s="27" t="n">
        <f aca="false">MONTH(E282)</f>
        <v>3</v>
      </c>
      <c r="X282" s="27" t="str">
        <f aca="false">TEXT(WEEKDAY(E282,2),"0")&amp;" - "&amp;TEXT(E282,"dddd")</f>
        <v>1 - Monday</v>
      </c>
      <c r="Y282" s="27" t="str">
        <f aca="false">_xlfn.IFS(C282&lt;18,"Child (0-17)",C282&lt;40,"Young Adult (18-39)",C282&lt;60,"Adult (40-59)",TRUE(),"Senior (60+)")</f>
        <v>Adult (40-59)</v>
      </c>
      <c r="Z282" s="27" t="n">
        <f aca="false">ROUND(G282-E282,0)</f>
        <v>0</v>
      </c>
      <c r="AA282" s="27" t="n">
        <f aca="false">L282+M282</f>
        <v>73</v>
      </c>
      <c r="AB282" s="27" t="n">
        <f aca="false">IFERROR(ROUND(Q282/AA282,2),0)</f>
        <v>15.84</v>
      </c>
      <c r="AC282" s="27" t="str">
        <f aca="false">IF(AND(K282="Critical",N282="No"),"URGENT - No Bed","Normal")</f>
        <v>Normal</v>
      </c>
      <c r="AD282" s="33" t="n">
        <f aca="false">INDEX(Lookup_Tables!$B$3:$B$12,MATCH(H282,Lookup_Tables!$A$3:$A$12,0))</f>
        <v>4200000</v>
      </c>
      <c r="AE282" s="27" t="str">
        <f aca="false">INDEX(Lookup_Tables!$C$3:$C$12,MATCH(H282,Lookup_Tables!$A$3:$A$12,0))</f>
        <v>Dr. Anil Kapoor</v>
      </c>
      <c r="AF282" s="27" t="str">
        <f aca="false">IFERROR(INDEX(Lookup_Tables!$F$16:$F$45,MATCH(I282,Lookup_Tables!$E$16:$E$45,0)),"N/A")</f>
        <v>EMP202</v>
      </c>
      <c r="AG282" s="27" t="n">
        <f aca="false">_xlfn.IFS(R282="Recovered",4,R282="Referred",3,R282="Admitted",2,R282="Deceased",1,TRUE(),0)</f>
        <v>4</v>
      </c>
      <c r="AH282" s="27" t="str">
        <f aca="false">IF(T282&gt;=4,"Satisfied",IF(T282&gt;=3,"Neutral","Needs Improvement"))</f>
        <v>Satisfied</v>
      </c>
    </row>
    <row r="283" customFormat="false" ht="15" hidden="false" customHeight="false" outlineLevel="0" collapsed="false">
      <c r="A283" s="30" t="s">
        <v>5428</v>
      </c>
      <c r="B283" s="30" t="s">
        <v>916</v>
      </c>
      <c r="C283" s="30" t="n">
        <v>59</v>
      </c>
      <c r="D283" s="30" t="s">
        <v>121</v>
      </c>
      <c r="E283" s="31" t="n">
        <v>45547</v>
      </c>
      <c r="F283" s="30" t="s">
        <v>2058</v>
      </c>
      <c r="G283" s="31" t="n">
        <v>45547</v>
      </c>
      <c r="H283" s="30" t="s">
        <v>217</v>
      </c>
      <c r="I283" s="30" t="s">
        <v>282</v>
      </c>
      <c r="J283" s="30" t="s">
        <v>218</v>
      </c>
      <c r="K283" s="30" t="s">
        <v>138</v>
      </c>
      <c r="L283" s="30" t="n">
        <v>70</v>
      </c>
      <c r="M283" s="30" t="n">
        <v>17</v>
      </c>
      <c r="N283" s="30" t="s">
        <v>127</v>
      </c>
      <c r="O283" s="30" t="s">
        <v>128</v>
      </c>
      <c r="P283" s="30" t="s">
        <v>150</v>
      </c>
      <c r="Q283" s="32" t="n">
        <v>2189.5</v>
      </c>
      <c r="R283" s="30" t="s">
        <v>130</v>
      </c>
      <c r="S283" s="30" t="s">
        <v>164</v>
      </c>
      <c r="T283" s="30" t="n">
        <v>4</v>
      </c>
      <c r="U283" s="30" t="n">
        <f aca="false">YEAR(E283)</f>
        <v>2024</v>
      </c>
      <c r="V283" s="30" t="str">
        <f aca="false">TEXT(E283,"MMM-YYYY")</f>
        <v>Sep-2024</v>
      </c>
      <c r="W283" s="30" t="n">
        <f aca="false">MONTH(E283)</f>
        <v>9</v>
      </c>
      <c r="X283" s="30" t="str">
        <f aca="false">TEXT(WEEKDAY(E283,2),"0")&amp;" - "&amp;TEXT(E283,"dddd")</f>
        <v>4 - Thursday</v>
      </c>
      <c r="Y283" s="30" t="str">
        <f aca="false">_xlfn.IFS(C283&lt;18,"Child (0-17)",C283&lt;40,"Young Adult (18-39)",C283&lt;60,"Adult (40-59)",TRUE(),"Senior (60+)")</f>
        <v>Adult (40-59)</v>
      </c>
      <c r="Z283" s="30" t="n">
        <f aca="false">ROUND(G283-E283,0)</f>
        <v>0</v>
      </c>
      <c r="AA283" s="30" t="n">
        <f aca="false">L283+M283</f>
        <v>87</v>
      </c>
      <c r="AB283" s="30" t="n">
        <f aca="false">IFERROR(ROUND(Q283/AA283,2),0)</f>
        <v>25.17</v>
      </c>
      <c r="AC283" s="30" t="str">
        <f aca="false">IF(AND(K283="Critical",N283="No"),"URGENT - No Bed","Normal")</f>
        <v>Normal</v>
      </c>
      <c r="AD283" s="34" t="n">
        <f aca="false">INDEX(Lookup_Tables!$B$3:$B$12,MATCH(H283,Lookup_Tables!$A$3:$A$12,0))</f>
        <v>4200000</v>
      </c>
      <c r="AE283" s="30" t="str">
        <f aca="false">INDEX(Lookup_Tables!$C$3:$C$12,MATCH(H283,Lookup_Tables!$A$3:$A$12,0))</f>
        <v>Dr. Anil Kapoor</v>
      </c>
      <c r="AF283" s="30" t="str">
        <f aca="false">IFERROR(INDEX(Lookup_Tables!$F$16:$F$45,MATCH(I283,Lookup_Tables!$E$16:$E$45,0)),"N/A")</f>
        <v>EMP200</v>
      </c>
      <c r="AG283" s="30" t="n">
        <f aca="false">_xlfn.IFS(R283="Recovered",4,R283="Referred",3,R283="Admitted",2,R283="Deceased",1,TRUE(),0)</f>
        <v>4</v>
      </c>
      <c r="AH283" s="30" t="str">
        <f aca="false">IF(T283&gt;=4,"Satisfied",IF(T283&gt;=3,"Neutral","Needs Improvement"))</f>
        <v>Satisfied</v>
      </c>
    </row>
    <row r="284" customFormat="false" ht="15" hidden="false" customHeight="false" outlineLevel="0" collapsed="false">
      <c r="A284" s="27" t="s">
        <v>2022</v>
      </c>
      <c r="B284" s="27" t="s">
        <v>1823</v>
      </c>
      <c r="C284" s="27" t="n">
        <v>66</v>
      </c>
      <c r="D284" s="27" t="s">
        <v>181</v>
      </c>
      <c r="E284" s="28" t="n">
        <v>45518</v>
      </c>
      <c r="F284" s="27" t="s">
        <v>1240</v>
      </c>
      <c r="G284" s="28" t="n">
        <v>45518</v>
      </c>
      <c r="H284" s="27" t="s">
        <v>217</v>
      </c>
      <c r="I284" s="27" t="s">
        <v>344</v>
      </c>
      <c r="J284" s="27" t="s">
        <v>283</v>
      </c>
      <c r="K284" s="27" t="s">
        <v>138</v>
      </c>
      <c r="L284" s="27" t="n">
        <v>80</v>
      </c>
      <c r="M284" s="27" t="n">
        <v>27</v>
      </c>
      <c r="N284" s="27" t="s">
        <v>127</v>
      </c>
      <c r="O284" s="27" t="s">
        <v>139</v>
      </c>
      <c r="P284" s="27" t="s">
        <v>150</v>
      </c>
      <c r="Q284" s="29" t="n">
        <v>1022.22</v>
      </c>
      <c r="R284" s="27" t="s">
        <v>130</v>
      </c>
      <c r="S284" s="27" t="s">
        <v>157</v>
      </c>
      <c r="T284" s="27" t="n">
        <v>4</v>
      </c>
      <c r="U284" s="27" t="n">
        <f aca="false">YEAR(E284)</f>
        <v>2024</v>
      </c>
      <c r="V284" s="27" t="str">
        <f aca="false">TEXT(E284,"MMM-YYYY")</f>
        <v>Aug-2024</v>
      </c>
      <c r="W284" s="27" t="n">
        <f aca="false">MONTH(E284)</f>
        <v>8</v>
      </c>
      <c r="X284" s="27" t="str">
        <f aca="false">TEXT(WEEKDAY(E284,2),"0")&amp;" - "&amp;TEXT(E284,"dddd")</f>
        <v>3 - Wednesday</v>
      </c>
      <c r="Y284" s="27" t="str">
        <f aca="false">_xlfn.IFS(C284&lt;18,"Child (0-17)",C284&lt;40,"Young Adult (18-39)",C284&lt;60,"Adult (40-59)",TRUE(),"Senior (60+)")</f>
        <v>Senior (60+)</v>
      </c>
      <c r="Z284" s="27" t="n">
        <f aca="false">ROUND(G284-E284,0)</f>
        <v>0</v>
      </c>
      <c r="AA284" s="27" t="n">
        <f aca="false">L284+M284</f>
        <v>107</v>
      </c>
      <c r="AB284" s="27" t="n">
        <f aca="false">IFERROR(ROUND(Q284/AA284,2),0)</f>
        <v>9.55</v>
      </c>
      <c r="AC284" s="27" t="str">
        <f aca="false">IF(AND(K284="Critical",N284="No"),"URGENT - No Bed","Normal")</f>
        <v>Normal</v>
      </c>
      <c r="AD284" s="33" t="n">
        <f aca="false">INDEX(Lookup_Tables!$B$3:$B$12,MATCH(H284,Lookup_Tables!$A$3:$A$12,0))</f>
        <v>4200000</v>
      </c>
      <c r="AE284" s="27" t="str">
        <f aca="false">INDEX(Lookup_Tables!$C$3:$C$12,MATCH(H284,Lookup_Tables!$A$3:$A$12,0))</f>
        <v>Dr. Anil Kapoor</v>
      </c>
      <c r="AF284" s="27" t="str">
        <f aca="false">IFERROR(INDEX(Lookup_Tables!$F$16:$F$45,MATCH(I284,Lookup_Tables!$E$16:$E$45,0)),"N/A")</f>
        <v>EMP201</v>
      </c>
      <c r="AG284" s="27" t="n">
        <f aca="false">_xlfn.IFS(R284="Recovered",4,R284="Referred",3,R284="Admitted",2,R284="Deceased",1,TRUE(),0)</f>
        <v>4</v>
      </c>
      <c r="AH284" s="27" t="str">
        <f aca="false">IF(T284&gt;=4,"Satisfied",IF(T284&gt;=3,"Neutral","Needs Improvement"))</f>
        <v>Satisfied</v>
      </c>
    </row>
    <row r="285" customFormat="false" ht="15" hidden="false" customHeight="false" outlineLevel="0" collapsed="false">
      <c r="A285" s="30" t="s">
        <v>3673</v>
      </c>
      <c r="B285" s="30" t="s">
        <v>3674</v>
      </c>
      <c r="C285" s="30" t="n">
        <v>1</v>
      </c>
      <c r="D285" s="30" t="s">
        <v>181</v>
      </c>
      <c r="E285" s="31" t="n">
        <v>45618</v>
      </c>
      <c r="F285" s="30" t="s">
        <v>1593</v>
      </c>
      <c r="G285" s="31" t="n">
        <v>45624</v>
      </c>
      <c r="H285" s="30" t="s">
        <v>135</v>
      </c>
      <c r="I285" s="30" t="s">
        <v>136</v>
      </c>
      <c r="J285" s="30" t="s">
        <v>618</v>
      </c>
      <c r="K285" s="30" t="s">
        <v>126</v>
      </c>
      <c r="L285" s="30" t="n">
        <v>20</v>
      </c>
      <c r="M285" s="30" t="n">
        <v>126</v>
      </c>
      <c r="N285" s="30" t="s">
        <v>186</v>
      </c>
      <c r="O285" s="30" t="s">
        <v>128</v>
      </c>
      <c r="P285" s="30" t="s">
        <v>150</v>
      </c>
      <c r="Q285" s="32" t="n">
        <v>8559.39</v>
      </c>
      <c r="R285" s="30" t="s">
        <v>130</v>
      </c>
      <c r="S285" s="30" t="s">
        <v>178</v>
      </c>
      <c r="T285" s="30" t="n">
        <v>3</v>
      </c>
      <c r="U285" s="30" t="n">
        <f aca="false">YEAR(E285)</f>
        <v>2024</v>
      </c>
      <c r="V285" s="30" t="str">
        <f aca="false">TEXT(E285,"MMM-YYYY")</f>
        <v>Nov-2024</v>
      </c>
      <c r="W285" s="30" t="n">
        <f aca="false">MONTH(E285)</f>
        <v>11</v>
      </c>
      <c r="X285" s="30" t="str">
        <f aca="false">TEXT(WEEKDAY(E285,2),"0")&amp;" - "&amp;TEXT(E285,"dddd")</f>
        <v>5 - Friday</v>
      </c>
      <c r="Y285" s="30" t="str">
        <f aca="false">_xlfn.IFS(C285&lt;18,"Child (0-17)",C285&lt;40,"Young Adult (18-39)",C285&lt;60,"Adult (40-59)",TRUE(),"Senior (60+)")</f>
        <v>Child (0-17)</v>
      </c>
      <c r="Z285" s="30" t="n">
        <f aca="false">ROUND(G285-E285,0)</f>
        <v>6</v>
      </c>
      <c r="AA285" s="30" t="n">
        <f aca="false">L285+M285</f>
        <v>146</v>
      </c>
      <c r="AB285" s="30" t="n">
        <f aca="false">IFERROR(ROUND(Q285/AA285,2),0)</f>
        <v>58.63</v>
      </c>
      <c r="AC285" s="30" t="str">
        <f aca="false">IF(AND(K285="Critical",N285="No"),"URGENT - No Bed","Normal")</f>
        <v>Normal</v>
      </c>
      <c r="AD285" s="34" t="n">
        <f aca="false">INDEX(Lookup_Tables!$B$3:$B$12,MATCH(H285,Lookup_Tables!$A$3:$A$12,0))</f>
        <v>4600000</v>
      </c>
      <c r="AE285" s="30" t="str">
        <f aca="false">INDEX(Lookup_Tables!$C$3:$C$12,MATCH(H285,Lookup_Tables!$A$3:$A$12,0))</f>
        <v>Dr. Farhan Khan</v>
      </c>
      <c r="AF285" s="30" t="str">
        <f aca="false">IFERROR(INDEX(Lookup_Tables!$F$16:$F$45,MATCH(I285,Lookup_Tables!$E$16:$E$45,0)),"N/A")</f>
        <v>EMP206</v>
      </c>
      <c r="AG285" s="30" t="n">
        <f aca="false">_xlfn.IFS(R285="Recovered",4,R285="Referred",3,R285="Admitted",2,R285="Deceased",1,TRUE(),0)</f>
        <v>4</v>
      </c>
      <c r="AH285" s="30" t="str">
        <f aca="false">IF(T285&gt;=4,"Satisfied",IF(T285&gt;=3,"Neutral","Needs Improvement"))</f>
        <v>Neutral</v>
      </c>
    </row>
    <row r="286" customFormat="false" ht="15" hidden="false" customHeight="false" outlineLevel="0" collapsed="false">
      <c r="A286" s="27" t="s">
        <v>6902</v>
      </c>
      <c r="B286" s="27" t="s">
        <v>3529</v>
      </c>
      <c r="C286" s="27" t="n">
        <v>4</v>
      </c>
      <c r="D286" s="27" t="s">
        <v>121</v>
      </c>
      <c r="E286" s="28" t="n">
        <v>45645</v>
      </c>
      <c r="F286" s="27" t="s">
        <v>948</v>
      </c>
      <c r="G286" s="28" t="n">
        <v>45645</v>
      </c>
      <c r="H286" s="27" t="s">
        <v>146</v>
      </c>
      <c r="I286" s="27" t="s">
        <v>147</v>
      </c>
      <c r="J286" s="27" t="s">
        <v>244</v>
      </c>
      <c r="K286" s="27" t="s">
        <v>138</v>
      </c>
      <c r="L286" s="27" t="n">
        <v>83</v>
      </c>
      <c r="M286" s="27" t="n">
        <v>17</v>
      </c>
      <c r="N286" s="27" t="s">
        <v>127</v>
      </c>
      <c r="O286" s="27" t="s">
        <v>139</v>
      </c>
      <c r="P286" s="27" t="s">
        <v>187</v>
      </c>
      <c r="Q286" s="29" t="n">
        <v>674.55</v>
      </c>
      <c r="R286" s="27" t="s">
        <v>130</v>
      </c>
      <c r="S286" s="27" t="s">
        <v>157</v>
      </c>
      <c r="T286" s="27" t="n">
        <v>4</v>
      </c>
      <c r="U286" s="27" t="n">
        <f aca="false">YEAR(E286)</f>
        <v>2024</v>
      </c>
      <c r="V286" s="27" t="str">
        <f aca="false">TEXT(E286,"MMM-YYYY")</f>
        <v>Dec-2024</v>
      </c>
      <c r="W286" s="27" t="n">
        <f aca="false">MONTH(E286)</f>
        <v>12</v>
      </c>
      <c r="X286" s="27" t="str">
        <f aca="false">TEXT(WEEKDAY(E286,2),"0")&amp;" - "&amp;TEXT(E286,"dddd")</f>
        <v>4 - Thursday</v>
      </c>
      <c r="Y286" s="27" t="str">
        <f aca="false">_xlfn.IFS(C286&lt;18,"Child (0-17)",C286&lt;40,"Young Adult (18-39)",C286&lt;60,"Adult (40-59)",TRUE(),"Senior (60+)")</f>
        <v>Child (0-17)</v>
      </c>
      <c r="Z286" s="27" t="n">
        <f aca="false">ROUND(G286-E286,0)</f>
        <v>0</v>
      </c>
      <c r="AA286" s="27" t="n">
        <f aca="false">L286+M286</f>
        <v>100</v>
      </c>
      <c r="AB286" s="27" t="n">
        <f aca="false">IFERROR(ROUND(Q286/AA286,2),0)</f>
        <v>6.75</v>
      </c>
      <c r="AC286" s="27" t="str">
        <f aca="false">IF(AND(K286="Critical",N286="No"),"URGENT - No Bed","Normal")</f>
        <v>Normal</v>
      </c>
      <c r="AD286" s="33" t="n">
        <f aca="false">INDEX(Lookup_Tables!$B$3:$B$12,MATCH(H286,Lookup_Tables!$A$3:$A$12,0))</f>
        <v>2700000</v>
      </c>
      <c r="AE286" s="27" t="str">
        <f aca="false">INDEX(Lookup_Tables!$C$3:$C$12,MATCH(H286,Lookup_Tables!$A$3:$A$12,0))</f>
        <v>Dr. Vikram Singh</v>
      </c>
      <c r="AF286" s="27" t="str">
        <f aca="false">IFERROR(INDEX(Lookup_Tables!$F$16:$F$45,MATCH(I286,Lookup_Tables!$E$16:$E$45,0)),"N/A")</f>
        <v>EMP229</v>
      </c>
      <c r="AG286" s="27" t="n">
        <f aca="false">_xlfn.IFS(R286="Recovered",4,R286="Referred",3,R286="Admitted",2,R286="Deceased",1,TRUE(),0)</f>
        <v>4</v>
      </c>
      <c r="AH286" s="27" t="str">
        <f aca="false">IF(T286&gt;=4,"Satisfied",IF(T286&gt;=3,"Neutral","Needs Improvement"))</f>
        <v>Satisfied</v>
      </c>
    </row>
    <row r="287" customFormat="false" ht="15" hidden="false" customHeight="false" outlineLevel="0" collapsed="false">
      <c r="A287" s="30" t="s">
        <v>6780</v>
      </c>
      <c r="B287" s="30" t="s">
        <v>3144</v>
      </c>
      <c r="C287" s="30" t="n">
        <v>42</v>
      </c>
      <c r="D287" s="30" t="s">
        <v>181</v>
      </c>
      <c r="E287" s="31" t="n">
        <v>45454</v>
      </c>
      <c r="F287" s="30" t="s">
        <v>1660</v>
      </c>
      <c r="G287" s="31" t="n">
        <v>45458</v>
      </c>
      <c r="H287" s="30" t="s">
        <v>135</v>
      </c>
      <c r="I287" s="30" t="s">
        <v>278</v>
      </c>
      <c r="J287" s="30" t="s">
        <v>262</v>
      </c>
      <c r="K287" s="30" t="s">
        <v>126</v>
      </c>
      <c r="L287" s="30" t="n">
        <v>6</v>
      </c>
      <c r="M287" s="30" t="n">
        <v>133</v>
      </c>
      <c r="N287" s="30" t="s">
        <v>186</v>
      </c>
      <c r="O287" s="30" t="s">
        <v>171</v>
      </c>
      <c r="P287" s="30" t="s">
        <v>150</v>
      </c>
      <c r="Q287" s="32" t="n">
        <v>9292.33</v>
      </c>
      <c r="R287" s="30" t="s">
        <v>130</v>
      </c>
      <c r="S287" s="30" t="s">
        <v>335</v>
      </c>
      <c r="T287" s="30" t="n">
        <v>5</v>
      </c>
      <c r="U287" s="30" t="n">
        <f aca="false">YEAR(E287)</f>
        <v>2024</v>
      </c>
      <c r="V287" s="30" t="str">
        <f aca="false">TEXT(E287,"MMM-YYYY")</f>
        <v>Jun-2024</v>
      </c>
      <c r="W287" s="30" t="n">
        <f aca="false">MONTH(E287)</f>
        <v>6</v>
      </c>
      <c r="X287" s="30" t="str">
        <f aca="false">TEXT(WEEKDAY(E287,2),"0")&amp;" - "&amp;TEXT(E287,"dddd")</f>
        <v>2 - Tuesday</v>
      </c>
      <c r="Y287" s="30" t="str">
        <f aca="false">_xlfn.IFS(C287&lt;18,"Child (0-17)",C287&lt;40,"Young Adult (18-39)",C287&lt;60,"Adult (40-59)",TRUE(),"Senior (60+)")</f>
        <v>Adult (40-59)</v>
      </c>
      <c r="Z287" s="30" t="n">
        <f aca="false">ROUND(G287-E287,0)</f>
        <v>4</v>
      </c>
      <c r="AA287" s="30" t="n">
        <f aca="false">L287+M287</f>
        <v>139</v>
      </c>
      <c r="AB287" s="30" t="n">
        <f aca="false">IFERROR(ROUND(Q287/AA287,2),0)</f>
        <v>66.85</v>
      </c>
      <c r="AC287" s="30" t="str">
        <f aca="false">IF(AND(K287="Critical",N287="No"),"URGENT - No Bed","Normal")</f>
        <v>Normal</v>
      </c>
      <c r="AD287" s="34" t="n">
        <f aca="false">INDEX(Lookup_Tables!$B$3:$B$12,MATCH(H287,Lookup_Tables!$A$3:$A$12,0))</f>
        <v>4600000</v>
      </c>
      <c r="AE287" s="30" t="str">
        <f aca="false">INDEX(Lookup_Tables!$C$3:$C$12,MATCH(H287,Lookup_Tables!$A$3:$A$12,0))</f>
        <v>Dr. Farhan Khan</v>
      </c>
      <c r="AF287" s="30" t="str">
        <f aca="false">IFERROR(INDEX(Lookup_Tables!$F$16:$F$45,MATCH(I287,Lookup_Tables!$E$16:$E$45,0)),"N/A")</f>
        <v>EMP208</v>
      </c>
      <c r="AG287" s="30" t="n">
        <f aca="false">_xlfn.IFS(R287="Recovered",4,R287="Referred",3,R287="Admitted",2,R287="Deceased",1,TRUE(),0)</f>
        <v>4</v>
      </c>
      <c r="AH287" s="30" t="str">
        <f aca="false">IF(T287&gt;=4,"Satisfied",IF(T287&gt;=3,"Neutral","Needs Improvement"))</f>
        <v>Satisfied</v>
      </c>
    </row>
    <row r="288" customFormat="false" ht="15" hidden="false" customHeight="false" outlineLevel="0" collapsed="false">
      <c r="A288" s="27" t="s">
        <v>1461</v>
      </c>
      <c r="B288" s="27" t="s">
        <v>887</v>
      </c>
      <c r="C288" s="27" t="n">
        <v>48</v>
      </c>
      <c r="D288" s="27" t="s">
        <v>121</v>
      </c>
      <c r="E288" s="28" t="n">
        <v>45542</v>
      </c>
      <c r="F288" s="27" t="s">
        <v>1462</v>
      </c>
      <c r="G288" s="28" t="n">
        <v>45544</v>
      </c>
      <c r="H288" s="27" t="s">
        <v>161</v>
      </c>
      <c r="I288" s="27" t="s">
        <v>538</v>
      </c>
      <c r="J288" s="27" t="s">
        <v>258</v>
      </c>
      <c r="K288" s="27" t="s">
        <v>156</v>
      </c>
      <c r="L288" s="27" t="n">
        <v>32</v>
      </c>
      <c r="M288" s="27" t="n">
        <v>85</v>
      </c>
      <c r="N288" s="27" t="s">
        <v>127</v>
      </c>
      <c r="O288" s="27" t="s">
        <v>149</v>
      </c>
      <c r="P288" s="27" t="s">
        <v>140</v>
      </c>
      <c r="Q288" s="29" t="n">
        <v>3412.75</v>
      </c>
      <c r="R288" s="27" t="s">
        <v>130</v>
      </c>
      <c r="S288" s="27" t="s">
        <v>223</v>
      </c>
      <c r="T288" s="27" t="n">
        <v>4</v>
      </c>
      <c r="U288" s="27" t="n">
        <f aca="false">YEAR(E288)</f>
        <v>2024</v>
      </c>
      <c r="V288" s="27" t="str">
        <f aca="false">TEXT(E288,"MMM-YYYY")</f>
        <v>Sep-2024</v>
      </c>
      <c r="W288" s="27" t="n">
        <f aca="false">MONTH(E288)</f>
        <v>9</v>
      </c>
      <c r="X288" s="27" t="str">
        <f aca="false">TEXT(WEEKDAY(E288,2),"0")&amp;" - "&amp;TEXT(E288,"dddd")</f>
        <v>6 - Saturday</v>
      </c>
      <c r="Y288" s="27" t="str">
        <f aca="false">_xlfn.IFS(C288&lt;18,"Child (0-17)",C288&lt;40,"Young Adult (18-39)",C288&lt;60,"Adult (40-59)",TRUE(),"Senior (60+)")</f>
        <v>Adult (40-59)</v>
      </c>
      <c r="Z288" s="27" t="n">
        <f aca="false">ROUND(G288-E288,0)</f>
        <v>2</v>
      </c>
      <c r="AA288" s="27" t="n">
        <f aca="false">L288+M288</f>
        <v>117</v>
      </c>
      <c r="AB288" s="27" t="n">
        <f aca="false">IFERROR(ROUND(Q288/AA288,2),0)</f>
        <v>29.17</v>
      </c>
      <c r="AC288" s="27" t="str">
        <f aca="false">IF(AND(K288="Critical",N288="No"),"URGENT - No Bed","Normal")</f>
        <v>Normal</v>
      </c>
      <c r="AD288" s="33" t="n">
        <f aca="false">INDEX(Lookup_Tables!$B$3:$B$12,MATCH(H288,Lookup_Tables!$A$3:$A$12,0))</f>
        <v>3600000</v>
      </c>
      <c r="AE288" s="27" t="str">
        <f aca="false">INDEX(Lookup_Tables!$C$3:$C$12,MATCH(H288,Lookup_Tables!$A$3:$A$12,0))</f>
        <v>Dr. Sameer Joshi</v>
      </c>
      <c r="AF288" s="27" t="str">
        <f aca="false">IFERROR(INDEX(Lookup_Tables!$F$16:$F$45,MATCH(I288,Lookup_Tables!$E$16:$E$45,0)),"N/A")</f>
        <v>EMP221</v>
      </c>
      <c r="AG288" s="27" t="n">
        <f aca="false">_xlfn.IFS(R288="Recovered",4,R288="Referred",3,R288="Admitted",2,R288="Deceased",1,TRUE(),0)</f>
        <v>4</v>
      </c>
      <c r="AH288" s="27" t="str">
        <f aca="false">IF(T288&gt;=4,"Satisfied",IF(T288&gt;=3,"Neutral","Needs Improvement"))</f>
        <v>Satisfied</v>
      </c>
    </row>
    <row r="289" customFormat="false" ht="15" hidden="false" customHeight="false" outlineLevel="0" collapsed="false">
      <c r="A289" s="30" t="s">
        <v>4527</v>
      </c>
      <c r="B289" s="30" t="s">
        <v>2501</v>
      </c>
      <c r="C289" s="30" t="n">
        <v>58</v>
      </c>
      <c r="D289" s="30" t="s">
        <v>181</v>
      </c>
      <c r="E289" s="31" t="n">
        <v>45292</v>
      </c>
      <c r="F289" s="30" t="s">
        <v>771</v>
      </c>
      <c r="G289" s="31" t="n">
        <v>45293</v>
      </c>
      <c r="H289" s="30" t="s">
        <v>242</v>
      </c>
      <c r="I289" s="30" t="s">
        <v>243</v>
      </c>
      <c r="J289" s="30" t="s">
        <v>363</v>
      </c>
      <c r="K289" s="30" t="s">
        <v>126</v>
      </c>
      <c r="L289" s="30" t="n">
        <v>44</v>
      </c>
      <c r="M289" s="30" t="n">
        <v>75</v>
      </c>
      <c r="N289" s="30" t="s">
        <v>186</v>
      </c>
      <c r="O289" s="30" t="s">
        <v>128</v>
      </c>
      <c r="P289" s="30" t="s">
        <v>129</v>
      </c>
      <c r="Q289" s="32" t="n">
        <v>7004.74</v>
      </c>
      <c r="R289" s="30" t="s">
        <v>172</v>
      </c>
      <c r="S289" s="30" t="s">
        <v>157</v>
      </c>
      <c r="T289" s="30" t="n">
        <v>1</v>
      </c>
      <c r="U289" s="30" t="n">
        <f aca="false">YEAR(E289)</f>
        <v>2024</v>
      </c>
      <c r="V289" s="30" t="str">
        <f aca="false">TEXT(E289,"MMM-YYYY")</f>
        <v>Jan-2024</v>
      </c>
      <c r="W289" s="30" t="n">
        <f aca="false">MONTH(E289)</f>
        <v>1</v>
      </c>
      <c r="X289" s="30" t="str">
        <f aca="false">TEXT(WEEKDAY(E289,2),"0")&amp;" - "&amp;TEXT(E289,"dddd")</f>
        <v>1 - Monday</v>
      </c>
      <c r="Y289" s="30" t="str">
        <f aca="false">_xlfn.IFS(C289&lt;18,"Child (0-17)",C289&lt;40,"Young Adult (18-39)",C289&lt;60,"Adult (40-59)",TRUE(),"Senior (60+)")</f>
        <v>Adult (40-59)</v>
      </c>
      <c r="Z289" s="30" t="n">
        <f aca="false">ROUND(G289-E289,0)</f>
        <v>1</v>
      </c>
      <c r="AA289" s="30" t="n">
        <f aca="false">L289+M289</f>
        <v>119</v>
      </c>
      <c r="AB289" s="30" t="n">
        <f aca="false">IFERROR(ROUND(Q289/AA289,2),0)</f>
        <v>58.86</v>
      </c>
      <c r="AC289" s="30" t="str">
        <f aca="false">IF(AND(K289="Critical",N289="No"),"URGENT - No Bed","Normal")</f>
        <v>Normal</v>
      </c>
      <c r="AD289" s="34" t="n">
        <f aca="false">INDEX(Lookup_Tables!$B$3:$B$12,MATCH(H289,Lookup_Tables!$A$3:$A$12,0))</f>
        <v>3000000</v>
      </c>
      <c r="AE289" s="30" t="str">
        <f aca="false">INDEX(Lookup_Tables!$C$3:$C$12,MATCH(H289,Lookup_Tables!$A$3:$A$12,0))</f>
        <v>Dr. Pooja Iyer</v>
      </c>
      <c r="AF289" s="30" t="str">
        <f aca="false">IFERROR(INDEX(Lookup_Tables!$F$16:$F$45,MATCH(I289,Lookup_Tables!$E$16:$E$45,0)),"N/A")</f>
        <v>EMP214</v>
      </c>
      <c r="AG289" s="30" t="n">
        <f aca="false">_xlfn.IFS(R289="Recovered",4,R289="Referred",3,R289="Admitted",2,R289="Deceased",1,TRUE(),0)</f>
        <v>2</v>
      </c>
      <c r="AH289" s="30" t="str">
        <f aca="false">IF(T289&gt;=4,"Satisfied",IF(T289&gt;=3,"Neutral","Needs Improvement"))</f>
        <v>Needs Improvement</v>
      </c>
    </row>
    <row r="290" customFormat="false" ht="15" hidden="false" customHeight="false" outlineLevel="0" collapsed="false">
      <c r="A290" s="27" t="s">
        <v>5292</v>
      </c>
      <c r="B290" s="27" t="s">
        <v>2400</v>
      </c>
      <c r="C290" s="27" t="n">
        <v>46</v>
      </c>
      <c r="D290" s="27" t="s">
        <v>181</v>
      </c>
      <c r="E290" s="28" t="n">
        <v>45501</v>
      </c>
      <c r="F290" s="27" t="s">
        <v>250</v>
      </c>
      <c r="G290" s="28" t="n">
        <v>45501</v>
      </c>
      <c r="H290" s="27" t="s">
        <v>236</v>
      </c>
      <c r="I290" s="27" t="s">
        <v>237</v>
      </c>
      <c r="J290" s="27" t="s">
        <v>267</v>
      </c>
      <c r="K290" s="27" t="s">
        <v>138</v>
      </c>
      <c r="L290" s="27" t="n">
        <v>42</v>
      </c>
      <c r="M290" s="27" t="n">
        <v>42</v>
      </c>
      <c r="N290" s="27" t="s">
        <v>186</v>
      </c>
      <c r="O290" s="27" t="s">
        <v>128</v>
      </c>
      <c r="P290" s="27" t="s">
        <v>140</v>
      </c>
      <c r="Q290" s="29" t="n">
        <v>1127.51</v>
      </c>
      <c r="R290" s="27" t="s">
        <v>130</v>
      </c>
      <c r="S290" s="27" t="s">
        <v>141</v>
      </c>
      <c r="T290" s="27" t="n">
        <v>5</v>
      </c>
      <c r="U290" s="27" t="n">
        <f aca="false">YEAR(E290)</f>
        <v>2024</v>
      </c>
      <c r="V290" s="27" t="str">
        <f aca="false">TEXT(E290,"MMM-YYYY")</f>
        <v>Jul-2024</v>
      </c>
      <c r="W290" s="27" t="n">
        <f aca="false">MONTH(E290)</f>
        <v>7</v>
      </c>
      <c r="X290" s="27" t="str">
        <f aca="false">TEXT(WEEKDAY(E290,2),"0")&amp;" - "&amp;TEXT(E290,"dddd")</f>
        <v>7 - Sunday</v>
      </c>
      <c r="Y290" s="27" t="str">
        <f aca="false">_xlfn.IFS(C290&lt;18,"Child (0-17)",C290&lt;40,"Young Adult (18-39)",C290&lt;60,"Adult (40-59)",TRUE(),"Senior (60+)")</f>
        <v>Adult (40-59)</v>
      </c>
      <c r="Z290" s="27" t="n">
        <f aca="false">ROUND(G290-E290,0)</f>
        <v>0</v>
      </c>
      <c r="AA290" s="27" t="n">
        <f aca="false">L290+M290</f>
        <v>84</v>
      </c>
      <c r="AB290" s="27" t="n">
        <f aca="false">IFERROR(ROUND(Q290/AA290,2),0)</f>
        <v>13.42</v>
      </c>
      <c r="AC290" s="27" t="str">
        <f aca="false">IF(AND(K290="Critical",N290="No"),"URGENT - No Bed","Normal")</f>
        <v>Normal</v>
      </c>
      <c r="AD290" s="33" t="n">
        <f aca="false">INDEX(Lookup_Tables!$B$3:$B$12,MATCH(H290,Lookup_Tables!$A$3:$A$12,0))</f>
        <v>3900000</v>
      </c>
      <c r="AE290" s="27" t="str">
        <f aca="false">INDEX(Lookup_Tables!$C$3:$C$12,MATCH(H290,Lookup_Tables!$A$3:$A$12,0))</f>
        <v>Dr. Rina Mehta</v>
      </c>
      <c r="AF290" s="27" t="str">
        <f aca="false">IFERROR(INDEX(Lookup_Tables!$F$16:$F$45,MATCH(I290,Lookup_Tables!$E$16:$E$45,0)),"N/A")</f>
        <v>EMP215</v>
      </c>
      <c r="AG290" s="27" t="n">
        <f aca="false">_xlfn.IFS(R290="Recovered",4,R290="Referred",3,R290="Admitted",2,R290="Deceased",1,TRUE(),0)</f>
        <v>4</v>
      </c>
      <c r="AH290" s="27" t="str">
        <f aca="false">IF(T290&gt;=4,"Satisfied",IF(T290&gt;=3,"Neutral","Needs Improvement"))</f>
        <v>Satisfied</v>
      </c>
    </row>
    <row r="291" customFormat="false" ht="15" hidden="false" customHeight="false" outlineLevel="0" collapsed="false">
      <c r="A291" s="30" t="s">
        <v>5945</v>
      </c>
      <c r="B291" s="30" t="s">
        <v>2620</v>
      </c>
      <c r="C291" s="30" t="n">
        <v>12</v>
      </c>
      <c r="D291" s="30" t="s">
        <v>121</v>
      </c>
      <c r="E291" s="31" t="n">
        <v>45651</v>
      </c>
      <c r="F291" s="30" t="s">
        <v>1281</v>
      </c>
      <c r="G291" s="31" t="n">
        <v>45651</v>
      </c>
      <c r="H291" s="30" t="s">
        <v>217</v>
      </c>
      <c r="I291" s="30" t="s">
        <v>282</v>
      </c>
      <c r="J291" s="30" t="s">
        <v>283</v>
      </c>
      <c r="K291" s="30" t="s">
        <v>156</v>
      </c>
      <c r="L291" s="30" t="n">
        <v>56</v>
      </c>
      <c r="M291" s="30" t="n">
        <v>61</v>
      </c>
      <c r="N291" s="30" t="s">
        <v>127</v>
      </c>
      <c r="O291" s="30" t="s">
        <v>171</v>
      </c>
      <c r="P291" s="30" t="s">
        <v>129</v>
      </c>
      <c r="Q291" s="32" t="n">
        <v>4517.04</v>
      </c>
      <c r="R291" s="30" t="s">
        <v>130</v>
      </c>
      <c r="S291" s="30" t="s">
        <v>157</v>
      </c>
      <c r="T291" s="30" t="n">
        <v>5</v>
      </c>
      <c r="U291" s="30" t="n">
        <f aca="false">YEAR(E291)</f>
        <v>2024</v>
      </c>
      <c r="V291" s="30" t="str">
        <f aca="false">TEXT(E291,"MMM-YYYY")</f>
        <v>Dec-2024</v>
      </c>
      <c r="W291" s="30" t="n">
        <f aca="false">MONTH(E291)</f>
        <v>12</v>
      </c>
      <c r="X291" s="30" t="str">
        <f aca="false">TEXT(WEEKDAY(E291,2),"0")&amp;" - "&amp;TEXT(E291,"dddd")</f>
        <v>3 - Wednesday</v>
      </c>
      <c r="Y291" s="30" t="str">
        <f aca="false">_xlfn.IFS(C291&lt;18,"Child (0-17)",C291&lt;40,"Young Adult (18-39)",C291&lt;60,"Adult (40-59)",TRUE(),"Senior (60+)")</f>
        <v>Child (0-17)</v>
      </c>
      <c r="Z291" s="30" t="n">
        <f aca="false">ROUND(G291-E291,0)</f>
        <v>0</v>
      </c>
      <c r="AA291" s="30" t="n">
        <f aca="false">L291+M291</f>
        <v>117</v>
      </c>
      <c r="AB291" s="30" t="n">
        <f aca="false">IFERROR(ROUND(Q291/AA291,2),0)</f>
        <v>38.61</v>
      </c>
      <c r="AC291" s="30" t="str">
        <f aca="false">IF(AND(K291="Critical",N291="No"),"URGENT - No Bed","Normal")</f>
        <v>Normal</v>
      </c>
      <c r="AD291" s="34" t="n">
        <f aca="false">INDEX(Lookup_Tables!$B$3:$B$12,MATCH(H291,Lookup_Tables!$A$3:$A$12,0))</f>
        <v>4200000</v>
      </c>
      <c r="AE291" s="30" t="str">
        <f aca="false">INDEX(Lookup_Tables!$C$3:$C$12,MATCH(H291,Lookup_Tables!$A$3:$A$12,0))</f>
        <v>Dr. Anil Kapoor</v>
      </c>
      <c r="AF291" s="30" t="str">
        <f aca="false">IFERROR(INDEX(Lookup_Tables!$F$16:$F$45,MATCH(I291,Lookup_Tables!$E$16:$E$45,0)),"N/A")</f>
        <v>EMP200</v>
      </c>
      <c r="AG291" s="30" t="n">
        <f aca="false">_xlfn.IFS(R291="Recovered",4,R291="Referred",3,R291="Admitted",2,R291="Deceased",1,TRUE(),0)</f>
        <v>4</v>
      </c>
      <c r="AH291" s="30" t="str">
        <f aca="false">IF(T291&gt;=4,"Satisfied",IF(T291&gt;=3,"Neutral","Needs Improvement"))</f>
        <v>Satisfied</v>
      </c>
    </row>
    <row r="292" customFormat="false" ht="15" hidden="false" customHeight="false" outlineLevel="0" collapsed="false">
      <c r="A292" s="27" t="s">
        <v>5181</v>
      </c>
      <c r="B292" s="27" t="s">
        <v>1698</v>
      </c>
      <c r="C292" s="27" t="n">
        <v>48</v>
      </c>
      <c r="D292" s="27" t="s">
        <v>181</v>
      </c>
      <c r="E292" s="28" t="n">
        <v>45480</v>
      </c>
      <c r="F292" s="27" t="s">
        <v>756</v>
      </c>
      <c r="G292" s="28" t="n">
        <v>45480</v>
      </c>
      <c r="H292" s="27" t="s">
        <v>146</v>
      </c>
      <c r="I292" s="27" t="s">
        <v>309</v>
      </c>
      <c r="J292" s="27" t="s">
        <v>148</v>
      </c>
      <c r="K292" s="27" t="s">
        <v>138</v>
      </c>
      <c r="L292" s="27" t="n">
        <v>58</v>
      </c>
      <c r="M292" s="27" t="n">
        <v>17</v>
      </c>
      <c r="N292" s="27" t="s">
        <v>127</v>
      </c>
      <c r="O292" s="27" t="s">
        <v>149</v>
      </c>
      <c r="P292" s="27" t="s">
        <v>187</v>
      </c>
      <c r="Q292" s="29" t="n">
        <v>757.45</v>
      </c>
      <c r="R292" s="27" t="s">
        <v>130</v>
      </c>
      <c r="S292" s="27" t="s">
        <v>141</v>
      </c>
      <c r="T292" s="27" t="n">
        <v>4</v>
      </c>
      <c r="U292" s="27" t="n">
        <f aca="false">YEAR(E292)</f>
        <v>2024</v>
      </c>
      <c r="V292" s="27" t="str">
        <f aca="false">TEXT(E292,"MMM-YYYY")</f>
        <v>Jul-2024</v>
      </c>
      <c r="W292" s="27" t="n">
        <f aca="false">MONTH(E292)</f>
        <v>7</v>
      </c>
      <c r="X292" s="27" t="str">
        <f aca="false">TEXT(WEEKDAY(E292,2),"0")&amp;" - "&amp;TEXT(E292,"dddd")</f>
        <v>7 - Sunday</v>
      </c>
      <c r="Y292" s="27" t="str">
        <f aca="false">_xlfn.IFS(C292&lt;18,"Child (0-17)",C292&lt;40,"Young Adult (18-39)",C292&lt;60,"Adult (40-59)",TRUE(),"Senior (60+)")</f>
        <v>Adult (40-59)</v>
      </c>
      <c r="Z292" s="27" t="n">
        <f aca="false">ROUND(G292-E292,0)</f>
        <v>0</v>
      </c>
      <c r="AA292" s="27" t="n">
        <f aca="false">L292+M292</f>
        <v>75</v>
      </c>
      <c r="AB292" s="27" t="n">
        <f aca="false">IFERROR(ROUND(Q292/AA292,2),0)</f>
        <v>10.1</v>
      </c>
      <c r="AC292" s="27" t="str">
        <f aca="false">IF(AND(K292="Critical",N292="No"),"URGENT - No Bed","Normal")</f>
        <v>Normal</v>
      </c>
      <c r="AD292" s="33" t="n">
        <f aca="false">INDEX(Lookup_Tables!$B$3:$B$12,MATCH(H292,Lookup_Tables!$A$3:$A$12,0))</f>
        <v>2700000</v>
      </c>
      <c r="AE292" s="27" t="str">
        <f aca="false">INDEX(Lookup_Tables!$C$3:$C$12,MATCH(H292,Lookup_Tables!$A$3:$A$12,0))</f>
        <v>Dr. Vikram Singh</v>
      </c>
      <c r="AF292" s="27" t="str">
        <f aca="false">IFERROR(INDEX(Lookup_Tables!$F$16:$F$45,MATCH(I292,Lookup_Tables!$E$16:$E$45,0)),"N/A")</f>
        <v>EMP228</v>
      </c>
      <c r="AG292" s="27" t="n">
        <f aca="false">_xlfn.IFS(R292="Recovered",4,R292="Referred",3,R292="Admitted",2,R292="Deceased",1,TRUE(),0)</f>
        <v>4</v>
      </c>
      <c r="AH292" s="27" t="str">
        <f aca="false">IF(T292&gt;=4,"Satisfied",IF(T292&gt;=3,"Neutral","Needs Improvement"))</f>
        <v>Satisfied</v>
      </c>
    </row>
    <row r="293" customFormat="false" ht="15" hidden="false" customHeight="false" outlineLevel="0" collapsed="false">
      <c r="A293" s="30" t="s">
        <v>5272</v>
      </c>
      <c r="B293" s="30" t="s">
        <v>2228</v>
      </c>
      <c r="C293" s="30" t="n">
        <v>54</v>
      </c>
      <c r="D293" s="30" t="s">
        <v>121</v>
      </c>
      <c r="E293" s="31" t="n">
        <v>45419</v>
      </c>
      <c r="F293" s="30" t="s">
        <v>331</v>
      </c>
      <c r="G293" s="31" t="n">
        <v>45422</v>
      </c>
      <c r="H293" s="30" t="s">
        <v>161</v>
      </c>
      <c r="I293" s="30" t="s">
        <v>538</v>
      </c>
      <c r="J293" s="30" t="s">
        <v>426</v>
      </c>
      <c r="K293" s="30" t="s">
        <v>156</v>
      </c>
      <c r="L293" s="30" t="n">
        <v>64</v>
      </c>
      <c r="M293" s="30" t="n">
        <v>70</v>
      </c>
      <c r="N293" s="30" t="s">
        <v>127</v>
      </c>
      <c r="O293" s="30" t="s">
        <v>171</v>
      </c>
      <c r="P293" s="30" t="s">
        <v>129</v>
      </c>
      <c r="Q293" s="32" t="n">
        <v>4815.65</v>
      </c>
      <c r="R293" s="30" t="s">
        <v>130</v>
      </c>
      <c r="S293" s="30" t="s">
        <v>192</v>
      </c>
      <c r="T293" s="30" t="n">
        <v>5</v>
      </c>
      <c r="U293" s="30" t="n">
        <f aca="false">YEAR(E293)</f>
        <v>2024</v>
      </c>
      <c r="V293" s="30" t="str">
        <f aca="false">TEXT(E293,"MMM-YYYY")</f>
        <v>May-2024</v>
      </c>
      <c r="W293" s="30" t="n">
        <f aca="false">MONTH(E293)</f>
        <v>5</v>
      </c>
      <c r="X293" s="30" t="str">
        <f aca="false">TEXT(WEEKDAY(E293,2),"0")&amp;" - "&amp;TEXT(E293,"dddd")</f>
        <v>2 - Tuesday</v>
      </c>
      <c r="Y293" s="30" t="str">
        <f aca="false">_xlfn.IFS(C293&lt;18,"Child (0-17)",C293&lt;40,"Young Adult (18-39)",C293&lt;60,"Adult (40-59)",TRUE(),"Senior (60+)")</f>
        <v>Adult (40-59)</v>
      </c>
      <c r="Z293" s="30" t="n">
        <f aca="false">ROUND(G293-E293,0)</f>
        <v>3</v>
      </c>
      <c r="AA293" s="30" t="n">
        <f aca="false">L293+M293</f>
        <v>134</v>
      </c>
      <c r="AB293" s="30" t="n">
        <f aca="false">IFERROR(ROUND(Q293/AA293,2),0)</f>
        <v>35.94</v>
      </c>
      <c r="AC293" s="30" t="str">
        <f aca="false">IF(AND(K293="Critical",N293="No"),"URGENT - No Bed","Normal")</f>
        <v>Normal</v>
      </c>
      <c r="AD293" s="34" t="n">
        <f aca="false">INDEX(Lookup_Tables!$B$3:$B$12,MATCH(H293,Lookup_Tables!$A$3:$A$12,0))</f>
        <v>3600000</v>
      </c>
      <c r="AE293" s="30" t="str">
        <f aca="false">INDEX(Lookup_Tables!$C$3:$C$12,MATCH(H293,Lookup_Tables!$A$3:$A$12,0))</f>
        <v>Dr. Sameer Joshi</v>
      </c>
      <c r="AF293" s="30" t="str">
        <f aca="false">IFERROR(INDEX(Lookup_Tables!$F$16:$F$45,MATCH(I293,Lookup_Tables!$E$16:$E$45,0)),"N/A")</f>
        <v>EMP221</v>
      </c>
      <c r="AG293" s="30" t="n">
        <f aca="false">_xlfn.IFS(R293="Recovered",4,R293="Referred",3,R293="Admitted",2,R293="Deceased",1,TRUE(),0)</f>
        <v>4</v>
      </c>
      <c r="AH293" s="30" t="str">
        <f aca="false">IF(T293&gt;=4,"Satisfied",IF(T293&gt;=3,"Neutral","Needs Improvement"))</f>
        <v>Satisfied</v>
      </c>
    </row>
    <row r="294" customFormat="false" ht="15" hidden="false" customHeight="false" outlineLevel="0" collapsed="false">
      <c r="A294" s="27" t="s">
        <v>5173</v>
      </c>
      <c r="B294" s="27" t="s">
        <v>1365</v>
      </c>
      <c r="C294" s="27" t="n">
        <v>45</v>
      </c>
      <c r="D294" s="27" t="s">
        <v>121</v>
      </c>
      <c r="E294" s="28" t="n">
        <v>45628</v>
      </c>
      <c r="F294" s="27" t="s">
        <v>791</v>
      </c>
      <c r="G294" s="28" t="n">
        <v>45630</v>
      </c>
      <c r="H294" s="27" t="s">
        <v>146</v>
      </c>
      <c r="I294" s="27" t="s">
        <v>176</v>
      </c>
      <c r="J294" s="27" t="s">
        <v>222</v>
      </c>
      <c r="K294" s="27" t="s">
        <v>156</v>
      </c>
      <c r="L294" s="27" t="n">
        <v>35</v>
      </c>
      <c r="M294" s="27" t="n">
        <v>84</v>
      </c>
      <c r="N294" s="27" t="s">
        <v>127</v>
      </c>
      <c r="O294" s="27" t="s">
        <v>171</v>
      </c>
      <c r="P294" s="27" t="s">
        <v>129</v>
      </c>
      <c r="Q294" s="29" t="n">
        <v>4912.31</v>
      </c>
      <c r="R294" s="27" t="s">
        <v>130</v>
      </c>
      <c r="S294" s="27" t="s">
        <v>178</v>
      </c>
      <c r="T294" s="27" t="n">
        <v>4</v>
      </c>
      <c r="U294" s="27" t="n">
        <f aca="false">YEAR(E294)</f>
        <v>2024</v>
      </c>
      <c r="V294" s="27" t="str">
        <f aca="false">TEXT(E294,"MMM-YYYY")</f>
        <v>Dec-2024</v>
      </c>
      <c r="W294" s="27" t="n">
        <f aca="false">MONTH(E294)</f>
        <v>12</v>
      </c>
      <c r="X294" s="27" t="str">
        <f aca="false">TEXT(WEEKDAY(E294,2),"0")&amp;" - "&amp;TEXT(E294,"dddd")</f>
        <v>1 - Monday</v>
      </c>
      <c r="Y294" s="27" t="str">
        <f aca="false">_xlfn.IFS(C294&lt;18,"Child (0-17)",C294&lt;40,"Young Adult (18-39)",C294&lt;60,"Adult (40-59)",TRUE(),"Senior (60+)")</f>
        <v>Adult (40-59)</v>
      </c>
      <c r="Z294" s="27" t="n">
        <f aca="false">ROUND(G294-E294,0)</f>
        <v>2</v>
      </c>
      <c r="AA294" s="27" t="n">
        <f aca="false">L294+M294</f>
        <v>119</v>
      </c>
      <c r="AB294" s="27" t="n">
        <f aca="false">IFERROR(ROUND(Q294/AA294,2),0)</f>
        <v>41.28</v>
      </c>
      <c r="AC294" s="27" t="str">
        <f aca="false">IF(AND(K294="Critical",N294="No"),"URGENT - No Bed","Normal")</f>
        <v>Normal</v>
      </c>
      <c r="AD294" s="33" t="n">
        <f aca="false">INDEX(Lookup_Tables!$B$3:$B$12,MATCH(H294,Lookup_Tables!$A$3:$A$12,0))</f>
        <v>2700000</v>
      </c>
      <c r="AE294" s="27" t="str">
        <f aca="false">INDEX(Lookup_Tables!$C$3:$C$12,MATCH(H294,Lookup_Tables!$A$3:$A$12,0))</f>
        <v>Dr. Vikram Singh</v>
      </c>
      <c r="AF294" s="27" t="str">
        <f aca="false">IFERROR(INDEX(Lookup_Tables!$F$16:$F$45,MATCH(I294,Lookup_Tables!$E$16:$E$45,0)),"N/A")</f>
        <v>EMP227</v>
      </c>
      <c r="AG294" s="27" t="n">
        <f aca="false">_xlfn.IFS(R294="Recovered",4,R294="Referred",3,R294="Admitted",2,R294="Deceased",1,TRUE(),0)</f>
        <v>4</v>
      </c>
      <c r="AH294" s="27" t="str">
        <f aca="false">IF(T294&gt;=4,"Satisfied",IF(T294&gt;=3,"Neutral","Needs Improvement"))</f>
        <v>Satisfied</v>
      </c>
    </row>
    <row r="295" customFormat="false" ht="15" hidden="false" customHeight="false" outlineLevel="0" collapsed="false">
      <c r="A295" s="30" t="s">
        <v>1199</v>
      </c>
      <c r="B295" s="30" t="s">
        <v>1200</v>
      </c>
      <c r="C295" s="30" t="n">
        <v>32</v>
      </c>
      <c r="D295" s="30" t="s">
        <v>181</v>
      </c>
      <c r="E295" s="31" t="n">
        <v>45573</v>
      </c>
      <c r="F295" s="30" t="s">
        <v>1182</v>
      </c>
      <c r="G295" s="31" t="n">
        <v>45582</v>
      </c>
      <c r="H295" s="30" t="s">
        <v>135</v>
      </c>
      <c r="I295" s="30" t="s">
        <v>251</v>
      </c>
      <c r="J295" s="30" t="s">
        <v>618</v>
      </c>
      <c r="K295" s="30" t="s">
        <v>202</v>
      </c>
      <c r="L295" s="30" t="n">
        <v>1</v>
      </c>
      <c r="M295" s="30" t="n">
        <v>132</v>
      </c>
      <c r="N295" s="30" t="s">
        <v>186</v>
      </c>
      <c r="O295" s="30" t="s">
        <v>139</v>
      </c>
      <c r="P295" s="30" t="s">
        <v>150</v>
      </c>
      <c r="Q295" s="32" t="n">
        <v>16493.14</v>
      </c>
      <c r="R295" s="30" t="s">
        <v>462</v>
      </c>
      <c r="S295" s="30" t="s">
        <v>178</v>
      </c>
      <c r="T295" s="30" t="n">
        <v>2</v>
      </c>
      <c r="U295" s="30" t="n">
        <f aca="false">YEAR(E295)</f>
        <v>2024</v>
      </c>
      <c r="V295" s="30" t="str">
        <f aca="false">TEXT(E295,"MMM-YYYY")</f>
        <v>Oct-2024</v>
      </c>
      <c r="W295" s="30" t="n">
        <f aca="false">MONTH(E295)</f>
        <v>10</v>
      </c>
      <c r="X295" s="30" t="str">
        <f aca="false">TEXT(WEEKDAY(E295,2),"0")&amp;" - "&amp;TEXT(E295,"dddd")</f>
        <v>2 - Tuesday</v>
      </c>
      <c r="Y295" s="30" t="str">
        <f aca="false">_xlfn.IFS(C295&lt;18,"Child (0-17)",C295&lt;40,"Young Adult (18-39)",C295&lt;60,"Adult (40-59)",TRUE(),"Senior (60+)")</f>
        <v>Young Adult (18-39)</v>
      </c>
      <c r="Z295" s="30" t="n">
        <f aca="false">ROUND(G295-E295,0)</f>
        <v>9</v>
      </c>
      <c r="AA295" s="30" t="n">
        <f aca="false">L295+M295</f>
        <v>133</v>
      </c>
      <c r="AB295" s="30" t="n">
        <f aca="false">IFERROR(ROUND(Q295/AA295,2),0)</f>
        <v>124.01</v>
      </c>
      <c r="AC295" s="30" t="str">
        <f aca="false">IF(AND(K295="Critical",N295="No"),"URGENT - No Bed","Normal")</f>
        <v>Normal</v>
      </c>
      <c r="AD295" s="34" t="n">
        <f aca="false">INDEX(Lookup_Tables!$B$3:$B$12,MATCH(H295,Lookup_Tables!$A$3:$A$12,0))</f>
        <v>4600000</v>
      </c>
      <c r="AE295" s="30" t="str">
        <f aca="false">INDEX(Lookup_Tables!$C$3:$C$12,MATCH(H295,Lookup_Tables!$A$3:$A$12,0))</f>
        <v>Dr. Farhan Khan</v>
      </c>
      <c r="AF295" s="30" t="str">
        <f aca="false">IFERROR(INDEX(Lookup_Tables!$F$16:$F$45,MATCH(I295,Lookup_Tables!$E$16:$E$45,0)),"N/A")</f>
        <v>EMP207</v>
      </c>
      <c r="AG295" s="30" t="n">
        <f aca="false">_xlfn.IFS(R295="Recovered",4,R295="Referred",3,R295="Admitted",2,R295="Deceased",1,TRUE(),0)</f>
        <v>1</v>
      </c>
      <c r="AH295" s="30" t="str">
        <f aca="false">IF(T295&gt;=4,"Satisfied",IF(T295&gt;=3,"Neutral","Needs Improvement"))</f>
        <v>Needs Improvement</v>
      </c>
    </row>
    <row r="296" customFormat="false" ht="15" hidden="false" customHeight="false" outlineLevel="0" collapsed="false">
      <c r="A296" s="27" t="s">
        <v>4962</v>
      </c>
      <c r="B296" s="27" t="s">
        <v>1488</v>
      </c>
      <c r="C296" s="27" t="n">
        <v>58</v>
      </c>
      <c r="D296" s="27" t="s">
        <v>121</v>
      </c>
      <c r="E296" s="28" t="n">
        <v>45645</v>
      </c>
      <c r="F296" s="27" t="s">
        <v>1739</v>
      </c>
      <c r="G296" s="28" t="n">
        <v>45646</v>
      </c>
      <c r="H296" s="27" t="s">
        <v>168</v>
      </c>
      <c r="I296" s="27" t="s">
        <v>196</v>
      </c>
      <c r="J296" s="27" t="s">
        <v>191</v>
      </c>
      <c r="K296" s="27" t="s">
        <v>156</v>
      </c>
      <c r="L296" s="27" t="n">
        <v>44</v>
      </c>
      <c r="M296" s="27" t="n">
        <v>52</v>
      </c>
      <c r="N296" s="27" t="s">
        <v>186</v>
      </c>
      <c r="O296" s="27" t="s">
        <v>128</v>
      </c>
      <c r="P296" s="27" t="s">
        <v>140</v>
      </c>
      <c r="Q296" s="29" t="n">
        <v>3245.99</v>
      </c>
      <c r="R296" s="27" t="s">
        <v>172</v>
      </c>
      <c r="S296" s="27" t="s">
        <v>164</v>
      </c>
      <c r="T296" s="27" t="n">
        <v>2</v>
      </c>
      <c r="U296" s="27" t="n">
        <f aca="false">YEAR(E296)</f>
        <v>2024</v>
      </c>
      <c r="V296" s="27" t="str">
        <f aca="false">TEXT(E296,"MMM-YYYY")</f>
        <v>Dec-2024</v>
      </c>
      <c r="W296" s="27" t="n">
        <f aca="false">MONTH(E296)</f>
        <v>12</v>
      </c>
      <c r="X296" s="27" t="str">
        <f aca="false">TEXT(WEEKDAY(E296,2),"0")&amp;" - "&amp;TEXT(E296,"dddd")</f>
        <v>4 - Thursday</v>
      </c>
      <c r="Y296" s="27" t="str">
        <f aca="false">_xlfn.IFS(C296&lt;18,"Child (0-17)",C296&lt;40,"Young Adult (18-39)",C296&lt;60,"Adult (40-59)",TRUE(),"Senior (60+)")</f>
        <v>Adult (40-59)</v>
      </c>
      <c r="Z296" s="27" t="n">
        <f aca="false">ROUND(G296-E296,0)</f>
        <v>1</v>
      </c>
      <c r="AA296" s="27" t="n">
        <f aca="false">L296+M296</f>
        <v>96</v>
      </c>
      <c r="AB296" s="27" t="n">
        <f aca="false">IFERROR(ROUND(Q296/AA296,2),0)</f>
        <v>33.81</v>
      </c>
      <c r="AC296" s="27" t="str">
        <f aca="false">IF(AND(K296="Critical",N296="No"),"URGENT - No Bed","Normal")</f>
        <v>Normal</v>
      </c>
      <c r="AD296" s="33" t="n">
        <f aca="false">INDEX(Lookup_Tables!$B$3:$B$12,MATCH(H296,Lookup_Tables!$A$3:$A$12,0))</f>
        <v>4400000</v>
      </c>
      <c r="AE296" s="27" t="str">
        <f aca="false">INDEX(Lookup_Tables!$C$3:$C$12,MATCH(H296,Lookup_Tables!$A$3:$A$12,0))</f>
        <v>Dr. Neha Chopra</v>
      </c>
      <c r="AF296" s="27" t="str">
        <f aca="false">IFERROR(INDEX(Lookup_Tables!$F$16:$F$45,MATCH(I296,Lookup_Tables!$E$16:$E$45,0)),"N/A")</f>
        <v>EMP219</v>
      </c>
      <c r="AG296" s="27" t="n">
        <f aca="false">_xlfn.IFS(R296="Recovered",4,R296="Referred",3,R296="Admitted",2,R296="Deceased",1,TRUE(),0)</f>
        <v>2</v>
      </c>
      <c r="AH296" s="27" t="str">
        <f aca="false">IF(T296&gt;=4,"Satisfied",IF(T296&gt;=3,"Neutral","Needs Improvement"))</f>
        <v>Needs Improvement</v>
      </c>
    </row>
    <row r="297" customFormat="false" ht="15" hidden="false" customHeight="false" outlineLevel="0" collapsed="false">
      <c r="A297" s="30" t="s">
        <v>4304</v>
      </c>
      <c r="B297" s="30" t="s">
        <v>4305</v>
      </c>
      <c r="C297" s="30" t="n">
        <v>43</v>
      </c>
      <c r="D297" s="30" t="s">
        <v>121</v>
      </c>
      <c r="E297" s="31" t="n">
        <v>45403</v>
      </c>
      <c r="F297" s="30" t="s">
        <v>710</v>
      </c>
      <c r="G297" s="31" t="n">
        <v>45405</v>
      </c>
      <c r="H297" s="30" t="s">
        <v>135</v>
      </c>
      <c r="I297" s="30" t="s">
        <v>251</v>
      </c>
      <c r="J297" s="30" t="s">
        <v>137</v>
      </c>
      <c r="K297" s="30" t="s">
        <v>126</v>
      </c>
      <c r="L297" s="30" t="n">
        <v>11</v>
      </c>
      <c r="M297" s="30" t="n">
        <v>121</v>
      </c>
      <c r="N297" s="30" t="s">
        <v>186</v>
      </c>
      <c r="O297" s="30" t="s">
        <v>128</v>
      </c>
      <c r="P297" s="30" t="s">
        <v>129</v>
      </c>
      <c r="Q297" s="32" t="n">
        <v>7471.95</v>
      </c>
      <c r="R297" s="30" t="s">
        <v>130</v>
      </c>
      <c r="S297" s="30" t="s">
        <v>151</v>
      </c>
      <c r="T297" s="30" t="n">
        <v>4</v>
      </c>
      <c r="U297" s="30" t="n">
        <f aca="false">YEAR(E297)</f>
        <v>2024</v>
      </c>
      <c r="V297" s="30" t="str">
        <f aca="false">TEXT(E297,"MMM-YYYY")</f>
        <v>Apr-2024</v>
      </c>
      <c r="W297" s="30" t="n">
        <f aca="false">MONTH(E297)</f>
        <v>4</v>
      </c>
      <c r="X297" s="30" t="str">
        <f aca="false">TEXT(WEEKDAY(E297,2),"0")&amp;" - "&amp;TEXT(E297,"dddd")</f>
        <v>7 - Sunday</v>
      </c>
      <c r="Y297" s="30" t="str">
        <f aca="false">_xlfn.IFS(C297&lt;18,"Child (0-17)",C297&lt;40,"Young Adult (18-39)",C297&lt;60,"Adult (40-59)",TRUE(),"Senior (60+)")</f>
        <v>Adult (40-59)</v>
      </c>
      <c r="Z297" s="30" t="n">
        <f aca="false">ROUND(G297-E297,0)</f>
        <v>2</v>
      </c>
      <c r="AA297" s="30" t="n">
        <f aca="false">L297+M297</f>
        <v>132</v>
      </c>
      <c r="AB297" s="30" t="n">
        <f aca="false">IFERROR(ROUND(Q297/AA297,2),0)</f>
        <v>56.61</v>
      </c>
      <c r="AC297" s="30" t="str">
        <f aca="false">IF(AND(K297="Critical",N297="No"),"URGENT - No Bed","Normal")</f>
        <v>Normal</v>
      </c>
      <c r="AD297" s="34" t="n">
        <f aca="false">INDEX(Lookup_Tables!$B$3:$B$12,MATCH(H297,Lookup_Tables!$A$3:$A$12,0))</f>
        <v>4600000</v>
      </c>
      <c r="AE297" s="30" t="str">
        <f aca="false">INDEX(Lookup_Tables!$C$3:$C$12,MATCH(H297,Lookup_Tables!$A$3:$A$12,0))</f>
        <v>Dr. Farhan Khan</v>
      </c>
      <c r="AF297" s="30" t="str">
        <f aca="false">IFERROR(INDEX(Lookup_Tables!$F$16:$F$45,MATCH(I297,Lookup_Tables!$E$16:$E$45,0)),"N/A")</f>
        <v>EMP207</v>
      </c>
      <c r="AG297" s="30" t="n">
        <f aca="false">_xlfn.IFS(R297="Recovered",4,R297="Referred",3,R297="Admitted",2,R297="Deceased",1,TRUE(),0)</f>
        <v>4</v>
      </c>
      <c r="AH297" s="30" t="str">
        <f aca="false">IF(T297&gt;=4,"Satisfied",IF(T297&gt;=3,"Neutral","Needs Improvement"))</f>
        <v>Satisfied</v>
      </c>
    </row>
    <row r="298" customFormat="false" ht="15" hidden="false" customHeight="false" outlineLevel="0" collapsed="false">
      <c r="A298" s="27" t="s">
        <v>4862</v>
      </c>
      <c r="B298" s="27" t="s">
        <v>3882</v>
      </c>
      <c r="C298" s="27" t="n">
        <v>51</v>
      </c>
      <c r="D298" s="27" t="s">
        <v>121</v>
      </c>
      <c r="E298" s="28" t="n">
        <v>45505</v>
      </c>
      <c r="F298" s="27" t="s">
        <v>702</v>
      </c>
      <c r="G298" s="28" t="n">
        <v>45517</v>
      </c>
      <c r="H298" s="27" t="s">
        <v>146</v>
      </c>
      <c r="I298" s="27" t="s">
        <v>309</v>
      </c>
      <c r="J298" s="27" t="s">
        <v>568</v>
      </c>
      <c r="K298" s="27" t="s">
        <v>202</v>
      </c>
      <c r="L298" s="27" t="n">
        <v>1</v>
      </c>
      <c r="M298" s="27" t="n">
        <v>138</v>
      </c>
      <c r="N298" s="27" t="s">
        <v>186</v>
      </c>
      <c r="O298" s="27" t="s">
        <v>139</v>
      </c>
      <c r="P298" s="27" t="s">
        <v>140</v>
      </c>
      <c r="Q298" s="29" t="n">
        <v>17223.66</v>
      </c>
      <c r="R298" s="27" t="s">
        <v>268</v>
      </c>
      <c r="S298" s="27" t="s">
        <v>192</v>
      </c>
      <c r="T298" s="27" t="n">
        <v>3</v>
      </c>
      <c r="U298" s="27" t="n">
        <f aca="false">YEAR(E298)</f>
        <v>2024</v>
      </c>
      <c r="V298" s="27" t="str">
        <f aca="false">TEXT(E298,"MMM-YYYY")</f>
        <v>Aug-2024</v>
      </c>
      <c r="W298" s="27" t="n">
        <f aca="false">MONTH(E298)</f>
        <v>8</v>
      </c>
      <c r="X298" s="27" t="str">
        <f aca="false">TEXT(WEEKDAY(E298,2),"0")&amp;" - "&amp;TEXT(E298,"dddd")</f>
        <v>4 - Thursday</v>
      </c>
      <c r="Y298" s="27" t="str">
        <f aca="false">_xlfn.IFS(C298&lt;18,"Child (0-17)",C298&lt;40,"Young Adult (18-39)",C298&lt;60,"Adult (40-59)",TRUE(),"Senior (60+)")</f>
        <v>Adult (40-59)</v>
      </c>
      <c r="Z298" s="27" t="n">
        <f aca="false">ROUND(G298-E298,0)</f>
        <v>12</v>
      </c>
      <c r="AA298" s="27" t="n">
        <f aca="false">L298+M298</f>
        <v>139</v>
      </c>
      <c r="AB298" s="27" t="n">
        <f aca="false">IFERROR(ROUND(Q298/AA298,2),0)</f>
        <v>123.91</v>
      </c>
      <c r="AC298" s="27" t="str">
        <f aca="false">IF(AND(K298="Critical",N298="No"),"URGENT - No Bed","Normal")</f>
        <v>Normal</v>
      </c>
      <c r="AD298" s="33" t="n">
        <f aca="false">INDEX(Lookup_Tables!$B$3:$B$12,MATCH(H298,Lookup_Tables!$A$3:$A$12,0))</f>
        <v>2700000</v>
      </c>
      <c r="AE298" s="27" t="str">
        <f aca="false">INDEX(Lookup_Tables!$C$3:$C$12,MATCH(H298,Lookup_Tables!$A$3:$A$12,0))</f>
        <v>Dr. Vikram Singh</v>
      </c>
      <c r="AF298" s="27" t="str">
        <f aca="false">IFERROR(INDEX(Lookup_Tables!$F$16:$F$45,MATCH(I298,Lookup_Tables!$E$16:$E$45,0)),"N/A")</f>
        <v>EMP228</v>
      </c>
      <c r="AG298" s="27" t="n">
        <f aca="false">_xlfn.IFS(R298="Recovered",4,R298="Referred",3,R298="Admitted",2,R298="Deceased",1,TRUE(),0)</f>
        <v>3</v>
      </c>
      <c r="AH298" s="27" t="str">
        <f aca="false">IF(T298&gt;=4,"Satisfied",IF(T298&gt;=3,"Neutral","Needs Improvement"))</f>
        <v>Neutral</v>
      </c>
    </row>
    <row r="299" customFormat="false" ht="15" hidden="false" customHeight="false" outlineLevel="0" collapsed="false">
      <c r="A299" s="30" t="s">
        <v>4286</v>
      </c>
      <c r="B299" s="30" t="s">
        <v>2728</v>
      </c>
      <c r="C299" s="30" t="n">
        <v>62</v>
      </c>
      <c r="D299" s="30" t="s">
        <v>121</v>
      </c>
      <c r="E299" s="31" t="n">
        <v>45493</v>
      </c>
      <c r="F299" s="30" t="s">
        <v>743</v>
      </c>
      <c r="G299" s="31" t="n">
        <v>45494</v>
      </c>
      <c r="H299" s="30" t="s">
        <v>146</v>
      </c>
      <c r="I299" s="30" t="s">
        <v>176</v>
      </c>
      <c r="J299" s="30" t="s">
        <v>177</v>
      </c>
      <c r="K299" s="30" t="s">
        <v>156</v>
      </c>
      <c r="L299" s="30" t="n">
        <v>65</v>
      </c>
      <c r="M299" s="30" t="n">
        <v>55</v>
      </c>
      <c r="N299" s="30" t="s">
        <v>186</v>
      </c>
      <c r="O299" s="30" t="s">
        <v>139</v>
      </c>
      <c r="P299" s="30" t="s">
        <v>129</v>
      </c>
      <c r="Q299" s="32" t="n">
        <v>3967.88</v>
      </c>
      <c r="R299" s="30" t="s">
        <v>130</v>
      </c>
      <c r="S299" s="30" t="s">
        <v>141</v>
      </c>
      <c r="T299" s="30" t="n">
        <v>3</v>
      </c>
      <c r="U299" s="30" t="n">
        <f aca="false">YEAR(E299)</f>
        <v>2024</v>
      </c>
      <c r="V299" s="30" t="str">
        <f aca="false">TEXT(E299,"MMM-YYYY")</f>
        <v>Jul-2024</v>
      </c>
      <c r="W299" s="30" t="n">
        <f aca="false">MONTH(E299)</f>
        <v>7</v>
      </c>
      <c r="X299" s="30" t="str">
        <f aca="false">TEXT(WEEKDAY(E299,2),"0")&amp;" - "&amp;TEXT(E299,"dddd")</f>
        <v>6 - Saturday</v>
      </c>
      <c r="Y299" s="30" t="str">
        <f aca="false">_xlfn.IFS(C299&lt;18,"Child (0-17)",C299&lt;40,"Young Adult (18-39)",C299&lt;60,"Adult (40-59)",TRUE(),"Senior (60+)")</f>
        <v>Senior (60+)</v>
      </c>
      <c r="Z299" s="30" t="n">
        <f aca="false">ROUND(G299-E299,0)</f>
        <v>1</v>
      </c>
      <c r="AA299" s="30" t="n">
        <f aca="false">L299+M299</f>
        <v>120</v>
      </c>
      <c r="AB299" s="30" t="n">
        <f aca="false">IFERROR(ROUND(Q299/AA299,2),0)</f>
        <v>33.07</v>
      </c>
      <c r="AC299" s="30" t="str">
        <f aca="false">IF(AND(K299="Critical",N299="No"),"URGENT - No Bed","Normal")</f>
        <v>Normal</v>
      </c>
      <c r="AD299" s="34" t="n">
        <f aca="false">INDEX(Lookup_Tables!$B$3:$B$12,MATCH(H299,Lookup_Tables!$A$3:$A$12,0))</f>
        <v>2700000</v>
      </c>
      <c r="AE299" s="30" t="str">
        <f aca="false">INDEX(Lookup_Tables!$C$3:$C$12,MATCH(H299,Lookup_Tables!$A$3:$A$12,0))</f>
        <v>Dr. Vikram Singh</v>
      </c>
      <c r="AF299" s="30" t="str">
        <f aca="false">IFERROR(INDEX(Lookup_Tables!$F$16:$F$45,MATCH(I299,Lookup_Tables!$E$16:$E$45,0)),"N/A")</f>
        <v>EMP227</v>
      </c>
      <c r="AG299" s="30" t="n">
        <f aca="false">_xlfn.IFS(R299="Recovered",4,R299="Referred",3,R299="Admitted",2,R299="Deceased",1,TRUE(),0)</f>
        <v>4</v>
      </c>
      <c r="AH299" s="30" t="str">
        <f aca="false">IF(T299&gt;=4,"Satisfied",IF(T299&gt;=3,"Neutral","Needs Improvement"))</f>
        <v>Neutral</v>
      </c>
    </row>
    <row r="300" customFormat="false" ht="15" hidden="false" customHeight="false" outlineLevel="0" collapsed="false">
      <c r="A300" s="27" t="s">
        <v>3956</v>
      </c>
      <c r="B300" s="27" t="s">
        <v>1797</v>
      </c>
      <c r="C300" s="27" t="n">
        <v>36</v>
      </c>
      <c r="D300" s="27" t="s">
        <v>181</v>
      </c>
      <c r="E300" s="28" t="n">
        <v>45514</v>
      </c>
      <c r="F300" s="27" t="s">
        <v>549</v>
      </c>
      <c r="G300" s="28" t="n">
        <v>45515</v>
      </c>
      <c r="H300" s="27" t="s">
        <v>161</v>
      </c>
      <c r="I300" s="27" t="s">
        <v>320</v>
      </c>
      <c r="J300" s="27" t="s">
        <v>258</v>
      </c>
      <c r="K300" s="27" t="s">
        <v>156</v>
      </c>
      <c r="L300" s="27" t="n">
        <v>56</v>
      </c>
      <c r="M300" s="27" t="n">
        <v>66</v>
      </c>
      <c r="N300" s="27" t="s">
        <v>186</v>
      </c>
      <c r="O300" s="27" t="s">
        <v>139</v>
      </c>
      <c r="P300" s="27" t="s">
        <v>140</v>
      </c>
      <c r="Q300" s="29" t="n">
        <v>3474.63</v>
      </c>
      <c r="R300" s="27" t="s">
        <v>130</v>
      </c>
      <c r="S300" s="27" t="s">
        <v>141</v>
      </c>
      <c r="T300" s="27" t="n">
        <v>3</v>
      </c>
      <c r="U300" s="27" t="n">
        <f aca="false">YEAR(E300)</f>
        <v>2024</v>
      </c>
      <c r="V300" s="27" t="str">
        <f aca="false">TEXT(E300,"MMM-YYYY")</f>
        <v>Aug-2024</v>
      </c>
      <c r="W300" s="27" t="n">
        <f aca="false">MONTH(E300)</f>
        <v>8</v>
      </c>
      <c r="X300" s="27" t="str">
        <f aca="false">TEXT(WEEKDAY(E300,2),"0")&amp;" - "&amp;TEXT(E300,"dddd")</f>
        <v>6 - Saturday</v>
      </c>
      <c r="Y300" s="27" t="str">
        <f aca="false">_xlfn.IFS(C300&lt;18,"Child (0-17)",C300&lt;40,"Young Adult (18-39)",C300&lt;60,"Adult (40-59)",TRUE(),"Senior (60+)")</f>
        <v>Young Adult (18-39)</v>
      </c>
      <c r="Z300" s="27" t="n">
        <f aca="false">ROUND(G300-E300,0)</f>
        <v>1</v>
      </c>
      <c r="AA300" s="27" t="n">
        <f aca="false">L300+M300</f>
        <v>122</v>
      </c>
      <c r="AB300" s="27" t="n">
        <f aca="false">IFERROR(ROUND(Q300/AA300,2),0)</f>
        <v>28.48</v>
      </c>
      <c r="AC300" s="27" t="str">
        <f aca="false">IF(AND(K300="Critical",N300="No"),"URGENT - No Bed","Normal")</f>
        <v>Normal</v>
      </c>
      <c r="AD300" s="33" t="n">
        <f aca="false">INDEX(Lookup_Tables!$B$3:$B$12,MATCH(H300,Lookup_Tables!$A$3:$A$12,0))</f>
        <v>3600000</v>
      </c>
      <c r="AE300" s="27" t="str">
        <f aca="false">INDEX(Lookup_Tables!$C$3:$C$12,MATCH(H300,Lookup_Tables!$A$3:$A$12,0))</f>
        <v>Dr. Sameer Joshi</v>
      </c>
      <c r="AF300" s="27" t="str">
        <f aca="false">IFERROR(INDEX(Lookup_Tables!$F$16:$F$45,MATCH(I300,Lookup_Tables!$E$16:$E$45,0)),"N/A")</f>
        <v>EMP223</v>
      </c>
      <c r="AG300" s="27" t="n">
        <f aca="false">_xlfn.IFS(R300="Recovered",4,R300="Referred",3,R300="Admitted",2,R300="Deceased",1,TRUE(),0)</f>
        <v>4</v>
      </c>
      <c r="AH300" s="27" t="str">
        <f aca="false">IF(T300&gt;=4,"Satisfied",IF(T300&gt;=3,"Neutral","Needs Improvement"))</f>
        <v>Neutral</v>
      </c>
    </row>
    <row r="301" customFormat="false" ht="15" hidden="false" customHeight="false" outlineLevel="0" collapsed="false">
      <c r="A301" s="30" t="s">
        <v>6579</v>
      </c>
      <c r="B301" s="30" t="s">
        <v>474</v>
      </c>
      <c r="C301" s="30" t="n">
        <v>33</v>
      </c>
      <c r="D301" s="30" t="s">
        <v>121</v>
      </c>
      <c r="E301" s="31" t="n">
        <v>45337</v>
      </c>
      <c r="F301" s="30" t="s">
        <v>713</v>
      </c>
      <c r="G301" s="31" t="n">
        <v>45339</v>
      </c>
      <c r="H301" s="30" t="s">
        <v>242</v>
      </c>
      <c r="I301" s="30" t="s">
        <v>466</v>
      </c>
      <c r="J301" s="30" t="s">
        <v>363</v>
      </c>
      <c r="K301" s="30" t="s">
        <v>156</v>
      </c>
      <c r="L301" s="30" t="n">
        <v>37</v>
      </c>
      <c r="M301" s="30" t="n">
        <v>68</v>
      </c>
      <c r="N301" s="30" t="s">
        <v>127</v>
      </c>
      <c r="O301" s="30" t="s">
        <v>171</v>
      </c>
      <c r="P301" s="30" t="s">
        <v>140</v>
      </c>
      <c r="Q301" s="32" t="n">
        <v>4995.3</v>
      </c>
      <c r="R301" s="30" t="s">
        <v>130</v>
      </c>
      <c r="S301" s="30" t="s">
        <v>335</v>
      </c>
      <c r="T301" s="30" t="n">
        <v>4</v>
      </c>
      <c r="U301" s="30" t="n">
        <f aca="false">YEAR(E301)</f>
        <v>2024</v>
      </c>
      <c r="V301" s="30" t="str">
        <f aca="false">TEXT(E301,"MMM-YYYY")</f>
        <v>Feb-2024</v>
      </c>
      <c r="W301" s="30" t="n">
        <f aca="false">MONTH(E301)</f>
        <v>2</v>
      </c>
      <c r="X301" s="30" t="str">
        <f aca="false">TEXT(WEEKDAY(E301,2),"0")&amp;" - "&amp;TEXT(E301,"dddd")</f>
        <v>4 - Thursday</v>
      </c>
      <c r="Y301" s="30" t="str">
        <f aca="false">_xlfn.IFS(C301&lt;18,"Child (0-17)",C301&lt;40,"Young Adult (18-39)",C301&lt;60,"Adult (40-59)",TRUE(),"Senior (60+)")</f>
        <v>Young Adult (18-39)</v>
      </c>
      <c r="Z301" s="30" t="n">
        <f aca="false">ROUND(G301-E301,0)</f>
        <v>2</v>
      </c>
      <c r="AA301" s="30" t="n">
        <f aca="false">L301+M301</f>
        <v>105</v>
      </c>
      <c r="AB301" s="30" t="n">
        <f aca="false">IFERROR(ROUND(Q301/AA301,2),0)</f>
        <v>47.57</v>
      </c>
      <c r="AC301" s="30" t="str">
        <f aca="false">IF(AND(K301="Critical",N301="No"),"URGENT - No Bed","Normal")</f>
        <v>Normal</v>
      </c>
      <c r="AD301" s="34" t="n">
        <f aca="false">INDEX(Lookup_Tables!$B$3:$B$12,MATCH(H301,Lookup_Tables!$A$3:$A$12,0))</f>
        <v>3000000</v>
      </c>
      <c r="AE301" s="30" t="str">
        <f aca="false">INDEX(Lookup_Tables!$C$3:$C$12,MATCH(H301,Lookup_Tables!$A$3:$A$12,0))</f>
        <v>Dr. Pooja Iyer</v>
      </c>
      <c r="AF301" s="30" t="str">
        <f aca="false">IFERROR(INDEX(Lookup_Tables!$F$16:$F$45,MATCH(I301,Lookup_Tables!$E$16:$E$45,0)),"N/A")</f>
        <v>EMP212</v>
      </c>
      <c r="AG301" s="30" t="n">
        <f aca="false">_xlfn.IFS(R301="Recovered",4,R301="Referred",3,R301="Admitted",2,R301="Deceased",1,TRUE(),0)</f>
        <v>4</v>
      </c>
      <c r="AH301" s="30" t="str">
        <f aca="false">IF(T301&gt;=4,"Satisfied",IF(T301&gt;=3,"Neutral","Needs Improvement"))</f>
        <v>Satisfied</v>
      </c>
    </row>
    <row r="302" customFormat="false" ht="15" hidden="false" customHeight="false" outlineLevel="0" collapsed="false">
      <c r="A302" s="27" t="s">
        <v>3127</v>
      </c>
      <c r="B302" s="27" t="s">
        <v>1844</v>
      </c>
      <c r="C302" s="27" t="n">
        <v>57</v>
      </c>
      <c r="D302" s="27" t="s">
        <v>181</v>
      </c>
      <c r="E302" s="28" t="n">
        <v>45411</v>
      </c>
      <c r="F302" s="27" t="s">
        <v>523</v>
      </c>
      <c r="G302" s="28" t="n">
        <v>45411</v>
      </c>
      <c r="H302" s="27" t="s">
        <v>135</v>
      </c>
      <c r="I302" s="27" t="s">
        <v>136</v>
      </c>
      <c r="J302" s="27" t="s">
        <v>618</v>
      </c>
      <c r="K302" s="27" t="s">
        <v>138</v>
      </c>
      <c r="L302" s="27" t="n">
        <v>51</v>
      </c>
      <c r="M302" s="27" t="n">
        <v>45</v>
      </c>
      <c r="N302" s="27" t="s">
        <v>127</v>
      </c>
      <c r="O302" s="27" t="s">
        <v>128</v>
      </c>
      <c r="P302" s="27" t="s">
        <v>150</v>
      </c>
      <c r="Q302" s="29" t="n">
        <v>1002.47</v>
      </c>
      <c r="R302" s="27" t="s">
        <v>130</v>
      </c>
      <c r="S302" s="27" t="s">
        <v>164</v>
      </c>
      <c r="T302" s="27" t="n">
        <v>3</v>
      </c>
      <c r="U302" s="27" t="n">
        <f aca="false">YEAR(E302)</f>
        <v>2024</v>
      </c>
      <c r="V302" s="27" t="str">
        <f aca="false">TEXT(E302,"MMM-YYYY")</f>
        <v>Apr-2024</v>
      </c>
      <c r="W302" s="27" t="n">
        <f aca="false">MONTH(E302)</f>
        <v>4</v>
      </c>
      <c r="X302" s="27" t="str">
        <f aca="false">TEXT(WEEKDAY(E302,2),"0")&amp;" - "&amp;TEXT(E302,"dddd")</f>
        <v>1 - Monday</v>
      </c>
      <c r="Y302" s="27" t="str">
        <f aca="false">_xlfn.IFS(C302&lt;18,"Child (0-17)",C302&lt;40,"Young Adult (18-39)",C302&lt;60,"Adult (40-59)",TRUE(),"Senior (60+)")</f>
        <v>Adult (40-59)</v>
      </c>
      <c r="Z302" s="27" t="n">
        <f aca="false">ROUND(G302-E302,0)</f>
        <v>0</v>
      </c>
      <c r="AA302" s="27" t="n">
        <f aca="false">L302+M302</f>
        <v>96</v>
      </c>
      <c r="AB302" s="27" t="n">
        <f aca="false">IFERROR(ROUND(Q302/AA302,2),0)</f>
        <v>10.44</v>
      </c>
      <c r="AC302" s="27" t="str">
        <f aca="false">IF(AND(K302="Critical",N302="No"),"URGENT - No Bed","Normal")</f>
        <v>Normal</v>
      </c>
      <c r="AD302" s="33" t="n">
        <f aca="false">INDEX(Lookup_Tables!$B$3:$B$12,MATCH(H302,Lookup_Tables!$A$3:$A$12,0))</f>
        <v>4600000</v>
      </c>
      <c r="AE302" s="27" t="str">
        <f aca="false">INDEX(Lookup_Tables!$C$3:$C$12,MATCH(H302,Lookup_Tables!$A$3:$A$12,0))</f>
        <v>Dr. Farhan Khan</v>
      </c>
      <c r="AF302" s="27" t="str">
        <f aca="false">IFERROR(INDEX(Lookup_Tables!$F$16:$F$45,MATCH(I302,Lookup_Tables!$E$16:$E$45,0)),"N/A")</f>
        <v>EMP206</v>
      </c>
      <c r="AG302" s="27" t="n">
        <f aca="false">_xlfn.IFS(R302="Recovered",4,R302="Referred",3,R302="Admitted",2,R302="Deceased",1,TRUE(),0)</f>
        <v>4</v>
      </c>
      <c r="AH302" s="27" t="str">
        <f aca="false">IF(T302&gt;=4,"Satisfied",IF(T302&gt;=3,"Neutral","Needs Improvement"))</f>
        <v>Neutral</v>
      </c>
    </row>
    <row r="303" customFormat="false" ht="15" hidden="false" customHeight="false" outlineLevel="0" collapsed="false">
      <c r="A303" s="30" t="s">
        <v>6478</v>
      </c>
      <c r="B303" s="30" t="s">
        <v>790</v>
      </c>
      <c r="C303" s="30" t="n">
        <v>59</v>
      </c>
      <c r="D303" s="30" t="s">
        <v>181</v>
      </c>
      <c r="E303" s="31" t="n">
        <v>45461</v>
      </c>
      <c r="F303" s="30" t="s">
        <v>370</v>
      </c>
      <c r="G303" s="31" t="n">
        <v>45462</v>
      </c>
      <c r="H303" s="30" t="s">
        <v>168</v>
      </c>
      <c r="I303" s="30" t="s">
        <v>169</v>
      </c>
      <c r="J303" s="30" t="s">
        <v>441</v>
      </c>
      <c r="K303" s="30" t="s">
        <v>138</v>
      </c>
      <c r="L303" s="30" t="n">
        <v>38</v>
      </c>
      <c r="M303" s="30" t="n">
        <v>37</v>
      </c>
      <c r="N303" s="30" t="s">
        <v>127</v>
      </c>
      <c r="O303" s="30" t="s">
        <v>128</v>
      </c>
      <c r="P303" s="30" t="s">
        <v>187</v>
      </c>
      <c r="Q303" s="32" t="n">
        <v>1365.91</v>
      </c>
      <c r="R303" s="30" t="s">
        <v>130</v>
      </c>
      <c r="S303" s="30" t="s">
        <v>178</v>
      </c>
      <c r="T303" s="30" t="n">
        <v>5</v>
      </c>
      <c r="U303" s="30" t="n">
        <f aca="false">YEAR(E303)</f>
        <v>2024</v>
      </c>
      <c r="V303" s="30" t="str">
        <f aca="false">TEXT(E303,"MMM-YYYY")</f>
        <v>Jun-2024</v>
      </c>
      <c r="W303" s="30" t="n">
        <f aca="false">MONTH(E303)</f>
        <v>6</v>
      </c>
      <c r="X303" s="30" t="str">
        <f aca="false">TEXT(WEEKDAY(E303,2),"0")&amp;" - "&amp;TEXT(E303,"dddd")</f>
        <v>2 - Tuesday</v>
      </c>
      <c r="Y303" s="30" t="str">
        <f aca="false">_xlfn.IFS(C303&lt;18,"Child (0-17)",C303&lt;40,"Young Adult (18-39)",C303&lt;60,"Adult (40-59)",TRUE(),"Senior (60+)")</f>
        <v>Adult (40-59)</v>
      </c>
      <c r="Z303" s="30" t="n">
        <f aca="false">ROUND(G303-E303,0)</f>
        <v>1</v>
      </c>
      <c r="AA303" s="30" t="n">
        <f aca="false">L303+M303</f>
        <v>75</v>
      </c>
      <c r="AB303" s="30" t="n">
        <f aca="false">IFERROR(ROUND(Q303/AA303,2),0)</f>
        <v>18.21</v>
      </c>
      <c r="AC303" s="30" t="str">
        <f aca="false">IF(AND(K303="Critical",N303="No"),"URGENT - No Bed","Normal")</f>
        <v>Normal</v>
      </c>
      <c r="AD303" s="34" t="n">
        <f aca="false">INDEX(Lookup_Tables!$B$3:$B$12,MATCH(H303,Lookup_Tables!$A$3:$A$12,0))</f>
        <v>4400000</v>
      </c>
      <c r="AE303" s="30" t="str">
        <f aca="false">INDEX(Lookup_Tables!$C$3:$C$12,MATCH(H303,Lookup_Tables!$A$3:$A$12,0))</f>
        <v>Dr. Neha Chopra</v>
      </c>
      <c r="AF303" s="30" t="str">
        <f aca="false">IFERROR(INDEX(Lookup_Tables!$F$16:$F$45,MATCH(I303,Lookup_Tables!$E$16:$E$45,0)),"N/A")</f>
        <v>EMP220</v>
      </c>
      <c r="AG303" s="30" t="n">
        <f aca="false">_xlfn.IFS(R303="Recovered",4,R303="Referred",3,R303="Admitted",2,R303="Deceased",1,TRUE(),0)</f>
        <v>4</v>
      </c>
      <c r="AH303" s="30" t="str">
        <f aca="false">IF(T303&gt;=4,"Satisfied",IF(T303&gt;=3,"Neutral","Needs Improvement"))</f>
        <v>Satisfied</v>
      </c>
    </row>
    <row r="304" customFormat="false" ht="15" hidden="false" customHeight="false" outlineLevel="0" collapsed="false">
      <c r="A304" s="27" t="s">
        <v>6396</v>
      </c>
      <c r="B304" s="27" t="s">
        <v>1172</v>
      </c>
      <c r="C304" s="27" t="n">
        <v>50</v>
      </c>
      <c r="D304" s="27" t="s">
        <v>181</v>
      </c>
      <c r="E304" s="28" t="n">
        <v>45530</v>
      </c>
      <c r="F304" s="27" t="s">
        <v>356</v>
      </c>
      <c r="G304" s="28" t="n">
        <v>45532</v>
      </c>
      <c r="H304" s="27" t="s">
        <v>236</v>
      </c>
      <c r="I304" s="27" t="s">
        <v>266</v>
      </c>
      <c r="J304" s="27" t="s">
        <v>375</v>
      </c>
      <c r="K304" s="27" t="s">
        <v>156</v>
      </c>
      <c r="L304" s="27" t="n">
        <v>70</v>
      </c>
      <c r="M304" s="27" t="n">
        <v>36</v>
      </c>
      <c r="N304" s="27" t="s">
        <v>186</v>
      </c>
      <c r="O304" s="27" t="s">
        <v>149</v>
      </c>
      <c r="P304" s="27" t="s">
        <v>129</v>
      </c>
      <c r="Q304" s="29" t="n">
        <v>3002.34</v>
      </c>
      <c r="R304" s="27" t="s">
        <v>130</v>
      </c>
      <c r="S304" s="27" t="s">
        <v>164</v>
      </c>
      <c r="T304" s="27" t="n">
        <v>5</v>
      </c>
      <c r="U304" s="27" t="n">
        <f aca="false">YEAR(E304)</f>
        <v>2024</v>
      </c>
      <c r="V304" s="27" t="str">
        <f aca="false">TEXT(E304,"MMM-YYYY")</f>
        <v>Aug-2024</v>
      </c>
      <c r="W304" s="27" t="n">
        <f aca="false">MONTH(E304)</f>
        <v>8</v>
      </c>
      <c r="X304" s="27" t="str">
        <f aca="false">TEXT(WEEKDAY(E304,2),"0")&amp;" - "&amp;TEXT(E304,"dddd")</f>
        <v>1 - Monday</v>
      </c>
      <c r="Y304" s="27" t="str">
        <f aca="false">_xlfn.IFS(C304&lt;18,"Child (0-17)",C304&lt;40,"Young Adult (18-39)",C304&lt;60,"Adult (40-59)",TRUE(),"Senior (60+)")</f>
        <v>Adult (40-59)</v>
      </c>
      <c r="Z304" s="27" t="n">
        <f aca="false">ROUND(G304-E304,0)</f>
        <v>2</v>
      </c>
      <c r="AA304" s="27" t="n">
        <f aca="false">L304+M304</f>
        <v>106</v>
      </c>
      <c r="AB304" s="27" t="n">
        <f aca="false">IFERROR(ROUND(Q304/AA304,2),0)</f>
        <v>28.32</v>
      </c>
      <c r="AC304" s="27" t="str">
        <f aca="false">IF(AND(K304="Critical",N304="No"),"URGENT - No Bed","Normal")</f>
        <v>Normal</v>
      </c>
      <c r="AD304" s="33" t="n">
        <f aca="false">INDEX(Lookup_Tables!$B$3:$B$12,MATCH(H304,Lookup_Tables!$A$3:$A$12,0))</f>
        <v>3900000</v>
      </c>
      <c r="AE304" s="27" t="str">
        <f aca="false">INDEX(Lookup_Tables!$C$3:$C$12,MATCH(H304,Lookup_Tables!$A$3:$A$12,0))</f>
        <v>Dr. Rina Mehta</v>
      </c>
      <c r="AF304" s="27" t="str">
        <f aca="false">IFERROR(INDEX(Lookup_Tables!$F$16:$F$45,MATCH(I304,Lookup_Tables!$E$16:$E$45,0)),"N/A")</f>
        <v>EMP217</v>
      </c>
      <c r="AG304" s="27" t="n">
        <f aca="false">_xlfn.IFS(R304="Recovered",4,R304="Referred",3,R304="Admitted",2,R304="Deceased",1,TRUE(),0)</f>
        <v>4</v>
      </c>
      <c r="AH304" s="27" t="str">
        <f aca="false">IF(T304&gt;=4,"Satisfied",IF(T304&gt;=3,"Neutral","Needs Improvement"))</f>
        <v>Satisfied</v>
      </c>
    </row>
    <row r="305" customFormat="false" ht="15" hidden="false" customHeight="false" outlineLevel="0" collapsed="false">
      <c r="A305" s="30" t="s">
        <v>6495</v>
      </c>
      <c r="B305" s="30" t="s">
        <v>3322</v>
      </c>
      <c r="C305" s="30" t="n">
        <v>26</v>
      </c>
      <c r="D305" s="30" t="s">
        <v>121</v>
      </c>
      <c r="E305" s="31" t="n">
        <v>45564</v>
      </c>
      <c r="F305" s="30" t="s">
        <v>257</v>
      </c>
      <c r="G305" s="31" t="n">
        <v>45567</v>
      </c>
      <c r="H305" s="30" t="s">
        <v>183</v>
      </c>
      <c r="I305" s="30" t="s">
        <v>212</v>
      </c>
      <c r="J305" s="30" t="s">
        <v>213</v>
      </c>
      <c r="K305" s="30" t="s">
        <v>156</v>
      </c>
      <c r="L305" s="30" t="n">
        <v>17</v>
      </c>
      <c r="M305" s="30" t="n">
        <v>45</v>
      </c>
      <c r="N305" s="30" t="s">
        <v>127</v>
      </c>
      <c r="O305" s="30" t="s">
        <v>139</v>
      </c>
      <c r="P305" s="30" t="s">
        <v>129</v>
      </c>
      <c r="Q305" s="32" t="n">
        <v>3461.8</v>
      </c>
      <c r="R305" s="30" t="s">
        <v>130</v>
      </c>
      <c r="S305" s="30" t="s">
        <v>151</v>
      </c>
      <c r="T305" s="30" t="n">
        <v>3</v>
      </c>
      <c r="U305" s="30" t="n">
        <f aca="false">YEAR(E305)</f>
        <v>2024</v>
      </c>
      <c r="V305" s="30" t="str">
        <f aca="false">TEXT(E305,"MMM-YYYY")</f>
        <v>Sep-2024</v>
      </c>
      <c r="W305" s="30" t="n">
        <f aca="false">MONTH(E305)</f>
        <v>9</v>
      </c>
      <c r="X305" s="30" t="str">
        <f aca="false">TEXT(WEEKDAY(E305,2),"0")&amp;" - "&amp;TEXT(E305,"dddd")</f>
        <v>7 - Sunday</v>
      </c>
      <c r="Y305" s="30" t="str">
        <f aca="false">_xlfn.IFS(C305&lt;18,"Child (0-17)",C305&lt;40,"Young Adult (18-39)",C305&lt;60,"Adult (40-59)",TRUE(),"Senior (60+)")</f>
        <v>Young Adult (18-39)</v>
      </c>
      <c r="Z305" s="30" t="n">
        <f aca="false">ROUND(G305-E305,0)</f>
        <v>3</v>
      </c>
      <c r="AA305" s="30" t="n">
        <f aca="false">L305+M305</f>
        <v>62</v>
      </c>
      <c r="AB305" s="30" t="n">
        <f aca="false">IFERROR(ROUND(Q305/AA305,2),0)</f>
        <v>55.84</v>
      </c>
      <c r="AC305" s="30" t="str">
        <f aca="false">IF(AND(K305="Critical",N305="No"),"URGENT - No Bed","Normal")</f>
        <v>Normal</v>
      </c>
      <c r="AD305" s="34" t="n">
        <f aca="false">INDEX(Lookup_Tables!$B$3:$B$12,MATCH(H305,Lookup_Tables!$A$3:$A$12,0))</f>
        <v>3100000</v>
      </c>
      <c r="AE305" s="30" t="str">
        <f aca="false">INDEX(Lookup_Tables!$C$3:$C$12,MATCH(H305,Lookup_Tables!$A$3:$A$12,0))</f>
        <v>Dr. Kavita Rao</v>
      </c>
      <c r="AF305" s="30" t="str">
        <f aca="false">IFERROR(INDEX(Lookup_Tables!$F$16:$F$45,MATCH(I305,Lookup_Tables!$E$16:$E$45,0)),"N/A")</f>
        <v>EMP225</v>
      </c>
      <c r="AG305" s="30" t="n">
        <f aca="false">_xlfn.IFS(R305="Recovered",4,R305="Referred",3,R305="Admitted",2,R305="Deceased",1,TRUE(),0)</f>
        <v>4</v>
      </c>
      <c r="AH305" s="30" t="str">
        <f aca="false">IF(T305&gt;=4,"Satisfied",IF(T305&gt;=3,"Neutral","Needs Improvement"))</f>
        <v>Neutral</v>
      </c>
    </row>
    <row r="306" customFormat="false" ht="15" hidden="false" customHeight="false" outlineLevel="0" collapsed="false">
      <c r="A306" s="27" t="s">
        <v>445</v>
      </c>
      <c r="B306" s="27" t="s">
        <v>446</v>
      </c>
      <c r="C306" s="27" t="n">
        <v>6</v>
      </c>
      <c r="D306" s="27" t="s">
        <v>181</v>
      </c>
      <c r="E306" s="28" t="n">
        <v>45446</v>
      </c>
      <c r="F306" s="27" t="s">
        <v>447</v>
      </c>
      <c r="G306" s="28" t="n">
        <v>45452</v>
      </c>
      <c r="H306" s="27" t="s">
        <v>206</v>
      </c>
      <c r="I306" s="27" t="s">
        <v>300</v>
      </c>
      <c r="J306" s="27" t="s">
        <v>233</v>
      </c>
      <c r="K306" s="27" t="s">
        <v>126</v>
      </c>
      <c r="L306" s="27" t="n">
        <v>6</v>
      </c>
      <c r="M306" s="27" t="n">
        <v>116</v>
      </c>
      <c r="N306" s="27" t="s">
        <v>127</v>
      </c>
      <c r="O306" s="27" t="s">
        <v>128</v>
      </c>
      <c r="P306" s="27" t="s">
        <v>150</v>
      </c>
      <c r="Q306" s="29" t="n">
        <v>9034.35</v>
      </c>
      <c r="R306" s="27" t="s">
        <v>172</v>
      </c>
      <c r="S306" s="27" t="s">
        <v>164</v>
      </c>
      <c r="T306" s="27" t="n">
        <v>4</v>
      </c>
      <c r="U306" s="27" t="n">
        <f aca="false">YEAR(E306)</f>
        <v>2024</v>
      </c>
      <c r="V306" s="27" t="str">
        <f aca="false">TEXT(E306,"MMM-YYYY")</f>
        <v>Jun-2024</v>
      </c>
      <c r="W306" s="27" t="n">
        <f aca="false">MONTH(E306)</f>
        <v>6</v>
      </c>
      <c r="X306" s="27" t="str">
        <f aca="false">TEXT(WEEKDAY(E306,2),"0")&amp;" - "&amp;TEXT(E306,"dddd")</f>
        <v>1 - Monday</v>
      </c>
      <c r="Y306" s="27" t="str">
        <f aca="false">_xlfn.IFS(C306&lt;18,"Child (0-17)",C306&lt;40,"Young Adult (18-39)",C306&lt;60,"Adult (40-59)",TRUE(),"Senior (60+)")</f>
        <v>Child (0-17)</v>
      </c>
      <c r="Z306" s="27" t="n">
        <f aca="false">ROUND(G306-E306,0)</f>
        <v>6</v>
      </c>
      <c r="AA306" s="27" t="n">
        <f aca="false">L306+M306</f>
        <v>122</v>
      </c>
      <c r="AB306" s="27" t="n">
        <f aca="false">IFERROR(ROUND(Q306/AA306,2),0)</f>
        <v>74.05</v>
      </c>
      <c r="AC306" s="27" t="str">
        <f aca="false">IF(AND(K306="Critical",N306="No"),"URGENT - No Bed","Normal")</f>
        <v>Normal</v>
      </c>
      <c r="AD306" s="33" t="n">
        <f aca="false">INDEX(Lookup_Tables!$B$3:$B$12,MATCH(H306,Lookup_Tables!$A$3:$A$12,0))</f>
        <v>2800000</v>
      </c>
      <c r="AE306" s="27" t="str">
        <f aca="false">INDEX(Lookup_Tables!$C$3:$C$12,MATCH(H306,Lookup_Tables!$A$3:$A$12,0))</f>
        <v>Dr. Suresh Nair</v>
      </c>
      <c r="AF306" s="27" t="str">
        <f aca="false">IFERROR(INDEX(Lookup_Tables!$F$16:$F$45,MATCH(I306,Lookup_Tables!$E$16:$E$45,0)),"N/A")</f>
        <v>EMP211</v>
      </c>
      <c r="AG306" s="27" t="n">
        <f aca="false">_xlfn.IFS(R306="Recovered",4,R306="Referred",3,R306="Admitted",2,R306="Deceased",1,TRUE(),0)</f>
        <v>2</v>
      </c>
      <c r="AH306" s="27" t="str">
        <f aca="false">IF(T306&gt;=4,"Satisfied",IF(T306&gt;=3,"Neutral","Needs Improvement"))</f>
        <v>Satisfied</v>
      </c>
    </row>
    <row r="307" customFormat="false" ht="15" hidden="false" customHeight="false" outlineLevel="0" collapsed="false">
      <c r="A307" s="30" t="s">
        <v>6546</v>
      </c>
      <c r="B307" s="30" t="s">
        <v>4554</v>
      </c>
      <c r="C307" s="30" t="n">
        <v>55</v>
      </c>
      <c r="D307" s="30" t="s">
        <v>121</v>
      </c>
      <c r="E307" s="31" t="n">
        <v>45639</v>
      </c>
      <c r="F307" s="30" t="s">
        <v>1384</v>
      </c>
      <c r="G307" s="31" t="n">
        <v>45640</v>
      </c>
      <c r="H307" s="30" t="s">
        <v>183</v>
      </c>
      <c r="I307" s="30" t="s">
        <v>430</v>
      </c>
      <c r="J307" s="30" t="s">
        <v>476</v>
      </c>
      <c r="K307" s="30" t="s">
        <v>156</v>
      </c>
      <c r="L307" s="30" t="n">
        <v>73</v>
      </c>
      <c r="M307" s="30" t="n">
        <v>68</v>
      </c>
      <c r="N307" s="30" t="s">
        <v>186</v>
      </c>
      <c r="O307" s="30" t="s">
        <v>139</v>
      </c>
      <c r="P307" s="30" t="s">
        <v>140</v>
      </c>
      <c r="Q307" s="32" t="n">
        <v>4324.95</v>
      </c>
      <c r="R307" s="30" t="s">
        <v>130</v>
      </c>
      <c r="S307" s="30" t="s">
        <v>178</v>
      </c>
      <c r="T307" s="30" t="n">
        <v>4</v>
      </c>
      <c r="U307" s="30" t="n">
        <f aca="false">YEAR(E307)</f>
        <v>2024</v>
      </c>
      <c r="V307" s="30" t="str">
        <f aca="false">TEXT(E307,"MMM-YYYY")</f>
        <v>Dec-2024</v>
      </c>
      <c r="W307" s="30" t="n">
        <f aca="false">MONTH(E307)</f>
        <v>12</v>
      </c>
      <c r="X307" s="30" t="str">
        <f aca="false">TEXT(WEEKDAY(E307,2),"0")&amp;" - "&amp;TEXT(E307,"dddd")</f>
        <v>5 - Friday</v>
      </c>
      <c r="Y307" s="30" t="str">
        <f aca="false">_xlfn.IFS(C307&lt;18,"Child (0-17)",C307&lt;40,"Young Adult (18-39)",C307&lt;60,"Adult (40-59)",TRUE(),"Senior (60+)")</f>
        <v>Adult (40-59)</v>
      </c>
      <c r="Z307" s="30" t="n">
        <f aca="false">ROUND(G307-E307,0)</f>
        <v>1</v>
      </c>
      <c r="AA307" s="30" t="n">
        <f aca="false">L307+M307</f>
        <v>141</v>
      </c>
      <c r="AB307" s="30" t="n">
        <f aca="false">IFERROR(ROUND(Q307/AA307,2),0)</f>
        <v>30.67</v>
      </c>
      <c r="AC307" s="30" t="str">
        <f aca="false">IF(AND(K307="Critical",N307="No"),"URGENT - No Bed","Normal")</f>
        <v>Normal</v>
      </c>
      <c r="AD307" s="34" t="n">
        <f aca="false">INDEX(Lookup_Tables!$B$3:$B$12,MATCH(H307,Lookup_Tables!$A$3:$A$12,0))</f>
        <v>3100000</v>
      </c>
      <c r="AE307" s="30" t="str">
        <f aca="false">INDEX(Lookup_Tables!$C$3:$C$12,MATCH(H307,Lookup_Tables!$A$3:$A$12,0))</f>
        <v>Dr. Kavita Rao</v>
      </c>
      <c r="AF307" s="30" t="str">
        <f aca="false">IFERROR(INDEX(Lookup_Tables!$F$16:$F$45,MATCH(I307,Lookup_Tables!$E$16:$E$45,0)),"N/A")</f>
        <v>EMP224</v>
      </c>
      <c r="AG307" s="30" t="n">
        <f aca="false">_xlfn.IFS(R307="Recovered",4,R307="Referred",3,R307="Admitted",2,R307="Deceased",1,TRUE(),0)</f>
        <v>4</v>
      </c>
      <c r="AH307" s="30" t="str">
        <f aca="false">IF(T307&gt;=4,"Satisfied",IF(T307&gt;=3,"Neutral","Needs Improvement"))</f>
        <v>Satisfied</v>
      </c>
    </row>
    <row r="308" customFormat="false" ht="15" hidden="false" customHeight="false" outlineLevel="0" collapsed="false">
      <c r="A308" s="27" t="s">
        <v>941</v>
      </c>
      <c r="B308" s="27" t="s">
        <v>942</v>
      </c>
      <c r="C308" s="27" t="n">
        <v>47</v>
      </c>
      <c r="D308" s="27" t="s">
        <v>121</v>
      </c>
      <c r="E308" s="28" t="n">
        <v>45560</v>
      </c>
      <c r="F308" s="27" t="s">
        <v>943</v>
      </c>
      <c r="G308" s="28" t="n">
        <v>45561</v>
      </c>
      <c r="H308" s="27" t="s">
        <v>161</v>
      </c>
      <c r="I308" s="27" t="s">
        <v>320</v>
      </c>
      <c r="J308" s="27" t="s">
        <v>426</v>
      </c>
      <c r="K308" s="27" t="s">
        <v>156</v>
      </c>
      <c r="L308" s="27" t="n">
        <v>50</v>
      </c>
      <c r="M308" s="27" t="n">
        <v>64</v>
      </c>
      <c r="N308" s="27" t="s">
        <v>127</v>
      </c>
      <c r="O308" s="27" t="s">
        <v>128</v>
      </c>
      <c r="P308" s="27" t="s">
        <v>150</v>
      </c>
      <c r="Q308" s="29" t="n">
        <v>4639.05</v>
      </c>
      <c r="R308" s="27" t="s">
        <v>130</v>
      </c>
      <c r="S308" s="27" t="s">
        <v>131</v>
      </c>
      <c r="T308" s="27" t="n">
        <v>3</v>
      </c>
      <c r="U308" s="27" t="n">
        <f aca="false">YEAR(E308)</f>
        <v>2024</v>
      </c>
      <c r="V308" s="27" t="str">
        <f aca="false">TEXT(E308,"MMM-YYYY")</f>
        <v>Sep-2024</v>
      </c>
      <c r="W308" s="27" t="n">
        <f aca="false">MONTH(E308)</f>
        <v>9</v>
      </c>
      <c r="X308" s="27" t="str">
        <f aca="false">TEXT(WEEKDAY(E308,2),"0")&amp;" - "&amp;TEXT(E308,"dddd")</f>
        <v>3 - Wednesday</v>
      </c>
      <c r="Y308" s="27" t="str">
        <f aca="false">_xlfn.IFS(C308&lt;18,"Child (0-17)",C308&lt;40,"Young Adult (18-39)",C308&lt;60,"Adult (40-59)",TRUE(),"Senior (60+)")</f>
        <v>Adult (40-59)</v>
      </c>
      <c r="Z308" s="27" t="n">
        <f aca="false">ROUND(G308-E308,0)</f>
        <v>1</v>
      </c>
      <c r="AA308" s="27" t="n">
        <f aca="false">L308+M308</f>
        <v>114</v>
      </c>
      <c r="AB308" s="27" t="n">
        <f aca="false">IFERROR(ROUND(Q308/AA308,2),0)</f>
        <v>40.69</v>
      </c>
      <c r="AC308" s="27" t="str">
        <f aca="false">IF(AND(K308="Critical",N308="No"),"URGENT - No Bed","Normal")</f>
        <v>Normal</v>
      </c>
      <c r="AD308" s="33" t="n">
        <f aca="false">INDEX(Lookup_Tables!$B$3:$B$12,MATCH(H308,Lookup_Tables!$A$3:$A$12,0))</f>
        <v>3600000</v>
      </c>
      <c r="AE308" s="27" t="str">
        <f aca="false">INDEX(Lookup_Tables!$C$3:$C$12,MATCH(H308,Lookup_Tables!$A$3:$A$12,0))</f>
        <v>Dr. Sameer Joshi</v>
      </c>
      <c r="AF308" s="27" t="str">
        <f aca="false">IFERROR(INDEX(Lookup_Tables!$F$16:$F$45,MATCH(I308,Lookup_Tables!$E$16:$E$45,0)),"N/A")</f>
        <v>EMP223</v>
      </c>
      <c r="AG308" s="27" t="n">
        <f aca="false">_xlfn.IFS(R308="Recovered",4,R308="Referred",3,R308="Admitted",2,R308="Deceased",1,TRUE(),0)</f>
        <v>4</v>
      </c>
      <c r="AH308" s="27" t="str">
        <f aca="false">IF(T308&gt;=4,"Satisfied",IF(T308&gt;=3,"Neutral","Needs Improvement"))</f>
        <v>Neutral</v>
      </c>
    </row>
    <row r="309" customFormat="false" ht="15" hidden="false" customHeight="false" outlineLevel="0" collapsed="false">
      <c r="A309" s="30" t="s">
        <v>5963</v>
      </c>
      <c r="B309" s="30" t="s">
        <v>2519</v>
      </c>
      <c r="C309" s="30" t="n">
        <v>90</v>
      </c>
      <c r="D309" s="30" t="s">
        <v>121</v>
      </c>
      <c r="E309" s="31" t="n">
        <v>45503</v>
      </c>
      <c r="F309" s="30" t="s">
        <v>241</v>
      </c>
      <c r="G309" s="31" t="n">
        <v>45509</v>
      </c>
      <c r="H309" s="30" t="s">
        <v>123</v>
      </c>
      <c r="I309" s="30" t="s">
        <v>304</v>
      </c>
      <c r="J309" s="30" t="s">
        <v>125</v>
      </c>
      <c r="K309" s="30" t="s">
        <v>126</v>
      </c>
      <c r="L309" s="30" t="n">
        <v>14</v>
      </c>
      <c r="M309" s="30" t="n">
        <v>144</v>
      </c>
      <c r="N309" s="30" t="s">
        <v>186</v>
      </c>
      <c r="O309" s="30" t="s">
        <v>128</v>
      </c>
      <c r="P309" s="30" t="s">
        <v>187</v>
      </c>
      <c r="Q309" s="32" t="n">
        <v>9184.89</v>
      </c>
      <c r="R309" s="30" t="s">
        <v>172</v>
      </c>
      <c r="S309" s="30" t="s">
        <v>223</v>
      </c>
      <c r="T309" s="30" t="n">
        <v>3</v>
      </c>
      <c r="U309" s="30" t="n">
        <f aca="false">YEAR(E309)</f>
        <v>2024</v>
      </c>
      <c r="V309" s="30" t="str">
        <f aca="false">TEXT(E309,"MMM-YYYY")</f>
        <v>Jul-2024</v>
      </c>
      <c r="W309" s="30" t="n">
        <f aca="false">MONTH(E309)</f>
        <v>7</v>
      </c>
      <c r="X309" s="30" t="str">
        <f aca="false">TEXT(WEEKDAY(E309,2),"0")&amp;" - "&amp;TEXT(E309,"dddd")</f>
        <v>2 - Tuesday</v>
      </c>
      <c r="Y309" s="30" t="str">
        <f aca="false">_xlfn.IFS(C309&lt;18,"Child (0-17)",C309&lt;40,"Young Adult (18-39)",C309&lt;60,"Adult (40-59)",TRUE(),"Senior (60+)")</f>
        <v>Senior (60+)</v>
      </c>
      <c r="Z309" s="30" t="n">
        <f aca="false">ROUND(G309-E309,0)</f>
        <v>6</v>
      </c>
      <c r="AA309" s="30" t="n">
        <f aca="false">L309+M309</f>
        <v>158</v>
      </c>
      <c r="AB309" s="30" t="n">
        <f aca="false">IFERROR(ROUND(Q309/AA309,2),0)</f>
        <v>58.13</v>
      </c>
      <c r="AC309" s="30" t="str">
        <f aca="false">IF(AND(K309="Critical",N309="No"),"URGENT - No Bed","Normal")</f>
        <v>Normal</v>
      </c>
      <c r="AD309" s="34" t="n">
        <f aca="false">INDEX(Lookup_Tables!$B$3:$B$12,MATCH(H309,Lookup_Tables!$A$3:$A$12,0))</f>
        <v>2200000</v>
      </c>
      <c r="AE309" s="30" t="str">
        <f aca="false">INDEX(Lookup_Tables!$C$3:$C$12,MATCH(H309,Lookup_Tables!$A$3:$A$12,0))</f>
        <v>Dr. Rohan Das</v>
      </c>
      <c r="AF309" s="30" t="str">
        <f aca="false">IFERROR(INDEX(Lookup_Tables!$F$16:$F$45,MATCH(I309,Lookup_Tables!$E$16:$E$45,0)),"N/A")</f>
        <v>EMP204</v>
      </c>
      <c r="AG309" s="30" t="n">
        <f aca="false">_xlfn.IFS(R309="Recovered",4,R309="Referred",3,R309="Admitted",2,R309="Deceased",1,TRUE(),0)</f>
        <v>2</v>
      </c>
      <c r="AH309" s="30" t="str">
        <f aca="false">IF(T309&gt;=4,"Satisfied",IF(T309&gt;=3,"Neutral","Needs Improvement"))</f>
        <v>Neutral</v>
      </c>
    </row>
    <row r="310" customFormat="false" ht="15" hidden="false" customHeight="false" outlineLevel="0" collapsed="false">
      <c r="A310" s="27" t="s">
        <v>3490</v>
      </c>
      <c r="B310" s="27" t="s">
        <v>1168</v>
      </c>
      <c r="C310" s="27" t="n">
        <v>44</v>
      </c>
      <c r="D310" s="27" t="s">
        <v>121</v>
      </c>
      <c r="E310" s="28" t="n">
        <v>45597</v>
      </c>
      <c r="F310" s="27" t="s">
        <v>281</v>
      </c>
      <c r="G310" s="28" t="n">
        <v>45600</v>
      </c>
      <c r="H310" s="27" t="s">
        <v>217</v>
      </c>
      <c r="I310" s="27" t="s">
        <v>282</v>
      </c>
      <c r="J310" s="27" t="s">
        <v>483</v>
      </c>
      <c r="K310" s="27" t="s">
        <v>156</v>
      </c>
      <c r="L310" s="27" t="n">
        <v>69</v>
      </c>
      <c r="M310" s="27" t="n">
        <v>68</v>
      </c>
      <c r="N310" s="27" t="s">
        <v>127</v>
      </c>
      <c r="O310" s="27" t="s">
        <v>139</v>
      </c>
      <c r="P310" s="27" t="s">
        <v>140</v>
      </c>
      <c r="Q310" s="29" t="n">
        <v>4724.26</v>
      </c>
      <c r="R310" s="27" t="s">
        <v>130</v>
      </c>
      <c r="S310" s="27" t="s">
        <v>192</v>
      </c>
      <c r="T310" s="27" t="n">
        <v>5</v>
      </c>
      <c r="U310" s="27" t="n">
        <f aca="false">YEAR(E310)</f>
        <v>2024</v>
      </c>
      <c r="V310" s="27" t="str">
        <f aca="false">TEXT(E310,"MMM-YYYY")</f>
        <v>Nov-2024</v>
      </c>
      <c r="W310" s="27" t="n">
        <f aca="false">MONTH(E310)</f>
        <v>11</v>
      </c>
      <c r="X310" s="27" t="str">
        <f aca="false">TEXT(WEEKDAY(E310,2),"0")&amp;" - "&amp;TEXT(E310,"dddd")</f>
        <v>5 - Friday</v>
      </c>
      <c r="Y310" s="27" t="str">
        <f aca="false">_xlfn.IFS(C310&lt;18,"Child (0-17)",C310&lt;40,"Young Adult (18-39)",C310&lt;60,"Adult (40-59)",TRUE(),"Senior (60+)")</f>
        <v>Adult (40-59)</v>
      </c>
      <c r="Z310" s="27" t="n">
        <f aca="false">ROUND(G310-E310,0)</f>
        <v>3</v>
      </c>
      <c r="AA310" s="27" t="n">
        <f aca="false">L310+M310</f>
        <v>137</v>
      </c>
      <c r="AB310" s="27" t="n">
        <f aca="false">IFERROR(ROUND(Q310/AA310,2),0)</f>
        <v>34.48</v>
      </c>
      <c r="AC310" s="27" t="str">
        <f aca="false">IF(AND(K310="Critical",N310="No"),"URGENT - No Bed","Normal")</f>
        <v>Normal</v>
      </c>
      <c r="AD310" s="33" t="n">
        <f aca="false">INDEX(Lookup_Tables!$B$3:$B$12,MATCH(H310,Lookup_Tables!$A$3:$A$12,0))</f>
        <v>4200000</v>
      </c>
      <c r="AE310" s="27" t="str">
        <f aca="false">INDEX(Lookup_Tables!$C$3:$C$12,MATCH(H310,Lookup_Tables!$A$3:$A$12,0))</f>
        <v>Dr. Anil Kapoor</v>
      </c>
      <c r="AF310" s="27" t="str">
        <f aca="false">IFERROR(INDEX(Lookup_Tables!$F$16:$F$45,MATCH(I310,Lookup_Tables!$E$16:$E$45,0)),"N/A")</f>
        <v>EMP200</v>
      </c>
      <c r="AG310" s="27" t="n">
        <f aca="false">_xlfn.IFS(R310="Recovered",4,R310="Referred",3,R310="Admitted",2,R310="Deceased",1,TRUE(),0)</f>
        <v>4</v>
      </c>
      <c r="AH310" s="27" t="str">
        <f aca="false">IF(T310&gt;=4,"Satisfied",IF(T310&gt;=3,"Neutral","Needs Improvement"))</f>
        <v>Satisfied</v>
      </c>
    </row>
    <row r="311" customFormat="false" ht="15" hidden="false" customHeight="false" outlineLevel="0" collapsed="false">
      <c r="A311" s="30" t="s">
        <v>2866</v>
      </c>
      <c r="B311" s="30" t="s">
        <v>1382</v>
      </c>
      <c r="C311" s="30" t="n">
        <v>51</v>
      </c>
      <c r="D311" s="30" t="s">
        <v>181</v>
      </c>
      <c r="E311" s="31" t="n">
        <v>45501</v>
      </c>
      <c r="F311" s="30" t="s">
        <v>1257</v>
      </c>
      <c r="G311" s="31" t="n">
        <v>45501</v>
      </c>
      <c r="H311" s="30" t="s">
        <v>242</v>
      </c>
      <c r="I311" s="30" t="s">
        <v>466</v>
      </c>
      <c r="J311" s="30" t="s">
        <v>316</v>
      </c>
      <c r="K311" s="30" t="s">
        <v>138</v>
      </c>
      <c r="L311" s="30" t="n">
        <v>42</v>
      </c>
      <c r="M311" s="30" t="n">
        <v>44</v>
      </c>
      <c r="N311" s="30" t="s">
        <v>127</v>
      </c>
      <c r="O311" s="30" t="s">
        <v>139</v>
      </c>
      <c r="P311" s="30" t="s">
        <v>129</v>
      </c>
      <c r="Q311" s="32" t="n">
        <v>2335.73</v>
      </c>
      <c r="R311" s="30" t="s">
        <v>130</v>
      </c>
      <c r="S311" s="30" t="s">
        <v>178</v>
      </c>
      <c r="T311" s="30" t="n">
        <v>4</v>
      </c>
      <c r="U311" s="30" t="n">
        <f aca="false">YEAR(E311)</f>
        <v>2024</v>
      </c>
      <c r="V311" s="30" t="str">
        <f aca="false">TEXT(E311,"MMM-YYYY")</f>
        <v>Jul-2024</v>
      </c>
      <c r="W311" s="30" t="n">
        <f aca="false">MONTH(E311)</f>
        <v>7</v>
      </c>
      <c r="X311" s="30" t="str">
        <f aca="false">TEXT(WEEKDAY(E311,2),"0")&amp;" - "&amp;TEXT(E311,"dddd")</f>
        <v>7 - Sunday</v>
      </c>
      <c r="Y311" s="30" t="str">
        <f aca="false">_xlfn.IFS(C311&lt;18,"Child (0-17)",C311&lt;40,"Young Adult (18-39)",C311&lt;60,"Adult (40-59)",TRUE(),"Senior (60+)")</f>
        <v>Adult (40-59)</v>
      </c>
      <c r="Z311" s="30" t="n">
        <f aca="false">ROUND(G311-E311,0)</f>
        <v>0</v>
      </c>
      <c r="AA311" s="30" t="n">
        <f aca="false">L311+M311</f>
        <v>86</v>
      </c>
      <c r="AB311" s="30" t="n">
        <f aca="false">IFERROR(ROUND(Q311/AA311,2),0)</f>
        <v>27.16</v>
      </c>
      <c r="AC311" s="30" t="str">
        <f aca="false">IF(AND(K311="Critical",N311="No"),"URGENT - No Bed","Normal")</f>
        <v>Normal</v>
      </c>
      <c r="AD311" s="34" t="n">
        <f aca="false">INDEX(Lookup_Tables!$B$3:$B$12,MATCH(H311,Lookup_Tables!$A$3:$A$12,0))</f>
        <v>3000000</v>
      </c>
      <c r="AE311" s="30" t="str">
        <f aca="false">INDEX(Lookup_Tables!$C$3:$C$12,MATCH(H311,Lookup_Tables!$A$3:$A$12,0))</f>
        <v>Dr. Pooja Iyer</v>
      </c>
      <c r="AF311" s="30" t="str">
        <f aca="false">IFERROR(INDEX(Lookup_Tables!$F$16:$F$45,MATCH(I311,Lookup_Tables!$E$16:$E$45,0)),"N/A")</f>
        <v>EMP212</v>
      </c>
      <c r="AG311" s="30" t="n">
        <f aca="false">_xlfn.IFS(R311="Recovered",4,R311="Referred",3,R311="Admitted",2,R311="Deceased",1,TRUE(),0)</f>
        <v>4</v>
      </c>
      <c r="AH311" s="30" t="str">
        <f aca="false">IF(T311&gt;=4,"Satisfied",IF(T311&gt;=3,"Neutral","Needs Improvement"))</f>
        <v>Satisfied</v>
      </c>
    </row>
    <row r="312" customFormat="false" ht="15" hidden="false" customHeight="false" outlineLevel="0" collapsed="false">
      <c r="A312" s="27" t="s">
        <v>5631</v>
      </c>
      <c r="B312" s="27" t="s">
        <v>3163</v>
      </c>
      <c r="C312" s="27" t="n">
        <v>26</v>
      </c>
      <c r="D312" s="27" t="s">
        <v>121</v>
      </c>
      <c r="E312" s="28" t="n">
        <v>45603</v>
      </c>
      <c r="F312" s="27" t="s">
        <v>555</v>
      </c>
      <c r="G312" s="28" t="n">
        <v>45603</v>
      </c>
      <c r="H312" s="27" t="s">
        <v>135</v>
      </c>
      <c r="I312" s="27" t="s">
        <v>278</v>
      </c>
      <c r="J312" s="27" t="s">
        <v>618</v>
      </c>
      <c r="K312" s="27" t="s">
        <v>156</v>
      </c>
      <c r="L312" s="27" t="n">
        <v>43</v>
      </c>
      <c r="M312" s="27" t="n">
        <v>59</v>
      </c>
      <c r="N312" s="27" t="s">
        <v>127</v>
      </c>
      <c r="O312" s="27" t="s">
        <v>128</v>
      </c>
      <c r="P312" s="27" t="s">
        <v>140</v>
      </c>
      <c r="Q312" s="29" t="n">
        <v>3922.41</v>
      </c>
      <c r="R312" s="27" t="s">
        <v>130</v>
      </c>
      <c r="S312" s="27" t="s">
        <v>131</v>
      </c>
      <c r="T312" s="27" t="n">
        <v>4</v>
      </c>
      <c r="U312" s="27" t="n">
        <f aca="false">YEAR(E312)</f>
        <v>2024</v>
      </c>
      <c r="V312" s="27" t="str">
        <f aca="false">TEXT(E312,"MMM-YYYY")</f>
        <v>Nov-2024</v>
      </c>
      <c r="W312" s="27" t="n">
        <f aca="false">MONTH(E312)</f>
        <v>11</v>
      </c>
      <c r="X312" s="27" t="str">
        <f aca="false">TEXT(WEEKDAY(E312,2),"0")&amp;" - "&amp;TEXT(E312,"dddd")</f>
        <v>4 - Thursday</v>
      </c>
      <c r="Y312" s="27" t="str">
        <f aca="false">_xlfn.IFS(C312&lt;18,"Child (0-17)",C312&lt;40,"Young Adult (18-39)",C312&lt;60,"Adult (40-59)",TRUE(),"Senior (60+)")</f>
        <v>Young Adult (18-39)</v>
      </c>
      <c r="Z312" s="27" t="n">
        <f aca="false">ROUND(G312-E312,0)</f>
        <v>0</v>
      </c>
      <c r="AA312" s="27" t="n">
        <f aca="false">L312+M312</f>
        <v>102</v>
      </c>
      <c r="AB312" s="27" t="n">
        <f aca="false">IFERROR(ROUND(Q312/AA312,2),0)</f>
        <v>38.46</v>
      </c>
      <c r="AC312" s="27" t="str">
        <f aca="false">IF(AND(K312="Critical",N312="No"),"URGENT - No Bed","Normal")</f>
        <v>Normal</v>
      </c>
      <c r="AD312" s="33" t="n">
        <f aca="false">INDEX(Lookup_Tables!$B$3:$B$12,MATCH(H312,Lookup_Tables!$A$3:$A$12,0))</f>
        <v>4600000</v>
      </c>
      <c r="AE312" s="27" t="str">
        <f aca="false">INDEX(Lookup_Tables!$C$3:$C$12,MATCH(H312,Lookup_Tables!$A$3:$A$12,0))</f>
        <v>Dr. Farhan Khan</v>
      </c>
      <c r="AF312" s="27" t="str">
        <f aca="false">IFERROR(INDEX(Lookup_Tables!$F$16:$F$45,MATCH(I312,Lookup_Tables!$E$16:$E$45,0)),"N/A")</f>
        <v>EMP208</v>
      </c>
      <c r="AG312" s="27" t="n">
        <f aca="false">_xlfn.IFS(R312="Recovered",4,R312="Referred",3,R312="Admitted",2,R312="Deceased",1,TRUE(),0)</f>
        <v>4</v>
      </c>
      <c r="AH312" s="27" t="str">
        <f aca="false">IF(T312&gt;=4,"Satisfied",IF(T312&gt;=3,"Neutral","Needs Improvement"))</f>
        <v>Satisfied</v>
      </c>
    </row>
    <row r="313" customFormat="false" ht="15" hidden="false" customHeight="false" outlineLevel="0" collapsed="false">
      <c r="A313" s="30" t="s">
        <v>1364</v>
      </c>
      <c r="B313" s="30" t="s">
        <v>1365</v>
      </c>
      <c r="C313" s="30" t="n">
        <v>79</v>
      </c>
      <c r="D313" s="30" t="s">
        <v>121</v>
      </c>
      <c r="E313" s="31" t="n">
        <v>45614</v>
      </c>
      <c r="F313" s="30" t="s">
        <v>160</v>
      </c>
      <c r="G313" s="31" t="n">
        <v>45616</v>
      </c>
      <c r="H313" s="30" t="s">
        <v>206</v>
      </c>
      <c r="I313" s="30" t="s">
        <v>300</v>
      </c>
      <c r="J313" s="30" t="s">
        <v>233</v>
      </c>
      <c r="K313" s="30" t="s">
        <v>156</v>
      </c>
      <c r="L313" s="30" t="n">
        <v>25</v>
      </c>
      <c r="M313" s="30" t="n">
        <v>57</v>
      </c>
      <c r="N313" s="30" t="s">
        <v>186</v>
      </c>
      <c r="O313" s="30" t="s">
        <v>149</v>
      </c>
      <c r="P313" s="30" t="s">
        <v>140</v>
      </c>
      <c r="Q313" s="32" t="n">
        <v>3782.16</v>
      </c>
      <c r="R313" s="30" t="s">
        <v>130</v>
      </c>
      <c r="S313" s="30" t="s">
        <v>164</v>
      </c>
      <c r="T313" s="30" t="n">
        <v>5</v>
      </c>
      <c r="U313" s="30" t="n">
        <f aca="false">YEAR(E313)</f>
        <v>2024</v>
      </c>
      <c r="V313" s="30" t="str">
        <f aca="false">TEXT(E313,"MMM-YYYY")</f>
        <v>Nov-2024</v>
      </c>
      <c r="W313" s="30" t="n">
        <f aca="false">MONTH(E313)</f>
        <v>11</v>
      </c>
      <c r="X313" s="30" t="str">
        <f aca="false">TEXT(WEEKDAY(E313,2),"0")&amp;" - "&amp;TEXT(E313,"dddd")</f>
        <v>1 - Monday</v>
      </c>
      <c r="Y313" s="30" t="str">
        <f aca="false">_xlfn.IFS(C313&lt;18,"Child (0-17)",C313&lt;40,"Young Adult (18-39)",C313&lt;60,"Adult (40-59)",TRUE(),"Senior (60+)")</f>
        <v>Senior (60+)</v>
      </c>
      <c r="Z313" s="30" t="n">
        <f aca="false">ROUND(G313-E313,0)</f>
        <v>2</v>
      </c>
      <c r="AA313" s="30" t="n">
        <f aca="false">L313+M313</f>
        <v>82</v>
      </c>
      <c r="AB313" s="30" t="n">
        <f aca="false">IFERROR(ROUND(Q313/AA313,2),0)</f>
        <v>46.12</v>
      </c>
      <c r="AC313" s="30" t="str">
        <f aca="false">IF(AND(K313="Critical",N313="No"),"URGENT - No Bed","Normal")</f>
        <v>Normal</v>
      </c>
      <c r="AD313" s="34" t="n">
        <f aca="false">INDEX(Lookup_Tables!$B$3:$B$12,MATCH(H313,Lookup_Tables!$A$3:$A$12,0))</f>
        <v>2800000</v>
      </c>
      <c r="AE313" s="30" t="str">
        <f aca="false">INDEX(Lookup_Tables!$C$3:$C$12,MATCH(H313,Lookup_Tables!$A$3:$A$12,0))</f>
        <v>Dr. Suresh Nair</v>
      </c>
      <c r="AF313" s="30" t="str">
        <f aca="false">IFERROR(INDEX(Lookup_Tables!$F$16:$F$45,MATCH(I313,Lookup_Tables!$E$16:$E$45,0)),"N/A")</f>
        <v>EMP211</v>
      </c>
      <c r="AG313" s="30" t="n">
        <f aca="false">_xlfn.IFS(R313="Recovered",4,R313="Referred",3,R313="Admitted",2,R313="Deceased",1,TRUE(),0)</f>
        <v>4</v>
      </c>
      <c r="AH313" s="30" t="str">
        <f aca="false">IF(T313&gt;=4,"Satisfied",IF(T313&gt;=3,"Neutral","Needs Improvement"))</f>
        <v>Satisfied</v>
      </c>
    </row>
    <row r="314" customFormat="false" ht="15" hidden="false" customHeight="false" outlineLevel="0" collapsed="false">
      <c r="A314" s="27" t="s">
        <v>6298</v>
      </c>
      <c r="B314" s="27" t="s">
        <v>5343</v>
      </c>
      <c r="C314" s="27" t="n">
        <v>73</v>
      </c>
      <c r="D314" s="27" t="s">
        <v>181</v>
      </c>
      <c r="E314" s="28" t="n">
        <v>45591</v>
      </c>
      <c r="F314" s="27" t="s">
        <v>630</v>
      </c>
      <c r="G314" s="28" t="n">
        <v>45593</v>
      </c>
      <c r="H314" s="27" t="s">
        <v>161</v>
      </c>
      <c r="I314" s="27" t="s">
        <v>320</v>
      </c>
      <c r="J314" s="27" t="s">
        <v>426</v>
      </c>
      <c r="K314" s="27" t="s">
        <v>156</v>
      </c>
      <c r="L314" s="27" t="n">
        <v>26</v>
      </c>
      <c r="M314" s="27" t="n">
        <v>59</v>
      </c>
      <c r="N314" s="27" t="s">
        <v>127</v>
      </c>
      <c r="O314" s="27" t="s">
        <v>171</v>
      </c>
      <c r="P314" s="27" t="s">
        <v>140</v>
      </c>
      <c r="Q314" s="29" t="n">
        <v>4650.1</v>
      </c>
      <c r="R314" s="27" t="s">
        <v>130</v>
      </c>
      <c r="S314" s="27" t="s">
        <v>151</v>
      </c>
      <c r="T314" s="27" t="n">
        <v>3</v>
      </c>
      <c r="U314" s="27" t="n">
        <f aca="false">YEAR(E314)</f>
        <v>2024</v>
      </c>
      <c r="V314" s="27" t="str">
        <f aca="false">TEXT(E314,"MMM-YYYY")</f>
        <v>Oct-2024</v>
      </c>
      <c r="W314" s="27" t="n">
        <f aca="false">MONTH(E314)</f>
        <v>10</v>
      </c>
      <c r="X314" s="27" t="str">
        <f aca="false">TEXT(WEEKDAY(E314,2),"0")&amp;" - "&amp;TEXT(E314,"dddd")</f>
        <v>6 - Saturday</v>
      </c>
      <c r="Y314" s="27" t="str">
        <f aca="false">_xlfn.IFS(C314&lt;18,"Child (0-17)",C314&lt;40,"Young Adult (18-39)",C314&lt;60,"Adult (40-59)",TRUE(),"Senior (60+)")</f>
        <v>Senior (60+)</v>
      </c>
      <c r="Z314" s="27" t="n">
        <f aca="false">ROUND(G314-E314,0)</f>
        <v>2</v>
      </c>
      <c r="AA314" s="27" t="n">
        <f aca="false">L314+M314</f>
        <v>85</v>
      </c>
      <c r="AB314" s="27" t="n">
        <f aca="false">IFERROR(ROUND(Q314/AA314,2),0)</f>
        <v>54.71</v>
      </c>
      <c r="AC314" s="27" t="str">
        <f aca="false">IF(AND(K314="Critical",N314="No"),"URGENT - No Bed","Normal")</f>
        <v>Normal</v>
      </c>
      <c r="AD314" s="33" t="n">
        <f aca="false">INDEX(Lookup_Tables!$B$3:$B$12,MATCH(H314,Lookup_Tables!$A$3:$A$12,0))</f>
        <v>3600000</v>
      </c>
      <c r="AE314" s="27" t="str">
        <f aca="false">INDEX(Lookup_Tables!$C$3:$C$12,MATCH(H314,Lookup_Tables!$A$3:$A$12,0))</f>
        <v>Dr. Sameer Joshi</v>
      </c>
      <c r="AF314" s="27" t="str">
        <f aca="false">IFERROR(INDEX(Lookup_Tables!$F$16:$F$45,MATCH(I314,Lookup_Tables!$E$16:$E$45,0)),"N/A")</f>
        <v>EMP223</v>
      </c>
      <c r="AG314" s="27" t="n">
        <f aca="false">_xlfn.IFS(R314="Recovered",4,R314="Referred",3,R314="Admitted",2,R314="Deceased",1,TRUE(),0)</f>
        <v>4</v>
      </c>
      <c r="AH314" s="27" t="str">
        <f aca="false">IF(T314&gt;=4,"Satisfied",IF(T314&gt;=3,"Neutral","Needs Improvement"))</f>
        <v>Neutral</v>
      </c>
    </row>
    <row r="315" customFormat="false" ht="15" hidden="false" customHeight="false" outlineLevel="0" collapsed="false">
      <c r="A315" s="30" t="s">
        <v>5456</v>
      </c>
      <c r="B315" s="30" t="s">
        <v>1465</v>
      </c>
      <c r="C315" s="30" t="n">
        <v>22</v>
      </c>
      <c r="D315" s="30" t="s">
        <v>121</v>
      </c>
      <c r="E315" s="31" t="n">
        <v>45375</v>
      </c>
      <c r="F315" s="30" t="s">
        <v>812</v>
      </c>
      <c r="G315" s="31" t="n">
        <v>45376</v>
      </c>
      <c r="H315" s="30" t="s">
        <v>236</v>
      </c>
      <c r="I315" s="30" t="s">
        <v>266</v>
      </c>
      <c r="J315" s="30" t="s">
        <v>375</v>
      </c>
      <c r="K315" s="30" t="s">
        <v>138</v>
      </c>
      <c r="L315" s="30" t="n">
        <v>30</v>
      </c>
      <c r="M315" s="30" t="n">
        <v>31</v>
      </c>
      <c r="N315" s="30" t="s">
        <v>127</v>
      </c>
      <c r="O315" s="30" t="s">
        <v>171</v>
      </c>
      <c r="P315" s="30" t="s">
        <v>140</v>
      </c>
      <c r="Q315" s="32" t="n">
        <v>1522.36</v>
      </c>
      <c r="R315" s="30" t="s">
        <v>130</v>
      </c>
      <c r="S315" s="30" t="s">
        <v>192</v>
      </c>
      <c r="T315" s="30" t="n">
        <v>4</v>
      </c>
      <c r="U315" s="30" t="n">
        <f aca="false">YEAR(E315)</f>
        <v>2024</v>
      </c>
      <c r="V315" s="30" t="str">
        <f aca="false">TEXT(E315,"MMM-YYYY")</f>
        <v>Mar-2024</v>
      </c>
      <c r="W315" s="30" t="n">
        <f aca="false">MONTH(E315)</f>
        <v>3</v>
      </c>
      <c r="X315" s="30" t="str">
        <f aca="false">TEXT(WEEKDAY(E315,2),"0")&amp;" - "&amp;TEXT(E315,"dddd")</f>
        <v>7 - Sunday</v>
      </c>
      <c r="Y315" s="30" t="str">
        <f aca="false">_xlfn.IFS(C315&lt;18,"Child (0-17)",C315&lt;40,"Young Adult (18-39)",C315&lt;60,"Adult (40-59)",TRUE(),"Senior (60+)")</f>
        <v>Young Adult (18-39)</v>
      </c>
      <c r="Z315" s="30" t="n">
        <f aca="false">ROUND(G315-E315,0)</f>
        <v>1</v>
      </c>
      <c r="AA315" s="30" t="n">
        <f aca="false">L315+M315</f>
        <v>61</v>
      </c>
      <c r="AB315" s="30" t="n">
        <f aca="false">IFERROR(ROUND(Q315/AA315,2),0)</f>
        <v>24.96</v>
      </c>
      <c r="AC315" s="30" t="str">
        <f aca="false">IF(AND(K315="Critical",N315="No"),"URGENT - No Bed","Normal")</f>
        <v>Normal</v>
      </c>
      <c r="AD315" s="34" t="n">
        <f aca="false">INDEX(Lookup_Tables!$B$3:$B$12,MATCH(H315,Lookup_Tables!$A$3:$A$12,0))</f>
        <v>3900000</v>
      </c>
      <c r="AE315" s="30" t="str">
        <f aca="false">INDEX(Lookup_Tables!$C$3:$C$12,MATCH(H315,Lookup_Tables!$A$3:$A$12,0))</f>
        <v>Dr. Rina Mehta</v>
      </c>
      <c r="AF315" s="30" t="str">
        <f aca="false">IFERROR(INDEX(Lookup_Tables!$F$16:$F$45,MATCH(I315,Lookup_Tables!$E$16:$E$45,0)),"N/A")</f>
        <v>EMP217</v>
      </c>
      <c r="AG315" s="30" t="n">
        <f aca="false">_xlfn.IFS(R315="Recovered",4,R315="Referred",3,R315="Admitted",2,R315="Deceased",1,TRUE(),0)</f>
        <v>4</v>
      </c>
      <c r="AH315" s="30" t="str">
        <f aca="false">IF(T315&gt;=4,"Satisfied",IF(T315&gt;=3,"Neutral","Needs Improvement"))</f>
        <v>Satisfied</v>
      </c>
    </row>
    <row r="316" customFormat="false" ht="15" hidden="false" customHeight="false" outlineLevel="0" collapsed="false">
      <c r="A316" s="27" t="s">
        <v>7119</v>
      </c>
      <c r="B316" s="27" t="s">
        <v>6261</v>
      </c>
      <c r="C316" s="27" t="n">
        <v>43</v>
      </c>
      <c r="D316" s="27" t="s">
        <v>121</v>
      </c>
      <c r="E316" s="28" t="n">
        <v>45368</v>
      </c>
      <c r="F316" s="27" t="s">
        <v>3007</v>
      </c>
      <c r="G316" s="28" t="n">
        <v>45369</v>
      </c>
      <c r="H316" s="27" t="s">
        <v>161</v>
      </c>
      <c r="I316" s="27" t="s">
        <v>320</v>
      </c>
      <c r="J316" s="27" t="s">
        <v>163</v>
      </c>
      <c r="K316" s="27" t="s">
        <v>126</v>
      </c>
      <c r="L316" s="27" t="n">
        <v>24</v>
      </c>
      <c r="M316" s="27" t="n">
        <v>138</v>
      </c>
      <c r="N316" s="27" t="s">
        <v>127</v>
      </c>
      <c r="O316" s="27" t="s">
        <v>139</v>
      </c>
      <c r="P316" s="27" t="s">
        <v>140</v>
      </c>
      <c r="Q316" s="29" t="n">
        <v>7805.11</v>
      </c>
      <c r="R316" s="27" t="s">
        <v>130</v>
      </c>
      <c r="S316" s="27" t="s">
        <v>178</v>
      </c>
      <c r="T316" s="27" t="n">
        <v>5</v>
      </c>
      <c r="U316" s="27" t="n">
        <f aca="false">YEAR(E316)</f>
        <v>2024</v>
      </c>
      <c r="V316" s="27" t="str">
        <f aca="false">TEXT(E316,"MMM-YYYY")</f>
        <v>Mar-2024</v>
      </c>
      <c r="W316" s="27" t="n">
        <f aca="false">MONTH(E316)</f>
        <v>3</v>
      </c>
      <c r="X316" s="27" t="str">
        <f aca="false">TEXT(WEEKDAY(E316,2),"0")&amp;" - "&amp;TEXT(E316,"dddd")</f>
        <v>7 - Sunday</v>
      </c>
      <c r="Y316" s="27" t="str">
        <f aca="false">_xlfn.IFS(C316&lt;18,"Child (0-17)",C316&lt;40,"Young Adult (18-39)",C316&lt;60,"Adult (40-59)",TRUE(),"Senior (60+)")</f>
        <v>Adult (40-59)</v>
      </c>
      <c r="Z316" s="27" t="n">
        <f aca="false">ROUND(G316-E316,0)</f>
        <v>1</v>
      </c>
      <c r="AA316" s="27" t="n">
        <f aca="false">L316+M316</f>
        <v>162</v>
      </c>
      <c r="AB316" s="27" t="n">
        <f aca="false">IFERROR(ROUND(Q316/AA316,2),0)</f>
        <v>48.18</v>
      </c>
      <c r="AC316" s="27" t="str">
        <f aca="false">IF(AND(K316="Critical",N316="No"),"URGENT - No Bed","Normal")</f>
        <v>Normal</v>
      </c>
      <c r="AD316" s="33" t="n">
        <f aca="false">INDEX(Lookup_Tables!$B$3:$B$12,MATCH(H316,Lookup_Tables!$A$3:$A$12,0))</f>
        <v>3600000</v>
      </c>
      <c r="AE316" s="27" t="str">
        <f aca="false">INDEX(Lookup_Tables!$C$3:$C$12,MATCH(H316,Lookup_Tables!$A$3:$A$12,0))</f>
        <v>Dr. Sameer Joshi</v>
      </c>
      <c r="AF316" s="27" t="str">
        <f aca="false">IFERROR(INDEX(Lookup_Tables!$F$16:$F$45,MATCH(I316,Lookup_Tables!$E$16:$E$45,0)),"N/A")</f>
        <v>EMP223</v>
      </c>
      <c r="AG316" s="27" t="n">
        <f aca="false">_xlfn.IFS(R316="Recovered",4,R316="Referred",3,R316="Admitted",2,R316="Deceased",1,TRUE(),0)</f>
        <v>4</v>
      </c>
      <c r="AH316" s="27" t="str">
        <f aca="false">IF(T316&gt;=4,"Satisfied",IF(T316&gt;=3,"Neutral","Needs Improvement"))</f>
        <v>Satisfied</v>
      </c>
    </row>
    <row r="317" customFormat="false" ht="15" hidden="false" customHeight="false" outlineLevel="0" collapsed="false">
      <c r="A317" s="30" t="s">
        <v>3775</v>
      </c>
      <c r="B317" s="30" t="s">
        <v>3776</v>
      </c>
      <c r="C317" s="30" t="n">
        <v>8</v>
      </c>
      <c r="D317" s="30" t="s">
        <v>121</v>
      </c>
      <c r="E317" s="31" t="n">
        <v>45298</v>
      </c>
      <c r="F317" s="30" t="s">
        <v>286</v>
      </c>
      <c r="G317" s="31" t="n">
        <v>45298</v>
      </c>
      <c r="H317" s="30" t="s">
        <v>123</v>
      </c>
      <c r="I317" s="30" t="s">
        <v>304</v>
      </c>
      <c r="J317" s="30" t="s">
        <v>227</v>
      </c>
      <c r="K317" s="30" t="s">
        <v>156</v>
      </c>
      <c r="L317" s="30" t="n">
        <v>30</v>
      </c>
      <c r="M317" s="30" t="n">
        <v>43</v>
      </c>
      <c r="N317" s="30" t="s">
        <v>127</v>
      </c>
      <c r="O317" s="30" t="s">
        <v>139</v>
      </c>
      <c r="P317" s="30" t="s">
        <v>129</v>
      </c>
      <c r="Q317" s="32" t="n">
        <v>3528.75</v>
      </c>
      <c r="R317" s="30" t="s">
        <v>130</v>
      </c>
      <c r="S317" s="30" t="s">
        <v>131</v>
      </c>
      <c r="T317" s="30" t="n">
        <v>5</v>
      </c>
      <c r="U317" s="30" t="n">
        <f aca="false">YEAR(E317)</f>
        <v>2024</v>
      </c>
      <c r="V317" s="30" t="str">
        <f aca="false">TEXT(E317,"MMM-YYYY")</f>
        <v>Jan-2024</v>
      </c>
      <c r="W317" s="30" t="n">
        <f aca="false">MONTH(E317)</f>
        <v>1</v>
      </c>
      <c r="X317" s="30" t="str">
        <f aca="false">TEXT(WEEKDAY(E317,2),"0")&amp;" - "&amp;TEXT(E317,"dddd")</f>
        <v>7 - Sunday</v>
      </c>
      <c r="Y317" s="30" t="str">
        <f aca="false">_xlfn.IFS(C317&lt;18,"Child (0-17)",C317&lt;40,"Young Adult (18-39)",C317&lt;60,"Adult (40-59)",TRUE(),"Senior (60+)")</f>
        <v>Child (0-17)</v>
      </c>
      <c r="Z317" s="30" t="n">
        <f aca="false">ROUND(G317-E317,0)</f>
        <v>0</v>
      </c>
      <c r="AA317" s="30" t="n">
        <f aca="false">L317+M317</f>
        <v>73</v>
      </c>
      <c r="AB317" s="30" t="n">
        <f aca="false">IFERROR(ROUND(Q317/AA317,2),0)</f>
        <v>48.34</v>
      </c>
      <c r="AC317" s="30" t="str">
        <f aca="false">IF(AND(K317="Critical",N317="No"),"URGENT - No Bed","Normal")</f>
        <v>Normal</v>
      </c>
      <c r="AD317" s="34" t="n">
        <f aca="false">INDEX(Lookup_Tables!$B$3:$B$12,MATCH(H317,Lookup_Tables!$A$3:$A$12,0))</f>
        <v>2200000</v>
      </c>
      <c r="AE317" s="30" t="str">
        <f aca="false">INDEX(Lookup_Tables!$C$3:$C$12,MATCH(H317,Lookup_Tables!$A$3:$A$12,0))</f>
        <v>Dr. Rohan Das</v>
      </c>
      <c r="AF317" s="30" t="str">
        <f aca="false">IFERROR(INDEX(Lookup_Tables!$F$16:$F$45,MATCH(I317,Lookup_Tables!$E$16:$E$45,0)),"N/A")</f>
        <v>EMP204</v>
      </c>
      <c r="AG317" s="30" t="n">
        <f aca="false">_xlfn.IFS(R317="Recovered",4,R317="Referred",3,R317="Admitted",2,R317="Deceased",1,TRUE(),0)</f>
        <v>4</v>
      </c>
      <c r="AH317" s="30" t="str">
        <f aca="false">IF(T317&gt;=4,"Satisfied",IF(T317&gt;=3,"Neutral","Needs Improvement"))</f>
        <v>Satisfied</v>
      </c>
    </row>
    <row r="318" customFormat="false" ht="15" hidden="false" customHeight="false" outlineLevel="0" collapsed="false">
      <c r="A318" s="27" t="s">
        <v>5264</v>
      </c>
      <c r="B318" s="27" t="s">
        <v>1811</v>
      </c>
      <c r="C318" s="27" t="n">
        <v>38</v>
      </c>
      <c r="D318" s="27" t="s">
        <v>121</v>
      </c>
      <c r="E318" s="28" t="n">
        <v>45609</v>
      </c>
      <c r="F318" s="27" t="s">
        <v>771</v>
      </c>
      <c r="G318" s="28" t="n">
        <v>45609</v>
      </c>
      <c r="H318" s="27" t="s">
        <v>183</v>
      </c>
      <c r="I318" s="27" t="s">
        <v>184</v>
      </c>
      <c r="J318" s="27" t="s">
        <v>476</v>
      </c>
      <c r="K318" s="27" t="s">
        <v>138</v>
      </c>
      <c r="L318" s="27" t="n">
        <v>24</v>
      </c>
      <c r="M318" s="27" t="n">
        <v>19</v>
      </c>
      <c r="N318" s="27" t="s">
        <v>127</v>
      </c>
      <c r="O318" s="27" t="s">
        <v>171</v>
      </c>
      <c r="P318" s="27" t="s">
        <v>150</v>
      </c>
      <c r="Q318" s="29" t="n">
        <v>1247.22</v>
      </c>
      <c r="R318" s="27" t="s">
        <v>130</v>
      </c>
      <c r="S318" s="27" t="s">
        <v>164</v>
      </c>
      <c r="T318" s="27" t="n">
        <v>4</v>
      </c>
      <c r="U318" s="27" t="n">
        <f aca="false">YEAR(E318)</f>
        <v>2024</v>
      </c>
      <c r="V318" s="27" t="str">
        <f aca="false">TEXT(E318,"MMM-YYYY")</f>
        <v>Nov-2024</v>
      </c>
      <c r="W318" s="27" t="n">
        <f aca="false">MONTH(E318)</f>
        <v>11</v>
      </c>
      <c r="X318" s="27" t="str">
        <f aca="false">TEXT(WEEKDAY(E318,2),"0")&amp;" - "&amp;TEXT(E318,"dddd")</f>
        <v>3 - Wednesday</v>
      </c>
      <c r="Y318" s="27" t="str">
        <f aca="false">_xlfn.IFS(C318&lt;18,"Child (0-17)",C318&lt;40,"Young Adult (18-39)",C318&lt;60,"Adult (40-59)",TRUE(),"Senior (60+)")</f>
        <v>Young Adult (18-39)</v>
      </c>
      <c r="Z318" s="27" t="n">
        <f aca="false">ROUND(G318-E318,0)</f>
        <v>0</v>
      </c>
      <c r="AA318" s="27" t="n">
        <f aca="false">L318+M318</f>
        <v>43</v>
      </c>
      <c r="AB318" s="27" t="n">
        <f aca="false">IFERROR(ROUND(Q318/AA318,2),0)</f>
        <v>29.01</v>
      </c>
      <c r="AC318" s="27" t="str">
        <f aca="false">IF(AND(K318="Critical",N318="No"),"URGENT - No Bed","Normal")</f>
        <v>Normal</v>
      </c>
      <c r="AD318" s="33" t="n">
        <f aca="false">INDEX(Lookup_Tables!$B$3:$B$12,MATCH(H318,Lookup_Tables!$A$3:$A$12,0))</f>
        <v>3100000</v>
      </c>
      <c r="AE318" s="27" t="str">
        <f aca="false">INDEX(Lookup_Tables!$C$3:$C$12,MATCH(H318,Lookup_Tables!$A$3:$A$12,0))</f>
        <v>Dr. Kavita Rao</v>
      </c>
      <c r="AF318" s="27" t="str">
        <f aca="false">IFERROR(INDEX(Lookup_Tables!$F$16:$F$45,MATCH(I318,Lookup_Tables!$E$16:$E$45,0)),"N/A")</f>
        <v>EMP226</v>
      </c>
      <c r="AG318" s="27" t="n">
        <f aca="false">_xlfn.IFS(R318="Recovered",4,R318="Referred",3,R318="Admitted",2,R318="Deceased",1,TRUE(),0)</f>
        <v>4</v>
      </c>
      <c r="AH318" s="27" t="str">
        <f aca="false">IF(T318&gt;=4,"Satisfied",IF(T318&gt;=3,"Neutral","Needs Improvement"))</f>
        <v>Satisfied</v>
      </c>
    </row>
    <row r="319" customFormat="false" ht="15" hidden="false" customHeight="false" outlineLevel="0" collapsed="false">
      <c r="A319" s="30" t="s">
        <v>2935</v>
      </c>
      <c r="B319" s="30" t="s">
        <v>2936</v>
      </c>
      <c r="C319" s="30" t="n">
        <v>21</v>
      </c>
      <c r="D319" s="30" t="s">
        <v>181</v>
      </c>
      <c r="E319" s="31" t="n">
        <v>45437</v>
      </c>
      <c r="F319" s="30" t="s">
        <v>1384</v>
      </c>
      <c r="G319" s="31" t="n">
        <v>45438</v>
      </c>
      <c r="H319" s="30" t="s">
        <v>146</v>
      </c>
      <c r="I319" s="30" t="s">
        <v>176</v>
      </c>
      <c r="J319" s="30" t="s">
        <v>222</v>
      </c>
      <c r="K319" s="30" t="s">
        <v>156</v>
      </c>
      <c r="L319" s="30" t="n">
        <v>38</v>
      </c>
      <c r="M319" s="30" t="n">
        <v>89</v>
      </c>
      <c r="N319" s="30" t="s">
        <v>186</v>
      </c>
      <c r="O319" s="30" t="s">
        <v>171</v>
      </c>
      <c r="P319" s="30" t="s">
        <v>150</v>
      </c>
      <c r="Q319" s="32" t="n">
        <v>4072.14</v>
      </c>
      <c r="R319" s="30" t="s">
        <v>130</v>
      </c>
      <c r="S319" s="30" t="s">
        <v>164</v>
      </c>
      <c r="T319" s="30" t="n">
        <v>2</v>
      </c>
      <c r="U319" s="30" t="n">
        <f aca="false">YEAR(E319)</f>
        <v>2024</v>
      </c>
      <c r="V319" s="30" t="str">
        <f aca="false">TEXT(E319,"MMM-YYYY")</f>
        <v>May-2024</v>
      </c>
      <c r="W319" s="30" t="n">
        <f aca="false">MONTH(E319)</f>
        <v>5</v>
      </c>
      <c r="X319" s="30" t="str">
        <f aca="false">TEXT(WEEKDAY(E319,2),"0")&amp;" - "&amp;TEXT(E319,"dddd")</f>
        <v>6 - Saturday</v>
      </c>
      <c r="Y319" s="30" t="str">
        <f aca="false">_xlfn.IFS(C319&lt;18,"Child (0-17)",C319&lt;40,"Young Adult (18-39)",C319&lt;60,"Adult (40-59)",TRUE(),"Senior (60+)")</f>
        <v>Young Adult (18-39)</v>
      </c>
      <c r="Z319" s="30" t="n">
        <f aca="false">ROUND(G319-E319,0)</f>
        <v>1</v>
      </c>
      <c r="AA319" s="30" t="n">
        <f aca="false">L319+M319</f>
        <v>127</v>
      </c>
      <c r="AB319" s="30" t="n">
        <f aca="false">IFERROR(ROUND(Q319/AA319,2),0)</f>
        <v>32.06</v>
      </c>
      <c r="AC319" s="30" t="str">
        <f aca="false">IF(AND(K319="Critical",N319="No"),"URGENT - No Bed","Normal")</f>
        <v>Normal</v>
      </c>
      <c r="AD319" s="34" t="n">
        <f aca="false">INDEX(Lookup_Tables!$B$3:$B$12,MATCH(H319,Lookup_Tables!$A$3:$A$12,0))</f>
        <v>2700000</v>
      </c>
      <c r="AE319" s="30" t="str">
        <f aca="false">INDEX(Lookup_Tables!$C$3:$C$12,MATCH(H319,Lookup_Tables!$A$3:$A$12,0))</f>
        <v>Dr. Vikram Singh</v>
      </c>
      <c r="AF319" s="30" t="str">
        <f aca="false">IFERROR(INDEX(Lookup_Tables!$F$16:$F$45,MATCH(I319,Lookup_Tables!$E$16:$E$45,0)),"N/A")</f>
        <v>EMP227</v>
      </c>
      <c r="AG319" s="30" t="n">
        <f aca="false">_xlfn.IFS(R319="Recovered",4,R319="Referred",3,R319="Admitted",2,R319="Deceased",1,TRUE(),0)</f>
        <v>4</v>
      </c>
      <c r="AH319" s="30" t="str">
        <f aca="false">IF(T319&gt;=4,"Satisfied",IF(T319&gt;=3,"Neutral","Needs Improvement"))</f>
        <v>Needs Improvement</v>
      </c>
    </row>
    <row r="320" customFormat="false" ht="15" hidden="false" customHeight="false" outlineLevel="0" collapsed="false">
      <c r="A320" s="27" t="s">
        <v>967</v>
      </c>
      <c r="B320" s="27" t="s">
        <v>968</v>
      </c>
      <c r="C320" s="27" t="n">
        <v>58</v>
      </c>
      <c r="D320" s="27" t="s">
        <v>121</v>
      </c>
      <c r="E320" s="28" t="n">
        <v>45325</v>
      </c>
      <c r="F320" s="27" t="s">
        <v>890</v>
      </c>
      <c r="G320" s="28" t="n">
        <v>45326</v>
      </c>
      <c r="H320" s="27" t="s">
        <v>161</v>
      </c>
      <c r="I320" s="27" t="s">
        <v>320</v>
      </c>
      <c r="J320" s="27" t="s">
        <v>385</v>
      </c>
      <c r="K320" s="27" t="s">
        <v>138</v>
      </c>
      <c r="L320" s="27" t="n">
        <v>72</v>
      </c>
      <c r="M320" s="27" t="n">
        <v>31</v>
      </c>
      <c r="N320" s="27" t="s">
        <v>127</v>
      </c>
      <c r="O320" s="27" t="s">
        <v>128</v>
      </c>
      <c r="P320" s="27" t="s">
        <v>187</v>
      </c>
      <c r="Q320" s="29" t="n">
        <v>983.6</v>
      </c>
      <c r="R320" s="27" t="s">
        <v>130</v>
      </c>
      <c r="S320" s="27" t="s">
        <v>157</v>
      </c>
      <c r="T320" s="27" t="n">
        <v>4</v>
      </c>
      <c r="U320" s="27" t="n">
        <f aca="false">YEAR(E320)</f>
        <v>2024</v>
      </c>
      <c r="V320" s="27" t="str">
        <f aca="false">TEXT(E320,"MMM-YYYY")</f>
        <v>Feb-2024</v>
      </c>
      <c r="W320" s="27" t="n">
        <f aca="false">MONTH(E320)</f>
        <v>2</v>
      </c>
      <c r="X320" s="27" t="str">
        <f aca="false">TEXT(WEEKDAY(E320,2),"0")&amp;" - "&amp;TEXT(E320,"dddd")</f>
        <v>6 - Saturday</v>
      </c>
      <c r="Y320" s="27" t="str">
        <f aca="false">_xlfn.IFS(C320&lt;18,"Child (0-17)",C320&lt;40,"Young Adult (18-39)",C320&lt;60,"Adult (40-59)",TRUE(),"Senior (60+)")</f>
        <v>Adult (40-59)</v>
      </c>
      <c r="Z320" s="27" t="n">
        <f aca="false">ROUND(G320-E320,0)</f>
        <v>1</v>
      </c>
      <c r="AA320" s="27" t="n">
        <f aca="false">L320+M320</f>
        <v>103</v>
      </c>
      <c r="AB320" s="27" t="n">
        <f aca="false">IFERROR(ROUND(Q320/AA320,2),0)</f>
        <v>9.55</v>
      </c>
      <c r="AC320" s="27" t="str">
        <f aca="false">IF(AND(K320="Critical",N320="No"),"URGENT - No Bed","Normal")</f>
        <v>Normal</v>
      </c>
      <c r="AD320" s="33" t="n">
        <f aca="false">INDEX(Lookup_Tables!$B$3:$B$12,MATCH(H320,Lookup_Tables!$A$3:$A$12,0))</f>
        <v>3600000</v>
      </c>
      <c r="AE320" s="27" t="str">
        <f aca="false">INDEX(Lookup_Tables!$C$3:$C$12,MATCH(H320,Lookup_Tables!$A$3:$A$12,0))</f>
        <v>Dr. Sameer Joshi</v>
      </c>
      <c r="AF320" s="27" t="str">
        <f aca="false">IFERROR(INDEX(Lookup_Tables!$F$16:$F$45,MATCH(I320,Lookup_Tables!$E$16:$E$45,0)),"N/A")</f>
        <v>EMP223</v>
      </c>
      <c r="AG320" s="27" t="n">
        <f aca="false">_xlfn.IFS(R320="Recovered",4,R320="Referred",3,R320="Admitted",2,R320="Deceased",1,TRUE(),0)</f>
        <v>4</v>
      </c>
      <c r="AH320" s="27" t="str">
        <f aca="false">IF(T320&gt;=4,"Satisfied",IF(T320&gt;=3,"Neutral","Needs Improvement"))</f>
        <v>Satisfied</v>
      </c>
    </row>
    <row r="321" customFormat="false" ht="15" hidden="false" customHeight="false" outlineLevel="0" collapsed="false">
      <c r="A321" s="30" t="s">
        <v>3666</v>
      </c>
      <c r="B321" s="30" t="s">
        <v>1901</v>
      </c>
      <c r="C321" s="30" t="n">
        <v>16</v>
      </c>
      <c r="D321" s="30" t="s">
        <v>121</v>
      </c>
      <c r="E321" s="31" t="n">
        <v>45601</v>
      </c>
      <c r="F321" s="30" t="s">
        <v>231</v>
      </c>
      <c r="G321" s="31" t="n">
        <v>45603</v>
      </c>
      <c r="H321" s="30" t="s">
        <v>242</v>
      </c>
      <c r="I321" s="30" t="s">
        <v>315</v>
      </c>
      <c r="J321" s="30" t="s">
        <v>422</v>
      </c>
      <c r="K321" s="30" t="s">
        <v>156</v>
      </c>
      <c r="L321" s="30" t="n">
        <v>51</v>
      </c>
      <c r="M321" s="30" t="n">
        <v>69</v>
      </c>
      <c r="N321" s="30" t="s">
        <v>127</v>
      </c>
      <c r="O321" s="30" t="s">
        <v>128</v>
      </c>
      <c r="P321" s="30" t="s">
        <v>129</v>
      </c>
      <c r="Q321" s="32" t="n">
        <v>4074.41</v>
      </c>
      <c r="R321" s="30" t="s">
        <v>130</v>
      </c>
      <c r="S321" s="30" t="s">
        <v>335</v>
      </c>
      <c r="T321" s="30" t="n">
        <v>3</v>
      </c>
      <c r="U321" s="30" t="n">
        <f aca="false">YEAR(E321)</f>
        <v>2024</v>
      </c>
      <c r="V321" s="30" t="str">
        <f aca="false">TEXT(E321,"MMM-YYYY")</f>
        <v>Nov-2024</v>
      </c>
      <c r="W321" s="30" t="n">
        <f aca="false">MONTH(E321)</f>
        <v>11</v>
      </c>
      <c r="X321" s="30" t="str">
        <f aca="false">TEXT(WEEKDAY(E321,2),"0")&amp;" - "&amp;TEXT(E321,"dddd")</f>
        <v>2 - Tuesday</v>
      </c>
      <c r="Y321" s="30" t="str">
        <f aca="false">_xlfn.IFS(C321&lt;18,"Child (0-17)",C321&lt;40,"Young Adult (18-39)",C321&lt;60,"Adult (40-59)",TRUE(),"Senior (60+)")</f>
        <v>Child (0-17)</v>
      </c>
      <c r="Z321" s="30" t="n">
        <f aca="false">ROUND(G321-E321,0)</f>
        <v>2</v>
      </c>
      <c r="AA321" s="30" t="n">
        <f aca="false">L321+M321</f>
        <v>120</v>
      </c>
      <c r="AB321" s="30" t="n">
        <f aca="false">IFERROR(ROUND(Q321/AA321,2),0)</f>
        <v>33.95</v>
      </c>
      <c r="AC321" s="30" t="str">
        <f aca="false">IF(AND(K321="Critical",N321="No"),"URGENT - No Bed","Normal")</f>
        <v>Normal</v>
      </c>
      <c r="AD321" s="34" t="n">
        <f aca="false">INDEX(Lookup_Tables!$B$3:$B$12,MATCH(H321,Lookup_Tables!$A$3:$A$12,0))</f>
        <v>3000000</v>
      </c>
      <c r="AE321" s="30" t="str">
        <f aca="false">INDEX(Lookup_Tables!$C$3:$C$12,MATCH(H321,Lookup_Tables!$A$3:$A$12,0))</f>
        <v>Dr. Pooja Iyer</v>
      </c>
      <c r="AF321" s="30" t="str">
        <f aca="false">IFERROR(INDEX(Lookup_Tables!$F$16:$F$45,MATCH(I321,Lookup_Tables!$E$16:$E$45,0)),"N/A")</f>
        <v>EMP213</v>
      </c>
      <c r="AG321" s="30" t="n">
        <f aca="false">_xlfn.IFS(R321="Recovered",4,R321="Referred",3,R321="Admitted",2,R321="Deceased",1,TRUE(),0)</f>
        <v>4</v>
      </c>
      <c r="AH321" s="30" t="str">
        <f aca="false">IF(T321&gt;=4,"Satisfied",IF(T321&gt;=3,"Neutral","Needs Improvement"))</f>
        <v>Neutral</v>
      </c>
    </row>
    <row r="322" customFormat="false" ht="15" hidden="false" customHeight="false" outlineLevel="0" collapsed="false">
      <c r="A322" s="27" t="s">
        <v>3605</v>
      </c>
      <c r="B322" s="27" t="s">
        <v>629</v>
      </c>
      <c r="C322" s="27" t="n">
        <v>35</v>
      </c>
      <c r="D322" s="27" t="s">
        <v>121</v>
      </c>
      <c r="E322" s="28" t="n">
        <v>45654</v>
      </c>
      <c r="F322" s="27" t="s">
        <v>1593</v>
      </c>
      <c r="G322" s="28" t="n">
        <v>45655</v>
      </c>
      <c r="H322" s="27" t="s">
        <v>217</v>
      </c>
      <c r="I322" s="27" t="s">
        <v>344</v>
      </c>
      <c r="J322" s="27" t="s">
        <v>294</v>
      </c>
      <c r="K322" s="27" t="s">
        <v>138</v>
      </c>
      <c r="L322" s="27" t="n">
        <v>46</v>
      </c>
      <c r="M322" s="27" t="n">
        <v>40</v>
      </c>
      <c r="N322" s="27" t="s">
        <v>127</v>
      </c>
      <c r="O322" s="27" t="s">
        <v>139</v>
      </c>
      <c r="P322" s="27" t="s">
        <v>187</v>
      </c>
      <c r="Q322" s="29" t="n">
        <v>1567.58</v>
      </c>
      <c r="R322" s="27" t="s">
        <v>130</v>
      </c>
      <c r="S322" s="27" t="s">
        <v>178</v>
      </c>
      <c r="T322" s="27" t="n">
        <v>5</v>
      </c>
      <c r="U322" s="27" t="n">
        <f aca="false">YEAR(E322)</f>
        <v>2024</v>
      </c>
      <c r="V322" s="27" t="str">
        <f aca="false">TEXT(E322,"MMM-YYYY")</f>
        <v>Dec-2024</v>
      </c>
      <c r="W322" s="27" t="n">
        <f aca="false">MONTH(E322)</f>
        <v>12</v>
      </c>
      <c r="X322" s="27" t="str">
        <f aca="false">TEXT(WEEKDAY(E322,2),"0")&amp;" - "&amp;TEXT(E322,"dddd")</f>
        <v>6 - Saturday</v>
      </c>
      <c r="Y322" s="27" t="str">
        <f aca="false">_xlfn.IFS(C322&lt;18,"Child (0-17)",C322&lt;40,"Young Adult (18-39)",C322&lt;60,"Adult (40-59)",TRUE(),"Senior (60+)")</f>
        <v>Young Adult (18-39)</v>
      </c>
      <c r="Z322" s="27" t="n">
        <f aca="false">ROUND(G322-E322,0)</f>
        <v>1</v>
      </c>
      <c r="AA322" s="27" t="n">
        <f aca="false">L322+M322</f>
        <v>86</v>
      </c>
      <c r="AB322" s="27" t="n">
        <f aca="false">IFERROR(ROUND(Q322/AA322,2),0)</f>
        <v>18.23</v>
      </c>
      <c r="AC322" s="27" t="str">
        <f aca="false">IF(AND(K322="Critical",N322="No"),"URGENT - No Bed","Normal")</f>
        <v>Normal</v>
      </c>
      <c r="AD322" s="33" t="n">
        <f aca="false">INDEX(Lookup_Tables!$B$3:$B$12,MATCH(H322,Lookup_Tables!$A$3:$A$12,0))</f>
        <v>4200000</v>
      </c>
      <c r="AE322" s="27" t="str">
        <f aca="false">INDEX(Lookup_Tables!$C$3:$C$12,MATCH(H322,Lookup_Tables!$A$3:$A$12,0))</f>
        <v>Dr. Anil Kapoor</v>
      </c>
      <c r="AF322" s="27" t="str">
        <f aca="false">IFERROR(INDEX(Lookup_Tables!$F$16:$F$45,MATCH(I322,Lookup_Tables!$E$16:$E$45,0)),"N/A")</f>
        <v>EMP201</v>
      </c>
      <c r="AG322" s="27" t="n">
        <f aca="false">_xlfn.IFS(R322="Recovered",4,R322="Referred",3,R322="Admitted",2,R322="Deceased",1,TRUE(),0)</f>
        <v>4</v>
      </c>
      <c r="AH322" s="27" t="str">
        <f aca="false">IF(T322&gt;=4,"Satisfied",IF(T322&gt;=3,"Neutral","Needs Improvement"))</f>
        <v>Satisfied</v>
      </c>
    </row>
    <row r="323" customFormat="false" ht="15" hidden="false" customHeight="false" outlineLevel="0" collapsed="false">
      <c r="A323" s="30" t="s">
        <v>2926</v>
      </c>
      <c r="B323" s="30" t="s">
        <v>2927</v>
      </c>
      <c r="C323" s="30" t="n">
        <v>36</v>
      </c>
      <c r="D323" s="30" t="s">
        <v>181</v>
      </c>
      <c r="E323" s="31" t="n">
        <v>45436</v>
      </c>
      <c r="F323" s="30" t="s">
        <v>167</v>
      </c>
      <c r="G323" s="31" t="n">
        <v>45437</v>
      </c>
      <c r="H323" s="30" t="s">
        <v>206</v>
      </c>
      <c r="I323" s="30" t="s">
        <v>207</v>
      </c>
      <c r="J323" s="30" t="s">
        <v>208</v>
      </c>
      <c r="K323" s="30" t="s">
        <v>138</v>
      </c>
      <c r="L323" s="30" t="n">
        <v>62</v>
      </c>
      <c r="M323" s="30" t="n">
        <v>25</v>
      </c>
      <c r="N323" s="30" t="s">
        <v>127</v>
      </c>
      <c r="O323" s="30" t="s">
        <v>139</v>
      </c>
      <c r="P323" s="30" t="s">
        <v>187</v>
      </c>
      <c r="Q323" s="32" t="n">
        <v>2339.09</v>
      </c>
      <c r="R323" s="30" t="s">
        <v>130</v>
      </c>
      <c r="S323" s="30" t="s">
        <v>151</v>
      </c>
      <c r="T323" s="30" t="n">
        <v>2</v>
      </c>
      <c r="U323" s="30" t="n">
        <f aca="false">YEAR(E323)</f>
        <v>2024</v>
      </c>
      <c r="V323" s="30" t="str">
        <f aca="false">TEXT(E323,"MMM-YYYY")</f>
        <v>May-2024</v>
      </c>
      <c r="W323" s="30" t="n">
        <f aca="false">MONTH(E323)</f>
        <v>5</v>
      </c>
      <c r="X323" s="30" t="str">
        <f aca="false">TEXT(WEEKDAY(E323,2),"0")&amp;" - "&amp;TEXT(E323,"dddd")</f>
        <v>5 - Friday</v>
      </c>
      <c r="Y323" s="30" t="str">
        <f aca="false">_xlfn.IFS(C323&lt;18,"Child (0-17)",C323&lt;40,"Young Adult (18-39)",C323&lt;60,"Adult (40-59)",TRUE(),"Senior (60+)")</f>
        <v>Young Adult (18-39)</v>
      </c>
      <c r="Z323" s="30" t="n">
        <f aca="false">ROUND(G323-E323,0)</f>
        <v>1</v>
      </c>
      <c r="AA323" s="30" t="n">
        <f aca="false">L323+M323</f>
        <v>87</v>
      </c>
      <c r="AB323" s="30" t="n">
        <f aca="false">IFERROR(ROUND(Q323/AA323,2),0)</f>
        <v>26.89</v>
      </c>
      <c r="AC323" s="30" t="str">
        <f aca="false">IF(AND(K323="Critical",N323="No"),"URGENT - No Bed","Normal")</f>
        <v>Normal</v>
      </c>
      <c r="AD323" s="34" t="n">
        <f aca="false">INDEX(Lookup_Tables!$B$3:$B$12,MATCH(H323,Lookup_Tables!$A$3:$A$12,0))</f>
        <v>2800000</v>
      </c>
      <c r="AE323" s="30" t="str">
        <f aca="false">INDEX(Lookup_Tables!$C$3:$C$12,MATCH(H323,Lookup_Tables!$A$3:$A$12,0))</f>
        <v>Dr. Suresh Nair</v>
      </c>
      <c r="AF323" s="30" t="str">
        <f aca="false">IFERROR(INDEX(Lookup_Tables!$F$16:$F$45,MATCH(I323,Lookup_Tables!$E$16:$E$45,0)),"N/A")</f>
        <v>EMP209</v>
      </c>
      <c r="AG323" s="30" t="n">
        <f aca="false">_xlfn.IFS(R323="Recovered",4,R323="Referred",3,R323="Admitted",2,R323="Deceased",1,TRUE(),0)</f>
        <v>4</v>
      </c>
      <c r="AH323" s="30" t="str">
        <f aca="false">IF(T323&gt;=4,"Satisfied",IF(T323&gt;=3,"Neutral","Needs Improvement"))</f>
        <v>Needs Improvement</v>
      </c>
    </row>
    <row r="324" customFormat="false" ht="15" hidden="false" customHeight="false" outlineLevel="0" collapsed="false">
      <c r="A324" s="27" t="s">
        <v>6205</v>
      </c>
      <c r="B324" s="27" t="s">
        <v>1273</v>
      </c>
      <c r="C324" s="27" t="n">
        <v>37</v>
      </c>
      <c r="D324" s="27" t="s">
        <v>121</v>
      </c>
      <c r="E324" s="28" t="n">
        <v>45310</v>
      </c>
      <c r="F324" s="27" t="s">
        <v>154</v>
      </c>
      <c r="G324" s="28" t="n">
        <v>45311</v>
      </c>
      <c r="H324" s="27" t="s">
        <v>123</v>
      </c>
      <c r="I324" s="27" t="s">
        <v>304</v>
      </c>
      <c r="J324" s="27" t="s">
        <v>125</v>
      </c>
      <c r="K324" s="27" t="s">
        <v>138</v>
      </c>
      <c r="L324" s="27" t="n">
        <v>79</v>
      </c>
      <c r="M324" s="27" t="n">
        <v>40</v>
      </c>
      <c r="N324" s="27" t="s">
        <v>127</v>
      </c>
      <c r="O324" s="27" t="s">
        <v>149</v>
      </c>
      <c r="P324" s="27" t="s">
        <v>187</v>
      </c>
      <c r="Q324" s="29" t="n">
        <v>2570.21</v>
      </c>
      <c r="R324" s="27" t="s">
        <v>130</v>
      </c>
      <c r="S324" s="27" t="s">
        <v>151</v>
      </c>
      <c r="T324" s="27" t="n">
        <v>4</v>
      </c>
      <c r="U324" s="27" t="n">
        <f aca="false">YEAR(E324)</f>
        <v>2024</v>
      </c>
      <c r="V324" s="27" t="str">
        <f aca="false">TEXT(E324,"MMM-YYYY")</f>
        <v>Jan-2024</v>
      </c>
      <c r="W324" s="27" t="n">
        <f aca="false">MONTH(E324)</f>
        <v>1</v>
      </c>
      <c r="X324" s="27" t="str">
        <f aca="false">TEXT(WEEKDAY(E324,2),"0")&amp;" - "&amp;TEXT(E324,"dddd")</f>
        <v>5 - Friday</v>
      </c>
      <c r="Y324" s="27" t="str">
        <f aca="false">_xlfn.IFS(C324&lt;18,"Child (0-17)",C324&lt;40,"Young Adult (18-39)",C324&lt;60,"Adult (40-59)",TRUE(),"Senior (60+)")</f>
        <v>Young Adult (18-39)</v>
      </c>
      <c r="Z324" s="27" t="n">
        <f aca="false">ROUND(G324-E324,0)</f>
        <v>1</v>
      </c>
      <c r="AA324" s="27" t="n">
        <f aca="false">L324+M324</f>
        <v>119</v>
      </c>
      <c r="AB324" s="27" t="n">
        <f aca="false">IFERROR(ROUND(Q324/AA324,2),0)</f>
        <v>21.6</v>
      </c>
      <c r="AC324" s="27" t="str">
        <f aca="false">IF(AND(K324="Critical",N324="No"),"URGENT - No Bed","Normal")</f>
        <v>Normal</v>
      </c>
      <c r="AD324" s="33" t="n">
        <f aca="false">INDEX(Lookup_Tables!$B$3:$B$12,MATCH(H324,Lookup_Tables!$A$3:$A$12,0))</f>
        <v>2200000</v>
      </c>
      <c r="AE324" s="27" t="str">
        <f aca="false">INDEX(Lookup_Tables!$C$3:$C$12,MATCH(H324,Lookup_Tables!$A$3:$A$12,0))</f>
        <v>Dr. Rohan Das</v>
      </c>
      <c r="AF324" s="27" t="str">
        <f aca="false">IFERROR(INDEX(Lookup_Tables!$F$16:$F$45,MATCH(I324,Lookup_Tables!$E$16:$E$45,0)),"N/A")</f>
        <v>EMP204</v>
      </c>
      <c r="AG324" s="27" t="n">
        <f aca="false">_xlfn.IFS(R324="Recovered",4,R324="Referred",3,R324="Admitted",2,R324="Deceased",1,TRUE(),0)</f>
        <v>4</v>
      </c>
      <c r="AH324" s="27" t="str">
        <f aca="false">IF(T324&gt;=4,"Satisfied",IF(T324&gt;=3,"Neutral","Needs Improvement"))</f>
        <v>Satisfied</v>
      </c>
    </row>
    <row r="325" customFormat="false" ht="15" hidden="false" customHeight="false" outlineLevel="0" collapsed="false">
      <c r="A325" s="30" t="s">
        <v>6483</v>
      </c>
      <c r="B325" s="30" t="s">
        <v>3618</v>
      </c>
      <c r="C325" s="30" t="n">
        <v>0</v>
      </c>
      <c r="D325" s="30" t="s">
        <v>181</v>
      </c>
      <c r="E325" s="31" t="n">
        <v>45587</v>
      </c>
      <c r="F325" s="30" t="s">
        <v>308</v>
      </c>
      <c r="G325" s="31" t="n">
        <v>45587</v>
      </c>
      <c r="H325" s="30" t="s">
        <v>135</v>
      </c>
      <c r="I325" s="30" t="s">
        <v>251</v>
      </c>
      <c r="J325" s="30" t="s">
        <v>618</v>
      </c>
      <c r="K325" s="30" t="s">
        <v>138</v>
      </c>
      <c r="L325" s="30" t="n">
        <v>63</v>
      </c>
      <c r="M325" s="30" t="n">
        <v>27</v>
      </c>
      <c r="N325" s="30" t="s">
        <v>127</v>
      </c>
      <c r="O325" s="30" t="s">
        <v>171</v>
      </c>
      <c r="P325" s="30" t="s">
        <v>129</v>
      </c>
      <c r="Q325" s="32" t="n">
        <v>1079.76</v>
      </c>
      <c r="R325" s="30" t="s">
        <v>130</v>
      </c>
      <c r="S325" s="30" t="s">
        <v>223</v>
      </c>
      <c r="T325" s="30" t="n">
        <v>4</v>
      </c>
      <c r="U325" s="30" t="n">
        <f aca="false">YEAR(E325)</f>
        <v>2024</v>
      </c>
      <c r="V325" s="30" t="str">
        <f aca="false">TEXT(E325,"MMM-YYYY")</f>
        <v>Oct-2024</v>
      </c>
      <c r="W325" s="30" t="n">
        <f aca="false">MONTH(E325)</f>
        <v>10</v>
      </c>
      <c r="X325" s="30" t="str">
        <f aca="false">TEXT(WEEKDAY(E325,2),"0")&amp;" - "&amp;TEXT(E325,"dddd")</f>
        <v>2 - Tuesday</v>
      </c>
      <c r="Y325" s="30" t="str">
        <f aca="false">_xlfn.IFS(C325&lt;18,"Child (0-17)",C325&lt;40,"Young Adult (18-39)",C325&lt;60,"Adult (40-59)",TRUE(),"Senior (60+)")</f>
        <v>Child (0-17)</v>
      </c>
      <c r="Z325" s="30" t="n">
        <f aca="false">ROUND(G325-E325,0)</f>
        <v>0</v>
      </c>
      <c r="AA325" s="30" t="n">
        <f aca="false">L325+M325</f>
        <v>90</v>
      </c>
      <c r="AB325" s="30" t="n">
        <f aca="false">IFERROR(ROUND(Q325/AA325,2),0)</f>
        <v>12</v>
      </c>
      <c r="AC325" s="30" t="str">
        <f aca="false">IF(AND(K325="Critical",N325="No"),"URGENT - No Bed","Normal")</f>
        <v>Normal</v>
      </c>
      <c r="AD325" s="34" t="n">
        <f aca="false">INDEX(Lookup_Tables!$B$3:$B$12,MATCH(H325,Lookup_Tables!$A$3:$A$12,0))</f>
        <v>4600000</v>
      </c>
      <c r="AE325" s="30" t="str">
        <f aca="false">INDEX(Lookup_Tables!$C$3:$C$12,MATCH(H325,Lookup_Tables!$A$3:$A$12,0))</f>
        <v>Dr. Farhan Khan</v>
      </c>
      <c r="AF325" s="30" t="str">
        <f aca="false">IFERROR(INDEX(Lookup_Tables!$F$16:$F$45,MATCH(I325,Lookup_Tables!$E$16:$E$45,0)),"N/A")</f>
        <v>EMP207</v>
      </c>
      <c r="AG325" s="30" t="n">
        <f aca="false">_xlfn.IFS(R325="Recovered",4,R325="Referred",3,R325="Admitted",2,R325="Deceased",1,TRUE(),0)</f>
        <v>4</v>
      </c>
      <c r="AH325" s="30" t="str">
        <f aca="false">IF(T325&gt;=4,"Satisfied",IF(T325&gt;=3,"Neutral","Needs Improvement"))</f>
        <v>Satisfied</v>
      </c>
    </row>
    <row r="326" customFormat="false" ht="15" hidden="false" customHeight="false" outlineLevel="0" collapsed="false">
      <c r="A326" s="27" t="s">
        <v>4004</v>
      </c>
      <c r="B326" s="27" t="s">
        <v>1531</v>
      </c>
      <c r="C326" s="27" t="n">
        <v>37</v>
      </c>
      <c r="D326" s="27" t="s">
        <v>181</v>
      </c>
      <c r="E326" s="28" t="n">
        <v>45308</v>
      </c>
      <c r="F326" s="27" t="s">
        <v>2683</v>
      </c>
      <c r="G326" s="28" t="n">
        <v>45309</v>
      </c>
      <c r="H326" s="27" t="s">
        <v>236</v>
      </c>
      <c r="I326" s="27" t="s">
        <v>323</v>
      </c>
      <c r="J326" s="27" t="s">
        <v>287</v>
      </c>
      <c r="K326" s="27" t="s">
        <v>156</v>
      </c>
      <c r="L326" s="27" t="n">
        <v>68</v>
      </c>
      <c r="M326" s="27" t="n">
        <v>90</v>
      </c>
      <c r="N326" s="27" t="s">
        <v>186</v>
      </c>
      <c r="O326" s="27" t="s">
        <v>139</v>
      </c>
      <c r="P326" s="27" t="s">
        <v>140</v>
      </c>
      <c r="Q326" s="29" t="n">
        <v>3574.46</v>
      </c>
      <c r="R326" s="27" t="s">
        <v>172</v>
      </c>
      <c r="S326" s="27" t="s">
        <v>178</v>
      </c>
      <c r="T326" s="27" t="n">
        <v>4</v>
      </c>
      <c r="U326" s="27" t="n">
        <f aca="false">YEAR(E326)</f>
        <v>2024</v>
      </c>
      <c r="V326" s="27" t="str">
        <f aca="false">TEXT(E326,"MMM-YYYY")</f>
        <v>Jan-2024</v>
      </c>
      <c r="W326" s="27" t="n">
        <f aca="false">MONTH(E326)</f>
        <v>1</v>
      </c>
      <c r="X326" s="27" t="str">
        <f aca="false">TEXT(WEEKDAY(E326,2),"0")&amp;" - "&amp;TEXT(E326,"dddd")</f>
        <v>3 - Wednesday</v>
      </c>
      <c r="Y326" s="27" t="str">
        <f aca="false">_xlfn.IFS(C326&lt;18,"Child (0-17)",C326&lt;40,"Young Adult (18-39)",C326&lt;60,"Adult (40-59)",TRUE(),"Senior (60+)")</f>
        <v>Young Adult (18-39)</v>
      </c>
      <c r="Z326" s="27" t="n">
        <f aca="false">ROUND(G326-E326,0)</f>
        <v>1</v>
      </c>
      <c r="AA326" s="27" t="n">
        <f aca="false">L326+M326</f>
        <v>158</v>
      </c>
      <c r="AB326" s="27" t="n">
        <f aca="false">IFERROR(ROUND(Q326/AA326,2),0)</f>
        <v>22.62</v>
      </c>
      <c r="AC326" s="27" t="str">
        <f aca="false">IF(AND(K326="Critical",N326="No"),"URGENT - No Bed","Normal")</f>
        <v>Normal</v>
      </c>
      <c r="AD326" s="33" t="n">
        <f aca="false">INDEX(Lookup_Tables!$B$3:$B$12,MATCH(H326,Lookup_Tables!$A$3:$A$12,0))</f>
        <v>3900000</v>
      </c>
      <c r="AE326" s="27" t="str">
        <f aca="false">INDEX(Lookup_Tables!$C$3:$C$12,MATCH(H326,Lookup_Tables!$A$3:$A$12,0))</f>
        <v>Dr. Rina Mehta</v>
      </c>
      <c r="AF326" s="27" t="str">
        <f aca="false">IFERROR(INDEX(Lookup_Tables!$F$16:$F$45,MATCH(I326,Lookup_Tables!$E$16:$E$45,0)),"N/A")</f>
        <v>EMP216</v>
      </c>
      <c r="AG326" s="27" t="n">
        <f aca="false">_xlfn.IFS(R326="Recovered",4,R326="Referred",3,R326="Admitted",2,R326="Deceased",1,TRUE(),0)</f>
        <v>2</v>
      </c>
      <c r="AH326" s="27" t="str">
        <f aca="false">IF(T326&gt;=4,"Satisfied",IF(T326&gt;=3,"Neutral","Needs Improvement"))</f>
        <v>Satisfied</v>
      </c>
    </row>
    <row r="327" customFormat="false" ht="15" hidden="false" customHeight="false" outlineLevel="0" collapsed="false">
      <c r="A327" s="30" t="s">
        <v>2778</v>
      </c>
      <c r="B327" s="30" t="s">
        <v>1411</v>
      </c>
      <c r="C327" s="30" t="n">
        <v>78</v>
      </c>
      <c r="D327" s="30" t="s">
        <v>121</v>
      </c>
      <c r="E327" s="31" t="n">
        <v>45539</v>
      </c>
      <c r="F327" s="30" t="s">
        <v>1160</v>
      </c>
      <c r="G327" s="31" t="n">
        <v>45540</v>
      </c>
      <c r="H327" s="30" t="s">
        <v>183</v>
      </c>
      <c r="I327" s="30" t="s">
        <v>212</v>
      </c>
      <c r="J327" s="30" t="s">
        <v>431</v>
      </c>
      <c r="K327" s="30" t="s">
        <v>138</v>
      </c>
      <c r="L327" s="30" t="n">
        <v>59</v>
      </c>
      <c r="M327" s="30" t="n">
        <v>39</v>
      </c>
      <c r="N327" s="30" t="s">
        <v>127</v>
      </c>
      <c r="O327" s="30" t="s">
        <v>171</v>
      </c>
      <c r="P327" s="30" t="s">
        <v>187</v>
      </c>
      <c r="Q327" s="32" t="n">
        <v>2529.28</v>
      </c>
      <c r="R327" s="30" t="s">
        <v>172</v>
      </c>
      <c r="S327" s="30" t="s">
        <v>192</v>
      </c>
      <c r="T327" s="30" t="n">
        <v>4</v>
      </c>
      <c r="U327" s="30" t="n">
        <f aca="false">YEAR(E327)</f>
        <v>2024</v>
      </c>
      <c r="V327" s="30" t="str">
        <f aca="false">TEXT(E327,"MMM-YYYY")</f>
        <v>Sep-2024</v>
      </c>
      <c r="W327" s="30" t="n">
        <f aca="false">MONTH(E327)</f>
        <v>9</v>
      </c>
      <c r="X327" s="30" t="str">
        <f aca="false">TEXT(WEEKDAY(E327,2),"0")&amp;" - "&amp;TEXT(E327,"dddd")</f>
        <v>3 - Wednesday</v>
      </c>
      <c r="Y327" s="30" t="str">
        <f aca="false">_xlfn.IFS(C327&lt;18,"Child (0-17)",C327&lt;40,"Young Adult (18-39)",C327&lt;60,"Adult (40-59)",TRUE(),"Senior (60+)")</f>
        <v>Senior (60+)</v>
      </c>
      <c r="Z327" s="30" t="n">
        <f aca="false">ROUND(G327-E327,0)</f>
        <v>1</v>
      </c>
      <c r="AA327" s="30" t="n">
        <f aca="false">L327+M327</f>
        <v>98</v>
      </c>
      <c r="AB327" s="30" t="n">
        <f aca="false">IFERROR(ROUND(Q327/AA327,2),0)</f>
        <v>25.81</v>
      </c>
      <c r="AC327" s="30" t="str">
        <f aca="false">IF(AND(K327="Critical",N327="No"),"URGENT - No Bed","Normal")</f>
        <v>Normal</v>
      </c>
      <c r="AD327" s="34" t="n">
        <f aca="false">INDEX(Lookup_Tables!$B$3:$B$12,MATCH(H327,Lookup_Tables!$A$3:$A$12,0))</f>
        <v>3100000</v>
      </c>
      <c r="AE327" s="30" t="str">
        <f aca="false">INDEX(Lookup_Tables!$C$3:$C$12,MATCH(H327,Lookup_Tables!$A$3:$A$12,0))</f>
        <v>Dr. Kavita Rao</v>
      </c>
      <c r="AF327" s="30" t="str">
        <f aca="false">IFERROR(INDEX(Lookup_Tables!$F$16:$F$45,MATCH(I327,Lookup_Tables!$E$16:$E$45,0)),"N/A")</f>
        <v>EMP225</v>
      </c>
      <c r="AG327" s="30" t="n">
        <f aca="false">_xlfn.IFS(R327="Recovered",4,R327="Referred",3,R327="Admitted",2,R327="Deceased",1,TRUE(),0)</f>
        <v>2</v>
      </c>
      <c r="AH327" s="30" t="str">
        <f aca="false">IF(T327&gt;=4,"Satisfied",IF(T327&gt;=3,"Neutral","Needs Improvement"))</f>
        <v>Satisfied</v>
      </c>
    </row>
    <row r="328" customFormat="false" ht="15" hidden="false" customHeight="false" outlineLevel="0" collapsed="false">
      <c r="A328" s="27" t="s">
        <v>827</v>
      </c>
      <c r="B328" s="27" t="s">
        <v>828</v>
      </c>
      <c r="C328" s="27" t="n">
        <v>36</v>
      </c>
      <c r="D328" s="27" t="s">
        <v>181</v>
      </c>
      <c r="E328" s="28" t="n">
        <v>45490</v>
      </c>
      <c r="F328" s="27" t="s">
        <v>630</v>
      </c>
      <c r="G328" s="28" t="n">
        <v>45490</v>
      </c>
      <c r="H328" s="27" t="s">
        <v>236</v>
      </c>
      <c r="I328" s="27" t="s">
        <v>266</v>
      </c>
      <c r="J328" s="27" t="s">
        <v>455</v>
      </c>
      <c r="K328" s="27" t="s">
        <v>138</v>
      </c>
      <c r="L328" s="27" t="n">
        <v>31</v>
      </c>
      <c r="M328" s="27" t="n">
        <v>25</v>
      </c>
      <c r="N328" s="27" t="s">
        <v>127</v>
      </c>
      <c r="O328" s="27" t="s">
        <v>128</v>
      </c>
      <c r="P328" s="27" t="s">
        <v>150</v>
      </c>
      <c r="Q328" s="29" t="n">
        <v>719.96</v>
      </c>
      <c r="R328" s="27" t="s">
        <v>130</v>
      </c>
      <c r="S328" s="27" t="s">
        <v>178</v>
      </c>
      <c r="T328" s="27" t="n">
        <v>3</v>
      </c>
      <c r="U328" s="27" t="n">
        <f aca="false">YEAR(E328)</f>
        <v>2024</v>
      </c>
      <c r="V328" s="27" t="str">
        <f aca="false">TEXT(E328,"MMM-YYYY")</f>
        <v>Jul-2024</v>
      </c>
      <c r="W328" s="27" t="n">
        <f aca="false">MONTH(E328)</f>
        <v>7</v>
      </c>
      <c r="X328" s="27" t="str">
        <f aca="false">TEXT(WEEKDAY(E328,2),"0")&amp;" - "&amp;TEXT(E328,"dddd")</f>
        <v>3 - Wednesday</v>
      </c>
      <c r="Y328" s="27" t="str">
        <f aca="false">_xlfn.IFS(C328&lt;18,"Child (0-17)",C328&lt;40,"Young Adult (18-39)",C328&lt;60,"Adult (40-59)",TRUE(),"Senior (60+)")</f>
        <v>Young Adult (18-39)</v>
      </c>
      <c r="Z328" s="27" t="n">
        <f aca="false">ROUND(G328-E328,0)</f>
        <v>0</v>
      </c>
      <c r="AA328" s="27" t="n">
        <f aca="false">L328+M328</f>
        <v>56</v>
      </c>
      <c r="AB328" s="27" t="n">
        <f aca="false">IFERROR(ROUND(Q328/AA328,2),0)</f>
        <v>12.86</v>
      </c>
      <c r="AC328" s="27" t="str">
        <f aca="false">IF(AND(K328="Critical",N328="No"),"URGENT - No Bed","Normal")</f>
        <v>Normal</v>
      </c>
      <c r="AD328" s="33" t="n">
        <f aca="false">INDEX(Lookup_Tables!$B$3:$B$12,MATCH(H328,Lookup_Tables!$A$3:$A$12,0))</f>
        <v>3900000</v>
      </c>
      <c r="AE328" s="27" t="str">
        <f aca="false">INDEX(Lookup_Tables!$C$3:$C$12,MATCH(H328,Lookup_Tables!$A$3:$A$12,0))</f>
        <v>Dr. Rina Mehta</v>
      </c>
      <c r="AF328" s="27" t="str">
        <f aca="false">IFERROR(INDEX(Lookup_Tables!$F$16:$F$45,MATCH(I328,Lookup_Tables!$E$16:$E$45,0)),"N/A")</f>
        <v>EMP217</v>
      </c>
      <c r="AG328" s="27" t="n">
        <f aca="false">_xlfn.IFS(R328="Recovered",4,R328="Referred",3,R328="Admitted",2,R328="Deceased",1,TRUE(),0)</f>
        <v>4</v>
      </c>
      <c r="AH328" s="27" t="str">
        <f aca="false">IF(T328&gt;=4,"Satisfied",IF(T328&gt;=3,"Neutral","Needs Improvement"))</f>
        <v>Neutral</v>
      </c>
    </row>
    <row r="329" customFormat="false" ht="15" hidden="false" customHeight="false" outlineLevel="0" collapsed="false">
      <c r="A329" s="30" t="s">
        <v>5354</v>
      </c>
      <c r="B329" s="30" t="s">
        <v>2506</v>
      </c>
      <c r="C329" s="30" t="n">
        <v>93</v>
      </c>
      <c r="D329" s="30" t="s">
        <v>181</v>
      </c>
      <c r="E329" s="31" t="n">
        <v>45433</v>
      </c>
      <c r="F329" s="30" t="s">
        <v>1020</v>
      </c>
      <c r="G329" s="31" t="n">
        <v>45435</v>
      </c>
      <c r="H329" s="30" t="s">
        <v>123</v>
      </c>
      <c r="I329" s="30" t="s">
        <v>124</v>
      </c>
      <c r="J329" s="30" t="s">
        <v>305</v>
      </c>
      <c r="K329" s="30" t="s">
        <v>156</v>
      </c>
      <c r="L329" s="30" t="n">
        <v>32</v>
      </c>
      <c r="M329" s="30" t="n">
        <v>37</v>
      </c>
      <c r="N329" s="30" t="s">
        <v>186</v>
      </c>
      <c r="O329" s="30" t="s">
        <v>139</v>
      </c>
      <c r="P329" s="30" t="s">
        <v>187</v>
      </c>
      <c r="Q329" s="32" t="n">
        <v>2968.15</v>
      </c>
      <c r="R329" s="30" t="s">
        <v>130</v>
      </c>
      <c r="S329" s="30" t="s">
        <v>151</v>
      </c>
      <c r="T329" s="30" t="n">
        <v>4</v>
      </c>
      <c r="U329" s="30" t="n">
        <f aca="false">YEAR(E329)</f>
        <v>2024</v>
      </c>
      <c r="V329" s="30" t="str">
        <f aca="false">TEXT(E329,"MMM-YYYY")</f>
        <v>May-2024</v>
      </c>
      <c r="W329" s="30" t="n">
        <f aca="false">MONTH(E329)</f>
        <v>5</v>
      </c>
      <c r="X329" s="30" t="str">
        <f aca="false">TEXT(WEEKDAY(E329,2),"0")&amp;" - "&amp;TEXT(E329,"dddd")</f>
        <v>2 - Tuesday</v>
      </c>
      <c r="Y329" s="30" t="str">
        <f aca="false">_xlfn.IFS(C329&lt;18,"Child (0-17)",C329&lt;40,"Young Adult (18-39)",C329&lt;60,"Adult (40-59)",TRUE(),"Senior (60+)")</f>
        <v>Senior (60+)</v>
      </c>
      <c r="Z329" s="30" t="n">
        <f aca="false">ROUND(G329-E329,0)</f>
        <v>2</v>
      </c>
      <c r="AA329" s="30" t="n">
        <f aca="false">L329+M329</f>
        <v>69</v>
      </c>
      <c r="AB329" s="30" t="n">
        <f aca="false">IFERROR(ROUND(Q329/AA329,2),0)</f>
        <v>43.02</v>
      </c>
      <c r="AC329" s="30" t="str">
        <f aca="false">IF(AND(K329="Critical",N329="No"),"URGENT - No Bed","Normal")</f>
        <v>Normal</v>
      </c>
      <c r="AD329" s="34" t="n">
        <f aca="false">INDEX(Lookup_Tables!$B$3:$B$12,MATCH(H329,Lookup_Tables!$A$3:$A$12,0))</f>
        <v>2200000</v>
      </c>
      <c r="AE329" s="30" t="str">
        <f aca="false">INDEX(Lookup_Tables!$C$3:$C$12,MATCH(H329,Lookup_Tables!$A$3:$A$12,0))</f>
        <v>Dr. Rohan Das</v>
      </c>
      <c r="AF329" s="30" t="str">
        <f aca="false">IFERROR(INDEX(Lookup_Tables!$F$16:$F$45,MATCH(I329,Lookup_Tables!$E$16:$E$45,0)),"N/A")</f>
        <v>EMP205</v>
      </c>
      <c r="AG329" s="30" t="n">
        <f aca="false">_xlfn.IFS(R329="Recovered",4,R329="Referred",3,R329="Admitted",2,R329="Deceased",1,TRUE(),0)</f>
        <v>4</v>
      </c>
      <c r="AH329" s="30" t="str">
        <f aca="false">IF(T329&gt;=4,"Satisfied",IF(T329&gt;=3,"Neutral","Needs Improvement"))</f>
        <v>Satisfied</v>
      </c>
    </row>
    <row r="330" customFormat="false" ht="15" hidden="false" customHeight="false" outlineLevel="0" collapsed="false">
      <c r="A330" s="27" t="s">
        <v>6379</v>
      </c>
      <c r="B330" s="27" t="s">
        <v>6130</v>
      </c>
      <c r="C330" s="27" t="n">
        <v>42</v>
      </c>
      <c r="D330" s="27" t="s">
        <v>121</v>
      </c>
      <c r="E330" s="28" t="n">
        <v>45437</v>
      </c>
      <c r="F330" s="27" t="s">
        <v>1016</v>
      </c>
      <c r="G330" s="28" t="n">
        <v>45438</v>
      </c>
      <c r="H330" s="27" t="s">
        <v>161</v>
      </c>
      <c r="I330" s="27" t="s">
        <v>538</v>
      </c>
      <c r="J330" s="27" t="s">
        <v>258</v>
      </c>
      <c r="K330" s="27" t="s">
        <v>138</v>
      </c>
      <c r="L330" s="27" t="n">
        <v>26</v>
      </c>
      <c r="M330" s="27" t="n">
        <v>19</v>
      </c>
      <c r="N330" s="27" t="s">
        <v>186</v>
      </c>
      <c r="O330" s="27" t="s">
        <v>149</v>
      </c>
      <c r="P330" s="27" t="s">
        <v>187</v>
      </c>
      <c r="Q330" s="29" t="n">
        <v>796.85</v>
      </c>
      <c r="R330" s="27" t="s">
        <v>130</v>
      </c>
      <c r="S330" s="27" t="s">
        <v>141</v>
      </c>
      <c r="T330" s="27" t="n">
        <v>4</v>
      </c>
      <c r="U330" s="27" t="n">
        <f aca="false">YEAR(E330)</f>
        <v>2024</v>
      </c>
      <c r="V330" s="27" t="str">
        <f aca="false">TEXT(E330,"MMM-YYYY")</f>
        <v>May-2024</v>
      </c>
      <c r="W330" s="27" t="n">
        <f aca="false">MONTH(E330)</f>
        <v>5</v>
      </c>
      <c r="X330" s="27" t="str">
        <f aca="false">TEXT(WEEKDAY(E330,2),"0")&amp;" - "&amp;TEXT(E330,"dddd")</f>
        <v>6 - Saturday</v>
      </c>
      <c r="Y330" s="27" t="str">
        <f aca="false">_xlfn.IFS(C330&lt;18,"Child (0-17)",C330&lt;40,"Young Adult (18-39)",C330&lt;60,"Adult (40-59)",TRUE(),"Senior (60+)")</f>
        <v>Adult (40-59)</v>
      </c>
      <c r="Z330" s="27" t="n">
        <f aca="false">ROUND(G330-E330,0)</f>
        <v>1</v>
      </c>
      <c r="AA330" s="27" t="n">
        <f aca="false">L330+M330</f>
        <v>45</v>
      </c>
      <c r="AB330" s="27" t="n">
        <f aca="false">IFERROR(ROUND(Q330/AA330,2),0)</f>
        <v>17.71</v>
      </c>
      <c r="AC330" s="27" t="str">
        <f aca="false">IF(AND(K330="Critical",N330="No"),"URGENT - No Bed","Normal")</f>
        <v>Normal</v>
      </c>
      <c r="AD330" s="33" t="n">
        <f aca="false">INDEX(Lookup_Tables!$B$3:$B$12,MATCH(H330,Lookup_Tables!$A$3:$A$12,0))</f>
        <v>3600000</v>
      </c>
      <c r="AE330" s="27" t="str">
        <f aca="false">INDEX(Lookup_Tables!$C$3:$C$12,MATCH(H330,Lookup_Tables!$A$3:$A$12,0))</f>
        <v>Dr. Sameer Joshi</v>
      </c>
      <c r="AF330" s="27" t="str">
        <f aca="false">IFERROR(INDEX(Lookup_Tables!$F$16:$F$45,MATCH(I330,Lookup_Tables!$E$16:$E$45,0)),"N/A")</f>
        <v>EMP221</v>
      </c>
      <c r="AG330" s="27" t="n">
        <f aca="false">_xlfn.IFS(R330="Recovered",4,R330="Referred",3,R330="Admitted",2,R330="Deceased",1,TRUE(),0)</f>
        <v>4</v>
      </c>
      <c r="AH330" s="27" t="str">
        <f aca="false">IF(T330&gt;=4,"Satisfied",IF(T330&gt;=3,"Neutral","Needs Improvement"))</f>
        <v>Satisfied</v>
      </c>
    </row>
    <row r="331" customFormat="false" ht="15" hidden="false" customHeight="false" outlineLevel="0" collapsed="false">
      <c r="A331" s="30" t="s">
        <v>3060</v>
      </c>
      <c r="B331" s="30" t="s">
        <v>1785</v>
      </c>
      <c r="C331" s="30" t="n">
        <v>45</v>
      </c>
      <c r="D331" s="30" t="s">
        <v>121</v>
      </c>
      <c r="E331" s="31" t="n">
        <v>45595</v>
      </c>
      <c r="F331" s="30" t="s">
        <v>444</v>
      </c>
      <c r="G331" s="31" t="n">
        <v>45597</v>
      </c>
      <c r="H331" s="30" t="s">
        <v>123</v>
      </c>
      <c r="I331" s="30" t="s">
        <v>155</v>
      </c>
      <c r="J331" s="30" t="s">
        <v>305</v>
      </c>
      <c r="K331" s="30" t="s">
        <v>156</v>
      </c>
      <c r="L331" s="30" t="n">
        <v>60</v>
      </c>
      <c r="M331" s="30" t="n">
        <v>78</v>
      </c>
      <c r="N331" s="30" t="s">
        <v>127</v>
      </c>
      <c r="O331" s="30" t="s">
        <v>139</v>
      </c>
      <c r="P331" s="30" t="s">
        <v>129</v>
      </c>
      <c r="Q331" s="32" t="n">
        <v>4305.58</v>
      </c>
      <c r="R331" s="30" t="s">
        <v>130</v>
      </c>
      <c r="S331" s="30" t="s">
        <v>335</v>
      </c>
      <c r="T331" s="30" t="n">
        <v>4</v>
      </c>
      <c r="U331" s="30" t="n">
        <f aca="false">YEAR(E331)</f>
        <v>2024</v>
      </c>
      <c r="V331" s="30" t="str">
        <f aca="false">TEXT(E331,"MMM-YYYY")</f>
        <v>Oct-2024</v>
      </c>
      <c r="W331" s="30" t="n">
        <f aca="false">MONTH(E331)</f>
        <v>10</v>
      </c>
      <c r="X331" s="30" t="str">
        <f aca="false">TEXT(WEEKDAY(E331,2),"0")&amp;" - "&amp;TEXT(E331,"dddd")</f>
        <v>3 - Wednesday</v>
      </c>
      <c r="Y331" s="30" t="str">
        <f aca="false">_xlfn.IFS(C331&lt;18,"Child (0-17)",C331&lt;40,"Young Adult (18-39)",C331&lt;60,"Adult (40-59)",TRUE(),"Senior (60+)")</f>
        <v>Adult (40-59)</v>
      </c>
      <c r="Z331" s="30" t="n">
        <f aca="false">ROUND(G331-E331,0)</f>
        <v>2</v>
      </c>
      <c r="AA331" s="30" t="n">
        <f aca="false">L331+M331</f>
        <v>138</v>
      </c>
      <c r="AB331" s="30" t="n">
        <f aca="false">IFERROR(ROUND(Q331/AA331,2),0)</f>
        <v>31.2</v>
      </c>
      <c r="AC331" s="30" t="str">
        <f aca="false">IF(AND(K331="Critical",N331="No"),"URGENT - No Bed","Normal")</f>
        <v>Normal</v>
      </c>
      <c r="AD331" s="34" t="n">
        <f aca="false">INDEX(Lookup_Tables!$B$3:$B$12,MATCH(H331,Lookup_Tables!$A$3:$A$12,0))</f>
        <v>2200000</v>
      </c>
      <c r="AE331" s="30" t="str">
        <f aca="false">INDEX(Lookup_Tables!$C$3:$C$12,MATCH(H331,Lookup_Tables!$A$3:$A$12,0))</f>
        <v>Dr. Rohan Das</v>
      </c>
      <c r="AF331" s="30" t="str">
        <f aca="false">IFERROR(INDEX(Lookup_Tables!$F$16:$F$45,MATCH(I331,Lookup_Tables!$E$16:$E$45,0)),"N/A")</f>
        <v>EMP203</v>
      </c>
      <c r="AG331" s="30" t="n">
        <f aca="false">_xlfn.IFS(R331="Recovered",4,R331="Referred",3,R331="Admitted",2,R331="Deceased",1,TRUE(),0)</f>
        <v>4</v>
      </c>
      <c r="AH331" s="30" t="str">
        <f aca="false">IF(T331&gt;=4,"Satisfied",IF(T331&gt;=3,"Neutral","Needs Improvement"))</f>
        <v>Satisfied</v>
      </c>
    </row>
    <row r="332" customFormat="false" ht="15" hidden="false" customHeight="false" outlineLevel="0" collapsed="false">
      <c r="A332" s="27" t="s">
        <v>1663</v>
      </c>
      <c r="B332" s="27" t="s">
        <v>1634</v>
      </c>
      <c r="C332" s="27" t="n">
        <v>30</v>
      </c>
      <c r="D332" s="27" t="s">
        <v>181</v>
      </c>
      <c r="E332" s="28" t="n">
        <v>45621</v>
      </c>
      <c r="F332" s="27" t="s">
        <v>293</v>
      </c>
      <c r="G332" s="28" t="n">
        <v>45621</v>
      </c>
      <c r="H332" s="27" t="s">
        <v>123</v>
      </c>
      <c r="I332" s="27" t="s">
        <v>124</v>
      </c>
      <c r="J332" s="27" t="s">
        <v>508</v>
      </c>
      <c r="K332" s="27" t="s">
        <v>138</v>
      </c>
      <c r="L332" s="27" t="n">
        <v>53</v>
      </c>
      <c r="M332" s="27" t="n">
        <v>44</v>
      </c>
      <c r="N332" s="27" t="s">
        <v>127</v>
      </c>
      <c r="O332" s="27" t="s">
        <v>128</v>
      </c>
      <c r="P332" s="27" t="s">
        <v>150</v>
      </c>
      <c r="Q332" s="29" t="n">
        <v>2537.56</v>
      </c>
      <c r="R332" s="27" t="s">
        <v>130</v>
      </c>
      <c r="S332" s="27" t="s">
        <v>335</v>
      </c>
      <c r="T332" s="27" t="n">
        <v>3</v>
      </c>
      <c r="U332" s="27" t="n">
        <f aca="false">YEAR(E332)</f>
        <v>2024</v>
      </c>
      <c r="V332" s="27" t="str">
        <f aca="false">TEXT(E332,"MMM-YYYY")</f>
        <v>Nov-2024</v>
      </c>
      <c r="W332" s="27" t="n">
        <f aca="false">MONTH(E332)</f>
        <v>11</v>
      </c>
      <c r="X332" s="27" t="str">
        <f aca="false">TEXT(WEEKDAY(E332,2),"0")&amp;" - "&amp;TEXT(E332,"dddd")</f>
        <v>1 - Monday</v>
      </c>
      <c r="Y332" s="27" t="str">
        <f aca="false">_xlfn.IFS(C332&lt;18,"Child (0-17)",C332&lt;40,"Young Adult (18-39)",C332&lt;60,"Adult (40-59)",TRUE(),"Senior (60+)")</f>
        <v>Young Adult (18-39)</v>
      </c>
      <c r="Z332" s="27" t="n">
        <f aca="false">ROUND(G332-E332,0)</f>
        <v>0</v>
      </c>
      <c r="AA332" s="27" t="n">
        <f aca="false">L332+M332</f>
        <v>97</v>
      </c>
      <c r="AB332" s="27" t="n">
        <f aca="false">IFERROR(ROUND(Q332/AA332,2),0)</f>
        <v>26.16</v>
      </c>
      <c r="AC332" s="27" t="str">
        <f aca="false">IF(AND(K332="Critical",N332="No"),"URGENT - No Bed","Normal")</f>
        <v>Normal</v>
      </c>
      <c r="AD332" s="33" t="n">
        <f aca="false">INDEX(Lookup_Tables!$B$3:$B$12,MATCH(H332,Lookup_Tables!$A$3:$A$12,0))</f>
        <v>2200000</v>
      </c>
      <c r="AE332" s="27" t="str">
        <f aca="false">INDEX(Lookup_Tables!$C$3:$C$12,MATCH(H332,Lookup_Tables!$A$3:$A$12,0))</f>
        <v>Dr. Rohan Das</v>
      </c>
      <c r="AF332" s="27" t="str">
        <f aca="false">IFERROR(INDEX(Lookup_Tables!$F$16:$F$45,MATCH(I332,Lookup_Tables!$E$16:$E$45,0)),"N/A")</f>
        <v>EMP205</v>
      </c>
      <c r="AG332" s="27" t="n">
        <f aca="false">_xlfn.IFS(R332="Recovered",4,R332="Referred",3,R332="Admitted",2,R332="Deceased",1,TRUE(),0)</f>
        <v>4</v>
      </c>
      <c r="AH332" s="27" t="str">
        <f aca="false">IF(T332&gt;=4,"Satisfied",IF(T332&gt;=3,"Neutral","Needs Improvement"))</f>
        <v>Neutral</v>
      </c>
    </row>
    <row r="333" customFormat="false" ht="15" hidden="false" customHeight="false" outlineLevel="0" collapsed="false">
      <c r="A333" s="30" t="s">
        <v>2057</v>
      </c>
      <c r="B333" s="30" t="s">
        <v>1622</v>
      </c>
      <c r="C333" s="30" t="n">
        <v>41</v>
      </c>
      <c r="D333" s="30" t="s">
        <v>181</v>
      </c>
      <c r="E333" s="31" t="n">
        <v>45349</v>
      </c>
      <c r="F333" s="30" t="s">
        <v>2058</v>
      </c>
      <c r="G333" s="31" t="n">
        <v>45352</v>
      </c>
      <c r="H333" s="30" t="s">
        <v>123</v>
      </c>
      <c r="I333" s="30" t="s">
        <v>155</v>
      </c>
      <c r="J333" s="30" t="s">
        <v>508</v>
      </c>
      <c r="K333" s="30" t="s">
        <v>126</v>
      </c>
      <c r="L333" s="30" t="n">
        <v>41</v>
      </c>
      <c r="M333" s="30" t="n">
        <v>61</v>
      </c>
      <c r="N333" s="30" t="s">
        <v>186</v>
      </c>
      <c r="O333" s="30" t="s">
        <v>139</v>
      </c>
      <c r="P333" s="30" t="s">
        <v>187</v>
      </c>
      <c r="Q333" s="32" t="n">
        <v>7066.74</v>
      </c>
      <c r="R333" s="30" t="s">
        <v>172</v>
      </c>
      <c r="S333" s="30" t="s">
        <v>223</v>
      </c>
      <c r="T333" s="30" t="n">
        <v>2</v>
      </c>
      <c r="U333" s="30" t="n">
        <f aca="false">YEAR(E333)</f>
        <v>2024</v>
      </c>
      <c r="V333" s="30" t="str">
        <f aca="false">TEXT(E333,"MMM-YYYY")</f>
        <v>Feb-2024</v>
      </c>
      <c r="W333" s="30" t="n">
        <f aca="false">MONTH(E333)</f>
        <v>2</v>
      </c>
      <c r="X333" s="30" t="str">
        <f aca="false">TEXT(WEEKDAY(E333,2),"0")&amp;" - "&amp;TEXT(E333,"dddd")</f>
        <v>2 - Tuesday</v>
      </c>
      <c r="Y333" s="30" t="str">
        <f aca="false">_xlfn.IFS(C333&lt;18,"Child (0-17)",C333&lt;40,"Young Adult (18-39)",C333&lt;60,"Adult (40-59)",TRUE(),"Senior (60+)")</f>
        <v>Adult (40-59)</v>
      </c>
      <c r="Z333" s="30" t="n">
        <f aca="false">ROUND(G333-E333,0)</f>
        <v>3</v>
      </c>
      <c r="AA333" s="30" t="n">
        <f aca="false">L333+M333</f>
        <v>102</v>
      </c>
      <c r="AB333" s="30" t="n">
        <f aca="false">IFERROR(ROUND(Q333/AA333,2),0)</f>
        <v>69.28</v>
      </c>
      <c r="AC333" s="30" t="str">
        <f aca="false">IF(AND(K333="Critical",N333="No"),"URGENT - No Bed","Normal")</f>
        <v>Normal</v>
      </c>
      <c r="AD333" s="34" t="n">
        <f aca="false">INDEX(Lookup_Tables!$B$3:$B$12,MATCH(H333,Lookup_Tables!$A$3:$A$12,0))</f>
        <v>2200000</v>
      </c>
      <c r="AE333" s="30" t="str">
        <f aca="false">INDEX(Lookup_Tables!$C$3:$C$12,MATCH(H333,Lookup_Tables!$A$3:$A$12,0))</f>
        <v>Dr. Rohan Das</v>
      </c>
      <c r="AF333" s="30" t="str">
        <f aca="false">IFERROR(INDEX(Lookup_Tables!$F$16:$F$45,MATCH(I333,Lookup_Tables!$E$16:$E$45,0)),"N/A")</f>
        <v>EMP203</v>
      </c>
      <c r="AG333" s="30" t="n">
        <f aca="false">_xlfn.IFS(R333="Recovered",4,R333="Referred",3,R333="Admitted",2,R333="Deceased",1,TRUE(),0)</f>
        <v>2</v>
      </c>
      <c r="AH333" s="30" t="str">
        <f aca="false">IF(T333&gt;=4,"Satisfied",IF(T333&gt;=3,"Neutral","Needs Improvement"))</f>
        <v>Needs Improvement</v>
      </c>
    </row>
    <row r="334" customFormat="false" ht="15" hidden="false" customHeight="false" outlineLevel="0" collapsed="false">
      <c r="A334" s="27" t="s">
        <v>7206</v>
      </c>
      <c r="B334" s="27" t="s">
        <v>2376</v>
      </c>
      <c r="C334" s="27" t="n">
        <v>27</v>
      </c>
      <c r="D334" s="27" t="s">
        <v>181</v>
      </c>
      <c r="E334" s="28" t="n">
        <v>45503</v>
      </c>
      <c r="F334" s="27" t="s">
        <v>997</v>
      </c>
      <c r="G334" s="28" t="n">
        <v>45506</v>
      </c>
      <c r="H334" s="27" t="s">
        <v>183</v>
      </c>
      <c r="I334" s="27" t="s">
        <v>430</v>
      </c>
      <c r="J334" s="27" t="s">
        <v>213</v>
      </c>
      <c r="K334" s="27" t="s">
        <v>156</v>
      </c>
      <c r="L334" s="27" t="n">
        <v>36</v>
      </c>
      <c r="M334" s="27" t="n">
        <v>43</v>
      </c>
      <c r="N334" s="27" t="s">
        <v>127</v>
      </c>
      <c r="O334" s="27" t="s">
        <v>139</v>
      </c>
      <c r="P334" s="27" t="s">
        <v>129</v>
      </c>
      <c r="Q334" s="29" t="n">
        <v>3779.42</v>
      </c>
      <c r="R334" s="27" t="s">
        <v>130</v>
      </c>
      <c r="S334" s="27" t="s">
        <v>178</v>
      </c>
      <c r="T334" s="27" t="n">
        <v>4</v>
      </c>
      <c r="U334" s="27" t="n">
        <f aca="false">YEAR(E334)</f>
        <v>2024</v>
      </c>
      <c r="V334" s="27" t="str">
        <f aca="false">TEXT(E334,"MMM-YYYY")</f>
        <v>Jul-2024</v>
      </c>
      <c r="W334" s="27" t="n">
        <f aca="false">MONTH(E334)</f>
        <v>7</v>
      </c>
      <c r="X334" s="27" t="str">
        <f aca="false">TEXT(WEEKDAY(E334,2),"0")&amp;" - "&amp;TEXT(E334,"dddd")</f>
        <v>2 - Tuesday</v>
      </c>
      <c r="Y334" s="27" t="str">
        <f aca="false">_xlfn.IFS(C334&lt;18,"Child (0-17)",C334&lt;40,"Young Adult (18-39)",C334&lt;60,"Adult (40-59)",TRUE(),"Senior (60+)")</f>
        <v>Young Adult (18-39)</v>
      </c>
      <c r="Z334" s="27" t="n">
        <f aca="false">ROUND(G334-E334,0)</f>
        <v>3</v>
      </c>
      <c r="AA334" s="27" t="n">
        <f aca="false">L334+M334</f>
        <v>79</v>
      </c>
      <c r="AB334" s="27" t="n">
        <f aca="false">IFERROR(ROUND(Q334/AA334,2),0)</f>
        <v>47.84</v>
      </c>
      <c r="AC334" s="27" t="str">
        <f aca="false">IF(AND(K334="Critical",N334="No"),"URGENT - No Bed","Normal")</f>
        <v>Normal</v>
      </c>
      <c r="AD334" s="33" t="n">
        <f aca="false">INDEX(Lookup_Tables!$B$3:$B$12,MATCH(H334,Lookup_Tables!$A$3:$A$12,0))</f>
        <v>3100000</v>
      </c>
      <c r="AE334" s="27" t="str">
        <f aca="false">INDEX(Lookup_Tables!$C$3:$C$12,MATCH(H334,Lookup_Tables!$A$3:$A$12,0))</f>
        <v>Dr. Kavita Rao</v>
      </c>
      <c r="AF334" s="27" t="str">
        <f aca="false">IFERROR(INDEX(Lookup_Tables!$F$16:$F$45,MATCH(I334,Lookup_Tables!$E$16:$E$45,0)),"N/A")</f>
        <v>EMP224</v>
      </c>
      <c r="AG334" s="27" t="n">
        <f aca="false">_xlfn.IFS(R334="Recovered",4,R334="Referred",3,R334="Admitted",2,R334="Deceased",1,TRUE(),0)</f>
        <v>4</v>
      </c>
      <c r="AH334" s="27" t="str">
        <f aca="false">IF(T334&gt;=4,"Satisfied",IF(T334&gt;=3,"Neutral","Needs Improvement"))</f>
        <v>Satisfied</v>
      </c>
    </row>
    <row r="335" customFormat="false" ht="15" hidden="false" customHeight="false" outlineLevel="0" collapsed="false">
      <c r="A335" s="30" t="s">
        <v>5027</v>
      </c>
      <c r="B335" s="30" t="s">
        <v>264</v>
      </c>
      <c r="C335" s="30" t="n">
        <v>36</v>
      </c>
      <c r="D335" s="30" t="s">
        <v>121</v>
      </c>
      <c r="E335" s="31" t="n">
        <v>45656</v>
      </c>
      <c r="F335" s="30" t="s">
        <v>211</v>
      </c>
      <c r="G335" s="31" t="n">
        <v>45659</v>
      </c>
      <c r="H335" s="30" t="s">
        <v>236</v>
      </c>
      <c r="I335" s="30" t="s">
        <v>323</v>
      </c>
      <c r="J335" s="30" t="s">
        <v>455</v>
      </c>
      <c r="K335" s="30" t="s">
        <v>156</v>
      </c>
      <c r="L335" s="30" t="n">
        <v>21</v>
      </c>
      <c r="M335" s="30" t="n">
        <v>82</v>
      </c>
      <c r="N335" s="30" t="s">
        <v>127</v>
      </c>
      <c r="O335" s="30" t="s">
        <v>139</v>
      </c>
      <c r="P335" s="30" t="s">
        <v>129</v>
      </c>
      <c r="Q335" s="32" t="n">
        <v>3369.22</v>
      </c>
      <c r="R335" s="30" t="s">
        <v>130</v>
      </c>
      <c r="S335" s="30" t="s">
        <v>197</v>
      </c>
      <c r="T335" s="30" t="n">
        <v>5</v>
      </c>
      <c r="U335" s="30" t="n">
        <f aca="false">YEAR(E335)</f>
        <v>2024</v>
      </c>
      <c r="V335" s="30" t="str">
        <f aca="false">TEXT(E335,"MMM-YYYY")</f>
        <v>Dec-2024</v>
      </c>
      <c r="W335" s="30" t="n">
        <f aca="false">MONTH(E335)</f>
        <v>12</v>
      </c>
      <c r="X335" s="30" t="str">
        <f aca="false">TEXT(WEEKDAY(E335,2),"0")&amp;" - "&amp;TEXT(E335,"dddd")</f>
        <v>1 - Monday</v>
      </c>
      <c r="Y335" s="30" t="str">
        <f aca="false">_xlfn.IFS(C335&lt;18,"Child (0-17)",C335&lt;40,"Young Adult (18-39)",C335&lt;60,"Adult (40-59)",TRUE(),"Senior (60+)")</f>
        <v>Young Adult (18-39)</v>
      </c>
      <c r="Z335" s="30" t="n">
        <f aca="false">ROUND(G335-E335,0)</f>
        <v>3</v>
      </c>
      <c r="AA335" s="30" t="n">
        <f aca="false">L335+M335</f>
        <v>103</v>
      </c>
      <c r="AB335" s="30" t="n">
        <f aca="false">IFERROR(ROUND(Q335/AA335,2),0)</f>
        <v>32.71</v>
      </c>
      <c r="AC335" s="30" t="str">
        <f aca="false">IF(AND(K335="Critical",N335="No"),"URGENT - No Bed","Normal")</f>
        <v>Normal</v>
      </c>
      <c r="AD335" s="34" t="n">
        <f aca="false">INDEX(Lookup_Tables!$B$3:$B$12,MATCH(H335,Lookup_Tables!$A$3:$A$12,0))</f>
        <v>3900000</v>
      </c>
      <c r="AE335" s="30" t="str">
        <f aca="false">INDEX(Lookup_Tables!$C$3:$C$12,MATCH(H335,Lookup_Tables!$A$3:$A$12,0))</f>
        <v>Dr. Rina Mehta</v>
      </c>
      <c r="AF335" s="30" t="str">
        <f aca="false">IFERROR(INDEX(Lookup_Tables!$F$16:$F$45,MATCH(I335,Lookup_Tables!$E$16:$E$45,0)),"N/A")</f>
        <v>EMP216</v>
      </c>
      <c r="AG335" s="30" t="n">
        <f aca="false">_xlfn.IFS(R335="Recovered",4,R335="Referred",3,R335="Admitted",2,R335="Deceased",1,TRUE(),0)</f>
        <v>4</v>
      </c>
      <c r="AH335" s="30" t="str">
        <f aca="false">IF(T335&gt;=4,"Satisfied",IF(T335&gt;=3,"Neutral","Needs Improvement"))</f>
        <v>Satisfied</v>
      </c>
    </row>
    <row r="336" customFormat="false" ht="15" hidden="false" customHeight="false" outlineLevel="0" collapsed="false">
      <c r="A336" s="27" t="s">
        <v>2343</v>
      </c>
      <c r="B336" s="27" t="s">
        <v>1262</v>
      </c>
      <c r="C336" s="27" t="n">
        <v>0</v>
      </c>
      <c r="D336" s="27" t="s">
        <v>181</v>
      </c>
      <c r="E336" s="28" t="n">
        <v>45545</v>
      </c>
      <c r="F336" s="27" t="s">
        <v>1899</v>
      </c>
      <c r="G336" s="28" t="n">
        <v>45545</v>
      </c>
      <c r="H336" s="27" t="s">
        <v>217</v>
      </c>
      <c r="I336" s="27" t="s">
        <v>344</v>
      </c>
      <c r="J336" s="27" t="s">
        <v>294</v>
      </c>
      <c r="K336" s="27" t="s">
        <v>138</v>
      </c>
      <c r="L336" s="27" t="n">
        <v>38</v>
      </c>
      <c r="M336" s="27" t="n">
        <v>36</v>
      </c>
      <c r="N336" s="27" t="s">
        <v>127</v>
      </c>
      <c r="O336" s="27" t="s">
        <v>139</v>
      </c>
      <c r="P336" s="27" t="s">
        <v>129</v>
      </c>
      <c r="Q336" s="29" t="n">
        <v>2071.14</v>
      </c>
      <c r="R336" s="27" t="s">
        <v>130</v>
      </c>
      <c r="S336" s="27" t="s">
        <v>178</v>
      </c>
      <c r="T336" s="27" t="n">
        <v>5</v>
      </c>
      <c r="U336" s="27" t="n">
        <f aca="false">YEAR(E336)</f>
        <v>2024</v>
      </c>
      <c r="V336" s="27" t="str">
        <f aca="false">TEXT(E336,"MMM-YYYY")</f>
        <v>Sep-2024</v>
      </c>
      <c r="W336" s="27" t="n">
        <f aca="false">MONTH(E336)</f>
        <v>9</v>
      </c>
      <c r="X336" s="27" t="str">
        <f aca="false">TEXT(WEEKDAY(E336,2),"0")&amp;" - "&amp;TEXT(E336,"dddd")</f>
        <v>2 - Tuesday</v>
      </c>
      <c r="Y336" s="27" t="str">
        <f aca="false">_xlfn.IFS(C336&lt;18,"Child (0-17)",C336&lt;40,"Young Adult (18-39)",C336&lt;60,"Adult (40-59)",TRUE(),"Senior (60+)")</f>
        <v>Child (0-17)</v>
      </c>
      <c r="Z336" s="27" t="n">
        <f aca="false">ROUND(G336-E336,0)</f>
        <v>0</v>
      </c>
      <c r="AA336" s="27" t="n">
        <f aca="false">L336+M336</f>
        <v>74</v>
      </c>
      <c r="AB336" s="27" t="n">
        <f aca="false">IFERROR(ROUND(Q336/AA336,2),0)</f>
        <v>27.99</v>
      </c>
      <c r="AC336" s="27" t="str">
        <f aca="false">IF(AND(K336="Critical",N336="No"),"URGENT - No Bed","Normal")</f>
        <v>Normal</v>
      </c>
      <c r="AD336" s="33" t="n">
        <f aca="false">INDEX(Lookup_Tables!$B$3:$B$12,MATCH(H336,Lookup_Tables!$A$3:$A$12,0))</f>
        <v>4200000</v>
      </c>
      <c r="AE336" s="27" t="str">
        <f aca="false">INDEX(Lookup_Tables!$C$3:$C$12,MATCH(H336,Lookup_Tables!$A$3:$A$12,0))</f>
        <v>Dr. Anil Kapoor</v>
      </c>
      <c r="AF336" s="27" t="str">
        <f aca="false">IFERROR(INDEX(Lookup_Tables!$F$16:$F$45,MATCH(I336,Lookup_Tables!$E$16:$E$45,0)),"N/A")</f>
        <v>EMP201</v>
      </c>
      <c r="AG336" s="27" t="n">
        <f aca="false">_xlfn.IFS(R336="Recovered",4,R336="Referred",3,R336="Admitted",2,R336="Deceased",1,TRUE(),0)</f>
        <v>4</v>
      </c>
      <c r="AH336" s="27" t="str">
        <f aca="false">IF(T336&gt;=4,"Satisfied",IF(T336&gt;=3,"Neutral","Needs Improvement"))</f>
        <v>Satisfied</v>
      </c>
    </row>
    <row r="337" customFormat="false" ht="15" hidden="false" customHeight="false" outlineLevel="0" collapsed="false">
      <c r="A337" s="30" t="s">
        <v>7174</v>
      </c>
      <c r="B337" s="30" t="s">
        <v>3835</v>
      </c>
      <c r="C337" s="30" t="n">
        <v>66</v>
      </c>
      <c r="D337" s="30" t="s">
        <v>181</v>
      </c>
      <c r="E337" s="31" t="n">
        <v>45583</v>
      </c>
      <c r="F337" s="30" t="s">
        <v>788</v>
      </c>
      <c r="G337" s="31" t="n">
        <v>45586</v>
      </c>
      <c r="H337" s="30" t="s">
        <v>242</v>
      </c>
      <c r="I337" s="30" t="s">
        <v>466</v>
      </c>
      <c r="J337" s="30" t="s">
        <v>422</v>
      </c>
      <c r="K337" s="30" t="s">
        <v>126</v>
      </c>
      <c r="L337" s="30" t="n">
        <v>5</v>
      </c>
      <c r="M337" s="30" t="n">
        <v>123</v>
      </c>
      <c r="N337" s="30" t="s">
        <v>127</v>
      </c>
      <c r="O337" s="30" t="s">
        <v>139</v>
      </c>
      <c r="P337" s="30" t="s">
        <v>140</v>
      </c>
      <c r="Q337" s="32" t="n">
        <v>9050.01</v>
      </c>
      <c r="R337" s="30" t="s">
        <v>130</v>
      </c>
      <c r="S337" s="30" t="s">
        <v>157</v>
      </c>
      <c r="T337" s="30" t="n">
        <v>2</v>
      </c>
      <c r="U337" s="30" t="n">
        <f aca="false">YEAR(E337)</f>
        <v>2024</v>
      </c>
      <c r="V337" s="30" t="str">
        <f aca="false">TEXT(E337,"MMM-YYYY")</f>
        <v>Oct-2024</v>
      </c>
      <c r="W337" s="30" t="n">
        <f aca="false">MONTH(E337)</f>
        <v>10</v>
      </c>
      <c r="X337" s="30" t="str">
        <f aca="false">TEXT(WEEKDAY(E337,2),"0")&amp;" - "&amp;TEXT(E337,"dddd")</f>
        <v>5 - Friday</v>
      </c>
      <c r="Y337" s="30" t="str">
        <f aca="false">_xlfn.IFS(C337&lt;18,"Child (0-17)",C337&lt;40,"Young Adult (18-39)",C337&lt;60,"Adult (40-59)",TRUE(),"Senior (60+)")</f>
        <v>Senior (60+)</v>
      </c>
      <c r="Z337" s="30" t="n">
        <f aca="false">ROUND(G337-E337,0)</f>
        <v>3</v>
      </c>
      <c r="AA337" s="30" t="n">
        <f aca="false">L337+M337</f>
        <v>128</v>
      </c>
      <c r="AB337" s="30" t="n">
        <f aca="false">IFERROR(ROUND(Q337/AA337,2),0)</f>
        <v>70.7</v>
      </c>
      <c r="AC337" s="30" t="str">
        <f aca="false">IF(AND(K337="Critical",N337="No"),"URGENT - No Bed","Normal")</f>
        <v>Normal</v>
      </c>
      <c r="AD337" s="34" t="n">
        <f aca="false">INDEX(Lookup_Tables!$B$3:$B$12,MATCH(H337,Lookup_Tables!$A$3:$A$12,0))</f>
        <v>3000000</v>
      </c>
      <c r="AE337" s="30" t="str">
        <f aca="false">INDEX(Lookup_Tables!$C$3:$C$12,MATCH(H337,Lookup_Tables!$A$3:$A$12,0))</f>
        <v>Dr. Pooja Iyer</v>
      </c>
      <c r="AF337" s="30" t="str">
        <f aca="false">IFERROR(INDEX(Lookup_Tables!$F$16:$F$45,MATCH(I337,Lookup_Tables!$E$16:$E$45,0)),"N/A")</f>
        <v>EMP212</v>
      </c>
      <c r="AG337" s="30" t="n">
        <f aca="false">_xlfn.IFS(R337="Recovered",4,R337="Referred",3,R337="Admitted",2,R337="Deceased",1,TRUE(),0)</f>
        <v>4</v>
      </c>
      <c r="AH337" s="30" t="str">
        <f aca="false">IF(T337&gt;=4,"Satisfied",IF(T337&gt;=3,"Neutral","Needs Improvement"))</f>
        <v>Needs Improvement</v>
      </c>
    </row>
    <row r="338" customFormat="false" ht="15" hidden="false" customHeight="false" outlineLevel="0" collapsed="false">
      <c r="A338" s="27" t="s">
        <v>3572</v>
      </c>
      <c r="B338" s="27" t="s">
        <v>1815</v>
      </c>
      <c r="C338" s="27" t="n">
        <v>35</v>
      </c>
      <c r="D338" s="27" t="s">
        <v>121</v>
      </c>
      <c r="E338" s="28" t="n">
        <v>45475</v>
      </c>
      <c r="F338" s="27" t="s">
        <v>200</v>
      </c>
      <c r="G338" s="28" t="n">
        <v>45476</v>
      </c>
      <c r="H338" s="27" t="s">
        <v>217</v>
      </c>
      <c r="I338" s="27" t="s">
        <v>344</v>
      </c>
      <c r="J338" s="27" t="s">
        <v>218</v>
      </c>
      <c r="K338" s="27" t="s">
        <v>138</v>
      </c>
      <c r="L338" s="27" t="n">
        <v>68</v>
      </c>
      <c r="M338" s="27" t="n">
        <v>27</v>
      </c>
      <c r="N338" s="27" t="s">
        <v>127</v>
      </c>
      <c r="O338" s="27" t="s">
        <v>139</v>
      </c>
      <c r="P338" s="27" t="s">
        <v>140</v>
      </c>
      <c r="Q338" s="29" t="n">
        <v>1654.74</v>
      </c>
      <c r="R338" s="27" t="s">
        <v>130</v>
      </c>
      <c r="S338" s="27" t="s">
        <v>141</v>
      </c>
      <c r="T338" s="27" t="n">
        <v>4</v>
      </c>
      <c r="U338" s="27" t="n">
        <f aca="false">YEAR(E338)</f>
        <v>2024</v>
      </c>
      <c r="V338" s="27" t="str">
        <f aca="false">TEXT(E338,"MMM-YYYY")</f>
        <v>Jul-2024</v>
      </c>
      <c r="W338" s="27" t="n">
        <f aca="false">MONTH(E338)</f>
        <v>7</v>
      </c>
      <c r="X338" s="27" t="str">
        <f aca="false">TEXT(WEEKDAY(E338,2),"0")&amp;" - "&amp;TEXT(E338,"dddd")</f>
        <v>2 - Tuesday</v>
      </c>
      <c r="Y338" s="27" t="str">
        <f aca="false">_xlfn.IFS(C338&lt;18,"Child (0-17)",C338&lt;40,"Young Adult (18-39)",C338&lt;60,"Adult (40-59)",TRUE(),"Senior (60+)")</f>
        <v>Young Adult (18-39)</v>
      </c>
      <c r="Z338" s="27" t="n">
        <f aca="false">ROUND(G338-E338,0)</f>
        <v>1</v>
      </c>
      <c r="AA338" s="27" t="n">
        <f aca="false">L338+M338</f>
        <v>95</v>
      </c>
      <c r="AB338" s="27" t="n">
        <f aca="false">IFERROR(ROUND(Q338/AA338,2),0)</f>
        <v>17.42</v>
      </c>
      <c r="AC338" s="27" t="str">
        <f aca="false">IF(AND(K338="Critical",N338="No"),"URGENT - No Bed","Normal")</f>
        <v>Normal</v>
      </c>
      <c r="AD338" s="33" t="n">
        <f aca="false">INDEX(Lookup_Tables!$B$3:$B$12,MATCH(H338,Lookup_Tables!$A$3:$A$12,0))</f>
        <v>4200000</v>
      </c>
      <c r="AE338" s="27" t="str">
        <f aca="false">INDEX(Lookup_Tables!$C$3:$C$12,MATCH(H338,Lookup_Tables!$A$3:$A$12,0))</f>
        <v>Dr. Anil Kapoor</v>
      </c>
      <c r="AF338" s="27" t="str">
        <f aca="false">IFERROR(INDEX(Lookup_Tables!$F$16:$F$45,MATCH(I338,Lookup_Tables!$E$16:$E$45,0)),"N/A")</f>
        <v>EMP201</v>
      </c>
      <c r="AG338" s="27" t="n">
        <f aca="false">_xlfn.IFS(R338="Recovered",4,R338="Referred",3,R338="Admitted",2,R338="Deceased",1,TRUE(),0)</f>
        <v>4</v>
      </c>
      <c r="AH338" s="27" t="str">
        <f aca="false">IF(T338&gt;=4,"Satisfied",IF(T338&gt;=3,"Neutral","Needs Improvement"))</f>
        <v>Satisfied</v>
      </c>
    </row>
    <row r="339" customFormat="false" ht="15" hidden="false" customHeight="false" outlineLevel="0" collapsed="false">
      <c r="A339" s="30" t="s">
        <v>583</v>
      </c>
      <c r="B339" s="30" t="s">
        <v>584</v>
      </c>
      <c r="C339" s="30" t="n">
        <v>13</v>
      </c>
      <c r="D339" s="30" t="s">
        <v>181</v>
      </c>
      <c r="E339" s="31" t="n">
        <v>45439</v>
      </c>
      <c r="F339" s="30" t="s">
        <v>458</v>
      </c>
      <c r="G339" s="31" t="n">
        <v>45439</v>
      </c>
      <c r="H339" s="30" t="s">
        <v>161</v>
      </c>
      <c r="I339" s="30" t="s">
        <v>162</v>
      </c>
      <c r="J339" s="30" t="s">
        <v>258</v>
      </c>
      <c r="K339" s="30" t="s">
        <v>138</v>
      </c>
      <c r="L339" s="30" t="n">
        <v>75</v>
      </c>
      <c r="M339" s="30" t="n">
        <v>19</v>
      </c>
      <c r="N339" s="30" t="s">
        <v>186</v>
      </c>
      <c r="O339" s="30" t="s">
        <v>139</v>
      </c>
      <c r="P339" s="30" t="s">
        <v>129</v>
      </c>
      <c r="Q339" s="32" t="n">
        <v>2305.31</v>
      </c>
      <c r="R339" s="30" t="s">
        <v>130</v>
      </c>
      <c r="S339" s="30" t="s">
        <v>197</v>
      </c>
      <c r="T339" s="30" t="n">
        <v>3</v>
      </c>
      <c r="U339" s="30" t="n">
        <f aca="false">YEAR(E339)</f>
        <v>2024</v>
      </c>
      <c r="V339" s="30" t="str">
        <f aca="false">TEXT(E339,"MMM-YYYY")</f>
        <v>May-2024</v>
      </c>
      <c r="W339" s="30" t="n">
        <f aca="false">MONTH(E339)</f>
        <v>5</v>
      </c>
      <c r="X339" s="30" t="str">
        <f aca="false">TEXT(WEEKDAY(E339,2),"0")&amp;" - "&amp;TEXT(E339,"dddd")</f>
        <v>1 - Monday</v>
      </c>
      <c r="Y339" s="30" t="str">
        <f aca="false">_xlfn.IFS(C339&lt;18,"Child (0-17)",C339&lt;40,"Young Adult (18-39)",C339&lt;60,"Adult (40-59)",TRUE(),"Senior (60+)")</f>
        <v>Child (0-17)</v>
      </c>
      <c r="Z339" s="30" t="n">
        <f aca="false">ROUND(G339-E339,0)</f>
        <v>0</v>
      </c>
      <c r="AA339" s="30" t="n">
        <f aca="false">L339+M339</f>
        <v>94</v>
      </c>
      <c r="AB339" s="30" t="n">
        <f aca="false">IFERROR(ROUND(Q339/AA339,2),0)</f>
        <v>24.52</v>
      </c>
      <c r="AC339" s="30" t="str">
        <f aca="false">IF(AND(K339="Critical",N339="No"),"URGENT - No Bed","Normal")</f>
        <v>Normal</v>
      </c>
      <c r="AD339" s="34" t="n">
        <f aca="false">INDEX(Lookup_Tables!$B$3:$B$12,MATCH(H339,Lookup_Tables!$A$3:$A$12,0))</f>
        <v>3600000</v>
      </c>
      <c r="AE339" s="30" t="str">
        <f aca="false">INDEX(Lookup_Tables!$C$3:$C$12,MATCH(H339,Lookup_Tables!$A$3:$A$12,0))</f>
        <v>Dr. Sameer Joshi</v>
      </c>
      <c r="AF339" s="30" t="str">
        <f aca="false">IFERROR(INDEX(Lookup_Tables!$F$16:$F$45,MATCH(I339,Lookup_Tables!$E$16:$E$45,0)),"N/A")</f>
        <v>EMP222</v>
      </c>
      <c r="AG339" s="30" t="n">
        <f aca="false">_xlfn.IFS(R339="Recovered",4,R339="Referred",3,R339="Admitted",2,R339="Deceased",1,TRUE(),0)</f>
        <v>4</v>
      </c>
      <c r="AH339" s="30" t="str">
        <f aca="false">IF(T339&gt;=4,"Satisfied",IF(T339&gt;=3,"Neutral","Needs Improvement"))</f>
        <v>Neutral</v>
      </c>
    </row>
    <row r="340" customFormat="false" ht="15" hidden="false" customHeight="false" outlineLevel="0" collapsed="false">
      <c r="A340" s="27" t="s">
        <v>6918</v>
      </c>
      <c r="B340" s="27" t="s">
        <v>1031</v>
      </c>
      <c r="C340" s="27" t="n">
        <v>19</v>
      </c>
      <c r="D340" s="27" t="s">
        <v>181</v>
      </c>
      <c r="E340" s="28" t="n">
        <v>45552</v>
      </c>
      <c r="F340" s="27" t="s">
        <v>582</v>
      </c>
      <c r="G340" s="28" t="n">
        <v>45553</v>
      </c>
      <c r="H340" s="27" t="s">
        <v>123</v>
      </c>
      <c r="I340" s="27" t="s">
        <v>124</v>
      </c>
      <c r="J340" s="27" t="s">
        <v>227</v>
      </c>
      <c r="K340" s="27" t="s">
        <v>156</v>
      </c>
      <c r="L340" s="27" t="n">
        <v>53</v>
      </c>
      <c r="M340" s="27" t="n">
        <v>30</v>
      </c>
      <c r="N340" s="27" t="s">
        <v>127</v>
      </c>
      <c r="O340" s="27" t="s">
        <v>171</v>
      </c>
      <c r="P340" s="27" t="s">
        <v>140</v>
      </c>
      <c r="Q340" s="29" t="n">
        <v>3874.26</v>
      </c>
      <c r="R340" s="27" t="s">
        <v>130</v>
      </c>
      <c r="S340" s="27" t="s">
        <v>157</v>
      </c>
      <c r="T340" s="27" t="n">
        <v>5</v>
      </c>
      <c r="U340" s="27" t="n">
        <f aca="false">YEAR(E340)</f>
        <v>2024</v>
      </c>
      <c r="V340" s="27" t="str">
        <f aca="false">TEXT(E340,"MMM-YYYY")</f>
        <v>Sep-2024</v>
      </c>
      <c r="W340" s="27" t="n">
        <f aca="false">MONTH(E340)</f>
        <v>9</v>
      </c>
      <c r="X340" s="27" t="str">
        <f aca="false">TEXT(WEEKDAY(E340,2),"0")&amp;" - "&amp;TEXT(E340,"dddd")</f>
        <v>2 - Tuesday</v>
      </c>
      <c r="Y340" s="27" t="str">
        <f aca="false">_xlfn.IFS(C340&lt;18,"Child (0-17)",C340&lt;40,"Young Adult (18-39)",C340&lt;60,"Adult (40-59)",TRUE(),"Senior (60+)")</f>
        <v>Young Adult (18-39)</v>
      </c>
      <c r="Z340" s="27" t="n">
        <f aca="false">ROUND(G340-E340,0)</f>
        <v>1</v>
      </c>
      <c r="AA340" s="27" t="n">
        <f aca="false">L340+M340</f>
        <v>83</v>
      </c>
      <c r="AB340" s="27" t="n">
        <f aca="false">IFERROR(ROUND(Q340/AA340,2),0)</f>
        <v>46.68</v>
      </c>
      <c r="AC340" s="27" t="str">
        <f aca="false">IF(AND(K340="Critical",N340="No"),"URGENT - No Bed","Normal")</f>
        <v>Normal</v>
      </c>
      <c r="AD340" s="33" t="n">
        <f aca="false">INDEX(Lookup_Tables!$B$3:$B$12,MATCH(H340,Lookup_Tables!$A$3:$A$12,0))</f>
        <v>2200000</v>
      </c>
      <c r="AE340" s="27" t="str">
        <f aca="false">INDEX(Lookup_Tables!$C$3:$C$12,MATCH(H340,Lookup_Tables!$A$3:$A$12,0))</f>
        <v>Dr. Rohan Das</v>
      </c>
      <c r="AF340" s="27" t="str">
        <f aca="false">IFERROR(INDEX(Lookup_Tables!$F$16:$F$45,MATCH(I340,Lookup_Tables!$E$16:$E$45,0)),"N/A")</f>
        <v>EMP205</v>
      </c>
      <c r="AG340" s="27" t="n">
        <f aca="false">_xlfn.IFS(R340="Recovered",4,R340="Referred",3,R340="Admitted",2,R340="Deceased",1,TRUE(),0)</f>
        <v>4</v>
      </c>
      <c r="AH340" s="27" t="str">
        <f aca="false">IF(T340&gt;=4,"Satisfied",IF(T340&gt;=3,"Neutral","Needs Improvement"))</f>
        <v>Satisfied</v>
      </c>
    </row>
    <row r="341" customFormat="false" ht="15" hidden="false" customHeight="false" outlineLevel="0" collapsed="false">
      <c r="A341" s="30" t="s">
        <v>5691</v>
      </c>
      <c r="B341" s="30" t="s">
        <v>2275</v>
      </c>
      <c r="C341" s="30" t="n">
        <v>60</v>
      </c>
      <c r="D341" s="30" t="s">
        <v>181</v>
      </c>
      <c r="E341" s="31" t="n">
        <v>45311</v>
      </c>
      <c r="F341" s="30" t="s">
        <v>211</v>
      </c>
      <c r="G341" s="31" t="n">
        <v>45312</v>
      </c>
      <c r="H341" s="30" t="s">
        <v>135</v>
      </c>
      <c r="I341" s="30" t="s">
        <v>278</v>
      </c>
      <c r="J341" s="30" t="s">
        <v>618</v>
      </c>
      <c r="K341" s="30" t="s">
        <v>138</v>
      </c>
      <c r="L341" s="30" t="n">
        <v>38</v>
      </c>
      <c r="M341" s="30" t="n">
        <v>38</v>
      </c>
      <c r="N341" s="30" t="s">
        <v>127</v>
      </c>
      <c r="O341" s="30" t="s">
        <v>149</v>
      </c>
      <c r="P341" s="30" t="s">
        <v>150</v>
      </c>
      <c r="Q341" s="32" t="n">
        <v>1799.87</v>
      </c>
      <c r="R341" s="30" t="s">
        <v>130</v>
      </c>
      <c r="S341" s="30" t="s">
        <v>197</v>
      </c>
      <c r="T341" s="30" t="n">
        <v>5</v>
      </c>
      <c r="U341" s="30" t="n">
        <f aca="false">YEAR(E341)</f>
        <v>2024</v>
      </c>
      <c r="V341" s="30" t="str">
        <f aca="false">TEXT(E341,"MMM-YYYY")</f>
        <v>Jan-2024</v>
      </c>
      <c r="W341" s="30" t="n">
        <f aca="false">MONTH(E341)</f>
        <v>1</v>
      </c>
      <c r="X341" s="30" t="str">
        <f aca="false">TEXT(WEEKDAY(E341,2),"0")&amp;" - "&amp;TEXT(E341,"dddd")</f>
        <v>6 - Saturday</v>
      </c>
      <c r="Y341" s="30" t="str">
        <f aca="false">_xlfn.IFS(C341&lt;18,"Child (0-17)",C341&lt;40,"Young Adult (18-39)",C341&lt;60,"Adult (40-59)",TRUE(),"Senior (60+)")</f>
        <v>Senior (60+)</v>
      </c>
      <c r="Z341" s="30" t="n">
        <f aca="false">ROUND(G341-E341,0)</f>
        <v>1</v>
      </c>
      <c r="AA341" s="30" t="n">
        <f aca="false">L341+M341</f>
        <v>76</v>
      </c>
      <c r="AB341" s="30" t="n">
        <f aca="false">IFERROR(ROUND(Q341/AA341,2),0)</f>
        <v>23.68</v>
      </c>
      <c r="AC341" s="30" t="str">
        <f aca="false">IF(AND(K341="Critical",N341="No"),"URGENT - No Bed","Normal")</f>
        <v>Normal</v>
      </c>
      <c r="AD341" s="34" t="n">
        <f aca="false">INDEX(Lookup_Tables!$B$3:$B$12,MATCH(H341,Lookup_Tables!$A$3:$A$12,0))</f>
        <v>4600000</v>
      </c>
      <c r="AE341" s="30" t="str">
        <f aca="false">INDEX(Lookup_Tables!$C$3:$C$12,MATCH(H341,Lookup_Tables!$A$3:$A$12,0))</f>
        <v>Dr. Farhan Khan</v>
      </c>
      <c r="AF341" s="30" t="str">
        <f aca="false">IFERROR(INDEX(Lookup_Tables!$F$16:$F$45,MATCH(I341,Lookup_Tables!$E$16:$E$45,0)),"N/A")</f>
        <v>EMP208</v>
      </c>
      <c r="AG341" s="30" t="n">
        <f aca="false">_xlfn.IFS(R341="Recovered",4,R341="Referred",3,R341="Admitted",2,R341="Deceased",1,TRUE(),0)</f>
        <v>4</v>
      </c>
      <c r="AH341" s="30" t="str">
        <f aca="false">IF(T341&gt;=4,"Satisfied",IF(T341&gt;=3,"Neutral","Needs Improvement"))</f>
        <v>Satisfied</v>
      </c>
    </row>
    <row r="342" customFormat="false" ht="15" hidden="false" customHeight="false" outlineLevel="0" collapsed="false">
      <c r="A342" s="27" t="s">
        <v>4874</v>
      </c>
      <c r="B342" s="27" t="s">
        <v>3096</v>
      </c>
      <c r="C342" s="27" t="n">
        <v>56</v>
      </c>
      <c r="D342" s="27" t="s">
        <v>181</v>
      </c>
      <c r="E342" s="28" t="n">
        <v>45631</v>
      </c>
      <c r="F342" s="27" t="s">
        <v>624</v>
      </c>
      <c r="G342" s="28" t="n">
        <v>45634</v>
      </c>
      <c r="H342" s="27" t="s">
        <v>168</v>
      </c>
      <c r="I342" s="27" t="s">
        <v>169</v>
      </c>
      <c r="J342" s="27" t="s">
        <v>191</v>
      </c>
      <c r="K342" s="27" t="s">
        <v>126</v>
      </c>
      <c r="L342" s="27" t="n">
        <v>26</v>
      </c>
      <c r="M342" s="27" t="n">
        <v>113</v>
      </c>
      <c r="N342" s="27" t="s">
        <v>127</v>
      </c>
      <c r="O342" s="27" t="s">
        <v>139</v>
      </c>
      <c r="P342" s="27" t="s">
        <v>129</v>
      </c>
      <c r="Q342" s="29" t="n">
        <v>8342.93</v>
      </c>
      <c r="R342" s="27" t="s">
        <v>130</v>
      </c>
      <c r="S342" s="27" t="s">
        <v>151</v>
      </c>
      <c r="T342" s="27" t="n">
        <v>3</v>
      </c>
      <c r="U342" s="27" t="n">
        <f aca="false">YEAR(E342)</f>
        <v>2024</v>
      </c>
      <c r="V342" s="27" t="str">
        <f aca="false">TEXT(E342,"MMM-YYYY")</f>
        <v>Dec-2024</v>
      </c>
      <c r="W342" s="27" t="n">
        <f aca="false">MONTH(E342)</f>
        <v>12</v>
      </c>
      <c r="X342" s="27" t="str">
        <f aca="false">TEXT(WEEKDAY(E342,2),"0")&amp;" - "&amp;TEXT(E342,"dddd")</f>
        <v>4 - Thursday</v>
      </c>
      <c r="Y342" s="27" t="str">
        <f aca="false">_xlfn.IFS(C342&lt;18,"Child (0-17)",C342&lt;40,"Young Adult (18-39)",C342&lt;60,"Adult (40-59)",TRUE(),"Senior (60+)")</f>
        <v>Adult (40-59)</v>
      </c>
      <c r="Z342" s="27" t="n">
        <f aca="false">ROUND(G342-E342,0)</f>
        <v>3</v>
      </c>
      <c r="AA342" s="27" t="n">
        <f aca="false">L342+M342</f>
        <v>139</v>
      </c>
      <c r="AB342" s="27" t="n">
        <f aca="false">IFERROR(ROUND(Q342/AA342,2),0)</f>
        <v>60.02</v>
      </c>
      <c r="AC342" s="27" t="str">
        <f aca="false">IF(AND(K342="Critical",N342="No"),"URGENT - No Bed","Normal")</f>
        <v>Normal</v>
      </c>
      <c r="AD342" s="33" t="n">
        <f aca="false">INDEX(Lookup_Tables!$B$3:$B$12,MATCH(H342,Lookup_Tables!$A$3:$A$12,0))</f>
        <v>4400000</v>
      </c>
      <c r="AE342" s="27" t="str">
        <f aca="false">INDEX(Lookup_Tables!$C$3:$C$12,MATCH(H342,Lookup_Tables!$A$3:$A$12,0))</f>
        <v>Dr. Neha Chopra</v>
      </c>
      <c r="AF342" s="27" t="str">
        <f aca="false">IFERROR(INDEX(Lookup_Tables!$F$16:$F$45,MATCH(I342,Lookup_Tables!$E$16:$E$45,0)),"N/A")</f>
        <v>EMP220</v>
      </c>
      <c r="AG342" s="27" t="n">
        <f aca="false">_xlfn.IFS(R342="Recovered",4,R342="Referred",3,R342="Admitted",2,R342="Deceased",1,TRUE(),0)</f>
        <v>4</v>
      </c>
      <c r="AH342" s="27" t="str">
        <f aca="false">IF(T342&gt;=4,"Satisfied",IF(T342&gt;=3,"Neutral","Needs Improvement"))</f>
        <v>Neutral</v>
      </c>
    </row>
    <row r="343" customFormat="false" ht="15" hidden="false" customHeight="false" outlineLevel="0" collapsed="false">
      <c r="A343" s="30" t="s">
        <v>3807</v>
      </c>
      <c r="B343" s="30" t="s">
        <v>3808</v>
      </c>
      <c r="C343" s="30" t="n">
        <v>31</v>
      </c>
      <c r="D343" s="30" t="s">
        <v>181</v>
      </c>
      <c r="E343" s="31" t="n">
        <v>45647</v>
      </c>
      <c r="F343" s="30" t="s">
        <v>692</v>
      </c>
      <c r="G343" s="31" t="n">
        <v>45652</v>
      </c>
      <c r="H343" s="30" t="s">
        <v>206</v>
      </c>
      <c r="I343" s="30" t="s">
        <v>300</v>
      </c>
      <c r="J343" s="30" t="s">
        <v>208</v>
      </c>
      <c r="K343" s="30" t="s">
        <v>126</v>
      </c>
      <c r="L343" s="30" t="n">
        <v>45</v>
      </c>
      <c r="M343" s="30" t="n">
        <v>105</v>
      </c>
      <c r="N343" s="30" t="s">
        <v>186</v>
      </c>
      <c r="O343" s="30" t="s">
        <v>139</v>
      </c>
      <c r="P343" s="30" t="s">
        <v>150</v>
      </c>
      <c r="Q343" s="32" t="n">
        <v>8692.79</v>
      </c>
      <c r="R343" s="30" t="s">
        <v>172</v>
      </c>
      <c r="S343" s="30" t="s">
        <v>223</v>
      </c>
      <c r="T343" s="30" t="n">
        <v>3</v>
      </c>
      <c r="U343" s="30" t="n">
        <f aca="false">YEAR(E343)</f>
        <v>2024</v>
      </c>
      <c r="V343" s="30" t="str">
        <f aca="false">TEXT(E343,"MMM-YYYY")</f>
        <v>Dec-2024</v>
      </c>
      <c r="W343" s="30" t="n">
        <f aca="false">MONTH(E343)</f>
        <v>12</v>
      </c>
      <c r="X343" s="30" t="str">
        <f aca="false">TEXT(WEEKDAY(E343,2),"0")&amp;" - "&amp;TEXT(E343,"dddd")</f>
        <v>6 - Saturday</v>
      </c>
      <c r="Y343" s="30" t="str">
        <f aca="false">_xlfn.IFS(C343&lt;18,"Child (0-17)",C343&lt;40,"Young Adult (18-39)",C343&lt;60,"Adult (40-59)",TRUE(),"Senior (60+)")</f>
        <v>Young Adult (18-39)</v>
      </c>
      <c r="Z343" s="30" t="n">
        <f aca="false">ROUND(G343-E343,0)</f>
        <v>5</v>
      </c>
      <c r="AA343" s="30" t="n">
        <f aca="false">L343+M343</f>
        <v>150</v>
      </c>
      <c r="AB343" s="30" t="n">
        <f aca="false">IFERROR(ROUND(Q343/AA343,2),0)</f>
        <v>57.95</v>
      </c>
      <c r="AC343" s="30" t="str">
        <f aca="false">IF(AND(K343="Critical",N343="No"),"URGENT - No Bed","Normal")</f>
        <v>Normal</v>
      </c>
      <c r="AD343" s="34" t="n">
        <f aca="false">INDEX(Lookup_Tables!$B$3:$B$12,MATCH(H343,Lookup_Tables!$A$3:$A$12,0))</f>
        <v>2800000</v>
      </c>
      <c r="AE343" s="30" t="str">
        <f aca="false">INDEX(Lookup_Tables!$C$3:$C$12,MATCH(H343,Lookup_Tables!$A$3:$A$12,0))</f>
        <v>Dr. Suresh Nair</v>
      </c>
      <c r="AF343" s="30" t="str">
        <f aca="false">IFERROR(INDEX(Lookup_Tables!$F$16:$F$45,MATCH(I343,Lookup_Tables!$E$16:$E$45,0)),"N/A")</f>
        <v>EMP211</v>
      </c>
      <c r="AG343" s="30" t="n">
        <f aca="false">_xlfn.IFS(R343="Recovered",4,R343="Referred",3,R343="Admitted",2,R343="Deceased",1,TRUE(),0)</f>
        <v>2</v>
      </c>
      <c r="AH343" s="30" t="str">
        <f aca="false">IF(T343&gt;=4,"Satisfied",IF(T343&gt;=3,"Neutral","Needs Improvement"))</f>
        <v>Neutral</v>
      </c>
    </row>
    <row r="344" customFormat="false" ht="15" hidden="false" customHeight="false" outlineLevel="0" collapsed="false">
      <c r="A344" s="27" t="s">
        <v>533</v>
      </c>
      <c r="B344" s="27" t="s">
        <v>534</v>
      </c>
      <c r="C344" s="27" t="n">
        <v>17</v>
      </c>
      <c r="D344" s="27" t="s">
        <v>181</v>
      </c>
      <c r="E344" s="28" t="n">
        <v>45331</v>
      </c>
      <c r="F344" s="27" t="s">
        <v>535</v>
      </c>
      <c r="G344" s="28" t="n">
        <v>45333</v>
      </c>
      <c r="H344" s="27" t="s">
        <v>161</v>
      </c>
      <c r="I344" s="27" t="s">
        <v>320</v>
      </c>
      <c r="J344" s="27" t="s">
        <v>426</v>
      </c>
      <c r="K344" s="27" t="s">
        <v>156</v>
      </c>
      <c r="L344" s="27" t="n">
        <v>62</v>
      </c>
      <c r="M344" s="27" t="n">
        <v>37</v>
      </c>
      <c r="N344" s="27" t="s">
        <v>127</v>
      </c>
      <c r="O344" s="27" t="s">
        <v>149</v>
      </c>
      <c r="P344" s="27" t="s">
        <v>140</v>
      </c>
      <c r="Q344" s="29" t="n">
        <v>3873.31</v>
      </c>
      <c r="R344" s="27" t="s">
        <v>130</v>
      </c>
      <c r="S344" s="27" t="s">
        <v>192</v>
      </c>
      <c r="T344" s="27" t="n">
        <v>5</v>
      </c>
      <c r="U344" s="27" t="n">
        <f aca="false">YEAR(E344)</f>
        <v>2024</v>
      </c>
      <c r="V344" s="27" t="str">
        <f aca="false">TEXT(E344,"MMM-YYYY")</f>
        <v>Feb-2024</v>
      </c>
      <c r="W344" s="27" t="n">
        <f aca="false">MONTH(E344)</f>
        <v>2</v>
      </c>
      <c r="X344" s="27" t="str">
        <f aca="false">TEXT(WEEKDAY(E344,2),"0")&amp;" - "&amp;TEXT(E344,"dddd")</f>
        <v>5 - Friday</v>
      </c>
      <c r="Y344" s="27" t="str">
        <f aca="false">_xlfn.IFS(C344&lt;18,"Child (0-17)",C344&lt;40,"Young Adult (18-39)",C344&lt;60,"Adult (40-59)",TRUE(),"Senior (60+)")</f>
        <v>Child (0-17)</v>
      </c>
      <c r="Z344" s="27" t="n">
        <f aca="false">ROUND(G344-E344,0)</f>
        <v>2</v>
      </c>
      <c r="AA344" s="27" t="n">
        <f aca="false">L344+M344</f>
        <v>99</v>
      </c>
      <c r="AB344" s="27" t="n">
        <f aca="false">IFERROR(ROUND(Q344/AA344,2),0)</f>
        <v>39.12</v>
      </c>
      <c r="AC344" s="27" t="str">
        <f aca="false">IF(AND(K344="Critical",N344="No"),"URGENT - No Bed","Normal")</f>
        <v>Normal</v>
      </c>
      <c r="AD344" s="33" t="n">
        <f aca="false">INDEX(Lookup_Tables!$B$3:$B$12,MATCH(H344,Lookup_Tables!$A$3:$A$12,0))</f>
        <v>3600000</v>
      </c>
      <c r="AE344" s="27" t="str">
        <f aca="false">INDEX(Lookup_Tables!$C$3:$C$12,MATCH(H344,Lookup_Tables!$A$3:$A$12,0))</f>
        <v>Dr. Sameer Joshi</v>
      </c>
      <c r="AF344" s="27" t="str">
        <f aca="false">IFERROR(INDEX(Lookup_Tables!$F$16:$F$45,MATCH(I344,Lookup_Tables!$E$16:$E$45,0)),"N/A")</f>
        <v>EMP223</v>
      </c>
      <c r="AG344" s="27" t="n">
        <f aca="false">_xlfn.IFS(R344="Recovered",4,R344="Referred",3,R344="Admitted",2,R344="Deceased",1,TRUE(),0)</f>
        <v>4</v>
      </c>
      <c r="AH344" s="27" t="str">
        <f aca="false">IF(T344&gt;=4,"Satisfied",IF(T344&gt;=3,"Neutral","Needs Improvement"))</f>
        <v>Satisfied</v>
      </c>
    </row>
    <row r="345" customFormat="false" ht="15" hidden="false" customHeight="false" outlineLevel="0" collapsed="false">
      <c r="A345" s="30" t="s">
        <v>1048</v>
      </c>
      <c r="B345" s="30" t="s">
        <v>1049</v>
      </c>
      <c r="C345" s="30" t="n">
        <v>37</v>
      </c>
      <c r="D345" s="30" t="s">
        <v>121</v>
      </c>
      <c r="E345" s="31" t="n">
        <v>45540</v>
      </c>
      <c r="F345" s="30" t="s">
        <v>791</v>
      </c>
      <c r="G345" s="31" t="n">
        <v>45540</v>
      </c>
      <c r="H345" s="30" t="s">
        <v>217</v>
      </c>
      <c r="I345" s="30" t="s">
        <v>282</v>
      </c>
      <c r="J345" s="30" t="s">
        <v>483</v>
      </c>
      <c r="K345" s="30" t="s">
        <v>138</v>
      </c>
      <c r="L345" s="30" t="n">
        <v>39</v>
      </c>
      <c r="M345" s="30" t="n">
        <v>41</v>
      </c>
      <c r="N345" s="30" t="s">
        <v>127</v>
      </c>
      <c r="O345" s="30" t="s">
        <v>149</v>
      </c>
      <c r="P345" s="30" t="s">
        <v>129</v>
      </c>
      <c r="Q345" s="32" t="n">
        <v>1390.89</v>
      </c>
      <c r="R345" s="30" t="s">
        <v>130</v>
      </c>
      <c r="S345" s="30" t="s">
        <v>192</v>
      </c>
      <c r="T345" s="30" t="n">
        <v>4</v>
      </c>
      <c r="U345" s="30" t="n">
        <f aca="false">YEAR(E345)</f>
        <v>2024</v>
      </c>
      <c r="V345" s="30" t="str">
        <f aca="false">TEXT(E345,"MMM-YYYY")</f>
        <v>Sep-2024</v>
      </c>
      <c r="W345" s="30" t="n">
        <f aca="false">MONTH(E345)</f>
        <v>9</v>
      </c>
      <c r="X345" s="30" t="str">
        <f aca="false">TEXT(WEEKDAY(E345,2),"0")&amp;" - "&amp;TEXT(E345,"dddd")</f>
        <v>4 - Thursday</v>
      </c>
      <c r="Y345" s="30" t="str">
        <f aca="false">_xlfn.IFS(C345&lt;18,"Child (0-17)",C345&lt;40,"Young Adult (18-39)",C345&lt;60,"Adult (40-59)",TRUE(),"Senior (60+)")</f>
        <v>Young Adult (18-39)</v>
      </c>
      <c r="Z345" s="30" t="n">
        <f aca="false">ROUND(G345-E345,0)</f>
        <v>0</v>
      </c>
      <c r="AA345" s="30" t="n">
        <f aca="false">L345+M345</f>
        <v>80</v>
      </c>
      <c r="AB345" s="30" t="n">
        <f aca="false">IFERROR(ROUND(Q345/AA345,2),0)</f>
        <v>17.39</v>
      </c>
      <c r="AC345" s="30" t="str">
        <f aca="false">IF(AND(K345="Critical",N345="No"),"URGENT - No Bed","Normal")</f>
        <v>Normal</v>
      </c>
      <c r="AD345" s="34" t="n">
        <f aca="false">INDEX(Lookup_Tables!$B$3:$B$12,MATCH(H345,Lookup_Tables!$A$3:$A$12,0))</f>
        <v>4200000</v>
      </c>
      <c r="AE345" s="30" t="str">
        <f aca="false">INDEX(Lookup_Tables!$C$3:$C$12,MATCH(H345,Lookup_Tables!$A$3:$A$12,0))</f>
        <v>Dr. Anil Kapoor</v>
      </c>
      <c r="AF345" s="30" t="str">
        <f aca="false">IFERROR(INDEX(Lookup_Tables!$F$16:$F$45,MATCH(I345,Lookup_Tables!$E$16:$E$45,0)),"N/A")</f>
        <v>EMP200</v>
      </c>
      <c r="AG345" s="30" t="n">
        <f aca="false">_xlfn.IFS(R345="Recovered",4,R345="Referred",3,R345="Admitted",2,R345="Deceased",1,TRUE(),0)</f>
        <v>4</v>
      </c>
      <c r="AH345" s="30" t="str">
        <f aca="false">IF(T345&gt;=4,"Satisfied",IF(T345&gt;=3,"Neutral","Needs Improvement"))</f>
        <v>Satisfied</v>
      </c>
    </row>
    <row r="346" customFormat="false" ht="15" hidden="false" customHeight="false" outlineLevel="0" collapsed="false">
      <c r="A346" s="27" t="s">
        <v>3375</v>
      </c>
      <c r="B346" s="27" t="s">
        <v>1799</v>
      </c>
      <c r="C346" s="27" t="n">
        <v>56</v>
      </c>
      <c r="D346" s="27" t="s">
        <v>121</v>
      </c>
      <c r="E346" s="28" t="n">
        <v>45468</v>
      </c>
      <c r="F346" s="27" t="s">
        <v>750</v>
      </c>
      <c r="G346" s="28" t="n">
        <v>45469</v>
      </c>
      <c r="H346" s="27" t="s">
        <v>206</v>
      </c>
      <c r="I346" s="27" t="s">
        <v>207</v>
      </c>
      <c r="J346" s="27" t="s">
        <v>469</v>
      </c>
      <c r="K346" s="27" t="s">
        <v>126</v>
      </c>
      <c r="L346" s="27" t="n">
        <v>34</v>
      </c>
      <c r="M346" s="27" t="n">
        <v>96</v>
      </c>
      <c r="N346" s="27" t="s">
        <v>186</v>
      </c>
      <c r="O346" s="27" t="s">
        <v>139</v>
      </c>
      <c r="P346" s="27" t="s">
        <v>140</v>
      </c>
      <c r="Q346" s="29" t="n">
        <v>7699.6</v>
      </c>
      <c r="R346" s="27" t="s">
        <v>172</v>
      </c>
      <c r="S346" s="27" t="s">
        <v>335</v>
      </c>
      <c r="T346" s="27" t="n">
        <v>3</v>
      </c>
      <c r="U346" s="27" t="n">
        <f aca="false">YEAR(E346)</f>
        <v>2024</v>
      </c>
      <c r="V346" s="27" t="str">
        <f aca="false">TEXT(E346,"MMM-YYYY")</f>
        <v>Jun-2024</v>
      </c>
      <c r="W346" s="27" t="n">
        <f aca="false">MONTH(E346)</f>
        <v>6</v>
      </c>
      <c r="X346" s="27" t="str">
        <f aca="false">TEXT(WEEKDAY(E346,2),"0")&amp;" - "&amp;TEXT(E346,"dddd")</f>
        <v>2 - Tuesday</v>
      </c>
      <c r="Y346" s="27" t="str">
        <f aca="false">_xlfn.IFS(C346&lt;18,"Child (0-17)",C346&lt;40,"Young Adult (18-39)",C346&lt;60,"Adult (40-59)",TRUE(),"Senior (60+)")</f>
        <v>Adult (40-59)</v>
      </c>
      <c r="Z346" s="27" t="n">
        <f aca="false">ROUND(G346-E346,0)</f>
        <v>1</v>
      </c>
      <c r="AA346" s="27" t="n">
        <f aca="false">L346+M346</f>
        <v>130</v>
      </c>
      <c r="AB346" s="27" t="n">
        <f aca="false">IFERROR(ROUND(Q346/AA346,2),0)</f>
        <v>59.23</v>
      </c>
      <c r="AC346" s="27" t="str">
        <f aca="false">IF(AND(K346="Critical",N346="No"),"URGENT - No Bed","Normal")</f>
        <v>Normal</v>
      </c>
      <c r="AD346" s="33" t="n">
        <f aca="false">INDEX(Lookup_Tables!$B$3:$B$12,MATCH(H346,Lookup_Tables!$A$3:$A$12,0))</f>
        <v>2800000</v>
      </c>
      <c r="AE346" s="27" t="str">
        <f aca="false">INDEX(Lookup_Tables!$C$3:$C$12,MATCH(H346,Lookup_Tables!$A$3:$A$12,0))</f>
        <v>Dr. Suresh Nair</v>
      </c>
      <c r="AF346" s="27" t="str">
        <f aca="false">IFERROR(INDEX(Lookup_Tables!$F$16:$F$45,MATCH(I346,Lookup_Tables!$E$16:$E$45,0)),"N/A")</f>
        <v>EMP209</v>
      </c>
      <c r="AG346" s="27" t="n">
        <f aca="false">_xlfn.IFS(R346="Recovered",4,R346="Referred",3,R346="Admitted",2,R346="Deceased",1,TRUE(),0)</f>
        <v>2</v>
      </c>
      <c r="AH346" s="27" t="str">
        <f aca="false">IF(T346&gt;=4,"Satisfied",IF(T346&gt;=3,"Neutral","Needs Improvement"))</f>
        <v>Neutral</v>
      </c>
    </row>
    <row r="347" customFormat="false" ht="15" hidden="false" customHeight="false" outlineLevel="0" collapsed="false">
      <c r="A347" s="30" t="s">
        <v>5463</v>
      </c>
      <c r="B347" s="30" t="s">
        <v>745</v>
      </c>
      <c r="C347" s="30" t="n">
        <v>34</v>
      </c>
      <c r="D347" s="30" t="s">
        <v>121</v>
      </c>
      <c r="E347" s="31" t="n">
        <v>45514</v>
      </c>
      <c r="F347" s="30" t="s">
        <v>1257</v>
      </c>
      <c r="G347" s="31" t="n">
        <v>45516</v>
      </c>
      <c r="H347" s="30" t="s">
        <v>123</v>
      </c>
      <c r="I347" s="30" t="s">
        <v>304</v>
      </c>
      <c r="J347" s="30" t="s">
        <v>418</v>
      </c>
      <c r="K347" s="30" t="s">
        <v>156</v>
      </c>
      <c r="L347" s="30" t="n">
        <v>21</v>
      </c>
      <c r="M347" s="30" t="n">
        <v>88</v>
      </c>
      <c r="N347" s="30" t="s">
        <v>127</v>
      </c>
      <c r="O347" s="30" t="s">
        <v>139</v>
      </c>
      <c r="P347" s="30" t="s">
        <v>129</v>
      </c>
      <c r="Q347" s="32" t="n">
        <v>4540.97</v>
      </c>
      <c r="R347" s="30" t="s">
        <v>130</v>
      </c>
      <c r="S347" s="30" t="s">
        <v>223</v>
      </c>
      <c r="T347" s="30" t="n">
        <v>5</v>
      </c>
      <c r="U347" s="30" t="n">
        <f aca="false">YEAR(E347)</f>
        <v>2024</v>
      </c>
      <c r="V347" s="30" t="str">
        <f aca="false">TEXT(E347,"MMM-YYYY")</f>
        <v>Aug-2024</v>
      </c>
      <c r="W347" s="30" t="n">
        <f aca="false">MONTH(E347)</f>
        <v>8</v>
      </c>
      <c r="X347" s="30" t="str">
        <f aca="false">TEXT(WEEKDAY(E347,2),"0")&amp;" - "&amp;TEXT(E347,"dddd")</f>
        <v>6 - Saturday</v>
      </c>
      <c r="Y347" s="30" t="str">
        <f aca="false">_xlfn.IFS(C347&lt;18,"Child (0-17)",C347&lt;40,"Young Adult (18-39)",C347&lt;60,"Adult (40-59)",TRUE(),"Senior (60+)")</f>
        <v>Young Adult (18-39)</v>
      </c>
      <c r="Z347" s="30" t="n">
        <f aca="false">ROUND(G347-E347,0)</f>
        <v>2</v>
      </c>
      <c r="AA347" s="30" t="n">
        <f aca="false">L347+M347</f>
        <v>109</v>
      </c>
      <c r="AB347" s="30" t="n">
        <f aca="false">IFERROR(ROUND(Q347/AA347,2),0)</f>
        <v>41.66</v>
      </c>
      <c r="AC347" s="30" t="str">
        <f aca="false">IF(AND(K347="Critical",N347="No"),"URGENT - No Bed","Normal")</f>
        <v>Normal</v>
      </c>
      <c r="AD347" s="34" t="n">
        <f aca="false">INDEX(Lookup_Tables!$B$3:$B$12,MATCH(H347,Lookup_Tables!$A$3:$A$12,0))</f>
        <v>2200000</v>
      </c>
      <c r="AE347" s="30" t="str">
        <f aca="false">INDEX(Lookup_Tables!$C$3:$C$12,MATCH(H347,Lookup_Tables!$A$3:$A$12,0))</f>
        <v>Dr. Rohan Das</v>
      </c>
      <c r="AF347" s="30" t="str">
        <f aca="false">IFERROR(INDEX(Lookup_Tables!$F$16:$F$45,MATCH(I347,Lookup_Tables!$E$16:$E$45,0)),"N/A")</f>
        <v>EMP204</v>
      </c>
      <c r="AG347" s="30" t="n">
        <f aca="false">_xlfn.IFS(R347="Recovered",4,R347="Referred",3,R347="Admitted",2,R347="Deceased",1,TRUE(),0)</f>
        <v>4</v>
      </c>
      <c r="AH347" s="30" t="str">
        <f aca="false">IF(T347&gt;=4,"Satisfied",IF(T347&gt;=3,"Neutral","Needs Improvement"))</f>
        <v>Satisfied</v>
      </c>
    </row>
    <row r="348" customFormat="false" ht="15" hidden="false" customHeight="false" outlineLevel="0" collapsed="false">
      <c r="A348" s="27" t="s">
        <v>1082</v>
      </c>
      <c r="B348" s="27" t="s">
        <v>1083</v>
      </c>
      <c r="C348" s="27" t="n">
        <v>20</v>
      </c>
      <c r="D348" s="27" t="s">
        <v>181</v>
      </c>
      <c r="E348" s="28" t="n">
        <v>45342</v>
      </c>
      <c r="F348" s="27" t="s">
        <v>1084</v>
      </c>
      <c r="G348" s="28" t="n">
        <v>45343</v>
      </c>
      <c r="H348" s="27" t="s">
        <v>146</v>
      </c>
      <c r="I348" s="27" t="s">
        <v>309</v>
      </c>
      <c r="J348" s="27" t="s">
        <v>222</v>
      </c>
      <c r="K348" s="27" t="s">
        <v>156</v>
      </c>
      <c r="L348" s="27" t="n">
        <v>64</v>
      </c>
      <c r="M348" s="27" t="n">
        <v>42</v>
      </c>
      <c r="N348" s="27" t="s">
        <v>127</v>
      </c>
      <c r="O348" s="27" t="s">
        <v>171</v>
      </c>
      <c r="P348" s="27" t="s">
        <v>140</v>
      </c>
      <c r="Q348" s="29" t="n">
        <v>3256.54</v>
      </c>
      <c r="R348" s="27" t="s">
        <v>130</v>
      </c>
      <c r="S348" s="27" t="s">
        <v>131</v>
      </c>
      <c r="T348" s="27" t="n">
        <v>5</v>
      </c>
      <c r="U348" s="27" t="n">
        <f aca="false">YEAR(E348)</f>
        <v>2024</v>
      </c>
      <c r="V348" s="27" t="str">
        <f aca="false">TEXT(E348,"MMM-YYYY")</f>
        <v>Feb-2024</v>
      </c>
      <c r="W348" s="27" t="n">
        <f aca="false">MONTH(E348)</f>
        <v>2</v>
      </c>
      <c r="X348" s="27" t="str">
        <f aca="false">TEXT(WEEKDAY(E348,2),"0")&amp;" - "&amp;TEXT(E348,"dddd")</f>
        <v>2 - Tuesday</v>
      </c>
      <c r="Y348" s="27" t="str">
        <f aca="false">_xlfn.IFS(C348&lt;18,"Child (0-17)",C348&lt;40,"Young Adult (18-39)",C348&lt;60,"Adult (40-59)",TRUE(),"Senior (60+)")</f>
        <v>Young Adult (18-39)</v>
      </c>
      <c r="Z348" s="27" t="n">
        <f aca="false">ROUND(G348-E348,0)</f>
        <v>1</v>
      </c>
      <c r="AA348" s="27" t="n">
        <f aca="false">L348+M348</f>
        <v>106</v>
      </c>
      <c r="AB348" s="27" t="n">
        <f aca="false">IFERROR(ROUND(Q348/AA348,2),0)</f>
        <v>30.72</v>
      </c>
      <c r="AC348" s="27" t="str">
        <f aca="false">IF(AND(K348="Critical",N348="No"),"URGENT - No Bed","Normal")</f>
        <v>Normal</v>
      </c>
      <c r="AD348" s="33" t="n">
        <f aca="false">INDEX(Lookup_Tables!$B$3:$B$12,MATCH(H348,Lookup_Tables!$A$3:$A$12,0))</f>
        <v>2700000</v>
      </c>
      <c r="AE348" s="27" t="str">
        <f aca="false">INDEX(Lookup_Tables!$C$3:$C$12,MATCH(H348,Lookup_Tables!$A$3:$A$12,0))</f>
        <v>Dr. Vikram Singh</v>
      </c>
      <c r="AF348" s="27" t="str">
        <f aca="false">IFERROR(INDEX(Lookup_Tables!$F$16:$F$45,MATCH(I348,Lookup_Tables!$E$16:$E$45,0)),"N/A")</f>
        <v>EMP228</v>
      </c>
      <c r="AG348" s="27" t="n">
        <f aca="false">_xlfn.IFS(R348="Recovered",4,R348="Referred",3,R348="Admitted",2,R348="Deceased",1,TRUE(),0)</f>
        <v>4</v>
      </c>
      <c r="AH348" s="27" t="str">
        <f aca="false">IF(T348&gt;=4,"Satisfied",IF(T348&gt;=3,"Neutral","Needs Improvement"))</f>
        <v>Satisfied</v>
      </c>
    </row>
    <row r="349" customFormat="false" ht="15" hidden="false" customHeight="false" outlineLevel="0" collapsed="false">
      <c r="A349" s="30" t="s">
        <v>6769</v>
      </c>
      <c r="B349" s="30" t="s">
        <v>1080</v>
      </c>
      <c r="C349" s="30" t="n">
        <v>53</v>
      </c>
      <c r="D349" s="30" t="s">
        <v>181</v>
      </c>
      <c r="E349" s="31" t="n">
        <v>45560</v>
      </c>
      <c r="F349" s="30" t="s">
        <v>713</v>
      </c>
      <c r="G349" s="31" t="n">
        <v>45562</v>
      </c>
      <c r="H349" s="30" t="s">
        <v>123</v>
      </c>
      <c r="I349" s="30" t="s">
        <v>155</v>
      </c>
      <c r="J349" s="30" t="s">
        <v>305</v>
      </c>
      <c r="K349" s="30" t="s">
        <v>156</v>
      </c>
      <c r="L349" s="30" t="n">
        <v>17</v>
      </c>
      <c r="M349" s="30" t="n">
        <v>31</v>
      </c>
      <c r="N349" s="30" t="s">
        <v>127</v>
      </c>
      <c r="O349" s="30" t="s">
        <v>128</v>
      </c>
      <c r="P349" s="30" t="s">
        <v>140</v>
      </c>
      <c r="Q349" s="32" t="n">
        <v>4365.98</v>
      </c>
      <c r="R349" s="30" t="s">
        <v>130</v>
      </c>
      <c r="S349" s="30" t="s">
        <v>164</v>
      </c>
      <c r="T349" s="30" t="n">
        <v>4</v>
      </c>
      <c r="U349" s="30" t="n">
        <f aca="false">YEAR(E349)</f>
        <v>2024</v>
      </c>
      <c r="V349" s="30" t="str">
        <f aca="false">TEXT(E349,"MMM-YYYY")</f>
        <v>Sep-2024</v>
      </c>
      <c r="W349" s="30" t="n">
        <f aca="false">MONTH(E349)</f>
        <v>9</v>
      </c>
      <c r="X349" s="30" t="str">
        <f aca="false">TEXT(WEEKDAY(E349,2),"0")&amp;" - "&amp;TEXT(E349,"dddd")</f>
        <v>3 - Wednesday</v>
      </c>
      <c r="Y349" s="30" t="str">
        <f aca="false">_xlfn.IFS(C349&lt;18,"Child (0-17)",C349&lt;40,"Young Adult (18-39)",C349&lt;60,"Adult (40-59)",TRUE(),"Senior (60+)")</f>
        <v>Adult (40-59)</v>
      </c>
      <c r="Z349" s="30" t="n">
        <f aca="false">ROUND(G349-E349,0)</f>
        <v>2</v>
      </c>
      <c r="AA349" s="30" t="n">
        <f aca="false">L349+M349</f>
        <v>48</v>
      </c>
      <c r="AB349" s="30" t="n">
        <f aca="false">IFERROR(ROUND(Q349/AA349,2),0)</f>
        <v>90.96</v>
      </c>
      <c r="AC349" s="30" t="str">
        <f aca="false">IF(AND(K349="Critical",N349="No"),"URGENT - No Bed","Normal")</f>
        <v>Normal</v>
      </c>
      <c r="AD349" s="34" t="n">
        <f aca="false">INDEX(Lookup_Tables!$B$3:$B$12,MATCH(H349,Lookup_Tables!$A$3:$A$12,0))</f>
        <v>2200000</v>
      </c>
      <c r="AE349" s="30" t="str">
        <f aca="false">INDEX(Lookup_Tables!$C$3:$C$12,MATCH(H349,Lookup_Tables!$A$3:$A$12,0))</f>
        <v>Dr. Rohan Das</v>
      </c>
      <c r="AF349" s="30" t="str">
        <f aca="false">IFERROR(INDEX(Lookup_Tables!$F$16:$F$45,MATCH(I349,Lookup_Tables!$E$16:$E$45,0)),"N/A")</f>
        <v>EMP203</v>
      </c>
      <c r="AG349" s="30" t="n">
        <f aca="false">_xlfn.IFS(R349="Recovered",4,R349="Referred",3,R349="Admitted",2,R349="Deceased",1,TRUE(),0)</f>
        <v>4</v>
      </c>
      <c r="AH349" s="30" t="str">
        <f aca="false">IF(T349&gt;=4,"Satisfied",IF(T349&gt;=3,"Neutral","Needs Improvement"))</f>
        <v>Satisfied</v>
      </c>
    </row>
    <row r="350" customFormat="false" ht="15" hidden="false" customHeight="false" outlineLevel="0" collapsed="false">
      <c r="A350" s="27" t="s">
        <v>5168</v>
      </c>
      <c r="B350" s="27" t="s">
        <v>2142</v>
      </c>
      <c r="C350" s="27" t="n">
        <v>48</v>
      </c>
      <c r="D350" s="27" t="s">
        <v>121</v>
      </c>
      <c r="E350" s="28" t="n">
        <v>45484</v>
      </c>
      <c r="F350" s="27" t="s">
        <v>1263</v>
      </c>
      <c r="G350" s="28" t="n">
        <v>45486</v>
      </c>
      <c r="H350" s="27" t="s">
        <v>146</v>
      </c>
      <c r="I350" s="27" t="s">
        <v>147</v>
      </c>
      <c r="J350" s="27" t="s">
        <v>244</v>
      </c>
      <c r="K350" s="27" t="s">
        <v>126</v>
      </c>
      <c r="L350" s="27" t="n">
        <v>21</v>
      </c>
      <c r="M350" s="27" t="n">
        <v>82</v>
      </c>
      <c r="N350" s="27" t="s">
        <v>186</v>
      </c>
      <c r="O350" s="27" t="s">
        <v>149</v>
      </c>
      <c r="P350" s="27" t="s">
        <v>129</v>
      </c>
      <c r="Q350" s="29" t="n">
        <v>8575.39</v>
      </c>
      <c r="R350" s="27" t="s">
        <v>130</v>
      </c>
      <c r="S350" s="27" t="s">
        <v>141</v>
      </c>
      <c r="T350" s="27" t="n">
        <v>3</v>
      </c>
      <c r="U350" s="27" t="n">
        <f aca="false">YEAR(E350)</f>
        <v>2024</v>
      </c>
      <c r="V350" s="27" t="str">
        <f aca="false">TEXT(E350,"MMM-YYYY")</f>
        <v>Jul-2024</v>
      </c>
      <c r="W350" s="27" t="n">
        <f aca="false">MONTH(E350)</f>
        <v>7</v>
      </c>
      <c r="X350" s="27" t="str">
        <f aca="false">TEXT(WEEKDAY(E350,2),"0")&amp;" - "&amp;TEXT(E350,"dddd")</f>
        <v>4 - Thursday</v>
      </c>
      <c r="Y350" s="27" t="str">
        <f aca="false">_xlfn.IFS(C350&lt;18,"Child (0-17)",C350&lt;40,"Young Adult (18-39)",C350&lt;60,"Adult (40-59)",TRUE(),"Senior (60+)")</f>
        <v>Adult (40-59)</v>
      </c>
      <c r="Z350" s="27" t="n">
        <f aca="false">ROUND(G350-E350,0)</f>
        <v>2</v>
      </c>
      <c r="AA350" s="27" t="n">
        <f aca="false">L350+M350</f>
        <v>103</v>
      </c>
      <c r="AB350" s="27" t="n">
        <f aca="false">IFERROR(ROUND(Q350/AA350,2),0)</f>
        <v>83.26</v>
      </c>
      <c r="AC350" s="27" t="str">
        <f aca="false">IF(AND(K350="Critical",N350="No"),"URGENT - No Bed","Normal")</f>
        <v>Normal</v>
      </c>
      <c r="AD350" s="33" t="n">
        <f aca="false">INDEX(Lookup_Tables!$B$3:$B$12,MATCH(H350,Lookup_Tables!$A$3:$A$12,0))</f>
        <v>2700000</v>
      </c>
      <c r="AE350" s="27" t="str">
        <f aca="false">INDEX(Lookup_Tables!$C$3:$C$12,MATCH(H350,Lookup_Tables!$A$3:$A$12,0))</f>
        <v>Dr. Vikram Singh</v>
      </c>
      <c r="AF350" s="27" t="str">
        <f aca="false">IFERROR(INDEX(Lookup_Tables!$F$16:$F$45,MATCH(I350,Lookup_Tables!$E$16:$E$45,0)),"N/A")</f>
        <v>EMP229</v>
      </c>
      <c r="AG350" s="27" t="n">
        <f aca="false">_xlfn.IFS(R350="Recovered",4,R350="Referred",3,R350="Admitted",2,R350="Deceased",1,TRUE(),0)</f>
        <v>4</v>
      </c>
      <c r="AH350" s="27" t="str">
        <f aca="false">IF(T350&gt;=4,"Satisfied",IF(T350&gt;=3,"Neutral","Needs Improvement"))</f>
        <v>Neutral</v>
      </c>
    </row>
    <row r="351" customFormat="false" ht="15" hidden="false" customHeight="false" outlineLevel="0" collapsed="false">
      <c r="A351" s="30" t="s">
        <v>3126</v>
      </c>
      <c r="B351" s="30" t="s">
        <v>2356</v>
      </c>
      <c r="C351" s="30" t="n">
        <v>60</v>
      </c>
      <c r="D351" s="30" t="s">
        <v>121</v>
      </c>
      <c r="E351" s="31" t="n">
        <v>45457</v>
      </c>
      <c r="F351" s="30" t="s">
        <v>1921</v>
      </c>
      <c r="G351" s="31" t="n">
        <v>45457</v>
      </c>
      <c r="H351" s="30" t="s">
        <v>236</v>
      </c>
      <c r="I351" s="30" t="s">
        <v>323</v>
      </c>
      <c r="J351" s="30" t="s">
        <v>287</v>
      </c>
      <c r="K351" s="30" t="s">
        <v>138</v>
      </c>
      <c r="L351" s="30" t="n">
        <v>62</v>
      </c>
      <c r="M351" s="30" t="n">
        <v>16</v>
      </c>
      <c r="N351" s="30" t="s">
        <v>127</v>
      </c>
      <c r="O351" s="30" t="s">
        <v>171</v>
      </c>
      <c r="P351" s="30" t="s">
        <v>140</v>
      </c>
      <c r="Q351" s="32" t="n">
        <v>1421.15</v>
      </c>
      <c r="R351" s="30" t="s">
        <v>130</v>
      </c>
      <c r="S351" s="30" t="s">
        <v>178</v>
      </c>
      <c r="T351" s="30" t="n">
        <v>4</v>
      </c>
      <c r="U351" s="30" t="n">
        <f aca="false">YEAR(E351)</f>
        <v>2024</v>
      </c>
      <c r="V351" s="30" t="str">
        <f aca="false">TEXT(E351,"MMM-YYYY")</f>
        <v>Jun-2024</v>
      </c>
      <c r="W351" s="30" t="n">
        <f aca="false">MONTH(E351)</f>
        <v>6</v>
      </c>
      <c r="X351" s="30" t="str">
        <f aca="false">TEXT(WEEKDAY(E351,2),"0")&amp;" - "&amp;TEXT(E351,"dddd")</f>
        <v>5 - Friday</v>
      </c>
      <c r="Y351" s="30" t="str">
        <f aca="false">_xlfn.IFS(C351&lt;18,"Child (0-17)",C351&lt;40,"Young Adult (18-39)",C351&lt;60,"Adult (40-59)",TRUE(),"Senior (60+)")</f>
        <v>Senior (60+)</v>
      </c>
      <c r="Z351" s="30" t="n">
        <f aca="false">ROUND(G351-E351,0)</f>
        <v>0</v>
      </c>
      <c r="AA351" s="30" t="n">
        <f aca="false">L351+M351</f>
        <v>78</v>
      </c>
      <c r="AB351" s="30" t="n">
        <f aca="false">IFERROR(ROUND(Q351/AA351,2),0)</f>
        <v>18.22</v>
      </c>
      <c r="AC351" s="30" t="str">
        <f aca="false">IF(AND(K351="Critical",N351="No"),"URGENT - No Bed","Normal")</f>
        <v>Normal</v>
      </c>
      <c r="AD351" s="34" t="n">
        <f aca="false">INDEX(Lookup_Tables!$B$3:$B$12,MATCH(H351,Lookup_Tables!$A$3:$A$12,0))</f>
        <v>3900000</v>
      </c>
      <c r="AE351" s="30" t="str">
        <f aca="false">INDEX(Lookup_Tables!$C$3:$C$12,MATCH(H351,Lookup_Tables!$A$3:$A$12,0))</f>
        <v>Dr. Rina Mehta</v>
      </c>
      <c r="AF351" s="30" t="str">
        <f aca="false">IFERROR(INDEX(Lookup_Tables!$F$16:$F$45,MATCH(I351,Lookup_Tables!$E$16:$E$45,0)),"N/A")</f>
        <v>EMP216</v>
      </c>
      <c r="AG351" s="30" t="n">
        <f aca="false">_xlfn.IFS(R351="Recovered",4,R351="Referred",3,R351="Admitted",2,R351="Deceased",1,TRUE(),0)</f>
        <v>4</v>
      </c>
      <c r="AH351" s="30" t="str">
        <f aca="false">IF(T351&gt;=4,"Satisfied",IF(T351&gt;=3,"Neutral","Needs Improvement"))</f>
        <v>Satisfied</v>
      </c>
    </row>
    <row r="352" customFormat="false" ht="15" hidden="false" customHeight="false" outlineLevel="0" collapsed="false">
      <c r="A352" s="27" t="s">
        <v>6616</v>
      </c>
      <c r="B352" s="27" t="s">
        <v>3415</v>
      </c>
      <c r="C352" s="27" t="n">
        <v>31</v>
      </c>
      <c r="D352" s="27" t="s">
        <v>181</v>
      </c>
      <c r="E352" s="28" t="n">
        <v>45543</v>
      </c>
      <c r="F352" s="27" t="s">
        <v>216</v>
      </c>
      <c r="G352" s="28" t="n">
        <v>45545</v>
      </c>
      <c r="H352" s="27" t="s">
        <v>168</v>
      </c>
      <c r="I352" s="27" t="s">
        <v>169</v>
      </c>
      <c r="J352" s="27" t="s">
        <v>191</v>
      </c>
      <c r="K352" s="27" t="s">
        <v>126</v>
      </c>
      <c r="L352" s="27" t="n">
        <v>33</v>
      </c>
      <c r="M352" s="27" t="n">
        <v>136</v>
      </c>
      <c r="N352" s="27" t="s">
        <v>186</v>
      </c>
      <c r="O352" s="27" t="s">
        <v>128</v>
      </c>
      <c r="P352" s="27" t="s">
        <v>187</v>
      </c>
      <c r="Q352" s="29" t="n">
        <v>8682.69</v>
      </c>
      <c r="R352" s="27" t="s">
        <v>130</v>
      </c>
      <c r="S352" s="27" t="s">
        <v>335</v>
      </c>
      <c r="T352" s="27" t="n">
        <v>5</v>
      </c>
      <c r="U352" s="27" t="n">
        <f aca="false">YEAR(E352)</f>
        <v>2024</v>
      </c>
      <c r="V352" s="27" t="str">
        <f aca="false">TEXT(E352,"MMM-YYYY")</f>
        <v>Sep-2024</v>
      </c>
      <c r="W352" s="27" t="n">
        <f aca="false">MONTH(E352)</f>
        <v>9</v>
      </c>
      <c r="X352" s="27" t="str">
        <f aca="false">TEXT(WEEKDAY(E352,2),"0")&amp;" - "&amp;TEXT(E352,"dddd")</f>
        <v>7 - Sunday</v>
      </c>
      <c r="Y352" s="27" t="str">
        <f aca="false">_xlfn.IFS(C352&lt;18,"Child (0-17)",C352&lt;40,"Young Adult (18-39)",C352&lt;60,"Adult (40-59)",TRUE(),"Senior (60+)")</f>
        <v>Young Adult (18-39)</v>
      </c>
      <c r="Z352" s="27" t="n">
        <f aca="false">ROUND(G352-E352,0)</f>
        <v>2</v>
      </c>
      <c r="AA352" s="27" t="n">
        <f aca="false">L352+M352</f>
        <v>169</v>
      </c>
      <c r="AB352" s="27" t="n">
        <f aca="false">IFERROR(ROUND(Q352/AA352,2),0)</f>
        <v>51.38</v>
      </c>
      <c r="AC352" s="27" t="str">
        <f aca="false">IF(AND(K352="Critical",N352="No"),"URGENT - No Bed","Normal")</f>
        <v>Normal</v>
      </c>
      <c r="AD352" s="33" t="n">
        <f aca="false">INDEX(Lookup_Tables!$B$3:$B$12,MATCH(H352,Lookup_Tables!$A$3:$A$12,0))</f>
        <v>4400000</v>
      </c>
      <c r="AE352" s="27" t="str">
        <f aca="false">INDEX(Lookup_Tables!$C$3:$C$12,MATCH(H352,Lookup_Tables!$A$3:$A$12,0))</f>
        <v>Dr. Neha Chopra</v>
      </c>
      <c r="AF352" s="27" t="str">
        <f aca="false">IFERROR(INDEX(Lookup_Tables!$F$16:$F$45,MATCH(I352,Lookup_Tables!$E$16:$E$45,0)),"N/A")</f>
        <v>EMP220</v>
      </c>
      <c r="AG352" s="27" t="n">
        <f aca="false">_xlfn.IFS(R352="Recovered",4,R352="Referred",3,R352="Admitted",2,R352="Deceased",1,TRUE(),0)</f>
        <v>4</v>
      </c>
      <c r="AH352" s="27" t="str">
        <f aca="false">IF(T352&gt;=4,"Satisfied",IF(T352&gt;=3,"Neutral","Needs Improvement"))</f>
        <v>Satisfied</v>
      </c>
    </row>
    <row r="353" customFormat="false" ht="15" hidden="false" customHeight="false" outlineLevel="0" collapsed="false">
      <c r="A353" s="30" t="s">
        <v>5964</v>
      </c>
      <c r="B353" s="30" t="s">
        <v>1446</v>
      </c>
      <c r="C353" s="30" t="n">
        <v>27</v>
      </c>
      <c r="D353" s="30" t="s">
        <v>121</v>
      </c>
      <c r="E353" s="31" t="n">
        <v>45626</v>
      </c>
      <c r="F353" s="30" t="s">
        <v>356</v>
      </c>
      <c r="G353" s="31" t="n">
        <v>45628</v>
      </c>
      <c r="H353" s="30" t="s">
        <v>217</v>
      </c>
      <c r="I353" s="30" t="s">
        <v>282</v>
      </c>
      <c r="J353" s="30" t="s">
        <v>218</v>
      </c>
      <c r="K353" s="30" t="s">
        <v>156</v>
      </c>
      <c r="L353" s="30" t="n">
        <v>72</v>
      </c>
      <c r="M353" s="30" t="n">
        <v>55</v>
      </c>
      <c r="N353" s="30" t="s">
        <v>127</v>
      </c>
      <c r="O353" s="30" t="s">
        <v>139</v>
      </c>
      <c r="P353" s="30" t="s">
        <v>129</v>
      </c>
      <c r="Q353" s="32" t="n">
        <v>3781.28</v>
      </c>
      <c r="R353" s="30" t="s">
        <v>130</v>
      </c>
      <c r="S353" s="30" t="s">
        <v>164</v>
      </c>
      <c r="T353" s="30" t="n">
        <v>3</v>
      </c>
      <c r="U353" s="30" t="n">
        <f aca="false">YEAR(E353)</f>
        <v>2024</v>
      </c>
      <c r="V353" s="30" t="str">
        <f aca="false">TEXT(E353,"MMM-YYYY")</f>
        <v>Nov-2024</v>
      </c>
      <c r="W353" s="30" t="n">
        <f aca="false">MONTH(E353)</f>
        <v>11</v>
      </c>
      <c r="X353" s="30" t="str">
        <f aca="false">TEXT(WEEKDAY(E353,2),"0")&amp;" - "&amp;TEXT(E353,"dddd")</f>
        <v>6 - Saturday</v>
      </c>
      <c r="Y353" s="30" t="str">
        <f aca="false">_xlfn.IFS(C353&lt;18,"Child (0-17)",C353&lt;40,"Young Adult (18-39)",C353&lt;60,"Adult (40-59)",TRUE(),"Senior (60+)")</f>
        <v>Young Adult (18-39)</v>
      </c>
      <c r="Z353" s="30" t="n">
        <f aca="false">ROUND(G353-E353,0)</f>
        <v>2</v>
      </c>
      <c r="AA353" s="30" t="n">
        <f aca="false">L353+M353</f>
        <v>127</v>
      </c>
      <c r="AB353" s="30" t="n">
        <f aca="false">IFERROR(ROUND(Q353/AA353,2),0)</f>
        <v>29.77</v>
      </c>
      <c r="AC353" s="30" t="str">
        <f aca="false">IF(AND(K353="Critical",N353="No"),"URGENT - No Bed","Normal")</f>
        <v>Normal</v>
      </c>
      <c r="AD353" s="34" t="n">
        <f aca="false">INDEX(Lookup_Tables!$B$3:$B$12,MATCH(H353,Lookup_Tables!$A$3:$A$12,0))</f>
        <v>4200000</v>
      </c>
      <c r="AE353" s="30" t="str">
        <f aca="false">INDEX(Lookup_Tables!$C$3:$C$12,MATCH(H353,Lookup_Tables!$A$3:$A$12,0))</f>
        <v>Dr. Anil Kapoor</v>
      </c>
      <c r="AF353" s="30" t="str">
        <f aca="false">IFERROR(INDEX(Lookup_Tables!$F$16:$F$45,MATCH(I353,Lookup_Tables!$E$16:$E$45,0)),"N/A")</f>
        <v>EMP200</v>
      </c>
      <c r="AG353" s="30" t="n">
        <f aca="false">_xlfn.IFS(R353="Recovered",4,R353="Referred",3,R353="Admitted",2,R353="Deceased",1,TRUE(),0)</f>
        <v>4</v>
      </c>
      <c r="AH353" s="30" t="str">
        <f aca="false">IF(T353&gt;=4,"Satisfied",IF(T353&gt;=3,"Neutral","Needs Improvement"))</f>
        <v>Neutral</v>
      </c>
    </row>
    <row r="354" customFormat="false" ht="15" hidden="false" customHeight="false" outlineLevel="0" collapsed="false">
      <c r="A354" s="27" t="s">
        <v>5485</v>
      </c>
      <c r="B354" s="27" t="s">
        <v>1494</v>
      </c>
      <c r="C354" s="27" t="n">
        <v>10</v>
      </c>
      <c r="D354" s="27" t="s">
        <v>181</v>
      </c>
      <c r="E354" s="28" t="n">
        <v>45644</v>
      </c>
      <c r="F354" s="27" t="s">
        <v>429</v>
      </c>
      <c r="G354" s="28" t="n">
        <v>45646</v>
      </c>
      <c r="H354" s="27" t="s">
        <v>146</v>
      </c>
      <c r="I354" s="27" t="s">
        <v>176</v>
      </c>
      <c r="J354" s="27" t="s">
        <v>177</v>
      </c>
      <c r="K354" s="27" t="s">
        <v>156</v>
      </c>
      <c r="L354" s="27" t="n">
        <v>40</v>
      </c>
      <c r="M354" s="27" t="n">
        <v>33</v>
      </c>
      <c r="N354" s="27" t="s">
        <v>127</v>
      </c>
      <c r="O354" s="27" t="s">
        <v>149</v>
      </c>
      <c r="P354" s="27" t="s">
        <v>187</v>
      </c>
      <c r="Q354" s="29" t="n">
        <v>3225.71</v>
      </c>
      <c r="R354" s="27" t="s">
        <v>172</v>
      </c>
      <c r="S354" s="27" t="s">
        <v>151</v>
      </c>
      <c r="T354" s="27" t="n">
        <v>4</v>
      </c>
      <c r="U354" s="27" t="n">
        <f aca="false">YEAR(E354)</f>
        <v>2024</v>
      </c>
      <c r="V354" s="27" t="str">
        <f aca="false">TEXT(E354,"MMM-YYYY")</f>
        <v>Dec-2024</v>
      </c>
      <c r="W354" s="27" t="n">
        <f aca="false">MONTH(E354)</f>
        <v>12</v>
      </c>
      <c r="X354" s="27" t="str">
        <f aca="false">TEXT(WEEKDAY(E354,2),"0")&amp;" - "&amp;TEXT(E354,"dddd")</f>
        <v>3 - Wednesday</v>
      </c>
      <c r="Y354" s="27" t="str">
        <f aca="false">_xlfn.IFS(C354&lt;18,"Child (0-17)",C354&lt;40,"Young Adult (18-39)",C354&lt;60,"Adult (40-59)",TRUE(),"Senior (60+)")</f>
        <v>Child (0-17)</v>
      </c>
      <c r="Z354" s="27" t="n">
        <f aca="false">ROUND(G354-E354,0)</f>
        <v>2</v>
      </c>
      <c r="AA354" s="27" t="n">
        <f aca="false">L354+M354</f>
        <v>73</v>
      </c>
      <c r="AB354" s="27" t="n">
        <f aca="false">IFERROR(ROUND(Q354/AA354,2),0)</f>
        <v>44.19</v>
      </c>
      <c r="AC354" s="27" t="str">
        <f aca="false">IF(AND(K354="Critical",N354="No"),"URGENT - No Bed","Normal")</f>
        <v>Normal</v>
      </c>
      <c r="AD354" s="33" t="n">
        <f aca="false">INDEX(Lookup_Tables!$B$3:$B$12,MATCH(H354,Lookup_Tables!$A$3:$A$12,0))</f>
        <v>2700000</v>
      </c>
      <c r="AE354" s="27" t="str">
        <f aca="false">INDEX(Lookup_Tables!$C$3:$C$12,MATCH(H354,Lookup_Tables!$A$3:$A$12,0))</f>
        <v>Dr. Vikram Singh</v>
      </c>
      <c r="AF354" s="27" t="str">
        <f aca="false">IFERROR(INDEX(Lookup_Tables!$F$16:$F$45,MATCH(I354,Lookup_Tables!$E$16:$E$45,0)),"N/A")</f>
        <v>EMP227</v>
      </c>
      <c r="AG354" s="27" t="n">
        <f aca="false">_xlfn.IFS(R354="Recovered",4,R354="Referred",3,R354="Admitted",2,R354="Deceased",1,TRUE(),0)</f>
        <v>2</v>
      </c>
      <c r="AH354" s="27" t="str">
        <f aca="false">IF(T354&gt;=4,"Satisfied",IF(T354&gt;=3,"Neutral","Needs Improvement"))</f>
        <v>Satisfied</v>
      </c>
    </row>
    <row r="355" customFormat="false" ht="15" hidden="false" customHeight="false" outlineLevel="0" collapsed="false">
      <c r="A355" s="30" t="s">
        <v>859</v>
      </c>
      <c r="B355" s="30" t="s">
        <v>855</v>
      </c>
      <c r="C355" s="30" t="n">
        <v>16</v>
      </c>
      <c r="D355" s="30" t="s">
        <v>181</v>
      </c>
      <c r="E355" s="31" t="n">
        <v>45440</v>
      </c>
      <c r="F355" s="30" t="s">
        <v>860</v>
      </c>
      <c r="G355" s="31" t="n">
        <v>45443</v>
      </c>
      <c r="H355" s="30" t="s">
        <v>161</v>
      </c>
      <c r="I355" s="30" t="s">
        <v>538</v>
      </c>
      <c r="J355" s="30" t="s">
        <v>648</v>
      </c>
      <c r="K355" s="30" t="s">
        <v>156</v>
      </c>
      <c r="L355" s="30" t="n">
        <v>34</v>
      </c>
      <c r="M355" s="30" t="n">
        <v>74</v>
      </c>
      <c r="N355" s="30" t="s">
        <v>127</v>
      </c>
      <c r="O355" s="30" t="s">
        <v>128</v>
      </c>
      <c r="P355" s="30" t="s">
        <v>150</v>
      </c>
      <c r="Q355" s="32" t="n">
        <v>4083.01</v>
      </c>
      <c r="R355" s="30" t="s">
        <v>172</v>
      </c>
      <c r="S355" s="30" t="s">
        <v>335</v>
      </c>
      <c r="T355" s="30" t="n">
        <v>5</v>
      </c>
      <c r="U355" s="30" t="n">
        <f aca="false">YEAR(E355)</f>
        <v>2024</v>
      </c>
      <c r="V355" s="30" t="str">
        <f aca="false">TEXT(E355,"MMM-YYYY")</f>
        <v>May-2024</v>
      </c>
      <c r="W355" s="30" t="n">
        <f aca="false">MONTH(E355)</f>
        <v>5</v>
      </c>
      <c r="X355" s="30" t="str">
        <f aca="false">TEXT(WEEKDAY(E355,2),"0")&amp;" - "&amp;TEXT(E355,"dddd")</f>
        <v>2 - Tuesday</v>
      </c>
      <c r="Y355" s="30" t="str">
        <f aca="false">_xlfn.IFS(C355&lt;18,"Child (0-17)",C355&lt;40,"Young Adult (18-39)",C355&lt;60,"Adult (40-59)",TRUE(),"Senior (60+)")</f>
        <v>Child (0-17)</v>
      </c>
      <c r="Z355" s="30" t="n">
        <f aca="false">ROUND(G355-E355,0)</f>
        <v>3</v>
      </c>
      <c r="AA355" s="30" t="n">
        <f aca="false">L355+M355</f>
        <v>108</v>
      </c>
      <c r="AB355" s="30" t="n">
        <f aca="false">IFERROR(ROUND(Q355/AA355,2),0)</f>
        <v>37.81</v>
      </c>
      <c r="AC355" s="30" t="str">
        <f aca="false">IF(AND(K355="Critical",N355="No"),"URGENT - No Bed","Normal")</f>
        <v>Normal</v>
      </c>
      <c r="AD355" s="34" t="n">
        <f aca="false">INDEX(Lookup_Tables!$B$3:$B$12,MATCH(H355,Lookup_Tables!$A$3:$A$12,0))</f>
        <v>3600000</v>
      </c>
      <c r="AE355" s="30" t="str">
        <f aca="false">INDEX(Lookup_Tables!$C$3:$C$12,MATCH(H355,Lookup_Tables!$A$3:$A$12,0))</f>
        <v>Dr. Sameer Joshi</v>
      </c>
      <c r="AF355" s="30" t="str">
        <f aca="false">IFERROR(INDEX(Lookup_Tables!$F$16:$F$45,MATCH(I355,Lookup_Tables!$E$16:$E$45,0)),"N/A")</f>
        <v>EMP221</v>
      </c>
      <c r="AG355" s="30" t="n">
        <f aca="false">_xlfn.IFS(R355="Recovered",4,R355="Referred",3,R355="Admitted",2,R355="Deceased",1,TRUE(),0)</f>
        <v>2</v>
      </c>
      <c r="AH355" s="30" t="str">
        <f aca="false">IF(T355&gt;=4,"Satisfied",IF(T355&gt;=3,"Neutral","Needs Improvement"))</f>
        <v>Satisfied</v>
      </c>
    </row>
    <row r="356" customFormat="false" ht="15" hidden="false" customHeight="false" outlineLevel="0" collapsed="false">
      <c r="A356" s="27" t="s">
        <v>1088</v>
      </c>
      <c r="B356" s="27" t="s">
        <v>758</v>
      </c>
      <c r="C356" s="27" t="n">
        <v>0</v>
      </c>
      <c r="D356" s="27" t="s">
        <v>181</v>
      </c>
      <c r="E356" s="28" t="n">
        <v>45390</v>
      </c>
      <c r="F356" s="27" t="s">
        <v>1073</v>
      </c>
      <c r="G356" s="28" t="n">
        <v>45391</v>
      </c>
      <c r="H356" s="27" t="s">
        <v>146</v>
      </c>
      <c r="I356" s="27" t="s">
        <v>147</v>
      </c>
      <c r="J356" s="27" t="s">
        <v>222</v>
      </c>
      <c r="K356" s="27" t="s">
        <v>138</v>
      </c>
      <c r="L356" s="27" t="n">
        <v>59</v>
      </c>
      <c r="M356" s="27" t="n">
        <v>30</v>
      </c>
      <c r="N356" s="27" t="s">
        <v>127</v>
      </c>
      <c r="O356" s="27" t="s">
        <v>171</v>
      </c>
      <c r="P356" s="27" t="s">
        <v>129</v>
      </c>
      <c r="Q356" s="29" t="n">
        <v>2683.15</v>
      </c>
      <c r="R356" s="27" t="s">
        <v>130</v>
      </c>
      <c r="S356" s="27" t="s">
        <v>151</v>
      </c>
      <c r="T356" s="27" t="n">
        <v>5</v>
      </c>
      <c r="U356" s="27" t="n">
        <f aca="false">YEAR(E356)</f>
        <v>2024</v>
      </c>
      <c r="V356" s="27" t="str">
        <f aca="false">TEXT(E356,"MMM-YYYY")</f>
        <v>Apr-2024</v>
      </c>
      <c r="W356" s="27" t="n">
        <f aca="false">MONTH(E356)</f>
        <v>4</v>
      </c>
      <c r="X356" s="27" t="str">
        <f aca="false">TEXT(WEEKDAY(E356,2),"0")&amp;" - "&amp;TEXT(E356,"dddd")</f>
        <v>1 - Monday</v>
      </c>
      <c r="Y356" s="27" t="str">
        <f aca="false">_xlfn.IFS(C356&lt;18,"Child (0-17)",C356&lt;40,"Young Adult (18-39)",C356&lt;60,"Adult (40-59)",TRUE(),"Senior (60+)")</f>
        <v>Child (0-17)</v>
      </c>
      <c r="Z356" s="27" t="n">
        <f aca="false">ROUND(G356-E356,0)</f>
        <v>1</v>
      </c>
      <c r="AA356" s="27" t="n">
        <f aca="false">L356+M356</f>
        <v>89</v>
      </c>
      <c r="AB356" s="27" t="n">
        <f aca="false">IFERROR(ROUND(Q356/AA356,2),0)</f>
        <v>30.15</v>
      </c>
      <c r="AC356" s="27" t="str">
        <f aca="false">IF(AND(K356="Critical",N356="No"),"URGENT - No Bed","Normal")</f>
        <v>Normal</v>
      </c>
      <c r="AD356" s="33" t="n">
        <f aca="false">INDEX(Lookup_Tables!$B$3:$B$12,MATCH(H356,Lookup_Tables!$A$3:$A$12,0))</f>
        <v>2700000</v>
      </c>
      <c r="AE356" s="27" t="str">
        <f aca="false">INDEX(Lookup_Tables!$C$3:$C$12,MATCH(H356,Lookup_Tables!$A$3:$A$12,0))</f>
        <v>Dr. Vikram Singh</v>
      </c>
      <c r="AF356" s="27" t="str">
        <f aca="false">IFERROR(INDEX(Lookup_Tables!$F$16:$F$45,MATCH(I356,Lookup_Tables!$E$16:$E$45,0)),"N/A")</f>
        <v>EMP229</v>
      </c>
      <c r="AG356" s="27" t="n">
        <f aca="false">_xlfn.IFS(R356="Recovered",4,R356="Referred",3,R356="Admitted",2,R356="Deceased",1,TRUE(),0)</f>
        <v>4</v>
      </c>
      <c r="AH356" s="27" t="str">
        <f aca="false">IF(T356&gt;=4,"Satisfied",IF(T356&gt;=3,"Neutral","Needs Improvement"))</f>
        <v>Satisfied</v>
      </c>
    </row>
    <row r="357" customFormat="false" ht="15" hidden="false" customHeight="false" outlineLevel="0" collapsed="false">
      <c r="A357" s="30" t="s">
        <v>2098</v>
      </c>
      <c r="B357" s="30" t="s">
        <v>1417</v>
      </c>
      <c r="C357" s="30" t="n">
        <v>46</v>
      </c>
      <c r="D357" s="30" t="s">
        <v>121</v>
      </c>
      <c r="E357" s="31" t="n">
        <v>45313</v>
      </c>
      <c r="F357" s="30" t="s">
        <v>1233</v>
      </c>
      <c r="G357" s="31" t="n">
        <v>45319</v>
      </c>
      <c r="H357" s="30" t="s">
        <v>183</v>
      </c>
      <c r="I357" s="30" t="s">
        <v>212</v>
      </c>
      <c r="J357" s="30" t="s">
        <v>185</v>
      </c>
      <c r="K357" s="30" t="s">
        <v>126</v>
      </c>
      <c r="L357" s="30" t="n">
        <v>39</v>
      </c>
      <c r="M357" s="30" t="n">
        <v>64</v>
      </c>
      <c r="N357" s="30" t="s">
        <v>186</v>
      </c>
      <c r="O357" s="30" t="s">
        <v>128</v>
      </c>
      <c r="P357" s="30" t="s">
        <v>187</v>
      </c>
      <c r="Q357" s="32" t="n">
        <v>6533.76</v>
      </c>
      <c r="R357" s="30" t="s">
        <v>130</v>
      </c>
      <c r="S357" s="30" t="s">
        <v>131</v>
      </c>
      <c r="T357" s="30" t="n">
        <v>4</v>
      </c>
      <c r="U357" s="30" t="n">
        <f aca="false">YEAR(E357)</f>
        <v>2024</v>
      </c>
      <c r="V357" s="30" t="str">
        <f aca="false">TEXT(E357,"MMM-YYYY")</f>
        <v>Jan-2024</v>
      </c>
      <c r="W357" s="30" t="n">
        <f aca="false">MONTH(E357)</f>
        <v>1</v>
      </c>
      <c r="X357" s="30" t="str">
        <f aca="false">TEXT(WEEKDAY(E357,2),"0")&amp;" - "&amp;TEXT(E357,"dddd")</f>
        <v>1 - Monday</v>
      </c>
      <c r="Y357" s="30" t="str">
        <f aca="false">_xlfn.IFS(C357&lt;18,"Child (0-17)",C357&lt;40,"Young Adult (18-39)",C357&lt;60,"Adult (40-59)",TRUE(),"Senior (60+)")</f>
        <v>Adult (40-59)</v>
      </c>
      <c r="Z357" s="30" t="n">
        <f aca="false">ROUND(G357-E357,0)</f>
        <v>6</v>
      </c>
      <c r="AA357" s="30" t="n">
        <f aca="false">L357+M357</f>
        <v>103</v>
      </c>
      <c r="AB357" s="30" t="n">
        <f aca="false">IFERROR(ROUND(Q357/AA357,2),0)</f>
        <v>63.43</v>
      </c>
      <c r="AC357" s="30" t="str">
        <f aca="false">IF(AND(K357="Critical",N357="No"),"URGENT - No Bed","Normal")</f>
        <v>Normal</v>
      </c>
      <c r="AD357" s="34" t="n">
        <f aca="false">INDEX(Lookup_Tables!$B$3:$B$12,MATCH(H357,Lookup_Tables!$A$3:$A$12,0))</f>
        <v>3100000</v>
      </c>
      <c r="AE357" s="30" t="str">
        <f aca="false">INDEX(Lookup_Tables!$C$3:$C$12,MATCH(H357,Lookup_Tables!$A$3:$A$12,0))</f>
        <v>Dr. Kavita Rao</v>
      </c>
      <c r="AF357" s="30" t="str">
        <f aca="false">IFERROR(INDEX(Lookup_Tables!$F$16:$F$45,MATCH(I357,Lookup_Tables!$E$16:$E$45,0)),"N/A")</f>
        <v>EMP225</v>
      </c>
      <c r="AG357" s="30" t="n">
        <f aca="false">_xlfn.IFS(R357="Recovered",4,R357="Referred",3,R357="Admitted",2,R357="Deceased",1,TRUE(),0)</f>
        <v>4</v>
      </c>
      <c r="AH357" s="30" t="str">
        <f aca="false">IF(T357&gt;=4,"Satisfied",IF(T357&gt;=3,"Neutral","Needs Improvement"))</f>
        <v>Satisfied</v>
      </c>
    </row>
    <row r="358" customFormat="false" ht="15" hidden="false" customHeight="false" outlineLevel="0" collapsed="false">
      <c r="A358" s="27" t="s">
        <v>2510</v>
      </c>
      <c r="B358" s="27" t="s">
        <v>1941</v>
      </c>
      <c r="C358" s="27" t="n">
        <v>31</v>
      </c>
      <c r="D358" s="27" t="s">
        <v>121</v>
      </c>
      <c r="E358" s="28" t="n">
        <v>45315</v>
      </c>
      <c r="F358" s="27" t="s">
        <v>1240</v>
      </c>
      <c r="G358" s="28" t="n">
        <v>45315</v>
      </c>
      <c r="H358" s="27" t="s">
        <v>161</v>
      </c>
      <c r="I358" s="27" t="s">
        <v>320</v>
      </c>
      <c r="J358" s="27" t="s">
        <v>426</v>
      </c>
      <c r="K358" s="27" t="s">
        <v>138</v>
      </c>
      <c r="L358" s="27" t="n">
        <v>78</v>
      </c>
      <c r="M358" s="27" t="n">
        <v>34</v>
      </c>
      <c r="N358" s="27" t="s">
        <v>127</v>
      </c>
      <c r="O358" s="27" t="s">
        <v>139</v>
      </c>
      <c r="P358" s="27" t="s">
        <v>187</v>
      </c>
      <c r="Q358" s="29" t="n">
        <v>1038.36</v>
      </c>
      <c r="R358" s="27" t="s">
        <v>130</v>
      </c>
      <c r="S358" s="27" t="s">
        <v>197</v>
      </c>
      <c r="T358" s="27" t="n">
        <v>4</v>
      </c>
      <c r="U358" s="27" t="n">
        <f aca="false">YEAR(E358)</f>
        <v>2024</v>
      </c>
      <c r="V358" s="27" t="str">
        <f aca="false">TEXT(E358,"MMM-YYYY")</f>
        <v>Jan-2024</v>
      </c>
      <c r="W358" s="27" t="n">
        <f aca="false">MONTH(E358)</f>
        <v>1</v>
      </c>
      <c r="X358" s="27" t="str">
        <f aca="false">TEXT(WEEKDAY(E358,2),"0")&amp;" - "&amp;TEXT(E358,"dddd")</f>
        <v>3 - Wednesday</v>
      </c>
      <c r="Y358" s="27" t="str">
        <f aca="false">_xlfn.IFS(C358&lt;18,"Child (0-17)",C358&lt;40,"Young Adult (18-39)",C358&lt;60,"Adult (40-59)",TRUE(),"Senior (60+)")</f>
        <v>Young Adult (18-39)</v>
      </c>
      <c r="Z358" s="27" t="n">
        <f aca="false">ROUND(G358-E358,0)</f>
        <v>0</v>
      </c>
      <c r="AA358" s="27" t="n">
        <f aca="false">L358+M358</f>
        <v>112</v>
      </c>
      <c r="AB358" s="27" t="n">
        <f aca="false">IFERROR(ROUND(Q358/AA358,2),0)</f>
        <v>9.27</v>
      </c>
      <c r="AC358" s="27" t="str">
        <f aca="false">IF(AND(K358="Critical",N358="No"),"URGENT - No Bed","Normal")</f>
        <v>Normal</v>
      </c>
      <c r="AD358" s="33" t="n">
        <f aca="false">INDEX(Lookup_Tables!$B$3:$B$12,MATCH(H358,Lookup_Tables!$A$3:$A$12,0))</f>
        <v>3600000</v>
      </c>
      <c r="AE358" s="27" t="str">
        <f aca="false">INDEX(Lookup_Tables!$C$3:$C$12,MATCH(H358,Lookup_Tables!$A$3:$A$12,0))</f>
        <v>Dr. Sameer Joshi</v>
      </c>
      <c r="AF358" s="27" t="str">
        <f aca="false">IFERROR(INDEX(Lookup_Tables!$F$16:$F$45,MATCH(I358,Lookup_Tables!$E$16:$E$45,0)),"N/A")</f>
        <v>EMP223</v>
      </c>
      <c r="AG358" s="27" t="n">
        <f aca="false">_xlfn.IFS(R358="Recovered",4,R358="Referred",3,R358="Admitted",2,R358="Deceased",1,TRUE(),0)</f>
        <v>4</v>
      </c>
      <c r="AH358" s="27" t="str">
        <f aca="false">IF(T358&gt;=4,"Satisfied",IF(T358&gt;=3,"Neutral","Needs Improvement"))</f>
        <v>Satisfied</v>
      </c>
    </row>
    <row r="359" customFormat="false" ht="15" hidden="false" customHeight="false" outlineLevel="0" collapsed="false">
      <c r="A359" s="30" t="s">
        <v>1433</v>
      </c>
      <c r="B359" s="30" t="s">
        <v>1434</v>
      </c>
      <c r="C359" s="30" t="n">
        <v>41</v>
      </c>
      <c r="D359" s="30" t="s">
        <v>121</v>
      </c>
      <c r="E359" s="31" t="n">
        <v>45510</v>
      </c>
      <c r="F359" s="30" t="s">
        <v>450</v>
      </c>
      <c r="G359" s="31" t="n">
        <v>45510</v>
      </c>
      <c r="H359" s="30" t="s">
        <v>242</v>
      </c>
      <c r="I359" s="30" t="s">
        <v>315</v>
      </c>
      <c r="J359" s="30" t="s">
        <v>401</v>
      </c>
      <c r="K359" s="30" t="s">
        <v>138</v>
      </c>
      <c r="L359" s="30" t="n">
        <v>25</v>
      </c>
      <c r="M359" s="30" t="n">
        <v>33</v>
      </c>
      <c r="N359" s="30" t="s">
        <v>127</v>
      </c>
      <c r="O359" s="30" t="s">
        <v>128</v>
      </c>
      <c r="P359" s="30" t="s">
        <v>150</v>
      </c>
      <c r="Q359" s="32" t="n">
        <v>1077.47</v>
      </c>
      <c r="R359" s="30" t="s">
        <v>130</v>
      </c>
      <c r="S359" s="30" t="s">
        <v>151</v>
      </c>
      <c r="T359" s="30" t="n">
        <v>5</v>
      </c>
      <c r="U359" s="30" t="n">
        <f aca="false">YEAR(E359)</f>
        <v>2024</v>
      </c>
      <c r="V359" s="30" t="str">
        <f aca="false">TEXT(E359,"MMM-YYYY")</f>
        <v>Aug-2024</v>
      </c>
      <c r="W359" s="30" t="n">
        <f aca="false">MONTH(E359)</f>
        <v>8</v>
      </c>
      <c r="X359" s="30" t="str">
        <f aca="false">TEXT(WEEKDAY(E359,2),"0")&amp;" - "&amp;TEXT(E359,"dddd")</f>
        <v>2 - Tuesday</v>
      </c>
      <c r="Y359" s="30" t="str">
        <f aca="false">_xlfn.IFS(C359&lt;18,"Child (0-17)",C359&lt;40,"Young Adult (18-39)",C359&lt;60,"Adult (40-59)",TRUE(),"Senior (60+)")</f>
        <v>Adult (40-59)</v>
      </c>
      <c r="Z359" s="30" t="n">
        <f aca="false">ROUND(G359-E359,0)</f>
        <v>0</v>
      </c>
      <c r="AA359" s="30" t="n">
        <f aca="false">L359+M359</f>
        <v>58</v>
      </c>
      <c r="AB359" s="30" t="n">
        <f aca="false">IFERROR(ROUND(Q359/AA359,2),0)</f>
        <v>18.58</v>
      </c>
      <c r="AC359" s="30" t="str">
        <f aca="false">IF(AND(K359="Critical",N359="No"),"URGENT - No Bed","Normal")</f>
        <v>Normal</v>
      </c>
      <c r="AD359" s="34" t="n">
        <f aca="false">INDEX(Lookup_Tables!$B$3:$B$12,MATCH(H359,Lookup_Tables!$A$3:$A$12,0))</f>
        <v>3000000</v>
      </c>
      <c r="AE359" s="30" t="str">
        <f aca="false">INDEX(Lookup_Tables!$C$3:$C$12,MATCH(H359,Lookup_Tables!$A$3:$A$12,0))</f>
        <v>Dr. Pooja Iyer</v>
      </c>
      <c r="AF359" s="30" t="str">
        <f aca="false">IFERROR(INDEX(Lookup_Tables!$F$16:$F$45,MATCH(I359,Lookup_Tables!$E$16:$E$45,0)),"N/A")</f>
        <v>EMP213</v>
      </c>
      <c r="AG359" s="30" t="n">
        <f aca="false">_xlfn.IFS(R359="Recovered",4,R359="Referred",3,R359="Admitted",2,R359="Deceased",1,TRUE(),0)</f>
        <v>4</v>
      </c>
      <c r="AH359" s="30" t="str">
        <f aca="false">IF(T359&gt;=4,"Satisfied",IF(T359&gt;=3,"Neutral","Needs Improvement"))</f>
        <v>Satisfied</v>
      </c>
    </row>
    <row r="360" customFormat="false" ht="15" hidden="false" customHeight="false" outlineLevel="0" collapsed="false">
      <c r="A360" s="27" t="s">
        <v>5163</v>
      </c>
      <c r="B360" s="27" t="s">
        <v>2439</v>
      </c>
      <c r="C360" s="27" t="n">
        <v>44</v>
      </c>
      <c r="D360" s="27" t="s">
        <v>181</v>
      </c>
      <c r="E360" s="28" t="n">
        <v>45589</v>
      </c>
      <c r="F360" s="27" t="s">
        <v>1349</v>
      </c>
      <c r="G360" s="28" t="n">
        <v>45595</v>
      </c>
      <c r="H360" s="27" t="s">
        <v>236</v>
      </c>
      <c r="I360" s="27" t="s">
        <v>266</v>
      </c>
      <c r="J360" s="27" t="s">
        <v>287</v>
      </c>
      <c r="K360" s="27" t="s">
        <v>126</v>
      </c>
      <c r="L360" s="27" t="n">
        <v>15</v>
      </c>
      <c r="M360" s="27" t="n">
        <v>47</v>
      </c>
      <c r="N360" s="27" t="s">
        <v>127</v>
      </c>
      <c r="O360" s="27" t="s">
        <v>128</v>
      </c>
      <c r="P360" s="27" t="s">
        <v>187</v>
      </c>
      <c r="Q360" s="29" t="n">
        <v>6563.83</v>
      </c>
      <c r="R360" s="27" t="s">
        <v>130</v>
      </c>
      <c r="S360" s="27" t="s">
        <v>197</v>
      </c>
      <c r="T360" s="27" t="n">
        <v>4</v>
      </c>
      <c r="U360" s="27" t="n">
        <f aca="false">YEAR(E360)</f>
        <v>2024</v>
      </c>
      <c r="V360" s="27" t="str">
        <f aca="false">TEXT(E360,"MMM-YYYY")</f>
        <v>Oct-2024</v>
      </c>
      <c r="W360" s="27" t="n">
        <f aca="false">MONTH(E360)</f>
        <v>10</v>
      </c>
      <c r="X360" s="27" t="str">
        <f aca="false">TEXT(WEEKDAY(E360,2),"0")&amp;" - "&amp;TEXT(E360,"dddd")</f>
        <v>4 - Thursday</v>
      </c>
      <c r="Y360" s="27" t="str">
        <f aca="false">_xlfn.IFS(C360&lt;18,"Child (0-17)",C360&lt;40,"Young Adult (18-39)",C360&lt;60,"Adult (40-59)",TRUE(),"Senior (60+)")</f>
        <v>Adult (40-59)</v>
      </c>
      <c r="Z360" s="27" t="n">
        <f aca="false">ROUND(G360-E360,0)</f>
        <v>6</v>
      </c>
      <c r="AA360" s="27" t="n">
        <f aca="false">L360+M360</f>
        <v>62</v>
      </c>
      <c r="AB360" s="27" t="n">
        <f aca="false">IFERROR(ROUND(Q360/AA360,2),0)</f>
        <v>105.87</v>
      </c>
      <c r="AC360" s="27" t="str">
        <f aca="false">IF(AND(K360="Critical",N360="No"),"URGENT - No Bed","Normal")</f>
        <v>Normal</v>
      </c>
      <c r="AD360" s="33" t="n">
        <f aca="false">INDEX(Lookup_Tables!$B$3:$B$12,MATCH(H360,Lookup_Tables!$A$3:$A$12,0))</f>
        <v>3900000</v>
      </c>
      <c r="AE360" s="27" t="str">
        <f aca="false">INDEX(Lookup_Tables!$C$3:$C$12,MATCH(H360,Lookup_Tables!$A$3:$A$12,0))</f>
        <v>Dr. Rina Mehta</v>
      </c>
      <c r="AF360" s="27" t="str">
        <f aca="false">IFERROR(INDEX(Lookup_Tables!$F$16:$F$45,MATCH(I360,Lookup_Tables!$E$16:$E$45,0)),"N/A")</f>
        <v>EMP217</v>
      </c>
      <c r="AG360" s="27" t="n">
        <f aca="false">_xlfn.IFS(R360="Recovered",4,R360="Referred",3,R360="Admitted",2,R360="Deceased",1,TRUE(),0)</f>
        <v>4</v>
      </c>
      <c r="AH360" s="27" t="str">
        <f aca="false">IF(T360&gt;=4,"Satisfied",IF(T360&gt;=3,"Neutral","Needs Improvement"))</f>
        <v>Satisfied</v>
      </c>
    </row>
    <row r="361" customFormat="false" ht="15" hidden="false" customHeight="false" outlineLevel="0" collapsed="false">
      <c r="A361" s="30" t="s">
        <v>6910</v>
      </c>
      <c r="B361" s="30" t="s">
        <v>1254</v>
      </c>
      <c r="C361" s="30" t="n">
        <v>34</v>
      </c>
      <c r="D361" s="30" t="s">
        <v>121</v>
      </c>
      <c r="E361" s="31" t="n">
        <v>45535</v>
      </c>
      <c r="F361" s="30" t="s">
        <v>549</v>
      </c>
      <c r="G361" s="31" t="n">
        <v>45536</v>
      </c>
      <c r="H361" s="30" t="s">
        <v>183</v>
      </c>
      <c r="I361" s="30" t="s">
        <v>212</v>
      </c>
      <c r="J361" s="30" t="s">
        <v>185</v>
      </c>
      <c r="K361" s="30" t="s">
        <v>138</v>
      </c>
      <c r="L361" s="30" t="n">
        <v>72</v>
      </c>
      <c r="M361" s="30" t="n">
        <v>22</v>
      </c>
      <c r="N361" s="30" t="s">
        <v>127</v>
      </c>
      <c r="O361" s="30" t="s">
        <v>139</v>
      </c>
      <c r="P361" s="30" t="s">
        <v>187</v>
      </c>
      <c r="Q361" s="32" t="n">
        <v>1822.54</v>
      </c>
      <c r="R361" s="30" t="s">
        <v>130</v>
      </c>
      <c r="S361" s="30" t="s">
        <v>197</v>
      </c>
      <c r="T361" s="30" t="n">
        <v>4</v>
      </c>
      <c r="U361" s="30" t="n">
        <f aca="false">YEAR(E361)</f>
        <v>2024</v>
      </c>
      <c r="V361" s="30" t="str">
        <f aca="false">TEXT(E361,"MMM-YYYY")</f>
        <v>Aug-2024</v>
      </c>
      <c r="W361" s="30" t="n">
        <f aca="false">MONTH(E361)</f>
        <v>8</v>
      </c>
      <c r="X361" s="30" t="str">
        <f aca="false">TEXT(WEEKDAY(E361,2),"0")&amp;" - "&amp;TEXT(E361,"dddd")</f>
        <v>6 - Saturday</v>
      </c>
      <c r="Y361" s="30" t="str">
        <f aca="false">_xlfn.IFS(C361&lt;18,"Child (0-17)",C361&lt;40,"Young Adult (18-39)",C361&lt;60,"Adult (40-59)",TRUE(),"Senior (60+)")</f>
        <v>Young Adult (18-39)</v>
      </c>
      <c r="Z361" s="30" t="n">
        <f aca="false">ROUND(G361-E361,0)</f>
        <v>1</v>
      </c>
      <c r="AA361" s="30" t="n">
        <f aca="false">L361+M361</f>
        <v>94</v>
      </c>
      <c r="AB361" s="30" t="n">
        <f aca="false">IFERROR(ROUND(Q361/AA361,2),0)</f>
        <v>19.39</v>
      </c>
      <c r="AC361" s="30" t="str">
        <f aca="false">IF(AND(K361="Critical",N361="No"),"URGENT - No Bed","Normal")</f>
        <v>Normal</v>
      </c>
      <c r="AD361" s="34" t="n">
        <f aca="false">INDEX(Lookup_Tables!$B$3:$B$12,MATCH(H361,Lookup_Tables!$A$3:$A$12,0))</f>
        <v>3100000</v>
      </c>
      <c r="AE361" s="30" t="str">
        <f aca="false">INDEX(Lookup_Tables!$C$3:$C$12,MATCH(H361,Lookup_Tables!$A$3:$A$12,0))</f>
        <v>Dr. Kavita Rao</v>
      </c>
      <c r="AF361" s="30" t="str">
        <f aca="false">IFERROR(INDEX(Lookup_Tables!$F$16:$F$45,MATCH(I361,Lookup_Tables!$E$16:$E$45,0)),"N/A")</f>
        <v>EMP225</v>
      </c>
      <c r="AG361" s="30" t="n">
        <f aca="false">_xlfn.IFS(R361="Recovered",4,R361="Referred",3,R361="Admitted",2,R361="Deceased",1,TRUE(),0)</f>
        <v>4</v>
      </c>
      <c r="AH361" s="30" t="str">
        <f aca="false">IF(T361&gt;=4,"Satisfied",IF(T361&gt;=3,"Neutral","Needs Improvement"))</f>
        <v>Satisfied</v>
      </c>
    </row>
    <row r="362" customFormat="false" ht="15" hidden="false" customHeight="false" outlineLevel="0" collapsed="false">
      <c r="A362" s="27" t="s">
        <v>5995</v>
      </c>
      <c r="B362" s="27" t="s">
        <v>2648</v>
      </c>
      <c r="C362" s="27" t="n">
        <v>48</v>
      </c>
      <c r="D362" s="27" t="s">
        <v>121</v>
      </c>
      <c r="E362" s="28" t="n">
        <v>45446</v>
      </c>
      <c r="F362" s="27" t="s">
        <v>614</v>
      </c>
      <c r="G362" s="28" t="n">
        <v>45447</v>
      </c>
      <c r="H362" s="27" t="s">
        <v>217</v>
      </c>
      <c r="I362" s="27" t="s">
        <v>282</v>
      </c>
      <c r="J362" s="27" t="s">
        <v>483</v>
      </c>
      <c r="K362" s="27" t="s">
        <v>156</v>
      </c>
      <c r="L362" s="27" t="n">
        <v>21</v>
      </c>
      <c r="M362" s="27" t="n">
        <v>69</v>
      </c>
      <c r="N362" s="27" t="s">
        <v>127</v>
      </c>
      <c r="O362" s="27" t="s">
        <v>171</v>
      </c>
      <c r="P362" s="27" t="s">
        <v>140</v>
      </c>
      <c r="Q362" s="29" t="n">
        <v>3963.43</v>
      </c>
      <c r="R362" s="27" t="s">
        <v>130</v>
      </c>
      <c r="S362" s="27" t="s">
        <v>178</v>
      </c>
      <c r="T362" s="27" t="n">
        <v>2</v>
      </c>
      <c r="U362" s="27" t="n">
        <f aca="false">YEAR(E362)</f>
        <v>2024</v>
      </c>
      <c r="V362" s="27" t="str">
        <f aca="false">TEXT(E362,"MMM-YYYY")</f>
        <v>Jun-2024</v>
      </c>
      <c r="W362" s="27" t="n">
        <f aca="false">MONTH(E362)</f>
        <v>6</v>
      </c>
      <c r="X362" s="27" t="str">
        <f aca="false">TEXT(WEEKDAY(E362,2),"0")&amp;" - "&amp;TEXT(E362,"dddd")</f>
        <v>1 - Monday</v>
      </c>
      <c r="Y362" s="27" t="str">
        <f aca="false">_xlfn.IFS(C362&lt;18,"Child (0-17)",C362&lt;40,"Young Adult (18-39)",C362&lt;60,"Adult (40-59)",TRUE(),"Senior (60+)")</f>
        <v>Adult (40-59)</v>
      </c>
      <c r="Z362" s="27" t="n">
        <f aca="false">ROUND(G362-E362,0)</f>
        <v>1</v>
      </c>
      <c r="AA362" s="27" t="n">
        <f aca="false">L362+M362</f>
        <v>90</v>
      </c>
      <c r="AB362" s="27" t="n">
        <f aca="false">IFERROR(ROUND(Q362/AA362,2),0)</f>
        <v>44.04</v>
      </c>
      <c r="AC362" s="27" t="str">
        <f aca="false">IF(AND(K362="Critical",N362="No"),"URGENT - No Bed","Normal")</f>
        <v>Normal</v>
      </c>
      <c r="AD362" s="33" t="n">
        <f aca="false">INDEX(Lookup_Tables!$B$3:$B$12,MATCH(H362,Lookup_Tables!$A$3:$A$12,0))</f>
        <v>4200000</v>
      </c>
      <c r="AE362" s="27" t="str">
        <f aca="false">INDEX(Lookup_Tables!$C$3:$C$12,MATCH(H362,Lookup_Tables!$A$3:$A$12,0))</f>
        <v>Dr. Anil Kapoor</v>
      </c>
      <c r="AF362" s="27" t="str">
        <f aca="false">IFERROR(INDEX(Lookup_Tables!$F$16:$F$45,MATCH(I362,Lookup_Tables!$E$16:$E$45,0)),"N/A")</f>
        <v>EMP200</v>
      </c>
      <c r="AG362" s="27" t="n">
        <f aca="false">_xlfn.IFS(R362="Recovered",4,R362="Referred",3,R362="Admitted",2,R362="Deceased",1,TRUE(),0)</f>
        <v>4</v>
      </c>
      <c r="AH362" s="27" t="str">
        <f aca="false">IF(T362&gt;=4,"Satisfied",IF(T362&gt;=3,"Neutral","Needs Improvement"))</f>
        <v>Needs Improvement</v>
      </c>
    </row>
    <row r="363" customFormat="false" ht="15" hidden="false" customHeight="false" outlineLevel="0" collapsed="false">
      <c r="A363" s="30" t="s">
        <v>3177</v>
      </c>
      <c r="B363" s="30" t="s">
        <v>2331</v>
      </c>
      <c r="C363" s="30" t="n">
        <v>15</v>
      </c>
      <c r="D363" s="30" t="s">
        <v>181</v>
      </c>
      <c r="E363" s="31" t="n">
        <v>45368</v>
      </c>
      <c r="F363" s="30" t="s">
        <v>326</v>
      </c>
      <c r="G363" s="31" t="n">
        <v>45368</v>
      </c>
      <c r="H363" s="30" t="s">
        <v>123</v>
      </c>
      <c r="I363" s="30" t="s">
        <v>124</v>
      </c>
      <c r="J363" s="30" t="s">
        <v>125</v>
      </c>
      <c r="K363" s="30" t="s">
        <v>138</v>
      </c>
      <c r="L363" s="30" t="n">
        <v>56</v>
      </c>
      <c r="M363" s="30" t="n">
        <v>21</v>
      </c>
      <c r="N363" s="30" t="s">
        <v>127</v>
      </c>
      <c r="O363" s="30" t="s">
        <v>139</v>
      </c>
      <c r="P363" s="30" t="s">
        <v>129</v>
      </c>
      <c r="Q363" s="32" t="n">
        <v>701.63</v>
      </c>
      <c r="R363" s="30" t="s">
        <v>130</v>
      </c>
      <c r="S363" s="30" t="s">
        <v>157</v>
      </c>
      <c r="T363" s="30" t="n">
        <v>5</v>
      </c>
      <c r="U363" s="30" t="n">
        <f aca="false">YEAR(E363)</f>
        <v>2024</v>
      </c>
      <c r="V363" s="30" t="str">
        <f aca="false">TEXT(E363,"MMM-YYYY")</f>
        <v>Mar-2024</v>
      </c>
      <c r="W363" s="30" t="n">
        <f aca="false">MONTH(E363)</f>
        <v>3</v>
      </c>
      <c r="X363" s="30" t="str">
        <f aca="false">TEXT(WEEKDAY(E363,2),"0")&amp;" - "&amp;TEXT(E363,"dddd")</f>
        <v>7 - Sunday</v>
      </c>
      <c r="Y363" s="30" t="str">
        <f aca="false">_xlfn.IFS(C363&lt;18,"Child (0-17)",C363&lt;40,"Young Adult (18-39)",C363&lt;60,"Adult (40-59)",TRUE(),"Senior (60+)")</f>
        <v>Child (0-17)</v>
      </c>
      <c r="Z363" s="30" t="n">
        <f aca="false">ROUND(G363-E363,0)</f>
        <v>0</v>
      </c>
      <c r="AA363" s="30" t="n">
        <f aca="false">L363+M363</f>
        <v>77</v>
      </c>
      <c r="AB363" s="30" t="n">
        <f aca="false">IFERROR(ROUND(Q363/AA363,2),0)</f>
        <v>9.11</v>
      </c>
      <c r="AC363" s="30" t="str">
        <f aca="false">IF(AND(K363="Critical",N363="No"),"URGENT - No Bed","Normal")</f>
        <v>Normal</v>
      </c>
      <c r="AD363" s="34" t="n">
        <f aca="false">INDEX(Lookup_Tables!$B$3:$B$12,MATCH(H363,Lookup_Tables!$A$3:$A$12,0))</f>
        <v>2200000</v>
      </c>
      <c r="AE363" s="30" t="str">
        <f aca="false">INDEX(Lookup_Tables!$C$3:$C$12,MATCH(H363,Lookup_Tables!$A$3:$A$12,0))</f>
        <v>Dr. Rohan Das</v>
      </c>
      <c r="AF363" s="30" t="str">
        <f aca="false">IFERROR(INDEX(Lookup_Tables!$F$16:$F$45,MATCH(I363,Lookup_Tables!$E$16:$E$45,0)),"N/A")</f>
        <v>EMP205</v>
      </c>
      <c r="AG363" s="30" t="n">
        <f aca="false">_xlfn.IFS(R363="Recovered",4,R363="Referred",3,R363="Admitted",2,R363="Deceased",1,TRUE(),0)</f>
        <v>4</v>
      </c>
      <c r="AH363" s="30" t="str">
        <f aca="false">IF(T363&gt;=4,"Satisfied",IF(T363&gt;=3,"Neutral","Needs Improvement"))</f>
        <v>Satisfied</v>
      </c>
    </row>
    <row r="364" customFormat="false" ht="15" hidden="false" customHeight="false" outlineLevel="0" collapsed="false">
      <c r="A364" s="27" t="s">
        <v>7129</v>
      </c>
      <c r="B364" s="27" t="s">
        <v>554</v>
      </c>
      <c r="C364" s="27" t="n">
        <v>45</v>
      </c>
      <c r="D364" s="27" t="s">
        <v>121</v>
      </c>
      <c r="E364" s="28" t="n">
        <v>45540</v>
      </c>
      <c r="F364" s="27" t="s">
        <v>1392</v>
      </c>
      <c r="G364" s="28" t="n">
        <v>45546</v>
      </c>
      <c r="H364" s="27" t="s">
        <v>236</v>
      </c>
      <c r="I364" s="27" t="s">
        <v>323</v>
      </c>
      <c r="J364" s="27" t="s">
        <v>455</v>
      </c>
      <c r="K364" s="27" t="s">
        <v>126</v>
      </c>
      <c r="L364" s="27" t="n">
        <v>42</v>
      </c>
      <c r="M364" s="27" t="n">
        <v>86</v>
      </c>
      <c r="N364" s="27" t="s">
        <v>186</v>
      </c>
      <c r="O364" s="27" t="s">
        <v>171</v>
      </c>
      <c r="P364" s="27" t="s">
        <v>150</v>
      </c>
      <c r="Q364" s="29" t="n">
        <v>7250.13</v>
      </c>
      <c r="R364" s="27" t="s">
        <v>130</v>
      </c>
      <c r="S364" s="27" t="s">
        <v>178</v>
      </c>
      <c r="T364" s="27" t="n">
        <v>4</v>
      </c>
      <c r="U364" s="27" t="n">
        <f aca="false">YEAR(E364)</f>
        <v>2024</v>
      </c>
      <c r="V364" s="27" t="str">
        <f aca="false">TEXT(E364,"MMM-YYYY")</f>
        <v>Sep-2024</v>
      </c>
      <c r="W364" s="27" t="n">
        <f aca="false">MONTH(E364)</f>
        <v>9</v>
      </c>
      <c r="X364" s="27" t="str">
        <f aca="false">TEXT(WEEKDAY(E364,2),"0")&amp;" - "&amp;TEXT(E364,"dddd")</f>
        <v>4 - Thursday</v>
      </c>
      <c r="Y364" s="27" t="str">
        <f aca="false">_xlfn.IFS(C364&lt;18,"Child (0-17)",C364&lt;40,"Young Adult (18-39)",C364&lt;60,"Adult (40-59)",TRUE(),"Senior (60+)")</f>
        <v>Adult (40-59)</v>
      </c>
      <c r="Z364" s="27" t="n">
        <f aca="false">ROUND(G364-E364,0)</f>
        <v>6</v>
      </c>
      <c r="AA364" s="27" t="n">
        <f aca="false">L364+M364</f>
        <v>128</v>
      </c>
      <c r="AB364" s="27" t="n">
        <f aca="false">IFERROR(ROUND(Q364/AA364,2),0)</f>
        <v>56.64</v>
      </c>
      <c r="AC364" s="27" t="str">
        <f aca="false">IF(AND(K364="Critical",N364="No"),"URGENT - No Bed","Normal")</f>
        <v>Normal</v>
      </c>
      <c r="AD364" s="33" t="n">
        <f aca="false">INDEX(Lookup_Tables!$B$3:$B$12,MATCH(H364,Lookup_Tables!$A$3:$A$12,0))</f>
        <v>3900000</v>
      </c>
      <c r="AE364" s="27" t="str">
        <f aca="false">INDEX(Lookup_Tables!$C$3:$C$12,MATCH(H364,Lookup_Tables!$A$3:$A$12,0))</f>
        <v>Dr. Rina Mehta</v>
      </c>
      <c r="AF364" s="27" t="str">
        <f aca="false">IFERROR(INDEX(Lookup_Tables!$F$16:$F$45,MATCH(I364,Lookup_Tables!$E$16:$E$45,0)),"N/A")</f>
        <v>EMP216</v>
      </c>
      <c r="AG364" s="27" t="n">
        <f aca="false">_xlfn.IFS(R364="Recovered",4,R364="Referred",3,R364="Admitted",2,R364="Deceased",1,TRUE(),0)</f>
        <v>4</v>
      </c>
      <c r="AH364" s="27" t="str">
        <f aca="false">IF(T364&gt;=4,"Satisfied",IF(T364&gt;=3,"Neutral","Needs Improvement"))</f>
        <v>Satisfied</v>
      </c>
    </row>
    <row r="365" customFormat="false" ht="15" hidden="false" customHeight="false" outlineLevel="0" collapsed="false">
      <c r="A365" s="30" t="s">
        <v>5005</v>
      </c>
      <c r="B365" s="30" t="s">
        <v>2418</v>
      </c>
      <c r="C365" s="30" t="n">
        <v>42</v>
      </c>
      <c r="D365" s="30" t="s">
        <v>121</v>
      </c>
      <c r="E365" s="31" t="n">
        <v>45394</v>
      </c>
      <c r="F365" s="30" t="s">
        <v>2856</v>
      </c>
      <c r="G365" s="31" t="n">
        <v>45397</v>
      </c>
      <c r="H365" s="30" t="s">
        <v>236</v>
      </c>
      <c r="I365" s="30" t="s">
        <v>237</v>
      </c>
      <c r="J365" s="30" t="s">
        <v>287</v>
      </c>
      <c r="K365" s="30" t="s">
        <v>156</v>
      </c>
      <c r="L365" s="30" t="n">
        <v>24</v>
      </c>
      <c r="M365" s="30" t="n">
        <v>43</v>
      </c>
      <c r="N365" s="30" t="s">
        <v>127</v>
      </c>
      <c r="O365" s="30" t="s">
        <v>139</v>
      </c>
      <c r="P365" s="30" t="s">
        <v>129</v>
      </c>
      <c r="Q365" s="32" t="n">
        <v>3391.97</v>
      </c>
      <c r="R365" s="30" t="s">
        <v>130</v>
      </c>
      <c r="S365" s="30" t="s">
        <v>178</v>
      </c>
      <c r="T365" s="30" t="n">
        <v>4</v>
      </c>
      <c r="U365" s="30" t="n">
        <f aca="false">YEAR(E365)</f>
        <v>2024</v>
      </c>
      <c r="V365" s="30" t="str">
        <f aca="false">TEXT(E365,"MMM-YYYY")</f>
        <v>Apr-2024</v>
      </c>
      <c r="W365" s="30" t="n">
        <f aca="false">MONTH(E365)</f>
        <v>4</v>
      </c>
      <c r="X365" s="30" t="str">
        <f aca="false">TEXT(WEEKDAY(E365,2),"0")&amp;" - "&amp;TEXT(E365,"dddd")</f>
        <v>5 - Friday</v>
      </c>
      <c r="Y365" s="30" t="str">
        <f aca="false">_xlfn.IFS(C365&lt;18,"Child (0-17)",C365&lt;40,"Young Adult (18-39)",C365&lt;60,"Adult (40-59)",TRUE(),"Senior (60+)")</f>
        <v>Adult (40-59)</v>
      </c>
      <c r="Z365" s="30" t="n">
        <f aca="false">ROUND(G365-E365,0)</f>
        <v>3</v>
      </c>
      <c r="AA365" s="30" t="n">
        <f aca="false">L365+M365</f>
        <v>67</v>
      </c>
      <c r="AB365" s="30" t="n">
        <f aca="false">IFERROR(ROUND(Q365/AA365,2),0)</f>
        <v>50.63</v>
      </c>
      <c r="AC365" s="30" t="str">
        <f aca="false">IF(AND(K365="Critical",N365="No"),"URGENT - No Bed","Normal")</f>
        <v>Normal</v>
      </c>
      <c r="AD365" s="34" t="n">
        <f aca="false">INDEX(Lookup_Tables!$B$3:$B$12,MATCH(H365,Lookup_Tables!$A$3:$A$12,0))</f>
        <v>3900000</v>
      </c>
      <c r="AE365" s="30" t="str">
        <f aca="false">INDEX(Lookup_Tables!$C$3:$C$12,MATCH(H365,Lookup_Tables!$A$3:$A$12,0))</f>
        <v>Dr. Rina Mehta</v>
      </c>
      <c r="AF365" s="30" t="str">
        <f aca="false">IFERROR(INDEX(Lookup_Tables!$F$16:$F$45,MATCH(I365,Lookup_Tables!$E$16:$E$45,0)),"N/A")</f>
        <v>EMP215</v>
      </c>
      <c r="AG365" s="30" t="n">
        <f aca="false">_xlfn.IFS(R365="Recovered",4,R365="Referred",3,R365="Admitted",2,R365="Deceased",1,TRUE(),0)</f>
        <v>4</v>
      </c>
      <c r="AH365" s="30" t="str">
        <f aca="false">IF(T365&gt;=4,"Satisfied",IF(T365&gt;=3,"Neutral","Needs Improvement"))</f>
        <v>Satisfied</v>
      </c>
    </row>
    <row r="366" customFormat="false" ht="15" hidden="false" customHeight="false" outlineLevel="0" collapsed="false">
      <c r="A366" s="27" t="s">
        <v>389</v>
      </c>
      <c r="B366" s="27" t="s">
        <v>390</v>
      </c>
      <c r="C366" s="27" t="n">
        <v>31</v>
      </c>
      <c r="D366" s="27" t="s">
        <v>121</v>
      </c>
      <c r="E366" s="28" t="n">
        <v>45395</v>
      </c>
      <c r="F366" s="27" t="s">
        <v>391</v>
      </c>
      <c r="G366" s="28" t="n">
        <v>45395</v>
      </c>
      <c r="H366" s="27" t="s">
        <v>217</v>
      </c>
      <c r="I366" s="27" t="s">
        <v>392</v>
      </c>
      <c r="J366" s="27" t="s">
        <v>283</v>
      </c>
      <c r="K366" s="27" t="s">
        <v>156</v>
      </c>
      <c r="L366" s="27" t="n">
        <v>22</v>
      </c>
      <c r="M366" s="27" t="n">
        <v>84</v>
      </c>
      <c r="N366" s="27" t="s">
        <v>127</v>
      </c>
      <c r="O366" s="27" t="s">
        <v>139</v>
      </c>
      <c r="P366" s="27" t="s">
        <v>150</v>
      </c>
      <c r="Q366" s="29" t="n">
        <v>3699.71</v>
      </c>
      <c r="R366" s="27" t="s">
        <v>130</v>
      </c>
      <c r="S366" s="27" t="s">
        <v>192</v>
      </c>
      <c r="T366" s="27" t="n">
        <v>3</v>
      </c>
      <c r="U366" s="27" t="n">
        <f aca="false">YEAR(E366)</f>
        <v>2024</v>
      </c>
      <c r="V366" s="27" t="str">
        <f aca="false">TEXT(E366,"MMM-YYYY")</f>
        <v>Apr-2024</v>
      </c>
      <c r="W366" s="27" t="n">
        <f aca="false">MONTH(E366)</f>
        <v>4</v>
      </c>
      <c r="X366" s="27" t="str">
        <f aca="false">TEXT(WEEKDAY(E366,2),"0")&amp;" - "&amp;TEXT(E366,"dddd")</f>
        <v>6 - Saturday</v>
      </c>
      <c r="Y366" s="27" t="str">
        <f aca="false">_xlfn.IFS(C366&lt;18,"Child (0-17)",C366&lt;40,"Young Adult (18-39)",C366&lt;60,"Adult (40-59)",TRUE(),"Senior (60+)")</f>
        <v>Young Adult (18-39)</v>
      </c>
      <c r="Z366" s="27" t="n">
        <f aca="false">ROUND(G366-E366,0)</f>
        <v>0</v>
      </c>
      <c r="AA366" s="27" t="n">
        <f aca="false">L366+M366</f>
        <v>106</v>
      </c>
      <c r="AB366" s="27" t="n">
        <f aca="false">IFERROR(ROUND(Q366/AA366,2),0)</f>
        <v>34.9</v>
      </c>
      <c r="AC366" s="27" t="str">
        <f aca="false">IF(AND(K366="Critical",N366="No"),"URGENT - No Bed","Normal")</f>
        <v>Normal</v>
      </c>
      <c r="AD366" s="33" t="n">
        <f aca="false">INDEX(Lookup_Tables!$B$3:$B$12,MATCH(H366,Lookup_Tables!$A$3:$A$12,0))</f>
        <v>4200000</v>
      </c>
      <c r="AE366" s="27" t="str">
        <f aca="false">INDEX(Lookup_Tables!$C$3:$C$12,MATCH(H366,Lookup_Tables!$A$3:$A$12,0))</f>
        <v>Dr. Anil Kapoor</v>
      </c>
      <c r="AF366" s="27" t="str">
        <f aca="false">IFERROR(INDEX(Lookup_Tables!$F$16:$F$45,MATCH(I366,Lookup_Tables!$E$16:$E$45,0)),"N/A")</f>
        <v>EMP202</v>
      </c>
      <c r="AG366" s="27" t="n">
        <f aca="false">_xlfn.IFS(R366="Recovered",4,R366="Referred",3,R366="Admitted",2,R366="Deceased",1,TRUE(),0)</f>
        <v>4</v>
      </c>
      <c r="AH366" s="27" t="str">
        <f aca="false">IF(T366&gt;=4,"Satisfied",IF(T366&gt;=3,"Neutral","Needs Improvement"))</f>
        <v>Neutral</v>
      </c>
    </row>
    <row r="367" customFormat="false" ht="15" hidden="false" customHeight="false" outlineLevel="0" collapsed="false">
      <c r="A367" s="30" t="s">
        <v>2838</v>
      </c>
      <c r="B367" s="30" t="s">
        <v>2839</v>
      </c>
      <c r="C367" s="30" t="n">
        <v>45</v>
      </c>
      <c r="D367" s="30" t="s">
        <v>121</v>
      </c>
      <c r="E367" s="31" t="n">
        <v>45587</v>
      </c>
      <c r="F367" s="30" t="s">
        <v>1524</v>
      </c>
      <c r="G367" s="31" t="n">
        <v>45590</v>
      </c>
      <c r="H367" s="30" t="s">
        <v>236</v>
      </c>
      <c r="I367" s="30" t="s">
        <v>237</v>
      </c>
      <c r="J367" s="30" t="s">
        <v>455</v>
      </c>
      <c r="K367" s="30" t="s">
        <v>156</v>
      </c>
      <c r="L367" s="30" t="n">
        <v>45</v>
      </c>
      <c r="M367" s="30" t="n">
        <v>83</v>
      </c>
      <c r="N367" s="30" t="s">
        <v>127</v>
      </c>
      <c r="O367" s="30" t="s">
        <v>128</v>
      </c>
      <c r="P367" s="30" t="s">
        <v>129</v>
      </c>
      <c r="Q367" s="32" t="n">
        <v>4717.36</v>
      </c>
      <c r="R367" s="30" t="s">
        <v>130</v>
      </c>
      <c r="S367" s="30" t="s">
        <v>151</v>
      </c>
      <c r="T367" s="30" t="n">
        <v>3</v>
      </c>
      <c r="U367" s="30" t="n">
        <f aca="false">YEAR(E367)</f>
        <v>2024</v>
      </c>
      <c r="V367" s="30" t="str">
        <f aca="false">TEXT(E367,"MMM-YYYY")</f>
        <v>Oct-2024</v>
      </c>
      <c r="W367" s="30" t="n">
        <f aca="false">MONTH(E367)</f>
        <v>10</v>
      </c>
      <c r="X367" s="30" t="str">
        <f aca="false">TEXT(WEEKDAY(E367,2),"0")&amp;" - "&amp;TEXT(E367,"dddd")</f>
        <v>2 - Tuesday</v>
      </c>
      <c r="Y367" s="30" t="str">
        <f aca="false">_xlfn.IFS(C367&lt;18,"Child (0-17)",C367&lt;40,"Young Adult (18-39)",C367&lt;60,"Adult (40-59)",TRUE(),"Senior (60+)")</f>
        <v>Adult (40-59)</v>
      </c>
      <c r="Z367" s="30" t="n">
        <f aca="false">ROUND(G367-E367,0)</f>
        <v>3</v>
      </c>
      <c r="AA367" s="30" t="n">
        <f aca="false">L367+M367</f>
        <v>128</v>
      </c>
      <c r="AB367" s="30" t="n">
        <f aca="false">IFERROR(ROUND(Q367/AA367,2),0)</f>
        <v>36.85</v>
      </c>
      <c r="AC367" s="30" t="str">
        <f aca="false">IF(AND(K367="Critical",N367="No"),"URGENT - No Bed","Normal")</f>
        <v>Normal</v>
      </c>
      <c r="AD367" s="34" t="n">
        <f aca="false">INDEX(Lookup_Tables!$B$3:$B$12,MATCH(H367,Lookup_Tables!$A$3:$A$12,0))</f>
        <v>3900000</v>
      </c>
      <c r="AE367" s="30" t="str">
        <f aca="false">INDEX(Lookup_Tables!$C$3:$C$12,MATCH(H367,Lookup_Tables!$A$3:$A$12,0))</f>
        <v>Dr. Rina Mehta</v>
      </c>
      <c r="AF367" s="30" t="str">
        <f aca="false">IFERROR(INDEX(Lookup_Tables!$F$16:$F$45,MATCH(I367,Lookup_Tables!$E$16:$E$45,0)),"N/A")</f>
        <v>EMP215</v>
      </c>
      <c r="AG367" s="30" t="n">
        <f aca="false">_xlfn.IFS(R367="Recovered",4,R367="Referred",3,R367="Admitted",2,R367="Deceased",1,TRUE(),0)</f>
        <v>4</v>
      </c>
      <c r="AH367" s="30" t="str">
        <f aca="false">IF(T367&gt;=4,"Satisfied",IF(T367&gt;=3,"Neutral","Needs Improvement"))</f>
        <v>Neutral</v>
      </c>
    </row>
    <row r="368" customFormat="false" ht="15" hidden="false" customHeight="false" outlineLevel="0" collapsed="false">
      <c r="A368" s="27" t="s">
        <v>3428</v>
      </c>
      <c r="B368" s="27" t="s">
        <v>818</v>
      </c>
      <c r="C368" s="27" t="n">
        <v>50</v>
      </c>
      <c r="D368" s="27" t="s">
        <v>181</v>
      </c>
      <c r="E368" s="28" t="n">
        <v>45594</v>
      </c>
      <c r="F368" s="27" t="s">
        <v>1268</v>
      </c>
      <c r="G368" s="28" t="n">
        <v>45594</v>
      </c>
      <c r="H368" s="27" t="s">
        <v>217</v>
      </c>
      <c r="I368" s="27" t="s">
        <v>282</v>
      </c>
      <c r="J368" s="27" t="s">
        <v>388</v>
      </c>
      <c r="K368" s="27" t="s">
        <v>156</v>
      </c>
      <c r="L368" s="27" t="n">
        <v>61</v>
      </c>
      <c r="M368" s="27" t="n">
        <v>79</v>
      </c>
      <c r="N368" s="27" t="s">
        <v>127</v>
      </c>
      <c r="O368" s="27" t="s">
        <v>139</v>
      </c>
      <c r="P368" s="27" t="s">
        <v>129</v>
      </c>
      <c r="Q368" s="29" t="n">
        <v>4143.54</v>
      </c>
      <c r="R368" s="27" t="s">
        <v>172</v>
      </c>
      <c r="S368" s="27" t="s">
        <v>164</v>
      </c>
      <c r="T368" s="27" t="n">
        <v>1</v>
      </c>
      <c r="U368" s="27" t="n">
        <f aca="false">YEAR(E368)</f>
        <v>2024</v>
      </c>
      <c r="V368" s="27" t="str">
        <f aca="false">TEXT(E368,"MMM-YYYY")</f>
        <v>Oct-2024</v>
      </c>
      <c r="W368" s="27" t="n">
        <f aca="false">MONTH(E368)</f>
        <v>10</v>
      </c>
      <c r="X368" s="27" t="str">
        <f aca="false">TEXT(WEEKDAY(E368,2),"0")&amp;" - "&amp;TEXT(E368,"dddd")</f>
        <v>2 - Tuesday</v>
      </c>
      <c r="Y368" s="27" t="str">
        <f aca="false">_xlfn.IFS(C368&lt;18,"Child (0-17)",C368&lt;40,"Young Adult (18-39)",C368&lt;60,"Adult (40-59)",TRUE(),"Senior (60+)")</f>
        <v>Adult (40-59)</v>
      </c>
      <c r="Z368" s="27" t="n">
        <f aca="false">ROUND(G368-E368,0)</f>
        <v>0</v>
      </c>
      <c r="AA368" s="27" t="n">
        <f aca="false">L368+M368</f>
        <v>140</v>
      </c>
      <c r="AB368" s="27" t="n">
        <f aca="false">IFERROR(ROUND(Q368/AA368,2),0)</f>
        <v>29.6</v>
      </c>
      <c r="AC368" s="27" t="str">
        <f aca="false">IF(AND(K368="Critical",N368="No"),"URGENT - No Bed","Normal")</f>
        <v>Normal</v>
      </c>
      <c r="AD368" s="33" t="n">
        <f aca="false">INDEX(Lookup_Tables!$B$3:$B$12,MATCH(H368,Lookup_Tables!$A$3:$A$12,0))</f>
        <v>4200000</v>
      </c>
      <c r="AE368" s="27" t="str">
        <f aca="false">INDEX(Lookup_Tables!$C$3:$C$12,MATCH(H368,Lookup_Tables!$A$3:$A$12,0))</f>
        <v>Dr. Anil Kapoor</v>
      </c>
      <c r="AF368" s="27" t="str">
        <f aca="false">IFERROR(INDEX(Lookup_Tables!$F$16:$F$45,MATCH(I368,Lookup_Tables!$E$16:$E$45,0)),"N/A")</f>
        <v>EMP200</v>
      </c>
      <c r="AG368" s="27" t="n">
        <f aca="false">_xlfn.IFS(R368="Recovered",4,R368="Referred",3,R368="Admitted",2,R368="Deceased",1,TRUE(),0)</f>
        <v>2</v>
      </c>
      <c r="AH368" s="27" t="str">
        <f aca="false">IF(T368&gt;=4,"Satisfied",IF(T368&gt;=3,"Neutral","Needs Improvement"))</f>
        <v>Needs Improvement</v>
      </c>
    </row>
    <row r="369" customFormat="false" ht="15" hidden="false" customHeight="false" outlineLevel="0" collapsed="false">
      <c r="A369" s="30" t="s">
        <v>7051</v>
      </c>
      <c r="B369" s="30" t="s">
        <v>776</v>
      </c>
      <c r="C369" s="30" t="n">
        <v>62</v>
      </c>
      <c r="D369" s="30" t="s">
        <v>181</v>
      </c>
      <c r="E369" s="31" t="n">
        <v>45577</v>
      </c>
      <c r="F369" s="30" t="s">
        <v>1073</v>
      </c>
      <c r="G369" s="31" t="n">
        <v>45581</v>
      </c>
      <c r="H369" s="30" t="s">
        <v>242</v>
      </c>
      <c r="I369" s="30" t="s">
        <v>315</v>
      </c>
      <c r="J369" s="30" t="s">
        <v>363</v>
      </c>
      <c r="K369" s="30" t="s">
        <v>202</v>
      </c>
      <c r="L369" s="30" t="n">
        <v>7</v>
      </c>
      <c r="M369" s="30" t="n">
        <v>225</v>
      </c>
      <c r="N369" s="30" t="s">
        <v>127</v>
      </c>
      <c r="O369" s="30" t="s">
        <v>128</v>
      </c>
      <c r="P369" s="30" t="s">
        <v>150</v>
      </c>
      <c r="Q369" s="32" t="n">
        <v>18198.61</v>
      </c>
      <c r="R369" s="30" t="s">
        <v>172</v>
      </c>
      <c r="S369" s="30" t="s">
        <v>197</v>
      </c>
      <c r="T369" s="30" t="n">
        <v>3</v>
      </c>
      <c r="U369" s="30" t="n">
        <f aca="false">YEAR(E369)</f>
        <v>2024</v>
      </c>
      <c r="V369" s="30" t="str">
        <f aca="false">TEXT(E369,"MMM-YYYY")</f>
        <v>Oct-2024</v>
      </c>
      <c r="W369" s="30" t="n">
        <f aca="false">MONTH(E369)</f>
        <v>10</v>
      </c>
      <c r="X369" s="30" t="str">
        <f aca="false">TEXT(WEEKDAY(E369,2),"0")&amp;" - "&amp;TEXT(E369,"dddd")</f>
        <v>6 - Saturday</v>
      </c>
      <c r="Y369" s="30" t="str">
        <f aca="false">_xlfn.IFS(C369&lt;18,"Child (0-17)",C369&lt;40,"Young Adult (18-39)",C369&lt;60,"Adult (40-59)",TRUE(),"Senior (60+)")</f>
        <v>Senior (60+)</v>
      </c>
      <c r="Z369" s="30" t="n">
        <f aca="false">ROUND(G369-E369,0)</f>
        <v>4</v>
      </c>
      <c r="AA369" s="30" t="n">
        <f aca="false">L369+M369</f>
        <v>232</v>
      </c>
      <c r="AB369" s="30" t="n">
        <f aca="false">IFERROR(ROUND(Q369/AA369,2),0)</f>
        <v>78.44</v>
      </c>
      <c r="AC369" s="30" t="str">
        <f aca="false">IF(AND(K369="Critical",N369="No"),"URGENT - No Bed","Normal")</f>
        <v>URGENT - No Bed</v>
      </c>
      <c r="AD369" s="34" t="n">
        <f aca="false">INDEX(Lookup_Tables!$B$3:$B$12,MATCH(H369,Lookup_Tables!$A$3:$A$12,0))</f>
        <v>3000000</v>
      </c>
      <c r="AE369" s="30" t="str">
        <f aca="false">INDEX(Lookup_Tables!$C$3:$C$12,MATCH(H369,Lookup_Tables!$A$3:$A$12,0))</f>
        <v>Dr. Pooja Iyer</v>
      </c>
      <c r="AF369" s="30" t="str">
        <f aca="false">IFERROR(INDEX(Lookup_Tables!$F$16:$F$45,MATCH(I369,Lookup_Tables!$E$16:$E$45,0)),"N/A")</f>
        <v>EMP213</v>
      </c>
      <c r="AG369" s="30" t="n">
        <f aca="false">_xlfn.IFS(R369="Recovered",4,R369="Referred",3,R369="Admitted",2,R369="Deceased",1,TRUE(),0)</f>
        <v>2</v>
      </c>
      <c r="AH369" s="30" t="str">
        <f aca="false">IF(T369&gt;=4,"Satisfied",IF(T369&gt;=3,"Neutral","Needs Improvement"))</f>
        <v>Neutral</v>
      </c>
    </row>
    <row r="370" customFormat="false" ht="15" hidden="false" customHeight="false" outlineLevel="0" collapsed="false">
      <c r="A370" s="27" t="s">
        <v>5725</v>
      </c>
      <c r="B370" s="27" t="s">
        <v>3827</v>
      </c>
      <c r="C370" s="27" t="n">
        <v>47</v>
      </c>
      <c r="D370" s="27" t="s">
        <v>181</v>
      </c>
      <c r="E370" s="28" t="n">
        <v>45524</v>
      </c>
      <c r="F370" s="27" t="s">
        <v>2607</v>
      </c>
      <c r="G370" s="28" t="n">
        <v>45525</v>
      </c>
      <c r="H370" s="27" t="s">
        <v>242</v>
      </c>
      <c r="I370" s="27" t="s">
        <v>243</v>
      </c>
      <c r="J370" s="27" t="s">
        <v>244</v>
      </c>
      <c r="K370" s="27" t="s">
        <v>138</v>
      </c>
      <c r="L370" s="27" t="n">
        <v>20</v>
      </c>
      <c r="M370" s="27" t="n">
        <v>42</v>
      </c>
      <c r="N370" s="27" t="s">
        <v>127</v>
      </c>
      <c r="O370" s="27" t="s">
        <v>139</v>
      </c>
      <c r="P370" s="27" t="s">
        <v>150</v>
      </c>
      <c r="Q370" s="29" t="n">
        <v>1991.84</v>
      </c>
      <c r="R370" s="27" t="s">
        <v>130</v>
      </c>
      <c r="S370" s="27" t="s">
        <v>223</v>
      </c>
      <c r="T370" s="27" t="n">
        <v>5</v>
      </c>
      <c r="U370" s="27" t="n">
        <f aca="false">YEAR(E370)</f>
        <v>2024</v>
      </c>
      <c r="V370" s="27" t="str">
        <f aca="false">TEXT(E370,"MMM-YYYY")</f>
        <v>Aug-2024</v>
      </c>
      <c r="W370" s="27" t="n">
        <f aca="false">MONTH(E370)</f>
        <v>8</v>
      </c>
      <c r="X370" s="27" t="str">
        <f aca="false">TEXT(WEEKDAY(E370,2),"0")&amp;" - "&amp;TEXT(E370,"dddd")</f>
        <v>2 - Tuesday</v>
      </c>
      <c r="Y370" s="27" t="str">
        <f aca="false">_xlfn.IFS(C370&lt;18,"Child (0-17)",C370&lt;40,"Young Adult (18-39)",C370&lt;60,"Adult (40-59)",TRUE(),"Senior (60+)")</f>
        <v>Adult (40-59)</v>
      </c>
      <c r="Z370" s="27" t="n">
        <f aca="false">ROUND(G370-E370,0)</f>
        <v>1</v>
      </c>
      <c r="AA370" s="27" t="n">
        <f aca="false">L370+M370</f>
        <v>62</v>
      </c>
      <c r="AB370" s="27" t="n">
        <f aca="false">IFERROR(ROUND(Q370/AA370,2),0)</f>
        <v>32.13</v>
      </c>
      <c r="AC370" s="27" t="str">
        <f aca="false">IF(AND(K370="Critical",N370="No"),"URGENT - No Bed","Normal")</f>
        <v>Normal</v>
      </c>
      <c r="AD370" s="33" t="n">
        <f aca="false">INDEX(Lookup_Tables!$B$3:$B$12,MATCH(H370,Lookup_Tables!$A$3:$A$12,0))</f>
        <v>3000000</v>
      </c>
      <c r="AE370" s="27" t="str">
        <f aca="false">INDEX(Lookup_Tables!$C$3:$C$12,MATCH(H370,Lookup_Tables!$A$3:$A$12,0))</f>
        <v>Dr. Pooja Iyer</v>
      </c>
      <c r="AF370" s="27" t="str">
        <f aca="false">IFERROR(INDEX(Lookup_Tables!$F$16:$F$45,MATCH(I370,Lookup_Tables!$E$16:$E$45,0)),"N/A")</f>
        <v>EMP214</v>
      </c>
      <c r="AG370" s="27" t="n">
        <f aca="false">_xlfn.IFS(R370="Recovered",4,R370="Referred",3,R370="Admitted",2,R370="Deceased",1,TRUE(),0)</f>
        <v>4</v>
      </c>
      <c r="AH370" s="27" t="str">
        <f aca="false">IF(T370&gt;=4,"Satisfied",IF(T370&gt;=3,"Neutral","Needs Improvement"))</f>
        <v>Satisfied</v>
      </c>
    </row>
    <row r="371" customFormat="false" ht="15" hidden="false" customHeight="false" outlineLevel="0" collapsed="false">
      <c r="A371" s="30" t="s">
        <v>3698</v>
      </c>
      <c r="B371" s="30" t="s">
        <v>1172</v>
      </c>
      <c r="C371" s="30" t="n">
        <v>75</v>
      </c>
      <c r="D371" s="30" t="s">
        <v>121</v>
      </c>
      <c r="E371" s="31" t="n">
        <v>45398</v>
      </c>
      <c r="F371" s="30" t="s">
        <v>624</v>
      </c>
      <c r="G371" s="31" t="n">
        <v>45404</v>
      </c>
      <c r="H371" s="30" t="s">
        <v>146</v>
      </c>
      <c r="I371" s="30" t="s">
        <v>147</v>
      </c>
      <c r="J371" s="30" t="s">
        <v>222</v>
      </c>
      <c r="K371" s="30" t="s">
        <v>126</v>
      </c>
      <c r="L371" s="30" t="n">
        <v>28</v>
      </c>
      <c r="M371" s="30" t="n">
        <v>51</v>
      </c>
      <c r="N371" s="30" t="s">
        <v>186</v>
      </c>
      <c r="O371" s="30" t="s">
        <v>139</v>
      </c>
      <c r="P371" s="30" t="s">
        <v>187</v>
      </c>
      <c r="Q371" s="32" t="n">
        <v>6996.14</v>
      </c>
      <c r="R371" s="30" t="s">
        <v>130</v>
      </c>
      <c r="S371" s="30" t="s">
        <v>157</v>
      </c>
      <c r="T371" s="30" t="n">
        <v>5</v>
      </c>
      <c r="U371" s="30" t="n">
        <f aca="false">YEAR(E371)</f>
        <v>2024</v>
      </c>
      <c r="V371" s="30" t="str">
        <f aca="false">TEXT(E371,"MMM-YYYY")</f>
        <v>Apr-2024</v>
      </c>
      <c r="W371" s="30" t="n">
        <f aca="false">MONTH(E371)</f>
        <v>4</v>
      </c>
      <c r="X371" s="30" t="str">
        <f aca="false">TEXT(WEEKDAY(E371,2),"0")&amp;" - "&amp;TEXT(E371,"dddd")</f>
        <v>2 - Tuesday</v>
      </c>
      <c r="Y371" s="30" t="str">
        <f aca="false">_xlfn.IFS(C371&lt;18,"Child (0-17)",C371&lt;40,"Young Adult (18-39)",C371&lt;60,"Adult (40-59)",TRUE(),"Senior (60+)")</f>
        <v>Senior (60+)</v>
      </c>
      <c r="Z371" s="30" t="n">
        <f aca="false">ROUND(G371-E371,0)</f>
        <v>6</v>
      </c>
      <c r="AA371" s="30" t="n">
        <f aca="false">L371+M371</f>
        <v>79</v>
      </c>
      <c r="AB371" s="30" t="n">
        <f aca="false">IFERROR(ROUND(Q371/AA371,2),0)</f>
        <v>88.56</v>
      </c>
      <c r="AC371" s="30" t="str">
        <f aca="false">IF(AND(K371="Critical",N371="No"),"URGENT - No Bed","Normal")</f>
        <v>Normal</v>
      </c>
      <c r="AD371" s="34" t="n">
        <f aca="false">INDEX(Lookup_Tables!$B$3:$B$12,MATCH(H371,Lookup_Tables!$A$3:$A$12,0))</f>
        <v>2700000</v>
      </c>
      <c r="AE371" s="30" t="str">
        <f aca="false">INDEX(Lookup_Tables!$C$3:$C$12,MATCH(H371,Lookup_Tables!$A$3:$A$12,0))</f>
        <v>Dr. Vikram Singh</v>
      </c>
      <c r="AF371" s="30" t="str">
        <f aca="false">IFERROR(INDEX(Lookup_Tables!$F$16:$F$45,MATCH(I371,Lookup_Tables!$E$16:$E$45,0)),"N/A")</f>
        <v>EMP229</v>
      </c>
      <c r="AG371" s="30" t="n">
        <f aca="false">_xlfn.IFS(R371="Recovered",4,R371="Referred",3,R371="Admitted",2,R371="Deceased",1,TRUE(),0)</f>
        <v>4</v>
      </c>
      <c r="AH371" s="30" t="str">
        <f aca="false">IF(T371&gt;=4,"Satisfied",IF(T371&gt;=3,"Neutral","Needs Improvement"))</f>
        <v>Satisfied</v>
      </c>
    </row>
    <row r="372" customFormat="false" ht="15" hidden="false" customHeight="false" outlineLevel="0" collapsed="false">
      <c r="A372" s="27" t="s">
        <v>2496</v>
      </c>
      <c r="B372" s="27" t="s">
        <v>1448</v>
      </c>
      <c r="C372" s="27" t="n">
        <v>5</v>
      </c>
      <c r="D372" s="27" t="s">
        <v>121</v>
      </c>
      <c r="E372" s="28" t="n">
        <v>45396</v>
      </c>
      <c r="F372" s="27" t="s">
        <v>2406</v>
      </c>
      <c r="G372" s="28" t="n">
        <v>45399</v>
      </c>
      <c r="H372" s="27" t="s">
        <v>183</v>
      </c>
      <c r="I372" s="27" t="s">
        <v>212</v>
      </c>
      <c r="J372" s="27" t="s">
        <v>431</v>
      </c>
      <c r="K372" s="27" t="s">
        <v>156</v>
      </c>
      <c r="L372" s="27" t="n">
        <v>70</v>
      </c>
      <c r="M372" s="27" t="n">
        <v>74</v>
      </c>
      <c r="N372" s="27" t="s">
        <v>186</v>
      </c>
      <c r="O372" s="27" t="s">
        <v>171</v>
      </c>
      <c r="P372" s="27" t="s">
        <v>140</v>
      </c>
      <c r="Q372" s="29" t="n">
        <v>3750.93</v>
      </c>
      <c r="R372" s="27" t="s">
        <v>172</v>
      </c>
      <c r="S372" s="27" t="s">
        <v>157</v>
      </c>
      <c r="T372" s="27" t="n">
        <v>2</v>
      </c>
      <c r="U372" s="27" t="n">
        <f aca="false">YEAR(E372)</f>
        <v>2024</v>
      </c>
      <c r="V372" s="27" t="str">
        <f aca="false">TEXT(E372,"MMM-YYYY")</f>
        <v>Apr-2024</v>
      </c>
      <c r="W372" s="27" t="n">
        <f aca="false">MONTH(E372)</f>
        <v>4</v>
      </c>
      <c r="X372" s="27" t="str">
        <f aca="false">TEXT(WEEKDAY(E372,2),"0")&amp;" - "&amp;TEXT(E372,"dddd")</f>
        <v>7 - Sunday</v>
      </c>
      <c r="Y372" s="27" t="str">
        <f aca="false">_xlfn.IFS(C372&lt;18,"Child (0-17)",C372&lt;40,"Young Adult (18-39)",C372&lt;60,"Adult (40-59)",TRUE(),"Senior (60+)")</f>
        <v>Child (0-17)</v>
      </c>
      <c r="Z372" s="27" t="n">
        <f aca="false">ROUND(G372-E372,0)</f>
        <v>3</v>
      </c>
      <c r="AA372" s="27" t="n">
        <f aca="false">L372+M372</f>
        <v>144</v>
      </c>
      <c r="AB372" s="27" t="n">
        <f aca="false">IFERROR(ROUND(Q372/AA372,2),0)</f>
        <v>26.05</v>
      </c>
      <c r="AC372" s="27" t="str">
        <f aca="false">IF(AND(K372="Critical",N372="No"),"URGENT - No Bed","Normal")</f>
        <v>Normal</v>
      </c>
      <c r="AD372" s="33" t="n">
        <f aca="false">INDEX(Lookup_Tables!$B$3:$B$12,MATCH(H372,Lookup_Tables!$A$3:$A$12,0))</f>
        <v>3100000</v>
      </c>
      <c r="AE372" s="27" t="str">
        <f aca="false">INDEX(Lookup_Tables!$C$3:$C$12,MATCH(H372,Lookup_Tables!$A$3:$A$12,0))</f>
        <v>Dr. Kavita Rao</v>
      </c>
      <c r="AF372" s="27" t="str">
        <f aca="false">IFERROR(INDEX(Lookup_Tables!$F$16:$F$45,MATCH(I372,Lookup_Tables!$E$16:$E$45,0)),"N/A")</f>
        <v>EMP225</v>
      </c>
      <c r="AG372" s="27" t="n">
        <f aca="false">_xlfn.IFS(R372="Recovered",4,R372="Referred",3,R372="Admitted",2,R372="Deceased",1,TRUE(),0)</f>
        <v>2</v>
      </c>
      <c r="AH372" s="27" t="str">
        <f aca="false">IF(T372&gt;=4,"Satisfied",IF(T372&gt;=3,"Neutral","Needs Improvement"))</f>
        <v>Needs Improvement</v>
      </c>
    </row>
    <row r="373" customFormat="false" ht="15" hidden="false" customHeight="false" outlineLevel="0" collapsed="false">
      <c r="A373" s="30" t="s">
        <v>6022</v>
      </c>
      <c r="B373" s="30" t="s">
        <v>825</v>
      </c>
      <c r="C373" s="30" t="n">
        <v>29</v>
      </c>
      <c r="D373" s="30" t="s">
        <v>181</v>
      </c>
      <c r="E373" s="31" t="n">
        <v>45324</v>
      </c>
      <c r="F373" s="30" t="s">
        <v>1271</v>
      </c>
      <c r="G373" s="31" t="n">
        <v>45324</v>
      </c>
      <c r="H373" s="30" t="s">
        <v>123</v>
      </c>
      <c r="I373" s="30" t="s">
        <v>155</v>
      </c>
      <c r="J373" s="30" t="s">
        <v>508</v>
      </c>
      <c r="K373" s="30" t="s">
        <v>156</v>
      </c>
      <c r="L373" s="30" t="n">
        <v>58</v>
      </c>
      <c r="M373" s="30" t="n">
        <v>82</v>
      </c>
      <c r="N373" s="30" t="s">
        <v>127</v>
      </c>
      <c r="O373" s="30" t="s">
        <v>128</v>
      </c>
      <c r="P373" s="30" t="s">
        <v>150</v>
      </c>
      <c r="Q373" s="32" t="n">
        <v>4829.81</v>
      </c>
      <c r="R373" s="30" t="s">
        <v>268</v>
      </c>
      <c r="S373" s="30" t="s">
        <v>164</v>
      </c>
      <c r="T373" s="30" t="n">
        <v>3</v>
      </c>
      <c r="U373" s="30" t="n">
        <f aca="false">YEAR(E373)</f>
        <v>2024</v>
      </c>
      <c r="V373" s="30" t="str">
        <f aca="false">TEXT(E373,"MMM-YYYY")</f>
        <v>Feb-2024</v>
      </c>
      <c r="W373" s="30" t="n">
        <f aca="false">MONTH(E373)</f>
        <v>2</v>
      </c>
      <c r="X373" s="30" t="str">
        <f aca="false">TEXT(WEEKDAY(E373,2),"0")&amp;" - "&amp;TEXT(E373,"dddd")</f>
        <v>5 - Friday</v>
      </c>
      <c r="Y373" s="30" t="str">
        <f aca="false">_xlfn.IFS(C373&lt;18,"Child (0-17)",C373&lt;40,"Young Adult (18-39)",C373&lt;60,"Adult (40-59)",TRUE(),"Senior (60+)")</f>
        <v>Young Adult (18-39)</v>
      </c>
      <c r="Z373" s="30" t="n">
        <f aca="false">ROUND(G373-E373,0)</f>
        <v>0</v>
      </c>
      <c r="AA373" s="30" t="n">
        <f aca="false">L373+M373</f>
        <v>140</v>
      </c>
      <c r="AB373" s="30" t="n">
        <f aca="false">IFERROR(ROUND(Q373/AA373,2),0)</f>
        <v>34.5</v>
      </c>
      <c r="AC373" s="30" t="str">
        <f aca="false">IF(AND(K373="Critical",N373="No"),"URGENT - No Bed","Normal")</f>
        <v>Normal</v>
      </c>
      <c r="AD373" s="34" t="n">
        <f aca="false">INDEX(Lookup_Tables!$B$3:$B$12,MATCH(H373,Lookup_Tables!$A$3:$A$12,0))</f>
        <v>2200000</v>
      </c>
      <c r="AE373" s="30" t="str">
        <f aca="false">INDEX(Lookup_Tables!$C$3:$C$12,MATCH(H373,Lookup_Tables!$A$3:$A$12,0))</f>
        <v>Dr. Rohan Das</v>
      </c>
      <c r="AF373" s="30" t="str">
        <f aca="false">IFERROR(INDEX(Lookup_Tables!$F$16:$F$45,MATCH(I373,Lookup_Tables!$E$16:$E$45,0)),"N/A")</f>
        <v>EMP203</v>
      </c>
      <c r="AG373" s="30" t="n">
        <f aca="false">_xlfn.IFS(R373="Recovered",4,R373="Referred",3,R373="Admitted",2,R373="Deceased",1,TRUE(),0)</f>
        <v>3</v>
      </c>
      <c r="AH373" s="30" t="str">
        <f aca="false">IF(T373&gt;=4,"Satisfied",IF(T373&gt;=3,"Neutral","Needs Improvement"))</f>
        <v>Neutral</v>
      </c>
    </row>
    <row r="374" customFormat="false" ht="15" hidden="false" customHeight="false" outlineLevel="0" collapsed="false">
      <c r="A374" s="27" t="s">
        <v>896</v>
      </c>
      <c r="B374" s="27" t="s">
        <v>897</v>
      </c>
      <c r="C374" s="27" t="n">
        <v>52</v>
      </c>
      <c r="D374" s="27" t="s">
        <v>121</v>
      </c>
      <c r="E374" s="28" t="n">
        <v>45336</v>
      </c>
      <c r="F374" s="27" t="s">
        <v>898</v>
      </c>
      <c r="G374" s="28" t="n">
        <v>45336</v>
      </c>
      <c r="H374" s="27" t="s">
        <v>161</v>
      </c>
      <c r="I374" s="27" t="s">
        <v>162</v>
      </c>
      <c r="J374" s="27" t="s">
        <v>648</v>
      </c>
      <c r="K374" s="27" t="s">
        <v>138</v>
      </c>
      <c r="L374" s="27" t="n">
        <v>55</v>
      </c>
      <c r="M374" s="27" t="n">
        <v>18</v>
      </c>
      <c r="N374" s="27" t="s">
        <v>127</v>
      </c>
      <c r="O374" s="27" t="s">
        <v>139</v>
      </c>
      <c r="P374" s="27" t="s">
        <v>140</v>
      </c>
      <c r="Q374" s="29" t="n">
        <v>1611.38</v>
      </c>
      <c r="R374" s="27" t="s">
        <v>130</v>
      </c>
      <c r="S374" s="27" t="s">
        <v>223</v>
      </c>
      <c r="T374" s="27" t="n">
        <v>3</v>
      </c>
      <c r="U374" s="27" t="n">
        <f aca="false">YEAR(E374)</f>
        <v>2024</v>
      </c>
      <c r="V374" s="27" t="str">
        <f aca="false">TEXT(E374,"MMM-YYYY")</f>
        <v>Feb-2024</v>
      </c>
      <c r="W374" s="27" t="n">
        <f aca="false">MONTH(E374)</f>
        <v>2</v>
      </c>
      <c r="X374" s="27" t="str">
        <f aca="false">TEXT(WEEKDAY(E374,2),"0")&amp;" - "&amp;TEXT(E374,"dddd")</f>
        <v>3 - Wednesday</v>
      </c>
      <c r="Y374" s="27" t="str">
        <f aca="false">_xlfn.IFS(C374&lt;18,"Child (0-17)",C374&lt;40,"Young Adult (18-39)",C374&lt;60,"Adult (40-59)",TRUE(),"Senior (60+)")</f>
        <v>Adult (40-59)</v>
      </c>
      <c r="Z374" s="27" t="n">
        <f aca="false">ROUND(G374-E374,0)</f>
        <v>0</v>
      </c>
      <c r="AA374" s="27" t="n">
        <f aca="false">L374+M374</f>
        <v>73</v>
      </c>
      <c r="AB374" s="27" t="n">
        <f aca="false">IFERROR(ROUND(Q374/AA374,2),0)</f>
        <v>22.07</v>
      </c>
      <c r="AC374" s="27" t="str">
        <f aca="false">IF(AND(K374="Critical",N374="No"),"URGENT - No Bed","Normal")</f>
        <v>Normal</v>
      </c>
      <c r="AD374" s="33" t="n">
        <f aca="false">INDEX(Lookup_Tables!$B$3:$B$12,MATCH(H374,Lookup_Tables!$A$3:$A$12,0))</f>
        <v>3600000</v>
      </c>
      <c r="AE374" s="27" t="str">
        <f aca="false">INDEX(Lookup_Tables!$C$3:$C$12,MATCH(H374,Lookup_Tables!$A$3:$A$12,0))</f>
        <v>Dr. Sameer Joshi</v>
      </c>
      <c r="AF374" s="27" t="str">
        <f aca="false">IFERROR(INDEX(Lookup_Tables!$F$16:$F$45,MATCH(I374,Lookup_Tables!$E$16:$E$45,0)),"N/A")</f>
        <v>EMP222</v>
      </c>
      <c r="AG374" s="27" t="n">
        <f aca="false">_xlfn.IFS(R374="Recovered",4,R374="Referred",3,R374="Admitted",2,R374="Deceased",1,TRUE(),0)</f>
        <v>4</v>
      </c>
      <c r="AH374" s="27" t="str">
        <f aca="false">IF(T374&gt;=4,"Satisfied",IF(T374&gt;=3,"Neutral","Needs Improvement"))</f>
        <v>Neutral</v>
      </c>
    </row>
    <row r="375" customFormat="false" ht="15" hidden="false" customHeight="false" outlineLevel="0" collapsed="false">
      <c r="A375" s="30" t="s">
        <v>4597</v>
      </c>
      <c r="B375" s="30" t="s">
        <v>2661</v>
      </c>
      <c r="C375" s="30" t="n">
        <v>45</v>
      </c>
      <c r="D375" s="30" t="s">
        <v>121</v>
      </c>
      <c r="E375" s="31" t="n">
        <v>45359</v>
      </c>
      <c r="F375" s="30" t="s">
        <v>674</v>
      </c>
      <c r="G375" s="31" t="n">
        <v>45359</v>
      </c>
      <c r="H375" s="30" t="s">
        <v>242</v>
      </c>
      <c r="I375" s="30" t="s">
        <v>315</v>
      </c>
      <c r="J375" s="30" t="s">
        <v>401</v>
      </c>
      <c r="K375" s="30" t="s">
        <v>156</v>
      </c>
      <c r="L375" s="30" t="n">
        <v>19</v>
      </c>
      <c r="M375" s="30" t="n">
        <v>31</v>
      </c>
      <c r="N375" s="30" t="s">
        <v>127</v>
      </c>
      <c r="O375" s="30" t="s">
        <v>128</v>
      </c>
      <c r="P375" s="30" t="s">
        <v>150</v>
      </c>
      <c r="Q375" s="32" t="n">
        <v>3288.38</v>
      </c>
      <c r="R375" s="30" t="s">
        <v>130</v>
      </c>
      <c r="S375" s="30" t="s">
        <v>151</v>
      </c>
      <c r="T375" s="30" t="n">
        <v>3</v>
      </c>
      <c r="U375" s="30" t="n">
        <f aca="false">YEAR(E375)</f>
        <v>2024</v>
      </c>
      <c r="V375" s="30" t="str">
        <f aca="false">TEXT(E375,"MMM-YYYY")</f>
        <v>Mar-2024</v>
      </c>
      <c r="W375" s="30" t="n">
        <f aca="false">MONTH(E375)</f>
        <v>3</v>
      </c>
      <c r="X375" s="30" t="str">
        <f aca="false">TEXT(WEEKDAY(E375,2),"0")&amp;" - "&amp;TEXT(E375,"dddd")</f>
        <v>5 - Friday</v>
      </c>
      <c r="Y375" s="30" t="str">
        <f aca="false">_xlfn.IFS(C375&lt;18,"Child (0-17)",C375&lt;40,"Young Adult (18-39)",C375&lt;60,"Adult (40-59)",TRUE(),"Senior (60+)")</f>
        <v>Adult (40-59)</v>
      </c>
      <c r="Z375" s="30" t="n">
        <f aca="false">ROUND(G375-E375,0)</f>
        <v>0</v>
      </c>
      <c r="AA375" s="30" t="n">
        <f aca="false">L375+M375</f>
        <v>50</v>
      </c>
      <c r="AB375" s="30" t="n">
        <f aca="false">IFERROR(ROUND(Q375/AA375,2),0)</f>
        <v>65.77</v>
      </c>
      <c r="AC375" s="30" t="str">
        <f aca="false">IF(AND(K375="Critical",N375="No"),"URGENT - No Bed","Normal")</f>
        <v>Normal</v>
      </c>
      <c r="AD375" s="34" t="n">
        <f aca="false">INDEX(Lookup_Tables!$B$3:$B$12,MATCH(H375,Lookup_Tables!$A$3:$A$12,0))</f>
        <v>3000000</v>
      </c>
      <c r="AE375" s="30" t="str">
        <f aca="false">INDEX(Lookup_Tables!$C$3:$C$12,MATCH(H375,Lookup_Tables!$A$3:$A$12,0))</f>
        <v>Dr. Pooja Iyer</v>
      </c>
      <c r="AF375" s="30" t="str">
        <f aca="false">IFERROR(INDEX(Lookup_Tables!$F$16:$F$45,MATCH(I375,Lookup_Tables!$E$16:$E$45,0)),"N/A")</f>
        <v>EMP213</v>
      </c>
      <c r="AG375" s="30" t="n">
        <f aca="false">_xlfn.IFS(R375="Recovered",4,R375="Referred",3,R375="Admitted",2,R375="Deceased",1,TRUE(),0)</f>
        <v>4</v>
      </c>
      <c r="AH375" s="30" t="str">
        <f aca="false">IF(T375&gt;=4,"Satisfied",IF(T375&gt;=3,"Neutral","Needs Improvement"))</f>
        <v>Neutral</v>
      </c>
    </row>
    <row r="376" customFormat="false" ht="15" hidden="false" customHeight="false" outlineLevel="0" collapsed="false">
      <c r="A376" s="27" t="s">
        <v>3436</v>
      </c>
      <c r="B376" s="27" t="s">
        <v>1114</v>
      </c>
      <c r="C376" s="27" t="n">
        <v>29</v>
      </c>
      <c r="D376" s="27" t="s">
        <v>121</v>
      </c>
      <c r="E376" s="28" t="n">
        <v>45563</v>
      </c>
      <c r="F376" s="27" t="s">
        <v>1034</v>
      </c>
      <c r="G376" s="28" t="n">
        <v>45563</v>
      </c>
      <c r="H376" s="27" t="s">
        <v>123</v>
      </c>
      <c r="I376" s="27" t="s">
        <v>155</v>
      </c>
      <c r="J376" s="27" t="s">
        <v>305</v>
      </c>
      <c r="K376" s="27" t="s">
        <v>138</v>
      </c>
      <c r="L376" s="27" t="n">
        <v>53</v>
      </c>
      <c r="M376" s="27" t="n">
        <v>22</v>
      </c>
      <c r="N376" s="27" t="s">
        <v>127</v>
      </c>
      <c r="O376" s="27" t="s">
        <v>149</v>
      </c>
      <c r="P376" s="27" t="s">
        <v>187</v>
      </c>
      <c r="Q376" s="29" t="n">
        <v>926.68</v>
      </c>
      <c r="R376" s="27" t="s">
        <v>130</v>
      </c>
      <c r="S376" s="27" t="s">
        <v>192</v>
      </c>
      <c r="T376" s="27" t="n">
        <v>3</v>
      </c>
      <c r="U376" s="27" t="n">
        <f aca="false">YEAR(E376)</f>
        <v>2024</v>
      </c>
      <c r="V376" s="27" t="str">
        <f aca="false">TEXT(E376,"MMM-YYYY")</f>
        <v>Sep-2024</v>
      </c>
      <c r="W376" s="27" t="n">
        <f aca="false">MONTH(E376)</f>
        <v>9</v>
      </c>
      <c r="X376" s="27" t="str">
        <f aca="false">TEXT(WEEKDAY(E376,2),"0")&amp;" - "&amp;TEXT(E376,"dddd")</f>
        <v>6 - Saturday</v>
      </c>
      <c r="Y376" s="27" t="str">
        <f aca="false">_xlfn.IFS(C376&lt;18,"Child (0-17)",C376&lt;40,"Young Adult (18-39)",C376&lt;60,"Adult (40-59)",TRUE(),"Senior (60+)")</f>
        <v>Young Adult (18-39)</v>
      </c>
      <c r="Z376" s="27" t="n">
        <f aca="false">ROUND(G376-E376,0)</f>
        <v>0</v>
      </c>
      <c r="AA376" s="27" t="n">
        <f aca="false">L376+M376</f>
        <v>75</v>
      </c>
      <c r="AB376" s="27" t="n">
        <f aca="false">IFERROR(ROUND(Q376/AA376,2),0)</f>
        <v>12.36</v>
      </c>
      <c r="AC376" s="27" t="str">
        <f aca="false">IF(AND(K376="Critical",N376="No"),"URGENT - No Bed","Normal")</f>
        <v>Normal</v>
      </c>
      <c r="AD376" s="33" t="n">
        <f aca="false">INDEX(Lookup_Tables!$B$3:$B$12,MATCH(H376,Lookup_Tables!$A$3:$A$12,0))</f>
        <v>2200000</v>
      </c>
      <c r="AE376" s="27" t="str">
        <f aca="false">INDEX(Lookup_Tables!$C$3:$C$12,MATCH(H376,Lookup_Tables!$A$3:$A$12,0))</f>
        <v>Dr. Rohan Das</v>
      </c>
      <c r="AF376" s="27" t="str">
        <f aca="false">IFERROR(INDEX(Lookup_Tables!$F$16:$F$45,MATCH(I376,Lookup_Tables!$E$16:$E$45,0)),"N/A")</f>
        <v>EMP203</v>
      </c>
      <c r="AG376" s="27" t="n">
        <f aca="false">_xlfn.IFS(R376="Recovered",4,R376="Referred",3,R376="Admitted",2,R376="Deceased",1,TRUE(),0)</f>
        <v>4</v>
      </c>
      <c r="AH376" s="27" t="str">
        <f aca="false">IF(T376&gt;=4,"Satisfied",IF(T376&gt;=3,"Neutral","Needs Improvement"))</f>
        <v>Neutral</v>
      </c>
    </row>
    <row r="377" customFormat="false" ht="15" hidden="false" customHeight="false" outlineLevel="0" collapsed="false">
      <c r="A377" s="30" t="s">
        <v>3307</v>
      </c>
      <c r="B377" s="30" t="s">
        <v>3308</v>
      </c>
      <c r="C377" s="30" t="n">
        <v>23</v>
      </c>
      <c r="D377" s="30" t="s">
        <v>181</v>
      </c>
      <c r="E377" s="31" t="n">
        <v>45566</v>
      </c>
      <c r="F377" s="30" t="s">
        <v>826</v>
      </c>
      <c r="G377" s="31" t="n">
        <v>45572</v>
      </c>
      <c r="H377" s="30" t="s">
        <v>161</v>
      </c>
      <c r="I377" s="30" t="s">
        <v>538</v>
      </c>
      <c r="J377" s="30" t="s">
        <v>648</v>
      </c>
      <c r="K377" s="30" t="s">
        <v>126</v>
      </c>
      <c r="L377" s="30" t="n">
        <v>15</v>
      </c>
      <c r="M377" s="30" t="n">
        <v>75</v>
      </c>
      <c r="N377" s="30" t="s">
        <v>186</v>
      </c>
      <c r="O377" s="30" t="s">
        <v>149</v>
      </c>
      <c r="P377" s="30" t="s">
        <v>140</v>
      </c>
      <c r="Q377" s="32" t="n">
        <v>7506.78</v>
      </c>
      <c r="R377" s="30" t="s">
        <v>130</v>
      </c>
      <c r="S377" s="30" t="s">
        <v>178</v>
      </c>
      <c r="T377" s="30" t="n">
        <v>3</v>
      </c>
      <c r="U377" s="30" t="n">
        <f aca="false">YEAR(E377)</f>
        <v>2024</v>
      </c>
      <c r="V377" s="30" t="str">
        <f aca="false">TEXT(E377,"MMM-YYYY")</f>
        <v>Oct-2024</v>
      </c>
      <c r="W377" s="30" t="n">
        <f aca="false">MONTH(E377)</f>
        <v>10</v>
      </c>
      <c r="X377" s="30" t="str">
        <f aca="false">TEXT(WEEKDAY(E377,2),"0")&amp;" - "&amp;TEXT(E377,"dddd")</f>
        <v>2 - Tuesday</v>
      </c>
      <c r="Y377" s="30" t="str">
        <f aca="false">_xlfn.IFS(C377&lt;18,"Child (0-17)",C377&lt;40,"Young Adult (18-39)",C377&lt;60,"Adult (40-59)",TRUE(),"Senior (60+)")</f>
        <v>Young Adult (18-39)</v>
      </c>
      <c r="Z377" s="30" t="n">
        <f aca="false">ROUND(G377-E377,0)</f>
        <v>6</v>
      </c>
      <c r="AA377" s="30" t="n">
        <f aca="false">L377+M377</f>
        <v>90</v>
      </c>
      <c r="AB377" s="30" t="n">
        <f aca="false">IFERROR(ROUND(Q377/AA377,2),0)</f>
        <v>83.41</v>
      </c>
      <c r="AC377" s="30" t="str">
        <f aca="false">IF(AND(K377="Critical",N377="No"),"URGENT - No Bed","Normal")</f>
        <v>Normal</v>
      </c>
      <c r="AD377" s="34" t="n">
        <f aca="false">INDEX(Lookup_Tables!$B$3:$B$12,MATCH(H377,Lookup_Tables!$A$3:$A$12,0))</f>
        <v>3600000</v>
      </c>
      <c r="AE377" s="30" t="str">
        <f aca="false">INDEX(Lookup_Tables!$C$3:$C$12,MATCH(H377,Lookup_Tables!$A$3:$A$12,0))</f>
        <v>Dr. Sameer Joshi</v>
      </c>
      <c r="AF377" s="30" t="str">
        <f aca="false">IFERROR(INDEX(Lookup_Tables!$F$16:$F$45,MATCH(I377,Lookup_Tables!$E$16:$E$45,0)),"N/A")</f>
        <v>EMP221</v>
      </c>
      <c r="AG377" s="30" t="n">
        <f aca="false">_xlfn.IFS(R377="Recovered",4,R377="Referred",3,R377="Admitted",2,R377="Deceased",1,TRUE(),0)</f>
        <v>4</v>
      </c>
      <c r="AH377" s="30" t="str">
        <f aca="false">IF(T377&gt;=4,"Satisfied",IF(T377&gt;=3,"Neutral","Needs Improvement"))</f>
        <v>Neutral</v>
      </c>
    </row>
    <row r="378" customFormat="false" ht="15" hidden="false" customHeight="false" outlineLevel="0" collapsed="false">
      <c r="A378" s="27" t="s">
        <v>2976</v>
      </c>
      <c r="B378" s="27" t="s">
        <v>1371</v>
      </c>
      <c r="C378" s="27" t="n">
        <v>22</v>
      </c>
      <c r="D378" s="27" t="s">
        <v>181</v>
      </c>
      <c r="E378" s="28" t="n">
        <v>45454</v>
      </c>
      <c r="F378" s="27" t="s">
        <v>621</v>
      </c>
      <c r="G378" s="28" t="n">
        <v>45455</v>
      </c>
      <c r="H378" s="27" t="s">
        <v>135</v>
      </c>
      <c r="I378" s="27" t="s">
        <v>278</v>
      </c>
      <c r="J378" s="27" t="s">
        <v>201</v>
      </c>
      <c r="K378" s="27" t="s">
        <v>156</v>
      </c>
      <c r="L378" s="27" t="n">
        <v>22</v>
      </c>
      <c r="M378" s="27" t="n">
        <v>88</v>
      </c>
      <c r="N378" s="27" t="s">
        <v>186</v>
      </c>
      <c r="O378" s="27" t="s">
        <v>149</v>
      </c>
      <c r="P378" s="27" t="s">
        <v>140</v>
      </c>
      <c r="Q378" s="29" t="n">
        <v>5215.58</v>
      </c>
      <c r="R378" s="27" t="s">
        <v>268</v>
      </c>
      <c r="S378" s="27" t="s">
        <v>192</v>
      </c>
      <c r="T378" s="27" t="n">
        <v>4</v>
      </c>
      <c r="U378" s="27" t="n">
        <f aca="false">YEAR(E378)</f>
        <v>2024</v>
      </c>
      <c r="V378" s="27" t="str">
        <f aca="false">TEXT(E378,"MMM-YYYY")</f>
        <v>Jun-2024</v>
      </c>
      <c r="W378" s="27" t="n">
        <f aca="false">MONTH(E378)</f>
        <v>6</v>
      </c>
      <c r="X378" s="27" t="str">
        <f aca="false">TEXT(WEEKDAY(E378,2),"0")&amp;" - "&amp;TEXT(E378,"dddd")</f>
        <v>2 - Tuesday</v>
      </c>
      <c r="Y378" s="27" t="str">
        <f aca="false">_xlfn.IFS(C378&lt;18,"Child (0-17)",C378&lt;40,"Young Adult (18-39)",C378&lt;60,"Adult (40-59)",TRUE(),"Senior (60+)")</f>
        <v>Young Adult (18-39)</v>
      </c>
      <c r="Z378" s="27" t="n">
        <f aca="false">ROUND(G378-E378,0)</f>
        <v>1</v>
      </c>
      <c r="AA378" s="27" t="n">
        <f aca="false">L378+M378</f>
        <v>110</v>
      </c>
      <c r="AB378" s="27" t="n">
        <f aca="false">IFERROR(ROUND(Q378/AA378,2),0)</f>
        <v>47.41</v>
      </c>
      <c r="AC378" s="27" t="str">
        <f aca="false">IF(AND(K378="Critical",N378="No"),"URGENT - No Bed","Normal")</f>
        <v>Normal</v>
      </c>
      <c r="AD378" s="33" t="n">
        <f aca="false">INDEX(Lookup_Tables!$B$3:$B$12,MATCH(H378,Lookup_Tables!$A$3:$A$12,0))</f>
        <v>4600000</v>
      </c>
      <c r="AE378" s="27" t="str">
        <f aca="false">INDEX(Lookup_Tables!$C$3:$C$12,MATCH(H378,Lookup_Tables!$A$3:$A$12,0))</f>
        <v>Dr. Farhan Khan</v>
      </c>
      <c r="AF378" s="27" t="str">
        <f aca="false">IFERROR(INDEX(Lookup_Tables!$F$16:$F$45,MATCH(I378,Lookup_Tables!$E$16:$E$45,0)),"N/A")</f>
        <v>EMP208</v>
      </c>
      <c r="AG378" s="27" t="n">
        <f aca="false">_xlfn.IFS(R378="Recovered",4,R378="Referred",3,R378="Admitted",2,R378="Deceased",1,TRUE(),0)</f>
        <v>3</v>
      </c>
      <c r="AH378" s="27" t="str">
        <f aca="false">IF(T378&gt;=4,"Satisfied",IF(T378&gt;=3,"Neutral","Needs Improvement"))</f>
        <v>Satisfied</v>
      </c>
    </row>
    <row r="379" customFormat="false" ht="15" hidden="false" customHeight="false" outlineLevel="0" collapsed="false">
      <c r="A379" s="30" t="s">
        <v>6179</v>
      </c>
      <c r="B379" s="30" t="s">
        <v>5406</v>
      </c>
      <c r="C379" s="30" t="n">
        <v>23</v>
      </c>
      <c r="D379" s="30" t="s">
        <v>121</v>
      </c>
      <c r="E379" s="31" t="n">
        <v>45551</v>
      </c>
      <c r="F379" s="30" t="s">
        <v>1308</v>
      </c>
      <c r="G379" s="31" t="n">
        <v>45553</v>
      </c>
      <c r="H379" s="30" t="s">
        <v>206</v>
      </c>
      <c r="I379" s="30" t="s">
        <v>232</v>
      </c>
      <c r="J379" s="30" t="s">
        <v>469</v>
      </c>
      <c r="K379" s="30" t="s">
        <v>156</v>
      </c>
      <c r="L379" s="30" t="n">
        <v>66</v>
      </c>
      <c r="M379" s="30" t="n">
        <v>66</v>
      </c>
      <c r="N379" s="30" t="s">
        <v>127</v>
      </c>
      <c r="O379" s="30" t="s">
        <v>149</v>
      </c>
      <c r="P379" s="30" t="s">
        <v>150</v>
      </c>
      <c r="Q379" s="32" t="n">
        <v>4368.29</v>
      </c>
      <c r="R379" s="30" t="s">
        <v>130</v>
      </c>
      <c r="S379" s="30" t="s">
        <v>131</v>
      </c>
      <c r="T379" s="30" t="n">
        <v>5</v>
      </c>
      <c r="U379" s="30" t="n">
        <f aca="false">YEAR(E379)</f>
        <v>2024</v>
      </c>
      <c r="V379" s="30" t="str">
        <f aca="false">TEXT(E379,"MMM-YYYY")</f>
        <v>Sep-2024</v>
      </c>
      <c r="W379" s="30" t="n">
        <f aca="false">MONTH(E379)</f>
        <v>9</v>
      </c>
      <c r="X379" s="30" t="str">
        <f aca="false">TEXT(WEEKDAY(E379,2),"0")&amp;" - "&amp;TEXT(E379,"dddd")</f>
        <v>1 - Monday</v>
      </c>
      <c r="Y379" s="30" t="str">
        <f aca="false">_xlfn.IFS(C379&lt;18,"Child (0-17)",C379&lt;40,"Young Adult (18-39)",C379&lt;60,"Adult (40-59)",TRUE(),"Senior (60+)")</f>
        <v>Young Adult (18-39)</v>
      </c>
      <c r="Z379" s="30" t="n">
        <f aca="false">ROUND(G379-E379,0)</f>
        <v>2</v>
      </c>
      <c r="AA379" s="30" t="n">
        <f aca="false">L379+M379</f>
        <v>132</v>
      </c>
      <c r="AB379" s="30" t="n">
        <f aca="false">IFERROR(ROUND(Q379/AA379,2),0)</f>
        <v>33.09</v>
      </c>
      <c r="AC379" s="30" t="str">
        <f aca="false">IF(AND(K379="Critical",N379="No"),"URGENT - No Bed","Normal")</f>
        <v>Normal</v>
      </c>
      <c r="AD379" s="34" t="n">
        <f aca="false">INDEX(Lookup_Tables!$B$3:$B$12,MATCH(H379,Lookup_Tables!$A$3:$A$12,0))</f>
        <v>2800000</v>
      </c>
      <c r="AE379" s="30" t="str">
        <f aca="false">INDEX(Lookup_Tables!$C$3:$C$12,MATCH(H379,Lookup_Tables!$A$3:$A$12,0))</f>
        <v>Dr. Suresh Nair</v>
      </c>
      <c r="AF379" s="30" t="str">
        <f aca="false">IFERROR(INDEX(Lookup_Tables!$F$16:$F$45,MATCH(I379,Lookup_Tables!$E$16:$E$45,0)),"N/A")</f>
        <v>EMP210</v>
      </c>
      <c r="AG379" s="30" t="n">
        <f aca="false">_xlfn.IFS(R379="Recovered",4,R379="Referred",3,R379="Admitted",2,R379="Deceased",1,TRUE(),0)</f>
        <v>4</v>
      </c>
      <c r="AH379" s="30" t="str">
        <f aca="false">IF(T379&gt;=4,"Satisfied",IF(T379&gt;=3,"Neutral","Needs Improvement"))</f>
        <v>Satisfied</v>
      </c>
    </row>
    <row r="380" customFormat="false" ht="15" hidden="false" customHeight="false" outlineLevel="0" collapsed="false">
      <c r="A380" s="27" t="s">
        <v>4918</v>
      </c>
      <c r="B380" s="27" t="s">
        <v>1444</v>
      </c>
      <c r="C380" s="27" t="n">
        <v>51</v>
      </c>
      <c r="D380" s="27" t="s">
        <v>121</v>
      </c>
      <c r="E380" s="28" t="n">
        <v>45449</v>
      </c>
      <c r="F380" s="27" t="s">
        <v>733</v>
      </c>
      <c r="G380" s="28" t="n">
        <v>45453</v>
      </c>
      <c r="H380" s="27" t="s">
        <v>146</v>
      </c>
      <c r="I380" s="27" t="s">
        <v>176</v>
      </c>
      <c r="J380" s="27" t="s">
        <v>148</v>
      </c>
      <c r="K380" s="27" t="s">
        <v>126</v>
      </c>
      <c r="L380" s="27" t="n">
        <v>25</v>
      </c>
      <c r="M380" s="27" t="n">
        <v>52</v>
      </c>
      <c r="N380" s="27" t="s">
        <v>186</v>
      </c>
      <c r="O380" s="27" t="s">
        <v>128</v>
      </c>
      <c r="P380" s="27" t="s">
        <v>140</v>
      </c>
      <c r="Q380" s="29" t="n">
        <v>7842.57</v>
      </c>
      <c r="R380" s="27" t="s">
        <v>172</v>
      </c>
      <c r="S380" s="27" t="s">
        <v>178</v>
      </c>
      <c r="T380" s="27" t="n">
        <v>3</v>
      </c>
      <c r="U380" s="27" t="n">
        <f aca="false">YEAR(E380)</f>
        <v>2024</v>
      </c>
      <c r="V380" s="27" t="str">
        <f aca="false">TEXT(E380,"MMM-YYYY")</f>
        <v>Jun-2024</v>
      </c>
      <c r="W380" s="27" t="n">
        <f aca="false">MONTH(E380)</f>
        <v>6</v>
      </c>
      <c r="X380" s="27" t="str">
        <f aca="false">TEXT(WEEKDAY(E380,2),"0")&amp;" - "&amp;TEXT(E380,"dddd")</f>
        <v>4 - Thursday</v>
      </c>
      <c r="Y380" s="27" t="str">
        <f aca="false">_xlfn.IFS(C380&lt;18,"Child (0-17)",C380&lt;40,"Young Adult (18-39)",C380&lt;60,"Adult (40-59)",TRUE(),"Senior (60+)")</f>
        <v>Adult (40-59)</v>
      </c>
      <c r="Z380" s="27" t="n">
        <f aca="false">ROUND(G380-E380,0)</f>
        <v>4</v>
      </c>
      <c r="AA380" s="27" t="n">
        <f aca="false">L380+M380</f>
        <v>77</v>
      </c>
      <c r="AB380" s="27" t="n">
        <f aca="false">IFERROR(ROUND(Q380/AA380,2),0)</f>
        <v>101.85</v>
      </c>
      <c r="AC380" s="27" t="str">
        <f aca="false">IF(AND(K380="Critical",N380="No"),"URGENT - No Bed","Normal")</f>
        <v>Normal</v>
      </c>
      <c r="AD380" s="33" t="n">
        <f aca="false">INDEX(Lookup_Tables!$B$3:$B$12,MATCH(H380,Lookup_Tables!$A$3:$A$12,0))</f>
        <v>2700000</v>
      </c>
      <c r="AE380" s="27" t="str">
        <f aca="false">INDEX(Lookup_Tables!$C$3:$C$12,MATCH(H380,Lookup_Tables!$A$3:$A$12,0))</f>
        <v>Dr. Vikram Singh</v>
      </c>
      <c r="AF380" s="27" t="str">
        <f aca="false">IFERROR(INDEX(Lookup_Tables!$F$16:$F$45,MATCH(I380,Lookup_Tables!$E$16:$E$45,0)),"N/A")</f>
        <v>EMP227</v>
      </c>
      <c r="AG380" s="27" t="n">
        <f aca="false">_xlfn.IFS(R380="Recovered",4,R380="Referred",3,R380="Admitted",2,R380="Deceased",1,TRUE(),0)</f>
        <v>2</v>
      </c>
      <c r="AH380" s="27" t="str">
        <f aca="false">IF(T380&gt;=4,"Satisfied",IF(T380&gt;=3,"Neutral","Needs Improvement"))</f>
        <v>Neutral</v>
      </c>
    </row>
    <row r="381" customFormat="false" ht="15" hidden="false" customHeight="false" outlineLevel="0" collapsed="false">
      <c r="A381" s="30" t="s">
        <v>3991</v>
      </c>
      <c r="B381" s="30" t="s">
        <v>980</v>
      </c>
      <c r="C381" s="30" t="n">
        <v>24</v>
      </c>
      <c r="D381" s="30" t="s">
        <v>121</v>
      </c>
      <c r="E381" s="31" t="n">
        <v>45520</v>
      </c>
      <c r="F381" s="30" t="s">
        <v>1263</v>
      </c>
      <c r="G381" s="31" t="n">
        <v>45528</v>
      </c>
      <c r="H381" s="30" t="s">
        <v>236</v>
      </c>
      <c r="I381" s="30" t="s">
        <v>237</v>
      </c>
      <c r="J381" s="30" t="s">
        <v>287</v>
      </c>
      <c r="K381" s="30" t="s">
        <v>202</v>
      </c>
      <c r="L381" s="30" t="n">
        <v>10</v>
      </c>
      <c r="M381" s="30" t="n">
        <v>214</v>
      </c>
      <c r="N381" s="30" t="s">
        <v>186</v>
      </c>
      <c r="O381" s="30" t="s">
        <v>149</v>
      </c>
      <c r="P381" s="30" t="s">
        <v>150</v>
      </c>
      <c r="Q381" s="32" t="n">
        <v>18505.12</v>
      </c>
      <c r="R381" s="30" t="s">
        <v>268</v>
      </c>
      <c r="S381" s="30" t="s">
        <v>141</v>
      </c>
      <c r="T381" s="30" t="n">
        <v>4</v>
      </c>
      <c r="U381" s="30" t="n">
        <f aca="false">YEAR(E381)</f>
        <v>2024</v>
      </c>
      <c r="V381" s="30" t="str">
        <f aca="false">TEXT(E381,"MMM-YYYY")</f>
        <v>Aug-2024</v>
      </c>
      <c r="W381" s="30" t="n">
        <f aca="false">MONTH(E381)</f>
        <v>8</v>
      </c>
      <c r="X381" s="30" t="str">
        <f aca="false">TEXT(WEEKDAY(E381,2),"0")&amp;" - "&amp;TEXT(E381,"dddd")</f>
        <v>5 - Friday</v>
      </c>
      <c r="Y381" s="30" t="str">
        <f aca="false">_xlfn.IFS(C381&lt;18,"Child (0-17)",C381&lt;40,"Young Adult (18-39)",C381&lt;60,"Adult (40-59)",TRUE(),"Senior (60+)")</f>
        <v>Young Adult (18-39)</v>
      </c>
      <c r="Z381" s="30" t="n">
        <f aca="false">ROUND(G381-E381,0)</f>
        <v>8</v>
      </c>
      <c r="AA381" s="30" t="n">
        <f aca="false">L381+M381</f>
        <v>224</v>
      </c>
      <c r="AB381" s="30" t="n">
        <f aca="false">IFERROR(ROUND(Q381/AA381,2),0)</f>
        <v>82.61</v>
      </c>
      <c r="AC381" s="30" t="str">
        <f aca="false">IF(AND(K381="Critical",N381="No"),"URGENT - No Bed","Normal")</f>
        <v>Normal</v>
      </c>
      <c r="AD381" s="34" t="n">
        <f aca="false">INDEX(Lookup_Tables!$B$3:$B$12,MATCH(H381,Lookup_Tables!$A$3:$A$12,0))</f>
        <v>3900000</v>
      </c>
      <c r="AE381" s="30" t="str">
        <f aca="false">INDEX(Lookup_Tables!$C$3:$C$12,MATCH(H381,Lookup_Tables!$A$3:$A$12,0))</f>
        <v>Dr. Rina Mehta</v>
      </c>
      <c r="AF381" s="30" t="str">
        <f aca="false">IFERROR(INDEX(Lookup_Tables!$F$16:$F$45,MATCH(I381,Lookup_Tables!$E$16:$E$45,0)),"N/A")</f>
        <v>EMP215</v>
      </c>
      <c r="AG381" s="30" t="n">
        <f aca="false">_xlfn.IFS(R381="Recovered",4,R381="Referred",3,R381="Admitted",2,R381="Deceased",1,TRUE(),0)</f>
        <v>3</v>
      </c>
      <c r="AH381" s="30" t="str">
        <f aca="false">IF(T381&gt;=4,"Satisfied",IF(T381&gt;=3,"Neutral","Needs Improvement"))</f>
        <v>Satisfied</v>
      </c>
    </row>
    <row r="382" customFormat="false" ht="15" hidden="false" customHeight="false" outlineLevel="0" collapsed="false">
      <c r="A382" s="27" t="s">
        <v>6549</v>
      </c>
      <c r="B382" s="27" t="s">
        <v>3910</v>
      </c>
      <c r="C382" s="27" t="n">
        <v>30</v>
      </c>
      <c r="D382" s="27" t="s">
        <v>181</v>
      </c>
      <c r="E382" s="28" t="n">
        <v>45437</v>
      </c>
      <c r="F382" s="27" t="s">
        <v>1271</v>
      </c>
      <c r="G382" s="28" t="n">
        <v>45447</v>
      </c>
      <c r="H382" s="27" t="s">
        <v>206</v>
      </c>
      <c r="I382" s="27" t="s">
        <v>207</v>
      </c>
      <c r="J382" s="27" t="s">
        <v>469</v>
      </c>
      <c r="K382" s="27" t="s">
        <v>202</v>
      </c>
      <c r="L382" s="27" t="n">
        <v>14</v>
      </c>
      <c r="M382" s="27" t="n">
        <v>166</v>
      </c>
      <c r="N382" s="27" t="s">
        <v>186</v>
      </c>
      <c r="O382" s="27" t="s">
        <v>128</v>
      </c>
      <c r="P382" s="27" t="s">
        <v>129</v>
      </c>
      <c r="Q382" s="29" t="n">
        <v>18447.21</v>
      </c>
      <c r="R382" s="27" t="s">
        <v>172</v>
      </c>
      <c r="S382" s="27" t="s">
        <v>197</v>
      </c>
      <c r="T382" s="27" t="n">
        <v>3</v>
      </c>
      <c r="U382" s="27" t="n">
        <f aca="false">YEAR(E382)</f>
        <v>2024</v>
      </c>
      <c r="V382" s="27" t="str">
        <f aca="false">TEXT(E382,"MMM-YYYY")</f>
        <v>May-2024</v>
      </c>
      <c r="W382" s="27" t="n">
        <f aca="false">MONTH(E382)</f>
        <v>5</v>
      </c>
      <c r="X382" s="27" t="str">
        <f aca="false">TEXT(WEEKDAY(E382,2),"0")&amp;" - "&amp;TEXT(E382,"dddd")</f>
        <v>6 - Saturday</v>
      </c>
      <c r="Y382" s="27" t="str">
        <f aca="false">_xlfn.IFS(C382&lt;18,"Child (0-17)",C382&lt;40,"Young Adult (18-39)",C382&lt;60,"Adult (40-59)",TRUE(),"Senior (60+)")</f>
        <v>Young Adult (18-39)</v>
      </c>
      <c r="Z382" s="27" t="n">
        <f aca="false">ROUND(G382-E382,0)</f>
        <v>10</v>
      </c>
      <c r="AA382" s="27" t="n">
        <f aca="false">L382+M382</f>
        <v>180</v>
      </c>
      <c r="AB382" s="27" t="n">
        <f aca="false">IFERROR(ROUND(Q382/AA382,2),0)</f>
        <v>102.48</v>
      </c>
      <c r="AC382" s="27" t="str">
        <f aca="false">IF(AND(K382="Critical",N382="No"),"URGENT - No Bed","Normal")</f>
        <v>Normal</v>
      </c>
      <c r="AD382" s="33" t="n">
        <f aca="false">INDEX(Lookup_Tables!$B$3:$B$12,MATCH(H382,Lookup_Tables!$A$3:$A$12,0))</f>
        <v>2800000</v>
      </c>
      <c r="AE382" s="27" t="str">
        <f aca="false">INDEX(Lookup_Tables!$C$3:$C$12,MATCH(H382,Lookup_Tables!$A$3:$A$12,0))</f>
        <v>Dr. Suresh Nair</v>
      </c>
      <c r="AF382" s="27" t="str">
        <f aca="false">IFERROR(INDEX(Lookup_Tables!$F$16:$F$45,MATCH(I382,Lookup_Tables!$E$16:$E$45,0)),"N/A")</f>
        <v>EMP209</v>
      </c>
      <c r="AG382" s="27" t="n">
        <f aca="false">_xlfn.IFS(R382="Recovered",4,R382="Referred",3,R382="Admitted",2,R382="Deceased",1,TRUE(),0)</f>
        <v>2</v>
      </c>
      <c r="AH382" s="27" t="str">
        <f aca="false">IF(T382&gt;=4,"Satisfied",IF(T382&gt;=3,"Neutral","Needs Improvement"))</f>
        <v>Neutral</v>
      </c>
    </row>
    <row r="383" customFormat="false" ht="15" hidden="false" customHeight="false" outlineLevel="0" collapsed="false">
      <c r="A383" s="30" t="s">
        <v>2315</v>
      </c>
      <c r="B383" s="30" t="s">
        <v>1276</v>
      </c>
      <c r="C383" s="30" t="n">
        <v>93</v>
      </c>
      <c r="D383" s="30" t="s">
        <v>181</v>
      </c>
      <c r="E383" s="31" t="n">
        <v>45447</v>
      </c>
      <c r="F383" s="30" t="s">
        <v>931</v>
      </c>
      <c r="G383" s="31" t="n">
        <v>45448</v>
      </c>
      <c r="H383" s="30" t="s">
        <v>135</v>
      </c>
      <c r="I383" s="30" t="s">
        <v>136</v>
      </c>
      <c r="J383" s="30" t="s">
        <v>618</v>
      </c>
      <c r="K383" s="30" t="s">
        <v>138</v>
      </c>
      <c r="L383" s="30" t="n">
        <v>72</v>
      </c>
      <c r="M383" s="30" t="n">
        <v>35</v>
      </c>
      <c r="N383" s="30" t="s">
        <v>127</v>
      </c>
      <c r="O383" s="30" t="s">
        <v>139</v>
      </c>
      <c r="P383" s="30" t="s">
        <v>129</v>
      </c>
      <c r="Q383" s="32" t="n">
        <v>2245.49</v>
      </c>
      <c r="R383" s="30" t="s">
        <v>130</v>
      </c>
      <c r="S383" s="30" t="s">
        <v>192</v>
      </c>
      <c r="T383" s="30" t="n">
        <v>4</v>
      </c>
      <c r="U383" s="30" t="n">
        <f aca="false">YEAR(E383)</f>
        <v>2024</v>
      </c>
      <c r="V383" s="30" t="str">
        <f aca="false">TEXT(E383,"MMM-YYYY")</f>
        <v>Jun-2024</v>
      </c>
      <c r="W383" s="30" t="n">
        <f aca="false">MONTH(E383)</f>
        <v>6</v>
      </c>
      <c r="X383" s="30" t="str">
        <f aca="false">TEXT(WEEKDAY(E383,2),"0")&amp;" - "&amp;TEXT(E383,"dddd")</f>
        <v>2 - Tuesday</v>
      </c>
      <c r="Y383" s="30" t="str">
        <f aca="false">_xlfn.IFS(C383&lt;18,"Child (0-17)",C383&lt;40,"Young Adult (18-39)",C383&lt;60,"Adult (40-59)",TRUE(),"Senior (60+)")</f>
        <v>Senior (60+)</v>
      </c>
      <c r="Z383" s="30" t="n">
        <f aca="false">ROUND(G383-E383,0)</f>
        <v>1</v>
      </c>
      <c r="AA383" s="30" t="n">
        <f aca="false">L383+M383</f>
        <v>107</v>
      </c>
      <c r="AB383" s="30" t="n">
        <f aca="false">IFERROR(ROUND(Q383/AA383,2),0)</f>
        <v>20.99</v>
      </c>
      <c r="AC383" s="30" t="str">
        <f aca="false">IF(AND(K383="Critical",N383="No"),"URGENT - No Bed","Normal")</f>
        <v>Normal</v>
      </c>
      <c r="AD383" s="34" t="n">
        <f aca="false">INDEX(Lookup_Tables!$B$3:$B$12,MATCH(H383,Lookup_Tables!$A$3:$A$12,0))</f>
        <v>4600000</v>
      </c>
      <c r="AE383" s="30" t="str">
        <f aca="false">INDEX(Lookup_Tables!$C$3:$C$12,MATCH(H383,Lookup_Tables!$A$3:$A$12,0))</f>
        <v>Dr. Farhan Khan</v>
      </c>
      <c r="AF383" s="30" t="str">
        <f aca="false">IFERROR(INDEX(Lookup_Tables!$F$16:$F$45,MATCH(I383,Lookup_Tables!$E$16:$E$45,0)),"N/A")</f>
        <v>EMP206</v>
      </c>
      <c r="AG383" s="30" t="n">
        <f aca="false">_xlfn.IFS(R383="Recovered",4,R383="Referred",3,R383="Admitted",2,R383="Deceased",1,TRUE(),0)</f>
        <v>4</v>
      </c>
      <c r="AH383" s="30" t="str">
        <f aca="false">IF(T383&gt;=4,"Satisfied",IF(T383&gt;=3,"Neutral","Needs Improvement"))</f>
        <v>Satisfied</v>
      </c>
    </row>
    <row r="384" customFormat="false" ht="15" hidden="false" customHeight="false" outlineLevel="0" collapsed="false">
      <c r="A384" s="27" t="s">
        <v>5408</v>
      </c>
      <c r="B384" s="27" t="s">
        <v>1204</v>
      </c>
      <c r="C384" s="27" t="n">
        <v>64</v>
      </c>
      <c r="D384" s="27" t="s">
        <v>121</v>
      </c>
      <c r="E384" s="28" t="n">
        <v>45440</v>
      </c>
      <c r="F384" s="27" t="s">
        <v>1034</v>
      </c>
      <c r="G384" s="28" t="n">
        <v>45443</v>
      </c>
      <c r="H384" s="27" t="s">
        <v>217</v>
      </c>
      <c r="I384" s="27" t="s">
        <v>344</v>
      </c>
      <c r="J384" s="27" t="s">
        <v>218</v>
      </c>
      <c r="K384" s="27" t="s">
        <v>126</v>
      </c>
      <c r="L384" s="27" t="n">
        <v>36</v>
      </c>
      <c r="M384" s="27" t="n">
        <v>116</v>
      </c>
      <c r="N384" s="27" t="s">
        <v>186</v>
      </c>
      <c r="O384" s="27" t="s">
        <v>128</v>
      </c>
      <c r="P384" s="27" t="s">
        <v>187</v>
      </c>
      <c r="Q384" s="29" t="n">
        <v>7548.05</v>
      </c>
      <c r="R384" s="27" t="s">
        <v>130</v>
      </c>
      <c r="S384" s="27" t="s">
        <v>335</v>
      </c>
      <c r="T384" s="27" t="n">
        <v>3</v>
      </c>
      <c r="U384" s="27" t="n">
        <f aca="false">YEAR(E384)</f>
        <v>2024</v>
      </c>
      <c r="V384" s="27" t="str">
        <f aca="false">TEXT(E384,"MMM-YYYY")</f>
        <v>May-2024</v>
      </c>
      <c r="W384" s="27" t="n">
        <f aca="false">MONTH(E384)</f>
        <v>5</v>
      </c>
      <c r="X384" s="27" t="str">
        <f aca="false">TEXT(WEEKDAY(E384,2),"0")&amp;" - "&amp;TEXT(E384,"dddd")</f>
        <v>2 - Tuesday</v>
      </c>
      <c r="Y384" s="27" t="str">
        <f aca="false">_xlfn.IFS(C384&lt;18,"Child (0-17)",C384&lt;40,"Young Adult (18-39)",C384&lt;60,"Adult (40-59)",TRUE(),"Senior (60+)")</f>
        <v>Senior (60+)</v>
      </c>
      <c r="Z384" s="27" t="n">
        <f aca="false">ROUND(G384-E384,0)</f>
        <v>3</v>
      </c>
      <c r="AA384" s="27" t="n">
        <f aca="false">L384+M384</f>
        <v>152</v>
      </c>
      <c r="AB384" s="27" t="n">
        <f aca="false">IFERROR(ROUND(Q384/AA384,2),0)</f>
        <v>49.66</v>
      </c>
      <c r="AC384" s="27" t="str">
        <f aca="false">IF(AND(K384="Critical",N384="No"),"URGENT - No Bed","Normal")</f>
        <v>Normal</v>
      </c>
      <c r="AD384" s="33" t="n">
        <f aca="false">INDEX(Lookup_Tables!$B$3:$B$12,MATCH(H384,Lookup_Tables!$A$3:$A$12,0))</f>
        <v>4200000</v>
      </c>
      <c r="AE384" s="27" t="str">
        <f aca="false">INDEX(Lookup_Tables!$C$3:$C$12,MATCH(H384,Lookup_Tables!$A$3:$A$12,0))</f>
        <v>Dr. Anil Kapoor</v>
      </c>
      <c r="AF384" s="27" t="str">
        <f aca="false">IFERROR(INDEX(Lookup_Tables!$F$16:$F$45,MATCH(I384,Lookup_Tables!$E$16:$E$45,0)),"N/A")</f>
        <v>EMP201</v>
      </c>
      <c r="AG384" s="27" t="n">
        <f aca="false">_xlfn.IFS(R384="Recovered",4,R384="Referred",3,R384="Admitted",2,R384="Deceased",1,TRUE(),0)</f>
        <v>4</v>
      </c>
      <c r="AH384" s="27" t="str">
        <f aca="false">IF(T384&gt;=4,"Satisfied",IF(T384&gt;=3,"Neutral","Needs Improvement"))</f>
        <v>Neutral</v>
      </c>
    </row>
    <row r="385" customFormat="false" ht="15" hidden="false" customHeight="false" outlineLevel="0" collapsed="false">
      <c r="A385" s="30" t="s">
        <v>3992</v>
      </c>
      <c r="B385" s="30" t="s">
        <v>2207</v>
      </c>
      <c r="C385" s="30" t="n">
        <v>41</v>
      </c>
      <c r="D385" s="30" t="s">
        <v>121</v>
      </c>
      <c r="E385" s="31" t="n">
        <v>45439</v>
      </c>
      <c r="F385" s="30" t="s">
        <v>901</v>
      </c>
      <c r="G385" s="31" t="n">
        <v>45445</v>
      </c>
      <c r="H385" s="30" t="s">
        <v>123</v>
      </c>
      <c r="I385" s="30" t="s">
        <v>124</v>
      </c>
      <c r="J385" s="30" t="s">
        <v>418</v>
      </c>
      <c r="K385" s="30" t="s">
        <v>126</v>
      </c>
      <c r="L385" s="30" t="n">
        <v>12</v>
      </c>
      <c r="M385" s="30" t="n">
        <v>142</v>
      </c>
      <c r="N385" s="30" t="s">
        <v>186</v>
      </c>
      <c r="O385" s="30" t="s">
        <v>149</v>
      </c>
      <c r="P385" s="30" t="s">
        <v>187</v>
      </c>
      <c r="Q385" s="32" t="n">
        <v>8827.78</v>
      </c>
      <c r="R385" s="30" t="s">
        <v>130</v>
      </c>
      <c r="S385" s="30" t="s">
        <v>335</v>
      </c>
      <c r="T385" s="30" t="n">
        <v>5</v>
      </c>
      <c r="U385" s="30" t="n">
        <f aca="false">YEAR(E385)</f>
        <v>2024</v>
      </c>
      <c r="V385" s="30" t="str">
        <f aca="false">TEXT(E385,"MMM-YYYY")</f>
        <v>May-2024</v>
      </c>
      <c r="W385" s="30" t="n">
        <f aca="false">MONTH(E385)</f>
        <v>5</v>
      </c>
      <c r="X385" s="30" t="str">
        <f aca="false">TEXT(WEEKDAY(E385,2),"0")&amp;" - "&amp;TEXT(E385,"dddd")</f>
        <v>1 - Monday</v>
      </c>
      <c r="Y385" s="30" t="str">
        <f aca="false">_xlfn.IFS(C385&lt;18,"Child (0-17)",C385&lt;40,"Young Adult (18-39)",C385&lt;60,"Adult (40-59)",TRUE(),"Senior (60+)")</f>
        <v>Adult (40-59)</v>
      </c>
      <c r="Z385" s="30" t="n">
        <f aca="false">ROUND(G385-E385,0)</f>
        <v>6</v>
      </c>
      <c r="AA385" s="30" t="n">
        <f aca="false">L385+M385</f>
        <v>154</v>
      </c>
      <c r="AB385" s="30" t="n">
        <f aca="false">IFERROR(ROUND(Q385/AA385,2),0)</f>
        <v>57.32</v>
      </c>
      <c r="AC385" s="30" t="str">
        <f aca="false">IF(AND(K385="Critical",N385="No"),"URGENT - No Bed","Normal")</f>
        <v>Normal</v>
      </c>
      <c r="AD385" s="34" t="n">
        <f aca="false">INDEX(Lookup_Tables!$B$3:$B$12,MATCH(H385,Lookup_Tables!$A$3:$A$12,0))</f>
        <v>2200000</v>
      </c>
      <c r="AE385" s="30" t="str">
        <f aca="false">INDEX(Lookup_Tables!$C$3:$C$12,MATCH(H385,Lookup_Tables!$A$3:$A$12,0))</f>
        <v>Dr. Rohan Das</v>
      </c>
      <c r="AF385" s="30" t="str">
        <f aca="false">IFERROR(INDEX(Lookup_Tables!$F$16:$F$45,MATCH(I385,Lookup_Tables!$E$16:$E$45,0)),"N/A")</f>
        <v>EMP205</v>
      </c>
      <c r="AG385" s="30" t="n">
        <f aca="false">_xlfn.IFS(R385="Recovered",4,R385="Referred",3,R385="Admitted",2,R385="Deceased",1,TRUE(),0)</f>
        <v>4</v>
      </c>
      <c r="AH385" s="30" t="str">
        <f aca="false">IF(T385&gt;=4,"Satisfied",IF(T385&gt;=3,"Neutral","Needs Improvement"))</f>
        <v>Satisfied</v>
      </c>
    </row>
    <row r="386" customFormat="false" ht="15" hidden="false" customHeight="false" outlineLevel="0" collapsed="false">
      <c r="A386" s="27" t="s">
        <v>4334</v>
      </c>
      <c r="B386" s="27" t="s">
        <v>4335</v>
      </c>
      <c r="C386" s="27" t="n">
        <v>29</v>
      </c>
      <c r="D386" s="27" t="s">
        <v>121</v>
      </c>
      <c r="E386" s="28" t="n">
        <v>45613</v>
      </c>
      <c r="F386" s="27" t="s">
        <v>326</v>
      </c>
      <c r="G386" s="28" t="n">
        <v>45613</v>
      </c>
      <c r="H386" s="27" t="s">
        <v>236</v>
      </c>
      <c r="I386" s="27" t="s">
        <v>323</v>
      </c>
      <c r="J386" s="27" t="s">
        <v>267</v>
      </c>
      <c r="K386" s="27" t="s">
        <v>156</v>
      </c>
      <c r="L386" s="27" t="n">
        <v>52</v>
      </c>
      <c r="M386" s="27" t="n">
        <v>33</v>
      </c>
      <c r="N386" s="27" t="s">
        <v>186</v>
      </c>
      <c r="O386" s="27" t="s">
        <v>139</v>
      </c>
      <c r="P386" s="27" t="s">
        <v>140</v>
      </c>
      <c r="Q386" s="29" t="n">
        <v>3209.77</v>
      </c>
      <c r="R386" s="27" t="s">
        <v>130</v>
      </c>
      <c r="S386" s="27" t="s">
        <v>151</v>
      </c>
      <c r="T386" s="27" t="n">
        <v>5</v>
      </c>
      <c r="U386" s="27" t="n">
        <f aca="false">YEAR(E386)</f>
        <v>2024</v>
      </c>
      <c r="V386" s="27" t="str">
        <f aca="false">TEXT(E386,"MMM-YYYY")</f>
        <v>Nov-2024</v>
      </c>
      <c r="W386" s="27" t="n">
        <f aca="false">MONTH(E386)</f>
        <v>11</v>
      </c>
      <c r="X386" s="27" t="str">
        <f aca="false">TEXT(WEEKDAY(E386,2),"0")&amp;" - "&amp;TEXT(E386,"dddd")</f>
        <v>7 - Sunday</v>
      </c>
      <c r="Y386" s="27" t="str">
        <f aca="false">_xlfn.IFS(C386&lt;18,"Child (0-17)",C386&lt;40,"Young Adult (18-39)",C386&lt;60,"Adult (40-59)",TRUE(),"Senior (60+)")</f>
        <v>Young Adult (18-39)</v>
      </c>
      <c r="Z386" s="27" t="n">
        <f aca="false">ROUND(G386-E386,0)</f>
        <v>0</v>
      </c>
      <c r="AA386" s="27" t="n">
        <f aca="false">L386+M386</f>
        <v>85</v>
      </c>
      <c r="AB386" s="27" t="n">
        <f aca="false">IFERROR(ROUND(Q386/AA386,2),0)</f>
        <v>37.76</v>
      </c>
      <c r="AC386" s="27" t="str">
        <f aca="false">IF(AND(K386="Critical",N386="No"),"URGENT - No Bed","Normal")</f>
        <v>Normal</v>
      </c>
      <c r="AD386" s="33" t="n">
        <f aca="false">INDEX(Lookup_Tables!$B$3:$B$12,MATCH(H386,Lookup_Tables!$A$3:$A$12,0))</f>
        <v>3900000</v>
      </c>
      <c r="AE386" s="27" t="str">
        <f aca="false">INDEX(Lookup_Tables!$C$3:$C$12,MATCH(H386,Lookup_Tables!$A$3:$A$12,0))</f>
        <v>Dr. Rina Mehta</v>
      </c>
      <c r="AF386" s="27" t="str">
        <f aca="false">IFERROR(INDEX(Lookup_Tables!$F$16:$F$45,MATCH(I386,Lookup_Tables!$E$16:$E$45,0)),"N/A")</f>
        <v>EMP216</v>
      </c>
      <c r="AG386" s="27" t="n">
        <f aca="false">_xlfn.IFS(R386="Recovered",4,R386="Referred",3,R386="Admitted",2,R386="Deceased",1,TRUE(),0)</f>
        <v>4</v>
      </c>
      <c r="AH386" s="27" t="str">
        <f aca="false">IF(T386&gt;=4,"Satisfied",IF(T386&gt;=3,"Neutral","Needs Improvement"))</f>
        <v>Satisfied</v>
      </c>
    </row>
    <row r="387" customFormat="false" ht="15" hidden="false" customHeight="false" outlineLevel="0" collapsed="false">
      <c r="A387" s="30" t="s">
        <v>7153</v>
      </c>
      <c r="B387" s="30" t="s">
        <v>945</v>
      </c>
      <c r="C387" s="30" t="n">
        <v>56</v>
      </c>
      <c r="D387" s="30" t="s">
        <v>121</v>
      </c>
      <c r="E387" s="31" t="n">
        <v>45474</v>
      </c>
      <c r="F387" s="30" t="s">
        <v>2101</v>
      </c>
      <c r="G387" s="31" t="n">
        <v>45474</v>
      </c>
      <c r="H387" s="30" t="s">
        <v>206</v>
      </c>
      <c r="I387" s="30" t="s">
        <v>232</v>
      </c>
      <c r="J387" s="30" t="s">
        <v>469</v>
      </c>
      <c r="K387" s="30" t="s">
        <v>156</v>
      </c>
      <c r="L387" s="30" t="n">
        <v>64</v>
      </c>
      <c r="M387" s="30" t="n">
        <v>70</v>
      </c>
      <c r="N387" s="30" t="s">
        <v>186</v>
      </c>
      <c r="O387" s="30" t="s">
        <v>128</v>
      </c>
      <c r="P387" s="30" t="s">
        <v>140</v>
      </c>
      <c r="Q387" s="32" t="n">
        <v>4137.42</v>
      </c>
      <c r="R387" s="30" t="s">
        <v>172</v>
      </c>
      <c r="S387" s="30" t="s">
        <v>223</v>
      </c>
      <c r="T387" s="30" t="n">
        <v>2</v>
      </c>
      <c r="U387" s="30" t="n">
        <f aca="false">YEAR(E387)</f>
        <v>2024</v>
      </c>
      <c r="V387" s="30" t="str">
        <f aca="false">TEXT(E387,"MMM-YYYY")</f>
        <v>Jul-2024</v>
      </c>
      <c r="W387" s="30" t="n">
        <f aca="false">MONTH(E387)</f>
        <v>7</v>
      </c>
      <c r="X387" s="30" t="str">
        <f aca="false">TEXT(WEEKDAY(E387,2),"0")&amp;" - "&amp;TEXT(E387,"dddd")</f>
        <v>1 - Monday</v>
      </c>
      <c r="Y387" s="30" t="str">
        <f aca="false">_xlfn.IFS(C387&lt;18,"Child (0-17)",C387&lt;40,"Young Adult (18-39)",C387&lt;60,"Adult (40-59)",TRUE(),"Senior (60+)")</f>
        <v>Adult (40-59)</v>
      </c>
      <c r="Z387" s="30" t="n">
        <f aca="false">ROUND(G387-E387,0)</f>
        <v>0</v>
      </c>
      <c r="AA387" s="30" t="n">
        <f aca="false">L387+M387</f>
        <v>134</v>
      </c>
      <c r="AB387" s="30" t="n">
        <f aca="false">IFERROR(ROUND(Q387/AA387,2),0)</f>
        <v>30.88</v>
      </c>
      <c r="AC387" s="30" t="str">
        <f aca="false">IF(AND(K387="Critical",N387="No"),"URGENT - No Bed","Normal")</f>
        <v>Normal</v>
      </c>
      <c r="AD387" s="34" t="n">
        <f aca="false">INDEX(Lookup_Tables!$B$3:$B$12,MATCH(H387,Lookup_Tables!$A$3:$A$12,0))</f>
        <v>2800000</v>
      </c>
      <c r="AE387" s="30" t="str">
        <f aca="false">INDEX(Lookup_Tables!$C$3:$C$12,MATCH(H387,Lookup_Tables!$A$3:$A$12,0))</f>
        <v>Dr. Suresh Nair</v>
      </c>
      <c r="AF387" s="30" t="str">
        <f aca="false">IFERROR(INDEX(Lookup_Tables!$F$16:$F$45,MATCH(I387,Lookup_Tables!$E$16:$E$45,0)),"N/A")</f>
        <v>EMP210</v>
      </c>
      <c r="AG387" s="30" t="n">
        <f aca="false">_xlfn.IFS(R387="Recovered",4,R387="Referred",3,R387="Admitted",2,R387="Deceased",1,TRUE(),0)</f>
        <v>2</v>
      </c>
      <c r="AH387" s="30" t="str">
        <f aca="false">IF(T387&gt;=4,"Satisfied",IF(T387&gt;=3,"Neutral","Needs Improvement"))</f>
        <v>Needs Improvement</v>
      </c>
    </row>
    <row r="388" customFormat="false" ht="15" hidden="false" customHeight="false" outlineLevel="0" collapsed="false">
      <c r="A388" s="27" t="s">
        <v>1759</v>
      </c>
      <c r="B388" s="27" t="s">
        <v>1760</v>
      </c>
      <c r="C388" s="27" t="n">
        <v>54</v>
      </c>
      <c r="D388" s="27" t="s">
        <v>121</v>
      </c>
      <c r="E388" s="28" t="n">
        <v>45477</v>
      </c>
      <c r="F388" s="27" t="s">
        <v>785</v>
      </c>
      <c r="G388" s="28" t="n">
        <v>45478</v>
      </c>
      <c r="H388" s="27" t="s">
        <v>146</v>
      </c>
      <c r="I388" s="27" t="s">
        <v>147</v>
      </c>
      <c r="J388" s="27" t="s">
        <v>244</v>
      </c>
      <c r="K388" s="27" t="s">
        <v>156</v>
      </c>
      <c r="L388" s="27" t="n">
        <v>48</v>
      </c>
      <c r="M388" s="27" t="n">
        <v>48</v>
      </c>
      <c r="N388" s="27" t="s">
        <v>127</v>
      </c>
      <c r="O388" s="27" t="s">
        <v>139</v>
      </c>
      <c r="P388" s="27" t="s">
        <v>150</v>
      </c>
      <c r="Q388" s="29" t="n">
        <v>4561.81</v>
      </c>
      <c r="R388" s="27" t="s">
        <v>130</v>
      </c>
      <c r="S388" s="27" t="s">
        <v>178</v>
      </c>
      <c r="T388" s="27" t="n">
        <v>5</v>
      </c>
      <c r="U388" s="27" t="n">
        <f aca="false">YEAR(E388)</f>
        <v>2024</v>
      </c>
      <c r="V388" s="27" t="str">
        <f aca="false">TEXT(E388,"MMM-YYYY")</f>
        <v>Jul-2024</v>
      </c>
      <c r="W388" s="27" t="n">
        <f aca="false">MONTH(E388)</f>
        <v>7</v>
      </c>
      <c r="X388" s="27" t="str">
        <f aca="false">TEXT(WEEKDAY(E388,2),"0")&amp;" - "&amp;TEXT(E388,"dddd")</f>
        <v>4 - Thursday</v>
      </c>
      <c r="Y388" s="27" t="str">
        <f aca="false">_xlfn.IFS(C388&lt;18,"Child (0-17)",C388&lt;40,"Young Adult (18-39)",C388&lt;60,"Adult (40-59)",TRUE(),"Senior (60+)")</f>
        <v>Adult (40-59)</v>
      </c>
      <c r="Z388" s="27" t="n">
        <f aca="false">ROUND(G388-E388,0)</f>
        <v>1</v>
      </c>
      <c r="AA388" s="27" t="n">
        <f aca="false">L388+M388</f>
        <v>96</v>
      </c>
      <c r="AB388" s="27" t="n">
        <f aca="false">IFERROR(ROUND(Q388/AA388,2),0)</f>
        <v>47.52</v>
      </c>
      <c r="AC388" s="27" t="str">
        <f aca="false">IF(AND(K388="Critical",N388="No"),"URGENT - No Bed","Normal")</f>
        <v>Normal</v>
      </c>
      <c r="AD388" s="33" t="n">
        <f aca="false">INDEX(Lookup_Tables!$B$3:$B$12,MATCH(H388,Lookup_Tables!$A$3:$A$12,0))</f>
        <v>2700000</v>
      </c>
      <c r="AE388" s="27" t="str">
        <f aca="false">INDEX(Lookup_Tables!$C$3:$C$12,MATCH(H388,Lookup_Tables!$A$3:$A$12,0))</f>
        <v>Dr. Vikram Singh</v>
      </c>
      <c r="AF388" s="27" t="str">
        <f aca="false">IFERROR(INDEX(Lookup_Tables!$F$16:$F$45,MATCH(I388,Lookup_Tables!$E$16:$E$45,0)),"N/A")</f>
        <v>EMP229</v>
      </c>
      <c r="AG388" s="27" t="n">
        <f aca="false">_xlfn.IFS(R388="Recovered",4,R388="Referred",3,R388="Admitted",2,R388="Deceased",1,TRUE(),0)</f>
        <v>4</v>
      </c>
      <c r="AH388" s="27" t="str">
        <f aca="false">IF(T388&gt;=4,"Satisfied",IF(T388&gt;=3,"Neutral","Needs Improvement"))</f>
        <v>Satisfied</v>
      </c>
    </row>
    <row r="389" customFormat="false" ht="15" hidden="false" customHeight="false" outlineLevel="0" collapsed="false">
      <c r="A389" s="30" t="s">
        <v>6507</v>
      </c>
      <c r="B389" s="30" t="s">
        <v>485</v>
      </c>
      <c r="C389" s="30" t="n">
        <v>54</v>
      </c>
      <c r="D389" s="30" t="s">
        <v>181</v>
      </c>
      <c r="E389" s="31" t="n">
        <v>45388</v>
      </c>
      <c r="F389" s="30" t="s">
        <v>640</v>
      </c>
      <c r="G389" s="31" t="n">
        <v>45394</v>
      </c>
      <c r="H389" s="30" t="s">
        <v>168</v>
      </c>
      <c r="I389" s="30" t="s">
        <v>169</v>
      </c>
      <c r="J389" s="30" t="s">
        <v>191</v>
      </c>
      <c r="K389" s="30" t="s">
        <v>126</v>
      </c>
      <c r="L389" s="30" t="n">
        <v>31</v>
      </c>
      <c r="M389" s="30" t="n">
        <v>103</v>
      </c>
      <c r="N389" s="30" t="s">
        <v>127</v>
      </c>
      <c r="O389" s="30" t="s">
        <v>128</v>
      </c>
      <c r="P389" s="30" t="s">
        <v>140</v>
      </c>
      <c r="Q389" s="32" t="n">
        <v>8891.82</v>
      </c>
      <c r="R389" s="30" t="s">
        <v>130</v>
      </c>
      <c r="S389" s="30" t="s">
        <v>223</v>
      </c>
      <c r="T389" s="30" t="n">
        <v>2</v>
      </c>
      <c r="U389" s="30" t="n">
        <f aca="false">YEAR(E389)</f>
        <v>2024</v>
      </c>
      <c r="V389" s="30" t="str">
        <f aca="false">TEXT(E389,"MMM-YYYY")</f>
        <v>Apr-2024</v>
      </c>
      <c r="W389" s="30" t="n">
        <f aca="false">MONTH(E389)</f>
        <v>4</v>
      </c>
      <c r="X389" s="30" t="str">
        <f aca="false">TEXT(WEEKDAY(E389,2),"0")&amp;" - "&amp;TEXT(E389,"dddd")</f>
        <v>6 - Saturday</v>
      </c>
      <c r="Y389" s="30" t="str">
        <f aca="false">_xlfn.IFS(C389&lt;18,"Child (0-17)",C389&lt;40,"Young Adult (18-39)",C389&lt;60,"Adult (40-59)",TRUE(),"Senior (60+)")</f>
        <v>Adult (40-59)</v>
      </c>
      <c r="Z389" s="30" t="n">
        <f aca="false">ROUND(G389-E389,0)</f>
        <v>6</v>
      </c>
      <c r="AA389" s="30" t="n">
        <f aca="false">L389+M389</f>
        <v>134</v>
      </c>
      <c r="AB389" s="30" t="n">
        <f aca="false">IFERROR(ROUND(Q389/AA389,2),0)</f>
        <v>66.36</v>
      </c>
      <c r="AC389" s="30" t="str">
        <f aca="false">IF(AND(K389="Critical",N389="No"),"URGENT - No Bed","Normal")</f>
        <v>Normal</v>
      </c>
      <c r="AD389" s="34" t="n">
        <f aca="false">INDEX(Lookup_Tables!$B$3:$B$12,MATCH(H389,Lookup_Tables!$A$3:$A$12,0))</f>
        <v>4400000</v>
      </c>
      <c r="AE389" s="30" t="str">
        <f aca="false">INDEX(Lookup_Tables!$C$3:$C$12,MATCH(H389,Lookup_Tables!$A$3:$A$12,0))</f>
        <v>Dr. Neha Chopra</v>
      </c>
      <c r="AF389" s="30" t="str">
        <f aca="false">IFERROR(INDEX(Lookup_Tables!$F$16:$F$45,MATCH(I389,Lookup_Tables!$E$16:$E$45,0)),"N/A")</f>
        <v>EMP220</v>
      </c>
      <c r="AG389" s="30" t="n">
        <f aca="false">_xlfn.IFS(R389="Recovered",4,R389="Referred",3,R389="Admitted",2,R389="Deceased",1,TRUE(),0)</f>
        <v>4</v>
      </c>
      <c r="AH389" s="30" t="str">
        <f aca="false">IF(T389&gt;=4,"Satisfied",IF(T389&gt;=3,"Neutral","Needs Improvement"))</f>
        <v>Needs Improvement</v>
      </c>
    </row>
    <row r="390" customFormat="false" ht="15" hidden="false" customHeight="false" outlineLevel="0" collapsed="false">
      <c r="A390" s="27" t="s">
        <v>4131</v>
      </c>
      <c r="B390" s="27" t="s">
        <v>3831</v>
      </c>
      <c r="C390" s="27" t="n">
        <v>27</v>
      </c>
      <c r="D390" s="27" t="s">
        <v>181</v>
      </c>
      <c r="E390" s="28" t="n">
        <v>45518</v>
      </c>
      <c r="F390" s="27" t="s">
        <v>1860</v>
      </c>
      <c r="G390" s="28" t="n">
        <v>45519</v>
      </c>
      <c r="H390" s="27" t="s">
        <v>135</v>
      </c>
      <c r="I390" s="27" t="s">
        <v>136</v>
      </c>
      <c r="J390" s="27" t="s">
        <v>618</v>
      </c>
      <c r="K390" s="27" t="s">
        <v>138</v>
      </c>
      <c r="L390" s="27" t="n">
        <v>48</v>
      </c>
      <c r="M390" s="27" t="n">
        <v>19</v>
      </c>
      <c r="N390" s="27" t="s">
        <v>127</v>
      </c>
      <c r="O390" s="27" t="s">
        <v>128</v>
      </c>
      <c r="P390" s="27" t="s">
        <v>140</v>
      </c>
      <c r="Q390" s="29" t="n">
        <v>1199.86</v>
      </c>
      <c r="R390" s="27" t="s">
        <v>130</v>
      </c>
      <c r="S390" s="27" t="s">
        <v>164</v>
      </c>
      <c r="T390" s="27" t="n">
        <v>4</v>
      </c>
      <c r="U390" s="27" t="n">
        <f aca="false">YEAR(E390)</f>
        <v>2024</v>
      </c>
      <c r="V390" s="27" t="str">
        <f aca="false">TEXT(E390,"MMM-YYYY")</f>
        <v>Aug-2024</v>
      </c>
      <c r="W390" s="27" t="n">
        <f aca="false">MONTH(E390)</f>
        <v>8</v>
      </c>
      <c r="X390" s="27" t="str">
        <f aca="false">TEXT(WEEKDAY(E390,2),"0")&amp;" - "&amp;TEXT(E390,"dddd")</f>
        <v>3 - Wednesday</v>
      </c>
      <c r="Y390" s="27" t="str">
        <f aca="false">_xlfn.IFS(C390&lt;18,"Child (0-17)",C390&lt;40,"Young Adult (18-39)",C390&lt;60,"Adult (40-59)",TRUE(),"Senior (60+)")</f>
        <v>Young Adult (18-39)</v>
      </c>
      <c r="Z390" s="27" t="n">
        <f aca="false">ROUND(G390-E390,0)</f>
        <v>1</v>
      </c>
      <c r="AA390" s="27" t="n">
        <f aca="false">L390+M390</f>
        <v>67</v>
      </c>
      <c r="AB390" s="27" t="n">
        <f aca="false">IFERROR(ROUND(Q390/AA390,2),0)</f>
        <v>17.91</v>
      </c>
      <c r="AC390" s="27" t="str">
        <f aca="false">IF(AND(K390="Critical",N390="No"),"URGENT - No Bed","Normal")</f>
        <v>Normal</v>
      </c>
      <c r="AD390" s="33" t="n">
        <f aca="false">INDEX(Lookup_Tables!$B$3:$B$12,MATCH(H390,Lookup_Tables!$A$3:$A$12,0))</f>
        <v>4600000</v>
      </c>
      <c r="AE390" s="27" t="str">
        <f aca="false">INDEX(Lookup_Tables!$C$3:$C$12,MATCH(H390,Lookup_Tables!$A$3:$A$12,0))</f>
        <v>Dr. Farhan Khan</v>
      </c>
      <c r="AF390" s="27" t="str">
        <f aca="false">IFERROR(INDEX(Lookup_Tables!$F$16:$F$45,MATCH(I390,Lookup_Tables!$E$16:$E$45,0)),"N/A")</f>
        <v>EMP206</v>
      </c>
      <c r="AG390" s="27" t="n">
        <f aca="false">_xlfn.IFS(R390="Recovered",4,R390="Referred",3,R390="Admitted",2,R390="Deceased",1,TRUE(),0)</f>
        <v>4</v>
      </c>
      <c r="AH390" s="27" t="str">
        <f aca="false">IF(T390&gt;=4,"Satisfied",IF(T390&gt;=3,"Neutral","Needs Improvement"))</f>
        <v>Satisfied</v>
      </c>
    </row>
    <row r="391" customFormat="false" ht="15" hidden="false" customHeight="false" outlineLevel="0" collapsed="false">
      <c r="A391" s="30" t="s">
        <v>1756</v>
      </c>
      <c r="B391" s="30" t="s">
        <v>1142</v>
      </c>
      <c r="C391" s="30" t="n">
        <v>40</v>
      </c>
      <c r="D391" s="30" t="s">
        <v>121</v>
      </c>
      <c r="E391" s="31" t="n">
        <v>45349</v>
      </c>
      <c r="F391" s="30" t="s">
        <v>662</v>
      </c>
      <c r="G391" s="31" t="n">
        <v>45350</v>
      </c>
      <c r="H391" s="30" t="s">
        <v>123</v>
      </c>
      <c r="I391" s="30" t="s">
        <v>124</v>
      </c>
      <c r="J391" s="30" t="s">
        <v>418</v>
      </c>
      <c r="K391" s="30" t="s">
        <v>126</v>
      </c>
      <c r="L391" s="30" t="n">
        <v>7</v>
      </c>
      <c r="M391" s="30" t="n">
        <v>146</v>
      </c>
      <c r="N391" s="30" t="s">
        <v>186</v>
      </c>
      <c r="O391" s="30" t="s">
        <v>139</v>
      </c>
      <c r="P391" s="30" t="s">
        <v>129</v>
      </c>
      <c r="Q391" s="32" t="n">
        <v>7927.84</v>
      </c>
      <c r="R391" s="30" t="s">
        <v>130</v>
      </c>
      <c r="S391" s="30" t="s">
        <v>164</v>
      </c>
      <c r="T391" s="30" t="n">
        <v>5</v>
      </c>
      <c r="U391" s="30" t="n">
        <f aca="false">YEAR(E391)</f>
        <v>2024</v>
      </c>
      <c r="V391" s="30" t="str">
        <f aca="false">TEXT(E391,"MMM-YYYY")</f>
        <v>Feb-2024</v>
      </c>
      <c r="W391" s="30" t="n">
        <f aca="false">MONTH(E391)</f>
        <v>2</v>
      </c>
      <c r="X391" s="30" t="str">
        <f aca="false">TEXT(WEEKDAY(E391,2),"0")&amp;" - "&amp;TEXT(E391,"dddd")</f>
        <v>2 - Tuesday</v>
      </c>
      <c r="Y391" s="30" t="str">
        <f aca="false">_xlfn.IFS(C391&lt;18,"Child (0-17)",C391&lt;40,"Young Adult (18-39)",C391&lt;60,"Adult (40-59)",TRUE(),"Senior (60+)")</f>
        <v>Adult (40-59)</v>
      </c>
      <c r="Z391" s="30" t="n">
        <f aca="false">ROUND(G391-E391,0)</f>
        <v>1</v>
      </c>
      <c r="AA391" s="30" t="n">
        <f aca="false">L391+M391</f>
        <v>153</v>
      </c>
      <c r="AB391" s="30" t="n">
        <f aca="false">IFERROR(ROUND(Q391/AA391,2),0)</f>
        <v>51.82</v>
      </c>
      <c r="AC391" s="30" t="str">
        <f aca="false">IF(AND(K391="Critical",N391="No"),"URGENT - No Bed","Normal")</f>
        <v>Normal</v>
      </c>
      <c r="AD391" s="34" t="n">
        <f aca="false">INDEX(Lookup_Tables!$B$3:$B$12,MATCH(H391,Lookup_Tables!$A$3:$A$12,0))</f>
        <v>2200000</v>
      </c>
      <c r="AE391" s="30" t="str">
        <f aca="false">INDEX(Lookup_Tables!$C$3:$C$12,MATCH(H391,Lookup_Tables!$A$3:$A$12,0))</f>
        <v>Dr. Rohan Das</v>
      </c>
      <c r="AF391" s="30" t="str">
        <f aca="false">IFERROR(INDEX(Lookup_Tables!$F$16:$F$45,MATCH(I391,Lookup_Tables!$E$16:$E$45,0)),"N/A")</f>
        <v>EMP205</v>
      </c>
      <c r="AG391" s="30" t="n">
        <f aca="false">_xlfn.IFS(R391="Recovered",4,R391="Referred",3,R391="Admitted",2,R391="Deceased",1,TRUE(),0)</f>
        <v>4</v>
      </c>
      <c r="AH391" s="30" t="str">
        <f aca="false">IF(T391&gt;=4,"Satisfied",IF(T391&gt;=3,"Neutral","Needs Improvement"))</f>
        <v>Satisfied</v>
      </c>
    </row>
    <row r="392" customFormat="false" ht="15" hidden="false" customHeight="false" outlineLevel="0" collapsed="false">
      <c r="A392" s="27" t="s">
        <v>2150</v>
      </c>
      <c r="B392" s="27" t="s">
        <v>2151</v>
      </c>
      <c r="C392" s="27" t="n">
        <v>45</v>
      </c>
      <c r="D392" s="27" t="s">
        <v>181</v>
      </c>
      <c r="E392" s="28" t="n">
        <v>45341</v>
      </c>
      <c r="F392" s="27" t="s">
        <v>876</v>
      </c>
      <c r="G392" s="28" t="n">
        <v>45342</v>
      </c>
      <c r="H392" s="27" t="s">
        <v>183</v>
      </c>
      <c r="I392" s="27" t="s">
        <v>184</v>
      </c>
      <c r="J392" s="27" t="s">
        <v>476</v>
      </c>
      <c r="K392" s="27" t="s">
        <v>156</v>
      </c>
      <c r="L392" s="27" t="n">
        <v>16</v>
      </c>
      <c r="M392" s="27" t="n">
        <v>35</v>
      </c>
      <c r="N392" s="27" t="s">
        <v>186</v>
      </c>
      <c r="O392" s="27" t="s">
        <v>171</v>
      </c>
      <c r="P392" s="27" t="s">
        <v>150</v>
      </c>
      <c r="Q392" s="29" t="n">
        <v>4422.58</v>
      </c>
      <c r="R392" s="27" t="s">
        <v>130</v>
      </c>
      <c r="S392" s="27" t="s">
        <v>192</v>
      </c>
      <c r="T392" s="27" t="n">
        <v>3</v>
      </c>
      <c r="U392" s="27" t="n">
        <f aca="false">YEAR(E392)</f>
        <v>2024</v>
      </c>
      <c r="V392" s="27" t="str">
        <f aca="false">TEXT(E392,"MMM-YYYY")</f>
        <v>Feb-2024</v>
      </c>
      <c r="W392" s="27" t="n">
        <f aca="false">MONTH(E392)</f>
        <v>2</v>
      </c>
      <c r="X392" s="27" t="str">
        <f aca="false">TEXT(WEEKDAY(E392,2),"0")&amp;" - "&amp;TEXT(E392,"dddd")</f>
        <v>1 - Monday</v>
      </c>
      <c r="Y392" s="27" t="str">
        <f aca="false">_xlfn.IFS(C392&lt;18,"Child (0-17)",C392&lt;40,"Young Adult (18-39)",C392&lt;60,"Adult (40-59)",TRUE(),"Senior (60+)")</f>
        <v>Adult (40-59)</v>
      </c>
      <c r="Z392" s="27" t="n">
        <f aca="false">ROUND(G392-E392,0)</f>
        <v>1</v>
      </c>
      <c r="AA392" s="27" t="n">
        <f aca="false">L392+M392</f>
        <v>51</v>
      </c>
      <c r="AB392" s="27" t="n">
        <f aca="false">IFERROR(ROUND(Q392/AA392,2),0)</f>
        <v>86.72</v>
      </c>
      <c r="AC392" s="27" t="str">
        <f aca="false">IF(AND(K392="Critical",N392="No"),"URGENT - No Bed","Normal")</f>
        <v>Normal</v>
      </c>
      <c r="AD392" s="33" t="n">
        <f aca="false">INDEX(Lookup_Tables!$B$3:$B$12,MATCH(H392,Lookup_Tables!$A$3:$A$12,0))</f>
        <v>3100000</v>
      </c>
      <c r="AE392" s="27" t="str">
        <f aca="false">INDEX(Lookup_Tables!$C$3:$C$12,MATCH(H392,Lookup_Tables!$A$3:$A$12,0))</f>
        <v>Dr. Kavita Rao</v>
      </c>
      <c r="AF392" s="27" t="str">
        <f aca="false">IFERROR(INDEX(Lookup_Tables!$F$16:$F$45,MATCH(I392,Lookup_Tables!$E$16:$E$45,0)),"N/A")</f>
        <v>EMP226</v>
      </c>
      <c r="AG392" s="27" t="n">
        <f aca="false">_xlfn.IFS(R392="Recovered",4,R392="Referred",3,R392="Admitted",2,R392="Deceased",1,TRUE(),0)</f>
        <v>4</v>
      </c>
      <c r="AH392" s="27" t="str">
        <f aca="false">IF(T392&gt;=4,"Satisfied",IF(T392&gt;=3,"Neutral","Needs Improvement"))</f>
        <v>Neutral</v>
      </c>
    </row>
    <row r="393" customFormat="false" ht="15" hidden="false" customHeight="false" outlineLevel="0" collapsed="false">
      <c r="A393" s="30" t="s">
        <v>4729</v>
      </c>
      <c r="B393" s="30" t="s">
        <v>2273</v>
      </c>
      <c r="C393" s="30" t="n">
        <v>49</v>
      </c>
      <c r="D393" s="30" t="s">
        <v>121</v>
      </c>
      <c r="E393" s="31" t="n">
        <v>45415</v>
      </c>
      <c r="F393" s="30" t="s">
        <v>638</v>
      </c>
      <c r="G393" s="31" t="n">
        <v>45415</v>
      </c>
      <c r="H393" s="30" t="s">
        <v>236</v>
      </c>
      <c r="I393" s="30" t="s">
        <v>266</v>
      </c>
      <c r="J393" s="30" t="s">
        <v>267</v>
      </c>
      <c r="K393" s="30" t="s">
        <v>138</v>
      </c>
      <c r="L393" s="30" t="n">
        <v>44</v>
      </c>
      <c r="M393" s="30" t="n">
        <v>45</v>
      </c>
      <c r="N393" s="30" t="s">
        <v>127</v>
      </c>
      <c r="O393" s="30" t="s">
        <v>149</v>
      </c>
      <c r="P393" s="30" t="s">
        <v>187</v>
      </c>
      <c r="Q393" s="32" t="n">
        <v>2922.16</v>
      </c>
      <c r="R393" s="30" t="s">
        <v>130</v>
      </c>
      <c r="S393" s="30" t="s">
        <v>178</v>
      </c>
      <c r="T393" s="30" t="n">
        <v>5</v>
      </c>
      <c r="U393" s="30" t="n">
        <f aca="false">YEAR(E393)</f>
        <v>2024</v>
      </c>
      <c r="V393" s="30" t="str">
        <f aca="false">TEXT(E393,"MMM-YYYY")</f>
        <v>May-2024</v>
      </c>
      <c r="W393" s="30" t="n">
        <f aca="false">MONTH(E393)</f>
        <v>5</v>
      </c>
      <c r="X393" s="30" t="str">
        <f aca="false">TEXT(WEEKDAY(E393,2),"0")&amp;" - "&amp;TEXT(E393,"dddd")</f>
        <v>5 - Friday</v>
      </c>
      <c r="Y393" s="30" t="str">
        <f aca="false">_xlfn.IFS(C393&lt;18,"Child (0-17)",C393&lt;40,"Young Adult (18-39)",C393&lt;60,"Adult (40-59)",TRUE(),"Senior (60+)")</f>
        <v>Adult (40-59)</v>
      </c>
      <c r="Z393" s="30" t="n">
        <f aca="false">ROUND(G393-E393,0)</f>
        <v>0</v>
      </c>
      <c r="AA393" s="30" t="n">
        <f aca="false">L393+M393</f>
        <v>89</v>
      </c>
      <c r="AB393" s="30" t="n">
        <f aca="false">IFERROR(ROUND(Q393/AA393,2),0)</f>
        <v>32.83</v>
      </c>
      <c r="AC393" s="30" t="str">
        <f aca="false">IF(AND(K393="Critical",N393="No"),"URGENT - No Bed","Normal")</f>
        <v>Normal</v>
      </c>
      <c r="AD393" s="34" t="n">
        <f aca="false">INDEX(Lookup_Tables!$B$3:$B$12,MATCH(H393,Lookup_Tables!$A$3:$A$12,0))</f>
        <v>3900000</v>
      </c>
      <c r="AE393" s="30" t="str">
        <f aca="false">INDEX(Lookup_Tables!$C$3:$C$12,MATCH(H393,Lookup_Tables!$A$3:$A$12,0))</f>
        <v>Dr. Rina Mehta</v>
      </c>
      <c r="AF393" s="30" t="str">
        <f aca="false">IFERROR(INDEX(Lookup_Tables!$F$16:$F$45,MATCH(I393,Lookup_Tables!$E$16:$E$45,0)),"N/A")</f>
        <v>EMP217</v>
      </c>
      <c r="AG393" s="30" t="n">
        <f aca="false">_xlfn.IFS(R393="Recovered",4,R393="Referred",3,R393="Admitted",2,R393="Deceased",1,TRUE(),0)</f>
        <v>4</v>
      </c>
      <c r="AH393" s="30" t="str">
        <f aca="false">IF(T393&gt;=4,"Satisfied",IF(T393&gt;=3,"Neutral","Needs Improvement"))</f>
        <v>Satisfied</v>
      </c>
    </row>
    <row r="394" customFormat="false" ht="15" hidden="false" customHeight="false" outlineLevel="0" collapsed="false">
      <c r="A394" s="27" t="s">
        <v>6655</v>
      </c>
      <c r="B394" s="27" t="s">
        <v>1355</v>
      </c>
      <c r="C394" s="27" t="n">
        <v>53</v>
      </c>
      <c r="D394" s="27" t="s">
        <v>121</v>
      </c>
      <c r="E394" s="28" t="n">
        <v>45479</v>
      </c>
      <c r="F394" s="27" t="s">
        <v>417</v>
      </c>
      <c r="G394" s="28" t="n">
        <v>45479</v>
      </c>
      <c r="H394" s="27" t="s">
        <v>161</v>
      </c>
      <c r="I394" s="27" t="s">
        <v>162</v>
      </c>
      <c r="J394" s="27" t="s">
        <v>163</v>
      </c>
      <c r="K394" s="27" t="s">
        <v>156</v>
      </c>
      <c r="L394" s="27" t="n">
        <v>39</v>
      </c>
      <c r="M394" s="27" t="n">
        <v>57</v>
      </c>
      <c r="N394" s="27" t="s">
        <v>186</v>
      </c>
      <c r="O394" s="27" t="s">
        <v>128</v>
      </c>
      <c r="P394" s="27" t="s">
        <v>187</v>
      </c>
      <c r="Q394" s="29" t="n">
        <v>4377.82</v>
      </c>
      <c r="R394" s="27" t="s">
        <v>130</v>
      </c>
      <c r="S394" s="27" t="s">
        <v>335</v>
      </c>
      <c r="T394" s="27" t="n">
        <v>5</v>
      </c>
      <c r="U394" s="27" t="n">
        <f aca="false">YEAR(E394)</f>
        <v>2024</v>
      </c>
      <c r="V394" s="27" t="str">
        <f aca="false">TEXT(E394,"MMM-YYYY")</f>
        <v>Jul-2024</v>
      </c>
      <c r="W394" s="27" t="n">
        <f aca="false">MONTH(E394)</f>
        <v>7</v>
      </c>
      <c r="X394" s="27" t="str">
        <f aca="false">TEXT(WEEKDAY(E394,2),"0")&amp;" - "&amp;TEXT(E394,"dddd")</f>
        <v>6 - Saturday</v>
      </c>
      <c r="Y394" s="27" t="str">
        <f aca="false">_xlfn.IFS(C394&lt;18,"Child (0-17)",C394&lt;40,"Young Adult (18-39)",C394&lt;60,"Adult (40-59)",TRUE(),"Senior (60+)")</f>
        <v>Adult (40-59)</v>
      </c>
      <c r="Z394" s="27" t="n">
        <f aca="false">ROUND(G394-E394,0)</f>
        <v>0</v>
      </c>
      <c r="AA394" s="27" t="n">
        <f aca="false">L394+M394</f>
        <v>96</v>
      </c>
      <c r="AB394" s="27" t="n">
        <f aca="false">IFERROR(ROUND(Q394/AA394,2),0)</f>
        <v>45.6</v>
      </c>
      <c r="AC394" s="27" t="str">
        <f aca="false">IF(AND(K394="Critical",N394="No"),"URGENT - No Bed","Normal")</f>
        <v>Normal</v>
      </c>
      <c r="AD394" s="33" t="n">
        <f aca="false">INDEX(Lookup_Tables!$B$3:$B$12,MATCH(H394,Lookup_Tables!$A$3:$A$12,0))</f>
        <v>3600000</v>
      </c>
      <c r="AE394" s="27" t="str">
        <f aca="false">INDEX(Lookup_Tables!$C$3:$C$12,MATCH(H394,Lookup_Tables!$A$3:$A$12,0))</f>
        <v>Dr. Sameer Joshi</v>
      </c>
      <c r="AF394" s="27" t="str">
        <f aca="false">IFERROR(INDEX(Lookup_Tables!$F$16:$F$45,MATCH(I394,Lookup_Tables!$E$16:$E$45,0)),"N/A")</f>
        <v>EMP222</v>
      </c>
      <c r="AG394" s="27" t="n">
        <f aca="false">_xlfn.IFS(R394="Recovered",4,R394="Referred",3,R394="Admitted",2,R394="Deceased",1,TRUE(),0)</f>
        <v>4</v>
      </c>
      <c r="AH394" s="27" t="str">
        <f aca="false">IF(T394&gt;=4,"Satisfied",IF(T394&gt;=3,"Neutral","Needs Improvement"))</f>
        <v>Satisfied</v>
      </c>
    </row>
    <row r="395" customFormat="false" ht="15" hidden="false" customHeight="false" outlineLevel="0" collapsed="false">
      <c r="A395" s="30" t="s">
        <v>6155</v>
      </c>
      <c r="B395" s="30" t="s">
        <v>1817</v>
      </c>
      <c r="C395" s="30" t="n">
        <v>58</v>
      </c>
      <c r="D395" s="30" t="s">
        <v>181</v>
      </c>
      <c r="E395" s="31" t="n">
        <v>45476</v>
      </c>
      <c r="F395" s="30" t="s">
        <v>231</v>
      </c>
      <c r="G395" s="31" t="n">
        <v>45477</v>
      </c>
      <c r="H395" s="30" t="s">
        <v>168</v>
      </c>
      <c r="I395" s="30" t="s">
        <v>366</v>
      </c>
      <c r="J395" s="30" t="s">
        <v>441</v>
      </c>
      <c r="K395" s="30" t="s">
        <v>126</v>
      </c>
      <c r="L395" s="30" t="n">
        <v>12</v>
      </c>
      <c r="M395" s="30" t="n">
        <v>94</v>
      </c>
      <c r="N395" s="30" t="s">
        <v>186</v>
      </c>
      <c r="O395" s="30" t="s">
        <v>139</v>
      </c>
      <c r="P395" s="30" t="s">
        <v>150</v>
      </c>
      <c r="Q395" s="32" t="n">
        <v>8284.09</v>
      </c>
      <c r="R395" s="30" t="s">
        <v>268</v>
      </c>
      <c r="S395" s="30" t="s">
        <v>178</v>
      </c>
      <c r="T395" s="30" t="n">
        <v>3</v>
      </c>
      <c r="U395" s="30" t="n">
        <f aca="false">YEAR(E395)</f>
        <v>2024</v>
      </c>
      <c r="V395" s="30" t="str">
        <f aca="false">TEXT(E395,"MMM-YYYY")</f>
        <v>Jul-2024</v>
      </c>
      <c r="W395" s="30" t="n">
        <f aca="false">MONTH(E395)</f>
        <v>7</v>
      </c>
      <c r="X395" s="30" t="str">
        <f aca="false">TEXT(WEEKDAY(E395,2),"0")&amp;" - "&amp;TEXT(E395,"dddd")</f>
        <v>3 - Wednesday</v>
      </c>
      <c r="Y395" s="30" t="str">
        <f aca="false">_xlfn.IFS(C395&lt;18,"Child (0-17)",C395&lt;40,"Young Adult (18-39)",C395&lt;60,"Adult (40-59)",TRUE(),"Senior (60+)")</f>
        <v>Adult (40-59)</v>
      </c>
      <c r="Z395" s="30" t="n">
        <f aca="false">ROUND(G395-E395,0)</f>
        <v>1</v>
      </c>
      <c r="AA395" s="30" t="n">
        <f aca="false">L395+M395</f>
        <v>106</v>
      </c>
      <c r="AB395" s="30" t="n">
        <f aca="false">IFERROR(ROUND(Q395/AA395,2),0)</f>
        <v>78.15</v>
      </c>
      <c r="AC395" s="30" t="str">
        <f aca="false">IF(AND(K395="Critical",N395="No"),"URGENT - No Bed","Normal")</f>
        <v>Normal</v>
      </c>
      <c r="AD395" s="34" t="n">
        <f aca="false">INDEX(Lookup_Tables!$B$3:$B$12,MATCH(H395,Lookup_Tables!$A$3:$A$12,0))</f>
        <v>4400000</v>
      </c>
      <c r="AE395" s="30" t="str">
        <f aca="false">INDEX(Lookup_Tables!$C$3:$C$12,MATCH(H395,Lookup_Tables!$A$3:$A$12,0))</f>
        <v>Dr. Neha Chopra</v>
      </c>
      <c r="AF395" s="30" t="str">
        <f aca="false">IFERROR(INDEX(Lookup_Tables!$F$16:$F$45,MATCH(I395,Lookup_Tables!$E$16:$E$45,0)),"N/A")</f>
        <v>EMP218</v>
      </c>
      <c r="AG395" s="30" t="n">
        <f aca="false">_xlfn.IFS(R395="Recovered",4,R395="Referred",3,R395="Admitted",2,R395="Deceased",1,TRUE(),0)</f>
        <v>3</v>
      </c>
      <c r="AH395" s="30" t="str">
        <f aca="false">IF(T395&gt;=4,"Satisfied",IF(T395&gt;=3,"Neutral","Needs Improvement"))</f>
        <v>Neutral</v>
      </c>
    </row>
    <row r="396" customFormat="false" ht="15" hidden="false" customHeight="false" outlineLevel="0" collapsed="false">
      <c r="A396" s="27" t="s">
        <v>2559</v>
      </c>
      <c r="B396" s="27" t="s">
        <v>2560</v>
      </c>
      <c r="C396" s="27" t="n">
        <v>40</v>
      </c>
      <c r="D396" s="27" t="s">
        <v>181</v>
      </c>
      <c r="E396" s="28" t="n">
        <v>45511</v>
      </c>
      <c r="F396" s="27" t="s">
        <v>274</v>
      </c>
      <c r="G396" s="28" t="n">
        <v>45518</v>
      </c>
      <c r="H396" s="27" t="s">
        <v>123</v>
      </c>
      <c r="I396" s="27" t="s">
        <v>124</v>
      </c>
      <c r="J396" s="27" t="s">
        <v>418</v>
      </c>
      <c r="K396" s="27" t="s">
        <v>202</v>
      </c>
      <c r="L396" s="27" t="n">
        <v>15</v>
      </c>
      <c r="M396" s="27" t="n">
        <v>232</v>
      </c>
      <c r="N396" s="27" t="s">
        <v>186</v>
      </c>
      <c r="O396" s="27" t="s">
        <v>139</v>
      </c>
      <c r="P396" s="27" t="s">
        <v>187</v>
      </c>
      <c r="Q396" s="29" t="n">
        <v>18218.44</v>
      </c>
      <c r="R396" s="27" t="s">
        <v>172</v>
      </c>
      <c r="S396" s="27" t="s">
        <v>197</v>
      </c>
      <c r="T396" s="27" t="n">
        <v>1</v>
      </c>
      <c r="U396" s="27" t="n">
        <f aca="false">YEAR(E396)</f>
        <v>2024</v>
      </c>
      <c r="V396" s="27" t="str">
        <f aca="false">TEXT(E396,"MMM-YYYY")</f>
        <v>Aug-2024</v>
      </c>
      <c r="W396" s="27" t="n">
        <f aca="false">MONTH(E396)</f>
        <v>8</v>
      </c>
      <c r="X396" s="27" t="str">
        <f aca="false">TEXT(WEEKDAY(E396,2),"0")&amp;" - "&amp;TEXT(E396,"dddd")</f>
        <v>3 - Wednesday</v>
      </c>
      <c r="Y396" s="27" t="str">
        <f aca="false">_xlfn.IFS(C396&lt;18,"Child (0-17)",C396&lt;40,"Young Adult (18-39)",C396&lt;60,"Adult (40-59)",TRUE(),"Senior (60+)")</f>
        <v>Adult (40-59)</v>
      </c>
      <c r="Z396" s="27" t="n">
        <f aca="false">ROUND(G396-E396,0)</f>
        <v>7</v>
      </c>
      <c r="AA396" s="27" t="n">
        <f aca="false">L396+M396</f>
        <v>247</v>
      </c>
      <c r="AB396" s="27" t="n">
        <f aca="false">IFERROR(ROUND(Q396/AA396,2),0)</f>
        <v>73.76</v>
      </c>
      <c r="AC396" s="27" t="str">
        <f aca="false">IF(AND(K396="Critical",N396="No"),"URGENT - No Bed","Normal")</f>
        <v>Normal</v>
      </c>
      <c r="AD396" s="33" t="n">
        <f aca="false">INDEX(Lookup_Tables!$B$3:$B$12,MATCH(H396,Lookup_Tables!$A$3:$A$12,0))</f>
        <v>2200000</v>
      </c>
      <c r="AE396" s="27" t="str">
        <f aca="false">INDEX(Lookup_Tables!$C$3:$C$12,MATCH(H396,Lookup_Tables!$A$3:$A$12,0))</f>
        <v>Dr. Rohan Das</v>
      </c>
      <c r="AF396" s="27" t="str">
        <f aca="false">IFERROR(INDEX(Lookup_Tables!$F$16:$F$45,MATCH(I396,Lookup_Tables!$E$16:$E$45,0)),"N/A")</f>
        <v>EMP205</v>
      </c>
      <c r="AG396" s="27" t="n">
        <f aca="false">_xlfn.IFS(R396="Recovered",4,R396="Referred",3,R396="Admitted",2,R396="Deceased",1,TRUE(),0)</f>
        <v>2</v>
      </c>
      <c r="AH396" s="27" t="str">
        <f aca="false">IF(T396&gt;=4,"Satisfied",IF(T396&gt;=3,"Neutral","Needs Improvement"))</f>
        <v>Needs Improvement</v>
      </c>
    </row>
    <row r="397" customFormat="false" ht="15" hidden="false" customHeight="false" outlineLevel="0" collapsed="false">
      <c r="A397" s="30" t="s">
        <v>412</v>
      </c>
      <c r="B397" s="30" t="s">
        <v>4145</v>
      </c>
      <c r="C397" s="30" t="n">
        <v>50</v>
      </c>
      <c r="D397" s="30" t="s">
        <v>121</v>
      </c>
      <c r="E397" s="31" t="n">
        <v>45378</v>
      </c>
      <c r="F397" s="30" t="s">
        <v>414</v>
      </c>
      <c r="G397" s="31" t="n">
        <v>45379</v>
      </c>
      <c r="H397" s="30" t="s">
        <v>183</v>
      </c>
      <c r="I397" s="30" t="s">
        <v>184</v>
      </c>
      <c r="J397" s="30" t="s">
        <v>411</v>
      </c>
      <c r="K397" s="30" t="s">
        <v>138</v>
      </c>
      <c r="L397" s="30" t="n">
        <v>74</v>
      </c>
      <c r="M397" s="30" t="n">
        <v>38</v>
      </c>
      <c r="N397" s="30" t="s">
        <v>127</v>
      </c>
      <c r="O397" s="30" t="s">
        <v>171</v>
      </c>
      <c r="P397" s="30" t="s">
        <v>150</v>
      </c>
      <c r="Q397" s="32" t="n">
        <v>2382.61</v>
      </c>
      <c r="R397" s="30" t="s">
        <v>130</v>
      </c>
      <c r="S397" s="30" t="s">
        <v>141</v>
      </c>
      <c r="T397" s="30" t="n">
        <v>4</v>
      </c>
      <c r="U397" s="30" t="n">
        <f aca="false">YEAR(E397)</f>
        <v>2024</v>
      </c>
      <c r="V397" s="30" t="str">
        <f aca="false">TEXT(E397,"MMM-YYYY")</f>
        <v>Mar-2024</v>
      </c>
      <c r="W397" s="30" t="n">
        <f aca="false">MONTH(E397)</f>
        <v>3</v>
      </c>
      <c r="X397" s="30" t="str">
        <f aca="false">TEXT(WEEKDAY(E397,2),"0")&amp;" - "&amp;TEXT(E397,"dddd")</f>
        <v>3 - Wednesday</v>
      </c>
      <c r="Y397" s="30" t="str">
        <f aca="false">_xlfn.IFS(C397&lt;18,"Child (0-17)",C397&lt;40,"Young Adult (18-39)",C397&lt;60,"Adult (40-59)",TRUE(),"Senior (60+)")</f>
        <v>Adult (40-59)</v>
      </c>
      <c r="Z397" s="30" t="n">
        <f aca="false">ROUND(G397-E397,0)</f>
        <v>1</v>
      </c>
      <c r="AA397" s="30" t="n">
        <f aca="false">L397+M397</f>
        <v>112</v>
      </c>
      <c r="AB397" s="30" t="n">
        <f aca="false">IFERROR(ROUND(Q397/AA397,2),0)</f>
        <v>21.27</v>
      </c>
      <c r="AC397" s="30" t="str">
        <f aca="false">IF(AND(K397="Critical",N397="No"),"URGENT - No Bed","Normal")</f>
        <v>Normal</v>
      </c>
      <c r="AD397" s="34" t="n">
        <f aca="false">INDEX(Lookup_Tables!$B$3:$B$12,MATCH(H397,Lookup_Tables!$A$3:$A$12,0))</f>
        <v>3100000</v>
      </c>
      <c r="AE397" s="30" t="str">
        <f aca="false">INDEX(Lookup_Tables!$C$3:$C$12,MATCH(H397,Lookup_Tables!$A$3:$A$12,0))</f>
        <v>Dr. Kavita Rao</v>
      </c>
      <c r="AF397" s="30" t="str">
        <f aca="false">IFERROR(INDEX(Lookup_Tables!$F$16:$F$45,MATCH(I397,Lookup_Tables!$E$16:$E$45,0)),"N/A")</f>
        <v>EMP226</v>
      </c>
      <c r="AG397" s="30" t="n">
        <f aca="false">_xlfn.IFS(R397="Recovered",4,R397="Referred",3,R397="Admitted",2,R397="Deceased",1,TRUE(),0)</f>
        <v>4</v>
      </c>
      <c r="AH397" s="30" t="str">
        <f aca="false">IF(T397&gt;=4,"Satisfied",IF(T397&gt;=3,"Neutral","Needs Improvement"))</f>
        <v>Satisfied</v>
      </c>
    </row>
    <row r="398" customFormat="false" ht="15" hidden="false" customHeight="false" outlineLevel="0" collapsed="false">
      <c r="A398" s="27" t="s">
        <v>3923</v>
      </c>
      <c r="B398" s="27" t="s">
        <v>3924</v>
      </c>
      <c r="C398" s="27" t="n">
        <v>47</v>
      </c>
      <c r="D398" s="27" t="s">
        <v>121</v>
      </c>
      <c r="E398" s="28" t="n">
        <v>45499</v>
      </c>
      <c r="F398" s="27" t="s">
        <v>931</v>
      </c>
      <c r="G398" s="28" t="n">
        <v>45500</v>
      </c>
      <c r="H398" s="27" t="s">
        <v>206</v>
      </c>
      <c r="I398" s="27" t="s">
        <v>207</v>
      </c>
      <c r="J398" s="27" t="s">
        <v>208</v>
      </c>
      <c r="K398" s="27" t="s">
        <v>138</v>
      </c>
      <c r="L398" s="27" t="n">
        <v>52</v>
      </c>
      <c r="M398" s="27" t="n">
        <v>30</v>
      </c>
      <c r="N398" s="27" t="s">
        <v>127</v>
      </c>
      <c r="O398" s="27" t="s">
        <v>139</v>
      </c>
      <c r="P398" s="27" t="s">
        <v>140</v>
      </c>
      <c r="Q398" s="29" t="n">
        <v>809.45</v>
      </c>
      <c r="R398" s="27" t="s">
        <v>130</v>
      </c>
      <c r="S398" s="27" t="s">
        <v>164</v>
      </c>
      <c r="T398" s="27" t="n">
        <v>3</v>
      </c>
      <c r="U398" s="27" t="n">
        <f aca="false">YEAR(E398)</f>
        <v>2024</v>
      </c>
      <c r="V398" s="27" t="str">
        <f aca="false">TEXT(E398,"MMM-YYYY")</f>
        <v>Jul-2024</v>
      </c>
      <c r="W398" s="27" t="n">
        <f aca="false">MONTH(E398)</f>
        <v>7</v>
      </c>
      <c r="X398" s="27" t="str">
        <f aca="false">TEXT(WEEKDAY(E398,2),"0")&amp;" - "&amp;TEXT(E398,"dddd")</f>
        <v>5 - Friday</v>
      </c>
      <c r="Y398" s="27" t="str">
        <f aca="false">_xlfn.IFS(C398&lt;18,"Child (0-17)",C398&lt;40,"Young Adult (18-39)",C398&lt;60,"Adult (40-59)",TRUE(),"Senior (60+)")</f>
        <v>Adult (40-59)</v>
      </c>
      <c r="Z398" s="27" t="n">
        <f aca="false">ROUND(G398-E398,0)</f>
        <v>1</v>
      </c>
      <c r="AA398" s="27" t="n">
        <f aca="false">L398+M398</f>
        <v>82</v>
      </c>
      <c r="AB398" s="27" t="n">
        <f aca="false">IFERROR(ROUND(Q398/AA398,2),0)</f>
        <v>9.87</v>
      </c>
      <c r="AC398" s="27" t="str">
        <f aca="false">IF(AND(K398="Critical",N398="No"),"URGENT - No Bed","Normal")</f>
        <v>Normal</v>
      </c>
      <c r="AD398" s="33" t="n">
        <f aca="false">INDEX(Lookup_Tables!$B$3:$B$12,MATCH(H398,Lookup_Tables!$A$3:$A$12,0))</f>
        <v>2800000</v>
      </c>
      <c r="AE398" s="27" t="str">
        <f aca="false">INDEX(Lookup_Tables!$C$3:$C$12,MATCH(H398,Lookup_Tables!$A$3:$A$12,0))</f>
        <v>Dr. Suresh Nair</v>
      </c>
      <c r="AF398" s="27" t="str">
        <f aca="false">IFERROR(INDEX(Lookup_Tables!$F$16:$F$45,MATCH(I398,Lookup_Tables!$E$16:$E$45,0)),"N/A")</f>
        <v>EMP209</v>
      </c>
      <c r="AG398" s="27" t="n">
        <f aca="false">_xlfn.IFS(R398="Recovered",4,R398="Referred",3,R398="Admitted",2,R398="Deceased",1,TRUE(),0)</f>
        <v>4</v>
      </c>
      <c r="AH398" s="27" t="str">
        <f aca="false">IF(T398&gt;=4,"Satisfied",IF(T398&gt;=3,"Neutral","Needs Improvement"))</f>
        <v>Neutral</v>
      </c>
    </row>
    <row r="399" customFormat="false" ht="15" hidden="false" customHeight="false" outlineLevel="0" collapsed="false">
      <c r="A399" s="30" t="s">
        <v>4996</v>
      </c>
      <c r="B399" s="30" t="s">
        <v>3574</v>
      </c>
      <c r="C399" s="30" t="n">
        <v>20</v>
      </c>
      <c r="D399" s="30" t="s">
        <v>181</v>
      </c>
      <c r="E399" s="31" t="n">
        <v>45383</v>
      </c>
      <c r="F399" s="30" t="s">
        <v>1155</v>
      </c>
      <c r="G399" s="31" t="n">
        <v>45383</v>
      </c>
      <c r="H399" s="30" t="s">
        <v>135</v>
      </c>
      <c r="I399" s="30" t="s">
        <v>136</v>
      </c>
      <c r="J399" s="30" t="s">
        <v>137</v>
      </c>
      <c r="K399" s="30" t="s">
        <v>138</v>
      </c>
      <c r="L399" s="30" t="n">
        <v>83</v>
      </c>
      <c r="M399" s="30" t="n">
        <v>40</v>
      </c>
      <c r="N399" s="30" t="s">
        <v>127</v>
      </c>
      <c r="O399" s="30" t="s">
        <v>128</v>
      </c>
      <c r="P399" s="30" t="s">
        <v>129</v>
      </c>
      <c r="Q399" s="32" t="n">
        <v>1880.5</v>
      </c>
      <c r="R399" s="30" t="s">
        <v>130</v>
      </c>
      <c r="S399" s="30" t="s">
        <v>151</v>
      </c>
      <c r="T399" s="30" t="n">
        <v>5</v>
      </c>
      <c r="U399" s="30" t="n">
        <f aca="false">YEAR(E399)</f>
        <v>2024</v>
      </c>
      <c r="V399" s="30" t="str">
        <f aca="false">TEXT(E399,"MMM-YYYY")</f>
        <v>Apr-2024</v>
      </c>
      <c r="W399" s="30" t="n">
        <f aca="false">MONTH(E399)</f>
        <v>4</v>
      </c>
      <c r="X399" s="30" t="str">
        <f aca="false">TEXT(WEEKDAY(E399,2),"0")&amp;" - "&amp;TEXT(E399,"dddd")</f>
        <v>1 - Monday</v>
      </c>
      <c r="Y399" s="30" t="str">
        <f aca="false">_xlfn.IFS(C399&lt;18,"Child (0-17)",C399&lt;40,"Young Adult (18-39)",C399&lt;60,"Adult (40-59)",TRUE(),"Senior (60+)")</f>
        <v>Young Adult (18-39)</v>
      </c>
      <c r="Z399" s="30" t="n">
        <f aca="false">ROUND(G399-E399,0)</f>
        <v>0</v>
      </c>
      <c r="AA399" s="30" t="n">
        <f aca="false">L399+M399</f>
        <v>123</v>
      </c>
      <c r="AB399" s="30" t="n">
        <f aca="false">IFERROR(ROUND(Q399/AA399,2),0)</f>
        <v>15.29</v>
      </c>
      <c r="AC399" s="30" t="str">
        <f aca="false">IF(AND(K399="Critical",N399="No"),"URGENT - No Bed","Normal")</f>
        <v>Normal</v>
      </c>
      <c r="AD399" s="34" t="n">
        <f aca="false">INDEX(Lookup_Tables!$B$3:$B$12,MATCH(H399,Lookup_Tables!$A$3:$A$12,0))</f>
        <v>4600000</v>
      </c>
      <c r="AE399" s="30" t="str">
        <f aca="false">INDEX(Lookup_Tables!$C$3:$C$12,MATCH(H399,Lookup_Tables!$A$3:$A$12,0))</f>
        <v>Dr. Farhan Khan</v>
      </c>
      <c r="AF399" s="30" t="str">
        <f aca="false">IFERROR(INDEX(Lookup_Tables!$F$16:$F$45,MATCH(I399,Lookup_Tables!$E$16:$E$45,0)),"N/A")</f>
        <v>EMP206</v>
      </c>
      <c r="AG399" s="30" t="n">
        <f aca="false">_xlfn.IFS(R399="Recovered",4,R399="Referred",3,R399="Admitted",2,R399="Deceased",1,TRUE(),0)</f>
        <v>4</v>
      </c>
      <c r="AH399" s="30" t="str">
        <f aca="false">IF(T399&gt;=4,"Satisfied",IF(T399&gt;=3,"Neutral","Needs Improvement"))</f>
        <v>Satisfied</v>
      </c>
    </row>
    <row r="400" customFormat="false" ht="15" hidden="false" customHeight="false" outlineLevel="0" collapsed="false">
      <c r="A400" s="27" t="s">
        <v>4963</v>
      </c>
      <c r="B400" s="27" t="s">
        <v>719</v>
      </c>
      <c r="C400" s="27" t="n">
        <v>41</v>
      </c>
      <c r="D400" s="27" t="s">
        <v>181</v>
      </c>
      <c r="E400" s="28" t="n">
        <v>45308</v>
      </c>
      <c r="F400" s="27" t="s">
        <v>601</v>
      </c>
      <c r="G400" s="28" t="n">
        <v>45311</v>
      </c>
      <c r="H400" s="27" t="s">
        <v>242</v>
      </c>
      <c r="I400" s="27" t="s">
        <v>315</v>
      </c>
      <c r="J400" s="27" t="s">
        <v>244</v>
      </c>
      <c r="K400" s="27" t="s">
        <v>156</v>
      </c>
      <c r="L400" s="27" t="n">
        <v>17</v>
      </c>
      <c r="M400" s="27" t="n">
        <v>32</v>
      </c>
      <c r="N400" s="27" t="s">
        <v>186</v>
      </c>
      <c r="O400" s="27" t="s">
        <v>171</v>
      </c>
      <c r="P400" s="27" t="s">
        <v>150</v>
      </c>
      <c r="Q400" s="29" t="n">
        <v>4249.4</v>
      </c>
      <c r="R400" s="27" t="s">
        <v>130</v>
      </c>
      <c r="S400" s="27" t="s">
        <v>141</v>
      </c>
      <c r="T400" s="27" t="n">
        <v>5</v>
      </c>
      <c r="U400" s="27" t="n">
        <f aca="false">YEAR(E400)</f>
        <v>2024</v>
      </c>
      <c r="V400" s="27" t="str">
        <f aca="false">TEXT(E400,"MMM-YYYY")</f>
        <v>Jan-2024</v>
      </c>
      <c r="W400" s="27" t="n">
        <f aca="false">MONTH(E400)</f>
        <v>1</v>
      </c>
      <c r="X400" s="27" t="str">
        <f aca="false">TEXT(WEEKDAY(E400,2),"0")&amp;" - "&amp;TEXT(E400,"dddd")</f>
        <v>3 - Wednesday</v>
      </c>
      <c r="Y400" s="27" t="str">
        <f aca="false">_xlfn.IFS(C400&lt;18,"Child (0-17)",C400&lt;40,"Young Adult (18-39)",C400&lt;60,"Adult (40-59)",TRUE(),"Senior (60+)")</f>
        <v>Adult (40-59)</v>
      </c>
      <c r="Z400" s="27" t="n">
        <f aca="false">ROUND(G400-E400,0)</f>
        <v>3</v>
      </c>
      <c r="AA400" s="27" t="n">
        <f aca="false">L400+M400</f>
        <v>49</v>
      </c>
      <c r="AB400" s="27" t="n">
        <f aca="false">IFERROR(ROUND(Q400/AA400,2),0)</f>
        <v>86.72</v>
      </c>
      <c r="AC400" s="27" t="str">
        <f aca="false">IF(AND(K400="Critical",N400="No"),"URGENT - No Bed","Normal")</f>
        <v>Normal</v>
      </c>
      <c r="AD400" s="33" t="n">
        <f aca="false">INDEX(Lookup_Tables!$B$3:$B$12,MATCH(H400,Lookup_Tables!$A$3:$A$12,0))</f>
        <v>3000000</v>
      </c>
      <c r="AE400" s="27" t="str">
        <f aca="false">INDEX(Lookup_Tables!$C$3:$C$12,MATCH(H400,Lookup_Tables!$A$3:$A$12,0))</f>
        <v>Dr. Pooja Iyer</v>
      </c>
      <c r="AF400" s="27" t="str">
        <f aca="false">IFERROR(INDEX(Lookup_Tables!$F$16:$F$45,MATCH(I400,Lookup_Tables!$E$16:$E$45,0)),"N/A")</f>
        <v>EMP213</v>
      </c>
      <c r="AG400" s="27" t="n">
        <f aca="false">_xlfn.IFS(R400="Recovered",4,R400="Referred",3,R400="Admitted",2,R400="Deceased",1,TRUE(),0)</f>
        <v>4</v>
      </c>
      <c r="AH400" s="27" t="str">
        <f aca="false">IF(T400&gt;=4,"Satisfied",IF(T400&gt;=3,"Neutral","Needs Improvement"))</f>
        <v>Satisfied</v>
      </c>
    </row>
    <row r="401" customFormat="false" ht="15" hidden="false" customHeight="false" outlineLevel="0" collapsed="false">
      <c r="A401" s="30" t="s">
        <v>6763</v>
      </c>
      <c r="B401" s="30" t="s">
        <v>942</v>
      </c>
      <c r="C401" s="30" t="n">
        <v>42</v>
      </c>
      <c r="D401" s="30" t="s">
        <v>121</v>
      </c>
      <c r="E401" s="31" t="n">
        <v>45541</v>
      </c>
      <c r="F401" s="30" t="s">
        <v>876</v>
      </c>
      <c r="G401" s="31" t="n">
        <v>45544</v>
      </c>
      <c r="H401" s="30" t="s">
        <v>123</v>
      </c>
      <c r="I401" s="30" t="s">
        <v>155</v>
      </c>
      <c r="J401" s="30" t="s">
        <v>508</v>
      </c>
      <c r="K401" s="30" t="s">
        <v>156</v>
      </c>
      <c r="L401" s="30" t="n">
        <v>69</v>
      </c>
      <c r="M401" s="30" t="n">
        <v>40</v>
      </c>
      <c r="N401" s="30" t="s">
        <v>127</v>
      </c>
      <c r="O401" s="30" t="s">
        <v>139</v>
      </c>
      <c r="P401" s="30" t="s">
        <v>129</v>
      </c>
      <c r="Q401" s="32" t="n">
        <v>3782.09</v>
      </c>
      <c r="R401" s="30" t="s">
        <v>130</v>
      </c>
      <c r="S401" s="30" t="s">
        <v>151</v>
      </c>
      <c r="T401" s="30" t="n">
        <v>4</v>
      </c>
      <c r="U401" s="30" t="n">
        <f aca="false">YEAR(E401)</f>
        <v>2024</v>
      </c>
      <c r="V401" s="30" t="str">
        <f aca="false">TEXT(E401,"MMM-YYYY")</f>
        <v>Sep-2024</v>
      </c>
      <c r="W401" s="30" t="n">
        <f aca="false">MONTH(E401)</f>
        <v>9</v>
      </c>
      <c r="X401" s="30" t="str">
        <f aca="false">TEXT(WEEKDAY(E401,2),"0")&amp;" - "&amp;TEXT(E401,"dddd")</f>
        <v>5 - Friday</v>
      </c>
      <c r="Y401" s="30" t="str">
        <f aca="false">_xlfn.IFS(C401&lt;18,"Child (0-17)",C401&lt;40,"Young Adult (18-39)",C401&lt;60,"Adult (40-59)",TRUE(),"Senior (60+)")</f>
        <v>Adult (40-59)</v>
      </c>
      <c r="Z401" s="30" t="n">
        <f aca="false">ROUND(G401-E401,0)</f>
        <v>3</v>
      </c>
      <c r="AA401" s="30" t="n">
        <f aca="false">L401+M401</f>
        <v>109</v>
      </c>
      <c r="AB401" s="30" t="n">
        <f aca="false">IFERROR(ROUND(Q401/AA401,2),0)</f>
        <v>34.7</v>
      </c>
      <c r="AC401" s="30" t="str">
        <f aca="false">IF(AND(K401="Critical",N401="No"),"URGENT - No Bed","Normal")</f>
        <v>Normal</v>
      </c>
      <c r="AD401" s="34" t="n">
        <f aca="false">INDEX(Lookup_Tables!$B$3:$B$12,MATCH(H401,Lookup_Tables!$A$3:$A$12,0))</f>
        <v>2200000</v>
      </c>
      <c r="AE401" s="30" t="str">
        <f aca="false">INDEX(Lookup_Tables!$C$3:$C$12,MATCH(H401,Lookup_Tables!$A$3:$A$12,0))</f>
        <v>Dr. Rohan Das</v>
      </c>
      <c r="AF401" s="30" t="str">
        <f aca="false">IFERROR(INDEX(Lookup_Tables!$F$16:$F$45,MATCH(I401,Lookup_Tables!$E$16:$E$45,0)),"N/A")</f>
        <v>EMP203</v>
      </c>
      <c r="AG401" s="30" t="n">
        <f aca="false">_xlfn.IFS(R401="Recovered",4,R401="Referred",3,R401="Admitted",2,R401="Deceased",1,TRUE(),0)</f>
        <v>4</v>
      </c>
      <c r="AH401" s="30" t="str">
        <f aca="false">IF(T401&gt;=4,"Satisfied",IF(T401&gt;=3,"Neutral","Needs Improvement"))</f>
        <v>Satisfied</v>
      </c>
    </row>
    <row r="402" customFormat="false" ht="15" hidden="false" customHeight="false" outlineLevel="0" collapsed="false">
      <c r="A402" s="27" t="s">
        <v>1694</v>
      </c>
      <c r="B402" s="27" t="s">
        <v>1695</v>
      </c>
      <c r="C402" s="27" t="n">
        <v>60</v>
      </c>
      <c r="D402" s="27" t="s">
        <v>181</v>
      </c>
      <c r="E402" s="28" t="n">
        <v>45306</v>
      </c>
      <c r="F402" s="27" t="s">
        <v>1696</v>
      </c>
      <c r="G402" s="28" t="n">
        <v>45309</v>
      </c>
      <c r="H402" s="27" t="s">
        <v>161</v>
      </c>
      <c r="I402" s="27" t="s">
        <v>538</v>
      </c>
      <c r="J402" s="27" t="s">
        <v>385</v>
      </c>
      <c r="K402" s="27" t="s">
        <v>126</v>
      </c>
      <c r="L402" s="27" t="n">
        <v>6</v>
      </c>
      <c r="M402" s="27" t="n">
        <v>142</v>
      </c>
      <c r="N402" s="27" t="s">
        <v>127</v>
      </c>
      <c r="O402" s="27" t="s">
        <v>139</v>
      </c>
      <c r="P402" s="27" t="s">
        <v>187</v>
      </c>
      <c r="Q402" s="29" t="n">
        <v>8486.3</v>
      </c>
      <c r="R402" s="27" t="s">
        <v>462</v>
      </c>
      <c r="S402" s="27" t="s">
        <v>141</v>
      </c>
      <c r="T402" s="27" t="n">
        <v>2</v>
      </c>
      <c r="U402" s="27" t="n">
        <f aca="false">YEAR(E402)</f>
        <v>2024</v>
      </c>
      <c r="V402" s="27" t="str">
        <f aca="false">TEXT(E402,"MMM-YYYY")</f>
        <v>Jan-2024</v>
      </c>
      <c r="W402" s="27" t="n">
        <f aca="false">MONTH(E402)</f>
        <v>1</v>
      </c>
      <c r="X402" s="27" t="str">
        <f aca="false">TEXT(WEEKDAY(E402,2),"0")&amp;" - "&amp;TEXT(E402,"dddd")</f>
        <v>1 - Monday</v>
      </c>
      <c r="Y402" s="27" t="str">
        <f aca="false">_xlfn.IFS(C402&lt;18,"Child (0-17)",C402&lt;40,"Young Adult (18-39)",C402&lt;60,"Adult (40-59)",TRUE(),"Senior (60+)")</f>
        <v>Senior (60+)</v>
      </c>
      <c r="Z402" s="27" t="n">
        <f aca="false">ROUND(G402-E402,0)</f>
        <v>3</v>
      </c>
      <c r="AA402" s="27" t="n">
        <f aca="false">L402+M402</f>
        <v>148</v>
      </c>
      <c r="AB402" s="27" t="n">
        <f aca="false">IFERROR(ROUND(Q402/AA402,2),0)</f>
        <v>57.34</v>
      </c>
      <c r="AC402" s="27" t="str">
        <f aca="false">IF(AND(K402="Critical",N402="No"),"URGENT - No Bed","Normal")</f>
        <v>Normal</v>
      </c>
      <c r="AD402" s="33" t="n">
        <f aca="false">INDEX(Lookup_Tables!$B$3:$B$12,MATCH(H402,Lookup_Tables!$A$3:$A$12,0))</f>
        <v>3600000</v>
      </c>
      <c r="AE402" s="27" t="str">
        <f aca="false">INDEX(Lookup_Tables!$C$3:$C$12,MATCH(H402,Lookup_Tables!$A$3:$A$12,0))</f>
        <v>Dr. Sameer Joshi</v>
      </c>
      <c r="AF402" s="27" t="str">
        <f aca="false">IFERROR(INDEX(Lookup_Tables!$F$16:$F$45,MATCH(I402,Lookup_Tables!$E$16:$E$45,0)),"N/A")</f>
        <v>EMP221</v>
      </c>
      <c r="AG402" s="27" t="n">
        <f aca="false">_xlfn.IFS(R402="Recovered",4,R402="Referred",3,R402="Admitted",2,R402="Deceased",1,TRUE(),0)</f>
        <v>1</v>
      </c>
      <c r="AH402" s="27" t="str">
        <f aca="false">IF(T402&gt;=4,"Satisfied",IF(T402&gt;=3,"Neutral","Needs Improvement"))</f>
        <v>Needs Improvement</v>
      </c>
    </row>
    <row r="403" customFormat="false" ht="15" hidden="false" customHeight="false" outlineLevel="0" collapsed="false">
      <c r="A403" s="30" t="s">
        <v>5098</v>
      </c>
      <c r="B403" s="30" t="s">
        <v>1585</v>
      </c>
      <c r="C403" s="30" t="n">
        <v>43</v>
      </c>
      <c r="D403" s="30" t="s">
        <v>121</v>
      </c>
      <c r="E403" s="31" t="n">
        <v>45418</v>
      </c>
      <c r="F403" s="30" t="s">
        <v>360</v>
      </c>
      <c r="G403" s="31" t="n">
        <v>45418</v>
      </c>
      <c r="H403" s="30" t="s">
        <v>206</v>
      </c>
      <c r="I403" s="30" t="s">
        <v>300</v>
      </c>
      <c r="J403" s="30" t="s">
        <v>208</v>
      </c>
      <c r="K403" s="30" t="s">
        <v>156</v>
      </c>
      <c r="L403" s="30" t="n">
        <v>36</v>
      </c>
      <c r="M403" s="30" t="n">
        <v>40</v>
      </c>
      <c r="N403" s="30" t="s">
        <v>186</v>
      </c>
      <c r="O403" s="30" t="s">
        <v>139</v>
      </c>
      <c r="P403" s="30" t="s">
        <v>129</v>
      </c>
      <c r="Q403" s="32" t="n">
        <v>3915.54</v>
      </c>
      <c r="R403" s="30" t="s">
        <v>130</v>
      </c>
      <c r="S403" s="30" t="s">
        <v>157</v>
      </c>
      <c r="T403" s="30" t="n">
        <v>4</v>
      </c>
      <c r="U403" s="30" t="n">
        <f aca="false">YEAR(E403)</f>
        <v>2024</v>
      </c>
      <c r="V403" s="30" t="str">
        <f aca="false">TEXT(E403,"MMM-YYYY")</f>
        <v>May-2024</v>
      </c>
      <c r="W403" s="30" t="n">
        <f aca="false">MONTH(E403)</f>
        <v>5</v>
      </c>
      <c r="X403" s="30" t="str">
        <f aca="false">TEXT(WEEKDAY(E403,2),"0")&amp;" - "&amp;TEXT(E403,"dddd")</f>
        <v>1 - Monday</v>
      </c>
      <c r="Y403" s="30" t="str">
        <f aca="false">_xlfn.IFS(C403&lt;18,"Child (0-17)",C403&lt;40,"Young Adult (18-39)",C403&lt;60,"Adult (40-59)",TRUE(),"Senior (60+)")</f>
        <v>Adult (40-59)</v>
      </c>
      <c r="Z403" s="30" t="n">
        <f aca="false">ROUND(G403-E403,0)</f>
        <v>0</v>
      </c>
      <c r="AA403" s="30" t="n">
        <f aca="false">L403+M403</f>
        <v>76</v>
      </c>
      <c r="AB403" s="30" t="n">
        <f aca="false">IFERROR(ROUND(Q403/AA403,2),0)</f>
        <v>51.52</v>
      </c>
      <c r="AC403" s="30" t="str">
        <f aca="false">IF(AND(K403="Critical",N403="No"),"URGENT - No Bed","Normal")</f>
        <v>Normal</v>
      </c>
      <c r="AD403" s="34" t="n">
        <f aca="false">INDEX(Lookup_Tables!$B$3:$B$12,MATCH(H403,Lookup_Tables!$A$3:$A$12,0))</f>
        <v>2800000</v>
      </c>
      <c r="AE403" s="30" t="str">
        <f aca="false">INDEX(Lookup_Tables!$C$3:$C$12,MATCH(H403,Lookup_Tables!$A$3:$A$12,0))</f>
        <v>Dr. Suresh Nair</v>
      </c>
      <c r="AF403" s="30" t="str">
        <f aca="false">IFERROR(INDEX(Lookup_Tables!$F$16:$F$45,MATCH(I403,Lookup_Tables!$E$16:$E$45,0)),"N/A")</f>
        <v>EMP211</v>
      </c>
      <c r="AG403" s="30" t="n">
        <f aca="false">_xlfn.IFS(R403="Recovered",4,R403="Referred",3,R403="Admitted",2,R403="Deceased",1,TRUE(),0)</f>
        <v>4</v>
      </c>
      <c r="AH403" s="30" t="str">
        <f aca="false">IF(T403&gt;=4,"Satisfied",IF(T403&gt;=3,"Neutral","Needs Improvement"))</f>
        <v>Satisfied</v>
      </c>
    </row>
    <row r="404" customFormat="false" ht="15" hidden="false" customHeight="false" outlineLevel="0" collapsed="false">
      <c r="A404" s="27" t="s">
        <v>5037</v>
      </c>
      <c r="B404" s="27" t="s">
        <v>1751</v>
      </c>
      <c r="C404" s="27" t="n">
        <v>33</v>
      </c>
      <c r="D404" s="27" t="s">
        <v>181</v>
      </c>
      <c r="E404" s="28" t="n">
        <v>45532</v>
      </c>
      <c r="F404" s="27" t="s">
        <v>1696</v>
      </c>
      <c r="G404" s="28" t="n">
        <v>45535</v>
      </c>
      <c r="H404" s="27" t="s">
        <v>135</v>
      </c>
      <c r="I404" s="27" t="s">
        <v>251</v>
      </c>
      <c r="J404" s="27" t="s">
        <v>137</v>
      </c>
      <c r="K404" s="27" t="s">
        <v>156</v>
      </c>
      <c r="L404" s="27" t="n">
        <v>21</v>
      </c>
      <c r="M404" s="27" t="n">
        <v>81</v>
      </c>
      <c r="N404" s="27" t="s">
        <v>127</v>
      </c>
      <c r="O404" s="27" t="s">
        <v>171</v>
      </c>
      <c r="P404" s="27" t="s">
        <v>140</v>
      </c>
      <c r="Q404" s="29" t="n">
        <v>3886.93</v>
      </c>
      <c r="R404" s="27" t="s">
        <v>130</v>
      </c>
      <c r="S404" s="27" t="s">
        <v>151</v>
      </c>
      <c r="T404" s="27" t="n">
        <v>4</v>
      </c>
      <c r="U404" s="27" t="n">
        <f aca="false">YEAR(E404)</f>
        <v>2024</v>
      </c>
      <c r="V404" s="27" t="str">
        <f aca="false">TEXT(E404,"MMM-YYYY")</f>
        <v>Aug-2024</v>
      </c>
      <c r="W404" s="27" t="n">
        <f aca="false">MONTH(E404)</f>
        <v>8</v>
      </c>
      <c r="X404" s="27" t="str">
        <f aca="false">TEXT(WEEKDAY(E404,2),"0")&amp;" - "&amp;TEXT(E404,"dddd")</f>
        <v>3 - Wednesday</v>
      </c>
      <c r="Y404" s="27" t="str">
        <f aca="false">_xlfn.IFS(C404&lt;18,"Child (0-17)",C404&lt;40,"Young Adult (18-39)",C404&lt;60,"Adult (40-59)",TRUE(),"Senior (60+)")</f>
        <v>Young Adult (18-39)</v>
      </c>
      <c r="Z404" s="27" t="n">
        <f aca="false">ROUND(G404-E404,0)</f>
        <v>3</v>
      </c>
      <c r="AA404" s="27" t="n">
        <f aca="false">L404+M404</f>
        <v>102</v>
      </c>
      <c r="AB404" s="27" t="n">
        <f aca="false">IFERROR(ROUND(Q404/AA404,2),0)</f>
        <v>38.11</v>
      </c>
      <c r="AC404" s="27" t="str">
        <f aca="false">IF(AND(K404="Critical",N404="No"),"URGENT - No Bed","Normal")</f>
        <v>Normal</v>
      </c>
      <c r="AD404" s="33" t="n">
        <f aca="false">INDEX(Lookup_Tables!$B$3:$B$12,MATCH(H404,Lookup_Tables!$A$3:$A$12,0))</f>
        <v>4600000</v>
      </c>
      <c r="AE404" s="27" t="str">
        <f aca="false">INDEX(Lookup_Tables!$C$3:$C$12,MATCH(H404,Lookup_Tables!$A$3:$A$12,0))</f>
        <v>Dr. Farhan Khan</v>
      </c>
      <c r="AF404" s="27" t="str">
        <f aca="false">IFERROR(INDEX(Lookup_Tables!$F$16:$F$45,MATCH(I404,Lookup_Tables!$E$16:$E$45,0)),"N/A")</f>
        <v>EMP207</v>
      </c>
      <c r="AG404" s="27" t="n">
        <f aca="false">_xlfn.IFS(R404="Recovered",4,R404="Referred",3,R404="Admitted",2,R404="Deceased",1,TRUE(),0)</f>
        <v>4</v>
      </c>
      <c r="AH404" s="27" t="str">
        <f aca="false">IF(T404&gt;=4,"Satisfied",IF(T404&gt;=3,"Neutral","Needs Improvement"))</f>
        <v>Satisfied</v>
      </c>
    </row>
    <row r="405" customFormat="false" ht="15" hidden="false" customHeight="false" outlineLevel="0" collapsed="false">
      <c r="A405" s="30" t="s">
        <v>4634</v>
      </c>
      <c r="B405" s="30" t="s">
        <v>380</v>
      </c>
      <c r="C405" s="30" t="n">
        <v>46</v>
      </c>
      <c r="D405" s="30" t="s">
        <v>181</v>
      </c>
      <c r="E405" s="31" t="n">
        <v>45515</v>
      </c>
      <c r="F405" s="30" t="s">
        <v>303</v>
      </c>
      <c r="G405" s="31" t="n">
        <v>45520</v>
      </c>
      <c r="H405" s="30" t="s">
        <v>236</v>
      </c>
      <c r="I405" s="30" t="s">
        <v>237</v>
      </c>
      <c r="J405" s="30" t="s">
        <v>375</v>
      </c>
      <c r="K405" s="30" t="s">
        <v>126</v>
      </c>
      <c r="L405" s="30" t="n">
        <v>21</v>
      </c>
      <c r="M405" s="30" t="n">
        <v>51</v>
      </c>
      <c r="N405" s="30" t="s">
        <v>186</v>
      </c>
      <c r="O405" s="30" t="s">
        <v>139</v>
      </c>
      <c r="P405" s="30" t="s">
        <v>140</v>
      </c>
      <c r="Q405" s="32" t="n">
        <v>7514.14</v>
      </c>
      <c r="R405" s="30" t="s">
        <v>268</v>
      </c>
      <c r="S405" s="30" t="s">
        <v>197</v>
      </c>
      <c r="T405" s="30" t="n">
        <v>3</v>
      </c>
      <c r="U405" s="30" t="n">
        <f aca="false">YEAR(E405)</f>
        <v>2024</v>
      </c>
      <c r="V405" s="30" t="str">
        <f aca="false">TEXT(E405,"MMM-YYYY")</f>
        <v>Aug-2024</v>
      </c>
      <c r="W405" s="30" t="n">
        <f aca="false">MONTH(E405)</f>
        <v>8</v>
      </c>
      <c r="X405" s="30" t="str">
        <f aca="false">TEXT(WEEKDAY(E405,2),"0")&amp;" - "&amp;TEXT(E405,"dddd")</f>
        <v>7 - Sunday</v>
      </c>
      <c r="Y405" s="30" t="str">
        <f aca="false">_xlfn.IFS(C405&lt;18,"Child (0-17)",C405&lt;40,"Young Adult (18-39)",C405&lt;60,"Adult (40-59)",TRUE(),"Senior (60+)")</f>
        <v>Adult (40-59)</v>
      </c>
      <c r="Z405" s="30" t="n">
        <f aca="false">ROUND(G405-E405,0)</f>
        <v>5</v>
      </c>
      <c r="AA405" s="30" t="n">
        <f aca="false">L405+M405</f>
        <v>72</v>
      </c>
      <c r="AB405" s="30" t="n">
        <f aca="false">IFERROR(ROUND(Q405/AA405,2),0)</f>
        <v>104.36</v>
      </c>
      <c r="AC405" s="30" t="str">
        <f aca="false">IF(AND(K405="Critical",N405="No"),"URGENT - No Bed","Normal")</f>
        <v>Normal</v>
      </c>
      <c r="AD405" s="34" t="n">
        <f aca="false">INDEX(Lookup_Tables!$B$3:$B$12,MATCH(H405,Lookup_Tables!$A$3:$A$12,0))</f>
        <v>3900000</v>
      </c>
      <c r="AE405" s="30" t="str">
        <f aca="false">INDEX(Lookup_Tables!$C$3:$C$12,MATCH(H405,Lookup_Tables!$A$3:$A$12,0))</f>
        <v>Dr. Rina Mehta</v>
      </c>
      <c r="AF405" s="30" t="str">
        <f aca="false">IFERROR(INDEX(Lookup_Tables!$F$16:$F$45,MATCH(I405,Lookup_Tables!$E$16:$E$45,0)),"N/A")</f>
        <v>EMP215</v>
      </c>
      <c r="AG405" s="30" t="n">
        <f aca="false">_xlfn.IFS(R405="Recovered",4,R405="Referred",3,R405="Admitted",2,R405="Deceased",1,TRUE(),0)</f>
        <v>3</v>
      </c>
      <c r="AH405" s="30" t="str">
        <f aca="false">IF(T405&gt;=4,"Satisfied",IF(T405&gt;=3,"Neutral","Needs Improvement"))</f>
        <v>Neutral</v>
      </c>
    </row>
    <row r="406" customFormat="false" ht="15" hidden="false" customHeight="false" outlineLevel="0" collapsed="false">
      <c r="A406" s="27" t="s">
        <v>2822</v>
      </c>
      <c r="B406" s="27" t="s">
        <v>2550</v>
      </c>
      <c r="C406" s="27" t="n">
        <v>67</v>
      </c>
      <c r="D406" s="27" t="s">
        <v>181</v>
      </c>
      <c r="E406" s="28" t="n">
        <v>45326</v>
      </c>
      <c r="F406" s="27" t="s">
        <v>487</v>
      </c>
      <c r="G406" s="28" t="n">
        <v>45328</v>
      </c>
      <c r="H406" s="27" t="s">
        <v>123</v>
      </c>
      <c r="I406" s="27" t="s">
        <v>124</v>
      </c>
      <c r="J406" s="27" t="s">
        <v>125</v>
      </c>
      <c r="K406" s="27" t="s">
        <v>156</v>
      </c>
      <c r="L406" s="27" t="n">
        <v>47</v>
      </c>
      <c r="M406" s="27" t="n">
        <v>81</v>
      </c>
      <c r="N406" s="27" t="s">
        <v>186</v>
      </c>
      <c r="O406" s="27" t="s">
        <v>171</v>
      </c>
      <c r="P406" s="27" t="s">
        <v>150</v>
      </c>
      <c r="Q406" s="29" t="n">
        <v>3615.15</v>
      </c>
      <c r="R406" s="27" t="s">
        <v>130</v>
      </c>
      <c r="S406" s="27" t="s">
        <v>197</v>
      </c>
      <c r="T406" s="27" t="n">
        <v>3</v>
      </c>
      <c r="U406" s="27" t="n">
        <f aca="false">YEAR(E406)</f>
        <v>2024</v>
      </c>
      <c r="V406" s="27" t="str">
        <f aca="false">TEXT(E406,"MMM-YYYY")</f>
        <v>Feb-2024</v>
      </c>
      <c r="W406" s="27" t="n">
        <f aca="false">MONTH(E406)</f>
        <v>2</v>
      </c>
      <c r="X406" s="27" t="str">
        <f aca="false">TEXT(WEEKDAY(E406,2),"0")&amp;" - "&amp;TEXT(E406,"dddd")</f>
        <v>7 - Sunday</v>
      </c>
      <c r="Y406" s="27" t="str">
        <f aca="false">_xlfn.IFS(C406&lt;18,"Child (0-17)",C406&lt;40,"Young Adult (18-39)",C406&lt;60,"Adult (40-59)",TRUE(),"Senior (60+)")</f>
        <v>Senior (60+)</v>
      </c>
      <c r="Z406" s="27" t="n">
        <f aca="false">ROUND(G406-E406,0)</f>
        <v>2</v>
      </c>
      <c r="AA406" s="27" t="n">
        <f aca="false">L406+M406</f>
        <v>128</v>
      </c>
      <c r="AB406" s="27" t="n">
        <f aca="false">IFERROR(ROUND(Q406/AA406,2),0)</f>
        <v>28.24</v>
      </c>
      <c r="AC406" s="27" t="str">
        <f aca="false">IF(AND(K406="Critical",N406="No"),"URGENT - No Bed","Normal")</f>
        <v>Normal</v>
      </c>
      <c r="AD406" s="33" t="n">
        <f aca="false">INDEX(Lookup_Tables!$B$3:$B$12,MATCH(H406,Lookup_Tables!$A$3:$A$12,0))</f>
        <v>2200000</v>
      </c>
      <c r="AE406" s="27" t="str">
        <f aca="false">INDEX(Lookup_Tables!$C$3:$C$12,MATCH(H406,Lookup_Tables!$A$3:$A$12,0))</f>
        <v>Dr. Rohan Das</v>
      </c>
      <c r="AF406" s="27" t="str">
        <f aca="false">IFERROR(INDEX(Lookup_Tables!$F$16:$F$45,MATCH(I406,Lookup_Tables!$E$16:$E$45,0)),"N/A")</f>
        <v>EMP205</v>
      </c>
      <c r="AG406" s="27" t="n">
        <f aca="false">_xlfn.IFS(R406="Recovered",4,R406="Referred",3,R406="Admitted",2,R406="Deceased",1,TRUE(),0)</f>
        <v>4</v>
      </c>
      <c r="AH406" s="27" t="str">
        <f aca="false">IF(T406&gt;=4,"Satisfied",IF(T406&gt;=3,"Neutral","Needs Improvement"))</f>
        <v>Neutral</v>
      </c>
    </row>
    <row r="407" customFormat="false" ht="15" hidden="false" customHeight="false" outlineLevel="0" collapsed="false">
      <c r="A407" s="30" t="s">
        <v>5201</v>
      </c>
      <c r="B407" s="30" t="s">
        <v>2618</v>
      </c>
      <c r="C407" s="30" t="n">
        <v>38</v>
      </c>
      <c r="D407" s="30" t="s">
        <v>121</v>
      </c>
      <c r="E407" s="31" t="n">
        <v>45572</v>
      </c>
      <c r="F407" s="30" t="s">
        <v>347</v>
      </c>
      <c r="G407" s="31" t="n">
        <v>45577</v>
      </c>
      <c r="H407" s="30" t="s">
        <v>168</v>
      </c>
      <c r="I407" s="30" t="s">
        <v>366</v>
      </c>
      <c r="J407" s="30" t="s">
        <v>170</v>
      </c>
      <c r="K407" s="30" t="s">
        <v>126</v>
      </c>
      <c r="L407" s="30" t="n">
        <v>34</v>
      </c>
      <c r="M407" s="30" t="n">
        <v>79</v>
      </c>
      <c r="N407" s="30" t="s">
        <v>127</v>
      </c>
      <c r="O407" s="30" t="s">
        <v>139</v>
      </c>
      <c r="P407" s="30" t="s">
        <v>129</v>
      </c>
      <c r="Q407" s="32" t="n">
        <v>8554.27</v>
      </c>
      <c r="R407" s="30" t="s">
        <v>172</v>
      </c>
      <c r="S407" s="30" t="s">
        <v>131</v>
      </c>
      <c r="T407" s="30" t="n">
        <v>3</v>
      </c>
      <c r="U407" s="30" t="n">
        <f aca="false">YEAR(E407)</f>
        <v>2024</v>
      </c>
      <c r="V407" s="30" t="str">
        <f aca="false">TEXT(E407,"MMM-YYYY")</f>
        <v>Oct-2024</v>
      </c>
      <c r="W407" s="30" t="n">
        <f aca="false">MONTH(E407)</f>
        <v>10</v>
      </c>
      <c r="X407" s="30" t="str">
        <f aca="false">TEXT(WEEKDAY(E407,2),"0")&amp;" - "&amp;TEXT(E407,"dddd")</f>
        <v>1 - Monday</v>
      </c>
      <c r="Y407" s="30" t="str">
        <f aca="false">_xlfn.IFS(C407&lt;18,"Child (0-17)",C407&lt;40,"Young Adult (18-39)",C407&lt;60,"Adult (40-59)",TRUE(),"Senior (60+)")</f>
        <v>Young Adult (18-39)</v>
      </c>
      <c r="Z407" s="30" t="n">
        <f aca="false">ROUND(G407-E407,0)</f>
        <v>5</v>
      </c>
      <c r="AA407" s="30" t="n">
        <f aca="false">L407+M407</f>
        <v>113</v>
      </c>
      <c r="AB407" s="30" t="n">
        <f aca="false">IFERROR(ROUND(Q407/AA407,2),0)</f>
        <v>75.7</v>
      </c>
      <c r="AC407" s="30" t="str">
        <f aca="false">IF(AND(K407="Critical",N407="No"),"URGENT - No Bed","Normal")</f>
        <v>Normal</v>
      </c>
      <c r="AD407" s="34" t="n">
        <f aca="false">INDEX(Lookup_Tables!$B$3:$B$12,MATCH(H407,Lookup_Tables!$A$3:$A$12,0))</f>
        <v>4400000</v>
      </c>
      <c r="AE407" s="30" t="str">
        <f aca="false">INDEX(Lookup_Tables!$C$3:$C$12,MATCH(H407,Lookup_Tables!$A$3:$A$12,0))</f>
        <v>Dr. Neha Chopra</v>
      </c>
      <c r="AF407" s="30" t="str">
        <f aca="false">IFERROR(INDEX(Lookup_Tables!$F$16:$F$45,MATCH(I407,Lookup_Tables!$E$16:$E$45,0)),"N/A")</f>
        <v>EMP218</v>
      </c>
      <c r="AG407" s="30" t="n">
        <f aca="false">_xlfn.IFS(R407="Recovered",4,R407="Referred",3,R407="Admitted",2,R407="Deceased",1,TRUE(),0)</f>
        <v>2</v>
      </c>
      <c r="AH407" s="30" t="str">
        <f aca="false">IF(T407&gt;=4,"Satisfied",IF(T407&gt;=3,"Neutral","Needs Improvement"))</f>
        <v>Neutral</v>
      </c>
    </row>
    <row r="408" customFormat="false" ht="15" hidden="false" customHeight="false" outlineLevel="0" collapsed="false">
      <c r="A408" s="27" t="s">
        <v>297</v>
      </c>
      <c r="B408" s="27" t="s">
        <v>298</v>
      </c>
      <c r="C408" s="27" t="n">
        <v>70</v>
      </c>
      <c r="D408" s="27" t="s">
        <v>181</v>
      </c>
      <c r="E408" s="28" t="n">
        <v>45367</v>
      </c>
      <c r="F408" s="27" t="s">
        <v>299</v>
      </c>
      <c r="G408" s="28" t="n">
        <v>45371</v>
      </c>
      <c r="H408" s="27" t="s">
        <v>206</v>
      </c>
      <c r="I408" s="27" t="s">
        <v>300</v>
      </c>
      <c r="J408" s="27" t="s">
        <v>208</v>
      </c>
      <c r="K408" s="27" t="s">
        <v>126</v>
      </c>
      <c r="L408" s="27" t="n">
        <v>45</v>
      </c>
      <c r="M408" s="27" t="n">
        <v>71</v>
      </c>
      <c r="N408" s="27" t="s">
        <v>127</v>
      </c>
      <c r="O408" s="27" t="s">
        <v>128</v>
      </c>
      <c r="P408" s="27" t="s">
        <v>150</v>
      </c>
      <c r="Q408" s="29" t="n">
        <v>7857.09</v>
      </c>
      <c r="R408" s="27" t="s">
        <v>130</v>
      </c>
      <c r="S408" s="27" t="s">
        <v>197</v>
      </c>
      <c r="T408" s="27" t="n">
        <v>4</v>
      </c>
      <c r="U408" s="27" t="n">
        <f aca="false">YEAR(E408)</f>
        <v>2024</v>
      </c>
      <c r="V408" s="27" t="str">
        <f aca="false">TEXT(E408,"MMM-YYYY")</f>
        <v>Mar-2024</v>
      </c>
      <c r="W408" s="27" t="n">
        <f aca="false">MONTH(E408)</f>
        <v>3</v>
      </c>
      <c r="X408" s="27" t="str">
        <f aca="false">TEXT(WEEKDAY(E408,2),"0")&amp;" - "&amp;TEXT(E408,"dddd")</f>
        <v>6 - Saturday</v>
      </c>
      <c r="Y408" s="27" t="str">
        <f aca="false">_xlfn.IFS(C408&lt;18,"Child (0-17)",C408&lt;40,"Young Adult (18-39)",C408&lt;60,"Adult (40-59)",TRUE(),"Senior (60+)")</f>
        <v>Senior (60+)</v>
      </c>
      <c r="Z408" s="27" t="n">
        <f aca="false">ROUND(G408-E408,0)</f>
        <v>4</v>
      </c>
      <c r="AA408" s="27" t="n">
        <f aca="false">L408+M408</f>
        <v>116</v>
      </c>
      <c r="AB408" s="27" t="n">
        <f aca="false">IFERROR(ROUND(Q408/AA408,2),0)</f>
        <v>67.73</v>
      </c>
      <c r="AC408" s="27" t="str">
        <f aca="false">IF(AND(K408="Critical",N408="No"),"URGENT - No Bed","Normal")</f>
        <v>Normal</v>
      </c>
      <c r="AD408" s="33" t="n">
        <f aca="false">INDEX(Lookup_Tables!$B$3:$B$12,MATCH(H408,Lookup_Tables!$A$3:$A$12,0))</f>
        <v>2800000</v>
      </c>
      <c r="AE408" s="27" t="str">
        <f aca="false">INDEX(Lookup_Tables!$C$3:$C$12,MATCH(H408,Lookup_Tables!$A$3:$A$12,0))</f>
        <v>Dr. Suresh Nair</v>
      </c>
      <c r="AF408" s="27" t="str">
        <f aca="false">IFERROR(INDEX(Lookup_Tables!$F$16:$F$45,MATCH(I408,Lookup_Tables!$E$16:$E$45,0)),"N/A")</f>
        <v>EMP211</v>
      </c>
      <c r="AG408" s="27" t="n">
        <f aca="false">_xlfn.IFS(R408="Recovered",4,R408="Referred",3,R408="Admitted",2,R408="Deceased",1,TRUE(),0)</f>
        <v>4</v>
      </c>
      <c r="AH408" s="27" t="str">
        <f aca="false">IF(T408&gt;=4,"Satisfied",IF(T408&gt;=3,"Neutral","Needs Improvement"))</f>
        <v>Satisfied</v>
      </c>
    </row>
    <row r="409" customFormat="false" ht="15" hidden="false" customHeight="false" outlineLevel="0" collapsed="false">
      <c r="A409" s="30" t="s">
        <v>5046</v>
      </c>
      <c r="B409" s="30" t="s">
        <v>2791</v>
      </c>
      <c r="C409" s="30" t="n">
        <v>62</v>
      </c>
      <c r="D409" s="30" t="s">
        <v>181</v>
      </c>
      <c r="E409" s="31" t="n">
        <v>45368</v>
      </c>
      <c r="F409" s="30" t="s">
        <v>271</v>
      </c>
      <c r="G409" s="31" t="n">
        <v>45371</v>
      </c>
      <c r="H409" s="30" t="s">
        <v>183</v>
      </c>
      <c r="I409" s="30" t="s">
        <v>430</v>
      </c>
      <c r="J409" s="30" t="s">
        <v>185</v>
      </c>
      <c r="K409" s="30" t="s">
        <v>126</v>
      </c>
      <c r="L409" s="30" t="n">
        <v>40</v>
      </c>
      <c r="M409" s="30" t="n">
        <v>100</v>
      </c>
      <c r="N409" s="30" t="s">
        <v>186</v>
      </c>
      <c r="O409" s="30" t="s">
        <v>149</v>
      </c>
      <c r="P409" s="30" t="s">
        <v>140</v>
      </c>
      <c r="Q409" s="32" t="n">
        <v>7318.72</v>
      </c>
      <c r="R409" s="30" t="s">
        <v>130</v>
      </c>
      <c r="S409" s="30" t="s">
        <v>223</v>
      </c>
      <c r="T409" s="30" t="n">
        <v>3</v>
      </c>
      <c r="U409" s="30" t="n">
        <f aca="false">YEAR(E409)</f>
        <v>2024</v>
      </c>
      <c r="V409" s="30" t="str">
        <f aca="false">TEXT(E409,"MMM-YYYY")</f>
        <v>Mar-2024</v>
      </c>
      <c r="W409" s="30" t="n">
        <f aca="false">MONTH(E409)</f>
        <v>3</v>
      </c>
      <c r="X409" s="30" t="str">
        <f aca="false">TEXT(WEEKDAY(E409,2),"0")&amp;" - "&amp;TEXT(E409,"dddd")</f>
        <v>7 - Sunday</v>
      </c>
      <c r="Y409" s="30" t="str">
        <f aca="false">_xlfn.IFS(C409&lt;18,"Child (0-17)",C409&lt;40,"Young Adult (18-39)",C409&lt;60,"Adult (40-59)",TRUE(),"Senior (60+)")</f>
        <v>Senior (60+)</v>
      </c>
      <c r="Z409" s="30" t="n">
        <f aca="false">ROUND(G409-E409,0)</f>
        <v>3</v>
      </c>
      <c r="AA409" s="30" t="n">
        <f aca="false">L409+M409</f>
        <v>140</v>
      </c>
      <c r="AB409" s="30" t="n">
        <f aca="false">IFERROR(ROUND(Q409/AA409,2),0)</f>
        <v>52.28</v>
      </c>
      <c r="AC409" s="30" t="str">
        <f aca="false">IF(AND(K409="Critical",N409="No"),"URGENT - No Bed","Normal")</f>
        <v>Normal</v>
      </c>
      <c r="AD409" s="34" t="n">
        <f aca="false">INDEX(Lookup_Tables!$B$3:$B$12,MATCH(H409,Lookup_Tables!$A$3:$A$12,0))</f>
        <v>3100000</v>
      </c>
      <c r="AE409" s="30" t="str">
        <f aca="false">INDEX(Lookup_Tables!$C$3:$C$12,MATCH(H409,Lookup_Tables!$A$3:$A$12,0))</f>
        <v>Dr. Kavita Rao</v>
      </c>
      <c r="AF409" s="30" t="str">
        <f aca="false">IFERROR(INDEX(Lookup_Tables!$F$16:$F$45,MATCH(I409,Lookup_Tables!$E$16:$E$45,0)),"N/A")</f>
        <v>EMP224</v>
      </c>
      <c r="AG409" s="30" t="n">
        <f aca="false">_xlfn.IFS(R409="Recovered",4,R409="Referred",3,R409="Admitted",2,R409="Deceased",1,TRUE(),0)</f>
        <v>4</v>
      </c>
      <c r="AH409" s="30" t="str">
        <f aca="false">IF(T409&gt;=4,"Satisfied",IF(T409&gt;=3,"Neutral","Needs Improvement"))</f>
        <v>Neutral</v>
      </c>
    </row>
    <row r="410" customFormat="false" ht="15" hidden="false" customHeight="false" outlineLevel="0" collapsed="false">
      <c r="A410" s="27" t="s">
        <v>7191</v>
      </c>
      <c r="B410" s="27" t="s">
        <v>1760</v>
      </c>
      <c r="C410" s="27" t="n">
        <v>47</v>
      </c>
      <c r="D410" s="27" t="s">
        <v>121</v>
      </c>
      <c r="E410" s="28" t="n">
        <v>45621</v>
      </c>
      <c r="F410" s="27" t="s">
        <v>1842</v>
      </c>
      <c r="G410" s="28" t="n">
        <v>45622</v>
      </c>
      <c r="H410" s="27" t="s">
        <v>123</v>
      </c>
      <c r="I410" s="27" t="s">
        <v>124</v>
      </c>
      <c r="J410" s="27" t="s">
        <v>125</v>
      </c>
      <c r="K410" s="27" t="s">
        <v>126</v>
      </c>
      <c r="L410" s="27" t="n">
        <v>43</v>
      </c>
      <c r="M410" s="27" t="n">
        <v>83</v>
      </c>
      <c r="N410" s="27" t="s">
        <v>127</v>
      </c>
      <c r="O410" s="27" t="s">
        <v>149</v>
      </c>
      <c r="P410" s="27" t="s">
        <v>129</v>
      </c>
      <c r="Q410" s="29" t="n">
        <v>8538.55</v>
      </c>
      <c r="R410" s="27" t="s">
        <v>172</v>
      </c>
      <c r="S410" s="27" t="s">
        <v>164</v>
      </c>
      <c r="T410" s="27" t="n">
        <v>4</v>
      </c>
      <c r="U410" s="27" t="n">
        <f aca="false">YEAR(E410)</f>
        <v>2024</v>
      </c>
      <c r="V410" s="27" t="str">
        <f aca="false">TEXT(E410,"MMM-YYYY")</f>
        <v>Nov-2024</v>
      </c>
      <c r="W410" s="27" t="n">
        <f aca="false">MONTH(E410)</f>
        <v>11</v>
      </c>
      <c r="X410" s="27" t="str">
        <f aca="false">TEXT(WEEKDAY(E410,2),"0")&amp;" - "&amp;TEXT(E410,"dddd")</f>
        <v>1 - Monday</v>
      </c>
      <c r="Y410" s="27" t="str">
        <f aca="false">_xlfn.IFS(C410&lt;18,"Child (0-17)",C410&lt;40,"Young Adult (18-39)",C410&lt;60,"Adult (40-59)",TRUE(),"Senior (60+)")</f>
        <v>Adult (40-59)</v>
      </c>
      <c r="Z410" s="27" t="n">
        <f aca="false">ROUND(G410-E410,0)</f>
        <v>1</v>
      </c>
      <c r="AA410" s="27" t="n">
        <f aca="false">L410+M410</f>
        <v>126</v>
      </c>
      <c r="AB410" s="27" t="n">
        <f aca="false">IFERROR(ROUND(Q410/AA410,2),0)</f>
        <v>67.77</v>
      </c>
      <c r="AC410" s="27" t="str">
        <f aca="false">IF(AND(K410="Critical",N410="No"),"URGENT - No Bed","Normal")</f>
        <v>Normal</v>
      </c>
      <c r="AD410" s="33" t="n">
        <f aca="false">INDEX(Lookup_Tables!$B$3:$B$12,MATCH(H410,Lookup_Tables!$A$3:$A$12,0))</f>
        <v>2200000</v>
      </c>
      <c r="AE410" s="27" t="str">
        <f aca="false">INDEX(Lookup_Tables!$C$3:$C$12,MATCH(H410,Lookup_Tables!$A$3:$A$12,0))</f>
        <v>Dr. Rohan Das</v>
      </c>
      <c r="AF410" s="27" t="str">
        <f aca="false">IFERROR(INDEX(Lookup_Tables!$F$16:$F$45,MATCH(I410,Lookup_Tables!$E$16:$E$45,0)),"N/A")</f>
        <v>EMP205</v>
      </c>
      <c r="AG410" s="27" t="n">
        <f aca="false">_xlfn.IFS(R410="Recovered",4,R410="Referred",3,R410="Admitted",2,R410="Deceased",1,TRUE(),0)</f>
        <v>2</v>
      </c>
      <c r="AH410" s="27" t="str">
        <f aca="false">IF(T410&gt;=4,"Satisfied",IF(T410&gt;=3,"Neutral","Needs Improvement"))</f>
        <v>Satisfied</v>
      </c>
    </row>
    <row r="411" customFormat="false" ht="15" hidden="false" customHeight="false" outlineLevel="0" collapsed="false">
      <c r="A411" s="30" t="s">
        <v>715</v>
      </c>
      <c r="B411" s="30" t="s">
        <v>716</v>
      </c>
      <c r="C411" s="30" t="n">
        <v>43</v>
      </c>
      <c r="D411" s="30" t="s">
        <v>121</v>
      </c>
      <c r="E411" s="31" t="n">
        <v>45363</v>
      </c>
      <c r="F411" s="30" t="s">
        <v>717</v>
      </c>
      <c r="G411" s="31" t="n">
        <v>45364</v>
      </c>
      <c r="H411" s="30" t="s">
        <v>146</v>
      </c>
      <c r="I411" s="30" t="s">
        <v>309</v>
      </c>
      <c r="J411" s="30" t="s">
        <v>222</v>
      </c>
      <c r="K411" s="30" t="s">
        <v>126</v>
      </c>
      <c r="L411" s="30" t="n">
        <v>38</v>
      </c>
      <c r="M411" s="30" t="n">
        <v>77</v>
      </c>
      <c r="N411" s="30" t="s">
        <v>186</v>
      </c>
      <c r="O411" s="30" t="s">
        <v>128</v>
      </c>
      <c r="P411" s="30" t="s">
        <v>187</v>
      </c>
      <c r="Q411" s="32" t="n">
        <v>8201.38</v>
      </c>
      <c r="R411" s="30" t="s">
        <v>130</v>
      </c>
      <c r="S411" s="30" t="s">
        <v>197</v>
      </c>
      <c r="T411" s="30" t="n">
        <v>5</v>
      </c>
      <c r="U411" s="30" t="n">
        <f aca="false">YEAR(E411)</f>
        <v>2024</v>
      </c>
      <c r="V411" s="30" t="str">
        <f aca="false">TEXT(E411,"MMM-YYYY")</f>
        <v>Mar-2024</v>
      </c>
      <c r="W411" s="30" t="n">
        <f aca="false">MONTH(E411)</f>
        <v>3</v>
      </c>
      <c r="X411" s="30" t="str">
        <f aca="false">TEXT(WEEKDAY(E411,2),"0")&amp;" - "&amp;TEXT(E411,"dddd")</f>
        <v>2 - Tuesday</v>
      </c>
      <c r="Y411" s="30" t="str">
        <f aca="false">_xlfn.IFS(C411&lt;18,"Child (0-17)",C411&lt;40,"Young Adult (18-39)",C411&lt;60,"Adult (40-59)",TRUE(),"Senior (60+)")</f>
        <v>Adult (40-59)</v>
      </c>
      <c r="Z411" s="30" t="n">
        <f aca="false">ROUND(G411-E411,0)</f>
        <v>1</v>
      </c>
      <c r="AA411" s="30" t="n">
        <f aca="false">L411+M411</f>
        <v>115</v>
      </c>
      <c r="AB411" s="30" t="n">
        <f aca="false">IFERROR(ROUND(Q411/AA411,2),0)</f>
        <v>71.32</v>
      </c>
      <c r="AC411" s="30" t="str">
        <f aca="false">IF(AND(K411="Critical",N411="No"),"URGENT - No Bed","Normal")</f>
        <v>Normal</v>
      </c>
      <c r="AD411" s="34" t="n">
        <f aca="false">INDEX(Lookup_Tables!$B$3:$B$12,MATCH(H411,Lookup_Tables!$A$3:$A$12,0))</f>
        <v>2700000</v>
      </c>
      <c r="AE411" s="30" t="str">
        <f aca="false">INDEX(Lookup_Tables!$C$3:$C$12,MATCH(H411,Lookup_Tables!$A$3:$A$12,0))</f>
        <v>Dr. Vikram Singh</v>
      </c>
      <c r="AF411" s="30" t="str">
        <f aca="false">IFERROR(INDEX(Lookup_Tables!$F$16:$F$45,MATCH(I411,Lookup_Tables!$E$16:$E$45,0)),"N/A")</f>
        <v>EMP228</v>
      </c>
      <c r="AG411" s="30" t="n">
        <f aca="false">_xlfn.IFS(R411="Recovered",4,R411="Referred",3,R411="Admitted",2,R411="Deceased",1,TRUE(),0)</f>
        <v>4</v>
      </c>
      <c r="AH411" s="30" t="str">
        <f aca="false">IF(T411&gt;=4,"Satisfied",IF(T411&gt;=3,"Neutral","Needs Improvement"))</f>
        <v>Satisfied</v>
      </c>
    </row>
    <row r="412" customFormat="false" ht="15" hidden="false" customHeight="false" outlineLevel="0" collapsed="false">
      <c r="A412" s="27" t="s">
        <v>5953</v>
      </c>
      <c r="B412" s="27" t="s">
        <v>3379</v>
      </c>
      <c r="C412" s="27" t="n">
        <v>31</v>
      </c>
      <c r="D412" s="27" t="s">
        <v>121</v>
      </c>
      <c r="E412" s="28" t="n">
        <v>45412</v>
      </c>
      <c r="F412" s="27" t="s">
        <v>1472</v>
      </c>
      <c r="G412" s="28" t="n">
        <v>45412</v>
      </c>
      <c r="H412" s="27" t="s">
        <v>161</v>
      </c>
      <c r="I412" s="27" t="s">
        <v>320</v>
      </c>
      <c r="J412" s="27" t="s">
        <v>258</v>
      </c>
      <c r="K412" s="27" t="s">
        <v>138</v>
      </c>
      <c r="L412" s="27" t="n">
        <v>72</v>
      </c>
      <c r="M412" s="27" t="n">
        <v>23</v>
      </c>
      <c r="N412" s="27" t="s">
        <v>127</v>
      </c>
      <c r="O412" s="27" t="s">
        <v>128</v>
      </c>
      <c r="P412" s="27" t="s">
        <v>150</v>
      </c>
      <c r="Q412" s="29" t="n">
        <v>2044.24</v>
      </c>
      <c r="R412" s="27" t="s">
        <v>130</v>
      </c>
      <c r="S412" s="27" t="s">
        <v>157</v>
      </c>
      <c r="T412" s="27" t="n">
        <v>5</v>
      </c>
      <c r="U412" s="27" t="n">
        <f aca="false">YEAR(E412)</f>
        <v>2024</v>
      </c>
      <c r="V412" s="27" t="str">
        <f aca="false">TEXT(E412,"MMM-YYYY")</f>
        <v>Apr-2024</v>
      </c>
      <c r="W412" s="27" t="n">
        <f aca="false">MONTH(E412)</f>
        <v>4</v>
      </c>
      <c r="X412" s="27" t="str">
        <f aca="false">TEXT(WEEKDAY(E412,2),"0")&amp;" - "&amp;TEXT(E412,"dddd")</f>
        <v>2 - Tuesday</v>
      </c>
      <c r="Y412" s="27" t="str">
        <f aca="false">_xlfn.IFS(C412&lt;18,"Child (0-17)",C412&lt;40,"Young Adult (18-39)",C412&lt;60,"Adult (40-59)",TRUE(),"Senior (60+)")</f>
        <v>Young Adult (18-39)</v>
      </c>
      <c r="Z412" s="27" t="n">
        <f aca="false">ROUND(G412-E412,0)</f>
        <v>0</v>
      </c>
      <c r="AA412" s="27" t="n">
        <f aca="false">L412+M412</f>
        <v>95</v>
      </c>
      <c r="AB412" s="27" t="n">
        <f aca="false">IFERROR(ROUND(Q412/AA412,2),0)</f>
        <v>21.52</v>
      </c>
      <c r="AC412" s="27" t="str">
        <f aca="false">IF(AND(K412="Critical",N412="No"),"URGENT - No Bed","Normal")</f>
        <v>Normal</v>
      </c>
      <c r="AD412" s="33" t="n">
        <f aca="false">INDEX(Lookup_Tables!$B$3:$B$12,MATCH(H412,Lookup_Tables!$A$3:$A$12,0))</f>
        <v>3600000</v>
      </c>
      <c r="AE412" s="27" t="str">
        <f aca="false">INDEX(Lookup_Tables!$C$3:$C$12,MATCH(H412,Lookup_Tables!$A$3:$A$12,0))</f>
        <v>Dr. Sameer Joshi</v>
      </c>
      <c r="AF412" s="27" t="str">
        <f aca="false">IFERROR(INDEX(Lookup_Tables!$F$16:$F$45,MATCH(I412,Lookup_Tables!$E$16:$E$45,0)),"N/A")</f>
        <v>EMP223</v>
      </c>
      <c r="AG412" s="27" t="n">
        <f aca="false">_xlfn.IFS(R412="Recovered",4,R412="Referred",3,R412="Admitted",2,R412="Deceased",1,TRUE(),0)</f>
        <v>4</v>
      </c>
      <c r="AH412" s="27" t="str">
        <f aca="false">IF(T412&gt;=4,"Satisfied",IF(T412&gt;=3,"Neutral","Needs Improvement"))</f>
        <v>Satisfied</v>
      </c>
    </row>
    <row r="413" customFormat="false" ht="15" hidden="false" customHeight="false" outlineLevel="0" collapsed="false">
      <c r="A413" s="30" t="s">
        <v>5290</v>
      </c>
      <c r="B413" s="30" t="s">
        <v>5291</v>
      </c>
      <c r="C413" s="30" t="n">
        <v>87</v>
      </c>
      <c r="D413" s="30" t="s">
        <v>121</v>
      </c>
      <c r="E413" s="31" t="n">
        <v>45434</v>
      </c>
      <c r="F413" s="30" t="s">
        <v>2406</v>
      </c>
      <c r="G413" s="31" t="n">
        <v>45437</v>
      </c>
      <c r="H413" s="30" t="s">
        <v>123</v>
      </c>
      <c r="I413" s="30" t="s">
        <v>124</v>
      </c>
      <c r="J413" s="30" t="s">
        <v>508</v>
      </c>
      <c r="K413" s="30" t="s">
        <v>126</v>
      </c>
      <c r="L413" s="30" t="n">
        <v>7</v>
      </c>
      <c r="M413" s="30" t="n">
        <v>139</v>
      </c>
      <c r="N413" s="30" t="s">
        <v>186</v>
      </c>
      <c r="O413" s="30" t="s">
        <v>149</v>
      </c>
      <c r="P413" s="30" t="s">
        <v>140</v>
      </c>
      <c r="Q413" s="32" t="n">
        <v>8090.97</v>
      </c>
      <c r="R413" s="30" t="s">
        <v>130</v>
      </c>
      <c r="S413" s="30" t="s">
        <v>151</v>
      </c>
      <c r="T413" s="30" t="n">
        <v>4</v>
      </c>
      <c r="U413" s="30" t="n">
        <f aca="false">YEAR(E413)</f>
        <v>2024</v>
      </c>
      <c r="V413" s="30" t="str">
        <f aca="false">TEXT(E413,"MMM-YYYY")</f>
        <v>May-2024</v>
      </c>
      <c r="W413" s="30" t="n">
        <f aca="false">MONTH(E413)</f>
        <v>5</v>
      </c>
      <c r="X413" s="30" t="str">
        <f aca="false">TEXT(WEEKDAY(E413,2),"0")&amp;" - "&amp;TEXT(E413,"dddd")</f>
        <v>3 - Wednesday</v>
      </c>
      <c r="Y413" s="30" t="str">
        <f aca="false">_xlfn.IFS(C413&lt;18,"Child (0-17)",C413&lt;40,"Young Adult (18-39)",C413&lt;60,"Adult (40-59)",TRUE(),"Senior (60+)")</f>
        <v>Senior (60+)</v>
      </c>
      <c r="Z413" s="30" t="n">
        <f aca="false">ROUND(G413-E413,0)</f>
        <v>3</v>
      </c>
      <c r="AA413" s="30" t="n">
        <f aca="false">L413+M413</f>
        <v>146</v>
      </c>
      <c r="AB413" s="30" t="n">
        <f aca="false">IFERROR(ROUND(Q413/AA413,2),0)</f>
        <v>55.42</v>
      </c>
      <c r="AC413" s="30" t="str">
        <f aca="false">IF(AND(K413="Critical",N413="No"),"URGENT - No Bed","Normal")</f>
        <v>Normal</v>
      </c>
      <c r="AD413" s="34" t="n">
        <f aca="false">INDEX(Lookup_Tables!$B$3:$B$12,MATCH(H413,Lookup_Tables!$A$3:$A$12,0))</f>
        <v>2200000</v>
      </c>
      <c r="AE413" s="30" t="str">
        <f aca="false">INDEX(Lookup_Tables!$C$3:$C$12,MATCH(H413,Lookup_Tables!$A$3:$A$12,0))</f>
        <v>Dr. Rohan Das</v>
      </c>
      <c r="AF413" s="30" t="str">
        <f aca="false">IFERROR(INDEX(Lookup_Tables!$F$16:$F$45,MATCH(I413,Lookup_Tables!$E$16:$E$45,0)),"N/A")</f>
        <v>EMP205</v>
      </c>
      <c r="AG413" s="30" t="n">
        <f aca="false">_xlfn.IFS(R413="Recovered",4,R413="Referred",3,R413="Admitted",2,R413="Deceased",1,TRUE(),0)</f>
        <v>4</v>
      </c>
      <c r="AH413" s="30" t="str">
        <f aca="false">IF(T413&gt;=4,"Satisfied",IF(T413&gt;=3,"Neutral","Needs Improvement"))</f>
        <v>Satisfied</v>
      </c>
    </row>
    <row r="414" customFormat="false" ht="15" hidden="false" customHeight="false" outlineLevel="0" collapsed="false">
      <c r="A414" s="27" t="s">
        <v>6900</v>
      </c>
      <c r="B414" s="27" t="s">
        <v>1373</v>
      </c>
      <c r="C414" s="27" t="n">
        <v>33</v>
      </c>
      <c r="D414" s="27" t="s">
        <v>121</v>
      </c>
      <c r="E414" s="28" t="n">
        <v>45413</v>
      </c>
      <c r="F414" s="27" t="s">
        <v>994</v>
      </c>
      <c r="G414" s="28" t="n">
        <v>45417</v>
      </c>
      <c r="H414" s="27" t="s">
        <v>217</v>
      </c>
      <c r="I414" s="27" t="s">
        <v>392</v>
      </c>
      <c r="J414" s="27" t="s">
        <v>218</v>
      </c>
      <c r="K414" s="27" t="s">
        <v>126</v>
      </c>
      <c r="L414" s="27" t="n">
        <v>10</v>
      </c>
      <c r="M414" s="27" t="n">
        <v>150</v>
      </c>
      <c r="N414" s="27" t="s">
        <v>127</v>
      </c>
      <c r="O414" s="27" t="s">
        <v>128</v>
      </c>
      <c r="P414" s="27" t="s">
        <v>140</v>
      </c>
      <c r="Q414" s="29" t="n">
        <v>9581.78</v>
      </c>
      <c r="R414" s="27" t="s">
        <v>172</v>
      </c>
      <c r="S414" s="27" t="s">
        <v>141</v>
      </c>
      <c r="T414" s="27" t="n">
        <v>4</v>
      </c>
      <c r="U414" s="27" t="n">
        <f aca="false">YEAR(E414)</f>
        <v>2024</v>
      </c>
      <c r="V414" s="27" t="str">
        <f aca="false">TEXT(E414,"MMM-YYYY")</f>
        <v>May-2024</v>
      </c>
      <c r="W414" s="27" t="n">
        <f aca="false">MONTH(E414)</f>
        <v>5</v>
      </c>
      <c r="X414" s="27" t="str">
        <f aca="false">TEXT(WEEKDAY(E414,2),"0")&amp;" - "&amp;TEXT(E414,"dddd")</f>
        <v>3 - Wednesday</v>
      </c>
      <c r="Y414" s="27" t="str">
        <f aca="false">_xlfn.IFS(C414&lt;18,"Child (0-17)",C414&lt;40,"Young Adult (18-39)",C414&lt;60,"Adult (40-59)",TRUE(),"Senior (60+)")</f>
        <v>Young Adult (18-39)</v>
      </c>
      <c r="Z414" s="27" t="n">
        <f aca="false">ROUND(G414-E414,0)</f>
        <v>4</v>
      </c>
      <c r="AA414" s="27" t="n">
        <f aca="false">L414+M414</f>
        <v>160</v>
      </c>
      <c r="AB414" s="27" t="n">
        <f aca="false">IFERROR(ROUND(Q414/AA414,2),0)</f>
        <v>59.89</v>
      </c>
      <c r="AC414" s="27" t="str">
        <f aca="false">IF(AND(K414="Critical",N414="No"),"URGENT - No Bed","Normal")</f>
        <v>Normal</v>
      </c>
      <c r="AD414" s="33" t="n">
        <f aca="false">INDEX(Lookup_Tables!$B$3:$B$12,MATCH(H414,Lookup_Tables!$A$3:$A$12,0))</f>
        <v>4200000</v>
      </c>
      <c r="AE414" s="27" t="str">
        <f aca="false">INDEX(Lookup_Tables!$C$3:$C$12,MATCH(H414,Lookup_Tables!$A$3:$A$12,0))</f>
        <v>Dr. Anil Kapoor</v>
      </c>
      <c r="AF414" s="27" t="str">
        <f aca="false">IFERROR(INDEX(Lookup_Tables!$F$16:$F$45,MATCH(I414,Lookup_Tables!$E$16:$E$45,0)),"N/A")</f>
        <v>EMP202</v>
      </c>
      <c r="AG414" s="27" t="n">
        <f aca="false">_xlfn.IFS(R414="Recovered",4,R414="Referred",3,R414="Admitted",2,R414="Deceased",1,TRUE(),0)</f>
        <v>2</v>
      </c>
      <c r="AH414" s="27" t="str">
        <f aca="false">IF(T414&gt;=4,"Satisfied",IF(T414&gt;=3,"Neutral","Needs Improvement"))</f>
        <v>Satisfied</v>
      </c>
    </row>
    <row r="415" customFormat="false" ht="15" hidden="false" customHeight="false" outlineLevel="0" collapsed="false">
      <c r="A415" s="30" t="s">
        <v>2132</v>
      </c>
      <c r="B415" s="30" t="s">
        <v>1986</v>
      </c>
      <c r="C415" s="30" t="n">
        <v>73</v>
      </c>
      <c r="D415" s="30" t="s">
        <v>121</v>
      </c>
      <c r="E415" s="31" t="n">
        <v>45543</v>
      </c>
      <c r="F415" s="30" t="s">
        <v>948</v>
      </c>
      <c r="G415" s="31" t="n">
        <v>45550</v>
      </c>
      <c r="H415" s="30" t="s">
        <v>242</v>
      </c>
      <c r="I415" s="30" t="s">
        <v>243</v>
      </c>
      <c r="J415" s="30" t="s">
        <v>244</v>
      </c>
      <c r="K415" s="30" t="s">
        <v>202</v>
      </c>
      <c r="L415" s="30" t="n">
        <v>3</v>
      </c>
      <c r="M415" s="30" t="n">
        <v>101</v>
      </c>
      <c r="N415" s="30" t="s">
        <v>186</v>
      </c>
      <c r="O415" s="30" t="s">
        <v>139</v>
      </c>
      <c r="P415" s="30" t="s">
        <v>150</v>
      </c>
      <c r="Q415" s="32" t="n">
        <v>16856.74</v>
      </c>
      <c r="R415" s="30" t="s">
        <v>268</v>
      </c>
      <c r="S415" s="30" t="s">
        <v>157</v>
      </c>
      <c r="T415" s="30" t="n">
        <v>2</v>
      </c>
      <c r="U415" s="30" t="n">
        <f aca="false">YEAR(E415)</f>
        <v>2024</v>
      </c>
      <c r="V415" s="30" t="str">
        <f aca="false">TEXT(E415,"MMM-YYYY")</f>
        <v>Sep-2024</v>
      </c>
      <c r="W415" s="30" t="n">
        <f aca="false">MONTH(E415)</f>
        <v>9</v>
      </c>
      <c r="X415" s="30" t="str">
        <f aca="false">TEXT(WEEKDAY(E415,2),"0")&amp;" - "&amp;TEXT(E415,"dddd")</f>
        <v>7 - Sunday</v>
      </c>
      <c r="Y415" s="30" t="str">
        <f aca="false">_xlfn.IFS(C415&lt;18,"Child (0-17)",C415&lt;40,"Young Adult (18-39)",C415&lt;60,"Adult (40-59)",TRUE(),"Senior (60+)")</f>
        <v>Senior (60+)</v>
      </c>
      <c r="Z415" s="30" t="n">
        <f aca="false">ROUND(G415-E415,0)</f>
        <v>7</v>
      </c>
      <c r="AA415" s="30" t="n">
        <f aca="false">L415+M415</f>
        <v>104</v>
      </c>
      <c r="AB415" s="30" t="n">
        <f aca="false">IFERROR(ROUND(Q415/AA415,2),0)</f>
        <v>162.08</v>
      </c>
      <c r="AC415" s="30" t="str">
        <f aca="false">IF(AND(K415="Critical",N415="No"),"URGENT - No Bed","Normal")</f>
        <v>Normal</v>
      </c>
      <c r="AD415" s="34" t="n">
        <f aca="false">INDEX(Lookup_Tables!$B$3:$B$12,MATCH(H415,Lookup_Tables!$A$3:$A$12,0))</f>
        <v>3000000</v>
      </c>
      <c r="AE415" s="30" t="str">
        <f aca="false">INDEX(Lookup_Tables!$C$3:$C$12,MATCH(H415,Lookup_Tables!$A$3:$A$12,0))</f>
        <v>Dr. Pooja Iyer</v>
      </c>
      <c r="AF415" s="30" t="str">
        <f aca="false">IFERROR(INDEX(Lookup_Tables!$F$16:$F$45,MATCH(I415,Lookup_Tables!$E$16:$E$45,0)),"N/A")</f>
        <v>EMP214</v>
      </c>
      <c r="AG415" s="30" t="n">
        <f aca="false">_xlfn.IFS(R415="Recovered",4,R415="Referred",3,R415="Admitted",2,R415="Deceased",1,TRUE(),0)</f>
        <v>3</v>
      </c>
      <c r="AH415" s="30" t="str">
        <f aca="false">IF(T415&gt;=4,"Satisfied",IF(T415&gt;=3,"Neutral","Needs Improvement"))</f>
        <v>Needs Improvement</v>
      </c>
    </row>
    <row r="416" customFormat="false" ht="15" hidden="false" customHeight="false" outlineLevel="0" collapsed="false">
      <c r="A416" s="27" t="s">
        <v>6917</v>
      </c>
      <c r="B416" s="27" t="s">
        <v>1409</v>
      </c>
      <c r="C416" s="27" t="n">
        <v>33</v>
      </c>
      <c r="D416" s="27" t="s">
        <v>181</v>
      </c>
      <c r="E416" s="28" t="n">
        <v>45306</v>
      </c>
      <c r="F416" s="27" t="s">
        <v>750</v>
      </c>
      <c r="G416" s="28" t="n">
        <v>45307</v>
      </c>
      <c r="H416" s="27" t="s">
        <v>161</v>
      </c>
      <c r="I416" s="27" t="s">
        <v>162</v>
      </c>
      <c r="J416" s="27" t="s">
        <v>258</v>
      </c>
      <c r="K416" s="27" t="s">
        <v>156</v>
      </c>
      <c r="L416" s="27" t="n">
        <v>27</v>
      </c>
      <c r="M416" s="27" t="n">
        <v>70</v>
      </c>
      <c r="N416" s="27" t="s">
        <v>186</v>
      </c>
      <c r="O416" s="27" t="s">
        <v>139</v>
      </c>
      <c r="P416" s="27" t="s">
        <v>187</v>
      </c>
      <c r="Q416" s="29" t="n">
        <v>3365.64</v>
      </c>
      <c r="R416" s="27" t="s">
        <v>130</v>
      </c>
      <c r="S416" s="27" t="s">
        <v>192</v>
      </c>
      <c r="T416" s="27" t="n">
        <v>4</v>
      </c>
      <c r="U416" s="27" t="n">
        <f aca="false">YEAR(E416)</f>
        <v>2024</v>
      </c>
      <c r="V416" s="27" t="str">
        <f aca="false">TEXT(E416,"MMM-YYYY")</f>
        <v>Jan-2024</v>
      </c>
      <c r="W416" s="27" t="n">
        <f aca="false">MONTH(E416)</f>
        <v>1</v>
      </c>
      <c r="X416" s="27" t="str">
        <f aca="false">TEXT(WEEKDAY(E416,2),"0")&amp;" - "&amp;TEXT(E416,"dddd")</f>
        <v>1 - Monday</v>
      </c>
      <c r="Y416" s="27" t="str">
        <f aca="false">_xlfn.IFS(C416&lt;18,"Child (0-17)",C416&lt;40,"Young Adult (18-39)",C416&lt;60,"Adult (40-59)",TRUE(),"Senior (60+)")</f>
        <v>Young Adult (18-39)</v>
      </c>
      <c r="Z416" s="27" t="n">
        <f aca="false">ROUND(G416-E416,0)</f>
        <v>1</v>
      </c>
      <c r="AA416" s="27" t="n">
        <f aca="false">L416+M416</f>
        <v>97</v>
      </c>
      <c r="AB416" s="27" t="n">
        <f aca="false">IFERROR(ROUND(Q416/AA416,2),0)</f>
        <v>34.7</v>
      </c>
      <c r="AC416" s="27" t="str">
        <f aca="false">IF(AND(K416="Critical",N416="No"),"URGENT - No Bed","Normal")</f>
        <v>Normal</v>
      </c>
      <c r="AD416" s="33" t="n">
        <f aca="false">INDEX(Lookup_Tables!$B$3:$B$12,MATCH(H416,Lookup_Tables!$A$3:$A$12,0))</f>
        <v>3600000</v>
      </c>
      <c r="AE416" s="27" t="str">
        <f aca="false">INDEX(Lookup_Tables!$C$3:$C$12,MATCH(H416,Lookup_Tables!$A$3:$A$12,0))</f>
        <v>Dr. Sameer Joshi</v>
      </c>
      <c r="AF416" s="27" t="str">
        <f aca="false">IFERROR(INDEX(Lookup_Tables!$F$16:$F$45,MATCH(I416,Lookup_Tables!$E$16:$E$45,0)),"N/A")</f>
        <v>EMP222</v>
      </c>
      <c r="AG416" s="27" t="n">
        <f aca="false">_xlfn.IFS(R416="Recovered",4,R416="Referred",3,R416="Admitted",2,R416="Deceased",1,TRUE(),0)</f>
        <v>4</v>
      </c>
      <c r="AH416" s="27" t="str">
        <f aca="false">IF(T416&gt;=4,"Satisfied",IF(T416&gt;=3,"Neutral","Needs Improvement"))</f>
        <v>Satisfied</v>
      </c>
    </row>
    <row r="417" customFormat="false" ht="15" hidden="false" customHeight="false" outlineLevel="0" collapsed="false">
      <c r="A417" s="30" t="s">
        <v>6867</v>
      </c>
      <c r="B417" s="30" t="s">
        <v>2140</v>
      </c>
      <c r="C417" s="30" t="n">
        <v>15</v>
      </c>
      <c r="D417" s="30" t="s">
        <v>181</v>
      </c>
      <c r="E417" s="31" t="n">
        <v>45455</v>
      </c>
      <c r="F417" s="30" t="s">
        <v>286</v>
      </c>
      <c r="G417" s="31" t="n">
        <v>45456</v>
      </c>
      <c r="H417" s="30" t="s">
        <v>161</v>
      </c>
      <c r="I417" s="30" t="s">
        <v>320</v>
      </c>
      <c r="J417" s="30" t="s">
        <v>648</v>
      </c>
      <c r="K417" s="30" t="s">
        <v>138</v>
      </c>
      <c r="L417" s="30" t="n">
        <v>30</v>
      </c>
      <c r="M417" s="30" t="n">
        <v>28</v>
      </c>
      <c r="N417" s="30" t="s">
        <v>127</v>
      </c>
      <c r="O417" s="30" t="s">
        <v>139</v>
      </c>
      <c r="P417" s="30" t="s">
        <v>129</v>
      </c>
      <c r="Q417" s="32" t="n">
        <v>2609.51</v>
      </c>
      <c r="R417" s="30" t="s">
        <v>130</v>
      </c>
      <c r="S417" s="30" t="s">
        <v>178</v>
      </c>
      <c r="T417" s="30" t="n">
        <v>3</v>
      </c>
      <c r="U417" s="30" t="n">
        <f aca="false">YEAR(E417)</f>
        <v>2024</v>
      </c>
      <c r="V417" s="30" t="str">
        <f aca="false">TEXT(E417,"MMM-YYYY")</f>
        <v>Jun-2024</v>
      </c>
      <c r="W417" s="30" t="n">
        <f aca="false">MONTH(E417)</f>
        <v>6</v>
      </c>
      <c r="X417" s="30" t="str">
        <f aca="false">TEXT(WEEKDAY(E417,2),"0")&amp;" - "&amp;TEXT(E417,"dddd")</f>
        <v>3 - Wednesday</v>
      </c>
      <c r="Y417" s="30" t="str">
        <f aca="false">_xlfn.IFS(C417&lt;18,"Child (0-17)",C417&lt;40,"Young Adult (18-39)",C417&lt;60,"Adult (40-59)",TRUE(),"Senior (60+)")</f>
        <v>Child (0-17)</v>
      </c>
      <c r="Z417" s="30" t="n">
        <f aca="false">ROUND(G417-E417,0)</f>
        <v>1</v>
      </c>
      <c r="AA417" s="30" t="n">
        <f aca="false">L417+M417</f>
        <v>58</v>
      </c>
      <c r="AB417" s="30" t="n">
        <f aca="false">IFERROR(ROUND(Q417/AA417,2),0)</f>
        <v>44.99</v>
      </c>
      <c r="AC417" s="30" t="str">
        <f aca="false">IF(AND(K417="Critical",N417="No"),"URGENT - No Bed","Normal")</f>
        <v>Normal</v>
      </c>
      <c r="AD417" s="34" t="n">
        <f aca="false">INDEX(Lookup_Tables!$B$3:$B$12,MATCH(H417,Lookup_Tables!$A$3:$A$12,0))</f>
        <v>3600000</v>
      </c>
      <c r="AE417" s="30" t="str">
        <f aca="false">INDEX(Lookup_Tables!$C$3:$C$12,MATCH(H417,Lookup_Tables!$A$3:$A$12,0))</f>
        <v>Dr. Sameer Joshi</v>
      </c>
      <c r="AF417" s="30" t="str">
        <f aca="false">IFERROR(INDEX(Lookup_Tables!$F$16:$F$45,MATCH(I417,Lookup_Tables!$E$16:$E$45,0)),"N/A")</f>
        <v>EMP223</v>
      </c>
      <c r="AG417" s="30" t="n">
        <f aca="false">_xlfn.IFS(R417="Recovered",4,R417="Referred",3,R417="Admitted",2,R417="Deceased",1,TRUE(),0)</f>
        <v>4</v>
      </c>
      <c r="AH417" s="30" t="str">
        <f aca="false">IF(T417&gt;=4,"Satisfied",IF(T417&gt;=3,"Neutral","Needs Improvement"))</f>
        <v>Neutral</v>
      </c>
    </row>
    <row r="418" customFormat="false" ht="15" hidden="false" customHeight="false" outlineLevel="0" collapsed="false">
      <c r="A418" s="27" t="s">
        <v>4203</v>
      </c>
      <c r="B418" s="27" t="s">
        <v>4204</v>
      </c>
      <c r="C418" s="27" t="n">
        <v>21</v>
      </c>
      <c r="D418" s="27" t="s">
        <v>121</v>
      </c>
      <c r="E418" s="28" t="n">
        <v>45623</v>
      </c>
      <c r="F418" s="27" t="s">
        <v>1384</v>
      </c>
      <c r="G418" s="28" t="n">
        <v>45627</v>
      </c>
      <c r="H418" s="27" t="s">
        <v>183</v>
      </c>
      <c r="I418" s="27" t="s">
        <v>184</v>
      </c>
      <c r="J418" s="27" t="s">
        <v>476</v>
      </c>
      <c r="K418" s="27" t="s">
        <v>126</v>
      </c>
      <c r="L418" s="27" t="n">
        <v>15</v>
      </c>
      <c r="M418" s="27" t="n">
        <v>51</v>
      </c>
      <c r="N418" s="27" t="s">
        <v>186</v>
      </c>
      <c r="O418" s="27" t="s">
        <v>139</v>
      </c>
      <c r="P418" s="27" t="s">
        <v>150</v>
      </c>
      <c r="Q418" s="29" t="n">
        <v>6563.5</v>
      </c>
      <c r="R418" s="27" t="s">
        <v>268</v>
      </c>
      <c r="S418" s="27" t="s">
        <v>192</v>
      </c>
      <c r="T418" s="27" t="n">
        <v>2</v>
      </c>
      <c r="U418" s="27" t="n">
        <f aca="false">YEAR(E418)</f>
        <v>2024</v>
      </c>
      <c r="V418" s="27" t="str">
        <f aca="false">TEXT(E418,"MMM-YYYY")</f>
        <v>Nov-2024</v>
      </c>
      <c r="W418" s="27" t="n">
        <f aca="false">MONTH(E418)</f>
        <v>11</v>
      </c>
      <c r="X418" s="27" t="str">
        <f aca="false">TEXT(WEEKDAY(E418,2),"0")&amp;" - "&amp;TEXT(E418,"dddd")</f>
        <v>3 - Wednesday</v>
      </c>
      <c r="Y418" s="27" t="str">
        <f aca="false">_xlfn.IFS(C418&lt;18,"Child (0-17)",C418&lt;40,"Young Adult (18-39)",C418&lt;60,"Adult (40-59)",TRUE(),"Senior (60+)")</f>
        <v>Young Adult (18-39)</v>
      </c>
      <c r="Z418" s="27" t="n">
        <f aca="false">ROUND(G418-E418,0)</f>
        <v>4</v>
      </c>
      <c r="AA418" s="27" t="n">
        <f aca="false">L418+M418</f>
        <v>66</v>
      </c>
      <c r="AB418" s="27" t="n">
        <f aca="false">IFERROR(ROUND(Q418/AA418,2),0)</f>
        <v>99.45</v>
      </c>
      <c r="AC418" s="27" t="str">
        <f aca="false">IF(AND(K418="Critical",N418="No"),"URGENT - No Bed","Normal")</f>
        <v>Normal</v>
      </c>
      <c r="AD418" s="33" t="n">
        <f aca="false">INDEX(Lookup_Tables!$B$3:$B$12,MATCH(H418,Lookup_Tables!$A$3:$A$12,0))</f>
        <v>3100000</v>
      </c>
      <c r="AE418" s="27" t="str">
        <f aca="false">INDEX(Lookup_Tables!$C$3:$C$12,MATCH(H418,Lookup_Tables!$A$3:$A$12,0))</f>
        <v>Dr. Kavita Rao</v>
      </c>
      <c r="AF418" s="27" t="str">
        <f aca="false">IFERROR(INDEX(Lookup_Tables!$F$16:$F$45,MATCH(I418,Lookup_Tables!$E$16:$E$45,0)),"N/A")</f>
        <v>EMP226</v>
      </c>
      <c r="AG418" s="27" t="n">
        <f aca="false">_xlfn.IFS(R418="Recovered",4,R418="Referred",3,R418="Admitted",2,R418="Deceased",1,TRUE(),0)</f>
        <v>3</v>
      </c>
      <c r="AH418" s="27" t="str">
        <f aca="false">IF(T418&gt;=4,"Satisfied",IF(T418&gt;=3,"Neutral","Needs Improvement"))</f>
        <v>Needs Improvement</v>
      </c>
    </row>
    <row r="419" customFormat="false" ht="15" hidden="false" customHeight="false" outlineLevel="0" collapsed="false">
      <c r="A419" s="30" t="s">
        <v>6899</v>
      </c>
      <c r="B419" s="30" t="s">
        <v>834</v>
      </c>
      <c r="C419" s="30" t="n">
        <v>41</v>
      </c>
      <c r="D419" s="30" t="s">
        <v>181</v>
      </c>
      <c r="E419" s="31" t="n">
        <v>45561</v>
      </c>
      <c r="F419" s="30" t="s">
        <v>1436</v>
      </c>
      <c r="G419" s="31" t="n">
        <v>45561</v>
      </c>
      <c r="H419" s="30" t="s">
        <v>123</v>
      </c>
      <c r="I419" s="30" t="s">
        <v>124</v>
      </c>
      <c r="J419" s="30" t="s">
        <v>125</v>
      </c>
      <c r="K419" s="30" t="s">
        <v>138</v>
      </c>
      <c r="L419" s="30" t="n">
        <v>56</v>
      </c>
      <c r="M419" s="30" t="n">
        <v>38</v>
      </c>
      <c r="N419" s="30" t="s">
        <v>127</v>
      </c>
      <c r="O419" s="30" t="s">
        <v>128</v>
      </c>
      <c r="P419" s="30" t="s">
        <v>140</v>
      </c>
      <c r="Q419" s="32" t="n">
        <v>2070.17</v>
      </c>
      <c r="R419" s="30" t="s">
        <v>268</v>
      </c>
      <c r="S419" s="30" t="s">
        <v>223</v>
      </c>
      <c r="T419" s="30" t="n">
        <v>3</v>
      </c>
      <c r="U419" s="30" t="n">
        <f aca="false">YEAR(E419)</f>
        <v>2024</v>
      </c>
      <c r="V419" s="30" t="str">
        <f aca="false">TEXT(E419,"MMM-YYYY")</f>
        <v>Sep-2024</v>
      </c>
      <c r="W419" s="30" t="n">
        <f aca="false">MONTH(E419)</f>
        <v>9</v>
      </c>
      <c r="X419" s="30" t="str">
        <f aca="false">TEXT(WEEKDAY(E419,2),"0")&amp;" - "&amp;TEXT(E419,"dddd")</f>
        <v>4 - Thursday</v>
      </c>
      <c r="Y419" s="30" t="str">
        <f aca="false">_xlfn.IFS(C419&lt;18,"Child (0-17)",C419&lt;40,"Young Adult (18-39)",C419&lt;60,"Adult (40-59)",TRUE(),"Senior (60+)")</f>
        <v>Adult (40-59)</v>
      </c>
      <c r="Z419" s="30" t="n">
        <f aca="false">ROUND(G419-E419,0)</f>
        <v>0</v>
      </c>
      <c r="AA419" s="30" t="n">
        <f aca="false">L419+M419</f>
        <v>94</v>
      </c>
      <c r="AB419" s="30" t="n">
        <f aca="false">IFERROR(ROUND(Q419/AA419,2),0)</f>
        <v>22.02</v>
      </c>
      <c r="AC419" s="30" t="str">
        <f aca="false">IF(AND(K419="Critical",N419="No"),"URGENT - No Bed","Normal")</f>
        <v>Normal</v>
      </c>
      <c r="AD419" s="34" t="n">
        <f aca="false">INDEX(Lookup_Tables!$B$3:$B$12,MATCH(H419,Lookup_Tables!$A$3:$A$12,0))</f>
        <v>2200000</v>
      </c>
      <c r="AE419" s="30" t="str">
        <f aca="false">INDEX(Lookup_Tables!$C$3:$C$12,MATCH(H419,Lookup_Tables!$A$3:$A$12,0))</f>
        <v>Dr. Rohan Das</v>
      </c>
      <c r="AF419" s="30" t="str">
        <f aca="false">IFERROR(INDEX(Lookup_Tables!$F$16:$F$45,MATCH(I419,Lookup_Tables!$E$16:$E$45,0)),"N/A")</f>
        <v>EMP205</v>
      </c>
      <c r="AG419" s="30" t="n">
        <f aca="false">_xlfn.IFS(R419="Recovered",4,R419="Referred",3,R419="Admitted",2,R419="Deceased",1,TRUE(),0)</f>
        <v>3</v>
      </c>
      <c r="AH419" s="30" t="str">
        <f aca="false">IF(T419&gt;=4,"Satisfied",IF(T419&gt;=3,"Neutral","Needs Improvement"))</f>
        <v>Neutral</v>
      </c>
    </row>
    <row r="420" customFormat="false" ht="15" hidden="false" customHeight="false" outlineLevel="0" collapsed="false">
      <c r="A420" s="27" t="s">
        <v>7150</v>
      </c>
      <c r="B420" s="27" t="s">
        <v>1502</v>
      </c>
      <c r="C420" s="27" t="n">
        <v>73</v>
      </c>
      <c r="D420" s="27" t="s">
        <v>181</v>
      </c>
      <c r="E420" s="28" t="n">
        <v>45384</v>
      </c>
      <c r="F420" s="27" t="s">
        <v>901</v>
      </c>
      <c r="G420" s="28" t="n">
        <v>45385</v>
      </c>
      <c r="H420" s="27" t="s">
        <v>217</v>
      </c>
      <c r="I420" s="27" t="s">
        <v>282</v>
      </c>
      <c r="J420" s="27" t="s">
        <v>483</v>
      </c>
      <c r="K420" s="27" t="s">
        <v>138</v>
      </c>
      <c r="L420" s="27" t="n">
        <v>77</v>
      </c>
      <c r="M420" s="27" t="n">
        <v>44</v>
      </c>
      <c r="N420" s="27" t="s">
        <v>127</v>
      </c>
      <c r="O420" s="27" t="s">
        <v>139</v>
      </c>
      <c r="P420" s="27" t="s">
        <v>129</v>
      </c>
      <c r="Q420" s="29" t="n">
        <v>1131.48</v>
      </c>
      <c r="R420" s="27" t="s">
        <v>130</v>
      </c>
      <c r="S420" s="27" t="s">
        <v>151</v>
      </c>
      <c r="T420" s="27" t="n">
        <v>3</v>
      </c>
      <c r="U420" s="27" t="n">
        <f aca="false">YEAR(E420)</f>
        <v>2024</v>
      </c>
      <c r="V420" s="27" t="str">
        <f aca="false">TEXT(E420,"MMM-YYYY")</f>
        <v>Apr-2024</v>
      </c>
      <c r="W420" s="27" t="n">
        <f aca="false">MONTH(E420)</f>
        <v>4</v>
      </c>
      <c r="X420" s="27" t="str">
        <f aca="false">TEXT(WEEKDAY(E420,2),"0")&amp;" - "&amp;TEXT(E420,"dddd")</f>
        <v>2 - Tuesday</v>
      </c>
      <c r="Y420" s="27" t="str">
        <f aca="false">_xlfn.IFS(C420&lt;18,"Child (0-17)",C420&lt;40,"Young Adult (18-39)",C420&lt;60,"Adult (40-59)",TRUE(),"Senior (60+)")</f>
        <v>Senior (60+)</v>
      </c>
      <c r="Z420" s="27" t="n">
        <f aca="false">ROUND(G420-E420,0)</f>
        <v>1</v>
      </c>
      <c r="AA420" s="27" t="n">
        <f aca="false">L420+M420</f>
        <v>121</v>
      </c>
      <c r="AB420" s="27" t="n">
        <f aca="false">IFERROR(ROUND(Q420/AA420,2),0)</f>
        <v>9.35</v>
      </c>
      <c r="AC420" s="27" t="str">
        <f aca="false">IF(AND(K420="Critical",N420="No"),"URGENT - No Bed","Normal")</f>
        <v>Normal</v>
      </c>
      <c r="AD420" s="33" t="n">
        <f aca="false">INDEX(Lookup_Tables!$B$3:$B$12,MATCH(H420,Lookup_Tables!$A$3:$A$12,0))</f>
        <v>4200000</v>
      </c>
      <c r="AE420" s="27" t="str">
        <f aca="false">INDEX(Lookup_Tables!$C$3:$C$12,MATCH(H420,Lookup_Tables!$A$3:$A$12,0))</f>
        <v>Dr. Anil Kapoor</v>
      </c>
      <c r="AF420" s="27" t="str">
        <f aca="false">IFERROR(INDEX(Lookup_Tables!$F$16:$F$45,MATCH(I420,Lookup_Tables!$E$16:$E$45,0)),"N/A")</f>
        <v>EMP200</v>
      </c>
      <c r="AG420" s="27" t="n">
        <f aca="false">_xlfn.IFS(R420="Recovered",4,R420="Referred",3,R420="Admitted",2,R420="Deceased",1,TRUE(),0)</f>
        <v>4</v>
      </c>
      <c r="AH420" s="27" t="str">
        <f aca="false">IF(T420&gt;=4,"Satisfied",IF(T420&gt;=3,"Neutral","Needs Improvement"))</f>
        <v>Neutral</v>
      </c>
    </row>
    <row r="421" customFormat="false" ht="15" hidden="false" customHeight="false" outlineLevel="0" collapsed="false">
      <c r="A421" s="30" t="s">
        <v>1721</v>
      </c>
      <c r="B421" s="30" t="s">
        <v>1722</v>
      </c>
      <c r="C421" s="30" t="n">
        <v>61</v>
      </c>
      <c r="D421" s="30" t="s">
        <v>121</v>
      </c>
      <c r="E421" s="31" t="n">
        <v>45488</v>
      </c>
      <c r="F421" s="30" t="s">
        <v>1135</v>
      </c>
      <c r="G421" s="31" t="n">
        <v>45488</v>
      </c>
      <c r="H421" s="30" t="s">
        <v>146</v>
      </c>
      <c r="I421" s="30" t="s">
        <v>309</v>
      </c>
      <c r="J421" s="30" t="s">
        <v>148</v>
      </c>
      <c r="K421" s="30" t="s">
        <v>138</v>
      </c>
      <c r="L421" s="30" t="n">
        <v>26</v>
      </c>
      <c r="M421" s="30" t="n">
        <v>25</v>
      </c>
      <c r="N421" s="30" t="s">
        <v>127</v>
      </c>
      <c r="O421" s="30" t="s">
        <v>139</v>
      </c>
      <c r="P421" s="30" t="s">
        <v>150</v>
      </c>
      <c r="Q421" s="32" t="n">
        <v>2668.48</v>
      </c>
      <c r="R421" s="30" t="s">
        <v>172</v>
      </c>
      <c r="S421" s="30" t="s">
        <v>197</v>
      </c>
      <c r="T421" s="30" t="n">
        <v>3</v>
      </c>
      <c r="U421" s="30" t="n">
        <f aca="false">YEAR(E421)</f>
        <v>2024</v>
      </c>
      <c r="V421" s="30" t="str">
        <f aca="false">TEXT(E421,"MMM-YYYY")</f>
        <v>Jul-2024</v>
      </c>
      <c r="W421" s="30" t="n">
        <f aca="false">MONTH(E421)</f>
        <v>7</v>
      </c>
      <c r="X421" s="30" t="str">
        <f aca="false">TEXT(WEEKDAY(E421,2),"0")&amp;" - "&amp;TEXT(E421,"dddd")</f>
        <v>1 - Monday</v>
      </c>
      <c r="Y421" s="30" t="str">
        <f aca="false">_xlfn.IFS(C421&lt;18,"Child (0-17)",C421&lt;40,"Young Adult (18-39)",C421&lt;60,"Adult (40-59)",TRUE(),"Senior (60+)")</f>
        <v>Senior (60+)</v>
      </c>
      <c r="Z421" s="30" t="n">
        <f aca="false">ROUND(G421-E421,0)</f>
        <v>0</v>
      </c>
      <c r="AA421" s="30" t="n">
        <f aca="false">L421+M421</f>
        <v>51</v>
      </c>
      <c r="AB421" s="30" t="n">
        <f aca="false">IFERROR(ROUND(Q421/AA421,2),0)</f>
        <v>52.32</v>
      </c>
      <c r="AC421" s="30" t="str">
        <f aca="false">IF(AND(K421="Critical",N421="No"),"URGENT - No Bed","Normal")</f>
        <v>Normal</v>
      </c>
      <c r="AD421" s="34" t="n">
        <f aca="false">INDEX(Lookup_Tables!$B$3:$B$12,MATCH(H421,Lookup_Tables!$A$3:$A$12,0))</f>
        <v>2700000</v>
      </c>
      <c r="AE421" s="30" t="str">
        <f aca="false">INDEX(Lookup_Tables!$C$3:$C$12,MATCH(H421,Lookup_Tables!$A$3:$A$12,0))</f>
        <v>Dr. Vikram Singh</v>
      </c>
      <c r="AF421" s="30" t="str">
        <f aca="false">IFERROR(INDEX(Lookup_Tables!$F$16:$F$45,MATCH(I421,Lookup_Tables!$E$16:$E$45,0)),"N/A")</f>
        <v>EMP228</v>
      </c>
      <c r="AG421" s="30" t="n">
        <f aca="false">_xlfn.IFS(R421="Recovered",4,R421="Referred",3,R421="Admitted",2,R421="Deceased",1,TRUE(),0)</f>
        <v>2</v>
      </c>
      <c r="AH421" s="30" t="str">
        <f aca="false">IF(T421&gt;=4,"Satisfied",IF(T421&gt;=3,"Neutral","Needs Improvement"))</f>
        <v>Neutral</v>
      </c>
    </row>
    <row r="422" customFormat="false" ht="15" hidden="false" customHeight="false" outlineLevel="0" collapsed="false">
      <c r="A422" s="27" t="s">
        <v>2979</v>
      </c>
      <c r="B422" s="27" t="s">
        <v>1278</v>
      </c>
      <c r="C422" s="27" t="n">
        <v>41</v>
      </c>
      <c r="D422" s="27" t="s">
        <v>121</v>
      </c>
      <c r="E422" s="28" t="n">
        <v>45294</v>
      </c>
      <c r="F422" s="27" t="s">
        <v>1739</v>
      </c>
      <c r="G422" s="28" t="n">
        <v>45297</v>
      </c>
      <c r="H422" s="27" t="s">
        <v>146</v>
      </c>
      <c r="I422" s="27" t="s">
        <v>309</v>
      </c>
      <c r="J422" s="27" t="s">
        <v>177</v>
      </c>
      <c r="K422" s="27" t="s">
        <v>156</v>
      </c>
      <c r="L422" s="27" t="n">
        <v>23</v>
      </c>
      <c r="M422" s="27" t="n">
        <v>87</v>
      </c>
      <c r="N422" s="27" t="s">
        <v>127</v>
      </c>
      <c r="O422" s="27" t="s">
        <v>139</v>
      </c>
      <c r="P422" s="27" t="s">
        <v>150</v>
      </c>
      <c r="Q422" s="29" t="n">
        <v>3644.73</v>
      </c>
      <c r="R422" s="27" t="s">
        <v>130</v>
      </c>
      <c r="S422" s="27" t="s">
        <v>151</v>
      </c>
      <c r="T422" s="27" t="n">
        <v>5</v>
      </c>
      <c r="U422" s="27" t="n">
        <f aca="false">YEAR(E422)</f>
        <v>2024</v>
      </c>
      <c r="V422" s="27" t="str">
        <f aca="false">TEXT(E422,"MMM-YYYY")</f>
        <v>Jan-2024</v>
      </c>
      <c r="W422" s="27" t="n">
        <f aca="false">MONTH(E422)</f>
        <v>1</v>
      </c>
      <c r="X422" s="27" t="str">
        <f aca="false">TEXT(WEEKDAY(E422,2),"0")&amp;" - "&amp;TEXT(E422,"dddd")</f>
        <v>3 - Wednesday</v>
      </c>
      <c r="Y422" s="27" t="str">
        <f aca="false">_xlfn.IFS(C422&lt;18,"Child (0-17)",C422&lt;40,"Young Adult (18-39)",C422&lt;60,"Adult (40-59)",TRUE(),"Senior (60+)")</f>
        <v>Adult (40-59)</v>
      </c>
      <c r="Z422" s="27" t="n">
        <f aca="false">ROUND(G422-E422,0)</f>
        <v>3</v>
      </c>
      <c r="AA422" s="27" t="n">
        <f aca="false">L422+M422</f>
        <v>110</v>
      </c>
      <c r="AB422" s="27" t="n">
        <f aca="false">IFERROR(ROUND(Q422/AA422,2),0)</f>
        <v>33.13</v>
      </c>
      <c r="AC422" s="27" t="str">
        <f aca="false">IF(AND(K422="Critical",N422="No"),"URGENT - No Bed","Normal")</f>
        <v>Normal</v>
      </c>
      <c r="AD422" s="33" t="n">
        <f aca="false">INDEX(Lookup_Tables!$B$3:$B$12,MATCH(H422,Lookup_Tables!$A$3:$A$12,0))</f>
        <v>2700000</v>
      </c>
      <c r="AE422" s="27" t="str">
        <f aca="false">INDEX(Lookup_Tables!$C$3:$C$12,MATCH(H422,Lookup_Tables!$A$3:$A$12,0))</f>
        <v>Dr. Vikram Singh</v>
      </c>
      <c r="AF422" s="27" t="str">
        <f aca="false">IFERROR(INDEX(Lookup_Tables!$F$16:$F$45,MATCH(I422,Lookup_Tables!$E$16:$E$45,0)),"N/A")</f>
        <v>EMP228</v>
      </c>
      <c r="AG422" s="27" t="n">
        <f aca="false">_xlfn.IFS(R422="Recovered",4,R422="Referred",3,R422="Admitted",2,R422="Deceased",1,TRUE(),0)</f>
        <v>4</v>
      </c>
      <c r="AH422" s="27" t="str">
        <f aca="false">IF(T422&gt;=4,"Satisfied",IF(T422&gt;=3,"Neutral","Needs Improvement"))</f>
        <v>Satisfied</v>
      </c>
    </row>
    <row r="423" customFormat="false" ht="15" hidden="false" customHeight="false" outlineLevel="0" collapsed="false">
      <c r="A423" s="30" t="s">
        <v>6512</v>
      </c>
      <c r="B423" s="30" t="s">
        <v>2524</v>
      </c>
      <c r="C423" s="30" t="n">
        <v>19</v>
      </c>
      <c r="D423" s="30" t="s">
        <v>181</v>
      </c>
      <c r="E423" s="31" t="n">
        <v>45655</v>
      </c>
      <c r="F423" s="30" t="s">
        <v>378</v>
      </c>
      <c r="G423" s="31" t="n">
        <v>45656</v>
      </c>
      <c r="H423" s="30" t="s">
        <v>161</v>
      </c>
      <c r="I423" s="30" t="s">
        <v>162</v>
      </c>
      <c r="J423" s="30" t="s">
        <v>648</v>
      </c>
      <c r="K423" s="30" t="s">
        <v>138</v>
      </c>
      <c r="L423" s="30" t="n">
        <v>83</v>
      </c>
      <c r="M423" s="30" t="n">
        <v>42</v>
      </c>
      <c r="N423" s="30" t="s">
        <v>127</v>
      </c>
      <c r="O423" s="30" t="s">
        <v>128</v>
      </c>
      <c r="P423" s="30" t="s">
        <v>150</v>
      </c>
      <c r="Q423" s="32" t="n">
        <v>2782.47</v>
      </c>
      <c r="R423" s="30" t="s">
        <v>130</v>
      </c>
      <c r="S423" s="30" t="s">
        <v>223</v>
      </c>
      <c r="T423" s="30" t="n">
        <v>4</v>
      </c>
      <c r="U423" s="30" t="n">
        <f aca="false">YEAR(E423)</f>
        <v>2024</v>
      </c>
      <c r="V423" s="30" t="str">
        <f aca="false">TEXT(E423,"MMM-YYYY")</f>
        <v>Dec-2024</v>
      </c>
      <c r="W423" s="30" t="n">
        <f aca="false">MONTH(E423)</f>
        <v>12</v>
      </c>
      <c r="X423" s="30" t="str">
        <f aca="false">TEXT(WEEKDAY(E423,2),"0")&amp;" - "&amp;TEXT(E423,"dddd")</f>
        <v>7 - Sunday</v>
      </c>
      <c r="Y423" s="30" t="str">
        <f aca="false">_xlfn.IFS(C423&lt;18,"Child (0-17)",C423&lt;40,"Young Adult (18-39)",C423&lt;60,"Adult (40-59)",TRUE(),"Senior (60+)")</f>
        <v>Young Adult (18-39)</v>
      </c>
      <c r="Z423" s="30" t="n">
        <f aca="false">ROUND(G423-E423,0)</f>
        <v>1</v>
      </c>
      <c r="AA423" s="30" t="n">
        <f aca="false">L423+M423</f>
        <v>125</v>
      </c>
      <c r="AB423" s="30" t="n">
        <f aca="false">IFERROR(ROUND(Q423/AA423,2),0)</f>
        <v>22.26</v>
      </c>
      <c r="AC423" s="30" t="str">
        <f aca="false">IF(AND(K423="Critical",N423="No"),"URGENT - No Bed","Normal")</f>
        <v>Normal</v>
      </c>
      <c r="AD423" s="34" t="n">
        <f aca="false">INDEX(Lookup_Tables!$B$3:$B$12,MATCH(H423,Lookup_Tables!$A$3:$A$12,0))</f>
        <v>3600000</v>
      </c>
      <c r="AE423" s="30" t="str">
        <f aca="false">INDEX(Lookup_Tables!$C$3:$C$12,MATCH(H423,Lookup_Tables!$A$3:$A$12,0))</f>
        <v>Dr. Sameer Joshi</v>
      </c>
      <c r="AF423" s="30" t="str">
        <f aca="false">IFERROR(INDEX(Lookup_Tables!$F$16:$F$45,MATCH(I423,Lookup_Tables!$E$16:$E$45,0)),"N/A")</f>
        <v>EMP222</v>
      </c>
      <c r="AG423" s="30" t="n">
        <f aca="false">_xlfn.IFS(R423="Recovered",4,R423="Referred",3,R423="Admitted",2,R423="Deceased",1,TRUE(),0)</f>
        <v>4</v>
      </c>
      <c r="AH423" s="30" t="str">
        <f aca="false">IF(T423&gt;=4,"Satisfied",IF(T423&gt;=3,"Neutral","Needs Improvement"))</f>
        <v>Satisfied</v>
      </c>
    </row>
    <row r="424" customFormat="false" ht="15" hidden="false" customHeight="false" outlineLevel="0" collapsed="false">
      <c r="A424" s="27" t="s">
        <v>4572</v>
      </c>
      <c r="B424" s="27" t="s">
        <v>4573</v>
      </c>
      <c r="C424" s="27" t="n">
        <v>45</v>
      </c>
      <c r="D424" s="27" t="s">
        <v>121</v>
      </c>
      <c r="E424" s="28" t="n">
        <v>45427</v>
      </c>
      <c r="F424" s="27" t="s">
        <v>1143</v>
      </c>
      <c r="G424" s="28" t="n">
        <v>45430</v>
      </c>
      <c r="H424" s="27" t="s">
        <v>242</v>
      </c>
      <c r="I424" s="27" t="s">
        <v>243</v>
      </c>
      <c r="J424" s="27" t="s">
        <v>244</v>
      </c>
      <c r="K424" s="27" t="s">
        <v>126</v>
      </c>
      <c r="L424" s="27" t="n">
        <v>14</v>
      </c>
      <c r="M424" s="27" t="n">
        <v>116</v>
      </c>
      <c r="N424" s="27" t="s">
        <v>127</v>
      </c>
      <c r="O424" s="27" t="s">
        <v>171</v>
      </c>
      <c r="P424" s="27" t="s">
        <v>129</v>
      </c>
      <c r="Q424" s="29" t="n">
        <v>7346.44</v>
      </c>
      <c r="R424" s="27" t="s">
        <v>130</v>
      </c>
      <c r="S424" s="27" t="s">
        <v>178</v>
      </c>
      <c r="T424" s="27" t="n">
        <v>4</v>
      </c>
      <c r="U424" s="27" t="n">
        <f aca="false">YEAR(E424)</f>
        <v>2024</v>
      </c>
      <c r="V424" s="27" t="str">
        <f aca="false">TEXT(E424,"MMM-YYYY")</f>
        <v>May-2024</v>
      </c>
      <c r="W424" s="27" t="n">
        <f aca="false">MONTH(E424)</f>
        <v>5</v>
      </c>
      <c r="X424" s="27" t="str">
        <f aca="false">TEXT(WEEKDAY(E424,2),"0")&amp;" - "&amp;TEXT(E424,"dddd")</f>
        <v>3 - Wednesday</v>
      </c>
      <c r="Y424" s="27" t="str">
        <f aca="false">_xlfn.IFS(C424&lt;18,"Child (0-17)",C424&lt;40,"Young Adult (18-39)",C424&lt;60,"Adult (40-59)",TRUE(),"Senior (60+)")</f>
        <v>Adult (40-59)</v>
      </c>
      <c r="Z424" s="27" t="n">
        <f aca="false">ROUND(G424-E424,0)</f>
        <v>3</v>
      </c>
      <c r="AA424" s="27" t="n">
        <f aca="false">L424+M424</f>
        <v>130</v>
      </c>
      <c r="AB424" s="27" t="n">
        <f aca="false">IFERROR(ROUND(Q424/AA424,2),0)</f>
        <v>56.51</v>
      </c>
      <c r="AC424" s="27" t="str">
        <f aca="false">IF(AND(K424="Critical",N424="No"),"URGENT - No Bed","Normal")</f>
        <v>Normal</v>
      </c>
      <c r="AD424" s="33" t="n">
        <f aca="false">INDEX(Lookup_Tables!$B$3:$B$12,MATCH(H424,Lookup_Tables!$A$3:$A$12,0))</f>
        <v>3000000</v>
      </c>
      <c r="AE424" s="27" t="str">
        <f aca="false">INDEX(Lookup_Tables!$C$3:$C$12,MATCH(H424,Lookup_Tables!$A$3:$A$12,0))</f>
        <v>Dr. Pooja Iyer</v>
      </c>
      <c r="AF424" s="27" t="str">
        <f aca="false">IFERROR(INDEX(Lookup_Tables!$F$16:$F$45,MATCH(I424,Lookup_Tables!$E$16:$E$45,0)),"N/A")</f>
        <v>EMP214</v>
      </c>
      <c r="AG424" s="27" t="n">
        <f aca="false">_xlfn.IFS(R424="Recovered",4,R424="Referred",3,R424="Admitted",2,R424="Deceased",1,TRUE(),0)</f>
        <v>4</v>
      </c>
      <c r="AH424" s="27" t="str">
        <f aca="false">IF(T424&gt;=4,"Satisfied",IF(T424&gt;=3,"Neutral","Needs Improvement"))</f>
        <v>Satisfied</v>
      </c>
    </row>
    <row r="425" customFormat="false" ht="15" hidden="false" customHeight="false" outlineLevel="0" collapsed="false">
      <c r="A425" s="30" t="s">
        <v>2363</v>
      </c>
      <c r="B425" s="30" t="s">
        <v>766</v>
      </c>
      <c r="C425" s="30" t="n">
        <v>47</v>
      </c>
      <c r="D425" s="30" t="s">
        <v>181</v>
      </c>
      <c r="E425" s="31" t="n">
        <v>45375</v>
      </c>
      <c r="F425" s="30" t="s">
        <v>293</v>
      </c>
      <c r="G425" s="31" t="n">
        <v>45376</v>
      </c>
      <c r="H425" s="30" t="s">
        <v>242</v>
      </c>
      <c r="I425" s="30" t="s">
        <v>466</v>
      </c>
      <c r="J425" s="30" t="s">
        <v>244</v>
      </c>
      <c r="K425" s="30" t="s">
        <v>138</v>
      </c>
      <c r="L425" s="30" t="n">
        <v>65</v>
      </c>
      <c r="M425" s="30" t="n">
        <v>37</v>
      </c>
      <c r="N425" s="30" t="s">
        <v>127</v>
      </c>
      <c r="O425" s="30" t="s">
        <v>139</v>
      </c>
      <c r="P425" s="30" t="s">
        <v>187</v>
      </c>
      <c r="Q425" s="32" t="n">
        <v>2546.68</v>
      </c>
      <c r="R425" s="30" t="s">
        <v>130</v>
      </c>
      <c r="S425" s="30" t="s">
        <v>164</v>
      </c>
      <c r="T425" s="30" t="n">
        <v>5</v>
      </c>
      <c r="U425" s="30" t="n">
        <f aca="false">YEAR(E425)</f>
        <v>2024</v>
      </c>
      <c r="V425" s="30" t="str">
        <f aca="false">TEXT(E425,"MMM-YYYY")</f>
        <v>Mar-2024</v>
      </c>
      <c r="W425" s="30" t="n">
        <f aca="false">MONTH(E425)</f>
        <v>3</v>
      </c>
      <c r="X425" s="30" t="str">
        <f aca="false">TEXT(WEEKDAY(E425,2),"0")&amp;" - "&amp;TEXT(E425,"dddd")</f>
        <v>7 - Sunday</v>
      </c>
      <c r="Y425" s="30" t="str">
        <f aca="false">_xlfn.IFS(C425&lt;18,"Child (0-17)",C425&lt;40,"Young Adult (18-39)",C425&lt;60,"Adult (40-59)",TRUE(),"Senior (60+)")</f>
        <v>Adult (40-59)</v>
      </c>
      <c r="Z425" s="30" t="n">
        <f aca="false">ROUND(G425-E425,0)</f>
        <v>1</v>
      </c>
      <c r="AA425" s="30" t="n">
        <f aca="false">L425+M425</f>
        <v>102</v>
      </c>
      <c r="AB425" s="30" t="n">
        <f aca="false">IFERROR(ROUND(Q425/AA425,2),0)</f>
        <v>24.97</v>
      </c>
      <c r="AC425" s="30" t="str">
        <f aca="false">IF(AND(K425="Critical",N425="No"),"URGENT - No Bed","Normal")</f>
        <v>Normal</v>
      </c>
      <c r="AD425" s="34" t="n">
        <f aca="false">INDEX(Lookup_Tables!$B$3:$B$12,MATCH(H425,Lookup_Tables!$A$3:$A$12,0))</f>
        <v>3000000</v>
      </c>
      <c r="AE425" s="30" t="str">
        <f aca="false">INDEX(Lookup_Tables!$C$3:$C$12,MATCH(H425,Lookup_Tables!$A$3:$A$12,0))</f>
        <v>Dr. Pooja Iyer</v>
      </c>
      <c r="AF425" s="30" t="str">
        <f aca="false">IFERROR(INDEX(Lookup_Tables!$F$16:$F$45,MATCH(I425,Lookup_Tables!$E$16:$E$45,0)),"N/A")</f>
        <v>EMP212</v>
      </c>
      <c r="AG425" s="30" t="n">
        <f aca="false">_xlfn.IFS(R425="Recovered",4,R425="Referred",3,R425="Admitted",2,R425="Deceased",1,TRUE(),0)</f>
        <v>4</v>
      </c>
      <c r="AH425" s="30" t="str">
        <f aca="false">IF(T425&gt;=4,"Satisfied",IF(T425&gt;=3,"Neutral","Needs Improvement"))</f>
        <v>Satisfied</v>
      </c>
    </row>
    <row r="426" customFormat="false" ht="15" hidden="false" customHeight="false" outlineLevel="0" collapsed="false">
      <c r="A426" s="27" t="s">
        <v>6091</v>
      </c>
      <c r="B426" s="27" t="s">
        <v>2543</v>
      </c>
      <c r="C426" s="27" t="n">
        <v>29</v>
      </c>
      <c r="D426" s="27" t="s">
        <v>181</v>
      </c>
      <c r="E426" s="28" t="n">
        <v>45437</v>
      </c>
      <c r="F426" s="27" t="s">
        <v>3007</v>
      </c>
      <c r="G426" s="28" t="n">
        <v>45442</v>
      </c>
      <c r="H426" s="27" t="s">
        <v>168</v>
      </c>
      <c r="I426" s="27" t="s">
        <v>169</v>
      </c>
      <c r="J426" s="27" t="s">
        <v>367</v>
      </c>
      <c r="K426" s="27" t="s">
        <v>126</v>
      </c>
      <c r="L426" s="27" t="n">
        <v>18</v>
      </c>
      <c r="M426" s="27" t="n">
        <v>119</v>
      </c>
      <c r="N426" s="27" t="s">
        <v>127</v>
      </c>
      <c r="O426" s="27" t="s">
        <v>128</v>
      </c>
      <c r="P426" s="27" t="s">
        <v>140</v>
      </c>
      <c r="Q426" s="29" t="n">
        <v>8117.84</v>
      </c>
      <c r="R426" s="27" t="s">
        <v>130</v>
      </c>
      <c r="S426" s="27" t="s">
        <v>335</v>
      </c>
      <c r="T426" s="27" t="n">
        <v>3</v>
      </c>
      <c r="U426" s="27" t="n">
        <f aca="false">YEAR(E426)</f>
        <v>2024</v>
      </c>
      <c r="V426" s="27" t="str">
        <f aca="false">TEXT(E426,"MMM-YYYY")</f>
        <v>May-2024</v>
      </c>
      <c r="W426" s="27" t="n">
        <f aca="false">MONTH(E426)</f>
        <v>5</v>
      </c>
      <c r="X426" s="27" t="str">
        <f aca="false">TEXT(WEEKDAY(E426,2),"0")&amp;" - "&amp;TEXT(E426,"dddd")</f>
        <v>6 - Saturday</v>
      </c>
      <c r="Y426" s="27" t="str">
        <f aca="false">_xlfn.IFS(C426&lt;18,"Child (0-17)",C426&lt;40,"Young Adult (18-39)",C426&lt;60,"Adult (40-59)",TRUE(),"Senior (60+)")</f>
        <v>Young Adult (18-39)</v>
      </c>
      <c r="Z426" s="27" t="n">
        <f aca="false">ROUND(G426-E426,0)</f>
        <v>5</v>
      </c>
      <c r="AA426" s="27" t="n">
        <f aca="false">L426+M426</f>
        <v>137</v>
      </c>
      <c r="AB426" s="27" t="n">
        <f aca="false">IFERROR(ROUND(Q426/AA426,2),0)</f>
        <v>59.25</v>
      </c>
      <c r="AC426" s="27" t="str">
        <f aca="false">IF(AND(K426="Critical",N426="No"),"URGENT - No Bed","Normal")</f>
        <v>Normal</v>
      </c>
      <c r="AD426" s="33" t="n">
        <f aca="false">INDEX(Lookup_Tables!$B$3:$B$12,MATCH(H426,Lookup_Tables!$A$3:$A$12,0))</f>
        <v>4400000</v>
      </c>
      <c r="AE426" s="27" t="str">
        <f aca="false">INDEX(Lookup_Tables!$C$3:$C$12,MATCH(H426,Lookup_Tables!$A$3:$A$12,0))</f>
        <v>Dr. Neha Chopra</v>
      </c>
      <c r="AF426" s="27" t="str">
        <f aca="false">IFERROR(INDEX(Lookup_Tables!$F$16:$F$45,MATCH(I426,Lookup_Tables!$E$16:$E$45,0)),"N/A")</f>
        <v>EMP220</v>
      </c>
      <c r="AG426" s="27" t="n">
        <f aca="false">_xlfn.IFS(R426="Recovered",4,R426="Referred",3,R426="Admitted",2,R426="Deceased",1,TRUE(),0)</f>
        <v>4</v>
      </c>
      <c r="AH426" s="27" t="str">
        <f aca="false">IF(T426&gt;=4,"Satisfied",IF(T426&gt;=3,"Neutral","Needs Improvement"))</f>
        <v>Neutral</v>
      </c>
    </row>
    <row r="427" customFormat="false" ht="15" hidden="false" customHeight="false" outlineLevel="0" collapsed="false">
      <c r="A427" s="30" t="s">
        <v>6112</v>
      </c>
      <c r="B427" s="30" t="s">
        <v>1373</v>
      </c>
      <c r="C427" s="30" t="n">
        <v>29</v>
      </c>
      <c r="D427" s="30" t="s">
        <v>121</v>
      </c>
      <c r="E427" s="31" t="n">
        <v>45305</v>
      </c>
      <c r="F427" s="30" t="s">
        <v>1250</v>
      </c>
      <c r="G427" s="31" t="n">
        <v>45305</v>
      </c>
      <c r="H427" s="30" t="s">
        <v>236</v>
      </c>
      <c r="I427" s="30" t="s">
        <v>323</v>
      </c>
      <c r="J427" s="30" t="s">
        <v>267</v>
      </c>
      <c r="K427" s="30" t="s">
        <v>156</v>
      </c>
      <c r="L427" s="30" t="n">
        <v>16</v>
      </c>
      <c r="M427" s="30" t="n">
        <v>35</v>
      </c>
      <c r="N427" s="30" t="s">
        <v>127</v>
      </c>
      <c r="O427" s="30" t="s">
        <v>171</v>
      </c>
      <c r="P427" s="30" t="s">
        <v>129</v>
      </c>
      <c r="Q427" s="32" t="n">
        <v>3433.11</v>
      </c>
      <c r="R427" s="30" t="s">
        <v>268</v>
      </c>
      <c r="S427" s="30" t="s">
        <v>197</v>
      </c>
      <c r="T427" s="30" t="n">
        <v>2</v>
      </c>
      <c r="U427" s="30" t="n">
        <f aca="false">YEAR(E427)</f>
        <v>2024</v>
      </c>
      <c r="V427" s="30" t="str">
        <f aca="false">TEXT(E427,"MMM-YYYY")</f>
        <v>Jan-2024</v>
      </c>
      <c r="W427" s="30" t="n">
        <f aca="false">MONTH(E427)</f>
        <v>1</v>
      </c>
      <c r="X427" s="30" t="str">
        <f aca="false">TEXT(WEEKDAY(E427,2),"0")&amp;" - "&amp;TEXT(E427,"dddd")</f>
        <v>7 - Sunday</v>
      </c>
      <c r="Y427" s="30" t="str">
        <f aca="false">_xlfn.IFS(C427&lt;18,"Child (0-17)",C427&lt;40,"Young Adult (18-39)",C427&lt;60,"Adult (40-59)",TRUE(),"Senior (60+)")</f>
        <v>Young Adult (18-39)</v>
      </c>
      <c r="Z427" s="30" t="n">
        <f aca="false">ROUND(G427-E427,0)</f>
        <v>0</v>
      </c>
      <c r="AA427" s="30" t="n">
        <f aca="false">L427+M427</f>
        <v>51</v>
      </c>
      <c r="AB427" s="30" t="n">
        <f aca="false">IFERROR(ROUND(Q427/AA427,2),0)</f>
        <v>67.32</v>
      </c>
      <c r="AC427" s="30" t="str">
        <f aca="false">IF(AND(K427="Critical",N427="No"),"URGENT - No Bed","Normal")</f>
        <v>Normal</v>
      </c>
      <c r="AD427" s="34" t="n">
        <f aca="false">INDEX(Lookup_Tables!$B$3:$B$12,MATCH(H427,Lookup_Tables!$A$3:$A$12,0))</f>
        <v>3900000</v>
      </c>
      <c r="AE427" s="30" t="str">
        <f aca="false">INDEX(Lookup_Tables!$C$3:$C$12,MATCH(H427,Lookup_Tables!$A$3:$A$12,0))</f>
        <v>Dr. Rina Mehta</v>
      </c>
      <c r="AF427" s="30" t="str">
        <f aca="false">IFERROR(INDEX(Lookup_Tables!$F$16:$F$45,MATCH(I427,Lookup_Tables!$E$16:$E$45,0)),"N/A")</f>
        <v>EMP216</v>
      </c>
      <c r="AG427" s="30" t="n">
        <f aca="false">_xlfn.IFS(R427="Recovered",4,R427="Referred",3,R427="Admitted",2,R427="Deceased",1,TRUE(),0)</f>
        <v>3</v>
      </c>
      <c r="AH427" s="30" t="str">
        <f aca="false">IF(T427&gt;=4,"Satisfied",IF(T427&gt;=3,"Neutral","Needs Improvement"))</f>
        <v>Needs Improvement</v>
      </c>
    </row>
    <row r="428" customFormat="false" ht="15" hidden="false" customHeight="false" outlineLevel="0" collapsed="false">
      <c r="A428" s="27" t="s">
        <v>5427</v>
      </c>
      <c r="B428" s="27" t="s">
        <v>2699</v>
      </c>
      <c r="C428" s="27" t="n">
        <v>29</v>
      </c>
      <c r="D428" s="27" t="s">
        <v>181</v>
      </c>
      <c r="E428" s="28" t="n">
        <v>45314</v>
      </c>
      <c r="F428" s="27" t="s">
        <v>1749</v>
      </c>
      <c r="G428" s="28" t="n">
        <v>45314</v>
      </c>
      <c r="H428" s="27" t="s">
        <v>123</v>
      </c>
      <c r="I428" s="27" t="s">
        <v>124</v>
      </c>
      <c r="J428" s="27" t="s">
        <v>418</v>
      </c>
      <c r="K428" s="27" t="s">
        <v>138</v>
      </c>
      <c r="L428" s="27" t="n">
        <v>56</v>
      </c>
      <c r="M428" s="27" t="n">
        <v>25</v>
      </c>
      <c r="N428" s="27" t="s">
        <v>127</v>
      </c>
      <c r="O428" s="27" t="s">
        <v>171</v>
      </c>
      <c r="P428" s="27" t="s">
        <v>129</v>
      </c>
      <c r="Q428" s="29" t="n">
        <v>860.1</v>
      </c>
      <c r="R428" s="27" t="s">
        <v>130</v>
      </c>
      <c r="S428" s="27" t="s">
        <v>178</v>
      </c>
      <c r="T428" s="27" t="n">
        <v>5</v>
      </c>
      <c r="U428" s="27" t="n">
        <f aca="false">YEAR(E428)</f>
        <v>2024</v>
      </c>
      <c r="V428" s="27" t="str">
        <f aca="false">TEXT(E428,"MMM-YYYY")</f>
        <v>Jan-2024</v>
      </c>
      <c r="W428" s="27" t="n">
        <f aca="false">MONTH(E428)</f>
        <v>1</v>
      </c>
      <c r="X428" s="27" t="str">
        <f aca="false">TEXT(WEEKDAY(E428,2),"0")&amp;" - "&amp;TEXT(E428,"dddd")</f>
        <v>2 - Tuesday</v>
      </c>
      <c r="Y428" s="27" t="str">
        <f aca="false">_xlfn.IFS(C428&lt;18,"Child (0-17)",C428&lt;40,"Young Adult (18-39)",C428&lt;60,"Adult (40-59)",TRUE(),"Senior (60+)")</f>
        <v>Young Adult (18-39)</v>
      </c>
      <c r="Z428" s="27" t="n">
        <f aca="false">ROUND(G428-E428,0)</f>
        <v>0</v>
      </c>
      <c r="AA428" s="27" t="n">
        <f aca="false">L428+M428</f>
        <v>81</v>
      </c>
      <c r="AB428" s="27" t="n">
        <f aca="false">IFERROR(ROUND(Q428/AA428,2),0)</f>
        <v>10.62</v>
      </c>
      <c r="AC428" s="27" t="str">
        <f aca="false">IF(AND(K428="Critical",N428="No"),"URGENT - No Bed","Normal")</f>
        <v>Normal</v>
      </c>
      <c r="AD428" s="33" t="n">
        <f aca="false">INDEX(Lookup_Tables!$B$3:$B$12,MATCH(H428,Lookup_Tables!$A$3:$A$12,0))</f>
        <v>2200000</v>
      </c>
      <c r="AE428" s="27" t="str">
        <f aca="false">INDEX(Lookup_Tables!$C$3:$C$12,MATCH(H428,Lookup_Tables!$A$3:$A$12,0))</f>
        <v>Dr. Rohan Das</v>
      </c>
      <c r="AF428" s="27" t="str">
        <f aca="false">IFERROR(INDEX(Lookup_Tables!$F$16:$F$45,MATCH(I428,Lookup_Tables!$E$16:$E$45,0)),"N/A")</f>
        <v>EMP205</v>
      </c>
      <c r="AG428" s="27" t="n">
        <f aca="false">_xlfn.IFS(R428="Recovered",4,R428="Referred",3,R428="Admitted",2,R428="Deceased",1,TRUE(),0)</f>
        <v>4</v>
      </c>
      <c r="AH428" s="27" t="str">
        <f aca="false">IF(T428&gt;=4,"Satisfied",IF(T428&gt;=3,"Neutral","Needs Improvement"))</f>
        <v>Satisfied</v>
      </c>
    </row>
    <row r="429" customFormat="false" ht="15" hidden="false" customHeight="false" outlineLevel="0" collapsed="false">
      <c r="A429" s="30" t="s">
        <v>3712</v>
      </c>
      <c r="B429" s="30" t="s">
        <v>592</v>
      </c>
      <c r="C429" s="30" t="n">
        <v>70</v>
      </c>
      <c r="D429" s="30" t="s">
        <v>181</v>
      </c>
      <c r="E429" s="31" t="n">
        <v>45302</v>
      </c>
      <c r="F429" s="30" t="s">
        <v>893</v>
      </c>
      <c r="G429" s="31" t="n">
        <v>45305</v>
      </c>
      <c r="H429" s="30" t="s">
        <v>242</v>
      </c>
      <c r="I429" s="30" t="s">
        <v>243</v>
      </c>
      <c r="J429" s="30" t="s">
        <v>401</v>
      </c>
      <c r="K429" s="30" t="s">
        <v>126</v>
      </c>
      <c r="L429" s="30" t="n">
        <v>12</v>
      </c>
      <c r="M429" s="30" t="n">
        <v>83</v>
      </c>
      <c r="N429" s="30" t="s">
        <v>186</v>
      </c>
      <c r="O429" s="30" t="s">
        <v>139</v>
      </c>
      <c r="P429" s="30" t="s">
        <v>150</v>
      </c>
      <c r="Q429" s="32" t="n">
        <v>8552.47</v>
      </c>
      <c r="R429" s="30" t="s">
        <v>172</v>
      </c>
      <c r="S429" s="30" t="s">
        <v>151</v>
      </c>
      <c r="T429" s="30" t="n">
        <v>2</v>
      </c>
      <c r="U429" s="30" t="n">
        <f aca="false">YEAR(E429)</f>
        <v>2024</v>
      </c>
      <c r="V429" s="30" t="str">
        <f aca="false">TEXT(E429,"MMM-YYYY")</f>
        <v>Jan-2024</v>
      </c>
      <c r="W429" s="30" t="n">
        <f aca="false">MONTH(E429)</f>
        <v>1</v>
      </c>
      <c r="X429" s="30" t="str">
        <f aca="false">TEXT(WEEKDAY(E429,2),"0")&amp;" - "&amp;TEXT(E429,"dddd")</f>
        <v>4 - Thursday</v>
      </c>
      <c r="Y429" s="30" t="str">
        <f aca="false">_xlfn.IFS(C429&lt;18,"Child (0-17)",C429&lt;40,"Young Adult (18-39)",C429&lt;60,"Adult (40-59)",TRUE(),"Senior (60+)")</f>
        <v>Senior (60+)</v>
      </c>
      <c r="Z429" s="30" t="n">
        <f aca="false">ROUND(G429-E429,0)</f>
        <v>3</v>
      </c>
      <c r="AA429" s="30" t="n">
        <f aca="false">L429+M429</f>
        <v>95</v>
      </c>
      <c r="AB429" s="30" t="n">
        <f aca="false">IFERROR(ROUND(Q429/AA429,2),0)</f>
        <v>90.03</v>
      </c>
      <c r="AC429" s="30" t="str">
        <f aca="false">IF(AND(K429="Critical",N429="No"),"URGENT - No Bed","Normal")</f>
        <v>Normal</v>
      </c>
      <c r="AD429" s="34" t="n">
        <f aca="false">INDEX(Lookup_Tables!$B$3:$B$12,MATCH(H429,Lookup_Tables!$A$3:$A$12,0))</f>
        <v>3000000</v>
      </c>
      <c r="AE429" s="30" t="str">
        <f aca="false">INDEX(Lookup_Tables!$C$3:$C$12,MATCH(H429,Lookup_Tables!$A$3:$A$12,0))</f>
        <v>Dr. Pooja Iyer</v>
      </c>
      <c r="AF429" s="30" t="str">
        <f aca="false">IFERROR(INDEX(Lookup_Tables!$F$16:$F$45,MATCH(I429,Lookup_Tables!$E$16:$E$45,0)),"N/A")</f>
        <v>EMP214</v>
      </c>
      <c r="AG429" s="30" t="n">
        <f aca="false">_xlfn.IFS(R429="Recovered",4,R429="Referred",3,R429="Admitted",2,R429="Deceased",1,TRUE(),0)</f>
        <v>2</v>
      </c>
      <c r="AH429" s="30" t="str">
        <f aca="false">IF(T429&gt;=4,"Satisfied",IF(T429&gt;=3,"Neutral","Needs Improvement"))</f>
        <v>Needs Improvement</v>
      </c>
    </row>
    <row r="430" customFormat="false" ht="15" hidden="false" customHeight="false" outlineLevel="0" collapsed="false">
      <c r="A430" s="27" t="s">
        <v>3864</v>
      </c>
      <c r="B430" s="27" t="s">
        <v>318</v>
      </c>
      <c r="C430" s="27" t="n">
        <v>25</v>
      </c>
      <c r="D430" s="27" t="s">
        <v>121</v>
      </c>
      <c r="E430" s="28" t="n">
        <v>45554</v>
      </c>
      <c r="F430" s="27" t="s">
        <v>303</v>
      </c>
      <c r="G430" s="28" t="n">
        <v>45558</v>
      </c>
      <c r="H430" s="27" t="s">
        <v>123</v>
      </c>
      <c r="I430" s="27" t="s">
        <v>155</v>
      </c>
      <c r="J430" s="27" t="s">
        <v>508</v>
      </c>
      <c r="K430" s="27" t="s">
        <v>126</v>
      </c>
      <c r="L430" s="27" t="n">
        <v>43</v>
      </c>
      <c r="M430" s="27" t="n">
        <v>99</v>
      </c>
      <c r="N430" s="27" t="s">
        <v>186</v>
      </c>
      <c r="O430" s="27" t="s">
        <v>139</v>
      </c>
      <c r="P430" s="27" t="s">
        <v>150</v>
      </c>
      <c r="Q430" s="29" t="n">
        <v>8212.74</v>
      </c>
      <c r="R430" s="27" t="s">
        <v>130</v>
      </c>
      <c r="S430" s="27" t="s">
        <v>141</v>
      </c>
      <c r="T430" s="27" t="n">
        <v>4</v>
      </c>
      <c r="U430" s="27" t="n">
        <f aca="false">YEAR(E430)</f>
        <v>2024</v>
      </c>
      <c r="V430" s="27" t="str">
        <f aca="false">TEXT(E430,"MMM-YYYY")</f>
        <v>Sep-2024</v>
      </c>
      <c r="W430" s="27" t="n">
        <f aca="false">MONTH(E430)</f>
        <v>9</v>
      </c>
      <c r="X430" s="27" t="str">
        <f aca="false">TEXT(WEEKDAY(E430,2),"0")&amp;" - "&amp;TEXT(E430,"dddd")</f>
        <v>4 - Thursday</v>
      </c>
      <c r="Y430" s="27" t="str">
        <f aca="false">_xlfn.IFS(C430&lt;18,"Child (0-17)",C430&lt;40,"Young Adult (18-39)",C430&lt;60,"Adult (40-59)",TRUE(),"Senior (60+)")</f>
        <v>Young Adult (18-39)</v>
      </c>
      <c r="Z430" s="27" t="n">
        <f aca="false">ROUND(G430-E430,0)</f>
        <v>4</v>
      </c>
      <c r="AA430" s="27" t="n">
        <f aca="false">L430+M430</f>
        <v>142</v>
      </c>
      <c r="AB430" s="27" t="n">
        <f aca="false">IFERROR(ROUND(Q430/AA430,2),0)</f>
        <v>57.84</v>
      </c>
      <c r="AC430" s="27" t="str">
        <f aca="false">IF(AND(K430="Critical",N430="No"),"URGENT - No Bed","Normal")</f>
        <v>Normal</v>
      </c>
      <c r="AD430" s="33" t="n">
        <f aca="false">INDEX(Lookup_Tables!$B$3:$B$12,MATCH(H430,Lookup_Tables!$A$3:$A$12,0))</f>
        <v>2200000</v>
      </c>
      <c r="AE430" s="27" t="str">
        <f aca="false">INDEX(Lookup_Tables!$C$3:$C$12,MATCH(H430,Lookup_Tables!$A$3:$A$12,0))</f>
        <v>Dr. Rohan Das</v>
      </c>
      <c r="AF430" s="27" t="str">
        <f aca="false">IFERROR(INDEX(Lookup_Tables!$F$16:$F$45,MATCH(I430,Lookup_Tables!$E$16:$E$45,0)),"N/A")</f>
        <v>EMP203</v>
      </c>
      <c r="AG430" s="27" t="n">
        <f aca="false">_xlfn.IFS(R430="Recovered",4,R430="Referred",3,R430="Admitted",2,R430="Deceased",1,TRUE(),0)</f>
        <v>4</v>
      </c>
      <c r="AH430" s="27" t="str">
        <f aca="false">IF(T430&gt;=4,"Satisfied",IF(T430&gt;=3,"Neutral","Needs Improvement"))</f>
        <v>Satisfied</v>
      </c>
    </row>
    <row r="431" customFormat="false" ht="15" hidden="false" customHeight="false" outlineLevel="0" collapsed="false">
      <c r="A431" s="30" t="s">
        <v>6305</v>
      </c>
      <c r="B431" s="30" t="s">
        <v>4449</v>
      </c>
      <c r="C431" s="30" t="n">
        <v>30</v>
      </c>
      <c r="D431" s="30" t="s">
        <v>121</v>
      </c>
      <c r="E431" s="31" t="n">
        <v>45529</v>
      </c>
      <c r="F431" s="30" t="s">
        <v>1026</v>
      </c>
      <c r="G431" s="31" t="n">
        <v>45539</v>
      </c>
      <c r="H431" s="30" t="s">
        <v>161</v>
      </c>
      <c r="I431" s="30" t="s">
        <v>538</v>
      </c>
      <c r="J431" s="30" t="s">
        <v>385</v>
      </c>
      <c r="K431" s="30" t="s">
        <v>202</v>
      </c>
      <c r="L431" s="30" t="n">
        <v>2</v>
      </c>
      <c r="M431" s="30" t="n">
        <v>134</v>
      </c>
      <c r="N431" s="30" t="s">
        <v>186</v>
      </c>
      <c r="O431" s="30" t="s">
        <v>128</v>
      </c>
      <c r="P431" s="30" t="s">
        <v>129</v>
      </c>
      <c r="Q431" s="32" t="n">
        <v>17110.79</v>
      </c>
      <c r="R431" s="30" t="s">
        <v>462</v>
      </c>
      <c r="S431" s="30" t="s">
        <v>223</v>
      </c>
      <c r="T431" s="30" t="n">
        <v>4</v>
      </c>
      <c r="U431" s="30" t="n">
        <f aca="false">YEAR(E431)</f>
        <v>2024</v>
      </c>
      <c r="V431" s="30" t="str">
        <f aca="false">TEXT(E431,"MMM-YYYY")</f>
        <v>Aug-2024</v>
      </c>
      <c r="W431" s="30" t="n">
        <f aca="false">MONTH(E431)</f>
        <v>8</v>
      </c>
      <c r="X431" s="30" t="str">
        <f aca="false">TEXT(WEEKDAY(E431,2),"0")&amp;" - "&amp;TEXT(E431,"dddd")</f>
        <v>7 - Sunday</v>
      </c>
      <c r="Y431" s="30" t="str">
        <f aca="false">_xlfn.IFS(C431&lt;18,"Child (0-17)",C431&lt;40,"Young Adult (18-39)",C431&lt;60,"Adult (40-59)",TRUE(),"Senior (60+)")</f>
        <v>Young Adult (18-39)</v>
      </c>
      <c r="Z431" s="30" t="n">
        <f aca="false">ROUND(G431-E431,0)</f>
        <v>10</v>
      </c>
      <c r="AA431" s="30" t="n">
        <f aca="false">L431+M431</f>
        <v>136</v>
      </c>
      <c r="AB431" s="30" t="n">
        <f aca="false">IFERROR(ROUND(Q431/AA431,2),0)</f>
        <v>125.81</v>
      </c>
      <c r="AC431" s="30" t="str">
        <f aca="false">IF(AND(K431="Critical",N431="No"),"URGENT - No Bed","Normal")</f>
        <v>Normal</v>
      </c>
      <c r="AD431" s="34" t="n">
        <f aca="false">INDEX(Lookup_Tables!$B$3:$B$12,MATCH(H431,Lookup_Tables!$A$3:$A$12,0))</f>
        <v>3600000</v>
      </c>
      <c r="AE431" s="30" t="str">
        <f aca="false">INDEX(Lookup_Tables!$C$3:$C$12,MATCH(H431,Lookup_Tables!$A$3:$A$12,0))</f>
        <v>Dr. Sameer Joshi</v>
      </c>
      <c r="AF431" s="30" t="str">
        <f aca="false">IFERROR(INDEX(Lookup_Tables!$F$16:$F$45,MATCH(I431,Lookup_Tables!$E$16:$E$45,0)),"N/A")</f>
        <v>EMP221</v>
      </c>
      <c r="AG431" s="30" t="n">
        <f aca="false">_xlfn.IFS(R431="Recovered",4,R431="Referred",3,R431="Admitted",2,R431="Deceased",1,TRUE(),0)</f>
        <v>1</v>
      </c>
      <c r="AH431" s="30" t="str">
        <f aca="false">IF(T431&gt;=4,"Satisfied",IF(T431&gt;=3,"Neutral","Needs Improvement"))</f>
        <v>Satisfied</v>
      </c>
    </row>
    <row r="432" customFormat="false" ht="15" hidden="false" customHeight="false" outlineLevel="0" collapsed="false">
      <c r="A432" s="27" t="s">
        <v>5540</v>
      </c>
      <c r="B432" s="27" t="s">
        <v>1578</v>
      </c>
      <c r="C432" s="27" t="n">
        <v>46</v>
      </c>
      <c r="D432" s="27" t="s">
        <v>181</v>
      </c>
      <c r="E432" s="28" t="n">
        <v>45583</v>
      </c>
      <c r="F432" s="27" t="s">
        <v>421</v>
      </c>
      <c r="G432" s="28" t="n">
        <v>45588</v>
      </c>
      <c r="H432" s="27" t="s">
        <v>236</v>
      </c>
      <c r="I432" s="27" t="s">
        <v>237</v>
      </c>
      <c r="J432" s="27" t="s">
        <v>455</v>
      </c>
      <c r="K432" s="27" t="s">
        <v>126</v>
      </c>
      <c r="L432" s="27" t="n">
        <v>32</v>
      </c>
      <c r="M432" s="27" t="n">
        <v>97</v>
      </c>
      <c r="N432" s="27" t="s">
        <v>186</v>
      </c>
      <c r="O432" s="27" t="s">
        <v>171</v>
      </c>
      <c r="P432" s="27" t="s">
        <v>150</v>
      </c>
      <c r="Q432" s="29" t="n">
        <v>7665.92</v>
      </c>
      <c r="R432" s="27" t="s">
        <v>172</v>
      </c>
      <c r="S432" s="27" t="s">
        <v>157</v>
      </c>
      <c r="T432" s="27" t="n">
        <v>1</v>
      </c>
      <c r="U432" s="27" t="n">
        <f aca="false">YEAR(E432)</f>
        <v>2024</v>
      </c>
      <c r="V432" s="27" t="str">
        <f aca="false">TEXT(E432,"MMM-YYYY")</f>
        <v>Oct-2024</v>
      </c>
      <c r="W432" s="27" t="n">
        <f aca="false">MONTH(E432)</f>
        <v>10</v>
      </c>
      <c r="X432" s="27" t="str">
        <f aca="false">TEXT(WEEKDAY(E432,2),"0")&amp;" - "&amp;TEXT(E432,"dddd")</f>
        <v>5 - Friday</v>
      </c>
      <c r="Y432" s="27" t="str">
        <f aca="false">_xlfn.IFS(C432&lt;18,"Child (0-17)",C432&lt;40,"Young Adult (18-39)",C432&lt;60,"Adult (40-59)",TRUE(),"Senior (60+)")</f>
        <v>Adult (40-59)</v>
      </c>
      <c r="Z432" s="27" t="n">
        <f aca="false">ROUND(G432-E432,0)</f>
        <v>5</v>
      </c>
      <c r="AA432" s="27" t="n">
        <f aca="false">L432+M432</f>
        <v>129</v>
      </c>
      <c r="AB432" s="27" t="n">
        <f aca="false">IFERROR(ROUND(Q432/AA432,2),0)</f>
        <v>59.43</v>
      </c>
      <c r="AC432" s="27" t="str">
        <f aca="false">IF(AND(K432="Critical",N432="No"),"URGENT - No Bed","Normal")</f>
        <v>Normal</v>
      </c>
      <c r="AD432" s="33" t="n">
        <f aca="false">INDEX(Lookup_Tables!$B$3:$B$12,MATCH(H432,Lookup_Tables!$A$3:$A$12,0))</f>
        <v>3900000</v>
      </c>
      <c r="AE432" s="27" t="str">
        <f aca="false">INDEX(Lookup_Tables!$C$3:$C$12,MATCH(H432,Lookup_Tables!$A$3:$A$12,0))</f>
        <v>Dr. Rina Mehta</v>
      </c>
      <c r="AF432" s="27" t="str">
        <f aca="false">IFERROR(INDEX(Lookup_Tables!$F$16:$F$45,MATCH(I432,Lookup_Tables!$E$16:$E$45,0)),"N/A")</f>
        <v>EMP215</v>
      </c>
      <c r="AG432" s="27" t="n">
        <f aca="false">_xlfn.IFS(R432="Recovered",4,R432="Referred",3,R432="Admitted",2,R432="Deceased",1,TRUE(),0)</f>
        <v>2</v>
      </c>
      <c r="AH432" s="27" t="str">
        <f aca="false">IF(T432&gt;=4,"Satisfied",IF(T432&gt;=3,"Neutral","Needs Improvement"))</f>
        <v>Needs Improvement</v>
      </c>
    </row>
    <row r="433" customFormat="false" ht="15" hidden="false" customHeight="false" outlineLevel="0" collapsed="false">
      <c r="A433" s="30" t="s">
        <v>3626</v>
      </c>
      <c r="B433" s="30" t="s">
        <v>1471</v>
      </c>
      <c r="C433" s="30" t="n">
        <v>72</v>
      </c>
      <c r="D433" s="30" t="s">
        <v>121</v>
      </c>
      <c r="E433" s="31" t="n">
        <v>45528</v>
      </c>
      <c r="F433" s="30" t="s">
        <v>3007</v>
      </c>
      <c r="G433" s="31" t="n">
        <v>45529</v>
      </c>
      <c r="H433" s="30" t="s">
        <v>242</v>
      </c>
      <c r="I433" s="30" t="s">
        <v>243</v>
      </c>
      <c r="J433" s="30" t="s">
        <v>363</v>
      </c>
      <c r="K433" s="30" t="s">
        <v>138</v>
      </c>
      <c r="L433" s="30" t="n">
        <v>60</v>
      </c>
      <c r="M433" s="30" t="n">
        <v>33</v>
      </c>
      <c r="N433" s="30" t="s">
        <v>127</v>
      </c>
      <c r="O433" s="30" t="s">
        <v>171</v>
      </c>
      <c r="P433" s="30" t="s">
        <v>129</v>
      </c>
      <c r="Q433" s="32" t="n">
        <v>2042.62</v>
      </c>
      <c r="R433" s="30" t="s">
        <v>130</v>
      </c>
      <c r="S433" s="30" t="s">
        <v>192</v>
      </c>
      <c r="T433" s="30" t="n">
        <v>5</v>
      </c>
      <c r="U433" s="30" t="n">
        <f aca="false">YEAR(E433)</f>
        <v>2024</v>
      </c>
      <c r="V433" s="30" t="str">
        <f aca="false">TEXT(E433,"MMM-YYYY")</f>
        <v>Aug-2024</v>
      </c>
      <c r="W433" s="30" t="n">
        <f aca="false">MONTH(E433)</f>
        <v>8</v>
      </c>
      <c r="X433" s="30" t="str">
        <f aca="false">TEXT(WEEKDAY(E433,2),"0")&amp;" - "&amp;TEXT(E433,"dddd")</f>
        <v>6 - Saturday</v>
      </c>
      <c r="Y433" s="30" t="str">
        <f aca="false">_xlfn.IFS(C433&lt;18,"Child (0-17)",C433&lt;40,"Young Adult (18-39)",C433&lt;60,"Adult (40-59)",TRUE(),"Senior (60+)")</f>
        <v>Senior (60+)</v>
      </c>
      <c r="Z433" s="30" t="n">
        <f aca="false">ROUND(G433-E433,0)</f>
        <v>1</v>
      </c>
      <c r="AA433" s="30" t="n">
        <f aca="false">L433+M433</f>
        <v>93</v>
      </c>
      <c r="AB433" s="30" t="n">
        <f aca="false">IFERROR(ROUND(Q433/AA433,2),0)</f>
        <v>21.96</v>
      </c>
      <c r="AC433" s="30" t="str">
        <f aca="false">IF(AND(K433="Critical",N433="No"),"URGENT - No Bed","Normal")</f>
        <v>Normal</v>
      </c>
      <c r="AD433" s="34" t="n">
        <f aca="false">INDEX(Lookup_Tables!$B$3:$B$12,MATCH(H433,Lookup_Tables!$A$3:$A$12,0))</f>
        <v>3000000</v>
      </c>
      <c r="AE433" s="30" t="str">
        <f aca="false">INDEX(Lookup_Tables!$C$3:$C$12,MATCH(H433,Lookup_Tables!$A$3:$A$12,0))</f>
        <v>Dr. Pooja Iyer</v>
      </c>
      <c r="AF433" s="30" t="str">
        <f aca="false">IFERROR(INDEX(Lookup_Tables!$F$16:$F$45,MATCH(I433,Lookup_Tables!$E$16:$E$45,0)),"N/A")</f>
        <v>EMP214</v>
      </c>
      <c r="AG433" s="30" t="n">
        <f aca="false">_xlfn.IFS(R433="Recovered",4,R433="Referred",3,R433="Admitted",2,R433="Deceased",1,TRUE(),0)</f>
        <v>4</v>
      </c>
      <c r="AH433" s="30" t="str">
        <f aca="false">IF(T433&gt;=4,"Satisfied",IF(T433&gt;=3,"Neutral","Needs Improvement"))</f>
        <v>Satisfied</v>
      </c>
    </row>
    <row r="434" customFormat="false" ht="15" hidden="false" customHeight="false" outlineLevel="0" collapsed="false">
      <c r="A434" s="27" t="s">
        <v>2525</v>
      </c>
      <c r="B434" s="27" t="s">
        <v>2526</v>
      </c>
      <c r="C434" s="27" t="n">
        <v>29</v>
      </c>
      <c r="D434" s="27" t="s">
        <v>181</v>
      </c>
      <c r="E434" s="28" t="n">
        <v>45601</v>
      </c>
      <c r="F434" s="27" t="s">
        <v>1084</v>
      </c>
      <c r="G434" s="28" t="n">
        <v>45601</v>
      </c>
      <c r="H434" s="27" t="s">
        <v>236</v>
      </c>
      <c r="I434" s="27" t="s">
        <v>237</v>
      </c>
      <c r="J434" s="27" t="s">
        <v>287</v>
      </c>
      <c r="K434" s="27" t="s">
        <v>156</v>
      </c>
      <c r="L434" s="27" t="n">
        <v>22</v>
      </c>
      <c r="M434" s="27" t="n">
        <v>30</v>
      </c>
      <c r="N434" s="27" t="s">
        <v>186</v>
      </c>
      <c r="O434" s="27" t="s">
        <v>139</v>
      </c>
      <c r="P434" s="27" t="s">
        <v>129</v>
      </c>
      <c r="Q434" s="29" t="n">
        <v>4187.56</v>
      </c>
      <c r="R434" s="27" t="s">
        <v>268</v>
      </c>
      <c r="S434" s="27" t="s">
        <v>197</v>
      </c>
      <c r="T434" s="27" t="n">
        <v>3</v>
      </c>
      <c r="U434" s="27" t="n">
        <f aca="false">YEAR(E434)</f>
        <v>2024</v>
      </c>
      <c r="V434" s="27" t="str">
        <f aca="false">TEXT(E434,"MMM-YYYY")</f>
        <v>Nov-2024</v>
      </c>
      <c r="W434" s="27" t="n">
        <f aca="false">MONTH(E434)</f>
        <v>11</v>
      </c>
      <c r="X434" s="27" t="str">
        <f aca="false">TEXT(WEEKDAY(E434,2),"0")&amp;" - "&amp;TEXT(E434,"dddd")</f>
        <v>2 - Tuesday</v>
      </c>
      <c r="Y434" s="27" t="str">
        <f aca="false">_xlfn.IFS(C434&lt;18,"Child (0-17)",C434&lt;40,"Young Adult (18-39)",C434&lt;60,"Adult (40-59)",TRUE(),"Senior (60+)")</f>
        <v>Young Adult (18-39)</v>
      </c>
      <c r="Z434" s="27" t="n">
        <f aca="false">ROUND(G434-E434,0)</f>
        <v>0</v>
      </c>
      <c r="AA434" s="27" t="n">
        <f aca="false">L434+M434</f>
        <v>52</v>
      </c>
      <c r="AB434" s="27" t="n">
        <f aca="false">IFERROR(ROUND(Q434/AA434,2),0)</f>
        <v>80.53</v>
      </c>
      <c r="AC434" s="27" t="str">
        <f aca="false">IF(AND(K434="Critical",N434="No"),"URGENT - No Bed","Normal")</f>
        <v>Normal</v>
      </c>
      <c r="AD434" s="33" t="n">
        <f aca="false">INDEX(Lookup_Tables!$B$3:$B$12,MATCH(H434,Lookup_Tables!$A$3:$A$12,0))</f>
        <v>3900000</v>
      </c>
      <c r="AE434" s="27" t="str">
        <f aca="false">INDEX(Lookup_Tables!$C$3:$C$12,MATCH(H434,Lookup_Tables!$A$3:$A$12,0))</f>
        <v>Dr. Rina Mehta</v>
      </c>
      <c r="AF434" s="27" t="str">
        <f aca="false">IFERROR(INDEX(Lookup_Tables!$F$16:$F$45,MATCH(I434,Lookup_Tables!$E$16:$E$45,0)),"N/A")</f>
        <v>EMP215</v>
      </c>
      <c r="AG434" s="27" t="n">
        <f aca="false">_xlfn.IFS(R434="Recovered",4,R434="Referred",3,R434="Admitted",2,R434="Deceased",1,TRUE(),0)</f>
        <v>3</v>
      </c>
      <c r="AH434" s="27" t="str">
        <f aca="false">IF(T434&gt;=4,"Satisfied",IF(T434&gt;=3,"Neutral","Needs Improvement"))</f>
        <v>Neutral</v>
      </c>
    </row>
    <row r="435" customFormat="false" ht="15" hidden="false" customHeight="false" outlineLevel="0" collapsed="false">
      <c r="A435" s="30" t="s">
        <v>4959</v>
      </c>
      <c r="B435" s="30" t="s">
        <v>4077</v>
      </c>
      <c r="C435" s="30" t="n">
        <v>47</v>
      </c>
      <c r="D435" s="30" t="s">
        <v>181</v>
      </c>
      <c r="E435" s="31" t="n">
        <v>45607</v>
      </c>
      <c r="F435" s="30" t="s">
        <v>1117</v>
      </c>
      <c r="G435" s="31" t="n">
        <v>45608</v>
      </c>
      <c r="H435" s="30" t="s">
        <v>242</v>
      </c>
      <c r="I435" s="30" t="s">
        <v>466</v>
      </c>
      <c r="J435" s="30" t="s">
        <v>401</v>
      </c>
      <c r="K435" s="30" t="s">
        <v>126</v>
      </c>
      <c r="L435" s="30" t="n">
        <v>5</v>
      </c>
      <c r="M435" s="30" t="n">
        <v>69</v>
      </c>
      <c r="N435" s="30" t="s">
        <v>186</v>
      </c>
      <c r="O435" s="30" t="s">
        <v>128</v>
      </c>
      <c r="P435" s="30" t="s">
        <v>140</v>
      </c>
      <c r="Q435" s="32" t="n">
        <v>8253.02</v>
      </c>
      <c r="R435" s="30" t="s">
        <v>130</v>
      </c>
      <c r="S435" s="30" t="s">
        <v>192</v>
      </c>
      <c r="T435" s="30" t="n">
        <v>4</v>
      </c>
      <c r="U435" s="30" t="n">
        <f aca="false">YEAR(E435)</f>
        <v>2024</v>
      </c>
      <c r="V435" s="30" t="str">
        <f aca="false">TEXT(E435,"MMM-YYYY")</f>
        <v>Nov-2024</v>
      </c>
      <c r="W435" s="30" t="n">
        <f aca="false">MONTH(E435)</f>
        <v>11</v>
      </c>
      <c r="X435" s="30" t="str">
        <f aca="false">TEXT(WEEKDAY(E435,2),"0")&amp;" - "&amp;TEXT(E435,"dddd")</f>
        <v>1 - Monday</v>
      </c>
      <c r="Y435" s="30" t="str">
        <f aca="false">_xlfn.IFS(C435&lt;18,"Child (0-17)",C435&lt;40,"Young Adult (18-39)",C435&lt;60,"Adult (40-59)",TRUE(),"Senior (60+)")</f>
        <v>Adult (40-59)</v>
      </c>
      <c r="Z435" s="30" t="n">
        <f aca="false">ROUND(G435-E435,0)</f>
        <v>1</v>
      </c>
      <c r="AA435" s="30" t="n">
        <f aca="false">L435+M435</f>
        <v>74</v>
      </c>
      <c r="AB435" s="30" t="n">
        <f aca="false">IFERROR(ROUND(Q435/AA435,2),0)</f>
        <v>111.53</v>
      </c>
      <c r="AC435" s="30" t="str">
        <f aca="false">IF(AND(K435="Critical",N435="No"),"URGENT - No Bed","Normal")</f>
        <v>Normal</v>
      </c>
      <c r="AD435" s="34" t="n">
        <f aca="false">INDEX(Lookup_Tables!$B$3:$B$12,MATCH(H435,Lookup_Tables!$A$3:$A$12,0))</f>
        <v>3000000</v>
      </c>
      <c r="AE435" s="30" t="str">
        <f aca="false">INDEX(Lookup_Tables!$C$3:$C$12,MATCH(H435,Lookup_Tables!$A$3:$A$12,0))</f>
        <v>Dr. Pooja Iyer</v>
      </c>
      <c r="AF435" s="30" t="str">
        <f aca="false">IFERROR(INDEX(Lookup_Tables!$F$16:$F$45,MATCH(I435,Lookup_Tables!$E$16:$E$45,0)),"N/A")</f>
        <v>EMP212</v>
      </c>
      <c r="AG435" s="30" t="n">
        <f aca="false">_xlfn.IFS(R435="Recovered",4,R435="Referred",3,R435="Admitted",2,R435="Deceased",1,TRUE(),0)</f>
        <v>4</v>
      </c>
      <c r="AH435" s="30" t="str">
        <f aca="false">IF(T435&gt;=4,"Satisfied",IF(T435&gt;=3,"Neutral","Needs Improvement"))</f>
        <v>Satisfied</v>
      </c>
    </row>
    <row r="436" customFormat="false" ht="15" hidden="false" customHeight="false" outlineLevel="0" collapsed="false">
      <c r="A436" s="27" t="s">
        <v>3441</v>
      </c>
      <c r="B436" s="27" t="s">
        <v>2610</v>
      </c>
      <c r="C436" s="27" t="n">
        <v>55</v>
      </c>
      <c r="D436" s="27" t="s">
        <v>181</v>
      </c>
      <c r="E436" s="28" t="n">
        <v>45612</v>
      </c>
      <c r="F436" s="27" t="s">
        <v>1524</v>
      </c>
      <c r="G436" s="28" t="n">
        <v>45613</v>
      </c>
      <c r="H436" s="27" t="s">
        <v>236</v>
      </c>
      <c r="I436" s="27" t="s">
        <v>237</v>
      </c>
      <c r="J436" s="27" t="s">
        <v>287</v>
      </c>
      <c r="K436" s="27" t="s">
        <v>138</v>
      </c>
      <c r="L436" s="27" t="n">
        <v>74</v>
      </c>
      <c r="M436" s="27" t="n">
        <v>15</v>
      </c>
      <c r="N436" s="27" t="s">
        <v>127</v>
      </c>
      <c r="O436" s="27" t="s">
        <v>149</v>
      </c>
      <c r="P436" s="27" t="s">
        <v>129</v>
      </c>
      <c r="Q436" s="29" t="n">
        <v>2452.73</v>
      </c>
      <c r="R436" s="27" t="s">
        <v>130</v>
      </c>
      <c r="S436" s="27" t="s">
        <v>335</v>
      </c>
      <c r="T436" s="27" t="n">
        <v>5</v>
      </c>
      <c r="U436" s="27" t="n">
        <f aca="false">YEAR(E436)</f>
        <v>2024</v>
      </c>
      <c r="V436" s="27" t="str">
        <f aca="false">TEXT(E436,"MMM-YYYY")</f>
        <v>Nov-2024</v>
      </c>
      <c r="W436" s="27" t="n">
        <f aca="false">MONTH(E436)</f>
        <v>11</v>
      </c>
      <c r="X436" s="27" t="str">
        <f aca="false">TEXT(WEEKDAY(E436,2),"0")&amp;" - "&amp;TEXT(E436,"dddd")</f>
        <v>6 - Saturday</v>
      </c>
      <c r="Y436" s="27" t="str">
        <f aca="false">_xlfn.IFS(C436&lt;18,"Child (0-17)",C436&lt;40,"Young Adult (18-39)",C436&lt;60,"Adult (40-59)",TRUE(),"Senior (60+)")</f>
        <v>Adult (40-59)</v>
      </c>
      <c r="Z436" s="27" t="n">
        <f aca="false">ROUND(G436-E436,0)</f>
        <v>1</v>
      </c>
      <c r="AA436" s="27" t="n">
        <f aca="false">L436+M436</f>
        <v>89</v>
      </c>
      <c r="AB436" s="27" t="n">
        <f aca="false">IFERROR(ROUND(Q436/AA436,2),0)</f>
        <v>27.56</v>
      </c>
      <c r="AC436" s="27" t="str">
        <f aca="false">IF(AND(K436="Critical",N436="No"),"URGENT - No Bed","Normal")</f>
        <v>Normal</v>
      </c>
      <c r="AD436" s="33" t="n">
        <f aca="false">INDEX(Lookup_Tables!$B$3:$B$12,MATCH(H436,Lookup_Tables!$A$3:$A$12,0))</f>
        <v>3900000</v>
      </c>
      <c r="AE436" s="27" t="str">
        <f aca="false">INDEX(Lookup_Tables!$C$3:$C$12,MATCH(H436,Lookup_Tables!$A$3:$A$12,0))</f>
        <v>Dr. Rina Mehta</v>
      </c>
      <c r="AF436" s="27" t="str">
        <f aca="false">IFERROR(INDEX(Lookup_Tables!$F$16:$F$45,MATCH(I436,Lookup_Tables!$E$16:$E$45,0)),"N/A")</f>
        <v>EMP215</v>
      </c>
      <c r="AG436" s="27" t="n">
        <f aca="false">_xlfn.IFS(R436="Recovered",4,R436="Referred",3,R436="Admitted",2,R436="Deceased",1,TRUE(),0)</f>
        <v>4</v>
      </c>
      <c r="AH436" s="27" t="str">
        <f aca="false">IF(T436&gt;=4,"Satisfied",IF(T436&gt;=3,"Neutral","Needs Improvement"))</f>
        <v>Satisfied</v>
      </c>
    </row>
    <row r="437" customFormat="false" ht="15" hidden="false" customHeight="false" outlineLevel="0" collapsed="false">
      <c r="A437" s="30" t="s">
        <v>4425</v>
      </c>
      <c r="B437" s="30" t="s">
        <v>3251</v>
      </c>
      <c r="C437" s="30" t="n">
        <v>38</v>
      </c>
      <c r="D437" s="30" t="s">
        <v>181</v>
      </c>
      <c r="E437" s="31" t="n">
        <v>45583</v>
      </c>
      <c r="F437" s="30" t="s">
        <v>2176</v>
      </c>
      <c r="G437" s="31" t="n">
        <v>45584</v>
      </c>
      <c r="H437" s="30" t="s">
        <v>135</v>
      </c>
      <c r="I437" s="30" t="s">
        <v>251</v>
      </c>
      <c r="J437" s="30" t="s">
        <v>252</v>
      </c>
      <c r="K437" s="30" t="s">
        <v>138</v>
      </c>
      <c r="L437" s="30" t="n">
        <v>90</v>
      </c>
      <c r="M437" s="30" t="n">
        <v>24</v>
      </c>
      <c r="N437" s="30" t="s">
        <v>186</v>
      </c>
      <c r="O437" s="30" t="s">
        <v>139</v>
      </c>
      <c r="P437" s="30" t="s">
        <v>129</v>
      </c>
      <c r="Q437" s="32" t="n">
        <v>1123.81</v>
      </c>
      <c r="R437" s="30" t="s">
        <v>130</v>
      </c>
      <c r="S437" s="30" t="s">
        <v>131</v>
      </c>
      <c r="T437" s="30" t="n">
        <v>3</v>
      </c>
      <c r="U437" s="30" t="n">
        <f aca="false">YEAR(E437)</f>
        <v>2024</v>
      </c>
      <c r="V437" s="30" t="str">
        <f aca="false">TEXT(E437,"MMM-YYYY")</f>
        <v>Oct-2024</v>
      </c>
      <c r="W437" s="30" t="n">
        <f aca="false">MONTH(E437)</f>
        <v>10</v>
      </c>
      <c r="X437" s="30" t="str">
        <f aca="false">TEXT(WEEKDAY(E437,2),"0")&amp;" - "&amp;TEXT(E437,"dddd")</f>
        <v>5 - Friday</v>
      </c>
      <c r="Y437" s="30" t="str">
        <f aca="false">_xlfn.IFS(C437&lt;18,"Child (0-17)",C437&lt;40,"Young Adult (18-39)",C437&lt;60,"Adult (40-59)",TRUE(),"Senior (60+)")</f>
        <v>Young Adult (18-39)</v>
      </c>
      <c r="Z437" s="30" t="n">
        <f aca="false">ROUND(G437-E437,0)</f>
        <v>1</v>
      </c>
      <c r="AA437" s="30" t="n">
        <f aca="false">L437+M437</f>
        <v>114</v>
      </c>
      <c r="AB437" s="30" t="n">
        <f aca="false">IFERROR(ROUND(Q437/AA437,2),0)</f>
        <v>9.86</v>
      </c>
      <c r="AC437" s="30" t="str">
        <f aca="false">IF(AND(K437="Critical",N437="No"),"URGENT - No Bed","Normal")</f>
        <v>Normal</v>
      </c>
      <c r="AD437" s="34" t="n">
        <f aca="false">INDEX(Lookup_Tables!$B$3:$B$12,MATCH(H437,Lookup_Tables!$A$3:$A$12,0))</f>
        <v>4600000</v>
      </c>
      <c r="AE437" s="30" t="str">
        <f aca="false">INDEX(Lookup_Tables!$C$3:$C$12,MATCH(H437,Lookup_Tables!$A$3:$A$12,0))</f>
        <v>Dr. Farhan Khan</v>
      </c>
      <c r="AF437" s="30" t="str">
        <f aca="false">IFERROR(INDEX(Lookup_Tables!$F$16:$F$45,MATCH(I437,Lookup_Tables!$E$16:$E$45,0)),"N/A")</f>
        <v>EMP207</v>
      </c>
      <c r="AG437" s="30" t="n">
        <f aca="false">_xlfn.IFS(R437="Recovered",4,R437="Referred",3,R437="Admitted",2,R437="Deceased",1,TRUE(),0)</f>
        <v>4</v>
      </c>
      <c r="AH437" s="30" t="str">
        <f aca="false">IF(T437&gt;=4,"Satisfied",IF(T437&gt;=3,"Neutral","Needs Improvement"))</f>
        <v>Neutral</v>
      </c>
    </row>
    <row r="438" customFormat="false" ht="15" hidden="false" customHeight="false" outlineLevel="0" collapsed="false">
      <c r="A438" s="27" t="s">
        <v>6405</v>
      </c>
      <c r="B438" s="27" t="s">
        <v>818</v>
      </c>
      <c r="C438" s="27" t="n">
        <v>14</v>
      </c>
      <c r="D438" s="27" t="s">
        <v>181</v>
      </c>
      <c r="E438" s="28" t="n">
        <v>45324</v>
      </c>
      <c r="F438" s="27" t="s">
        <v>1084</v>
      </c>
      <c r="G438" s="28" t="n">
        <v>45325</v>
      </c>
      <c r="H438" s="27" t="s">
        <v>242</v>
      </c>
      <c r="I438" s="27" t="s">
        <v>315</v>
      </c>
      <c r="J438" s="27" t="s">
        <v>422</v>
      </c>
      <c r="K438" s="27" t="s">
        <v>126</v>
      </c>
      <c r="L438" s="27" t="n">
        <v>27</v>
      </c>
      <c r="M438" s="27" t="n">
        <v>102</v>
      </c>
      <c r="N438" s="27" t="s">
        <v>186</v>
      </c>
      <c r="O438" s="27" t="s">
        <v>128</v>
      </c>
      <c r="P438" s="27" t="s">
        <v>150</v>
      </c>
      <c r="Q438" s="29" t="n">
        <v>8482.42</v>
      </c>
      <c r="R438" s="27" t="s">
        <v>130</v>
      </c>
      <c r="S438" s="27" t="s">
        <v>335</v>
      </c>
      <c r="T438" s="27" t="n">
        <v>3</v>
      </c>
      <c r="U438" s="27" t="n">
        <f aca="false">YEAR(E438)</f>
        <v>2024</v>
      </c>
      <c r="V438" s="27" t="str">
        <f aca="false">TEXT(E438,"MMM-YYYY")</f>
        <v>Feb-2024</v>
      </c>
      <c r="W438" s="27" t="n">
        <f aca="false">MONTH(E438)</f>
        <v>2</v>
      </c>
      <c r="X438" s="27" t="str">
        <f aca="false">TEXT(WEEKDAY(E438,2),"0")&amp;" - "&amp;TEXT(E438,"dddd")</f>
        <v>5 - Friday</v>
      </c>
      <c r="Y438" s="27" t="str">
        <f aca="false">_xlfn.IFS(C438&lt;18,"Child (0-17)",C438&lt;40,"Young Adult (18-39)",C438&lt;60,"Adult (40-59)",TRUE(),"Senior (60+)")</f>
        <v>Child (0-17)</v>
      </c>
      <c r="Z438" s="27" t="n">
        <f aca="false">ROUND(G438-E438,0)</f>
        <v>1</v>
      </c>
      <c r="AA438" s="27" t="n">
        <f aca="false">L438+M438</f>
        <v>129</v>
      </c>
      <c r="AB438" s="27" t="n">
        <f aca="false">IFERROR(ROUND(Q438/AA438,2),0)</f>
        <v>65.76</v>
      </c>
      <c r="AC438" s="27" t="str">
        <f aca="false">IF(AND(K438="Critical",N438="No"),"URGENT - No Bed","Normal")</f>
        <v>Normal</v>
      </c>
      <c r="AD438" s="33" t="n">
        <f aca="false">INDEX(Lookup_Tables!$B$3:$B$12,MATCH(H438,Lookup_Tables!$A$3:$A$12,0))</f>
        <v>3000000</v>
      </c>
      <c r="AE438" s="27" t="str">
        <f aca="false">INDEX(Lookup_Tables!$C$3:$C$12,MATCH(H438,Lookup_Tables!$A$3:$A$12,0))</f>
        <v>Dr. Pooja Iyer</v>
      </c>
      <c r="AF438" s="27" t="str">
        <f aca="false">IFERROR(INDEX(Lookup_Tables!$F$16:$F$45,MATCH(I438,Lookup_Tables!$E$16:$E$45,0)),"N/A")</f>
        <v>EMP213</v>
      </c>
      <c r="AG438" s="27" t="n">
        <f aca="false">_xlfn.IFS(R438="Recovered",4,R438="Referred",3,R438="Admitted",2,R438="Deceased",1,TRUE(),0)</f>
        <v>4</v>
      </c>
      <c r="AH438" s="27" t="str">
        <f aca="false">IF(T438&gt;=4,"Satisfied",IF(T438&gt;=3,"Neutral","Needs Improvement"))</f>
        <v>Neutral</v>
      </c>
    </row>
    <row r="439" customFormat="false" ht="15" hidden="false" customHeight="false" outlineLevel="0" collapsed="false">
      <c r="A439" s="30" t="s">
        <v>6245</v>
      </c>
      <c r="B439" s="30" t="s">
        <v>2448</v>
      </c>
      <c r="C439" s="30" t="n">
        <v>41</v>
      </c>
      <c r="D439" s="30" t="s">
        <v>181</v>
      </c>
      <c r="E439" s="31" t="n">
        <v>45642</v>
      </c>
      <c r="F439" s="30" t="s">
        <v>1140</v>
      </c>
      <c r="G439" s="31" t="n">
        <v>45643</v>
      </c>
      <c r="H439" s="30" t="s">
        <v>123</v>
      </c>
      <c r="I439" s="30" t="s">
        <v>304</v>
      </c>
      <c r="J439" s="30" t="s">
        <v>227</v>
      </c>
      <c r="K439" s="30" t="s">
        <v>138</v>
      </c>
      <c r="L439" s="30" t="n">
        <v>73</v>
      </c>
      <c r="M439" s="30" t="n">
        <v>41</v>
      </c>
      <c r="N439" s="30" t="s">
        <v>127</v>
      </c>
      <c r="O439" s="30" t="s">
        <v>171</v>
      </c>
      <c r="P439" s="30" t="s">
        <v>150</v>
      </c>
      <c r="Q439" s="32" t="n">
        <v>2506.95</v>
      </c>
      <c r="R439" s="30" t="s">
        <v>130</v>
      </c>
      <c r="S439" s="30" t="s">
        <v>192</v>
      </c>
      <c r="T439" s="30" t="n">
        <v>5</v>
      </c>
      <c r="U439" s="30" t="n">
        <f aca="false">YEAR(E439)</f>
        <v>2024</v>
      </c>
      <c r="V439" s="30" t="str">
        <f aca="false">TEXT(E439,"MMM-YYYY")</f>
        <v>Dec-2024</v>
      </c>
      <c r="W439" s="30" t="n">
        <f aca="false">MONTH(E439)</f>
        <v>12</v>
      </c>
      <c r="X439" s="30" t="str">
        <f aca="false">TEXT(WEEKDAY(E439,2),"0")&amp;" - "&amp;TEXT(E439,"dddd")</f>
        <v>1 - Monday</v>
      </c>
      <c r="Y439" s="30" t="str">
        <f aca="false">_xlfn.IFS(C439&lt;18,"Child (0-17)",C439&lt;40,"Young Adult (18-39)",C439&lt;60,"Adult (40-59)",TRUE(),"Senior (60+)")</f>
        <v>Adult (40-59)</v>
      </c>
      <c r="Z439" s="30" t="n">
        <f aca="false">ROUND(G439-E439,0)</f>
        <v>1</v>
      </c>
      <c r="AA439" s="30" t="n">
        <f aca="false">L439+M439</f>
        <v>114</v>
      </c>
      <c r="AB439" s="30" t="n">
        <f aca="false">IFERROR(ROUND(Q439/AA439,2),0)</f>
        <v>21.99</v>
      </c>
      <c r="AC439" s="30" t="str">
        <f aca="false">IF(AND(K439="Critical",N439="No"),"URGENT - No Bed","Normal")</f>
        <v>Normal</v>
      </c>
      <c r="AD439" s="34" t="n">
        <f aca="false">INDEX(Lookup_Tables!$B$3:$B$12,MATCH(H439,Lookup_Tables!$A$3:$A$12,0))</f>
        <v>2200000</v>
      </c>
      <c r="AE439" s="30" t="str">
        <f aca="false">INDEX(Lookup_Tables!$C$3:$C$12,MATCH(H439,Lookup_Tables!$A$3:$A$12,0))</f>
        <v>Dr. Rohan Das</v>
      </c>
      <c r="AF439" s="30" t="str">
        <f aca="false">IFERROR(INDEX(Lookup_Tables!$F$16:$F$45,MATCH(I439,Lookup_Tables!$E$16:$E$45,0)),"N/A")</f>
        <v>EMP204</v>
      </c>
      <c r="AG439" s="30" t="n">
        <f aca="false">_xlfn.IFS(R439="Recovered",4,R439="Referred",3,R439="Admitted",2,R439="Deceased",1,TRUE(),0)</f>
        <v>4</v>
      </c>
      <c r="AH439" s="30" t="str">
        <f aca="false">IF(T439&gt;=4,"Satisfied",IF(T439&gt;=3,"Neutral","Needs Improvement"))</f>
        <v>Satisfied</v>
      </c>
    </row>
    <row r="440" customFormat="false" ht="15" hidden="false" customHeight="false" outlineLevel="0" collapsed="false">
      <c r="A440" s="27" t="s">
        <v>6965</v>
      </c>
      <c r="B440" s="27" t="s">
        <v>343</v>
      </c>
      <c r="C440" s="27" t="n">
        <v>31</v>
      </c>
      <c r="D440" s="27" t="s">
        <v>181</v>
      </c>
      <c r="E440" s="28" t="n">
        <v>45336</v>
      </c>
      <c r="F440" s="27" t="s">
        <v>326</v>
      </c>
      <c r="G440" s="28" t="n">
        <v>45336</v>
      </c>
      <c r="H440" s="27" t="s">
        <v>161</v>
      </c>
      <c r="I440" s="27" t="s">
        <v>538</v>
      </c>
      <c r="J440" s="27" t="s">
        <v>258</v>
      </c>
      <c r="K440" s="27" t="s">
        <v>138</v>
      </c>
      <c r="L440" s="27" t="n">
        <v>32</v>
      </c>
      <c r="M440" s="27" t="n">
        <v>40</v>
      </c>
      <c r="N440" s="27" t="s">
        <v>127</v>
      </c>
      <c r="O440" s="27" t="s">
        <v>149</v>
      </c>
      <c r="P440" s="27" t="s">
        <v>150</v>
      </c>
      <c r="Q440" s="29" t="n">
        <v>1369.44</v>
      </c>
      <c r="R440" s="27" t="s">
        <v>130</v>
      </c>
      <c r="S440" s="27" t="s">
        <v>131</v>
      </c>
      <c r="T440" s="27" t="n">
        <v>4</v>
      </c>
      <c r="U440" s="27" t="n">
        <f aca="false">YEAR(E440)</f>
        <v>2024</v>
      </c>
      <c r="V440" s="27" t="str">
        <f aca="false">TEXT(E440,"MMM-YYYY")</f>
        <v>Feb-2024</v>
      </c>
      <c r="W440" s="27" t="n">
        <f aca="false">MONTH(E440)</f>
        <v>2</v>
      </c>
      <c r="X440" s="27" t="str">
        <f aca="false">TEXT(WEEKDAY(E440,2),"0")&amp;" - "&amp;TEXT(E440,"dddd")</f>
        <v>3 - Wednesday</v>
      </c>
      <c r="Y440" s="27" t="str">
        <f aca="false">_xlfn.IFS(C440&lt;18,"Child (0-17)",C440&lt;40,"Young Adult (18-39)",C440&lt;60,"Adult (40-59)",TRUE(),"Senior (60+)")</f>
        <v>Young Adult (18-39)</v>
      </c>
      <c r="Z440" s="27" t="n">
        <f aca="false">ROUND(G440-E440,0)</f>
        <v>0</v>
      </c>
      <c r="AA440" s="27" t="n">
        <f aca="false">L440+M440</f>
        <v>72</v>
      </c>
      <c r="AB440" s="27" t="n">
        <f aca="false">IFERROR(ROUND(Q440/AA440,2),0)</f>
        <v>19.02</v>
      </c>
      <c r="AC440" s="27" t="str">
        <f aca="false">IF(AND(K440="Critical",N440="No"),"URGENT - No Bed","Normal")</f>
        <v>Normal</v>
      </c>
      <c r="AD440" s="33" t="n">
        <f aca="false">INDEX(Lookup_Tables!$B$3:$B$12,MATCH(H440,Lookup_Tables!$A$3:$A$12,0))</f>
        <v>3600000</v>
      </c>
      <c r="AE440" s="27" t="str">
        <f aca="false">INDEX(Lookup_Tables!$C$3:$C$12,MATCH(H440,Lookup_Tables!$A$3:$A$12,0))</f>
        <v>Dr. Sameer Joshi</v>
      </c>
      <c r="AF440" s="27" t="str">
        <f aca="false">IFERROR(INDEX(Lookup_Tables!$F$16:$F$45,MATCH(I440,Lookup_Tables!$E$16:$E$45,0)),"N/A")</f>
        <v>EMP221</v>
      </c>
      <c r="AG440" s="27" t="n">
        <f aca="false">_xlfn.IFS(R440="Recovered",4,R440="Referred",3,R440="Admitted",2,R440="Deceased",1,TRUE(),0)</f>
        <v>4</v>
      </c>
      <c r="AH440" s="27" t="str">
        <f aca="false">IF(T440&gt;=4,"Satisfied",IF(T440&gt;=3,"Neutral","Needs Improvement"))</f>
        <v>Satisfied</v>
      </c>
    </row>
    <row r="441" customFormat="false" ht="15" hidden="false" customHeight="false" outlineLevel="0" collapsed="false">
      <c r="A441" s="30" t="s">
        <v>3881</v>
      </c>
      <c r="B441" s="30" t="s">
        <v>3882</v>
      </c>
      <c r="C441" s="30" t="n">
        <v>41</v>
      </c>
      <c r="D441" s="30" t="s">
        <v>181</v>
      </c>
      <c r="E441" s="31" t="n">
        <v>45638</v>
      </c>
      <c r="F441" s="30" t="s">
        <v>3007</v>
      </c>
      <c r="G441" s="31" t="n">
        <v>45638</v>
      </c>
      <c r="H441" s="30" t="s">
        <v>168</v>
      </c>
      <c r="I441" s="30" t="s">
        <v>366</v>
      </c>
      <c r="J441" s="30" t="s">
        <v>441</v>
      </c>
      <c r="K441" s="30" t="s">
        <v>138</v>
      </c>
      <c r="L441" s="30" t="n">
        <v>34</v>
      </c>
      <c r="M441" s="30" t="n">
        <v>34</v>
      </c>
      <c r="N441" s="30" t="s">
        <v>127</v>
      </c>
      <c r="O441" s="30" t="s">
        <v>139</v>
      </c>
      <c r="P441" s="30" t="s">
        <v>129</v>
      </c>
      <c r="Q441" s="32" t="n">
        <v>1325.64</v>
      </c>
      <c r="R441" s="30" t="s">
        <v>130</v>
      </c>
      <c r="S441" s="30" t="s">
        <v>151</v>
      </c>
      <c r="T441" s="30" t="n">
        <v>5</v>
      </c>
      <c r="U441" s="30" t="n">
        <f aca="false">YEAR(E441)</f>
        <v>2024</v>
      </c>
      <c r="V441" s="30" t="str">
        <f aca="false">TEXT(E441,"MMM-YYYY")</f>
        <v>Dec-2024</v>
      </c>
      <c r="W441" s="30" t="n">
        <f aca="false">MONTH(E441)</f>
        <v>12</v>
      </c>
      <c r="X441" s="30" t="str">
        <f aca="false">TEXT(WEEKDAY(E441,2),"0")&amp;" - "&amp;TEXT(E441,"dddd")</f>
        <v>4 - Thursday</v>
      </c>
      <c r="Y441" s="30" t="str">
        <f aca="false">_xlfn.IFS(C441&lt;18,"Child (0-17)",C441&lt;40,"Young Adult (18-39)",C441&lt;60,"Adult (40-59)",TRUE(),"Senior (60+)")</f>
        <v>Adult (40-59)</v>
      </c>
      <c r="Z441" s="30" t="n">
        <f aca="false">ROUND(G441-E441,0)</f>
        <v>0</v>
      </c>
      <c r="AA441" s="30" t="n">
        <f aca="false">L441+M441</f>
        <v>68</v>
      </c>
      <c r="AB441" s="30" t="n">
        <f aca="false">IFERROR(ROUND(Q441/AA441,2),0)</f>
        <v>19.49</v>
      </c>
      <c r="AC441" s="30" t="str">
        <f aca="false">IF(AND(K441="Critical",N441="No"),"URGENT - No Bed","Normal")</f>
        <v>Normal</v>
      </c>
      <c r="AD441" s="34" t="n">
        <f aca="false">INDEX(Lookup_Tables!$B$3:$B$12,MATCH(H441,Lookup_Tables!$A$3:$A$12,0))</f>
        <v>4400000</v>
      </c>
      <c r="AE441" s="30" t="str">
        <f aca="false">INDEX(Lookup_Tables!$C$3:$C$12,MATCH(H441,Lookup_Tables!$A$3:$A$12,0))</f>
        <v>Dr. Neha Chopra</v>
      </c>
      <c r="AF441" s="30" t="str">
        <f aca="false">IFERROR(INDEX(Lookup_Tables!$F$16:$F$45,MATCH(I441,Lookup_Tables!$E$16:$E$45,0)),"N/A")</f>
        <v>EMP218</v>
      </c>
      <c r="AG441" s="30" t="n">
        <f aca="false">_xlfn.IFS(R441="Recovered",4,R441="Referred",3,R441="Admitted",2,R441="Deceased",1,TRUE(),0)</f>
        <v>4</v>
      </c>
      <c r="AH441" s="30" t="str">
        <f aca="false">IF(T441&gt;=4,"Satisfied",IF(T441&gt;=3,"Neutral","Needs Improvement"))</f>
        <v>Satisfied</v>
      </c>
    </row>
    <row r="442" customFormat="false" ht="15" hidden="false" customHeight="false" outlineLevel="0" collapsed="false">
      <c r="A442" s="27" t="s">
        <v>6862</v>
      </c>
      <c r="B442" s="27" t="s">
        <v>3382</v>
      </c>
      <c r="C442" s="27" t="n">
        <v>92</v>
      </c>
      <c r="D442" s="27" t="s">
        <v>121</v>
      </c>
      <c r="E442" s="28" t="n">
        <v>45577</v>
      </c>
      <c r="F442" s="27" t="s">
        <v>1921</v>
      </c>
      <c r="G442" s="28" t="n">
        <v>45577</v>
      </c>
      <c r="H442" s="27" t="s">
        <v>168</v>
      </c>
      <c r="I442" s="27" t="s">
        <v>169</v>
      </c>
      <c r="J442" s="27" t="s">
        <v>191</v>
      </c>
      <c r="K442" s="27" t="s">
        <v>156</v>
      </c>
      <c r="L442" s="27" t="n">
        <v>74</v>
      </c>
      <c r="M442" s="27" t="n">
        <v>90</v>
      </c>
      <c r="N442" s="27" t="s">
        <v>127</v>
      </c>
      <c r="O442" s="27" t="s">
        <v>139</v>
      </c>
      <c r="P442" s="27" t="s">
        <v>187</v>
      </c>
      <c r="Q442" s="29" t="n">
        <v>5299.32</v>
      </c>
      <c r="R442" s="27" t="s">
        <v>172</v>
      </c>
      <c r="S442" s="27" t="s">
        <v>197</v>
      </c>
      <c r="T442" s="27" t="n">
        <v>2</v>
      </c>
      <c r="U442" s="27" t="n">
        <f aca="false">YEAR(E442)</f>
        <v>2024</v>
      </c>
      <c r="V442" s="27" t="str">
        <f aca="false">TEXT(E442,"MMM-YYYY")</f>
        <v>Oct-2024</v>
      </c>
      <c r="W442" s="27" t="n">
        <f aca="false">MONTH(E442)</f>
        <v>10</v>
      </c>
      <c r="X442" s="27" t="str">
        <f aca="false">TEXT(WEEKDAY(E442,2),"0")&amp;" - "&amp;TEXT(E442,"dddd")</f>
        <v>6 - Saturday</v>
      </c>
      <c r="Y442" s="27" t="str">
        <f aca="false">_xlfn.IFS(C442&lt;18,"Child (0-17)",C442&lt;40,"Young Adult (18-39)",C442&lt;60,"Adult (40-59)",TRUE(),"Senior (60+)")</f>
        <v>Senior (60+)</v>
      </c>
      <c r="Z442" s="27" t="n">
        <f aca="false">ROUND(G442-E442,0)</f>
        <v>0</v>
      </c>
      <c r="AA442" s="27" t="n">
        <f aca="false">L442+M442</f>
        <v>164</v>
      </c>
      <c r="AB442" s="27" t="n">
        <f aca="false">IFERROR(ROUND(Q442/AA442,2),0)</f>
        <v>32.31</v>
      </c>
      <c r="AC442" s="27" t="str">
        <f aca="false">IF(AND(K442="Critical",N442="No"),"URGENT - No Bed","Normal")</f>
        <v>Normal</v>
      </c>
      <c r="AD442" s="33" t="n">
        <f aca="false">INDEX(Lookup_Tables!$B$3:$B$12,MATCH(H442,Lookup_Tables!$A$3:$A$12,0))</f>
        <v>4400000</v>
      </c>
      <c r="AE442" s="27" t="str">
        <f aca="false">INDEX(Lookup_Tables!$C$3:$C$12,MATCH(H442,Lookup_Tables!$A$3:$A$12,0))</f>
        <v>Dr. Neha Chopra</v>
      </c>
      <c r="AF442" s="27" t="str">
        <f aca="false">IFERROR(INDEX(Lookup_Tables!$F$16:$F$45,MATCH(I442,Lookup_Tables!$E$16:$E$45,0)),"N/A")</f>
        <v>EMP220</v>
      </c>
      <c r="AG442" s="27" t="n">
        <f aca="false">_xlfn.IFS(R442="Recovered",4,R442="Referred",3,R442="Admitted",2,R442="Deceased",1,TRUE(),0)</f>
        <v>2</v>
      </c>
      <c r="AH442" s="27" t="str">
        <f aca="false">IF(T442&gt;=4,"Satisfied",IF(T442&gt;=3,"Neutral","Needs Improvement"))</f>
        <v>Needs Improvement</v>
      </c>
    </row>
    <row r="443" customFormat="false" ht="15" hidden="false" customHeight="false" outlineLevel="0" collapsed="false">
      <c r="A443" s="30" t="s">
        <v>7178</v>
      </c>
      <c r="B443" s="30" t="s">
        <v>1295</v>
      </c>
      <c r="C443" s="30" t="n">
        <v>32</v>
      </c>
      <c r="D443" s="30" t="s">
        <v>121</v>
      </c>
      <c r="E443" s="31" t="n">
        <v>45551</v>
      </c>
      <c r="F443" s="30" t="s">
        <v>216</v>
      </c>
      <c r="G443" s="31" t="n">
        <v>45554</v>
      </c>
      <c r="H443" s="30" t="s">
        <v>236</v>
      </c>
      <c r="I443" s="30" t="s">
        <v>237</v>
      </c>
      <c r="J443" s="30" t="s">
        <v>375</v>
      </c>
      <c r="K443" s="30" t="s">
        <v>126</v>
      </c>
      <c r="L443" s="30" t="n">
        <v>33</v>
      </c>
      <c r="M443" s="30" t="n">
        <v>142</v>
      </c>
      <c r="N443" s="30" t="s">
        <v>186</v>
      </c>
      <c r="O443" s="30" t="s">
        <v>171</v>
      </c>
      <c r="P443" s="30" t="s">
        <v>187</v>
      </c>
      <c r="Q443" s="32" t="n">
        <v>7938.59</v>
      </c>
      <c r="R443" s="30" t="s">
        <v>130</v>
      </c>
      <c r="S443" s="30" t="s">
        <v>192</v>
      </c>
      <c r="T443" s="30" t="n">
        <v>5</v>
      </c>
      <c r="U443" s="30" t="n">
        <f aca="false">YEAR(E443)</f>
        <v>2024</v>
      </c>
      <c r="V443" s="30" t="str">
        <f aca="false">TEXT(E443,"MMM-YYYY")</f>
        <v>Sep-2024</v>
      </c>
      <c r="W443" s="30" t="n">
        <f aca="false">MONTH(E443)</f>
        <v>9</v>
      </c>
      <c r="X443" s="30" t="str">
        <f aca="false">TEXT(WEEKDAY(E443,2),"0")&amp;" - "&amp;TEXT(E443,"dddd")</f>
        <v>1 - Monday</v>
      </c>
      <c r="Y443" s="30" t="str">
        <f aca="false">_xlfn.IFS(C443&lt;18,"Child (0-17)",C443&lt;40,"Young Adult (18-39)",C443&lt;60,"Adult (40-59)",TRUE(),"Senior (60+)")</f>
        <v>Young Adult (18-39)</v>
      </c>
      <c r="Z443" s="30" t="n">
        <f aca="false">ROUND(G443-E443,0)</f>
        <v>3</v>
      </c>
      <c r="AA443" s="30" t="n">
        <f aca="false">L443+M443</f>
        <v>175</v>
      </c>
      <c r="AB443" s="30" t="n">
        <f aca="false">IFERROR(ROUND(Q443/AA443,2),0)</f>
        <v>45.36</v>
      </c>
      <c r="AC443" s="30" t="str">
        <f aca="false">IF(AND(K443="Critical",N443="No"),"URGENT - No Bed","Normal")</f>
        <v>Normal</v>
      </c>
      <c r="AD443" s="34" t="n">
        <f aca="false">INDEX(Lookup_Tables!$B$3:$B$12,MATCH(H443,Lookup_Tables!$A$3:$A$12,0))</f>
        <v>3900000</v>
      </c>
      <c r="AE443" s="30" t="str">
        <f aca="false">INDEX(Lookup_Tables!$C$3:$C$12,MATCH(H443,Lookup_Tables!$A$3:$A$12,0))</f>
        <v>Dr. Rina Mehta</v>
      </c>
      <c r="AF443" s="30" t="str">
        <f aca="false">IFERROR(INDEX(Lookup_Tables!$F$16:$F$45,MATCH(I443,Lookup_Tables!$E$16:$E$45,0)),"N/A")</f>
        <v>EMP215</v>
      </c>
      <c r="AG443" s="30" t="n">
        <f aca="false">_xlfn.IFS(R443="Recovered",4,R443="Referred",3,R443="Admitted",2,R443="Deceased",1,TRUE(),0)</f>
        <v>4</v>
      </c>
      <c r="AH443" s="30" t="str">
        <f aca="false">IF(T443&gt;=4,"Satisfied",IF(T443&gt;=3,"Neutral","Needs Improvement"))</f>
        <v>Satisfied</v>
      </c>
    </row>
    <row r="444" customFormat="false" ht="15" hidden="false" customHeight="false" outlineLevel="0" collapsed="false">
      <c r="A444" s="27" t="s">
        <v>2892</v>
      </c>
      <c r="B444" s="27" t="s">
        <v>822</v>
      </c>
      <c r="C444" s="27" t="n">
        <v>55</v>
      </c>
      <c r="D444" s="27" t="s">
        <v>181</v>
      </c>
      <c r="E444" s="28" t="n">
        <v>45504</v>
      </c>
      <c r="F444" s="27" t="s">
        <v>1150</v>
      </c>
      <c r="G444" s="28" t="n">
        <v>45504</v>
      </c>
      <c r="H444" s="27" t="s">
        <v>123</v>
      </c>
      <c r="I444" s="27" t="s">
        <v>124</v>
      </c>
      <c r="J444" s="27" t="s">
        <v>125</v>
      </c>
      <c r="K444" s="27" t="s">
        <v>138</v>
      </c>
      <c r="L444" s="27" t="n">
        <v>67</v>
      </c>
      <c r="M444" s="27" t="n">
        <v>37</v>
      </c>
      <c r="N444" s="27" t="s">
        <v>127</v>
      </c>
      <c r="O444" s="27" t="s">
        <v>139</v>
      </c>
      <c r="P444" s="27" t="s">
        <v>140</v>
      </c>
      <c r="Q444" s="29" t="n">
        <v>1158.22</v>
      </c>
      <c r="R444" s="27" t="s">
        <v>130</v>
      </c>
      <c r="S444" s="27" t="s">
        <v>141</v>
      </c>
      <c r="T444" s="27" t="n">
        <v>5</v>
      </c>
      <c r="U444" s="27" t="n">
        <f aca="false">YEAR(E444)</f>
        <v>2024</v>
      </c>
      <c r="V444" s="27" t="str">
        <f aca="false">TEXT(E444,"MMM-YYYY")</f>
        <v>Jul-2024</v>
      </c>
      <c r="W444" s="27" t="n">
        <f aca="false">MONTH(E444)</f>
        <v>7</v>
      </c>
      <c r="X444" s="27" t="str">
        <f aca="false">TEXT(WEEKDAY(E444,2),"0")&amp;" - "&amp;TEXT(E444,"dddd")</f>
        <v>3 - Wednesday</v>
      </c>
      <c r="Y444" s="27" t="str">
        <f aca="false">_xlfn.IFS(C444&lt;18,"Child (0-17)",C444&lt;40,"Young Adult (18-39)",C444&lt;60,"Adult (40-59)",TRUE(),"Senior (60+)")</f>
        <v>Adult (40-59)</v>
      </c>
      <c r="Z444" s="27" t="n">
        <f aca="false">ROUND(G444-E444,0)</f>
        <v>0</v>
      </c>
      <c r="AA444" s="27" t="n">
        <f aca="false">L444+M444</f>
        <v>104</v>
      </c>
      <c r="AB444" s="27" t="n">
        <f aca="false">IFERROR(ROUND(Q444/AA444,2),0)</f>
        <v>11.14</v>
      </c>
      <c r="AC444" s="27" t="str">
        <f aca="false">IF(AND(K444="Critical",N444="No"),"URGENT - No Bed","Normal")</f>
        <v>Normal</v>
      </c>
      <c r="AD444" s="33" t="n">
        <f aca="false">INDEX(Lookup_Tables!$B$3:$B$12,MATCH(H444,Lookup_Tables!$A$3:$A$12,0))</f>
        <v>2200000</v>
      </c>
      <c r="AE444" s="27" t="str">
        <f aca="false">INDEX(Lookup_Tables!$C$3:$C$12,MATCH(H444,Lookup_Tables!$A$3:$A$12,0))</f>
        <v>Dr. Rohan Das</v>
      </c>
      <c r="AF444" s="27" t="str">
        <f aca="false">IFERROR(INDEX(Lookup_Tables!$F$16:$F$45,MATCH(I444,Lookup_Tables!$E$16:$E$45,0)),"N/A")</f>
        <v>EMP205</v>
      </c>
      <c r="AG444" s="27" t="n">
        <f aca="false">_xlfn.IFS(R444="Recovered",4,R444="Referred",3,R444="Admitted",2,R444="Deceased",1,TRUE(),0)</f>
        <v>4</v>
      </c>
      <c r="AH444" s="27" t="str">
        <f aca="false">IF(T444&gt;=4,"Satisfied",IF(T444&gt;=3,"Neutral","Needs Improvement"))</f>
        <v>Satisfied</v>
      </c>
    </row>
    <row r="445" customFormat="false" ht="15" hidden="false" customHeight="false" outlineLevel="0" collapsed="false">
      <c r="A445" s="30" t="s">
        <v>7145</v>
      </c>
      <c r="B445" s="30" t="s">
        <v>2816</v>
      </c>
      <c r="C445" s="30" t="n">
        <v>53</v>
      </c>
      <c r="D445" s="30" t="s">
        <v>121</v>
      </c>
      <c r="E445" s="31" t="n">
        <v>45503</v>
      </c>
      <c r="F445" s="30" t="s">
        <v>1436</v>
      </c>
      <c r="G445" s="31" t="n">
        <v>45506</v>
      </c>
      <c r="H445" s="30" t="s">
        <v>168</v>
      </c>
      <c r="I445" s="30" t="s">
        <v>196</v>
      </c>
      <c r="J445" s="30" t="s">
        <v>441</v>
      </c>
      <c r="K445" s="30" t="s">
        <v>126</v>
      </c>
      <c r="L445" s="30" t="n">
        <v>14</v>
      </c>
      <c r="M445" s="30" t="n">
        <v>143</v>
      </c>
      <c r="N445" s="30" t="s">
        <v>186</v>
      </c>
      <c r="O445" s="30" t="s">
        <v>171</v>
      </c>
      <c r="P445" s="30" t="s">
        <v>187</v>
      </c>
      <c r="Q445" s="32" t="n">
        <v>7814.56</v>
      </c>
      <c r="R445" s="30" t="s">
        <v>130</v>
      </c>
      <c r="S445" s="30" t="s">
        <v>192</v>
      </c>
      <c r="T445" s="30" t="n">
        <v>4</v>
      </c>
      <c r="U445" s="30" t="n">
        <f aca="false">YEAR(E445)</f>
        <v>2024</v>
      </c>
      <c r="V445" s="30" t="str">
        <f aca="false">TEXT(E445,"MMM-YYYY")</f>
        <v>Jul-2024</v>
      </c>
      <c r="W445" s="30" t="n">
        <f aca="false">MONTH(E445)</f>
        <v>7</v>
      </c>
      <c r="X445" s="30" t="str">
        <f aca="false">TEXT(WEEKDAY(E445,2),"0")&amp;" - "&amp;TEXT(E445,"dddd")</f>
        <v>2 - Tuesday</v>
      </c>
      <c r="Y445" s="30" t="str">
        <f aca="false">_xlfn.IFS(C445&lt;18,"Child (0-17)",C445&lt;40,"Young Adult (18-39)",C445&lt;60,"Adult (40-59)",TRUE(),"Senior (60+)")</f>
        <v>Adult (40-59)</v>
      </c>
      <c r="Z445" s="30" t="n">
        <f aca="false">ROUND(G445-E445,0)</f>
        <v>3</v>
      </c>
      <c r="AA445" s="30" t="n">
        <f aca="false">L445+M445</f>
        <v>157</v>
      </c>
      <c r="AB445" s="30" t="n">
        <f aca="false">IFERROR(ROUND(Q445/AA445,2),0)</f>
        <v>49.77</v>
      </c>
      <c r="AC445" s="30" t="str">
        <f aca="false">IF(AND(K445="Critical",N445="No"),"URGENT - No Bed","Normal")</f>
        <v>Normal</v>
      </c>
      <c r="AD445" s="34" t="n">
        <f aca="false">INDEX(Lookup_Tables!$B$3:$B$12,MATCH(H445,Lookup_Tables!$A$3:$A$12,0))</f>
        <v>4400000</v>
      </c>
      <c r="AE445" s="30" t="str">
        <f aca="false">INDEX(Lookup_Tables!$C$3:$C$12,MATCH(H445,Lookup_Tables!$A$3:$A$12,0))</f>
        <v>Dr. Neha Chopra</v>
      </c>
      <c r="AF445" s="30" t="str">
        <f aca="false">IFERROR(INDEX(Lookup_Tables!$F$16:$F$45,MATCH(I445,Lookup_Tables!$E$16:$E$45,0)),"N/A")</f>
        <v>EMP219</v>
      </c>
      <c r="AG445" s="30" t="n">
        <f aca="false">_xlfn.IFS(R445="Recovered",4,R445="Referred",3,R445="Admitted",2,R445="Deceased",1,TRUE(),0)</f>
        <v>4</v>
      </c>
      <c r="AH445" s="30" t="str">
        <f aca="false">IF(T445&gt;=4,"Satisfied",IF(T445&gt;=3,"Neutral","Needs Improvement"))</f>
        <v>Satisfied</v>
      </c>
    </row>
    <row r="446" customFormat="false" ht="15" hidden="false" customHeight="false" outlineLevel="0" collapsed="false">
      <c r="A446" s="27" t="s">
        <v>6784</v>
      </c>
      <c r="B446" s="27" t="s">
        <v>3204</v>
      </c>
      <c r="C446" s="27" t="n">
        <v>53</v>
      </c>
      <c r="D446" s="27" t="s">
        <v>181</v>
      </c>
      <c r="E446" s="28" t="n">
        <v>45310</v>
      </c>
      <c r="F446" s="27" t="s">
        <v>1263</v>
      </c>
      <c r="G446" s="28" t="n">
        <v>45311</v>
      </c>
      <c r="H446" s="27" t="s">
        <v>161</v>
      </c>
      <c r="I446" s="27" t="s">
        <v>538</v>
      </c>
      <c r="J446" s="27" t="s">
        <v>385</v>
      </c>
      <c r="K446" s="27" t="s">
        <v>126</v>
      </c>
      <c r="L446" s="27" t="n">
        <v>23</v>
      </c>
      <c r="M446" s="27" t="n">
        <v>98</v>
      </c>
      <c r="N446" s="27" t="s">
        <v>186</v>
      </c>
      <c r="O446" s="27" t="s">
        <v>171</v>
      </c>
      <c r="P446" s="27" t="s">
        <v>150</v>
      </c>
      <c r="Q446" s="29" t="n">
        <v>8413.1</v>
      </c>
      <c r="R446" s="27" t="s">
        <v>130</v>
      </c>
      <c r="S446" s="27" t="s">
        <v>151</v>
      </c>
      <c r="T446" s="27" t="n">
        <v>5</v>
      </c>
      <c r="U446" s="27" t="n">
        <f aca="false">YEAR(E446)</f>
        <v>2024</v>
      </c>
      <c r="V446" s="27" t="str">
        <f aca="false">TEXT(E446,"MMM-YYYY")</f>
        <v>Jan-2024</v>
      </c>
      <c r="W446" s="27" t="n">
        <f aca="false">MONTH(E446)</f>
        <v>1</v>
      </c>
      <c r="X446" s="27" t="str">
        <f aca="false">TEXT(WEEKDAY(E446,2),"0")&amp;" - "&amp;TEXT(E446,"dddd")</f>
        <v>5 - Friday</v>
      </c>
      <c r="Y446" s="27" t="str">
        <f aca="false">_xlfn.IFS(C446&lt;18,"Child (0-17)",C446&lt;40,"Young Adult (18-39)",C446&lt;60,"Adult (40-59)",TRUE(),"Senior (60+)")</f>
        <v>Adult (40-59)</v>
      </c>
      <c r="Z446" s="27" t="n">
        <f aca="false">ROUND(G446-E446,0)</f>
        <v>1</v>
      </c>
      <c r="AA446" s="27" t="n">
        <f aca="false">L446+M446</f>
        <v>121</v>
      </c>
      <c r="AB446" s="27" t="n">
        <f aca="false">IFERROR(ROUND(Q446/AA446,2),0)</f>
        <v>69.53</v>
      </c>
      <c r="AC446" s="27" t="str">
        <f aca="false">IF(AND(K446="Critical",N446="No"),"URGENT - No Bed","Normal")</f>
        <v>Normal</v>
      </c>
      <c r="AD446" s="33" t="n">
        <f aca="false">INDEX(Lookup_Tables!$B$3:$B$12,MATCH(H446,Lookup_Tables!$A$3:$A$12,0))</f>
        <v>3600000</v>
      </c>
      <c r="AE446" s="27" t="str">
        <f aca="false">INDEX(Lookup_Tables!$C$3:$C$12,MATCH(H446,Lookup_Tables!$A$3:$A$12,0))</f>
        <v>Dr. Sameer Joshi</v>
      </c>
      <c r="AF446" s="27" t="str">
        <f aca="false">IFERROR(INDEX(Lookup_Tables!$F$16:$F$45,MATCH(I446,Lookup_Tables!$E$16:$E$45,0)),"N/A")</f>
        <v>EMP221</v>
      </c>
      <c r="AG446" s="27" t="n">
        <f aca="false">_xlfn.IFS(R446="Recovered",4,R446="Referred",3,R446="Admitted",2,R446="Deceased",1,TRUE(),0)</f>
        <v>4</v>
      </c>
      <c r="AH446" s="27" t="str">
        <f aca="false">IF(T446&gt;=4,"Satisfied",IF(T446&gt;=3,"Neutral","Needs Improvement"))</f>
        <v>Satisfied</v>
      </c>
    </row>
    <row r="447" customFormat="false" ht="15" hidden="false" customHeight="false" outlineLevel="0" collapsed="false">
      <c r="A447" s="30" t="s">
        <v>3179</v>
      </c>
      <c r="B447" s="30" t="s">
        <v>3180</v>
      </c>
      <c r="C447" s="30" t="n">
        <v>58</v>
      </c>
      <c r="D447" s="30" t="s">
        <v>181</v>
      </c>
      <c r="E447" s="31" t="n">
        <v>45562</v>
      </c>
      <c r="F447" s="30" t="s">
        <v>651</v>
      </c>
      <c r="G447" s="31" t="n">
        <v>45563</v>
      </c>
      <c r="H447" s="30" t="s">
        <v>242</v>
      </c>
      <c r="I447" s="30" t="s">
        <v>243</v>
      </c>
      <c r="J447" s="30" t="s">
        <v>422</v>
      </c>
      <c r="K447" s="30" t="s">
        <v>156</v>
      </c>
      <c r="L447" s="30" t="n">
        <v>65</v>
      </c>
      <c r="M447" s="30" t="n">
        <v>69</v>
      </c>
      <c r="N447" s="30" t="s">
        <v>127</v>
      </c>
      <c r="O447" s="30" t="s">
        <v>171</v>
      </c>
      <c r="P447" s="30" t="s">
        <v>129</v>
      </c>
      <c r="Q447" s="32" t="n">
        <v>4585.8</v>
      </c>
      <c r="R447" s="30" t="s">
        <v>172</v>
      </c>
      <c r="S447" s="30" t="s">
        <v>164</v>
      </c>
      <c r="T447" s="30" t="n">
        <v>4</v>
      </c>
      <c r="U447" s="30" t="n">
        <f aca="false">YEAR(E447)</f>
        <v>2024</v>
      </c>
      <c r="V447" s="30" t="str">
        <f aca="false">TEXT(E447,"MMM-YYYY")</f>
        <v>Sep-2024</v>
      </c>
      <c r="W447" s="30" t="n">
        <f aca="false">MONTH(E447)</f>
        <v>9</v>
      </c>
      <c r="X447" s="30" t="str">
        <f aca="false">TEXT(WEEKDAY(E447,2),"0")&amp;" - "&amp;TEXT(E447,"dddd")</f>
        <v>5 - Friday</v>
      </c>
      <c r="Y447" s="30" t="str">
        <f aca="false">_xlfn.IFS(C447&lt;18,"Child (0-17)",C447&lt;40,"Young Adult (18-39)",C447&lt;60,"Adult (40-59)",TRUE(),"Senior (60+)")</f>
        <v>Adult (40-59)</v>
      </c>
      <c r="Z447" s="30" t="n">
        <f aca="false">ROUND(G447-E447,0)</f>
        <v>1</v>
      </c>
      <c r="AA447" s="30" t="n">
        <f aca="false">L447+M447</f>
        <v>134</v>
      </c>
      <c r="AB447" s="30" t="n">
        <f aca="false">IFERROR(ROUND(Q447/AA447,2),0)</f>
        <v>34.22</v>
      </c>
      <c r="AC447" s="30" t="str">
        <f aca="false">IF(AND(K447="Critical",N447="No"),"URGENT - No Bed","Normal")</f>
        <v>Normal</v>
      </c>
      <c r="AD447" s="34" t="n">
        <f aca="false">INDEX(Lookup_Tables!$B$3:$B$12,MATCH(H447,Lookup_Tables!$A$3:$A$12,0))</f>
        <v>3000000</v>
      </c>
      <c r="AE447" s="30" t="str">
        <f aca="false">INDEX(Lookup_Tables!$C$3:$C$12,MATCH(H447,Lookup_Tables!$A$3:$A$12,0))</f>
        <v>Dr. Pooja Iyer</v>
      </c>
      <c r="AF447" s="30" t="str">
        <f aca="false">IFERROR(INDEX(Lookup_Tables!$F$16:$F$45,MATCH(I447,Lookup_Tables!$E$16:$E$45,0)),"N/A")</f>
        <v>EMP214</v>
      </c>
      <c r="AG447" s="30" t="n">
        <f aca="false">_xlfn.IFS(R447="Recovered",4,R447="Referred",3,R447="Admitted",2,R447="Deceased",1,TRUE(),0)</f>
        <v>2</v>
      </c>
      <c r="AH447" s="30" t="str">
        <f aca="false">IF(T447&gt;=4,"Satisfied",IF(T447&gt;=3,"Neutral","Needs Improvement"))</f>
        <v>Satisfied</v>
      </c>
    </row>
    <row r="448" customFormat="false" ht="15" hidden="false" customHeight="false" outlineLevel="0" collapsed="false">
      <c r="A448" s="27" t="s">
        <v>5962</v>
      </c>
      <c r="B448" s="27" t="s">
        <v>1520</v>
      </c>
      <c r="C448" s="27" t="n">
        <v>63</v>
      </c>
      <c r="D448" s="27" t="s">
        <v>181</v>
      </c>
      <c r="E448" s="28" t="n">
        <v>45356</v>
      </c>
      <c r="F448" s="27" t="s">
        <v>1255</v>
      </c>
      <c r="G448" s="28" t="n">
        <v>45357</v>
      </c>
      <c r="H448" s="27" t="s">
        <v>206</v>
      </c>
      <c r="I448" s="27" t="s">
        <v>232</v>
      </c>
      <c r="J448" s="27" t="s">
        <v>615</v>
      </c>
      <c r="K448" s="27" t="s">
        <v>138</v>
      </c>
      <c r="L448" s="27" t="n">
        <v>40</v>
      </c>
      <c r="M448" s="27" t="n">
        <v>15</v>
      </c>
      <c r="N448" s="27" t="s">
        <v>186</v>
      </c>
      <c r="O448" s="27" t="s">
        <v>171</v>
      </c>
      <c r="P448" s="27" t="s">
        <v>150</v>
      </c>
      <c r="Q448" s="29" t="n">
        <v>1007.68</v>
      </c>
      <c r="R448" s="27" t="s">
        <v>130</v>
      </c>
      <c r="S448" s="27" t="s">
        <v>141</v>
      </c>
      <c r="T448" s="27" t="n">
        <v>5</v>
      </c>
      <c r="U448" s="27" t="n">
        <f aca="false">YEAR(E448)</f>
        <v>2024</v>
      </c>
      <c r="V448" s="27" t="str">
        <f aca="false">TEXT(E448,"MMM-YYYY")</f>
        <v>Mar-2024</v>
      </c>
      <c r="W448" s="27" t="n">
        <f aca="false">MONTH(E448)</f>
        <v>3</v>
      </c>
      <c r="X448" s="27" t="str">
        <f aca="false">TEXT(WEEKDAY(E448,2),"0")&amp;" - "&amp;TEXT(E448,"dddd")</f>
        <v>2 - Tuesday</v>
      </c>
      <c r="Y448" s="27" t="str">
        <f aca="false">_xlfn.IFS(C448&lt;18,"Child (0-17)",C448&lt;40,"Young Adult (18-39)",C448&lt;60,"Adult (40-59)",TRUE(),"Senior (60+)")</f>
        <v>Senior (60+)</v>
      </c>
      <c r="Z448" s="27" t="n">
        <f aca="false">ROUND(G448-E448,0)</f>
        <v>1</v>
      </c>
      <c r="AA448" s="27" t="n">
        <f aca="false">L448+M448</f>
        <v>55</v>
      </c>
      <c r="AB448" s="27" t="n">
        <f aca="false">IFERROR(ROUND(Q448/AA448,2),0)</f>
        <v>18.32</v>
      </c>
      <c r="AC448" s="27" t="str">
        <f aca="false">IF(AND(K448="Critical",N448="No"),"URGENT - No Bed","Normal")</f>
        <v>Normal</v>
      </c>
      <c r="AD448" s="33" t="n">
        <f aca="false">INDEX(Lookup_Tables!$B$3:$B$12,MATCH(H448,Lookup_Tables!$A$3:$A$12,0))</f>
        <v>2800000</v>
      </c>
      <c r="AE448" s="27" t="str">
        <f aca="false">INDEX(Lookup_Tables!$C$3:$C$12,MATCH(H448,Lookup_Tables!$A$3:$A$12,0))</f>
        <v>Dr. Suresh Nair</v>
      </c>
      <c r="AF448" s="27" t="str">
        <f aca="false">IFERROR(INDEX(Lookup_Tables!$F$16:$F$45,MATCH(I448,Lookup_Tables!$E$16:$E$45,0)),"N/A")</f>
        <v>EMP210</v>
      </c>
      <c r="AG448" s="27" t="n">
        <f aca="false">_xlfn.IFS(R448="Recovered",4,R448="Referred",3,R448="Admitted",2,R448="Deceased",1,TRUE(),0)</f>
        <v>4</v>
      </c>
      <c r="AH448" s="27" t="str">
        <f aca="false">IF(T448&gt;=4,"Satisfied",IF(T448&gt;=3,"Neutral","Needs Improvement"))</f>
        <v>Satisfied</v>
      </c>
    </row>
    <row r="449" customFormat="false" ht="15" hidden="false" customHeight="false" outlineLevel="0" collapsed="false">
      <c r="A449" s="30" t="s">
        <v>2259</v>
      </c>
      <c r="B449" s="30" t="s">
        <v>2260</v>
      </c>
      <c r="C449" s="30" t="n">
        <v>69</v>
      </c>
      <c r="D449" s="30" t="s">
        <v>121</v>
      </c>
      <c r="E449" s="31" t="n">
        <v>45482</v>
      </c>
      <c r="F449" s="30" t="s">
        <v>1084</v>
      </c>
      <c r="G449" s="31" t="n">
        <v>45482</v>
      </c>
      <c r="H449" s="30" t="s">
        <v>168</v>
      </c>
      <c r="I449" s="30" t="s">
        <v>169</v>
      </c>
      <c r="J449" s="30" t="s">
        <v>191</v>
      </c>
      <c r="K449" s="30" t="s">
        <v>156</v>
      </c>
      <c r="L449" s="30" t="n">
        <v>43</v>
      </c>
      <c r="M449" s="30" t="n">
        <v>49</v>
      </c>
      <c r="N449" s="30" t="s">
        <v>127</v>
      </c>
      <c r="O449" s="30" t="s">
        <v>128</v>
      </c>
      <c r="P449" s="30" t="s">
        <v>150</v>
      </c>
      <c r="Q449" s="32" t="n">
        <v>4700.9</v>
      </c>
      <c r="R449" s="30" t="s">
        <v>172</v>
      </c>
      <c r="S449" s="30" t="s">
        <v>197</v>
      </c>
      <c r="T449" s="30" t="n">
        <v>4</v>
      </c>
      <c r="U449" s="30" t="n">
        <f aca="false">YEAR(E449)</f>
        <v>2024</v>
      </c>
      <c r="V449" s="30" t="str">
        <f aca="false">TEXT(E449,"MMM-YYYY")</f>
        <v>Jul-2024</v>
      </c>
      <c r="W449" s="30" t="n">
        <f aca="false">MONTH(E449)</f>
        <v>7</v>
      </c>
      <c r="X449" s="30" t="str">
        <f aca="false">TEXT(WEEKDAY(E449,2),"0")&amp;" - "&amp;TEXT(E449,"dddd")</f>
        <v>2 - Tuesday</v>
      </c>
      <c r="Y449" s="30" t="str">
        <f aca="false">_xlfn.IFS(C449&lt;18,"Child (0-17)",C449&lt;40,"Young Adult (18-39)",C449&lt;60,"Adult (40-59)",TRUE(),"Senior (60+)")</f>
        <v>Senior (60+)</v>
      </c>
      <c r="Z449" s="30" t="n">
        <f aca="false">ROUND(G449-E449,0)</f>
        <v>0</v>
      </c>
      <c r="AA449" s="30" t="n">
        <f aca="false">L449+M449</f>
        <v>92</v>
      </c>
      <c r="AB449" s="30" t="n">
        <f aca="false">IFERROR(ROUND(Q449/AA449,2),0)</f>
        <v>51.1</v>
      </c>
      <c r="AC449" s="30" t="str">
        <f aca="false">IF(AND(K449="Critical",N449="No"),"URGENT - No Bed","Normal")</f>
        <v>Normal</v>
      </c>
      <c r="AD449" s="34" t="n">
        <f aca="false">INDEX(Lookup_Tables!$B$3:$B$12,MATCH(H449,Lookup_Tables!$A$3:$A$12,0))</f>
        <v>4400000</v>
      </c>
      <c r="AE449" s="30" t="str">
        <f aca="false">INDEX(Lookup_Tables!$C$3:$C$12,MATCH(H449,Lookup_Tables!$A$3:$A$12,0))</f>
        <v>Dr. Neha Chopra</v>
      </c>
      <c r="AF449" s="30" t="str">
        <f aca="false">IFERROR(INDEX(Lookup_Tables!$F$16:$F$45,MATCH(I449,Lookup_Tables!$E$16:$E$45,0)),"N/A")</f>
        <v>EMP220</v>
      </c>
      <c r="AG449" s="30" t="n">
        <f aca="false">_xlfn.IFS(R449="Recovered",4,R449="Referred",3,R449="Admitted",2,R449="Deceased",1,TRUE(),0)</f>
        <v>2</v>
      </c>
      <c r="AH449" s="30" t="str">
        <f aca="false">IF(T449&gt;=4,"Satisfied",IF(T449&gt;=3,"Neutral","Needs Improvement"))</f>
        <v>Satisfied</v>
      </c>
    </row>
    <row r="450" customFormat="false" ht="15" hidden="false" customHeight="false" outlineLevel="0" collapsed="false">
      <c r="A450" s="27" t="s">
        <v>517</v>
      </c>
      <c r="B450" s="27" t="s">
        <v>518</v>
      </c>
      <c r="C450" s="27" t="n">
        <v>38</v>
      </c>
      <c r="D450" s="27" t="s">
        <v>121</v>
      </c>
      <c r="E450" s="28" t="n">
        <v>45613</v>
      </c>
      <c r="F450" s="27" t="s">
        <v>519</v>
      </c>
      <c r="G450" s="28" t="n">
        <v>45614</v>
      </c>
      <c r="H450" s="27" t="s">
        <v>146</v>
      </c>
      <c r="I450" s="27" t="s">
        <v>176</v>
      </c>
      <c r="J450" s="27" t="s">
        <v>222</v>
      </c>
      <c r="K450" s="27" t="s">
        <v>138</v>
      </c>
      <c r="L450" s="27" t="n">
        <v>37</v>
      </c>
      <c r="M450" s="27" t="n">
        <v>37</v>
      </c>
      <c r="N450" s="27" t="s">
        <v>127</v>
      </c>
      <c r="O450" s="27" t="s">
        <v>171</v>
      </c>
      <c r="P450" s="27" t="s">
        <v>187</v>
      </c>
      <c r="Q450" s="29" t="n">
        <v>1510.69</v>
      </c>
      <c r="R450" s="27" t="s">
        <v>130</v>
      </c>
      <c r="S450" s="27" t="s">
        <v>151</v>
      </c>
      <c r="T450" s="27" t="n">
        <v>4</v>
      </c>
      <c r="U450" s="27" t="n">
        <f aca="false">YEAR(E450)</f>
        <v>2024</v>
      </c>
      <c r="V450" s="27" t="str">
        <f aca="false">TEXT(E450,"MMM-YYYY")</f>
        <v>Nov-2024</v>
      </c>
      <c r="W450" s="27" t="n">
        <f aca="false">MONTH(E450)</f>
        <v>11</v>
      </c>
      <c r="X450" s="27" t="str">
        <f aca="false">TEXT(WEEKDAY(E450,2),"0")&amp;" - "&amp;TEXT(E450,"dddd")</f>
        <v>7 - Sunday</v>
      </c>
      <c r="Y450" s="27" t="str">
        <f aca="false">_xlfn.IFS(C450&lt;18,"Child (0-17)",C450&lt;40,"Young Adult (18-39)",C450&lt;60,"Adult (40-59)",TRUE(),"Senior (60+)")</f>
        <v>Young Adult (18-39)</v>
      </c>
      <c r="Z450" s="27" t="n">
        <f aca="false">ROUND(G450-E450,0)</f>
        <v>1</v>
      </c>
      <c r="AA450" s="27" t="n">
        <f aca="false">L450+M450</f>
        <v>74</v>
      </c>
      <c r="AB450" s="27" t="n">
        <f aca="false">IFERROR(ROUND(Q450/AA450,2),0)</f>
        <v>20.41</v>
      </c>
      <c r="AC450" s="27" t="str">
        <f aca="false">IF(AND(K450="Critical",N450="No"),"URGENT - No Bed","Normal")</f>
        <v>Normal</v>
      </c>
      <c r="AD450" s="33" t="n">
        <f aca="false">INDEX(Lookup_Tables!$B$3:$B$12,MATCH(H450,Lookup_Tables!$A$3:$A$12,0))</f>
        <v>2700000</v>
      </c>
      <c r="AE450" s="27" t="str">
        <f aca="false">INDEX(Lookup_Tables!$C$3:$C$12,MATCH(H450,Lookup_Tables!$A$3:$A$12,0))</f>
        <v>Dr. Vikram Singh</v>
      </c>
      <c r="AF450" s="27" t="str">
        <f aca="false">IFERROR(INDEX(Lookup_Tables!$F$16:$F$45,MATCH(I450,Lookup_Tables!$E$16:$E$45,0)),"N/A")</f>
        <v>EMP227</v>
      </c>
      <c r="AG450" s="27" t="n">
        <f aca="false">_xlfn.IFS(R450="Recovered",4,R450="Referred",3,R450="Admitted",2,R450="Deceased",1,TRUE(),0)</f>
        <v>4</v>
      </c>
      <c r="AH450" s="27" t="str">
        <f aca="false">IF(T450&gt;=4,"Satisfied",IF(T450&gt;=3,"Neutral","Needs Improvement"))</f>
        <v>Satisfied</v>
      </c>
    </row>
    <row r="451" customFormat="false" ht="15" hidden="false" customHeight="false" outlineLevel="0" collapsed="false">
      <c r="A451" s="30" t="s">
        <v>599</v>
      </c>
      <c r="B451" s="30" t="s">
        <v>2239</v>
      </c>
      <c r="C451" s="30" t="n">
        <v>66</v>
      </c>
      <c r="D451" s="30" t="s">
        <v>181</v>
      </c>
      <c r="E451" s="31" t="n">
        <v>45509</v>
      </c>
      <c r="F451" s="30" t="s">
        <v>601</v>
      </c>
      <c r="G451" s="31" t="n">
        <v>45509</v>
      </c>
      <c r="H451" s="30" t="s">
        <v>236</v>
      </c>
      <c r="I451" s="30" t="s">
        <v>323</v>
      </c>
      <c r="J451" s="30" t="s">
        <v>267</v>
      </c>
      <c r="K451" s="30" t="s">
        <v>138</v>
      </c>
      <c r="L451" s="30" t="n">
        <v>77</v>
      </c>
      <c r="M451" s="30" t="n">
        <v>17</v>
      </c>
      <c r="N451" s="30" t="s">
        <v>127</v>
      </c>
      <c r="O451" s="30" t="s">
        <v>139</v>
      </c>
      <c r="P451" s="30" t="s">
        <v>129</v>
      </c>
      <c r="Q451" s="32" t="n">
        <v>2299.03</v>
      </c>
      <c r="R451" s="30" t="s">
        <v>130</v>
      </c>
      <c r="S451" s="30" t="s">
        <v>141</v>
      </c>
      <c r="T451" s="30" t="n">
        <v>3</v>
      </c>
      <c r="U451" s="30" t="n">
        <f aca="false">YEAR(E451)</f>
        <v>2024</v>
      </c>
      <c r="V451" s="30" t="str">
        <f aca="false">TEXT(E451,"MMM-YYYY")</f>
        <v>Aug-2024</v>
      </c>
      <c r="W451" s="30" t="n">
        <f aca="false">MONTH(E451)</f>
        <v>8</v>
      </c>
      <c r="X451" s="30" t="str">
        <f aca="false">TEXT(WEEKDAY(E451,2),"0")&amp;" - "&amp;TEXT(E451,"dddd")</f>
        <v>1 - Monday</v>
      </c>
      <c r="Y451" s="30" t="str">
        <f aca="false">_xlfn.IFS(C451&lt;18,"Child (0-17)",C451&lt;40,"Young Adult (18-39)",C451&lt;60,"Adult (40-59)",TRUE(),"Senior (60+)")</f>
        <v>Senior (60+)</v>
      </c>
      <c r="Z451" s="30" t="n">
        <f aca="false">ROUND(G451-E451,0)</f>
        <v>0</v>
      </c>
      <c r="AA451" s="30" t="n">
        <f aca="false">L451+M451</f>
        <v>94</v>
      </c>
      <c r="AB451" s="30" t="n">
        <f aca="false">IFERROR(ROUND(Q451/AA451,2),0)</f>
        <v>24.46</v>
      </c>
      <c r="AC451" s="30" t="str">
        <f aca="false">IF(AND(K451="Critical",N451="No"),"URGENT - No Bed","Normal")</f>
        <v>Normal</v>
      </c>
      <c r="AD451" s="34" t="n">
        <f aca="false">INDEX(Lookup_Tables!$B$3:$B$12,MATCH(H451,Lookup_Tables!$A$3:$A$12,0))</f>
        <v>3900000</v>
      </c>
      <c r="AE451" s="30" t="str">
        <f aca="false">INDEX(Lookup_Tables!$C$3:$C$12,MATCH(H451,Lookup_Tables!$A$3:$A$12,0))</f>
        <v>Dr. Rina Mehta</v>
      </c>
      <c r="AF451" s="30" t="str">
        <f aca="false">IFERROR(INDEX(Lookup_Tables!$F$16:$F$45,MATCH(I451,Lookup_Tables!$E$16:$E$45,0)),"N/A")</f>
        <v>EMP216</v>
      </c>
      <c r="AG451" s="30" t="n">
        <f aca="false">_xlfn.IFS(R451="Recovered",4,R451="Referred",3,R451="Admitted",2,R451="Deceased",1,TRUE(),0)</f>
        <v>4</v>
      </c>
      <c r="AH451" s="30" t="str">
        <f aca="false">IF(T451&gt;=4,"Satisfied",IF(T451&gt;=3,"Neutral","Needs Improvement"))</f>
        <v>Neutral</v>
      </c>
    </row>
    <row r="452" customFormat="false" ht="15" hidden="false" customHeight="false" outlineLevel="0" collapsed="false">
      <c r="A452" s="27" t="s">
        <v>5367</v>
      </c>
      <c r="B452" s="27" t="s">
        <v>5368</v>
      </c>
      <c r="C452" s="27" t="n">
        <v>49</v>
      </c>
      <c r="D452" s="27" t="s">
        <v>121</v>
      </c>
      <c r="E452" s="28" t="n">
        <v>45542</v>
      </c>
      <c r="F452" s="27" t="s">
        <v>555</v>
      </c>
      <c r="G452" s="28" t="n">
        <v>45542</v>
      </c>
      <c r="H452" s="27" t="s">
        <v>161</v>
      </c>
      <c r="I452" s="27" t="s">
        <v>320</v>
      </c>
      <c r="J452" s="27" t="s">
        <v>258</v>
      </c>
      <c r="K452" s="27" t="s">
        <v>138</v>
      </c>
      <c r="L452" s="27" t="n">
        <v>36</v>
      </c>
      <c r="M452" s="27" t="n">
        <v>45</v>
      </c>
      <c r="N452" s="27" t="s">
        <v>127</v>
      </c>
      <c r="O452" s="27" t="s">
        <v>149</v>
      </c>
      <c r="P452" s="27" t="s">
        <v>187</v>
      </c>
      <c r="Q452" s="29" t="n">
        <v>2363.94</v>
      </c>
      <c r="R452" s="27" t="s">
        <v>130</v>
      </c>
      <c r="S452" s="27" t="s">
        <v>131</v>
      </c>
      <c r="T452" s="27" t="n">
        <v>4</v>
      </c>
      <c r="U452" s="27" t="n">
        <f aca="false">YEAR(E452)</f>
        <v>2024</v>
      </c>
      <c r="V452" s="27" t="str">
        <f aca="false">TEXT(E452,"MMM-YYYY")</f>
        <v>Sep-2024</v>
      </c>
      <c r="W452" s="27" t="n">
        <f aca="false">MONTH(E452)</f>
        <v>9</v>
      </c>
      <c r="X452" s="27" t="str">
        <f aca="false">TEXT(WEEKDAY(E452,2),"0")&amp;" - "&amp;TEXT(E452,"dddd")</f>
        <v>6 - Saturday</v>
      </c>
      <c r="Y452" s="27" t="str">
        <f aca="false">_xlfn.IFS(C452&lt;18,"Child (0-17)",C452&lt;40,"Young Adult (18-39)",C452&lt;60,"Adult (40-59)",TRUE(),"Senior (60+)")</f>
        <v>Adult (40-59)</v>
      </c>
      <c r="Z452" s="27" t="n">
        <f aca="false">ROUND(G452-E452,0)</f>
        <v>0</v>
      </c>
      <c r="AA452" s="27" t="n">
        <f aca="false">L452+M452</f>
        <v>81</v>
      </c>
      <c r="AB452" s="27" t="n">
        <f aca="false">IFERROR(ROUND(Q452/AA452,2),0)</f>
        <v>29.18</v>
      </c>
      <c r="AC452" s="27" t="str">
        <f aca="false">IF(AND(K452="Critical",N452="No"),"URGENT - No Bed","Normal")</f>
        <v>Normal</v>
      </c>
      <c r="AD452" s="33" t="n">
        <f aca="false">INDEX(Lookup_Tables!$B$3:$B$12,MATCH(H452,Lookup_Tables!$A$3:$A$12,0))</f>
        <v>3600000</v>
      </c>
      <c r="AE452" s="27" t="str">
        <f aca="false">INDEX(Lookup_Tables!$C$3:$C$12,MATCH(H452,Lookup_Tables!$A$3:$A$12,0))</f>
        <v>Dr. Sameer Joshi</v>
      </c>
      <c r="AF452" s="27" t="str">
        <f aca="false">IFERROR(INDEX(Lookup_Tables!$F$16:$F$45,MATCH(I452,Lookup_Tables!$E$16:$E$45,0)),"N/A")</f>
        <v>EMP223</v>
      </c>
      <c r="AG452" s="27" t="n">
        <f aca="false">_xlfn.IFS(R452="Recovered",4,R452="Referred",3,R452="Admitted",2,R452="Deceased",1,TRUE(),0)</f>
        <v>4</v>
      </c>
      <c r="AH452" s="27" t="str">
        <f aca="false">IF(T452&gt;=4,"Satisfied",IF(T452&gt;=3,"Neutral","Needs Improvement"))</f>
        <v>Satisfied</v>
      </c>
    </row>
    <row r="453" customFormat="false" ht="15" hidden="false" customHeight="false" outlineLevel="0" collapsed="false">
      <c r="A453" s="30" t="s">
        <v>4829</v>
      </c>
      <c r="B453" s="30" t="s">
        <v>4109</v>
      </c>
      <c r="C453" s="30" t="n">
        <v>42</v>
      </c>
      <c r="D453" s="30" t="s">
        <v>121</v>
      </c>
      <c r="E453" s="31" t="n">
        <v>45481</v>
      </c>
      <c r="F453" s="30" t="s">
        <v>876</v>
      </c>
      <c r="G453" s="31" t="n">
        <v>45482</v>
      </c>
      <c r="H453" s="30" t="s">
        <v>242</v>
      </c>
      <c r="I453" s="30" t="s">
        <v>243</v>
      </c>
      <c r="J453" s="30" t="s">
        <v>363</v>
      </c>
      <c r="K453" s="30" t="s">
        <v>138</v>
      </c>
      <c r="L453" s="30" t="n">
        <v>25</v>
      </c>
      <c r="M453" s="30" t="n">
        <v>31</v>
      </c>
      <c r="N453" s="30" t="s">
        <v>127</v>
      </c>
      <c r="O453" s="30" t="s">
        <v>139</v>
      </c>
      <c r="P453" s="30" t="s">
        <v>150</v>
      </c>
      <c r="Q453" s="32" t="n">
        <v>1371.52</v>
      </c>
      <c r="R453" s="30" t="s">
        <v>130</v>
      </c>
      <c r="S453" s="30" t="s">
        <v>192</v>
      </c>
      <c r="T453" s="30" t="n">
        <v>5</v>
      </c>
      <c r="U453" s="30" t="n">
        <f aca="false">YEAR(E453)</f>
        <v>2024</v>
      </c>
      <c r="V453" s="30" t="str">
        <f aca="false">TEXT(E453,"MMM-YYYY")</f>
        <v>Jul-2024</v>
      </c>
      <c r="W453" s="30" t="n">
        <f aca="false">MONTH(E453)</f>
        <v>7</v>
      </c>
      <c r="X453" s="30" t="str">
        <f aca="false">TEXT(WEEKDAY(E453,2),"0")&amp;" - "&amp;TEXT(E453,"dddd")</f>
        <v>1 - Monday</v>
      </c>
      <c r="Y453" s="30" t="str">
        <f aca="false">_xlfn.IFS(C453&lt;18,"Child (0-17)",C453&lt;40,"Young Adult (18-39)",C453&lt;60,"Adult (40-59)",TRUE(),"Senior (60+)")</f>
        <v>Adult (40-59)</v>
      </c>
      <c r="Z453" s="30" t="n">
        <f aca="false">ROUND(G453-E453,0)</f>
        <v>1</v>
      </c>
      <c r="AA453" s="30" t="n">
        <f aca="false">L453+M453</f>
        <v>56</v>
      </c>
      <c r="AB453" s="30" t="n">
        <f aca="false">IFERROR(ROUND(Q453/AA453,2),0)</f>
        <v>24.49</v>
      </c>
      <c r="AC453" s="30" t="str">
        <f aca="false">IF(AND(K453="Critical",N453="No"),"URGENT - No Bed","Normal")</f>
        <v>Normal</v>
      </c>
      <c r="AD453" s="34" t="n">
        <f aca="false">INDEX(Lookup_Tables!$B$3:$B$12,MATCH(H453,Lookup_Tables!$A$3:$A$12,0))</f>
        <v>3000000</v>
      </c>
      <c r="AE453" s="30" t="str">
        <f aca="false">INDEX(Lookup_Tables!$C$3:$C$12,MATCH(H453,Lookup_Tables!$A$3:$A$12,0))</f>
        <v>Dr. Pooja Iyer</v>
      </c>
      <c r="AF453" s="30" t="str">
        <f aca="false">IFERROR(INDEX(Lookup_Tables!$F$16:$F$45,MATCH(I453,Lookup_Tables!$E$16:$E$45,0)),"N/A")</f>
        <v>EMP214</v>
      </c>
      <c r="AG453" s="30" t="n">
        <f aca="false">_xlfn.IFS(R453="Recovered",4,R453="Referred",3,R453="Admitted",2,R453="Deceased",1,TRUE(),0)</f>
        <v>4</v>
      </c>
      <c r="AH453" s="30" t="str">
        <f aca="false">IF(T453&gt;=4,"Satisfied",IF(T453&gt;=3,"Neutral","Needs Improvement"))</f>
        <v>Satisfied</v>
      </c>
    </row>
    <row r="454" customFormat="false" ht="15" hidden="false" customHeight="false" outlineLevel="0" collapsed="false">
      <c r="A454" s="27" t="s">
        <v>2899</v>
      </c>
      <c r="B454" s="27" t="s">
        <v>2635</v>
      </c>
      <c r="C454" s="27" t="n">
        <v>45</v>
      </c>
      <c r="D454" s="27" t="s">
        <v>121</v>
      </c>
      <c r="E454" s="28" t="n">
        <v>45316</v>
      </c>
      <c r="F454" s="27" t="s">
        <v>695</v>
      </c>
      <c r="G454" s="28" t="n">
        <v>45317</v>
      </c>
      <c r="H454" s="27" t="s">
        <v>183</v>
      </c>
      <c r="I454" s="27" t="s">
        <v>184</v>
      </c>
      <c r="J454" s="27" t="s">
        <v>213</v>
      </c>
      <c r="K454" s="27" t="s">
        <v>138</v>
      </c>
      <c r="L454" s="27" t="n">
        <v>90</v>
      </c>
      <c r="M454" s="27" t="n">
        <v>26</v>
      </c>
      <c r="N454" s="27" t="s">
        <v>186</v>
      </c>
      <c r="O454" s="27" t="s">
        <v>128</v>
      </c>
      <c r="P454" s="27" t="s">
        <v>129</v>
      </c>
      <c r="Q454" s="29" t="n">
        <v>1836.12</v>
      </c>
      <c r="R454" s="27" t="s">
        <v>130</v>
      </c>
      <c r="S454" s="27" t="s">
        <v>151</v>
      </c>
      <c r="T454" s="27" t="n">
        <v>4</v>
      </c>
      <c r="U454" s="27" t="n">
        <f aca="false">YEAR(E454)</f>
        <v>2024</v>
      </c>
      <c r="V454" s="27" t="str">
        <f aca="false">TEXT(E454,"MMM-YYYY")</f>
        <v>Jan-2024</v>
      </c>
      <c r="W454" s="27" t="n">
        <f aca="false">MONTH(E454)</f>
        <v>1</v>
      </c>
      <c r="X454" s="27" t="str">
        <f aca="false">TEXT(WEEKDAY(E454,2),"0")&amp;" - "&amp;TEXT(E454,"dddd")</f>
        <v>4 - Thursday</v>
      </c>
      <c r="Y454" s="27" t="str">
        <f aca="false">_xlfn.IFS(C454&lt;18,"Child (0-17)",C454&lt;40,"Young Adult (18-39)",C454&lt;60,"Adult (40-59)",TRUE(),"Senior (60+)")</f>
        <v>Adult (40-59)</v>
      </c>
      <c r="Z454" s="27" t="n">
        <f aca="false">ROUND(G454-E454,0)</f>
        <v>1</v>
      </c>
      <c r="AA454" s="27" t="n">
        <f aca="false">L454+M454</f>
        <v>116</v>
      </c>
      <c r="AB454" s="27" t="n">
        <f aca="false">IFERROR(ROUND(Q454/AA454,2),0)</f>
        <v>15.83</v>
      </c>
      <c r="AC454" s="27" t="str">
        <f aca="false">IF(AND(K454="Critical",N454="No"),"URGENT - No Bed","Normal")</f>
        <v>Normal</v>
      </c>
      <c r="AD454" s="33" t="n">
        <f aca="false">INDEX(Lookup_Tables!$B$3:$B$12,MATCH(H454,Lookup_Tables!$A$3:$A$12,0))</f>
        <v>3100000</v>
      </c>
      <c r="AE454" s="27" t="str">
        <f aca="false">INDEX(Lookup_Tables!$C$3:$C$12,MATCH(H454,Lookup_Tables!$A$3:$A$12,0))</f>
        <v>Dr. Kavita Rao</v>
      </c>
      <c r="AF454" s="27" t="str">
        <f aca="false">IFERROR(INDEX(Lookup_Tables!$F$16:$F$45,MATCH(I454,Lookup_Tables!$E$16:$E$45,0)),"N/A")</f>
        <v>EMP226</v>
      </c>
      <c r="AG454" s="27" t="n">
        <f aca="false">_xlfn.IFS(R454="Recovered",4,R454="Referred",3,R454="Admitted",2,R454="Deceased",1,TRUE(),0)</f>
        <v>4</v>
      </c>
      <c r="AH454" s="27" t="str">
        <f aca="false">IF(T454&gt;=4,"Satisfied",IF(T454&gt;=3,"Neutral","Needs Improvement"))</f>
        <v>Satisfied</v>
      </c>
    </row>
    <row r="455" customFormat="false" ht="15" hidden="false" customHeight="false" outlineLevel="0" collapsed="false">
      <c r="A455" s="30" t="s">
        <v>2757</v>
      </c>
      <c r="B455" s="30" t="s">
        <v>2758</v>
      </c>
      <c r="C455" s="30" t="n">
        <v>14</v>
      </c>
      <c r="D455" s="30" t="s">
        <v>121</v>
      </c>
      <c r="E455" s="31" t="n">
        <v>45602</v>
      </c>
      <c r="F455" s="30" t="s">
        <v>953</v>
      </c>
      <c r="G455" s="31" t="n">
        <v>45605</v>
      </c>
      <c r="H455" s="30" t="s">
        <v>168</v>
      </c>
      <c r="I455" s="30" t="s">
        <v>169</v>
      </c>
      <c r="J455" s="30" t="s">
        <v>441</v>
      </c>
      <c r="K455" s="30" t="s">
        <v>156</v>
      </c>
      <c r="L455" s="30" t="n">
        <v>24</v>
      </c>
      <c r="M455" s="30" t="n">
        <v>85</v>
      </c>
      <c r="N455" s="30" t="s">
        <v>127</v>
      </c>
      <c r="O455" s="30" t="s">
        <v>128</v>
      </c>
      <c r="P455" s="30" t="s">
        <v>129</v>
      </c>
      <c r="Q455" s="32" t="n">
        <v>4049.47</v>
      </c>
      <c r="R455" s="30" t="s">
        <v>268</v>
      </c>
      <c r="S455" s="30" t="s">
        <v>151</v>
      </c>
      <c r="T455" s="30" t="n">
        <v>4</v>
      </c>
      <c r="U455" s="30" t="n">
        <f aca="false">YEAR(E455)</f>
        <v>2024</v>
      </c>
      <c r="V455" s="30" t="str">
        <f aca="false">TEXT(E455,"MMM-YYYY")</f>
        <v>Nov-2024</v>
      </c>
      <c r="W455" s="30" t="n">
        <f aca="false">MONTH(E455)</f>
        <v>11</v>
      </c>
      <c r="X455" s="30" t="str">
        <f aca="false">TEXT(WEEKDAY(E455,2),"0")&amp;" - "&amp;TEXT(E455,"dddd")</f>
        <v>3 - Wednesday</v>
      </c>
      <c r="Y455" s="30" t="str">
        <f aca="false">_xlfn.IFS(C455&lt;18,"Child (0-17)",C455&lt;40,"Young Adult (18-39)",C455&lt;60,"Adult (40-59)",TRUE(),"Senior (60+)")</f>
        <v>Child (0-17)</v>
      </c>
      <c r="Z455" s="30" t="n">
        <f aca="false">ROUND(G455-E455,0)</f>
        <v>3</v>
      </c>
      <c r="AA455" s="30" t="n">
        <f aca="false">L455+M455</f>
        <v>109</v>
      </c>
      <c r="AB455" s="30" t="n">
        <f aca="false">IFERROR(ROUND(Q455/AA455,2),0)</f>
        <v>37.15</v>
      </c>
      <c r="AC455" s="30" t="str">
        <f aca="false">IF(AND(K455="Critical",N455="No"),"URGENT - No Bed","Normal")</f>
        <v>Normal</v>
      </c>
      <c r="AD455" s="34" t="n">
        <f aca="false">INDEX(Lookup_Tables!$B$3:$B$12,MATCH(H455,Lookup_Tables!$A$3:$A$12,0))</f>
        <v>4400000</v>
      </c>
      <c r="AE455" s="30" t="str">
        <f aca="false">INDEX(Lookup_Tables!$C$3:$C$12,MATCH(H455,Lookup_Tables!$A$3:$A$12,0))</f>
        <v>Dr. Neha Chopra</v>
      </c>
      <c r="AF455" s="30" t="str">
        <f aca="false">IFERROR(INDEX(Lookup_Tables!$F$16:$F$45,MATCH(I455,Lookup_Tables!$E$16:$E$45,0)),"N/A")</f>
        <v>EMP220</v>
      </c>
      <c r="AG455" s="30" t="n">
        <f aca="false">_xlfn.IFS(R455="Recovered",4,R455="Referred",3,R455="Admitted",2,R455="Deceased",1,TRUE(),0)</f>
        <v>3</v>
      </c>
      <c r="AH455" s="30" t="str">
        <f aca="false">IF(T455&gt;=4,"Satisfied",IF(T455&gt;=3,"Neutral","Needs Improvement"))</f>
        <v>Satisfied</v>
      </c>
    </row>
    <row r="456" customFormat="false" ht="15" hidden="false" customHeight="false" outlineLevel="0" collapsed="false">
      <c r="A456" s="27" t="s">
        <v>3391</v>
      </c>
      <c r="B456" s="27" t="s">
        <v>1841</v>
      </c>
      <c r="C456" s="27" t="n">
        <v>54</v>
      </c>
      <c r="D456" s="27" t="s">
        <v>121</v>
      </c>
      <c r="E456" s="28" t="n">
        <v>45518</v>
      </c>
      <c r="F456" s="27" t="s">
        <v>1182</v>
      </c>
      <c r="G456" s="28" t="n">
        <v>45524</v>
      </c>
      <c r="H456" s="27" t="s">
        <v>236</v>
      </c>
      <c r="I456" s="27" t="s">
        <v>237</v>
      </c>
      <c r="J456" s="27" t="s">
        <v>455</v>
      </c>
      <c r="K456" s="27" t="s">
        <v>126</v>
      </c>
      <c r="L456" s="27" t="n">
        <v>45</v>
      </c>
      <c r="M456" s="27" t="n">
        <v>146</v>
      </c>
      <c r="N456" s="27" t="s">
        <v>127</v>
      </c>
      <c r="O456" s="27" t="s">
        <v>139</v>
      </c>
      <c r="P456" s="27" t="s">
        <v>187</v>
      </c>
      <c r="Q456" s="29" t="n">
        <v>8977.83</v>
      </c>
      <c r="R456" s="27" t="s">
        <v>130</v>
      </c>
      <c r="S456" s="27" t="s">
        <v>197</v>
      </c>
      <c r="T456" s="27" t="n">
        <v>5</v>
      </c>
      <c r="U456" s="27" t="n">
        <f aca="false">YEAR(E456)</f>
        <v>2024</v>
      </c>
      <c r="V456" s="27" t="str">
        <f aca="false">TEXT(E456,"MMM-YYYY")</f>
        <v>Aug-2024</v>
      </c>
      <c r="W456" s="27" t="n">
        <f aca="false">MONTH(E456)</f>
        <v>8</v>
      </c>
      <c r="X456" s="27" t="str">
        <f aca="false">TEXT(WEEKDAY(E456,2),"0")&amp;" - "&amp;TEXT(E456,"dddd")</f>
        <v>3 - Wednesday</v>
      </c>
      <c r="Y456" s="27" t="str">
        <f aca="false">_xlfn.IFS(C456&lt;18,"Child (0-17)",C456&lt;40,"Young Adult (18-39)",C456&lt;60,"Adult (40-59)",TRUE(),"Senior (60+)")</f>
        <v>Adult (40-59)</v>
      </c>
      <c r="Z456" s="27" t="n">
        <f aca="false">ROUND(G456-E456,0)</f>
        <v>6</v>
      </c>
      <c r="AA456" s="27" t="n">
        <f aca="false">L456+M456</f>
        <v>191</v>
      </c>
      <c r="AB456" s="27" t="n">
        <f aca="false">IFERROR(ROUND(Q456/AA456,2),0)</f>
        <v>47</v>
      </c>
      <c r="AC456" s="27" t="str">
        <f aca="false">IF(AND(K456="Critical",N456="No"),"URGENT - No Bed","Normal")</f>
        <v>Normal</v>
      </c>
      <c r="AD456" s="33" t="n">
        <f aca="false">INDEX(Lookup_Tables!$B$3:$B$12,MATCH(H456,Lookup_Tables!$A$3:$A$12,0))</f>
        <v>3900000</v>
      </c>
      <c r="AE456" s="27" t="str">
        <f aca="false">INDEX(Lookup_Tables!$C$3:$C$12,MATCH(H456,Lookup_Tables!$A$3:$A$12,0))</f>
        <v>Dr. Rina Mehta</v>
      </c>
      <c r="AF456" s="27" t="str">
        <f aca="false">IFERROR(INDEX(Lookup_Tables!$F$16:$F$45,MATCH(I456,Lookup_Tables!$E$16:$E$45,0)),"N/A")</f>
        <v>EMP215</v>
      </c>
      <c r="AG456" s="27" t="n">
        <f aca="false">_xlfn.IFS(R456="Recovered",4,R456="Referred",3,R456="Admitted",2,R456="Deceased",1,TRUE(),0)</f>
        <v>4</v>
      </c>
      <c r="AH456" s="27" t="str">
        <f aca="false">IF(T456&gt;=4,"Satisfied",IF(T456&gt;=3,"Neutral","Needs Improvement"))</f>
        <v>Satisfied</v>
      </c>
    </row>
    <row r="457" customFormat="false" ht="15" hidden="false" customHeight="false" outlineLevel="0" collapsed="false">
      <c r="A457" s="30" t="s">
        <v>2717</v>
      </c>
      <c r="B457" s="30" t="s">
        <v>1669</v>
      </c>
      <c r="C457" s="30" t="n">
        <v>35</v>
      </c>
      <c r="D457" s="30" t="s">
        <v>121</v>
      </c>
      <c r="E457" s="31" t="n">
        <v>45583</v>
      </c>
      <c r="F457" s="30" t="s">
        <v>1132</v>
      </c>
      <c r="G457" s="31" t="n">
        <v>45583</v>
      </c>
      <c r="H457" s="30" t="s">
        <v>123</v>
      </c>
      <c r="I457" s="30" t="s">
        <v>124</v>
      </c>
      <c r="J457" s="30" t="s">
        <v>508</v>
      </c>
      <c r="K457" s="30" t="s">
        <v>156</v>
      </c>
      <c r="L457" s="30" t="n">
        <v>26</v>
      </c>
      <c r="M457" s="30" t="n">
        <v>31</v>
      </c>
      <c r="N457" s="30" t="s">
        <v>186</v>
      </c>
      <c r="O457" s="30" t="s">
        <v>128</v>
      </c>
      <c r="P457" s="30" t="s">
        <v>129</v>
      </c>
      <c r="Q457" s="32" t="n">
        <v>2634.3</v>
      </c>
      <c r="R457" s="30" t="s">
        <v>130</v>
      </c>
      <c r="S457" s="30" t="s">
        <v>151</v>
      </c>
      <c r="T457" s="30" t="n">
        <v>4</v>
      </c>
      <c r="U457" s="30" t="n">
        <f aca="false">YEAR(E457)</f>
        <v>2024</v>
      </c>
      <c r="V457" s="30" t="str">
        <f aca="false">TEXT(E457,"MMM-YYYY")</f>
        <v>Oct-2024</v>
      </c>
      <c r="W457" s="30" t="n">
        <f aca="false">MONTH(E457)</f>
        <v>10</v>
      </c>
      <c r="X457" s="30" t="str">
        <f aca="false">TEXT(WEEKDAY(E457,2),"0")&amp;" - "&amp;TEXT(E457,"dddd")</f>
        <v>5 - Friday</v>
      </c>
      <c r="Y457" s="30" t="str">
        <f aca="false">_xlfn.IFS(C457&lt;18,"Child (0-17)",C457&lt;40,"Young Adult (18-39)",C457&lt;60,"Adult (40-59)",TRUE(),"Senior (60+)")</f>
        <v>Young Adult (18-39)</v>
      </c>
      <c r="Z457" s="30" t="n">
        <f aca="false">ROUND(G457-E457,0)</f>
        <v>0</v>
      </c>
      <c r="AA457" s="30" t="n">
        <f aca="false">L457+M457</f>
        <v>57</v>
      </c>
      <c r="AB457" s="30" t="n">
        <f aca="false">IFERROR(ROUND(Q457/AA457,2),0)</f>
        <v>46.22</v>
      </c>
      <c r="AC457" s="30" t="str">
        <f aca="false">IF(AND(K457="Critical",N457="No"),"URGENT - No Bed","Normal")</f>
        <v>Normal</v>
      </c>
      <c r="AD457" s="34" t="n">
        <f aca="false">INDEX(Lookup_Tables!$B$3:$B$12,MATCH(H457,Lookup_Tables!$A$3:$A$12,0))</f>
        <v>2200000</v>
      </c>
      <c r="AE457" s="30" t="str">
        <f aca="false">INDEX(Lookup_Tables!$C$3:$C$12,MATCH(H457,Lookup_Tables!$A$3:$A$12,0))</f>
        <v>Dr. Rohan Das</v>
      </c>
      <c r="AF457" s="30" t="str">
        <f aca="false">IFERROR(INDEX(Lookup_Tables!$F$16:$F$45,MATCH(I457,Lookup_Tables!$E$16:$E$45,0)),"N/A")</f>
        <v>EMP205</v>
      </c>
      <c r="AG457" s="30" t="n">
        <f aca="false">_xlfn.IFS(R457="Recovered",4,R457="Referred",3,R457="Admitted",2,R457="Deceased",1,TRUE(),0)</f>
        <v>4</v>
      </c>
      <c r="AH457" s="30" t="str">
        <f aca="false">IF(T457&gt;=4,"Satisfied",IF(T457&gt;=3,"Neutral","Needs Improvement"))</f>
        <v>Satisfied</v>
      </c>
    </row>
    <row r="458" customFormat="false" ht="15" hidden="false" customHeight="false" outlineLevel="0" collapsed="false">
      <c r="A458" s="27" t="s">
        <v>5851</v>
      </c>
      <c r="B458" s="27" t="s">
        <v>3678</v>
      </c>
      <c r="C458" s="27" t="n">
        <v>46</v>
      </c>
      <c r="D458" s="27" t="s">
        <v>181</v>
      </c>
      <c r="E458" s="28" t="n">
        <v>45303</v>
      </c>
      <c r="F458" s="27" t="s">
        <v>182</v>
      </c>
      <c r="G458" s="28" t="n">
        <v>45305</v>
      </c>
      <c r="H458" s="27" t="s">
        <v>161</v>
      </c>
      <c r="I458" s="27" t="s">
        <v>320</v>
      </c>
      <c r="J458" s="27" t="s">
        <v>163</v>
      </c>
      <c r="K458" s="27" t="s">
        <v>156</v>
      </c>
      <c r="L458" s="27" t="n">
        <v>20</v>
      </c>
      <c r="M458" s="27" t="n">
        <v>37</v>
      </c>
      <c r="N458" s="27" t="s">
        <v>127</v>
      </c>
      <c r="O458" s="27" t="s">
        <v>139</v>
      </c>
      <c r="P458" s="27" t="s">
        <v>150</v>
      </c>
      <c r="Q458" s="29" t="n">
        <v>2843.07</v>
      </c>
      <c r="R458" s="27" t="s">
        <v>130</v>
      </c>
      <c r="S458" s="27" t="s">
        <v>164</v>
      </c>
      <c r="T458" s="27" t="n">
        <v>5</v>
      </c>
      <c r="U458" s="27" t="n">
        <f aca="false">YEAR(E458)</f>
        <v>2024</v>
      </c>
      <c r="V458" s="27" t="str">
        <f aca="false">TEXT(E458,"MMM-YYYY")</f>
        <v>Jan-2024</v>
      </c>
      <c r="W458" s="27" t="n">
        <f aca="false">MONTH(E458)</f>
        <v>1</v>
      </c>
      <c r="X458" s="27" t="str">
        <f aca="false">TEXT(WEEKDAY(E458,2),"0")&amp;" - "&amp;TEXT(E458,"dddd")</f>
        <v>5 - Friday</v>
      </c>
      <c r="Y458" s="27" t="str">
        <f aca="false">_xlfn.IFS(C458&lt;18,"Child (0-17)",C458&lt;40,"Young Adult (18-39)",C458&lt;60,"Adult (40-59)",TRUE(),"Senior (60+)")</f>
        <v>Adult (40-59)</v>
      </c>
      <c r="Z458" s="27" t="n">
        <f aca="false">ROUND(G458-E458,0)</f>
        <v>2</v>
      </c>
      <c r="AA458" s="27" t="n">
        <f aca="false">L458+M458</f>
        <v>57</v>
      </c>
      <c r="AB458" s="27" t="n">
        <f aca="false">IFERROR(ROUND(Q458/AA458,2),0)</f>
        <v>49.88</v>
      </c>
      <c r="AC458" s="27" t="str">
        <f aca="false">IF(AND(K458="Critical",N458="No"),"URGENT - No Bed","Normal")</f>
        <v>Normal</v>
      </c>
      <c r="AD458" s="33" t="n">
        <f aca="false">INDEX(Lookup_Tables!$B$3:$B$12,MATCH(H458,Lookup_Tables!$A$3:$A$12,0))</f>
        <v>3600000</v>
      </c>
      <c r="AE458" s="27" t="str">
        <f aca="false">INDEX(Lookup_Tables!$C$3:$C$12,MATCH(H458,Lookup_Tables!$A$3:$A$12,0))</f>
        <v>Dr. Sameer Joshi</v>
      </c>
      <c r="AF458" s="27" t="str">
        <f aca="false">IFERROR(INDEX(Lookup_Tables!$F$16:$F$45,MATCH(I458,Lookup_Tables!$E$16:$E$45,0)),"N/A")</f>
        <v>EMP223</v>
      </c>
      <c r="AG458" s="27" t="n">
        <f aca="false">_xlfn.IFS(R458="Recovered",4,R458="Referred",3,R458="Admitted",2,R458="Deceased",1,TRUE(),0)</f>
        <v>4</v>
      </c>
      <c r="AH458" s="27" t="str">
        <f aca="false">IF(T458&gt;=4,"Satisfied",IF(T458&gt;=3,"Neutral","Needs Improvement"))</f>
        <v>Satisfied</v>
      </c>
    </row>
    <row r="459" customFormat="false" ht="15" hidden="false" customHeight="false" outlineLevel="0" collapsed="false">
      <c r="A459" s="30" t="s">
        <v>3635</v>
      </c>
      <c r="B459" s="30" t="s">
        <v>1601</v>
      </c>
      <c r="C459" s="30" t="n">
        <v>40</v>
      </c>
      <c r="D459" s="30" t="s">
        <v>121</v>
      </c>
      <c r="E459" s="31" t="n">
        <v>45639</v>
      </c>
      <c r="F459" s="30" t="s">
        <v>347</v>
      </c>
      <c r="G459" s="31" t="n">
        <v>45643</v>
      </c>
      <c r="H459" s="30" t="s">
        <v>146</v>
      </c>
      <c r="I459" s="30" t="s">
        <v>147</v>
      </c>
      <c r="J459" s="30" t="s">
        <v>148</v>
      </c>
      <c r="K459" s="30" t="s">
        <v>202</v>
      </c>
      <c r="L459" s="30" t="n">
        <v>9</v>
      </c>
      <c r="M459" s="30" t="n">
        <v>159</v>
      </c>
      <c r="N459" s="30" t="s">
        <v>186</v>
      </c>
      <c r="O459" s="30" t="s">
        <v>128</v>
      </c>
      <c r="P459" s="30" t="s">
        <v>150</v>
      </c>
      <c r="Q459" s="32" t="n">
        <v>17400.87</v>
      </c>
      <c r="R459" s="30" t="s">
        <v>462</v>
      </c>
      <c r="S459" s="30" t="s">
        <v>164</v>
      </c>
      <c r="T459" s="30" t="n">
        <v>3</v>
      </c>
      <c r="U459" s="30" t="n">
        <f aca="false">YEAR(E459)</f>
        <v>2024</v>
      </c>
      <c r="V459" s="30" t="str">
        <f aca="false">TEXT(E459,"MMM-YYYY")</f>
        <v>Dec-2024</v>
      </c>
      <c r="W459" s="30" t="n">
        <f aca="false">MONTH(E459)</f>
        <v>12</v>
      </c>
      <c r="X459" s="30" t="str">
        <f aca="false">TEXT(WEEKDAY(E459,2),"0")&amp;" - "&amp;TEXT(E459,"dddd")</f>
        <v>5 - Friday</v>
      </c>
      <c r="Y459" s="30" t="str">
        <f aca="false">_xlfn.IFS(C459&lt;18,"Child (0-17)",C459&lt;40,"Young Adult (18-39)",C459&lt;60,"Adult (40-59)",TRUE(),"Senior (60+)")</f>
        <v>Adult (40-59)</v>
      </c>
      <c r="Z459" s="30" t="n">
        <f aca="false">ROUND(G459-E459,0)</f>
        <v>4</v>
      </c>
      <c r="AA459" s="30" t="n">
        <f aca="false">L459+M459</f>
        <v>168</v>
      </c>
      <c r="AB459" s="30" t="n">
        <f aca="false">IFERROR(ROUND(Q459/AA459,2),0)</f>
        <v>103.58</v>
      </c>
      <c r="AC459" s="30" t="str">
        <f aca="false">IF(AND(K459="Critical",N459="No"),"URGENT - No Bed","Normal")</f>
        <v>Normal</v>
      </c>
      <c r="AD459" s="34" t="n">
        <f aca="false">INDEX(Lookup_Tables!$B$3:$B$12,MATCH(H459,Lookup_Tables!$A$3:$A$12,0))</f>
        <v>2700000</v>
      </c>
      <c r="AE459" s="30" t="str">
        <f aca="false">INDEX(Lookup_Tables!$C$3:$C$12,MATCH(H459,Lookup_Tables!$A$3:$A$12,0))</f>
        <v>Dr. Vikram Singh</v>
      </c>
      <c r="AF459" s="30" t="str">
        <f aca="false">IFERROR(INDEX(Lookup_Tables!$F$16:$F$45,MATCH(I459,Lookup_Tables!$E$16:$E$45,0)),"N/A")</f>
        <v>EMP229</v>
      </c>
      <c r="AG459" s="30" t="n">
        <f aca="false">_xlfn.IFS(R459="Recovered",4,R459="Referred",3,R459="Admitted",2,R459="Deceased",1,TRUE(),0)</f>
        <v>1</v>
      </c>
      <c r="AH459" s="30" t="str">
        <f aca="false">IF(T459&gt;=4,"Satisfied",IF(T459&gt;=3,"Neutral","Needs Improvement"))</f>
        <v>Neutral</v>
      </c>
    </row>
    <row r="460" customFormat="false" ht="15" hidden="false" customHeight="false" outlineLevel="0" collapsed="false">
      <c r="A460" s="27" t="s">
        <v>1304</v>
      </c>
      <c r="B460" s="27" t="s">
        <v>1305</v>
      </c>
      <c r="C460" s="27" t="n">
        <v>54</v>
      </c>
      <c r="D460" s="27" t="s">
        <v>181</v>
      </c>
      <c r="E460" s="28" t="n">
        <v>45597</v>
      </c>
      <c r="F460" s="27" t="s">
        <v>1016</v>
      </c>
      <c r="G460" s="28" t="n">
        <v>45600</v>
      </c>
      <c r="H460" s="27" t="s">
        <v>123</v>
      </c>
      <c r="I460" s="27" t="s">
        <v>124</v>
      </c>
      <c r="J460" s="27" t="s">
        <v>125</v>
      </c>
      <c r="K460" s="27" t="s">
        <v>156</v>
      </c>
      <c r="L460" s="27" t="n">
        <v>18</v>
      </c>
      <c r="M460" s="27" t="n">
        <v>50</v>
      </c>
      <c r="N460" s="27" t="s">
        <v>127</v>
      </c>
      <c r="O460" s="27" t="s">
        <v>139</v>
      </c>
      <c r="P460" s="27" t="s">
        <v>129</v>
      </c>
      <c r="Q460" s="29" t="n">
        <v>2807.81</v>
      </c>
      <c r="R460" s="27" t="s">
        <v>130</v>
      </c>
      <c r="S460" s="27" t="s">
        <v>131</v>
      </c>
      <c r="T460" s="27" t="n">
        <v>4</v>
      </c>
      <c r="U460" s="27" t="n">
        <f aca="false">YEAR(E460)</f>
        <v>2024</v>
      </c>
      <c r="V460" s="27" t="str">
        <f aca="false">TEXT(E460,"MMM-YYYY")</f>
        <v>Nov-2024</v>
      </c>
      <c r="W460" s="27" t="n">
        <f aca="false">MONTH(E460)</f>
        <v>11</v>
      </c>
      <c r="X460" s="27" t="str">
        <f aca="false">TEXT(WEEKDAY(E460,2),"0")&amp;" - "&amp;TEXT(E460,"dddd")</f>
        <v>5 - Friday</v>
      </c>
      <c r="Y460" s="27" t="str">
        <f aca="false">_xlfn.IFS(C460&lt;18,"Child (0-17)",C460&lt;40,"Young Adult (18-39)",C460&lt;60,"Adult (40-59)",TRUE(),"Senior (60+)")</f>
        <v>Adult (40-59)</v>
      </c>
      <c r="Z460" s="27" t="n">
        <f aca="false">ROUND(G460-E460,0)</f>
        <v>3</v>
      </c>
      <c r="AA460" s="27" t="n">
        <f aca="false">L460+M460</f>
        <v>68</v>
      </c>
      <c r="AB460" s="27" t="n">
        <f aca="false">IFERROR(ROUND(Q460/AA460,2),0)</f>
        <v>41.29</v>
      </c>
      <c r="AC460" s="27" t="str">
        <f aca="false">IF(AND(K460="Critical",N460="No"),"URGENT - No Bed","Normal")</f>
        <v>Normal</v>
      </c>
      <c r="AD460" s="33" t="n">
        <f aca="false">INDEX(Lookup_Tables!$B$3:$B$12,MATCH(H460,Lookup_Tables!$A$3:$A$12,0))</f>
        <v>2200000</v>
      </c>
      <c r="AE460" s="27" t="str">
        <f aca="false">INDEX(Lookup_Tables!$C$3:$C$12,MATCH(H460,Lookup_Tables!$A$3:$A$12,0))</f>
        <v>Dr. Rohan Das</v>
      </c>
      <c r="AF460" s="27" t="str">
        <f aca="false">IFERROR(INDEX(Lookup_Tables!$F$16:$F$45,MATCH(I460,Lookup_Tables!$E$16:$E$45,0)),"N/A")</f>
        <v>EMP205</v>
      </c>
      <c r="AG460" s="27" t="n">
        <f aca="false">_xlfn.IFS(R460="Recovered",4,R460="Referred",3,R460="Admitted",2,R460="Deceased",1,TRUE(),0)</f>
        <v>4</v>
      </c>
      <c r="AH460" s="27" t="str">
        <f aca="false">IF(T460&gt;=4,"Satisfied",IF(T460&gt;=3,"Neutral","Needs Improvement"))</f>
        <v>Satisfied</v>
      </c>
    </row>
    <row r="461" customFormat="false" ht="15" hidden="false" customHeight="false" outlineLevel="0" collapsed="false">
      <c r="A461" s="30" t="s">
        <v>4354</v>
      </c>
      <c r="B461" s="30" t="s">
        <v>2545</v>
      </c>
      <c r="C461" s="30" t="n">
        <v>33</v>
      </c>
      <c r="D461" s="30" t="s">
        <v>121</v>
      </c>
      <c r="E461" s="31" t="n">
        <v>45637</v>
      </c>
      <c r="F461" s="30" t="s">
        <v>702</v>
      </c>
      <c r="G461" s="31" t="n">
        <v>45638</v>
      </c>
      <c r="H461" s="30" t="s">
        <v>168</v>
      </c>
      <c r="I461" s="30" t="s">
        <v>366</v>
      </c>
      <c r="J461" s="30" t="s">
        <v>367</v>
      </c>
      <c r="K461" s="30" t="s">
        <v>156</v>
      </c>
      <c r="L461" s="30" t="n">
        <v>41</v>
      </c>
      <c r="M461" s="30" t="n">
        <v>58</v>
      </c>
      <c r="N461" s="30" t="s">
        <v>186</v>
      </c>
      <c r="O461" s="30" t="s">
        <v>139</v>
      </c>
      <c r="P461" s="30" t="s">
        <v>140</v>
      </c>
      <c r="Q461" s="32" t="n">
        <v>4435.76</v>
      </c>
      <c r="R461" s="30" t="s">
        <v>130</v>
      </c>
      <c r="S461" s="30" t="s">
        <v>157</v>
      </c>
      <c r="T461" s="30" t="n">
        <v>4</v>
      </c>
      <c r="U461" s="30" t="n">
        <f aca="false">YEAR(E461)</f>
        <v>2024</v>
      </c>
      <c r="V461" s="30" t="str">
        <f aca="false">TEXT(E461,"MMM-YYYY")</f>
        <v>Dec-2024</v>
      </c>
      <c r="W461" s="30" t="n">
        <f aca="false">MONTH(E461)</f>
        <v>12</v>
      </c>
      <c r="X461" s="30" t="str">
        <f aca="false">TEXT(WEEKDAY(E461,2),"0")&amp;" - "&amp;TEXT(E461,"dddd")</f>
        <v>3 - Wednesday</v>
      </c>
      <c r="Y461" s="30" t="str">
        <f aca="false">_xlfn.IFS(C461&lt;18,"Child (0-17)",C461&lt;40,"Young Adult (18-39)",C461&lt;60,"Adult (40-59)",TRUE(),"Senior (60+)")</f>
        <v>Young Adult (18-39)</v>
      </c>
      <c r="Z461" s="30" t="n">
        <f aca="false">ROUND(G461-E461,0)</f>
        <v>1</v>
      </c>
      <c r="AA461" s="30" t="n">
        <f aca="false">L461+M461</f>
        <v>99</v>
      </c>
      <c r="AB461" s="30" t="n">
        <f aca="false">IFERROR(ROUND(Q461/AA461,2),0)</f>
        <v>44.81</v>
      </c>
      <c r="AC461" s="30" t="str">
        <f aca="false">IF(AND(K461="Critical",N461="No"),"URGENT - No Bed","Normal")</f>
        <v>Normal</v>
      </c>
      <c r="AD461" s="34" t="n">
        <f aca="false">INDEX(Lookup_Tables!$B$3:$B$12,MATCH(H461,Lookup_Tables!$A$3:$A$12,0))</f>
        <v>4400000</v>
      </c>
      <c r="AE461" s="30" t="str">
        <f aca="false">INDEX(Lookup_Tables!$C$3:$C$12,MATCH(H461,Lookup_Tables!$A$3:$A$12,0))</f>
        <v>Dr. Neha Chopra</v>
      </c>
      <c r="AF461" s="30" t="str">
        <f aca="false">IFERROR(INDEX(Lookup_Tables!$F$16:$F$45,MATCH(I461,Lookup_Tables!$E$16:$E$45,0)),"N/A")</f>
        <v>EMP218</v>
      </c>
      <c r="AG461" s="30" t="n">
        <f aca="false">_xlfn.IFS(R461="Recovered",4,R461="Referred",3,R461="Admitted",2,R461="Deceased",1,TRUE(),0)</f>
        <v>4</v>
      </c>
      <c r="AH461" s="30" t="str">
        <f aca="false">IF(T461&gt;=4,"Satisfied",IF(T461&gt;=3,"Neutral","Needs Improvement"))</f>
        <v>Satisfied</v>
      </c>
    </row>
    <row r="462" customFormat="false" ht="15" hidden="false" customHeight="false" outlineLevel="0" collapsed="false">
      <c r="A462" s="27" t="s">
        <v>4198</v>
      </c>
      <c r="B462" s="27" t="s">
        <v>4199</v>
      </c>
      <c r="C462" s="27" t="n">
        <v>63</v>
      </c>
      <c r="D462" s="27" t="s">
        <v>181</v>
      </c>
      <c r="E462" s="28" t="n">
        <v>45508</v>
      </c>
      <c r="F462" s="27" t="s">
        <v>1034</v>
      </c>
      <c r="G462" s="28" t="n">
        <v>45509</v>
      </c>
      <c r="H462" s="27" t="s">
        <v>217</v>
      </c>
      <c r="I462" s="27" t="s">
        <v>344</v>
      </c>
      <c r="J462" s="27" t="s">
        <v>218</v>
      </c>
      <c r="K462" s="27" t="s">
        <v>138</v>
      </c>
      <c r="L462" s="27" t="n">
        <v>41</v>
      </c>
      <c r="M462" s="27" t="n">
        <v>15</v>
      </c>
      <c r="N462" s="27" t="s">
        <v>186</v>
      </c>
      <c r="O462" s="27" t="s">
        <v>149</v>
      </c>
      <c r="P462" s="27" t="s">
        <v>150</v>
      </c>
      <c r="Q462" s="29" t="n">
        <v>1720.74</v>
      </c>
      <c r="R462" s="27" t="s">
        <v>130</v>
      </c>
      <c r="S462" s="27" t="s">
        <v>141</v>
      </c>
      <c r="T462" s="27" t="n">
        <v>3</v>
      </c>
      <c r="U462" s="27" t="n">
        <f aca="false">YEAR(E462)</f>
        <v>2024</v>
      </c>
      <c r="V462" s="27" t="str">
        <f aca="false">TEXT(E462,"MMM-YYYY")</f>
        <v>Aug-2024</v>
      </c>
      <c r="W462" s="27" t="n">
        <f aca="false">MONTH(E462)</f>
        <v>8</v>
      </c>
      <c r="X462" s="27" t="str">
        <f aca="false">TEXT(WEEKDAY(E462,2),"0")&amp;" - "&amp;TEXT(E462,"dddd")</f>
        <v>7 - Sunday</v>
      </c>
      <c r="Y462" s="27" t="str">
        <f aca="false">_xlfn.IFS(C462&lt;18,"Child (0-17)",C462&lt;40,"Young Adult (18-39)",C462&lt;60,"Adult (40-59)",TRUE(),"Senior (60+)")</f>
        <v>Senior (60+)</v>
      </c>
      <c r="Z462" s="27" t="n">
        <f aca="false">ROUND(G462-E462,0)</f>
        <v>1</v>
      </c>
      <c r="AA462" s="27" t="n">
        <f aca="false">L462+M462</f>
        <v>56</v>
      </c>
      <c r="AB462" s="27" t="n">
        <f aca="false">IFERROR(ROUND(Q462/AA462,2),0)</f>
        <v>30.73</v>
      </c>
      <c r="AC462" s="27" t="str">
        <f aca="false">IF(AND(K462="Critical",N462="No"),"URGENT - No Bed","Normal")</f>
        <v>Normal</v>
      </c>
      <c r="AD462" s="33" t="n">
        <f aca="false">INDEX(Lookup_Tables!$B$3:$B$12,MATCH(H462,Lookup_Tables!$A$3:$A$12,0))</f>
        <v>4200000</v>
      </c>
      <c r="AE462" s="27" t="str">
        <f aca="false">INDEX(Lookup_Tables!$C$3:$C$12,MATCH(H462,Lookup_Tables!$A$3:$A$12,0))</f>
        <v>Dr. Anil Kapoor</v>
      </c>
      <c r="AF462" s="27" t="str">
        <f aca="false">IFERROR(INDEX(Lookup_Tables!$F$16:$F$45,MATCH(I462,Lookup_Tables!$E$16:$E$45,0)),"N/A")</f>
        <v>EMP201</v>
      </c>
      <c r="AG462" s="27" t="n">
        <f aca="false">_xlfn.IFS(R462="Recovered",4,R462="Referred",3,R462="Admitted",2,R462="Deceased",1,TRUE(),0)</f>
        <v>4</v>
      </c>
      <c r="AH462" s="27" t="str">
        <f aca="false">IF(T462&gt;=4,"Satisfied",IF(T462&gt;=3,"Neutral","Needs Improvement"))</f>
        <v>Neutral</v>
      </c>
    </row>
    <row r="463" customFormat="false" ht="15" hidden="false" customHeight="false" outlineLevel="0" collapsed="false">
      <c r="A463" s="30" t="s">
        <v>3757</v>
      </c>
      <c r="B463" s="30" t="s">
        <v>3758</v>
      </c>
      <c r="C463" s="30" t="n">
        <v>44</v>
      </c>
      <c r="D463" s="30" t="s">
        <v>121</v>
      </c>
      <c r="E463" s="31" t="n">
        <v>45591</v>
      </c>
      <c r="F463" s="30" t="s">
        <v>374</v>
      </c>
      <c r="G463" s="31" t="n">
        <v>45591</v>
      </c>
      <c r="H463" s="30" t="s">
        <v>217</v>
      </c>
      <c r="I463" s="30" t="s">
        <v>392</v>
      </c>
      <c r="J463" s="30" t="s">
        <v>294</v>
      </c>
      <c r="K463" s="30" t="s">
        <v>138</v>
      </c>
      <c r="L463" s="30" t="n">
        <v>70</v>
      </c>
      <c r="M463" s="30" t="n">
        <v>37</v>
      </c>
      <c r="N463" s="30" t="s">
        <v>127</v>
      </c>
      <c r="O463" s="30" t="s">
        <v>128</v>
      </c>
      <c r="P463" s="30" t="s">
        <v>150</v>
      </c>
      <c r="Q463" s="32" t="n">
        <v>2611.56</v>
      </c>
      <c r="R463" s="30" t="s">
        <v>130</v>
      </c>
      <c r="S463" s="30" t="s">
        <v>157</v>
      </c>
      <c r="T463" s="30" t="n">
        <v>3</v>
      </c>
      <c r="U463" s="30" t="n">
        <f aca="false">YEAR(E463)</f>
        <v>2024</v>
      </c>
      <c r="V463" s="30" t="str">
        <f aca="false">TEXT(E463,"MMM-YYYY")</f>
        <v>Oct-2024</v>
      </c>
      <c r="W463" s="30" t="n">
        <f aca="false">MONTH(E463)</f>
        <v>10</v>
      </c>
      <c r="X463" s="30" t="str">
        <f aca="false">TEXT(WEEKDAY(E463,2),"0")&amp;" - "&amp;TEXT(E463,"dddd")</f>
        <v>6 - Saturday</v>
      </c>
      <c r="Y463" s="30" t="str">
        <f aca="false">_xlfn.IFS(C463&lt;18,"Child (0-17)",C463&lt;40,"Young Adult (18-39)",C463&lt;60,"Adult (40-59)",TRUE(),"Senior (60+)")</f>
        <v>Adult (40-59)</v>
      </c>
      <c r="Z463" s="30" t="n">
        <f aca="false">ROUND(G463-E463,0)</f>
        <v>0</v>
      </c>
      <c r="AA463" s="30" t="n">
        <f aca="false">L463+M463</f>
        <v>107</v>
      </c>
      <c r="AB463" s="30" t="n">
        <f aca="false">IFERROR(ROUND(Q463/AA463,2),0)</f>
        <v>24.41</v>
      </c>
      <c r="AC463" s="30" t="str">
        <f aca="false">IF(AND(K463="Critical",N463="No"),"URGENT - No Bed","Normal")</f>
        <v>Normal</v>
      </c>
      <c r="AD463" s="34" t="n">
        <f aca="false">INDEX(Lookup_Tables!$B$3:$B$12,MATCH(H463,Lookup_Tables!$A$3:$A$12,0))</f>
        <v>4200000</v>
      </c>
      <c r="AE463" s="30" t="str">
        <f aca="false">INDEX(Lookup_Tables!$C$3:$C$12,MATCH(H463,Lookup_Tables!$A$3:$A$12,0))</f>
        <v>Dr. Anil Kapoor</v>
      </c>
      <c r="AF463" s="30" t="str">
        <f aca="false">IFERROR(INDEX(Lookup_Tables!$F$16:$F$45,MATCH(I463,Lookup_Tables!$E$16:$E$45,0)),"N/A")</f>
        <v>EMP202</v>
      </c>
      <c r="AG463" s="30" t="n">
        <f aca="false">_xlfn.IFS(R463="Recovered",4,R463="Referred",3,R463="Admitted",2,R463="Deceased",1,TRUE(),0)</f>
        <v>4</v>
      </c>
      <c r="AH463" s="30" t="str">
        <f aca="false">IF(T463&gt;=4,"Satisfied",IF(T463&gt;=3,"Neutral","Needs Improvement"))</f>
        <v>Neutral</v>
      </c>
    </row>
    <row r="464" customFormat="false" ht="15" hidden="false" customHeight="false" outlineLevel="0" collapsed="false">
      <c r="A464" s="27" t="s">
        <v>332</v>
      </c>
      <c r="B464" s="27" t="s">
        <v>333</v>
      </c>
      <c r="C464" s="27" t="n">
        <v>65</v>
      </c>
      <c r="D464" s="27" t="s">
        <v>121</v>
      </c>
      <c r="E464" s="28" t="n">
        <v>45467</v>
      </c>
      <c r="F464" s="27" t="s">
        <v>334</v>
      </c>
      <c r="G464" s="28" t="n">
        <v>45468</v>
      </c>
      <c r="H464" s="27" t="s">
        <v>123</v>
      </c>
      <c r="I464" s="27" t="s">
        <v>155</v>
      </c>
      <c r="J464" s="27" t="s">
        <v>305</v>
      </c>
      <c r="K464" s="27" t="s">
        <v>138</v>
      </c>
      <c r="L464" s="27" t="n">
        <v>78</v>
      </c>
      <c r="M464" s="27" t="n">
        <v>45</v>
      </c>
      <c r="N464" s="27" t="s">
        <v>127</v>
      </c>
      <c r="O464" s="27" t="s">
        <v>128</v>
      </c>
      <c r="P464" s="27" t="s">
        <v>140</v>
      </c>
      <c r="Q464" s="29" t="n">
        <v>2267.89</v>
      </c>
      <c r="R464" s="27" t="s">
        <v>130</v>
      </c>
      <c r="S464" s="27" t="s">
        <v>335</v>
      </c>
      <c r="T464" s="27" t="n">
        <v>2</v>
      </c>
      <c r="U464" s="27" t="n">
        <f aca="false">YEAR(E464)</f>
        <v>2024</v>
      </c>
      <c r="V464" s="27" t="str">
        <f aca="false">TEXT(E464,"MMM-YYYY")</f>
        <v>Jun-2024</v>
      </c>
      <c r="W464" s="27" t="n">
        <f aca="false">MONTH(E464)</f>
        <v>6</v>
      </c>
      <c r="X464" s="27" t="str">
        <f aca="false">TEXT(WEEKDAY(E464,2),"0")&amp;" - "&amp;TEXT(E464,"dddd")</f>
        <v>1 - Monday</v>
      </c>
      <c r="Y464" s="27" t="str">
        <f aca="false">_xlfn.IFS(C464&lt;18,"Child (0-17)",C464&lt;40,"Young Adult (18-39)",C464&lt;60,"Adult (40-59)",TRUE(),"Senior (60+)")</f>
        <v>Senior (60+)</v>
      </c>
      <c r="Z464" s="27" t="n">
        <f aca="false">ROUND(G464-E464,0)</f>
        <v>1</v>
      </c>
      <c r="AA464" s="27" t="n">
        <f aca="false">L464+M464</f>
        <v>123</v>
      </c>
      <c r="AB464" s="27" t="n">
        <f aca="false">IFERROR(ROUND(Q464/AA464,2),0)</f>
        <v>18.44</v>
      </c>
      <c r="AC464" s="27" t="str">
        <f aca="false">IF(AND(K464="Critical",N464="No"),"URGENT - No Bed","Normal")</f>
        <v>Normal</v>
      </c>
      <c r="AD464" s="33" t="n">
        <f aca="false">INDEX(Lookup_Tables!$B$3:$B$12,MATCH(H464,Lookup_Tables!$A$3:$A$12,0))</f>
        <v>2200000</v>
      </c>
      <c r="AE464" s="27" t="str">
        <f aca="false">INDEX(Lookup_Tables!$C$3:$C$12,MATCH(H464,Lookup_Tables!$A$3:$A$12,0))</f>
        <v>Dr. Rohan Das</v>
      </c>
      <c r="AF464" s="27" t="str">
        <f aca="false">IFERROR(INDEX(Lookup_Tables!$F$16:$F$45,MATCH(I464,Lookup_Tables!$E$16:$E$45,0)),"N/A")</f>
        <v>EMP203</v>
      </c>
      <c r="AG464" s="27" t="n">
        <f aca="false">_xlfn.IFS(R464="Recovered",4,R464="Referred",3,R464="Admitted",2,R464="Deceased",1,TRUE(),0)</f>
        <v>4</v>
      </c>
      <c r="AH464" s="27" t="str">
        <f aca="false">IF(T464&gt;=4,"Satisfied",IF(T464&gt;=3,"Neutral","Needs Improvement"))</f>
        <v>Needs Improvement</v>
      </c>
    </row>
    <row r="465" customFormat="false" ht="15" hidden="false" customHeight="false" outlineLevel="0" collapsed="false">
      <c r="A465" s="30" t="s">
        <v>580</v>
      </c>
      <c r="B465" s="30" t="s">
        <v>991</v>
      </c>
      <c r="C465" s="30" t="n">
        <v>30</v>
      </c>
      <c r="D465" s="30" t="s">
        <v>181</v>
      </c>
      <c r="E465" s="31" t="n">
        <v>45380</v>
      </c>
      <c r="F465" s="30" t="s">
        <v>582</v>
      </c>
      <c r="G465" s="31" t="n">
        <v>45385</v>
      </c>
      <c r="H465" s="30" t="s">
        <v>123</v>
      </c>
      <c r="I465" s="30" t="s">
        <v>124</v>
      </c>
      <c r="J465" s="30" t="s">
        <v>418</v>
      </c>
      <c r="K465" s="30" t="s">
        <v>126</v>
      </c>
      <c r="L465" s="30" t="n">
        <v>39</v>
      </c>
      <c r="M465" s="30" t="n">
        <v>48</v>
      </c>
      <c r="N465" s="30" t="s">
        <v>127</v>
      </c>
      <c r="O465" s="30" t="s">
        <v>171</v>
      </c>
      <c r="P465" s="30" t="s">
        <v>129</v>
      </c>
      <c r="Q465" s="32" t="n">
        <v>7564.49</v>
      </c>
      <c r="R465" s="30" t="s">
        <v>130</v>
      </c>
      <c r="S465" s="30" t="s">
        <v>141</v>
      </c>
      <c r="T465" s="30" t="n">
        <v>4</v>
      </c>
      <c r="U465" s="30" t="n">
        <f aca="false">YEAR(E465)</f>
        <v>2024</v>
      </c>
      <c r="V465" s="30" t="str">
        <f aca="false">TEXT(E465,"MMM-YYYY")</f>
        <v>Mar-2024</v>
      </c>
      <c r="W465" s="30" t="n">
        <f aca="false">MONTH(E465)</f>
        <v>3</v>
      </c>
      <c r="X465" s="30" t="str">
        <f aca="false">TEXT(WEEKDAY(E465,2),"0")&amp;" - "&amp;TEXT(E465,"dddd")</f>
        <v>5 - Friday</v>
      </c>
      <c r="Y465" s="30" t="str">
        <f aca="false">_xlfn.IFS(C465&lt;18,"Child (0-17)",C465&lt;40,"Young Adult (18-39)",C465&lt;60,"Adult (40-59)",TRUE(),"Senior (60+)")</f>
        <v>Young Adult (18-39)</v>
      </c>
      <c r="Z465" s="30" t="n">
        <f aca="false">ROUND(G465-E465,0)</f>
        <v>5</v>
      </c>
      <c r="AA465" s="30" t="n">
        <f aca="false">L465+M465</f>
        <v>87</v>
      </c>
      <c r="AB465" s="30" t="n">
        <f aca="false">IFERROR(ROUND(Q465/AA465,2),0)</f>
        <v>86.95</v>
      </c>
      <c r="AC465" s="30" t="str">
        <f aca="false">IF(AND(K465="Critical",N465="No"),"URGENT - No Bed","Normal")</f>
        <v>Normal</v>
      </c>
      <c r="AD465" s="34" t="n">
        <f aca="false">INDEX(Lookup_Tables!$B$3:$B$12,MATCH(H465,Lookup_Tables!$A$3:$A$12,0))</f>
        <v>2200000</v>
      </c>
      <c r="AE465" s="30" t="str">
        <f aca="false">INDEX(Lookup_Tables!$C$3:$C$12,MATCH(H465,Lookup_Tables!$A$3:$A$12,0))</f>
        <v>Dr. Rohan Das</v>
      </c>
      <c r="AF465" s="30" t="str">
        <f aca="false">IFERROR(INDEX(Lookup_Tables!$F$16:$F$45,MATCH(I465,Lookup_Tables!$E$16:$E$45,0)),"N/A")</f>
        <v>EMP205</v>
      </c>
      <c r="AG465" s="30" t="n">
        <f aca="false">_xlfn.IFS(R465="Recovered",4,R465="Referred",3,R465="Admitted",2,R465="Deceased",1,TRUE(),0)</f>
        <v>4</v>
      </c>
      <c r="AH465" s="30" t="str">
        <f aca="false">IF(T465&gt;=4,"Satisfied",IF(T465&gt;=3,"Neutral","Needs Improvement"))</f>
        <v>Satisfied</v>
      </c>
    </row>
    <row r="466" customFormat="false" ht="15" hidden="false" customHeight="false" outlineLevel="0" collapsed="false">
      <c r="A466" s="27" t="s">
        <v>3984</v>
      </c>
      <c r="B466" s="27" t="s">
        <v>2100</v>
      </c>
      <c r="C466" s="27" t="n">
        <v>73</v>
      </c>
      <c r="D466" s="27" t="s">
        <v>181</v>
      </c>
      <c r="E466" s="28" t="n">
        <v>45648</v>
      </c>
      <c r="F466" s="27" t="s">
        <v>845</v>
      </c>
      <c r="G466" s="28" t="n">
        <v>45649</v>
      </c>
      <c r="H466" s="27" t="s">
        <v>123</v>
      </c>
      <c r="I466" s="27" t="s">
        <v>155</v>
      </c>
      <c r="J466" s="27" t="s">
        <v>418</v>
      </c>
      <c r="K466" s="27" t="s">
        <v>156</v>
      </c>
      <c r="L466" s="27" t="n">
        <v>29</v>
      </c>
      <c r="M466" s="27" t="n">
        <v>77</v>
      </c>
      <c r="N466" s="27" t="s">
        <v>186</v>
      </c>
      <c r="O466" s="27" t="s">
        <v>128</v>
      </c>
      <c r="P466" s="27" t="s">
        <v>150</v>
      </c>
      <c r="Q466" s="29" t="n">
        <v>3538.02</v>
      </c>
      <c r="R466" s="27" t="s">
        <v>172</v>
      </c>
      <c r="S466" s="27" t="s">
        <v>223</v>
      </c>
      <c r="T466" s="27" t="n">
        <v>3</v>
      </c>
      <c r="U466" s="27" t="n">
        <f aca="false">YEAR(E466)</f>
        <v>2024</v>
      </c>
      <c r="V466" s="27" t="str">
        <f aca="false">TEXT(E466,"MMM-YYYY")</f>
        <v>Dec-2024</v>
      </c>
      <c r="W466" s="27" t="n">
        <f aca="false">MONTH(E466)</f>
        <v>12</v>
      </c>
      <c r="X466" s="27" t="str">
        <f aca="false">TEXT(WEEKDAY(E466,2),"0")&amp;" - "&amp;TEXT(E466,"dddd")</f>
        <v>7 - Sunday</v>
      </c>
      <c r="Y466" s="27" t="str">
        <f aca="false">_xlfn.IFS(C466&lt;18,"Child (0-17)",C466&lt;40,"Young Adult (18-39)",C466&lt;60,"Adult (40-59)",TRUE(),"Senior (60+)")</f>
        <v>Senior (60+)</v>
      </c>
      <c r="Z466" s="27" t="n">
        <f aca="false">ROUND(G466-E466,0)</f>
        <v>1</v>
      </c>
      <c r="AA466" s="27" t="n">
        <f aca="false">L466+M466</f>
        <v>106</v>
      </c>
      <c r="AB466" s="27" t="n">
        <f aca="false">IFERROR(ROUND(Q466/AA466,2),0)</f>
        <v>33.38</v>
      </c>
      <c r="AC466" s="27" t="str">
        <f aca="false">IF(AND(K466="Critical",N466="No"),"URGENT - No Bed","Normal")</f>
        <v>Normal</v>
      </c>
      <c r="AD466" s="33" t="n">
        <f aca="false">INDEX(Lookup_Tables!$B$3:$B$12,MATCH(H466,Lookup_Tables!$A$3:$A$12,0))</f>
        <v>2200000</v>
      </c>
      <c r="AE466" s="27" t="str">
        <f aca="false">INDEX(Lookup_Tables!$C$3:$C$12,MATCH(H466,Lookup_Tables!$A$3:$A$12,0))</f>
        <v>Dr. Rohan Das</v>
      </c>
      <c r="AF466" s="27" t="str">
        <f aca="false">IFERROR(INDEX(Lookup_Tables!$F$16:$F$45,MATCH(I466,Lookup_Tables!$E$16:$E$45,0)),"N/A")</f>
        <v>EMP203</v>
      </c>
      <c r="AG466" s="27" t="n">
        <f aca="false">_xlfn.IFS(R466="Recovered",4,R466="Referred",3,R466="Admitted",2,R466="Deceased",1,TRUE(),0)</f>
        <v>2</v>
      </c>
      <c r="AH466" s="27" t="str">
        <f aca="false">IF(T466&gt;=4,"Satisfied",IF(T466&gt;=3,"Neutral","Needs Improvement"))</f>
        <v>Neutral</v>
      </c>
    </row>
    <row r="467" customFormat="false" ht="15" hidden="false" customHeight="false" outlineLevel="0" collapsed="false">
      <c r="A467" s="30" t="s">
        <v>4161</v>
      </c>
      <c r="B467" s="30" t="s">
        <v>647</v>
      </c>
      <c r="C467" s="30" t="n">
        <v>30</v>
      </c>
      <c r="D467" s="30" t="s">
        <v>181</v>
      </c>
      <c r="E467" s="31" t="n">
        <v>45544</v>
      </c>
      <c r="F467" s="30" t="s">
        <v>350</v>
      </c>
      <c r="G467" s="31" t="n">
        <v>45545</v>
      </c>
      <c r="H467" s="30" t="s">
        <v>206</v>
      </c>
      <c r="I467" s="30" t="s">
        <v>207</v>
      </c>
      <c r="J467" s="30" t="s">
        <v>469</v>
      </c>
      <c r="K467" s="30" t="s">
        <v>156</v>
      </c>
      <c r="L467" s="30" t="n">
        <v>67</v>
      </c>
      <c r="M467" s="30" t="n">
        <v>70</v>
      </c>
      <c r="N467" s="30" t="s">
        <v>127</v>
      </c>
      <c r="O467" s="30" t="s">
        <v>149</v>
      </c>
      <c r="P467" s="30" t="s">
        <v>129</v>
      </c>
      <c r="Q467" s="32" t="n">
        <v>3390.95</v>
      </c>
      <c r="R467" s="30" t="s">
        <v>130</v>
      </c>
      <c r="S467" s="30" t="s">
        <v>197</v>
      </c>
      <c r="T467" s="30" t="n">
        <v>5</v>
      </c>
      <c r="U467" s="30" t="n">
        <f aca="false">YEAR(E467)</f>
        <v>2024</v>
      </c>
      <c r="V467" s="30" t="str">
        <f aca="false">TEXT(E467,"MMM-YYYY")</f>
        <v>Sep-2024</v>
      </c>
      <c r="W467" s="30" t="n">
        <f aca="false">MONTH(E467)</f>
        <v>9</v>
      </c>
      <c r="X467" s="30" t="str">
        <f aca="false">TEXT(WEEKDAY(E467,2),"0")&amp;" - "&amp;TEXT(E467,"dddd")</f>
        <v>1 - Monday</v>
      </c>
      <c r="Y467" s="30" t="str">
        <f aca="false">_xlfn.IFS(C467&lt;18,"Child (0-17)",C467&lt;40,"Young Adult (18-39)",C467&lt;60,"Adult (40-59)",TRUE(),"Senior (60+)")</f>
        <v>Young Adult (18-39)</v>
      </c>
      <c r="Z467" s="30" t="n">
        <f aca="false">ROUND(G467-E467,0)</f>
        <v>1</v>
      </c>
      <c r="AA467" s="30" t="n">
        <f aca="false">L467+M467</f>
        <v>137</v>
      </c>
      <c r="AB467" s="30" t="n">
        <f aca="false">IFERROR(ROUND(Q467/AA467,2),0)</f>
        <v>24.75</v>
      </c>
      <c r="AC467" s="30" t="str">
        <f aca="false">IF(AND(K467="Critical",N467="No"),"URGENT - No Bed","Normal")</f>
        <v>Normal</v>
      </c>
      <c r="AD467" s="34" t="n">
        <f aca="false">INDEX(Lookup_Tables!$B$3:$B$12,MATCH(H467,Lookup_Tables!$A$3:$A$12,0))</f>
        <v>2800000</v>
      </c>
      <c r="AE467" s="30" t="str">
        <f aca="false">INDEX(Lookup_Tables!$C$3:$C$12,MATCH(H467,Lookup_Tables!$A$3:$A$12,0))</f>
        <v>Dr. Suresh Nair</v>
      </c>
      <c r="AF467" s="30" t="str">
        <f aca="false">IFERROR(INDEX(Lookup_Tables!$F$16:$F$45,MATCH(I467,Lookup_Tables!$E$16:$E$45,0)),"N/A")</f>
        <v>EMP209</v>
      </c>
      <c r="AG467" s="30" t="n">
        <f aca="false">_xlfn.IFS(R467="Recovered",4,R467="Referred",3,R467="Admitted",2,R467="Deceased",1,TRUE(),0)</f>
        <v>4</v>
      </c>
      <c r="AH467" s="30" t="str">
        <f aca="false">IF(T467&gt;=4,"Satisfied",IF(T467&gt;=3,"Neutral","Needs Improvement"))</f>
        <v>Satisfied</v>
      </c>
    </row>
    <row r="468" customFormat="false" ht="15" hidden="false" customHeight="false" outlineLevel="0" collapsed="false">
      <c r="A468" s="27" t="s">
        <v>5245</v>
      </c>
      <c r="B468" s="27" t="s">
        <v>1328</v>
      </c>
      <c r="C468" s="27" t="n">
        <v>13</v>
      </c>
      <c r="D468" s="27" t="s">
        <v>121</v>
      </c>
      <c r="E468" s="28" t="n">
        <v>45381</v>
      </c>
      <c r="F468" s="27" t="s">
        <v>598</v>
      </c>
      <c r="G468" s="28" t="n">
        <v>45383</v>
      </c>
      <c r="H468" s="27" t="s">
        <v>161</v>
      </c>
      <c r="I468" s="27" t="s">
        <v>320</v>
      </c>
      <c r="J468" s="27" t="s">
        <v>385</v>
      </c>
      <c r="K468" s="27" t="s">
        <v>126</v>
      </c>
      <c r="L468" s="27" t="n">
        <v>19</v>
      </c>
      <c r="M468" s="27" t="n">
        <v>111</v>
      </c>
      <c r="N468" s="27" t="s">
        <v>186</v>
      </c>
      <c r="O468" s="27" t="s">
        <v>128</v>
      </c>
      <c r="P468" s="27" t="s">
        <v>187</v>
      </c>
      <c r="Q468" s="29" t="n">
        <v>9148.9</v>
      </c>
      <c r="R468" s="27" t="s">
        <v>172</v>
      </c>
      <c r="S468" s="27" t="s">
        <v>157</v>
      </c>
      <c r="T468" s="27" t="n">
        <v>1</v>
      </c>
      <c r="U468" s="27" t="n">
        <f aca="false">YEAR(E468)</f>
        <v>2024</v>
      </c>
      <c r="V468" s="27" t="str">
        <f aca="false">TEXT(E468,"MMM-YYYY")</f>
        <v>Mar-2024</v>
      </c>
      <c r="W468" s="27" t="n">
        <f aca="false">MONTH(E468)</f>
        <v>3</v>
      </c>
      <c r="X468" s="27" t="str">
        <f aca="false">TEXT(WEEKDAY(E468,2),"0")&amp;" - "&amp;TEXT(E468,"dddd")</f>
        <v>6 - Saturday</v>
      </c>
      <c r="Y468" s="27" t="str">
        <f aca="false">_xlfn.IFS(C468&lt;18,"Child (0-17)",C468&lt;40,"Young Adult (18-39)",C468&lt;60,"Adult (40-59)",TRUE(),"Senior (60+)")</f>
        <v>Child (0-17)</v>
      </c>
      <c r="Z468" s="27" t="n">
        <f aca="false">ROUND(G468-E468,0)</f>
        <v>2</v>
      </c>
      <c r="AA468" s="27" t="n">
        <f aca="false">L468+M468</f>
        <v>130</v>
      </c>
      <c r="AB468" s="27" t="n">
        <f aca="false">IFERROR(ROUND(Q468/AA468,2),0)</f>
        <v>70.38</v>
      </c>
      <c r="AC468" s="27" t="str">
        <f aca="false">IF(AND(K468="Critical",N468="No"),"URGENT - No Bed","Normal")</f>
        <v>Normal</v>
      </c>
      <c r="AD468" s="33" t="n">
        <f aca="false">INDEX(Lookup_Tables!$B$3:$B$12,MATCH(H468,Lookup_Tables!$A$3:$A$12,0))</f>
        <v>3600000</v>
      </c>
      <c r="AE468" s="27" t="str">
        <f aca="false">INDEX(Lookup_Tables!$C$3:$C$12,MATCH(H468,Lookup_Tables!$A$3:$A$12,0))</f>
        <v>Dr. Sameer Joshi</v>
      </c>
      <c r="AF468" s="27" t="str">
        <f aca="false">IFERROR(INDEX(Lookup_Tables!$F$16:$F$45,MATCH(I468,Lookup_Tables!$E$16:$E$45,0)),"N/A")</f>
        <v>EMP223</v>
      </c>
      <c r="AG468" s="27" t="n">
        <f aca="false">_xlfn.IFS(R468="Recovered",4,R468="Referred",3,R468="Admitted",2,R468="Deceased",1,TRUE(),0)</f>
        <v>2</v>
      </c>
      <c r="AH468" s="27" t="str">
        <f aca="false">IF(T468&gt;=4,"Satisfied",IF(T468&gt;=3,"Neutral","Needs Improvement"))</f>
        <v>Needs Improvement</v>
      </c>
    </row>
    <row r="469" customFormat="false" ht="15" hidden="false" customHeight="false" outlineLevel="0" collapsed="false">
      <c r="A469" s="30" t="s">
        <v>5216</v>
      </c>
      <c r="B469" s="30" t="s">
        <v>2731</v>
      </c>
      <c r="C469" s="30" t="n">
        <v>50</v>
      </c>
      <c r="D469" s="30" t="s">
        <v>121</v>
      </c>
      <c r="E469" s="31" t="n">
        <v>45524</v>
      </c>
      <c r="F469" s="30" t="s">
        <v>733</v>
      </c>
      <c r="G469" s="31" t="n">
        <v>45527</v>
      </c>
      <c r="H469" s="30" t="s">
        <v>217</v>
      </c>
      <c r="I469" s="30" t="s">
        <v>392</v>
      </c>
      <c r="J469" s="30" t="s">
        <v>388</v>
      </c>
      <c r="K469" s="30" t="s">
        <v>126</v>
      </c>
      <c r="L469" s="30" t="n">
        <v>22</v>
      </c>
      <c r="M469" s="30" t="n">
        <v>60</v>
      </c>
      <c r="N469" s="30" t="s">
        <v>186</v>
      </c>
      <c r="O469" s="30" t="s">
        <v>139</v>
      </c>
      <c r="P469" s="30" t="s">
        <v>150</v>
      </c>
      <c r="Q469" s="32" t="n">
        <v>7434.51</v>
      </c>
      <c r="R469" s="30" t="s">
        <v>130</v>
      </c>
      <c r="S469" s="30" t="s">
        <v>178</v>
      </c>
      <c r="T469" s="30" t="n">
        <v>3</v>
      </c>
      <c r="U469" s="30" t="n">
        <f aca="false">YEAR(E469)</f>
        <v>2024</v>
      </c>
      <c r="V469" s="30" t="str">
        <f aca="false">TEXT(E469,"MMM-YYYY")</f>
        <v>Aug-2024</v>
      </c>
      <c r="W469" s="30" t="n">
        <f aca="false">MONTH(E469)</f>
        <v>8</v>
      </c>
      <c r="X469" s="30" t="str">
        <f aca="false">TEXT(WEEKDAY(E469,2),"0")&amp;" - "&amp;TEXT(E469,"dddd")</f>
        <v>2 - Tuesday</v>
      </c>
      <c r="Y469" s="30" t="str">
        <f aca="false">_xlfn.IFS(C469&lt;18,"Child (0-17)",C469&lt;40,"Young Adult (18-39)",C469&lt;60,"Adult (40-59)",TRUE(),"Senior (60+)")</f>
        <v>Adult (40-59)</v>
      </c>
      <c r="Z469" s="30" t="n">
        <f aca="false">ROUND(G469-E469,0)</f>
        <v>3</v>
      </c>
      <c r="AA469" s="30" t="n">
        <f aca="false">L469+M469</f>
        <v>82</v>
      </c>
      <c r="AB469" s="30" t="n">
        <f aca="false">IFERROR(ROUND(Q469/AA469,2),0)</f>
        <v>90.66</v>
      </c>
      <c r="AC469" s="30" t="str">
        <f aca="false">IF(AND(K469="Critical",N469="No"),"URGENT - No Bed","Normal")</f>
        <v>Normal</v>
      </c>
      <c r="AD469" s="34" t="n">
        <f aca="false">INDEX(Lookup_Tables!$B$3:$B$12,MATCH(H469,Lookup_Tables!$A$3:$A$12,0))</f>
        <v>4200000</v>
      </c>
      <c r="AE469" s="30" t="str">
        <f aca="false">INDEX(Lookup_Tables!$C$3:$C$12,MATCH(H469,Lookup_Tables!$A$3:$A$12,0))</f>
        <v>Dr. Anil Kapoor</v>
      </c>
      <c r="AF469" s="30" t="str">
        <f aca="false">IFERROR(INDEX(Lookup_Tables!$F$16:$F$45,MATCH(I469,Lookup_Tables!$E$16:$E$45,0)),"N/A")</f>
        <v>EMP202</v>
      </c>
      <c r="AG469" s="30" t="n">
        <f aca="false">_xlfn.IFS(R469="Recovered",4,R469="Referred",3,R469="Admitted",2,R469="Deceased",1,TRUE(),0)</f>
        <v>4</v>
      </c>
      <c r="AH469" s="30" t="str">
        <f aca="false">IF(T469&gt;=4,"Satisfied",IF(T469&gt;=3,"Neutral","Needs Improvement"))</f>
        <v>Neutral</v>
      </c>
    </row>
    <row r="470" customFormat="false" ht="15" hidden="false" customHeight="false" outlineLevel="0" collapsed="false">
      <c r="A470" s="27" t="s">
        <v>6765</v>
      </c>
      <c r="B470" s="27" t="s">
        <v>4781</v>
      </c>
      <c r="C470" s="27" t="n">
        <v>21</v>
      </c>
      <c r="D470" s="27" t="s">
        <v>121</v>
      </c>
      <c r="E470" s="28" t="n">
        <v>45564</v>
      </c>
      <c r="F470" s="27" t="s">
        <v>576</v>
      </c>
      <c r="G470" s="28" t="n">
        <v>45566</v>
      </c>
      <c r="H470" s="27" t="s">
        <v>217</v>
      </c>
      <c r="I470" s="27" t="s">
        <v>282</v>
      </c>
      <c r="J470" s="27" t="s">
        <v>483</v>
      </c>
      <c r="K470" s="27" t="s">
        <v>156</v>
      </c>
      <c r="L470" s="27" t="n">
        <v>66</v>
      </c>
      <c r="M470" s="27" t="n">
        <v>31</v>
      </c>
      <c r="N470" s="27" t="s">
        <v>127</v>
      </c>
      <c r="O470" s="27" t="s">
        <v>128</v>
      </c>
      <c r="P470" s="27" t="s">
        <v>129</v>
      </c>
      <c r="Q470" s="29" t="n">
        <v>4380.55</v>
      </c>
      <c r="R470" s="27" t="s">
        <v>268</v>
      </c>
      <c r="S470" s="27" t="s">
        <v>178</v>
      </c>
      <c r="T470" s="27" t="n">
        <v>4</v>
      </c>
      <c r="U470" s="27" t="n">
        <f aca="false">YEAR(E470)</f>
        <v>2024</v>
      </c>
      <c r="V470" s="27" t="str">
        <f aca="false">TEXT(E470,"MMM-YYYY")</f>
        <v>Sep-2024</v>
      </c>
      <c r="W470" s="27" t="n">
        <f aca="false">MONTH(E470)</f>
        <v>9</v>
      </c>
      <c r="X470" s="27" t="str">
        <f aca="false">TEXT(WEEKDAY(E470,2),"0")&amp;" - "&amp;TEXT(E470,"dddd")</f>
        <v>7 - Sunday</v>
      </c>
      <c r="Y470" s="27" t="str">
        <f aca="false">_xlfn.IFS(C470&lt;18,"Child (0-17)",C470&lt;40,"Young Adult (18-39)",C470&lt;60,"Adult (40-59)",TRUE(),"Senior (60+)")</f>
        <v>Young Adult (18-39)</v>
      </c>
      <c r="Z470" s="27" t="n">
        <f aca="false">ROUND(G470-E470,0)</f>
        <v>2</v>
      </c>
      <c r="AA470" s="27" t="n">
        <f aca="false">L470+M470</f>
        <v>97</v>
      </c>
      <c r="AB470" s="27" t="n">
        <f aca="false">IFERROR(ROUND(Q470/AA470,2),0)</f>
        <v>45.16</v>
      </c>
      <c r="AC470" s="27" t="str">
        <f aca="false">IF(AND(K470="Critical",N470="No"),"URGENT - No Bed","Normal")</f>
        <v>Normal</v>
      </c>
      <c r="AD470" s="33" t="n">
        <f aca="false">INDEX(Lookup_Tables!$B$3:$B$12,MATCH(H470,Lookup_Tables!$A$3:$A$12,0))</f>
        <v>4200000</v>
      </c>
      <c r="AE470" s="27" t="str">
        <f aca="false">INDEX(Lookup_Tables!$C$3:$C$12,MATCH(H470,Lookup_Tables!$A$3:$A$12,0))</f>
        <v>Dr. Anil Kapoor</v>
      </c>
      <c r="AF470" s="27" t="str">
        <f aca="false">IFERROR(INDEX(Lookup_Tables!$F$16:$F$45,MATCH(I470,Lookup_Tables!$E$16:$E$45,0)),"N/A")</f>
        <v>EMP200</v>
      </c>
      <c r="AG470" s="27" t="n">
        <f aca="false">_xlfn.IFS(R470="Recovered",4,R470="Referred",3,R470="Admitted",2,R470="Deceased",1,TRUE(),0)</f>
        <v>3</v>
      </c>
      <c r="AH470" s="27" t="str">
        <f aca="false">IF(T470&gt;=4,"Satisfied",IF(T470&gt;=3,"Neutral","Needs Improvement"))</f>
        <v>Satisfied</v>
      </c>
    </row>
    <row r="471" customFormat="false" ht="15" hidden="false" customHeight="false" outlineLevel="0" collapsed="false">
      <c r="A471" s="30" t="s">
        <v>6348</v>
      </c>
      <c r="B471" s="30" t="s">
        <v>3081</v>
      </c>
      <c r="C471" s="30" t="n">
        <v>46</v>
      </c>
      <c r="D471" s="30" t="s">
        <v>181</v>
      </c>
      <c r="E471" s="31" t="n">
        <v>45612</v>
      </c>
      <c r="F471" s="30" t="s">
        <v>978</v>
      </c>
      <c r="G471" s="31" t="n">
        <v>45612</v>
      </c>
      <c r="H471" s="30" t="s">
        <v>217</v>
      </c>
      <c r="I471" s="30" t="s">
        <v>344</v>
      </c>
      <c r="J471" s="30" t="s">
        <v>218</v>
      </c>
      <c r="K471" s="30" t="s">
        <v>156</v>
      </c>
      <c r="L471" s="30" t="n">
        <v>68</v>
      </c>
      <c r="M471" s="30" t="n">
        <v>46</v>
      </c>
      <c r="N471" s="30" t="s">
        <v>186</v>
      </c>
      <c r="O471" s="30" t="s">
        <v>139</v>
      </c>
      <c r="P471" s="30" t="s">
        <v>150</v>
      </c>
      <c r="Q471" s="32" t="n">
        <v>4355.04</v>
      </c>
      <c r="R471" s="30" t="s">
        <v>172</v>
      </c>
      <c r="S471" s="30" t="s">
        <v>157</v>
      </c>
      <c r="T471" s="30" t="n">
        <v>2</v>
      </c>
      <c r="U471" s="30" t="n">
        <f aca="false">YEAR(E471)</f>
        <v>2024</v>
      </c>
      <c r="V471" s="30" t="str">
        <f aca="false">TEXT(E471,"MMM-YYYY")</f>
        <v>Nov-2024</v>
      </c>
      <c r="W471" s="30" t="n">
        <f aca="false">MONTH(E471)</f>
        <v>11</v>
      </c>
      <c r="X471" s="30" t="str">
        <f aca="false">TEXT(WEEKDAY(E471,2),"0")&amp;" - "&amp;TEXT(E471,"dddd")</f>
        <v>6 - Saturday</v>
      </c>
      <c r="Y471" s="30" t="str">
        <f aca="false">_xlfn.IFS(C471&lt;18,"Child (0-17)",C471&lt;40,"Young Adult (18-39)",C471&lt;60,"Adult (40-59)",TRUE(),"Senior (60+)")</f>
        <v>Adult (40-59)</v>
      </c>
      <c r="Z471" s="30" t="n">
        <f aca="false">ROUND(G471-E471,0)</f>
        <v>0</v>
      </c>
      <c r="AA471" s="30" t="n">
        <f aca="false">L471+M471</f>
        <v>114</v>
      </c>
      <c r="AB471" s="30" t="n">
        <f aca="false">IFERROR(ROUND(Q471/AA471,2),0)</f>
        <v>38.2</v>
      </c>
      <c r="AC471" s="30" t="str">
        <f aca="false">IF(AND(K471="Critical",N471="No"),"URGENT - No Bed","Normal")</f>
        <v>Normal</v>
      </c>
      <c r="AD471" s="34" t="n">
        <f aca="false">INDEX(Lookup_Tables!$B$3:$B$12,MATCH(H471,Lookup_Tables!$A$3:$A$12,0))</f>
        <v>4200000</v>
      </c>
      <c r="AE471" s="30" t="str">
        <f aca="false">INDEX(Lookup_Tables!$C$3:$C$12,MATCH(H471,Lookup_Tables!$A$3:$A$12,0))</f>
        <v>Dr. Anil Kapoor</v>
      </c>
      <c r="AF471" s="30" t="str">
        <f aca="false">IFERROR(INDEX(Lookup_Tables!$F$16:$F$45,MATCH(I471,Lookup_Tables!$E$16:$E$45,0)),"N/A")</f>
        <v>EMP201</v>
      </c>
      <c r="AG471" s="30" t="n">
        <f aca="false">_xlfn.IFS(R471="Recovered",4,R471="Referred",3,R471="Admitted",2,R471="Deceased",1,TRUE(),0)</f>
        <v>2</v>
      </c>
      <c r="AH471" s="30" t="str">
        <f aca="false">IF(T471&gt;=4,"Satisfied",IF(T471&gt;=3,"Neutral","Needs Improvement"))</f>
        <v>Needs Improvement</v>
      </c>
    </row>
    <row r="472" customFormat="false" ht="15" hidden="false" customHeight="false" outlineLevel="0" collapsed="false">
      <c r="A472" s="27" t="s">
        <v>3035</v>
      </c>
      <c r="B472" s="27" t="s">
        <v>3036</v>
      </c>
      <c r="C472" s="27" t="n">
        <v>16</v>
      </c>
      <c r="D472" s="27" t="s">
        <v>121</v>
      </c>
      <c r="E472" s="28" t="n">
        <v>45609</v>
      </c>
      <c r="F472" s="27" t="s">
        <v>479</v>
      </c>
      <c r="G472" s="28" t="n">
        <v>45609</v>
      </c>
      <c r="H472" s="27" t="s">
        <v>123</v>
      </c>
      <c r="I472" s="27" t="s">
        <v>124</v>
      </c>
      <c r="J472" s="27" t="s">
        <v>418</v>
      </c>
      <c r="K472" s="27" t="s">
        <v>156</v>
      </c>
      <c r="L472" s="27" t="n">
        <v>39</v>
      </c>
      <c r="M472" s="27" t="n">
        <v>50</v>
      </c>
      <c r="N472" s="27" t="s">
        <v>127</v>
      </c>
      <c r="O472" s="27" t="s">
        <v>171</v>
      </c>
      <c r="P472" s="27" t="s">
        <v>140</v>
      </c>
      <c r="Q472" s="29" t="n">
        <v>2874</v>
      </c>
      <c r="R472" s="27" t="s">
        <v>172</v>
      </c>
      <c r="S472" s="27" t="s">
        <v>131</v>
      </c>
      <c r="T472" s="27" t="n">
        <v>4</v>
      </c>
      <c r="U472" s="27" t="n">
        <f aca="false">YEAR(E472)</f>
        <v>2024</v>
      </c>
      <c r="V472" s="27" t="str">
        <f aca="false">TEXT(E472,"MMM-YYYY")</f>
        <v>Nov-2024</v>
      </c>
      <c r="W472" s="27" t="n">
        <f aca="false">MONTH(E472)</f>
        <v>11</v>
      </c>
      <c r="X472" s="27" t="str">
        <f aca="false">TEXT(WEEKDAY(E472,2),"0")&amp;" - "&amp;TEXT(E472,"dddd")</f>
        <v>3 - Wednesday</v>
      </c>
      <c r="Y472" s="27" t="str">
        <f aca="false">_xlfn.IFS(C472&lt;18,"Child (0-17)",C472&lt;40,"Young Adult (18-39)",C472&lt;60,"Adult (40-59)",TRUE(),"Senior (60+)")</f>
        <v>Child (0-17)</v>
      </c>
      <c r="Z472" s="27" t="n">
        <f aca="false">ROUND(G472-E472,0)</f>
        <v>0</v>
      </c>
      <c r="AA472" s="27" t="n">
        <f aca="false">L472+M472</f>
        <v>89</v>
      </c>
      <c r="AB472" s="27" t="n">
        <f aca="false">IFERROR(ROUND(Q472/AA472,2),0)</f>
        <v>32.29</v>
      </c>
      <c r="AC472" s="27" t="str">
        <f aca="false">IF(AND(K472="Critical",N472="No"),"URGENT - No Bed","Normal")</f>
        <v>Normal</v>
      </c>
      <c r="AD472" s="33" t="n">
        <f aca="false">INDEX(Lookup_Tables!$B$3:$B$12,MATCH(H472,Lookup_Tables!$A$3:$A$12,0))</f>
        <v>2200000</v>
      </c>
      <c r="AE472" s="27" t="str">
        <f aca="false">INDEX(Lookup_Tables!$C$3:$C$12,MATCH(H472,Lookup_Tables!$A$3:$A$12,0))</f>
        <v>Dr. Rohan Das</v>
      </c>
      <c r="AF472" s="27" t="str">
        <f aca="false">IFERROR(INDEX(Lookup_Tables!$F$16:$F$45,MATCH(I472,Lookup_Tables!$E$16:$E$45,0)),"N/A")</f>
        <v>EMP205</v>
      </c>
      <c r="AG472" s="27" t="n">
        <f aca="false">_xlfn.IFS(R472="Recovered",4,R472="Referred",3,R472="Admitted",2,R472="Deceased",1,TRUE(),0)</f>
        <v>2</v>
      </c>
      <c r="AH472" s="27" t="str">
        <f aca="false">IF(T472&gt;=4,"Satisfied",IF(T472&gt;=3,"Neutral","Needs Improvement"))</f>
        <v>Satisfied</v>
      </c>
    </row>
    <row r="473" customFormat="false" ht="15" hidden="false" customHeight="false" outlineLevel="0" collapsed="false">
      <c r="A473" s="30" t="s">
        <v>870</v>
      </c>
      <c r="B473" s="30" t="s">
        <v>871</v>
      </c>
      <c r="C473" s="30" t="n">
        <v>55</v>
      </c>
      <c r="D473" s="30" t="s">
        <v>121</v>
      </c>
      <c r="E473" s="31" t="n">
        <v>45325</v>
      </c>
      <c r="F473" s="30" t="s">
        <v>713</v>
      </c>
      <c r="G473" s="31" t="n">
        <v>45327</v>
      </c>
      <c r="H473" s="30" t="s">
        <v>217</v>
      </c>
      <c r="I473" s="30" t="s">
        <v>392</v>
      </c>
      <c r="J473" s="30" t="s">
        <v>388</v>
      </c>
      <c r="K473" s="30" t="s">
        <v>156</v>
      </c>
      <c r="L473" s="30" t="n">
        <v>21</v>
      </c>
      <c r="M473" s="30" t="n">
        <v>69</v>
      </c>
      <c r="N473" s="30" t="s">
        <v>127</v>
      </c>
      <c r="O473" s="30" t="s">
        <v>128</v>
      </c>
      <c r="P473" s="30" t="s">
        <v>187</v>
      </c>
      <c r="Q473" s="32" t="n">
        <v>3941.82</v>
      </c>
      <c r="R473" s="30" t="s">
        <v>130</v>
      </c>
      <c r="S473" s="30" t="s">
        <v>141</v>
      </c>
      <c r="T473" s="30" t="n">
        <v>4</v>
      </c>
      <c r="U473" s="30" t="n">
        <f aca="false">YEAR(E473)</f>
        <v>2024</v>
      </c>
      <c r="V473" s="30" t="str">
        <f aca="false">TEXT(E473,"MMM-YYYY")</f>
        <v>Feb-2024</v>
      </c>
      <c r="W473" s="30" t="n">
        <f aca="false">MONTH(E473)</f>
        <v>2</v>
      </c>
      <c r="X473" s="30" t="str">
        <f aca="false">TEXT(WEEKDAY(E473,2),"0")&amp;" - "&amp;TEXT(E473,"dddd")</f>
        <v>6 - Saturday</v>
      </c>
      <c r="Y473" s="30" t="str">
        <f aca="false">_xlfn.IFS(C473&lt;18,"Child (0-17)",C473&lt;40,"Young Adult (18-39)",C473&lt;60,"Adult (40-59)",TRUE(),"Senior (60+)")</f>
        <v>Adult (40-59)</v>
      </c>
      <c r="Z473" s="30" t="n">
        <f aca="false">ROUND(G473-E473,0)</f>
        <v>2</v>
      </c>
      <c r="AA473" s="30" t="n">
        <f aca="false">L473+M473</f>
        <v>90</v>
      </c>
      <c r="AB473" s="30" t="n">
        <f aca="false">IFERROR(ROUND(Q473/AA473,2),0)</f>
        <v>43.8</v>
      </c>
      <c r="AC473" s="30" t="str">
        <f aca="false">IF(AND(K473="Critical",N473="No"),"URGENT - No Bed","Normal")</f>
        <v>Normal</v>
      </c>
      <c r="AD473" s="34" t="n">
        <f aca="false">INDEX(Lookup_Tables!$B$3:$B$12,MATCH(H473,Lookup_Tables!$A$3:$A$12,0))</f>
        <v>4200000</v>
      </c>
      <c r="AE473" s="30" t="str">
        <f aca="false">INDEX(Lookup_Tables!$C$3:$C$12,MATCH(H473,Lookup_Tables!$A$3:$A$12,0))</f>
        <v>Dr. Anil Kapoor</v>
      </c>
      <c r="AF473" s="30" t="str">
        <f aca="false">IFERROR(INDEX(Lookup_Tables!$F$16:$F$45,MATCH(I473,Lookup_Tables!$E$16:$E$45,0)),"N/A")</f>
        <v>EMP202</v>
      </c>
      <c r="AG473" s="30" t="n">
        <f aca="false">_xlfn.IFS(R473="Recovered",4,R473="Referred",3,R473="Admitted",2,R473="Deceased",1,TRUE(),0)</f>
        <v>4</v>
      </c>
      <c r="AH473" s="30" t="str">
        <f aca="false">IF(T473&gt;=4,"Satisfied",IF(T473&gt;=3,"Neutral","Needs Improvement"))</f>
        <v>Satisfied</v>
      </c>
    </row>
    <row r="474" customFormat="false" ht="15" hidden="false" customHeight="false" outlineLevel="0" collapsed="false">
      <c r="A474" s="27" t="s">
        <v>1735</v>
      </c>
      <c r="B474" s="27" t="s">
        <v>1736</v>
      </c>
      <c r="C474" s="27" t="n">
        <v>78</v>
      </c>
      <c r="D474" s="27" t="s">
        <v>181</v>
      </c>
      <c r="E474" s="28" t="n">
        <v>45625</v>
      </c>
      <c r="F474" s="27" t="s">
        <v>904</v>
      </c>
      <c r="G474" s="28" t="n">
        <v>45626</v>
      </c>
      <c r="H474" s="27" t="s">
        <v>123</v>
      </c>
      <c r="I474" s="27" t="s">
        <v>124</v>
      </c>
      <c r="J474" s="27" t="s">
        <v>418</v>
      </c>
      <c r="K474" s="27" t="s">
        <v>156</v>
      </c>
      <c r="L474" s="27" t="n">
        <v>15</v>
      </c>
      <c r="M474" s="27" t="n">
        <v>68</v>
      </c>
      <c r="N474" s="27" t="s">
        <v>127</v>
      </c>
      <c r="O474" s="27" t="s">
        <v>139</v>
      </c>
      <c r="P474" s="27" t="s">
        <v>140</v>
      </c>
      <c r="Q474" s="29" t="n">
        <v>4828.74</v>
      </c>
      <c r="R474" s="27" t="s">
        <v>130</v>
      </c>
      <c r="S474" s="27" t="s">
        <v>157</v>
      </c>
      <c r="T474" s="27" t="n">
        <v>3</v>
      </c>
      <c r="U474" s="27" t="n">
        <f aca="false">YEAR(E474)</f>
        <v>2024</v>
      </c>
      <c r="V474" s="27" t="str">
        <f aca="false">TEXT(E474,"MMM-YYYY")</f>
        <v>Nov-2024</v>
      </c>
      <c r="W474" s="27" t="n">
        <f aca="false">MONTH(E474)</f>
        <v>11</v>
      </c>
      <c r="X474" s="27" t="str">
        <f aca="false">TEXT(WEEKDAY(E474,2),"0")&amp;" - "&amp;TEXT(E474,"dddd")</f>
        <v>5 - Friday</v>
      </c>
      <c r="Y474" s="27" t="str">
        <f aca="false">_xlfn.IFS(C474&lt;18,"Child (0-17)",C474&lt;40,"Young Adult (18-39)",C474&lt;60,"Adult (40-59)",TRUE(),"Senior (60+)")</f>
        <v>Senior (60+)</v>
      </c>
      <c r="Z474" s="27" t="n">
        <f aca="false">ROUND(G474-E474,0)</f>
        <v>1</v>
      </c>
      <c r="AA474" s="27" t="n">
        <f aca="false">L474+M474</f>
        <v>83</v>
      </c>
      <c r="AB474" s="27" t="n">
        <f aca="false">IFERROR(ROUND(Q474/AA474,2),0)</f>
        <v>58.18</v>
      </c>
      <c r="AC474" s="27" t="str">
        <f aca="false">IF(AND(K474="Critical",N474="No"),"URGENT - No Bed","Normal")</f>
        <v>Normal</v>
      </c>
      <c r="AD474" s="33" t="n">
        <f aca="false">INDEX(Lookup_Tables!$B$3:$B$12,MATCH(H474,Lookup_Tables!$A$3:$A$12,0))</f>
        <v>2200000</v>
      </c>
      <c r="AE474" s="27" t="str">
        <f aca="false">INDEX(Lookup_Tables!$C$3:$C$12,MATCH(H474,Lookup_Tables!$A$3:$A$12,0))</f>
        <v>Dr. Rohan Das</v>
      </c>
      <c r="AF474" s="27" t="str">
        <f aca="false">IFERROR(INDEX(Lookup_Tables!$F$16:$F$45,MATCH(I474,Lookup_Tables!$E$16:$E$45,0)),"N/A")</f>
        <v>EMP205</v>
      </c>
      <c r="AG474" s="27" t="n">
        <f aca="false">_xlfn.IFS(R474="Recovered",4,R474="Referred",3,R474="Admitted",2,R474="Deceased",1,TRUE(),0)</f>
        <v>4</v>
      </c>
      <c r="AH474" s="27" t="str">
        <f aca="false">IF(T474&gt;=4,"Satisfied",IF(T474&gt;=3,"Neutral","Needs Improvement"))</f>
        <v>Neutral</v>
      </c>
    </row>
    <row r="475" customFormat="false" ht="15" hidden="false" customHeight="false" outlineLevel="0" collapsed="false">
      <c r="A475" s="30" t="s">
        <v>5371</v>
      </c>
      <c r="B475" s="30" t="s">
        <v>3875</v>
      </c>
      <c r="C475" s="30" t="n">
        <v>11</v>
      </c>
      <c r="D475" s="30" t="s">
        <v>181</v>
      </c>
      <c r="E475" s="31" t="n">
        <v>45609</v>
      </c>
      <c r="F475" s="30" t="s">
        <v>2607</v>
      </c>
      <c r="G475" s="31" t="n">
        <v>45609</v>
      </c>
      <c r="H475" s="30" t="s">
        <v>183</v>
      </c>
      <c r="I475" s="30" t="s">
        <v>184</v>
      </c>
      <c r="J475" s="30" t="s">
        <v>411</v>
      </c>
      <c r="K475" s="30" t="s">
        <v>138</v>
      </c>
      <c r="L475" s="30" t="n">
        <v>59</v>
      </c>
      <c r="M475" s="30" t="n">
        <v>33</v>
      </c>
      <c r="N475" s="30" t="s">
        <v>127</v>
      </c>
      <c r="O475" s="30" t="s">
        <v>149</v>
      </c>
      <c r="P475" s="30" t="s">
        <v>150</v>
      </c>
      <c r="Q475" s="32" t="n">
        <v>1417.38</v>
      </c>
      <c r="R475" s="30" t="s">
        <v>130</v>
      </c>
      <c r="S475" s="30" t="s">
        <v>192</v>
      </c>
      <c r="T475" s="30" t="n">
        <v>3</v>
      </c>
      <c r="U475" s="30" t="n">
        <f aca="false">YEAR(E475)</f>
        <v>2024</v>
      </c>
      <c r="V475" s="30" t="str">
        <f aca="false">TEXT(E475,"MMM-YYYY")</f>
        <v>Nov-2024</v>
      </c>
      <c r="W475" s="30" t="n">
        <f aca="false">MONTH(E475)</f>
        <v>11</v>
      </c>
      <c r="X475" s="30" t="str">
        <f aca="false">TEXT(WEEKDAY(E475,2),"0")&amp;" - "&amp;TEXT(E475,"dddd")</f>
        <v>3 - Wednesday</v>
      </c>
      <c r="Y475" s="30" t="str">
        <f aca="false">_xlfn.IFS(C475&lt;18,"Child (0-17)",C475&lt;40,"Young Adult (18-39)",C475&lt;60,"Adult (40-59)",TRUE(),"Senior (60+)")</f>
        <v>Child (0-17)</v>
      </c>
      <c r="Z475" s="30" t="n">
        <f aca="false">ROUND(G475-E475,0)</f>
        <v>0</v>
      </c>
      <c r="AA475" s="30" t="n">
        <f aca="false">L475+M475</f>
        <v>92</v>
      </c>
      <c r="AB475" s="30" t="n">
        <f aca="false">IFERROR(ROUND(Q475/AA475,2),0)</f>
        <v>15.41</v>
      </c>
      <c r="AC475" s="30" t="str">
        <f aca="false">IF(AND(K475="Critical",N475="No"),"URGENT - No Bed","Normal")</f>
        <v>Normal</v>
      </c>
      <c r="AD475" s="34" t="n">
        <f aca="false">INDEX(Lookup_Tables!$B$3:$B$12,MATCH(H475,Lookup_Tables!$A$3:$A$12,0))</f>
        <v>3100000</v>
      </c>
      <c r="AE475" s="30" t="str">
        <f aca="false">INDEX(Lookup_Tables!$C$3:$C$12,MATCH(H475,Lookup_Tables!$A$3:$A$12,0))</f>
        <v>Dr. Kavita Rao</v>
      </c>
      <c r="AF475" s="30" t="str">
        <f aca="false">IFERROR(INDEX(Lookup_Tables!$F$16:$F$45,MATCH(I475,Lookup_Tables!$E$16:$E$45,0)),"N/A")</f>
        <v>EMP226</v>
      </c>
      <c r="AG475" s="30" t="n">
        <f aca="false">_xlfn.IFS(R475="Recovered",4,R475="Referred",3,R475="Admitted",2,R475="Deceased",1,TRUE(),0)</f>
        <v>4</v>
      </c>
      <c r="AH475" s="30" t="str">
        <f aca="false">IF(T475&gt;=4,"Satisfied",IF(T475&gt;=3,"Neutral","Needs Improvement"))</f>
        <v>Neutral</v>
      </c>
    </row>
    <row r="476" customFormat="false" ht="15" hidden="false" customHeight="false" outlineLevel="0" collapsed="false">
      <c r="A476" s="27" t="s">
        <v>6658</v>
      </c>
      <c r="B476" s="27" t="s">
        <v>2188</v>
      </c>
      <c r="C476" s="27" t="n">
        <v>41</v>
      </c>
      <c r="D476" s="27" t="s">
        <v>181</v>
      </c>
      <c r="E476" s="28" t="n">
        <v>45467</v>
      </c>
      <c r="F476" s="27" t="s">
        <v>725</v>
      </c>
      <c r="G476" s="28" t="n">
        <v>45468</v>
      </c>
      <c r="H476" s="27" t="s">
        <v>217</v>
      </c>
      <c r="I476" s="27" t="s">
        <v>282</v>
      </c>
      <c r="J476" s="27" t="s">
        <v>283</v>
      </c>
      <c r="K476" s="27" t="s">
        <v>156</v>
      </c>
      <c r="L476" s="27" t="n">
        <v>47</v>
      </c>
      <c r="M476" s="27" t="n">
        <v>82</v>
      </c>
      <c r="N476" s="27" t="s">
        <v>127</v>
      </c>
      <c r="O476" s="27" t="s">
        <v>149</v>
      </c>
      <c r="P476" s="27" t="s">
        <v>129</v>
      </c>
      <c r="Q476" s="29" t="n">
        <v>3917.63</v>
      </c>
      <c r="R476" s="27" t="s">
        <v>268</v>
      </c>
      <c r="S476" s="27" t="s">
        <v>178</v>
      </c>
      <c r="T476" s="27" t="n">
        <v>3</v>
      </c>
      <c r="U476" s="27" t="n">
        <f aca="false">YEAR(E476)</f>
        <v>2024</v>
      </c>
      <c r="V476" s="27" t="str">
        <f aca="false">TEXT(E476,"MMM-YYYY")</f>
        <v>Jun-2024</v>
      </c>
      <c r="W476" s="27" t="n">
        <f aca="false">MONTH(E476)</f>
        <v>6</v>
      </c>
      <c r="X476" s="27" t="str">
        <f aca="false">TEXT(WEEKDAY(E476,2),"0")&amp;" - "&amp;TEXT(E476,"dddd")</f>
        <v>1 - Monday</v>
      </c>
      <c r="Y476" s="27" t="str">
        <f aca="false">_xlfn.IFS(C476&lt;18,"Child (0-17)",C476&lt;40,"Young Adult (18-39)",C476&lt;60,"Adult (40-59)",TRUE(),"Senior (60+)")</f>
        <v>Adult (40-59)</v>
      </c>
      <c r="Z476" s="27" t="n">
        <f aca="false">ROUND(G476-E476,0)</f>
        <v>1</v>
      </c>
      <c r="AA476" s="27" t="n">
        <f aca="false">L476+M476</f>
        <v>129</v>
      </c>
      <c r="AB476" s="27" t="n">
        <f aca="false">IFERROR(ROUND(Q476/AA476,2),0)</f>
        <v>30.37</v>
      </c>
      <c r="AC476" s="27" t="str">
        <f aca="false">IF(AND(K476="Critical",N476="No"),"URGENT - No Bed","Normal")</f>
        <v>Normal</v>
      </c>
      <c r="AD476" s="33" t="n">
        <f aca="false">INDEX(Lookup_Tables!$B$3:$B$12,MATCH(H476,Lookup_Tables!$A$3:$A$12,0))</f>
        <v>4200000</v>
      </c>
      <c r="AE476" s="27" t="str">
        <f aca="false">INDEX(Lookup_Tables!$C$3:$C$12,MATCH(H476,Lookup_Tables!$A$3:$A$12,0))</f>
        <v>Dr. Anil Kapoor</v>
      </c>
      <c r="AF476" s="27" t="str">
        <f aca="false">IFERROR(INDEX(Lookup_Tables!$F$16:$F$45,MATCH(I476,Lookup_Tables!$E$16:$E$45,0)),"N/A")</f>
        <v>EMP200</v>
      </c>
      <c r="AG476" s="27" t="n">
        <f aca="false">_xlfn.IFS(R476="Recovered",4,R476="Referred",3,R476="Admitted",2,R476="Deceased",1,TRUE(),0)</f>
        <v>3</v>
      </c>
      <c r="AH476" s="27" t="str">
        <f aca="false">IF(T476&gt;=4,"Satisfied",IF(T476&gt;=3,"Neutral","Needs Improvement"))</f>
        <v>Neutral</v>
      </c>
    </row>
    <row r="477" customFormat="false" ht="15" hidden="false" customHeight="false" outlineLevel="0" collapsed="false">
      <c r="A477" s="30" t="s">
        <v>2967</v>
      </c>
      <c r="B477" s="30" t="s">
        <v>1805</v>
      </c>
      <c r="C477" s="30" t="n">
        <v>37</v>
      </c>
      <c r="D477" s="30" t="s">
        <v>181</v>
      </c>
      <c r="E477" s="31" t="n">
        <v>45535</v>
      </c>
      <c r="F477" s="30" t="s">
        <v>812</v>
      </c>
      <c r="G477" s="31" t="n">
        <v>45537</v>
      </c>
      <c r="H477" s="30" t="s">
        <v>123</v>
      </c>
      <c r="I477" s="30" t="s">
        <v>304</v>
      </c>
      <c r="J477" s="30" t="s">
        <v>508</v>
      </c>
      <c r="K477" s="30" t="s">
        <v>156</v>
      </c>
      <c r="L477" s="30" t="n">
        <v>36</v>
      </c>
      <c r="M477" s="30" t="n">
        <v>69</v>
      </c>
      <c r="N477" s="30" t="s">
        <v>186</v>
      </c>
      <c r="O477" s="30" t="s">
        <v>139</v>
      </c>
      <c r="P477" s="30" t="s">
        <v>187</v>
      </c>
      <c r="Q477" s="32" t="n">
        <v>3943.6</v>
      </c>
      <c r="R477" s="30" t="s">
        <v>172</v>
      </c>
      <c r="S477" s="30" t="s">
        <v>131</v>
      </c>
      <c r="T477" s="30" t="n">
        <v>3</v>
      </c>
      <c r="U477" s="30" t="n">
        <f aca="false">YEAR(E477)</f>
        <v>2024</v>
      </c>
      <c r="V477" s="30" t="str">
        <f aca="false">TEXT(E477,"MMM-YYYY")</f>
        <v>Aug-2024</v>
      </c>
      <c r="W477" s="30" t="n">
        <f aca="false">MONTH(E477)</f>
        <v>8</v>
      </c>
      <c r="X477" s="30" t="str">
        <f aca="false">TEXT(WEEKDAY(E477,2),"0")&amp;" - "&amp;TEXT(E477,"dddd")</f>
        <v>6 - Saturday</v>
      </c>
      <c r="Y477" s="30" t="str">
        <f aca="false">_xlfn.IFS(C477&lt;18,"Child (0-17)",C477&lt;40,"Young Adult (18-39)",C477&lt;60,"Adult (40-59)",TRUE(),"Senior (60+)")</f>
        <v>Young Adult (18-39)</v>
      </c>
      <c r="Z477" s="30" t="n">
        <f aca="false">ROUND(G477-E477,0)</f>
        <v>2</v>
      </c>
      <c r="AA477" s="30" t="n">
        <f aca="false">L477+M477</f>
        <v>105</v>
      </c>
      <c r="AB477" s="30" t="n">
        <f aca="false">IFERROR(ROUND(Q477/AA477,2),0)</f>
        <v>37.56</v>
      </c>
      <c r="AC477" s="30" t="str">
        <f aca="false">IF(AND(K477="Critical",N477="No"),"URGENT - No Bed","Normal")</f>
        <v>Normal</v>
      </c>
      <c r="AD477" s="34" t="n">
        <f aca="false">INDEX(Lookup_Tables!$B$3:$B$12,MATCH(H477,Lookup_Tables!$A$3:$A$12,0))</f>
        <v>2200000</v>
      </c>
      <c r="AE477" s="30" t="str">
        <f aca="false">INDEX(Lookup_Tables!$C$3:$C$12,MATCH(H477,Lookup_Tables!$A$3:$A$12,0))</f>
        <v>Dr. Rohan Das</v>
      </c>
      <c r="AF477" s="30" t="str">
        <f aca="false">IFERROR(INDEX(Lookup_Tables!$F$16:$F$45,MATCH(I477,Lookup_Tables!$E$16:$E$45,0)),"N/A")</f>
        <v>EMP204</v>
      </c>
      <c r="AG477" s="30" t="n">
        <f aca="false">_xlfn.IFS(R477="Recovered",4,R477="Referred",3,R477="Admitted",2,R477="Deceased",1,TRUE(),0)</f>
        <v>2</v>
      </c>
      <c r="AH477" s="30" t="str">
        <f aca="false">IF(T477&gt;=4,"Satisfied",IF(T477&gt;=3,"Neutral","Needs Improvement"))</f>
        <v>Neutral</v>
      </c>
    </row>
    <row r="478" customFormat="false" ht="15" hidden="false" customHeight="false" outlineLevel="0" collapsed="false">
      <c r="A478" s="27" t="s">
        <v>5218</v>
      </c>
      <c r="B478" s="27" t="s">
        <v>1103</v>
      </c>
      <c r="C478" s="27" t="n">
        <v>16</v>
      </c>
      <c r="D478" s="27" t="s">
        <v>121</v>
      </c>
      <c r="E478" s="28" t="n">
        <v>45619</v>
      </c>
      <c r="F478" s="27" t="s">
        <v>1240</v>
      </c>
      <c r="G478" s="28" t="n">
        <v>45620</v>
      </c>
      <c r="H478" s="27" t="s">
        <v>183</v>
      </c>
      <c r="I478" s="27" t="s">
        <v>184</v>
      </c>
      <c r="J478" s="27" t="s">
        <v>185</v>
      </c>
      <c r="K478" s="27" t="s">
        <v>156</v>
      </c>
      <c r="L478" s="27" t="n">
        <v>62</v>
      </c>
      <c r="M478" s="27" t="n">
        <v>79</v>
      </c>
      <c r="N478" s="27" t="s">
        <v>127</v>
      </c>
      <c r="O478" s="27" t="s">
        <v>139</v>
      </c>
      <c r="P478" s="27" t="s">
        <v>129</v>
      </c>
      <c r="Q478" s="29" t="n">
        <v>3595.63</v>
      </c>
      <c r="R478" s="27" t="s">
        <v>130</v>
      </c>
      <c r="S478" s="27" t="s">
        <v>131</v>
      </c>
      <c r="T478" s="27" t="n">
        <v>5</v>
      </c>
      <c r="U478" s="27" t="n">
        <f aca="false">YEAR(E478)</f>
        <v>2024</v>
      </c>
      <c r="V478" s="27" t="str">
        <f aca="false">TEXT(E478,"MMM-YYYY")</f>
        <v>Nov-2024</v>
      </c>
      <c r="W478" s="27" t="n">
        <f aca="false">MONTH(E478)</f>
        <v>11</v>
      </c>
      <c r="X478" s="27" t="str">
        <f aca="false">TEXT(WEEKDAY(E478,2),"0")&amp;" - "&amp;TEXT(E478,"dddd")</f>
        <v>6 - Saturday</v>
      </c>
      <c r="Y478" s="27" t="str">
        <f aca="false">_xlfn.IFS(C478&lt;18,"Child (0-17)",C478&lt;40,"Young Adult (18-39)",C478&lt;60,"Adult (40-59)",TRUE(),"Senior (60+)")</f>
        <v>Child (0-17)</v>
      </c>
      <c r="Z478" s="27" t="n">
        <f aca="false">ROUND(G478-E478,0)</f>
        <v>1</v>
      </c>
      <c r="AA478" s="27" t="n">
        <f aca="false">L478+M478</f>
        <v>141</v>
      </c>
      <c r="AB478" s="27" t="n">
        <f aca="false">IFERROR(ROUND(Q478/AA478,2),0)</f>
        <v>25.5</v>
      </c>
      <c r="AC478" s="27" t="str">
        <f aca="false">IF(AND(K478="Critical",N478="No"),"URGENT - No Bed","Normal")</f>
        <v>Normal</v>
      </c>
      <c r="AD478" s="33" t="n">
        <f aca="false">INDEX(Lookup_Tables!$B$3:$B$12,MATCH(H478,Lookup_Tables!$A$3:$A$12,0))</f>
        <v>3100000</v>
      </c>
      <c r="AE478" s="27" t="str">
        <f aca="false">INDEX(Lookup_Tables!$C$3:$C$12,MATCH(H478,Lookup_Tables!$A$3:$A$12,0))</f>
        <v>Dr. Kavita Rao</v>
      </c>
      <c r="AF478" s="27" t="str">
        <f aca="false">IFERROR(INDEX(Lookup_Tables!$F$16:$F$45,MATCH(I478,Lookup_Tables!$E$16:$E$45,0)),"N/A")</f>
        <v>EMP226</v>
      </c>
      <c r="AG478" s="27" t="n">
        <f aca="false">_xlfn.IFS(R478="Recovered",4,R478="Referred",3,R478="Admitted",2,R478="Deceased",1,TRUE(),0)</f>
        <v>4</v>
      </c>
      <c r="AH478" s="27" t="str">
        <f aca="false">IF(T478&gt;=4,"Satisfied",IF(T478&gt;=3,"Neutral","Needs Improvement"))</f>
        <v>Satisfied</v>
      </c>
    </row>
    <row r="479" customFormat="false" ht="15" hidden="false" customHeight="false" outlineLevel="0" collapsed="false">
      <c r="A479" s="30" t="s">
        <v>2299</v>
      </c>
      <c r="B479" s="30" t="s">
        <v>2300</v>
      </c>
      <c r="C479" s="30" t="n">
        <v>40</v>
      </c>
      <c r="D479" s="30" t="s">
        <v>181</v>
      </c>
      <c r="E479" s="31" t="n">
        <v>45307</v>
      </c>
      <c r="F479" s="30" t="s">
        <v>2301</v>
      </c>
      <c r="G479" s="31" t="n">
        <v>45307</v>
      </c>
      <c r="H479" s="30" t="s">
        <v>161</v>
      </c>
      <c r="I479" s="30" t="s">
        <v>538</v>
      </c>
      <c r="J479" s="30" t="s">
        <v>385</v>
      </c>
      <c r="K479" s="30" t="s">
        <v>138</v>
      </c>
      <c r="L479" s="30" t="n">
        <v>66</v>
      </c>
      <c r="M479" s="30" t="n">
        <v>16</v>
      </c>
      <c r="N479" s="30" t="s">
        <v>127</v>
      </c>
      <c r="O479" s="30" t="s">
        <v>128</v>
      </c>
      <c r="P479" s="30" t="s">
        <v>150</v>
      </c>
      <c r="Q479" s="32" t="n">
        <v>888.29</v>
      </c>
      <c r="R479" s="30" t="s">
        <v>130</v>
      </c>
      <c r="S479" s="30" t="s">
        <v>192</v>
      </c>
      <c r="T479" s="30" t="n">
        <v>5</v>
      </c>
      <c r="U479" s="30" t="n">
        <f aca="false">YEAR(E479)</f>
        <v>2024</v>
      </c>
      <c r="V479" s="30" t="str">
        <f aca="false">TEXT(E479,"MMM-YYYY")</f>
        <v>Jan-2024</v>
      </c>
      <c r="W479" s="30" t="n">
        <f aca="false">MONTH(E479)</f>
        <v>1</v>
      </c>
      <c r="X479" s="30" t="str">
        <f aca="false">TEXT(WEEKDAY(E479,2),"0")&amp;" - "&amp;TEXT(E479,"dddd")</f>
        <v>2 - Tuesday</v>
      </c>
      <c r="Y479" s="30" t="str">
        <f aca="false">_xlfn.IFS(C479&lt;18,"Child (0-17)",C479&lt;40,"Young Adult (18-39)",C479&lt;60,"Adult (40-59)",TRUE(),"Senior (60+)")</f>
        <v>Adult (40-59)</v>
      </c>
      <c r="Z479" s="30" t="n">
        <f aca="false">ROUND(G479-E479,0)</f>
        <v>0</v>
      </c>
      <c r="AA479" s="30" t="n">
        <f aca="false">L479+M479</f>
        <v>82</v>
      </c>
      <c r="AB479" s="30" t="n">
        <f aca="false">IFERROR(ROUND(Q479/AA479,2),0)</f>
        <v>10.83</v>
      </c>
      <c r="AC479" s="30" t="str">
        <f aca="false">IF(AND(K479="Critical",N479="No"),"URGENT - No Bed","Normal")</f>
        <v>Normal</v>
      </c>
      <c r="AD479" s="34" t="n">
        <f aca="false">INDEX(Lookup_Tables!$B$3:$B$12,MATCH(H479,Lookup_Tables!$A$3:$A$12,0))</f>
        <v>3600000</v>
      </c>
      <c r="AE479" s="30" t="str">
        <f aca="false">INDEX(Lookup_Tables!$C$3:$C$12,MATCH(H479,Lookup_Tables!$A$3:$A$12,0))</f>
        <v>Dr. Sameer Joshi</v>
      </c>
      <c r="AF479" s="30" t="str">
        <f aca="false">IFERROR(INDEX(Lookup_Tables!$F$16:$F$45,MATCH(I479,Lookup_Tables!$E$16:$E$45,0)),"N/A")</f>
        <v>EMP221</v>
      </c>
      <c r="AG479" s="30" t="n">
        <f aca="false">_xlfn.IFS(R479="Recovered",4,R479="Referred",3,R479="Admitted",2,R479="Deceased",1,TRUE(),0)</f>
        <v>4</v>
      </c>
      <c r="AH479" s="30" t="str">
        <f aca="false">IF(T479&gt;=4,"Satisfied",IF(T479&gt;=3,"Neutral","Needs Improvement"))</f>
        <v>Satisfied</v>
      </c>
    </row>
    <row r="480" customFormat="false" ht="15" hidden="false" customHeight="false" outlineLevel="0" collapsed="false">
      <c r="A480" s="27" t="s">
        <v>7009</v>
      </c>
      <c r="B480" s="27" t="s">
        <v>1720</v>
      </c>
      <c r="C480" s="27" t="n">
        <v>48</v>
      </c>
      <c r="D480" s="27" t="s">
        <v>121</v>
      </c>
      <c r="E480" s="28" t="n">
        <v>45383</v>
      </c>
      <c r="F480" s="27" t="s">
        <v>271</v>
      </c>
      <c r="G480" s="28" t="n">
        <v>45384</v>
      </c>
      <c r="H480" s="27" t="s">
        <v>161</v>
      </c>
      <c r="I480" s="27" t="s">
        <v>162</v>
      </c>
      <c r="J480" s="27" t="s">
        <v>648</v>
      </c>
      <c r="K480" s="27" t="s">
        <v>126</v>
      </c>
      <c r="L480" s="27" t="n">
        <v>29</v>
      </c>
      <c r="M480" s="27" t="n">
        <v>128</v>
      </c>
      <c r="N480" s="27" t="s">
        <v>127</v>
      </c>
      <c r="O480" s="27" t="s">
        <v>128</v>
      </c>
      <c r="P480" s="27" t="s">
        <v>140</v>
      </c>
      <c r="Q480" s="29" t="n">
        <v>8030.14</v>
      </c>
      <c r="R480" s="27" t="s">
        <v>130</v>
      </c>
      <c r="S480" s="27" t="s">
        <v>151</v>
      </c>
      <c r="T480" s="27" t="n">
        <v>4</v>
      </c>
      <c r="U480" s="27" t="n">
        <f aca="false">YEAR(E480)</f>
        <v>2024</v>
      </c>
      <c r="V480" s="27" t="str">
        <f aca="false">TEXT(E480,"MMM-YYYY")</f>
        <v>Apr-2024</v>
      </c>
      <c r="W480" s="27" t="n">
        <f aca="false">MONTH(E480)</f>
        <v>4</v>
      </c>
      <c r="X480" s="27" t="str">
        <f aca="false">TEXT(WEEKDAY(E480,2),"0")&amp;" - "&amp;TEXT(E480,"dddd")</f>
        <v>1 - Monday</v>
      </c>
      <c r="Y480" s="27" t="str">
        <f aca="false">_xlfn.IFS(C480&lt;18,"Child (0-17)",C480&lt;40,"Young Adult (18-39)",C480&lt;60,"Adult (40-59)",TRUE(),"Senior (60+)")</f>
        <v>Adult (40-59)</v>
      </c>
      <c r="Z480" s="27" t="n">
        <f aca="false">ROUND(G480-E480,0)</f>
        <v>1</v>
      </c>
      <c r="AA480" s="27" t="n">
        <f aca="false">L480+M480</f>
        <v>157</v>
      </c>
      <c r="AB480" s="27" t="n">
        <f aca="false">IFERROR(ROUND(Q480/AA480,2),0)</f>
        <v>51.15</v>
      </c>
      <c r="AC480" s="27" t="str">
        <f aca="false">IF(AND(K480="Critical",N480="No"),"URGENT - No Bed","Normal")</f>
        <v>Normal</v>
      </c>
      <c r="AD480" s="33" t="n">
        <f aca="false">INDEX(Lookup_Tables!$B$3:$B$12,MATCH(H480,Lookup_Tables!$A$3:$A$12,0))</f>
        <v>3600000</v>
      </c>
      <c r="AE480" s="27" t="str">
        <f aca="false">INDEX(Lookup_Tables!$C$3:$C$12,MATCH(H480,Lookup_Tables!$A$3:$A$12,0))</f>
        <v>Dr. Sameer Joshi</v>
      </c>
      <c r="AF480" s="27" t="str">
        <f aca="false">IFERROR(INDEX(Lookup_Tables!$F$16:$F$45,MATCH(I480,Lookup_Tables!$E$16:$E$45,0)),"N/A")</f>
        <v>EMP222</v>
      </c>
      <c r="AG480" s="27" t="n">
        <f aca="false">_xlfn.IFS(R480="Recovered",4,R480="Referred",3,R480="Admitted",2,R480="Deceased",1,TRUE(),0)</f>
        <v>4</v>
      </c>
      <c r="AH480" s="27" t="str">
        <f aca="false">IF(T480&gt;=4,"Satisfied",IF(T480&gt;=3,"Neutral","Needs Improvement"))</f>
        <v>Satisfied</v>
      </c>
    </row>
    <row r="481" customFormat="false" ht="15" hidden="false" customHeight="false" outlineLevel="0" collapsed="false">
      <c r="A481" s="30" t="s">
        <v>2872</v>
      </c>
      <c r="B481" s="30" t="s">
        <v>1324</v>
      </c>
      <c r="C481" s="30" t="n">
        <v>53</v>
      </c>
      <c r="D481" s="30" t="s">
        <v>121</v>
      </c>
      <c r="E481" s="31" t="n">
        <v>45611</v>
      </c>
      <c r="F481" s="30" t="s">
        <v>353</v>
      </c>
      <c r="G481" s="31" t="n">
        <v>45611</v>
      </c>
      <c r="H481" s="30" t="s">
        <v>236</v>
      </c>
      <c r="I481" s="30" t="s">
        <v>237</v>
      </c>
      <c r="J481" s="30" t="s">
        <v>267</v>
      </c>
      <c r="K481" s="30" t="s">
        <v>138</v>
      </c>
      <c r="L481" s="30" t="n">
        <v>88</v>
      </c>
      <c r="M481" s="30" t="n">
        <v>27</v>
      </c>
      <c r="N481" s="30" t="s">
        <v>127</v>
      </c>
      <c r="O481" s="30" t="s">
        <v>139</v>
      </c>
      <c r="P481" s="30" t="s">
        <v>129</v>
      </c>
      <c r="Q481" s="32" t="n">
        <v>2658.96</v>
      </c>
      <c r="R481" s="30" t="s">
        <v>130</v>
      </c>
      <c r="S481" s="30" t="s">
        <v>131</v>
      </c>
      <c r="T481" s="30" t="n">
        <v>4</v>
      </c>
      <c r="U481" s="30" t="n">
        <f aca="false">YEAR(E481)</f>
        <v>2024</v>
      </c>
      <c r="V481" s="30" t="str">
        <f aca="false">TEXT(E481,"MMM-YYYY")</f>
        <v>Nov-2024</v>
      </c>
      <c r="W481" s="30" t="n">
        <f aca="false">MONTH(E481)</f>
        <v>11</v>
      </c>
      <c r="X481" s="30" t="str">
        <f aca="false">TEXT(WEEKDAY(E481,2),"0")&amp;" - "&amp;TEXT(E481,"dddd")</f>
        <v>5 - Friday</v>
      </c>
      <c r="Y481" s="30" t="str">
        <f aca="false">_xlfn.IFS(C481&lt;18,"Child (0-17)",C481&lt;40,"Young Adult (18-39)",C481&lt;60,"Adult (40-59)",TRUE(),"Senior (60+)")</f>
        <v>Adult (40-59)</v>
      </c>
      <c r="Z481" s="30" t="n">
        <f aca="false">ROUND(G481-E481,0)</f>
        <v>0</v>
      </c>
      <c r="AA481" s="30" t="n">
        <f aca="false">L481+M481</f>
        <v>115</v>
      </c>
      <c r="AB481" s="30" t="n">
        <f aca="false">IFERROR(ROUND(Q481/AA481,2),0)</f>
        <v>23.12</v>
      </c>
      <c r="AC481" s="30" t="str">
        <f aca="false">IF(AND(K481="Critical",N481="No"),"URGENT - No Bed","Normal")</f>
        <v>Normal</v>
      </c>
      <c r="AD481" s="34" t="n">
        <f aca="false">INDEX(Lookup_Tables!$B$3:$B$12,MATCH(H481,Lookup_Tables!$A$3:$A$12,0))</f>
        <v>3900000</v>
      </c>
      <c r="AE481" s="30" t="str">
        <f aca="false">INDEX(Lookup_Tables!$C$3:$C$12,MATCH(H481,Lookup_Tables!$A$3:$A$12,0))</f>
        <v>Dr. Rina Mehta</v>
      </c>
      <c r="AF481" s="30" t="str">
        <f aca="false">IFERROR(INDEX(Lookup_Tables!$F$16:$F$45,MATCH(I481,Lookup_Tables!$E$16:$E$45,0)),"N/A")</f>
        <v>EMP215</v>
      </c>
      <c r="AG481" s="30" t="n">
        <f aca="false">_xlfn.IFS(R481="Recovered",4,R481="Referred",3,R481="Admitted",2,R481="Deceased",1,TRUE(),0)</f>
        <v>4</v>
      </c>
      <c r="AH481" s="30" t="str">
        <f aca="false">IF(T481&gt;=4,"Satisfied",IF(T481&gt;=3,"Neutral","Needs Improvement"))</f>
        <v>Satisfied</v>
      </c>
    </row>
    <row r="482" customFormat="false" ht="15" hidden="false" customHeight="false" outlineLevel="0" collapsed="false">
      <c r="A482" s="27" t="s">
        <v>5836</v>
      </c>
      <c r="B482" s="27" t="s">
        <v>3258</v>
      </c>
      <c r="C482" s="27" t="n">
        <v>54</v>
      </c>
      <c r="D482" s="27" t="s">
        <v>121</v>
      </c>
      <c r="E482" s="28" t="n">
        <v>45566</v>
      </c>
      <c r="F482" s="27" t="s">
        <v>826</v>
      </c>
      <c r="G482" s="28" t="n">
        <v>45567</v>
      </c>
      <c r="H482" s="27" t="s">
        <v>135</v>
      </c>
      <c r="I482" s="27" t="s">
        <v>136</v>
      </c>
      <c r="J482" s="27" t="s">
        <v>137</v>
      </c>
      <c r="K482" s="27" t="s">
        <v>138</v>
      </c>
      <c r="L482" s="27" t="n">
        <v>82</v>
      </c>
      <c r="M482" s="27" t="n">
        <v>21</v>
      </c>
      <c r="N482" s="27" t="s">
        <v>127</v>
      </c>
      <c r="O482" s="27" t="s">
        <v>171</v>
      </c>
      <c r="P482" s="27" t="s">
        <v>187</v>
      </c>
      <c r="Q482" s="29" t="n">
        <v>949.87</v>
      </c>
      <c r="R482" s="27" t="s">
        <v>130</v>
      </c>
      <c r="S482" s="27" t="s">
        <v>157</v>
      </c>
      <c r="T482" s="27" t="n">
        <v>5</v>
      </c>
      <c r="U482" s="27" t="n">
        <f aca="false">YEAR(E482)</f>
        <v>2024</v>
      </c>
      <c r="V482" s="27" t="str">
        <f aca="false">TEXT(E482,"MMM-YYYY")</f>
        <v>Oct-2024</v>
      </c>
      <c r="W482" s="27" t="n">
        <f aca="false">MONTH(E482)</f>
        <v>10</v>
      </c>
      <c r="X482" s="27" t="str">
        <f aca="false">TEXT(WEEKDAY(E482,2),"0")&amp;" - "&amp;TEXT(E482,"dddd")</f>
        <v>2 - Tuesday</v>
      </c>
      <c r="Y482" s="27" t="str">
        <f aca="false">_xlfn.IFS(C482&lt;18,"Child (0-17)",C482&lt;40,"Young Adult (18-39)",C482&lt;60,"Adult (40-59)",TRUE(),"Senior (60+)")</f>
        <v>Adult (40-59)</v>
      </c>
      <c r="Z482" s="27" t="n">
        <f aca="false">ROUND(G482-E482,0)</f>
        <v>1</v>
      </c>
      <c r="AA482" s="27" t="n">
        <f aca="false">L482+M482</f>
        <v>103</v>
      </c>
      <c r="AB482" s="27" t="n">
        <f aca="false">IFERROR(ROUND(Q482/AA482,2),0)</f>
        <v>9.22</v>
      </c>
      <c r="AC482" s="27" t="str">
        <f aca="false">IF(AND(K482="Critical",N482="No"),"URGENT - No Bed","Normal")</f>
        <v>Normal</v>
      </c>
      <c r="AD482" s="33" t="n">
        <f aca="false">INDEX(Lookup_Tables!$B$3:$B$12,MATCH(H482,Lookup_Tables!$A$3:$A$12,0))</f>
        <v>4600000</v>
      </c>
      <c r="AE482" s="27" t="str">
        <f aca="false">INDEX(Lookup_Tables!$C$3:$C$12,MATCH(H482,Lookup_Tables!$A$3:$A$12,0))</f>
        <v>Dr. Farhan Khan</v>
      </c>
      <c r="AF482" s="27" t="str">
        <f aca="false">IFERROR(INDEX(Lookup_Tables!$F$16:$F$45,MATCH(I482,Lookup_Tables!$E$16:$E$45,0)),"N/A")</f>
        <v>EMP206</v>
      </c>
      <c r="AG482" s="27" t="n">
        <f aca="false">_xlfn.IFS(R482="Recovered",4,R482="Referred",3,R482="Admitted",2,R482="Deceased",1,TRUE(),0)</f>
        <v>4</v>
      </c>
      <c r="AH482" s="27" t="str">
        <f aca="false">IF(T482&gt;=4,"Satisfied",IF(T482&gt;=3,"Neutral","Needs Improvement"))</f>
        <v>Satisfied</v>
      </c>
    </row>
    <row r="483" customFormat="false" ht="15" hidden="false" customHeight="false" outlineLevel="0" collapsed="false">
      <c r="A483" s="30" t="s">
        <v>1687</v>
      </c>
      <c r="B483" s="30" t="s">
        <v>2025</v>
      </c>
      <c r="C483" s="30" t="n">
        <v>45</v>
      </c>
      <c r="D483" s="30" t="s">
        <v>121</v>
      </c>
      <c r="E483" s="31" t="n">
        <v>45383</v>
      </c>
      <c r="F483" s="30" t="s">
        <v>450</v>
      </c>
      <c r="G483" s="31" t="n">
        <v>45386</v>
      </c>
      <c r="H483" s="30" t="s">
        <v>135</v>
      </c>
      <c r="I483" s="30" t="s">
        <v>278</v>
      </c>
      <c r="J483" s="30" t="s">
        <v>252</v>
      </c>
      <c r="K483" s="30" t="s">
        <v>156</v>
      </c>
      <c r="L483" s="30" t="n">
        <v>45</v>
      </c>
      <c r="M483" s="30" t="n">
        <v>47</v>
      </c>
      <c r="N483" s="30" t="s">
        <v>127</v>
      </c>
      <c r="O483" s="30" t="s">
        <v>139</v>
      </c>
      <c r="P483" s="30" t="s">
        <v>187</v>
      </c>
      <c r="Q483" s="32" t="n">
        <v>3119.4</v>
      </c>
      <c r="R483" s="30" t="s">
        <v>172</v>
      </c>
      <c r="S483" s="30" t="s">
        <v>335</v>
      </c>
      <c r="T483" s="30" t="n">
        <v>4</v>
      </c>
      <c r="U483" s="30" t="n">
        <f aca="false">YEAR(E483)</f>
        <v>2024</v>
      </c>
      <c r="V483" s="30" t="str">
        <f aca="false">TEXT(E483,"MMM-YYYY")</f>
        <v>Apr-2024</v>
      </c>
      <c r="W483" s="30" t="n">
        <f aca="false">MONTH(E483)</f>
        <v>4</v>
      </c>
      <c r="X483" s="30" t="str">
        <f aca="false">TEXT(WEEKDAY(E483,2),"0")&amp;" - "&amp;TEXT(E483,"dddd")</f>
        <v>1 - Monday</v>
      </c>
      <c r="Y483" s="30" t="str">
        <f aca="false">_xlfn.IFS(C483&lt;18,"Child (0-17)",C483&lt;40,"Young Adult (18-39)",C483&lt;60,"Adult (40-59)",TRUE(),"Senior (60+)")</f>
        <v>Adult (40-59)</v>
      </c>
      <c r="Z483" s="30" t="n">
        <f aca="false">ROUND(G483-E483,0)</f>
        <v>3</v>
      </c>
      <c r="AA483" s="30" t="n">
        <f aca="false">L483+M483</f>
        <v>92</v>
      </c>
      <c r="AB483" s="30" t="n">
        <f aca="false">IFERROR(ROUND(Q483/AA483,2),0)</f>
        <v>33.91</v>
      </c>
      <c r="AC483" s="30" t="str">
        <f aca="false">IF(AND(K483="Critical",N483="No"),"URGENT - No Bed","Normal")</f>
        <v>Normal</v>
      </c>
      <c r="AD483" s="34" t="n">
        <f aca="false">INDEX(Lookup_Tables!$B$3:$B$12,MATCH(H483,Lookup_Tables!$A$3:$A$12,0))</f>
        <v>4600000</v>
      </c>
      <c r="AE483" s="30" t="str">
        <f aca="false">INDEX(Lookup_Tables!$C$3:$C$12,MATCH(H483,Lookup_Tables!$A$3:$A$12,0))</f>
        <v>Dr. Farhan Khan</v>
      </c>
      <c r="AF483" s="30" t="str">
        <f aca="false">IFERROR(INDEX(Lookup_Tables!$F$16:$F$45,MATCH(I483,Lookup_Tables!$E$16:$E$45,0)),"N/A")</f>
        <v>EMP208</v>
      </c>
      <c r="AG483" s="30" t="n">
        <f aca="false">_xlfn.IFS(R483="Recovered",4,R483="Referred",3,R483="Admitted",2,R483="Deceased",1,TRUE(),0)</f>
        <v>2</v>
      </c>
      <c r="AH483" s="30" t="str">
        <f aca="false">IF(T483&gt;=4,"Satisfied",IF(T483&gt;=3,"Neutral","Needs Improvement"))</f>
        <v>Satisfied</v>
      </c>
    </row>
    <row r="484" customFormat="false" ht="15" hidden="false" customHeight="false" outlineLevel="0" collapsed="false">
      <c r="A484" s="27" t="s">
        <v>2790</v>
      </c>
      <c r="B484" s="27" t="s">
        <v>2791</v>
      </c>
      <c r="C484" s="27" t="n">
        <v>40</v>
      </c>
      <c r="D484" s="27" t="s">
        <v>181</v>
      </c>
      <c r="E484" s="28" t="n">
        <v>45509</v>
      </c>
      <c r="F484" s="27" t="s">
        <v>1155</v>
      </c>
      <c r="G484" s="28" t="n">
        <v>45516</v>
      </c>
      <c r="H484" s="27" t="s">
        <v>161</v>
      </c>
      <c r="I484" s="27" t="s">
        <v>320</v>
      </c>
      <c r="J484" s="27" t="s">
        <v>385</v>
      </c>
      <c r="K484" s="27" t="s">
        <v>202</v>
      </c>
      <c r="L484" s="27" t="n">
        <v>2</v>
      </c>
      <c r="M484" s="27" t="n">
        <v>94</v>
      </c>
      <c r="N484" s="27" t="s">
        <v>186</v>
      </c>
      <c r="O484" s="27" t="s">
        <v>128</v>
      </c>
      <c r="P484" s="27" t="s">
        <v>150</v>
      </c>
      <c r="Q484" s="29" t="n">
        <v>16370.36</v>
      </c>
      <c r="R484" s="27" t="s">
        <v>130</v>
      </c>
      <c r="S484" s="27" t="s">
        <v>157</v>
      </c>
      <c r="T484" s="27" t="n">
        <v>5</v>
      </c>
      <c r="U484" s="27" t="n">
        <f aca="false">YEAR(E484)</f>
        <v>2024</v>
      </c>
      <c r="V484" s="27" t="str">
        <f aca="false">TEXT(E484,"MMM-YYYY")</f>
        <v>Aug-2024</v>
      </c>
      <c r="W484" s="27" t="n">
        <f aca="false">MONTH(E484)</f>
        <v>8</v>
      </c>
      <c r="X484" s="27" t="str">
        <f aca="false">TEXT(WEEKDAY(E484,2),"0")&amp;" - "&amp;TEXT(E484,"dddd")</f>
        <v>1 - Monday</v>
      </c>
      <c r="Y484" s="27" t="str">
        <f aca="false">_xlfn.IFS(C484&lt;18,"Child (0-17)",C484&lt;40,"Young Adult (18-39)",C484&lt;60,"Adult (40-59)",TRUE(),"Senior (60+)")</f>
        <v>Adult (40-59)</v>
      </c>
      <c r="Z484" s="27" t="n">
        <f aca="false">ROUND(G484-E484,0)</f>
        <v>7</v>
      </c>
      <c r="AA484" s="27" t="n">
        <f aca="false">L484+M484</f>
        <v>96</v>
      </c>
      <c r="AB484" s="27" t="n">
        <f aca="false">IFERROR(ROUND(Q484/AA484,2),0)</f>
        <v>170.52</v>
      </c>
      <c r="AC484" s="27" t="str">
        <f aca="false">IF(AND(K484="Critical",N484="No"),"URGENT - No Bed","Normal")</f>
        <v>Normal</v>
      </c>
      <c r="AD484" s="33" t="n">
        <f aca="false">INDEX(Lookup_Tables!$B$3:$B$12,MATCH(H484,Lookup_Tables!$A$3:$A$12,0))</f>
        <v>3600000</v>
      </c>
      <c r="AE484" s="27" t="str">
        <f aca="false">INDEX(Lookup_Tables!$C$3:$C$12,MATCH(H484,Lookup_Tables!$A$3:$A$12,0))</f>
        <v>Dr. Sameer Joshi</v>
      </c>
      <c r="AF484" s="27" t="str">
        <f aca="false">IFERROR(INDEX(Lookup_Tables!$F$16:$F$45,MATCH(I484,Lookup_Tables!$E$16:$E$45,0)),"N/A")</f>
        <v>EMP223</v>
      </c>
      <c r="AG484" s="27" t="n">
        <f aca="false">_xlfn.IFS(R484="Recovered",4,R484="Referred",3,R484="Admitted",2,R484="Deceased",1,TRUE(),0)</f>
        <v>4</v>
      </c>
      <c r="AH484" s="27" t="str">
        <f aca="false">IF(T484&gt;=4,"Satisfied",IF(T484&gt;=3,"Neutral","Needs Improvement"))</f>
        <v>Satisfied</v>
      </c>
    </row>
    <row r="485" customFormat="false" ht="15" hidden="false" customHeight="false" outlineLevel="0" collapsed="false">
      <c r="A485" s="30" t="s">
        <v>1718</v>
      </c>
      <c r="B485" s="30" t="s">
        <v>270</v>
      </c>
      <c r="C485" s="30" t="n">
        <v>28</v>
      </c>
      <c r="D485" s="30" t="s">
        <v>181</v>
      </c>
      <c r="E485" s="31" t="n">
        <v>45531</v>
      </c>
      <c r="F485" s="30" t="s">
        <v>840</v>
      </c>
      <c r="G485" s="31" t="n">
        <v>45534</v>
      </c>
      <c r="H485" s="30" t="s">
        <v>135</v>
      </c>
      <c r="I485" s="30" t="s">
        <v>251</v>
      </c>
      <c r="J485" s="30" t="s">
        <v>252</v>
      </c>
      <c r="K485" s="30" t="s">
        <v>126</v>
      </c>
      <c r="L485" s="30" t="n">
        <v>6</v>
      </c>
      <c r="M485" s="30" t="n">
        <v>67</v>
      </c>
      <c r="N485" s="30" t="s">
        <v>186</v>
      </c>
      <c r="O485" s="30" t="s">
        <v>128</v>
      </c>
      <c r="P485" s="30" t="s">
        <v>187</v>
      </c>
      <c r="Q485" s="32" t="n">
        <v>7223.19</v>
      </c>
      <c r="R485" s="30" t="s">
        <v>130</v>
      </c>
      <c r="S485" s="30" t="s">
        <v>157</v>
      </c>
      <c r="T485" s="30" t="n">
        <v>5</v>
      </c>
      <c r="U485" s="30" t="n">
        <f aca="false">YEAR(E485)</f>
        <v>2024</v>
      </c>
      <c r="V485" s="30" t="str">
        <f aca="false">TEXT(E485,"MMM-YYYY")</f>
        <v>Aug-2024</v>
      </c>
      <c r="W485" s="30" t="n">
        <f aca="false">MONTH(E485)</f>
        <v>8</v>
      </c>
      <c r="X485" s="30" t="str">
        <f aca="false">TEXT(WEEKDAY(E485,2),"0")&amp;" - "&amp;TEXT(E485,"dddd")</f>
        <v>2 - Tuesday</v>
      </c>
      <c r="Y485" s="30" t="str">
        <f aca="false">_xlfn.IFS(C485&lt;18,"Child (0-17)",C485&lt;40,"Young Adult (18-39)",C485&lt;60,"Adult (40-59)",TRUE(),"Senior (60+)")</f>
        <v>Young Adult (18-39)</v>
      </c>
      <c r="Z485" s="30" t="n">
        <f aca="false">ROUND(G485-E485,0)</f>
        <v>3</v>
      </c>
      <c r="AA485" s="30" t="n">
        <f aca="false">L485+M485</f>
        <v>73</v>
      </c>
      <c r="AB485" s="30" t="n">
        <f aca="false">IFERROR(ROUND(Q485/AA485,2),0)</f>
        <v>98.95</v>
      </c>
      <c r="AC485" s="30" t="str">
        <f aca="false">IF(AND(K485="Critical",N485="No"),"URGENT - No Bed","Normal")</f>
        <v>Normal</v>
      </c>
      <c r="AD485" s="34" t="n">
        <f aca="false">INDEX(Lookup_Tables!$B$3:$B$12,MATCH(H485,Lookup_Tables!$A$3:$A$12,0))</f>
        <v>4600000</v>
      </c>
      <c r="AE485" s="30" t="str">
        <f aca="false">INDEX(Lookup_Tables!$C$3:$C$12,MATCH(H485,Lookup_Tables!$A$3:$A$12,0))</f>
        <v>Dr. Farhan Khan</v>
      </c>
      <c r="AF485" s="30" t="str">
        <f aca="false">IFERROR(INDEX(Lookup_Tables!$F$16:$F$45,MATCH(I485,Lookup_Tables!$E$16:$E$45,0)),"N/A")</f>
        <v>EMP207</v>
      </c>
      <c r="AG485" s="30" t="n">
        <f aca="false">_xlfn.IFS(R485="Recovered",4,R485="Referred",3,R485="Admitted",2,R485="Deceased",1,TRUE(),0)</f>
        <v>4</v>
      </c>
      <c r="AH485" s="30" t="str">
        <f aca="false">IF(T485&gt;=4,"Satisfied",IF(T485&gt;=3,"Neutral","Needs Improvement"))</f>
        <v>Satisfied</v>
      </c>
    </row>
    <row r="486" customFormat="false" ht="15" hidden="false" customHeight="false" outlineLevel="0" collapsed="false">
      <c r="A486" s="27" t="s">
        <v>1995</v>
      </c>
      <c r="B486" s="27" t="s">
        <v>540</v>
      </c>
      <c r="C486" s="27" t="n">
        <v>41</v>
      </c>
      <c r="D486" s="27" t="s">
        <v>121</v>
      </c>
      <c r="E486" s="28" t="n">
        <v>45433</v>
      </c>
      <c r="F486" s="27" t="s">
        <v>717</v>
      </c>
      <c r="G486" s="28" t="n">
        <v>45433</v>
      </c>
      <c r="H486" s="27" t="s">
        <v>236</v>
      </c>
      <c r="I486" s="27" t="s">
        <v>266</v>
      </c>
      <c r="J486" s="27" t="s">
        <v>267</v>
      </c>
      <c r="K486" s="27" t="s">
        <v>138</v>
      </c>
      <c r="L486" s="27" t="n">
        <v>62</v>
      </c>
      <c r="M486" s="27" t="n">
        <v>21</v>
      </c>
      <c r="N486" s="27" t="s">
        <v>127</v>
      </c>
      <c r="O486" s="27" t="s">
        <v>128</v>
      </c>
      <c r="P486" s="27" t="s">
        <v>150</v>
      </c>
      <c r="Q486" s="29" t="n">
        <v>996.28</v>
      </c>
      <c r="R486" s="27" t="s">
        <v>130</v>
      </c>
      <c r="S486" s="27" t="s">
        <v>192</v>
      </c>
      <c r="T486" s="27" t="n">
        <v>3</v>
      </c>
      <c r="U486" s="27" t="n">
        <f aca="false">YEAR(E486)</f>
        <v>2024</v>
      </c>
      <c r="V486" s="27" t="str">
        <f aca="false">TEXT(E486,"MMM-YYYY")</f>
        <v>May-2024</v>
      </c>
      <c r="W486" s="27" t="n">
        <f aca="false">MONTH(E486)</f>
        <v>5</v>
      </c>
      <c r="X486" s="27" t="str">
        <f aca="false">TEXT(WEEKDAY(E486,2),"0")&amp;" - "&amp;TEXT(E486,"dddd")</f>
        <v>2 - Tuesday</v>
      </c>
      <c r="Y486" s="27" t="str">
        <f aca="false">_xlfn.IFS(C486&lt;18,"Child (0-17)",C486&lt;40,"Young Adult (18-39)",C486&lt;60,"Adult (40-59)",TRUE(),"Senior (60+)")</f>
        <v>Adult (40-59)</v>
      </c>
      <c r="Z486" s="27" t="n">
        <f aca="false">ROUND(G486-E486,0)</f>
        <v>0</v>
      </c>
      <c r="AA486" s="27" t="n">
        <f aca="false">L486+M486</f>
        <v>83</v>
      </c>
      <c r="AB486" s="27" t="n">
        <f aca="false">IFERROR(ROUND(Q486/AA486,2),0)</f>
        <v>12</v>
      </c>
      <c r="AC486" s="27" t="str">
        <f aca="false">IF(AND(K486="Critical",N486="No"),"URGENT - No Bed","Normal")</f>
        <v>Normal</v>
      </c>
      <c r="AD486" s="33" t="n">
        <f aca="false">INDEX(Lookup_Tables!$B$3:$B$12,MATCH(H486,Lookup_Tables!$A$3:$A$12,0))</f>
        <v>3900000</v>
      </c>
      <c r="AE486" s="27" t="str">
        <f aca="false">INDEX(Lookup_Tables!$C$3:$C$12,MATCH(H486,Lookup_Tables!$A$3:$A$12,0))</f>
        <v>Dr. Rina Mehta</v>
      </c>
      <c r="AF486" s="27" t="str">
        <f aca="false">IFERROR(INDEX(Lookup_Tables!$F$16:$F$45,MATCH(I486,Lookup_Tables!$E$16:$E$45,0)),"N/A")</f>
        <v>EMP217</v>
      </c>
      <c r="AG486" s="27" t="n">
        <f aca="false">_xlfn.IFS(R486="Recovered",4,R486="Referred",3,R486="Admitted",2,R486="Deceased",1,TRUE(),0)</f>
        <v>4</v>
      </c>
      <c r="AH486" s="27" t="str">
        <f aca="false">IF(T486&gt;=4,"Satisfied",IF(T486&gt;=3,"Neutral","Needs Improvement"))</f>
        <v>Neutral</v>
      </c>
    </row>
    <row r="487" customFormat="false" ht="15" hidden="false" customHeight="false" outlineLevel="0" collapsed="false">
      <c r="A487" s="30" t="s">
        <v>6817</v>
      </c>
      <c r="B487" s="30" t="s">
        <v>2485</v>
      </c>
      <c r="C487" s="30" t="n">
        <v>44</v>
      </c>
      <c r="D487" s="30" t="s">
        <v>121</v>
      </c>
      <c r="E487" s="31" t="n">
        <v>45425</v>
      </c>
      <c r="F487" s="30" t="s">
        <v>1257</v>
      </c>
      <c r="G487" s="31" t="n">
        <v>45429</v>
      </c>
      <c r="H487" s="30" t="s">
        <v>206</v>
      </c>
      <c r="I487" s="30" t="s">
        <v>300</v>
      </c>
      <c r="J487" s="30" t="s">
        <v>593</v>
      </c>
      <c r="K487" s="30" t="s">
        <v>126</v>
      </c>
      <c r="L487" s="30" t="n">
        <v>5</v>
      </c>
      <c r="M487" s="30" t="n">
        <v>105</v>
      </c>
      <c r="N487" s="30" t="s">
        <v>186</v>
      </c>
      <c r="O487" s="30" t="s">
        <v>149</v>
      </c>
      <c r="P487" s="30" t="s">
        <v>140</v>
      </c>
      <c r="Q487" s="32" t="n">
        <v>8805.93</v>
      </c>
      <c r="R487" s="30" t="s">
        <v>130</v>
      </c>
      <c r="S487" s="30" t="s">
        <v>178</v>
      </c>
      <c r="T487" s="30" t="n">
        <v>3</v>
      </c>
      <c r="U487" s="30" t="n">
        <f aca="false">YEAR(E487)</f>
        <v>2024</v>
      </c>
      <c r="V487" s="30" t="str">
        <f aca="false">TEXT(E487,"MMM-YYYY")</f>
        <v>May-2024</v>
      </c>
      <c r="W487" s="30" t="n">
        <f aca="false">MONTH(E487)</f>
        <v>5</v>
      </c>
      <c r="X487" s="30" t="str">
        <f aca="false">TEXT(WEEKDAY(E487,2),"0")&amp;" - "&amp;TEXT(E487,"dddd")</f>
        <v>1 - Monday</v>
      </c>
      <c r="Y487" s="30" t="str">
        <f aca="false">_xlfn.IFS(C487&lt;18,"Child (0-17)",C487&lt;40,"Young Adult (18-39)",C487&lt;60,"Adult (40-59)",TRUE(),"Senior (60+)")</f>
        <v>Adult (40-59)</v>
      </c>
      <c r="Z487" s="30" t="n">
        <f aca="false">ROUND(G487-E487,0)</f>
        <v>4</v>
      </c>
      <c r="AA487" s="30" t="n">
        <f aca="false">L487+M487</f>
        <v>110</v>
      </c>
      <c r="AB487" s="30" t="n">
        <f aca="false">IFERROR(ROUND(Q487/AA487,2),0)</f>
        <v>80.05</v>
      </c>
      <c r="AC487" s="30" t="str">
        <f aca="false">IF(AND(K487="Critical",N487="No"),"URGENT - No Bed","Normal")</f>
        <v>Normal</v>
      </c>
      <c r="AD487" s="34" t="n">
        <f aca="false">INDEX(Lookup_Tables!$B$3:$B$12,MATCH(H487,Lookup_Tables!$A$3:$A$12,0))</f>
        <v>2800000</v>
      </c>
      <c r="AE487" s="30" t="str">
        <f aca="false">INDEX(Lookup_Tables!$C$3:$C$12,MATCH(H487,Lookup_Tables!$A$3:$A$12,0))</f>
        <v>Dr. Suresh Nair</v>
      </c>
      <c r="AF487" s="30" t="str">
        <f aca="false">IFERROR(INDEX(Lookup_Tables!$F$16:$F$45,MATCH(I487,Lookup_Tables!$E$16:$E$45,0)),"N/A")</f>
        <v>EMP211</v>
      </c>
      <c r="AG487" s="30" t="n">
        <f aca="false">_xlfn.IFS(R487="Recovered",4,R487="Referred",3,R487="Admitted",2,R487="Deceased",1,TRUE(),0)</f>
        <v>4</v>
      </c>
      <c r="AH487" s="30" t="str">
        <f aca="false">IF(T487&gt;=4,"Satisfied",IF(T487&gt;=3,"Neutral","Needs Improvement"))</f>
        <v>Neutral</v>
      </c>
    </row>
    <row r="488" customFormat="false" ht="15" hidden="false" customHeight="false" outlineLevel="0" collapsed="false">
      <c r="A488" s="27" t="s">
        <v>6465</v>
      </c>
      <c r="B488" s="27" t="s">
        <v>7227</v>
      </c>
      <c r="C488" s="27" t="n">
        <v>58</v>
      </c>
      <c r="D488" s="27" t="s">
        <v>121</v>
      </c>
      <c r="E488" s="28" t="n">
        <v>45574</v>
      </c>
      <c r="F488" s="27" t="s">
        <v>1896</v>
      </c>
      <c r="G488" s="28" t="n">
        <v>45574</v>
      </c>
      <c r="H488" s="27" t="s">
        <v>123</v>
      </c>
      <c r="I488" s="27" t="s">
        <v>155</v>
      </c>
      <c r="J488" s="27" t="s">
        <v>305</v>
      </c>
      <c r="K488" s="27" t="s">
        <v>138</v>
      </c>
      <c r="L488" s="27" t="n">
        <v>74</v>
      </c>
      <c r="M488" s="27" t="n">
        <v>39</v>
      </c>
      <c r="N488" s="27" t="s">
        <v>127</v>
      </c>
      <c r="O488" s="27" t="s">
        <v>139</v>
      </c>
      <c r="P488" s="27" t="s">
        <v>129</v>
      </c>
      <c r="Q488" s="29" t="n">
        <v>1784.94</v>
      </c>
      <c r="R488" s="27" t="s">
        <v>130</v>
      </c>
      <c r="S488" s="27" t="s">
        <v>151</v>
      </c>
      <c r="T488" s="27" t="n">
        <v>3</v>
      </c>
      <c r="U488" s="27" t="n">
        <f aca="false">YEAR(E488)</f>
        <v>2024</v>
      </c>
      <c r="V488" s="27" t="str">
        <f aca="false">TEXT(E488,"MMM-YYYY")</f>
        <v>Oct-2024</v>
      </c>
      <c r="W488" s="27" t="n">
        <f aca="false">MONTH(E488)</f>
        <v>10</v>
      </c>
      <c r="X488" s="27" t="str">
        <f aca="false">TEXT(WEEKDAY(E488,2),"0")&amp;" - "&amp;TEXT(E488,"dddd")</f>
        <v>3 - Wednesday</v>
      </c>
      <c r="Y488" s="27" t="str">
        <f aca="false">_xlfn.IFS(C488&lt;18,"Child (0-17)",C488&lt;40,"Young Adult (18-39)",C488&lt;60,"Adult (40-59)",TRUE(),"Senior (60+)")</f>
        <v>Adult (40-59)</v>
      </c>
      <c r="Z488" s="27" t="n">
        <f aca="false">ROUND(G488-E488,0)</f>
        <v>0</v>
      </c>
      <c r="AA488" s="27" t="n">
        <f aca="false">L488+M488</f>
        <v>113</v>
      </c>
      <c r="AB488" s="27" t="n">
        <f aca="false">IFERROR(ROUND(Q488/AA488,2),0)</f>
        <v>15.8</v>
      </c>
      <c r="AC488" s="27" t="str">
        <f aca="false">IF(AND(K488="Critical",N488="No"),"URGENT - No Bed","Normal")</f>
        <v>Normal</v>
      </c>
      <c r="AD488" s="33" t="n">
        <f aca="false">INDEX(Lookup_Tables!$B$3:$B$12,MATCH(H488,Lookup_Tables!$A$3:$A$12,0))</f>
        <v>2200000</v>
      </c>
      <c r="AE488" s="27" t="str">
        <f aca="false">INDEX(Lookup_Tables!$C$3:$C$12,MATCH(H488,Lookup_Tables!$A$3:$A$12,0))</f>
        <v>Dr. Rohan Das</v>
      </c>
      <c r="AF488" s="27" t="str">
        <f aca="false">IFERROR(INDEX(Lookup_Tables!$F$16:$F$45,MATCH(I488,Lookup_Tables!$E$16:$E$45,0)),"N/A")</f>
        <v>EMP203</v>
      </c>
      <c r="AG488" s="27" t="n">
        <f aca="false">_xlfn.IFS(R488="Recovered",4,R488="Referred",3,R488="Admitted",2,R488="Deceased",1,TRUE(),0)</f>
        <v>4</v>
      </c>
      <c r="AH488" s="27" t="str">
        <f aca="false">IF(T488&gt;=4,"Satisfied",IF(T488&gt;=3,"Neutral","Needs Improvement"))</f>
        <v>Neutral</v>
      </c>
    </row>
    <row r="489" customFormat="false" ht="15" hidden="false" customHeight="false" outlineLevel="0" collapsed="false">
      <c r="A489" s="30" t="s">
        <v>6381</v>
      </c>
      <c r="B489" s="30" t="s">
        <v>1480</v>
      </c>
      <c r="C489" s="30" t="n">
        <v>33</v>
      </c>
      <c r="D489" s="30" t="s">
        <v>121</v>
      </c>
      <c r="E489" s="31" t="n">
        <v>45448</v>
      </c>
      <c r="F489" s="30" t="s">
        <v>2235</v>
      </c>
      <c r="G489" s="31" t="n">
        <v>45451</v>
      </c>
      <c r="H489" s="30" t="s">
        <v>123</v>
      </c>
      <c r="I489" s="30" t="s">
        <v>155</v>
      </c>
      <c r="J489" s="30" t="s">
        <v>305</v>
      </c>
      <c r="K489" s="30" t="s">
        <v>126</v>
      </c>
      <c r="L489" s="30" t="n">
        <v>31</v>
      </c>
      <c r="M489" s="30" t="n">
        <v>99</v>
      </c>
      <c r="N489" s="30" t="s">
        <v>186</v>
      </c>
      <c r="O489" s="30" t="s">
        <v>139</v>
      </c>
      <c r="P489" s="30" t="s">
        <v>150</v>
      </c>
      <c r="Q489" s="32" t="n">
        <v>7637.16</v>
      </c>
      <c r="R489" s="30" t="s">
        <v>130</v>
      </c>
      <c r="S489" s="30" t="s">
        <v>131</v>
      </c>
      <c r="T489" s="30" t="n">
        <v>2</v>
      </c>
      <c r="U489" s="30" t="n">
        <f aca="false">YEAR(E489)</f>
        <v>2024</v>
      </c>
      <c r="V489" s="30" t="str">
        <f aca="false">TEXT(E489,"MMM-YYYY")</f>
        <v>Jun-2024</v>
      </c>
      <c r="W489" s="30" t="n">
        <f aca="false">MONTH(E489)</f>
        <v>6</v>
      </c>
      <c r="X489" s="30" t="str">
        <f aca="false">TEXT(WEEKDAY(E489,2),"0")&amp;" - "&amp;TEXT(E489,"dddd")</f>
        <v>3 - Wednesday</v>
      </c>
      <c r="Y489" s="30" t="str">
        <f aca="false">_xlfn.IFS(C489&lt;18,"Child (0-17)",C489&lt;40,"Young Adult (18-39)",C489&lt;60,"Adult (40-59)",TRUE(),"Senior (60+)")</f>
        <v>Young Adult (18-39)</v>
      </c>
      <c r="Z489" s="30" t="n">
        <f aca="false">ROUND(G489-E489,0)</f>
        <v>3</v>
      </c>
      <c r="AA489" s="30" t="n">
        <f aca="false">L489+M489</f>
        <v>130</v>
      </c>
      <c r="AB489" s="30" t="n">
        <f aca="false">IFERROR(ROUND(Q489/AA489,2),0)</f>
        <v>58.75</v>
      </c>
      <c r="AC489" s="30" t="str">
        <f aca="false">IF(AND(K489="Critical",N489="No"),"URGENT - No Bed","Normal")</f>
        <v>Normal</v>
      </c>
      <c r="AD489" s="34" t="n">
        <f aca="false">INDEX(Lookup_Tables!$B$3:$B$12,MATCH(H489,Lookup_Tables!$A$3:$A$12,0))</f>
        <v>2200000</v>
      </c>
      <c r="AE489" s="30" t="str">
        <f aca="false">INDEX(Lookup_Tables!$C$3:$C$12,MATCH(H489,Lookup_Tables!$A$3:$A$12,0))</f>
        <v>Dr. Rohan Das</v>
      </c>
      <c r="AF489" s="30" t="str">
        <f aca="false">IFERROR(INDEX(Lookup_Tables!$F$16:$F$45,MATCH(I489,Lookup_Tables!$E$16:$E$45,0)),"N/A")</f>
        <v>EMP203</v>
      </c>
      <c r="AG489" s="30" t="n">
        <f aca="false">_xlfn.IFS(R489="Recovered",4,R489="Referred",3,R489="Admitted",2,R489="Deceased",1,TRUE(),0)</f>
        <v>4</v>
      </c>
      <c r="AH489" s="30" t="str">
        <f aca="false">IF(T489&gt;=4,"Satisfied",IF(T489&gt;=3,"Neutral","Needs Improvement"))</f>
        <v>Needs Improvement</v>
      </c>
    </row>
    <row r="490" customFormat="false" ht="15" hidden="false" customHeight="false" outlineLevel="0" collapsed="false">
      <c r="A490" s="27" t="s">
        <v>5749</v>
      </c>
      <c r="B490" s="27" t="s">
        <v>2036</v>
      </c>
      <c r="C490" s="27" t="n">
        <v>32</v>
      </c>
      <c r="D490" s="27" t="s">
        <v>121</v>
      </c>
      <c r="E490" s="28" t="n">
        <v>45461</v>
      </c>
      <c r="F490" s="27" t="s">
        <v>331</v>
      </c>
      <c r="G490" s="28" t="n">
        <v>45466</v>
      </c>
      <c r="H490" s="27" t="s">
        <v>146</v>
      </c>
      <c r="I490" s="27" t="s">
        <v>176</v>
      </c>
      <c r="J490" s="27" t="s">
        <v>568</v>
      </c>
      <c r="K490" s="27" t="s">
        <v>126</v>
      </c>
      <c r="L490" s="27" t="n">
        <v>18</v>
      </c>
      <c r="M490" s="27" t="n">
        <v>95</v>
      </c>
      <c r="N490" s="27" t="s">
        <v>186</v>
      </c>
      <c r="O490" s="27" t="s">
        <v>139</v>
      </c>
      <c r="P490" s="27" t="s">
        <v>129</v>
      </c>
      <c r="Q490" s="29" t="n">
        <v>7142.28</v>
      </c>
      <c r="R490" s="27" t="s">
        <v>172</v>
      </c>
      <c r="S490" s="27" t="s">
        <v>335</v>
      </c>
      <c r="T490" s="27" t="n">
        <v>1</v>
      </c>
      <c r="U490" s="27" t="n">
        <f aca="false">YEAR(E490)</f>
        <v>2024</v>
      </c>
      <c r="V490" s="27" t="str">
        <f aca="false">TEXT(E490,"MMM-YYYY")</f>
        <v>Jun-2024</v>
      </c>
      <c r="W490" s="27" t="n">
        <f aca="false">MONTH(E490)</f>
        <v>6</v>
      </c>
      <c r="X490" s="27" t="str">
        <f aca="false">TEXT(WEEKDAY(E490,2),"0")&amp;" - "&amp;TEXT(E490,"dddd")</f>
        <v>2 - Tuesday</v>
      </c>
      <c r="Y490" s="27" t="str">
        <f aca="false">_xlfn.IFS(C490&lt;18,"Child (0-17)",C490&lt;40,"Young Adult (18-39)",C490&lt;60,"Adult (40-59)",TRUE(),"Senior (60+)")</f>
        <v>Young Adult (18-39)</v>
      </c>
      <c r="Z490" s="27" t="n">
        <f aca="false">ROUND(G490-E490,0)</f>
        <v>5</v>
      </c>
      <c r="AA490" s="27" t="n">
        <f aca="false">L490+M490</f>
        <v>113</v>
      </c>
      <c r="AB490" s="27" t="n">
        <f aca="false">IFERROR(ROUND(Q490/AA490,2),0)</f>
        <v>63.21</v>
      </c>
      <c r="AC490" s="27" t="str">
        <f aca="false">IF(AND(K490="Critical",N490="No"),"URGENT - No Bed","Normal")</f>
        <v>Normal</v>
      </c>
      <c r="AD490" s="33" t="n">
        <f aca="false">INDEX(Lookup_Tables!$B$3:$B$12,MATCH(H490,Lookup_Tables!$A$3:$A$12,0))</f>
        <v>2700000</v>
      </c>
      <c r="AE490" s="27" t="str">
        <f aca="false">INDEX(Lookup_Tables!$C$3:$C$12,MATCH(H490,Lookup_Tables!$A$3:$A$12,0))</f>
        <v>Dr. Vikram Singh</v>
      </c>
      <c r="AF490" s="27" t="str">
        <f aca="false">IFERROR(INDEX(Lookup_Tables!$F$16:$F$45,MATCH(I490,Lookup_Tables!$E$16:$E$45,0)),"N/A")</f>
        <v>EMP227</v>
      </c>
      <c r="AG490" s="27" t="n">
        <f aca="false">_xlfn.IFS(R490="Recovered",4,R490="Referred",3,R490="Admitted",2,R490="Deceased",1,TRUE(),0)</f>
        <v>2</v>
      </c>
      <c r="AH490" s="27" t="str">
        <f aca="false">IF(T490&gt;=4,"Satisfied",IF(T490&gt;=3,"Neutral","Needs Improvement"))</f>
        <v>Needs Improvement</v>
      </c>
    </row>
    <row r="491" customFormat="false" ht="15" hidden="false" customHeight="false" outlineLevel="0" collapsed="false">
      <c r="A491" s="30" t="s">
        <v>2959</v>
      </c>
      <c r="B491" s="30" t="s">
        <v>1773</v>
      </c>
      <c r="C491" s="30" t="n">
        <v>10</v>
      </c>
      <c r="D491" s="30" t="s">
        <v>181</v>
      </c>
      <c r="E491" s="31" t="n">
        <v>45379</v>
      </c>
      <c r="F491" s="30" t="s">
        <v>713</v>
      </c>
      <c r="G491" s="31" t="n">
        <v>45380</v>
      </c>
      <c r="H491" s="30" t="s">
        <v>168</v>
      </c>
      <c r="I491" s="30" t="s">
        <v>196</v>
      </c>
      <c r="J491" s="30" t="s">
        <v>170</v>
      </c>
      <c r="K491" s="30" t="s">
        <v>138</v>
      </c>
      <c r="L491" s="30" t="n">
        <v>45</v>
      </c>
      <c r="M491" s="30" t="n">
        <v>17</v>
      </c>
      <c r="N491" s="30" t="s">
        <v>127</v>
      </c>
      <c r="O491" s="30" t="s">
        <v>139</v>
      </c>
      <c r="P491" s="30" t="s">
        <v>140</v>
      </c>
      <c r="Q491" s="32" t="n">
        <v>1021.08</v>
      </c>
      <c r="R491" s="30" t="s">
        <v>130</v>
      </c>
      <c r="S491" s="30" t="s">
        <v>164</v>
      </c>
      <c r="T491" s="30" t="n">
        <v>5</v>
      </c>
      <c r="U491" s="30" t="n">
        <f aca="false">YEAR(E491)</f>
        <v>2024</v>
      </c>
      <c r="V491" s="30" t="str">
        <f aca="false">TEXT(E491,"MMM-YYYY")</f>
        <v>Mar-2024</v>
      </c>
      <c r="W491" s="30" t="n">
        <f aca="false">MONTH(E491)</f>
        <v>3</v>
      </c>
      <c r="X491" s="30" t="str">
        <f aca="false">TEXT(WEEKDAY(E491,2),"0")&amp;" - "&amp;TEXT(E491,"dddd")</f>
        <v>4 - Thursday</v>
      </c>
      <c r="Y491" s="30" t="str">
        <f aca="false">_xlfn.IFS(C491&lt;18,"Child (0-17)",C491&lt;40,"Young Adult (18-39)",C491&lt;60,"Adult (40-59)",TRUE(),"Senior (60+)")</f>
        <v>Child (0-17)</v>
      </c>
      <c r="Z491" s="30" t="n">
        <f aca="false">ROUND(G491-E491,0)</f>
        <v>1</v>
      </c>
      <c r="AA491" s="30" t="n">
        <f aca="false">L491+M491</f>
        <v>62</v>
      </c>
      <c r="AB491" s="30" t="n">
        <f aca="false">IFERROR(ROUND(Q491/AA491,2),0)</f>
        <v>16.47</v>
      </c>
      <c r="AC491" s="30" t="str">
        <f aca="false">IF(AND(K491="Critical",N491="No"),"URGENT - No Bed","Normal")</f>
        <v>Normal</v>
      </c>
      <c r="AD491" s="34" t="n">
        <f aca="false">INDEX(Lookup_Tables!$B$3:$B$12,MATCH(H491,Lookup_Tables!$A$3:$A$12,0))</f>
        <v>4400000</v>
      </c>
      <c r="AE491" s="30" t="str">
        <f aca="false">INDEX(Lookup_Tables!$C$3:$C$12,MATCH(H491,Lookup_Tables!$A$3:$A$12,0))</f>
        <v>Dr. Neha Chopra</v>
      </c>
      <c r="AF491" s="30" t="str">
        <f aca="false">IFERROR(INDEX(Lookup_Tables!$F$16:$F$45,MATCH(I491,Lookup_Tables!$E$16:$E$45,0)),"N/A")</f>
        <v>EMP219</v>
      </c>
      <c r="AG491" s="30" t="n">
        <f aca="false">_xlfn.IFS(R491="Recovered",4,R491="Referred",3,R491="Admitted",2,R491="Deceased",1,TRUE(),0)</f>
        <v>4</v>
      </c>
      <c r="AH491" s="30" t="str">
        <f aca="false">IF(T491&gt;=4,"Satisfied",IF(T491&gt;=3,"Neutral","Needs Improvement"))</f>
        <v>Satisfied</v>
      </c>
    </row>
    <row r="492" customFormat="false" ht="15" hidden="false" customHeight="false" outlineLevel="0" collapsed="false">
      <c r="A492" s="27" t="s">
        <v>4721</v>
      </c>
      <c r="B492" s="27" t="s">
        <v>2130</v>
      </c>
      <c r="C492" s="27" t="n">
        <v>57</v>
      </c>
      <c r="D492" s="27" t="s">
        <v>181</v>
      </c>
      <c r="E492" s="28" t="n">
        <v>45297</v>
      </c>
      <c r="F492" s="27" t="s">
        <v>961</v>
      </c>
      <c r="G492" s="28" t="n">
        <v>45297</v>
      </c>
      <c r="H492" s="27" t="s">
        <v>242</v>
      </c>
      <c r="I492" s="27" t="s">
        <v>466</v>
      </c>
      <c r="J492" s="27" t="s">
        <v>422</v>
      </c>
      <c r="K492" s="27" t="s">
        <v>156</v>
      </c>
      <c r="L492" s="27" t="n">
        <v>41</v>
      </c>
      <c r="M492" s="27" t="n">
        <v>60</v>
      </c>
      <c r="N492" s="27" t="s">
        <v>127</v>
      </c>
      <c r="O492" s="27" t="s">
        <v>139</v>
      </c>
      <c r="P492" s="27" t="s">
        <v>140</v>
      </c>
      <c r="Q492" s="29" t="n">
        <v>3159.86</v>
      </c>
      <c r="R492" s="27" t="s">
        <v>130</v>
      </c>
      <c r="S492" s="27" t="s">
        <v>141</v>
      </c>
      <c r="T492" s="27" t="n">
        <v>4</v>
      </c>
      <c r="U492" s="27" t="n">
        <f aca="false">YEAR(E492)</f>
        <v>2024</v>
      </c>
      <c r="V492" s="27" t="str">
        <f aca="false">TEXT(E492,"MMM-YYYY")</f>
        <v>Jan-2024</v>
      </c>
      <c r="W492" s="27" t="n">
        <f aca="false">MONTH(E492)</f>
        <v>1</v>
      </c>
      <c r="X492" s="27" t="str">
        <f aca="false">TEXT(WEEKDAY(E492,2),"0")&amp;" - "&amp;TEXT(E492,"dddd")</f>
        <v>6 - Saturday</v>
      </c>
      <c r="Y492" s="27" t="str">
        <f aca="false">_xlfn.IFS(C492&lt;18,"Child (0-17)",C492&lt;40,"Young Adult (18-39)",C492&lt;60,"Adult (40-59)",TRUE(),"Senior (60+)")</f>
        <v>Adult (40-59)</v>
      </c>
      <c r="Z492" s="27" t="n">
        <f aca="false">ROUND(G492-E492,0)</f>
        <v>0</v>
      </c>
      <c r="AA492" s="27" t="n">
        <f aca="false">L492+M492</f>
        <v>101</v>
      </c>
      <c r="AB492" s="27" t="n">
        <f aca="false">IFERROR(ROUND(Q492/AA492,2),0)</f>
        <v>31.29</v>
      </c>
      <c r="AC492" s="27" t="str">
        <f aca="false">IF(AND(K492="Critical",N492="No"),"URGENT - No Bed","Normal")</f>
        <v>Normal</v>
      </c>
      <c r="AD492" s="33" t="n">
        <f aca="false">INDEX(Lookup_Tables!$B$3:$B$12,MATCH(H492,Lookup_Tables!$A$3:$A$12,0))</f>
        <v>3000000</v>
      </c>
      <c r="AE492" s="27" t="str">
        <f aca="false">INDEX(Lookup_Tables!$C$3:$C$12,MATCH(H492,Lookup_Tables!$A$3:$A$12,0))</f>
        <v>Dr. Pooja Iyer</v>
      </c>
      <c r="AF492" s="27" t="str">
        <f aca="false">IFERROR(INDEX(Lookup_Tables!$F$16:$F$45,MATCH(I492,Lookup_Tables!$E$16:$E$45,0)),"N/A")</f>
        <v>EMP212</v>
      </c>
      <c r="AG492" s="27" t="n">
        <f aca="false">_xlfn.IFS(R492="Recovered",4,R492="Referred",3,R492="Admitted",2,R492="Deceased",1,TRUE(),0)</f>
        <v>4</v>
      </c>
      <c r="AH492" s="27" t="str">
        <f aca="false">IF(T492&gt;=4,"Satisfied",IF(T492&gt;=3,"Neutral","Needs Improvement"))</f>
        <v>Satisfied</v>
      </c>
    </row>
    <row r="493" customFormat="false" ht="15" hidden="false" customHeight="false" outlineLevel="0" collapsed="false">
      <c r="A493" s="30" t="s">
        <v>6835</v>
      </c>
      <c r="B493" s="30" t="s">
        <v>4940</v>
      </c>
      <c r="C493" s="30" t="n">
        <v>22</v>
      </c>
      <c r="D493" s="30" t="s">
        <v>181</v>
      </c>
      <c r="E493" s="31" t="n">
        <v>45601</v>
      </c>
      <c r="F493" s="30" t="s">
        <v>1281</v>
      </c>
      <c r="G493" s="31" t="n">
        <v>45602</v>
      </c>
      <c r="H493" s="30" t="s">
        <v>146</v>
      </c>
      <c r="I493" s="30" t="s">
        <v>176</v>
      </c>
      <c r="J493" s="30" t="s">
        <v>244</v>
      </c>
      <c r="K493" s="30" t="s">
        <v>138</v>
      </c>
      <c r="L493" s="30" t="n">
        <v>20</v>
      </c>
      <c r="M493" s="30" t="n">
        <v>19</v>
      </c>
      <c r="N493" s="30" t="s">
        <v>127</v>
      </c>
      <c r="O493" s="30" t="s">
        <v>171</v>
      </c>
      <c r="P493" s="30" t="s">
        <v>140</v>
      </c>
      <c r="Q493" s="32" t="n">
        <v>1636.71</v>
      </c>
      <c r="R493" s="30" t="s">
        <v>172</v>
      </c>
      <c r="S493" s="30" t="s">
        <v>335</v>
      </c>
      <c r="T493" s="30" t="n">
        <v>3</v>
      </c>
      <c r="U493" s="30" t="n">
        <f aca="false">YEAR(E493)</f>
        <v>2024</v>
      </c>
      <c r="V493" s="30" t="str">
        <f aca="false">TEXT(E493,"MMM-YYYY")</f>
        <v>Nov-2024</v>
      </c>
      <c r="W493" s="30" t="n">
        <f aca="false">MONTH(E493)</f>
        <v>11</v>
      </c>
      <c r="X493" s="30" t="str">
        <f aca="false">TEXT(WEEKDAY(E493,2),"0")&amp;" - "&amp;TEXT(E493,"dddd")</f>
        <v>2 - Tuesday</v>
      </c>
      <c r="Y493" s="30" t="str">
        <f aca="false">_xlfn.IFS(C493&lt;18,"Child (0-17)",C493&lt;40,"Young Adult (18-39)",C493&lt;60,"Adult (40-59)",TRUE(),"Senior (60+)")</f>
        <v>Young Adult (18-39)</v>
      </c>
      <c r="Z493" s="30" t="n">
        <f aca="false">ROUND(G493-E493,0)</f>
        <v>1</v>
      </c>
      <c r="AA493" s="30" t="n">
        <f aca="false">L493+M493</f>
        <v>39</v>
      </c>
      <c r="AB493" s="30" t="n">
        <f aca="false">IFERROR(ROUND(Q493/AA493,2),0)</f>
        <v>41.97</v>
      </c>
      <c r="AC493" s="30" t="str">
        <f aca="false">IF(AND(K493="Critical",N493="No"),"URGENT - No Bed","Normal")</f>
        <v>Normal</v>
      </c>
      <c r="AD493" s="34" t="n">
        <f aca="false">INDEX(Lookup_Tables!$B$3:$B$12,MATCH(H493,Lookup_Tables!$A$3:$A$12,0))</f>
        <v>2700000</v>
      </c>
      <c r="AE493" s="30" t="str">
        <f aca="false">INDEX(Lookup_Tables!$C$3:$C$12,MATCH(H493,Lookup_Tables!$A$3:$A$12,0))</f>
        <v>Dr. Vikram Singh</v>
      </c>
      <c r="AF493" s="30" t="str">
        <f aca="false">IFERROR(INDEX(Lookup_Tables!$F$16:$F$45,MATCH(I493,Lookup_Tables!$E$16:$E$45,0)),"N/A")</f>
        <v>EMP227</v>
      </c>
      <c r="AG493" s="30" t="n">
        <f aca="false">_xlfn.IFS(R493="Recovered",4,R493="Referred",3,R493="Admitted",2,R493="Deceased",1,TRUE(),0)</f>
        <v>2</v>
      </c>
      <c r="AH493" s="30" t="str">
        <f aca="false">IF(T493&gt;=4,"Satisfied",IF(T493&gt;=3,"Neutral","Needs Improvement"))</f>
        <v>Neutral</v>
      </c>
    </row>
    <row r="494" customFormat="false" ht="15" hidden="false" customHeight="false" outlineLevel="0" collapsed="false">
      <c r="A494" s="27" t="s">
        <v>5804</v>
      </c>
      <c r="B494" s="27" t="s">
        <v>373</v>
      </c>
      <c r="C494" s="27" t="n">
        <v>41</v>
      </c>
      <c r="D494" s="27" t="s">
        <v>121</v>
      </c>
      <c r="E494" s="28" t="n">
        <v>45338</v>
      </c>
      <c r="F494" s="27" t="s">
        <v>1250</v>
      </c>
      <c r="G494" s="28" t="n">
        <v>45339</v>
      </c>
      <c r="H494" s="27" t="s">
        <v>123</v>
      </c>
      <c r="I494" s="27" t="s">
        <v>155</v>
      </c>
      <c r="J494" s="27" t="s">
        <v>508</v>
      </c>
      <c r="K494" s="27" t="s">
        <v>138</v>
      </c>
      <c r="L494" s="27" t="n">
        <v>42</v>
      </c>
      <c r="M494" s="27" t="n">
        <v>28</v>
      </c>
      <c r="N494" s="27" t="s">
        <v>127</v>
      </c>
      <c r="O494" s="27" t="s">
        <v>149</v>
      </c>
      <c r="P494" s="27" t="s">
        <v>129</v>
      </c>
      <c r="Q494" s="29" t="n">
        <v>1635.66</v>
      </c>
      <c r="R494" s="27" t="s">
        <v>172</v>
      </c>
      <c r="S494" s="27" t="s">
        <v>192</v>
      </c>
      <c r="T494" s="27" t="n">
        <v>2</v>
      </c>
      <c r="U494" s="27" t="n">
        <f aca="false">YEAR(E494)</f>
        <v>2024</v>
      </c>
      <c r="V494" s="27" t="str">
        <f aca="false">TEXT(E494,"MMM-YYYY")</f>
        <v>Feb-2024</v>
      </c>
      <c r="W494" s="27" t="n">
        <f aca="false">MONTH(E494)</f>
        <v>2</v>
      </c>
      <c r="X494" s="27" t="str">
        <f aca="false">TEXT(WEEKDAY(E494,2),"0")&amp;" - "&amp;TEXT(E494,"dddd")</f>
        <v>5 - Friday</v>
      </c>
      <c r="Y494" s="27" t="str">
        <f aca="false">_xlfn.IFS(C494&lt;18,"Child (0-17)",C494&lt;40,"Young Adult (18-39)",C494&lt;60,"Adult (40-59)",TRUE(),"Senior (60+)")</f>
        <v>Adult (40-59)</v>
      </c>
      <c r="Z494" s="27" t="n">
        <f aca="false">ROUND(G494-E494,0)</f>
        <v>1</v>
      </c>
      <c r="AA494" s="27" t="n">
        <f aca="false">L494+M494</f>
        <v>70</v>
      </c>
      <c r="AB494" s="27" t="n">
        <f aca="false">IFERROR(ROUND(Q494/AA494,2),0)</f>
        <v>23.37</v>
      </c>
      <c r="AC494" s="27" t="str">
        <f aca="false">IF(AND(K494="Critical",N494="No"),"URGENT - No Bed","Normal")</f>
        <v>Normal</v>
      </c>
      <c r="AD494" s="33" t="n">
        <f aca="false">INDEX(Lookup_Tables!$B$3:$B$12,MATCH(H494,Lookup_Tables!$A$3:$A$12,0))</f>
        <v>2200000</v>
      </c>
      <c r="AE494" s="27" t="str">
        <f aca="false">INDEX(Lookup_Tables!$C$3:$C$12,MATCH(H494,Lookup_Tables!$A$3:$A$12,0))</f>
        <v>Dr. Rohan Das</v>
      </c>
      <c r="AF494" s="27" t="str">
        <f aca="false">IFERROR(INDEX(Lookup_Tables!$F$16:$F$45,MATCH(I494,Lookup_Tables!$E$16:$E$45,0)),"N/A")</f>
        <v>EMP203</v>
      </c>
      <c r="AG494" s="27" t="n">
        <f aca="false">_xlfn.IFS(R494="Recovered",4,R494="Referred",3,R494="Admitted",2,R494="Deceased",1,TRUE(),0)</f>
        <v>2</v>
      </c>
      <c r="AH494" s="27" t="str">
        <f aca="false">IF(T494&gt;=4,"Satisfied",IF(T494&gt;=3,"Neutral","Needs Improvement"))</f>
        <v>Needs Improvement</v>
      </c>
    </row>
    <row r="495" customFormat="false" ht="15" hidden="false" customHeight="false" outlineLevel="0" collapsed="false">
      <c r="A495" s="30" t="s">
        <v>7144</v>
      </c>
      <c r="B495" s="30" t="s">
        <v>816</v>
      </c>
      <c r="C495" s="30" t="n">
        <v>72</v>
      </c>
      <c r="D495" s="30" t="s">
        <v>181</v>
      </c>
      <c r="E495" s="31" t="n">
        <v>45649</v>
      </c>
      <c r="F495" s="30" t="s">
        <v>160</v>
      </c>
      <c r="G495" s="31" t="n">
        <v>45650</v>
      </c>
      <c r="H495" s="30" t="s">
        <v>161</v>
      </c>
      <c r="I495" s="30" t="s">
        <v>538</v>
      </c>
      <c r="J495" s="30" t="s">
        <v>426</v>
      </c>
      <c r="K495" s="30" t="s">
        <v>138</v>
      </c>
      <c r="L495" s="30" t="n">
        <v>47</v>
      </c>
      <c r="M495" s="30" t="n">
        <v>44</v>
      </c>
      <c r="N495" s="30" t="s">
        <v>127</v>
      </c>
      <c r="O495" s="30" t="s">
        <v>149</v>
      </c>
      <c r="P495" s="30" t="s">
        <v>187</v>
      </c>
      <c r="Q495" s="32" t="n">
        <v>2950.63</v>
      </c>
      <c r="R495" s="30" t="s">
        <v>130</v>
      </c>
      <c r="S495" s="30" t="s">
        <v>164</v>
      </c>
      <c r="T495" s="30" t="n">
        <v>5</v>
      </c>
      <c r="U495" s="30" t="n">
        <f aca="false">YEAR(E495)</f>
        <v>2024</v>
      </c>
      <c r="V495" s="30" t="str">
        <f aca="false">TEXT(E495,"MMM-YYYY")</f>
        <v>Dec-2024</v>
      </c>
      <c r="W495" s="30" t="n">
        <f aca="false">MONTH(E495)</f>
        <v>12</v>
      </c>
      <c r="X495" s="30" t="str">
        <f aca="false">TEXT(WEEKDAY(E495,2),"0")&amp;" - "&amp;TEXT(E495,"dddd")</f>
        <v>1 - Monday</v>
      </c>
      <c r="Y495" s="30" t="str">
        <f aca="false">_xlfn.IFS(C495&lt;18,"Child (0-17)",C495&lt;40,"Young Adult (18-39)",C495&lt;60,"Adult (40-59)",TRUE(),"Senior (60+)")</f>
        <v>Senior (60+)</v>
      </c>
      <c r="Z495" s="30" t="n">
        <f aca="false">ROUND(G495-E495,0)</f>
        <v>1</v>
      </c>
      <c r="AA495" s="30" t="n">
        <f aca="false">L495+M495</f>
        <v>91</v>
      </c>
      <c r="AB495" s="30" t="n">
        <f aca="false">IFERROR(ROUND(Q495/AA495,2),0)</f>
        <v>32.42</v>
      </c>
      <c r="AC495" s="30" t="str">
        <f aca="false">IF(AND(K495="Critical",N495="No"),"URGENT - No Bed","Normal")</f>
        <v>Normal</v>
      </c>
      <c r="AD495" s="34" t="n">
        <f aca="false">INDEX(Lookup_Tables!$B$3:$B$12,MATCH(H495,Lookup_Tables!$A$3:$A$12,0))</f>
        <v>3600000</v>
      </c>
      <c r="AE495" s="30" t="str">
        <f aca="false">INDEX(Lookup_Tables!$C$3:$C$12,MATCH(H495,Lookup_Tables!$A$3:$A$12,0))</f>
        <v>Dr. Sameer Joshi</v>
      </c>
      <c r="AF495" s="30" t="str">
        <f aca="false">IFERROR(INDEX(Lookup_Tables!$F$16:$F$45,MATCH(I495,Lookup_Tables!$E$16:$E$45,0)),"N/A")</f>
        <v>EMP221</v>
      </c>
      <c r="AG495" s="30" t="n">
        <f aca="false">_xlfn.IFS(R495="Recovered",4,R495="Referred",3,R495="Admitted",2,R495="Deceased",1,TRUE(),0)</f>
        <v>4</v>
      </c>
      <c r="AH495" s="30" t="str">
        <f aca="false">IF(T495&gt;=4,"Satisfied",IF(T495&gt;=3,"Neutral","Needs Improvement"))</f>
        <v>Satisfied</v>
      </c>
    </row>
    <row r="496" customFormat="false" ht="15" hidden="false" customHeight="false" outlineLevel="0" collapsed="false">
      <c r="A496" s="27" t="s">
        <v>4950</v>
      </c>
      <c r="B496" s="27" t="s">
        <v>2273</v>
      </c>
      <c r="C496" s="27" t="n">
        <v>37</v>
      </c>
      <c r="D496" s="27" t="s">
        <v>121</v>
      </c>
      <c r="E496" s="28" t="n">
        <v>45501</v>
      </c>
      <c r="F496" s="27" t="s">
        <v>2607</v>
      </c>
      <c r="G496" s="28" t="n">
        <v>45501</v>
      </c>
      <c r="H496" s="27" t="s">
        <v>206</v>
      </c>
      <c r="I496" s="27" t="s">
        <v>300</v>
      </c>
      <c r="J496" s="27" t="s">
        <v>208</v>
      </c>
      <c r="K496" s="27" t="s">
        <v>138</v>
      </c>
      <c r="L496" s="27" t="n">
        <v>29</v>
      </c>
      <c r="M496" s="27" t="n">
        <v>35</v>
      </c>
      <c r="N496" s="27" t="s">
        <v>127</v>
      </c>
      <c r="O496" s="27" t="s">
        <v>171</v>
      </c>
      <c r="P496" s="27" t="s">
        <v>129</v>
      </c>
      <c r="Q496" s="29" t="n">
        <v>1512.32</v>
      </c>
      <c r="R496" s="27" t="s">
        <v>130</v>
      </c>
      <c r="S496" s="27" t="s">
        <v>178</v>
      </c>
      <c r="T496" s="27" t="n">
        <v>4</v>
      </c>
      <c r="U496" s="27" t="n">
        <f aca="false">YEAR(E496)</f>
        <v>2024</v>
      </c>
      <c r="V496" s="27" t="str">
        <f aca="false">TEXT(E496,"MMM-YYYY")</f>
        <v>Jul-2024</v>
      </c>
      <c r="W496" s="27" t="n">
        <f aca="false">MONTH(E496)</f>
        <v>7</v>
      </c>
      <c r="X496" s="27" t="str">
        <f aca="false">TEXT(WEEKDAY(E496,2),"0")&amp;" - "&amp;TEXT(E496,"dddd")</f>
        <v>7 - Sunday</v>
      </c>
      <c r="Y496" s="27" t="str">
        <f aca="false">_xlfn.IFS(C496&lt;18,"Child (0-17)",C496&lt;40,"Young Adult (18-39)",C496&lt;60,"Adult (40-59)",TRUE(),"Senior (60+)")</f>
        <v>Young Adult (18-39)</v>
      </c>
      <c r="Z496" s="27" t="n">
        <f aca="false">ROUND(G496-E496,0)</f>
        <v>0</v>
      </c>
      <c r="AA496" s="27" t="n">
        <f aca="false">L496+M496</f>
        <v>64</v>
      </c>
      <c r="AB496" s="27" t="n">
        <f aca="false">IFERROR(ROUND(Q496/AA496,2),0)</f>
        <v>23.63</v>
      </c>
      <c r="AC496" s="27" t="str">
        <f aca="false">IF(AND(K496="Critical",N496="No"),"URGENT - No Bed","Normal")</f>
        <v>Normal</v>
      </c>
      <c r="AD496" s="33" t="n">
        <f aca="false">INDEX(Lookup_Tables!$B$3:$B$12,MATCH(H496,Lookup_Tables!$A$3:$A$12,0))</f>
        <v>2800000</v>
      </c>
      <c r="AE496" s="27" t="str">
        <f aca="false">INDEX(Lookup_Tables!$C$3:$C$12,MATCH(H496,Lookup_Tables!$A$3:$A$12,0))</f>
        <v>Dr. Suresh Nair</v>
      </c>
      <c r="AF496" s="27" t="str">
        <f aca="false">IFERROR(INDEX(Lookup_Tables!$F$16:$F$45,MATCH(I496,Lookup_Tables!$E$16:$E$45,0)),"N/A")</f>
        <v>EMP211</v>
      </c>
      <c r="AG496" s="27" t="n">
        <f aca="false">_xlfn.IFS(R496="Recovered",4,R496="Referred",3,R496="Admitted",2,R496="Deceased",1,TRUE(),0)</f>
        <v>4</v>
      </c>
      <c r="AH496" s="27" t="str">
        <f aca="false">IF(T496&gt;=4,"Satisfied",IF(T496&gt;=3,"Neutral","Needs Improvement"))</f>
        <v>Satisfied</v>
      </c>
    </row>
    <row r="497" customFormat="false" ht="15" hidden="false" customHeight="false" outlineLevel="0" collapsed="false">
      <c r="A497" s="30" t="s">
        <v>6794</v>
      </c>
      <c r="B497" s="30" t="s">
        <v>3508</v>
      </c>
      <c r="C497" s="30" t="n">
        <v>46</v>
      </c>
      <c r="D497" s="30" t="s">
        <v>181</v>
      </c>
      <c r="E497" s="31" t="n">
        <v>45350</v>
      </c>
      <c r="F497" s="30" t="s">
        <v>549</v>
      </c>
      <c r="G497" s="31" t="n">
        <v>45353</v>
      </c>
      <c r="H497" s="30" t="s">
        <v>135</v>
      </c>
      <c r="I497" s="30" t="s">
        <v>251</v>
      </c>
      <c r="J497" s="30" t="s">
        <v>252</v>
      </c>
      <c r="K497" s="30" t="s">
        <v>156</v>
      </c>
      <c r="L497" s="30" t="n">
        <v>19</v>
      </c>
      <c r="M497" s="30" t="n">
        <v>35</v>
      </c>
      <c r="N497" s="30" t="s">
        <v>127</v>
      </c>
      <c r="O497" s="30" t="s">
        <v>128</v>
      </c>
      <c r="P497" s="30" t="s">
        <v>129</v>
      </c>
      <c r="Q497" s="32" t="n">
        <v>2805.51</v>
      </c>
      <c r="R497" s="30" t="s">
        <v>172</v>
      </c>
      <c r="S497" s="30" t="s">
        <v>192</v>
      </c>
      <c r="T497" s="30" t="n">
        <v>1</v>
      </c>
      <c r="U497" s="30" t="n">
        <f aca="false">YEAR(E497)</f>
        <v>2024</v>
      </c>
      <c r="V497" s="30" t="str">
        <f aca="false">TEXT(E497,"MMM-YYYY")</f>
        <v>Feb-2024</v>
      </c>
      <c r="W497" s="30" t="n">
        <f aca="false">MONTH(E497)</f>
        <v>2</v>
      </c>
      <c r="X497" s="30" t="str">
        <f aca="false">TEXT(WEEKDAY(E497,2),"0")&amp;" - "&amp;TEXT(E497,"dddd")</f>
        <v>3 - Wednesday</v>
      </c>
      <c r="Y497" s="30" t="str">
        <f aca="false">_xlfn.IFS(C497&lt;18,"Child (0-17)",C497&lt;40,"Young Adult (18-39)",C497&lt;60,"Adult (40-59)",TRUE(),"Senior (60+)")</f>
        <v>Adult (40-59)</v>
      </c>
      <c r="Z497" s="30" t="n">
        <f aca="false">ROUND(G497-E497,0)</f>
        <v>3</v>
      </c>
      <c r="AA497" s="30" t="n">
        <f aca="false">L497+M497</f>
        <v>54</v>
      </c>
      <c r="AB497" s="30" t="n">
        <f aca="false">IFERROR(ROUND(Q497/AA497,2),0)</f>
        <v>51.95</v>
      </c>
      <c r="AC497" s="30" t="str">
        <f aca="false">IF(AND(K497="Critical",N497="No"),"URGENT - No Bed","Normal")</f>
        <v>Normal</v>
      </c>
      <c r="AD497" s="34" t="n">
        <f aca="false">INDEX(Lookup_Tables!$B$3:$B$12,MATCH(H497,Lookup_Tables!$A$3:$A$12,0))</f>
        <v>4600000</v>
      </c>
      <c r="AE497" s="30" t="str">
        <f aca="false">INDEX(Lookup_Tables!$C$3:$C$12,MATCH(H497,Lookup_Tables!$A$3:$A$12,0))</f>
        <v>Dr. Farhan Khan</v>
      </c>
      <c r="AF497" s="30" t="str">
        <f aca="false">IFERROR(INDEX(Lookup_Tables!$F$16:$F$45,MATCH(I497,Lookup_Tables!$E$16:$E$45,0)),"N/A")</f>
        <v>EMP207</v>
      </c>
      <c r="AG497" s="30" t="n">
        <f aca="false">_xlfn.IFS(R497="Recovered",4,R497="Referred",3,R497="Admitted",2,R497="Deceased",1,TRUE(),0)</f>
        <v>2</v>
      </c>
      <c r="AH497" s="30" t="str">
        <f aca="false">IF(T497&gt;=4,"Satisfied",IF(T497&gt;=3,"Neutral","Needs Improvement"))</f>
        <v>Needs Improvement</v>
      </c>
    </row>
    <row r="498" customFormat="false" ht="15" hidden="false" customHeight="false" outlineLevel="0" collapsed="false">
      <c r="A498" s="27" t="s">
        <v>7173</v>
      </c>
      <c r="B498" s="27" t="s">
        <v>6182</v>
      </c>
      <c r="C498" s="27" t="n">
        <v>37</v>
      </c>
      <c r="D498" s="27" t="s">
        <v>181</v>
      </c>
      <c r="E498" s="28" t="n">
        <v>45343</v>
      </c>
      <c r="F498" s="27" t="s">
        <v>1559</v>
      </c>
      <c r="G498" s="28" t="n">
        <v>45346</v>
      </c>
      <c r="H498" s="27" t="s">
        <v>236</v>
      </c>
      <c r="I498" s="27" t="s">
        <v>237</v>
      </c>
      <c r="J498" s="27" t="s">
        <v>238</v>
      </c>
      <c r="K498" s="27" t="s">
        <v>156</v>
      </c>
      <c r="L498" s="27" t="n">
        <v>57</v>
      </c>
      <c r="M498" s="27" t="n">
        <v>78</v>
      </c>
      <c r="N498" s="27" t="s">
        <v>186</v>
      </c>
      <c r="O498" s="27" t="s">
        <v>128</v>
      </c>
      <c r="P498" s="27" t="s">
        <v>129</v>
      </c>
      <c r="Q498" s="29" t="n">
        <v>3886.17</v>
      </c>
      <c r="R498" s="27" t="s">
        <v>130</v>
      </c>
      <c r="S498" s="27" t="s">
        <v>131</v>
      </c>
      <c r="T498" s="27" t="n">
        <v>3</v>
      </c>
      <c r="U498" s="27" t="n">
        <f aca="false">YEAR(E498)</f>
        <v>2024</v>
      </c>
      <c r="V498" s="27" t="str">
        <f aca="false">TEXT(E498,"MMM-YYYY")</f>
        <v>Feb-2024</v>
      </c>
      <c r="W498" s="27" t="n">
        <f aca="false">MONTH(E498)</f>
        <v>2</v>
      </c>
      <c r="X498" s="27" t="str">
        <f aca="false">TEXT(WEEKDAY(E498,2),"0")&amp;" - "&amp;TEXT(E498,"dddd")</f>
        <v>3 - Wednesday</v>
      </c>
      <c r="Y498" s="27" t="str">
        <f aca="false">_xlfn.IFS(C498&lt;18,"Child (0-17)",C498&lt;40,"Young Adult (18-39)",C498&lt;60,"Adult (40-59)",TRUE(),"Senior (60+)")</f>
        <v>Young Adult (18-39)</v>
      </c>
      <c r="Z498" s="27" t="n">
        <f aca="false">ROUND(G498-E498,0)</f>
        <v>3</v>
      </c>
      <c r="AA498" s="27" t="n">
        <f aca="false">L498+M498</f>
        <v>135</v>
      </c>
      <c r="AB498" s="27" t="n">
        <f aca="false">IFERROR(ROUND(Q498/AA498,2),0)</f>
        <v>28.79</v>
      </c>
      <c r="AC498" s="27" t="str">
        <f aca="false">IF(AND(K498="Critical",N498="No"),"URGENT - No Bed","Normal")</f>
        <v>Normal</v>
      </c>
      <c r="AD498" s="33" t="n">
        <f aca="false">INDEX(Lookup_Tables!$B$3:$B$12,MATCH(H498,Lookup_Tables!$A$3:$A$12,0))</f>
        <v>3900000</v>
      </c>
      <c r="AE498" s="27" t="str">
        <f aca="false">INDEX(Lookup_Tables!$C$3:$C$12,MATCH(H498,Lookup_Tables!$A$3:$A$12,0))</f>
        <v>Dr. Rina Mehta</v>
      </c>
      <c r="AF498" s="27" t="str">
        <f aca="false">IFERROR(INDEX(Lookup_Tables!$F$16:$F$45,MATCH(I498,Lookup_Tables!$E$16:$E$45,0)),"N/A")</f>
        <v>EMP215</v>
      </c>
      <c r="AG498" s="27" t="n">
        <f aca="false">_xlfn.IFS(R498="Recovered",4,R498="Referred",3,R498="Admitted",2,R498="Deceased",1,TRUE(),0)</f>
        <v>4</v>
      </c>
      <c r="AH498" s="27" t="str">
        <f aca="false">IF(T498&gt;=4,"Satisfied",IF(T498&gt;=3,"Neutral","Needs Improvement"))</f>
        <v>Neutral</v>
      </c>
    </row>
    <row r="499" customFormat="false" ht="15" hidden="false" customHeight="false" outlineLevel="0" collapsed="false">
      <c r="A499" s="30" t="s">
        <v>6126</v>
      </c>
      <c r="B499" s="30" t="s">
        <v>1617</v>
      </c>
      <c r="C499" s="30" t="n">
        <v>21</v>
      </c>
      <c r="D499" s="30" t="s">
        <v>181</v>
      </c>
      <c r="E499" s="31" t="n">
        <v>45648</v>
      </c>
      <c r="F499" s="30" t="s">
        <v>750</v>
      </c>
      <c r="G499" s="31" t="n">
        <v>45648</v>
      </c>
      <c r="H499" s="30" t="s">
        <v>168</v>
      </c>
      <c r="I499" s="30" t="s">
        <v>366</v>
      </c>
      <c r="J499" s="30" t="s">
        <v>371</v>
      </c>
      <c r="K499" s="30" t="s">
        <v>156</v>
      </c>
      <c r="L499" s="30" t="n">
        <v>43</v>
      </c>
      <c r="M499" s="30" t="n">
        <v>33</v>
      </c>
      <c r="N499" s="30" t="s">
        <v>127</v>
      </c>
      <c r="O499" s="30" t="s">
        <v>128</v>
      </c>
      <c r="P499" s="30" t="s">
        <v>129</v>
      </c>
      <c r="Q499" s="32" t="n">
        <v>4029.23</v>
      </c>
      <c r="R499" s="30" t="s">
        <v>268</v>
      </c>
      <c r="S499" s="30" t="s">
        <v>151</v>
      </c>
      <c r="T499" s="30" t="n">
        <v>3</v>
      </c>
      <c r="U499" s="30" t="n">
        <f aca="false">YEAR(E499)</f>
        <v>2024</v>
      </c>
      <c r="V499" s="30" t="str">
        <f aca="false">TEXT(E499,"MMM-YYYY")</f>
        <v>Dec-2024</v>
      </c>
      <c r="W499" s="30" t="n">
        <f aca="false">MONTH(E499)</f>
        <v>12</v>
      </c>
      <c r="X499" s="30" t="str">
        <f aca="false">TEXT(WEEKDAY(E499,2),"0")&amp;" - "&amp;TEXT(E499,"dddd")</f>
        <v>7 - Sunday</v>
      </c>
      <c r="Y499" s="30" t="str">
        <f aca="false">_xlfn.IFS(C499&lt;18,"Child (0-17)",C499&lt;40,"Young Adult (18-39)",C499&lt;60,"Adult (40-59)",TRUE(),"Senior (60+)")</f>
        <v>Young Adult (18-39)</v>
      </c>
      <c r="Z499" s="30" t="n">
        <f aca="false">ROUND(G499-E499,0)</f>
        <v>0</v>
      </c>
      <c r="AA499" s="30" t="n">
        <f aca="false">L499+M499</f>
        <v>76</v>
      </c>
      <c r="AB499" s="30" t="n">
        <f aca="false">IFERROR(ROUND(Q499/AA499,2),0)</f>
        <v>53.02</v>
      </c>
      <c r="AC499" s="30" t="str">
        <f aca="false">IF(AND(K499="Critical",N499="No"),"URGENT - No Bed","Normal")</f>
        <v>Normal</v>
      </c>
      <c r="AD499" s="34" t="n">
        <f aca="false">INDEX(Lookup_Tables!$B$3:$B$12,MATCH(H499,Lookup_Tables!$A$3:$A$12,0))</f>
        <v>4400000</v>
      </c>
      <c r="AE499" s="30" t="str">
        <f aca="false">INDEX(Lookup_Tables!$C$3:$C$12,MATCH(H499,Lookup_Tables!$A$3:$A$12,0))</f>
        <v>Dr. Neha Chopra</v>
      </c>
      <c r="AF499" s="30" t="str">
        <f aca="false">IFERROR(INDEX(Lookup_Tables!$F$16:$F$45,MATCH(I499,Lookup_Tables!$E$16:$E$45,0)),"N/A")</f>
        <v>EMP218</v>
      </c>
      <c r="AG499" s="30" t="n">
        <f aca="false">_xlfn.IFS(R499="Recovered",4,R499="Referred",3,R499="Admitted",2,R499="Deceased",1,TRUE(),0)</f>
        <v>3</v>
      </c>
      <c r="AH499" s="30" t="str">
        <f aca="false">IF(T499&gt;=4,"Satisfied",IF(T499&gt;=3,"Neutral","Needs Improvement"))</f>
        <v>Neutral</v>
      </c>
    </row>
    <row r="500" customFormat="false" ht="15" hidden="false" customHeight="false" outlineLevel="0" collapsed="false">
      <c r="A500" s="27" t="s">
        <v>5223</v>
      </c>
      <c r="B500" s="27" t="s">
        <v>1469</v>
      </c>
      <c r="C500" s="27" t="n">
        <v>77</v>
      </c>
      <c r="D500" s="27" t="s">
        <v>181</v>
      </c>
      <c r="E500" s="28" t="n">
        <v>45507</v>
      </c>
      <c r="F500" s="27" t="s">
        <v>338</v>
      </c>
      <c r="G500" s="28" t="n">
        <v>45513</v>
      </c>
      <c r="H500" s="27" t="s">
        <v>135</v>
      </c>
      <c r="I500" s="27" t="s">
        <v>278</v>
      </c>
      <c r="J500" s="27" t="s">
        <v>618</v>
      </c>
      <c r="K500" s="27" t="s">
        <v>126</v>
      </c>
      <c r="L500" s="27" t="n">
        <v>19</v>
      </c>
      <c r="M500" s="27" t="n">
        <v>57</v>
      </c>
      <c r="N500" s="27" t="s">
        <v>127</v>
      </c>
      <c r="O500" s="27" t="s">
        <v>171</v>
      </c>
      <c r="P500" s="27" t="s">
        <v>140</v>
      </c>
      <c r="Q500" s="29" t="n">
        <v>7803.02</v>
      </c>
      <c r="R500" s="27" t="s">
        <v>130</v>
      </c>
      <c r="S500" s="27" t="s">
        <v>157</v>
      </c>
      <c r="T500" s="27" t="n">
        <v>5</v>
      </c>
      <c r="U500" s="27" t="n">
        <f aca="false">YEAR(E500)</f>
        <v>2024</v>
      </c>
      <c r="V500" s="27" t="str">
        <f aca="false">TEXT(E500,"MMM-YYYY")</f>
        <v>Aug-2024</v>
      </c>
      <c r="W500" s="27" t="n">
        <f aca="false">MONTH(E500)</f>
        <v>8</v>
      </c>
      <c r="X500" s="27" t="str">
        <f aca="false">TEXT(WEEKDAY(E500,2),"0")&amp;" - "&amp;TEXT(E500,"dddd")</f>
        <v>6 - Saturday</v>
      </c>
      <c r="Y500" s="27" t="str">
        <f aca="false">_xlfn.IFS(C500&lt;18,"Child (0-17)",C500&lt;40,"Young Adult (18-39)",C500&lt;60,"Adult (40-59)",TRUE(),"Senior (60+)")</f>
        <v>Senior (60+)</v>
      </c>
      <c r="Z500" s="27" t="n">
        <f aca="false">ROUND(G500-E500,0)</f>
        <v>6</v>
      </c>
      <c r="AA500" s="27" t="n">
        <f aca="false">L500+M500</f>
        <v>76</v>
      </c>
      <c r="AB500" s="27" t="n">
        <f aca="false">IFERROR(ROUND(Q500/AA500,2),0)</f>
        <v>102.67</v>
      </c>
      <c r="AC500" s="27" t="str">
        <f aca="false">IF(AND(K500="Critical",N500="No"),"URGENT - No Bed","Normal")</f>
        <v>Normal</v>
      </c>
      <c r="AD500" s="33" t="n">
        <f aca="false">INDEX(Lookup_Tables!$B$3:$B$12,MATCH(H500,Lookup_Tables!$A$3:$A$12,0))</f>
        <v>4600000</v>
      </c>
      <c r="AE500" s="27" t="str">
        <f aca="false">INDEX(Lookup_Tables!$C$3:$C$12,MATCH(H500,Lookup_Tables!$A$3:$A$12,0))</f>
        <v>Dr. Farhan Khan</v>
      </c>
      <c r="AF500" s="27" t="str">
        <f aca="false">IFERROR(INDEX(Lookup_Tables!$F$16:$F$45,MATCH(I500,Lookup_Tables!$E$16:$E$45,0)),"N/A")</f>
        <v>EMP208</v>
      </c>
      <c r="AG500" s="27" t="n">
        <f aca="false">_xlfn.IFS(R500="Recovered",4,R500="Referred",3,R500="Admitted",2,R500="Deceased",1,TRUE(),0)</f>
        <v>4</v>
      </c>
      <c r="AH500" s="27" t="str">
        <f aca="false">IF(T500&gt;=4,"Satisfied",IF(T500&gt;=3,"Neutral","Needs Improvement"))</f>
        <v>Satisfied</v>
      </c>
    </row>
    <row r="501" customFormat="false" ht="15" hidden="false" customHeight="false" outlineLevel="0" collapsed="false">
      <c r="A501" s="30" t="s">
        <v>5221</v>
      </c>
      <c r="B501" s="30" t="s">
        <v>1295</v>
      </c>
      <c r="C501" s="30" t="n">
        <v>30</v>
      </c>
      <c r="D501" s="30" t="s">
        <v>181</v>
      </c>
      <c r="E501" s="31" t="n">
        <v>45579</v>
      </c>
      <c r="F501" s="30" t="s">
        <v>860</v>
      </c>
      <c r="G501" s="31" t="n">
        <v>45580</v>
      </c>
      <c r="H501" s="30" t="s">
        <v>146</v>
      </c>
      <c r="I501" s="30" t="s">
        <v>176</v>
      </c>
      <c r="J501" s="30" t="s">
        <v>148</v>
      </c>
      <c r="K501" s="30" t="s">
        <v>138</v>
      </c>
      <c r="L501" s="30" t="n">
        <v>49</v>
      </c>
      <c r="M501" s="30" t="n">
        <v>21</v>
      </c>
      <c r="N501" s="30" t="s">
        <v>127</v>
      </c>
      <c r="O501" s="30" t="s">
        <v>139</v>
      </c>
      <c r="P501" s="30" t="s">
        <v>187</v>
      </c>
      <c r="Q501" s="32" t="n">
        <v>1419.28</v>
      </c>
      <c r="R501" s="30" t="s">
        <v>130</v>
      </c>
      <c r="S501" s="30" t="s">
        <v>141</v>
      </c>
      <c r="T501" s="30" t="n">
        <v>5</v>
      </c>
      <c r="U501" s="30" t="n">
        <f aca="false">YEAR(E501)</f>
        <v>2024</v>
      </c>
      <c r="V501" s="30" t="str">
        <f aca="false">TEXT(E501,"MMM-YYYY")</f>
        <v>Oct-2024</v>
      </c>
      <c r="W501" s="30" t="n">
        <f aca="false">MONTH(E501)</f>
        <v>10</v>
      </c>
      <c r="X501" s="30" t="str">
        <f aca="false">TEXT(WEEKDAY(E501,2),"0")&amp;" - "&amp;TEXT(E501,"dddd")</f>
        <v>1 - Monday</v>
      </c>
      <c r="Y501" s="30" t="str">
        <f aca="false">_xlfn.IFS(C501&lt;18,"Child (0-17)",C501&lt;40,"Young Adult (18-39)",C501&lt;60,"Adult (40-59)",TRUE(),"Senior (60+)")</f>
        <v>Young Adult (18-39)</v>
      </c>
      <c r="Z501" s="30" t="n">
        <f aca="false">ROUND(G501-E501,0)</f>
        <v>1</v>
      </c>
      <c r="AA501" s="30" t="n">
        <f aca="false">L501+M501</f>
        <v>70</v>
      </c>
      <c r="AB501" s="30" t="n">
        <f aca="false">IFERROR(ROUND(Q501/AA501,2),0)</f>
        <v>20.28</v>
      </c>
      <c r="AC501" s="30" t="str">
        <f aca="false">IF(AND(K501="Critical",N501="No"),"URGENT - No Bed","Normal")</f>
        <v>Normal</v>
      </c>
      <c r="AD501" s="34" t="n">
        <f aca="false">INDEX(Lookup_Tables!$B$3:$B$12,MATCH(H501,Lookup_Tables!$A$3:$A$12,0))</f>
        <v>2700000</v>
      </c>
      <c r="AE501" s="30" t="str">
        <f aca="false">INDEX(Lookup_Tables!$C$3:$C$12,MATCH(H501,Lookup_Tables!$A$3:$A$12,0))</f>
        <v>Dr. Vikram Singh</v>
      </c>
      <c r="AF501" s="30" t="str">
        <f aca="false">IFERROR(INDEX(Lookup_Tables!$F$16:$F$45,MATCH(I501,Lookup_Tables!$E$16:$E$45,0)),"N/A")</f>
        <v>EMP227</v>
      </c>
      <c r="AG501" s="30" t="n">
        <f aca="false">_xlfn.IFS(R501="Recovered",4,R501="Referred",3,R501="Admitted",2,R501="Deceased",1,TRUE(),0)</f>
        <v>4</v>
      </c>
      <c r="AH501" s="30" t="str">
        <f aca="false">IF(T501&gt;=4,"Satisfied",IF(T501&gt;=3,"Neutral","Needs Improvement"))</f>
        <v>Satisfied</v>
      </c>
    </row>
    <row r="502" customFormat="false" ht="15" hidden="false" customHeight="false" outlineLevel="0" collapsed="false">
      <c r="A502" s="27" t="s">
        <v>4792</v>
      </c>
      <c r="B502" s="27" t="s">
        <v>280</v>
      </c>
      <c r="C502" s="27" t="n">
        <v>69</v>
      </c>
      <c r="D502" s="27" t="s">
        <v>181</v>
      </c>
      <c r="E502" s="28" t="n">
        <v>45628</v>
      </c>
      <c r="F502" s="27" t="s">
        <v>1084</v>
      </c>
      <c r="G502" s="28" t="n">
        <v>45628</v>
      </c>
      <c r="H502" s="27" t="s">
        <v>146</v>
      </c>
      <c r="I502" s="27" t="s">
        <v>147</v>
      </c>
      <c r="J502" s="27" t="s">
        <v>568</v>
      </c>
      <c r="K502" s="27" t="s">
        <v>156</v>
      </c>
      <c r="L502" s="27" t="n">
        <v>34</v>
      </c>
      <c r="M502" s="27" t="n">
        <v>79</v>
      </c>
      <c r="N502" s="27" t="s">
        <v>127</v>
      </c>
      <c r="O502" s="27" t="s">
        <v>149</v>
      </c>
      <c r="P502" s="27" t="s">
        <v>187</v>
      </c>
      <c r="Q502" s="29" t="n">
        <v>4610.06</v>
      </c>
      <c r="R502" s="27" t="s">
        <v>172</v>
      </c>
      <c r="S502" s="27" t="s">
        <v>197</v>
      </c>
      <c r="T502" s="27" t="n">
        <v>4</v>
      </c>
      <c r="U502" s="27" t="n">
        <f aca="false">YEAR(E502)</f>
        <v>2024</v>
      </c>
      <c r="V502" s="27" t="str">
        <f aca="false">TEXT(E502,"MMM-YYYY")</f>
        <v>Dec-2024</v>
      </c>
      <c r="W502" s="27" t="n">
        <f aca="false">MONTH(E502)</f>
        <v>12</v>
      </c>
      <c r="X502" s="27" t="str">
        <f aca="false">TEXT(WEEKDAY(E502,2),"0")&amp;" - "&amp;TEXT(E502,"dddd")</f>
        <v>1 - Monday</v>
      </c>
      <c r="Y502" s="27" t="str">
        <f aca="false">_xlfn.IFS(C502&lt;18,"Child (0-17)",C502&lt;40,"Young Adult (18-39)",C502&lt;60,"Adult (40-59)",TRUE(),"Senior (60+)")</f>
        <v>Senior (60+)</v>
      </c>
      <c r="Z502" s="27" t="n">
        <f aca="false">ROUND(G502-E502,0)</f>
        <v>0</v>
      </c>
      <c r="AA502" s="27" t="n">
        <f aca="false">L502+M502</f>
        <v>113</v>
      </c>
      <c r="AB502" s="27" t="n">
        <f aca="false">IFERROR(ROUND(Q502/AA502,2),0)</f>
        <v>40.8</v>
      </c>
      <c r="AC502" s="27" t="str">
        <f aca="false">IF(AND(K502="Critical",N502="No"),"URGENT - No Bed","Normal")</f>
        <v>Normal</v>
      </c>
      <c r="AD502" s="33" t="n">
        <f aca="false">INDEX(Lookup_Tables!$B$3:$B$12,MATCH(H502,Lookup_Tables!$A$3:$A$12,0))</f>
        <v>2700000</v>
      </c>
      <c r="AE502" s="27" t="str">
        <f aca="false">INDEX(Lookup_Tables!$C$3:$C$12,MATCH(H502,Lookup_Tables!$A$3:$A$12,0))</f>
        <v>Dr. Vikram Singh</v>
      </c>
      <c r="AF502" s="27" t="str">
        <f aca="false">IFERROR(INDEX(Lookup_Tables!$F$16:$F$45,MATCH(I502,Lookup_Tables!$E$16:$E$45,0)),"N/A")</f>
        <v>EMP229</v>
      </c>
      <c r="AG502" s="27" t="n">
        <f aca="false">_xlfn.IFS(R502="Recovered",4,R502="Referred",3,R502="Admitted",2,R502="Deceased",1,TRUE(),0)</f>
        <v>2</v>
      </c>
      <c r="AH502" s="27" t="str">
        <f aca="false">IF(T502&gt;=4,"Satisfied",IF(T502&gt;=3,"Neutral","Needs Improvement"))</f>
        <v>Satisfied</v>
      </c>
    </row>
    <row r="503" customFormat="false" ht="15" hidden="false" customHeight="false" outlineLevel="0" collapsed="false">
      <c r="A503" s="30" t="s">
        <v>3025</v>
      </c>
      <c r="B503" s="30" t="s">
        <v>668</v>
      </c>
      <c r="C503" s="30" t="n">
        <v>43</v>
      </c>
      <c r="D503" s="30" t="s">
        <v>121</v>
      </c>
      <c r="E503" s="31" t="n">
        <v>45599</v>
      </c>
      <c r="F503" s="30" t="s">
        <v>1308</v>
      </c>
      <c r="G503" s="31" t="n">
        <v>45600</v>
      </c>
      <c r="H503" s="30" t="s">
        <v>242</v>
      </c>
      <c r="I503" s="30" t="s">
        <v>315</v>
      </c>
      <c r="J503" s="30" t="s">
        <v>401</v>
      </c>
      <c r="K503" s="30" t="s">
        <v>156</v>
      </c>
      <c r="L503" s="30" t="n">
        <v>55</v>
      </c>
      <c r="M503" s="30" t="n">
        <v>78</v>
      </c>
      <c r="N503" s="30" t="s">
        <v>127</v>
      </c>
      <c r="O503" s="30" t="s">
        <v>139</v>
      </c>
      <c r="P503" s="30" t="s">
        <v>129</v>
      </c>
      <c r="Q503" s="32" t="n">
        <v>3305.03</v>
      </c>
      <c r="R503" s="30" t="s">
        <v>130</v>
      </c>
      <c r="S503" s="30" t="s">
        <v>197</v>
      </c>
      <c r="T503" s="30" t="n">
        <v>3</v>
      </c>
      <c r="U503" s="30" t="n">
        <f aca="false">YEAR(E503)</f>
        <v>2024</v>
      </c>
      <c r="V503" s="30" t="str">
        <f aca="false">TEXT(E503,"MMM-YYYY")</f>
        <v>Nov-2024</v>
      </c>
      <c r="W503" s="30" t="n">
        <f aca="false">MONTH(E503)</f>
        <v>11</v>
      </c>
      <c r="X503" s="30" t="str">
        <f aca="false">TEXT(WEEKDAY(E503,2),"0")&amp;" - "&amp;TEXT(E503,"dddd")</f>
        <v>7 - Sunday</v>
      </c>
      <c r="Y503" s="30" t="str">
        <f aca="false">_xlfn.IFS(C503&lt;18,"Child (0-17)",C503&lt;40,"Young Adult (18-39)",C503&lt;60,"Adult (40-59)",TRUE(),"Senior (60+)")</f>
        <v>Adult (40-59)</v>
      </c>
      <c r="Z503" s="30" t="n">
        <f aca="false">ROUND(G503-E503,0)</f>
        <v>1</v>
      </c>
      <c r="AA503" s="30" t="n">
        <f aca="false">L503+M503</f>
        <v>133</v>
      </c>
      <c r="AB503" s="30" t="n">
        <f aca="false">IFERROR(ROUND(Q503/AA503,2),0)</f>
        <v>24.85</v>
      </c>
      <c r="AC503" s="30" t="str">
        <f aca="false">IF(AND(K503="Critical",N503="No"),"URGENT - No Bed","Normal")</f>
        <v>Normal</v>
      </c>
      <c r="AD503" s="34" t="n">
        <f aca="false">INDEX(Lookup_Tables!$B$3:$B$12,MATCH(H503,Lookup_Tables!$A$3:$A$12,0))</f>
        <v>3000000</v>
      </c>
      <c r="AE503" s="30" t="str">
        <f aca="false">INDEX(Lookup_Tables!$C$3:$C$12,MATCH(H503,Lookup_Tables!$A$3:$A$12,0))</f>
        <v>Dr. Pooja Iyer</v>
      </c>
      <c r="AF503" s="30" t="str">
        <f aca="false">IFERROR(INDEX(Lookup_Tables!$F$16:$F$45,MATCH(I503,Lookup_Tables!$E$16:$E$45,0)),"N/A")</f>
        <v>EMP213</v>
      </c>
      <c r="AG503" s="30" t="n">
        <f aca="false">_xlfn.IFS(R503="Recovered",4,R503="Referred",3,R503="Admitted",2,R503="Deceased",1,TRUE(),0)</f>
        <v>4</v>
      </c>
      <c r="AH503" s="30" t="str">
        <f aca="false">IF(T503&gt;=4,"Satisfied",IF(T503&gt;=3,"Neutral","Needs Improvement"))</f>
        <v>Neutral</v>
      </c>
    </row>
    <row r="504" customFormat="false" ht="15" hidden="false" customHeight="false" outlineLevel="0" collapsed="false">
      <c r="A504" s="27" t="s">
        <v>5319</v>
      </c>
      <c r="B504" s="27" t="s">
        <v>1837</v>
      </c>
      <c r="C504" s="27" t="n">
        <v>55</v>
      </c>
      <c r="D504" s="27" t="s">
        <v>121</v>
      </c>
      <c r="E504" s="28" t="n">
        <v>45411</v>
      </c>
      <c r="F504" s="27" t="s">
        <v>638</v>
      </c>
      <c r="G504" s="28" t="n">
        <v>45411</v>
      </c>
      <c r="H504" s="27" t="s">
        <v>217</v>
      </c>
      <c r="I504" s="27" t="s">
        <v>392</v>
      </c>
      <c r="J504" s="27" t="s">
        <v>283</v>
      </c>
      <c r="K504" s="27" t="s">
        <v>138</v>
      </c>
      <c r="L504" s="27" t="n">
        <v>74</v>
      </c>
      <c r="M504" s="27" t="n">
        <v>39</v>
      </c>
      <c r="N504" s="27" t="s">
        <v>127</v>
      </c>
      <c r="O504" s="27" t="s">
        <v>128</v>
      </c>
      <c r="P504" s="27" t="s">
        <v>140</v>
      </c>
      <c r="Q504" s="29" t="n">
        <v>1634.05</v>
      </c>
      <c r="R504" s="27" t="s">
        <v>130</v>
      </c>
      <c r="S504" s="27" t="s">
        <v>192</v>
      </c>
      <c r="T504" s="27" t="n">
        <v>4</v>
      </c>
      <c r="U504" s="27" t="n">
        <f aca="false">YEAR(E504)</f>
        <v>2024</v>
      </c>
      <c r="V504" s="27" t="str">
        <f aca="false">TEXT(E504,"MMM-YYYY")</f>
        <v>Apr-2024</v>
      </c>
      <c r="W504" s="27" t="n">
        <f aca="false">MONTH(E504)</f>
        <v>4</v>
      </c>
      <c r="X504" s="27" t="str">
        <f aca="false">TEXT(WEEKDAY(E504,2),"0")&amp;" - "&amp;TEXT(E504,"dddd")</f>
        <v>1 - Monday</v>
      </c>
      <c r="Y504" s="27" t="str">
        <f aca="false">_xlfn.IFS(C504&lt;18,"Child (0-17)",C504&lt;40,"Young Adult (18-39)",C504&lt;60,"Adult (40-59)",TRUE(),"Senior (60+)")</f>
        <v>Adult (40-59)</v>
      </c>
      <c r="Z504" s="27" t="n">
        <f aca="false">ROUND(G504-E504,0)</f>
        <v>0</v>
      </c>
      <c r="AA504" s="27" t="n">
        <f aca="false">L504+M504</f>
        <v>113</v>
      </c>
      <c r="AB504" s="27" t="n">
        <f aca="false">IFERROR(ROUND(Q504/AA504,2),0)</f>
        <v>14.46</v>
      </c>
      <c r="AC504" s="27" t="str">
        <f aca="false">IF(AND(K504="Critical",N504="No"),"URGENT - No Bed","Normal")</f>
        <v>Normal</v>
      </c>
      <c r="AD504" s="33" t="n">
        <f aca="false">INDEX(Lookup_Tables!$B$3:$B$12,MATCH(H504,Lookup_Tables!$A$3:$A$12,0))</f>
        <v>4200000</v>
      </c>
      <c r="AE504" s="27" t="str">
        <f aca="false">INDEX(Lookup_Tables!$C$3:$C$12,MATCH(H504,Lookup_Tables!$A$3:$A$12,0))</f>
        <v>Dr. Anil Kapoor</v>
      </c>
      <c r="AF504" s="27" t="str">
        <f aca="false">IFERROR(INDEX(Lookup_Tables!$F$16:$F$45,MATCH(I504,Lookup_Tables!$E$16:$E$45,0)),"N/A")</f>
        <v>EMP202</v>
      </c>
      <c r="AG504" s="27" t="n">
        <f aca="false">_xlfn.IFS(R504="Recovered",4,R504="Referred",3,R504="Admitted",2,R504="Deceased",1,TRUE(),0)</f>
        <v>4</v>
      </c>
      <c r="AH504" s="27" t="str">
        <f aca="false">IF(T504&gt;=4,"Satisfied",IF(T504&gt;=3,"Neutral","Needs Improvement"))</f>
        <v>Satisfied</v>
      </c>
    </row>
    <row r="505" customFormat="false" ht="15" hidden="false" customHeight="false" outlineLevel="0" collapsed="false">
      <c r="A505" s="30" t="s">
        <v>119</v>
      </c>
      <c r="B505" s="30" t="s">
        <v>120</v>
      </c>
      <c r="C505" s="30" t="n">
        <v>59</v>
      </c>
      <c r="D505" s="30" t="s">
        <v>121</v>
      </c>
      <c r="E505" s="31" t="n">
        <v>45413</v>
      </c>
      <c r="F505" s="30" t="s">
        <v>122</v>
      </c>
      <c r="G505" s="31" t="n">
        <v>45416</v>
      </c>
      <c r="H505" s="30" t="s">
        <v>123</v>
      </c>
      <c r="I505" s="30" t="s">
        <v>124</v>
      </c>
      <c r="J505" s="30" t="s">
        <v>125</v>
      </c>
      <c r="K505" s="30" t="s">
        <v>126</v>
      </c>
      <c r="L505" s="30" t="n">
        <v>25</v>
      </c>
      <c r="M505" s="30" t="n">
        <v>127</v>
      </c>
      <c r="N505" s="30" t="s">
        <v>127</v>
      </c>
      <c r="O505" s="30" t="s">
        <v>128</v>
      </c>
      <c r="P505" s="30" t="s">
        <v>129</v>
      </c>
      <c r="Q505" s="32" t="n">
        <v>8701.09</v>
      </c>
      <c r="R505" s="30" t="s">
        <v>130</v>
      </c>
      <c r="S505" s="30" t="s">
        <v>131</v>
      </c>
      <c r="T505" s="30" t="n">
        <v>5</v>
      </c>
      <c r="U505" s="30" t="n">
        <f aca="false">YEAR(E505)</f>
        <v>2024</v>
      </c>
      <c r="V505" s="30" t="str">
        <f aca="false">TEXT(E505,"MMM-YYYY")</f>
        <v>May-2024</v>
      </c>
      <c r="W505" s="30" t="n">
        <f aca="false">MONTH(E505)</f>
        <v>5</v>
      </c>
      <c r="X505" s="30" t="str">
        <f aca="false">TEXT(WEEKDAY(E505,2),"0")&amp;" - "&amp;TEXT(E505,"dddd")</f>
        <v>3 - Wednesday</v>
      </c>
      <c r="Y505" s="30" t="str">
        <f aca="false">_xlfn.IFS(C505&lt;18,"Child (0-17)",C505&lt;40,"Young Adult (18-39)",C505&lt;60,"Adult (40-59)",TRUE(),"Senior (60+)")</f>
        <v>Adult (40-59)</v>
      </c>
      <c r="Z505" s="30" t="n">
        <f aca="false">ROUND(G505-E505,0)</f>
        <v>3</v>
      </c>
      <c r="AA505" s="30" t="n">
        <f aca="false">L505+M505</f>
        <v>152</v>
      </c>
      <c r="AB505" s="30" t="n">
        <f aca="false">IFERROR(ROUND(Q505/AA505,2),0)</f>
        <v>57.24</v>
      </c>
      <c r="AC505" s="30" t="str">
        <f aca="false">IF(AND(K505="Critical",N505="No"),"URGENT - No Bed","Normal")</f>
        <v>Normal</v>
      </c>
      <c r="AD505" s="34" t="n">
        <f aca="false">INDEX(Lookup_Tables!$B$3:$B$12,MATCH(H505,Lookup_Tables!$A$3:$A$12,0))</f>
        <v>2200000</v>
      </c>
      <c r="AE505" s="30" t="str">
        <f aca="false">INDEX(Lookup_Tables!$C$3:$C$12,MATCH(H505,Lookup_Tables!$A$3:$A$12,0))</f>
        <v>Dr. Rohan Das</v>
      </c>
      <c r="AF505" s="30" t="str">
        <f aca="false">IFERROR(INDEX(Lookup_Tables!$F$16:$F$45,MATCH(I505,Lookup_Tables!$E$16:$E$45,0)),"N/A")</f>
        <v>EMP205</v>
      </c>
      <c r="AG505" s="30" t="n">
        <f aca="false">_xlfn.IFS(R505="Recovered",4,R505="Referred",3,R505="Admitted",2,R505="Deceased",1,TRUE(),0)</f>
        <v>4</v>
      </c>
      <c r="AH505" s="30" t="str">
        <f aca="false">IF(T505&gt;=4,"Satisfied",IF(T505&gt;=3,"Neutral","Needs Improvement"))</f>
        <v>Satisfied</v>
      </c>
    </row>
    <row r="506" customFormat="false" ht="15" hidden="false" customHeight="false" outlineLevel="0" collapsed="false">
      <c r="A506" s="27" t="s">
        <v>4490</v>
      </c>
      <c r="B506" s="27" t="s">
        <v>3497</v>
      </c>
      <c r="C506" s="27" t="n">
        <v>62</v>
      </c>
      <c r="D506" s="27" t="s">
        <v>121</v>
      </c>
      <c r="E506" s="28" t="n">
        <v>45467</v>
      </c>
      <c r="F506" s="27" t="s">
        <v>281</v>
      </c>
      <c r="G506" s="28" t="n">
        <v>45467</v>
      </c>
      <c r="H506" s="27" t="s">
        <v>168</v>
      </c>
      <c r="I506" s="27" t="s">
        <v>169</v>
      </c>
      <c r="J506" s="27" t="s">
        <v>170</v>
      </c>
      <c r="K506" s="27" t="s">
        <v>138</v>
      </c>
      <c r="L506" s="27" t="n">
        <v>68</v>
      </c>
      <c r="M506" s="27" t="n">
        <v>31</v>
      </c>
      <c r="N506" s="27" t="s">
        <v>127</v>
      </c>
      <c r="O506" s="27" t="s">
        <v>139</v>
      </c>
      <c r="P506" s="27" t="s">
        <v>187</v>
      </c>
      <c r="Q506" s="29" t="n">
        <v>894.23</v>
      </c>
      <c r="R506" s="27" t="s">
        <v>130</v>
      </c>
      <c r="S506" s="27" t="s">
        <v>178</v>
      </c>
      <c r="T506" s="27" t="n">
        <v>3</v>
      </c>
      <c r="U506" s="27" t="n">
        <f aca="false">YEAR(E506)</f>
        <v>2024</v>
      </c>
      <c r="V506" s="27" t="str">
        <f aca="false">TEXT(E506,"MMM-YYYY")</f>
        <v>Jun-2024</v>
      </c>
      <c r="W506" s="27" t="n">
        <f aca="false">MONTH(E506)</f>
        <v>6</v>
      </c>
      <c r="X506" s="27" t="str">
        <f aca="false">TEXT(WEEKDAY(E506,2),"0")&amp;" - "&amp;TEXT(E506,"dddd")</f>
        <v>1 - Monday</v>
      </c>
      <c r="Y506" s="27" t="str">
        <f aca="false">_xlfn.IFS(C506&lt;18,"Child (0-17)",C506&lt;40,"Young Adult (18-39)",C506&lt;60,"Adult (40-59)",TRUE(),"Senior (60+)")</f>
        <v>Senior (60+)</v>
      </c>
      <c r="Z506" s="27" t="n">
        <f aca="false">ROUND(G506-E506,0)</f>
        <v>0</v>
      </c>
      <c r="AA506" s="27" t="n">
        <f aca="false">L506+M506</f>
        <v>99</v>
      </c>
      <c r="AB506" s="27" t="n">
        <f aca="false">IFERROR(ROUND(Q506/AA506,2),0)</f>
        <v>9.03</v>
      </c>
      <c r="AC506" s="27" t="str">
        <f aca="false">IF(AND(K506="Critical",N506="No"),"URGENT - No Bed","Normal")</f>
        <v>Normal</v>
      </c>
      <c r="AD506" s="33" t="n">
        <f aca="false">INDEX(Lookup_Tables!$B$3:$B$12,MATCH(H506,Lookup_Tables!$A$3:$A$12,0))</f>
        <v>4400000</v>
      </c>
      <c r="AE506" s="27" t="str">
        <f aca="false">INDEX(Lookup_Tables!$C$3:$C$12,MATCH(H506,Lookup_Tables!$A$3:$A$12,0))</f>
        <v>Dr. Neha Chopra</v>
      </c>
      <c r="AF506" s="27" t="str">
        <f aca="false">IFERROR(INDEX(Lookup_Tables!$F$16:$F$45,MATCH(I506,Lookup_Tables!$E$16:$E$45,0)),"N/A")</f>
        <v>EMP220</v>
      </c>
      <c r="AG506" s="27" t="n">
        <f aca="false">_xlfn.IFS(R506="Recovered",4,R506="Referred",3,R506="Admitted",2,R506="Deceased",1,TRUE(),0)</f>
        <v>4</v>
      </c>
      <c r="AH506" s="27" t="str">
        <f aca="false">IF(T506&gt;=4,"Satisfied",IF(T506&gt;=3,"Neutral","Needs Improvement"))</f>
        <v>Neutral</v>
      </c>
    </row>
    <row r="507" customFormat="false" ht="15" hidden="false" customHeight="false" outlineLevel="0" collapsed="false">
      <c r="A507" s="30" t="s">
        <v>5385</v>
      </c>
      <c r="B507" s="30" t="s">
        <v>4979</v>
      </c>
      <c r="C507" s="30" t="n">
        <v>68</v>
      </c>
      <c r="D507" s="30" t="s">
        <v>144</v>
      </c>
      <c r="E507" s="31" t="n">
        <v>45396</v>
      </c>
      <c r="F507" s="30" t="s">
        <v>454</v>
      </c>
      <c r="G507" s="31" t="n">
        <v>45397</v>
      </c>
      <c r="H507" s="30" t="s">
        <v>161</v>
      </c>
      <c r="I507" s="30" t="s">
        <v>162</v>
      </c>
      <c r="J507" s="30" t="s">
        <v>385</v>
      </c>
      <c r="K507" s="30" t="s">
        <v>156</v>
      </c>
      <c r="L507" s="30" t="n">
        <v>20</v>
      </c>
      <c r="M507" s="30" t="n">
        <v>57</v>
      </c>
      <c r="N507" s="30" t="s">
        <v>127</v>
      </c>
      <c r="O507" s="30" t="s">
        <v>139</v>
      </c>
      <c r="P507" s="30" t="s">
        <v>140</v>
      </c>
      <c r="Q507" s="32" t="n">
        <v>3344.85</v>
      </c>
      <c r="R507" s="30" t="s">
        <v>130</v>
      </c>
      <c r="S507" s="30" t="s">
        <v>178</v>
      </c>
      <c r="T507" s="30" t="n">
        <v>4</v>
      </c>
      <c r="U507" s="30" t="n">
        <f aca="false">YEAR(E507)</f>
        <v>2024</v>
      </c>
      <c r="V507" s="30" t="str">
        <f aca="false">TEXT(E507,"MMM-YYYY")</f>
        <v>Apr-2024</v>
      </c>
      <c r="W507" s="30" t="n">
        <f aca="false">MONTH(E507)</f>
        <v>4</v>
      </c>
      <c r="X507" s="30" t="str">
        <f aca="false">TEXT(WEEKDAY(E507,2),"0")&amp;" - "&amp;TEXT(E507,"dddd")</f>
        <v>7 - Sunday</v>
      </c>
      <c r="Y507" s="30" t="str">
        <f aca="false">_xlfn.IFS(C507&lt;18,"Child (0-17)",C507&lt;40,"Young Adult (18-39)",C507&lt;60,"Adult (40-59)",TRUE(),"Senior (60+)")</f>
        <v>Senior (60+)</v>
      </c>
      <c r="Z507" s="30" t="n">
        <f aca="false">ROUND(G507-E507,0)</f>
        <v>1</v>
      </c>
      <c r="AA507" s="30" t="n">
        <f aca="false">L507+M507</f>
        <v>77</v>
      </c>
      <c r="AB507" s="30" t="n">
        <f aca="false">IFERROR(ROUND(Q507/AA507,2),0)</f>
        <v>43.44</v>
      </c>
      <c r="AC507" s="30" t="str">
        <f aca="false">IF(AND(K507="Critical",N507="No"),"URGENT - No Bed","Normal")</f>
        <v>Normal</v>
      </c>
      <c r="AD507" s="34" t="n">
        <f aca="false">INDEX(Lookup_Tables!$B$3:$B$12,MATCH(H507,Lookup_Tables!$A$3:$A$12,0))</f>
        <v>3600000</v>
      </c>
      <c r="AE507" s="30" t="str">
        <f aca="false">INDEX(Lookup_Tables!$C$3:$C$12,MATCH(H507,Lookup_Tables!$A$3:$A$12,0))</f>
        <v>Dr. Sameer Joshi</v>
      </c>
      <c r="AF507" s="30" t="str">
        <f aca="false">IFERROR(INDEX(Lookup_Tables!$F$16:$F$45,MATCH(I507,Lookup_Tables!$E$16:$E$45,0)),"N/A")</f>
        <v>EMP222</v>
      </c>
      <c r="AG507" s="30" t="n">
        <f aca="false">_xlfn.IFS(R507="Recovered",4,R507="Referred",3,R507="Admitted",2,R507="Deceased",1,TRUE(),0)</f>
        <v>4</v>
      </c>
      <c r="AH507" s="30" t="str">
        <f aca="false">IF(T507&gt;=4,"Satisfied",IF(T507&gt;=3,"Neutral","Needs Improvement"))</f>
        <v>Satisfied</v>
      </c>
    </row>
    <row r="508" customFormat="false" ht="15" hidden="false" customHeight="false" outlineLevel="0" collapsed="false">
      <c r="A508" s="27" t="s">
        <v>7102</v>
      </c>
      <c r="B508" s="27" t="s">
        <v>862</v>
      </c>
      <c r="C508" s="27" t="n">
        <v>83</v>
      </c>
      <c r="D508" s="27" t="s">
        <v>121</v>
      </c>
      <c r="E508" s="28" t="n">
        <v>45617</v>
      </c>
      <c r="F508" s="27" t="s">
        <v>919</v>
      </c>
      <c r="G508" s="28" t="n">
        <v>45618</v>
      </c>
      <c r="H508" s="27" t="s">
        <v>123</v>
      </c>
      <c r="I508" s="27" t="s">
        <v>155</v>
      </c>
      <c r="J508" s="27" t="s">
        <v>227</v>
      </c>
      <c r="K508" s="27" t="s">
        <v>138</v>
      </c>
      <c r="L508" s="27" t="n">
        <v>41</v>
      </c>
      <c r="M508" s="27" t="n">
        <v>30</v>
      </c>
      <c r="N508" s="27" t="s">
        <v>127</v>
      </c>
      <c r="O508" s="27" t="s">
        <v>139</v>
      </c>
      <c r="P508" s="27" t="s">
        <v>129</v>
      </c>
      <c r="Q508" s="29" t="n">
        <v>2270.65</v>
      </c>
      <c r="R508" s="27" t="s">
        <v>130</v>
      </c>
      <c r="S508" s="27" t="s">
        <v>335</v>
      </c>
      <c r="T508" s="27" t="n">
        <v>3</v>
      </c>
      <c r="U508" s="27" t="n">
        <f aca="false">YEAR(E508)</f>
        <v>2024</v>
      </c>
      <c r="V508" s="27" t="str">
        <f aca="false">TEXT(E508,"MMM-YYYY")</f>
        <v>Nov-2024</v>
      </c>
      <c r="W508" s="27" t="n">
        <f aca="false">MONTH(E508)</f>
        <v>11</v>
      </c>
      <c r="X508" s="27" t="str">
        <f aca="false">TEXT(WEEKDAY(E508,2),"0")&amp;" - "&amp;TEXT(E508,"dddd")</f>
        <v>4 - Thursday</v>
      </c>
      <c r="Y508" s="27" t="str">
        <f aca="false">_xlfn.IFS(C508&lt;18,"Child (0-17)",C508&lt;40,"Young Adult (18-39)",C508&lt;60,"Adult (40-59)",TRUE(),"Senior (60+)")</f>
        <v>Senior (60+)</v>
      </c>
      <c r="Z508" s="27" t="n">
        <f aca="false">ROUND(G508-E508,0)</f>
        <v>1</v>
      </c>
      <c r="AA508" s="27" t="n">
        <f aca="false">L508+M508</f>
        <v>71</v>
      </c>
      <c r="AB508" s="27" t="n">
        <f aca="false">IFERROR(ROUND(Q508/AA508,2),0)</f>
        <v>31.98</v>
      </c>
      <c r="AC508" s="27" t="str">
        <f aca="false">IF(AND(K508="Critical",N508="No"),"URGENT - No Bed","Normal")</f>
        <v>Normal</v>
      </c>
      <c r="AD508" s="33" t="n">
        <f aca="false">INDEX(Lookup_Tables!$B$3:$B$12,MATCH(H508,Lookup_Tables!$A$3:$A$12,0))</f>
        <v>2200000</v>
      </c>
      <c r="AE508" s="27" t="str">
        <f aca="false">INDEX(Lookup_Tables!$C$3:$C$12,MATCH(H508,Lookup_Tables!$A$3:$A$12,0))</f>
        <v>Dr. Rohan Das</v>
      </c>
      <c r="AF508" s="27" t="str">
        <f aca="false">IFERROR(INDEX(Lookup_Tables!$F$16:$F$45,MATCH(I508,Lookup_Tables!$E$16:$E$45,0)),"N/A")</f>
        <v>EMP203</v>
      </c>
      <c r="AG508" s="27" t="n">
        <f aca="false">_xlfn.IFS(R508="Recovered",4,R508="Referred",3,R508="Admitted",2,R508="Deceased",1,TRUE(),0)</f>
        <v>4</v>
      </c>
      <c r="AH508" s="27" t="str">
        <f aca="false">IF(T508&gt;=4,"Satisfied",IF(T508&gt;=3,"Neutral","Needs Improvement"))</f>
        <v>Neutral</v>
      </c>
    </row>
    <row r="509" customFormat="false" ht="15" hidden="false" customHeight="false" outlineLevel="0" collapsed="false">
      <c r="A509" s="30" t="s">
        <v>6997</v>
      </c>
      <c r="B509" s="30" t="s">
        <v>565</v>
      </c>
      <c r="C509" s="30" t="n">
        <v>76</v>
      </c>
      <c r="D509" s="30" t="s">
        <v>181</v>
      </c>
      <c r="E509" s="31" t="n">
        <v>45334</v>
      </c>
      <c r="F509" s="30" t="s">
        <v>823</v>
      </c>
      <c r="G509" s="31" t="n">
        <v>45334</v>
      </c>
      <c r="H509" s="30" t="s">
        <v>168</v>
      </c>
      <c r="I509" s="30" t="s">
        <v>366</v>
      </c>
      <c r="J509" s="30" t="s">
        <v>441</v>
      </c>
      <c r="K509" s="30" t="s">
        <v>138</v>
      </c>
      <c r="L509" s="30" t="n">
        <v>79</v>
      </c>
      <c r="M509" s="30" t="n">
        <v>24</v>
      </c>
      <c r="N509" s="30" t="s">
        <v>127</v>
      </c>
      <c r="O509" s="30" t="s">
        <v>139</v>
      </c>
      <c r="P509" s="30" t="s">
        <v>129</v>
      </c>
      <c r="Q509" s="32" t="n">
        <v>803.88</v>
      </c>
      <c r="R509" s="30" t="s">
        <v>130</v>
      </c>
      <c r="S509" s="30" t="s">
        <v>335</v>
      </c>
      <c r="T509" s="30" t="n">
        <v>4</v>
      </c>
      <c r="U509" s="30" t="n">
        <f aca="false">YEAR(E509)</f>
        <v>2024</v>
      </c>
      <c r="V509" s="30" t="str">
        <f aca="false">TEXT(E509,"MMM-YYYY")</f>
        <v>Feb-2024</v>
      </c>
      <c r="W509" s="30" t="n">
        <f aca="false">MONTH(E509)</f>
        <v>2</v>
      </c>
      <c r="X509" s="30" t="str">
        <f aca="false">TEXT(WEEKDAY(E509,2),"0")&amp;" - "&amp;TEXT(E509,"dddd")</f>
        <v>1 - Monday</v>
      </c>
      <c r="Y509" s="30" t="str">
        <f aca="false">_xlfn.IFS(C509&lt;18,"Child (0-17)",C509&lt;40,"Young Adult (18-39)",C509&lt;60,"Adult (40-59)",TRUE(),"Senior (60+)")</f>
        <v>Senior (60+)</v>
      </c>
      <c r="Z509" s="30" t="n">
        <f aca="false">ROUND(G509-E509,0)</f>
        <v>0</v>
      </c>
      <c r="AA509" s="30" t="n">
        <f aca="false">L509+M509</f>
        <v>103</v>
      </c>
      <c r="AB509" s="30" t="n">
        <f aca="false">IFERROR(ROUND(Q509/AA509,2),0)</f>
        <v>7.8</v>
      </c>
      <c r="AC509" s="30" t="str">
        <f aca="false">IF(AND(K509="Critical",N509="No"),"URGENT - No Bed","Normal")</f>
        <v>Normal</v>
      </c>
      <c r="AD509" s="34" t="n">
        <f aca="false">INDEX(Lookup_Tables!$B$3:$B$12,MATCH(H509,Lookup_Tables!$A$3:$A$12,0))</f>
        <v>4400000</v>
      </c>
      <c r="AE509" s="30" t="str">
        <f aca="false">INDEX(Lookup_Tables!$C$3:$C$12,MATCH(H509,Lookup_Tables!$A$3:$A$12,0))</f>
        <v>Dr. Neha Chopra</v>
      </c>
      <c r="AF509" s="30" t="str">
        <f aca="false">IFERROR(INDEX(Lookup_Tables!$F$16:$F$45,MATCH(I509,Lookup_Tables!$E$16:$E$45,0)),"N/A")</f>
        <v>EMP218</v>
      </c>
      <c r="AG509" s="30" t="n">
        <f aca="false">_xlfn.IFS(R509="Recovered",4,R509="Referred",3,R509="Admitted",2,R509="Deceased",1,TRUE(),0)</f>
        <v>4</v>
      </c>
      <c r="AH509" s="30" t="str">
        <f aca="false">IF(T509&gt;=4,"Satisfied",IF(T509&gt;=3,"Neutral","Needs Improvement"))</f>
        <v>Satisfied</v>
      </c>
    </row>
    <row r="510" customFormat="false" ht="15" hidden="false" customHeight="false" outlineLevel="0" collapsed="false">
      <c r="A510" s="27" t="s">
        <v>920</v>
      </c>
      <c r="B510" s="27" t="s">
        <v>921</v>
      </c>
      <c r="C510" s="27" t="n">
        <v>28</v>
      </c>
      <c r="D510" s="27" t="s">
        <v>121</v>
      </c>
      <c r="E510" s="28" t="n">
        <v>45294</v>
      </c>
      <c r="F510" s="27" t="s">
        <v>922</v>
      </c>
      <c r="G510" s="28" t="n">
        <v>45297</v>
      </c>
      <c r="H510" s="27" t="s">
        <v>135</v>
      </c>
      <c r="I510" s="27" t="s">
        <v>251</v>
      </c>
      <c r="J510" s="27" t="s">
        <v>201</v>
      </c>
      <c r="K510" s="27" t="s">
        <v>156</v>
      </c>
      <c r="L510" s="27" t="n">
        <v>39</v>
      </c>
      <c r="M510" s="27" t="n">
        <v>61</v>
      </c>
      <c r="N510" s="27" t="s">
        <v>186</v>
      </c>
      <c r="O510" s="27" t="s">
        <v>149</v>
      </c>
      <c r="P510" s="27" t="s">
        <v>187</v>
      </c>
      <c r="Q510" s="29" t="n">
        <v>3732.58</v>
      </c>
      <c r="R510" s="27" t="s">
        <v>130</v>
      </c>
      <c r="S510" s="27" t="s">
        <v>164</v>
      </c>
      <c r="T510" s="27" t="n">
        <v>4</v>
      </c>
      <c r="U510" s="27" t="n">
        <f aca="false">YEAR(E510)</f>
        <v>2024</v>
      </c>
      <c r="V510" s="27" t="str">
        <f aca="false">TEXT(E510,"MMM-YYYY")</f>
        <v>Jan-2024</v>
      </c>
      <c r="W510" s="27" t="n">
        <f aca="false">MONTH(E510)</f>
        <v>1</v>
      </c>
      <c r="X510" s="27" t="str">
        <f aca="false">TEXT(WEEKDAY(E510,2),"0")&amp;" - "&amp;TEXT(E510,"dddd")</f>
        <v>3 - Wednesday</v>
      </c>
      <c r="Y510" s="27" t="str">
        <f aca="false">_xlfn.IFS(C510&lt;18,"Child (0-17)",C510&lt;40,"Young Adult (18-39)",C510&lt;60,"Adult (40-59)",TRUE(),"Senior (60+)")</f>
        <v>Young Adult (18-39)</v>
      </c>
      <c r="Z510" s="27" t="n">
        <f aca="false">ROUND(G510-E510,0)</f>
        <v>3</v>
      </c>
      <c r="AA510" s="27" t="n">
        <f aca="false">L510+M510</f>
        <v>100</v>
      </c>
      <c r="AB510" s="27" t="n">
        <f aca="false">IFERROR(ROUND(Q510/AA510,2),0)</f>
        <v>37.33</v>
      </c>
      <c r="AC510" s="27" t="str">
        <f aca="false">IF(AND(K510="Critical",N510="No"),"URGENT - No Bed","Normal")</f>
        <v>Normal</v>
      </c>
      <c r="AD510" s="33" t="n">
        <f aca="false">INDEX(Lookup_Tables!$B$3:$B$12,MATCH(H510,Lookup_Tables!$A$3:$A$12,0))</f>
        <v>4600000</v>
      </c>
      <c r="AE510" s="27" t="str">
        <f aca="false">INDEX(Lookup_Tables!$C$3:$C$12,MATCH(H510,Lookup_Tables!$A$3:$A$12,0))</f>
        <v>Dr. Farhan Khan</v>
      </c>
      <c r="AF510" s="27" t="str">
        <f aca="false">IFERROR(INDEX(Lookup_Tables!$F$16:$F$45,MATCH(I510,Lookup_Tables!$E$16:$E$45,0)),"N/A")</f>
        <v>EMP207</v>
      </c>
      <c r="AG510" s="27" t="n">
        <f aca="false">_xlfn.IFS(R510="Recovered",4,R510="Referred",3,R510="Admitted",2,R510="Deceased",1,TRUE(),0)</f>
        <v>4</v>
      </c>
      <c r="AH510" s="27" t="str">
        <f aca="false">IF(T510&gt;=4,"Satisfied",IF(T510&gt;=3,"Neutral","Needs Improvement"))</f>
        <v>Satisfied</v>
      </c>
    </row>
    <row r="511" customFormat="false" ht="15" hidden="false" customHeight="false" outlineLevel="0" collapsed="false">
      <c r="A511" s="30" t="s">
        <v>2582</v>
      </c>
      <c r="B511" s="30" t="s">
        <v>2583</v>
      </c>
      <c r="C511" s="30" t="n">
        <v>35</v>
      </c>
      <c r="D511" s="30" t="s">
        <v>121</v>
      </c>
      <c r="E511" s="31" t="n">
        <v>45391</v>
      </c>
      <c r="F511" s="30" t="s">
        <v>241</v>
      </c>
      <c r="G511" s="31" t="n">
        <v>45394</v>
      </c>
      <c r="H511" s="30" t="s">
        <v>135</v>
      </c>
      <c r="I511" s="30" t="s">
        <v>278</v>
      </c>
      <c r="J511" s="30" t="s">
        <v>201</v>
      </c>
      <c r="K511" s="30" t="s">
        <v>156</v>
      </c>
      <c r="L511" s="30" t="n">
        <v>59</v>
      </c>
      <c r="M511" s="30" t="n">
        <v>33</v>
      </c>
      <c r="N511" s="30" t="s">
        <v>127</v>
      </c>
      <c r="O511" s="30" t="s">
        <v>149</v>
      </c>
      <c r="P511" s="30" t="s">
        <v>140</v>
      </c>
      <c r="Q511" s="32" t="n">
        <v>2979.71</v>
      </c>
      <c r="R511" s="30" t="s">
        <v>130</v>
      </c>
      <c r="S511" s="30" t="s">
        <v>151</v>
      </c>
      <c r="T511" s="30" t="n">
        <v>4</v>
      </c>
      <c r="U511" s="30" t="n">
        <f aca="false">YEAR(E511)</f>
        <v>2024</v>
      </c>
      <c r="V511" s="30" t="str">
        <f aca="false">TEXT(E511,"MMM-YYYY")</f>
        <v>Apr-2024</v>
      </c>
      <c r="W511" s="30" t="n">
        <f aca="false">MONTH(E511)</f>
        <v>4</v>
      </c>
      <c r="X511" s="30" t="str">
        <f aca="false">TEXT(WEEKDAY(E511,2),"0")&amp;" - "&amp;TEXT(E511,"dddd")</f>
        <v>2 - Tuesday</v>
      </c>
      <c r="Y511" s="30" t="str">
        <f aca="false">_xlfn.IFS(C511&lt;18,"Child (0-17)",C511&lt;40,"Young Adult (18-39)",C511&lt;60,"Adult (40-59)",TRUE(),"Senior (60+)")</f>
        <v>Young Adult (18-39)</v>
      </c>
      <c r="Z511" s="30" t="n">
        <f aca="false">ROUND(G511-E511,0)</f>
        <v>3</v>
      </c>
      <c r="AA511" s="30" t="n">
        <f aca="false">L511+M511</f>
        <v>92</v>
      </c>
      <c r="AB511" s="30" t="n">
        <f aca="false">IFERROR(ROUND(Q511/AA511,2),0)</f>
        <v>32.39</v>
      </c>
      <c r="AC511" s="30" t="str">
        <f aca="false">IF(AND(K511="Critical",N511="No"),"URGENT - No Bed","Normal")</f>
        <v>Normal</v>
      </c>
      <c r="AD511" s="34" t="n">
        <f aca="false">INDEX(Lookup_Tables!$B$3:$B$12,MATCH(H511,Lookup_Tables!$A$3:$A$12,0))</f>
        <v>4600000</v>
      </c>
      <c r="AE511" s="30" t="str">
        <f aca="false">INDEX(Lookup_Tables!$C$3:$C$12,MATCH(H511,Lookup_Tables!$A$3:$A$12,0))</f>
        <v>Dr. Farhan Khan</v>
      </c>
      <c r="AF511" s="30" t="str">
        <f aca="false">IFERROR(INDEX(Lookup_Tables!$F$16:$F$45,MATCH(I511,Lookup_Tables!$E$16:$E$45,0)),"N/A")</f>
        <v>EMP208</v>
      </c>
      <c r="AG511" s="30" t="n">
        <f aca="false">_xlfn.IFS(R511="Recovered",4,R511="Referred",3,R511="Admitted",2,R511="Deceased",1,TRUE(),0)</f>
        <v>4</v>
      </c>
      <c r="AH511" s="30" t="str">
        <f aca="false">IF(T511&gt;=4,"Satisfied",IF(T511&gt;=3,"Neutral","Needs Improvement"))</f>
        <v>Satisfied</v>
      </c>
    </row>
    <row r="512" customFormat="false" ht="15" hidden="false" customHeight="false" outlineLevel="0" collapsed="false">
      <c r="A512" s="27" t="s">
        <v>6600</v>
      </c>
      <c r="B512" s="27" t="s">
        <v>1881</v>
      </c>
      <c r="C512" s="27" t="n">
        <v>52</v>
      </c>
      <c r="D512" s="27" t="s">
        <v>121</v>
      </c>
      <c r="E512" s="28" t="n">
        <v>45649</v>
      </c>
      <c r="F512" s="27" t="s">
        <v>1263</v>
      </c>
      <c r="G512" s="28" t="n">
        <v>45650</v>
      </c>
      <c r="H512" s="27" t="s">
        <v>161</v>
      </c>
      <c r="I512" s="27" t="s">
        <v>538</v>
      </c>
      <c r="J512" s="27" t="s">
        <v>648</v>
      </c>
      <c r="K512" s="27" t="s">
        <v>138</v>
      </c>
      <c r="L512" s="27" t="n">
        <v>52</v>
      </c>
      <c r="M512" s="27" t="n">
        <v>22</v>
      </c>
      <c r="N512" s="27" t="s">
        <v>127</v>
      </c>
      <c r="O512" s="27" t="s">
        <v>149</v>
      </c>
      <c r="P512" s="27" t="s">
        <v>140</v>
      </c>
      <c r="Q512" s="29" t="n">
        <v>654.67</v>
      </c>
      <c r="R512" s="27" t="s">
        <v>130</v>
      </c>
      <c r="S512" s="27" t="s">
        <v>141</v>
      </c>
      <c r="T512" s="27" t="n">
        <v>3</v>
      </c>
      <c r="U512" s="27" t="n">
        <f aca="false">YEAR(E512)</f>
        <v>2024</v>
      </c>
      <c r="V512" s="27" t="str">
        <f aca="false">TEXT(E512,"MMM-YYYY")</f>
        <v>Dec-2024</v>
      </c>
      <c r="W512" s="27" t="n">
        <f aca="false">MONTH(E512)</f>
        <v>12</v>
      </c>
      <c r="X512" s="27" t="str">
        <f aca="false">TEXT(WEEKDAY(E512,2),"0")&amp;" - "&amp;TEXT(E512,"dddd")</f>
        <v>1 - Monday</v>
      </c>
      <c r="Y512" s="27" t="str">
        <f aca="false">_xlfn.IFS(C512&lt;18,"Child (0-17)",C512&lt;40,"Young Adult (18-39)",C512&lt;60,"Adult (40-59)",TRUE(),"Senior (60+)")</f>
        <v>Adult (40-59)</v>
      </c>
      <c r="Z512" s="27" t="n">
        <f aca="false">ROUND(G512-E512,0)</f>
        <v>1</v>
      </c>
      <c r="AA512" s="27" t="n">
        <f aca="false">L512+M512</f>
        <v>74</v>
      </c>
      <c r="AB512" s="27" t="n">
        <f aca="false">IFERROR(ROUND(Q512/AA512,2),0)</f>
        <v>8.85</v>
      </c>
      <c r="AC512" s="27" t="str">
        <f aca="false">IF(AND(K512="Critical",N512="No"),"URGENT - No Bed","Normal")</f>
        <v>Normal</v>
      </c>
      <c r="AD512" s="33" t="n">
        <f aca="false">INDEX(Lookup_Tables!$B$3:$B$12,MATCH(H512,Lookup_Tables!$A$3:$A$12,0))</f>
        <v>3600000</v>
      </c>
      <c r="AE512" s="27" t="str">
        <f aca="false">INDEX(Lookup_Tables!$C$3:$C$12,MATCH(H512,Lookup_Tables!$A$3:$A$12,0))</f>
        <v>Dr. Sameer Joshi</v>
      </c>
      <c r="AF512" s="27" t="str">
        <f aca="false">IFERROR(INDEX(Lookup_Tables!$F$16:$F$45,MATCH(I512,Lookup_Tables!$E$16:$E$45,0)),"N/A")</f>
        <v>EMP221</v>
      </c>
      <c r="AG512" s="27" t="n">
        <f aca="false">_xlfn.IFS(R512="Recovered",4,R512="Referred",3,R512="Admitted",2,R512="Deceased",1,TRUE(),0)</f>
        <v>4</v>
      </c>
      <c r="AH512" s="27" t="str">
        <f aca="false">IF(T512&gt;=4,"Satisfied",IF(T512&gt;=3,"Neutral","Needs Improvement"))</f>
        <v>Neutral</v>
      </c>
    </row>
    <row r="513" customFormat="false" ht="15" hidden="false" customHeight="false" outlineLevel="0" collapsed="false">
      <c r="A513" s="30" t="s">
        <v>1965</v>
      </c>
      <c r="B513" s="30" t="s">
        <v>1966</v>
      </c>
      <c r="C513" s="30" t="n">
        <v>41</v>
      </c>
      <c r="D513" s="30" t="s">
        <v>121</v>
      </c>
      <c r="E513" s="31" t="n">
        <v>45333</v>
      </c>
      <c r="F513" s="30" t="s">
        <v>1132</v>
      </c>
      <c r="G513" s="31" t="n">
        <v>45334</v>
      </c>
      <c r="H513" s="30" t="s">
        <v>242</v>
      </c>
      <c r="I513" s="30" t="s">
        <v>315</v>
      </c>
      <c r="J513" s="30" t="s">
        <v>363</v>
      </c>
      <c r="K513" s="30" t="s">
        <v>138</v>
      </c>
      <c r="L513" s="30" t="n">
        <v>84</v>
      </c>
      <c r="M513" s="30" t="n">
        <v>45</v>
      </c>
      <c r="N513" s="30" t="s">
        <v>127</v>
      </c>
      <c r="O513" s="30" t="s">
        <v>149</v>
      </c>
      <c r="P513" s="30" t="s">
        <v>150</v>
      </c>
      <c r="Q513" s="32" t="n">
        <v>2442.87</v>
      </c>
      <c r="R513" s="30" t="s">
        <v>130</v>
      </c>
      <c r="S513" s="30" t="s">
        <v>164</v>
      </c>
      <c r="T513" s="30" t="n">
        <v>5</v>
      </c>
      <c r="U513" s="30" t="n">
        <f aca="false">YEAR(E513)</f>
        <v>2024</v>
      </c>
      <c r="V513" s="30" t="str">
        <f aca="false">TEXT(E513,"MMM-YYYY")</f>
        <v>Feb-2024</v>
      </c>
      <c r="W513" s="30" t="n">
        <f aca="false">MONTH(E513)</f>
        <v>2</v>
      </c>
      <c r="X513" s="30" t="str">
        <f aca="false">TEXT(WEEKDAY(E513,2),"0")&amp;" - "&amp;TEXT(E513,"dddd")</f>
        <v>7 - Sunday</v>
      </c>
      <c r="Y513" s="30" t="str">
        <f aca="false">_xlfn.IFS(C513&lt;18,"Child (0-17)",C513&lt;40,"Young Adult (18-39)",C513&lt;60,"Adult (40-59)",TRUE(),"Senior (60+)")</f>
        <v>Adult (40-59)</v>
      </c>
      <c r="Z513" s="30" t="n">
        <f aca="false">ROUND(G513-E513,0)</f>
        <v>1</v>
      </c>
      <c r="AA513" s="30" t="n">
        <f aca="false">L513+M513</f>
        <v>129</v>
      </c>
      <c r="AB513" s="30" t="n">
        <f aca="false">IFERROR(ROUND(Q513/AA513,2),0)</f>
        <v>18.94</v>
      </c>
      <c r="AC513" s="30" t="str">
        <f aca="false">IF(AND(K513="Critical",N513="No"),"URGENT - No Bed","Normal")</f>
        <v>Normal</v>
      </c>
      <c r="AD513" s="34" t="n">
        <f aca="false">INDEX(Lookup_Tables!$B$3:$B$12,MATCH(H513,Lookup_Tables!$A$3:$A$12,0))</f>
        <v>3000000</v>
      </c>
      <c r="AE513" s="30" t="str">
        <f aca="false">INDEX(Lookup_Tables!$C$3:$C$12,MATCH(H513,Lookup_Tables!$A$3:$A$12,0))</f>
        <v>Dr. Pooja Iyer</v>
      </c>
      <c r="AF513" s="30" t="str">
        <f aca="false">IFERROR(INDEX(Lookup_Tables!$F$16:$F$45,MATCH(I513,Lookup_Tables!$E$16:$E$45,0)),"N/A")</f>
        <v>EMP213</v>
      </c>
      <c r="AG513" s="30" t="n">
        <f aca="false">_xlfn.IFS(R513="Recovered",4,R513="Referred",3,R513="Admitted",2,R513="Deceased",1,TRUE(),0)</f>
        <v>4</v>
      </c>
      <c r="AH513" s="30" t="str">
        <f aca="false">IF(T513&gt;=4,"Satisfied",IF(T513&gt;=3,"Neutral","Needs Improvement"))</f>
        <v>Satisfied</v>
      </c>
    </row>
    <row r="514" customFormat="false" ht="15" hidden="false" customHeight="false" outlineLevel="0" collapsed="false">
      <c r="A514" s="27" t="s">
        <v>5214</v>
      </c>
      <c r="B514" s="27" t="s">
        <v>5143</v>
      </c>
      <c r="C514" s="27" t="n">
        <v>76</v>
      </c>
      <c r="D514" s="27" t="s">
        <v>121</v>
      </c>
      <c r="E514" s="28" t="n">
        <v>45468</v>
      </c>
      <c r="F514" s="27" t="s">
        <v>1745</v>
      </c>
      <c r="G514" s="28" t="n">
        <v>45476</v>
      </c>
      <c r="H514" s="27" t="s">
        <v>183</v>
      </c>
      <c r="I514" s="27" t="s">
        <v>212</v>
      </c>
      <c r="J514" s="27" t="s">
        <v>476</v>
      </c>
      <c r="K514" s="27" t="s">
        <v>202</v>
      </c>
      <c r="L514" s="27" t="n">
        <v>0</v>
      </c>
      <c r="M514" s="27" t="n">
        <v>103</v>
      </c>
      <c r="N514" s="27" t="s">
        <v>186</v>
      </c>
      <c r="O514" s="27" t="s">
        <v>128</v>
      </c>
      <c r="P514" s="27" t="s">
        <v>187</v>
      </c>
      <c r="Q514" s="29" t="n">
        <v>17592.49</v>
      </c>
      <c r="R514" s="27" t="s">
        <v>172</v>
      </c>
      <c r="S514" s="27" t="s">
        <v>141</v>
      </c>
      <c r="T514" s="27" t="n">
        <v>3</v>
      </c>
      <c r="U514" s="27" t="n">
        <f aca="false">YEAR(E514)</f>
        <v>2024</v>
      </c>
      <c r="V514" s="27" t="str">
        <f aca="false">TEXT(E514,"MMM-YYYY")</f>
        <v>Jun-2024</v>
      </c>
      <c r="W514" s="27" t="n">
        <f aca="false">MONTH(E514)</f>
        <v>6</v>
      </c>
      <c r="X514" s="27" t="str">
        <f aca="false">TEXT(WEEKDAY(E514,2),"0")&amp;" - "&amp;TEXT(E514,"dddd")</f>
        <v>2 - Tuesday</v>
      </c>
      <c r="Y514" s="27" t="str">
        <f aca="false">_xlfn.IFS(C514&lt;18,"Child (0-17)",C514&lt;40,"Young Adult (18-39)",C514&lt;60,"Adult (40-59)",TRUE(),"Senior (60+)")</f>
        <v>Senior (60+)</v>
      </c>
      <c r="Z514" s="27" t="n">
        <f aca="false">ROUND(G514-E514,0)</f>
        <v>8</v>
      </c>
      <c r="AA514" s="27" t="n">
        <f aca="false">L514+M514</f>
        <v>103</v>
      </c>
      <c r="AB514" s="27" t="n">
        <f aca="false">IFERROR(ROUND(Q514/AA514,2),0)</f>
        <v>170.8</v>
      </c>
      <c r="AC514" s="27" t="str">
        <f aca="false">IF(AND(K514="Critical",N514="No"),"URGENT - No Bed","Normal")</f>
        <v>Normal</v>
      </c>
      <c r="AD514" s="33" t="n">
        <f aca="false">INDEX(Lookup_Tables!$B$3:$B$12,MATCH(H514,Lookup_Tables!$A$3:$A$12,0))</f>
        <v>3100000</v>
      </c>
      <c r="AE514" s="27" t="str">
        <f aca="false">INDEX(Lookup_Tables!$C$3:$C$12,MATCH(H514,Lookup_Tables!$A$3:$A$12,0))</f>
        <v>Dr. Kavita Rao</v>
      </c>
      <c r="AF514" s="27" t="str">
        <f aca="false">IFERROR(INDEX(Lookup_Tables!$F$16:$F$45,MATCH(I514,Lookup_Tables!$E$16:$E$45,0)),"N/A")</f>
        <v>EMP225</v>
      </c>
      <c r="AG514" s="27" t="n">
        <f aca="false">_xlfn.IFS(R514="Recovered",4,R514="Referred",3,R514="Admitted",2,R514="Deceased",1,TRUE(),0)</f>
        <v>2</v>
      </c>
      <c r="AH514" s="27" t="str">
        <f aca="false">IF(T514&gt;=4,"Satisfied",IF(T514&gt;=3,"Neutral","Needs Improvement"))</f>
        <v>Neutral</v>
      </c>
    </row>
    <row r="515" customFormat="false" ht="15" hidden="false" customHeight="false" outlineLevel="0" collapsed="false">
      <c r="A515" s="30" t="s">
        <v>4245</v>
      </c>
      <c r="B515" s="30" t="s">
        <v>1112</v>
      </c>
      <c r="C515" s="30" t="n">
        <v>42</v>
      </c>
      <c r="D515" s="30" t="s">
        <v>121</v>
      </c>
      <c r="E515" s="31" t="n">
        <v>45379</v>
      </c>
      <c r="F515" s="30" t="s">
        <v>961</v>
      </c>
      <c r="G515" s="31" t="n">
        <v>45381</v>
      </c>
      <c r="H515" s="30" t="s">
        <v>161</v>
      </c>
      <c r="I515" s="30" t="s">
        <v>320</v>
      </c>
      <c r="J515" s="30" t="s">
        <v>648</v>
      </c>
      <c r="K515" s="30" t="s">
        <v>126</v>
      </c>
      <c r="L515" s="30" t="n">
        <v>37</v>
      </c>
      <c r="M515" s="30" t="n">
        <v>59</v>
      </c>
      <c r="N515" s="30" t="s">
        <v>186</v>
      </c>
      <c r="O515" s="30" t="s">
        <v>171</v>
      </c>
      <c r="P515" s="30" t="s">
        <v>140</v>
      </c>
      <c r="Q515" s="32" t="n">
        <v>6786.88</v>
      </c>
      <c r="R515" s="30" t="s">
        <v>172</v>
      </c>
      <c r="S515" s="30" t="s">
        <v>178</v>
      </c>
      <c r="T515" s="30" t="n">
        <v>3</v>
      </c>
      <c r="U515" s="30" t="n">
        <f aca="false">YEAR(E515)</f>
        <v>2024</v>
      </c>
      <c r="V515" s="30" t="str">
        <f aca="false">TEXT(E515,"MMM-YYYY")</f>
        <v>Mar-2024</v>
      </c>
      <c r="W515" s="30" t="n">
        <f aca="false">MONTH(E515)</f>
        <v>3</v>
      </c>
      <c r="X515" s="30" t="str">
        <f aca="false">TEXT(WEEKDAY(E515,2),"0")&amp;" - "&amp;TEXT(E515,"dddd")</f>
        <v>4 - Thursday</v>
      </c>
      <c r="Y515" s="30" t="str">
        <f aca="false">_xlfn.IFS(C515&lt;18,"Child (0-17)",C515&lt;40,"Young Adult (18-39)",C515&lt;60,"Adult (40-59)",TRUE(),"Senior (60+)")</f>
        <v>Adult (40-59)</v>
      </c>
      <c r="Z515" s="30" t="n">
        <f aca="false">ROUND(G515-E515,0)</f>
        <v>2</v>
      </c>
      <c r="AA515" s="30" t="n">
        <f aca="false">L515+M515</f>
        <v>96</v>
      </c>
      <c r="AB515" s="30" t="n">
        <f aca="false">IFERROR(ROUND(Q515/AA515,2),0)</f>
        <v>70.7</v>
      </c>
      <c r="AC515" s="30" t="str">
        <f aca="false">IF(AND(K515="Critical",N515="No"),"URGENT - No Bed","Normal")</f>
        <v>Normal</v>
      </c>
      <c r="AD515" s="34" t="n">
        <f aca="false">INDEX(Lookup_Tables!$B$3:$B$12,MATCH(H515,Lookup_Tables!$A$3:$A$12,0))</f>
        <v>3600000</v>
      </c>
      <c r="AE515" s="30" t="str">
        <f aca="false">INDEX(Lookup_Tables!$C$3:$C$12,MATCH(H515,Lookup_Tables!$A$3:$A$12,0))</f>
        <v>Dr. Sameer Joshi</v>
      </c>
      <c r="AF515" s="30" t="str">
        <f aca="false">IFERROR(INDEX(Lookup_Tables!$F$16:$F$45,MATCH(I515,Lookup_Tables!$E$16:$E$45,0)),"N/A")</f>
        <v>EMP223</v>
      </c>
      <c r="AG515" s="30" t="n">
        <f aca="false">_xlfn.IFS(R515="Recovered",4,R515="Referred",3,R515="Admitted",2,R515="Deceased",1,TRUE(),0)</f>
        <v>2</v>
      </c>
      <c r="AH515" s="30" t="str">
        <f aca="false">IF(T515&gt;=4,"Satisfied",IF(T515&gt;=3,"Neutral","Needs Improvement"))</f>
        <v>Neutral</v>
      </c>
    </row>
    <row r="516" customFormat="false" ht="15" hidden="false" customHeight="false" outlineLevel="0" collapsed="false">
      <c r="A516" s="27" t="s">
        <v>2567</v>
      </c>
      <c r="B516" s="27" t="s">
        <v>2074</v>
      </c>
      <c r="C516" s="27" t="n">
        <v>54</v>
      </c>
      <c r="D516" s="27" t="s">
        <v>121</v>
      </c>
      <c r="E516" s="28" t="n">
        <v>45517</v>
      </c>
      <c r="F516" s="27" t="s">
        <v>1749</v>
      </c>
      <c r="G516" s="28" t="n">
        <v>45519</v>
      </c>
      <c r="H516" s="27" t="s">
        <v>236</v>
      </c>
      <c r="I516" s="27" t="s">
        <v>237</v>
      </c>
      <c r="J516" s="27" t="s">
        <v>375</v>
      </c>
      <c r="K516" s="27" t="s">
        <v>126</v>
      </c>
      <c r="L516" s="27" t="n">
        <v>10</v>
      </c>
      <c r="M516" s="27" t="n">
        <v>93</v>
      </c>
      <c r="N516" s="27" t="s">
        <v>186</v>
      </c>
      <c r="O516" s="27" t="s">
        <v>128</v>
      </c>
      <c r="P516" s="27" t="s">
        <v>187</v>
      </c>
      <c r="Q516" s="29" t="n">
        <v>8066.29</v>
      </c>
      <c r="R516" s="27" t="s">
        <v>130</v>
      </c>
      <c r="S516" s="27" t="s">
        <v>164</v>
      </c>
      <c r="T516" s="27" t="n">
        <v>3</v>
      </c>
      <c r="U516" s="27" t="n">
        <f aca="false">YEAR(E516)</f>
        <v>2024</v>
      </c>
      <c r="V516" s="27" t="str">
        <f aca="false">TEXT(E516,"MMM-YYYY")</f>
        <v>Aug-2024</v>
      </c>
      <c r="W516" s="27" t="n">
        <f aca="false">MONTH(E516)</f>
        <v>8</v>
      </c>
      <c r="X516" s="27" t="str">
        <f aca="false">TEXT(WEEKDAY(E516,2),"0")&amp;" - "&amp;TEXT(E516,"dddd")</f>
        <v>2 - Tuesday</v>
      </c>
      <c r="Y516" s="27" t="str">
        <f aca="false">_xlfn.IFS(C516&lt;18,"Child (0-17)",C516&lt;40,"Young Adult (18-39)",C516&lt;60,"Adult (40-59)",TRUE(),"Senior (60+)")</f>
        <v>Adult (40-59)</v>
      </c>
      <c r="Z516" s="27" t="n">
        <f aca="false">ROUND(G516-E516,0)</f>
        <v>2</v>
      </c>
      <c r="AA516" s="27" t="n">
        <f aca="false">L516+M516</f>
        <v>103</v>
      </c>
      <c r="AB516" s="27" t="n">
        <f aca="false">IFERROR(ROUND(Q516/AA516,2),0)</f>
        <v>78.31</v>
      </c>
      <c r="AC516" s="27" t="str">
        <f aca="false">IF(AND(K516="Critical",N516="No"),"URGENT - No Bed","Normal")</f>
        <v>Normal</v>
      </c>
      <c r="AD516" s="33" t="n">
        <f aca="false">INDEX(Lookup_Tables!$B$3:$B$12,MATCH(H516,Lookup_Tables!$A$3:$A$12,0))</f>
        <v>3900000</v>
      </c>
      <c r="AE516" s="27" t="str">
        <f aca="false">INDEX(Lookup_Tables!$C$3:$C$12,MATCH(H516,Lookup_Tables!$A$3:$A$12,0))</f>
        <v>Dr. Rina Mehta</v>
      </c>
      <c r="AF516" s="27" t="str">
        <f aca="false">IFERROR(INDEX(Lookup_Tables!$F$16:$F$45,MATCH(I516,Lookup_Tables!$E$16:$E$45,0)),"N/A")</f>
        <v>EMP215</v>
      </c>
      <c r="AG516" s="27" t="n">
        <f aca="false">_xlfn.IFS(R516="Recovered",4,R516="Referred",3,R516="Admitted",2,R516="Deceased",1,TRUE(),0)</f>
        <v>4</v>
      </c>
      <c r="AH516" s="27" t="str">
        <f aca="false">IF(T516&gt;=4,"Satisfied",IF(T516&gt;=3,"Neutral","Needs Improvement"))</f>
        <v>Neutral</v>
      </c>
    </row>
    <row r="517" customFormat="false" ht="15" hidden="false" customHeight="false" outlineLevel="0" collapsed="false">
      <c r="A517" s="30" t="s">
        <v>4292</v>
      </c>
      <c r="B517" s="30" t="s">
        <v>3529</v>
      </c>
      <c r="C517" s="30" t="n">
        <v>36</v>
      </c>
      <c r="D517" s="30" t="s">
        <v>181</v>
      </c>
      <c r="E517" s="31" t="n">
        <v>45295</v>
      </c>
      <c r="F517" s="30" t="s">
        <v>410</v>
      </c>
      <c r="G517" s="31" t="n">
        <v>45295</v>
      </c>
      <c r="H517" s="30" t="s">
        <v>217</v>
      </c>
      <c r="I517" s="30" t="s">
        <v>392</v>
      </c>
      <c r="J517" s="30" t="s">
        <v>483</v>
      </c>
      <c r="K517" s="30" t="s">
        <v>138</v>
      </c>
      <c r="L517" s="30" t="n">
        <v>86</v>
      </c>
      <c r="M517" s="30" t="n">
        <v>45</v>
      </c>
      <c r="N517" s="30" t="s">
        <v>127</v>
      </c>
      <c r="O517" s="30" t="s">
        <v>149</v>
      </c>
      <c r="P517" s="30" t="s">
        <v>129</v>
      </c>
      <c r="Q517" s="32" t="n">
        <v>2488.82</v>
      </c>
      <c r="R517" s="30" t="s">
        <v>130</v>
      </c>
      <c r="S517" s="30" t="s">
        <v>151</v>
      </c>
      <c r="T517" s="30" t="n">
        <v>2</v>
      </c>
      <c r="U517" s="30" t="n">
        <f aca="false">YEAR(E517)</f>
        <v>2024</v>
      </c>
      <c r="V517" s="30" t="str">
        <f aca="false">TEXT(E517,"MMM-YYYY")</f>
        <v>Jan-2024</v>
      </c>
      <c r="W517" s="30" t="n">
        <f aca="false">MONTH(E517)</f>
        <v>1</v>
      </c>
      <c r="X517" s="30" t="str">
        <f aca="false">TEXT(WEEKDAY(E517,2),"0")&amp;" - "&amp;TEXT(E517,"dddd")</f>
        <v>4 - Thursday</v>
      </c>
      <c r="Y517" s="30" t="str">
        <f aca="false">_xlfn.IFS(C517&lt;18,"Child (0-17)",C517&lt;40,"Young Adult (18-39)",C517&lt;60,"Adult (40-59)",TRUE(),"Senior (60+)")</f>
        <v>Young Adult (18-39)</v>
      </c>
      <c r="Z517" s="30" t="n">
        <f aca="false">ROUND(G517-E517,0)</f>
        <v>0</v>
      </c>
      <c r="AA517" s="30" t="n">
        <f aca="false">L517+M517</f>
        <v>131</v>
      </c>
      <c r="AB517" s="30" t="n">
        <f aca="false">IFERROR(ROUND(Q517/AA517,2),0)</f>
        <v>19</v>
      </c>
      <c r="AC517" s="30" t="str">
        <f aca="false">IF(AND(K517="Critical",N517="No"),"URGENT - No Bed","Normal")</f>
        <v>Normal</v>
      </c>
      <c r="AD517" s="34" t="n">
        <f aca="false">INDEX(Lookup_Tables!$B$3:$B$12,MATCH(H517,Lookup_Tables!$A$3:$A$12,0))</f>
        <v>4200000</v>
      </c>
      <c r="AE517" s="30" t="str">
        <f aca="false">INDEX(Lookup_Tables!$C$3:$C$12,MATCH(H517,Lookup_Tables!$A$3:$A$12,0))</f>
        <v>Dr. Anil Kapoor</v>
      </c>
      <c r="AF517" s="30" t="str">
        <f aca="false">IFERROR(INDEX(Lookup_Tables!$F$16:$F$45,MATCH(I517,Lookup_Tables!$E$16:$E$45,0)),"N/A")</f>
        <v>EMP202</v>
      </c>
      <c r="AG517" s="30" t="n">
        <f aca="false">_xlfn.IFS(R517="Recovered",4,R517="Referred",3,R517="Admitted",2,R517="Deceased",1,TRUE(),0)</f>
        <v>4</v>
      </c>
      <c r="AH517" s="30" t="str">
        <f aca="false">IF(T517&gt;=4,"Satisfied",IF(T517&gt;=3,"Neutral","Needs Improvement"))</f>
        <v>Needs Improvement</v>
      </c>
    </row>
    <row r="518" customFormat="false" ht="15" hidden="false" customHeight="false" outlineLevel="0" collapsed="false">
      <c r="A518" s="27" t="s">
        <v>5906</v>
      </c>
      <c r="B518" s="27" t="s">
        <v>1019</v>
      </c>
      <c r="C518" s="27" t="n">
        <v>49</v>
      </c>
      <c r="D518" s="27" t="s">
        <v>121</v>
      </c>
      <c r="E518" s="28" t="n">
        <v>45453</v>
      </c>
      <c r="F518" s="27" t="s">
        <v>1081</v>
      </c>
      <c r="G518" s="28" t="n">
        <v>45453</v>
      </c>
      <c r="H518" s="27" t="s">
        <v>242</v>
      </c>
      <c r="I518" s="27" t="s">
        <v>315</v>
      </c>
      <c r="J518" s="27" t="s">
        <v>363</v>
      </c>
      <c r="K518" s="27" t="s">
        <v>156</v>
      </c>
      <c r="L518" s="27" t="n">
        <v>66</v>
      </c>
      <c r="M518" s="27" t="n">
        <v>36</v>
      </c>
      <c r="N518" s="27" t="s">
        <v>186</v>
      </c>
      <c r="O518" s="27" t="s">
        <v>149</v>
      </c>
      <c r="P518" s="27" t="s">
        <v>129</v>
      </c>
      <c r="Q518" s="29" t="n">
        <v>3990.44</v>
      </c>
      <c r="R518" s="27" t="s">
        <v>172</v>
      </c>
      <c r="S518" s="27" t="s">
        <v>192</v>
      </c>
      <c r="T518" s="27" t="n">
        <v>4</v>
      </c>
      <c r="U518" s="27" t="n">
        <f aca="false">YEAR(E518)</f>
        <v>2024</v>
      </c>
      <c r="V518" s="27" t="str">
        <f aca="false">TEXT(E518,"MMM-YYYY")</f>
        <v>Jun-2024</v>
      </c>
      <c r="W518" s="27" t="n">
        <f aca="false">MONTH(E518)</f>
        <v>6</v>
      </c>
      <c r="X518" s="27" t="str">
        <f aca="false">TEXT(WEEKDAY(E518,2),"0")&amp;" - "&amp;TEXT(E518,"dddd")</f>
        <v>1 - Monday</v>
      </c>
      <c r="Y518" s="27" t="str">
        <f aca="false">_xlfn.IFS(C518&lt;18,"Child (0-17)",C518&lt;40,"Young Adult (18-39)",C518&lt;60,"Adult (40-59)",TRUE(),"Senior (60+)")</f>
        <v>Adult (40-59)</v>
      </c>
      <c r="Z518" s="27" t="n">
        <f aca="false">ROUND(G518-E518,0)</f>
        <v>0</v>
      </c>
      <c r="AA518" s="27" t="n">
        <f aca="false">L518+M518</f>
        <v>102</v>
      </c>
      <c r="AB518" s="27" t="n">
        <f aca="false">IFERROR(ROUND(Q518/AA518,2),0)</f>
        <v>39.12</v>
      </c>
      <c r="AC518" s="27" t="str">
        <f aca="false">IF(AND(K518="Critical",N518="No"),"URGENT - No Bed","Normal")</f>
        <v>Normal</v>
      </c>
      <c r="AD518" s="33" t="n">
        <f aca="false">INDEX(Lookup_Tables!$B$3:$B$12,MATCH(H518,Lookup_Tables!$A$3:$A$12,0))</f>
        <v>3000000</v>
      </c>
      <c r="AE518" s="27" t="str">
        <f aca="false">INDEX(Lookup_Tables!$C$3:$C$12,MATCH(H518,Lookup_Tables!$A$3:$A$12,0))</f>
        <v>Dr. Pooja Iyer</v>
      </c>
      <c r="AF518" s="27" t="str">
        <f aca="false">IFERROR(INDEX(Lookup_Tables!$F$16:$F$45,MATCH(I518,Lookup_Tables!$E$16:$E$45,0)),"N/A")</f>
        <v>EMP213</v>
      </c>
      <c r="AG518" s="27" t="n">
        <f aca="false">_xlfn.IFS(R518="Recovered",4,R518="Referred",3,R518="Admitted",2,R518="Deceased",1,TRUE(),0)</f>
        <v>2</v>
      </c>
      <c r="AH518" s="27" t="str">
        <f aca="false">IF(T518&gt;=4,"Satisfied",IF(T518&gt;=3,"Neutral","Needs Improvement"))</f>
        <v>Satisfied</v>
      </c>
    </row>
    <row r="519" customFormat="false" ht="15" hidden="false" customHeight="false" outlineLevel="0" collapsed="false">
      <c r="A519" s="30" t="s">
        <v>6239</v>
      </c>
      <c r="B519" s="30" t="s">
        <v>722</v>
      </c>
      <c r="C519" s="30" t="n">
        <v>32</v>
      </c>
      <c r="D519" s="30" t="s">
        <v>181</v>
      </c>
      <c r="E519" s="31" t="n">
        <v>45563</v>
      </c>
      <c r="F519" s="30" t="s">
        <v>682</v>
      </c>
      <c r="G519" s="31" t="n">
        <v>45566</v>
      </c>
      <c r="H519" s="30" t="s">
        <v>183</v>
      </c>
      <c r="I519" s="30" t="s">
        <v>212</v>
      </c>
      <c r="J519" s="30" t="s">
        <v>185</v>
      </c>
      <c r="K519" s="30" t="s">
        <v>156</v>
      </c>
      <c r="L519" s="30" t="n">
        <v>57</v>
      </c>
      <c r="M519" s="30" t="n">
        <v>42</v>
      </c>
      <c r="N519" s="30" t="s">
        <v>186</v>
      </c>
      <c r="O519" s="30" t="s">
        <v>139</v>
      </c>
      <c r="P519" s="30" t="s">
        <v>150</v>
      </c>
      <c r="Q519" s="32" t="n">
        <v>2663.26</v>
      </c>
      <c r="R519" s="30" t="s">
        <v>130</v>
      </c>
      <c r="S519" s="30" t="s">
        <v>131</v>
      </c>
      <c r="T519" s="30" t="n">
        <v>5</v>
      </c>
      <c r="U519" s="30" t="n">
        <f aca="false">YEAR(E519)</f>
        <v>2024</v>
      </c>
      <c r="V519" s="30" t="str">
        <f aca="false">TEXT(E519,"MMM-YYYY")</f>
        <v>Sep-2024</v>
      </c>
      <c r="W519" s="30" t="n">
        <f aca="false">MONTH(E519)</f>
        <v>9</v>
      </c>
      <c r="X519" s="30" t="str">
        <f aca="false">TEXT(WEEKDAY(E519,2),"0")&amp;" - "&amp;TEXT(E519,"dddd")</f>
        <v>6 - Saturday</v>
      </c>
      <c r="Y519" s="30" t="str">
        <f aca="false">_xlfn.IFS(C519&lt;18,"Child (0-17)",C519&lt;40,"Young Adult (18-39)",C519&lt;60,"Adult (40-59)",TRUE(),"Senior (60+)")</f>
        <v>Young Adult (18-39)</v>
      </c>
      <c r="Z519" s="30" t="n">
        <f aca="false">ROUND(G519-E519,0)</f>
        <v>3</v>
      </c>
      <c r="AA519" s="30" t="n">
        <f aca="false">L519+M519</f>
        <v>99</v>
      </c>
      <c r="AB519" s="30" t="n">
        <f aca="false">IFERROR(ROUND(Q519/AA519,2),0)</f>
        <v>26.9</v>
      </c>
      <c r="AC519" s="30" t="str">
        <f aca="false">IF(AND(K519="Critical",N519="No"),"URGENT - No Bed","Normal")</f>
        <v>Normal</v>
      </c>
      <c r="AD519" s="34" t="n">
        <f aca="false">INDEX(Lookup_Tables!$B$3:$B$12,MATCH(H519,Lookup_Tables!$A$3:$A$12,0))</f>
        <v>3100000</v>
      </c>
      <c r="AE519" s="30" t="str">
        <f aca="false">INDEX(Lookup_Tables!$C$3:$C$12,MATCH(H519,Lookup_Tables!$A$3:$A$12,0))</f>
        <v>Dr. Kavita Rao</v>
      </c>
      <c r="AF519" s="30" t="str">
        <f aca="false">IFERROR(INDEX(Lookup_Tables!$F$16:$F$45,MATCH(I519,Lookup_Tables!$E$16:$E$45,0)),"N/A")</f>
        <v>EMP225</v>
      </c>
      <c r="AG519" s="30" t="n">
        <f aca="false">_xlfn.IFS(R519="Recovered",4,R519="Referred",3,R519="Admitted",2,R519="Deceased",1,TRUE(),0)</f>
        <v>4</v>
      </c>
      <c r="AH519" s="30" t="str">
        <f aca="false">IF(T519&gt;=4,"Satisfied",IF(T519&gt;=3,"Neutral","Needs Improvement"))</f>
        <v>Satisfied</v>
      </c>
    </row>
    <row r="520" customFormat="false" ht="15" hidden="false" customHeight="false" outlineLevel="0" collapsed="false">
      <c r="A520" s="27" t="s">
        <v>1408</v>
      </c>
      <c r="B520" s="27" t="s">
        <v>1409</v>
      </c>
      <c r="C520" s="27" t="n">
        <v>17</v>
      </c>
      <c r="D520" s="27" t="s">
        <v>121</v>
      </c>
      <c r="E520" s="28" t="n">
        <v>45411</v>
      </c>
      <c r="F520" s="27" t="s">
        <v>573</v>
      </c>
      <c r="G520" s="28" t="n">
        <v>45412</v>
      </c>
      <c r="H520" s="27" t="s">
        <v>242</v>
      </c>
      <c r="I520" s="27" t="s">
        <v>315</v>
      </c>
      <c r="J520" s="27" t="s">
        <v>244</v>
      </c>
      <c r="K520" s="27" t="s">
        <v>126</v>
      </c>
      <c r="L520" s="27" t="n">
        <v>35</v>
      </c>
      <c r="M520" s="27" t="n">
        <v>129</v>
      </c>
      <c r="N520" s="27" t="s">
        <v>127</v>
      </c>
      <c r="O520" s="27" t="s">
        <v>149</v>
      </c>
      <c r="P520" s="27" t="s">
        <v>129</v>
      </c>
      <c r="Q520" s="29" t="n">
        <v>8022.73</v>
      </c>
      <c r="R520" s="27" t="s">
        <v>130</v>
      </c>
      <c r="S520" s="27" t="s">
        <v>192</v>
      </c>
      <c r="T520" s="27" t="n">
        <v>3</v>
      </c>
      <c r="U520" s="27" t="n">
        <f aca="false">YEAR(E520)</f>
        <v>2024</v>
      </c>
      <c r="V520" s="27" t="str">
        <f aca="false">TEXT(E520,"MMM-YYYY")</f>
        <v>Apr-2024</v>
      </c>
      <c r="W520" s="27" t="n">
        <f aca="false">MONTH(E520)</f>
        <v>4</v>
      </c>
      <c r="X520" s="27" t="str">
        <f aca="false">TEXT(WEEKDAY(E520,2),"0")&amp;" - "&amp;TEXT(E520,"dddd")</f>
        <v>1 - Monday</v>
      </c>
      <c r="Y520" s="27" t="str">
        <f aca="false">_xlfn.IFS(C520&lt;18,"Child (0-17)",C520&lt;40,"Young Adult (18-39)",C520&lt;60,"Adult (40-59)",TRUE(),"Senior (60+)")</f>
        <v>Child (0-17)</v>
      </c>
      <c r="Z520" s="27" t="n">
        <f aca="false">ROUND(G520-E520,0)</f>
        <v>1</v>
      </c>
      <c r="AA520" s="27" t="n">
        <f aca="false">L520+M520</f>
        <v>164</v>
      </c>
      <c r="AB520" s="27" t="n">
        <f aca="false">IFERROR(ROUND(Q520/AA520,2),0)</f>
        <v>48.92</v>
      </c>
      <c r="AC520" s="27" t="str">
        <f aca="false">IF(AND(K520="Critical",N520="No"),"URGENT - No Bed","Normal")</f>
        <v>Normal</v>
      </c>
      <c r="AD520" s="33" t="n">
        <f aca="false">INDEX(Lookup_Tables!$B$3:$B$12,MATCH(H520,Lookup_Tables!$A$3:$A$12,0))</f>
        <v>3000000</v>
      </c>
      <c r="AE520" s="27" t="str">
        <f aca="false">INDEX(Lookup_Tables!$C$3:$C$12,MATCH(H520,Lookup_Tables!$A$3:$A$12,0))</f>
        <v>Dr. Pooja Iyer</v>
      </c>
      <c r="AF520" s="27" t="str">
        <f aca="false">IFERROR(INDEX(Lookup_Tables!$F$16:$F$45,MATCH(I520,Lookup_Tables!$E$16:$E$45,0)),"N/A")</f>
        <v>EMP213</v>
      </c>
      <c r="AG520" s="27" t="n">
        <f aca="false">_xlfn.IFS(R520="Recovered",4,R520="Referred",3,R520="Admitted",2,R520="Deceased",1,TRUE(),0)</f>
        <v>4</v>
      </c>
      <c r="AH520" s="27" t="str">
        <f aca="false">IF(T520&gt;=4,"Satisfied",IF(T520&gt;=3,"Neutral","Needs Improvement"))</f>
        <v>Neutral</v>
      </c>
    </row>
    <row r="521" customFormat="false" ht="15" hidden="false" customHeight="false" outlineLevel="0" collapsed="false">
      <c r="A521" s="30" t="s">
        <v>6099</v>
      </c>
      <c r="B521" s="30" t="s">
        <v>3665</v>
      </c>
      <c r="C521" s="30" t="n">
        <v>46</v>
      </c>
      <c r="D521" s="30" t="s">
        <v>121</v>
      </c>
      <c r="E521" s="31" t="n">
        <v>45550</v>
      </c>
      <c r="F521" s="30" t="s">
        <v>1349</v>
      </c>
      <c r="G521" s="31" t="n">
        <v>45553</v>
      </c>
      <c r="H521" s="30" t="s">
        <v>123</v>
      </c>
      <c r="I521" s="30" t="s">
        <v>304</v>
      </c>
      <c r="J521" s="30" t="s">
        <v>508</v>
      </c>
      <c r="K521" s="30" t="s">
        <v>126</v>
      </c>
      <c r="L521" s="30" t="n">
        <v>34</v>
      </c>
      <c r="M521" s="30" t="n">
        <v>66</v>
      </c>
      <c r="N521" s="30" t="s">
        <v>127</v>
      </c>
      <c r="O521" s="30" t="s">
        <v>149</v>
      </c>
      <c r="P521" s="30" t="s">
        <v>129</v>
      </c>
      <c r="Q521" s="32" t="n">
        <v>7815.28</v>
      </c>
      <c r="R521" s="30" t="s">
        <v>130</v>
      </c>
      <c r="S521" s="30" t="s">
        <v>178</v>
      </c>
      <c r="T521" s="30" t="n">
        <v>5</v>
      </c>
      <c r="U521" s="30" t="n">
        <f aca="false">YEAR(E521)</f>
        <v>2024</v>
      </c>
      <c r="V521" s="30" t="str">
        <f aca="false">TEXT(E521,"MMM-YYYY")</f>
        <v>Sep-2024</v>
      </c>
      <c r="W521" s="30" t="n">
        <f aca="false">MONTH(E521)</f>
        <v>9</v>
      </c>
      <c r="X521" s="30" t="str">
        <f aca="false">TEXT(WEEKDAY(E521,2),"0")&amp;" - "&amp;TEXT(E521,"dddd")</f>
        <v>7 - Sunday</v>
      </c>
      <c r="Y521" s="30" t="str">
        <f aca="false">_xlfn.IFS(C521&lt;18,"Child (0-17)",C521&lt;40,"Young Adult (18-39)",C521&lt;60,"Adult (40-59)",TRUE(),"Senior (60+)")</f>
        <v>Adult (40-59)</v>
      </c>
      <c r="Z521" s="30" t="n">
        <f aca="false">ROUND(G521-E521,0)</f>
        <v>3</v>
      </c>
      <c r="AA521" s="30" t="n">
        <f aca="false">L521+M521</f>
        <v>100</v>
      </c>
      <c r="AB521" s="30" t="n">
        <f aca="false">IFERROR(ROUND(Q521/AA521,2),0)</f>
        <v>78.15</v>
      </c>
      <c r="AC521" s="30" t="str">
        <f aca="false">IF(AND(K521="Critical",N521="No"),"URGENT - No Bed","Normal")</f>
        <v>Normal</v>
      </c>
      <c r="AD521" s="34" t="n">
        <f aca="false">INDEX(Lookup_Tables!$B$3:$B$12,MATCH(H521,Lookup_Tables!$A$3:$A$12,0))</f>
        <v>2200000</v>
      </c>
      <c r="AE521" s="30" t="str">
        <f aca="false">INDEX(Lookup_Tables!$C$3:$C$12,MATCH(H521,Lookup_Tables!$A$3:$A$12,0))</f>
        <v>Dr. Rohan Das</v>
      </c>
      <c r="AF521" s="30" t="str">
        <f aca="false">IFERROR(INDEX(Lookup_Tables!$F$16:$F$45,MATCH(I521,Lookup_Tables!$E$16:$E$45,0)),"N/A")</f>
        <v>EMP204</v>
      </c>
      <c r="AG521" s="30" t="n">
        <f aca="false">_xlfn.IFS(R521="Recovered",4,R521="Referred",3,R521="Admitted",2,R521="Deceased",1,TRUE(),0)</f>
        <v>4</v>
      </c>
      <c r="AH521" s="30" t="str">
        <f aca="false">IF(T521&gt;=4,"Satisfied",IF(T521&gt;=3,"Neutral","Needs Improvement"))</f>
        <v>Satisfied</v>
      </c>
    </row>
    <row r="522" customFormat="false" ht="15" hidden="false" customHeight="false" outlineLevel="0" collapsed="false">
      <c r="A522" s="27" t="s">
        <v>6880</v>
      </c>
      <c r="B522" s="27" t="s">
        <v>3516</v>
      </c>
      <c r="C522" s="27" t="n">
        <v>75</v>
      </c>
      <c r="D522" s="27" t="s">
        <v>121</v>
      </c>
      <c r="E522" s="28" t="n">
        <v>45650</v>
      </c>
      <c r="F522" s="27" t="s">
        <v>587</v>
      </c>
      <c r="G522" s="28" t="n">
        <v>45652</v>
      </c>
      <c r="H522" s="27" t="s">
        <v>242</v>
      </c>
      <c r="I522" s="27" t="s">
        <v>466</v>
      </c>
      <c r="J522" s="27" t="s">
        <v>363</v>
      </c>
      <c r="K522" s="27" t="s">
        <v>202</v>
      </c>
      <c r="L522" s="27" t="n">
        <v>12</v>
      </c>
      <c r="M522" s="27" t="n">
        <v>131</v>
      </c>
      <c r="N522" s="27" t="s">
        <v>186</v>
      </c>
      <c r="O522" s="27" t="s">
        <v>128</v>
      </c>
      <c r="P522" s="27" t="s">
        <v>129</v>
      </c>
      <c r="Q522" s="29" t="n">
        <v>18368.01</v>
      </c>
      <c r="R522" s="27" t="s">
        <v>268</v>
      </c>
      <c r="S522" s="27" t="s">
        <v>192</v>
      </c>
      <c r="T522" s="27" t="n">
        <v>3</v>
      </c>
      <c r="U522" s="27" t="n">
        <f aca="false">YEAR(E522)</f>
        <v>2024</v>
      </c>
      <c r="V522" s="27" t="str">
        <f aca="false">TEXT(E522,"MMM-YYYY")</f>
        <v>Dec-2024</v>
      </c>
      <c r="W522" s="27" t="n">
        <f aca="false">MONTH(E522)</f>
        <v>12</v>
      </c>
      <c r="X522" s="27" t="str">
        <f aca="false">TEXT(WEEKDAY(E522,2),"0")&amp;" - "&amp;TEXT(E522,"dddd")</f>
        <v>2 - Tuesday</v>
      </c>
      <c r="Y522" s="27" t="str">
        <f aca="false">_xlfn.IFS(C522&lt;18,"Child (0-17)",C522&lt;40,"Young Adult (18-39)",C522&lt;60,"Adult (40-59)",TRUE(),"Senior (60+)")</f>
        <v>Senior (60+)</v>
      </c>
      <c r="Z522" s="27" t="n">
        <f aca="false">ROUND(G522-E522,0)</f>
        <v>2</v>
      </c>
      <c r="AA522" s="27" t="n">
        <f aca="false">L522+M522</f>
        <v>143</v>
      </c>
      <c r="AB522" s="27" t="n">
        <f aca="false">IFERROR(ROUND(Q522/AA522,2),0)</f>
        <v>128.45</v>
      </c>
      <c r="AC522" s="27" t="str">
        <f aca="false">IF(AND(K522="Critical",N522="No"),"URGENT - No Bed","Normal")</f>
        <v>Normal</v>
      </c>
      <c r="AD522" s="33" t="n">
        <f aca="false">INDEX(Lookup_Tables!$B$3:$B$12,MATCH(H522,Lookup_Tables!$A$3:$A$12,0))</f>
        <v>3000000</v>
      </c>
      <c r="AE522" s="27" t="str">
        <f aca="false">INDEX(Lookup_Tables!$C$3:$C$12,MATCH(H522,Lookup_Tables!$A$3:$A$12,0))</f>
        <v>Dr. Pooja Iyer</v>
      </c>
      <c r="AF522" s="27" t="str">
        <f aca="false">IFERROR(INDEX(Lookup_Tables!$F$16:$F$45,MATCH(I522,Lookup_Tables!$E$16:$E$45,0)),"N/A")</f>
        <v>EMP212</v>
      </c>
      <c r="AG522" s="27" t="n">
        <f aca="false">_xlfn.IFS(R522="Recovered",4,R522="Referred",3,R522="Admitted",2,R522="Deceased",1,TRUE(),0)</f>
        <v>3</v>
      </c>
      <c r="AH522" s="27" t="str">
        <f aca="false">IF(T522&gt;=4,"Satisfied",IF(T522&gt;=3,"Neutral","Needs Improvement"))</f>
        <v>Neutral</v>
      </c>
    </row>
    <row r="523" customFormat="false" ht="15" hidden="false" customHeight="false" outlineLevel="0" collapsed="false">
      <c r="A523" s="30" t="s">
        <v>577</v>
      </c>
      <c r="B523" s="30" t="s">
        <v>578</v>
      </c>
      <c r="C523" s="30" t="n">
        <v>63</v>
      </c>
      <c r="D523" s="30" t="s">
        <v>121</v>
      </c>
      <c r="E523" s="31" t="n">
        <v>45338</v>
      </c>
      <c r="F523" s="30" t="s">
        <v>579</v>
      </c>
      <c r="G523" s="31" t="n">
        <v>45352</v>
      </c>
      <c r="H523" s="30" t="s">
        <v>183</v>
      </c>
      <c r="I523" s="30" t="s">
        <v>212</v>
      </c>
      <c r="J523" s="30" t="s">
        <v>213</v>
      </c>
      <c r="K523" s="30" t="s">
        <v>202</v>
      </c>
      <c r="L523" s="30" t="n">
        <v>20</v>
      </c>
      <c r="M523" s="30" t="n">
        <v>147</v>
      </c>
      <c r="N523" s="30" t="s">
        <v>186</v>
      </c>
      <c r="O523" s="30" t="s">
        <v>171</v>
      </c>
      <c r="P523" s="30" t="s">
        <v>129</v>
      </c>
      <c r="Q523" s="32" t="n">
        <v>18012.84</v>
      </c>
      <c r="R523" s="30" t="s">
        <v>268</v>
      </c>
      <c r="S523" s="30" t="s">
        <v>141</v>
      </c>
      <c r="T523" s="30" t="n">
        <v>3</v>
      </c>
      <c r="U523" s="30" t="n">
        <f aca="false">YEAR(E523)</f>
        <v>2024</v>
      </c>
      <c r="V523" s="30" t="str">
        <f aca="false">TEXT(E523,"MMM-YYYY")</f>
        <v>Feb-2024</v>
      </c>
      <c r="W523" s="30" t="n">
        <f aca="false">MONTH(E523)</f>
        <v>2</v>
      </c>
      <c r="X523" s="30" t="str">
        <f aca="false">TEXT(WEEKDAY(E523,2),"0")&amp;" - "&amp;TEXT(E523,"dddd")</f>
        <v>5 - Friday</v>
      </c>
      <c r="Y523" s="30" t="str">
        <f aca="false">_xlfn.IFS(C523&lt;18,"Child (0-17)",C523&lt;40,"Young Adult (18-39)",C523&lt;60,"Adult (40-59)",TRUE(),"Senior (60+)")</f>
        <v>Senior (60+)</v>
      </c>
      <c r="Z523" s="30" t="n">
        <f aca="false">ROUND(G523-E523,0)</f>
        <v>14</v>
      </c>
      <c r="AA523" s="30" t="n">
        <f aca="false">L523+M523</f>
        <v>167</v>
      </c>
      <c r="AB523" s="30" t="n">
        <f aca="false">IFERROR(ROUND(Q523/AA523,2),0)</f>
        <v>107.86</v>
      </c>
      <c r="AC523" s="30" t="str">
        <f aca="false">IF(AND(K523="Critical",N523="No"),"URGENT - No Bed","Normal")</f>
        <v>Normal</v>
      </c>
      <c r="AD523" s="34" t="n">
        <f aca="false">INDEX(Lookup_Tables!$B$3:$B$12,MATCH(H523,Lookup_Tables!$A$3:$A$12,0))</f>
        <v>3100000</v>
      </c>
      <c r="AE523" s="30" t="str">
        <f aca="false">INDEX(Lookup_Tables!$C$3:$C$12,MATCH(H523,Lookup_Tables!$A$3:$A$12,0))</f>
        <v>Dr. Kavita Rao</v>
      </c>
      <c r="AF523" s="30" t="str">
        <f aca="false">IFERROR(INDEX(Lookup_Tables!$F$16:$F$45,MATCH(I523,Lookup_Tables!$E$16:$E$45,0)),"N/A")</f>
        <v>EMP225</v>
      </c>
      <c r="AG523" s="30" t="n">
        <f aca="false">_xlfn.IFS(R523="Recovered",4,R523="Referred",3,R523="Admitted",2,R523="Deceased",1,TRUE(),0)</f>
        <v>3</v>
      </c>
      <c r="AH523" s="30" t="str">
        <f aca="false">IF(T523&gt;=4,"Satisfied",IF(T523&gt;=3,"Neutral","Needs Improvement"))</f>
        <v>Neutral</v>
      </c>
    </row>
    <row r="524" customFormat="false" ht="15" hidden="false" customHeight="false" outlineLevel="0" collapsed="false">
      <c r="A524" s="27" t="s">
        <v>1247</v>
      </c>
      <c r="B524" s="27" t="s">
        <v>1248</v>
      </c>
      <c r="C524" s="27" t="n">
        <v>38</v>
      </c>
      <c r="D524" s="27" t="s">
        <v>181</v>
      </c>
      <c r="E524" s="28" t="n">
        <v>45440</v>
      </c>
      <c r="F524" s="27" t="s">
        <v>587</v>
      </c>
      <c r="G524" s="28" t="n">
        <v>45440</v>
      </c>
      <c r="H524" s="27" t="s">
        <v>236</v>
      </c>
      <c r="I524" s="27" t="s">
        <v>266</v>
      </c>
      <c r="J524" s="27" t="s">
        <v>238</v>
      </c>
      <c r="K524" s="27" t="s">
        <v>138</v>
      </c>
      <c r="L524" s="27" t="n">
        <v>67</v>
      </c>
      <c r="M524" s="27" t="n">
        <v>19</v>
      </c>
      <c r="N524" s="27" t="s">
        <v>127</v>
      </c>
      <c r="O524" s="27" t="s">
        <v>149</v>
      </c>
      <c r="P524" s="27" t="s">
        <v>187</v>
      </c>
      <c r="Q524" s="29" t="n">
        <v>1206.6</v>
      </c>
      <c r="R524" s="27" t="s">
        <v>130</v>
      </c>
      <c r="S524" s="27" t="s">
        <v>178</v>
      </c>
      <c r="T524" s="27" t="n">
        <v>5</v>
      </c>
      <c r="U524" s="27" t="n">
        <f aca="false">YEAR(E524)</f>
        <v>2024</v>
      </c>
      <c r="V524" s="27" t="str">
        <f aca="false">TEXT(E524,"MMM-YYYY")</f>
        <v>May-2024</v>
      </c>
      <c r="W524" s="27" t="n">
        <f aca="false">MONTH(E524)</f>
        <v>5</v>
      </c>
      <c r="X524" s="27" t="str">
        <f aca="false">TEXT(WEEKDAY(E524,2),"0")&amp;" - "&amp;TEXT(E524,"dddd")</f>
        <v>2 - Tuesday</v>
      </c>
      <c r="Y524" s="27" t="str">
        <f aca="false">_xlfn.IFS(C524&lt;18,"Child (0-17)",C524&lt;40,"Young Adult (18-39)",C524&lt;60,"Adult (40-59)",TRUE(),"Senior (60+)")</f>
        <v>Young Adult (18-39)</v>
      </c>
      <c r="Z524" s="27" t="n">
        <f aca="false">ROUND(G524-E524,0)</f>
        <v>0</v>
      </c>
      <c r="AA524" s="27" t="n">
        <f aca="false">L524+M524</f>
        <v>86</v>
      </c>
      <c r="AB524" s="27" t="n">
        <f aca="false">IFERROR(ROUND(Q524/AA524,2),0)</f>
        <v>14.03</v>
      </c>
      <c r="AC524" s="27" t="str">
        <f aca="false">IF(AND(K524="Critical",N524="No"),"URGENT - No Bed","Normal")</f>
        <v>Normal</v>
      </c>
      <c r="AD524" s="33" t="n">
        <f aca="false">INDEX(Lookup_Tables!$B$3:$B$12,MATCH(H524,Lookup_Tables!$A$3:$A$12,0))</f>
        <v>3900000</v>
      </c>
      <c r="AE524" s="27" t="str">
        <f aca="false">INDEX(Lookup_Tables!$C$3:$C$12,MATCH(H524,Lookup_Tables!$A$3:$A$12,0))</f>
        <v>Dr. Rina Mehta</v>
      </c>
      <c r="AF524" s="27" t="str">
        <f aca="false">IFERROR(INDEX(Lookup_Tables!$F$16:$F$45,MATCH(I524,Lookup_Tables!$E$16:$E$45,0)),"N/A")</f>
        <v>EMP217</v>
      </c>
      <c r="AG524" s="27" t="n">
        <f aca="false">_xlfn.IFS(R524="Recovered",4,R524="Referred",3,R524="Admitted",2,R524="Deceased",1,TRUE(),0)</f>
        <v>4</v>
      </c>
      <c r="AH524" s="27" t="str">
        <f aca="false">IF(T524&gt;=4,"Satisfied",IF(T524&gt;=3,"Neutral","Needs Improvement"))</f>
        <v>Satisfied</v>
      </c>
    </row>
    <row r="525" customFormat="false" ht="15" hidden="false" customHeight="false" outlineLevel="0" collapsed="false">
      <c r="A525" s="30" t="s">
        <v>4009</v>
      </c>
      <c r="B525" s="30" t="s">
        <v>3940</v>
      </c>
      <c r="C525" s="30" t="n">
        <v>55</v>
      </c>
      <c r="D525" s="30" t="s">
        <v>181</v>
      </c>
      <c r="E525" s="31" t="n">
        <v>45478</v>
      </c>
      <c r="F525" s="30" t="s">
        <v>458</v>
      </c>
      <c r="G525" s="31" t="n">
        <v>45479</v>
      </c>
      <c r="H525" s="30" t="s">
        <v>168</v>
      </c>
      <c r="I525" s="30" t="s">
        <v>196</v>
      </c>
      <c r="J525" s="30" t="s">
        <v>441</v>
      </c>
      <c r="K525" s="30" t="s">
        <v>156</v>
      </c>
      <c r="L525" s="30" t="n">
        <v>15</v>
      </c>
      <c r="M525" s="30" t="n">
        <v>64</v>
      </c>
      <c r="N525" s="30" t="s">
        <v>127</v>
      </c>
      <c r="O525" s="30" t="s">
        <v>139</v>
      </c>
      <c r="P525" s="30" t="s">
        <v>150</v>
      </c>
      <c r="Q525" s="32" t="n">
        <v>4634.43</v>
      </c>
      <c r="R525" s="30" t="s">
        <v>130</v>
      </c>
      <c r="S525" s="30" t="s">
        <v>335</v>
      </c>
      <c r="T525" s="30" t="n">
        <v>2</v>
      </c>
      <c r="U525" s="30" t="n">
        <f aca="false">YEAR(E525)</f>
        <v>2024</v>
      </c>
      <c r="V525" s="30" t="str">
        <f aca="false">TEXT(E525,"MMM-YYYY")</f>
        <v>Jul-2024</v>
      </c>
      <c r="W525" s="30" t="n">
        <f aca="false">MONTH(E525)</f>
        <v>7</v>
      </c>
      <c r="X525" s="30" t="str">
        <f aca="false">TEXT(WEEKDAY(E525,2),"0")&amp;" - "&amp;TEXT(E525,"dddd")</f>
        <v>5 - Friday</v>
      </c>
      <c r="Y525" s="30" t="str">
        <f aca="false">_xlfn.IFS(C525&lt;18,"Child (0-17)",C525&lt;40,"Young Adult (18-39)",C525&lt;60,"Adult (40-59)",TRUE(),"Senior (60+)")</f>
        <v>Adult (40-59)</v>
      </c>
      <c r="Z525" s="30" t="n">
        <f aca="false">ROUND(G525-E525,0)</f>
        <v>1</v>
      </c>
      <c r="AA525" s="30" t="n">
        <f aca="false">L525+M525</f>
        <v>79</v>
      </c>
      <c r="AB525" s="30" t="n">
        <f aca="false">IFERROR(ROUND(Q525/AA525,2),0)</f>
        <v>58.66</v>
      </c>
      <c r="AC525" s="30" t="str">
        <f aca="false">IF(AND(K525="Critical",N525="No"),"URGENT - No Bed","Normal")</f>
        <v>Normal</v>
      </c>
      <c r="AD525" s="34" t="n">
        <f aca="false">INDEX(Lookup_Tables!$B$3:$B$12,MATCH(H525,Lookup_Tables!$A$3:$A$12,0))</f>
        <v>4400000</v>
      </c>
      <c r="AE525" s="30" t="str">
        <f aca="false">INDEX(Lookup_Tables!$C$3:$C$12,MATCH(H525,Lookup_Tables!$A$3:$A$12,0))</f>
        <v>Dr. Neha Chopra</v>
      </c>
      <c r="AF525" s="30" t="str">
        <f aca="false">IFERROR(INDEX(Lookup_Tables!$F$16:$F$45,MATCH(I525,Lookup_Tables!$E$16:$E$45,0)),"N/A")</f>
        <v>EMP219</v>
      </c>
      <c r="AG525" s="30" t="n">
        <f aca="false">_xlfn.IFS(R525="Recovered",4,R525="Referred",3,R525="Admitted",2,R525="Deceased",1,TRUE(),0)</f>
        <v>4</v>
      </c>
      <c r="AH525" s="30" t="str">
        <f aca="false">IF(T525&gt;=4,"Satisfied",IF(T525&gt;=3,"Neutral","Needs Improvement"))</f>
        <v>Needs Improvement</v>
      </c>
    </row>
    <row r="526" customFormat="false" ht="15" hidden="false" customHeight="false" outlineLevel="0" collapsed="false">
      <c r="A526" s="27" t="s">
        <v>2399</v>
      </c>
      <c r="B526" s="27" t="s">
        <v>2400</v>
      </c>
      <c r="C526" s="27" t="n">
        <v>71</v>
      </c>
      <c r="D526" s="27" t="s">
        <v>181</v>
      </c>
      <c r="E526" s="28" t="n">
        <v>45632</v>
      </c>
      <c r="F526" s="27" t="s">
        <v>756</v>
      </c>
      <c r="G526" s="28" t="n">
        <v>45632</v>
      </c>
      <c r="H526" s="27" t="s">
        <v>146</v>
      </c>
      <c r="I526" s="27" t="s">
        <v>176</v>
      </c>
      <c r="J526" s="27" t="s">
        <v>222</v>
      </c>
      <c r="K526" s="27" t="s">
        <v>138</v>
      </c>
      <c r="L526" s="27" t="n">
        <v>81</v>
      </c>
      <c r="M526" s="27" t="n">
        <v>35</v>
      </c>
      <c r="N526" s="27" t="s">
        <v>127</v>
      </c>
      <c r="O526" s="27" t="s">
        <v>139</v>
      </c>
      <c r="P526" s="27" t="s">
        <v>129</v>
      </c>
      <c r="Q526" s="29" t="n">
        <v>942.63</v>
      </c>
      <c r="R526" s="27" t="s">
        <v>130</v>
      </c>
      <c r="S526" s="27" t="s">
        <v>192</v>
      </c>
      <c r="T526" s="27" t="n">
        <v>5</v>
      </c>
      <c r="U526" s="27" t="n">
        <f aca="false">YEAR(E526)</f>
        <v>2024</v>
      </c>
      <c r="V526" s="27" t="str">
        <f aca="false">TEXT(E526,"MMM-YYYY")</f>
        <v>Dec-2024</v>
      </c>
      <c r="W526" s="27" t="n">
        <f aca="false">MONTH(E526)</f>
        <v>12</v>
      </c>
      <c r="X526" s="27" t="str">
        <f aca="false">TEXT(WEEKDAY(E526,2),"0")&amp;" - "&amp;TEXT(E526,"dddd")</f>
        <v>5 - Friday</v>
      </c>
      <c r="Y526" s="27" t="str">
        <f aca="false">_xlfn.IFS(C526&lt;18,"Child (0-17)",C526&lt;40,"Young Adult (18-39)",C526&lt;60,"Adult (40-59)",TRUE(),"Senior (60+)")</f>
        <v>Senior (60+)</v>
      </c>
      <c r="Z526" s="27" t="n">
        <f aca="false">ROUND(G526-E526,0)</f>
        <v>0</v>
      </c>
      <c r="AA526" s="27" t="n">
        <f aca="false">L526+M526</f>
        <v>116</v>
      </c>
      <c r="AB526" s="27" t="n">
        <f aca="false">IFERROR(ROUND(Q526/AA526,2),0)</f>
        <v>8.13</v>
      </c>
      <c r="AC526" s="27" t="str">
        <f aca="false">IF(AND(K526="Critical",N526="No"),"URGENT - No Bed","Normal")</f>
        <v>Normal</v>
      </c>
      <c r="AD526" s="33" t="n">
        <f aca="false">INDEX(Lookup_Tables!$B$3:$B$12,MATCH(H526,Lookup_Tables!$A$3:$A$12,0))</f>
        <v>2700000</v>
      </c>
      <c r="AE526" s="27" t="str">
        <f aca="false">INDEX(Lookup_Tables!$C$3:$C$12,MATCH(H526,Lookup_Tables!$A$3:$A$12,0))</f>
        <v>Dr. Vikram Singh</v>
      </c>
      <c r="AF526" s="27" t="str">
        <f aca="false">IFERROR(INDEX(Lookup_Tables!$F$16:$F$45,MATCH(I526,Lookup_Tables!$E$16:$E$45,0)),"N/A")</f>
        <v>EMP227</v>
      </c>
      <c r="AG526" s="27" t="n">
        <f aca="false">_xlfn.IFS(R526="Recovered",4,R526="Referred",3,R526="Admitted",2,R526="Deceased",1,TRUE(),0)</f>
        <v>4</v>
      </c>
      <c r="AH526" s="27" t="str">
        <f aca="false">IF(T526&gt;=4,"Satisfied",IF(T526&gt;=3,"Neutral","Needs Improvement"))</f>
        <v>Satisfied</v>
      </c>
    </row>
    <row r="527" customFormat="false" ht="15" hidden="false" customHeight="false" outlineLevel="0" collapsed="false">
      <c r="A527" s="30" t="s">
        <v>4191</v>
      </c>
      <c r="B527" s="30" t="s">
        <v>2424</v>
      </c>
      <c r="C527" s="30" t="n">
        <v>29</v>
      </c>
      <c r="D527" s="30" t="s">
        <v>121</v>
      </c>
      <c r="E527" s="31" t="n">
        <v>45407</v>
      </c>
      <c r="F527" s="30" t="s">
        <v>812</v>
      </c>
      <c r="G527" s="31" t="n">
        <v>45421</v>
      </c>
      <c r="H527" s="30" t="s">
        <v>217</v>
      </c>
      <c r="I527" s="30" t="s">
        <v>282</v>
      </c>
      <c r="J527" s="30" t="s">
        <v>388</v>
      </c>
      <c r="K527" s="30" t="s">
        <v>202</v>
      </c>
      <c r="L527" s="30" t="n">
        <v>12</v>
      </c>
      <c r="M527" s="30" t="n">
        <v>136</v>
      </c>
      <c r="N527" s="30" t="s">
        <v>127</v>
      </c>
      <c r="O527" s="30" t="s">
        <v>171</v>
      </c>
      <c r="P527" s="30" t="s">
        <v>140</v>
      </c>
      <c r="Q527" s="32" t="n">
        <v>18522.13</v>
      </c>
      <c r="R527" s="30" t="s">
        <v>172</v>
      </c>
      <c r="S527" s="30" t="s">
        <v>151</v>
      </c>
      <c r="T527" s="30" t="n">
        <v>3</v>
      </c>
      <c r="U527" s="30" t="n">
        <f aca="false">YEAR(E527)</f>
        <v>2024</v>
      </c>
      <c r="V527" s="30" t="str">
        <f aca="false">TEXT(E527,"MMM-YYYY")</f>
        <v>Apr-2024</v>
      </c>
      <c r="W527" s="30" t="n">
        <f aca="false">MONTH(E527)</f>
        <v>4</v>
      </c>
      <c r="X527" s="30" t="str">
        <f aca="false">TEXT(WEEKDAY(E527,2),"0")&amp;" - "&amp;TEXT(E527,"dddd")</f>
        <v>4 - Thursday</v>
      </c>
      <c r="Y527" s="30" t="str">
        <f aca="false">_xlfn.IFS(C527&lt;18,"Child (0-17)",C527&lt;40,"Young Adult (18-39)",C527&lt;60,"Adult (40-59)",TRUE(),"Senior (60+)")</f>
        <v>Young Adult (18-39)</v>
      </c>
      <c r="Z527" s="30" t="n">
        <f aca="false">ROUND(G527-E527,0)</f>
        <v>14</v>
      </c>
      <c r="AA527" s="30" t="n">
        <f aca="false">L527+M527</f>
        <v>148</v>
      </c>
      <c r="AB527" s="30" t="n">
        <f aca="false">IFERROR(ROUND(Q527/AA527,2),0)</f>
        <v>125.15</v>
      </c>
      <c r="AC527" s="30" t="str">
        <f aca="false">IF(AND(K527="Critical",N527="No"),"URGENT - No Bed","Normal")</f>
        <v>URGENT - No Bed</v>
      </c>
      <c r="AD527" s="34" t="n">
        <f aca="false">INDEX(Lookup_Tables!$B$3:$B$12,MATCH(H527,Lookup_Tables!$A$3:$A$12,0))</f>
        <v>4200000</v>
      </c>
      <c r="AE527" s="30" t="str">
        <f aca="false">INDEX(Lookup_Tables!$C$3:$C$12,MATCH(H527,Lookup_Tables!$A$3:$A$12,0))</f>
        <v>Dr. Anil Kapoor</v>
      </c>
      <c r="AF527" s="30" t="str">
        <f aca="false">IFERROR(INDEX(Lookup_Tables!$F$16:$F$45,MATCH(I527,Lookup_Tables!$E$16:$E$45,0)),"N/A")</f>
        <v>EMP200</v>
      </c>
      <c r="AG527" s="30" t="n">
        <f aca="false">_xlfn.IFS(R527="Recovered",4,R527="Referred",3,R527="Admitted",2,R527="Deceased",1,TRUE(),0)</f>
        <v>2</v>
      </c>
      <c r="AH527" s="30" t="str">
        <f aca="false">IF(T527&gt;=4,"Satisfied",IF(T527&gt;=3,"Neutral","Needs Improvement"))</f>
        <v>Neutral</v>
      </c>
    </row>
    <row r="528" customFormat="false" ht="15" hidden="false" customHeight="false" outlineLevel="0" collapsed="false">
      <c r="A528" s="27" t="s">
        <v>5260</v>
      </c>
      <c r="B528" s="27" t="s">
        <v>5261</v>
      </c>
      <c r="C528" s="27" t="n">
        <v>51</v>
      </c>
      <c r="D528" s="27" t="s">
        <v>181</v>
      </c>
      <c r="E528" s="28" t="n">
        <v>45470</v>
      </c>
      <c r="F528" s="27" t="s">
        <v>1332</v>
      </c>
      <c r="G528" s="28" t="n">
        <v>45472</v>
      </c>
      <c r="H528" s="27" t="s">
        <v>236</v>
      </c>
      <c r="I528" s="27" t="s">
        <v>323</v>
      </c>
      <c r="J528" s="27" t="s">
        <v>267</v>
      </c>
      <c r="K528" s="27" t="s">
        <v>156</v>
      </c>
      <c r="L528" s="27" t="n">
        <v>59</v>
      </c>
      <c r="M528" s="27" t="n">
        <v>84</v>
      </c>
      <c r="N528" s="27" t="s">
        <v>127</v>
      </c>
      <c r="O528" s="27" t="s">
        <v>128</v>
      </c>
      <c r="P528" s="27" t="s">
        <v>150</v>
      </c>
      <c r="Q528" s="29" t="n">
        <v>4764.53</v>
      </c>
      <c r="R528" s="27" t="s">
        <v>130</v>
      </c>
      <c r="S528" s="27" t="s">
        <v>131</v>
      </c>
      <c r="T528" s="27" t="n">
        <v>4</v>
      </c>
      <c r="U528" s="27" t="n">
        <f aca="false">YEAR(E528)</f>
        <v>2024</v>
      </c>
      <c r="V528" s="27" t="str">
        <f aca="false">TEXT(E528,"MMM-YYYY")</f>
        <v>Jun-2024</v>
      </c>
      <c r="W528" s="27" t="n">
        <f aca="false">MONTH(E528)</f>
        <v>6</v>
      </c>
      <c r="X528" s="27" t="str">
        <f aca="false">TEXT(WEEKDAY(E528,2),"0")&amp;" - "&amp;TEXT(E528,"dddd")</f>
        <v>4 - Thursday</v>
      </c>
      <c r="Y528" s="27" t="str">
        <f aca="false">_xlfn.IFS(C528&lt;18,"Child (0-17)",C528&lt;40,"Young Adult (18-39)",C528&lt;60,"Adult (40-59)",TRUE(),"Senior (60+)")</f>
        <v>Adult (40-59)</v>
      </c>
      <c r="Z528" s="27" t="n">
        <f aca="false">ROUND(G528-E528,0)</f>
        <v>2</v>
      </c>
      <c r="AA528" s="27" t="n">
        <f aca="false">L528+M528</f>
        <v>143</v>
      </c>
      <c r="AB528" s="27" t="n">
        <f aca="false">IFERROR(ROUND(Q528/AA528,2),0)</f>
        <v>33.32</v>
      </c>
      <c r="AC528" s="27" t="str">
        <f aca="false">IF(AND(K528="Critical",N528="No"),"URGENT - No Bed","Normal")</f>
        <v>Normal</v>
      </c>
      <c r="AD528" s="33" t="n">
        <f aca="false">INDEX(Lookup_Tables!$B$3:$B$12,MATCH(H528,Lookup_Tables!$A$3:$A$12,0))</f>
        <v>3900000</v>
      </c>
      <c r="AE528" s="27" t="str">
        <f aca="false">INDEX(Lookup_Tables!$C$3:$C$12,MATCH(H528,Lookup_Tables!$A$3:$A$12,0))</f>
        <v>Dr. Rina Mehta</v>
      </c>
      <c r="AF528" s="27" t="str">
        <f aca="false">IFERROR(INDEX(Lookup_Tables!$F$16:$F$45,MATCH(I528,Lookup_Tables!$E$16:$E$45,0)),"N/A")</f>
        <v>EMP216</v>
      </c>
      <c r="AG528" s="27" t="n">
        <f aca="false">_xlfn.IFS(R528="Recovered",4,R528="Referred",3,R528="Admitted",2,R528="Deceased",1,TRUE(),0)</f>
        <v>4</v>
      </c>
      <c r="AH528" s="27" t="str">
        <f aca="false">IF(T528&gt;=4,"Satisfied",IF(T528&gt;=3,"Neutral","Needs Improvement"))</f>
        <v>Satisfied</v>
      </c>
    </row>
    <row r="529" customFormat="false" ht="15" hidden="false" customHeight="false" outlineLevel="0" collapsed="false">
      <c r="A529" s="30" t="s">
        <v>6966</v>
      </c>
      <c r="B529" s="30" t="s">
        <v>804</v>
      </c>
      <c r="C529" s="30" t="n">
        <v>30</v>
      </c>
      <c r="D529" s="30" t="s">
        <v>181</v>
      </c>
      <c r="E529" s="31" t="n">
        <v>45375</v>
      </c>
      <c r="F529" s="30" t="s">
        <v>1449</v>
      </c>
      <c r="G529" s="31" t="n">
        <v>45377</v>
      </c>
      <c r="H529" s="30" t="s">
        <v>123</v>
      </c>
      <c r="I529" s="30" t="s">
        <v>124</v>
      </c>
      <c r="J529" s="30" t="s">
        <v>305</v>
      </c>
      <c r="K529" s="30" t="s">
        <v>156</v>
      </c>
      <c r="L529" s="30" t="n">
        <v>28</v>
      </c>
      <c r="M529" s="30" t="n">
        <v>81</v>
      </c>
      <c r="N529" s="30" t="s">
        <v>127</v>
      </c>
      <c r="O529" s="30" t="s">
        <v>171</v>
      </c>
      <c r="P529" s="30" t="s">
        <v>187</v>
      </c>
      <c r="Q529" s="32" t="n">
        <v>3939.45</v>
      </c>
      <c r="R529" s="30" t="s">
        <v>172</v>
      </c>
      <c r="S529" s="30" t="s">
        <v>164</v>
      </c>
      <c r="T529" s="30" t="n">
        <v>2</v>
      </c>
      <c r="U529" s="30" t="n">
        <f aca="false">YEAR(E529)</f>
        <v>2024</v>
      </c>
      <c r="V529" s="30" t="str">
        <f aca="false">TEXT(E529,"MMM-YYYY")</f>
        <v>Mar-2024</v>
      </c>
      <c r="W529" s="30" t="n">
        <f aca="false">MONTH(E529)</f>
        <v>3</v>
      </c>
      <c r="X529" s="30" t="str">
        <f aca="false">TEXT(WEEKDAY(E529,2),"0")&amp;" - "&amp;TEXT(E529,"dddd")</f>
        <v>7 - Sunday</v>
      </c>
      <c r="Y529" s="30" t="str">
        <f aca="false">_xlfn.IFS(C529&lt;18,"Child (0-17)",C529&lt;40,"Young Adult (18-39)",C529&lt;60,"Adult (40-59)",TRUE(),"Senior (60+)")</f>
        <v>Young Adult (18-39)</v>
      </c>
      <c r="Z529" s="30" t="n">
        <f aca="false">ROUND(G529-E529,0)</f>
        <v>2</v>
      </c>
      <c r="AA529" s="30" t="n">
        <f aca="false">L529+M529</f>
        <v>109</v>
      </c>
      <c r="AB529" s="30" t="n">
        <f aca="false">IFERROR(ROUND(Q529/AA529,2),0)</f>
        <v>36.14</v>
      </c>
      <c r="AC529" s="30" t="str">
        <f aca="false">IF(AND(K529="Critical",N529="No"),"URGENT - No Bed","Normal")</f>
        <v>Normal</v>
      </c>
      <c r="AD529" s="34" t="n">
        <f aca="false">INDEX(Lookup_Tables!$B$3:$B$12,MATCH(H529,Lookup_Tables!$A$3:$A$12,0))</f>
        <v>2200000</v>
      </c>
      <c r="AE529" s="30" t="str">
        <f aca="false">INDEX(Lookup_Tables!$C$3:$C$12,MATCH(H529,Lookup_Tables!$A$3:$A$12,0))</f>
        <v>Dr. Rohan Das</v>
      </c>
      <c r="AF529" s="30" t="str">
        <f aca="false">IFERROR(INDEX(Lookup_Tables!$F$16:$F$45,MATCH(I529,Lookup_Tables!$E$16:$E$45,0)),"N/A")</f>
        <v>EMP205</v>
      </c>
      <c r="AG529" s="30" t="n">
        <f aca="false">_xlfn.IFS(R529="Recovered",4,R529="Referred",3,R529="Admitted",2,R529="Deceased",1,TRUE(),0)</f>
        <v>2</v>
      </c>
      <c r="AH529" s="30" t="str">
        <f aca="false">IF(T529&gt;=4,"Satisfied",IF(T529&gt;=3,"Neutral","Needs Improvement"))</f>
        <v>Needs Improvement</v>
      </c>
    </row>
    <row r="530" customFormat="false" ht="15" hidden="false" customHeight="false" outlineLevel="0" collapsed="false">
      <c r="A530" s="27" t="s">
        <v>5948</v>
      </c>
      <c r="B530" s="27" t="s">
        <v>5924</v>
      </c>
      <c r="C530" s="27" t="n">
        <v>41</v>
      </c>
      <c r="D530" s="27" t="s">
        <v>144</v>
      </c>
      <c r="E530" s="28" t="n">
        <v>45367</v>
      </c>
      <c r="F530" s="27" t="s">
        <v>1332</v>
      </c>
      <c r="G530" s="28" t="n">
        <v>45370</v>
      </c>
      <c r="H530" s="27" t="s">
        <v>161</v>
      </c>
      <c r="I530" s="27" t="s">
        <v>320</v>
      </c>
      <c r="J530" s="27" t="s">
        <v>258</v>
      </c>
      <c r="K530" s="27" t="s">
        <v>202</v>
      </c>
      <c r="L530" s="27" t="n">
        <v>5</v>
      </c>
      <c r="M530" s="27" t="n">
        <v>73</v>
      </c>
      <c r="N530" s="27" t="s">
        <v>186</v>
      </c>
      <c r="O530" s="27" t="s">
        <v>139</v>
      </c>
      <c r="P530" s="27" t="s">
        <v>150</v>
      </c>
      <c r="Q530" s="29" t="n">
        <v>16781.78</v>
      </c>
      <c r="R530" s="27" t="s">
        <v>462</v>
      </c>
      <c r="S530" s="27" t="s">
        <v>141</v>
      </c>
      <c r="T530" s="27" t="n">
        <v>4</v>
      </c>
      <c r="U530" s="27" t="n">
        <f aca="false">YEAR(E530)</f>
        <v>2024</v>
      </c>
      <c r="V530" s="27" t="str">
        <f aca="false">TEXT(E530,"MMM-YYYY")</f>
        <v>Mar-2024</v>
      </c>
      <c r="W530" s="27" t="n">
        <f aca="false">MONTH(E530)</f>
        <v>3</v>
      </c>
      <c r="X530" s="27" t="str">
        <f aca="false">TEXT(WEEKDAY(E530,2),"0")&amp;" - "&amp;TEXT(E530,"dddd")</f>
        <v>6 - Saturday</v>
      </c>
      <c r="Y530" s="27" t="str">
        <f aca="false">_xlfn.IFS(C530&lt;18,"Child (0-17)",C530&lt;40,"Young Adult (18-39)",C530&lt;60,"Adult (40-59)",TRUE(),"Senior (60+)")</f>
        <v>Adult (40-59)</v>
      </c>
      <c r="Z530" s="27" t="n">
        <f aca="false">ROUND(G530-E530,0)</f>
        <v>3</v>
      </c>
      <c r="AA530" s="27" t="n">
        <f aca="false">L530+M530</f>
        <v>78</v>
      </c>
      <c r="AB530" s="27" t="n">
        <f aca="false">IFERROR(ROUND(Q530/AA530,2),0)</f>
        <v>215.15</v>
      </c>
      <c r="AC530" s="27" t="str">
        <f aca="false">IF(AND(K530="Critical",N530="No"),"URGENT - No Bed","Normal")</f>
        <v>Normal</v>
      </c>
      <c r="AD530" s="33" t="n">
        <f aca="false">INDEX(Lookup_Tables!$B$3:$B$12,MATCH(H530,Lookup_Tables!$A$3:$A$12,0))</f>
        <v>3600000</v>
      </c>
      <c r="AE530" s="27" t="str">
        <f aca="false">INDEX(Lookup_Tables!$C$3:$C$12,MATCH(H530,Lookup_Tables!$A$3:$A$12,0))</f>
        <v>Dr. Sameer Joshi</v>
      </c>
      <c r="AF530" s="27" t="str">
        <f aca="false">IFERROR(INDEX(Lookup_Tables!$F$16:$F$45,MATCH(I530,Lookup_Tables!$E$16:$E$45,0)),"N/A")</f>
        <v>EMP223</v>
      </c>
      <c r="AG530" s="27" t="n">
        <f aca="false">_xlfn.IFS(R530="Recovered",4,R530="Referred",3,R530="Admitted",2,R530="Deceased",1,TRUE(),0)</f>
        <v>1</v>
      </c>
      <c r="AH530" s="27" t="str">
        <f aca="false">IF(T530&gt;=4,"Satisfied",IF(T530&gt;=3,"Neutral","Needs Improvement"))</f>
        <v>Satisfied</v>
      </c>
    </row>
    <row r="531" customFormat="false" ht="15" hidden="false" customHeight="false" outlineLevel="0" collapsed="false">
      <c r="A531" s="30" t="s">
        <v>7095</v>
      </c>
      <c r="B531" s="30" t="s">
        <v>7228</v>
      </c>
      <c r="C531" s="30" t="n">
        <v>52</v>
      </c>
      <c r="D531" s="30" t="s">
        <v>181</v>
      </c>
      <c r="E531" s="31" t="n">
        <v>45495</v>
      </c>
      <c r="F531" s="30" t="s">
        <v>797</v>
      </c>
      <c r="G531" s="31" t="n">
        <v>45507</v>
      </c>
      <c r="H531" s="30" t="s">
        <v>146</v>
      </c>
      <c r="I531" s="30" t="s">
        <v>309</v>
      </c>
      <c r="J531" s="30" t="s">
        <v>568</v>
      </c>
      <c r="K531" s="30" t="s">
        <v>202</v>
      </c>
      <c r="L531" s="30" t="n">
        <v>2</v>
      </c>
      <c r="M531" s="30" t="n">
        <v>178</v>
      </c>
      <c r="N531" s="30" t="s">
        <v>186</v>
      </c>
      <c r="O531" s="30" t="s">
        <v>171</v>
      </c>
      <c r="P531" s="30" t="s">
        <v>150</v>
      </c>
      <c r="Q531" s="32" t="n">
        <v>18434.67</v>
      </c>
      <c r="R531" s="30" t="s">
        <v>172</v>
      </c>
      <c r="S531" s="30" t="s">
        <v>131</v>
      </c>
      <c r="T531" s="30" t="n">
        <v>3</v>
      </c>
      <c r="U531" s="30" t="n">
        <f aca="false">YEAR(E531)</f>
        <v>2024</v>
      </c>
      <c r="V531" s="30" t="str">
        <f aca="false">TEXT(E531,"MMM-YYYY")</f>
        <v>Jul-2024</v>
      </c>
      <c r="W531" s="30" t="n">
        <f aca="false">MONTH(E531)</f>
        <v>7</v>
      </c>
      <c r="X531" s="30" t="str">
        <f aca="false">TEXT(WEEKDAY(E531,2),"0")&amp;" - "&amp;TEXT(E531,"dddd")</f>
        <v>1 - Monday</v>
      </c>
      <c r="Y531" s="30" t="str">
        <f aca="false">_xlfn.IFS(C531&lt;18,"Child (0-17)",C531&lt;40,"Young Adult (18-39)",C531&lt;60,"Adult (40-59)",TRUE(),"Senior (60+)")</f>
        <v>Adult (40-59)</v>
      </c>
      <c r="Z531" s="30" t="n">
        <f aca="false">ROUND(G531-E531,0)</f>
        <v>12</v>
      </c>
      <c r="AA531" s="30" t="n">
        <f aca="false">L531+M531</f>
        <v>180</v>
      </c>
      <c r="AB531" s="30" t="n">
        <f aca="false">IFERROR(ROUND(Q531/AA531,2),0)</f>
        <v>102.41</v>
      </c>
      <c r="AC531" s="30" t="str">
        <f aca="false">IF(AND(K531="Critical",N531="No"),"URGENT - No Bed","Normal")</f>
        <v>Normal</v>
      </c>
      <c r="AD531" s="34" t="n">
        <f aca="false">INDEX(Lookup_Tables!$B$3:$B$12,MATCH(H531,Lookup_Tables!$A$3:$A$12,0))</f>
        <v>2700000</v>
      </c>
      <c r="AE531" s="30" t="str">
        <f aca="false">INDEX(Lookup_Tables!$C$3:$C$12,MATCH(H531,Lookup_Tables!$A$3:$A$12,0))</f>
        <v>Dr. Vikram Singh</v>
      </c>
      <c r="AF531" s="30" t="str">
        <f aca="false">IFERROR(INDEX(Lookup_Tables!$F$16:$F$45,MATCH(I531,Lookup_Tables!$E$16:$E$45,0)),"N/A")</f>
        <v>EMP228</v>
      </c>
      <c r="AG531" s="30" t="n">
        <f aca="false">_xlfn.IFS(R531="Recovered",4,R531="Referred",3,R531="Admitted",2,R531="Deceased",1,TRUE(),0)</f>
        <v>2</v>
      </c>
      <c r="AH531" s="30" t="str">
        <f aca="false">IF(T531&gt;=4,"Satisfied",IF(T531&gt;=3,"Neutral","Needs Improvement"))</f>
        <v>Neutral</v>
      </c>
    </row>
    <row r="532" customFormat="false" ht="15" hidden="false" customHeight="false" outlineLevel="0" collapsed="false">
      <c r="A532" s="27" t="s">
        <v>3289</v>
      </c>
      <c r="B532" s="27" t="s">
        <v>3055</v>
      </c>
      <c r="C532" s="27" t="n">
        <v>57</v>
      </c>
      <c r="D532" s="27" t="s">
        <v>181</v>
      </c>
      <c r="E532" s="28" t="n">
        <v>45542</v>
      </c>
      <c r="F532" s="27" t="s">
        <v>1899</v>
      </c>
      <c r="G532" s="28" t="n">
        <v>45543</v>
      </c>
      <c r="H532" s="27" t="s">
        <v>168</v>
      </c>
      <c r="I532" s="27" t="s">
        <v>366</v>
      </c>
      <c r="J532" s="27" t="s">
        <v>191</v>
      </c>
      <c r="K532" s="27" t="s">
        <v>138</v>
      </c>
      <c r="L532" s="27" t="n">
        <v>43</v>
      </c>
      <c r="M532" s="27" t="n">
        <v>27</v>
      </c>
      <c r="N532" s="27" t="s">
        <v>127</v>
      </c>
      <c r="O532" s="27" t="s">
        <v>139</v>
      </c>
      <c r="P532" s="27" t="s">
        <v>129</v>
      </c>
      <c r="Q532" s="29" t="n">
        <v>1301.73</v>
      </c>
      <c r="R532" s="27" t="s">
        <v>130</v>
      </c>
      <c r="S532" s="27" t="s">
        <v>151</v>
      </c>
      <c r="T532" s="27" t="n">
        <v>1</v>
      </c>
      <c r="U532" s="27" t="n">
        <f aca="false">YEAR(E532)</f>
        <v>2024</v>
      </c>
      <c r="V532" s="27" t="str">
        <f aca="false">TEXT(E532,"MMM-YYYY")</f>
        <v>Sep-2024</v>
      </c>
      <c r="W532" s="27" t="n">
        <f aca="false">MONTH(E532)</f>
        <v>9</v>
      </c>
      <c r="X532" s="27" t="str">
        <f aca="false">TEXT(WEEKDAY(E532,2),"0")&amp;" - "&amp;TEXT(E532,"dddd")</f>
        <v>6 - Saturday</v>
      </c>
      <c r="Y532" s="27" t="str">
        <f aca="false">_xlfn.IFS(C532&lt;18,"Child (0-17)",C532&lt;40,"Young Adult (18-39)",C532&lt;60,"Adult (40-59)",TRUE(),"Senior (60+)")</f>
        <v>Adult (40-59)</v>
      </c>
      <c r="Z532" s="27" t="n">
        <f aca="false">ROUND(G532-E532,0)</f>
        <v>1</v>
      </c>
      <c r="AA532" s="27" t="n">
        <f aca="false">L532+M532</f>
        <v>70</v>
      </c>
      <c r="AB532" s="27" t="n">
        <f aca="false">IFERROR(ROUND(Q532/AA532,2),0)</f>
        <v>18.6</v>
      </c>
      <c r="AC532" s="27" t="str">
        <f aca="false">IF(AND(K532="Critical",N532="No"),"URGENT - No Bed","Normal")</f>
        <v>Normal</v>
      </c>
      <c r="AD532" s="33" t="n">
        <f aca="false">INDEX(Lookup_Tables!$B$3:$B$12,MATCH(H532,Lookup_Tables!$A$3:$A$12,0))</f>
        <v>4400000</v>
      </c>
      <c r="AE532" s="27" t="str">
        <f aca="false">INDEX(Lookup_Tables!$C$3:$C$12,MATCH(H532,Lookup_Tables!$A$3:$A$12,0))</f>
        <v>Dr. Neha Chopra</v>
      </c>
      <c r="AF532" s="27" t="str">
        <f aca="false">IFERROR(INDEX(Lookup_Tables!$F$16:$F$45,MATCH(I532,Lookup_Tables!$E$16:$E$45,0)),"N/A")</f>
        <v>EMP218</v>
      </c>
      <c r="AG532" s="27" t="n">
        <f aca="false">_xlfn.IFS(R532="Recovered",4,R532="Referred",3,R532="Admitted",2,R532="Deceased",1,TRUE(),0)</f>
        <v>4</v>
      </c>
      <c r="AH532" s="27" t="str">
        <f aca="false">IF(T532&gt;=4,"Satisfied",IF(T532&gt;=3,"Neutral","Needs Improvement"))</f>
        <v>Needs Improvement</v>
      </c>
    </row>
    <row r="533" customFormat="false" ht="15" hidden="false" customHeight="false" outlineLevel="0" collapsed="false">
      <c r="A533" s="30" t="s">
        <v>5096</v>
      </c>
      <c r="B533" s="30" t="s">
        <v>5097</v>
      </c>
      <c r="C533" s="30" t="n">
        <v>64</v>
      </c>
      <c r="D533" s="30" t="s">
        <v>121</v>
      </c>
      <c r="E533" s="31" t="n">
        <v>45567</v>
      </c>
      <c r="F533" s="30" t="s">
        <v>800</v>
      </c>
      <c r="G533" s="31" t="n">
        <v>45570</v>
      </c>
      <c r="H533" s="30" t="s">
        <v>217</v>
      </c>
      <c r="I533" s="30" t="s">
        <v>282</v>
      </c>
      <c r="J533" s="30" t="s">
        <v>483</v>
      </c>
      <c r="K533" s="30" t="s">
        <v>156</v>
      </c>
      <c r="L533" s="30" t="n">
        <v>68</v>
      </c>
      <c r="M533" s="30" t="n">
        <v>67</v>
      </c>
      <c r="N533" s="30" t="s">
        <v>127</v>
      </c>
      <c r="O533" s="30" t="s">
        <v>171</v>
      </c>
      <c r="P533" s="30" t="s">
        <v>187</v>
      </c>
      <c r="Q533" s="32" t="n">
        <v>4512.02</v>
      </c>
      <c r="R533" s="30" t="s">
        <v>130</v>
      </c>
      <c r="S533" s="30" t="s">
        <v>164</v>
      </c>
      <c r="T533" s="30" t="n">
        <v>2</v>
      </c>
      <c r="U533" s="30" t="n">
        <f aca="false">YEAR(E533)</f>
        <v>2024</v>
      </c>
      <c r="V533" s="30" t="str">
        <f aca="false">TEXT(E533,"MMM-YYYY")</f>
        <v>Oct-2024</v>
      </c>
      <c r="W533" s="30" t="n">
        <f aca="false">MONTH(E533)</f>
        <v>10</v>
      </c>
      <c r="X533" s="30" t="str">
        <f aca="false">TEXT(WEEKDAY(E533,2),"0")&amp;" - "&amp;TEXT(E533,"dddd")</f>
        <v>3 - Wednesday</v>
      </c>
      <c r="Y533" s="30" t="str">
        <f aca="false">_xlfn.IFS(C533&lt;18,"Child (0-17)",C533&lt;40,"Young Adult (18-39)",C533&lt;60,"Adult (40-59)",TRUE(),"Senior (60+)")</f>
        <v>Senior (60+)</v>
      </c>
      <c r="Z533" s="30" t="n">
        <f aca="false">ROUND(G533-E533,0)</f>
        <v>3</v>
      </c>
      <c r="AA533" s="30" t="n">
        <f aca="false">L533+M533</f>
        <v>135</v>
      </c>
      <c r="AB533" s="30" t="n">
        <f aca="false">IFERROR(ROUND(Q533/AA533,2),0)</f>
        <v>33.42</v>
      </c>
      <c r="AC533" s="30" t="str">
        <f aca="false">IF(AND(K533="Critical",N533="No"),"URGENT - No Bed","Normal")</f>
        <v>Normal</v>
      </c>
      <c r="AD533" s="34" t="n">
        <f aca="false">INDEX(Lookup_Tables!$B$3:$B$12,MATCH(H533,Lookup_Tables!$A$3:$A$12,0))</f>
        <v>4200000</v>
      </c>
      <c r="AE533" s="30" t="str">
        <f aca="false">INDEX(Lookup_Tables!$C$3:$C$12,MATCH(H533,Lookup_Tables!$A$3:$A$12,0))</f>
        <v>Dr. Anil Kapoor</v>
      </c>
      <c r="AF533" s="30" t="str">
        <f aca="false">IFERROR(INDEX(Lookup_Tables!$F$16:$F$45,MATCH(I533,Lookup_Tables!$E$16:$E$45,0)),"N/A")</f>
        <v>EMP200</v>
      </c>
      <c r="AG533" s="30" t="n">
        <f aca="false">_xlfn.IFS(R533="Recovered",4,R533="Referred",3,R533="Admitted",2,R533="Deceased",1,TRUE(),0)</f>
        <v>4</v>
      </c>
      <c r="AH533" s="30" t="str">
        <f aca="false">IF(T533&gt;=4,"Satisfied",IF(T533&gt;=3,"Neutral","Needs Improvement"))</f>
        <v>Needs Improvement</v>
      </c>
    </row>
    <row r="534" customFormat="false" ht="15" hidden="false" customHeight="false" outlineLevel="0" collapsed="false">
      <c r="A534" s="27" t="s">
        <v>5025</v>
      </c>
      <c r="B534" s="27" t="s">
        <v>5026</v>
      </c>
      <c r="C534" s="27" t="n">
        <v>34</v>
      </c>
      <c r="D534" s="27" t="s">
        <v>121</v>
      </c>
      <c r="E534" s="28" t="n">
        <v>45384</v>
      </c>
      <c r="F534" s="27" t="s">
        <v>922</v>
      </c>
      <c r="G534" s="28" t="n">
        <v>45385</v>
      </c>
      <c r="H534" s="27" t="s">
        <v>123</v>
      </c>
      <c r="I534" s="27" t="s">
        <v>124</v>
      </c>
      <c r="J534" s="27" t="s">
        <v>305</v>
      </c>
      <c r="K534" s="27" t="s">
        <v>126</v>
      </c>
      <c r="L534" s="27" t="n">
        <v>41</v>
      </c>
      <c r="M534" s="27" t="n">
        <v>71</v>
      </c>
      <c r="N534" s="27" t="s">
        <v>186</v>
      </c>
      <c r="O534" s="27" t="s">
        <v>128</v>
      </c>
      <c r="P534" s="27" t="s">
        <v>150</v>
      </c>
      <c r="Q534" s="29" t="n">
        <v>8267.9</v>
      </c>
      <c r="R534" s="27" t="s">
        <v>130</v>
      </c>
      <c r="S534" s="27" t="s">
        <v>164</v>
      </c>
      <c r="T534" s="27" t="n">
        <v>3</v>
      </c>
      <c r="U534" s="27" t="n">
        <f aca="false">YEAR(E534)</f>
        <v>2024</v>
      </c>
      <c r="V534" s="27" t="str">
        <f aca="false">TEXT(E534,"MMM-YYYY")</f>
        <v>Apr-2024</v>
      </c>
      <c r="W534" s="27" t="n">
        <f aca="false">MONTH(E534)</f>
        <v>4</v>
      </c>
      <c r="X534" s="27" t="str">
        <f aca="false">TEXT(WEEKDAY(E534,2),"0")&amp;" - "&amp;TEXT(E534,"dddd")</f>
        <v>2 - Tuesday</v>
      </c>
      <c r="Y534" s="27" t="str">
        <f aca="false">_xlfn.IFS(C534&lt;18,"Child (0-17)",C534&lt;40,"Young Adult (18-39)",C534&lt;60,"Adult (40-59)",TRUE(),"Senior (60+)")</f>
        <v>Young Adult (18-39)</v>
      </c>
      <c r="Z534" s="27" t="n">
        <f aca="false">ROUND(G534-E534,0)</f>
        <v>1</v>
      </c>
      <c r="AA534" s="27" t="n">
        <f aca="false">L534+M534</f>
        <v>112</v>
      </c>
      <c r="AB534" s="27" t="n">
        <f aca="false">IFERROR(ROUND(Q534/AA534,2),0)</f>
        <v>73.82</v>
      </c>
      <c r="AC534" s="27" t="str">
        <f aca="false">IF(AND(K534="Critical",N534="No"),"URGENT - No Bed","Normal")</f>
        <v>Normal</v>
      </c>
      <c r="AD534" s="33" t="n">
        <f aca="false">INDEX(Lookup_Tables!$B$3:$B$12,MATCH(H534,Lookup_Tables!$A$3:$A$12,0))</f>
        <v>2200000</v>
      </c>
      <c r="AE534" s="27" t="str">
        <f aca="false">INDEX(Lookup_Tables!$C$3:$C$12,MATCH(H534,Lookup_Tables!$A$3:$A$12,0))</f>
        <v>Dr. Rohan Das</v>
      </c>
      <c r="AF534" s="27" t="str">
        <f aca="false">IFERROR(INDEX(Lookup_Tables!$F$16:$F$45,MATCH(I534,Lookup_Tables!$E$16:$E$45,0)),"N/A")</f>
        <v>EMP205</v>
      </c>
      <c r="AG534" s="27" t="n">
        <f aca="false">_xlfn.IFS(R534="Recovered",4,R534="Referred",3,R534="Admitted",2,R534="Deceased",1,TRUE(),0)</f>
        <v>4</v>
      </c>
      <c r="AH534" s="27" t="str">
        <f aca="false">IF(T534&gt;=4,"Satisfied",IF(T534&gt;=3,"Neutral","Needs Improvement"))</f>
        <v>Neutral</v>
      </c>
    </row>
    <row r="535" customFormat="false" ht="15" hidden="false" customHeight="false" outlineLevel="0" collapsed="false">
      <c r="A535" s="30" t="s">
        <v>3331</v>
      </c>
      <c r="B535" s="30" t="s">
        <v>2478</v>
      </c>
      <c r="C535" s="30" t="n">
        <v>16</v>
      </c>
      <c r="D535" s="30" t="s">
        <v>181</v>
      </c>
      <c r="E535" s="31" t="n">
        <v>45570</v>
      </c>
      <c r="F535" s="30" t="s">
        <v>800</v>
      </c>
      <c r="G535" s="31" t="n">
        <v>45570</v>
      </c>
      <c r="H535" s="30" t="s">
        <v>217</v>
      </c>
      <c r="I535" s="30" t="s">
        <v>344</v>
      </c>
      <c r="J535" s="30" t="s">
        <v>218</v>
      </c>
      <c r="K535" s="30" t="s">
        <v>138</v>
      </c>
      <c r="L535" s="30" t="n">
        <v>88</v>
      </c>
      <c r="M535" s="30" t="n">
        <v>29</v>
      </c>
      <c r="N535" s="30" t="s">
        <v>127</v>
      </c>
      <c r="O535" s="30" t="s">
        <v>139</v>
      </c>
      <c r="P535" s="30" t="s">
        <v>150</v>
      </c>
      <c r="Q535" s="32" t="n">
        <v>1780.33</v>
      </c>
      <c r="R535" s="30" t="s">
        <v>268</v>
      </c>
      <c r="S535" s="30" t="s">
        <v>151</v>
      </c>
      <c r="T535" s="30" t="n">
        <v>4</v>
      </c>
      <c r="U535" s="30" t="n">
        <f aca="false">YEAR(E535)</f>
        <v>2024</v>
      </c>
      <c r="V535" s="30" t="str">
        <f aca="false">TEXT(E535,"MMM-YYYY")</f>
        <v>Oct-2024</v>
      </c>
      <c r="W535" s="30" t="n">
        <f aca="false">MONTH(E535)</f>
        <v>10</v>
      </c>
      <c r="X535" s="30" t="str">
        <f aca="false">TEXT(WEEKDAY(E535,2),"0")&amp;" - "&amp;TEXT(E535,"dddd")</f>
        <v>6 - Saturday</v>
      </c>
      <c r="Y535" s="30" t="str">
        <f aca="false">_xlfn.IFS(C535&lt;18,"Child (0-17)",C535&lt;40,"Young Adult (18-39)",C535&lt;60,"Adult (40-59)",TRUE(),"Senior (60+)")</f>
        <v>Child (0-17)</v>
      </c>
      <c r="Z535" s="30" t="n">
        <f aca="false">ROUND(G535-E535,0)</f>
        <v>0</v>
      </c>
      <c r="AA535" s="30" t="n">
        <f aca="false">L535+M535</f>
        <v>117</v>
      </c>
      <c r="AB535" s="30" t="n">
        <f aca="false">IFERROR(ROUND(Q535/AA535,2),0)</f>
        <v>15.22</v>
      </c>
      <c r="AC535" s="30" t="str">
        <f aca="false">IF(AND(K535="Critical",N535="No"),"URGENT - No Bed","Normal")</f>
        <v>Normal</v>
      </c>
      <c r="AD535" s="34" t="n">
        <f aca="false">INDEX(Lookup_Tables!$B$3:$B$12,MATCH(H535,Lookup_Tables!$A$3:$A$12,0))</f>
        <v>4200000</v>
      </c>
      <c r="AE535" s="30" t="str">
        <f aca="false">INDEX(Lookup_Tables!$C$3:$C$12,MATCH(H535,Lookup_Tables!$A$3:$A$12,0))</f>
        <v>Dr. Anil Kapoor</v>
      </c>
      <c r="AF535" s="30" t="str">
        <f aca="false">IFERROR(INDEX(Lookup_Tables!$F$16:$F$45,MATCH(I535,Lookup_Tables!$E$16:$E$45,0)),"N/A")</f>
        <v>EMP201</v>
      </c>
      <c r="AG535" s="30" t="n">
        <f aca="false">_xlfn.IFS(R535="Recovered",4,R535="Referred",3,R535="Admitted",2,R535="Deceased",1,TRUE(),0)</f>
        <v>3</v>
      </c>
      <c r="AH535" s="30" t="str">
        <f aca="false">IF(T535&gt;=4,"Satisfied",IF(T535&gt;=3,"Neutral","Needs Improvement"))</f>
        <v>Satisfied</v>
      </c>
    </row>
    <row r="536" customFormat="false" ht="15" hidden="false" customHeight="false" outlineLevel="0" collapsed="false">
      <c r="A536" s="27" t="s">
        <v>3481</v>
      </c>
      <c r="B536" s="27" t="s">
        <v>3482</v>
      </c>
      <c r="C536" s="27" t="n">
        <v>32</v>
      </c>
      <c r="D536" s="27" t="s">
        <v>121</v>
      </c>
      <c r="E536" s="28" t="n">
        <v>45644</v>
      </c>
      <c r="F536" s="27" t="s">
        <v>713</v>
      </c>
      <c r="G536" s="28" t="n">
        <v>45644</v>
      </c>
      <c r="H536" s="27" t="s">
        <v>217</v>
      </c>
      <c r="I536" s="27" t="s">
        <v>282</v>
      </c>
      <c r="J536" s="27" t="s">
        <v>218</v>
      </c>
      <c r="K536" s="27" t="s">
        <v>138</v>
      </c>
      <c r="L536" s="27" t="n">
        <v>47</v>
      </c>
      <c r="M536" s="27" t="n">
        <v>45</v>
      </c>
      <c r="N536" s="27" t="s">
        <v>127</v>
      </c>
      <c r="O536" s="27" t="s">
        <v>139</v>
      </c>
      <c r="P536" s="27" t="s">
        <v>150</v>
      </c>
      <c r="Q536" s="29" t="n">
        <v>1529.79</v>
      </c>
      <c r="R536" s="27" t="s">
        <v>130</v>
      </c>
      <c r="S536" s="27" t="s">
        <v>141</v>
      </c>
      <c r="T536" s="27" t="n">
        <v>4</v>
      </c>
      <c r="U536" s="27" t="n">
        <f aca="false">YEAR(E536)</f>
        <v>2024</v>
      </c>
      <c r="V536" s="27" t="str">
        <f aca="false">TEXT(E536,"MMM-YYYY")</f>
        <v>Dec-2024</v>
      </c>
      <c r="W536" s="27" t="n">
        <f aca="false">MONTH(E536)</f>
        <v>12</v>
      </c>
      <c r="X536" s="27" t="str">
        <f aca="false">TEXT(WEEKDAY(E536,2),"0")&amp;" - "&amp;TEXT(E536,"dddd")</f>
        <v>3 - Wednesday</v>
      </c>
      <c r="Y536" s="27" t="str">
        <f aca="false">_xlfn.IFS(C536&lt;18,"Child (0-17)",C536&lt;40,"Young Adult (18-39)",C536&lt;60,"Adult (40-59)",TRUE(),"Senior (60+)")</f>
        <v>Young Adult (18-39)</v>
      </c>
      <c r="Z536" s="27" t="n">
        <f aca="false">ROUND(G536-E536,0)</f>
        <v>0</v>
      </c>
      <c r="AA536" s="27" t="n">
        <f aca="false">L536+M536</f>
        <v>92</v>
      </c>
      <c r="AB536" s="27" t="n">
        <f aca="false">IFERROR(ROUND(Q536/AA536,2),0)</f>
        <v>16.63</v>
      </c>
      <c r="AC536" s="27" t="str">
        <f aca="false">IF(AND(K536="Critical",N536="No"),"URGENT - No Bed","Normal")</f>
        <v>Normal</v>
      </c>
      <c r="AD536" s="33" t="n">
        <f aca="false">INDEX(Lookup_Tables!$B$3:$B$12,MATCH(H536,Lookup_Tables!$A$3:$A$12,0))</f>
        <v>4200000</v>
      </c>
      <c r="AE536" s="27" t="str">
        <f aca="false">INDEX(Lookup_Tables!$C$3:$C$12,MATCH(H536,Lookup_Tables!$A$3:$A$12,0))</f>
        <v>Dr. Anil Kapoor</v>
      </c>
      <c r="AF536" s="27" t="str">
        <f aca="false">IFERROR(INDEX(Lookup_Tables!$F$16:$F$45,MATCH(I536,Lookup_Tables!$E$16:$E$45,0)),"N/A")</f>
        <v>EMP200</v>
      </c>
      <c r="AG536" s="27" t="n">
        <f aca="false">_xlfn.IFS(R536="Recovered",4,R536="Referred",3,R536="Admitted",2,R536="Deceased",1,TRUE(),0)</f>
        <v>4</v>
      </c>
      <c r="AH536" s="27" t="str">
        <f aca="false">IF(T536&gt;=4,"Satisfied",IF(T536&gt;=3,"Neutral","Needs Improvement"))</f>
        <v>Satisfied</v>
      </c>
    </row>
    <row r="537" customFormat="false" ht="15" hidden="false" customHeight="false" outlineLevel="0" collapsed="false">
      <c r="A537" s="30" t="s">
        <v>5065</v>
      </c>
      <c r="B537" s="30" t="s">
        <v>1587</v>
      </c>
      <c r="C537" s="30" t="n">
        <v>41</v>
      </c>
      <c r="D537" s="30" t="s">
        <v>181</v>
      </c>
      <c r="E537" s="31" t="n">
        <v>45487</v>
      </c>
      <c r="F537" s="30" t="s">
        <v>154</v>
      </c>
      <c r="G537" s="31" t="n">
        <v>45489</v>
      </c>
      <c r="H537" s="30" t="s">
        <v>242</v>
      </c>
      <c r="I537" s="30" t="s">
        <v>243</v>
      </c>
      <c r="J537" s="30" t="s">
        <v>244</v>
      </c>
      <c r="K537" s="30" t="s">
        <v>156</v>
      </c>
      <c r="L537" s="30" t="n">
        <v>75</v>
      </c>
      <c r="M537" s="30" t="n">
        <v>74</v>
      </c>
      <c r="N537" s="30" t="s">
        <v>186</v>
      </c>
      <c r="O537" s="30" t="s">
        <v>128</v>
      </c>
      <c r="P537" s="30" t="s">
        <v>150</v>
      </c>
      <c r="Q537" s="32" t="n">
        <v>5100.72</v>
      </c>
      <c r="R537" s="30" t="s">
        <v>130</v>
      </c>
      <c r="S537" s="30" t="s">
        <v>178</v>
      </c>
      <c r="T537" s="30" t="n">
        <v>4</v>
      </c>
      <c r="U537" s="30" t="n">
        <f aca="false">YEAR(E537)</f>
        <v>2024</v>
      </c>
      <c r="V537" s="30" t="str">
        <f aca="false">TEXT(E537,"MMM-YYYY")</f>
        <v>Jul-2024</v>
      </c>
      <c r="W537" s="30" t="n">
        <f aca="false">MONTH(E537)</f>
        <v>7</v>
      </c>
      <c r="X537" s="30" t="str">
        <f aca="false">TEXT(WEEKDAY(E537,2),"0")&amp;" - "&amp;TEXT(E537,"dddd")</f>
        <v>7 - Sunday</v>
      </c>
      <c r="Y537" s="30" t="str">
        <f aca="false">_xlfn.IFS(C537&lt;18,"Child (0-17)",C537&lt;40,"Young Adult (18-39)",C537&lt;60,"Adult (40-59)",TRUE(),"Senior (60+)")</f>
        <v>Adult (40-59)</v>
      </c>
      <c r="Z537" s="30" t="n">
        <f aca="false">ROUND(G537-E537,0)</f>
        <v>2</v>
      </c>
      <c r="AA537" s="30" t="n">
        <f aca="false">L537+M537</f>
        <v>149</v>
      </c>
      <c r="AB537" s="30" t="n">
        <f aca="false">IFERROR(ROUND(Q537/AA537,2),0)</f>
        <v>34.23</v>
      </c>
      <c r="AC537" s="30" t="str">
        <f aca="false">IF(AND(K537="Critical",N537="No"),"URGENT - No Bed","Normal")</f>
        <v>Normal</v>
      </c>
      <c r="AD537" s="34" t="n">
        <f aca="false">INDEX(Lookup_Tables!$B$3:$B$12,MATCH(H537,Lookup_Tables!$A$3:$A$12,0))</f>
        <v>3000000</v>
      </c>
      <c r="AE537" s="30" t="str">
        <f aca="false">INDEX(Lookup_Tables!$C$3:$C$12,MATCH(H537,Lookup_Tables!$A$3:$A$12,0))</f>
        <v>Dr. Pooja Iyer</v>
      </c>
      <c r="AF537" s="30" t="str">
        <f aca="false">IFERROR(INDEX(Lookup_Tables!$F$16:$F$45,MATCH(I537,Lookup_Tables!$E$16:$E$45,0)),"N/A")</f>
        <v>EMP214</v>
      </c>
      <c r="AG537" s="30" t="n">
        <f aca="false">_xlfn.IFS(R537="Recovered",4,R537="Referred",3,R537="Admitted",2,R537="Deceased",1,TRUE(),0)</f>
        <v>4</v>
      </c>
      <c r="AH537" s="30" t="str">
        <f aca="false">IF(T537&gt;=4,"Satisfied",IF(T537&gt;=3,"Neutral","Needs Improvement"))</f>
        <v>Satisfied</v>
      </c>
    </row>
    <row r="538" customFormat="false" ht="15" hidden="false" customHeight="false" outlineLevel="0" collapsed="false">
      <c r="A538" s="27" t="s">
        <v>5622</v>
      </c>
      <c r="B538" s="27" t="s">
        <v>2430</v>
      </c>
      <c r="C538" s="27" t="n">
        <v>43</v>
      </c>
      <c r="D538" s="27" t="s">
        <v>121</v>
      </c>
      <c r="E538" s="28" t="n">
        <v>45623</v>
      </c>
      <c r="F538" s="27" t="s">
        <v>638</v>
      </c>
      <c r="G538" s="28" t="n">
        <v>45624</v>
      </c>
      <c r="H538" s="27" t="s">
        <v>161</v>
      </c>
      <c r="I538" s="27" t="s">
        <v>320</v>
      </c>
      <c r="J538" s="27" t="s">
        <v>258</v>
      </c>
      <c r="K538" s="27" t="s">
        <v>156</v>
      </c>
      <c r="L538" s="27" t="n">
        <v>39</v>
      </c>
      <c r="M538" s="27" t="n">
        <v>31</v>
      </c>
      <c r="N538" s="27" t="s">
        <v>127</v>
      </c>
      <c r="O538" s="27" t="s">
        <v>128</v>
      </c>
      <c r="P538" s="27" t="s">
        <v>150</v>
      </c>
      <c r="Q538" s="29" t="n">
        <v>2714.24</v>
      </c>
      <c r="R538" s="27" t="s">
        <v>130</v>
      </c>
      <c r="S538" s="27" t="s">
        <v>157</v>
      </c>
      <c r="T538" s="27" t="n">
        <v>3</v>
      </c>
      <c r="U538" s="27" t="n">
        <f aca="false">YEAR(E538)</f>
        <v>2024</v>
      </c>
      <c r="V538" s="27" t="str">
        <f aca="false">TEXT(E538,"MMM-YYYY")</f>
        <v>Nov-2024</v>
      </c>
      <c r="W538" s="27" t="n">
        <f aca="false">MONTH(E538)</f>
        <v>11</v>
      </c>
      <c r="X538" s="27" t="str">
        <f aca="false">TEXT(WEEKDAY(E538,2),"0")&amp;" - "&amp;TEXT(E538,"dddd")</f>
        <v>3 - Wednesday</v>
      </c>
      <c r="Y538" s="27" t="str">
        <f aca="false">_xlfn.IFS(C538&lt;18,"Child (0-17)",C538&lt;40,"Young Adult (18-39)",C538&lt;60,"Adult (40-59)",TRUE(),"Senior (60+)")</f>
        <v>Adult (40-59)</v>
      </c>
      <c r="Z538" s="27" t="n">
        <f aca="false">ROUND(G538-E538,0)</f>
        <v>1</v>
      </c>
      <c r="AA538" s="27" t="n">
        <f aca="false">L538+M538</f>
        <v>70</v>
      </c>
      <c r="AB538" s="27" t="n">
        <f aca="false">IFERROR(ROUND(Q538/AA538,2),0)</f>
        <v>38.77</v>
      </c>
      <c r="AC538" s="27" t="str">
        <f aca="false">IF(AND(K538="Critical",N538="No"),"URGENT - No Bed","Normal")</f>
        <v>Normal</v>
      </c>
      <c r="AD538" s="33" t="n">
        <f aca="false">INDEX(Lookup_Tables!$B$3:$B$12,MATCH(H538,Lookup_Tables!$A$3:$A$12,0))</f>
        <v>3600000</v>
      </c>
      <c r="AE538" s="27" t="str">
        <f aca="false">INDEX(Lookup_Tables!$C$3:$C$12,MATCH(H538,Lookup_Tables!$A$3:$A$12,0))</f>
        <v>Dr. Sameer Joshi</v>
      </c>
      <c r="AF538" s="27" t="str">
        <f aca="false">IFERROR(INDEX(Lookup_Tables!$F$16:$F$45,MATCH(I538,Lookup_Tables!$E$16:$E$45,0)),"N/A")</f>
        <v>EMP223</v>
      </c>
      <c r="AG538" s="27" t="n">
        <f aca="false">_xlfn.IFS(R538="Recovered",4,R538="Referred",3,R538="Admitted",2,R538="Deceased",1,TRUE(),0)</f>
        <v>4</v>
      </c>
      <c r="AH538" s="27" t="str">
        <f aca="false">IF(T538&gt;=4,"Satisfied",IF(T538&gt;=3,"Neutral","Needs Improvement"))</f>
        <v>Neutral</v>
      </c>
    </row>
    <row r="539" customFormat="false" ht="15" hidden="false" customHeight="false" outlineLevel="0" collapsed="false">
      <c r="A539" s="30" t="s">
        <v>2891</v>
      </c>
      <c r="B539" s="30" t="s">
        <v>522</v>
      </c>
      <c r="C539" s="30" t="n">
        <v>61</v>
      </c>
      <c r="D539" s="30" t="s">
        <v>181</v>
      </c>
      <c r="E539" s="31" t="n">
        <v>45337</v>
      </c>
      <c r="F539" s="30" t="s">
        <v>1271</v>
      </c>
      <c r="G539" s="31" t="n">
        <v>45337</v>
      </c>
      <c r="H539" s="30" t="s">
        <v>206</v>
      </c>
      <c r="I539" s="30" t="s">
        <v>300</v>
      </c>
      <c r="J539" s="30" t="s">
        <v>208</v>
      </c>
      <c r="K539" s="30" t="s">
        <v>138</v>
      </c>
      <c r="L539" s="30" t="n">
        <v>32</v>
      </c>
      <c r="M539" s="30" t="n">
        <v>27</v>
      </c>
      <c r="N539" s="30" t="s">
        <v>127</v>
      </c>
      <c r="O539" s="30" t="s">
        <v>128</v>
      </c>
      <c r="P539" s="30" t="s">
        <v>187</v>
      </c>
      <c r="Q539" s="32" t="n">
        <v>2270.47</v>
      </c>
      <c r="R539" s="30" t="s">
        <v>130</v>
      </c>
      <c r="S539" s="30" t="s">
        <v>157</v>
      </c>
      <c r="T539" s="30" t="n">
        <v>4</v>
      </c>
      <c r="U539" s="30" t="n">
        <f aca="false">YEAR(E539)</f>
        <v>2024</v>
      </c>
      <c r="V539" s="30" t="str">
        <f aca="false">TEXT(E539,"MMM-YYYY")</f>
        <v>Feb-2024</v>
      </c>
      <c r="W539" s="30" t="n">
        <f aca="false">MONTH(E539)</f>
        <v>2</v>
      </c>
      <c r="X539" s="30" t="str">
        <f aca="false">TEXT(WEEKDAY(E539,2),"0")&amp;" - "&amp;TEXT(E539,"dddd")</f>
        <v>4 - Thursday</v>
      </c>
      <c r="Y539" s="30" t="str">
        <f aca="false">_xlfn.IFS(C539&lt;18,"Child (0-17)",C539&lt;40,"Young Adult (18-39)",C539&lt;60,"Adult (40-59)",TRUE(),"Senior (60+)")</f>
        <v>Senior (60+)</v>
      </c>
      <c r="Z539" s="30" t="n">
        <f aca="false">ROUND(G539-E539,0)</f>
        <v>0</v>
      </c>
      <c r="AA539" s="30" t="n">
        <f aca="false">L539+M539</f>
        <v>59</v>
      </c>
      <c r="AB539" s="30" t="n">
        <f aca="false">IFERROR(ROUND(Q539/AA539,2),0)</f>
        <v>38.48</v>
      </c>
      <c r="AC539" s="30" t="str">
        <f aca="false">IF(AND(K539="Critical",N539="No"),"URGENT - No Bed","Normal")</f>
        <v>Normal</v>
      </c>
      <c r="AD539" s="34" t="n">
        <f aca="false">INDEX(Lookup_Tables!$B$3:$B$12,MATCH(H539,Lookup_Tables!$A$3:$A$12,0))</f>
        <v>2800000</v>
      </c>
      <c r="AE539" s="30" t="str">
        <f aca="false">INDEX(Lookup_Tables!$C$3:$C$12,MATCH(H539,Lookup_Tables!$A$3:$A$12,0))</f>
        <v>Dr. Suresh Nair</v>
      </c>
      <c r="AF539" s="30" t="str">
        <f aca="false">IFERROR(INDEX(Lookup_Tables!$F$16:$F$45,MATCH(I539,Lookup_Tables!$E$16:$E$45,0)),"N/A")</f>
        <v>EMP211</v>
      </c>
      <c r="AG539" s="30" t="n">
        <f aca="false">_xlfn.IFS(R539="Recovered",4,R539="Referred",3,R539="Admitted",2,R539="Deceased",1,TRUE(),0)</f>
        <v>4</v>
      </c>
      <c r="AH539" s="30" t="str">
        <f aca="false">IF(T539&gt;=4,"Satisfied",IF(T539&gt;=3,"Neutral","Needs Improvement"))</f>
        <v>Satisfied</v>
      </c>
    </row>
    <row r="540" customFormat="false" ht="15" hidden="false" customHeight="false" outlineLevel="0" collapsed="false">
      <c r="A540" s="27" t="s">
        <v>5905</v>
      </c>
      <c r="B540" s="27" t="s">
        <v>4423</v>
      </c>
      <c r="C540" s="27" t="n">
        <v>10</v>
      </c>
      <c r="D540" s="27" t="s">
        <v>181</v>
      </c>
      <c r="E540" s="28" t="n">
        <v>45542</v>
      </c>
      <c r="F540" s="27" t="s">
        <v>785</v>
      </c>
      <c r="G540" s="28" t="n">
        <v>45545</v>
      </c>
      <c r="H540" s="27" t="s">
        <v>135</v>
      </c>
      <c r="I540" s="27" t="s">
        <v>278</v>
      </c>
      <c r="J540" s="27" t="s">
        <v>201</v>
      </c>
      <c r="K540" s="27" t="s">
        <v>126</v>
      </c>
      <c r="L540" s="27" t="n">
        <v>43</v>
      </c>
      <c r="M540" s="27" t="n">
        <v>57</v>
      </c>
      <c r="N540" s="27" t="s">
        <v>127</v>
      </c>
      <c r="O540" s="27" t="s">
        <v>128</v>
      </c>
      <c r="P540" s="27" t="s">
        <v>129</v>
      </c>
      <c r="Q540" s="29" t="n">
        <v>6716.34</v>
      </c>
      <c r="R540" s="27" t="s">
        <v>172</v>
      </c>
      <c r="S540" s="27" t="s">
        <v>157</v>
      </c>
      <c r="T540" s="27" t="n">
        <v>3</v>
      </c>
      <c r="U540" s="27" t="n">
        <f aca="false">YEAR(E540)</f>
        <v>2024</v>
      </c>
      <c r="V540" s="27" t="str">
        <f aca="false">TEXT(E540,"MMM-YYYY")</f>
        <v>Sep-2024</v>
      </c>
      <c r="W540" s="27" t="n">
        <f aca="false">MONTH(E540)</f>
        <v>9</v>
      </c>
      <c r="X540" s="27" t="str">
        <f aca="false">TEXT(WEEKDAY(E540,2),"0")&amp;" - "&amp;TEXT(E540,"dddd")</f>
        <v>6 - Saturday</v>
      </c>
      <c r="Y540" s="27" t="str">
        <f aca="false">_xlfn.IFS(C540&lt;18,"Child (0-17)",C540&lt;40,"Young Adult (18-39)",C540&lt;60,"Adult (40-59)",TRUE(),"Senior (60+)")</f>
        <v>Child (0-17)</v>
      </c>
      <c r="Z540" s="27" t="n">
        <f aca="false">ROUND(G540-E540,0)</f>
        <v>3</v>
      </c>
      <c r="AA540" s="27" t="n">
        <f aca="false">L540+M540</f>
        <v>100</v>
      </c>
      <c r="AB540" s="27" t="n">
        <f aca="false">IFERROR(ROUND(Q540/AA540,2),0)</f>
        <v>67.16</v>
      </c>
      <c r="AC540" s="27" t="str">
        <f aca="false">IF(AND(K540="Critical",N540="No"),"URGENT - No Bed","Normal")</f>
        <v>Normal</v>
      </c>
      <c r="AD540" s="33" t="n">
        <f aca="false">INDEX(Lookup_Tables!$B$3:$B$12,MATCH(H540,Lookup_Tables!$A$3:$A$12,0))</f>
        <v>4600000</v>
      </c>
      <c r="AE540" s="27" t="str">
        <f aca="false">INDEX(Lookup_Tables!$C$3:$C$12,MATCH(H540,Lookup_Tables!$A$3:$A$12,0))</f>
        <v>Dr. Farhan Khan</v>
      </c>
      <c r="AF540" s="27" t="str">
        <f aca="false">IFERROR(INDEX(Lookup_Tables!$F$16:$F$45,MATCH(I540,Lookup_Tables!$E$16:$E$45,0)),"N/A")</f>
        <v>EMP208</v>
      </c>
      <c r="AG540" s="27" t="n">
        <f aca="false">_xlfn.IFS(R540="Recovered",4,R540="Referred",3,R540="Admitted",2,R540="Deceased",1,TRUE(),0)</f>
        <v>2</v>
      </c>
      <c r="AH540" s="27" t="str">
        <f aca="false">IF(T540&gt;=4,"Satisfied",IF(T540&gt;=3,"Neutral","Needs Improvement"))</f>
        <v>Neutral</v>
      </c>
    </row>
    <row r="541" customFormat="false" ht="15" hidden="false" customHeight="false" outlineLevel="0" collapsed="false">
      <c r="A541" s="30" t="s">
        <v>4945</v>
      </c>
      <c r="B541" s="30" t="s">
        <v>4946</v>
      </c>
      <c r="C541" s="30" t="n">
        <v>72</v>
      </c>
      <c r="D541" s="30" t="s">
        <v>121</v>
      </c>
      <c r="E541" s="31" t="n">
        <v>45498</v>
      </c>
      <c r="F541" s="30" t="s">
        <v>1220</v>
      </c>
      <c r="G541" s="31" t="n">
        <v>45498</v>
      </c>
      <c r="H541" s="30" t="s">
        <v>161</v>
      </c>
      <c r="I541" s="30" t="s">
        <v>538</v>
      </c>
      <c r="J541" s="30" t="s">
        <v>648</v>
      </c>
      <c r="K541" s="30" t="s">
        <v>138</v>
      </c>
      <c r="L541" s="30" t="n">
        <v>38</v>
      </c>
      <c r="M541" s="30" t="n">
        <v>27</v>
      </c>
      <c r="N541" s="30" t="s">
        <v>127</v>
      </c>
      <c r="O541" s="30" t="s">
        <v>128</v>
      </c>
      <c r="P541" s="30" t="s">
        <v>150</v>
      </c>
      <c r="Q541" s="32" t="n">
        <v>2120</v>
      </c>
      <c r="R541" s="30" t="s">
        <v>130</v>
      </c>
      <c r="S541" s="30" t="s">
        <v>197</v>
      </c>
      <c r="T541" s="30" t="n">
        <v>5</v>
      </c>
      <c r="U541" s="30" t="n">
        <f aca="false">YEAR(E541)</f>
        <v>2024</v>
      </c>
      <c r="V541" s="30" t="str">
        <f aca="false">TEXT(E541,"MMM-YYYY")</f>
        <v>Jul-2024</v>
      </c>
      <c r="W541" s="30" t="n">
        <f aca="false">MONTH(E541)</f>
        <v>7</v>
      </c>
      <c r="X541" s="30" t="str">
        <f aca="false">TEXT(WEEKDAY(E541,2),"0")&amp;" - "&amp;TEXT(E541,"dddd")</f>
        <v>4 - Thursday</v>
      </c>
      <c r="Y541" s="30" t="str">
        <f aca="false">_xlfn.IFS(C541&lt;18,"Child (0-17)",C541&lt;40,"Young Adult (18-39)",C541&lt;60,"Adult (40-59)",TRUE(),"Senior (60+)")</f>
        <v>Senior (60+)</v>
      </c>
      <c r="Z541" s="30" t="n">
        <f aca="false">ROUND(G541-E541,0)</f>
        <v>0</v>
      </c>
      <c r="AA541" s="30" t="n">
        <f aca="false">L541+M541</f>
        <v>65</v>
      </c>
      <c r="AB541" s="30" t="n">
        <f aca="false">IFERROR(ROUND(Q541/AA541,2),0)</f>
        <v>32.62</v>
      </c>
      <c r="AC541" s="30" t="str">
        <f aca="false">IF(AND(K541="Critical",N541="No"),"URGENT - No Bed","Normal")</f>
        <v>Normal</v>
      </c>
      <c r="AD541" s="34" t="n">
        <f aca="false">INDEX(Lookup_Tables!$B$3:$B$12,MATCH(H541,Lookup_Tables!$A$3:$A$12,0))</f>
        <v>3600000</v>
      </c>
      <c r="AE541" s="30" t="str">
        <f aca="false">INDEX(Lookup_Tables!$C$3:$C$12,MATCH(H541,Lookup_Tables!$A$3:$A$12,0))</f>
        <v>Dr. Sameer Joshi</v>
      </c>
      <c r="AF541" s="30" t="str">
        <f aca="false">IFERROR(INDEX(Lookup_Tables!$F$16:$F$45,MATCH(I541,Lookup_Tables!$E$16:$E$45,0)),"N/A")</f>
        <v>EMP221</v>
      </c>
      <c r="AG541" s="30" t="n">
        <f aca="false">_xlfn.IFS(R541="Recovered",4,R541="Referred",3,R541="Admitted",2,R541="Deceased",1,TRUE(),0)</f>
        <v>4</v>
      </c>
      <c r="AH541" s="30" t="str">
        <f aca="false">IF(T541&gt;=4,"Satisfied",IF(T541&gt;=3,"Neutral","Needs Improvement"))</f>
        <v>Satisfied</v>
      </c>
    </row>
    <row r="542" customFormat="false" ht="15" hidden="false" customHeight="false" outlineLevel="0" collapsed="false">
      <c r="A542" s="27" t="s">
        <v>4179</v>
      </c>
      <c r="B542" s="27" t="s">
        <v>4180</v>
      </c>
      <c r="C542" s="27" t="n">
        <v>35</v>
      </c>
      <c r="D542" s="27" t="s">
        <v>181</v>
      </c>
      <c r="E542" s="28" t="n">
        <v>45516</v>
      </c>
      <c r="F542" s="27" t="s">
        <v>2058</v>
      </c>
      <c r="G542" s="28" t="n">
        <v>45517</v>
      </c>
      <c r="H542" s="27" t="s">
        <v>168</v>
      </c>
      <c r="I542" s="27" t="s">
        <v>169</v>
      </c>
      <c r="J542" s="27" t="s">
        <v>170</v>
      </c>
      <c r="K542" s="27" t="s">
        <v>138</v>
      </c>
      <c r="L542" s="27" t="n">
        <v>59</v>
      </c>
      <c r="M542" s="27" t="n">
        <v>35</v>
      </c>
      <c r="N542" s="27" t="s">
        <v>127</v>
      </c>
      <c r="O542" s="27" t="s">
        <v>149</v>
      </c>
      <c r="P542" s="27" t="s">
        <v>129</v>
      </c>
      <c r="Q542" s="29" t="n">
        <v>2366.16</v>
      </c>
      <c r="R542" s="27" t="s">
        <v>130</v>
      </c>
      <c r="S542" s="27" t="s">
        <v>164</v>
      </c>
      <c r="T542" s="27" t="n">
        <v>4</v>
      </c>
      <c r="U542" s="27" t="n">
        <f aca="false">YEAR(E542)</f>
        <v>2024</v>
      </c>
      <c r="V542" s="27" t="str">
        <f aca="false">TEXT(E542,"MMM-YYYY")</f>
        <v>Aug-2024</v>
      </c>
      <c r="W542" s="27" t="n">
        <f aca="false">MONTH(E542)</f>
        <v>8</v>
      </c>
      <c r="X542" s="27" t="str">
        <f aca="false">TEXT(WEEKDAY(E542,2),"0")&amp;" - "&amp;TEXT(E542,"dddd")</f>
        <v>1 - Monday</v>
      </c>
      <c r="Y542" s="27" t="str">
        <f aca="false">_xlfn.IFS(C542&lt;18,"Child (0-17)",C542&lt;40,"Young Adult (18-39)",C542&lt;60,"Adult (40-59)",TRUE(),"Senior (60+)")</f>
        <v>Young Adult (18-39)</v>
      </c>
      <c r="Z542" s="27" t="n">
        <f aca="false">ROUND(G542-E542,0)</f>
        <v>1</v>
      </c>
      <c r="AA542" s="27" t="n">
        <f aca="false">L542+M542</f>
        <v>94</v>
      </c>
      <c r="AB542" s="27" t="n">
        <f aca="false">IFERROR(ROUND(Q542/AA542,2),0)</f>
        <v>25.17</v>
      </c>
      <c r="AC542" s="27" t="str">
        <f aca="false">IF(AND(K542="Critical",N542="No"),"URGENT - No Bed","Normal")</f>
        <v>Normal</v>
      </c>
      <c r="AD542" s="33" t="n">
        <f aca="false">INDEX(Lookup_Tables!$B$3:$B$12,MATCH(H542,Lookup_Tables!$A$3:$A$12,0))</f>
        <v>4400000</v>
      </c>
      <c r="AE542" s="27" t="str">
        <f aca="false">INDEX(Lookup_Tables!$C$3:$C$12,MATCH(H542,Lookup_Tables!$A$3:$A$12,0))</f>
        <v>Dr. Neha Chopra</v>
      </c>
      <c r="AF542" s="27" t="str">
        <f aca="false">IFERROR(INDEX(Lookup_Tables!$F$16:$F$45,MATCH(I542,Lookup_Tables!$E$16:$E$45,0)),"N/A")</f>
        <v>EMP220</v>
      </c>
      <c r="AG542" s="27" t="n">
        <f aca="false">_xlfn.IFS(R542="Recovered",4,R542="Referred",3,R542="Admitted",2,R542="Deceased",1,TRUE(),0)</f>
        <v>4</v>
      </c>
      <c r="AH542" s="27" t="str">
        <f aca="false">IF(T542&gt;=4,"Satisfied",IF(T542&gt;=3,"Neutral","Needs Improvement"))</f>
        <v>Satisfied</v>
      </c>
    </row>
    <row r="543" customFormat="false" ht="15" hidden="false" customHeight="false" outlineLevel="0" collapsed="false">
      <c r="A543" s="30" t="s">
        <v>569</v>
      </c>
      <c r="B543" s="30" t="s">
        <v>570</v>
      </c>
      <c r="C543" s="30" t="n">
        <v>35</v>
      </c>
      <c r="D543" s="30" t="s">
        <v>181</v>
      </c>
      <c r="E543" s="31" t="n">
        <v>45339</v>
      </c>
      <c r="F543" s="30" t="s">
        <v>425</v>
      </c>
      <c r="G543" s="31" t="n">
        <v>45340</v>
      </c>
      <c r="H543" s="30" t="s">
        <v>217</v>
      </c>
      <c r="I543" s="30" t="s">
        <v>344</v>
      </c>
      <c r="J543" s="30" t="s">
        <v>388</v>
      </c>
      <c r="K543" s="30" t="s">
        <v>138</v>
      </c>
      <c r="L543" s="30" t="n">
        <v>21</v>
      </c>
      <c r="M543" s="30" t="n">
        <v>45</v>
      </c>
      <c r="N543" s="30" t="s">
        <v>127</v>
      </c>
      <c r="O543" s="30" t="s">
        <v>171</v>
      </c>
      <c r="P543" s="30" t="s">
        <v>140</v>
      </c>
      <c r="Q543" s="32" t="n">
        <v>1934.31</v>
      </c>
      <c r="R543" s="30" t="s">
        <v>130</v>
      </c>
      <c r="S543" s="30" t="s">
        <v>157</v>
      </c>
      <c r="T543" s="30" t="n">
        <v>5</v>
      </c>
      <c r="U543" s="30" t="n">
        <f aca="false">YEAR(E543)</f>
        <v>2024</v>
      </c>
      <c r="V543" s="30" t="str">
        <f aca="false">TEXT(E543,"MMM-YYYY")</f>
        <v>Feb-2024</v>
      </c>
      <c r="W543" s="30" t="n">
        <f aca="false">MONTH(E543)</f>
        <v>2</v>
      </c>
      <c r="X543" s="30" t="str">
        <f aca="false">TEXT(WEEKDAY(E543,2),"0")&amp;" - "&amp;TEXT(E543,"dddd")</f>
        <v>6 - Saturday</v>
      </c>
      <c r="Y543" s="30" t="str">
        <f aca="false">_xlfn.IFS(C543&lt;18,"Child (0-17)",C543&lt;40,"Young Adult (18-39)",C543&lt;60,"Adult (40-59)",TRUE(),"Senior (60+)")</f>
        <v>Young Adult (18-39)</v>
      </c>
      <c r="Z543" s="30" t="n">
        <f aca="false">ROUND(G543-E543,0)</f>
        <v>1</v>
      </c>
      <c r="AA543" s="30" t="n">
        <f aca="false">L543+M543</f>
        <v>66</v>
      </c>
      <c r="AB543" s="30" t="n">
        <f aca="false">IFERROR(ROUND(Q543/AA543,2),0)</f>
        <v>29.31</v>
      </c>
      <c r="AC543" s="30" t="str">
        <f aca="false">IF(AND(K543="Critical",N543="No"),"URGENT - No Bed","Normal")</f>
        <v>Normal</v>
      </c>
      <c r="AD543" s="34" t="n">
        <f aca="false">INDEX(Lookup_Tables!$B$3:$B$12,MATCH(H543,Lookup_Tables!$A$3:$A$12,0))</f>
        <v>4200000</v>
      </c>
      <c r="AE543" s="30" t="str">
        <f aca="false">INDEX(Lookup_Tables!$C$3:$C$12,MATCH(H543,Lookup_Tables!$A$3:$A$12,0))</f>
        <v>Dr. Anil Kapoor</v>
      </c>
      <c r="AF543" s="30" t="str">
        <f aca="false">IFERROR(INDEX(Lookup_Tables!$F$16:$F$45,MATCH(I543,Lookup_Tables!$E$16:$E$45,0)),"N/A")</f>
        <v>EMP201</v>
      </c>
      <c r="AG543" s="30" t="n">
        <f aca="false">_xlfn.IFS(R543="Recovered",4,R543="Referred",3,R543="Admitted",2,R543="Deceased",1,TRUE(),0)</f>
        <v>4</v>
      </c>
      <c r="AH543" s="30" t="str">
        <f aca="false">IF(T543&gt;=4,"Satisfied",IF(T543&gt;=3,"Neutral","Needs Improvement"))</f>
        <v>Satisfied</v>
      </c>
    </row>
    <row r="544" customFormat="false" ht="15" hidden="false" customHeight="false" outlineLevel="0" collapsed="false">
      <c r="A544" s="27" t="s">
        <v>3240</v>
      </c>
      <c r="B544" s="27" t="s">
        <v>3241</v>
      </c>
      <c r="C544" s="27" t="n">
        <v>49</v>
      </c>
      <c r="D544" s="27" t="s">
        <v>181</v>
      </c>
      <c r="E544" s="28" t="n">
        <v>45607</v>
      </c>
      <c r="F544" s="27" t="s">
        <v>370</v>
      </c>
      <c r="G544" s="28" t="n">
        <v>45613</v>
      </c>
      <c r="H544" s="27" t="s">
        <v>217</v>
      </c>
      <c r="I544" s="27" t="s">
        <v>344</v>
      </c>
      <c r="J544" s="27" t="s">
        <v>218</v>
      </c>
      <c r="K544" s="27" t="s">
        <v>126</v>
      </c>
      <c r="L544" s="27" t="n">
        <v>20</v>
      </c>
      <c r="M544" s="27" t="n">
        <v>139</v>
      </c>
      <c r="N544" s="27" t="s">
        <v>186</v>
      </c>
      <c r="O544" s="27" t="s">
        <v>149</v>
      </c>
      <c r="P544" s="27" t="s">
        <v>187</v>
      </c>
      <c r="Q544" s="29" t="n">
        <v>8799.75</v>
      </c>
      <c r="R544" s="27" t="s">
        <v>268</v>
      </c>
      <c r="S544" s="27" t="s">
        <v>157</v>
      </c>
      <c r="T544" s="27" t="n">
        <v>3</v>
      </c>
      <c r="U544" s="27" t="n">
        <f aca="false">YEAR(E544)</f>
        <v>2024</v>
      </c>
      <c r="V544" s="27" t="str">
        <f aca="false">TEXT(E544,"MMM-YYYY")</f>
        <v>Nov-2024</v>
      </c>
      <c r="W544" s="27" t="n">
        <f aca="false">MONTH(E544)</f>
        <v>11</v>
      </c>
      <c r="X544" s="27" t="str">
        <f aca="false">TEXT(WEEKDAY(E544,2),"0")&amp;" - "&amp;TEXT(E544,"dddd")</f>
        <v>1 - Monday</v>
      </c>
      <c r="Y544" s="27" t="str">
        <f aca="false">_xlfn.IFS(C544&lt;18,"Child (0-17)",C544&lt;40,"Young Adult (18-39)",C544&lt;60,"Adult (40-59)",TRUE(),"Senior (60+)")</f>
        <v>Adult (40-59)</v>
      </c>
      <c r="Z544" s="27" t="n">
        <f aca="false">ROUND(G544-E544,0)</f>
        <v>6</v>
      </c>
      <c r="AA544" s="27" t="n">
        <f aca="false">L544+M544</f>
        <v>159</v>
      </c>
      <c r="AB544" s="27" t="n">
        <f aca="false">IFERROR(ROUND(Q544/AA544,2),0)</f>
        <v>55.34</v>
      </c>
      <c r="AC544" s="27" t="str">
        <f aca="false">IF(AND(K544="Critical",N544="No"),"URGENT - No Bed","Normal")</f>
        <v>Normal</v>
      </c>
      <c r="AD544" s="33" t="n">
        <f aca="false">INDEX(Lookup_Tables!$B$3:$B$12,MATCH(H544,Lookup_Tables!$A$3:$A$12,0))</f>
        <v>4200000</v>
      </c>
      <c r="AE544" s="27" t="str">
        <f aca="false">INDEX(Lookup_Tables!$C$3:$C$12,MATCH(H544,Lookup_Tables!$A$3:$A$12,0))</f>
        <v>Dr. Anil Kapoor</v>
      </c>
      <c r="AF544" s="27" t="str">
        <f aca="false">IFERROR(INDEX(Lookup_Tables!$F$16:$F$45,MATCH(I544,Lookup_Tables!$E$16:$E$45,0)),"N/A")</f>
        <v>EMP201</v>
      </c>
      <c r="AG544" s="27" t="n">
        <f aca="false">_xlfn.IFS(R544="Recovered",4,R544="Referred",3,R544="Admitted",2,R544="Deceased",1,TRUE(),0)</f>
        <v>3</v>
      </c>
      <c r="AH544" s="27" t="str">
        <f aca="false">IF(T544&gt;=4,"Satisfied",IF(T544&gt;=3,"Neutral","Needs Improvement"))</f>
        <v>Neutral</v>
      </c>
    </row>
    <row r="545" customFormat="false" ht="15" hidden="false" customHeight="false" outlineLevel="0" collapsed="false">
      <c r="A545" s="30" t="s">
        <v>3389</v>
      </c>
      <c r="B545" s="30" t="s">
        <v>3390</v>
      </c>
      <c r="C545" s="30" t="n">
        <v>62</v>
      </c>
      <c r="D545" s="30" t="s">
        <v>181</v>
      </c>
      <c r="E545" s="31" t="n">
        <v>45360</v>
      </c>
      <c r="F545" s="30" t="s">
        <v>1143</v>
      </c>
      <c r="G545" s="31" t="n">
        <v>45363</v>
      </c>
      <c r="H545" s="30" t="s">
        <v>217</v>
      </c>
      <c r="I545" s="30" t="s">
        <v>282</v>
      </c>
      <c r="J545" s="30" t="s">
        <v>218</v>
      </c>
      <c r="K545" s="30" t="s">
        <v>156</v>
      </c>
      <c r="L545" s="30" t="n">
        <v>22</v>
      </c>
      <c r="M545" s="30" t="n">
        <v>51</v>
      </c>
      <c r="N545" s="30" t="s">
        <v>127</v>
      </c>
      <c r="O545" s="30" t="s">
        <v>128</v>
      </c>
      <c r="P545" s="30" t="s">
        <v>187</v>
      </c>
      <c r="Q545" s="32" t="n">
        <v>3345.13</v>
      </c>
      <c r="R545" s="30" t="s">
        <v>130</v>
      </c>
      <c r="S545" s="30" t="s">
        <v>223</v>
      </c>
      <c r="T545" s="30" t="n">
        <v>4</v>
      </c>
      <c r="U545" s="30" t="n">
        <f aca="false">YEAR(E545)</f>
        <v>2024</v>
      </c>
      <c r="V545" s="30" t="str">
        <f aca="false">TEXT(E545,"MMM-YYYY")</f>
        <v>Mar-2024</v>
      </c>
      <c r="W545" s="30" t="n">
        <f aca="false">MONTH(E545)</f>
        <v>3</v>
      </c>
      <c r="X545" s="30" t="str">
        <f aca="false">TEXT(WEEKDAY(E545,2),"0")&amp;" - "&amp;TEXT(E545,"dddd")</f>
        <v>6 - Saturday</v>
      </c>
      <c r="Y545" s="30" t="str">
        <f aca="false">_xlfn.IFS(C545&lt;18,"Child (0-17)",C545&lt;40,"Young Adult (18-39)",C545&lt;60,"Adult (40-59)",TRUE(),"Senior (60+)")</f>
        <v>Senior (60+)</v>
      </c>
      <c r="Z545" s="30" t="n">
        <f aca="false">ROUND(G545-E545,0)</f>
        <v>3</v>
      </c>
      <c r="AA545" s="30" t="n">
        <f aca="false">L545+M545</f>
        <v>73</v>
      </c>
      <c r="AB545" s="30" t="n">
        <f aca="false">IFERROR(ROUND(Q545/AA545,2),0)</f>
        <v>45.82</v>
      </c>
      <c r="AC545" s="30" t="str">
        <f aca="false">IF(AND(K545="Critical",N545="No"),"URGENT - No Bed","Normal")</f>
        <v>Normal</v>
      </c>
      <c r="AD545" s="34" t="n">
        <f aca="false">INDEX(Lookup_Tables!$B$3:$B$12,MATCH(H545,Lookup_Tables!$A$3:$A$12,0))</f>
        <v>4200000</v>
      </c>
      <c r="AE545" s="30" t="str">
        <f aca="false">INDEX(Lookup_Tables!$C$3:$C$12,MATCH(H545,Lookup_Tables!$A$3:$A$12,0))</f>
        <v>Dr. Anil Kapoor</v>
      </c>
      <c r="AF545" s="30" t="str">
        <f aca="false">IFERROR(INDEX(Lookup_Tables!$F$16:$F$45,MATCH(I545,Lookup_Tables!$E$16:$E$45,0)),"N/A")</f>
        <v>EMP200</v>
      </c>
      <c r="AG545" s="30" t="n">
        <f aca="false">_xlfn.IFS(R545="Recovered",4,R545="Referred",3,R545="Admitted",2,R545="Deceased",1,TRUE(),0)</f>
        <v>4</v>
      </c>
      <c r="AH545" s="30" t="str">
        <f aca="false">IF(T545&gt;=4,"Satisfied",IF(T545&gt;=3,"Neutral","Needs Improvement"))</f>
        <v>Satisfied</v>
      </c>
    </row>
    <row r="546" customFormat="false" ht="15" hidden="false" customHeight="false" outlineLevel="0" collapsed="false">
      <c r="A546" s="27" t="s">
        <v>3176</v>
      </c>
      <c r="B546" s="27" t="s">
        <v>1232</v>
      </c>
      <c r="C546" s="27" t="n">
        <v>36</v>
      </c>
      <c r="D546" s="27" t="s">
        <v>121</v>
      </c>
      <c r="E546" s="28" t="n">
        <v>45583</v>
      </c>
      <c r="F546" s="27" t="s">
        <v>2856</v>
      </c>
      <c r="G546" s="28" t="n">
        <v>45595</v>
      </c>
      <c r="H546" s="27" t="s">
        <v>206</v>
      </c>
      <c r="I546" s="27" t="s">
        <v>232</v>
      </c>
      <c r="J546" s="27" t="s">
        <v>208</v>
      </c>
      <c r="K546" s="27" t="s">
        <v>202</v>
      </c>
      <c r="L546" s="27" t="n">
        <v>14</v>
      </c>
      <c r="M546" s="27" t="n">
        <v>218</v>
      </c>
      <c r="N546" s="27" t="s">
        <v>186</v>
      </c>
      <c r="O546" s="27" t="s">
        <v>128</v>
      </c>
      <c r="P546" s="27" t="s">
        <v>187</v>
      </c>
      <c r="Q546" s="29" t="n">
        <v>19001.06</v>
      </c>
      <c r="R546" s="27" t="s">
        <v>172</v>
      </c>
      <c r="S546" s="27" t="s">
        <v>151</v>
      </c>
      <c r="T546" s="27" t="n">
        <v>3</v>
      </c>
      <c r="U546" s="27" t="n">
        <f aca="false">YEAR(E546)</f>
        <v>2024</v>
      </c>
      <c r="V546" s="27" t="str">
        <f aca="false">TEXT(E546,"MMM-YYYY")</f>
        <v>Oct-2024</v>
      </c>
      <c r="W546" s="27" t="n">
        <f aca="false">MONTH(E546)</f>
        <v>10</v>
      </c>
      <c r="X546" s="27" t="str">
        <f aca="false">TEXT(WEEKDAY(E546,2),"0")&amp;" - "&amp;TEXT(E546,"dddd")</f>
        <v>5 - Friday</v>
      </c>
      <c r="Y546" s="27" t="str">
        <f aca="false">_xlfn.IFS(C546&lt;18,"Child (0-17)",C546&lt;40,"Young Adult (18-39)",C546&lt;60,"Adult (40-59)",TRUE(),"Senior (60+)")</f>
        <v>Young Adult (18-39)</v>
      </c>
      <c r="Z546" s="27" t="n">
        <f aca="false">ROUND(G546-E546,0)</f>
        <v>12</v>
      </c>
      <c r="AA546" s="27" t="n">
        <f aca="false">L546+M546</f>
        <v>232</v>
      </c>
      <c r="AB546" s="27" t="n">
        <f aca="false">IFERROR(ROUND(Q546/AA546,2),0)</f>
        <v>81.9</v>
      </c>
      <c r="AC546" s="27" t="str">
        <f aca="false">IF(AND(K546="Critical",N546="No"),"URGENT - No Bed","Normal")</f>
        <v>Normal</v>
      </c>
      <c r="AD546" s="33" t="n">
        <f aca="false">INDEX(Lookup_Tables!$B$3:$B$12,MATCH(H546,Lookup_Tables!$A$3:$A$12,0))</f>
        <v>2800000</v>
      </c>
      <c r="AE546" s="27" t="str">
        <f aca="false">INDEX(Lookup_Tables!$C$3:$C$12,MATCH(H546,Lookup_Tables!$A$3:$A$12,0))</f>
        <v>Dr. Suresh Nair</v>
      </c>
      <c r="AF546" s="27" t="str">
        <f aca="false">IFERROR(INDEX(Lookup_Tables!$F$16:$F$45,MATCH(I546,Lookup_Tables!$E$16:$E$45,0)),"N/A")</f>
        <v>EMP210</v>
      </c>
      <c r="AG546" s="27" t="n">
        <f aca="false">_xlfn.IFS(R546="Recovered",4,R546="Referred",3,R546="Admitted",2,R546="Deceased",1,TRUE(),0)</f>
        <v>2</v>
      </c>
      <c r="AH546" s="27" t="str">
        <f aca="false">IF(T546&gt;=4,"Satisfied",IF(T546&gt;=3,"Neutral","Needs Improvement"))</f>
        <v>Neutral</v>
      </c>
    </row>
    <row r="547" customFormat="false" ht="15" hidden="false" customHeight="false" outlineLevel="0" collapsed="false">
      <c r="A547" s="30" t="s">
        <v>6620</v>
      </c>
      <c r="B547" s="30" t="s">
        <v>1885</v>
      </c>
      <c r="C547" s="30" t="n">
        <v>40</v>
      </c>
      <c r="D547" s="30" t="s">
        <v>181</v>
      </c>
      <c r="E547" s="31" t="n">
        <v>45387</v>
      </c>
      <c r="F547" s="30" t="s">
        <v>497</v>
      </c>
      <c r="G547" s="31" t="n">
        <v>45388</v>
      </c>
      <c r="H547" s="30" t="s">
        <v>217</v>
      </c>
      <c r="I547" s="30" t="s">
        <v>282</v>
      </c>
      <c r="J547" s="30" t="s">
        <v>294</v>
      </c>
      <c r="K547" s="30" t="s">
        <v>138</v>
      </c>
      <c r="L547" s="30" t="n">
        <v>87</v>
      </c>
      <c r="M547" s="30" t="n">
        <v>31</v>
      </c>
      <c r="N547" s="30" t="s">
        <v>127</v>
      </c>
      <c r="O547" s="30" t="s">
        <v>139</v>
      </c>
      <c r="P547" s="30" t="s">
        <v>129</v>
      </c>
      <c r="Q547" s="32" t="n">
        <v>778.82</v>
      </c>
      <c r="R547" s="30" t="s">
        <v>130</v>
      </c>
      <c r="S547" s="30" t="s">
        <v>223</v>
      </c>
      <c r="T547" s="30" t="n">
        <v>4</v>
      </c>
      <c r="U547" s="30" t="n">
        <f aca="false">YEAR(E547)</f>
        <v>2024</v>
      </c>
      <c r="V547" s="30" t="str">
        <f aca="false">TEXT(E547,"MMM-YYYY")</f>
        <v>Apr-2024</v>
      </c>
      <c r="W547" s="30" t="n">
        <f aca="false">MONTH(E547)</f>
        <v>4</v>
      </c>
      <c r="X547" s="30" t="str">
        <f aca="false">TEXT(WEEKDAY(E547,2),"0")&amp;" - "&amp;TEXT(E547,"dddd")</f>
        <v>5 - Friday</v>
      </c>
      <c r="Y547" s="30" t="str">
        <f aca="false">_xlfn.IFS(C547&lt;18,"Child (0-17)",C547&lt;40,"Young Adult (18-39)",C547&lt;60,"Adult (40-59)",TRUE(),"Senior (60+)")</f>
        <v>Adult (40-59)</v>
      </c>
      <c r="Z547" s="30" t="n">
        <f aca="false">ROUND(G547-E547,0)</f>
        <v>1</v>
      </c>
      <c r="AA547" s="30" t="n">
        <f aca="false">L547+M547</f>
        <v>118</v>
      </c>
      <c r="AB547" s="30" t="n">
        <f aca="false">IFERROR(ROUND(Q547/AA547,2),0)</f>
        <v>6.6</v>
      </c>
      <c r="AC547" s="30" t="str">
        <f aca="false">IF(AND(K547="Critical",N547="No"),"URGENT - No Bed","Normal")</f>
        <v>Normal</v>
      </c>
      <c r="AD547" s="34" t="n">
        <f aca="false">INDEX(Lookup_Tables!$B$3:$B$12,MATCH(H547,Lookup_Tables!$A$3:$A$12,0))</f>
        <v>4200000</v>
      </c>
      <c r="AE547" s="30" t="str">
        <f aca="false">INDEX(Lookup_Tables!$C$3:$C$12,MATCH(H547,Lookup_Tables!$A$3:$A$12,0))</f>
        <v>Dr. Anil Kapoor</v>
      </c>
      <c r="AF547" s="30" t="str">
        <f aca="false">IFERROR(INDEX(Lookup_Tables!$F$16:$F$45,MATCH(I547,Lookup_Tables!$E$16:$E$45,0)),"N/A")</f>
        <v>EMP200</v>
      </c>
      <c r="AG547" s="30" t="n">
        <f aca="false">_xlfn.IFS(R547="Recovered",4,R547="Referred",3,R547="Admitted",2,R547="Deceased",1,TRUE(),0)</f>
        <v>4</v>
      </c>
      <c r="AH547" s="30" t="str">
        <f aca="false">IF(T547&gt;=4,"Satisfied",IF(T547&gt;=3,"Neutral","Needs Improvement"))</f>
        <v>Satisfied</v>
      </c>
    </row>
    <row r="548" customFormat="false" ht="15" hidden="false" customHeight="false" outlineLevel="0" collapsed="false">
      <c r="A548" s="27" t="s">
        <v>6006</v>
      </c>
      <c r="B548" s="27" t="s">
        <v>914</v>
      </c>
      <c r="C548" s="27" t="n">
        <v>56</v>
      </c>
      <c r="D548" s="27" t="s">
        <v>181</v>
      </c>
      <c r="E548" s="28" t="n">
        <v>45445</v>
      </c>
      <c r="F548" s="27" t="s">
        <v>614</v>
      </c>
      <c r="G548" s="28" t="n">
        <v>45447</v>
      </c>
      <c r="H548" s="27" t="s">
        <v>161</v>
      </c>
      <c r="I548" s="27" t="s">
        <v>162</v>
      </c>
      <c r="J548" s="27" t="s">
        <v>258</v>
      </c>
      <c r="K548" s="27" t="s">
        <v>156</v>
      </c>
      <c r="L548" s="27" t="n">
        <v>57</v>
      </c>
      <c r="M548" s="27" t="n">
        <v>83</v>
      </c>
      <c r="N548" s="27" t="s">
        <v>127</v>
      </c>
      <c r="O548" s="27" t="s">
        <v>128</v>
      </c>
      <c r="P548" s="27" t="s">
        <v>129</v>
      </c>
      <c r="Q548" s="29" t="n">
        <v>3256.62</v>
      </c>
      <c r="R548" s="27" t="s">
        <v>172</v>
      </c>
      <c r="S548" s="27" t="s">
        <v>178</v>
      </c>
      <c r="T548" s="27" t="n">
        <v>3</v>
      </c>
      <c r="U548" s="27" t="n">
        <f aca="false">YEAR(E548)</f>
        <v>2024</v>
      </c>
      <c r="V548" s="27" t="str">
        <f aca="false">TEXT(E548,"MMM-YYYY")</f>
        <v>Jun-2024</v>
      </c>
      <c r="W548" s="27" t="n">
        <f aca="false">MONTH(E548)</f>
        <v>6</v>
      </c>
      <c r="X548" s="27" t="str">
        <f aca="false">TEXT(WEEKDAY(E548,2),"0")&amp;" - "&amp;TEXT(E548,"dddd")</f>
        <v>7 - Sunday</v>
      </c>
      <c r="Y548" s="27" t="str">
        <f aca="false">_xlfn.IFS(C548&lt;18,"Child (0-17)",C548&lt;40,"Young Adult (18-39)",C548&lt;60,"Adult (40-59)",TRUE(),"Senior (60+)")</f>
        <v>Adult (40-59)</v>
      </c>
      <c r="Z548" s="27" t="n">
        <f aca="false">ROUND(G548-E548,0)</f>
        <v>2</v>
      </c>
      <c r="AA548" s="27" t="n">
        <f aca="false">L548+M548</f>
        <v>140</v>
      </c>
      <c r="AB548" s="27" t="n">
        <f aca="false">IFERROR(ROUND(Q548/AA548,2),0)</f>
        <v>23.26</v>
      </c>
      <c r="AC548" s="27" t="str">
        <f aca="false">IF(AND(K548="Critical",N548="No"),"URGENT - No Bed","Normal")</f>
        <v>Normal</v>
      </c>
      <c r="AD548" s="33" t="n">
        <f aca="false">INDEX(Lookup_Tables!$B$3:$B$12,MATCH(H548,Lookup_Tables!$A$3:$A$12,0))</f>
        <v>3600000</v>
      </c>
      <c r="AE548" s="27" t="str">
        <f aca="false">INDEX(Lookup_Tables!$C$3:$C$12,MATCH(H548,Lookup_Tables!$A$3:$A$12,0))</f>
        <v>Dr. Sameer Joshi</v>
      </c>
      <c r="AF548" s="27" t="str">
        <f aca="false">IFERROR(INDEX(Lookup_Tables!$F$16:$F$45,MATCH(I548,Lookup_Tables!$E$16:$E$45,0)),"N/A")</f>
        <v>EMP222</v>
      </c>
      <c r="AG548" s="27" t="n">
        <f aca="false">_xlfn.IFS(R548="Recovered",4,R548="Referred",3,R548="Admitted",2,R548="Deceased",1,TRUE(),0)</f>
        <v>2</v>
      </c>
      <c r="AH548" s="27" t="str">
        <f aca="false">IF(T548&gt;=4,"Satisfied",IF(T548&gt;=3,"Neutral","Needs Improvement"))</f>
        <v>Neutral</v>
      </c>
    </row>
    <row r="549" customFormat="false" ht="15" hidden="false" customHeight="false" outlineLevel="0" collapsed="false">
      <c r="A549" s="30" t="s">
        <v>5646</v>
      </c>
      <c r="B549" s="30" t="s">
        <v>5647</v>
      </c>
      <c r="C549" s="30" t="n">
        <v>56</v>
      </c>
      <c r="D549" s="30" t="s">
        <v>181</v>
      </c>
      <c r="E549" s="31" t="n">
        <v>45360</v>
      </c>
      <c r="F549" s="30" t="s">
        <v>1332</v>
      </c>
      <c r="G549" s="31" t="n">
        <v>45362</v>
      </c>
      <c r="H549" s="30" t="s">
        <v>135</v>
      </c>
      <c r="I549" s="30" t="s">
        <v>278</v>
      </c>
      <c r="J549" s="30" t="s">
        <v>262</v>
      </c>
      <c r="K549" s="30" t="s">
        <v>126</v>
      </c>
      <c r="L549" s="30" t="n">
        <v>35</v>
      </c>
      <c r="M549" s="30" t="n">
        <v>130</v>
      </c>
      <c r="N549" s="30" t="s">
        <v>127</v>
      </c>
      <c r="O549" s="30" t="s">
        <v>128</v>
      </c>
      <c r="P549" s="30" t="s">
        <v>129</v>
      </c>
      <c r="Q549" s="32" t="n">
        <v>8550.25</v>
      </c>
      <c r="R549" s="30" t="s">
        <v>172</v>
      </c>
      <c r="S549" s="30" t="s">
        <v>192</v>
      </c>
      <c r="T549" s="30" t="n">
        <v>3</v>
      </c>
      <c r="U549" s="30" t="n">
        <f aca="false">YEAR(E549)</f>
        <v>2024</v>
      </c>
      <c r="V549" s="30" t="str">
        <f aca="false">TEXT(E549,"MMM-YYYY")</f>
        <v>Mar-2024</v>
      </c>
      <c r="W549" s="30" t="n">
        <f aca="false">MONTH(E549)</f>
        <v>3</v>
      </c>
      <c r="X549" s="30" t="str">
        <f aca="false">TEXT(WEEKDAY(E549,2),"0")&amp;" - "&amp;TEXT(E549,"dddd")</f>
        <v>6 - Saturday</v>
      </c>
      <c r="Y549" s="30" t="str">
        <f aca="false">_xlfn.IFS(C549&lt;18,"Child (0-17)",C549&lt;40,"Young Adult (18-39)",C549&lt;60,"Adult (40-59)",TRUE(),"Senior (60+)")</f>
        <v>Adult (40-59)</v>
      </c>
      <c r="Z549" s="30" t="n">
        <f aca="false">ROUND(G549-E549,0)</f>
        <v>2</v>
      </c>
      <c r="AA549" s="30" t="n">
        <f aca="false">L549+M549</f>
        <v>165</v>
      </c>
      <c r="AB549" s="30" t="n">
        <f aca="false">IFERROR(ROUND(Q549/AA549,2),0)</f>
        <v>51.82</v>
      </c>
      <c r="AC549" s="30" t="str">
        <f aca="false">IF(AND(K549="Critical",N549="No"),"URGENT - No Bed","Normal")</f>
        <v>Normal</v>
      </c>
      <c r="AD549" s="34" t="n">
        <f aca="false">INDEX(Lookup_Tables!$B$3:$B$12,MATCH(H549,Lookup_Tables!$A$3:$A$12,0))</f>
        <v>4600000</v>
      </c>
      <c r="AE549" s="30" t="str">
        <f aca="false">INDEX(Lookup_Tables!$C$3:$C$12,MATCH(H549,Lookup_Tables!$A$3:$A$12,0))</f>
        <v>Dr. Farhan Khan</v>
      </c>
      <c r="AF549" s="30" t="str">
        <f aca="false">IFERROR(INDEX(Lookup_Tables!$F$16:$F$45,MATCH(I549,Lookup_Tables!$E$16:$E$45,0)),"N/A")</f>
        <v>EMP208</v>
      </c>
      <c r="AG549" s="30" t="n">
        <f aca="false">_xlfn.IFS(R549="Recovered",4,R549="Referred",3,R549="Admitted",2,R549="Deceased",1,TRUE(),0)</f>
        <v>2</v>
      </c>
      <c r="AH549" s="30" t="str">
        <f aca="false">IF(T549&gt;=4,"Satisfied",IF(T549&gt;=3,"Neutral","Needs Improvement"))</f>
        <v>Neutral</v>
      </c>
    </row>
    <row r="550" customFormat="false" ht="15" hidden="false" customHeight="false" outlineLevel="0" collapsed="false">
      <c r="A550" s="27" t="s">
        <v>1527</v>
      </c>
      <c r="B550" s="27" t="s">
        <v>1528</v>
      </c>
      <c r="C550" s="27" t="n">
        <v>43</v>
      </c>
      <c r="D550" s="27" t="s">
        <v>121</v>
      </c>
      <c r="E550" s="28" t="n">
        <v>45496</v>
      </c>
      <c r="F550" s="27" t="s">
        <v>1260</v>
      </c>
      <c r="G550" s="28" t="n">
        <v>45496</v>
      </c>
      <c r="H550" s="27" t="s">
        <v>242</v>
      </c>
      <c r="I550" s="27" t="s">
        <v>466</v>
      </c>
      <c r="J550" s="27" t="s">
        <v>401</v>
      </c>
      <c r="K550" s="27" t="s">
        <v>138</v>
      </c>
      <c r="L550" s="27" t="n">
        <v>39</v>
      </c>
      <c r="M550" s="27" t="n">
        <v>26</v>
      </c>
      <c r="N550" s="27" t="s">
        <v>127</v>
      </c>
      <c r="O550" s="27" t="s">
        <v>171</v>
      </c>
      <c r="P550" s="27" t="s">
        <v>140</v>
      </c>
      <c r="Q550" s="29" t="n">
        <v>794.08</v>
      </c>
      <c r="R550" s="27" t="s">
        <v>130</v>
      </c>
      <c r="S550" s="27" t="s">
        <v>141</v>
      </c>
      <c r="T550" s="27" t="n">
        <v>2</v>
      </c>
      <c r="U550" s="27" t="n">
        <f aca="false">YEAR(E550)</f>
        <v>2024</v>
      </c>
      <c r="V550" s="27" t="str">
        <f aca="false">TEXT(E550,"MMM-YYYY")</f>
        <v>Jul-2024</v>
      </c>
      <c r="W550" s="27" t="n">
        <f aca="false">MONTH(E550)</f>
        <v>7</v>
      </c>
      <c r="X550" s="27" t="str">
        <f aca="false">TEXT(WEEKDAY(E550,2),"0")&amp;" - "&amp;TEXT(E550,"dddd")</f>
        <v>2 - Tuesday</v>
      </c>
      <c r="Y550" s="27" t="str">
        <f aca="false">_xlfn.IFS(C550&lt;18,"Child (0-17)",C550&lt;40,"Young Adult (18-39)",C550&lt;60,"Adult (40-59)",TRUE(),"Senior (60+)")</f>
        <v>Adult (40-59)</v>
      </c>
      <c r="Z550" s="27" t="n">
        <f aca="false">ROUND(G550-E550,0)</f>
        <v>0</v>
      </c>
      <c r="AA550" s="27" t="n">
        <f aca="false">L550+M550</f>
        <v>65</v>
      </c>
      <c r="AB550" s="27" t="n">
        <f aca="false">IFERROR(ROUND(Q550/AA550,2),0)</f>
        <v>12.22</v>
      </c>
      <c r="AC550" s="27" t="str">
        <f aca="false">IF(AND(K550="Critical",N550="No"),"URGENT - No Bed","Normal")</f>
        <v>Normal</v>
      </c>
      <c r="AD550" s="33" t="n">
        <f aca="false">INDEX(Lookup_Tables!$B$3:$B$12,MATCH(H550,Lookup_Tables!$A$3:$A$12,0))</f>
        <v>3000000</v>
      </c>
      <c r="AE550" s="27" t="str">
        <f aca="false">INDEX(Lookup_Tables!$C$3:$C$12,MATCH(H550,Lookup_Tables!$A$3:$A$12,0))</f>
        <v>Dr. Pooja Iyer</v>
      </c>
      <c r="AF550" s="27" t="str">
        <f aca="false">IFERROR(INDEX(Lookup_Tables!$F$16:$F$45,MATCH(I550,Lookup_Tables!$E$16:$E$45,0)),"N/A")</f>
        <v>EMP212</v>
      </c>
      <c r="AG550" s="27" t="n">
        <f aca="false">_xlfn.IFS(R550="Recovered",4,R550="Referred",3,R550="Admitted",2,R550="Deceased",1,TRUE(),0)</f>
        <v>4</v>
      </c>
      <c r="AH550" s="27" t="str">
        <f aca="false">IF(T550&gt;=4,"Satisfied",IF(T550&gt;=3,"Neutral","Needs Improvement"))</f>
        <v>Needs Improvement</v>
      </c>
    </row>
    <row r="551" customFormat="false" ht="15" hidden="false" customHeight="false" outlineLevel="0" collapsed="false">
      <c r="A551" s="30" t="s">
        <v>6149</v>
      </c>
      <c r="B551" s="30" t="s">
        <v>489</v>
      </c>
      <c r="C551" s="30" t="n">
        <v>60</v>
      </c>
      <c r="D551" s="30" t="s">
        <v>181</v>
      </c>
      <c r="E551" s="31" t="n">
        <v>45537</v>
      </c>
      <c r="F551" s="30" t="s">
        <v>695</v>
      </c>
      <c r="G551" s="31" t="n">
        <v>45538</v>
      </c>
      <c r="H551" s="30" t="s">
        <v>123</v>
      </c>
      <c r="I551" s="30" t="s">
        <v>124</v>
      </c>
      <c r="J551" s="30" t="s">
        <v>508</v>
      </c>
      <c r="K551" s="30" t="s">
        <v>138</v>
      </c>
      <c r="L551" s="30" t="n">
        <v>39</v>
      </c>
      <c r="M551" s="30" t="n">
        <v>38</v>
      </c>
      <c r="N551" s="30" t="s">
        <v>127</v>
      </c>
      <c r="O551" s="30" t="s">
        <v>128</v>
      </c>
      <c r="P551" s="30" t="s">
        <v>187</v>
      </c>
      <c r="Q551" s="32" t="n">
        <v>2598.33</v>
      </c>
      <c r="R551" s="30" t="s">
        <v>268</v>
      </c>
      <c r="S551" s="30" t="s">
        <v>178</v>
      </c>
      <c r="T551" s="30" t="n">
        <v>3</v>
      </c>
      <c r="U551" s="30" t="n">
        <f aca="false">YEAR(E551)</f>
        <v>2024</v>
      </c>
      <c r="V551" s="30" t="str">
        <f aca="false">TEXT(E551,"MMM-YYYY")</f>
        <v>Sep-2024</v>
      </c>
      <c r="W551" s="30" t="n">
        <f aca="false">MONTH(E551)</f>
        <v>9</v>
      </c>
      <c r="X551" s="30" t="str">
        <f aca="false">TEXT(WEEKDAY(E551,2),"0")&amp;" - "&amp;TEXT(E551,"dddd")</f>
        <v>1 - Monday</v>
      </c>
      <c r="Y551" s="30" t="str">
        <f aca="false">_xlfn.IFS(C551&lt;18,"Child (0-17)",C551&lt;40,"Young Adult (18-39)",C551&lt;60,"Adult (40-59)",TRUE(),"Senior (60+)")</f>
        <v>Senior (60+)</v>
      </c>
      <c r="Z551" s="30" t="n">
        <f aca="false">ROUND(G551-E551,0)</f>
        <v>1</v>
      </c>
      <c r="AA551" s="30" t="n">
        <f aca="false">L551+M551</f>
        <v>77</v>
      </c>
      <c r="AB551" s="30" t="n">
        <f aca="false">IFERROR(ROUND(Q551/AA551,2),0)</f>
        <v>33.74</v>
      </c>
      <c r="AC551" s="30" t="str">
        <f aca="false">IF(AND(K551="Critical",N551="No"),"URGENT - No Bed","Normal")</f>
        <v>Normal</v>
      </c>
      <c r="AD551" s="34" t="n">
        <f aca="false">INDEX(Lookup_Tables!$B$3:$B$12,MATCH(H551,Lookup_Tables!$A$3:$A$12,0))</f>
        <v>2200000</v>
      </c>
      <c r="AE551" s="30" t="str">
        <f aca="false">INDEX(Lookup_Tables!$C$3:$C$12,MATCH(H551,Lookup_Tables!$A$3:$A$12,0))</f>
        <v>Dr. Rohan Das</v>
      </c>
      <c r="AF551" s="30" t="str">
        <f aca="false">IFERROR(INDEX(Lookup_Tables!$F$16:$F$45,MATCH(I551,Lookup_Tables!$E$16:$E$45,0)),"N/A")</f>
        <v>EMP205</v>
      </c>
      <c r="AG551" s="30" t="n">
        <f aca="false">_xlfn.IFS(R551="Recovered",4,R551="Referred",3,R551="Admitted",2,R551="Deceased",1,TRUE(),0)</f>
        <v>3</v>
      </c>
      <c r="AH551" s="30" t="str">
        <f aca="false">IF(T551&gt;=4,"Satisfied",IF(T551&gt;=3,"Neutral","Needs Improvement"))</f>
        <v>Neutral</v>
      </c>
    </row>
    <row r="552" customFormat="false" ht="15" hidden="false" customHeight="false" outlineLevel="0" collapsed="false">
      <c r="A552" s="27" t="s">
        <v>5023</v>
      </c>
      <c r="B552" s="27" t="s">
        <v>2563</v>
      </c>
      <c r="C552" s="27" t="n">
        <v>61</v>
      </c>
      <c r="D552" s="27" t="s">
        <v>181</v>
      </c>
      <c r="E552" s="28" t="n">
        <v>45534</v>
      </c>
      <c r="F552" s="27" t="s">
        <v>341</v>
      </c>
      <c r="G552" s="28" t="n">
        <v>45535</v>
      </c>
      <c r="H552" s="27" t="s">
        <v>168</v>
      </c>
      <c r="I552" s="27" t="s">
        <v>169</v>
      </c>
      <c r="J552" s="27" t="s">
        <v>170</v>
      </c>
      <c r="K552" s="27" t="s">
        <v>156</v>
      </c>
      <c r="L552" s="27" t="n">
        <v>29</v>
      </c>
      <c r="M552" s="27" t="n">
        <v>37</v>
      </c>
      <c r="N552" s="27" t="s">
        <v>186</v>
      </c>
      <c r="O552" s="27" t="s">
        <v>128</v>
      </c>
      <c r="P552" s="27" t="s">
        <v>140</v>
      </c>
      <c r="Q552" s="29" t="n">
        <v>4413.2</v>
      </c>
      <c r="R552" s="27" t="s">
        <v>130</v>
      </c>
      <c r="S552" s="27" t="s">
        <v>197</v>
      </c>
      <c r="T552" s="27" t="n">
        <v>1</v>
      </c>
      <c r="U552" s="27" t="n">
        <f aca="false">YEAR(E552)</f>
        <v>2024</v>
      </c>
      <c r="V552" s="27" t="str">
        <f aca="false">TEXT(E552,"MMM-YYYY")</f>
        <v>Aug-2024</v>
      </c>
      <c r="W552" s="27" t="n">
        <f aca="false">MONTH(E552)</f>
        <v>8</v>
      </c>
      <c r="X552" s="27" t="str">
        <f aca="false">TEXT(WEEKDAY(E552,2),"0")&amp;" - "&amp;TEXT(E552,"dddd")</f>
        <v>5 - Friday</v>
      </c>
      <c r="Y552" s="27" t="str">
        <f aca="false">_xlfn.IFS(C552&lt;18,"Child (0-17)",C552&lt;40,"Young Adult (18-39)",C552&lt;60,"Adult (40-59)",TRUE(),"Senior (60+)")</f>
        <v>Senior (60+)</v>
      </c>
      <c r="Z552" s="27" t="n">
        <f aca="false">ROUND(G552-E552,0)</f>
        <v>1</v>
      </c>
      <c r="AA552" s="27" t="n">
        <f aca="false">L552+M552</f>
        <v>66</v>
      </c>
      <c r="AB552" s="27" t="n">
        <f aca="false">IFERROR(ROUND(Q552/AA552,2),0)</f>
        <v>66.87</v>
      </c>
      <c r="AC552" s="27" t="str">
        <f aca="false">IF(AND(K552="Critical",N552="No"),"URGENT - No Bed","Normal")</f>
        <v>Normal</v>
      </c>
      <c r="AD552" s="33" t="n">
        <f aca="false">INDEX(Lookup_Tables!$B$3:$B$12,MATCH(H552,Lookup_Tables!$A$3:$A$12,0))</f>
        <v>4400000</v>
      </c>
      <c r="AE552" s="27" t="str">
        <f aca="false">INDEX(Lookup_Tables!$C$3:$C$12,MATCH(H552,Lookup_Tables!$A$3:$A$12,0))</f>
        <v>Dr. Neha Chopra</v>
      </c>
      <c r="AF552" s="27" t="str">
        <f aca="false">IFERROR(INDEX(Lookup_Tables!$F$16:$F$45,MATCH(I552,Lookup_Tables!$E$16:$E$45,0)),"N/A")</f>
        <v>EMP220</v>
      </c>
      <c r="AG552" s="27" t="n">
        <f aca="false">_xlfn.IFS(R552="Recovered",4,R552="Referred",3,R552="Admitted",2,R552="Deceased",1,TRUE(),0)</f>
        <v>4</v>
      </c>
      <c r="AH552" s="27" t="str">
        <f aca="false">IF(T552&gt;=4,"Satisfied",IF(T552&gt;=3,"Neutral","Needs Improvement"))</f>
        <v>Needs Improvement</v>
      </c>
    </row>
    <row r="553" customFormat="false" ht="15" hidden="false" customHeight="false" outlineLevel="0" collapsed="false">
      <c r="A553" s="30" t="s">
        <v>4088</v>
      </c>
      <c r="B553" s="30" t="s">
        <v>3270</v>
      </c>
      <c r="C553" s="30" t="n">
        <v>83</v>
      </c>
      <c r="D553" s="30" t="s">
        <v>121</v>
      </c>
      <c r="E553" s="31" t="n">
        <v>45486</v>
      </c>
      <c r="F553" s="30" t="s">
        <v>582</v>
      </c>
      <c r="G553" s="31" t="n">
        <v>45488</v>
      </c>
      <c r="H553" s="30" t="s">
        <v>206</v>
      </c>
      <c r="I553" s="30" t="s">
        <v>207</v>
      </c>
      <c r="J553" s="30" t="s">
        <v>615</v>
      </c>
      <c r="K553" s="30" t="s">
        <v>126</v>
      </c>
      <c r="L553" s="30" t="n">
        <v>32</v>
      </c>
      <c r="M553" s="30" t="n">
        <v>106</v>
      </c>
      <c r="N553" s="30" t="s">
        <v>186</v>
      </c>
      <c r="O553" s="30" t="s">
        <v>139</v>
      </c>
      <c r="P553" s="30" t="s">
        <v>187</v>
      </c>
      <c r="Q553" s="32" t="n">
        <v>7698.58</v>
      </c>
      <c r="R553" s="30" t="s">
        <v>130</v>
      </c>
      <c r="S553" s="30" t="s">
        <v>223</v>
      </c>
      <c r="T553" s="30" t="n">
        <v>4</v>
      </c>
      <c r="U553" s="30" t="n">
        <f aca="false">YEAR(E553)</f>
        <v>2024</v>
      </c>
      <c r="V553" s="30" t="str">
        <f aca="false">TEXT(E553,"MMM-YYYY")</f>
        <v>Jul-2024</v>
      </c>
      <c r="W553" s="30" t="n">
        <f aca="false">MONTH(E553)</f>
        <v>7</v>
      </c>
      <c r="X553" s="30" t="str">
        <f aca="false">TEXT(WEEKDAY(E553,2),"0")&amp;" - "&amp;TEXT(E553,"dddd")</f>
        <v>6 - Saturday</v>
      </c>
      <c r="Y553" s="30" t="str">
        <f aca="false">_xlfn.IFS(C553&lt;18,"Child (0-17)",C553&lt;40,"Young Adult (18-39)",C553&lt;60,"Adult (40-59)",TRUE(),"Senior (60+)")</f>
        <v>Senior (60+)</v>
      </c>
      <c r="Z553" s="30" t="n">
        <f aca="false">ROUND(G553-E553,0)</f>
        <v>2</v>
      </c>
      <c r="AA553" s="30" t="n">
        <f aca="false">L553+M553</f>
        <v>138</v>
      </c>
      <c r="AB553" s="30" t="n">
        <f aca="false">IFERROR(ROUND(Q553/AA553,2),0)</f>
        <v>55.79</v>
      </c>
      <c r="AC553" s="30" t="str">
        <f aca="false">IF(AND(K553="Critical",N553="No"),"URGENT - No Bed","Normal")</f>
        <v>Normal</v>
      </c>
      <c r="AD553" s="34" t="n">
        <f aca="false">INDEX(Lookup_Tables!$B$3:$B$12,MATCH(H553,Lookup_Tables!$A$3:$A$12,0))</f>
        <v>2800000</v>
      </c>
      <c r="AE553" s="30" t="str">
        <f aca="false">INDEX(Lookup_Tables!$C$3:$C$12,MATCH(H553,Lookup_Tables!$A$3:$A$12,0))</f>
        <v>Dr. Suresh Nair</v>
      </c>
      <c r="AF553" s="30" t="str">
        <f aca="false">IFERROR(INDEX(Lookup_Tables!$F$16:$F$45,MATCH(I553,Lookup_Tables!$E$16:$E$45,0)),"N/A")</f>
        <v>EMP209</v>
      </c>
      <c r="AG553" s="30" t="n">
        <f aca="false">_xlfn.IFS(R553="Recovered",4,R553="Referred",3,R553="Admitted",2,R553="Deceased",1,TRUE(),0)</f>
        <v>4</v>
      </c>
      <c r="AH553" s="30" t="str">
        <f aca="false">IF(T553&gt;=4,"Satisfied",IF(T553&gt;=3,"Neutral","Needs Improvement"))</f>
        <v>Satisfied</v>
      </c>
    </row>
    <row r="554" customFormat="false" ht="15" hidden="false" customHeight="false" outlineLevel="0" collapsed="false">
      <c r="A554" s="27" t="s">
        <v>3968</v>
      </c>
      <c r="B554" s="27" t="s">
        <v>1012</v>
      </c>
      <c r="C554" s="27" t="n">
        <v>64</v>
      </c>
      <c r="D554" s="27" t="s">
        <v>181</v>
      </c>
      <c r="E554" s="28" t="n">
        <v>45455</v>
      </c>
      <c r="F554" s="27" t="s">
        <v>1349</v>
      </c>
      <c r="G554" s="28" t="n">
        <v>45456</v>
      </c>
      <c r="H554" s="27" t="s">
        <v>217</v>
      </c>
      <c r="I554" s="27" t="s">
        <v>282</v>
      </c>
      <c r="J554" s="27" t="s">
        <v>218</v>
      </c>
      <c r="K554" s="27" t="s">
        <v>138</v>
      </c>
      <c r="L554" s="27" t="n">
        <v>80</v>
      </c>
      <c r="M554" s="27" t="n">
        <v>23</v>
      </c>
      <c r="N554" s="27" t="s">
        <v>127</v>
      </c>
      <c r="O554" s="27" t="s">
        <v>128</v>
      </c>
      <c r="P554" s="27" t="s">
        <v>140</v>
      </c>
      <c r="Q554" s="29" t="n">
        <v>1149.53</v>
      </c>
      <c r="R554" s="27" t="s">
        <v>130</v>
      </c>
      <c r="S554" s="27" t="s">
        <v>151</v>
      </c>
      <c r="T554" s="27" t="n">
        <v>3</v>
      </c>
      <c r="U554" s="27" t="n">
        <f aca="false">YEAR(E554)</f>
        <v>2024</v>
      </c>
      <c r="V554" s="27" t="str">
        <f aca="false">TEXT(E554,"MMM-YYYY")</f>
        <v>Jun-2024</v>
      </c>
      <c r="W554" s="27" t="n">
        <f aca="false">MONTH(E554)</f>
        <v>6</v>
      </c>
      <c r="X554" s="27" t="str">
        <f aca="false">TEXT(WEEKDAY(E554,2),"0")&amp;" - "&amp;TEXT(E554,"dddd")</f>
        <v>3 - Wednesday</v>
      </c>
      <c r="Y554" s="27" t="str">
        <f aca="false">_xlfn.IFS(C554&lt;18,"Child (0-17)",C554&lt;40,"Young Adult (18-39)",C554&lt;60,"Adult (40-59)",TRUE(),"Senior (60+)")</f>
        <v>Senior (60+)</v>
      </c>
      <c r="Z554" s="27" t="n">
        <f aca="false">ROUND(G554-E554,0)</f>
        <v>1</v>
      </c>
      <c r="AA554" s="27" t="n">
        <f aca="false">L554+M554</f>
        <v>103</v>
      </c>
      <c r="AB554" s="27" t="n">
        <f aca="false">IFERROR(ROUND(Q554/AA554,2),0)</f>
        <v>11.16</v>
      </c>
      <c r="AC554" s="27" t="str">
        <f aca="false">IF(AND(K554="Critical",N554="No"),"URGENT - No Bed","Normal")</f>
        <v>Normal</v>
      </c>
      <c r="AD554" s="33" t="n">
        <f aca="false">INDEX(Lookup_Tables!$B$3:$B$12,MATCH(H554,Lookup_Tables!$A$3:$A$12,0))</f>
        <v>4200000</v>
      </c>
      <c r="AE554" s="27" t="str">
        <f aca="false">INDEX(Lookup_Tables!$C$3:$C$12,MATCH(H554,Lookup_Tables!$A$3:$A$12,0))</f>
        <v>Dr. Anil Kapoor</v>
      </c>
      <c r="AF554" s="27" t="str">
        <f aca="false">IFERROR(INDEX(Lookup_Tables!$F$16:$F$45,MATCH(I554,Lookup_Tables!$E$16:$E$45,0)),"N/A")</f>
        <v>EMP200</v>
      </c>
      <c r="AG554" s="27" t="n">
        <f aca="false">_xlfn.IFS(R554="Recovered",4,R554="Referred",3,R554="Admitted",2,R554="Deceased",1,TRUE(),0)</f>
        <v>4</v>
      </c>
      <c r="AH554" s="27" t="str">
        <f aca="false">IF(T554&gt;=4,"Satisfied",IF(T554&gt;=3,"Neutral","Needs Improvement"))</f>
        <v>Neutral</v>
      </c>
    </row>
    <row r="555" customFormat="false" ht="15" hidden="false" customHeight="false" outlineLevel="0" collapsed="false">
      <c r="A555" s="30" t="s">
        <v>1217</v>
      </c>
      <c r="B555" s="30" t="s">
        <v>1218</v>
      </c>
      <c r="C555" s="30" t="n">
        <v>54</v>
      </c>
      <c r="D555" s="30" t="s">
        <v>181</v>
      </c>
      <c r="E555" s="31" t="n">
        <v>45298</v>
      </c>
      <c r="F555" s="30" t="s">
        <v>519</v>
      </c>
      <c r="G555" s="31" t="n">
        <v>45299</v>
      </c>
      <c r="H555" s="30" t="s">
        <v>161</v>
      </c>
      <c r="I555" s="30" t="s">
        <v>538</v>
      </c>
      <c r="J555" s="30" t="s">
        <v>385</v>
      </c>
      <c r="K555" s="30" t="s">
        <v>138</v>
      </c>
      <c r="L555" s="30" t="n">
        <v>87</v>
      </c>
      <c r="M555" s="30" t="n">
        <v>34</v>
      </c>
      <c r="N555" s="30" t="s">
        <v>127</v>
      </c>
      <c r="O555" s="30" t="s">
        <v>171</v>
      </c>
      <c r="P555" s="30" t="s">
        <v>140</v>
      </c>
      <c r="Q555" s="32" t="n">
        <v>1978.65</v>
      </c>
      <c r="R555" s="30" t="s">
        <v>130</v>
      </c>
      <c r="S555" s="30" t="s">
        <v>164</v>
      </c>
      <c r="T555" s="30" t="n">
        <v>3</v>
      </c>
      <c r="U555" s="30" t="n">
        <f aca="false">YEAR(E555)</f>
        <v>2024</v>
      </c>
      <c r="V555" s="30" t="str">
        <f aca="false">TEXT(E555,"MMM-YYYY")</f>
        <v>Jan-2024</v>
      </c>
      <c r="W555" s="30" t="n">
        <f aca="false">MONTH(E555)</f>
        <v>1</v>
      </c>
      <c r="X555" s="30" t="str">
        <f aca="false">TEXT(WEEKDAY(E555,2),"0")&amp;" - "&amp;TEXT(E555,"dddd")</f>
        <v>7 - Sunday</v>
      </c>
      <c r="Y555" s="30" t="str">
        <f aca="false">_xlfn.IFS(C555&lt;18,"Child (0-17)",C555&lt;40,"Young Adult (18-39)",C555&lt;60,"Adult (40-59)",TRUE(),"Senior (60+)")</f>
        <v>Adult (40-59)</v>
      </c>
      <c r="Z555" s="30" t="n">
        <f aca="false">ROUND(G555-E555,0)</f>
        <v>1</v>
      </c>
      <c r="AA555" s="30" t="n">
        <f aca="false">L555+M555</f>
        <v>121</v>
      </c>
      <c r="AB555" s="30" t="n">
        <f aca="false">IFERROR(ROUND(Q555/AA555,2),0)</f>
        <v>16.35</v>
      </c>
      <c r="AC555" s="30" t="str">
        <f aca="false">IF(AND(K555="Critical",N555="No"),"URGENT - No Bed","Normal")</f>
        <v>Normal</v>
      </c>
      <c r="AD555" s="34" t="n">
        <f aca="false">INDEX(Lookup_Tables!$B$3:$B$12,MATCH(H555,Lookup_Tables!$A$3:$A$12,0))</f>
        <v>3600000</v>
      </c>
      <c r="AE555" s="30" t="str">
        <f aca="false">INDEX(Lookup_Tables!$C$3:$C$12,MATCH(H555,Lookup_Tables!$A$3:$A$12,0))</f>
        <v>Dr. Sameer Joshi</v>
      </c>
      <c r="AF555" s="30" t="str">
        <f aca="false">IFERROR(INDEX(Lookup_Tables!$F$16:$F$45,MATCH(I555,Lookup_Tables!$E$16:$E$45,0)),"N/A")</f>
        <v>EMP221</v>
      </c>
      <c r="AG555" s="30" t="n">
        <f aca="false">_xlfn.IFS(R555="Recovered",4,R555="Referred",3,R555="Admitted",2,R555="Deceased",1,TRUE(),0)</f>
        <v>4</v>
      </c>
      <c r="AH555" s="30" t="str">
        <f aca="false">IF(T555&gt;=4,"Satisfied",IF(T555&gt;=3,"Neutral","Needs Improvement"))</f>
        <v>Neutral</v>
      </c>
    </row>
    <row r="556" customFormat="false" ht="15" hidden="false" customHeight="false" outlineLevel="0" collapsed="false">
      <c r="A556" s="27" t="s">
        <v>4387</v>
      </c>
      <c r="B556" s="27" t="s">
        <v>4388</v>
      </c>
      <c r="C556" s="27" t="n">
        <v>29</v>
      </c>
      <c r="D556" s="27" t="s">
        <v>121</v>
      </c>
      <c r="E556" s="28" t="n">
        <v>45353</v>
      </c>
      <c r="F556" s="27" t="s">
        <v>1076</v>
      </c>
      <c r="G556" s="28" t="n">
        <v>45354</v>
      </c>
      <c r="H556" s="27" t="s">
        <v>183</v>
      </c>
      <c r="I556" s="27" t="s">
        <v>184</v>
      </c>
      <c r="J556" s="27" t="s">
        <v>213</v>
      </c>
      <c r="K556" s="27" t="s">
        <v>138</v>
      </c>
      <c r="L556" s="27" t="n">
        <v>89</v>
      </c>
      <c r="M556" s="27" t="n">
        <v>34</v>
      </c>
      <c r="N556" s="27" t="s">
        <v>127</v>
      </c>
      <c r="O556" s="27" t="s">
        <v>171</v>
      </c>
      <c r="P556" s="27" t="s">
        <v>140</v>
      </c>
      <c r="Q556" s="29" t="n">
        <v>1877.12</v>
      </c>
      <c r="R556" s="27" t="s">
        <v>130</v>
      </c>
      <c r="S556" s="27" t="s">
        <v>192</v>
      </c>
      <c r="T556" s="27" t="n">
        <v>5</v>
      </c>
      <c r="U556" s="27" t="n">
        <f aca="false">YEAR(E556)</f>
        <v>2024</v>
      </c>
      <c r="V556" s="27" t="str">
        <f aca="false">TEXT(E556,"MMM-YYYY")</f>
        <v>Mar-2024</v>
      </c>
      <c r="W556" s="27" t="n">
        <f aca="false">MONTH(E556)</f>
        <v>3</v>
      </c>
      <c r="X556" s="27" t="str">
        <f aca="false">TEXT(WEEKDAY(E556,2),"0")&amp;" - "&amp;TEXT(E556,"dddd")</f>
        <v>6 - Saturday</v>
      </c>
      <c r="Y556" s="27" t="str">
        <f aca="false">_xlfn.IFS(C556&lt;18,"Child (0-17)",C556&lt;40,"Young Adult (18-39)",C556&lt;60,"Adult (40-59)",TRUE(),"Senior (60+)")</f>
        <v>Young Adult (18-39)</v>
      </c>
      <c r="Z556" s="27" t="n">
        <f aca="false">ROUND(G556-E556,0)</f>
        <v>1</v>
      </c>
      <c r="AA556" s="27" t="n">
        <f aca="false">L556+M556</f>
        <v>123</v>
      </c>
      <c r="AB556" s="27" t="n">
        <f aca="false">IFERROR(ROUND(Q556/AA556,2),0)</f>
        <v>15.26</v>
      </c>
      <c r="AC556" s="27" t="str">
        <f aca="false">IF(AND(K556="Critical",N556="No"),"URGENT - No Bed","Normal")</f>
        <v>Normal</v>
      </c>
      <c r="AD556" s="33" t="n">
        <f aca="false">INDEX(Lookup_Tables!$B$3:$B$12,MATCH(H556,Lookup_Tables!$A$3:$A$12,0))</f>
        <v>3100000</v>
      </c>
      <c r="AE556" s="27" t="str">
        <f aca="false">INDEX(Lookup_Tables!$C$3:$C$12,MATCH(H556,Lookup_Tables!$A$3:$A$12,0))</f>
        <v>Dr. Kavita Rao</v>
      </c>
      <c r="AF556" s="27" t="str">
        <f aca="false">IFERROR(INDEX(Lookup_Tables!$F$16:$F$45,MATCH(I556,Lookup_Tables!$E$16:$E$45,0)),"N/A")</f>
        <v>EMP226</v>
      </c>
      <c r="AG556" s="27" t="n">
        <f aca="false">_xlfn.IFS(R556="Recovered",4,R556="Referred",3,R556="Admitted",2,R556="Deceased",1,TRUE(),0)</f>
        <v>4</v>
      </c>
      <c r="AH556" s="27" t="str">
        <f aca="false">IF(T556&gt;=4,"Satisfied",IF(T556&gt;=3,"Neutral","Needs Improvement"))</f>
        <v>Satisfied</v>
      </c>
    </row>
    <row r="557" customFormat="false" ht="15" hidden="false" customHeight="false" outlineLevel="0" collapsed="false">
      <c r="A557" s="30" t="s">
        <v>2121</v>
      </c>
      <c r="B557" s="30" t="s">
        <v>2122</v>
      </c>
      <c r="C557" s="30" t="n">
        <v>38</v>
      </c>
      <c r="D557" s="30" t="s">
        <v>121</v>
      </c>
      <c r="E557" s="31" t="n">
        <v>45421</v>
      </c>
      <c r="F557" s="30" t="s">
        <v>1020</v>
      </c>
      <c r="G557" s="31" t="n">
        <v>45421</v>
      </c>
      <c r="H557" s="30" t="s">
        <v>135</v>
      </c>
      <c r="I557" s="30" t="s">
        <v>251</v>
      </c>
      <c r="J557" s="30" t="s">
        <v>618</v>
      </c>
      <c r="K557" s="30" t="s">
        <v>156</v>
      </c>
      <c r="L557" s="30" t="n">
        <v>45</v>
      </c>
      <c r="M557" s="30" t="n">
        <v>56</v>
      </c>
      <c r="N557" s="30" t="s">
        <v>127</v>
      </c>
      <c r="O557" s="30" t="s">
        <v>149</v>
      </c>
      <c r="P557" s="30" t="s">
        <v>187</v>
      </c>
      <c r="Q557" s="32" t="n">
        <v>3173.87</v>
      </c>
      <c r="R557" s="30" t="s">
        <v>130</v>
      </c>
      <c r="S557" s="30" t="s">
        <v>192</v>
      </c>
      <c r="T557" s="30" t="n">
        <v>4</v>
      </c>
      <c r="U557" s="30" t="n">
        <f aca="false">YEAR(E557)</f>
        <v>2024</v>
      </c>
      <c r="V557" s="30" t="str">
        <f aca="false">TEXT(E557,"MMM-YYYY")</f>
        <v>May-2024</v>
      </c>
      <c r="W557" s="30" t="n">
        <f aca="false">MONTH(E557)</f>
        <v>5</v>
      </c>
      <c r="X557" s="30" t="str">
        <f aca="false">TEXT(WEEKDAY(E557,2),"0")&amp;" - "&amp;TEXT(E557,"dddd")</f>
        <v>4 - Thursday</v>
      </c>
      <c r="Y557" s="30" t="str">
        <f aca="false">_xlfn.IFS(C557&lt;18,"Child (0-17)",C557&lt;40,"Young Adult (18-39)",C557&lt;60,"Adult (40-59)",TRUE(),"Senior (60+)")</f>
        <v>Young Adult (18-39)</v>
      </c>
      <c r="Z557" s="30" t="n">
        <f aca="false">ROUND(G557-E557,0)</f>
        <v>0</v>
      </c>
      <c r="AA557" s="30" t="n">
        <f aca="false">L557+M557</f>
        <v>101</v>
      </c>
      <c r="AB557" s="30" t="n">
        <f aca="false">IFERROR(ROUND(Q557/AA557,2),0)</f>
        <v>31.42</v>
      </c>
      <c r="AC557" s="30" t="str">
        <f aca="false">IF(AND(K557="Critical",N557="No"),"URGENT - No Bed","Normal")</f>
        <v>Normal</v>
      </c>
      <c r="AD557" s="34" t="n">
        <f aca="false">INDEX(Lookup_Tables!$B$3:$B$12,MATCH(H557,Lookup_Tables!$A$3:$A$12,0))</f>
        <v>4600000</v>
      </c>
      <c r="AE557" s="30" t="str">
        <f aca="false">INDEX(Lookup_Tables!$C$3:$C$12,MATCH(H557,Lookup_Tables!$A$3:$A$12,0))</f>
        <v>Dr. Farhan Khan</v>
      </c>
      <c r="AF557" s="30" t="str">
        <f aca="false">IFERROR(INDEX(Lookup_Tables!$F$16:$F$45,MATCH(I557,Lookup_Tables!$E$16:$E$45,0)),"N/A")</f>
        <v>EMP207</v>
      </c>
      <c r="AG557" s="30" t="n">
        <f aca="false">_xlfn.IFS(R557="Recovered",4,R557="Referred",3,R557="Admitted",2,R557="Deceased",1,TRUE(),0)</f>
        <v>4</v>
      </c>
      <c r="AH557" s="30" t="str">
        <f aca="false">IF(T557&gt;=4,"Satisfied",IF(T557&gt;=3,"Neutral","Needs Improvement"))</f>
        <v>Satisfied</v>
      </c>
    </row>
    <row r="558" customFormat="false" ht="15" hidden="false" customHeight="false" outlineLevel="0" collapsed="false">
      <c r="A558" s="27" t="s">
        <v>1118</v>
      </c>
      <c r="B558" s="27" t="s">
        <v>1119</v>
      </c>
      <c r="C558" s="27" t="n">
        <v>59</v>
      </c>
      <c r="D558" s="27" t="s">
        <v>121</v>
      </c>
      <c r="E558" s="28" t="n">
        <v>45323</v>
      </c>
      <c r="F558" s="27" t="s">
        <v>1120</v>
      </c>
      <c r="G558" s="28" t="n">
        <v>45323</v>
      </c>
      <c r="H558" s="27" t="s">
        <v>242</v>
      </c>
      <c r="I558" s="27" t="s">
        <v>466</v>
      </c>
      <c r="J558" s="27" t="s">
        <v>244</v>
      </c>
      <c r="K558" s="27" t="s">
        <v>156</v>
      </c>
      <c r="L558" s="27" t="n">
        <v>63</v>
      </c>
      <c r="M558" s="27" t="n">
        <v>62</v>
      </c>
      <c r="N558" s="27" t="s">
        <v>127</v>
      </c>
      <c r="O558" s="27" t="s">
        <v>171</v>
      </c>
      <c r="P558" s="27" t="s">
        <v>129</v>
      </c>
      <c r="Q558" s="29" t="n">
        <v>4144.44</v>
      </c>
      <c r="R558" s="27" t="s">
        <v>130</v>
      </c>
      <c r="S558" s="27" t="s">
        <v>131</v>
      </c>
      <c r="T558" s="27" t="n">
        <v>4</v>
      </c>
      <c r="U558" s="27" t="n">
        <f aca="false">YEAR(E558)</f>
        <v>2024</v>
      </c>
      <c r="V558" s="27" t="str">
        <f aca="false">TEXT(E558,"MMM-YYYY")</f>
        <v>Feb-2024</v>
      </c>
      <c r="W558" s="27" t="n">
        <f aca="false">MONTH(E558)</f>
        <v>2</v>
      </c>
      <c r="X558" s="27" t="str">
        <f aca="false">TEXT(WEEKDAY(E558,2),"0")&amp;" - "&amp;TEXT(E558,"dddd")</f>
        <v>4 - Thursday</v>
      </c>
      <c r="Y558" s="27" t="str">
        <f aca="false">_xlfn.IFS(C558&lt;18,"Child (0-17)",C558&lt;40,"Young Adult (18-39)",C558&lt;60,"Adult (40-59)",TRUE(),"Senior (60+)")</f>
        <v>Adult (40-59)</v>
      </c>
      <c r="Z558" s="27" t="n">
        <f aca="false">ROUND(G558-E558,0)</f>
        <v>0</v>
      </c>
      <c r="AA558" s="27" t="n">
        <f aca="false">L558+M558</f>
        <v>125</v>
      </c>
      <c r="AB558" s="27" t="n">
        <f aca="false">IFERROR(ROUND(Q558/AA558,2),0)</f>
        <v>33.16</v>
      </c>
      <c r="AC558" s="27" t="str">
        <f aca="false">IF(AND(K558="Critical",N558="No"),"URGENT - No Bed","Normal")</f>
        <v>Normal</v>
      </c>
      <c r="AD558" s="33" t="n">
        <f aca="false">INDEX(Lookup_Tables!$B$3:$B$12,MATCH(H558,Lookup_Tables!$A$3:$A$12,0))</f>
        <v>3000000</v>
      </c>
      <c r="AE558" s="27" t="str">
        <f aca="false">INDEX(Lookup_Tables!$C$3:$C$12,MATCH(H558,Lookup_Tables!$A$3:$A$12,0))</f>
        <v>Dr. Pooja Iyer</v>
      </c>
      <c r="AF558" s="27" t="str">
        <f aca="false">IFERROR(INDEX(Lookup_Tables!$F$16:$F$45,MATCH(I558,Lookup_Tables!$E$16:$E$45,0)),"N/A")</f>
        <v>EMP212</v>
      </c>
      <c r="AG558" s="27" t="n">
        <f aca="false">_xlfn.IFS(R558="Recovered",4,R558="Referred",3,R558="Admitted",2,R558="Deceased",1,TRUE(),0)</f>
        <v>4</v>
      </c>
      <c r="AH558" s="27" t="str">
        <f aca="false">IF(T558&gt;=4,"Satisfied",IF(T558&gt;=3,"Neutral","Needs Improvement"))</f>
        <v>Satisfied</v>
      </c>
    </row>
    <row r="559" customFormat="false" ht="15" hidden="false" customHeight="false" outlineLevel="0" collapsed="false">
      <c r="A559" s="30" t="s">
        <v>4093</v>
      </c>
      <c r="B559" s="30" t="s">
        <v>4351</v>
      </c>
      <c r="C559" s="30" t="n">
        <v>45</v>
      </c>
      <c r="D559" s="30" t="s">
        <v>181</v>
      </c>
      <c r="E559" s="31" t="n">
        <v>45648</v>
      </c>
      <c r="F559" s="30" t="s">
        <v>922</v>
      </c>
      <c r="G559" s="31" t="n">
        <v>45650</v>
      </c>
      <c r="H559" s="30" t="s">
        <v>123</v>
      </c>
      <c r="I559" s="30" t="s">
        <v>155</v>
      </c>
      <c r="J559" s="30" t="s">
        <v>305</v>
      </c>
      <c r="K559" s="30" t="s">
        <v>156</v>
      </c>
      <c r="L559" s="30" t="n">
        <v>33</v>
      </c>
      <c r="M559" s="30" t="n">
        <v>75</v>
      </c>
      <c r="N559" s="30" t="s">
        <v>186</v>
      </c>
      <c r="O559" s="30" t="s">
        <v>128</v>
      </c>
      <c r="P559" s="30" t="s">
        <v>140</v>
      </c>
      <c r="Q559" s="32" t="n">
        <v>3216.22</v>
      </c>
      <c r="R559" s="30" t="s">
        <v>130</v>
      </c>
      <c r="S559" s="30" t="s">
        <v>131</v>
      </c>
      <c r="T559" s="30" t="n">
        <v>4</v>
      </c>
      <c r="U559" s="30" t="n">
        <f aca="false">YEAR(E559)</f>
        <v>2024</v>
      </c>
      <c r="V559" s="30" t="str">
        <f aca="false">TEXT(E559,"MMM-YYYY")</f>
        <v>Dec-2024</v>
      </c>
      <c r="W559" s="30" t="n">
        <f aca="false">MONTH(E559)</f>
        <v>12</v>
      </c>
      <c r="X559" s="30" t="str">
        <f aca="false">TEXT(WEEKDAY(E559,2),"0")&amp;" - "&amp;TEXT(E559,"dddd")</f>
        <v>7 - Sunday</v>
      </c>
      <c r="Y559" s="30" t="str">
        <f aca="false">_xlfn.IFS(C559&lt;18,"Child (0-17)",C559&lt;40,"Young Adult (18-39)",C559&lt;60,"Adult (40-59)",TRUE(),"Senior (60+)")</f>
        <v>Adult (40-59)</v>
      </c>
      <c r="Z559" s="30" t="n">
        <f aca="false">ROUND(G559-E559,0)</f>
        <v>2</v>
      </c>
      <c r="AA559" s="30" t="n">
        <f aca="false">L559+M559</f>
        <v>108</v>
      </c>
      <c r="AB559" s="30" t="n">
        <f aca="false">IFERROR(ROUND(Q559/AA559,2),0)</f>
        <v>29.78</v>
      </c>
      <c r="AC559" s="30" t="str">
        <f aca="false">IF(AND(K559="Critical",N559="No"),"URGENT - No Bed","Normal")</f>
        <v>Normal</v>
      </c>
      <c r="AD559" s="34" t="n">
        <f aca="false">INDEX(Lookup_Tables!$B$3:$B$12,MATCH(H559,Lookup_Tables!$A$3:$A$12,0))</f>
        <v>2200000</v>
      </c>
      <c r="AE559" s="30" t="str">
        <f aca="false">INDEX(Lookup_Tables!$C$3:$C$12,MATCH(H559,Lookup_Tables!$A$3:$A$12,0))</f>
        <v>Dr. Rohan Das</v>
      </c>
      <c r="AF559" s="30" t="str">
        <f aca="false">IFERROR(INDEX(Lookup_Tables!$F$16:$F$45,MATCH(I559,Lookup_Tables!$E$16:$E$45,0)),"N/A")</f>
        <v>EMP203</v>
      </c>
      <c r="AG559" s="30" t="n">
        <f aca="false">_xlfn.IFS(R559="Recovered",4,R559="Referred",3,R559="Admitted",2,R559="Deceased",1,TRUE(),0)</f>
        <v>4</v>
      </c>
      <c r="AH559" s="30" t="str">
        <f aca="false">IF(T559&gt;=4,"Satisfied",IF(T559&gt;=3,"Neutral","Needs Improvement"))</f>
        <v>Satisfied</v>
      </c>
    </row>
    <row r="560" customFormat="false" ht="15" hidden="false" customHeight="false" outlineLevel="0" collapsed="false">
      <c r="A560" s="27" t="s">
        <v>6107</v>
      </c>
      <c r="B560" s="27" t="s">
        <v>3863</v>
      </c>
      <c r="C560" s="27" t="n">
        <v>90</v>
      </c>
      <c r="D560" s="27" t="s">
        <v>121</v>
      </c>
      <c r="E560" s="28" t="n">
        <v>45434</v>
      </c>
      <c r="F560" s="27" t="s">
        <v>1745</v>
      </c>
      <c r="G560" s="28" t="n">
        <v>45435</v>
      </c>
      <c r="H560" s="27" t="s">
        <v>217</v>
      </c>
      <c r="I560" s="27" t="s">
        <v>282</v>
      </c>
      <c r="J560" s="27" t="s">
        <v>483</v>
      </c>
      <c r="K560" s="27" t="s">
        <v>156</v>
      </c>
      <c r="L560" s="27" t="n">
        <v>22</v>
      </c>
      <c r="M560" s="27" t="n">
        <v>30</v>
      </c>
      <c r="N560" s="27" t="s">
        <v>127</v>
      </c>
      <c r="O560" s="27" t="s">
        <v>139</v>
      </c>
      <c r="P560" s="27" t="s">
        <v>150</v>
      </c>
      <c r="Q560" s="29" t="n">
        <v>3099.12</v>
      </c>
      <c r="R560" s="27" t="s">
        <v>268</v>
      </c>
      <c r="S560" s="27" t="s">
        <v>157</v>
      </c>
      <c r="T560" s="27" t="n">
        <v>3</v>
      </c>
      <c r="U560" s="27" t="n">
        <f aca="false">YEAR(E560)</f>
        <v>2024</v>
      </c>
      <c r="V560" s="27" t="str">
        <f aca="false">TEXT(E560,"MMM-YYYY")</f>
        <v>May-2024</v>
      </c>
      <c r="W560" s="27" t="n">
        <f aca="false">MONTH(E560)</f>
        <v>5</v>
      </c>
      <c r="X560" s="27" t="str">
        <f aca="false">TEXT(WEEKDAY(E560,2),"0")&amp;" - "&amp;TEXT(E560,"dddd")</f>
        <v>3 - Wednesday</v>
      </c>
      <c r="Y560" s="27" t="str">
        <f aca="false">_xlfn.IFS(C560&lt;18,"Child (0-17)",C560&lt;40,"Young Adult (18-39)",C560&lt;60,"Adult (40-59)",TRUE(),"Senior (60+)")</f>
        <v>Senior (60+)</v>
      </c>
      <c r="Z560" s="27" t="n">
        <f aca="false">ROUND(G560-E560,0)</f>
        <v>1</v>
      </c>
      <c r="AA560" s="27" t="n">
        <f aca="false">L560+M560</f>
        <v>52</v>
      </c>
      <c r="AB560" s="27" t="n">
        <f aca="false">IFERROR(ROUND(Q560/AA560,2),0)</f>
        <v>59.6</v>
      </c>
      <c r="AC560" s="27" t="str">
        <f aca="false">IF(AND(K560="Critical",N560="No"),"URGENT - No Bed","Normal")</f>
        <v>Normal</v>
      </c>
      <c r="AD560" s="33" t="n">
        <f aca="false">INDEX(Lookup_Tables!$B$3:$B$12,MATCH(H560,Lookup_Tables!$A$3:$A$12,0))</f>
        <v>4200000</v>
      </c>
      <c r="AE560" s="27" t="str">
        <f aca="false">INDEX(Lookup_Tables!$C$3:$C$12,MATCH(H560,Lookup_Tables!$A$3:$A$12,0))</f>
        <v>Dr. Anil Kapoor</v>
      </c>
      <c r="AF560" s="27" t="str">
        <f aca="false">IFERROR(INDEX(Lookup_Tables!$F$16:$F$45,MATCH(I560,Lookup_Tables!$E$16:$E$45,0)),"N/A")</f>
        <v>EMP200</v>
      </c>
      <c r="AG560" s="27" t="n">
        <f aca="false">_xlfn.IFS(R560="Recovered",4,R560="Referred",3,R560="Admitted",2,R560="Deceased",1,TRUE(),0)</f>
        <v>3</v>
      </c>
      <c r="AH560" s="27" t="str">
        <f aca="false">IF(T560&gt;=4,"Satisfied",IF(T560&gt;=3,"Neutral","Needs Improvement"))</f>
        <v>Neutral</v>
      </c>
    </row>
    <row r="561" customFormat="false" ht="15" hidden="false" customHeight="false" outlineLevel="0" collapsed="false">
      <c r="A561" s="30" t="s">
        <v>4290</v>
      </c>
      <c r="B561" s="30" t="s">
        <v>3829</v>
      </c>
      <c r="C561" s="30" t="n">
        <v>46</v>
      </c>
      <c r="D561" s="30" t="s">
        <v>181</v>
      </c>
      <c r="E561" s="31" t="n">
        <v>45605</v>
      </c>
      <c r="F561" s="30" t="s">
        <v>725</v>
      </c>
      <c r="G561" s="31" t="n">
        <v>45605</v>
      </c>
      <c r="H561" s="30" t="s">
        <v>217</v>
      </c>
      <c r="I561" s="30" t="s">
        <v>392</v>
      </c>
      <c r="J561" s="30" t="s">
        <v>283</v>
      </c>
      <c r="K561" s="30" t="s">
        <v>156</v>
      </c>
      <c r="L561" s="30" t="n">
        <v>61</v>
      </c>
      <c r="M561" s="30" t="n">
        <v>47</v>
      </c>
      <c r="N561" s="30" t="s">
        <v>186</v>
      </c>
      <c r="O561" s="30" t="s">
        <v>149</v>
      </c>
      <c r="P561" s="30" t="s">
        <v>187</v>
      </c>
      <c r="Q561" s="32" t="n">
        <v>4150.2</v>
      </c>
      <c r="R561" s="30" t="s">
        <v>130</v>
      </c>
      <c r="S561" s="30" t="s">
        <v>223</v>
      </c>
      <c r="T561" s="30" t="n">
        <v>5</v>
      </c>
      <c r="U561" s="30" t="n">
        <f aca="false">YEAR(E561)</f>
        <v>2024</v>
      </c>
      <c r="V561" s="30" t="str">
        <f aca="false">TEXT(E561,"MMM-YYYY")</f>
        <v>Nov-2024</v>
      </c>
      <c r="W561" s="30" t="n">
        <f aca="false">MONTH(E561)</f>
        <v>11</v>
      </c>
      <c r="X561" s="30" t="str">
        <f aca="false">TEXT(WEEKDAY(E561,2),"0")&amp;" - "&amp;TEXT(E561,"dddd")</f>
        <v>6 - Saturday</v>
      </c>
      <c r="Y561" s="30" t="str">
        <f aca="false">_xlfn.IFS(C561&lt;18,"Child (0-17)",C561&lt;40,"Young Adult (18-39)",C561&lt;60,"Adult (40-59)",TRUE(),"Senior (60+)")</f>
        <v>Adult (40-59)</v>
      </c>
      <c r="Z561" s="30" t="n">
        <f aca="false">ROUND(G561-E561,0)</f>
        <v>0</v>
      </c>
      <c r="AA561" s="30" t="n">
        <f aca="false">L561+M561</f>
        <v>108</v>
      </c>
      <c r="AB561" s="30" t="n">
        <f aca="false">IFERROR(ROUND(Q561/AA561,2),0)</f>
        <v>38.43</v>
      </c>
      <c r="AC561" s="30" t="str">
        <f aca="false">IF(AND(K561="Critical",N561="No"),"URGENT - No Bed","Normal")</f>
        <v>Normal</v>
      </c>
      <c r="AD561" s="34" t="n">
        <f aca="false">INDEX(Lookup_Tables!$B$3:$B$12,MATCH(H561,Lookup_Tables!$A$3:$A$12,0))</f>
        <v>4200000</v>
      </c>
      <c r="AE561" s="30" t="str">
        <f aca="false">INDEX(Lookup_Tables!$C$3:$C$12,MATCH(H561,Lookup_Tables!$A$3:$A$12,0))</f>
        <v>Dr. Anil Kapoor</v>
      </c>
      <c r="AF561" s="30" t="str">
        <f aca="false">IFERROR(INDEX(Lookup_Tables!$F$16:$F$45,MATCH(I561,Lookup_Tables!$E$16:$E$45,0)),"N/A")</f>
        <v>EMP202</v>
      </c>
      <c r="AG561" s="30" t="n">
        <f aca="false">_xlfn.IFS(R561="Recovered",4,R561="Referred",3,R561="Admitted",2,R561="Deceased",1,TRUE(),0)</f>
        <v>4</v>
      </c>
      <c r="AH561" s="30" t="str">
        <f aca="false">IF(T561&gt;=4,"Satisfied",IF(T561&gt;=3,"Neutral","Needs Improvement"))</f>
        <v>Satisfied</v>
      </c>
    </row>
    <row r="562" customFormat="false" ht="15" hidden="false" customHeight="false" outlineLevel="0" collapsed="false">
      <c r="A562" s="27" t="s">
        <v>3115</v>
      </c>
      <c r="B562" s="27" t="s">
        <v>1856</v>
      </c>
      <c r="C562" s="27" t="n">
        <v>64</v>
      </c>
      <c r="D562" s="27" t="s">
        <v>121</v>
      </c>
      <c r="E562" s="28" t="n">
        <v>45397</v>
      </c>
      <c r="F562" s="27" t="s">
        <v>2588</v>
      </c>
      <c r="G562" s="28" t="n">
        <v>45398</v>
      </c>
      <c r="H562" s="27" t="s">
        <v>135</v>
      </c>
      <c r="I562" s="27" t="s">
        <v>136</v>
      </c>
      <c r="J562" s="27" t="s">
        <v>252</v>
      </c>
      <c r="K562" s="27" t="s">
        <v>138</v>
      </c>
      <c r="L562" s="27" t="n">
        <v>49</v>
      </c>
      <c r="M562" s="27" t="n">
        <v>38</v>
      </c>
      <c r="N562" s="27" t="s">
        <v>127</v>
      </c>
      <c r="O562" s="27" t="s">
        <v>139</v>
      </c>
      <c r="P562" s="27" t="s">
        <v>129</v>
      </c>
      <c r="Q562" s="29" t="n">
        <v>1057.38</v>
      </c>
      <c r="R562" s="27" t="s">
        <v>130</v>
      </c>
      <c r="S562" s="27" t="s">
        <v>192</v>
      </c>
      <c r="T562" s="27" t="n">
        <v>5</v>
      </c>
      <c r="U562" s="27" t="n">
        <f aca="false">YEAR(E562)</f>
        <v>2024</v>
      </c>
      <c r="V562" s="27" t="str">
        <f aca="false">TEXT(E562,"MMM-YYYY")</f>
        <v>Apr-2024</v>
      </c>
      <c r="W562" s="27" t="n">
        <f aca="false">MONTH(E562)</f>
        <v>4</v>
      </c>
      <c r="X562" s="27" t="str">
        <f aca="false">TEXT(WEEKDAY(E562,2),"0")&amp;" - "&amp;TEXT(E562,"dddd")</f>
        <v>1 - Monday</v>
      </c>
      <c r="Y562" s="27" t="str">
        <f aca="false">_xlfn.IFS(C562&lt;18,"Child (0-17)",C562&lt;40,"Young Adult (18-39)",C562&lt;60,"Adult (40-59)",TRUE(),"Senior (60+)")</f>
        <v>Senior (60+)</v>
      </c>
      <c r="Z562" s="27" t="n">
        <f aca="false">ROUND(G562-E562,0)</f>
        <v>1</v>
      </c>
      <c r="AA562" s="27" t="n">
        <f aca="false">L562+M562</f>
        <v>87</v>
      </c>
      <c r="AB562" s="27" t="n">
        <f aca="false">IFERROR(ROUND(Q562/AA562,2),0)</f>
        <v>12.15</v>
      </c>
      <c r="AC562" s="27" t="str">
        <f aca="false">IF(AND(K562="Critical",N562="No"),"URGENT - No Bed","Normal")</f>
        <v>Normal</v>
      </c>
      <c r="AD562" s="33" t="n">
        <f aca="false">INDEX(Lookup_Tables!$B$3:$B$12,MATCH(H562,Lookup_Tables!$A$3:$A$12,0))</f>
        <v>4600000</v>
      </c>
      <c r="AE562" s="27" t="str">
        <f aca="false">INDEX(Lookup_Tables!$C$3:$C$12,MATCH(H562,Lookup_Tables!$A$3:$A$12,0))</f>
        <v>Dr. Farhan Khan</v>
      </c>
      <c r="AF562" s="27" t="str">
        <f aca="false">IFERROR(INDEX(Lookup_Tables!$F$16:$F$45,MATCH(I562,Lookup_Tables!$E$16:$E$45,0)),"N/A")</f>
        <v>EMP206</v>
      </c>
      <c r="AG562" s="27" t="n">
        <f aca="false">_xlfn.IFS(R562="Recovered",4,R562="Referred",3,R562="Admitted",2,R562="Deceased",1,TRUE(),0)</f>
        <v>4</v>
      </c>
      <c r="AH562" s="27" t="str">
        <f aca="false">IF(T562&gt;=4,"Satisfied",IF(T562&gt;=3,"Neutral","Needs Improvement"))</f>
        <v>Satisfied</v>
      </c>
    </row>
    <row r="563" customFormat="false" ht="15" hidden="false" customHeight="false" outlineLevel="0" collapsed="false">
      <c r="A563" s="30" t="s">
        <v>5564</v>
      </c>
      <c r="B563" s="30" t="s">
        <v>2182</v>
      </c>
      <c r="C563" s="30" t="n">
        <v>54</v>
      </c>
      <c r="D563" s="30" t="s">
        <v>121</v>
      </c>
      <c r="E563" s="31" t="n">
        <v>45384</v>
      </c>
      <c r="F563" s="30" t="s">
        <v>334</v>
      </c>
      <c r="G563" s="31" t="n">
        <v>45384</v>
      </c>
      <c r="H563" s="30" t="s">
        <v>217</v>
      </c>
      <c r="I563" s="30" t="s">
        <v>392</v>
      </c>
      <c r="J563" s="30" t="s">
        <v>483</v>
      </c>
      <c r="K563" s="30" t="s">
        <v>138</v>
      </c>
      <c r="L563" s="30" t="n">
        <v>44</v>
      </c>
      <c r="M563" s="30" t="n">
        <v>17</v>
      </c>
      <c r="N563" s="30" t="s">
        <v>127</v>
      </c>
      <c r="O563" s="30" t="s">
        <v>139</v>
      </c>
      <c r="P563" s="30" t="s">
        <v>129</v>
      </c>
      <c r="Q563" s="32" t="n">
        <v>2373.26</v>
      </c>
      <c r="R563" s="30" t="s">
        <v>268</v>
      </c>
      <c r="S563" s="30" t="s">
        <v>164</v>
      </c>
      <c r="T563" s="30" t="n">
        <v>2</v>
      </c>
      <c r="U563" s="30" t="n">
        <f aca="false">YEAR(E563)</f>
        <v>2024</v>
      </c>
      <c r="V563" s="30" t="str">
        <f aca="false">TEXT(E563,"MMM-YYYY")</f>
        <v>Apr-2024</v>
      </c>
      <c r="W563" s="30" t="n">
        <f aca="false">MONTH(E563)</f>
        <v>4</v>
      </c>
      <c r="X563" s="30" t="str">
        <f aca="false">TEXT(WEEKDAY(E563,2),"0")&amp;" - "&amp;TEXT(E563,"dddd")</f>
        <v>2 - Tuesday</v>
      </c>
      <c r="Y563" s="30" t="str">
        <f aca="false">_xlfn.IFS(C563&lt;18,"Child (0-17)",C563&lt;40,"Young Adult (18-39)",C563&lt;60,"Adult (40-59)",TRUE(),"Senior (60+)")</f>
        <v>Adult (40-59)</v>
      </c>
      <c r="Z563" s="30" t="n">
        <f aca="false">ROUND(G563-E563,0)</f>
        <v>0</v>
      </c>
      <c r="AA563" s="30" t="n">
        <f aca="false">L563+M563</f>
        <v>61</v>
      </c>
      <c r="AB563" s="30" t="n">
        <f aca="false">IFERROR(ROUND(Q563/AA563,2),0)</f>
        <v>38.91</v>
      </c>
      <c r="AC563" s="30" t="str">
        <f aca="false">IF(AND(K563="Critical",N563="No"),"URGENT - No Bed","Normal")</f>
        <v>Normal</v>
      </c>
      <c r="AD563" s="34" t="n">
        <f aca="false">INDEX(Lookup_Tables!$B$3:$B$12,MATCH(H563,Lookup_Tables!$A$3:$A$12,0))</f>
        <v>4200000</v>
      </c>
      <c r="AE563" s="30" t="str">
        <f aca="false">INDEX(Lookup_Tables!$C$3:$C$12,MATCH(H563,Lookup_Tables!$A$3:$A$12,0))</f>
        <v>Dr. Anil Kapoor</v>
      </c>
      <c r="AF563" s="30" t="str">
        <f aca="false">IFERROR(INDEX(Lookup_Tables!$F$16:$F$45,MATCH(I563,Lookup_Tables!$E$16:$E$45,0)),"N/A")</f>
        <v>EMP202</v>
      </c>
      <c r="AG563" s="30" t="n">
        <f aca="false">_xlfn.IFS(R563="Recovered",4,R563="Referred",3,R563="Admitted",2,R563="Deceased",1,TRUE(),0)</f>
        <v>3</v>
      </c>
      <c r="AH563" s="30" t="str">
        <f aca="false">IF(T563&gt;=4,"Satisfied",IF(T563&gt;=3,"Neutral","Needs Improvement"))</f>
        <v>Needs Improvement</v>
      </c>
    </row>
    <row r="564" customFormat="false" ht="15" hidden="false" customHeight="false" outlineLevel="0" collapsed="false">
      <c r="A564" s="27" t="s">
        <v>6288</v>
      </c>
      <c r="B564" s="27" t="s">
        <v>5343</v>
      </c>
      <c r="C564" s="27" t="n">
        <v>74</v>
      </c>
      <c r="D564" s="27" t="s">
        <v>181</v>
      </c>
      <c r="E564" s="28" t="n">
        <v>45298</v>
      </c>
      <c r="F564" s="27" t="s">
        <v>1599</v>
      </c>
      <c r="G564" s="28" t="n">
        <v>45298</v>
      </c>
      <c r="H564" s="27" t="s">
        <v>242</v>
      </c>
      <c r="I564" s="27" t="s">
        <v>466</v>
      </c>
      <c r="J564" s="27" t="s">
        <v>316</v>
      </c>
      <c r="K564" s="27" t="s">
        <v>156</v>
      </c>
      <c r="L564" s="27" t="n">
        <v>23</v>
      </c>
      <c r="M564" s="27" t="n">
        <v>45</v>
      </c>
      <c r="N564" s="27" t="s">
        <v>127</v>
      </c>
      <c r="O564" s="27" t="s">
        <v>128</v>
      </c>
      <c r="P564" s="27" t="s">
        <v>187</v>
      </c>
      <c r="Q564" s="29" t="n">
        <v>4259.8</v>
      </c>
      <c r="R564" s="27" t="s">
        <v>130</v>
      </c>
      <c r="S564" s="27" t="s">
        <v>164</v>
      </c>
      <c r="T564" s="27" t="n">
        <v>3</v>
      </c>
      <c r="U564" s="27" t="n">
        <f aca="false">YEAR(E564)</f>
        <v>2024</v>
      </c>
      <c r="V564" s="27" t="str">
        <f aca="false">TEXT(E564,"MMM-YYYY")</f>
        <v>Jan-2024</v>
      </c>
      <c r="W564" s="27" t="n">
        <f aca="false">MONTH(E564)</f>
        <v>1</v>
      </c>
      <c r="X564" s="27" t="str">
        <f aca="false">TEXT(WEEKDAY(E564,2),"0")&amp;" - "&amp;TEXT(E564,"dddd")</f>
        <v>7 - Sunday</v>
      </c>
      <c r="Y564" s="27" t="str">
        <f aca="false">_xlfn.IFS(C564&lt;18,"Child (0-17)",C564&lt;40,"Young Adult (18-39)",C564&lt;60,"Adult (40-59)",TRUE(),"Senior (60+)")</f>
        <v>Senior (60+)</v>
      </c>
      <c r="Z564" s="27" t="n">
        <f aca="false">ROUND(G564-E564,0)</f>
        <v>0</v>
      </c>
      <c r="AA564" s="27" t="n">
        <f aca="false">L564+M564</f>
        <v>68</v>
      </c>
      <c r="AB564" s="27" t="n">
        <f aca="false">IFERROR(ROUND(Q564/AA564,2),0)</f>
        <v>62.64</v>
      </c>
      <c r="AC564" s="27" t="str">
        <f aca="false">IF(AND(K564="Critical",N564="No"),"URGENT - No Bed","Normal")</f>
        <v>Normal</v>
      </c>
      <c r="AD564" s="33" t="n">
        <f aca="false">INDEX(Lookup_Tables!$B$3:$B$12,MATCH(H564,Lookup_Tables!$A$3:$A$12,0))</f>
        <v>3000000</v>
      </c>
      <c r="AE564" s="27" t="str">
        <f aca="false">INDEX(Lookup_Tables!$C$3:$C$12,MATCH(H564,Lookup_Tables!$A$3:$A$12,0))</f>
        <v>Dr. Pooja Iyer</v>
      </c>
      <c r="AF564" s="27" t="str">
        <f aca="false">IFERROR(INDEX(Lookup_Tables!$F$16:$F$45,MATCH(I564,Lookup_Tables!$E$16:$E$45,0)),"N/A")</f>
        <v>EMP212</v>
      </c>
      <c r="AG564" s="27" t="n">
        <f aca="false">_xlfn.IFS(R564="Recovered",4,R564="Referred",3,R564="Admitted",2,R564="Deceased",1,TRUE(),0)</f>
        <v>4</v>
      </c>
      <c r="AH564" s="27" t="str">
        <f aca="false">IF(T564&gt;=4,"Satisfied",IF(T564&gt;=3,"Neutral","Needs Improvement"))</f>
        <v>Neutral</v>
      </c>
    </row>
    <row r="565" customFormat="false" ht="15" hidden="false" customHeight="false" outlineLevel="0" collapsed="false">
      <c r="A565" s="30" t="s">
        <v>6071</v>
      </c>
      <c r="B565" s="30" t="s">
        <v>2753</v>
      </c>
      <c r="C565" s="30" t="n">
        <v>48</v>
      </c>
      <c r="D565" s="30" t="s">
        <v>121</v>
      </c>
      <c r="E565" s="31" t="n">
        <v>45654</v>
      </c>
      <c r="F565" s="30" t="s">
        <v>384</v>
      </c>
      <c r="G565" s="31" t="n">
        <v>45657</v>
      </c>
      <c r="H565" s="30" t="s">
        <v>161</v>
      </c>
      <c r="I565" s="30" t="s">
        <v>162</v>
      </c>
      <c r="J565" s="30" t="s">
        <v>163</v>
      </c>
      <c r="K565" s="30" t="s">
        <v>156</v>
      </c>
      <c r="L565" s="30" t="n">
        <v>36</v>
      </c>
      <c r="M565" s="30" t="n">
        <v>60</v>
      </c>
      <c r="N565" s="30" t="s">
        <v>186</v>
      </c>
      <c r="O565" s="30" t="s">
        <v>128</v>
      </c>
      <c r="P565" s="30" t="s">
        <v>150</v>
      </c>
      <c r="Q565" s="32" t="n">
        <v>4154.97</v>
      </c>
      <c r="R565" s="30" t="s">
        <v>130</v>
      </c>
      <c r="S565" s="30" t="s">
        <v>131</v>
      </c>
      <c r="T565" s="30" t="n">
        <v>3</v>
      </c>
      <c r="U565" s="30" t="n">
        <f aca="false">YEAR(E565)</f>
        <v>2024</v>
      </c>
      <c r="V565" s="30" t="str">
        <f aca="false">TEXT(E565,"MMM-YYYY")</f>
        <v>Dec-2024</v>
      </c>
      <c r="W565" s="30" t="n">
        <f aca="false">MONTH(E565)</f>
        <v>12</v>
      </c>
      <c r="X565" s="30" t="str">
        <f aca="false">TEXT(WEEKDAY(E565,2),"0")&amp;" - "&amp;TEXT(E565,"dddd")</f>
        <v>6 - Saturday</v>
      </c>
      <c r="Y565" s="30" t="str">
        <f aca="false">_xlfn.IFS(C565&lt;18,"Child (0-17)",C565&lt;40,"Young Adult (18-39)",C565&lt;60,"Adult (40-59)",TRUE(),"Senior (60+)")</f>
        <v>Adult (40-59)</v>
      </c>
      <c r="Z565" s="30" t="n">
        <f aca="false">ROUND(G565-E565,0)</f>
        <v>3</v>
      </c>
      <c r="AA565" s="30" t="n">
        <f aca="false">L565+M565</f>
        <v>96</v>
      </c>
      <c r="AB565" s="30" t="n">
        <f aca="false">IFERROR(ROUND(Q565/AA565,2),0)</f>
        <v>43.28</v>
      </c>
      <c r="AC565" s="30" t="str">
        <f aca="false">IF(AND(K565="Critical",N565="No"),"URGENT - No Bed","Normal")</f>
        <v>Normal</v>
      </c>
      <c r="AD565" s="34" t="n">
        <f aca="false">INDEX(Lookup_Tables!$B$3:$B$12,MATCH(H565,Lookup_Tables!$A$3:$A$12,0))</f>
        <v>3600000</v>
      </c>
      <c r="AE565" s="30" t="str">
        <f aca="false">INDEX(Lookup_Tables!$C$3:$C$12,MATCH(H565,Lookup_Tables!$A$3:$A$12,0))</f>
        <v>Dr. Sameer Joshi</v>
      </c>
      <c r="AF565" s="30" t="str">
        <f aca="false">IFERROR(INDEX(Lookup_Tables!$F$16:$F$45,MATCH(I565,Lookup_Tables!$E$16:$E$45,0)),"N/A")</f>
        <v>EMP222</v>
      </c>
      <c r="AG565" s="30" t="n">
        <f aca="false">_xlfn.IFS(R565="Recovered",4,R565="Referred",3,R565="Admitted",2,R565="Deceased",1,TRUE(),0)</f>
        <v>4</v>
      </c>
      <c r="AH565" s="30" t="str">
        <f aca="false">IF(T565&gt;=4,"Satisfied",IF(T565&gt;=3,"Neutral","Needs Improvement"))</f>
        <v>Neutral</v>
      </c>
    </row>
    <row r="566" customFormat="false" ht="15" hidden="false" customHeight="false" outlineLevel="0" collapsed="false">
      <c r="A566" s="27" t="s">
        <v>2769</v>
      </c>
      <c r="B566" s="27" t="s">
        <v>1825</v>
      </c>
      <c r="C566" s="27" t="n">
        <v>40</v>
      </c>
      <c r="D566" s="27" t="s">
        <v>181</v>
      </c>
      <c r="E566" s="28" t="n">
        <v>45553</v>
      </c>
      <c r="F566" s="27" t="s">
        <v>901</v>
      </c>
      <c r="G566" s="28" t="n">
        <v>45554</v>
      </c>
      <c r="H566" s="27" t="s">
        <v>217</v>
      </c>
      <c r="I566" s="27" t="s">
        <v>282</v>
      </c>
      <c r="J566" s="27" t="s">
        <v>388</v>
      </c>
      <c r="K566" s="27" t="s">
        <v>126</v>
      </c>
      <c r="L566" s="27" t="n">
        <v>29</v>
      </c>
      <c r="M566" s="27" t="n">
        <v>63</v>
      </c>
      <c r="N566" s="27" t="s">
        <v>186</v>
      </c>
      <c r="O566" s="27" t="s">
        <v>128</v>
      </c>
      <c r="P566" s="27" t="s">
        <v>129</v>
      </c>
      <c r="Q566" s="29" t="n">
        <v>7818.53</v>
      </c>
      <c r="R566" s="27" t="s">
        <v>172</v>
      </c>
      <c r="S566" s="27" t="s">
        <v>164</v>
      </c>
      <c r="T566" s="27" t="n">
        <v>3</v>
      </c>
      <c r="U566" s="27" t="n">
        <f aca="false">YEAR(E566)</f>
        <v>2024</v>
      </c>
      <c r="V566" s="27" t="str">
        <f aca="false">TEXT(E566,"MMM-YYYY")</f>
        <v>Sep-2024</v>
      </c>
      <c r="W566" s="27" t="n">
        <f aca="false">MONTH(E566)</f>
        <v>9</v>
      </c>
      <c r="X566" s="27" t="str">
        <f aca="false">TEXT(WEEKDAY(E566,2),"0")&amp;" - "&amp;TEXT(E566,"dddd")</f>
        <v>3 - Wednesday</v>
      </c>
      <c r="Y566" s="27" t="str">
        <f aca="false">_xlfn.IFS(C566&lt;18,"Child (0-17)",C566&lt;40,"Young Adult (18-39)",C566&lt;60,"Adult (40-59)",TRUE(),"Senior (60+)")</f>
        <v>Adult (40-59)</v>
      </c>
      <c r="Z566" s="27" t="n">
        <f aca="false">ROUND(G566-E566,0)</f>
        <v>1</v>
      </c>
      <c r="AA566" s="27" t="n">
        <f aca="false">L566+M566</f>
        <v>92</v>
      </c>
      <c r="AB566" s="27" t="n">
        <f aca="false">IFERROR(ROUND(Q566/AA566,2),0)</f>
        <v>84.98</v>
      </c>
      <c r="AC566" s="27" t="str">
        <f aca="false">IF(AND(K566="Critical",N566="No"),"URGENT - No Bed","Normal")</f>
        <v>Normal</v>
      </c>
      <c r="AD566" s="33" t="n">
        <f aca="false">INDEX(Lookup_Tables!$B$3:$B$12,MATCH(H566,Lookup_Tables!$A$3:$A$12,0))</f>
        <v>4200000</v>
      </c>
      <c r="AE566" s="27" t="str">
        <f aca="false">INDEX(Lookup_Tables!$C$3:$C$12,MATCH(H566,Lookup_Tables!$A$3:$A$12,0))</f>
        <v>Dr. Anil Kapoor</v>
      </c>
      <c r="AF566" s="27" t="str">
        <f aca="false">IFERROR(INDEX(Lookup_Tables!$F$16:$F$45,MATCH(I566,Lookup_Tables!$E$16:$E$45,0)),"N/A")</f>
        <v>EMP200</v>
      </c>
      <c r="AG566" s="27" t="n">
        <f aca="false">_xlfn.IFS(R566="Recovered",4,R566="Referred",3,R566="Admitted",2,R566="Deceased",1,TRUE(),0)</f>
        <v>2</v>
      </c>
      <c r="AH566" s="27" t="str">
        <f aca="false">IF(T566&gt;=4,"Satisfied",IF(T566&gt;=3,"Neutral","Needs Improvement"))</f>
        <v>Neutral</v>
      </c>
    </row>
    <row r="567" customFormat="false" ht="15" hidden="false" customHeight="false" outlineLevel="0" collapsed="false">
      <c r="A567" s="30" t="s">
        <v>6746</v>
      </c>
      <c r="B567" s="30" t="s">
        <v>1267</v>
      </c>
      <c r="C567" s="30" t="n">
        <v>48</v>
      </c>
      <c r="D567" s="30" t="s">
        <v>144</v>
      </c>
      <c r="E567" s="31" t="n">
        <v>45406</v>
      </c>
      <c r="F567" s="30" t="s">
        <v>200</v>
      </c>
      <c r="G567" s="31" t="n">
        <v>45407</v>
      </c>
      <c r="H567" s="30" t="s">
        <v>135</v>
      </c>
      <c r="I567" s="30" t="s">
        <v>136</v>
      </c>
      <c r="J567" s="30" t="s">
        <v>201</v>
      </c>
      <c r="K567" s="30" t="s">
        <v>138</v>
      </c>
      <c r="L567" s="30" t="n">
        <v>30</v>
      </c>
      <c r="M567" s="30" t="n">
        <v>43</v>
      </c>
      <c r="N567" s="30" t="s">
        <v>186</v>
      </c>
      <c r="O567" s="30" t="s">
        <v>128</v>
      </c>
      <c r="P567" s="30" t="s">
        <v>129</v>
      </c>
      <c r="Q567" s="32" t="n">
        <v>2005.96</v>
      </c>
      <c r="R567" s="30" t="s">
        <v>130</v>
      </c>
      <c r="S567" s="30" t="s">
        <v>141</v>
      </c>
      <c r="T567" s="30" t="n">
        <v>4</v>
      </c>
      <c r="U567" s="30" t="n">
        <f aca="false">YEAR(E567)</f>
        <v>2024</v>
      </c>
      <c r="V567" s="30" t="str">
        <f aca="false">TEXT(E567,"MMM-YYYY")</f>
        <v>Apr-2024</v>
      </c>
      <c r="W567" s="30" t="n">
        <f aca="false">MONTH(E567)</f>
        <v>4</v>
      </c>
      <c r="X567" s="30" t="str">
        <f aca="false">TEXT(WEEKDAY(E567,2),"0")&amp;" - "&amp;TEXT(E567,"dddd")</f>
        <v>3 - Wednesday</v>
      </c>
      <c r="Y567" s="30" t="str">
        <f aca="false">_xlfn.IFS(C567&lt;18,"Child (0-17)",C567&lt;40,"Young Adult (18-39)",C567&lt;60,"Adult (40-59)",TRUE(),"Senior (60+)")</f>
        <v>Adult (40-59)</v>
      </c>
      <c r="Z567" s="30" t="n">
        <f aca="false">ROUND(G567-E567,0)</f>
        <v>1</v>
      </c>
      <c r="AA567" s="30" t="n">
        <f aca="false">L567+M567</f>
        <v>73</v>
      </c>
      <c r="AB567" s="30" t="n">
        <f aca="false">IFERROR(ROUND(Q567/AA567,2),0)</f>
        <v>27.48</v>
      </c>
      <c r="AC567" s="30" t="str">
        <f aca="false">IF(AND(K567="Critical",N567="No"),"URGENT - No Bed","Normal")</f>
        <v>Normal</v>
      </c>
      <c r="AD567" s="34" t="n">
        <f aca="false">INDEX(Lookup_Tables!$B$3:$B$12,MATCH(H567,Lookup_Tables!$A$3:$A$12,0))</f>
        <v>4600000</v>
      </c>
      <c r="AE567" s="30" t="str">
        <f aca="false">INDEX(Lookup_Tables!$C$3:$C$12,MATCH(H567,Lookup_Tables!$A$3:$A$12,0))</f>
        <v>Dr. Farhan Khan</v>
      </c>
      <c r="AF567" s="30" t="str">
        <f aca="false">IFERROR(INDEX(Lookup_Tables!$F$16:$F$45,MATCH(I567,Lookup_Tables!$E$16:$E$45,0)),"N/A")</f>
        <v>EMP206</v>
      </c>
      <c r="AG567" s="30" t="n">
        <f aca="false">_xlfn.IFS(R567="Recovered",4,R567="Referred",3,R567="Admitted",2,R567="Deceased",1,TRUE(),0)</f>
        <v>4</v>
      </c>
      <c r="AH567" s="30" t="str">
        <f aca="false">IF(T567&gt;=4,"Satisfied",IF(T567&gt;=3,"Neutral","Needs Improvement"))</f>
        <v>Satisfied</v>
      </c>
    </row>
    <row r="568" customFormat="false" ht="15" hidden="false" customHeight="false" outlineLevel="0" collapsed="false">
      <c r="A568" s="27" t="s">
        <v>5267</v>
      </c>
      <c r="B568" s="27" t="s">
        <v>673</v>
      </c>
      <c r="C568" s="27" t="n">
        <v>74</v>
      </c>
      <c r="D568" s="27" t="s">
        <v>121</v>
      </c>
      <c r="E568" s="28" t="n">
        <v>45446</v>
      </c>
      <c r="F568" s="27" t="s">
        <v>134</v>
      </c>
      <c r="G568" s="28" t="n">
        <v>45449</v>
      </c>
      <c r="H568" s="27" t="s">
        <v>135</v>
      </c>
      <c r="I568" s="27" t="s">
        <v>251</v>
      </c>
      <c r="J568" s="27" t="s">
        <v>201</v>
      </c>
      <c r="K568" s="27" t="s">
        <v>126</v>
      </c>
      <c r="L568" s="27" t="n">
        <v>21</v>
      </c>
      <c r="M568" s="27" t="n">
        <v>148</v>
      </c>
      <c r="N568" s="27" t="s">
        <v>127</v>
      </c>
      <c r="O568" s="27" t="s">
        <v>171</v>
      </c>
      <c r="P568" s="27" t="s">
        <v>187</v>
      </c>
      <c r="Q568" s="29" t="n">
        <v>9443.43</v>
      </c>
      <c r="R568" s="27" t="s">
        <v>462</v>
      </c>
      <c r="S568" s="27" t="s">
        <v>192</v>
      </c>
      <c r="T568" s="27" t="n">
        <v>3</v>
      </c>
      <c r="U568" s="27" t="n">
        <f aca="false">YEAR(E568)</f>
        <v>2024</v>
      </c>
      <c r="V568" s="27" t="str">
        <f aca="false">TEXT(E568,"MMM-YYYY")</f>
        <v>Jun-2024</v>
      </c>
      <c r="W568" s="27" t="n">
        <f aca="false">MONTH(E568)</f>
        <v>6</v>
      </c>
      <c r="X568" s="27" t="str">
        <f aca="false">TEXT(WEEKDAY(E568,2),"0")&amp;" - "&amp;TEXT(E568,"dddd")</f>
        <v>1 - Monday</v>
      </c>
      <c r="Y568" s="27" t="str">
        <f aca="false">_xlfn.IFS(C568&lt;18,"Child (0-17)",C568&lt;40,"Young Adult (18-39)",C568&lt;60,"Adult (40-59)",TRUE(),"Senior (60+)")</f>
        <v>Senior (60+)</v>
      </c>
      <c r="Z568" s="27" t="n">
        <f aca="false">ROUND(G568-E568,0)</f>
        <v>3</v>
      </c>
      <c r="AA568" s="27" t="n">
        <f aca="false">L568+M568</f>
        <v>169</v>
      </c>
      <c r="AB568" s="27" t="n">
        <f aca="false">IFERROR(ROUND(Q568/AA568,2),0)</f>
        <v>55.88</v>
      </c>
      <c r="AC568" s="27" t="str">
        <f aca="false">IF(AND(K568="Critical",N568="No"),"URGENT - No Bed","Normal")</f>
        <v>Normal</v>
      </c>
      <c r="AD568" s="33" t="n">
        <f aca="false">INDEX(Lookup_Tables!$B$3:$B$12,MATCH(H568,Lookup_Tables!$A$3:$A$12,0))</f>
        <v>4600000</v>
      </c>
      <c r="AE568" s="27" t="str">
        <f aca="false">INDEX(Lookup_Tables!$C$3:$C$12,MATCH(H568,Lookup_Tables!$A$3:$A$12,0))</f>
        <v>Dr. Farhan Khan</v>
      </c>
      <c r="AF568" s="27" t="str">
        <f aca="false">IFERROR(INDEX(Lookup_Tables!$F$16:$F$45,MATCH(I568,Lookup_Tables!$E$16:$E$45,0)),"N/A")</f>
        <v>EMP207</v>
      </c>
      <c r="AG568" s="27" t="n">
        <f aca="false">_xlfn.IFS(R568="Recovered",4,R568="Referred",3,R568="Admitted",2,R568="Deceased",1,TRUE(),0)</f>
        <v>1</v>
      </c>
      <c r="AH568" s="27" t="str">
        <f aca="false">IF(T568&gt;=4,"Satisfied",IF(T568&gt;=3,"Neutral","Needs Improvement"))</f>
        <v>Neutral</v>
      </c>
    </row>
    <row r="569" customFormat="false" ht="15" hidden="false" customHeight="false" outlineLevel="0" collapsed="false">
      <c r="A569" s="30" t="s">
        <v>5604</v>
      </c>
      <c r="B569" s="30" t="s">
        <v>5605</v>
      </c>
      <c r="C569" s="30" t="n">
        <v>37</v>
      </c>
      <c r="D569" s="30" t="s">
        <v>181</v>
      </c>
      <c r="E569" s="31" t="n">
        <v>45536</v>
      </c>
      <c r="F569" s="30" t="s">
        <v>587</v>
      </c>
      <c r="G569" s="31" t="n">
        <v>45538</v>
      </c>
      <c r="H569" s="30" t="s">
        <v>146</v>
      </c>
      <c r="I569" s="30" t="s">
        <v>147</v>
      </c>
      <c r="J569" s="30" t="s">
        <v>148</v>
      </c>
      <c r="K569" s="30" t="s">
        <v>156</v>
      </c>
      <c r="L569" s="30" t="n">
        <v>35</v>
      </c>
      <c r="M569" s="30" t="n">
        <v>38</v>
      </c>
      <c r="N569" s="30" t="s">
        <v>186</v>
      </c>
      <c r="O569" s="30" t="s">
        <v>139</v>
      </c>
      <c r="P569" s="30" t="s">
        <v>150</v>
      </c>
      <c r="Q569" s="32" t="n">
        <v>3558.41</v>
      </c>
      <c r="R569" s="30" t="s">
        <v>130</v>
      </c>
      <c r="S569" s="30" t="s">
        <v>141</v>
      </c>
      <c r="T569" s="30" t="n">
        <v>5</v>
      </c>
      <c r="U569" s="30" t="n">
        <f aca="false">YEAR(E569)</f>
        <v>2024</v>
      </c>
      <c r="V569" s="30" t="str">
        <f aca="false">TEXT(E569,"MMM-YYYY")</f>
        <v>Sep-2024</v>
      </c>
      <c r="W569" s="30" t="n">
        <f aca="false">MONTH(E569)</f>
        <v>9</v>
      </c>
      <c r="X569" s="30" t="str">
        <f aca="false">TEXT(WEEKDAY(E569,2),"0")&amp;" - "&amp;TEXT(E569,"dddd")</f>
        <v>7 - Sunday</v>
      </c>
      <c r="Y569" s="30" t="str">
        <f aca="false">_xlfn.IFS(C569&lt;18,"Child (0-17)",C569&lt;40,"Young Adult (18-39)",C569&lt;60,"Adult (40-59)",TRUE(),"Senior (60+)")</f>
        <v>Young Adult (18-39)</v>
      </c>
      <c r="Z569" s="30" t="n">
        <f aca="false">ROUND(G569-E569,0)</f>
        <v>2</v>
      </c>
      <c r="AA569" s="30" t="n">
        <f aca="false">L569+M569</f>
        <v>73</v>
      </c>
      <c r="AB569" s="30" t="n">
        <f aca="false">IFERROR(ROUND(Q569/AA569,2),0)</f>
        <v>48.75</v>
      </c>
      <c r="AC569" s="30" t="str">
        <f aca="false">IF(AND(K569="Critical",N569="No"),"URGENT - No Bed","Normal")</f>
        <v>Normal</v>
      </c>
      <c r="AD569" s="34" t="n">
        <f aca="false">INDEX(Lookup_Tables!$B$3:$B$12,MATCH(H569,Lookup_Tables!$A$3:$A$12,0))</f>
        <v>2700000</v>
      </c>
      <c r="AE569" s="30" t="str">
        <f aca="false">INDEX(Lookup_Tables!$C$3:$C$12,MATCH(H569,Lookup_Tables!$A$3:$A$12,0))</f>
        <v>Dr. Vikram Singh</v>
      </c>
      <c r="AF569" s="30" t="str">
        <f aca="false">IFERROR(INDEX(Lookup_Tables!$F$16:$F$45,MATCH(I569,Lookup_Tables!$E$16:$E$45,0)),"N/A")</f>
        <v>EMP229</v>
      </c>
      <c r="AG569" s="30" t="n">
        <f aca="false">_xlfn.IFS(R569="Recovered",4,R569="Referred",3,R569="Admitted",2,R569="Deceased",1,TRUE(),0)</f>
        <v>4</v>
      </c>
      <c r="AH569" s="30" t="str">
        <f aca="false">IF(T569&gt;=4,"Satisfied",IF(T569&gt;=3,"Neutral","Needs Improvement"))</f>
        <v>Satisfied</v>
      </c>
    </row>
    <row r="570" customFormat="false" ht="15" hidden="false" customHeight="false" outlineLevel="0" collapsed="false">
      <c r="A570" s="27" t="s">
        <v>3217</v>
      </c>
      <c r="B570" s="27" t="s">
        <v>850</v>
      </c>
      <c r="C570" s="27" t="n">
        <v>65</v>
      </c>
      <c r="D570" s="27" t="s">
        <v>121</v>
      </c>
      <c r="E570" s="28" t="n">
        <v>45362</v>
      </c>
      <c r="F570" s="27" t="s">
        <v>860</v>
      </c>
      <c r="G570" s="28" t="n">
        <v>45365</v>
      </c>
      <c r="H570" s="27" t="s">
        <v>242</v>
      </c>
      <c r="I570" s="27" t="s">
        <v>243</v>
      </c>
      <c r="J570" s="27" t="s">
        <v>422</v>
      </c>
      <c r="K570" s="27" t="s">
        <v>156</v>
      </c>
      <c r="L570" s="27" t="n">
        <v>46</v>
      </c>
      <c r="M570" s="27" t="n">
        <v>64</v>
      </c>
      <c r="N570" s="27" t="s">
        <v>127</v>
      </c>
      <c r="O570" s="27" t="s">
        <v>128</v>
      </c>
      <c r="P570" s="27" t="s">
        <v>187</v>
      </c>
      <c r="Q570" s="29" t="n">
        <v>4121.93</v>
      </c>
      <c r="R570" s="27" t="s">
        <v>130</v>
      </c>
      <c r="S570" s="27" t="s">
        <v>197</v>
      </c>
      <c r="T570" s="27" t="n">
        <v>3</v>
      </c>
      <c r="U570" s="27" t="n">
        <f aca="false">YEAR(E570)</f>
        <v>2024</v>
      </c>
      <c r="V570" s="27" t="str">
        <f aca="false">TEXT(E570,"MMM-YYYY")</f>
        <v>Mar-2024</v>
      </c>
      <c r="W570" s="27" t="n">
        <f aca="false">MONTH(E570)</f>
        <v>3</v>
      </c>
      <c r="X570" s="27" t="str">
        <f aca="false">TEXT(WEEKDAY(E570,2),"0")&amp;" - "&amp;TEXT(E570,"dddd")</f>
        <v>1 - Monday</v>
      </c>
      <c r="Y570" s="27" t="str">
        <f aca="false">_xlfn.IFS(C570&lt;18,"Child (0-17)",C570&lt;40,"Young Adult (18-39)",C570&lt;60,"Adult (40-59)",TRUE(),"Senior (60+)")</f>
        <v>Senior (60+)</v>
      </c>
      <c r="Z570" s="27" t="n">
        <f aca="false">ROUND(G570-E570,0)</f>
        <v>3</v>
      </c>
      <c r="AA570" s="27" t="n">
        <f aca="false">L570+M570</f>
        <v>110</v>
      </c>
      <c r="AB570" s="27" t="n">
        <f aca="false">IFERROR(ROUND(Q570/AA570,2),0)</f>
        <v>37.47</v>
      </c>
      <c r="AC570" s="27" t="str">
        <f aca="false">IF(AND(K570="Critical",N570="No"),"URGENT - No Bed","Normal")</f>
        <v>Normal</v>
      </c>
      <c r="AD570" s="33" t="n">
        <f aca="false">INDEX(Lookup_Tables!$B$3:$B$12,MATCH(H570,Lookup_Tables!$A$3:$A$12,0))</f>
        <v>3000000</v>
      </c>
      <c r="AE570" s="27" t="str">
        <f aca="false">INDEX(Lookup_Tables!$C$3:$C$12,MATCH(H570,Lookup_Tables!$A$3:$A$12,0))</f>
        <v>Dr. Pooja Iyer</v>
      </c>
      <c r="AF570" s="27" t="str">
        <f aca="false">IFERROR(INDEX(Lookup_Tables!$F$16:$F$45,MATCH(I570,Lookup_Tables!$E$16:$E$45,0)),"N/A")</f>
        <v>EMP214</v>
      </c>
      <c r="AG570" s="27" t="n">
        <f aca="false">_xlfn.IFS(R570="Recovered",4,R570="Referred",3,R570="Admitted",2,R570="Deceased",1,TRUE(),0)</f>
        <v>4</v>
      </c>
      <c r="AH570" s="27" t="str">
        <f aca="false">IF(T570&gt;=4,"Satisfied",IF(T570&gt;=3,"Neutral","Needs Improvement"))</f>
        <v>Neutral</v>
      </c>
    </row>
    <row r="571" customFormat="false" ht="15" hidden="false" customHeight="false" outlineLevel="0" collapsed="false">
      <c r="A571" s="30" t="s">
        <v>5504</v>
      </c>
      <c r="B571" s="30" t="s">
        <v>1823</v>
      </c>
      <c r="C571" s="30" t="n">
        <v>53</v>
      </c>
      <c r="D571" s="30" t="s">
        <v>121</v>
      </c>
      <c r="E571" s="31" t="n">
        <v>45404</v>
      </c>
      <c r="F571" s="30" t="s">
        <v>341</v>
      </c>
      <c r="G571" s="31" t="n">
        <v>45405</v>
      </c>
      <c r="H571" s="30" t="s">
        <v>183</v>
      </c>
      <c r="I571" s="30" t="s">
        <v>184</v>
      </c>
      <c r="J571" s="30" t="s">
        <v>476</v>
      </c>
      <c r="K571" s="30" t="s">
        <v>156</v>
      </c>
      <c r="L571" s="30" t="n">
        <v>50</v>
      </c>
      <c r="M571" s="30" t="n">
        <v>60</v>
      </c>
      <c r="N571" s="30" t="s">
        <v>127</v>
      </c>
      <c r="O571" s="30" t="s">
        <v>149</v>
      </c>
      <c r="P571" s="30" t="s">
        <v>187</v>
      </c>
      <c r="Q571" s="32" t="n">
        <v>4722.72</v>
      </c>
      <c r="R571" s="30" t="s">
        <v>130</v>
      </c>
      <c r="S571" s="30" t="s">
        <v>192</v>
      </c>
      <c r="T571" s="30" t="n">
        <v>5</v>
      </c>
      <c r="U571" s="30" t="n">
        <f aca="false">YEAR(E571)</f>
        <v>2024</v>
      </c>
      <c r="V571" s="30" t="str">
        <f aca="false">TEXT(E571,"MMM-YYYY")</f>
        <v>Apr-2024</v>
      </c>
      <c r="W571" s="30" t="n">
        <f aca="false">MONTH(E571)</f>
        <v>4</v>
      </c>
      <c r="X571" s="30" t="str">
        <f aca="false">TEXT(WEEKDAY(E571,2),"0")&amp;" - "&amp;TEXT(E571,"dddd")</f>
        <v>1 - Monday</v>
      </c>
      <c r="Y571" s="30" t="str">
        <f aca="false">_xlfn.IFS(C571&lt;18,"Child (0-17)",C571&lt;40,"Young Adult (18-39)",C571&lt;60,"Adult (40-59)",TRUE(),"Senior (60+)")</f>
        <v>Adult (40-59)</v>
      </c>
      <c r="Z571" s="30" t="n">
        <f aca="false">ROUND(G571-E571,0)</f>
        <v>1</v>
      </c>
      <c r="AA571" s="30" t="n">
        <f aca="false">L571+M571</f>
        <v>110</v>
      </c>
      <c r="AB571" s="30" t="n">
        <f aca="false">IFERROR(ROUND(Q571/AA571,2),0)</f>
        <v>42.93</v>
      </c>
      <c r="AC571" s="30" t="str">
        <f aca="false">IF(AND(K571="Critical",N571="No"),"URGENT - No Bed","Normal")</f>
        <v>Normal</v>
      </c>
      <c r="AD571" s="34" t="n">
        <f aca="false">INDEX(Lookup_Tables!$B$3:$B$12,MATCH(H571,Lookup_Tables!$A$3:$A$12,0))</f>
        <v>3100000</v>
      </c>
      <c r="AE571" s="30" t="str">
        <f aca="false">INDEX(Lookup_Tables!$C$3:$C$12,MATCH(H571,Lookup_Tables!$A$3:$A$12,0))</f>
        <v>Dr. Kavita Rao</v>
      </c>
      <c r="AF571" s="30" t="str">
        <f aca="false">IFERROR(INDEX(Lookup_Tables!$F$16:$F$45,MATCH(I571,Lookup_Tables!$E$16:$E$45,0)),"N/A")</f>
        <v>EMP226</v>
      </c>
      <c r="AG571" s="30" t="n">
        <f aca="false">_xlfn.IFS(R571="Recovered",4,R571="Referred",3,R571="Admitted",2,R571="Deceased",1,TRUE(),0)</f>
        <v>4</v>
      </c>
      <c r="AH571" s="30" t="str">
        <f aca="false">IF(T571&gt;=4,"Satisfied",IF(T571&gt;=3,"Neutral","Needs Improvement"))</f>
        <v>Satisfied</v>
      </c>
    </row>
    <row r="572" customFormat="false" ht="15" hidden="false" customHeight="false" outlineLevel="0" collapsed="false">
      <c r="A572" s="27" t="s">
        <v>1646</v>
      </c>
      <c r="B572" s="27" t="s">
        <v>387</v>
      </c>
      <c r="C572" s="27" t="n">
        <v>36</v>
      </c>
      <c r="D572" s="27" t="s">
        <v>181</v>
      </c>
      <c r="E572" s="28" t="n">
        <v>45574</v>
      </c>
      <c r="F572" s="27" t="s">
        <v>1472</v>
      </c>
      <c r="G572" s="28" t="n">
        <v>45575</v>
      </c>
      <c r="H572" s="27" t="s">
        <v>183</v>
      </c>
      <c r="I572" s="27" t="s">
        <v>212</v>
      </c>
      <c r="J572" s="27" t="s">
        <v>411</v>
      </c>
      <c r="K572" s="27" t="s">
        <v>126</v>
      </c>
      <c r="L572" s="27" t="n">
        <v>12</v>
      </c>
      <c r="M572" s="27" t="n">
        <v>134</v>
      </c>
      <c r="N572" s="27" t="s">
        <v>186</v>
      </c>
      <c r="O572" s="27" t="s">
        <v>139</v>
      </c>
      <c r="P572" s="27" t="s">
        <v>187</v>
      </c>
      <c r="Q572" s="29" t="n">
        <v>8902.25</v>
      </c>
      <c r="R572" s="27" t="s">
        <v>130</v>
      </c>
      <c r="S572" s="27" t="s">
        <v>131</v>
      </c>
      <c r="T572" s="27" t="n">
        <v>5</v>
      </c>
      <c r="U572" s="27" t="n">
        <f aca="false">YEAR(E572)</f>
        <v>2024</v>
      </c>
      <c r="V572" s="27" t="str">
        <f aca="false">TEXT(E572,"MMM-YYYY")</f>
        <v>Oct-2024</v>
      </c>
      <c r="W572" s="27" t="n">
        <f aca="false">MONTH(E572)</f>
        <v>10</v>
      </c>
      <c r="X572" s="27" t="str">
        <f aca="false">TEXT(WEEKDAY(E572,2),"0")&amp;" - "&amp;TEXT(E572,"dddd")</f>
        <v>3 - Wednesday</v>
      </c>
      <c r="Y572" s="27" t="str">
        <f aca="false">_xlfn.IFS(C572&lt;18,"Child (0-17)",C572&lt;40,"Young Adult (18-39)",C572&lt;60,"Adult (40-59)",TRUE(),"Senior (60+)")</f>
        <v>Young Adult (18-39)</v>
      </c>
      <c r="Z572" s="27" t="n">
        <f aca="false">ROUND(G572-E572,0)</f>
        <v>1</v>
      </c>
      <c r="AA572" s="27" t="n">
        <f aca="false">L572+M572</f>
        <v>146</v>
      </c>
      <c r="AB572" s="27" t="n">
        <f aca="false">IFERROR(ROUND(Q572/AA572,2),0)</f>
        <v>60.97</v>
      </c>
      <c r="AC572" s="27" t="str">
        <f aca="false">IF(AND(K572="Critical",N572="No"),"URGENT - No Bed","Normal")</f>
        <v>Normal</v>
      </c>
      <c r="AD572" s="33" t="n">
        <f aca="false">INDEX(Lookup_Tables!$B$3:$B$12,MATCH(H572,Lookup_Tables!$A$3:$A$12,0))</f>
        <v>3100000</v>
      </c>
      <c r="AE572" s="27" t="str">
        <f aca="false">INDEX(Lookup_Tables!$C$3:$C$12,MATCH(H572,Lookup_Tables!$A$3:$A$12,0))</f>
        <v>Dr. Kavita Rao</v>
      </c>
      <c r="AF572" s="27" t="str">
        <f aca="false">IFERROR(INDEX(Lookup_Tables!$F$16:$F$45,MATCH(I572,Lookup_Tables!$E$16:$E$45,0)),"N/A")</f>
        <v>EMP225</v>
      </c>
      <c r="AG572" s="27" t="n">
        <f aca="false">_xlfn.IFS(R572="Recovered",4,R572="Referred",3,R572="Admitted",2,R572="Deceased",1,TRUE(),0)</f>
        <v>4</v>
      </c>
      <c r="AH572" s="27" t="str">
        <f aca="false">IF(T572&gt;=4,"Satisfied",IF(T572&gt;=3,"Neutral","Needs Improvement"))</f>
        <v>Satisfied</v>
      </c>
    </row>
    <row r="573" customFormat="false" ht="15" hidden="false" customHeight="false" outlineLevel="0" collapsed="false">
      <c r="A573" s="30" t="s">
        <v>5471</v>
      </c>
      <c r="B573" s="30" t="s">
        <v>3241</v>
      </c>
      <c r="C573" s="30" t="n">
        <v>38</v>
      </c>
      <c r="D573" s="30" t="s">
        <v>121</v>
      </c>
      <c r="E573" s="31" t="n">
        <v>45329</v>
      </c>
      <c r="F573" s="30" t="s">
        <v>1220</v>
      </c>
      <c r="G573" s="31" t="n">
        <v>45330</v>
      </c>
      <c r="H573" s="30" t="s">
        <v>161</v>
      </c>
      <c r="I573" s="30" t="s">
        <v>162</v>
      </c>
      <c r="J573" s="30" t="s">
        <v>426</v>
      </c>
      <c r="K573" s="30" t="s">
        <v>138</v>
      </c>
      <c r="L573" s="30" t="n">
        <v>51</v>
      </c>
      <c r="M573" s="30" t="n">
        <v>17</v>
      </c>
      <c r="N573" s="30" t="s">
        <v>186</v>
      </c>
      <c r="O573" s="30" t="s">
        <v>171</v>
      </c>
      <c r="P573" s="30" t="s">
        <v>129</v>
      </c>
      <c r="Q573" s="32" t="n">
        <v>854.43</v>
      </c>
      <c r="R573" s="30" t="s">
        <v>130</v>
      </c>
      <c r="S573" s="30" t="s">
        <v>192</v>
      </c>
      <c r="T573" s="30" t="n">
        <v>4</v>
      </c>
      <c r="U573" s="30" t="n">
        <f aca="false">YEAR(E573)</f>
        <v>2024</v>
      </c>
      <c r="V573" s="30" t="str">
        <f aca="false">TEXT(E573,"MMM-YYYY")</f>
        <v>Feb-2024</v>
      </c>
      <c r="W573" s="30" t="n">
        <f aca="false">MONTH(E573)</f>
        <v>2</v>
      </c>
      <c r="X573" s="30" t="str">
        <f aca="false">TEXT(WEEKDAY(E573,2),"0")&amp;" - "&amp;TEXT(E573,"dddd")</f>
        <v>3 - Wednesday</v>
      </c>
      <c r="Y573" s="30" t="str">
        <f aca="false">_xlfn.IFS(C573&lt;18,"Child (0-17)",C573&lt;40,"Young Adult (18-39)",C573&lt;60,"Adult (40-59)",TRUE(),"Senior (60+)")</f>
        <v>Young Adult (18-39)</v>
      </c>
      <c r="Z573" s="30" t="n">
        <f aca="false">ROUND(G573-E573,0)</f>
        <v>1</v>
      </c>
      <c r="AA573" s="30" t="n">
        <f aca="false">L573+M573</f>
        <v>68</v>
      </c>
      <c r="AB573" s="30" t="n">
        <f aca="false">IFERROR(ROUND(Q573/AA573,2),0)</f>
        <v>12.57</v>
      </c>
      <c r="AC573" s="30" t="str">
        <f aca="false">IF(AND(K573="Critical",N573="No"),"URGENT - No Bed","Normal")</f>
        <v>Normal</v>
      </c>
      <c r="AD573" s="34" t="n">
        <f aca="false">INDEX(Lookup_Tables!$B$3:$B$12,MATCH(H573,Lookup_Tables!$A$3:$A$12,0))</f>
        <v>3600000</v>
      </c>
      <c r="AE573" s="30" t="str">
        <f aca="false">INDEX(Lookup_Tables!$C$3:$C$12,MATCH(H573,Lookup_Tables!$A$3:$A$12,0))</f>
        <v>Dr. Sameer Joshi</v>
      </c>
      <c r="AF573" s="30" t="str">
        <f aca="false">IFERROR(INDEX(Lookup_Tables!$F$16:$F$45,MATCH(I573,Lookup_Tables!$E$16:$E$45,0)),"N/A")</f>
        <v>EMP222</v>
      </c>
      <c r="AG573" s="30" t="n">
        <f aca="false">_xlfn.IFS(R573="Recovered",4,R573="Referred",3,R573="Admitted",2,R573="Deceased",1,TRUE(),0)</f>
        <v>4</v>
      </c>
      <c r="AH573" s="30" t="str">
        <f aca="false">IF(T573&gt;=4,"Satisfied",IF(T573&gt;=3,"Neutral","Needs Improvement"))</f>
        <v>Satisfied</v>
      </c>
    </row>
    <row r="574" customFormat="false" ht="15" hidden="false" customHeight="false" outlineLevel="0" collapsed="false">
      <c r="A574" s="27" t="s">
        <v>3082</v>
      </c>
      <c r="B574" s="27" t="s">
        <v>1053</v>
      </c>
      <c r="C574" s="27" t="n">
        <v>38</v>
      </c>
      <c r="D574" s="27" t="s">
        <v>121</v>
      </c>
      <c r="E574" s="28" t="n">
        <v>45445</v>
      </c>
      <c r="F574" s="27" t="s">
        <v>720</v>
      </c>
      <c r="G574" s="28" t="n">
        <v>45445</v>
      </c>
      <c r="H574" s="27" t="s">
        <v>135</v>
      </c>
      <c r="I574" s="27" t="s">
        <v>251</v>
      </c>
      <c r="J574" s="27" t="s">
        <v>618</v>
      </c>
      <c r="K574" s="27" t="s">
        <v>156</v>
      </c>
      <c r="L574" s="27" t="n">
        <v>24</v>
      </c>
      <c r="M574" s="27" t="n">
        <v>33</v>
      </c>
      <c r="N574" s="27" t="s">
        <v>127</v>
      </c>
      <c r="O574" s="27" t="s">
        <v>128</v>
      </c>
      <c r="P574" s="27" t="s">
        <v>140</v>
      </c>
      <c r="Q574" s="29" t="n">
        <v>3501.59</v>
      </c>
      <c r="R574" s="27" t="s">
        <v>130</v>
      </c>
      <c r="S574" s="27" t="s">
        <v>141</v>
      </c>
      <c r="T574" s="27" t="n">
        <v>4</v>
      </c>
      <c r="U574" s="27" t="n">
        <f aca="false">YEAR(E574)</f>
        <v>2024</v>
      </c>
      <c r="V574" s="27" t="str">
        <f aca="false">TEXT(E574,"MMM-YYYY")</f>
        <v>Jun-2024</v>
      </c>
      <c r="W574" s="27" t="n">
        <f aca="false">MONTH(E574)</f>
        <v>6</v>
      </c>
      <c r="X574" s="27" t="str">
        <f aca="false">TEXT(WEEKDAY(E574,2),"0")&amp;" - "&amp;TEXT(E574,"dddd")</f>
        <v>7 - Sunday</v>
      </c>
      <c r="Y574" s="27" t="str">
        <f aca="false">_xlfn.IFS(C574&lt;18,"Child (0-17)",C574&lt;40,"Young Adult (18-39)",C574&lt;60,"Adult (40-59)",TRUE(),"Senior (60+)")</f>
        <v>Young Adult (18-39)</v>
      </c>
      <c r="Z574" s="27" t="n">
        <f aca="false">ROUND(G574-E574,0)</f>
        <v>0</v>
      </c>
      <c r="AA574" s="27" t="n">
        <f aca="false">L574+M574</f>
        <v>57</v>
      </c>
      <c r="AB574" s="27" t="n">
        <f aca="false">IFERROR(ROUND(Q574/AA574,2),0)</f>
        <v>61.43</v>
      </c>
      <c r="AC574" s="27" t="str">
        <f aca="false">IF(AND(K574="Critical",N574="No"),"URGENT - No Bed","Normal")</f>
        <v>Normal</v>
      </c>
      <c r="AD574" s="33" t="n">
        <f aca="false">INDEX(Lookup_Tables!$B$3:$B$12,MATCH(H574,Lookup_Tables!$A$3:$A$12,0))</f>
        <v>4600000</v>
      </c>
      <c r="AE574" s="27" t="str">
        <f aca="false">INDEX(Lookup_Tables!$C$3:$C$12,MATCH(H574,Lookup_Tables!$A$3:$A$12,0))</f>
        <v>Dr. Farhan Khan</v>
      </c>
      <c r="AF574" s="27" t="str">
        <f aca="false">IFERROR(INDEX(Lookup_Tables!$F$16:$F$45,MATCH(I574,Lookup_Tables!$E$16:$E$45,0)),"N/A")</f>
        <v>EMP207</v>
      </c>
      <c r="AG574" s="27" t="n">
        <f aca="false">_xlfn.IFS(R574="Recovered",4,R574="Referred",3,R574="Admitted",2,R574="Deceased",1,TRUE(),0)</f>
        <v>4</v>
      </c>
      <c r="AH574" s="27" t="str">
        <f aca="false">IF(T574&gt;=4,"Satisfied",IF(T574&gt;=3,"Neutral","Needs Improvement"))</f>
        <v>Satisfied</v>
      </c>
    </row>
    <row r="575" customFormat="false" ht="15" hidden="false" customHeight="false" outlineLevel="0" collapsed="false">
      <c r="A575" s="30" t="s">
        <v>3834</v>
      </c>
      <c r="B575" s="30" t="s">
        <v>3835</v>
      </c>
      <c r="C575" s="30" t="n">
        <v>20</v>
      </c>
      <c r="D575" s="30" t="s">
        <v>181</v>
      </c>
      <c r="E575" s="31" t="n">
        <v>45656</v>
      </c>
      <c r="F575" s="30" t="s">
        <v>689</v>
      </c>
      <c r="G575" s="31" t="n">
        <v>45656</v>
      </c>
      <c r="H575" s="30" t="s">
        <v>168</v>
      </c>
      <c r="I575" s="30" t="s">
        <v>366</v>
      </c>
      <c r="J575" s="30" t="s">
        <v>170</v>
      </c>
      <c r="K575" s="30" t="s">
        <v>138</v>
      </c>
      <c r="L575" s="30" t="n">
        <v>54</v>
      </c>
      <c r="M575" s="30" t="n">
        <v>17</v>
      </c>
      <c r="N575" s="30" t="s">
        <v>127</v>
      </c>
      <c r="O575" s="30" t="s">
        <v>149</v>
      </c>
      <c r="P575" s="30" t="s">
        <v>140</v>
      </c>
      <c r="Q575" s="32" t="n">
        <v>2041.27</v>
      </c>
      <c r="R575" s="30" t="s">
        <v>130</v>
      </c>
      <c r="S575" s="30" t="s">
        <v>131</v>
      </c>
      <c r="T575" s="30" t="n">
        <v>3</v>
      </c>
      <c r="U575" s="30" t="n">
        <f aca="false">YEAR(E575)</f>
        <v>2024</v>
      </c>
      <c r="V575" s="30" t="str">
        <f aca="false">TEXT(E575,"MMM-YYYY")</f>
        <v>Dec-2024</v>
      </c>
      <c r="W575" s="30" t="n">
        <f aca="false">MONTH(E575)</f>
        <v>12</v>
      </c>
      <c r="X575" s="30" t="str">
        <f aca="false">TEXT(WEEKDAY(E575,2),"0")&amp;" - "&amp;TEXT(E575,"dddd")</f>
        <v>1 - Monday</v>
      </c>
      <c r="Y575" s="30" t="str">
        <f aca="false">_xlfn.IFS(C575&lt;18,"Child (0-17)",C575&lt;40,"Young Adult (18-39)",C575&lt;60,"Adult (40-59)",TRUE(),"Senior (60+)")</f>
        <v>Young Adult (18-39)</v>
      </c>
      <c r="Z575" s="30" t="n">
        <f aca="false">ROUND(G575-E575,0)</f>
        <v>0</v>
      </c>
      <c r="AA575" s="30" t="n">
        <f aca="false">L575+M575</f>
        <v>71</v>
      </c>
      <c r="AB575" s="30" t="n">
        <f aca="false">IFERROR(ROUND(Q575/AA575,2),0)</f>
        <v>28.75</v>
      </c>
      <c r="AC575" s="30" t="str">
        <f aca="false">IF(AND(K575="Critical",N575="No"),"URGENT - No Bed","Normal")</f>
        <v>Normal</v>
      </c>
      <c r="AD575" s="34" t="n">
        <f aca="false">INDEX(Lookup_Tables!$B$3:$B$12,MATCH(H575,Lookup_Tables!$A$3:$A$12,0))</f>
        <v>4400000</v>
      </c>
      <c r="AE575" s="30" t="str">
        <f aca="false">INDEX(Lookup_Tables!$C$3:$C$12,MATCH(H575,Lookup_Tables!$A$3:$A$12,0))</f>
        <v>Dr. Neha Chopra</v>
      </c>
      <c r="AF575" s="30" t="str">
        <f aca="false">IFERROR(INDEX(Lookup_Tables!$F$16:$F$45,MATCH(I575,Lookup_Tables!$E$16:$E$45,0)),"N/A")</f>
        <v>EMP218</v>
      </c>
      <c r="AG575" s="30" t="n">
        <f aca="false">_xlfn.IFS(R575="Recovered",4,R575="Referred",3,R575="Admitted",2,R575="Deceased",1,TRUE(),0)</f>
        <v>4</v>
      </c>
      <c r="AH575" s="30" t="str">
        <f aca="false">IF(T575&gt;=4,"Satisfied",IF(T575&gt;=3,"Neutral","Needs Improvement"))</f>
        <v>Neutral</v>
      </c>
    </row>
    <row r="576" customFormat="false" ht="15" hidden="false" customHeight="false" outlineLevel="0" collapsed="false">
      <c r="A576" s="27" t="s">
        <v>5762</v>
      </c>
      <c r="B576" s="27" t="s">
        <v>4447</v>
      </c>
      <c r="C576" s="27" t="n">
        <v>73</v>
      </c>
      <c r="D576" s="27" t="s">
        <v>181</v>
      </c>
      <c r="E576" s="28" t="n">
        <v>45578</v>
      </c>
      <c r="F576" s="27" t="s">
        <v>1599</v>
      </c>
      <c r="G576" s="28" t="n">
        <v>45581</v>
      </c>
      <c r="H576" s="27" t="s">
        <v>123</v>
      </c>
      <c r="I576" s="27" t="s">
        <v>155</v>
      </c>
      <c r="J576" s="27" t="s">
        <v>305</v>
      </c>
      <c r="K576" s="27" t="s">
        <v>156</v>
      </c>
      <c r="L576" s="27" t="n">
        <v>18</v>
      </c>
      <c r="M576" s="27" t="n">
        <v>81</v>
      </c>
      <c r="N576" s="27" t="s">
        <v>127</v>
      </c>
      <c r="O576" s="27" t="s">
        <v>139</v>
      </c>
      <c r="P576" s="27" t="s">
        <v>150</v>
      </c>
      <c r="Q576" s="29" t="n">
        <v>3431.8</v>
      </c>
      <c r="R576" s="27" t="s">
        <v>130</v>
      </c>
      <c r="S576" s="27" t="s">
        <v>197</v>
      </c>
      <c r="T576" s="27" t="n">
        <v>3</v>
      </c>
      <c r="U576" s="27" t="n">
        <f aca="false">YEAR(E576)</f>
        <v>2024</v>
      </c>
      <c r="V576" s="27" t="str">
        <f aca="false">TEXT(E576,"MMM-YYYY")</f>
        <v>Oct-2024</v>
      </c>
      <c r="W576" s="27" t="n">
        <f aca="false">MONTH(E576)</f>
        <v>10</v>
      </c>
      <c r="X576" s="27" t="str">
        <f aca="false">TEXT(WEEKDAY(E576,2),"0")&amp;" - "&amp;TEXT(E576,"dddd")</f>
        <v>7 - Sunday</v>
      </c>
      <c r="Y576" s="27" t="str">
        <f aca="false">_xlfn.IFS(C576&lt;18,"Child (0-17)",C576&lt;40,"Young Adult (18-39)",C576&lt;60,"Adult (40-59)",TRUE(),"Senior (60+)")</f>
        <v>Senior (60+)</v>
      </c>
      <c r="Z576" s="27" t="n">
        <f aca="false">ROUND(G576-E576,0)</f>
        <v>3</v>
      </c>
      <c r="AA576" s="27" t="n">
        <f aca="false">L576+M576</f>
        <v>99</v>
      </c>
      <c r="AB576" s="27" t="n">
        <f aca="false">IFERROR(ROUND(Q576/AA576,2),0)</f>
        <v>34.66</v>
      </c>
      <c r="AC576" s="27" t="str">
        <f aca="false">IF(AND(K576="Critical",N576="No"),"URGENT - No Bed","Normal")</f>
        <v>Normal</v>
      </c>
      <c r="AD576" s="33" t="n">
        <f aca="false">INDEX(Lookup_Tables!$B$3:$B$12,MATCH(H576,Lookup_Tables!$A$3:$A$12,0))</f>
        <v>2200000</v>
      </c>
      <c r="AE576" s="27" t="str">
        <f aca="false">INDEX(Lookup_Tables!$C$3:$C$12,MATCH(H576,Lookup_Tables!$A$3:$A$12,0))</f>
        <v>Dr. Rohan Das</v>
      </c>
      <c r="AF576" s="27" t="str">
        <f aca="false">IFERROR(INDEX(Lookup_Tables!$F$16:$F$45,MATCH(I576,Lookup_Tables!$E$16:$E$45,0)),"N/A")</f>
        <v>EMP203</v>
      </c>
      <c r="AG576" s="27" t="n">
        <f aca="false">_xlfn.IFS(R576="Recovered",4,R576="Referred",3,R576="Admitted",2,R576="Deceased",1,TRUE(),0)</f>
        <v>4</v>
      </c>
      <c r="AH576" s="27" t="str">
        <f aca="false">IF(T576&gt;=4,"Satisfied",IF(T576&gt;=3,"Neutral","Needs Improvement"))</f>
        <v>Neutral</v>
      </c>
    </row>
    <row r="577" customFormat="false" ht="15" hidden="false" customHeight="false" outlineLevel="0" collapsed="false">
      <c r="A577" s="30" t="s">
        <v>3347</v>
      </c>
      <c r="B577" s="30" t="s">
        <v>592</v>
      </c>
      <c r="C577" s="30" t="n">
        <v>22</v>
      </c>
      <c r="D577" s="30" t="s">
        <v>181</v>
      </c>
      <c r="E577" s="31" t="n">
        <v>45414</v>
      </c>
      <c r="F577" s="30" t="s">
        <v>826</v>
      </c>
      <c r="G577" s="31" t="n">
        <v>45414</v>
      </c>
      <c r="H577" s="30" t="s">
        <v>168</v>
      </c>
      <c r="I577" s="30" t="s">
        <v>169</v>
      </c>
      <c r="J577" s="30" t="s">
        <v>191</v>
      </c>
      <c r="K577" s="30" t="s">
        <v>138</v>
      </c>
      <c r="L577" s="30" t="n">
        <v>59</v>
      </c>
      <c r="M577" s="30" t="n">
        <v>21</v>
      </c>
      <c r="N577" s="30" t="s">
        <v>127</v>
      </c>
      <c r="O577" s="30" t="s">
        <v>139</v>
      </c>
      <c r="P577" s="30" t="s">
        <v>187</v>
      </c>
      <c r="Q577" s="32" t="n">
        <v>1095.67</v>
      </c>
      <c r="R577" s="30" t="s">
        <v>130</v>
      </c>
      <c r="S577" s="30" t="s">
        <v>197</v>
      </c>
      <c r="T577" s="30" t="n">
        <v>2</v>
      </c>
      <c r="U577" s="30" t="n">
        <f aca="false">YEAR(E577)</f>
        <v>2024</v>
      </c>
      <c r="V577" s="30" t="str">
        <f aca="false">TEXT(E577,"MMM-YYYY")</f>
        <v>May-2024</v>
      </c>
      <c r="W577" s="30" t="n">
        <f aca="false">MONTH(E577)</f>
        <v>5</v>
      </c>
      <c r="X577" s="30" t="str">
        <f aca="false">TEXT(WEEKDAY(E577,2),"0")&amp;" - "&amp;TEXT(E577,"dddd")</f>
        <v>4 - Thursday</v>
      </c>
      <c r="Y577" s="30" t="str">
        <f aca="false">_xlfn.IFS(C577&lt;18,"Child (0-17)",C577&lt;40,"Young Adult (18-39)",C577&lt;60,"Adult (40-59)",TRUE(),"Senior (60+)")</f>
        <v>Young Adult (18-39)</v>
      </c>
      <c r="Z577" s="30" t="n">
        <f aca="false">ROUND(G577-E577,0)</f>
        <v>0</v>
      </c>
      <c r="AA577" s="30" t="n">
        <f aca="false">L577+M577</f>
        <v>80</v>
      </c>
      <c r="AB577" s="30" t="n">
        <f aca="false">IFERROR(ROUND(Q577/AA577,2),0)</f>
        <v>13.7</v>
      </c>
      <c r="AC577" s="30" t="str">
        <f aca="false">IF(AND(K577="Critical",N577="No"),"URGENT - No Bed","Normal")</f>
        <v>Normal</v>
      </c>
      <c r="AD577" s="34" t="n">
        <f aca="false">INDEX(Lookup_Tables!$B$3:$B$12,MATCH(H577,Lookup_Tables!$A$3:$A$12,0))</f>
        <v>4400000</v>
      </c>
      <c r="AE577" s="30" t="str">
        <f aca="false">INDEX(Lookup_Tables!$C$3:$C$12,MATCH(H577,Lookup_Tables!$A$3:$A$12,0))</f>
        <v>Dr. Neha Chopra</v>
      </c>
      <c r="AF577" s="30" t="str">
        <f aca="false">IFERROR(INDEX(Lookup_Tables!$F$16:$F$45,MATCH(I577,Lookup_Tables!$E$16:$E$45,0)),"N/A")</f>
        <v>EMP220</v>
      </c>
      <c r="AG577" s="30" t="n">
        <f aca="false">_xlfn.IFS(R577="Recovered",4,R577="Referred",3,R577="Admitted",2,R577="Deceased",1,TRUE(),0)</f>
        <v>4</v>
      </c>
      <c r="AH577" s="30" t="str">
        <f aca="false">IF(T577&gt;=4,"Satisfied",IF(T577&gt;=3,"Neutral","Needs Improvement"))</f>
        <v>Needs Improvement</v>
      </c>
    </row>
    <row r="578" customFormat="false" ht="15" hidden="false" customHeight="false" outlineLevel="0" collapsed="false">
      <c r="A578" s="27" t="s">
        <v>1603</v>
      </c>
      <c r="B578" s="27" t="s">
        <v>1380</v>
      </c>
      <c r="C578" s="27" t="n">
        <v>29</v>
      </c>
      <c r="D578" s="27" t="s">
        <v>121</v>
      </c>
      <c r="E578" s="28" t="n">
        <v>45539</v>
      </c>
      <c r="F578" s="27" t="s">
        <v>608</v>
      </c>
      <c r="G578" s="28" t="n">
        <v>45540</v>
      </c>
      <c r="H578" s="27" t="s">
        <v>135</v>
      </c>
      <c r="I578" s="27" t="s">
        <v>136</v>
      </c>
      <c r="J578" s="27" t="s">
        <v>201</v>
      </c>
      <c r="K578" s="27" t="s">
        <v>138</v>
      </c>
      <c r="L578" s="27" t="n">
        <v>56</v>
      </c>
      <c r="M578" s="27" t="n">
        <v>45</v>
      </c>
      <c r="N578" s="27" t="s">
        <v>127</v>
      </c>
      <c r="O578" s="27" t="s">
        <v>128</v>
      </c>
      <c r="P578" s="27" t="s">
        <v>129</v>
      </c>
      <c r="Q578" s="29" t="n">
        <v>2426.38</v>
      </c>
      <c r="R578" s="27" t="s">
        <v>268</v>
      </c>
      <c r="S578" s="27" t="s">
        <v>164</v>
      </c>
      <c r="T578" s="27" t="n">
        <v>2</v>
      </c>
      <c r="U578" s="27" t="n">
        <f aca="false">YEAR(E578)</f>
        <v>2024</v>
      </c>
      <c r="V578" s="27" t="str">
        <f aca="false">TEXT(E578,"MMM-YYYY")</f>
        <v>Sep-2024</v>
      </c>
      <c r="W578" s="27" t="n">
        <f aca="false">MONTH(E578)</f>
        <v>9</v>
      </c>
      <c r="X578" s="27" t="str">
        <f aca="false">TEXT(WEEKDAY(E578,2),"0")&amp;" - "&amp;TEXT(E578,"dddd")</f>
        <v>3 - Wednesday</v>
      </c>
      <c r="Y578" s="27" t="str">
        <f aca="false">_xlfn.IFS(C578&lt;18,"Child (0-17)",C578&lt;40,"Young Adult (18-39)",C578&lt;60,"Adult (40-59)",TRUE(),"Senior (60+)")</f>
        <v>Young Adult (18-39)</v>
      </c>
      <c r="Z578" s="27" t="n">
        <f aca="false">ROUND(G578-E578,0)</f>
        <v>1</v>
      </c>
      <c r="AA578" s="27" t="n">
        <f aca="false">L578+M578</f>
        <v>101</v>
      </c>
      <c r="AB578" s="27" t="n">
        <f aca="false">IFERROR(ROUND(Q578/AA578,2),0)</f>
        <v>24.02</v>
      </c>
      <c r="AC578" s="27" t="str">
        <f aca="false">IF(AND(K578="Critical",N578="No"),"URGENT - No Bed","Normal")</f>
        <v>Normal</v>
      </c>
      <c r="AD578" s="33" t="n">
        <f aca="false">INDEX(Lookup_Tables!$B$3:$B$12,MATCH(H578,Lookup_Tables!$A$3:$A$12,0))</f>
        <v>4600000</v>
      </c>
      <c r="AE578" s="27" t="str">
        <f aca="false">INDEX(Lookup_Tables!$C$3:$C$12,MATCH(H578,Lookup_Tables!$A$3:$A$12,0))</f>
        <v>Dr. Farhan Khan</v>
      </c>
      <c r="AF578" s="27" t="str">
        <f aca="false">IFERROR(INDEX(Lookup_Tables!$F$16:$F$45,MATCH(I578,Lookup_Tables!$E$16:$E$45,0)),"N/A")</f>
        <v>EMP206</v>
      </c>
      <c r="AG578" s="27" t="n">
        <f aca="false">_xlfn.IFS(R578="Recovered",4,R578="Referred",3,R578="Admitted",2,R578="Deceased",1,TRUE(),0)</f>
        <v>3</v>
      </c>
      <c r="AH578" s="27" t="str">
        <f aca="false">IF(T578&gt;=4,"Satisfied",IF(T578&gt;=3,"Neutral","Needs Improvement"))</f>
        <v>Needs Improvement</v>
      </c>
    </row>
    <row r="579" customFormat="false" ht="15" hidden="false" customHeight="false" outlineLevel="0" collapsed="false">
      <c r="A579" s="30" t="s">
        <v>5217</v>
      </c>
      <c r="B579" s="30" t="s">
        <v>2306</v>
      </c>
      <c r="C579" s="30" t="n">
        <v>74</v>
      </c>
      <c r="D579" s="30" t="s">
        <v>121</v>
      </c>
      <c r="E579" s="31" t="n">
        <v>45549</v>
      </c>
      <c r="F579" s="30" t="s">
        <v>785</v>
      </c>
      <c r="G579" s="31" t="n">
        <v>45550</v>
      </c>
      <c r="H579" s="30" t="s">
        <v>161</v>
      </c>
      <c r="I579" s="30" t="s">
        <v>320</v>
      </c>
      <c r="J579" s="30" t="s">
        <v>385</v>
      </c>
      <c r="K579" s="30" t="s">
        <v>138</v>
      </c>
      <c r="L579" s="30" t="n">
        <v>24</v>
      </c>
      <c r="M579" s="30" t="n">
        <v>24</v>
      </c>
      <c r="N579" s="30" t="s">
        <v>127</v>
      </c>
      <c r="O579" s="30" t="s">
        <v>171</v>
      </c>
      <c r="P579" s="30" t="s">
        <v>187</v>
      </c>
      <c r="Q579" s="32" t="n">
        <v>2430.41</v>
      </c>
      <c r="R579" s="30" t="s">
        <v>130</v>
      </c>
      <c r="S579" s="30" t="s">
        <v>178</v>
      </c>
      <c r="T579" s="30" t="n">
        <v>5</v>
      </c>
      <c r="U579" s="30" t="n">
        <f aca="false">YEAR(E579)</f>
        <v>2024</v>
      </c>
      <c r="V579" s="30" t="str">
        <f aca="false">TEXT(E579,"MMM-YYYY")</f>
        <v>Sep-2024</v>
      </c>
      <c r="W579" s="30" t="n">
        <f aca="false">MONTH(E579)</f>
        <v>9</v>
      </c>
      <c r="X579" s="30" t="str">
        <f aca="false">TEXT(WEEKDAY(E579,2),"0")&amp;" - "&amp;TEXT(E579,"dddd")</f>
        <v>6 - Saturday</v>
      </c>
      <c r="Y579" s="30" t="str">
        <f aca="false">_xlfn.IFS(C579&lt;18,"Child (0-17)",C579&lt;40,"Young Adult (18-39)",C579&lt;60,"Adult (40-59)",TRUE(),"Senior (60+)")</f>
        <v>Senior (60+)</v>
      </c>
      <c r="Z579" s="30" t="n">
        <f aca="false">ROUND(G579-E579,0)</f>
        <v>1</v>
      </c>
      <c r="AA579" s="30" t="n">
        <f aca="false">L579+M579</f>
        <v>48</v>
      </c>
      <c r="AB579" s="30" t="n">
        <f aca="false">IFERROR(ROUND(Q579/AA579,2),0)</f>
        <v>50.63</v>
      </c>
      <c r="AC579" s="30" t="str">
        <f aca="false">IF(AND(K579="Critical",N579="No"),"URGENT - No Bed","Normal")</f>
        <v>Normal</v>
      </c>
      <c r="AD579" s="34" t="n">
        <f aca="false">INDEX(Lookup_Tables!$B$3:$B$12,MATCH(H579,Lookup_Tables!$A$3:$A$12,0))</f>
        <v>3600000</v>
      </c>
      <c r="AE579" s="30" t="str">
        <f aca="false">INDEX(Lookup_Tables!$C$3:$C$12,MATCH(H579,Lookup_Tables!$A$3:$A$12,0))</f>
        <v>Dr. Sameer Joshi</v>
      </c>
      <c r="AF579" s="30" t="str">
        <f aca="false">IFERROR(INDEX(Lookup_Tables!$F$16:$F$45,MATCH(I579,Lookup_Tables!$E$16:$E$45,0)),"N/A")</f>
        <v>EMP223</v>
      </c>
      <c r="AG579" s="30" t="n">
        <f aca="false">_xlfn.IFS(R579="Recovered",4,R579="Referred",3,R579="Admitted",2,R579="Deceased",1,TRUE(),0)</f>
        <v>4</v>
      </c>
      <c r="AH579" s="30" t="str">
        <f aca="false">IF(T579&gt;=4,"Satisfied",IF(T579&gt;=3,"Neutral","Needs Improvement"))</f>
        <v>Satisfied</v>
      </c>
    </row>
    <row r="580" customFormat="false" ht="15" hidden="false" customHeight="false" outlineLevel="0" collapsed="false">
      <c r="A580" s="27" t="s">
        <v>5351</v>
      </c>
      <c r="B580" s="27" t="s">
        <v>3016</v>
      </c>
      <c r="C580" s="27" t="n">
        <v>28</v>
      </c>
      <c r="D580" s="27" t="s">
        <v>121</v>
      </c>
      <c r="E580" s="28" t="n">
        <v>45364</v>
      </c>
      <c r="F580" s="27" t="s">
        <v>549</v>
      </c>
      <c r="G580" s="28" t="n">
        <v>45366</v>
      </c>
      <c r="H580" s="27" t="s">
        <v>168</v>
      </c>
      <c r="I580" s="27" t="s">
        <v>366</v>
      </c>
      <c r="J580" s="27" t="s">
        <v>170</v>
      </c>
      <c r="K580" s="27" t="s">
        <v>156</v>
      </c>
      <c r="L580" s="27" t="n">
        <v>36</v>
      </c>
      <c r="M580" s="27" t="n">
        <v>48</v>
      </c>
      <c r="N580" s="27" t="s">
        <v>127</v>
      </c>
      <c r="O580" s="27" t="s">
        <v>149</v>
      </c>
      <c r="P580" s="27" t="s">
        <v>129</v>
      </c>
      <c r="Q580" s="29" t="n">
        <v>2800.03</v>
      </c>
      <c r="R580" s="27" t="s">
        <v>130</v>
      </c>
      <c r="S580" s="27" t="s">
        <v>141</v>
      </c>
      <c r="T580" s="27" t="n">
        <v>5</v>
      </c>
      <c r="U580" s="27" t="n">
        <f aca="false">YEAR(E580)</f>
        <v>2024</v>
      </c>
      <c r="V580" s="27" t="str">
        <f aca="false">TEXT(E580,"MMM-YYYY")</f>
        <v>Mar-2024</v>
      </c>
      <c r="W580" s="27" t="n">
        <f aca="false">MONTH(E580)</f>
        <v>3</v>
      </c>
      <c r="X580" s="27" t="str">
        <f aca="false">TEXT(WEEKDAY(E580,2),"0")&amp;" - "&amp;TEXT(E580,"dddd")</f>
        <v>3 - Wednesday</v>
      </c>
      <c r="Y580" s="27" t="str">
        <f aca="false">_xlfn.IFS(C580&lt;18,"Child (0-17)",C580&lt;40,"Young Adult (18-39)",C580&lt;60,"Adult (40-59)",TRUE(),"Senior (60+)")</f>
        <v>Young Adult (18-39)</v>
      </c>
      <c r="Z580" s="27" t="n">
        <f aca="false">ROUND(G580-E580,0)</f>
        <v>2</v>
      </c>
      <c r="AA580" s="27" t="n">
        <f aca="false">L580+M580</f>
        <v>84</v>
      </c>
      <c r="AB580" s="27" t="n">
        <f aca="false">IFERROR(ROUND(Q580/AA580,2),0)</f>
        <v>33.33</v>
      </c>
      <c r="AC580" s="27" t="str">
        <f aca="false">IF(AND(K580="Critical",N580="No"),"URGENT - No Bed","Normal")</f>
        <v>Normal</v>
      </c>
      <c r="AD580" s="33" t="n">
        <f aca="false">INDEX(Lookup_Tables!$B$3:$B$12,MATCH(H580,Lookup_Tables!$A$3:$A$12,0))</f>
        <v>4400000</v>
      </c>
      <c r="AE580" s="27" t="str">
        <f aca="false">INDEX(Lookup_Tables!$C$3:$C$12,MATCH(H580,Lookup_Tables!$A$3:$A$12,0))</f>
        <v>Dr. Neha Chopra</v>
      </c>
      <c r="AF580" s="27" t="str">
        <f aca="false">IFERROR(INDEX(Lookup_Tables!$F$16:$F$45,MATCH(I580,Lookup_Tables!$E$16:$E$45,0)),"N/A")</f>
        <v>EMP218</v>
      </c>
      <c r="AG580" s="27" t="n">
        <f aca="false">_xlfn.IFS(R580="Recovered",4,R580="Referred",3,R580="Admitted",2,R580="Deceased",1,TRUE(),0)</f>
        <v>4</v>
      </c>
      <c r="AH580" s="27" t="str">
        <f aca="false">IF(T580&gt;=4,"Satisfied",IF(T580&gt;=3,"Neutral","Needs Improvement"))</f>
        <v>Satisfied</v>
      </c>
    </row>
    <row r="581" customFormat="false" ht="15" hidden="false" customHeight="false" outlineLevel="0" collapsed="false">
      <c r="A581" s="30" t="s">
        <v>1468</v>
      </c>
      <c r="B581" s="30" t="s">
        <v>1469</v>
      </c>
      <c r="C581" s="30" t="n">
        <v>61</v>
      </c>
      <c r="D581" s="30" t="s">
        <v>144</v>
      </c>
      <c r="E581" s="31" t="n">
        <v>45602</v>
      </c>
      <c r="F581" s="30" t="s">
        <v>257</v>
      </c>
      <c r="G581" s="31" t="n">
        <v>45605</v>
      </c>
      <c r="H581" s="30" t="s">
        <v>146</v>
      </c>
      <c r="I581" s="30" t="s">
        <v>147</v>
      </c>
      <c r="J581" s="30" t="s">
        <v>148</v>
      </c>
      <c r="K581" s="30" t="s">
        <v>156</v>
      </c>
      <c r="L581" s="30" t="n">
        <v>24</v>
      </c>
      <c r="M581" s="30" t="n">
        <v>79</v>
      </c>
      <c r="N581" s="30" t="s">
        <v>127</v>
      </c>
      <c r="O581" s="30" t="s">
        <v>139</v>
      </c>
      <c r="P581" s="30" t="s">
        <v>187</v>
      </c>
      <c r="Q581" s="32" t="n">
        <v>4182.82</v>
      </c>
      <c r="R581" s="30" t="s">
        <v>130</v>
      </c>
      <c r="S581" s="30" t="s">
        <v>192</v>
      </c>
      <c r="T581" s="30" t="n">
        <v>4</v>
      </c>
      <c r="U581" s="30" t="n">
        <f aca="false">YEAR(E581)</f>
        <v>2024</v>
      </c>
      <c r="V581" s="30" t="str">
        <f aca="false">TEXT(E581,"MMM-YYYY")</f>
        <v>Nov-2024</v>
      </c>
      <c r="W581" s="30" t="n">
        <f aca="false">MONTH(E581)</f>
        <v>11</v>
      </c>
      <c r="X581" s="30" t="str">
        <f aca="false">TEXT(WEEKDAY(E581,2),"0")&amp;" - "&amp;TEXT(E581,"dddd")</f>
        <v>3 - Wednesday</v>
      </c>
      <c r="Y581" s="30" t="str">
        <f aca="false">_xlfn.IFS(C581&lt;18,"Child (0-17)",C581&lt;40,"Young Adult (18-39)",C581&lt;60,"Adult (40-59)",TRUE(),"Senior (60+)")</f>
        <v>Senior (60+)</v>
      </c>
      <c r="Z581" s="30" t="n">
        <f aca="false">ROUND(G581-E581,0)</f>
        <v>3</v>
      </c>
      <c r="AA581" s="30" t="n">
        <f aca="false">L581+M581</f>
        <v>103</v>
      </c>
      <c r="AB581" s="30" t="n">
        <f aca="false">IFERROR(ROUND(Q581/AA581,2),0)</f>
        <v>40.61</v>
      </c>
      <c r="AC581" s="30" t="str">
        <f aca="false">IF(AND(K581="Critical",N581="No"),"URGENT - No Bed","Normal")</f>
        <v>Normal</v>
      </c>
      <c r="AD581" s="34" t="n">
        <f aca="false">INDEX(Lookup_Tables!$B$3:$B$12,MATCH(H581,Lookup_Tables!$A$3:$A$12,0))</f>
        <v>2700000</v>
      </c>
      <c r="AE581" s="30" t="str">
        <f aca="false">INDEX(Lookup_Tables!$C$3:$C$12,MATCH(H581,Lookup_Tables!$A$3:$A$12,0))</f>
        <v>Dr. Vikram Singh</v>
      </c>
      <c r="AF581" s="30" t="str">
        <f aca="false">IFERROR(INDEX(Lookup_Tables!$F$16:$F$45,MATCH(I581,Lookup_Tables!$E$16:$E$45,0)),"N/A")</f>
        <v>EMP229</v>
      </c>
      <c r="AG581" s="30" t="n">
        <f aca="false">_xlfn.IFS(R581="Recovered",4,R581="Referred",3,R581="Admitted",2,R581="Deceased",1,TRUE(),0)</f>
        <v>4</v>
      </c>
      <c r="AH581" s="30" t="str">
        <f aca="false">IF(T581&gt;=4,"Satisfied",IF(T581&gt;=3,"Neutral","Needs Improvement"))</f>
        <v>Satisfied</v>
      </c>
    </row>
    <row r="582" customFormat="false" ht="15" hidden="false" customHeight="false" outlineLevel="0" collapsed="false">
      <c r="A582" s="27" t="s">
        <v>6815</v>
      </c>
      <c r="B582" s="27" t="s">
        <v>2574</v>
      </c>
      <c r="C582" s="27" t="n">
        <v>0</v>
      </c>
      <c r="D582" s="27" t="s">
        <v>181</v>
      </c>
      <c r="E582" s="28" t="n">
        <v>45587</v>
      </c>
      <c r="F582" s="27" t="s">
        <v>1271</v>
      </c>
      <c r="G582" s="28" t="n">
        <v>45588</v>
      </c>
      <c r="H582" s="27" t="s">
        <v>236</v>
      </c>
      <c r="I582" s="27" t="s">
        <v>323</v>
      </c>
      <c r="J582" s="27" t="s">
        <v>287</v>
      </c>
      <c r="K582" s="27" t="s">
        <v>138</v>
      </c>
      <c r="L582" s="27" t="n">
        <v>52</v>
      </c>
      <c r="M582" s="27" t="n">
        <v>39</v>
      </c>
      <c r="N582" s="27" t="s">
        <v>127</v>
      </c>
      <c r="O582" s="27" t="s">
        <v>171</v>
      </c>
      <c r="P582" s="27" t="s">
        <v>140</v>
      </c>
      <c r="Q582" s="29" t="n">
        <v>2764.66</v>
      </c>
      <c r="R582" s="27" t="s">
        <v>268</v>
      </c>
      <c r="S582" s="27" t="s">
        <v>335</v>
      </c>
      <c r="T582" s="27" t="n">
        <v>5</v>
      </c>
      <c r="U582" s="27" t="n">
        <f aca="false">YEAR(E582)</f>
        <v>2024</v>
      </c>
      <c r="V582" s="27" t="str">
        <f aca="false">TEXT(E582,"MMM-YYYY")</f>
        <v>Oct-2024</v>
      </c>
      <c r="W582" s="27" t="n">
        <f aca="false">MONTH(E582)</f>
        <v>10</v>
      </c>
      <c r="X582" s="27" t="str">
        <f aca="false">TEXT(WEEKDAY(E582,2),"0")&amp;" - "&amp;TEXT(E582,"dddd")</f>
        <v>2 - Tuesday</v>
      </c>
      <c r="Y582" s="27" t="str">
        <f aca="false">_xlfn.IFS(C582&lt;18,"Child (0-17)",C582&lt;40,"Young Adult (18-39)",C582&lt;60,"Adult (40-59)",TRUE(),"Senior (60+)")</f>
        <v>Child (0-17)</v>
      </c>
      <c r="Z582" s="27" t="n">
        <f aca="false">ROUND(G582-E582,0)</f>
        <v>1</v>
      </c>
      <c r="AA582" s="27" t="n">
        <f aca="false">L582+M582</f>
        <v>91</v>
      </c>
      <c r="AB582" s="27" t="n">
        <f aca="false">IFERROR(ROUND(Q582/AA582,2),0)</f>
        <v>30.38</v>
      </c>
      <c r="AC582" s="27" t="str">
        <f aca="false">IF(AND(K582="Critical",N582="No"),"URGENT - No Bed","Normal")</f>
        <v>Normal</v>
      </c>
      <c r="AD582" s="33" t="n">
        <f aca="false">INDEX(Lookup_Tables!$B$3:$B$12,MATCH(H582,Lookup_Tables!$A$3:$A$12,0))</f>
        <v>3900000</v>
      </c>
      <c r="AE582" s="27" t="str">
        <f aca="false">INDEX(Lookup_Tables!$C$3:$C$12,MATCH(H582,Lookup_Tables!$A$3:$A$12,0))</f>
        <v>Dr. Rina Mehta</v>
      </c>
      <c r="AF582" s="27" t="str">
        <f aca="false">IFERROR(INDEX(Lookup_Tables!$F$16:$F$45,MATCH(I582,Lookup_Tables!$E$16:$E$45,0)),"N/A")</f>
        <v>EMP216</v>
      </c>
      <c r="AG582" s="27" t="n">
        <f aca="false">_xlfn.IFS(R582="Recovered",4,R582="Referred",3,R582="Admitted",2,R582="Deceased",1,TRUE(),0)</f>
        <v>3</v>
      </c>
      <c r="AH582" s="27" t="str">
        <f aca="false">IF(T582&gt;=4,"Satisfied",IF(T582&gt;=3,"Neutral","Needs Improvement"))</f>
        <v>Satisfied</v>
      </c>
    </row>
    <row r="583" customFormat="false" ht="15" hidden="false" customHeight="false" outlineLevel="0" collapsed="false">
      <c r="A583" s="30" t="s">
        <v>6961</v>
      </c>
      <c r="B583" s="30" t="s">
        <v>3946</v>
      </c>
      <c r="C583" s="30" t="n">
        <v>14</v>
      </c>
      <c r="D583" s="30" t="s">
        <v>121</v>
      </c>
      <c r="E583" s="31" t="n">
        <v>45497</v>
      </c>
      <c r="F583" s="30" t="s">
        <v>1338</v>
      </c>
      <c r="G583" s="31" t="n">
        <v>45499</v>
      </c>
      <c r="H583" s="30" t="s">
        <v>161</v>
      </c>
      <c r="I583" s="30" t="s">
        <v>320</v>
      </c>
      <c r="J583" s="30" t="s">
        <v>426</v>
      </c>
      <c r="K583" s="30" t="s">
        <v>156</v>
      </c>
      <c r="L583" s="30" t="n">
        <v>58</v>
      </c>
      <c r="M583" s="30" t="n">
        <v>56</v>
      </c>
      <c r="N583" s="30" t="s">
        <v>127</v>
      </c>
      <c r="O583" s="30" t="s">
        <v>128</v>
      </c>
      <c r="P583" s="30" t="s">
        <v>187</v>
      </c>
      <c r="Q583" s="32" t="n">
        <v>4081.23</v>
      </c>
      <c r="R583" s="30" t="s">
        <v>130</v>
      </c>
      <c r="S583" s="30" t="s">
        <v>178</v>
      </c>
      <c r="T583" s="30" t="n">
        <v>2</v>
      </c>
      <c r="U583" s="30" t="n">
        <f aca="false">YEAR(E583)</f>
        <v>2024</v>
      </c>
      <c r="V583" s="30" t="str">
        <f aca="false">TEXT(E583,"MMM-YYYY")</f>
        <v>Jul-2024</v>
      </c>
      <c r="W583" s="30" t="n">
        <f aca="false">MONTH(E583)</f>
        <v>7</v>
      </c>
      <c r="X583" s="30" t="str">
        <f aca="false">TEXT(WEEKDAY(E583,2),"0")&amp;" - "&amp;TEXT(E583,"dddd")</f>
        <v>3 - Wednesday</v>
      </c>
      <c r="Y583" s="30" t="str">
        <f aca="false">_xlfn.IFS(C583&lt;18,"Child (0-17)",C583&lt;40,"Young Adult (18-39)",C583&lt;60,"Adult (40-59)",TRUE(),"Senior (60+)")</f>
        <v>Child (0-17)</v>
      </c>
      <c r="Z583" s="30" t="n">
        <f aca="false">ROUND(G583-E583,0)</f>
        <v>2</v>
      </c>
      <c r="AA583" s="30" t="n">
        <f aca="false">L583+M583</f>
        <v>114</v>
      </c>
      <c r="AB583" s="30" t="n">
        <f aca="false">IFERROR(ROUND(Q583/AA583,2),0)</f>
        <v>35.8</v>
      </c>
      <c r="AC583" s="30" t="str">
        <f aca="false">IF(AND(K583="Critical",N583="No"),"URGENT - No Bed","Normal")</f>
        <v>Normal</v>
      </c>
      <c r="AD583" s="34" t="n">
        <f aca="false">INDEX(Lookup_Tables!$B$3:$B$12,MATCH(H583,Lookup_Tables!$A$3:$A$12,0))</f>
        <v>3600000</v>
      </c>
      <c r="AE583" s="30" t="str">
        <f aca="false">INDEX(Lookup_Tables!$C$3:$C$12,MATCH(H583,Lookup_Tables!$A$3:$A$12,0))</f>
        <v>Dr. Sameer Joshi</v>
      </c>
      <c r="AF583" s="30" t="str">
        <f aca="false">IFERROR(INDEX(Lookup_Tables!$F$16:$F$45,MATCH(I583,Lookup_Tables!$E$16:$E$45,0)),"N/A")</f>
        <v>EMP223</v>
      </c>
      <c r="AG583" s="30" t="n">
        <f aca="false">_xlfn.IFS(R583="Recovered",4,R583="Referred",3,R583="Admitted",2,R583="Deceased",1,TRUE(),0)</f>
        <v>4</v>
      </c>
      <c r="AH583" s="30" t="str">
        <f aca="false">IF(T583&gt;=4,"Satisfied",IF(T583&gt;=3,"Neutral","Needs Improvement"))</f>
        <v>Needs Improvement</v>
      </c>
    </row>
    <row r="584" customFormat="false" ht="15" hidden="false" customHeight="false" outlineLevel="0" collapsed="false">
      <c r="A584" s="27" t="s">
        <v>6496</v>
      </c>
      <c r="B584" s="27" t="s">
        <v>1581</v>
      </c>
      <c r="C584" s="27" t="n">
        <v>62</v>
      </c>
      <c r="D584" s="27" t="s">
        <v>121</v>
      </c>
      <c r="E584" s="28" t="n">
        <v>45371</v>
      </c>
      <c r="F584" s="27" t="s">
        <v>200</v>
      </c>
      <c r="G584" s="28" t="n">
        <v>45372</v>
      </c>
      <c r="H584" s="27" t="s">
        <v>242</v>
      </c>
      <c r="I584" s="27" t="s">
        <v>466</v>
      </c>
      <c r="J584" s="27" t="s">
        <v>401</v>
      </c>
      <c r="K584" s="27" t="s">
        <v>138</v>
      </c>
      <c r="L584" s="27" t="n">
        <v>69</v>
      </c>
      <c r="M584" s="27" t="n">
        <v>42</v>
      </c>
      <c r="N584" s="27" t="s">
        <v>127</v>
      </c>
      <c r="O584" s="27" t="s">
        <v>128</v>
      </c>
      <c r="P584" s="27" t="s">
        <v>129</v>
      </c>
      <c r="Q584" s="29" t="n">
        <v>1866.98</v>
      </c>
      <c r="R584" s="27" t="s">
        <v>130</v>
      </c>
      <c r="S584" s="27" t="s">
        <v>335</v>
      </c>
      <c r="T584" s="27" t="n">
        <v>5</v>
      </c>
      <c r="U584" s="27" t="n">
        <f aca="false">YEAR(E584)</f>
        <v>2024</v>
      </c>
      <c r="V584" s="27" t="str">
        <f aca="false">TEXT(E584,"MMM-YYYY")</f>
        <v>Mar-2024</v>
      </c>
      <c r="W584" s="27" t="n">
        <f aca="false">MONTH(E584)</f>
        <v>3</v>
      </c>
      <c r="X584" s="27" t="str">
        <f aca="false">TEXT(WEEKDAY(E584,2),"0")&amp;" - "&amp;TEXT(E584,"dddd")</f>
        <v>3 - Wednesday</v>
      </c>
      <c r="Y584" s="27" t="str">
        <f aca="false">_xlfn.IFS(C584&lt;18,"Child (0-17)",C584&lt;40,"Young Adult (18-39)",C584&lt;60,"Adult (40-59)",TRUE(),"Senior (60+)")</f>
        <v>Senior (60+)</v>
      </c>
      <c r="Z584" s="27" t="n">
        <f aca="false">ROUND(G584-E584,0)</f>
        <v>1</v>
      </c>
      <c r="AA584" s="27" t="n">
        <f aca="false">L584+M584</f>
        <v>111</v>
      </c>
      <c r="AB584" s="27" t="n">
        <f aca="false">IFERROR(ROUND(Q584/AA584,2),0)</f>
        <v>16.82</v>
      </c>
      <c r="AC584" s="27" t="str">
        <f aca="false">IF(AND(K584="Critical",N584="No"),"URGENT - No Bed","Normal")</f>
        <v>Normal</v>
      </c>
      <c r="AD584" s="33" t="n">
        <f aca="false">INDEX(Lookup_Tables!$B$3:$B$12,MATCH(H584,Lookup_Tables!$A$3:$A$12,0))</f>
        <v>3000000</v>
      </c>
      <c r="AE584" s="27" t="str">
        <f aca="false">INDEX(Lookup_Tables!$C$3:$C$12,MATCH(H584,Lookup_Tables!$A$3:$A$12,0))</f>
        <v>Dr. Pooja Iyer</v>
      </c>
      <c r="AF584" s="27" t="str">
        <f aca="false">IFERROR(INDEX(Lookup_Tables!$F$16:$F$45,MATCH(I584,Lookup_Tables!$E$16:$E$45,0)),"N/A")</f>
        <v>EMP212</v>
      </c>
      <c r="AG584" s="27" t="n">
        <f aca="false">_xlfn.IFS(R584="Recovered",4,R584="Referred",3,R584="Admitted",2,R584="Deceased",1,TRUE(),0)</f>
        <v>4</v>
      </c>
      <c r="AH584" s="27" t="str">
        <f aca="false">IF(T584&gt;=4,"Satisfied",IF(T584&gt;=3,"Neutral","Needs Improvement"))</f>
        <v>Satisfied</v>
      </c>
    </row>
    <row r="585" customFormat="false" ht="15" hidden="false" customHeight="false" outlineLevel="0" collapsed="false">
      <c r="A585" s="30" t="s">
        <v>7205</v>
      </c>
      <c r="B585" s="30" t="s">
        <v>610</v>
      </c>
      <c r="C585" s="30" t="n">
        <v>69</v>
      </c>
      <c r="D585" s="30" t="s">
        <v>181</v>
      </c>
      <c r="E585" s="31" t="n">
        <v>45347</v>
      </c>
      <c r="F585" s="30" t="s">
        <v>1332</v>
      </c>
      <c r="G585" s="31" t="n">
        <v>45347</v>
      </c>
      <c r="H585" s="30" t="s">
        <v>183</v>
      </c>
      <c r="I585" s="30" t="s">
        <v>430</v>
      </c>
      <c r="J585" s="30" t="s">
        <v>476</v>
      </c>
      <c r="K585" s="30" t="s">
        <v>156</v>
      </c>
      <c r="L585" s="30" t="n">
        <v>53</v>
      </c>
      <c r="M585" s="30" t="n">
        <v>61</v>
      </c>
      <c r="N585" s="30" t="s">
        <v>186</v>
      </c>
      <c r="O585" s="30" t="s">
        <v>171</v>
      </c>
      <c r="P585" s="30" t="s">
        <v>187</v>
      </c>
      <c r="Q585" s="32" t="n">
        <v>3471.75</v>
      </c>
      <c r="R585" s="30" t="s">
        <v>130</v>
      </c>
      <c r="S585" s="30" t="s">
        <v>192</v>
      </c>
      <c r="T585" s="30" t="n">
        <v>5</v>
      </c>
      <c r="U585" s="30" t="n">
        <f aca="false">YEAR(E585)</f>
        <v>2024</v>
      </c>
      <c r="V585" s="30" t="str">
        <f aca="false">TEXT(E585,"MMM-YYYY")</f>
        <v>Feb-2024</v>
      </c>
      <c r="W585" s="30" t="n">
        <f aca="false">MONTH(E585)</f>
        <v>2</v>
      </c>
      <c r="X585" s="30" t="str">
        <f aca="false">TEXT(WEEKDAY(E585,2),"0")&amp;" - "&amp;TEXT(E585,"dddd")</f>
        <v>7 - Sunday</v>
      </c>
      <c r="Y585" s="30" t="str">
        <f aca="false">_xlfn.IFS(C585&lt;18,"Child (0-17)",C585&lt;40,"Young Adult (18-39)",C585&lt;60,"Adult (40-59)",TRUE(),"Senior (60+)")</f>
        <v>Senior (60+)</v>
      </c>
      <c r="Z585" s="30" t="n">
        <f aca="false">ROUND(G585-E585,0)</f>
        <v>0</v>
      </c>
      <c r="AA585" s="30" t="n">
        <f aca="false">L585+M585</f>
        <v>114</v>
      </c>
      <c r="AB585" s="30" t="n">
        <f aca="false">IFERROR(ROUND(Q585/AA585,2),0)</f>
        <v>30.45</v>
      </c>
      <c r="AC585" s="30" t="str">
        <f aca="false">IF(AND(K585="Critical",N585="No"),"URGENT - No Bed","Normal")</f>
        <v>Normal</v>
      </c>
      <c r="AD585" s="34" t="n">
        <f aca="false">INDEX(Lookup_Tables!$B$3:$B$12,MATCH(H585,Lookup_Tables!$A$3:$A$12,0))</f>
        <v>3100000</v>
      </c>
      <c r="AE585" s="30" t="str">
        <f aca="false">INDEX(Lookup_Tables!$C$3:$C$12,MATCH(H585,Lookup_Tables!$A$3:$A$12,0))</f>
        <v>Dr. Kavita Rao</v>
      </c>
      <c r="AF585" s="30" t="str">
        <f aca="false">IFERROR(INDEX(Lookup_Tables!$F$16:$F$45,MATCH(I585,Lookup_Tables!$E$16:$E$45,0)),"N/A")</f>
        <v>EMP224</v>
      </c>
      <c r="AG585" s="30" t="n">
        <f aca="false">_xlfn.IFS(R585="Recovered",4,R585="Referred",3,R585="Admitted",2,R585="Deceased",1,TRUE(),0)</f>
        <v>4</v>
      </c>
      <c r="AH585" s="30" t="str">
        <f aca="false">IF(T585&gt;=4,"Satisfied",IF(T585&gt;=3,"Neutral","Needs Improvement"))</f>
        <v>Satisfied</v>
      </c>
    </row>
    <row r="586" customFormat="false" ht="15" hidden="false" customHeight="false" outlineLevel="0" collapsed="false">
      <c r="A586" s="27" t="s">
        <v>2240</v>
      </c>
      <c r="B586" s="27" t="s">
        <v>3122</v>
      </c>
      <c r="C586" s="27" t="n">
        <v>53</v>
      </c>
      <c r="D586" s="27" t="s">
        <v>121</v>
      </c>
      <c r="E586" s="28" t="n">
        <v>45455</v>
      </c>
      <c r="F586" s="27" t="s">
        <v>1696</v>
      </c>
      <c r="G586" s="28" t="n">
        <v>45456</v>
      </c>
      <c r="H586" s="27" t="s">
        <v>146</v>
      </c>
      <c r="I586" s="27" t="s">
        <v>176</v>
      </c>
      <c r="J586" s="27" t="s">
        <v>568</v>
      </c>
      <c r="K586" s="27" t="s">
        <v>126</v>
      </c>
      <c r="L586" s="27" t="n">
        <v>35</v>
      </c>
      <c r="M586" s="27" t="n">
        <v>72</v>
      </c>
      <c r="N586" s="27" t="s">
        <v>186</v>
      </c>
      <c r="O586" s="27" t="s">
        <v>149</v>
      </c>
      <c r="P586" s="27" t="s">
        <v>129</v>
      </c>
      <c r="Q586" s="29" t="n">
        <v>7119.7</v>
      </c>
      <c r="R586" s="27" t="s">
        <v>172</v>
      </c>
      <c r="S586" s="27" t="s">
        <v>164</v>
      </c>
      <c r="T586" s="27" t="n">
        <v>4</v>
      </c>
      <c r="U586" s="27" t="n">
        <f aca="false">YEAR(E586)</f>
        <v>2024</v>
      </c>
      <c r="V586" s="27" t="str">
        <f aca="false">TEXT(E586,"MMM-YYYY")</f>
        <v>Jun-2024</v>
      </c>
      <c r="W586" s="27" t="n">
        <f aca="false">MONTH(E586)</f>
        <v>6</v>
      </c>
      <c r="X586" s="27" t="str">
        <f aca="false">TEXT(WEEKDAY(E586,2),"0")&amp;" - "&amp;TEXT(E586,"dddd")</f>
        <v>3 - Wednesday</v>
      </c>
      <c r="Y586" s="27" t="str">
        <f aca="false">_xlfn.IFS(C586&lt;18,"Child (0-17)",C586&lt;40,"Young Adult (18-39)",C586&lt;60,"Adult (40-59)",TRUE(),"Senior (60+)")</f>
        <v>Adult (40-59)</v>
      </c>
      <c r="Z586" s="27" t="n">
        <f aca="false">ROUND(G586-E586,0)</f>
        <v>1</v>
      </c>
      <c r="AA586" s="27" t="n">
        <f aca="false">L586+M586</f>
        <v>107</v>
      </c>
      <c r="AB586" s="27" t="n">
        <f aca="false">IFERROR(ROUND(Q586/AA586,2),0)</f>
        <v>66.54</v>
      </c>
      <c r="AC586" s="27" t="str">
        <f aca="false">IF(AND(K586="Critical",N586="No"),"URGENT - No Bed","Normal")</f>
        <v>Normal</v>
      </c>
      <c r="AD586" s="33" t="n">
        <f aca="false">INDEX(Lookup_Tables!$B$3:$B$12,MATCH(H586,Lookup_Tables!$A$3:$A$12,0))</f>
        <v>2700000</v>
      </c>
      <c r="AE586" s="27" t="str">
        <f aca="false">INDEX(Lookup_Tables!$C$3:$C$12,MATCH(H586,Lookup_Tables!$A$3:$A$12,0))</f>
        <v>Dr. Vikram Singh</v>
      </c>
      <c r="AF586" s="27" t="str">
        <f aca="false">IFERROR(INDEX(Lookup_Tables!$F$16:$F$45,MATCH(I586,Lookup_Tables!$E$16:$E$45,0)),"N/A")</f>
        <v>EMP227</v>
      </c>
      <c r="AG586" s="27" t="n">
        <f aca="false">_xlfn.IFS(R586="Recovered",4,R586="Referred",3,R586="Admitted",2,R586="Deceased",1,TRUE(),0)</f>
        <v>2</v>
      </c>
      <c r="AH586" s="27" t="str">
        <f aca="false">IF(T586&gt;=4,"Satisfied",IF(T586&gt;=3,"Neutral","Needs Improvement"))</f>
        <v>Satisfied</v>
      </c>
    </row>
    <row r="587" customFormat="false" ht="15" hidden="false" customHeight="false" outlineLevel="0" collapsed="false">
      <c r="A587" s="30" t="s">
        <v>5975</v>
      </c>
      <c r="B587" s="30" t="s">
        <v>5976</v>
      </c>
      <c r="C587" s="30" t="n">
        <v>57</v>
      </c>
      <c r="D587" s="30" t="s">
        <v>181</v>
      </c>
      <c r="E587" s="31" t="n">
        <v>45333</v>
      </c>
      <c r="F587" s="30" t="s">
        <v>226</v>
      </c>
      <c r="G587" s="31" t="n">
        <v>45338</v>
      </c>
      <c r="H587" s="30" t="s">
        <v>123</v>
      </c>
      <c r="I587" s="30" t="s">
        <v>124</v>
      </c>
      <c r="J587" s="30" t="s">
        <v>125</v>
      </c>
      <c r="K587" s="30" t="s">
        <v>126</v>
      </c>
      <c r="L587" s="30" t="n">
        <v>16</v>
      </c>
      <c r="M587" s="30" t="n">
        <v>51</v>
      </c>
      <c r="N587" s="30" t="s">
        <v>186</v>
      </c>
      <c r="O587" s="30" t="s">
        <v>149</v>
      </c>
      <c r="P587" s="30" t="s">
        <v>150</v>
      </c>
      <c r="Q587" s="32" t="n">
        <v>8191.73</v>
      </c>
      <c r="R587" s="30" t="s">
        <v>130</v>
      </c>
      <c r="S587" s="30" t="s">
        <v>178</v>
      </c>
      <c r="T587" s="30" t="n">
        <v>4</v>
      </c>
      <c r="U587" s="30" t="n">
        <f aca="false">YEAR(E587)</f>
        <v>2024</v>
      </c>
      <c r="V587" s="30" t="str">
        <f aca="false">TEXT(E587,"MMM-YYYY")</f>
        <v>Feb-2024</v>
      </c>
      <c r="W587" s="30" t="n">
        <f aca="false">MONTH(E587)</f>
        <v>2</v>
      </c>
      <c r="X587" s="30" t="str">
        <f aca="false">TEXT(WEEKDAY(E587,2),"0")&amp;" - "&amp;TEXT(E587,"dddd")</f>
        <v>7 - Sunday</v>
      </c>
      <c r="Y587" s="30" t="str">
        <f aca="false">_xlfn.IFS(C587&lt;18,"Child (0-17)",C587&lt;40,"Young Adult (18-39)",C587&lt;60,"Adult (40-59)",TRUE(),"Senior (60+)")</f>
        <v>Adult (40-59)</v>
      </c>
      <c r="Z587" s="30" t="n">
        <f aca="false">ROUND(G587-E587,0)</f>
        <v>5</v>
      </c>
      <c r="AA587" s="30" t="n">
        <f aca="false">L587+M587</f>
        <v>67</v>
      </c>
      <c r="AB587" s="30" t="n">
        <f aca="false">IFERROR(ROUND(Q587/AA587,2),0)</f>
        <v>122.26</v>
      </c>
      <c r="AC587" s="30" t="str">
        <f aca="false">IF(AND(K587="Critical",N587="No"),"URGENT - No Bed","Normal")</f>
        <v>Normal</v>
      </c>
      <c r="AD587" s="34" t="n">
        <f aca="false">INDEX(Lookup_Tables!$B$3:$B$12,MATCH(H587,Lookup_Tables!$A$3:$A$12,0))</f>
        <v>2200000</v>
      </c>
      <c r="AE587" s="30" t="str">
        <f aca="false">INDEX(Lookup_Tables!$C$3:$C$12,MATCH(H587,Lookup_Tables!$A$3:$A$12,0))</f>
        <v>Dr. Rohan Das</v>
      </c>
      <c r="AF587" s="30" t="str">
        <f aca="false">IFERROR(INDEX(Lookup_Tables!$F$16:$F$45,MATCH(I587,Lookup_Tables!$E$16:$E$45,0)),"N/A")</f>
        <v>EMP205</v>
      </c>
      <c r="AG587" s="30" t="n">
        <f aca="false">_xlfn.IFS(R587="Recovered",4,R587="Referred",3,R587="Admitted",2,R587="Deceased",1,TRUE(),0)</f>
        <v>4</v>
      </c>
      <c r="AH587" s="30" t="str">
        <f aca="false">IF(T587&gt;=4,"Satisfied",IF(T587&gt;=3,"Neutral","Needs Improvement"))</f>
        <v>Satisfied</v>
      </c>
    </row>
    <row r="588" customFormat="false" ht="15" hidden="false" customHeight="false" outlineLevel="0" collapsed="false">
      <c r="A588" s="27" t="s">
        <v>5957</v>
      </c>
      <c r="B588" s="27" t="s">
        <v>220</v>
      </c>
      <c r="C588" s="27" t="n">
        <v>44</v>
      </c>
      <c r="D588" s="27" t="s">
        <v>181</v>
      </c>
      <c r="E588" s="28" t="n">
        <v>45566</v>
      </c>
      <c r="F588" s="27" t="s">
        <v>549</v>
      </c>
      <c r="G588" s="28" t="n">
        <v>45569</v>
      </c>
      <c r="H588" s="27" t="s">
        <v>242</v>
      </c>
      <c r="I588" s="27" t="s">
        <v>466</v>
      </c>
      <c r="J588" s="27" t="s">
        <v>422</v>
      </c>
      <c r="K588" s="27" t="s">
        <v>156</v>
      </c>
      <c r="L588" s="27" t="n">
        <v>65</v>
      </c>
      <c r="M588" s="27" t="n">
        <v>87</v>
      </c>
      <c r="N588" s="27" t="s">
        <v>127</v>
      </c>
      <c r="O588" s="27" t="s">
        <v>128</v>
      </c>
      <c r="P588" s="27" t="s">
        <v>140</v>
      </c>
      <c r="Q588" s="29" t="n">
        <v>3952.47</v>
      </c>
      <c r="R588" s="27" t="s">
        <v>268</v>
      </c>
      <c r="S588" s="27" t="s">
        <v>151</v>
      </c>
      <c r="T588" s="27" t="n">
        <v>3</v>
      </c>
      <c r="U588" s="27" t="n">
        <f aca="false">YEAR(E588)</f>
        <v>2024</v>
      </c>
      <c r="V588" s="27" t="str">
        <f aca="false">TEXT(E588,"MMM-YYYY")</f>
        <v>Oct-2024</v>
      </c>
      <c r="W588" s="27" t="n">
        <f aca="false">MONTH(E588)</f>
        <v>10</v>
      </c>
      <c r="X588" s="27" t="str">
        <f aca="false">TEXT(WEEKDAY(E588,2),"0")&amp;" - "&amp;TEXT(E588,"dddd")</f>
        <v>2 - Tuesday</v>
      </c>
      <c r="Y588" s="27" t="str">
        <f aca="false">_xlfn.IFS(C588&lt;18,"Child (0-17)",C588&lt;40,"Young Adult (18-39)",C588&lt;60,"Adult (40-59)",TRUE(),"Senior (60+)")</f>
        <v>Adult (40-59)</v>
      </c>
      <c r="Z588" s="27" t="n">
        <f aca="false">ROUND(G588-E588,0)</f>
        <v>3</v>
      </c>
      <c r="AA588" s="27" t="n">
        <f aca="false">L588+M588</f>
        <v>152</v>
      </c>
      <c r="AB588" s="27" t="n">
        <f aca="false">IFERROR(ROUND(Q588/AA588,2),0)</f>
        <v>26</v>
      </c>
      <c r="AC588" s="27" t="str">
        <f aca="false">IF(AND(K588="Critical",N588="No"),"URGENT - No Bed","Normal")</f>
        <v>Normal</v>
      </c>
      <c r="AD588" s="33" t="n">
        <f aca="false">INDEX(Lookup_Tables!$B$3:$B$12,MATCH(H588,Lookup_Tables!$A$3:$A$12,0))</f>
        <v>3000000</v>
      </c>
      <c r="AE588" s="27" t="str">
        <f aca="false">INDEX(Lookup_Tables!$C$3:$C$12,MATCH(H588,Lookup_Tables!$A$3:$A$12,0))</f>
        <v>Dr. Pooja Iyer</v>
      </c>
      <c r="AF588" s="27" t="str">
        <f aca="false">IFERROR(INDEX(Lookup_Tables!$F$16:$F$45,MATCH(I588,Lookup_Tables!$E$16:$E$45,0)),"N/A")</f>
        <v>EMP212</v>
      </c>
      <c r="AG588" s="27" t="n">
        <f aca="false">_xlfn.IFS(R588="Recovered",4,R588="Referred",3,R588="Admitted",2,R588="Deceased",1,TRUE(),0)</f>
        <v>3</v>
      </c>
      <c r="AH588" s="27" t="str">
        <f aca="false">IF(T588&gt;=4,"Satisfied",IF(T588&gt;=3,"Neutral","Needs Improvement"))</f>
        <v>Neutral</v>
      </c>
    </row>
    <row r="589" customFormat="false" ht="15" hidden="false" customHeight="false" outlineLevel="0" collapsed="false">
      <c r="A589" s="30" t="s">
        <v>1040</v>
      </c>
      <c r="B589" s="30" t="s">
        <v>892</v>
      </c>
      <c r="C589" s="30" t="n">
        <v>26</v>
      </c>
      <c r="D589" s="30" t="s">
        <v>121</v>
      </c>
      <c r="E589" s="31" t="n">
        <v>45367</v>
      </c>
      <c r="F589" s="30" t="s">
        <v>674</v>
      </c>
      <c r="G589" s="31" t="n">
        <v>45373</v>
      </c>
      <c r="H589" s="30" t="s">
        <v>236</v>
      </c>
      <c r="I589" s="30" t="s">
        <v>323</v>
      </c>
      <c r="J589" s="30" t="s">
        <v>375</v>
      </c>
      <c r="K589" s="30" t="s">
        <v>126</v>
      </c>
      <c r="L589" s="30" t="n">
        <v>38</v>
      </c>
      <c r="M589" s="30" t="n">
        <v>137</v>
      </c>
      <c r="N589" s="30" t="s">
        <v>186</v>
      </c>
      <c r="O589" s="30" t="s">
        <v>139</v>
      </c>
      <c r="P589" s="30" t="s">
        <v>140</v>
      </c>
      <c r="Q589" s="32" t="n">
        <v>8823.59</v>
      </c>
      <c r="R589" s="30" t="s">
        <v>172</v>
      </c>
      <c r="S589" s="30" t="s">
        <v>197</v>
      </c>
      <c r="T589" s="30" t="n">
        <v>3</v>
      </c>
      <c r="U589" s="30" t="n">
        <f aca="false">YEAR(E589)</f>
        <v>2024</v>
      </c>
      <c r="V589" s="30" t="str">
        <f aca="false">TEXT(E589,"MMM-YYYY")</f>
        <v>Mar-2024</v>
      </c>
      <c r="W589" s="30" t="n">
        <f aca="false">MONTH(E589)</f>
        <v>3</v>
      </c>
      <c r="X589" s="30" t="str">
        <f aca="false">TEXT(WEEKDAY(E589,2),"0")&amp;" - "&amp;TEXT(E589,"dddd")</f>
        <v>6 - Saturday</v>
      </c>
      <c r="Y589" s="30" t="str">
        <f aca="false">_xlfn.IFS(C589&lt;18,"Child (0-17)",C589&lt;40,"Young Adult (18-39)",C589&lt;60,"Adult (40-59)",TRUE(),"Senior (60+)")</f>
        <v>Young Adult (18-39)</v>
      </c>
      <c r="Z589" s="30" t="n">
        <f aca="false">ROUND(G589-E589,0)</f>
        <v>6</v>
      </c>
      <c r="AA589" s="30" t="n">
        <f aca="false">L589+M589</f>
        <v>175</v>
      </c>
      <c r="AB589" s="30" t="n">
        <f aca="false">IFERROR(ROUND(Q589/AA589,2),0)</f>
        <v>50.42</v>
      </c>
      <c r="AC589" s="30" t="str">
        <f aca="false">IF(AND(K589="Critical",N589="No"),"URGENT - No Bed","Normal")</f>
        <v>Normal</v>
      </c>
      <c r="AD589" s="34" t="n">
        <f aca="false">INDEX(Lookup_Tables!$B$3:$B$12,MATCH(H589,Lookup_Tables!$A$3:$A$12,0))</f>
        <v>3900000</v>
      </c>
      <c r="AE589" s="30" t="str">
        <f aca="false">INDEX(Lookup_Tables!$C$3:$C$12,MATCH(H589,Lookup_Tables!$A$3:$A$12,0))</f>
        <v>Dr. Rina Mehta</v>
      </c>
      <c r="AF589" s="30" t="str">
        <f aca="false">IFERROR(INDEX(Lookup_Tables!$F$16:$F$45,MATCH(I589,Lookup_Tables!$E$16:$E$45,0)),"N/A")</f>
        <v>EMP216</v>
      </c>
      <c r="AG589" s="30" t="n">
        <f aca="false">_xlfn.IFS(R589="Recovered",4,R589="Referred",3,R589="Admitted",2,R589="Deceased",1,TRUE(),0)</f>
        <v>2</v>
      </c>
      <c r="AH589" s="30" t="str">
        <f aca="false">IF(T589&gt;=4,"Satisfied",IF(T589&gt;=3,"Neutral","Needs Improvement"))</f>
        <v>Neutral</v>
      </c>
    </row>
    <row r="590" customFormat="false" ht="15" hidden="false" customHeight="false" outlineLevel="0" collapsed="false">
      <c r="A590" s="27" t="s">
        <v>562</v>
      </c>
      <c r="B590" s="27" t="s">
        <v>563</v>
      </c>
      <c r="C590" s="27" t="n">
        <v>8</v>
      </c>
      <c r="D590" s="27" t="s">
        <v>181</v>
      </c>
      <c r="E590" s="28" t="n">
        <v>45388</v>
      </c>
      <c r="F590" s="27" t="s">
        <v>353</v>
      </c>
      <c r="G590" s="28" t="n">
        <v>45393</v>
      </c>
      <c r="H590" s="27" t="s">
        <v>168</v>
      </c>
      <c r="I590" s="27" t="s">
        <v>366</v>
      </c>
      <c r="J590" s="27" t="s">
        <v>170</v>
      </c>
      <c r="K590" s="27" t="s">
        <v>126</v>
      </c>
      <c r="L590" s="27" t="n">
        <v>27</v>
      </c>
      <c r="M590" s="27" t="n">
        <v>71</v>
      </c>
      <c r="N590" s="27" t="s">
        <v>127</v>
      </c>
      <c r="O590" s="27" t="s">
        <v>149</v>
      </c>
      <c r="P590" s="27" t="s">
        <v>187</v>
      </c>
      <c r="Q590" s="29" t="n">
        <v>7305.51</v>
      </c>
      <c r="R590" s="27" t="s">
        <v>130</v>
      </c>
      <c r="S590" s="27" t="s">
        <v>223</v>
      </c>
      <c r="T590" s="27" t="n">
        <v>4</v>
      </c>
      <c r="U590" s="27" t="n">
        <f aca="false">YEAR(E590)</f>
        <v>2024</v>
      </c>
      <c r="V590" s="27" t="str">
        <f aca="false">TEXT(E590,"MMM-YYYY")</f>
        <v>Apr-2024</v>
      </c>
      <c r="W590" s="27" t="n">
        <f aca="false">MONTH(E590)</f>
        <v>4</v>
      </c>
      <c r="X590" s="27" t="str">
        <f aca="false">TEXT(WEEKDAY(E590,2),"0")&amp;" - "&amp;TEXT(E590,"dddd")</f>
        <v>6 - Saturday</v>
      </c>
      <c r="Y590" s="27" t="str">
        <f aca="false">_xlfn.IFS(C590&lt;18,"Child (0-17)",C590&lt;40,"Young Adult (18-39)",C590&lt;60,"Adult (40-59)",TRUE(),"Senior (60+)")</f>
        <v>Child (0-17)</v>
      </c>
      <c r="Z590" s="27" t="n">
        <f aca="false">ROUND(G590-E590,0)</f>
        <v>5</v>
      </c>
      <c r="AA590" s="27" t="n">
        <f aca="false">L590+M590</f>
        <v>98</v>
      </c>
      <c r="AB590" s="27" t="n">
        <f aca="false">IFERROR(ROUND(Q590/AA590,2),0)</f>
        <v>74.55</v>
      </c>
      <c r="AC590" s="27" t="str">
        <f aca="false">IF(AND(K590="Critical",N590="No"),"URGENT - No Bed","Normal")</f>
        <v>Normal</v>
      </c>
      <c r="AD590" s="33" t="n">
        <f aca="false">INDEX(Lookup_Tables!$B$3:$B$12,MATCH(H590,Lookup_Tables!$A$3:$A$12,0))</f>
        <v>4400000</v>
      </c>
      <c r="AE590" s="27" t="str">
        <f aca="false">INDEX(Lookup_Tables!$C$3:$C$12,MATCH(H590,Lookup_Tables!$A$3:$A$12,0))</f>
        <v>Dr. Neha Chopra</v>
      </c>
      <c r="AF590" s="27" t="str">
        <f aca="false">IFERROR(INDEX(Lookup_Tables!$F$16:$F$45,MATCH(I590,Lookup_Tables!$E$16:$E$45,0)),"N/A")</f>
        <v>EMP218</v>
      </c>
      <c r="AG590" s="27" t="n">
        <f aca="false">_xlfn.IFS(R590="Recovered",4,R590="Referred",3,R590="Admitted",2,R590="Deceased",1,TRUE(),0)</f>
        <v>4</v>
      </c>
      <c r="AH590" s="27" t="str">
        <f aca="false">IF(T590&gt;=4,"Satisfied",IF(T590&gt;=3,"Neutral","Needs Improvement"))</f>
        <v>Satisfied</v>
      </c>
    </row>
    <row r="591" customFormat="false" ht="15" hidden="false" customHeight="false" outlineLevel="0" collapsed="false">
      <c r="A591" s="30" t="s">
        <v>5155</v>
      </c>
      <c r="B591" s="30" t="s">
        <v>1957</v>
      </c>
      <c r="C591" s="30" t="n">
        <v>22</v>
      </c>
      <c r="D591" s="30" t="s">
        <v>121</v>
      </c>
      <c r="E591" s="31" t="n">
        <v>45355</v>
      </c>
      <c r="F591" s="30" t="s">
        <v>293</v>
      </c>
      <c r="G591" s="31" t="n">
        <v>45357</v>
      </c>
      <c r="H591" s="30" t="s">
        <v>123</v>
      </c>
      <c r="I591" s="30" t="s">
        <v>155</v>
      </c>
      <c r="J591" s="30" t="s">
        <v>508</v>
      </c>
      <c r="K591" s="30" t="s">
        <v>156</v>
      </c>
      <c r="L591" s="30" t="n">
        <v>42</v>
      </c>
      <c r="M591" s="30" t="n">
        <v>63</v>
      </c>
      <c r="N591" s="30" t="s">
        <v>127</v>
      </c>
      <c r="O591" s="30" t="s">
        <v>139</v>
      </c>
      <c r="P591" s="30" t="s">
        <v>140</v>
      </c>
      <c r="Q591" s="32" t="n">
        <v>3862.65</v>
      </c>
      <c r="R591" s="30" t="s">
        <v>130</v>
      </c>
      <c r="S591" s="30" t="s">
        <v>157</v>
      </c>
      <c r="T591" s="30" t="n">
        <v>3</v>
      </c>
      <c r="U591" s="30" t="n">
        <f aca="false">YEAR(E591)</f>
        <v>2024</v>
      </c>
      <c r="V591" s="30" t="str">
        <f aca="false">TEXT(E591,"MMM-YYYY")</f>
        <v>Mar-2024</v>
      </c>
      <c r="W591" s="30" t="n">
        <f aca="false">MONTH(E591)</f>
        <v>3</v>
      </c>
      <c r="X591" s="30" t="str">
        <f aca="false">TEXT(WEEKDAY(E591,2),"0")&amp;" - "&amp;TEXT(E591,"dddd")</f>
        <v>1 - Monday</v>
      </c>
      <c r="Y591" s="30" t="str">
        <f aca="false">_xlfn.IFS(C591&lt;18,"Child (0-17)",C591&lt;40,"Young Adult (18-39)",C591&lt;60,"Adult (40-59)",TRUE(),"Senior (60+)")</f>
        <v>Young Adult (18-39)</v>
      </c>
      <c r="Z591" s="30" t="n">
        <f aca="false">ROUND(G591-E591,0)</f>
        <v>2</v>
      </c>
      <c r="AA591" s="30" t="n">
        <f aca="false">L591+M591</f>
        <v>105</v>
      </c>
      <c r="AB591" s="30" t="n">
        <f aca="false">IFERROR(ROUND(Q591/AA591,2),0)</f>
        <v>36.79</v>
      </c>
      <c r="AC591" s="30" t="str">
        <f aca="false">IF(AND(K591="Critical",N591="No"),"URGENT - No Bed","Normal")</f>
        <v>Normal</v>
      </c>
      <c r="AD591" s="34" t="n">
        <f aca="false">INDEX(Lookup_Tables!$B$3:$B$12,MATCH(H591,Lookup_Tables!$A$3:$A$12,0))</f>
        <v>2200000</v>
      </c>
      <c r="AE591" s="30" t="str">
        <f aca="false">INDEX(Lookup_Tables!$C$3:$C$12,MATCH(H591,Lookup_Tables!$A$3:$A$12,0))</f>
        <v>Dr. Rohan Das</v>
      </c>
      <c r="AF591" s="30" t="str">
        <f aca="false">IFERROR(INDEX(Lookup_Tables!$F$16:$F$45,MATCH(I591,Lookup_Tables!$E$16:$E$45,0)),"N/A")</f>
        <v>EMP203</v>
      </c>
      <c r="AG591" s="30" t="n">
        <f aca="false">_xlfn.IFS(R591="Recovered",4,R591="Referred",3,R591="Admitted",2,R591="Deceased",1,TRUE(),0)</f>
        <v>4</v>
      </c>
      <c r="AH591" s="30" t="str">
        <f aca="false">IF(T591&gt;=4,"Satisfied",IF(T591&gt;=3,"Neutral","Needs Improvement"))</f>
        <v>Neutral</v>
      </c>
    </row>
    <row r="592" customFormat="false" ht="15" hidden="false" customHeight="false" outlineLevel="0" collapsed="false">
      <c r="A592" s="27" t="s">
        <v>4480</v>
      </c>
      <c r="B592" s="27" t="s">
        <v>1067</v>
      </c>
      <c r="C592" s="27" t="n">
        <v>45</v>
      </c>
      <c r="D592" s="27" t="s">
        <v>121</v>
      </c>
      <c r="E592" s="28" t="n">
        <v>45487</v>
      </c>
      <c r="F592" s="27" t="s">
        <v>1250</v>
      </c>
      <c r="G592" s="28" t="n">
        <v>45487</v>
      </c>
      <c r="H592" s="27" t="s">
        <v>242</v>
      </c>
      <c r="I592" s="27" t="s">
        <v>466</v>
      </c>
      <c r="J592" s="27" t="s">
        <v>316</v>
      </c>
      <c r="K592" s="27" t="s">
        <v>156</v>
      </c>
      <c r="L592" s="27" t="n">
        <v>20</v>
      </c>
      <c r="M592" s="27" t="n">
        <v>71</v>
      </c>
      <c r="N592" s="27" t="s">
        <v>186</v>
      </c>
      <c r="O592" s="27" t="s">
        <v>149</v>
      </c>
      <c r="P592" s="27" t="s">
        <v>187</v>
      </c>
      <c r="Q592" s="29" t="n">
        <v>4057.81</v>
      </c>
      <c r="R592" s="27" t="s">
        <v>172</v>
      </c>
      <c r="S592" s="27" t="s">
        <v>157</v>
      </c>
      <c r="T592" s="27" t="n">
        <v>4</v>
      </c>
      <c r="U592" s="27" t="n">
        <f aca="false">YEAR(E592)</f>
        <v>2024</v>
      </c>
      <c r="V592" s="27" t="str">
        <f aca="false">TEXT(E592,"MMM-YYYY")</f>
        <v>Jul-2024</v>
      </c>
      <c r="W592" s="27" t="n">
        <f aca="false">MONTH(E592)</f>
        <v>7</v>
      </c>
      <c r="X592" s="27" t="str">
        <f aca="false">TEXT(WEEKDAY(E592,2),"0")&amp;" - "&amp;TEXT(E592,"dddd")</f>
        <v>7 - Sunday</v>
      </c>
      <c r="Y592" s="27" t="str">
        <f aca="false">_xlfn.IFS(C592&lt;18,"Child (0-17)",C592&lt;40,"Young Adult (18-39)",C592&lt;60,"Adult (40-59)",TRUE(),"Senior (60+)")</f>
        <v>Adult (40-59)</v>
      </c>
      <c r="Z592" s="27" t="n">
        <f aca="false">ROUND(G592-E592,0)</f>
        <v>0</v>
      </c>
      <c r="AA592" s="27" t="n">
        <f aca="false">L592+M592</f>
        <v>91</v>
      </c>
      <c r="AB592" s="27" t="n">
        <f aca="false">IFERROR(ROUND(Q592/AA592,2),0)</f>
        <v>44.59</v>
      </c>
      <c r="AC592" s="27" t="str">
        <f aca="false">IF(AND(K592="Critical",N592="No"),"URGENT - No Bed","Normal")</f>
        <v>Normal</v>
      </c>
      <c r="AD592" s="33" t="n">
        <f aca="false">INDEX(Lookup_Tables!$B$3:$B$12,MATCH(H592,Lookup_Tables!$A$3:$A$12,0))</f>
        <v>3000000</v>
      </c>
      <c r="AE592" s="27" t="str">
        <f aca="false">INDEX(Lookup_Tables!$C$3:$C$12,MATCH(H592,Lookup_Tables!$A$3:$A$12,0))</f>
        <v>Dr. Pooja Iyer</v>
      </c>
      <c r="AF592" s="27" t="str">
        <f aca="false">IFERROR(INDEX(Lookup_Tables!$F$16:$F$45,MATCH(I592,Lookup_Tables!$E$16:$E$45,0)),"N/A")</f>
        <v>EMP212</v>
      </c>
      <c r="AG592" s="27" t="n">
        <f aca="false">_xlfn.IFS(R592="Recovered",4,R592="Referred",3,R592="Admitted",2,R592="Deceased",1,TRUE(),0)</f>
        <v>2</v>
      </c>
      <c r="AH592" s="27" t="str">
        <f aca="false">IF(T592&gt;=4,"Satisfied",IF(T592&gt;=3,"Neutral","Needs Improvement"))</f>
        <v>Satisfied</v>
      </c>
    </row>
    <row r="593" customFormat="false" ht="15" hidden="false" customHeight="false" outlineLevel="0" collapsed="false">
      <c r="A593" s="30" t="s">
        <v>6015</v>
      </c>
      <c r="B593" s="30" t="s">
        <v>5143</v>
      </c>
      <c r="C593" s="30" t="n">
        <v>60</v>
      </c>
      <c r="D593" s="30" t="s">
        <v>181</v>
      </c>
      <c r="E593" s="31" t="n">
        <v>45589</v>
      </c>
      <c r="F593" s="30" t="s">
        <v>750</v>
      </c>
      <c r="G593" s="31" t="n">
        <v>45591</v>
      </c>
      <c r="H593" s="30" t="s">
        <v>206</v>
      </c>
      <c r="I593" s="30" t="s">
        <v>207</v>
      </c>
      <c r="J593" s="30" t="s">
        <v>233</v>
      </c>
      <c r="K593" s="30" t="s">
        <v>126</v>
      </c>
      <c r="L593" s="30" t="n">
        <v>40</v>
      </c>
      <c r="M593" s="30" t="n">
        <v>93</v>
      </c>
      <c r="N593" s="30" t="s">
        <v>186</v>
      </c>
      <c r="O593" s="30" t="s">
        <v>149</v>
      </c>
      <c r="P593" s="30" t="s">
        <v>187</v>
      </c>
      <c r="Q593" s="32" t="n">
        <v>7596.23</v>
      </c>
      <c r="R593" s="30" t="s">
        <v>172</v>
      </c>
      <c r="S593" s="30" t="s">
        <v>335</v>
      </c>
      <c r="T593" s="30" t="n">
        <v>1</v>
      </c>
      <c r="U593" s="30" t="n">
        <f aca="false">YEAR(E593)</f>
        <v>2024</v>
      </c>
      <c r="V593" s="30" t="str">
        <f aca="false">TEXT(E593,"MMM-YYYY")</f>
        <v>Oct-2024</v>
      </c>
      <c r="W593" s="30" t="n">
        <f aca="false">MONTH(E593)</f>
        <v>10</v>
      </c>
      <c r="X593" s="30" t="str">
        <f aca="false">TEXT(WEEKDAY(E593,2),"0")&amp;" - "&amp;TEXT(E593,"dddd")</f>
        <v>4 - Thursday</v>
      </c>
      <c r="Y593" s="30" t="str">
        <f aca="false">_xlfn.IFS(C593&lt;18,"Child (0-17)",C593&lt;40,"Young Adult (18-39)",C593&lt;60,"Adult (40-59)",TRUE(),"Senior (60+)")</f>
        <v>Senior (60+)</v>
      </c>
      <c r="Z593" s="30" t="n">
        <f aca="false">ROUND(G593-E593,0)</f>
        <v>2</v>
      </c>
      <c r="AA593" s="30" t="n">
        <f aca="false">L593+M593</f>
        <v>133</v>
      </c>
      <c r="AB593" s="30" t="n">
        <f aca="false">IFERROR(ROUND(Q593/AA593,2),0)</f>
        <v>57.11</v>
      </c>
      <c r="AC593" s="30" t="str">
        <f aca="false">IF(AND(K593="Critical",N593="No"),"URGENT - No Bed","Normal")</f>
        <v>Normal</v>
      </c>
      <c r="AD593" s="34" t="n">
        <f aca="false">INDEX(Lookup_Tables!$B$3:$B$12,MATCH(H593,Lookup_Tables!$A$3:$A$12,0))</f>
        <v>2800000</v>
      </c>
      <c r="AE593" s="30" t="str">
        <f aca="false">INDEX(Lookup_Tables!$C$3:$C$12,MATCH(H593,Lookup_Tables!$A$3:$A$12,0))</f>
        <v>Dr. Suresh Nair</v>
      </c>
      <c r="AF593" s="30" t="str">
        <f aca="false">IFERROR(INDEX(Lookup_Tables!$F$16:$F$45,MATCH(I593,Lookup_Tables!$E$16:$E$45,0)),"N/A")</f>
        <v>EMP209</v>
      </c>
      <c r="AG593" s="30" t="n">
        <f aca="false">_xlfn.IFS(R593="Recovered",4,R593="Referred",3,R593="Admitted",2,R593="Deceased",1,TRUE(),0)</f>
        <v>2</v>
      </c>
      <c r="AH593" s="30" t="str">
        <f aca="false">IF(T593&gt;=4,"Satisfied",IF(T593&gt;=3,"Neutral","Needs Improvement"))</f>
        <v>Needs Improvement</v>
      </c>
    </row>
    <row r="594" customFormat="false" ht="15" hidden="false" customHeight="false" outlineLevel="0" collapsed="false">
      <c r="A594" s="27" t="s">
        <v>3927</v>
      </c>
      <c r="B594" s="27" t="s">
        <v>2469</v>
      </c>
      <c r="C594" s="27" t="n">
        <v>22</v>
      </c>
      <c r="D594" s="27" t="s">
        <v>121</v>
      </c>
      <c r="E594" s="28" t="n">
        <v>45652</v>
      </c>
      <c r="F594" s="27" t="s">
        <v>555</v>
      </c>
      <c r="G594" s="28" t="n">
        <v>45666</v>
      </c>
      <c r="H594" s="27" t="s">
        <v>217</v>
      </c>
      <c r="I594" s="27" t="s">
        <v>282</v>
      </c>
      <c r="J594" s="27" t="s">
        <v>483</v>
      </c>
      <c r="K594" s="27" t="s">
        <v>202</v>
      </c>
      <c r="L594" s="27" t="n">
        <v>9</v>
      </c>
      <c r="M594" s="27" t="n">
        <v>128</v>
      </c>
      <c r="N594" s="27" t="s">
        <v>186</v>
      </c>
      <c r="O594" s="27" t="s">
        <v>128</v>
      </c>
      <c r="P594" s="27" t="s">
        <v>129</v>
      </c>
      <c r="Q594" s="29" t="n">
        <v>17766.6</v>
      </c>
      <c r="R594" s="27" t="s">
        <v>130</v>
      </c>
      <c r="S594" s="27" t="s">
        <v>141</v>
      </c>
      <c r="T594" s="27" t="n">
        <v>5</v>
      </c>
      <c r="U594" s="27" t="n">
        <f aca="false">YEAR(E594)</f>
        <v>2024</v>
      </c>
      <c r="V594" s="27" t="str">
        <f aca="false">TEXT(E594,"MMM-YYYY")</f>
        <v>Dec-2024</v>
      </c>
      <c r="W594" s="27" t="n">
        <f aca="false">MONTH(E594)</f>
        <v>12</v>
      </c>
      <c r="X594" s="27" t="str">
        <f aca="false">TEXT(WEEKDAY(E594,2),"0")&amp;" - "&amp;TEXT(E594,"dddd")</f>
        <v>4 - Thursday</v>
      </c>
      <c r="Y594" s="27" t="str">
        <f aca="false">_xlfn.IFS(C594&lt;18,"Child (0-17)",C594&lt;40,"Young Adult (18-39)",C594&lt;60,"Adult (40-59)",TRUE(),"Senior (60+)")</f>
        <v>Young Adult (18-39)</v>
      </c>
      <c r="Z594" s="27" t="n">
        <f aca="false">ROUND(G594-E594,0)</f>
        <v>14</v>
      </c>
      <c r="AA594" s="27" t="n">
        <f aca="false">L594+M594</f>
        <v>137</v>
      </c>
      <c r="AB594" s="27" t="n">
        <f aca="false">IFERROR(ROUND(Q594/AA594,2),0)</f>
        <v>129.68</v>
      </c>
      <c r="AC594" s="27" t="str">
        <f aca="false">IF(AND(K594="Critical",N594="No"),"URGENT - No Bed","Normal")</f>
        <v>Normal</v>
      </c>
      <c r="AD594" s="33" t="n">
        <f aca="false">INDEX(Lookup_Tables!$B$3:$B$12,MATCH(H594,Lookup_Tables!$A$3:$A$12,0))</f>
        <v>4200000</v>
      </c>
      <c r="AE594" s="27" t="str">
        <f aca="false">INDEX(Lookup_Tables!$C$3:$C$12,MATCH(H594,Lookup_Tables!$A$3:$A$12,0))</f>
        <v>Dr. Anil Kapoor</v>
      </c>
      <c r="AF594" s="27" t="str">
        <f aca="false">IFERROR(INDEX(Lookup_Tables!$F$16:$F$45,MATCH(I594,Lookup_Tables!$E$16:$E$45,0)),"N/A")</f>
        <v>EMP200</v>
      </c>
      <c r="AG594" s="27" t="n">
        <f aca="false">_xlfn.IFS(R594="Recovered",4,R594="Referred",3,R594="Admitted",2,R594="Deceased",1,TRUE(),0)</f>
        <v>4</v>
      </c>
      <c r="AH594" s="27" t="str">
        <f aca="false">IF(T594&gt;=4,"Satisfied",IF(T594&gt;=3,"Neutral","Needs Improvement"))</f>
        <v>Satisfied</v>
      </c>
    </row>
    <row r="595" customFormat="false" ht="15" hidden="false" customHeight="false" outlineLevel="0" collapsed="false">
      <c r="A595" s="30" t="s">
        <v>5950</v>
      </c>
      <c r="B595" s="30" t="s">
        <v>2082</v>
      </c>
      <c r="C595" s="30" t="n">
        <v>22</v>
      </c>
      <c r="D595" s="30" t="s">
        <v>181</v>
      </c>
      <c r="E595" s="31" t="n">
        <v>45483</v>
      </c>
      <c r="F595" s="30" t="s">
        <v>1260</v>
      </c>
      <c r="G595" s="31" t="n">
        <v>45483</v>
      </c>
      <c r="H595" s="30" t="s">
        <v>146</v>
      </c>
      <c r="I595" s="30" t="s">
        <v>309</v>
      </c>
      <c r="J595" s="30" t="s">
        <v>568</v>
      </c>
      <c r="K595" s="30" t="s">
        <v>138</v>
      </c>
      <c r="L595" s="30" t="n">
        <v>50</v>
      </c>
      <c r="M595" s="30" t="n">
        <v>32</v>
      </c>
      <c r="N595" s="30" t="s">
        <v>127</v>
      </c>
      <c r="O595" s="30" t="s">
        <v>128</v>
      </c>
      <c r="P595" s="30" t="s">
        <v>129</v>
      </c>
      <c r="Q595" s="32" t="n">
        <v>2437.1</v>
      </c>
      <c r="R595" s="30" t="s">
        <v>130</v>
      </c>
      <c r="S595" s="30" t="s">
        <v>197</v>
      </c>
      <c r="T595" s="30" t="n">
        <v>4</v>
      </c>
      <c r="U595" s="30" t="n">
        <f aca="false">YEAR(E595)</f>
        <v>2024</v>
      </c>
      <c r="V595" s="30" t="str">
        <f aca="false">TEXT(E595,"MMM-YYYY")</f>
        <v>Jul-2024</v>
      </c>
      <c r="W595" s="30" t="n">
        <f aca="false">MONTH(E595)</f>
        <v>7</v>
      </c>
      <c r="X595" s="30" t="str">
        <f aca="false">TEXT(WEEKDAY(E595,2),"0")&amp;" - "&amp;TEXT(E595,"dddd")</f>
        <v>3 - Wednesday</v>
      </c>
      <c r="Y595" s="30" t="str">
        <f aca="false">_xlfn.IFS(C595&lt;18,"Child (0-17)",C595&lt;40,"Young Adult (18-39)",C595&lt;60,"Adult (40-59)",TRUE(),"Senior (60+)")</f>
        <v>Young Adult (18-39)</v>
      </c>
      <c r="Z595" s="30" t="n">
        <f aca="false">ROUND(G595-E595,0)</f>
        <v>0</v>
      </c>
      <c r="AA595" s="30" t="n">
        <f aca="false">L595+M595</f>
        <v>82</v>
      </c>
      <c r="AB595" s="30" t="n">
        <f aca="false">IFERROR(ROUND(Q595/AA595,2),0)</f>
        <v>29.72</v>
      </c>
      <c r="AC595" s="30" t="str">
        <f aca="false">IF(AND(K595="Critical",N595="No"),"URGENT - No Bed","Normal")</f>
        <v>Normal</v>
      </c>
      <c r="AD595" s="34" t="n">
        <f aca="false">INDEX(Lookup_Tables!$B$3:$B$12,MATCH(H595,Lookup_Tables!$A$3:$A$12,0))</f>
        <v>2700000</v>
      </c>
      <c r="AE595" s="30" t="str">
        <f aca="false">INDEX(Lookup_Tables!$C$3:$C$12,MATCH(H595,Lookup_Tables!$A$3:$A$12,0))</f>
        <v>Dr. Vikram Singh</v>
      </c>
      <c r="AF595" s="30" t="str">
        <f aca="false">IFERROR(INDEX(Lookup_Tables!$F$16:$F$45,MATCH(I595,Lookup_Tables!$E$16:$E$45,0)),"N/A")</f>
        <v>EMP228</v>
      </c>
      <c r="AG595" s="30" t="n">
        <f aca="false">_xlfn.IFS(R595="Recovered",4,R595="Referred",3,R595="Admitted",2,R595="Deceased",1,TRUE(),0)</f>
        <v>4</v>
      </c>
      <c r="AH595" s="30" t="str">
        <f aca="false">IF(T595&gt;=4,"Satisfied",IF(T595&gt;=3,"Neutral","Needs Improvement"))</f>
        <v>Satisfied</v>
      </c>
    </row>
    <row r="596" customFormat="false" ht="15" hidden="false" customHeight="false" outlineLevel="0" collapsed="false">
      <c r="A596" s="27" t="s">
        <v>1400</v>
      </c>
      <c r="B596" s="27" t="s">
        <v>637</v>
      </c>
      <c r="C596" s="27" t="n">
        <v>53</v>
      </c>
      <c r="D596" s="27" t="s">
        <v>121</v>
      </c>
      <c r="E596" s="28" t="n">
        <v>45491</v>
      </c>
      <c r="F596" s="27" t="s">
        <v>1401</v>
      </c>
      <c r="G596" s="28" t="n">
        <v>45496</v>
      </c>
      <c r="H596" s="27" t="s">
        <v>242</v>
      </c>
      <c r="I596" s="27" t="s">
        <v>466</v>
      </c>
      <c r="J596" s="27" t="s">
        <v>244</v>
      </c>
      <c r="K596" s="27" t="s">
        <v>126</v>
      </c>
      <c r="L596" s="27" t="n">
        <v>19</v>
      </c>
      <c r="M596" s="27" t="n">
        <v>57</v>
      </c>
      <c r="N596" s="27" t="s">
        <v>186</v>
      </c>
      <c r="O596" s="27" t="s">
        <v>128</v>
      </c>
      <c r="P596" s="27" t="s">
        <v>187</v>
      </c>
      <c r="Q596" s="29" t="n">
        <v>7617.88</v>
      </c>
      <c r="R596" s="27" t="s">
        <v>172</v>
      </c>
      <c r="S596" s="27" t="s">
        <v>223</v>
      </c>
      <c r="T596" s="27" t="n">
        <v>2</v>
      </c>
      <c r="U596" s="27" t="n">
        <f aca="false">YEAR(E596)</f>
        <v>2024</v>
      </c>
      <c r="V596" s="27" t="str">
        <f aca="false">TEXT(E596,"MMM-YYYY")</f>
        <v>Jul-2024</v>
      </c>
      <c r="W596" s="27" t="n">
        <f aca="false">MONTH(E596)</f>
        <v>7</v>
      </c>
      <c r="X596" s="27" t="str">
        <f aca="false">TEXT(WEEKDAY(E596,2),"0")&amp;" - "&amp;TEXT(E596,"dddd")</f>
        <v>4 - Thursday</v>
      </c>
      <c r="Y596" s="27" t="str">
        <f aca="false">_xlfn.IFS(C596&lt;18,"Child (0-17)",C596&lt;40,"Young Adult (18-39)",C596&lt;60,"Adult (40-59)",TRUE(),"Senior (60+)")</f>
        <v>Adult (40-59)</v>
      </c>
      <c r="Z596" s="27" t="n">
        <f aca="false">ROUND(G596-E596,0)</f>
        <v>5</v>
      </c>
      <c r="AA596" s="27" t="n">
        <f aca="false">L596+M596</f>
        <v>76</v>
      </c>
      <c r="AB596" s="27" t="n">
        <f aca="false">IFERROR(ROUND(Q596/AA596,2),0)</f>
        <v>100.24</v>
      </c>
      <c r="AC596" s="27" t="str">
        <f aca="false">IF(AND(K596="Critical",N596="No"),"URGENT - No Bed","Normal")</f>
        <v>Normal</v>
      </c>
      <c r="AD596" s="33" t="n">
        <f aca="false">INDEX(Lookup_Tables!$B$3:$B$12,MATCH(H596,Lookup_Tables!$A$3:$A$12,0))</f>
        <v>3000000</v>
      </c>
      <c r="AE596" s="27" t="str">
        <f aca="false">INDEX(Lookup_Tables!$C$3:$C$12,MATCH(H596,Lookup_Tables!$A$3:$A$12,0))</f>
        <v>Dr. Pooja Iyer</v>
      </c>
      <c r="AF596" s="27" t="str">
        <f aca="false">IFERROR(INDEX(Lookup_Tables!$F$16:$F$45,MATCH(I596,Lookup_Tables!$E$16:$E$45,0)),"N/A")</f>
        <v>EMP212</v>
      </c>
      <c r="AG596" s="27" t="n">
        <f aca="false">_xlfn.IFS(R596="Recovered",4,R596="Referred",3,R596="Admitted",2,R596="Deceased",1,TRUE(),0)</f>
        <v>2</v>
      </c>
      <c r="AH596" s="27" t="str">
        <f aca="false">IF(T596&gt;=4,"Satisfied",IF(T596&gt;=3,"Neutral","Needs Improvement"))</f>
        <v>Needs Improvement</v>
      </c>
    </row>
    <row r="597" customFormat="false" ht="15" hidden="false" customHeight="false" outlineLevel="0" collapsed="false">
      <c r="A597" s="30" t="s">
        <v>5653</v>
      </c>
      <c r="B597" s="30" t="s">
        <v>2439</v>
      </c>
      <c r="C597" s="30" t="n">
        <v>44</v>
      </c>
      <c r="D597" s="30" t="s">
        <v>121</v>
      </c>
      <c r="E597" s="31" t="n">
        <v>45396</v>
      </c>
      <c r="F597" s="30" t="s">
        <v>587</v>
      </c>
      <c r="G597" s="31" t="n">
        <v>45397</v>
      </c>
      <c r="H597" s="30" t="s">
        <v>217</v>
      </c>
      <c r="I597" s="30" t="s">
        <v>282</v>
      </c>
      <c r="J597" s="30" t="s">
        <v>483</v>
      </c>
      <c r="K597" s="30" t="s">
        <v>156</v>
      </c>
      <c r="L597" s="30" t="n">
        <v>60</v>
      </c>
      <c r="M597" s="30" t="n">
        <v>64</v>
      </c>
      <c r="N597" s="30" t="s">
        <v>127</v>
      </c>
      <c r="O597" s="30" t="s">
        <v>128</v>
      </c>
      <c r="P597" s="30" t="s">
        <v>129</v>
      </c>
      <c r="Q597" s="32" t="n">
        <v>3010.58</v>
      </c>
      <c r="R597" s="30" t="s">
        <v>130</v>
      </c>
      <c r="S597" s="30" t="s">
        <v>335</v>
      </c>
      <c r="T597" s="30" t="n">
        <v>3</v>
      </c>
      <c r="U597" s="30" t="n">
        <f aca="false">YEAR(E597)</f>
        <v>2024</v>
      </c>
      <c r="V597" s="30" t="str">
        <f aca="false">TEXT(E597,"MMM-YYYY")</f>
        <v>Apr-2024</v>
      </c>
      <c r="W597" s="30" t="n">
        <f aca="false">MONTH(E597)</f>
        <v>4</v>
      </c>
      <c r="X597" s="30" t="str">
        <f aca="false">TEXT(WEEKDAY(E597,2),"0")&amp;" - "&amp;TEXT(E597,"dddd")</f>
        <v>7 - Sunday</v>
      </c>
      <c r="Y597" s="30" t="str">
        <f aca="false">_xlfn.IFS(C597&lt;18,"Child (0-17)",C597&lt;40,"Young Adult (18-39)",C597&lt;60,"Adult (40-59)",TRUE(),"Senior (60+)")</f>
        <v>Adult (40-59)</v>
      </c>
      <c r="Z597" s="30" t="n">
        <f aca="false">ROUND(G597-E597,0)</f>
        <v>1</v>
      </c>
      <c r="AA597" s="30" t="n">
        <f aca="false">L597+M597</f>
        <v>124</v>
      </c>
      <c r="AB597" s="30" t="n">
        <f aca="false">IFERROR(ROUND(Q597/AA597,2),0)</f>
        <v>24.28</v>
      </c>
      <c r="AC597" s="30" t="str">
        <f aca="false">IF(AND(K597="Critical",N597="No"),"URGENT - No Bed","Normal")</f>
        <v>Normal</v>
      </c>
      <c r="AD597" s="34" t="n">
        <f aca="false">INDEX(Lookup_Tables!$B$3:$B$12,MATCH(H597,Lookup_Tables!$A$3:$A$12,0))</f>
        <v>4200000</v>
      </c>
      <c r="AE597" s="30" t="str">
        <f aca="false">INDEX(Lookup_Tables!$C$3:$C$12,MATCH(H597,Lookup_Tables!$A$3:$A$12,0))</f>
        <v>Dr. Anil Kapoor</v>
      </c>
      <c r="AF597" s="30" t="str">
        <f aca="false">IFERROR(INDEX(Lookup_Tables!$F$16:$F$45,MATCH(I597,Lookup_Tables!$E$16:$E$45,0)),"N/A")</f>
        <v>EMP200</v>
      </c>
      <c r="AG597" s="30" t="n">
        <f aca="false">_xlfn.IFS(R597="Recovered",4,R597="Referred",3,R597="Admitted",2,R597="Deceased",1,TRUE(),0)</f>
        <v>4</v>
      </c>
      <c r="AH597" s="30" t="str">
        <f aca="false">IF(T597&gt;=4,"Satisfied",IF(T597&gt;=3,"Neutral","Needs Improvement"))</f>
        <v>Neutral</v>
      </c>
    </row>
    <row r="598" customFormat="false" ht="15" hidden="false" customHeight="false" outlineLevel="0" collapsed="false">
      <c r="A598" s="27" t="s">
        <v>5088</v>
      </c>
      <c r="B598" s="27" t="s">
        <v>1856</v>
      </c>
      <c r="C598" s="27" t="n">
        <v>29</v>
      </c>
      <c r="D598" s="27" t="s">
        <v>121</v>
      </c>
      <c r="E598" s="28" t="n">
        <v>45387</v>
      </c>
      <c r="F598" s="27" t="s">
        <v>360</v>
      </c>
      <c r="G598" s="28" t="n">
        <v>45387</v>
      </c>
      <c r="H598" s="27" t="s">
        <v>183</v>
      </c>
      <c r="I598" s="27" t="s">
        <v>212</v>
      </c>
      <c r="J598" s="27" t="s">
        <v>185</v>
      </c>
      <c r="K598" s="27" t="s">
        <v>138</v>
      </c>
      <c r="L598" s="27" t="n">
        <v>53</v>
      </c>
      <c r="M598" s="27" t="n">
        <v>36</v>
      </c>
      <c r="N598" s="27" t="s">
        <v>186</v>
      </c>
      <c r="O598" s="27" t="s">
        <v>128</v>
      </c>
      <c r="P598" s="27" t="s">
        <v>140</v>
      </c>
      <c r="Q598" s="29" t="n">
        <v>2094.88</v>
      </c>
      <c r="R598" s="27" t="s">
        <v>130</v>
      </c>
      <c r="S598" s="27" t="s">
        <v>197</v>
      </c>
      <c r="T598" s="27" t="n">
        <v>4</v>
      </c>
      <c r="U598" s="27" t="n">
        <f aca="false">YEAR(E598)</f>
        <v>2024</v>
      </c>
      <c r="V598" s="27" t="str">
        <f aca="false">TEXT(E598,"MMM-YYYY")</f>
        <v>Apr-2024</v>
      </c>
      <c r="W598" s="27" t="n">
        <f aca="false">MONTH(E598)</f>
        <v>4</v>
      </c>
      <c r="X598" s="27" t="str">
        <f aca="false">TEXT(WEEKDAY(E598,2),"0")&amp;" - "&amp;TEXT(E598,"dddd")</f>
        <v>5 - Friday</v>
      </c>
      <c r="Y598" s="27" t="str">
        <f aca="false">_xlfn.IFS(C598&lt;18,"Child (0-17)",C598&lt;40,"Young Adult (18-39)",C598&lt;60,"Adult (40-59)",TRUE(),"Senior (60+)")</f>
        <v>Young Adult (18-39)</v>
      </c>
      <c r="Z598" s="27" t="n">
        <f aca="false">ROUND(G598-E598,0)</f>
        <v>0</v>
      </c>
      <c r="AA598" s="27" t="n">
        <f aca="false">L598+M598</f>
        <v>89</v>
      </c>
      <c r="AB598" s="27" t="n">
        <f aca="false">IFERROR(ROUND(Q598/AA598,2),0)</f>
        <v>23.54</v>
      </c>
      <c r="AC598" s="27" t="str">
        <f aca="false">IF(AND(K598="Critical",N598="No"),"URGENT - No Bed","Normal")</f>
        <v>Normal</v>
      </c>
      <c r="AD598" s="33" t="n">
        <f aca="false">INDEX(Lookup_Tables!$B$3:$B$12,MATCH(H598,Lookup_Tables!$A$3:$A$12,0))</f>
        <v>3100000</v>
      </c>
      <c r="AE598" s="27" t="str">
        <f aca="false">INDEX(Lookup_Tables!$C$3:$C$12,MATCH(H598,Lookup_Tables!$A$3:$A$12,0))</f>
        <v>Dr. Kavita Rao</v>
      </c>
      <c r="AF598" s="27" t="str">
        <f aca="false">IFERROR(INDEX(Lookup_Tables!$F$16:$F$45,MATCH(I598,Lookup_Tables!$E$16:$E$45,0)),"N/A")</f>
        <v>EMP225</v>
      </c>
      <c r="AG598" s="27" t="n">
        <f aca="false">_xlfn.IFS(R598="Recovered",4,R598="Referred",3,R598="Admitted",2,R598="Deceased",1,TRUE(),0)</f>
        <v>4</v>
      </c>
      <c r="AH598" s="27" t="str">
        <f aca="false">IF(T598&gt;=4,"Satisfied",IF(T598&gt;=3,"Neutral","Needs Improvement"))</f>
        <v>Satisfied</v>
      </c>
    </row>
    <row r="599" customFormat="false" ht="15" hidden="false" customHeight="false" outlineLevel="0" collapsed="false">
      <c r="A599" s="30" t="s">
        <v>1594</v>
      </c>
      <c r="B599" s="30" t="s">
        <v>729</v>
      </c>
      <c r="C599" s="30" t="n">
        <v>10</v>
      </c>
      <c r="D599" s="30" t="s">
        <v>181</v>
      </c>
      <c r="E599" s="31" t="n">
        <v>45597</v>
      </c>
      <c r="F599" s="30" t="s">
        <v>1068</v>
      </c>
      <c r="G599" s="31" t="n">
        <v>45597</v>
      </c>
      <c r="H599" s="30" t="s">
        <v>161</v>
      </c>
      <c r="I599" s="30" t="s">
        <v>162</v>
      </c>
      <c r="J599" s="30" t="s">
        <v>426</v>
      </c>
      <c r="K599" s="30" t="s">
        <v>138</v>
      </c>
      <c r="L599" s="30" t="n">
        <v>83</v>
      </c>
      <c r="M599" s="30" t="n">
        <v>42</v>
      </c>
      <c r="N599" s="30" t="s">
        <v>127</v>
      </c>
      <c r="O599" s="30" t="s">
        <v>171</v>
      </c>
      <c r="P599" s="30" t="s">
        <v>129</v>
      </c>
      <c r="Q599" s="32" t="n">
        <v>1131.34</v>
      </c>
      <c r="R599" s="30" t="s">
        <v>130</v>
      </c>
      <c r="S599" s="30" t="s">
        <v>141</v>
      </c>
      <c r="T599" s="30" t="n">
        <v>4</v>
      </c>
      <c r="U599" s="30" t="n">
        <f aca="false">YEAR(E599)</f>
        <v>2024</v>
      </c>
      <c r="V599" s="30" t="str">
        <f aca="false">TEXT(E599,"MMM-YYYY")</f>
        <v>Nov-2024</v>
      </c>
      <c r="W599" s="30" t="n">
        <f aca="false">MONTH(E599)</f>
        <v>11</v>
      </c>
      <c r="X599" s="30" t="str">
        <f aca="false">TEXT(WEEKDAY(E599,2),"0")&amp;" - "&amp;TEXT(E599,"dddd")</f>
        <v>5 - Friday</v>
      </c>
      <c r="Y599" s="30" t="str">
        <f aca="false">_xlfn.IFS(C599&lt;18,"Child (0-17)",C599&lt;40,"Young Adult (18-39)",C599&lt;60,"Adult (40-59)",TRUE(),"Senior (60+)")</f>
        <v>Child (0-17)</v>
      </c>
      <c r="Z599" s="30" t="n">
        <f aca="false">ROUND(G599-E599,0)</f>
        <v>0</v>
      </c>
      <c r="AA599" s="30" t="n">
        <f aca="false">L599+M599</f>
        <v>125</v>
      </c>
      <c r="AB599" s="30" t="n">
        <f aca="false">IFERROR(ROUND(Q599/AA599,2),0)</f>
        <v>9.05</v>
      </c>
      <c r="AC599" s="30" t="str">
        <f aca="false">IF(AND(K599="Critical",N599="No"),"URGENT - No Bed","Normal")</f>
        <v>Normal</v>
      </c>
      <c r="AD599" s="34" t="n">
        <f aca="false">INDEX(Lookup_Tables!$B$3:$B$12,MATCH(H599,Lookup_Tables!$A$3:$A$12,0))</f>
        <v>3600000</v>
      </c>
      <c r="AE599" s="30" t="str">
        <f aca="false">INDEX(Lookup_Tables!$C$3:$C$12,MATCH(H599,Lookup_Tables!$A$3:$A$12,0))</f>
        <v>Dr. Sameer Joshi</v>
      </c>
      <c r="AF599" s="30" t="str">
        <f aca="false">IFERROR(INDEX(Lookup_Tables!$F$16:$F$45,MATCH(I599,Lookup_Tables!$E$16:$E$45,0)),"N/A")</f>
        <v>EMP222</v>
      </c>
      <c r="AG599" s="30" t="n">
        <f aca="false">_xlfn.IFS(R599="Recovered",4,R599="Referred",3,R599="Admitted",2,R599="Deceased",1,TRUE(),0)</f>
        <v>4</v>
      </c>
      <c r="AH599" s="30" t="str">
        <f aca="false">IF(T599&gt;=4,"Satisfied",IF(T599&gt;=3,"Neutral","Needs Improvement"))</f>
        <v>Satisfied</v>
      </c>
    </row>
    <row r="600" customFormat="false" ht="15" hidden="false" customHeight="false" outlineLevel="0" collapsed="false">
      <c r="A600" s="27" t="s">
        <v>6758</v>
      </c>
      <c r="B600" s="27" t="s">
        <v>1042</v>
      </c>
      <c r="C600" s="27" t="n">
        <v>41</v>
      </c>
      <c r="D600" s="27" t="s">
        <v>121</v>
      </c>
      <c r="E600" s="28" t="n">
        <v>45331</v>
      </c>
      <c r="F600" s="27" t="s">
        <v>523</v>
      </c>
      <c r="G600" s="28" t="n">
        <v>45333</v>
      </c>
      <c r="H600" s="27" t="s">
        <v>242</v>
      </c>
      <c r="I600" s="27" t="s">
        <v>243</v>
      </c>
      <c r="J600" s="27" t="s">
        <v>244</v>
      </c>
      <c r="K600" s="27" t="s">
        <v>156</v>
      </c>
      <c r="L600" s="27" t="n">
        <v>66</v>
      </c>
      <c r="M600" s="27" t="n">
        <v>40</v>
      </c>
      <c r="N600" s="27" t="s">
        <v>186</v>
      </c>
      <c r="O600" s="27" t="s">
        <v>128</v>
      </c>
      <c r="P600" s="27" t="s">
        <v>140</v>
      </c>
      <c r="Q600" s="29" t="n">
        <v>3919.33</v>
      </c>
      <c r="R600" s="27" t="s">
        <v>130</v>
      </c>
      <c r="S600" s="27" t="s">
        <v>131</v>
      </c>
      <c r="T600" s="27" t="n">
        <v>5</v>
      </c>
      <c r="U600" s="27" t="n">
        <f aca="false">YEAR(E600)</f>
        <v>2024</v>
      </c>
      <c r="V600" s="27" t="str">
        <f aca="false">TEXT(E600,"MMM-YYYY")</f>
        <v>Feb-2024</v>
      </c>
      <c r="W600" s="27" t="n">
        <f aca="false">MONTH(E600)</f>
        <v>2</v>
      </c>
      <c r="X600" s="27" t="str">
        <f aca="false">TEXT(WEEKDAY(E600,2),"0")&amp;" - "&amp;TEXT(E600,"dddd")</f>
        <v>5 - Friday</v>
      </c>
      <c r="Y600" s="27" t="str">
        <f aca="false">_xlfn.IFS(C600&lt;18,"Child (0-17)",C600&lt;40,"Young Adult (18-39)",C600&lt;60,"Adult (40-59)",TRUE(),"Senior (60+)")</f>
        <v>Adult (40-59)</v>
      </c>
      <c r="Z600" s="27" t="n">
        <f aca="false">ROUND(G600-E600,0)</f>
        <v>2</v>
      </c>
      <c r="AA600" s="27" t="n">
        <f aca="false">L600+M600</f>
        <v>106</v>
      </c>
      <c r="AB600" s="27" t="n">
        <f aca="false">IFERROR(ROUND(Q600/AA600,2),0)</f>
        <v>36.97</v>
      </c>
      <c r="AC600" s="27" t="str">
        <f aca="false">IF(AND(K600="Critical",N600="No"),"URGENT - No Bed","Normal")</f>
        <v>Normal</v>
      </c>
      <c r="AD600" s="33" t="n">
        <f aca="false">INDEX(Lookup_Tables!$B$3:$B$12,MATCH(H600,Lookup_Tables!$A$3:$A$12,0))</f>
        <v>3000000</v>
      </c>
      <c r="AE600" s="27" t="str">
        <f aca="false">INDEX(Lookup_Tables!$C$3:$C$12,MATCH(H600,Lookup_Tables!$A$3:$A$12,0))</f>
        <v>Dr. Pooja Iyer</v>
      </c>
      <c r="AF600" s="27" t="str">
        <f aca="false">IFERROR(INDEX(Lookup_Tables!$F$16:$F$45,MATCH(I600,Lookup_Tables!$E$16:$E$45,0)),"N/A")</f>
        <v>EMP214</v>
      </c>
      <c r="AG600" s="27" t="n">
        <f aca="false">_xlfn.IFS(R600="Recovered",4,R600="Referred",3,R600="Admitted",2,R600="Deceased",1,TRUE(),0)</f>
        <v>4</v>
      </c>
      <c r="AH600" s="27" t="str">
        <f aca="false">IF(T600&gt;=4,"Satisfied",IF(T600&gt;=3,"Neutral","Needs Improvement"))</f>
        <v>Satisfied</v>
      </c>
    </row>
    <row r="601" customFormat="false" ht="15" hidden="false" customHeight="false" outlineLevel="0" collapsed="false">
      <c r="A601" s="30" t="s">
        <v>5495</v>
      </c>
      <c r="B601" s="30" t="s">
        <v>3719</v>
      </c>
      <c r="C601" s="30" t="n">
        <v>46</v>
      </c>
      <c r="D601" s="30" t="s">
        <v>144</v>
      </c>
      <c r="E601" s="31" t="n">
        <v>45539</v>
      </c>
      <c r="F601" s="30" t="s">
        <v>762</v>
      </c>
      <c r="G601" s="31" t="n">
        <v>45540</v>
      </c>
      <c r="H601" s="30" t="s">
        <v>168</v>
      </c>
      <c r="I601" s="30" t="s">
        <v>196</v>
      </c>
      <c r="J601" s="30" t="s">
        <v>170</v>
      </c>
      <c r="K601" s="30" t="s">
        <v>138</v>
      </c>
      <c r="L601" s="30" t="n">
        <v>23</v>
      </c>
      <c r="M601" s="30" t="n">
        <v>32</v>
      </c>
      <c r="N601" s="30" t="s">
        <v>186</v>
      </c>
      <c r="O601" s="30" t="s">
        <v>139</v>
      </c>
      <c r="P601" s="30" t="s">
        <v>140</v>
      </c>
      <c r="Q601" s="32" t="n">
        <v>1212.61</v>
      </c>
      <c r="R601" s="30" t="s">
        <v>130</v>
      </c>
      <c r="S601" s="30" t="s">
        <v>178</v>
      </c>
      <c r="T601" s="30" t="n">
        <v>5</v>
      </c>
      <c r="U601" s="30" t="n">
        <f aca="false">YEAR(E601)</f>
        <v>2024</v>
      </c>
      <c r="V601" s="30" t="str">
        <f aca="false">TEXT(E601,"MMM-YYYY")</f>
        <v>Sep-2024</v>
      </c>
      <c r="W601" s="30" t="n">
        <f aca="false">MONTH(E601)</f>
        <v>9</v>
      </c>
      <c r="X601" s="30" t="str">
        <f aca="false">TEXT(WEEKDAY(E601,2),"0")&amp;" - "&amp;TEXT(E601,"dddd")</f>
        <v>3 - Wednesday</v>
      </c>
      <c r="Y601" s="30" t="str">
        <f aca="false">_xlfn.IFS(C601&lt;18,"Child (0-17)",C601&lt;40,"Young Adult (18-39)",C601&lt;60,"Adult (40-59)",TRUE(),"Senior (60+)")</f>
        <v>Adult (40-59)</v>
      </c>
      <c r="Z601" s="30" t="n">
        <f aca="false">ROUND(G601-E601,0)</f>
        <v>1</v>
      </c>
      <c r="AA601" s="30" t="n">
        <f aca="false">L601+M601</f>
        <v>55</v>
      </c>
      <c r="AB601" s="30" t="n">
        <f aca="false">IFERROR(ROUND(Q601/AA601,2),0)</f>
        <v>22.05</v>
      </c>
      <c r="AC601" s="30" t="str">
        <f aca="false">IF(AND(K601="Critical",N601="No"),"URGENT - No Bed","Normal")</f>
        <v>Normal</v>
      </c>
      <c r="AD601" s="34" t="n">
        <f aca="false">INDEX(Lookup_Tables!$B$3:$B$12,MATCH(H601,Lookup_Tables!$A$3:$A$12,0))</f>
        <v>4400000</v>
      </c>
      <c r="AE601" s="30" t="str">
        <f aca="false">INDEX(Lookup_Tables!$C$3:$C$12,MATCH(H601,Lookup_Tables!$A$3:$A$12,0))</f>
        <v>Dr. Neha Chopra</v>
      </c>
      <c r="AF601" s="30" t="str">
        <f aca="false">IFERROR(INDEX(Lookup_Tables!$F$16:$F$45,MATCH(I601,Lookup_Tables!$E$16:$E$45,0)),"N/A")</f>
        <v>EMP219</v>
      </c>
      <c r="AG601" s="30" t="n">
        <f aca="false">_xlfn.IFS(R601="Recovered",4,R601="Referred",3,R601="Admitted",2,R601="Deceased",1,TRUE(),0)</f>
        <v>4</v>
      </c>
      <c r="AH601" s="30" t="str">
        <f aca="false">IF(T601&gt;=4,"Satisfied",IF(T601&gt;=3,"Neutral","Needs Improvement"))</f>
        <v>Satisfied</v>
      </c>
    </row>
    <row r="602" customFormat="false" ht="15" hidden="false" customHeight="false" outlineLevel="0" collapsed="false">
      <c r="A602" s="27" t="s">
        <v>2339</v>
      </c>
      <c r="B602" s="27" t="s">
        <v>681</v>
      </c>
      <c r="C602" s="27" t="n">
        <v>44</v>
      </c>
      <c r="D602" s="27" t="s">
        <v>181</v>
      </c>
      <c r="E602" s="28" t="n">
        <v>45334</v>
      </c>
      <c r="F602" s="27" t="s">
        <v>190</v>
      </c>
      <c r="G602" s="28" t="n">
        <v>45335</v>
      </c>
      <c r="H602" s="27" t="s">
        <v>161</v>
      </c>
      <c r="I602" s="27" t="s">
        <v>162</v>
      </c>
      <c r="J602" s="27" t="s">
        <v>426</v>
      </c>
      <c r="K602" s="27" t="s">
        <v>138</v>
      </c>
      <c r="L602" s="27" t="n">
        <v>64</v>
      </c>
      <c r="M602" s="27" t="n">
        <v>37</v>
      </c>
      <c r="N602" s="27" t="s">
        <v>127</v>
      </c>
      <c r="O602" s="27" t="s">
        <v>128</v>
      </c>
      <c r="P602" s="27" t="s">
        <v>129</v>
      </c>
      <c r="Q602" s="29" t="n">
        <v>1727.12</v>
      </c>
      <c r="R602" s="27" t="s">
        <v>172</v>
      </c>
      <c r="S602" s="27" t="s">
        <v>178</v>
      </c>
      <c r="T602" s="27" t="n">
        <v>3</v>
      </c>
      <c r="U602" s="27" t="n">
        <f aca="false">YEAR(E602)</f>
        <v>2024</v>
      </c>
      <c r="V602" s="27" t="str">
        <f aca="false">TEXT(E602,"MMM-YYYY")</f>
        <v>Feb-2024</v>
      </c>
      <c r="W602" s="27" t="n">
        <f aca="false">MONTH(E602)</f>
        <v>2</v>
      </c>
      <c r="X602" s="27" t="str">
        <f aca="false">TEXT(WEEKDAY(E602,2),"0")&amp;" - "&amp;TEXT(E602,"dddd")</f>
        <v>1 - Monday</v>
      </c>
      <c r="Y602" s="27" t="str">
        <f aca="false">_xlfn.IFS(C602&lt;18,"Child (0-17)",C602&lt;40,"Young Adult (18-39)",C602&lt;60,"Adult (40-59)",TRUE(),"Senior (60+)")</f>
        <v>Adult (40-59)</v>
      </c>
      <c r="Z602" s="27" t="n">
        <f aca="false">ROUND(G602-E602,0)</f>
        <v>1</v>
      </c>
      <c r="AA602" s="27" t="n">
        <f aca="false">L602+M602</f>
        <v>101</v>
      </c>
      <c r="AB602" s="27" t="n">
        <f aca="false">IFERROR(ROUND(Q602/AA602,2),0)</f>
        <v>17.1</v>
      </c>
      <c r="AC602" s="27" t="str">
        <f aca="false">IF(AND(K602="Critical",N602="No"),"URGENT - No Bed","Normal")</f>
        <v>Normal</v>
      </c>
      <c r="AD602" s="33" t="n">
        <f aca="false">INDEX(Lookup_Tables!$B$3:$B$12,MATCH(H602,Lookup_Tables!$A$3:$A$12,0))</f>
        <v>3600000</v>
      </c>
      <c r="AE602" s="27" t="str">
        <f aca="false">INDEX(Lookup_Tables!$C$3:$C$12,MATCH(H602,Lookup_Tables!$A$3:$A$12,0))</f>
        <v>Dr. Sameer Joshi</v>
      </c>
      <c r="AF602" s="27" t="str">
        <f aca="false">IFERROR(INDEX(Lookup_Tables!$F$16:$F$45,MATCH(I602,Lookup_Tables!$E$16:$E$45,0)),"N/A")</f>
        <v>EMP222</v>
      </c>
      <c r="AG602" s="27" t="n">
        <f aca="false">_xlfn.IFS(R602="Recovered",4,R602="Referred",3,R602="Admitted",2,R602="Deceased",1,TRUE(),0)</f>
        <v>2</v>
      </c>
      <c r="AH602" s="27" t="str">
        <f aca="false">IF(T602&gt;=4,"Satisfied",IF(T602&gt;=3,"Neutral","Needs Improvement"))</f>
        <v>Neutral</v>
      </c>
    </row>
    <row r="603" customFormat="false" ht="15" hidden="false" customHeight="false" outlineLevel="0" collapsed="false">
      <c r="A603" s="30" t="s">
        <v>2797</v>
      </c>
      <c r="B603" s="30" t="s">
        <v>2798</v>
      </c>
      <c r="C603" s="30" t="n">
        <v>44</v>
      </c>
      <c r="D603" s="30" t="s">
        <v>181</v>
      </c>
      <c r="E603" s="31" t="n">
        <v>45435</v>
      </c>
      <c r="F603" s="30" t="s">
        <v>1233</v>
      </c>
      <c r="G603" s="31" t="n">
        <v>45440</v>
      </c>
      <c r="H603" s="30" t="s">
        <v>146</v>
      </c>
      <c r="I603" s="30" t="s">
        <v>176</v>
      </c>
      <c r="J603" s="30" t="s">
        <v>244</v>
      </c>
      <c r="K603" s="30" t="s">
        <v>126</v>
      </c>
      <c r="L603" s="30" t="n">
        <v>18</v>
      </c>
      <c r="M603" s="30" t="n">
        <v>137</v>
      </c>
      <c r="N603" s="30" t="s">
        <v>186</v>
      </c>
      <c r="O603" s="30" t="s">
        <v>149</v>
      </c>
      <c r="P603" s="30" t="s">
        <v>129</v>
      </c>
      <c r="Q603" s="32" t="n">
        <v>8747.66</v>
      </c>
      <c r="R603" s="30" t="s">
        <v>130</v>
      </c>
      <c r="S603" s="30" t="s">
        <v>151</v>
      </c>
      <c r="T603" s="30" t="n">
        <v>5</v>
      </c>
      <c r="U603" s="30" t="n">
        <f aca="false">YEAR(E603)</f>
        <v>2024</v>
      </c>
      <c r="V603" s="30" t="str">
        <f aca="false">TEXT(E603,"MMM-YYYY")</f>
        <v>May-2024</v>
      </c>
      <c r="W603" s="30" t="n">
        <f aca="false">MONTH(E603)</f>
        <v>5</v>
      </c>
      <c r="X603" s="30" t="str">
        <f aca="false">TEXT(WEEKDAY(E603,2),"0")&amp;" - "&amp;TEXT(E603,"dddd")</f>
        <v>4 - Thursday</v>
      </c>
      <c r="Y603" s="30" t="str">
        <f aca="false">_xlfn.IFS(C603&lt;18,"Child (0-17)",C603&lt;40,"Young Adult (18-39)",C603&lt;60,"Adult (40-59)",TRUE(),"Senior (60+)")</f>
        <v>Adult (40-59)</v>
      </c>
      <c r="Z603" s="30" t="n">
        <f aca="false">ROUND(G603-E603,0)</f>
        <v>5</v>
      </c>
      <c r="AA603" s="30" t="n">
        <f aca="false">L603+M603</f>
        <v>155</v>
      </c>
      <c r="AB603" s="30" t="n">
        <f aca="false">IFERROR(ROUND(Q603/AA603,2),0)</f>
        <v>56.44</v>
      </c>
      <c r="AC603" s="30" t="str">
        <f aca="false">IF(AND(K603="Critical",N603="No"),"URGENT - No Bed","Normal")</f>
        <v>Normal</v>
      </c>
      <c r="AD603" s="34" t="n">
        <f aca="false">INDEX(Lookup_Tables!$B$3:$B$12,MATCH(H603,Lookup_Tables!$A$3:$A$12,0))</f>
        <v>2700000</v>
      </c>
      <c r="AE603" s="30" t="str">
        <f aca="false">INDEX(Lookup_Tables!$C$3:$C$12,MATCH(H603,Lookup_Tables!$A$3:$A$12,0))</f>
        <v>Dr. Vikram Singh</v>
      </c>
      <c r="AF603" s="30" t="str">
        <f aca="false">IFERROR(INDEX(Lookup_Tables!$F$16:$F$45,MATCH(I603,Lookup_Tables!$E$16:$E$45,0)),"N/A")</f>
        <v>EMP227</v>
      </c>
      <c r="AG603" s="30" t="n">
        <f aca="false">_xlfn.IFS(R603="Recovered",4,R603="Referred",3,R603="Admitted",2,R603="Deceased",1,TRUE(),0)</f>
        <v>4</v>
      </c>
      <c r="AH603" s="30" t="str">
        <f aca="false">IF(T603&gt;=4,"Satisfied",IF(T603&gt;=3,"Neutral","Needs Improvement"))</f>
        <v>Satisfied</v>
      </c>
    </row>
    <row r="604" customFormat="false" ht="15" hidden="false" customHeight="false" outlineLevel="0" collapsed="false">
      <c r="A604" s="27" t="s">
        <v>3148</v>
      </c>
      <c r="B604" s="27" t="s">
        <v>3149</v>
      </c>
      <c r="C604" s="27" t="n">
        <v>42</v>
      </c>
      <c r="D604" s="27" t="s">
        <v>121</v>
      </c>
      <c r="E604" s="28" t="n">
        <v>45511</v>
      </c>
      <c r="F604" s="27" t="s">
        <v>1462</v>
      </c>
      <c r="G604" s="28" t="n">
        <v>45511</v>
      </c>
      <c r="H604" s="27" t="s">
        <v>135</v>
      </c>
      <c r="I604" s="27" t="s">
        <v>251</v>
      </c>
      <c r="J604" s="27" t="s">
        <v>262</v>
      </c>
      <c r="K604" s="27" t="s">
        <v>156</v>
      </c>
      <c r="L604" s="27" t="n">
        <v>71</v>
      </c>
      <c r="M604" s="27" t="n">
        <v>32</v>
      </c>
      <c r="N604" s="27" t="s">
        <v>127</v>
      </c>
      <c r="O604" s="27" t="s">
        <v>128</v>
      </c>
      <c r="P604" s="27" t="s">
        <v>129</v>
      </c>
      <c r="Q604" s="29" t="n">
        <v>3066.95</v>
      </c>
      <c r="R604" s="27" t="s">
        <v>172</v>
      </c>
      <c r="S604" s="27" t="s">
        <v>157</v>
      </c>
      <c r="T604" s="27" t="n">
        <v>3</v>
      </c>
      <c r="U604" s="27" t="n">
        <f aca="false">YEAR(E604)</f>
        <v>2024</v>
      </c>
      <c r="V604" s="27" t="str">
        <f aca="false">TEXT(E604,"MMM-YYYY")</f>
        <v>Aug-2024</v>
      </c>
      <c r="W604" s="27" t="n">
        <f aca="false">MONTH(E604)</f>
        <v>8</v>
      </c>
      <c r="X604" s="27" t="str">
        <f aca="false">TEXT(WEEKDAY(E604,2),"0")&amp;" - "&amp;TEXT(E604,"dddd")</f>
        <v>3 - Wednesday</v>
      </c>
      <c r="Y604" s="27" t="str">
        <f aca="false">_xlfn.IFS(C604&lt;18,"Child (0-17)",C604&lt;40,"Young Adult (18-39)",C604&lt;60,"Adult (40-59)",TRUE(),"Senior (60+)")</f>
        <v>Adult (40-59)</v>
      </c>
      <c r="Z604" s="27" t="n">
        <f aca="false">ROUND(G604-E604,0)</f>
        <v>0</v>
      </c>
      <c r="AA604" s="27" t="n">
        <f aca="false">L604+M604</f>
        <v>103</v>
      </c>
      <c r="AB604" s="27" t="n">
        <f aca="false">IFERROR(ROUND(Q604/AA604,2),0)</f>
        <v>29.78</v>
      </c>
      <c r="AC604" s="27" t="str">
        <f aca="false">IF(AND(K604="Critical",N604="No"),"URGENT - No Bed","Normal")</f>
        <v>Normal</v>
      </c>
      <c r="AD604" s="33" t="n">
        <f aca="false">INDEX(Lookup_Tables!$B$3:$B$12,MATCH(H604,Lookup_Tables!$A$3:$A$12,0))</f>
        <v>4600000</v>
      </c>
      <c r="AE604" s="27" t="str">
        <f aca="false">INDEX(Lookup_Tables!$C$3:$C$12,MATCH(H604,Lookup_Tables!$A$3:$A$12,0))</f>
        <v>Dr. Farhan Khan</v>
      </c>
      <c r="AF604" s="27" t="str">
        <f aca="false">IFERROR(INDEX(Lookup_Tables!$F$16:$F$45,MATCH(I604,Lookup_Tables!$E$16:$E$45,0)),"N/A")</f>
        <v>EMP207</v>
      </c>
      <c r="AG604" s="27" t="n">
        <f aca="false">_xlfn.IFS(R604="Recovered",4,R604="Referred",3,R604="Admitted",2,R604="Deceased",1,TRUE(),0)</f>
        <v>2</v>
      </c>
      <c r="AH604" s="27" t="str">
        <f aca="false">IF(T604&gt;=4,"Satisfied",IF(T604&gt;=3,"Neutral","Needs Improvement"))</f>
        <v>Neutral</v>
      </c>
    </row>
    <row r="605" customFormat="false" ht="15" hidden="false" customHeight="false" outlineLevel="0" collapsed="false">
      <c r="A605" s="30" t="s">
        <v>1566</v>
      </c>
      <c r="B605" s="30" t="s">
        <v>1510</v>
      </c>
      <c r="C605" s="30" t="n">
        <v>27</v>
      </c>
      <c r="D605" s="30" t="s">
        <v>181</v>
      </c>
      <c r="E605" s="31" t="n">
        <v>45384</v>
      </c>
      <c r="F605" s="30" t="s">
        <v>182</v>
      </c>
      <c r="G605" s="31" t="n">
        <v>45384</v>
      </c>
      <c r="H605" s="30" t="s">
        <v>161</v>
      </c>
      <c r="I605" s="30" t="s">
        <v>162</v>
      </c>
      <c r="J605" s="30" t="s">
        <v>163</v>
      </c>
      <c r="K605" s="30" t="s">
        <v>156</v>
      </c>
      <c r="L605" s="30" t="n">
        <v>38</v>
      </c>
      <c r="M605" s="30" t="n">
        <v>39</v>
      </c>
      <c r="N605" s="30" t="s">
        <v>127</v>
      </c>
      <c r="O605" s="30" t="s">
        <v>128</v>
      </c>
      <c r="P605" s="30" t="s">
        <v>150</v>
      </c>
      <c r="Q605" s="32" t="n">
        <v>3961.58</v>
      </c>
      <c r="R605" s="30" t="s">
        <v>130</v>
      </c>
      <c r="S605" s="30" t="s">
        <v>178</v>
      </c>
      <c r="T605" s="30" t="n">
        <v>3</v>
      </c>
      <c r="U605" s="30" t="n">
        <f aca="false">YEAR(E605)</f>
        <v>2024</v>
      </c>
      <c r="V605" s="30" t="str">
        <f aca="false">TEXT(E605,"MMM-YYYY")</f>
        <v>Apr-2024</v>
      </c>
      <c r="W605" s="30" t="n">
        <f aca="false">MONTH(E605)</f>
        <v>4</v>
      </c>
      <c r="X605" s="30" t="str">
        <f aca="false">TEXT(WEEKDAY(E605,2),"0")&amp;" - "&amp;TEXT(E605,"dddd")</f>
        <v>2 - Tuesday</v>
      </c>
      <c r="Y605" s="30" t="str">
        <f aca="false">_xlfn.IFS(C605&lt;18,"Child (0-17)",C605&lt;40,"Young Adult (18-39)",C605&lt;60,"Adult (40-59)",TRUE(),"Senior (60+)")</f>
        <v>Young Adult (18-39)</v>
      </c>
      <c r="Z605" s="30" t="n">
        <f aca="false">ROUND(G605-E605,0)</f>
        <v>0</v>
      </c>
      <c r="AA605" s="30" t="n">
        <f aca="false">L605+M605</f>
        <v>77</v>
      </c>
      <c r="AB605" s="30" t="n">
        <f aca="false">IFERROR(ROUND(Q605/AA605,2),0)</f>
        <v>51.45</v>
      </c>
      <c r="AC605" s="30" t="str">
        <f aca="false">IF(AND(K605="Critical",N605="No"),"URGENT - No Bed","Normal")</f>
        <v>Normal</v>
      </c>
      <c r="AD605" s="34" t="n">
        <f aca="false">INDEX(Lookup_Tables!$B$3:$B$12,MATCH(H605,Lookup_Tables!$A$3:$A$12,0))</f>
        <v>3600000</v>
      </c>
      <c r="AE605" s="30" t="str">
        <f aca="false">INDEX(Lookup_Tables!$C$3:$C$12,MATCH(H605,Lookup_Tables!$A$3:$A$12,0))</f>
        <v>Dr. Sameer Joshi</v>
      </c>
      <c r="AF605" s="30" t="str">
        <f aca="false">IFERROR(INDEX(Lookup_Tables!$F$16:$F$45,MATCH(I605,Lookup_Tables!$E$16:$E$45,0)),"N/A")</f>
        <v>EMP222</v>
      </c>
      <c r="AG605" s="30" t="n">
        <f aca="false">_xlfn.IFS(R605="Recovered",4,R605="Referred",3,R605="Admitted",2,R605="Deceased",1,TRUE(),0)</f>
        <v>4</v>
      </c>
      <c r="AH605" s="30" t="str">
        <f aca="false">IF(T605&gt;=4,"Satisfied",IF(T605&gt;=3,"Neutral","Needs Improvement"))</f>
        <v>Neutral</v>
      </c>
    </row>
    <row r="606" customFormat="false" ht="15" hidden="false" customHeight="false" outlineLevel="0" collapsed="false">
      <c r="A606" s="27" t="s">
        <v>5270</v>
      </c>
      <c r="B606" s="27" t="s">
        <v>1916</v>
      </c>
      <c r="C606" s="27" t="n">
        <v>13</v>
      </c>
      <c r="D606" s="27" t="s">
        <v>121</v>
      </c>
      <c r="E606" s="28" t="n">
        <v>45411</v>
      </c>
      <c r="F606" s="27" t="s">
        <v>2301</v>
      </c>
      <c r="G606" s="28" t="n">
        <v>45411</v>
      </c>
      <c r="H606" s="27" t="s">
        <v>242</v>
      </c>
      <c r="I606" s="27" t="s">
        <v>243</v>
      </c>
      <c r="J606" s="27" t="s">
        <v>401</v>
      </c>
      <c r="K606" s="27" t="s">
        <v>138</v>
      </c>
      <c r="L606" s="27" t="n">
        <v>33</v>
      </c>
      <c r="M606" s="27" t="n">
        <v>32</v>
      </c>
      <c r="N606" s="27" t="s">
        <v>127</v>
      </c>
      <c r="O606" s="27" t="s">
        <v>139</v>
      </c>
      <c r="P606" s="27" t="s">
        <v>187</v>
      </c>
      <c r="Q606" s="29" t="n">
        <v>1927.9</v>
      </c>
      <c r="R606" s="27" t="s">
        <v>130</v>
      </c>
      <c r="S606" s="27" t="s">
        <v>141</v>
      </c>
      <c r="T606" s="27" t="n">
        <v>5</v>
      </c>
      <c r="U606" s="27" t="n">
        <f aca="false">YEAR(E606)</f>
        <v>2024</v>
      </c>
      <c r="V606" s="27" t="str">
        <f aca="false">TEXT(E606,"MMM-YYYY")</f>
        <v>Apr-2024</v>
      </c>
      <c r="W606" s="27" t="n">
        <f aca="false">MONTH(E606)</f>
        <v>4</v>
      </c>
      <c r="X606" s="27" t="str">
        <f aca="false">TEXT(WEEKDAY(E606,2),"0")&amp;" - "&amp;TEXT(E606,"dddd")</f>
        <v>1 - Monday</v>
      </c>
      <c r="Y606" s="27" t="str">
        <f aca="false">_xlfn.IFS(C606&lt;18,"Child (0-17)",C606&lt;40,"Young Adult (18-39)",C606&lt;60,"Adult (40-59)",TRUE(),"Senior (60+)")</f>
        <v>Child (0-17)</v>
      </c>
      <c r="Z606" s="27" t="n">
        <f aca="false">ROUND(G606-E606,0)</f>
        <v>0</v>
      </c>
      <c r="AA606" s="27" t="n">
        <f aca="false">L606+M606</f>
        <v>65</v>
      </c>
      <c r="AB606" s="27" t="n">
        <f aca="false">IFERROR(ROUND(Q606/AA606,2),0)</f>
        <v>29.66</v>
      </c>
      <c r="AC606" s="27" t="str">
        <f aca="false">IF(AND(K606="Critical",N606="No"),"URGENT - No Bed","Normal")</f>
        <v>Normal</v>
      </c>
      <c r="AD606" s="33" t="n">
        <f aca="false">INDEX(Lookup_Tables!$B$3:$B$12,MATCH(H606,Lookup_Tables!$A$3:$A$12,0))</f>
        <v>3000000</v>
      </c>
      <c r="AE606" s="27" t="str">
        <f aca="false">INDEX(Lookup_Tables!$C$3:$C$12,MATCH(H606,Lookup_Tables!$A$3:$A$12,0))</f>
        <v>Dr. Pooja Iyer</v>
      </c>
      <c r="AF606" s="27" t="str">
        <f aca="false">IFERROR(INDEX(Lookup_Tables!$F$16:$F$45,MATCH(I606,Lookup_Tables!$E$16:$E$45,0)),"N/A")</f>
        <v>EMP214</v>
      </c>
      <c r="AG606" s="27" t="n">
        <f aca="false">_xlfn.IFS(R606="Recovered",4,R606="Referred",3,R606="Admitted",2,R606="Deceased",1,TRUE(),0)</f>
        <v>4</v>
      </c>
      <c r="AH606" s="27" t="str">
        <f aca="false">IF(T606&gt;=4,"Satisfied",IF(T606&gt;=3,"Neutral","Needs Improvement"))</f>
        <v>Satisfied</v>
      </c>
    </row>
    <row r="607" customFormat="false" ht="15" hidden="false" customHeight="false" outlineLevel="0" collapsed="false">
      <c r="A607" s="30" t="s">
        <v>1595</v>
      </c>
      <c r="B607" s="30" t="s">
        <v>1367</v>
      </c>
      <c r="C607" s="30" t="n">
        <v>17</v>
      </c>
      <c r="D607" s="30" t="s">
        <v>181</v>
      </c>
      <c r="E607" s="31" t="n">
        <v>45392</v>
      </c>
      <c r="F607" s="30" t="s">
        <v>494</v>
      </c>
      <c r="G607" s="31" t="n">
        <v>45393</v>
      </c>
      <c r="H607" s="30" t="s">
        <v>123</v>
      </c>
      <c r="I607" s="30" t="s">
        <v>155</v>
      </c>
      <c r="J607" s="30" t="s">
        <v>418</v>
      </c>
      <c r="K607" s="30" t="s">
        <v>138</v>
      </c>
      <c r="L607" s="30" t="n">
        <v>35</v>
      </c>
      <c r="M607" s="30" t="n">
        <v>29</v>
      </c>
      <c r="N607" s="30" t="s">
        <v>127</v>
      </c>
      <c r="O607" s="30" t="s">
        <v>139</v>
      </c>
      <c r="P607" s="30" t="s">
        <v>129</v>
      </c>
      <c r="Q607" s="32" t="n">
        <v>1207.84</v>
      </c>
      <c r="R607" s="30" t="s">
        <v>130</v>
      </c>
      <c r="S607" s="30" t="s">
        <v>131</v>
      </c>
      <c r="T607" s="30" t="n">
        <v>3</v>
      </c>
      <c r="U607" s="30" t="n">
        <f aca="false">YEAR(E607)</f>
        <v>2024</v>
      </c>
      <c r="V607" s="30" t="str">
        <f aca="false">TEXT(E607,"MMM-YYYY")</f>
        <v>Apr-2024</v>
      </c>
      <c r="W607" s="30" t="n">
        <f aca="false">MONTH(E607)</f>
        <v>4</v>
      </c>
      <c r="X607" s="30" t="str">
        <f aca="false">TEXT(WEEKDAY(E607,2),"0")&amp;" - "&amp;TEXT(E607,"dddd")</f>
        <v>3 - Wednesday</v>
      </c>
      <c r="Y607" s="30" t="str">
        <f aca="false">_xlfn.IFS(C607&lt;18,"Child (0-17)",C607&lt;40,"Young Adult (18-39)",C607&lt;60,"Adult (40-59)",TRUE(),"Senior (60+)")</f>
        <v>Child (0-17)</v>
      </c>
      <c r="Z607" s="30" t="n">
        <f aca="false">ROUND(G607-E607,0)</f>
        <v>1</v>
      </c>
      <c r="AA607" s="30" t="n">
        <f aca="false">L607+M607</f>
        <v>64</v>
      </c>
      <c r="AB607" s="30" t="n">
        <f aca="false">IFERROR(ROUND(Q607/AA607,2),0)</f>
        <v>18.87</v>
      </c>
      <c r="AC607" s="30" t="str">
        <f aca="false">IF(AND(K607="Critical",N607="No"),"URGENT - No Bed","Normal")</f>
        <v>Normal</v>
      </c>
      <c r="AD607" s="34" t="n">
        <f aca="false">INDEX(Lookup_Tables!$B$3:$B$12,MATCH(H607,Lookup_Tables!$A$3:$A$12,0))</f>
        <v>2200000</v>
      </c>
      <c r="AE607" s="30" t="str">
        <f aca="false">INDEX(Lookup_Tables!$C$3:$C$12,MATCH(H607,Lookup_Tables!$A$3:$A$12,0))</f>
        <v>Dr. Rohan Das</v>
      </c>
      <c r="AF607" s="30" t="str">
        <f aca="false">IFERROR(INDEX(Lookup_Tables!$F$16:$F$45,MATCH(I607,Lookup_Tables!$E$16:$E$45,0)),"N/A")</f>
        <v>EMP203</v>
      </c>
      <c r="AG607" s="30" t="n">
        <f aca="false">_xlfn.IFS(R607="Recovered",4,R607="Referred",3,R607="Admitted",2,R607="Deceased",1,TRUE(),0)</f>
        <v>4</v>
      </c>
      <c r="AH607" s="30" t="str">
        <f aca="false">IF(T607&gt;=4,"Satisfied",IF(T607&gt;=3,"Neutral","Needs Improvement"))</f>
        <v>Neutral</v>
      </c>
    </row>
    <row r="608" customFormat="false" ht="15" hidden="false" customHeight="false" outlineLevel="0" collapsed="false">
      <c r="A608" s="27" t="s">
        <v>4262</v>
      </c>
      <c r="B608" s="27" t="s">
        <v>875</v>
      </c>
      <c r="C608" s="27" t="n">
        <v>27</v>
      </c>
      <c r="D608" s="27" t="s">
        <v>121</v>
      </c>
      <c r="E608" s="28" t="n">
        <v>45294</v>
      </c>
      <c r="F608" s="27" t="s">
        <v>1023</v>
      </c>
      <c r="G608" s="28" t="n">
        <v>45298</v>
      </c>
      <c r="H608" s="27" t="s">
        <v>161</v>
      </c>
      <c r="I608" s="27" t="s">
        <v>162</v>
      </c>
      <c r="J608" s="27" t="s">
        <v>385</v>
      </c>
      <c r="K608" s="27" t="s">
        <v>126</v>
      </c>
      <c r="L608" s="27" t="n">
        <v>38</v>
      </c>
      <c r="M608" s="27" t="n">
        <v>50</v>
      </c>
      <c r="N608" s="27" t="s">
        <v>186</v>
      </c>
      <c r="O608" s="27" t="s">
        <v>128</v>
      </c>
      <c r="P608" s="27" t="s">
        <v>129</v>
      </c>
      <c r="Q608" s="29" t="n">
        <v>6440.24</v>
      </c>
      <c r="R608" s="27" t="s">
        <v>172</v>
      </c>
      <c r="S608" s="27" t="s">
        <v>223</v>
      </c>
      <c r="T608" s="27" t="n">
        <v>4</v>
      </c>
      <c r="U608" s="27" t="n">
        <f aca="false">YEAR(E608)</f>
        <v>2024</v>
      </c>
      <c r="V608" s="27" t="str">
        <f aca="false">TEXT(E608,"MMM-YYYY")</f>
        <v>Jan-2024</v>
      </c>
      <c r="W608" s="27" t="n">
        <f aca="false">MONTH(E608)</f>
        <v>1</v>
      </c>
      <c r="X608" s="27" t="str">
        <f aca="false">TEXT(WEEKDAY(E608,2),"0")&amp;" - "&amp;TEXT(E608,"dddd")</f>
        <v>3 - Wednesday</v>
      </c>
      <c r="Y608" s="27" t="str">
        <f aca="false">_xlfn.IFS(C608&lt;18,"Child (0-17)",C608&lt;40,"Young Adult (18-39)",C608&lt;60,"Adult (40-59)",TRUE(),"Senior (60+)")</f>
        <v>Young Adult (18-39)</v>
      </c>
      <c r="Z608" s="27" t="n">
        <f aca="false">ROUND(G608-E608,0)</f>
        <v>4</v>
      </c>
      <c r="AA608" s="27" t="n">
        <f aca="false">L608+M608</f>
        <v>88</v>
      </c>
      <c r="AB608" s="27" t="n">
        <f aca="false">IFERROR(ROUND(Q608/AA608,2),0)</f>
        <v>73.18</v>
      </c>
      <c r="AC608" s="27" t="str">
        <f aca="false">IF(AND(K608="Critical",N608="No"),"URGENT - No Bed","Normal")</f>
        <v>Normal</v>
      </c>
      <c r="AD608" s="33" t="n">
        <f aca="false">INDEX(Lookup_Tables!$B$3:$B$12,MATCH(H608,Lookup_Tables!$A$3:$A$12,0))</f>
        <v>3600000</v>
      </c>
      <c r="AE608" s="27" t="str">
        <f aca="false">INDEX(Lookup_Tables!$C$3:$C$12,MATCH(H608,Lookup_Tables!$A$3:$A$12,0))</f>
        <v>Dr. Sameer Joshi</v>
      </c>
      <c r="AF608" s="27" t="str">
        <f aca="false">IFERROR(INDEX(Lookup_Tables!$F$16:$F$45,MATCH(I608,Lookup_Tables!$E$16:$E$45,0)),"N/A")</f>
        <v>EMP222</v>
      </c>
      <c r="AG608" s="27" t="n">
        <f aca="false">_xlfn.IFS(R608="Recovered",4,R608="Referred",3,R608="Admitted",2,R608="Deceased",1,TRUE(),0)</f>
        <v>2</v>
      </c>
      <c r="AH608" s="27" t="str">
        <f aca="false">IF(T608&gt;=4,"Satisfied",IF(T608&gt;=3,"Neutral","Needs Improvement"))</f>
        <v>Satisfied</v>
      </c>
    </row>
    <row r="609" customFormat="false" ht="15" hidden="false" customHeight="false" outlineLevel="0" collapsed="false">
      <c r="A609" s="30" t="s">
        <v>3837</v>
      </c>
      <c r="B609" s="30" t="s">
        <v>3838</v>
      </c>
      <c r="C609" s="30" t="n">
        <v>36</v>
      </c>
      <c r="D609" s="30" t="s">
        <v>121</v>
      </c>
      <c r="E609" s="31" t="n">
        <v>45496</v>
      </c>
      <c r="F609" s="30" t="s">
        <v>1579</v>
      </c>
      <c r="G609" s="31" t="n">
        <v>45496</v>
      </c>
      <c r="H609" s="30" t="s">
        <v>135</v>
      </c>
      <c r="I609" s="30" t="s">
        <v>251</v>
      </c>
      <c r="J609" s="30" t="s">
        <v>201</v>
      </c>
      <c r="K609" s="30" t="s">
        <v>156</v>
      </c>
      <c r="L609" s="30" t="n">
        <v>59</v>
      </c>
      <c r="M609" s="30" t="n">
        <v>59</v>
      </c>
      <c r="N609" s="30" t="s">
        <v>127</v>
      </c>
      <c r="O609" s="30" t="s">
        <v>139</v>
      </c>
      <c r="P609" s="30" t="s">
        <v>187</v>
      </c>
      <c r="Q609" s="32" t="n">
        <v>4571.15</v>
      </c>
      <c r="R609" s="30" t="s">
        <v>268</v>
      </c>
      <c r="S609" s="30" t="s">
        <v>164</v>
      </c>
      <c r="T609" s="30" t="n">
        <v>4</v>
      </c>
      <c r="U609" s="30" t="n">
        <f aca="false">YEAR(E609)</f>
        <v>2024</v>
      </c>
      <c r="V609" s="30" t="str">
        <f aca="false">TEXT(E609,"MMM-YYYY")</f>
        <v>Jul-2024</v>
      </c>
      <c r="W609" s="30" t="n">
        <f aca="false">MONTH(E609)</f>
        <v>7</v>
      </c>
      <c r="X609" s="30" t="str">
        <f aca="false">TEXT(WEEKDAY(E609,2),"0")&amp;" - "&amp;TEXT(E609,"dddd")</f>
        <v>2 - Tuesday</v>
      </c>
      <c r="Y609" s="30" t="str">
        <f aca="false">_xlfn.IFS(C609&lt;18,"Child (0-17)",C609&lt;40,"Young Adult (18-39)",C609&lt;60,"Adult (40-59)",TRUE(),"Senior (60+)")</f>
        <v>Young Adult (18-39)</v>
      </c>
      <c r="Z609" s="30" t="n">
        <f aca="false">ROUND(G609-E609,0)</f>
        <v>0</v>
      </c>
      <c r="AA609" s="30" t="n">
        <f aca="false">L609+M609</f>
        <v>118</v>
      </c>
      <c r="AB609" s="30" t="n">
        <f aca="false">IFERROR(ROUND(Q609/AA609,2),0)</f>
        <v>38.74</v>
      </c>
      <c r="AC609" s="30" t="str">
        <f aca="false">IF(AND(K609="Critical",N609="No"),"URGENT - No Bed","Normal")</f>
        <v>Normal</v>
      </c>
      <c r="AD609" s="34" t="n">
        <f aca="false">INDEX(Lookup_Tables!$B$3:$B$12,MATCH(H609,Lookup_Tables!$A$3:$A$12,0))</f>
        <v>4600000</v>
      </c>
      <c r="AE609" s="30" t="str">
        <f aca="false">INDEX(Lookup_Tables!$C$3:$C$12,MATCH(H609,Lookup_Tables!$A$3:$A$12,0))</f>
        <v>Dr. Farhan Khan</v>
      </c>
      <c r="AF609" s="30" t="str">
        <f aca="false">IFERROR(INDEX(Lookup_Tables!$F$16:$F$45,MATCH(I609,Lookup_Tables!$E$16:$E$45,0)),"N/A")</f>
        <v>EMP207</v>
      </c>
      <c r="AG609" s="30" t="n">
        <f aca="false">_xlfn.IFS(R609="Recovered",4,R609="Referred",3,R609="Admitted",2,R609="Deceased",1,TRUE(),0)</f>
        <v>3</v>
      </c>
      <c r="AH609" s="30" t="str">
        <f aca="false">IF(T609&gt;=4,"Satisfied",IF(T609&gt;=3,"Neutral","Needs Improvement"))</f>
        <v>Satisfied</v>
      </c>
    </row>
    <row r="610" customFormat="false" ht="15" hidden="false" customHeight="false" outlineLevel="0" collapsed="false">
      <c r="A610" s="27" t="s">
        <v>4485</v>
      </c>
      <c r="B610" s="27" t="s">
        <v>285</v>
      </c>
      <c r="C610" s="27" t="n">
        <v>28</v>
      </c>
      <c r="D610" s="27" t="s">
        <v>181</v>
      </c>
      <c r="E610" s="28" t="n">
        <v>45297</v>
      </c>
      <c r="F610" s="27" t="s">
        <v>454</v>
      </c>
      <c r="G610" s="28" t="n">
        <v>45303</v>
      </c>
      <c r="H610" s="27" t="s">
        <v>135</v>
      </c>
      <c r="I610" s="27" t="s">
        <v>251</v>
      </c>
      <c r="J610" s="27" t="s">
        <v>262</v>
      </c>
      <c r="K610" s="27" t="s">
        <v>126</v>
      </c>
      <c r="L610" s="27" t="n">
        <v>15</v>
      </c>
      <c r="M610" s="27" t="n">
        <v>56</v>
      </c>
      <c r="N610" s="27" t="s">
        <v>186</v>
      </c>
      <c r="O610" s="27" t="s">
        <v>149</v>
      </c>
      <c r="P610" s="27" t="s">
        <v>150</v>
      </c>
      <c r="Q610" s="29" t="n">
        <v>7972.3</v>
      </c>
      <c r="R610" s="27" t="s">
        <v>130</v>
      </c>
      <c r="S610" s="27" t="s">
        <v>131</v>
      </c>
      <c r="T610" s="27" t="n">
        <v>4</v>
      </c>
      <c r="U610" s="27" t="n">
        <f aca="false">YEAR(E610)</f>
        <v>2024</v>
      </c>
      <c r="V610" s="27" t="str">
        <f aca="false">TEXT(E610,"MMM-YYYY")</f>
        <v>Jan-2024</v>
      </c>
      <c r="W610" s="27" t="n">
        <f aca="false">MONTH(E610)</f>
        <v>1</v>
      </c>
      <c r="X610" s="27" t="str">
        <f aca="false">TEXT(WEEKDAY(E610,2),"0")&amp;" - "&amp;TEXT(E610,"dddd")</f>
        <v>6 - Saturday</v>
      </c>
      <c r="Y610" s="27" t="str">
        <f aca="false">_xlfn.IFS(C610&lt;18,"Child (0-17)",C610&lt;40,"Young Adult (18-39)",C610&lt;60,"Adult (40-59)",TRUE(),"Senior (60+)")</f>
        <v>Young Adult (18-39)</v>
      </c>
      <c r="Z610" s="27" t="n">
        <f aca="false">ROUND(G610-E610,0)</f>
        <v>6</v>
      </c>
      <c r="AA610" s="27" t="n">
        <f aca="false">L610+M610</f>
        <v>71</v>
      </c>
      <c r="AB610" s="27" t="n">
        <f aca="false">IFERROR(ROUND(Q610/AA610,2),0)</f>
        <v>112.29</v>
      </c>
      <c r="AC610" s="27" t="str">
        <f aca="false">IF(AND(K610="Critical",N610="No"),"URGENT - No Bed","Normal")</f>
        <v>Normal</v>
      </c>
      <c r="AD610" s="33" t="n">
        <f aca="false">INDEX(Lookup_Tables!$B$3:$B$12,MATCH(H610,Lookup_Tables!$A$3:$A$12,0))</f>
        <v>4600000</v>
      </c>
      <c r="AE610" s="27" t="str">
        <f aca="false">INDEX(Lookup_Tables!$C$3:$C$12,MATCH(H610,Lookup_Tables!$A$3:$A$12,0))</f>
        <v>Dr. Farhan Khan</v>
      </c>
      <c r="AF610" s="27" t="str">
        <f aca="false">IFERROR(INDEX(Lookup_Tables!$F$16:$F$45,MATCH(I610,Lookup_Tables!$E$16:$E$45,0)),"N/A")</f>
        <v>EMP207</v>
      </c>
      <c r="AG610" s="27" t="n">
        <f aca="false">_xlfn.IFS(R610="Recovered",4,R610="Referred",3,R610="Admitted",2,R610="Deceased",1,TRUE(),0)</f>
        <v>4</v>
      </c>
      <c r="AH610" s="27" t="str">
        <f aca="false">IF(T610&gt;=4,"Satisfied",IF(T610&gt;=3,"Neutral","Needs Improvement"))</f>
        <v>Satisfied</v>
      </c>
    </row>
    <row r="611" customFormat="false" ht="15" hidden="false" customHeight="false" outlineLevel="0" collapsed="false">
      <c r="A611" s="30" t="s">
        <v>5614</v>
      </c>
      <c r="B611" s="30" t="s">
        <v>235</v>
      </c>
      <c r="C611" s="30" t="n">
        <v>25</v>
      </c>
      <c r="D611" s="30" t="s">
        <v>181</v>
      </c>
      <c r="E611" s="31" t="n">
        <v>45314</v>
      </c>
      <c r="F611" s="30" t="s">
        <v>2531</v>
      </c>
      <c r="G611" s="31" t="n">
        <v>45315</v>
      </c>
      <c r="H611" s="30" t="s">
        <v>206</v>
      </c>
      <c r="I611" s="30" t="s">
        <v>232</v>
      </c>
      <c r="J611" s="30" t="s">
        <v>593</v>
      </c>
      <c r="K611" s="30" t="s">
        <v>138</v>
      </c>
      <c r="L611" s="30" t="n">
        <v>68</v>
      </c>
      <c r="M611" s="30" t="n">
        <v>23</v>
      </c>
      <c r="N611" s="30" t="s">
        <v>127</v>
      </c>
      <c r="O611" s="30" t="s">
        <v>149</v>
      </c>
      <c r="P611" s="30" t="s">
        <v>129</v>
      </c>
      <c r="Q611" s="32" t="n">
        <v>884.8</v>
      </c>
      <c r="R611" s="30" t="s">
        <v>130</v>
      </c>
      <c r="S611" s="30" t="s">
        <v>192</v>
      </c>
      <c r="T611" s="30" t="n">
        <v>5</v>
      </c>
      <c r="U611" s="30" t="n">
        <f aca="false">YEAR(E611)</f>
        <v>2024</v>
      </c>
      <c r="V611" s="30" t="str">
        <f aca="false">TEXT(E611,"MMM-YYYY")</f>
        <v>Jan-2024</v>
      </c>
      <c r="W611" s="30" t="n">
        <f aca="false">MONTH(E611)</f>
        <v>1</v>
      </c>
      <c r="X611" s="30" t="str">
        <f aca="false">TEXT(WEEKDAY(E611,2),"0")&amp;" - "&amp;TEXT(E611,"dddd")</f>
        <v>2 - Tuesday</v>
      </c>
      <c r="Y611" s="30" t="str">
        <f aca="false">_xlfn.IFS(C611&lt;18,"Child (0-17)",C611&lt;40,"Young Adult (18-39)",C611&lt;60,"Adult (40-59)",TRUE(),"Senior (60+)")</f>
        <v>Young Adult (18-39)</v>
      </c>
      <c r="Z611" s="30" t="n">
        <f aca="false">ROUND(G611-E611,0)</f>
        <v>1</v>
      </c>
      <c r="AA611" s="30" t="n">
        <f aca="false">L611+M611</f>
        <v>91</v>
      </c>
      <c r="AB611" s="30" t="n">
        <f aca="false">IFERROR(ROUND(Q611/AA611,2),0)</f>
        <v>9.72</v>
      </c>
      <c r="AC611" s="30" t="str">
        <f aca="false">IF(AND(K611="Critical",N611="No"),"URGENT - No Bed","Normal")</f>
        <v>Normal</v>
      </c>
      <c r="AD611" s="34" t="n">
        <f aca="false">INDEX(Lookup_Tables!$B$3:$B$12,MATCH(H611,Lookup_Tables!$A$3:$A$12,0))</f>
        <v>2800000</v>
      </c>
      <c r="AE611" s="30" t="str">
        <f aca="false">INDEX(Lookup_Tables!$C$3:$C$12,MATCH(H611,Lookup_Tables!$A$3:$A$12,0))</f>
        <v>Dr. Suresh Nair</v>
      </c>
      <c r="AF611" s="30" t="str">
        <f aca="false">IFERROR(INDEX(Lookup_Tables!$F$16:$F$45,MATCH(I611,Lookup_Tables!$E$16:$E$45,0)),"N/A")</f>
        <v>EMP210</v>
      </c>
      <c r="AG611" s="30" t="n">
        <f aca="false">_xlfn.IFS(R611="Recovered",4,R611="Referred",3,R611="Admitted",2,R611="Deceased",1,TRUE(),0)</f>
        <v>4</v>
      </c>
      <c r="AH611" s="30" t="str">
        <f aca="false">IF(T611&gt;=4,"Satisfied",IF(T611&gt;=3,"Neutral","Needs Improvement"))</f>
        <v>Satisfied</v>
      </c>
    </row>
    <row r="612" customFormat="false" ht="15" hidden="false" customHeight="false" outlineLevel="0" collapsed="false">
      <c r="A612" s="27" t="s">
        <v>3040</v>
      </c>
      <c r="B612" s="27" t="s">
        <v>3041</v>
      </c>
      <c r="C612" s="27" t="n">
        <v>18</v>
      </c>
      <c r="D612" s="27" t="s">
        <v>121</v>
      </c>
      <c r="E612" s="28" t="n">
        <v>45503</v>
      </c>
      <c r="F612" s="27" t="s">
        <v>753</v>
      </c>
      <c r="G612" s="28" t="n">
        <v>45504</v>
      </c>
      <c r="H612" s="27" t="s">
        <v>236</v>
      </c>
      <c r="I612" s="27" t="s">
        <v>266</v>
      </c>
      <c r="J612" s="27" t="s">
        <v>287</v>
      </c>
      <c r="K612" s="27" t="s">
        <v>156</v>
      </c>
      <c r="L612" s="27" t="n">
        <v>57</v>
      </c>
      <c r="M612" s="27" t="n">
        <v>61</v>
      </c>
      <c r="N612" s="27" t="s">
        <v>127</v>
      </c>
      <c r="O612" s="27" t="s">
        <v>139</v>
      </c>
      <c r="P612" s="27" t="s">
        <v>129</v>
      </c>
      <c r="Q612" s="29" t="n">
        <v>3366.66</v>
      </c>
      <c r="R612" s="27" t="s">
        <v>130</v>
      </c>
      <c r="S612" s="27" t="s">
        <v>223</v>
      </c>
      <c r="T612" s="27" t="n">
        <v>4</v>
      </c>
      <c r="U612" s="27" t="n">
        <f aca="false">YEAR(E612)</f>
        <v>2024</v>
      </c>
      <c r="V612" s="27" t="str">
        <f aca="false">TEXT(E612,"MMM-YYYY")</f>
        <v>Jul-2024</v>
      </c>
      <c r="W612" s="27" t="n">
        <f aca="false">MONTH(E612)</f>
        <v>7</v>
      </c>
      <c r="X612" s="27" t="str">
        <f aca="false">TEXT(WEEKDAY(E612,2),"0")&amp;" - "&amp;TEXT(E612,"dddd")</f>
        <v>2 - Tuesday</v>
      </c>
      <c r="Y612" s="27" t="str">
        <f aca="false">_xlfn.IFS(C612&lt;18,"Child (0-17)",C612&lt;40,"Young Adult (18-39)",C612&lt;60,"Adult (40-59)",TRUE(),"Senior (60+)")</f>
        <v>Young Adult (18-39)</v>
      </c>
      <c r="Z612" s="27" t="n">
        <f aca="false">ROUND(G612-E612,0)</f>
        <v>1</v>
      </c>
      <c r="AA612" s="27" t="n">
        <f aca="false">L612+M612</f>
        <v>118</v>
      </c>
      <c r="AB612" s="27" t="n">
        <f aca="false">IFERROR(ROUND(Q612/AA612,2),0)</f>
        <v>28.53</v>
      </c>
      <c r="AC612" s="27" t="str">
        <f aca="false">IF(AND(K612="Critical",N612="No"),"URGENT - No Bed","Normal")</f>
        <v>Normal</v>
      </c>
      <c r="AD612" s="33" t="n">
        <f aca="false">INDEX(Lookup_Tables!$B$3:$B$12,MATCH(H612,Lookup_Tables!$A$3:$A$12,0))</f>
        <v>3900000</v>
      </c>
      <c r="AE612" s="27" t="str">
        <f aca="false">INDEX(Lookup_Tables!$C$3:$C$12,MATCH(H612,Lookup_Tables!$A$3:$A$12,0))</f>
        <v>Dr. Rina Mehta</v>
      </c>
      <c r="AF612" s="27" t="str">
        <f aca="false">IFERROR(INDEX(Lookup_Tables!$F$16:$F$45,MATCH(I612,Lookup_Tables!$E$16:$E$45,0)),"N/A")</f>
        <v>EMP217</v>
      </c>
      <c r="AG612" s="27" t="n">
        <f aca="false">_xlfn.IFS(R612="Recovered",4,R612="Referred",3,R612="Admitted",2,R612="Deceased",1,TRUE(),0)</f>
        <v>4</v>
      </c>
      <c r="AH612" s="27" t="str">
        <f aca="false">IF(T612&gt;=4,"Satisfied",IF(T612&gt;=3,"Neutral","Needs Improvement"))</f>
        <v>Satisfied</v>
      </c>
    </row>
    <row r="613" customFormat="false" ht="15" hidden="false" customHeight="false" outlineLevel="0" collapsed="false">
      <c r="A613" s="30" t="s">
        <v>2105</v>
      </c>
      <c r="B613" s="30" t="s">
        <v>1448</v>
      </c>
      <c r="C613" s="30" t="n">
        <v>54</v>
      </c>
      <c r="D613" s="30" t="s">
        <v>181</v>
      </c>
      <c r="E613" s="31" t="n">
        <v>45416</v>
      </c>
      <c r="F613" s="30" t="s">
        <v>1263</v>
      </c>
      <c r="G613" s="31" t="n">
        <v>45416</v>
      </c>
      <c r="H613" s="30" t="s">
        <v>183</v>
      </c>
      <c r="I613" s="30" t="s">
        <v>430</v>
      </c>
      <c r="J613" s="30" t="s">
        <v>213</v>
      </c>
      <c r="K613" s="30" t="s">
        <v>156</v>
      </c>
      <c r="L613" s="30" t="n">
        <v>28</v>
      </c>
      <c r="M613" s="30" t="n">
        <v>30</v>
      </c>
      <c r="N613" s="30" t="s">
        <v>127</v>
      </c>
      <c r="O613" s="30" t="s">
        <v>139</v>
      </c>
      <c r="P613" s="30" t="s">
        <v>129</v>
      </c>
      <c r="Q613" s="32" t="n">
        <v>2825.83</v>
      </c>
      <c r="R613" s="30" t="s">
        <v>130</v>
      </c>
      <c r="S613" s="30" t="s">
        <v>178</v>
      </c>
      <c r="T613" s="30" t="n">
        <v>4</v>
      </c>
      <c r="U613" s="30" t="n">
        <f aca="false">YEAR(E613)</f>
        <v>2024</v>
      </c>
      <c r="V613" s="30" t="str">
        <f aca="false">TEXT(E613,"MMM-YYYY")</f>
        <v>May-2024</v>
      </c>
      <c r="W613" s="30" t="n">
        <f aca="false">MONTH(E613)</f>
        <v>5</v>
      </c>
      <c r="X613" s="30" t="str">
        <f aca="false">TEXT(WEEKDAY(E613,2),"0")&amp;" - "&amp;TEXT(E613,"dddd")</f>
        <v>6 - Saturday</v>
      </c>
      <c r="Y613" s="30" t="str">
        <f aca="false">_xlfn.IFS(C613&lt;18,"Child (0-17)",C613&lt;40,"Young Adult (18-39)",C613&lt;60,"Adult (40-59)",TRUE(),"Senior (60+)")</f>
        <v>Adult (40-59)</v>
      </c>
      <c r="Z613" s="30" t="n">
        <f aca="false">ROUND(G613-E613,0)</f>
        <v>0</v>
      </c>
      <c r="AA613" s="30" t="n">
        <f aca="false">L613+M613</f>
        <v>58</v>
      </c>
      <c r="AB613" s="30" t="n">
        <f aca="false">IFERROR(ROUND(Q613/AA613,2),0)</f>
        <v>48.72</v>
      </c>
      <c r="AC613" s="30" t="str">
        <f aca="false">IF(AND(K613="Critical",N613="No"),"URGENT - No Bed","Normal")</f>
        <v>Normal</v>
      </c>
      <c r="AD613" s="34" t="n">
        <f aca="false">INDEX(Lookup_Tables!$B$3:$B$12,MATCH(H613,Lookup_Tables!$A$3:$A$12,0))</f>
        <v>3100000</v>
      </c>
      <c r="AE613" s="30" t="str">
        <f aca="false">INDEX(Lookup_Tables!$C$3:$C$12,MATCH(H613,Lookup_Tables!$A$3:$A$12,0))</f>
        <v>Dr. Kavita Rao</v>
      </c>
      <c r="AF613" s="30" t="str">
        <f aca="false">IFERROR(INDEX(Lookup_Tables!$F$16:$F$45,MATCH(I613,Lookup_Tables!$E$16:$E$45,0)),"N/A")</f>
        <v>EMP224</v>
      </c>
      <c r="AG613" s="30" t="n">
        <f aca="false">_xlfn.IFS(R613="Recovered",4,R613="Referred",3,R613="Admitted",2,R613="Deceased",1,TRUE(),0)</f>
        <v>4</v>
      </c>
      <c r="AH613" s="30" t="str">
        <f aca="false">IF(T613&gt;=4,"Satisfied",IF(T613&gt;=3,"Neutral","Needs Improvement"))</f>
        <v>Satisfied</v>
      </c>
    </row>
    <row r="614" customFormat="false" ht="15" hidden="false" customHeight="false" outlineLevel="0" collapsed="false">
      <c r="A614" s="27" t="s">
        <v>4582</v>
      </c>
      <c r="B614" s="27" t="s">
        <v>4583</v>
      </c>
      <c r="C614" s="27" t="n">
        <v>38</v>
      </c>
      <c r="D614" s="27" t="s">
        <v>121</v>
      </c>
      <c r="E614" s="28" t="n">
        <v>45452</v>
      </c>
      <c r="F614" s="27" t="s">
        <v>226</v>
      </c>
      <c r="G614" s="28" t="n">
        <v>45452</v>
      </c>
      <c r="H614" s="27" t="s">
        <v>123</v>
      </c>
      <c r="I614" s="27" t="s">
        <v>124</v>
      </c>
      <c r="J614" s="27" t="s">
        <v>305</v>
      </c>
      <c r="K614" s="27" t="s">
        <v>156</v>
      </c>
      <c r="L614" s="27" t="n">
        <v>73</v>
      </c>
      <c r="M614" s="27" t="n">
        <v>53</v>
      </c>
      <c r="N614" s="27" t="s">
        <v>127</v>
      </c>
      <c r="O614" s="27" t="s">
        <v>139</v>
      </c>
      <c r="P614" s="27" t="s">
        <v>140</v>
      </c>
      <c r="Q614" s="29" t="n">
        <v>4355.04</v>
      </c>
      <c r="R614" s="27" t="s">
        <v>130</v>
      </c>
      <c r="S614" s="27" t="s">
        <v>223</v>
      </c>
      <c r="T614" s="27" t="n">
        <v>4</v>
      </c>
      <c r="U614" s="27" t="n">
        <f aca="false">YEAR(E614)</f>
        <v>2024</v>
      </c>
      <c r="V614" s="27" t="str">
        <f aca="false">TEXT(E614,"MMM-YYYY")</f>
        <v>Jun-2024</v>
      </c>
      <c r="W614" s="27" t="n">
        <f aca="false">MONTH(E614)</f>
        <v>6</v>
      </c>
      <c r="X614" s="27" t="str">
        <f aca="false">TEXT(WEEKDAY(E614,2),"0")&amp;" - "&amp;TEXT(E614,"dddd")</f>
        <v>7 - Sunday</v>
      </c>
      <c r="Y614" s="27" t="str">
        <f aca="false">_xlfn.IFS(C614&lt;18,"Child (0-17)",C614&lt;40,"Young Adult (18-39)",C614&lt;60,"Adult (40-59)",TRUE(),"Senior (60+)")</f>
        <v>Young Adult (18-39)</v>
      </c>
      <c r="Z614" s="27" t="n">
        <f aca="false">ROUND(G614-E614,0)</f>
        <v>0</v>
      </c>
      <c r="AA614" s="27" t="n">
        <f aca="false">L614+M614</f>
        <v>126</v>
      </c>
      <c r="AB614" s="27" t="n">
        <f aca="false">IFERROR(ROUND(Q614/AA614,2),0)</f>
        <v>34.56</v>
      </c>
      <c r="AC614" s="27" t="str">
        <f aca="false">IF(AND(K614="Critical",N614="No"),"URGENT - No Bed","Normal")</f>
        <v>Normal</v>
      </c>
      <c r="AD614" s="33" t="n">
        <f aca="false">INDEX(Lookup_Tables!$B$3:$B$12,MATCH(H614,Lookup_Tables!$A$3:$A$12,0))</f>
        <v>2200000</v>
      </c>
      <c r="AE614" s="27" t="str">
        <f aca="false">INDEX(Lookup_Tables!$C$3:$C$12,MATCH(H614,Lookup_Tables!$A$3:$A$12,0))</f>
        <v>Dr. Rohan Das</v>
      </c>
      <c r="AF614" s="27" t="str">
        <f aca="false">IFERROR(INDEX(Lookup_Tables!$F$16:$F$45,MATCH(I614,Lookup_Tables!$E$16:$E$45,0)),"N/A")</f>
        <v>EMP205</v>
      </c>
      <c r="AG614" s="27" t="n">
        <f aca="false">_xlfn.IFS(R614="Recovered",4,R614="Referred",3,R614="Admitted",2,R614="Deceased",1,TRUE(),0)</f>
        <v>4</v>
      </c>
      <c r="AH614" s="27" t="str">
        <f aca="false">IF(T614&gt;=4,"Satisfied",IF(T614&gt;=3,"Neutral","Needs Improvement"))</f>
        <v>Satisfied</v>
      </c>
    </row>
    <row r="615" customFormat="false" ht="15" hidden="false" customHeight="false" outlineLevel="0" collapsed="false">
      <c r="A615" s="30" t="s">
        <v>3164</v>
      </c>
      <c r="B615" s="30" t="s">
        <v>1101</v>
      </c>
      <c r="C615" s="30" t="n">
        <v>42</v>
      </c>
      <c r="D615" s="30" t="s">
        <v>121</v>
      </c>
      <c r="E615" s="31" t="n">
        <v>45587</v>
      </c>
      <c r="F615" s="30" t="s">
        <v>978</v>
      </c>
      <c r="G615" s="31" t="n">
        <v>45587</v>
      </c>
      <c r="H615" s="30" t="s">
        <v>161</v>
      </c>
      <c r="I615" s="30" t="s">
        <v>538</v>
      </c>
      <c r="J615" s="30" t="s">
        <v>426</v>
      </c>
      <c r="K615" s="30" t="s">
        <v>156</v>
      </c>
      <c r="L615" s="30" t="n">
        <v>30</v>
      </c>
      <c r="M615" s="30" t="n">
        <v>31</v>
      </c>
      <c r="N615" s="30" t="s">
        <v>127</v>
      </c>
      <c r="O615" s="30" t="s">
        <v>128</v>
      </c>
      <c r="P615" s="30" t="s">
        <v>187</v>
      </c>
      <c r="Q615" s="32" t="n">
        <v>3417.48</v>
      </c>
      <c r="R615" s="30" t="s">
        <v>130</v>
      </c>
      <c r="S615" s="30" t="s">
        <v>151</v>
      </c>
      <c r="T615" s="30" t="n">
        <v>4</v>
      </c>
      <c r="U615" s="30" t="n">
        <f aca="false">YEAR(E615)</f>
        <v>2024</v>
      </c>
      <c r="V615" s="30" t="str">
        <f aca="false">TEXT(E615,"MMM-YYYY")</f>
        <v>Oct-2024</v>
      </c>
      <c r="W615" s="30" t="n">
        <f aca="false">MONTH(E615)</f>
        <v>10</v>
      </c>
      <c r="X615" s="30" t="str">
        <f aca="false">TEXT(WEEKDAY(E615,2),"0")&amp;" - "&amp;TEXT(E615,"dddd")</f>
        <v>2 - Tuesday</v>
      </c>
      <c r="Y615" s="30" t="str">
        <f aca="false">_xlfn.IFS(C615&lt;18,"Child (0-17)",C615&lt;40,"Young Adult (18-39)",C615&lt;60,"Adult (40-59)",TRUE(),"Senior (60+)")</f>
        <v>Adult (40-59)</v>
      </c>
      <c r="Z615" s="30" t="n">
        <f aca="false">ROUND(G615-E615,0)</f>
        <v>0</v>
      </c>
      <c r="AA615" s="30" t="n">
        <f aca="false">L615+M615</f>
        <v>61</v>
      </c>
      <c r="AB615" s="30" t="n">
        <f aca="false">IFERROR(ROUND(Q615/AA615,2),0)</f>
        <v>56.02</v>
      </c>
      <c r="AC615" s="30" t="str">
        <f aca="false">IF(AND(K615="Critical",N615="No"),"URGENT - No Bed","Normal")</f>
        <v>Normal</v>
      </c>
      <c r="AD615" s="34" t="n">
        <f aca="false">INDEX(Lookup_Tables!$B$3:$B$12,MATCH(H615,Lookup_Tables!$A$3:$A$12,0))</f>
        <v>3600000</v>
      </c>
      <c r="AE615" s="30" t="str">
        <f aca="false">INDEX(Lookup_Tables!$C$3:$C$12,MATCH(H615,Lookup_Tables!$A$3:$A$12,0))</f>
        <v>Dr. Sameer Joshi</v>
      </c>
      <c r="AF615" s="30" t="str">
        <f aca="false">IFERROR(INDEX(Lookup_Tables!$F$16:$F$45,MATCH(I615,Lookup_Tables!$E$16:$E$45,0)),"N/A")</f>
        <v>EMP221</v>
      </c>
      <c r="AG615" s="30" t="n">
        <f aca="false">_xlfn.IFS(R615="Recovered",4,R615="Referred",3,R615="Admitted",2,R615="Deceased",1,TRUE(),0)</f>
        <v>4</v>
      </c>
      <c r="AH615" s="30" t="str">
        <f aca="false">IF(T615&gt;=4,"Satisfied",IF(T615&gt;=3,"Neutral","Needs Improvement"))</f>
        <v>Satisfied</v>
      </c>
    </row>
    <row r="616" customFormat="false" ht="15" hidden="false" customHeight="false" outlineLevel="0" collapsed="false">
      <c r="A616" s="27" t="s">
        <v>4415</v>
      </c>
      <c r="B616" s="27" t="s">
        <v>2003</v>
      </c>
      <c r="C616" s="27" t="n">
        <v>61</v>
      </c>
      <c r="D616" s="27" t="s">
        <v>121</v>
      </c>
      <c r="E616" s="28" t="n">
        <v>45335</v>
      </c>
      <c r="F616" s="27" t="s">
        <v>614</v>
      </c>
      <c r="G616" s="28" t="n">
        <v>45336</v>
      </c>
      <c r="H616" s="27" t="s">
        <v>183</v>
      </c>
      <c r="I616" s="27" t="s">
        <v>212</v>
      </c>
      <c r="J616" s="27" t="s">
        <v>476</v>
      </c>
      <c r="K616" s="27" t="s">
        <v>138</v>
      </c>
      <c r="L616" s="27" t="n">
        <v>26</v>
      </c>
      <c r="M616" s="27" t="n">
        <v>29</v>
      </c>
      <c r="N616" s="27" t="s">
        <v>127</v>
      </c>
      <c r="O616" s="27" t="s">
        <v>128</v>
      </c>
      <c r="P616" s="27" t="s">
        <v>129</v>
      </c>
      <c r="Q616" s="29" t="n">
        <v>2199</v>
      </c>
      <c r="R616" s="27" t="s">
        <v>130</v>
      </c>
      <c r="S616" s="27" t="s">
        <v>223</v>
      </c>
      <c r="T616" s="27" t="n">
        <v>5</v>
      </c>
      <c r="U616" s="27" t="n">
        <f aca="false">YEAR(E616)</f>
        <v>2024</v>
      </c>
      <c r="V616" s="27" t="str">
        <f aca="false">TEXT(E616,"MMM-YYYY")</f>
        <v>Feb-2024</v>
      </c>
      <c r="W616" s="27" t="n">
        <f aca="false">MONTH(E616)</f>
        <v>2</v>
      </c>
      <c r="X616" s="27" t="str">
        <f aca="false">TEXT(WEEKDAY(E616,2),"0")&amp;" - "&amp;TEXT(E616,"dddd")</f>
        <v>2 - Tuesday</v>
      </c>
      <c r="Y616" s="27" t="str">
        <f aca="false">_xlfn.IFS(C616&lt;18,"Child (0-17)",C616&lt;40,"Young Adult (18-39)",C616&lt;60,"Adult (40-59)",TRUE(),"Senior (60+)")</f>
        <v>Senior (60+)</v>
      </c>
      <c r="Z616" s="27" t="n">
        <f aca="false">ROUND(G616-E616,0)</f>
        <v>1</v>
      </c>
      <c r="AA616" s="27" t="n">
        <f aca="false">L616+M616</f>
        <v>55</v>
      </c>
      <c r="AB616" s="27" t="n">
        <f aca="false">IFERROR(ROUND(Q616/AA616,2),0)</f>
        <v>39.98</v>
      </c>
      <c r="AC616" s="27" t="str">
        <f aca="false">IF(AND(K616="Critical",N616="No"),"URGENT - No Bed","Normal")</f>
        <v>Normal</v>
      </c>
      <c r="AD616" s="33" t="n">
        <f aca="false">INDEX(Lookup_Tables!$B$3:$B$12,MATCH(H616,Lookup_Tables!$A$3:$A$12,0))</f>
        <v>3100000</v>
      </c>
      <c r="AE616" s="27" t="str">
        <f aca="false">INDEX(Lookup_Tables!$C$3:$C$12,MATCH(H616,Lookup_Tables!$A$3:$A$12,0))</f>
        <v>Dr. Kavita Rao</v>
      </c>
      <c r="AF616" s="27" t="str">
        <f aca="false">IFERROR(INDEX(Lookup_Tables!$F$16:$F$45,MATCH(I616,Lookup_Tables!$E$16:$E$45,0)),"N/A")</f>
        <v>EMP225</v>
      </c>
      <c r="AG616" s="27" t="n">
        <f aca="false">_xlfn.IFS(R616="Recovered",4,R616="Referred",3,R616="Admitted",2,R616="Deceased",1,TRUE(),0)</f>
        <v>4</v>
      </c>
      <c r="AH616" s="27" t="str">
        <f aca="false">IF(T616&gt;=4,"Satisfied",IF(T616&gt;=3,"Neutral","Needs Improvement"))</f>
        <v>Satisfied</v>
      </c>
    </row>
    <row r="617" customFormat="false" ht="15" hidden="false" customHeight="false" outlineLevel="0" collapsed="false">
      <c r="A617" s="30" t="s">
        <v>5061</v>
      </c>
      <c r="B617" s="30" t="s">
        <v>1867</v>
      </c>
      <c r="C617" s="30" t="n">
        <v>30</v>
      </c>
      <c r="D617" s="30" t="s">
        <v>181</v>
      </c>
      <c r="E617" s="31" t="n">
        <v>45433</v>
      </c>
      <c r="F617" s="30" t="s">
        <v>638</v>
      </c>
      <c r="G617" s="31" t="n">
        <v>45433</v>
      </c>
      <c r="H617" s="30" t="s">
        <v>123</v>
      </c>
      <c r="I617" s="30" t="s">
        <v>304</v>
      </c>
      <c r="J617" s="30" t="s">
        <v>418</v>
      </c>
      <c r="K617" s="30" t="s">
        <v>156</v>
      </c>
      <c r="L617" s="30" t="n">
        <v>56</v>
      </c>
      <c r="M617" s="30" t="n">
        <v>45</v>
      </c>
      <c r="N617" s="30" t="s">
        <v>127</v>
      </c>
      <c r="O617" s="30" t="s">
        <v>128</v>
      </c>
      <c r="P617" s="30" t="s">
        <v>187</v>
      </c>
      <c r="Q617" s="32" t="n">
        <v>4465.12</v>
      </c>
      <c r="R617" s="30" t="s">
        <v>130</v>
      </c>
      <c r="S617" s="30" t="s">
        <v>178</v>
      </c>
      <c r="T617" s="30" t="n">
        <v>3</v>
      </c>
      <c r="U617" s="30" t="n">
        <f aca="false">YEAR(E617)</f>
        <v>2024</v>
      </c>
      <c r="V617" s="30" t="str">
        <f aca="false">TEXT(E617,"MMM-YYYY")</f>
        <v>May-2024</v>
      </c>
      <c r="W617" s="30" t="n">
        <f aca="false">MONTH(E617)</f>
        <v>5</v>
      </c>
      <c r="X617" s="30" t="str">
        <f aca="false">TEXT(WEEKDAY(E617,2),"0")&amp;" - "&amp;TEXT(E617,"dddd")</f>
        <v>2 - Tuesday</v>
      </c>
      <c r="Y617" s="30" t="str">
        <f aca="false">_xlfn.IFS(C617&lt;18,"Child (0-17)",C617&lt;40,"Young Adult (18-39)",C617&lt;60,"Adult (40-59)",TRUE(),"Senior (60+)")</f>
        <v>Young Adult (18-39)</v>
      </c>
      <c r="Z617" s="30" t="n">
        <f aca="false">ROUND(G617-E617,0)</f>
        <v>0</v>
      </c>
      <c r="AA617" s="30" t="n">
        <f aca="false">L617+M617</f>
        <v>101</v>
      </c>
      <c r="AB617" s="30" t="n">
        <f aca="false">IFERROR(ROUND(Q617/AA617,2),0)</f>
        <v>44.21</v>
      </c>
      <c r="AC617" s="30" t="str">
        <f aca="false">IF(AND(K617="Critical",N617="No"),"URGENT - No Bed","Normal")</f>
        <v>Normal</v>
      </c>
      <c r="AD617" s="34" t="n">
        <f aca="false">INDEX(Lookup_Tables!$B$3:$B$12,MATCH(H617,Lookup_Tables!$A$3:$A$12,0))</f>
        <v>2200000</v>
      </c>
      <c r="AE617" s="30" t="str">
        <f aca="false">INDEX(Lookup_Tables!$C$3:$C$12,MATCH(H617,Lookup_Tables!$A$3:$A$12,0))</f>
        <v>Dr. Rohan Das</v>
      </c>
      <c r="AF617" s="30" t="str">
        <f aca="false">IFERROR(INDEX(Lookup_Tables!$F$16:$F$45,MATCH(I617,Lookup_Tables!$E$16:$E$45,0)),"N/A")</f>
        <v>EMP204</v>
      </c>
      <c r="AG617" s="30" t="n">
        <f aca="false">_xlfn.IFS(R617="Recovered",4,R617="Referred",3,R617="Admitted",2,R617="Deceased",1,TRUE(),0)</f>
        <v>4</v>
      </c>
      <c r="AH617" s="30" t="str">
        <f aca="false">IF(T617&gt;=4,"Satisfied",IF(T617&gt;=3,"Neutral","Needs Improvement"))</f>
        <v>Neutral</v>
      </c>
    </row>
    <row r="618" customFormat="false" ht="15" hidden="false" customHeight="false" outlineLevel="0" collapsed="false">
      <c r="A618" s="27" t="s">
        <v>4743</v>
      </c>
      <c r="B618" s="27" t="s">
        <v>1587</v>
      </c>
      <c r="C618" s="27" t="n">
        <v>40</v>
      </c>
      <c r="D618" s="27" t="s">
        <v>181</v>
      </c>
      <c r="E618" s="28" t="n">
        <v>45407</v>
      </c>
      <c r="F618" s="27" t="s">
        <v>692</v>
      </c>
      <c r="G618" s="28" t="n">
        <v>45407</v>
      </c>
      <c r="H618" s="27" t="s">
        <v>242</v>
      </c>
      <c r="I618" s="27" t="s">
        <v>466</v>
      </c>
      <c r="J618" s="27" t="s">
        <v>363</v>
      </c>
      <c r="K618" s="27" t="s">
        <v>156</v>
      </c>
      <c r="L618" s="27" t="n">
        <v>46</v>
      </c>
      <c r="M618" s="27" t="n">
        <v>43</v>
      </c>
      <c r="N618" s="27" t="s">
        <v>186</v>
      </c>
      <c r="O618" s="27" t="s">
        <v>128</v>
      </c>
      <c r="P618" s="27" t="s">
        <v>150</v>
      </c>
      <c r="Q618" s="29" t="n">
        <v>4056.71</v>
      </c>
      <c r="R618" s="27" t="s">
        <v>130</v>
      </c>
      <c r="S618" s="27" t="s">
        <v>131</v>
      </c>
      <c r="T618" s="27" t="n">
        <v>5</v>
      </c>
      <c r="U618" s="27" t="n">
        <f aca="false">YEAR(E618)</f>
        <v>2024</v>
      </c>
      <c r="V618" s="27" t="str">
        <f aca="false">TEXT(E618,"MMM-YYYY")</f>
        <v>Apr-2024</v>
      </c>
      <c r="W618" s="27" t="n">
        <f aca="false">MONTH(E618)</f>
        <v>4</v>
      </c>
      <c r="X618" s="27" t="str">
        <f aca="false">TEXT(WEEKDAY(E618,2),"0")&amp;" - "&amp;TEXT(E618,"dddd")</f>
        <v>4 - Thursday</v>
      </c>
      <c r="Y618" s="27" t="str">
        <f aca="false">_xlfn.IFS(C618&lt;18,"Child (0-17)",C618&lt;40,"Young Adult (18-39)",C618&lt;60,"Adult (40-59)",TRUE(),"Senior (60+)")</f>
        <v>Adult (40-59)</v>
      </c>
      <c r="Z618" s="27" t="n">
        <f aca="false">ROUND(G618-E618,0)</f>
        <v>0</v>
      </c>
      <c r="AA618" s="27" t="n">
        <f aca="false">L618+M618</f>
        <v>89</v>
      </c>
      <c r="AB618" s="27" t="n">
        <f aca="false">IFERROR(ROUND(Q618/AA618,2),0)</f>
        <v>45.58</v>
      </c>
      <c r="AC618" s="27" t="str">
        <f aca="false">IF(AND(K618="Critical",N618="No"),"URGENT - No Bed","Normal")</f>
        <v>Normal</v>
      </c>
      <c r="AD618" s="33" t="n">
        <f aca="false">INDEX(Lookup_Tables!$B$3:$B$12,MATCH(H618,Lookup_Tables!$A$3:$A$12,0))</f>
        <v>3000000</v>
      </c>
      <c r="AE618" s="27" t="str">
        <f aca="false">INDEX(Lookup_Tables!$C$3:$C$12,MATCH(H618,Lookup_Tables!$A$3:$A$12,0))</f>
        <v>Dr. Pooja Iyer</v>
      </c>
      <c r="AF618" s="27" t="str">
        <f aca="false">IFERROR(INDEX(Lookup_Tables!$F$16:$F$45,MATCH(I618,Lookup_Tables!$E$16:$E$45,0)),"N/A")</f>
        <v>EMP212</v>
      </c>
      <c r="AG618" s="27" t="n">
        <f aca="false">_xlfn.IFS(R618="Recovered",4,R618="Referred",3,R618="Admitted",2,R618="Deceased",1,TRUE(),0)</f>
        <v>4</v>
      </c>
      <c r="AH618" s="27" t="str">
        <f aca="false">IF(T618&gt;=4,"Satisfied",IF(T618&gt;=3,"Neutral","Needs Improvement"))</f>
        <v>Satisfied</v>
      </c>
    </row>
    <row r="619" customFormat="false" ht="15" hidden="false" customHeight="false" outlineLevel="0" collapsed="false">
      <c r="A619" s="30" t="s">
        <v>2968</v>
      </c>
      <c r="B619" s="30" t="s">
        <v>180</v>
      </c>
      <c r="C619" s="30" t="n">
        <v>25</v>
      </c>
      <c r="D619" s="30" t="s">
        <v>121</v>
      </c>
      <c r="E619" s="31" t="n">
        <v>45650</v>
      </c>
      <c r="F619" s="30" t="s">
        <v>573</v>
      </c>
      <c r="G619" s="31" t="n">
        <v>45656</v>
      </c>
      <c r="H619" s="30" t="s">
        <v>206</v>
      </c>
      <c r="I619" s="30" t="s">
        <v>207</v>
      </c>
      <c r="J619" s="30" t="s">
        <v>469</v>
      </c>
      <c r="K619" s="30" t="s">
        <v>126</v>
      </c>
      <c r="L619" s="30" t="n">
        <v>25</v>
      </c>
      <c r="M619" s="30" t="n">
        <v>132</v>
      </c>
      <c r="N619" s="30" t="s">
        <v>186</v>
      </c>
      <c r="O619" s="30" t="s">
        <v>128</v>
      </c>
      <c r="P619" s="30" t="s">
        <v>129</v>
      </c>
      <c r="Q619" s="32" t="n">
        <v>7763.67</v>
      </c>
      <c r="R619" s="30" t="s">
        <v>130</v>
      </c>
      <c r="S619" s="30" t="s">
        <v>335</v>
      </c>
      <c r="T619" s="30" t="n">
        <v>5</v>
      </c>
      <c r="U619" s="30" t="n">
        <f aca="false">YEAR(E619)</f>
        <v>2024</v>
      </c>
      <c r="V619" s="30" t="str">
        <f aca="false">TEXT(E619,"MMM-YYYY")</f>
        <v>Dec-2024</v>
      </c>
      <c r="W619" s="30" t="n">
        <f aca="false">MONTH(E619)</f>
        <v>12</v>
      </c>
      <c r="X619" s="30" t="str">
        <f aca="false">TEXT(WEEKDAY(E619,2),"0")&amp;" - "&amp;TEXT(E619,"dddd")</f>
        <v>2 - Tuesday</v>
      </c>
      <c r="Y619" s="30" t="str">
        <f aca="false">_xlfn.IFS(C619&lt;18,"Child (0-17)",C619&lt;40,"Young Adult (18-39)",C619&lt;60,"Adult (40-59)",TRUE(),"Senior (60+)")</f>
        <v>Young Adult (18-39)</v>
      </c>
      <c r="Z619" s="30" t="n">
        <f aca="false">ROUND(G619-E619,0)</f>
        <v>6</v>
      </c>
      <c r="AA619" s="30" t="n">
        <f aca="false">L619+M619</f>
        <v>157</v>
      </c>
      <c r="AB619" s="30" t="n">
        <f aca="false">IFERROR(ROUND(Q619/AA619,2),0)</f>
        <v>49.45</v>
      </c>
      <c r="AC619" s="30" t="str">
        <f aca="false">IF(AND(K619="Critical",N619="No"),"URGENT - No Bed","Normal")</f>
        <v>Normal</v>
      </c>
      <c r="AD619" s="34" t="n">
        <f aca="false">INDEX(Lookup_Tables!$B$3:$B$12,MATCH(H619,Lookup_Tables!$A$3:$A$12,0))</f>
        <v>2800000</v>
      </c>
      <c r="AE619" s="30" t="str">
        <f aca="false">INDEX(Lookup_Tables!$C$3:$C$12,MATCH(H619,Lookup_Tables!$A$3:$A$12,0))</f>
        <v>Dr. Suresh Nair</v>
      </c>
      <c r="AF619" s="30" t="str">
        <f aca="false">IFERROR(INDEX(Lookup_Tables!$F$16:$F$45,MATCH(I619,Lookup_Tables!$E$16:$E$45,0)),"N/A")</f>
        <v>EMP209</v>
      </c>
      <c r="AG619" s="30" t="n">
        <f aca="false">_xlfn.IFS(R619="Recovered",4,R619="Referred",3,R619="Admitted",2,R619="Deceased",1,TRUE(),0)</f>
        <v>4</v>
      </c>
      <c r="AH619" s="30" t="str">
        <f aca="false">IF(T619&gt;=4,"Satisfied",IF(T619&gt;=3,"Neutral","Needs Improvement"))</f>
        <v>Satisfied</v>
      </c>
    </row>
    <row r="620" customFormat="false" ht="15" hidden="false" customHeight="false" outlineLevel="0" collapsed="false">
      <c r="A620" s="27" t="s">
        <v>4164</v>
      </c>
      <c r="B620" s="27" t="s">
        <v>1523</v>
      </c>
      <c r="C620" s="27" t="n">
        <v>75</v>
      </c>
      <c r="D620" s="27" t="s">
        <v>181</v>
      </c>
      <c r="E620" s="28" t="n">
        <v>45427</v>
      </c>
      <c r="F620" s="27" t="s">
        <v>257</v>
      </c>
      <c r="G620" s="28" t="n">
        <v>45430</v>
      </c>
      <c r="H620" s="27" t="s">
        <v>217</v>
      </c>
      <c r="I620" s="27" t="s">
        <v>344</v>
      </c>
      <c r="J620" s="27" t="s">
        <v>294</v>
      </c>
      <c r="K620" s="27" t="s">
        <v>156</v>
      </c>
      <c r="L620" s="27" t="n">
        <v>46</v>
      </c>
      <c r="M620" s="27" t="n">
        <v>85</v>
      </c>
      <c r="N620" s="27" t="s">
        <v>186</v>
      </c>
      <c r="O620" s="27" t="s">
        <v>128</v>
      </c>
      <c r="P620" s="27" t="s">
        <v>187</v>
      </c>
      <c r="Q620" s="29" t="n">
        <v>4409.53</v>
      </c>
      <c r="R620" s="27" t="s">
        <v>462</v>
      </c>
      <c r="S620" s="27" t="s">
        <v>178</v>
      </c>
      <c r="T620" s="27" t="n">
        <v>2</v>
      </c>
      <c r="U620" s="27" t="n">
        <f aca="false">YEAR(E620)</f>
        <v>2024</v>
      </c>
      <c r="V620" s="27" t="str">
        <f aca="false">TEXT(E620,"MMM-YYYY")</f>
        <v>May-2024</v>
      </c>
      <c r="W620" s="27" t="n">
        <f aca="false">MONTH(E620)</f>
        <v>5</v>
      </c>
      <c r="X620" s="27" t="str">
        <f aca="false">TEXT(WEEKDAY(E620,2),"0")&amp;" - "&amp;TEXT(E620,"dddd")</f>
        <v>3 - Wednesday</v>
      </c>
      <c r="Y620" s="27" t="str">
        <f aca="false">_xlfn.IFS(C620&lt;18,"Child (0-17)",C620&lt;40,"Young Adult (18-39)",C620&lt;60,"Adult (40-59)",TRUE(),"Senior (60+)")</f>
        <v>Senior (60+)</v>
      </c>
      <c r="Z620" s="27" t="n">
        <f aca="false">ROUND(G620-E620,0)</f>
        <v>3</v>
      </c>
      <c r="AA620" s="27" t="n">
        <f aca="false">L620+M620</f>
        <v>131</v>
      </c>
      <c r="AB620" s="27" t="n">
        <f aca="false">IFERROR(ROUND(Q620/AA620,2),0)</f>
        <v>33.66</v>
      </c>
      <c r="AC620" s="27" t="str">
        <f aca="false">IF(AND(K620="Critical",N620="No"),"URGENT - No Bed","Normal")</f>
        <v>Normal</v>
      </c>
      <c r="AD620" s="33" t="n">
        <f aca="false">INDEX(Lookup_Tables!$B$3:$B$12,MATCH(H620,Lookup_Tables!$A$3:$A$12,0))</f>
        <v>4200000</v>
      </c>
      <c r="AE620" s="27" t="str">
        <f aca="false">INDEX(Lookup_Tables!$C$3:$C$12,MATCH(H620,Lookup_Tables!$A$3:$A$12,0))</f>
        <v>Dr. Anil Kapoor</v>
      </c>
      <c r="AF620" s="27" t="str">
        <f aca="false">IFERROR(INDEX(Lookup_Tables!$F$16:$F$45,MATCH(I620,Lookup_Tables!$E$16:$E$45,0)),"N/A")</f>
        <v>EMP201</v>
      </c>
      <c r="AG620" s="27" t="n">
        <f aca="false">_xlfn.IFS(R620="Recovered",4,R620="Referred",3,R620="Admitted",2,R620="Deceased",1,TRUE(),0)</f>
        <v>1</v>
      </c>
      <c r="AH620" s="27" t="str">
        <f aca="false">IF(T620&gt;=4,"Satisfied",IF(T620&gt;=3,"Neutral","Needs Improvement"))</f>
        <v>Needs Improvement</v>
      </c>
    </row>
    <row r="621" customFormat="false" ht="15" hidden="false" customHeight="false" outlineLevel="0" collapsed="false">
      <c r="A621" s="30" t="s">
        <v>5426</v>
      </c>
      <c r="B621" s="30" t="s">
        <v>166</v>
      </c>
      <c r="C621" s="30" t="n">
        <v>53</v>
      </c>
      <c r="D621" s="30" t="s">
        <v>181</v>
      </c>
      <c r="E621" s="31" t="n">
        <v>45367</v>
      </c>
      <c r="F621" s="30" t="s">
        <v>1068</v>
      </c>
      <c r="G621" s="31" t="n">
        <v>45370</v>
      </c>
      <c r="H621" s="30" t="s">
        <v>206</v>
      </c>
      <c r="I621" s="30" t="s">
        <v>300</v>
      </c>
      <c r="J621" s="30" t="s">
        <v>233</v>
      </c>
      <c r="K621" s="30" t="s">
        <v>126</v>
      </c>
      <c r="L621" s="30" t="n">
        <v>27</v>
      </c>
      <c r="M621" s="30" t="n">
        <v>114</v>
      </c>
      <c r="N621" s="30" t="s">
        <v>186</v>
      </c>
      <c r="O621" s="30" t="s">
        <v>139</v>
      </c>
      <c r="P621" s="30" t="s">
        <v>150</v>
      </c>
      <c r="Q621" s="32" t="n">
        <v>8127.5</v>
      </c>
      <c r="R621" s="30" t="s">
        <v>172</v>
      </c>
      <c r="S621" s="30" t="s">
        <v>223</v>
      </c>
      <c r="T621" s="30" t="n">
        <v>5</v>
      </c>
      <c r="U621" s="30" t="n">
        <f aca="false">YEAR(E621)</f>
        <v>2024</v>
      </c>
      <c r="V621" s="30" t="str">
        <f aca="false">TEXT(E621,"MMM-YYYY")</f>
        <v>Mar-2024</v>
      </c>
      <c r="W621" s="30" t="n">
        <f aca="false">MONTH(E621)</f>
        <v>3</v>
      </c>
      <c r="X621" s="30" t="str">
        <f aca="false">TEXT(WEEKDAY(E621,2),"0")&amp;" - "&amp;TEXT(E621,"dddd")</f>
        <v>6 - Saturday</v>
      </c>
      <c r="Y621" s="30" t="str">
        <f aca="false">_xlfn.IFS(C621&lt;18,"Child (0-17)",C621&lt;40,"Young Adult (18-39)",C621&lt;60,"Adult (40-59)",TRUE(),"Senior (60+)")</f>
        <v>Adult (40-59)</v>
      </c>
      <c r="Z621" s="30" t="n">
        <f aca="false">ROUND(G621-E621,0)</f>
        <v>3</v>
      </c>
      <c r="AA621" s="30" t="n">
        <f aca="false">L621+M621</f>
        <v>141</v>
      </c>
      <c r="AB621" s="30" t="n">
        <f aca="false">IFERROR(ROUND(Q621/AA621,2),0)</f>
        <v>57.64</v>
      </c>
      <c r="AC621" s="30" t="str">
        <f aca="false">IF(AND(K621="Critical",N621="No"),"URGENT - No Bed","Normal")</f>
        <v>Normal</v>
      </c>
      <c r="AD621" s="34" t="n">
        <f aca="false">INDEX(Lookup_Tables!$B$3:$B$12,MATCH(H621,Lookup_Tables!$A$3:$A$12,0))</f>
        <v>2800000</v>
      </c>
      <c r="AE621" s="30" t="str">
        <f aca="false">INDEX(Lookup_Tables!$C$3:$C$12,MATCH(H621,Lookup_Tables!$A$3:$A$12,0))</f>
        <v>Dr. Suresh Nair</v>
      </c>
      <c r="AF621" s="30" t="str">
        <f aca="false">IFERROR(INDEX(Lookup_Tables!$F$16:$F$45,MATCH(I621,Lookup_Tables!$E$16:$E$45,0)),"N/A")</f>
        <v>EMP211</v>
      </c>
      <c r="AG621" s="30" t="n">
        <f aca="false">_xlfn.IFS(R621="Recovered",4,R621="Referred",3,R621="Admitted",2,R621="Deceased",1,TRUE(),0)</f>
        <v>2</v>
      </c>
      <c r="AH621" s="30" t="str">
        <f aca="false">IF(T621&gt;=4,"Satisfied",IF(T621&gt;=3,"Neutral","Needs Improvement"))</f>
        <v>Satisfied</v>
      </c>
    </row>
    <row r="622" customFormat="false" ht="15" hidden="false" customHeight="false" outlineLevel="0" collapsed="false">
      <c r="A622" s="27" t="s">
        <v>5271</v>
      </c>
      <c r="B622" s="27" t="s">
        <v>1004</v>
      </c>
      <c r="C622" s="27" t="n">
        <v>34</v>
      </c>
      <c r="D622" s="27" t="s">
        <v>121</v>
      </c>
      <c r="E622" s="28" t="n">
        <v>45631</v>
      </c>
      <c r="F622" s="27" t="s">
        <v>573</v>
      </c>
      <c r="G622" s="28" t="n">
        <v>45631</v>
      </c>
      <c r="H622" s="27" t="s">
        <v>236</v>
      </c>
      <c r="I622" s="27" t="s">
        <v>237</v>
      </c>
      <c r="J622" s="27" t="s">
        <v>287</v>
      </c>
      <c r="K622" s="27" t="s">
        <v>138</v>
      </c>
      <c r="L622" s="27" t="n">
        <v>48</v>
      </c>
      <c r="M622" s="27" t="n">
        <v>36</v>
      </c>
      <c r="N622" s="27" t="s">
        <v>127</v>
      </c>
      <c r="O622" s="27" t="s">
        <v>139</v>
      </c>
      <c r="P622" s="27" t="s">
        <v>187</v>
      </c>
      <c r="Q622" s="29" t="n">
        <v>1328.74</v>
      </c>
      <c r="R622" s="27" t="s">
        <v>130</v>
      </c>
      <c r="S622" s="27" t="s">
        <v>141</v>
      </c>
      <c r="T622" s="27" t="n">
        <v>4</v>
      </c>
      <c r="U622" s="27" t="n">
        <f aca="false">YEAR(E622)</f>
        <v>2024</v>
      </c>
      <c r="V622" s="27" t="str">
        <f aca="false">TEXT(E622,"MMM-YYYY")</f>
        <v>Dec-2024</v>
      </c>
      <c r="W622" s="27" t="n">
        <f aca="false">MONTH(E622)</f>
        <v>12</v>
      </c>
      <c r="X622" s="27" t="str">
        <f aca="false">TEXT(WEEKDAY(E622,2),"0")&amp;" - "&amp;TEXT(E622,"dddd")</f>
        <v>4 - Thursday</v>
      </c>
      <c r="Y622" s="27" t="str">
        <f aca="false">_xlfn.IFS(C622&lt;18,"Child (0-17)",C622&lt;40,"Young Adult (18-39)",C622&lt;60,"Adult (40-59)",TRUE(),"Senior (60+)")</f>
        <v>Young Adult (18-39)</v>
      </c>
      <c r="Z622" s="27" t="n">
        <f aca="false">ROUND(G622-E622,0)</f>
        <v>0</v>
      </c>
      <c r="AA622" s="27" t="n">
        <f aca="false">L622+M622</f>
        <v>84</v>
      </c>
      <c r="AB622" s="27" t="n">
        <f aca="false">IFERROR(ROUND(Q622/AA622,2),0)</f>
        <v>15.82</v>
      </c>
      <c r="AC622" s="27" t="str">
        <f aca="false">IF(AND(K622="Critical",N622="No"),"URGENT - No Bed","Normal")</f>
        <v>Normal</v>
      </c>
      <c r="AD622" s="33" t="n">
        <f aca="false">INDEX(Lookup_Tables!$B$3:$B$12,MATCH(H622,Lookup_Tables!$A$3:$A$12,0))</f>
        <v>3900000</v>
      </c>
      <c r="AE622" s="27" t="str">
        <f aca="false">INDEX(Lookup_Tables!$C$3:$C$12,MATCH(H622,Lookup_Tables!$A$3:$A$12,0))</f>
        <v>Dr. Rina Mehta</v>
      </c>
      <c r="AF622" s="27" t="str">
        <f aca="false">IFERROR(INDEX(Lookup_Tables!$F$16:$F$45,MATCH(I622,Lookup_Tables!$E$16:$E$45,0)),"N/A")</f>
        <v>EMP215</v>
      </c>
      <c r="AG622" s="27" t="n">
        <f aca="false">_xlfn.IFS(R622="Recovered",4,R622="Referred",3,R622="Admitted",2,R622="Deceased",1,TRUE(),0)</f>
        <v>4</v>
      </c>
      <c r="AH622" s="27" t="str">
        <f aca="false">IF(T622&gt;=4,"Satisfied",IF(T622&gt;=3,"Neutral","Needs Improvement"))</f>
        <v>Satisfied</v>
      </c>
    </row>
    <row r="623" customFormat="false" ht="15" hidden="false" customHeight="false" outlineLevel="0" collapsed="false">
      <c r="A623" s="30" t="s">
        <v>5328</v>
      </c>
      <c r="B623" s="30" t="s">
        <v>2393</v>
      </c>
      <c r="C623" s="30" t="n">
        <v>30</v>
      </c>
      <c r="D623" s="30" t="s">
        <v>121</v>
      </c>
      <c r="E623" s="31" t="n">
        <v>45391</v>
      </c>
      <c r="F623" s="30" t="s">
        <v>314</v>
      </c>
      <c r="G623" s="31" t="n">
        <v>45403</v>
      </c>
      <c r="H623" s="30" t="s">
        <v>236</v>
      </c>
      <c r="I623" s="30" t="s">
        <v>266</v>
      </c>
      <c r="J623" s="30" t="s">
        <v>455</v>
      </c>
      <c r="K623" s="30" t="s">
        <v>202</v>
      </c>
      <c r="L623" s="30" t="n">
        <v>14</v>
      </c>
      <c r="M623" s="30" t="n">
        <v>194</v>
      </c>
      <c r="N623" s="30" t="s">
        <v>186</v>
      </c>
      <c r="O623" s="30" t="s">
        <v>149</v>
      </c>
      <c r="P623" s="30" t="s">
        <v>150</v>
      </c>
      <c r="Q623" s="32" t="n">
        <v>19185.99</v>
      </c>
      <c r="R623" s="30" t="s">
        <v>172</v>
      </c>
      <c r="S623" s="30" t="s">
        <v>141</v>
      </c>
      <c r="T623" s="30" t="n">
        <v>2</v>
      </c>
      <c r="U623" s="30" t="n">
        <f aca="false">YEAR(E623)</f>
        <v>2024</v>
      </c>
      <c r="V623" s="30" t="str">
        <f aca="false">TEXT(E623,"MMM-YYYY")</f>
        <v>Apr-2024</v>
      </c>
      <c r="W623" s="30" t="n">
        <f aca="false">MONTH(E623)</f>
        <v>4</v>
      </c>
      <c r="X623" s="30" t="str">
        <f aca="false">TEXT(WEEKDAY(E623,2),"0")&amp;" - "&amp;TEXT(E623,"dddd")</f>
        <v>2 - Tuesday</v>
      </c>
      <c r="Y623" s="30" t="str">
        <f aca="false">_xlfn.IFS(C623&lt;18,"Child (0-17)",C623&lt;40,"Young Adult (18-39)",C623&lt;60,"Adult (40-59)",TRUE(),"Senior (60+)")</f>
        <v>Young Adult (18-39)</v>
      </c>
      <c r="Z623" s="30" t="n">
        <f aca="false">ROUND(G623-E623,0)</f>
        <v>12</v>
      </c>
      <c r="AA623" s="30" t="n">
        <f aca="false">L623+M623</f>
        <v>208</v>
      </c>
      <c r="AB623" s="30" t="n">
        <f aca="false">IFERROR(ROUND(Q623/AA623,2),0)</f>
        <v>92.24</v>
      </c>
      <c r="AC623" s="30" t="str">
        <f aca="false">IF(AND(K623="Critical",N623="No"),"URGENT - No Bed","Normal")</f>
        <v>Normal</v>
      </c>
      <c r="AD623" s="34" t="n">
        <f aca="false">INDEX(Lookup_Tables!$B$3:$B$12,MATCH(H623,Lookup_Tables!$A$3:$A$12,0))</f>
        <v>3900000</v>
      </c>
      <c r="AE623" s="30" t="str">
        <f aca="false">INDEX(Lookup_Tables!$C$3:$C$12,MATCH(H623,Lookup_Tables!$A$3:$A$12,0))</f>
        <v>Dr. Rina Mehta</v>
      </c>
      <c r="AF623" s="30" t="str">
        <f aca="false">IFERROR(INDEX(Lookup_Tables!$F$16:$F$45,MATCH(I623,Lookup_Tables!$E$16:$E$45,0)),"N/A")</f>
        <v>EMP217</v>
      </c>
      <c r="AG623" s="30" t="n">
        <f aca="false">_xlfn.IFS(R623="Recovered",4,R623="Referred",3,R623="Admitted",2,R623="Deceased",1,TRUE(),0)</f>
        <v>2</v>
      </c>
      <c r="AH623" s="30" t="str">
        <f aca="false">IF(T623&gt;=4,"Satisfied",IF(T623&gt;=3,"Neutral","Needs Improvement"))</f>
        <v>Needs Improvement</v>
      </c>
    </row>
    <row r="624" customFormat="false" ht="15" hidden="false" customHeight="false" outlineLevel="0" collapsed="false">
      <c r="A624" s="27" t="s">
        <v>3474</v>
      </c>
      <c r="B624" s="27" t="s">
        <v>3475</v>
      </c>
      <c r="C624" s="27" t="n">
        <v>29</v>
      </c>
      <c r="D624" s="27" t="s">
        <v>181</v>
      </c>
      <c r="E624" s="28" t="n">
        <v>45588</v>
      </c>
      <c r="F624" s="27" t="s">
        <v>1260</v>
      </c>
      <c r="G624" s="28" t="n">
        <v>45589</v>
      </c>
      <c r="H624" s="27" t="s">
        <v>135</v>
      </c>
      <c r="I624" s="27" t="s">
        <v>251</v>
      </c>
      <c r="J624" s="27" t="s">
        <v>252</v>
      </c>
      <c r="K624" s="27" t="s">
        <v>126</v>
      </c>
      <c r="L624" s="27" t="n">
        <v>41</v>
      </c>
      <c r="M624" s="27" t="n">
        <v>146</v>
      </c>
      <c r="N624" s="27" t="s">
        <v>127</v>
      </c>
      <c r="O624" s="27" t="s">
        <v>128</v>
      </c>
      <c r="P624" s="27" t="s">
        <v>187</v>
      </c>
      <c r="Q624" s="29" t="n">
        <v>8687.85</v>
      </c>
      <c r="R624" s="27" t="s">
        <v>172</v>
      </c>
      <c r="S624" s="27" t="s">
        <v>335</v>
      </c>
      <c r="T624" s="27" t="n">
        <v>2</v>
      </c>
      <c r="U624" s="27" t="n">
        <f aca="false">YEAR(E624)</f>
        <v>2024</v>
      </c>
      <c r="V624" s="27" t="str">
        <f aca="false">TEXT(E624,"MMM-YYYY")</f>
        <v>Oct-2024</v>
      </c>
      <c r="W624" s="27" t="n">
        <f aca="false">MONTH(E624)</f>
        <v>10</v>
      </c>
      <c r="X624" s="27" t="str">
        <f aca="false">TEXT(WEEKDAY(E624,2),"0")&amp;" - "&amp;TEXT(E624,"dddd")</f>
        <v>3 - Wednesday</v>
      </c>
      <c r="Y624" s="27" t="str">
        <f aca="false">_xlfn.IFS(C624&lt;18,"Child (0-17)",C624&lt;40,"Young Adult (18-39)",C624&lt;60,"Adult (40-59)",TRUE(),"Senior (60+)")</f>
        <v>Young Adult (18-39)</v>
      </c>
      <c r="Z624" s="27" t="n">
        <f aca="false">ROUND(G624-E624,0)</f>
        <v>1</v>
      </c>
      <c r="AA624" s="27" t="n">
        <f aca="false">L624+M624</f>
        <v>187</v>
      </c>
      <c r="AB624" s="27" t="n">
        <f aca="false">IFERROR(ROUND(Q624/AA624,2),0)</f>
        <v>46.46</v>
      </c>
      <c r="AC624" s="27" t="str">
        <f aca="false">IF(AND(K624="Critical",N624="No"),"URGENT - No Bed","Normal")</f>
        <v>Normal</v>
      </c>
      <c r="AD624" s="33" t="n">
        <f aca="false">INDEX(Lookup_Tables!$B$3:$B$12,MATCH(H624,Lookup_Tables!$A$3:$A$12,0))</f>
        <v>4600000</v>
      </c>
      <c r="AE624" s="27" t="str">
        <f aca="false">INDEX(Lookup_Tables!$C$3:$C$12,MATCH(H624,Lookup_Tables!$A$3:$A$12,0))</f>
        <v>Dr. Farhan Khan</v>
      </c>
      <c r="AF624" s="27" t="str">
        <f aca="false">IFERROR(INDEX(Lookup_Tables!$F$16:$F$45,MATCH(I624,Lookup_Tables!$E$16:$E$45,0)),"N/A")</f>
        <v>EMP207</v>
      </c>
      <c r="AG624" s="27" t="n">
        <f aca="false">_xlfn.IFS(R624="Recovered",4,R624="Referred",3,R624="Admitted",2,R624="Deceased",1,TRUE(),0)</f>
        <v>2</v>
      </c>
      <c r="AH624" s="27" t="str">
        <f aca="false">IF(T624&gt;=4,"Satisfied",IF(T624&gt;=3,"Neutral","Needs Improvement"))</f>
        <v>Needs Improvement</v>
      </c>
    </row>
    <row r="625" customFormat="false" ht="15" hidden="false" customHeight="false" outlineLevel="0" collapsed="false">
      <c r="A625" s="30" t="s">
        <v>2995</v>
      </c>
      <c r="B625" s="30" t="s">
        <v>2996</v>
      </c>
      <c r="C625" s="30" t="n">
        <v>42</v>
      </c>
      <c r="D625" s="30" t="s">
        <v>121</v>
      </c>
      <c r="E625" s="31" t="n">
        <v>45440</v>
      </c>
      <c r="F625" s="30" t="s">
        <v>1860</v>
      </c>
      <c r="G625" s="31" t="n">
        <v>45441</v>
      </c>
      <c r="H625" s="30" t="s">
        <v>161</v>
      </c>
      <c r="I625" s="30" t="s">
        <v>162</v>
      </c>
      <c r="J625" s="30" t="s">
        <v>163</v>
      </c>
      <c r="K625" s="30" t="s">
        <v>138</v>
      </c>
      <c r="L625" s="30" t="n">
        <v>21</v>
      </c>
      <c r="M625" s="30" t="n">
        <v>29</v>
      </c>
      <c r="N625" s="30" t="s">
        <v>186</v>
      </c>
      <c r="O625" s="30" t="s">
        <v>128</v>
      </c>
      <c r="P625" s="30" t="s">
        <v>187</v>
      </c>
      <c r="Q625" s="32" t="n">
        <v>841.39</v>
      </c>
      <c r="R625" s="30" t="s">
        <v>130</v>
      </c>
      <c r="S625" s="30" t="s">
        <v>141</v>
      </c>
      <c r="T625" s="30" t="n">
        <v>3</v>
      </c>
      <c r="U625" s="30" t="n">
        <f aca="false">YEAR(E625)</f>
        <v>2024</v>
      </c>
      <c r="V625" s="30" t="str">
        <f aca="false">TEXT(E625,"MMM-YYYY")</f>
        <v>May-2024</v>
      </c>
      <c r="W625" s="30" t="n">
        <f aca="false">MONTH(E625)</f>
        <v>5</v>
      </c>
      <c r="X625" s="30" t="str">
        <f aca="false">TEXT(WEEKDAY(E625,2),"0")&amp;" - "&amp;TEXT(E625,"dddd")</f>
        <v>2 - Tuesday</v>
      </c>
      <c r="Y625" s="30" t="str">
        <f aca="false">_xlfn.IFS(C625&lt;18,"Child (0-17)",C625&lt;40,"Young Adult (18-39)",C625&lt;60,"Adult (40-59)",TRUE(),"Senior (60+)")</f>
        <v>Adult (40-59)</v>
      </c>
      <c r="Z625" s="30" t="n">
        <f aca="false">ROUND(G625-E625,0)</f>
        <v>1</v>
      </c>
      <c r="AA625" s="30" t="n">
        <f aca="false">L625+M625</f>
        <v>50</v>
      </c>
      <c r="AB625" s="30" t="n">
        <f aca="false">IFERROR(ROUND(Q625/AA625,2),0)</f>
        <v>16.83</v>
      </c>
      <c r="AC625" s="30" t="str">
        <f aca="false">IF(AND(K625="Critical",N625="No"),"URGENT - No Bed","Normal")</f>
        <v>Normal</v>
      </c>
      <c r="AD625" s="34" t="n">
        <f aca="false">INDEX(Lookup_Tables!$B$3:$B$12,MATCH(H625,Lookup_Tables!$A$3:$A$12,0))</f>
        <v>3600000</v>
      </c>
      <c r="AE625" s="30" t="str">
        <f aca="false">INDEX(Lookup_Tables!$C$3:$C$12,MATCH(H625,Lookup_Tables!$A$3:$A$12,0))</f>
        <v>Dr. Sameer Joshi</v>
      </c>
      <c r="AF625" s="30" t="str">
        <f aca="false">IFERROR(INDEX(Lookup_Tables!$F$16:$F$45,MATCH(I625,Lookup_Tables!$E$16:$E$45,0)),"N/A")</f>
        <v>EMP222</v>
      </c>
      <c r="AG625" s="30" t="n">
        <f aca="false">_xlfn.IFS(R625="Recovered",4,R625="Referred",3,R625="Admitted",2,R625="Deceased",1,TRUE(),0)</f>
        <v>4</v>
      </c>
      <c r="AH625" s="30" t="str">
        <f aca="false">IF(T625&gt;=4,"Satisfied",IF(T625&gt;=3,"Neutral","Needs Improvement"))</f>
        <v>Neutral</v>
      </c>
    </row>
    <row r="626" customFormat="false" ht="15" hidden="false" customHeight="false" outlineLevel="0" collapsed="false">
      <c r="A626" s="27" t="s">
        <v>6864</v>
      </c>
      <c r="B626" s="27" t="s">
        <v>2553</v>
      </c>
      <c r="C626" s="27" t="n">
        <v>46</v>
      </c>
      <c r="D626" s="27" t="s">
        <v>121</v>
      </c>
      <c r="E626" s="28" t="n">
        <v>45317</v>
      </c>
      <c r="F626" s="27" t="s">
        <v>1921</v>
      </c>
      <c r="G626" s="28" t="n">
        <v>45322</v>
      </c>
      <c r="H626" s="27" t="s">
        <v>135</v>
      </c>
      <c r="I626" s="27" t="s">
        <v>278</v>
      </c>
      <c r="J626" s="27" t="s">
        <v>137</v>
      </c>
      <c r="K626" s="27" t="s">
        <v>126</v>
      </c>
      <c r="L626" s="27" t="n">
        <v>14</v>
      </c>
      <c r="M626" s="27" t="n">
        <v>56</v>
      </c>
      <c r="N626" s="27" t="s">
        <v>186</v>
      </c>
      <c r="O626" s="27" t="s">
        <v>128</v>
      </c>
      <c r="P626" s="27" t="s">
        <v>140</v>
      </c>
      <c r="Q626" s="29" t="n">
        <v>7204.1</v>
      </c>
      <c r="R626" s="27" t="s">
        <v>268</v>
      </c>
      <c r="S626" s="27" t="s">
        <v>223</v>
      </c>
      <c r="T626" s="27" t="n">
        <v>1</v>
      </c>
      <c r="U626" s="27" t="n">
        <f aca="false">YEAR(E626)</f>
        <v>2024</v>
      </c>
      <c r="V626" s="27" t="str">
        <f aca="false">TEXT(E626,"MMM-YYYY")</f>
        <v>Jan-2024</v>
      </c>
      <c r="W626" s="27" t="n">
        <f aca="false">MONTH(E626)</f>
        <v>1</v>
      </c>
      <c r="X626" s="27" t="str">
        <f aca="false">TEXT(WEEKDAY(E626,2),"0")&amp;" - "&amp;TEXT(E626,"dddd")</f>
        <v>5 - Friday</v>
      </c>
      <c r="Y626" s="27" t="str">
        <f aca="false">_xlfn.IFS(C626&lt;18,"Child (0-17)",C626&lt;40,"Young Adult (18-39)",C626&lt;60,"Adult (40-59)",TRUE(),"Senior (60+)")</f>
        <v>Adult (40-59)</v>
      </c>
      <c r="Z626" s="27" t="n">
        <f aca="false">ROUND(G626-E626,0)</f>
        <v>5</v>
      </c>
      <c r="AA626" s="27" t="n">
        <f aca="false">L626+M626</f>
        <v>70</v>
      </c>
      <c r="AB626" s="27" t="n">
        <f aca="false">IFERROR(ROUND(Q626/AA626,2),0)</f>
        <v>102.92</v>
      </c>
      <c r="AC626" s="27" t="str">
        <f aca="false">IF(AND(K626="Critical",N626="No"),"URGENT - No Bed","Normal")</f>
        <v>Normal</v>
      </c>
      <c r="AD626" s="33" t="n">
        <f aca="false">INDEX(Lookup_Tables!$B$3:$B$12,MATCH(H626,Lookup_Tables!$A$3:$A$12,0))</f>
        <v>4600000</v>
      </c>
      <c r="AE626" s="27" t="str">
        <f aca="false">INDEX(Lookup_Tables!$C$3:$C$12,MATCH(H626,Lookup_Tables!$A$3:$A$12,0))</f>
        <v>Dr. Farhan Khan</v>
      </c>
      <c r="AF626" s="27" t="str">
        <f aca="false">IFERROR(INDEX(Lookup_Tables!$F$16:$F$45,MATCH(I626,Lookup_Tables!$E$16:$E$45,0)),"N/A")</f>
        <v>EMP208</v>
      </c>
      <c r="AG626" s="27" t="n">
        <f aca="false">_xlfn.IFS(R626="Recovered",4,R626="Referred",3,R626="Admitted",2,R626="Deceased",1,TRUE(),0)</f>
        <v>3</v>
      </c>
      <c r="AH626" s="27" t="str">
        <f aca="false">IF(T626&gt;=4,"Satisfied",IF(T626&gt;=3,"Neutral","Needs Improvement"))</f>
        <v>Needs Improvement</v>
      </c>
    </row>
    <row r="627" customFormat="false" ht="15" hidden="false" customHeight="false" outlineLevel="0" collapsed="false">
      <c r="A627" s="30" t="s">
        <v>5961</v>
      </c>
      <c r="B627" s="30" t="s">
        <v>691</v>
      </c>
      <c r="C627" s="30" t="n">
        <v>48</v>
      </c>
      <c r="D627" s="30" t="s">
        <v>181</v>
      </c>
      <c r="E627" s="31" t="n">
        <v>45473</v>
      </c>
      <c r="F627" s="30" t="s">
        <v>360</v>
      </c>
      <c r="G627" s="31" t="n">
        <v>45473</v>
      </c>
      <c r="H627" s="30" t="s">
        <v>242</v>
      </c>
      <c r="I627" s="30" t="s">
        <v>315</v>
      </c>
      <c r="J627" s="30" t="s">
        <v>363</v>
      </c>
      <c r="K627" s="30" t="s">
        <v>156</v>
      </c>
      <c r="L627" s="30" t="n">
        <v>53</v>
      </c>
      <c r="M627" s="30" t="n">
        <v>49</v>
      </c>
      <c r="N627" s="30" t="s">
        <v>186</v>
      </c>
      <c r="O627" s="30" t="s">
        <v>139</v>
      </c>
      <c r="P627" s="30" t="s">
        <v>150</v>
      </c>
      <c r="Q627" s="32" t="n">
        <v>4343.76</v>
      </c>
      <c r="R627" s="30" t="s">
        <v>130</v>
      </c>
      <c r="S627" s="30" t="s">
        <v>178</v>
      </c>
      <c r="T627" s="30" t="n">
        <v>5</v>
      </c>
      <c r="U627" s="30" t="n">
        <f aca="false">YEAR(E627)</f>
        <v>2024</v>
      </c>
      <c r="V627" s="30" t="str">
        <f aca="false">TEXT(E627,"MMM-YYYY")</f>
        <v>Jun-2024</v>
      </c>
      <c r="W627" s="30" t="n">
        <f aca="false">MONTH(E627)</f>
        <v>6</v>
      </c>
      <c r="X627" s="30" t="str">
        <f aca="false">TEXT(WEEKDAY(E627,2),"0")&amp;" - "&amp;TEXT(E627,"dddd")</f>
        <v>7 - Sunday</v>
      </c>
      <c r="Y627" s="30" t="str">
        <f aca="false">_xlfn.IFS(C627&lt;18,"Child (0-17)",C627&lt;40,"Young Adult (18-39)",C627&lt;60,"Adult (40-59)",TRUE(),"Senior (60+)")</f>
        <v>Adult (40-59)</v>
      </c>
      <c r="Z627" s="30" t="n">
        <f aca="false">ROUND(G627-E627,0)</f>
        <v>0</v>
      </c>
      <c r="AA627" s="30" t="n">
        <f aca="false">L627+M627</f>
        <v>102</v>
      </c>
      <c r="AB627" s="30" t="n">
        <f aca="false">IFERROR(ROUND(Q627/AA627,2),0)</f>
        <v>42.59</v>
      </c>
      <c r="AC627" s="30" t="str">
        <f aca="false">IF(AND(K627="Critical",N627="No"),"URGENT - No Bed","Normal")</f>
        <v>Normal</v>
      </c>
      <c r="AD627" s="34" t="n">
        <f aca="false">INDEX(Lookup_Tables!$B$3:$B$12,MATCH(H627,Lookup_Tables!$A$3:$A$12,0))</f>
        <v>3000000</v>
      </c>
      <c r="AE627" s="30" t="str">
        <f aca="false">INDEX(Lookup_Tables!$C$3:$C$12,MATCH(H627,Lookup_Tables!$A$3:$A$12,0))</f>
        <v>Dr. Pooja Iyer</v>
      </c>
      <c r="AF627" s="30" t="str">
        <f aca="false">IFERROR(INDEX(Lookup_Tables!$F$16:$F$45,MATCH(I627,Lookup_Tables!$E$16:$E$45,0)),"N/A")</f>
        <v>EMP213</v>
      </c>
      <c r="AG627" s="30" t="n">
        <f aca="false">_xlfn.IFS(R627="Recovered",4,R627="Referred",3,R627="Admitted",2,R627="Deceased",1,TRUE(),0)</f>
        <v>4</v>
      </c>
      <c r="AH627" s="30" t="str">
        <f aca="false">IF(T627&gt;=4,"Satisfied",IF(T627&gt;=3,"Neutral","Needs Improvement"))</f>
        <v>Satisfied</v>
      </c>
    </row>
    <row r="628" customFormat="false" ht="15" hidden="false" customHeight="false" outlineLevel="0" collapsed="false">
      <c r="A628" s="27" t="s">
        <v>6231</v>
      </c>
      <c r="B628" s="27" t="s">
        <v>745</v>
      </c>
      <c r="C628" s="27" t="n">
        <v>2</v>
      </c>
      <c r="D628" s="27" t="s">
        <v>181</v>
      </c>
      <c r="E628" s="28" t="n">
        <v>45394</v>
      </c>
      <c r="F628" s="27" t="s">
        <v>695</v>
      </c>
      <c r="G628" s="28" t="n">
        <v>45395</v>
      </c>
      <c r="H628" s="27" t="s">
        <v>236</v>
      </c>
      <c r="I628" s="27" t="s">
        <v>266</v>
      </c>
      <c r="J628" s="27" t="s">
        <v>267</v>
      </c>
      <c r="K628" s="27" t="s">
        <v>138</v>
      </c>
      <c r="L628" s="27" t="n">
        <v>68</v>
      </c>
      <c r="M628" s="27" t="n">
        <v>40</v>
      </c>
      <c r="N628" s="27" t="s">
        <v>127</v>
      </c>
      <c r="O628" s="27" t="s">
        <v>139</v>
      </c>
      <c r="P628" s="27" t="s">
        <v>140</v>
      </c>
      <c r="Q628" s="29" t="n">
        <v>1953.14</v>
      </c>
      <c r="R628" s="27" t="s">
        <v>130</v>
      </c>
      <c r="S628" s="27" t="s">
        <v>157</v>
      </c>
      <c r="T628" s="27" t="n">
        <v>4</v>
      </c>
      <c r="U628" s="27" t="n">
        <f aca="false">YEAR(E628)</f>
        <v>2024</v>
      </c>
      <c r="V628" s="27" t="str">
        <f aca="false">TEXT(E628,"MMM-YYYY")</f>
        <v>Apr-2024</v>
      </c>
      <c r="W628" s="27" t="n">
        <f aca="false">MONTH(E628)</f>
        <v>4</v>
      </c>
      <c r="X628" s="27" t="str">
        <f aca="false">TEXT(WEEKDAY(E628,2),"0")&amp;" - "&amp;TEXT(E628,"dddd")</f>
        <v>5 - Friday</v>
      </c>
      <c r="Y628" s="27" t="str">
        <f aca="false">_xlfn.IFS(C628&lt;18,"Child (0-17)",C628&lt;40,"Young Adult (18-39)",C628&lt;60,"Adult (40-59)",TRUE(),"Senior (60+)")</f>
        <v>Child (0-17)</v>
      </c>
      <c r="Z628" s="27" t="n">
        <f aca="false">ROUND(G628-E628,0)</f>
        <v>1</v>
      </c>
      <c r="AA628" s="27" t="n">
        <f aca="false">L628+M628</f>
        <v>108</v>
      </c>
      <c r="AB628" s="27" t="n">
        <f aca="false">IFERROR(ROUND(Q628/AA628,2),0)</f>
        <v>18.08</v>
      </c>
      <c r="AC628" s="27" t="str">
        <f aca="false">IF(AND(K628="Critical",N628="No"),"URGENT - No Bed","Normal")</f>
        <v>Normal</v>
      </c>
      <c r="AD628" s="33" t="n">
        <f aca="false">INDEX(Lookup_Tables!$B$3:$B$12,MATCH(H628,Lookup_Tables!$A$3:$A$12,0))</f>
        <v>3900000</v>
      </c>
      <c r="AE628" s="27" t="str">
        <f aca="false">INDEX(Lookup_Tables!$C$3:$C$12,MATCH(H628,Lookup_Tables!$A$3:$A$12,0))</f>
        <v>Dr. Rina Mehta</v>
      </c>
      <c r="AF628" s="27" t="str">
        <f aca="false">IFERROR(INDEX(Lookup_Tables!$F$16:$F$45,MATCH(I628,Lookup_Tables!$E$16:$E$45,0)),"N/A")</f>
        <v>EMP217</v>
      </c>
      <c r="AG628" s="27" t="n">
        <f aca="false">_xlfn.IFS(R628="Recovered",4,R628="Referred",3,R628="Admitted",2,R628="Deceased",1,TRUE(),0)</f>
        <v>4</v>
      </c>
      <c r="AH628" s="27" t="str">
        <f aca="false">IF(T628&gt;=4,"Satisfied",IF(T628&gt;=3,"Neutral","Needs Improvement"))</f>
        <v>Satisfied</v>
      </c>
    </row>
    <row r="629" customFormat="false" ht="15" hidden="false" customHeight="false" outlineLevel="0" collapsed="false">
      <c r="A629" s="30" t="s">
        <v>1554</v>
      </c>
      <c r="B629" s="30" t="s">
        <v>1555</v>
      </c>
      <c r="C629" s="30" t="n">
        <v>66</v>
      </c>
      <c r="D629" s="30" t="s">
        <v>181</v>
      </c>
      <c r="E629" s="31" t="n">
        <v>45473</v>
      </c>
      <c r="F629" s="30" t="s">
        <v>1436</v>
      </c>
      <c r="G629" s="31" t="n">
        <v>45482</v>
      </c>
      <c r="H629" s="30" t="s">
        <v>242</v>
      </c>
      <c r="I629" s="30" t="s">
        <v>466</v>
      </c>
      <c r="J629" s="30" t="s">
        <v>422</v>
      </c>
      <c r="K629" s="30" t="s">
        <v>202</v>
      </c>
      <c r="L629" s="30" t="n">
        <v>0</v>
      </c>
      <c r="M629" s="30" t="n">
        <v>167</v>
      </c>
      <c r="N629" s="30" t="s">
        <v>186</v>
      </c>
      <c r="O629" s="30" t="s">
        <v>128</v>
      </c>
      <c r="P629" s="30" t="s">
        <v>150</v>
      </c>
      <c r="Q629" s="32" t="n">
        <v>18578.26</v>
      </c>
      <c r="R629" s="30" t="s">
        <v>172</v>
      </c>
      <c r="S629" s="30" t="s">
        <v>151</v>
      </c>
      <c r="T629" s="30" t="n">
        <v>2</v>
      </c>
      <c r="U629" s="30" t="n">
        <f aca="false">YEAR(E629)</f>
        <v>2024</v>
      </c>
      <c r="V629" s="30" t="str">
        <f aca="false">TEXT(E629,"MMM-YYYY")</f>
        <v>Jun-2024</v>
      </c>
      <c r="W629" s="30" t="n">
        <f aca="false">MONTH(E629)</f>
        <v>6</v>
      </c>
      <c r="X629" s="30" t="str">
        <f aca="false">TEXT(WEEKDAY(E629,2),"0")&amp;" - "&amp;TEXT(E629,"dddd")</f>
        <v>7 - Sunday</v>
      </c>
      <c r="Y629" s="30" t="str">
        <f aca="false">_xlfn.IFS(C629&lt;18,"Child (0-17)",C629&lt;40,"Young Adult (18-39)",C629&lt;60,"Adult (40-59)",TRUE(),"Senior (60+)")</f>
        <v>Senior (60+)</v>
      </c>
      <c r="Z629" s="30" t="n">
        <f aca="false">ROUND(G629-E629,0)</f>
        <v>9</v>
      </c>
      <c r="AA629" s="30" t="n">
        <f aca="false">L629+M629</f>
        <v>167</v>
      </c>
      <c r="AB629" s="30" t="n">
        <f aca="false">IFERROR(ROUND(Q629/AA629,2),0)</f>
        <v>111.25</v>
      </c>
      <c r="AC629" s="30" t="str">
        <f aca="false">IF(AND(K629="Critical",N629="No"),"URGENT - No Bed","Normal")</f>
        <v>Normal</v>
      </c>
      <c r="AD629" s="34" t="n">
        <f aca="false">INDEX(Lookup_Tables!$B$3:$B$12,MATCH(H629,Lookup_Tables!$A$3:$A$12,0))</f>
        <v>3000000</v>
      </c>
      <c r="AE629" s="30" t="str">
        <f aca="false">INDEX(Lookup_Tables!$C$3:$C$12,MATCH(H629,Lookup_Tables!$A$3:$A$12,0))</f>
        <v>Dr. Pooja Iyer</v>
      </c>
      <c r="AF629" s="30" t="str">
        <f aca="false">IFERROR(INDEX(Lookup_Tables!$F$16:$F$45,MATCH(I629,Lookup_Tables!$E$16:$E$45,0)),"N/A")</f>
        <v>EMP212</v>
      </c>
      <c r="AG629" s="30" t="n">
        <f aca="false">_xlfn.IFS(R629="Recovered",4,R629="Referred",3,R629="Admitted",2,R629="Deceased",1,TRUE(),0)</f>
        <v>2</v>
      </c>
      <c r="AH629" s="30" t="str">
        <f aca="false">IF(T629&gt;=4,"Satisfied",IF(T629&gt;=3,"Neutral","Needs Improvement"))</f>
        <v>Needs Improvement</v>
      </c>
    </row>
    <row r="630" customFormat="false" ht="15" hidden="false" customHeight="false" outlineLevel="0" collapsed="false">
      <c r="A630" s="27" t="s">
        <v>1556</v>
      </c>
      <c r="B630" s="27" t="s">
        <v>1557</v>
      </c>
      <c r="C630" s="27" t="n">
        <v>75</v>
      </c>
      <c r="D630" s="27" t="s">
        <v>121</v>
      </c>
      <c r="E630" s="28" t="n">
        <v>45581</v>
      </c>
      <c r="F630" s="27" t="s">
        <v>1162</v>
      </c>
      <c r="G630" s="28" t="n">
        <v>45581</v>
      </c>
      <c r="H630" s="27" t="s">
        <v>242</v>
      </c>
      <c r="I630" s="27" t="s">
        <v>315</v>
      </c>
      <c r="J630" s="27" t="s">
        <v>422</v>
      </c>
      <c r="K630" s="27" t="s">
        <v>138</v>
      </c>
      <c r="L630" s="27" t="n">
        <v>78</v>
      </c>
      <c r="M630" s="27" t="n">
        <v>41</v>
      </c>
      <c r="N630" s="27" t="s">
        <v>186</v>
      </c>
      <c r="O630" s="27" t="s">
        <v>128</v>
      </c>
      <c r="P630" s="27" t="s">
        <v>187</v>
      </c>
      <c r="Q630" s="29" t="n">
        <v>1581.97</v>
      </c>
      <c r="R630" s="27" t="s">
        <v>130</v>
      </c>
      <c r="S630" s="27" t="s">
        <v>223</v>
      </c>
      <c r="T630" s="27" t="n">
        <v>4</v>
      </c>
      <c r="U630" s="27" t="n">
        <f aca="false">YEAR(E630)</f>
        <v>2024</v>
      </c>
      <c r="V630" s="27" t="str">
        <f aca="false">TEXT(E630,"MMM-YYYY")</f>
        <v>Oct-2024</v>
      </c>
      <c r="W630" s="27" t="n">
        <f aca="false">MONTH(E630)</f>
        <v>10</v>
      </c>
      <c r="X630" s="27" t="str">
        <f aca="false">TEXT(WEEKDAY(E630,2),"0")&amp;" - "&amp;TEXT(E630,"dddd")</f>
        <v>3 - Wednesday</v>
      </c>
      <c r="Y630" s="27" t="str">
        <f aca="false">_xlfn.IFS(C630&lt;18,"Child (0-17)",C630&lt;40,"Young Adult (18-39)",C630&lt;60,"Adult (40-59)",TRUE(),"Senior (60+)")</f>
        <v>Senior (60+)</v>
      </c>
      <c r="Z630" s="27" t="n">
        <f aca="false">ROUND(G630-E630,0)</f>
        <v>0</v>
      </c>
      <c r="AA630" s="27" t="n">
        <f aca="false">L630+M630</f>
        <v>119</v>
      </c>
      <c r="AB630" s="27" t="n">
        <f aca="false">IFERROR(ROUND(Q630/AA630,2),0)</f>
        <v>13.29</v>
      </c>
      <c r="AC630" s="27" t="str">
        <f aca="false">IF(AND(K630="Critical",N630="No"),"URGENT - No Bed","Normal")</f>
        <v>Normal</v>
      </c>
      <c r="AD630" s="33" t="n">
        <f aca="false">INDEX(Lookup_Tables!$B$3:$B$12,MATCH(H630,Lookup_Tables!$A$3:$A$12,0))</f>
        <v>3000000</v>
      </c>
      <c r="AE630" s="27" t="str">
        <f aca="false">INDEX(Lookup_Tables!$C$3:$C$12,MATCH(H630,Lookup_Tables!$A$3:$A$12,0))</f>
        <v>Dr. Pooja Iyer</v>
      </c>
      <c r="AF630" s="27" t="str">
        <f aca="false">IFERROR(INDEX(Lookup_Tables!$F$16:$F$45,MATCH(I630,Lookup_Tables!$E$16:$E$45,0)),"N/A")</f>
        <v>EMP213</v>
      </c>
      <c r="AG630" s="27" t="n">
        <f aca="false">_xlfn.IFS(R630="Recovered",4,R630="Referred",3,R630="Admitted",2,R630="Deceased",1,TRUE(),0)</f>
        <v>4</v>
      </c>
      <c r="AH630" s="27" t="str">
        <f aca="false">IF(T630&gt;=4,"Satisfied",IF(T630&gt;=3,"Neutral","Needs Improvement"))</f>
        <v>Satisfied</v>
      </c>
    </row>
    <row r="631" customFormat="false" ht="15" hidden="false" customHeight="false" outlineLevel="0" collapsed="false">
      <c r="A631" s="30" t="s">
        <v>6342</v>
      </c>
      <c r="B631" s="30" t="s">
        <v>6343</v>
      </c>
      <c r="C631" s="30" t="n">
        <v>27</v>
      </c>
      <c r="D631" s="30" t="s">
        <v>121</v>
      </c>
      <c r="E631" s="31" t="n">
        <v>45323</v>
      </c>
      <c r="F631" s="30" t="s">
        <v>1907</v>
      </c>
      <c r="G631" s="31" t="n">
        <v>45323</v>
      </c>
      <c r="H631" s="30" t="s">
        <v>146</v>
      </c>
      <c r="I631" s="30" t="s">
        <v>309</v>
      </c>
      <c r="J631" s="30" t="s">
        <v>244</v>
      </c>
      <c r="K631" s="30" t="s">
        <v>156</v>
      </c>
      <c r="L631" s="30" t="n">
        <v>48</v>
      </c>
      <c r="M631" s="30" t="n">
        <v>39</v>
      </c>
      <c r="N631" s="30" t="s">
        <v>127</v>
      </c>
      <c r="O631" s="30" t="s">
        <v>149</v>
      </c>
      <c r="P631" s="30" t="s">
        <v>140</v>
      </c>
      <c r="Q631" s="32" t="n">
        <v>3032.09</v>
      </c>
      <c r="R631" s="30" t="s">
        <v>130</v>
      </c>
      <c r="S631" s="30" t="s">
        <v>192</v>
      </c>
      <c r="T631" s="30" t="n">
        <v>4</v>
      </c>
      <c r="U631" s="30" t="n">
        <f aca="false">YEAR(E631)</f>
        <v>2024</v>
      </c>
      <c r="V631" s="30" t="str">
        <f aca="false">TEXT(E631,"MMM-YYYY")</f>
        <v>Feb-2024</v>
      </c>
      <c r="W631" s="30" t="n">
        <f aca="false">MONTH(E631)</f>
        <v>2</v>
      </c>
      <c r="X631" s="30" t="str">
        <f aca="false">TEXT(WEEKDAY(E631,2),"0")&amp;" - "&amp;TEXT(E631,"dddd")</f>
        <v>4 - Thursday</v>
      </c>
      <c r="Y631" s="30" t="str">
        <f aca="false">_xlfn.IFS(C631&lt;18,"Child (0-17)",C631&lt;40,"Young Adult (18-39)",C631&lt;60,"Adult (40-59)",TRUE(),"Senior (60+)")</f>
        <v>Young Adult (18-39)</v>
      </c>
      <c r="Z631" s="30" t="n">
        <f aca="false">ROUND(G631-E631,0)</f>
        <v>0</v>
      </c>
      <c r="AA631" s="30" t="n">
        <f aca="false">L631+M631</f>
        <v>87</v>
      </c>
      <c r="AB631" s="30" t="n">
        <f aca="false">IFERROR(ROUND(Q631/AA631,2),0)</f>
        <v>34.85</v>
      </c>
      <c r="AC631" s="30" t="str">
        <f aca="false">IF(AND(K631="Critical",N631="No"),"URGENT - No Bed","Normal")</f>
        <v>Normal</v>
      </c>
      <c r="AD631" s="34" t="n">
        <f aca="false">INDEX(Lookup_Tables!$B$3:$B$12,MATCH(H631,Lookup_Tables!$A$3:$A$12,0))</f>
        <v>2700000</v>
      </c>
      <c r="AE631" s="30" t="str">
        <f aca="false">INDEX(Lookup_Tables!$C$3:$C$12,MATCH(H631,Lookup_Tables!$A$3:$A$12,0))</f>
        <v>Dr. Vikram Singh</v>
      </c>
      <c r="AF631" s="30" t="str">
        <f aca="false">IFERROR(INDEX(Lookup_Tables!$F$16:$F$45,MATCH(I631,Lookup_Tables!$E$16:$E$45,0)),"N/A")</f>
        <v>EMP228</v>
      </c>
      <c r="AG631" s="30" t="n">
        <f aca="false">_xlfn.IFS(R631="Recovered",4,R631="Referred",3,R631="Admitted",2,R631="Deceased",1,TRUE(),0)</f>
        <v>4</v>
      </c>
      <c r="AH631" s="30" t="str">
        <f aca="false">IF(T631&gt;=4,"Satisfied",IF(T631&gt;=3,"Neutral","Needs Improvement"))</f>
        <v>Satisfied</v>
      </c>
    </row>
    <row r="632" customFormat="false" ht="15" hidden="false" customHeight="false" outlineLevel="0" collapsed="false">
      <c r="A632" s="27" t="s">
        <v>7131</v>
      </c>
      <c r="B632" s="27" t="s">
        <v>6152</v>
      </c>
      <c r="C632" s="27" t="n">
        <v>53</v>
      </c>
      <c r="D632" s="27" t="s">
        <v>181</v>
      </c>
      <c r="E632" s="28" t="n">
        <v>45295</v>
      </c>
      <c r="F632" s="27" t="s">
        <v>1220</v>
      </c>
      <c r="G632" s="28" t="n">
        <v>45295</v>
      </c>
      <c r="H632" s="27" t="s">
        <v>183</v>
      </c>
      <c r="I632" s="27" t="s">
        <v>184</v>
      </c>
      <c r="J632" s="27" t="s">
        <v>431</v>
      </c>
      <c r="K632" s="27" t="s">
        <v>138</v>
      </c>
      <c r="L632" s="27" t="n">
        <v>35</v>
      </c>
      <c r="M632" s="27" t="n">
        <v>31</v>
      </c>
      <c r="N632" s="27" t="s">
        <v>186</v>
      </c>
      <c r="O632" s="27" t="s">
        <v>128</v>
      </c>
      <c r="P632" s="27" t="s">
        <v>129</v>
      </c>
      <c r="Q632" s="29" t="n">
        <v>814.31</v>
      </c>
      <c r="R632" s="27" t="s">
        <v>130</v>
      </c>
      <c r="S632" s="27" t="s">
        <v>141</v>
      </c>
      <c r="T632" s="27" t="n">
        <v>4</v>
      </c>
      <c r="U632" s="27" t="n">
        <f aca="false">YEAR(E632)</f>
        <v>2024</v>
      </c>
      <c r="V632" s="27" t="str">
        <f aca="false">TEXT(E632,"MMM-YYYY")</f>
        <v>Jan-2024</v>
      </c>
      <c r="W632" s="27" t="n">
        <f aca="false">MONTH(E632)</f>
        <v>1</v>
      </c>
      <c r="X632" s="27" t="str">
        <f aca="false">TEXT(WEEKDAY(E632,2),"0")&amp;" - "&amp;TEXT(E632,"dddd")</f>
        <v>4 - Thursday</v>
      </c>
      <c r="Y632" s="27" t="str">
        <f aca="false">_xlfn.IFS(C632&lt;18,"Child (0-17)",C632&lt;40,"Young Adult (18-39)",C632&lt;60,"Adult (40-59)",TRUE(),"Senior (60+)")</f>
        <v>Adult (40-59)</v>
      </c>
      <c r="Z632" s="27" t="n">
        <f aca="false">ROUND(G632-E632,0)</f>
        <v>0</v>
      </c>
      <c r="AA632" s="27" t="n">
        <f aca="false">L632+M632</f>
        <v>66</v>
      </c>
      <c r="AB632" s="27" t="n">
        <f aca="false">IFERROR(ROUND(Q632/AA632,2),0)</f>
        <v>12.34</v>
      </c>
      <c r="AC632" s="27" t="str">
        <f aca="false">IF(AND(K632="Critical",N632="No"),"URGENT - No Bed","Normal")</f>
        <v>Normal</v>
      </c>
      <c r="AD632" s="33" t="n">
        <f aca="false">INDEX(Lookup_Tables!$B$3:$B$12,MATCH(H632,Lookup_Tables!$A$3:$A$12,0))</f>
        <v>3100000</v>
      </c>
      <c r="AE632" s="27" t="str">
        <f aca="false">INDEX(Lookup_Tables!$C$3:$C$12,MATCH(H632,Lookup_Tables!$A$3:$A$12,0))</f>
        <v>Dr. Kavita Rao</v>
      </c>
      <c r="AF632" s="27" t="str">
        <f aca="false">IFERROR(INDEX(Lookup_Tables!$F$16:$F$45,MATCH(I632,Lookup_Tables!$E$16:$E$45,0)),"N/A")</f>
        <v>EMP226</v>
      </c>
      <c r="AG632" s="27" t="n">
        <f aca="false">_xlfn.IFS(R632="Recovered",4,R632="Referred",3,R632="Admitted",2,R632="Deceased",1,TRUE(),0)</f>
        <v>4</v>
      </c>
      <c r="AH632" s="27" t="str">
        <f aca="false">IF(T632&gt;=4,"Satisfied",IF(T632&gt;=3,"Neutral","Needs Improvement"))</f>
        <v>Satisfied</v>
      </c>
    </row>
    <row r="633" customFormat="false" ht="15" hidden="false" customHeight="false" outlineLevel="0" collapsed="false">
      <c r="A633" s="30" t="s">
        <v>4873</v>
      </c>
      <c r="B633" s="30" t="s">
        <v>1542</v>
      </c>
      <c r="C633" s="30" t="n">
        <v>52</v>
      </c>
      <c r="D633" s="30" t="s">
        <v>181</v>
      </c>
      <c r="E633" s="31" t="n">
        <v>45499</v>
      </c>
      <c r="F633" s="30" t="s">
        <v>777</v>
      </c>
      <c r="G633" s="31" t="n">
        <v>45504</v>
      </c>
      <c r="H633" s="30" t="s">
        <v>183</v>
      </c>
      <c r="I633" s="30" t="s">
        <v>430</v>
      </c>
      <c r="J633" s="30" t="s">
        <v>431</v>
      </c>
      <c r="K633" s="30" t="s">
        <v>126</v>
      </c>
      <c r="L633" s="30" t="n">
        <v>33</v>
      </c>
      <c r="M633" s="30" t="n">
        <v>129</v>
      </c>
      <c r="N633" s="30" t="s">
        <v>186</v>
      </c>
      <c r="O633" s="30" t="s">
        <v>139</v>
      </c>
      <c r="P633" s="30" t="s">
        <v>187</v>
      </c>
      <c r="Q633" s="32" t="n">
        <v>7804.62</v>
      </c>
      <c r="R633" s="30" t="s">
        <v>172</v>
      </c>
      <c r="S633" s="30" t="s">
        <v>178</v>
      </c>
      <c r="T633" s="30" t="n">
        <v>2</v>
      </c>
      <c r="U633" s="30" t="n">
        <f aca="false">YEAR(E633)</f>
        <v>2024</v>
      </c>
      <c r="V633" s="30" t="str">
        <f aca="false">TEXT(E633,"MMM-YYYY")</f>
        <v>Jul-2024</v>
      </c>
      <c r="W633" s="30" t="n">
        <f aca="false">MONTH(E633)</f>
        <v>7</v>
      </c>
      <c r="X633" s="30" t="str">
        <f aca="false">TEXT(WEEKDAY(E633,2),"0")&amp;" - "&amp;TEXT(E633,"dddd")</f>
        <v>5 - Friday</v>
      </c>
      <c r="Y633" s="30" t="str">
        <f aca="false">_xlfn.IFS(C633&lt;18,"Child (0-17)",C633&lt;40,"Young Adult (18-39)",C633&lt;60,"Adult (40-59)",TRUE(),"Senior (60+)")</f>
        <v>Adult (40-59)</v>
      </c>
      <c r="Z633" s="30" t="n">
        <f aca="false">ROUND(G633-E633,0)</f>
        <v>5</v>
      </c>
      <c r="AA633" s="30" t="n">
        <f aca="false">L633+M633</f>
        <v>162</v>
      </c>
      <c r="AB633" s="30" t="n">
        <f aca="false">IFERROR(ROUND(Q633/AA633,2),0)</f>
        <v>48.18</v>
      </c>
      <c r="AC633" s="30" t="str">
        <f aca="false">IF(AND(K633="Critical",N633="No"),"URGENT - No Bed","Normal")</f>
        <v>Normal</v>
      </c>
      <c r="AD633" s="34" t="n">
        <f aca="false">INDEX(Lookup_Tables!$B$3:$B$12,MATCH(H633,Lookup_Tables!$A$3:$A$12,0))</f>
        <v>3100000</v>
      </c>
      <c r="AE633" s="30" t="str">
        <f aca="false">INDEX(Lookup_Tables!$C$3:$C$12,MATCH(H633,Lookup_Tables!$A$3:$A$12,0))</f>
        <v>Dr. Kavita Rao</v>
      </c>
      <c r="AF633" s="30" t="str">
        <f aca="false">IFERROR(INDEX(Lookup_Tables!$F$16:$F$45,MATCH(I633,Lookup_Tables!$E$16:$E$45,0)),"N/A")</f>
        <v>EMP224</v>
      </c>
      <c r="AG633" s="30" t="n">
        <f aca="false">_xlfn.IFS(R633="Recovered",4,R633="Referred",3,R633="Admitted",2,R633="Deceased",1,TRUE(),0)</f>
        <v>2</v>
      </c>
      <c r="AH633" s="30" t="str">
        <f aca="false">IF(T633&gt;=4,"Satisfied",IF(T633&gt;=3,"Neutral","Needs Improvement"))</f>
        <v>Needs Improvement</v>
      </c>
    </row>
    <row r="634" customFormat="false" ht="15" hidden="false" customHeight="false" outlineLevel="0" collapsed="false">
      <c r="A634" s="27" t="s">
        <v>1057</v>
      </c>
      <c r="B634" s="27" t="s">
        <v>1058</v>
      </c>
      <c r="C634" s="27" t="n">
        <v>45</v>
      </c>
      <c r="D634" s="27" t="s">
        <v>121</v>
      </c>
      <c r="E634" s="28" t="n">
        <v>45571</v>
      </c>
      <c r="F634" s="27" t="s">
        <v>303</v>
      </c>
      <c r="G634" s="28" t="n">
        <v>45571</v>
      </c>
      <c r="H634" s="27" t="s">
        <v>123</v>
      </c>
      <c r="I634" s="27" t="s">
        <v>304</v>
      </c>
      <c r="J634" s="27" t="s">
        <v>227</v>
      </c>
      <c r="K634" s="27" t="s">
        <v>138</v>
      </c>
      <c r="L634" s="27" t="n">
        <v>67</v>
      </c>
      <c r="M634" s="27" t="n">
        <v>36</v>
      </c>
      <c r="N634" s="27" t="s">
        <v>127</v>
      </c>
      <c r="O634" s="27" t="s">
        <v>139</v>
      </c>
      <c r="P634" s="27" t="s">
        <v>187</v>
      </c>
      <c r="Q634" s="29" t="n">
        <v>1767.93</v>
      </c>
      <c r="R634" s="27" t="s">
        <v>130</v>
      </c>
      <c r="S634" s="27" t="s">
        <v>192</v>
      </c>
      <c r="T634" s="27" t="n">
        <v>3</v>
      </c>
      <c r="U634" s="27" t="n">
        <f aca="false">YEAR(E634)</f>
        <v>2024</v>
      </c>
      <c r="V634" s="27" t="str">
        <f aca="false">TEXT(E634,"MMM-YYYY")</f>
        <v>Oct-2024</v>
      </c>
      <c r="W634" s="27" t="n">
        <f aca="false">MONTH(E634)</f>
        <v>10</v>
      </c>
      <c r="X634" s="27" t="str">
        <f aca="false">TEXT(WEEKDAY(E634,2),"0")&amp;" - "&amp;TEXT(E634,"dddd")</f>
        <v>7 - Sunday</v>
      </c>
      <c r="Y634" s="27" t="str">
        <f aca="false">_xlfn.IFS(C634&lt;18,"Child (0-17)",C634&lt;40,"Young Adult (18-39)",C634&lt;60,"Adult (40-59)",TRUE(),"Senior (60+)")</f>
        <v>Adult (40-59)</v>
      </c>
      <c r="Z634" s="27" t="n">
        <f aca="false">ROUND(G634-E634,0)</f>
        <v>0</v>
      </c>
      <c r="AA634" s="27" t="n">
        <f aca="false">L634+M634</f>
        <v>103</v>
      </c>
      <c r="AB634" s="27" t="n">
        <f aca="false">IFERROR(ROUND(Q634/AA634,2),0)</f>
        <v>17.16</v>
      </c>
      <c r="AC634" s="27" t="str">
        <f aca="false">IF(AND(K634="Critical",N634="No"),"URGENT - No Bed","Normal")</f>
        <v>Normal</v>
      </c>
      <c r="AD634" s="33" t="n">
        <f aca="false">INDEX(Lookup_Tables!$B$3:$B$12,MATCH(H634,Lookup_Tables!$A$3:$A$12,0))</f>
        <v>2200000</v>
      </c>
      <c r="AE634" s="27" t="str">
        <f aca="false">INDEX(Lookup_Tables!$C$3:$C$12,MATCH(H634,Lookup_Tables!$A$3:$A$12,0))</f>
        <v>Dr. Rohan Das</v>
      </c>
      <c r="AF634" s="27" t="str">
        <f aca="false">IFERROR(INDEX(Lookup_Tables!$F$16:$F$45,MATCH(I634,Lookup_Tables!$E$16:$E$45,0)),"N/A")</f>
        <v>EMP204</v>
      </c>
      <c r="AG634" s="27" t="n">
        <f aca="false">_xlfn.IFS(R634="Recovered",4,R634="Referred",3,R634="Admitted",2,R634="Deceased",1,TRUE(),0)</f>
        <v>4</v>
      </c>
      <c r="AH634" s="27" t="str">
        <f aca="false">IF(T634&gt;=4,"Satisfied",IF(T634&gt;=3,"Neutral","Needs Improvement"))</f>
        <v>Neutral</v>
      </c>
    </row>
    <row r="635" customFormat="false" ht="15" hidden="false" customHeight="false" outlineLevel="0" collapsed="false">
      <c r="A635" s="30" t="s">
        <v>5727</v>
      </c>
      <c r="B635" s="30" t="s">
        <v>623</v>
      </c>
      <c r="C635" s="30" t="n">
        <v>39</v>
      </c>
      <c r="D635" s="30" t="s">
        <v>181</v>
      </c>
      <c r="E635" s="31" t="n">
        <v>45580</v>
      </c>
      <c r="F635" s="30" t="s">
        <v>2176</v>
      </c>
      <c r="G635" s="31" t="n">
        <v>45581</v>
      </c>
      <c r="H635" s="30" t="s">
        <v>146</v>
      </c>
      <c r="I635" s="30" t="s">
        <v>147</v>
      </c>
      <c r="J635" s="30" t="s">
        <v>177</v>
      </c>
      <c r="K635" s="30" t="s">
        <v>138</v>
      </c>
      <c r="L635" s="30" t="n">
        <v>37</v>
      </c>
      <c r="M635" s="30" t="n">
        <v>29</v>
      </c>
      <c r="N635" s="30" t="s">
        <v>127</v>
      </c>
      <c r="O635" s="30" t="s">
        <v>139</v>
      </c>
      <c r="P635" s="30" t="s">
        <v>187</v>
      </c>
      <c r="Q635" s="32" t="n">
        <v>2698.51</v>
      </c>
      <c r="R635" s="30" t="s">
        <v>130</v>
      </c>
      <c r="S635" s="30" t="s">
        <v>157</v>
      </c>
      <c r="T635" s="30" t="n">
        <v>3</v>
      </c>
      <c r="U635" s="30" t="n">
        <f aca="false">YEAR(E635)</f>
        <v>2024</v>
      </c>
      <c r="V635" s="30" t="str">
        <f aca="false">TEXT(E635,"MMM-YYYY")</f>
        <v>Oct-2024</v>
      </c>
      <c r="W635" s="30" t="n">
        <f aca="false">MONTH(E635)</f>
        <v>10</v>
      </c>
      <c r="X635" s="30" t="str">
        <f aca="false">TEXT(WEEKDAY(E635,2),"0")&amp;" - "&amp;TEXT(E635,"dddd")</f>
        <v>2 - Tuesday</v>
      </c>
      <c r="Y635" s="30" t="str">
        <f aca="false">_xlfn.IFS(C635&lt;18,"Child (0-17)",C635&lt;40,"Young Adult (18-39)",C635&lt;60,"Adult (40-59)",TRUE(),"Senior (60+)")</f>
        <v>Young Adult (18-39)</v>
      </c>
      <c r="Z635" s="30" t="n">
        <f aca="false">ROUND(G635-E635,0)</f>
        <v>1</v>
      </c>
      <c r="AA635" s="30" t="n">
        <f aca="false">L635+M635</f>
        <v>66</v>
      </c>
      <c r="AB635" s="30" t="n">
        <f aca="false">IFERROR(ROUND(Q635/AA635,2),0)</f>
        <v>40.89</v>
      </c>
      <c r="AC635" s="30" t="str">
        <f aca="false">IF(AND(K635="Critical",N635="No"),"URGENT - No Bed","Normal")</f>
        <v>Normal</v>
      </c>
      <c r="AD635" s="34" t="n">
        <f aca="false">INDEX(Lookup_Tables!$B$3:$B$12,MATCH(H635,Lookup_Tables!$A$3:$A$12,0))</f>
        <v>2700000</v>
      </c>
      <c r="AE635" s="30" t="str">
        <f aca="false">INDEX(Lookup_Tables!$C$3:$C$12,MATCH(H635,Lookup_Tables!$A$3:$A$12,0))</f>
        <v>Dr. Vikram Singh</v>
      </c>
      <c r="AF635" s="30" t="str">
        <f aca="false">IFERROR(INDEX(Lookup_Tables!$F$16:$F$45,MATCH(I635,Lookup_Tables!$E$16:$E$45,0)),"N/A")</f>
        <v>EMP229</v>
      </c>
      <c r="AG635" s="30" t="n">
        <f aca="false">_xlfn.IFS(R635="Recovered",4,R635="Referred",3,R635="Admitted",2,R635="Deceased",1,TRUE(),0)</f>
        <v>4</v>
      </c>
      <c r="AH635" s="30" t="str">
        <f aca="false">IF(T635&gt;=4,"Satisfied",IF(T635&gt;=3,"Neutral","Needs Improvement"))</f>
        <v>Neutral</v>
      </c>
    </row>
    <row r="636" customFormat="false" ht="15" hidden="false" customHeight="false" outlineLevel="0" collapsed="false">
      <c r="A636" s="27" t="s">
        <v>6183</v>
      </c>
      <c r="B636" s="27" t="s">
        <v>1227</v>
      </c>
      <c r="C636" s="27" t="n">
        <v>27</v>
      </c>
      <c r="D636" s="27" t="s">
        <v>121</v>
      </c>
      <c r="E636" s="28" t="n">
        <v>45560</v>
      </c>
      <c r="F636" s="27" t="s">
        <v>1553</v>
      </c>
      <c r="G636" s="28" t="n">
        <v>45560</v>
      </c>
      <c r="H636" s="27" t="s">
        <v>236</v>
      </c>
      <c r="I636" s="27" t="s">
        <v>323</v>
      </c>
      <c r="J636" s="27" t="s">
        <v>455</v>
      </c>
      <c r="K636" s="27" t="s">
        <v>138</v>
      </c>
      <c r="L636" s="27" t="n">
        <v>63</v>
      </c>
      <c r="M636" s="27" t="n">
        <v>29</v>
      </c>
      <c r="N636" s="27" t="s">
        <v>127</v>
      </c>
      <c r="O636" s="27" t="s">
        <v>171</v>
      </c>
      <c r="P636" s="27" t="s">
        <v>150</v>
      </c>
      <c r="Q636" s="29" t="n">
        <v>2304.92</v>
      </c>
      <c r="R636" s="27" t="s">
        <v>130</v>
      </c>
      <c r="S636" s="27" t="s">
        <v>141</v>
      </c>
      <c r="T636" s="27" t="n">
        <v>5</v>
      </c>
      <c r="U636" s="27" t="n">
        <f aca="false">YEAR(E636)</f>
        <v>2024</v>
      </c>
      <c r="V636" s="27" t="str">
        <f aca="false">TEXT(E636,"MMM-YYYY")</f>
        <v>Sep-2024</v>
      </c>
      <c r="W636" s="27" t="n">
        <f aca="false">MONTH(E636)</f>
        <v>9</v>
      </c>
      <c r="X636" s="27" t="str">
        <f aca="false">TEXT(WEEKDAY(E636,2),"0")&amp;" - "&amp;TEXT(E636,"dddd")</f>
        <v>3 - Wednesday</v>
      </c>
      <c r="Y636" s="27" t="str">
        <f aca="false">_xlfn.IFS(C636&lt;18,"Child (0-17)",C636&lt;40,"Young Adult (18-39)",C636&lt;60,"Adult (40-59)",TRUE(),"Senior (60+)")</f>
        <v>Young Adult (18-39)</v>
      </c>
      <c r="Z636" s="27" t="n">
        <f aca="false">ROUND(G636-E636,0)</f>
        <v>0</v>
      </c>
      <c r="AA636" s="27" t="n">
        <f aca="false">L636+M636</f>
        <v>92</v>
      </c>
      <c r="AB636" s="27" t="n">
        <f aca="false">IFERROR(ROUND(Q636/AA636,2),0)</f>
        <v>25.05</v>
      </c>
      <c r="AC636" s="27" t="str">
        <f aca="false">IF(AND(K636="Critical",N636="No"),"URGENT - No Bed","Normal")</f>
        <v>Normal</v>
      </c>
      <c r="AD636" s="33" t="n">
        <f aca="false">INDEX(Lookup_Tables!$B$3:$B$12,MATCH(H636,Lookup_Tables!$A$3:$A$12,0))</f>
        <v>3900000</v>
      </c>
      <c r="AE636" s="27" t="str">
        <f aca="false">INDEX(Lookup_Tables!$C$3:$C$12,MATCH(H636,Lookup_Tables!$A$3:$A$12,0))</f>
        <v>Dr. Rina Mehta</v>
      </c>
      <c r="AF636" s="27" t="str">
        <f aca="false">IFERROR(INDEX(Lookup_Tables!$F$16:$F$45,MATCH(I636,Lookup_Tables!$E$16:$E$45,0)),"N/A")</f>
        <v>EMP216</v>
      </c>
      <c r="AG636" s="27" t="n">
        <f aca="false">_xlfn.IFS(R636="Recovered",4,R636="Referred",3,R636="Admitted",2,R636="Deceased",1,TRUE(),0)</f>
        <v>4</v>
      </c>
      <c r="AH636" s="27" t="str">
        <f aca="false">IF(T636&gt;=4,"Satisfied",IF(T636&gt;=3,"Neutral","Needs Improvement"))</f>
        <v>Satisfied</v>
      </c>
    </row>
    <row r="637" customFormat="false" ht="15" hidden="false" customHeight="false" outlineLevel="0" collapsed="false">
      <c r="A637" s="30" t="s">
        <v>3983</v>
      </c>
      <c r="B637" s="30" t="s">
        <v>561</v>
      </c>
      <c r="C637" s="30" t="n">
        <v>63</v>
      </c>
      <c r="D637" s="30" t="s">
        <v>121</v>
      </c>
      <c r="E637" s="31" t="n">
        <v>45539</v>
      </c>
      <c r="F637" s="30" t="s">
        <v>780</v>
      </c>
      <c r="G637" s="31" t="n">
        <v>45541</v>
      </c>
      <c r="H637" s="30" t="s">
        <v>146</v>
      </c>
      <c r="I637" s="30" t="s">
        <v>147</v>
      </c>
      <c r="J637" s="30" t="s">
        <v>177</v>
      </c>
      <c r="K637" s="30" t="s">
        <v>156</v>
      </c>
      <c r="L637" s="30" t="n">
        <v>52</v>
      </c>
      <c r="M637" s="30" t="n">
        <v>67</v>
      </c>
      <c r="N637" s="30" t="s">
        <v>186</v>
      </c>
      <c r="O637" s="30" t="s">
        <v>139</v>
      </c>
      <c r="P637" s="30" t="s">
        <v>129</v>
      </c>
      <c r="Q637" s="32" t="n">
        <v>3140.14</v>
      </c>
      <c r="R637" s="30" t="s">
        <v>130</v>
      </c>
      <c r="S637" s="30" t="s">
        <v>192</v>
      </c>
      <c r="T637" s="30" t="n">
        <v>5</v>
      </c>
      <c r="U637" s="30" t="n">
        <f aca="false">YEAR(E637)</f>
        <v>2024</v>
      </c>
      <c r="V637" s="30" t="str">
        <f aca="false">TEXT(E637,"MMM-YYYY")</f>
        <v>Sep-2024</v>
      </c>
      <c r="W637" s="30" t="n">
        <f aca="false">MONTH(E637)</f>
        <v>9</v>
      </c>
      <c r="X637" s="30" t="str">
        <f aca="false">TEXT(WEEKDAY(E637,2),"0")&amp;" - "&amp;TEXT(E637,"dddd")</f>
        <v>3 - Wednesday</v>
      </c>
      <c r="Y637" s="30" t="str">
        <f aca="false">_xlfn.IFS(C637&lt;18,"Child (0-17)",C637&lt;40,"Young Adult (18-39)",C637&lt;60,"Adult (40-59)",TRUE(),"Senior (60+)")</f>
        <v>Senior (60+)</v>
      </c>
      <c r="Z637" s="30" t="n">
        <f aca="false">ROUND(G637-E637,0)</f>
        <v>2</v>
      </c>
      <c r="AA637" s="30" t="n">
        <f aca="false">L637+M637</f>
        <v>119</v>
      </c>
      <c r="AB637" s="30" t="n">
        <f aca="false">IFERROR(ROUND(Q637/AA637,2),0)</f>
        <v>26.39</v>
      </c>
      <c r="AC637" s="30" t="str">
        <f aca="false">IF(AND(K637="Critical",N637="No"),"URGENT - No Bed","Normal")</f>
        <v>Normal</v>
      </c>
      <c r="AD637" s="34" t="n">
        <f aca="false">INDEX(Lookup_Tables!$B$3:$B$12,MATCH(H637,Lookup_Tables!$A$3:$A$12,0))</f>
        <v>2700000</v>
      </c>
      <c r="AE637" s="30" t="str">
        <f aca="false">INDEX(Lookup_Tables!$C$3:$C$12,MATCH(H637,Lookup_Tables!$A$3:$A$12,0))</f>
        <v>Dr. Vikram Singh</v>
      </c>
      <c r="AF637" s="30" t="str">
        <f aca="false">IFERROR(INDEX(Lookup_Tables!$F$16:$F$45,MATCH(I637,Lookup_Tables!$E$16:$E$45,0)),"N/A")</f>
        <v>EMP229</v>
      </c>
      <c r="AG637" s="30" t="n">
        <f aca="false">_xlfn.IFS(R637="Recovered",4,R637="Referred",3,R637="Admitted",2,R637="Deceased",1,TRUE(),0)</f>
        <v>4</v>
      </c>
      <c r="AH637" s="30" t="str">
        <f aca="false">IF(T637&gt;=4,"Satisfied",IF(T637&gt;=3,"Neutral","Needs Improvement"))</f>
        <v>Satisfied</v>
      </c>
    </row>
    <row r="638" customFormat="false" ht="15" hidden="false" customHeight="false" outlineLevel="0" collapsed="false">
      <c r="A638" s="27" t="s">
        <v>4726</v>
      </c>
      <c r="B638" s="27" t="s">
        <v>3625</v>
      </c>
      <c r="C638" s="27" t="n">
        <v>20</v>
      </c>
      <c r="D638" s="27" t="s">
        <v>121</v>
      </c>
      <c r="E638" s="28" t="n">
        <v>45547</v>
      </c>
      <c r="F638" s="27" t="s">
        <v>326</v>
      </c>
      <c r="G638" s="28" t="n">
        <v>45553</v>
      </c>
      <c r="H638" s="27" t="s">
        <v>135</v>
      </c>
      <c r="I638" s="27" t="s">
        <v>136</v>
      </c>
      <c r="J638" s="27" t="s">
        <v>618</v>
      </c>
      <c r="K638" s="27" t="s">
        <v>126</v>
      </c>
      <c r="L638" s="27" t="n">
        <v>16</v>
      </c>
      <c r="M638" s="27" t="n">
        <v>138</v>
      </c>
      <c r="N638" s="27" t="s">
        <v>127</v>
      </c>
      <c r="O638" s="27" t="s">
        <v>171</v>
      </c>
      <c r="P638" s="27" t="s">
        <v>129</v>
      </c>
      <c r="Q638" s="29" t="n">
        <v>9414.75</v>
      </c>
      <c r="R638" s="27" t="s">
        <v>130</v>
      </c>
      <c r="S638" s="27" t="s">
        <v>223</v>
      </c>
      <c r="T638" s="27" t="n">
        <v>4</v>
      </c>
      <c r="U638" s="27" t="n">
        <f aca="false">YEAR(E638)</f>
        <v>2024</v>
      </c>
      <c r="V638" s="27" t="str">
        <f aca="false">TEXT(E638,"MMM-YYYY")</f>
        <v>Sep-2024</v>
      </c>
      <c r="W638" s="27" t="n">
        <f aca="false">MONTH(E638)</f>
        <v>9</v>
      </c>
      <c r="X638" s="27" t="str">
        <f aca="false">TEXT(WEEKDAY(E638,2),"0")&amp;" - "&amp;TEXT(E638,"dddd")</f>
        <v>4 - Thursday</v>
      </c>
      <c r="Y638" s="27" t="str">
        <f aca="false">_xlfn.IFS(C638&lt;18,"Child (0-17)",C638&lt;40,"Young Adult (18-39)",C638&lt;60,"Adult (40-59)",TRUE(),"Senior (60+)")</f>
        <v>Young Adult (18-39)</v>
      </c>
      <c r="Z638" s="27" t="n">
        <f aca="false">ROUND(G638-E638,0)</f>
        <v>6</v>
      </c>
      <c r="AA638" s="27" t="n">
        <f aca="false">L638+M638</f>
        <v>154</v>
      </c>
      <c r="AB638" s="27" t="n">
        <f aca="false">IFERROR(ROUND(Q638/AA638,2),0)</f>
        <v>61.13</v>
      </c>
      <c r="AC638" s="27" t="str">
        <f aca="false">IF(AND(K638="Critical",N638="No"),"URGENT - No Bed","Normal")</f>
        <v>Normal</v>
      </c>
      <c r="AD638" s="33" t="n">
        <f aca="false">INDEX(Lookup_Tables!$B$3:$B$12,MATCH(H638,Lookup_Tables!$A$3:$A$12,0))</f>
        <v>4600000</v>
      </c>
      <c r="AE638" s="27" t="str">
        <f aca="false">INDEX(Lookup_Tables!$C$3:$C$12,MATCH(H638,Lookup_Tables!$A$3:$A$12,0))</f>
        <v>Dr. Farhan Khan</v>
      </c>
      <c r="AF638" s="27" t="str">
        <f aca="false">IFERROR(INDEX(Lookup_Tables!$F$16:$F$45,MATCH(I638,Lookup_Tables!$E$16:$E$45,0)),"N/A")</f>
        <v>EMP206</v>
      </c>
      <c r="AG638" s="27" t="n">
        <f aca="false">_xlfn.IFS(R638="Recovered",4,R638="Referred",3,R638="Admitted",2,R638="Deceased",1,TRUE(),0)</f>
        <v>4</v>
      </c>
      <c r="AH638" s="27" t="str">
        <f aca="false">IF(T638&gt;=4,"Satisfied",IF(T638&gt;=3,"Neutral","Needs Improvement"))</f>
        <v>Satisfied</v>
      </c>
    </row>
    <row r="639" customFormat="false" ht="15" hidden="false" customHeight="false" outlineLevel="0" collapsed="false">
      <c r="A639" s="30" t="s">
        <v>726</v>
      </c>
      <c r="B639" s="30" t="s">
        <v>727</v>
      </c>
      <c r="C639" s="30" t="n">
        <v>66</v>
      </c>
      <c r="D639" s="30" t="s">
        <v>121</v>
      </c>
      <c r="E639" s="31" t="n">
        <v>45329</v>
      </c>
      <c r="F639" s="30" t="s">
        <v>576</v>
      </c>
      <c r="G639" s="31" t="n">
        <v>45329</v>
      </c>
      <c r="H639" s="30" t="s">
        <v>146</v>
      </c>
      <c r="I639" s="30" t="s">
        <v>147</v>
      </c>
      <c r="J639" s="30" t="s">
        <v>177</v>
      </c>
      <c r="K639" s="30" t="s">
        <v>156</v>
      </c>
      <c r="L639" s="30" t="n">
        <v>21</v>
      </c>
      <c r="M639" s="30" t="n">
        <v>74</v>
      </c>
      <c r="N639" s="30" t="s">
        <v>127</v>
      </c>
      <c r="O639" s="30" t="s">
        <v>128</v>
      </c>
      <c r="P639" s="30" t="s">
        <v>140</v>
      </c>
      <c r="Q639" s="32" t="n">
        <v>3501.44</v>
      </c>
      <c r="R639" s="30" t="s">
        <v>130</v>
      </c>
      <c r="S639" s="30" t="s">
        <v>223</v>
      </c>
      <c r="T639" s="30" t="n">
        <v>4</v>
      </c>
      <c r="U639" s="30" t="n">
        <f aca="false">YEAR(E639)</f>
        <v>2024</v>
      </c>
      <c r="V639" s="30" t="str">
        <f aca="false">TEXT(E639,"MMM-YYYY")</f>
        <v>Feb-2024</v>
      </c>
      <c r="W639" s="30" t="n">
        <f aca="false">MONTH(E639)</f>
        <v>2</v>
      </c>
      <c r="X639" s="30" t="str">
        <f aca="false">TEXT(WEEKDAY(E639,2),"0")&amp;" - "&amp;TEXT(E639,"dddd")</f>
        <v>3 - Wednesday</v>
      </c>
      <c r="Y639" s="30" t="str">
        <f aca="false">_xlfn.IFS(C639&lt;18,"Child (0-17)",C639&lt;40,"Young Adult (18-39)",C639&lt;60,"Adult (40-59)",TRUE(),"Senior (60+)")</f>
        <v>Senior (60+)</v>
      </c>
      <c r="Z639" s="30" t="n">
        <f aca="false">ROUND(G639-E639,0)</f>
        <v>0</v>
      </c>
      <c r="AA639" s="30" t="n">
        <f aca="false">L639+M639</f>
        <v>95</v>
      </c>
      <c r="AB639" s="30" t="n">
        <f aca="false">IFERROR(ROUND(Q639/AA639,2),0)</f>
        <v>36.86</v>
      </c>
      <c r="AC639" s="30" t="str">
        <f aca="false">IF(AND(K639="Critical",N639="No"),"URGENT - No Bed","Normal")</f>
        <v>Normal</v>
      </c>
      <c r="AD639" s="34" t="n">
        <f aca="false">INDEX(Lookup_Tables!$B$3:$B$12,MATCH(H639,Lookup_Tables!$A$3:$A$12,0))</f>
        <v>2700000</v>
      </c>
      <c r="AE639" s="30" t="str">
        <f aca="false">INDEX(Lookup_Tables!$C$3:$C$12,MATCH(H639,Lookup_Tables!$A$3:$A$12,0))</f>
        <v>Dr. Vikram Singh</v>
      </c>
      <c r="AF639" s="30" t="str">
        <f aca="false">IFERROR(INDEX(Lookup_Tables!$F$16:$F$45,MATCH(I639,Lookup_Tables!$E$16:$E$45,0)),"N/A")</f>
        <v>EMP229</v>
      </c>
      <c r="AG639" s="30" t="n">
        <f aca="false">_xlfn.IFS(R639="Recovered",4,R639="Referred",3,R639="Admitted",2,R639="Deceased",1,TRUE(),0)</f>
        <v>4</v>
      </c>
      <c r="AH639" s="30" t="str">
        <f aca="false">IF(T639&gt;=4,"Satisfied",IF(T639&gt;=3,"Neutral","Needs Improvement"))</f>
        <v>Satisfied</v>
      </c>
    </row>
    <row r="640" customFormat="false" ht="15" hidden="false" customHeight="false" outlineLevel="0" collapsed="false">
      <c r="A640" s="27" t="s">
        <v>6553</v>
      </c>
      <c r="B640" s="27" t="s">
        <v>2444</v>
      </c>
      <c r="C640" s="27" t="n">
        <v>88</v>
      </c>
      <c r="D640" s="27" t="s">
        <v>121</v>
      </c>
      <c r="E640" s="28" t="n">
        <v>45514</v>
      </c>
      <c r="F640" s="27" t="s">
        <v>1132</v>
      </c>
      <c r="G640" s="28" t="n">
        <v>45514</v>
      </c>
      <c r="H640" s="27" t="s">
        <v>236</v>
      </c>
      <c r="I640" s="27" t="s">
        <v>237</v>
      </c>
      <c r="J640" s="27" t="s">
        <v>238</v>
      </c>
      <c r="K640" s="27" t="s">
        <v>156</v>
      </c>
      <c r="L640" s="27" t="n">
        <v>66</v>
      </c>
      <c r="M640" s="27" t="n">
        <v>38</v>
      </c>
      <c r="N640" s="27" t="s">
        <v>127</v>
      </c>
      <c r="O640" s="27" t="s">
        <v>139</v>
      </c>
      <c r="P640" s="27" t="s">
        <v>129</v>
      </c>
      <c r="Q640" s="29" t="n">
        <v>3706.59</v>
      </c>
      <c r="R640" s="27" t="s">
        <v>172</v>
      </c>
      <c r="S640" s="27" t="s">
        <v>151</v>
      </c>
      <c r="T640" s="27" t="n">
        <v>3</v>
      </c>
      <c r="U640" s="27" t="n">
        <f aca="false">YEAR(E640)</f>
        <v>2024</v>
      </c>
      <c r="V640" s="27" t="str">
        <f aca="false">TEXT(E640,"MMM-YYYY")</f>
        <v>Aug-2024</v>
      </c>
      <c r="W640" s="27" t="n">
        <f aca="false">MONTH(E640)</f>
        <v>8</v>
      </c>
      <c r="X640" s="27" t="str">
        <f aca="false">TEXT(WEEKDAY(E640,2),"0")&amp;" - "&amp;TEXT(E640,"dddd")</f>
        <v>6 - Saturday</v>
      </c>
      <c r="Y640" s="27" t="str">
        <f aca="false">_xlfn.IFS(C640&lt;18,"Child (0-17)",C640&lt;40,"Young Adult (18-39)",C640&lt;60,"Adult (40-59)",TRUE(),"Senior (60+)")</f>
        <v>Senior (60+)</v>
      </c>
      <c r="Z640" s="27" t="n">
        <f aca="false">ROUND(G640-E640,0)</f>
        <v>0</v>
      </c>
      <c r="AA640" s="27" t="n">
        <f aca="false">L640+M640</f>
        <v>104</v>
      </c>
      <c r="AB640" s="27" t="n">
        <f aca="false">IFERROR(ROUND(Q640/AA640,2),0)</f>
        <v>35.64</v>
      </c>
      <c r="AC640" s="27" t="str">
        <f aca="false">IF(AND(K640="Critical",N640="No"),"URGENT - No Bed","Normal")</f>
        <v>Normal</v>
      </c>
      <c r="AD640" s="33" t="n">
        <f aca="false">INDEX(Lookup_Tables!$B$3:$B$12,MATCH(H640,Lookup_Tables!$A$3:$A$12,0))</f>
        <v>3900000</v>
      </c>
      <c r="AE640" s="27" t="str">
        <f aca="false">INDEX(Lookup_Tables!$C$3:$C$12,MATCH(H640,Lookup_Tables!$A$3:$A$12,0))</f>
        <v>Dr. Rina Mehta</v>
      </c>
      <c r="AF640" s="27" t="str">
        <f aca="false">IFERROR(INDEX(Lookup_Tables!$F$16:$F$45,MATCH(I640,Lookup_Tables!$E$16:$E$45,0)),"N/A")</f>
        <v>EMP215</v>
      </c>
      <c r="AG640" s="27" t="n">
        <f aca="false">_xlfn.IFS(R640="Recovered",4,R640="Referred",3,R640="Admitted",2,R640="Deceased",1,TRUE(),0)</f>
        <v>2</v>
      </c>
      <c r="AH640" s="27" t="str">
        <f aca="false">IF(T640&gt;=4,"Satisfied",IF(T640&gt;=3,"Neutral","Needs Improvement"))</f>
        <v>Neutral</v>
      </c>
    </row>
    <row r="641" customFormat="false" ht="15" hidden="false" customHeight="false" outlineLevel="0" collapsed="false">
      <c r="A641" s="30" t="s">
        <v>3763</v>
      </c>
      <c r="B641" s="30" t="s">
        <v>264</v>
      </c>
      <c r="C641" s="30" t="n">
        <v>45</v>
      </c>
      <c r="D641" s="30" t="s">
        <v>121</v>
      </c>
      <c r="E641" s="31" t="n">
        <v>45620</v>
      </c>
      <c r="F641" s="30" t="s">
        <v>435</v>
      </c>
      <c r="G641" s="31" t="n">
        <v>45625</v>
      </c>
      <c r="H641" s="30" t="s">
        <v>183</v>
      </c>
      <c r="I641" s="30" t="s">
        <v>430</v>
      </c>
      <c r="J641" s="30" t="s">
        <v>431</v>
      </c>
      <c r="K641" s="30" t="s">
        <v>126</v>
      </c>
      <c r="L641" s="30" t="n">
        <v>27</v>
      </c>
      <c r="M641" s="30" t="n">
        <v>90</v>
      </c>
      <c r="N641" s="30" t="s">
        <v>186</v>
      </c>
      <c r="O641" s="30" t="s">
        <v>139</v>
      </c>
      <c r="P641" s="30" t="s">
        <v>140</v>
      </c>
      <c r="Q641" s="32" t="n">
        <v>8453.19</v>
      </c>
      <c r="R641" s="30" t="s">
        <v>130</v>
      </c>
      <c r="S641" s="30" t="s">
        <v>141</v>
      </c>
      <c r="T641" s="30" t="n">
        <v>4</v>
      </c>
      <c r="U641" s="30" t="n">
        <f aca="false">YEAR(E641)</f>
        <v>2024</v>
      </c>
      <c r="V641" s="30" t="str">
        <f aca="false">TEXT(E641,"MMM-YYYY")</f>
        <v>Nov-2024</v>
      </c>
      <c r="W641" s="30" t="n">
        <f aca="false">MONTH(E641)</f>
        <v>11</v>
      </c>
      <c r="X641" s="30" t="str">
        <f aca="false">TEXT(WEEKDAY(E641,2),"0")&amp;" - "&amp;TEXT(E641,"dddd")</f>
        <v>7 - Sunday</v>
      </c>
      <c r="Y641" s="30" t="str">
        <f aca="false">_xlfn.IFS(C641&lt;18,"Child (0-17)",C641&lt;40,"Young Adult (18-39)",C641&lt;60,"Adult (40-59)",TRUE(),"Senior (60+)")</f>
        <v>Adult (40-59)</v>
      </c>
      <c r="Z641" s="30" t="n">
        <f aca="false">ROUND(G641-E641,0)</f>
        <v>5</v>
      </c>
      <c r="AA641" s="30" t="n">
        <f aca="false">L641+M641</f>
        <v>117</v>
      </c>
      <c r="AB641" s="30" t="n">
        <f aca="false">IFERROR(ROUND(Q641/AA641,2),0)</f>
        <v>72.25</v>
      </c>
      <c r="AC641" s="30" t="str">
        <f aca="false">IF(AND(K641="Critical",N641="No"),"URGENT - No Bed","Normal")</f>
        <v>Normal</v>
      </c>
      <c r="AD641" s="34" t="n">
        <f aca="false">INDEX(Lookup_Tables!$B$3:$B$12,MATCH(H641,Lookup_Tables!$A$3:$A$12,0))</f>
        <v>3100000</v>
      </c>
      <c r="AE641" s="30" t="str">
        <f aca="false">INDEX(Lookup_Tables!$C$3:$C$12,MATCH(H641,Lookup_Tables!$A$3:$A$12,0))</f>
        <v>Dr. Kavita Rao</v>
      </c>
      <c r="AF641" s="30" t="str">
        <f aca="false">IFERROR(INDEX(Lookup_Tables!$F$16:$F$45,MATCH(I641,Lookup_Tables!$E$16:$E$45,0)),"N/A")</f>
        <v>EMP224</v>
      </c>
      <c r="AG641" s="30" t="n">
        <f aca="false">_xlfn.IFS(R641="Recovered",4,R641="Referred",3,R641="Admitted",2,R641="Deceased",1,TRUE(),0)</f>
        <v>4</v>
      </c>
      <c r="AH641" s="30" t="str">
        <f aca="false">IF(T641&gt;=4,"Satisfied",IF(T641&gt;=3,"Neutral","Needs Improvement"))</f>
        <v>Satisfied</v>
      </c>
    </row>
    <row r="642" customFormat="false" ht="15" hidden="false" customHeight="false" outlineLevel="0" collapsed="false">
      <c r="A642" s="27" t="s">
        <v>2252</v>
      </c>
      <c r="B642" s="27" t="s">
        <v>1591</v>
      </c>
      <c r="C642" s="27" t="n">
        <v>44</v>
      </c>
      <c r="D642" s="27" t="s">
        <v>181</v>
      </c>
      <c r="E642" s="28" t="n">
        <v>45556</v>
      </c>
      <c r="F642" s="27" t="s">
        <v>452</v>
      </c>
      <c r="G642" s="28" t="n">
        <v>45556</v>
      </c>
      <c r="H642" s="27" t="s">
        <v>236</v>
      </c>
      <c r="I642" s="27" t="s">
        <v>266</v>
      </c>
      <c r="J642" s="27" t="s">
        <v>455</v>
      </c>
      <c r="K642" s="27" t="s">
        <v>156</v>
      </c>
      <c r="L642" s="27" t="n">
        <v>36</v>
      </c>
      <c r="M642" s="27" t="n">
        <v>31</v>
      </c>
      <c r="N642" s="27" t="s">
        <v>186</v>
      </c>
      <c r="O642" s="27" t="s">
        <v>149</v>
      </c>
      <c r="P642" s="27" t="s">
        <v>150</v>
      </c>
      <c r="Q642" s="29" t="n">
        <v>3245.85</v>
      </c>
      <c r="R642" s="27" t="s">
        <v>130</v>
      </c>
      <c r="S642" s="27" t="s">
        <v>192</v>
      </c>
      <c r="T642" s="27" t="n">
        <v>4</v>
      </c>
      <c r="U642" s="27" t="n">
        <f aca="false">YEAR(E642)</f>
        <v>2024</v>
      </c>
      <c r="V642" s="27" t="str">
        <f aca="false">TEXT(E642,"MMM-YYYY")</f>
        <v>Sep-2024</v>
      </c>
      <c r="W642" s="27" t="n">
        <f aca="false">MONTH(E642)</f>
        <v>9</v>
      </c>
      <c r="X642" s="27" t="str">
        <f aca="false">TEXT(WEEKDAY(E642,2),"0")&amp;" - "&amp;TEXT(E642,"dddd")</f>
        <v>6 - Saturday</v>
      </c>
      <c r="Y642" s="27" t="str">
        <f aca="false">_xlfn.IFS(C642&lt;18,"Child (0-17)",C642&lt;40,"Young Adult (18-39)",C642&lt;60,"Adult (40-59)",TRUE(),"Senior (60+)")</f>
        <v>Adult (40-59)</v>
      </c>
      <c r="Z642" s="27" t="n">
        <f aca="false">ROUND(G642-E642,0)</f>
        <v>0</v>
      </c>
      <c r="AA642" s="27" t="n">
        <f aca="false">L642+M642</f>
        <v>67</v>
      </c>
      <c r="AB642" s="27" t="n">
        <f aca="false">IFERROR(ROUND(Q642/AA642,2),0)</f>
        <v>48.45</v>
      </c>
      <c r="AC642" s="27" t="str">
        <f aca="false">IF(AND(K642="Critical",N642="No"),"URGENT - No Bed","Normal")</f>
        <v>Normal</v>
      </c>
      <c r="AD642" s="33" t="n">
        <f aca="false">INDEX(Lookup_Tables!$B$3:$B$12,MATCH(H642,Lookup_Tables!$A$3:$A$12,0))</f>
        <v>3900000</v>
      </c>
      <c r="AE642" s="27" t="str">
        <f aca="false">INDEX(Lookup_Tables!$C$3:$C$12,MATCH(H642,Lookup_Tables!$A$3:$A$12,0))</f>
        <v>Dr. Rina Mehta</v>
      </c>
      <c r="AF642" s="27" t="str">
        <f aca="false">IFERROR(INDEX(Lookup_Tables!$F$16:$F$45,MATCH(I642,Lookup_Tables!$E$16:$E$45,0)),"N/A")</f>
        <v>EMP217</v>
      </c>
      <c r="AG642" s="27" t="n">
        <f aca="false">_xlfn.IFS(R642="Recovered",4,R642="Referred",3,R642="Admitted",2,R642="Deceased",1,TRUE(),0)</f>
        <v>4</v>
      </c>
      <c r="AH642" s="27" t="str">
        <f aca="false">IF(T642&gt;=4,"Satisfied",IF(T642&gt;=3,"Neutral","Needs Improvement"))</f>
        <v>Satisfied</v>
      </c>
    </row>
    <row r="643" customFormat="false" ht="15" hidden="false" customHeight="false" outlineLevel="0" collapsed="false">
      <c r="A643" s="30" t="s">
        <v>1753</v>
      </c>
      <c r="B643" s="30" t="s">
        <v>1754</v>
      </c>
      <c r="C643" s="30" t="n">
        <v>56</v>
      </c>
      <c r="D643" s="30" t="s">
        <v>121</v>
      </c>
      <c r="E643" s="31" t="n">
        <v>45415</v>
      </c>
      <c r="F643" s="30" t="s">
        <v>638</v>
      </c>
      <c r="G643" s="31" t="n">
        <v>45415</v>
      </c>
      <c r="H643" s="30" t="s">
        <v>168</v>
      </c>
      <c r="I643" s="30" t="s">
        <v>169</v>
      </c>
      <c r="J643" s="30" t="s">
        <v>191</v>
      </c>
      <c r="K643" s="30" t="s">
        <v>138</v>
      </c>
      <c r="L643" s="30" t="n">
        <v>80</v>
      </c>
      <c r="M643" s="30" t="n">
        <v>44</v>
      </c>
      <c r="N643" s="30" t="s">
        <v>127</v>
      </c>
      <c r="O643" s="30" t="s">
        <v>128</v>
      </c>
      <c r="P643" s="30" t="s">
        <v>187</v>
      </c>
      <c r="Q643" s="32" t="n">
        <v>1024.55</v>
      </c>
      <c r="R643" s="30" t="s">
        <v>130</v>
      </c>
      <c r="S643" s="30" t="s">
        <v>178</v>
      </c>
      <c r="T643" s="30" t="n">
        <v>5</v>
      </c>
      <c r="U643" s="30" t="n">
        <f aca="false">YEAR(E643)</f>
        <v>2024</v>
      </c>
      <c r="V643" s="30" t="str">
        <f aca="false">TEXT(E643,"MMM-YYYY")</f>
        <v>May-2024</v>
      </c>
      <c r="W643" s="30" t="n">
        <f aca="false">MONTH(E643)</f>
        <v>5</v>
      </c>
      <c r="X643" s="30" t="str">
        <f aca="false">TEXT(WEEKDAY(E643,2),"0")&amp;" - "&amp;TEXT(E643,"dddd")</f>
        <v>5 - Friday</v>
      </c>
      <c r="Y643" s="30" t="str">
        <f aca="false">_xlfn.IFS(C643&lt;18,"Child (0-17)",C643&lt;40,"Young Adult (18-39)",C643&lt;60,"Adult (40-59)",TRUE(),"Senior (60+)")</f>
        <v>Adult (40-59)</v>
      </c>
      <c r="Z643" s="30" t="n">
        <f aca="false">ROUND(G643-E643,0)</f>
        <v>0</v>
      </c>
      <c r="AA643" s="30" t="n">
        <f aca="false">L643+M643</f>
        <v>124</v>
      </c>
      <c r="AB643" s="30" t="n">
        <f aca="false">IFERROR(ROUND(Q643/AA643,2),0)</f>
        <v>8.26</v>
      </c>
      <c r="AC643" s="30" t="str">
        <f aca="false">IF(AND(K643="Critical",N643="No"),"URGENT - No Bed","Normal")</f>
        <v>Normal</v>
      </c>
      <c r="AD643" s="34" t="n">
        <f aca="false">INDEX(Lookup_Tables!$B$3:$B$12,MATCH(H643,Lookup_Tables!$A$3:$A$12,0))</f>
        <v>4400000</v>
      </c>
      <c r="AE643" s="30" t="str">
        <f aca="false">INDEX(Lookup_Tables!$C$3:$C$12,MATCH(H643,Lookup_Tables!$A$3:$A$12,0))</f>
        <v>Dr. Neha Chopra</v>
      </c>
      <c r="AF643" s="30" t="str">
        <f aca="false">IFERROR(INDEX(Lookup_Tables!$F$16:$F$45,MATCH(I643,Lookup_Tables!$E$16:$E$45,0)),"N/A")</f>
        <v>EMP220</v>
      </c>
      <c r="AG643" s="30" t="n">
        <f aca="false">_xlfn.IFS(R643="Recovered",4,R643="Referred",3,R643="Admitted",2,R643="Deceased",1,TRUE(),0)</f>
        <v>4</v>
      </c>
      <c r="AH643" s="30" t="str">
        <f aca="false">IF(T643&gt;=4,"Satisfied",IF(T643&gt;=3,"Neutral","Needs Improvement"))</f>
        <v>Satisfied</v>
      </c>
    </row>
    <row r="644" customFormat="false" ht="15" hidden="false" customHeight="false" outlineLevel="0" collapsed="false">
      <c r="A644" s="27" t="s">
        <v>938</v>
      </c>
      <c r="B644" s="27" t="s">
        <v>1415</v>
      </c>
      <c r="C644" s="27" t="n">
        <v>26</v>
      </c>
      <c r="D644" s="27" t="s">
        <v>121</v>
      </c>
      <c r="E644" s="28" t="n">
        <v>45363</v>
      </c>
      <c r="F644" s="27" t="s">
        <v>940</v>
      </c>
      <c r="G644" s="28" t="n">
        <v>45375</v>
      </c>
      <c r="H644" s="27" t="s">
        <v>135</v>
      </c>
      <c r="I644" s="27" t="s">
        <v>136</v>
      </c>
      <c r="J644" s="27" t="s">
        <v>262</v>
      </c>
      <c r="K644" s="27" t="s">
        <v>202</v>
      </c>
      <c r="L644" s="27" t="n">
        <v>15</v>
      </c>
      <c r="M644" s="27" t="n">
        <v>78</v>
      </c>
      <c r="N644" s="27" t="s">
        <v>186</v>
      </c>
      <c r="O644" s="27" t="s">
        <v>139</v>
      </c>
      <c r="P644" s="27" t="s">
        <v>187</v>
      </c>
      <c r="Q644" s="29" t="n">
        <v>16361.69</v>
      </c>
      <c r="R644" s="27" t="s">
        <v>130</v>
      </c>
      <c r="S644" s="27" t="s">
        <v>141</v>
      </c>
      <c r="T644" s="27" t="n">
        <v>3</v>
      </c>
      <c r="U644" s="27" t="n">
        <f aca="false">YEAR(E644)</f>
        <v>2024</v>
      </c>
      <c r="V644" s="27" t="str">
        <f aca="false">TEXT(E644,"MMM-YYYY")</f>
        <v>Mar-2024</v>
      </c>
      <c r="W644" s="27" t="n">
        <f aca="false">MONTH(E644)</f>
        <v>3</v>
      </c>
      <c r="X644" s="27" t="str">
        <f aca="false">TEXT(WEEKDAY(E644,2),"0")&amp;" - "&amp;TEXT(E644,"dddd")</f>
        <v>2 - Tuesday</v>
      </c>
      <c r="Y644" s="27" t="str">
        <f aca="false">_xlfn.IFS(C644&lt;18,"Child (0-17)",C644&lt;40,"Young Adult (18-39)",C644&lt;60,"Adult (40-59)",TRUE(),"Senior (60+)")</f>
        <v>Young Adult (18-39)</v>
      </c>
      <c r="Z644" s="27" t="n">
        <f aca="false">ROUND(G644-E644,0)</f>
        <v>12</v>
      </c>
      <c r="AA644" s="27" t="n">
        <f aca="false">L644+M644</f>
        <v>93</v>
      </c>
      <c r="AB644" s="27" t="n">
        <f aca="false">IFERROR(ROUND(Q644/AA644,2),0)</f>
        <v>175.93</v>
      </c>
      <c r="AC644" s="27" t="str">
        <f aca="false">IF(AND(K644="Critical",N644="No"),"URGENT - No Bed","Normal")</f>
        <v>Normal</v>
      </c>
      <c r="AD644" s="33" t="n">
        <f aca="false">INDEX(Lookup_Tables!$B$3:$B$12,MATCH(H644,Lookup_Tables!$A$3:$A$12,0))</f>
        <v>4600000</v>
      </c>
      <c r="AE644" s="27" t="str">
        <f aca="false">INDEX(Lookup_Tables!$C$3:$C$12,MATCH(H644,Lookup_Tables!$A$3:$A$12,0))</f>
        <v>Dr. Farhan Khan</v>
      </c>
      <c r="AF644" s="27" t="str">
        <f aca="false">IFERROR(INDEX(Lookup_Tables!$F$16:$F$45,MATCH(I644,Lookup_Tables!$E$16:$E$45,0)),"N/A")</f>
        <v>EMP206</v>
      </c>
      <c r="AG644" s="27" t="n">
        <f aca="false">_xlfn.IFS(R644="Recovered",4,R644="Referred",3,R644="Admitted",2,R644="Deceased",1,TRUE(),0)</f>
        <v>4</v>
      </c>
      <c r="AH644" s="27" t="str">
        <f aca="false">IF(T644&gt;=4,"Satisfied",IF(T644&gt;=3,"Neutral","Needs Improvement"))</f>
        <v>Neutral</v>
      </c>
    </row>
    <row r="645" customFormat="false" ht="15" hidden="false" customHeight="false" outlineLevel="0" collapsed="false">
      <c r="A645" s="30" t="s">
        <v>6693</v>
      </c>
      <c r="B645" s="30" t="s">
        <v>489</v>
      </c>
      <c r="C645" s="30" t="n">
        <v>5</v>
      </c>
      <c r="D645" s="30" t="s">
        <v>121</v>
      </c>
      <c r="E645" s="31" t="n">
        <v>45333</v>
      </c>
      <c r="F645" s="30" t="s">
        <v>1034</v>
      </c>
      <c r="G645" s="31" t="n">
        <v>45333</v>
      </c>
      <c r="H645" s="30" t="s">
        <v>161</v>
      </c>
      <c r="I645" s="30" t="s">
        <v>162</v>
      </c>
      <c r="J645" s="30" t="s">
        <v>426</v>
      </c>
      <c r="K645" s="30" t="s">
        <v>138</v>
      </c>
      <c r="L645" s="30" t="n">
        <v>83</v>
      </c>
      <c r="M645" s="30" t="n">
        <v>31</v>
      </c>
      <c r="N645" s="30" t="s">
        <v>127</v>
      </c>
      <c r="O645" s="30" t="s">
        <v>139</v>
      </c>
      <c r="P645" s="30" t="s">
        <v>129</v>
      </c>
      <c r="Q645" s="32" t="n">
        <v>1371.84</v>
      </c>
      <c r="R645" s="30" t="s">
        <v>130</v>
      </c>
      <c r="S645" s="30" t="s">
        <v>178</v>
      </c>
      <c r="T645" s="30" t="n">
        <v>5</v>
      </c>
      <c r="U645" s="30" t="n">
        <f aca="false">YEAR(E645)</f>
        <v>2024</v>
      </c>
      <c r="V645" s="30" t="str">
        <f aca="false">TEXT(E645,"MMM-YYYY")</f>
        <v>Feb-2024</v>
      </c>
      <c r="W645" s="30" t="n">
        <f aca="false">MONTH(E645)</f>
        <v>2</v>
      </c>
      <c r="X645" s="30" t="str">
        <f aca="false">TEXT(WEEKDAY(E645,2),"0")&amp;" - "&amp;TEXT(E645,"dddd")</f>
        <v>7 - Sunday</v>
      </c>
      <c r="Y645" s="30" t="str">
        <f aca="false">_xlfn.IFS(C645&lt;18,"Child (0-17)",C645&lt;40,"Young Adult (18-39)",C645&lt;60,"Adult (40-59)",TRUE(),"Senior (60+)")</f>
        <v>Child (0-17)</v>
      </c>
      <c r="Z645" s="30" t="n">
        <f aca="false">ROUND(G645-E645,0)</f>
        <v>0</v>
      </c>
      <c r="AA645" s="30" t="n">
        <f aca="false">L645+M645</f>
        <v>114</v>
      </c>
      <c r="AB645" s="30" t="n">
        <f aca="false">IFERROR(ROUND(Q645/AA645,2),0)</f>
        <v>12.03</v>
      </c>
      <c r="AC645" s="30" t="str">
        <f aca="false">IF(AND(K645="Critical",N645="No"),"URGENT - No Bed","Normal")</f>
        <v>Normal</v>
      </c>
      <c r="AD645" s="34" t="n">
        <f aca="false">INDEX(Lookup_Tables!$B$3:$B$12,MATCH(H645,Lookup_Tables!$A$3:$A$12,0))</f>
        <v>3600000</v>
      </c>
      <c r="AE645" s="30" t="str">
        <f aca="false">INDEX(Lookup_Tables!$C$3:$C$12,MATCH(H645,Lookup_Tables!$A$3:$A$12,0))</f>
        <v>Dr. Sameer Joshi</v>
      </c>
      <c r="AF645" s="30" t="str">
        <f aca="false">IFERROR(INDEX(Lookup_Tables!$F$16:$F$45,MATCH(I645,Lookup_Tables!$E$16:$E$45,0)),"N/A")</f>
        <v>EMP222</v>
      </c>
      <c r="AG645" s="30" t="n">
        <f aca="false">_xlfn.IFS(R645="Recovered",4,R645="Referred",3,R645="Admitted",2,R645="Deceased",1,TRUE(),0)</f>
        <v>4</v>
      </c>
      <c r="AH645" s="30" t="str">
        <f aca="false">IF(T645&gt;=4,"Satisfied",IF(T645&gt;=3,"Neutral","Needs Improvement"))</f>
        <v>Satisfied</v>
      </c>
    </row>
    <row r="646" customFormat="false" ht="15" hidden="false" customHeight="false" outlineLevel="0" collapsed="false">
      <c r="A646" s="27" t="s">
        <v>5525</v>
      </c>
      <c r="B646" s="27" t="s">
        <v>1589</v>
      </c>
      <c r="C646" s="27" t="n">
        <v>19</v>
      </c>
      <c r="D646" s="27" t="s">
        <v>181</v>
      </c>
      <c r="E646" s="28" t="n">
        <v>45392</v>
      </c>
      <c r="F646" s="27" t="s">
        <v>640</v>
      </c>
      <c r="G646" s="28" t="n">
        <v>45392</v>
      </c>
      <c r="H646" s="27" t="s">
        <v>242</v>
      </c>
      <c r="I646" s="27" t="s">
        <v>243</v>
      </c>
      <c r="J646" s="27" t="s">
        <v>244</v>
      </c>
      <c r="K646" s="27" t="s">
        <v>156</v>
      </c>
      <c r="L646" s="27" t="n">
        <v>18</v>
      </c>
      <c r="M646" s="27" t="n">
        <v>54</v>
      </c>
      <c r="N646" s="27" t="s">
        <v>127</v>
      </c>
      <c r="O646" s="27" t="s">
        <v>171</v>
      </c>
      <c r="P646" s="27" t="s">
        <v>129</v>
      </c>
      <c r="Q646" s="29" t="n">
        <v>4212.68</v>
      </c>
      <c r="R646" s="27" t="s">
        <v>130</v>
      </c>
      <c r="S646" s="27" t="s">
        <v>164</v>
      </c>
      <c r="T646" s="27" t="n">
        <v>2</v>
      </c>
      <c r="U646" s="27" t="n">
        <f aca="false">YEAR(E646)</f>
        <v>2024</v>
      </c>
      <c r="V646" s="27" t="str">
        <f aca="false">TEXT(E646,"MMM-YYYY")</f>
        <v>Apr-2024</v>
      </c>
      <c r="W646" s="27" t="n">
        <f aca="false">MONTH(E646)</f>
        <v>4</v>
      </c>
      <c r="X646" s="27" t="str">
        <f aca="false">TEXT(WEEKDAY(E646,2),"0")&amp;" - "&amp;TEXT(E646,"dddd")</f>
        <v>3 - Wednesday</v>
      </c>
      <c r="Y646" s="27" t="str">
        <f aca="false">_xlfn.IFS(C646&lt;18,"Child (0-17)",C646&lt;40,"Young Adult (18-39)",C646&lt;60,"Adult (40-59)",TRUE(),"Senior (60+)")</f>
        <v>Young Adult (18-39)</v>
      </c>
      <c r="Z646" s="27" t="n">
        <f aca="false">ROUND(G646-E646,0)</f>
        <v>0</v>
      </c>
      <c r="AA646" s="27" t="n">
        <f aca="false">L646+M646</f>
        <v>72</v>
      </c>
      <c r="AB646" s="27" t="n">
        <f aca="false">IFERROR(ROUND(Q646/AA646,2),0)</f>
        <v>58.51</v>
      </c>
      <c r="AC646" s="27" t="str">
        <f aca="false">IF(AND(K646="Critical",N646="No"),"URGENT - No Bed","Normal")</f>
        <v>Normal</v>
      </c>
      <c r="AD646" s="33" t="n">
        <f aca="false">INDEX(Lookup_Tables!$B$3:$B$12,MATCH(H646,Lookup_Tables!$A$3:$A$12,0))</f>
        <v>3000000</v>
      </c>
      <c r="AE646" s="27" t="str">
        <f aca="false">INDEX(Lookup_Tables!$C$3:$C$12,MATCH(H646,Lookup_Tables!$A$3:$A$12,0))</f>
        <v>Dr. Pooja Iyer</v>
      </c>
      <c r="AF646" s="27" t="str">
        <f aca="false">IFERROR(INDEX(Lookup_Tables!$F$16:$F$45,MATCH(I646,Lookup_Tables!$E$16:$E$45,0)),"N/A")</f>
        <v>EMP214</v>
      </c>
      <c r="AG646" s="27" t="n">
        <f aca="false">_xlfn.IFS(R646="Recovered",4,R646="Referred",3,R646="Admitted",2,R646="Deceased",1,TRUE(),0)</f>
        <v>4</v>
      </c>
      <c r="AH646" s="27" t="str">
        <f aca="false">IF(T646&gt;=4,"Satisfied",IF(T646&gt;=3,"Neutral","Needs Improvement"))</f>
        <v>Needs Improvement</v>
      </c>
    </row>
    <row r="647" customFormat="false" ht="15" hidden="false" customHeight="false" outlineLevel="0" collapsed="false">
      <c r="A647" s="30" t="s">
        <v>4972</v>
      </c>
      <c r="B647" s="30" t="s">
        <v>3518</v>
      </c>
      <c r="C647" s="30" t="n">
        <v>49</v>
      </c>
      <c r="D647" s="30" t="s">
        <v>121</v>
      </c>
      <c r="E647" s="31" t="n">
        <v>45480</v>
      </c>
      <c r="F647" s="30" t="s">
        <v>1424</v>
      </c>
      <c r="G647" s="31" t="n">
        <v>45480</v>
      </c>
      <c r="H647" s="30" t="s">
        <v>135</v>
      </c>
      <c r="I647" s="30" t="s">
        <v>136</v>
      </c>
      <c r="J647" s="30" t="s">
        <v>262</v>
      </c>
      <c r="K647" s="30" t="s">
        <v>156</v>
      </c>
      <c r="L647" s="30" t="n">
        <v>20</v>
      </c>
      <c r="M647" s="30" t="n">
        <v>67</v>
      </c>
      <c r="N647" s="30" t="s">
        <v>186</v>
      </c>
      <c r="O647" s="30" t="s">
        <v>139</v>
      </c>
      <c r="P647" s="30" t="s">
        <v>187</v>
      </c>
      <c r="Q647" s="32" t="n">
        <v>4986.88</v>
      </c>
      <c r="R647" s="30" t="s">
        <v>130</v>
      </c>
      <c r="S647" s="30" t="s">
        <v>178</v>
      </c>
      <c r="T647" s="30" t="n">
        <v>5</v>
      </c>
      <c r="U647" s="30" t="n">
        <f aca="false">YEAR(E647)</f>
        <v>2024</v>
      </c>
      <c r="V647" s="30" t="str">
        <f aca="false">TEXT(E647,"MMM-YYYY")</f>
        <v>Jul-2024</v>
      </c>
      <c r="W647" s="30" t="n">
        <f aca="false">MONTH(E647)</f>
        <v>7</v>
      </c>
      <c r="X647" s="30" t="str">
        <f aca="false">TEXT(WEEKDAY(E647,2),"0")&amp;" - "&amp;TEXT(E647,"dddd")</f>
        <v>7 - Sunday</v>
      </c>
      <c r="Y647" s="30" t="str">
        <f aca="false">_xlfn.IFS(C647&lt;18,"Child (0-17)",C647&lt;40,"Young Adult (18-39)",C647&lt;60,"Adult (40-59)",TRUE(),"Senior (60+)")</f>
        <v>Adult (40-59)</v>
      </c>
      <c r="Z647" s="30" t="n">
        <f aca="false">ROUND(G647-E647,0)</f>
        <v>0</v>
      </c>
      <c r="AA647" s="30" t="n">
        <f aca="false">L647+M647</f>
        <v>87</v>
      </c>
      <c r="AB647" s="30" t="n">
        <f aca="false">IFERROR(ROUND(Q647/AA647,2),0)</f>
        <v>57.32</v>
      </c>
      <c r="AC647" s="30" t="str">
        <f aca="false">IF(AND(K647="Critical",N647="No"),"URGENT - No Bed","Normal")</f>
        <v>Normal</v>
      </c>
      <c r="AD647" s="34" t="n">
        <f aca="false">INDEX(Lookup_Tables!$B$3:$B$12,MATCH(H647,Lookup_Tables!$A$3:$A$12,0))</f>
        <v>4600000</v>
      </c>
      <c r="AE647" s="30" t="str">
        <f aca="false">INDEX(Lookup_Tables!$C$3:$C$12,MATCH(H647,Lookup_Tables!$A$3:$A$12,0))</f>
        <v>Dr. Farhan Khan</v>
      </c>
      <c r="AF647" s="30" t="str">
        <f aca="false">IFERROR(INDEX(Lookup_Tables!$F$16:$F$45,MATCH(I647,Lookup_Tables!$E$16:$E$45,0)),"N/A")</f>
        <v>EMP206</v>
      </c>
      <c r="AG647" s="30" t="n">
        <f aca="false">_xlfn.IFS(R647="Recovered",4,R647="Referred",3,R647="Admitted",2,R647="Deceased",1,TRUE(),0)</f>
        <v>4</v>
      </c>
      <c r="AH647" s="30" t="str">
        <f aca="false">IF(T647&gt;=4,"Satisfied",IF(T647&gt;=3,"Neutral","Needs Improvement"))</f>
        <v>Satisfied</v>
      </c>
    </row>
    <row r="648" customFormat="false" ht="15" hidden="false" customHeight="false" outlineLevel="0" collapsed="false">
      <c r="A648" s="27" t="s">
        <v>2334</v>
      </c>
      <c r="B648" s="27" t="s">
        <v>1314</v>
      </c>
      <c r="C648" s="27" t="n">
        <v>41</v>
      </c>
      <c r="D648" s="27" t="s">
        <v>181</v>
      </c>
      <c r="E648" s="28" t="n">
        <v>45516</v>
      </c>
      <c r="F648" s="27" t="s">
        <v>1559</v>
      </c>
      <c r="G648" s="28" t="n">
        <v>45516</v>
      </c>
      <c r="H648" s="27" t="s">
        <v>217</v>
      </c>
      <c r="I648" s="27" t="s">
        <v>392</v>
      </c>
      <c r="J648" s="27" t="s">
        <v>283</v>
      </c>
      <c r="K648" s="27" t="s">
        <v>138</v>
      </c>
      <c r="L648" s="27" t="n">
        <v>70</v>
      </c>
      <c r="M648" s="27" t="n">
        <v>30</v>
      </c>
      <c r="N648" s="27" t="s">
        <v>127</v>
      </c>
      <c r="O648" s="27" t="s">
        <v>171</v>
      </c>
      <c r="P648" s="27" t="s">
        <v>187</v>
      </c>
      <c r="Q648" s="29" t="n">
        <v>1250.4</v>
      </c>
      <c r="R648" s="27" t="s">
        <v>130</v>
      </c>
      <c r="S648" s="27" t="s">
        <v>335</v>
      </c>
      <c r="T648" s="27" t="n">
        <v>5</v>
      </c>
      <c r="U648" s="27" t="n">
        <f aca="false">YEAR(E648)</f>
        <v>2024</v>
      </c>
      <c r="V648" s="27" t="str">
        <f aca="false">TEXT(E648,"MMM-YYYY")</f>
        <v>Aug-2024</v>
      </c>
      <c r="W648" s="27" t="n">
        <f aca="false">MONTH(E648)</f>
        <v>8</v>
      </c>
      <c r="X648" s="27" t="str">
        <f aca="false">TEXT(WEEKDAY(E648,2),"0")&amp;" - "&amp;TEXT(E648,"dddd")</f>
        <v>1 - Monday</v>
      </c>
      <c r="Y648" s="27" t="str">
        <f aca="false">_xlfn.IFS(C648&lt;18,"Child (0-17)",C648&lt;40,"Young Adult (18-39)",C648&lt;60,"Adult (40-59)",TRUE(),"Senior (60+)")</f>
        <v>Adult (40-59)</v>
      </c>
      <c r="Z648" s="27" t="n">
        <f aca="false">ROUND(G648-E648,0)</f>
        <v>0</v>
      </c>
      <c r="AA648" s="27" t="n">
        <f aca="false">L648+M648</f>
        <v>100</v>
      </c>
      <c r="AB648" s="27" t="n">
        <f aca="false">IFERROR(ROUND(Q648/AA648,2),0)</f>
        <v>12.5</v>
      </c>
      <c r="AC648" s="27" t="str">
        <f aca="false">IF(AND(K648="Critical",N648="No"),"URGENT - No Bed","Normal")</f>
        <v>Normal</v>
      </c>
      <c r="AD648" s="33" t="n">
        <f aca="false">INDEX(Lookup_Tables!$B$3:$B$12,MATCH(H648,Lookup_Tables!$A$3:$A$12,0))</f>
        <v>4200000</v>
      </c>
      <c r="AE648" s="27" t="str">
        <f aca="false">INDEX(Lookup_Tables!$C$3:$C$12,MATCH(H648,Lookup_Tables!$A$3:$A$12,0))</f>
        <v>Dr. Anil Kapoor</v>
      </c>
      <c r="AF648" s="27" t="str">
        <f aca="false">IFERROR(INDEX(Lookup_Tables!$F$16:$F$45,MATCH(I648,Lookup_Tables!$E$16:$E$45,0)),"N/A")</f>
        <v>EMP202</v>
      </c>
      <c r="AG648" s="27" t="n">
        <f aca="false">_xlfn.IFS(R648="Recovered",4,R648="Referred",3,R648="Admitted",2,R648="Deceased",1,TRUE(),0)</f>
        <v>4</v>
      </c>
      <c r="AH648" s="27" t="str">
        <f aca="false">IF(T648&gt;=4,"Satisfied",IF(T648&gt;=3,"Neutral","Needs Improvement"))</f>
        <v>Satisfied</v>
      </c>
    </row>
    <row r="649" customFormat="false" ht="15" hidden="false" customHeight="false" outlineLevel="0" collapsed="false">
      <c r="A649" s="30" t="s">
        <v>1895</v>
      </c>
      <c r="B649" s="30" t="s">
        <v>1278</v>
      </c>
      <c r="C649" s="30" t="n">
        <v>43</v>
      </c>
      <c r="D649" s="30" t="s">
        <v>121</v>
      </c>
      <c r="E649" s="31" t="n">
        <v>45404</v>
      </c>
      <c r="F649" s="30" t="s">
        <v>1896</v>
      </c>
      <c r="G649" s="31" t="n">
        <v>45418</v>
      </c>
      <c r="H649" s="30" t="s">
        <v>206</v>
      </c>
      <c r="I649" s="30" t="s">
        <v>232</v>
      </c>
      <c r="J649" s="30" t="s">
        <v>615</v>
      </c>
      <c r="K649" s="30" t="s">
        <v>202</v>
      </c>
      <c r="L649" s="30" t="n">
        <v>20</v>
      </c>
      <c r="M649" s="30" t="n">
        <v>122</v>
      </c>
      <c r="N649" s="30" t="s">
        <v>186</v>
      </c>
      <c r="O649" s="30" t="s">
        <v>128</v>
      </c>
      <c r="P649" s="30" t="s">
        <v>187</v>
      </c>
      <c r="Q649" s="32" t="n">
        <v>16438</v>
      </c>
      <c r="R649" s="30" t="s">
        <v>462</v>
      </c>
      <c r="S649" s="30" t="s">
        <v>197</v>
      </c>
      <c r="T649" s="30" t="n">
        <v>3</v>
      </c>
      <c r="U649" s="30" t="n">
        <f aca="false">YEAR(E649)</f>
        <v>2024</v>
      </c>
      <c r="V649" s="30" t="str">
        <f aca="false">TEXT(E649,"MMM-YYYY")</f>
        <v>Apr-2024</v>
      </c>
      <c r="W649" s="30" t="n">
        <f aca="false">MONTH(E649)</f>
        <v>4</v>
      </c>
      <c r="X649" s="30" t="str">
        <f aca="false">TEXT(WEEKDAY(E649,2),"0")&amp;" - "&amp;TEXT(E649,"dddd")</f>
        <v>1 - Monday</v>
      </c>
      <c r="Y649" s="30" t="str">
        <f aca="false">_xlfn.IFS(C649&lt;18,"Child (0-17)",C649&lt;40,"Young Adult (18-39)",C649&lt;60,"Adult (40-59)",TRUE(),"Senior (60+)")</f>
        <v>Adult (40-59)</v>
      </c>
      <c r="Z649" s="30" t="n">
        <f aca="false">ROUND(G649-E649,0)</f>
        <v>14</v>
      </c>
      <c r="AA649" s="30" t="n">
        <f aca="false">L649+M649</f>
        <v>142</v>
      </c>
      <c r="AB649" s="30" t="n">
        <f aca="false">IFERROR(ROUND(Q649/AA649,2),0)</f>
        <v>115.76</v>
      </c>
      <c r="AC649" s="30" t="str">
        <f aca="false">IF(AND(K649="Critical",N649="No"),"URGENT - No Bed","Normal")</f>
        <v>Normal</v>
      </c>
      <c r="AD649" s="34" t="n">
        <f aca="false">INDEX(Lookup_Tables!$B$3:$B$12,MATCH(H649,Lookup_Tables!$A$3:$A$12,0))</f>
        <v>2800000</v>
      </c>
      <c r="AE649" s="30" t="str">
        <f aca="false">INDEX(Lookup_Tables!$C$3:$C$12,MATCH(H649,Lookup_Tables!$A$3:$A$12,0))</f>
        <v>Dr. Suresh Nair</v>
      </c>
      <c r="AF649" s="30" t="str">
        <f aca="false">IFERROR(INDEX(Lookup_Tables!$F$16:$F$45,MATCH(I649,Lookup_Tables!$E$16:$E$45,0)),"N/A")</f>
        <v>EMP210</v>
      </c>
      <c r="AG649" s="30" t="n">
        <f aca="false">_xlfn.IFS(R649="Recovered",4,R649="Referred",3,R649="Admitted",2,R649="Deceased",1,TRUE(),0)</f>
        <v>1</v>
      </c>
      <c r="AH649" s="30" t="str">
        <f aca="false">IF(T649&gt;=4,"Satisfied",IF(T649&gt;=3,"Neutral","Needs Improvement"))</f>
        <v>Neutral</v>
      </c>
    </row>
    <row r="650" customFormat="false" ht="15" hidden="false" customHeight="false" outlineLevel="0" collapsed="false">
      <c r="A650" s="27" t="s">
        <v>3980</v>
      </c>
      <c r="B650" s="27" t="s">
        <v>3669</v>
      </c>
      <c r="C650" s="27" t="n">
        <v>60</v>
      </c>
      <c r="D650" s="27" t="s">
        <v>181</v>
      </c>
      <c r="E650" s="28" t="n">
        <v>45362</v>
      </c>
      <c r="F650" s="27" t="s">
        <v>1132</v>
      </c>
      <c r="G650" s="28" t="n">
        <v>45364</v>
      </c>
      <c r="H650" s="27" t="s">
        <v>206</v>
      </c>
      <c r="I650" s="27" t="s">
        <v>207</v>
      </c>
      <c r="J650" s="27" t="s">
        <v>615</v>
      </c>
      <c r="K650" s="27" t="s">
        <v>126</v>
      </c>
      <c r="L650" s="27" t="n">
        <v>14</v>
      </c>
      <c r="M650" s="27" t="n">
        <v>49</v>
      </c>
      <c r="N650" s="27" t="s">
        <v>127</v>
      </c>
      <c r="O650" s="27" t="s">
        <v>171</v>
      </c>
      <c r="P650" s="27" t="s">
        <v>129</v>
      </c>
      <c r="Q650" s="29" t="n">
        <v>8141.09</v>
      </c>
      <c r="R650" s="27" t="s">
        <v>130</v>
      </c>
      <c r="S650" s="27" t="s">
        <v>131</v>
      </c>
      <c r="T650" s="27" t="n">
        <v>4</v>
      </c>
      <c r="U650" s="27" t="n">
        <f aca="false">YEAR(E650)</f>
        <v>2024</v>
      </c>
      <c r="V650" s="27" t="str">
        <f aca="false">TEXT(E650,"MMM-YYYY")</f>
        <v>Mar-2024</v>
      </c>
      <c r="W650" s="27" t="n">
        <f aca="false">MONTH(E650)</f>
        <v>3</v>
      </c>
      <c r="X650" s="27" t="str">
        <f aca="false">TEXT(WEEKDAY(E650,2),"0")&amp;" - "&amp;TEXT(E650,"dddd")</f>
        <v>1 - Monday</v>
      </c>
      <c r="Y650" s="27" t="str">
        <f aca="false">_xlfn.IFS(C650&lt;18,"Child (0-17)",C650&lt;40,"Young Adult (18-39)",C650&lt;60,"Adult (40-59)",TRUE(),"Senior (60+)")</f>
        <v>Senior (60+)</v>
      </c>
      <c r="Z650" s="27" t="n">
        <f aca="false">ROUND(G650-E650,0)</f>
        <v>2</v>
      </c>
      <c r="AA650" s="27" t="n">
        <f aca="false">L650+M650</f>
        <v>63</v>
      </c>
      <c r="AB650" s="27" t="n">
        <f aca="false">IFERROR(ROUND(Q650/AA650,2),0)</f>
        <v>129.22</v>
      </c>
      <c r="AC650" s="27" t="str">
        <f aca="false">IF(AND(K650="Critical",N650="No"),"URGENT - No Bed","Normal")</f>
        <v>Normal</v>
      </c>
      <c r="AD650" s="33" t="n">
        <f aca="false">INDEX(Lookup_Tables!$B$3:$B$12,MATCH(H650,Lookup_Tables!$A$3:$A$12,0))</f>
        <v>2800000</v>
      </c>
      <c r="AE650" s="27" t="str">
        <f aca="false">INDEX(Lookup_Tables!$C$3:$C$12,MATCH(H650,Lookup_Tables!$A$3:$A$12,0))</f>
        <v>Dr. Suresh Nair</v>
      </c>
      <c r="AF650" s="27" t="str">
        <f aca="false">IFERROR(INDEX(Lookup_Tables!$F$16:$F$45,MATCH(I650,Lookup_Tables!$E$16:$E$45,0)),"N/A")</f>
        <v>EMP209</v>
      </c>
      <c r="AG650" s="27" t="n">
        <f aca="false">_xlfn.IFS(R650="Recovered",4,R650="Referred",3,R650="Admitted",2,R650="Deceased",1,TRUE(),0)</f>
        <v>4</v>
      </c>
      <c r="AH650" s="27" t="str">
        <f aca="false">IF(T650&gt;=4,"Satisfied",IF(T650&gt;=3,"Neutral","Needs Improvement"))</f>
        <v>Satisfied</v>
      </c>
    </row>
    <row r="651" customFormat="false" ht="15" hidden="false" customHeight="false" outlineLevel="0" collapsed="false">
      <c r="A651" s="30" t="s">
        <v>6675</v>
      </c>
      <c r="B651" s="30" t="s">
        <v>5687</v>
      </c>
      <c r="C651" s="30" t="n">
        <v>47</v>
      </c>
      <c r="D651" s="30" t="s">
        <v>121</v>
      </c>
      <c r="E651" s="31" t="n">
        <v>45445</v>
      </c>
      <c r="F651" s="30" t="s">
        <v>662</v>
      </c>
      <c r="G651" s="31" t="n">
        <v>45449</v>
      </c>
      <c r="H651" s="30" t="s">
        <v>206</v>
      </c>
      <c r="I651" s="30" t="s">
        <v>300</v>
      </c>
      <c r="J651" s="30" t="s">
        <v>208</v>
      </c>
      <c r="K651" s="30" t="s">
        <v>126</v>
      </c>
      <c r="L651" s="30" t="n">
        <v>29</v>
      </c>
      <c r="M651" s="30" t="n">
        <v>94</v>
      </c>
      <c r="N651" s="30" t="s">
        <v>186</v>
      </c>
      <c r="O651" s="30" t="s">
        <v>128</v>
      </c>
      <c r="P651" s="30" t="s">
        <v>129</v>
      </c>
      <c r="Q651" s="32" t="n">
        <v>7278.85</v>
      </c>
      <c r="R651" s="30" t="s">
        <v>130</v>
      </c>
      <c r="S651" s="30" t="s">
        <v>131</v>
      </c>
      <c r="T651" s="30" t="n">
        <v>4</v>
      </c>
      <c r="U651" s="30" t="n">
        <f aca="false">YEAR(E651)</f>
        <v>2024</v>
      </c>
      <c r="V651" s="30" t="str">
        <f aca="false">TEXT(E651,"MMM-YYYY")</f>
        <v>Jun-2024</v>
      </c>
      <c r="W651" s="30" t="n">
        <f aca="false">MONTH(E651)</f>
        <v>6</v>
      </c>
      <c r="X651" s="30" t="str">
        <f aca="false">TEXT(WEEKDAY(E651,2),"0")&amp;" - "&amp;TEXT(E651,"dddd")</f>
        <v>7 - Sunday</v>
      </c>
      <c r="Y651" s="30" t="str">
        <f aca="false">_xlfn.IFS(C651&lt;18,"Child (0-17)",C651&lt;40,"Young Adult (18-39)",C651&lt;60,"Adult (40-59)",TRUE(),"Senior (60+)")</f>
        <v>Adult (40-59)</v>
      </c>
      <c r="Z651" s="30" t="n">
        <f aca="false">ROUND(G651-E651,0)</f>
        <v>4</v>
      </c>
      <c r="AA651" s="30" t="n">
        <f aca="false">L651+M651</f>
        <v>123</v>
      </c>
      <c r="AB651" s="30" t="n">
        <f aca="false">IFERROR(ROUND(Q651/AA651,2),0)</f>
        <v>59.18</v>
      </c>
      <c r="AC651" s="30" t="str">
        <f aca="false">IF(AND(K651="Critical",N651="No"),"URGENT - No Bed","Normal")</f>
        <v>Normal</v>
      </c>
      <c r="AD651" s="34" t="n">
        <f aca="false">INDEX(Lookup_Tables!$B$3:$B$12,MATCH(H651,Lookup_Tables!$A$3:$A$12,0))</f>
        <v>2800000</v>
      </c>
      <c r="AE651" s="30" t="str">
        <f aca="false">INDEX(Lookup_Tables!$C$3:$C$12,MATCH(H651,Lookup_Tables!$A$3:$A$12,0))</f>
        <v>Dr. Suresh Nair</v>
      </c>
      <c r="AF651" s="30" t="str">
        <f aca="false">IFERROR(INDEX(Lookup_Tables!$F$16:$F$45,MATCH(I651,Lookup_Tables!$E$16:$E$45,0)),"N/A")</f>
        <v>EMP211</v>
      </c>
      <c r="AG651" s="30" t="n">
        <f aca="false">_xlfn.IFS(R651="Recovered",4,R651="Referred",3,R651="Admitted",2,R651="Deceased",1,TRUE(),0)</f>
        <v>4</v>
      </c>
      <c r="AH651" s="30" t="str">
        <f aca="false">IF(T651&gt;=4,"Satisfied",IF(T651&gt;=3,"Neutral","Needs Improvement"))</f>
        <v>Satisfied</v>
      </c>
    </row>
    <row r="652" customFormat="false" ht="15" hidden="false" customHeight="false" outlineLevel="0" collapsed="false">
      <c r="A652" s="27" t="s">
        <v>3319</v>
      </c>
      <c r="B652" s="27" t="s">
        <v>3320</v>
      </c>
      <c r="C652" s="27" t="n">
        <v>28</v>
      </c>
      <c r="D652" s="27" t="s">
        <v>181</v>
      </c>
      <c r="E652" s="28" t="n">
        <v>45470</v>
      </c>
      <c r="F652" s="27" t="s">
        <v>764</v>
      </c>
      <c r="G652" s="28" t="n">
        <v>45476</v>
      </c>
      <c r="H652" s="27" t="s">
        <v>135</v>
      </c>
      <c r="I652" s="27" t="s">
        <v>278</v>
      </c>
      <c r="J652" s="27" t="s">
        <v>262</v>
      </c>
      <c r="K652" s="27" t="s">
        <v>202</v>
      </c>
      <c r="L652" s="27" t="n">
        <v>0</v>
      </c>
      <c r="M652" s="27" t="n">
        <v>147</v>
      </c>
      <c r="N652" s="27" t="s">
        <v>186</v>
      </c>
      <c r="O652" s="27" t="s">
        <v>139</v>
      </c>
      <c r="P652" s="27" t="s">
        <v>129</v>
      </c>
      <c r="Q652" s="29" t="n">
        <v>18270.23</v>
      </c>
      <c r="R652" s="27" t="s">
        <v>462</v>
      </c>
      <c r="S652" s="27" t="s">
        <v>131</v>
      </c>
      <c r="T652" s="27" t="n">
        <v>4</v>
      </c>
      <c r="U652" s="27" t="n">
        <f aca="false">YEAR(E652)</f>
        <v>2024</v>
      </c>
      <c r="V652" s="27" t="str">
        <f aca="false">TEXT(E652,"MMM-YYYY")</f>
        <v>Jun-2024</v>
      </c>
      <c r="W652" s="27" t="n">
        <f aca="false">MONTH(E652)</f>
        <v>6</v>
      </c>
      <c r="X652" s="27" t="str">
        <f aca="false">TEXT(WEEKDAY(E652,2),"0")&amp;" - "&amp;TEXT(E652,"dddd")</f>
        <v>4 - Thursday</v>
      </c>
      <c r="Y652" s="27" t="str">
        <f aca="false">_xlfn.IFS(C652&lt;18,"Child (0-17)",C652&lt;40,"Young Adult (18-39)",C652&lt;60,"Adult (40-59)",TRUE(),"Senior (60+)")</f>
        <v>Young Adult (18-39)</v>
      </c>
      <c r="Z652" s="27" t="n">
        <f aca="false">ROUND(G652-E652,0)</f>
        <v>6</v>
      </c>
      <c r="AA652" s="27" t="n">
        <f aca="false">L652+M652</f>
        <v>147</v>
      </c>
      <c r="AB652" s="27" t="n">
        <f aca="false">IFERROR(ROUND(Q652/AA652,2),0)</f>
        <v>124.29</v>
      </c>
      <c r="AC652" s="27" t="str">
        <f aca="false">IF(AND(K652="Critical",N652="No"),"URGENT - No Bed","Normal")</f>
        <v>Normal</v>
      </c>
      <c r="AD652" s="33" t="n">
        <f aca="false">INDEX(Lookup_Tables!$B$3:$B$12,MATCH(H652,Lookup_Tables!$A$3:$A$12,0))</f>
        <v>4600000</v>
      </c>
      <c r="AE652" s="27" t="str">
        <f aca="false">INDEX(Lookup_Tables!$C$3:$C$12,MATCH(H652,Lookup_Tables!$A$3:$A$12,0))</f>
        <v>Dr. Farhan Khan</v>
      </c>
      <c r="AF652" s="27" t="str">
        <f aca="false">IFERROR(INDEX(Lookup_Tables!$F$16:$F$45,MATCH(I652,Lookup_Tables!$E$16:$E$45,0)),"N/A")</f>
        <v>EMP208</v>
      </c>
      <c r="AG652" s="27" t="n">
        <f aca="false">_xlfn.IFS(R652="Recovered",4,R652="Referred",3,R652="Admitted",2,R652="Deceased",1,TRUE(),0)</f>
        <v>1</v>
      </c>
      <c r="AH652" s="27" t="str">
        <f aca="false">IF(T652&gt;=4,"Satisfied",IF(T652&gt;=3,"Neutral","Needs Improvement"))</f>
        <v>Satisfied</v>
      </c>
    </row>
    <row r="653" customFormat="false" ht="15" hidden="false" customHeight="false" outlineLevel="0" collapsed="false">
      <c r="A653" s="30" t="s">
        <v>2600</v>
      </c>
      <c r="B653" s="30" t="s">
        <v>1825</v>
      </c>
      <c r="C653" s="30" t="n">
        <v>38</v>
      </c>
      <c r="D653" s="30" t="s">
        <v>181</v>
      </c>
      <c r="E653" s="31" t="n">
        <v>45639</v>
      </c>
      <c r="F653" s="30" t="s">
        <v>1192</v>
      </c>
      <c r="G653" s="31" t="n">
        <v>45641</v>
      </c>
      <c r="H653" s="30" t="s">
        <v>123</v>
      </c>
      <c r="I653" s="30" t="s">
        <v>124</v>
      </c>
      <c r="J653" s="30" t="s">
        <v>227</v>
      </c>
      <c r="K653" s="30" t="s">
        <v>156</v>
      </c>
      <c r="L653" s="30" t="n">
        <v>44</v>
      </c>
      <c r="M653" s="30" t="n">
        <v>77</v>
      </c>
      <c r="N653" s="30" t="s">
        <v>127</v>
      </c>
      <c r="O653" s="30" t="s">
        <v>128</v>
      </c>
      <c r="P653" s="30" t="s">
        <v>187</v>
      </c>
      <c r="Q653" s="32" t="n">
        <v>3716.4</v>
      </c>
      <c r="R653" s="30" t="s">
        <v>130</v>
      </c>
      <c r="S653" s="30" t="s">
        <v>223</v>
      </c>
      <c r="T653" s="30" t="n">
        <v>3</v>
      </c>
      <c r="U653" s="30" t="n">
        <f aca="false">YEAR(E653)</f>
        <v>2024</v>
      </c>
      <c r="V653" s="30" t="str">
        <f aca="false">TEXT(E653,"MMM-YYYY")</f>
        <v>Dec-2024</v>
      </c>
      <c r="W653" s="30" t="n">
        <f aca="false">MONTH(E653)</f>
        <v>12</v>
      </c>
      <c r="X653" s="30" t="str">
        <f aca="false">TEXT(WEEKDAY(E653,2),"0")&amp;" - "&amp;TEXT(E653,"dddd")</f>
        <v>5 - Friday</v>
      </c>
      <c r="Y653" s="30" t="str">
        <f aca="false">_xlfn.IFS(C653&lt;18,"Child (0-17)",C653&lt;40,"Young Adult (18-39)",C653&lt;60,"Adult (40-59)",TRUE(),"Senior (60+)")</f>
        <v>Young Adult (18-39)</v>
      </c>
      <c r="Z653" s="30" t="n">
        <f aca="false">ROUND(G653-E653,0)</f>
        <v>2</v>
      </c>
      <c r="AA653" s="30" t="n">
        <f aca="false">L653+M653</f>
        <v>121</v>
      </c>
      <c r="AB653" s="30" t="n">
        <f aca="false">IFERROR(ROUND(Q653/AA653,2),0)</f>
        <v>30.71</v>
      </c>
      <c r="AC653" s="30" t="str">
        <f aca="false">IF(AND(K653="Critical",N653="No"),"URGENT - No Bed","Normal")</f>
        <v>Normal</v>
      </c>
      <c r="AD653" s="34" t="n">
        <f aca="false">INDEX(Lookup_Tables!$B$3:$B$12,MATCH(H653,Lookup_Tables!$A$3:$A$12,0))</f>
        <v>2200000</v>
      </c>
      <c r="AE653" s="30" t="str">
        <f aca="false">INDEX(Lookup_Tables!$C$3:$C$12,MATCH(H653,Lookup_Tables!$A$3:$A$12,0))</f>
        <v>Dr. Rohan Das</v>
      </c>
      <c r="AF653" s="30" t="str">
        <f aca="false">IFERROR(INDEX(Lookup_Tables!$F$16:$F$45,MATCH(I653,Lookup_Tables!$E$16:$E$45,0)),"N/A")</f>
        <v>EMP205</v>
      </c>
      <c r="AG653" s="30" t="n">
        <f aca="false">_xlfn.IFS(R653="Recovered",4,R653="Referred",3,R653="Admitted",2,R653="Deceased",1,TRUE(),0)</f>
        <v>4</v>
      </c>
      <c r="AH653" s="30" t="str">
        <f aca="false">IF(T653&gt;=4,"Satisfied",IF(T653&gt;=3,"Neutral","Needs Improvement"))</f>
        <v>Neutral</v>
      </c>
    </row>
    <row r="654" customFormat="false" ht="15" hidden="false" customHeight="false" outlineLevel="0" collapsed="false">
      <c r="A654" s="27" t="s">
        <v>6352</v>
      </c>
      <c r="B654" s="27" t="s">
        <v>3096</v>
      </c>
      <c r="C654" s="27" t="n">
        <v>52</v>
      </c>
      <c r="D654" s="27" t="s">
        <v>121</v>
      </c>
      <c r="E654" s="28" t="n">
        <v>45443</v>
      </c>
      <c r="F654" s="27" t="s">
        <v>1140</v>
      </c>
      <c r="G654" s="28" t="n">
        <v>45444</v>
      </c>
      <c r="H654" s="27" t="s">
        <v>242</v>
      </c>
      <c r="I654" s="27" t="s">
        <v>315</v>
      </c>
      <c r="J654" s="27" t="s">
        <v>363</v>
      </c>
      <c r="K654" s="27" t="s">
        <v>138</v>
      </c>
      <c r="L654" s="27" t="n">
        <v>52</v>
      </c>
      <c r="M654" s="27" t="n">
        <v>40</v>
      </c>
      <c r="N654" s="27" t="s">
        <v>127</v>
      </c>
      <c r="O654" s="27" t="s">
        <v>171</v>
      </c>
      <c r="P654" s="27" t="s">
        <v>187</v>
      </c>
      <c r="Q654" s="29" t="n">
        <v>1148.61</v>
      </c>
      <c r="R654" s="27" t="s">
        <v>130</v>
      </c>
      <c r="S654" s="27" t="s">
        <v>151</v>
      </c>
      <c r="T654" s="27" t="n">
        <v>3</v>
      </c>
      <c r="U654" s="27" t="n">
        <f aca="false">YEAR(E654)</f>
        <v>2024</v>
      </c>
      <c r="V654" s="27" t="str">
        <f aca="false">TEXT(E654,"MMM-YYYY")</f>
        <v>May-2024</v>
      </c>
      <c r="W654" s="27" t="n">
        <f aca="false">MONTH(E654)</f>
        <v>5</v>
      </c>
      <c r="X654" s="27" t="str">
        <f aca="false">TEXT(WEEKDAY(E654,2),"0")&amp;" - "&amp;TEXT(E654,"dddd")</f>
        <v>5 - Friday</v>
      </c>
      <c r="Y654" s="27" t="str">
        <f aca="false">_xlfn.IFS(C654&lt;18,"Child (0-17)",C654&lt;40,"Young Adult (18-39)",C654&lt;60,"Adult (40-59)",TRUE(),"Senior (60+)")</f>
        <v>Adult (40-59)</v>
      </c>
      <c r="Z654" s="27" t="n">
        <f aca="false">ROUND(G654-E654,0)</f>
        <v>1</v>
      </c>
      <c r="AA654" s="27" t="n">
        <f aca="false">L654+M654</f>
        <v>92</v>
      </c>
      <c r="AB654" s="27" t="n">
        <f aca="false">IFERROR(ROUND(Q654/AA654,2),0)</f>
        <v>12.48</v>
      </c>
      <c r="AC654" s="27" t="str">
        <f aca="false">IF(AND(K654="Critical",N654="No"),"URGENT - No Bed","Normal")</f>
        <v>Normal</v>
      </c>
      <c r="AD654" s="33" t="n">
        <f aca="false">INDEX(Lookup_Tables!$B$3:$B$12,MATCH(H654,Lookup_Tables!$A$3:$A$12,0))</f>
        <v>3000000</v>
      </c>
      <c r="AE654" s="27" t="str">
        <f aca="false">INDEX(Lookup_Tables!$C$3:$C$12,MATCH(H654,Lookup_Tables!$A$3:$A$12,0))</f>
        <v>Dr. Pooja Iyer</v>
      </c>
      <c r="AF654" s="27" t="str">
        <f aca="false">IFERROR(INDEX(Lookup_Tables!$F$16:$F$45,MATCH(I654,Lookup_Tables!$E$16:$E$45,0)),"N/A")</f>
        <v>EMP213</v>
      </c>
      <c r="AG654" s="27" t="n">
        <f aca="false">_xlfn.IFS(R654="Recovered",4,R654="Referred",3,R654="Admitted",2,R654="Deceased",1,TRUE(),0)</f>
        <v>4</v>
      </c>
      <c r="AH654" s="27" t="str">
        <f aca="false">IF(T654&gt;=4,"Satisfied",IF(T654&gt;=3,"Neutral","Needs Improvement"))</f>
        <v>Neutral</v>
      </c>
    </row>
    <row r="655" customFormat="false" ht="15" hidden="false" customHeight="false" outlineLevel="0" collapsed="false">
      <c r="A655" s="30" t="s">
        <v>2042</v>
      </c>
      <c r="B655" s="30" t="s">
        <v>2043</v>
      </c>
      <c r="C655" s="30" t="n">
        <v>42</v>
      </c>
      <c r="D655" s="30" t="s">
        <v>181</v>
      </c>
      <c r="E655" s="31" t="n">
        <v>45528</v>
      </c>
      <c r="F655" s="30" t="s">
        <v>590</v>
      </c>
      <c r="G655" s="31" t="n">
        <v>45530</v>
      </c>
      <c r="H655" s="30" t="s">
        <v>217</v>
      </c>
      <c r="I655" s="30" t="s">
        <v>392</v>
      </c>
      <c r="J655" s="30" t="s">
        <v>483</v>
      </c>
      <c r="K655" s="30" t="s">
        <v>156</v>
      </c>
      <c r="L655" s="30" t="n">
        <v>28</v>
      </c>
      <c r="M655" s="30" t="n">
        <v>56</v>
      </c>
      <c r="N655" s="30" t="s">
        <v>186</v>
      </c>
      <c r="O655" s="30" t="s">
        <v>149</v>
      </c>
      <c r="P655" s="30" t="s">
        <v>150</v>
      </c>
      <c r="Q655" s="32" t="n">
        <v>4634.09</v>
      </c>
      <c r="R655" s="30" t="s">
        <v>130</v>
      </c>
      <c r="S655" s="30" t="s">
        <v>164</v>
      </c>
      <c r="T655" s="30" t="n">
        <v>4</v>
      </c>
      <c r="U655" s="30" t="n">
        <f aca="false">YEAR(E655)</f>
        <v>2024</v>
      </c>
      <c r="V655" s="30" t="str">
        <f aca="false">TEXT(E655,"MMM-YYYY")</f>
        <v>Aug-2024</v>
      </c>
      <c r="W655" s="30" t="n">
        <f aca="false">MONTH(E655)</f>
        <v>8</v>
      </c>
      <c r="X655" s="30" t="str">
        <f aca="false">TEXT(WEEKDAY(E655,2),"0")&amp;" - "&amp;TEXT(E655,"dddd")</f>
        <v>6 - Saturday</v>
      </c>
      <c r="Y655" s="30" t="str">
        <f aca="false">_xlfn.IFS(C655&lt;18,"Child (0-17)",C655&lt;40,"Young Adult (18-39)",C655&lt;60,"Adult (40-59)",TRUE(),"Senior (60+)")</f>
        <v>Adult (40-59)</v>
      </c>
      <c r="Z655" s="30" t="n">
        <f aca="false">ROUND(G655-E655,0)</f>
        <v>2</v>
      </c>
      <c r="AA655" s="30" t="n">
        <f aca="false">L655+M655</f>
        <v>84</v>
      </c>
      <c r="AB655" s="30" t="n">
        <f aca="false">IFERROR(ROUND(Q655/AA655,2),0)</f>
        <v>55.17</v>
      </c>
      <c r="AC655" s="30" t="str">
        <f aca="false">IF(AND(K655="Critical",N655="No"),"URGENT - No Bed","Normal")</f>
        <v>Normal</v>
      </c>
      <c r="AD655" s="34" t="n">
        <f aca="false">INDEX(Lookup_Tables!$B$3:$B$12,MATCH(H655,Lookup_Tables!$A$3:$A$12,0))</f>
        <v>4200000</v>
      </c>
      <c r="AE655" s="30" t="str">
        <f aca="false">INDEX(Lookup_Tables!$C$3:$C$12,MATCH(H655,Lookup_Tables!$A$3:$A$12,0))</f>
        <v>Dr. Anil Kapoor</v>
      </c>
      <c r="AF655" s="30" t="str">
        <f aca="false">IFERROR(INDEX(Lookup_Tables!$F$16:$F$45,MATCH(I655,Lookup_Tables!$E$16:$E$45,0)),"N/A")</f>
        <v>EMP202</v>
      </c>
      <c r="AG655" s="30" t="n">
        <f aca="false">_xlfn.IFS(R655="Recovered",4,R655="Referred",3,R655="Admitted",2,R655="Deceased",1,TRUE(),0)</f>
        <v>4</v>
      </c>
      <c r="AH655" s="30" t="str">
        <f aca="false">IF(T655&gt;=4,"Satisfied",IF(T655&gt;=3,"Neutral","Needs Improvement"))</f>
        <v>Satisfied</v>
      </c>
    </row>
    <row r="656" customFormat="false" ht="15" hidden="false" customHeight="false" outlineLevel="0" collapsed="false">
      <c r="A656" s="27" t="s">
        <v>5476</v>
      </c>
      <c r="B656" s="27" t="s">
        <v>4170</v>
      </c>
      <c r="C656" s="27" t="n">
        <v>63</v>
      </c>
      <c r="D656" s="27" t="s">
        <v>181</v>
      </c>
      <c r="E656" s="28" t="n">
        <v>45433</v>
      </c>
      <c r="F656" s="27" t="s">
        <v>255</v>
      </c>
      <c r="G656" s="28" t="n">
        <v>45433</v>
      </c>
      <c r="H656" s="27" t="s">
        <v>161</v>
      </c>
      <c r="I656" s="27" t="s">
        <v>162</v>
      </c>
      <c r="J656" s="27" t="s">
        <v>385</v>
      </c>
      <c r="K656" s="27" t="s">
        <v>138</v>
      </c>
      <c r="L656" s="27" t="n">
        <v>26</v>
      </c>
      <c r="M656" s="27" t="n">
        <v>22</v>
      </c>
      <c r="N656" s="27" t="s">
        <v>127</v>
      </c>
      <c r="O656" s="27" t="s">
        <v>128</v>
      </c>
      <c r="P656" s="27" t="s">
        <v>129</v>
      </c>
      <c r="Q656" s="29" t="n">
        <v>1789.78</v>
      </c>
      <c r="R656" s="27" t="s">
        <v>130</v>
      </c>
      <c r="S656" s="27" t="s">
        <v>178</v>
      </c>
      <c r="T656" s="27" t="n">
        <v>4</v>
      </c>
      <c r="U656" s="27" t="n">
        <f aca="false">YEAR(E656)</f>
        <v>2024</v>
      </c>
      <c r="V656" s="27" t="str">
        <f aca="false">TEXT(E656,"MMM-YYYY")</f>
        <v>May-2024</v>
      </c>
      <c r="W656" s="27" t="n">
        <f aca="false">MONTH(E656)</f>
        <v>5</v>
      </c>
      <c r="X656" s="27" t="str">
        <f aca="false">TEXT(WEEKDAY(E656,2),"0")&amp;" - "&amp;TEXT(E656,"dddd")</f>
        <v>2 - Tuesday</v>
      </c>
      <c r="Y656" s="27" t="str">
        <f aca="false">_xlfn.IFS(C656&lt;18,"Child (0-17)",C656&lt;40,"Young Adult (18-39)",C656&lt;60,"Adult (40-59)",TRUE(),"Senior (60+)")</f>
        <v>Senior (60+)</v>
      </c>
      <c r="Z656" s="27" t="n">
        <f aca="false">ROUND(G656-E656,0)</f>
        <v>0</v>
      </c>
      <c r="AA656" s="27" t="n">
        <f aca="false">L656+M656</f>
        <v>48</v>
      </c>
      <c r="AB656" s="27" t="n">
        <f aca="false">IFERROR(ROUND(Q656/AA656,2),0)</f>
        <v>37.29</v>
      </c>
      <c r="AC656" s="27" t="str">
        <f aca="false">IF(AND(K656="Critical",N656="No"),"URGENT - No Bed","Normal")</f>
        <v>Normal</v>
      </c>
      <c r="AD656" s="33" t="n">
        <f aca="false">INDEX(Lookup_Tables!$B$3:$B$12,MATCH(H656,Lookup_Tables!$A$3:$A$12,0))</f>
        <v>3600000</v>
      </c>
      <c r="AE656" s="27" t="str">
        <f aca="false">INDEX(Lookup_Tables!$C$3:$C$12,MATCH(H656,Lookup_Tables!$A$3:$A$12,0))</f>
        <v>Dr. Sameer Joshi</v>
      </c>
      <c r="AF656" s="27" t="str">
        <f aca="false">IFERROR(INDEX(Lookup_Tables!$F$16:$F$45,MATCH(I656,Lookup_Tables!$E$16:$E$45,0)),"N/A")</f>
        <v>EMP222</v>
      </c>
      <c r="AG656" s="27" t="n">
        <f aca="false">_xlfn.IFS(R656="Recovered",4,R656="Referred",3,R656="Admitted",2,R656="Deceased",1,TRUE(),0)</f>
        <v>4</v>
      </c>
      <c r="AH656" s="27" t="str">
        <f aca="false">IF(T656&gt;=4,"Satisfied",IF(T656&gt;=3,"Neutral","Needs Improvement"))</f>
        <v>Satisfied</v>
      </c>
    </row>
    <row r="657" customFormat="false" ht="15" hidden="false" customHeight="false" outlineLevel="0" collapsed="false">
      <c r="A657" s="30" t="s">
        <v>3230</v>
      </c>
      <c r="B657" s="30" t="s">
        <v>1063</v>
      </c>
      <c r="C657" s="30" t="n">
        <v>41</v>
      </c>
      <c r="D657" s="30" t="s">
        <v>144</v>
      </c>
      <c r="E657" s="31" t="n">
        <v>45423</v>
      </c>
      <c r="F657" s="30" t="s">
        <v>679</v>
      </c>
      <c r="G657" s="31" t="n">
        <v>45423</v>
      </c>
      <c r="H657" s="30" t="s">
        <v>135</v>
      </c>
      <c r="I657" s="30" t="s">
        <v>278</v>
      </c>
      <c r="J657" s="30" t="s">
        <v>262</v>
      </c>
      <c r="K657" s="30" t="s">
        <v>156</v>
      </c>
      <c r="L657" s="30" t="n">
        <v>37</v>
      </c>
      <c r="M657" s="30" t="n">
        <v>36</v>
      </c>
      <c r="N657" s="30" t="s">
        <v>186</v>
      </c>
      <c r="O657" s="30" t="s">
        <v>139</v>
      </c>
      <c r="P657" s="30" t="s">
        <v>187</v>
      </c>
      <c r="Q657" s="32" t="n">
        <v>3013.96</v>
      </c>
      <c r="R657" s="30" t="s">
        <v>130</v>
      </c>
      <c r="S657" s="30" t="s">
        <v>151</v>
      </c>
      <c r="T657" s="30" t="n">
        <v>5</v>
      </c>
      <c r="U657" s="30" t="n">
        <f aca="false">YEAR(E657)</f>
        <v>2024</v>
      </c>
      <c r="V657" s="30" t="str">
        <f aca="false">TEXT(E657,"MMM-YYYY")</f>
        <v>May-2024</v>
      </c>
      <c r="W657" s="30" t="n">
        <f aca="false">MONTH(E657)</f>
        <v>5</v>
      </c>
      <c r="X657" s="30" t="str">
        <f aca="false">TEXT(WEEKDAY(E657,2),"0")&amp;" - "&amp;TEXT(E657,"dddd")</f>
        <v>6 - Saturday</v>
      </c>
      <c r="Y657" s="30" t="str">
        <f aca="false">_xlfn.IFS(C657&lt;18,"Child (0-17)",C657&lt;40,"Young Adult (18-39)",C657&lt;60,"Adult (40-59)",TRUE(),"Senior (60+)")</f>
        <v>Adult (40-59)</v>
      </c>
      <c r="Z657" s="30" t="n">
        <f aca="false">ROUND(G657-E657,0)</f>
        <v>0</v>
      </c>
      <c r="AA657" s="30" t="n">
        <f aca="false">L657+M657</f>
        <v>73</v>
      </c>
      <c r="AB657" s="30" t="n">
        <f aca="false">IFERROR(ROUND(Q657/AA657,2),0)</f>
        <v>41.29</v>
      </c>
      <c r="AC657" s="30" t="str">
        <f aca="false">IF(AND(K657="Critical",N657="No"),"URGENT - No Bed","Normal")</f>
        <v>Normal</v>
      </c>
      <c r="AD657" s="34" t="n">
        <f aca="false">INDEX(Lookup_Tables!$B$3:$B$12,MATCH(H657,Lookup_Tables!$A$3:$A$12,0))</f>
        <v>4600000</v>
      </c>
      <c r="AE657" s="30" t="str">
        <f aca="false">INDEX(Lookup_Tables!$C$3:$C$12,MATCH(H657,Lookup_Tables!$A$3:$A$12,0))</f>
        <v>Dr. Farhan Khan</v>
      </c>
      <c r="AF657" s="30" t="str">
        <f aca="false">IFERROR(INDEX(Lookup_Tables!$F$16:$F$45,MATCH(I657,Lookup_Tables!$E$16:$E$45,0)),"N/A")</f>
        <v>EMP208</v>
      </c>
      <c r="AG657" s="30" t="n">
        <f aca="false">_xlfn.IFS(R657="Recovered",4,R657="Referred",3,R657="Admitted",2,R657="Deceased",1,TRUE(),0)</f>
        <v>4</v>
      </c>
      <c r="AH657" s="30" t="str">
        <f aca="false">IF(T657&gt;=4,"Satisfied",IF(T657&gt;=3,"Neutral","Needs Improvement"))</f>
        <v>Satisfied</v>
      </c>
    </row>
    <row r="658" customFormat="false" ht="15" hidden="false" customHeight="false" outlineLevel="0" collapsed="false">
      <c r="A658" s="27" t="s">
        <v>824</v>
      </c>
      <c r="B658" s="27" t="s">
        <v>825</v>
      </c>
      <c r="C658" s="27" t="n">
        <v>69</v>
      </c>
      <c r="D658" s="27" t="s">
        <v>181</v>
      </c>
      <c r="E658" s="28" t="n">
        <v>45510</v>
      </c>
      <c r="F658" s="27" t="s">
        <v>826</v>
      </c>
      <c r="G658" s="28" t="n">
        <v>45511</v>
      </c>
      <c r="H658" s="27" t="s">
        <v>217</v>
      </c>
      <c r="I658" s="27" t="s">
        <v>392</v>
      </c>
      <c r="J658" s="27" t="s">
        <v>388</v>
      </c>
      <c r="K658" s="27" t="s">
        <v>138</v>
      </c>
      <c r="L658" s="27" t="n">
        <v>67</v>
      </c>
      <c r="M658" s="27" t="n">
        <v>30</v>
      </c>
      <c r="N658" s="27" t="s">
        <v>127</v>
      </c>
      <c r="O658" s="27" t="s">
        <v>128</v>
      </c>
      <c r="P658" s="27" t="s">
        <v>187</v>
      </c>
      <c r="Q658" s="29" t="n">
        <v>1070.63</v>
      </c>
      <c r="R658" s="27" t="s">
        <v>130</v>
      </c>
      <c r="S658" s="27" t="s">
        <v>192</v>
      </c>
      <c r="T658" s="27" t="n">
        <v>5</v>
      </c>
      <c r="U658" s="27" t="n">
        <f aca="false">YEAR(E658)</f>
        <v>2024</v>
      </c>
      <c r="V658" s="27" t="str">
        <f aca="false">TEXT(E658,"MMM-YYYY")</f>
        <v>Aug-2024</v>
      </c>
      <c r="W658" s="27" t="n">
        <f aca="false">MONTH(E658)</f>
        <v>8</v>
      </c>
      <c r="X658" s="27" t="str">
        <f aca="false">TEXT(WEEKDAY(E658,2),"0")&amp;" - "&amp;TEXT(E658,"dddd")</f>
        <v>2 - Tuesday</v>
      </c>
      <c r="Y658" s="27" t="str">
        <f aca="false">_xlfn.IFS(C658&lt;18,"Child (0-17)",C658&lt;40,"Young Adult (18-39)",C658&lt;60,"Adult (40-59)",TRUE(),"Senior (60+)")</f>
        <v>Senior (60+)</v>
      </c>
      <c r="Z658" s="27" t="n">
        <f aca="false">ROUND(G658-E658,0)</f>
        <v>1</v>
      </c>
      <c r="AA658" s="27" t="n">
        <f aca="false">L658+M658</f>
        <v>97</v>
      </c>
      <c r="AB658" s="27" t="n">
        <f aca="false">IFERROR(ROUND(Q658/AA658,2),0)</f>
        <v>11.04</v>
      </c>
      <c r="AC658" s="27" t="str">
        <f aca="false">IF(AND(K658="Critical",N658="No"),"URGENT - No Bed","Normal")</f>
        <v>Normal</v>
      </c>
      <c r="AD658" s="33" t="n">
        <f aca="false">INDEX(Lookup_Tables!$B$3:$B$12,MATCH(H658,Lookup_Tables!$A$3:$A$12,0))</f>
        <v>4200000</v>
      </c>
      <c r="AE658" s="27" t="str">
        <f aca="false">INDEX(Lookup_Tables!$C$3:$C$12,MATCH(H658,Lookup_Tables!$A$3:$A$12,0))</f>
        <v>Dr. Anil Kapoor</v>
      </c>
      <c r="AF658" s="27" t="str">
        <f aca="false">IFERROR(INDEX(Lookup_Tables!$F$16:$F$45,MATCH(I658,Lookup_Tables!$E$16:$E$45,0)),"N/A")</f>
        <v>EMP202</v>
      </c>
      <c r="AG658" s="27" t="n">
        <f aca="false">_xlfn.IFS(R658="Recovered",4,R658="Referred",3,R658="Admitted",2,R658="Deceased",1,TRUE(),0)</f>
        <v>4</v>
      </c>
      <c r="AH658" s="27" t="str">
        <f aca="false">IF(T658&gt;=4,"Satisfied",IF(T658&gt;=3,"Neutral","Needs Improvement"))</f>
        <v>Satisfied</v>
      </c>
    </row>
    <row r="659" customFormat="false" ht="15" hidden="false" customHeight="false" outlineLevel="0" collapsed="false">
      <c r="A659" s="30" t="s">
        <v>2409</v>
      </c>
      <c r="B659" s="30" t="s">
        <v>2410</v>
      </c>
      <c r="C659" s="30" t="n">
        <v>42</v>
      </c>
      <c r="D659" s="30" t="s">
        <v>181</v>
      </c>
      <c r="E659" s="31" t="n">
        <v>45400</v>
      </c>
      <c r="F659" s="30" t="s">
        <v>1374</v>
      </c>
      <c r="G659" s="31" t="n">
        <v>45406</v>
      </c>
      <c r="H659" s="30" t="s">
        <v>168</v>
      </c>
      <c r="I659" s="30" t="s">
        <v>366</v>
      </c>
      <c r="J659" s="30" t="s">
        <v>170</v>
      </c>
      <c r="K659" s="30" t="s">
        <v>126</v>
      </c>
      <c r="L659" s="30" t="n">
        <v>29</v>
      </c>
      <c r="M659" s="30" t="n">
        <v>119</v>
      </c>
      <c r="N659" s="30" t="s">
        <v>186</v>
      </c>
      <c r="O659" s="30" t="s">
        <v>171</v>
      </c>
      <c r="P659" s="30" t="s">
        <v>129</v>
      </c>
      <c r="Q659" s="32" t="n">
        <v>8810.22</v>
      </c>
      <c r="R659" s="30" t="s">
        <v>172</v>
      </c>
      <c r="S659" s="30" t="s">
        <v>164</v>
      </c>
      <c r="T659" s="30" t="n">
        <v>2</v>
      </c>
      <c r="U659" s="30" t="n">
        <f aca="false">YEAR(E659)</f>
        <v>2024</v>
      </c>
      <c r="V659" s="30" t="str">
        <f aca="false">TEXT(E659,"MMM-YYYY")</f>
        <v>Apr-2024</v>
      </c>
      <c r="W659" s="30" t="n">
        <f aca="false">MONTH(E659)</f>
        <v>4</v>
      </c>
      <c r="X659" s="30" t="str">
        <f aca="false">TEXT(WEEKDAY(E659,2),"0")&amp;" - "&amp;TEXT(E659,"dddd")</f>
        <v>4 - Thursday</v>
      </c>
      <c r="Y659" s="30" t="str">
        <f aca="false">_xlfn.IFS(C659&lt;18,"Child (0-17)",C659&lt;40,"Young Adult (18-39)",C659&lt;60,"Adult (40-59)",TRUE(),"Senior (60+)")</f>
        <v>Adult (40-59)</v>
      </c>
      <c r="Z659" s="30" t="n">
        <f aca="false">ROUND(G659-E659,0)</f>
        <v>6</v>
      </c>
      <c r="AA659" s="30" t="n">
        <f aca="false">L659+M659</f>
        <v>148</v>
      </c>
      <c r="AB659" s="30" t="n">
        <f aca="false">IFERROR(ROUND(Q659/AA659,2),0)</f>
        <v>59.53</v>
      </c>
      <c r="AC659" s="30" t="str">
        <f aca="false">IF(AND(K659="Critical",N659="No"),"URGENT - No Bed","Normal")</f>
        <v>Normal</v>
      </c>
      <c r="AD659" s="34" t="n">
        <f aca="false">INDEX(Lookup_Tables!$B$3:$B$12,MATCH(H659,Lookup_Tables!$A$3:$A$12,0))</f>
        <v>4400000</v>
      </c>
      <c r="AE659" s="30" t="str">
        <f aca="false">INDEX(Lookup_Tables!$C$3:$C$12,MATCH(H659,Lookup_Tables!$A$3:$A$12,0))</f>
        <v>Dr. Neha Chopra</v>
      </c>
      <c r="AF659" s="30" t="str">
        <f aca="false">IFERROR(INDEX(Lookup_Tables!$F$16:$F$45,MATCH(I659,Lookup_Tables!$E$16:$E$45,0)),"N/A")</f>
        <v>EMP218</v>
      </c>
      <c r="AG659" s="30" t="n">
        <f aca="false">_xlfn.IFS(R659="Recovered",4,R659="Referred",3,R659="Admitted",2,R659="Deceased",1,TRUE(),0)</f>
        <v>2</v>
      </c>
      <c r="AH659" s="30" t="str">
        <f aca="false">IF(T659&gt;=4,"Satisfied",IF(T659&gt;=3,"Neutral","Needs Improvement"))</f>
        <v>Needs Improvement</v>
      </c>
    </row>
    <row r="660" customFormat="false" ht="15" hidden="false" customHeight="false" outlineLevel="0" collapsed="false">
      <c r="A660" s="27" t="s">
        <v>3326</v>
      </c>
      <c r="B660" s="27" t="s">
        <v>3327</v>
      </c>
      <c r="C660" s="27" t="n">
        <v>20</v>
      </c>
      <c r="D660" s="27" t="s">
        <v>121</v>
      </c>
      <c r="E660" s="28" t="n">
        <v>45586</v>
      </c>
      <c r="F660" s="27" t="s">
        <v>771</v>
      </c>
      <c r="G660" s="28" t="n">
        <v>45586</v>
      </c>
      <c r="H660" s="27" t="s">
        <v>242</v>
      </c>
      <c r="I660" s="27" t="s">
        <v>243</v>
      </c>
      <c r="J660" s="27" t="s">
        <v>316</v>
      </c>
      <c r="K660" s="27" t="s">
        <v>156</v>
      </c>
      <c r="L660" s="27" t="n">
        <v>53</v>
      </c>
      <c r="M660" s="27" t="n">
        <v>60</v>
      </c>
      <c r="N660" s="27" t="s">
        <v>127</v>
      </c>
      <c r="O660" s="27" t="s">
        <v>139</v>
      </c>
      <c r="P660" s="27" t="s">
        <v>150</v>
      </c>
      <c r="Q660" s="29" t="n">
        <v>3438.37</v>
      </c>
      <c r="R660" s="27" t="s">
        <v>172</v>
      </c>
      <c r="S660" s="27" t="s">
        <v>223</v>
      </c>
      <c r="T660" s="27" t="n">
        <v>3</v>
      </c>
      <c r="U660" s="27" t="n">
        <f aca="false">YEAR(E660)</f>
        <v>2024</v>
      </c>
      <c r="V660" s="27" t="str">
        <f aca="false">TEXT(E660,"MMM-YYYY")</f>
        <v>Oct-2024</v>
      </c>
      <c r="W660" s="27" t="n">
        <f aca="false">MONTH(E660)</f>
        <v>10</v>
      </c>
      <c r="X660" s="27" t="str">
        <f aca="false">TEXT(WEEKDAY(E660,2),"0")&amp;" - "&amp;TEXT(E660,"dddd")</f>
        <v>1 - Monday</v>
      </c>
      <c r="Y660" s="27" t="str">
        <f aca="false">_xlfn.IFS(C660&lt;18,"Child (0-17)",C660&lt;40,"Young Adult (18-39)",C660&lt;60,"Adult (40-59)",TRUE(),"Senior (60+)")</f>
        <v>Young Adult (18-39)</v>
      </c>
      <c r="Z660" s="27" t="n">
        <f aca="false">ROUND(G660-E660,0)</f>
        <v>0</v>
      </c>
      <c r="AA660" s="27" t="n">
        <f aca="false">L660+M660</f>
        <v>113</v>
      </c>
      <c r="AB660" s="27" t="n">
        <f aca="false">IFERROR(ROUND(Q660/AA660,2),0)</f>
        <v>30.43</v>
      </c>
      <c r="AC660" s="27" t="str">
        <f aca="false">IF(AND(K660="Critical",N660="No"),"URGENT - No Bed","Normal")</f>
        <v>Normal</v>
      </c>
      <c r="AD660" s="33" t="n">
        <f aca="false">INDEX(Lookup_Tables!$B$3:$B$12,MATCH(H660,Lookup_Tables!$A$3:$A$12,0))</f>
        <v>3000000</v>
      </c>
      <c r="AE660" s="27" t="str">
        <f aca="false">INDEX(Lookup_Tables!$C$3:$C$12,MATCH(H660,Lookup_Tables!$A$3:$A$12,0))</f>
        <v>Dr. Pooja Iyer</v>
      </c>
      <c r="AF660" s="27" t="str">
        <f aca="false">IFERROR(INDEX(Lookup_Tables!$F$16:$F$45,MATCH(I660,Lookup_Tables!$E$16:$E$45,0)),"N/A")</f>
        <v>EMP214</v>
      </c>
      <c r="AG660" s="27" t="n">
        <f aca="false">_xlfn.IFS(R660="Recovered",4,R660="Referred",3,R660="Admitted",2,R660="Deceased",1,TRUE(),0)</f>
        <v>2</v>
      </c>
      <c r="AH660" s="27" t="str">
        <f aca="false">IF(T660&gt;=4,"Satisfied",IF(T660&gt;=3,"Neutral","Needs Improvement"))</f>
        <v>Neutral</v>
      </c>
    </row>
    <row r="661" customFormat="false" ht="15" hidden="false" customHeight="false" outlineLevel="0" collapsed="false">
      <c r="A661" s="30" t="s">
        <v>2954</v>
      </c>
      <c r="B661" s="30" t="s">
        <v>2237</v>
      </c>
      <c r="C661" s="30" t="n">
        <v>29</v>
      </c>
      <c r="D661" s="30" t="s">
        <v>181</v>
      </c>
      <c r="E661" s="31" t="n">
        <v>45477</v>
      </c>
      <c r="F661" s="30" t="s">
        <v>2834</v>
      </c>
      <c r="G661" s="31" t="n">
        <v>45478</v>
      </c>
      <c r="H661" s="30" t="s">
        <v>135</v>
      </c>
      <c r="I661" s="30" t="s">
        <v>278</v>
      </c>
      <c r="J661" s="30" t="s">
        <v>262</v>
      </c>
      <c r="K661" s="30" t="s">
        <v>126</v>
      </c>
      <c r="L661" s="30" t="n">
        <v>33</v>
      </c>
      <c r="M661" s="30" t="n">
        <v>138</v>
      </c>
      <c r="N661" s="30" t="s">
        <v>127</v>
      </c>
      <c r="O661" s="30" t="s">
        <v>139</v>
      </c>
      <c r="P661" s="30" t="s">
        <v>187</v>
      </c>
      <c r="Q661" s="32" t="n">
        <v>8273.97</v>
      </c>
      <c r="R661" s="30" t="s">
        <v>130</v>
      </c>
      <c r="S661" s="30" t="s">
        <v>151</v>
      </c>
      <c r="T661" s="30" t="n">
        <v>4</v>
      </c>
      <c r="U661" s="30" t="n">
        <f aca="false">YEAR(E661)</f>
        <v>2024</v>
      </c>
      <c r="V661" s="30" t="str">
        <f aca="false">TEXT(E661,"MMM-YYYY")</f>
        <v>Jul-2024</v>
      </c>
      <c r="W661" s="30" t="n">
        <f aca="false">MONTH(E661)</f>
        <v>7</v>
      </c>
      <c r="X661" s="30" t="str">
        <f aca="false">TEXT(WEEKDAY(E661,2),"0")&amp;" - "&amp;TEXT(E661,"dddd")</f>
        <v>4 - Thursday</v>
      </c>
      <c r="Y661" s="30" t="str">
        <f aca="false">_xlfn.IFS(C661&lt;18,"Child (0-17)",C661&lt;40,"Young Adult (18-39)",C661&lt;60,"Adult (40-59)",TRUE(),"Senior (60+)")</f>
        <v>Young Adult (18-39)</v>
      </c>
      <c r="Z661" s="30" t="n">
        <f aca="false">ROUND(G661-E661,0)</f>
        <v>1</v>
      </c>
      <c r="AA661" s="30" t="n">
        <f aca="false">L661+M661</f>
        <v>171</v>
      </c>
      <c r="AB661" s="30" t="n">
        <f aca="false">IFERROR(ROUND(Q661/AA661,2),0)</f>
        <v>48.39</v>
      </c>
      <c r="AC661" s="30" t="str">
        <f aca="false">IF(AND(K661="Critical",N661="No"),"URGENT - No Bed","Normal")</f>
        <v>Normal</v>
      </c>
      <c r="AD661" s="34" t="n">
        <f aca="false">INDEX(Lookup_Tables!$B$3:$B$12,MATCH(H661,Lookup_Tables!$A$3:$A$12,0))</f>
        <v>4600000</v>
      </c>
      <c r="AE661" s="30" t="str">
        <f aca="false">INDEX(Lookup_Tables!$C$3:$C$12,MATCH(H661,Lookup_Tables!$A$3:$A$12,0))</f>
        <v>Dr. Farhan Khan</v>
      </c>
      <c r="AF661" s="30" t="str">
        <f aca="false">IFERROR(INDEX(Lookup_Tables!$F$16:$F$45,MATCH(I661,Lookup_Tables!$E$16:$E$45,0)),"N/A")</f>
        <v>EMP208</v>
      </c>
      <c r="AG661" s="30" t="n">
        <f aca="false">_xlfn.IFS(R661="Recovered",4,R661="Referred",3,R661="Admitted",2,R661="Deceased",1,TRUE(),0)</f>
        <v>4</v>
      </c>
      <c r="AH661" s="30" t="str">
        <f aca="false">IF(T661&gt;=4,"Satisfied",IF(T661&gt;=3,"Neutral","Needs Improvement"))</f>
        <v>Satisfied</v>
      </c>
    </row>
    <row r="662" customFormat="false" ht="15" hidden="false" customHeight="false" outlineLevel="0" collapsed="false">
      <c r="A662" s="27" t="s">
        <v>3315</v>
      </c>
      <c r="B662" s="27" t="s">
        <v>3316</v>
      </c>
      <c r="C662" s="27" t="n">
        <v>43</v>
      </c>
      <c r="D662" s="27" t="s">
        <v>121</v>
      </c>
      <c r="E662" s="28" t="n">
        <v>45521</v>
      </c>
      <c r="F662" s="27" t="s">
        <v>1472</v>
      </c>
      <c r="G662" s="28" t="n">
        <v>45523</v>
      </c>
      <c r="H662" s="27" t="s">
        <v>146</v>
      </c>
      <c r="I662" s="27" t="s">
        <v>309</v>
      </c>
      <c r="J662" s="27" t="s">
        <v>244</v>
      </c>
      <c r="K662" s="27" t="s">
        <v>126</v>
      </c>
      <c r="L662" s="27" t="n">
        <v>31</v>
      </c>
      <c r="M662" s="27" t="n">
        <v>131</v>
      </c>
      <c r="N662" s="27" t="s">
        <v>186</v>
      </c>
      <c r="O662" s="27" t="s">
        <v>128</v>
      </c>
      <c r="P662" s="27" t="s">
        <v>150</v>
      </c>
      <c r="Q662" s="29" t="n">
        <v>9056.71</v>
      </c>
      <c r="R662" s="27" t="s">
        <v>130</v>
      </c>
      <c r="S662" s="27" t="s">
        <v>164</v>
      </c>
      <c r="T662" s="27" t="n">
        <v>5</v>
      </c>
      <c r="U662" s="27" t="n">
        <f aca="false">YEAR(E662)</f>
        <v>2024</v>
      </c>
      <c r="V662" s="27" t="str">
        <f aca="false">TEXT(E662,"MMM-YYYY")</f>
        <v>Aug-2024</v>
      </c>
      <c r="W662" s="27" t="n">
        <f aca="false">MONTH(E662)</f>
        <v>8</v>
      </c>
      <c r="X662" s="27" t="str">
        <f aca="false">TEXT(WEEKDAY(E662,2),"0")&amp;" - "&amp;TEXT(E662,"dddd")</f>
        <v>6 - Saturday</v>
      </c>
      <c r="Y662" s="27" t="str">
        <f aca="false">_xlfn.IFS(C662&lt;18,"Child (0-17)",C662&lt;40,"Young Adult (18-39)",C662&lt;60,"Adult (40-59)",TRUE(),"Senior (60+)")</f>
        <v>Adult (40-59)</v>
      </c>
      <c r="Z662" s="27" t="n">
        <f aca="false">ROUND(G662-E662,0)</f>
        <v>2</v>
      </c>
      <c r="AA662" s="27" t="n">
        <f aca="false">L662+M662</f>
        <v>162</v>
      </c>
      <c r="AB662" s="27" t="n">
        <f aca="false">IFERROR(ROUND(Q662/AA662,2),0)</f>
        <v>55.91</v>
      </c>
      <c r="AC662" s="27" t="str">
        <f aca="false">IF(AND(K662="Critical",N662="No"),"URGENT - No Bed","Normal")</f>
        <v>Normal</v>
      </c>
      <c r="AD662" s="33" t="n">
        <f aca="false">INDEX(Lookup_Tables!$B$3:$B$12,MATCH(H662,Lookup_Tables!$A$3:$A$12,0))</f>
        <v>2700000</v>
      </c>
      <c r="AE662" s="27" t="str">
        <f aca="false">INDEX(Lookup_Tables!$C$3:$C$12,MATCH(H662,Lookup_Tables!$A$3:$A$12,0))</f>
        <v>Dr. Vikram Singh</v>
      </c>
      <c r="AF662" s="27" t="str">
        <f aca="false">IFERROR(INDEX(Lookup_Tables!$F$16:$F$45,MATCH(I662,Lookup_Tables!$E$16:$E$45,0)),"N/A")</f>
        <v>EMP228</v>
      </c>
      <c r="AG662" s="27" t="n">
        <f aca="false">_xlfn.IFS(R662="Recovered",4,R662="Referred",3,R662="Admitted",2,R662="Deceased",1,TRUE(),0)</f>
        <v>4</v>
      </c>
      <c r="AH662" s="27" t="str">
        <f aca="false">IF(T662&gt;=4,"Satisfied",IF(T662&gt;=3,"Neutral","Needs Improvement"))</f>
        <v>Satisfied</v>
      </c>
    </row>
    <row r="663" customFormat="false" ht="15" hidden="false" customHeight="false" outlineLevel="0" collapsed="false">
      <c r="A663" s="30" t="s">
        <v>3795</v>
      </c>
      <c r="B663" s="30" t="s">
        <v>2904</v>
      </c>
      <c r="C663" s="30" t="n">
        <v>40</v>
      </c>
      <c r="D663" s="30" t="s">
        <v>181</v>
      </c>
      <c r="E663" s="31" t="n">
        <v>45367</v>
      </c>
      <c r="F663" s="30" t="s">
        <v>211</v>
      </c>
      <c r="G663" s="31" t="n">
        <v>45371</v>
      </c>
      <c r="H663" s="30" t="s">
        <v>183</v>
      </c>
      <c r="I663" s="30" t="s">
        <v>184</v>
      </c>
      <c r="J663" s="30" t="s">
        <v>411</v>
      </c>
      <c r="K663" s="30" t="s">
        <v>126</v>
      </c>
      <c r="L663" s="30" t="n">
        <v>12</v>
      </c>
      <c r="M663" s="30" t="n">
        <v>98</v>
      </c>
      <c r="N663" s="30" t="s">
        <v>186</v>
      </c>
      <c r="O663" s="30" t="s">
        <v>139</v>
      </c>
      <c r="P663" s="30" t="s">
        <v>129</v>
      </c>
      <c r="Q663" s="32" t="n">
        <v>8455.71</v>
      </c>
      <c r="R663" s="30" t="s">
        <v>130</v>
      </c>
      <c r="S663" s="30" t="s">
        <v>131</v>
      </c>
      <c r="T663" s="30" t="n">
        <v>4</v>
      </c>
      <c r="U663" s="30" t="n">
        <f aca="false">YEAR(E663)</f>
        <v>2024</v>
      </c>
      <c r="V663" s="30" t="str">
        <f aca="false">TEXT(E663,"MMM-YYYY")</f>
        <v>Mar-2024</v>
      </c>
      <c r="W663" s="30" t="n">
        <f aca="false">MONTH(E663)</f>
        <v>3</v>
      </c>
      <c r="X663" s="30" t="str">
        <f aca="false">TEXT(WEEKDAY(E663,2),"0")&amp;" - "&amp;TEXT(E663,"dddd")</f>
        <v>6 - Saturday</v>
      </c>
      <c r="Y663" s="30" t="str">
        <f aca="false">_xlfn.IFS(C663&lt;18,"Child (0-17)",C663&lt;40,"Young Adult (18-39)",C663&lt;60,"Adult (40-59)",TRUE(),"Senior (60+)")</f>
        <v>Adult (40-59)</v>
      </c>
      <c r="Z663" s="30" t="n">
        <f aca="false">ROUND(G663-E663,0)</f>
        <v>4</v>
      </c>
      <c r="AA663" s="30" t="n">
        <f aca="false">L663+M663</f>
        <v>110</v>
      </c>
      <c r="AB663" s="30" t="n">
        <f aca="false">IFERROR(ROUND(Q663/AA663,2),0)</f>
        <v>76.87</v>
      </c>
      <c r="AC663" s="30" t="str">
        <f aca="false">IF(AND(K663="Critical",N663="No"),"URGENT - No Bed","Normal")</f>
        <v>Normal</v>
      </c>
      <c r="AD663" s="34" t="n">
        <f aca="false">INDEX(Lookup_Tables!$B$3:$B$12,MATCH(H663,Lookup_Tables!$A$3:$A$12,0))</f>
        <v>3100000</v>
      </c>
      <c r="AE663" s="30" t="str">
        <f aca="false">INDEX(Lookup_Tables!$C$3:$C$12,MATCH(H663,Lookup_Tables!$A$3:$A$12,0))</f>
        <v>Dr. Kavita Rao</v>
      </c>
      <c r="AF663" s="30" t="str">
        <f aca="false">IFERROR(INDEX(Lookup_Tables!$F$16:$F$45,MATCH(I663,Lookup_Tables!$E$16:$E$45,0)),"N/A")</f>
        <v>EMP226</v>
      </c>
      <c r="AG663" s="30" t="n">
        <f aca="false">_xlfn.IFS(R663="Recovered",4,R663="Referred",3,R663="Admitted",2,R663="Deceased",1,TRUE(),0)</f>
        <v>4</v>
      </c>
      <c r="AH663" s="30" t="str">
        <f aca="false">IF(T663&gt;=4,"Satisfied",IF(T663&gt;=3,"Neutral","Needs Improvement"))</f>
        <v>Satisfied</v>
      </c>
    </row>
    <row r="664" customFormat="false" ht="15" hidden="false" customHeight="false" outlineLevel="0" collapsed="false">
      <c r="A664" s="27" t="s">
        <v>1643</v>
      </c>
      <c r="B664" s="27" t="s">
        <v>958</v>
      </c>
      <c r="C664" s="27" t="n">
        <v>43</v>
      </c>
      <c r="D664" s="27" t="s">
        <v>121</v>
      </c>
      <c r="E664" s="28" t="n">
        <v>45329</v>
      </c>
      <c r="F664" s="27" t="s">
        <v>1628</v>
      </c>
      <c r="G664" s="28" t="n">
        <v>45333</v>
      </c>
      <c r="H664" s="27" t="s">
        <v>168</v>
      </c>
      <c r="I664" s="27" t="s">
        <v>366</v>
      </c>
      <c r="J664" s="27" t="s">
        <v>170</v>
      </c>
      <c r="K664" s="27" t="s">
        <v>126</v>
      </c>
      <c r="L664" s="27" t="n">
        <v>30</v>
      </c>
      <c r="M664" s="27" t="n">
        <v>134</v>
      </c>
      <c r="N664" s="27" t="s">
        <v>186</v>
      </c>
      <c r="O664" s="27" t="s">
        <v>171</v>
      </c>
      <c r="P664" s="27" t="s">
        <v>187</v>
      </c>
      <c r="Q664" s="29" t="n">
        <v>8183.62</v>
      </c>
      <c r="R664" s="27" t="s">
        <v>172</v>
      </c>
      <c r="S664" s="27" t="s">
        <v>151</v>
      </c>
      <c r="T664" s="27" t="n">
        <v>1</v>
      </c>
      <c r="U664" s="27" t="n">
        <f aca="false">YEAR(E664)</f>
        <v>2024</v>
      </c>
      <c r="V664" s="27" t="str">
        <f aca="false">TEXT(E664,"MMM-YYYY")</f>
        <v>Feb-2024</v>
      </c>
      <c r="W664" s="27" t="n">
        <f aca="false">MONTH(E664)</f>
        <v>2</v>
      </c>
      <c r="X664" s="27" t="str">
        <f aca="false">TEXT(WEEKDAY(E664,2),"0")&amp;" - "&amp;TEXT(E664,"dddd")</f>
        <v>3 - Wednesday</v>
      </c>
      <c r="Y664" s="27" t="str">
        <f aca="false">_xlfn.IFS(C664&lt;18,"Child (0-17)",C664&lt;40,"Young Adult (18-39)",C664&lt;60,"Adult (40-59)",TRUE(),"Senior (60+)")</f>
        <v>Adult (40-59)</v>
      </c>
      <c r="Z664" s="27" t="n">
        <f aca="false">ROUND(G664-E664,0)</f>
        <v>4</v>
      </c>
      <c r="AA664" s="27" t="n">
        <f aca="false">L664+M664</f>
        <v>164</v>
      </c>
      <c r="AB664" s="27" t="n">
        <f aca="false">IFERROR(ROUND(Q664/AA664,2),0)</f>
        <v>49.9</v>
      </c>
      <c r="AC664" s="27" t="str">
        <f aca="false">IF(AND(K664="Critical",N664="No"),"URGENT - No Bed","Normal")</f>
        <v>Normal</v>
      </c>
      <c r="AD664" s="33" t="n">
        <f aca="false">INDEX(Lookup_Tables!$B$3:$B$12,MATCH(H664,Lookup_Tables!$A$3:$A$12,0))</f>
        <v>4400000</v>
      </c>
      <c r="AE664" s="27" t="str">
        <f aca="false">INDEX(Lookup_Tables!$C$3:$C$12,MATCH(H664,Lookup_Tables!$A$3:$A$12,0))</f>
        <v>Dr. Neha Chopra</v>
      </c>
      <c r="AF664" s="27" t="str">
        <f aca="false">IFERROR(INDEX(Lookup_Tables!$F$16:$F$45,MATCH(I664,Lookup_Tables!$E$16:$E$45,0)),"N/A")</f>
        <v>EMP218</v>
      </c>
      <c r="AG664" s="27" t="n">
        <f aca="false">_xlfn.IFS(R664="Recovered",4,R664="Referred",3,R664="Admitted",2,R664="Deceased",1,TRUE(),0)</f>
        <v>2</v>
      </c>
      <c r="AH664" s="27" t="str">
        <f aca="false">IF(T664&gt;=4,"Satisfied",IF(T664&gt;=3,"Neutral","Needs Improvement"))</f>
        <v>Needs Improvement</v>
      </c>
    </row>
    <row r="665" customFormat="false" ht="15" hidden="false" customHeight="false" outlineLevel="0" collapsed="false">
      <c r="A665" s="30" t="s">
        <v>6251</v>
      </c>
      <c r="B665" s="30" t="s">
        <v>6252</v>
      </c>
      <c r="C665" s="30" t="n">
        <v>23</v>
      </c>
      <c r="D665" s="30" t="s">
        <v>121</v>
      </c>
      <c r="E665" s="31" t="n">
        <v>45315</v>
      </c>
      <c r="F665" s="30" t="s">
        <v>490</v>
      </c>
      <c r="G665" s="31" t="n">
        <v>45323</v>
      </c>
      <c r="H665" s="30" t="s">
        <v>135</v>
      </c>
      <c r="I665" s="30" t="s">
        <v>278</v>
      </c>
      <c r="J665" s="30" t="s">
        <v>252</v>
      </c>
      <c r="K665" s="30" t="s">
        <v>202</v>
      </c>
      <c r="L665" s="30" t="n">
        <v>13</v>
      </c>
      <c r="M665" s="30" t="n">
        <v>134</v>
      </c>
      <c r="N665" s="30" t="s">
        <v>186</v>
      </c>
      <c r="O665" s="30" t="s">
        <v>171</v>
      </c>
      <c r="P665" s="30" t="s">
        <v>140</v>
      </c>
      <c r="Q665" s="32" t="n">
        <v>17957.41</v>
      </c>
      <c r="R665" s="30" t="s">
        <v>172</v>
      </c>
      <c r="S665" s="30" t="s">
        <v>157</v>
      </c>
      <c r="T665" s="30" t="n">
        <v>3</v>
      </c>
      <c r="U665" s="30" t="n">
        <f aca="false">YEAR(E665)</f>
        <v>2024</v>
      </c>
      <c r="V665" s="30" t="str">
        <f aca="false">TEXT(E665,"MMM-YYYY")</f>
        <v>Jan-2024</v>
      </c>
      <c r="W665" s="30" t="n">
        <f aca="false">MONTH(E665)</f>
        <v>1</v>
      </c>
      <c r="X665" s="30" t="str">
        <f aca="false">TEXT(WEEKDAY(E665,2),"0")&amp;" - "&amp;TEXT(E665,"dddd")</f>
        <v>3 - Wednesday</v>
      </c>
      <c r="Y665" s="30" t="str">
        <f aca="false">_xlfn.IFS(C665&lt;18,"Child (0-17)",C665&lt;40,"Young Adult (18-39)",C665&lt;60,"Adult (40-59)",TRUE(),"Senior (60+)")</f>
        <v>Young Adult (18-39)</v>
      </c>
      <c r="Z665" s="30" t="n">
        <f aca="false">ROUND(G665-E665,0)</f>
        <v>8</v>
      </c>
      <c r="AA665" s="30" t="n">
        <f aca="false">L665+M665</f>
        <v>147</v>
      </c>
      <c r="AB665" s="30" t="n">
        <f aca="false">IFERROR(ROUND(Q665/AA665,2),0)</f>
        <v>122.16</v>
      </c>
      <c r="AC665" s="30" t="str">
        <f aca="false">IF(AND(K665="Critical",N665="No"),"URGENT - No Bed","Normal")</f>
        <v>Normal</v>
      </c>
      <c r="AD665" s="34" t="n">
        <f aca="false">INDEX(Lookup_Tables!$B$3:$B$12,MATCH(H665,Lookup_Tables!$A$3:$A$12,0))</f>
        <v>4600000</v>
      </c>
      <c r="AE665" s="30" t="str">
        <f aca="false">INDEX(Lookup_Tables!$C$3:$C$12,MATCH(H665,Lookup_Tables!$A$3:$A$12,0))</f>
        <v>Dr. Farhan Khan</v>
      </c>
      <c r="AF665" s="30" t="str">
        <f aca="false">IFERROR(INDEX(Lookup_Tables!$F$16:$F$45,MATCH(I665,Lookup_Tables!$E$16:$E$45,0)),"N/A")</f>
        <v>EMP208</v>
      </c>
      <c r="AG665" s="30" t="n">
        <f aca="false">_xlfn.IFS(R665="Recovered",4,R665="Referred",3,R665="Admitted",2,R665="Deceased",1,TRUE(),0)</f>
        <v>2</v>
      </c>
      <c r="AH665" s="30" t="str">
        <f aca="false">IF(T665&gt;=4,"Satisfied",IF(T665&gt;=3,"Neutral","Needs Improvement"))</f>
        <v>Neutral</v>
      </c>
    </row>
    <row r="666" customFormat="false" ht="15" hidden="false" customHeight="false" outlineLevel="0" collapsed="false">
      <c r="A666" s="27" t="s">
        <v>4128</v>
      </c>
      <c r="B666" s="27" t="s">
        <v>2294</v>
      </c>
      <c r="C666" s="27" t="n">
        <v>17</v>
      </c>
      <c r="D666" s="27" t="s">
        <v>121</v>
      </c>
      <c r="E666" s="28" t="n">
        <v>45595</v>
      </c>
      <c r="F666" s="27" t="s">
        <v>611</v>
      </c>
      <c r="G666" s="28" t="n">
        <v>45598</v>
      </c>
      <c r="H666" s="27" t="s">
        <v>123</v>
      </c>
      <c r="I666" s="27" t="s">
        <v>124</v>
      </c>
      <c r="J666" s="27" t="s">
        <v>508</v>
      </c>
      <c r="K666" s="27" t="s">
        <v>156</v>
      </c>
      <c r="L666" s="27" t="n">
        <v>61</v>
      </c>
      <c r="M666" s="27" t="n">
        <v>67</v>
      </c>
      <c r="N666" s="27" t="s">
        <v>186</v>
      </c>
      <c r="O666" s="27" t="s">
        <v>171</v>
      </c>
      <c r="P666" s="27" t="s">
        <v>140</v>
      </c>
      <c r="Q666" s="29" t="n">
        <v>3599.7</v>
      </c>
      <c r="R666" s="27" t="s">
        <v>130</v>
      </c>
      <c r="S666" s="27" t="s">
        <v>197</v>
      </c>
      <c r="T666" s="27" t="n">
        <v>5</v>
      </c>
      <c r="U666" s="27" t="n">
        <f aca="false">YEAR(E666)</f>
        <v>2024</v>
      </c>
      <c r="V666" s="27" t="str">
        <f aca="false">TEXT(E666,"MMM-YYYY")</f>
        <v>Oct-2024</v>
      </c>
      <c r="W666" s="27" t="n">
        <f aca="false">MONTH(E666)</f>
        <v>10</v>
      </c>
      <c r="X666" s="27" t="str">
        <f aca="false">TEXT(WEEKDAY(E666,2),"0")&amp;" - "&amp;TEXT(E666,"dddd")</f>
        <v>3 - Wednesday</v>
      </c>
      <c r="Y666" s="27" t="str">
        <f aca="false">_xlfn.IFS(C666&lt;18,"Child (0-17)",C666&lt;40,"Young Adult (18-39)",C666&lt;60,"Adult (40-59)",TRUE(),"Senior (60+)")</f>
        <v>Child (0-17)</v>
      </c>
      <c r="Z666" s="27" t="n">
        <f aca="false">ROUND(G666-E666,0)</f>
        <v>3</v>
      </c>
      <c r="AA666" s="27" t="n">
        <f aca="false">L666+M666</f>
        <v>128</v>
      </c>
      <c r="AB666" s="27" t="n">
        <f aca="false">IFERROR(ROUND(Q666/AA666,2),0)</f>
        <v>28.12</v>
      </c>
      <c r="AC666" s="27" t="str">
        <f aca="false">IF(AND(K666="Critical",N666="No"),"URGENT - No Bed","Normal")</f>
        <v>Normal</v>
      </c>
      <c r="AD666" s="33" t="n">
        <f aca="false">INDEX(Lookup_Tables!$B$3:$B$12,MATCH(H666,Lookup_Tables!$A$3:$A$12,0))</f>
        <v>2200000</v>
      </c>
      <c r="AE666" s="27" t="str">
        <f aca="false">INDEX(Lookup_Tables!$C$3:$C$12,MATCH(H666,Lookup_Tables!$A$3:$A$12,0))</f>
        <v>Dr. Rohan Das</v>
      </c>
      <c r="AF666" s="27" t="str">
        <f aca="false">IFERROR(INDEX(Lookup_Tables!$F$16:$F$45,MATCH(I666,Lookup_Tables!$E$16:$E$45,0)),"N/A")</f>
        <v>EMP205</v>
      </c>
      <c r="AG666" s="27" t="n">
        <f aca="false">_xlfn.IFS(R666="Recovered",4,R666="Referred",3,R666="Admitted",2,R666="Deceased",1,TRUE(),0)</f>
        <v>4</v>
      </c>
      <c r="AH666" s="27" t="str">
        <f aca="false">IF(T666&gt;=4,"Satisfied",IF(T666&gt;=3,"Neutral","Needs Improvement"))</f>
        <v>Satisfied</v>
      </c>
    </row>
    <row r="667" customFormat="false" ht="15" hidden="false" customHeight="false" outlineLevel="0" collapsed="false">
      <c r="A667" s="30" t="s">
        <v>3664</v>
      </c>
      <c r="B667" s="30" t="s">
        <v>3665</v>
      </c>
      <c r="C667" s="30" t="n">
        <v>72</v>
      </c>
      <c r="D667" s="30" t="s">
        <v>121</v>
      </c>
      <c r="E667" s="31" t="n">
        <v>45552</v>
      </c>
      <c r="F667" s="30" t="s">
        <v>241</v>
      </c>
      <c r="G667" s="31" t="n">
        <v>45553</v>
      </c>
      <c r="H667" s="30" t="s">
        <v>135</v>
      </c>
      <c r="I667" s="30" t="s">
        <v>136</v>
      </c>
      <c r="J667" s="30" t="s">
        <v>618</v>
      </c>
      <c r="K667" s="30" t="s">
        <v>156</v>
      </c>
      <c r="L667" s="30" t="n">
        <v>67</v>
      </c>
      <c r="M667" s="30" t="n">
        <v>90</v>
      </c>
      <c r="N667" s="30" t="s">
        <v>127</v>
      </c>
      <c r="O667" s="30" t="s">
        <v>149</v>
      </c>
      <c r="P667" s="30" t="s">
        <v>140</v>
      </c>
      <c r="Q667" s="32" t="n">
        <v>4211.08</v>
      </c>
      <c r="R667" s="30" t="s">
        <v>130</v>
      </c>
      <c r="S667" s="30" t="s">
        <v>197</v>
      </c>
      <c r="T667" s="30" t="n">
        <v>5</v>
      </c>
      <c r="U667" s="30" t="n">
        <f aca="false">YEAR(E667)</f>
        <v>2024</v>
      </c>
      <c r="V667" s="30" t="str">
        <f aca="false">TEXT(E667,"MMM-YYYY")</f>
        <v>Sep-2024</v>
      </c>
      <c r="W667" s="30" t="n">
        <f aca="false">MONTH(E667)</f>
        <v>9</v>
      </c>
      <c r="X667" s="30" t="str">
        <f aca="false">TEXT(WEEKDAY(E667,2),"0")&amp;" - "&amp;TEXT(E667,"dddd")</f>
        <v>2 - Tuesday</v>
      </c>
      <c r="Y667" s="30" t="str">
        <f aca="false">_xlfn.IFS(C667&lt;18,"Child (0-17)",C667&lt;40,"Young Adult (18-39)",C667&lt;60,"Adult (40-59)",TRUE(),"Senior (60+)")</f>
        <v>Senior (60+)</v>
      </c>
      <c r="Z667" s="30" t="n">
        <f aca="false">ROUND(G667-E667,0)</f>
        <v>1</v>
      </c>
      <c r="AA667" s="30" t="n">
        <f aca="false">L667+M667</f>
        <v>157</v>
      </c>
      <c r="AB667" s="30" t="n">
        <f aca="false">IFERROR(ROUND(Q667/AA667,2),0)</f>
        <v>26.82</v>
      </c>
      <c r="AC667" s="30" t="str">
        <f aca="false">IF(AND(K667="Critical",N667="No"),"URGENT - No Bed","Normal")</f>
        <v>Normal</v>
      </c>
      <c r="AD667" s="34" t="n">
        <f aca="false">INDEX(Lookup_Tables!$B$3:$B$12,MATCH(H667,Lookup_Tables!$A$3:$A$12,0))</f>
        <v>4600000</v>
      </c>
      <c r="AE667" s="30" t="str">
        <f aca="false">INDEX(Lookup_Tables!$C$3:$C$12,MATCH(H667,Lookup_Tables!$A$3:$A$12,0))</f>
        <v>Dr. Farhan Khan</v>
      </c>
      <c r="AF667" s="30" t="str">
        <f aca="false">IFERROR(INDEX(Lookup_Tables!$F$16:$F$45,MATCH(I667,Lookup_Tables!$E$16:$E$45,0)),"N/A")</f>
        <v>EMP206</v>
      </c>
      <c r="AG667" s="30" t="n">
        <f aca="false">_xlfn.IFS(R667="Recovered",4,R667="Referred",3,R667="Admitted",2,R667="Deceased",1,TRUE(),0)</f>
        <v>4</v>
      </c>
      <c r="AH667" s="30" t="str">
        <f aca="false">IF(T667&gt;=4,"Satisfied",IF(T667&gt;=3,"Neutral","Needs Improvement"))</f>
        <v>Satisfied</v>
      </c>
    </row>
    <row r="668" customFormat="false" ht="15" hidden="false" customHeight="false" outlineLevel="0" collapsed="false">
      <c r="A668" s="27" t="s">
        <v>2277</v>
      </c>
      <c r="B668" s="27" t="s">
        <v>2278</v>
      </c>
      <c r="C668" s="27" t="n">
        <v>37</v>
      </c>
      <c r="D668" s="27" t="s">
        <v>181</v>
      </c>
      <c r="E668" s="28" t="n">
        <v>45376</v>
      </c>
      <c r="F668" s="27" t="s">
        <v>200</v>
      </c>
      <c r="G668" s="28" t="n">
        <v>45377</v>
      </c>
      <c r="H668" s="27" t="s">
        <v>206</v>
      </c>
      <c r="I668" s="27" t="s">
        <v>207</v>
      </c>
      <c r="J668" s="27" t="s">
        <v>615</v>
      </c>
      <c r="K668" s="27" t="s">
        <v>156</v>
      </c>
      <c r="L668" s="27" t="n">
        <v>75</v>
      </c>
      <c r="M668" s="27" t="n">
        <v>88</v>
      </c>
      <c r="N668" s="27" t="s">
        <v>186</v>
      </c>
      <c r="O668" s="27" t="s">
        <v>139</v>
      </c>
      <c r="P668" s="27" t="s">
        <v>187</v>
      </c>
      <c r="Q668" s="29" t="n">
        <v>5169.03</v>
      </c>
      <c r="R668" s="27" t="s">
        <v>130</v>
      </c>
      <c r="S668" s="27" t="s">
        <v>192</v>
      </c>
      <c r="T668" s="27" t="n">
        <v>5</v>
      </c>
      <c r="U668" s="27" t="n">
        <f aca="false">YEAR(E668)</f>
        <v>2024</v>
      </c>
      <c r="V668" s="27" t="str">
        <f aca="false">TEXT(E668,"MMM-YYYY")</f>
        <v>Mar-2024</v>
      </c>
      <c r="W668" s="27" t="n">
        <f aca="false">MONTH(E668)</f>
        <v>3</v>
      </c>
      <c r="X668" s="27" t="str">
        <f aca="false">TEXT(WEEKDAY(E668,2),"0")&amp;" - "&amp;TEXT(E668,"dddd")</f>
        <v>1 - Monday</v>
      </c>
      <c r="Y668" s="27" t="str">
        <f aca="false">_xlfn.IFS(C668&lt;18,"Child (0-17)",C668&lt;40,"Young Adult (18-39)",C668&lt;60,"Adult (40-59)",TRUE(),"Senior (60+)")</f>
        <v>Young Adult (18-39)</v>
      </c>
      <c r="Z668" s="27" t="n">
        <f aca="false">ROUND(G668-E668,0)</f>
        <v>1</v>
      </c>
      <c r="AA668" s="27" t="n">
        <f aca="false">L668+M668</f>
        <v>163</v>
      </c>
      <c r="AB668" s="27" t="n">
        <f aca="false">IFERROR(ROUND(Q668/AA668,2),0)</f>
        <v>31.71</v>
      </c>
      <c r="AC668" s="27" t="str">
        <f aca="false">IF(AND(K668="Critical",N668="No"),"URGENT - No Bed","Normal")</f>
        <v>Normal</v>
      </c>
      <c r="AD668" s="33" t="n">
        <f aca="false">INDEX(Lookup_Tables!$B$3:$B$12,MATCH(H668,Lookup_Tables!$A$3:$A$12,0))</f>
        <v>2800000</v>
      </c>
      <c r="AE668" s="27" t="str">
        <f aca="false">INDEX(Lookup_Tables!$C$3:$C$12,MATCH(H668,Lookup_Tables!$A$3:$A$12,0))</f>
        <v>Dr. Suresh Nair</v>
      </c>
      <c r="AF668" s="27" t="str">
        <f aca="false">IFERROR(INDEX(Lookup_Tables!$F$16:$F$45,MATCH(I668,Lookup_Tables!$E$16:$E$45,0)),"N/A")</f>
        <v>EMP209</v>
      </c>
      <c r="AG668" s="27" t="n">
        <f aca="false">_xlfn.IFS(R668="Recovered",4,R668="Referred",3,R668="Admitted",2,R668="Deceased",1,TRUE(),0)</f>
        <v>4</v>
      </c>
      <c r="AH668" s="27" t="str">
        <f aca="false">IF(T668&gt;=4,"Satisfied",IF(T668&gt;=3,"Neutral","Needs Improvement"))</f>
        <v>Satisfied</v>
      </c>
    </row>
    <row r="669" customFormat="false" ht="15" hidden="false" customHeight="false" outlineLevel="0" collapsed="false">
      <c r="A669" s="30" t="s">
        <v>1486</v>
      </c>
      <c r="B669" s="30" t="s">
        <v>795</v>
      </c>
      <c r="C669" s="30" t="n">
        <v>44</v>
      </c>
      <c r="D669" s="30" t="s">
        <v>121</v>
      </c>
      <c r="E669" s="31" t="n">
        <v>45552</v>
      </c>
      <c r="F669" s="30" t="s">
        <v>347</v>
      </c>
      <c r="G669" s="31" t="n">
        <v>45557</v>
      </c>
      <c r="H669" s="30" t="s">
        <v>146</v>
      </c>
      <c r="I669" s="30" t="s">
        <v>309</v>
      </c>
      <c r="J669" s="30" t="s">
        <v>244</v>
      </c>
      <c r="K669" s="30" t="s">
        <v>126</v>
      </c>
      <c r="L669" s="30" t="n">
        <v>5</v>
      </c>
      <c r="M669" s="30" t="n">
        <v>107</v>
      </c>
      <c r="N669" s="30" t="s">
        <v>127</v>
      </c>
      <c r="O669" s="30" t="s">
        <v>128</v>
      </c>
      <c r="P669" s="30" t="s">
        <v>140</v>
      </c>
      <c r="Q669" s="32" t="n">
        <v>7668.68</v>
      </c>
      <c r="R669" s="30" t="s">
        <v>268</v>
      </c>
      <c r="S669" s="30" t="s">
        <v>141</v>
      </c>
      <c r="T669" s="30" t="n">
        <v>3</v>
      </c>
      <c r="U669" s="30" t="n">
        <f aca="false">YEAR(E669)</f>
        <v>2024</v>
      </c>
      <c r="V669" s="30" t="str">
        <f aca="false">TEXT(E669,"MMM-YYYY")</f>
        <v>Sep-2024</v>
      </c>
      <c r="W669" s="30" t="n">
        <f aca="false">MONTH(E669)</f>
        <v>9</v>
      </c>
      <c r="X669" s="30" t="str">
        <f aca="false">TEXT(WEEKDAY(E669,2),"0")&amp;" - "&amp;TEXT(E669,"dddd")</f>
        <v>2 - Tuesday</v>
      </c>
      <c r="Y669" s="30" t="str">
        <f aca="false">_xlfn.IFS(C669&lt;18,"Child (0-17)",C669&lt;40,"Young Adult (18-39)",C669&lt;60,"Adult (40-59)",TRUE(),"Senior (60+)")</f>
        <v>Adult (40-59)</v>
      </c>
      <c r="Z669" s="30" t="n">
        <f aca="false">ROUND(G669-E669,0)</f>
        <v>5</v>
      </c>
      <c r="AA669" s="30" t="n">
        <f aca="false">L669+M669</f>
        <v>112</v>
      </c>
      <c r="AB669" s="30" t="n">
        <f aca="false">IFERROR(ROUND(Q669/AA669,2),0)</f>
        <v>68.47</v>
      </c>
      <c r="AC669" s="30" t="str">
        <f aca="false">IF(AND(K669="Critical",N669="No"),"URGENT - No Bed","Normal")</f>
        <v>Normal</v>
      </c>
      <c r="AD669" s="34" t="n">
        <f aca="false">INDEX(Lookup_Tables!$B$3:$B$12,MATCH(H669,Lookup_Tables!$A$3:$A$12,0))</f>
        <v>2700000</v>
      </c>
      <c r="AE669" s="30" t="str">
        <f aca="false">INDEX(Lookup_Tables!$C$3:$C$12,MATCH(H669,Lookup_Tables!$A$3:$A$12,0))</f>
        <v>Dr. Vikram Singh</v>
      </c>
      <c r="AF669" s="30" t="str">
        <f aca="false">IFERROR(INDEX(Lookup_Tables!$F$16:$F$45,MATCH(I669,Lookup_Tables!$E$16:$E$45,0)),"N/A")</f>
        <v>EMP228</v>
      </c>
      <c r="AG669" s="30" t="n">
        <f aca="false">_xlfn.IFS(R669="Recovered",4,R669="Referred",3,R669="Admitted",2,R669="Deceased",1,TRUE(),0)</f>
        <v>3</v>
      </c>
      <c r="AH669" s="30" t="str">
        <f aca="false">IF(T669&gt;=4,"Satisfied",IF(T669&gt;=3,"Neutral","Needs Improvement"))</f>
        <v>Neutral</v>
      </c>
    </row>
    <row r="670" customFormat="false" ht="15" hidden="false" customHeight="false" outlineLevel="0" collapsed="false">
      <c r="A670" s="27" t="s">
        <v>6163</v>
      </c>
      <c r="B670" s="27" t="s">
        <v>3544</v>
      </c>
      <c r="C670" s="27" t="n">
        <v>29</v>
      </c>
      <c r="D670" s="27" t="s">
        <v>121</v>
      </c>
      <c r="E670" s="28" t="n">
        <v>45524</v>
      </c>
      <c r="F670" s="27" t="s">
        <v>452</v>
      </c>
      <c r="G670" s="28" t="n">
        <v>45527</v>
      </c>
      <c r="H670" s="27" t="s">
        <v>236</v>
      </c>
      <c r="I670" s="27" t="s">
        <v>323</v>
      </c>
      <c r="J670" s="27" t="s">
        <v>375</v>
      </c>
      <c r="K670" s="27" t="s">
        <v>156</v>
      </c>
      <c r="L670" s="27" t="n">
        <v>20</v>
      </c>
      <c r="M670" s="27" t="n">
        <v>85</v>
      </c>
      <c r="N670" s="27" t="s">
        <v>186</v>
      </c>
      <c r="O670" s="27" t="s">
        <v>128</v>
      </c>
      <c r="P670" s="27" t="s">
        <v>187</v>
      </c>
      <c r="Q670" s="29" t="n">
        <v>5211.88</v>
      </c>
      <c r="R670" s="27" t="s">
        <v>172</v>
      </c>
      <c r="S670" s="27" t="s">
        <v>178</v>
      </c>
      <c r="T670" s="27" t="n">
        <v>3</v>
      </c>
      <c r="U670" s="27" t="n">
        <f aca="false">YEAR(E670)</f>
        <v>2024</v>
      </c>
      <c r="V670" s="27" t="str">
        <f aca="false">TEXT(E670,"MMM-YYYY")</f>
        <v>Aug-2024</v>
      </c>
      <c r="W670" s="27" t="n">
        <f aca="false">MONTH(E670)</f>
        <v>8</v>
      </c>
      <c r="X670" s="27" t="str">
        <f aca="false">TEXT(WEEKDAY(E670,2),"0")&amp;" - "&amp;TEXT(E670,"dddd")</f>
        <v>2 - Tuesday</v>
      </c>
      <c r="Y670" s="27" t="str">
        <f aca="false">_xlfn.IFS(C670&lt;18,"Child (0-17)",C670&lt;40,"Young Adult (18-39)",C670&lt;60,"Adult (40-59)",TRUE(),"Senior (60+)")</f>
        <v>Young Adult (18-39)</v>
      </c>
      <c r="Z670" s="27" t="n">
        <f aca="false">ROUND(G670-E670,0)</f>
        <v>3</v>
      </c>
      <c r="AA670" s="27" t="n">
        <f aca="false">L670+M670</f>
        <v>105</v>
      </c>
      <c r="AB670" s="27" t="n">
        <f aca="false">IFERROR(ROUND(Q670/AA670,2),0)</f>
        <v>49.64</v>
      </c>
      <c r="AC670" s="27" t="str">
        <f aca="false">IF(AND(K670="Critical",N670="No"),"URGENT - No Bed","Normal")</f>
        <v>Normal</v>
      </c>
      <c r="AD670" s="33" t="n">
        <f aca="false">INDEX(Lookup_Tables!$B$3:$B$12,MATCH(H670,Lookup_Tables!$A$3:$A$12,0))</f>
        <v>3900000</v>
      </c>
      <c r="AE670" s="27" t="str">
        <f aca="false">INDEX(Lookup_Tables!$C$3:$C$12,MATCH(H670,Lookup_Tables!$A$3:$A$12,0))</f>
        <v>Dr. Rina Mehta</v>
      </c>
      <c r="AF670" s="27" t="str">
        <f aca="false">IFERROR(INDEX(Lookup_Tables!$F$16:$F$45,MATCH(I670,Lookup_Tables!$E$16:$E$45,0)),"N/A")</f>
        <v>EMP216</v>
      </c>
      <c r="AG670" s="27" t="n">
        <f aca="false">_xlfn.IFS(R670="Recovered",4,R670="Referred",3,R670="Admitted",2,R670="Deceased",1,TRUE(),0)</f>
        <v>2</v>
      </c>
      <c r="AH670" s="27" t="str">
        <f aca="false">IF(T670&gt;=4,"Satisfied",IF(T670&gt;=3,"Neutral","Needs Improvement"))</f>
        <v>Neutral</v>
      </c>
    </row>
    <row r="671" customFormat="false" ht="15" hidden="false" customHeight="false" outlineLevel="0" collapsed="false">
      <c r="A671" s="30" t="s">
        <v>1729</v>
      </c>
      <c r="B671" s="30" t="s">
        <v>215</v>
      </c>
      <c r="C671" s="30" t="n">
        <v>34</v>
      </c>
      <c r="D671" s="30" t="s">
        <v>181</v>
      </c>
      <c r="E671" s="31" t="n">
        <v>45551</v>
      </c>
      <c r="F671" s="30" t="s">
        <v>543</v>
      </c>
      <c r="G671" s="31" t="n">
        <v>45551</v>
      </c>
      <c r="H671" s="30" t="s">
        <v>123</v>
      </c>
      <c r="I671" s="30" t="s">
        <v>304</v>
      </c>
      <c r="J671" s="30" t="s">
        <v>125</v>
      </c>
      <c r="K671" s="30" t="s">
        <v>156</v>
      </c>
      <c r="L671" s="30" t="n">
        <v>72</v>
      </c>
      <c r="M671" s="30" t="n">
        <v>89</v>
      </c>
      <c r="N671" s="30" t="s">
        <v>186</v>
      </c>
      <c r="O671" s="30" t="s">
        <v>128</v>
      </c>
      <c r="P671" s="30" t="s">
        <v>150</v>
      </c>
      <c r="Q671" s="32" t="n">
        <v>3715.8</v>
      </c>
      <c r="R671" s="30" t="s">
        <v>130</v>
      </c>
      <c r="S671" s="30" t="s">
        <v>131</v>
      </c>
      <c r="T671" s="30" t="n">
        <v>4</v>
      </c>
      <c r="U671" s="30" t="n">
        <f aca="false">YEAR(E671)</f>
        <v>2024</v>
      </c>
      <c r="V671" s="30" t="str">
        <f aca="false">TEXT(E671,"MMM-YYYY")</f>
        <v>Sep-2024</v>
      </c>
      <c r="W671" s="30" t="n">
        <f aca="false">MONTH(E671)</f>
        <v>9</v>
      </c>
      <c r="X671" s="30" t="str">
        <f aca="false">TEXT(WEEKDAY(E671,2),"0")&amp;" - "&amp;TEXT(E671,"dddd")</f>
        <v>1 - Monday</v>
      </c>
      <c r="Y671" s="30" t="str">
        <f aca="false">_xlfn.IFS(C671&lt;18,"Child (0-17)",C671&lt;40,"Young Adult (18-39)",C671&lt;60,"Adult (40-59)",TRUE(),"Senior (60+)")</f>
        <v>Young Adult (18-39)</v>
      </c>
      <c r="Z671" s="30" t="n">
        <f aca="false">ROUND(G671-E671,0)</f>
        <v>0</v>
      </c>
      <c r="AA671" s="30" t="n">
        <f aca="false">L671+M671</f>
        <v>161</v>
      </c>
      <c r="AB671" s="30" t="n">
        <f aca="false">IFERROR(ROUND(Q671/AA671,2),0)</f>
        <v>23.08</v>
      </c>
      <c r="AC671" s="30" t="str">
        <f aca="false">IF(AND(K671="Critical",N671="No"),"URGENT - No Bed","Normal")</f>
        <v>Normal</v>
      </c>
      <c r="AD671" s="34" t="n">
        <f aca="false">INDEX(Lookup_Tables!$B$3:$B$12,MATCH(H671,Lookup_Tables!$A$3:$A$12,0))</f>
        <v>2200000</v>
      </c>
      <c r="AE671" s="30" t="str">
        <f aca="false">INDEX(Lookup_Tables!$C$3:$C$12,MATCH(H671,Lookup_Tables!$A$3:$A$12,0))</f>
        <v>Dr. Rohan Das</v>
      </c>
      <c r="AF671" s="30" t="str">
        <f aca="false">IFERROR(INDEX(Lookup_Tables!$F$16:$F$45,MATCH(I671,Lookup_Tables!$E$16:$E$45,0)),"N/A")</f>
        <v>EMP204</v>
      </c>
      <c r="AG671" s="30" t="n">
        <f aca="false">_xlfn.IFS(R671="Recovered",4,R671="Referred",3,R671="Admitted",2,R671="Deceased",1,TRUE(),0)</f>
        <v>4</v>
      </c>
      <c r="AH671" s="30" t="str">
        <f aca="false">IF(T671&gt;=4,"Satisfied",IF(T671&gt;=3,"Neutral","Needs Improvement"))</f>
        <v>Satisfied</v>
      </c>
    </row>
    <row r="672" customFormat="false" ht="15" hidden="false" customHeight="false" outlineLevel="0" collapsed="false">
      <c r="A672" s="27" t="s">
        <v>2783</v>
      </c>
      <c r="B672" s="27" t="s">
        <v>1856</v>
      </c>
      <c r="C672" s="27" t="n">
        <v>45</v>
      </c>
      <c r="D672" s="27" t="s">
        <v>181</v>
      </c>
      <c r="E672" s="28" t="n">
        <v>45362</v>
      </c>
      <c r="F672" s="27" t="s">
        <v>1175</v>
      </c>
      <c r="G672" s="28" t="n">
        <v>45364</v>
      </c>
      <c r="H672" s="27" t="s">
        <v>183</v>
      </c>
      <c r="I672" s="27" t="s">
        <v>430</v>
      </c>
      <c r="J672" s="27" t="s">
        <v>411</v>
      </c>
      <c r="K672" s="27" t="s">
        <v>156</v>
      </c>
      <c r="L672" s="27" t="n">
        <v>46</v>
      </c>
      <c r="M672" s="27" t="n">
        <v>82</v>
      </c>
      <c r="N672" s="27" t="s">
        <v>186</v>
      </c>
      <c r="O672" s="27" t="s">
        <v>139</v>
      </c>
      <c r="P672" s="27" t="s">
        <v>140</v>
      </c>
      <c r="Q672" s="29" t="n">
        <v>3627.15</v>
      </c>
      <c r="R672" s="27" t="s">
        <v>172</v>
      </c>
      <c r="S672" s="27" t="s">
        <v>157</v>
      </c>
      <c r="T672" s="27" t="n">
        <v>3</v>
      </c>
      <c r="U672" s="27" t="n">
        <f aca="false">YEAR(E672)</f>
        <v>2024</v>
      </c>
      <c r="V672" s="27" t="str">
        <f aca="false">TEXT(E672,"MMM-YYYY")</f>
        <v>Mar-2024</v>
      </c>
      <c r="W672" s="27" t="n">
        <f aca="false">MONTH(E672)</f>
        <v>3</v>
      </c>
      <c r="X672" s="27" t="str">
        <f aca="false">TEXT(WEEKDAY(E672,2),"0")&amp;" - "&amp;TEXT(E672,"dddd")</f>
        <v>1 - Monday</v>
      </c>
      <c r="Y672" s="27" t="str">
        <f aca="false">_xlfn.IFS(C672&lt;18,"Child (0-17)",C672&lt;40,"Young Adult (18-39)",C672&lt;60,"Adult (40-59)",TRUE(),"Senior (60+)")</f>
        <v>Adult (40-59)</v>
      </c>
      <c r="Z672" s="27" t="n">
        <f aca="false">ROUND(G672-E672,0)</f>
        <v>2</v>
      </c>
      <c r="AA672" s="27" t="n">
        <f aca="false">L672+M672</f>
        <v>128</v>
      </c>
      <c r="AB672" s="27" t="n">
        <f aca="false">IFERROR(ROUND(Q672/AA672,2),0)</f>
        <v>28.34</v>
      </c>
      <c r="AC672" s="27" t="str">
        <f aca="false">IF(AND(K672="Critical",N672="No"),"URGENT - No Bed","Normal")</f>
        <v>Normal</v>
      </c>
      <c r="AD672" s="33" t="n">
        <f aca="false">INDEX(Lookup_Tables!$B$3:$B$12,MATCH(H672,Lookup_Tables!$A$3:$A$12,0))</f>
        <v>3100000</v>
      </c>
      <c r="AE672" s="27" t="str">
        <f aca="false">INDEX(Lookup_Tables!$C$3:$C$12,MATCH(H672,Lookup_Tables!$A$3:$A$12,0))</f>
        <v>Dr. Kavita Rao</v>
      </c>
      <c r="AF672" s="27" t="str">
        <f aca="false">IFERROR(INDEX(Lookup_Tables!$F$16:$F$45,MATCH(I672,Lookup_Tables!$E$16:$E$45,0)),"N/A")</f>
        <v>EMP224</v>
      </c>
      <c r="AG672" s="27" t="n">
        <f aca="false">_xlfn.IFS(R672="Recovered",4,R672="Referred",3,R672="Admitted",2,R672="Deceased",1,TRUE(),0)</f>
        <v>2</v>
      </c>
      <c r="AH672" s="27" t="str">
        <f aca="false">IF(T672&gt;=4,"Satisfied",IF(T672&gt;=3,"Neutral","Needs Improvement"))</f>
        <v>Neutral</v>
      </c>
    </row>
    <row r="673" customFormat="false" ht="15" hidden="false" customHeight="false" outlineLevel="0" collapsed="false">
      <c r="A673" s="30" t="s">
        <v>3462</v>
      </c>
      <c r="B673" s="30" t="s">
        <v>3463</v>
      </c>
      <c r="C673" s="30" t="n">
        <v>50</v>
      </c>
      <c r="D673" s="30" t="s">
        <v>181</v>
      </c>
      <c r="E673" s="31" t="n">
        <v>45514</v>
      </c>
      <c r="F673" s="30" t="s">
        <v>247</v>
      </c>
      <c r="G673" s="31" t="n">
        <v>45515</v>
      </c>
      <c r="H673" s="30" t="s">
        <v>168</v>
      </c>
      <c r="I673" s="30" t="s">
        <v>196</v>
      </c>
      <c r="J673" s="30" t="s">
        <v>441</v>
      </c>
      <c r="K673" s="30" t="s">
        <v>156</v>
      </c>
      <c r="L673" s="30" t="n">
        <v>59</v>
      </c>
      <c r="M673" s="30" t="n">
        <v>46</v>
      </c>
      <c r="N673" s="30" t="s">
        <v>127</v>
      </c>
      <c r="O673" s="30" t="s">
        <v>139</v>
      </c>
      <c r="P673" s="30" t="s">
        <v>140</v>
      </c>
      <c r="Q673" s="32" t="n">
        <v>3965.43</v>
      </c>
      <c r="R673" s="30" t="s">
        <v>130</v>
      </c>
      <c r="S673" s="30" t="s">
        <v>192</v>
      </c>
      <c r="T673" s="30" t="n">
        <v>5</v>
      </c>
      <c r="U673" s="30" t="n">
        <f aca="false">YEAR(E673)</f>
        <v>2024</v>
      </c>
      <c r="V673" s="30" t="str">
        <f aca="false">TEXT(E673,"MMM-YYYY")</f>
        <v>Aug-2024</v>
      </c>
      <c r="W673" s="30" t="n">
        <f aca="false">MONTH(E673)</f>
        <v>8</v>
      </c>
      <c r="X673" s="30" t="str">
        <f aca="false">TEXT(WEEKDAY(E673,2),"0")&amp;" - "&amp;TEXT(E673,"dddd")</f>
        <v>6 - Saturday</v>
      </c>
      <c r="Y673" s="30" t="str">
        <f aca="false">_xlfn.IFS(C673&lt;18,"Child (0-17)",C673&lt;40,"Young Adult (18-39)",C673&lt;60,"Adult (40-59)",TRUE(),"Senior (60+)")</f>
        <v>Adult (40-59)</v>
      </c>
      <c r="Z673" s="30" t="n">
        <f aca="false">ROUND(G673-E673,0)</f>
        <v>1</v>
      </c>
      <c r="AA673" s="30" t="n">
        <f aca="false">L673+M673</f>
        <v>105</v>
      </c>
      <c r="AB673" s="30" t="n">
        <f aca="false">IFERROR(ROUND(Q673/AA673,2),0)</f>
        <v>37.77</v>
      </c>
      <c r="AC673" s="30" t="str">
        <f aca="false">IF(AND(K673="Critical",N673="No"),"URGENT - No Bed","Normal")</f>
        <v>Normal</v>
      </c>
      <c r="AD673" s="34" t="n">
        <f aca="false">INDEX(Lookup_Tables!$B$3:$B$12,MATCH(H673,Lookup_Tables!$A$3:$A$12,0))</f>
        <v>4400000</v>
      </c>
      <c r="AE673" s="30" t="str">
        <f aca="false">INDEX(Lookup_Tables!$C$3:$C$12,MATCH(H673,Lookup_Tables!$A$3:$A$12,0))</f>
        <v>Dr. Neha Chopra</v>
      </c>
      <c r="AF673" s="30" t="str">
        <f aca="false">IFERROR(INDEX(Lookup_Tables!$F$16:$F$45,MATCH(I673,Lookup_Tables!$E$16:$E$45,0)),"N/A")</f>
        <v>EMP219</v>
      </c>
      <c r="AG673" s="30" t="n">
        <f aca="false">_xlfn.IFS(R673="Recovered",4,R673="Referred",3,R673="Admitted",2,R673="Deceased",1,TRUE(),0)</f>
        <v>4</v>
      </c>
      <c r="AH673" s="30" t="str">
        <f aca="false">IF(T673&gt;=4,"Satisfied",IF(T673&gt;=3,"Neutral","Needs Improvement"))</f>
        <v>Satisfied</v>
      </c>
    </row>
    <row r="674" customFormat="false" ht="15" hidden="false" customHeight="false" outlineLevel="0" collapsed="false">
      <c r="A674" s="27" t="s">
        <v>5165</v>
      </c>
      <c r="B674" s="27" t="s">
        <v>2370</v>
      </c>
      <c r="C674" s="27" t="n">
        <v>60</v>
      </c>
      <c r="D674" s="27" t="s">
        <v>181</v>
      </c>
      <c r="E674" s="28" t="n">
        <v>45441</v>
      </c>
      <c r="F674" s="27" t="s">
        <v>326</v>
      </c>
      <c r="G674" s="28" t="n">
        <v>45445</v>
      </c>
      <c r="H674" s="27" t="s">
        <v>123</v>
      </c>
      <c r="I674" s="27" t="s">
        <v>304</v>
      </c>
      <c r="J674" s="27" t="s">
        <v>125</v>
      </c>
      <c r="K674" s="27" t="s">
        <v>126</v>
      </c>
      <c r="L674" s="27" t="n">
        <v>39</v>
      </c>
      <c r="M674" s="27" t="n">
        <v>106</v>
      </c>
      <c r="N674" s="27" t="s">
        <v>186</v>
      </c>
      <c r="O674" s="27" t="s">
        <v>128</v>
      </c>
      <c r="P674" s="27" t="s">
        <v>150</v>
      </c>
      <c r="Q674" s="29" t="n">
        <v>7929.19</v>
      </c>
      <c r="R674" s="27" t="s">
        <v>130</v>
      </c>
      <c r="S674" s="27" t="s">
        <v>178</v>
      </c>
      <c r="T674" s="27" t="n">
        <v>3</v>
      </c>
      <c r="U674" s="27" t="n">
        <f aca="false">YEAR(E674)</f>
        <v>2024</v>
      </c>
      <c r="V674" s="27" t="str">
        <f aca="false">TEXT(E674,"MMM-YYYY")</f>
        <v>May-2024</v>
      </c>
      <c r="W674" s="27" t="n">
        <f aca="false">MONTH(E674)</f>
        <v>5</v>
      </c>
      <c r="X674" s="27" t="str">
        <f aca="false">TEXT(WEEKDAY(E674,2),"0")&amp;" - "&amp;TEXT(E674,"dddd")</f>
        <v>3 - Wednesday</v>
      </c>
      <c r="Y674" s="27" t="str">
        <f aca="false">_xlfn.IFS(C674&lt;18,"Child (0-17)",C674&lt;40,"Young Adult (18-39)",C674&lt;60,"Adult (40-59)",TRUE(),"Senior (60+)")</f>
        <v>Senior (60+)</v>
      </c>
      <c r="Z674" s="27" t="n">
        <f aca="false">ROUND(G674-E674,0)</f>
        <v>4</v>
      </c>
      <c r="AA674" s="27" t="n">
        <f aca="false">L674+M674</f>
        <v>145</v>
      </c>
      <c r="AB674" s="27" t="n">
        <f aca="false">IFERROR(ROUND(Q674/AA674,2),0)</f>
        <v>54.68</v>
      </c>
      <c r="AC674" s="27" t="str">
        <f aca="false">IF(AND(K674="Critical",N674="No"),"URGENT - No Bed","Normal")</f>
        <v>Normal</v>
      </c>
      <c r="AD674" s="33" t="n">
        <f aca="false">INDEX(Lookup_Tables!$B$3:$B$12,MATCH(H674,Lookup_Tables!$A$3:$A$12,0))</f>
        <v>2200000</v>
      </c>
      <c r="AE674" s="27" t="str">
        <f aca="false">INDEX(Lookup_Tables!$C$3:$C$12,MATCH(H674,Lookup_Tables!$A$3:$A$12,0))</f>
        <v>Dr. Rohan Das</v>
      </c>
      <c r="AF674" s="27" t="str">
        <f aca="false">IFERROR(INDEX(Lookup_Tables!$F$16:$F$45,MATCH(I674,Lookup_Tables!$E$16:$E$45,0)),"N/A")</f>
        <v>EMP204</v>
      </c>
      <c r="AG674" s="27" t="n">
        <f aca="false">_xlfn.IFS(R674="Recovered",4,R674="Referred",3,R674="Admitted",2,R674="Deceased",1,TRUE(),0)</f>
        <v>4</v>
      </c>
      <c r="AH674" s="27" t="str">
        <f aca="false">IF(T674&gt;=4,"Satisfied",IF(T674&gt;=3,"Neutral","Needs Improvement"))</f>
        <v>Neutral</v>
      </c>
    </row>
    <row r="675" customFormat="false" ht="15" hidden="false" customHeight="false" outlineLevel="0" collapsed="false">
      <c r="A675" s="30" t="s">
        <v>3271</v>
      </c>
      <c r="B675" s="30" t="s">
        <v>1419</v>
      </c>
      <c r="C675" s="30" t="n">
        <v>0</v>
      </c>
      <c r="D675" s="30" t="s">
        <v>181</v>
      </c>
      <c r="E675" s="31" t="n">
        <v>45529</v>
      </c>
      <c r="F675" s="30" t="s">
        <v>1308</v>
      </c>
      <c r="G675" s="31" t="n">
        <v>45530</v>
      </c>
      <c r="H675" s="30" t="s">
        <v>236</v>
      </c>
      <c r="I675" s="30" t="s">
        <v>266</v>
      </c>
      <c r="J675" s="30" t="s">
        <v>267</v>
      </c>
      <c r="K675" s="30" t="s">
        <v>138</v>
      </c>
      <c r="L675" s="30" t="n">
        <v>81</v>
      </c>
      <c r="M675" s="30" t="n">
        <v>41</v>
      </c>
      <c r="N675" s="30" t="s">
        <v>127</v>
      </c>
      <c r="O675" s="30" t="s">
        <v>139</v>
      </c>
      <c r="P675" s="30" t="s">
        <v>129</v>
      </c>
      <c r="Q675" s="32" t="n">
        <v>2289.44</v>
      </c>
      <c r="R675" s="30" t="s">
        <v>130</v>
      </c>
      <c r="S675" s="30" t="s">
        <v>223</v>
      </c>
      <c r="T675" s="30" t="n">
        <v>5</v>
      </c>
      <c r="U675" s="30" t="n">
        <f aca="false">YEAR(E675)</f>
        <v>2024</v>
      </c>
      <c r="V675" s="30" t="str">
        <f aca="false">TEXT(E675,"MMM-YYYY")</f>
        <v>Aug-2024</v>
      </c>
      <c r="W675" s="30" t="n">
        <f aca="false">MONTH(E675)</f>
        <v>8</v>
      </c>
      <c r="X675" s="30" t="str">
        <f aca="false">TEXT(WEEKDAY(E675,2),"0")&amp;" - "&amp;TEXT(E675,"dddd")</f>
        <v>7 - Sunday</v>
      </c>
      <c r="Y675" s="30" t="str">
        <f aca="false">_xlfn.IFS(C675&lt;18,"Child (0-17)",C675&lt;40,"Young Adult (18-39)",C675&lt;60,"Adult (40-59)",TRUE(),"Senior (60+)")</f>
        <v>Child (0-17)</v>
      </c>
      <c r="Z675" s="30" t="n">
        <f aca="false">ROUND(G675-E675,0)</f>
        <v>1</v>
      </c>
      <c r="AA675" s="30" t="n">
        <f aca="false">L675+M675</f>
        <v>122</v>
      </c>
      <c r="AB675" s="30" t="n">
        <f aca="false">IFERROR(ROUND(Q675/AA675,2),0)</f>
        <v>18.77</v>
      </c>
      <c r="AC675" s="30" t="str">
        <f aca="false">IF(AND(K675="Critical",N675="No"),"URGENT - No Bed","Normal")</f>
        <v>Normal</v>
      </c>
      <c r="AD675" s="34" t="n">
        <f aca="false">INDEX(Lookup_Tables!$B$3:$B$12,MATCH(H675,Lookup_Tables!$A$3:$A$12,0))</f>
        <v>3900000</v>
      </c>
      <c r="AE675" s="30" t="str">
        <f aca="false">INDEX(Lookup_Tables!$C$3:$C$12,MATCH(H675,Lookup_Tables!$A$3:$A$12,0))</f>
        <v>Dr. Rina Mehta</v>
      </c>
      <c r="AF675" s="30" t="str">
        <f aca="false">IFERROR(INDEX(Lookup_Tables!$F$16:$F$45,MATCH(I675,Lookup_Tables!$E$16:$E$45,0)),"N/A")</f>
        <v>EMP217</v>
      </c>
      <c r="AG675" s="30" t="n">
        <f aca="false">_xlfn.IFS(R675="Recovered",4,R675="Referred",3,R675="Admitted",2,R675="Deceased",1,TRUE(),0)</f>
        <v>4</v>
      </c>
      <c r="AH675" s="30" t="str">
        <f aca="false">IF(T675&gt;=4,"Satisfied",IF(T675&gt;=3,"Neutral","Needs Improvement"))</f>
        <v>Satisfied</v>
      </c>
    </row>
    <row r="676" customFormat="false" ht="15" hidden="false" customHeight="false" outlineLevel="0" collapsed="false">
      <c r="A676" s="27" t="s">
        <v>813</v>
      </c>
      <c r="B676" s="27" t="s">
        <v>814</v>
      </c>
      <c r="C676" s="27" t="n">
        <v>14</v>
      </c>
      <c r="D676" s="27" t="s">
        <v>121</v>
      </c>
      <c r="E676" s="28" t="n">
        <v>45501</v>
      </c>
      <c r="F676" s="27" t="s">
        <v>421</v>
      </c>
      <c r="G676" s="28" t="n">
        <v>45502</v>
      </c>
      <c r="H676" s="27" t="s">
        <v>135</v>
      </c>
      <c r="I676" s="27" t="s">
        <v>251</v>
      </c>
      <c r="J676" s="27" t="s">
        <v>252</v>
      </c>
      <c r="K676" s="27" t="s">
        <v>138</v>
      </c>
      <c r="L676" s="27" t="n">
        <v>76</v>
      </c>
      <c r="M676" s="27" t="n">
        <v>28</v>
      </c>
      <c r="N676" s="27" t="s">
        <v>127</v>
      </c>
      <c r="O676" s="27" t="s">
        <v>149</v>
      </c>
      <c r="P676" s="27" t="s">
        <v>150</v>
      </c>
      <c r="Q676" s="29" t="n">
        <v>1691.01</v>
      </c>
      <c r="R676" s="27" t="s">
        <v>130</v>
      </c>
      <c r="S676" s="27" t="s">
        <v>131</v>
      </c>
      <c r="T676" s="27" t="n">
        <v>4</v>
      </c>
      <c r="U676" s="27" t="n">
        <f aca="false">YEAR(E676)</f>
        <v>2024</v>
      </c>
      <c r="V676" s="27" t="str">
        <f aca="false">TEXT(E676,"MMM-YYYY")</f>
        <v>Jul-2024</v>
      </c>
      <c r="W676" s="27" t="n">
        <f aca="false">MONTH(E676)</f>
        <v>7</v>
      </c>
      <c r="X676" s="27" t="str">
        <f aca="false">TEXT(WEEKDAY(E676,2),"0")&amp;" - "&amp;TEXT(E676,"dddd")</f>
        <v>7 - Sunday</v>
      </c>
      <c r="Y676" s="27" t="str">
        <f aca="false">_xlfn.IFS(C676&lt;18,"Child (0-17)",C676&lt;40,"Young Adult (18-39)",C676&lt;60,"Adult (40-59)",TRUE(),"Senior (60+)")</f>
        <v>Child (0-17)</v>
      </c>
      <c r="Z676" s="27" t="n">
        <f aca="false">ROUND(G676-E676,0)</f>
        <v>1</v>
      </c>
      <c r="AA676" s="27" t="n">
        <f aca="false">L676+M676</f>
        <v>104</v>
      </c>
      <c r="AB676" s="27" t="n">
        <f aca="false">IFERROR(ROUND(Q676/AA676,2),0)</f>
        <v>16.26</v>
      </c>
      <c r="AC676" s="27" t="str">
        <f aca="false">IF(AND(K676="Critical",N676="No"),"URGENT - No Bed","Normal")</f>
        <v>Normal</v>
      </c>
      <c r="AD676" s="33" t="n">
        <f aca="false">INDEX(Lookup_Tables!$B$3:$B$12,MATCH(H676,Lookup_Tables!$A$3:$A$12,0))</f>
        <v>4600000</v>
      </c>
      <c r="AE676" s="27" t="str">
        <f aca="false">INDEX(Lookup_Tables!$C$3:$C$12,MATCH(H676,Lookup_Tables!$A$3:$A$12,0))</f>
        <v>Dr. Farhan Khan</v>
      </c>
      <c r="AF676" s="27" t="str">
        <f aca="false">IFERROR(INDEX(Lookup_Tables!$F$16:$F$45,MATCH(I676,Lookup_Tables!$E$16:$E$45,0)),"N/A")</f>
        <v>EMP207</v>
      </c>
      <c r="AG676" s="27" t="n">
        <f aca="false">_xlfn.IFS(R676="Recovered",4,R676="Referred",3,R676="Admitted",2,R676="Deceased",1,TRUE(),0)</f>
        <v>4</v>
      </c>
      <c r="AH676" s="27" t="str">
        <f aca="false">IF(T676&gt;=4,"Satisfied",IF(T676&gt;=3,"Neutral","Needs Improvement"))</f>
        <v>Satisfied</v>
      </c>
    </row>
    <row r="677" customFormat="false" ht="15" hidden="false" customHeight="false" outlineLevel="0" collapsed="false">
      <c r="A677" s="30" t="s">
        <v>789</v>
      </c>
      <c r="B677" s="30" t="s">
        <v>790</v>
      </c>
      <c r="C677" s="30" t="n">
        <v>18</v>
      </c>
      <c r="D677" s="30" t="s">
        <v>181</v>
      </c>
      <c r="E677" s="31" t="n">
        <v>45585</v>
      </c>
      <c r="F677" s="30" t="s">
        <v>791</v>
      </c>
      <c r="G677" s="31" t="n">
        <v>45586</v>
      </c>
      <c r="H677" s="30" t="s">
        <v>183</v>
      </c>
      <c r="I677" s="30" t="s">
        <v>212</v>
      </c>
      <c r="J677" s="30" t="s">
        <v>431</v>
      </c>
      <c r="K677" s="30" t="s">
        <v>126</v>
      </c>
      <c r="L677" s="30" t="n">
        <v>26</v>
      </c>
      <c r="M677" s="30" t="n">
        <v>61</v>
      </c>
      <c r="N677" s="30" t="s">
        <v>186</v>
      </c>
      <c r="O677" s="30" t="s">
        <v>128</v>
      </c>
      <c r="P677" s="30" t="s">
        <v>187</v>
      </c>
      <c r="Q677" s="32" t="n">
        <v>8019.83</v>
      </c>
      <c r="R677" s="30" t="s">
        <v>130</v>
      </c>
      <c r="S677" s="30" t="s">
        <v>151</v>
      </c>
      <c r="T677" s="30" t="n">
        <v>2</v>
      </c>
      <c r="U677" s="30" t="n">
        <f aca="false">YEAR(E677)</f>
        <v>2024</v>
      </c>
      <c r="V677" s="30" t="str">
        <f aca="false">TEXT(E677,"MMM-YYYY")</f>
        <v>Oct-2024</v>
      </c>
      <c r="W677" s="30" t="n">
        <f aca="false">MONTH(E677)</f>
        <v>10</v>
      </c>
      <c r="X677" s="30" t="str">
        <f aca="false">TEXT(WEEKDAY(E677,2),"0")&amp;" - "&amp;TEXT(E677,"dddd")</f>
        <v>7 - Sunday</v>
      </c>
      <c r="Y677" s="30" t="str">
        <f aca="false">_xlfn.IFS(C677&lt;18,"Child (0-17)",C677&lt;40,"Young Adult (18-39)",C677&lt;60,"Adult (40-59)",TRUE(),"Senior (60+)")</f>
        <v>Young Adult (18-39)</v>
      </c>
      <c r="Z677" s="30" t="n">
        <f aca="false">ROUND(G677-E677,0)</f>
        <v>1</v>
      </c>
      <c r="AA677" s="30" t="n">
        <f aca="false">L677+M677</f>
        <v>87</v>
      </c>
      <c r="AB677" s="30" t="n">
        <f aca="false">IFERROR(ROUND(Q677/AA677,2),0)</f>
        <v>92.18</v>
      </c>
      <c r="AC677" s="30" t="str">
        <f aca="false">IF(AND(K677="Critical",N677="No"),"URGENT - No Bed","Normal")</f>
        <v>Normal</v>
      </c>
      <c r="AD677" s="34" t="n">
        <f aca="false">INDEX(Lookup_Tables!$B$3:$B$12,MATCH(H677,Lookup_Tables!$A$3:$A$12,0))</f>
        <v>3100000</v>
      </c>
      <c r="AE677" s="30" t="str">
        <f aca="false">INDEX(Lookup_Tables!$C$3:$C$12,MATCH(H677,Lookup_Tables!$A$3:$A$12,0))</f>
        <v>Dr. Kavita Rao</v>
      </c>
      <c r="AF677" s="30" t="str">
        <f aca="false">IFERROR(INDEX(Lookup_Tables!$F$16:$F$45,MATCH(I677,Lookup_Tables!$E$16:$E$45,0)),"N/A")</f>
        <v>EMP225</v>
      </c>
      <c r="AG677" s="30" t="n">
        <f aca="false">_xlfn.IFS(R677="Recovered",4,R677="Referred",3,R677="Admitted",2,R677="Deceased",1,TRUE(),0)</f>
        <v>4</v>
      </c>
      <c r="AH677" s="30" t="str">
        <f aca="false">IF(T677&gt;=4,"Satisfied",IF(T677&gt;=3,"Neutral","Needs Improvement"))</f>
        <v>Needs Improvement</v>
      </c>
    </row>
    <row r="678" customFormat="false" ht="15" hidden="false" customHeight="false" outlineLevel="0" collapsed="false">
      <c r="A678" s="27" t="s">
        <v>4032</v>
      </c>
      <c r="B678" s="27" t="s">
        <v>2657</v>
      </c>
      <c r="C678" s="27" t="n">
        <v>52</v>
      </c>
      <c r="D678" s="27" t="s">
        <v>121</v>
      </c>
      <c r="E678" s="28" t="n">
        <v>45324</v>
      </c>
      <c r="F678" s="27" t="s">
        <v>356</v>
      </c>
      <c r="G678" s="28" t="n">
        <v>45324</v>
      </c>
      <c r="H678" s="27" t="s">
        <v>168</v>
      </c>
      <c r="I678" s="27" t="s">
        <v>196</v>
      </c>
      <c r="J678" s="27" t="s">
        <v>367</v>
      </c>
      <c r="K678" s="27" t="s">
        <v>138</v>
      </c>
      <c r="L678" s="27" t="n">
        <v>70</v>
      </c>
      <c r="M678" s="27" t="n">
        <v>42</v>
      </c>
      <c r="N678" s="27" t="s">
        <v>127</v>
      </c>
      <c r="O678" s="27" t="s">
        <v>128</v>
      </c>
      <c r="P678" s="27" t="s">
        <v>140</v>
      </c>
      <c r="Q678" s="29" t="n">
        <v>2751.31</v>
      </c>
      <c r="R678" s="27" t="s">
        <v>130</v>
      </c>
      <c r="S678" s="27" t="s">
        <v>178</v>
      </c>
      <c r="T678" s="27" t="n">
        <v>5</v>
      </c>
      <c r="U678" s="27" t="n">
        <f aca="false">YEAR(E678)</f>
        <v>2024</v>
      </c>
      <c r="V678" s="27" t="str">
        <f aca="false">TEXT(E678,"MMM-YYYY")</f>
        <v>Feb-2024</v>
      </c>
      <c r="W678" s="27" t="n">
        <f aca="false">MONTH(E678)</f>
        <v>2</v>
      </c>
      <c r="X678" s="27" t="str">
        <f aca="false">TEXT(WEEKDAY(E678,2),"0")&amp;" - "&amp;TEXT(E678,"dddd")</f>
        <v>5 - Friday</v>
      </c>
      <c r="Y678" s="27" t="str">
        <f aca="false">_xlfn.IFS(C678&lt;18,"Child (0-17)",C678&lt;40,"Young Adult (18-39)",C678&lt;60,"Adult (40-59)",TRUE(),"Senior (60+)")</f>
        <v>Adult (40-59)</v>
      </c>
      <c r="Z678" s="27" t="n">
        <f aca="false">ROUND(G678-E678,0)</f>
        <v>0</v>
      </c>
      <c r="AA678" s="27" t="n">
        <f aca="false">L678+M678</f>
        <v>112</v>
      </c>
      <c r="AB678" s="27" t="n">
        <f aca="false">IFERROR(ROUND(Q678/AA678,2),0)</f>
        <v>24.57</v>
      </c>
      <c r="AC678" s="27" t="str">
        <f aca="false">IF(AND(K678="Critical",N678="No"),"URGENT - No Bed","Normal")</f>
        <v>Normal</v>
      </c>
      <c r="AD678" s="33" t="n">
        <f aca="false">INDEX(Lookup_Tables!$B$3:$B$12,MATCH(H678,Lookup_Tables!$A$3:$A$12,0))</f>
        <v>4400000</v>
      </c>
      <c r="AE678" s="27" t="str">
        <f aca="false">INDEX(Lookup_Tables!$C$3:$C$12,MATCH(H678,Lookup_Tables!$A$3:$A$12,0))</f>
        <v>Dr. Neha Chopra</v>
      </c>
      <c r="AF678" s="27" t="str">
        <f aca="false">IFERROR(INDEX(Lookup_Tables!$F$16:$F$45,MATCH(I678,Lookup_Tables!$E$16:$E$45,0)),"N/A")</f>
        <v>EMP219</v>
      </c>
      <c r="AG678" s="27" t="n">
        <f aca="false">_xlfn.IFS(R678="Recovered",4,R678="Referred",3,R678="Admitted",2,R678="Deceased",1,TRUE(),0)</f>
        <v>4</v>
      </c>
      <c r="AH678" s="27" t="str">
        <f aca="false">IF(T678&gt;=4,"Satisfied",IF(T678&gt;=3,"Neutral","Needs Improvement"))</f>
        <v>Satisfied</v>
      </c>
    </row>
    <row r="679" customFormat="false" ht="15" hidden="false" customHeight="false" outlineLevel="0" collapsed="false">
      <c r="A679" s="30" t="s">
        <v>1124</v>
      </c>
      <c r="B679" s="30" t="s">
        <v>1125</v>
      </c>
      <c r="C679" s="30" t="n">
        <v>30</v>
      </c>
      <c r="D679" s="30" t="s">
        <v>181</v>
      </c>
      <c r="E679" s="31" t="n">
        <v>45298</v>
      </c>
      <c r="F679" s="30" t="s">
        <v>608</v>
      </c>
      <c r="G679" s="31" t="n">
        <v>45299</v>
      </c>
      <c r="H679" s="30" t="s">
        <v>168</v>
      </c>
      <c r="I679" s="30" t="s">
        <v>366</v>
      </c>
      <c r="J679" s="30" t="s">
        <v>191</v>
      </c>
      <c r="K679" s="30" t="s">
        <v>138</v>
      </c>
      <c r="L679" s="30" t="n">
        <v>40</v>
      </c>
      <c r="M679" s="30" t="n">
        <v>24</v>
      </c>
      <c r="N679" s="30" t="s">
        <v>127</v>
      </c>
      <c r="O679" s="30" t="s">
        <v>128</v>
      </c>
      <c r="P679" s="30" t="s">
        <v>140</v>
      </c>
      <c r="Q679" s="32" t="n">
        <v>727.56</v>
      </c>
      <c r="R679" s="30" t="s">
        <v>130</v>
      </c>
      <c r="S679" s="30" t="s">
        <v>141</v>
      </c>
      <c r="T679" s="30" t="n">
        <v>1</v>
      </c>
      <c r="U679" s="30" t="n">
        <f aca="false">YEAR(E679)</f>
        <v>2024</v>
      </c>
      <c r="V679" s="30" t="str">
        <f aca="false">TEXT(E679,"MMM-YYYY")</f>
        <v>Jan-2024</v>
      </c>
      <c r="W679" s="30" t="n">
        <f aca="false">MONTH(E679)</f>
        <v>1</v>
      </c>
      <c r="X679" s="30" t="str">
        <f aca="false">TEXT(WEEKDAY(E679,2),"0")&amp;" - "&amp;TEXT(E679,"dddd")</f>
        <v>7 - Sunday</v>
      </c>
      <c r="Y679" s="30" t="str">
        <f aca="false">_xlfn.IFS(C679&lt;18,"Child (0-17)",C679&lt;40,"Young Adult (18-39)",C679&lt;60,"Adult (40-59)",TRUE(),"Senior (60+)")</f>
        <v>Young Adult (18-39)</v>
      </c>
      <c r="Z679" s="30" t="n">
        <f aca="false">ROUND(G679-E679,0)</f>
        <v>1</v>
      </c>
      <c r="AA679" s="30" t="n">
        <f aca="false">L679+M679</f>
        <v>64</v>
      </c>
      <c r="AB679" s="30" t="n">
        <f aca="false">IFERROR(ROUND(Q679/AA679,2),0)</f>
        <v>11.37</v>
      </c>
      <c r="AC679" s="30" t="str">
        <f aca="false">IF(AND(K679="Critical",N679="No"),"URGENT - No Bed","Normal")</f>
        <v>Normal</v>
      </c>
      <c r="AD679" s="34" t="n">
        <f aca="false">INDEX(Lookup_Tables!$B$3:$B$12,MATCH(H679,Lookup_Tables!$A$3:$A$12,0))</f>
        <v>4400000</v>
      </c>
      <c r="AE679" s="30" t="str">
        <f aca="false">INDEX(Lookup_Tables!$C$3:$C$12,MATCH(H679,Lookup_Tables!$A$3:$A$12,0))</f>
        <v>Dr. Neha Chopra</v>
      </c>
      <c r="AF679" s="30" t="str">
        <f aca="false">IFERROR(INDEX(Lookup_Tables!$F$16:$F$45,MATCH(I679,Lookup_Tables!$E$16:$E$45,0)),"N/A")</f>
        <v>EMP218</v>
      </c>
      <c r="AG679" s="30" t="n">
        <f aca="false">_xlfn.IFS(R679="Recovered",4,R679="Referred",3,R679="Admitted",2,R679="Deceased",1,TRUE(),0)</f>
        <v>4</v>
      </c>
      <c r="AH679" s="30" t="str">
        <f aca="false">IF(T679&gt;=4,"Satisfied",IF(T679&gt;=3,"Neutral","Needs Improvement"))</f>
        <v>Needs Improvement</v>
      </c>
    </row>
    <row r="680" customFormat="false" ht="15" hidden="false" customHeight="false" outlineLevel="0" collapsed="false">
      <c r="A680" s="27" t="s">
        <v>4508</v>
      </c>
      <c r="B680" s="27" t="s">
        <v>4054</v>
      </c>
      <c r="C680" s="27" t="n">
        <v>31</v>
      </c>
      <c r="D680" s="27" t="s">
        <v>181</v>
      </c>
      <c r="E680" s="28" t="n">
        <v>45430</v>
      </c>
      <c r="F680" s="27" t="s">
        <v>587</v>
      </c>
      <c r="G680" s="28" t="n">
        <v>45433</v>
      </c>
      <c r="H680" s="27" t="s">
        <v>236</v>
      </c>
      <c r="I680" s="27" t="s">
        <v>237</v>
      </c>
      <c r="J680" s="27" t="s">
        <v>238</v>
      </c>
      <c r="K680" s="27" t="s">
        <v>156</v>
      </c>
      <c r="L680" s="27" t="n">
        <v>62</v>
      </c>
      <c r="M680" s="27" t="n">
        <v>83</v>
      </c>
      <c r="N680" s="27" t="s">
        <v>127</v>
      </c>
      <c r="O680" s="27" t="s">
        <v>149</v>
      </c>
      <c r="P680" s="27" t="s">
        <v>187</v>
      </c>
      <c r="Q680" s="29" t="n">
        <v>4716.75</v>
      </c>
      <c r="R680" s="27" t="s">
        <v>172</v>
      </c>
      <c r="S680" s="27" t="s">
        <v>178</v>
      </c>
      <c r="T680" s="27" t="n">
        <v>3</v>
      </c>
      <c r="U680" s="27" t="n">
        <f aca="false">YEAR(E680)</f>
        <v>2024</v>
      </c>
      <c r="V680" s="27" t="str">
        <f aca="false">TEXT(E680,"MMM-YYYY")</f>
        <v>May-2024</v>
      </c>
      <c r="W680" s="27" t="n">
        <f aca="false">MONTH(E680)</f>
        <v>5</v>
      </c>
      <c r="X680" s="27" t="str">
        <f aca="false">TEXT(WEEKDAY(E680,2),"0")&amp;" - "&amp;TEXT(E680,"dddd")</f>
        <v>6 - Saturday</v>
      </c>
      <c r="Y680" s="27" t="str">
        <f aca="false">_xlfn.IFS(C680&lt;18,"Child (0-17)",C680&lt;40,"Young Adult (18-39)",C680&lt;60,"Adult (40-59)",TRUE(),"Senior (60+)")</f>
        <v>Young Adult (18-39)</v>
      </c>
      <c r="Z680" s="27" t="n">
        <f aca="false">ROUND(G680-E680,0)</f>
        <v>3</v>
      </c>
      <c r="AA680" s="27" t="n">
        <f aca="false">L680+M680</f>
        <v>145</v>
      </c>
      <c r="AB680" s="27" t="n">
        <f aca="false">IFERROR(ROUND(Q680/AA680,2),0)</f>
        <v>32.53</v>
      </c>
      <c r="AC680" s="27" t="str">
        <f aca="false">IF(AND(K680="Critical",N680="No"),"URGENT - No Bed","Normal")</f>
        <v>Normal</v>
      </c>
      <c r="AD680" s="33" t="n">
        <f aca="false">INDEX(Lookup_Tables!$B$3:$B$12,MATCH(H680,Lookup_Tables!$A$3:$A$12,0))</f>
        <v>3900000</v>
      </c>
      <c r="AE680" s="27" t="str">
        <f aca="false">INDEX(Lookup_Tables!$C$3:$C$12,MATCH(H680,Lookup_Tables!$A$3:$A$12,0))</f>
        <v>Dr. Rina Mehta</v>
      </c>
      <c r="AF680" s="27" t="str">
        <f aca="false">IFERROR(INDEX(Lookup_Tables!$F$16:$F$45,MATCH(I680,Lookup_Tables!$E$16:$E$45,0)),"N/A")</f>
        <v>EMP215</v>
      </c>
      <c r="AG680" s="27" t="n">
        <f aca="false">_xlfn.IFS(R680="Recovered",4,R680="Referred",3,R680="Admitted",2,R680="Deceased",1,TRUE(),0)</f>
        <v>2</v>
      </c>
      <c r="AH680" s="27" t="str">
        <f aca="false">IF(T680&gt;=4,"Satisfied",IF(T680&gt;=3,"Neutral","Needs Improvement"))</f>
        <v>Neutral</v>
      </c>
    </row>
    <row r="681" customFormat="false" ht="15" hidden="false" customHeight="false" outlineLevel="0" collapsed="false">
      <c r="A681" s="30" t="s">
        <v>5167</v>
      </c>
      <c r="B681" s="30" t="s">
        <v>2672</v>
      </c>
      <c r="C681" s="30" t="n">
        <v>12</v>
      </c>
      <c r="D681" s="30" t="s">
        <v>181</v>
      </c>
      <c r="E681" s="31" t="n">
        <v>45457</v>
      </c>
      <c r="F681" s="30" t="s">
        <v>582</v>
      </c>
      <c r="G681" s="31" t="n">
        <v>45458</v>
      </c>
      <c r="H681" s="30" t="s">
        <v>217</v>
      </c>
      <c r="I681" s="30" t="s">
        <v>282</v>
      </c>
      <c r="J681" s="30" t="s">
        <v>294</v>
      </c>
      <c r="K681" s="30" t="s">
        <v>138</v>
      </c>
      <c r="L681" s="30" t="n">
        <v>53</v>
      </c>
      <c r="M681" s="30" t="n">
        <v>35</v>
      </c>
      <c r="N681" s="30" t="s">
        <v>127</v>
      </c>
      <c r="O681" s="30" t="s">
        <v>139</v>
      </c>
      <c r="P681" s="30" t="s">
        <v>129</v>
      </c>
      <c r="Q681" s="32" t="n">
        <v>1011.12</v>
      </c>
      <c r="R681" s="30" t="s">
        <v>268</v>
      </c>
      <c r="S681" s="30" t="s">
        <v>157</v>
      </c>
      <c r="T681" s="30" t="n">
        <v>3</v>
      </c>
      <c r="U681" s="30" t="n">
        <f aca="false">YEAR(E681)</f>
        <v>2024</v>
      </c>
      <c r="V681" s="30" t="str">
        <f aca="false">TEXT(E681,"MMM-YYYY")</f>
        <v>Jun-2024</v>
      </c>
      <c r="W681" s="30" t="n">
        <f aca="false">MONTH(E681)</f>
        <v>6</v>
      </c>
      <c r="X681" s="30" t="str">
        <f aca="false">TEXT(WEEKDAY(E681,2),"0")&amp;" - "&amp;TEXT(E681,"dddd")</f>
        <v>5 - Friday</v>
      </c>
      <c r="Y681" s="30" t="str">
        <f aca="false">_xlfn.IFS(C681&lt;18,"Child (0-17)",C681&lt;40,"Young Adult (18-39)",C681&lt;60,"Adult (40-59)",TRUE(),"Senior (60+)")</f>
        <v>Child (0-17)</v>
      </c>
      <c r="Z681" s="30" t="n">
        <f aca="false">ROUND(G681-E681,0)</f>
        <v>1</v>
      </c>
      <c r="AA681" s="30" t="n">
        <f aca="false">L681+M681</f>
        <v>88</v>
      </c>
      <c r="AB681" s="30" t="n">
        <f aca="false">IFERROR(ROUND(Q681/AA681,2),0)</f>
        <v>11.49</v>
      </c>
      <c r="AC681" s="30" t="str">
        <f aca="false">IF(AND(K681="Critical",N681="No"),"URGENT - No Bed","Normal")</f>
        <v>Normal</v>
      </c>
      <c r="AD681" s="34" t="n">
        <f aca="false">INDEX(Lookup_Tables!$B$3:$B$12,MATCH(H681,Lookup_Tables!$A$3:$A$12,0))</f>
        <v>4200000</v>
      </c>
      <c r="AE681" s="30" t="str">
        <f aca="false">INDEX(Lookup_Tables!$C$3:$C$12,MATCH(H681,Lookup_Tables!$A$3:$A$12,0))</f>
        <v>Dr. Anil Kapoor</v>
      </c>
      <c r="AF681" s="30" t="str">
        <f aca="false">IFERROR(INDEX(Lookup_Tables!$F$16:$F$45,MATCH(I681,Lookup_Tables!$E$16:$E$45,0)),"N/A")</f>
        <v>EMP200</v>
      </c>
      <c r="AG681" s="30" t="n">
        <f aca="false">_xlfn.IFS(R681="Recovered",4,R681="Referred",3,R681="Admitted",2,R681="Deceased",1,TRUE(),0)</f>
        <v>3</v>
      </c>
      <c r="AH681" s="30" t="str">
        <f aca="false">IF(T681&gt;=4,"Satisfied",IF(T681&gt;=3,"Neutral","Needs Improvement"))</f>
        <v>Neutral</v>
      </c>
    </row>
    <row r="682" customFormat="false" ht="15" hidden="false" customHeight="false" outlineLevel="0" collapsed="false">
      <c r="A682" s="27" t="s">
        <v>2813</v>
      </c>
      <c r="B682" s="27" t="s">
        <v>2495</v>
      </c>
      <c r="C682" s="27" t="n">
        <v>41</v>
      </c>
      <c r="D682" s="27" t="s">
        <v>181</v>
      </c>
      <c r="E682" s="28" t="n">
        <v>45651</v>
      </c>
      <c r="F682" s="27" t="s">
        <v>145</v>
      </c>
      <c r="G682" s="28" t="n">
        <v>45654</v>
      </c>
      <c r="H682" s="27" t="s">
        <v>183</v>
      </c>
      <c r="I682" s="27" t="s">
        <v>212</v>
      </c>
      <c r="J682" s="27" t="s">
        <v>185</v>
      </c>
      <c r="K682" s="27" t="s">
        <v>156</v>
      </c>
      <c r="L682" s="27" t="n">
        <v>75</v>
      </c>
      <c r="M682" s="27" t="n">
        <v>53</v>
      </c>
      <c r="N682" s="27" t="s">
        <v>127</v>
      </c>
      <c r="O682" s="27" t="s">
        <v>171</v>
      </c>
      <c r="P682" s="27" t="s">
        <v>129</v>
      </c>
      <c r="Q682" s="29" t="n">
        <v>3243.12</v>
      </c>
      <c r="R682" s="27" t="s">
        <v>268</v>
      </c>
      <c r="S682" s="27" t="s">
        <v>141</v>
      </c>
      <c r="T682" s="27" t="n">
        <v>4</v>
      </c>
      <c r="U682" s="27" t="n">
        <f aca="false">YEAR(E682)</f>
        <v>2024</v>
      </c>
      <c r="V682" s="27" t="str">
        <f aca="false">TEXT(E682,"MMM-YYYY")</f>
        <v>Dec-2024</v>
      </c>
      <c r="W682" s="27" t="n">
        <f aca="false">MONTH(E682)</f>
        <v>12</v>
      </c>
      <c r="X682" s="27" t="str">
        <f aca="false">TEXT(WEEKDAY(E682,2),"0")&amp;" - "&amp;TEXT(E682,"dddd")</f>
        <v>3 - Wednesday</v>
      </c>
      <c r="Y682" s="27" t="str">
        <f aca="false">_xlfn.IFS(C682&lt;18,"Child (0-17)",C682&lt;40,"Young Adult (18-39)",C682&lt;60,"Adult (40-59)",TRUE(),"Senior (60+)")</f>
        <v>Adult (40-59)</v>
      </c>
      <c r="Z682" s="27" t="n">
        <f aca="false">ROUND(G682-E682,0)</f>
        <v>3</v>
      </c>
      <c r="AA682" s="27" t="n">
        <f aca="false">L682+M682</f>
        <v>128</v>
      </c>
      <c r="AB682" s="27" t="n">
        <f aca="false">IFERROR(ROUND(Q682/AA682,2),0)</f>
        <v>25.34</v>
      </c>
      <c r="AC682" s="27" t="str">
        <f aca="false">IF(AND(K682="Critical",N682="No"),"URGENT - No Bed","Normal")</f>
        <v>Normal</v>
      </c>
      <c r="AD682" s="33" t="n">
        <f aca="false">INDEX(Lookup_Tables!$B$3:$B$12,MATCH(H682,Lookup_Tables!$A$3:$A$12,0))</f>
        <v>3100000</v>
      </c>
      <c r="AE682" s="27" t="str">
        <f aca="false">INDEX(Lookup_Tables!$C$3:$C$12,MATCH(H682,Lookup_Tables!$A$3:$A$12,0))</f>
        <v>Dr. Kavita Rao</v>
      </c>
      <c r="AF682" s="27" t="str">
        <f aca="false">IFERROR(INDEX(Lookup_Tables!$F$16:$F$45,MATCH(I682,Lookup_Tables!$E$16:$E$45,0)),"N/A")</f>
        <v>EMP225</v>
      </c>
      <c r="AG682" s="27" t="n">
        <f aca="false">_xlfn.IFS(R682="Recovered",4,R682="Referred",3,R682="Admitted",2,R682="Deceased",1,TRUE(),0)</f>
        <v>3</v>
      </c>
      <c r="AH682" s="27" t="str">
        <f aca="false">IF(T682&gt;=4,"Satisfied",IF(T682&gt;=3,"Neutral","Needs Improvement"))</f>
        <v>Satisfied</v>
      </c>
    </row>
    <row r="683" customFormat="false" ht="15" hidden="false" customHeight="false" outlineLevel="0" collapsed="false">
      <c r="A683" s="30" t="s">
        <v>6580</v>
      </c>
      <c r="B683" s="30" t="s">
        <v>6581</v>
      </c>
      <c r="C683" s="30" t="n">
        <v>44</v>
      </c>
      <c r="D683" s="30" t="s">
        <v>181</v>
      </c>
      <c r="E683" s="31" t="n">
        <v>45536</v>
      </c>
      <c r="F683" s="30" t="s">
        <v>853</v>
      </c>
      <c r="G683" s="31" t="n">
        <v>45536</v>
      </c>
      <c r="H683" s="30" t="s">
        <v>206</v>
      </c>
      <c r="I683" s="30" t="s">
        <v>207</v>
      </c>
      <c r="J683" s="30" t="s">
        <v>593</v>
      </c>
      <c r="K683" s="30" t="s">
        <v>138</v>
      </c>
      <c r="L683" s="30" t="n">
        <v>41</v>
      </c>
      <c r="M683" s="30" t="n">
        <v>21</v>
      </c>
      <c r="N683" s="30" t="s">
        <v>127</v>
      </c>
      <c r="O683" s="30" t="s">
        <v>139</v>
      </c>
      <c r="P683" s="30" t="s">
        <v>140</v>
      </c>
      <c r="Q683" s="32" t="n">
        <v>782.78</v>
      </c>
      <c r="R683" s="30" t="s">
        <v>130</v>
      </c>
      <c r="S683" s="30" t="s">
        <v>335</v>
      </c>
      <c r="T683" s="30" t="n">
        <v>3</v>
      </c>
      <c r="U683" s="30" t="n">
        <f aca="false">YEAR(E683)</f>
        <v>2024</v>
      </c>
      <c r="V683" s="30" t="str">
        <f aca="false">TEXT(E683,"MMM-YYYY")</f>
        <v>Sep-2024</v>
      </c>
      <c r="W683" s="30" t="n">
        <f aca="false">MONTH(E683)</f>
        <v>9</v>
      </c>
      <c r="X683" s="30" t="str">
        <f aca="false">TEXT(WEEKDAY(E683,2),"0")&amp;" - "&amp;TEXT(E683,"dddd")</f>
        <v>7 - Sunday</v>
      </c>
      <c r="Y683" s="30" t="str">
        <f aca="false">_xlfn.IFS(C683&lt;18,"Child (0-17)",C683&lt;40,"Young Adult (18-39)",C683&lt;60,"Adult (40-59)",TRUE(),"Senior (60+)")</f>
        <v>Adult (40-59)</v>
      </c>
      <c r="Z683" s="30" t="n">
        <f aca="false">ROUND(G683-E683,0)</f>
        <v>0</v>
      </c>
      <c r="AA683" s="30" t="n">
        <f aca="false">L683+M683</f>
        <v>62</v>
      </c>
      <c r="AB683" s="30" t="n">
        <f aca="false">IFERROR(ROUND(Q683/AA683,2),0)</f>
        <v>12.63</v>
      </c>
      <c r="AC683" s="30" t="str">
        <f aca="false">IF(AND(K683="Critical",N683="No"),"URGENT - No Bed","Normal")</f>
        <v>Normal</v>
      </c>
      <c r="AD683" s="34" t="n">
        <f aca="false">INDEX(Lookup_Tables!$B$3:$B$12,MATCH(H683,Lookup_Tables!$A$3:$A$12,0))</f>
        <v>2800000</v>
      </c>
      <c r="AE683" s="30" t="str">
        <f aca="false">INDEX(Lookup_Tables!$C$3:$C$12,MATCH(H683,Lookup_Tables!$A$3:$A$12,0))</f>
        <v>Dr. Suresh Nair</v>
      </c>
      <c r="AF683" s="30" t="str">
        <f aca="false">IFERROR(INDEX(Lookup_Tables!$F$16:$F$45,MATCH(I683,Lookup_Tables!$E$16:$E$45,0)),"N/A")</f>
        <v>EMP209</v>
      </c>
      <c r="AG683" s="30" t="n">
        <f aca="false">_xlfn.IFS(R683="Recovered",4,R683="Referred",3,R683="Admitted",2,R683="Deceased",1,TRUE(),0)</f>
        <v>4</v>
      </c>
      <c r="AH683" s="30" t="str">
        <f aca="false">IF(T683&gt;=4,"Satisfied",IF(T683&gt;=3,"Neutral","Needs Improvement"))</f>
        <v>Neutral</v>
      </c>
    </row>
    <row r="684" customFormat="false" ht="15" hidden="false" customHeight="false" outlineLevel="0" collapsed="false">
      <c r="A684" s="27" t="s">
        <v>4575</v>
      </c>
      <c r="B684" s="27" t="s">
        <v>4576</v>
      </c>
      <c r="C684" s="27" t="n">
        <v>65</v>
      </c>
      <c r="D684" s="27" t="s">
        <v>121</v>
      </c>
      <c r="E684" s="28" t="n">
        <v>45411</v>
      </c>
      <c r="F684" s="27" t="s">
        <v>494</v>
      </c>
      <c r="G684" s="28" t="n">
        <v>45413</v>
      </c>
      <c r="H684" s="27" t="s">
        <v>206</v>
      </c>
      <c r="I684" s="27" t="s">
        <v>207</v>
      </c>
      <c r="J684" s="27" t="s">
        <v>208</v>
      </c>
      <c r="K684" s="27" t="s">
        <v>156</v>
      </c>
      <c r="L684" s="27" t="n">
        <v>35</v>
      </c>
      <c r="M684" s="27" t="n">
        <v>74</v>
      </c>
      <c r="N684" s="27" t="s">
        <v>127</v>
      </c>
      <c r="O684" s="27" t="s">
        <v>139</v>
      </c>
      <c r="P684" s="27" t="s">
        <v>187</v>
      </c>
      <c r="Q684" s="29" t="n">
        <v>3646.29</v>
      </c>
      <c r="R684" s="27" t="s">
        <v>130</v>
      </c>
      <c r="S684" s="27" t="s">
        <v>157</v>
      </c>
      <c r="T684" s="27" t="n">
        <v>4</v>
      </c>
      <c r="U684" s="27" t="n">
        <f aca="false">YEAR(E684)</f>
        <v>2024</v>
      </c>
      <c r="V684" s="27" t="str">
        <f aca="false">TEXT(E684,"MMM-YYYY")</f>
        <v>Apr-2024</v>
      </c>
      <c r="W684" s="27" t="n">
        <f aca="false">MONTH(E684)</f>
        <v>4</v>
      </c>
      <c r="X684" s="27" t="str">
        <f aca="false">TEXT(WEEKDAY(E684,2),"0")&amp;" - "&amp;TEXT(E684,"dddd")</f>
        <v>1 - Monday</v>
      </c>
      <c r="Y684" s="27" t="str">
        <f aca="false">_xlfn.IFS(C684&lt;18,"Child (0-17)",C684&lt;40,"Young Adult (18-39)",C684&lt;60,"Adult (40-59)",TRUE(),"Senior (60+)")</f>
        <v>Senior (60+)</v>
      </c>
      <c r="Z684" s="27" t="n">
        <f aca="false">ROUND(G684-E684,0)</f>
        <v>2</v>
      </c>
      <c r="AA684" s="27" t="n">
        <f aca="false">L684+M684</f>
        <v>109</v>
      </c>
      <c r="AB684" s="27" t="n">
        <f aca="false">IFERROR(ROUND(Q684/AA684,2),0)</f>
        <v>33.45</v>
      </c>
      <c r="AC684" s="27" t="str">
        <f aca="false">IF(AND(K684="Critical",N684="No"),"URGENT - No Bed","Normal")</f>
        <v>Normal</v>
      </c>
      <c r="AD684" s="33" t="n">
        <f aca="false">INDEX(Lookup_Tables!$B$3:$B$12,MATCH(H684,Lookup_Tables!$A$3:$A$12,0))</f>
        <v>2800000</v>
      </c>
      <c r="AE684" s="27" t="str">
        <f aca="false">INDEX(Lookup_Tables!$C$3:$C$12,MATCH(H684,Lookup_Tables!$A$3:$A$12,0))</f>
        <v>Dr. Suresh Nair</v>
      </c>
      <c r="AF684" s="27" t="str">
        <f aca="false">IFERROR(INDEX(Lookup_Tables!$F$16:$F$45,MATCH(I684,Lookup_Tables!$E$16:$E$45,0)),"N/A")</f>
        <v>EMP209</v>
      </c>
      <c r="AG684" s="27" t="n">
        <f aca="false">_xlfn.IFS(R684="Recovered",4,R684="Referred",3,R684="Admitted",2,R684="Deceased",1,TRUE(),0)</f>
        <v>4</v>
      </c>
      <c r="AH684" s="27" t="str">
        <f aca="false">IF(T684&gt;=4,"Satisfied",IF(T684&gt;=3,"Neutral","Needs Improvement"))</f>
        <v>Satisfied</v>
      </c>
    </row>
    <row r="685" customFormat="false" ht="15" hidden="false" customHeight="false" outlineLevel="0" collapsed="false">
      <c r="A685" s="30" t="s">
        <v>4051</v>
      </c>
      <c r="B685" s="30" t="s">
        <v>3568</v>
      </c>
      <c r="C685" s="30" t="n">
        <v>41</v>
      </c>
      <c r="D685" s="30" t="s">
        <v>121</v>
      </c>
      <c r="E685" s="31" t="n">
        <v>45625</v>
      </c>
      <c r="F685" s="30" t="s">
        <v>1081</v>
      </c>
      <c r="G685" s="31" t="n">
        <v>45630</v>
      </c>
      <c r="H685" s="30" t="s">
        <v>123</v>
      </c>
      <c r="I685" s="30" t="s">
        <v>304</v>
      </c>
      <c r="J685" s="30" t="s">
        <v>418</v>
      </c>
      <c r="K685" s="30" t="s">
        <v>126</v>
      </c>
      <c r="L685" s="30" t="n">
        <v>11</v>
      </c>
      <c r="M685" s="30" t="n">
        <v>99</v>
      </c>
      <c r="N685" s="30" t="s">
        <v>186</v>
      </c>
      <c r="O685" s="30" t="s">
        <v>139</v>
      </c>
      <c r="P685" s="30" t="s">
        <v>187</v>
      </c>
      <c r="Q685" s="32" t="n">
        <v>7309.19</v>
      </c>
      <c r="R685" s="30" t="s">
        <v>172</v>
      </c>
      <c r="S685" s="30" t="s">
        <v>192</v>
      </c>
      <c r="T685" s="30" t="n">
        <v>2</v>
      </c>
      <c r="U685" s="30" t="n">
        <f aca="false">YEAR(E685)</f>
        <v>2024</v>
      </c>
      <c r="V685" s="30" t="str">
        <f aca="false">TEXT(E685,"MMM-YYYY")</f>
        <v>Nov-2024</v>
      </c>
      <c r="W685" s="30" t="n">
        <f aca="false">MONTH(E685)</f>
        <v>11</v>
      </c>
      <c r="X685" s="30" t="str">
        <f aca="false">TEXT(WEEKDAY(E685,2),"0")&amp;" - "&amp;TEXT(E685,"dddd")</f>
        <v>5 - Friday</v>
      </c>
      <c r="Y685" s="30" t="str">
        <f aca="false">_xlfn.IFS(C685&lt;18,"Child (0-17)",C685&lt;40,"Young Adult (18-39)",C685&lt;60,"Adult (40-59)",TRUE(),"Senior (60+)")</f>
        <v>Adult (40-59)</v>
      </c>
      <c r="Z685" s="30" t="n">
        <f aca="false">ROUND(G685-E685,0)</f>
        <v>5</v>
      </c>
      <c r="AA685" s="30" t="n">
        <f aca="false">L685+M685</f>
        <v>110</v>
      </c>
      <c r="AB685" s="30" t="n">
        <f aca="false">IFERROR(ROUND(Q685/AA685,2),0)</f>
        <v>66.45</v>
      </c>
      <c r="AC685" s="30" t="str">
        <f aca="false">IF(AND(K685="Critical",N685="No"),"URGENT - No Bed","Normal")</f>
        <v>Normal</v>
      </c>
      <c r="AD685" s="34" t="n">
        <f aca="false">INDEX(Lookup_Tables!$B$3:$B$12,MATCH(H685,Lookup_Tables!$A$3:$A$12,0))</f>
        <v>2200000</v>
      </c>
      <c r="AE685" s="30" t="str">
        <f aca="false">INDEX(Lookup_Tables!$C$3:$C$12,MATCH(H685,Lookup_Tables!$A$3:$A$12,0))</f>
        <v>Dr. Rohan Das</v>
      </c>
      <c r="AF685" s="30" t="str">
        <f aca="false">IFERROR(INDEX(Lookup_Tables!$F$16:$F$45,MATCH(I685,Lookup_Tables!$E$16:$E$45,0)),"N/A")</f>
        <v>EMP204</v>
      </c>
      <c r="AG685" s="30" t="n">
        <f aca="false">_xlfn.IFS(R685="Recovered",4,R685="Referred",3,R685="Admitted",2,R685="Deceased",1,TRUE(),0)</f>
        <v>2</v>
      </c>
      <c r="AH685" s="30" t="str">
        <f aca="false">IF(T685&gt;=4,"Satisfied",IF(T685&gt;=3,"Neutral","Needs Improvement"))</f>
        <v>Needs Improvement</v>
      </c>
    </row>
    <row r="686" customFormat="false" ht="15" hidden="false" customHeight="false" outlineLevel="0" collapsed="false">
      <c r="A686" s="27" t="s">
        <v>6682</v>
      </c>
      <c r="B686" s="27" t="s">
        <v>1686</v>
      </c>
      <c r="C686" s="27" t="n">
        <v>33</v>
      </c>
      <c r="D686" s="27" t="s">
        <v>121</v>
      </c>
      <c r="E686" s="28" t="n">
        <v>45350</v>
      </c>
      <c r="F686" s="27" t="s">
        <v>1674</v>
      </c>
      <c r="G686" s="28" t="n">
        <v>45351</v>
      </c>
      <c r="H686" s="27" t="s">
        <v>123</v>
      </c>
      <c r="I686" s="27" t="s">
        <v>124</v>
      </c>
      <c r="J686" s="27" t="s">
        <v>508</v>
      </c>
      <c r="K686" s="27" t="s">
        <v>138</v>
      </c>
      <c r="L686" s="27" t="n">
        <v>73</v>
      </c>
      <c r="M686" s="27" t="n">
        <v>27</v>
      </c>
      <c r="N686" s="27" t="s">
        <v>186</v>
      </c>
      <c r="O686" s="27" t="s">
        <v>128</v>
      </c>
      <c r="P686" s="27" t="s">
        <v>150</v>
      </c>
      <c r="Q686" s="29" t="n">
        <v>2144.89</v>
      </c>
      <c r="R686" s="27" t="s">
        <v>130</v>
      </c>
      <c r="S686" s="27" t="s">
        <v>223</v>
      </c>
      <c r="T686" s="27" t="n">
        <v>3</v>
      </c>
      <c r="U686" s="27" t="n">
        <f aca="false">YEAR(E686)</f>
        <v>2024</v>
      </c>
      <c r="V686" s="27" t="str">
        <f aca="false">TEXT(E686,"MMM-YYYY")</f>
        <v>Feb-2024</v>
      </c>
      <c r="W686" s="27" t="n">
        <f aca="false">MONTH(E686)</f>
        <v>2</v>
      </c>
      <c r="X686" s="27" t="str">
        <f aca="false">TEXT(WEEKDAY(E686,2),"0")&amp;" - "&amp;TEXT(E686,"dddd")</f>
        <v>3 - Wednesday</v>
      </c>
      <c r="Y686" s="27" t="str">
        <f aca="false">_xlfn.IFS(C686&lt;18,"Child (0-17)",C686&lt;40,"Young Adult (18-39)",C686&lt;60,"Adult (40-59)",TRUE(),"Senior (60+)")</f>
        <v>Young Adult (18-39)</v>
      </c>
      <c r="Z686" s="27" t="n">
        <f aca="false">ROUND(G686-E686,0)</f>
        <v>1</v>
      </c>
      <c r="AA686" s="27" t="n">
        <f aca="false">L686+M686</f>
        <v>100</v>
      </c>
      <c r="AB686" s="27" t="n">
        <f aca="false">IFERROR(ROUND(Q686/AA686,2),0)</f>
        <v>21.45</v>
      </c>
      <c r="AC686" s="27" t="str">
        <f aca="false">IF(AND(K686="Critical",N686="No"),"URGENT - No Bed","Normal")</f>
        <v>Normal</v>
      </c>
      <c r="AD686" s="33" t="n">
        <f aca="false">INDEX(Lookup_Tables!$B$3:$B$12,MATCH(H686,Lookup_Tables!$A$3:$A$12,0))</f>
        <v>2200000</v>
      </c>
      <c r="AE686" s="27" t="str">
        <f aca="false">INDEX(Lookup_Tables!$C$3:$C$12,MATCH(H686,Lookup_Tables!$A$3:$A$12,0))</f>
        <v>Dr. Rohan Das</v>
      </c>
      <c r="AF686" s="27" t="str">
        <f aca="false">IFERROR(INDEX(Lookup_Tables!$F$16:$F$45,MATCH(I686,Lookup_Tables!$E$16:$E$45,0)),"N/A")</f>
        <v>EMP205</v>
      </c>
      <c r="AG686" s="27" t="n">
        <f aca="false">_xlfn.IFS(R686="Recovered",4,R686="Referred",3,R686="Admitted",2,R686="Deceased",1,TRUE(),0)</f>
        <v>4</v>
      </c>
      <c r="AH686" s="27" t="str">
        <f aca="false">IF(T686&gt;=4,"Satisfied",IF(T686&gt;=3,"Neutral","Needs Improvement"))</f>
        <v>Neutral</v>
      </c>
    </row>
    <row r="687" customFormat="false" ht="15" hidden="false" customHeight="false" outlineLevel="0" collapsed="false">
      <c r="A687" s="30" t="s">
        <v>5867</v>
      </c>
      <c r="B687" s="30" t="s">
        <v>1809</v>
      </c>
      <c r="C687" s="30" t="n">
        <v>38</v>
      </c>
      <c r="D687" s="30" t="s">
        <v>121</v>
      </c>
      <c r="E687" s="31" t="n">
        <v>45482</v>
      </c>
      <c r="F687" s="30" t="s">
        <v>331</v>
      </c>
      <c r="G687" s="31" t="n">
        <v>45482</v>
      </c>
      <c r="H687" s="30" t="s">
        <v>161</v>
      </c>
      <c r="I687" s="30" t="s">
        <v>538</v>
      </c>
      <c r="J687" s="30" t="s">
        <v>163</v>
      </c>
      <c r="K687" s="30" t="s">
        <v>138</v>
      </c>
      <c r="L687" s="30" t="n">
        <v>86</v>
      </c>
      <c r="M687" s="30" t="n">
        <v>34</v>
      </c>
      <c r="N687" s="30" t="s">
        <v>127</v>
      </c>
      <c r="O687" s="30" t="s">
        <v>139</v>
      </c>
      <c r="P687" s="30" t="s">
        <v>150</v>
      </c>
      <c r="Q687" s="32" t="n">
        <v>2664.16</v>
      </c>
      <c r="R687" s="30" t="s">
        <v>130</v>
      </c>
      <c r="S687" s="30" t="s">
        <v>192</v>
      </c>
      <c r="T687" s="30" t="n">
        <v>5</v>
      </c>
      <c r="U687" s="30" t="n">
        <f aca="false">YEAR(E687)</f>
        <v>2024</v>
      </c>
      <c r="V687" s="30" t="str">
        <f aca="false">TEXT(E687,"MMM-YYYY")</f>
        <v>Jul-2024</v>
      </c>
      <c r="W687" s="30" t="n">
        <f aca="false">MONTH(E687)</f>
        <v>7</v>
      </c>
      <c r="X687" s="30" t="str">
        <f aca="false">TEXT(WEEKDAY(E687,2),"0")&amp;" - "&amp;TEXT(E687,"dddd")</f>
        <v>2 - Tuesday</v>
      </c>
      <c r="Y687" s="30" t="str">
        <f aca="false">_xlfn.IFS(C687&lt;18,"Child (0-17)",C687&lt;40,"Young Adult (18-39)",C687&lt;60,"Adult (40-59)",TRUE(),"Senior (60+)")</f>
        <v>Young Adult (18-39)</v>
      </c>
      <c r="Z687" s="30" t="n">
        <f aca="false">ROUND(G687-E687,0)</f>
        <v>0</v>
      </c>
      <c r="AA687" s="30" t="n">
        <f aca="false">L687+M687</f>
        <v>120</v>
      </c>
      <c r="AB687" s="30" t="n">
        <f aca="false">IFERROR(ROUND(Q687/AA687,2),0)</f>
        <v>22.2</v>
      </c>
      <c r="AC687" s="30" t="str">
        <f aca="false">IF(AND(K687="Critical",N687="No"),"URGENT - No Bed","Normal")</f>
        <v>Normal</v>
      </c>
      <c r="AD687" s="34" t="n">
        <f aca="false">INDEX(Lookup_Tables!$B$3:$B$12,MATCH(H687,Lookup_Tables!$A$3:$A$12,0))</f>
        <v>3600000</v>
      </c>
      <c r="AE687" s="30" t="str">
        <f aca="false">INDEX(Lookup_Tables!$C$3:$C$12,MATCH(H687,Lookup_Tables!$A$3:$A$12,0))</f>
        <v>Dr. Sameer Joshi</v>
      </c>
      <c r="AF687" s="30" t="str">
        <f aca="false">IFERROR(INDEX(Lookup_Tables!$F$16:$F$45,MATCH(I687,Lookup_Tables!$E$16:$E$45,0)),"N/A")</f>
        <v>EMP221</v>
      </c>
      <c r="AG687" s="30" t="n">
        <f aca="false">_xlfn.IFS(R687="Recovered",4,R687="Referred",3,R687="Admitted",2,R687="Deceased",1,TRUE(),0)</f>
        <v>4</v>
      </c>
      <c r="AH687" s="30" t="str">
        <f aca="false">IF(T687&gt;=4,"Satisfied",IF(T687&gt;=3,"Neutral","Needs Improvement"))</f>
        <v>Satisfied</v>
      </c>
    </row>
    <row r="688" customFormat="false" ht="15" hidden="false" customHeight="false" outlineLevel="0" collapsed="false">
      <c r="A688" s="27" t="s">
        <v>6662</v>
      </c>
      <c r="B688" s="27" t="s">
        <v>1058</v>
      </c>
      <c r="C688" s="27" t="n">
        <v>14</v>
      </c>
      <c r="D688" s="27" t="s">
        <v>121</v>
      </c>
      <c r="E688" s="28" t="n">
        <v>45534</v>
      </c>
      <c r="F688" s="27" t="s">
        <v>1511</v>
      </c>
      <c r="G688" s="28" t="n">
        <v>45535</v>
      </c>
      <c r="H688" s="27" t="s">
        <v>242</v>
      </c>
      <c r="I688" s="27" t="s">
        <v>466</v>
      </c>
      <c r="J688" s="27" t="s">
        <v>316</v>
      </c>
      <c r="K688" s="27" t="s">
        <v>138</v>
      </c>
      <c r="L688" s="27" t="n">
        <v>59</v>
      </c>
      <c r="M688" s="27" t="n">
        <v>37</v>
      </c>
      <c r="N688" s="27" t="s">
        <v>127</v>
      </c>
      <c r="O688" s="27" t="s">
        <v>171</v>
      </c>
      <c r="P688" s="27" t="s">
        <v>129</v>
      </c>
      <c r="Q688" s="29" t="n">
        <v>1517.07</v>
      </c>
      <c r="R688" s="27" t="s">
        <v>130</v>
      </c>
      <c r="S688" s="27" t="s">
        <v>335</v>
      </c>
      <c r="T688" s="27" t="n">
        <v>2</v>
      </c>
      <c r="U688" s="27" t="n">
        <f aca="false">YEAR(E688)</f>
        <v>2024</v>
      </c>
      <c r="V688" s="27" t="str">
        <f aca="false">TEXT(E688,"MMM-YYYY")</f>
        <v>Aug-2024</v>
      </c>
      <c r="W688" s="27" t="n">
        <f aca="false">MONTH(E688)</f>
        <v>8</v>
      </c>
      <c r="X688" s="27" t="str">
        <f aca="false">TEXT(WEEKDAY(E688,2),"0")&amp;" - "&amp;TEXT(E688,"dddd")</f>
        <v>5 - Friday</v>
      </c>
      <c r="Y688" s="27" t="str">
        <f aca="false">_xlfn.IFS(C688&lt;18,"Child (0-17)",C688&lt;40,"Young Adult (18-39)",C688&lt;60,"Adult (40-59)",TRUE(),"Senior (60+)")</f>
        <v>Child (0-17)</v>
      </c>
      <c r="Z688" s="27" t="n">
        <f aca="false">ROUND(G688-E688,0)</f>
        <v>1</v>
      </c>
      <c r="AA688" s="27" t="n">
        <f aca="false">L688+M688</f>
        <v>96</v>
      </c>
      <c r="AB688" s="27" t="n">
        <f aca="false">IFERROR(ROUND(Q688/AA688,2),0)</f>
        <v>15.8</v>
      </c>
      <c r="AC688" s="27" t="str">
        <f aca="false">IF(AND(K688="Critical",N688="No"),"URGENT - No Bed","Normal")</f>
        <v>Normal</v>
      </c>
      <c r="AD688" s="33" t="n">
        <f aca="false">INDEX(Lookup_Tables!$B$3:$B$12,MATCH(H688,Lookup_Tables!$A$3:$A$12,0))</f>
        <v>3000000</v>
      </c>
      <c r="AE688" s="27" t="str">
        <f aca="false">INDEX(Lookup_Tables!$C$3:$C$12,MATCH(H688,Lookup_Tables!$A$3:$A$12,0))</f>
        <v>Dr. Pooja Iyer</v>
      </c>
      <c r="AF688" s="27" t="str">
        <f aca="false">IFERROR(INDEX(Lookup_Tables!$F$16:$F$45,MATCH(I688,Lookup_Tables!$E$16:$E$45,0)),"N/A")</f>
        <v>EMP212</v>
      </c>
      <c r="AG688" s="27" t="n">
        <f aca="false">_xlfn.IFS(R688="Recovered",4,R688="Referred",3,R688="Admitted",2,R688="Deceased",1,TRUE(),0)</f>
        <v>4</v>
      </c>
      <c r="AH688" s="27" t="str">
        <f aca="false">IF(T688&gt;=4,"Satisfied",IF(T688&gt;=3,"Neutral","Needs Improvement"))</f>
        <v>Needs Improvement</v>
      </c>
    </row>
    <row r="689" customFormat="false" ht="15" hidden="false" customHeight="false" outlineLevel="0" collapsed="false">
      <c r="A689" s="30" t="s">
        <v>3001</v>
      </c>
      <c r="B689" s="30" t="s">
        <v>1067</v>
      </c>
      <c r="C689" s="30" t="n">
        <v>71</v>
      </c>
      <c r="D689" s="30" t="s">
        <v>181</v>
      </c>
      <c r="E689" s="31" t="n">
        <v>45617</v>
      </c>
      <c r="F689" s="30" t="s">
        <v>1524</v>
      </c>
      <c r="G689" s="31" t="n">
        <v>45618</v>
      </c>
      <c r="H689" s="30" t="s">
        <v>135</v>
      </c>
      <c r="I689" s="30" t="s">
        <v>251</v>
      </c>
      <c r="J689" s="30" t="s">
        <v>201</v>
      </c>
      <c r="K689" s="30" t="s">
        <v>156</v>
      </c>
      <c r="L689" s="30" t="n">
        <v>67</v>
      </c>
      <c r="M689" s="30" t="n">
        <v>88</v>
      </c>
      <c r="N689" s="30" t="s">
        <v>127</v>
      </c>
      <c r="O689" s="30" t="s">
        <v>139</v>
      </c>
      <c r="P689" s="30" t="s">
        <v>150</v>
      </c>
      <c r="Q689" s="32" t="n">
        <v>4054.55</v>
      </c>
      <c r="R689" s="30" t="s">
        <v>172</v>
      </c>
      <c r="S689" s="30" t="s">
        <v>223</v>
      </c>
      <c r="T689" s="30" t="n">
        <v>3</v>
      </c>
      <c r="U689" s="30" t="n">
        <f aca="false">YEAR(E689)</f>
        <v>2024</v>
      </c>
      <c r="V689" s="30" t="str">
        <f aca="false">TEXT(E689,"MMM-YYYY")</f>
        <v>Nov-2024</v>
      </c>
      <c r="W689" s="30" t="n">
        <f aca="false">MONTH(E689)</f>
        <v>11</v>
      </c>
      <c r="X689" s="30" t="str">
        <f aca="false">TEXT(WEEKDAY(E689,2),"0")&amp;" - "&amp;TEXT(E689,"dddd")</f>
        <v>4 - Thursday</v>
      </c>
      <c r="Y689" s="30" t="str">
        <f aca="false">_xlfn.IFS(C689&lt;18,"Child (0-17)",C689&lt;40,"Young Adult (18-39)",C689&lt;60,"Adult (40-59)",TRUE(),"Senior (60+)")</f>
        <v>Senior (60+)</v>
      </c>
      <c r="Z689" s="30" t="n">
        <f aca="false">ROUND(G689-E689,0)</f>
        <v>1</v>
      </c>
      <c r="AA689" s="30" t="n">
        <f aca="false">L689+M689</f>
        <v>155</v>
      </c>
      <c r="AB689" s="30" t="n">
        <f aca="false">IFERROR(ROUND(Q689/AA689,2),0)</f>
        <v>26.16</v>
      </c>
      <c r="AC689" s="30" t="str">
        <f aca="false">IF(AND(K689="Critical",N689="No"),"URGENT - No Bed","Normal")</f>
        <v>Normal</v>
      </c>
      <c r="AD689" s="34" t="n">
        <f aca="false">INDEX(Lookup_Tables!$B$3:$B$12,MATCH(H689,Lookup_Tables!$A$3:$A$12,0))</f>
        <v>4600000</v>
      </c>
      <c r="AE689" s="30" t="str">
        <f aca="false">INDEX(Lookup_Tables!$C$3:$C$12,MATCH(H689,Lookup_Tables!$A$3:$A$12,0))</f>
        <v>Dr. Farhan Khan</v>
      </c>
      <c r="AF689" s="30" t="str">
        <f aca="false">IFERROR(INDEX(Lookup_Tables!$F$16:$F$45,MATCH(I689,Lookup_Tables!$E$16:$E$45,0)),"N/A")</f>
        <v>EMP207</v>
      </c>
      <c r="AG689" s="30" t="n">
        <f aca="false">_xlfn.IFS(R689="Recovered",4,R689="Referred",3,R689="Admitted",2,R689="Deceased",1,TRUE(),0)</f>
        <v>2</v>
      </c>
      <c r="AH689" s="30" t="str">
        <f aca="false">IF(T689&gt;=4,"Satisfied",IF(T689&gt;=3,"Neutral","Needs Improvement"))</f>
        <v>Neutral</v>
      </c>
    </row>
    <row r="690" customFormat="false" ht="15" hidden="false" customHeight="false" outlineLevel="0" collapsed="false">
      <c r="A690" s="27" t="s">
        <v>7201</v>
      </c>
      <c r="B690" s="27" t="s">
        <v>3618</v>
      </c>
      <c r="C690" s="27" t="n">
        <v>28</v>
      </c>
      <c r="D690" s="27" t="s">
        <v>121</v>
      </c>
      <c r="E690" s="28" t="n">
        <v>45395</v>
      </c>
      <c r="F690" s="27" t="s">
        <v>598</v>
      </c>
      <c r="G690" s="28" t="n">
        <v>45395</v>
      </c>
      <c r="H690" s="27" t="s">
        <v>161</v>
      </c>
      <c r="I690" s="27" t="s">
        <v>320</v>
      </c>
      <c r="J690" s="27" t="s">
        <v>648</v>
      </c>
      <c r="K690" s="27" t="s">
        <v>138</v>
      </c>
      <c r="L690" s="27" t="n">
        <v>53</v>
      </c>
      <c r="M690" s="27" t="n">
        <v>33</v>
      </c>
      <c r="N690" s="27" t="s">
        <v>127</v>
      </c>
      <c r="O690" s="27" t="s">
        <v>171</v>
      </c>
      <c r="P690" s="27" t="s">
        <v>129</v>
      </c>
      <c r="Q690" s="29" t="n">
        <v>1455.32</v>
      </c>
      <c r="R690" s="27" t="s">
        <v>130</v>
      </c>
      <c r="S690" s="27" t="s">
        <v>197</v>
      </c>
      <c r="T690" s="27" t="n">
        <v>5</v>
      </c>
      <c r="U690" s="27" t="n">
        <f aca="false">YEAR(E690)</f>
        <v>2024</v>
      </c>
      <c r="V690" s="27" t="str">
        <f aca="false">TEXT(E690,"MMM-YYYY")</f>
        <v>Apr-2024</v>
      </c>
      <c r="W690" s="27" t="n">
        <f aca="false">MONTH(E690)</f>
        <v>4</v>
      </c>
      <c r="X690" s="27" t="str">
        <f aca="false">TEXT(WEEKDAY(E690,2),"0")&amp;" - "&amp;TEXT(E690,"dddd")</f>
        <v>6 - Saturday</v>
      </c>
      <c r="Y690" s="27" t="str">
        <f aca="false">_xlfn.IFS(C690&lt;18,"Child (0-17)",C690&lt;40,"Young Adult (18-39)",C690&lt;60,"Adult (40-59)",TRUE(),"Senior (60+)")</f>
        <v>Young Adult (18-39)</v>
      </c>
      <c r="Z690" s="27" t="n">
        <f aca="false">ROUND(G690-E690,0)</f>
        <v>0</v>
      </c>
      <c r="AA690" s="27" t="n">
        <f aca="false">L690+M690</f>
        <v>86</v>
      </c>
      <c r="AB690" s="27" t="n">
        <f aca="false">IFERROR(ROUND(Q690/AA690,2),0)</f>
        <v>16.92</v>
      </c>
      <c r="AC690" s="27" t="str">
        <f aca="false">IF(AND(K690="Critical",N690="No"),"URGENT - No Bed","Normal")</f>
        <v>Normal</v>
      </c>
      <c r="AD690" s="33" t="n">
        <f aca="false">INDEX(Lookup_Tables!$B$3:$B$12,MATCH(H690,Lookup_Tables!$A$3:$A$12,0))</f>
        <v>3600000</v>
      </c>
      <c r="AE690" s="27" t="str">
        <f aca="false">INDEX(Lookup_Tables!$C$3:$C$12,MATCH(H690,Lookup_Tables!$A$3:$A$12,0))</f>
        <v>Dr. Sameer Joshi</v>
      </c>
      <c r="AF690" s="27" t="str">
        <f aca="false">IFERROR(INDEX(Lookup_Tables!$F$16:$F$45,MATCH(I690,Lookup_Tables!$E$16:$E$45,0)),"N/A")</f>
        <v>EMP223</v>
      </c>
      <c r="AG690" s="27" t="n">
        <f aca="false">_xlfn.IFS(R690="Recovered",4,R690="Referred",3,R690="Admitted",2,R690="Deceased",1,TRUE(),0)</f>
        <v>4</v>
      </c>
      <c r="AH690" s="27" t="str">
        <f aca="false">IF(T690&gt;=4,"Satisfied",IF(T690&gt;=3,"Neutral","Needs Improvement"))</f>
        <v>Satisfied</v>
      </c>
    </row>
    <row r="691" customFormat="false" ht="15" hidden="false" customHeight="false" outlineLevel="0" collapsed="false">
      <c r="A691" s="30" t="s">
        <v>4621</v>
      </c>
      <c r="B691" s="30" t="s">
        <v>3494</v>
      </c>
      <c r="C691" s="30" t="n">
        <v>29</v>
      </c>
      <c r="D691" s="30" t="s">
        <v>121</v>
      </c>
      <c r="E691" s="31" t="n">
        <v>45607</v>
      </c>
      <c r="F691" s="30" t="s">
        <v>326</v>
      </c>
      <c r="G691" s="31" t="n">
        <v>45607</v>
      </c>
      <c r="H691" s="30" t="s">
        <v>183</v>
      </c>
      <c r="I691" s="30" t="s">
        <v>184</v>
      </c>
      <c r="J691" s="30" t="s">
        <v>213</v>
      </c>
      <c r="K691" s="30" t="s">
        <v>138</v>
      </c>
      <c r="L691" s="30" t="n">
        <v>38</v>
      </c>
      <c r="M691" s="30" t="n">
        <v>19</v>
      </c>
      <c r="N691" s="30" t="s">
        <v>127</v>
      </c>
      <c r="O691" s="30" t="s">
        <v>149</v>
      </c>
      <c r="P691" s="30" t="s">
        <v>150</v>
      </c>
      <c r="Q691" s="32" t="n">
        <v>740.57</v>
      </c>
      <c r="R691" s="30" t="s">
        <v>268</v>
      </c>
      <c r="S691" s="30" t="s">
        <v>192</v>
      </c>
      <c r="T691" s="30" t="n">
        <v>5</v>
      </c>
      <c r="U691" s="30" t="n">
        <f aca="false">YEAR(E691)</f>
        <v>2024</v>
      </c>
      <c r="V691" s="30" t="str">
        <f aca="false">TEXT(E691,"MMM-YYYY")</f>
        <v>Nov-2024</v>
      </c>
      <c r="W691" s="30" t="n">
        <f aca="false">MONTH(E691)</f>
        <v>11</v>
      </c>
      <c r="X691" s="30" t="str">
        <f aca="false">TEXT(WEEKDAY(E691,2),"0")&amp;" - "&amp;TEXT(E691,"dddd")</f>
        <v>1 - Monday</v>
      </c>
      <c r="Y691" s="30" t="str">
        <f aca="false">_xlfn.IFS(C691&lt;18,"Child (0-17)",C691&lt;40,"Young Adult (18-39)",C691&lt;60,"Adult (40-59)",TRUE(),"Senior (60+)")</f>
        <v>Young Adult (18-39)</v>
      </c>
      <c r="Z691" s="30" t="n">
        <f aca="false">ROUND(G691-E691,0)</f>
        <v>0</v>
      </c>
      <c r="AA691" s="30" t="n">
        <f aca="false">L691+M691</f>
        <v>57</v>
      </c>
      <c r="AB691" s="30" t="n">
        <f aca="false">IFERROR(ROUND(Q691/AA691,2),0)</f>
        <v>12.99</v>
      </c>
      <c r="AC691" s="30" t="str">
        <f aca="false">IF(AND(K691="Critical",N691="No"),"URGENT - No Bed","Normal")</f>
        <v>Normal</v>
      </c>
      <c r="AD691" s="34" t="n">
        <f aca="false">INDEX(Lookup_Tables!$B$3:$B$12,MATCH(H691,Lookup_Tables!$A$3:$A$12,0))</f>
        <v>3100000</v>
      </c>
      <c r="AE691" s="30" t="str">
        <f aca="false">INDEX(Lookup_Tables!$C$3:$C$12,MATCH(H691,Lookup_Tables!$A$3:$A$12,0))</f>
        <v>Dr. Kavita Rao</v>
      </c>
      <c r="AF691" s="30" t="str">
        <f aca="false">IFERROR(INDEX(Lookup_Tables!$F$16:$F$45,MATCH(I691,Lookup_Tables!$E$16:$E$45,0)),"N/A")</f>
        <v>EMP226</v>
      </c>
      <c r="AG691" s="30" t="n">
        <f aca="false">_xlfn.IFS(R691="Recovered",4,R691="Referred",3,R691="Admitted",2,R691="Deceased",1,TRUE(),0)</f>
        <v>3</v>
      </c>
      <c r="AH691" s="30" t="str">
        <f aca="false">IF(T691&gt;=4,"Satisfied",IF(T691&gt;=3,"Neutral","Needs Improvement"))</f>
        <v>Satisfied</v>
      </c>
    </row>
    <row r="692" customFormat="false" ht="15" hidden="false" customHeight="false" outlineLevel="0" collapsed="false">
      <c r="A692" s="27" t="s">
        <v>1393</v>
      </c>
      <c r="B692" s="27" t="s">
        <v>1394</v>
      </c>
      <c r="C692" s="27" t="n">
        <v>55</v>
      </c>
      <c r="D692" s="27" t="s">
        <v>181</v>
      </c>
      <c r="E692" s="28" t="n">
        <v>45632</v>
      </c>
      <c r="F692" s="27" t="s">
        <v>674</v>
      </c>
      <c r="G692" s="28" t="n">
        <v>45632</v>
      </c>
      <c r="H692" s="27" t="s">
        <v>206</v>
      </c>
      <c r="I692" s="27" t="s">
        <v>207</v>
      </c>
      <c r="J692" s="27" t="s">
        <v>593</v>
      </c>
      <c r="K692" s="27" t="s">
        <v>156</v>
      </c>
      <c r="L692" s="27" t="n">
        <v>40</v>
      </c>
      <c r="M692" s="27" t="n">
        <v>54</v>
      </c>
      <c r="N692" s="27" t="s">
        <v>127</v>
      </c>
      <c r="O692" s="27" t="s">
        <v>171</v>
      </c>
      <c r="P692" s="27" t="s">
        <v>150</v>
      </c>
      <c r="Q692" s="29" t="n">
        <v>3433.52</v>
      </c>
      <c r="R692" s="27" t="s">
        <v>130</v>
      </c>
      <c r="S692" s="27" t="s">
        <v>157</v>
      </c>
      <c r="T692" s="27" t="n">
        <v>4</v>
      </c>
      <c r="U692" s="27" t="n">
        <f aca="false">YEAR(E692)</f>
        <v>2024</v>
      </c>
      <c r="V692" s="27" t="str">
        <f aca="false">TEXT(E692,"MMM-YYYY")</f>
        <v>Dec-2024</v>
      </c>
      <c r="W692" s="27" t="n">
        <f aca="false">MONTH(E692)</f>
        <v>12</v>
      </c>
      <c r="X692" s="27" t="str">
        <f aca="false">TEXT(WEEKDAY(E692,2),"0")&amp;" - "&amp;TEXT(E692,"dddd")</f>
        <v>5 - Friday</v>
      </c>
      <c r="Y692" s="27" t="str">
        <f aca="false">_xlfn.IFS(C692&lt;18,"Child (0-17)",C692&lt;40,"Young Adult (18-39)",C692&lt;60,"Adult (40-59)",TRUE(),"Senior (60+)")</f>
        <v>Adult (40-59)</v>
      </c>
      <c r="Z692" s="27" t="n">
        <f aca="false">ROUND(G692-E692,0)</f>
        <v>0</v>
      </c>
      <c r="AA692" s="27" t="n">
        <f aca="false">L692+M692</f>
        <v>94</v>
      </c>
      <c r="AB692" s="27" t="n">
        <f aca="false">IFERROR(ROUND(Q692/AA692,2),0)</f>
        <v>36.53</v>
      </c>
      <c r="AC692" s="27" t="str">
        <f aca="false">IF(AND(K692="Critical",N692="No"),"URGENT - No Bed","Normal")</f>
        <v>Normal</v>
      </c>
      <c r="AD692" s="33" t="n">
        <f aca="false">INDEX(Lookup_Tables!$B$3:$B$12,MATCH(H692,Lookup_Tables!$A$3:$A$12,0))</f>
        <v>2800000</v>
      </c>
      <c r="AE692" s="27" t="str">
        <f aca="false">INDEX(Lookup_Tables!$C$3:$C$12,MATCH(H692,Lookup_Tables!$A$3:$A$12,0))</f>
        <v>Dr. Suresh Nair</v>
      </c>
      <c r="AF692" s="27" t="str">
        <f aca="false">IFERROR(INDEX(Lookup_Tables!$F$16:$F$45,MATCH(I692,Lookup_Tables!$E$16:$E$45,0)),"N/A")</f>
        <v>EMP209</v>
      </c>
      <c r="AG692" s="27" t="n">
        <f aca="false">_xlfn.IFS(R692="Recovered",4,R692="Referred",3,R692="Admitted",2,R692="Deceased",1,TRUE(),0)</f>
        <v>4</v>
      </c>
      <c r="AH692" s="27" t="str">
        <f aca="false">IF(T692&gt;=4,"Satisfied",IF(T692&gt;=3,"Neutral","Needs Improvement"))</f>
        <v>Satisfied</v>
      </c>
    </row>
    <row r="693" customFormat="false" ht="15" hidden="false" customHeight="false" outlineLevel="0" collapsed="false">
      <c r="A693" s="30" t="s">
        <v>1975</v>
      </c>
      <c r="B693" s="30" t="s">
        <v>866</v>
      </c>
      <c r="C693" s="30" t="n">
        <v>85</v>
      </c>
      <c r="D693" s="30" t="s">
        <v>121</v>
      </c>
      <c r="E693" s="31" t="n">
        <v>45401</v>
      </c>
      <c r="F693" s="30" t="s">
        <v>175</v>
      </c>
      <c r="G693" s="31" t="n">
        <v>45405</v>
      </c>
      <c r="H693" s="30" t="s">
        <v>206</v>
      </c>
      <c r="I693" s="30" t="s">
        <v>232</v>
      </c>
      <c r="J693" s="30" t="s">
        <v>233</v>
      </c>
      <c r="K693" s="30" t="s">
        <v>126</v>
      </c>
      <c r="L693" s="30" t="n">
        <v>36</v>
      </c>
      <c r="M693" s="30" t="n">
        <v>133</v>
      </c>
      <c r="N693" s="30" t="s">
        <v>127</v>
      </c>
      <c r="O693" s="30" t="s">
        <v>171</v>
      </c>
      <c r="P693" s="30" t="s">
        <v>129</v>
      </c>
      <c r="Q693" s="32" t="n">
        <v>8799.18</v>
      </c>
      <c r="R693" s="30" t="s">
        <v>130</v>
      </c>
      <c r="S693" s="30" t="s">
        <v>151</v>
      </c>
      <c r="T693" s="30" t="n">
        <v>3</v>
      </c>
      <c r="U693" s="30" t="n">
        <f aca="false">YEAR(E693)</f>
        <v>2024</v>
      </c>
      <c r="V693" s="30" t="str">
        <f aca="false">TEXT(E693,"MMM-YYYY")</f>
        <v>Apr-2024</v>
      </c>
      <c r="W693" s="30" t="n">
        <f aca="false">MONTH(E693)</f>
        <v>4</v>
      </c>
      <c r="X693" s="30" t="str">
        <f aca="false">TEXT(WEEKDAY(E693,2),"0")&amp;" - "&amp;TEXT(E693,"dddd")</f>
        <v>5 - Friday</v>
      </c>
      <c r="Y693" s="30" t="str">
        <f aca="false">_xlfn.IFS(C693&lt;18,"Child (0-17)",C693&lt;40,"Young Adult (18-39)",C693&lt;60,"Adult (40-59)",TRUE(),"Senior (60+)")</f>
        <v>Senior (60+)</v>
      </c>
      <c r="Z693" s="30" t="n">
        <f aca="false">ROUND(G693-E693,0)</f>
        <v>4</v>
      </c>
      <c r="AA693" s="30" t="n">
        <f aca="false">L693+M693</f>
        <v>169</v>
      </c>
      <c r="AB693" s="30" t="n">
        <f aca="false">IFERROR(ROUND(Q693/AA693,2),0)</f>
        <v>52.07</v>
      </c>
      <c r="AC693" s="30" t="str">
        <f aca="false">IF(AND(K693="Critical",N693="No"),"URGENT - No Bed","Normal")</f>
        <v>Normal</v>
      </c>
      <c r="AD693" s="34" t="n">
        <f aca="false">INDEX(Lookup_Tables!$B$3:$B$12,MATCH(H693,Lookup_Tables!$A$3:$A$12,0))</f>
        <v>2800000</v>
      </c>
      <c r="AE693" s="30" t="str">
        <f aca="false">INDEX(Lookup_Tables!$C$3:$C$12,MATCH(H693,Lookup_Tables!$A$3:$A$12,0))</f>
        <v>Dr. Suresh Nair</v>
      </c>
      <c r="AF693" s="30" t="str">
        <f aca="false">IFERROR(INDEX(Lookup_Tables!$F$16:$F$45,MATCH(I693,Lookup_Tables!$E$16:$E$45,0)),"N/A")</f>
        <v>EMP210</v>
      </c>
      <c r="AG693" s="30" t="n">
        <f aca="false">_xlfn.IFS(R693="Recovered",4,R693="Referred",3,R693="Admitted",2,R693="Deceased",1,TRUE(),0)</f>
        <v>4</v>
      </c>
      <c r="AH693" s="30" t="str">
        <f aca="false">IF(T693&gt;=4,"Satisfied",IF(T693&gt;=3,"Neutral","Needs Improvement"))</f>
        <v>Neutral</v>
      </c>
    </row>
    <row r="694" customFormat="false" ht="15" hidden="false" customHeight="false" outlineLevel="0" collapsed="false">
      <c r="A694" s="27" t="s">
        <v>3110</v>
      </c>
      <c r="B694" s="27" t="s">
        <v>1010</v>
      </c>
      <c r="C694" s="27" t="n">
        <v>56</v>
      </c>
      <c r="D694" s="27" t="s">
        <v>121</v>
      </c>
      <c r="E694" s="28" t="n">
        <v>45509</v>
      </c>
      <c r="F694" s="27" t="s">
        <v>1462</v>
      </c>
      <c r="G694" s="28" t="n">
        <v>45511</v>
      </c>
      <c r="H694" s="27" t="s">
        <v>168</v>
      </c>
      <c r="I694" s="27" t="s">
        <v>366</v>
      </c>
      <c r="J694" s="27" t="s">
        <v>371</v>
      </c>
      <c r="K694" s="27" t="s">
        <v>126</v>
      </c>
      <c r="L694" s="27" t="n">
        <v>16</v>
      </c>
      <c r="M694" s="27" t="n">
        <v>140</v>
      </c>
      <c r="N694" s="27" t="s">
        <v>127</v>
      </c>
      <c r="O694" s="27" t="s">
        <v>128</v>
      </c>
      <c r="P694" s="27" t="s">
        <v>150</v>
      </c>
      <c r="Q694" s="29" t="n">
        <v>8652.01</v>
      </c>
      <c r="R694" s="27" t="s">
        <v>130</v>
      </c>
      <c r="S694" s="27" t="s">
        <v>223</v>
      </c>
      <c r="T694" s="27" t="n">
        <v>4</v>
      </c>
      <c r="U694" s="27" t="n">
        <f aca="false">YEAR(E694)</f>
        <v>2024</v>
      </c>
      <c r="V694" s="27" t="str">
        <f aca="false">TEXT(E694,"MMM-YYYY")</f>
        <v>Aug-2024</v>
      </c>
      <c r="W694" s="27" t="n">
        <f aca="false">MONTH(E694)</f>
        <v>8</v>
      </c>
      <c r="X694" s="27" t="str">
        <f aca="false">TEXT(WEEKDAY(E694,2),"0")&amp;" - "&amp;TEXT(E694,"dddd")</f>
        <v>1 - Monday</v>
      </c>
      <c r="Y694" s="27" t="str">
        <f aca="false">_xlfn.IFS(C694&lt;18,"Child (0-17)",C694&lt;40,"Young Adult (18-39)",C694&lt;60,"Adult (40-59)",TRUE(),"Senior (60+)")</f>
        <v>Adult (40-59)</v>
      </c>
      <c r="Z694" s="27" t="n">
        <f aca="false">ROUND(G694-E694,0)</f>
        <v>2</v>
      </c>
      <c r="AA694" s="27" t="n">
        <f aca="false">L694+M694</f>
        <v>156</v>
      </c>
      <c r="AB694" s="27" t="n">
        <f aca="false">IFERROR(ROUND(Q694/AA694,2),0)</f>
        <v>55.46</v>
      </c>
      <c r="AC694" s="27" t="str">
        <f aca="false">IF(AND(K694="Critical",N694="No"),"URGENT - No Bed","Normal")</f>
        <v>Normal</v>
      </c>
      <c r="AD694" s="33" t="n">
        <f aca="false">INDEX(Lookup_Tables!$B$3:$B$12,MATCH(H694,Lookup_Tables!$A$3:$A$12,0))</f>
        <v>4400000</v>
      </c>
      <c r="AE694" s="27" t="str">
        <f aca="false">INDEX(Lookup_Tables!$C$3:$C$12,MATCH(H694,Lookup_Tables!$A$3:$A$12,0))</f>
        <v>Dr. Neha Chopra</v>
      </c>
      <c r="AF694" s="27" t="str">
        <f aca="false">IFERROR(INDEX(Lookup_Tables!$F$16:$F$45,MATCH(I694,Lookup_Tables!$E$16:$E$45,0)),"N/A")</f>
        <v>EMP218</v>
      </c>
      <c r="AG694" s="27" t="n">
        <f aca="false">_xlfn.IFS(R694="Recovered",4,R694="Referred",3,R694="Admitted",2,R694="Deceased",1,TRUE(),0)</f>
        <v>4</v>
      </c>
      <c r="AH694" s="27" t="str">
        <f aca="false">IF(T694&gt;=4,"Satisfied",IF(T694&gt;=3,"Neutral","Needs Improvement"))</f>
        <v>Satisfied</v>
      </c>
    </row>
    <row r="695" customFormat="false" ht="15" hidden="false" customHeight="false" outlineLevel="0" collapsed="false">
      <c r="A695" s="30" t="s">
        <v>6913</v>
      </c>
      <c r="B695" s="30" t="s">
        <v>2536</v>
      </c>
      <c r="C695" s="30" t="n">
        <v>68</v>
      </c>
      <c r="D695" s="30" t="s">
        <v>121</v>
      </c>
      <c r="E695" s="31" t="n">
        <v>45421</v>
      </c>
      <c r="F695" s="30" t="s">
        <v>805</v>
      </c>
      <c r="G695" s="31" t="n">
        <v>45422</v>
      </c>
      <c r="H695" s="30" t="s">
        <v>146</v>
      </c>
      <c r="I695" s="30" t="s">
        <v>309</v>
      </c>
      <c r="J695" s="30" t="s">
        <v>568</v>
      </c>
      <c r="K695" s="30" t="s">
        <v>138</v>
      </c>
      <c r="L695" s="30" t="n">
        <v>70</v>
      </c>
      <c r="M695" s="30" t="n">
        <v>16</v>
      </c>
      <c r="N695" s="30" t="s">
        <v>127</v>
      </c>
      <c r="O695" s="30" t="s">
        <v>171</v>
      </c>
      <c r="P695" s="30" t="s">
        <v>150</v>
      </c>
      <c r="Q695" s="32" t="n">
        <v>1790.54</v>
      </c>
      <c r="R695" s="30" t="s">
        <v>268</v>
      </c>
      <c r="S695" s="30" t="s">
        <v>131</v>
      </c>
      <c r="T695" s="30" t="n">
        <v>5</v>
      </c>
      <c r="U695" s="30" t="n">
        <f aca="false">YEAR(E695)</f>
        <v>2024</v>
      </c>
      <c r="V695" s="30" t="str">
        <f aca="false">TEXT(E695,"MMM-YYYY")</f>
        <v>May-2024</v>
      </c>
      <c r="W695" s="30" t="n">
        <f aca="false">MONTH(E695)</f>
        <v>5</v>
      </c>
      <c r="X695" s="30" t="str">
        <f aca="false">TEXT(WEEKDAY(E695,2),"0")&amp;" - "&amp;TEXT(E695,"dddd")</f>
        <v>4 - Thursday</v>
      </c>
      <c r="Y695" s="30" t="str">
        <f aca="false">_xlfn.IFS(C695&lt;18,"Child (0-17)",C695&lt;40,"Young Adult (18-39)",C695&lt;60,"Adult (40-59)",TRUE(),"Senior (60+)")</f>
        <v>Senior (60+)</v>
      </c>
      <c r="Z695" s="30" t="n">
        <f aca="false">ROUND(G695-E695,0)</f>
        <v>1</v>
      </c>
      <c r="AA695" s="30" t="n">
        <f aca="false">L695+M695</f>
        <v>86</v>
      </c>
      <c r="AB695" s="30" t="n">
        <f aca="false">IFERROR(ROUND(Q695/AA695,2),0)</f>
        <v>20.82</v>
      </c>
      <c r="AC695" s="30" t="str">
        <f aca="false">IF(AND(K695="Critical",N695="No"),"URGENT - No Bed","Normal")</f>
        <v>Normal</v>
      </c>
      <c r="AD695" s="34" t="n">
        <f aca="false">INDEX(Lookup_Tables!$B$3:$B$12,MATCH(H695,Lookup_Tables!$A$3:$A$12,0))</f>
        <v>2700000</v>
      </c>
      <c r="AE695" s="30" t="str">
        <f aca="false">INDEX(Lookup_Tables!$C$3:$C$12,MATCH(H695,Lookup_Tables!$A$3:$A$12,0))</f>
        <v>Dr. Vikram Singh</v>
      </c>
      <c r="AF695" s="30" t="str">
        <f aca="false">IFERROR(INDEX(Lookup_Tables!$F$16:$F$45,MATCH(I695,Lookup_Tables!$E$16:$E$45,0)),"N/A")</f>
        <v>EMP228</v>
      </c>
      <c r="AG695" s="30" t="n">
        <f aca="false">_xlfn.IFS(R695="Recovered",4,R695="Referred",3,R695="Admitted",2,R695="Deceased",1,TRUE(),0)</f>
        <v>3</v>
      </c>
      <c r="AH695" s="30" t="str">
        <f aca="false">IF(T695&gt;=4,"Satisfied",IF(T695&gt;=3,"Neutral","Needs Improvement"))</f>
        <v>Satisfied</v>
      </c>
    </row>
    <row r="696" customFormat="false" ht="15" hidden="false" customHeight="false" outlineLevel="0" collapsed="false">
      <c r="A696" s="27" t="s">
        <v>2153</v>
      </c>
      <c r="B696" s="27" t="s">
        <v>1478</v>
      </c>
      <c r="C696" s="27" t="n">
        <v>42</v>
      </c>
      <c r="D696" s="27" t="s">
        <v>181</v>
      </c>
      <c r="E696" s="28" t="n">
        <v>45603</v>
      </c>
      <c r="F696" s="27" t="s">
        <v>753</v>
      </c>
      <c r="G696" s="28" t="n">
        <v>45603</v>
      </c>
      <c r="H696" s="27" t="s">
        <v>123</v>
      </c>
      <c r="I696" s="27" t="s">
        <v>124</v>
      </c>
      <c r="J696" s="27" t="s">
        <v>125</v>
      </c>
      <c r="K696" s="27" t="s">
        <v>138</v>
      </c>
      <c r="L696" s="27" t="n">
        <v>23</v>
      </c>
      <c r="M696" s="27" t="n">
        <v>34</v>
      </c>
      <c r="N696" s="27" t="s">
        <v>127</v>
      </c>
      <c r="O696" s="27" t="s">
        <v>128</v>
      </c>
      <c r="P696" s="27" t="s">
        <v>140</v>
      </c>
      <c r="Q696" s="29" t="n">
        <v>2551.83</v>
      </c>
      <c r="R696" s="27" t="s">
        <v>130</v>
      </c>
      <c r="S696" s="27" t="s">
        <v>141</v>
      </c>
      <c r="T696" s="27" t="n">
        <v>3</v>
      </c>
      <c r="U696" s="27" t="n">
        <f aca="false">YEAR(E696)</f>
        <v>2024</v>
      </c>
      <c r="V696" s="27" t="str">
        <f aca="false">TEXT(E696,"MMM-YYYY")</f>
        <v>Nov-2024</v>
      </c>
      <c r="W696" s="27" t="n">
        <f aca="false">MONTH(E696)</f>
        <v>11</v>
      </c>
      <c r="X696" s="27" t="str">
        <f aca="false">TEXT(WEEKDAY(E696,2),"0")&amp;" - "&amp;TEXT(E696,"dddd")</f>
        <v>4 - Thursday</v>
      </c>
      <c r="Y696" s="27" t="str">
        <f aca="false">_xlfn.IFS(C696&lt;18,"Child (0-17)",C696&lt;40,"Young Adult (18-39)",C696&lt;60,"Adult (40-59)",TRUE(),"Senior (60+)")</f>
        <v>Adult (40-59)</v>
      </c>
      <c r="Z696" s="27" t="n">
        <f aca="false">ROUND(G696-E696,0)</f>
        <v>0</v>
      </c>
      <c r="AA696" s="27" t="n">
        <f aca="false">L696+M696</f>
        <v>57</v>
      </c>
      <c r="AB696" s="27" t="n">
        <f aca="false">IFERROR(ROUND(Q696/AA696,2),0)</f>
        <v>44.77</v>
      </c>
      <c r="AC696" s="27" t="str">
        <f aca="false">IF(AND(K696="Critical",N696="No"),"URGENT - No Bed","Normal")</f>
        <v>Normal</v>
      </c>
      <c r="AD696" s="33" t="n">
        <f aca="false">INDEX(Lookup_Tables!$B$3:$B$12,MATCH(H696,Lookup_Tables!$A$3:$A$12,0))</f>
        <v>2200000</v>
      </c>
      <c r="AE696" s="27" t="str">
        <f aca="false">INDEX(Lookup_Tables!$C$3:$C$12,MATCH(H696,Lookup_Tables!$A$3:$A$12,0))</f>
        <v>Dr. Rohan Das</v>
      </c>
      <c r="AF696" s="27" t="str">
        <f aca="false">IFERROR(INDEX(Lookup_Tables!$F$16:$F$45,MATCH(I696,Lookup_Tables!$E$16:$E$45,0)),"N/A")</f>
        <v>EMP205</v>
      </c>
      <c r="AG696" s="27" t="n">
        <f aca="false">_xlfn.IFS(R696="Recovered",4,R696="Referred",3,R696="Admitted",2,R696="Deceased",1,TRUE(),0)</f>
        <v>4</v>
      </c>
      <c r="AH696" s="27" t="str">
        <f aca="false">IF(T696&gt;=4,"Satisfied",IF(T696&gt;=3,"Neutral","Needs Improvement"))</f>
        <v>Neutral</v>
      </c>
    </row>
    <row r="697" customFormat="false" ht="15" hidden="false" customHeight="false" outlineLevel="0" collapsed="false">
      <c r="A697" s="30" t="s">
        <v>2191</v>
      </c>
      <c r="B697" s="30" t="s">
        <v>727</v>
      </c>
      <c r="C697" s="30" t="n">
        <v>51</v>
      </c>
      <c r="D697" s="30" t="s">
        <v>181</v>
      </c>
      <c r="E697" s="31" t="n">
        <v>45655</v>
      </c>
      <c r="F697" s="30" t="s">
        <v>1047</v>
      </c>
      <c r="G697" s="31" t="n">
        <v>45658</v>
      </c>
      <c r="H697" s="30" t="s">
        <v>236</v>
      </c>
      <c r="I697" s="30" t="s">
        <v>237</v>
      </c>
      <c r="J697" s="30" t="s">
        <v>455</v>
      </c>
      <c r="K697" s="30" t="s">
        <v>126</v>
      </c>
      <c r="L697" s="30" t="n">
        <v>6</v>
      </c>
      <c r="M697" s="30" t="n">
        <v>87</v>
      </c>
      <c r="N697" s="30" t="s">
        <v>127</v>
      </c>
      <c r="O697" s="30" t="s">
        <v>171</v>
      </c>
      <c r="P697" s="30" t="s">
        <v>150</v>
      </c>
      <c r="Q697" s="32" t="n">
        <v>8600.47</v>
      </c>
      <c r="R697" s="30" t="s">
        <v>130</v>
      </c>
      <c r="S697" s="30" t="s">
        <v>197</v>
      </c>
      <c r="T697" s="30" t="n">
        <v>3</v>
      </c>
      <c r="U697" s="30" t="n">
        <f aca="false">YEAR(E697)</f>
        <v>2024</v>
      </c>
      <c r="V697" s="30" t="str">
        <f aca="false">TEXT(E697,"MMM-YYYY")</f>
        <v>Dec-2024</v>
      </c>
      <c r="W697" s="30" t="n">
        <f aca="false">MONTH(E697)</f>
        <v>12</v>
      </c>
      <c r="X697" s="30" t="str">
        <f aca="false">TEXT(WEEKDAY(E697,2),"0")&amp;" - "&amp;TEXT(E697,"dddd")</f>
        <v>7 - Sunday</v>
      </c>
      <c r="Y697" s="30" t="str">
        <f aca="false">_xlfn.IFS(C697&lt;18,"Child (0-17)",C697&lt;40,"Young Adult (18-39)",C697&lt;60,"Adult (40-59)",TRUE(),"Senior (60+)")</f>
        <v>Adult (40-59)</v>
      </c>
      <c r="Z697" s="30" t="n">
        <f aca="false">ROUND(G697-E697,0)</f>
        <v>3</v>
      </c>
      <c r="AA697" s="30" t="n">
        <f aca="false">L697+M697</f>
        <v>93</v>
      </c>
      <c r="AB697" s="30" t="n">
        <f aca="false">IFERROR(ROUND(Q697/AA697,2),0)</f>
        <v>92.48</v>
      </c>
      <c r="AC697" s="30" t="str">
        <f aca="false">IF(AND(K697="Critical",N697="No"),"URGENT - No Bed","Normal")</f>
        <v>Normal</v>
      </c>
      <c r="AD697" s="34" t="n">
        <f aca="false">INDEX(Lookup_Tables!$B$3:$B$12,MATCH(H697,Lookup_Tables!$A$3:$A$12,0))</f>
        <v>3900000</v>
      </c>
      <c r="AE697" s="30" t="str">
        <f aca="false">INDEX(Lookup_Tables!$C$3:$C$12,MATCH(H697,Lookup_Tables!$A$3:$A$12,0))</f>
        <v>Dr. Rina Mehta</v>
      </c>
      <c r="AF697" s="30" t="str">
        <f aca="false">IFERROR(INDEX(Lookup_Tables!$F$16:$F$45,MATCH(I697,Lookup_Tables!$E$16:$E$45,0)),"N/A")</f>
        <v>EMP215</v>
      </c>
      <c r="AG697" s="30" t="n">
        <f aca="false">_xlfn.IFS(R697="Recovered",4,R697="Referred",3,R697="Admitted",2,R697="Deceased",1,TRUE(),0)</f>
        <v>4</v>
      </c>
      <c r="AH697" s="30" t="str">
        <f aca="false">IF(T697&gt;=4,"Satisfied",IF(T697&gt;=3,"Neutral","Needs Improvement"))</f>
        <v>Neutral</v>
      </c>
    </row>
    <row r="698" customFormat="false" ht="15" hidden="false" customHeight="false" outlineLevel="0" collapsed="false">
      <c r="A698" s="27" t="s">
        <v>5357</v>
      </c>
      <c r="B698" s="27" t="s">
        <v>4882</v>
      </c>
      <c r="C698" s="27" t="n">
        <v>82</v>
      </c>
      <c r="D698" s="27" t="s">
        <v>121</v>
      </c>
      <c r="E698" s="28" t="n">
        <v>45632</v>
      </c>
      <c r="F698" s="27" t="s">
        <v>1332</v>
      </c>
      <c r="G698" s="28" t="n">
        <v>45632</v>
      </c>
      <c r="H698" s="27" t="s">
        <v>217</v>
      </c>
      <c r="I698" s="27" t="s">
        <v>344</v>
      </c>
      <c r="J698" s="27" t="s">
        <v>218</v>
      </c>
      <c r="K698" s="27" t="s">
        <v>138</v>
      </c>
      <c r="L698" s="27" t="n">
        <v>30</v>
      </c>
      <c r="M698" s="27" t="n">
        <v>20</v>
      </c>
      <c r="N698" s="27" t="s">
        <v>127</v>
      </c>
      <c r="O698" s="27" t="s">
        <v>128</v>
      </c>
      <c r="P698" s="27" t="s">
        <v>140</v>
      </c>
      <c r="Q698" s="29" t="n">
        <v>1977.43</v>
      </c>
      <c r="R698" s="27" t="s">
        <v>130</v>
      </c>
      <c r="S698" s="27" t="s">
        <v>131</v>
      </c>
      <c r="T698" s="27" t="n">
        <v>4</v>
      </c>
      <c r="U698" s="27" t="n">
        <f aca="false">YEAR(E698)</f>
        <v>2024</v>
      </c>
      <c r="V698" s="27" t="str">
        <f aca="false">TEXT(E698,"MMM-YYYY")</f>
        <v>Dec-2024</v>
      </c>
      <c r="W698" s="27" t="n">
        <f aca="false">MONTH(E698)</f>
        <v>12</v>
      </c>
      <c r="X698" s="27" t="str">
        <f aca="false">TEXT(WEEKDAY(E698,2),"0")&amp;" - "&amp;TEXT(E698,"dddd")</f>
        <v>5 - Friday</v>
      </c>
      <c r="Y698" s="27" t="str">
        <f aca="false">_xlfn.IFS(C698&lt;18,"Child (0-17)",C698&lt;40,"Young Adult (18-39)",C698&lt;60,"Adult (40-59)",TRUE(),"Senior (60+)")</f>
        <v>Senior (60+)</v>
      </c>
      <c r="Z698" s="27" t="n">
        <f aca="false">ROUND(G698-E698,0)</f>
        <v>0</v>
      </c>
      <c r="AA698" s="27" t="n">
        <f aca="false">L698+M698</f>
        <v>50</v>
      </c>
      <c r="AB698" s="27" t="n">
        <f aca="false">IFERROR(ROUND(Q698/AA698,2),0)</f>
        <v>39.55</v>
      </c>
      <c r="AC698" s="27" t="str">
        <f aca="false">IF(AND(K698="Critical",N698="No"),"URGENT - No Bed","Normal")</f>
        <v>Normal</v>
      </c>
      <c r="AD698" s="33" t="n">
        <f aca="false">INDEX(Lookup_Tables!$B$3:$B$12,MATCH(H698,Lookup_Tables!$A$3:$A$12,0))</f>
        <v>4200000</v>
      </c>
      <c r="AE698" s="27" t="str">
        <f aca="false">INDEX(Lookup_Tables!$C$3:$C$12,MATCH(H698,Lookup_Tables!$A$3:$A$12,0))</f>
        <v>Dr. Anil Kapoor</v>
      </c>
      <c r="AF698" s="27" t="str">
        <f aca="false">IFERROR(INDEX(Lookup_Tables!$F$16:$F$45,MATCH(I698,Lookup_Tables!$E$16:$E$45,0)),"N/A")</f>
        <v>EMP201</v>
      </c>
      <c r="AG698" s="27" t="n">
        <f aca="false">_xlfn.IFS(R698="Recovered",4,R698="Referred",3,R698="Admitted",2,R698="Deceased",1,TRUE(),0)</f>
        <v>4</v>
      </c>
      <c r="AH698" s="27" t="str">
        <f aca="false">IF(T698&gt;=4,"Satisfied",IF(T698&gt;=3,"Neutral","Needs Improvement"))</f>
        <v>Satisfied</v>
      </c>
    </row>
    <row r="699" customFormat="false" ht="15" hidden="false" customHeight="false" outlineLevel="0" collapsed="false">
      <c r="A699" s="30" t="s">
        <v>631</v>
      </c>
      <c r="B699" s="30" t="s">
        <v>632</v>
      </c>
      <c r="C699" s="30" t="n">
        <v>34</v>
      </c>
      <c r="D699" s="30" t="s">
        <v>121</v>
      </c>
      <c r="E699" s="31" t="n">
        <v>45352</v>
      </c>
      <c r="F699" s="30" t="s">
        <v>261</v>
      </c>
      <c r="G699" s="31" t="n">
        <v>45353</v>
      </c>
      <c r="H699" s="30" t="s">
        <v>146</v>
      </c>
      <c r="I699" s="30" t="s">
        <v>309</v>
      </c>
      <c r="J699" s="30" t="s">
        <v>568</v>
      </c>
      <c r="K699" s="30" t="s">
        <v>126</v>
      </c>
      <c r="L699" s="30" t="n">
        <v>10</v>
      </c>
      <c r="M699" s="30" t="n">
        <v>59</v>
      </c>
      <c r="N699" s="30" t="s">
        <v>127</v>
      </c>
      <c r="O699" s="30" t="s">
        <v>128</v>
      </c>
      <c r="P699" s="30" t="s">
        <v>187</v>
      </c>
      <c r="Q699" s="32" t="n">
        <v>6756.32</v>
      </c>
      <c r="R699" s="30" t="s">
        <v>172</v>
      </c>
      <c r="S699" s="30" t="s">
        <v>131</v>
      </c>
      <c r="T699" s="30" t="n">
        <v>3</v>
      </c>
      <c r="U699" s="30" t="n">
        <f aca="false">YEAR(E699)</f>
        <v>2024</v>
      </c>
      <c r="V699" s="30" t="str">
        <f aca="false">TEXT(E699,"MMM-YYYY")</f>
        <v>Mar-2024</v>
      </c>
      <c r="W699" s="30" t="n">
        <f aca="false">MONTH(E699)</f>
        <v>3</v>
      </c>
      <c r="X699" s="30" t="str">
        <f aca="false">TEXT(WEEKDAY(E699,2),"0")&amp;" - "&amp;TEXT(E699,"dddd")</f>
        <v>5 - Friday</v>
      </c>
      <c r="Y699" s="30" t="str">
        <f aca="false">_xlfn.IFS(C699&lt;18,"Child (0-17)",C699&lt;40,"Young Adult (18-39)",C699&lt;60,"Adult (40-59)",TRUE(),"Senior (60+)")</f>
        <v>Young Adult (18-39)</v>
      </c>
      <c r="Z699" s="30" t="n">
        <f aca="false">ROUND(G699-E699,0)</f>
        <v>1</v>
      </c>
      <c r="AA699" s="30" t="n">
        <f aca="false">L699+M699</f>
        <v>69</v>
      </c>
      <c r="AB699" s="30" t="n">
        <f aca="false">IFERROR(ROUND(Q699/AA699,2),0)</f>
        <v>97.92</v>
      </c>
      <c r="AC699" s="30" t="str">
        <f aca="false">IF(AND(K699="Critical",N699="No"),"URGENT - No Bed","Normal")</f>
        <v>Normal</v>
      </c>
      <c r="AD699" s="34" t="n">
        <f aca="false">INDEX(Lookup_Tables!$B$3:$B$12,MATCH(H699,Lookup_Tables!$A$3:$A$12,0))</f>
        <v>2700000</v>
      </c>
      <c r="AE699" s="30" t="str">
        <f aca="false">INDEX(Lookup_Tables!$C$3:$C$12,MATCH(H699,Lookup_Tables!$A$3:$A$12,0))</f>
        <v>Dr. Vikram Singh</v>
      </c>
      <c r="AF699" s="30" t="str">
        <f aca="false">IFERROR(INDEX(Lookup_Tables!$F$16:$F$45,MATCH(I699,Lookup_Tables!$E$16:$E$45,0)),"N/A")</f>
        <v>EMP228</v>
      </c>
      <c r="AG699" s="30" t="n">
        <f aca="false">_xlfn.IFS(R699="Recovered",4,R699="Referred",3,R699="Admitted",2,R699="Deceased",1,TRUE(),0)</f>
        <v>2</v>
      </c>
      <c r="AH699" s="30" t="str">
        <f aca="false">IF(T699&gt;=4,"Satisfied",IF(T699&gt;=3,"Neutral","Needs Improvement"))</f>
        <v>Neutral</v>
      </c>
    </row>
    <row r="700" customFormat="false" ht="15" hidden="false" customHeight="false" outlineLevel="0" collapsed="false">
      <c r="A700" s="27" t="s">
        <v>6963</v>
      </c>
      <c r="B700" s="27" t="s">
        <v>4942</v>
      </c>
      <c r="C700" s="27" t="n">
        <v>15</v>
      </c>
      <c r="D700" s="27" t="s">
        <v>121</v>
      </c>
      <c r="E700" s="28" t="n">
        <v>45403</v>
      </c>
      <c r="F700" s="27" t="s">
        <v>250</v>
      </c>
      <c r="G700" s="28" t="n">
        <v>45403</v>
      </c>
      <c r="H700" s="27" t="s">
        <v>123</v>
      </c>
      <c r="I700" s="27" t="s">
        <v>155</v>
      </c>
      <c r="J700" s="27" t="s">
        <v>305</v>
      </c>
      <c r="K700" s="27" t="s">
        <v>138</v>
      </c>
      <c r="L700" s="27" t="n">
        <v>36</v>
      </c>
      <c r="M700" s="27" t="n">
        <v>24</v>
      </c>
      <c r="N700" s="27" t="s">
        <v>186</v>
      </c>
      <c r="O700" s="27" t="s">
        <v>171</v>
      </c>
      <c r="P700" s="27" t="s">
        <v>140</v>
      </c>
      <c r="Q700" s="29" t="n">
        <v>1217.93</v>
      </c>
      <c r="R700" s="27" t="s">
        <v>130</v>
      </c>
      <c r="S700" s="27" t="s">
        <v>141</v>
      </c>
      <c r="T700" s="27" t="n">
        <v>3</v>
      </c>
      <c r="U700" s="27" t="n">
        <f aca="false">YEAR(E700)</f>
        <v>2024</v>
      </c>
      <c r="V700" s="27" t="str">
        <f aca="false">TEXT(E700,"MMM-YYYY")</f>
        <v>Apr-2024</v>
      </c>
      <c r="W700" s="27" t="n">
        <f aca="false">MONTH(E700)</f>
        <v>4</v>
      </c>
      <c r="X700" s="27" t="str">
        <f aca="false">TEXT(WEEKDAY(E700,2),"0")&amp;" - "&amp;TEXT(E700,"dddd")</f>
        <v>7 - Sunday</v>
      </c>
      <c r="Y700" s="27" t="str">
        <f aca="false">_xlfn.IFS(C700&lt;18,"Child (0-17)",C700&lt;40,"Young Adult (18-39)",C700&lt;60,"Adult (40-59)",TRUE(),"Senior (60+)")</f>
        <v>Child (0-17)</v>
      </c>
      <c r="Z700" s="27" t="n">
        <f aca="false">ROUND(G700-E700,0)</f>
        <v>0</v>
      </c>
      <c r="AA700" s="27" t="n">
        <f aca="false">L700+M700</f>
        <v>60</v>
      </c>
      <c r="AB700" s="27" t="n">
        <f aca="false">IFERROR(ROUND(Q700/AA700,2),0)</f>
        <v>20.3</v>
      </c>
      <c r="AC700" s="27" t="str">
        <f aca="false">IF(AND(K700="Critical",N700="No"),"URGENT - No Bed","Normal")</f>
        <v>Normal</v>
      </c>
      <c r="AD700" s="33" t="n">
        <f aca="false">INDEX(Lookup_Tables!$B$3:$B$12,MATCH(H700,Lookup_Tables!$A$3:$A$12,0))</f>
        <v>2200000</v>
      </c>
      <c r="AE700" s="27" t="str">
        <f aca="false">INDEX(Lookup_Tables!$C$3:$C$12,MATCH(H700,Lookup_Tables!$A$3:$A$12,0))</f>
        <v>Dr. Rohan Das</v>
      </c>
      <c r="AF700" s="27" t="str">
        <f aca="false">IFERROR(INDEX(Lookup_Tables!$F$16:$F$45,MATCH(I700,Lookup_Tables!$E$16:$E$45,0)),"N/A")</f>
        <v>EMP203</v>
      </c>
      <c r="AG700" s="27" t="n">
        <f aca="false">_xlfn.IFS(R700="Recovered",4,R700="Referred",3,R700="Admitted",2,R700="Deceased",1,TRUE(),0)</f>
        <v>4</v>
      </c>
      <c r="AH700" s="27" t="str">
        <f aca="false">IF(T700&gt;=4,"Satisfied",IF(T700&gt;=3,"Neutral","Needs Improvement"))</f>
        <v>Neutral</v>
      </c>
    </row>
    <row r="701" customFormat="false" ht="15" hidden="false" customHeight="false" outlineLevel="0" collapsed="false">
      <c r="A701" s="30" t="s">
        <v>2402</v>
      </c>
      <c r="B701" s="30" t="s">
        <v>1061</v>
      </c>
      <c r="C701" s="30" t="n">
        <v>66</v>
      </c>
      <c r="D701" s="30" t="s">
        <v>181</v>
      </c>
      <c r="E701" s="31" t="n">
        <v>45394</v>
      </c>
      <c r="F701" s="30" t="s">
        <v>1559</v>
      </c>
      <c r="G701" s="31" t="n">
        <v>45396</v>
      </c>
      <c r="H701" s="30" t="s">
        <v>206</v>
      </c>
      <c r="I701" s="30" t="s">
        <v>207</v>
      </c>
      <c r="J701" s="30" t="s">
        <v>233</v>
      </c>
      <c r="K701" s="30" t="s">
        <v>156</v>
      </c>
      <c r="L701" s="30" t="n">
        <v>37</v>
      </c>
      <c r="M701" s="30" t="n">
        <v>67</v>
      </c>
      <c r="N701" s="30" t="s">
        <v>127</v>
      </c>
      <c r="O701" s="30" t="s">
        <v>171</v>
      </c>
      <c r="P701" s="30" t="s">
        <v>129</v>
      </c>
      <c r="Q701" s="32" t="n">
        <v>4664</v>
      </c>
      <c r="R701" s="30" t="s">
        <v>130</v>
      </c>
      <c r="S701" s="30" t="s">
        <v>192</v>
      </c>
      <c r="T701" s="30" t="n">
        <v>3</v>
      </c>
      <c r="U701" s="30" t="n">
        <f aca="false">YEAR(E701)</f>
        <v>2024</v>
      </c>
      <c r="V701" s="30" t="str">
        <f aca="false">TEXT(E701,"MMM-YYYY")</f>
        <v>Apr-2024</v>
      </c>
      <c r="W701" s="30" t="n">
        <f aca="false">MONTH(E701)</f>
        <v>4</v>
      </c>
      <c r="X701" s="30" t="str">
        <f aca="false">TEXT(WEEKDAY(E701,2),"0")&amp;" - "&amp;TEXT(E701,"dddd")</f>
        <v>5 - Friday</v>
      </c>
      <c r="Y701" s="30" t="str">
        <f aca="false">_xlfn.IFS(C701&lt;18,"Child (0-17)",C701&lt;40,"Young Adult (18-39)",C701&lt;60,"Adult (40-59)",TRUE(),"Senior (60+)")</f>
        <v>Senior (60+)</v>
      </c>
      <c r="Z701" s="30" t="n">
        <f aca="false">ROUND(G701-E701,0)</f>
        <v>2</v>
      </c>
      <c r="AA701" s="30" t="n">
        <f aca="false">L701+M701</f>
        <v>104</v>
      </c>
      <c r="AB701" s="30" t="n">
        <f aca="false">IFERROR(ROUND(Q701/AA701,2),0)</f>
        <v>44.85</v>
      </c>
      <c r="AC701" s="30" t="str">
        <f aca="false">IF(AND(K701="Critical",N701="No"),"URGENT - No Bed","Normal")</f>
        <v>Normal</v>
      </c>
      <c r="AD701" s="34" t="n">
        <f aca="false">INDEX(Lookup_Tables!$B$3:$B$12,MATCH(H701,Lookup_Tables!$A$3:$A$12,0))</f>
        <v>2800000</v>
      </c>
      <c r="AE701" s="30" t="str">
        <f aca="false">INDEX(Lookup_Tables!$C$3:$C$12,MATCH(H701,Lookup_Tables!$A$3:$A$12,0))</f>
        <v>Dr. Suresh Nair</v>
      </c>
      <c r="AF701" s="30" t="str">
        <f aca="false">IFERROR(INDEX(Lookup_Tables!$F$16:$F$45,MATCH(I701,Lookup_Tables!$E$16:$E$45,0)),"N/A")</f>
        <v>EMP209</v>
      </c>
      <c r="AG701" s="30" t="n">
        <f aca="false">_xlfn.IFS(R701="Recovered",4,R701="Referred",3,R701="Admitted",2,R701="Deceased",1,TRUE(),0)</f>
        <v>4</v>
      </c>
      <c r="AH701" s="30" t="str">
        <f aca="false">IF(T701&gt;=4,"Satisfied",IF(T701&gt;=3,"Neutral","Needs Improvement"))</f>
        <v>Neutral</v>
      </c>
    </row>
    <row r="702" customFormat="false" ht="15" hidden="false" customHeight="false" outlineLevel="0" collapsed="false">
      <c r="A702" s="27" t="s">
        <v>639</v>
      </c>
      <c r="B702" s="27" t="s">
        <v>230</v>
      </c>
      <c r="C702" s="27" t="n">
        <v>21</v>
      </c>
      <c r="D702" s="27" t="s">
        <v>121</v>
      </c>
      <c r="E702" s="28" t="n">
        <v>45371</v>
      </c>
      <c r="F702" s="27" t="s">
        <v>640</v>
      </c>
      <c r="G702" s="28" t="n">
        <v>45379</v>
      </c>
      <c r="H702" s="27" t="s">
        <v>183</v>
      </c>
      <c r="I702" s="27" t="s">
        <v>430</v>
      </c>
      <c r="J702" s="27" t="s">
        <v>476</v>
      </c>
      <c r="K702" s="27" t="s">
        <v>202</v>
      </c>
      <c r="L702" s="27" t="n">
        <v>6</v>
      </c>
      <c r="M702" s="27" t="n">
        <v>147</v>
      </c>
      <c r="N702" s="27" t="s">
        <v>186</v>
      </c>
      <c r="O702" s="27" t="s">
        <v>139</v>
      </c>
      <c r="P702" s="27" t="s">
        <v>150</v>
      </c>
      <c r="Q702" s="29" t="n">
        <v>16886.52</v>
      </c>
      <c r="R702" s="27" t="s">
        <v>268</v>
      </c>
      <c r="S702" s="27" t="s">
        <v>223</v>
      </c>
      <c r="T702" s="27" t="n">
        <v>4</v>
      </c>
      <c r="U702" s="27" t="n">
        <f aca="false">YEAR(E702)</f>
        <v>2024</v>
      </c>
      <c r="V702" s="27" t="str">
        <f aca="false">TEXT(E702,"MMM-YYYY")</f>
        <v>Mar-2024</v>
      </c>
      <c r="W702" s="27" t="n">
        <f aca="false">MONTH(E702)</f>
        <v>3</v>
      </c>
      <c r="X702" s="27" t="str">
        <f aca="false">TEXT(WEEKDAY(E702,2),"0")&amp;" - "&amp;TEXT(E702,"dddd")</f>
        <v>3 - Wednesday</v>
      </c>
      <c r="Y702" s="27" t="str">
        <f aca="false">_xlfn.IFS(C702&lt;18,"Child (0-17)",C702&lt;40,"Young Adult (18-39)",C702&lt;60,"Adult (40-59)",TRUE(),"Senior (60+)")</f>
        <v>Young Adult (18-39)</v>
      </c>
      <c r="Z702" s="27" t="n">
        <f aca="false">ROUND(G702-E702,0)</f>
        <v>8</v>
      </c>
      <c r="AA702" s="27" t="n">
        <f aca="false">L702+M702</f>
        <v>153</v>
      </c>
      <c r="AB702" s="27" t="n">
        <f aca="false">IFERROR(ROUND(Q702/AA702,2),0)</f>
        <v>110.37</v>
      </c>
      <c r="AC702" s="27" t="str">
        <f aca="false">IF(AND(K702="Critical",N702="No"),"URGENT - No Bed","Normal")</f>
        <v>Normal</v>
      </c>
      <c r="AD702" s="33" t="n">
        <f aca="false">INDEX(Lookup_Tables!$B$3:$B$12,MATCH(H702,Lookup_Tables!$A$3:$A$12,0))</f>
        <v>3100000</v>
      </c>
      <c r="AE702" s="27" t="str">
        <f aca="false">INDEX(Lookup_Tables!$C$3:$C$12,MATCH(H702,Lookup_Tables!$A$3:$A$12,0))</f>
        <v>Dr. Kavita Rao</v>
      </c>
      <c r="AF702" s="27" t="str">
        <f aca="false">IFERROR(INDEX(Lookup_Tables!$F$16:$F$45,MATCH(I702,Lookup_Tables!$E$16:$E$45,0)),"N/A")</f>
        <v>EMP224</v>
      </c>
      <c r="AG702" s="27" t="n">
        <f aca="false">_xlfn.IFS(R702="Recovered",4,R702="Referred",3,R702="Admitted",2,R702="Deceased",1,TRUE(),0)</f>
        <v>3</v>
      </c>
      <c r="AH702" s="27" t="str">
        <f aca="false">IF(T702&gt;=4,"Satisfied",IF(T702&gt;=3,"Neutral","Needs Improvement"))</f>
        <v>Satisfied</v>
      </c>
    </row>
    <row r="703" customFormat="false" ht="15" hidden="false" customHeight="false" outlineLevel="0" collapsed="false">
      <c r="A703" s="30" t="s">
        <v>5757</v>
      </c>
      <c r="B703" s="30" t="s">
        <v>280</v>
      </c>
      <c r="C703" s="30" t="n">
        <v>65</v>
      </c>
      <c r="D703" s="30" t="s">
        <v>181</v>
      </c>
      <c r="E703" s="31" t="n">
        <v>45351</v>
      </c>
      <c r="F703" s="30" t="s">
        <v>645</v>
      </c>
      <c r="G703" s="31" t="n">
        <v>45354</v>
      </c>
      <c r="H703" s="30" t="s">
        <v>161</v>
      </c>
      <c r="I703" s="30" t="s">
        <v>538</v>
      </c>
      <c r="J703" s="30" t="s">
        <v>163</v>
      </c>
      <c r="K703" s="30" t="s">
        <v>156</v>
      </c>
      <c r="L703" s="30" t="n">
        <v>38</v>
      </c>
      <c r="M703" s="30" t="n">
        <v>66</v>
      </c>
      <c r="N703" s="30" t="s">
        <v>127</v>
      </c>
      <c r="O703" s="30" t="s">
        <v>139</v>
      </c>
      <c r="P703" s="30" t="s">
        <v>187</v>
      </c>
      <c r="Q703" s="32" t="n">
        <v>3634.74</v>
      </c>
      <c r="R703" s="30" t="s">
        <v>130</v>
      </c>
      <c r="S703" s="30" t="s">
        <v>151</v>
      </c>
      <c r="T703" s="30" t="n">
        <v>5</v>
      </c>
      <c r="U703" s="30" t="n">
        <f aca="false">YEAR(E703)</f>
        <v>2024</v>
      </c>
      <c r="V703" s="30" t="str">
        <f aca="false">TEXT(E703,"MMM-YYYY")</f>
        <v>Feb-2024</v>
      </c>
      <c r="W703" s="30" t="n">
        <f aca="false">MONTH(E703)</f>
        <v>2</v>
      </c>
      <c r="X703" s="30" t="str">
        <f aca="false">TEXT(WEEKDAY(E703,2),"0")&amp;" - "&amp;TEXT(E703,"dddd")</f>
        <v>4 - Thursday</v>
      </c>
      <c r="Y703" s="30" t="str">
        <f aca="false">_xlfn.IFS(C703&lt;18,"Child (0-17)",C703&lt;40,"Young Adult (18-39)",C703&lt;60,"Adult (40-59)",TRUE(),"Senior (60+)")</f>
        <v>Senior (60+)</v>
      </c>
      <c r="Z703" s="30" t="n">
        <f aca="false">ROUND(G703-E703,0)</f>
        <v>3</v>
      </c>
      <c r="AA703" s="30" t="n">
        <f aca="false">L703+M703</f>
        <v>104</v>
      </c>
      <c r="AB703" s="30" t="n">
        <f aca="false">IFERROR(ROUND(Q703/AA703,2),0)</f>
        <v>34.95</v>
      </c>
      <c r="AC703" s="30" t="str">
        <f aca="false">IF(AND(K703="Critical",N703="No"),"URGENT - No Bed","Normal")</f>
        <v>Normal</v>
      </c>
      <c r="AD703" s="34" t="n">
        <f aca="false">INDEX(Lookup_Tables!$B$3:$B$12,MATCH(H703,Lookup_Tables!$A$3:$A$12,0))</f>
        <v>3600000</v>
      </c>
      <c r="AE703" s="30" t="str">
        <f aca="false">INDEX(Lookup_Tables!$C$3:$C$12,MATCH(H703,Lookup_Tables!$A$3:$A$12,0))</f>
        <v>Dr. Sameer Joshi</v>
      </c>
      <c r="AF703" s="30" t="str">
        <f aca="false">IFERROR(INDEX(Lookup_Tables!$F$16:$F$45,MATCH(I703,Lookup_Tables!$E$16:$E$45,0)),"N/A")</f>
        <v>EMP221</v>
      </c>
      <c r="AG703" s="30" t="n">
        <f aca="false">_xlfn.IFS(R703="Recovered",4,R703="Referred",3,R703="Admitted",2,R703="Deceased",1,TRUE(),0)</f>
        <v>4</v>
      </c>
      <c r="AH703" s="30" t="str">
        <f aca="false">IF(T703&gt;=4,"Satisfied",IF(T703&gt;=3,"Neutral","Needs Improvement"))</f>
        <v>Satisfied</v>
      </c>
    </row>
    <row r="704" customFormat="false" ht="15" hidden="false" customHeight="false" outlineLevel="0" collapsed="false">
      <c r="A704" s="27" t="s">
        <v>5373</v>
      </c>
      <c r="B704" s="27" t="s">
        <v>1006</v>
      </c>
      <c r="C704" s="27" t="n">
        <v>61</v>
      </c>
      <c r="D704" s="27" t="s">
        <v>181</v>
      </c>
      <c r="E704" s="28" t="n">
        <v>45463</v>
      </c>
      <c r="F704" s="27" t="s">
        <v>1308</v>
      </c>
      <c r="G704" s="28" t="n">
        <v>45464</v>
      </c>
      <c r="H704" s="27" t="s">
        <v>236</v>
      </c>
      <c r="I704" s="27" t="s">
        <v>323</v>
      </c>
      <c r="J704" s="27" t="s">
        <v>267</v>
      </c>
      <c r="K704" s="27" t="s">
        <v>138</v>
      </c>
      <c r="L704" s="27" t="n">
        <v>79</v>
      </c>
      <c r="M704" s="27" t="n">
        <v>32</v>
      </c>
      <c r="N704" s="27" t="s">
        <v>127</v>
      </c>
      <c r="O704" s="27" t="s">
        <v>128</v>
      </c>
      <c r="P704" s="27" t="s">
        <v>129</v>
      </c>
      <c r="Q704" s="29" t="n">
        <v>1967.15</v>
      </c>
      <c r="R704" s="27" t="s">
        <v>130</v>
      </c>
      <c r="S704" s="27" t="s">
        <v>141</v>
      </c>
      <c r="T704" s="27" t="n">
        <v>3</v>
      </c>
      <c r="U704" s="27" t="n">
        <f aca="false">YEAR(E704)</f>
        <v>2024</v>
      </c>
      <c r="V704" s="27" t="str">
        <f aca="false">TEXT(E704,"MMM-YYYY")</f>
        <v>Jun-2024</v>
      </c>
      <c r="W704" s="27" t="n">
        <f aca="false">MONTH(E704)</f>
        <v>6</v>
      </c>
      <c r="X704" s="27" t="str">
        <f aca="false">TEXT(WEEKDAY(E704,2),"0")&amp;" - "&amp;TEXT(E704,"dddd")</f>
        <v>4 - Thursday</v>
      </c>
      <c r="Y704" s="27" t="str">
        <f aca="false">_xlfn.IFS(C704&lt;18,"Child (0-17)",C704&lt;40,"Young Adult (18-39)",C704&lt;60,"Adult (40-59)",TRUE(),"Senior (60+)")</f>
        <v>Senior (60+)</v>
      </c>
      <c r="Z704" s="27" t="n">
        <f aca="false">ROUND(G704-E704,0)</f>
        <v>1</v>
      </c>
      <c r="AA704" s="27" t="n">
        <f aca="false">L704+M704</f>
        <v>111</v>
      </c>
      <c r="AB704" s="27" t="n">
        <f aca="false">IFERROR(ROUND(Q704/AA704,2),0)</f>
        <v>17.72</v>
      </c>
      <c r="AC704" s="27" t="str">
        <f aca="false">IF(AND(K704="Critical",N704="No"),"URGENT - No Bed","Normal")</f>
        <v>Normal</v>
      </c>
      <c r="AD704" s="33" t="n">
        <f aca="false">INDEX(Lookup_Tables!$B$3:$B$12,MATCH(H704,Lookup_Tables!$A$3:$A$12,0))</f>
        <v>3900000</v>
      </c>
      <c r="AE704" s="27" t="str">
        <f aca="false">INDEX(Lookup_Tables!$C$3:$C$12,MATCH(H704,Lookup_Tables!$A$3:$A$12,0))</f>
        <v>Dr. Rina Mehta</v>
      </c>
      <c r="AF704" s="27" t="str">
        <f aca="false">IFERROR(INDEX(Lookup_Tables!$F$16:$F$45,MATCH(I704,Lookup_Tables!$E$16:$E$45,0)),"N/A")</f>
        <v>EMP216</v>
      </c>
      <c r="AG704" s="27" t="n">
        <f aca="false">_xlfn.IFS(R704="Recovered",4,R704="Referred",3,R704="Admitted",2,R704="Deceased",1,TRUE(),0)</f>
        <v>4</v>
      </c>
      <c r="AH704" s="27" t="str">
        <f aca="false">IF(T704&gt;=4,"Satisfied",IF(T704&gt;=3,"Neutral","Needs Improvement"))</f>
        <v>Neutral</v>
      </c>
    </row>
    <row r="705" customFormat="false" ht="15" hidden="false" customHeight="false" outlineLevel="0" collapsed="false">
      <c r="A705" s="30" t="s">
        <v>6545</v>
      </c>
      <c r="B705" s="30" t="s">
        <v>3583</v>
      </c>
      <c r="C705" s="30" t="n">
        <v>13</v>
      </c>
      <c r="D705" s="30" t="s">
        <v>181</v>
      </c>
      <c r="E705" s="31" t="n">
        <v>45483</v>
      </c>
      <c r="F705" s="30" t="s">
        <v>759</v>
      </c>
      <c r="G705" s="31" t="n">
        <v>45485</v>
      </c>
      <c r="H705" s="30" t="s">
        <v>123</v>
      </c>
      <c r="I705" s="30" t="s">
        <v>124</v>
      </c>
      <c r="J705" s="30" t="s">
        <v>305</v>
      </c>
      <c r="K705" s="30" t="s">
        <v>156</v>
      </c>
      <c r="L705" s="30" t="n">
        <v>63</v>
      </c>
      <c r="M705" s="30" t="n">
        <v>89</v>
      </c>
      <c r="N705" s="30" t="s">
        <v>127</v>
      </c>
      <c r="O705" s="30" t="s">
        <v>139</v>
      </c>
      <c r="P705" s="30" t="s">
        <v>129</v>
      </c>
      <c r="Q705" s="32" t="n">
        <v>4186.79</v>
      </c>
      <c r="R705" s="30" t="s">
        <v>130</v>
      </c>
      <c r="S705" s="30" t="s">
        <v>197</v>
      </c>
      <c r="T705" s="30" t="n">
        <v>5</v>
      </c>
      <c r="U705" s="30" t="n">
        <f aca="false">YEAR(E705)</f>
        <v>2024</v>
      </c>
      <c r="V705" s="30" t="str">
        <f aca="false">TEXT(E705,"MMM-YYYY")</f>
        <v>Jul-2024</v>
      </c>
      <c r="W705" s="30" t="n">
        <f aca="false">MONTH(E705)</f>
        <v>7</v>
      </c>
      <c r="X705" s="30" t="str">
        <f aca="false">TEXT(WEEKDAY(E705,2),"0")&amp;" - "&amp;TEXT(E705,"dddd")</f>
        <v>3 - Wednesday</v>
      </c>
      <c r="Y705" s="30" t="str">
        <f aca="false">_xlfn.IFS(C705&lt;18,"Child (0-17)",C705&lt;40,"Young Adult (18-39)",C705&lt;60,"Adult (40-59)",TRUE(),"Senior (60+)")</f>
        <v>Child (0-17)</v>
      </c>
      <c r="Z705" s="30" t="n">
        <f aca="false">ROUND(G705-E705,0)</f>
        <v>2</v>
      </c>
      <c r="AA705" s="30" t="n">
        <f aca="false">L705+M705</f>
        <v>152</v>
      </c>
      <c r="AB705" s="30" t="n">
        <f aca="false">IFERROR(ROUND(Q705/AA705,2),0)</f>
        <v>27.54</v>
      </c>
      <c r="AC705" s="30" t="str">
        <f aca="false">IF(AND(K705="Critical",N705="No"),"URGENT - No Bed","Normal")</f>
        <v>Normal</v>
      </c>
      <c r="AD705" s="34" t="n">
        <f aca="false">INDEX(Lookup_Tables!$B$3:$B$12,MATCH(H705,Lookup_Tables!$A$3:$A$12,0))</f>
        <v>2200000</v>
      </c>
      <c r="AE705" s="30" t="str">
        <f aca="false">INDEX(Lookup_Tables!$C$3:$C$12,MATCH(H705,Lookup_Tables!$A$3:$A$12,0))</f>
        <v>Dr. Rohan Das</v>
      </c>
      <c r="AF705" s="30" t="str">
        <f aca="false">IFERROR(INDEX(Lookup_Tables!$F$16:$F$45,MATCH(I705,Lookup_Tables!$E$16:$E$45,0)),"N/A")</f>
        <v>EMP205</v>
      </c>
      <c r="AG705" s="30" t="n">
        <f aca="false">_xlfn.IFS(R705="Recovered",4,R705="Referred",3,R705="Admitted",2,R705="Deceased",1,TRUE(),0)</f>
        <v>4</v>
      </c>
      <c r="AH705" s="30" t="str">
        <f aca="false">IF(T705&gt;=4,"Satisfied",IF(T705&gt;=3,"Neutral","Needs Improvement"))</f>
        <v>Satisfied</v>
      </c>
    </row>
    <row r="706" customFormat="false" ht="15" hidden="false" customHeight="false" outlineLevel="0" collapsed="false">
      <c r="A706" s="27" t="s">
        <v>5966</v>
      </c>
      <c r="B706" s="27" t="s">
        <v>3678</v>
      </c>
      <c r="C706" s="27" t="n">
        <v>35</v>
      </c>
      <c r="D706" s="27" t="s">
        <v>181</v>
      </c>
      <c r="E706" s="28" t="n">
        <v>45554</v>
      </c>
      <c r="F706" s="27" t="s">
        <v>1559</v>
      </c>
      <c r="G706" s="28" t="n">
        <v>45564</v>
      </c>
      <c r="H706" s="27" t="s">
        <v>146</v>
      </c>
      <c r="I706" s="27" t="s">
        <v>147</v>
      </c>
      <c r="J706" s="27" t="s">
        <v>222</v>
      </c>
      <c r="K706" s="27" t="s">
        <v>202</v>
      </c>
      <c r="L706" s="27" t="n">
        <v>4</v>
      </c>
      <c r="M706" s="27" t="n">
        <v>93</v>
      </c>
      <c r="N706" s="27" t="s">
        <v>186</v>
      </c>
      <c r="O706" s="27" t="s">
        <v>171</v>
      </c>
      <c r="P706" s="27" t="s">
        <v>187</v>
      </c>
      <c r="Q706" s="29" t="n">
        <v>17835.65</v>
      </c>
      <c r="R706" s="27" t="s">
        <v>172</v>
      </c>
      <c r="S706" s="27" t="s">
        <v>192</v>
      </c>
      <c r="T706" s="27" t="n">
        <v>3</v>
      </c>
      <c r="U706" s="27" t="n">
        <f aca="false">YEAR(E706)</f>
        <v>2024</v>
      </c>
      <c r="V706" s="27" t="str">
        <f aca="false">TEXT(E706,"MMM-YYYY")</f>
        <v>Sep-2024</v>
      </c>
      <c r="W706" s="27" t="n">
        <f aca="false">MONTH(E706)</f>
        <v>9</v>
      </c>
      <c r="X706" s="27" t="str">
        <f aca="false">TEXT(WEEKDAY(E706,2),"0")&amp;" - "&amp;TEXT(E706,"dddd")</f>
        <v>4 - Thursday</v>
      </c>
      <c r="Y706" s="27" t="str">
        <f aca="false">_xlfn.IFS(C706&lt;18,"Child (0-17)",C706&lt;40,"Young Adult (18-39)",C706&lt;60,"Adult (40-59)",TRUE(),"Senior (60+)")</f>
        <v>Young Adult (18-39)</v>
      </c>
      <c r="Z706" s="27" t="n">
        <f aca="false">ROUND(G706-E706,0)</f>
        <v>10</v>
      </c>
      <c r="AA706" s="27" t="n">
        <f aca="false">L706+M706</f>
        <v>97</v>
      </c>
      <c r="AB706" s="27" t="n">
        <f aca="false">IFERROR(ROUND(Q706/AA706,2),0)</f>
        <v>183.87</v>
      </c>
      <c r="AC706" s="27" t="str">
        <f aca="false">IF(AND(K706="Critical",N706="No"),"URGENT - No Bed","Normal")</f>
        <v>Normal</v>
      </c>
      <c r="AD706" s="33" t="n">
        <f aca="false">INDEX(Lookup_Tables!$B$3:$B$12,MATCH(H706,Lookup_Tables!$A$3:$A$12,0))</f>
        <v>2700000</v>
      </c>
      <c r="AE706" s="27" t="str">
        <f aca="false">INDEX(Lookup_Tables!$C$3:$C$12,MATCH(H706,Lookup_Tables!$A$3:$A$12,0))</f>
        <v>Dr. Vikram Singh</v>
      </c>
      <c r="AF706" s="27" t="str">
        <f aca="false">IFERROR(INDEX(Lookup_Tables!$F$16:$F$45,MATCH(I706,Lookup_Tables!$E$16:$E$45,0)),"N/A")</f>
        <v>EMP229</v>
      </c>
      <c r="AG706" s="27" t="n">
        <f aca="false">_xlfn.IFS(R706="Recovered",4,R706="Referred",3,R706="Admitted",2,R706="Deceased",1,TRUE(),0)</f>
        <v>2</v>
      </c>
      <c r="AH706" s="27" t="str">
        <f aca="false">IF(T706&gt;=4,"Satisfied",IF(T706&gt;=3,"Neutral","Needs Improvement"))</f>
        <v>Neutral</v>
      </c>
    </row>
    <row r="707" customFormat="false" ht="15" hidden="false" customHeight="false" outlineLevel="0" collapsed="false">
      <c r="A707" s="30" t="s">
        <v>6255</v>
      </c>
      <c r="B707" s="30" t="s">
        <v>4458</v>
      </c>
      <c r="C707" s="30" t="n">
        <v>68</v>
      </c>
      <c r="D707" s="30" t="s">
        <v>181</v>
      </c>
      <c r="E707" s="31" t="n">
        <v>45527</v>
      </c>
      <c r="F707" s="30" t="s">
        <v>679</v>
      </c>
      <c r="G707" s="31" t="n">
        <v>45527</v>
      </c>
      <c r="H707" s="30" t="s">
        <v>161</v>
      </c>
      <c r="I707" s="30" t="s">
        <v>320</v>
      </c>
      <c r="J707" s="30" t="s">
        <v>163</v>
      </c>
      <c r="K707" s="30" t="s">
        <v>138</v>
      </c>
      <c r="L707" s="30" t="n">
        <v>30</v>
      </c>
      <c r="M707" s="30" t="n">
        <v>20</v>
      </c>
      <c r="N707" s="30" t="s">
        <v>127</v>
      </c>
      <c r="O707" s="30" t="s">
        <v>128</v>
      </c>
      <c r="P707" s="30" t="s">
        <v>187</v>
      </c>
      <c r="Q707" s="32" t="n">
        <v>2048.27</v>
      </c>
      <c r="R707" s="30" t="s">
        <v>130</v>
      </c>
      <c r="S707" s="30" t="s">
        <v>157</v>
      </c>
      <c r="T707" s="30" t="n">
        <v>5</v>
      </c>
      <c r="U707" s="30" t="n">
        <f aca="false">YEAR(E707)</f>
        <v>2024</v>
      </c>
      <c r="V707" s="30" t="str">
        <f aca="false">TEXT(E707,"MMM-YYYY")</f>
        <v>Aug-2024</v>
      </c>
      <c r="W707" s="30" t="n">
        <f aca="false">MONTH(E707)</f>
        <v>8</v>
      </c>
      <c r="X707" s="30" t="str">
        <f aca="false">TEXT(WEEKDAY(E707,2),"0")&amp;" - "&amp;TEXT(E707,"dddd")</f>
        <v>5 - Friday</v>
      </c>
      <c r="Y707" s="30" t="str">
        <f aca="false">_xlfn.IFS(C707&lt;18,"Child (0-17)",C707&lt;40,"Young Adult (18-39)",C707&lt;60,"Adult (40-59)",TRUE(),"Senior (60+)")</f>
        <v>Senior (60+)</v>
      </c>
      <c r="Z707" s="30" t="n">
        <f aca="false">ROUND(G707-E707,0)</f>
        <v>0</v>
      </c>
      <c r="AA707" s="30" t="n">
        <f aca="false">L707+M707</f>
        <v>50</v>
      </c>
      <c r="AB707" s="30" t="n">
        <f aca="false">IFERROR(ROUND(Q707/AA707,2),0)</f>
        <v>40.97</v>
      </c>
      <c r="AC707" s="30" t="str">
        <f aca="false">IF(AND(K707="Critical",N707="No"),"URGENT - No Bed","Normal")</f>
        <v>Normal</v>
      </c>
      <c r="AD707" s="34" t="n">
        <f aca="false">INDEX(Lookup_Tables!$B$3:$B$12,MATCH(H707,Lookup_Tables!$A$3:$A$12,0))</f>
        <v>3600000</v>
      </c>
      <c r="AE707" s="30" t="str">
        <f aca="false">INDEX(Lookup_Tables!$C$3:$C$12,MATCH(H707,Lookup_Tables!$A$3:$A$12,0))</f>
        <v>Dr. Sameer Joshi</v>
      </c>
      <c r="AF707" s="30" t="str">
        <f aca="false">IFERROR(INDEX(Lookup_Tables!$F$16:$F$45,MATCH(I707,Lookup_Tables!$E$16:$E$45,0)),"N/A")</f>
        <v>EMP223</v>
      </c>
      <c r="AG707" s="30" t="n">
        <f aca="false">_xlfn.IFS(R707="Recovered",4,R707="Referred",3,R707="Admitted",2,R707="Deceased",1,TRUE(),0)</f>
        <v>4</v>
      </c>
      <c r="AH707" s="30" t="str">
        <f aca="false">IF(T707&gt;=4,"Satisfied",IF(T707&gt;=3,"Neutral","Needs Improvement"))</f>
        <v>Satisfied</v>
      </c>
    </row>
    <row r="708" customFormat="false" ht="15" hidden="false" customHeight="false" outlineLevel="0" collapsed="false">
      <c r="A708" s="27" t="s">
        <v>4672</v>
      </c>
      <c r="B708" s="27" t="s">
        <v>1561</v>
      </c>
      <c r="C708" s="27" t="n">
        <v>51</v>
      </c>
      <c r="D708" s="27" t="s">
        <v>181</v>
      </c>
      <c r="E708" s="28" t="n">
        <v>45373</v>
      </c>
      <c r="F708" s="27" t="s">
        <v>1002</v>
      </c>
      <c r="G708" s="28" t="n">
        <v>45376</v>
      </c>
      <c r="H708" s="27" t="s">
        <v>123</v>
      </c>
      <c r="I708" s="27" t="s">
        <v>304</v>
      </c>
      <c r="J708" s="27" t="s">
        <v>305</v>
      </c>
      <c r="K708" s="27" t="s">
        <v>156</v>
      </c>
      <c r="L708" s="27" t="n">
        <v>73</v>
      </c>
      <c r="M708" s="27" t="n">
        <v>60</v>
      </c>
      <c r="N708" s="27" t="s">
        <v>127</v>
      </c>
      <c r="O708" s="27" t="s">
        <v>171</v>
      </c>
      <c r="P708" s="27" t="s">
        <v>140</v>
      </c>
      <c r="Q708" s="29" t="n">
        <v>4426.11</v>
      </c>
      <c r="R708" s="27" t="s">
        <v>130</v>
      </c>
      <c r="S708" s="27" t="s">
        <v>192</v>
      </c>
      <c r="T708" s="27" t="n">
        <v>5</v>
      </c>
      <c r="U708" s="27" t="n">
        <f aca="false">YEAR(E708)</f>
        <v>2024</v>
      </c>
      <c r="V708" s="27" t="str">
        <f aca="false">TEXT(E708,"MMM-YYYY")</f>
        <v>Mar-2024</v>
      </c>
      <c r="W708" s="27" t="n">
        <f aca="false">MONTH(E708)</f>
        <v>3</v>
      </c>
      <c r="X708" s="27" t="str">
        <f aca="false">TEXT(WEEKDAY(E708,2),"0")&amp;" - "&amp;TEXT(E708,"dddd")</f>
        <v>5 - Friday</v>
      </c>
      <c r="Y708" s="27" t="str">
        <f aca="false">_xlfn.IFS(C708&lt;18,"Child (0-17)",C708&lt;40,"Young Adult (18-39)",C708&lt;60,"Adult (40-59)",TRUE(),"Senior (60+)")</f>
        <v>Adult (40-59)</v>
      </c>
      <c r="Z708" s="27" t="n">
        <f aca="false">ROUND(G708-E708,0)</f>
        <v>3</v>
      </c>
      <c r="AA708" s="27" t="n">
        <f aca="false">L708+M708</f>
        <v>133</v>
      </c>
      <c r="AB708" s="27" t="n">
        <f aca="false">IFERROR(ROUND(Q708/AA708,2),0)</f>
        <v>33.28</v>
      </c>
      <c r="AC708" s="27" t="str">
        <f aca="false">IF(AND(K708="Critical",N708="No"),"URGENT - No Bed","Normal")</f>
        <v>Normal</v>
      </c>
      <c r="AD708" s="33" t="n">
        <f aca="false">INDEX(Lookup_Tables!$B$3:$B$12,MATCH(H708,Lookup_Tables!$A$3:$A$12,0))</f>
        <v>2200000</v>
      </c>
      <c r="AE708" s="27" t="str">
        <f aca="false">INDEX(Lookup_Tables!$C$3:$C$12,MATCH(H708,Lookup_Tables!$A$3:$A$12,0))</f>
        <v>Dr. Rohan Das</v>
      </c>
      <c r="AF708" s="27" t="str">
        <f aca="false">IFERROR(INDEX(Lookup_Tables!$F$16:$F$45,MATCH(I708,Lookup_Tables!$E$16:$E$45,0)),"N/A")</f>
        <v>EMP204</v>
      </c>
      <c r="AG708" s="27" t="n">
        <f aca="false">_xlfn.IFS(R708="Recovered",4,R708="Referred",3,R708="Admitted",2,R708="Deceased",1,TRUE(),0)</f>
        <v>4</v>
      </c>
      <c r="AH708" s="27" t="str">
        <f aca="false">IF(T708&gt;=4,"Satisfied",IF(T708&gt;=3,"Neutral","Needs Improvement"))</f>
        <v>Satisfied</v>
      </c>
    </row>
    <row r="709" customFormat="false" ht="15" hidden="false" customHeight="false" outlineLevel="0" collapsed="false">
      <c r="A709" s="30" t="s">
        <v>4311</v>
      </c>
      <c r="B709" s="30" t="s">
        <v>1528</v>
      </c>
      <c r="C709" s="30" t="n">
        <v>29</v>
      </c>
      <c r="D709" s="30" t="s">
        <v>121</v>
      </c>
      <c r="E709" s="31" t="n">
        <v>45496</v>
      </c>
      <c r="F709" s="30" t="s">
        <v>543</v>
      </c>
      <c r="G709" s="31" t="n">
        <v>45496</v>
      </c>
      <c r="H709" s="30" t="s">
        <v>242</v>
      </c>
      <c r="I709" s="30" t="s">
        <v>315</v>
      </c>
      <c r="J709" s="30" t="s">
        <v>244</v>
      </c>
      <c r="K709" s="30" t="s">
        <v>156</v>
      </c>
      <c r="L709" s="30" t="n">
        <v>57</v>
      </c>
      <c r="M709" s="30" t="n">
        <v>77</v>
      </c>
      <c r="N709" s="30" t="s">
        <v>127</v>
      </c>
      <c r="O709" s="30" t="s">
        <v>128</v>
      </c>
      <c r="P709" s="30" t="s">
        <v>140</v>
      </c>
      <c r="Q709" s="32" t="n">
        <v>4690.69</v>
      </c>
      <c r="R709" s="30" t="s">
        <v>130</v>
      </c>
      <c r="S709" s="30" t="s">
        <v>151</v>
      </c>
      <c r="T709" s="30" t="n">
        <v>5</v>
      </c>
      <c r="U709" s="30" t="n">
        <f aca="false">YEAR(E709)</f>
        <v>2024</v>
      </c>
      <c r="V709" s="30" t="str">
        <f aca="false">TEXT(E709,"MMM-YYYY")</f>
        <v>Jul-2024</v>
      </c>
      <c r="W709" s="30" t="n">
        <f aca="false">MONTH(E709)</f>
        <v>7</v>
      </c>
      <c r="X709" s="30" t="str">
        <f aca="false">TEXT(WEEKDAY(E709,2),"0")&amp;" - "&amp;TEXT(E709,"dddd")</f>
        <v>2 - Tuesday</v>
      </c>
      <c r="Y709" s="30" t="str">
        <f aca="false">_xlfn.IFS(C709&lt;18,"Child (0-17)",C709&lt;40,"Young Adult (18-39)",C709&lt;60,"Adult (40-59)",TRUE(),"Senior (60+)")</f>
        <v>Young Adult (18-39)</v>
      </c>
      <c r="Z709" s="30" t="n">
        <f aca="false">ROUND(G709-E709,0)</f>
        <v>0</v>
      </c>
      <c r="AA709" s="30" t="n">
        <f aca="false">L709+M709</f>
        <v>134</v>
      </c>
      <c r="AB709" s="30" t="n">
        <f aca="false">IFERROR(ROUND(Q709/AA709,2),0)</f>
        <v>35.01</v>
      </c>
      <c r="AC709" s="30" t="str">
        <f aca="false">IF(AND(K709="Critical",N709="No"),"URGENT - No Bed","Normal")</f>
        <v>Normal</v>
      </c>
      <c r="AD709" s="34" t="n">
        <f aca="false">INDEX(Lookup_Tables!$B$3:$B$12,MATCH(H709,Lookup_Tables!$A$3:$A$12,0))</f>
        <v>3000000</v>
      </c>
      <c r="AE709" s="30" t="str">
        <f aca="false">INDEX(Lookup_Tables!$C$3:$C$12,MATCH(H709,Lookup_Tables!$A$3:$A$12,0))</f>
        <v>Dr. Pooja Iyer</v>
      </c>
      <c r="AF709" s="30" t="str">
        <f aca="false">IFERROR(INDEX(Lookup_Tables!$F$16:$F$45,MATCH(I709,Lookup_Tables!$E$16:$E$45,0)),"N/A")</f>
        <v>EMP213</v>
      </c>
      <c r="AG709" s="30" t="n">
        <f aca="false">_xlfn.IFS(R709="Recovered",4,R709="Referred",3,R709="Admitted",2,R709="Deceased",1,TRUE(),0)</f>
        <v>4</v>
      </c>
      <c r="AH709" s="30" t="str">
        <f aca="false">IF(T709&gt;=4,"Satisfied",IF(T709&gt;=3,"Neutral","Needs Improvement"))</f>
        <v>Satisfied</v>
      </c>
    </row>
    <row r="710" customFormat="false" ht="15" hidden="false" customHeight="false" outlineLevel="0" collapsed="false">
      <c r="A710" s="27" t="s">
        <v>6108</v>
      </c>
      <c r="B710" s="27" t="s">
        <v>3748</v>
      </c>
      <c r="C710" s="27" t="n">
        <v>43</v>
      </c>
      <c r="D710" s="27" t="s">
        <v>181</v>
      </c>
      <c r="E710" s="28" t="n">
        <v>45598</v>
      </c>
      <c r="F710" s="27" t="s">
        <v>1233</v>
      </c>
      <c r="G710" s="28" t="n">
        <v>45598</v>
      </c>
      <c r="H710" s="27" t="s">
        <v>183</v>
      </c>
      <c r="I710" s="27" t="s">
        <v>184</v>
      </c>
      <c r="J710" s="27" t="s">
        <v>411</v>
      </c>
      <c r="K710" s="27" t="s">
        <v>138</v>
      </c>
      <c r="L710" s="27" t="n">
        <v>58</v>
      </c>
      <c r="M710" s="27" t="n">
        <v>28</v>
      </c>
      <c r="N710" s="27" t="s">
        <v>186</v>
      </c>
      <c r="O710" s="27" t="s">
        <v>139</v>
      </c>
      <c r="P710" s="27" t="s">
        <v>140</v>
      </c>
      <c r="Q710" s="29" t="n">
        <v>1571.42</v>
      </c>
      <c r="R710" s="27" t="s">
        <v>130</v>
      </c>
      <c r="S710" s="27" t="s">
        <v>141</v>
      </c>
      <c r="T710" s="27" t="n">
        <v>4</v>
      </c>
      <c r="U710" s="27" t="n">
        <f aca="false">YEAR(E710)</f>
        <v>2024</v>
      </c>
      <c r="V710" s="27" t="str">
        <f aca="false">TEXT(E710,"MMM-YYYY")</f>
        <v>Nov-2024</v>
      </c>
      <c r="W710" s="27" t="n">
        <f aca="false">MONTH(E710)</f>
        <v>11</v>
      </c>
      <c r="X710" s="27" t="str">
        <f aca="false">TEXT(WEEKDAY(E710,2),"0")&amp;" - "&amp;TEXT(E710,"dddd")</f>
        <v>6 - Saturday</v>
      </c>
      <c r="Y710" s="27" t="str">
        <f aca="false">_xlfn.IFS(C710&lt;18,"Child (0-17)",C710&lt;40,"Young Adult (18-39)",C710&lt;60,"Adult (40-59)",TRUE(),"Senior (60+)")</f>
        <v>Adult (40-59)</v>
      </c>
      <c r="Z710" s="27" t="n">
        <f aca="false">ROUND(G710-E710,0)</f>
        <v>0</v>
      </c>
      <c r="AA710" s="27" t="n">
        <f aca="false">L710+M710</f>
        <v>86</v>
      </c>
      <c r="AB710" s="27" t="n">
        <f aca="false">IFERROR(ROUND(Q710/AA710,2),0)</f>
        <v>18.27</v>
      </c>
      <c r="AC710" s="27" t="str">
        <f aca="false">IF(AND(K710="Critical",N710="No"),"URGENT - No Bed","Normal")</f>
        <v>Normal</v>
      </c>
      <c r="AD710" s="33" t="n">
        <f aca="false">INDEX(Lookup_Tables!$B$3:$B$12,MATCH(H710,Lookup_Tables!$A$3:$A$12,0))</f>
        <v>3100000</v>
      </c>
      <c r="AE710" s="27" t="str">
        <f aca="false">INDEX(Lookup_Tables!$C$3:$C$12,MATCH(H710,Lookup_Tables!$A$3:$A$12,0))</f>
        <v>Dr. Kavita Rao</v>
      </c>
      <c r="AF710" s="27" t="str">
        <f aca="false">IFERROR(INDEX(Lookup_Tables!$F$16:$F$45,MATCH(I710,Lookup_Tables!$E$16:$E$45,0)),"N/A")</f>
        <v>EMP226</v>
      </c>
      <c r="AG710" s="27" t="n">
        <f aca="false">_xlfn.IFS(R710="Recovered",4,R710="Referred",3,R710="Admitted",2,R710="Deceased",1,TRUE(),0)</f>
        <v>4</v>
      </c>
      <c r="AH710" s="27" t="str">
        <f aca="false">IF(T710&gt;=4,"Satisfied",IF(T710&gt;=3,"Neutral","Needs Improvement"))</f>
        <v>Satisfied</v>
      </c>
    </row>
    <row r="711" customFormat="false" ht="15" hidden="false" customHeight="false" outlineLevel="0" collapsed="false">
      <c r="A711" s="30" t="s">
        <v>5827</v>
      </c>
      <c r="B711" s="30" t="s">
        <v>2233</v>
      </c>
      <c r="C711" s="30" t="n">
        <v>72</v>
      </c>
      <c r="D711" s="30" t="s">
        <v>181</v>
      </c>
      <c r="E711" s="31" t="n">
        <v>45425</v>
      </c>
      <c r="F711" s="30" t="s">
        <v>901</v>
      </c>
      <c r="G711" s="31" t="n">
        <v>45425</v>
      </c>
      <c r="H711" s="30" t="s">
        <v>161</v>
      </c>
      <c r="I711" s="30" t="s">
        <v>320</v>
      </c>
      <c r="J711" s="30" t="s">
        <v>426</v>
      </c>
      <c r="K711" s="30" t="s">
        <v>156</v>
      </c>
      <c r="L711" s="30" t="n">
        <v>37</v>
      </c>
      <c r="M711" s="30" t="n">
        <v>73</v>
      </c>
      <c r="N711" s="30" t="s">
        <v>127</v>
      </c>
      <c r="O711" s="30" t="s">
        <v>171</v>
      </c>
      <c r="P711" s="30" t="s">
        <v>129</v>
      </c>
      <c r="Q711" s="32" t="n">
        <v>4702.1</v>
      </c>
      <c r="R711" s="30" t="s">
        <v>130</v>
      </c>
      <c r="S711" s="30" t="s">
        <v>151</v>
      </c>
      <c r="T711" s="30" t="n">
        <v>5</v>
      </c>
      <c r="U711" s="30" t="n">
        <f aca="false">YEAR(E711)</f>
        <v>2024</v>
      </c>
      <c r="V711" s="30" t="str">
        <f aca="false">TEXT(E711,"MMM-YYYY")</f>
        <v>May-2024</v>
      </c>
      <c r="W711" s="30" t="n">
        <f aca="false">MONTH(E711)</f>
        <v>5</v>
      </c>
      <c r="X711" s="30" t="str">
        <f aca="false">TEXT(WEEKDAY(E711,2),"0")&amp;" - "&amp;TEXT(E711,"dddd")</f>
        <v>1 - Monday</v>
      </c>
      <c r="Y711" s="30" t="str">
        <f aca="false">_xlfn.IFS(C711&lt;18,"Child (0-17)",C711&lt;40,"Young Adult (18-39)",C711&lt;60,"Adult (40-59)",TRUE(),"Senior (60+)")</f>
        <v>Senior (60+)</v>
      </c>
      <c r="Z711" s="30" t="n">
        <f aca="false">ROUND(G711-E711,0)</f>
        <v>0</v>
      </c>
      <c r="AA711" s="30" t="n">
        <f aca="false">L711+M711</f>
        <v>110</v>
      </c>
      <c r="AB711" s="30" t="n">
        <f aca="false">IFERROR(ROUND(Q711/AA711,2),0)</f>
        <v>42.75</v>
      </c>
      <c r="AC711" s="30" t="str">
        <f aca="false">IF(AND(K711="Critical",N711="No"),"URGENT - No Bed","Normal")</f>
        <v>Normal</v>
      </c>
      <c r="AD711" s="34" t="n">
        <f aca="false">INDEX(Lookup_Tables!$B$3:$B$12,MATCH(H711,Lookup_Tables!$A$3:$A$12,0))</f>
        <v>3600000</v>
      </c>
      <c r="AE711" s="30" t="str">
        <f aca="false">INDEX(Lookup_Tables!$C$3:$C$12,MATCH(H711,Lookup_Tables!$A$3:$A$12,0))</f>
        <v>Dr. Sameer Joshi</v>
      </c>
      <c r="AF711" s="30" t="str">
        <f aca="false">IFERROR(INDEX(Lookup_Tables!$F$16:$F$45,MATCH(I711,Lookup_Tables!$E$16:$E$45,0)),"N/A")</f>
        <v>EMP223</v>
      </c>
      <c r="AG711" s="30" t="n">
        <f aca="false">_xlfn.IFS(R711="Recovered",4,R711="Referred",3,R711="Admitted",2,R711="Deceased",1,TRUE(),0)</f>
        <v>4</v>
      </c>
      <c r="AH711" s="30" t="str">
        <f aca="false">IF(T711&gt;=4,"Satisfied",IF(T711&gt;=3,"Neutral","Needs Improvement"))</f>
        <v>Satisfied</v>
      </c>
    </row>
    <row r="712" customFormat="false" ht="15" hidden="false" customHeight="false" outlineLevel="0" collapsed="false">
      <c r="A712" s="27" t="s">
        <v>2029</v>
      </c>
      <c r="B712" s="27" t="s">
        <v>1480</v>
      </c>
      <c r="C712" s="27" t="n">
        <v>52</v>
      </c>
      <c r="D712" s="27" t="s">
        <v>121</v>
      </c>
      <c r="E712" s="28" t="n">
        <v>45643</v>
      </c>
      <c r="F712" s="27" t="s">
        <v>1238</v>
      </c>
      <c r="G712" s="28" t="n">
        <v>45646</v>
      </c>
      <c r="H712" s="27" t="s">
        <v>123</v>
      </c>
      <c r="I712" s="27" t="s">
        <v>155</v>
      </c>
      <c r="J712" s="27" t="s">
        <v>418</v>
      </c>
      <c r="K712" s="27" t="s">
        <v>156</v>
      </c>
      <c r="L712" s="27" t="n">
        <v>34</v>
      </c>
      <c r="M712" s="27" t="n">
        <v>57</v>
      </c>
      <c r="N712" s="27" t="s">
        <v>186</v>
      </c>
      <c r="O712" s="27" t="s">
        <v>139</v>
      </c>
      <c r="P712" s="27" t="s">
        <v>129</v>
      </c>
      <c r="Q712" s="29" t="n">
        <v>3859.12</v>
      </c>
      <c r="R712" s="27" t="s">
        <v>172</v>
      </c>
      <c r="S712" s="27" t="s">
        <v>151</v>
      </c>
      <c r="T712" s="27" t="n">
        <v>4</v>
      </c>
      <c r="U712" s="27" t="n">
        <f aca="false">YEAR(E712)</f>
        <v>2024</v>
      </c>
      <c r="V712" s="27" t="str">
        <f aca="false">TEXT(E712,"MMM-YYYY")</f>
        <v>Dec-2024</v>
      </c>
      <c r="W712" s="27" t="n">
        <f aca="false">MONTH(E712)</f>
        <v>12</v>
      </c>
      <c r="X712" s="27" t="str">
        <f aca="false">TEXT(WEEKDAY(E712,2),"0")&amp;" - "&amp;TEXT(E712,"dddd")</f>
        <v>2 - Tuesday</v>
      </c>
      <c r="Y712" s="27" t="str">
        <f aca="false">_xlfn.IFS(C712&lt;18,"Child (0-17)",C712&lt;40,"Young Adult (18-39)",C712&lt;60,"Adult (40-59)",TRUE(),"Senior (60+)")</f>
        <v>Adult (40-59)</v>
      </c>
      <c r="Z712" s="27" t="n">
        <f aca="false">ROUND(G712-E712,0)</f>
        <v>3</v>
      </c>
      <c r="AA712" s="27" t="n">
        <f aca="false">L712+M712</f>
        <v>91</v>
      </c>
      <c r="AB712" s="27" t="n">
        <f aca="false">IFERROR(ROUND(Q712/AA712,2),0)</f>
        <v>42.41</v>
      </c>
      <c r="AC712" s="27" t="str">
        <f aca="false">IF(AND(K712="Critical",N712="No"),"URGENT - No Bed","Normal")</f>
        <v>Normal</v>
      </c>
      <c r="AD712" s="33" t="n">
        <f aca="false">INDEX(Lookup_Tables!$B$3:$B$12,MATCH(H712,Lookup_Tables!$A$3:$A$12,0))</f>
        <v>2200000</v>
      </c>
      <c r="AE712" s="27" t="str">
        <f aca="false">INDEX(Lookup_Tables!$C$3:$C$12,MATCH(H712,Lookup_Tables!$A$3:$A$12,0))</f>
        <v>Dr. Rohan Das</v>
      </c>
      <c r="AF712" s="27" t="str">
        <f aca="false">IFERROR(INDEX(Lookup_Tables!$F$16:$F$45,MATCH(I712,Lookup_Tables!$E$16:$E$45,0)),"N/A")</f>
        <v>EMP203</v>
      </c>
      <c r="AG712" s="27" t="n">
        <f aca="false">_xlfn.IFS(R712="Recovered",4,R712="Referred",3,R712="Admitted",2,R712="Deceased",1,TRUE(),0)</f>
        <v>2</v>
      </c>
      <c r="AH712" s="27" t="str">
        <f aca="false">IF(T712&gt;=4,"Satisfied",IF(T712&gt;=3,"Neutral","Needs Improvement"))</f>
        <v>Satisfied</v>
      </c>
    </row>
    <row r="713" customFormat="false" ht="15" hidden="false" customHeight="false" outlineLevel="0" collapsed="false">
      <c r="A713" s="30" t="s">
        <v>5981</v>
      </c>
      <c r="B713" s="30" t="s">
        <v>4021</v>
      </c>
      <c r="C713" s="30" t="n">
        <v>34</v>
      </c>
      <c r="D713" s="30" t="s">
        <v>181</v>
      </c>
      <c r="E713" s="31" t="n">
        <v>45383</v>
      </c>
      <c r="F713" s="30" t="s">
        <v>582</v>
      </c>
      <c r="G713" s="31" t="n">
        <v>45384</v>
      </c>
      <c r="H713" s="30" t="s">
        <v>242</v>
      </c>
      <c r="I713" s="30" t="s">
        <v>466</v>
      </c>
      <c r="J713" s="30" t="s">
        <v>316</v>
      </c>
      <c r="K713" s="30" t="s">
        <v>126</v>
      </c>
      <c r="L713" s="30" t="n">
        <v>26</v>
      </c>
      <c r="M713" s="30" t="n">
        <v>135</v>
      </c>
      <c r="N713" s="30" t="s">
        <v>186</v>
      </c>
      <c r="O713" s="30" t="s">
        <v>128</v>
      </c>
      <c r="P713" s="30" t="s">
        <v>129</v>
      </c>
      <c r="Q713" s="32" t="n">
        <v>8394.78</v>
      </c>
      <c r="R713" s="30" t="s">
        <v>130</v>
      </c>
      <c r="S713" s="30" t="s">
        <v>131</v>
      </c>
      <c r="T713" s="30" t="n">
        <v>3</v>
      </c>
      <c r="U713" s="30" t="n">
        <f aca="false">YEAR(E713)</f>
        <v>2024</v>
      </c>
      <c r="V713" s="30" t="str">
        <f aca="false">TEXT(E713,"MMM-YYYY")</f>
        <v>Apr-2024</v>
      </c>
      <c r="W713" s="30" t="n">
        <f aca="false">MONTH(E713)</f>
        <v>4</v>
      </c>
      <c r="X713" s="30" t="str">
        <f aca="false">TEXT(WEEKDAY(E713,2),"0")&amp;" - "&amp;TEXT(E713,"dddd")</f>
        <v>1 - Monday</v>
      </c>
      <c r="Y713" s="30" t="str">
        <f aca="false">_xlfn.IFS(C713&lt;18,"Child (0-17)",C713&lt;40,"Young Adult (18-39)",C713&lt;60,"Adult (40-59)",TRUE(),"Senior (60+)")</f>
        <v>Young Adult (18-39)</v>
      </c>
      <c r="Z713" s="30" t="n">
        <f aca="false">ROUND(G713-E713,0)</f>
        <v>1</v>
      </c>
      <c r="AA713" s="30" t="n">
        <f aca="false">L713+M713</f>
        <v>161</v>
      </c>
      <c r="AB713" s="30" t="n">
        <f aca="false">IFERROR(ROUND(Q713/AA713,2),0)</f>
        <v>52.14</v>
      </c>
      <c r="AC713" s="30" t="str">
        <f aca="false">IF(AND(K713="Critical",N713="No"),"URGENT - No Bed","Normal")</f>
        <v>Normal</v>
      </c>
      <c r="AD713" s="34" t="n">
        <f aca="false">INDEX(Lookup_Tables!$B$3:$B$12,MATCH(H713,Lookup_Tables!$A$3:$A$12,0))</f>
        <v>3000000</v>
      </c>
      <c r="AE713" s="30" t="str">
        <f aca="false">INDEX(Lookup_Tables!$C$3:$C$12,MATCH(H713,Lookup_Tables!$A$3:$A$12,0))</f>
        <v>Dr. Pooja Iyer</v>
      </c>
      <c r="AF713" s="30" t="str">
        <f aca="false">IFERROR(INDEX(Lookup_Tables!$F$16:$F$45,MATCH(I713,Lookup_Tables!$E$16:$E$45,0)),"N/A")</f>
        <v>EMP212</v>
      </c>
      <c r="AG713" s="30" t="n">
        <f aca="false">_xlfn.IFS(R713="Recovered",4,R713="Referred",3,R713="Admitted",2,R713="Deceased",1,TRUE(),0)</f>
        <v>4</v>
      </c>
      <c r="AH713" s="30" t="str">
        <f aca="false">IF(T713&gt;=4,"Satisfied",IF(T713&gt;=3,"Neutral","Needs Improvement"))</f>
        <v>Neutral</v>
      </c>
    </row>
    <row r="714" customFormat="false" ht="15" hidden="false" customHeight="false" outlineLevel="0" collapsed="false">
      <c r="A714" s="27" t="s">
        <v>5813</v>
      </c>
      <c r="B714" s="27" t="s">
        <v>822</v>
      </c>
      <c r="C714" s="27" t="n">
        <v>21</v>
      </c>
      <c r="D714" s="27" t="s">
        <v>181</v>
      </c>
      <c r="E714" s="28" t="n">
        <v>45479</v>
      </c>
      <c r="F714" s="27" t="s">
        <v>1076</v>
      </c>
      <c r="G714" s="28" t="n">
        <v>45480</v>
      </c>
      <c r="H714" s="27" t="s">
        <v>135</v>
      </c>
      <c r="I714" s="27" t="s">
        <v>278</v>
      </c>
      <c r="J714" s="27" t="s">
        <v>201</v>
      </c>
      <c r="K714" s="27" t="s">
        <v>138</v>
      </c>
      <c r="L714" s="27" t="n">
        <v>23</v>
      </c>
      <c r="M714" s="27" t="n">
        <v>32</v>
      </c>
      <c r="N714" s="27" t="s">
        <v>127</v>
      </c>
      <c r="O714" s="27" t="s">
        <v>128</v>
      </c>
      <c r="P714" s="27" t="s">
        <v>129</v>
      </c>
      <c r="Q714" s="29" t="n">
        <v>815.04</v>
      </c>
      <c r="R714" s="27" t="s">
        <v>130</v>
      </c>
      <c r="S714" s="27" t="s">
        <v>131</v>
      </c>
      <c r="T714" s="27" t="n">
        <v>2</v>
      </c>
      <c r="U714" s="27" t="n">
        <f aca="false">YEAR(E714)</f>
        <v>2024</v>
      </c>
      <c r="V714" s="27" t="str">
        <f aca="false">TEXT(E714,"MMM-YYYY")</f>
        <v>Jul-2024</v>
      </c>
      <c r="W714" s="27" t="n">
        <f aca="false">MONTH(E714)</f>
        <v>7</v>
      </c>
      <c r="X714" s="27" t="str">
        <f aca="false">TEXT(WEEKDAY(E714,2),"0")&amp;" - "&amp;TEXT(E714,"dddd")</f>
        <v>6 - Saturday</v>
      </c>
      <c r="Y714" s="27" t="str">
        <f aca="false">_xlfn.IFS(C714&lt;18,"Child (0-17)",C714&lt;40,"Young Adult (18-39)",C714&lt;60,"Adult (40-59)",TRUE(),"Senior (60+)")</f>
        <v>Young Adult (18-39)</v>
      </c>
      <c r="Z714" s="27" t="n">
        <f aca="false">ROUND(G714-E714,0)</f>
        <v>1</v>
      </c>
      <c r="AA714" s="27" t="n">
        <f aca="false">L714+M714</f>
        <v>55</v>
      </c>
      <c r="AB714" s="27" t="n">
        <f aca="false">IFERROR(ROUND(Q714/AA714,2),0)</f>
        <v>14.82</v>
      </c>
      <c r="AC714" s="27" t="str">
        <f aca="false">IF(AND(K714="Critical",N714="No"),"URGENT - No Bed","Normal")</f>
        <v>Normal</v>
      </c>
      <c r="AD714" s="33" t="n">
        <f aca="false">INDEX(Lookup_Tables!$B$3:$B$12,MATCH(H714,Lookup_Tables!$A$3:$A$12,0))</f>
        <v>4600000</v>
      </c>
      <c r="AE714" s="27" t="str">
        <f aca="false">INDEX(Lookup_Tables!$C$3:$C$12,MATCH(H714,Lookup_Tables!$A$3:$A$12,0))</f>
        <v>Dr. Farhan Khan</v>
      </c>
      <c r="AF714" s="27" t="str">
        <f aca="false">IFERROR(INDEX(Lookup_Tables!$F$16:$F$45,MATCH(I714,Lookup_Tables!$E$16:$E$45,0)),"N/A")</f>
        <v>EMP208</v>
      </c>
      <c r="AG714" s="27" t="n">
        <f aca="false">_xlfn.IFS(R714="Recovered",4,R714="Referred",3,R714="Admitted",2,R714="Deceased",1,TRUE(),0)</f>
        <v>4</v>
      </c>
      <c r="AH714" s="27" t="str">
        <f aca="false">IF(T714&gt;=4,"Satisfied",IF(T714&gt;=3,"Neutral","Needs Improvement"))</f>
        <v>Needs Improvement</v>
      </c>
    </row>
    <row r="715" customFormat="false" ht="15" hidden="false" customHeight="false" outlineLevel="0" collapsed="false">
      <c r="A715" s="30" t="s">
        <v>714</v>
      </c>
      <c r="B715" s="30" t="s">
        <v>434</v>
      </c>
      <c r="C715" s="30" t="n">
        <v>83</v>
      </c>
      <c r="D715" s="30" t="s">
        <v>181</v>
      </c>
      <c r="E715" s="31" t="n">
        <v>45310</v>
      </c>
      <c r="F715" s="30" t="s">
        <v>503</v>
      </c>
      <c r="G715" s="31" t="n">
        <v>45310</v>
      </c>
      <c r="H715" s="30" t="s">
        <v>242</v>
      </c>
      <c r="I715" s="30" t="s">
        <v>243</v>
      </c>
      <c r="J715" s="30" t="s">
        <v>316</v>
      </c>
      <c r="K715" s="30" t="s">
        <v>138</v>
      </c>
      <c r="L715" s="30" t="n">
        <v>36</v>
      </c>
      <c r="M715" s="30" t="n">
        <v>38</v>
      </c>
      <c r="N715" s="30" t="s">
        <v>127</v>
      </c>
      <c r="O715" s="30" t="s">
        <v>139</v>
      </c>
      <c r="P715" s="30" t="s">
        <v>150</v>
      </c>
      <c r="Q715" s="32" t="n">
        <v>1560.77</v>
      </c>
      <c r="R715" s="30" t="s">
        <v>130</v>
      </c>
      <c r="S715" s="30" t="s">
        <v>197</v>
      </c>
      <c r="T715" s="30" t="n">
        <v>3</v>
      </c>
      <c r="U715" s="30" t="n">
        <f aca="false">YEAR(E715)</f>
        <v>2024</v>
      </c>
      <c r="V715" s="30" t="str">
        <f aca="false">TEXT(E715,"MMM-YYYY")</f>
        <v>Jan-2024</v>
      </c>
      <c r="W715" s="30" t="n">
        <f aca="false">MONTH(E715)</f>
        <v>1</v>
      </c>
      <c r="X715" s="30" t="str">
        <f aca="false">TEXT(WEEKDAY(E715,2),"0")&amp;" - "&amp;TEXT(E715,"dddd")</f>
        <v>5 - Friday</v>
      </c>
      <c r="Y715" s="30" t="str">
        <f aca="false">_xlfn.IFS(C715&lt;18,"Child (0-17)",C715&lt;40,"Young Adult (18-39)",C715&lt;60,"Adult (40-59)",TRUE(),"Senior (60+)")</f>
        <v>Senior (60+)</v>
      </c>
      <c r="Z715" s="30" t="n">
        <f aca="false">ROUND(G715-E715,0)</f>
        <v>0</v>
      </c>
      <c r="AA715" s="30" t="n">
        <f aca="false">L715+M715</f>
        <v>74</v>
      </c>
      <c r="AB715" s="30" t="n">
        <f aca="false">IFERROR(ROUND(Q715/AA715,2),0)</f>
        <v>21.09</v>
      </c>
      <c r="AC715" s="30" t="str">
        <f aca="false">IF(AND(K715="Critical",N715="No"),"URGENT - No Bed","Normal")</f>
        <v>Normal</v>
      </c>
      <c r="AD715" s="34" t="n">
        <f aca="false">INDEX(Lookup_Tables!$B$3:$B$12,MATCH(H715,Lookup_Tables!$A$3:$A$12,0))</f>
        <v>3000000</v>
      </c>
      <c r="AE715" s="30" t="str">
        <f aca="false">INDEX(Lookup_Tables!$C$3:$C$12,MATCH(H715,Lookup_Tables!$A$3:$A$12,0))</f>
        <v>Dr. Pooja Iyer</v>
      </c>
      <c r="AF715" s="30" t="str">
        <f aca="false">IFERROR(INDEX(Lookup_Tables!$F$16:$F$45,MATCH(I715,Lookup_Tables!$E$16:$E$45,0)),"N/A")</f>
        <v>EMP214</v>
      </c>
      <c r="AG715" s="30" t="n">
        <f aca="false">_xlfn.IFS(R715="Recovered",4,R715="Referred",3,R715="Admitted",2,R715="Deceased",1,TRUE(),0)</f>
        <v>4</v>
      </c>
      <c r="AH715" s="30" t="str">
        <f aca="false">IF(T715&gt;=4,"Satisfied",IF(T715&gt;=3,"Neutral","Needs Improvement"))</f>
        <v>Neutral</v>
      </c>
    </row>
    <row r="716" customFormat="false" ht="15" hidden="false" customHeight="false" outlineLevel="0" collapsed="false">
      <c r="A716" s="27" t="s">
        <v>5502</v>
      </c>
      <c r="B716" s="27" t="s">
        <v>153</v>
      </c>
      <c r="C716" s="27" t="n">
        <v>37</v>
      </c>
      <c r="D716" s="27" t="s">
        <v>121</v>
      </c>
      <c r="E716" s="28" t="n">
        <v>45560</v>
      </c>
      <c r="F716" s="27" t="s">
        <v>211</v>
      </c>
      <c r="G716" s="28" t="n">
        <v>45561</v>
      </c>
      <c r="H716" s="27" t="s">
        <v>217</v>
      </c>
      <c r="I716" s="27" t="s">
        <v>282</v>
      </c>
      <c r="J716" s="27" t="s">
        <v>283</v>
      </c>
      <c r="K716" s="27" t="s">
        <v>138</v>
      </c>
      <c r="L716" s="27" t="n">
        <v>32</v>
      </c>
      <c r="M716" s="27" t="n">
        <v>27</v>
      </c>
      <c r="N716" s="27" t="s">
        <v>127</v>
      </c>
      <c r="O716" s="27" t="s">
        <v>171</v>
      </c>
      <c r="P716" s="27" t="s">
        <v>150</v>
      </c>
      <c r="Q716" s="29" t="n">
        <v>2559.88</v>
      </c>
      <c r="R716" s="27" t="s">
        <v>130</v>
      </c>
      <c r="S716" s="27" t="s">
        <v>141</v>
      </c>
      <c r="T716" s="27" t="n">
        <v>4</v>
      </c>
      <c r="U716" s="27" t="n">
        <f aca="false">YEAR(E716)</f>
        <v>2024</v>
      </c>
      <c r="V716" s="27" t="str">
        <f aca="false">TEXT(E716,"MMM-YYYY")</f>
        <v>Sep-2024</v>
      </c>
      <c r="W716" s="27" t="n">
        <f aca="false">MONTH(E716)</f>
        <v>9</v>
      </c>
      <c r="X716" s="27" t="str">
        <f aca="false">TEXT(WEEKDAY(E716,2),"0")&amp;" - "&amp;TEXT(E716,"dddd")</f>
        <v>3 - Wednesday</v>
      </c>
      <c r="Y716" s="27" t="str">
        <f aca="false">_xlfn.IFS(C716&lt;18,"Child (0-17)",C716&lt;40,"Young Adult (18-39)",C716&lt;60,"Adult (40-59)",TRUE(),"Senior (60+)")</f>
        <v>Young Adult (18-39)</v>
      </c>
      <c r="Z716" s="27" t="n">
        <f aca="false">ROUND(G716-E716,0)</f>
        <v>1</v>
      </c>
      <c r="AA716" s="27" t="n">
        <f aca="false">L716+M716</f>
        <v>59</v>
      </c>
      <c r="AB716" s="27" t="n">
        <f aca="false">IFERROR(ROUND(Q716/AA716,2),0)</f>
        <v>43.39</v>
      </c>
      <c r="AC716" s="27" t="str">
        <f aca="false">IF(AND(K716="Critical",N716="No"),"URGENT - No Bed","Normal")</f>
        <v>Normal</v>
      </c>
      <c r="AD716" s="33" t="n">
        <f aca="false">INDEX(Lookup_Tables!$B$3:$B$12,MATCH(H716,Lookup_Tables!$A$3:$A$12,0))</f>
        <v>4200000</v>
      </c>
      <c r="AE716" s="27" t="str">
        <f aca="false">INDEX(Lookup_Tables!$C$3:$C$12,MATCH(H716,Lookup_Tables!$A$3:$A$12,0))</f>
        <v>Dr. Anil Kapoor</v>
      </c>
      <c r="AF716" s="27" t="str">
        <f aca="false">IFERROR(INDEX(Lookup_Tables!$F$16:$F$45,MATCH(I716,Lookup_Tables!$E$16:$E$45,0)),"N/A")</f>
        <v>EMP200</v>
      </c>
      <c r="AG716" s="27" t="n">
        <f aca="false">_xlfn.IFS(R716="Recovered",4,R716="Referred",3,R716="Admitted",2,R716="Deceased",1,TRUE(),0)</f>
        <v>4</v>
      </c>
      <c r="AH716" s="27" t="str">
        <f aca="false">IF(T716&gt;=4,"Satisfied",IF(T716&gt;=3,"Neutral","Needs Improvement"))</f>
        <v>Satisfied</v>
      </c>
    </row>
    <row r="717" customFormat="false" ht="15" hidden="false" customHeight="false" outlineLevel="0" collapsed="false">
      <c r="A717" s="30" t="s">
        <v>6774</v>
      </c>
      <c r="B717" s="30" t="s">
        <v>4971</v>
      </c>
      <c r="C717" s="30" t="n">
        <v>48</v>
      </c>
      <c r="D717" s="30" t="s">
        <v>181</v>
      </c>
      <c r="E717" s="31" t="n">
        <v>45423</v>
      </c>
      <c r="F717" s="30" t="s">
        <v>532</v>
      </c>
      <c r="G717" s="31" t="n">
        <v>45427</v>
      </c>
      <c r="H717" s="30" t="s">
        <v>236</v>
      </c>
      <c r="I717" s="30" t="s">
        <v>237</v>
      </c>
      <c r="J717" s="30" t="s">
        <v>267</v>
      </c>
      <c r="K717" s="30" t="s">
        <v>126</v>
      </c>
      <c r="L717" s="30" t="n">
        <v>41</v>
      </c>
      <c r="M717" s="30" t="n">
        <v>78</v>
      </c>
      <c r="N717" s="30" t="s">
        <v>127</v>
      </c>
      <c r="O717" s="30" t="s">
        <v>139</v>
      </c>
      <c r="P717" s="30" t="s">
        <v>140</v>
      </c>
      <c r="Q717" s="32" t="n">
        <v>8058.51</v>
      </c>
      <c r="R717" s="30" t="s">
        <v>130</v>
      </c>
      <c r="S717" s="30" t="s">
        <v>197</v>
      </c>
      <c r="T717" s="30" t="n">
        <v>5</v>
      </c>
      <c r="U717" s="30" t="n">
        <f aca="false">YEAR(E717)</f>
        <v>2024</v>
      </c>
      <c r="V717" s="30" t="str">
        <f aca="false">TEXT(E717,"MMM-YYYY")</f>
        <v>May-2024</v>
      </c>
      <c r="W717" s="30" t="n">
        <f aca="false">MONTH(E717)</f>
        <v>5</v>
      </c>
      <c r="X717" s="30" t="str">
        <f aca="false">TEXT(WEEKDAY(E717,2),"0")&amp;" - "&amp;TEXT(E717,"dddd")</f>
        <v>6 - Saturday</v>
      </c>
      <c r="Y717" s="30" t="str">
        <f aca="false">_xlfn.IFS(C717&lt;18,"Child (0-17)",C717&lt;40,"Young Adult (18-39)",C717&lt;60,"Adult (40-59)",TRUE(),"Senior (60+)")</f>
        <v>Adult (40-59)</v>
      </c>
      <c r="Z717" s="30" t="n">
        <f aca="false">ROUND(G717-E717,0)</f>
        <v>4</v>
      </c>
      <c r="AA717" s="30" t="n">
        <f aca="false">L717+M717</f>
        <v>119</v>
      </c>
      <c r="AB717" s="30" t="n">
        <f aca="false">IFERROR(ROUND(Q717/AA717,2),0)</f>
        <v>67.72</v>
      </c>
      <c r="AC717" s="30" t="str">
        <f aca="false">IF(AND(K717="Critical",N717="No"),"URGENT - No Bed","Normal")</f>
        <v>Normal</v>
      </c>
      <c r="AD717" s="34" t="n">
        <f aca="false">INDEX(Lookup_Tables!$B$3:$B$12,MATCH(H717,Lookup_Tables!$A$3:$A$12,0))</f>
        <v>3900000</v>
      </c>
      <c r="AE717" s="30" t="str">
        <f aca="false">INDEX(Lookup_Tables!$C$3:$C$12,MATCH(H717,Lookup_Tables!$A$3:$A$12,0))</f>
        <v>Dr. Rina Mehta</v>
      </c>
      <c r="AF717" s="30" t="str">
        <f aca="false">IFERROR(INDEX(Lookup_Tables!$F$16:$F$45,MATCH(I717,Lookup_Tables!$E$16:$E$45,0)),"N/A")</f>
        <v>EMP215</v>
      </c>
      <c r="AG717" s="30" t="n">
        <f aca="false">_xlfn.IFS(R717="Recovered",4,R717="Referred",3,R717="Admitted",2,R717="Deceased",1,TRUE(),0)</f>
        <v>4</v>
      </c>
      <c r="AH717" s="30" t="str">
        <f aca="false">IF(T717&gt;=4,"Satisfied",IF(T717&gt;=3,"Neutral","Needs Improvement"))</f>
        <v>Satisfied</v>
      </c>
    </row>
    <row r="718" customFormat="false" ht="15" hidden="false" customHeight="false" outlineLevel="0" collapsed="false">
      <c r="A718" s="27" t="s">
        <v>1755</v>
      </c>
      <c r="B718" s="27" t="s">
        <v>1526</v>
      </c>
      <c r="C718" s="27" t="n">
        <v>59</v>
      </c>
      <c r="D718" s="27" t="s">
        <v>121</v>
      </c>
      <c r="E718" s="28" t="n">
        <v>45515</v>
      </c>
      <c r="F718" s="27" t="s">
        <v>682</v>
      </c>
      <c r="G718" s="28" t="n">
        <v>45515</v>
      </c>
      <c r="H718" s="27" t="s">
        <v>161</v>
      </c>
      <c r="I718" s="27" t="s">
        <v>538</v>
      </c>
      <c r="J718" s="27" t="s">
        <v>258</v>
      </c>
      <c r="K718" s="27" t="s">
        <v>138</v>
      </c>
      <c r="L718" s="27" t="n">
        <v>43</v>
      </c>
      <c r="M718" s="27" t="n">
        <v>36</v>
      </c>
      <c r="N718" s="27" t="s">
        <v>127</v>
      </c>
      <c r="O718" s="27" t="s">
        <v>128</v>
      </c>
      <c r="P718" s="27" t="s">
        <v>140</v>
      </c>
      <c r="Q718" s="29" t="n">
        <v>877.44</v>
      </c>
      <c r="R718" s="27" t="s">
        <v>130</v>
      </c>
      <c r="S718" s="27" t="s">
        <v>192</v>
      </c>
      <c r="T718" s="27" t="n">
        <v>3</v>
      </c>
      <c r="U718" s="27" t="n">
        <f aca="false">YEAR(E718)</f>
        <v>2024</v>
      </c>
      <c r="V718" s="27" t="str">
        <f aca="false">TEXT(E718,"MMM-YYYY")</f>
        <v>Aug-2024</v>
      </c>
      <c r="W718" s="27" t="n">
        <f aca="false">MONTH(E718)</f>
        <v>8</v>
      </c>
      <c r="X718" s="27" t="str">
        <f aca="false">TEXT(WEEKDAY(E718,2),"0")&amp;" - "&amp;TEXT(E718,"dddd")</f>
        <v>7 - Sunday</v>
      </c>
      <c r="Y718" s="27" t="str">
        <f aca="false">_xlfn.IFS(C718&lt;18,"Child (0-17)",C718&lt;40,"Young Adult (18-39)",C718&lt;60,"Adult (40-59)",TRUE(),"Senior (60+)")</f>
        <v>Adult (40-59)</v>
      </c>
      <c r="Z718" s="27" t="n">
        <f aca="false">ROUND(G718-E718,0)</f>
        <v>0</v>
      </c>
      <c r="AA718" s="27" t="n">
        <f aca="false">L718+M718</f>
        <v>79</v>
      </c>
      <c r="AB718" s="27" t="n">
        <f aca="false">IFERROR(ROUND(Q718/AA718,2),0)</f>
        <v>11.11</v>
      </c>
      <c r="AC718" s="27" t="str">
        <f aca="false">IF(AND(K718="Critical",N718="No"),"URGENT - No Bed","Normal")</f>
        <v>Normal</v>
      </c>
      <c r="AD718" s="33" t="n">
        <f aca="false">INDEX(Lookup_Tables!$B$3:$B$12,MATCH(H718,Lookup_Tables!$A$3:$A$12,0))</f>
        <v>3600000</v>
      </c>
      <c r="AE718" s="27" t="str">
        <f aca="false">INDEX(Lookup_Tables!$C$3:$C$12,MATCH(H718,Lookup_Tables!$A$3:$A$12,0))</f>
        <v>Dr. Sameer Joshi</v>
      </c>
      <c r="AF718" s="27" t="str">
        <f aca="false">IFERROR(INDEX(Lookup_Tables!$F$16:$F$45,MATCH(I718,Lookup_Tables!$E$16:$E$45,0)),"N/A")</f>
        <v>EMP221</v>
      </c>
      <c r="AG718" s="27" t="n">
        <f aca="false">_xlfn.IFS(R718="Recovered",4,R718="Referred",3,R718="Admitted",2,R718="Deceased",1,TRUE(),0)</f>
        <v>4</v>
      </c>
      <c r="AH718" s="27" t="str">
        <f aca="false">IF(T718&gt;=4,"Satisfied",IF(T718&gt;=3,"Neutral","Needs Improvement"))</f>
        <v>Neutral</v>
      </c>
    </row>
    <row r="719" customFormat="false" ht="15" hidden="false" customHeight="false" outlineLevel="0" collapsed="false">
      <c r="A719" s="30" t="s">
        <v>6970</v>
      </c>
      <c r="B719" s="30" t="s">
        <v>5687</v>
      </c>
      <c r="C719" s="30" t="n">
        <v>38</v>
      </c>
      <c r="D719" s="30" t="s">
        <v>181</v>
      </c>
      <c r="E719" s="31" t="n">
        <v>45617</v>
      </c>
      <c r="F719" s="30" t="s">
        <v>1711</v>
      </c>
      <c r="G719" s="31" t="n">
        <v>45618</v>
      </c>
      <c r="H719" s="30" t="s">
        <v>183</v>
      </c>
      <c r="I719" s="30" t="s">
        <v>184</v>
      </c>
      <c r="J719" s="30" t="s">
        <v>213</v>
      </c>
      <c r="K719" s="30" t="s">
        <v>138</v>
      </c>
      <c r="L719" s="30" t="n">
        <v>56</v>
      </c>
      <c r="M719" s="30" t="n">
        <v>38</v>
      </c>
      <c r="N719" s="30" t="s">
        <v>127</v>
      </c>
      <c r="O719" s="30" t="s">
        <v>171</v>
      </c>
      <c r="P719" s="30" t="s">
        <v>129</v>
      </c>
      <c r="Q719" s="32" t="n">
        <v>2139.55</v>
      </c>
      <c r="R719" s="30" t="s">
        <v>130</v>
      </c>
      <c r="S719" s="30" t="s">
        <v>141</v>
      </c>
      <c r="T719" s="30" t="n">
        <v>4</v>
      </c>
      <c r="U719" s="30" t="n">
        <f aca="false">YEAR(E719)</f>
        <v>2024</v>
      </c>
      <c r="V719" s="30" t="str">
        <f aca="false">TEXT(E719,"MMM-YYYY")</f>
        <v>Nov-2024</v>
      </c>
      <c r="W719" s="30" t="n">
        <f aca="false">MONTH(E719)</f>
        <v>11</v>
      </c>
      <c r="X719" s="30" t="str">
        <f aca="false">TEXT(WEEKDAY(E719,2),"0")&amp;" - "&amp;TEXT(E719,"dddd")</f>
        <v>4 - Thursday</v>
      </c>
      <c r="Y719" s="30" t="str">
        <f aca="false">_xlfn.IFS(C719&lt;18,"Child (0-17)",C719&lt;40,"Young Adult (18-39)",C719&lt;60,"Adult (40-59)",TRUE(),"Senior (60+)")</f>
        <v>Young Adult (18-39)</v>
      </c>
      <c r="Z719" s="30" t="n">
        <f aca="false">ROUND(G719-E719,0)</f>
        <v>1</v>
      </c>
      <c r="AA719" s="30" t="n">
        <f aca="false">L719+M719</f>
        <v>94</v>
      </c>
      <c r="AB719" s="30" t="n">
        <f aca="false">IFERROR(ROUND(Q719/AA719,2),0)</f>
        <v>22.76</v>
      </c>
      <c r="AC719" s="30" t="str">
        <f aca="false">IF(AND(K719="Critical",N719="No"),"URGENT - No Bed","Normal")</f>
        <v>Normal</v>
      </c>
      <c r="AD719" s="34" t="n">
        <f aca="false">INDEX(Lookup_Tables!$B$3:$B$12,MATCH(H719,Lookup_Tables!$A$3:$A$12,0))</f>
        <v>3100000</v>
      </c>
      <c r="AE719" s="30" t="str">
        <f aca="false">INDEX(Lookup_Tables!$C$3:$C$12,MATCH(H719,Lookup_Tables!$A$3:$A$12,0))</f>
        <v>Dr. Kavita Rao</v>
      </c>
      <c r="AF719" s="30" t="str">
        <f aca="false">IFERROR(INDEX(Lookup_Tables!$F$16:$F$45,MATCH(I719,Lookup_Tables!$E$16:$E$45,0)),"N/A")</f>
        <v>EMP226</v>
      </c>
      <c r="AG719" s="30" t="n">
        <f aca="false">_xlfn.IFS(R719="Recovered",4,R719="Referred",3,R719="Admitted",2,R719="Deceased",1,TRUE(),0)</f>
        <v>4</v>
      </c>
      <c r="AH719" s="30" t="str">
        <f aca="false">IF(T719&gt;=4,"Satisfied",IF(T719&gt;=3,"Neutral","Needs Improvement"))</f>
        <v>Satisfied</v>
      </c>
    </row>
    <row r="720" customFormat="false" ht="15" hidden="false" customHeight="false" outlineLevel="0" collapsed="false">
      <c r="A720" s="27" t="s">
        <v>5539</v>
      </c>
      <c r="B720" s="27" t="s">
        <v>1941</v>
      </c>
      <c r="C720" s="27" t="n">
        <v>37</v>
      </c>
      <c r="D720" s="27" t="s">
        <v>121</v>
      </c>
      <c r="E720" s="28" t="n">
        <v>45467</v>
      </c>
      <c r="F720" s="27" t="s">
        <v>981</v>
      </c>
      <c r="G720" s="28" t="n">
        <v>45469</v>
      </c>
      <c r="H720" s="27" t="s">
        <v>135</v>
      </c>
      <c r="I720" s="27" t="s">
        <v>251</v>
      </c>
      <c r="J720" s="27" t="s">
        <v>252</v>
      </c>
      <c r="K720" s="27" t="s">
        <v>126</v>
      </c>
      <c r="L720" s="27" t="n">
        <v>18</v>
      </c>
      <c r="M720" s="27" t="n">
        <v>113</v>
      </c>
      <c r="N720" s="27" t="s">
        <v>186</v>
      </c>
      <c r="O720" s="27" t="s">
        <v>171</v>
      </c>
      <c r="P720" s="27" t="s">
        <v>150</v>
      </c>
      <c r="Q720" s="29" t="n">
        <v>8000.88</v>
      </c>
      <c r="R720" s="27" t="s">
        <v>172</v>
      </c>
      <c r="S720" s="27" t="s">
        <v>197</v>
      </c>
      <c r="T720" s="27" t="n">
        <v>5</v>
      </c>
      <c r="U720" s="27" t="n">
        <f aca="false">YEAR(E720)</f>
        <v>2024</v>
      </c>
      <c r="V720" s="27" t="str">
        <f aca="false">TEXT(E720,"MMM-YYYY")</f>
        <v>Jun-2024</v>
      </c>
      <c r="W720" s="27" t="n">
        <f aca="false">MONTH(E720)</f>
        <v>6</v>
      </c>
      <c r="X720" s="27" t="str">
        <f aca="false">TEXT(WEEKDAY(E720,2),"0")&amp;" - "&amp;TEXT(E720,"dddd")</f>
        <v>1 - Monday</v>
      </c>
      <c r="Y720" s="27" t="str">
        <f aca="false">_xlfn.IFS(C720&lt;18,"Child (0-17)",C720&lt;40,"Young Adult (18-39)",C720&lt;60,"Adult (40-59)",TRUE(),"Senior (60+)")</f>
        <v>Young Adult (18-39)</v>
      </c>
      <c r="Z720" s="27" t="n">
        <f aca="false">ROUND(G720-E720,0)</f>
        <v>2</v>
      </c>
      <c r="AA720" s="27" t="n">
        <f aca="false">L720+M720</f>
        <v>131</v>
      </c>
      <c r="AB720" s="27" t="n">
        <f aca="false">IFERROR(ROUND(Q720/AA720,2),0)</f>
        <v>61.08</v>
      </c>
      <c r="AC720" s="27" t="str">
        <f aca="false">IF(AND(K720="Critical",N720="No"),"URGENT - No Bed","Normal")</f>
        <v>Normal</v>
      </c>
      <c r="AD720" s="33" t="n">
        <f aca="false">INDEX(Lookup_Tables!$B$3:$B$12,MATCH(H720,Lookup_Tables!$A$3:$A$12,0))</f>
        <v>4600000</v>
      </c>
      <c r="AE720" s="27" t="str">
        <f aca="false">INDEX(Lookup_Tables!$C$3:$C$12,MATCH(H720,Lookup_Tables!$A$3:$A$12,0))</f>
        <v>Dr. Farhan Khan</v>
      </c>
      <c r="AF720" s="27" t="str">
        <f aca="false">IFERROR(INDEX(Lookup_Tables!$F$16:$F$45,MATCH(I720,Lookup_Tables!$E$16:$E$45,0)),"N/A")</f>
        <v>EMP207</v>
      </c>
      <c r="AG720" s="27" t="n">
        <f aca="false">_xlfn.IFS(R720="Recovered",4,R720="Referred",3,R720="Admitted",2,R720="Deceased",1,TRUE(),0)</f>
        <v>2</v>
      </c>
      <c r="AH720" s="27" t="str">
        <f aca="false">IF(T720&gt;=4,"Satisfied",IF(T720&gt;=3,"Neutral","Needs Improvement"))</f>
        <v>Satisfied</v>
      </c>
    </row>
    <row r="721" customFormat="false" ht="15" hidden="false" customHeight="false" outlineLevel="0" collapsed="false">
      <c r="A721" s="30" t="s">
        <v>3731</v>
      </c>
      <c r="B721" s="30" t="s">
        <v>2648</v>
      </c>
      <c r="C721" s="30" t="n">
        <v>51</v>
      </c>
      <c r="D721" s="30" t="s">
        <v>181</v>
      </c>
      <c r="E721" s="31" t="n">
        <v>45468</v>
      </c>
      <c r="F721" s="30" t="s">
        <v>384</v>
      </c>
      <c r="G721" s="31" t="n">
        <v>45470</v>
      </c>
      <c r="H721" s="30" t="s">
        <v>168</v>
      </c>
      <c r="I721" s="30" t="s">
        <v>366</v>
      </c>
      <c r="J721" s="30" t="s">
        <v>441</v>
      </c>
      <c r="K721" s="30" t="s">
        <v>156</v>
      </c>
      <c r="L721" s="30" t="n">
        <v>58</v>
      </c>
      <c r="M721" s="30" t="n">
        <v>59</v>
      </c>
      <c r="N721" s="30" t="s">
        <v>186</v>
      </c>
      <c r="O721" s="30" t="s">
        <v>139</v>
      </c>
      <c r="P721" s="30" t="s">
        <v>140</v>
      </c>
      <c r="Q721" s="32" t="n">
        <v>4133.53</v>
      </c>
      <c r="R721" s="30" t="s">
        <v>130</v>
      </c>
      <c r="S721" s="30" t="s">
        <v>141</v>
      </c>
      <c r="T721" s="30" t="n">
        <v>5</v>
      </c>
      <c r="U721" s="30" t="n">
        <f aca="false">YEAR(E721)</f>
        <v>2024</v>
      </c>
      <c r="V721" s="30" t="str">
        <f aca="false">TEXT(E721,"MMM-YYYY")</f>
        <v>Jun-2024</v>
      </c>
      <c r="W721" s="30" t="n">
        <f aca="false">MONTH(E721)</f>
        <v>6</v>
      </c>
      <c r="X721" s="30" t="str">
        <f aca="false">TEXT(WEEKDAY(E721,2),"0")&amp;" - "&amp;TEXT(E721,"dddd")</f>
        <v>2 - Tuesday</v>
      </c>
      <c r="Y721" s="30" t="str">
        <f aca="false">_xlfn.IFS(C721&lt;18,"Child (0-17)",C721&lt;40,"Young Adult (18-39)",C721&lt;60,"Adult (40-59)",TRUE(),"Senior (60+)")</f>
        <v>Adult (40-59)</v>
      </c>
      <c r="Z721" s="30" t="n">
        <f aca="false">ROUND(G721-E721,0)</f>
        <v>2</v>
      </c>
      <c r="AA721" s="30" t="n">
        <f aca="false">L721+M721</f>
        <v>117</v>
      </c>
      <c r="AB721" s="30" t="n">
        <f aca="false">IFERROR(ROUND(Q721/AA721,2),0)</f>
        <v>35.33</v>
      </c>
      <c r="AC721" s="30" t="str">
        <f aca="false">IF(AND(K721="Critical",N721="No"),"URGENT - No Bed","Normal")</f>
        <v>Normal</v>
      </c>
      <c r="AD721" s="34" t="n">
        <f aca="false">INDEX(Lookup_Tables!$B$3:$B$12,MATCH(H721,Lookup_Tables!$A$3:$A$12,0))</f>
        <v>4400000</v>
      </c>
      <c r="AE721" s="30" t="str">
        <f aca="false">INDEX(Lookup_Tables!$C$3:$C$12,MATCH(H721,Lookup_Tables!$A$3:$A$12,0))</f>
        <v>Dr. Neha Chopra</v>
      </c>
      <c r="AF721" s="30" t="str">
        <f aca="false">IFERROR(INDEX(Lookup_Tables!$F$16:$F$45,MATCH(I721,Lookup_Tables!$E$16:$E$45,0)),"N/A")</f>
        <v>EMP218</v>
      </c>
      <c r="AG721" s="30" t="n">
        <f aca="false">_xlfn.IFS(R721="Recovered",4,R721="Referred",3,R721="Admitted",2,R721="Deceased",1,TRUE(),0)</f>
        <v>4</v>
      </c>
      <c r="AH721" s="30" t="str">
        <f aca="false">IF(T721&gt;=4,"Satisfied",IF(T721&gt;=3,"Neutral","Needs Improvement"))</f>
        <v>Satisfied</v>
      </c>
    </row>
    <row r="722" customFormat="false" ht="15" hidden="false" customHeight="false" outlineLevel="0" collapsed="false">
      <c r="A722" s="27" t="s">
        <v>4673</v>
      </c>
      <c r="B722" s="27" t="s">
        <v>2843</v>
      </c>
      <c r="C722" s="27" t="n">
        <v>55</v>
      </c>
      <c r="D722" s="27" t="s">
        <v>121</v>
      </c>
      <c r="E722" s="28" t="n">
        <v>45437</v>
      </c>
      <c r="F722" s="27" t="s">
        <v>503</v>
      </c>
      <c r="G722" s="28" t="n">
        <v>45445</v>
      </c>
      <c r="H722" s="27" t="s">
        <v>123</v>
      </c>
      <c r="I722" s="27" t="s">
        <v>304</v>
      </c>
      <c r="J722" s="27" t="s">
        <v>305</v>
      </c>
      <c r="K722" s="27" t="s">
        <v>202</v>
      </c>
      <c r="L722" s="27" t="n">
        <v>12</v>
      </c>
      <c r="M722" s="27" t="n">
        <v>215</v>
      </c>
      <c r="N722" s="27" t="s">
        <v>186</v>
      </c>
      <c r="O722" s="27" t="s">
        <v>128</v>
      </c>
      <c r="P722" s="27" t="s">
        <v>129</v>
      </c>
      <c r="Q722" s="29" t="n">
        <v>18161.61</v>
      </c>
      <c r="R722" s="27" t="s">
        <v>462</v>
      </c>
      <c r="S722" s="27" t="s">
        <v>197</v>
      </c>
      <c r="T722" s="27" t="n">
        <v>4</v>
      </c>
      <c r="U722" s="27" t="n">
        <f aca="false">YEAR(E722)</f>
        <v>2024</v>
      </c>
      <c r="V722" s="27" t="str">
        <f aca="false">TEXT(E722,"MMM-YYYY")</f>
        <v>May-2024</v>
      </c>
      <c r="W722" s="27" t="n">
        <f aca="false">MONTH(E722)</f>
        <v>5</v>
      </c>
      <c r="X722" s="27" t="str">
        <f aca="false">TEXT(WEEKDAY(E722,2),"0")&amp;" - "&amp;TEXT(E722,"dddd")</f>
        <v>6 - Saturday</v>
      </c>
      <c r="Y722" s="27" t="str">
        <f aca="false">_xlfn.IFS(C722&lt;18,"Child (0-17)",C722&lt;40,"Young Adult (18-39)",C722&lt;60,"Adult (40-59)",TRUE(),"Senior (60+)")</f>
        <v>Adult (40-59)</v>
      </c>
      <c r="Z722" s="27" t="n">
        <f aca="false">ROUND(G722-E722,0)</f>
        <v>8</v>
      </c>
      <c r="AA722" s="27" t="n">
        <f aca="false">L722+M722</f>
        <v>227</v>
      </c>
      <c r="AB722" s="27" t="n">
        <f aca="false">IFERROR(ROUND(Q722/AA722,2),0)</f>
        <v>80.01</v>
      </c>
      <c r="AC722" s="27" t="str">
        <f aca="false">IF(AND(K722="Critical",N722="No"),"URGENT - No Bed","Normal")</f>
        <v>Normal</v>
      </c>
      <c r="AD722" s="33" t="n">
        <f aca="false">INDEX(Lookup_Tables!$B$3:$B$12,MATCH(H722,Lookup_Tables!$A$3:$A$12,0))</f>
        <v>2200000</v>
      </c>
      <c r="AE722" s="27" t="str">
        <f aca="false">INDEX(Lookup_Tables!$C$3:$C$12,MATCH(H722,Lookup_Tables!$A$3:$A$12,0))</f>
        <v>Dr. Rohan Das</v>
      </c>
      <c r="AF722" s="27" t="str">
        <f aca="false">IFERROR(INDEX(Lookup_Tables!$F$16:$F$45,MATCH(I722,Lookup_Tables!$E$16:$E$45,0)),"N/A")</f>
        <v>EMP204</v>
      </c>
      <c r="AG722" s="27" t="n">
        <f aca="false">_xlfn.IFS(R722="Recovered",4,R722="Referred",3,R722="Admitted",2,R722="Deceased",1,TRUE(),0)</f>
        <v>1</v>
      </c>
      <c r="AH722" s="27" t="str">
        <f aca="false">IF(T722&gt;=4,"Satisfied",IF(T722&gt;=3,"Neutral","Needs Improvement"))</f>
        <v>Satisfied</v>
      </c>
    </row>
    <row r="723" customFormat="false" ht="15" hidden="false" customHeight="false" outlineLevel="0" collapsed="false">
      <c r="A723" s="30" t="s">
        <v>2573</v>
      </c>
      <c r="B723" s="30" t="s">
        <v>2574</v>
      </c>
      <c r="C723" s="30" t="n">
        <v>45</v>
      </c>
      <c r="D723" s="30" t="s">
        <v>121</v>
      </c>
      <c r="E723" s="31" t="n">
        <v>45497</v>
      </c>
      <c r="F723" s="30" t="s">
        <v>1044</v>
      </c>
      <c r="G723" s="31" t="n">
        <v>45501</v>
      </c>
      <c r="H723" s="30" t="s">
        <v>135</v>
      </c>
      <c r="I723" s="30" t="s">
        <v>278</v>
      </c>
      <c r="J723" s="30" t="s">
        <v>201</v>
      </c>
      <c r="K723" s="30" t="s">
        <v>126</v>
      </c>
      <c r="L723" s="30" t="n">
        <v>25</v>
      </c>
      <c r="M723" s="30" t="n">
        <v>143</v>
      </c>
      <c r="N723" s="30" t="s">
        <v>186</v>
      </c>
      <c r="O723" s="30" t="s">
        <v>128</v>
      </c>
      <c r="P723" s="30" t="s">
        <v>150</v>
      </c>
      <c r="Q723" s="32" t="n">
        <v>8649.61</v>
      </c>
      <c r="R723" s="30" t="s">
        <v>130</v>
      </c>
      <c r="S723" s="30" t="s">
        <v>178</v>
      </c>
      <c r="T723" s="30" t="n">
        <v>3</v>
      </c>
      <c r="U723" s="30" t="n">
        <f aca="false">YEAR(E723)</f>
        <v>2024</v>
      </c>
      <c r="V723" s="30" t="str">
        <f aca="false">TEXT(E723,"MMM-YYYY")</f>
        <v>Jul-2024</v>
      </c>
      <c r="W723" s="30" t="n">
        <f aca="false">MONTH(E723)</f>
        <v>7</v>
      </c>
      <c r="X723" s="30" t="str">
        <f aca="false">TEXT(WEEKDAY(E723,2),"0")&amp;" - "&amp;TEXT(E723,"dddd")</f>
        <v>3 - Wednesday</v>
      </c>
      <c r="Y723" s="30" t="str">
        <f aca="false">_xlfn.IFS(C723&lt;18,"Child (0-17)",C723&lt;40,"Young Adult (18-39)",C723&lt;60,"Adult (40-59)",TRUE(),"Senior (60+)")</f>
        <v>Adult (40-59)</v>
      </c>
      <c r="Z723" s="30" t="n">
        <f aca="false">ROUND(G723-E723,0)</f>
        <v>4</v>
      </c>
      <c r="AA723" s="30" t="n">
        <f aca="false">L723+M723</f>
        <v>168</v>
      </c>
      <c r="AB723" s="30" t="n">
        <f aca="false">IFERROR(ROUND(Q723/AA723,2),0)</f>
        <v>51.49</v>
      </c>
      <c r="AC723" s="30" t="str">
        <f aca="false">IF(AND(K723="Critical",N723="No"),"URGENT - No Bed","Normal")</f>
        <v>Normal</v>
      </c>
      <c r="AD723" s="34" t="n">
        <f aca="false">INDEX(Lookup_Tables!$B$3:$B$12,MATCH(H723,Lookup_Tables!$A$3:$A$12,0))</f>
        <v>4600000</v>
      </c>
      <c r="AE723" s="30" t="str">
        <f aca="false">INDEX(Lookup_Tables!$C$3:$C$12,MATCH(H723,Lookup_Tables!$A$3:$A$12,0))</f>
        <v>Dr. Farhan Khan</v>
      </c>
      <c r="AF723" s="30" t="str">
        <f aca="false">IFERROR(INDEX(Lookup_Tables!$F$16:$F$45,MATCH(I723,Lookup_Tables!$E$16:$E$45,0)),"N/A")</f>
        <v>EMP208</v>
      </c>
      <c r="AG723" s="30" t="n">
        <f aca="false">_xlfn.IFS(R723="Recovered",4,R723="Referred",3,R723="Admitted",2,R723="Deceased",1,TRUE(),0)</f>
        <v>4</v>
      </c>
      <c r="AH723" s="30" t="str">
        <f aca="false">IF(T723&gt;=4,"Satisfied",IF(T723&gt;=3,"Neutral","Needs Improvement"))</f>
        <v>Neutral</v>
      </c>
    </row>
    <row r="724" customFormat="false" ht="15" hidden="false" customHeight="false" outlineLevel="0" collapsed="false">
      <c r="A724" s="27" t="s">
        <v>4168</v>
      </c>
      <c r="B724" s="27" t="s">
        <v>1483</v>
      </c>
      <c r="C724" s="27" t="n">
        <v>49</v>
      </c>
      <c r="D724" s="27" t="s">
        <v>121</v>
      </c>
      <c r="E724" s="28" t="n">
        <v>45438</v>
      </c>
      <c r="F724" s="27" t="s">
        <v>2607</v>
      </c>
      <c r="G724" s="28" t="n">
        <v>45438</v>
      </c>
      <c r="H724" s="27" t="s">
        <v>161</v>
      </c>
      <c r="I724" s="27" t="s">
        <v>538</v>
      </c>
      <c r="J724" s="27" t="s">
        <v>163</v>
      </c>
      <c r="K724" s="27" t="s">
        <v>156</v>
      </c>
      <c r="L724" s="27" t="n">
        <v>63</v>
      </c>
      <c r="M724" s="27" t="n">
        <v>59</v>
      </c>
      <c r="N724" s="27" t="s">
        <v>127</v>
      </c>
      <c r="O724" s="27" t="s">
        <v>171</v>
      </c>
      <c r="P724" s="27" t="s">
        <v>187</v>
      </c>
      <c r="Q724" s="29" t="n">
        <v>3651.71</v>
      </c>
      <c r="R724" s="27" t="s">
        <v>130</v>
      </c>
      <c r="S724" s="27" t="s">
        <v>141</v>
      </c>
      <c r="T724" s="27" t="n">
        <v>3</v>
      </c>
      <c r="U724" s="27" t="n">
        <f aca="false">YEAR(E724)</f>
        <v>2024</v>
      </c>
      <c r="V724" s="27" t="str">
        <f aca="false">TEXT(E724,"MMM-YYYY")</f>
        <v>May-2024</v>
      </c>
      <c r="W724" s="27" t="n">
        <f aca="false">MONTH(E724)</f>
        <v>5</v>
      </c>
      <c r="X724" s="27" t="str">
        <f aca="false">TEXT(WEEKDAY(E724,2),"0")&amp;" - "&amp;TEXT(E724,"dddd")</f>
        <v>7 - Sunday</v>
      </c>
      <c r="Y724" s="27" t="str">
        <f aca="false">_xlfn.IFS(C724&lt;18,"Child (0-17)",C724&lt;40,"Young Adult (18-39)",C724&lt;60,"Adult (40-59)",TRUE(),"Senior (60+)")</f>
        <v>Adult (40-59)</v>
      </c>
      <c r="Z724" s="27" t="n">
        <f aca="false">ROUND(G724-E724,0)</f>
        <v>0</v>
      </c>
      <c r="AA724" s="27" t="n">
        <f aca="false">L724+M724</f>
        <v>122</v>
      </c>
      <c r="AB724" s="27" t="n">
        <f aca="false">IFERROR(ROUND(Q724/AA724,2),0)</f>
        <v>29.93</v>
      </c>
      <c r="AC724" s="27" t="str">
        <f aca="false">IF(AND(K724="Critical",N724="No"),"URGENT - No Bed","Normal")</f>
        <v>Normal</v>
      </c>
      <c r="AD724" s="33" t="n">
        <f aca="false">INDEX(Lookup_Tables!$B$3:$B$12,MATCH(H724,Lookup_Tables!$A$3:$A$12,0))</f>
        <v>3600000</v>
      </c>
      <c r="AE724" s="27" t="str">
        <f aca="false">INDEX(Lookup_Tables!$C$3:$C$12,MATCH(H724,Lookup_Tables!$A$3:$A$12,0))</f>
        <v>Dr. Sameer Joshi</v>
      </c>
      <c r="AF724" s="27" t="str">
        <f aca="false">IFERROR(INDEX(Lookup_Tables!$F$16:$F$45,MATCH(I724,Lookup_Tables!$E$16:$E$45,0)),"N/A")</f>
        <v>EMP221</v>
      </c>
      <c r="AG724" s="27" t="n">
        <f aca="false">_xlfn.IFS(R724="Recovered",4,R724="Referred",3,R724="Admitted",2,R724="Deceased",1,TRUE(),0)</f>
        <v>4</v>
      </c>
      <c r="AH724" s="27" t="str">
        <f aca="false">IF(T724&gt;=4,"Satisfied",IF(T724&gt;=3,"Neutral","Needs Improvement"))</f>
        <v>Neutral</v>
      </c>
    </row>
    <row r="725" customFormat="false" ht="15" hidden="false" customHeight="false" outlineLevel="0" collapsed="false">
      <c r="A725" s="30" t="s">
        <v>5859</v>
      </c>
      <c r="B725" s="30" t="s">
        <v>3140</v>
      </c>
      <c r="C725" s="30" t="n">
        <v>31</v>
      </c>
      <c r="D725" s="30" t="s">
        <v>121</v>
      </c>
      <c r="E725" s="31" t="n">
        <v>45608</v>
      </c>
      <c r="F725" s="30" t="s">
        <v>299</v>
      </c>
      <c r="G725" s="31" t="n">
        <v>45608</v>
      </c>
      <c r="H725" s="30" t="s">
        <v>146</v>
      </c>
      <c r="I725" s="30" t="s">
        <v>309</v>
      </c>
      <c r="J725" s="30" t="s">
        <v>222</v>
      </c>
      <c r="K725" s="30" t="s">
        <v>156</v>
      </c>
      <c r="L725" s="30" t="n">
        <v>61</v>
      </c>
      <c r="M725" s="30" t="n">
        <v>56</v>
      </c>
      <c r="N725" s="30" t="s">
        <v>127</v>
      </c>
      <c r="O725" s="30" t="s">
        <v>139</v>
      </c>
      <c r="P725" s="30" t="s">
        <v>140</v>
      </c>
      <c r="Q725" s="32" t="n">
        <v>3172.92</v>
      </c>
      <c r="R725" s="30" t="s">
        <v>130</v>
      </c>
      <c r="S725" s="30" t="s">
        <v>164</v>
      </c>
      <c r="T725" s="30" t="n">
        <v>5</v>
      </c>
      <c r="U725" s="30" t="n">
        <f aca="false">YEAR(E725)</f>
        <v>2024</v>
      </c>
      <c r="V725" s="30" t="str">
        <f aca="false">TEXT(E725,"MMM-YYYY")</f>
        <v>Nov-2024</v>
      </c>
      <c r="W725" s="30" t="n">
        <f aca="false">MONTH(E725)</f>
        <v>11</v>
      </c>
      <c r="X725" s="30" t="str">
        <f aca="false">TEXT(WEEKDAY(E725,2),"0")&amp;" - "&amp;TEXT(E725,"dddd")</f>
        <v>2 - Tuesday</v>
      </c>
      <c r="Y725" s="30" t="str">
        <f aca="false">_xlfn.IFS(C725&lt;18,"Child (0-17)",C725&lt;40,"Young Adult (18-39)",C725&lt;60,"Adult (40-59)",TRUE(),"Senior (60+)")</f>
        <v>Young Adult (18-39)</v>
      </c>
      <c r="Z725" s="30" t="n">
        <f aca="false">ROUND(G725-E725,0)</f>
        <v>0</v>
      </c>
      <c r="AA725" s="30" t="n">
        <f aca="false">L725+M725</f>
        <v>117</v>
      </c>
      <c r="AB725" s="30" t="n">
        <f aca="false">IFERROR(ROUND(Q725/AA725,2),0)</f>
        <v>27.12</v>
      </c>
      <c r="AC725" s="30" t="str">
        <f aca="false">IF(AND(K725="Critical",N725="No"),"URGENT - No Bed","Normal")</f>
        <v>Normal</v>
      </c>
      <c r="AD725" s="34" t="n">
        <f aca="false">INDEX(Lookup_Tables!$B$3:$B$12,MATCH(H725,Lookup_Tables!$A$3:$A$12,0))</f>
        <v>2700000</v>
      </c>
      <c r="AE725" s="30" t="str">
        <f aca="false">INDEX(Lookup_Tables!$C$3:$C$12,MATCH(H725,Lookup_Tables!$A$3:$A$12,0))</f>
        <v>Dr. Vikram Singh</v>
      </c>
      <c r="AF725" s="30" t="str">
        <f aca="false">IFERROR(INDEX(Lookup_Tables!$F$16:$F$45,MATCH(I725,Lookup_Tables!$E$16:$E$45,0)),"N/A")</f>
        <v>EMP228</v>
      </c>
      <c r="AG725" s="30" t="n">
        <f aca="false">_xlfn.IFS(R725="Recovered",4,R725="Referred",3,R725="Admitted",2,R725="Deceased",1,TRUE(),0)</f>
        <v>4</v>
      </c>
      <c r="AH725" s="30" t="str">
        <f aca="false">IF(T725&gt;=4,"Satisfied",IF(T725&gt;=3,"Neutral","Needs Improvement"))</f>
        <v>Satisfied</v>
      </c>
    </row>
    <row r="726" customFormat="false" ht="15" hidden="false" customHeight="false" outlineLevel="0" collapsed="false">
      <c r="A726" s="27" t="s">
        <v>5570</v>
      </c>
      <c r="B726" s="27" t="s">
        <v>2300</v>
      </c>
      <c r="C726" s="27" t="n">
        <v>66</v>
      </c>
      <c r="D726" s="27" t="s">
        <v>121</v>
      </c>
      <c r="E726" s="28" t="n">
        <v>45626</v>
      </c>
      <c r="F726" s="27" t="s">
        <v>1553</v>
      </c>
      <c r="G726" s="28" t="n">
        <v>45628</v>
      </c>
      <c r="H726" s="27" t="s">
        <v>168</v>
      </c>
      <c r="I726" s="27" t="s">
        <v>366</v>
      </c>
      <c r="J726" s="27" t="s">
        <v>371</v>
      </c>
      <c r="K726" s="27" t="s">
        <v>126</v>
      </c>
      <c r="L726" s="27" t="n">
        <v>20</v>
      </c>
      <c r="M726" s="27" t="n">
        <v>67</v>
      </c>
      <c r="N726" s="27" t="s">
        <v>186</v>
      </c>
      <c r="O726" s="27" t="s">
        <v>171</v>
      </c>
      <c r="P726" s="27" t="s">
        <v>140</v>
      </c>
      <c r="Q726" s="29" t="n">
        <v>7150.45</v>
      </c>
      <c r="R726" s="27" t="s">
        <v>130</v>
      </c>
      <c r="S726" s="27" t="s">
        <v>131</v>
      </c>
      <c r="T726" s="27" t="n">
        <v>4</v>
      </c>
      <c r="U726" s="27" t="n">
        <f aca="false">YEAR(E726)</f>
        <v>2024</v>
      </c>
      <c r="V726" s="27" t="str">
        <f aca="false">TEXT(E726,"MMM-YYYY")</f>
        <v>Nov-2024</v>
      </c>
      <c r="W726" s="27" t="n">
        <f aca="false">MONTH(E726)</f>
        <v>11</v>
      </c>
      <c r="X726" s="27" t="str">
        <f aca="false">TEXT(WEEKDAY(E726,2),"0")&amp;" - "&amp;TEXT(E726,"dddd")</f>
        <v>6 - Saturday</v>
      </c>
      <c r="Y726" s="27" t="str">
        <f aca="false">_xlfn.IFS(C726&lt;18,"Child (0-17)",C726&lt;40,"Young Adult (18-39)",C726&lt;60,"Adult (40-59)",TRUE(),"Senior (60+)")</f>
        <v>Senior (60+)</v>
      </c>
      <c r="Z726" s="27" t="n">
        <f aca="false">ROUND(G726-E726,0)</f>
        <v>2</v>
      </c>
      <c r="AA726" s="27" t="n">
        <f aca="false">L726+M726</f>
        <v>87</v>
      </c>
      <c r="AB726" s="27" t="n">
        <f aca="false">IFERROR(ROUND(Q726/AA726,2),0)</f>
        <v>82.19</v>
      </c>
      <c r="AC726" s="27" t="str">
        <f aca="false">IF(AND(K726="Critical",N726="No"),"URGENT - No Bed","Normal")</f>
        <v>Normal</v>
      </c>
      <c r="AD726" s="33" t="n">
        <f aca="false">INDEX(Lookup_Tables!$B$3:$B$12,MATCH(H726,Lookup_Tables!$A$3:$A$12,0))</f>
        <v>4400000</v>
      </c>
      <c r="AE726" s="27" t="str">
        <f aca="false">INDEX(Lookup_Tables!$C$3:$C$12,MATCH(H726,Lookup_Tables!$A$3:$A$12,0))</f>
        <v>Dr. Neha Chopra</v>
      </c>
      <c r="AF726" s="27" t="str">
        <f aca="false">IFERROR(INDEX(Lookup_Tables!$F$16:$F$45,MATCH(I726,Lookup_Tables!$E$16:$E$45,0)),"N/A")</f>
        <v>EMP218</v>
      </c>
      <c r="AG726" s="27" t="n">
        <f aca="false">_xlfn.IFS(R726="Recovered",4,R726="Referred",3,R726="Admitted",2,R726="Deceased",1,TRUE(),0)</f>
        <v>4</v>
      </c>
      <c r="AH726" s="27" t="str">
        <f aca="false">IF(T726&gt;=4,"Satisfied",IF(T726&gt;=3,"Neutral","Needs Improvement"))</f>
        <v>Satisfied</v>
      </c>
    </row>
    <row r="727" customFormat="false" ht="15" hidden="false" customHeight="false" outlineLevel="0" collapsed="false">
      <c r="A727" s="30" t="s">
        <v>2575</v>
      </c>
      <c r="B727" s="30" t="s">
        <v>1799</v>
      </c>
      <c r="C727" s="30" t="n">
        <v>48</v>
      </c>
      <c r="D727" s="30" t="s">
        <v>181</v>
      </c>
      <c r="E727" s="31" t="n">
        <v>45417</v>
      </c>
      <c r="F727" s="30" t="s">
        <v>410</v>
      </c>
      <c r="G727" s="31" t="n">
        <v>45431</v>
      </c>
      <c r="H727" s="30" t="s">
        <v>123</v>
      </c>
      <c r="I727" s="30" t="s">
        <v>124</v>
      </c>
      <c r="J727" s="30" t="s">
        <v>227</v>
      </c>
      <c r="K727" s="30" t="s">
        <v>202</v>
      </c>
      <c r="L727" s="30" t="n">
        <v>16</v>
      </c>
      <c r="M727" s="30" t="n">
        <v>224</v>
      </c>
      <c r="N727" s="30" t="s">
        <v>186</v>
      </c>
      <c r="O727" s="30" t="s">
        <v>139</v>
      </c>
      <c r="P727" s="30" t="s">
        <v>150</v>
      </c>
      <c r="Q727" s="32" t="n">
        <v>19604.17</v>
      </c>
      <c r="R727" s="30" t="s">
        <v>462</v>
      </c>
      <c r="S727" s="30" t="s">
        <v>178</v>
      </c>
      <c r="T727" s="30" t="n">
        <v>5</v>
      </c>
      <c r="U727" s="30" t="n">
        <f aca="false">YEAR(E727)</f>
        <v>2024</v>
      </c>
      <c r="V727" s="30" t="str">
        <f aca="false">TEXT(E727,"MMM-YYYY")</f>
        <v>May-2024</v>
      </c>
      <c r="W727" s="30" t="n">
        <f aca="false">MONTH(E727)</f>
        <v>5</v>
      </c>
      <c r="X727" s="30" t="str">
        <f aca="false">TEXT(WEEKDAY(E727,2),"0")&amp;" - "&amp;TEXT(E727,"dddd")</f>
        <v>7 - Sunday</v>
      </c>
      <c r="Y727" s="30" t="str">
        <f aca="false">_xlfn.IFS(C727&lt;18,"Child (0-17)",C727&lt;40,"Young Adult (18-39)",C727&lt;60,"Adult (40-59)",TRUE(),"Senior (60+)")</f>
        <v>Adult (40-59)</v>
      </c>
      <c r="Z727" s="30" t="n">
        <f aca="false">ROUND(G727-E727,0)</f>
        <v>14</v>
      </c>
      <c r="AA727" s="30" t="n">
        <f aca="false">L727+M727</f>
        <v>240</v>
      </c>
      <c r="AB727" s="30" t="n">
        <f aca="false">IFERROR(ROUND(Q727/AA727,2),0)</f>
        <v>81.68</v>
      </c>
      <c r="AC727" s="30" t="str">
        <f aca="false">IF(AND(K727="Critical",N727="No"),"URGENT - No Bed","Normal")</f>
        <v>Normal</v>
      </c>
      <c r="AD727" s="34" t="n">
        <f aca="false">INDEX(Lookup_Tables!$B$3:$B$12,MATCH(H727,Lookup_Tables!$A$3:$A$12,0))</f>
        <v>2200000</v>
      </c>
      <c r="AE727" s="30" t="str">
        <f aca="false">INDEX(Lookup_Tables!$C$3:$C$12,MATCH(H727,Lookup_Tables!$A$3:$A$12,0))</f>
        <v>Dr. Rohan Das</v>
      </c>
      <c r="AF727" s="30" t="str">
        <f aca="false">IFERROR(INDEX(Lookup_Tables!$F$16:$F$45,MATCH(I727,Lookup_Tables!$E$16:$E$45,0)),"N/A")</f>
        <v>EMP205</v>
      </c>
      <c r="AG727" s="30" t="n">
        <f aca="false">_xlfn.IFS(R727="Recovered",4,R727="Referred",3,R727="Admitted",2,R727="Deceased",1,TRUE(),0)</f>
        <v>1</v>
      </c>
      <c r="AH727" s="30" t="str">
        <f aca="false">IF(T727&gt;=4,"Satisfied",IF(T727&gt;=3,"Neutral","Needs Improvement"))</f>
        <v>Satisfied</v>
      </c>
    </row>
    <row r="728" customFormat="false" ht="15" hidden="false" customHeight="false" outlineLevel="0" collapsed="false">
      <c r="A728" s="27" t="s">
        <v>2908</v>
      </c>
      <c r="B728" s="27" t="s">
        <v>930</v>
      </c>
      <c r="C728" s="27" t="n">
        <v>46</v>
      </c>
      <c r="D728" s="27" t="s">
        <v>121</v>
      </c>
      <c r="E728" s="28" t="n">
        <v>45295</v>
      </c>
      <c r="F728" s="27" t="s">
        <v>2235</v>
      </c>
      <c r="G728" s="28" t="n">
        <v>45299</v>
      </c>
      <c r="H728" s="27" t="s">
        <v>242</v>
      </c>
      <c r="I728" s="27" t="s">
        <v>315</v>
      </c>
      <c r="J728" s="27" t="s">
        <v>316</v>
      </c>
      <c r="K728" s="27" t="s">
        <v>126</v>
      </c>
      <c r="L728" s="27" t="n">
        <v>31</v>
      </c>
      <c r="M728" s="27" t="n">
        <v>78</v>
      </c>
      <c r="N728" s="27" t="s">
        <v>127</v>
      </c>
      <c r="O728" s="27" t="s">
        <v>139</v>
      </c>
      <c r="P728" s="27" t="s">
        <v>187</v>
      </c>
      <c r="Q728" s="29" t="n">
        <v>7547.04</v>
      </c>
      <c r="R728" s="27" t="s">
        <v>172</v>
      </c>
      <c r="S728" s="27" t="s">
        <v>131</v>
      </c>
      <c r="T728" s="27" t="n">
        <v>5</v>
      </c>
      <c r="U728" s="27" t="n">
        <f aca="false">YEAR(E728)</f>
        <v>2024</v>
      </c>
      <c r="V728" s="27" t="str">
        <f aca="false">TEXT(E728,"MMM-YYYY")</f>
        <v>Jan-2024</v>
      </c>
      <c r="W728" s="27" t="n">
        <f aca="false">MONTH(E728)</f>
        <v>1</v>
      </c>
      <c r="X728" s="27" t="str">
        <f aca="false">TEXT(WEEKDAY(E728,2),"0")&amp;" - "&amp;TEXT(E728,"dddd")</f>
        <v>4 - Thursday</v>
      </c>
      <c r="Y728" s="27" t="str">
        <f aca="false">_xlfn.IFS(C728&lt;18,"Child (0-17)",C728&lt;40,"Young Adult (18-39)",C728&lt;60,"Adult (40-59)",TRUE(),"Senior (60+)")</f>
        <v>Adult (40-59)</v>
      </c>
      <c r="Z728" s="27" t="n">
        <f aca="false">ROUND(G728-E728,0)</f>
        <v>4</v>
      </c>
      <c r="AA728" s="27" t="n">
        <f aca="false">L728+M728</f>
        <v>109</v>
      </c>
      <c r="AB728" s="27" t="n">
        <f aca="false">IFERROR(ROUND(Q728/AA728,2),0)</f>
        <v>69.24</v>
      </c>
      <c r="AC728" s="27" t="str">
        <f aca="false">IF(AND(K728="Critical",N728="No"),"URGENT - No Bed","Normal")</f>
        <v>Normal</v>
      </c>
      <c r="AD728" s="33" t="n">
        <f aca="false">INDEX(Lookup_Tables!$B$3:$B$12,MATCH(H728,Lookup_Tables!$A$3:$A$12,0))</f>
        <v>3000000</v>
      </c>
      <c r="AE728" s="27" t="str">
        <f aca="false">INDEX(Lookup_Tables!$C$3:$C$12,MATCH(H728,Lookup_Tables!$A$3:$A$12,0))</f>
        <v>Dr. Pooja Iyer</v>
      </c>
      <c r="AF728" s="27" t="str">
        <f aca="false">IFERROR(INDEX(Lookup_Tables!$F$16:$F$45,MATCH(I728,Lookup_Tables!$E$16:$E$45,0)),"N/A")</f>
        <v>EMP213</v>
      </c>
      <c r="AG728" s="27" t="n">
        <f aca="false">_xlfn.IFS(R728="Recovered",4,R728="Referred",3,R728="Admitted",2,R728="Deceased",1,TRUE(),0)</f>
        <v>2</v>
      </c>
      <c r="AH728" s="27" t="str">
        <f aca="false">IF(T728&gt;=4,"Satisfied",IF(T728&gt;=3,"Neutral","Needs Improvement"))</f>
        <v>Satisfied</v>
      </c>
    </row>
    <row r="729" customFormat="false" ht="15" hidden="false" customHeight="false" outlineLevel="0" collapsed="false">
      <c r="A729" s="30" t="s">
        <v>4538</v>
      </c>
      <c r="B729" s="30" t="s">
        <v>4539</v>
      </c>
      <c r="C729" s="30" t="n">
        <v>53</v>
      </c>
      <c r="D729" s="30" t="s">
        <v>181</v>
      </c>
      <c r="E729" s="31" t="n">
        <v>45312</v>
      </c>
      <c r="F729" s="30" t="s">
        <v>614</v>
      </c>
      <c r="G729" s="31" t="n">
        <v>45315</v>
      </c>
      <c r="H729" s="30" t="s">
        <v>168</v>
      </c>
      <c r="I729" s="30" t="s">
        <v>366</v>
      </c>
      <c r="J729" s="30" t="s">
        <v>191</v>
      </c>
      <c r="K729" s="30" t="s">
        <v>156</v>
      </c>
      <c r="L729" s="30" t="n">
        <v>21</v>
      </c>
      <c r="M729" s="30" t="n">
        <v>39</v>
      </c>
      <c r="N729" s="30" t="s">
        <v>127</v>
      </c>
      <c r="O729" s="30" t="s">
        <v>171</v>
      </c>
      <c r="P729" s="30" t="s">
        <v>187</v>
      </c>
      <c r="Q729" s="32" t="n">
        <v>4028.99</v>
      </c>
      <c r="R729" s="30" t="s">
        <v>130</v>
      </c>
      <c r="S729" s="30" t="s">
        <v>151</v>
      </c>
      <c r="T729" s="30" t="n">
        <v>2</v>
      </c>
      <c r="U729" s="30" t="n">
        <f aca="false">YEAR(E729)</f>
        <v>2024</v>
      </c>
      <c r="V729" s="30" t="str">
        <f aca="false">TEXT(E729,"MMM-YYYY")</f>
        <v>Jan-2024</v>
      </c>
      <c r="W729" s="30" t="n">
        <f aca="false">MONTH(E729)</f>
        <v>1</v>
      </c>
      <c r="X729" s="30" t="str">
        <f aca="false">TEXT(WEEKDAY(E729,2),"0")&amp;" - "&amp;TEXT(E729,"dddd")</f>
        <v>7 - Sunday</v>
      </c>
      <c r="Y729" s="30" t="str">
        <f aca="false">_xlfn.IFS(C729&lt;18,"Child (0-17)",C729&lt;40,"Young Adult (18-39)",C729&lt;60,"Adult (40-59)",TRUE(),"Senior (60+)")</f>
        <v>Adult (40-59)</v>
      </c>
      <c r="Z729" s="30" t="n">
        <f aca="false">ROUND(G729-E729,0)</f>
        <v>3</v>
      </c>
      <c r="AA729" s="30" t="n">
        <f aca="false">L729+M729</f>
        <v>60</v>
      </c>
      <c r="AB729" s="30" t="n">
        <f aca="false">IFERROR(ROUND(Q729/AA729,2),0)</f>
        <v>67.15</v>
      </c>
      <c r="AC729" s="30" t="str">
        <f aca="false">IF(AND(K729="Critical",N729="No"),"URGENT - No Bed","Normal")</f>
        <v>Normal</v>
      </c>
      <c r="AD729" s="34" t="n">
        <f aca="false">INDEX(Lookup_Tables!$B$3:$B$12,MATCH(H729,Lookup_Tables!$A$3:$A$12,0))</f>
        <v>4400000</v>
      </c>
      <c r="AE729" s="30" t="str">
        <f aca="false">INDEX(Lookup_Tables!$C$3:$C$12,MATCH(H729,Lookup_Tables!$A$3:$A$12,0))</f>
        <v>Dr. Neha Chopra</v>
      </c>
      <c r="AF729" s="30" t="str">
        <f aca="false">IFERROR(INDEX(Lookup_Tables!$F$16:$F$45,MATCH(I729,Lookup_Tables!$E$16:$E$45,0)),"N/A")</f>
        <v>EMP218</v>
      </c>
      <c r="AG729" s="30" t="n">
        <f aca="false">_xlfn.IFS(R729="Recovered",4,R729="Referred",3,R729="Admitted",2,R729="Deceased",1,TRUE(),0)</f>
        <v>4</v>
      </c>
      <c r="AH729" s="30" t="str">
        <f aca="false">IF(T729&gt;=4,"Satisfied",IF(T729&gt;=3,"Neutral","Needs Improvement"))</f>
        <v>Needs Improvement</v>
      </c>
    </row>
    <row r="730" customFormat="false" ht="15" hidden="false" customHeight="false" outlineLevel="0" collapsed="false">
      <c r="A730" s="27" t="s">
        <v>3231</v>
      </c>
      <c r="B730" s="27" t="s">
        <v>5118</v>
      </c>
      <c r="C730" s="27" t="n">
        <v>57</v>
      </c>
      <c r="D730" s="27" t="s">
        <v>181</v>
      </c>
      <c r="E730" s="28" t="n">
        <v>45539</v>
      </c>
      <c r="F730" s="27" t="s">
        <v>919</v>
      </c>
      <c r="G730" s="28" t="n">
        <v>45539</v>
      </c>
      <c r="H730" s="27" t="s">
        <v>236</v>
      </c>
      <c r="I730" s="27" t="s">
        <v>323</v>
      </c>
      <c r="J730" s="27" t="s">
        <v>287</v>
      </c>
      <c r="K730" s="27" t="s">
        <v>138</v>
      </c>
      <c r="L730" s="27" t="n">
        <v>51</v>
      </c>
      <c r="M730" s="27" t="n">
        <v>39</v>
      </c>
      <c r="N730" s="27" t="s">
        <v>127</v>
      </c>
      <c r="O730" s="27" t="s">
        <v>128</v>
      </c>
      <c r="P730" s="27" t="s">
        <v>129</v>
      </c>
      <c r="Q730" s="29" t="n">
        <v>1546.32</v>
      </c>
      <c r="R730" s="27" t="s">
        <v>130</v>
      </c>
      <c r="S730" s="27" t="s">
        <v>223</v>
      </c>
      <c r="T730" s="27" t="n">
        <v>4</v>
      </c>
      <c r="U730" s="27" t="n">
        <f aca="false">YEAR(E730)</f>
        <v>2024</v>
      </c>
      <c r="V730" s="27" t="str">
        <f aca="false">TEXT(E730,"MMM-YYYY")</f>
        <v>Sep-2024</v>
      </c>
      <c r="W730" s="27" t="n">
        <f aca="false">MONTH(E730)</f>
        <v>9</v>
      </c>
      <c r="X730" s="27" t="str">
        <f aca="false">TEXT(WEEKDAY(E730,2),"0")&amp;" - "&amp;TEXT(E730,"dddd")</f>
        <v>3 - Wednesday</v>
      </c>
      <c r="Y730" s="27" t="str">
        <f aca="false">_xlfn.IFS(C730&lt;18,"Child (0-17)",C730&lt;40,"Young Adult (18-39)",C730&lt;60,"Adult (40-59)",TRUE(),"Senior (60+)")</f>
        <v>Adult (40-59)</v>
      </c>
      <c r="Z730" s="27" t="n">
        <f aca="false">ROUND(G730-E730,0)</f>
        <v>0</v>
      </c>
      <c r="AA730" s="27" t="n">
        <f aca="false">L730+M730</f>
        <v>90</v>
      </c>
      <c r="AB730" s="27" t="n">
        <f aca="false">IFERROR(ROUND(Q730/AA730,2),0)</f>
        <v>17.18</v>
      </c>
      <c r="AC730" s="27" t="str">
        <f aca="false">IF(AND(K730="Critical",N730="No"),"URGENT - No Bed","Normal")</f>
        <v>Normal</v>
      </c>
      <c r="AD730" s="33" t="n">
        <f aca="false">INDEX(Lookup_Tables!$B$3:$B$12,MATCH(H730,Lookup_Tables!$A$3:$A$12,0))</f>
        <v>3900000</v>
      </c>
      <c r="AE730" s="27" t="str">
        <f aca="false">INDEX(Lookup_Tables!$C$3:$C$12,MATCH(H730,Lookup_Tables!$A$3:$A$12,0))</f>
        <v>Dr. Rina Mehta</v>
      </c>
      <c r="AF730" s="27" t="str">
        <f aca="false">IFERROR(INDEX(Lookup_Tables!$F$16:$F$45,MATCH(I730,Lookup_Tables!$E$16:$E$45,0)),"N/A")</f>
        <v>EMP216</v>
      </c>
      <c r="AG730" s="27" t="n">
        <f aca="false">_xlfn.IFS(R730="Recovered",4,R730="Referred",3,R730="Admitted",2,R730="Deceased",1,TRUE(),0)</f>
        <v>4</v>
      </c>
      <c r="AH730" s="27" t="str">
        <f aca="false">IF(T730&gt;=4,"Satisfied",IF(T730&gt;=3,"Neutral","Needs Improvement"))</f>
        <v>Satisfied</v>
      </c>
    </row>
    <row r="731" customFormat="false" ht="15" hidden="false" customHeight="false" outlineLevel="0" collapsed="false">
      <c r="A731" s="30" t="s">
        <v>1928</v>
      </c>
      <c r="B731" s="30" t="s">
        <v>557</v>
      </c>
      <c r="C731" s="30" t="n">
        <v>67</v>
      </c>
      <c r="D731" s="30" t="s">
        <v>121</v>
      </c>
      <c r="E731" s="31" t="n">
        <v>45363</v>
      </c>
      <c r="F731" s="30" t="s">
        <v>1628</v>
      </c>
      <c r="G731" s="31" t="n">
        <v>45364</v>
      </c>
      <c r="H731" s="30" t="s">
        <v>206</v>
      </c>
      <c r="I731" s="30" t="s">
        <v>232</v>
      </c>
      <c r="J731" s="30" t="s">
        <v>615</v>
      </c>
      <c r="K731" s="30" t="s">
        <v>138</v>
      </c>
      <c r="L731" s="30" t="n">
        <v>57</v>
      </c>
      <c r="M731" s="30" t="n">
        <v>24</v>
      </c>
      <c r="N731" s="30" t="s">
        <v>127</v>
      </c>
      <c r="O731" s="30" t="s">
        <v>128</v>
      </c>
      <c r="P731" s="30" t="s">
        <v>150</v>
      </c>
      <c r="Q731" s="32" t="n">
        <v>1610.57</v>
      </c>
      <c r="R731" s="30" t="s">
        <v>130</v>
      </c>
      <c r="S731" s="30" t="s">
        <v>223</v>
      </c>
      <c r="T731" s="30" t="n">
        <v>5</v>
      </c>
      <c r="U731" s="30" t="n">
        <f aca="false">YEAR(E731)</f>
        <v>2024</v>
      </c>
      <c r="V731" s="30" t="str">
        <f aca="false">TEXT(E731,"MMM-YYYY")</f>
        <v>Mar-2024</v>
      </c>
      <c r="W731" s="30" t="n">
        <f aca="false">MONTH(E731)</f>
        <v>3</v>
      </c>
      <c r="X731" s="30" t="str">
        <f aca="false">TEXT(WEEKDAY(E731,2),"0")&amp;" - "&amp;TEXT(E731,"dddd")</f>
        <v>2 - Tuesday</v>
      </c>
      <c r="Y731" s="30" t="str">
        <f aca="false">_xlfn.IFS(C731&lt;18,"Child (0-17)",C731&lt;40,"Young Adult (18-39)",C731&lt;60,"Adult (40-59)",TRUE(),"Senior (60+)")</f>
        <v>Senior (60+)</v>
      </c>
      <c r="Z731" s="30" t="n">
        <f aca="false">ROUND(G731-E731,0)</f>
        <v>1</v>
      </c>
      <c r="AA731" s="30" t="n">
        <f aca="false">L731+M731</f>
        <v>81</v>
      </c>
      <c r="AB731" s="30" t="n">
        <f aca="false">IFERROR(ROUND(Q731/AA731,2),0)</f>
        <v>19.88</v>
      </c>
      <c r="AC731" s="30" t="str">
        <f aca="false">IF(AND(K731="Critical",N731="No"),"URGENT - No Bed","Normal")</f>
        <v>Normal</v>
      </c>
      <c r="AD731" s="34" t="n">
        <f aca="false">INDEX(Lookup_Tables!$B$3:$B$12,MATCH(H731,Lookup_Tables!$A$3:$A$12,0))</f>
        <v>2800000</v>
      </c>
      <c r="AE731" s="30" t="str">
        <f aca="false">INDEX(Lookup_Tables!$C$3:$C$12,MATCH(H731,Lookup_Tables!$A$3:$A$12,0))</f>
        <v>Dr. Suresh Nair</v>
      </c>
      <c r="AF731" s="30" t="str">
        <f aca="false">IFERROR(INDEX(Lookup_Tables!$F$16:$F$45,MATCH(I731,Lookup_Tables!$E$16:$E$45,0)),"N/A")</f>
        <v>EMP210</v>
      </c>
      <c r="AG731" s="30" t="n">
        <f aca="false">_xlfn.IFS(R731="Recovered",4,R731="Referred",3,R731="Admitted",2,R731="Deceased",1,TRUE(),0)</f>
        <v>4</v>
      </c>
      <c r="AH731" s="30" t="str">
        <f aca="false">IF(T731&gt;=4,"Satisfied",IF(T731&gt;=3,"Neutral","Needs Improvement"))</f>
        <v>Satisfied</v>
      </c>
    </row>
    <row r="732" customFormat="false" ht="15" hidden="false" customHeight="false" outlineLevel="0" collapsed="false">
      <c r="A732" s="27" t="s">
        <v>5942</v>
      </c>
      <c r="B732" s="27" t="s">
        <v>799</v>
      </c>
      <c r="C732" s="27" t="n">
        <v>39</v>
      </c>
      <c r="D732" s="27" t="s">
        <v>121</v>
      </c>
      <c r="E732" s="28" t="n">
        <v>45357</v>
      </c>
      <c r="F732" s="27" t="s">
        <v>1268</v>
      </c>
      <c r="G732" s="28" t="n">
        <v>45360</v>
      </c>
      <c r="H732" s="27" t="s">
        <v>206</v>
      </c>
      <c r="I732" s="27" t="s">
        <v>232</v>
      </c>
      <c r="J732" s="27" t="s">
        <v>469</v>
      </c>
      <c r="K732" s="27" t="s">
        <v>126</v>
      </c>
      <c r="L732" s="27" t="n">
        <v>6</v>
      </c>
      <c r="M732" s="27" t="n">
        <v>72</v>
      </c>
      <c r="N732" s="27" t="s">
        <v>186</v>
      </c>
      <c r="O732" s="27" t="s">
        <v>128</v>
      </c>
      <c r="P732" s="27" t="s">
        <v>187</v>
      </c>
      <c r="Q732" s="29" t="n">
        <v>7098.84</v>
      </c>
      <c r="R732" s="27" t="s">
        <v>172</v>
      </c>
      <c r="S732" s="27" t="s">
        <v>157</v>
      </c>
      <c r="T732" s="27" t="n">
        <v>2</v>
      </c>
      <c r="U732" s="27" t="n">
        <f aca="false">YEAR(E732)</f>
        <v>2024</v>
      </c>
      <c r="V732" s="27" t="str">
        <f aca="false">TEXT(E732,"MMM-YYYY")</f>
        <v>Mar-2024</v>
      </c>
      <c r="W732" s="27" t="n">
        <f aca="false">MONTH(E732)</f>
        <v>3</v>
      </c>
      <c r="X732" s="27" t="str">
        <f aca="false">TEXT(WEEKDAY(E732,2),"0")&amp;" - "&amp;TEXT(E732,"dddd")</f>
        <v>3 - Wednesday</v>
      </c>
      <c r="Y732" s="27" t="str">
        <f aca="false">_xlfn.IFS(C732&lt;18,"Child (0-17)",C732&lt;40,"Young Adult (18-39)",C732&lt;60,"Adult (40-59)",TRUE(),"Senior (60+)")</f>
        <v>Young Adult (18-39)</v>
      </c>
      <c r="Z732" s="27" t="n">
        <f aca="false">ROUND(G732-E732,0)</f>
        <v>3</v>
      </c>
      <c r="AA732" s="27" t="n">
        <f aca="false">L732+M732</f>
        <v>78</v>
      </c>
      <c r="AB732" s="27" t="n">
        <f aca="false">IFERROR(ROUND(Q732/AA732,2),0)</f>
        <v>91.01</v>
      </c>
      <c r="AC732" s="27" t="str">
        <f aca="false">IF(AND(K732="Critical",N732="No"),"URGENT - No Bed","Normal")</f>
        <v>Normal</v>
      </c>
      <c r="AD732" s="33" t="n">
        <f aca="false">INDEX(Lookup_Tables!$B$3:$B$12,MATCH(H732,Lookup_Tables!$A$3:$A$12,0))</f>
        <v>2800000</v>
      </c>
      <c r="AE732" s="27" t="str">
        <f aca="false">INDEX(Lookup_Tables!$C$3:$C$12,MATCH(H732,Lookup_Tables!$A$3:$A$12,0))</f>
        <v>Dr. Suresh Nair</v>
      </c>
      <c r="AF732" s="27" t="str">
        <f aca="false">IFERROR(INDEX(Lookup_Tables!$F$16:$F$45,MATCH(I732,Lookup_Tables!$E$16:$E$45,0)),"N/A")</f>
        <v>EMP210</v>
      </c>
      <c r="AG732" s="27" t="n">
        <f aca="false">_xlfn.IFS(R732="Recovered",4,R732="Referred",3,R732="Admitted",2,R732="Deceased",1,TRUE(),0)</f>
        <v>2</v>
      </c>
      <c r="AH732" s="27" t="str">
        <f aca="false">IF(T732&gt;=4,"Satisfied",IF(T732&gt;=3,"Neutral","Needs Improvement"))</f>
        <v>Needs Improvement</v>
      </c>
    </row>
    <row r="733" customFormat="false" ht="15" hidden="false" customHeight="false" outlineLevel="0" collapsed="false">
      <c r="A733" s="30" t="s">
        <v>3551</v>
      </c>
      <c r="B733" s="30" t="s">
        <v>1483</v>
      </c>
      <c r="C733" s="30" t="n">
        <v>37</v>
      </c>
      <c r="D733" s="30" t="s">
        <v>121</v>
      </c>
      <c r="E733" s="31" t="n">
        <v>45379</v>
      </c>
      <c r="F733" s="30" t="s">
        <v>205</v>
      </c>
      <c r="G733" s="31" t="n">
        <v>45381</v>
      </c>
      <c r="H733" s="30" t="s">
        <v>161</v>
      </c>
      <c r="I733" s="30" t="s">
        <v>538</v>
      </c>
      <c r="J733" s="30" t="s">
        <v>163</v>
      </c>
      <c r="K733" s="30" t="s">
        <v>156</v>
      </c>
      <c r="L733" s="30" t="n">
        <v>39</v>
      </c>
      <c r="M733" s="30" t="n">
        <v>85</v>
      </c>
      <c r="N733" s="30" t="s">
        <v>127</v>
      </c>
      <c r="O733" s="30" t="s">
        <v>139</v>
      </c>
      <c r="P733" s="30" t="s">
        <v>129</v>
      </c>
      <c r="Q733" s="32" t="n">
        <v>3625.77</v>
      </c>
      <c r="R733" s="30" t="s">
        <v>172</v>
      </c>
      <c r="S733" s="30" t="s">
        <v>131</v>
      </c>
      <c r="T733" s="30" t="n">
        <v>2</v>
      </c>
      <c r="U733" s="30" t="n">
        <f aca="false">YEAR(E733)</f>
        <v>2024</v>
      </c>
      <c r="V733" s="30" t="str">
        <f aca="false">TEXT(E733,"MMM-YYYY")</f>
        <v>Mar-2024</v>
      </c>
      <c r="W733" s="30" t="n">
        <f aca="false">MONTH(E733)</f>
        <v>3</v>
      </c>
      <c r="X733" s="30" t="str">
        <f aca="false">TEXT(WEEKDAY(E733,2),"0")&amp;" - "&amp;TEXT(E733,"dddd")</f>
        <v>4 - Thursday</v>
      </c>
      <c r="Y733" s="30" t="str">
        <f aca="false">_xlfn.IFS(C733&lt;18,"Child (0-17)",C733&lt;40,"Young Adult (18-39)",C733&lt;60,"Adult (40-59)",TRUE(),"Senior (60+)")</f>
        <v>Young Adult (18-39)</v>
      </c>
      <c r="Z733" s="30" t="n">
        <f aca="false">ROUND(G733-E733,0)</f>
        <v>2</v>
      </c>
      <c r="AA733" s="30" t="n">
        <f aca="false">L733+M733</f>
        <v>124</v>
      </c>
      <c r="AB733" s="30" t="n">
        <f aca="false">IFERROR(ROUND(Q733/AA733,2),0)</f>
        <v>29.24</v>
      </c>
      <c r="AC733" s="30" t="str">
        <f aca="false">IF(AND(K733="Critical",N733="No"),"URGENT - No Bed","Normal")</f>
        <v>Normal</v>
      </c>
      <c r="AD733" s="34" t="n">
        <f aca="false">INDEX(Lookup_Tables!$B$3:$B$12,MATCH(H733,Lookup_Tables!$A$3:$A$12,0))</f>
        <v>3600000</v>
      </c>
      <c r="AE733" s="30" t="str">
        <f aca="false">INDEX(Lookup_Tables!$C$3:$C$12,MATCH(H733,Lookup_Tables!$A$3:$A$12,0))</f>
        <v>Dr. Sameer Joshi</v>
      </c>
      <c r="AF733" s="30" t="str">
        <f aca="false">IFERROR(INDEX(Lookup_Tables!$F$16:$F$45,MATCH(I733,Lookup_Tables!$E$16:$E$45,0)),"N/A")</f>
        <v>EMP221</v>
      </c>
      <c r="AG733" s="30" t="n">
        <f aca="false">_xlfn.IFS(R733="Recovered",4,R733="Referred",3,R733="Admitted",2,R733="Deceased",1,TRUE(),0)</f>
        <v>2</v>
      </c>
      <c r="AH733" s="30" t="str">
        <f aca="false">IF(T733&gt;=4,"Satisfied",IF(T733&gt;=3,"Neutral","Needs Improvement"))</f>
        <v>Needs Improvement</v>
      </c>
    </row>
    <row r="734" customFormat="false" ht="15" hidden="false" customHeight="false" outlineLevel="0" collapsed="false">
      <c r="A734" s="27" t="s">
        <v>6681</v>
      </c>
      <c r="B734" s="27" t="s">
        <v>4643</v>
      </c>
      <c r="C734" s="27" t="n">
        <v>30</v>
      </c>
      <c r="D734" s="27" t="s">
        <v>181</v>
      </c>
      <c r="E734" s="28" t="n">
        <v>45450</v>
      </c>
      <c r="F734" s="27" t="s">
        <v>567</v>
      </c>
      <c r="G734" s="28" t="n">
        <v>45450</v>
      </c>
      <c r="H734" s="27" t="s">
        <v>161</v>
      </c>
      <c r="I734" s="27" t="s">
        <v>538</v>
      </c>
      <c r="J734" s="27" t="s">
        <v>648</v>
      </c>
      <c r="K734" s="27" t="s">
        <v>138</v>
      </c>
      <c r="L734" s="27" t="n">
        <v>65</v>
      </c>
      <c r="M734" s="27" t="n">
        <v>30</v>
      </c>
      <c r="N734" s="27" t="s">
        <v>127</v>
      </c>
      <c r="O734" s="27" t="s">
        <v>149</v>
      </c>
      <c r="P734" s="27" t="s">
        <v>187</v>
      </c>
      <c r="Q734" s="29" t="n">
        <v>2429.95</v>
      </c>
      <c r="R734" s="27" t="s">
        <v>130</v>
      </c>
      <c r="S734" s="27" t="s">
        <v>157</v>
      </c>
      <c r="T734" s="27" t="n">
        <v>5</v>
      </c>
      <c r="U734" s="27" t="n">
        <f aca="false">YEAR(E734)</f>
        <v>2024</v>
      </c>
      <c r="V734" s="27" t="str">
        <f aca="false">TEXT(E734,"MMM-YYYY")</f>
        <v>Jun-2024</v>
      </c>
      <c r="W734" s="27" t="n">
        <f aca="false">MONTH(E734)</f>
        <v>6</v>
      </c>
      <c r="X734" s="27" t="str">
        <f aca="false">TEXT(WEEKDAY(E734,2),"0")&amp;" - "&amp;TEXT(E734,"dddd")</f>
        <v>5 - Friday</v>
      </c>
      <c r="Y734" s="27" t="str">
        <f aca="false">_xlfn.IFS(C734&lt;18,"Child (0-17)",C734&lt;40,"Young Adult (18-39)",C734&lt;60,"Adult (40-59)",TRUE(),"Senior (60+)")</f>
        <v>Young Adult (18-39)</v>
      </c>
      <c r="Z734" s="27" t="n">
        <f aca="false">ROUND(G734-E734,0)</f>
        <v>0</v>
      </c>
      <c r="AA734" s="27" t="n">
        <f aca="false">L734+M734</f>
        <v>95</v>
      </c>
      <c r="AB734" s="27" t="n">
        <f aca="false">IFERROR(ROUND(Q734/AA734,2),0)</f>
        <v>25.58</v>
      </c>
      <c r="AC734" s="27" t="str">
        <f aca="false">IF(AND(K734="Critical",N734="No"),"URGENT - No Bed","Normal")</f>
        <v>Normal</v>
      </c>
      <c r="AD734" s="33" t="n">
        <f aca="false">INDEX(Lookup_Tables!$B$3:$B$12,MATCH(H734,Lookup_Tables!$A$3:$A$12,0))</f>
        <v>3600000</v>
      </c>
      <c r="AE734" s="27" t="str">
        <f aca="false">INDEX(Lookup_Tables!$C$3:$C$12,MATCH(H734,Lookup_Tables!$A$3:$A$12,0))</f>
        <v>Dr. Sameer Joshi</v>
      </c>
      <c r="AF734" s="27" t="str">
        <f aca="false">IFERROR(INDEX(Lookup_Tables!$F$16:$F$45,MATCH(I734,Lookup_Tables!$E$16:$E$45,0)),"N/A")</f>
        <v>EMP221</v>
      </c>
      <c r="AG734" s="27" t="n">
        <f aca="false">_xlfn.IFS(R734="Recovered",4,R734="Referred",3,R734="Admitted",2,R734="Deceased",1,TRUE(),0)</f>
        <v>4</v>
      </c>
      <c r="AH734" s="27" t="str">
        <f aca="false">IF(T734&gt;=4,"Satisfied",IF(T734&gt;=3,"Neutral","Needs Improvement"))</f>
        <v>Satisfied</v>
      </c>
    </row>
    <row r="735" customFormat="false" ht="15" hidden="false" customHeight="false" outlineLevel="0" collapsed="false">
      <c r="A735" s="30" t="s">
        <v>6144</v>
      </c>
      <c r="B735" s="30" t="s">
        <v>4892</v>
      </c>
      <c r="C735" s="30" t="n">
        <v>75</v>
      </c>
      <c r="D735" s="30" t="s">
        <v>181</v>
      </c>
      <c r="E735" s="31" t="n">
        <v>45632</v>
      </c>
      <c r="F735" s="30" t="s">
        <v>1674</v>
      </c>
      <c r="G735" s="31" t="n">
        <v>45642</v>
      </c>
      <c r="H735" s="30" t="s">
        <v>236</v>
      </c>
      <c r="I735" s="30" t="s">
        <v>237</v>
      </c>
      <c r="J735" s="30" t="s">
        <v>375</v>
      </c>
      <c r="K735" s="30" t="s">
        <v>202</v>
      </c>
      <c r="L735" s="30" t="n">
        <v>17</v>
      </c>
      <c r="M735" s="30" t="n">
        <v>196</v>
      </c>
      <c r="N735" s="30" t="s">
        <v>186</v>
      </c>
      <c r="O735" s="30" t="s">
        <v>139</v>
      </c>
      <c r="P735" s="30" t="s">
        <v>187</v>
      </c>
      <c r="Q735" s="32" t="n">
        <v>19380.87</v>
      </c>
      <c r="R735" s="30" t="s">
        <v>130</v>
      </c>
      <c r="S735" s="30" t="s">
        <v>197</v>
      </c>
      <c r="T735" s="30" t="n">
        <v>4</v>
      </c>
      <c r="U735" s="30" t="n">
        <f aca="false">YEAR(E735)</f>
        <v>2024</v>
      </c>
      <c r="V735" s="30" t="str">
        <f aca="false">TEXT(E735,"MMM-YYYY")</f>
        <v>Dec-2024</v>
      </c>
      <c r="W735" s="30" t="n">
        <f aca="false">MONTH(E735)</f>
        <v>12</v>
      </c>
      <c r="X735" s="30" t="str">
        <f aca="false">TEXT(WEEKDAY(E735,2),"0")&amp;" - "&amp;TEXT(E735,"dddd")</f>
        <v>5 - Friday</v>
      </c>
      <c r="Y735" s="30" t="str">
        <f aca="false">_xlfn.IFS(C735&lt;18,"Child (0-17)",C735&lt;40,"Young Adult (18-39)",C735&lt;60,"Adult (40-59)",TRUE(),"Senior (60+)")</f>
        <v>Senior (60+)</v>
      </c>
      <c r="Z735" s="30" t="n">
        <f aca="false">ROUND(G735-E735,0)</f>
        <v>10</v>
      </c>
      <c r="AA735" s="30" t="n">
        <f aca="false">L735+M735</f>
        <v>213</v>
      </c>
      <c r="AB735" s="30" t="n">
        <f aca="false">IFERROR(ROUND(Q735/AA735,2),0)</f>
        <v>90.99</v>
      </c>
      <c r="AC735" s="30" t="str">
        <f aca="false">IF(AND(K735="Critical",N735="No"),"URGENT - No Bed","Normal")</f>
        <v>Normal</v>
      </c>
      <c r="AD735" s="34" t="n">
        <f aca="false">INDEX(Lookup_Tables!$B$3:$B$12,MATCH(H735,Lookup_Tables!$A$3:$A$12,0))</f>
        <v>3900000</v>
      </c>
      <c r="AE735" s="30" t="str">
        <f aca="false">INDEX(Lookup_Tables!$C$3:$C$12,MATCH(H735,Lookup_Tables!$A$3:$A$12,0))</f>
        <v>Dr. Rina Mehta</v>
      </c>
      <c r="AF735" s="30" t="str">
        <f aca="false">IFERROR(INDEX(Lookup_Tables!$F$16:$F$45,MATCH(I735,Lookup_Tables!$E$16:$E$45,0)),"N/A")</f>
        <v>EMP215</v>
      </c>
      <c r="AG735" s="30" t="n">
        <f aca="false">_xlfn.IFS(R735="Recovered",4,R735="Referred",3,R735="Admitted",2,R735="Deceased",1,TRUE(),0)</f>
        <v>4</v>
      </c>
      <c r="AH735" s="30" t="str">
        <f aca="false">IF(T735&gt;=4,"Satisfied",IF(T735&gt;=3,"Neutral","Needs Improvement"))</f>
        <v>Satisfied</v>
      </c>
    </row>
    <row r="736" customFormat="false" ht="15" hidden="false" customHeight="false" outlineLevel="0" collapsed="false">
      <c r="A736" s="27" t="s">
        <v>4652</v>
      </c>
      <c r="B736" s="27" t="s">
        <v>844</v>
      </c>
      <c r="C736" s="27" t="n">
        <v>18</v>
      </c>
      <c r="D736" s="27" t="s">
        <v>181</v>
      </c>
      <c r="E736" s="28" t="n">
        <v>45385</v>
      </c>
      <c r="F736" s="27" t="s">
        <v>1104</v>
      </c>
      <c r="G736" s="28" t="n">
        <v>45386</v>
      </c>
      <c r="H736" s="27" t="s">
        <v>183</v>
      </c>
      <c r="I736" s="27" t="s">
        <v>184</v>
      </c>
      <c r="J736" s="27" t="s">
        <v>213</v>
      </c>
      <c r="K736" s="27" t="s">
        <v>138</v>
      </c>
      <c r="L736" s="27" t="n">
        <v>54</v>
      </c>
      <c r="M736" s="27" t="n">
        <v>32</v>
      </c>
      <c r="N736" s="27" t="s">
        <v>127</v>
      </c>
      <c r="O736" s="27" t="s">
        <v>171</v>
      </c>
      <c r="P736" s="27" t="s">
        <v>187</v>
      </c>
      <c r="Q736" s="29" t="n">
        <v>2592.28</v>
      </c>
      <c r="R736" s="27" t="s">
        <v>130</v>
      </c>
      <c r="S736" s="27" t="s">
        <v>223</v>
      </c>
      <c r="T736" s="27" t="n">
        <v>4</v>
      </c>
      <c r="U736" s="27" t="n">
        <f aca="false">YEAR(E736)</f>
        <v>2024</v>
      </c>
      <c r="V736" s="27" t="str">
        <f aca="false">TEXT(E736,"MMM-YYYY")</f>
        <v>Apr-2024</v>
      </c>
      <c r="W736" s="27" t="n">
        <f aca="false">MONTH(E736)</f>
        <v>4</v>
      </c>
      <c r="X736" s="27" t="str">
        <f aca="false">TEXT(WEEKDAY(E736,2),"0")&amp;" - "&amp;TEXT(E736,"dddd")</f>
        <v>3 - Wednesday</v>
      </c>
      <c r="Y736" s="27" t="str">
        <f aca="false">_xlfn.IFS(C736&lt;18,"Child (0-17)",C736&lt;40,"Young Adult (18-39)",C736&lt;60,"Adult (40-59)",TRUE(),"Senior (60+)")</f>
        <v>Young Adult (18-39)</v>
      </c>
      <c r="Z736" s="27" t="n">
        <f aca="false">ROUND(G736-E736,0)</f>
        <v>1</v>
      </c>
      <c r="AA736" s="27" t="n">
        <f aca="false">L736+M736</f>
        <v>86</v>
      </c>
      <c r="AB736" s="27" t="n">
        <f aca="false">IFERROR(ROUND(Q736/AA736,2),0)</f>
        <v>30.14</v>
      </c>
      <c r="AC736" s="27" t="str">
        <f aca="false">IF(AND(K736="Critical",N736="No"),"URGENT - No Bed","Normal")</f>
        <v>Normal</v>
      </c>
      <c r="AD736" s="33" t="n">
        <f aca="false">INDEX(Lookup_Tables!$B$3:$B$12,MATCH(H736,Lookup_Tables!$A$3:$A$12,0))</f>
        <v>3100000</v>
      </c>
      <c r="AE736" s="27" t="str">
        <f aca="false">INDEX(Lookup_Tables!$C$3:$C$12,MATCH(H736,Lookup_Tables!$A$3:$A$12,0))</f>
        <v>Dr. Kavita Rao</v>
      </c>
      <c r="AF736" s="27" t="str">
        <f aca="false">IFERROR(INDEX(Lookup_Tables!$F$16:$F$45,MATCH(I736,Lookup_Tables!$E$16:$E$45,0)),"N/A")</f>
        <v>EMP226</v>
      </c>
      <c r="AG736" s="27" t="n">
        <f aca="false">_xlfn.IFS(R736="Recovered",4,R736="Referred",3,R736="Admitted",2,R736="Deceased",1,TRUE(),0)</f>
        <v>4</v>
      </c>
      <c r="AH736" s="27" t="str">
        <f aca="false">IF(T736&gt;=4,"Satisfied",IF(T736&gt;=3,"Neutral","Needs Improvement"))</f>
        <v>Satisfied</v>
      </c>
    </row>
    <row r="737" customFormat="false" ht="15" hidden="false" customHeight="false" outlineLevel="0" collapsed="false">
      <c r="A737" s="30" t="s">
        <v>3680</v>
      </c>
      <c r="B737" s="30" t="s">
        <v>1305</v>
      </c>
      <c r="C737" s="30" t="n">
        <v>65</v>
      </c>
      <c r="D737" s="30" t="s">
        <v>181</v>
      </c>
      <c r="E737" s="31" t="n">
        <v>45591</v>
      </c>
      <c r="F737" s="30" t="s">
        <v>211</v>
      </c>
      <c r="G737" s="31" t="n">
        <v>45591</v>
      </c>
      <c r="H737" s="30" t="s">
        <v>123</v>
      </c>
      <c r="I737" s="30" t="s">
        <v>155</v>
      </c>
      <c r="J737" s="30" t="s">
        <v>418</v>
      </c>
      <c r="K737" s="30" t="s">
        <v>138</v>
      </c>
      <c r="L737" s="30" t="n">
        <v>45</v>
      </c>
      <c r="M737" s="30" t="n">
        <v>30</v>
      </c>
      <c r="N737" s="30" t="s">
        <v>127</v>
      </c>
      <c r="O737" s="30" t="s">
        <v>128</v>
      </c>
      <c r="P737" s="30" t="s">
        <v>140</v>
      </c>
      <c r="Q737" s="32" t="n">
        <v>949.75</v>
      </c>
      <c r="R737" s="30" t="s">
        <v>130</v>
      </c>
      <c r="S737" s="30" t="s">
        <v>197</v>
      </c>
      <c r="T737" s="30" t="n">
        <v>3</v>
      </c>
      <c r="U737" s="30" t="n">
        <f aca="false">YEAR(E737)</f>
        <v>2024</v>
      </c>
      <c r="V737" s="30" t="str">
        <f aca="false">TEXT(E737,"MMM-YYYY")</f>
        <v>Oct-2024</v>
      </c>
      <c r="W737" s="30" t="n">
        <f aca="false">MONTH(E737)</f>
        <v>10</v>
      </c>
      <c r="X737" s="30" t="str">
        <f aca="false">TEXT(WEEKDAY(E737,2),"0")&amp;" - "&amp;TEXT(E737,"dddd")</f>
        <v>6 - Saturday</v>
      </c>
      <c r="Y737" s="30" t="str">
        <f aca="false">_xlfn.IFS(C737&lt;18,"Child (0-17)",C737&lt;40,"Young Adult (18-39)",C737&lt;60,"Adult (40-59)",TRUE(),"Senior (60+)")</f>
        <v>Senior (60+)</v>
      </c>
      <c r="Z737" s="30" t="n">
        <f aca="false">ROUND(G737-E737,0)</f>
        <v>0</v>
      </c>
      <c r="AA737" s="30" t="n">
        <f aca="false">L737+M737</f>
        <v>75</v>
      </c>
      <c r="AB737" s="30" t="n">
        <f aca="false">IFERROR(ROUND(Q737/AA737,2),0)</f>
        <v>12.66</v>
      </c>
      <c r="AC737" s="30" t="str">
        <f aca="false">IF(AND(K737="Critical",N737="No"),"URGENT - No Bed","Normal")</f>
        <v>Normal</v>
      </c>
      <c r="AD737" s="34" t="n">
        <f aca="false">INDEX(Lookup_Tables!$B$3:$B$12,MATCH(H737,Lookup_Tables!$A$3:$A$12,0))</f>
        <v>2200000</v>
      </c>
      <c r="AE737" s="30" t="str">
        <f aca="false">INDEX(Lookup_Tables!$C$3:$C$12,MATCH(H737,Lookup_Tables!$A$3:$A$12,0))</f>
        <v>Dr. Rohan Das</v>
      </c>
      <c r="AF737" s="30" t="str">
        <f aca="false">IFERROR(INDEX(Lookup_Tables!$F$16:$F$45,MATCH(I737,Lookup_Tables!$E$16:$E$45,0)),"N/A")</f>
        <v>EMP203</v>
      </c>
      <c r="AG737" s="30" t="n">
        <f aca="false">_xlfn.IFS(R737="Recovered",4,R737="Referred",3,R737="Admitted",2,R737="Deceased",1,TRUE(),0)</f>
        <v>4</v>
      </c>
      <c r="AH737" s="30" t="str">
        <f aca="false">IF(T737&gt;=4,"Satisfied",IF(T737&gt;=3,"Neutral","Needs Improvement"))</f>
        <v>Neutral</v>
      </c>
    </row>
    <row r="738" customFormat="false" ht="15" hidden="false" customHeight="false" outlineLevel="0" collapsed="false">
      <c r="A738" s="27" t="s">
        <v>2249</v>
      </c>
      <c r="B738" s="27" t="s">
        <v>2250</v>
      </c>
      <c r="C738" s="27" t="n">
        <v>39</v>
      </c>
      <c r="D738" s="27" t="s">
        <v>121</v>
      </c>
      <c r="E738" s="28" t="n">
        <v>45589</v>
      </c>
      <c r="F738" s="27" t="s">
        <v>601</v>
      </c>
      <c r="G738" s="28" t="n">
        <v>45591</v>
      </c>
      <c r="H738" s="27" t="s">
        <v>123</v>
      </c>
      <c r="I738" s="27" t="s">
        <v>304</v>
      </c>
      <c r="J738" s="27" t="s">
        <v>508</v>
      </c>
      <c r="K738" s="27" t="s">
        <v>126</v>
      </c>
      <c r="L738" s="27" t="n">
        <v>34</v>
      </c>
      <c r="M738" s="27" t="n">
        <v>45</v>
      </c>
      <c r="N738" s="27" t="s">
        <v>186</v>
      </c>
      <c r="O738" s="27" t="s">
        <v>139</v>
      </c>
      <c r="P738" s="27" t="s">
        <v>150</v>
      </c>
      <c r="Q738" s="29" t="n">
        <v>7160.21</v>
      </c>
      <c r="R738" s="27" t="s">
        <v>130</v>
      </c>
      <c r="S738" s="27" t="s">
        <v>157</v>
      </c>
      <c r="T738" s="27" t="n">
        <v>4</v>
      </c>
      <c r="U738" s="27" t="n">
        <f aca="false">YEAR(E738)</f>
        <v>2024</v>
      </c>
      <c r="V738" s="27" t="str">
        <f aca="false">TEXT(E738,"MMM-YYYY")</f>
        <v>Oct-2024</v>
      </c>
      <c r="W738" s="27" t="n">
        <f aca="false">MONTH(E738)</f>
        <v>10</v>
      </c>
      <c r="X738" s="27" t="str">
        <f aca="false">TEXT(WEEKDAY(E738,2),"0")&amp;" - "&amp;TEXT(E738,"dddd")</f>
        <v>4 - Thursday</v>
      </c>
      <c r="Y738" s="27" t="str">
        <f aca="false">_xlfn.IFS(C738&lt;18,"Child (0-17)",C738&lt;40,"Young Adult (18-39)",C738&lt;60,"Adult (40-59)",TRUE(),"Senior (60+)")</f>
        <v>Young Adult (18-39)</v>
      </c>
      <c r="Z738" s="27" t="n">
        <f aca="false">ROUND(G738-E738,0)</f>
        <v>2</v>
      </c>
      <c r="AA738" s="27" t="n">
        <f aca="false">L738+M738</f>
        <v>79</v>
      </c>
      <c r="AB738" s="27" t="n">
        <f aca="false">IFERROR(ROUND(Q738/AA738,2),0)</f>
        <v>90.64</v>
      </c>
      <c r="AC738" s="27" t="str">
        <f aca="false">IF(AND(K738="Critical",N738="No"),"URGENT - No Bed","Normal")</f>
        <v>Normal</v>
      </c>
      <c r="AD738" s="33" t="n">
        <f aca="false">INDEX(Lookup_Tables!$B$3:$B$12,MATCH(H738,Lookup_Tables!$A$3:$A$12,0))</f>
        <v>2200000</v>
      </c>
      <c r="AE738" s="27" t="str">
        <f aca="false">INDEX(Lookup_Tables!$C$3:$C$12,MATCH(H738,Lookup_Tables!$A$3:$A$12,0))</f>
        <v>Dr. Rohan Das</v>
      </c>
      <c r="AF738" s="27" t="str">
        <f aca="false">IFERROR(INDEX(Lookup_Tables!$F$16:$F$45,MATCH(I738,Lookup_Tables!$E$16:$E$45,0)),"N/A")</f>
        <v>EMP204</v>
      </c>
      <c r="AG738" s="27" t="n">
        <f aca="false">_xlfn.IFS(R738="Recovered",4,R738="Referred",3,R738="Admitted",2,R738="Deceased",1,TRUE(),0)</f>
        <v>4</v>
      </c>
      <c r="AH738" s="27" t="str">
        <f aca="false">IF(T738&gt;=4,"Satisfied",IF(T738&gt;=3,"Neutral","Needs Improvement"))</f>
        <v>Satisfied</v>
      </c>
    </row>
    <row r="739" customFormat="false" ht="15" hidden="false" customHeight="false" outlineLevel="0" collapsed="false">
      <c r="A739" s="30" t="s">
        <v>693</v>
      </c>
      <c r="B739" s="30" t="s">
        <v>694</v>
      </c>
      <c r="C739" s="30" t="n">
        <v>26</v>
      </c>
      <c r="D739" s="30" t="s">
        <v>181</v>
      </c>
      <c r="E739" s="31" t="n">
        <v>45622</v>
      </c>
      <c r="F739" s="30" t="s">
        <v>695</v>
      </c>
      <c r="G739" s="31" t="n">
        <v>45623</v>
      </c>
      <c r="H739" s="30" t="s">
        <v>168</v>
      </c>
      <c r="I739" s="30" t="s">
        <v>169</v>
      </c>
      <c r="J739" s="30" t="s">
        <v>367</v>
      </c>
      <c r="K739" s="30" t="s">
        <v>138</v>
      </c>
      <c r="L739" s="30" t="n">
        <v>84</v>
      </c>
      <c r="M739" s="30" t="n">
        <v>24</v>
      </c>
      <c r="N739" s="30" t="s">
        <v>127</v>
      </c>
      <c r="O739" s="30" t="s">
        <v>128</v>
      </c>
      <c r="P739" s="30" t="s">
        <v>140</v>
      </c>
      <c r="Q739" s="32" t="n">
        <v>1635.16</v>
      </c>
      <c r="R739" s="30" t="s">
        <v>130</v>
      </c>
      <c r="S739" s="30" t="s">
        <v>157</v>
      </c>
      <c r="T739" s="30" t="n">
        <v>5</v>
      </c>
      <c r="U739" s="30" t="n">
        <f aca="false">YEAR(E739)</f>
        <v>2024</v>
      </c>
      <c r="V739" s="30" t="str">
        <f aca="false">TEXT(E739,"MMM-YYYY")</f>
        <v>Nov-2024</v>
      </c>
      <c r="W739" s="30" t="n">
        <f aca="false">MONTH(E739)</f>
        <v>11</v>
      </c>
      <c r="X739" s="30" t="str">
        <f aca="false">TEXT(WEEKDAY(E739,2),"0")&amp;" - "&amp;TEXT(E739,"dddd")</f>
        <v>2 - Tuesday</v>
      </c>
      <c r="Y739" s="30" t="str">
        <f aca="false">_xlfn.IFS(C739&lt;18,"Child (0-17)",C739&lt;40,"Young Adult (18-39)",C739&lt;60,"Adult (40-59)",TRUE(),"Senior (60+)")</f>
        <v>Young Adult (18-39)</v>
      </c>
      <c r="Z739" s="30" t="n">
        <f aca="false">ROUND(G739-E739,0)</f>
        <v>1</v>
      </c>
      <c r="AA739" s="30" t="n">
        <f aca="false">L739+M739</f>
        <v>108</v>
      </c>
      <c r="AB739" s="30" t="n">
        <f aca="false">IFERROR(ROUND(Q739/AA739,2),0)</f>
        <v>15.14</v>
      </c>
      <c r="AC739" s="30" t="str">
        <f aca="false">IF(AND(K739="Critical",N739="No"),"URGENT - No Bed","Normal")</f>
        <v>Normal</v>
      </c>
      <c r="AD739" s="34" t="n">
        <f aca="false">INDEX(Lookup_Tables!$B$3:$B$12,MATCH(H739,Lookup_Tables!$A$3:$A$12,0))</f>
        <v>4400000</v>
      </c>
      <c r="AE739" s="30" t="str">
        <f aca="false">INDEX(Lookup_Tables!$C$3:$C$12,MATCH(H739,Lookup_Tables!$A$3:$A$12,0))</f>
        <v>Dr. Neha Chopra</v>
      </c>
      <c r="AF739" s="30" t="str">
        <f aca="false">IFERROR(INDEX(Lookup_Tables!$F$16:$F$45,MATCH(I739,Lookup_Tables!$E$16:$E$45,0)),"N/A")</f>
        <v>EMP220</v>
      </c>
      <c r="AG739" s="30" t="n">
        <f aca="false">_xlfn.IFS(R739="Recovered",4,R739="Referred",3,R739="Admitted",2,R739="Deceased",1,TRUE(),0)</f>
        <v>4</v>
      </c>
      <c r="AH739" s="30" t="str">
        <f aca="false">IF(T739&gt;=4,"Satisfied",IF(T739&gt;=3,"Neutral","Needs Improvement"))</f>
        <v>Satisfied</v>
      </c>
    </row>
    <row r="740" customFormat="false" ht="15" hidden="false" customHeight="false" outlineLevel="0" collapsed="false">
      <c r="A740" s="27" t="s">
        <v>1291</v>
      </c>
      <c r="B740" s="27" t="s">
        <v>873</v>
      </c>
      <c r="C740" s="27" t="n">
        <v>39</v>
      </c>
      <c r="D740" s="27" t="s">
        <v>181</v>
      </c>
      <c r="E740" s="28" t="n">
        <v>45325</v>
      </c>
      <c r="F740" s="27" t="s">
        <v>907</v>
      </c>
      <c r="G740" s="28" t="n">
        <v>45326</v>
      </c>
      <c r="H740" s="27" t="s">
        <v>206</v>
      </c>
      <c r="I740" s="27" t="s">
        <v>300</v>
      </c>
      <c r="J740" s="27" t="s">
        <v>593</v>
      </c>
      <c r="K740" s="27" t="s">
        <v>138</v>
      </c>
      <c r="L740" s="27" t="n">
        <v>43</v>
      </c>
      <c r="M740" s="27" t="n">
        <v>21</v>
      </c>
      <c r="N740" s="27" t="s">
        <v>127</v>
      </c>
      <c r="O740" s="27" t="s">
        <v>171</v>
      </c>
      <c r="P740" s="27" t="s">
        <v>140</v>
      </c>
      <c r="Q740" s="29" t="n">
        <v>1229.4</v>
      </c>
      <c r="R740" s="27" t="s">
        <v>130</v>
      </c>
      <c r="S740" s="27" t="s">
        <v>157</v>
      </c>
      <c r="T740" s="27" t="n">
        <v>4</v>
      </c>
      <c r="U740" s="27" t="n">
        <f aca="false">YEAR(E740)</f>
        <v>2024</v>
      </c>
      <c r="V740" s="27" t="str">
        <f aca="false">TEXT(E740,"MMM-YYYY")</f>
        <v>Feb-2024</v>
      </c>
      <c r="W740" s="27" t="n">
        <f aca="false">MONTH(E740)</f>
        <v>2</v>
      </c>
      <c r="X740" s="27" t="str">
        <f aca="false">TEXT(WEEKDAY(E740,2),"0")&amp;" - "&amp;TEXT(E740,"dddd")</f>
        <v>6 - Saturday</v>
      </c>
      <c r="Y740" s="27" t="str">
        <f aca="false">_xlfn.IFS(C740&lt;18,"Child (0-17)",C740&lt;40,"Young Adult (18-39)",C740&lt;60,"Adult (40-59)",TRUE(),"Senior (60+)")</f>
        <v>Young Adult (18-39)</v>
      </c>
      <c r="Z740" s="27" t="n">
        <f aca="false">ROUND(G740-E740,0)</f>
        <v>1</v>
      </c>
      <c r="AA740" s="27" t="n">
        <f aca="false">L740+M740</f>
        <v>64</v>
      </c>
      <c r="AB740" s="27" t="n">
        <f aca="false">IFERROR(ROUND(Q740/AA740,2),0)</f>
        <v>19.21</v>
      </c>
      <c r="AC740" s="27" t="str">
        <f aca="false">IF(AND(K740="Critical",N740="No"),"URGENT - No Bed","Normal")</f>
        <v>Normal</v>
      </c>
      <c r="AD740" s="33" t="n">
        <f aca="false">INDEX(Lookup_Tables!$B$3:$B$12,MATCH(H740,Lookup_Tables!$A$3:$A$12,0))</f>
        <v>2800000</v>
      </c>
      <c r="AE740" s="27" t="str">
        <f aca="false">INDEX(Lookup_Tables!$C$3:$C$12,MATCH(H740,Lookup_Tables!$A$3:$A$12,0))</f>
        <v>Dr. Suresh Nair</v>
      </c>
      <c r="AF740" s="27" t="str">
        <f aca="false">IFERROR(INDEX(Lookup_Tables!$F$16:$F$45,MATCH(I740,Lookup_Tables!$E$16:$E$45,0)),"N/A")</f>
        <v>EMP211</v>
      </c>
      <c r="AG740" s="27" t="n">
        <f aca="false">_xlfn.IFS(R740="Recovered",4,R740="Referred",3,R740="Admitted",2,R740="Deceased",1,TRUE(),0)</f>
        <v>4</v>
      </c>
      <c r="AH740" s="27" t="str">
        <f aca="false">IF(T740&gt;=4,"Satisfied",IF(T740&gt;=3,"Neutral","Needs Improvement"))</f>
        <v>Satisfied</v>
      </c>
    </row>
    <row r="741" customFormat="false" ht="15" hidden="false" customHeight="false" outlineLevel="0" collapsed="false">
      <c r="A741" s="30" t="s">
        <v>6030</v>
      </c>
      <c r="B741" s="30" t="s">
        <v>4867</v>
      </c>
      <c r="C741" s="30" t="n">
        <v>24</v>
      </c>
      <c r="D741" s="30" t="s">
        <v>121</v>
      </c>
      <c r="E741" s="31" t="n">
        <v>45604</v>
      </c>
      <c r="F741" s="30" t="s">
        <v>1462</v>
      </c>
      <c r="G741" s="31" t="n">
        <v>45604</v>
      </c>
      <c r="H741" s="30" t="s">
        <v>161</v>
      </c>
      <c r="I741" s="30" t="s">
        <v>320</v>
      </c>
      <c r="J741" s="30" t="s">
        <v>648</v>
      </c>
      <c r="K741" s="30" t="s">
        <v>138</v>
      </c>
      <c r="L741" s="30" t="n">
        <v>40</v>
      </c>
      <c r="M741" s="30" t="n">
        <v>34</v>
      </c>
      <c r="N741" s="30" t="s">
        <v>127</v>
      </c>
      <c r="O741" s="30" t="s">
        <v>139</v>
      </c>
      <c r="P741" s="30" t="s">
        <v>129</v>
      </c>
      <c r="Q741" s="32" t="n">
        <v>2116.98</v>
      </c>
      <c r="R741" s="30" t="s">
        <v>130</v>
      </c>
      <c r="S741" s="30" t="s">
        <v>223</v>
      </c>
      <c r="T741" s="30" t="n">
        <v>4</v>
      </c>
      <c r="U741" s="30" t="n">
        <f aca="false">YEAR(E741)</f>
        <v>2024</v>
      </c>
      <c r="V741" s="30" t="str">
        <f aca="false">TEXT(E741,"MMM-YYYY")</f>
        <v>Nov-2024</v>
      </c>
      <c r="W741" s="30" t="n">
        <f aca="false">MONTH(E741)</f>
        <v>11</v>
      </c>
      <c r="X741" s="30" t="str">
        <f aca="false">TEXT(WEEKDAY(E741,2),"0")&amp;" - "&amp;TEXT(E741,"dddd")</f>
        <v>5 - Friday</v>
      </c>
      <c r="Y741" s="30" t="str">
        <f aca="false">_xlfn.IFS(C741&lt;18,"Child (0-17)",C741&lt;40,"Young Adult (18-39)",C741&lt;60,"Adult (40-59)",TRUE(),"Senior (60+)")</f>
        <v>Young Adult (18-39)</v>
      </c>
      <c r="Z741" s="30" t="n">
        <f aca="false">ROUND(G741-E741,0)</f>
        <v>0</v>
      </c>
      <c r="AA741" s="30" t="n">
        <f aca="false">L741+M741</f>
        <v>74</v>
      </c>
      <c r="AB741" s="30" t="n">
        <f aca="false">IFERROR(ROUND(Q741/AA741,2),0)</f>
        <v>28.61</v>
      </c>
      <c r="AC741" s="30" t="str">
        <f aca="false">IF(AND(K741="Critical",N741="No"),"URGENT - No Bed","Normal")</f>
        <v>Normal</v>
      </c>
      <c r="AD741" s="34" t="n">
        <f aca="false">INDEX(Lookup_Tables!$B$3:$B$12,MATCH(H741,Lookup_Tables!$A$3:$A$12,0))</f>
        <v>3600000</v>
      </c>
      <c r="AE741" s="30" t="str">
        <f aca="false">INDEX(Lookup_Tables!$C$3:$C$12,MATCH(H741,Lookup_Tables!$A$3:$A$12,0))</f>
        <v>Dr. Sameer Joshi</v>
      </c>
      <c r="AF741" s="30" t="str">
        <f aca="false">IFERROR(INDEX(Lookup_Tables!$F$16:$F$45,MATCH(I741,Lookup_Tables!$E$16:$E$45,0)),"N/A")</f>
        <v>EMP223</v>
      </c>
      <c r="AG741" s="30" t="n">
        <f aca="false">_xlfn.IFS(R741="Recovered",4,R741="Referred",3,R741="Admitted",2,R741="Deceased",1,TRUE(),0)</f>
        <v>4</v>
      </c>
      <c r="AH741" s="30" t="str">
        <f aca="false">IF(T741&gt;=4,"Satisfied",IF(T741&gt;=3,"Neutral","Needs Improvement"))</f>
        <v>Satisfied</v>
      </c>
    </row>
    <row r="742" customFormat="false" ht="15" hidden="false" customHeight="false" outlineLevel="0" collapsed="false">
      <c r="A742" s="27" t="s">
        <v>5383</v>
      </c>
      <c r="B742" s="27" t="s">
        <v>2572</v>
      </c>
      <c r="C742" s="27" t="n">
        <v>56</v>
      </c>
      <c r="D742" s="27" t="s">
        <v>181</v>
      </c>
      <c r="E742" s="28" t="n">
        <v>45447</v>
      </c>
      <c r="F742" s="27" t="s">
        <v>621</v>
      </c>
      <c r="G742" s="28" t="n">
        <v>45448</v>
      </c>
      <c r="H742" s="27" t="s">
        <v>206</v>
      </c>
      <c r="I742" s="27" t="s">
        <v>232</v>
      </c>
      <c r="J742" s="27" t="s">
        <v>615</v>
      </c>
      <c r="K742" s="27" t="s">
        <v>138</v>
      </c>
      <c r="L742" s="27" t="n">
        <v>77</v>
      </c>
      <c r="M742" s="27" t="n">
        <v>24</v>
      </c>
      <c r="N742" s="27" t="s">
        <v>127</v>
      </c>
      <c r="O742" s="27" t="s">
        <v>139</v>
      </c>
      <c r="P742" s="27" t="s">
        <v>129</v>
      </c>
      <c r="Q742" s="29" t="n">
        <v>671.35</v>
      </c>
      <c r="R742" s="27" t="s">
        <v>172</v>
      </c>
      <c r="S742" s="27" t="s">
        <v>131</v>
      </c>
      <c r="T742" s="27" t="n">
        <v>3</v>
      </c>
      <c r="U742" s="27" t="n">
        <f aca="false">YEAR(E742)</f>
        <v>2024</v>
      </c>
      <c r="V742" s="27" t="str">
        <f aca="false">TEXT(E742,"MMM-YYYY")</f>
        <v>Jun-2024</v>
      </c>
      <c r="W742" s="27" t="n">
        <f aca="false">MONTH(E742)</f>
        <v>6</v>
      </c>
      <c r="X742" s="27" t="str">
        <f aca="false">TEXT(WEEKDAY(E742,2),"0")&amp;" - "&amp;TEXT(E742,"dddd")</f>
        <v>2 - Tuesday</v>
      </c>
      <c r="Y742" s="27" t="str">
        <f aca="false">_xlfn.IFS(C742&lt;18,"Child (0-17)",C742&lt;40,"Young Adult (18-39)",C742&lt;60,"Adult (40-59)",TRUE(),"Senior (60+)")</f>
        <v>Adult (40-59)</v>
      </c>
      <c r="Z742" s="27" t="n">
        <f aca="false">ROUND(G742-E742,0)</f>
        <v>1</v>
      </c>
      <c r="AA742" s="27" t="n">
        <f aca="false">L742+M742</f>
        <v>101</v>
      </c>
      <c r="AB742" s="27" t="n">
        <f aca="false">IFERROR(ROUND(Q742/AA742,2),0)</f>
        <v>6.65</v>
      </c>
      <c r="AC742" s="27" t="str">
        <f aca="false">IF(AND(K742="Critical",N742="No"),"URGENT - No Bed","Normal")</f>
        <v>Normal</v>
      </c>
      <c r="AD742" s="33" t="n">
        <f aca="false">INDEX(Lookup_Tables!$B$3:$B$12,MATCH(H742,Lookup_Tables!$A$3:$A$12,0))</f>
        <v>2800000</v>
      </c>
      <c r="AE742" s="27" t="str">
        <f aca="false">INDEX(Lookup_Tables!$C$3:$C$12,MATCH(H742,Lookup_Tables!$A$3:$A$12,0))</f>
        <v>Dr. Suresh Nair</v>
      </c>
      <c r="AF742" s="27" t="str">
        <f aca="false">IFERROR(INDEX(Lookup_Tables!$F$16:$F$45,MATCH(I742,Lookup_Tables!$E$16:$E$45,0)),"N/A")</f>
        <v>EMP210</v>
      </c>
      <c r="AG742" s="27" t="n">
        <f aca="false">_xlfn.IFS(R742="Recovered",4,R742="Referred",3,R742="Admitted",2,R742="Deceased",1,TRUE(),0)</f>
        <v>2</v>
      </c>
      <c r="AH742" s="27" t="str">
        <f aca="false">IF(T742&gt;=4,"Satisfied",IF(T742&gt;=3,"Neutral","Needs Improvement"))</f>
        <v>Neutral</v>
      </c>
    </row>
    <row r="743" customFormat="false" ht="15" hidden="false" customHeight="false" outlineLevel="0" collapsed="false">
      <c r="A743" s="30" t="s">
        <v>4992</v>
      </c>
      <c r="B743" s="30" t="s">
        <v>1452</v>
      </c>
      <c r="C743" s="30" t="n">
        <v>76</v>
      </c>
      <c r="D743" s="30" t="s">
        <v>121</v>
      </c>
      <c r="E743" s="31" t="n">
        <v>45363</v>
      </c>
      <c r="F743" s="30" t="s">
        <v>1023</v>
      </c>
      <c r="G743" s="31" t="n">
        <v>45365</v>
      </c>
      <c r="H743" s="30" t="s">
        <v>217</v>
      </c>
      <c r="I743" s="30" t="s">
        <v>282</v>
      </c>
      <c r="J743" s="30" t="s">
        <v>218</v>
      </c>
      <c r="K743" s="30" t="s">
        <v>126</v>
      </c>
      <c r="L743" s="30" t="n">
        <v>23</v>
      </c>
      <c r="M743" s="30" t="n">
        <v>92</v>
      </c>
      <c r="N743" s="30" t="s">
        <v>186</v>
      </c>
      <c r="O743" s="30" t="s">
        <v>139</v>
      </c>
      <c r="P743" s="30" t="s">
        <v>129</v>
      </c>
      <c r="Q743" s="32" t="n">
        <v>7531.37</v>
      </c>
      <c r="R743" s="30" t="s">
        <v>172</v>
      </c>
      <c r="S743" s="30" t="s">
        <v>178</v>
      </c>
      <c r="T743" s="30" t="n">
        <v>3</v>
      </c>
      <c r="U743" s="30" t="n">
        <f aca="false">YEAR(E743)</f>
        <v>2024</v>
      </c>
      <c r="V743" s="30" t="str">
        <f aca="false">TEXT(E743,"MMM-YYYY")</f>
        <v>Mar-2024</v>
      </c>
      <c r="W743" s="30" t="n">
        <f aca="false">MONTH(E743)</f>
        <v>3</v>
      </c>
      <c r="X743" s="30" t="str">
        <f aca="false">TEXT(WEEKDAY(E743,2),"0")&amp;" - "&amp;TEXT(E743,"dddd")</f>
        <v>2 - Tuesday</v>
      </c>
      <c r="Y743" s="30" t="str">
        <f aca="false">_xlfn.IFS(C743&lt;18,"Child (0-17)",C743&lt;40,"Young Adult (18-39)",C743&lt;60,"Adult (40-59)",TRUE(),"Senior (60+)")</f>
        <v>Senior (60+)</v>
      </c>
      <c r="Z743" s="30" t="n">
        <f aca="false">ROUND(G743-E743,0)</f>
        <v>2</v>
      </c>
      <c r="AA743" s="30" t="n">
        <f aca="false">L743+M743</f>
        <v>115</v>
      </c>
      <c r="AB743" s="30" t="n">
        <f aca="false">IFERROR(ROUND(Q743/AA743,2),0)</f>
        <v>65.49</v>
      </c>
      <c r="AC743" s="30" t="str">
        <f aca="false">IF(AND(K743="Critical",N743="No"),"URGENT - No Bed","Normal")</f>
        <v>Normal</v>
      </c>
      <c r="AD743" s="34" t="n">
        <f aca="false">INDEX(Lookup_Tables!$B$3:$B$12,MATCH(H743,Lookup_Tables!$A$3:$A$12,0))</f>
        <v>4200000</v>
      </c>
      <c r="AE743" s="30" t="str">
        <f aca="false">INDEX(Lookup_Tables!$C$3:$C$12,MATCH(H743,Lookup_Tables!$A$3:$A$12,0))</f>
        <v>Dr. Anil Kapoor</v>
      </c>
      <c r="AF743" s="30" t="str">
        <f aca="false">IFERROR(INDEX(Lookup_Tables!$F$16:$F$45,MATCH(I743,Lookup_Tables!$E$16:$E$45,0)),"N/A")</f>
        <v>EMP200</v>
      </c>
      <c r="AG743" s="30" t="n">
        <f aca="false">_xlfn.IFS(R743="Recovered",4,R743="Referred",3,R743="Admitted",2,R743="Deceased",1,TRUE(),0)</f>
        <v>2</v>
      </c>
      <c r="AH743" s="30" t="str">
        <f aca="false">IF(T743&gt;=4,"Satisfied",IF(T743&gt;=3,"Neutral","Needs Improvement"))</f>
        <v>Neutral</v>
      </c>
    </row>
    <row r="744" customFormat="false" ht="15" hidden="false" customHeight="false" outlineLevel="0" collapsed="false">
      <c r="A744" s="27" t="s">
        <v>6360</v>
      </c>
      <c r="B744" s="27" t="s">
        <v>3229</v>
      </c>
      <c r="C744" s="27" t="n">
        <v>46</v>
      </c>
      <c r="D744" s="27" t="s">
        <v>121</v>
      </c>
      <c r="E744" s="28" t="n">
        <v>45432</v>
      </c>
      <c r="F744" s="27" t="s">
        <v>1068</v>
      </c>
      <c r="G744" s="28" t="n">
        <v>45433</v>
      </c>
      <c r="H744" s="27" t="s">
        <v>183</v>
      </c>
      <c r="I744" s="27" t="s">
        <v>212</v>
      </c>
      <c r="J744" s="27" t="s">
        <v>431</v>
      </c>
      <c r="K744" s="27" t="s">
        <v>138</v>
      </c>
      <c r="L744" s="27" t="n">
        <v>80</v>
      </c>
      <c r="M744" s="27" t="n">
        <v>45</v>
      </c>
      <c r="N744" s="27" t="s">
        <v>127</v>
      </c>
      <c r="O744" s="27" t="s">
        <v>128</v>
      </c>
      <c r="P744" s="27" t="s">
        <v>129</v>
      </c>
      <c r="Q744" s="29" t="n">
        <v>2350.6</v>
      </c>
      <c r="R744" s="27" t="s">
        <v>172</v>
      </c>
      <c r="S744" s="27" t="s">
        <v>335</v>
      </c>
      <c r="T744" s="27" t="n">
        <v>4</v>
      </c>
      <c r="U744" s="27" t="n">
        <f aca="false">YEAR(E744)</f>
        <v>2024</v>
      </c>
      <c r="V744" s="27" t="str">
        <f aca="false">TEXT(E744,"MMM-YYYY")</f>
        <v>May-2024</v>
      </c>
      <c r="W744" s="27" t="n">
        <f aca="false">MONTH(E744)</f>
        <v>5</v>
      </c>
      <c r="X744" s="27" t="str">
        <f aca="false">TEXT(WEEKDAY(E744,2),"0")&amp;" - "&amp;TEXT(E744,"dddd")</f>
        <v>1 - Monday</v>
      </c>
      <c r="Y744" s="27" t="str">
        <f aca="false">_xlfn.IFS(C744&lt;18,"Child (0-17)",C744&lt;40,"Young Adult (18-39)",C744&lt;60,"Adult (40-59)",TRUE(),"Senior (60+)")</f>
        <v>Adult (40-59)</v>
      </c>
      <c r="Z744" s="27" t="n">
        <f aca="false">ROUND(G744-E744,0)</f>
        <v>1</v>
      </c>
      <c r="AA744" s="27" t="n">
        <f aca="false">L744+M744</f>
        <v>125</v>
      </c>
      <c r="AB744" s="27" t="n">
        <f aca="false">IFERROR(ROUND(Q744/AA744,2),0)</f>
        <v>18.8</v>
      </c>
      <c r="AC744" s="27" t="str">
        <f aca="false">IF(AND(K744="Critical",N744="No"),"URGENT - No Bed","Normal")</f>
        <v>Normal</v>
      </c>
      <c r="AD744" s="33" t="n">
        <f aca="false">INDEX(Lookup_Tables!$B$3:$B$12,MATCH(H744,Lookup_Tables!$A$3:$A$12,0))</f>
        <v>3100000</v>
      </c>
      <c r="AE744" s="27" t="str">
        <f aca="false">INDEX(Lookup_Tables!$C$3:$C$12,MATCH(H744,Lookup_Tables!$A$3:$A$12,0))</f>
        <v>Dr. Kavita Rao</v>
      </c>
      <c r="AF744" s="27" t="str">
        <f aca="false">IFERROR(INDEX(Lookup_Tables!$F$16:$F$45,MATCH(I744,Lookup_Tables!$E$16:$E$45,0)),"N/A")</f>
        <v>EMP225</v>
      </c>
      <c r="AG744" s="27" t="n">
        <f aca="false">_xlfn.IFS(R744="Recovered",4,R744="Referred",3,R744="Admitted",2,R744="Deceased",1,TRUE(),0)</f>
        <v>2</v>
      </c>
      <c r="AH744" s="27" t="str">
        <f aca="false">IF(T744&gt;=4,"Satisfied",IF(T744&gt;=3,"Neutral","Needs Improvement"))</f>
        <v>Satisfied</v>
      </c>
    </row>
    <row r="745" customFormat="false" ht="15" hidden="false" customHeight="false" outlineLevel="0" collapsed="false">
      <c r="A745" s="30" t="s">
        <v>2795</v>
      </c>
      <c r="B745" s="30" t="s">
        <v>2796</v>
      </c>
      <c r="C745" s="30" t="n">
        <v>13</v>
      </c>
      <c r="D745" s="30" t="s">
        <v>144</v>
      </c>
      <c r="E745" s="31" t="n">
        <v>45592</v>
      </c>
      <c r="F745" s="30" t="s">
        <v>2176</v>
      </c>
      <c r="G745" s="31" t="n">
        <v>45593</v>
      </c>
      <c r="H745" s="30" t="s">
        <v>236</v>
      </c>
      <c r="I745" s="30" t="s">
        <v>323</v>
      </c>
      <c r="J745" s="30" t="s">
        <v>455</v>
      </c>
      <c r="K745" s="30" t="s">
        <v>138</v>
      </c>
      <c r="L745" s="30" t="n">
        <v>67</v>
      </c>
      <c r="M745" s="30" t="n">
        <v>29</v>
      </c>
      <c r="N745" s="30" t="s">
        <v>127</v>
      </c>
      <c r="O745" s="30" t="s">
        <v>128</v>
      </c>
      <c r="P745" s="30" t="s">
        <v>140</v>
      </c>
      <c r="Q745" s="32" t="n">
        <v>2496.7</v>
      </c>
      <c r="R745" s="30" t="s">
        <v>130</v>
      </c>
      <c r="S745" s="30" t="s">
        <v>141</v>
      </c>
      <c r="T745" s="30" t="n">
        <v>2</v>
      </c>
      <c r="U745" s="30" t="n">
        <f aca="false">YEAR(E745)</f>
        <v>2024</v>
      </c>
      <c r="V745" s="30" t="str">
        <f aca="false">TEXT(E745,"MMM-YYYY")</f>
        <v>Oct-2024</v>
      </c>
      <c r="W745" s="30" t="n">
        <f aca="false">MONTH(E745)</f>
        <v>10</v>
      </c>
      <c r="X745" s="30" t="str">
        <f aca="false">TEXT(WEEKDAY(E745,2),"0")&amp;" - "&amp;TEXT(E745,"dddd")</f>
        <v>7 - Sunday</v>
      </c>
      <c r="Y745" s="30" t="str">
        <f aca="false">_xlfn.IFS(C745&lt;18,"Child (0-17)",C745&lt;40,"Young Adult (18-39)",C745&lt;60,"Adult (40-59)",TRUE(),"Senior (60+)")</f>
        <v>Child (0-17)</v>
      </c>
      <c r="Z745" s="30" t="n">
        <f aca="false">ROUND(G745-E745,0)</f>
        <v>1</v>
      </c>
      <c r="AA745" s="30" t="n">
        <f aca="false">L745+M745</f>
        <v>96</v>
      </c>
      <c r="AB745" s="30" t="n">
        <f aca="false">IFERROR(ROUND(Q745/AA745,2),0)</f>
        <v>26.01</v>
      </c>
      <c r="AC745" s="30" t="str">
        <f aca="false">IF(AND(K745="Critical",N745="No"),"URGENT - No Bed","Normal")</f>
        <v>Normal</v>
      </c>
      <c r="AD745" s="34" t="n">
        <f aca="false">INDEX(Lookup_Tables!$B$3:$B$12,MATCH(H745,Lookup_Tables!$A$3:$A$12,0))</f>
        <v>3900000</v>
      </c>
      <c r="AE745" s="30" t="str">
        <f aca="false">INDEX(Lookup_Tables!$C$3:$C$12,MATCH(H745,Lookup_Tables!$A$3:$A$12,0))</f>
        <v>Dr. Rina Mehta</v>
      </c>
      <c r="AF745" s="30" t="str">
        <f aca="false">IFERROR(INDEX(Lookup_Tables!$F$16:$F$45,MATCH(I745,Lookup_Tables!$E$16:$E$45,0)),"N/A")</f>
        <v>EMP216</v>
      </c>
      <c r="AG745" s="30" t="n">
        <f aca="false">_xlfn.IFS(R745="Recovered",4,R745="Referred",3,R745="Admitted",2,R745="Deceased",1,TRUE(),0)</f>
        <v>4</v>
      </c>
      <c r="AH745" s="30" t="str">
        <f aca="false">IF(T745&gt;=4,"Satisfied",IF(T745&gt;=3,"Neutral","Needs Improvement"))</f>
        <v>Needs Improvement</v>
      </c>
    </row>
    <row r="746" customFormat="false" ht="15" hidden="false" customHeight="false" outlineLevel="0" collapsed="false">
      <c r="A746" s="27" t="s">
        <v>2479</v>
      </c>
      <c r="B746" s="27" t="s">
        <v>2480</v>
      </c>
      <c r="C746" s="27" t="n">
        <v>11</v>
      </c>
      <c r="D746" s="27" t="s">
        <v>181</v>
      </c>
      <c r="E746" s="28" t="n">
        <v>45445</v>
      </c>
      <c r="F746" s="27" t="s">
        <v>1016</v>
      </c>
      <c r="G746" s="28" t="n">
        <v>45445</v>
      </c>
      <c r="H746" s="27" t="s">
        <v>168</v>
      </c>
      <c r="I746" s="27" t="s">
        <v>366</v>
      </c>
      <c r="J746" s="27" t="s">
        <v>367</v>
      </c>
      <c r="K746" s="27" t="s">
        <v>138</v>
      </c>
      <c r="L746" s="27" t="n">
        <v>89</v>
      </c>
      <c r="M746" s="27" t="n">
        <v>39</v>
      </c>
      <c r="N746" s="27" t="s">
        <v>127</v>
      </c>
      <c r="O746" s="27" t="s">
        <v>139</v>
      </c>
      <c r="P746" s="27" t="s">
        <v>150</v>
      </c>
      <c r="Q746" s="29" t="n">
        <v>2264.14</v>
      </c>
      <c r="R746" s="27" t="s">
        <v>130</v>
      </c>
      <c r="S746" s="27" t="s">
        <v>164</v>
      </c>
      <c r="T746" s="27" t="n">
        <v>5</v>
      </c>
      <c r="U746" s="27" t="n">
        <f aca="false">YEAR(E746)</f>
        <v>2024</v>
      </c>
      <c r="V746" s="27" t="str">
        <f aca="false">TEXT(E746,"MMM-YYYY")</f>
        <v>Jun-2024</v>
      </c>
      <c r="W746" s="27" t="n">
        <f aca="false">MONTH(E746)</f>
        <v>6</v>
      </c>
      <c r="X746" s="27" t="str">
        <f aca="false">TEXT(WEEKDAY(E746,2),"0")&amp;" - "&amp;TEXT(E746,"dddd")</f>
        <v>7 - Sunday</v>
      </c>
      <c r="Y746" s="27" t="str">
        <f aca="false">_xlfn.IFS(C746&lt;18,"Child (0-17)",C746&lt;40,"Young Adult (18-39)",C746&lt;60,"Adult (40-59)",TRUE(),"Senior (60+)")</f>
        <v>Child (0-17)</v>
      </c>
      <c r="Z746" s="27" t="n">
        <f aca="false">ROUND(G746-E746,0)</f>
        <v>0</v>
      </c>
      <c r="AA746" s="27" t="n">
        <f aca="false">L746+M746</f>
        <v>128</v>
      </c>
      <c r="AB746" s="27" t="n">
        <f aca="false">IFERROR(ROUND(Q746/AA746,2),0)</f>
        <v>17.69</v>
      </c>
      <c r="AC746" s="27" t="str">
        <f aca="false">IF(AND(K746="Critical",N746="No"),"URGENT - No Bed","Normal")</f>
        <v>Normal</v>
      </c>
      <c r="AD746" s="33" t="n">
        <f aca="false">INDEX(Lookup_Tables!$B$3:$B$12,MATCH(H746,Lookup_Tables!$A$3:$A$12,0))</f>
        <v>4400000</v>
      </c>
      <c r="AE746" s="27" t="str">
        <f aca="false">INDEX(Lookup_Tables!$C$3:$C$12,MATCH(H746,Lookup_Tables!$A$3:$A$12,0))</f>
        <v>Dr. Neha Chopra</v>
      </c>
      <c r="AF746" s="27" t="str">
        <f aca="false">IFERROR(INDEX(Lookup_Tables!$F$16:$F$45,MATCH(I746,Lookup_Tables!$E$16:$E$45,0)),"N/A")</f>
        <v>EMP218</v>
      </c>
      <c r="AG746" s="27" t="n">
        <f aca="false">_xlfn.IFS(R746="Recovered",4,R746="Referred",3,R746="Admitted",2,R746="Deceased",1,TRUE(),0)</f>
        <v>4</v>
      </c>
      <c r="AH746" s="27" t="str">
        <f aca="false">IF(T746&gt;=4,"Satisfied",IF(T746&gt;=3,"Neutral","Needs Improvement"))</f>
        <v>Satisfied</v>
      </c>
    </row>
    <row r="747" customFormat="false" ht="15" hidden="false" customHeight="false" outlineLevel="0" collapsed="false">
      <c r="A747" s="30" t="s">
        <v>2779</v>
      </c>
      <c r="B747" s="30" t="s">
        <v>1307</v>
      </c>
      <c r="C747" s="30" t="n">
        <v>30</v>
      </c>
      <c r="D747" s="30" t="s">
        <v>121</v>
      </c>
      <c r="E747" s="31" t="n">
        <v>45476</v>
      </c>
      <c r="F747" s="30" t="s">
        <v>1896</v>
      </c>
      <c r="G747" s="31" t="n">
        <v>45477</v>
      </c>
      <c r="H747" s="30" t="s">
        <v>183</v>
      </c>
      <c r="I747" s="30" t="s">
        <v>184</v>
      </c>
      <c r="J747" s="30" t="s">
        <v>185</v>
      </c>
      <c r="K747" s="30" t="s">
        <v>138</v>
      </c>
      <c r="L747" s="30" t="n">
        <v>66</v>
      </c>
      <c r="M747" s="30" t="n">
        <v>25</v>
      </c>
      <c r="N747" s="30" t="s">
        <v>127</v>
      </c>
      <c r="O747" s="30" t="s">
        <v>149</v>
      </c>
      <c r="P747" s="30" t="s">
        <v>150</v>
      </c>
      <c r="Q747" s="32" t="n">
        <v>1185.72</v>
      </c>
      <c r="R747" s="30" t="s">
        <v>130</v>
      </c>
      <c r="S747" s="30" t="s">
        <v>131</v>
      </c>
      <c r="T747" s="30" t="n">
        <v>5</v>
      </c>
      <c r="U747" s="30" t="n">
        <f aca="false">YEAR(E747)</f>
        <v>2024</v>
      </c>
      <c r="V747" s="30" t="str">
        <f aca="false">TEXT(E747,"MMM-YYYY")</f>
        <v>Jul-2024</v>
      </c>
      <c r="W747" s="30" t="n">
        <f aca="false">MONTH(E747)</f>
        <v>7</v>
      </c>
      <c r="X747" s="30" t="str">
        <f aca="false">TEXT(WEEKDAY(E747,2),"0")&amp;" - "&amp;TEXT(E747,"dddd")</f>
        <v>3 - Wednesday</v>
      </c>
      <c r="Y747" s="30" t="str">
        <f aca="false">_xlfn.IFS(C747&lt;18,"Child (0-17)",C747&lt;40,"Young Adult (18-39)",C747&lt;60,"Adult (40-59)",TRUE(),"Senior (60+)")</f>
        <v>Young Adult (18-39)</v>
      </c>
      <c r="Z747" s="30" t="n">
        <f aca="false">ROUND(G747-E747,0)</f>
        <v>1</v>
      </c>
      <c r="AA747" s="30" t="n">
        <f aca="false">L747+M747</f>
        <v>91</v>
      </c>
      <c r="AB747" s="30" t="n">
        <f aca="false">IFERROR(ROUND(Q747/AA747,2),0)</f>
        <v>13.03</v>
      </c>
      <c r="AC747" s="30" t="str">
        <f aca="false">IF(AND(K747="Critical",N747="No"),"URGENT - No Bed","Normal")</f>
        <v>Normal</v>
      </c>
      <c r="AD747" s="34" t="n">
        <f aca="false">INDEX(Lookup_Tables!$B$3:$B$12,MATCH(H747,Lookup_Tables!$A$3:$A$12,0))</f>
        <v>3100000</v>
      </c>
      <c r="AE747" s="30" t="str">
        <f aca="false">INDEX(Lookup_Tables!$C$3:$C$12,MATCH(H747,Lookup_Tables!$A$3:$A$12,0))</f>
        <v>Dr. Kavita Rao</v>
      </c>
      <c r="AF747" s="30" t="str">
        <f aca="false">IFERROR(INDEX(Lookup_Tables!$F$16:$F$45,MATCH(I747,Lookup_Tables!$E$16:$E$45,0)),"N/A")</f>
        <v>EMP226</v>
      </c>
      <c r="AG747" s="30" t="n">
        <f aca="false">_xlfn.IFS(R747="Recovered",4,R747="Referred",3,R747="Admitted",2,R747="Deceased",1,TRUE(),0)</f>
        <v>4</v>
      </c>
      <c r="AH747" s="30" t="str">
        <f aca="false">IF(T747&gt;=4,"Satisfied",IF(T747&gt;=3,"Neutral","Needs Improvement"))</f>
        <v>Satisfied</v>
      </c>
    </row>
    <row r="748" customFormat="false" ht="15" hidden="false" customHeight="false" outlineLevel="0" collapsed="false">
      <c r="A748" s="27" t="s">
        <v>778</v>
      </c>
      <c r="B748" s="27" t="s">
        <v>779</v>
      </c>
      <c r="C748" s="27" t="n">
        <v>30</v>
      </c>
      <c r="D748" s="27" t="s">
        <v>121</v>
      </c>
      <c r="E748" s="28" t="n">
        <v>45510</v>
      </c>
      <c r="F748" s="27" t="s">
        <v>780</v>
      </c>
      <c r="G748" s="28" t="n">
        <v>45511</v>
      </c>
      <c r="H748" s="27" t="s">
        <v>217</v>
      </c>
      <c r="I748" s="27" t="s">
        <v>344</v>
      </c>
      <c r="J748" s="27" t="s">
        <v>218</v>
      </c>
      <c r="K748" s="27" t="s">
        <v>126</v>
      </c>
      <c r="L748" s="27" t="n">
        <v>6</v>
      </c>
      <c r="M748" s="27" t="n">
        <v>117</v>
      </c>
      <c r="N748" s="27" t="s">
        <v>186</v>
      </c>
      <c r="O748" s="27" t="s">
        <v>128</v>
      </c>
      <c r="P748" s="27" t="s">
        <v>150</v>
      </c>
      <c r="Q748" s="29" t="n">
        <v>8835.28</v>
      </c>
      <c r="R748" s="27" t="s">
        <v>130</v>
      </c>
      <c r="S748" s="27" t="s">
        <v>197</v>
      </c>
      <c r="T748" s="27" t="n">
        <v>4</v>
      </c>
      <c r="U748" s="27" t="n">
        <f aca="false">YEAR(E748)</f>
        <v>2024</v>
      </c>
      <c r="V748" s="27" t="str">
        <f aca="false">TEXT(E748,"MMM-YYYY")</f>
        <v>Aug-2024</v>
      </c>
      <c r="W748" s="27" t="n">
        <f aca="false">MONTH(E748)</f>
        <v>8</v>
      </c>
      <c r="X748" s="27" t="str">
        <f aca="false">TEXT(WEEKDAY(E748,2),"0")&amp;" - "&amp;TEXT(E748,"dddd")</f>
        <v>2 - Tuesday</v>
      </c>
      <c r="Y748" s="27" t="str">
        <f aca="false">_xlfn.IFS(C748&lt;18,"Child (0-17)",C748&lt;40,"Young Adult (18-39)",C748&lt;60,"Adult (40-59)",TRUE(),"Senior (60+)")</f>
        <v>Young Adult (18-39)</v>
      </c>
      <c r="Z748" s="27" t="n">
        <f aca="false">ROUND(G748-E748,0)</f>
        <v>1</v>
      </c>
      <c r="AA748" s="27" t="n">
        <f aca="false">L748+M748</f>
        <v>123</v>
      </c>
      <c r="AB748" s="27" t="n">
        <f aca="false">IFERROR(ROUND(Q748/AA748,2),0)</f>
        <v>71.83</v>
      </c>
      <c r="AC748" s="27" t="str">
        <f aca="false">IF(AND(K748="Critical",N748="No"),"URGENT - No Bed","Normal")</f>
        <v>Normal</v>
      </c>
      <c r="AD748" s="33" t="n">
        <f aca="false">INDEX(Lookup_Tables!$B$3:$B$12,MATCH(H748,Lookup_Tables!$A$3:$A$12,0))</f>
        <v>4200000</v>
      </c>
      <c r="AE748" s="27" t="str">
        <f aca="false">INDEX(Lookup_Tables!$C$3:$C$12,MATCH(H748,Lookup_Tables!$A$3:$A$12,0))</f>
        <v>Dr. Anil Kapoor</v>
      </c>
      <c r="AF748" s="27" t="str">
        <f aca="false">IFERROR(INDEX(Lookup_Tables!$F$16:$F$45,MATCH(I748,Lookup_Tables!$E$16:$E$45,0)),"N/A")</f>
        <v>EMP201</v>
      </c>
      <c r="AG748" s="27" t="n">
        <f aca="false">_xlfn.IFS(R748="Recovered",4,R748="Referred",3,R748="Admitted",2,R748="Deceased",1,TRUE(),0)</f>
        <v>4</v>
      </c>
      <c r="AH748" s="27" t="str">
        <f aca="false">IF(T748&gt;=4,"Satisfied",IF(T748&gt;=3,"Neutral","Needs Improvement"))</f>
        <v>Satisfied</v>
      </c>
    </row>
    <row r="749" customFormat="false" ht="15" hidden="false" customHeight="false" outlineLevel="0" collapsed="false">
      <c r="A749" s="30" t="s">
        <v>851</v>
      </c>
      <c r="B749" s="30" t="s">
        <v>852</v>
      </c>
      <c r="C749" s="30" t="n">
        <v>72</v>
      </c>
      <c r="D749" s="30" t="s">
        <v>181</v>
      </c>
      <c r="E749" s="31" t="n">
        <v>45330</v>
      </c>
      <c r="F749" s="30" t="s">
        <v>853</v>
      </c>
      <c r="G749" s="31" t="n">
        <v>45335</v>
      </c>
      <c r="H749" s="30" t="s">
        <v>168</v>
      </c>
      <c r="I749" s="30" t="s">
        <v>196</v>
      </c>
      <c r="J749" s="30" t="s">
        <v>367</v>
      </c>
      <c r="K749" s="30" t="s">
        <v>126</v>
      </c>
      <c r="L749" s="30" t="n">
        <v>10</v>
      </c>
      <c r="M749" s="30" t="n">
        <v>118</v>
      </c>
      <c r="N749" s="30" t="s">
        <v>127</v>
      </c>
      <c r="O749" s="30" t="s">
        <v>139</v>
      </c>
      <c r="P749" s="30" t="s">
        <v>140</v>
      </c>
      <c r="Q749" s="32" t="n">
        <v>8773.81</v>
      </c>
      <c r="R749" s="30" t="s">
        <v>172</v>
      </c>
      <c r="S749" s="30" t="s">
        <v>141</v>
      </c>
      <c r="T749" s="30" t="n">
        <v>5</v>
      </c>
      <c r="U749" s="30" t="n">
        <f aca="false">YEAR(E749)</f>
        <v>2024</v>
      </c>
      <c r="V749" s="30" t="str">
        <f aca="false">TEXT(E749,"MMM-YYYY")</f>
        <v>Feb-2024</v>
      </c>
      <c r="W749" s="30" t="n">
        <f aca="false">MONTH(E749)</f>
        <v>2</v>
      </c>
      <c r="X749" s="30" t="str">
        <f aca="false">TEXT(WEEKDAY(E749,2),"0")&amp;" - "&amp;TEXT(E749,"dddd")</f>
        <v>4 - Thursday</v>
      </c>
      <c r="Y749" s="30" t="str">
        <f aca="false">_xlfn.IFS(C749&lt;18,"Child (0-17)",C749&lt;40,"Young Adult (18-39)",C749&lt;60,"Adult (40-59)",TRUE(),"Senior (60+)")</f>
        <v>Senior (60+)</v>
      </c>
      <c r="Z749" s="30" t="n">
        <f aca="false">ROUND(G749-E749,0)</f>
        <v>5</v>
      </c>
      <c r="AA749" s="30" t="n">
        <f aca="false">L749+M749</f>
        <v>128</v>
      </c>
      <c r="AB749" s="30" t="n">
        <f aca="false">IFERROR(ROUND(Q749/AA749,2),0)</f>
        <v>68.55</v>
      </c>
      <c r="AC749" s="30" t="str">
        <f aca="false">IF(AND(K749="Critical",N749="No"),"URGENT - No Bed","Normal")</f>
        <v>Normal</v>
      </c>
      <c r="AD749" s="34" t="n">
        <f aca="false">INDEX(Lookup_Tables!$B$3:$B$12,MATCH(H749,Lookup_Tables!$A$3:$A$12,0))</f>
        <v>4400000</v>
      </c>
      <c r="AE749" s="30" t="str">
        <f aca="false">INDEX(Lookup_Tables!$C$3:$C$12,MATCH(H749,Lookup_Tables!$A$3:$A$12,0))</f>
        <v>Dr. Neha Chopra</v>
      </c>
      <c r="AF749" s="30" t="str">
        <f aca="false">IFERROR(INDEX(Lookup_Tables!$F$16:$F$45,MATCH(I749,Lookup_Tables!$E$16:$E$45,0)),"N/A")</f>
        <v>EMP219</v>
      </c>
      <c r="AG749" s="30" t="n">
        <f aca="false">_xlfn.IFS(R749="Recovered",4,R749="Referred",3,R749="Admitted",2,R749="Deceased",1,TRUE(),0)</f>
        <v>2</v>
      </c>
      <c r="AH749" s="30" t="str">
        <f aca="false">IF(T749&gt;=4,"Satisfied",IF(T749&gt;=3,"Neutral","Needs Improvement"))</f>
        <v>Satisfied</v>
      </c>
    </row>
    <row r="750" customFormat="false" ht="15" hidden="false" customHeight="false" outlineLevel="0" collapsed="false">
      <c r="A750" s="27" t="s">
        <v>1495</v>
      </c>
      <c r="B750" s="27" t="s">
        <v>811</v>
      </c>
      <c r="C750" s="27" t="n">
        <v>83</v>
      </c>
      <c r="D750" s="27" t="s">
        <v>181</v>
      </c>
      <c r="E750" s="28" t="n">
        <v>45369</v>
      </c>
      <c r="F750" s="27" t="s">
        <v>250</v>
      </c>
      <c r="G750" s="28" t="n">
        <v>45370</v>
      </c>
      <c r="H750" s="27" t="s">
        <v>236</v>
      </c>
      <c r="I750" s="27" t="s">
        <v>323</v>
      </c>
      <c r="J750" s="27" t="s">
        <v>455</v>
      </c>
      <c r="K750" s="27" t="s">
        <v>138</v>
      </c>
      <c r="L750" s="27" t="n">
        <v>75</v>
      </c>
      <c r="M750" s="27" t="n">
        <v>43</v>
      </c>
      <c r="N750" s="27" t="s">
        <v>186</v>
      </c>
      <c r="O750" s="27" t="s">
        <v>139</v>
      </c>
      <c r="P750" s="27" t="s">
        <v>187</v>
      </c>
      <c r="Q750" s="29" t="n">
        <v>2192.38</v>
      </c>
      <c r="R750" s="27" t="s">
        <v>130</v>
      </c>
      <c r="S750" s="27" t="s">
        <v>131</v>
      </c>
      <c r="T750" s="27" t="n">
        <v>5</v>
      </c>
      <c r="U750" s="27" t="n">
        <f aca="false">YEAR(E750)</f>
        <v>2024</v>
      </c>
      <c r="V750" s="27" t="str">
        <f aca="false">TEXT(E750,"MMM-YYYY")</f>
        <v>Mar-2024</v>
      </c>
      <c r="W750" s="27" t="n">
        <f aca="false">MONTH(E750)</f>
        <v>3</v>
      </c>
      <c r="X750" s="27" t="str">
        <f aca="false">TEXT(WEEKDAY(E750,2),"0")&amp;" - "&amp;TEXT(E750,"dddd")</f>
        <v>1 - Monday</v>
      </c>
      <c r="Y750" s="27" t="str">
        <f aca="false">_xlfn.IFS(C750&lt;18,"Child (0-17)",C750&lt;40,"Young Adult (18-39)",C750&lt;60,"Adult (40-59)",TRUE(),"Senior (60+)")</f>
        <v>Senior (60+)</v>
      </c>
      <c r="Z750" s="27" t="n">
        <f aca="false">ROUND(G750-E750,0)</f>
        <v>1</v>
      </c>
      <c r="AA750" s="27" t="n">
        <f aca="false">L750+M750</f>
        <v>118</v>
      </c>
      <c r="AB750" s="27" t="n">
        <f aca="false">IFERROR(ROUND(Q750/AA750,2),0)</f>
        <v>18.58</v>
      </c>
      <c r="AC750" s="27" t="str">
        <f aca="false">IF(AND(K750="Critical",N750="No"),"URGENT - No Bed","Normal")</f>
        <v>Normal</v>
      </c>
      <c r="AD750" s="33" t="n">
        <f aca="false">INDEX(Lookup_Tables!$B$3:$B$12,MATCH(H750,Lookup_Tables!$A$3:$A$12,0))</f>
        <v>3900000</v>
      </c>
      <c r="AE750" s="27" t="str">
        <f aca="false">INDEX(Lookup_Tables!$C$3:$C$12,MATCH(H750,Lookup_Tables!$A$3:$A$12,0))</f>
        <v>Dr. Rina Mehta</v>
      </c>
      <c r="AF750" s="27" t="str">
        <f aca="false">IFERROR(INDEX(Lookup_Tables!$F$16:$F$45,MATCH(I750,Lookup_Tables!$E$16:$E$45,0)),"N/A")</f>
        <v>EMP216</v>
      </c>
      <c r="AG750" s="27" t="n">
        <f aca="false">_xlfn.IFS(R750="Recovered",4,R750="Referred",3,R750="Admitted",2,R750="Deceased",1,TRUE(),0)</f>
        <v>4</v>
      </c>
      <c r="AH750" s="27" t="str">
        <f aca="false">IF(T750&gt;=4,"Satisfied",IF(T750&gt;=3,"Neutral","Needs Improvement"))</f>
        <v>Satisfied</v>
      </c>
    </row>
    <row r="751" customFormat="false" ht="15" hidden="false" customHeight="false" outlineLevel="0" collapsed="false">
      <c r="A751" s="30" t="s">
        <v>6834</v>
      </c>
      <c r="B751" s="30" t="s">
        <v>2712</v>
      </c>
      <c r="C751" s="30" t="n">
        <v>62</v>
      </c>
      <c r="D751" s="30" t="s">
        <v>181</v>
      </c>
      <c r="E751" s="31" t="n">
        <v>45424</v>
      </c>
      <c r="F751" s="30" t="s">
        <v>997</v>
      </c>
      <c r="G751" s="31" t="n">
        <v>45425</v>
      </c>
      <c r="H751" s="30" t="s">
        <v>135</v>
      </c>
      <c r="I751" s="30" t="s">
        <v>278</v>
      </c>
      <c r="J751" s="30" t="s">
        <v>201</v>
      </c>
      <c r="K751" s="30" t="s">
        <v>156</v>
      </c>
      <c r="L751" s="30" t="n">
        <v>72</v>
      </c>
      <c r="M751" s="30" t="n">
        <v>86</v>
      </c>
      <c r="N751" s="30" t="s">
        <v>127</v>
      </c>
      <c r="O751" s="30" t="s">
        <v>139</v>
      </c>
      <c r="P751" s="30" t="s">
        <v>140</v>
      </c>
      <c r="Q751" s="32" t="n">
        <v>4835.98</v>
      </c>
      <c r="R751" s="30" t="s">
        <v>130</v>
      </c>
      <c r="S751" s="30" t="s">
        <v>192</v>
      </c>
      <c r="T751" s="30" t="n">
        <v>5</v>
      </c>
      <c r="U751" s="30" t="n">
        <f aca="false">YEAR(E751)</f>
        <v>2024</v>
      </c>
      <c r="V751" s="30" t="str">
        <f aca="false">TEXT(E751,"MMM-YYYY")</f>
        <v>May-2024</v>
      </c>
      <c r="W751" s="30" t="n">
        <f aca="false">MONTH(E751)</f>
        <v>5</v>
      </c>
      <c r="X751" s="30" t="str">
        <f aca="false">TEXT(WEEKDAY(E751,2),"0")&amp;" - "&amp;TEXT(E751,"dddd")</f>
        <v>7 - Sunday</v>
      </c>
      <c r="Y751" s="30" t="str">
        <f aca="false">_xlfn.IFS(C751&lt;18,"Child (0-17)",C751&lt;40,"Young Adult (18-39)",C751&lt;60,"Adult (40-59)",TRUE(),"Senior (60+)")</f>
        <v>Senior (60+)</v>
      </c>
      <c r="Z751" s="30" t="n">
        <f aca="false">ROUND(G751-E751,0)</f>
        <v>1</v>
      </c>
      <c r="AA751" s="30" t="n">
        <f aca="false">L751+M751</f>
        <v>158</v>
      </c>
      <c r="AB751" s="30" t="n">
        <f aca="false">IFERROR(ROUND(Q751/AA751,2),0)</f>
        <v>30.61</v>
      </c>
      <c r="AC751" s="30" t="str">
        <f aca="false">IF(AND(K751="Critical",N751="No"),"URGENT - No Bed","Normal")</f>
        <v>Normal</v>
      </c>
      <c r="AD751" s="34" t="n">
        <f aca="false">INDEX(Lookup_Tables!$B$3:$B$12,MATCH(H751,Lookup_Tables!$A$3:$A$12,0))</f>
        <v>4600000</v>
      </c>
      <c r="AE751" s="30" t="str">
        <f aca="false">INDEX(Lookup_Tables!$C$3:$C$12,MATCH(H751,Lookup_Tables!$A$3:$A$12,0))</f>
        <v>Dr. Farhan Khan</v>
      </c>
      <c r="AF751" s="30" t="str">
        <f aca="false">IFERROR(INDEX(Lookup_Tables!$F$16:$F$45,MATCH(I751,Lookup_Tables!$E$16:$E$45,0)),"N/A")</f>
        <v>EMP208</v>
      </c>
      <c r="AG751" s="30" t="n">
        <f aca="false">_xlfn.IFS(R751="Recovered",4,R751="Referred",3,R751="Admitted",2,R751="Deceased",1,TRUE(),0)</f>
        <v>4</v>
      </c>
      <c r="AH751" s="30" t="str">
        <f aca="false">IF(T751&gt;=4,"Satisfied",IF(T751&gt;=3,"Neutral","Needs Improvement"))</f>
        <v>Satisfied</v>
      </c>
    </row>
    <row r="752" customFormat="false" ht="15" hidden="false" customHeight="false" outlineLevel="0" collapsed="false">
      <c r="A752" s="27" t="s">
        <v>1884</v>
      </c>
      <c r="B752" s="27" t="s">
        <v>1885</v>
      </c>
      <c r="C752" s="27" t="n">
        <v>57</v>
      </c>
      <c r="D752" s="27" t="s">
        <v>121</v>
      </c>
      <c r="E752" s="28" t="n">
        <v>45312</v>
      </c>
      <c r="F752" s="27" t="s">
        <v>1628</v>
      </c>
      <c r="G752" s="28" t="n">
        <v>45319</v>
      </c>
      <c r="H752" s="27" t="s">
        <v>135</v>
      </c>
      <c r="I752" s="27" t="s">
        <v>251</v>
      </c>
      <c r="J752" s="27" t="s">
        <v>262</v>
      </c>
      <c r="K752" s="27" t="s">
        <v>202</v>
      </c>
      <c r="L752" s="27" t="n">
        <v>6</v>
      </c>
      <c r="M752" s="27" t="n">
        <v>111</v>
      </c>
      <c r="N752" s="27" t="s">
        <v>186</v>
      </c>
      <c r="O752" s="27" t="s">
        <v>139</v>
      </c>
      <c r="P752" s="27" t="s">
        <v>150</v>
      </c>
      <c r="Q752" s="29" t="n">
        <v>16630.96</v>
      </c>
      <c r="R752" s="27" t="s">
        <v>462</v>
      </c>
      <c r="S752" s="27" t="s">
        <v>151</v>
      </c>
      <c r="T752" s="27" t="n">
        <v>2</v>
      </c>
      <c r="U752" s="27" t="n">
        <f aca="false">YEAR(E752)</f>
        <v>2024</v>
      </c>
      <c r="V752" s="27" t="str">
        <f aca="false">TEXT(E752,"MMM-YYYY")</f>
        <v>Jan-2024</v>
      </c>
      <c r="W752" s="27" t="n">
        <f aca="false">MONTH(E752)</f>
        <v>1</v>
      </c>
      <c r="X752" s="27" t="str">
        <f aca="false">TEXT(WEEKDAY(E752,2),"0")&amp;" - "&amp;TEXT(E752,"dddd")</f>
        <v>7 - Sunday</v>
      </c>
      <c r="Y752" s="27" t="str">
        <f aca="false">_xlfn.IFS(C752&lt;18,"Child (0-17)",C752&lt;40,"Young Adult (18-39)",C752&lt;60,"Adult (40-59)",TRUE(),"Senior (60+)")</f>
        <v>Adult (40-59)</v>
      </c>
      <c r="Z752" s="27" t="n">
        <f aca="false">ROUND(G752-E752,0)</f>
        <v>7</v>
      </c>
      <c r="AA752" s="27" t="n">
        <f aca="false">L752+M752</f>
        <v>117</v>
      </c>
      <c r="AB752" s="27" t="n">
        <f aca="false">IFERROR(ROUND(Q752/AA752,2),0)</f>
        <v>142.14</v>
      </c>
      <c r="AC752" s="27" t="str">
        <f aca="false">IF(AND(K752="Critical",N752="No"),"URGENT - No Bed","Normal")</f>
        <v>Normal</v>
      </c>
      <c r="AD752" s="33" t="n">
        <f aca="false">INDEX(Lookup_Tables!$B$3:$B$12,MATCH(H752,Lookup_Tables!$A$3:$A$12,0))</f>
        <v>4600000</v>
      </c>
      <c r="AE752" s="27" t="str">
        <f aca="false">INDEX(Lookup_Tables!$C$3:$C$12,MATCH(H752,Lookup_Tables!$A$3:$A$12,0))</f>
        <v>Dr. Farhan Khan</v>
      </c>
      <c r="AF752" s="27" t="str">
        <f aca="false">IFERROR(INDEX(Lookup_Tables!$F$16:$F$45,MATCH(I752,Lookup_Tables!$E$16:$E$45,0)),"N/A")</f>
        <v>EMP207</v>
      </c>
      <c r="AG752" s="27" t="n">
        <f aca="false">_xlfn.IFS(R752="Recovered",4,R752="Referred",3,R752="Admitted",2,R752="Deceased",1,TRUE(),0)</f>
        <v>1</v>
      </c>
      <c r="AH752" s="27" t="str">
        <f aca="false">IF(T752&gt;=4,"Satisfied",IF(T752&gt;=3,"Neutral","Needs Improvement"))</f>
        <v>Needs Improvement</v>
      </c>
    </row>
    <row r="753" customFormat="false" ht="15" hidden="false" customHeight="false" outlineLevel="0" collapsed="false">
      <c r="A753" s="30" t="s">
        <v>3145</v>
      </c>
      <c r="B753" s="30" t="s">
        <v>2056</v>
      </c>
      <c r="C753" s="30" t="n">
        <v>25</v>
      </c>
      <c r="D753" s="30" t="s">
        <v>121</v>
      </c>
      <c r="E753" s="31" t="n">
        <v>45517</v>
      </c>
      <c r="F753" s="30" t="s">
        <v>2211</v>
      </c>
      <c r="G753" s="31" t="n">
        <v>45518</v>
      </c>
      <c r="H753" s="30" t="s">
        <v>217</v>
      </c>
      <c r="I753" s="30" t="s">
        <v>392</v>
      </c>
      <c r="J753" s="30" t="s">
        <v>294</v>
      </c>
      <c r="K753" s="30" t="s">
        <v>156</v>
      </c>
      <c r="L753" s="30" t="n">
        <v>43</v>
      </c>
      <c r="M753" s="30" t="n">
        <v>58</v>
      </c>
      <c r="N753" s="30" t="s">
        <v>127</v>
      </c>
      <c r="O753" s="30" t="s">
        <v>128</v>
      </c>
      <c r="P753" s="30" t="s">
        <v>129</v>
      </c>
      <c r="Q753" s="32" t="n">
        <v>4050.43</v>
      </c>
      <c r="R753" s="30" t="s">
        <v>130</v>
      </c>
      <c r="S753" s="30" t="s">
        <v>192</v>
      </c>
      <c r="T753" s="30" t="n">
        <v>4</v>
      </c>
      <c r="U753" s="30" t="n">
        <f aca="false">YEAR(E753)</f>
        <v>2024</v>
      </c>
      <c r="V753" s="30" t="str">
        <f aca="false">TEXT(E753,"MMM-YYYY")</f>
        <v>Aug-2024</v>
      </c>
      <c r="W753" s="30" t="n">
        <f aca="false">MONTH(E753)</f>
        <v>8</v>
      </c>
      <c r="X753" s="30" t="str">
        <f aca="false">TEXT(WEEKDAY(E753,2),"0")&amp;" - "&amp;TEXT(E753,"dddd")</f>
        <v>2 - Tuesday</v>
      </c>
      <c r="Y753" s="30" t="str">
        <f aca="false">_xlfn.IFS(C753&lt;18,"Child (0-17)",C753&lt;40,"Young Adult (18-39)",C753&lt;60,"Adult (40-59)",TRUE(),"Senior (60+)")</f>
        <v>Young Adult (18-39)</v>
      </c>
      <c r="Z753" s="30" t="n">
        <f aca="false">ROUND(G753-E753,0)</f>
        <v>1</v>
      </c>
      <c r="AA753" s="30" t="n">
        <f aca="false">L753+M753</f>
        <v>101</v>
      </c>
      <c r="AB753" s="30" t="n">
        <f aca="false">IFERROR(ROUND(Q753/AA753,2),0)</f>
        <v>40.1</v>
      </c>
      <c r="AC753" s="30" t="str">
        <f aca="false">IF(AND(K753="Critical",N753="No"),"URGENT - No Bed","Normal")</f>
        <v>Normal</v>
      </c>
      <c r="AD753" s="34" t="n">
        <f aca="false">INDEX(Lookup_Tables!$B$3:$B$12,MATCH(H753,Lookup_Tables!$A$3:$A$12,0))</f>
        <v>4200000</v>
      </c>
      <c r="AE753" s="30" t="str">
        <f aca="false">INDEX(Lookup_Tables!$C$3:$C$12,MATCH(H753,Lookup_Tables!$A$3:$A$12,0))</f>
        <v>Dr. Anil Kapoor</v>
      </c>
      <c r="AF753" s="30" t="str">
        <f aca="false">IFERROR(INDEX(Lookup_Tables!$F$16:$F$45,MATCH(I753,Lookup_Tables!$E$16:$E$45,0)),"N/A")</f>
        <v>EMP202</v>
      </c>
      <c r="AG753" s="30" t="n">
        <f aca="false">_xlfn.IFS(R753="Recovered",4,R753="Referred",3,R753="Admitted",2,R753="Deceased",1,TRUE(),0)</f>
        <v>4</v>
      </c>
      <c r="AH753" s="30" t="str">
        <f aca="false">IF(T753&gt;=4,"Satisfied",IF(T753&gt;=3,"Neutral","Needs Improvement"))</f>
        <v>Satisfied</v>
      </c>
    </row>
    <row r="754" customFormat="false" ht="15" hidden="false" customHeight="false" outlineLevel="0" collapsed="false">
      <c r="A754" s="27" t="s">
        <v>5978</v>
      </c>
      <c r="B754" s="27" t="s">
        <v>5979</v>
      </c>
      <c r="C754" s="27" t="n">
        <v>38</v>
      </c>
      <c r="D754" s="27" t="s">
        <v>121</v>
      </c>
      <c r="E754" s="28" t="n">
        <v>45556</v>
      </c>
      <c r="F754" s="27" t="s">
        <v>216</v>
      </c>
      <c r="G754" s="28" t="n">
        <v>45557</v>
      </c>
      <c r="H754" s="27" t="s">
        <v>183</v>
      </c>
      <c r="I754" s="27" t="s">
        <v>212</v>
      </c>
      <c r="J754" s="27" t="s">
        <v>431</v>
      </c>
      <c r="K754" s="27" t="s">
        <v>138</v>
      </c>
      <c r="L754" s="27" t="n">
        <v>65</v>
      </c>
      <c r="M754" s="27" t="n">
        <v>38</v>
      </c>
      <c r="N754" s="27" t="s">
        <v>127</v>
      </c>
      <c r="O754" s="27" t="s">
        <v>139</v>
      </c>
      <c r="P754" s="27" t="s">
        <v>140</v>
      </c>
      <c r="Q754" s="29" t="n">
        <v>2840.3</v>
      </c>
      <c r="R754" s="27" t="s">
        <v>130</v>
      </c>
      <c r="S754" s="27" t="s">
        <v>151</v>
      </c>
      <c r="T754" s="27" t="n">
        <v>4</v>
      </c>
      <c r="U754" s="27" t="n">
        <f aca="false">YEAR(E754)</f>
        <v>2024</v>
      </c>
      <c r="V754" s="27" t="str">
        <f aca="false">TEXT(E754,"MMM-YYYY")</f>
        <v>Sep-2024</v>
      </c>
      <c r="W754" s="27" t="n">
        <f aca="false">MONTH(E754)</f>
        <v>9</v>
      </c>
      <c r="X754" s="27" t="str">
        <f aca="false">TEXT(WEEKDAY(E754,2),"0")&amp;" - "&amp;TEXT(E754,"dddd")</f>
        <v>6 - Saturday</v>
      </c>
      <c r="Y754" s="27" t="str">
        <f aca="false">_xlfn.IFS(C754&lt;18,"Child (0-17)",C754&lt;40,"Young Adult (18-39)",C754&lt;60,"Adult (40-59)",TRUE(),"Senior (60+)")</f>
        <v>Young Adult (18-39)</v>
      </c>
      <c r="Z754" s="27" t="n">
        <f aca="false">ROUND(G754-E754,0)</f>
        <v>1</v>
      </c>
      <c r="AA754" s="27" t="n">
        <f aca="false">L754+M754</f>
        <v>103</v>
      </c>
      <c r="AB754" s="27" t="n">
        <f aca="false">IFERROR(ROUND(Q754/AA754,2),0)</f>
        <v>27.58</v>
      </c>
      <c r="AC754" s="27" t="str">
        <f aca="false">IF(AND(K754="Critical",N754="No"),"URGENT - No Bed","Normal")</f>
        <v>Normal</v>
      </c>
      <c r="AD754" s="33" t="n">
        <f aca="false">INDEX(Lookup_Tables!$B$3:$B$12,MATCH(H754,Lookup_Tables!$A$3:$A$12,0))</f>
        <v>3100000</v>
      </c>
      <c r="AE754" s="27" t="str">
        <f aca="false">INDEX(Lookup_Tables!$C$3:$C$12,MATCH(H754,Lookup_Tables!$A$3:$A$12,0))</f>
        <v>Dr. Kavita Rao</v>
      </c>
      <c r="AF754" s="27" t="str">
        <f aca="false">IFERROR(INDEX(Lookup_Tables!$F$16:$F$45,MATCH(I754,Lookup_Tables!$E$16:$E$45,0)),"N/A")</f>
        <v>EMP225</v>
      </c>
      <c r="AG754" s="27" t="n">
        <f aca="false">_xlfn.IFS(R754="Recovered",4,R754="Referred",3,R754="Admitted",2,R754="Deceased",1,TRUE(),0)</f>
        <v>4</v>
      </c>
      <c r="AH754" s="27" t="str">
        <f aca="false">IF(T754&gt;=4,"Satisfied",IF(T754&gt;=3,"Neutral","Needs Improvement"))</f>
        <v>Satisfied</v>
      </c>
    </row>
    <row r="755" customFormat="false" ht="15" hidden="false" customHeight="false" outlineLevel="0" collapsed="false">
      <c r="A755" s="30" t="s">
        <v>6370</v>
      </c>
      <c r="B755" s="30" t="s">
        <v>2432</v>
      </c>
      <c r="C755" s="30" t="n">
        <v>55</v>
      </c>
      <c r="D755" s="30" t="s">
        <v>121</v>
      </c>
      <c r="E755" s="31" t="n">
        <v>45525</v>
      </c>
      <c r="F755" s="30" t="s">
        <v>338</v>
      </c>
      <c r="G755" s="31" t="n">
        <v>45529</v>
      </c>
      <c r="H755" s="30" t="s">
        <v>242</v>
      </c>
      <c r="I755" s="30" t="s">
        <v>466</v>
      </c>
      <c r="J755" s="30" t="s">
        <v>363</v>
      </c>
      <c r="K755" s="30" t="s">
        <v>126</v>
      </c>
      <c r="L755" s="30" t="n">
        <v>28</v>
      </c>
      <c r="M755" s="30" t="n">
        <v>84</v>
      </c>
      <c r="N755" s="30" t="s">
        <v>127</v>
      </c>
      <c r="O755" s="30" t="s">
        <v>139</v>
      </c>
      <c r="P755" s="30" t="s">
        <v>150</v>
      </c>
      <c r="Q755" s="32" t="n">
        <v>7218.72</v>
      </c>
      <c r="R755" s="30" t="s">
        <v>172</v>
      </c>
      <c r="S755" s="30" t="s">
        <v>141</v>
      </c>
      <c r="T755" s="30" t="n">
        <v>4</v>
      </c>
      <c r="U755" s="30" t="n">
        <f aca="false">YEAR(E755)</f>
        <v>2024</v>
      </c>
      <c r="V755" s="30" t="str">
        <f aca="false">TEXT(E755,"MMM-YYYY")</f>
        <v>Aug-2024</v>
      </c>
      <c r="W755" s="30" t="n">
        <f aca="false">MONTH(E755)</f>
        <v>8</v>
      </c>
      <c r="X755" s="30" t="str">
        <f aca="false">TEXT(WEEKDAY(E755,2),"0")&amp;" - "&amp;TEXT(E755,"dddd")</f>
        <v>3 - Wednesday</v>
      </c>
      <c r="Y755" s="30" t="str">
        <f aca="false">_xlfn.IFS(C755&lt;18,"Child (0-17)",C755&lt;40,"Young Adult (18-39)",C755&lt;60,"Adult (40-59)",TRUE(),"Senior (60+)")</f>
        <v>Adult (40-59)</v>
      </c>
      <c r="Z755" s="30" t="n">
        <f aca="false">ROUND(G755-E755,0)</f>
        <v>4</v>
      </c>
      <c r="AA755" s="30" t="n">
        <f aca="false">L755+M755</f>
        <v>112</v>
      </c>
      <c r="AB755" s="30" t="n">
        <f aca="false">IFERROR(ROUND(Q755/AA755,2),0)</f>
        <v>64.45</v>
      </c>
      <c r="AC755" s="30" t="str">
        <f aca="false">IF(AND(K755="Critical",N755="No"),"URGENT - No Bed","Normal")</f>
        <v>Normal</v>
      </c>
      <c r="AD755" s="34" t="n">
        <f aca="false">INDEX(Lookup_Tables!$B$3:$B$12,MATCH(H755,Lookup_Tables!$A$3:$A$12,0))</f>
        <v>3000000</v>
      </c>
      <c r="AE755" s="30" t="str">
        <f aca="false">INDEX(Lookup_Tables!$C$3:$C$12,MATCH(H755,Lookup_Tables!$A$3:$A$12,0))</f>
        <v>Dr. Pooja Iyer</v>
      </c>
      <c r="AF755" s="30" t="str">
        <f aca="false">IFERROR(INDEX(Lookup_Tables!$F$16:$F$45,MATCH(I755,Lookup_Tables!$E$16:$E$45,0)),"N/A")</f>
        <v>EMP212</v>
      </c>
      <c r="AG755" s="30" t="n">
        <f aca="false">_xlfn.IFS(R755="Recovered",4,R755="Referred",3,R755="Admitted",2,R755="Deceased",1,TRUE(),0)</f>
        <v>2</v>
      </c>
      <c r="AH755" s="30" t="str">
        <f aca="false">IF(T755&gt;=4,"Satisfied",IF(T755&gt;=3,"Neutral","Needs Improvement"))</f>
        <v>Satisfied</v>
      </c>
    </row>
    <row r="756" customFormat="false" ht="15" hidden="false" customHeight="false" outlineLevel="0" collapsed="false">
      <c r="A756" s="27" t="s">
        <v>530</v>
      </c>
      <c r="B756" s="27" t="s">
        <v>531</v>
      </c>
      <c r="C756" s="27" t="n">
        <v>43</v>
      </c>
      <c r="D756" s="27" t="s">
        <v>121</v>
      </c>
      <c r="E756" s="28" t="n">
        <v>45432</v>
      </c>
      <c r="F756" s="27" t="s">
        <v>532</v>
      </c>
      <c r="G756" s="28" t="n">
        <v>45432</v>
      </c>
      <c r="H756" s="27" t="s">
        <v>135</v>
      </c>
      <c r="I756" s="27" t="s">
        <v>136</v>
      </c>
      <c r="J756" s="27" t="s">
        <v>137</v>
      </c>
      <c r="K756" s="27" t="s">
        <v>138</v>
      </c>
      <c r="L756" s="27" t="n">
        <v>21</v>
      </c>
      <c r="M756" s="27" t="n">
        <v>19</v>
      </c>
      <c r="N756" s="27" t="s">
        <v>127</v>
      </c>
      <c r="O756" s="27" t="s">
        <v>128</v>
      </c>
      <c r="P756" s="27" t="s">
        <v>129</v>
      </c>
      <c r="Q756" s="29" t="n">
        <v>2109.58</v>
      </c>
      <c r="R756" s="27" t="s">
        <v>130</v>
      </c>
      <c r="S756" s="27" t="s">
        <v>178</v>
      </c>
      <c r="T756" s="27" t="n">
        <v>5</v>
      </c>
      <c r="U756" s="27" t="n">
        <f aca="false">YEAR(E756)</f>
        <v>2024</v>
      </c>
      <c r="V756" s="27" t="str">
        <f aca="false">TEXT(E756,"MMM-YYYY")</f>
        <v>May-2024</v>
      </c>
      <c r="W756" s="27" t="n">
        <f aca="false">MONTH(E756)</f>
        <v>5</v>
      </c>
      <c r="X756" s="27" t="str">
        <f aca="false">TEXT(WEEKDAY(E756,2),"0")&amp;" - "&amp;TEXT(E756,"dddd")</f>
        <v>1 - Monday</v>
      </c>
      <c r="Y756" s="27" t="str">
        <f aca="false">_xlfn.IFS(C756&lt;18,"Child (0-17)",C756&lt;40,"Young Adult (18-39)",C756&lt;60,"Adult (40-59)",TRUE(),"Senior (60+)")</f>
        <v>Adult (40-59)</v>
      </c>
      <c r="Z756" s="27" t="n">
        <f aca="false">ROUND(G756-E756,0)</f>
        <v>0</v>
      </c>
      <c r="AA756" s="27" t="n">
        <f aca="false">L756+M756</f>
        <v>40</v>
      </c>
      <c r="AB756" s="27" t="n">
        <f aca="false">IFERROR(ROUND(Q756/AA756,2),0)</f>
        <v>52.74</v>
      </c>
      <c r="AC756" s="27" t="str">
        <f aca="false">IF(AND(K756="Critical",N756="No"),"URGENT - No Bed","Normal")</f>
        <v>Normal</v>
      </c>
      <c r="AD756" s="33" t="n">
        <f aca="false">INDEX(Lookup_Tables!$B$3:$B$12,MATCH(H756,Lookup_Tables!$A$3:$A$12,0))</f>
        <v>4600000</v>
      </c>
      <c r="AE756" s="27" t="str">
        <f aca="false">INDEX(Lookup_Tables!$C$3:$C$12,MATCH(H756,Lookup_Tables!$A$3:$A$12,0))</f>
        <v>Dr. Farhan Khan</v>
      </c>
      <c r="AF756" s="27" t="str">
        <f aca="false">IFERROR(INDEX(Lookup_Tables!$F$16:$F$45,MATCH(I756,Lookup_Tables!$E$16:$E$45,0)),"N/A")</f>
        <v>EMP206</v>
      </c>
      <c r="AG756" s="27" t="n">
        <f aca="false">_xlfn.IFS(R756="Recovered",4,R756="Referred",3,R756="Admitted",2,R756="Deceased",1,TRUE(),0)</f>
        <v>4</v>
      </c>
      <c r="AH756" s="27" t="str">
        <f aca="false">IF(T756&gt;=4,"Satisfied",IF(T756&gt;=3,"Neutral","Needs Improvement"))</f>
        <v>Satisfied</v>
      </c>
    </row>
    <row r="757" customFormat="false" ht="15" hidden="false" customHeight="false" outlineLevel="0" collapsed="false">
      <c r="A757" s="30" t="s">
        <v>899</v>
      </c>
      <c r="B757" s="30" t="s">
        <v>900</v>
      </c>
      <c r="C757" s="30" t="n">
        <v>19</v>
      </c>
      <c r="D757" s="30" t="s">
        <v>181</v>
      </c>
      <c r="E757" s="31" t="n">
        <v>45608</v>
      </c>
      <c r="F757" s="30" t="s">
        <v>901</v>
      </c>
      <c r="G757" s="31" t="n">
        <v>45608</v>
      </c>
      <c r="H757" s="30" t="s">
        <v>242</v>
      </c>
      <c r="I757" s="30" t="s">
        <v>243</v>
      </c>
      <c r="J757" s="30" t="s">
        <v>401</v>
      </c>
      <c r="K757" s="30" t="s">
        <v>138</v>
      </c>
      <c r="L757" s="30" t="n">
        <v>66</v>
      </c>
      <c r="M757" s="30" t="n">
        <v>43</v>
      </c>
      <c r="N757" s="30" t="s">
        <v>127</v>
      </c>
      <c r="O757" s="30" t="s">
        <v>171</v>
      </c>
      <c r="P757" s="30" t="s">
        <v>187</v>
      </c>
      <c r="Q757" s="32" t="n">
        <v>1940.11</v>
      </c>
      <c r="R757" s="30" t="s">
        <v>130</v>
      </c>
      <c r="S757" s="30" t="s">
        <v>151</v>
      </c>
      <c r="T757" s="30" t="n">
        <v>4</v>
      </c>
      <c r="U757" s="30" t="n">
        <f aca="false">YEAR(E757)</f>
        <v>2024</v>
      </c>
      <c r="V757" s="30" t="str">
        <f aca="false">TEXT(E757,"MMM-YYYY")</f>
        <v>Nov-2024</v>
      </c>
      <c r="W757" s="30" t="n">
        <f aca="false">MONTH(E757)</f>
        <v>11</v>
      </c>
      <c r="X757" s="30" t="str">
        <f aca="false">TEXT(WEEKDAY(E757,2),"0")&amp;" - "&amp;TEXT(E757,"dddd")</f>
        <v>2 - Tuesday</v>
      </c>
      <c r="Y757" s="30" t="str">
        <f aca="false">_xlfn.IFS(C757&lt;18,"Child (0-17)",C757&lt;40,"Young Adult (18-39)",C757&lt;60,"Adult (40-59)",TRUE(),"Senior (60+)")</f>
        <v>Young Adult (18-39)</v>
      </c>
      <c r="Z757" s="30" t="n">
        <f aca="false">ROUND(G757-E757,0)</f>
        <v>0</v>
      </c>
      <c r="AA757" s="30" t="n">
        <f aca="false">L757+M757</f>
        <v>109</v>
      </c>
      <c r="AB757" s="30" t="n">
        <f aca="false">IFERROR(ROUND(Q757/AA757,2),0)</f>
        <v>17.8</v>
      </c>
      <c r="AC757" s="30" t="str">
        <f aca="false">IF(AND(K757="Critical",N757="No"),"URGENT - No Bed","Normal")</f>
        <v>Normal</v>
      </c>
      <c r="AD757" s="34" t="n">
        <f aca="false">INDEX(Lookup_Tables!$B$3:$B$12,MATCH(H757,Lookup_Tables!$A$3:$A$12,0))</f>
        <v>3000000</v>
      </c>
      <c r="AE757" s="30" t="str">
        <f aca="false">INDEX(Lookup_Tables!$C$3:$C$12,MATCH(H757,Lookup_Tables!$A$3:$A$12,0))</f>
        <v>Dr. Pooja Iyer</v>
      </c>
      <c r="AF757" s="30" t="str">
        <f aca="false">IFERROR(INDEX(Lookup_Tables!$F$16:$F$45,MATCH(I757,Lookup_Tables!$E$16:$E$45,0)),"N/A")</f>
        <v>EMP214</v>
      </c>
      <c r="AG757" s="30" t="n">
        <f aca="false">_xlfn.IFS(R757="Recovered",4,R757="Referred",3,R757="Admitted",2,R757="Deceased",1,TRUE(),0)</f>
        <v>4</v>
      </c>
      <c r="AH757" s="30" t="str">
        <f aca="false">IF(T757&gt;=4,"Satisfied",IF(T757&gt;=3,"Neutral","Needs Improvement"))</f>
        <v>Satisfied</v>
      </c>
    </row>
    <row r="758" customFormat="false" ht="15" hidden="false" customHeight="false" outlineLevel="0" collapsed="false">
      <c r="A758" s="27" t="s">
        <v>5733</v>
      </c>
      <c r="B758" s="27" t="s">
        <v>5734</v>
      </c>
      <c r="C758" s="27" t="n">
        <v>27</v>
      </c>
      <c r="D758" s="27" t="s">
        <v>181</v>
      </c>
      <c r="E758" s="28" t="n">
        <v>45305</v>
      </c>
      <c r="F758" s="27" t="s">
        <v>277</v>
      </c>
      <c r="G758" s="28" t="n">
        <v>45305</v>
      </c>
      <c r="H758" s="27" t="s">
        <v>123</v>
      </c>
      <c r="I758" s="27" t="s">
        <v>155</v>
      </c>
      <c r="J758" s="27" t="s">
        <v>418</v>
      </c>
      <c r="K758" s="27" t="s">
        <v>138</v>
      </c>
      <c r="L758" s="27" t="n">
        <v>89</v>
      </c>
      <c r="M758" s="27" t="n">
        <v>27</v>
      </c>
      <c r="N758" s="27" t="s">
        <v>127</v>
      </c>
      <c r="O758" s="27" t="s">
        <v>171</v>
      </c>
      <c r="P758" s="27" t="s">
        <v>140</v>
      </c>
      <c r="Q758" s="29" t="n">
        <v>1021.35</v>
      </c>
      <c r="R758" s="27" t="s">
        <v>130</v>
      </c>
      <c r="S758" s="27" t="s">
        <v>178</v>
      </c>
      <c r="T758" s="27" t="n">
        <v>2</v>
      </c>
      <c r="U758" s="27" t="n">
        <f aca="false">YEAR(E758)</f>
        <v>2024</v>
      </c>
      <c r="V758" s="27" t="str">
        <f aca="false">TEXT(E758,"MMM-YYYY")</f>
        <v>Jan-2024</v>
      </c>
      <c r="W758" s="27" t="n">
        <f aca="false">MONTH(E758)</f>
        <v>1</v>
      </c>
      <c r="X758" s="27" t="str">
        <f aca="false">TEXT(WEEKDAY(E758,2),"0")&amp;" - "&amp;TEXT(E758,"dddd")</f>
        <v>7 - Sunday</v>
      </c>
      <c r="Y758" s="27" t="str">
        <f aca="false">_xlfn.IFS(C758&lt;18,"Child (0-17)",C758&lt;40,"Young Adult (18-39)",C758&lt;60,"Adult (40-59)",TRUE(),"Senior (60+)")</f>
        <v>Young Adult (18-39)</v>
      </c>
      <c r="Z758" s="27" t="n">
        <f aca="false">ROUND(G758-E758,0)</f>
        <v>0</v>
      </c>
      <c r="AA758" s="27" t="n">
        <f aca="false">L758+M758</f>
        <v>116</v>
      </c>
      <c r="AB758" s="27" t="n">
        <f aca="false">IFERROR(ROUND(Q758/AA758,2),0)</f>
        <v>8.8</v>
      </c>
      <c r="AC758" s="27" t="str">
        <f aca="false">IF(AND(K758="Critical",N758="No"),"URGENT - No Bed","Normal")</f>
        <v>Normal</v>
      </c>
      <c r="AD758" s="33" t="n">
        <f aca="false">INDEX(Lookup_Tables!$B$3:$B$12,MATCH(H758,Lookup_Tables!$A$3:$A$12,0))</f>
        <v>2200000</v>
      </c>
      <c r="AE758" s="27" t="str">
        <f aca="false">INDEX(Lookup_Tables!$C$3:$C$12,MATCH(H758,Lookup_Tables!$A$3:$A$12,0))</f>
        <v>Dr. Rohan Das</v>
      </c>
      <c r="AF758" s="27" t="str">
        <f aca="false">IFERROR(INDEX(Lookup_Tables!$F$16:$F$45,MATCH(I758,Lookup_Tables!$E$16:$E$45,0)),"N/A")</f>
        <v>EMP203</v>
      </c>
      <c r="AG758" s="27" t="n">
        <f aca="false">_xlfn.IFS(R758="Recovered",4,R758="Referred",3,R758="Admitted",2,R758="Deceased",1,TRUE(),0)</f>
        <v>4</v>
      </c>
      <c r="AH758" s="27" t="str">
        <f aca="false">IF(T758&gt;=4,"Satisfied",IF(T758&gt;=3,"Neutral","Needs Improvement"))</f>
        <v>Needs Improvement</v>
      </c>
    </row>
    <row r="759" customFormat="false" ht="15" hidden="false" customHeight="false" outlineLevel="0" collapsed="false">
      <c r="A759" s="30" t="s">
        <v>2903</v>
      </c>
      <c r="B759" s="30" t="s">
        <v>2904</v>
      </c>
      <c r="C759" s="30" t="n">
        <v>40</v>
      </c>
      <c r="D759" s="30" t="s">
        <v>144</v>
      </c>
      <c r="E759" s="31" t="n">
        <v>45349</v>
      </c>
      <c r="F759" s="30" t="s">
        <v>394</v>
      </c>
      <c r="G759" s="31" t="n">
        <v>45354</v>
      </c>
      <c r="H759" s="30" t="s">
        <v>242</v>
      </c>
      <c r="I759" s="30" t="s">
        <v>315</v>
      </c>
      <c r="J759" s="30" t="s">
        <v>401</v>
      </c>
      <c r="K759" s="30" t="s">
        <v>126</v>
      </c>
      <c r="L759" s="30" t="n">
        <v>43</v>
      </c>
      <c r="M759" s="30" t="n">
        <v>148</v>
      </c>
      <c r="N759" s="30" t="s">
        <v>186</v>
      </c>
      <c r="O759" s="30" t="s">
        <v>139</v>
      </c>
      <c r="P759" s="30" t="s">
        <v>129</v>
      </c>
      <c r="Q759" s="32" t="n">
        <v>9519.1</v>
      </c>
      <c r="R759" s="30" t="s">
        <v>130</v>
      </c>
      <c r="S759" s="30" t="s">
        <v>151</v>
      </c>
      <c r="T759" s="30" t="n">
        <v>4</v>
      </c>
      <c r="U759" s="30" t="n">
        <f aca="false">YEAR(E759)</f>
        <v>2024</v>
      </c>
      <c r="V759" s="30" t="str">
        <f aca="false">TEXT(E759,"MMM-YYYY")</f>
        <v>Feb-2024</v>
      </c>
      <c r="W759" s="30" t="n">
        <f aca="false">MONTH(E759)</f>
        <v>2</v>
      </c>
      <c r="X759" s="30" t="str">
        <f aca="false">TEXT(WEEKDAY(E759,2),"0")&amp;" - "&amp;TEXT(E759,"dddd")</f>
        <v>2 - Tuesday</v>
      </c>
      <c r="Y759" s="30" t="str">
        <f aca="false">_xlfn.IFS(C759&lt;18,"Child (0-17)",C759&lt;40,"Young Adult (18-39)",C759&lt;60,"Adult (40-59)",TRUE(),"Senior (60+)")</f>
        <v>Adult (40-59)</v>
      </c>
      <c r="Z759" s="30" t="n">
        <f aca="false">ROUND(G759-E759,0)</f>
        <v>5</v>
      </c>
      <c r="AA759" s="30" t="n">
        <f aca="false">L759+M759</f>
        <v>191</v>
      </c>
      <c r="AB759" s="30" t="n">
        <f aca="false">IFERROR(ROUND(Q759/AA759,2),0)</f>
        <v>49.84</v>
      </c>
      <c r="AC759" s="30" t="str">
        <f aca="false">IF(AND(K759="Critical",N759="No"),"URGENT - No Bed","Normal")</f>
        <v>Normal</v>
      </c>
      <c r="AD759" s="34" t="n">
        <f aca="false">INDEX(Lookup_Tables!$B$3:$B$12,MATCH(H759,Lookup_Tables!$A$3:$A$12,0))</f>
        <v>3000000</v>
      </c>
      <c r="AE759" s="30" t="str">
        <f aca="false">INDEX(Lookup_Tables!$C$3:$C$12,MATCH(H759,Lookup_Tables!$A$3:$A$12,0))</f>
        <v>Dr. Pooja Iyer</v>
      </c>
      <c r="AF759" s="30" t="str">
        <f aca="false">IFERROR(INDEX(Lookup_Tables!$F$16:$F$45,MATCH(I759,Lookup_Tables!$E$16:$E$45,0)),"N/A")</f>
        <v>EMP213</v>
      </c>
      <c r="AG759" s="30" t="n">
        <f aca="false">_xlfn.IFS(R759="Recovered",4,R759="Referred",3,R759="Admitted",2,R759="Deceased",1,TRUE(),0)</f>
        <v>4</v>
      </c>
      <c r="AH759" s="30" t="str">
        <f aca="false">IF(T759&gt;=4,"Satisfied",IF(T759&gt;=3,"Neutral","Needs Improvement"))</f>
        <v>Satisfied</v>
      </c>
    </row>
    <row r="760" customFormat="false" ht="15" hidden="false" customHeight="false" outlineLevel="0" collapsed="false">
      <c r="A760" s="27" t="s">
        <v>5654</v>
      </c>
      <c r="B760" s="27" t="s">
        <v>5655</v>
      </c>
      <c r="C760" s="27" t="n">
        <v>72</v>
      </c>
      <c r="D760" s="27" t="s">
        <v>181</v>
      </c>
      <c r="E760" s="28" t="n">
        <v>45606</v>
      </c>
      <c r="F760" s="27" t="s">
        <v>1214</v>
      </c>
      <c r="G760" s="28" t="n">
        <v>45607</v>
      </c>
      <c r="H760" s="27" t="s">
        <v>236</v>
      </c>
      <c r="I760" s="27" t="s">
        <v>237</v>
      </c>
      <c r="J760" s="27" t="s">
        <v>267</v>
      </c>
      <c r="K760" s="27" t="s">
        <v>156</v>
      </c>
      <c r="L760" s="27" t="n">
        <v>47</v>
      </c>
      <c r="M760" s="27" t="n">
        <v>38</v>
      </c>
      <c r="N760" s="27" t="s">
        <v>127</v>
      </c>
      <c r="O760" s="27" t="s">
        <v>128</v>
      </c>
      <c r="P760" s="27" t="s">
        <v>187</v>
      </c>
      <c r="Q760" s="29" t="n">
        <v>4056.37</v>
      </c>
      <c r="R760" s="27" t="s">
        <v>130</v>
      </c>
      <c r="S760" s="27" t="s">
        <v>223</v>
      </c>
      <c r="T760" s="27" t="n">
        <v>5</v>
      </c>
      <c r="U760" s="27" t="n">
        <f aca="false">YEAR(E760)</f>
        <v>2024</v>
      </c>
      <c r="V760" s="27" t="str">
        <f aca="false">TEXT(E760,"MMM-YYYY")</f>
        <v>Nov-2024</v>
      </c>
      <c r="W760" s="27" t="n">
        <f aca="false">MONTH(E760)</f>
        <v>11</v>
      </c>
      <c r="X760" s="27" t="str">
        <f aca="false">TEXT(WEEKDAY(E760,2),"0")&amp;" - "&amp;TEXT(E760,"dddd")</f>
        <v>7 - Sunday</v>
      </c>
      <c r="Y760" s="27" t="str">
        <f aca="false">_xlfn.IFS(C760&lt;18,"Child (0-17)",C760&lt;40,"Young Adult (18-39)",C760&lt;60,"Adult (40-59)",TRUE(),"Senior (60+)")</f>
        <v>Senior (60+)</v>
      </c>
      <c r="Z760" s="27" t="n">
        <f aca="false">ROUND(G760-E760,0)</f>
        <v>1</v>
      </c>
      <c r="AA760" s="27" t="n">
        <f aca="false">L760+M760</f>
        <v>85</v>
      </c>
      <c r="AB760" s="27" t="n">
        <f aca="false">IFERROR(ROUND(Q760/AA760,2),0)</f>
        <v>47.72</v>
      </c>
      <c r="AC760" s="27" t="str">
        <f aca="false">IF(AND(K760="Critical",N760="No"),"URGENT - No Bed","Normal")</f>
        <v>Normal</v>
      </c>
      <c r="AD760" s="33" t="n">
        <f aca="false">INDEX(Lookup_Tables!$B$3:$B$12,MATCH(H760,Lookup_Tables!$A$3:$A$12,0))</f>
        <v>3900000</v>
      </c>
      <c r="AE760" s="27" t="str">
        <f aca="false">INDEX(Lookup_Tables!$C$3:$C$12,MATCH(H760,Lookup_Tables!$A$3:$A$12,0))</f>
        <v>Dr. Rina Mehta</v>
      </c>
      <c r="AF760" s="27" t="str">
        <f aca="false">IFERROR(INDEX(Lookup_Tables!$F$16:$F$45,MATCH(I760,Lookup_Tables!$E$16:$E$45,0)),"N/A")</f>
        <v>EMP215</v>
      </c>
      <c r="AG760" s="27" t="n">
        <f aca="false">_xlfn.IFS(R760="Recovered",4,R760="Referred",3,R760="Admitted",2,R760="Deceased",1,TRUE(),0)</f>
        <v>4</v>
      </c>
      <c r="AH760" s="27" t="str">
        <f aca="false">IF(T760&gt;=4,"Satisfied",IF(T760&gt;=3,"Neutral","Needs Improvement"))</f>
        <v>Satisfied</v>
      </c>
    </row>
    <row r="761" customFormat="false" ht="15" hidden="false" customHeight="false" outlineLevel="0" collapsed="false">
      <c r="A761" s="30" t="s">
        <v>4869</v>
      </c>
      <c r="B761" s="30" t="s">
        <v>3149</v>
      </c>
      <c r="C761" s="30" t="n">
        <v>21</v>
      </c>
      <c r="D761" s="30" t="s">
        <v>181</v>
      </c>
      <c r="E761" s="31" t="n">
        <v>45420</v>
      </c>
      <c r="F761" s="30" t="s">
        <v>848</v>
      </c>
      <c r="G761" s="31" t="n">
        <v>45421</v>
      </c>
      <c r="H761" s="30" t="s">
        <v>206</v>
      </c>
      <c r="I761" s="30" t="s">
        <v>232</v>
      </c>
      <c r="J761" s="30" t="s">
        <v>593</v>
      </c>
      <c r="K761" s="30" t="s">
        <v>138</v>
      </c>
      <c r="L761" s="30" t="n">
        <v>86</v>
      </c>
      <c r="M761" s="30" t="n">
        <v>31</v>
      </c>
      <c r="N761" s="30" t="s">
        <v>127</v>
      </c>
      <c r="O761" s="30" t="s">
        <v>149</v>
      </c>
      <c r="P761" s="30" t="s">
        <v>140</v>
      </c>
      <c r="Q761" s="32" t="n">
        <v>1420.89</v>
      </c>
      <c r="R761" s="30" t="s">
        <v>130</v>
      </c>
      <c r="S761" s="30" t="s">
        <v>192</v>
      </c>
      <c r="T761" s="30" t="n">
        <v>5</v>
      </c>
      <c r="U761" s="30" t="n">
        <f aca="false">YEAR(E761)</f>
        <v>2024</v>
      </c>
      <c r="V761" s="30" t="str">
        <f aca="false">TEXT(E761,"MMM-YYYY")</f>
        <v>May-2024</v>
      </c>
      <c r="W761" s="30" t="n">
        <f aca="false">MONTH(E761)</f>
        <v>5</v>
      </c>
      <c r="X761" s="30" t="str">
        <f aca="false">TEXT(WEEKDAY(E761,2),"0")&amp;" - "&amp;TEXT(E761,"dddd")</f>
        <v>3 - Wednesday</v>
      </c>
      <c r="Y761" s="30" t="str">
        <f aca="false">_xlfn.IFS(C761&lt;18,"Child (0-17)",C761&lt;40,"Young Adult (18-39)",C761&lt;60,"Adult (40-59)",TRUE(),"Senior (60+)")</f>
        <v>Young Adult (18-39)</v>
      </c>
      <c r="Z761" s="30" t="n">
        <f aca="false">ROUND(G761-E761,0)</f>
        <v>1</v>
      </c>
      <c r="AA761" s="30" t="n">
        <f aca="false">L761+M761</f>
        <v>117</v>
      </c>
      <c r="AB761" s="30" t="n">
        <f aca="false">IFERROR(ROUND(Q761/AA761,2),0)</f>
        <v>12.14</v>
      </c>
      <c r="AC761" s="30" t="str">
        <f aca="false">IF(AND(K761="Critical",N761="No"),"URGENT - No Bed","Normal")</f>
        <v>Normal</v>
      </c>
      <c r="AD761" s="34" t="n">
        <f aca="false">INDEX(Lookup_Tables!$B$3:$B$12,MATCH(H761,Lookup_Tables!$A$3:$A$12,0))</f>
        <v>2800000</v>
      </c>
      <c r="AE761" s="30" t="str">
        <f aca="false">INDEX(Lookup_Tables!$C$3:$C$12,MATCH(H761,Lookup_Tables!$A$3:$A$12,0))</f>
        <v>Dr. Suresh Nair</v>
      </c>
      <c r="AF761" s="30" t="str">
        <f aca="false">IFERROR(INDEX(Lookup_Tables!$F$16:$F$45,MATCH(I761,Lookup_Tables!$E$16:$E$45,0)),"N/A")</f>
        <v>EMP210</v>
      </c>
      <c r="AG761" s="30" t="n">
        <f aca="false">_xlfn.IFS(R761="Recovered",4,R761="Referred",3,R761="Admitted",2,R761="Deceased",1,TRUE(),0)</f>
        <v>4</v>
      </c>
      <c r="AH761" s="30" t="str">
        <f aca="false">IF(T761&gt;=4,"Satisfied",IF(T761&gt;=3,"Neutral","Needs Improvement"))</f>
        <v>Satisfied</v>
      </c>
    </row>
    <row r="762" customFormat="false" ht="15" hidden="false" customHeight="false" outlineLevel="0" collapsed="false">
      <c r="A762" s="27" t="s">
        <v>625</v>
      </c>
      <c r="B762" s="27" t="s">
        <v>626</v>
      </c>
      <c r="C762" s="27" t="n">
        <v>66</v>
      </c>
      <c r="D762" s="27" t="s">
        <v>121</v>
      </c>
      <c r="E762" s="28" t="n">
        <v>45309</v>
      </c>
      <c r="F762" s="27" t="s">
        <v>555</v>
      </c>
      <c r="G762" s="28" t="n">
        <v>45311</v>
      </c>
      <c r="H762" s="27" t="s">
        <v>217</v>
      </c>
      <c r="I762" s="27" t="s">
        <v>282</v>
      </c>
      <c r="J762" s="27" t="s">
        <v>283</v>
      </c>
      <c r="K762" s="27" t="s">
        <v>126</v>
      </c>
      <c r="L762" s="27" t="n">
        <v>45</v>
      </c>
      <c r="M762" s="27" t="n">
        <v>49</v>
      </c>
      <c r="N762" s="27" t="s">
        <v>127</v>
      </c>
      <c r="O762" s="27" t="s">
        <v>128</v>
      </c>
      <c r="P762" s="27" t="s">
        <v>129</v>
      </c>
      <c r="Q762" s="29" t="n">
        <v>6880.06</v>
      </c>
      <c r="R762" s="27" t="s">
        <v>172</v>
      </c>
      <c r="S762" s="27" t="s">
        <v>335</v>
      </c>
      <c r="T762" s="27" t="n">
        <v>4</v>
      </c>
      <c r="U762" s="27" t="n">
        <f aca="false">YEAR(E762)</f>
        <v>2024</v>
      </c>
      <c r="V762" s="27" t="str">
        <f aca="false">TEXT(E762,"MMM-YYYY")</f>
        <v>Jan-2024</v>
      </c>
      <c r="W762" s="27" t="n">
        <f aca="false">MONTH(E762)</f>
        <v>1</v>
      </c>
      <c r="X762" s="27" t="str">
        <f aca="false">TEXT(WEEKDAY(E762,2),"0")&amp;" - "&amp;TEXT(E762,"dddd")</f>
        <v>4 - Thursday</v>
      </c>
      <c r="Y762" s="27" t="str">
        <f aca="false">_xlfn.IFS(C762&lt;18,"Child (0-17)",C762&lt;40,"Young Adult (18-39)",C762&lt;60,"Adult (40-59)",TRUE(),"Senior (60+)")</f>
        <v>Senior (60+)</v>
      </c>
      <c r="Z762" s="27" t="n">
        <f aca="false">ROUND(G762-E762,0)</f>
        <v>2</v>
      </c>
      <c r="AA762" s="27" t="n">
        <f aca="false">L762+M762</f>
        <v>94</v>
      </c>
      <c r="AB762" s="27" t="n">
        <f aca="false">IFERROR(ROUND(Q762/AA762,2),0)</f>
        <v>73.19</v>
      </c>
      <c r="AC762" s="27" t="str">
        <f aca="false">IF(AND(K762="Critical",N762="No"),"URGENT - No Bed","Normal")</f>
        <v>Normal</v>
      </c>
      <c r="AD762" s="33" t="n">
        <f aca="false">INDEX(Lookup_Tables!$B$3:$B$12,MATCH(H762,Lookup_Tables!$A$3:$A$12,0))</f>
        <v>4200000</v>
      </c>
      <c r="AE762" s="27" t="str">
        <f aca="false">INDEX(Lookup_Tables!$C$3:$C$12,MATCH(H762,Lookup_Tables!$A$3:$A$12,0))</f>
        <v>Dr. Anil Kapoor</v>
      </c>
      <c r="AF762" s="27" t="str">
        <f aca="false">IFERROR(INDEX(Lookup_Tables!$F$16:$F$45,MATCH(I762,Lookup_Tables!$E$16:$E$45,0)),"N/A")</f>
        <v>EMP200</v>
      </c>
      <c r="AG762" s="27" t="n">
        <f aca="false">_xlfn.IFS(R762="Recovered",4,R762="Referred",3,R762="Admitted",2,R762="Deceased",1,TRUE(),0)</f>
        <v>2</v>
      </c>
      <c r="AH762" s="27" t="str">
        <f aca="false">IF(T762&gt;=4,"Satisfied",IF(T762&gt;=3,"Neutral","Needs Improvement"))</f>
        <v>Satisfied</v>
      </c>
    </row>
    <row r="763" customFormat="false" ht="15" hidden="false" customHeight="false" outlineLevel="0" collapsed="false">
      <c r="A763" s="30" t="s">
        <v>6667</v>
      </c>
      <c r="B763" s="30" t="s">
        <v>3209</v>
      </c>
      <c r="C763" s="30" t="n">
        <v>37</v>
      </c>
      <c r="D763" s="30" t="s">
        <v>121</v>
      </c>
      <c r="E763" s="31" t="n">
        <v>45587</v>
      </c>
      <c r="F763" s="30" t="s">
        <v>780</v>
      </c>
      <c r="G763" s="31" t="n">
        <v>45589</v>
      </c>
      <c r="H763" s="30" t="s">
        <v>183</v>
      </c>
      <c r="I763" s="30" t="s">
        <v>212</v>
      </c>
      <c r="J763" s="30" t="s">
        <v>185</v>
      </c>
      <c r="K763" s="30" t="s">
        <v>156</v>
      </c>
      <c r="L763" s="30" t="n">
        <v>22</v>
      </c>
      <c r="M763" s="30" t="n">
        <v>77</v>
      </c>
      <c r="N763" s="30" t="s">
        <v>186</v>
      </c>
      <c r="O763" s="30" t="s">
        <v>171</v>
      </c>
      <c r="P763" s="30" t="s">
        <v>150</v>
      </c>
      <c r="Q763" s="32" t="n">
        <v>3829.51</v>
      </c>
      <c r="R763" s="30" t="s">
        <v>172</v>
      </c>
      <c r="S763" s="30" t="s">
        <v>223</v>
      </c>
      <c r="T763" s="30" t="n">
        <v>2</v>
      </c>
      <c r="U763" s="30" t="n">
        <f aca="false">YEAR(E763)</f>
        <v>2024</v>
      </c>
      <c r="V763" s="30" t="str">
        <f aca="false">TEXT(E763,"MMM-YYYY")</f>
        <v>Oct-2024</v>
      </c>
      <c r="W763" s="30" t="n">
        <f aca="false">MONTH(E763)</f>
        <v>10</v>
      </c>
      <c r="X763" s="30" t="str">
        <f aca="false">TEXT(WEEKDAY(E763,2),"0")&amp;" - "&amp;TEXT(E763,"dddd")</f>
        <v>2 - Tuesday</v>
      </c>
      <c r="Y763" s="30" t="str">
        <f aca="false">_xlfn.IFS(C763&lt;18,"Child (0-17)",C763&lt;40,"Young Adult (18-39)",C763&lt;60,"Adult (40-59)",TRUE(),"Senior (60+)")</f>
        <v>Young Adult (18-39)</v>
      </c>
      <c r="Z763" s="30" t="n">
        <f aca="false">ROUND(G763-E763,0)</f>
        <v>2</v>
      </c>
      <c r="AA763" s="30" t="n">
        <f aca="false">L763+M763</f>
        <v>99</v>
      </c>
      <c r="AB763" s="30" t="n">
        <f aca="false">IFERROR(ROUND(Q763/AA763,2),0)</f>
        <v>38.68</v>
      </c>
      <c r="AC763" s="30" t="str">
        <f aca="false">IF(AND(K763="Critical",N763="No"),"URGENT - No Bed","Normal")</f>
        <v>Normal</v>
      </c>
      <c r="AD763" s="34" t="n">
        <f aca="false">INDEX(Lookup_Tables!$B$3:$B$12,MATCH(H763,Lookup_Tables!$A$3:$A$12,0))</f>
        <v>3100000</v>
      </c>
      <c r="AE763" s="30" t="str">
        <f aca="false">INDEX(Lookup_Tables!$C$3:$C$12,MATCH(H763,Lookup_Tables!$A$3:$A$12,0))</f>
        <v>Dr. Kavita Rao</v>
      </c>
      <c r="AF763" s="30" t="str">
        <f aca="false">IFERROR(INDEX(Lookup_Tables!$F$16:$F$45,MATCH(I763,Lookup_Tables!$E$16:$E$45,0)),"N/A")</f>
        <v>EMP225</v>
      </c>
      <c r="AG763" s="30" t="n">
        <f aca="false">_xlfn.IFS(R763="Recovered",4,R763="Referred",3,R763="Admitted",2,R763="Deceased",1,TRUE(),0)</f>
        <v>2</v>
      </c>
      <c r="AH763" s="30" t="str">
        <f aca="false">IF(T763&gt;=4,"Satisfied",IF(T763&gt;=3,"Neutral","Needs Improvement"))</f>
        <v>Needs Improvement</v>
      </c>
    </row>
    <row r="764" customFormat="false" ht="15" hidden="false" customHeight="false" outlineLevel="0" collapsed="false">
      <c r="A764" s="27" t="s">
        <v>1177</v>
      </c>
      <c r="B764" s="27" t="s">
        <v>1178</v>
      </c>
      <c r="C764" s="27" t="n">
        <v>34</v>
      </c>
      <c r="D764" s="27" t="s">
        <v>121</v>
      </c>
      <c r="E764" s="28" t="n">
        <v>45573</v>
      </c>
      <c r="F764" s="27" t="s">
        <v>1179</v>
      </c>
      <c r="G764" s="28" t="n">
        <v>45575</v>
      </c>
      <c r="H764" s="27" t="s">
        <v>236</v>
      </c>
      <c r="I764" s="27" t="s">
        <v>266</v>
      </c>
      <c r="J764" s="27" t="s">
        <v>375</v>
      </c>
      <c r="K764" s="27" t="s">
        <v>156</v>
      </c>
      <c r="L764" s="27" t="n">
        <v>19</v>
      </c>
      <c r="M764" s="27" t="n">
        <v>80</v>
      </c>
      <c r="N764" s="27" t="s">
        <v>127</v>
      </c>
      <c r="O764" s="27" t="s">
        <v>139</v>
      </c>
      <c r="P764" s="27" t="s">
        <v>140</v>
      </c>
      <c r="Q764" s="29" t="n">
        <v>3389.17</v>
      </c>
      <c r="R764" s="27" t="s">
        <v>268</v>
      </c>
      <c r="S764" s="27" t="s">
        <v>164</v>
      </c>
      <c r="T764" s="27" t="n">
        <v>4</v>
      </c>
      <c r="U764" s="27" t="n">
        <f aca="false">YEAR(E764)</f>
        <v>2024</v>
      </c>
      <c r="V764" s="27" t="str">
        <f aca="false">TEXT(E764,"MMM-YYYY")</f>
        <v>Oct-2024</v>
      </c>
      <c r="W764" s="27" t="n">
        <f aca="false">MONTH(E764)</f>
        <v>10</v>
      </c>
      <c r="X764" s="27" t="str">
        <f aca="false">TEXT(WEEKDAY(E764,2),"0")&amp;" - "&amp;TEXT(E764,"dddd")</f>
        <v>2 - Tuesday</v>
      </c>
      <c r="Y764" s="27" t="str">
        <f aca="false">_xlfn.IFS(C764&lt;18,"Child (0-17)",C764&lt;40,"Young Adult (18-39)",C764&lt;60,"Adult (40-59)",TRUE(),"Senior (60+)")</f>
        <v>Young Adult (18-39)</v>
      </c>
      <c r="Z764" s="27" t="n">
        <f aca="false">ROUND(G764-E764,0)</f>
        <v>2</v>
      </c>
      <c r="AA764" s="27" t="n">
        <f aca="false">L764+M764</f>
        <v>99</v>
      </c>
      <c r="AB764" s="27" t="n">
        <f aca="false">IFERROR(ROUND(Q764/AA764,2),0)</f>
        <v>34.23</v>
      </c>
      <c r="AC764" s="27" t="str">
        <f aca="false">IF(AND(K764="Critical",N764="No"),"URGENT - No Bed","Normal")</f>
        <v>Normal</v>
      </c>
      <c r="AD764" s="33" t="n">
        <f aca="false">INDEX(Lookup_Tables!$B$3:$B$12,MATCH(H764,Lookup_Tables!$A$3:$A$12,0))</f>
        <v>3900000</v>
      </c>
      <c r="AE764" s="27" t="str">
        <f aca="false">INDEX(Lookup_Tables!$C$3:$C$12,MATCH(H764,Lookup_Tables!$A$3:$A$12,0))</f>
        <v>Dr. Rina Mehta</v>
      </c>
      <c r="AF764" s="27" t="str">
        <f aca="false">IFERROR(INDEX(Lookup_Tables!$F$16:$F$45,MATCH(I764,Lookup_Tables!$E$16:$E$45,0)),"N/A")</f>
        <v>EMP217</v>
      </c>
      <c r="AG764" s="27" t="n">
        <f aca="false">_xlfn.IFS(R764="Recovered",4,R764="Referred",3,R764="Admitted",2,R764="Deceased",1,TRUE(),0)</f>
        <v>3</v>
      </c>
      <c r="AH764" s="27" t="str">
        <f aca="false">IF(T764&gt;=4,"Satisfied",IF(T764&gt;=3,"Neutral","Needs Improvement"))</f>
        <v>Satisfied</v>
      </c>
    </row>
    <row r="765" customFormat="false" ht="15" hidden="false" customHeight="false" outlineLevel="0" collapsed="false">
      <c r="A765" s="30" t="s">
        <v>6145</v>
      </c>
      <c r="B765" s="30" t="s">
        <v>407</v>
      </c>
      <c r="C765" s="30" t="n">
        <v>79</v>
      </c>
      <c r="D765" s="30" t="s">
        <v>121</v>
      </c>
      <c r="E765" s="31" t="n">
        <v>45356</v>
      </c>
      <c r="F765" s="30" t="s">
        <v>1389</v>
      </c>
      <c r="G765" s="31" t="n">
        <v>45356</v>
      </c>
      <c r="H765" s="30" t="s">
        <v>123</v>
      </c>
      <c r="I765" s="30" t="s">
        <v>304</v>
      </c>
      <c r="J765" s="30" t="s">
        <v>305</v>
      </c>
      <c r="K765" s="30" t="s">
        <v>156</v>
      </c>
      <c r="L765" s="30" t="n">
        <v>40</v>
      </c>
      <c r="M765" s="30" t="n">
        <v>82</v>
      </c>
      <c r="N765" s="30" t="s">
        <v>127</v>
      </c>
      <c r="O765" s="30" t="s">
        <v>149</v>
      </c>
      <c r="P765" s="30" t="s">
        <v>140</v>
      </c>
      <c r="Q765" s="32" t="n">
        <v>3513.42</v>
      </c>
      <c r="R765" s="30" t="s">
        <v>130</v>
      </c>
      <c r="S765" s="30" t="s">
        <v>131</v>
      </c>
      <c r="T765" s="30" t="n">
        <v>5</v>
      </c>
      <c r="U765" s="30" t="n">
        <f aca="false">YEAR(E765)</f>
        <v>2024</v>
      </c>
      <c r="V765" s="30" t="str">
        <f aca="false">TEXT(E765,"MMM-YYYY")</f>
        <v>Mar-2024</v>
      </c>
      <c r="W765" s="30" t="n">
        <f aca="false">MONTH(E765)</f>
        <v>3</v>
      </c>
      <c r="X765" s="30" t="str">
        <f aca="false">TEXT(WEEKDAY(E765,2),"0")&amp;" - "&amp;TEXT(E765,"dddd")</f>
        <v>2 - Tuesday</v>
      </c>
      <c r="Y765" s="30" t="str">
        <f aca="false">_xlfn.IFS(C765&lt;18,"Child (0-17)",C765&lt;40,"Young Adult (18-39)",C765&lt;60,"Adult (40-59)",TRUE(),"Senior (60+)")</f>
        <v>Senior (60+)</v>
      </c>
      <c r="Z765" s="30" t="n">
        <f aca="false">ROUND(G765-E765,0)</f>
        <v>0</v>
      </c>
      <c r="AA765" s="30" t="n">
        <f aca="false">L765+M765</f>
        <v>122</v>
      </c>
      <c r="AB765" s="30" t="n">
        <f aca="false">IFERROR(ROUND(Q765/AA765,2),0)</f>
        <v>28.8</v>
      </c>
      <c r="AC765" s="30" t="str">
        <f aca="false">IF(AND(K765="Critical",N765="No"),"URGENT - No Bed","Normal")</f>
        <v>Normal</v>
      </c>
      <c r="AD765" s="34" t="n">
        <f aca="false">INDEX(Lookup_Tables!$B$3:$B$12,MATCH(H765,Lookup_Tables!$A$3:$A$12,0))</f>
        <v>2200000</v>
      </c>
      <c r="AE765" s="30" t="str">
        <f aca="false">INDEX(Lookup_Tables!$C$3:$C$12,MATCH(H765,Lookup_Tables!$A$3:$A$12,0))</f>
        <v>Dr. Rohan Das</v>
      </c>
      <c r="AF765" s="30" t="str">
        <f aca="false">IFERROR(INDEX(Lookup_Tables!$F$16:$F$45,MATCH(I765,Lookup_Tables!$E$16:$E$45,0)),"N/A")</f>
        <v>EMP204</v>
      </c>
      <c r="AG765" s="30" t="n">
        <f aca="false">_xlfn.IFS(R765="Recovered",4,R765="Referred",3,R765="Admitted",2,R765="Deceased",1,TRUE(),0)</f>
        <v>4</v>
      </c>
      <c r="AH765" s="30" t="str">
        <f aca="false">IF(T765&gt;=4,"Satisfied",IF(T765&gt;=3,"Neutral","Needs Improvement"))</f>
        <v>Satisfied</v>
      </c>
    </row>
    <row r="766" customFormat="false" ht="15" hidden="false" customHeight="false" outlineLevel="0" collapsed="false">
      <c r="A766" s="27" t="s">
        <v>2379</v>
      </c>
      <c r="B766" s="27" t="s">
        <v>2380</v>
      </c>
      <c r="C766" s="27" t="n">
        <v>32</v>
      </c>
      <c r="D766" s="27" t="s">
        <v>121</v>
      </c>
      <c r="E766" s="28" t="n">
        <v>45561</v>
      </c>
      <c r="F766" s="27" t="s">
        <v>651</v>
      </c>
      <c r="G766" s="28" t="n">
        <v>45566</v>
      </c>
      <c r="H766" s="27" t="s">
        <v>146</v>
      </c>
      <c r="I766" s="27" t="s">
        <v>147</v>
      </c>
      <c r="J766" s="27" t="s">
        <v>222</v>
      </c>
      <c r="K766" s="27" t="s">
        <v>126</v>
      </c>
      <c r="L766" s="27" t="n">
        <v>28</v>
      </c>
      <c r="M766" s="27" t="n">
        <v>114</v>
      </c>
      <c r="N766" s="27" t="s">
        <v>186</v>
      </c>
      <c r="O766" s="27" t="s">
        <v>149</v>
      </c>
      <c r="P766" s="27" t="s">
        <v>140</v>
      </c>
      <c r="Q766" s="29" t="n">
        <v>7958.94</v>
      </c>
      <c r="R766" s="27" t="s">
        <v>130</v>
      </c>
      <c r="S766" s="27" t="s">
        <v>192</v>
      </c>
      <c r="T766" s="27" t="n">
        <v>3</v>
      </c>
      <c r="U766" s="27" t="n">
        <f aca="false">YEAR(E766)</f>
        <v>2024</v>
      </c>
      <c r="V766" s="27" t="str">
        <f aca="false">TEXT(E766,"MMM-YYYY")</f>
        <v>Sep-2024</v>
      </c>
      <c r="W766" s="27" t="n">
        <f aca="false">MONTH(E766)</f>
        <v>9</v>
      </c>
      <c r="X766" s="27" t="str">
        <f aca="false">TEXT(WEEKDAY(E766,2),"0")&amp;" - "&amp;TEXT(E766,"dddd")</f>
        <v>4 - Thursday</v>
      </c>
      <c r="Y766" s="27" t="str">
        <f aca="false">_xlfn.IFS(C766&lt;18,"Child (0-17)",C766&lt;40,"Young Adult (18-39)",C766&lt;60,"Adult (40-59)",TRUE(),"Senior (60+)")</f>
        <v>Young Adult (18-39)</v>
      </c>
      <c r="Z766" s="27" t="n">
        <f aca="false">ROUND(G766-E766,0)</f>
        <v>5</v>
      </c>
      <c r="AA766" s="27" t="n">
        <f aca="false">L766+M766</f>
        <v>142</v>
      </c>
      <c r="AB766" s="27" t="n">
        <f aca="false">IFERROR(ROUND(Q766/AA766,2),0)</f>
        <v>56.05</v>
      </c>
      <c r="AC766" s="27" t="str">
        <f aca="false">IF(AND(K766="Critical",N766="No"),"URGENT - No Bed","Normal")</f>
        <v>Normal</v>
      </c>
      <c r="AD766" s="33" t="n">
        <f aca="false">INDEX(Lookup_Tables!$B$3:$B$12,MATCH(H766,Lookup_Tables!$A$3:$A$12,0))</f>
        <v>2700000</v>
      </c>
      <c r="AE766" s="27" t="str">
        <f aca="false">INDEX(Lookup_Tables!$C$3:$C$12,MATCH(H766,Lookup_Tables!$A$3:$A$12,0))</f>
        <v>Dr. Vikram Singh</v>
      </c>
      <c r="AF766" s="27" t="str">
        <f aca="false">IFERROR(INDEX(Lookup_Tables!$F$16:$F$45,MATCH(I766,Lookup_Tables!$E$16:$E$45,0)),"N/A")</f>
        <v>EMP229</v>
      </c>
      <c r="AG766" s="27" t="n">
        <f aca="false">_xlfn.IFS(R766="Recovered",4,R766="Referred",3,R766="Admitted",2,R766="Deceased",1,TRUE(),0)</f>
        <v>4</v>
      </c>
      <c r="AH766" s="27" t="str">
        <f aca="false">IF(T766&gt;=4,"Satisfied",IF(T766&gt;=3,"Neutral","Needs Improvement"))</f>
        <v>Neutral</v>
      </c>
    </row>
    <row r="767" customFormat="false" ht="15" hidden="false" customHeight="false" outlineLevel="0" collapsed="false">
      <c r="A767" s="30" t="s">
        <v>6375</v>
      </c>
      <c r="B767" s="30" t="s">
        <v>1856</v>
      </c>
      <c r="C767" s="30" t="n">
        <v>44</v>
      </c>
      <c r="D767" s="30" t="s">
        <v>121</v>
      </c>
      <c r="E767" s="31" t="n">
        <v>45407</v>
      </c>
      <c r="F767" s="30" t="s">
        <v>549</v>
      </c>
      <c r="G767" s="31" t="n">
        <v>45418</v>
      </c>
      <c r="H767" s="30" t="s">
        <v>168</v>
      </c>
      <c r="I767" s="30" t="s">
        <v>366</v>
      </c>
      <c r="J767" s="30" t="s">
        <v>170</v>
      </c>
      <c r="K767" s="30" t="s">
        <v>202</v>
      </c>
      <c r="L767" s="30" t="n">
        <v>8</v>
      </c>
      <c r="M767" s="30" t="n">
        <v>72</v>
      </c>
      <c r="N767" s="30" t="s">
        <v>186</v>
      </c>
      <c r="O767" s="30" t="s">
        <v>149</v>
      </c>
      <c r="P767" s="30" t="s">
        <v>150</v>
      </c>
      <c r="Q767" s="32" t="n">
        <v>16359.54</v>
      </c>
      <c r="R767" s="30" t="s">
        <v>172</v>
      </c>
      <c r="S767" s="30" t="s">
        <v>141</v>
      </c>
      <c r="T767" s="30" t="n">
        <v>1</v>
      </c>
      <c r="U767" s="30" t="n">
        <f aca="false">YEAR(E767)</f>
        <v>2024</v>
      </c>
      <c r="V767" s="30" t="str">
        <f aca="false">TEXT(E767,"MMM-YYYY")</f>
        <v>Apr-2024</v>
      </c>
      <c r="W767" s="30" t="n">
        <f aca="false">MONTH(E767)</f>
        <v>4</v>
      </c>
      <c r="X767" s="30" t="str">
        <f aca="false">TEXT(WEEKDAY(E767,2),"0")&amp;" - "&amp;TEXT(E767,"dddd")</f>
        <v>4 - Thursday</v>
      </c>
      <c r="Y767" s="30" t="str">
        <f aca="false">_xlfn.IFS(C767&lt;18,"Child (0-17)",C767&lt;40,"Young Adult (18-39)",C767&lt;60,"Adult (40-59)",TRUE(),"Senior (60+)")</f>
        <v>Adult (40-59)</v>
      </c>
      <c r="Z767" s="30" t="n">
        <f aca="false">ROUND(G767-E767,0)</f>
        <v>11</v>
      </c>
      <c r="AA767" s="30" t="n">
        <f aca="false">L767+M767</f>
        <v>80</v>
      </c>
      <c r="AB767" s="30" t="n">
        <f aca="false">IFERROR(ROUND(Q767/AA767,2),0)</f>
        <v>204.49</v>
      </c>
      <c r="AC767" s="30" t="str">
        <f aca="false">IF(AND(K767="Critical",N767="No"),"URGENT - No Bed","Normal")</f>
        <v>Normal</v>
      </c>
      <c r="AD767" s="34" t="n">
        <f aca="false">INDEX(Lookup_Tables!$B$3:$B$12,MATCH(H767,Lookup_Tables!$A$3:$A$12,0))</f>
        <v>4400000</v>
      </c>
      <c r="AE767" s="30" t="str">
        <f aca="false">INDEX(Lookup_Tables!$C$3:$C$12,MATCH(H767,Lookup_Tables!$A$3:$A$12,0))</f>
        <v>Dr. Neha Chopra</v>
      </c>
      <c r="AF767" s="30" t="str">
        <f aca="false">IFERROR(INDEX(Lookup_Tables!$F$16:$F$45,MATCH(I767,Lookup_Tables!$E$16:$E$45,0)),"N/A")</f>
        <v>EMP218</v>
      </c>
      <c r="AG767" s="30" t="n">
        <f aca="false">_xlfn.IFS(R767="Recovered",4,R767="Referred",3,R767="Admitted",2,R767="Deceased",1,TRUE(),0)</f>
        <v>2</v>
      </c>
      <c r="AH767" s="30" t="str">
        <f aca="false">IF(T767&gt;=4,"Satisfied",IF(T767&gt;=3,"Neutral","Needs Improvement"))</f>
        <v>Needs Improvement</v>
      </c>
    </row>
    <row r="768" customFormat="false" ht="15" hidden="false" customHeight="false" outlineLevel="0" collapsed="false">
      <c r="A768" s="27" t="s">
        <v>6208</v>
      </c>
      <c r="B768" s="27" t="s">
        <v>1944</v>
      </c>
      <c r="C768" s="27" t="n">
        <v>48</v>
      </c>
      <c r="D768" s="27" t="s">
        <v>181</v>
      </c>
      <c r="E768" s="28" t="n">
        <v>45445</v>
      </c>
      <c r="F768" s="27" t="s">
        <v>845</v>
      </c>
      <c r="G768" s="28" t="n">
        <v>45451</v>
      </c>
      <c r="H768" s="27" t="s">
        <v>206</v>
      </c>
      <c r="I768" s="27" t="s">
        <v>300</v>
      </c>
      <c r="J768" s="27" t="s">
        <v>469</v>
      </c>
      <c r="K768" s="27" t="s">
        <v>126</v>
      </c>
      <c r="L768" s="27" t="n">
        <v>44</v>
      </c>
      <c r="M768" s="27" t="n">
        <v>121</v>
      </c>
      <c r="N768" s="27" t="s">
        <v>127</v>
      </c>
      <c r="O768" s="27" t="s">
        <v>128</v>
      </c>
      <c r="P768" s="27" t="s">
        <v>129</v>
      </c>
      <c r="Q768" s="29" t="n">
        <v>7595.61</v>
      </c>
      <c r="R768" s="27" t="s">
        <v>130</v>
      </c>
      <c r="S768" s="27" t="s">
        <v>192</v>
      </c>
      <c r="T768" s="27" t="n">
        <v>4</v>
      </c>
      <c r="U768" s="27" t="n">
        <f aca="false">YEAR(E768)</f>
        <v>2024</v>
      </c>
      <c r="V768" s="27" t="str">
        <f aca="false">TEXT(E768,"MMM-YYYY")</f>
        <v>Jun-2024</v>
      </c>
      <c r="W768" s="27" t="n">
        <f aca="false">MONTH(E768)</f>
        <v>6</v>
      </c>
      <c r="X768" s="27" t="str">
        <f aca="false">TEXT(WEEKDAY(E768,2),"0")&amp;" - "&amp;TEXT(E768,"dddd")</f>
        <v>7 - Sunday</v>
      </c>
      <c r="Y768" s="27" t="str">
        <f aca="false">_xlfn.IFS(C768&lt;18,"Child (0-17)",C768&lt;40,"Young Adult (18-39)",C768&lt;60,"Adult (40-59)",TRUE(),"Senior (60+)")</f>
        <v>Adult (40-59)</v>
      </c>
      <c r="Z768" s="27" t="n">
        <f aca="false">ROUND(G768-E768,0)</f>
        <v>6</v>
      </c>
      <c r="AA768" s="27" t="n">
        <f aca="false">L768+M768</f>
        <v>165</v>
      </c>
      <c r="AB768" s="27" t="n">
        <f aca="false">IFERROR(ROUND(Q768/AA768,2),0)</f>
        <v>46.03</v>
      </c>
      <c r="AC768" s="27" t="str">
        <f aca="false">IF(AND(K768="Critical",N768="No"),"URGENT - No Bed","Normal")</f>
        <v>Normal</v>
      </c>
      <c r="AD768" s="33" t="n">
        <f aca="false">INDEX(Lookup_Tables!$B$3:$B$12,MATCH(H768,Lookup_Tables!$A$3:$A$12,0))</f>
        <v>2800000</v>
      </c>
      <c r="AE768" s="27" t="str">
        <f aca="false">INDEX(Lookup_Tables!$C$3:$C$12,MATCH(H768,Lookup_Tables!$A$3:$A$12,0))</f>
        <v>Dr. Suresh Nair</v>
      </c>
      <c r="AF768" s="27" t="str">
        <f aca="false">IFERROR(INDEX(Lookup_Tables!$F$16:$F$45,MATCH(I768,Lookup_Tables!$E$16:$E$45,0)),"N/A")</f>
        <v>EMP211</v>
      </c>
      <c r="AG768" s="27" t="n">
        <f aca="false">_xlfn.IFS(R768="Recovered",4,R768="Referred",3,R768="Admitted",2,R768="Deceased",1,TRUE(),0)</f>
        <v>4</v>
      </c>
      <c r="AH768" s="27" t="str">
        <f aca="false">IF(T768&gt;=4,"Satisfied",IF(T768&gt;=3,"Neutral","Needs Improvement"))</f>
        <v>Satisfied</v>
      </c>
    </row>
    <row r="769" customFormat="false" ht="15" hidden="false" customHeight="false" outlineLevel="0" collapsed="false">
      <c r="A769" s="30" t="s">
        <v>3744</v>
      </c>
      <c r="B769" s="30" t="s">
        <v>747</v>
      </c>
      <c r="C769" s="30" t="n">
        <v>32</v>
      </c>
      <c r="D769" s="30" t="s">
        <v>121</v>
      </c>
      <c r="E769" s="31" t="n">
        <v>45416</v>
      </c>
      <c r="F769" s="30" t="s">
        <v>832</v>
      </c>
      <c r="G769" s="31" t="n">
        <v>45417</v>
      </c>
      <c r="H769" s="30" t="s">
        <v>242</v>
      </c>
      <c r="I769" s="30" t="s">
        <v>466</v>
      </c>
      <c r="J769" s="30" t="s">
        <v>363</v>
      </c>
      <c r="K769" s="30" t="s">
        <v>156</v>
      </c>
      <c r="L769" s="30" t="n">
        <v>19</v>
      </c>
      <c r="M769" s="30" t="n">
        <v>44</v>
      </c>
      <c r="N769" s="30" t="s">
        <v>127</v>
      </c>
      <c r="O769" s="30" t="s">
        <v>128</v>
      </c>
      <c r="P769" s="30" t="s">
        <v>129</v>
      </c>
      <c r="Q769" s="32" t="n">
        <v>2906.94</v>
      </c>
      <c r="R769" s="30" t="s">
        <v>130</v>
      </c>
      <c r="S769" s="30" t="s">
        <v>192</v>
      </c>
      <c r="T769" s="30" t="n">
        <v>2</v>
      </c>
      <c r="U769" s="30" t="n">
        <f aca="false">YEAR(E769)</f>
        <v>2024</v>
      </c>
      <c r="V769" s="30" t="str">
        <f aca="false">TEXT(E769,"MMM-YYYY")</f>
        <v>May-2024</v>
      </c>
      <c r="W769" s="30" t="n">
        <f aca="false">MONTH(E769)</f>
        <v>5</v>
      </c>
      <c r="X769" s="30" t="str">
        <f aca="false">TEXT(WEEKDAY(E769,2),"0")&amp;" - "&amp;TEXT(E769,"dddd")</f>
        <v>6 - Saturday</v>
      </c>
      <c r="Y769" s="30" t="str">
        <f aca="false">_xlfn.IFS(C769&lt;18,"Child (0-17)",C769&lt;40,"Young Adult (18-39)",C769&lt;60,"Adult (40-59)",TRUE(),"Senior (60+)")</f>
        <v>Young Adult (18-39)</v>
      </c>
      <c r="Z769" s="30" t="n">
        <f aca="false">ROUND(G769-E769,0)</f>
        <v>1</v>
      </c>
      <c r="AA769" s="30" t="n">
        <f aca="false">L769+M769</f>
        <v>63</v>
      </c>
      <c r="AB769" s="30" t="n">
        <f aca="false">IFERROR(ROUND(Q769/AA769,2),0)</f>
        <v>46.14</v>
      </c>
      <c r="AC769" s="30" t="str">
        <f aca="false">IF(AND(K769="Critical",N769="No"),"URGENT - No Bed","Normal")</f>
        <v>Normal</v>
      </c>
      <c r="AD769" s="34" t="n">
        <f aca="false">INDEX(Lookup_Tables!$B$3:$B$12,MATCH(H769,Lookup_Tables!$A$3:$A$12,0))</f>
        <v>3000000</v>
      </c>
      <c r="AE769" s="30" t="str">
        <f aca="false">INDEX(Lookup_Tables!$C$3:$C$12,MATCH(H769,Lookup_Tables!$A$3:$A$12,0))</f>
        <v>Dr. Pooja Iyer</v>
      </c>
      <c r="AF769" s="30" t="str">
        <f aca="false">IFERROR(INDEX(Lookup_Tables!$F$16:$F$45,MATCH(I769,Lookup_Tables!$E$16:$E$45,0)),"N/A")</f>
        <v>EMP212</v>
      </c>
      <c r="AG769" s="30" t="n">
        <f aca="false">_xlfn.IFS(R769="Recovered",4,R769="Referred",3,R769="Admitted",2,R769="Deceased",1,TRUE(),0)</f>
        <v>4</v>
      </c>
      <c r="AH769" s="30" t="str">
        <f aca="false">IF(T769&gt;=4,"Satisfied",IF(T769&gt;=3,"Neutral","Needs Improvement"))</f>
        <v>Needs Improvement</v>
      </c>
    </row>
    <row r="770" customFormat="false" ht="15" hidden="false" customHeight="false" outlineLevel="0" collapsed="false">
      <c r="A770" s="27" t="s">
        <v>2451</v>
      </c>
      <c r="B770" s="27" t="s">
        <v>280</v>
      </c>
      <c r="C770" s="27" t="n">
        <v>52</v>
      </c>
      <c r="D770" s="27" t="s">
        <v>181</v>
      </c>
      <c r="E770" s="28" t="n">
        <v>45433</v>
      </c>
      <c r="F770" s="27" t="s">
        <v>277</v>
      </c>
      <c r="G770" s="28" t="n">
        <v>45433</v>
      </c>
      <c r="H770" s="27" t="s">
        <v>236</v>
      </c>
      <c r="I770" s="27" t="s">
        <v>266</v>
      </c>
      <c r="J770" s="27" t="s">
        <v>455</v>
      </c>
      <c r="K770" s="27" t="s">
        <v>156</v>
      </c>
      <c r="L770" s="27" t="n">
        <v>45</v>
      </c>
      <c r="M770" s="27" t="n">
        <v>44</v>
      </c>
      <c r="N770" s="27" t="s">
        <v>127</v>
      </c>
      <c r="O770" s="27" t="s">
        <v>128</v>
      </c>
      <c r="P770" s="27" t="s">
        <v>187</v>
      </c>
      <c r="Q770" s="29" t="n">
        <v>3742.52</v>
      </c>
      <c r="R770" s="27" t="s">
        <v>130</v>
      </c>
      <c r="S770" s="27" t="s">
        <v>192</v>
      </c>
      <c r="T770" s="27" t="n">
        <v>3</v>
      </c>
      <c r="U770" s="27" t="n">
        <f aca="false">YEAR(E770)</f>
        <v>2024</v>
      </c>
      <c r="V770" s="27" t="str">
        <f aca="false">TEXT(E770,"MMM-YYYY")</f>
        <v>May-2024</v>
      </c>
      <c r="W770" s="27" t="n">
        <f aca="false">MONTH(E770)</f>
        <v>5</v>
      </c>
      <c r="X770" s="27" t="str">
        <f aca="false">TEXT(WEEKDAY(E770,2),"0")&amp;" - "&amp;TEXT(E770,"dddd")</f>
        <v>2 - Tuesday</v>
      </c>
      <c r="Y770" s="27" t="str">
        <f aca="false">_xlfn.IFS(C770&lt;18,"Child (0-17)",C770&lt;40,"Young Adult (18-39)",C770&lt;60,"Adult (40-59)",TRUE(),"Senior (60+)")</f>
        <v>Adult (40-59)</v>
      </c>
      <c r="Z770" s="27" t="n">
        <f aca="false">ROUND(G770-E770,0)</f>
        <v>0</v>
      </c>
      <c r="AA770" s="27" t="n">
        <f aca="false">L770+M770</f>
        <v>89</v>
      </c>
      <c r="AB770" s="27" t="n">
        <f aca="false">IFERROR(ROUND(Q770/AA770,2),0)</f>
        <v>42.05</v>
      </c>
      <c r="AC770" s="27" t="str">
        <f aca="false">IF(AND(K770="Critical",N770="No"),"URGENT - No Bed","Normal")</f>
        <v>Normal</v>
      </c>
      <c r="AD770" s="33" t="n">
        <f aca="false">INDEX(Lookup_Tables!$B$3:$B$12,MATCH(H770,Lookup_Tables!$A$3:$A$12,0))</f>
        <v>3900000</v>
      </c>
      <c r="AE770" s="27" t="str">
        <f aca="false">INDEX(Lookup_Tables!$C$3:$C$12,MATCH(H770,Lookup_Tables!$A$3:$A$12,0))</f>
        <v>Dr. Rina Mehta</v>
      </c>
      <c r="AF770" s="27" t="str">
        <f aca="false">IFERROR(INDEX(Lookup_Tables!$F$16:$F$45,MATCH(I770,Lookup_Tables!$E$16:$E$45,0)),"N/A")</f>
        <v>EMP217</v>
      </c>
      <c r="AG770" s="27" t="n">
        <f aca="false">_xlfn.IFS(R770="Recovered",4,R770="Referred",3,R770="Admitted",2,R770="Deceased",1,TRUE(),0)</f>
        <v>4</v>
      </c>
      <c r="AH770" s="27" t="str">
        <f aca="false">IF(T770&gt;=4,"Satisfied",IF(T770&gt;=3,"Neutral","Needs Improvement"))</f>
        <v>Neutral</v>
      </c>
    </row>
    <row r="771" customFormat="false" ht="15" hidden="false" customHeight="false" outlineLevel="0" collapsed="false">
      <c r="A771" s="30" t="s">
        <v>703</v>
      </c>
      <c r="B771" s="30" t="s">
        <v>704</v>
      </c>
      <c r="C771" s="30" t="n">
        <v>18</v>
      </c>
      <c r="D771" s="30" t="s">
        <v>121</v>
      </c>
      <c r="E771" s="31" t="n">
        <v>45466</v>
      </c>
      <c r="F771" s="30" t="s">
        <v>705</v>
      </c>
      <c r="G771" s="31" t="n">
        <v>45469</v>
      </c>
      <c r="H771" s="30" t="s">
        <v>242</v>
      </c>
      <c r="I771" s="30" t="s">
        <v>466</v>
      </c>
      <c r="J771" s="30" t="s">
        <v>244</v>
      </c>
      <c r="K771" s="30" t="s">
        <v>126</v>
      </c>
      <c r="L771" s="30" t="n">
        <v>32</v>
      </c>
      <c r="M771" s="30" t="n">
        <v>119</v>
      </c>
      <c r="N771" s="30" t="s">
        <v>186</v>
      </c>
      <c r="O771" s="30" t="s">
        <v>171</v>
      </c>
      <c r="P771" s="30" t="s">
        <v>129</v>
      </c>
      <c r="Q771" s="32" t="n">
        <v>8801.92</v>
      </c>
      <c r="R771" s="30" t="s">
        <v>130</v>
      </c>
      <c r="S771" s="30" t="s">
        <v>164</v>
      </c>
      <c r="T771" s="30" t="n">
        <v>1</v>
      </c>
      <c r="U771" s="30" t="n">
        <f aca="false">YEAR(E771)</f>
        <v>2024</v>
      </c>
      <c r="V771" s="30" t="str">
        <f aca="false">TEXT(E771,"MMM-YYYY")</f>
        <v>Jun-2024</v>
      </c>
      <c r="W771" s="30" t="n">
        <f aca="false">MONTH(E771)</f>
        <v>6</v>
      </c>
      <c r="X771" s="30" t="str">
        <f aca="false">TEXT(WEEKDAY(E771,2),"0")&amp;" - "&amp;TEXT(E771,"dddd")</f>
        <v>7 - Sunday</v>
      </c>
      <c r="Y771" s="30" t="str">
        <f aca="false">_xlfn.IFS(C771&lt;18,"Child (0-17)",C771&lt;40,"Young Adult (18-39)",C771&lt;60,"Adult (40-59)",TRUE(),"Senior (60+)")</f>
        <v>Young Adult (18-39)</v>
      </c>
      <c r="Z771" s="30" t="n">
        <f aca="false">ROUND(G771-E771,0)</f>
        <v>3</v>
      </c>
      <c r="AA771" s="30" t="n">
        <f aca="false">L771+M771</f>
        <v>151</v>
      </c>
      <c r="AB771" s="30" t="n">
        <f aca="false">IFERROR(ROUND(Q771/AA771,2),0)</f>
        <v>58.29</v>
      </c>
      <c r="AC771" s="30" t="str">
        <f aca="false">IF(AND(K771="Critical",N771="No"),"URGENT - No Bed","Normal")</f>
        <v>Normal</v>
      </c>
      <c r="AD771" s="34" t="n">
        <f aca="false">INDEX(Lookup_Tables!$B$3:$B$12,MATCH(H771,Lookup_Tables!$A$3:$A$12,0))</f>
        <v>3000000</v>
      </c>
      <c r="AE771" s="30" t="str">
        <f aca="false">INDEX(Lookup_Tables!$C$3:$C$12,MATCH(H771,Lookup_Tables!$A$3:$A$12,0))</f>
        <v>Dr. Pooja Iyer</v>
      </c>
      <c r="AF771" s="30" t="str">
        <f aca="false">IFERROR(INDEX(Lookup_Tables!$F$16:$F$45,MATCH(I771,Lookup_Tables!$E$16:$E$45,0)),"N/A")</f>
        <v>EMP212</v>
      </c>
      <c r="AG771" s="30" t="n">
        <f aca="false">_xlfn.IFS(R771="Recovered",4,R771="Referred",3,R771="Admitted",2,R771="Deceased",1,TRUE(),0)</f>
        <v>4</v>
      </c>
      <c r="AH771" s="30" t="str">
        <f aca="false">IF(T771&gt;=4,"Satisfied",IF(T771&gt;=3,"Neutral","Needs Improvement"))</f>
        <v>Needs Improvement</v>
      </c>
    </row>
    <row r="772" customFormat="false" ht="15" hidden="false" customHeight="false" outlineLevel="0" collapsed="false">
      <c r="A772" s="27" t="s">
        <v>3639</v>
      </c>
      <c r="B772" s="27" t="s">
        <v>3640</v>
      </c>
      <c r="C772" s="27" t="n">
        <v>41</v>
      </c>
      <c r="D772" s="27" t="s">
        <v>121</v>
      </c>
      <c r="E772" s="28" t="n">
        <v>45598</v>
      </c>
      <c r="F772" s="27" t="s">
        <v>1424</v>
      </c>
      <c r="G772" s="28" t="n">
        <v>45602</v>
      </c>
      <c r="H772" s="27" t="s">
        <v>123</v>
      </c>
      <c r="I772" s="27" t="s">
        <v>155</v>
      </c>
      <c r="J772" s="27" t="s">
        <v>418</v>
      </c>
      <c r="K772" s="27" t="s">
        <v>126</v>
      </c>
      <c r="L772" s="27" t="n">
        <v>45</v>
      </c>
      <c r="M772" s="27" t="n">
        <v>58</v>
      </c>
      <c r="N772" s="27" t="s">
        <v>127</v>
      </c>
      <c r="O772" s="27" t="s">
        <v>128</v>
      </c>
      <c r="P772" s="27" t="s">
        <v>150</v>
      </c>
      <c r="Q772" s="29" t="n">
        <v>8179.46</v>
      </c>
      <c r="R772" s="27" t="s">
        <v>172</v>
      </c>
      <c r="S772" s="27" t="s">
        <v>151</v>
      </c>
      <c r="T772" s="27" t="n">
        <v>5</v>
      </c>
      <c r="U772" s="27" t="n">
        <f aca="false">YEAR(E772)</f>
        <v>2024</v>
      </c>
      <c r="V772" s="27" t="str">
        <f aca="false">TEXT(E772,"MMM-YYYY")</f>
        <v>Nov-2024</v>
      </c>
      <c r="W772" s="27" t="n">
        <f aca="false">MONTH(E772)</f>
        <v>11</v>
      </c>
      <c r="X772" s="27" t="str">
        <f aca="false">TEXT(WEEKDAY(E772,2),"0")&amp;" - "&amp;TEXT(E772,"dddd")</f>
        <v>6 - Saturday</v>
      </c>
      <c r="Y772" s="27" t="str">
        <f aca="false">_xlfn.IFS(C772&lt;18,"Child (0-17)",C772&lt;40,"Young Adult (18-39)",C772&lt;60,"Adult (40-59)",TRUE(),"Senior (60+)")</f>
        <v>Adult (40-59)</v>
      </c>
      <c r="Z772" s="27" t="n">
        <f aca="false">ROUND(G772-E772,0)</f>
        <v>4</v>
      </c>
      <c r="AA772" s="27" t="n">
        <f aca="false">L772+M772</f>
        <v>103</v>
      </c>
      <c r="AB772" s="27" t="n">
        <f aca="false">IFERROR(ROUND(Q772/AA772,2),0)</f>
        <v>79.41</v>
      </c>
      <c r="AC772" s="27" t="str">
        <f aca="false">IF(AND(K772="Critical",N772="No"),"URGENT - No Bed","Normal")</f>
        <v>Normal</v>
      </c>
      <c r="AD772" s="33" t="n">
        <f aca="false">INDEX(Lookup_Tables!$B$3:$B$12,MATCH(H772,Lookup_Tables!$A$3:$A$12,0))</f>
        <v>2200000</v>
      </c>
      <c r="AE772" s="27" t="str">
        <f aca="false">INDEX(Lookup_Tables!$C$3:$C$12,MATCH(H772,Lookup_Tables!$A$3:$A$12,0))</f>
        <v>Dr. Rohan Das</v>
      </c>
      <c r="AF772" s="27" t="str">
        <f aca="false">IFERROR(INDEX(Lookup_Tables!$F$16:$F$45,MATCH(I772,Lookup_Tables!$E$16:$E$45,0)),"N/A")</f>
        <v>EMP203</v>
      </c>
      <c r="AG772" s="27" t="n">
        <f aca="false">_xlfn.IFS(R772="Recovered",4,R772="Referred",3,R772="Admitted",2,R772="Deceased",1,TRUE(),0)</f>
        <v>2</v>
      </c>
      <c r="AH772" s="27" t="str">
        <f aca="false">IF(T772&gt;=4,"Satisfied",IF(T772&gt;=3,"Neutral","Needs Improvement"))</f>
        <v>Satisfied</v>
      </c>
    </row>
    <row r="773" customFormat="false" ht="15" hidden="false" customHeight="false" outlineLevel="0" collapsed="false">
      <c r="A773" s="30" t="s">
        <v>3852</v>
      </c>
      <c r="B773" s="30" t="s">
        <v>2661</v>
      </c>
      <c r="C773" s="30" t="n">
        <v>75</v>
      </c>
      <c r="D773" s="30" t="s">
        <v>121</v>
      </c>
      <c r="E773" s="31" t="n">
        <v>45474</v>
      </c>
      <c r="F773" s="30" t="s">
        <v>662</v>
      </c>
      <c r="G773" s="31" t="n">
        <v>45478</v>
      </c>
      <c r="H773" s="30" t="s">
        <v>236</v>
      </c>
      <c r="I773" s="30" t="s">
        <v>237</v>
      </c>
      <c r="J773" s="30" t="s">
        <v>455</v>
      </c>
      <c r="K773" s="30" t="s">
        <v>126</v>
      </c>
      <c r="L773" s="30" t="n">
        <v>36</v>
      </c>
      <c r="M773" s="30" t="n">
        <v>73</v>
      </c>
      <c r="N773" s="30" t="s">
        <v>186</v>
      </c>
      <c r="O773" s="30" t="s">
        <v>171</v>
      </c>
      <c r="P773" s="30" t="s">
        <v>187</v>
      </c>
      <c r="Q773" s="32" t="n">
        <v>8589.61</v>
      </c>
      <c r="R773" s="30" t="s">
        <v>172</v>
      </c>
      <c r="S773" s="30" t="s">
        <v>335</v>
      </c>
      <c r="T773" s="30" t="n">
        <v>3</v>
      </c>
      <c r="U773" s="30" t="n">
        <f aca="false">YEAR(E773)</f>
        <v>2024</v>
      </c>
      <c r="V773" s="30" t="str">
        <f aca="false">TEXT(E773,"MMM-YYYY")</f>
        <v>Jul-2024</v>
      </c>
      <c r="W773" s="30" t="n">
        <f aca="false">MONTH(E773)</f>
        <v>7</v>
      </c>
      <c r="X773" s="30" t="str">
        <f aca="false">TEXT(WEEKDAY(E773,2),"0")&amp;" - "&amp;TEXT(E773,"dddd")</f>
        <v>1 - Monday</v>
      </c>
      <c r="Y773" s="30" t="str">
        <f aca="false">_xlfn.IFS(C773&lt;18,"Child (0-17)",C773&lt;40,"Young Adult (18-39)",C773&lt;60,"Adult (40-59)",TRUE(),"Senior (60+)")</f>
        <v>Senior (60+)</v>
      </c>
      <c r="Z773" s="30" t="n">
        <f aca="false">ROUND(G773-E773,0)</f>
        <v>4</v>
      </c>
      <c r="AA773" s="30" t="n">
        <f aca="false">L773+M773</f>
        <v>109</v>
      </c>
      <c r="AB773" s="30" t="n">
        <f aca="false">IFERROR(ROUND(Q773/AA773,2),0)</f>
        <v>78.8</v>
      </c>
      <c r="AC773" s="30" t="str">
        <f aca="false">IF(AND(K773="Critical",N773="No"),"URGENT - No Bed","Normal")</f>
        <v>Normal</v>
      </c>
      <c r="AD773" s="34" t="n">
        <f aca="false">INDEX(Lookup_Tables!$B$3:$B$12,MATCH(H773,Lookup_Tables!$A$3:$A$12,0))</f>
        <v>3900000</v>
      </c>
      <c r="AE773" s="30" t="str">
        <f aca="false">INDEX(Lookup_Tables!$C$3:$C$12,MATCH(H773,Lookup_Tables!$A$3:$A$12,0))</f>
        <v>Dr. Rina Mehta</v>
      </c>
      <c r="AF773" s="30" t="str">
        <f aca="false">IFERROR(INDEX(Lookup_Tables!$F$16:$F$45,MATCH(I773,Lookup_Tables!$E$16:$E$45,0)),"N/A")</f>
        <v>EMP215</v>
      </c>
      <c r="AG773" s="30" t="n">
        <f aca="false">_xlfn.IFS(R773="Recovered",4,R773="Referred",3,R773="Admitted",2,R773="Deceased",1,TRUE(),0)</f>
        <v>2</v>
      </c>
      <c r="AH773" s="30" t="str">
        <f aca="false">IF(T773&gt;=4,"Satisfied",IF(T773&gt;=3,"Neutral","Needs Improvement"))</f>
        <v>Neutral</v>
      </c>
    </row>
    <row r="774" customFormat="false" ht="15" hidden="false" customHeight="false" outlineLevel="0" collapsed="false">
      <c r="A774" s="27" t="s">
        <v>6230</v>
      </c>
      <c r="B774" s="27" t="s">
        <v>4946</v>
      </c>
      <c r="C774" s="27" t="n">
        <v>29</v>
      </c>
      <c r="D774" s="27" t="s">
        <v>121</v>
      </c>
      <c r="E774" s="28" t="n">
        <v>45484</v>
      </c>
      <c r="F774" s="27" t="s">
        <v>1860</v>
      </c>
      <c r="G774" s="28" t="n">
        <v>45484</v>
      </c>
      <c r="H774" s="27" t="s">
        <v>242</v>
      </c>
      <c r="I774" s="27" t="s">
        <v>243</v>
      </c>
      <c r="J774" s="27" t="s">
        <v>316</v>
      </c>
      <c r="K774" s="27" t="s">
        <v>138</v>
      </c>
      <c r="L774" s="27" t="n">
        <v>32</v>
      </c>
      <c r="M774" s="27" t="n">
        <v>18</v>
      </c>
      <c r="N774" s="27" t="s">
        <v>127</v>
      </c>
      <c r="O774" s="27" t="s">
        <v>128</v>
      </c>
      <c r="P774" s="27" t="s">
        <v>129</v>
      </c>
      <c r="Q774" s="29" t="n">
        <v>2200.57</v>
      </c>
      <c r="R774" s="27" t="s">
        <v>130</v>
      </c>
      <c r="S774" s="27" t="s">
        <v>131</v>
      </c>
      <c r="T774" s="27" t="n">
        <v>4</v>
      </c>
      <c r="U774" s="27" t="n">
        <f aca="false">YEAR(E774)</f>
        <v>2024</v>
      </c>
      <c r="V774" s="27" t="str">
        <f aca="false">TEXT(E774,"MMM-YYYY")</f>
        <v>Jul-2024</v>
      </c>
      <c r="W774" s="27" t="n">
        <f aca="false">MONTH(E774)</f>
        <v>7</v>
      </c>
      <c r="X774" s="27" t="str">
        <f aca="false">TEXT(WEEKDAY(E774,2),"0")&amp;" - "&amp;TEXT(E774,"dddd")</f>
        <v>4 - Thursday</v>
      </c>
      <c r="Y774" s="27" t="str">
        <f aca="false">_xlfn.IFS(C774&lt;18,"Child (0-17)",C774&lt;40,"Young Adult (18-39)",C774&lt;60,"Adult (40-59)",TRUE(),"Senior (60+)")</f>
        <v>Young Adult (18-39)</v>
      </c>
      <c r="Z774" s="27" t="n">
        <f aca="false">ROUND(G774-E774,0)</f>
        <v>0</v>
      </c>
      <c r="AA774" s="27" t="n">
        <f aca="false">L774+M774</f>
        <v>50</v>
      </c>
      <c r="AB774" s="27" t="n">
        <f aca="false">IFERROR(ROUND(Q774/AA774,2),0)</f>
        <v>44.01</v>
      </c>
      <c r="AC774" s="27" t="str">
        <f aca="false">IF(AND(K774="Critical",N774="No"),"URGENT - No Bed","Normal")</f>
        <v>Normal</v>
      </c>
      <c r="AD774" s="33" t="n">
        <f aca="false">INDEX(Lookup_Tables!$B$3:$B$12,MATCH(H774,Lookup_Tables!$A$3:$A$12,0))</f>
        <v>3000000</v>
      </c>
      <c r="AE774" s="27" t="str">
        <f aca="false">INDEX(Lookup_Tables!$C$3:$C$12,MATCH(H774,Lookup_Tables!$A$3:$A$12,0))</f>
        <v>Dr. Pooja Iyer</v>
      </c>
      <c r="AF774" s="27" t="str">
        <f aca="false">IFERROR(INDEX(Lookup_Tables!$F$16:$F$45,MATCH(I774,Lookup_Tables!$E$16:$E$45,0)),"N/A")</f>
        <v>EMP214</v>
      </c>
      <c r="AG774" s="27" t="n">
        <f aca="false">_xlfn.IFS(R774="Recovered",4,R774="Referred",3,R774="Admitted",2,R774="Deceased",1,TRUE(),0)</f>
        <v>4</v>
      </c>
      <c r="AH774" s="27" t="str">
        <f aca="false">IF(T774&gt;=4,"Satisfied",IF(T774&gt;=3,"Neutral","Needs Improvement"))</f>
        <v>Satisfied</v>
      </c>
    </row>
    <row r="775" customFormat="false" ht="15" hidden="false" customHeight="false" outlineLevel="0" collapsed="false">
      <c r="A775" s="30" t="s">
        <v>3150</v>
      </c>
      <c r="B775" s="30" t="s">
        <v>1430</v>
      </c>
      <c r="C775" s="30" t="n">
        <v>22</v>
      </c>
      <c r="D775" s="30" t="s">
        <v>121</v>
      </c>
      <c r="E775" s="31" t="n">
        <v>45527</v>
      </c>
      <c r="F775" s="30" t="s">
        <v>487</v>
      </c>
      <c r="G775" s="31" t="n">
        <v>45541</v>
      </c>
      <c r="H775" s="30" t="s">
        <v>217</v>
      </c>
      <c r="I775" s="30" t="s">
        <v>344</v>
      </c>
      <c r="J775" s="30" t="s">
        <v>388</v>
      </c>
      <c r="K775" s="30" t="s">
        <v>202</v>
      </c>
      <c r="L775" s="30" t="n">
        <v>0</v>
      </c>
      <c r="M775" s="30" t="n">
        <v>115</v>
      </c>
      <c r="N775" s="30" t="s">
        <v>186</v>
      </c>
      <c r="O775" s="30" t="s">
        <v>128</v>
      </c>
      <c r="P775" s="30" t="s">
        <v>150</v>
      </c>
      <c r="Q775" s="32" t="n">
        <v>16422.61</v>
      </c>
      <c r="R775" s="30" t="s">
        <v>462</v>
      </c>
      <c r="S775" s="30" t="s">
        <v>131</v>
      </c>
      <c r="T775" s="30" t="n">
        <v>3</v>
      </c>
      <c r="U775" s="30" t="n">
        <f aca="false">YEAR(E775)</f>
        <v>2024</v>
      </c>
      <c r="V775" s="30" t="str">
        <f aca="false">TEXT(E775,"MMM-YYYY")</f>
        <v>Aug-2024</v>
      </c>
      <c r="W775" s="30" t="n">
        <f aca="false">MONTH(E775)</f>
        <v>8</v>
      </c>
      <c r="X775" s="30" t="str">
        <f aca="false">TEXT(WEEKDAY(E775,2),"0")&amp;" - "&amp;TEXT(E775,"dddd")</f>
        <v>5 - Friday</v>
      </c>
      <c r="Y775" s="30" t="str">
        <f aca="false">_xlfn.IFS(C775&lt;18,"Child (0-17)",C775&lt;40,"Young Adult (18-39)",C775&lt;60,"Adult (40-59)",TRUE(),"Senior (60+)")</f>
        <v>Young Adult (18-39)</v>
      </c>
      <c r="Z775" s="30" t="n">
        <f aca="false">ROUND(G775-E775,0)</f>
        <v>14</v>
      </c>
      <c r="AA775" s="30" t="n">
        <f aca="false">L775+M775</f>
        <v>115</v>
      </c>
      <c r="AB775" s="30" t="n">
        <f aca="false">IFERROR(ROUND(Q775/AA775,2),0)</f>
        <v>142.81</v>
      </c>
      <c r="AC775" s="30" t="str">
        <f aca="false">IF(AND(K775="Critical",N775="No"),"URGENT - No Bed","Normal")</f>
        <v>Normal</v>
      </c>
      <c r="AD775" s="34" t="n">
        <f aca="false">INDEX(Lookup_Tables!$B$3:$B$12,MATCH(H775,Lookup_Tables!$A$3:$A$12,0))</f>
        <v>4200000</v>
      </c>
      <c r="AE775" s="30" t="str">
        <f aca="false">INDEX(Lookup_Tables!$C$3:$C$12,MATCH(H775,Lookup_Tables!$A$3:$A$12,0))</f>
        <v>Dr. Anil Kapoor</v>
      </c>
      <c r="AF775" s="30" t="str">
        <f aca="false">IFERROR(INDEX(Lookup_Tables!$F$16:$F$45,MATCH(I775,Lookup_Tables!$E$16:$E$45,0)),"N/A")</f>
        <v>EMP201</v>
      </c>
      <c r="AG775" s="30" t="n">
        <f aca="false">_xlfn.IFS(R775="Recovered",4,R775="Referred",3,R775="Admitted",2,R775="Deceased",1,TRUE(),0)</f>
        <v>1</v>
      </c>
      <c r="AH775" s="30" t="str">
        <f aca="false">IF(T775&gt;=4,"Satisfied",IF(T775&gt;=3,"Neutral","Needs Improvement"))</f>
        <v>Neutral</v>
      </c>
    </row>
    <row r="776" customFormat="false" ht="15" hidden="false" customHeight="false" outlineLevel="0" collapsed="false">
      <c r="A776" s="27" t="s">
        <v>4856</v>
      </c>
      <c r="B776" s="27" t="s">
        <v>3544</v>
      </c>
      <c r="C776" s="27" t="n">
        <v>57</v>
      </c>
      <c r="D776" s="27" t="s">
        <v>121</v>
      </c>
      <c r="E776" s="28" t="n">
        <v>45421</v>
      </c>
      <c r="F776" s="27" t="s">
        <v>205</v>
      </c>
      <c r="G776" s="28" t="n">
        <v>45422</v>
      </c>
      <c r="H776" s="27" t="s">
        <v>135</v>
      </c>
      <c r="I776" s="27" t="s">
        <v>251</v>
      </c>
      <c r="J776" s="27" t="s">
        <v>252</v>
      </c>
      <c r="K776" s="27" t="s">
        <v>156</v>
      </c>
      <c r="L776" s="27" t="n">
        <v>65</v>
      </c>
      <c r="M776" s="27" t="n">
        <v>33</v>
      </c>
      <c r="N776" s="27" t="s">
        <v>186</v>
      </c>
      <c r="O776" s="27" t="s">
        <v>171</v>
      </c>
      <c r="P776" s="27" t="s">
        <v>150</v>
      </c>
      <c r="Q776" s="29" t="n">
        <v>4032.22</v>
      </c>
      <c r="R776" s="27" t="s">
        <v>130</v>
      </c>
      <c r="S776" s="27" t="s">
        <v>157</v>
      </c>
      <c r="T776" s="27" t="n">
        <v>5</v>
      </c>
      <c r="U776" s="27" t="n">
        <f aca="false">YEAR(E776)</f>
        <v>2024</v>
      </c>
      <c r="V776" s="27" t="str">
        <f aca="false">TEXT(E776,"MMM-YYYY")</f>
        <v>May-2024</v>
      </c>
      <c r="W776" s="27" t="n">
        <f aca="false">MONTH(E776)</f>
        <v>5</v>
      </c>
      <c r="X776" s="27" t="str">
        <f aca="false">TEXT(WEEKDAY(E776,2),"0")&amp;" - "&amp;TEXT(E776,"dddd")</f>
        <v>4 - Thursday</v>
      </c>
      <c r="Y776" s="27" t="str">
        <f aca="false">_xlfn.IFS(C776&lt;18,"Child (0-17)",C776&lt;40,"Young Adult (18-39)",C776&lt;60,"Adult (40-59)",TRUE(),"Senior (60+)")</f>
        <v>Adult (40-59)</v>
      </c>
      <c r="Z776" s="27" t="n">
        <f aca="false">ROUND(G776-E776,0)</f>
        <v>1</v>
      </c>
      <c r="AA776" s="27" t="n">
        <f aca="false">L776+M776</f>
        <v>98</v>
      </c>
      <c r="AB776" s="27" t="n">
        <f aca="false">IFERROR(ROUND(Q776/AA776,2),0)</f>
        <v>41.15</v>
      </c>
      <c r="AC776" s="27" t="str">
        <f aca="false">IF(AND(K776="Critical",N776="No"),"URGENT - No Bed","Normal")</f>
        <v>Normal</v>
      </c>
      <c r="AD776" s="33" t="n">
        <f aca="false">INDEX(Lookup_Tables!$B$3:$B$12,MATCH(H776,Lookup_Tables!$A$3:$A$12,0))</f>
        <v>4600000</v>
      </c>
      <c r="AE776" s="27" t="str">
        <f aca="false">INDEX(Lookup_Tables!$C$3:$C$12,MATCH(H776,Lookup_Tables!$A$3:$A$12,0))</f>
        <v>Dr. Farhan Khan</v>
      </c>
      <c r="AF776" s="27" t="str">
        <f aca="false">IFERROR(INDEX(Lookup_Tables!$F$16:$F$45,MATCH(I776,Lookup_Tables!$E$16:$E$45,0)),"N/A")</f>
        <v>EMP207</v>
      </c>
      <c r="AG776" s="27" t="n">
        <f aca="false">_xlfn.IFS(R776="Recovered",4,R776="Referred",3,R776="Admitted",2,R776="Deceased",1,TRUE(),0)</f>
        <v>4</v>
      </c>
      <c r="AH776" s="27" t="str">
        <f aca="false">IF(T776&gt;=4,"Satisfied",IF(T776&gt;=3,"Neutral","Needs Improvement"))</f>
        <v>Satisfied</v>
      </c>
    </row>
    <row r="777" customFormat="false" ht="15" hidden="false" customHeight="false" outlineLevel="0" collapsed="false">
      <c r="A777" s="30" t="s">
        <v>6068</v>
      </c>
      <c r="B777" s="30" t="s">
        <v>592</v>
      </c>
      <c r="C777" s="30" t="n">
        <v>39</v>
      </c>
      <c r="D777" s="30" t="s">
        <v>121</v>
      </c>
      <c r="E777" s="31" t="n">
        <v>45456</v>
      </c>
      <c r="F777" s="30" t="s">
        <v>555</v>
      </c>
      <c r="G777" s="31" t="n">
        <v>45458</v>
      </c>
      <c r="H777" s="30" t="s">
        <v>135</v>
      </c>
      <c r="I777" s="30" t="s">
        <v>251</v>
      </c>
      <c r="J777" s="30" t="s">
        <v>618</v>
      </c>
      <c r="K777" s="30" t="s">
        <v>126</v>
      </c>
      <c r="L777" s="30" t="n">
        <v>26</v>
      </c>
      <c r="M777" s="30" t="n">
        <v>90</v>
      </c>
      <c r="N777" s="30" t="s">
        <v>186</v>
      </c>
      <c r="O777" s="30" t="s">
        <v>171</v>
      </c>
      <c r="P777" s="30" t="s">
        <v>140</v>
      </c>
      <c r="Q777" s="32" t="n">
        <v>7483.07</v>
      </c>
      <c r="R777" s="30" t="s">
        <v>130</v>
      </c>
      <c r="S777" s="30" t="s">
        <v>164</v>
      </c>
      <c r="T777" s="30" t="n">
        <v>4</v>
      </c>
      <c r="U777" s="30" t="n">
        <f aca="false">YEAR(E777)</f>
        <v>2024</v>
      </c>
      <c r="V777" s="30" t="str">
        <f aca="false">TEXT(E777,"MMM-YYYY")</f>
        <v>Jun-2024</v>
      </c>
      <c r="W777" s="30" t="n">
        <f aca="false">MONTH(E777)</f>
        <v>6</v>
      </c>
      <c r="X777" s="30" t="str">
        <f aca="false">TEXT(WEEKDAY(E777,2),"0")&amp;" - "&amp;TEXT(E777,"dddd")</f>
        <v>4 - Thursday</v>
      </c>
      <c r="Y777" s="30" t="str">
        <f aca="false">_xlfn.IFS(C777&lt;18,"Child (0-17)",C777&lt;40,"Young Adult (18-39)",C777&lt;60,"Adult (40-59)",TRUE(),"Senior (60+)")</f>
        <v>Young Adult (18-39)</v>
      </c>
      <c r="Z777" s="30" t="n">
        <f aca="false">ROUND(G777-E777,0)</f>
        <v>2</v>
      </c>
      <c r="AA777" s="30" t="n">
        <f aca="false">L777+M777</f>
        <v>116</v>
      </c>
      <c r="AB777" s="30" t="n">
        <f aca="false">IFERROR(ROUND(Q777/AA777,2),0)</f>
        <v>64.51</v>
      </c>
      <c r="AC777" s="30" t="str">
        <f aca="false">IF(AND(K777="Critical",N777="No"),"URGENT - No Bed","Normal")</f>
        <v>Normal</v>
      </c>
      <c r="AD777" s="34" t="n">
        <f aca="false">INDEX(Lookup_Tables!$B$3:$B$12,MATCH(H777,Lookup_Tables!$A$3:$A$12,0))</f>
        <v>4600000</v>
      </c>
      <c r="AE777" s="30" t="str">
        <f aca="false">INDEX(Lookup_Tables!$C$3:$C$12,MATCH(H777,Lookup_Tables!$A$3:$A$12,0))</f>
        <v>Dr. Farhan Khan</v>
      </c>
      <c r="AF777" s="30" t="str">
        <f aca="false">IFERROR(INDEX(Lookup_Tables!$F$16:$F$45,MATCH(I777,Lookup_Tables!$E$16:$E$45,0)),"N/A")</f>
        <v>EMP207</v>
      </c>
      <c r="AG777" s="30" t="n">
        <f aca="false">_xlfn.IFS(R777="Recovered",4,R777="Referred",3,R777="Admitted",2,R777="Deceased",1,TRUE(),0)</f>
        <v>4</v>
      </c>
      <c r="AH777" s="30" t="str">
        <f aca="false">IF(T777&gt;=4,"Satisfied",IF(T777&gt;=3,"Neutral","Needs Improvement"))</f>
        <v>Satisfied</v>
      </c>
    </row>
    <row r="778" customFormat="false" ht="15" hidden="false" customHeight="false" outlineLevel="0" collapsed="false">
      <c r="A778" s="27" t="s">
        <v>361</v>
      </c>
      <c r="B778" s="27" t="s">
        <v>362</v>
      </c>
      <c r="C778" s="27" t="n">
        <v>24</v>
      </c>
      <c r="D778" s="27" t="s">
        <v>181</v>
      </c>
      <c r="E778" s="28" t="n">
        <v>45546</v>
      </c>
      <c r="F778" s="27" t="s">
        <v>154</v>
      </c>
      <c r="G778" s="28" t="n">
        <v>45547</v>
      </c>
      <c r="H778" s="27" t="s">
        <v>242</v>
      </c>
      <c r="I778" s="27" t="s">
        <v>315</v>
      </c>
      <c r="J778" s="27" t="s">
        <v>363</v>
      </c>
      <c r="K778" s="27" t="s">
        <v>138</v>
      </c>
      <c r="L778" s="27" t="n">
        <v>76</v>
      </c>
      <c r="M778" s="27" t="n">
        <v>43</v>
      </c>
      <c r="N778" s="27" t="s">
        <v>127</v>
      </c>
      <c r="O778" s="27" t="s">
        <v>128</v>
      </c>
      <c r="P778" s="27" t="s">
        <v>140</v>
      </c>
      <c r="Q778" s="29" t="n">
        <v>1590.52</v>
      </c>
      <c r="R778" s="27" t="s">
        <v>130</v>
      </c>
      <c r="S778" s="27" t="s">
        <v>197</v>
      </c>
      <c r="T778" s="27" t="n">
        <v>3</v>
      </c>
      <c r="U778" s="27" t="n">
        <f aca="false">YEAR(E778)</f>
        <v>2024</v>
      </c>
      <c r="V778" s="27" t="str">
        <f aca="false">TEXT(E778,"MMM-YYYY")</f>
        <v>Sep-2024</v>
      </c>
      <c r="W778" s="27" t="n">
        <f aca="false">MONTH(E778)</f>
        <v>9</v>
      </c>
      <c r="X778" s="27" t="str">
        <f aca="false">TEXT(WEEKDAY(E778,2),"0")&amp;" - "&amp;TEXT(E778,"dddd")</f>
        <v>3 - Wednesday</v>
      </c>
      <c r="Y778" s="27" t="str">
        <f aca="false">_xlfn.IFS(C778&lt;18,"Child (0-17)",C778&lt;40,"Young Adult (18-39)",C778&lt;60,"Adult (40-59)",TRUE(),"Senior (60+)")</f>
        <v>Young Adult (18-39)</v>
      </c>
      <c r="Z778" s="27" t="n">
        <f aca="false">ROUND(G778-E778,0)</f>
        <v>1</v>
      </c>
      <c r="AA778" s="27" t="n">
        <f aca="false">L778+M778</f>
        <v>119</v>
      </c>
      <c r="AB778" s="27" t="n">
        <f aca="false">IFERROR(ROUND(Q778/AA778,2),0)</f>
        <v>13.37</v>
      </c>
      <c r="AC778" s="27" t="str">
        <f aca="false">IF(AND(K778="Critical",N778="No"),"URGENT - No Bed","Normal")</f>
        <v>Normal</v>
      </c>
      <c r="AD778" s="33" t="n">
        <f aca="false">INDEX(Lookup_Tables!$B$3:$B$12,MATCH(H778,Lookup_Tables!$A$3:$A$12,0))</f>
        <v>3000000</v>
      </c>
      <c r="AE778" s="27" t="str">
        <f aca="false">INDEX(Lookup_Tables!$C$3:$C$12,MATCH(H778,Lookup_Tables!$A$3:$A$12,0))</f>
        <v>Dr. Pooja Iyer</v>
      </c>
      <c r="AF778" s="27" t="str">
        <f aca="false">IFERROR(INDEX(Lookup_Tables!$F$16:$F$45,MATCH(I778,Lookup_Tables!$E$16:$E$45,0)),"N/A")</f>
        <v>EMP213</v>
      </c>
      <c r="AG778" s="27" t="n">
        <f aca="false">_xlfn.IFS(R778="Recovered",4,R778="Referred",3,R778="Admitted",2,R778="Deceased",1,TRUE(),0)</f>
        <v>4</v>
      </c>
      <c r="AH778" s="27" t="str">
        <f aca="false">IF(T778&gt;=4,"Satisfied",IF(T778&gt;=3,"Neutral","Needs Improvement"))</f>
        <v>Neutral</v>
      </c>
    </row>
    <row r="779" customFormat="false" ht="15" hidden="false" customHeight="false" outlineLevel="0" collapsed="false">
      <c r="A779" s="30" t="s">
        <v>3249</v>
      </c>
      <c r="B779" s="30" t="s">
        <v>1544</v>
      </c>
      <c r="C779" s="30" t="n">
        <v>37</v>
      </c>
      <c r="D779" s="30" t="s">
        <v>121</v>
      </c>
      <c r="E779" s="31" t="n">
        <v>45620</v>
      </c>
      <c r="F779" s="30" t="s">
        <v>698</v>
      </c>
      <c r="G779" s="31" t="n">
        <v>45623</v>
      </c>
      <c r="H779" s="30" t="s">
        <v>168</v>
      </c>
      <c r="I779" s="30" t="s">
        <v>169</v>
      </c>
      <c r="J779" s="30" t="s">
        <v>191</v>
      </c>
      <c r="K779" s="30" t="s">
        <v>156</v>
      </c>
      <c r="L779" s="30" t="n">
        <v>27</v>
      </c>
      <c r="M779" s="30" t="n">
        <v>35</v>
      </c>
      <c r="N779" s="30" t="s">
        <v>186</v>
      </c>
      <c r="O779" s="30" t="s">
        <v>139</v>
      </c>
      <c r="P779" s="30" t="s">
        <v>129</v>
      </c>
      <c r="Q779" s="32" t="n">
        <v>4229.42</v>
      </c>
      <c r="R779" s="30" t="s">
        <v>130</v>
      </c>
      <c r="S779" s="30" t="s">
        <v>151</v>
      </c>
      <c r="T779" s="30" t="n">
        <v>4</v>
      </c>
      <c r="U779" s="30" t="n">
        <f aca="false">YEAR(E779)</f>
        <v>2024</v>
      </c>
      <c r="V779" s="30" t="str">
        <f aca="false">TEXT(E779,"MMM-YYYY")</f>
        <v>Nov-2024</v>
      </c>
      <c r="W779" s="30" t="n">
        <f aca="false">MONTH(E779)</f>
        <v>11</v>
      </c>
      <c r="X779" s="30" t="str">
        <f aca="false">TEXT(WEEKDAY(E779,2),"0")&amp;" - "&amp;TEXT(E779,"dddd")</f>
        <v>7 - Sunday</v>
      </c>
      <c r="Y779" s="30" t="str">
        <f aca="false">_xlfn.IFS(C779&lt;18,"Child (0-17)",C779&lt;40,"Young Adult (18-39)",C779&lt;60,"Adult (40-59)",TRUE(),"Senior (60+)")</f>
        <v>Young Adult (18-39)</v>
      </c>
      <c r="Z779" s="30" t="n">
        <f aca="false">ROUND(G779-E779,0)</f>
        <v>3</v>
      </c>
      <c r="AA779" s="30" t="n">
        <f aca="false">L779+M779</f>
        <v>62</v>
      </c>
      <c r="AB779" s="30" t="n">
        <f aca="false">IFERROR(ROUND(Q779/AA779,2),0)</f>
        <v>68.22</v>
      </c>
      <c r="AC779" s="30" t="str">
        <f aca="false">IF(AND(K779="Critical",N779="No"),"URGENT - No Bed","Normal")</f>
        <v>Normal</v>
      </c>
      <c r="AD779" s="34" t="n">
        <f aca="false">INDEX(Lookup_Tables!$B$3:$B$12,MATCH(H779,Lookup_Tables!$A$3:$A$12,0))</f>
        <v>4400000</v>
      </c>
      <c r="AE779" s="30" t="str">
        <f aca="false">INDEX(Lookup_Tables!$C$3:$C$12,MATCH(H779,Lookup_Tables!$A$3:$A$12,0))</f>
        <v>Dr. Neha Chopra</v>
      </c>
      <c r="AF779" s="30" t="str">
        <f aca="false">IFERROR(INDEX(Lookup_Tables!$F$16:$F$45,MATCH(I779,Lookup_Tables!$E$16:$E$45,0)),"N/A")</f>
        <v>EMP220</v>
      </c>
      <c r="AG779" s="30" t="n">
        <f aca="false">_xlfn.IFS(R779="Recovered",4,R779="Referred",3,R779="Admitted",2,R779="Deceased",1,TRUE(),0)</f>
        <v>4</v>
      </c>
      <c r="AH779" s="30" t="str">
        <f aca="false">IF(T779&gt;=4,"Satisfied",IF(T779&gt;=3,"Neutral","Needs Improvement"))</f>
        <v>Satisfied</v>
      </c>
    </row>
    <row r="780" customFormat="false" ht="15" hidden="false" customHeight="false" outlineLevel="0" collapsed="false">
      <c r="A780" s="27" t="s">
        <v>4020</v>
      </c>
      <c r="B780" s="27" t="s">
        <v>4021</v>
      </c>
      <c r="C780" s="27" t="n">
        <v>60</v>
      </c>
      <c r="D780" s="27" t="s">
        <v>181</v>
      </c>
      <c r="E780" s="28" t="n">
        <v>45489</v>
      </c>
      <c r="F780" s="27" t="s">
        <v>1907</v>
      </c>
      <c r="G780" s="28" t="n">
        <v>45489</v>
      </c>
      <c r="H780" s="27" t="s">
        <v>206</v>
      </c>
      <c r="I780" s="27" t="s">
        <v>300</v>
      </c>
      <c r="J780" s="27" t="s">
        <v>469</v>
      </c>
      <c r="K780" s="27" t="s">
        <v>156</v>
      </c>
      <c r="L780" s="27" t="n">
        <v>43</v>
      </c>
      <c r="M780" s="27" t="n">
        <v>82</v>
      </c>
      <c r="N780" s="27" t="s">
        <v>186</v>
      </c>
      <c r="O780" s="27" t="s">
        <v>139</v>
      </c>
      <c r="P780" s="27" t="s">
        <v>150</v>
      </c>
      <c r="Q780" s="29" t="n">
        <v>3282.72</v>
      </c>
      <c r="R780" s="27" t="s">
        <v>130</v>
      </c>
      <c r="S780" s="27" t="s">
        <v>178</v>
      </c>
      <c r="T780" s="27" t="n">
        <v>3</v>
      </c>
      <c r="U780" s="27" t="n">
        <f aca="false">YEAR(E780)</f>
        <v>2024</v>
      </c>
      <c r="V780" s="27" t="str">
        <f aca="false">TEXT(E780,"MMM-YYYY")</f>
        <v>Jul-2024</v>
      </c>
      <c r="W780" s="27" t="n">
        <f aca="false">MONTH(E780)</f>
        <v>7</v>
      </c>
      <c r="X780" s="27" t="str">
        <f aca="false">TEXT(WEEKDAY(E780,2),"0")&amp;" - "&amp;TEXT(E780,"dddd")</f>
        <v>2 - Tuesday</v>
      </c>
      <c r="Y780" s="27" t="str">
        <f aca="false">_xlfn.IFS(C780&lt;18,"Child (0-17)",C780&lt;40,"Young Adult (18-39)",C780&lt;60,"Adult (40-59)",TRUE(),"Senior (60+)")</f>
        <v>Senior (60+)</v>
      </c>
      <c r="Z780" s="27" t="n">
        <f aca="false">ROUND(G780-E780,0)</f>
        <v>0</v>
      </c>
      <c r="AA780" s="27" t="n">
        <f aca="false">L780+M780</f>
        <v>125</v>
      </c>
      <c r="AB780" s="27" t="n">
        <f aca="false">IFERROR(ROUND(Q780/AA780,2),0)</f>
        <v>26.26</v>
      </c>
      <c r="AC780" s="27" t="str">
        <f aca="false">IF(AND(K780="Critical",N780="No"),"URGENT - No Bed","Normal")</f>
        <v>Normal</v>
      </c>
      <c r="AD780" s="33" t="n">
        <f aca="false">INDEX(Lookup_Tables!$B$3:$B$12,MATCH(H780,Lookup_Tables!$A$3:$A$12,0))</f>
        <v>2800000</v>
      </c>
      <c r="AE780" s="27" t="str">
        <f aca="false">INDEX(Lookup_Tables!$C$3:$C$12,MATCH(H780,Lookup_Tables!$A$3:$A$12,0))</f>
        <v>Dr. Suresh Nair</v>
      </c>
      <c r="AF780" s="27" t="str">
        <f aca="false">IFERROR(INDEX(Lookup_Tables!$F$16:$F$45,MATCH(I780,Lookup_Tables!$E$16:$E$45,0)),"N/A")</f>
        <v>EMP211</v>
      </c>
      <c r="AG780" s="27" t="n">
        <f aca="false">_xlfn.IFS(R780="Recovered",4,R780="Referred",3,R780="Admitted",2,R780="Deceased",1,TRUE(),0)</f>
        <v>4</v>
      </c>
      <c r="AH780" s="27" t="str">
        <f aca="false">IF(T780&gt;=4,"Satisfied",IF(T780&gt;=3,"Neutral","Needs Improvement"))</f>
        <v>Neutral</v>
      </c>
    </row>
    <row r="781" customFormat="false" ht="15" hidden="false" customHeight="false" outlineLevel="0" collapsed="false">
      <c r="A781" s="30" t="s">
        <v>2814</v>
      </c>
      <c r="B781" s="30" t="s">
        <v>1811</v>
      </c>
      <c r="C781" s="30" t="n">
        <v>71</v>
      </c>
      <c r="D781" s="30" t="s">
        <v>181</v>
      </c>
      <c r="E781" s="31" t="n">
        <v>45623</v>
      </c>
      <c r="F781" s="30" t="s">
        <v>893</v>
      </c>
      <c r="G781" s="31" t="n">
        <v>45623</v>
      </c>
      <c r="H781" s="30" t="s">
        <v>217</v>
      </c>
      <c r="I781" s="30" t="s">
        <v>344</v>
      </c>
      <c r="J781" s="30" t="s">
        <v>388</v>
      </c>
      <c r="K781" s="30" t="s">
        <v>138</v>
      </c>
      <c r="L781" s="30" t="n">
        <v>76</v>
      </c>
      <c r="M781" s="30" t="n">
        <v>28</v>
      </c>
      <c r="N781" s="30" t="s">
        <v>127</v>
      </c>
      <c r="O781" s="30" t="s">
        <v>149</v>
      </c>
      <c r="P781" s="30" t="s">
        <v>140</v>
      </c>
      <c r="Q781" s="32" t="n">
        <v>1544.65</v>
      </c>
      <c r="R781" s="30" t="s">
        <v>130</v>
      </c>
      <c r="S781" s="30" t="s">
        <v>197</v>
      </c>
      <c r="T781" s="30" t="n">
        <v>4</v>
      </c>
      <c r="U781" s="30" t="n">
        <f aca="false">YEAR(E781)</f>
        <v>2024</v>
      </c>
      <c r="V781" s="30" t="str">
        <f aca="false">TEXT(E781,"MMM-YYYY")</f>
        <v>Nov-2024</v>
      </c>
      <c r="W781" s="30" t="n">
        <f aca="false">MONTH(E781)</f>
        <v>11</v>
      </c>
      <c r="X781" s="30" t="str">
        <f aca="false">TEXT(WEEKDAY(E781,2),"0")&amp;" - "&amp;TEXT(E781,"dddd")</f>
        <v>3 - Wednesday</v>
      </c>
      <c r="Y781" s="30" t="str">
        <f aca="false">_xlfn.IFS(C781&lt;18,"Child (0-17)",C781&lt;40,"Young Adult (18-39)",C781&lt;60,"Adult (40-59)",TRUE(),"Senior (60+)")</f>
        <v>Senior (60+)</v>
      </c>
      <c r="Z781" s="30" t="n">
        <f aca="false">ROUND(G781-E781,0)</f>
        <v>0</v>
      </c>
      <c r="AA781" s="30" t="n">
        <f aca="false">L781+M781</f>
        <v>104</v>
      </c>
      <c r="AB781" s="30" t="n">
        <f aca="false">IFERROR(ROUND(Q781/AA781,2),0)</f>
        <v>14.85</v>
      </c>
      <c r="AC781" s="30" t="str">
        <f aca="false">IF(AND(K781="Critical",N781="No"),"URGENT - No Bed","Normal")</f>
        <v>Normal</v>
      </c>
      <c r="AD781" s="34" t="n">
        <f aca="false">INDEX(Lookup_Tables!$B$3:$B$12,MATCH(H781,Lookup_Tables!$A$3:$A$12,0))</f>
        <v>4200000</v>
      </c>
      <c r="AE781" s="30" t="str">
        <f aca="false">INDEX(Lookup_Tables!$C$3:$C$12,MATCH(H781,Lookup_Tables!$A$3:$A$12,0))</f>
        <v>Dr. Anil Kapoor</v>
      </c>
      <c r="AF781" s="30" t="str">
        <f aca="false">IFERROR(INDEX(Lookup_Tables!$F$16:$F$45,MATCH(I781,Lookup_Tables!$E$16:$E$45,0)),"N/A")</f>
        <v>EMP201</v>
      </c>
      <c r="AG781" s="30" t="n">
        <f aca="false">_xlfn.IFS(R781="Recovered",4,R781="Referred",3,R781="Admitted",2,R781="Deceased",1,TRUE(),0)</f>
        <v>4</v>
      </c>
      <c r="AH781" s="30" t="str">
        <f aca="false">IF(T781&gt;=4,"Satisfied",IF(T781&gt;=3,"Neutral","Needs Improvement"))</f>
        <v>Satisfied</v>
      </c>
    </row>
    <row r="782" customFormat="false" ht="15" hidden="false" customHeight="false" outlineLevel="0" collapsed="false">
      <c r="A782" s="27" t="s">
        <v>5629</v>
      </c>
      <c r="B782" s="27" t="s">
        <v>1551</v>
      </c>
      <c r="C782" s="27" t="n">
        <v>41</v>
      </c>
      <c r="D782" s="27" t="s">
        <v>121</v>
      </c>
      <c r="E782" s="28" t="n">
        <v>45490</v>
      </c>
      <c r="F782" s="27" t="s">
        <v>1182</v>
      </c>
      <c r="G782" s="28" t="n">
        <v>45493</v>
      </c>
      <c r="H782" s="27" t="s">
        <v>135</v>
      </c>
      <c r="I782" s="27" t="s">
        <v>251</v>
      </c>
      <c r="J782" s="27" t="s">
        <v>201</v>
      </c>
      <c r="K782" s="27" t="s">
        <v>126</v>
      </c>
      <c r="L782" s="27" t="n">
        <v>28</v>
      </c>
      <c r="M782" s="27" t="n">
        <v>75</v>
      </c>
      <c r="N782" s="27" t="s">
        <v>186</v>
      </c>
      <c r="O782" s="27" t="s">
        <v>139</v>
      </c>
      <c r="P782" s="27" t="s">
        <v>140</v>
      </c>
      <c r="Q782" s="29" t="n">
        <v>7268.33</v>
      </c>
      <c r="R782" s="27" t="s">
        <v>172</v>
      </c>
      <c r="S782" s="27" t="s">
        <v>178</v>
      </c>
      <c r="T782" s="27" t="n">
        <v>2</v>
      </c>
      <c r="U782" s="27" t="n">
        <f aca="false">YEAR(E782)</f>
        <v>2024</v>
      </c>
      <c r="V782" s="27" t="str">
        <f aca="false">TEXT(E782,"MMM-YYYY")</f>
        <v>Jul-2024</v>
      </c>
      <c r="W782" s="27" t="n">
        <f aca="false">MONTH(E782)</f>
        <v>7</v>
      </c>
      <c r="X782" s="27" t="str">
        <f aca="false">TEXT(WEEKDAY(E782,2),"0")&amp;" - "&amp;TEXT(E782,"dddd")</f>
        <v>3 - Wednesday</v>
      </c>
      <c r="Y782" s="27" t="str">
        <f aca="false">_xlfn.IFS(C782&lt;18,"Child (0-17)",C782&lt;40,"Young Adult (18-39)",C782&lt;60,"Adult (40-59)",TRUE(),"Senior (60+)")</f>
        <v>Adult (40-59)</v>
      </c>
      <c r="Z782" s="27" t="n">
        <f aca="false">ROUND(G782-E782,0)</f>
        <v>3</v>
      </c>
      <c r="AA782" s="27" t="n">
        <f aca="false">L782+M782</f>
        <v>103</v>
      </c>
      <c r="AB782" s="27" t="n">
        <f aca="false">IFERROR(ROUND(Q782/AA782,2),0)</f>
        <v>70.57</v>
      </c>
      <c r="AC782" s="27" t="str">
        <f aca="false">IF(AND(K782="Critical",N782="No"),"URGENT - No Bed","Normal")</f>
        <v>Normal</v>
      </c>
      <c r="AD782" s="33" t="n">
        <f aca="false">INDEX(Lookup_Tables!$B$3:$B$12,MATCH(H782,Lookup_Tables!$A$3:$A$12,0))</f>
        <v>4600000</v>
      </c>
      <c r="AE782" s="27" t="str">
        <f aca="false">INDEX(Lookup_Tables!$C$3:$C$12,MATCH(H782,Lookup_Tables!$A$3:$A$12,0))</f>
        <v>Dr. Farhan Khan</v>
      </c>
      <c r="AF782" s="27" t="str">
        <f aca="false">IFERROR(INDEX(Lookup_Tables!$F$16:$F$45,MATCH(I782,Lookup_Tables!$E$16:$E$45,0)),"N/A")</f>
        <v>EMP207</v>
      </c>
      <c r="AG782" s="27" t="n">
        <f aca="false">_xlfn.IFS(R782="Recovered",4,R782="Referred",3,R782="Admitted",2,R782="Deceased",1,TRUE(),0)</f>
        <v>2</v>
      </c>
      <c r="AH782" s="27" t="str">
        <f aca="false">IF(T782&gt;=4,"Satisfied",IF(T782&gt;=3,"Neutral","Needs Improvement"))</f>
        <v>Needs Improvement</v>
      </c>
    </row>
    <row r="783" customFormat="false" ht="15" hidden="false" customHeight="false" outlineLevel="0" collapsed="false">
      <c r="A783" s="30" t="s">
        <v>4461</v>
      </c>
      <c r="B783" s="30" t="s">
        <v>1669</v>
      </c>
      <c r="C783" s="30" t="n">
        <v>0</v>
      </c>
      <c r="D783" s="30" t="s">
        <v>181</v>
      </c>
      <c r="E783" s="31" t="n">
        <v>45551</v>
      </c>
      <c r="F783" s="30" t="s">
        <v>293</v>
      </c>
      <c r="G783" s="31" t="n">
        <v>45551</v>
      </c>
      <c r="H783" s="30" t="s">
        <v>168</v>
      </c>
      <c r="I783" s="30" t="s">
        <v>169</v>
      </c>
      <c r="J783" s="30" t="s">
        <v>371</v>
      </c>
      <c r="K783" s="30" t="s">
        <v>138</v>
      </c>
      <c r="L783" s="30" t="n">
        <v>90</v>
      </c>
      <c r="M783" s="30" t="n">
        <v>41</v>
      </c>
      <c r="N783" s="30" t="s">
        <v>127</v>
      </c>
      <c r="O783" s="30" t="s">
        <v>139</v>
      </c>
      <c r="P783" s="30" t="s">
        <v>187</v>
      </c>
      <c r="Q783" s="32" t="n">
        <v>1835.48</v>
      </c>
      <c r="R783" s="30" t="s">
        <v>130</v>
      </c>
      <c r="S783" s="30" t="s">
        <v>197</v>
      </c>
      <c r="T783" s="30" t="n">
        <v>5</v>
      </c>
      <c r="U783" s="30" t="n">
        <f aca="false">YEAR(E783)</f>
        <v>2024</v>
      </c>
      <c r="V783" s="30" t="str">
        <f aca="false">TEXT(E783,"MMM-YYYY")</f>
        <v>Sep-2024</v>
      </c>
      <c r="W783" s="30" t="n">
        <f aca="false">MONTH(E783)</f>
        <v>9</v>
      </c>
      <c r="X783" s="30" t="str">
        <f aca="false">TEXT(WEEKDAY(E783,2),"0")&amp;" - "&amp;TEXT(E783,"dddd")</f>
        <v>1 - Monday</v>
      </c>
      <c r="Y783" s="30" t="str">
        <f aca="false">_xlfn.IFS(C783&lt;18,"Child (0-17)",C783&lt;40,"Young Adult (18-39)",C783&lt;60,"Adult (40-59)",TRUE(),"Senior (60+)")</f>
        <v>Child (0-17)</v>
      </c>
      <c r="Z783" s="30" t="n">
        <f aca="false">ROUND(G783-E783,0)</f>
        <v>0</v>
      </c>
      <c r="AA783" s="30" t="n">
        <f aca="false">L783+M783</f>
        <v>131</v>
      </c>
      <c r="AB783" s="30" t="n">
        <f aca="false">IFERROR(ROUND(Q783/AA783,2),0)</f>
        <v>14.01</v>
      </c>
      <c r="AC783" s="30" t="str">
        <f aca="false">IF(AND(K783="Critical",N783="No"),"URGENT - No Bed","Normal")</f>
        <v>Normal</v>
      </c>
      <c r="AD783" s="34" t="n">
        <f aca="false">INDEX(Lookup_Tables!$B$3:$B$12,MATCH(H783,Lookup_Tables!$A$3:$A$12,0))</f>
        <v>4400000</v>
      </c>
      <c r="AE783" s="30" t="str">
        <f aca="false">INDEX(Lookup_Tables!$C$3:$C$12,MATCH(H783,Lookup_Tables!$A$3:$A$12,0))</f>
        <v>Dr. Neha Chopra</v>
      </c>
      <c r="AF783" s="30" t="str">
        <f aca="false">IFERROR(INDEX(Lookup_Tables!$F$16:$F$45,MATCH(I783,Lookup_Tables!$E$16:$E$45,0)),"N/A")</f>
        <v>EMP220</v>
      </c>
      <c r="AG783" s="30" t="n">
        <f aca="false">_xlfn.IFS(R783="Recovered",4,R783="Referred",3,R783="Admitted",2,R783="Deceased",1,TRUE(),0)</f>
        <v>4</v>
      </c>
      <c r="AH783" s="30" t="str">
        <f aca="false">IF(T783&gt;=4,"Satisfied",IF(T783&gt;=3,"Neutral","Needs Improvement"))</f>
        <v>Satisfied</v>
      </c>
    </row>
    <row r="784" customFormat="false" ht="15" hidden="false" customHeight="false" outlineLevel="0" collapsed="false">
      <c r="A784" s="27" t="s">
        <v>3146</v>
      </c>
      <c r="B784" s="27" t="s">
        <v>3147</v>
      </c>
      <c r="C784" s="27" t="n">
        <v>56</v>
      </c>
      <c r="D784" s="27" t="s">
        <v>121</v>
      </c>
      <c r="E784" s="28" t="n">
        <v>45379</v>
      </c>
      <c r="F784" s="27" t="s">
        <v>922</v>
      </c>
      <c r="G784" s="28" t="n">
        <v>45379</v>
      </c>
      <c r="H784" s="27" t="s">
        <v>123</v>
      </c>
      <c r="I784" s="27" t="s">
        <v>155</v>
      </c>
      <c r="J784" s="27" t="s">
        <v>227</v>
      </c>
      <c r="K784" s="27" t="s">
        <v>156</v>
      </c>
      <c r="L784" s="27" t="n">
        <v>70</v>
      </c>
      <c r="M784" s="27" t="n">
        <v>75</v>
      </c>
      <c r="N784" s="27" t="s">
        <v>186</v>
      </c>
      <c r="O784" s="27" t="s">
        <v>171</v>
      </c>
      <c r="P784" s="27" t="s">
        <v>187</v>
      </c>
      <c r="Q784" s="29" t="n">
        <v>5034.47</v>
      </c>
      <c r="R784" s="27" t="s">
        <v>130</v>
      </c>
      <c r="S784" s="27" t="s">
        <v>223</v>
      </c>
      <c r="T784" s="27" t="n">
        <v>4</v>
      </c>
      <c r="U784" s="27" t="n">
        <f aca="false">YEAR(E784)</f>
        <v>2024</v>
      </c>
      <c r="V784" s="27" t="str">
        <f aca="false">TEXT(E784,"MMM-YYYY")</f>
        <v>Mar-2024</v>
      </c>
      <c r="W784" s="27" t="n">
        <f aca="false">MONTH(E784)</f>
        <v>3</v>
      </c>
      <c r="X784" s="27" t="str">
        <f aca="false">TEXT(WEEKDAY(E784,2),"0")&amp;" - "&amp;TEXT(E784,"dddd")</f>
        <v>4 - Thursday</v>
      </c>
      <c r="Y784" s="27" t="str">
        <f aca="false">_xlfn.IFS(C784&lt;18,"Child (0-17)",C784&lt;40,"Young Adult (18-39)",C784&lt;60,"Adult (40-59)",TRUE(),"Senior (60+)")</f>
        <v>Adult (40-59)</v>
      </c>
      <c r="Z784" s="27" t="n">
        <f aca="false">ROUND(G784-E784,0)</f>
        <v>0</v>
      </c>
      <c r="AA784" s="27" t="n">
        <f aca="false">L784+M784</f>
        <v>145</v>
      </c>
      <c r="AB784" s="27" t="n">
        <f aca="false">IFERROR(ROUND(Q784/AA784,2),0)</f>
        <v>34.72</v>
      </c>
      <c r="AC784" s="27" t="str">
        <f aca="false">IF(AND(K784="Critical",N784="No"),"URGENT - No Bed","Normal")</f>
        <v>Normal</v>
      </c>
      <c r="AD784" s="33" t="n">
        <f aca="false">INDEX(Lookup_Tables!$B$3:$B$12,MATCH(H784,Lookup_Tables!$A$3:$A$12,0))</f>
        <v>2200000</v>
      </c>
      <c r="AE784" s="27" t="str">
        <f aca="false">INDEX(Lookup_Tables!$C$3:$C$12,MATCH(H784,Lookup_Tables!$A$3:$A$12,0))</f>
        <v>Dr. Rohan Das</v>
      </c>
      <c r="AF784" s="27" t="str">
        <f aca="false">IFERROR(INDEX(Lookup_Tables!$F$16:$F$45,MATCH(I784,Lookup_Tables!$E$16:$E$45,0)),"N/A")</f>
        <v>EMP203</v>
      </c>
      <c r="AG784" s="27" t="n">
        <f aca="false">_xlfn.IFS(R784="Recovered",4,R784="Referred",3,R784="Admitted",2,R784="Deceased",1,TRUE(),0)</f>
        <v>4</v>
      </c>
      <c r="AH784" s="27" t="str">
        <f aca="false">IF(T784&gt;=4,"Satisfied",IF(T784&gt;=3,"Neutral","Needs Improvement"))</f>
        <v>Satisfied</v>
      </c>
    </row>
    <row r="785" customFormat="false" ht="15" hidden="false" customHeight="false" outlineLevel="0" collapsed="false">
      <c r="A785" s="30" t="s">
        <v>6206</v>
      </c>
      <c r="B785" s="30" t="s">
        <v>3886</v>
      </c>
      <c r="C785" s="30" t="n">
        <v>43</v>
      </c>
      <c r="D785" s="30" t="s">
        <v>121</v>
      </c>
      <c r="E785" s="31" t="n">
        <v>45543</v>
      </c>
      <c r="F785" s="30" t="s">
        <v>353</v>
      </c>
      <c r="G785" s="31" t="n">
        <v>45548</v>
      </c>
      <c r="H785" s="30" t="s">
        <v>161</v>
      </c>
      <c r="I785" s="30" t="s">
        <v>538</v>
      </c>
      <c r="J785" s="30" t="s">
        <v>258</v>
      </c>
      <c r="K785" s="30" t="s">
        <v>202</v>
      </c>
      <c r="L785" s="30" t="n">
        <v>9</v>
      </c>
      <c r="M785" s="30" t="n">
        <v>197</v>
      </c>
      <c r="N785" s="30" t="s">
        <v>186</v>
      </c>
      <c r="O785" s="30" t="s">
        <v>139</v>
      </c>
      <c r="P785" s="30" t="s">
        <v>140</v>
      </c>
      <c r="Q785" s="32" t="n">
        <v>18594.71</v>
      </c>
      <c r="R785" s="30" t="s">
        <v>462</v>
      </c>
      <c r="S785" s="30" t="s">
        <v>141</v>
      </c>
      <c r="T785" s="30" t="n">
        <v>4</v>
      </c>
      <c r="U785" s="30" t="n">
        <f aca="false">YEAR(E785)</f>
        <v>2024</v>
      </c>
      <c r="V785" s="30" t="str">
        <f aca="false">TEXT(E785,"MMM-YYYY")</f>
        <v>Sep-2024</v>
      </c>
      <c r="W785" s="30" t="n">
        <f aca="false">MONTH(E785)</f>
        <v>9</v>
      </c>
      <c r="X785" s="30" t="str">
        <f aca="false">TEXT(WEEKDAY(E785,2),"0")&amp;" - "&amp;TEXT(E785,"dddd")</f>
        <v>7 - Sunday</v>
      </c>
      <c r="Y785" s="30" t="str">
        <f aca="false">_xlfn.IFS(C785&lt;18,"Child (0-17)",C785&lt;40,"Young Adult (18-39)",C785&lt;60,"Adult (40-59)",TRUE(),"Senior (60+)")</f>
        <v>Adult (40-59)</v>
      </c>
      <c r="Z785" s="30" t="n">
        <f aca="false">ROUND(G785-E785,0)</f>
        <v>5</v>
      </c>
      <c r="AA785" s="30" t="n">
        <f aca="false">L785+M785</f>
        <v>206</v>
      </c>
      <c r="AB785" s="30" t="n">
        <f aca="false">IFERROR(ROUND(Q785/AA785,2),0)</f>
        <v>90.27</v>
      </c>
      <c r="AC785" s="30" t="str">
        <f aca="false">IF(AND(K785="Critical",N785="No"),"URGENT - No Bed","Normal")</f>
        <v>Normal</v>
      </c>
      <c r="AD785" s="34" t="n">
        <f aca="false">INDEX(Lookup_Tables!$B$3:$B$12,MATCH(H785,Lookup_Tables!$A$3:$A$12,0))</f>
        <v>3600000</v>
      </c>
      <c r="AE785" s="30" t="str">
        <f aca="false">INDEX(Lookup_Tables!$C$3:$C$12,MATCH(H785,Lookup_Tables!$A$3:$A$12,0))</f>
        <v>Dr. Sameer Joshi</v>
      </c>
      <c r="AF785" s="30" t="str">
        <f aca="false">IFERROR(INDEX(Lookup_Tables!$F$16:$F$45,MATCH(I785,Lookup_Tables!$E$16:$E$45,0)),"N/A")</f>
        <v>EMP221</v>
      </c>
      <c r="AG785" s="30" t="n">
        <f aca="false">_xlfn.IFS(R785="Recovered",4,R785="Referred",3,R785="Admitted",2,R785="Deceased",1,TRUE(),0)</f>
        <v>1</v>
      </c>
      <c r="AH785" s="30" t="str">
        <f aca="false">IF(T785&gt;=4,"Satisfied",IF(T785&gt;=3,"Neutral","Needs Improvement"))</f>
        <v>Satisfied</v>
      </c>
    </row>
    <row r="786" customFormat="false" ht="15" hidden="false" customHeight="false" outlineLevel="0" collapsed="false">
      <c r="A786" s="27" t="s">
        <v>5429</v>
      </c>
      <c r="B786" s="27" t="s">
        <v>1535</v>
      </c>
      <c r="C786" s="27" t="n">
        <v>10</v>
      </c>
      <c r="D786" s="27" t="s">
        <v>121</v>
      </c>
      <c r="E786" s="28" t="n">
        <v>45640</v>
      </c>
      <c r="F786" s="27" t="s">
        <v>611</v>
      </c>
      <c r="G786" s="28" t="n">
        <v>45642</v>
      </c>
      <c r="H786" s="27" t="s">
        <v>217</v>
      </c>
      <c r="I786" s="27" t="s">
        <v>344</v>
      </c>
      <c r="J786" s="27" t="s">
        <v>218</v>
      </c>
      <c r="K786" s="27" t="s">
        <v>202</v>
      </c>
      <c r="L786" s="27" t="n">
        <v>18</v>
      </c>
      <c r="M786" s="27" t="n">
        <v>90</v>
      </c>
      <c r="N786" s="27" t="s">
        <v>186</v>
      </c>
      <c r="O786" s="27" t="s">
        <v>128</v>
      </c>
      <c r="P786" s="27" t="s">
        <v>187</v>
      </c>
      <c r="Q786" s="29" t="n">
        <v>16909.54</v>
      </c>
      <c r="R786" s="27" t="s">
        <v>268</v>
      </c>
      <c r="S786" s="27" t="s">
        <v>178</v>
      </c>
      <c r="T786" s="27" t="n">
        <v>2</v>
      </c>
      <c r="U786" s="27" t="n">
        <f aca="false">YEAR(E786)</f>
        <v>2024</v>
      </c>
      <c r="V786" s="27" t="str">
        <f aca="false">TEXT(E786,"MMM-YYYY")</f>
        <v>Dec-2024</v>
      </c>
      <c r="W786" s="27" t="n">
        <f aca="false">MONTH(E786)</f>
        <v>12</v>
      </c>
      <c r="X786" s="27" t="str">
        <f aca="false">TEXT(WEEKDAY(E786,2),"0")&amp;" - "&amp;TEXT(E786,"dddd")</f>
        <v>6 - Saturday</v>
      </c>
      <c r="Y786" s="27" t="str">
        <f aca="false">_xlfn.IFS(C786&lt;18,"Child (0-17)",C786&lt;40,"Young Adult (18-39)",C786&lt;60,"Adult (40-59)",TRUE(),"Senior (60+)")</f>
        <v>Child (0-17)</v>
      </c>
      <c r="Z786" s="27" t="n">
        <f aca="false">ROUND(G786-E786,0)</f>
        <v>2</v>
      </c>
      <c r="AA786" s="27" t="n">
        <f aca="false">L786+M786</f>
        <v>108</v>
      </c>
      <c r="AB786" s="27" t="n">
        <f aca="false">IFERROR(ROUND(Q786/AA786,2),0)</f>
        <v>156.57</v>
      </c>
      <c r="AC786" s="27" t="str">
        <f aca="false">IF(AND(K786="Critical",N786="No"),"URGENT - No Bed","Normal")</f>
        <v>Normal</v>
      </c>
      <c r="AD786" s="33" t="n">
        <f aca="false">INDEX(Lookup_Tables!$B$3:$B$12,MATCH(H786,Lookup_Tables!$A$3:$A$12,0))</f>
        <v>4200000</v>
      </c>
      <c r="AE786" s="27" t="str">
        <f aca="false">INDEX(Lookup_Tables!$C$3:$C$12,MATCH(H786,Lookup_Tables!$A$3:$A$12,0))</f>
        <v>Dr. Anil Kapoor</v>
      </c>
      <c r="AF786" s="27" t="str">
        <f aca="false">IFERROR(INDEX(Lookup_Tables!$F$16:$F$45,MATCH(I786,Lookup_Tables!$E$16:$E$45,0)),"N/A")</f>
        <v>EMP201</v>
      </c>
      <c r="AG786" s="27" t="n">
        <f aca="false">_xlfn.IFS(R786="Recovered",4,R786="Referred",3,R786="Admitted",2,R786="Deceased",1,TRUE(),0)</f>
        <v>3</v>
      </c>
      <c r="AH786" s="27" t="str">
        <f aca="false">IF(T786&gt;=4,"Satisfied",IF(T786&gt;=3,"Neutral","Needs Improvement"))</f>
        <v>Needs Improvement</v>
      </c>
    </row>
    <row r="787" customFormat="false" ht="15" hidden="false" customHeight="false" outlineLevel="0" collapsed="false">
      <c r="A787" s="30" t="s">
        <v>4934</v>
      </c>
      <c r="B787" s="30" t="s">
        <v>1769</v>
      </c>
      <c r="C787" s="30" t="n">
        <v>57</v>
      </c>
      <c r="D787" s="30" t="s">
        <v>121</v>
      </c>
      <c r="E787" s="31" t="n">
        <v>45383</v>
      </c>
      <c r="F787" s="30" t="s">
        <v>347</v>
      </c>
      <c r="G787" s="31" t="n">
        <v>45386</v>
      </c>
      <c r="H787" s="30" t="s">
        <v>123</v>
      </c>
      <c r="I787" s="30" t="s">
        <v>124</v>
      </c>
      <c r="J787" s="30" t="s">
        <v>418</v>
      </c>
      <c r="K787" s="30" t="s">
        <v>126</v>
      </c>
      <c r="L787" s="30" t="n">
        <v>30</v>
      </c>
      <c r="M787" s="30" t="n">
        <v>118</v>
      </c>
      <c r="N787" s="30" t="s">
        <v>186</v>
      </c>
      <c r="O787" s="30" t="s">
        <v>171</v>
      </c>
      <c r="P787" s="30" t="s">
        <v>129</v>
      </c>
      <c r="Q787" s="32" t="n">
        <v>8032.58</v>
      </c>
      <c r="R787" s="30" t="s">
        <v>130</v>
      </c>
      <c r="S787" s="30" t="s">
        <v>151</v>
      </c>
      <c r="T787" s="30" t="n">
        <v>3</v>
      </c>
      <c r="U787" s="30" t="n">
        <f aca="false">YEAR(E787)</f>
        <v>2024</v>
      </c>
      <c r="V787" s="30" t="str">
        <f aca="false">TEXT(E787,"MMM-YYYY")</f>
        <v>Apr-2024</v>
      </c>
      <c r="W787" s="30" t="n">
        <f aca="false">MONTH(E787)</f>
        <v>4</v>
      </c>
      <c r="X787" s="30" t="str">
        <f aca="false">TEXT(WEEKDAY(E787,2),"0")&amp;" - "&amp;TEXT(E787,"dddd")</f>
        <v>1 - Monday</v>
      </c>
      <c r="Y787" s="30" t="str">
        <f aca="false">_xlfn.IFS(C787&lt;18,"Child (0-17)",C787&lt;40,"Young Adult (18-39)",C787&lt;60,"Adult (40-59)",TRUE(),"Senior (60+)")</f>
        <v>Adult (40-59)</v>
      </c>
      <c r="Z787" s="30" t="n">
        <f aca="false">ROUND(G787-E787,0)</f>
        <v>3</v>
      </c>
      <c r="AA787" s="30" t="n">
        <f aca="false">L787+M787</f>
        <v>148</v>
      </c>
      <c r="AB787" s="30" t="n">
        <f aca="false">IFERROR(ROUND(Q787/AA787,2),0)</f>
        <v>54.27</v>
      </c>
      <c r="AC787" s="30" t="str">
        <f aca="false">IF(AND(K787="Critical",N787="No"),"URGENT - No Bed","Normal")</f>
        <v>Normal</v>
      </c>
      <c r="AD787" s="34" t="n">
        <f aca="false">INDEX(Lookup_Tables!$B$3:$B$12,MATCH(H787,Lookup_Tables!$A$3:$A$12,0))</f>
        <v>2200000</v>
      </c>
      <c r="AE787" s="30" t="str">
        <f aca="false">INDEX(Lookup_Tables!$C$3:$C$12,MATCH(H787,Lookup_Tables!$A$3:$A$12,0))</f>
        <v>Dr. Rohan Das</v>
      </c>
      <c r="AF787" s="30" t="str">
        <f aca="false">IFERROR(INDEX(Lookup_Tables!$F$16:$F$45,MATCH(I787,Lookup_Tables!$E$16:$E$45,0)),"N/A")</f>
        <v>EMP205</v>
      </c>
      <c r="AG787" s="30" t="n">
        <f aca="false">_xlfn.IFS(R787="Recovered",4,R787="Referred",3,R787="Admitted",2,R787="Deceased",1,TRUE(),0)</f>
        <v>4</v>
      </c>
      <c r="AH787" s="30" t="str">
        <f aca="false">IF(T787&gt;=4,"Satisfied",IF(T787&gt;=3,"Neutral","Needs Improvement"))</f>
        <v>Neutral</v>
      </c>
    </row>
    <row r="788" customFormat="false" ht="15" hidden="false" customHeight="false" outlineLevel="0" collapsed="false">
      <c r="A788" s="27" t="s">
        <v>3049</v>
      </c>
      <c r="B788" s="27" t="s">
        <v>3050</v>
      </c>
      <c r="C788" s="27" t="n">
        <v>47</v>
      </c>
      <c r="D788" s="27" t="s">
        <v>181</v>
      </c>
      <c r="E788" s="28" t="n">
        <v>45382</v>
      </c>
      <c r="F788" s="27" t="s">
        <v>1135</v>
      </c>
      <c r="G788" s="28" t="n">
        <v>45383</v>
      </c>
      <c r="H788" s="27" t="s">
        <v>206</v>
      </c>
      <c r="I788" s="27" t="s">
        <v>300</v>
      </c>
      <c r="J788" s="27" t="s">
        <v>233</v>
      </c>
      <c r="K788" s="27" t="s">
        <v>156</v>
      </c>
      <c r="L788" s="27" t="n">
        <v>27</v>
      </c>
      <c r="M788" s="27" t="n">
        <v>44</v>
      </c>
      <c r="N788" s="27" t="s">
        <v>127</v>
      </c>
      <c r="O788" s="27" t="s">
        <v>139</v>
      </c>
      <c r="P788" s="27" t="s">
        <v>187</v>
      </c>
      <c r="Q788" s="29" t="n">
        <v>3339.44</v>
      </c>
      <c r="R788" s="27" t="s">
        <v>172</v>
      </c>
      <c r="S788" s="27" t="s">
        <v>157</v>
      </c>
      <c r="T788" s="27" t="n">
        <v>2</v>
      </c>
      <c r="U788" s="27" t="n">
        <f aca="false">YEAR(E788)</f>
        <v>2024</v>
      </c>
      <c r="V788" s="27" t="str">
        <f aca="false">TEXT(E788,"MMM-YYYY")</f>
        <v>Mar-2024</v>
      </c>
      <c r="W788" s="27" t="n">
        <f aca="false">MONTH(E788)</f>
        <v>3</v>
      </c>
      <c r="X788" s="27" t="str">
        <f aca="false">TEXT(WEEKDAY(E788,2),"0")&amp;" - "&amp;TEXT(E788,"dddd")</f>
        <v>7 - Sunday</v>
      </c>
      <c r="Y788" s="27" t="str">
        <f aca="false">_xlfn.IFS(C788&lt;18,"Child (0-17)",C788&lt;40,"Young Adult (18-39)",C788&lt;60,"Adult (40-59)",TRUE(),"Senior (60+)")</f>
        <v>Adult (40-59)</v>
      </c>
      <c r="Z788" s="27" t="n">
        <f aca="false">ROUND(G788-E788,0)</f>
        <v>1</v>
      </c>
      <c r="AA788" s="27" t="n">
        <f aca="false">L788+M788</f>
        <v>71</v>
      </c>
      <c r="AB788" s="27" t="n">
        <f aca="false">IFERROR(ROUND(Q788/AA788,2),0)</f>
        <v>47.03</v>
      </c>
      <c r="AC788" s="27" t="str">
        <f aca="false">IF(AND(K788="Critical",N788="No"),"URGENT - No Bed","Normal")</f>
        <v>Normal</v>
      </c>
      <c r="AD788" s="33" t="n">
        <f aca="false">INDEX(Lookup_Tables!$B$3:$B$12,MATCH(H788,Lookup_Tables!$A$3:$A$12,0))</f>
        <v>2800000</v>
      </c>
      <c r="AE788" s="27" t="str">
        <f aca="false">INDEX(Lookup_Tables!$C$3:$C$12,MATCH(H788,Lookup_Tables!$A$3:$A$12,0))</f>
        <v>Dr. Suresh Nair</v>
      </c>
      <c r="AF788" s="27" t="str">
        <f aca="false">IFERROR(INDEX(Lookup_Tables!$F$16:$F$45,MATCH(I788,Lookup_Tables!$E$16:$E$45,0)),"N/A")</f>
        <v>EMP211</v>
      </c>
      <c r="AG788" s="27" t="n">
        <f aca="false">_xlfn.IFS(R788="Recovered",4,R788="Referred",3,R788="Admitted",2,R788="Deceased",1,TRUE(),0)</f>
        <v>2</v>
      </c>
      <c r="AH788" s="27" t="str">
        <f aca="false">IF(T788&gt;=4,"Satisfied",IF(T788&gt;=3,"Neutral","Needs Improvement"))</f>
        <v>Needs Improvement</v>
      </c>
    </row>
    <row r="789" customFormat="false" ht="15" hidden="false" customHeight="false" outlineLevel="0" collapsed="false">
      <c r="A789" s="30" t="s">
        <v>7079</v>
      </c>
      <c r="B789" s="30" t="s">
        <v>2012</v>
      </c>
      <c r="C789" s="30" t="n">
        <v>51</v>
      </c>
      <c r="D789" s="30" t="s">
        <v>121</v>
      </c>
      <c r="E789" s="31" t="n">
        <v>45323</v>
      </c>
      <c r="F789" s="30" t="s">
        <v>290</v>
      </c>
      <c r="G789" s="31" t="n">
        <v>45323</v>
      </c>
      <c r="H789" s="30" t="s">
        <v>135</v>
      </c>
      <c r="I789" s="30" t="s">
        <v>278</v>
      </c>
      <c r="J789" s="30" t="s">
        <v>618</v>
      </c>
      <c r="K789" s="30" t="s">
        <v>138</v>
      </c>
      <c r="L789" s="30" t="n">
        <v>20</v>
      </c>
      <c r="M789" s="30" t="n">
        <v>25</v>
      </c>
      <c r="N789" s="30" t="s">
        <v>127</v>
      </c>
      <c r="O789" s="30" t="s">
        <v>128</v>
      </c>
      <c r="P789" s="30" t="s">
        <v>150</v>
      </c>
      <c r="Q789" s="32" t="n">
        <v>2393.72</v>
      </c>
      <c r="R789" s="30" t="s">
        <v>172</v>
      </c>
      <c r="S789" s="30" t="s">
        <v>178</v>
      </c>
      <c r="T789" s="30" t="n">
        <v>3</v>
      </c>
      <c r="U789" s="30" t="n">
        <f aca="false">YEAR(E789)</f>
        <v>2024</v>
      </c>
      <c r="V789" s="30" t="str">
        <f aca="false">TEXT(E789,"MMM-YYYY")</f>
        <v>Feb-2024</v>
      </c>
      <c r="W789" s="30" t="n">
        <f aca="false">MONTH(E789)</f>
        <v>2</v>
      </c>
      <c r="X789" s="30" t="str">
        <f aca="false">TEXT(WEEKDAY(E789,2),"0")&amp;" - "&amp;TEXT(E789,"dddd")</f>
        <v>4 - Thursday</v>
      </c>
      <c r="Y789" s="30" t="str">
        <f aca="false">_xlfn.IFS(C789&lt;18,"Child (0-17)",C789&lt;40,"Young Adult (18-39)",C789&lt;60,"Adult (40-59)",TRUE(),"Senior (60+)")</f>
        <v>Adult (40-59)</v>
      </c>
      <c r="Z789" s="30" t="n">
        <f aca="false">ROUND(G789-E789,0)</f>
        <v>0</v>
      </c>
      <c r="AA789" s="30" t="n">
        <f aca="false">L789+M789</f>
        <v>45</v>
      </c>
      <c r="AB789" s="30" t="n">
        <f aca="false">IFERROR(ROUND(Q789/AA789,2),0)</f>
        <v>53.19</v>
      </c>
      <c r="AC789" s="30" t="str">
        <f aca="false">IF(AND(K789="Critical",N789="No"),"URGENT - No Bed","Normal")</f>
        <v>Normal</v>
      </c>
      <c r="AD789" s="34" t="n">
        <f aca="false">INDEX(Lookup_Tables!$B$3:$B$12,MATCH(H789,Lookup_Tables!$A$3:$A$12,0))</f>
        <v>4600000</v>
      </c>
      <c r="AE789" s="30" t="str">
        <f aca="false">INDEX(Lookup_Tables!$C$3:$C$12,MATCH(H789,Lookup_Tables!$A$3:$A$12,0))</f>
        <v>Dr. Farhan Khan</v>
      </c>
      <c r="AF789" s="30" t="str">
        <f aca="false">IFERROR(INDEX(Lookup_Tables!$F$16:$F$45,MATCH(I789,Lookup_Tables!$E$16:$E$45,0)),"N/A")</f>
        <v>EMP208</v>
      </c>
      <c r="AG789" s="30" t="n">
        <f aca="false">_xlfn.IFS(R789="Recovered",4,R789="Referred",3,R789="Admitted",2,R789="Deceased",1,TRUE(),0)</f>
        <v>2</v>
      </c>
      <c r="AH789" s="30" t="str">
        <f aca="false">IF(T789&gt;=4,"Satisfied",IF(T789&gt;=3,"Neutral","Needs Improvement"))</f>
        <v>Neutral</v>
      </c>
    </row>
    <row r="790" customFormat="false" ht="15" hidden="false" customHeight="false" outlineLevel="0" collapsed="false">
      <c r="A790" s="27" t="s">
        <v>6213</v>
      </c>
      <c r="B790" s="27" t="s">
        <v>2839</v>
      </c>
      <c r="C790" s="27" t="n">
        <v>9</v>
      </c>
      <c r="D790" s="27" t="s">
        <v>121</v>
      </c>
      <c r="E790" s="28" t="n">
        <v>45566</v>
      </c>
      <c r="F790" s="27" t="s">
        <v>1503</v>
      </c>
      <c r="G790" s="28" t="n">
        <v>45568</v>
      </c>
      <c r="H790" s="27" t="s">
        <v>236</v>
      </c>
      <c r="I790" s="27" t="s">
        <v>266</v>
      </c>
      <c r="J790" s="27" t="s">
        <v>375</v>
      </c>
      <c r="K790" s="27" t="s">
        <v>126</v>
      </c>
      <c r="L790" s="27" t="n">
        <v>41</v>
      </c>
      <c r="M790" s="27" t="n">
        <v>67</v>
      </c>
      <c r="N790" s="27" t="s">
        <v>127</v>
      </c>
      <c r="O790" s="27" t="s">
        <v>171</v>
      </c>
      <c r="P790" s="27" t="s">
        <v>140</v>
      </c>
      <c r="Q790" s="29" t="n">
        <v>7519.66</v>
      </c>
      <c r="R790" s="27" t="s">
        <v>172</v>
      </c>
      <c r="S790" s="27" t="s">
        <v>335</v>
      </c>
      <c r="T790" s="27" t="n">
        <v>4</v>
      </c>
      <c r="U790" s="27" t="n">
        <f aca="false">YEAR(E790)</f>
        <v>2024</v>
      </c>
      <c r="V790" s="27" t="str">
        <f aca="false">TEXT(E790,"MMM-YYYY")</f>
        <v>Oct-2024</v>
      </c>
      <c r="W790" s="27" t="n">
        <f aca="false">MONTH(E790)</f>
        <v>10</v>
      </c>
      <c r="X790" s="27" t="str">
        <f aca="false">TEXT(WEEKDAY(E790,2),"0")&amp;" - "&amp;TEXT(E790,"dddd")</f>
        <v>2 - Tuesday</v>
      </c>
      <c r="Y790" s="27" t="str">
        <f aca="false">_xlfn.IFS(C790&lt;18,"Child (0-17)",C790&lt;40,"Young Adult (18-39)",C790&lt;60,"Adult (40-59)",TRUE(),"Senior (60+)")</f>
        <v>Child (0-17)</v>
      </c>
      <c r="Z790" s="27" t="n">
        <f aca="false">ROUND(G790-E790,0)</f>
        <v>2</v>
      </c>
      <c r="AA790" s="27" t="n">
        <f aca="false">L790+M790</f>
        <v>108</v>
      </c>
      <c r="AB790" s="27" t="n">
        <f aca="false">IFERROR(ROUND(Q790/AA790,2),0)</f>
        <v>69.63</v>
      </c>
      <c r="AC790" s="27" t="str">
        <f aca="false">IF(AND(K790="Critical",N790="No"),"URGENT - No Bed","Normal")</f>
        <v>Normal</v>
      </c>
      <c r="AD790" s="33" t="n">
        <f aca="false">INDEX(Lookup_Tables!$B$3:$B$12,MATCH(H790,Lookup_Tables!$A$3:$A$12,0))</f>
        <v>3900000</v>
      </c>
      <c r="AE790" s="27" t="str">
        <f aca="false">INDEX(Lookup_Tables!$C$3:$C$12,MATCH(H790,Lookup_Tables!$A$3:$A$12,0))</f>
        <v>Dr. Rina Mehta</v>
      </c>
      <c r="AF790" s="27" t="str">
        <f aca="false">IFERROR(INDEX(Lookup_Tables!$F$16:$F$45,MATCH(I790,Lookup_Tables!$E$16:$E$45,0)),"N/A")</f>
        <v>EMP217</v>
      </c>
      <c r="AG790" s="27" t="n">
        <f aca="false">_xlfn.IFS(R790="Recovered",4,R790="Referred",3,R790="Admitted",2,R790="Deceased",1,TRUE(),0)</f>
        <v>2</v>
      </c>
      <c r="AH790" s="27" t="str">
        <f aca="false">IF(T790&gt;=4,"Satisfied",IF(T790&gt;=3,"Neutral","Needs Improvement"))</f>
        <v>Satisfied</v>
      </c>
    </row>
    <row r="791" customFormat="false" ht="15" hidden="false" customHeight="false" outlineLevel="0" collapsed="false">
      <c r="A791" s="30" t="s">
        <v>721</v>
      </c>
      <c r="B791" s="30" t="s">
        <v>722</v>
      </c>
      <c r="C791" s="30" t="n">
        <v>27</v>
      </c>
      <c r="D791" s="30" t="s">
        <v>181</v>
      </c>
      <c r="E791" s="31" t="n">
        <v>45567</v>
      </c>
      <c r="F791" s="30" t="s">
        <v>200</v>
      </c>
      <c r="G791" s="31" t="n">
        <v>45567</v>
      </c>
      <c r="H791" s="30" t="s">
        <v>206</v>
      </c>
      <c r="I791" s="30" t="s">
        <v>232</v>
      </c>
      <c r="J791" s="30" t="s">
        <v>593</v>
      </c>
      <c r="K791" s="30" t="s">
        <v>138</v>
      </c>
      <c r="L791" s="30" t="n">
        <v>41</v>
      </c>
      <c r="M791" s="30" t="n">
        <v>43</v>
      </c>
      <c r="N791" s="30" t="s">
        <v>186</v>
      </c>
      <c r="O791" s="30" t="s">
        <v>128</v>
      </c>
      <c r="P791" s="30" t="s">
        <v>140</v>
      </c>
      <c r="Q791" s="32" t="n">
        <v>2939.68</v>
      </c>
      <c r="R791" s="30" t="s">
        <v>172</v>
      </c>
      <c r="S791" s="30" t="s">
        <v>335</v>
      </c>
      <c r="T791" s="30" t="n">
        <v>2</v>
      </c>
      <c r="U791" s="30" t="n">
        <f aca="false">YEAR(E791)</f>
        <v>2024</v>
      </c>
      <c r="V791" s="30" t="str">
        <f aca="false">TEXT(E791,"MMM-YYYY")</f>
        <v>Oct-2024</v>
      </c>
      <c r="W791" s="30" t="n">
        <f aca="false">MONTH(E791)</f>
        <v>10</v>
      </c>
      <c r="X791" s="30" t="str">
        <f aca="false">TEXT(WEEKDAY(E791,2),"0")&amp;" - "&amp;TEXT(E791,"dddd")</f>
        <v>3 - Wednesday</v>
      </c>
      <c r="Y791" s="30" t="str">
        <f aca="false">_xlfn.IFS(C791&lt;18,"Child (0-17)",C791&lt;40,"Young Adult (18-39)",C791&lt;60,"Adult (40-59)",TRUE(),"Senior (60+)")</f>
        <v>Young Adult (18-39)</v>
      </c>
      <c r="Z791" s="30" t="n">
        <f aca="false">ROUND(G791-E791,0)</f>
        <v>0</v>
      </c>
      <c r="AA791" s="30" t="n">
        <f aca="false">L791+M791</f>
        <v>84</v>
      </c>
      <c r="AB791" s="30" t="n">
        <f aca="false">IFERROR(ROUND(Q791/AA791,2),0)</f>
        <v>35</v>
      </c>
      <c r="AC791" s="30" t="str">
        <f aca="false">IF(AND(K791="Critical",N791="No"),"URGENT - No Bed","Normal")</f>
        <v>Normal</v>
      </c>
      <c r="AD791" s="34" t="n">
        <f aca="false">INDEX(Lookup_Tables!$B$3:$B$12,MATCH(H791,Lookup_Tables!$A$3:$A$12,0))</f>
        <v>2800000</v>
      </c>
      <c r="AE791" s="30" t="str">
        <f aca="false">INDEX(Lookup_Tables!$C$3:$C$12,MATCH(H791,Lookup_Tables!$A$3:$A$12,0))</f>
        <v>Dr. Suresh Nair</v>
      </c>
      <c r="AF791" s="30" t="str">
        <f aca="false">IFERROR(INDEX(Lookup_Tables!$F$16:$F$45,MATCH(I791,Lookup_Tables!$E$16:$E$45,0)),"N/A")</f>
        <v>EMP210</v>
      </c>
      <c r="AG791" s="30" t="n">
        <f aca="false">_xlfn.IFS(R791="Recovered",4,R791="Referred",3,R791="Admitted",2,R791="Deceased",1,TRUE(),0)</f>
        <v>2</v>
      </c>
      <c r="AH791" s="30" t="str">
        <f aca="false">IF(T791&gt;=4,"Satisfied",IF(T791&gt;=3,"Neutral","Needs Improvement"))</f>
        <v>Needs Improvement</v>
      </c>
    </row>
    <row r="792" customFormat="false" ht="15" hidden="false" customHeight="false" outlineLevel="0" collapsed="false">
      <c r="A792" s="27" t="s">
        <v>5845</v>
      </c>
      <c r="B792" s="27" t="s">
        <v>5655</v>
      </c>
      <c r="C792" s="27" t="n">
        <v>46</v>
      </c>
      <c r="D792" s="27" t="s">
        <v>121</v>
      </c>
      <c r="E792" s="28" t="n">
        <v>45521</v>
      </c>
      <c r="F792" s="27" t="s">
        <v>713</v>
      </c>
      <c r="G792" s="28" t="n">
        <v>45521</v>
      </c>
      <c r="H792" s="27" t="s">
        <v>168</v>
      </c>
      <c r="I792" s="27" t="s">
        <v>366</v>
      </c>
      <c r="J792" s="27" t="s">
        <v>170</v>
      </c>
      <c r="K792" s="27" t="s">
        <v>138</v>
      </c>
      <c r="L792" s="27" t="n">
        <v>50</v>
      </c>
      <c r="M792" s="27" t="n">
        <v>45</v>
      </c>
      <c r="N792" s="27" t="s">
        <v>127</v>
      </c>
      <c r="O792" s="27" t="s">
        <v>128</v>
      </c>
      <c r="P792" s="27" t="s">
        <v>129</v>
      </c>
      <c r="Q792" s="29" t="n">
        <v>1058.18</v>
      </c>
      <c r="R792" s="27" t="s">
        <v>130</v>
      </c>
      <c r="S792" s="27" t="s">
        <v>335</v>
      </c>
      <c r="T792" s="27" t="n">
        <v>5</v>
      </c>
      <c r="U792" s="27" t="n">
        <f aca="false">YEAR(E792)</f>
        <v>2024</v>
      </c>
      <c r="V792" s="27" t="str">
        <f aca="false">TEXT(E792,"MMM-YYYY")</f>
        <v>Aug-2024</v>
      </c>
      <c r="W792" s="27" t="n">
        <f aca="false">MONTH(E792)</f>
        <v>8</v>
      </c>
      <c r="X792" s="27" t="str">
        <f aca="false">TEXT(WEEKDAY(E792,2),"0")&amp;" - "&amp;TEXT(E792,"dddd")</f>
        <v>6 - Saturday</v>
      </c>
      <c r="Y792" s="27" t="str">
        <f aca="false">_xlfn.IFS(C792&lt;18,"Child (0-17)",C792&lt;40,"Young Adult (18-39)",C792&lt;60,"Adult (40-59)",TRUE(),"Senior (60+)")</f>
        <v>Adult (40-59)</v>
      </c>
      <c r="Z792" s="27" t="n">
        <f aca="false">ROUND(G792-E792,0)</f>
        <v>0</v>
      </c>
      <c r="AA792" s="27" t="n">
        <f aca="false">L792+M792</f>
        <v>95</v>
      </c>
      <c r="AB792" s="27" t="n">
        <f aca="false">IFERROR(ROUND(Q792/AA792,2),0)</f>
        <v>11.14</v>
      </c>
      <c r="AC792" s="27" t="str">
        <f aca="false">IF(AND(K792="Critical",N792="No"),"URGENT - No Bed","Normal")</f>
        <v>Normal</v>
      </c>
      <c r="AD792" s="33" t="n">
        <f aca="false">INDEX(Lookup_Tables!$B$3:$B$12,MATCH(H792,Lookup_Tables!$A$3:$A$12,0))</f>
        <v>4400000</v>
      </c>
      <c r="AE792" s="27" t="str">
        <f aca="false">INDEX(Lookup_Tables!$C$3:$C$12,MATCH(H792,Lookup_Tables!$A$3:$A$12,0))</f>
        <v>Dr. Neha Chopra</v>
      </c>
      <c r="AF792" s="27" t="str">
        <f aca="false">IFERROR(INDEX(Lookup_Tables!$F$16:$F$45,MATCH(I792,Lookup_Tables!$E$16:$E$45,0)),"N/A")</f>
        <v>EMP218</v>
      </c>
      <c r="AG792" s="27" t="n">
        <f aca="false">_xlfn.IFS(R792="Recovered",4,R792="Referred",3,R792="Admitted",2,R792="Deceased",1,TRUE(),0)</f>
        <v>4</v>
      </c>
      <c r="AH792" s="27" t="str">
        <f aca="false">IF(T792&gt;=4,"Satisfied",IF(T792&gt;=3,"Neutral","Needs Improvement"))</f>
        <v>Satisfied</v>
      </c>
    </row>
    <row r="793" customFormat="false" ht="15" hidden="false" customHeight="false" outlineLevel="0" collapsed="false">
      <c r="A793" s="30" t="s">
        <v>1455</v>
      </c>
      <c r="B793" s="30" t="s">
        <v>1456</v>
      </c>
      <c r="C793" s="30" t="n">
        <v>21</v>
      </c>
      <c r="D793" s="30" t="s">
        <v>121</v>
      </c>
      <c r="E793" s="31" t="n">
        <v>45594</v>
      </c>
      <c r="F793" s="30" t="s">
        <v>785</v>
      </c>
      <c r="G793" s="31" t="n">
        <v>45596</v>
      </c>
      <c r="H793" s="30" t="s">
        <v>236</v>
      </c>
      <c r="I793" s="30" t="s">
        <v>266</v>
      </c>
      <c r="J793" s="30" t="s">
        <v>455</v>
      </c>
      <c r="K793" s="30" t="s">
        <v>156</v>
      </c>
      <c r="L793" s="30" t="n">
        <v>51</v>
      </c>
      <c r="M793" s="30" t="n">
        <v>74</v>
      </c>
      <c r="N793" s="30" t="s">
        <v>127</v>
      </c>
      <c r="O793" s="30" t="s">
        <v>139</v>
      </c>
      <c r="P793" s="30" t="s">
        <v>140</v>
      </c>
      <c r="Q793" s="32" t="n">
        <v>3675.12</v>
      </c>
      <c r="R793" s="30" t="s">
        <v>130</v>
      </c>
      <c r="S793" s="30" t="s">
        <v>178</v>
      </c>
      <c r="T793" s="30" t="n">
        <v>4</v>
      </c>
      <c r="U793" s="30" t="n">
        <f aca="false">YEAR(E793)</f>
        <v>2024</v>
      </c>
      <c r="V793" s="30" t="str">
        <f aca="false">TEXT(E793,"MMM-YYYY")</f>
        <v>Oct-2024</v>
      </c>
      <c r="W793" s="30" t="n">
        <f aca="false">MONTH(E793)</f>
        <v>10</v>
      </c>
      <c r="X793" s="30" t="str">
        <f aca="false">TEXT(WEEKDAY(E793,2),"0")&amp;" - "&amp;TEXT(E793,"dddd")</f>
        <v>2 - Tuesday</v>
      </c>
      <c r="Y793" s="30" t="str">
        <f aca="false">_xlfn.IFS(C793&lt;18,"Child (0-17)",C793&lt;40,"Young Adult (18-39)",C793&lt;60,"Adult (40-59)",TRUE(),"Senior (60+)")</f>
        <v>Young Adult (18-39)</v>
      </c>
      <c r="Z793" s="30" t="n">
        <f aca="false">ROUND(G793-E793,0)</f>
        <v>2</v>
      </c>
      <c r="AA793" s="30" t="n">
        <f aca="false">L793+M793</f>
        <v>125</v>
      </c>
      <c r="AB793" s="30" t="n">
        <f aca="false">IFERROR(ROUND(Q793/AA793,2),0)</f>
        <v>29.4</v>
      </c>
      <c r="AC793" s="30" t="str">
        <f aca="false">IF(AND(K793="Critical",N793="No"),"URGENT - No Bed","Normal")</f>
        <v>Normal</v>
      </c>
      <c r="AD793" s="34" t="n">
        <f aca="false">INDEX(Lookup_Tables!$B$3:$B$12,MATCH(H793,Lookup_Tables!$A$3:$A$12,0))</f>
        <v>3900000</v>
      </c>
      <c r="AE793" s="30" t="str">
        <f aca="false">INDEX(Lookup_Tables!$C$3:$C$12,MATCH(H793,Lookup_Tables!$A$3:$A$12,0))</f>
        <v>Dr. Rina Mehta</v>
      </c>
      <c r="AF793" s="30" t="str">
        <f aca="false">IFERROR(INDEX(Lookup_Tables!$F$16:$F$45,MATCH(I793,Lookup_Tables!$E$16:$E$45,0)),"N/A")</f>
        <v>EMP217</v>
      </c>
      <c r="AG793" s="30" t="n">
        <f aca="false">_xlfn.IFS(R793="Recovered",4,R793="Referred",3,R793="Admitted",2,R793="Deceased",1,TRUE(),0)</f>
        <v>4</v>
      </c>
      <c r="AH793" s="30" t="str">
        <f aca="false">IF(T793&gt;=4,"Satisfied",IF(T793&gt;=3,"Neutral","Needs Improvement"))</f>
        <v>Satisfied</v>
      </c>
    </row>
    <row r="794" customFormat="false" ht="15" hidden="false" customHeight="false" outlineLevel="0" collapsed="false">
      <c r="A794" s="27" t="s">
        <v>4697</v>
      </c>
      <c r="B794" s="27" t="s">
        <v>1353</v>
      </c>
      <c r="C794" s="27" t="n">
        <v>50</v>
      </c>
      <c r="D794" s="27" t="s">
        <v>181</v>
      </c>
      <c r="E794" s="28" t="n">
        <v>45514</v>
      </c>
      <c r="F794" s="27" t="s">
        <v>1233</v>
      </c>
      <c r="G794" s="28" t="n">
        <v>45514</v>
      </c>
      <c r="H794" s="27" t="s">
        <v>123</v>
      </c>
      <c r="I794" s="27" t="s">
        <v>155</v>
      </c>
      <c r="J794" s="27" t="s">
        <v>508</v>
      </c>
      <c r="K794" s="27" t="s">
        <v>138</v>
      </c>
      <c r="L794" s="27" t="n">
        <v>81</v>
      </c>
      <c r="M794" s="27" t="n">
        <v>34</v>
      </c>
      <c r="N794" s="27" t="s">
        <v>127</v>
      </c>
      <c r="O794" s="27" t="s">
        <v>139</v>
      </c>
      <c r="P794" s="27" t="s">
        <v>150</v>
      </c>
      <c r="Q794" s="29" t="n">
        <v>2351.69</v>
      </c>
      <c r="R794" s="27" t="s">
        <v>130</v>
      </c>
      <c r="S794" s="27" t="s">
        <v>157</v>
      </c>
      <c r="T794" s="27" t="n">
        <v>5</v>
      </c>
      <c r="U794" s="27" t="n">
        <f aca="false">YEAR(E794)</f>
        <v>2024</v>
      </c>
      <c r="V794" s="27" t="str">
        <f aca="false">TEXT(E794,"MMM-YYYY")</f>
        <v>Aug-2024</v>
      </c>
      <c r="W794" s="27" t="n">
        <f aca="false">MONTH(E794)</f>
        <v>8</v>
      </c>
      <c r="X794" s="27" t="str">
        <f aca="false">TEXT(WEEKDAY(E794,2),"0")&amp;" - "&amp;TEXT(E794,"dddd")</f>
        <v>6 - Saturday</v>
      </c>
      <c r="Y794" s="27" t="str">
        <f aca="false">_xlfn.IFS(C794&lt;18,"Child (0-17)",C794&lt;40,"Young Adult (18-39)",C794&lt;60,"Adult (40-59)",TRUE(),"Senior (60+)")</f>
        <v>Adult (40-59)</v>
      </c>
      <c r="Z794" s="27" t="n">
        <f aca="false">ROUND(G794-E794,0)</f>
        <v>0</v>
      </c>
      <c r="AA794" s="27" t="n">
        <f aca="false">L794+M794</f>
        <v>115</v>
      </c>
      <c r="AB794" s="27" t="n">
        <f aca="false">IFERROR(ROUND(Q794/AA794,2),0)</f>
        <v>20.45</v>
      </c>
      <c r="AC794" s="27" t="str">
        <f aca="false">IF(AND(K794="Critical",N794="No"),"URGENT - No Bed","Normal")</f>
        <v>Normal</v>
      </c>
      <c r="AD794" s="33" t="n">
        <f aca="false">INDEX(Lookup_Tables!$B$3:$B$12,MATCH(H794,Lookup_Tables!$A$3:$A$12,0))</f>
        <v>2200000</v>
      </c>
      <c r="AE794" s="27" t="str">
        <f aca="false">INDEX(Lookup_Tables!$C$3:$C$12,MATCH(H794,Lookup_Tables!$A$3:$A$12,0))</f>
        <v>Dr. Rohan Das</v>
      </c>
      <c r="AF794" s="27" t="str">
        <f aca="false">IFERROR(INDEX(Lookup_Tables!$F$16:$F$45,MATCH(I794,Lookup_Tables!$E$16:$E$45,0)),"N/A")</f>
        <v>EMP203</v>
      </c>
      <c r="AG794" s="27" t="n">
        <f aca="false">_xlfn.IFS(R794="Recovered",4,R794="Referred",3,R794="Admitted",2,R794="Deceased",1,TRUE(),0)</f>
        <v>4</v>
      </c>
      <c r="AH794" s="27" t="str">
        <f aca="false">IF(T794&gt;=4,"Satisfied",IF(T794&gt;=3,"Neutral","Needs Improvement"))</f>
        <v>Satisfied</v>
      </c>
    </row>
    <row r="795" customFormat="false" ht="15" hidden="false" customHeight="false" outlineLevel="0" collapsed="false">
      <c r="A795" s="30" t="s">
        <v>6365</v>
      </c>
      <c r="B795" s="30" t="s">
        <v>6366</v>
      </c>
      <c r="C795" s="30" t="n">
        <v>45</v>
      </c>
      <c r="D795" s="30" t="s">
        <v>121</v>
      </c>
      <c r="E795" s="31" t="n">
        <v>45449</v>
      </c>
      <c r="F795" s="30" t="s">
        <v>4157</v>
      </c>
      <c r="G795" s="31" t="n">
        <v>45451</v>
      </c>
      <c r="H795" s="30" t="s">
        <v>146</v>
      </c>
      <c r="I795" s="30" t="s">
        <v>309</v>
      </c>
      <c r="J795" s="30" t="s">
        <v>148</v>
      </c>
      <c r="K795" s="30" t="s">
        <v>156</v>
      </c>
      <c r="L795" s="30" t="n">
        <v>49</v>
      </c>
      <c r="M795" s="30" t="n">
        <v>31</v>
      </c>
      <c r="N795" s="30" t="s">
        <v>186</v>
      </c>
      <c r="O795" s="30" t="s">
        <v>139</v>
      </c>
      <c r="P795" s="30" t="s">
        <v>140</v>
      </c>
      <c r="Q795" s="32" t="n">
        <v>3168.53</v>
      </c>
      <c r="R795" s="30" t="s">
        <v>130</v>
      </c>
      <c r="S795" s="30" t="s">
        <v>141</v>
      </c>
      <c r="T795" s="30" t="n">
        <v>4</v>
      </c>
      <c r="U795" s="30" t="n">
        <f aca="false">YEAR(E795)</f>
        <v>2024</v>
      </c>
      <c r="V795" s="30" t="str">
        <f aca="false">TEXT(E795,"MMM-YYYY")</f>
        <v>Jun-2024</v>
      </c>
      <c r="W795" s="30" t="n">
        <f aca="false">MONTH(E795)</f>
        <v>6</v>
      </c>
      <c r="X795" s="30" t="str">
        <f aca="false">TEXT(WEEKDAY(E795,2),"0")&amp;" - "&amp;TEXT(E795,"dddd")</f>
        <v>4 - Thursday</v>
      </c>
      <c r="Y795" s="30" t="str">
        <f aca="false">_xlfn.IFS(C795&lt;18,"Child (0-17)",C795&lt;40,"Young Adult (18-39)",C795&lt;60,"Adult (40-59)",TRUE(),"Senior (60+)")</f>
        <v>Adult (40-59)</v>
      </c>
      <c r="Z795" s="30" t="n">
        <f aca="false">ROUND(G795-E795,0)</f>
        <v>2</v>
      </c>
      <c r="AA795" s="30" t="n">
        <f aca="false">L795+M795</f>
        <v>80</v>
      </c>
      <c r="AB795" s="30" t="n">
        <f aca="false">IFERROR(ROUND(Q795/AA795,2),0)</f>
        <v>39.61</v>
      </c>
      <c r="AC795" s="30" t="str">
        <f aca="false">IF(AND(K795="Critical",N795="No"),"URGENT - No Bed","Normal")</f>
        <v>Normal</v>
      </c>
      <c r="AD795" s="34" t="n">
        <f aca="false">INDEX(Lookup_Tables!$B$3:$B$12,MATCH(H795,Lookup_Tables!$A$3:$A$12,0))</f>
        <v>2700000</v>
      </c>
      <c r="AE795" s="30" t="str">
        <f aca="false">INDEX(Lookup_Tables!$C$3:$C$12,MATCH(H795,Lookup_Tables!$A$3:$A$12,0))</f>
        <v>Dr. Vikram Singh</v>
      </c>
      <c r="AF795" s="30" t="str">
        <f aca="false">IFERROR(INDEX(Lookup_Tables!$F$16:$F$45,MATCH(I795,Lookup_Tables!$E$16:$E$45,0)),"N/A")</f>
        <v>EMP228</v>
      </c>
      <c r="AG795" s="30" t="n">
        <f aca="false">_xlfn.IFS(R795="Recovered",4,R795="Referred",3,R795="Admitted",2,R795="Deceased",1,TRUE(),0)</f>
        <v>4</v>
      </c>
      <c r="AH795" s="30" t="str">
        <f aca="false">IF(T795&gt;=4,"Satisfied",IF(T795&gt;=3,"Neutral","Needs Improvement"))</f>
        <v>Satisfied</v>
      </c>
    </row>
    <row r="796" customFormat="false" ht="15" hidden="false" customHeight="false" outlineLevel="0" collapsed="false">
      <c r="A796" s="27" t="s">
        <v>5392</v>
      </c>
      <c r="B796" s="27" t="s">
        <v>1053</v>
      </c>
      <c r="C796" s="27" t="n">
        <v>25</v>
      </c>
      <c r="D796" s="27" t="s">
        <v>121</v>
      </c>
      <c r="E796" s="28" t="n">
        <v>45383</v>
      </c>
      <c r="F796" s="27" t="s">
        <v>1143</v>
      </c>
      <c r="G796" s="28" t="n">
        <v>45384</v>
      </c>
      <c r="H796" s="27" t="s">
        <v>217</v>
      </c>
      <c r="I796" s="27" t="s">
        <v>392</v>
      </c>
      <c r="J796" s="27" t="s">
        <v>283</v>
      </c>
      <c r="K796" s="27" t="s">
        <v>126</v>
      </c>
      <c r="L796" s="27" t="n">
        <v>19</v>
      </c>
      <c r="M796" s="27" t="n">
        <v>136</v>
      </c>
      <c r="N796" s="27" t="s">
        <v>186</v>
      </c>
      <c r="O796" s="27" t="s">
        <v>171</v>
      </c>
      <c r="P796" s="27" t="s">
        <v>129</v>
      </c>
      <c r="Q796" s="29" t="n">
        <v>7953.47</v>
      </c>
      <c r="R796" s="27" t="s">
        <v>172</v>
      </c>
      <c r="S796" s="27" t="s">
        <v>131</v>
      </c>
      <c r="T796" s="27" t="n">
        <v>3</v>
      </c>
      <c r="U796" s="27" t="n">
        <f aca="false">YEAR(E796)</f>
        <v>2024</v>
      </c>
      <c r="V796" s="27" t="str">
        <f aca="false">TEXT(E796,"MMM-YYYY")</f>
        <v>Apr-2024</v>
      </c>
      <c r="W796" s="27" t="n">
        <f aca="false">MONTH(E796)</f>
        <v>4</v>
      </c>
      <c r="X796" s="27" t="str">
        <f aca="false">TEXT(WEEKDAY(E796,2),"0")&amp;" - "&amp;TEXT(E796,"dddd")</f>
        <v>1 - Monday</v>
      </c>
      <c r="Y796" s="27" t="str">
        <f aca="false">_xlfn.IFS(C796&lt;18,"Child (0-17)",C796&lt;40,"Young Adult (18-39)",C796&lt;60,"Adult (40-59)",TRUE(),"Senior (60+)")</f>
        <v>Young Adult (18-39)</v>
      </c>
      <c r="Z796" s="27" t="n">
        <f aca="false">ROUND(G796-E796,0)</f>
        <v>1</v>
      </c>
      <c r="AA796" s="27" t="n">
        <f aca="false">L796+M796</f>
        <v>155</v>
      </c>
      <c r="AB796" s="27" t="n">
        <f aca="false">IFERROR(ROUND(Q796/AA796,2),0)</f>
        <v>51.31</v>
      </c>
      <c r="AC796" s="27" t="str">
        <f aca="false">IF(AND(K796="Critical",N796="No"),"URGENT - No Bed","Normal")</f>
        <v>Normal</v>
      </c>
      <c r="AD796" s="33" t="n">
        <f aca="false">INDEX(Lookup_Tables!$B$3:$B$12,MATCH(H796,Lookup_Tables!$A$3:$A$12,0))</f>
        <v>4200000</v>
      </c>
      <c r="AE796" s="27" t="str">
        <f aca="false">INDEX(Lookup_Tables!$C$3:$C$12,MATCH(H796,Lookup_Tables!$A$3:$A$12,0))</f>
        <v>Dr. Anil Kapoor</v>
      </c>
      <c r="AF796" s="27" t="str">
        <f aca="false">IFERROR(INDEX(Lookup_Tables!$F$16:$F$45,MATCH(I796,Lookup_Tables!$E$16:$E$45,0)),"N/A")</f>
        <v>EMP202</v>
      </c>
      <c r="AG796" s="27" t="n">
        <f aca="false">_xlfn.IFS(R796="Recovered",4,R796="Referred",3,R796="Admitted",2,R796="Deceased",1,TRUE(),0)</f>
        <v>2</v>
      </c>
      <c r="AH796" s="27" t="str">
        <f aca="false">IF(T796&gt;=4,"Satisfied",IF(T796&gt;=3,"Neutral","Needs Improvement"))</f>
        <v>Neutral</v>
      </c>
    </row>
    <row r="797" customFormat="false" ht="15" hidden="false" customHeight="false" outlineLevel="0" collapsed="false">
      <c r="A797" s="30" t="s">
        <v>5284</v>
      </c>
      <c r="B797" s="30" t="s">
        <v>4069</v>
      </c>
      <c r="C797" s="30" t="n">
        <v>20</v>
      </c>
      <c r="D797" s="30" t="s">
        <v>181</v>
      </c>
      <c r="E797" s="31" t="n">
        <v>45644</v>
      </c>
      <c r="F797" s="30" t="s">
        <v>200</v>
      </c>
      <c r="G797" s="31" t="n">
        <v>45650</v>
      </c>
      <c r="H797" s="30" t="s">
        <v>217</v>
      </c>
      <c r="I797" s="30" t="s">
        <v>392</v>
      </c>
      <c r="J797" s="30" t="s">
        <v>283</v>
      </c>
      <c r="K797" s="30" t="s">
        <v>126</v>
      </c>
      <c r="L797" s="30" t="n">
        <v>29</v>
      </c>
      <c r="M797" s="30" t="n">
        <v>150</v>
      </c>
      <c r="N797" s="30" t="s">
        <v>186</v>
      </c>
      <c r="O797" s="30" t="s">
        <v>149</v>
      </c>
      <c r="P797" s="30" t="s">
        <v>129</v>
      </c>
      <c r="Q797" s="32" t="n">
        <v>7839.51</v>
      </c>
      <c r="R797" s="30" t="s">
        <v>130</v>
      </c>
      <c r="S797" s="30" t="s">
        <v>178</v>
      </c>
      <c r="T797" s="30" t="n">
        <v>1</v>
      </c>
      <c r="U797" s="30" t="n">
        <f aca="false">YEAR(E797)</f>
        <v>2024</v>
      </c>
      <c r="V797" s="30" t="str">
        <f aca="false">TEXT(E797,"MMM-YYYY")</f>
        <v>Dec-2024</v>
      </c>
      <c r="W797" s="30" t="n">
        <f aca="false">MONTH(E797)</f>
        <v>12</v>
      </c>
      <c r="X797" s="30" t="str">
        <f aca="false">TEXT(WEEKDAY(E797,2),"0")&amp;" - "&amp;TEXT(E797,"dddd")</f>
        <v>3 - Wednesday</v>
      </c>
      <c r="Y797" s="30" t="str">
        <f aca="false">_xlfn.IFS(C797&lt;18,"Child (0-17)",C797&lt;40,"Young Adult (18-39)",C797&lt;60,"Adult (40-59)",TRUE(),"Senior (60+)")</f>
        <v>Young Adult (18-39)</v>
      </c>
      <c r="Z797" s="30" t="n">
        <f aca="false">ROUND(G797-E797,0)</f>
        <v>6</v>
      </c>
      <c r="AA797" s="30" t="n">
        <f aca="false">L797+M797</f>
        <v>179</v>
      </c>
      <c r="AB797" s="30" t="n">
        <f aca="false">IFERROR(ROUND(Q797/AA797,2),0)</f>
        <v>43.8</v>
      </c>
      <c r="AC797" s="30" t="str">
        <f aca="false">IF(AND(K797="Critical",N797="No"),"URGENT - No Bed","Normal")</f>
        <v>Normal</v>
      </c>
      <c r="AD797" s="34" t="n">
        <f aca="false">INDEX(Lookup_Tables!$B$3:$B$12,MATCH(H797,Lookup_Tables!$A$3:$A$12,0))</f>
        <v>4200000</v>
      </c>
      <c r="AE797" s="30" t="str">
        <f aca="false">INDEX(Lookup_Tables!$C$3:$C$12,MATCH(H797,Lookup_Tables!$A$3:$A$12,0))</f>
        <v>Dr. Anil Kapoor</v>
      </c>
      <c r="AF797" s="30" t="str">
        <f aca="false">IFERROR(INDEX(Lookup_Tables!$F$16:$F$45,MATCH(I797,Lookup_Tables!$E$16:$E$45,0)),"N/A")</f>
        <v>EMP202</v>
      </c>
      <c r="AG797" s="30" t="n">
        <f aca="false">_xlfn.IFS(R797="Recovered",4,R797="Referred",3,R797="Admitted",2,R797="Deceased",1,TRUE(),0)</f>
        <v>4</v>
      </c>
      <c r="AH797" s="30" t="str">
        <f aca="false">IF(T797&gt;=4,"Satisfied",IF(T797&gt;=3,"Neutral","Needs Improvement"))</f>
        <v>Needs Improvement</v>
      </c>
    </row>
    <row r="798" customFormat="false" ht="15" hidden="false" customHeight="false" outlineLevel="0" collapsed="false">
      <c r="A798" s="27" t="s">
        <v>3037</v>
      </c>
      <c r="B798" s="27" t="s">
        <v>3038</v>
      </c>
      <c r="C798" s="27" t="n">
        <v>50</v>
      </c>
      <c r="D798" s="27" t="s">
        <v>181</v>
      </c>
      <c r="E798" s="28" t="n">
        <v>45508</v>
      </c>
      <c r="F798" s="27" t="s">
        <v>410</v>
      </c>
      <c r="G798" s="28" t="n">
        <v>45509</v>
      </c>
      <c r="H798" s="27" t="s">
        <v>206</v>
      </c>
      <c r="I798" s="27" t="s">
        <v>300</v>
      </c>
      <c r="J798" s="27" t="s">
        <v>208</v>
      </c>
      <c r="K798" s="27" t="s">
        <v>138</v>
      </c>
      <c r="L798" s="27" t="n">
        <v>73</v>
      </c>
      <c r="M798" s="27" t="n">
        <v>41</v>
      </c>
      <c r="N798" s="27" t="s">
        <v>127</v>
      </c>
      <c r="O798" s="27" t="s">
        <v>128</v>
      </c>
      <c r="P798" s="27" t="s">
        <v>140</v>
      </c>
      <c r="Q798" s="29" t="n">
        <v>2548.45</v>
      </c>
      <c r="R798" s="27" t="s">
        <v>130</v>
      </c>
      <c r="S798" s="27" t="s">
        <v>197</v>
      </c>
      <c r="T798" s="27" t="n">
        <v>5</v>
      </c>
      <c r="U798" s="27" t="n">
        <f aca="false">YEAR(E798)</f>
        <v>2024</v>
      </c>
      <c r="V798" s="27" t="str">
        <f aca="false">TEXT(E798,"MMM-YYYY")</f>
        <v>Aug-2024</v>
      </c>
      <c r="W798" s="27" t="n">
        <f aca="false">MONTH(E798)</f>
        <v>8</v>
      </c>
      <c r="X798" s="27" t="str">
        <f aca="false">TEXT(WEEKDAY(E798,2),"0")&amp;" - "&amp;TEXT(E798,"dddd")</f>
        <v>7 - Sunday</v>
      </c>
      <c r="Y798" s="27" t="str">
        <f aca="false">_xlfn.IFS(C798&lt;18,"Child (0-17)",C798&lt;40,"Young Adult (18-39)",C798&lt;60,"Adult (40-59)",TRUE(),"Senior (60+)")</f>
        <v>Adult (40-59)</v>
      </c>
      <c r="Z798" s="27" t="n">
        <f aca="false">ROUND(G798-E798,0)</f>
        <v>1</v>
      </c>
      <c r="AA798" s="27" t="n">
        <f aca="false">L798+M798</f>
        <v>114</v>
      </c>
      <c r="AB798" s="27" t="n">
        <f aca="false">IFERROR(ROUND(Q798/AA798,2),0)</f>
        <v>22.35</v>
      </c>
      <c r="AC798" s="27" t="str">
        <f aca="false">IF(AND(K798="Critical",N798="No"),"URGENT - No Bed","Normal")</f>
        <v>Normal</v>
      </c>
      <c r="AD798" s="33" t="n">
        <f aca="false">INDEX(Lookup_Tables!$B$3:$B$12,MATCH(H798,Lookup_Tables!$A$3:$A$12,0))</f>
        <v>2800000</v>
      </c>
      <c r="AE798" s="27" t="str">
        <f aca="false">INDEX(Lookup_Tables!$C$3:$C$12,MATCH(H798,Lookup_Tables!$A$3:$A$12,0))</f>
        <v>Dr. Suresh Nair</v>
      </c>
      <c r="AF798" s="27" t="str">
        <f aca="false">IFERROR(INDEX(Lookup_Tables!$F$16:$F$45,MATCH(I798,Lookup_Tables!$E$16:$E$45,0)),"N/A")</f>
        <v>EMP211</v>
      </c>
      <c r="AG798" s="27" t="n">
        <f aca="false">_xlfn.IFS(R798="Recovered",4,R798="Referred",3,R798="Admitted",2,R798="Deceased",1,TRUE(),0)</f>
        <v>4</v>
      </c>
      <c r="AH798" s="27" t="str">
        <f aca="false">IF(T798&gt;=4,"Satisfied",IF(T798&gt;=3,"Neutral","Needs Improvement"))</f>
        <v>Satisfied</v>
      </c>
    </row>
    <row r="799" customFormat="false" ht="15" hidden="false" customHeight="false" outlineLevel="0" collapsed="false">
      <c r="A799" s="30" t="s">
        <v>4840</v>
      </c>
      <c r="B799" s="30" t="s">
        <v>2927</v>
      </c>
      <c r="C799" s="30" t="n">
        <v>0</v>
      </c>
      <c r="D799" s="30" t="s">
        <v>121</v>
      </c>
      <c r="E799" s="31" t="n">
        <v>45313</v>
      </c>
      <c r="F799" s="30" t="s">
        <v>293</v>
      </c>
      <c r="G799" s="31" t="n">
        <v>45314</v>
      </c>
      <c r="H799" s="30" t="s">
        <v>161</v>
      </c>
      <c r="I799" s="30" t="s">
        <v>162</v>
      </c>
      <c r="J799" s="30" t="s">
        <v>426</v>
      </c>
      <c r="K799" s="30" t="s">
        <v>156</v>
      </c>
      <c r="L799" s="30" t="n">
        <v>22</v>
      </c>
      <c r="M799" s="30" t="n">
        <v>40</v>
      </c>
      <c r="N799" s="30" t="s">
        <v>127</v>
      </c>
      <c r="O799" s="30" t="s">
        <v>139</v>
      </c>
      <c r="P799" s="30" t="s">
        <v>140</v>
      </c>
      <c r="Q799" s="32" t="n">
        <v>3673.88</v>
      </c>
      <c r="R799" s="30" t="s">
        <v>130</v>
      </c>
      <c r="S799" s="30" t="s">
        <v>223</v>
      </c>
      <c r="T799" s="30" t="n">
        <v>3</v>
      </c>
      <c r="U799" s="30" t="n">
        <f aca="false">YEAR(E799)</f>
        <v>2024</v>
      </c>
      <c r="V799" s="30" t="str">
        <f aca="false">TEXT(E799,"MMM-YYYY")</f>
        <v>Jan-2024</v>
      </c>
      <c r="W799" s="30" t="n">
        <f aca="false">MONTH(E799)</f>
        <v>1</v>
      </c>
      <c r="X799" s="30" t="str">
        <f aca="false">TEXT(WEEKDAY(E799,2),"0")&amp;" - "&amp;TEXT(E799,"dddd")</f>
        <v>1 - Monday</v>
      </c>
      <c r="Y799" s="30" t="str">
        <f aca="false">_xlfn.IFS(C799&lt;18,"Child (0-17)",C799&lt;40,"Young Adult (18-39)",C799&lt;60,"Adult (40-59)",TRUE(),"Senior (60+)")</f>
        <v>Child (0-17)</v>
      </c>
      <c r="Z799" s="30" t="n">
        <f aca="false">ROUND(G799-E799,0)</f>
        <v>1</v>
      </c>
      <c r="AA799" s="30" t="n">
        <f aca="false">L799+M799</f>
        <v>62</v>
      </c>
      <c r="AB799" s="30" t="n">
        <f aca="false">IFERROR(ROUND(Q799/AA799,2),0)</f>
        <v>59.26</v>
      </c>
      <c r="AC799" s="30" t="str">
        <f aca="false">IF(AND(K799="Critical",N799="No"),"URGENT - No Bed","Normal")</f>
        <v>Normal</v>
      </c>
      <c r="AD799" s="34" t="n">
        <f aca="false">INDEX(Lookup_Tables!$B$3:$B$12,MATCH(H799,Lookup_Tables!$A$3:$A$12,0))</f>
        <v>3600000</v>
      </c>
      <c r="AE799" s="30" t="str">
        <f aca="false">INDEX(Lookup_Tables!$C$3:$C$12,MATCH(H799,Lookup_Tables!$A$3:$A$12,0))</f>
        <v>Dr. Sameer Joshi</v>
      </c>
      <c r="AF799" s="30" t="str">
        <f aca="false">IFERROR(INDEX(Lookup_Tables!$F$16:$F$45,MATCH(I799,Lookup_Tables!$E$16:$E$45,0)),"N/A")</f>
        <v>EMP222</v>
      </c>
      <c r="AG799" s="30" t="n">
        <f aca="false">_xlfn.IFS(R799="Recovered",4,R799="Referred",3,R799="Admitted",2,R799="Deceased",1,TRUE(),0)</f>
        <v>4</v>
      </c>
      <c r="AH799" s="30" t="str">
        <f aca="false">IF(T799&gt;=4,"Satisfied",IF(T799&gt;=3,"Neutral","Needs Improvement"))</f>
        <v>Neutral</v>
      </c>
    </row>
    <row r="800" customFormat="false" ht="15" hidden="false" customHeight="false" outlineLevel="0" collapsed="false">
      <c r="A800" s="27" t="s">
        <v>5864</v>
      </c>
      <c r="B800" s="27" t="s">
        <v>1555</v>
      </c>
      <c r="C800" s="27" t="n">
        <v>54</v>
      </c>
      <c r="D800" s="27" t="s">
        <v>121</v>
      </c>
      <c r="E800" s="28" t="n">
        <v>45495</v>
      </c>
      <c r="F800" s="27" t="s">
        <v>1192</v>
      </c>
      <c r="G800" s="28" t="n">
        <v>45496</v>
      </c>
      <c r="H800" s="27" t="s">
        <v>206</v>
      </c>
      <c r="I800" s="27" t="s">
        <v>207</v>
      </c>
      <c r="J800" s="27" t="s">
        <v>208</v>
      </c>
      <c r="K800" s="27" t="s">
        <v>138</v>
      </c>
      <c r="L800" s="27" t="n">
        <v>70</v>
      </c>
      <c r="M800" s="27" t="n">
        <v>41</v>
      </c>
      <c r="N800" s="27" t="s">
        <v>127</v>
      </c>
      <c r="O800" s="27" t="s">
        <v>128</v>
      </c>
      <c r="P800" s="27" t="s">
        <v>187</v>
      </c>
      <c r="Q800" s="29" t="n">
        <v>2024.5</v>
      </c>
      <c r="R800" s="27" t="s">
        <v>130</v>
      </c>
      <c r="S800" s="27" t="s">
        <v>192</v>
      </c>
      <c r="T800" s="27" t="n">
        <v>5</v>
      </c>
      <c r="U800" s="27" t="n">
        <f aca="false">YEAR(E800)</f>
        <v>2024</v>
      </c>
      <c r="V800" s="27" t="str">
        <f aca="false">TEXT(E800,"MMM-YYYY")</f>
        <v>Jul-2024</v>
      </c>
      <c r="W800" s="27" t="n">
        <f aca="false">MONTH(E800)</f>
        <v>7</v>
      </c>
      <c r="X800" s="27" t="str">
        <f aca="false">TEXT(WEEKDAY(E800,2),"0")&amp;" - "&amp;TEXT(E800,"dddd")</f>
        <v>1 - Monday</v>
      </c>
      <c r="Y800" s="27" t="str">
        <f aca="false">_xlfn.IFS(C800&lt;18,"Child (0-17)",C800&lt;40,"Young Adult (18-39)",C800&lt;60,"Adult (40-59)",TRUE(),"Senior (60+)")</f>
        <v>Adult (40-59)</v>
      </c>
      <c r="Z800" s="27" t="n">
        <f aca="false">ROUND(G800-E800,0)</f>
        <v>1</v>
      </c>
      <c r="AA800" s="27" t="n">
        <f aca="false">L800+M800</f>
        <v>111</v>
      </c>
      <c r="AB800" s="27" t="n">
        <f aca="false">IFERROR(ROUND(Q800/AA800,2),0)</f>
        <v>18.24</v>
      </c>
      <c r="AC800" s="27" t="str">
        <f aca="false">IF(AND(K800="Critical",N800="No"),"URGENT - No Bed","Normal")</f>
        <v>Normal</v>
      </c>
      <c r="AD800" s="33" t="n">
        <f aca="false">INDEX(Lookup_Tables!$B$3:$B$12,MATCH(H800,Lookup_Tables!$A$3:$A$12,0))</f>
        <v>2800000</v>
      </c>
      <c r="AE800" s="27" t="str">
        <f aca="false">INDEX(Lookup_Tables!$C$3:$C$12,MATCH(H800,Lookup_Tables!$A$3:$A$12,0))</f>
        <v>Dr. Suresh Nair</v>
      </c>
      <c r="AF800" s="27" t="str">
        <f aca="false">IFERROR(INDEX(Lookup_Tables!$F$16:$F$45,MATCH(I800,Lookup_Tables!$E$16:$E$45,0)),"N/A")</f>
        <v>EMP209</v>
      </c>
      <c r="AG800" s="27" t="n">
        <f aca="false">_xlfn.IFS(R800="Recovered",4,R800="Referred",3,R800="Admitted",2,R800="Deceased",1,TRUE(),0)</f>
        <v>4</v>
      </c>
      <c r="AH800" s="27" t="str">
        <f aca="false">IF(T800&gt;=4,"Satisfied",IF(T800&gt;=3,"Neutral","Needs Improvement"))</f>
        <v>Satisfied</v>
      </c>
    </row>
    <row r="801" customFormat="false" ht="15" hidden="false" customHeight="false" outlineLevel="0" collapsed="false">
      <c r="A801" s="30" t="s">
        <v>6855</v>
      </c>
      <c r="B801" s="30" t="s">
        <v>254</v>
      </c>
      <c r="C801" s="30" t="n">
        <v>42</v>
      </c>
      <c r="D801" s="30" t="s">
        <v>181</v>
      </c>
      <c r="E801" s="31" t="n">
        <v>45347</v>
      </c>
      <c r="F801" s="30" t="s">
        <v>702</v>
      </c>
      <c r="G801" s="31" t="n">
        <v>45349</v>
      </c>
      <c r="H801" s="30" t="s">
        <v>217</v>
      </c>
      <c r="I801" s="30" t="s">
        <v>282</v>
      </c>
      <c r="J801" s="30" t="s">
        <v>294</v>
      </c>
      <c r="K801" s="30" t="s">
        <v>126</v>
      </c>
      <c r="L801" s="30" t="n">
        <v>20</v>
      </c>
      <c r="M801" s="30" t="n">
        <v>100</v>
      </c>
      <c r="N801" s="30" t="s">
        <v>186</v>
      </c>
      <c r="O801" s="30" t="s">
        <v>139</v>
      </c>
      <c r="P801" s="30" t="s">
        <v>140</v>
      </c>
      <c r="Q801" s="32" t="n">
        <v>7884.05</v>
      </c>
      <c r="R801" s="30" t="s">
        <v>172</v>
      </c>
      <c r="S801" s="30" t="s">
        <v>157</v>
      </c>
      <c r="T801" s="30" t="n">
        <v>2</v>
      </c>
      <c r="U801" s="30" t="n">
        <f aca="false">YEAR(E801)</f>
        <v>2024</v>
      </c>
      <c r="V801" s="30" t="str">
        <f aca="false">TEXT(E801,"MMM-YYYY")</f>
        <v>Feb-2024</v>
      </c>
      <c r="W801" s="30" t="n">
        <f aca="false">MONTH(E801)</f>
        <v>2</v>
      </c>
      <c r="X801" s="30" t="str">
        <f aca="false">TEXT(WEEKDAY(E801,2),"0")&amp;" - "&amp;TEXT(E801,"dddd")</f>
        <v>7 - Sunday</v>
      </c>
      <c r="Y801" s="30" t="str">
        <f aca="false">_xlfn.IFS(C801&lt;18,"Child (0-17)",C801&lt;40,"Young Adult (18-39)",C801&lt;60,"Adult (40-59)",TRUE(),"Senior (60+)")</f>
        <v>Adult (40-59)</v>
      </c>
      <c r="Z801" s="30" t="n">
        <f aca="false">ROUND(G801-E801,0)</f>
        <v>2</v>
      </c>
      <c r="AA801" s="30" t="n">
        <f aca="false">L801+M801</f>
        <v>120</v>
      </c>
      <c r="AB801" s="30" t="n">
        <f aca="false">IFERROR(ROUND(Q801/AA801,2),0)</f>
        <v>65.7</v>
      </c>
      <c r="AC801" s="30" t="str">
        <f aca="false">IF(AND(K801="Critical",N801="No"),"URGENT - No Bed","Normal")</f>
        <v>Normal</v>
      </c>
      <c r="AD801" s="34" t="n">
        <f aca="false">INDEX(Lookup_Tables!$B$3:$B$12,MATCH(H801,Lookup_Tables!$A$3:$A$12,0))</f>
        <v>4200000</v>
      </c>
      <c r="AE801" s="30" t="str">
        <f aca="false">INDEX(Lookup_Tables!$C$3:$C$12,MATCH(H801,Lookup_Tables!$A$3:$A$12,0))</f>
        <v>Dr. Anil Kapoor</v>
      </c>
      <c r="AF801" s="30" t="str">
        <f aca="false">IFERROR(INDEX(Lookup_Tables!$F$16:$F$45,MATCH(I801,Lookup_Tables!$E$16:$E$45,0)),"N/A")</f>
        <v>EMP200</v>
      </c>
      <c r="AG801" s="30" t="n">
        <f aca="false">_xlfn.IFS(R801="Recovered",4,R801="Referred",3,R801="Admitted",2,R801="Deceased",1,TRUE(),0)</f>
        <v>2</v>
      </c>
      <c r="AH801" s="30" t="str">
        <f aca="false">IF(T801&gt;=4,"Satisfied",IF(T801&gt;=3,"Neutral","Needs Improvement"))</f>
        <v>Needs Improvement</v>
      </c>
    </row>
    <row r="802" customFormat="false" ht="15" hidden="false" customHeight="false" outlineLevel="0" collapsed="false">
      <c r="A802" s="27" t="s">
        <v>5301</v>
      </c>
      <c r="B802" s="27" t="s">
        <v>7229</v>
      </c>
      <c r="C802" s="27" t="n">
        <v>38</v>
      </c>
      <c r="D802" s="27" t="s">
        <v>121</v>
      </c>
      <c r="E802" s="28" t="n">
        <v>45454</v>
      </c>
      <c r="F802" s="27" t="s">
        <v>1076</v>
      </c>
      <c r="G802" s="28" t="n">
        <v>45461</v>
      </c>
      <c r="H802" s="27" t="s">
        <v>217</v>
      </c>
      <c r="I802" s="27" t="s">
        <v>392</v>
      </c>
      <c r="J802" s="27" t="s">
        <v>283</v>
      </c>
      <c r="K802" s="27" t="s">
        <v>202</v>
      </c>
      <c r="L802" s="27" t="n">
        <v>11</v>
      </c>
      <c r="M802" s="27" t="n">
        <v>178</v>
      </c>
      <c r="N802" s="27" t="s">
        <v>186</v>
      </c>
      <c r="O802" s="27" t="s">
        <v>139</v>
      </c>
      <c r="P802" s="27" t="s">
        <v>129</v>
      </c>
      <c r="Q802" s="29" t="n">
        <v>17930.07</v>
      </c>
      <c r="R802" s="27" t="s">
        <v>462</v>
      </c>
      <c r="S802" s="27" t="s">
        <v>157</v>
      </c>
      <c r="T802" s="27" t="n">
        <v>4</v>
      </c>
      <c r="U802" s="27" t="n">
        <f aca="false">YEAR(E802)</f>
        <v>2024</v>
      </c>
      <c r="V802" s="27" t="str">
        <f aca="false">TEXT(E802,"MMM-YYYY")</f>
        <v>Jun-2024</v>
      </c>
      <c r="W802" s="27" t="n">
        <f aca="false">MONTH(E802)</f>
        <v>6</v>
      </c>
      <c r="X802" s="27" t="str">
        <f aca="false">TEXT(WEEKDAY(E802,2),"0")&amp;" - "&amp;TEXT(E802,"dddd")</f>
        <v>2 - Tuesday</v>
      </c>
      <c r="Y802" s="27" t="str">
        <f aca="false">_xlfn.IFS(C802&lt;18,"Child (0-17)",C802&lt;40,"Young Adult (18-39)",C802&lt;60,"Adult (40-59)",TRUE(),"Senior (60+)")</f>
        <v>Young Adult (18-39)</v>
      </c>
      <c r="Z802" s="27" t="n">
        <f aca="false">ROUND(G802-E802,0)</f>
        <v>7</v>
      </c>
      <c r="AA802" s="27" t="n">
        <f aca="false">L802+M802</f>
        <v>189</v>
      </c>
      <c r="AB802" s="27" t="n">
        <f aca="false">IFERROR(ROUND(Q802/AA802,2),0)</f>
        <v>94.87</v>
      </c>
      <c r="AC802" s="27" t="str">
        <f aca="false">IF(AND(K802="Critical",N802="No"),"URGENT - No Bed","Normal")</f>
        <v>Normal</v>
      </c>
      <c r="AD802" s="33" t="n">
        <f aca="false">INDEX(Lookup_Tables!$B$3:$B$12,MATCH(H802,Lookup_Tables!$A$3:$A$12,0))</f>
        <v>4200000</v>
      </c>
      <c r="AE802" s="27" t="str">
        <f aca="false">INDEX(Lookup_Tables!$C$3:$C$12,MATCH(H802,Lookup_Tables!$A$3:$A$12,0))</f>
        <v>Dr. Anil Kapoor</v>
      </c>
      <c r="AF802" s="27" t="str">
        <f aca="false">IFERROR(INDEX(Lookup_Tables!$F$16:$F$45,MATCH(I802,Lookup_Tables!$E$16:$E$45,0)),"N/A")</f>
        <v>EMP202</v>
      </c>
      <c r="AG802" s="27" t="n">
        <f aca="false">_xlfn.IFS(R802="Recovered",4,R802="Referred",3,R802="Admitted",2,R802="Deceased",1,TRUE(),0)</f>
        <v>1</v>
      </c>
      <c r="AH802" s="27" t="str">
        <f aca="false">IF(T802&gt;=4,"Satisfied",IF(T802&gt;=3,"Neutral","Needs Improvement"))</f>
        <v>Satisfied</v>
      </c>
    </row>
    <row r="803" customFormat="false" ht="15" hidden="false" customHeight="false" outlineLevel="0" collapsed="false">
      <c r="A803" s="30" t="s">
        <v>3648</v>
      </c>
      <c r="B803" s="30" t="s">
        <v>2398</v>
      </c>
      <c r="C803" s="30" t="n">
        <v>29</v>
      </c>
      <c r="D803" s="30" t="s">
        <v>181</v>
      </c>
      <c r="E803" s="31" t="n">
        <v>45391</v>
      </c>
      <c r="F803" s="30" t="s">
        <v>1308</v>
      </c>
      <c r="G803" s="31" t="n">
        <v>45392</v>
      </c>
      <c r="H803" s="30" t="s">
        <v>123</v>
      </c>
      <c r="I803" s="30" t="s">
        <v>124</v>
      </c>
      <c r="J803" s="30" t="s">
        <v>305</v>
      </c>
      <c r="K803" s="30" t="s">
        <v>138</v>
      </c>
      <c r="L803" s="30" t="n">
        <v>87</v>
      </c>
      <c r="M803" s="30" t="n">
        <v>24</v>
      </c>
      <c r="N803" s="30" t="s">
        <v>127</v>
      </c>
      <c r="O803" s="30" t="s">
        <v>128</v>
      </c>
      <c r="P803" s="30" t="s">
        <v>150</v>
      </c>
      <c r="Q803" s="32" t="n">
        <v>773.43</v>
      </c>
      <c r="R803" s="30" t="s">
        <v>130</v>
      </c>
      <c r="S803" s="30" t="s">
        <v>141</v>
      </c>
      <c r="T803" s="30" t="n">
        <v>3</v>
      </c>
      <c r="U803" s="30" t="n">
        <f aca="false">YEAR(E803)</f>
        <v>2024</v>
      </c>
      <c r="V803" s="30" t="str">
        <f aca="false">TEXT(E803,"MMM-YYYY")</f>
        <v>Apr-2024</v>
      </c>
      <c r="W803" s="30" t="n">
        <f aca="false">MONTH(E803)</f>
        <v>4</v>
      </c>
      <c r="X803" s="30" t="str">
        <f aca="false">TEXT(WEEKDAY(E803,2),"0")&amp;" - "&amp;TEXT(E803,"dddd")</f>
        <v>2 - Tuesday</v>
      </c>
      <c r="Y803" s="30" t="str">
        <f aca="false">_xlfn.IFS(C803&lt;18,"Child (0-17)",C803&lt;40,"Young Adult (18-39)",C803&lt;60,"Adult (40-59)",TRUE(),"Senior (60+)")</f>
        <v>Young Adult (18-39)</v>
      </c>
      <c r="Z803" s="30" t="n">
        <f aca="false">ROUND(G803-E803,0)</f>
        <v>1</v>
      </c>
      <c r="AA803" s="30" t="n">
        <f aca="false">L803+M803</f>
        <v>111</v>
      </c>
      <c r="AB803" s="30" t="n">
        <f aca="false">IFERROR(ROUND(Q803/AA803,2),0)</f>
        <v>6.97</v>
      </c>
      <c r="AC803" s="30" t="str">
        <f aca="false">IF(AND(K803="Critical",N803="No"),"URGENT - No Bed","Normal")</f>
        <v>Normal</v>
      </c>
      <c r="AD803" s="34" t="n">
        <f aca="false">INDEX(Lookup_Tables!$B$3:$B$12,MATCH(H803,Lookup_Tables!$A$3:$A$12,0))</f>
        <v>2200000</v>
      </c>
      <c r="AE803" s="30" t="str">
        <f aca="false">INDEX(Lookup_Tables!$C$3:$C$12,MATCH(H803,Lookup_Tables!$A$3:$A$12,0))</f>
        <v>Dr. Rohan Das</v>
      </c>
      <c r="AF803" s="30" t="str">
        <f aca="false">IFERROR(INDEX(Lookup_Tables!$F$16:$F$45,MATCH(I803,Lookup_Tables!$E$16:$E$45,0)),"N/A")</f>
        <v>EMP205</v>
      </c>
      <c r="AG803" s="30" t="n">
        <f aca="false">_xlfn.IFS(R803="Recovered",4,R803="Referred",3,R803="Admitted",2,R803="Deceased",1,TRUE(),0)</f>
        <v>4</v>
      </c>
      <c r="AH803" s="30" t="str">
        <f aca="false">IF(T803&gt;=4,"Satisfied",IF(T803&gt;=3,"Neutral","Needs Improvement"))</f>
        <v>Neutral</v>
      </c>
    </row>
    <row r="804" customFormat="false" ht="15" hidden="false" customHeight="false" outlineLevel="0" collapsed="false">
      <c r="A804" s="27" t="s">
        <v>5784</v>
      </c>
      <c r="B804" s="27" t="s">
        <v>5785</v>
      </c>
      <c r="C804" s="27" t="n">
        <v>32</v>
      </c>
      <c r="D804" s="27" t="s">
        <v>181</v>
      </c>
      <c r="E804" s="28" t="n">
        <v>45378</v>
      </c>
      <c r="F804" s="27" t="s">
        <v>1602</v>
      </c>
      <c r="G804" s="28" t="n">
        <v>45378</v>
      </c>
      <c r="H804" s="27" t="s">
        <v>135</v>
      </c>
      <c r="I804" s="27" t="s">
        <v>278</v>
      </c>
      <c r="J804" s="27" t="s">
        <v>262</v>
      </c>
      <c r="K804" s="27" t="s">
        <v>138</v>
      </c>
      <c r="L804" s="27" t="n">
        <v>20</v>
      </c>
      <c r="M804" s="27" t="n">
        <v>27</v>
      </c>
      <c r="N804" s="27" t="s">
        <v>186</v>
      </c>
      <c r="O804" s="27" t="s">
        <v>128</v>
      </c>
      <c r="P804" s="27" t="s">
        <v>129</v>
      </c>
      <c r="Q804" s="29" t="n">
        <v>2242.39</v>
      </c>
      <c r="R804" s="27" t="s">
        <v>130</v>
      </c>
      <c r="S804" s="27" t="s">
        <v>178</v>
      </c>
      <c r="T804" s="27" t="n">
        <v>3</v>
      </c>
      <c r="U804" s="27" t="n">
        <f aca="false">YEAR(E804)</f>
        <v>2024</v>
      </c>
      <c r="V804" s="27" t="str">
        <f aca="false">TEXT(E804,"MMM-YYYY")</f>
        <v>Mar-2024</v>
      </c>
      <c r="W804" s="27" t="n">
        <f aca="false">MONTH(E804)</f>
        <v>3</v>
      </c>
      <c r="X804" s="27" t="str">
        <f aca="false">TEXT(WEEKDAY(E804,2),"0")&amp;" - "&amp;TEXT(E804,"dddd")</f>
        <v>3 - Wednesday</v>
      </c>
      <c r="Y804" s="27" t="str">
        <f aca="false">_xlfn.IFS(C804&lt;18,"Child (0-17)",C804&lt;40,"Young Adult (18-39)",C804&lt;60,"Adult (40-59)",TRUE(),"Senior (60+)")</f>
        <v>Young Adult (18-39)</v>
      </c>
      <c r="Z804" s="27" t="n">
        <f aca="false">ROUND(G804-E804,0)</f>
        <v>0</v>
      </c>
      <c r="AA804" s="27" t="n">
        <f aca="false">L804+M804</f>
        <v>47</v>
      </c>
      <c r="AB804" s="27" t="n">
        <f aca="false">IFERROR(ROUND(Q804/AA804,2),0)</f>
        <v>47.71</v>
      </c>
      <c r="AC804" s="27" t="str">
        <f aca="false">IF(AND(K804="Critical",N804="No"),"URGENT - No Bed","Normal")</f>
        <v>Normal</v>
      </c>
      <c r="AD804" s="33" t="n">
        <f aca="false">INDEX(Lookup_Tables!$B$3:$B$12,MATCH(H804,Lookup_Tables!$A$3:$A$12,0))</f>
        <v>4600000</v>
      </c>
      <c r="AE804" s="27" t="str">
        <f aca="false">INDEX(Lookup_Tables!$C$3:$C$12,MATCH(H804,Lookup_Tables!$A$3:$A$12,0))</f>
        <v>Dr. Farhan Khan</v>
      </c>
      <c r="AF804" s="27" t="str">
        <f aca="false">IFERROR(INDEX(Lookup_Tables!$F$16:$F$45,MATCH(I804,Lookup_Tables!$E$16:$E$45,0)),"N/A")</f>
        <v>EMP208</v>
      </c>
      <c r="AG804" s="27" t="n">
        <f aca="false">_xlfn.IFS(R804="Recovered",4,R804="Referred",3,R804="Admitted",2,R804="Deceased",1,TRUE(),0)</f>
        <v>4</v>
      </c>
      <c r="AH804" s="27" t="str">
        <f aca="false">IF(T804&gt;=4,"Satisfied",IF(T804&gt;=3,"Neutral","Needs Improvement"))</f>
        <v>Neutral</v>
      </c>
    </row>
    <row r="805" customFormat="false" ht="15" hidden="false" customHeight="false" outlineLevel="0" collapsed="false">
      <c r="A805" s="30" t="s">
        <v>2354</v>
      </c>
      <c r="B805" s="30" t="s">
        <v>2072</v>
      </c>
      <c r="C805" s="30" t="n">
        <v>44</v>
      </c>
      <c r="D805" s="30" t="s">
        <v>181</v>
      </c>
      <c r="E805" s="31" t="n">
        <v>45571</v>
      </c>
      <c r="F805" s="30" t="s">
        <v>662</v>
      </c>
      <c r="G805" s="31" t="n">
        <v>45583</v>
      </c>
      <c r="H805" s="30" t="s">
        <v>123</v>
      </c>
      <c r="I805" s="30" t="s">
        <v>155</v>
      </c>
      <c r="J805" s="30" t="s">
        <v>125</v>
      </c>
      <c r="K805" s="30" t="s">
        <v>202</v>
      </c>
      <c r="L805" s="30" t="n">
        <v>19</v>
      </c>
      <c r="M805" s="30" t="n">
        <v>159</v>
      </c>
      <c r="N805" s="30" t="s">
        <v>186</v>
      </c>
      <c r="O805" s="30" t="s">
        <v>171</v>
      </c>
      <c r="P805" s="30" t="s">
        <v>129</v>
      </c>
      <c r="Q805" s="32" t="n">
        <v>18110.22</v>
      </c>
      <c r="R805" s="30" t="s">
        <v>172</v>
      </c>
      <c r="S805" s="30" t="s">
        <v>335</v>
      </c>
      <c r="T805" s="30" t="n">
        <v>5</v>
      </c>
      <c r="U805" s="30" t="n">
        <f aca="false">YEAR(E805)</f>
        <v>2024</v>
      </c>
      <c r="V805" s="30" t="str">
        <f aca="false">TEXT(E805,"MMM-YYYY")</f>
        <v>Oct-2024</v>
      </c>
      <c r="W805" s="30" t="n">
        <f aca="false">MONTH(E805)</f>
        <v>10</v>
      </c>
      <c r="X805" s="30" t="str">
        <f aca="false">TEXT(WEEKDAY(E805,2),"0")&amp;" - "&amp;TEXT(E805,"dddd")</f>
        <v>7 - Sunday</v>
      </c>
      <c r="Y805" s="30" t="str">
        <f aca="false">_xlfn.IFS(C805&lt;18,"Child (0-17)",C805&lt;40,"Young Adult (18-39)",C805&lt;60,"Adult (40-59)",TRUE(),"Senior (60+)")</f>
        <v>Adult (40-59)</v>
      </c>
      <c r="Z805" s="30" t="n">
        <f aca="false">ROUND(G805-E805,0)</f>
        <v>12</v>
      </c>
      <c r="AA805" s="30" t="n">
        <f aca="false">L805+M805</f>
        <v>178</v>
      </c>
      <c r="AB805" s="30" t="n">
        <f aca="false">IFERROR(ROUND(Q805/AA805,2),0)</f>
        <v>101.74</v>
      </c>
      <c r="AC805" s="30" t="str">
        <f aca="false">IF(AND(K805="Critical",N805="No"),"URGENT - No Bed","Normal")</f>
        <v>Normal</v>
      </c>
      <c r="AD805" s="34" t="n">
        <f aca="false">INDEX(Lookup_Tables!$B$3:$B$12,MATCH(H805,Lookup_Tables!$A$3:$A$12,0))</f>
        <v>2200000</v>
      </c>
      <c r="AE805" s="30" t="str">
        <f aca="false">INDEX(Lookup_Tables!$C$3:$C$12,MATCH(H805,Lookup_Tables!$A$3:$A$12,0))</f>
        <v>Dr. Rohan Das</v>
      </c>
      <c r="AF805" s="30" t="str">
        <f aca="false">IFERROR(INDEX(Lookup_Tables!$F$16:$F$45,MATCH(I805,Lookup_Tables!$E$16:$E$45,0)),"N/A")</f>
        <v>EMP203</v>
      </c>
      <c r="AG805" s="30" t="n">
        <f aca="false">_xlfn.IFS(R805="Recovered",4,R805="Referred",3,R805="Admitted",2,R805="Deceased",1,TRUE(),0)</f>
        <v>2</v>
      </c>
      <c r="AH805" s="30" t="str">
        <f aca="false">IF(T805&gt;=4,"Satisfied",IF(T805&gt;=3,"Neutral","Needs Improvement"))</f>
        <v>Satisfied</v>
      </c>
    </row>
    <row r="806" customFormat="false" ht="15" hidden="false" customHeight="false" outlineLevel="0" collapsed="false">
      <c r="A806" s="27" t="s">
        <v>3377</v>
      </c>
      <c r="B806" s="27" t="s">
        <v>1941</v>
      </c>
      <c r="C806" s="27" t="n">
        <v>48</v>
      </c>
      <c r="D806" s="27" t="s">
        <v>121</v>
      </c>
      <c r="E806" s="28" t="n">
        <v>45524</v>
      </c>
      <c r="F806" s="27" t="s">
        <v>1020</v>
      </c>
      <c r="G806" s="28" t="n">
        <v>45524</v>
      </c>
      <c r="H806" s="27" t="s">
        <v>183</v>
      </c>
      <c r="I806" s="27" t="s">
        <v>430</v>
      </c>
      <c r="J806" s="27" t="s">
        <v>476</v>
      </c>
      <c r="K806" s="27" t="s">
        <v>138</v>
      </c>
      <c r="L806" s="27" t="n">
        <v>40</v>
      </c>
      <c r="M806" s="27" t="n">
        <v>26</v>
      </c>
      <c r="N806" s="27" t="s">
        <v>127</v>
      </c>
      <c r="O806" s="27" t="s">
        <v>139</v>
      </c>
      <c r="P806" s="27" t="s">
        <v>150</v>
      </c>
      <c r="Q806" s="29" t="n">
        <v>977.97</v>
      </c>
      <c r="R806" s="27" t="s">
        <v>130</v>
      </c>
      <c r="S806" s="27" t="s">
        <v>157</v>
      </c>
      <c r="T806" s="27" t="n">
        <v>4</v>
      </c>
      <c r="U806" s="27" t="n">
        <f aca="false">YEAR(E806)</f>
        <v>2024</v>
      </c>
      <c r="V806" s="27" t="str">
        <f aca="false">TEXT(E806,"MMM-YYYY")</f>
        <v>Aug-2024</v>
      </c>
      <c r="W806" s="27" t="n">
        <f aca="false">MONTH(E806)</f>
        <v>8</v>
      </c>
      <c r="X806" s="27" t="str">
        <f aca="false">TEXT(WEEKDAY(E806,2),"0")&amp;" - "&amp;TEXT(E806,"dddd")</f>
        <v>2 - Tuesday</v>
      </c>
      <c r="Y806" s="27" t="str">
        <f aca="false">_xlfn.IFS(C806&lt;18,"Child (0-17)",C806&lt;40,"Young Adult (18-39)",C806&lt;60,"Adult (40-59)",TRUE(),"Senior (60+)")</f>
        <v>Adult (40-59)</v>
      </c>
      <c r="Z806" s="27" t="n">
        <f aca="false">ROUND(G806-E806,0)</f>
        <v>0</v>
      </c>
      <c r="AA806" s="27" t="n">
        <f aca="false">L806+M806</f>
        <v>66</v>
      </c>
      <c r="AB806" s="27" t="n">
        <f aca="false">IFERROR(ROUND(Q806/AA806,2),0)</f>
        <v>14.82</v>
      </c>
      <c r="AC806" s="27" t="str">
        <f aca="false">IF(AND(K806="Critical",N806="No"),"URGENT - No Bed","Normal")</f>
        <v>Normal</v>
      </c>
      <c r="AD806" s="33" t="n">
        <f aca="false">INDEX(Lookup_Tables!$B$3:$B$12,MATCH(H806,Lookup_Tables!$A$3:$A$12,0))</f>
        <v>3100000</v>
      </c>
      <c r="AE806" s="27" t="str">
        <f aca="false">INDEX(Lookup_Tables!$C$3:$C$12,MATCH(H806,Lookup_Tables!$A$3:$A$12,0))</f>
        <v>Dr. Kavita Rao</v>
      </c>
      <c r="AF806" s="27" t="str">
        <f aca="false">IFERROR(INDEX(Lookup_Tables!$F$16:$F$45,MATCH(I806,Lookup_Tables!$E$16:$E$45,0)),"N/A")</f>
        <v>EMP224</v>
      </c>
      <c r="AG806" s="27" t="n">
        <f aca="false">_xlfn.IFS(R806="Recovered",4,R806="Referred",3,R806="Admitted",2,R806="Deceased",1,TRUE(),0)</f>
        <v>4</v>
      </c>
      <c r="AH806" s="27" t="str">
        <f aca="false">IF(T806&gt;=4,"Satisfied",IF(T806&gt;=3,"Neutral","Needs Improvement"))</f>
        <v>Satisfied</v>
      </c>
    </row>
    <row r="807" customFormat="false" ht="15" hidden="false" customHeight="false" outlineLevel="0" collapsed="false">
      <c r="A807" s="30" t="s">
        <v>7115</v>
      </c>
      <c r="B807" s="30" t="s">
        <v>4447</v>
      </c>
      <c r="C807" s="30" t="n">
        <v>36</v>
      </c>
      <c r="D807" s="30" t="s">
        <v>181</v>
      </c>
      <c r="E807" s="31" t="n">
        <v>45612</v>
      </c>
      <c r="F807" s="30" t="s">
        <v>1424</v>
      </c>
      <c r="G807" s="31" t="n">
        <v>45615</v>
      </c>
      <c r="H807" s="30" t="s">
        <v>242</v>
      </c>
      <c r="I807" s="30" t="s">
        <v>315</v>
      </c>
      <c r="J807" s="30" t="s">
        <v>244</v>
      </c>
      <c r="K807" s="30" t="s">
        <v>156</v>
      </c>
      <c r="L807" s="30" t="n">
        <v>43</v>
      </c>
      <c r="M807" s="30" t="n">
        <v>90</v>
      </c>
      <c r="N807" s="30" t="s">
        <v>127</v>
      </c>
      <c r="O807" s="30" t="s">
        <v>139</v>
      </c>
      <c r="P807" s="30" t="s">
        <v>150</v>
      </c>
      <c r="Q807" s="32" t="n">
        <v>4680.75</v>
      </c>
      <c r="R807" s="30" t="s">
        <v>130</v>
      </c>
      <c r="S807" s="30" t="s">
        <v>157</v>
      </c>
      <c r="T807" s="30" t="n">
        <v>2</v>
      </c>
      <c r="U807" s="30" t="n">
        <f aca="false">YEAR(E807)</f>
        <v>2024</v>
      </c>
      <c r="V807" s="30" t="str">
        <f aca="false">TEXT(E807,"MMM-YYYY")</f>
        <v>Nov-2024</v>
      </c>
      <c r="W807" s="30" t="n">
        <f aca="false">MONTH(E807)</f>
        <v>11</v>
      </c>
      <c r="X807" s="30" t="str">
        <f aca="false">TEXT(WEEKDAY(E807,2),"0")&amp;" - "&amp;TEXT(E807,"dddd")</f>
        <v>6 - Saturday</v>
      </c>
      <c r="Y807" s="30" t="str">
        <f aca="false">_xlfn.IFS(C807&lt;18,"Child (0-17)",C807&lt;40,"Young Adult (18-39)",C807&lt;60,"Adult (40-59)",TRUE(),"Senior (60+)")</f>
        <v>Young Adult (18-39)</v>
      </c>
      <c r="Z807" s="30" t="n">
        <f aca="false">ROUND(G807-E807,0)</f>
        <v>3</v>
      </c>
      <c r="AA807" s="30" t="n">
        <f aca="false">L807+M807</f>
        <v>133</v>
      </c>
      <c r="AB807" s="30" t="n">
        <f aca="false">IFERROR(ROUND(Q807/AA807,2),0)</f>
        <v>35.19</v>
      </c>
      <c r="AC807" s="30" t="str">
        <f aca="false">IF(AND(K807="Critical",N807="No"),"URGENT - No Bed","Normal")</f>
        <v>Normal</v>
      </c>
      <c r="AD807" s="34" t="n">
        <f aca="false">INDEX(Lookup_Tables!$B$3:$B$12,MATCH(H807,Lookup_Tables!$A$3:$A$12,0))</f>
        <v>3000000</v>
      </c>
      <c r="AE807" s="30" t="str">
        <f aca="false">INDEX(Lookup_Tables!$C$3:$C$12,MATCH(H807,Lookup_Tables!$A$3:$A$12,0))</f>
        <v>Dr. Pooja Iyer</v>
      </c>
      <c r="AF807" s="30" t="str">
        <f aca="false">IFERROR(INDEX(Lookup_Tables!$F$16:$F$45,MATCH(I807,Lookup_Tables!$E$16:$E$45,0)),"N/A")</f>
        <v>EMP213</v>
      </c>
      <c r="AG807" s="30" t="n">
        <f aca="false">_xlfn.IFS(R807="Recovered",4,R807="Referred",3,R807="Admitted",2,R807="Deceased",1,TRUE(),0)</f>
        <v>4</v>
      </c>
      <c r="AH807" s="30" t="str">
        <f aca="false">IF(T807&gt;=4,"Satisfied",IF(T807&gt;=3,"Neutral","Needs Improvement"))</f>
        <v>Needs Improvement</v>
      </c>
    </row>
    <row r="808" customFormat="false" ht="15" hidden="false" customHeight="false" outlineLevel="0" collapsed="false">
      <c r="A808" s="27" t="s">
        <v>1015</v>
      </c>
      <c r="B808" s="27" t="s">
        <v>842</v>
      </c>
      <c r="C808" s="27" t="n">
        <v>59</v>
      </c>
      <c r="D808" s="27" t="s">
        <v>181</v>
      </c>
      <c r="E808" s="28" t="n">
        <v>45389</v>
      </c>
      <c r="F808" s="27" t="s">
        <v>1016</v>
      </c>
      <c r="G808" s="28" t="n">
        <v>45392</v>
      </c>
      <c r="H808" s="27" t="s">
        <v>146</v>
      </c>
      <c r="I808" s="27" t="s">
        <v>309</v>
      </c>
      <c r="J808" s="27" t="s">
        <v>568</v>
      </c>
      <c r="K808" s="27" t="s">
        <v>156</v>
      </c>
      <c r="L808" s="27" t="n">
        <v>38</v>
      </c>
      <c r="M808" s="27" t="n">
        <v>71</v>
      </c>
      <c r="N808" s="27" t="s">
        <v>186</v>
      </c>
      <c r="O808" s="27" t="s">
        <v>139</v>
      </c>
      <c r="P808" s="27" t="s">
        <v>129</v>
      </c>
      <c r="Q808" s="29" t="n">
        <v>3282.3</v>
      </c>
      <c r="R808" s="27" t="s">
        <v>130</v>
      </c>
      <c r="S808" s="27" t="s">
        <v>223</v>
      </c>
      <c r="T808" s="27" t="n">
        <v>4</v>
      </c>
      <c r="U808" s="27" t="n">
        <f aca="false">YEAR(E808)</f>
        <v>2024</v>
      </c>
      <c r="V808" s="27" t="str">
        <f aca="false">TEXT(E808,"MMM-YYYY")</f>
        <v>Apr-2024</v>
      </c>
      <c r="W808" s="27" t="n">
        <f aca="false">MONTH(E808)</f>
        <v>4</v>
      </c>
      <c r="X808" s="27" t="str">
        <f aca="false">TEXT(WEEKDAY(E808,2),"0")&amp;" - "&amp;TEXT(E808,"dddd")</f>
        <v>7 - Sunday</v>
      </c>
      <c r="Y808" s="27" t="str">
        <f aca="false">_xlfn.IFS(C808&lt;18,"Child (0-17)",C808&lt;40,"Young Adult (18-39)",C808&lt;60,"Adult (40-59)",TRUE(),"Senior (60+)")</f>
        <v>Adult (40-59)</v>
      </c>
      <c r="Z808" s="27" t="n">
        <f aca="false">ROUND(G808-E808,0)</f>
        <v>3</v>
      </c>
      <c r="AA808" s="27" t="n">
        <f aca="false">L808+M808</f>
        <v>109</v>
      </c>
      <c r="AB808" s="27" t="n">
        <f aca="false">IFERROR(ROUND(Q808/AA808,2),0)</f>
        <v>30.11</v>
      </c>
      <c r="AC808" s="27" t="str">
        <f aca="false">IF(AND(K808="Critical",N808="No"),"URGENT - No Bed","Normal")</f>
        <v>Normal</v>
      </c>
      <c r="AD808" s="33" t="n">
        <f aca="false">INDEX(Lookup_Tables!$B$3:$B$12,MATCH(H808,Lookup_Tables!$A$3:$A$12,0))</f>
        <v>2700000</v>
      </c>
      <c r="AE808" s="27" t="str">
        <f aca="false">INDEX(Lookup_Tables!$C$3:$C$12,MATCH(H808,Lookup_Tables!$A$3:$A$12,0))</f>
        <v>Dr. Vikram Singh</v>
      </c>
      <c r="AF808" s="27" t="str">
        <f aca="false">IFERROR(INDEX(Lookup_Tables!$F$16:$F$45,MATCH(I808,Lookup_Tables!$E$16:$E$45,0)),"N/A")</f>
        <v>EMP228</v>
      </c>
      <c r="AG808" s="27" t="n">
        <f aca="false">_xlfn.IFS(R808="Recovered",4,R808="Referred",3,R808="Admitted",2,R808="Deceased",1,TRUE(),0)</f>
        <v>4</v>
      </c>
      <c r="AH808" s="27" t="str">
        <f aca="false">IF(T808&gt;=4,"Satisfied",IF(T808&gt;=3,"Neutral","Needs Improvement"))</f>
        <v>Satisfied</v>
      </c>
    </row>
    <row r="809" customFormat="false" ht="15" hidden="false" customHeight="false" outlineLevel="0" collapsed="false">
      <c r="A809" s="30" t="s">
        <v>4241</v>
      </c>
      <c r="B809" s="30" t="s">
        <v>592</v>
      </c>
      <c r="C809" s="30" t="n">
        <v>38</v>
      </c>
      <c r="D809" s="30" t="s">
        <v>121</v>
      </c>
      <c r="E809" s="31" t="n">
        <v>45318</v>
      </c>
      <c r="F809" s="30" t="s">
        <v>567</v>
      </c>
      <c r="G809" s="31" t="n">
        <v>45319</v>
      </c>
      <c r="H809" s="30" t="s">
        <v>135</v>
      </c>
      <c r="I809" s="30" t="s">
        <v>278</v>
      </c>
      <c r="J809" s="30" t="s">
        <v>252</v>
      </c>
      <c r="K809" s="30" t="s">
        <v>156</v>
      </c>
      <c r="L809" s="30" t="n">
        <v>74</v>
      </c>
      <c r="M809" s="30" t="n">
        <v>63</v>
      </c>
      <c r="N809" s="30" t="s">
        <v>127</v>
      </c>
      <c r="O809" s="30" t="s">
        <v>149</v>
      </c>
      <c r="P809" s="30" t="s">
        <v>187</v>
      </c>
      <c r="Q809" s="32" t="n">
        <v>4332.94</v>
      </c>
      <c r="R809" s="30" t="s">
        <v>130</v>
      </c>
      <c r="S809" s="30" t="s">
        <v>192</v>
      </c>
      <c r="T809" s="30" t="n">
        <v>5</v>
      </c>
      <c r="U809" s="30" t="n">
        <f aca="false">YEAR(E809)</f>
        <v>2024</v>
      </c>
      <c r="V809" s="30" t="str">
        <f aca="false">TEXT(E809,"MMM-YYYY")</f>
        <v>Jan-2024</v>
      </c>
      <c r="W809" s="30" t="n">
        <f aca="false">MONTH(E809)</f>
        <v>1</v>
      </c>
      <c r="X809" s="30" t="str">
        <f aca="false">TEXT(WEEKDAY(E809,2),"0")&amp;" - "&amp;TEXT(E809,"dddd")</f>
        <v>6 - Saturday</v>
      </c>
      <c r="Y809" s="30" t="str">
        <f aca="false">_xlfn.IFS(C809&lt;18,"Child (0-17)",C809&lt;40,"Young Adult (18-39)",C809&lt;60,"Adult (40-59)",TRUE(),"Senior (60+)")</f>
        <v>Young Adult (18-39)</v>
      </c>
      <c r="Z809" s="30" t="n">
        <f aca="false">ROUND(G809-E809,0)</f>
        <v>1</v>
      </c>
      <c r="AA809" s="30" t="n">
        <f aca="false">L809+M809</f>
        <v>137</v>
      </c>
      <c r="AB809" s="30" t="n">
        <f aca="false">IFERROR(ROUND(Q809/AA809,2),0)</f>
        <v>31.63</v>
      </c>
      <c r="AC809" s="30" t="str">
        <f aca="false">IF(AND(K809="Critical",N809="No"),"URGENT - No Bed","Normal")</f>
        <v>Normal</v>
      </c>
      <c r="AD809" s="34" t="n">
        <f aca="false">INDEX(Lookup_Tables!$B$3:$B$12,MATCH(H809,Lookup_Tables!$A$3:$A$12,0))</f>
        <v>4600000</v>
      </c>
      <c r="AE809" s="30" t="str">
        <f aca="false">INDEX(Lookup_Tables!$C$3:$C$12,MATCH(H809,Lookup_Tables!$A$3:$A$12,0))</f>
        <v>Dr. Farhan Khan</v>
      </c>
      <c r="AF809" s="30" t="str">
        <f aca="false">IFERROR(INDEX(Lookup_Tables!$F$16:$F$45,MATCH(I809,Lookup_Tables!$E$16:$E$45,0)),"N/A")</f>
        <v>EMP208</v>
      </c>
      <c r="AG809" s="30" t="n">
        <f aca="false">_xlfn.IFS(R809="Recovered",4,R809="Referred",3,R809="Admitted",2,R809="Deceased",1,TRUE(),0)</f>
        <v>4</v>
      </c>
      <c r="AH809" s="30" t="str">
        <f aca="false">IF(T809&gt;=4,"Satisfied",IF(T809&gt;=3,"Neutral","Needs Improvement"))</f>
        <v>Satisfied</v>
      </c>
    </row>
    <row r="810" customFormat="false" ht="15" hidden="false" customHeight="false" outlineLevel="0" collapsed="false">
      <c r="A810" s="27" t="s">
        <v>2325</v>
      </c>
      <c r="B810" s="27" t="s">
        <v>1505</v>
      </c>
      <c r="C810" s="27" t="n">
        <v>47</v>
      </c>
      <c r="D810" s="27" t="s">
        <v>121</v>
      </c>
      <c r="E810" s="28" t="n">
        <v>45371</v>
      </c>
      <c r="F810" s="27" t="s">
        <v>1828</v>
      </c>
      <c r="G810" s="28" t="n">
        <v>45373</v>
      </c>
      <c r="H810" s="27" t="s">
        <v>146</v>
      </c>
      <c r="I810" s="27" t="s">
        <v>147</v>
      </c>
      <c r="J810" s="27" t="s">
        <v>568</v>
      </c>
      <c r="K810" s="27" t="s">
        <v>126</v>
      </c>
      <c r="L810" s="27" t="n">
        <v>25</v>
      </c>
      <c r="M810" s="27" t="n">
        <v>104</v>
      </c>
      <c r="N810" s="27" t="s">
        <v>186</v>
      </c>
      <c r="O810" s="27" t="s">
        <v>171</v>
      </c>
      <c r="P810" s="27" t="s">
        <v>129</v>
      </c>
      <c r="Q810" s="29" t="n">
        <v>7692.43</v>
      </c>
      <c r="R810" s="27" t="s">
        <v>268</v>
      </c>
      <c r="S810" s="27" t="s">
        <v>197</v>
      </c>
      <c r="T810" s="27" t="n">
        <v>2</v>
      </c>
      <c r="U810" s="27" t="n">
        <f aca="false">YEAR(E810)</f>
        <v>2024</v>
      </c>
      <c r="V810" s="27" t="str">
        <f aca="false">TEXT(E810,"MMM-YYYY")</f>
        <v>Mar-2024</v>
      </c>
      <c r="W810" s="27" t="n">
        <f aca="false">MONTH(E810)</f>
        <v>3</v>
      </c>
      <c r="X810" s="27" t="str">
        <f aca="false">TEXT(WEEKDAY(E810,2),"0")&amp;" - "&amp;TEXT(E810,"dddd")</f>
        <v>3 - Wednesday</v>
      </c>
      <c r="Y810" s="27" t="str">
        <f aca="false">_xlfn.IFS(C810&lt;18,"Child (0-17)",C810&lt;40,"Young Adult (18-39)",C810&lt;60,"Adult (40-59)",TRUE(),"Senior (60+)")</f>
        <v>Adult (40-59)</v>
      </c>
      <c r="Z810" s="27" t="n">
        <f aca="false">ROUND(G810-E810,0)</f>
        <v>2</v>
      </c>
      <c r="AA810" s="27" t="n">
        <f aca="false">L810+M810</f>
        <v>129</v>
      </c>
      <c r="AB810" s="27" t="n">
        <f aca="false">IFERROR(ROUND(Q810/AA810,2),0)</f>
        <v>59.63</v>
      </c>
      <c r="AC810" s="27" t="str">
        <f aca="false">IF(AND(K810="Critical",N810="No"),"URGENT - No Bed","Normal")</f>
        <v>Normal</v>
      </c>
      <c r="AD810" s="33" t="n">
        <f aca="false">INDEX(Lookup_Tables!$B$3:$B$12,MATCH(H810,Lookup_Tables!$A$3:$A$12,0))</f>
        <v>2700000</v>
      </c>
      <c r="AE810" s="27" t="str">
        <f aca="false">INDEX(Lookup_Tables!$C$3:$C$12,MATCH(H810,Lookup_Tables!$A$3:$A$12,0))</f>
        <v>Dr. Vikram Singh</v>
      </c>
      <c r="AF810" s="27" t="str">
        <f aca="false">IFERROR(INDEX(Lookup_Tables!$F$16:$F$45,MATCH(I810,Lookup_Tables!$E$16:$E$45,0)),"N/A")</f>
        <v>EMP229</v>
      </c>
      <c r="AG810" s="27" t="n">
        <f aca="false">_xlfn.IFS(R810="Recovered",4,R810="Referred",3,R810="Admitted",2,R810="Deceased",1,TRUE(),0)</f>
        <v>3</v>
      </c>
      <c r="AH810" s="27" t="str">
        <f aca="false">IF(T810&gt;=4,"Satisfied",IF(T810&gt;=3,"Neutral","Needs Improvement"))</f>
        <v>Needs Improvement</v>
      </c>
    </row>
    <row r="811" customFormat="false" ht="15" hidden="false" customHeight="false" outlineLevel="0" collapsed="false">
      <c r="A811" s="30" t="s">
        <v>6554</v>
      </c>
      <c r="B811" s="30" t="s">
        <v>4576</v>
      </c>
      <c r="C811" s="30" t="n">
        <v>33</v>
      </c>
      <c r="D811" s="30" t="s">
        <v>121</v>
      </c>
      <c r="E811" s="31" t="n">
        <v>45310</v>
      </c>
      <c r="F811" s="30" t="s">
        <v>624</v>
      </c>
      <c r="G811" s="31" t="n">
        <v>45310</v>
      </c>
      <c r="H811" s="30" t="s">
        <v>236</v>
      </c>
      <c r="I811" s="30" t="s">
        <v>237</v>
      </c>
      <c r="J811" s="30" t="s">
        <v>375</v>
      </c>
      <c r="K811" s="30" t="s">
        <v>138</v>
      </c>
      <c r="L811" s="30" t="n">
        <v>31</v>
      </c>
      <c r="M811" s="30" t="n">
        <v>25</v>
      </c>
      <c r="N811" s="30" t="s">
        <v>127</v>
      </c>
      <c r="O811" s="30" t="s">
        <v>139</v>
      </c>
      <c r="P811" s="30" t="s">
        <v>140</v>
      </c>
      <c r="Q811" s="32" t="n">
        <v>2590.91</v>
      </c>
      <c r="R811" s="30" t="s">
        <v>130</v>
      </c>
      <c r="S811" s="30" t="s">
        <v>164</v>
      </c>
      <c r="T811" s="30" t="n">
        <v>5</v>
      </c>
      <c r="U811" s="30" t="n">
        <f aca="false">YEAR(E811)</f>
        <v>2024</v>
      </c>
      <c r="V811" s="30" t="str">
        <f aca="false">TEXT(E811,"MMM-YYYY")</f>
        <v>Jan-2024</v>
      </c>
      <c r="W811" s="30" t="n">
        <f aca="false">MONTH(E811)</f>
        <v>1</v>
      </c>
      <c r="X811" s="30" t="str">
        <f aca="false">TEXT(WEEKDAY(E811,2),"0")&amp;" - "&amp;TEXT(E811,"dddd")</f>
        <v>5 - Friday</v>
      </c>
      <c r="Y811" s="30" t="str">
        <f aca="false">_xlfn.IFS(C811&lt;18,"Child (0-17)",C811&lt;40,"Young Adult (18-39)",C811&lt;60,"Adult (40-59)",TRUE(),"Senior (60+)")</f>
        <v>Young Adult (18-39)</v>
      </c>
      <c r="Z811" s="30" t="n">
        <f aca="false">ROUND(G811-E811,0)</f>
        <v>0</v>
      </c>
      <c r="AA811" s="30" t="n">
        <f aca="false">L811+M811</f>
        <v>56</v>
      </c>
      <c r="AB811" s="30" t="n">
        <f aca="false">IFERROR(ROUND(Q811/AA811,2),0)</f>
        <v>46.27</v>
      </c>
      <c r="AC811" s="30" t="str">
        <f aca="false">IF(AND(K811="Critical",N811="No"),"URGENT - No Bed","Normal")</f>
        <v>Normal</v>
      </c>
      <c r="AD811" s="34" t="n">
        <f aca="false">INDEX(Lookup_Tables!$B$3:$B$12,MATCH(H811,Lookup_Tables!$A$3:$A$12,0))</f>
        <v>3900000</v>
      </c>
      <c r="AE811" s="30" t="str">
        <f aca="false">INDEX(Lookup_Tables!$C$3:$C$12,MATCH(H811,Lookup_Tables!$A$3:$A$12,0))</f>
        <v>Dr. Rina Mehta</v>
      </c>
      <c r="AF811" s="30" t="str">
        <f aca="false">IFERROR(INDEX(Lookup_Tables!$F$16:$F$45,MATCH(I811,Lookup_Tables!$E$16:$E$45,0)),"N/A")</f>
        <v>EMP215</v>
      </c>
      <c r="AG811" s="30" t="n">
        <f aca="false">_xlfn.IFS(R811="Recovered",4,R811="Referred",3,R811="Admitted",2,R811="Deceased",1,TRUE(),0)</f>
        <v>4</v>
      </c>
      <c r="AH811" s="30" t="str">
        <f aca="false">IF(T811&gt;=4,"Satisfied",IF(T811&gt;=3,"Neutral","Needs Improvement"))</f>
        <v>Satisfied</v>
      </c>
    </row>
    <row r="812" customFormat="false" ht="15" hidden="false" customHeight="false" outlineLevel="0" collapsed="false">
      <c r="A812" s="27" t="s">
        <v>3761</v>
      </c>
      <c r="B812" s="27" t="s">
        <v>3407</v>
      </c>
      <c r="C812" s="27" t="n">
        <v>44</v>
      </c>
      <c r="D812" s="27" t="s">
        <v>121</v>
      </c>
      <c r="E812" s="28" t="n">
        <v>45590</v>
      </c>
      <c r="F812" s="27" t="s">
        <v>286</v>
      </c>
      <c r="G812" s="28" t="n">
        <v>45593</v>
      </c>
      <c r="H812" s="27" t="s">
        <v>135</v>
      </c>
      <c r="I812" s="27" t="s">
        <v>251</v>
      </c>
      <c r="J812" s="27" t="s">
        <v>618</v>
      </c>
      <c r="K812" s="27" t="s">
        <v>126</v>
      </c>
      <c r="L812" s="27" t="n">
        <v>40</v>
      </c>
      <c r="M812" s="27" t="n">
        <v>65</v>
      </c>
      <c r="N812" s="27" t="s">
        <v>127</v>
      </c>
      <c r="O812" s="27" t="s">
        <v>128</v>
      </c>
      <c r="P812" s="27" t="s">
        <v>129</v>
      </c>
      <c r="Q812" s="29" t="n">
        <v>6711.88</v>
      </c>
      <c r="R812" s="27" t="s">
        <v>268</v>
      </c>
      <c r="S812" s="27" t="s">
        <v>141</v>
      </c>
      <c r="T812" s="27" t="n">
        <v>2</v>
      </c>
      <c r="U812" s="27" t="n">
        <f aca="false">YEAR(E812)</f>
        <v>2024</v>
      </c>
      <c r="V812" s="27" t="str">
        <f aca="false">TEXT(E812,"MMM-YYYY")</f>
        <v>Oct-2024</v>
      </c>
      <c r="W812" s="27" t="n">
        <f aca="false">MONTH(E812)</f>
        <v>10</v>
      </c>
      <c r="X812" s="27" t="str">
        <f aca="false">TEXT(WEEKDAY(E812,2),"0")&amp;" - "&amp;TEXT(E812,"dddd")</f>
        <v>5 - Friday</v>
      </c>
      <c r="Y812" s="27" t="str">
        <f aca="false">_xlfn.IFS(C812&lt;18,"Child (0-17)",C812&lt;40,"Young Adult (18-39)",C812&lt;60,"Adult (40-59)",TRUE(),"Senior (60+)")</f>
        <v>Adult (40-59)</v>
      </c>
      <c r="Z812" s="27" t="n">
        <f aca="false">ROUND(G812-E812,0)</f>
        <v>3</v>
      </c>
      <c r="AA812" s="27" t="n">
        <f aca="false">L812+M812</f>
        <v>105</v>
      </c>
      <c r="AB812" s="27" t="n">
        <f aca="false">IFERROR(ROUND(Q812/AA812,2),0)</f>
        <v>63.92</v>
      </c>
      <c r="AC812" s="27" t="str">
        <f aca="false">IF(AND(K812="Critical",N812="No"),"URGENT - No Bed","Normal")</f>
        <v>Normal</v>
      </c>
      <c r="AD812" s="33" t="n">
        <f aca="false">INDEX(Lookup_Tables!$B$3:$B$12,MATCH(H812,Lookup_Tables!$A$3:$A$12,0))</f>
        <v>4600000</v>
      </c>
      <c r="AE812" s="27" t="str">
        <f aca="false">INDEX(Lookup_Tables!$C$3:$C$12,MATCH(H812,Lookup_Tables!$A$3:$A$12,0))</f>
        <v>Dr. Farhan Khan</v>
      </c>
      <c r="AF812" s="27" t="str">
        <f aca="false">IFERROR(INDEX(Lookup_Tables!$F$16:$F$45,MATCH(I812,Lookup_Tables!$E$16:$E$45,0)),"N/A")</f>
        <v>EMP207</v>
      </c>
      <c r="AG812" s="27" t="n">
        <f aca="false">_xlfn.IFS(R812="Recovered",4,R812="Referred",3,R812="Admitted",2,R812="Deceased",1,TRUE(),0)</f>
        <v>3</v>
      </c>
      <c r="AH812" s="27" t="str">
        <f aca="false">IF(T812&gt;=4,"Satisfied",IF(T812&gt;=3,"Neutral","Needs Improvement"))</f>
        <v>Needs Improvement</v>
      </c>
    </row>
    <row r="813" customFormat="false" ht="15" hidden="false" customHeight="false" outlineLevel="0" collapsed="false">
      <c r="A813" s="30" t="s">
        <v>5535</v>
      </c>
      <c r="B813" s="30" t="s">
        <v>2810</v>
      </c>
      <c r="C813" s="30" t="n">
        <v>60</v>
      </c>
      <c r="D813" s="30" t="s">
        <v>121</v>
      </c>
      <c r="E813" s="31" t="n">
        <v>45532</v>
      </c>
      <c r="F813" s="30" t="s">
        <v>231</v>
      </c>
      <c r="G813" s="31" t="n">
        <v>45544</v>
      </c>
      <c r="H813" s="30" t="s">
        <v>183</v>
      </c>
      <c r="I813" s="30" t="s">
        <v>184</v>
      </c>
      <c r="J813" s="30" t="s">
        <v>185</v>
      </c>
      <c r="K813" s="30" t="s">
        <v>202</v>
      </c>
      <c r="L813" s="30" t="n">
        <v>3</v>
      </c>
      <c r="M813" s="30" t="n">
        <v>70</v>
      </c>
      <c r="N813" s="30" t="s">
        <v>186</v>
      </c>
      <c r="O813" s="30" t="s">
        <v>139</v>
      </c>
      <c r="P813" s="30" t="s">
        <v>129</v>
      </c>
      <c r="Q813" s="32" t="n">
        <v>16503.76</v>
      </c>
      <c r="R813" s="30" t="s">
        <v>268</v>
      </c>
      <c r="S813" s="30" t="s">
        <v>197</v>
      </c>
      <c r="T813" s="30" t="n">
        <v>2</v>
      </c>
      <c r="U813" s="30" t="n">
        <f aca="false">YEAR(E813)</f>
        <v>2024</v>
      </c>
      <c r="V813" s="30" t="str">
        <f aca="false">TEXT(E813,"MMM-YYYY")</f>
        <v>Aug-2024</v>
      </c>
      <c r="W813" s="30" t="n">
        <f aca="false">MONTH(E813)</f>
        <v>8</v>
      </c>
      <c r="X813" s="30" t="str">
        <f aca="false">TEXT(WEEKDAY(E813,2),"0")&amp;" - "&amp;TEXT(E813,"dddd")</f>
        <v>3 - Wednesday</v>
      </c>
      <c r="Y813" s="30" t="str">
        <f aca="false">_xlfn.IFS(C813&lt;18,"Child (0-17)",C813&lt;40,"Young Adult (18-39)",C813&lt;60,"Adult (40-59)",TRUE(),"Senior (60+)")</f>
        <v>Senior (60+)</v>
      </c>
      <c r="Z813" s="30" t="n">
        <f aca="false">ROUND(G813-E813,0)</f>
        <v>12</v>
      </c>
      <c r="AA813" s="30" t="n">
        <f aca="false">L813+M813</f>
        <v>73</v>
      </c>
      <c r="AB813" s="30" t="n">
        <f aca="false">IFERROR(ROUND(Q813/AA813,2),0)</f>
        <v>226.08</v>
      </c>
      <c r="AC813" s="30" t="str">
        <f aca="false">IF(AND(K813="Critical",N813="No"),"URGENT - No Bed","Normal")</f>
        <v>Normal</v>
      </c>
      <c r="AD813" s="34" t="n">
        <f aca="false">INDEX(Lookup_Tables!$B$3:$B$12,MATCH(H813,Lookup_Tables!$A$3:$A$12,0))</f>
        <v>3100000</v>
      </c>
      <c r="AE813" s="30" t="str">
        <f aca="false">INDEX(Lookup_Tables!$C$3:$C$12,MATCH(H813,Lookup_Tables!$A$3:$A$12,0))</f>
        <v>Dr. Kavita Rao</v>
      </c>
      <c r="AF813" s="30" t="str">
        <f aca="false">IFERROR(INDEX(Lookup_Tables!$F$16:$F$45,MATCH(I813,Lookup_Tables!$E$16:$E$45,0)),"N/A")</f>
        <v>EMP226</v>
      </c>
      <c r="AG813" s="30" t="n">
        <f aca="false">_xlfn.IFS(R813="Recovered",4,R813="Referred",3,R813="Admitted",2,R813="Deceased",1,TRUE(),0)</f>
        <v>3</v>
      </c>
      <c r="AH813" s="30" t="str">
        <f aca="false">IF(T813&gt;=4,"Satisfied",IF(T813&gt;=3,"Neutral","Needs Improvement"))</f>
        <v>Needs Improvement</v>
      </c>
    </row>
    <row r="814" customFormat="false" ht="15" hidden="false" customHeight="false" outlineLevel="0" collapsed="false">
      <c r="A814" s="27" t="s">
        <v>3260</v>
      </c>
      <c r="B814" s="27" t="s">
        <v>1581</v>
      </c>
      <c r="C814" s="27" t="n">
        <v>79</v>
      </c>
      <c r="D814" s="27" t="s">
        <v>181</v>
      </c>
      <c r="E814" s="28" t="n">
        <v>45517</v>
      </c>
      <c r="F814" s="27" t="s">
        <v>1029</v>
      </c>
      <c r="G814" s="28" t="n">
        <v>45517</v>
      </c>
      <c r="H814" s="27" t="s">
        <v>161</v>
      </c>
      <c r="I814" s="27" t="s">
        <v>320</v>
      </c>
      <c r="J814" s="27" t="s">
        <v>385</v>
      </c>
      <c r="K814" s="27" t="s">
        <v>156</v>
      </c>
      <c r="L814" s="27" t="n">
        <v>37</v>
      </c>
      <c r="M814" s="27" t="n">
        <v>86</v>
      </c>
      <c r="N814" s="27" t="s">
        <v>186</v>
      </c>
      <c r="O814" s="27" t="s">
        <v>128</v>
      </c>
      <c r="P814" s="27" t="s">
        <v>150</v>
      </c>
      <c r="Q814" s="29" t="n">
        <v>3427.78</v>
      </c>
      <c r="R814" s="27" t="s">
        <v>130</v>
      </c>
      <c r="S814" s="27" t="s">
        <v>223</v>
      </c>
      <c r="T814" s="27" t="n">
        <v>5</v>
      </c>
      <c r="U814" s="27" t="n">
        <f aca="false">YEAR(E814)</f>
        <v>2024</v>
      </c>
      <c r="V814" s="27" t="str">
        <f aca="false">TEXT(E814,"MMM-YYYY")</f>
        <v>Aug-2024</v>
      </c>
      <c r="W814" s="27" t="n">
        <f aca="false">MONTH(E814)</f>
        <v>8</v>
      </c>
      <c r="X814" s="27" t="str">
        <f aca="false">TEXT(WEEKDAY(E814,2),"0")&amp;" - "&amp;TEXT(E814,"dddd")</f>
        <v>2 - Tuesday</v>
      </c>
      <c r="Y814" s="27" t="str">
        <f aca="false">_xlfn.IFS(C814&lt;18,"Child (0-17)",C814&lt;40,"Young Adult (18-39)",C814&lt;60,"Adult (40-59)",TRUE(),"Senior (60+)")</f>
        <v>Senior (60+)</v>
      </c>
      <c r="Z814" s="27" t="n">
        <f aca="false">ROUND(G814-E814,0)</f>
        <v>0</v>
      </c>
      <c r="AA814" s="27" t="n">
        <f aca="false">L814+M814</f>
        <v>123</v>
      </c>
      <c r="AB814" s="27" t="n">
        <f aca="false">IFERROR(ROUND(Q814/AA814,2),0)</f>
        <v>27.87</v>
      </c>
      <c r="AC814" s="27" t="str">
        <f aca="false">IF(AND(K814="Critical",N814="No"),"URGENT - No Bed","Normal")</f>
        <v>Normal</v>
      </c>
      <c r="AD814" s="33" t="n">
        <f aca="false">INDEX(Lookup_Tables!$B$3:$B$12,MATCH(H814,Lookup_Tables!$A$3:$A$12,0))</f>
        <v>3600000</v>
      </c>
      <c r="AE814" s="27" t="str">
        <f aca="false">INDEX(Lookup_Tables!$C$3:$C$12,MATCH(H814,Lookup_Tables!$A$3:$A$12,0))</f>
        <v>Dr. Sameer Joshi</v>
      </c>
      <c r="AF814" s="27" t="str">
        <f aca="false">IFERROR(INDEX(Lookup_Tables!$F$16:$F$45,MATCH(I814,Lookup_Tables!$E$16:$E$45,0)),"N/A")</f>
        <v>EMP223</v>
      </c>
      <c r="AG814" s="27" t="n">
        <f aca="false">_xlfn.IFS(R814="Recovered",4,R814="Referred",3,R814="Admitted",2,R814="Deceased",1,TRUE(),0)</f>
        <v>4</v>
      </c>
      <c r="AH814" s="27" t="str">
        <f aca="false">IF(T814&gt;=4,"Satisfied",IF(T814&gt;=3,"Neutral","Needs Improvement"))</f>
        <v>Satisfied</v>
      </c>
    </row>
    <row r="815" customFormat="false" ht="15" hidden="false" customHeight="false" outlineLevel="0" collapsed="false">
      <c r="A815" s="30" t="s">
        <v>2865</v>
      </c>
      <c r="B815" s="30" t="s">
        <v>1549</v>
      </c>
      <c r="C815" s="30" t="n">
        <v>33</v>
      </c>
      <c r="D815" s="30" t="s">
        <v>121</v>
      </c>
      <c r="E815" s="31" t="n">
        <v>45348</v>
      </c>
      <c r="F815" s="30" t="s">
        <v>1026</v>
      </c>
      <c r="G815" s="31" t="n">
        <v>45348</v>
      </c>
      <c r="H815" s="30" t="s">
        <v>135</v>
      </c>
      <c r="I815" s="30" t="s">
        <v>251</v>
      </c>
      <c r="J815" s="30" t="s">
        <v>137</v>
      </c>
      <c r="K815" s="30" t="s">
        <v>138</v>
      </c>
      <c r="L815" s="30" t="n">
        <v>83</v>
      </c>
      <c r="M815" s="30" t="n">
        <v>15</v>
      </c>
      <c r="N815" s="30" t="s">
        <v>127</v>
      </c>
      <c r="O815" s="30" t="s">
        <v>139</v>
      </c>
      <c r="P815" s="30" t="s">
        <v>140</v>
      </c>
      <c r="Q815" s="32" t="n">
        <v>1255.43</v>
      </c>
      <c r="R815" s="30" t="s">
        <v>130</v>
      </c>
      <c r="S815" s="30" t="s">
        <v>157</v>
      </c>
      <c r="T815" s="30" t="n">
        <v>5</v>
      </c>
      <c r="U815" s="30" t="n">
        <f aca="false">YEAR(E815)</f>
        <v>2024</v>
      </c>
      <c r="V815" s="30" t="str">
        <f aca="false">TEXT(E815,"MMM-YYYY")</f>
        <v>Feb-2024</v>
      </c>
      <c r="W815" s="30" t="n">
        <f aca="false">MONTH(E815)</f>
        <v>2</v>
      </c>
      <c r="X815" s="30" t="str">
        <f aca="false">TEXT(WEEKDAY(E815,2),"0")&amp;" - "&amp;TEXT(E815,"dddd")</f>
        <v>1 - Monday</v>
      </c>
      <c r="Y815" s="30" t="str">
        <f aca="false">_xlfn.IFS(C815&lt;18,"Child (0-17)",C815&lt;40,"Young Adult (18-39)",C815&lt;60,"Adult (40-59)",TRUE(),"Senior (60+)")</f>
        <v>Young Adult (18-39)</v>
      </c>
      <c r="Z815" s="30" t="n">
        <f aca="false">ROUND(G815-E815,0)</f>
        <v>0</v>
      </c>
      <c r="AA815" s="30" t="n">
        <f aca="false">L815+M815</f>
        <v>98</v>
      </c>
      <c r="AB815" s="30" t="n">
        <f aca="false">IFERROR(ROUND(Q815/AA815,2),0)</f>
        <v>12.81</v>
      </c>
      <c r="AC815" s="30" t="str">
        <f aca="false">IF(AND(K815="Critical",N815="No"),"URGENT - No Bed","Normal")</f>
        <v>Normal</v>
      </c>
      <c r="AD815" s="34" t="n">
        <f aca="false">INDEX(Lookup_Tables!$B$3:$B$12,MATCH(H815,Lookup_Tables!$A$3:$A$12,0))</f>
        <v>4600000</v>
      </c>
      <c r="AE815" s="30" t="str">
        <f aca="false">INDEX(Lookup_Tables!$C$3:$C$12,MATCH(H815,Lookup_Tables!$A$3:$A$12,0))</f>
        <v>Dr. Farhan Khan</v>
      </c>
      <c r="AF815" s="30" t="str">
        <f aca="false">IFERROR(INDEX(Lookup_Tables!$F$16:$F$45,MATCH(I815,Lookup_Tables!$E$16:$E$45,0)),"N/A")</f>
        <v>EMP207</v>
      </c>
      <c r="AG815" s="30" t="n">
        <f aca="false">_xlfn.IFS(R815="Recovered",4,R815="Referred",3,R815="Admitted",2,R815="Deceased",1,TRUE(),0)</f>
        <v>4</v>
      </c>
      <c r="AH815" s="30" t="str">
        <f aca="false">IF(T815&gt;=4,"Satisfied",IF(T815&gt;=3,"Neutral","Needs Improvement"))</f>
        <v>Satisfied</v>
      </c>
    </row>
    <row r="816" customFormat="false" ht="15" hidden="false" customHeight="false" outlineLevel="0" collapsed="false">
      <c r="A816" s="27" t="s">
        <v>5365</v>
      </c>
      <c r="B816" s="27" t="s">
        <v>2455</v>
      </c>
      <c r="C816" s="27" t="n">
        <v>43</v>
      </c>
      <c r="D816" s="27" t="s">
        <v>121</v>
      </c>
      <c r="E816" s="28" t="n">
        <v>45304</v>
      </c>
      <c r="F816" s="27" t="s">
        <v>674</v>
      </c>
      <c r="G816" s="28" t="n">
        <v>45304</v>
      </c>
      <c r="H816" s="27" t="s">
        <v>161</v>
      </c>
      <c r="I816" s="27" t="s">
        <v>538</v>
      </c>
      <c r="J816" s="27" t="s">
        <v>163</v>
      </c>
      <c r="K816" s="27" t="s">
        <v>138</v>
      </c>
      <c r="L816" s="27" t="n">
        <v>53</v>
      </c>
      <c r="M816" s="27" t="n">
        <v>29</v>
      </c>
      <c r="N816" s="27" t="s">
        <v>127</v>
      </c>
      <c r="O816" s="27" t="s">
        <v>139</v>
      </c>
      <c r="P816" s="27" t="s">
        <v>150</v>
      </c>
      <c r="Q816" s="29" t="n">
        <v>2235</v>
      </c>
      <c r="R816" s="27" t="s">
        <v>130</v>
      </c>
      <c r="S816" s="27" t="s">
        <v>335</v>
      </c>
      <c r="T816" s="27" t="n">
        <v>5</v>
      </c>
      <c r="U816" s="27" t="n">
        <f aca="false">YEAR(E816)</f>
        <v>2024</v>
      </c>
      <c r="V816" s="27" t="str">
        <f aca="false">TEXT(E816,"MMM-YYYY")</f>
        <v>Jan-2024</v>
      </c>
      <c r="W816" s="27" t="n">
        <f aca="false">MONTH(E816)</f>
        <v>1</v>
      </c>
      <c r="X816" s="27" t="str">
        <f aca="false">TEXT(WEEKDAY(E816,2),"0")&amp;" - "&amp;TEXT(E816,"dddd")</f>
        <v>6 - Saturday</v>
      </c>
      <c r="Y816" s="27" t="str">
        <f aca="false">_xlfn.IFS(C816&lt;18,"Child (0-17)",C816&lt;40,"Young Adult (18-39)",C816&lt;60,"Adult (40-59)",TRUE(),"Senior (60+)")</f>
        <v>Adult (40-59)</v>
      </c>
      <c r="Z816" s="27" t="n">
        <f aca="false">ROUND(G816-E816,0)</f>
        <v>0</v>
      </c>
      <c r="AA816" s="27" t="n">
        <f aca="false">L816+M816</f>
        <v>82</v>
      </c>
      <c r="AB816" s="27" t="n">
        <f aca="false">IFERROR(ROUND(Q816/AA816,2),0)</f>
        <v>27.26</v>
      </c>
      <c r="AC816" s="27" t="str">
        <f aca="false">IF(AND(K816="Critical",N816="No"),"URGENT - No Bed","Normal")</f>
        <v>Normal</v>
      </c>
      <c r="AD816" s="33" t="n">
        <f aca="false">INDEX(Lookup_Tables!$B$3:$B$12,MATCH(H816,Lookup_Tables!$A$3:$A$12,0))</f>
        <v>3600000</v>
      </c>
      <c r="AE816" s="27" t="str">
        <f aca="false">INDEX(Lookup_Tables!$C$3:$C$12,MATCH(H816,Lookup_Tables!$A$3:$A$12,0))</f>
        <v>Dr. Sameer Joshi</v>
      </c>
      <c r="AF816" s="27" t="str">
        <f aca="false">IFERROR(INDEX(Lookup_Tables!$F$16:$F$45,MATCH(I816,Lookup_Tables!$E$16:$E$45,0)),"N/A")</f>
        <v>EMP221</v>
      </c>
      <c r="AG816" s="27" t="n">
        <f aca="false">_xlfn.IFS(R816="Recovered",4,R816="Referred",3,R816="Admitted",2,R816="Deceased",1,TRUE(),0)</f>
        <v>4</v>
      </c>
      <c r="AH816" s="27" t="str">
        <f aca="false">IF(T816&gt;=4,"Satisfied",IF(T816&gt;=3,"Neutral","Needs Improvement"))</f>
        <v>Satisfied</v>
      </c>
    </row>
    <row r="817" customFormat="false" ht="15" hidden="false" customHeight="false" outlineLevel="0" collapsed="false">
      <c r="A817" s="30" t="s">
        <v>4642</v>
      </c>
      <c r="B817" s="30" t="s">
        <v>4643</v>
      </c>
      <c r="C817" s="30" t="n">
        <v>51</v>
      </c>
      <c r="D817" s="30" t="s">
        <v>181</v>
      </c>
      <c r="E817" s="31" t="n">
        <v>45308</v>
      </c>
      <c r="F817" s="30" t="s">
        <v>1268</v>
      </c>
      <c r="G817" s="31" t="n">
        <v>45309</v>
      </c>
      <c r="H817" s="30" t="s">
        <v>217</v>
      </c>
      <c r="I817" s="30" t="s">
        <v>392</v>
      </c>
      <c r="J817" s="30" t="s">
        <v>388</v>
      </c>
      <c r="K817" s="30" t="s">
        <v>126</v>
      </c>
      <c r="L817" s="30" t="n">
        <v>17</v>
      </c>
      <c r="M817" s="30" t="n">
        <v>105</v>
      </c>
      <c r="N817" s="30" t="s">
        <v>186</v>
      </c>
      <c r="O817" s="30" t="s">
        <v>128</v>
      </c>
      <c r="P817" s="30" t="s">
        <v>150</v>
      </c>
      <c r="Q817" s="32" t="n">
        <v>8468.71</v>
      </c>
      <c r="R817" s="30" t="s">
        <v>130</v>
      </c>
      <c r="S817" s="30" t="s">
        <v>157</v>
      </c>
      <c r="T817" s="30" t="n">
        <v>3</v>
      </c>
      <c r="U817" s="30" t="n">
        <f aca="false">YEAR(E817)</f>
        <v>2024</v>
      </c>
      <c r="V817" s="30" t="str">
        <f aca="false">TEXT(E817,"MMM-YYYY")</f>
        <v>Jan-2024</v>
      </c>
      <c r="W817" s="30" t="n">
        <f aca="false">MONTH(E817)</f>
        <v>1</v>
      </c>
      <c r="X817" s="30" t="str">
        <f aca="false">TEXT(WEEKDAY(E817,2),"0")&amp;" - "&amp;TEXT(E817,"dddd")</f>
        <v>3 - Wednesday</v>
      </c>
      <c r="Y817" s="30" t="str">
        <f aca="false">_xlfn.IFS(C817&lt;18,"Child (0-17)",C817&lt;40,"Young Adult (18-39)",C817&lt;60,"Adult (40-59)",TRUE(),"Senior (60+)")</f>
        <v>Adult (40-59)</v>
      </c>
      <c r="Z817" s="30" t="n">
        <f aca="false">ROUND(G817-E817,0)</f>
        <v>1</v>
      </c>
      <c r="AA817" s="30" t="n">
        <f aca="false">L817+M817</f>
        <v>122</v>
      </c>
      <c r="AB817" s="30" t="n">
        <f aca="false">IFERROR(ROUND(Q817/AA817,2),0)</f>
        <v>69.42</v>
      </c>
      <c r="AC817" s="30" t="str">
        <f aca="false">IF(AND(K817="Critical",N817="No"),"URGENT - No Bed","Normal")</f>
        <v>Normal</v>
      </c>
      <c r="AD817" s="34" t="n">
        <f aca="false">INDEX(Lookup_Tables!$B$3:$B$12,MATCH(H817,Lookup_Tables!$A$3:$A$12,0))</f>
        <v>4200000</v>
      </c>
      <c r="AE817" s="30" t="str">
        <f aca="false">INDEX(Lookup_Tables!$C$3:$C$12,MATCH(H817,Lookup_Tables!$A$3:$A$12,0))</f>
        <v>Dr. Anil Kapoor</v>
      </c>
      <c r="AF817" s="30" t="str">
        <f aca="false">IFERROR(INDEX(Lookup_Tables!$F$16:$F$45,MATCH(I817,Lookup_Tables!$E$16:$E$45,0)),"N/A")</f>
        <v>EMP202</v>
      </c>
      <c r="AG817" s="30" t="n">
        <f aca="false">_xlfn.IFS(R817="Recovered",4,R817="Referred",3,R817="Admitted",2,R817="Deceased",1,TRUE(),0)</f>
        <v>4</v>
      </c>
      <c r="AH817" s="30" t="str">
        <f aca="false">IF(T817&gt;=4,"Satisfied",IF(T817&gt;=3,"Neutral","Needs Improvement"))</f>
        <v>Neutral</v>
      </c>
    </row>
    <row r="818" customFormat="false" ht="15" hidden="false" customHeight="false" outlineLevel="0" collapsed="false">
      <c r="A818" s="27" t="s">
        <v>6459</v>
      </c>
      <c r="B818" s="27" t="s">
        <v>4741</v>
      </c>
      <c r="C818" s="27" t="n">
        <v>29</v>
      </c>
      <c r="D818" s="27" t="s">
        <v>121</v>
      </c>
      <c r="E818" s="28" t="n">
        <v>45359</v>
      </c>
      <c r="F818" s="27" t="s">
        <v>1117</v>
      </c>
      <c r="G818" s="28" t="n">
        <v>45362</v>
      </c>
      <c r="H818" s="27" t="s">
        <v>206</v>
      </c>
      <c r="I818" s="27" t="s">
        <v>300</v>
      </c>
      <c r="J818" s="27" t="s">
        <v>615</v>
      </c>
      <c r="K818" s="27" t="s">
        <v>156</v>
      </c>
      <c r="L818" s="27" t="n">
        <v>20</v>
      </c>
      <c r="M818" s="27" t="n">
        <v>88</v>
      </c>
      <c r="N818" s="27" t="s">
        <v>127</v>
      </c>
      <c r="O818" s="27" t="s">
        <v>171</v>
      </c>
      <c r="P818" s="27" t="s">
        <v>150</v>
      </c>
      <c r="Q818" s="29" t="n">
        <v>5042.96</v>
      </c>
      <c r="R818" s="27" t="s">
        <v>172</v>
      </c>
      <c r="S818" s="27" t="s">
        <v>131</v>
      </c>
      <c r="T818" s="27" t="n">
        <v>4</v>
      </c>
      <c r="U818" s="27" t="n">
        <f aca="false">YEAR(E818)</f>
        <v>2024</v>
      </c>
      <c r="V818" s="27" t="str">
        <f aca="false">TEXT(E818,"MMM-YYYY")</f>
        <v>Mar-2024</v>
      </c>
      <c r="W818" s="27" t="n">
        <f aca="false">MONTH(E818)</f>
        <v>3</v>
      </c>
      <c r="X818" s="27" t="str">
        <f aca="false">TEXT(WEEKDAY(E818,2),"0")&amp;" - "&amp;TEXT(E818,"dddd")</f>
        <v>5 - Friday</v>
      </c>
      <c r="Y818" s="27" t="str">
        <f aca="false">_xlfn.IFS(C818&lt;18,"Child (0-17)",C818&lt;40,"Young Adult (18-39)",C818&lt;60,"Adult (40-59)",TRUE(),"Senior (60+)")</f>
        <v>Young Adult (18-39)</v>
      </c>
      <c r="Z818" s="27" t="n">
        <f aca="false">ROUND(G818-E818,0)</f>
        <v>3</v>
      </c>
      <c r="AA818" s="27" t="n">
        <f aca="false">L818+M818</f>
        <v>108</v>
      </c>
      <c r="AB818" s="27" t="n">
        <f aca="false">IFERROR(ROUND(Q818/AA818,2),0)</f>
        <v>46.69</v>
      </c>
      <c r="AC818" s="27" t="str">
        <f aca="false">IF(AND(K818="Critical",N818="No"),"URGENT - No Bed","Normal")</f>
        <v>Normal</v>
      </c>
      <c r="AD818" s="33" t="n">
        <f aca="false">INDEX(Lookup_Tables!$B$3:$B$12,MATCH(H818,Lookup_Tables!$A$3:$A$12,0))</f>
        <v>2800000</v>
      </c>
      <c r="AE818" s="27" t="str">
        <f aca="false">INDEX(Lookup_Tables!$C$3:$C$12,MATCH(H818,Lookup_Tables!$A$3:$A$12,0))</f>
        <v>Dr. Suresh Nair</v>
      </c>
      <c r="AF818" s="27" t="str">
        <f aca="false">IFERROR(INDEX(Lookup_Tables!$F$16:$F$45,MATCH(I818,Lookup_Tables!$E$16:$E$45,0)),"N/A")</f>
        <v>EMP211</v>
      </c>
      <c r="AG818" s="27" t="n">
        <f aca="false">_xlfn.IFS(R818="Recovered",4,R818="Referred",3,R818="Admitted",2,R818="Deceased",1,TRUE(),0)</f>
        <v>2</v>
      </c>
      <c r="AH818" s="27" t="str">
        <f aca="false">IF(T818&gt;=4,"Satisfied",IF(T818&gt;=3,"Neutral","Needs Improvement"))</f>
        <v>Satisfied</v>
      </c>
    </row>
    <row r="819" customFormat="false" ht="15" hidden="false" customHeight="false" outlineLevel="0" collapsed="false">
      <c r="A819" s="30" t="s">
        <v>2819</v>
      </c>
      <c r="B819" s="30" t="s">
        <v>2820</v>
      </c>
      <c r="C819" s="30" t="n">
        <v>35</v>
      </c>
      <c r="D819" s="30" t="s">
        <v>121</v>
      </c>
      <c r="E819" s="31" t="n">
        <v>45416</v>
      </c>
      <c r="F819" s="30" t="s">
        <v>257</v>
      </c>
      <c r="G819" s="31" t="n">
        <v>45416</v>
      </c>
      <c r="H819" s="30" t="s">
        <v>135</v>
      </c>
      <c r="I819" s="30" t="s">
        <v>136</v>
      </c>
      <c r="J819" s="30" t="s">
        <v>618</v>
      </c>
      <c r="K819" s="30" t="s">
        <v>138</v>
      </c>
      <c r="L819" s="30" t="n">
        <v>21</v>
      </c>
      <c r="M819" s="30" t="n">
        <v>38</v>
      </c>
      <c r="N819" s="30" t="s">
        <v>186</v>
      </c>
      <c r="O819" s="30" t="s">
        <v>171</v>
      </c>
      <c r="P819" s="30" t="s">
        <v>187</v>
      </c>
      <c r="Q819" s="32" t="n">
        <v>1182.49</v>
      </c>
      <c r="R819" s="30" t="s">
        <v>130</v>
      </c>
      <c r="S819" s="30" t="s">
        <v>335</v>
      </c>
      <c r="T819" s="30" t="n">
        <v>4</v>
      </c>
      <c r="U819" s="30" t="n">
        <f aca="false">YEAR(E819)</f>
        <v>2024</v>
      </c>
      <c r="V819" s="30" t="str">
        <f aca="false">TEXT(E819,"MMM-YYYY")</f>
        <v>May-2024</v>
      </c>
      <c r="W819" s="30" t="n">
        <f aca="false">MONTH(E819)</f>
        <v>5</v>
      </c>
      <c r="X819" s="30" t="str">
        <f aca="false">TEXT(WEEKDAY(E819,2),"0")&amp;" - "&amp;TEXT(E819,"dddd")</f>
        <v>6 - Saturday</v>
      </c>
      <c r="Y819" s="30" t="str">
        <f aca="false">_xlfn.IFS(C819&lt;18,"Child (0-17)",C819&lt;40,"Young Adult (18-39)",C819&lt;60,"Adult (40-59)",TRUE(),"Senior (60+)")</f>
        <v>Young Adult (18-39)</v>
      </c>
      <c r="Z819" s="30" t="n">
        <f aca="false">ROUND(G819-E819,0)</f>
        <v>0</v>
      </c>
      <c r="AA819" s="30" t="n">
        <f aca="false">L819+M819</f>
        <v>59</v>
      </c>
      <c r="AB819" s="30" t="n">
        <f aca="false">IFERROR(ROUND(Q819/AA819,2),0)</f>
        <v>20.04</v>
      </c>
      <c r="AC819" s="30" t="str">
        <f aca="false">IF(AND(K819="Critical",N819="No"),"URGENT - No Bed","Normal")</f>
        <v>Normal</v>
      </c>
      <c r="AD819" s="34" t="n">
        <f aca="false">INDEX(Lookup_Tables!$B$3:$B$12,MATCH(H819,Lookup_Tables!$A$3:$A$12,0))</f>
        <v>4600000</v>
      </c>
      <c r="AE819" s="30" t="str">
        <f aca="false">INDEX(Lookup_Tables!$C$3:$C$12,MATCH(H819,Lookup_Tables!$A$3:$A$12,0))</f>
        <v>Dr. Farhan Khan</v>
      </c>
      <c r="AF819" s="30" t="str">
        <f aca="false">IFERROR(INDEX(Lookup_Tables!$F$16:$F$45,MATCH(I819,Lookup_Tables!$E$16:$E$45,0)),"N/A")</f>
        <v>EMP206</v>
      </c>
      <c r="AG819" s="30" t="n">
        <f aca="false">_xlfn.IFS(R819="Recovered",4,R819="Referred",3,R819="Admitted",2,R819="Deceased",1,TRUE(),0)</f>
        <v>4</v>
      </c>
      <c r="AH819" s="30" t="str">
        <f aca="false">IF(T819&gt;=4,"Satisfied",IF(T819&gt;=3,"Neutral","Needs Improvement"))</f>
        <v>Satisfied</v>
      </c>
    </row>
    <row r="820" customFormat="false" ht="15" hidden="false" customHeight="false" outlineLevel="0" collapsed="false">
      <c r="A820" s="27" t="s">
        <v>7078</v>
      </c>
      <c r="B820" s="27" t="s">
        <v>6486</v>
      </c>
      <c r="C820" s="27" t="n">
        <v>22</v>
      </c>
      <c r="D820" s="27" t="s">
        <v>181</v>
      </c>
      <c r="E820" s="28" t="n">
        <v>45632</v>
      </c>
      <c r="F820" s="27" t="s">
        <v>876</v>
      </c>
      <c r="G820" s="28" t="n">
        <v>45632</v>
      </c>
      <c r="H820" s="27" t="s">
        <v>236</v>
      </c>
      <c r="I820" s="27" t="s">
        <v>237</v>
      </c>
      <c r="J820" s="27" t="s">
        <v>238</v>
      </c>
      <c r="K820" s="27" t="s">
        <v>138</v>
      </c>
      <c r="L820" s="27" t="n">
        <v>43</v>
      </c>
      <c r="M820" s="27" t="n">
        <v>17</v>
      </c>
      <c r="N820" s="27" t="s">
        <v>127</v>
      </c>
      <c r="O820" s="27" t="s">
        <v>128</v>
      </c>
      <c r="P820" s="27" t="s">
        <v>129</v>
      </c>
      <c r="Q820" s="29" t="n">
        <v>2138.19</v>
      </c>
      <c r="R820" s="27" t="s">
        <v>130</v>
      </c>
      <c r="S820" s="27" t="s">
        <v>131</v>
      </c>
      <c r="T820" s="27" t="n">
        <v>4</v>
      </c>
      <c r="U820" s="27" t="n">
        <f aca="false">YEAR(E820)</f>
        <v>2024</v>
      </c>
      <c r="V820" s="27" t="str">
        <f aca="false">TEXT(E820,"MMM-YYYY")</f>
        <v>Dec-2024</v>
      </c>
      <c r="W820" s="27" t="n">
        <f aca="false">MONTH(E820)</f>
        <v>12</v>
      </c>
      <c r="X820" s="27" t="str">
        <f aca="false">TEXT(WEEKDAY(E820,2),"0")&amp;" - "&amp;TEXT(E820,"dddd")</f>
        <v>5 - Friday</v>
      </c>
      <c r="Y820" s="27" t="str">
        <f aca="false">_xlfn.IFS(C820&lt;18,"Child (0-17)",C820&lt;40,"Young Adult (18-39)",C820&lt;60,"Adult (40-59)",TRUE(),"Senior (60+)")</f>
        <v>Young Adult (18-39)</v>
      </c>
      <c r="Z820" s="27" t="n">
        <f aca="false">ROUND(G820-E820,0)</f>
        <v>0</v>
      </c>
      <c r="AA820" s="27" t="n">
        <f aca="false">L820+M820</f>
        <v>60</v>
      </c>
      <c r="AB820" s="27" t="n">
        <f aca="false">IFERROR(ROUND(Q820/AA820,2),0)</f>
        <v>35.64</v>
      </c>
      <c r="AC820" s="27" t="str">
        <f aca="false">IF(AND(K820="Critical",N820="No"),"URGENT - No Bed","Normal")</f>
        <v>Normal</v>
      </c>
      <c r="AD820" s="33" t="n">
        <f aca="false">INDEX(Lookup_Tables!$B$3:$B$12,MATCH(H820,Lookup_Tables!$A$3:$A$12,0))</f>
        <v>3900000</v>
      </c>
      <c r="AE820" s="27" t="str">
        <f aca="false">INDEX(Lookup_Tables!$C$3:$C$12,MATCH(H820,Lookup_Tables!$A$3:$A$12,0))</f>
        <v>Dr. Rina Mehta</v>
      </c>
      <c r="AF820" s="27" t="str">
        <f aca="false">IFERROR(INDEX(Lookup_Tables!$F$16:$F$45,MATCH(I820,Lookup_Tables!$E$16:$E$45,0)),"N/A")</f>
        <v>EMP215</v>
      </c>
      <c r="AG820" s="27" t="n">
        <f aca="false">_xlfn.IFS(R820="Recovered",4,R820="Referred",3,R820="Admitted",2,R820="Deceased",1,TRUE(),0)</f>
        <v>4</v>
      </c>
      <c r="AH820" s="27" t="str">
        <f aca="false">IF(T820&gt;=4,"Satisfied",IF(T820&gt;=3,"Neutral","Needs Improvement"))</f>
        <v>Satisfied</v>
      </c>
    </row>
    <row r="821" customFormat="false" ht="15" hidden="false" customHeight="false" outlineLevel="0" collapsed="false">
      <c r="A821" s="30" t="s">
        <v>4581</v>
      </c>
      <c r="B821" s="30" t="s">
        <v>1448</v>
      </c>
      <c r="C821" s="30" t="n">
        <v>83</v>
      </c>
      <c r="D821" s="30" t="s">
        <v>181</v>
      </c>
      <c r="E821" s="31" t="n">
        <v>45612</v>
      </c>
      <c r="F821" s="30" t="s">
        <v>1132</v>
      </c>
      <c r="G821" s="31" t="n">
        <v>45618</v>
      </c>
      <c r="H821" s="30" t="s">
        <v>123</v>
      </c>
      <c r="I821" s="30" t="s">
        <v>155</v>
      </c>
      <c r="J821" s="30" t="s">
        <v>508</v>
      </c>
      <c r="K821" s="30" t="s">
        <v>126</v>
      </c>
      <c r="L821" s="30" t="n">
        <v>16</v>
      </c>
      <c r="M821" s="30" t="n">
        <v>105</v>
      </c>
      <c r="N821" s="30" t="s">
        <v>186</v>
      </c>
      <c r="O821" s="30" t="s">
        <v>171</v>
      </c>
      <c r="P821" s="30" t="s">
        <v>187</v>
      </c>
      <c r="Q821" s="32" t="n">
        <v>7960.03</v>
      </c>
      <c r="R821" s="30" t="s">
        <v>130</v>
      </c>
      <c r="S821" s="30" t="s">
        <v>164</v>
      </c>
      <c r="T821" s="30" t="n">
        <v>3</v>
      </c>
      <c r="U821" s="30" t="n">
        <f aca="false">YEAR(E821)</f>
        <v>2024</v>
      </c>
      <c r="V821" s="30" t="str">
        <f aca="false">TEXT(E821,"MMM-YYYY")</f>
        <v>Nov-2024</v>
      </c>
      <c r="W821" s="30" t="n">
        <f aca="false">MONTH(E821)</f>
        <v>11</v>
      </c>
      <c r="X821" s="30" t="str">
        <f aca="false">TEXT(WEEKDAY(E821,2),"0")&amp;" - "&amp;TEXT(E821,"dddd")</f>
        <v>6 - Saturday</v>
      </c>
      <c r="Y821" s="30" t="str">
        <f aca="false">_xlfn.IFS(C821&lt;18,"Child (0-17)",C821&lt;40,"Young Adult (18-39)",C821&lt;60,"Adult (40-59)",TRUE(),"Senior (60+)")</f>
        <v>Senior (60+)</v>
      </c>
      <c r="Z821" s="30" t="n">
        <f aca="false">ROUND(G821-E821,0)</f>
        <v>6</v>
      </c>
      <c r="AA821" s="30" t="n">
        <f aca="false">L821+M821</f>
        <v>121</v>
      </c>
      <c r="AB821" s="30" t="n">
        <f aca="false">IFERROR(ROUND(Q821/AA821,2),0)</f>
        <v>65.79</v>
      </c>
      <c r="AC821" s="30" t="str">
        <f aca="false">IF(AND(K821="Critical",N821="No"),"URGENT - No Bed","Normal")</f>
        <v>Normal</v>
      </c>
      <c r="AD821" s="34" t="n">
        <f aca="false">INDEX(Lookup_Tables!$B$3:$B$12,MATCH(H821,Lookup_Tables!$A$3:$A$12,0))</f>
        <v>2200000</v>
      </c>
      <c r="AE821" s="30" t="str">
        <f aca="false">INDEX(Lookup_Tables!$C$3:$C$12,MATCH(H821,Lookup_Tables!$A$3:$A$12,0))</f>
        <v>Dr. Rohan Das</v>
      </c>
      <c r="AF821" s="30" t="str">
        <f aca="false">IFERROR(INDEX(Lookup_Tables!$F$16:$F$45,MATCH(I821,Lookup_Tables!$E$16:$E$45,0)),"N/A")</f>
        <v>EMP203</v>
      </c>
      <c r="AG821" s="30" t="n">
        <f aca="false">_xlfn.IFS(R821="Recovered",4,R821="Referred",3,R821="Admitted",2,R821="Deceased",1,TRUE(),0)</f>
        <v>4</v>
      </c>
      <c r="AH821" s="30" t="str">
        <f aca="false">IF(T821&gt;=4,"Satisfied",IF(T821&gt;=3,"Neutral","Needs Improvement"))</f>
        <v>Neutral</v>
      </c>
    </row>
    <row r="822" customFormat="false" ht="15" hidden="false" customHeight="false" outlineLevel="0" collapsed="false">
      <c r="A822" s="27" t="s">
        <v>2181</v>
      </c>
      <c r="B822" s="27" t="s">
        <v>2182</v>
      </c>
      <c r="C822" s="27" t="n">
        <v>42</v>
      </c>
      <c r="D822" s="27" t="s">
        <v>181</v>
      </c>
      <c r="E822" s="28" t="n">
        <v>45569</v>
      </c>
      <c r="F822" s="27" t="s">
        <v>1016</v>
      </c>
      <c r="G822" s="28" t="n">
        <v>45570</v>
      </c>
      <c r="H822" s="27" t="s">
        <v>236</v>
      </c>
      <c r="I822" s="27" t="s">
        <v>237</v>
      </c>
      <c r="J822" s="27" t="s">
        <v>267</v>
      </c>
      <c r="K822" s="27" t="s">
        <v>126</v>
      </c>
      <c r="L822" s="27" t="n">
        <v>25</v>
      </c>
      <c r="M822" s="27" t="n">
        <v>141</v>
      </c>
      <c r="N822" s="27" t="s">
        <v>127</v>
      </c>
      <c r="O822" s="27" t="s">
        <v>128</v>
      </c>
      <c r="P822" s="27" t="s">
        <v>150</v>
      </c>
      <c r="Q822" s="29" t="n">
        <v>8818.11</v>
      </c>
      <c r="R822" s="27" t="s">
        <v>130</v>
      </c>
      <c r="S822" s="27" t="s">
        <v>223</v>
      </c>
      <c r="T822" s="27" t="n">
        <v>5</v>
      </c>
      <c r="U822" s="27" t="n">
        <f aca="false">YEAR(E822)</f>
        <v>2024</v>
      </c>
      <c r="V822" s="27" t="str">
        <f aca="false">TEXT(E822,"MMM-YYYY")</f>
        <v>Oct-2024</v>
      </c>
      <c r="W822" s="27" t="n">
        <f aca="false">MONTH(E822)</f>
        <v>10</v>
      </c>
      <c r="X822" s="27" t="str">
        <f aca="false">TEXT(WEEKDAY(E822,2),"0")&amp;" - "&amp;TEXT(E822,"dddd")</f>
        <v>5 - Friday</v>
      </c>
      <c r="Y822" s="27" t="str">
        <f aca="false">_xlfn.IFS(C822&lt;18,"Child (0-17)",C822&lt;40,"Young Adult (18-39)",C822&lt;60,"Adult (40-59)",TRUE(),"Senior (60+)")</f>
        <v>Adult (40-59)</v>
      </c>
      <c r="Z822" s="27" t="n">
        <f aca="false">ROUND(G822-E822,0)</f>
        <v>1</v>
      </c>
      <c r="AA822" s="27" t="n">
        <f aca="false">L822+M822</f>
        <v>166</v>
      </c>
      <c r="AB822" s="27" t="n">
        <f aca="false">IFERROR(ROUND(Q822/AA822,2),0)</f>
        <v>53.12</v>
      </c>
      <c r="AC822" s="27" t="str">
        <f aca="false">IF(AND(K822="Critical",N822="No"),"URGENT - No Bed","Normal")</f>
        <v>Normal</v>
      </c>
      <c r="AD822" s="33" t="n">
        <f aca="false">INDEX(Lookup_Tables!$B$3:$B$12,MATCH(H822,Lookup_Tables!$A$3:$A$12,0))</f>
        <v>3900000</v>
      </c>
      <c r="AE822" s="27" t="str">
        <f aca="false">INDEX(Lookup_Tables!$C$3:$C$12,MATCH(H822,Lookup_Tables!$A$3:$A$12,0))</f>
        <v>Dr. Rina Mehta</v>
      </c>
      <c r="AF822" s="27" t="str">
        <f aca="false">IFERROR(INDEX(Lookup_Tables!$F$16:$F$45,MATCH(I822,Lookup_Tables!$E$16:$E$45,0)),"N/A")</f>
        <v>EMP215</v>
      </c>
      <c r="AG822" s="27" t="n">
        <f aca="false">_xlfn.IFS(R822="Recovered",4,R822="Referred",3,R822="Admitted",2,R822="Deceased",1,TRUE(),0)</f>
        <v>4</v>
      </c>
      <c r="AH822" s="27" t="str">
        <f aca="false">IF(T822&gt;=4,"Satisfied",IF(T822&gt;=3,"Neutral","Needs Improvement"))</f>
        <v>Satisfied</v>
      </c>
    </row>
    <row r="823" customFormat="false" ht="15" hidden="false" customHeight="false" outlineLevel="0" collapsed="false">
      <c r="A823" s="30" t="s">
        <v>883</v>
      </c>
      <c r="B823" s="30" t="s">
        <v>884</v>
      </c>
      <c r="C823" s="30" t="n">
        <v>40</v>
      </c>
      <c r="D823" s="30" t="s">
        <v>181</v>
      </c>
      <c r="E823" s="31" t="n">
        <v>45468</v>
      </c>
      <c r="F823" s="30" t="s">
        <v>885</v>
      </c>
      <c r="G823" s="31" t="n">
        <v>45469</v>
      </c>
      <c r="H823" s="30" t="s">
        <v>168</v>
      </c>
      <c r="I823" s="30" t="s">
        <v>366</v>
      </c>
      <c r="J823" s="30" t="s">
        <v>170</v>
      </c>
      <c r="K823" s="30" t="s">
        <v>138</v>
      </c>
      <c r="L823" s="30" t="n">
        <v>28</v>
      </c>
      <c r="M823" s="30" t="n">
        <v>16</v>
      </c>
      <c r="N823" s="30" t="s">
        <v>186</v>
      </c>
      <c r="O823" s="30" t="s">
        <v>139</v>
      </c>
      <c r="P823" s="30" t="s">
        <v>187</v>
      </c>
      <c r="Q823" s="32" t="n">
        <v>1779.69</v>
      </c>
      <c r="R823" s="30" t="s">
        <v>130</v>
      </c>
      <c r="S823" s="30" t="s">
        <v>164</v>
      </c>
      <c r="T823" s="30" t="n">
        <v>4</v>
      </c>
      <c r="U823" s="30" t="n">
        <f aca="false">YEAR(E823)</f>
        <v>2024</v>
      </c>
      <c r="V823" s="30" t="str">
        <f aca="false">TEXT(E823,"MMM-YYYY")</f>
        <v>Jun-2024</v>
      </c>
      <c r="W823" s="30" t="n">
        <f aca="false">MONTH(E823)</f>
        <v>6</v>
      </c>
      <c r="X823" s="30" t="str">
        <f aca="false">TEXT(WEEKDAY(E823,2),"0")&amp;" - "&amp;TEXT(E823,"dddd")</f>
        <v>2 - Tuesday</v>
      </c>
      <c r="Y823" s="30" t="str">
        <f aca="false">_xlfn.IFS(C823&lt;18,"Child (0-17)",C823&lt;40,"Young Adult (18-39)",C823&lt;60,"Adult (40-59)",TRUE(),"Senior (60+)")</f>
        <v>Adult (40-59)</v>
      </c>
      <c r="Z823" s="30" t="n">
        <f aca="false">ROUND(G823-E823,0)</f>
        <v>1</v>
      </c>
      <c r="AA823" s="30" t="n">
        <f aca="false">L823+M823</f>
        <v>44</v>
      </c>
      <c r="AB823" s="30" t="n">
        <f aca="false">IFERROR(ROUND(Q823/AA823,2),0)</f>
        <v>40.45</v>
      </c>
      <c r="AC823" s="30" t="str">
        <f aca="false">IF(AND(K823="Critical",N823="No"),"URGENT - No Bed","Normal")</f>
        <v>Normal</v>
      </c>
      <c r="AD823" s="34" t="n">
        <f aca="false">INDEX(Lookup_Tables!$B$3:$B$12,MATCH(H823,Lookup_Tables!$A$3:$A$12,0))</f>
        <v>4400000</v>
      </c>
      <c r="AE823" s="30" t="str">
        <f aca="false">INDEX(Lookup_Tables!$C$3:$C$12,MATCH(H823,Lookup_Tables!$A$3:$A$12,0))</f>
        <v>Dr. Neha Chopra</v>
      </c>
      <c r="AF823" s="30" t="str">
        <f aca="false">IFERROR(INDEX(Lookup_Tables!$F$16:$F$45,MATCH(I823,Lookup_Tables!$E$16:$E$45,0)),"N/A")</f>
        <v>EMP218</v>
      </c>
      <c r="AG823" s="30" t="n">
        <f aca="false">_xlfn.IFS(R823="Recovered",4,R823="Referred",3,R823="Admitted",2,R823="Deceased",1,TRUE(),0)</f>
        <v>4</v>
      </c>
      <c r="AH823" s="30" t="str">
        <f aca="false">IF(T823&gt;=4,"Satisfied",IF(T823&gt;=3,"Neutral","Needs Improvement"))</f>
        <v>Satisfied</v>
      </c>
    </row>
    <row r="824" customFormat="false" ht="15" hidden="false" customHeight="false" outlineLevel="0" collapsed="false">
      <c r="A824" s="27" t="s">
        <v>4544</v>
      </c>
      <c r="B824" s="27" t="s">
        <v>4545</v>
      </c>
      <c r="C824" s="27" t="n">
        <v>20</v>
      </c>
      <c r="D824" s="27" t="s">
        <v>121</v>
      </c>
      <c r="E824" s="28" t="n">
        <v>45520</v>
      </c>
      <c r="F824" s="27" t="s">
        <v>1073</v>
      </c>
      <c r="G824" s="28" t="n">
        <v>45521</v>
      </c>
      <c r="H824" s="27" t="s">
        <v>236</v>
      </c>
      <c r="I824" s="27" t="s">
        <v>266</v>
      </c>
      <c r="J824" s="27" t="s">
        <v>455</v>
      </c>
      <c r="K824" s="27" t="s">
        <v>138</v>
      </c>
      <c r="L824" s="27" t="n">
        <v>28</v>
      </c>
      <c r="M824" s="27" t="n">
        <v>33</v>
      </c>
      <c r="N824" s="27" t="s">
        <v>127</v>
      </c>
      <c r="O824" s="27" t="s">
        <v>171</v>
      </c>
      <c r="P824" s="27" t="s">
        <v>129</v>
      </c>
      <c r="Q824" s="29" t="n">
        <v>1511.23</v>
      </c>
      <c r="R824" s="27" t="s">
        <v>130</v>
      </c>
      <c r="S824" s="27" t="s">
        <v>151</v>
      </c>
      <c r="T824" s="27" t="n">
        <v>4</v>
      </c>
      <c r="U824" s="27" t="n">
        <f aca="false">YEAR(E824)</f>
        <v>2024</v>
      </c>
      <c r="V824" s="27" t="str">
        <f aca="false">TEXT(E824,"MMM-YYYY")</f>
        <v>Aug-2024</v>
      </c>
      <c r="W824" s="27" t="n">
        <f aca="false">MONTH(E824)</f>
        <v>8</v>
      </c>
      <c r="X824" s="27" t="str">
        <f aca="false">TEXT(WEEKDAY(E824,2),"0")&amp;" - "&amp;TEXT(E824,"dddd")</f>
        <v>5 - Friday</v>
      </c>
      <c r="Y824" s="27" t="str">
        <f aca="false">_xlfn.IFS(C824&lt;18,"Child (0-17)",C824&lt;40,"Young Adult (18-39)",C824&lt;60,"Adult (40-59)",TRUE(),"Senior (60+)")</f>
        <v>Young Adult (18-39)</v>
      </c>
      <c r="Z824" s="27" t="n">
        <f aca="false">ROUND(G824-E824,0)</f>
        <v>1</v>
      </c>
      <c r="AA824" s="27" t="n">
        <f aca="false">L824+M824</f>
        <v>61</v>
      </c>
      <c r="AB824" s="27" t="n">
        <f aca="false">IFERROR(ROUND(Q824/AA824,2),0)</f>
        <v>24.77</v>
      </c>
      <c r="AC824" s="27" t="str">
        <f aca="false">IF(AND(K824="Critical",N824="No"),"URGENT - No Bed","Normal")</f>
        <v>Normal</v>
      </c>
      <c r="AD824" s="33" t="n">
        <f aca="false">INDEX(Lookup_Tables!$B$3:$B$12,MATCH(H824,Lookup_Tables!$A$3:$A$12,0))</f>
        <v>3900000</v>
      </c>
      <c r="AE824" s="27" t="str">
        <f aca="false">INDEX(Lookup_Tables!$C$3:$C$12,MATCH(H824,Lookup_Tables!$A$3:$A$12,0))</f>
        <v>Dr. Rina Mehta</v>
      </c>
      <c r="AF824" s="27" t="str">
        <f aca="false">IFERROR(INDEX(Lookup_Tables!$F$16:$F$45,MATCH(I824,Lookup_Tables!$E$16:$E$45,0)),"N/A")</f>
        <v>EMP217</v>
      </c>
      <c r="AG824" s="27" t="n">
        <f aca="false">_xlfn.IFS(R824="Recovered",4,R824="Referred",3,R824="Admitted",2,R824="Deceased",1,TRUE(),0)</f>
        <v>4</v>
      </c>
      <c r="AH824" s="27" t="str">
        <f aca="false">IF(T824&gt;=4,"Satisfied",IF(T824&gt;=3,"Neutral","Needs Improvement"))</f>
        <v>Satisfied</v>
      </c>
    </row>
    <row r="825" customFormat="false" ht="15" hidden="false" customHeight="false" outlineLevel="0" collapsed="false">
      <c r="A825" s="30" t="s">
        <v>2777</v>
      </c>
      <c r="B825" s="30" t="s">
        <v>2250</v>
      </c>
      <c r="C825" s="30" t="n">
        <v>38</v>
      </c>
      <c r="D825" s="30" t="s">
        <v>121</v>
      </c>
      <c r="E825" s="31" t="n">
        <v>45452</v>
      </c>
      <c r="F825" s="30" t="s">
        <v>503</v>
      </c>
      <c r="G825" s="31" t="n">
        <v>45452</v>
      </c>
      <c r="H825" s="30" t="s">
        <v>183</v>
      </c>
      <c r="I825" s="30" t="s">
        <v>184</v>
      </c>
      <c r="J825" s="30" t="s">
        <v>476</v>
      </c>
      <c r="K825" s="30" t="s">
        <v>138</v>
      </c>
      <c r="L825" s="30" t="n">
        <v>72</v>
      </c>
      <c r="M825" s="30" t="n">
        <v>29</v>
      </c>
      <c r="N825" s="30" t="s">
        <v>127</v>
      </c>
      <c r="O825" s="30" t="s">
        <v>139</v>
      </c>
      <c r="P825" s="30" t="s">
        <v>129</v>
      </c>
      <c r="Q825" s="32" t="n">
        <v>1662.25</v>
      </c>
      <c r="R825" s="30" t="s">
        <v>130</v>
      </c>
      <c r="S825" s="30" t="s">
        <v>335</v>
      </c>
      <c r="T825" s="30" t="n">
        <v>5</v>
      </c>
      <c r="U825" s="30" t="n">
        <f aca="false">YEAR(E825)</f>
        <v>2024</v>
      </c>
      <c r="V825" s="30" t="str">
        <f aca="false">TEXT(E825,"MMM-YYYY")</f>
        <v>Jun-2024</v>
      </c>
      <c r="W825" s="30" t="n">
        <f aca="false">MONTH(E825)</f>
        <v>6</v>
      </c>
      <c r="X825" s="30" t="str">
        <f aca="false">TEXT(WEEKDAY(E825,2),"0")&amp;" - "&amp;TEXT(E825,"dddd")</f>
        <v>7 - Sunday</v>
      </c>
      <c r="Y825" s="30" t="str">
        <f aca="false">_xlfn.IFS(C825&lt;18,"Child (0-17)",C825&lt;40,"Young Adult (18-39)",C825&lt;60,"Adult (40-59)",TRUE(),"Senior (60+)")</f>
        <v>Young Adult (18-39)</v>
      </c>
      <c r="Z825" s="30" t="n">
        <f aca="false">ROUND(G825-E825,0)</f>
        <v>0</v>
      </c>
      <c r="AA825" s="30" t="n">
        <f aca="false">L825+M825</f>
        <v>101</v>
      </c>
      <c r="AB825" s="30" t="n">
        <f aca="false">IFERROR(ROUND(Q825/AA825,2),0)</f>
        <v>16.46</v>
      </c>
      <c r="AC825" s="30" t="str">
        <f aca="false">IF(AND(K825="Critical",N825="No"),"URGENT - No Bed","Normal")</f>
        <v>Normal</v>
      </c>
      <c r="AD825" s="34" t="n">
        <f aca="false">INDEX(Lookup_Tables!$B$3:$B$12,MATCH(H825,Lookup_Tables!$A$3:$A$12,0))</f>
        <v>3100000</v>
      </c>
      <c r="AE825" s="30" t="str">
        <f aca="false">INDEX(Lookup_Tables!$C$3:$C$12,MATCH(H825,Lookup_Tables!$A$3:$A$12,0))</f>
        <v>Dr. Kavita Rao</v>
      </c>
      <c r="AF825" s="30" t="str">
        <f aca="false">IFERROR(INDEX(Lookup_Tables!$F$16:$F$45,MATCH(I825,Lookup_Tables!$E$16:$E$45,0)),"N/A")</f>
        <v>EMP226</v>
      </c>
      <c r="AG825" s="30" t="n">
        <f aca="false">_xlfn.IFS(R825="Recovered",4,R825="Referred",3,R825="Admitted",2,R825="Deceased",1,TRUE(),0)</f>
        <v>4</v>
      </c>
      <c r="AH825" s="30" t="str">
        <f aca="false">IF(T825&gt;=4,"Satisfied",IF(T825&gt;=3,"Neutral","Needs Improvement"))</f>
        <v>Satisfied</v>
      </c>
    </row>
    <row r="826" customFormat="false" ht="15" hidden="false" customHeight="false" outlineLevel="0" collapsed="false">
      <c r="A826" s="27" t="s">
        <v>6411</v>
      </c>
      <c r="B826" s="27" t="s">
        <v>996</v>
      </c>
      <c r="C826" s="27" t="n">
        <v>65</v>
      </c>
      <c r="D826" s="27" t="s">
        <v>121</v>
      </c>
      <c r="E826" s="28" t="n">
        <v>45489</v>
      </c>
      <c r="F826" s="27" t="s">
        <v>461</v>
      </c>
      <c r="G826" s="28" t="n">
        <v>45493</v>
      </c>
      <c r="H826" s="27" t="s">
        <v>161</v>
      </c>
      <c r="I826" s="27" t="s">
        <v>538</v>
      </c>
      <c r="J826" s="27" t="s">
        <v>648</v>
      </c>
      <c r="K826" s="27" t="s">
        <v>126</v>
      </c>
      <c r="L826" s="27" t="n">
        <v>30</v>
      </c>
      <c r="M826" s="27" t="n">
        <v>91</v>
      </c>
      <c r="N826" s="27" t="s">
        <v>186</v>
      </c>
      <c r="O826" s="27" t="s">
        <v>171</v>
      </c>
      <c r="P826" s="27" t="s">
        <v>140</v>
      </c>
      <c r="Q826" s="29" t="n">
        <v>7167.08</v>
      </c>
      <c r="R826" s="27" t="s">
        <v>268</v>
      </c>
      <c r="S826" s="27" t="s">
        <v>178</v>
      </c>
      <c r="T826" s="27" t="n">
        <v>5</v>
      </c>
      <c r="U826" s="27" t="n">
        <f aca="false">YEAR(E826)</f>
        <v>2024</v>
      </c>
      <c r="V826" s="27" t="str">
        <f aca="false">TEXT(E826,"MMM-YYYY")</f>
        <v>Jul-2024</v>
      </c>
      <c r="W826" s="27" t="n">
        <f aca="false">MONTH(E826)</f>
        <v>7</v>
      </c>
      <c r="X826" s="27" t="str">
        <f aca="false">TEXT(WEEKDAY(E826,2),"0")&amp;" - "&amp;TEXT(E826,"dddd")</f>
        <v>2 - Tuesday</v>
      </c>
      <c r="Y826" s="27" t="str">
        <f aca="false">_xlfn.IFS(C826&lt;18,"Child (0-17)",C826&lt;40,"Young Adult (18-39)",C826&lt;60,"Adult (40-59)",TRUE(),"Senior (60+)")</f>
        <v>Senior (60+)</v>
      </c>
      <c r="Z826" s="27" t="n">
        <f aca="false">ROUND(G826-E826,0)</f>
        <v>4</v>
      </c>
      <c r="AA826" s="27" t="n">
        <f aca="false">L826+M826</f>
        <v>121</v>
      </c>
      <c r="AB826" s="27" t="n">
        <f aca="false">IFERROR(ROUND(Q826/AA826,2),0)</f>
        <v>59.23</v>
      </c>
      <c r="AC826" s="27" t="str">
        <f aca="false">IF(AND(K826="Critical",N826="No"),"URGENT - No Bed","Normal")</f>
        <v>Normal</v>
      </c>
      <c r="AD826" s="33" t="n">
        <f aca="false">INDEX(Lookup_Tables!$B$3:$B$12,MATCH(H826,Lookup_Tables!$A$3:$A$12,0))</f>
        <v>3600000</v>
      </c>
      <c r="AE826" s="27" t="str">
        <f aca="false">INDEX(Lookup_Tables!$C$3:$C$12,MATCH(H826,Lookup_Tables!$A$3:$A$12,0))</f>
        <v>Dr. Sameer Joshi</v>
      </c>
      <c r="AF826" s="27" t="str">
        <f aca="false">IFERROR(INDEX(Lookup_Tables!$F$16:$F$45,MATCH(I826,Lookup_Tables!$E$16:$E$45,0)),"N/A")</f>
        <v>EMP221</v>
      </c>
      <c r="AG826" s="27" t="n">
        <f aca="false">_xlfn.IFS(R826="Recovered",4,R826="Referred",3,R826="Admitted",2,R826="Deceased",1,TRUE(),0)</f>
        <v>3</v>
      </c>
      <c r="AH826" s="27" t="str">
        <f aca="false">IF(T826&gt;=4,"Satisfied",IF(T826&gt;=3,"Neutral","Needs Improvement"))</f>
        <v>Satisfied</v>
      </c>
    </row>
    <row r="827" customFormat="false" ht="15" hidden="false" customHeight="false" outlineLevel="0" collapsed="false">
      <c r="A827" s="30" t="s">
        <v>4687</v>
      </c>
      <c r="B827" s="30" t="s">
        <v>1885</v>
      </c>
      <c r="C827" s="30" t="n">
        <v>53</v>
      </c>
      <c r="D827" s="30" t="s">
        <v>181</v>
      </c>
      <c r="E827" s="31" t="n">
        <v>45368</v>
      </c>
      <c r="F827" s="30" t="s">
        <v>937</v>
      </c>
      <c r="G827" s="31" t="n">
        <v>45369</v>
      </c>
      <c r="H827" s="30" t="s">
        <v>183</v>
      </c>
      <c r="I827" s="30" t="s">
        <v>184</v>
      </c>
      <c r="J827" s="30" t="s">
        <v>476</v>
      </c>
      <c r="K827" s="30" t="s">
        <v>138</v>
      </c>
      <c r="L827" s="30" t="n">
        <v>90</v>
      </c>
      <c r="M827" s="30" t="n">
        <v>23</v>
      </c>
      <c r="N827" s="30" t="s">
        <v>127</v>
      </c>
      <c r="O827" s="30" t="s">
        <v>139</v>
      </c>
      <c r="P827" s="30" t="s">
        <v>129</v>
      </c>
      <c r="Q827" s="32" t="n">
        <v>1510.71</v>
      </c>
      <c r="R827" s="30" t="s">
        <v>172</v>
      </c>
      <c r="S827" s="30" t="s">
        <v>192</v>
      </c>
      <c r="T827" s="30" t="n">
        <v>3</v>
      </c>
      <c r="U827" s="30" t="n">
        <f aca="false">YEAR(E827)</f>
        <v>2024</v>
      </c>
      <c r="V827" s="30" t="str">
        <f aca="false">TEXT(E827,"MMM-YYYY")</f>
        <v>Mar-2024</v>
      </c>
      <c r="W827" s="30" t="n">
        <f aca="false">MONTH(E827)</f>
        <v>3</v>
      </c>
      <c r="X827" s="30" t="str">
        <f aca="false">TEXT(WEEKDAY(E827,2),"0")&amp;" - "&amp;TEXT(E827,"dddd")</f>
        <v>7 - Sunday</v>
      </c>
      <c r="Y827" s="30" t="str">
        <f aca="false">_xlfn.IFS(C827&lt;18,"Child (0-17)",C827&lt;40,"Young Adult (18-39)",C827&lt;60,"Adult (40-59)",TRUE(),"Senior (60+)")</f>
        <v>Adult (40-59)</v>
      </c>
      <c r="Z827" s="30" t="n">
        <f aca="false">ROUND(G827-E827,0)</f>
        <v>1</v>
      </c>
      <c r="AA827" s="30" t="n">
        <f aca="false">L827+M827</f>
        <v>113</v>
      </c>
      <c r="AB827" s="30" t="n">
        <f aca="false">IFERROR(ROUND(Q827/AA827,2),0)</f>
        <v>13.37</v>
      </c>
      <c r="AC827" s="30" t="str">
        <f aca="false">IF(AND(K827="Critical",N827="No"),"URGENT - No Bed","Normal")</f>
        <v>Normal</v>
      </c>
      <c r="AD827" s="34" t="n">
        <f aca="false">INDEX(Lookup_Tables!$B$3:$B$12,MATCH(H827,Lookup_Tables!$A$3:$A$12,0))</f>
        <v>3100000</v>
      </c>
      <c r="AE827" s="30" t="str">
        <f aca="false">INDEX(Lookup_Tables!$C$3:$C$12,MATCH(H827,Lookup_Tables!$A$3:$A$12,0))</f>
        <v>Dr. Kavita Rao</v>
      </c>
      <c r="AF827" s="30" t="str">
        <f aca="false">IFERROR(INDEX(Lookup_Tables!$F$16:$F$45,MATCH(I827,Lookup_Tables!$E$16:$E$45,0)),"N/A")</f>
        <v>EMP226</v>
      </c>
      <c r="AG827" s="30" t="n">
        <f aca="false">_xlfn.IFS(R827="Recovered",4,R827="Referred",3,R827="Admitted",2,R827="Deceased",1,TRUE(),0)</f>
        <v>2</v>
      </c>
      <c r="AH827" s="30" t="str">
        <f aca="false">IF(T827&gt;=4,"Satisfied",IF(T827&gt;=3,"Neutral","Needs Improvement"))</f>
        <v>Neutral</v>
      </c>
    </row>
    <row r="828" customFormat="false" ht="15" hidden="false" customHeight="false" outlineLevel="0" collapsed="false">
      <c r="A828" s="27" t="s">
        <v>3573</v>
      </c>
      <c r="B828" s="27" t="s">
        <v>3574</v>
      </c>
      <c r="C828" s="27" t="n">
        <v>45</v>
      </c>
      <c r="D828" s="27" t="s">
        <v>181</v>
      </c>
      <c r="E828" s="28" t="n">
        <v>45346</v>
      </c>
      <c r="F828" s="27" t="s">
        <v>414</v>
      </c>
      <c r="G828" s="28" t="n">
        <v>45347</v>
      </c>
      <c r="H828" s="27" t="s">
        <v>123</v>
      </c>
      <c r="I828" s="27" t="s">
        <v>124</v>
      </c>
      <c r="J828" s="27" t="s">
        <v>508</v>
      </c>
      <c r="K828" s="27" t="s">
        <v>156</v>
      </c>
      <c r="L828" s="27" t="n">
        <v>75</v>
      </c>
      <c r="M828" s="27" t="n">
        <v>61</v>
      </c>
      <c r="N828" s="27" t="s">
        <v>127</v>
      </c>
      <c r="O828" s="27" t="s">
        <v>139</v>
      </c>
      <c r="P828" s="27" t="s">
        <v>187</v>
      </c>
      <c r="Q828" s="29" t="n">
        <v>4828.71</v>
      </c>
      <c r="R828" s="27" t="s">
        <v>130</v>
      </c>
      <c r="S828" s="27" t="s">
        <v>151</v>
      </c>
      <c r="T828" s="27" t="n">
        <v>4</v>
      </c>
      <c r="U828" s="27" t="n">
        <f aca="false">YEAR(E828)</f>
        <v>2024</v>
      </c>
      <c r="V828" s="27" t="str">
        <f aca="false">TEXT(E828,"MMM-YYYY")</f>
        <v>Feb-2024</v>
      </c>
      <c r="W828" s="27" t="n">
        <f aca="false">MONTH(E828)</f>
        <v>2</v>
      </c>
      <c r="X828" s="27" t="str">
        <f aca="false">TEXT(WEEKDAY(E828,2),"0")&amp;" - "&amp;TEXT(E828,"dddd")</f>
        <v>6 - Saturday</v>
      </c>
      <c r="Y828" s="27" t="str">
        <f aca="false">_xlfn.IFS(C828&lt;18,"Child (0-17)",C828&lt;40,"Young Adult (18-39)",C828&lt;60,"Adult (40-59)",TRUE(),"Senior (60+)")</f>
        <v>Adult (40-59)</v>
      </c>
      <c r="Z828" s="27" t="n">
        <f aca="false">ROUND(G828-E828,0)</f>
        <v>1</v>
      </c>
      <c r="AA828" s="27" t="n">
        <f aca="false">L828+M828</f>
        <v>136</v>
      </c>
      <c r="AB828" s="27" t="n">
        <f aca="false">IFERROR(ROUND(Q828/AA828,2),0)</f>
        <v>35.51</v>
      </c>
      <c r="AC828" s="27" t="str">
        <f aca="false">IF(AND(K828="Critical",N828="No"),"URGENT - No Bed","Normal")</f>
        <v>Normal</v>
      </c>
      <c r="AD828" s="33" t="n">
        <f aca="false">INDEX(Lookup_Tables!$B$3:$B$12,MATCH(H828,Lookup_Tables!$A$3:$A$12,0))</f>
        <v>2200000</v>
      </c>
      <c r="AE828" s="27" t="str">
        <f aca="false">INDEX(Lookup_Tables!$C$3:$C$12,MATCH(H828,Lookup_Tables!$A$3:$A$12,0))</f>
        <v>Dr. Rohan Das</v>
      </c>
      <c r="AF828" s="27" t="str">
        <f aca="false">IFERROR(INDEX(Lookup_Tables!$F$16:$F$45,MATCH(I828,Lookup_Tables!$E$16:$E$45,0)),"N/A")</f>
        <v>EMP205</v>
      </c>
      <c r="AG828" s="27" t="n">
        <f aca="false">_xlfn.IFS(R828="Recovered",4,R828="Referred",3,R828="Admitted",2,R828="Deceased",1,TRUE(),0)</f>
        <v>4</v>
      </c>
      <c r="AH828" s="27" t="str">
        <f aca="false">IF(T828&gt;=4,"Satisfied",IF(T828&gt;=3,"Neutral","Needs Improvement"))</f>
        <v>Satisfied</v>
      </c>
    </row>
    <row r="829" customFormat="false" ht="15" hidden="false" customHeight="false" outlineLevel="0" collapsed="false">
      <c r="A829" s="30" t="s">
        <v>6796</v>
      </c>
      <c r="B829" s="30" t="s">
        <v>977</v>
      </c>
      <c r="C829" s="30" t="n">
        <v>48</v>
      </c>
      <c r="D829" s="30" t="s">
        <v>121</v>
      </c>
      <c r="E829" s="31" t="n">
        <v>45511</v>
      </c>
      <c r="F829" s="30" t="s">
        <v>1599</v>
      </c>
      <c r="G829" s="31" t="n">
        <v>45512</v>
      </c>
      <c r="H829" s="30" t="s">
        <v>146</v>
      </c>
      <c r="I829" s="30" t="s">
        <v>176</v>
      </c>
      <c r="J829" s="30" t="s">
        <v>177</v>
      </c>
      <c r="K829" s="30" t="s">
        <v>138</v>
      </c>
      <c r="L829" s="30" t="n">
        <v>36</v>
      </c>
      <c r="M829" s="30" t="n">
        <v>26</v>
      </c>
      <c r="N829" s="30" t="s">
        <v>127</v>
      </c>
      <c r="O829" s="30" t="s">
        <v>139</v>
      </c>
      <c r="P829" s="30" t="s">
        <v>187</v>
      </c>
      <c r="Q829" s="32" t="n">
        <v>1584.16</v>
      </c>
      <c r="R829" s="30" t="s">
        <v>130</v>
      </c>
      <c r="S829" s="30" t="s">
        <v>178</v>
      </c>
      <c r="T829" s="30" t="n">
        <v>4</v>
      </c>
      <c r="U829" s="30" t="n">
        <f aca="false">YEAR(E829)</f>
        <v>2024</v>
      </c>
      <c r="V829" s="30" t="str">
        <f aca="false">TEXT(E829,"MMM-YYYY")</f>
        <v>Aug-2024</v>
      </c>
      <c r="W829" s="30" t="n">
        <f aca="false">MONTH(E829)</f>
        <v>8</v>
      </c>
      <c r="X829" s="30" t="str">
        <f aca="false">TEXT(WEEKDAY(E829,2),"0")&amp;" - "&amp;TEXT(E829,"dddd")</f>
        <v>3 - Wednesday</v>
      </c>
      <c r="Y829" s="30" t="str">
        <f aca="false">_xlfn.IFS(C829&lt;18,"Child (0-17)",C829&lt;40,"Young Adult (18-39)",C829&lt;60,"Adult (40-59)",TRUE(),"Senior (60+)")</f>
        <v>Adult (40-59)</v>
      </c>
      <c r="Z829" s="30" t="n">
        <f aca="false">ROUND(G829-E829,0)</f>
        <v>1</v>
      </c>
      <c r="AA829" s="30" t="n">
        <f aca="false">L829+M829</f>
        <v>62</v>
      </c>
      <c r="AB829" s="30" t="n">
        <f aca="false">IFERROR(ROUND(Q829/AA829,2),0)</f>
        <v>25.55</v>
      </c>
      <c r="AC829" s="30" t="str">
        <f aca="false">IF(AND(K829="Critical",N829="No"),"URGENT - No Bed","Normal")</f>
        <v>Normal</v>
      </c>
      <c r="AD829" s="34" t="n">
        <f aca="false">INDEX(Lookup_Tables!$B$3:$B$12,MATCH(H829,Lookup_Tables!$A$3:$A$12,0))</f>
        <v>2700000</v>
      </c>
      <c r="AE829" s="30" t="str">
        <f aca="false">INDEX(Lookup_Tables!$C$3:$C$12,MATCH(H829,Lookup_Tables!$A$3:$A$12,0))</f>
        <v>Dr. Vikram Singh</v>
      </c>
      <c r="AF829" s="30" t="str">
        <f aca="false">IFERROR(INDEX(Lookup_Tables!$F$16:$F$45,MATCH(I829,Lookup_Tables!$E$16:$E$45,0)),"N/A")</f>
        <v>EMP227</v>
      </c>
      <c r="AG829" s="30" t="n">
        <f aca="false">_xlfn.IFS(R829="Recovered",4,R829="Referred",3,R829="Admitted",2,R829="Deceased",1,TRUE(),0)</f>
        <v>4</v>
      </c>
      <c r="AH829" s="30" t="str">
        <f aca="false">IF(T829&gt;=4,"Satisfied",IF(T829&gt;=3,"Neutral","Needs Improvement"))</f>
        <v>Satisfied</v>
      </c>
    </row>
    <row r="830" customFormat="false" ht="15" hidden="false" customHeight="false" outlineLevel="0" collapsed="false">
      <c r="A830" s="27" t="s">
        <v>6158</v>
      </c>
      <c r="B830" s="27" t="s">
        <v>3499</v>
      </c>
      <c r="C830" s="27" t="n">
        <v>45</v>
      </c>
      <c r="D830" s="27" t="s">
        <v>181</v>
      </c>
      <c r="E830" s="28" t="n">
        <v>45452</v>
      </c>
      <c r="F830" s="27" t="s">
        <v>753</v>
      </c>
      <c r="G830" s="28" t="n">
        <v>45454</v>
      </c>
      <c r="H830" s="27" t="s">
        <v>206</v>
      </c>
      <c r="I830" s="27" t="s">
        <v>232</v>
      </c>
      <c r="J830" s="27" t="s">
        <v>469</v>
      </c>
      <c r="K830" s="27" t="s">
        <v>156</v>
      </c>
      <c r="L830" s="27" t="n">
        <v>72</v>
      </c>
      <c r="M830" s="27" t="n">
        <v>38</v>
      </c>
      <c r="N830" s="27" t="s">
        <v>127</v>
      </c>
      <c r="O830" s="27" t="s">
        <v>171</v>
      </c>
      <c r="P830" s="27" t="s">
        <v>140</v>
      </c>
      <c r="Q830" s="29" t="n">
        <v>3986.21</v>
      </c>
      <c r="R830" s="27" t="s">
        <v>130</v>
      </c>
      <c r="S830" s="27" t="s">
        <v>178</v>
      </c>
      <c r="T830" s="27" t="n">
        <v>5</v>
      </c>
      <c r="U830" s="27" t="n">
        <f aca="false">YEAR(E830)</f>
        <v>2024</v>
      </c>
      <c r="V830" s="27" t="str">
        <f aca="false">TEXT(E830,"MMM-YYYY")</f>
        <v>Jun-2024</v>
      </c>
      <c r="W830" s="27" t="n">
        <f aca="false">MONTH(E830)</f>
        <v>6</v>
      </c>
      <c r="X830" s="27" t="str">
        <f aca="false">TEXT(WEEKDAY(E830,2),"0")&amp;" - "&amp;TEXT(E830,"dddd")</f>
        <v>7 - Sunday</v>
      </c>
      <c r="Y830" s="27" t="str">
        <f aca="false">_xlfn.IFS(C830&lt;18,"Child (0-17)",C830&lt;40,"Young Adult (18-39)",C830&lt;60,"Adult (40-59)",TRUE(),"Senior (60+)")</f>
        <v>Adult (40-59)</v>
      </c>
      <c r="Z830" s="27" t="n">
        <f aca="false">ROUND(G830-E830,0)</f>
        <v>2</v>
      </c>
      <c r="AA830" s="27" t="n">
        <f aca="false">L830+M830</f>
        <v>110</v>
      </c>
      <c r="AB830" s="27" t="n">
        <f aca="false">IFERROR(ROUND(Q830/AA830,2),0)</f>
        <v>36.24</v>
      </c>
      <c r="AC830" s="27" t="str">
        <f aca="false">IF(AND(K830="Critical",N830="No"),"URGENT - No Bed","Normal")</f>
        <v>Normal</v>
      </c>
      <c r="AD830" s="33" t="n">
        <f aca="false">INDEX(Lookup_Tables!$B$3:$B$12,MATCH(H830,Lookup_Tables!$A$3:$A$12,0))</f>
        <v>2800000</v>
      </c>
      <c r="AE830" s="27" t="str">
        <f aca="false">INDEX(Lookup_Tables!$C$3:$C$12,MATCH(H830,Lookup_Tables!$A$3:$A$12,0))</f>
        <v>Dr. Suresh Nair</v>
      </c>
      <c r="AF830" s="27" t="str">
        <f aca="false">IFERROR(INDEX(Lookup_Tables!$F$16:$F$45,MATCH(I830,Lookup_Tables!$E$16:$E$45,0)),"N/A")</f>
        <v>EMP210</v>
      </c>
      <c r="AG830" s="27" t="n">
        <f aca="false">_xlfn.IFS(R830="Recovered",4,R830="Referred",3,R830="Admitted",2,R830="Deceased",1,TRUE(),0)</f>
        <v>4</v>
      </c>
      <c r="AH830" s="27" t="str">
        <f aca="false">IF(T830&gt;=4,"Satisfied",IF(T830&gt;=3,"Neutral","Needs Improvement"))</f>
        <v>Satisfied</v>
      </c>
    </row>
    <row r="831" customFormat="false" ht="15" hidden="false" customHeight="false" outlineLevel="0" collapsed="false">
      <c r="A831" s="30" t="s">
        <v>2733</v>
      </c>
      <c r="B831" s="30" t="s">
        <v>1114</v>
      </c>
      <c r="C831" s="30" t="n">
        <v>21</v>
      </c>
      <c r="D831" s="30" t="s">
        <v>181</v>
      </c>
      <c r="E831" s="31" t="n">
        <v>45301</v>
      </c>
      <c r="F831" s="30" t="s">
        <v>1374</v>
      </c>
      <c r="G831" s="31" t="n">
        <v>45302</v>
      </c>
      <c r="H831" s="30" t="s">
        <v>236</v>
      </c>
      <c r="I831" s="30" t="s">
        <v>266</v>
      </c>
      <c r="J831" s="30" t="s">
        <v>375</v>
      </c>
      <c r="K831" s="30" t="s">
        <v>156</v>
      </c>
      <c r="L831" s="30" t="n">
        <v>20</v>
      </c>
      <c r="M831" s="30" t="n">
        <v>63</v>
      </c>
      <c r="N831" s="30" t="s">
        <v>127</v>
      </c>
      <c r="O831" s="30" t="s">
        <v>139</v>
      </c>
      <c r="P831" s="30" t="s">
        <v>150</v>
      </c>
      <c r="Q831" s="32" t="n">
        <v>3078.85</v>
      </c>
      <c r="R831" s="30" t="s">
        <v>130</v>
      </c>
      <c r="S831" s="30" t="s">
        <v>178</v>
      </c>
      <c r="T831" s="30" t="n">
        <v>5</v>
      </c>
      <c r="U831" s="30" t="n">
        <f aca="false">YEAR(E831)</f>
        <v>2024</v>
      </c>
      <c r="V831" s="30" t="str">
        <f aca="false">TEXT(E831,"MMM-YYYY")</f>
        <v>Jan-2024</v>
      </c>
      <c r="W831" s="30" t="n">
        <f aca="false">MONTH(E831)</f>
        <v>1</v>
      </c>
      <c r="X831" s="30" t="str">
        <f aca="false">TEXT(WEEKDAY(E831,2),"0")&amp;" - "&amp;TEXT(E831,"dddd")</f>
        <v>3 - Wednesday</v>
      </c>
      <c r="Y831" s="30" t="str">
        <f aca="false">_xlfn.IFS(C831&lt;18,"Child (0-17)",C831&lt;40,"Young Adult (18-39)",C831&lt;60,"Adult (40-59)",TRUE(),"Senior (60+)")</f>
        <v>Young Adult (18-39)</v>
      </c>
      <c r="Z831" s="30" t="n">
        <f aca="false">ROUND(G831-E831,0)</f>
        <v>1</v>
      </c>
      <c r="AA831" s="30" t="n">
        <f aca="false">L831+M831</f>
        <v>83</v>
      </c>
      <c r="AB831" s="30" t="n">
        <f aca="false">IFERROR(ROUND(Q831/AA831,2),0)</f>
        <v>37.09</v>
      </c>
      <c r="AC831" s="30" t="str">
        <f aca="false">IF(AND(K831="Critical",N831="No"),"URGENT - No Bed","Normal")</f>
        <v>Normal</v>
      </c>
      <c r="AD831" s="34" t="n">
        <f aca="false">INDEX(Lookup_Tables!$B$3:$B$12,MATCH(H831,Lookup_Tables!$A$3:$A$12,0))</f>
        <v>3900000</v>
      </c>
      <c r="AE831" s="30" t="str">
        <f aca="false">INDEX(Lookup_Tables!$C$3:$C$12,MATCH(H831,Lookup_Tables!$A$3:$A$12,0))</f>
        <v>Dr. Rina Mehta</v>
      </c>
      <c r="AF831" s="30" t="str">
        <f aca="false">IFERROR(INDEX(Lookup_Tables!$F$16:$F$45,MATCH(I831,Lookup_Tables!$E$16:$E$45,0)),"N/A")</f>
        <v>EMP217</v>
      </c>
      <c r="AG831" s="30" t="n">
        <f aca="false">_xlfn.IFS(R831="Recovered",4,R831="Referred",3,R831="Admitted",2,R831="Deceased",1,TRUE(),0)</f>
        <v>4</v>
      </c>
      <c r="AH831" s="30" t="str">
        <f aca="false">IF(T831&gt;=4,"Satisfied",IF(T831&gt;=3,"Neutral","Needs Improvement"))</f>
        <v>Satisfied</v>
      </c>
    </row>
    <row r="832" customFormat="false" ht="15" hidden="false" customHeight="false" outlineLevel="0" collapsed="false">
      <c r="A832" s="27" t="s">
        <v>6787</v>
      </c>
      <c r="B832" s="27" t="s">
        <v>5441</v>
      </c>
      <c r="C832" s="27" t="n">
        <v>68</v>
      </c>
      <c r="D832" s="27" t="s">
        <v>121</v>
      </c>
      <c r="E832" s="28" t="n">
        <v>45478</v>
      </c>
      <c r="F832" s="27" t="s">
        <v>494</v>
      </c>
      <c r="G832" s="28" t="n">
        <v>45478</v>
      </c>
      <c r="H832" s="27" t="s">
        <v>183</v>
      </c>
      <c r="I832" s="27" t="s">
        <v>430</v>
      </c>
      <c r="J832" s="27" t="s">
        <v>476</v>
      </c>
      <c r="K832" s="27" t="s">
        <v>138</v>
      </c>
      <c r="L832" s="27" t="n">
        <v>81</v>
      </c>
      <c r="M832" s="27" t="n">
        <v>32</v>
      </c>
      <c r="N832" s="27" t="s">
        <v>127</v>
      </c>
      <c r="O832" s="27" t="s">
        <v>128</v>
      </c>
      <c r="P832" s="27" t="s">
        <v>150</v>
      </c>
      <c r="Q832" s="29" t="n">
        <v>1749.4</v>
      </c>
      <c r="R832" s="27" t="s">
        <v>130</v>
      </c>
      <c r="S832" s="27" t="s">
        <v>157</v>
      </c>
      <c r="T832" s="27" t="n">
        <v>4</v>
      </c>
      <c r="U832" s="27" t="n">
        <f aca="false">YEAR(E832)</f>
        <v>2024</v>
      </c>
      <c r="V832" s="27" t="str">
        <f aca="false">TEXT(E832,"MMM-YYYY")</f>
        <v>Jul-2024</v>
      </c>
      <c r="W832" s="27" t="n">
        <f aca="false">MONTH(E832)</f>
        <v>7</v>
      </c>
      <c r="X832" s="27" t="str">
        <f aca="false">TEXT(WEEKDAY(E832,2),"0")&amp;" - "&amp;TEXT(E832,"dddd")</f>
        <v>5 - Friday</v>
      </c>
      <c r="Y832" s="27" t="str">
        <f aca="false">_xlfn.IFS(C832&lt;18,"Child (0-17)",C832&lt;40,"Young Adult (18-39)",C832&lt;60,"Adult (40-59)",TRUE(),"Senior (60+)")</f>
        <v>Senior (60+)</v>
      </c>
      <c r="Z832" s="27" t="n">
        <f aca="false">ROUND(G832-E832,0)</f>
        <v>0</v>
      </c>
      <c r="AA832" s="27" t="n">
        <f aca="false">L832+M832</f>
        <v>113</v>
      </c>
      <c r="AB832" s="27" t="n">
        <f aca="false">IFERROR(ROUND(Q832/AA832,2),0)</f>
        <v>15.48</v>
      </c>
      <c r="AC832" s="27" t="str">
        <f aca="false">IF(AND(K832="Critical",N832="No"),"URGENT - No Bed","Normal")</f>
        <v>Normal</v>
      </c>
      <c r="AD832" s="33" t="n">
        <f aca="false">INDEX(Lookup_Tables!$B$3:$B$12,MATCH(H832,Lookup_Tables!$A$3:$A$12,0))</f>
        <v>3100000</v>
      </c>
      <c r="AE832" s="27" t="str">
        <f aca="false">INDEX(Lookup_Tables!$C$3:$C$12,MATCH(H832,Lookup_Tables!$A$3:$A$12,0))</f>
        <v>Dr. Kavita Rao</v>
      </c>
      <c r="AF832" s="27" t="str">
        <f aca="false">IFERROR(INDEX(Lookup_Tables!$F$16:$F$45,MATCH(I832,Lookup_Tables!$E$16:$E$45,0)),"N/A")</f>
        <v>EMP224</v>
      </c>
      <c r="AG832" s="27" t="n">
        <f aca="false">_xlfn.IFS(R832="Recovered",4,R832="Referred",3,R832="Admitted",2,R832="Deceased",1,TRUE(),0)</f>
        <v>4</v>
      </c>
      <c r="AH832" s="27" t="str">
        <f aca="false">IF(T832&gt;=4,"Satisfied",IF(T832&gt;=3,"Neutral","Needs Improvement"))</f>
        <v>Satisfied</v>
      </c>
    </row>
    <row r="833" customFormat="false" ht="15" hidden="false" customHeight="false" outlineLevel="0" collapsed="false">
      <c r="A833" s="30" t="s">
        <v>5983</v>
      </c>
      <c r="B833" s="30" t="s">
        <v>836</v>
      </c>
      <c r="C833" s="30" t="n">
        <v>0</v>
      </c>
      <c r="D833" s="30" t="s">
        <v>121</v>
      </c>
      <c r="E833" s="31" t="n">
        <v>45388</v>
      </c>
      <c r="F833" s="30" t="s">
        <v>762</v>
      </c>
      <c r="G833" s="31" t="n">
        <v>45388</v>
      </c>
      <c r="H833" s="30" t="s">
        <v>236</v>
      </c>
      <c r="I833" s="30" t="s">
        <v>266</v>
      </c>
      <c r="J833" s="30" t="s">
        <v>267</v>
      </c>
      <c r="K833" s="30" t="s">
        <v>138</v>
      </c>
      <c r="L833" s="30" t="n">
        <v>87</v>
      </c>
      <c r="M833" s="30" t="n">
        <v>40</v>
      </c>
      <c r="N833" s="30" t="s">
        <v>127</v>
      </c>
      <c r="O833" s="30" t="s">
        <v>128</v>
      </c>
      <c r="P833" s="30" t="s">
        <v>129</v>
      </c>
      <c r="Q833" s="32" t="n">
        <v>1745.98</v>
      </c>
      <c r="R833" s="30" t="s">
        <v>130</v>
      </c>
      <c r="S833" s="30" t="s">
        <v>131</v>
      </c>
      <c r="T833" s="30" t="n">
        <v>3</v>
      </c>
      <c r="U833" s="30" t="n">
        <f aca="false">YEAR(E833)</f>
        <v>2024</v>
      </c>
      <c r="V833" s="30" t="str">
        <f aca="false">TEXT(E833,"MMM-YYYY")</f>
        <v>Apr-2024</v>
      </c>
      <c r="W833" s="30" t="n">
        <f aca="false">MONTH(E833)</f>
        <v>4</v>
      </c>
      <c r="X833" s="30" t="str">
        <f aca="false">TEXT(WEEKDAY(E833,2),"0")&amp;" - "&amp;TEXT(E833,"dddd")</f>
        <v>6 - Saturday</v>
      </c>
      <c r="Y833" s="30" t="str">
        <f aca="false">_xlfn.IFS(C833&lt;18,"Child (0-17)",C833&lt;40,"Young Adult (18-39)",C833&lt;60,"Adult (40-59)",TRUE(),"Senior (60+)")</f>
        <v>Child (0-17)</v>
      </c>
      <c r="Z833" s="30" t="n">
        <f aca="false">ROUND(G833-E833,0)</f>
        <v>0</v>
      </c>
      <c r="AA833" s="30" t="n">
        <f aca="false">L833+M833</f>
        <v>127</v>
      </c>
      <c r="AB833" s="30" t="n">
        <f aca="false">IFERROR(ROUND(Q833/AA833,2),0)</f>
        <v>13.75</v>
      </c>
      <c r="AC833" s="30" t="str">
        <f aca="false">IF(AND(K833="Critical",N833="No"),"URGENT - No Bed","Normal")</f>
        <v>Normal</v>
      </c>
      <c r="AD833" s="34" t="n">
        <f aca="false">INDEX(Lookup_Tables!$B$3:$B$12,MATCH(H833,Lookup_Tables!$A$3:$A$12,0))</f>
        <v>3900000</v>
      </c>
      <c r="AE833" s="30" t="str">
        <f aca="false">INDEX(Lookup_Tables!$C$3:$C$12,MATCH(H833,Lookup_Tables!$A$3:$A$12,0))</f>
        <v>Dr. Rina Mehta</v>
      </c>
      <c r="AF833" s="30" t="str">
        <f aca="false">IFERROR(INDEX(Lookup_Tables!$F$16:$F$45,MATCH(I833,Lookup_Tables!$E$16:$E$45,0)),"N/A")</f>
        <v>EMP217</v>
      </c>
      <c r="AG833" s="30" t="n">
        <f aca="false">_xlfn.IFS(R833="Recovered",4,R833="Referred",3,R833="Admitted",2,R833="Deceased",1,TRUE(),0)</f>
        <v>4</v>
      </c>
      <c r="AH833" s="30" t="str">
        <f aca="false">IF(T833&gt;=4,"Satisfied",IF(T833&gt;=3,"Neutral","Needs Improvement"))</f>
        <v>Neutral</v>
      </c>
    </row>
    <row r="834" customFormat="false" ht="15" hidden="false" customHeight="false" outlineLevel="0" collapsed="false">
      <c r="A834" s="27" t="s">
        <v>4326</v>
      </c>
      <c r="B834" s="27" t="s">
        <v>632</v>
      </c>
      <c r="C834" s="27" t="n">
        <v>67</v>
      </c>
      <c r="D834" s="27" t="s">
        <v>181</v>
      </c>
      <c r="E834" s="28" t="n">
        <v>45443</v>
      </c>
      <c r="F834" s="27" t="s">
        <v>338</v>
      </c>
      <c r="G834" s="28" t="n">
        <v>45444</v>
      </c>
      <c r="H834" s="27" t="s">
        <v>242</v>
      </c>
      <c r="I834" s="27" t="s">
        <v>466</v>
      </c>
      <c r="J834" s="27" t="s">
        <v>244</v>
      </c>
      <c r="K834" s="27" t="s">
        <v>138</v>
      </c>
      <c r="L834" s="27" t="n">
        <v>68</v>
      </c>
      <c r="M834" s="27" t="n">
        <v>32</v>
      </c>
      <c r="N834" s="27" t="s">
        <v>127</v>
      </c>
      <c r="O834" s="27" t="s">
        <v>139</v>
      </c>
      <c r="P834" s="27" t="s">
        <v>150</v>
      </c>
      <c r="Q834" s="29" t="n">
        <v>995.49</v>
      </c>
      <c r="R834" s="27" t="s">
        <v>130</v>
      </c>
      <c r="S834" s="27" t="s">
        <v>223</v>
      </c>
      <c r="T834" s="27" t="n">
        <v>4</v>
      </c>
      <c r="U834" s="27" t="n">
        <f aca="false">YEAR(E834)</f>
        <v>2024</v>
      </c>
      <c r="V834" s="27" t="str">
        <f aca="false">TEXT(E834,"MMM-YYYY")</f>
        <v>May-2024</v>
      </c>
      <c r="W834" s="27" t="n">
        <f aca="false">MONTH(E834)</f>
        <v>5</v>
      </c>
      <c r="X834" s="27" t="str">
        <f aca="false">TEXT(WEEKDAY(E834,2),"0")&amp;" - "&amp;TEXT(E834,"dddd")</f>
        <v>5 - Friday</v>
      </c>
      <c r="Y834" s="27" t="str">
        <f aca="false">_xlfn.IFS(C834&lt;18,"Child (0-17)",C834&lt;40,"Young Adult (18-39)",C834&lt;60,"Adult (40-59)",TRUE(),"Senior (60+)")</f>
        <v>Senior (60+)</v>
      </c>
      <c r="Z834" s="27" t="n">
        <f aca="false">ROUND(G834-E834,0)</f>
        <v>1</v>
      </c>
      <c r="AA834" s="27" t="n">
        <f aca="false">L834+M834</f>
        <v>100</v>
      </c>
      <c r="AB834" s="27" t="n">
        <f aca="false">IFERROR(ROUND(Q834/AA834,2),0)</f>
        <v>9.95</v>
      </c>
      <c r="AC834" s="27" t="str">
        <f aca="false">IF(AND(K834="Critical",N834="No"),"URGENT - No Bed","Normal")</f>
        <v>Normal</v>
      </c>
      <c r="AD834" s="33" t="n">
        <f aca="false">INDEX(Lookup_Tables!$B$3:$B$12,MATCH(H834,Lookup_Tables!$A$3:$A$12,0))</f>
        <v>3000000</v>
      </c>
      <c r="AE834" s="27" t="str">
        <f aca="false">INDEX(Lookup_Tables!$C$3:$C$12,MATCH(H834,Lookup_Tables!$A$3:$A$12,0))</f>
        <v>Dr. Pooja Iyer</v>
      </c>
      <c r="AF834" s="27" t="str">
        <f aca="false">IFERROR(INDEX(Lookup_Tables!$F$16:$F$45,MATCH(I834,Lookup_Tables!$E$16:$E$45,0)),"N/A")</f>
        <v>EMP212</v>
      </c>
      <c r="AG834" s="27" t="n">
        <f aca="false">_xlfn.IFS(R834="Recovered",4,R834="Referred",3,R834="Admitted",2,R834="Deceased",1,TRUE(),0)</f>
        <v>4</v>
      </c>
      <c r="AH834" s="27" t="str">
        <f aca="false">IF(T834&gt;=4,"Satisfied",IF(T834&gt;=3,"Neutral","Needs Improvement"))</f>
        <v>Satisfied</v>
      </c>
    </row>
    <row r="835" customFormat="false" ht="15" hidden="false" customHeight="false" outlineLevel="0" collapsed="false">
      <c r="A835" s="30" t="s">
        <v>423</v>
      </c>
      <c r="B835" s="30" t="s">
        <v>424</v>
      </c>
      <c r="C835" s="30" t="n">
        <v>22</v>
      </c>
      <c r="D835" s="30" t="s">
        <v>121</v>
      </c>
      <c r="E835" s="31" t="n">
        <v>45437</v>
      </c>
      <c r="F835" s="30" t="s">
        <v>425</v>
      </c>
      <c r="G835" s="31" t="n">
        <v>45437</v>
      </c>
      <c r="H835" s="30" t="s">
        <v>161</v>
      </c>
      <c r="I835" s="30" t="s">
        <v>162</v>
      </c>
      <c r="J835" s="30" t="s">
        <v>426</v>
      </c>
      <c r="K835" s="30" t="s">
        <v>138</v>
      </c>
      <c r="L835" s="30" t="n">
        <v>61</v>
      </c>
      <c r="M835" s="30" t="n">
        <v>32</v>
      </c>
      <c r="N835" s="30" t="s">
        <v>127</v>
      </c>
      <c r="O835" s="30" t="s">
        <v>128</v>
      </c>
      <c r="P835" s="30" t="s">
        <v>129</v>
      </c>
      <c r="Q835" s="32" t="n">
        <v>1880.25</v>
      </c>
      <c r="R835" s="30" t="s">
        <v>130</v>
      </c>
      <c r="S835" s="30" t="s">
        <v>151</v>
      </c>
      <c r="T835" s="30" t="n">
        <v>3</v>
      </c>
      <c r="U835" s="30" t="n">
        <f aca="false">YEAR(E835)</f>
        <v>2024</v>
      </c>
      <c r="V835" s="30" t="str">
        <f aca="false">TEXT(E835,"MMM-YYYY")</f>
        <v>May-2024</v>
      </c>
      <c r="W835" s="30" t="n">
        <f aca="false">MONTH(E835)</f>
        <v>5</v>
      </c>
      <c r="X835" s="30" t="str">
        <f aca="false">TEXT(WEEKDAY(E835,2),"0")&amp;" - "&amp;TEXT(E835,"dddd")</f>
        <v>6 - Saturday</v>
      </c>
      <c r="Y835" s="30" t="str">
        <f aca="false">_xlfn.IFS(C835&lt;18,"Child (0-17)",C835&lt;40,"Young Adult (18-39)",C835&lt;60,"Adult (40-59)",TRUE(),"Senior (60+)")</f>
        <v>Young Adult (18-39)</v>
      </c>
      <c r="Z835" s="30" t="n">
        <f aca="false">ROUND(G835-E835,0)</f>
        <v>0</v>
      </c>
      <c r="AA835" s="30" t="n">
        <f aca="false">L835+M835</f>
        <v>93</v>
      </c>
      <c r="AB835" s="30" t="n">
        <f aca="false">IFERROR(ROUND(Q835/AA835,2),0)</f>
        <v>20.22</v>
      </c>
      <c r="AC835" s="30" t="str">
        <f aca="false">IF(AND(K835="Critical",N835="No"),"URGENT - No Bed","Normal")</f>
        <v>Normal</v>
      </c>
      <c r="AD835" s="34" t="n">
        <f aca="false">INDEX(Lookup_Tables!$B$3:$B$12,MATCH(H835,Lookup_Tables!$A$3:$A$12,0))</f>
        <v>3600000</v>
      </c>
      <c r="AE835" s="30" t="str">
        <f aca="false">INDEX(Lookup_Tables!$C$3:$C$12,MATCH(H835,Lookup_Tables!$A$3:$A$12,0))</f>
        <v>Dr. Sameer Joshi</v>
      </c>
      <c r="AF835" s="30" t="str">
        <f aca="false">IFERROR(INDEX(Lookup_Tables!$F$16:$F$45,MATCH(I835,Lookup_Tables!$E$16:$E$45,0)),"N/A")</f>
        <v>EMP222</v>
      </c>
      <c r="AG835" s="30" t="n">
        <f aca="false">_xlfn.IFS(R835="Recovered",4,R835="Referred",3,R835="Admitted",2,R835="Deceased",1,TRUE(),0)</f>
        <v>4</v>
      </c>
      <c r="AH835" s="30" t="str">
        <f aca="false">IF(T835&gt;=4,"Satisfied",IF(T835&gt;=3,"Neutral","Needs Improvement"))</f>
        <v>Neutral</v>
      </c>
    </row>
    <row r="836" customFormat="false" ht="15" hidden="false" customHeight="false" outlineLevel="0" collapsed="false">
      <c r="A836" s="27" t="s">
        <v>4477</v>
      </c>
      <c r="B836" s="27" t="s">
        <v>1785</v>
      </c>
      <c r="C836" s="27" t="n">
        <v>58</v>
      </c>
      <c r="D836" s="27" t="s">
        <v>181</v>
      </c>
      <c r="E836" s="28" t="n">
        <v>45309</v>
      </c>
      <c r="F836" s="27" t="s">
        <v>334</v>
      </c>
      <c r="G836" s="28" t="n">
        <v>45309</v>
      </c>
      <c r="H836" s="27" t="s">
        <v>135</v>
      </c>
      <c r="I836" s="27" t="s">
        <v>278</v>
      </c>
      <c r="J836" s="27" t="s">
        <v>618</v>
      </c>
      <c r="K836" s="27" t="s">
        <v>156</v>
      </c>
      <c r="L836" s="27" t="n">
        <v>61</v>
      </c>
      <c r="M836" s="27" t="n">
        <v>75</v>
      </c>
      <c r="N836" s="27" t="s">
        <v>127</v>
      </c>
      <c r="O836" s="27" t="s">
        <v>139</v>
      </c>
      <c r="P836" s="27" t="s">
        <v>187</v>
      </c>
      <c r="Q836" s="29" t="n">
        <v>3404.82</v>
      </c>
      <c r="R836" s="27" t="s">
        <v>130</v>
      </c>
      <c r="S836" s="27" t="s">
        <v>192</v>
      </c>
      <c r="T836" s="27" t="n">
        <v>5</v>
      </c>
      <c r="U836" s="27" t="n">
        <f aca="false">YEAR(E836)</f>
        <v>2024</v>
      </c>
      <c r="V836" s="27" t="str">
        <f aca="false">TEXT(E836,"MMM-YYYY")</f>
        <v>Jan-2024</v>
      </c>
      <c r="W836" s="27" t="n">
        <f aca="false">MONTH(E836)</f>
        <v>1</v>
      </c>
      <c r="X836" s="27" t="str">
        <f aca="false">TEXT(WEEKDAY(E836,2),"0")&amp;" - "&amp;TEXT(E836,"dddd")</f>
        <v>4 - Thursday</v>
      </c>
      <c r="Y836" s="27" t="str">
        <f aca="false">_xlfn.IFS(C836&lt;18,"Child (0-17)",C836&lt;40,"Young Adult (18-39)",C836&lt;60,"Adult (40-59)",TRUE(),"Senior (60+)")</f>
        <v>Adult (40-59)</v>
      </c>
      <c r="Z836" s="27" t="n">
        <f aca="false">ROUND(G836-E836,0)</f>
        <v>0</v>
      </c>
      <c r="AA836" s="27" t="n">
        <f aca="false">L836+M836</f>
        <v>136</v>
      </c>
      <c r="AB836" s="27" t="n">
        <f aca="false">IFERROR(ROUND(Q836/AA836,2),0)</f>
        <v>25.04</v>
      </c>
      <c r="AC836" s="27" t="str">
        <f aca="false">IF(AND(K836="Critical",N836="No"),"URGENT - No Bed","Normal")</f>
        <v>Normal</v>
      </c>
      <c r="AD836" s="33" t="n">
        <f aca="false">INDEX(Lookup_Tables!$B$3:$B$12,MATCH(H836,Lookup_Tables!$A$3:$A$12,0))</f>
        <v>4600000</v>
      </c>
      <c r="AE836" s="27" t="str">
        <f aca="false">INDEX(Lookup_Tables!$C$3:$C$12,MATCH(H836,Lookup_Tables!$A$3:$A$12,0))</f>
        <v>Dr. Farhan Khan</v>
      </c>
      <c r="AF836" s="27" t="str">
        <f aca="false">IFERROR(INDEX(Lookup_Tables!$F$16:$F$45,MATCH(I836,Lookup_Tables!$E$16:$E$45,0)),"N/A")</f>
        <v>EMP208</v>
      </c>
      <c r="AG836" s="27" t="n">
        <f aca="false">_xlfn.IFS(R836="Recovered",4,R836="Referred",3,R836="Admitted",2,R836="Deceased",1,TRUE(),0)</f>
        <v>4</v>
      </c>
      <c r="AH836" s="27" t="str">
        <f aca="false">IF(T836&gt;=4,"Satisfied",IF(T836&gt;=3,"Neutral","Needs Improvement"))</f>
        <v>Satisfied</v>
      </c>
    </row>
    <row r="837" customFormat="false" ht="15" hidden="false" customHeight="false" outlineLevel="0" collapsed="false">
      <c r="A837" s="30" t="s">
        <v>3898</v>
      </c>
      <c r="B837" s="30" t="s">
        <v>647</v>
      </c>
      <c r="C837" s="30" t="n">
        <v>37</v>
      </c>
      <c r="D837" s="30" t="s">
        <v>181</v>
      </c>
      <c r="E837" s="31" t="n">
        <v>45476</v>
      </c>
      <c r="F837" s="30" t="s">
        <v>1271</v>
      </c>
      <c r="G837" s="31" t="n">
        <v>45476</v>
      </c>
      <c r="H837" s="30" t="s">
        <v>236</v>
      </c>
      <c r="I837" s="30" t="s">
        <v>323</v>
      </c>
      <c r="J837" s="30" t="s">
        <v>287</v>
      </c>
      <c r="K837" s="30" t="s">
        <v>156</v>
      </c>
      <c r="L837" s="30" t="n">
        <v>49</v>
      </c>
      <c r="M837" s="30" t="n">
        <v>33</v>
      </c>
      <c r="N837" s="30" t="s">
        <v>127</v>
      </c>
      <c r="O837" s="30" t="s">
        <v>139</v>
      </c>
      <c r="P837" s="30" t="s">
        <v>129</v>
      </c>
      <c r="Q837" s="32" t="n">
        <v>3884.17</v>
      </c>
      <c r="R837" s="30" t="s">
        <v>130</v>
      </c>
      <c r="S837" s="30" t="s">
        <v>164</v>
      </c>
      <c r="T837" s="30" t="n">
        <v>4</v>
      </c>
      <c r="U837" s="30" t="n">
        <f aca="false">YEAR(E837)</f>
        <v>2024</v>
      </c>
      <c r="V837" s="30" t="str">
        <f aca="false">TEXT(E837,"MMM-YYYY")</f>
        <v>Jul-2024</v>
      </c>
      <c r="W837" s="30" t="n">
        <f aca="false">MONTH(E837)</f>
        <v>7</v>
      </c>
      <c r="X837" s="30" t="str">
        <f aca="false">TEXT(WEEKDAY(E837,2),"0")&amp;" - "&amp;TEXT(E837,"dddd")</f>
        <v>3 - Wednesday</v>
      </c>
      <c r="Y837" s="30" t="str">
        <f aca="false">_xlfn.IFS(C837&lt;18,"Child (0-17)",C837&lt;40,"Young Adult (18-39)",C837&lt;60,"Adult (40-59)",TRUE(),"Senior (60+)")</f>
        <v>Young Adult (18-39)</v>
      </c>
      <c r="Z837" s="30" t="n">
        <f aca="false">ROUND(G837-E837,0)</f>
        <v>0</v>
      </c>
      <c r="AA837" s="30" t="n">
        <f aca="false">L837+M837</f>
        <v>82</v>
      </c>
      <c r="AB837" s="30" t="n">
        <f aca="false">IFERROR(ROUND(Q837/AA837,2),0)</f>
        <v>47.37</v>
      </c>
      <c r="AC837" s="30" t="str">
        <f aca="false">IF(AND(K837="Critical",N837="No"),"URGENT - No Bed","Normal")</f>
        <v>Normal</v>
      </c>
      <c r="AD837" s="34" t="n">
        <f aca="false">INDEX(Lookup_Tables!$B$3:$B$12,MATCH(H837,Lookup_Tables!$A$3:$A$12,0))</f>
        <v>3900000</v>
      </c>
      <c r="AE837" s="30" t="str">
        <f aca="false">INDEX(Lookup_Tables!$C$3:$C$12,MATCH(H837,Lookup_Tables!$A$3:$A$12,0))</f>
        <v>Dr. Rina Mehta</v>
      </c>
      <c r="AF837" s="30" t="str">
        <f aca="false">IFERROR(INDEX(Lookup_Tables!$F$16:$F$45,MATCH(I837,Lookup_Tables!$E$16:$E$45,0)),"N/A")</f>
        <v>EMP216</v>
      </c>
      <c r="AG837" s="30" t="n">
        <f aca="false">_xlfn.IFS(R837="Recovered",4,R837="Referred",3,R837="Admitted",2,R837="Deceased",1,TRUE(),0)</f>
        <v>4</v>
      </c>
      <c r="AH837" s="30" t="str">
        <f aca="false">IF(T837&gt;=4,"Satisfied",IF(T837&gt;=3,"Neutral","Needs Improvement"))</f>
        <v>Satisfied</v>
      </c>
    </row>
    <row r="838" customFormat="false" ht="15" hidden="false" customHeight="false" outlineLevel="0" collapsed="false">
      <c r="A838" s="27" t="s">
        <v>279</v>
      </c>
      <c r="B838" s="27" t="s">
        <v>280</v>
      </c>
      <c r="C838" s="27" t="n">
        <v>34</v>
      </c>
      <c r="D838" s="27" t="s">
        <v>181</v>
      </c>
      <c r="E838" s="28" t="n">
        <v>45425</v>
      </c>
      <c r="F838" s="27" t="s">
        <v>281</v>
      </c>
      <c r="G838" s="28" t="n">
        <v>45425</v>
      </c>
      <c r="H838" s="27" t="s">
        <v>217</v>
      </c>
      <c r="I838" s="27" t="s">
        <v>282</v>
      </c>
      <c r="J838" s="27" t="s">
        <v>283</v>
      </c>
      <c r="K838" s="27" t="s">
        <v>156</v>
      </c>
      <c r="L838" s="27" t="n">
        <v>45</v>
      </c>
      <c r="M838" s="27" t="n">
        <v>32</v>
      </c>
      <c r="N838" s="27" t="s">
        <v>186</v>
      </c>
      <c r="O838" s="27" t="s">
        <v>171</v>
      </c>
      <c r="P838" s="27" t="s">
        <v>140</v>
      </c>
      <c r="Q838" s="29" t="n">
        <v>4388.84</v>
      </c>
      <c r="R838" s="27" t="s">
        <v>130</v>
      </c>
      <c r="S838" s="27" t="s">
        <v>151</v>
      </c>
      <c r="T838" s="27" t="n">
        <v>3</v>
      </c>
      <c r="U838" s="27" t="n">
        <f aca="false">YEAR(E838)</f>
        <v>2024</v>
      </c>
      <c r="V838" s="27" t="str">
        <f aca="false">TEXT(E838,"MMM-YYYY")</f>
        <v>May-2024</v>
      </c>
      <c r="W838" s="27" t="n">
        <f aca="false">MONTH(E838)</f>
        <v>5</v>
      </c>
      <c r="X838" s="27" t="str">
        <f aca="false">TEXT(WEEKDAY(E838,2),"0")&amp;" - "&amp;TEXT(E838,"dddd")</f>
        <v>1 - Monday</v>
      </c>
      <c r="Y838" s="27" t="str">
        <f aca="false">_xlfn.IFS(C838&lt;18,"Child (0-17)",C838&lt;40,"Young Adult (18-39)",C838&lt;60,"Adult (40-59)",TRUE(),"Senior (60+)")</f>
        <v>Young Adult (18-39)</v>
      </c>
      <c r="Z838" s="27" t="n">
        <f aca="false">ROUND(G838-E838,0)</f>
        <v>0</v>
      </c>
      <c r="AA838" s="27" t="n">
        <f aca="false">L838+M838</f>
        <v>77</v>
      </c>
      <c r="AB838" s="27" t="n">
        <f aca="false">IFERROR(ROUND(Q838/AA838,2),0)</f>
        <v>57</v>
      </c>
      <c r="AC838" s="27" t="str">
        <f aca="false">IF(AND(K838="Critical",N838="No"),"URGENT - No Bed","Normal")</f>
        <v>Normal</v>
      </c>
      <c r="AD838" s="33" t="n">
        <f aca="false">INDEX(Lookup_Tables!$B$3:$B$12,MATCH(H838,Lookup_Tables!$A$3:$A$12,0))</f>
        <v>4200000</v>
      </c>
      <c r="AE838" s="27" t="str">
        <f aca="false">INDEX(Lookup_Tables!$C$3:$C$12,MATCH(H838,Lookup_Tables!$A$3:$A$12,0))</f>
        <v>Dr. Anil Kapoor</v>
      </c>
      <c r="AF838" s="27" t="str">
        <f aca="false">IFERROR(INDEX(Lookup_Tables!$F$16:$F$45,MATCH(I838,Lookup_Tables!$E$16:$E$45,0)),"N/A")</f>
        <v>EMP200</v>
      </c>
      <c r="AG838" s="27" t="n">
        <f aca="false">_xlfn.IFS(R838="Recovered",4,R838="Referred",3,R838="Admitted",2,R838="Deceased",1,TRUE(),0)</f>
        <v>4</v>
      </c>
      <c r="AH838" s="27" t="str">
        <f aca="false">IF(T838&gt;=4,"Satisfied",IF(T838&gt;=3,"Neutral","Needs Improvement"))</f>
        <v>Neutral</v>
      </c>
    </row>
    <row r="839" customFormat="false" ht="15" hidden="false" customHeight="false" outlineLevel="0" collapsed="false">
      <c r="A839" s="30" t="s">
        <v>6473</v>
      </c>
      <c r="B839" s="30" t="s">
        <v>1127</v>
      </c>
      <c r="C839" s="30" t="n">
        <v>74</v>
      </c>
      <c r="D839" s="30" t="s">
        <v>121</v>
      </c>
      <c r="E839" s="31" t="n">
        <v>45635</v>
      </c>
      <c r="F839" s="30" t="s">
        <v>2176</v>
      </c>
      <c r="G839" s="31" t="n">
        <v>45639</v>
      </c>
      <c r="H839" s="30" t="s">
        <v>168</v>
      </c>
      <c r="I839" s="30" t="s">
        <v>196</v>
      </c>
      <c r="J839" s="30" t="s">
        <v>441</v>
      </c>
      <c r="K839" s="30" t="s">
        <v>126</v>
      </c>
      <c r="L839" s="30" t="n">
        <v>40</v>
      </c>
      <c r="M839" s="30" t="n">
        <v>53</v>
      </c>
      <c r="N839" s="30" t="s">
        <v>186</v>
      </c>
      <c r="O839" s="30" t="s">
        <v>139</v>
      </c>
      <c r="P839" s="30" t="s">
        <v>140</v>
      </c>
      <c r="Q839" s="32" t="n">
        <v>6754.01</v>
      </c>
      <c r="R839" s="30" t="s">
        <v>130</v>
      </c>
      <c r="S839" s="30" t="s">
        <v>151</v>
      </c>
      <c r="T839" s="30" t="n">
        <v>4</v>
      </c>
      <c r="U839" s="30" t="n">
        <f aca="false">YEAR(E839)</f>
        <v>2024</v>
      </c>
      <c r="V839" s="30" t="str">
        <f aca="false">TEXT(E839,"MMM-YYYY")</f>
        <v>Dec-2024</v>
      </c>
      <c r="W839" s="30" t="n">
        <f aca="false">MONTH(E839)</f>
        <v>12</v>
      </c>
      <c r="X839" s="30" t="str">
        <f aca="false">TEXT(WEEKDAY(E839,2),"0")&amp;" - "&amp;TEXT(E839,"dddd")</f>
        <v>1 - Monday</v>
      </c>
      <c r="Y839" s="30" t="str">
        <f aca="false">_xlfn.IFS(C839&lt;18,"Child (0-17)",C839&lt;40,"Young Adult (18-39)",C839&lt;60,"Adult (40-59)",TRUE(),"Senior (60+)")</f>
        <v>Senior (60+)</v>
      </c>
      <c r="Z839" s="30" t="n">
        <f aca="false">ROUND(G839-E839,0)</f>
        <v>4</v>
      </c>
      <c r="AA839" s="30" t="n">
        <f aca="false">L839+M839</f>
        <v>93</v>
      </c>
      <c r="AB839" s="30" t="n">
        <f aca="false">IFERROR(ROUND(Q839/AA839,2),0)</f>
        <v>72.62</v>
      </c>
      <c r="AC839" s="30" t="str">
        <f aca="false">IF(AND(K839="Critical",N839="No"),"URGENT - No Bed","Normal")</f>
        <v>Normal</v>
      </c>
      <c r="AD839" s="34" t="n">
        <f aca="false">INDEX(Lookup_Tables!$B$3:$B$12,MATCH(H839,Lookup_Tables!$A$3:$A$12,0))</f>
        <v>4400000</v>
      </c>
      <c r="AE839" s="30" t="str">
        <f aca="false">INDEX(Lookup_Tables!$C$3:$C$12,MATCH(H839,Lookup_Tables!$A$3:$A$12,0))</f>
        <v>Dr. Neha Chopra</v>
      </c>
      <c r="AF839" s="30" t="str">
        <f aca="false">IFERROR(INDEX(Lookup_Tables!$F$16:$F$45,MATCH(I839,Lookup_Tables!$E$16:$E$45,0)),"N/A")</f>
        <v>EMP219</v>
      </c>
      <c r="AG839" s="30" t="n">
        <f aca="false">_xlfn.IFS(R839="Recovered",4,R839="Referred",3,R839="Admitted",2,R839="Deceased",1,TRUE(),0)</f>
        <v>4</v>
      </c>
      <c r="AH839" s="30" t="str">
        <f aca="false">IF(T839&gt;=4,"Satisfied",IF(T839&gt;=3,"Neutral","Needs Improvement"))</f>
        <v>Satisfied</v>
      </c>
    </row>
    <row r="840" customFormat="false" ht="15" hidden="false" customHeight="false" outlineLevel="0" collapsed="false">
      <c r="A840" s="27" t="s">
        <v>3933</v>
      </c>
      <c r="B840" s="27" t="s">
        <v>659</v>
      </c>
      <c r="C840" s="27" t="n">
        <v>66</v>
      </c>
      <c r="D840" s="27" t="s">
        <v>121</v>
      </c>
      <c r="E840" s="28" t="n">
        <v>45480</v>
      </c>
      <c r="F840" s="27" t="s">
        <v>1160</v>
      </c>
      <c r="G840" s="28" t="n">
        <v>45480</v>
      </c>
      <c r="H840" s="27" t="s">
        <v>242</v>
      </c>
      <c r="I840" s="27" t="s">
        <v>243</v>
      </c>
      <c r="J840" s="27" t="s">
        <v>422</v>
      </c>
      <c r="K840" s="27" t="s">
        <v>138</v>
      </c>
      <c r="L840" s="27" t="n">
        <v>56</v>
      </c>
      <c r="M840" s="27" t="n">
        <v>23</v>
      </c>
      <c r="N840" s="27" t="s">
        <v>127</v>
      </c>
      <c r="O840" s="27" t="s">
        <v>139</v>
      </c>
      <c r="P840" s="27" t="s">
        <v>140</v>
      </c>
      <c r="Q840" s="29" t="n">
        <v>2314.64</v>
      </c>
      <c r="R840" s="27" t="s">
        <v>130</v>
      </c>
      <c r="S840" s="27" t="s">
        <v>223</v>
      </c>
      <c r="T840" s="27" t="n">
        <v>5</v>
      </c>
      <c r="U840" s="27" t="n">
        <f aca="false">YEAR(E840)</f>
        <v>2024</v>
      </c>
      <c r="V840" s="27" t="str">
        <f aca="false">TEXT(E840,"MMM-YYYY")</f>
        <v>Jul-2024</v>
      </c>
      <c r="W840" s="27" t="n">
        <f aca="false">MONTH(E840)</f>
        <v>7</v>
      </c>
      <c r="X840" s="27" t="str">
        <f aca="false">TEXT(WEEKDAY(E840,2),"0")&amp;" - "&amp;TEXT(E840,"dddd")</f>
        <v>7 - Sunday</v>
      </c>
      <c r="Y840" s="27" t="str">
        <f aca="false">_xlfn.IFS(C840&lt;18,"Child (0-17)",C840&lt;40,"Young Adult (18-39)",C840&lt;60,"Adult (40-59)",TRUE(),"Senior (60+)")</f>
        <v>Senior (60+)</v>
      </c>
      <c r="Z840" s="27" t="n">
        <f aca="false">ROUND(G840-E840,0)</f>
        <v>0</v>
      </c>
      <c r="AA840" s="27" t="n">
        <f aca="false">L840+M840</f>
        <v>79</v>
      </c>
      <c r="AB840" s="27" t="n">
        <f aca="false">IFERROR(ROUND(Q840/AA840,2),0)</f>
        <v>29.3</v>
      </c>
      <c r="AC840" s="27" t="str">
        <f aca="false">IF(AND(K840="Critical",N840="No"),"URGENT - No Bed","Normal")</f>
        <v>Normal</v>
      </c>
      <c r="AD840" s="33" t="n">
        <f aca="false">INDEX(Lookup_Tables!$B$3:$B$12,MATCH(H840,Lookup_Tables!$A$3:$A$12,0))</f>
        <v>3000000</v>
      </c>
      <c r="AE840" s="27" t="str">
        <f aca="false">INDEX(Lookup_Tables!$C$3:$C$12,MATCH(H840,Lookup_Tables!$A$3:$A$12,0))</f>
        <v>Dr. Pooja Iyer</v>
      </c>
      <c r="AF840" s="27" t="str">
        <f aca="false">IFERROR(INDEX(Lookup_Tables!$F$16:$F$45,MATCH(I840,Lookup_Tables!$E$16:$E$45,0)),"N/A")</f>
        <v>EMP214</v>
      </c>
      <c r="AG840" s="27" t="n">
        <f aca="false">_xlfn.IFS(R840="Recovered",4,R840="Referred",3,R840="Admitted",2,R840="Deceased",1,TRUE(),0)</f>
        <v>4</v>
      </c>
      <c r="AH840" s="27" t="str">
        <f aca="false">IF(T840&gt;=4,"Satisfied",IF(T840&gt;=3,"Neutral","Needs Improvement"))</f>
        <v>Satisfied</v>
      </c>
    </row>
    <row r="841" customFormat="false" ht="15" hidden="false" customHeight="false" outlineLevel="0" collapsed="false">
      <c r="A841" s="30" t="s">
        <v>6711</v>
      </c>
      <c r="B841" s="30" t="s">
        <v>3280</v>
      </c>
      <c r="C841" s="30" t="n">
        <v>61</v>
      </c>
      <c r="D841" s="30" t="s">
        <v>181</v>
      </c>
      <c r="E841" s="31" t="n">
        <v>45425</v>
      </c>
      <c r="F841" s="30" t="s">
        <v>1233</v>
      </c>
      <c r="G841" s="31" t="n">
        <v>45428</v>
      </c>
      <c r="H841" s="30" t="s">
        <v>206</v>
      </c>
      <c r="I841" s="30" t="s">
        <v>232</v>
      </c>
      <c r="J841" s="30" t="s">
        <v>593</v>
      </c>
      <c r="K841" s="30" t="s">
        <v>156</v>
      </c>
      <c r="L841" s="30" t="n">
        <v>64</v>
      </c>
      <c r="M841" s="30" t="n">
        <v>55</v>
      </c>
      <c r="N841" s="30" t="s">
        <v>186</v>
      </c>
      <c r="O841" s="30" t="s">
        <v>128</v>
      </c>
      <c r="P841" s="30" t="s">
        <v>129</v>
      </c>
      <c r="Q841" s="32" t="n">
        <v>4434.27</v>
      </c>
      <c r="R841" s="30" t="s">
        <v>130</v>
      </c>
      <c r="S841" s="30" t="s">
        <v>178</v>
      </c>
      <c r="T841" s="30" t="n">
        <v>4</v>
      </c>
      <c r="U841" s="30" t="n">
        <f aca="false">YEAR(E841)</f>
        <v>2024</v>
      </c>
      <c r="V841" s="30" t="str">
        <f aca="false">TEXT(E841,"MMM-YYYY")</f>
        <v>May-2024</v>
      </c>
      <c r="W841" s="30" t="n">
        <f aca="false">MONTH(E841)</f>
        <v>5</v>
      </c>
      <c r="X841" s="30" t="str">
        <f aca="false">TEXT(WEEKDAY(E841,2),"0")&amp;" - "&amp;TEXT(E841,"dddd")</f>
        <v>1 - Monday</v>
      </c>
      <c r="Y841" s="30" t="str">
        <f aca="false">_xlfn.IFS(C841&lt;18,"Child (0-17)",C841&lt;40,"Young Adult (18-39)",C841&lt;60,"Adult (40-59)",TRUE(),"Senior (60+)")</f>
        <v>Senior (60+)</v>
      </c>
      <c r="Z841" s="30" t="n">
        <f aca="false">ROUND(G841-E841,0)</f>
        <v>3</v>
      </c>
      <c r="AA841" s="30" t="n">
        <f aca="false">L841+M841</f>
        <v>119</v>
      </c>
      <c r="AB841" s="30" t="n">
        <f aca="false">IFERROR(ROUND(Q841/AA841,2),0)</f>
        <v>37.26</v>
      </c>
      <c r="AC841" s="30" t="str">
        <f aca="false">IF(AND(K841="Critical",N841="No"),"URGENT - No Bed","Normal")</f>
        <v>Normal</v>
      </c>
      <c r="AD841" s="34" t="n">
        <f aca="false">INDEX(Lookup_Tables!$B$3:$B$12,MATCH(H841,Lookup_Tables!$A$3:$A$12,0))</f>
        <v>2800000</v>
      </c>
      <c r="AE841" s="30" t="str">
        <f aca="false">INDEX(Lookup_Tables!$C$3:$C$12,MATCH(H841,Lookup_Tables!$A$3:$A$12,0))</f>
        <v>Dr. Suresh Nair</v>
      </c>
      <c r="AF841" s="30" t="str">
        <f aca="false">IFERROR(INDEX(Lookup_Tables!$F$16:$F$45,MATCH(I841,Lookup_Tables!$E$16:$E$45,0)),"N/A")</f>
        <v>EMP210</v>
      </c>
      <c r="AG841" s="30" t="n">
        <f aca="false">_xlfn.IFS(R841="Recovered",4,R841="Referred",3,R841="Admitted",2,R841="Deceased",1,TRUE(),0)</f>
        <v>4</v>
      </c>
      <c r="AH841" s="30" t="str">
        <f aca="false">IF(T841&gt;=4,"Satisfied",IF(T841&gt;=3,"Neutral","Needs Improvement"))</f>
        <v>Satisfied</v>
      </c>
    </row>
    <row r="842" customFormat="false" ht="15" hidden="false" customHeight="false" outlineLevel="0" collapsed="false">
      <c r="A842" s="27" t="s">
        <v>7143</v>
      </c>
      <c r="B842" s="27" t="s">
        <v>5196</v>
      </c>
      <c r="C842" s="27" t="n">
        <v>50</v>
      </c>
      <c r="D842" s="27" t="s">
        <v>121</v>
      </c>
      <c r="E842" s="28" t="n">
        <v>45444</v>
      </c>
      <c r="F842" s="27" t="s">
        <v>1104</v>
      </c>
      <c r="G842" s="28" t="n">
        <v>45447</v>
      </c>
      <c r="H842" s="27" t="s">
        <v>183</v>
      </c>
      <c r="I842" s="27" t="s">
        <v>430</v>
      </c>
      <c r="J842" s="27" t="s">
        <v>185</v>
      </c>
      <c r="K842" s="27" t="s">
        <v>126</v>
      </c>
      <c r="L842" s="27" t="n">
        <v>8</v>
      </c>
      <c r="M842" s="27" t="n">
        <v>127</v>
      </c>
      <c r="N842" s="27" t="s">
        <v>186</v>
      </c>
      <c r="O842" s="27" t="s">
        <v>139</v>
      </c>
      <c r="P842" s="27" t="s">
        <v>150</v>
      </c>
      <c r="Q842" s="29" t="n">
        <v>7838.61</v>
      </c>
      <c r="R842" s="27" t="s">
        <v>130</v>
      </c>
      <c r="S842" s="27" t="s">
        <v>131</v>
      </c>
      <c r="T842" s="27" t="n">
        <v>4</v>
      </c>
      <c r="U842" s="27" t="n">
        <f aca="false">YEAR(E842)</f>
        <v>2024</v>
      </c>
      <c r="V842" s="27" t="str">
        <f aca="false">TEXT(E842,"MMM-YYYY")</f>
        <v>Jun-2024</v>
      </c>
      <c r="W842" s="27" t="n">
        <f aca="false">MONTH(E842)</f>
        <v>6</v>
      </c>
      <c r="X842" s="27" t="str">
        <f aca="false">TEXT(WEEKDAY(E842,2),"0")&amp;" - "&amp;TEXT(E842,"dddd")</f>
        <v>6 - Saturday</v>
      </c>
      <c r="Y842" s="27" t="str">
        <f aca="false">_xlfn.IFS(C842&lt;18,"Child (0-17)",C842&lt;40,"Young Adult (18-39)",C842&lt;60,"Adult (40-59)",TRUE(),"Senior (60+)")</f>
        <v>Adult (40-59)</v>
      </c>
      <c r="Z842" s="27" t="n">
        <f aca="false">ROUND(G842-E842,0)</f>
        <v>3</v>
      </c>
      <c r="AA842" s="27" t="n">
        <f aca="false">L842+M842</f>
        <v>135</v>
      </c>
      <c r="AB842" s="27" t="n">
        <f aca="false">IFERROR(ROUND(Q842/AA842,2),0)</f>
        <v>58.06</v>
      </c>
      <c r="AC842" s="27" t="str">
        <f aca="false">IF(AND(K842="Critical",N842="No"),"URGENT - No Bed","Normal")</f>
        <v>Normal</v>
      </c>
      <c r="AD842" s="33" t="n">
        <f aca="false">INDEX(Lookup_Tables!$B$3:$B$12,MATCH(H842,Lookup_Tables!$A$3:$A$12,0))</f>
        <v>3100000</v>
      </c>
      <c r="AE842" s="27" t="str">
        <f aca="false">INDEX(Lookup_Tables!$C$3:$C$12,MATCH(H842,Lookup_Tables!$A$3:$A$12,0))</f>
        <v>Dr. Kavita Rao</v>
      </c>
      <c r="AF842" s="27" t="str">
        <f aca="false">IFERROR(INDEX(Lookup_Tables!$F$16:$F$45,MATCH(I842,Lookup_Tables!$E$16:$E$45,0)),"N/A")</f>
        <v>EMP224</v>
      </c>
      <c r="AG842" s="27" t="n">
        <f aca="false">_xlfn.IFS(R842="Recovered",4,R842="Referred",3,R842="Admitted",2,R842="Deceased",1,TRUE(),0)</f>
        <v>4</v>
      </c>
      <c r="AH842" s="27" t="str">
        <f aca="false">IF(T842&gt;=4,"Satisfied",IF(T842&gt;=3,"Neutral","Needs Improvement"))</f>
        <v>Satisfied</v>
      </c>
    </row>
    <row r="843" customFormat="false" ht="15" hidden="false" customHeight="false" outlineLevel="0" collapsed="false">
      <c r="A843" s="30" t="s">
        <v>4253</v>
      </c>
      <c r="B843" s="30" t="s">
        <v>4254</v>
      </c>
      <c r="C843" s="30" t="n">
        <v>23</v>
      </c>
      <c r="D843" s="30" t="s">
        <v>181</v>
      </c>
      <c r="E843" s="31" t="n">
        <v>45462</v>
      </c>
      <c r="F843" s="30" t="s">
        <v>303</v>
      </c>
      <c r="G843" s="31" t="n">
        <v>45466</v>
      </c>
      <c r="H843" s="30" t="s">
        <v>242</v>
      </c>
      <c r="I843" s="30" t="s">
        <v>315</v>
      </c>
      <c r="J843" s="30" t="s">
        <v>422</v>
      </c>
      <c r="K843" s="30" t="s">
        <v>126</v>
      </c>
      <c r="L843" s="30" t="n">
        <v>15</v>
      </c>
      <c r="M843" s="30" t="n">
        <v>107</v>
      </c>
      <c r="N843" s="30" t="s">
        <v>186</v>
      </c>
      <c r="O843" s="30" t="s">
        <v>139</v>
      </c>
      <c r="P843" s="30" t="s">
        <v>140</v>
      </c>
      <c r="Q843" s="32" t="n">
        <v>7260.35</v>
      </c>
      <c r="R843" s="30" t="s">
        <v>130</v>
      </c>
      <c r="S843" s="30" t="s">
        <v>131</v>
      </c>
      <c r="T843" s="30" t="n">
        <v>4</v>
      </c>
      <c r="U843" s="30" t="n">
        <f aca="false">YEAR(E843)</f>
        <v>2024</v>
      </c>
      <c r="V843" s="30" t="str">
        <f aca="false">TEXT(E843,"MMM-YYYY")</f>
        <v>Jun-2024</v>
      </c>
      <c r="W843" s="30" t="n">
        <f aca="false">MONTH(E843)</f>
        <v>6</v>
      </c>
      <c r="X843" s="30" t="str">
        <f aca="false">TEXT(WEEKDAY(E843,2),"0")&amp;" - "&amp;TEXT(E843,"dddd")</f>
        <v>3 - Wednesday</v>
      </c>
      <c r="Y843" s="30" t="str">
        <f aca="false">_xlfn.IFS(C843&lt;18,"Child (0-17)",C843&lt;40,"Young Adult (18-39)",C843&lt;60,"Adult (40-59)",TRUE(),"Senior (60+)")</f>
        <v>Young Adult (18-39)</v>
      </c>
      <c r="Z843" s="30" t="n">
        <f aca="false">ROUND(G843-E843,0)</f>
        <v>4</v>
      </c>
      <c r="AA843" s="30" t="n">
        <f aca="false">L843+M843</f>
        <v>122</v>
      </c>
      <c r="AB843" s="30" t="n">
        <f aca="false">IFERROR(ROUND(Q843/AA843,2),0)</f>
        <v>59.51</v>
      </c>
      <c r="AC843" s="30" t="str">
        <f aca="false">IF(AND(K843="Critical",N843="No"),"URGENT - No Bed","Normal")</f>
        <v>Normal</v>
      </c>
      <c r="AD843" s="34" t="n">
        <f aca="false">INDEX(Lookup_Tables!$B$3:$B$12,MATCH(H843,Lookup_Tables!$A$3:$A$12,0))</f>
        <v>3000000</v>
      </c>
      <c r="AE843" s="30" t="str">
        <f aca="false">INDEX(Lookup_Tables!$C$3:$C$12,MATCH(H843,Lookup_Tables!$A$3:$A$12,0))</f>
        <v>Dr. Pooja Iyer</v>
      </c>
      <c r="AF843" s="30" t="str">
        <f aca="false">IFERROR(INDEX(Lookup_Tables!$F$16:$F$45,MATCH(I843,Lookup_Tables!$E$16:$E$45,0)),"N/A")</f>
        <v>EMP213</v>
      </c>
      <c r="AG843" s="30" t="n">
        <f aca="false">_xlfn.IFS(R843="Recovered",4,R843="Referred",3,R843="Admitted",2,R843="Deceased",1,TRUE(),0)</f>
        <v>4</v>
      </c>
      <c r="AH843" s="30" t="str">
        <f aca="false">IF(T843&gt;=4,"Satisfied",IF(T843&gt;=3,"Neutral","Needs Improvement"))</f>
        <v>Satisfied</v>
      </c>
    </row>
    <row r="844" customFormat="false" ht="15" hidden="false" customHeight="false" outlineLevel="0" collapsed="false">
      <c r="A844" s="27" t="s">
        <v>4657</v>
      </c>
      <c r="B844" s="27" t="s">
        <v>722</v>
      </c>
      <c r="C844" s="27" t="n">
        <v>18</v>
      </c>
      <c r="D844" s="27" t="s">
        <v>181</v>
      </c>
      <c r="E844" s="28" t="n">
        <v>45297</v>
      </c>
      <c r="F844" s="27" t="s">
        <v>705</v>
      </c>
      <c r="G844" s="28" t="n">
        <v>45298</v>
      </c>
      <c r="H844" s="27" t="s">
        <v>206</v>
      </c>
      <c r="I844" s="27" t="s">
        <v>207</v>
      </c>
      <c r="J844" s="27" t="s">
        <v>208</v>
      </c>
      <c r="K844" s="27" t="s">
        <v>156</v>
      </c>
      <c r="L844" s="27" t="n">
        <v>38</v>
      </c>
      <c r="M844" s="27" t="n">
        <v>43</v>
      </c>
      <c r="N844" s="27" t="s">
        <v>127</v>
      </c>
      <c r="O844" s="27" t="s">
        <v>149</v>
      </c>
      <c r="P844" s="27" t="s">
        <v>150</v>
      </c>
      <c r="Q844" s="29" t="n">
        <v>2797.2</v>
      </c>
      <c r="R844" s="27" t="s">
        <v>130</v>
      </c>
      <c r="S844" s="27" t="s">
        <v>131</v>
      </c>
      <c r="T844" s="27" t="n">
        <v>5</v>
      </c>
      <c r="U844" s="27" t="n">
        <f aca="false">YEAR(E844)</f>
        <v>2024</v>
      </c>
      <c r="V844" s="27" t="str">
        <f aca="false">TEXT(E844,"MMM-YYYY")</f>
        <v>Jan-2024</v>
      </c>
      <c r="W844" s="27" t="n">
        <f aca="false">MONTH(E844)</f>
        <v>1</v>
      </c>
      <c r="X844" s="27" t="str">
        <f aca="false">TEXT(WEEKDAY(E844,2),"0")&amp;" - "&amp;TEXT(E844,"dddd")</f>
        <v>6 - Saturday</v>
      </c>
      <c r="Y844" s="27" t="str">
        <f aca="false">_xlfn.IFS(C844&lt;18,"Child (0-17)",C844&lt;40,"Young Adult (18-39)",C844&lt;60,"Adult (40-59)",TRUE(),"Senior (60+)")</f>
        <v>Young Adult (18-39)</v>
      </c>
      <c r="Z844" s="27" t="n">
        <f aca="false">ROUND(G844-E844,0)</f>
        <v>1</v>
      </c>
      <c r="AA844" s="27" t="n">
        <f aca="false">L844+M844</f>
        <v>81</v>
      </c>
      <c r="AB844" s="27" t="n">
        <f aca="false">IFERROR(ROUND(Q844/AA844,2),0)</f>
        <v>34.53</v>
      </c>
      <c r="AC844" s="27" t="str">
        <f aca="false">IF(AND(K844="Critical",N844="No"),"URGENT - No Bed","Normal")</f>
        <v>Normal</v>
      </c>
      <c r="AD844" s="33" t="n">
        <f aca="false">INDEX(Lookup_Tables!$B$3:$B$12,MATCH(H844,Lookup_Tables!$A$3:$A$12,0))</f>
        <v>2800000</v>
      </c>
      <c r="AE844" s="27" t="str">
        <f aca="false">INDEX(Lookup_Tables!$C$3:$C$12,MATCH(H844,Lookup_Tables!$A$3:$A$12,0))</f>
        <v>Dr. Suresh Nair</v>
      </c>
      <c r="AF844" s="27" t="str">
        <f aca="false">IFERROR(INDEX(Lookup_Tables!$F$16:$F$45,MATCH(I844,Lookup_Tables!$E$16:$E$45,0)),"N/A")</f>
        <v>EMP209</v>
      </c>
      <c r="AG844" s="27" t="n">
        <f aca="false">_xlfn.IFS(R844="Recovered",4,R844="Referred",3,R844="Admitted",2,R844="Deceased",1,TRUE(),0)</f>
        <v>4</v>
      </c>
      <c r="AH844" s="27" t="str">
        <f aca="false">IF(T844&gt;=4,"Satisfied",IF(T844&gt;=3,"Neutral","Needs Improvement"))</f>
        <v>Satisfied</v>
      </c>
    </row>
    <row r="845" customFormat="false" ht="15" hidden="false" customHeight="false" outlineLevel="0" collapsed="false">
      <c r="A845" s="30" t="s">
        <v>3357</v>
      </c>
      <c r="B845" s="30" t="s">
        <v>3358</v>
      </c>
      <c r="C845" s="30" t="n">
        <v>32</v>
      </c>
      <c r="D845" s="30" t="s">
        <v>181</v>
      </c>
      <c r="E845" s="31" t="n">
        <v>45353</v>
      </c>
      <c r="F845" s="30" t="s">
        <v>826</v>
      </c>
      <c r="G845" s="31" t="n">
        <v>45354</v>
      </c>
      <c r="H845" s="30" t="s">
        <v>206</v>
      </c>
      <c r="I845" s="30" t="s">
        <v>207</v>
      </c>
      <c r="J845" s="30" t="s">
        <v>208</v>
      </c>
      <c r="K845" s="30" t="s">
        <v>156</v>
      </c>
      <c r="L845" s="30" t="n">
        <v>71</v>
      </c>
      <c r="M845" s="30" t="n">
        <v>89</v>
      </c>
      <c r="N845" s="30" t="s">
        <v>127</v>
      </c>
      <c r="O845" s="30" t="s">
        <v>128</v>
      </c>
      <c r="P845" s="30" t="s">
        <v>187</v>
      </c>
      <c r="Q845" s="32" t="n">
        <v>3507.19</v>
      </c>
      <c r="R845" s="30" t="s">
        <v>130</v>
      </c>
      <c r="S845" s="30" t="s">
        <v>197</v>
      </c>
      <c r="T845" s="30" t="n">
        <v>4</v>
      </c>
      <c r="U845" s="30" t="n">
        <f aca="false">YEAR(E845)</f>
        <v>2024</v>
      </c>
      <c r="V845" s="30" t="str">
        <f aca="false">TEXT(E845,"MMM-YYYY")</f>
        <v>Mar-2024</v>
      </c>
      <c r="W845" s="30" t="n">
        <f aca="false">MONTH(E845)</f>
        <v>3</v>
      </c>
      <c r="X845" s="30" t="str">
        <f aca="false">TEXT(WEEKDAY(E845,2),"0")&amp;" - "&amp;TEXT(E845,"dddd")</f>
        <v>6 - Saturday</v>
      </c>
      <c r="Y845" s="30" t="str">
        <f aca="false">_xlfn.IFS(C845&lt;18,"Child (0-17)",C845&lt;40,"Young Adult (18-39)",C845&lt;60,"Adult (40-59)",TRUE(),"Senior (60+)")</f>
        <v>Young Adult (18-39)</v>
      </c>
      <c r="Z845" s="30" t="n">
        <f aca="false">ROUND(G845-E845,0)</f>
        <v>1</v>
      </c>
      <c r="AA845" s="30" t="n">
        <f aca="false">L845+M845</f>
        <v>160</v>
      </c>
      <c r="AB845" s="30" t="n">
        <f aca="false">IFERROR(ROUND(Q845/AA845,2),0)</f>
        <v>21.92</v>
      </c>
      <c r="AC845" s="30" t="str">
        <f aca="false">IF(AND(K845="Critical",N845="No"),"URGENT - No Bed","Normal")</f>
        <v>Normal</v>
      </c>
      <c r="AD845" s="34" t="n">
        <f aca="false">INDEX(Lookup_Tables!$B$3:$B$12,MATCH(H845,Lookup_Tables!$A$3:$A$12,0))</f>
        <v>2800000</v>
      </c>
      <c r="AE845" s="30" t="str">
        <f aca="false">INDEX(Lookup_Tables!$C$3:$C$12,MATCH(H845,Lookup_Tables!$A$3:$A$12,0))</f>
        <v>Dr. Suresh Nair</v>
      </c>
      <c r="AF845" s="30" t="str">
        <f aca="false">IFERROR(INDEX(Lookup_Tables!$F$16:$F$45,MATCH(I845,Lookup_Tables!$E$16:$E$45,0)),"N/A")</f>
        <v>EMP209</v>
      </c>
      <c r="AG845" s="30" t="n">
        <f aca="false">_xlfn.IFS(R845="Recovered",4,R845="Referred",3,R845="Admitted",2,R845="Deceased",1,TRUE(),0)</f>
        <v>4</v>
      </c>
      <c r="AH845" s="30" t="str">
        <f aca="false">IF(T845&gt;=4,"Satisfied",IF(T845&gt;=3,"Neutral","Needs Improvement"))</f>
        <v>Satisfied</v>
      </c>
    </row>
    <row r="846" customFormat="false" ht="15" hidden="false" customHeight="false" outlineLevel="0" collapsed="false">
      <c r="A846" s="27" t="s">
        <v>415</v>
      </c>
      <c r="B846" s="27" t="s">
        <v>416</v>
      </c>
      <c r="C846" s="27" t="n">
        <v>47</v>
      </c>
      <c r="D846" s="27" t="s">
        <v>181</v>
      </c>
      <c r="E846" s="28" t="n">
        <v>45303</v>
      </c>
      <c r="F846" s="27" t="s">
        <v>417</v>
      </c>
      <c r="G846" s="28" t="n">
        <v>45303</v>
      </c>
      <c r="H846" s="27" t="s">
        <v>123</v>
      </c>
      <c r="I846" s="27" t="s">
        <v>124</v>
      </c>
      <c r="J846" s="27" t="s">
        <v>418</v>
      </c>
      <c r="K846" s="27" t="s">
        <v>138</v>
      </c>
      <c r="L846" s="27" t="n">
        <v>70</v>
      </c>
      <c r="M846" s="27" t="n">
        <v>36</v>
      </c>
      <c r="N846" s="27" t="s">
        <v>127</v>
      </c>
      <c r="O846" s="27" t="s">
        <v>128</v>
      </c>
      <c r="P846" s="27" t="s">
        <v>129</v>
      </c>
      <c r="Q846" s="29" t="n">
        <v>2500.9</v>
      </c>
      <c r="R846" s="27" t="s">
        <v>130</v>
      </c>
      <c r="S846" s="27" t="s">
        <v>131</v>
      </c>
      <c r="T846" s="27" t="n">
        <v>4</v>
      </c>
      <c r="U846" s="27" t="n">
        <f aca="false">YEAR(E846)</f>
        <v>2024</v>
      </c>
      <c r="V846" s="27" t="str">
        <f aca="false">TEXT(E846,"MMM-YYYY")</f>
        <v>Jan-2024</v>
      </c>
      <c r="W846" s="27" t="n">
        <f aca="false">MONTH(E846)</f>
        <v>1</v>
      </c>
      <c r="X846" s="27" t="str">
        <f aca="false">TEXT(WEEKDAY(E846,2),"0")&amp;" - "&amp;TEXT(E846,"dddd")</f>
        <v>5 - Friday</v>
      </c>
      <c r="Y846" s="27" t="str">
        <f aca="false">_xlfn.IFS(C846&lt;18,"Child (0-17)",C846&lt;40,"Young Adult (18-39)",C846&lt;60,"Adult (40-59)",TRUE(),"Senior (60+)")</f>
        <v>Adult (40-59)</v>
      </c>
      <c r="Z846" s="27" t="n">
        <f aca="false">ROUND(G846-E846,0)</f>
        <v>0</v>
      </c>
      <c r="AA846" s="27" t="n">
        <f aca="false">L846+M846</f>
        <v>106</v>
      </c>
      <c r="AB846" s="27" t="n">
        <f aca="false">IFERROR(ROUND(Q846/AA846,2),0)</f>
        <v>23.59</v>
      </c>
      <c r="AC846" s="27" t="str">
        <f aca="false">IF(AND(K846="Critical",N846="No"),"URGENT - No Bed","Normal")</f>
        <v>Normal</v>
      </c>
      <c r="AD846" s="33" t="n">
        <f aca="false">INDEX(Lookup_Tables!$B$3:$B$12,MATCH(H846,Lookup_Tables!$A$3:$A$12,0))</f>
        <v>2200000</v>
      </c>
      <c r="AE846" s="27" t="str">
        <f aca="false">INDEX(Lookup_Tables!$C$3:$C$12,MATCH(H846,Lookup_Tables!$A$3:$A$12,0))</f>
        <v>Dr. Rohan Das</v>
      </c>
      <c r="AF846" s="27" t="str">
        <f aca="false">IFERROR(INDEX(Lookup_Tables!$F$16:$F$45,MATCH(I846,Lookup_Tables!$E$16:$E$45,0)),"N/A")</f>
        <v>EMP205</v>
      </c>
      <c r="AG846" s="27" t="n">
        <f aca="false">_xlfn.IFS(R846="Recovered",4,R846="Referred",3,R846="Admitted",2,R846="Deceased",1,TRUE(),0)</f>
        <v>4</v>
      </c>
      <c r="AH846" s="27" t="str">
        <f aca="false">IF(T846&gt;=4,"Satisfied",IF(T846&gt;=3,"Neutral","Needs Improvement"))</f>
        <v>Satisfied</v>
      </c>
    </row>
    <row r="847" customFormat="false" ht="15" hidden="false" customHeight="false" outlineLevel="0" collapsed="false">
      <c r="A847" s="30" t="s">
        <v>2729</v>
      </c>
      <c r="B847" s="30" t="s">
        <v>807</v>
      </c>
      <c r="C847" s="30" t="n">
        <v>53</v>
      </c>
      <c r="D847" s="30" t="s">
        <v>181</v>
      </c>
      <c r="E847" s="31" t="n">
        <v>45324</v>
      </c>
      <c r="F847" s="30" t="s">
        <v>682</v>
      </c>
      <c r="G847" s="31" t="n">
        <v>45326</v>
      </c>
      <c r="H847" s="30" t="s">
        <v>206</v>
      </c>
      <c r="I847" s="30" t="s">
        <v>300</v>
      </c>
      <c r="J847" s="30" t="s">
        <v>208</v>
      </c>
      <c r="K847" s="30" t="s">
        <v>126</v>
      </c>
      <c r="L847" s="30" t="n">
        <v>22</v>
      </c>
      <c r="M847" s="30" t="n">
        <v>69</v>
      </c>
      <c r="N847" s="30" t="s">
        <v>186</v>
      </c>
      <c r="O847" s="30" t="s">
        <v>139</v>
      </c>
      <c r="P847" s="30" t="s">
        <v>187</v>
      </c>
      <c r="Q847" s="32" t="n">
        <v>8526.67</v>
      </c>
      <c r="R847" s="30" t="s">
        <v>130</v>
      </c>
      <c r="S847" s="30" t="s">
        <v>197</v>
      </c>
      <c r="T847" s="30" t="n">
        <v>4</v>
      </c>
      <c r="U847" s="30" t="n">
        <f aca="false">YEAR(E847)</f>
        <v>2024</v>
      </c>
      <c r="V847" s="30" t="str">
        <f aca="false">TEXT(E847,"MMM-YYYY")</f>
        <v>Feb-2024</v>
      </c>
      <c r="W847" s="30" t="n">
        <f aca="false">MONTH(E847)</f>
        <v>2</v>
      </c>
      <c r="X847" s="30" t="str">
        <f aca="false">TEXT(WEEKDAY(E847,2),"0")&amp;" - "&amp;TEXT(E847,"dddd")</f>
        <v>5 - Friday</v>
      </c>
      <c r="Y847" s="30" t="str">
        <f aca="false">_xlfn.IFS(C847&lt;18,"Child (0-17)",C847&lt;40,"Young Adult (18-39)",C847&lt;60,"Adult (40-59)",TRUE(),"Senior (60+)")</f>
        <v>Adult (40-59)</v>
      </c>
      <c r="Z847" s="30" t="n">
        <f aca="false">ROUND(G847-E847,0)</f>
        <v>2</v>
      </c>
      <c r="AA847" s="30" t="n">
        <f aca="false">L847+M847</f>
        <v>91</v>
      </c>
      <c r="AB847" s="30" t="n">
        <f aca="false">IFERROR(ROUND(Q847/AA847,2),0)</f>
        <v>93.7</v>
      </c>
      <c r="AC847" s="30" t="str">
        <f aca="false">IF(AND(K847="Critical",N847="No"),"URGENT - No Bed","Normal")</f>
        <v>Normal</v>
      </c>
      <c r="AD847" s="34" t="n">
        <f aca="false">INDEX(Lookup_Tables!$B$3:$B$12,MATCH(H847,Lookup_Tables!$A$3:$A$12,0))</f>
        <v>2800000</v>
      </c>
      <c r="AE847" s="30" t="str">
        <f aca="false">INDEX(Lookup_Tables!$C$3:$C$12,MATCH(H847,Lookup_Tables!$A$3:$A$12,0))</f>
        <v>Dr. Suresh Nair</v>
      </c>
      <c r="AF847" s="30" t="str">
        <f aca="false">IFERROR(INDEX(Lookup_Tables!$F$16:$F$45,MATCH(I847,Lookup_Tables!$E$16:$E$45,0)),"N/A")</f>
        <v>EMP211</v>
      </c>
      <c r="AG847" s="30" t="n">
        <f aca="false">_xlfn.IFS(R847="Recovered",4,R847="Referred",3,R847="Admitted",2,R847="Deceased",1,TRUE(),0)</f>
        <v>4</v>
      </c>
      <c r="AH847" s="30" t="str">
        <f aca="false">IF(T847&gt;=4,"Satisfied",IF(T847&gt;=3,"Neutral","Needs Improvement"))</f>
        <v>Satisfied</v>
      </c>
    </row>
    <row r="848" customFormat="false" ht="15" hidden="false" customHeight="false" outlineLevel="0" collapsed="false">
      <c r="A848" s="27" t="s">
        <v>3174</v>
      </c>
      <c r="B848" s="27" t="s">
        <v>3175</v>
      </c>
      <c r="C848" s="27" t="n">
        <v>59</v>
      </c>
      <c r="D848" s="27" t="s">
        <v>121</v>
      </c>
      <c r="E848" s="28" t="n">
        <v>45542</v>
      </c>
      <c r="F848" s="27" t="s">
        <v>1240</v>
      </c>
      <c r="G848" s="28" t="n">
        <v>45542</v>
      </c>
      <c r="H848" s="27" t="s">
        <v>217</v>
      </c>
      <c r="I848" s="27" t="s">
        <v>344</v>
      </c>
      <c r="J848" s="27" t="s">
        <v>218</v>
      </c>
      <c r="K848" s="27" t="s">
        <v>138</v>
      </c>
      <c r="L848" s="27" t="n">
        <v>78</v>
      </c>
      <c r="M848" s="27" t="n">
        <v>41</v>
      </c>
      <c r="N848" s="27" t="s">
        <v>127</v>
      </c>
      <c r="O848" s="27" t="s">
        <v>128</v>
      </c>
      <c r="P848" s="27" t="s">
        <v>150</v>
      </c>
      <c r="Q848" s="29" t="n">
        <v>2367.4</v>
      </c>
      <c r="R848" s="27" t="s">
        <v>130</v>
      </c>
      <c r="S848" s="27" t="s">
        <v>151</v>
      </c>
      <c r="T848" s="27" t="n">
        <v>3</v>
      </c>
      <c r="U848" s="27" t="n">
        <f aca="false">YEAR(E848)</f>
        <v>2024</v>
      </c>
      <c r="V848" s="27" t="str">
        <f aca="false">TEXT(E848,"MMM-YYYY")</f>
        <v>Sep-2024</v>
      </c>
      <c r="W848" s="27" t="n">
        <f aca="false">MONTH(E848)</f>
        <v>9</v>
      </c>
      <c r="X848" s="27" t="str">
        <f aca="false">TEXT(WEEKDAY(E848,2),"0")&amp;" - "&amp;TEXT(E848,"dddd")</f>
        <v>6 - Saturday</v>
      </c>
      <c r="Y848" s="27" t="str">
        <f aca="false">_xlfn.IFS(C848&lt;18,"Child (0-17)",C848&lt;40,"Young Adult (18-39)",C848&lt;60,"Adult (40-59)",TRUE(),"Senior (60+)")</f>
        <v>Adult (40-59)</v>
      </c>
      <c r="Z848" s="27" t="n">
        <f aca="false">ROUND(G848-E848,0)</f>
        <v>0</v>
      </c>
      <c r="AA848" s="27" t="n">
        <f aca="false">L848+M848</f>
        <v>119</v>
      </c>
      <c r="AB848" s="27" t="n">
        <f aca="false">IFERROR(ROUND(Q848/AA848,2),0)</f>
        <v>19.89</v>
      </c>
      <c r="AC848" s="27" t="str">
        <f aca="false">IF(AND(K848="Critical",N848="No"),"URGENT - No Bed","Normal")</f>
        <v>Normal</v>
      </c>
      <c r="AD848" s="33" t="n">
        <f aca="false">INDEX(Lookup_Tables!$B$3:$B$12,MATCH(H848,Lookup_Tables!$A$3:$A$12,0))</f>
        <v>4200000</v>
      </c>
      <c r="AE848" s="27" t="str">
        <f aca="false">INDEX(Lookup_Tables!$C$3:$C$12,MATCH(H848,Lookup_Tables!$A$3:$A$12,0))</f>
        <v>Dr. Anil Kapoor</v>
      </c>
      <c r="AF848" s="27" t="str">
        <f aca="false">IFERROR(INDEX(Lookup_Tables!$F$16:$F$45,MATCH(I848,Lookup_Tables!$E$16:$E$45,0)),"N/A")</f>
        <v>EMP201</v>
      </c>
      <c r="AG848" s="27" t="n">
        <f aca="false">_xlfn.IFS(R848="Recovered",4,R848="Referred",3,R848="Admitted",2,R848="Deceased",1,TRUE(),0)</f>
        <v>4</v>
      </c>
      <c r="AH848" s="27" t="str">
        <f aca="false">IF(T848&gt;=4,"Satisfied",IF(T848&gt;=3,"Neutral","Needs Improvement"))</f>
        <v>Neutral</v>
      </c>
    </row>
    <row r="849" customFormat="false" ht="15" hidden="false" customHeight="false" outlineLevel="0" collapsed="false">
      <c r="A849" s="30" t="s">
        <v>5262</v>
      </c>
      <c r="B849" s="30" t="s">
        <v>4451</v>
      </c>
      <c r="C849" s="30" t="n">
        <v>44</v>
      </c>
      <c r="D849" s="30" t="s">
        <v>181</v>
      </c>
      <c r="E849" s="31" t="n">
        <v>45381</v>
      </c>
      <c r="F849" s="30" t="s">
        <v>1175</v>
      </c>
      <c r="G849" s="31" t="n">
        <v>45383</v>
      </c>
      <c r="H849" s="30" t="s">
        <v>135</v>
      </c>
      <c r="I849" s="30" t="s">
        <v>251</v>
      </c>
      <c r="J849" s="30" t="s">
        <v>262</v>
      </c>
      <c r="K849" s="30" t="s">
        <v>156</v>
      </c>
      <c r="L849" s="30" t="n">
        <v>67</v>
      </c>
      <c r="M849" s="30" t="n">
        <v>73</v>
      </c>
      <c r="N849" s="30" t="s">
        <v>127</v>
      </c>
      <c r="O849" s="30" t="s">
        <v>139</v>
      </c>
      <c r="P849" s="30" t="s">
        <v>129</v>
      </c>
      <c r="Q849" s="32" t="n">
        <v>3815.66</v>
      </c>
      <c r="R849" s="30" t="s">
        <v>130</v>
      </c>
      <c r="S849" s="30" t="s">
        <v>197</v>
      </c>
      <c r="T849" s="30" t="n">
        <v>5</v>
      </c>
      <c r="U849" s="30" t="n">
        <f aca="false">YEAR(E849)</f>
        <v>2024</v>
      </c>
      <c r="V849" s="30" t="str">
        <f aca="false">TEXT(E849,"MMM-YYYY")</f>
        <v>Mar-2024</v>
      </c>
      <c r="W849" s="30" t="n">
        <f aca="false">MONTH(E849)</f>
        <v>3</v>
      </c>
      <c r="X849" s="30" t="str">
        <f aca="false">TEXT(WEEKDAY(E849,2),"0")&amp;" - "&amp;TEXT(E849,"dddd")</f>
        <v>6 - Saturday</v>
      </c>
      <c r="Y849" s="30" t="str">
        <f aca="false">_xlfn.IFS(C849&lt;18,"Child (0-17)",C849&lt;40,"Young Adult (18-39)",C849&lt;60,"Adult (40-59)",TRUE(),"Senior (60+)")</f>
        <v>Adult (40-59)</v>
      </c>
      <c r="Z849" s="30" t="n">
        <f aca="false">ROUND(G849-E849,0)</f>
        <v>2</v>
      </c>
      <c r="AA849" s="30" t="n">
        <f aca="false">L849+M849</f>
        <v>140</v>
      </c>
      <c r="AB849" s="30" t="n">
        <f aca="false">IFERROR(ROUND(Q849/AA849,2),0)</f>
        <v>27.25</v>
      </c>
      <c r="AC849" s="30" t="str">
        <f aca="false">IF(AND(K849="Critical",N849="No"),"URGENT - No Bed","Normal")</f>
        <v>Normal</v>
      </c>
      <c r="AD849" s="34" t="n">
        <f aca="false">INDEX(Lookup_Tables!$B$3:$B$12,MATCH(H849,Lookup_Tables!$A$3:$A$12,0))</f>
        <v>4600000</v>
      </c>
      <c r="AE849" s="30" t="str">
        <f aca="false">INDEX(Lookup_Tables!$C$3:$C$12,MATCH(H849,Lookup_Tables!$A$3:$A$12,0))</f>
        <v>Dr. Farhan Khan</v>
      </c>
      <c r="AF849" s="30" t="str">
        <f aca="false">IFERROR(INDEX(Lookup_Tables!$F$16:$F$45,MATCH(I849,Lookup_Tables!$E$16:$E$45,0)),"N/A")</f>
        <v>EMP207</v>
      </c>
      <c r="AG849" s="30" t="n">
        <f aca="false">_xlfn.IFS(R849="Recovered",4,R849="Referred",3,R849="Admitted",2,R849="Deceased",1,TRUE(),0)</f>
        <v>4</v>
      </c>
      <c r="AH849" s="30" t="str">
        <f aca="false">IF(T849&gt;=4,"Satisfied",IF(T849&gt;=3,"Neutral","Needs Improvement"))</f>
        <v>Satisfied</v>
      </c>
    </row>
    <row r="850" customFormat="false" ht="15" hidden="false" customHeight="false" outlineLevel="0" collapsed="false">
      <c r="A850" s="27" t="s">
        <v>5542</v>
      </c>
      <c r="B850" s="27" t="s">
        <v>2074</v>
      </c>
      <c r="C850" s="27" t="n">
        <v>21</v>
      </c>
      <c r="D850" s="27" t="s">
        <v>181</v>
      </c>
      <c r="E850" s="28" t="n">
        <v>45475</v>
      </c>
      <c r="F850" s="27" t="s">
        <v>753</v>
      </c>
      <c r="G850" s="28" t="n">
        <v>45481</v>
      </c>
      <c r="H850" s="27" t="s">
        <v>123</v>
      </c>
      <c r="I850" s="27" t="s">
        <v>124</v>
      </c>
      <c r="J850" s="27" t="s">
        <v>418</v>
      </c>
      <c r="K850" s="27" t="s">
        <v>126</v>
      </c>
      <c r="L850" s="27" t="n">
        <v>26</v>
      </c>
      <c r="M850" s="27" t="n">
        <v>109</v>
      </c>
      <c r="N850" s="27" t="s">
        <v>127</v>
      </c>
      <c r="O850" s="27" t="s">
        <v>149</v>
      </c>
      <c r="P850" s="27" t="s">
        <v>140</v>
      </c>
      <c r="Q850" s="29" t="n">
        <v>8332.59</v>
      </c>
      <c r="R850" s="27" t="s">
        <v>130</v>
      </c>
      <c r="S850" s="27" t="s">
        <v>192</v>
      </c>
      <c r="T850" s="27" t="n">
        <v>3</v>
      </c>
      <c r="U850" s="27" t="n">
        <f aca="false">YEAR(E850)</f>
        <v>2024</v>
      </c>
      <c r="V850" s="27" t="str">
        <f aca="false">TEXT(E850,"MMM-YYYY")</f>
        <v>Jul-2024</v>
      </c>
      <c r="W850" s="27" t="n">
        <f aca="false">MONTH(E850)</f>
        <v>7</v>
      </c>
      <c r="X850" s="27" t="str">
        <f aca="false">TEXT(WEEKDAY(E850,2),"0")&amp;" - "&amp;TEXT(E850,"dddd")</f>
        <v>2 - Tuesday</v>
      </c>
      <c r="Y850" s="27" t="str">
        <f aca="false">_xlfn.IFS(C850&lt;18,"Child (0-17)",C850&lt;40,"Young Adult (18-39)",C850&lt;60,"Adult (40-59)",TRUE(),"Senior (60+)")</f>
        <v>Young Adult (18-39)</v>
      </c>
      <c r="Z850" s="27" t="n">
        <f aca="false">ROUND(G850-E850,0)</f>
        <v>6</v>
      </c>
      <c r="AA850" s="27" t="n">
        <f aca="false">L850+M850</f>
        <v>135</v>
      </c>
      <c r="AB850" s="27" t="n">
        <f aca="false">IFERROR(ROUND(Q850/AA850,2),0)</f>
        <v>61.72</v>
      </c>
      <c r="AC850" s="27" t="str">
        <f aca="false">IF(AND(K850="Critical",N850="No"),"URGENT - No Bed","Normal")</f>
        <v>Normal</v>
      </c>
      <c r="AD850" s="33" t="n">
        <f aca="false">INDEX(Lookup_Tables!$B$3:$B$12,MATCH(H850,Lookup_Tables!$A$3:$A$12,0))</f>
        <v>2200000</v>
      </c>
      <c r="AE850" s="27" t="str">
        <f aca="false">INDEX(Lookup_Tables!$C$3:$C$12,MATCH(H850,Lookup_Tables!$A$3:$A$12,0))</f>
        <v>Dr. Rohan Das</v>
      </c>
      <c r="AF850" s="27" t="str">
        <f aca="false">IFERROR(INDEX(Lookup_Tables!$F$16:$F$45,MATCH(I850,Lookup_Tables!$E$16:$E$45,0)),"N/A")</f>
        <v>EMP205</v>
      </c>
      <c r="AG850" s="27" t="n">
        <f aca="false">_xlfn.IFS(R850="Recovered",4,R850="Referred",3,R850="Admitted",2,R850="Deceased",1,TRUE(),0)</f>
        <v>4</v>
      </c>
      <c r="AH850" s="27" t="str">
        <f aca="false">IF(T850&gt;=4,"Satisfied",IF(T850&gt;=3,"Neutral","Needs Improvement"))</f>
        <v>Neutral</v>
      </c>
    </row>
    <row r="851" customFormat="false" ht="15" hidden="false" customHeight="false" outlineLevel="0" collapsed="false">
      <c r="A851" s="30" t="s">
        <v>7069</v>
      </c>
      <c r="B851" s="30" t="s">
        <v>6043</v>
      </c>
      <c r="C851" s="30" t="n">
        <v>52</v>
      </c>
      <c r="D851" s="30" t="s">
        <v>121</v>
      </c>
      <c r="E851" s="31" t="n">
        <v>45397</v>
      </c>
      <c r="F851" s="30" t="s">
        <v>1135</v>
      </c>
      <c r="G851" s="31" t="n">
        <v>45398</v>
      </c>
      <c r="H851" s="30" t="s">
        <v>236</v>
      </c>
      <c r="I851" s="30" t="s">
        <v>266</v>
      </c>
      <c r="J851" s="30" t="s">
        <v>455</v>
      </c>
      <c r="K851" s="30" t="s">
        <v>126</v>
      </c>
      <c r="L851" s="30" t="n">
        <v>7</v>
      </c>
      <c r="M851" s="30" t="n">
        <v>111</v>
      </c>
      <c r="N851" s="30" t="s">
        <v>186</v>
      </c>
      <c r="O851" s="30" t="s">
        <v>128</v>
      </c>
      <c r="P851" s="30" t="s">
        <v>140</v>
      </c>
      <c r="Q851" s="32" t="n">
        <v>8644.42</v>
      </c>
      <c r="R851" s="30" t="s">
        <v>172</v>
      </c>
      <c r="S851" s="30" t="s">
        <v>151</v>
      </c>
      <c r="T851" s="30" t="n">
        <v>3</v>
      </c>
      <c r="U851" s="30" t="n">
        <f aca="false">YEAR(E851)</f>
        <v>2024</v>
      </c>
      <c r="V851" s="30" t="str">
        <f aca="false">TEXT(E851,"MMM-YYYY")</f>
        <v>Apr-2024</v>
      </c>
      <c r="W851" s="30" t="n">
        <f aca="false">MONTH(E851)</f>
        <v>4</v>
      </c>
      <c r="X851" s="30" t="str">
        <f aca="false">TEXT(WEEKDAY(E851,2),"0")&amp;" - "&amp;TEXT(E851,"dddd")</f>
        <v>1 - Monday</v>
      </c>
      <c r="Y851" s="30" t="str">
        <f aca="false">_xlfn.IFS(C851&lt;18,"Child (0-17)",C851&lt;40,"Young Adult (18-39)",C851&lt;60,"Adult (40-59)",TRUE(),"Senior (60+)")</f>
        <v>Adult (40-59)</v>
      </c>
      <c r="Z851" s="30" t="n">
        <f aca="false">ROUND(G851-E851,0)</f>
        <v>1</v>
      </c>
      <c r="AA851" s="30" t="n">
        <f aca="false">L851+M851</f>
        <v>118</v>
      </c>
      <c r="AB851" s="30" t="n">
        <f aca="false">IFERROR(ROUND(Q851/AA851,2),0)</f>
        <v>73.26</v>
      </c>
      <c r="AC851" s="30" t="str">
        <f aca="false">IF(AND(K851="Critical",N851="No"),"URGENT - No Bed","Normal")</f>
        <v>Normal</v>
      </c>
      <c r="AD851" s="34" t="n">
        <f aca="false">INDEX(Lookup_Tables!$B$3:$B$12,MATCH(H851,Lookup_Tables!$A$3:$A$12,0))</f>
        <v>3900000</v>
      </c>
      <c r="AE851" s="30" t="str">
        <f aca="false">INDEX(Lookup_Tables!$C$3:$C$12,MATCH(H851,Lookup_Tables!$A$3:$A$12,0))</f>
        <v>Dr. Rina Mehta</v>
      </c>
      <c r="AF851" s="30" t="str">
        <f aca="false">IFERROR(INDEX(Lookup_Tables!$F$16:$F$45,MATCH(I851,Lookup_Tables!$E$16:$E$45,0)),"N/A")</f>
        <v>EMP217</v>
      </c>
      <c r="AG851" s="30" t="n">
        <f aca="false">_xlfn.IFS(R851="Recovered",4,R851="Referred",3,R851="Admitted",2,R851="Deceased",1,TRUE(),0)</f>
        <v>2</v>
      </c>
      <c r="AH851" s="30" t="str">
        <f aca="false">IF(T851&gt;=4,"Satisfied",IF(T851&gt;=3,"Neutral","Needs Improvement"))</f>
        <v>Neutral</v>
      </c>
    </row>
    <row r="852" customFormat="false" ht="15" hidden="false" customHeight="false" outlineLevel="0" collapsed="false">
      <c r="A852" s="27" t="s">
        <v>6279</v>
      </c>
      <c r="B852" s="27" t="s">
        <v>1708</v>
      </c>
      <c r="C852" s="27" t="n">
        <v>49</v>
      </c>
      <c r="D852" s="27" t="s">
        <v>181</v>
      </c>
      <c r="E852" s="28" t="n">
        <v>45483</v>
      </c>
      <c r="F852" s="27" t="s">
        <v>1044</v>
      </c>
      <c r="G852" s="28" t="n">
        <v>45486</v>
      </c>
      <c r="H852" s="27" t="s">
        <v>168</v>
      </c>
      <c r="I852" s="27" t="s">
        <v>196</v>
      </c>
      <c r="J852" s="27" t="s">
        <v>367</v>
      </c>
      <c r="K852" s="27" t="s">
        <v>156</v>
      </c>
      <c r="L852" s="27" t="n">
        <v>37</v>
      </c>
      <c r="M852" s="27" t="n">
        <v>77</v>
      </c>
      <c r="N852" s="27" t="s">
        <v>127</v>
      </c>
      <c r="O852" s="27" t="s">
        <v>171</v>
      </c>
      <c r="P852" s="27" t="s">
        <v>187</v>
      </c>
      <c r="Q852" s="29" t="n">
        <v>3606.63</v>
      </c>
      <c r="R852" s="27" t="s">
        <v>130</v>
      </c>
      <c r="S852" s="27" t="s">
        <v>192</v>
      </c>
      <c r="T852" s="27" t="n">
        <v>4</v>
      </c>
      <c r="U852" s="27" t="n">
        <f aca="false">YEAR(E852)</f>
        <v>2024</v>
      </c>
      <c r="V852" s="27" t="str">
        <f aca="false">TEXT(E852,"MMM-YYYY")</f>
        <v>Jul-2024</v>
      </c>
      <c r="W852" s="27" t="n">
        <f aca="false">MONTH(E852)</f>
        <v>7</v>
      </c>
      <c r="X852" s="27" t="str">
        <f aca="false">TEXT(WEEKDAY(E852,2),"0")&amp;" - "&amp;TEXT(E852,"dddd")</f>
        <v>3 - Wednesday</v>
      </c>
      <c r="Y852" s="27" t="str">
        <f aca="false">_xlfn.IFS(C852&lt;18,"Child (0-17)",C852&lt;40,"Young Adult (18-39)",C852&lt;60,"Adult (40-59)",TRUE(),"Senior (60+)")</f>
        <v>Adult (40-59)</v>
      </c>
      <c r="Z852" s="27" t="n">
        <f aca="false">ROUND(G852-E852,0)</f>
        <v>3</v>
      </c>
      <c r="AA852" s="27" t="n">
        <f aca="false">L852+M852</f>
        <v>114</v>
      </c>
      <c r="AB852" s="27" t="n">
        <f aca="false">IFERROR(ROUND(Q852/AA852,2),0)</f>
        <v>31.64</v>
      </c>
      <c r="AC852" s="27" t="str">
        <f aca="false">IF(AND(K852="Critical",N852="No"),"URGENT - No Bed","Normal")</f>
        <v>Normal</v>
      </c>
      <c r="AD852" s="33" t="n">
        <f aca="false">INDEX(Lookup_Tables!$B$3:$B$12,MATCH(H852,Lookup_Tables!$A$3:$A$12,0))</f>
        <v>4400000</v>
      </c>
      <c r="AE852" s="27" t="str">
        <f aca="false">INDEX(Lookup_Tables!$C$3:$C$12,MATCH(H852,Lookup_Tables!$A$3:$A$12,0))</f>
        <v>Dr. Neha Chopra</v>
      </c>
      <c r="AF852" s="27" t="str">
        <f aca="false">IFERROR(INDEX(Lookup_Tables!$F$16:$F$45,MATCH(I852,Lookup_Tables!$E$16:$E$45,0)),"N/A")</f>
        <v>EMP219</v>
      </c>
      <c r="AG852" s="27" t="n">
        <f aca="false">_xlfn.IFS(R852="Recovered",4,R852="Referred",3,R852="Admitted",2,R852="Deceased",1,TRUE(),0)</f>
        <v>4</v>
      </c>
      <c r="AH852" s="27" t="str">
        <f aca="false">IF(T852&gt;=4,"Satisfied",IF(T852&gt;=3,"Neutral","Needs Improvement"))</f>
        <v>Satisfied</v>
      </c>
    </row>
    <row r="853" customFormat="false" ht="15" hidden="false" customHeight="false" outlineLevel="0" collapsed="false">
      <c r="A853" s="30" t="s">
        <v>3647</v>
      </c>
      <c r="B853" s="30" t="s">
        <v>2356</v>
      </c>
      <c r="C853" s="30" t="n">
        <v>54</v>
      </c>
      <c r="D853" s="30" t="s">
        <v>121</v>
      </c>
      <c r="E853" s="31" t="n">
        <v>45292</v>
      </c>
      <c r="F853" s="30" t="s">
        <v>1392</v>
      </c>
      <c r="G853" s="31" t="n">
        <v>45292</v>
      </c>
      <c r="H853" s="30" t="s">
        <v>123</v>
      </c>
      <c r="I853" s="30" t="s">
        <v>304</v>
      </c>
      <c r="J853" s="30" t="s">
        <v>125</v>
      </c>
      <c r="K853" s="30" t="s">
        <v>138</v>
      </c>
      <c r="L853" s="30" t="n">
        <v>50</v>
      </c>
      <c r="M853" s="30" t="n">
        <v>39</v>
      </c>
      <c r="N853" s="30" t="s">
        <v>127</v>
      </c>
      <c r="O853" s="30" t="s">
        <v>171</v>
      </c>
      <c r="P853" s="30" t="s">
        <v>187</v>
      </c>
      <c r="Q853" s="32" t="n">
        <v>2788.1</v>
      </c>
      <c r="R853" s="30" t="s">
        <v>130</v>
      </c>
      <c r="S853" s="30" t="s">
        <v>131</v>
      </c>
      <c r="T853" s="30" t="n">
        <v>5</v>
      </c>
      <c r="U853" s="30" t="n">
        <f aca="false">YEAR(E853)</f>
        <v>2024</v>
      </c>
      <c r="V853" s="30" t="str">
        <f aca="false">TEXT(E853,"MMM-YYYY")</f>
        <v>Jan-2024</v>
      </c>
      <c r="W853" s="30" t="n">
        <f aca="false">MONTH(E853)</f>
        <v>1</v>
      </c>
      <c r="X853" s="30" t="str">
        <f aca="false">TEXT(WEEKDAY(E853,2),"0")&amp;" - "&amp;TEXT(E853,"dddd")</f>
        <v>1 - Monday</v>
      </c>
      <c r="Y853" s="30" t="str">
        <f aca="false">_xlfn.IFS(C853&lt;18,"Child (0-17)",C853&lt;40,"Young Adult (18-39)",C853&lt;60,"Adult (40-59)",TRUE(),"Senior (60+)")</f>
        <v>Adult (40-59)</v>
      </c>
      <c r="Z853" s="30" t="n">
        <f aca="false">ROUND(G853-E853,0)</f>
        <v>0</v>
      </c>
      <c r="AA853" s="30" t="n">
        <f aca="false">L853+M853</f>
        <v>89</v>
      </c>
      <c r="AB853" s="30" t="n">
        <f aca="false">IFERROR(ROUND(Q853/AA853,2),0)</f>
        <v>31.33</v>
      </c>
      <c r="AC853" s="30" t="str">
        <f aca="false">IF(AND(K853="Critical",N853="No"),"URGENT - No Bed","Normal")</f>
        <v>Normal</v>
      </c>
      <c r="AD853" s="34" t="n">
        <f aca="false">INDEX(Lookup_Tables!$B$3:$B$12,MATCH(H853,Lookup_Tables!$A$3:$A$12,0))</f>
        <v>2200000</v>
      </c>
      <c r="AE853" s="30" t="str">
        <f aca="false">INDEX(Lookup_Tables!$C$3:$C$12,MATCH(H853,Lookup_Tables!$A$3:$A$12,0))</f>
        <v>Dr. Rohan Das</v>
      </c>
      <c r="AF853" s="30" t="str">
        <f aca="false">IFERROR(INDEX(Lookup_Tables!$F$16:$F$45,MATCH(I853,Lookup_Tables!$E$16:$E$45,0)),"N/A")</f>
        <v>EMP204</v>
      </c>
      <c r="AG853" s="30" t="n">
        <f aca="false">_xlfn.IFS(R853="Recovered",4,R853="Referred",3,R853="Admitted",2,R853="Deceased",1,TRUE(),0)</f>
        <v>4</v>
      </c>
      <c r="AH853" s="30" t="str">
        <f aca="false">IF(T853&gt;=4,"Satisfied",IF(T853&gt;=3,"Neutral","Needs Improvement"))</f>
        <v>Satisfied</v>
      </c>
    </row>
    <row r="854" customFormat="false" ht="15" hidden="false" customHeight="false" outlineLevel="0" collapsed="false">
      <c r="A854" s="27" t="s">
        <v>622</v>
      </c>
      <c r="B854" s="27" t="s">
        <v>623</v>
      </c>
      <c r="C854" s="27" t="n">
        <v>50</v>
      </c>
      <c r="D854" s="27" t="s">
        <v>181</v>
      </c>
      <c r="E854" s="28" t="n">
        <v>45387</v>
      </c>
      <c r="F854" s="27" t="s">
        <v>624</v>
      </c>
      <c r="G854" s="28" t="n">
        <v>45387</v>
      </c>
      <c r="H854" s="27" t="s">
        <v>236</v>
      </c>
      <c r="I854" s="27" t="s">
        <v>323</v>
      </c>
      <c r="J854" s="27" t="s">
        <v>375</v>
      </c>
      <c r="K854" s="27" t="s">
        <v>138</v>
      </c>
      <c r="L854" s="27" t="n">
        <v>71</v>
      </c>
      <c r="M854" s="27" t="n">
        <v>15</v>
      </c>
      <c r="N854" s="27" t="s">
        <v>127</v>
      </c>
      <c r="O854" s="27" t="s">
        <v>139</v>
      </c>
      <c r="P854" s="27" t="s">
        <v>129</v>
      </c>
      <c r="Q854" s="29" t="n">
        <v>1274.83</v>
      </c>
      <c r="R854" s="27" t="s">
        <v>130</v>
      </c>
      <c r="S854" s="27" t="s">
        <v>197</v>
      </c>
      <c r="T854" s="27" t="n">
        <v>4</v>
      </c>
      <c r="U854" s="27" t="n">
        <f aca="false">YEAR(E854)</f>
        <v>2024</v>
      </c>
      <c r="V854" s="27" t="str">
        <f aca="false">TEXT(E854,"MMM-YYYY")</f>
        <v>Apr-2024</v>
      </c>
      <c r="W854" s="27" t="n">
        <f aca="false">MONTH(E854)</f>
        <v>4</v>
      </c>
      <c r="X854" s="27" t="str">
        <f aca="false">TEXT(WEEKDAY(E854,2),"0")&amp;" - "&amp;TEXT(E854,"dddd")</f>
        <v>5 - Friday</v>
      </c>
      <c r="Y854" s="27" t="str">
        <f aca="false">_xlfn.IFS(C854&lt;18,"Child (0-17)",C854&lt;40,"Young Adult (18-39)",C854&lt;60,"Adult (40-59)",TRUE(),"Senior (60+)")</f>
        <v>Adult (40-59)</v>
      </c>
      <c r="Z854" s="27" t="n">
        <f aca="false">ROUND(G854-E854,0)</f>
        <v>0</v>
      </c>
      <c r="AA854" s="27" t="n">
        <f aca="false">L854+M854</f>
        <v>86</v>
      </c>
      <c r="AB854" s="27" t="n">
        <f aca="false">IFERROR(ROUND(Q854/AA854,2),0)</f>
        <v>14.82</v>
      </c>
      <c r="AC854" s="27" t="str">
        <f aca="false">IF(AND(K854="Critical",N854="No"),"URGENT - No Bed","Normal")</f>
        <v>Normal</v>
      </c>
      <c r="AD854" s="33" t="n">
        <f aca="false">INDEX(Lookup_Tables!$B$3:$B$12,MATCH(H854,Lookup_Tables!$A$3:$A$12,0))</f>
        <v>3900000</v>
      </c>
      <c r="AE854" s="27" t="str">
        <f aca="false">INDEX(Lookup_Tables!$C$3:$C$12,MATCH(H854,Lookup_Tables!$A$3:$A$12,0))</f>
        <v>Dr. Rina Mehta</v>
      </c>
      <c r="AF854" s="27" t="str">
        <f aca="false">IFERROR(INDEX(Lookup_Tables!$F$16:$F$45,MATCH(I854,Lookup_Tables!$E$16:$E$45,0)),"N/A")</f>
        <v>EMP216</v>
      </c>
      <c r="AG854" s="27" t="n">
        <f aca="false">_xlfn.IFS(R854="Recovered",4,R854="Referred",3,R854="Admitted",2,R854="Deceased",1,TRUE(),0)</f>
        <v>4</v>
      </c>
      <c r="AH854" s="27" t="str">
        <f aca="false">IF(T854&gt;=4,"Satisfied",IF(T854&gt;=3,"Neutral","Needs Improvement"))</f>
        <v>Satisfied</v>
      </c>
    </row>
    <row r="855" customFormat="false" ht="15" hidden="false" customHeight="false" outlineLevel="0" collapsed="false">
      <c r="A855" s="30" t="s">
        <v>5295</v>
      </c>
      <c r="B855" s="30" t="s">
        <v>5296</v>
      </c>
      <c r="C855" s="30" t="n">
        <v>55</v>
      </c>
      <c r="D855" s="30" t="s">
        <v>181</v>
      </c>
      <c r="E855" s="31" t="n">
        <v>45606</v>
      </c>
      <c r="F855" s="30" t="s">
        <v>1696</v>
      </c>
      <c r="G855" s="31" t="n">
        <v>45615</v>
      </c>
      <c r="H855" s="30" t="s">
        <v>123</v>
      </c>
      <c r="I855" s="30" t="s">
        <v>155</v>
      </c>
      <c r="J855" s="30" t="s">
        <v>125</v>
      </c>
      <c r="K855" s="30" t="s">
        <v>202</v>
      </c>
      <c r="L855" s="30" t="n">
        <v>0</v>
      </c>
      <c r="M855" s="30" t="n">
        <v>125</v>
      </c>
      <c r="N855" s="30" t="s">
        <v>186</v>
      </c>
      <c r="O855" s="30" t="s">
        <v>149</v>
      </c>
      <c r="P855" s="30" t="s">
        <v>129</v>
      </c>
      <c r="Q855" s="32" t="n">
        <v>17880.84</v>
      </c>
      <c r="R855" s="30" t="s">
        <v>268</v>
      </c>
      <c r="S855" s="30" t="s">
        <v>141</v>
      </c>
      <c r="T855" s="30" t="n">
        <v>5</v>
      </c>
      <c r="U855" s="30" t="n">
        <f aca="false">YEAR(E855)</f>
        <v>2024</v>
      </c>
      <c r="V855" s="30" t="str">
        <f aca="false">TEXT(E855,"MMM-YYYY")</f>
        <v>Nov-2024</v>
      </c>
      <c r="W855" s="30" t="n">
        <f aca="false">MONTH(E855)</f>
        <v>11</v>
      </c>
      <c r="X855" s="30" t="str">
        <f aca="false">TEXT(WEEKDAY(E855,2),"0")&amp;" - "&amp;TEXT(E855,"dddd")</f>
        <v>7 - Sunday</v>
      </c>
      <c r="Y855" s="30" t="str">
        <f aca="false">_xlfn.IFS(C855&lt;18,"Child (0-17)",C855&lt;40,"Young Adult (18-39)",C855&lt;60,"Adult (40-59)",TRUE(),"Senior (60+)")</f>
        <v>Adult (40-59)</v>
      </c>
      <c r="Z855" s="30" t="n">
        <f aca="false">ROUND(G855-E855,0)</f>
        <v>9</v>
      </c>
      <c r="AA855" s="30" t="n">
        <f aca="false">L855+M855</f>
        <v>125</v>
      </c>
      <c r="AB855" s="30" t="n">
        <f aca="false">IFERROR(ROUND(Q855/AA855,2),0)</f>
        <v>143.05</v>
      </c>
      <c r="AC855" s="30" t="str">
        <f aca="false">IF(AND(K855="Critical",N855="No"),"URGENT - No Bed","Normal")</f>
        <v>Normal</v>
      </c>
      <c r="AD855" s="34" t="n">
        <f aca="false">INDEX(Lookup_Tables!$B$3:$B$12,MATCH(H855,Lookup_Tables!$A$3:$A$12,0))</f>
        <v>2200000</v>
      </c>
      <c r="AE855" s="30" t="str">
        <f aca="false">INDEX(Lookup_Tables!$C$3:$C$12,MATCH(H855,Lookup_Tables!$A$3:$A$12,0))</f>
        <v>Dr. Rohan Das</v>
      </c>
      <c r="AF855" s="30" t="str">
        <f aca="false">IFERROR(INDEX(Lookup_Tables!$F$16:$F$45,MATCH(I855,Lookup_Tables!$E$16:$E$45,0)),"N/A")</f>
        <v>EMP203</v>
      </c>
      <c r="AG855" s="30" t="n">
        <f aca="false">_xlfn.IFS(R855="Recovered",4,R855="Referred",3,R855="Admitted",2,R855="Deceased",1,TRUE(),0)</f>
        <v>3</v>
      </c>
      <c r="AH855" s="30" t="str">
        <f aca="false">IF(T855&gt;=4,"Satisfied",IF(T855&gt;=3,"Neutral","Needs Improvement"))</f>
        <v>Satisfied</v>
      </c>
    </row>
    <row r="856" customFormat="false" ht="15" hidden="false" customHeight="false" outlineLevel="0" collapsed="false">
      <c r="A856" s="27" t="s">
        <v>5723</v>
      </c>
      <c r="B856" s="27" t="s">
        <v>816</v>
      </c>
      <c r="C856" s="27" t="n">
        <v>39</v>
      </c>
      <c r="D856" s="27" t="s">
        <v>121</v>
      </c>
      <c r="E856" s="28" t="n">
        <v>45471</v>
      </c>
      <c r="F856" s="27" t="s">
        <v>326</v>
      </c>
      <c r="G856" s="28" t="n">
        <v>45474</v>
      </c>
      <c r="H856" s="27" t="s">
        <v>217</v>
      </c>
      <c r="I856" s="27" t="s">
        <v>282</v>
      </c>
      <c r="J856" s="27" t="s">
        <v>388</v>
      </c>
      <c r="K856" s="27" t="s">
        <v>156</v>
      </c>
      <c r="L856" s="27" t="n">
        <v>31</v>
      </c>
      <c r="M856" s="27" t="n">
        <v>64</v>
      </c>
      <c r="N856" s="27" t="s">
        <v>186</v>
      </c>
      <c r="O856" s="27" t="s">
        <v>128</v>
      </c>
      <c r="P856" s="27" t="s">
        <v>187</v>
      </c>
      <c r="Q856" s="29" t="n">
        <v>3869.37</v>
      </c>
      <c r="R856" s="27" t="s">
        <v>130</v>
      </c>
      <c r="S856" s="27" t="s">
        <v>178</v>
      </c>
      <c r="T856" s="27" t="n">
        <v>3</v>
      </c>
      <c r="U856" s="27" t="n">
        <f aca="false">YEAR(E856)</f>
        <v>2024</v>
      </c>
      <c r="V856" s="27" t="str">
        <f aca="false">TEXT(E856,"MMM-YYYY")</f>
        <v>Jun-2024</v>
      </c>
      <c r="W856" s="27" t="n">
        <f aca="false">MONTH(E856)</f>
        <v>6</v>
      </c>
      <c r="X856" s="27" t="str">
        <f aca="false">TEXT(WEEKDAY(E856,2),"0")&amp;" - "&amp;TEXT(E856,"dddd")</f>
        <v>5 - Friday</v>
      </c>
      <c r="Y856" s="27" t="str">
        <f aca="false">_xlfn.IFS(C856&lt;18,"Child (0-17)",C856&lt;40,"Young Adult (18-39)",C856&lt;60,"Adult (40-59)",TRUE(),"Senior (60+)")</f>
        <v>Young Adult (18-39)</v>
      </c>
      <c r="Z856" s="27" t="n">
        <f aca="false">ROUND(G856-E856,0)</f>
        <v>3</v>
      </c>
      <c r="AA856" s="27" t="n">
        <f aca="false">L856+M856</f>
        <v>95</v>
      </c>
      <c r="AB856" s="27" t="n">
        <f aca="false">IFERROR(ROUND(Q856/AA856,2),0)</f>
        <v>40.73</v>
      </c>
      <c r="AC856" s="27" t="str">
        <f aca="false">IF(AND(K856="Critical",N856="No"),"URGENT - No Bed","Normal")</f>
        <v>Normal</v>
      </c>
      <c r="AD856" s="33" t="n">
        <f aca="false">INDEX(Lookup_Tables!$B$3:$B$12,MATCH(H856,Lookup_Tables!$A$3:$A$12,0))</f>
        <v>4200000</v>
      </c>
      <c r="AE856" s="27" t="str">
        <f aca="false">INDEX(Lookup_Tables!$C$3:$C$12,MATCH(H856,Lookup_Tables!$A$3:$A$12,0))</f>
        <v>Dr. Anil Kapoor</v>
      </c>
      <c r="AF856" s="27" t="str">
        <f aca="false">IFERROR(INDEX(Lookup_Tables!$F$16:$F$45,MATCH(I856,Lookup_Tables!$E$16:$E$45,0)),"N/A")</f>
        <v>EMP200</v>
      </c>
      <c r="AG856" s="27" t="n">
        <f aca="false">_xlfn.IFS(R856="Recovered",4,R856="Referred",3,R856="Admitted",2,R856="Deceased",1,TRUE(),0)</f>
        <v>4</v>
      </c>
      <c r="AH856" s="27" t="str">
        <f aca="false">IF(T856&gt;=4,"Satisfied",IF(T856&gt;=3,"Neutral","Needs Improvement"))</f>
        <v>Neutral</v>
      </c>
    </row>
    <row r="857" customFormat="false" ht="15" hidden="false" customHeight="false" outlineLevel="0" collapsed="false">
      <c r="A857" s="30" t="s">
        <v>1473</v>
      </c>
      <c r="B857" s="30" t="s">
        <v>606</v>
      </c>
      <c r="C857" s="30" t="n">
        <v>64</v>
      </c>
      <c r="D857" s="30" t="s">
        <v>181</v>
      </c>
      <c r="E857" s="31" t="n">
        <v>45450</v>
      </c>
      <c r="F857" s="30" t="s">
        <v>503</v>
      </c>
      <c r="G857" s="31" t="n">
        <v>45451</v>
      </c>
      <c r="H857" s="30" t="s">
        <v>123</v>
      </c>
      <c r="I857" s="30" t="s">
        <v>124</v>
      </c>
      <c r="J857" s="30" t="s">
        <v>418</v>
      </c>
      <c r="K857" s="30" t="s">
        <v>138</v>
      </c>
      <c r="L857" s="30" t="n">
        <v>36</v>
      </c>
      <c r="M857" s="30" t="n">
        <v>33</v>
      </c>
      <c r="N857" s="30" t="s">
        <v>127</v>
      </c>
      <c r="O857" s="30" t="s">
        <v>171</v>
      </c>
      <c r="P857" s="30" t="s">
        <v>129</v>
      </c>
      <c r="Q857" s="32" t="n">
        <v>933.2</v>
      </c>
      <c r="R857" s="30" t="s">
        <v>130</v>
      </c>
      <c r="S857" s="30" t="s">
        <v>223</v>
      </c>
      <c r="T857" s="30" t="n">
        <v>4</v>
      </c>
      <c r="U857" s="30" t="n">
        <f aca="false">YEAR(E857)</f>
        <v>2024</v>
      </c>
      <c r="V857" s="30" t="str">
        <f aca="false">TEXT(E857,"MMM-YYYY")</f>
        <v>Jun-2024</v>
      </c>
      <c r="W857" s="30" t="n">
        <f aca="false">MONTH(E857)</f>
        <v>6</v>
      </c>
      <c r="X857" s="30" t="str">
        <f aca="false">TEXT(WEEKDAY(E857,2),"0")&amp;" - "&amp;TEXT(E857,"dddd")</f>
        <v>5 - Friday</v>
      </c>
      <c r="Y857" s="30" t="str">
        <f aca="false">_xlfn.IFS(C857&lt;18,"Child (0-17)",C857&lt;40,"Young Adult (18-39)",C857&lt;60,"Adult (40-59)",TRUE(),"Senior (60+)")</f>
        <v>Senior (60+)</v>
      </c>
      <c r="Z857" s="30" t="n">
        <f aca="false">ROUND(G857-E857,0)</f>
        <v>1</v>
      </c>
      <c r="AA857" s="30" t="n">
        <f aca="false">L857+M857</f>
        <v>69</v>
      </c>
      <c r="AB857" s="30" t="n">
        <f aca="false">IFERROR(ROUND(Q857/AA857,2),0)</f>
        <v>13.52</v>
      </c>
      <c r="AC857" s="30" t="str">
        <f aca="false">IF(AND(K857="Critical",N857="No"),"URGENT - No Bed","Normal")</f>
        <v>Normal</v>
      </c>
      <c r="AD857" s="34" t="n">
        <f aca="false">INDEX(Lookup_Tables!$B$3:$B$12,MATCH(H857,Lookup_Tables!$A$3:$A$12,0))</f>
        <v>2200000</v>
      </c>
      <c r="AE857" s="30" t="str">
        <f aca="false">INDEX(Lookup_Tables!$C$3:$C$12,MATCH(H857,Lookup_Tables!$A$3:$A$12,0))</f>
        <v>Dr. Rohan Das</v>
      </c>
      <c r="AF857" s="30" t="str">
        <f aca="false">IFERROR(INDEX(Lookup_Tables!$F$16:$F$45,MATCH(I857,Lookup_Tables!$E$16:$E$45,0)),"N/A")</f>
        <v>EMP205</v>
      </c>
      <c r="AG857" s="30" t="n">
        <f aca="false">_xlfn.IFS(R857="Recovered",4,R857="Referred",3,R857="Admitted",2,R857="Deceased",1,TRUE(),0)</f>
        <v>4</v>
      </c>
      <c r="AH857" s="30" t="str">
        <f aca="false">IF(T857&gt;=4,"Satisfied",IF(T857&gt;=3,"Neutral","Needs Improvement"))</f>
        <v>Satisfied</v>
      </c>
    </row>
    <row r="858" customFormat="false" ht="15" hidden="false" customHeight="false" outlineLevel="0" collapsed="false">
      <c r="A858" s="27" t="s">
        <v>815</v>
      </c>
      <c r="B858" s="27" t="s">
        <v>816</v>
      </c>
      <c r="C858" s="27" t="n">
        <v>0</v>
      </c>
      <c r="D858" s="27" t="s">
        <v>181</v>
      </c>
      <c r="E858" s="28" t="n">
        <v>45566</v>
      </c>
      <c r="F858" s="27" t="s">
        <v>444</v>
      </c>
      <c r="G858" s="28" t="n">
        <v>45566</v>
      </c>
      <c r="H858" s="27" t="s">
        <v>217</v>
      </c>
      <c r="I858" s="27" t="s">
        <v>344</v>
      </c>
      <c r="J858" s="27" t="s">
        <v>483</v>
      </c>
      <c r="K858" s="27" t="s">
        <v>138</v>
      </c>
      <c r="L858" s="27" t="n">
        <v>82</v>
      </c>
      <c r="M858" s="27" t="n">
        <v>20</v>
      </c>
      <c r="N858" s="27" t="s">
        <v>127</v>
      </c>
      <c r="O858" s="27" t="s">
        <v>128</v>
      </c>
      <c r="P858" s="27" t="s">
        <v>140</v>
      </c>
      <c r="Q858" s="29" t="n">
        <v>679.63</v>
      </c>
      <c r="R858" s="27" t="s">
        <v>130</v>
      </c>
      <c r="S858" s="27" t="s">
        <v>141</v>
      </c>
      <c r="T858" s="27" t="n">
        <v>5</v>
      </c>
      <c r="U858" s="27" t="n">
        <f aca="false">YEAR(E858)</f>
        <v>2024</v>
      </c>
      <c r="V858" s="27" t="str">
        <f aca="false">TEXT(E858,"MMM-YYYY")</f>
        <v>Oct-2024</v>
      </c>
      <c r="W858" s="27" t="n">
        <f aca="false">MONTH(E858)</f>
        <v>10</v>
      </c>
      <c r="X858" s="27" t="str">
        <f aca="false">TEXT(WEEKDAY(E858,2),"0")&amp;" - "&amp;TEXT(E858,"dddd")</f>
        <v>2 - Tuesday</v>
      </c>
      <c r="Y858" s="27" t="str">
        <f aca="false">_xlfn.IFS(C858&lt;18,"Child (0-17)",C858&lt;40,"Young Adult (18-39)",C858&lt;60,"Adult (40-59)",TRUE(),"Senior (60+)")</f>
        <v>Child (0-17)</v>
      </c>
      <c r="Z858" s="27" t="n">
        <f aca="false">ROUND(G858-E858,0)</f>
        <v>0</v>
      </c>
      <c r="AA858" s="27" t="n">
        <f aca="false">L858+M858</f>
        <v>102</v>
      </c>
      <c r="AB858" s="27" t="n">
        <f aca="false">IFERROR(ROUND(Q858/AA858,2),0)</f>
        <v>6.66</v>
      </c>
      <c r="AC858" s="27" t="str">
        <f aca="false">IF(AND(K858="Critical",N858="No"),"URGENT - No Bed","Normal")</f>
        <v>Normal</v>
      </c>
      <c r="AD858" s="33" t="n">
        <f aca="false">INDEX(Lookup_Tables!$B$3:$B$12,MATCH(H858,Lookup_Tables!$A$3:$A$12,0))</f>
        <v>4200000</v>
      </c>
      <c r="AE858" s="27" t="str">
        <f aca="false">INDEX(Lookup_Tables!$C$3:$C$12,MATCH(H858,Lookup_Tables!$A$3:$A$12,0))</f>
        <v>Dr. Anil Kapoor</v>
      </c>
      <c r="AF858" s="27" t="str">
        <f aca="false">IFERROR(INDEX(Lookup_Tables!$F$16:$F$45,MATCH(I858,Lookup_Tables!$E$16:$E$45,0)),"N/A")</f>
        <v>EMP201</v>
      </c>
      <c r="AG858" s="27" t="n">
        <f aca="false">_xlfn.IFS(R858="Recovered",4,R858="Referred",3,R858="Admitted",2,R858="Deceased",1,TRUE(),0)</f>
        <v>4</v>
      </c>
      <c r="AH858" s="27" t="str">
        <f aca="false">IF(T858&gt;=4,"Satisfied",IF(T858&gt;=3,"Neutral","Needs Improvement"))</f>
        <v>Satisfied</v>
      </c>
    </row>
    <row r="859" customFormat="false" ht="15" hidden="false" customHeight="false" outlineLevel="0" collapsed="false">
      <c r="A859" s="30" t="s">
        <v>301</v>
      </c>
      <c r="B859" s="30" t="s">
        <v>302</v>
      </c>
      <c r="C859" s="30" t="n">
        <v>31</v>
      </c>
      <c r="D859" s="30" t="s">
        <v>181</v>
      </c>
      <c r="E859" s="31" t="n">
        <v>45331</v>
      </c>
      <c r="F859" s="30" t="s">
        <v>303</v>
      </c>
      <c r="G859" s="31" t="n">
        <v>45332</v>
      </c>
      <c r="H859" s="30" t="s">
        <v>123</v>
      </c>
      <c r="I859" s="30" t="s">
        <v>304</v>
      </c>
      <c r="J859" s="30" t="s">
        <v>305</v>
      </c>
      <c r="K859" s="30" t="s">
        <v>138</v>
      </c>
      <c r="L859" s="30" t="n">
        <v>68</v>
      </c>
      <c r="M859" s="30" t="n">
        <v>16</v>
      </c>
      <c r="N859" s="30" t="s">
        <v>127</v>
      </c>
      <c r="O859" s="30" t="s">
        <v>128</v>
      </c>
      <c r="P859" s="30" t="s">
        <v>129</v>
      </c>
      <c r="Q859" s="32" t="n">
        <v>997.47</v>
      </c>
      <c r="R859" s="30" t="s">
        <v>130</v>
      </c>
      <c r="S859" s="30" t="s">
        <v>164</v>
      </c>
      <c r="T859" s="30" t="n">
        <v>4</v>
      </c>
      <c r="U859" s="30" t="n">
        <f aca="false">YEAR(E859)</f>
        <v>2024</v>
      </c>
      <c r="V859" s="30" t="str">
        <f aca="false">TEXT(E859,"MMM-YYYY")</f>
        <v>Feb-2024</v>
      </c>
      <c r="W859" s="30" t="n">
        <f aca="false">MONTH(E859)</f>
        <v>2</v>
      </c>
      <c r="X859" s="30" t="str">
        <f aca="false">TEXT(WEEKDAY(E859,2),"0")&amp;" - "&amp;TEXT(E859,"dddd")</f>
        <v>5 - Friday</v>
      </c>
      <c r="Y859" s="30" t="str">
        <f aca="false">_xlfn.IFS(C859&lt;18,"Child (0-17)",C859&lt;40,"Young Adult (18-39)",C859&lt;60,"Adult (40-59)",TRUE(),"Senior (60+)")</f>
        <v>Young Adult (18-39)</v>
      </c>
      <c r="Z859" s="30" t="n">
        <f aca="false">ROUND(G859-E859,0)</f>
        <v>1</v>
      </c>
      <c r="AA859" s="30" t="n">
        <f aca="false">L859+M859</f>
        <v>84</v>
      </c>
      <c r="AB859" s="30" t="n">
        <f aca="false">IFERROR(ROUND(Q859/AA859,2),0)</f>
        <v>11.87</v>
      </c>
      <c r="AC859" s="30" t="str">
        <f aca="false">IF(AND(K859="Critical",N859="No"),"URGENT - No Bed","Normal")</f>
        <v>Normal</v>
      </c>
      <c r="AD859" s="34" t="n">
        <f aca="false">INDEX(Lookup_Tables!$B$3:$B$12,MATCH(H859,Lookup_Tables!$A$3:$A$12,0))</f>
        <v>2200000</v>
      </c>
      <c r="AE859" s="30" t="str">
        <f aca="false">INDEX(Lookup_Tables!$C$3:$C$12,MATCH(H859,Lookup_Tables!$A$3:$A$12,0))</f>
        <v>Dr. Rohan Das</v>
      </c>
      <c r="AF859" s="30" t="str">
        <f aca="false">IFERROR(INDEX(Lookup_Tables!$F$16:$F$45,MATCH(I859,Lookup_Tables!$E$16:$E$45,0)),"N/A")</f>
        <v>EMP204</v>
      </c>
      <c r="AG859" s="30" t="n">
        <f aca="false">_xlfn.IFS(R859="Recovered",4,R859="Referred",3,R859="Admitted",2,R859="Deceased",1,TRUE(),0)</f>
        <v>4</v>
      </c>
      <c r="AH859" s="30" t="str">
        <f aca="false">IF(T859&gt;=4,"Satisfied",IF(T859&gt;=3,"Neutral","Needs Improvement"))</f>
        <v>Satisfied</v>
      </c>
    </row>
    <row r="860" customFormat="false" ht="15" hidden="false" customHeight="false" outlineLevel="0" collapsed="false">
      <c r="A860" s="27" t="s">
        <v>3935</v>
      </c>
      <c r="B860" s="27" t="s">
        <v>180</v>
      </c>
      <c r="C860" s="27" t="n">
        <v>48</v>
      </c>
      <c r="D860" s="27" t="s">
        <v>181</v>
      </c>
      <c r="E860" s="28" t="n">
        <v>45601</v>
      </c>
      <c r="F860" s="27" t="s">
        <v>1696</v>
      </c>
      <c r="G860" s="28" t="n">
        <v>45604</v>
      </c>
      <c r="H860" s="27" t="s">
        <v>123</v>
      </c>
      <c r="I860" s="27" t="s">
        <v>124</v>
      </c>
      <c r="J860" s="27" t="s">
        <v>508</v>
      </c>
      <c r="K860" s="27" t="s">
        <v>156</v>
      </c>
      <c r="L860" s="27" t="n">
        <v>72</v>
      </c>
      <c r="M860" s="27" t="n">
        <v>74</v>
      </c>
      <c r="N860" s="27" t="s">
        <v>127</v>
      </c>
      <c r="O860" s="27" t="s">
        <v>139</v>
      </c>
      <c r="P860" s="27" t="s">
        <v>129</v>
      </c>
      <c r="Q860" s="29" t="n">
        <v>4057.32</v>
      </c>
      <c r="R860" s="27" t="s">
        <v>130</v>
      </c>
      <c r="S860" s="27" t="s">
        <v>157</v>
      </c>
      <c r="T860" s="27" t="n">
        <v>4</v>
      </c>
      <c r="U860" s="27" t="n">
        <f aca="false">YEAR(E860)</f>
        <v>2024</v>
      </c>
      <c r="V860" s="27" t="str">
        <f aca="false">TEXT(E860,"MMM-YYYY")</f>
        <v>Nov-2024</v>
      </c>
      <c r="W860" s="27" t="n">
        <f aca="false">MONTH(E860)</f>
        <v>11</v>
      </c>
      <c r="X860" s="27" t="str">
        <f aca="false">TEXT(WEEKDAY(E860,2),"0")&amp;" - "&amp;TEXT(E860,"dddd")</f>
        <v>2 - Tuesday</v>
      </c>
      <c r="Y860" s="27" t="str">
        <f aca="false">_xlfn.IFS(C860&lt;18,"Child (0-17)",C860&lt;40,"Young Adult (18-39)",C860&lt;60,"Adult (40-59)",TRUE(),"Senior (60+)")</f>
        <v>Adult (40-59)</v>
      </c>
      <c r="Z860" s="27" t="n">
        <f aca="false">ROUND(G860-E860,0)</f>
        <v>3</v>
      </c>
      <c r="AA860" s="27" t="n">
        <f aca="false">L860+M860</f>
        <v>146</v>
      </c>
      <c r="AB860" s="27" t="n">
        <f aca="false">IFERROR(ROUND(Q860/AA860,2),0)</f>
        <v>27.79</v>
      </c>
      <c r="AC860" s="27" t="str">
        <f aca="false">IF(AND(K860="Critical",N860="No"),"URGENT - No Bed","Normal")</f>
        <v>Normal</v>
      </c>
      <c r="AD860" s="33" t="n">
        <f aca="false">INDEX(Lookup_Tables!$B$3:$B$12,MATCH(H860,Lookup_Tables!$A$3:$A$12,0))</f>
        <v>2200000</v>
      </c>
      <c r="AE860" s="27" t="str">
        <f aca="false">INDEX(Lookup_Tables!$C$3:$C$12,MATCH(H860,Lookup_Tables!$A$3:$A$12,0))</f>
        <v>Dr. Rohan Das</v>
      </c>
      <c r="AF860" s="27" t="str">
        <f aca="false">IFERROR(INDEX(Lookup_Tables!$F$16:$F$45,MATCH(I860,Lookup_Tables!$E$16:$E$45,0)),"N/A")</f>
        <v>EMP205</v>
      </c>
      <c r="AG860" s="27" t="n">
        <f aca="false">_xlfn.IFS(R860="Recovered",4,R860="Referred",3,R860="Admitted",2,R860="Deceased",1,TRUE(),0)</f>
        <v>4</v>
      </c>
      <c r="AH860" s="27" t="str">
        <f aca="false">IF(T860&gt;=4,"Satisfied",IF(T860&gt;=3,"Neutral","Needs Improvement"))</f>
        <v>Satisfied</v>
      </c>
    </row>
    <row r="861" customFormat="false" ht="15" hidden="false" customHeight="false" outlineLevel="0" collapsed="false">
      <c r="A861" s="30" t="s">
        <v>5068</v>
      </c>
      <c r="B861" s="30" t="s">
        <v>5069</v>
      </c>
      <c r="C861" s="30" t="n">
        <v>56</v>
      </c>
      <c r="D861" s="30" t="s">
        <v>181</v>
      </c>
      <c r="E861" s="31" t="n">
        <v>45336</v>
      </c>
      <c r="F861" s="30" t="s">
        <v>1084</v>
      </c>
      <c r="G861" s="31" t="n">
        <v>45337</v>
      </c>
      <c r="H861" s="30" t="s">
        <v>135</v>
      </c>
      <c r="I861" s="30" t="s">
        <v>136</v>
      </c>
      <c r="J861" s="30" t="s">
        <v>618</v>
      </c>
      <c r="K861" s="30" t="s">
        <v>156</v>
      </c>
      <c r="L861" s="30" t="n">
        <v>16</v>
      </c>
      <c r="M861" s="30" t="n">
        <v>40</v>
      </c>
      <c r="N861" s="30" t="s">
        <v>186</v>
      </c>
      <c r="O861" s="30" t="s">
        <v>128</v>
      </c>
      <c r="P861" s="30" t="s">
        <v>140</v>
      </c>
      <c r="Q861" s="32" t="n">
        <v>3492.2</v>
      </c>
      <c r="R861" s="30" t="s">
        <v>462</v>
      </c>
      <c r="S861" s="30" t="s">
        <v>151</v>
      </c>
      <c r="T861" s="30" t="n">
        <v>3</v>
      </c>
      <c r="U861" s="30" t="n">
        <f aca="false">YEAR(E861)</f>
        <v>2024</v>
      </c>
      <c r="V861" s="30" t="str">
        <f aca="false">TEXT(E861,"MMM-YYYY")</f>
        <v>Feb-2024</v>
      </c>
      <c r="W861" s="30" t="n">
        <f aca="false">MONTH(E861)</f>
        <v>2</v>
      </c>
      <c r="X861" s="30" t="str">
        <f aca="false">TEXT(WEEKDAY(E861,2),"0")&amp;" - "&amp;TEXT(E861,"dddd")</f>
        <v>3 - Wednesday</v>
      </c>
      <c r="Y861" s="30" t="str">
        <f aca="false">_xlfn.IFS(C861&lt;18,"Child (0-17)",C861&lt;40,"Young Adult (18-39)",C861&lt;60,"Adult (40-59)",TRUE(),"Senior (60+)")</f>
        <v>Adult (40-59)</v>
      </c>
      <c r="Z861" s="30" t="n">
        <f aca="false">ROUND(G861-E861,0)</f>
        <v>1</v>
      </c>
      <c r="AA861" s="30" t="n">
        <f aca="false">L861+M861</f>
        <v>56</v>
      </c>
      <c r="AB861" s="30" t="n">
        <f aca="false">IFERROR(ROUND(Q861/AA861,2),0)</f>
        <v>62.36</v>
      </c>
      <c r="AC861" s="30" t="str">
        <f aca="false">IF(AND(K861="Critical",N861="No"),"URGENT - No Bed","Normal")</f>
        <v>Normal</v>
      </c>
      <c r="AD861" s="34" t="n">
        <f aca="false">INDEX(Lookup_Tables!$B$3:$B$12,MATCH(H861,Lookup_Tables!$A$3:$A$12,0))</f>
        <v>4600000</v>
      </c>
      <c r="AE861" s="30" t="str">
        <f aca="false">INDEX(Lookup_Tables!$C$3:$C$12,MATCH(H861,Lookup_Tables!$A$3:$A$12,0))</f>
        <v>Dr. Farhan Khan</v>
      </c>
      <c r="AF861" s="30" t="str">
        <f aca="false">IFERROR(INDEX(Lookup_Tables!$F$16:$F$45,MATCH(I861,Lookup_Tables!$E$16:$E$45,0)),"N/A")</f>
        <v>EMP206</v>
      </c>
      <c r="AG861" s="30" t="n">
        <f aca="false">_xlfn.IFS(R861="Recovered",4,R861="Referred",3,R861="Admitted",2,R861="Deceased",1,TRUE(),0)</f>
        <v>1</v>
      </c>
      <c r="AH861" s="30" t="str">
        <f aca="false">IF(T861&gt;=4,"Satisfied",IF(T861&gt;=3,"Neutral","Needs Improvement"))</f>
        <v>Neutral</v>
      </c>
    </row>
    <row r="862" customFormat="false" ht="15" hidden="false" customHeight="false" outlineLevel="0" collapsed="false">
      <c r="A862" s="27" t="s">
        <v>3303</v>
      </c>
      <c r="B862" s="27" t="s">
        <v>2461</v>
      </c>
      <c r="C862" s="27" t="n">
        <v>52</v>
      </c>
      <c r="D862" s="27" t="s">
        <v>181</v>
      </c>
      <c r="E862" s="28" t="n">
        <v>45628</v>
      </c>
      <c r="F862" s="27" t="s">
        <v>425</v>
      </c>
      <c r="G862" s="28" t="n">
        <v>45628</v>
      </c>
      <c r="H862" s="27" t="s">
        <v>242</v>
      </c>
      <c r="I862" s="27" t="s">
        <v>466</v>
      </c>
      <c r="J862" s="27" t="s">
        <v>401</v>
      </c>
      <c r="K862" s="27" t="s">
        <v>138</v>
      </c>
      <c r="L862" s="27" t="n">
        <v>38</v>
      </c>
      <c r="M862" s="27" t="n">
        <v>24</v>
      </c>
      <c r="N862" s="27" t="s">
        <v>127</v>
      </c>
      <c r="O862" s="27" t="s">
        <v>171</v>
      </c>
      <c r="P862" s="27" t="s">
        <v>187</v>
      </c>
      <c r="Q862" s="29" t="n">
        <v>1403.72</v>
      </c>
      <c r="R862" s="27" t="s">
        <v>130</v>
      </c>
      <c r="S862" s="27" t="s">
        <v>131</v>
      </c>
      <c r="T862" s="27" t="n">
        <v>4</v>
      </c>
      <c r="U862" s="27" t="n">
        <f aca="false">YEAR(E862)</f>
        <v>2024</v>
      </c>
      <c r="V862" s="27" t="str">
        <f aca="false">TEXT(E862,"MMM-YYYY")</f>
        <v>Dec-2024</v>
      </c>
      <c r="W862" s="27" t="n">
        <f aca="false">MONTH(E862)</f>
        <v>12</v>
      </c>
      <c r="X862" s="27" t="str">
        <f aca="false">TEXT(WEEKDAY(E862,2),"0")&amp;" - "&amp;TEXT(E862,"dddd")</f>
        <v>1 - Monday</v>
      </c>
      <c r="Y862" s="27" t="str">
        <f aca="false">_xlfn.IFS(C862&lt;18,"Child (0-17)",C862&lt;40,"Young Adult (18-39)",C862&lt;60,"Adult (40-59)",TRUE(),"Senior (60+)")</f>
        <v>Adult (40-59)</v>
      </c>
      <c r="Z862" s="27" t="n">
        <f aca="false">ROUND(G862-E862,0)</f>
        <v>0</v>
      </c>
      <c r="AA862" s="27" t="n">
        <f aca="false">L862+M862</f>
        <v>62</v>
      </c>
      <c r="AB862" s="27" t="n">
        <f aca="false">IFERROR(ROUND(Q862/AA862,2),0)</f>
        <v>22.64</v>
      </c>
      <c r="AC862" s="27" t="str">
        <f aca="false">IF(AND(K862="Critical",N862="No"),"URGENT - No Bed","Normal")</f>
        <v>Normal</v>
      </c>
      <c r="AD862" s="33" t="n">
        <f aca="false">INDEX(Lookup_Tables!$B$3:$B$12,MATCH(H862,Lookup_Tables!$A$3:$A$12,0))</f>
        <v>3000000</v>
      </c>
      <c r="AE862" s="27" t="str">
        <f aca="false">INDEX(Lookup_Tables!$C$3:$C$12,MATCH(H862,Lookup_Tables!$A$3:$A$12,0))</f>
        <v>Dr. Pooja Iyer</v>
      </c>
      <c r="AF862" s="27" t="str">
        <f aca="false">IFERROR(INDEX(Lookup_Tables!$F$16:$F$45,MATCH(I862,Lookup_Tables!$E$16:$E$45,0)),"N/A")</f>
        <v>EMP212</v>
      </c>
      <c r="AG862" s="27" t="n">
        <f aca="false">_xlfn.IFS(R862="Recovered",4,R862="Referred",3,R862="Admitted",2,R862="Deceased",1,TRUE(),0)</f>
        <v>4</v>
      </c>
      <c r="AH862" s="27" t="str">
        <f aca="false">IF(T862&gt;=4,"Satisfied",IF(T862&gt;=3,"Neutral","Needs Improvement"))</f>
        <v>Satisfied</v>
      </c>
    </row>
    <row r="863" customFormat="false" ht="15" hidden="false" customHeight="false" outlineLevel="0" collapsed="false">
      <c r="A863" s="30" t="s">
        <v>5854</v>
      </c>
      <c r="B863" s="30" t="s">
        <v>1817</v>
      </c>
      <c r="C863" s="30" t="n">
        <v>56</v>
      </c>
      <c r="D863" s="30" t="s">
        <v>121</v>
      </c>
      <c r="E863" s="31" t="n">
        <v>45591</v>
      </c>
      <c r="F863" s="30" t="s">
        <v>805</v>
      </c>
      <c r="G863" s="31" t="n">
        <v>45593</v>
      </c>
      <c r="H863" s="30" t="s">
        <v>206</v>
      </c>
      <c r="I863" s="30" t="s">
        <v>300</v>
      </c>
      <c r="J863" s="30" t="s">
        <v>469</v>
      </c>
      <c r="K863" s="30" t="s">
        <v>126</v>
      </c>
      <c r="L863" s="30" t="n">
        <v>35</v>
      </c>
      <c r="M863" s="30" t="n">
        <v>147</v>
      </c>
      <c r="N863" s="30" t="s">
        <v>186</v>
      </c>
      <c r="O863" s="30" t="s">
        <v>171</v>
      </c>
      <c r="P863" s="30" t="s">
        <v>129</v>
      </c>
      <c r="Q863" s="32" t="n">
        <v>8662.47</v>
      </c>
      <c r="R863" s="30" t="s">
        <v>130</v>
      </c>
      <c r="S863" s="30" t="s">
        <v>141</v>
      </c>
      <c r="T863" s="30" t="n">
        <v>5</v>
      </c>
      <c r="U863" s="30" t="n">
        <f aca="false">YEAR(E863)</f>
        <v>2024</v>
      </c>
      <c r="V863" s="30" t="str">
        <f aca="false">TEXT(E863,"MMM-YYYY")</f>
        <v>Oct-2024</v>
      </c>
      <c r="W863" s="30" t="n">
        <f aca="false">MONTH(E863)</f>
        <v>10</v>
      </c>
      <c r="X863" s="30" t="str">
        <f aca="false">TEXT(WEEKDAY(E863,2),"0")&amp;" - "&amp;TEXT(E863,"dddd")</f>
        <v>6 - Saturday</v>
      </c>
      <c r="Y863" s="30" t="str">
        <f aca="false">_xlfn.IFS(C863&lt;18,"Child (0-17)",C863&lt;40,"Young Adult (18-39)",C863&lt;60,"Adult (40-59)",TRUE(),"Senior (60+)")</f>
        <v>Adult (40-59)</v>
      </c>
      <c r="Z863" s="30" t="n">
        <f aca="false">ROUND(G863-E863,0)</f>
        <v>2</v>
      </c>
      <c r="AA863" s="30" t="n">
        <f aca="false">L863+M863</f>
        <v>182</v>
      </c>
      <c r="AB863" s="30" t="n">
        <f aca="false">IFERROR(ROUND(Q863/AA863,2),0)</f>
        <v>47.6</v>
      </c>
      <c r="AC863" s="30" t="str">
        <f aca="false">IF(AND(K863="Critical",N863="No"),"URGENT - No Bed","Normal")</f>
        <v>Normal</v>
      </c>
      <c r="AD863" s="34" t="n">
        <f aca="false">INDEX(Lookup_Tables!$B$3:$B$12,MATCH(H863,Lookup_Tables!$A$3:$A$12,0))</f>
        <v>2800000</v>
      </c>
      <c r="AE863" s="30" t="str">
        <f aca="false">INDEX(Lookup_Tables!$C$3:$C$12,MATCH(H863,Lookup_Tables!$A$3:$A$12,0))</f>
        <v>Dr. Suresh Nair</v>
      </c>
      <c r="AF863" s="30" t="str">
        <f aca="false">IFERROR(INDEX(Lookup_Tables!$F$16:$F$45,MATCH(I863,Lookup_Tables!$E$16:$E$45,0)),"N/A")</f>
        <v>EMP211</v>
      </c>
      <c r="AG863" s="30" t="n">
        <f aca="false">_xlfn.IFS(R863="Recovered",4,R863="Referred",3,R863="Admitted",2,R863="Deceased",1,TRUE(),0)</f>
        <v>4</v>
      </c>
      <c r="AH863" s="30" t="str">
        <f aca="false">IF(T863&gt;=4,"Satisfied",IF(T863&gt;=3,"Neutral","Needs Improvement"))</f>
        <v>Satisfied</v>
      </c>
    </row>
    <row r="864" customFormat="false" ht="15" hidden="false" customHeight="false" outlineLevel="0" collapsed="false">
      <c r="A864" s="27" t="s">
        <v>2311</v>
      </c>
      <c r="B864" s="27" t="s">
        <v>2312</v>
      </c>
      <c r="C864" s="27" t="n">
        <v>23</v>
      </c>
      <c r="D864" s="27" t="s">
        <v>121</v>
      </c>
      <c r="E864" s="28" t="n">
        <v>45328</v>
      </c>
      <c r="F864" s="27" t="s">
        <v>1320</v>
      </c>
      <c r="G864" s="28" t="n">
        <v>45330</v>
      </c>
      <c r="H864" s="27" t="s">
        <v>161</v>
      </c>
      <c r="I864" s="27" t="s">
        <v>162</v>
      </c>
      <c r="J864" s="27" t="s">
        <v>258</v>
      </c>
      <c r="K864" s="27" t="s">
        <v>126</v>
      </c>
      <c r="L864" s="27" t="n">
        <v>37</v>
      </c>
      <c r="M864" s="27" t="n">
        <v>54</v>
      </c>
      <c r="N864" s="27" t="s">
        <v>186</v>
      </c>
      <c r="O864" s="27" t="s">
        <v>128</v>
      </c>
      <c r="P864" s="27" t="s">
        <v>129</v>
      </c>
      <c r="Q864" s="29" t="n">
        <v>7989.54</v>
      </c>
      <c r="R864" s="27" t="s">
        <v>130</v>
      </c>
      <c r="S864" s="27" t="s">
        <v>178</v>
      </c>
      <c r="T864" s="27" t="n">
        <v>5</v>
      </c>
      <c r="U864" s="27" t="n">
        <f aca="false">YEAR(E864)</f>
        <v>2024</v>
      </c>
      <c r="V864" s="27" t="str">
        <f aca="false">TEXT(E864,"MMM-YYYY")</f>
        <v>Feb-2024</v>
      </c>
      <c r="W864" s="27" t="n">
        <f aca="false">MONTH(E864)</f>
        <v>2</v>
      </c>
      <c r="X864" s="27" t="str">
        <f aca="false">TEXT(WEEKDAY(E864,2),"0")&amp;" - "&amp;TEXT(E864,"dddd")</f>
        <v>2 - Tuesday</v>
      </c>
      <c r="Y864" s="27" t="str">
        <f aca="false">_xlfn.IFS(C864&lt;18,"Child (0-17)",C864&lt;40,"Young Adult (18-39)",C864&lt;60,"Adult (40-59)",TRUE(),"Senior (60+)")</f>
        <v>Young Adult (18-39)</v>
      </c>
      <c r="Z864" s="27" t="n">
        <f aca="false">ROUND(G864-E864,0)</f>
        <v>2</v>
      </c>
      <c r="AA864" s="27" t="n">
        <f aca="false">L864+M864</f>
        <v>91</v>
      </c>
      <c r="AB864" s="27" t="n">
        <f aca="false">IFERROR(ROUND(Q864/AA864,2),0)</f>
        <v>87.8</v>
      </c>
      <c r="AC864" s="27" t="str">
        <f aca="false">IF(AND(K864="Critical",N864="No"),"URGENT - No Bed","Normal")</f>
        <v>Normal</v>
      </c>
      <c r="AD864" s="33" t="n">
        <f aca="false">INDEX(Lookup_Tables!$B$3:$B$12,MATCH(H864,Lookup_Tables!$A$3:$A$12,0))</f>
        <v>3600000</v>
      </c>
      <c r="AE864" s="27" t="str">
        <f aca="false">INDEX(Lookup_Tables!$C$3:$C$12,MATCH(H864,Lookup_Tables!$A$3:$A$12,0))</f>
        <v>Dr. Sameer Joshi</v>
      </c>
      <c r="AF864" s="27" t="str">
        <f aca="false">IFERROR(INDEX(Lookup_Tables!$F$16:$F$45,MATCH(I864,Lookup_Tables!$E$16:$E$45,0)),"N/A")</f>
        <v>EMP222</v>
      </c>
      <c r="AG864" s="27" t="n">
        <f aca="false">_xlfn.IFS(R864="Recovered",4,R864="Referred",3,R864="Admitted",2,R864="Deceased",1,TRUE(),0)</f>
        <v>4</v>
      </c>
      <c r="AH864" s="27" t="str">
        <f aca="false">IF(T864&gt;=4,"Satisfied",IF(T864&gt;=3,"Neutral","Needs Improvement"))</f>
        <v>Satisfied</v>
      </c>
    </row>
    <row r="865" customFormat="false" ht="15" hidden="false" customHeight="false" outlineLevel="0" collapsed="false">
      <c r="A865" s="30" t="s">
        <v>2015</v>
      </c>
      <c r="B865" s="30" t="s">
        <v>4558</v>
      </c>
      <c r="C865" s="30" t="n">
        <v>31</v>
      </c>
      <c r="D865" s="30" t="s">
        <v>181</v>
      </c>
      <c r="E865" s="31" t="n">
        <v>45513</v>
      </c>
      <c r="F865" s="30" t="s">
        <v>1047</v>
      </c>
      <c r="G865" s="31" t="n">
        <v>45514</v>
      </c>
      <c r="H865" s="30" t="s">
        <v>242</v>
      </c>
      <c r="I865" s="30" t="s">
        <v>315</v>
      </c>
      <c r="J865" s="30" t="s">
        <v>244</v>
      </c>
      <c r="K865" s="30" t="s">
        <v>138</v>
      </c>
      <c r="L865" s="30" t="n">
        <v>48</v>
      </c>
      <c r="M865" s="30" t="n">
        <v>38</v>
      </c>
      <c r="N865" s="30" t="s">
        <v>127</v>
      </c>
      <c r="O865" s="30" t="s">
        <v>139</v>
      </c>
      <c r="P865" s="30" t="s">
        <v>129</v>
      </c>
      <c r="Q865" s="32" t="n">
        <v>2162.08</v>
      </c>
      <c r="R865" s="30" t="s">
        <v>130</v>
      </c>
      <c r="S865" s="30" t="s">
        <v>192</v>
      </c>
      <c r="T865" s="30" t="n">
        <v>5</v>
      </c>
      <c r="U865" s="30" t="n">
        <f aca="false">YEAR(E865)</f>
        <v>2024</v>
      </c>
      <c r="V865" s="30" t="str">
        <f aca="false">TEXT(E865,"MMM-YYYY")</f>
        <v>Aug-2024</v>
      </c>
      <c r="W865" s="30" t="n">
        <f aca="false">MONTH(E865)</f>
        <v>8</v>
      </c>
      <c r="X865" s="30" t="str">
        <f aca="false">TEXT(WEEKDAY(E865,2),"0")&amp;" - "&amp;TEXT(E865,"dddd")</f>
        <v>5 - Friday</v>
      </c>
      <c r="Y865" s="30" t="str">
        <f aca="false">_xlfn.IFS(C865&lt;18,"Child (0-17)",C865&lt;40,"Young Adult (18-39)",C865&lt;60,"Adult (40-59)",TRUE(),"Senior (60+)")</f>
        <v>Young Adult (18-39)</v>
      </c>
      <c r="Z865" s="30" t="n">
        <f aca="false">ROUND(G865-E865,0)</f>
        <v>1</v>
      </c>
      <c r="AA865" s="30" t="n">
        <f aca="false">L865+M865</f>
        <v>86</v>
      </c>
      <c r="AB865" s="30" t="n">
        <f aca="false">IFERROR(ROUND(Q865/AA865,2),0)</f>
        <v>25.14</v>
      </c>
      <c r="AC865" s="30" t="str">
        <f aca="false">IF(AND(K865="Critical",N865="No"),"URGENT - No Bed","Normal")</f>
        <v>Normal</v>
      </c>
      <c r="AD865" s="34" t="n">
        <f aca="false">INDEX(Lookup_Tables!$B$3:$B$12,MATCH(H865,Lookup_Tables!$A$3:$A$12,0))</f>
        <v>3000000</v>
      </c>
      <c r="AE865" s="30" t="str">
        <f aca="false">INDEX(Lookup_Tables!$C$3:$C$12,MATCH(H865,Lookup_Tables!$A$3:$A$12,0))</f>
        <v>Dr. Pooja Iyer</v>
      </c>
      <c r="AF865" s="30" t="str">
        <f aca="false">IFERROR(INDEX(Lookup_Tables!$F$16:$F$45,MATCH(I865,Lookup_Tables!$E$16:$E$45,0)),"N/A")</f>
        <v>EMP213</v>
      </c>
      <c r="AG865" s="30" t="n">
        <f aca="false">_xlfn.IFS(R865="Recovered",4,R865="Referred",3,R865="Admitted",2,R865="Deceased",1,TRUE(),0)</f>
        <v>4</v>
      </c>
      <c r="AH865" s="30" t="str">
        <f aca="false">IF(T865&gt;=4,"Satisfied",IF(T865&gt;=3,"Neutral","Needs Improvement"))</f>
        <v>Satisfied</v>
      </c>
    </row>
    <row r="866" customFormat="false" ht="15" hidden="false" customHeight="false" outlineLevel="0" collapsed="false">
      <c r="A866" s="27" t="s">
        <v>4237</v>
      </c>
      <c r="B866" s="27" t="s">
        <v>1769</v>
      </c>
      <c r="C866" s="27" t="n">
        <v>49</v>
      </c>
      <c r="D866" s="27" t="s">
        <v>121</v>
      </c>
      <c r="E866" s="28" t="n">
        <v>45546</v>
      </c>
      <c r="F866" s="27" t="s">
        <v>898</v>
      </c>
      <c r="G866" s="28" t="n">
        <v>45546</v>
      </c>
      <c r="H866" s="27" t="s">
        <v>146</v>
      </c>
      <c r="I866" s="27" t="s">
        <v>309</v>
      </c>
      <c r="J866" s="27" t="s">
        <v>148</v>
      </c>
      <c r="K866" s="27" t="s">
        <v>138</v>
      </c>
      <c r="L866" s="27" t="n">
        <v>38</v>
      </c>
      <c r="M866" s="27" t="n">
        <v>39</v>
      </c>
      <c r="N866" s="27" t="s">
        <v>127</v>
      </c>
      <c r="O866" s="27" t="s">
        <v>139</v>
      </c>
      <c r="P866" s="27" t="s">
        <v>129</v>
      </c>
      <c r="Q866" s="29" t="n">
        <v>1446.67</v>
      </c>
      <c r="R866" s="27" t="s">
        <v>130</v>
      </c>
      <c r="S866" s="27" t="s">
        <v>151</v>
      </c>
      <c r="T866" s="27" t="n">
        <v>5</v>
      </c>
      <c r="U866" s="27" t="n">
        <f aca="false">YEAR(E866)</f>
        <v>2024</v>
      </c>
      <c r="V866" s="27" t="str">
        <f aca="false">TEXT(E866,"MMM-YYYY")</f>
        <v>Sep-2024</v>
      </c>
      <c r="W866" s="27" t="n">
        <f aca="false">MONTH(E866)</f>
        <v>9</v>
      </c>
      <c r="X866" s="27" t="str">
        <f aca="false">TEXT(WEEKDAY(E866,2),"0")&amp;" - "&amp;TEXT(E866,"dddd")</f>
        <v>3 - Wednesday</v>
      </c>
      <c r="Y866" s="27" t="str">
        <f aca="false">_xlfn.IFS(C866&lt;18,"Child (0-17)",C866&lt;40,"Young Adult (18-39)",C866&lt;60,"Adult (40-59)",TRUE(),"Senior (60+)")</f>
        <v>Adult (40-59)</v>
      </c>
      <c r="Z866" s="27" t="n">
        <f aca="false">ROUND(G866-E866,0)</f>
        <v>0</v>
      </c>
      <c r="AA866" s="27" t="n">
        <f aca="false">L866+M866</f>
        <v>77</v>
      </c>
      <c r="AB866" s="27" t="n">
        <f aca="false">IFERROR(ROUND(Q866/AA866,2),0)</f>
        <v>18.79</v>
      </c>
      <c r="AC866" s="27" t="str">
        <f aca="false">IF(AND(K866="Critical",N866="No"),"URGENT - No Bed","Normal")</f>
        <v>Normal</v>
      </c>
      <c r="AD866" s="33" t="n">
        <f aca="false">INDEX(Lookup_Tables!$B$3:$B$12,MATCH(H866,Lookup_Tables!$A$3:$A$12,0))</f>
        <v>2700000</v>
      </c>
      <c r="AE866" s="27" t="str">
        <f aca="false">INDEX(Lookup_Tables!$C$3:$C$12,MATCH(H866,Lookup_Tables!$A$3:$A$12,0))</f>
        <v>Dr. Vikram Singh</v>
      </c>
      <c r="AF866" s="27" t="str">
        <f aca="false">IFERROR(INDEX(Lookup_Tables!$F$16:$F$45,MATCH(I866,Lookup_Tables!$E$16:$E$45,0)),"N/A")</f>
        <v>EMP228</v>
      </c>
      <c r="AG866" s="27" t="n">
        <f aca="false">_xlfn.IFS(R866="Recovered",4,R866="Referred",3,R866="Admitted",2,R866="Deceased",1,TRUE(),0)</f>
        <v>4</v>
      </c>
      <c r="AH866" s="27" t="str">
        <f aca="false">IF(T866&gt;=4,"Satisfied",IF(T866&gt;=3,"Neutral","Needs Improvement"))</f>
        <v>Satisfied</v>
      </c>
    </row>
    <row r="867" customFormat="false" ht="15" hidden="false" customHeight="false" outlineLevel="0" collapsed="false">
      <c r="A867" s="30" t="s">
        <v>2369</v>
      </c>
      <c r="B867" s="30" t="s">
        <v>2370</v>
      </c>
      <c r="C867" s="30" t="n">
        <v>37</v>
      </c>
      <c r="D867" s="30" t="s">
        <v>121</v>
      </c>
      <c r="E867" s="31" t="n">
        <v>45459</v>
      </c>
      <c r="F867" s="30" t="s">
        <v>890</v>
      </c>
      <c r="G867" s="31" t="n">
        <v>45460</v>
      </c>
      <c r="H867" s="30" t="s">
        <v>168</v>
      </c>
      <c r="I867" s="30" t="s">
        <v>366</v>
      </c>
      <c r="J867" s="30" t="s">
        <v>371</v>
      </c>
      <c r="K867" s="30" t="s">
        <v>156</v>
      </c>
      <c r="L867" s="30" t="n">
        <v>20</v>
      </c>
      <c r="M867" s="30" t="n">
        <v>74</v>
      </c>
      <c r="N867" s="30" t="s">
        <v>127</v>
      </c>
      <c r="O867" s="30" t="s">
        <v>139</v>
      </c>
      <c r="P867" s="30" t="s">
        <v>187</v>
      </c>
      <c r="Q867" s="32" t="n">
        <v>3613.19</v>
      </c>
      <c r="R867" s="30" t="s">
        <v>130</v>
      </c>
      <c r="S867" s="30" t="s">
        <v>223</v>
      </c>
      <c r="T867" s="30" t="n">
        <v>4</v>
      </c>
      <c r="U867" s="30" t="n">
        <f aca="false">YEAR(E867)</f>
        <v>2024</v>
      </c>
      <c r="V867" s="30" t="str">
        <f aca="false">TEXT(E867,"MMM-YYYY")</f>
        <v>Jun-2024</v>
      </c>
      <c r="W867" s="30" t="n">
        <f aca="false">MONTH(E867)</f>
        <v>6</v>
      </c>
      <c r="X867" s="30" t="str">
        <f aca="false">TEXT(WEEKDAY(E867,2),"0")&amp;" - "&amp;TEXT(E867,"dddd")</f>
        <v>7 - Sunday</v>
      </c>
      <c r="Y867" s="30" t="str">
        <f aca="false">_xlfn.IFS(C867&lt;18,"Child (0-17)",C867&lt;40,"Young Adult (18-39)",C867&lt;60,"Adult (40-59)",TRUE(),"Senior (60+)")</f>
        <v>Young Adult (18-39)</v>
      </c>
      <c r="Z867" s="30" t="n">
        <f aca="false">ROUND(G867-E867,0)</f>
        <v>1</v>
      </c>
      <c r="AA867" s="30" t="n">
        <f aca="false">L867+M867</f>
        <v>94</v>
      </c>
      <c r="AB867" s="30" t="n">
        <f aca="false">IFERROR(ROUND(Q867/AA867,2),0)</f>
        <v>38.44</v>
      </c>
      <c r="AC867" s="30" t="str">
        <f aca="false">IF(AND(K867="Critical",N867="No"),"URGENT - No Bed","Normal")</f>
        <v>Normal</v>
      </c>
      <c r="AD867" s="34" t="n">
        <f aca="false">INDEX(Lookup_Tables!$B$3:$B$12,MATCH(H867,Lookup_Tables!$A$3:$A$12,0))</f>
        <v>4400000</v>
      </c>
      <c r="AE867" s="30" t="str">
        <f aca="false">INDEX(Lookup_Tables!$C$3:$C$12,MATCH(H867,Lookup_Tables!$A$3:$A$12,0))</f>
        <v>Dr. Neha Chopra</v>
      </c>
      <c r="AF867" s="30" t="str">
        <f aca="false">IFERROR(INDEX(Lookup_Tables!$F$16:$F$45,MATCH(I867,Lookup_Tables!$E$16:$E$45,0)),"N/A")</f>
        <v>EMP218</v>
      </c>
      <c r="AG867" s="30" t="n">
        <f aca="false">_xlfn.IFS(R867="Recovered",4,R867="Referred",3,R867="Admitted",2,R867="Deceased",1,TRUE(),0)</f>
        <v>4</v>
      </c>
      <c r="AH867" s="30" t="str">
        <f aca="false">IF(T867&gt;=4,"Satisfied",IF(T867&gt;=3,"Neutral","Needs Improvement"))</f>
        <v>Satisfied</v>
      </c>
    </row>
    <row r="868" customFormat="false" ht="15" hidden="false" customHeight="false" outlineLevel="0" collapsed="false">
      <c r="A868" s="27" t="s">
        <v>3653</v>
      </c>
      <c r="B868" s="27" t="s">
        <v>1202</v>
      </c>
      <c r="C868" s="27" t="n">
        <v>41</v>
      </c>
      <c r="D868" s="27" t="s">
        <v>121</v>
      </c>
      <c r="E868" s="28" t="n">
        <v>45452</v>
      </c>
      <c r="F868" s="27" t="s">
        <v>1399</v>
      </c>
      <c r="G868" s="28" t="n">
        <v>45453</v>
      </c>
      <c r="H868" s="27" t="s">
        <v>146</v>
      </c>
      <c r="I868" s="27" t="s">
        <v>147</v>
      </c>
      <c r="J868" s="27" t="s">
        <v>177</v>
      </c>
      <c r="K868" s="27" t="s">
        <v>138</v>
      </c>
      <c r="L868" s="27" t="n">
        <v>86</v>
      </c>
      <c r="M868" s="27" t="n">
        <v>36</v>
      </c>
      <c r="N868" s="27" t="s">
        <v>127</v>
      </c>
      <c r="O868" s="27" t="s">
        <v>128</v>
      </c>
      <c r="P868" s="27" t="s">
        <v>129</v>
      </c>
      <c r="Q868" s="29" t="n">
        <v>2179.37</v>
      </c>
      <c r="R868" s="27" t="s">
        <v>130</v>
      </c>
      <c r="S868" s="27" t="s">
        <v>197</v>
      </c>
      <c r="T868" s="27" t="n">
        <v>4</v>
      </c>
      <c r="U868" s="27" t="n">
        <f aca="false">YEAR(E868)</f>
        <v>2024</v>
      </c>
      <c r="V868" s="27" t="str">
        <f aca="false">TEXT(E868,"MMM-YYYY")</f>
        <v>Jun-2024</v>
      </c>
      <c r="W868" s="27" t="n">
        <f aca="false">MONTH(E868)</f>
        <v>6</v>
      </c>
      <c r="X868" s="27" t="str">
        <f aca="false">TEXT(WEEKDAY(E868,2),"0")&amp;" - "&amp;TEXT(E868,"dddd")</f>
        <v>7 - Sunday</v>
      </c>
      <c r="Y868" s="27" t="str">
        <f aca="false">_xlfn.IFS(C868&lt;18,"Child (0-17)",C868&lt;40,"Young Adult (18-39)",C868&lt;60,"Adult (40-59)",TRUE(),"Senior (60+)")</f>
        <v>Adult (40-59)</v>
      </c>
      <c r="Z868" s="27" t="n">
        <f aca="false">ROUND(G868-E868,0)</f>
        <v>1</v>
      </c>
      <c r="AA868" s="27" t="n">
        <f aca="false">L868+M868</f>
        <v>122</v>
      </c>
      <c r="AB868" s="27" t="n">
        <f aca="false">IFERROR(ROUND(Q868/AA868,2),0)</f>
        <v>17.86</v>
      </c>
      <c r="AC868" s="27" t="str">
        <f aca="false">IF(AND(K868="Critical",N868="No"),"URGENT - No Bed","Normal")</f>
        <v>Normal</v>
      </c>
      <c r="AD868" s="33" t="n">
        <f aca="false">INDEX(Lookup_Tables!$B$3:$B$12,MATCH(H868,Lookup_Tables!$A$3:$A$12,0))</f>
        <v>2700000</v>
      </c>
      <c r="AE868" s="27" t="str">
        <f aca="false">INDEX(Lookup_Tables!$C$3:$C$12,MATCH(H868,Lookup_Tables!$A$3:$A$12,0))</f>
        <v>Dr. Vikram Singh</v>
      </c>
      <c r="AF868" s="27" t="str">
        <f aca="false">IFERROR(INDEX(Lookup_Tables!$F$16:$F$45,MATCH(I868,Lookup_Tables!$E$16:$E$45,0)),"N/A")</f>
        <v>EMP229</v>
      </c>
      <c r="AG868" s="27" t="n">
        <f aca="false">_xlfn.IFS(R868="Recovered",4,R868="Referred",3,R868="Admitted",2,R868="Deceased",1,TRUE(),0)</f>
        <v>4</v>
      </c>
      <c r="AH868" s="27" t="str">
        <f aca="false">IF(T868&gt;=4,"Satisfied",IF(T868&gt;=3,"Neutral","Needs Improvement"))</f>
        <v>Satisfied</v>
      </c>
    </row>
    <row r="869" customFormat="false" ht="15" hidden="false" customHeight="false" outlineLevel="0" collapsed="false">
      <c r="A869" s="30" t="s">
        <v>5929</v>
      </c>
      <c r="B869" s="30" t="s">
        <v>2820</v>
      </c>
      <c r="C869" s="30" t="n">
        <v>57</v>
      </c>
      <c r="D869" s="30" t="s">
        <v>121</v>
      </c>
      <c r="E869" s="31" t="n">
        <v>45443</v>
      </c>
      <c r="F869" s="30" t="s">
        <v>523</v>
      </c>
      <c r="G869" s="31" t="n">
        <v>45448</v>
      </c>
      <c r="H869" s="30" t="s">
        <v>135</v>
      </c>
      <c r="I869" s="30" t="s">
        <v>251</v>
      </c>
      <c r="J869" s="30" t="s">
        <v>262</v>
      </c>
      <c r="K869" s="30" t="s">
        <v>126</v>
      </c>
      <c r="L869" s="30" t="n">
        <v>34</v>
      </c>
      <c r="M869" s="30" t="n">
        <v>119</v>
      </c>
      <c r="N869" s="30" t="s">
        <v>186</v>
      </c>
      <c r="O869" s="30" t="s">
        <v>128</v>
      </c>
      <c r="P869" s="30" t="s">
        <v>150</v>
      </c>
      <c r="Q869" s="32" t="n">
        <v>8562.19</v>
      </c>
      <c r="R869" s="30" t="s">
        <v>130</v>
      </c>
      <c r="S869" s="30" t="s">
        <v>151</v>
      </c>
      <c r="T869" s="30" t="n">
        <v>2</v>
      </c>
      <c r="U869" s="30" t="n">
        <f aca="false">YEAR(E869)</f>
        <v>2024</v>
      </c>
      <c r="V869" s="30" t="str">
        <f aca="false">TEXT(E869,"MMM-YYYY")</f>
        <v>May-2024</v>
      </c>
      <c r="W869" s="30" t="n">
        <f aca="false">MONTH(E869)</f>
        <v>5</v>
      </c>
      <c r="X869" s="30" t="str">
        <f aca="false">TEXT(WEEKDAY(E869,2),"0")&amp;" - "&amp;TEXT(E869,"dddd")</f>
        <v>5 - Friday</v>
      </c>
      <c r="Y869" s="30" t="str">
        <f aca="false">_xlfn.IFS(C869&lt;18,"Child (0-17)",C869&lt;40,"Young Adult (18-39)",C869&lt;60,"Adult (40-59)",TRUE(),"Senior (60+)")</f>
        <v>Adult (40-59)</v>
      </c>
      <c r="Z869" s="30" t="n">
        <f aca="false">ROUND(G869-E869,0)</f>
        <v>5</v>
      </c>
      <c r="AA869" s="30" t="n">
        <f aca="false">L869+M869</f>
        <v>153</v>
      </c>
      <c r="AB869" s="30" t="n">
        <f aca="false">IFERROR(ROUND(Q869/AA869,2),0)</f>
        <v>55.96</v>
      </c>
      <c r="AC869" s="30" t="str">
        <f aca="false">IF(AND(K869="Critical",N869="No"),"URGENT - No Bed","Normal")</f>
        <v>Normal</v>
      </c>
      <c r="AD869" s="34" t="n">
        <f aca="false">INDEX(Lookup_Tables!$B$3:$B$12,MATCH(H869,Lookup_Tables!$A$3:$A$12,0))</f>
        <v>4600000</v>
      </c>
      <c r="AE869" s="30" t="str">
        <f aca="false">INDEX(Lookup_Tables!$C$3:$C$12,MATCH(H869,Lookup_Tables!$A$3:$A$12,0))</f>
        <v>Dr. Farhan Khan</v>
      </c>
      <c r="AF869" s="30" t="str">
        <f aca="false">IFERROR(INDEX(Lookup_Tables!$F$16:$F$45,MATCH(I869,Lookup_Tables!$E$16:$E$45,0)),"N/A")</f>
        <v>EMP207</v>
      </c>
      <c r="AG869" s="30" t="n">
        <f aca="false">_xlfn.IFS(R869="Recovered",4,R869="Referred",3,R869="Admitted",2,R869="Deceased",1,TRUE(),0)</f>
        <v>4</v>
      </c>
      <c r="AH869" s="30" t="str">
        <f aca="false">IF(T869&gt;=4,"Satisfied",IF(T869&gt;=3,"Neutral","Needs Improvement"))</f>
        <v>Needs Improvement</v>
      </c>
    </row>
    <row r="870" customFormat="false" ht="15" hidden="false" customHeight="false" outlineLevel="0" collapsed="false">
      <c r="A870" s="27" t="s">
        <v>6811</v>
      </c>
      <c r="B870" s="27" t="s">
        <v>629</v>
      </c>
      <c r="C870" s="27" t="n">
        <v>20</v>
      </c>
      <c r="D870" s="27" t="s">
        <v>121</v>
      </c>
      <c r="E870" s="28" t="n">
        <v>45546</v>
      </c>
      <c r="F870" s="27" t="s">
        <v>1424</v>
      </c>
      <c r="G870" s="28" t="n">
        <v>45548</v>
      </c>
      <c r="H870" s="27" t="s">
        <v>242</v>
      </c>
      <c r="I870" s="27" t="s">
        <v>243</v>
      </c>
      <c r="J870" s="27" t="s">
        <v>244</v>
      </c>
      <c r="K870" s="27" t="s">
        <v>156</v>
      </c>
      <c r="L870" s="27" t="n">
        <v>49</v>
      </c>
      <c r="M870" s="27" t="n">
        <v>51</v>
      </c>
      <c r="N870" s="27" t="s">
        <v>186</v>
      </c>
      <c r="O870" s="27" t="s">
        <v>139</v>
      </c>
      <c r="P870" s="27" t="s">
        <v>150</v>
      </c>
      <c r="Q870" s="29" t="n">
        <v>3013.86</v>
      </c>
      <c r="R870" s="27" t="s">
        <v>130</v>
      </c>
      <c r="S870" s="27" t="s">
        <v>157</v>
      </c>
      <c r="T870" s="27" t="n">
        <v>3</v>
      </c>
      <c r="U870" s="27" t="n">
        <f aca="false">YEAR(E870)</f>
        <v>2024</v>
      </c>
      <c r="V870" s="27" t="str">
        <f aca="false">TEXT(E870,"MMM-YYYY")</f>
        <v>Sep-2024</v>
      </c>
      <c r="W870" s="27" t="n">
        <f aca="false">MONTH(E870)</f>
        <v>9</v>
      </c>
      <c r="X870" s="27" t="str">
        <f aca="false">TEXT(WEEKDAY(E870,2),"0")&amp;" - "&amp;TEXT(E870,"dddd")</f>
        <v>3 - Wednesday</v>
      </c>
      <c r="Y870" s="27" t="str">
        <f aca="false">_xlfn.IFS(C870&lt;18,"Child (0-17)",C870&lt;40,"Young Adult (18-39)",C870&lt;60,"Adult (40-59)",TRUE(),"Senior (60+)")</f>
        <v>Young Adult (18-39)</v>
      </c>
      <c r="Z870" s="27" t="n">
        <f aca="false">ROUND(G870-E870,0)</f>
        <v>2</v>
      </c>
      <c r="AA870" s="27" t="n">
        <f aca="false">L870+M870</f>
        <v>100</v>
      </c>
      <c r="AB870" s="27" t="n">
        <f aca="false">IFERROR(ROUND(Q870/AA870,2),0)</f>
        <v>30.14</v>
      </c>
      <c r="AC870" s="27" t="str">
        <f aca="false">IF(AND(K870="Critical",N870="No"),"URGENT - No Bed","Normal")</f>
        <v>Normal</v>
      </c>
      <c r="AD870" s="33" t="n">
        <f aca="false">INDEX(Lookup_Tables!$B$3:$B$12,MATCH(H870,Lookup_Tables!$A$3:$A$12,0))</f>
        <v>3000000</v>
      </c>
      <c r="AE870" s="27" t="str">
        <f aca="false">INDEX(Lookup_Tables!$C$3:$C$12,MATCH(H870,Lookup_Tables!$A$3:$A$12,0))</f>
        <v>Dr. Pooja Iyer</v>
      </c>
      <c r="AF870" s="27" t="str">
        <f aca="false">IFERROR(INDEX(Lookup_Tables!$F$16:$F$45,MATCH(I870,Lookup_Tables!$E$16:$E$45,0)),"N/A")</f>
        <v>EMP214</v>
      </c>
      <c r="AG870" s="27" t="n">
        <f aca="false">_xlfn.IFS(R870="Recovered",4,R870="Referred",3,R870="Admitted",2,R870="Deceased",1,TRUE(),0)</f>
        <v>4</v>
      </c>
      <c r="AH870" s="27" t="str">
        <f aca="false">IF(T870&gt;=4,"Satisfied",IF(T870&gt;=3,"Neutral","Needs Improvement"))</f>
        <v>Neutral</v>
      </c>
    </row>
    <row r="871" customFormat="false" ht="15" hidden="false" customHeight="false" outlineLevel="0" collapsed="false">
      <c r="A871" s="30" t="s">
        <v>5483</v>
      </c>
      <c r="B871" s="30" t="s">
        <v>4971</v>
      </c>
      <c r="C871" s="30" t="n">
        <v>61</v>
      </c>
      <c r="D871" s="30" t="s">
        <v>181</v>
      </c>
      <c r="E871" s="31" t="n">
        <v>45422</v>
      </c>
      <c r="F871" s="30" t="s">
        <v>394</v>
      </c>
      <c r="G871" s="31" t="n">
        <v>45424</v>
      </c>
      <c r="H871" s="30" t="s">
        <v>168</v>
      </c>
      <c r="I871" s="30" t="s">
        <v>169</v>
      </c>
      <c r="J871" s="30" t="s">
        <v>367</v>
      </c>
      <c r="K871" s="30" t="s">
        <v>156</v>
      </c>
      <c r="L871" s="30" t="n">
        <v>41</v>
      </c>
      <c r="M871" s="30" t="n">
        <v>42</v>
      </c>
      <c r="N871" s="30" t="s">
        <v>186</v>
      </c>
      <c r="O871" s="30" t="s">
        <v>149</v>
      </c>
      <c r="P871" s="30" t="s">
        <v>129</v>
      </c>
      <c r="Q871" s="32" t="n">
        <v>3820.54</v>
      </c>
      <c r="R871" s="30" t="s">
        <v>130</v>
      </c>
      <c r="S871" s="30" t="s">
        <v>141</v>
      </c>
      <c r="T871" s="30" t="n">
        <v>5</v>
      </c>
      <c r="U871" s="30" t="n">
        <f aca="false">YEAR(E871)</f>
        <v>2024</v>
      </c>
      <c r="V871" s="30" t="str">
        <f aca="false">TEXT(E871,"MMM-YYYY")</f>
        <v>May-2024</v>
      </c>
      <c r="W871" s="30" t="n">
        <f aca="false">MONTH(E871)</f>
        <v>5</v>
      </c>
      <c r="X871" s="30" t="str">
        <f aca="false">TEXT(WEEKDAY(E871,2),"0")&amp;" - "&amp;TEXT(E871,"dddd")</f>
        <v>5 - Friday</v>
      </c>
      <c r="Y871" s="30" t="str">
        <f aca="false">_xlfn.IFS(C871&lt;18,"Child (0-17)",C871&lt;40,"Young Adult (18-39)",C871&lt;60,"Adult (40-59)",TRUE(),"Senior (60+)")</f>
        <v>Senior (60+)</v>
      </c>
      <c r="Z871" s="30" t="n">
        <f aca="false">ROUND(G871-E871,0)</f>
        <v>2</v>
      </c>
      <c r="AA871" s="30" t="n">
        <f aca="false">L871+M871</f>
        <v>83</v>
      </c>
      <c r="AB871" s="30" t="n">
        <f aca="false">IFERROR(ROUND(Q871/AA871,2),0)</f>
        <v>46.03</v>
      </c>
      <c r="AC871" s="30" t="str">
        <f aca="false">IF(AND(K871="Critical",N871="No"),"URGENT - No Bed","Normal")</f>
        <v>Normal</v>
      </c>
      <c r="AD871" s="34" t="n">
        <f aca="false">INDEX(Lookup_Tables!$B$3:$B$12,MATCH(H871,Lookup_Tables!$A$3:$A$12,0))</f>
        <v>4400000</v>
      </c>
      <c r="AE871" s="30" t="str">
        <f aca="false">INDEX(Lookup_Tables!$C$3:$C$12,MATCH(H871,Lookup_Tables!$A$3:$A$12,0))</f>
        <v>Dr. Neha Chopra</v>
      </c>
      <c r="AF871" s="30" t="str">
        <f aca="false">IFERROR(INDEX(Lookup_Tables!$F$16:$F$45,MATCH(I871,Lookup_Tables!$E$16:$E$45,0)),"N/A")</f>
        <v>EMP220</v>
      </c>
      <c r="AG871" s="30" t="n">
        <f aca="false">_xlfn.IFS(R871="Recovered",4,R871="Referred",3,R871="Admitted",2,R871="Deceased",1,TRUE(),0)</f>
        <v>4</v>
      </c>
      <c r="AH871" s="30" t="str">
        <f aca="false">IF(T871&gt;=4,"Satisfied",IF(T871&gt;=3,"Neutral","Needs Improvement"))</f>
        <v>Satisfied</v>
      </c>
    </row>
    <row r="872" customFormat="false" ht="15" hidden="false" customHeight="false" outlineLevel="0" collapsed="false">
      <c r="A872" s="27" t="s">
        <v>3786</v>
      </c>
      <c r="B872" s="27" t="s">
        <v>2278</v>
      </c>
      <c r="C872" s="27" t="n">
        <v>39</v>
      </c>
      <c r="D872" s="27" t="s">
        <v>181</v>
      </c>
      <c r="E872" s="28" t="n">
        <v>45354</v>
      </c>
      <c r="F872" s="27" t="s">
        <v>350</v>
      </c>
      <c r="G872" s="28" t="n">
        <v>45357</v>
      </c>
      <c r="H872" s="27" t="s">
        <v>217</v>
      </c>
      <c r="I872" s="27" t="s">
        <v>282</v>
      </c>
      <c r="J872" s="27" t="s">
        <v>483</v>
      </c>
      <c r="K872" s="27" t="s">
        <v>126</v>
      </c>
      <c r="L872" s="27" t="n">
        <v>39</v>
      </c>
      <c r="M872" s="27" t="n">
        <v>79</v>
      </c>
      <c r="N872" s="27" t="s">
        <v>186</v>
      </c>
      <c r="O872" s="27" t="s">
        <v>128</v>
      </c>
      <c r="P872" s="27" t="s">
        <v>129</v>
      </c>
      <c r="Q872" s="29" t="n">
        <v>7094.79</v>
      </c>
      <c r="R872" s="27" t="s">
        <v>268</v>
      </c>
      <c r="S872" s="27" t="s">
        <v>197</v>
      </c>
      <c r="T872" s="27" t="n">
        <v>3</v>
      </c>
      <c r="U872" s="27" t="n">
        <f aca="false">YEAR(E872)</f>
        <v>2024</v>
      </c>
      <c r="V872" s="27" t="str">
        <f aca="false">TEXT(E872,"MMM-YYYY")</f>
        <v>Mar-2024</v>
      </c>
      <c r="W872" s="27" t="n">
        <f aca="false">MONTH(E872)</f>
        <v>3</v>
      </c>
      <c r="X872" s="27" t="str">
        <f aca="false">TEXT(WEEKDAY(E872,2),"0")&amp;" - "&amp;TEXT(E872,"dddd")</f>
        <v>7 - Sunday</v>
      </c>
      <c r="Y872" s="27" t="str">
        <f aca="false">_xlfn.IFS(C872&lt;18,"Child (0-17)",C872&lt;40,"Young Adult (18-39)",C872&lt;60,"Adult (40-59)",TRUE(),"Senior (60+)")</f>
        <v>Young Adult (18-39)</v>
      </c>
      <c r="Z872" s="27" t="n">
        <f aca="false">ROUND(G872-E872,0)</f>
        <v>3</v>
      </c>
      <c r="AA872" s="27" t="n">
        <f aca="false">L872+M872</f>
        <v>118</v>
      </c>
      <c r="AB872" s="27" t="n">
        <f aca="false">IFERROR(ROUND(Q872/AA872,2),0)</f>
        <v>60.13</v>
      </c>
      <c r="AC872" s="27" t="str">
        <f aca="false">IF(AND(K872="Critical",N872="No"),"URGENT - No Bed","Normal")</f>
        <v>Normal</v>
      </c>
      <c r="AD872" s="33" t="n">
        <f aca="false">INDEX(Lookup_Tables!$B$3:$B$12,MATCH(H872,Lookup_Tables!$A$3:$A$12,0))</f>
        <v>4200000</v>
      </c>
      <c r="AE872" s="27" t="str">
        <f aca="false">INDEX(Lookup_Tables!$C$3:$C$12,MATCH(H872,Lookup_Tables!$A$3:$A$12,0))</f>
        <v>Dr. Anil Kapoor</v>
      </c>
      <c r="AF872" s="27" t="str">
        <f aca="false">IFERROR(INDEX(Lookup_Tables!$F$16:$F$45,MATCH(I872,Lookup_Tables!$E$16:$E$45,0)),"N/A")</f>
        <v>EMP200</v>
      </c>
      <c r="AG872" s="27" t="n">
        <f aca="false">_xlfn.IFS(R872="Recovered",4,R872="Referred",3,R872="Admitted",2,R872="Deceased",1,TRUE(),0)</f>
        <v>3</v>
      </c>
      <c r="AH872" s="27" t="str">
        <f aca="false">IF(T872&gt;=4,"Satisfied",IF(T872&gt;=3,"Neutral","Needs Improvement"))</f>
        <v>Neutral</v>
      </c>
    </row>
    <row r="873" customFormat="false" ht="15" hidden="false" customHeight="false" outlineLevel="0" collapsed="false">
      <c r="A873" s="30" t="s">
        <v>1814</v>
      </c>
      <c r="B873" s="30" t="s">
        <v>1815</v>
      </c>
      <c r="C873" s="30" t="n">
        <v>43</v>
      </c>
      <c r="D873" s="30" t="s">
        <v>181</v>
      </c>
      <c r="E873" s="31" t="n">
        <v>45611</v>
      </c>
      <c r="F873" s="30" t="s">
        <v>1182</v>
      </c>
      <c r="G873" s="31" t="n">
        <v>45612</v>
      </c>
      <c r="H873" s="30" t="s">
        <v>206</v>
      </c>
      <c r="I873" s="30" t="s">
        <v>207</v>
      </c>
      <c r="J873" s="30" t="s">
        <v>593</v>
      </c>
      <c r="K873" s="30" t="s">
        <v>156</v>
      </c>
      <c r="L873" s="30" t="n">
        <v>53</v>
      </c>
      <c r="M873" s="30" t="n">
        <v>66</v>
      </c>
      <c r="N873" s="30" t="s">
        <v>127</v>
      </c>
      <c r="O873" s="30" t="s">
        <v>149</v>
      </c>
      <c r="P873" s="30" t="s">
        <v>150</v>
      </c>
      <c r="Q873" s="32" t="n">
        <v>4671.54</v>
      </c>
      <c r="R873" s="30" t="s">
        <v>130</v>
      </c>
      <c r="S873" s="30" t="s">
        <v>157</v>
      </c>
      <c r="T873" s="30" t="n">
        <v>5</v>
      </c>
      <c r="U873" s="30" t="n">
        <f aca="false">YEAR(E873)</f>
        <v>2024</v>
      </c>
      <c r="V873" s="30" t="str">
        <f aca="false">TEXT(E873,"MMM-YYYY")</f>
        <v>Nov-2024</v>
      </c>
      <c r="W873" s="30" t="n">
        <f aca="false">MONTH(E873)</f>
        <v>11</v>
      </c>
      <c r="X873" s="30" t="str">
        <f aca="false">TEXT(WEEKDAY(E873,2),"0")&amp;" - "&amp;TEXT(E873,"dddd")</f>
        <v>5 - Friday</v>
      </c>
      <c r="Y873" s="30" t="str">
        <f aca="false">_xlfn.IFS(C873&lt;18,"Child (0-17)",C873&lt;40,"Young Adult (18-39)",C873&lt;60,"Adult (40-59)",TRUE(),"Senior (60+)")</f>
        <v>Adult (40-59)</v>
      </c>
      <c r="Z873" s="30" t="n">
        <f aca="false">ROUND(G873-E873,0)</f>
        <v>1</v>
      </c>
      <c r="AA873" s="30" t="n">
        <f aca="false">L873+M873</f>
        <v>119</v>
      </c>
      <c r="AB873" s="30" t="n">
        <f aca="false">IFERROR(ROUND(Q873/AA873,2),0)</f>
        <v>39.26</v>
      </c>
      <c r="AC873" s="30" t="str">
        <f aca="false">IF(AND(K873="Critical",N873="No"),"URGENT - No Bed","Normal")</f>
        <v>Normal</v>
      </c>
      <c r="AD873" s="34" t="n">
        <f aca="false">INDEX(Lookup_Tables!$B$3:$B$12,MATCH(H873,Lookup_Tables!$A$3:$A$12,0))</f>
        <v>2800000</v>
      </c>
      <c r="AE873" s="30" t="str">
        <f aca="false">INDEX(Lookup_Tables!$C$3:$C$12,MATCH(H873,Lookup_Tables!$A$3:$A$12,0))</f>
        <v>Dr. Suresh Nair</v>
      </c>
      <c r="AF873" s="30" t="str">
        <f aca="false">IFERROR(INDEX(Lookup_Tables!$F$16:$F$45,MATCH(I873,Lookup_Tables!$E$16:$E$45,0)),"N/A")</f>
        <v>EMP209</v>
      </c>
      <c r="AG873" s="30" t="n">
        <f aca="false">_xlfn.IFS(R873="Recovered",4,R873="Referred",3,R873="Admitted",2,R873="Deceased",1,TRUE(),0)</f>
        <v>4</v>
      </c>
      <c r="AH873" s="30" t="str">
        <f aca="false">IF(T873&gt;=4,"Satisfied",IF(T873&gt;=3,"Neutral","Needs Improvement"))</f>
        <v>Satisfied</v>
      </c>
    </row>
    <row r="874" customFormat="false" ht="15" hidden="false" customHeight="false" outlineLevel="0" collapsed="false">
      <c r="A874" s="27" t="s">
        <v>3769</v>
      </c>
      <c r="B874" s="27" t="s">
        <v>1164</v>
      </c>
      <c r="C874" s="27" t="n">
        <v>23</v>
      </c>
      <c r="D874" s="27" t="s">
        <v>121</v>
      </c>
      <c r="E874" s="28" t="n">
        <v>45379</v>
      </c>
      <c r="F874" s="27" t="s">
        <v>2856</v>
      </c>
      <c r="G874" s="28" t="n">
        <v>45380</v>
      </c>
      <c r="H874" s="27" t="s">
        <v>168</v>
      </c>
      <c r="I874" s="27" t="s">
        <v>196</v>
      </c>
      <c r="J874" s="27" t="s">
        <v>367</v>
      </c>
      <c r="K874" s="27" t="s">
        <v>156</v>
      </c>
      <c r="L874" s="27" t="n">
        <v>62</v>
      </c>
      <c r="M874" s="27" t="n">
        <v>69</v>
      </c>
      <c r="N874" s="27" t="s">
        <v>127</v>
      </c>
      <c r="O874" s="27" t="s">
        <v>128</v>
      </c>
      <c r="P874" s="27" t="s">
        <v>129</v>
      </c>
      <c r="Q874" s="29" t="n">
        <v>3284.13</v>
      </c>
      <c r="R874" s="27" t="s">
        <v>130</v>
      </c>
      <c r="S874" s="27" t="s">
        <v>141</v>
      </c>
      <c r="T874" s="27" t="n">
        <v>4</v>
      </c>
      <c r="U874" s="27" t="n">
        <f aca="false">YEAR(E874)</f>
        <v>2024</v>
      </c>
      <c r="V874" s="27" t="str">
        <f aca="false">TEXT(E874,"MMM-YYYY")</f>
        <v>Mar-2024</v>
      </c>
      <c r="W874" s="27" t="n">
        <f aca="false">MONTH(E874)</f>
        <v>3</v>
      </c>
      <c r="X874" s="27" t="str">
        <f aca="false">TEXT(WEEKDAY(E874,2),"0")&amp;" - "&amp;TEXT(E874,"dddd")</f>
        <v>4 - Thursday</v>
      </c>
      <c r="Y874" s="27" t="str">
        <f aca="false">_xlfn.IFS(C874&lt;18,"Child (0-17)",C874&lt;40,"Young Adult (18-39)",C874&lt;60,"Adult (40-59)",TRUE(),"Senior (60+)")</f>
        <v>Young Adult (18-39)</v>
      </c>
      <c r="Z874" s="27" t="n">
        <f aca="false">ROUND(G874-E874,0)</f>
        <v>1</v>
      </c>
      <c r="AA874" s="27" t="n">
        <f aca="false">L874+M874</f>
        <v>131</v>
      </c>
      <c r="AB874" s="27" t="n">
        <f aca="false">IFERROR(ROUND(Q874/AA874,2),0)</f>
        <v>25.07</v>
      </c>
      <c r="AC874" s="27" t="str">
        <f aca="false">IF(AND(K874="Critical",N874="No"),"URGENT - No Bed","Normal")</f>
        <v>Normal</v>
      </c>
      <c r="AD874" s="33" t="n">
        <f aca="false">INDEX(Lookup_Tables!$B$3:$B$12,MATCH(H874,Lookup_Tables!$A$3:$A$12,0))</f>
        <v>4400000</v>
      </c>
      <c r="AE874" s="27" t="str">
        <f aca="false">INDEX(Lookup_Tables!$C$3:$C$12,MATCH(H874,Lookup_Tables!$A$3:$A$12,0))</f>
        <v>Dr. Neha Chopra</v>
      </c>
      <c r="AF874" s="27" t="str">
        <f aca="false">IFERROR(INDEX(Lookup_Tables!$F$16:$F$45,MATCH(I874,Lookup_Tables!$E$16:$E$45,0)),"N/A")</f>
        <v>EMP219</v>
      </c>
      <c r="AG874" s="27" t="n">
        <f aca="false">_xlfn.IFS(R874="Recovered",4,R874="Referred",3,R874="Admitted",2,R874="Deceased",1,TRUE(),0)</f>
        <v>4</v>
      </c>
      <c r="AH874" s="27" t="str">
        <f aca="false">IF(T874&gt;=4,"Satisfied",IF(T874&gt;=3,"Neutral","Needs Improvement"))</f>
        <v>Satisfied</v>
      </c>
    </row>
    <row r="875" customFormat="false" ht="15" hidden="false" customHeight="false" outlineLevel="0" collapsed="false">
      <c r="A875" s="30" t="s">
        <v>2520</v>
      </c>
      <c r="B875" s="30" t="s">
        <v>1248</v>
      </c>
      <c r="C875" s="30" t="n">
        <v>61</v>
      </c>
      <c r="D875" s="30" t="s">
        <v>181</v>
      </c>
      <c r="E875" s="31" t="n">
        <v>45376</v>
      </c>
      <c r="F875" s="30" t="s">
        <v>405</v>
      </c>
      <c r="G875" s="31" t="n">
        <v>45376</v>
      </c>
      <c r="H875" s="30" t="s">
        <v>206</v>
      </c>
      <c r="I875" s="30" t="s">
        <v>232</v>
      </c>
      <c r="J875" s="30" t="s">
        <v>615</v>
      </c>
      <c r="K875" s="30" t="s">
        <v>138</v>
      </c>
      <c r="L875" s="30" t="n">
        <v>75</v>
      </c>
      <c r="M875" s="30" t="n">
        <v>33</v>
      </c>
      <c r="N875" s="30" t="s">
        <v>127</v>
      </c>
      <c r="O875" s="30" t="s">
        <v>171</v>
      </c>
      <c r="P875" s="30" t="s">
        <v>129</v>
      </c>
      <c r="Q875" s="32" t="n">
        <v>1221.78</v>
      </c>
      <c r="R875" s="30" t="s">
        <v>130</v>
      </c>
      <c r="S875" s="30" t="s">
        <v>164</v>
      </c>
      <c r="T875" s="30" t="n">
        <v>5</v>
      </c>
      <c r="U875" s="30" t="n">
        <f aca="false">YEAR(E875)</f>
        <v>2024</v>
      </c>
      <c r="V875" s="30" t="str">
        <f aca="false">TEXT(E875,"MMM-YYYY")</f>
        <v>Mar-2024</v>
      </c>
      <c r="W875" s="30" t="n">
        <f aca="false">MONTH(E875)</f>
        <v>3</v>
      </c>
      <c r="X875" s="30" t="str">
        <f aca="false">TEXT(WEEKDAY(E875,2),"0")&amp;" - "&amp;TEXT(E875,"dddd")</f>
        <v>1 - Monday</v>
      </c>
      <c r="Y875" s="30" t="str">
        <f aca="false">_xlfn.IFS(C875&lt;18,"Child (0-17)",C875&lt;40,"Young Adult (18-39)",C875&lt;60,"Adult (40-59)",TRUE(),"Senior (60+)")</f>
        <v>Senior (60+)</v>
      </c>
      <c r="Z875" s="30" t="n">
        <f aca="false">ROUND(G875-E875,0)</f>
        <v>0</v>
      </c>
      <c r="AA875" s="30" t="n">
        <f aca="false">L875+M875</f>
        <v>108</v>
      </c>
      <c r="AB875" s="30" t="n">
        <f aca="false">IFERROR(ROUND(Q875/AA875,2),0)</f>
        <v>11.31</v>
      </c>
      <c r="AC875" s="30" t="str">
        <f aca="false">IF(AND(K875="Critical",N875="No"),"URGENT - No Bed","Normal")</f>
        <v>Normal</v>
      </c>
      <c r="AD875" s="34" t="n">
        <f aca="false">INDEX(Lookup_Tables!$B$3:$B$12,MATCH(H875,Lookup_Tables!$A$3:$A$12,0))</f>
        <v>2800000</v>
      </c>
      <c r="AE875" s="30" t="str">
        <f aca="false">INDEX(Lookup_Tables!$C$3:$C$12,MATCH(H875,Lookup_Tables!$A$3:$A$12,0))</f>
        <v>Dr. Suresh Nair</v>
      </c>
      <c r="AF875" s="30" t="str">
        <f aca="false">IFERROR(INDEX(Lookup_Tables!$F$16:$F$45,MATCH(I875,Lookup_Tables!$E$16:$E$45,0)),"N/A")</f>
        <v>EMP210</v>
      </c>
      <c r="AG875" s="30" t="n">
        <f aca="false">_xlfn.IFS(R875="Recovered",4,R875="Referred",3,R875="Admitted",2,R875="Deceased",1,TRUE(),0)</f>
        <v>4</v>
      </c>
      <c r="AH875" s="30" t="str">
        <f aca="false">IF(T875&gt;=4,"Satisfied",IF(T875&gt;=3,"Neutral","Needs Improvement"))</f>
        <v>Satisfied</v>
      </c>
    </row>
    <row r="876" customFormat="false" ht="15" hidden="false" customHeight="false" outlineLevel="0" collapsed="false">
      <c r="A876" s="27" t="s">
        <v>4928</v>
      </c>
      <c r="B876" s="27" t="s">
        <v>4180</v>
      </c>
      <c r="C876" s="27" t="n">
        <v>45</v>
      </c>
      <c r="D876" s="27" t="s">
        <v>181</v>
      </c>
      <c r="E876" s="28" t="n">
        <v>45368</v>
      </c>
      <c r="F876" s="27" t="s">
        <v>555</v>
      </c>
      <c r="G876" s="28" t="n">
        <v>45369</v>
      </c>
      <c r="H876" s="27" t="s">
        <v>146</v>
      </c>
      <c r="I876" s="27" t="s">
        <v>309</v>
      </c>
      <c r="J876" s="27" t="s">
        <v>177</v>
      </c>
      <c r="K876" s="27" t="s">
        <v>126</v>
      </c>
      <c r="L876" s="27" t="n">
        <v>18</v>
      </c>
      <c r="M876" s="27" t="n">
        <v>131</v>
      </c>
      <c r="N876" s="27" t="s">
        <v>186</v>
      </c>
      <c r="O876" s="27" t="s">
        <v>171</v>
      </c>
      <c r="P876" s="27" t="s">
        <v>150</v>
      </c>
      <c r="Q876" s="29" t="n">
        <v>8109.16</v>
      </c>
      <c r="R876" s="27" t="s">
        <v>130</v>
      </c>
      <c r="S876" s="27" t="s">
        <v>197</v>
      </c>
      <c r="T876" s="27" t="n">
        <v>5</v>
      </c>
      <c r="U876" s="27" t="n">
        <f aca="false">YEAR(E876)</f>
        <v>2024</v>
      </c>
      <c r="V876" s="27" t="str">
        <f aca="false">TEXT(E876,"MMM-YYYY")</f>
        <v>Mar-2024</v>
      </c>
      <c r="W876" s="27" t="n">
        <f aca="false">MONTH(E876)</f>
        <v>3</v>
      </c>
      <c r="X876" s="27" t="str">
        <f aca="false">TEXT(WEEKDAY(E876,2),"0")&amp;" - "&amp;TEXT(E876,"dddd")</f>
        <v>7 - Sunday</v>
      </c>
      <c r="Y876" s="27" t="str">
        <f aca="false">_xlfn.IFS(C876&lt;18,"Child (0-17)",C876&lt;40,"Young Adult (18-39)",C876&lt;60,"Adult (40-59)",TRUE(),"Senior (60+)")</f>
        <v>Adult (40-59)</v>
      </c>
      <c r="Z876" s="27" t="n">
        <f aca="false">ROUND(G876-E876,0)</f>
        <v>1</v>
      </c>
      <c r="AA876" s="27" t="n">
        <f aca="false">L876+M876</f>
        <v>149</v>
      </c>
      <c r="AB876" s="27" t="n">
        <f aca="false">IFERROR(ROUND(Q876/AA876,2),0)</f>
        <v>54.42</v>
      </c>
      <c r="AC876" s="27" t="str">
        <f aca="false">IF(AND(K876="Critical",N876="No"),"URGENT - No Bed","Normal")</f>
        <v>Normal</v>
      </c>
      <c r="AD876" s="33" t="n">
        <f aca="false">INDEX(Lookup_Tables!$B$3:$B$12,MATCH(H876,Lookup_Tables!$A$3:$A$12,0))</f>
        <v>2700000</v>
      </c>
      <c r="AE876" s="27" t="str">
        <f aca="false">INDEX(Lookup_Tables!$C$3:$C$12,MATCH(H876,Lookup_Tables!$A$3:$A$12,0))</f>
        <v>Dr. Vikram Singh</v>
      </c>
      <c r="AF876" s="27" t="str">
        <f aca="false">IFERROR(INDEX(Lookup_Tables!$F$16:$F$45,MATCH(I876,Lookup_Tables!$E$16:$E$45,0)),"N/A")</f>
        <v>EMP228</v>
      </c>
      <c r="AG876" s="27" t="n">
        <f aca="false">_xlfn.IFS(R876="Recovered",4,R876="Referred",3,R876="Admitted",2,R876="Deceased",1,TRUE(),0)</f>
        <v>4</v>
      </c>
      <c r="AH876" s="27" t="str">
        <f aca="false">IF(T876&gt;=4,"Satisfied",IF(T876&gt;=3,"Neutral","Needs Improvement"))</f>
        <v>Satisfied</v>
      </c>
    </row>
    <row r="877" customFormat="false" ht="15" hidden="false" customHeight="false" outlineLevel="0" collapsed="false">
      <c r="A877" s="30" t="s">
        <v>6406</v>
      </c>
      <c r="B877" s="30" t="s">
        <v>2883</v>
      </c>
      <c r="C877" s="30" t="n">
        <v>0</v>
      </c>
      <c r="D877" s="30" t="s">
        <v>181</v>
      </c>
      <c r="E877" s="31" t="n">
        <v>45397</v>
      </c>
      <c r="F877" s="30" t="s">
        <v>621</v>
      </c>
      <c r="G877" s="31" t="n">
        <v>45400</v>
      </c>
      <c r="H877" s="30" t="s">
        <v>236</v>
      </c>
      <c r="I877" s="30" t="s">
        <v>237</v>
      </c>
      <c r="J877" s="30" t="s">
        <v>287</v>
      </c>
      <c r="K877" s="30" t="s">
        <v>156</v>
      </c>
      <c r="L877" s="30" t="n">
        <v>28</v>
      </c>
      <c r="M877" s="30" t="n">
        <v>43</v>
      </c>
      <c r="N877" s="30" t="s">
        <v>186</v>
      </c>
      <c r="O877" s="30" t="s">
        <v>139</v>
      </c>
      <c r="P877" s="30" t="s">
        <v>140</v>
      </c>
      <c r="Q877" s="32" t="n">
        <v>4074.87</v>
      </c>
      <c r="R877" s="30" t="s">
        <v>172</v>
      </c>
      <c r="S877" s="30" t="s">
        <v>141</v>
      </c>
      <c r="T877" s="30" t="n">
        <v>4</v>
      </c>
      <c r="U877" s="30" t="n">
        <f aca="false">YEAR(E877)</f>
        <v>2024</v>
      </c>
      <c r="V877" s="30" t="str">
        <f aca="false">TEXT(E877,"MMM-YYYY")</f>
        <v>Apr-2024</v>
      </c>
      <c r="W877" s="30" t="n">
        <f aca="false">MONTH(E877)</f>
        <v>4</v>
      </c>
      <c r="X877" s="30" t="str">
        <f aca="false">TEXT(WEEKDAY(E877,2),"0")&amp;" - "&amp;TEXT(E877,"dddd")</f>
        <v>1 - Monday</v>
      </c>
      <c r="Y877" s="30" t="str">
        <f aca="false">_xlfn.IFS(C877&lt;18,"Child (0-17)",C877&lt;40,"Young Adult (18-39)",C877&lt;60,"Adult (40-59)",TRUE(),"Senior (60+)")</f>
        <v>Child (0-17)</v>
      </c>
      <c r="Z877" s="30" t="n">
        <f aca="false">ROUND(G877-E877,0)</f>
        <v>3</v>
      </c>
      <c r="AA877" s="30" t="n">
        <f aca="false">L877+M877</f>
        <v>71</v>
      </c>
      <c r="AB877" s="30" t="n">
        <f aca="false">IFERROR(ROUND(Q877/AA877,2),0)</f>
        <v>57.39</v>
      </c>
      <c r="AC877" s="30" t="str">
        <f aca="false">IF(AND(K877="Critical",N877="No"),"URGENT - No Bed","Normal")</f>
        <v>Normal</v>
      </c>
      <c r="AD877" s="34" t="n">
        <f aca="false">INDEX(Lookup_Tables!$B$3:$B$12,MATCH(H877,Lookup_Tables!$A$3:$A$12,0))</f>
        <v>3900000</v>
      </c>
      <c r="AE877" s="30" t="str">
        <f aca="false">INDEX(Lookup_Tables!$C$3:$C$12,MATCH(H877,Lookup_Tables!$A$3:$A$12,0))</f>
        <v>Dr. Rina Mehta</v>
      </c>
      <c r="AF877" s="30" t="str">
        <f aca="false">IFERROR(INDEX(Lookup_Tables!$F$16:$F$45,MATCH(I877,Lookup_Tables!$E$16:$E$45,0)),"N/A")</f>
        <v>EMP215</v>
      </c>
      <c r="AG877" s="30" t="n">
        <f aca="false">_xlfn.IFS(R877="Recovered",4,R877="Referred",3,R877="Admitted",2,R877="Deceased",1,TRUE(),0)</f>
        <v>2</v>
      </c>
      <c r="AH877" s="30" t="str">
        <f aca="false">IF(T877&gt;=4,"Satisfied",IF(T877&gt;=3,"Neutral","Needs Improvement"))</f>
        <v>Satisfied</v>
      </c>
    </row>
    <row r="878" customFormat="false" ht="15" hidden="false" customHeight="false" outlineLevel="0" collapsed="false">
      <c r="A878" s="27" t="s">
        <v>5507</v>
      </c>
      <c r="B878" s="27" t="s">
        <v>1704</v>
      </c>
      <c r="C878" s="27" t="n">
        <v>28</v>
      </c>
      <c r="D878" s="27" t="s">
        <v>181</v>
      </c>
      <c r="E878" s="28" t="n">
        <v>45304</v>
      </c>
      <c r="F878" s="27" t="s">
        <v>410</v>
      </c>
      <c r="G878" s="28" t="n">
        <v>45304</v>
      </c>
      <c r="H878" s="27" t="s">
        <v>183</v>
      </c>
      <c r="I878" s="27" t="s">
        <v>430</v>
      </c>
      <c r="J878" s="27" t="s">
        <v>213</v>
      </c>
      <c r="K878" s="27" t="s">
        <v>156</v>
      </c>
      <c r="L878" s="27" t="n">
        <v>39</v>
      </c>
      <c r="M878" s="27" t="n">
        <v>66</v>
      </c>
      <c r="N878" s="27" t="s">
        <v>186</v>
      </c>
      <c r="O878" s="27" t="s">
        <v>139</v>
      </c>
      <c r="P878" s="27" t="s">
        <v>129</v>
      </c>
      <c r="Q878" s="29" t="n">
        <v>3862.58</v>
      </c>
      <c r="R878" s="27" t="s">
        <v>130</v>
      </c>
      <c r="S878" s="27" t="s">
        <v>141</v>
      </c>
      <c r="T878" s="27" t="n">
        <v>2</v>
      </c>
      <c r="U878" s="27" t="n">
        <f aca="false">YEAR(E878)</f>
        <v>2024</v>
      </c>
      <c r="V878" s="27" t="str">
        <f aca="false">TEXT(E878,"MMM-YYYY")</f>
        <v>Jan-2024</v>
      </c>
      <c r="W878" s="27" t="n">
        <f aca="false">MONTH(E878)</f>
        <v>1</v>
      </c>
      <c r="X878" s="27" t="str">
        <f aca="false">TEXT(WEEKDAY(E878,2),"0")&amp;" - "&amp;TEXT(E878,"dddd")</f>
        <v>6 - Saturday</v>
      </c>
      <c r="Y878" s="27" t="str">
        <f aca="false">_xlfn.IFS(C878&lt;18,"Child (0-17)",C878&lt;40,"Young Adult (18-39)",C878&lt;60,"Adult (40-59)",TRUE(),"Senior (60+)")</f>
        <v>Young Adult (18-39)</v>
      </c>
      <c r="Z878" s="27" t="n">
        <f aca="false">ROUND(G878-E878,0)</f>
        <v>0</v>
      </c>
      <c r="AA878" s="27" t="n">
        <f aca="false">L878+M878</f>
        <v>105</v>
      </c>
      <c r="AB878" s="27" t="n">
        <f aca="false">IFERROR(ROUND(Q878/AA878,2),0)</f>
        <v>36.79</v>
      </c>
      <c r="AC878" s="27" t="str">
        <f aca="false">IF(AND(K878="Critical",N878="No"),"URGENT - No Bed","Normal")</f>
        <v>Normal</v>
      </c>
      <c r="AD878" s="33" t="n">
        <f aca="false">INDEX(Lookup_Tables!$B$3:$B$12,MATCH(H878,Lookup_Tables!$A$3:$A$12,0))</f>
        <v>3100000</v>
      </c>
      <c r="AE878" s="27" t="str">
        <f aca="false">INDEX(Lookup_Tables!$C$3:$C$12,MATCH(H878,Lookup_Tables!$A$3:$A$12,0))</f>
        <v>Dr. Kavita Rao</v>
      </c>
      <c r="AF878" s="27" t="str">
        <f aca="false">IFERROR(INDEX(Lookup_Tables!$F$16:$F$45,MATCH(I878,Lookup_Tables!$E$16:$E$45,0)),"N/A")</f>
        <v>EMP224</v>
      </c>
      <c r="AG878" s="27" t="n">
        <f aca="false">_xlfn.IFS(R878="Recovered",4,R878="Referred",3,R878="Admitted",2,R878="Deceased",1,TRUE(),0)</f>
        <v>4</v>
      </c>
      <c r="AH878" s="27" t="str">
        <f aca="false">IF(T878&gt;=4,"Satisfied",IF(T878&gt;=3,"Neutral","Needs Improvement"))</f>
        <v>Needs Improvement</v>
      </c>
    </row>
    <row r="879" customFormat="false" ht="15" hidden="false" customHeight="false" outlineLevel="0" collapsed="false">
      <c r="A879" s="30" t="s">
        <v>4990</v>
      </c>
      <c r="B879" s="30" t="s">
        <v>2904</v>
      </c>
      <c r="C879" s="30" t="n">
        <v>52</v>
      </c>
      <c r="D879" s="30" t="s">
        <v>181</v>
      </c>
      <c r="E879" s="31" t="n">
        <v>45409</v>
      </c>
      <c r="F879" s="30" t="s">
        <v>937</v>
      </c>
      <c r="G879" s="31" t="n">
        <v>45410</v>
      </c>
      <c r="H879" s="30" t="s">
        <v>206</v>
      </c>
      <c r="I879" s="30" t="s">
        <v>207</v>
      </c>
      <c r="J879" s="30" t="s">
        <v>593</v>
      </c>
      <c r="K879" s="30" t="s">
        <v>156</v>
      </c>
      <c r="L879" s="30" t="n">
        <v>56</v>
      </c>
      <c r="M879" s="30" t="n">
        <v>63</v>
      </c>
      <c r="N879" s="30" t="s">
        <v>127</v>
      </c>
      <c r="O879" s="30" t="s">
        <v>171</v>
      </c>
      <c r="P879" s="30" t="s">
        <v>187</v>
      </c>
      <c r="Q879" s="32" t="n">
        <v>4903.32</v>
      </c>
      <c r="R879" s="30" t="s">
        <v>130</v>
      </c>
      <c r="S879" s="30" t="s">
        <v>178</v>
      </c>
      <c r="T879" s="30" t="n">
        <v>5</v>
      </c>
      <c r="U879" s="30" t="n">
        <f aca="false">YEAR(E879)</f>
        <v>2024</v>
      </c>
      <c r="V879" s="30" t="str">
        <f aca="false">TEXT(E879,"MMM-YYYY")</f>
        <v>Apr-2024</v>
      </c>
      <c r="W879" s="30" t="n">
        <f aca="false">MONTH(E879)</f>
        <v>4</v>
      </c>
      <c r="X879" s="30" t="str">
        <f aca="false">TEXT(WEEKDAY(E879,2),"0")&amp;" - "&amp;TEXT(E879,"dddd")</f>
        <v>6 - Saturday</v>
      </c>
      <c r="Y879" s="30" t="str">
        <f aca="false">_xlfn.IFS(C879&lt;18,"Child (0-17)",C879&lt;40,"Young Adult (18-39)",C879&lt;60,"Adult (40-59)",TRUE(),"Senior (60+)")</f>
        <v>Adult (40-59)</v>
      </c>
      <c r="Z879" s="30" t="n">
        <f aca="false">ROUND(G879-E879,0)</f>
        <v>1</v>
      </c>
      <c r="AA879" s="30" t="n">
        <f aca="false">L879+M879</f>
        <v>119</v>
      </c>
      <c r="AB879" s="30" t="n">
        <f aca="false">IFERROR(ROUND(Q879/AA879,2),0)</f>
        <v>41.2</v>
      </c>
      <c r="AC879" s="30" t="str">
        <f aca="false">IF(AND(K879="Critical",N879="No"),"URGENT - No Bed","Normal")</f>
        <v>Normal</v>
      </c>
      <c r="AD879" s="34" t="n">
        <f aca="false">INDEX(Lookup_Tables!$B$3:$B$12,MATCH(H879,Lookup_Tables!$A$3:$A$12,0))</f>
        <v>2800000</v>
      </c>
      <c r="AE879" s="30" t="str">
        <f aca="false">INDEX(Lookup_Tables!$C$3:$C$12,MATCH(H879,Lookup_Tables!$A$3:$A$12,0))</f>
        <v>Dr. Suresh Nair</v>
      </c>
      <c r="AF879" s="30" t="str">
        <f aca="false">IFERROR(INDEX(Lookup_Tables!$F$16:$F$45,MATCH(I879,Lookup_Tables!$E$16:$E$45,0)),"N/A")</f>
        <v>EMP209</v>
      </c>
      <c r="AG879" s="30" t="n">
        <f aca="false">_xlfn.IFS(R879="Recovered",4,R879="Referred",3,R879="Admitted",2,R879="Deceased",1,TRUE(),0)</f>
        <v>4</v>
      </c>
      <c r="AH879" s="30" t="str">
        <f aca="false">IF(T879&gt;=4,"Satisfied",IF(T879&gt;=3,"Neutral","Needs Improvement"))</f>
        <v>Satisfied</v>
      </c>
    </row>
    <row r="880" customFormat="false" ht="15" hidden="false" customHeight="false" outlineLevel="0" collapsed="false">
      <c r="A880" s="27" t="s">
        <v>6536</v>
      </c>
      <c r="B880" s="27" t="s">
        <v>1846</v>
      </c>
      <c r="C880" s="27" t="n">
        <v>39</v>
      </c>
      <c r="D880" s="27" t="s">
        <v>121</v>
      </c>
      <c r="E880" s="28" t="n">
        <v>45339</v>
      </c>
      <c r="F880" s="27" t="s">
        <v>692</v>
      </c>
      <c r="G880" s="28" t="n">
        <v>45339</v>
      </c>
      <c r="H880" s="27" t="s">
        <v>168</v>
      </c>
      <c r="I880" s="27" t="s">
        <v>169</v>
      </c>
      <c r="J880" s="27" t="s">
        <v>371</v>
      </c>
      <c r="K880" s="27" t="s">
        <v>138</v>
      </c>
      <c r="L880" s="27" t="n">
        <v>77</v>
      </c>
      <c r="M880" s="27" t="n">
        <v>19</v>
      </c>
      <c r="N880" s="27" t="s">
        <v>127</v>
      </c>
      <c r="O880" s="27" t="s">
        <v>149</v>
      </c>
      <c r="P880" s="27" t="s">
        <v>150</v>
      </c>
      <c r="Q880" s="29" t="n">
        <v>2327.02</v>
      </c>
      <c r="R880" s="27" t="s">
        <v>130</v>
      </c>
      <c r="S880" s="27" t="s">
        <v>141</v>
      </c>
      <c r="T880" s="27" t="n">
        <v>5</v>
      </c>
      <c r="U880" s="27" t="n">
        <f aca="false">YEAR(E880)</f>
        <v>2024</v>
      </c>
      <c r="V880" s="27" t="str">
        <f aca="false">TEXT(E880,"MMM-YYYY")</f>
        <v>Feb-2024</v>
      </c>
      <c r="W880" s="27" t="n">
        <f aca="false">MONTH(E880)</f>
        <v>2</v>
      </c>
      <c r="X880" s="27" t="str">
        <f aca="false">TEXT(WEEKDAY(E880,2),"0")&amp;" - "&amp;TEXT(E880,"dddd")</f>
        <v>6 - Saturday</v>
      </c>
      <c r="Y880" s="27" t="str">
        <f aca="false">_xlfn.IFS(C880&lt;18,"Child (0-17)",C880&lt;40,"Young Adult (18-39)",C880&lt;60,"Adult (40-59)",TRUE(),"Senior (60+)")</f>
        <v>Young Adult (18-39)</v>
      </c>
      <c r="Z880" s="27" t="n">
        <f aca="false">ROUND(G880-E880,0)</f>
        <v>0</v>
      </c>
      <c r="AA880" s="27" t="n">
        <f aca="false">L880+M880</f>
        <v>96</v>
      </c>
      <c r="AB880" s="27" t="n">
        <f aca="false">IFERROR(ROUND(Q880/AA880,2),0)</f>
        <v>24.24</v>
      </c>
      <c r="AC880" s="27" t="str">
        <f aca="false">IF(AND(K880="Critical",N880="No"),"URGENT - No Bed","Normal")</f>
        <v>Normal</v>
      </c>
      <c r="AD880" s="33" t="n">
        <f aca="false">INDEX(Lookup_Tables!$B$3:$B$12,MATCH(H880,Lookup_Tables!$A$3:$A$12,0))</f>
        <v>4400000</v>
      </c>
      <c r="AE880" s="27" t="str">
        <f aca="false">INDEX(Lookup_Tables!$C$3:$C$12,MATCH(H880,Lookup_Tables!$A$3:$A$12,0))</f>
        <v>Dr. Neha Chopra</v>
      </c>
      <c r="AF880" s="27" t="str">
        <f aca="false">IFERROR(INDEX(Lookup_Tables!$F$16:$F$45,MATCH(I880,Lookup_Tables!$E$16:$E$45,0)),"N/A")</f>
        <v>EMP220</v>
      </c>
      <c r="AG880" s="27" t="n">
        <f aca="false">_xlfn.IFS(R880="Recovered",4,R880="Referred",3,R880="Admitted",2,R880="Deceased",1,TRUE(),0)</f>
        <v>4</v>
      </c>
      <c r="AH880" s="27" t="str">
        <f aca="false">IF(T880&gt;=4,"Satisfied",IF(T880&gt;=3,"Neutral","Needs Improvement"))</f>
        <v>Satisfied</v>
      </c>
    </row>
    <row r="881" customFormat="false" ht="15" hidden="false" customHeight="false" outlineLevel="0" collapsed="false">
      <c r="A881" s="30" t="s">
        <v>3667</v>
      </c>
      <c r="B881" s="30" t="s">
        <v>515</v>
      </c>
      <c r="C881" s="30" t="n">
        <v>74</v>
      </c>
      <c r="D881" s="30" t="s">
        <v>121</v>
      </c>
      <c r="E881" s="31" t="n">
        <v>45410</v>
      </c>
      <c r="F881" s="30" t="s">
        <v>598</v>
      </c>
      <c r="G881" s="31" t="n">
        <v>45411</v>
      </c>
      <c r="H881" s="30" t="s">
        <v>217</v>
      </c>
      <c r="I881" s="30" t="s">
        <v>392</v>
      </c>
      <c r="J881" s="30" t="s">
        <v>483</v>
      </c>
      <c r="K881" s="30" t="s">
        <v>156</v>
      </c>
      <c r="L881" s="30" t="n">
        <v>45</v>
      </c>
      <c r="M881" s="30" t="n">
        <v>90</v>
      </c>
      <c r="N881" s="30" t="s">
        <v>127</v>
      </c>
      <c r="O881" s="30" t="s">
        <v>128</v>
      </c>
      <c r="P881" s="30" t="s">
        <v>187</v>
      </c>
      <c r="Q881" s="32" t="n">
        <v>4965.46</v>
      </c>
      <c r="R881" s="30" t="s">
        <v>130</v>
      </c>
      <c r="S881" s="30" t="s">
        <v>164</v>
      </c>
      <c r="T881" s="30" t="n">
        <v>5</v>
      </c>
      <c r="U881" s="30" t="n">
        <f aca="false">YEAR(E881)</f>
        <v>2024</v>
      </c>
      <c r="V881" s="30" t="str">
        <f aca="false">TEXT(E881,"MMM-YYYY")</f>
        <v>Apr-2024</v>
      </c>
      <c r="W881" s="30" t="n">
        <f aca="false">MONTH(E881)</f>
        <v>4</v>
      </c>
      <c r="X881" s="30" t="str">
        <f aca="false">TEXT(WEEKDAY(E881,2),"0")&amp;" - "&amp;TEXT(E881,"dddd")</f>
        <v>7 - Sunday</v>
      </c>
      <c r="Y881" s="30" t="str">
        <f aca="false">_xlfn.IFS(C881&lt;18,"Child (0-17)",C881&lt;40,"Young Adult (18-39)",C881&lt;60,"Adult (40-59)",TRUE(),"Senior (60+)")</f>
        <v>Senior (60+)</v>
      </c>
      <c r="Z881" s="30" t="n">
        <f aca="false">ROUND(G881-E881,0)</f>
        <v>1</v>
      </c>
      <c r="AA881" s="30" t="n">
        <f aca="false">L881+M881</f>
        <v>135</v>
      </c>
      <c r="AB881" s="30" t="n">
        <f aca="false">IFERROR(ROUND(Q881/AA881,2),0)</f>
        <v>36.78</v>
      </c>
      <c r="AC881" s="30" t="str">
        <f aca="false">IF(AND(K881="Critical",N881="No"),"URGENT - No Bed","Normal")</f>
        <v>Normal</v>
      </c>
      <c r="AD881" s="34" t="n">
        <f aca="false">INDEX(Lookup_Tables!$B$3:$B$12,MATCH(H881,Lookup_Tables!$A$3:$A$12,0))</f>
        <v>4200000</v>
      </c>
      <c r="AE881" s="30" t="str">
        <f aca="false">INDEX(Lookup_Tables!$C$3:$C$12,MATCH(H881,Lookup_Tables!$A$3:$A$12,0))</f>
        <v>Dr. Anil Kapoor</v>
      </c>
      <c r="AF881" s="30" t="str">
        <f aca="false">IFERROR(INDEX(Lookup_Tables!$F$16:$F$45,MATCH(I881,Lookup_Tables!$E$16:$E$45,0)),"N/A")</f>
        <v>EMP202</v>
      </c>
      <c r="AG881" s="30" t="n">
        <f aca="false">_xlfn.IFS(R881="Recovered",4,R881="Referred",3,R881="Admitted",2,R881="Deceased",1,TRUE(),0)</f>
        <v>4</v>
      </c>
      <c r="AH881" s="30" t="str">
        <f aca="false">IF(T881&gt;=4,"Satisfied",IF(T881&gt;=3,"Neutral","Needs Improvement"))</f>
        <v>Satisfied</v>
      </c>
    </row>
    <row r="882" customFormat="false" ht="15" hidden="false" customHeight="false" outlineLevel="0" collapsed="false">
      <c r="A882" s="27" t="s">
        <v>4534</v>
      </c>
      <c r="B882" s="27" t="s">
        <v>529</v>
      </c>
      <c r="C882" s="27" t="n">
        <v>74</v>
      </c>
      <c r="D882" s="27" t="s">
        <v>181</v>
      </c>
      <c r="E882" s="28" t="n">
        <v>45383</v>
      </c>
      <c r="F882" s="27" t="s">
        <v>2301</v>
      </c>
      <c r="G882" s="28" t="n">
        <v>45385</v>
      </c>
      <c r="H882" s="27" t="s">
        <v>123</v>
      </c>
      <c r="I882" s="27" t="s">
        <v>304</v>
      </c>
      <c r="J882" s="27" t="s">
        <v>305</v>
      </c>
      <c r="K882" s="27" t="s">
        <v>156</v>
      </c>
      <c r="L882" s="27" t="n">
        <v>24</v>
      </c>
      <c r="M882" s="27" t="n">
        <v>64</v>
      </c>
      <c r="N882" s="27" t="s">
        <v>127</v>
      </c>
      <c r="O882" s="27" t="s">
        <v>128</v>
      </c>
      <c r="P882" s="27" t="s">
        <v>187</v>
      </c>
      <c r="Q882" s="29" t="n">
        <v>3610.96</v>
      </c>
      <c r="R882" s="27" t="s">
        <v>130</v>
      </c>
      <c r="S882" s="27" t="s">
        <v>223</v>
      </c>
      <c r="T882" s="27" t="n">
        <v>5</v>
      </c>
      <c r="U882" s="27" t="n">
        <f aca="false">YEAR(E882)</f>
        <v>2024</v>
      </c>
      <c r="V882" s="27" t="str">
        <f aca="false">TEXT(E882,"MMM-YYYY")</f>
        <v>Apr-2024</v>
      </c>
      <c r="W882" s="27" t="n">
        <f aca="false">MONTH(E882)</f>
        <v>4</v>
      </c>
      <c r="X882" s="27" t="str">
        <f aca="false">TEXT(WEEKDAY(E882,2),"0")&amp;" - "&amp;TEXT(E882,"dddd")</f>
        <v>1 - Monday</v>
      </c>
      <c r="Y882" s="27" t="str">
        <f aca="false">_xlfn.IFS(C882&lt;18,"Child (0-17)",C882&lt;40,"Young Adult (18-39)",C882&lt;60,"Adult (40-59)",TRUE(),"Senior (60+)")</f>
        <v>Senior (60+)</v>
      </c>
      <c r="Z882" s="27" t="n">
        <f aca="false">ROUND(G882-E882,0)</f>
        <v>2</v>
      </c>
      <c r="AA882" s="27" t="n">
        <f aca="false">L882+M882</f>
        <v>88</v>
      </c>
      <c r="AB882" s="27" t="n">
        <f aca="false">IFERROR(ROUND(Q882/AA882,2),0)</f>
        <v>41.03</v>
      </c>
      <c r="AC882" s="27" t="str">
        <f aca="false">IF(AND(K882="Critical",N882="No"),"URGENT - No Bed","Normal")</f>
        <v>Normal</v>
      </c>
      <c r="AD882" s="33" t="n">
        <f aca="false">INDEX(Lookup_Tables!$B$3:$B$12,MATCH(H882,Lookup_Tables!$A$3:$A$12,0))</f>
        <v>2200000</v>
      </c>
      <c r="AE882" s="27" t="str">
        <f aca="false">INDEX(Lookup_Tables!$C$3:$C$12,MATCH(H882,Lookup_Tables!$A$3:$A$12,0))</f>
        <v>Dr. Rohan Das</v>
      </c>
      <c r="AF882" s="27" t="str">
        <f aca="false">IFERROR(INDEX(Lookup_Tables!$F$16:$F$45,MATCH(I882,Lookup_Tables!$E$16:$E$45,0)),"N/A")</f>
        <v>EMP204</v>
      </c>
      <c r="AG882" s="27" t="n">
        <f aca="false">_xlfn.IFS(R882="Recovered",4,R882="Referred",3,R882="Admitted",2,R882="Deceased",1,TRUE(),0)</f>
        <v>4</v>
      </c>
      <c r="AH882" s="27" t="str">
        <f aca="false">IF(T882&gt;=4,"Satisfied",IF(T882&gt;=3,"Neutral","Needs Improvement"))</f>
        <v>Satisfied</v>
      </c>
    </row>
    <row r="883" customFormat="false" ht="15" hidden="false" customHeight="false" outlineLevel="0" collapsed="false">
      <c r="A883" s="30" t="s">
        <v>3747</v>
      </c>
      <c r="B883" s="30" t="s">
        <v>3748</v>
      </c>
      <c r="C883" s="30" t="n">
        <v>43</v>
      </c>
      <c r="D883" s="30" t="s">
        <v>181</v>
      </c>
      <c r="E883" s="31" t="n">
        <v>45550</v>
      </c>
      <c r="F883" s="30" t="s">
        <v>1674</v>
      </c>
      <c r="G883" s="31" t="n">
        <v>45551</v>
      </c>
      <c r="H883" s="30" t="s">
        <v>161</v>
      </c>
      <c r="I883" s="30" t="s">
        <v>162</v>
      </c>
      <c r="J883" s="30" t="s">
        <v>648</v>
      </c>
      <c r="K883" s="30" t="s">
        <v>138</v>
      </c>
      <c r="L883" s="30" t="n">
        <v>50</v>
      </c>
      <c r="M883" s="30" t="n">
        <v>42</v>
      </c>
      <c r="N883" s="30" t="s">
        <v>127</v>
      </c>
      <c r="O883" s="30" t="s">
        <v>139</v>
      </c>
      <c r="P883" s="30" t="s">
        <v>150</v>
      </c>
      <c r="Q883" s="32" t="n">
        <v>1854.81</v>
      </c>
      <c r="R883" s="30" t="s">
        <v>130</v>
      </c>
      <c r="S883" s="30" t="s">
        <v>164</v>
      </c>
      <c r="T883" s="30" t="n">
        <v>2</v>
      </c>
      <c r="U883" s="30" t="n">
        <f aca="false">YEAR(E883)</f>
        <v>2024</v>
      </c>
      <c r="V883" s="30" t="str">
        <f aca="false">TEXT(E883,"MMM-YYYY")</f>
        <v>Sep-2024</v>
      </c>
      <c r="W883" s="30" t="n">
        <f aca="false">MONTH(E883)</f>
        <v>9</v>
      </c>
      <c r="X883" s="30" t="str">
        <f aca="false">TEXT(WEEKDAY(E883,2),"0")&amp;" - "&amp;TEXT(E883,"dddd")</f>
        <v>7 - Sunday</v>
      </c>
      <c r="Y883" s="30" t="str">
        <f aca="false">_xlfn.IFS(C883&lt;18,"Child (0-17)",C883&lt;40,"Young Adult (18-39)",C883&lt;60,"Adult (40-59)",TRUE(),"Senior (60+)")</f>
        <v>Adult (40-59)</v>
      </c>
      <c r="Z883" s="30" t="n">
        <f aca="false">ROUND(G883-E883,0)</f>
        <v>1</v>
      </c>
      <c r="AA883" s="30" t="n">
        <f aca="false">L883+M883</f>
        <v>92</v>
      </c>
      <c r="AB883" s="30" t="n">
        <f aca="false">IFERROR(ROUND(Q883/AA883,2),0)</f>
        <v>20.16</v>
      </c>
      <c r="AC883" s="30" t="str">
        <f aca="false">IF(AND(K883="Critical",N883="No"),"URGENT - No Bed","Normal")</f>
        <v>Normal</v>
      </c>
      <c r="AD883" s="34" t="n">
        <f aca="false">INDEX(Lookup_Tables!$B$3:$B$12,MATCH(H883,Lookup_Tables!$A$3:$A$12,0))</f>
        <v>3600000</v>
      </c>
      <c r="AE883" s="30" t="str">
        <f aca="false">INDEX(Lookup_Tables!$C$3:$C$12,MATCH(H883,Lookup_Tables!$A$3:$A$12,0))</f>
        <v>Dr. Sameer Joshi</v>
      </c>
      <c r="AF883" s="30" t="str">
        <f aca="false">IFERROR(INDEX(Lookup_Tables!$F$16:$F$45,MATCH(I883,Lookup_Tables!$E$16:$E$45,0)),"N/A")</f>
        <v>EMP222</v>
      </c>
      <c r="AG883" s="30" t="n">
        <f aca="false">_xlfn.IFS(R883="Recovered",4,R883="Referred",3,R883="Admitted",2,R883="Deceased",1,TRUE(),0)</f>
        <v>4</v>
      </c>
      <c r="AH883" s="30" t="str">
        <f aca="false">IF(T883&gt;=4,"Satisfied",IF(T883&gt;=3,"Neutral","Needs Improvement"))</f>
        <v>Needs Improvement</v>
      </c>
    </row>
    <row r="884" customFormat="false" ht="15" hidden="false" customHeight="false" outlineLevel="0" collapsed="false">
      <c r="A884" s="27" t="s">
        <v>5752</v>
      </c>
      <c r="B884" s="27" t="s">
        <v>647</v>
      </c>
      <c r="C884" s="27" t="n">
        <v>37</v>
      </c>
      <c r="D884" s="27" t="s">
        <v>181</v>
      </c>
      <c r="E884" s="28" t="n">
        <v>45602</v>
      </c>
      <c r="F884" s="27" t="s">
        <v>1032</v>
      </c>
      <c r="G884" s="28" t="n">
        <v>45603</v>
      </c>
      <c r="H884" s="27" t="s">
        <v>242</v>
      </c>
      <c r="I884" s="27" t="s">
        <v>315</v>
      </c>
      <c r="J884" s="27" t="s">
        <v>422</v>
      </c>
      <c r="K884" s="27" t="s">
        <v>138</v>
      </c>
      <c r="L884" s="27" t="n">
        <v>82</v>
      </c>
      <c r="M884" s="27" t="n">
        <v>36</v>
      </c>
      <c r="N884" s="27" t="s">
        <v>127</v>
      </c>
      <c r="O884" s="27" t="s">
        <v>139</v>
      </c>
      <c r="P884" s="27" t="s">
        <v>129</v>
      </c>
      <c r="Q884" s="29" t="n">
        <v>2617.59</v>
      </c>
      <c r="R884" s="27" t="s">
        <v>130</v>
      </c>
      <c r="S884" s="27" t="s">
        <v>157</v>
      </c>
      <c r="T884" s="27" t="n">
        <v>3</v>
      </c>
      <c r="U884" s="27" t="n">
        <f aca="false">YEAR(E884)</f>
        <v>2024</v>
      </c>
      <c r="V884" s="27" t="str">
        <f aca="false">TEXT(E884,"MMM-YYYY")</f>
        <v>Nov-2024</v>
      </c>
      <c r="W884" s="27" t="n">
        <f aca="false">MONTH(E884)</f>
        <v>11</v>
      </c>
      <c r="X884" s="27" t="str">
        <f aca="false">TEXT(WEEKDAY(E884,2),"0")&amp;" - "&amp;TEXT(E884,"dddd")</f>
        <v>3 - Wednesday</v>
      </c>
      <c r="Y884" s="27" t="str">
        <f aca="false">_xlfn.IFS(C884&lt;18,"Child (0-17)",C884&lt;40,"Young Adult (18-39)",C884&lt;60,"Adult (40-59)",TRUE(),"Senior (60+)")</f>
        <v>Young Adult (18-39)</v>
      </c>
      <c r="Z884" s="27" t="n">
        <f aca="false">ROUND(G884-E884,0)</f>
        <v>1</v>
      </c>
      <c r="AA884" s="27" t="n">
        <f aca="false">L884+M884</f>
        <v>118</v>
      </c>
      <c r="AB884" s="27" t="n">
        <f aca="false">IFERROR(ROUND(Q884/AA884,2),0)</f>
        <v>22.18</v>
      </c>
      <c r="AC884" s="27" t="str">
        <f aca="false">IF(AND(K884="Critical",N884="No"),"URGENT - No Bed","Normal")</f>
        <v>Normal</v>
      </c>
      <c r="AD884" s="33" t="n">
        <f aca="false">INDEX(Lookup_Tables!$B$3:$B$12,MATCH(H884,Lookup_Tables!$A$3:$A$12,0))</f>
        <v>3000000</v>
      </c>
      <c r="AE884" s="27" t="str">
        <f aca="false">INDEX(Lookup_Tables!$C$3:$C$12,MATCH(H884,Lookup_Tables!$A$3:$A$12,0))</f>
        <v>Dr. Pooja Iyer</v>
      </c>
      <c r="AF884" s="27" t="str">
        <f aca="false">IFERROR(INDEX(Lookup_Tables!$F$16:$F$45,MATCH(I884,Lookup_Tables!$E$16:$E$45,0)),"N/A")</f>
        <v>EMP213</v>
      </c>
      <c r="AG884" s="27" t="n">
        <f aca="false">_xlfn.IFS(R884="Recovered",4,R884="Referred",3,R884="Admitted",2,R884="Deceased",1,TRUE(),0)</f>
        <v>4</v>
      </c>
      <c r="AH884" s="27" t="str">
        <f aca="false">IF(T884&gt;=4,"Satisfied",IF(T884&gt;=3,"Neutral","Needs Improvement"))</f>
        <v>Neutral</v>
      </c>
    </row>
    <row r="885" customFormat="false" ht="15" hidden="false" customHeight="false" outlineLevel="0" collapsed="false">
      <c r="A885" s="30" t="s">
        <v>1737</v>
      </c>
      <c r="B885" s="30" t="s">
        <v>1738</v>
      </c>
      <c r="C885" s="30" t="n">
        <v>85</v>
      </c>
      <c r="D885" s="30" t="s">
        <v>121</v>
      </c>
      <c r="E885" s="31" t="n">
        <v>45499</v>
      </c>
      <c r="F885" s="30" t="s">
        <v>1739</v>
      </c>
      <c r="G885" s="31" t="n">
        <v>45500</v>
      </c>
      <c r="H885" s="30" t="s">
        <v>242</v>
      </c>
      <c r="I885" s="30" t="s">
        <v>466</v>
      </c>
      <c r="J885" s="30" t="s">
        <v>316</v>
      </c>
      <c r="K885" s="30" t="s">
        <v>138</v>
      </c>
      <c r="L885" s="30" t="n">
        <v>46</v>
      </c>
      <c r="M885" s="30" t="n">
        <v>17</v>
      </c>
      <c r="N885" s="30" t="s">
        <v>127</v>
      </c>
      <c r="O885" s="30" t="s">
        <v>139</v>
      </c>
      <c r="P885" s="30" t="s">
        <v>150</v>
      </c>
      <c r="Q885" s="32" t="n">
        <v>786.07</v>
      </c>
      <c r="R885" s="30" t="s">
        <v>172</v>
      </c>
      <c r="S885" s="30" t="s">
        <v>141</v>
      </c>
      <c r="T885" s="30" t="n">
        <v>3</v>
      </c>
      <c r="U885" s="30" t="n">
        <f aca="false">YEAR(E885)</f>
        <v>2024</v>
      </c>
      <c r="V885" s="30" t="str">
        <f aca="false">TEXT(E885,"MMM-YYYY")</f>
        <v>Jul-2024</v>
      </c>
      <c r="W885" s="30" t="n">
        <f aca="false">MONTH(E885)</f>
        <v>7</v>
      </c>
      <c r="X885" s="30" t="str">
        <f aca="false">TEXT(WEEKDAY(E885,2),"0")&amp;" - "&amp;TEXT(E885,"dddd")</f>
        <v>5 - Friday</v>
      </c>
      <c r="Y885" s="30" t="str">
        <f aca="false">_xlfn.IFS(C885&lt;18,"Child (0-17)",C885&lt;40,"Young Adult (18-39)",C885&lt;60,"Adult (40-59)",TRUE(),"Senior (60+)")</f>
        <v>Senior (60+)</v>
      </c>
      <c r="Z885" s="30" t="n">
        <f aca="false">ROUND(G885-E885,0)</f>
        <v>1</v>
      </c>
      <c r="AA885" s="30" t="n">
        <f aca="false">L885+M885</f>
        <v>63</v>
      </c>
      <c r="AB885" s="30" t="n">
        <f aca="false">IFERROR(ROUND(Q885/AA885,2),0)</f>
        <v>12.48</v>
      </c>
      <c r="AC885" s="30" t="str">
        <f aca="false">IF(AND(K885="Critical",N885="No"),"URGENT - No Bed","Normal")</f>
        <v>Normal</v>
      </c>
      <c r="AD885" s="34" t="n">
        <f aca="false">INDEX(Lookup_Tables!$B$3:$B$12,MATCH(H885,Lookup_Tables!$A$3:$A$12,0))</f>
        <v>3000000</v>
      </c>
      <c r="AE885" s="30" t="str">
        <f aca="false">INDEX(Lookup_Tables!$C$3:$C$12,MATCH(H885,Lookup_Tables!$A$3:$A$12,0))</f>
        <v>Dr. Pooja Iyer</v>
      </c>
      <c r="AF885" s="30" t="str">
        <f aca="false">IFERROR(INDEX(Lookup_Tables!$F$16:$F$45,MATCH(I885,Lookup_Tables!$E$16:$E$45,0)),"N/A")</f>
        <v>EMP212</v>
      </c>
      <c r="AG885" s="30" t="n">
        <f aca="false">_xlfn.IFS(R885="Recovered",4,R885="Referred",3,R885="Admitted",2,R885="Deceased",1,TRUE(),0)</f>
        <v>2</v>
      </c>
      <c r="AH885" s="30" t="str">
        <f aca="false">IF(T885&gt;=4,"Satisfied",IF(T885&gt;=3,"Neutral","Needs Improvement"))</f>
        <v>Neutral</v>
      </c>
    </row>
    <row r="886" customFormat="false" ht="15" hidden="false" customHeight="false" outlineLevel="0" collapsed="false">
      <c r="A886" s="27" t="s">
        <v>6563</v>
      </c>
      <c r="B886" s="27" t="s">
        <v>3300</v>
      </c>
      <c r="C886" s="27" t="n">
        <v>44</v>
      </c>
      <c r="D886" s="27" t="s">
        <v>181</v>
      </c>
      <c r="E886" s="28" t="n">
        <v>45453</v>
      </c>
      <c r="F886" s="27" t="s">
        <v>475</v>
      </c>
      <c r="G886" s="28" t="n">
        <v>45453</v>
      </c>
      <c r="H886" s="27" t="s">
        <v>217</v>
      </c>
      <c r="I886" s="27" t="s">
        <v>392</v>
      </c>
      <c r="J886" s="27" t="s">
        <v>483</v>
      </c>
      <c r="K886" s="27" t="s">
        <v>138</v>
      </c>
      <c r="L886" s="27" t="n">
        <v>37</v>
      </c>
      <c r="M886" s="27" t="n">
        <v>35</v>
      </c>
      <c r="N886" s="27" t="s">
        <v>127</v>
      </c>
      <c r="O886" s="27" t="s">
        <v>139</v>
      </c>
      <c r="P886" s="27" t="s">
        <v>140</v>
      </c>
      <c r="Q886" s="29" t="n">
        <v>857.76</v>
      </c>
      <c r="R886" s="27" t="s">
        <v>130</v>
      </c>
      <c r="S886" s="27" t="s">
        <v>335</v>
      </c>
      <c r="T886" s="27" t="n">
        <v>5</v>
      </c>
      <c r="U886" s="27" t="n">
        <f aca="false">YEAR(E886)</f>
        <v>2024</v>
      </c>
      <c r="V886" s="27" t="str">
        <f aca="false">TEXT(E886,"MMM-YYYY")</f>
        <v>Jun-2024</v>
      </c>
      <c r="W886" s="27" t="n">
        <f aca="false">MONTH(E886)</f>
        <v>6</v>
      </c>
      <c r="X886" s="27" t="str">
        <f aca="false">TEXT(WEEKDAY(E886,2),"0")&amp;" - "&amp;TEXT(E886,"dddd")</f>
        <v>1 - Monday</v>
      </c>
      <c r="Y886" s="27" t="str">
        <f aca="false">_xlfn.IFS(C886&lt;18,"Child (0-17)",C886&lt;40,"Young Adult (18-39)",C886&lt;60,"Adult (40-59)",TRUE(),"Senior (60+)")</f>
        <v>Adult (40-59)</v>
      </c>
      <c r="Z886" s="27" t="n">
        <f aca="false">ROUND(G886-E886,0)</f>
        <v>0</v>
      </c>
      <c r="AA886" s="27" t="n">
        <f aca="false">L886+M886</f>
        <v>72</v>
      </c>
      <c r="AB886" s="27" t="n">
        <f aca="false">IFERROR(ROUND(Q886/AA886,2),0)</f>
        <v>11.91</v>
      </c>
      <c r="AC886" s="27" t="str">
        <f aca="false">IF(AND(K886="Critical",N886="No"),"URGENT - No Bed","Normal")</f>
        <v>Normal</v>
      </c>
      <c r="AD886" s="33" t="n">
        <f aca="false">INDEX(Lookup_Tables!$B$3:$B$12,MATCH(H886,Lookup_Tables!$A$3:$A$12,0))</f>
        <v>4200000</v>
      </c>
      <c r="AE886" s="27" t="str">
        <f aca="false">INDEX(Lookup_Tables!$C$3:$C$12,MATCH(H886,Lookup_Tables!$A$3:$A$12,0))</f>
        <v>Dr. Anil Kapoor</v>
      </c>
      <c r="AF886" s="27" t="str">
        <f aca="false">IFERROR(INDEX(Lookup_Tables!$F$16:$F$45,MATCH(I886,Lookup_Tables!$E$16:$E$45,0)),"N/A")</f>
        <v>EMP202</v>
      </c>
      <c r="AG886" s="27" t="n">
        <f aca="false">_xlfn.IFS(R886="Recovered",4,R886="Referred",3,R886="Admitted",2,R886="Deceased",1,TRUE(),0)</f>
        <v>4</v>
      </c>
      <c r="AH886" s="27" t="str">
        <f aca="false">IF(T886&gt;=4,"Satisfied",IF(T886&gt;=3,"Neutral","Needs Improvement"))</f>
        <v>Satisfied</v>
      </c>
    </row>
    <row r="887" customFormat="false" ht="15" hidden="false" customHeight="false" outlineLevel="0" collapsed="false">
      <c r="A887" s="30" t="s">
        <v>1315</v>
      </c>
      <c r="B887" s="30" t="s">
        <v>604</v>
      </c>
      <c r="C887" s="30" t="n">
        <v>42</v>
      </c>
      <c r="D887" s="30" t="s">
        <v>181</v>
      </c>
      <c r="E887" s="31" t="n">
        <v>45656</v>
      </c>
      <c r="F887" s="30" t="s">
        <v>576</v>
      </c>
      <c r="G887" s="31" t="n">
        <v>45659</v>
      </c>
      <c r="H887" s="30" t="s">
        <v>183</v>
      </c>
      <c r="I887" s="30" t="s">
        <v>184</v>
      </c>
      <c r="J887" s="30" t="s">
        <v>411</v>
      </c>
      <c r="K887" s="30" t="s">
        <v>156</v>
      </c>
      <c r="L887" s="30" t="n">
        <v>75</v>
      </c>
      <c r="M887" s="30" t="n">
        <v>39</v>
      </c>
      <c r="N887" s="30" t="s">
        <v>127</v>
      </c>
      <c r="O887" s="30" t="s">
        <v>149</v>
      </c>
      <c r="P887" s="30" t="s">
        <v>150</v>
      </c>
      <c r="Q887" s="32" t="n">
        <v>3333.07</v>
      </c>
      <c r="R887" s="30" t="s">
        <v>130</v>
      </c>
      <c r="S887" s="30" t="s">
        <v>141</v>
      </c>
      <c r="T887" s="30" t="n">
        <v>5</v>
      </c>
      <c r="U887" s="30" t="n">
        <f aca="false">YEAR(E887)</f>
        <v>2024</v>
      </c>
      <c r="V887" s="30" t="str">
        <f aca="false">TEXT(E887,"MMM-YYYY")</f>
        <v>Dec-2024</v>
      </c>
      <c r="W887" s="30" t="n">
        <f aca="false">MONTH(E887)</f>
        <v>12</v>
      </c>
      <c r="X887" s="30" t="str">
        <f aca="false">TEXT(WEEKDAY(E887,2),"0")&amp;" - "&amp;TEXT(E887,"dddd")</f>
        <v>1 - Monday</v>
      </c>
      <c r="Y887" s="30" t="str">
        <f aca="false">_xlfn.IFS(C887&lt;18,"Child (0-17)",C887&lt;40,"Young Adult (18-39)",C887&lt;60,"Adult (40-59)",TRUE(),"Senior (60+)")</f>
        <v>Adult (40-59)</v>
      </c>
      <c r="Z887" s="30" t="n">
        <f aca="false">ROUND(G887-E887,0)</f>
        <v>3</v>
      </c>
      <c r="AA887" s="30" t="n">
        <f aca="false">L887+M887</f>
        <v>114</v>
      </c>
      <c r="AB887" s="30" t="n">
        <f aca="false">IFERROR(ROUND(Q887/AA887,2),0)</f>
        <v>29.24</v>
      </c>
      <c r="AC887" s="30" t="str">
        <f aca="false">IF(AND(K887="Critical",N887="No"),"URGENT - No Bed","Normal")</f>
        <v>Normal</v>
      </c>
      <c r="AD887" s="34" t="n">
        <f aca="false">INDEX(Lookup_Tables!$B$3:$B$12,MATCH(H887,Lookup_Tables!$A$3:$A$12,0))</f>
        <v>3100000</v>
      </c>
      <c r="AE887" s="30" t="str">
        <f aca="false">INDEX(Lookup_Tables!$C$3:$C$12,MATCH(H887,Lookup_Tables!$A$3:$A$12,0))</f>
        <v>Dr. Kavita Rao</v>
      </c>
      <c r="AF887" s="30" t="str">
        <f aca="false">IFERROR(INDEX(Lookup_Tables!$F$16:$F$45,MATCH(I887,Lookup_Tables!$E$16:$E$45,0)),"N/A")</f>
        <v>EMP226</v>
      </c>
      <c r="AG887" s="30" t="n">
        <f aca="false">_xlfn.IFS(R887="Recovered",4,R887="Referred",3,R887="Admitted",2,R887="Deceased",1,TRUE(),0)</f>
        <v>4</v>
      </c>
      <c r="AH887" s="30" t="str">
        <f aca="false">IF(T887&gt;=4,"Satisfied",IF(T887&gt;=3,"Neutral","Needs Improvement"))</f>
        <v>Satisfied</v>
      </c>
    </row>
    <row r="888" customFormat="false" ht="15" hidden="false" customHeight="false" outlineLevel="0" collapsed="false">
      <c r="A888" s="27" t="s">
        <v>723</v>
      </c>
      <c r="B888" s="27" t="s">
        <v>724</v>
      </c>
      <c r="C888" s="27" t="n">
        <v>29</v>
      </c>
      <c r="D888" s="27" t="s">
        <v>181</v>
      </c>
      <c r="E888" s="28" t="n">
        <v>45598</v>
      </c>
      <c r="F888" s="27" t="s">
        <v>725</v>
      </c>
      <c r="G888" s="28" t="n">
        <v>45598</v>
      </c>
      <c r="H888" s="27" t="s">
        <v>168</v>
      </c>
      <c r="I888" s="27" t="s">
        <v>366</v>
      </c>
      <c r="J888" s="27" t="s">
        <v>191</v>
      </c>
      <c r="K888" s="27" t="s">
        <v>156</v>
      </c>
      <c r="L888" s="27" t="n">
        <v>37</v>
      </c>
      <c r="M888" s="27" t="n">
        <v>51</v>
      </c>
      <c r="N888" s="27" t="s">
        <v>186</v>
      </c>
      <c r="O888" s="27" t="s">
        <v>149</v>
      </c>
      <c r="P888" s="27" t="s">
        <v>140</v>
      </c>
      <c r="Q888" s="29" t="n">
        <v>2787.11</v>
      </c>
      <c r="R888" s="27" t="s">
        <v>130</v>
      </c>
      <c r="S888" s="27" t="s">
        <v>157</v>
      </c>
      <c r="T888" s="27" t="n">
        <v>4</v>
      </c>
      <c r="U888" s="27" t="n">
        <f aca="false">YEAR(E888)</f>
        <v>2024</v>
      </c>
      <c r="V888" s="27" t="str">
        <f aca="false">TEXT(E888,"MMM-YYYY")</f>
        <v>Nov-2024</v>
      </c>
      <c r="W888" s="27" t="n">
        <f aca="false">MONTH(E888)</f>
        <v>11</v>
      </c>
      <c r="X888" s="27" t="str">
        <f aca="false">TEXT(WEEKDAY(E888,2),"0")&amp;" - "&amp;TEXT(E888,"dddd")</f>
        <v>6 - Saturday</v>
      </c>
      <c r="Y888" s="27" t="str">
        <f aca="false">_xlfn.IFS(C888&lt;18,"Child (0-17)",C888&lt;40,"Young Adult (18-39)",C888&lt;60,"Adult (40-59)",TRUE(),"Senior (60+)")</f>
        <v>Young Adult (18-39)</v>
      </c>
      <c r="Z888" s="27" t="n">
        <f aca="false">ROUND(G888-E888,0)</f>
        <v>0</v>
      </c>
      <c r="AA888" s="27" t="n">
        <f aca="false">L888+M888</f>
        <v>88</v>
      </c>
      <c r="AB888" s="27" t="n">
        <f aca="false">IFERROR(ROUND(Q888/AA888,2),0)</f>
        <v>31.67</v>
      </c>
      <c r="AC888" s="27" t="str">
        <f aca="false">IF(AND(K888="Critical",N888="No"),"URGENT - No Bed","Normal")</f>
        <v>Normal</v>
      </c>
      <c r="AD888" s="33" t="n">
        <f aca="false">INDEX(Lookup_Tables!$B$3:$B$12,MATCH(H888,Lookup_Tables!$A$3:$A$12,0))</f>
        <v>4400000</v>
      </c>
      <c r="AE888" s="27" t="str">
        <f aca="false">INDEX(Lookup_Tables!$C$3:$C$12,MATCH(H888,Lookup_Tables!$A$3:$A$12,0))</f>
        <v>Dr. Neha Chopra</v>
      </c>
      <c r="AF888" s="27" t="str">
        <f aca="false">IFERROR(INDEX(Lookup_Tables!$F$16:$F$45,MATCH(I888,Lookup_Tables!$E$16:$E$45,0)),"N/A")</f>
        <v>EMP218</v>
      </c>
      <c r="AG888" s="27" t="n">
        <f aca="false">_xlfn.IFS(R888="Recovered",4,R888="Referred",3,R888="Admitted",2,R888="Deceased",1,TRUE(),0)</f>
        <v>4</v>
      </c>
      <c r="AH888" s="27" t="str">
        <f aca="false">IF(T888&gt;=4,"Satisfied",IF(T888&gt;=3,"Neutral","Needs Improvement"))</f>
        <v>Satisfied</v>
      </c>
    </row>
    <row r="889" customFormat="false" ht="15" hidden="false" customHeight="false" outlineLevel="0" collapsed="false">
      <c r="A889" s="30" t="s">
        <v>4034</v>
      </c>
      <c r="B889" s="30" t="s">
        <v>2331</v>
      </c>
      <c r="C889" s="30" t="n">
        <v>27</v>
      </c>
      <c r="D889" s="30" t="s">
        <v>181</v>
      </c>
      <c r="E889" s="31" t="n">
        <v>45403</v>
      </c>
      <c r="F889" s="30" t="s">
        <v>771</v>
      </c>
      <c r="G889" s="31" t="n">
        <v>45404</v>
      </c>
      <c r="H889" s="30" t="s">
        <v>135</v>
      </c>
      <c r="I889" s="30" t="s">
        <v>251</v>
      </c>
      <c r="J889" s="30" t="s">
        <v>137</v>
      </c>
      <c r="K889" s="30" t="s">
        <v>138</v>
      </c>
      <c r="L889" s="30" t="n">
        <v>78</v>
      </c>
      <c r="M889" s="30" t="n">
        <v>26</v>
      </c>
      <c r="N889" s="30" t="s">
        <v>127</v>
      </c>
      <c r="O889" s="30" t="s">
        <v>128</v>
      </c>
      <c r="P889" s="30" t="s">
        <v>187</v>
      </c>
      <c r="Q889" s="32" t="n">
        <v>2292.45</v>
      </c>
      <c r="R889" s="30" t="s">
        <v>130</v>
      </c>
      <c r="S889" s="30" t="s">
        <v>335</v>
      </c>
      <c r="T889" s="30" t="n">
        <v>3</v>
      </c>
      <c r="U889" s="30" t="n">
        <f aca="false">YEAR(E889)</f>
        <v>2024</v>
      </c>
      <c r="V889" s="30" t="str">
        <f aca="false">TEXT(E889,"MMM-YYYY")</f>
        <v>Apr-2024</v>
      </c>
      <c r="W889" s="30" t="n">
        <f aca="false">MONTH(E889)</f>
        <v>4</v>
      </c>
      <c r="X889" s="30" t="str">
        <f aca="false">TEXT(WEEKDAY(E889,2),"0")&amp;" - "&amp;TEXT(E889,"dddd")</f>
        <v>7 - Sunday</v>
      </c>
      <c r="Y889" s="30" t="str">
        <f aca="false">_xlfn.IFS(C889&lt;18,"Child (0-17)",C889&lt;40,"Young Adult (18-39)",C889&lt;60,"Adult (40-59)",TRUE(),"Senior (60+)")</f>
        <v>Young Adult (18-39)</v>
      </c>
      <c r="Z889" s="30" t="n">
        <f aca="false">ROUND(G889-E889,0)</f>
        <v>1</v>
      </c>
      <c r="AA889" s="30" t="n">
        <f aca="false">L889+M889</f>
        <v>104</v>
      </c>
      <c r="AB889" s="30" t="n">
        <f aca="false">IFERROR(ROUND(Q889/AA889,2),0)</f>
        <v>22.04</v>
      </c>
      <c r="AC889" s="30" t="str">
        <f aca="false">IF(AND(K889="Critical",N889="No"),"URGENT - No Bed","Normal")</f>
        <v>Normal</v>
      </c>
      <c r="AD889" s="34" t="n">
        <f aca="false">INDEX(Lookup_Tables!$B$3:$B$12,MATCH(H889,Lookup_Tables!$A$3:$A$12,0))</f>
        <v>4600000</v>
      </c>
      <c r="AE889" s="30" t="str">
        <f aca="false">INDEX(Lookup_Tables!$C$3:$C$12,MATCH(H889,Lookup_Tables!$A$3:$A$12,0))</f>
        <v>Dr. Farhan Khan</v>
      </c>
      <c r="AF889" s="30" t="str">
        <f aca="false">IFERROR(INDEX(Lookup_Tables!$F$16:$F$45,MATCH(I889,Lookup_Tables!$E$16:$E$45,0)),"N/A")</f>
        <v>EMP207</v>
      </c>
      <c r="AG889" s="30" t="n">
        <f aca="false">_xlfn.IFS(R889="Recovered",4,R889="Referred",3,R889="Admitted",2,R889="Deceased",1,TRUE(),0)</f>
        <v>4</v>
      </c>
      <c r="AH889" s="30" t="str">
        <f aca="false">IF(T889&gt;=4,"Satisfied",IF(T889&gt;=3,"Neutral","Needs Improvement"))</f>
        <v>Neutral</v>
      </c>
    </row>
    <row r="890" customFormat="false" ht="15" hidden="false" customHeight="false" outlineLevel="0" collapsed="false">
      <c r="A890" s="27" t="s">
        <v>6338</v>
      </c>
      <c r="B890" s="27" t="s">
        <v>1765</v>
      </c>
      <c r="C890" s="27" t="n">
        <v>29</v>
      </c>
      <c r="D890" s="27" t="s">
        <v>181</v>
      </c>
      <c r="E890" s="28" t="n">
        <v>45555</v>
      </c>
      <c r="F890" s="27" t="s">
        <v>750</v>
      </c>
      <c r="G890" s="28" t="n">
        <v>45560</v>
      </c>
      <c r="H890" s="27" t="s">
        <v>168</v>
      </c>
      <c r="I890" s="27" t="s">
        <v>169</v>
      </c>
      <c r="J890" s="27" t="s">
        <v>191</v>
      </c>
      <c r="K890" s="27" t="s">
        <v>126</v>
      </c>
      <c r="L890" s="27" t="n">
        <v>14</v>
      </c>
      <c r="M890" s="27" t="n">
        <v>150</v>
      </c>
      <c r="N890" s="27" t="s">
        <v>186</v>
      </c>
      <c r="O890" s="27" t="s">
        <v>171</v>
      </c>
      <c r="P890" s="27" t="s">
        <v>129</v>
      </c>
      <c r="Q890" s="29" t="n">
        <v>9212.9</v>
      </c>
      <c r="R890" s="27" t="s">
        <v>172</v>
      </c>
      <c r="S890" s="27" t="s">
        <v>192</v>
      </c>
      <c r="T890" s="27" t="n">
        <v>3</v>
      </c>
      <c r="U890" s="27" t="n">
        <f aca="false">YEAR(E890)</f>
        <v>2024</v>
      </c>
      <c r="V890" s="27" t="str">
        <f aca="false">TEXT(E890,"MMM-YYYY")</f>
        <v>Sep-2024</v>
      </c>
      <c r="W890" s="27" t="n">
        <f aca="false">MONTH(E890)</f>
        <v>9</v>
      </c>
      <c r="X890" s="27" t="str">
        <f aca="false">TEXT(WEEKDAY(E890,2),"0")&amp;" - "&amp;TEXT(E890,"dddd")</f>
        <v>5 - Friday</v>
      </c>
      <c r="Y890" s="27" t="str">
        <f aca="false">_xlfn.IFS(C890&lt;18,"Child (0-17)",C890&lt;40,"Young Adult (18-39)",C890&lt;60,"Adult (40-59)",TRUE(),"Senior (60+)")</f>
        <v>Young Adult (18-39)</v>
      </c>
      <c r="Z890" s="27" t="n">
        <f aca="false">ROUND(G890-E890,0)</f>
        <v>5</v>
      </c>
      <c r="AA890" s="27" t="n">
        <f aca="false">L890+M890</f>
        <v>164</v>
      </c>
      <c r="AB890" s="27" t="n">
        <f aca="false">IFERROR(ROUND(Q890/AA890,2),0)</f>
        <v>56.18</v>
      </c>
      <c r="AC890" s="27" t="str">
        <f aca="false">IF(AND(K890="Critical",N890="No"),"URGENT - No Bed","Normal")</f>
        <v>Normal</v>
      </c>
      <c r="AD890" s="33" t="n">
        <f aca="false">INDEX(Lookup_Tables!$B$3:$B$12,MATCH(H890,Lookup_Tables!$A$3:$A$12,0))</f>
        <v>4400000</v>
      </c>
      <c r="AE890" s="27" t="str">
        <f aca="false">INDEX(Lookup_Tables!$C$3:$C$12,MATCH(H890,Lookup_Tables!$A$3:$A$12,0))</f>
        <v>Dr. Neha Chopra</v>
      </c>
      <c r="AF890" s="27" t="str">
        <f aca="false">IFERROR(INDEX(Lookup_Tables!$F$16:$F$45,MATCH(I890,Lookup_Tables!$E$16:$E$45,0)),"N/A")</f>
        <v>EMP220</v>
      </c>
      <c r="AG890" s="27" t="n">
        <f aca="false">_xlfn.IFS(R890="Recovered",4,R890="Referred",3,R890="Admitted",2,R890="Deceased",1,TRUE(),0)</f>
        <v>2</v>
      </c>
      <c r="AH890" s="27" t="str">
        <f aca="false">IF(T890&gt;=4,"Satisfied",IF(T890&gt;=3,"Neutral","Needs Improvement"))</f>
        <v>Neutral</v>
      </c>
    </row>
    <row r="891" customFormat="false" ht="15" hidden="false" customHeight="false" outlineLevel="0" collapsed="false">
      <c r="A891" s="30" t="s">
        <v>7039</v>
      </c>
      <c r="B891" s="30" t="s">
        <v>1535</v>
      </c>
      <c r="C891" s="30" t="n">
        <v>33</v>
      </c>
      <c r="D891" s="30" t="s">
        <v>121</v>
      </c>
      <c r="E891" s="31" t="n">
        <v>45339</v>
      </c>
      <c r="F891" s="30" t="s">
        <v>546</v>
      </c>
      <c r="G891" s="31" t="n">
        <v>45339</v>
      </c>
      <c r="H891" s="30" t="s">
        <v>206</v>
      </c>
      <c r="I891" s="30" t="s">
        <v>207</v>
      </c>
      <c r="J891" s="30" t="s">
        <v>615</v>
      </c>
      <c r="K891" s="30" t="s">
        <v>156</v>
      </c>
      <c r="L891" s="30" t="n">
        <v>15</v>
      </c>
      <c r="M891" s="30" t="n">
        <v>38</v>
      </c>
      <c r="N891" s="30" t="s">
        <v>186</v>
      </c>
      <c r="O891" s="30" t="s">
        <v>139</v>
      </c>
      <c r="P891" s="30" t="s">
        <v>129</v>
      </c>
      <c r="Q891" s="32" t="n">
        <v>4168.94</v>
      </c>
      <c r="R891" s="30" t="s">
        <v>172</v>
      </c>
      <c r="S891" s="30" t="s">
        <v>141</v>
      </c>
      <c r="T891" s="30" t="n">
        <v>2</v>
      </c>
      <c r="U891" s="30" t="n">
        <f aca="false">YEAR(E891)</f>
        <v>2024</v>
      </c>
      <c r="V891" s="30" t="str">
        <f aca="false">TEXT(E891,"MMM-YYYY")</f>
        <v>Feb-2024</v>
      </c>
      <c r="W891" s="30" t="n">
        <f aca="false">MONTH(E891)</f>
        <v>2</v>
      </c>
      <c r="X891" s="30" t="str">
        <f aca="false">TEXT(WEEKDAY(E891,2),"0")&amp;" - "&amp;TEXT(E891,"dddd")</f>
        <v>6 - Saturday</v>
      </c>
      <c r="Y891" s="30" t="str">
        <f aca="false">_xlfn.IFS(C891&lt;18,"Child (0-17)",C891&lt;40,"Young Adult (18-39)",C891&lt;60,"Adult (40-59)",TRUE(),"Senior (60+)")</f>
        <v>Young Adult (18-39)</v>
      </c>
      <c r="Z891" s="30" t="n">
        <f aca="false">ROUND(G891-E891,0)</f>
        <v>0</v>
      </c>
      <c r="AA891" s="30" t="n">
        <f aca="false">L891+M891</f>
        <v>53</v>
      </c>
      <c r="AB891" s="30" t="n">
        <f aca="false">IFERROR(ROUND(Q891/AA891,2),0)</f>
        <v>78.66</v>
      </c>
      <c r="AC891" s="30" t="str">
        <f aca="false">IF(AND(K891="Critical",N891="No"),"URGENT - No Bed","Normal")</f>
        <v>Normal</v>
      </c>
      <c r="AD891" s="34" t="n">
        <f aca="false">INDEX(Lookup_Tables!$B$3:$B$12,MATCH(H891,Lookup_Tables!$A$3:$A$12,0))</f>
        <v>2800000</v>
      </c>
      <c r="AE891" s="30" t="str">
        <f aca="false">INDEX(Lookup_Tables!$C$3:$C$12,MATCH(H891,Lookup_Tables!$A$3:$A$12,0))</f>
        <v>Dr. Suresh Nair</v>
      </c>
      <c r="AF891" s="30" t="str">
        <f aca="false">IFERROR(INDEX(Lookup_Tables!$F$16:$F$45,MATCH(I891,Lookup_Tables!$E$16:$E$45,0)),"N/A")</f>
        <v>EMP209</v>
      </c>
      <c r="AG891" s="30" t="n">
        <f aca="false">_xlfn.IFS(R891="Recovered",4,R891="Referred",3,R891="Admitted",2,R891="Deceased",1,TRUE(),0)</f>
        <v>2</v>
      </c>
      <c r="AH891" s="30" t="str">
        <f aca="false">IF(T891&gt;=4,"Satisfied",IF(T891&gt;=3,"Neutral","Needs Improvement"))</f>
        <v>Needs Improvement</v>
      </c>
    </row>
    <row r="892" customFormat="false" ht="15" hidden="false" customHeight="false" outlineLevel="0" collapsed="false">
      <c r="A892" s="27" t="s">
        <v>5566</v>
      </c>
      <c r="B892" s="27" t="s">
        <v>3913</v>
      </c>
      <c r="C892" s="27" t="n">
        <v>13</v>
      </c>
      <c r="D892" s="27" t="s">
        <v>181</v>
      </c>
      <c r="E892" s="28" t="n">
        <v>45399</v>
      </c>
      <c r="F892" s="27" t="s">
        <v>845</v>
      </c>
      <c r="G892" s="28" t="n">
        <v>45402</v>
      </c>
      <c r="H892" s="27" t="s">
        <v>161</v>
      </c>
      <c r="I892" s="27" t="s">
        <v>538</v>
      </c>
      <c r="J892" s="27" t="s">
        <v>258</v>
      </c>
      <c r="K892" s="27" t="s">
        <v>126</v>
      </c>
      <c r="L892" s="27" t="n">
        <v>9</v>
      </c>
      <c r="M892" s="27" t="n">
        <v>73</v>
      </c>
      <c r="N892" s="27" t="s">
        <v>186</v>
      </c>
      <c r="O892" s="27" t="s">
        <v>149</v>
      </c>
      <c r="P892" s="27" t="s">
        <v>129</v>
      </c>
      <c r="Q892" s="29" t="n">
        <v>6823.47</v>
      </c>
      <c r="R892" s="27" t="s">
        <v>172</v>
      </c>
      <c r="S892" s="27" t="s">
        <v>151</v>
      </c>
      <c r="T892" s="27" t="n">
        <v>3</v>
      </c>
      <c r="U892" s="27" t="n">
        <f aca="false">YEAR(E892)</f>
        <v>2024</v>
      </c>
      <c r="V892" s="27" t="str">
        <f aca="false">TEXT(E892,"MMM-YYYY")</f>
        <v>Apr-2024</v>
      </c>
      <c r="W892" s="27" t="n">
        <f aca="false">MONTH(E892)</f>
        <v>4</v>
      </c>
      <c r="X892" s="27" t="str">
        <f aca="false">TEXT(WEEKDAY(E892,2),"0")&amp;" - "&amp;TEXT(E892,"dddd")</f>
        <v>3 - Wednesday</v>
      </c>
      <c r="Y892" s="27" t="str">
        <f aca="false">_xlfn.IFS(C892&lt;18,"Child (0-17)",C892&lt;40,"Young Adult (18-39)",C892&lt;60,"Adult (40-59)",TRUE(),"Senior (60+)")</f>
        <v>Child (0-17)</v>
      </c>
      <c r="Z892" s="27" t="n">
        <f aca="false">ROUND(G892-E892,0)</f>
        <v>3</v>
      </c>
      <c r="AA892" s="27" t="n">
        <f aca="false">L892+M892</f>
        <v>82</v>
      </c>
      <c r="AB892" s="27" t="n">
        <f aca="false">IFERROR(ROUND(Q892/AA892,2),0)</f>
        <v>83.21</v>
      </c>
      <c r="AC892" s="27" t="str">
        <f aca="false">IF(AND(K892="Critical",N892="No"),"URGENT - No Bed","Normal")</f>
        <v>Normal</v>
      </c>
      <c r="AD892" s="33" t="n">
        <f aca="false">INDEX(Lookup_Tables!$B$3:$B$12,MATCH(H892,Lookup_Tables!$A$3:$A$12,0))</f>
        <v>3600000</v>
      </c>
      <c r="AE892" s="27" t="str">
        <f aca="false">INDEX(Lookup_Tables!$C$3:$C$12,MATCH(H892,Lookup_Tables!$A$3:$A$12,0))</f>
        <v>Dr. Sameer Joshi</v>
      </c>
      <c r="AF892" s="27" t="str">
        <f aca="false">IFERROR(INDEX(Lookup_Tables!$F$16:$F$45,MATCH(I892,Lookup_Tables!$E$16:$E$45,0)),"N/A")</f>
        <v>EMP221</v>
      </c>
      <c r="AG892" s="27" t="n">
        <f aca="false">_xlfn.IFS(R892="Recovered",4,R892="Referred",3,R892="Admitted",2,R892="Deceased",1,TRUE(),0)</f>
        <v>2</v>
      </c>
      <c r="AH892" s="27" t="str">
        <f aca="false">IF(T892&gt;=4,"Satisfied",IF(T892&gt;=3,"Neutral","Needs Improvement"))</f>
        <v>Neutral</v>
      </c>
    </row>
    <row r="893" customFormat="false" ht="15" hidden="false" customHeight="false" outlineLevel="0" collapsed="false">
      <c r="A893" s="30" t="s">
        <v>6349</v>
      </c>
      <c r="B893" s="30" t="s">
        <v>4953</v>
      </c>
      <c r="C893" s="30" t="n">
        <v>11</v>
      </c>
      <c r="D893" s="30" t="s">
        <v>121</v>
      </c>
      <c r="E893" s="31" t="n">
        <v>45532</v>
      </c>
      <c r="F893" s="30" t="s">
        <v>689</v>
      </c>
      <c r="G893" s="31" t="n">
        <v>45534</v>
      </c>
      <c r="H893" s="30" t="s">
        <v>168</v>
      </c>
      <c r="I893" s="30" t="s">
        <v>169</v>
      </c>
      <c r="J893" s="30" t="s">
        <v>371</v>
      </c>
      <c r="K893" s="30" t="s">
        <v>156</v>
      </c>
      <c r="L893" s="30" t="n">
        <v>48</v>
      </c>
      <c r="M893" s="30" t="n">
        <v>39</v>
      </c>
      <c r="N893" s="30" t="s">
        <v>127</v>
      </c>
      <c r="O893" s="30" t="s">
        <v>171</v>
      </c>
      <c r="P893" s="30" t="s">
        <v>150</v>
      </c>
      <c r="Q893" s="32" t="n">
        <v>4197.38</v>
      </c>
      <c r="R893" s="30" t="s">
        <v>172</v>
      </c>
      <c r="S893" s="30" t="s">
        <v>178</v>
      </c>
      <c r="T893" s="30" t="n">
        <v>4</v>
      </c>
      <c r="U893" s="30" t="n">
        <f aca="false">YEAR(E893)</f>
        <v>2024</v>
      </c>
      <c r="V893" s="30" t="str">
        <f aca="false">TEXT(E893,"MMM-YYYY")</f>
        <v>Aug-2024</v>
      </c>
      <c r="W893" s="30" t="n">
        <f aca="false">MONTH(E893)</f>
        <v>8</v>
      </c>
      <c r="X893" s="30" t="str">
        <f aca="false">TEXT(WEEKDAY(E893,2),"0")&amp;" - "&amp;TEXT(E893,"dddd")</f>
        <v>3 - Wednesday</v>
      </c>
      <c r="Y893" s="30" t="str">
        <f aca="false">_xlfn.IFS(C893&lt;18,"Child (0-17)",C893&lt;40,"Young Adult (18-39)",C893&lt;60,"Adult (40-59)",TRUE(),"Senior (60+)")</f>
        <v>Child (0-17)</v>
      </c>
      <c r="Z893" s="30" t="n">
        <f aca="false">ROUND(G893-E893,0)</f>
        <v>2</v>
      </c>
      <c r="AA893" s="30" t="n">
        <f aca="false">L893+M893</f>
        <v>87</v>
      </c>
      <c r="AB893" s="30" t="n">
        <f aca="false">IFERROR(ROUND(Q893/AA893,2),0)</f>
        <v>48.25</v>
      </c>
      <c r="AC893" s="30" t="str">
        <f aca="false">IF(AND(K893="Critical",N893="No"),"URGENT - No Bed","Normal")</f>
        <v>Normal</v>
      </c>
      <c r="AD893" s="34" t="n">
        <f aca="false">INDEX(Lookup_Tables!$B$3:$B$12,MATCH(H893,Lookup_Tables!$A$3:$A$12,0))</f>
        <v>4400000</v>
      </c>
      <c r="AE893" s="30" t="str">
        <f aca="false">INDEX(Lookup_Tables!$C$3:$C$12,MATCH(H893,Lookup_Tables!$A$3:$A$12,0))</f>
        <v>Dr. Neha Chopra</v>
      </c>
      <c r="AF893" s="30" t="str">
        <f aca="false">IFERROR(INDEX(Lookup_Tables!$F$16:$F$45,MATCH(I893,Lookup_Tables!$E$16:$E$45,0)),"N/A")</f>
        <v>EMP220</v>
      </c>
      <c r="AG893" s="30" t="n">
        <f aca="false">_xlfn.IFS(R893="Recovered",4,R893="Referred",3,R893="Admitted",2,R893="Deceased",1,TRUE(),0)</f>
        <v>2</v>
      </c>
      <c r="AH893" s="30" t="str">
        <f aca="false">IF(T893&gt;=4,"Satisfied",IF(T893&gt;=3,"Neutral","Needs Improvement"))</f>
        <v>Satisfied</v>
      </c>
    </row>
    <row r="894" customFormat="false" ht="15" hidden="false" customHeight="false" outlineLevel="0" collapsed="false">
      <c r="A894" s="27" t="s">
        <v>4645</v>
      </c>
      <c r="B894" s="27" t="s">
        <v>1061</v>
      </c>
      <c r="C894" s="27" t="n">
        <v>43</v>
      </c>
      <c r="D894" s="27" t="s">
        <v>181</v>
      </c>
      <c r="E894" s="28" t="n">
        <v>45539</v>
      </c>
      <c r="F894" s="27" t="s">
        <v>937</v>
      </c>
      <c r="G894" s="28" t="n">
        <v>45540</v>
      </c>
      <c r="H894" s="27" t="s">
        <v>168</v>
      </c>
      <c r="I894" s="27" t="s">
        <v>196</v>
      </c>
      <c r="J894" s="27" t="s">
        <v>367</v>
      </c>
      <c r="K894" s="27" t="s">
        <v>138</v>
      </c>
      <c r="L894" s="27" t="n">
        <v>58</v>
      </c>
      <c r="M894" s="27" t="n">
        <v>40</v>
      </c>
      <c r="N894" s="27" t="s">
        <v>127</v>
      </c>
      <c r="O894" s="27" t="s">
        <v>128</v>
      </c>
      <c r="P894" s="27" t="s">
        <v>140</v>
      </c>
      <c r="Q894" s="29" t="n">
        <v>2010.03</v>
      </c>
      <c r="R894" s="27" t="s">
        <v>130</v>
      </c>
      <c r="S894" s="27" t="s">
        <v>178</v>
      </c>
      <c r="T894" s="27" t="n">
        <v>3</v>
      </c>
      <c r="U894" s="27" t="n">
        <f aca="false">YEAR(E894)</f>
        <v>2024</v>
      </c>
      <c r="V894" s="27" t="str">
        <f aca="false">TEXT(E894,"MMM-YYYY")</f>
        <v>Sep-2024</v>
      </c>
      <c r="W894" s="27" t="n">
        <f aca="false">MONTH(E894)</f>
        <v>9</v>
      </c>
      <c r="X894" s="27" t="str">
        <f aca="false">TEXT(WEEKDAY(E894,2),"0")&amp;" - "&amp;TEXT(E894,"dddd")</f>
        <v>3 - Wednesday</v>
      </c>
      <c r="Y894" s="27" t="str">
        <f aca="false">_xlfn.IFS(C894&lt;18,"Child (0-17)",C894&lt;40,"Young Adult (18-39)",C894&lt;60,"Adult (40-59)",TRUE(),"Senior (60+)")</f>
        <v>Adult (40-59)</v>
      </c>
      <c r="Z894" s="27" t="n">
        <f aca="false">ROUND(G894-E894,0)</f>
        <v>1</v>
      </c>
      <c r="AA894" s="27" t="n">
        <f aca="false">L894+M894</f>
        <v>98</v>
      </c>
      <c r="AB894" s="27" t="n">
        <f aca="false">IFERROR(ROUND(Q894/AA894,2),0)</f>
        <v>20.51</v>
      </c>
      <c r="AC894" s="27" t="str">
        <f aca="false">IF(AND(K894="Critical",N894="No"),"URGENT - No Bed","Normal")</f>
        <v>Normal</v>
      </c>
      <c r="AD894" s="33" t="n">
        <f aca="false">INDEX(Lookup_Tables!$B$3:$B$12,MATCH(H894,Lookup_Tables!$A$3:$A$12,0))</f>
        <v>4400000</v>
      </c>
      <c r="AE894" s="27" t="str">
        <f aca="false">INDEX(Lookup_Tables!$C$3:$C$12,MATCH(H894,Lookup_Tables!$A$3:$A$12,0))</f>
        <v>Dr. Neha Chopra</v>
      </c>
      <c r="AF894" s="27" t="str">
        <f aca="false">IFERROR(INDEX(Lookup_Tables!$F$16:$F$45,MATCH(I894,Lookup_Tables!$E$16:$E$45,0)),"N/A")</f>
        <v>EMP219</v>
      </c>
      <c r="AG894" s="27" t="n">
        <f aca="false">_xlfn.IFS(R894="Recovered",4,R894="Referred",3,R894="Admitted",2,R894="Deceased",1,TRUE(),0)</f>
        <v>4</v>
      </c>
      <c r="AH894" s="27" t="str">
        <f aca="false">IF(T894&gt;=4,"Satisfied",IF(T894&gt;=3,"Neutral","Needs Improvement"))</f>
        <v>Neutral</v>
      </c>
    </row>
    <row r="895" customFormat="false" ht="15" hidden="false" customHeight="false" outlineLevel="0" collapsed="false">
      <c r="A895" s="30" t="s">
        <v>5772</v>
      </c>
      <c r="B895" s="30" t="s">
        <v>1678</v>
      </c>
      <c r="C895" s="30" t="n">
        <v>35</v>
      </c>
      <c r="D895" s="30" t="s">
        <v>121</v>
      </c>
      <c r="E895" s="31" t="n">
        <v>45342</v>
      </c>
      <c r="F895" s="30" t="s">
        <v>630</v>
      </c>
      <c r="G895" s="31" t="n">
        <v>45345</v>
      </c>
      <c r="H895" s="30" t="s">
        <v>168</v>
      </c>
      <c r="I895" s="30" t="s">
        <v>366</v>
      </c>
      <c r="J895" s="30" t="s">
        <v>367</v>
      </c>
      <c r="K895" s="30" t="s">
        <v>156</v>
      </c>
      <c r="L895" s="30" t="n">
        <v>36</v>
      </c>
      <c r="M895" s="30" t="n">
        <v>49</v>
      </c>
      <c r="N895" s="30" t="s">
        <v>186</v>
      </c>
      <c r="O895" s="30" t="s">
        <v>128</v>
      </c>
      <c r="P895" s="30" t="s">
        <v>129</v>
      </c>
      <c r="Q895" s="32" t="n">
        <v>4631.98</v>
      </c>
      <c r="R895" s="30" t="s">
        <v>130</v>
      </c>
      <c r="S895" s="30" t="s">
        <v>151</v>
      </c>
      <c r="T895" s="30" t="n">
        <v>3</v>
      </c>
      <c r="U895" s="30" t="n">
        <f aca="false">YEAR(E895)</f>
        <v>2024</v>
      </c>
      <c r="V895" s="30" t="str">
        <f aca="false">TEXT(E895,"MMM-YYYY")</f>
        <v>Feb-2024</v>
      </c>
      <c r="W895" s="30" t="n">
        <f aca="false">MONTH(E895)</f>
        <v>2</v>
      </c>
      <c r="X895" s="30" t="str">
        <f aca="false">TEXT(WEEKDAY(E895,2),"0")&amp;" - "&amp;TEXT(E895,"dddd")</f>
        <v>2 - Tuesday</v>
      </c>
      <c r="Y895" s="30" t="str">
        <f aca="false">_xlfn.IFS(C895&lt;18,"Child (0-17)",C895&lt;40,"Young Adult (18-39)",C895&lt;60,"Adult (40-59)",TRUE(),"Senior (60+)")</f>
        <v>Young Adult (18-39)</v>
      </c>
      <c r="Z895" s="30" t="n">
        <f aca="false">ROUND(G895-E895,0)</f>
        <v>3</v>
      </c>
      <c r="AA895" s="30" t="n">
        <f aca="false">L895+M895</f>
        <v>85</v>
      </c>
      <c r="AB895" s="30" t="n">
        <f aca="false">IFERROR(ROUND(Q895/AA895,2),0)</f>
        <v>54.49</v>
      </c>
      <c r="AC895" s="30" t="str">
        <f aca="false">IF(AND(K895="Critical",N895="No"),"URGENT - No Bed","Normal")</f>
        <v>Normal</v>
      </c>
      <c r="AD895" s="34" t="n">
        <f aca="false">INDEX(Lookup_Tables!$B$3:$B$12,MATCH(H895,Lookup_Tables!$A$3:$A$12,0))</f>
        <v>4400000</v>
      </c>
      <c r="AE895" s="30" t="str">
        <f aca="false">INDEX(Lookup_Tables!$C$3:$C$12,MATCH(H895,Lookup_Tables!$A$3:$A$12,0))</f>
        <v>Dr. Neha Chopra</v>
      </c>
      <c r="AF895" s="30" t="str">
        <f aca="false">IFERROR(INDEX(Lookup_Tables!$F$16:$F$45,MATCH(I895,Lookup_Tables!$E$16:$E$45,0)),"N/A")</f>
        <v>EMP218</v>
      </c>
      <c r="AG895" s="30" t="n">
        <f aca="false">_xlfn.IFS(R895="Recovered",4,R895="Referred",3,R895="Admitted",2,R895="Deceased",1,TRUE(),0)</f>
        <v>4</v>
      </c>
      <c r="AH895" s="30" t="str">
        <f aca="false">IF(T895&gt;=4,"Satisfied",IF(T895&gt;=3,"Neutral","Needs Improvement"))</f>
        <v>Neutral</v>
      </c>
    </row>
    <row r="896" customFormat="false" ht="15" hidden="false" customHeight="false" outlineLevel="0" collapsed="false">
      <c r="A896" s="27" t="s">
        <v>2598</v>
      </c>
      <c r="B896" s="27" t="s">
        <v>2599</v>
      </c>
      <c r="C896" s="27" t="n">
        <v>48</v>
      </c>
      <c r="D896" s="27" t="s">
        <v>181</v>
      </c>
      <c r="E896" s="28" t="n">
        <v>45513</v>
      </c>
      <c r="F896" s="27" t="s">
        <v>943</v>
      </c>
      <c r="G896" s="28" t="n">
        <v>45520</v>
      </c>
      <c r="H896" s="27" t="s">
        <v>123</v>
      </c>
      <c r="I896" s="27" t="s">
        <v>155</v>
      </c>
      <c r="J896" s="27" t="s">
        <v>418</v>
      </c>
      <c r="K896" s="27" t="s">
        <v>202</v>
      </c>
      <c r="L896" s="27" t="n">
        <v>9</v>
      </c>
      <c r="M896" s="27" t="n">
        <v>120</v>
      </c>
      <c r="N896" s="27" t="s">
        <v>186</v>
      </c>
      <c r="O896" s="27" t="s">
        <v>149</v>
      </c>
      <c r="P896" s="27" t="s">
        <v>129</v>
      </c>
      <c r="Q896" s="29" t="n">
        <v>17476.85</v>
      </c>
      <c r="R896" s="27" t="s">
        <v>172</v>
      </c>
      <c r="S896" s="27" t="s">
        <v>178</v>
      </c>
      <c r="T896" s="27" t="n">
        <v>4</v>
      </c>
      <c r="U896" s="27" t="n">
        <f aca="false">YEAR(E896)</f>
        <v>2024</v>
      </c>
      <c r="V896" s="27" t="str">
        <f aca="false">TEXT(E896,"MMM-YYYY")</f>
        <v>Aug-2024</v>
      </c>
      <c r="W896" s="27" t="n">
        <f aca="false">MONTH(E896)</f>
        <v>8</v>
      </c>
      <c r="X896" s="27" t="str">
        <f aca="false">TEXT(WEEKDAY(E896,2),"0")&amp;" - "&amp;TEXT(E896,"dddd")</f>
        <v>5 - Friday</v>
      </c>
      <c r="Y896" s="27" t="str">
        <f aca="false">_xlfn.IFS(C896&lt;18,"Child (0-17)",C896&lt;40,"Young Adult (18-39)",C896&lt;60,"Adult (40-59)",TRUE(),"Senior (60+)")</f>
        <v>Adult (40-59)</v>
      </c>
      <c r="Z896" s="27" t="n">
        <f aca="false">ROUND(G896-E896,0)</f>
        <v>7</v>
      </c>
      <c r="AA896" s="27" t="n">
        <f aca="false">L896+M896</f>
        <v>129</v>
      </c>
      <c r="AB896" s="27" t="n">
        <f aca="false">IFERROR(ROUND(Q896/AA896,2),0)</f>
        <v>135.48</v>
      </c>
      <c r="AC896" s="27" t="str">
        <f aca="false">IF(AND(K896="Critical",N896="No"),"URGENT - No Bed","Normal")</f>
        <v>Normal</v>
      </c>
      <c r="AD896" s="33" t="n">
        <f aca="false">INDEX(Lookup_Tables!$B$3:$B$12,MATCH(H896,Lookup_Tables!$A$3:$A$12,0))</f>
        <v>2200000</v>
      </c>
      <c r="AE896" s="27" t="str">
        <f aca="false">INDEX(Lookup_Tables!$C$3:$C$12,MATCH(H896,Lookup_Tables!$A$3:$A$12,0))</f>
        <v>Dr. Rohan Das</v>
      </c>
      <c r="AF896" s="27" t="str">
        <f aca="false">IFERROR(INDEX(Lookup_Tables!$F$16:$F$45,MATCH(I896,Lookup_Tables!$E$16:$E$45,0)),"N/A")</f>
        <v>EMP203</v>
      </c>
      <c r="AG896" s="27" t="n">
        <f aca="false">_xlfn.IFS(R896="Recovered",4,R896="Referred",3,R896="Admitted",2,R896="Deceased",1,TRUE(),0)</f>
        <v>2</v>
      </c>
      <c r="AH896" s="27" t="str">
        <f aca="false">IF(T896&gt;=4,"Satisfied",IF(T896&gt;=3,"Neutral","Needs Improvement"))</f>
        <v>Satisfied</v>
      </c>
    </row>
    <row r="897" customFormat="false" ht="15" hidden="false" customHeight="false" outlineLevel="0" collapsed="false">
      <c r="A897" s="30" t="s">
        <v>1635</v>
      </c>
      <c r="B897" s="30" t="s">
        <v>1636</v>
      </c>
      <c r="C897" s="30" t="n">
        <v>4</v>
      </c>
      <c r="D897" s="30" t="s">
        <v>121</v>
      </c>
      <c r="E897" s="31" t="n">
        <v>45376</v>
      </c>
      <c r="F897" s="30" t="s">
        <v>391</v>
      </c>
      <c r="G897" s="31" t="n">
        <v>45377</v>
      </c>
      <c r="H897" s="30" t="s">
        <v>146</v>
      </c>
      <c r="I897" s="30" t="s">
        <v>147</v>
      </c>
      <c r="J897" s="30" t="s">
        <v>148</v>
      </c>
      <c r="K897" s="30" t="s">
        <v>138</v>
      </c>
      <c r="L897" s="30" t="n">
        <v>30</v>
      </c>
      <c r="M897" s="30" t="n">
        <v>17</v>
      </c>
      <c r="N897" s="30" t="s">
        <v>127</v>
      </c>
      <c r="O897" s="30" t="s">
        <v>128</v>
      </c>
      <c r="P897" s="30" t="s">
        <v>129</v>
      </c>
      <c r="Q897" s="32" t="n">
        <v>1540.3</v>
      </c>
      <c r="R897" s="30" t="s">
        <v>130</v>
      </c>
      <c r="S897" s="30" t="s">
        <v>192</v>
      </c>
      <c r="T897" s="30" t="n">
        <v>4</v>
      </c>
      <c r="U897" s="30" t="n">
        <f aca="false">YEAR(E897)</f>
        <v>2024</v>
      </c>
      <c r="V897" s="30" t="str">
        <f aca="false">TEXT(E897,"MMM-YYYY")</f>
        <v>Mar-2024</v>
      </c>
      <c r="W897" s="30" t="n">
        <f aca="false">MONTH(E897)</f>
        <v>3</v>
      </c>
      <c r="X897" s="30" t="str">
        <f aca="false">TEXT(WEEKDAY(E897,2),"0")&amp;" - "&amp;TEXT(E897,"dddd")</f>
        <v>1 - Monday</v>
      </c>
      <c r="Y897" s="30" t="str">
        <f aca="false">_xlfn.IFS(C897&lt;18,"Child (0-17)",C897&lt;40,"Young Adult (18-39)",C897&lt;60,"Adult (40-59)",TRUE(),"Senior (60+)")</f>
        <v>Child (0-17)</v>
      </c>
      <c r="Z897" s="30" t="n">
        <f aca="false">ROUND(G897-E897,0)</f>
        <v>1</v>
      </c>
      <c r="AA897" s="30" t="n">
        <f aca="false">L897+M897</f>
        <v>47</v>
      </c>
      <c r="AB897" s="30" t="n">
        <f aca="false">IFERROR(ROUND(Q897/AA897,2),0)</f>
        <v>32.77</v>
      </c>
      <c r="AC897" s="30" t="str">
        <f aca="false">IF(AND(K897="Critical",N897="No"),"URGENT - No Bed","Normal")</f>
        <v>Normal</v>
      </c>
      <c r="AD897" s="34" t="n">
        <f aca="false">INDEX(Lookup_Tables!$B$3:$B$12,MATCH(H897,Lookup_Tables!$A$3:$A$12,0))</f>
        <v>2700000</v>
      </c>
      <c r="AE897" s="30" t="str">
        <f aca="false">INDEX(Lookup_Tables!$C$3:$C$12,MATCH(H897,Lookup_Tables!$A$3:$A$12,0))</f>
        <v>Dr. Vikram Singh</v>
      </c>
      <c r="AF897" s="30" t="str">
        <f aca="false">IFERROR(INDEX(Lookup_Tables!$F$16:$F$45,MATCH(I897,Lookup_Tables!$E$16:$E$45,0)),"N/A")</f>
        <v>EMP229</v>
      </c>
      <c r="AG897" s="30" t="n">
        <f aca="false">_xlfn.IFS(R897="Recovered",4,R897="Referred",3,R897="Admitted",2,R897="Deceased",1,TRUE(),0)</f>
        <v>4</v>
      </c>
      <c r="AH897" s="30" t="str">
        <f aca="false">IF(T897&gt;=4,"Satisfied",IF(T897&gt;=3,"Neutral","Needs Improvement"))</f>
        <v>Satisfied</v>
      </c>
    </row>
    <row r="898" customFormat="false" ht="15" hidden="false" customHeight="false" outlineLevel="0" collapsed="false">
      <c r="A898" s="27" t="s">
        <v>2435</v>
      </c>
      <c r="B898" s="27" t="s">
        <v>1815</v>
      </c>
      <c r="C898" s="27" t="n">
        <v>38</v>
      </c>
      <c r="D898" s="27" t="s">
        <v>181</v>
      </c>
      <c r="E898" s="28" t="n">
        <v>45308</v>
      </c>
      <c r="F898" s="27" t="s">
        <v>1745</v>
      </c>
      <c r="G898" s="28" t="n">
        <v>45310</v>
      </c>
      <c r="H898" s="27" t="s">
        <v>135</v>
      </c>
      <c r="I898" s="27" t="s">
        <v>278</v>
      </c>
      <c r="J898" s="27" t="s">
        <v>137</v>
      </c>
      <c r="K898" s="27" t="s">
        <v>156</v>
      </c>
      <c r="L898" s="27" t="n">
        <v>20</v>
      </c>
      <c r="M898" s="27" t="n">
        <v>32</v>
      </c>
      <c r="N898" s="27" t="s">
        <v>186</v>
      </c>
      <c r="O898" s="27" t="s">
        <v>139</v>
      </c>
      <c r="P898" s="27" t="s">
        <v>187</v>
      </c>
      <c r="Q898" s="29" t="n">
        <v>2557.88</v>
      </c>
      <c r="R898" s="27" t="s">
        <v>130</v>
      </c>
      <c r="S898" s="27" t="s">
        <v>131</v>
      </c>
      <c r="T898" s="27" t="n">
        <v>5</v>
      </c>
      <c r="U898" s="27" t="n">
        <f aca="false">YEAR(E898)</f>
        <v>2024</v>
      </c>
      <c r="V898" s="27" t="str">
        <f aca="false">TEXT(E898,"MMM-YYYY")</f>
        <v>Jan-2024</v>
      </c>
      <c r="W898" s="27" t="n">
        <f aca="false">MONTH(E898)</f>
        <v>1</v>
      </c>
      <c r="X898" s="27" t="str">
        <f aca="false">TEXT(WEEKDAY(E898,2),"0")&amp;" - "&amp;TEXT(E898,"dddd")</f>
        <v>3 - Wednesday</v>
      </c>
      <c r="Y898" s="27" t="str">
        <f aca="false">_xlfn.IFS(C898&lt;18,"Child (0-17)",C898&lt;40,"Young Adult (18-39)",C898&lt;60,"Adult (40-59)",TRUE(),"Senior (60+)")</f>
        <v>Young Adult (18-39)</v>
      </c>
      <c r="Z898" s="27" t="n">
        <f aca="false">ROUND(G898-E898,0)</f>
        <v>2</v>
      </c>
      <c r="AA898" s="27" t="n">
        <f aca="false">L898+M898</f>
        <v>52</v>
      </c>
      <c r="AB898" s="27" t="n">
        <f aca="false">IFERROR(ROUND(Q898/AA898,2),0)</f>
        <v>49.19</v>
      </c>
      <c r="AC898" s="27" t="str">
        <f aca="false">IF(AND(K898="Critical",N898="No"),"URGENT - No Bed","Normal")</f>
        <v>Normal</v>
      </c>
      <c r="AD898" s="33" t="n">
        <f aca="false">INDEX(Lookup_Tables!$B$3:$B$12,MATCH(H898,Lookup_Tables!$A$3:$A$12,0))</f>
        <v>4600000</v>
      </c>
      <c r="AE898" s="27" t="str">
        <f aca="false">INDEX(Lookup_Tables!$C$3:$C$12,MATCH(H898,Lookup_Tables!$A$3:$A$12,0))</f>
        <v>Dr. Farhan Khan</v>
      </c>
      <c r="AF898" s="27" t="str">
        <f aca="false">IFERROR(INDEX(Lookup_Tables!$F$16:$F$45,MATCH(I898,Lookup_Tables!$E$16:$E$45,0)),"N/A")</f>
        <v>EMP208</v>
      </c>
      <c r="AG898" s="27" t="n">
        <f aca="false">_xlfn.IFS(R898="Recovered",4,R898="Referred",3,R898="Admitted",2,R898="Deceased",1,TRUE(),0)</f>
        <v>4</v>
      </c>
      <c r="AH898" s="27" t="str">
        <f aca="false">IF(T898&gt;=4,"Satisfied",IF(T898&gt;=3,"Neutral","Needs Improvement"))</f>
        <v>Satisfied</v>
      </c>
    </row>
    <row r="899" customFormat="false" ht="15" hidden="false" customHeight="false" outlineLevel="0" collapsed="false">
      <c r="A899" s="30" t="s">
        <v>4855</v>
      </c>
      <c r="B899" s="30" t="s">
        <v>1139</v>
      </c>
      <c r="C899" s="30" t="n">
        <v>46</v>
      </c>
      <c r="D899" s="30" t="s">
        <v>121</v>
      </c>
      <c r="E899" s="31" t="n">
        <v>45390</v>
      </c>
      <c r="F899" s="30" t="s">
        <v>800</v>
      </c>
      <c r="G899" s="31" t="n">
        <v>45391</v>
      </c>
      <c r="H899" s="30" t="s">
        <v>123</v>
      </c>
      <c r="I899" s="30" t="s">
        <v>304</v>
      </c>
      <c r="J899" s="30" t="s">
        <v>508</v>
      </c>
      <c r="K899" s="30" t="s">
        <v>138</v>
      </c>
      <c r="L899" s="30" t="n">
        <v>29</v>
      </c>
      <c r="M899" s="30" t="n">
        <v>41</v>
      </c>
      <c r="N899" s="30" t="s">
        <v>127</v>
      </c>
      <c r="O899" s="30" t="s">
        <v>128</v>
      </c>
      <c r="P899" s="30" t="s">
        <v>129</v>
      </c>
      <c r="Q899" s="32" t="n">
        <v>2127.34</v>
      </c>
      <c r="R899" s="30" t="s">
        <v>130</v>
      </c>
      <c r="S899" s="30" t="s">
        <v>157</v>
      </c>
      <c r="T899" s="30" t="n">
        <v>3</v>
      </c>
      <c r="U899" s="30" t="n">
        <f aca="false">YEAR(E899)</f>
        <v>2024</v>
      </c>
      <c r="V899" s="30" t="str">
        <f aca="false">TEXT(E899,"MMM-YYYY")</f>
        <v>Apr-2024</v>
      </c>
      <c r="W899" s="30" t="n">
        <f aca="false">MONTH(E899)</f>
        <v>4</v>
      </c>
      <c r="X899" s="30" t="str">
        <f aca="false">TEXT(WEEKDAY(E899,2),"0")&amp;" - "&amp;TEXT(E899,"dddd")</f>
        <v>1 - Monday</v>
      </c>
      <c r="Y899" s="30" t="str">
        <f aca="false">_xlfn.IFS(C899&lt;18,"Child (0-17)",C899&lt;40,"Young Adult (18-39)",C899&lt;60,"Adult (40-59)",TRUE(),"Senior (60+)")</f>
        <v>Adult (40-59)</v>
      </c>
      <c r="Z899" s="30" t="n">
        <f aca="false">ROUND(G899-E899,0)</f>
        <v>1</v>
      </c>
      <c r="AA899" s="30" t="n">
        <f aca="false">L899+M899</f>
        <v>70</v>
      </c>
      <c r="AB899" s="30" t="n">
        <f aca="false">IFERROR(ROUND(Q899/AA899,2),0)</f>
        <v>30.39</v>
      </c>
      <c r="AC899" s="30" t="str">
        <f aca="false">IF(AND(K899="Critical",N899="No"),"URGENT - No Bed","Normal")</f>
        <v>Normal</v>
      </c>
      <c r="AD899" s="34" t="n">
        <f aca="false">INDEX(Lookup_Tables!$B$3:$B$12,MATCH(H899,Lookup_Tables!$A$3:$A$12,0))</f>
        <v>2200000</v>
      </c>
      <c r="AE899" s="30" t="str">
        <f aca="false">INDEX(Lookup_Tables!$C$3:$C$12,MATCH(H899,Lookup_Tables!$A$3:$A$12,0))</f>
        <v>Dr. Rohan Das</v>
      </c>
      <c r="AF899" s="30" t="str">
        <f aca="false">IFERROR(INDEX(Lookup_Tables!$F$16:$F$45,MATCH(I899,Lookup_Tables!$E$16:$E$45,0)),"N/A")</f>
        <v>EMP204</v>
      </c>
      <c r="AG899" s="30" t="n">
        <f aca="false">_xlfn.IFS(R899="Recovered",4,R899="Referred",3,R899="Admitted",2,R899="Deceased",1,TRUE(),0)</f>
        <v>4</v>
      </c>
      <c r="AH899" s="30" t="str">
        <f aca="false">IF(T899&gt;=4,"Satisfied",IF(T899&gt;=3,"Neutral","Needs Improvement"))</f>
        <v>Neutral</v>
      </c>
    </row>
    <row r="900" customFormat="false" ht="15" hidden="false" customHeight="false" outlineLevel="0" collapsed="false">
      <c r="A900" s="27" t="s">
        <v>3597</v>
      </c>
      <c r="B900" s="27" t="s">
        <v>159</v>
      </c>
      <c r="C900" s="27" t="n">
        <v>35</v>
      </c>
      <c r="D900" s="27" t="s">
        <v>121</v>
      </c>
      <c r="E900" s="28" t="n">
        <v>45644</v>
      </c>
      <c r="F900" s="27" t="s">
        <v>1162</v>
      </c>
      <c r="G900" s="28" t="n">
        <v>45650</v>
      </c>
      <c r="H900" s="27" t="s">
        <v>242</v>
      </c>
      <c r="I900" s="27" t="s">
        <v>466</v>
      </c>
      <c r="J900" s="27" t="s">
        <v>244</v>
      </c>
      <c r="K900" s="27" t="s">
        <v>126</v>
      </c>
      <c r="L900" s="27" t="n">
        <v>33</v>
      </c>
      <c r="M900" s="27" t="n">
        <v>90</v>
      </c>
      <c r="N900" s="27" t="s">
        <v>127</v>
      </c>
      <c r="O900" s="27" t="s">
        <v>139</v>
      </c>
      <c r="P900" s="27" t="s">
        <v>129</v>
      </c>
      <c r="Q900" s="29" t="n">
        <v>7685.94</v>
      </c>
      <c r="R900" s="27" t="s">
        <v>268</v>
      </c>
      <c r="S900" s="27" t="s">
        <v>223</v>
      </c>
      <c r="T900" s="27" t="n">
        <v>2</v>
      </c>
      <c r="U900" s="27" t="n">
        <f aca="false">YEAR(E900)</f>
        <v>2024</v>
      </c>
      <c r="V900" s="27" t="str">
        <f aca="false">TEXT(E900,"MMM-YYYY")</f>
        <v>Dec-2024</v>
      </c>
      <c r="W900" s="27" t="n">
        <f aca="false">MONTH(E900)</f>
        <v>12</v>
      </c>
      <c r="X900" s="27" t="str">
        <f aca="false">TEXT(WEEKDAY(E900,2),"0")&amp;" - "&amp;TEXT(E900,"dddd")</f>
        <v>3 - Wednesday</v>
      </c>
      <c r="Y900" s="27" t="str">
        <f aca="false">_xlfn.IFS(C900&lt;18,"Child (0-17)",C900&lt;40,"Young Adult (18-39)",C900&lt;60,"Adult (40-59)",TRUE(),"Senior (60+)")</f>
        <v>Young Adult (18-39)</v>
      </c>
      <c r="Z900" s="27" t="n">
        <f aca="false">ROUND(G900-E900,0)</f>
        <v>6</v>
      </c>
      <c r="AA900" s="27" t="n">
        <f aca="false">L900+M900</f>
        <v>123</v>
      </c>
      <c r="AB900" s="27" t="n">
        <f aca="false">IFERROR(ROUND(Q900/AA900,2),0)</f>
        <v>62.49</v>
      </c>
      <c r="AC900" s="27" t="str">
        <f aca="false">IF(AND(K900="Critical",N900="No"),"URGENT - No Bed","Normal")</f>
        <v>Normal</v>
      </c>
      <c r="AD900" s="33" t="n">
        <f aca="false">INDEX(Lookup_Tables!$B$3:$B$12,MATCH(H900,Lookup_Tables!$A$3:$A$12,0))</f>
        <v>3000000</v>
      </c>
      <c r="AE900" s="27" t="str">
        <f aca="false">INDEX(Lookup_Tables!$C$3:$C$12,MATCH(H900,Lookup_Tables!$A$3:$A$12,0))</f>
        <v>Dr. Pooja Iyer</v>
      </c>
      <c r="AF900" s="27" t="str">
        <f aca="false">IFERROR(INDEX(Lookup_Tables!$F$16:$F$45,MATCH(I900,Lookup_Tables!$E$16:$E$45,0)),"N/A")</f>
        <v>EMP212</v>
      </c>
      <c r="AG900" s="27" t="n">
        <f aca="false">_xlfn.IFS(R900="Recovered",4,R900="Referred",3,R900="Admitted",2,R900="Deceased",1,TRUE(),0)</f>
        <v>3</v>
      </c>
      <c r="AH900" s="27" t="str">
        <f aca="false">IF(T900&gt;=4,"Satisfied",IF(T900&gt;=3,"Neutral","Needs Improvement"))</f>
        <v>Needs Improvement</v>
      </c>
    </row>
    <row r="901" customFormat="false" ht="15" hidden="false" customHeight="false" outlineLevel="0" collapsed="false">
      <c r="A901" s="30" t="s">
        <v>4893</v>
      </c>
      <c r="B901" s="30" t="s">
        <v>4372</v>
      </c>
      <c r="C901" s="30" t="n">
        <v>63</v>
      </c>
      <c r="D901" s="30" t="s">
        <v>181</v>
      </c>
      <c r="E901" s="31" t="n">
        <v>45528</v>
      </c>
      <c r="F901" s="30" t="s">
        <v>221</v>
      </c>
      <c r="G901" s="31" t="n">
        <v>45528</v>
      </c>
      <c r="H901" s="30" t="s">
        <v>161</v>
      </c>
      <c r="I901" s="30" t="s">
        <v>538</v>
      </c>
      <c r="J901" s="30" t="s">
        <v>426</v>
      </c>
      <c r="K901" s="30" t="s">
        <v>138</v>
      </c>
      <c r="L901" s="30" t="n">
        <v>38</v>
      </c>
      <c r="M901" s="30" t="n">
        <v>18</v>
      </c>
      <c r="N901" s="30" t="s">
        <v>127</v>
      </c>
      <c r="O901" s="30" t="s">
        <v>128</v>
      </c>
      <c r="P901" s="30" t="s">
        <v>187</v>
      </c>
      <c r="Q901" s="32" t="n">
        <v>1134.95</v>
      </c>
      <c r="R901" s="30" t="s">
        <v>130</v>
      </c>
      <c r="S901" s="30" t="s">
        <v>151</v>
      </c>
      <c r="T901" s="30" t="n">
        <v>4</v>
      </c>
      <c r="U901" s="30" t="n">
        <f aca="false">YEAR(E901)</f>
        <v>2024</v>
      </c>
      <c r="V901" s="30" t="str">
        <f aca="false">TEXT(E901,"MMM-YYYY")</f>
        <v>Aug-2024</v>
      </c>
      <c r="W901" s="30" t="n">
        <f aca="false">MONTH(E901)</f>
        <v>8</v>
      </c>
      <c r="X901" s="30" t="str">
        <f aca="false">TEXT(WEEKDAY(E901,2),"0")&amp;" - "&amp;TEXT(E901,"dddd")</f>
        <v>6 - Saturday</v>
      </c>
      <c r="Y901" s="30" t="str">
        <f aca="false">_xlfn.IFS(C901&lt;18,"Child (0-17)",C901&lt;40,"Young Adult (18-39)",C901&lt;60,"Adult (40-59)",TRUE(),"Senior (60+)")</f>
        <v>Senior (60+)</v>
      </c>
      <c r="Z901" s="30" t="n">
        <f aca="false">ROUND(G901-E901,0)</f>
        <v>0</v>
      </c>
      <c r="AA901" s="30" t="n">
        <f aca="false">L901+M901</f>
        <v>56</v>
      </c>
      <c r="AB901" s="30" t="n">
        <f aca="false">IFERROR(ROUND(Q901/AA901,2),0)</f>
        <v>20.27</v>
      </c>
      <c r="AC901" s="30" t="str">
        <f aca="false">IF(AND(K901="Critical",N901="No"),"URGENT - No Bed","Normal")</f>
        <v>Normal</v>
      </c>
      <c r="AD901" s="34" t="n">
        <f aca="false">INDEX(Lookup_Tables!$B$3:$B$12,MATCH(H901,Lookup_Tables!$A$3:$A$12,0))</f>
        <v>3600000</v>
      </c>
      <c r="AE901" s="30" t="str">
        <f aca="false">INDEX(Lookup_Tables!$C$3:$C$12,MATCH(H901,Lookup_Tables!$A$3:$A$12,0))</f>
        <v>Dr. Sameer Joshi</v>
      </c>
      <c r="AF901" s="30" t="str">
        <f aca="false">IFERROR(INDEX(Lookup_Tables!$F$16:$F$45,MATCH(I901,Lookup_Tables!$E$16:$E$45,0)),"N/A")</f>
        <v>EMP221</v>
      </c>
      <c r="AG901" s="30" t="n">
        <f aca="false">_xlfn.IFS(R901="Recovered",4,R901="Referred",3,R901="Admitted",2,R901="Deceased",1,TRUE(),0)</f>
        <v>4</v>
      </c>
      <c r="AH901" s="30" t="str">
        <f aca="false">IF(T901&gt;=4,"Satisfied",IF(T901&gt;=3,"Neutral","Needs Improvement"))</f>
        <v>Satisfied</v>
      </c>
    </row>
    <row r="902" customFormat="false" ht="15" hidden="false" customHeight="false" outlineLevel="0" collapsed="false">
      <c r="A902" s="27" t="s">
        <v>3250</v>
      </c>
      <c r="B902" s="27" t="s">
        <v>3251</v>
      </c>
      <c r="C902" s="27" t="n">
        <v>80</v>
      </c>
      <c r="D902" s="27" t="s">
        <v>121</v>
      </c>
      <c r="E902" s="28" t="n">
        <v>45514</v>
      </c>
      <c r="F902" s="27" t="s">
        <v>601</v>
      </c>
      <c r="G902" s="28" t="n">
        <v>45517</v>
      </c>
      <c r="H902" s="27" t="s">
        <v>168</v>
      </c>
      <c r="I902" s="27" t="s">
        <v>169</v>
      </c>
      <c r="J902" s="27" t="s">
        <v>170</v>
      </c>
      <c r="K902" s="27" t="s">
        <v>126</v>
      </c>
      <c r="L902" s="27" t="n">
        <v>35</v>
      </c>
      <c r="M902" s="27" t="n">
        <v>128</v>
      </c>
      <c r="N902" s="27" t="s">
        <v>186</v>
      </c>
      <c r="O902" s="27" t="s">
        <v>128</v>
      </c>
      <c r="P902" s="27" t="s">
        <v>140</v>
      </c>
      <c r="Q902" s="29" t="n">
        <v>8110.17</v>
      </c>
      <c r="R902" s="27" t="s">
        <v>130</v>
      </c>
      <c r="S902" s="27" t="s">
        <v>223</v>
      </c>
      <c r="T902" s="27" t="n">
        <v>4</v>
      </c>
      <c r="U902" s="27" t="n">
        <f aca="false">YEAR(E902)</f>
        <v>2024</v>
      </c>
      <c r="V902" s="27" t="str">
        <f aca="false">TEXT(E902,"MMM-YYYY")</f>
        <v>Aug-2024</v>
      </c>
      <c r="W902" s="27" t="n">
        <f aca="false">MONTH(E902)</f>
        <v>8</v>
      </c>
      <c r="X902" s="27" t="str">
        <f aca="false">TEXT(WEEKDAY(E902,2),"0")&amp;" - "&amp;TEXT(E902,"dddd")</f>
        <v>6 - Saturday</v>
      </c>
      <c r="Y902" s="27" t="str">
        <f aca="false">_xlfn.IFS(C902&lt;18,"Child (0-17)",C902&lt;40,"Young Adult (18-39)",C902&lt;60,"Adult (40-59)",TRUE(),"Senior (60+)")</f>
        <v>Senior (60+)</v>
      </c>
      <c r="Z902" s="27" t="n">
        <f aca="false">ROUND(G902-E902,0)</f>
        <v>3</v>
      </c>
      <c r="AA902" s="27" t="n">
        <f aca="false">L902+M902</f>
        <v>163</v>
      </c>
      <c r="AB902" s="27" t="n">
        <f aca="false">IFERROR(ROUND(Q902/AA902,2),0)</f>
        <v>49.76</v>
      </c>
      <c r="AC902" s="27" t="str">
        <f aca="false">IF(AND(K902="Critical",N902="No"),"URGENT - No Bed","Normal")</f>
        <v>Normal</v>
      </c>
      <c r="AD902" s="33" t="n">
        <f aca="false">INDEX(Lookup_Tables!$B$3:$B$12,MATCH(H902,Lookup_Tables!$A$3:$A$12,0))</f>
        <v>4400000</v>
      </c>
      <c r="AE902" s="27" t="str">
        <f aca="false">INDEX(Lookup_Tables!$C$3:$C$12,MATCH(H902,Lookup_Tables!$A$3:$A$12,0))</f>
        <v>Dr. Neha Chopra</v>
      </c>
      <c r="AF902" s="27" t="str">
        <f aca="false">IFERROR(INDEX(Lookup_Tables!$F$16:$F$45,MATCH(I902,Lookup_Tables!$E$16:$E$45,0)),"N/A")</f>
        <v>EMP220</v>
      </c>
      <c r="AG902" s="27" t="n">
        <f aca="false">_xlfn.IFS(R902="Recovered",4,R902="Referred",3,R902="Admitted",2,R902="Deceased",1,TRUE(),0)</f>
        <v>4</v>
      </c>
      <c r="AH902" s="27" t="str">
        <f aca="false">IF(T902&gt;=4,"Satisfied",IF(T902&gt;=3,"Neutral","Needs Improvement"))</f>
        <v>Satisfied</v>
      </c>
    </row>
    <row r="903" customFormat="false" ht="15" hidden="false" customHeight="false" outlineLevel="0" collapsed="false">
      <c r="A903" s="30" t="s">
        <v>3557</v>
      </c>
      <c r="B903" s="30" t="s">
        <v>3558</v>
      </c>
      <c r="C903" s="30" t="n">
        <v>27</v>
      </c>
      <c r="D903" s="30" t="s">
        <v>121</v>
      </c>
      <c r="E903" s="31" t="n">
        <v>45529</v>
      </c>
      <c r="F903" s="30" t="s">
        <v>511</v>
      </c>
      <c r="G903" s="31" t="n">
        <v>45531</v>
      </c>
      <c r="H903" s="30" t="s">
        <v>135</v>
      </c>
      <c r="I903" s="30" t="s">
        <v>278</v>
      </c>
      <c r="J903" s="30" t="s">
        <v>252</v>
      </c>
      <c r="K903" s="30" t="s">
        <v>156</v>
      </c>
      <c r="L903" s="30" t="n">
        <v>57</v>
      </c>
      <c r="M903" s="30" t="n">
        <v>50</v>
      </c>
      <c r="N903" s="30" t="s">
        <v>127</v>
      </c>
      <c r="O903" s="30" t="s">
        <v>171</v>
      </c>
      <c r="P903" s="30" t="s">
        <v>140</v>
      </c>
      <c r="Q903" s="32" t="n">
        <v>2764.88</v>
      </c>
      <c r="R903" s="30" t="s">
        <v>172</v>
      </c>
      <c r="S903" s="30" t="s">
        <v>223</v>
      </c>
      <c r="T903" s="30" t="n">
        <v>1</v>
      </c>
      <c r="U903" s="30" t="n">
        <f aca="false">YEAR(E903)</f>
        <v>2024</v>
      </c>
      <c r="V903" s="30" t="str">
        <f aca="false">TEXT(E903,"MMM-YYYY")</f>
        <v>Aug-2024</v>
      </c>
      <c r="W903" s="30" t="n">
        <f aca="false">MONTH(E903)</f>
        <v>8</v>
      </c>
      <c r="X903" s="30" t="str">
        <f aca="false">TEXT(WEEKDAY(E903,2),"0")&amp;" - "&amp;TEXT(E903,"dddd")</f>
        <v>7 - Sunday</v>
      </c>
      <c r="Y903" s="30" t="str">
        <f aca="false">_xlfn.IFS(C903&lt;18,"Child (0-17)",C903&lt;40,"Young Adult (18-39)",C903&lt;60,"Adult (40-59)",TRUE(),"Senior (60+)")</f>
        <v>Young Adult (18-39)</v>
      </c>
      <c r="Z903" s="30" t="n">
        <f aca="false">ROUND(G903-E903,0)</f>
        <v>2</v>
      </c>
      <c r="AA903" s="30" t="n">
        <f aca="false">L903+M903</f>
        <v>107</v>
      </c>
      <c r="AB903" s="30" t="n">
        <f aca="false">IFERROR(ROUND(Q903/AA903,2),0)</f>
        <v>25.84</v>
      </c>
      <c r="AC903" s="30" t="str">
        <f aca="false">IF(AND(K903="Critical",N903="No"),"URGENT - No Bed","Normal")</f>
        <v>Normal</v>
      </c>
      <c r="AD903" s="34" t="n">
        <f aca="false">INDEX(Lookup_Tables!$B$3:$B$12,MATCH(H903,Lookup_Tables!$A$3:$A$12,0))</f>
        <v>4600000</v>
      </c>
      <c r="AE903" s="30" t="str">
        <f aca="false">INDEX(Lookup_Tables!$C$3:$C$12,MATCH(H903,Lookup_Tables!$A$3:$A$12,0))</f>
        <v>Dr. Farhan Khan</v>
      </c>
      <c r="AF903" s="30" t="str">
        <f aca="false">IFERROR(INDEX(Lookup_Tables!$F$16:$F$45,MATCH(I903,Lookup_Tables!$E$16:$E$45,0)),"N/A")</f>
        <v>EMP208</v>
      </c>
      <c r="AG903" s="30" t="n">
        <f aca="false">_xlfn.IFS(R903="Recovered",4,R903="Referred",3,R903="Admitted",2,R903="Deceased",1,TRUE(),0)</f>
        <v>2</v>
      </c>
      <c r="AH903" s="30" t="str">
        <f aca="false">IF(T903&gt;=4,"Satisfied",IF(T903&gt;=3,"Neutral","Needs Improvement"))</f>
        <v>Needs Improvement</v>
      </c>
    </row>
    <row r="904" customFormat="false" ht="15" hidden="false" customHeight="false" outlineLevel="0" collapsed="false">
      <c r="A904" s="27" t="s">
        <v>4720</v>
      </c>
      <c r="B904" s="27" t="s">
        <v>522</v>
      </c>
      <c r="C904" s="27" t="n">
        <v>5</v>
      </c>
      <c r="D904" s="27" t="s">
        <v>181</v>
      </c>
      <c r="E904" s="28" t="n">
        <v>45463</v>
      </c>
      <c r="F904" s="27" t="s">
        <v>730</v>
      </c>
      <c r="G904" s="28" t="n">
        <v>45464</v>
      </c>
      <c r="H904" s="27" t="s">
        <v>161</v>
      </c>
      <c r="I904" s="27" t="s">
        <v>320</v>
      </c>
      <c r="J904" s="27" t="s">
        <v>648</v>
      </c>
      <c r="K904" s="27" t="s">
        <v>138</v>
      </c>
      <c r="L904" s="27" t="n">
        <v>43</v>
      </c>
      <c r="M904" s="27" t="n">
        <v>28</v>
      </c>
      <c r="N904" s="27" t="s">
        <v>186</v>
      </c>
      <c r="O904" s="27" t="s">
        <v>128</v>
      </c>
      <c r="P904" s="27" t="s">
        <v>150</v>
      </c>
      <c r="Q904" s="29" t="n">
        <v>2142.73</v>
      </c>
      <c r="R904" s="27" t="s">
        <v>130</v>
      </c>
      <c r="S904" s="27" t="s">
        <v>151</v>
      </c>
      <c r="T904" s="27" t="n">
        <v>2</v>
      </c>
      <c r="U904" s="27" t="n">
        <f aca="false">YEAR(E904)</f>
        <v>2024</v>
      </c>
      <c r="V904" s="27" t="str">
        <f aca="false">TEXT(E904,"MMM-YYYY")</f>
        <v>Jun-2024</v>
      </c>
      <c r="W904" s="27" t="n">
        <f aca="false">MONTH(E904)</f>
        <v>6</v>
      </c>
      <c r="X904" s="27" t="str">
        <f aca="false">TEXT(WEEKDAY(E904,2),"0")&amp;" - "&amp;TEXT(E904,"dddd")</f>
        <v>4 - Thursday</v>
      </c>
      <c r="Y904" s="27" t="str">
        <f aca="false">_xlfn.IFS(C904&lt;18,"Child (0-17)",C904&lt;40,"Young Adult (18-39)",C904&lt;60,"Adult (40-59)",TRUE(),"Senior (60+)")</f>
        <v>Child (0-17)</v>
      </c>
      <c r="Z904" s="27" t="n">
        <f aca="false">ROUND(G904-E904,0)</f>
        <v>1</v>
      </c>
      <c r="AA904" s="27" t="n">
        <f aca="false">L904+M904</f>
        <v>71</v>
      </c>
      <c r="AB904" s="27" t="n">
        <f aca="false">IFERROR(ROUND(Q904/AA904,2),0)</f>
        <v>30.18</v>
      </c>
      <c r="AC904" s="27" t="str">
        <f aca="false">IF(AND(K904="Critical",N904="No"),"URGENT - No Bed","Normal")</f>
        <v>Normal</v>
      </c>
      <c r="AD904" s="33" t="n">
        <f aca="false">INDEX(Lookup_Tables!$B$3:$B$12,MATCH(H904,Lookup_Tables!$A$3:$A$12,0))</f>
        <v>3600000</v>
      </c>
      <c r="AE904" s="27" t="str">
        <f aca="false">INDEX(Lookup_Tables!$C$3:$C$12,MATCH(H904,Lookup_Tables!$A$3:$A$12,0))</f>
        <v>Dr. Sameer Joshi</v>
      </c>
      <c r="AF904" s="27" t="str">
        <f aca="false">IFERROR(INDEX(Lookup_Tables!$F$16:$F$45,MATCH(I904,Lookup_Tables!$E$16:$E$45,0)),"N/A")</f>
        <v>EMP223</v>
      </c>
      <c r="AG904" s="27" t="n">
        <f aca="false">_xlfn.IFS(R904="Recovered",4,R904="Referred",3,R904="Admitted",2,R904="Deceased",1,TRUE(),0)</f>
        <v>4</v>
      </c>
      <c r="AH904" s="27" t="str">
        <f aca="false">IF(T904&gt;=4,"Satisfied",IF(T904&gt;=3,"Neutral","Needs Improvement"))</f>
        <v>Needs Improvement</v>
      </c>
    </row>
    <row r="905" customFormat="false" ht="15" hidden="false" customHeight="false" outlineLevel="0" collapsed="false">
      <c r="A905" s="30" t="s">
        <v>4552</v>
      </c>
      <c r="B905" s="30" t="s">
        <v>246</v>
      </c>
      <c r="C905" s="30" t="n">
        <v>47</v>
      </c>
      <c r="D905" s="30" t="s">
        <v>181</v>
      </c>
      <c r="E905" s="31" t="n">
        <v>45548</v>
      </c>
      <c r="F905" s="30" t="s">
        <v>567</v>
      </c>
      <c r="G905" s="31" t="n">
        <v>45549</v>
      </c>
      <c r="H905" s="30" t="s">
        <v>161</v>
      </c>
      <c r="I905" s="30" t="s">
        <v>538</v>
      </c>
      <c r="J905" s="30" t="s">
        <v>258</v>
      </c>
      <c r="K905" s="30" t="s">
        <v>138</v>
      </c>
      <c r="L905" s="30" t="n">
        <v>87</v>
      </c>
      <c r="M905" s="30" t="n">
        <v>33</v>
      </c>
      <c r="N905" s="30" t="s">
        <v>127</v>
      </c>
      <c r="O905" s="30" t="s">
        <v>139</v>
      </c>
      <c r="P905" s="30" t="s">
        <v>129</v>
      </c>
      <c r="Q905" s="32" t="n">
        <v>2334.42</v>
      </c>
      <c r="R905" s="30" t="s">
        <v>130</v>
      </c>
      <c r="S905" s="30" t="s">
        <v>131</v>
      </c>
      <c r="T905" s="30" t="n">
        <v>5</v>
      </c>
      <c r="U905" s="30" t="n">
        <f aca="false">YEAR(E905)</f>
        <v>2024</v>
      </c>
      <c r="V905" s="30" t="str">
        <f aca="false">TEXT(E905,"MMM-YYYY")</f>
        <v>Sep-2024</v>
      </c>
      <c r="W905" s="30" t="n">
        <f aca="false">MONTH(E905)</f>
        <v>9</v>
      </c>
      <c r="X905" s="30" t="str">
        <f aca="false">TEXT(WEEKDAY(E905,2),"0")&amp;" - "&amp;TEXT(E905,"dddd")</f>
        <v>5 - Friday</v>
      </c>
      <c r="Y905" s="30" t="str">
        <f aca="false">_xlfn.IFS(C905&lt;18,"Child (0-17)",C905&lt;40,"Young Adult (18-39)",C905&lt;60,"Adult (40-59)",TRUE(),"Senior (60+)")</f>
        <v>Adult (40-59)</v>
      </c>
      <c r="Z905" s="30" t="n">
        <f aca="false">ROUND(G905-E905,0)</f>
        <v>1</v>
      </c>
      <c r="AA905" s="30" t="n">
        <f aca="false">L905+M905</f>
        <v>120</v>
      </c>
      <c r="AB905" s="30" t="n">
        <f aca="false">IFERROR(ROUND(Q905/AA905,2),0)</f>
        <v>19.45</v>
      </c>
      <c r="AC905" s="30" t="str">
        <f aca="false">IF(AND(K905="Critical",N905="No"),"URGENT - No Bed","Normal")</f>
        <v>Normal</v>
      </c>
      <c r="AD905" s="34" t="n">
        <f aca="false">INDEX(Lookup_Tables!$B$3:$B$12,MATCH(H905,Lookup_Tables!$A$3:$A$12,0))</f>
        <v>3600000</v>
      </c>
      <c r="AE905" s="30" t="str">
        <f aca="false">INDEX(Lookup_Tables!$C$3:$C$12,MATCH(H905,Lookup_Tables!$A$3:$A$12,0))</f>
        <v>Dr. Sameer Joshi</v>
      </c>
      <c r="AF905" s="30" t="str">
        <f aca="false">IFERROR(INDEX(Lookup_Tables!$F$16:$F$45,MATCH(I905,Lookup_Tables!$E$16:$E$45,0)),"N/A")</f>
        <v>EMP221</v>
      </c>
      <c r="AG905" s="30" t="n">
        <f aca="false">_xlfn.IFS(R905="Recovered",4,R905="Referred",3,R905="Admitted",2,R905="Deceased",1,TRUE(),0)</f>
        <v>4</v>
      </c>
      <c r="AH905" s="30" t="str">
        <f aca="false">IF(T905&gt;=4,"Satisfied",IF(T905&gt;=3,"Neutral","Needs Improvement"))</f>
        <v>Satisfied</v>
      </c>
    </row>
    <row r="906" customFormat="false" ht="15" hidden="false" customHeight="false" outlineLevel="0" collapsed="false">
      <c r="A906" s="27" t="s">
        <v>1033</v>
      </c>
      <c r="B906" s="27" t="s">
        <v>930</v>
      </c>
      <c r="C906" s="27" t="n">
        <v>10</v>
      </c>
      <c r="D906" s="27" t="s">
        <v>121</v>
      </c>
      <c r="E906" s="28" t="n">
        <v>45440</v>
      </c>
      <c r="F906" s="27" t="s">
        <v>1034</v>
      </c>
      <c r="G906" s="28" t="n">
        <v>45440</v>
      </c>
      <c r="H906" s="27" t="s">
        <v>217</v>
      </c>
      <c r="I906" s="27" t="s">
        <v>392</v>
      </c>
      <c r="J906" s="27" t="s">
        <v>483</v>
      </c>
      <c r="K906" s="27" t="s">
        <v>138</v>
      </c>
      <c r="L906" s="27" t="n">
        <v>28</v>
      </c>
      <c r="M906" s="27" t="n">
        <v>30</v>
      </c>
      <c r="N906" s="27" t="s">
        <v>127</v>
      </c>
      <c r="O906" s="27" t="s">
        <v>139</v>
      </c>
      <c r="P906" s="27" t="s">
        <v>129</v>
      </c>
      <c r="Q906" s="29" t="n">
        <v>2578.21</v>
      </c>
      <c r="R906" s="27" t="s">
        <v>130</v>
      </c>
      <c r="S906" s="27" t="s">
        <v>178</v>
      </c>
      <c r="T906" s="27" t="n">
        <v>5</v>
      </c>
      <c r="U906" s="27" t="n">
        <f aca="false">YEAR(E906)</f>
        <v>2024</v>
      </c>
      <c r="V906" s="27" t="str">
        <f aca="false">TEXT(E906,"MMM-YYYY")</f>
        <v>May-2024</v>
      </c>
      <c r="W906" s="27" t="n">
        <f aca="false">MONTH(E906)</f>
        <v>5</v>
      </c>
      <c r="X906" s="27" t="str">
        <f aca="false">TEXT(WEEKDAY(E906,2),"0")&amp;" - "&amp;TEXT(E906,"dddd")</f>
        <v>2 - Tuesday</v>
      </c>
      <c r="Y906" s="27" t="str">
        <f aca="false">_xlfn.IFS(C906&lt;18,"Child (0-17)",C906&lt;40,"Young Adult (18-39)",C906&lt;60,"Adult (40-59)",TRUE(),"Senior (60+)")</f>
        <v>Child (0-17)</v>
      </c>
      <c r="Z906" s="27" t="n">
        <f aca="false">ROUND(G906-E906,0)</f>
        <v>0</v>
      </c>
      <c r="AA906" s="27" t="n">
        <f aca="false">L906+M906</f>
        <v>58</v>
      </c>
      <c r="AB906" s="27" t="n">
        <f aca="false">IFERROR(ROUND(Q906/AA906,2),0)</f>
        <v>44.45</v>
      </c>
      <c r="AC906" s="27" t="str">
        <f aca="false">IF(AND(K906="Critical",N906="No"),"URGENT - No Bed","Normal")</f>
        <v>Normal</v>
      </c>
      <c r="AD906" s="33" t="n">
        <f aca="false">INDEX(Lookup_Tables!$B$3:$B$12,MATCH(H906,Lookup_Tables!$A$3:$A$12,0))</f>
        <v>4200000</v>
      </c>
      <c r="AE906" s="27" t="str">
        <f aca="false">INDEX(Lookup_Tables!$C$3:$C$12,MATCH(H906,Lookup_Tables!$A$3:$A$12,0))</f>
        <v>Dr. Anil Kapoor</v>
      </c>
      <c r="AF906" s="27" t="str">
        <f aca="false">IFERROR(INDEX(Lookup_Tables!$F$16:$F$45,MATCH(I906,Lookup_Tables!$E$16:$E$45,0)),"N/A")</f>
        <v>EMP202</v>
      </c>
      <c r="AG906" s="27" t="n">
        <f aca="false">_xlfn.IFS(R906="Recovered",4,R906="Referred",3,R906="Admitted",2,R906="Deceased",1,TRUE(),0)</f>
        <v>4</v>
      </c>
      <c r="AH906" s="27" t="str">
        <f aca="false">IF(T906&gt;=4,"Satisfied",IF(T906&gt;=3,"Neutral","Needs Improvement"))</f>
        <v>Satisfied</v>
      </c>
    </row>
    <row r="907" customFormat="false" ht="15" hidden="false" customHeight="false" outlineLevel="0" collapsed="false">
      <c r="A907" s="30" t="s">
        <v>3091</v>
      </c>
      <c r="B907" s="30" t="s">
        <v>1367</v>
      </c>
      <c r="C907" s="30" t="n">
        <v>32</v>
      </c>
      <c r="D907" s="30" t="s">
        <v>121</v>
      </c>
      <c r="E907" s="31" t="n">
        <v>45522</v>
      </c>
      <c r="F907" s="30" t="s">
        <v>535</v>
      </c>
      <c r="G907" s="31" t="n">
        <v>45528</v>
      </c>
      <c r="H907" s="30" t="s">
        <v>217</v>
      </c>
      <c r="I907" s="30" t="s">
        <v>344</v>
      </c>
      <c r="J907" s="30" t="s">
        <v>218</v>
      </c>
      <c r="K907" s="30" t="s">
        <v>126</v>
      </c>
      <c r="L907" s="30" t="n">
        <v>30</v>
      </c>
      <c r="M907" s="30" t="n">
        <v>78</v>
      </c>
      <c r="N907" s="30" t="s">
        <v>186</v>
      </c>
      <c r="O907" s="30" t="s">
        <v>128</v>
      </c>
      <c r="P907" s="30" t="s">
        <v>140</v>
      </c>
      <c r="Q907" s="32" t="n">
        <v>8574.02</v>
      </c>
      <c r="R907" s="30" t="s">
        <v>130</v>
      </c>
      <c r="S907" s="30" t="s">
        <v>141</v>
      </c>
      <c r="T907" s="30" t="n">
        <v>4</v>
      </c>
      <c r="U907" s="30" t="n">
        <f aca="false">YEAR(E907)</f>
        <v>2024</v>
      </c>
      <c r="V907" s="30" t="str">
        <f aca="false">TEXT(E907,"MMM-YYYY")</f>
        <v>Aug-2024</v>
      </c>
      <c r="W907" s="30" t="n">
        <f aca="false">MONTH(E907)</f>
        <v>8</v>
      </c>
      <c r="X907" s="30" t="str">
        <f aca="false">TEXT(WEEKDAY(E907,2),"0")&amp;" - "&amp;TEXT(E907,"dddd")</f>
        <v>7 - Sunday</v>
      </c>
      <c r="Y907" s="30" t="str">
        <f aca="false">_xlfn.IFS(C907&lt;18,"Child (0-17)",C907&lt;40,"Young Adult (18-39)",C907&lt;60,"Adult (40-59)",TRUE(),"Senior (60+)")</f>
        <v>Young Adult (18-39)</v>
      </c>
      <c r="Z907" s="30" t="n">
        <f aca="false">ROUND(G907-E907,0)</f>
        <v>6</v>
      </c>
      <c r="AA907" s="30" t="n">
        <f aca="false">L907+M907</f>
        <v>108</v>
      </c>
      <c r="AB907" s="30" t="n">
        <f aca="false">IFERROR(ROUND(Q907/AA907,2),0)</f>
        <v>79.39</v>
      </c>
      <c r="AC907" s="30" t="str">
        <f aca="false">IF(AND(K907="Critical",N907="No"),"URGENT - No Bed","Normal")</f>
        <v>Normal</v>
      </c>
      <c r="AD907" s="34" t="n">
        <f aca="false">INDEX(Lookup_Tables!$B$3:$B$12,MATCH(H907,Lookup_Tables!$A$3:$A$12,0))</f>
        <v>4200000</v>
      </c>
      <c r="AE907" s="30" t="str">
        <f aca="false">INDEX(Lookup_Tables!$C$3:$C$12,MATCH(H907,Lookup_Tables!$A$3:$A$12,0))</f>
        <v>Dr. Anil Kapoor</v>
      </c>
      <c r="AF907" s="30" t="str">
        <f aca="false">IFERROR(INDEX(Lookup_Tables!$F$16:$F$45,MATCH(I907,Lookup_Tables!$E$16:$E$45,0)),"N/A")</f>
        <v>EMP201</v>
      </c>
      <c r="AG907" s="30" t="n">
        <f aca="false">_xlfn.IFS(R907="Recovered",4,R907="Referred",3,R907="Admitted",2,R907="Deceased",1,TRUE(),0)</f>
        <v>4</v>
      </c>
      <c r="AH907" s="30" t="str">
        <f aca="false">IF(T907&gt;=4,"Satisfied",IF(T907&gt;=3,"Neutral","Needs Improvement"))</f>
        <v>Satisfied</v>
      </c>
    </row>
    <row r="908" customFormat="false" ht="15" hidden="false" customHeight="false" outlineLevel="0" collapsed="false">
      <c r="A908" s="27" t="s">
        <v>5742</v>
      </c>
      <c r="B908" s="27" t="s">
        <v>5743</v>
      </c>
      <c r="C908" s="27" t="n">
        <v>74</v>
      </c>
      <c r="D908" s="27" t="s">
        <v>181</v>
      </c>
      <c r="E908" s="28" t="n">
        <v>45330</v>
      </c>
      <c r="F908" s="27" t="s">
        <v>1739</v>
      </c>
      <c r="G908" s="28" t="n">
        <v>45332</v>
      </c>
      <c r="H908" s="27" t="s">
        <v>168</v>
      </c>
      <c r="I908" s="27" t="s">
        <v>169</v>
      </c>
      <c r="J908" s="27" t="s">
        <v>371</v>
      </c>
      <c r="K908" s="27" t="s">
        <v>202</v>
      </c>
      <c r="L908" s="27" t="n">
        <v>19</v>
      </c>
      <c r="M908" s="27" t="n">
        <v>229</v>
      </c>
      <c r="N908" s="27" t="s">
        <v>186</v>
      </c>
      <c r="O908" s="27" t="s">
        <v>149</v>
      </c>
      <c r="P908" s="27" t="s">
        <v>140</v>
      </c>
      <c r="Q908" s="29" t="n">
        <v>19003.18</v>
      </c>
      <c r="R908" s="27" t="s">
        <v>172</v>
      </c>
      <c r="S908" s="27" t="s">
        <v>164</v>
      </c>
      <c r="T908" s="27" t="n">
        <v>4</v>
      </c>
      <c r="U908" s="27" t="n">
        <f aca="false">YEAR(E908)</f>
        <v>2024</v>
      </c>
      <c r="V908" s="27" t="str">
        <f aca="false">TEXT(E908,"MMM-YYYY")</f>
        <v>Feb-2024</v>
      </c>
      <c r="W908" s="27" t="n">
        <f aca="false">MONTH(E908)</f>
        <v>2</v>
      </c>
      <c r="X908" s="27" t="str">
        <f aca="false">TEXT(WEEKDAY(E908,2),"0")&amp;" - "&amp;TEXT(E908,"dddd")</f>
        <v>4 - Thursday</v>
      </c>
      <c r="Y908" s="27" t="str">
        <f aca="false">_xlfn.IFS(C908&lt;18,"Child (0-17)",C908&lt;40,"Young Adult (18-39)",C908&lt;60,"Adult (40-59)",TRUE(),"Senior (60+)")</f>
        <v>Senior (60+)</v>
      </c>
      <c r="Z908" s="27" t="n">
        <f aca="false">ROUND(G908-E908,0)</f>
        <v>2</v>
      </c>
      <c r="AA908" s="27" t="n">
        <f aca="false">L908+M908</f>
        <v>248</v>
      </c>
      <c r="AB908" s="27" t="n">
        <f aca="false">IFERROR(ROUND(Q908/AA908,2),0)</f>
        <v>76.63</v>
      </c>
      <c r="AC908" s="27" t="str">
        <f aca="false">IF(AND(K908="Critical",N908="No"),"URGENT - No Bed","Normal")</f>
        <v>Normal</v>
      </c>
      <c r="AD908" s="33" t="n">
        <f aca="false">INDEX(Lookup_Tables!$B$3:$B$12,MATCH(H908,Lookup_Tables!$A$3:$A$12,0))</f>
        <v>4400000</v>
      </c>
      <c r="AE908" s="27" t="str">
        <f aca="false">INDEX(Lookup_Tables!$C$3:$C$12,MATCH(H908,Lookup_Tables!$A$3:$A$12,0))</f>
        <v>Dr. Neha Chopra</v>
      </c>
      <c r="AF908" s="27" t="str">
        <f aca="false">IFERROR(INDEX(Lookup_Tables!$F$16:$F$45,MATCH(I908,Lookup_Tables!$E$16:$E$45,0)),"N/A")</f>
        <v>EMP220</v>
      </c>
      <c r="AG908" s="27" t="n">
        <f aca="false">_xlfn.IFS(R908="Recovered",4,R908="Referred",3,R908="Admitted",2,R908="Deceased",1,TRUE(),0)</f>
        <v>2</v>
      </c>
      <c r="AH908" s="27" t="str">
        <f aca="false">IF(T908&gt;=4,"Satisfied",IF(T908&gt;=3,"Neutral","Needs Improvement"))</f>
        <v>Satisfied</v>
      </c>
    </row>
    <row r="909" customFormat="false" ht="15" hidden="false" customHeight="false" outlineLevel="0" collapsed="false">
      <c r="A909" s="30" t="s">
        <v>5745</v>
      </c>
      <c r="B909" s="30" t="s">
        <v>153</v>
      </c>
      <c r="C909" s="30" t="n">
        <v>36</v>
      </c>
      <c r="D909" s="30" t="s">
        <v>144</v>
      </c>
      <c r="E909" s="31" t="n">
        <v>45579</v>
      </c>
      <c r="F909" s="30" t="s">
        <v>1602</v>
      </c>
      <c r="G909" s="31" t="n">
        <v>45580</v>
      </c>
      <c r="H909" s="30" t="s">
        <v>161</v>
      </c>
      <c r="I909" s="30" t="s">
        <v>162</v>
      </c>
      <c r="J909" s="30" t="s">
        <v>258</v>
      </c>
      <c r="K909" s="30" t="s">
        <v>156</v>
      </c>
      <c r="L909" s="30" t="n">
        <v>20</v>
      </c>
      <c r="M909" s="30" t="n">
        <v>51</v>
      </c>
      <c r="N909" s="30" t="s">
        <v>127</v>
      </c>
      <c r="O909" s="30" t="s">
        <v>149</v>
      </c>
      <c r="P909" s="30" t="s">
        <v>187</v>
      </c>
      <c r="Q909" s="32" t="n">
        <v>2963.92</v>
      </c>
      <c r="R909" s="30" t="s">
        <v>268</v>
      </c>
      <c r="S909" s="30" t="s">
        <v>223</v>
      </c>
      <c r="T909" s="30" t="n">
        <v>2</v>
      </c>
      <c r="U909" s="30" t="n">
        <f aca="false">YEAR(E909)</f>
        <v>2024</v>
      </c>
      <c r="V909" s="30" t="str">
        <f aca="false">TEXT(E909,"MMM-YYYY")</f>
        <v>Oct-2024</v>
      </c>
      <c r="W909" s="30" t="n">
        <f aca="false">MONTH(E909)</f>
        <v>10</v>
      </c>
      <c r="X909" s="30" t="str">
        <f aca="false">TEXT(WEEKDAY(E909,2),"0")&amp;" - "&amp;TEXT(E909,"dddd")</f>
        <v>1 - Monday</v>
      </c>
      <c r="Y909" s="30" t="str">
        <f aca="false">_xlfn.IFS(C909&lt;18,"Child (0-17)",C909&lt;40,"Young Adult (18-39)",C909&lt;60,"Adult (40-59)",TRUE(),"Senior (60+)")</f>
        <v>Young Adult (18-39)</v>
      </c>
      <c r="Z909" s="30" t="n">
        <f aca="false">ROUND(G909-E909,0)</f>
        <v>1</v>
      </c>
      <c r="AA909" s="30" t="n">
        <f aca="false">L909+M909</f>
        <v>71</v>
      </c>
      <c r="AB909" s="30" t="n">
        <f aca="false">IFERROR(ROUND(Q909/AA909,2),0)</f>
        <v>41.75</v>
      </c>
      <c r="AC909" s="30" t="str">
        <f aca="false">IF(AND(K909="Critical",N909="No"),"URGENT - No Bed","Normal")</f>
        <v>Normal</v>
      </c>
      <c r="AD909" s="34" t="n">
        <f aca="false">INDEX(Lookup_Tables!$B$3:$B$12,MATCH(H909,Lookup_Tables!$A$3:$A$12,0))</f>
        <v>3600000</v>
      </c>
      <c r="AE909" s="30" t="str">
        <f aca="false">INDEX(Lookup_Tables!$C$3:$C$12,MATCH(H909,Lookup_Tables!$A$3:$A$12,0))</f>
        <v>Dr. Sameer Joshi</v>
      </c>
      <c r="AF909" s="30" t="str">
        <f aca="false">IFERROR(INDEX(Lookup_Tables!$F$16:$F$45,MATCH(I909,Lookup_Tables!$E$16:$E$45,0)),"N/A")</f>
        <v>EMP222</v>
      </c>
      <c r="AG909" s="30" t="n">
        <f aca="false">_xlfn.IFS(R909="Recovered",4,R909="Referred",3,R909="Admitted",2,R909="Deceased",1,TRUE(),0)</f>
        <v>3</v>
      </c>
      <c r="AH909" s="30" t="str">
        <f aca="false">IF(T909&gt;=4,"Satisfied",IF(T909&gt;=3,"Neutral","Needs Improvement"))</f>
        <v>Needs Improvement</v>
      </c>
    </row>
    <row r="910" customFormat="false" ht="15" hidden="false" customHeight="false" outlineLevel="0" collapsed="false">
      <c r="A910" s="27" t="s">
        <v>5611</v>
      </c>
      <c r="B910" s="27" t="s">
        <v>1028</v>
      </c>
      <c r="C910" s="27" t="n">
        <v>0</v>
      </c>
      <c r="D910" s="27" t="s">
        <v>181</v>
      </c>
      <c r="E910" s="28" t="n">
        <v>45423</v>
      </c>
      <c r="F910" s="27" t="s">
        <v>901</v>
      </c>
      <c r="G910" s="28" t="n">
        <v>45423</v>
      </c>
      <c r="H910" s="27" t="s">
        <v>242</v>
      </c>
      <c r="I910" s="27" t="s">
        <v>315</v>
      </c>
      <c r="J910" s="27" t="s">
        <v>316</v>
      </c>
      <c r="K910" s="27" t="s">
        <v>138</v>
      </c>
      <c r="L910" s="27" t="n">
        <v>56</v>
      </c>
      <c r="M910" s="27" t="n">
        <v>24</v>
      </c>
      <c r="N910" s="27" t="s">
        <v>127</v>
      </c>
      <c r="O910" s="27" t="s">
        <v>171</v>
      </c>
      <c r="P910" s="27" t="s">
        <v>187</v>
      </c>
      <c r="Q910" s="29" t="n">
        <v>812.45</v>
      </c>
      <c r="R910" s="27" t="s">
        <v>130</v>
      </c>
      <c r="S910" s="27" t="s">
        <v>164</v>
      </c>
      <c r="T910" s="27" t="n">
        <v>3</v>
      </c>
      <c r="U910" s="27" t="n">
        <f aca="false">YEAR(E910)</f>
        <v>2024</v>
      </c>
      <c r="V910" s="27" t="str">
        <f aca="false">TEXT(E910,"MMM-YYYY")</f>
        <v>May-2024</v>
      </c>
      <c r="W910" s="27" t="n">
        <f aca="false">MONTH(E910)</f>
        <v>5</v>
      </c>
      <c r="X910" s="27" t="str">
        <f aca="false">TEXT(WEEKDAY(E910,2),"0")&amp;" - "&amp;TEXT(E910,"dddd")</f>
        <v>6 - Saturday</v>
      </c>
      <c r="Y910" s="27" t="str">
        <f aca="false">_xlfn.IFS(C910&lt;18,"Child (0-17)",C910&lt;40,"Young Adult (18-39)",C910&lt;60,"Adult (40-59)",TRUE(),"Senior (60+)")</f>
        <v>Child (0-17)</v>
      </c>
      <c r="Z910" s="27" t="n">
        <f aca="false">ROUND(G910-E910,0)</f>
        <v>0</v>
      </c>
      <c r="AA910" s="27" t="n">
        <f aca="false">L910+M910</f>
        <v>80</v>
      </c>
      <c r="AB910" s="27" t="n">
        <f aca="false">IFERROR(ROUND(Q910/AA910,2),0)</f>
        <v>10.16</v>
      </c>
      <c r="AC910" s="27" t="str">
        <f aca="false">IF(AND(K910="Critical",N910="No"),"URGENT - No Bed","Normal")</f>
        <v>Normal</v>
      </c>
      <c r="AD910" s="33" t="n">
        <f aca="false">INDEX(Lookup_Tables!$B$3:$B$12,MATCH(H910,Lookup_Tables!$A$3:$A$12,0))</f>
        <v>3000000</v>
      </c>
      <c r="AE910" s="27" t="str">
        <f aca="false">INDEX(Lookup_Tables!$C$3:$C$12,MATCH(H910,Lookup_Tables!$A$3:$A$12,0))</f>
        <v>Dr. Pooja Iyer</v>
      </c>
      <c r="AF910" s="27" t="str">
        <f aca="false">IFERROR(INDEX(Lookup_Tables!$F$16:$F$45,MATCH(I910,Lookup_Tables!$E$16:$E$45,0)),"N/A")</f>
        <v>EMP213</v>
      </c>
      <c r="AG910" s="27" t="n">
        <f aca="false">_xlfn.IFS(R910="Recovered",4,R910="Referred",3,R910="Admitted",2,R910="Deceased",1,TRUE(),0)</f>
        <v>4</v>
      </c>
      <c r="AH910" s="27" t="str">
        <f aca="false">IF(T910&gt;=4,"Satisfied",IF(T910&gt;=3,"Neutral","Needs Improvement"))</f>
        <v>Neutral</v>
      </c>
    </row>
    <row r="911" customFormat="false" ht="15" hidden="false" customHeight="false" outlineLevel="0" collapsed="false">
      <c r="A911" s="30" t="s">
        <v>1515</v>
      </c>
      <c r="B911" s="30" t="s">
        <v>1516</v>
      </c>
      <c r="C911" s="30" t="n">
        <v>37</v>
      </c>
      <c r="D911" s="30" t="s">
        <v>181</v>
      </c>
      <c r="E911" s="31" t="n">
        <v>45430</v>
      </c>
      <c r="F911" s="30" t="s">
        <v>837</v>
      </c>
      <c r="G911" s="31" t="n">
        <v>45431</v>
      </c>
      <c r="H911" s="30" t="s">
        <v>123</v>
      </c>
      <c r="I911" s="30" t="s">
        <v>304</v>
      </c>
      <c r="J911" s="30" t="s">
        <v>418</v>
      </c>
      <c r="K911" s="30" t="s">
        <v>138</v>
      </c>
      <c r="L911" s="30" t="n">
        <v>81</v>
      </c>
      <c r="M911" s="30" t="n">
        <v>36</v>
      </c>
      <c r="N911" s="30" t="s">
        <v>127</v>
      </c>
      <c r="O911" s="30" t="s">
        <v>171</v>
      </c>
      <c r="P911" s="30" t="s">
        <v>150</v>
      </c>
      <c r="Q911" s="32" t="n">
        <v>2418</v>
      </c>
      <c r="R911" s="30" t="s">
        <v>130</v>
      </c>
      <c r="S911" s="30" t="s">
        <v>141</v>
      </c>
      <c r="T911" s="30" t="n">
        <v>3</v>
      </c>
      <c r="U911" s="30" t="n">
        <f aca="false">YEAR(E911)</f>
        <v>2024</v>
      </c>
      <c r="V911" s="30" t="str">
        <f aca="false">TEXT(E911,"MMM-YYYY")</f>
        <v>May-2024</v>
      </c>
      <c r="W911" s="30" t="n">
        <f aca="false">MONTH(E911)</f>
        <v>5</v>
      </c>
      <c r="X911" s="30" t="str">
        <f aca="false">TEXT(WEEKDAY(E911,2),"0")&amp;" - "&amp;TEXT(E911,"dddd")</f>
        <v>6 - Saturday</v>
      </c>
      <c r="Y911" s="30" t="str">
        <f aca="false">_xlfn.IFS(C911&lt;18,"Child (0-17)",C911&lt;40,"Young Adult (18-39)",C911&lt;60,"Adult (40-59)",TRUE(),"Senior (60+)")</f>
        <v>Young Adult (18-39)</v>
      </c>
      <c r="Z911" s="30" t="n">
        <f aca="false">ROUND(G911-E911,0)</f>
        <v>1</v>
      </c>
      <c r="AA911" s="30" t="n">
        <f aca="false">L911+M911</f>
        <v>117</v>
      </c>
      <c r="AB911" s="30" t="n">
        <f aca="false">IFERROR(ROUND(Q911/AA911,2),0)</f>
        <v>20.67</v>
      </c>
      <c r="AC911" s="30" t="str">
        <f aca="false">IF(AND(K911="Critical",N911="No"),"URGENT - No Bed","Normal")</f>
        <v>Normal</v>
      </c>
      <c r="AD911" s="34" t="n">
        <f aca="false">INDEX(Lookup_Tables!$B$3:$B$12,MATCH(H911,Lookup_Tables!$A$3:$A$12,0))</f>
        <v>2200000</v>
      </c>
      <c r="AE911" s="30" t="str">
        <f aca="false">INDEX(Lookup_Tables!$C$3:$C$12,MATCH(H911,Lookup_Tables!$A$3:$A$12,0))</f>
        <v>Dr. Rohan Das</v>
      </c>
      <c r="AF911" s="30" t="str">
        <f aca="false">IFERROR(INDEX(Lookup_Tables!$F$16:$F$45,MATCH(I911,Lookup_Tables!$E$16:$E$45,0)),"N/A")</f>
        <v>EMP204</v>
      </c>
      <c r="AG911" s="30" t="n">
        <f aca="false">_xlfn.IFS(R911="Recovered",4,R911="Referred",3,R911="Admitted",2,R911="Deceased",1,TRUE(),0)</f>
        <v>4</v>
      </c>
      <c r="AH911" s="30" t="str">
        <f aca="false">IF(T911&gt;=4,"Satisfied",IF(T911&gt;=3,"Neutral","Needs Improvement"))</f>
        <v>Neutral</v>
      </c>
    </row>
    <row r="912" customFormat="false" ht="15" hidden="false" customHeight="false" outlineLevel="0" collapsed="false">
      <c r="A912" s="27" t="s">
        <v>6367</v>
      </c>
      <c r="B912" s="27" t="s">
        <v>1070</v>
      </c>
      <c r="C912" s="27" t="n">
        <v>39</v>
      </c>
      <c r="D912" s="27" t="s">
        <v>121</v>
      </c>
      <c r="E912" s="28" t="n">
        <v>45301</v>
      </c>
      <c r="F912" s="27" t="s">
        <v>1599</v>
      </c>
      <c r="G912" s="28" t="n">
        <v>45302</v>
      </c>
      <c r="H912" s="27" t="s">
        <v>236</v>
      </c>
      <c r="I912" s="27" t="s">
        <v>237</v>
      </c>
      <c r="J912" s="27" t="s">
        <v>455</v>
      </c>
      <c r="K912" s="27" t="s">
        <v>138</v>
      </c>
      <c r="L912" s="27" t="n">
        <v>88</v>
      </c>
      <c r="M912" s="27" t="n">
        <v>21</v>
      </c>
      <c r="N912" s="27" t="s">
        <v>127</v>
      </c>
      <c r="O912" s="27" t="s">
        <v>149</v>
      </c>
      <c r="P912" s="27" t="s">
        <v>150</v>
      </c>
      <c r="Q912" s="29" t="n">
        <v>674.58</v>
      </c>
      <c r="R912" s="27" t="s">
        <v>130</v>
      </c>
      <c r="S912" s="27" t="s">
        <v>141</v>
      </c>
      <c r="T912" s="27" t="n">
        <v>4</v>
      </c>
      <c r="U912" s="27" t="n">
        <f aca="false">YEAR(E912)</f>
        <v>2024</v>
      </c>
      <c r="V912" s="27" t="str">
        <f aca="false">TEXT(E912,"MMM-YYYY")</f>
        <v>Jan-2024</v>
      </c>
      <c r="W912" s="27" t="n">
        <f aca="false">MONTH(E912)</f>
        <v>1</v>
      </c>
      <c r="X912" s="27" t="str">
        <f aca="false">TEXT(WEEKDAY(E912,2),"0")&amp;" - "&amp;TEXT(E912,"dddd")</f>
        <v>3 - Wednesday</v>
      </c>
      <c r="Y912" s="27" t="str">
        <f aca="false">_xlfn.IFS(C912&lt;18,"Child (0-17)",C912&lt;40,"Young Adult (18-39)",C912&lt;60,"Adult (40-59)",TRUE(),"Senior (60+)")</f>
        <v>Young Adult (18-39)</v>
      </c>
      <c r="Z912" s="27" t="n">
        <f aca="false">ROUND(G912-E912,0)</f>
        <v>1</v>
      </c>
      <c r="AA912" s="27" t="n">
        <f aca="false">L912+M912</f>
        <v>109</v>
      </c>
      <c r="AB912" s="27" t="n">
        <f aca="false">IFERROR(ROUND(Q912/AA912,2),0)</f>
        <v>6.19</v>
      </c>
      <c r="AC912" s="27" t="str">
        <f aca="false">IF(AND(K912="Critical",N912="No"),"URGENT - No Bed","Normal")</f>
        <v>Normal</v>
      </c>
      <c r="AD912" s="33" t="n">
        <f aca="false">INDEX(Lookup_Tables!$B$3:$B$12,MATCH(H912,Lookup_Tables!$A$3:$A$12,0))</f>
        <v>3900000</v>
      </c>
      <c r="AE912" s="27" t="str">
        <f aca="false">INDEX(Lookup_Tables!$C$3:$C$12,MATCH(H912,Lookup_Tables!$A$3:$A$12,0))</f>
        <v>Dr. Rina Mehta</v>
      </c>
      <c r="AF912" s="27" t="str">
        <f aca="false">IFERROR(INDEX(Lookup_Tables!$F$16:$F$45,MATCH(I912,Lookup_Tables!$E$16:$E$45,0)),"N/A")</f>
        <v>EMP215</v>
      </c>
      <c r="AG912" s="27" t="n">
        <f aca="false">_xlfn.IFS(R912="Recovered",4,R912="Referred",3,R912="Admitted",2,R912="Deceased",1,TRUE(),0)</f>
        <v>4</v>
      </c>
      <c r="AH912" s="27" t="str">
        <f aca="false">IF(T912&gt;=4,"Satisfied",IF(T912&gt;=3,"Neutral","Needs Improvement"))</f>
        <v>Satisfied</v>
      </c>
    </row>
    <row r="913" customFormat="false" ht="15" hidden="false" customHeight="false" outlineLevel="0" collapsed="false">
      <c r="A913" s="30" t="s">
        <v>4903</v>
      </c>
      <c r="B913" s="30" t="s">
        <v>4665</v>
      </c>
      <c r="C913" s="30" t="n">
        <v>37</v>
      </c>
      <c r="D913" s="30" t="s">
        <v>121</v>
      </c>
      <c r="E913" s="31" t="n">
        <v>45498</v>
      </c>
      <c r="F913" s="30" t="s">
        <v>893</v>
      </c>
      <c r="G913" s="31" t="n">
        <v>45501</v>
      </c>
      <c r="H913" s="30" t="s">
        <v>183</v>
      </c>
      <c r="I913" s="30" t="s">
        <v>212</v>
      </c>
      <c r="J913" s="30" t="s">
        <v>213</v>
      </c>
      <c r="K913" s="30" t="s">
        <v>156</v>
      </c>
      <c r="L913" s="30" t="n">
        <v>62</v>
      </c>
      <c r="M913" s="30" t="n">
        <v>44</v>
      </c>
      <c r="N913" s="30" t="s">
        <v>127</v>
      </c>
      <c r="O913" s="30" t="s">
        <v>149</v>
      </c>
      <c r="P913" s="30" t="s">
        <v>129</v>
      </c>
      <c r="Q913" s="32" t="n">
        <v>3774.92</v>
      </c>
      <c r="R913" s="30" t="s">
        <v>130</v>
      </c>
      <c r="S913" s="30" t="s">
        <v>151</v>
      </c>
      <c r="T913" s="30" t="n">
        <v>3</v>
      </c>
      <c r="U913" s="30" t="n">
        <f aca="false">YEAR(E913)</f>
        <v>2024</v>
      </c>
      <c r="V913" s="30" t="str">
        <f aca="false">TEXT(E913,"MMM-YYYY")</f>
        <v>Jul-2024</v>
      </c>
      <c r="W913" s="30" t="n">
        <f aca="false">MONTH(E913)</f>
        <v>7</v>
      </c>
      <c r="X913" s="30" t="str">
        <f aca="false">TEXT(WEEKDAY(E913,2),"0")&amp;" - "&amp;TEXT(E913,"dddd")</f>
        <v>4 - Thursday</v>
      </c>
      <c r="Y913" s="30" t="str">
        <f aca="false">_xlfn.IFS(C913&lt;18,"Child (0-17)",C913&lt;40,"Young Adult (18-39)",C913&lt;60,"Adult (40-59)",TRUE(),"Senior (60+)")</f>
        <v>Young Adult (18-39)</v>
      </c>
      <c r="Z913" s="30" t="n">
        <f aca="false">ROUND(G913-E913,0)</f>
        <v>3</v>
      </c>
      <c r="AA913" s="30" t="n">
        <f aca="false">L913+M913</f>
        <v>106</v>
      </c>
      <c r="AB913" s="30" t="n">
        <f aca="false">IFERROR(ROUND(Q913/AA913,2),0)</f>
        <v>35.61</v>
      </c>
      <c r="AC913" s="30" t="str">
        <f aca="false">IF(AND(K913="Critical",N913="No"),"URGENT - No Bed","Normal")</f>
        <v>Normal</v>
      </c>
      <c r="AD913" s="34" t="n">
        <f aca="false">INDEX(Lookup_Tables!$B$3:$B$12,MATCH(H913,Lookup_Tables!$A$3:$A$12,0))</f>
        <v>3100000</v>
      </c>
      <c r="AE913" s="30" t="str">
        <f aca="false">INDEX(Lookup_Tables!$C$3:$C$12,MATCH(H913,Lookup_Tables!$A$3:$A$12,0))</f>
        <v>Dr. Kavita Rao</v>
      </c>
      <c r="AF913" s="30" t="str">
        <f aca="false">IFERROR(INDEX(Lookup_Tables!$F$16:$F$45,MATCH(I913,Lookup_Tables!$E$16:$E$45,0)),"N/A")</f>
        <v>EMP225</v>
      </c>
      <c r="AG913" s="30" t="n">
        <f aca="false">_xlfn.IFS(R913="Recovered",4,R913="Referred",3,R913="Admitted",2,R913="Deceased",1,TRUE(),0)</f>
        <v>4</v>
      </c>
      <c r="AH913" s="30" t="str">
        <f aca="false">IF(T913&gt;=4,"Satisfied",IF(T913&gt;=3,"Neutral","Needs Improvement"))</f>
        <v>Neutral</v>
      </c>
    </row>
    <row r="914" customFormat="false" ht="15" hidden="false" customHeight="false" outlineLevel="0" collapsed="false">
      <c r="A914" s="27" t="s">
        <v>6896</v>
      </c>
      <c r="B914" s="27" t="s">
        <v>1821</v>
      </c>
      <c r="C914" s="27" t="n">
        <v>45</v>
      </c>
      <c r="D914" s="27" t="s">
        <v>181</v>
      </c>
      <c r="E914" s="28" t="n">
        <v>45313</v>
      </c>
      <c r="F914" s="27" t="s">
        <v>494</v>
      </c>
      <c r="G914" s="28" t="n">
        <v>45314</v>
      </c>
      <c r="H914" s="27" t="s">
        <v>183</v>
      </c>
      <c r="I914" s="27" t="s">
        <v>184</v>
      </c>
      <c r="J914" s="27" t="s">
        <v>476</v>
      </c>
      <c r="K914" s="27" t="s">
        <v>138</v>
      </c>
      <c r="L914" s="27" t="n">
        <v>63</v>
      </c>
      <c r="M914" s="27" t="n">
        <v>28</v>
      </c>
      <c r="N914" s="27" t="s">
        <v>127</v>
      </c>
      <c r="O914" s="27" t="s">
        <v>128</v>
      </c>
      <c r="P914" s="27" t="s">
        <v>150</v>
      </c>
      <c r="Q914" s="29" t="n">
        <v>2444.01</v>
      </c>
      <c r="R914" s="27" t="s">
        <v>130</v>
      </c>
      <c r="S914" s="27" t="s">
        <v>164</v>
      </c>
      <c r="T914" s="27" t="n">
        <v>4</v>
      </c>
      <c r="U914" s="27" t="n">
        <f aca="false">YEAR(E914)</f>
        <v>2024</v>
      </c>
      <c r="V914" s="27" t="str">
        <f aca="false">TEXT(E914,"MMM-YYYY")</f>
        <v>Jan-2024</v>
      </c>
      <c r="W914" s="27" t="n">
        <f aca="false">MONTH(E914)</f>
        <v>1</v>
      </c>
      <c r="X914" s="27" t="str">
        <f aca="false">TEXT(WEEKDAY(E914,2),"0")&amp;" - "&amp;TEXT(E914,"dddd")</f>
        <v>1 - Monday</v>
      </c>
      <c r="Y914" s="27" t="str">
        <f aca="false">_xlfn.IFS(C914&lt;18,"Child (0-17)",C914&lt;40,"Young Adult (18-39)",C914&lt;60,"Adult (40-59)",TRUE(),"Senior (60+)")</f>
        <v>Adult (40-59)</v>
      </c>
      <c r="Z914" s="27" t="n">
        <f aca="false">ROUND(G914-E914,0)</f>
        <v>1</v>
      </c>
      <c r="AA914" s="27" t="n">
        <f aca="false">L914+M914</f>
        <v>91</v>
      </c>
      <c r="AB914" s="27" t="n">
        <f aca="false">IFERROR(ROUND(Q914/AA914,2),0)</f>
        <v>26.86</v>
      </c>
      <c r="AC914" s="27" t="str">
        <f aca="false">IF(AND(K914="Critical",N914="No"),"URGENT - No Bed","Normal")</f>
        <v>Normal</v>
      </c>
      <c r="AD914" s="33" t="n">
        <f aca="false">INDEX(Lookup_Tables!$B$3:$B$12,MATCH(H914,Lookup_Tables!$A$3:$A$12,0))</f>
        <v>3100000</v>
      </c>
      <c r="AE914" s="27" t="str">
        <f aca="false">INDEX(Lookup_Tables!$C$3:$C$12,MATCH(H914,Lookup_Tables!$A$3:$A$12,0))</f>
        <v>Dr. Kavita Rao</v>
      </c>
      <c r="AF914" s="27" t="str">
        <f aca="false">IFERROR(INDEX(Lookup_Tables!$F$16:$F$45,MATCH(I914,Lookup_Tables!$E$16:$E$45,0)),"N/A")</f>
        <v>EMP226</v>
      </c>
      <c r="AG914" s="27" t="n">
        <f aca="false">_xlfn.IFS(R914="Recovered",4,R914="Referred",3,R914="Admitted",2,R914="Deceased",1,TRUE(),0)</f>
        <v>4</v>
      </c>
      <c r="AH914" s="27" t="str">
        <f aca="false">IF(T914&gt;=4,"Satisfied",IF(T914&gt;=3,"Neutral","Needs Improvement"))</f>
        <v>Satisfied</v>
      </c>
    </row>
    <row r="915" customFormat="false" ht="15" hidden="false" customHeight="false" outlineLevel="0" collapsed="false">
      <c r="A915" s="30" t="s">
        <v>2802</v>
      </c>
      <c r="B915" s="30" t="s">
        <v>2803</v>
      </c>
      <c r="C915" s="30" t="n">
        <v>20</v>
      </c>
      <c r="D915" s="30" t="s">
        <v>121</v>
      </c>
      <c r="E915" s="31" t="n">
        <v>45351</v>
      </c>
      <c r="F915" s="30" t="s">
        <v>1449</v>
      </c>
      <c r="G915" s="31" t="n">
        <v>45353</v>
      </c>
      <c r="H915" s="30" t="s">
        <v>123</v>
      </c>
      <c r="I915" s="30" t="s">
        <v>124</v>
      </c>
      <c r="J915" s="30" t="s">
        <v>508</v>
      </c>
      <c r="K915" s="30" t="s">
        <v>156</v>
      </c>
      <c r="L915" s="30" t="n">
        <v>66</v>
      </c>
      <c r="M915" s="30" t="n">
        <v>32</v>
      </c>
      <c r="N915" s="30" t="s">
        <v>127</v>
      </c>
      <c r="O915" s="30" t="s">
        <v>139</v>
      </c>
      <c r="P915" s="30" t="s">
        <v>140</v>
      </c>
      <c r="Q915" s="32" t="n">
        <v>3104.12</v>
      </c>
      <c r="R915" s="30" t="s">
        <v>172</v>
      </c>
      <c r="S915" s="30" t="s">
        <v>223</v>
      </c>
      <c r="T915" s="30" t="n">
        <v>4</v>
      </c>
      <c r="U915" s="30" t="n">
        <f aca="false">YEAR(E915)</f>
        <v>2024</v>
      </c>
      <c r="V915" s="30" t="str">
        <f aca="false">TEXT(E915,"MMM-YYYY")</f>
        <v>Feb-2024</v>
      </c>
      <c r="W915" s="30" t="n">
        <f aca="false">MONTH(E915)</f>
        <v>2</v>
      </c>
      <c r="X915" s="30" t="str">
        <f aca="false">TEXT(WEEKDAY(E915,2),"0")&amp;" - "&amp;TEXT(E915,"dddd")</f>
        <v>4 - Thursday</v>
      </c>
      <c r="Y915" s="30" t="str">
        <f aca="false">_xlfn.IFS(C915&lt;18,"Child (0-17)",C915&lt;40,"Young Adult (18-39)",C915&lt;60,"Adult (40-59)",TRUE(),"Senior (60+)")</f>
        <v>Young Adult (18-39)</v>
      </c>
      <c r="Z915" s="30" t="n">
        <f aca="false">ROUND(G915-E915,0)</f>
        <v>2</v>
      </c>
      <c r="AA915" s="30" t="n">
        <f aca="false">L915+M915</f>
        <v>98</v>
      </c>
      <c r="AB915" s="30" t="n">
        <f aca="false">IFERROR(ROUND(Q915/AA915,2),0)</f>
        <v>31.67</v>
      </c>
      <c r="AC915" s="30" t="str">
        <f aca="false">IF(AND(K915="Critical",N915="No"),"URGENT - No Bed","Normal")</f>
        <v>Normal</v>
      </c>
      <c r="AD915" s="34" t="n">
        <f aca="false">INDEX(Lookup_Tables!$B$3:$B$12,MATCH(H915,Lookup_Tables!$A$3:$A$12,0))</f>
        <v>2200000</v>
      </c>
      <c r="AE915" s="30" t="str">
        <f aca="false">INDEX(Lookup_Tables!$C$3:$C$12,MATCH(H915,Lookup_Tables!$A$3:$A$12,0))</f>
        <v>Dr. Rohan Das</v>
      </c>
      <c r="AF915" s="30" t="str">
        <f aca="false">IFERROR(INDEX(Lookup_Tables!$F$16:$F$45,MATCH(I915,Lookup_Tables!$E$16:$E$45,0)),"N/A")</f>
        <v>EMP205</v>
      </c>
      <c r="AG915" s="30" t="n">
        <f aca="false">_xlfn.IFS(R915="Recovered",4,R915="Referred",3,R915="Admitted",2,R915="Deceased",1,TRUE(),0)</f>
        <v>2</v>
      </c>
      <c r="AH915" s="30" t="str">
        <f aca="false">IF(T915&gt;=4,"Satisfied",IF(T915&gt;=3,"Neutral","Needs Improvement"))</f>
        <v>Satisfied</v>
      </c>
    </row>
    <row r="916" customFormat="false" ht="15" hidden="false" customHeight="false" outlineLevel="0" collapsed="false">
      <c r="A916" s="27" t="s">
        <v>3190</v>
      </c>
      <c r="B916" s="27" t="s">
        <v>3191</v>
      </c>
      <c r="C916" s="27" t="n">
        <v>40</v>
      </c>
      <c r="D916" s="27" t="s">
        <v>181</v>
      </c>
      <c r="E916" s="28" t="n">
        <v>45445</v>
      </c>
      <c r="F916" s="27" t="s">
        <v>458</v>
      </c>
      <c r="G916" s="28" t="n">
        <v>45447</v>
      </c>
      <c r="H916" s="27" t="s">
        <v>206</v>
      </c>
      <c r="I916" s="27" t="s">
        <v>300</v>
      </c>
      <c r="J916" s="27" t="s">
        <v>615</v>
      </c>
      <c r="K916" s="27" t="s">
        <v>126</v>
      </c>
      <c r="L916" s="27" t="n">
        <v>31</v>
      </c>
      <c r="M916" s="27" t="n">
        <v>54</v>
      </c>
      <c r="N916" s="27" t="s">
        <v>127</v>
      </c>
      <c r="O916" s="27" t="s">
        <v>139</v>
      </c>
      <c r="P916" s="27" t="s">
        <v>129</v>
      </c>
      <c r="Q916" s="29" t="n">
        <v>6926.77</v>
      </c>
      <c r="R916" s="27" t="s">
        <v>130</v>
      </c>
      <c r="S916" s="27" t="s">
        <v>131</v>
      </c>
      <c r="T916" s="27" t="n">
        <v>4</v>
      </c>
      <c r="U916" s="27" t="n">
        <f aca="false">YEAR(E916)</f>
        <v>2024</v>
      </c>
      <c r="V916" s="27" t="str">
        <f aca="false">TEXT(E916,"MMM-YYYY")</f>
        <v>Jun-2024</v>
      </c>
      <c r="W916" s="27" t="n">
        <f aca="false">MONTH(E916)</f>
        <v>6</v>
      </c>
      <c r="X916" s="27" t="str">
        <f aca="false">TEXT(WEEKDAY(E916,2),"0")&amp;" - "&amp;TEXT(E916,"dddd")</f>
        <v>7 - Sunday</v>
      </c>
      <c r="Y916" s="27" t="str">
        <f aca="false">_xlfn.IFS(C916&lt;18,"Child (0-17)",C916&lt;40,"Young Adult (18-39)",C916&lt;60,"Adult (40-59)",TRUE(),"Senior (60+)")</f>
        <v>Adult (40-59)</v>
      </c>
      <c r="Z916" s="27" t="n">
        <f aca="false">ROUND(G916-E916,0)</f>
        <v>2</v>
      </c>
      <c r="AA916" s="27" t="n">
        <f aca="false">L916+M916</f>
        <v>85</v>
      </c>
      <c r="AB916" s="27" t="n">
        <f aca="false">IFERROR(ROUND(Q916/AA916,2),0)</f>
        <v>81.49</v>
      </c>
      <c r="AC916" s="27" t="str">
        <f aca="false">IF(AND(K916="Critical",N916="No"),"URGENT - No Bed","Normal")</f>
        <v>Normal</v>
      </c>
      <c r="AD916" s="33" t="n">
        <f aca="false">INDEX(Lookup_Tables!$B$3:$B$12,MATCH(H916,Lookup_Tables!$A$3:$A$12,0))</f>
        <v>2800000</v>
      </c>
      <c r="AE916" s="27" t="str">
        <f aca="false">INDEX(Lookup_Tables!$C$3:$C$12,MATCH(H916,Lookup_Tables!$A$3:$A$12,0))</f>
        <v>Dr. Suresh Nair</v>
      </c>
      <c r="AF916" s="27" t="str">
        <f aca="false">IFERROR(INDEX(Lookup_Tables!$F$16:$F$45,MATCH(I916,Lookup_Tables!$E$16:$E$45,0)),"N/A")</f>
        <v>EMP211</v>
      </c>
      <c r="AG916" s="27" t="n">
        <f aca="false">_xlfn.IFS(R916="Recovered",4,R916="Referred",3,R916="Admitted",2,R916="Deceased",1,TRUE(),0)</f>
        <v>4</v>
      </c>
      <c r="AH916" s="27" t="str">
        <f aca="false">IF(T916&gt;=4,"Satisfied",IF(T916&gt;=3,"Neutral","Needs Improvement"))</f>
        <v>Satisfied</v>
      </c>
    </row>
    <row r="917" customFormat="false" ht="15" hidden="false" customHeight="false" outlineLevel="0" collapsed="false">
      <c r="A917" s="30" t="s">
        <v>6191</v>
      </c>
      <c r="B917" s="30" t="s">
        <v>623</v>
      </c>
      <c r="C917" s="30" t="n">
        <v>56</v>
      </c>
      <c r="D917" s="30" t="s">
        <v>181</v>
      </c>
      <c r="E917" s="31" t="n">
        <v>45656</v>
      </c>
      <c r="F917" s="30" t="s">
        <v>257</v>
      </c>
      <c r="G917" s="31" t="n">
        <v>45656</v>
      </c>
      <c r="H917" s="30" t="s">
        <v>168</v>
      </c>
      <c r="I917" s="30" t="s">
        <v>366</v>
      </c>
      <c r="J917" s="30" t="s">
        <v>191</v>
      </c>
      <c r="K917" s="30" t="s">
        <v>156</v>
      </c>
      <c r="L917" s="30" t="n">
        <v>21</v>
      </c>
      <c r="M917" s="30" t="n">
        <v>46</v>
      </c>
      <c r="N917" s="30" t="s">
        <v>127</v>
      </c>
      <c r="O917" s="30" t="s">
        <v>139</v>
      </c>
      <c r="P917" s="30" t="s">
        <v>187</v>
      </c>
      <c r="Q917" s="32" t="n">
        <v>3055.24</v>
      </c>
      <c r="R917" s="30" t="s">
        <v>130</v>
      </c>
      <c r="S917" s="30" t="s">
        <v>164</v>
      </c>
      <c r="T917" s="30" t="n">
        <v>4</v>
      </c>
      <c r="U917" s="30" t="n">
        <f aca="false">YEAR(E917)</f>
        <v>2024</v>
      </c>
      <c r="V917" s="30" t="str">
        <f aca="false">TEXT(E917,"MMM-YYYY")</f>
        <v>Dec-2024</v>
      </c>
      <c r="W917" s="30" t="n">
        <f aca="false">MONTH(E917)</f>
        <v>12</v>
      </c>
      <c r="X917" s="30" t="str">
        <f aca="false">TEXT(WEEKDAY(E917,2),"0")&amp;" - "&amp;TEXT(E917,"dddd")</f>
        <v>1 - Monday</v>
      </c>
      <c r="Y917" s="30" t="str">
        <f aca="false">_xlfn.IFS(C917&lt;18,"Child (0-17)",C917&lt;40,"Young Adult (18-39)",C917&lt;60,"Adult (40-59)",TRUE(),"Senior (60+)")</f>
        <v>Adult (40-59)</v>
      </c>
      <c r="Z917" s="30" t="n">
        <f aca="false">ROUND(G917-E917,0)</f>
        <v>0</v>
      </c>
      <c r="AA917" s="30" t="n">
        <f aca="false">L917+M917</f>
        <v>67</v>
      </c>
      <c r="AB917" s="30" t="n">
        <f aca="false">IFERROR(ROUND(Q917/AA917,2),0)</f>
        <v>45.6</v>
      </c>
      <c r="AC917" s="30" t="str">
        <f aca="false">IF(AND(K917="Critical",N917="No"),"URGENT - No Bed","Normal")</f>
        <v>Normal</v>
      </c>
      <c r="AD917" s="34" t="n">
        <f aca="false">INDEX(Lookup_Tables!$B$3:$B$12,MATCH(H917,Lookup_Tables!$A$3:$A$12,0))</f>
        <v>4400000</v>
      </c>
      <c r="AE917" s="30" t="str">
        <f aca="false">INDEX(Lookup_Tables!$C$3:$C$12,MATCH(H917,Lookup_Tables!$A$3:$A$12,0))</f>
        <v>Dr. Neha Chopra</v>
      </c>
      <c r="AF917" s="30" t="str">
        <f aca="false">IFERROR(INDEX(Lookup_Tables!$F$16:$F$45,MATCH(I917,Lookup_Tables!$E$16:$E$45,0)),"N/A")</f>
        <v>EMP218</v>
      </c>
      <c r="AG917" s="30" t="n">
        <f aca="false">_xlfn.IFS(R917="Recovered",4,R917="Referred",3,R917="Admitted",2,R917="Deceased",1,TRUE(),0)</f>
        <v>4</v>
      </c>
      <c r="AH917" s="30" t="str">
        <f aca="false">IF(T917&gt;=4,"Satisfied",IF(T917&gt;=3,"Neutral","Needs Improvement"))</f>
        <v>Satisfied</v>
      </c>
    </row>
    <row r="918" customFormat="false" ht="15" hidden="false" customHeight="false" outlineLevel="0" collapsed="false">
      <c r="A918" s="27" t="s">
        <v>3809</v>
      </c>
      <c r="B918" s="27" t="s">
        <v>691</v>
      </c>
      <c r="C918" s="27" t="n">
        <v>61</v>
      </c>
      <c r="D918" s="27" t="s">
        <v>181</v>
      </c>
      <c r="E918" s="28" t="n">
        <v>45573</v>
      </c>
      <c r="F918" s="27" t="s">
        <v>2301</v>
      </c>
      <c r="G918" s="28" t="n">
        <v>45586</v>
      </c>
      <c r="H918" s="27" t="s">
        <v>168</v>
      </c>
      <c r="I918" s="27" t="s">
        <v>169</v>
      </c>
      <c r="J918" s="27" t="s">
        <v>371</v>
      </c>
      <c r="K918" s="27" t="s">
        <v>202</v>
      </c>
      <c r="L918" s="27" t="n">
        <v>17</v>
      </c>
      <c r="M918" s="27" t="n">
        <v>228</v>
      </c>
      <c r="N918" s="27" t="s">
        <v>186</v>
      </c>
      <c r="O918" s="27" t="s">
        <v>149</v>
      </c>
      <c r="P918" s="27" t="s">
        <v>187</v>
      </c>
      <c r="Q918" s="29" t="n">
        <v>18543.78</v>
      </c>
      <c r="R918" s="27" t="s">
        <v>462</v>
      </c>
      <c r="S918" s="27" t="s">
        <v>164</v>
      </c>
      <c r="T918" s="27" t="n">
        <v>3</v>
      </c>
      <c r="U918" s="27" t="n">
        <f aca="false">YEAR(E918)</f>
        <v>2024</v>
      </c>
      <c r="V918" s="27" t="str">
        <f aca="false">TEXT(E918,"MMM-YYYY")</f>
        <v>Oct-2024</v>
      </c>
      <c r="W918" s="27" t="n">
        <f aca="false">MONTH(E918)</f>
        <v>10</v>
      </c>
      <c r="X918" s="27" t="str">
        <f aca="false">TEXT(WEEKDAY(E918,2),"0")&amp;" - "&amp;TEXT(E918,"dddd")</f>
        <v>2 - Tuesday</v>
      </c>
      <c r="Y918" s="27" t="str">
        <f aca="false">_xlfn.IFS(C918&lt;18,"Child (0-17)",C918&lt;40,"Young Adult (18-39)",C918&lt;60,"Adult (40-59)",TRUE(),"Senior (60+)")</f>
        <v>Senior (60+)</v>
      </c>
      <c r="Z918" s="27" t="n">
        <f aca="false">ROUND(G918-E918,0)</f>
        <v>13</v>
      </c>
      <c r="AA918" s="27" t="n">
        <f aca="false">L918+M918</f>
        <v>245</v>
      </c>
      <c r="AB918" s="27" t="n">
        <f aca="false">IFERROR(ROUND(Q918/AA918,2),0)</f>
        <v>75.69</v>
      </c>
      <c r="AC918" s="27" t="str">
        <f aca="false">IF(AND(K918="Critical",N918="No"),"URGENT - No Bed","Normal")</f>
        <v>Normal</v>
      </c>
      <c r="AD918" s="33" t="n">
        <f aca="false">INDEX(Lookup_Tables!$B$3:$B$12,MATCH(H918,Lookup_Tables!$A$3:$A$12,0))</f>
        <v>4400000</v>
      </c>
      <c r="AE918" s="27" t="str">
        <f aca="false">INDEX(Lookup_Tables!$C$3:$C$12,MATCH(H918,Lookup_Tables!$A$3:$A$12,0))</f>
        <v>Dr. Neha Chopra</v>
      </c>
      <c r="AF918" s="27" t="str">
        <f aca="false">IFERROR(INDEX(Lookup_Tables!$F$16:$F$45,MATCH(I918,Lookup_Tables!$E$16:$E$45,0)),"N/A")</f>
        <v>EMP220</v>
      </c>
      <c r="AG918" s="27" t="n">
        <f aca="false">_xlfn.IFS(R918="Recovered",4,R918="Referred",3,R918="Admitted",2,R918="Deceased",1,TRUE(),0)</f>
        <v>1</v>
      </c>
      <c r="AH918" s="27" t="str">
        <f aca="false">IF(T918&gt;=4,"Satisfied",IF(T918&gt;=3,"Neutral","Needs Improvement"))</f>
        <v>Neutral</v>
      </c>
    </row>
    <row r="919" customFormat="false" ht="15" hidden="false" customHeight="false" outlineLevel="0" collapsed="false">
      <c r="A919" s="30" t="s">
        <v>4371</v>
      </c>
      <c r="B919" s="30" t="s">
        <v>4372</v>
      </c>
      <c r="C919" s="30" t="n">
        <v>29</v>
      </c>
      <c r="D919" s="30" t="s">
        <v>181</v>
      </c>
      <c r="E919" s="31" t="n">
        <v>45318</v>
      </c>
      <c r="F919" s="30" t="s">
        <v>454</v>
      </c>
      <c r="G919" s="31" t="n">
        <v>45329</v>
      </c>
      <c r="H919" s="30" t="s">
        <v>236</v>
      </c>
      <c r="I919" s="30" t="s">
        <v>237</v>
      </c>
      <c r="J919" s="30" t="s">
        <v>238</v>
      </c>
      <c r="K919" s="30" t="s">
        <v>202</v>
      </c>
      <c r="L919" s="30" t="n">
        <v>15</v>
      </c>
      <c r="M919" s="30" t="n">
        <v>70</v>
      </c>
      <c r="N919" s="30" t="s">
        <v>186</v>
      </c>
      <c r="O919" s="30" t="s">
        <v>139</v>
      </c>
      <c r="P919" s="30" t="s">
        <v>187</v>
      </c>
      <c r="Q919" s="32" t="n">
        <v>16078.56</v>
      </c>
      <c r="R919" s="30" t="s">
        <v>172</v>
      </c>
      <c r="S919" s="30" t="s">
        <v>157</v>
      </c>
      <c r="T919" s="30" t="n">
        <v>3</v>
      </c>
      <c r="U919" s="30" t="n">
        <f aca="false">YEAR(E919)</f>
        <v>2024</v>
      </c>
      <c r="V919" s="30" t="str">
        <f aca="false">TEXT(E919,"MMM-YYYY")</f>
        <v>Jan-2024</v>
      </c>
      <c r="W919" s="30" t="n">
        <f aca="false">MONTH(E919)</f>
        <v>1</v>
      </c>
      <c r="X919" s="30" t="str">
        <f aca="false">TEXT(WEEKDAY(E919,2),"0")&amp;" - "&amp;TEXT(E919,"dddd")</f>
        <v>6 - Saturday</v>
      </c>
      <c r="Y919" s="30" t="str">
        <f aca="false">_xlfn.IFS(C919&lt;18,"Child (0-17)",C919&lt;40,"Young Adult (18-39)",C919&lt;60,"Adult (40-59)",TRUE(),"Senior (60+)")</f>
        <v>Young Adult (18-39)</v>
      </c>
      <c r="Z919" s="30" t="n">
        <f aca="false">ROUND(G919-E919,0)</f>
        <v>11</v>
      </c>
      <c r="AA919" s="30" t="n">
        <f aca="false">L919+M919</f>
        <v>85</v>
      </c>
      <c r="AB919" s="30" t="n">
        <f aca="false">IFERROR(ROUND(Q919/AA919,2),0)</f>
        <v>189.16</v>
      </c>
      <c r="AC919" s="30" t="str">
        <f aca="false">IF(AND(K919="Critical",N919="No"),"URGENT - No Bed","Normal")</f>
        <v>Normal</v>
      </c>
      <c r="AD919" s="34" t="n">
        <f aca="false">INDEX(Lookup_Tables!$B$3:$B$12,MATCH(H919,Lookup_Tables!$A$3:$A$12,0))</f>
        <v>3900000</v>
      </c>
      <c r="AE919" s="30" t="str">
        <f aca="false">INDEX(Lookup_Tables!$C$3:$C$12,MATCH(H919,Lookup_Tables!$A$3:$A$12,0))</f>
        <v>Dr. Rina Mehta</v>
      </c>
      <c r="AF919" s="30" t="str">
        <f aca="false">IFERROR(INDEX(Lookup_Tables!$F$16:$F$45,MATCH(I919,Lookup_Tables!$E$16:$E$45,0)),"N/A")</f>
        <v>EMP215</v>
      </c>
      <c r="AG919" s="30" t="n">
        <f aca="false">_xlfn.IFS(R919="Recovered",4,R919="Referred",3,R919="Admitted",2,R919="Deceased",1,TRUE(),0)</f>
        <v>2</v>
      </c>
      <c r="AH919" s="30" t="str">
        <f aca="false">IF(T919&gt;=4,"Satisfied",IF(T919&gt;=3,"Neutral","Needs Improvement"))</f>
        <v>Neutral</v>
      </c>
    </row>
    <row r="920" customFormat="false" ht="15" hidden="false" customHeight="false" outlineLevel="0" collapsed="false">
      <c r="A920" s="27" t="s">
        <v>4424</v>
      </c>
      <c r="B920" s="27" t="s">
        <v>3036</v>
      </c>
      <c r="C920" s="27" t="n">
        <v>19</v>
      </c>
      <c r="D920" s="27" t="s">
        <v>181</v>
      </c>
      <c r="E920" s="28" t="n">
        <v>45386</v>
      </c>
      <c r="F920" s="27" t="s">
        <v>1749</v>
      </c>
      <c r="G920" s="28" t="n">
        <v>45386</v>
      </c>
      <c r="H920" s="27" t="s">
        <v>236</v>
      </c>
      <c r="I920" s="27" t="s">
        <v>323</v>
      </c>
      <c r="J920" s="27" t="s">
        <v>267</v>
      </c>
      <c r="K920" s="27" t="s">
        <v>156</v>
      </c>
      <c r="L920" s="27" t="n">
        <v>61</v>
      </c>
      <c r="M920" s="27" t="n">
        <v>75</v>
      </c>
      <c r="N920" s="27" t="s">
        <v>186</v>
      </c>
      <c r="O920" s="27" t="s">
        <v>171</v>
      </c>
      <c r="P920" s="27" t="s">
        <v>140</v>
      </c>
      <c r="Q920" s="29" t="n">
        <v>5104.29</v>
      </c>
      <c r="R920" s="27" t="s">
        <v>130</v>
      </c>
      <c r="S920" s="27" t="s">
        <v>157</v>
      </c>
      <c r="T920" s="27" t="n">
        <v>4</v>
      </c>
      <c r="U920" s="27" t="n">
        <f aca="false">YEAR(E920)</f>
        <v>2024</v>
      </c>
      <c r="V920" s="27" t="str">
        <f aca="false">TEXT(E920,"MMM-YYYY")</f>
        <v>Apr-2024</v>
      </c>
      <c r="W920" s="27" t="n">
        <f aca="false">MONTH(E920)</f>
        <v>4</v>
      </c>
      <c r="X920" s="27" t="str">
        <f aca="false">TEXT(WEEKDAY(E920,2),"0")&amp;" - "&amp;TEXT(E920,"dddd")</f>
        <v>4 - Thursday</v>
      </c>
      <c r="Y920" s="27" t="str">
        <f aca="false">_xlfn.IFS(C920&lt;18,"Child (0-17)",C920&lt;40,"Young Adult (18-39)",C920&lt;60,"Adult (40-59)",TRUE(),"Senior (60+)")</f>
        <v>Young Adult (18-39)</v>
      </c>
      <c r="Z920" s="27" t="n">
        <f aca="false">ROUND(G920-E920,0)</f>
        <v>0</v>
      </c>
      <c r="AA920" s="27" t="n">
        <f aca="false">L920+M920</f>
        <v>136</v>
      </c>
      <c r="AB920" s="27" t="n">
        <f aca="false">IFERROR(ROUND(Q920/AA920,2),0)</f>
        <v>37.53</v>
      </c>
      <c r="AC920" s="27" t="str">
        <f aca="false">IF(AND(K920="Critical",N920="No"),"URGENT - No Bed","Normal")</f>
        <v>Normal</v>
      </c>
      <c r="AD920" s="33" t="n">
        <f aca="false">INDEX(Lookup_Tables!$B$3:$B$12,MATCH(H920,Lookup_Tables!$A$3:$A$12,0))</f>
        <v>3900000</v>
      </c>
      <c r="AE920" s="27" t="str">
        <f aca="false">INDEX(Lookup_Tables!$C$3:$C$12,MATCH(H920,Lookup_Tables!$A$3:$A$12,0))</f>
        <v>Dr. Rina Mehta</v>
      </c>
      <c r="AF920" s="27" t="str">
        <f aca="false">IFERROR(INDEX(Lookup_Tables!$F$16:$F$45,MATCH(I920,Lookup_Tables!$E$16:$E$45,0)),"N/A")</f>
        <v>EMP216</v>
      </c>
      <c r="AG920" s="27" t="n">
        <f aca="false">_xlfn.IFS(R920="Recovered",4,R920="Referred",3,R920="Admitted",2,R920="Deceased",1,TRUE(),0)</f>
        <v>4</v>
      </c>
      <c r="AH920" s="27" t="str">
        <f aca="false">IF(T920&gt;=4,"Satisfied",IF(T920&gt;=3,"Neutral","Needs Improvement"))</f>
        <v>Satisfied</v>
      </c>
    </row>
    <row r="921" customFormat="false" ht="15" hidden="false" customHeight="false" outlineLevel="0" collapsed="false">
      <c r="A921" s="30" t="s">
        <v>6516</v>
      </c>
      <c r="B921" s="30" t="s">
        <v>3302</v>
      </c>
      <c r="C921" s="30" t="n">
        <v>41</v>
      </c>
      <c r="D921" s="30" t="s">
        <v>121</v>
      </c>
      <c r="E921" s="31" t="n">
        <v>45388</v>
      </c>
      <c r="F921" s="30" t="s">
        <v>931</v>
      </c>
      <c r="G921" s="31" t="n">
        <v>45388</v>
      </c>
      <c r="H921" s="30" t="s">
        <v>183</v>
      </c>
      <c r="I921" s="30" t="s">
        <v>212</v>
      </c>
      <c r="J921" s="30" t="s">
        <v>185</v>
      </c>
      <c r="K921" s="30" t="s">
        <v>138</v>
      </c>
      <c r="L921" s="30" t="n">
        <v>44</v>
      </c>
      <c r="M921" s="30" t="n">
        <v>41</v>
      </c>
      <c r="N921" s="30" t="s">
        <v>127</v>
      </c>
      <c r="O921" s="30" t="s">
        <v>139</v>
      </c>
      <c r="P921" s="30" t="s">
        <v>129</v>
      </c>
      <c r="Q921" s="32" t="n">
        <v>2862.44</v>
      </c>
      <c r="R921" s="30" t="s">
        <v>130</v>
      </c>
      <c r="S921" s="30" t="s">
        <v>197</v>
      </c>
      <c r="T921" s="30" t="n">
        <v>4</v>
      </c>
      <c r="U921" s="30" t="n">
        <f aca="false">YEAR(E921)</f>
        <v>2024</v>
      </c>
      <c r="V921" s="30" t="str">
        <f aca="false">TEXT(E921,"MMM-YYYY")</f>
        <v>Apr-2024</v>
      </c>
      <c r="W921" s="30" t="n">
        <f aca="false">MONTH(E921)</f>
        <v>4</v>
      </c>
      <c r="X921" s="30" t="str">
        <f aca="false">TEXT(WEEKDAY(E921,2),"0")&amp;" - "&amp;TEXT(E921,"dddd")</f>
        <v>6 - Saturday</v>
      </c>
      <c r="Y921" s="30" t="str">
        <f aca="false">_xlfn.IFS(C921&lt;18,"Child (0-17)",C921&lt;40,"Young Adult (18-39)",C921&lt;60,"Adult (40-59)",TRUE(),"Senior (60+)")</f>
        <v>Adult (40-59)</v>
      </c>
      <c r="Z921" s="30" t="n">
        <f aca="false">ROUND(G921-E921,0)</f>
        <v>0</v>
      </c>
      <c r="AA921" s="30" t="n">
        <f aca="false">L921+M921</f>
        <v>85</v>
      </c>
      <c r="AB921" s="30" t="n">
        <f aca="false">IFERROR(ROUND(Q921/AA921,2),0)</f>
        <v>33.68</v>
      </c>
      <c r="AC921" s="30" t="str">
        <f aca="false">IF(AND(K921="Critical",N921="No"),"URGENT - No Bed","Normal")</f>
        <v>Normal</v>
      </c>
      <c r="AD921" s="34" t="n">
        <f aca="false">INDEX(Lookup_Tables!$B$3:$B$12,MATCH(H921,Lookup_Tables!$A$3:$A$12,0))</f>
        <v>3100000</v>
      </c>
      <c r="AE921" s="30" t="str">
        <f aca="false">INDEX(Lookup_Tables!$C$3:$C$12,MATCH(H921,Lookup_Tables!$A$3:$A$12,0))</f>
        <v>Dr. Kavita Rao</v>
      </c>
      <c r="AF921" s="30" t="str">
        <f aca="false">IFERROR(INDEX(Lookup_Tables!$F$16:$F$45,MATCH(I921,Lookup_Tables!$E$16:$E$45,0)),"N/A")</f>
        <v>EMP225</v>
      </c>
      <c r="AG921" s="30" t="n">
        <f aca="false">_xlfn.IFS(R921="Recovered",4,R921="Referred",3,R921="Admitted",2,R921="Deceased",1,TRUE(),0)</f>
        <v>4</v>
      </c>
      <c r="AH921" s="30" t="str">
        <f aca="false">IF(T921&gt;=4,"Satisfied",IF(T921&gt;=3,"Neutral","Needs Improvement"))</f>
        <v>Satisfied</v>
      </c>
    </row>
    <row r="922" customFormat="false" ht="15" hidden="false" customHeight="false" outlineLevel="0" collapsed="false">
      <c r="A922" s="27" t="s">
        <v>1133</v>
      </c>
      <c r="B922" s="27" t="s">
        <v>1134</v>
      </c>
      <c r="C922" s="27" t="n">
        <v>39</v>
      </c>
      <c r="D922" s="27" t="s">
        <v>181</v>
      </c>
      <c r="E922" s="28" t="n">
        <v>45355</v>
      </c>
      <c r="F922" s="27" t="s">
        <v>1135</v>
      </c>
      <c r="G922" s="28" t="n">
        <v>45358</v>
      </c>
      <c r="H922" s="27" t="s">
        <v>206</v>
      </c>
      <c r="I922" s="27" t="s">
        <v>207</v>
      </c>
      <c r="J922" s="27" t="s">
        <v>208</v>
      </c>
      <c r="K922" s="27" t="s">
        <v>156</v>
      </c>
      <c r="L922" s="27" t="n">
        <v>40</v>
      </c>
      <c r="M922" s="27" t="n">
        <v>67</v>
      </c>
      <c r="N922" s="27" t="s">
        <v>186</v>
      </c>
      <c r="O922" s="27" t="s">
        <v>128</v>
      </c>
      <c r="P922" s="27" t="s">
        <v>140</v>
      </c>
      <c r="Q922" s="29" t="n">
        <v>4158.23</v>
      </c>
      <c r="R922" s="27" t="s">
        <v>172</v>
      </c>
      <c r="S922" s="27" t="s">
        <v>197</v>
      </c>
      <c r="T922" s="27" t="n">
        <v>1</v>
      </c>
      <c r="U922" s="27" t="n">
        <f aca="false">YEAR(E922)</f>
        <v>2024</v>
      </c>
      <c r="V922" s="27" t="str">
        <f aca="false">TEXT(E922,"MMM-YYYY")</f>
        <v>Mar-2024</v>
      </c>
      <c r="W922" s="27" t="n">
        <f aca="false">MONTH(E922)</f>
        <v>3</v>
      </c>
      <c r="X922" s="27" t="str">
        <f aca="false">TEXT(WEEKDAY(E922,2),"0")&amp;" - "&amp;TEXT(E922,"dddd")</f>
        <v>1 - Monday</v>
      </c>
      <c r="Y922" s="27" t="str">
        <f aca="false">_xlfn.IFS(C922&lt;18,"Child (0-17)",C922&lt;40,"Young Adult (18-39)",C922&lt;60,"Adult (40-59)",TRUE(),"Senior (60+)")</f>
        <v>Young Adult (18-39)</v>
      </c>
      <c r="Z922" s="27" t="n">
        <f aca="false">ROUND(G922-E922,0)</f>
        <v>3</v>
      </c>
      <c r="AA922" s="27" t="n">
        <f aca="false">L922+M922</f>
        <v>107</v>
      </c>
      <c r="AB922" s="27" t="n">
        <f aca="false">IFERROR(ROUND(Q922/AA922,2),0)</f>
        <v>38.86</v>
      </c>
      <c r="AC922" s="27" t="str">
        <f aca="false">IF(AND(K922="Critical",N922="No"),"URGENT - No Bed","Normal")</f>
        <v>Normal</v>
      </c>
      <c r="AD922" s="33" t="n">
        <f aca="false">INDEX(Lookup_Tables!$B$3:$B$12,MATCH(H922,Lookup_Tables!$A$3:$A$12,0))</f>
        <v>2800000</v>
      </c>
      <c r="AE922" s="27" t="str">
        <f aca="false">INDEX(Lookup_Tables!$C$3:$C$12,MATCH(H922,Lookup_Tables!$A$3:$A$12,0))</f>
        <v>Dr. Suresh Nair</v>
      </c>
      <c r="AF922" s="27" t="str">
        <f aca="false">IFERROR(INDEX(Lookup_Tables!$F$16:$F$45,MATCH(I922,Lookup_Tables!$E$16:$E$45,0)),"N/A")</f>
        <v>EMP209</v>
      </c>
      <c r="AG922" s="27" t="n">
        <f aca="false">_xlfn.IFS(R922="Recovered",4,R922="Referred",3,R922="Admitted",2,R922="Deceased",1,TRUE(),0)</f>
        <v>2</v>
      </c>
      <c r="AH922" s="27" t="str">
        <f aca="false">IF(T922&gt;=4,"Satisfied",IF(T922&gt;=3,"Neutral","Needs Improvement"))</f>
        <v>Needs Improvement</v>
      </c>
    </row>
    <row r="923" customFormat="false" ht="15" hidden="false" customHeight="false" outlineLevel="0" collapsed="false">
      <c r="A923" s="30" t="s">
        <v>3119</v>
      </c>
      <c r="B923" s="30" t="s">
        <v>302</v>
      </c>
      <c r="C923" s="30" t="n">
        <v>31</v>
      </c>
      <c r="D923" s="30" t="s">
        <v>181</v>
      </c>
      <c r="E923" s="31" t="n">
        <v>45656</v>
      </c>
      <c r="F923" s="30" t="s">
        <v>160</v>
      </c>
      <c r="G923" s="31" t="n">
        <v>45662</v>
      </c>
      <c r="H923" s="30" t="s">
        <v>183</v>
      </c>
      <c r="I923" s="30" t="s">
        <v>184</v>
      </c>
      <c r="J923" s="30" t="s">
        <v>185</v>
      </c>
      <c r="K923" s="30" t="s">
        <v>126</v>
      </c>
      <c r="L923" s="30" t="n">
        <v>13</v>
      </c>
      <c r="M923" s="30" t="n">
        <v>72</v>
      </c>
      <c r="N923" s="30" t="s">
        <v>186</v>
      </c>
      <c r="O923" s="30" t="s">
        <v>128</v>
      </c>
      <c r="P923" s="30" t="s">
        <v>187</v>
      </c>
      <c r="Q923" s="32" t="n">
        <v>7883.71</v>
      </c>
      <c r="R923" s="30" t="s">
        <v>172</v>
      </c>
      <c r="S923" s="30" t="s">
        <v>131</v>
      </c>
      <c r="T923" s="30" t="n">
        <v>3</v>
      </c>
      <c r="U923" s="30" t="n">
        <f aca="false">YEAR(E923)</f>
        <v>2024</v>
      </c>
      <c r="V923" s="30" t="str">
        <f aca="false">TEXT(E923,"MMM-YYYY")</f>
        <v>Dec-2024</v>
      </c>
      <c r="W923" s="30" t="n">
        <f aca="false">MONTH(E923)</f>
        <v>12</v>
      </c>
      <c r="X923" s="30" t="str">
        <f aca="false">TEXT(WEEKDAY(E923,2),"0")&amp;" - "&amp;TEXT(E923,"dddd")</f>
        <v>1 - Monday</v>
      </c>
      <c r="Y923" s="30" t="str">
        <f aca="false">_xlfn.IFS(C923&lt;18,"Child (0-17)",C923&lt;40,"Young Adult (18-39)",C923&lt;60,"Adult (40-59)",TRUE(),"Senior (60+)")</f>
        <v>Young Adult (18-39)</v>
      </c>
      <c r="Z923" s="30" t="n">
        <f aca="false">ROUND(G923-E923,0)</f>
        <v>6</v>
      </c>
      <c r="AA923" s="30" t="n">
        <f aca="false">L923+M923</f>
        <v>85</v>
      </c>
      <c r="AB923" s="30" t="n">
        <f aca="false">IFERROR(ROUND(Q923/AA923,2),0)</f>
        <v>92.75</v>
      </c>
      <c r="AC923" s="30" t="str">
        <f aca="false">IF(AND(K923="Critical",N923="No"),"URGENT - No Bed","Normal")</f>
        <v>Normal</v>
      </c>
      <c r="AD923" s="34" t="n">
        <f aca="false">INDEX(Lookup_Tables!$B$3:$B$12,MATCH(H923,Lookup_Tables!$A$3:$A$12,0))</f>
        <v>3100000</v>
      </c>
      <c r="AE923" s="30" t="str">
        <f aca="false">INDEX(Lookup_Tables!$C$3:$C$12,MATCH(H923,Lookup_Tables!$A$3:$A$12,0))</f>
        <v>Dr. Kavita Rao</v>
      </c>
      <c r="AF923" s="30" t="str">
        <f aca="false">IFERROR(INDEX(Lookup_Tables!$F$16:$F$45,MATCH(I923,Lookup_Tables!$E$16:$E$45,0)),"N/A")</f>
        <v>EMP226</v>
      </c>
      <c r="AG923" s="30" t="n">
        <f aca="false">_xlfn.IFS(R923="Recovered",4,R923="Referred",3,R923="Admitted",2,R923="Deceased",1,TRUE(),0)</f>
        <v>2</v>
      </c>
      <c r="AH923" s="30" t="str">
        <f aca="false">IF(T923&gt;=4,"Satisfied",IF(T923&gt;=3,"Neutral","Needs Improvement"))</f>
        <v>Neutral</v>
      </c>
    </row>
    <row r="924" customFormat="false" ht="15" hidden="false" customHeight="false" outlineLevel="0" collapsed="false">
      <c r="A924" s="27" t="s">
        <v>5035</v>
      </c>
      <c r="B924" s="27" t="s">
        <v>3730</v>
      </c>
      <c r="C924" s="27" t="n">
        <v>45</v>
      </c>
      <c r="D924" s="27" t="s">
        <v>181</v>
      </c>
      <c r="E924" s="28" t="n">
        <v>45520</v>
      </c>
      <c r="F924" s="27" t="s">
        <v>953</v>
      </c>
      <c r="G924" s="28" t="n">
        <v>45523</v>
      </c>
      <c r="H924" s="27" t="s">
        <v>236</v>
      </c>
      <c r="I924" s="27" t="s">
        <v>323</v>
      </c>
      <c r="J924" s="27" t="s">
        <v>287</v>
      </c>
      <c r="K924" s="27" t="s">
        <v>126</v>
      </c>
      <c r="L924" s="27" t="n">
        <v>38</v>
      </c>
      <c r="M924" s="27" t="n">
        <v>132</v>
      </c>
      <c r="N924" s="27" t="s">
        <v>186</v>
      </c>
      <c r="O924" s="27" t="s">
        <v>171</v>
      </c>
      <c r="P924" s="27" t="s">
        <v>140</v>
      </c>
      <c r="Q924" s="29" t="n">
        <v>7893.56</v>
      </c>
      <c r="R924" s="27" t="s">
        <v>130</v>
      </c>
      <c r="S924" s="27" t="s">
        <v>178</v>
      </c>
      <c r="T924" s="27" t="n">
        <v>3</v>
      </c>
      <c r="U924" s="27" t="n">
        <f aca="false">YEAR(E924)</f>
        <v>2024</v>
      </c>
      <c r="V924" s="27" t="str">
        <f aca="false">TEXT(E924,"MMM-YYYY")</f>
        <v>Aug-2024</v>
      </c>
      <c r="W924" s="27" t="n">
        <f aca="false">MONTH(E924)</f>
        <v>8</v>
      </c>
      <c r="X924" s="27" t="str">
        <f aca="false">TEXT(WEEKDAY(E924,2),"0")&amp;" - "&amp;TEXT(E924,"dddd")</f>
        <v>5 - Friday</v>
      </c>
      <c r="Y924" s="27" t="str">
        <f aca="false">_xlfn.IFS(C924&lt;18,"Child (0-17)",C924&lt;40,"Young Adult (18-39)",C924&lt;60,"Adult (40-59)",TRUE(),"Senior (60+)")</f>
        <v>Adult (40-59)</v>
      </c>
      <c r="Z924" s="27" t="n">
        <f aca="false">ROUND(G924-E924,0)</f>
        <v>3</v>
      </c>
      <c r="AA924" s="27" t="n">
        <f aca="false">L924+M924</f>
        <v>170</v>
      </c>
      <c r="AB924" s="27" t="n">
        <f aca="false">IFERROR(ROUND(Q924/AA924,2),0)</f>
        <v>46.43</v>
      </c>
      <c r="AC924" s="27" t="str">
        <f aca="false">IF(AND(K924="Critical",N924="No"),"URGENT - No Bed","Normal")</f>
        <v>Normal</v>
      </c>
      <c r="AD924" s="33" t="n">
        <f aca="false">INDEX(Lookup_Tables!$B$3:$B$12,MATCH(H924,Lookup_Tables!$A$3:$A$12,0))</f>
        <v>3900000</v>
      </c>
      <c r="AE924" s="27" t="str">
        <f aca="false">INDEX(Lookup_Tables!$C$3:$C$12,MATCH(H924,Lookup_Tables!$A$3:$A$12,0))</f>
        <v>Dr. Rina Mehta</v>
      </c>
      <c r="AF924" s="27" t="str">
        <f aca="false">IFERROR(INDEX(Lookup_Tables!$F$16:$F$45,MATCH(I924,Lookup_Tables!$E$16:$E$45,0)),"N/A")</f>
        <v>EMP216</v>
      </c>
      <c r="AG924" s="27" t="n">
        <f aca="false">_xlfn.IFS(R924="Recovered",4,R924="Referred",3,R924="Admitted",2,R924="Deceased",1,TRUE(),0)</f>
        <v>4</v>
      </c>
      <c r="AH924" s="27" t="str">
        <f aca="false">IF(T924&gt;=4,"Satisfied",IF(T924&gt;=3,"Neutral","Needs Improvement"))</f>
        <v>Neutral</v>
      </c>
    </row>
    <row r="925" customFormat="false" ht="15" hidden="false" customHeight="false" outlineLevel="0" collapsed="false">
      <c r="A925" s="30" t="s">
        <v>4310</v>
      </c>
      <c r="B925" s="30" t="s">
        <v>1540</v>
      </c>
      <c r="C925" s="30" t="n">
        <v>67</v>
      </c>
      <c r="D925" s="30" t="s">
        <v>121</v>
      </c>
      <c r="E925" s="31" t="n">
        <v>45515</v>
      </c>
      <c r="F925" s="30" t="s">
        <v>2101</v>
      </c>
      <c r="G925" s="31" t="n">
        <v>45516</v>
      </c>
      <c r="H925" s="30" t="s">
        <v>217</v>
      </c>
      <c r="I925" s="30" t="s">
        <v>282</v>
      </c>
      <c r="J925" s="30" t="s">
        <v>294</v>
      </c>
      <c r="K925" s="30" t="s">
        <v>156</v>
      </c>
      <c r="L925" s="30" t="n">
        <v>62</v>
      </c>
      <c r="M925" s="30" t="n">
        <v>59</v>
      </c>
      <c r="N925" s="30" t="s">
        <v>127</v>
      </c>
      <c r="O925" s="30" t="s">
        <v>128</v>
      </c>
      <c r="P925" s="30" t="s">
        <v>187</v>
      </c>
      <c r="Q925" s="32" t="n">
        <v>4647.61</v>
      </c>
      <c r="R925" s="30" t="s">
        <v>130</v>
      </c>
      <c r="S925" s="30" t="s">
        <v>223</v>
      </c>
      <c r="T925" s="30" t="n">
        <v>3</v>
      </c>
      <c r="U925" s="30" t="n">
        <f aca="false">YEAR(E925)</f>
        <v>2024</v>
      </c>
      <c r="V925" s="30" t="str">
        <f aca="false">TEXT(E925,"MMM-YYYY")</f>
        <v>Aug-2024</v>
      </c>
      <c r="W925" s="30" t="n">
        <f aca="false">MONTH(E925)</f>
        <v>8</v>
      </c>
      <c r="X925" s="30" t="str">
        <f aca="false">TEXT(WEEKDAY(E925,2),"0")&amp;" - "&amp;TEXT(E925,"dddd")</f>
        <v>7 - Sunday</v>
      </c>
      <c r="Y925" s="30" t="str">
        <f aca="false">_xlfn.IFS(C925&lt;18,"Child (0-17)",C925&lt;40,"Young Adult (18-39)",C925&lt;60,"Adult (40-59)",TRUE(),"Senior (60+)")</f>
        <v>Senior (60+)</v>
      </c>
      <c r="Z925" s="30" t="n">
        <f aca="false">ROUND(G925-E925,0)</f>
        <v>1</v>
      </c>
      <c r="AA925" s="30" t="n">
        <f aca="false">L925+M925</f>
        <v>121</v>
      </c>
      <c r="AB925" s="30" t="n">
        <f aca="false">IFERROR(ROUND(Q925/AA925,2),0)</f>
        <v>38.41</v>
      </c>
      <c r="AC925" s="30" t="str">
        <f aca="false">IF(AND(K925="Critical",N925="No"),"URGENT - No Bed","Normal")</f>
        <v>Normal</v>
      </c>
      <c r="AD925" s="34" t="n">
        <f aca="false">INDEX(Lookup_Tables!$B$3:$B$12,MATCH(H925,Lookup_Tables!$A$3:$A$12,0))</f>
        <v>4200000</v>
      </c>
      <c r="AE925" s="30" t="str">
        <f aca="false">INDEX(Lookup_Tables!$C$3:$C$12,MATCH(H925,Lookup_Tables!$A$3:$A$12,0))</f>
        <v>Dr. Anil Kapoor</v>
      </c>
      <c r="AF925" s="30" t="str">
        <f aca="false">IFERROR(INDEX(Lookup_Tables!$F$16:$F$45,MATCH(I925,Lookup_Tables!$E$16:$E$45,0)),"N/A")</f>
        <v>EMP200</v>
      </c>
      <c r="AG925" s="30" t="n">
        <f aca="false">_xlfn.IFS(R925="Recovered",4,R925="Referred",3,R925="Admitted",2,R925="Deceased",1,TRUE(),0)</f>
        <v>4</v>
      </c>
      <c r="AH925" s="30" t="str">
        <f aca="false">IF(T925&gt;=4,"Satisfied",IF(T925&gt;=3,"Neutral","Needs Improvement"))</f>
        <v>Neutral</v>
      </c>
    </row>
    <row r="926" customFormat="false" ht="15" hidden="false" customHeight="false" outlineLevel="0" collapsed="false">
      <c r="A926" s="27" t="s">
        <v>4977</v>
      </c>
      <c r="B926" s="27" t="s">
        <v>4770</v>
      </c>
      <c r="C926" s="27" t="n">
        <v>61</v>
      </c>
      <c r="D926" s="27" t="s">
        <v>121</v>
      </c>
      <c r="E926" s="28" t="n">
        <v>45534</v>
      </c>
      <c r="F926" s="27" t="s">
        <v>1392</v>
      </c>
      <c r="G926" s="28" t="n">
        <v>45536</v>
      </c>
      <c r="H926" s="27" t="s">
        <v>146</v>
      </c>
      <c r="I926" s="27" t="s">
        <v>309</v>
      </c>
      <c r="J926" s="27" t="s">
        <v>244</v>
      </c>
      <c r="K926" s="27" t="s">
        <v>156</v>
      </c>
      <c r="L926" s="27" t="n">
        <v>43</v>
      </c>
      <c r="M926" s="27" t="n">
        <v>42</v>
      </c>
      <c r="N926" s="27" t="s">
        <v>127</v>
      </c>
      <c r="O926" s="27" t="s">
        <v>128</v>
      </c>
      <c r="P926" s="27" t="s">
        <v>129</v>
      </c>
      <c r="Q926" s="29" t="n">
        <v>4557.02</v>
      </c>
      <c r="R926" s="27" t="s">
        <v>130</v>
      </c>
      <c r="S926" s="27" t="s">
        <v>335</v>
      </c>
      <c r="T926" s="27" t="n">
        <v>4</v>
      </c>
      <c r="U926" s="27" t="n">
        <f aca="false">YEAR(E926)</f>
        <v>2024</v>
      </c>
      <c r="V926" s="27" t="str">
        <f aca="false">TEXT(E926,"MMM-YYYY")</f>
        <v>Aug-2024</v>
      </c>
      <c r="W926" s="27" t="n">
        <f aca="false">MONTH(E926)</f>
        <v>8</v>
      </c>
      <c r="X926" s="27" t="str">
        <f aca="false">TEXT(WEEKDAY(E926,2),"0")&amp;" - "&amp;TEXT(E926,"dddd")</f>
        <v>5 - Friday</v>
      </c>
      <c r="Y926" s="27" t="str">
        <f aca="false">_xlfn.IFS(C926&lt;18,"Child (0-17)",C926&lt;40,"Young Adult (18-39)",C926&lt;60,"Adult (40-59)",TRUE(),"Senior (60+)")</f>
        <v>Senior (60+)</v>
      </c>
      <c r="Z926" s="27" t="n">
        <f aca="false">ROUND(G926-E926,0)</f>
        <v>2</v>
      </c>
      <c r="AA926" s="27" t="n">
        <f aca="false">L926+M926</f>
        <v>85</v>
      </c>
      <c r="AB926" s="27" t="n">
        <f aca="false">IFERROR(ROUND(Q926/AA926,2),0)</f>
        <v>53.61</v>
      </c>
      <c r="AC926" s="27" t="str">
        <f aca="false">IF(AND(K926="Critical",N926="No"),"URGENT - No Bed","Normal")</f>
        <v>Normal</v>
      </c>
      <c r="AD926" s="33" t="n">
        <f aca="false">INDEX(Lookup_Tables!$B$3:$B$12,MATCH(H926,Lookup_Tables!$A$3:$A$12,0))</f>
        <v>2700000</v>
      </c>
      <c r="AE926" s="27" t="str">
        <f aca="false">INDEX(Lookup_Tables!$C$3:$C$12,MATCH(H926,Lookup_Tables!$A$3:$A$12,0))</f>
        <v>Dr. Vikram Singh</v>
      </c>
      <c r="AF926" s="27" t="str">
        <f aca="false">IFERROR(INDEX(Lookup_Tables!$F$16:$F$45,MATCH(I926,Lookup_Tables!$E$16:$E$45,0)),"N/A")</f>
        <v>EMP228</v>
      </c>
      <c r="AG926" s="27" t="n">
        <f aca="false">_xlfn.IFS(R926="Recovered",4,R926="Referred",3,R926="Admitted",2,R926="Deceased",1,TRUE(),0)</f>
        <v>4</v>
      </c>
      <c r="AH926" s="27" t="str">
        <f aca="false">IF(T926&gt;=4,"Satisfied",IF(T926&gt;=3,"Neutral","Needs Improvement"))</f>
        <v>Satisfied</v>
      </c>
    </row>
    <row r="927" customFormat="false" ht="15" hidden="false" customHeight="false" outlineLevel="0" collapsed="false">
      <c r="A927" s="30" t="s">
        <v>3815</v>
      </c>
      <c r="B927" s="30" t="s">
        <v>2084</v>
      </c>
      <c r="C927" s="30" t="n">
        <v>29</v>
      </c>
      <c r="D927" s="30" t="s">
        <v>121</v>
      </c>
      <c r="E927" s="31" t="n">
        <v>45300</v>
      </c>
      <c r="F927" s="30" t="s">
        <v>360</v>
      </c>
      <c r="G927" s="31" t="n">
        <v>45301</v>
      </c>
      <c r="H927" s="30" t="s">
        <v>123</v>
      </c>
      <c r="I927" s="30" t="s">
        <v>124</v>
      </c>
      <c r="J927" s="30" t="s">
        <v>125</v>
      </c>
      <c r="K927" s="30" t="s">
        <v>156</v>
      </c>
      <c r="L927" s="30" t="n">
        <v>61</v>
      </c>
      <c r="M927" s="30" t="n">
        <v>53</v>
      </c>
      <c r="N927" s="30" t="s">
        <v>127</v>
      </c>
      <c r="O927" s="30" t="s">
        <v>171</v>
      </c>
      <c r="P927" s="30" t="s">
        <v>150</v>
      </c>
      <c r="Q927" s="32" t="n">
        <v>4519</v>
      </c>
      <c r="R927" s="30" t="s">
        <v>130</v>
      </c>
      <c r="S927" s="30" t="s">
        <v>223</v>
      </c>
      <c r="T927" s="30" t="n">
        <v>5</v>
      </c>
      <c r="U927" s="30" t="n">
        <f aca="false">YEAR(E927)</f>
        <v>2024</v>
      </c>
      <c r="V927" s="30" t="str">
        <f aca="false">TEXT(E927,"MMM-YYYY")</f>
        <v>Jan-2024</v>
      </c>
      <c r="W927" s="30" t="n">
        <f aca="false">MONTH(E927)</f>
        <v>1</v>
      </c>
      <c r="X927" s="30" t="str">
        <f aca="false">TEXT(WEEKDAY(E927,2),"0")&amp;" - "&amp;TEXT(E927,"dddd")</f>
        <v>2 - Tuesday</v>
      </c>
      <c r="Y927" s="30" t="str">
        <f aca="false">_xlfn.IFS(C927&lt;18,"Child (0-17)",C927&lt;40,"Young Adult (18-39)",C927&lt;60,"Adult (40-59)",TRUE(),"Senior (60+)")</f>
        <v>Young Adult (18-39)</v>
      </c>
      <c r="Z927" s="30" t="n">
        <f aca="false">ROUND(G927-E927,0)</f>
        <v>1</v>
      </c>
      <c r="AA927" s="30" t="n">
        <f aca="false">L927+M927</f>
        <v>114</v>
      </c>
      <c r="AB927" s="30" t="n">
        <f aca="false">IFERROR(ROUND(Q927/AA927,2),0)</f>
        <v>39.64</v>
      </c>
      <c r="AC927" s="30" t="str">
        <f aca="false">IF(AND(K927="Critical",N927="No"),"URGENT - No Bed","Normal")</f>
        <v>Normal</v>
      </c>
      <c r="AD927" s="34" t="n">
        <f aca="false">INDEX(Lookup_Tables!$B$3:$B$12,MATCH(H927,Lookup_Tables!$A$3:$A$12,0))</f>
        <v>2200000</v>
      </c>
      <c r="AE927" s="30" t="str">
        <f aca="false">INDEX(Lookup_Tables!$C$3:$C$12,MATCH(H927,Lookup_Tables!$A$3:$A$12,0))</f>
        <v>Dr. Rohan Das</v>
      </c>
      <c r="AF927" s="30" t="str">
        <f aca="false">IFERROR(INDEX(Lookup_Tables!$F$16:$F$45,MATCH(I927,Lookup_Tables!$E$16:$E$45,0)),"N/A")</f>
        <v>EMP205</v>
      </c>
      <c r="AG927" s="30" t="n">
        <f aca="false">_xlfn.IFS(R927="Recovered",4,R927="Referred",3,R927="Admitted",2,R927="Deceased",1,TRUE(),0)</f>
        <v>4</v>
      </c>
      <c r="AH927" s="30" t="str">
        <f aca="false">IF(T927&gt;=4,"Satisfied",IF(T927&gt;=3,"Neutral","Needs Improvement"))</f>
        <v>Satisfied</v>
      </c>
    </row>
    <row r="928" customFormat="false" ht="15" hidden="false" customHeight="false" outlineLevel="0" collapsed="false">
      <c r="A928" s="27" t="s">
        <v>4655</v>
      </c>
      <c r="B928" s="27" t="s">
        <v>3379</v>
      </c>
      <c r="C928" s="27" t="n">
        <v>18</v>
      </c>
      <c r="D928" s="27" t="s">
        <v>181</v>
      </c>
      <c r="E928" s="28" t="n">
        <v>45582</v>
      </c>
      <c r="F928" s="27" t="s">
        <v>702</v>
      </c>
      <c r="G928" s="28" t="n">
        <v>45582</v>
      </c>
      <c r="H928" s="27" t="s">
        <v>206</v>
      </c>
      <c r="I928" s="27" t="s">
        <v>232</v>
      </c>
      <c r="J928" s="27" t="s">
        <v>593</v>
      </c>
      <c r="K928" s="27" t="s">
        <v>138</v>
      </c>
      <c r="L928" s="27" t="n">
        <v>87</v>
      </c>
      <c r="M928" s="27" t="n">
        <v>44</v>
      </c>
      <c r="N928" s="27" t="s">
        <v>127</v>
      </c>
      <c r="O928" s="27" t="s">
        <v>139</v>
      </c>
      <c r="P928" s="27" t="s">
        <v>187</v>
      </c>
      <c r="Q928" s="29" t="n">
        <v>1258.19</v>
      </c>
      <c r="R928" s="27" t="s">
        <v>130</v>
      </c>
      <c r="S928" s="27" t="s">
        <v>157</v>
      </c>
      <c r="T928" s="27" t="n">
        <v>5</v>
      </c>
      <c r="U928" s="27" t="n">
        <f aca="false">YEAR(E928)</f>
        <v>2024</v>
      </c>
      <c r="V928" s="27" t="str">
        <f aca="false">TEXT(E928,"MMM-YYYY")</f>
        <v>Oct-2024</v>
      </c>
      <c r="W928" s="27" t="n">
        <f aca="false">MONTH(E928)</f>
        <v>10</v>
      </c>
      <c r="X928" s="27" t="str">
        <f aca="false">TEXT(WEEKDAY(E928,2),"0")&amp;" - "&amp;TEXT(E928,"dddd")</f>
        <v>4 - Thursday</v>
      </c>
      <c r="Y928" s="27" t="str">
        <f aca="false">_xlfn.IFS(C928&lt;18,"Child (0-17)",C928&lt;40,"Young Adult (18-39)",C928&lt;60,"Adult (40-59)",TRUE(),"Senior (60+)")</f>
        <v>Young Adult (18-39)</v>
      </c>
      <c r="Z928" s="27" t="n">
        <f aca="false">ROUND(G928-E928,0)</f>
        <v>0</v>
      </c>
      <c r="AA928" s="27" t="n">
        <f aca="false">L928+M928</f>
        <v>131</v>
      </c>
      <c r="AB928" s="27" t="n">
        <f aca="false">IFERROR(ROUND(Q928/AA928,2),0)</f>
        <v>9.6</v>
      </c>
      <c r="AC928" s="27" t="str">
        <f aca="false">IF(AND(K928="Critical",N928="No"),"URGENT - No Bed","Normal")</f>
        <v>Normal</v>
      </c>
      <c r="AD928" s="33" t="n">
        <f aca="false">INDEX(Lookup_Tables!$B$3:$B$12,MATCH(H928,Lookup_Tables!$A$3:$A$12,0))</f>
        <v>2800000</v>
      </c>
      <c r="AE928" s="27" t="str">
        <f aca="false">INDEX(Lookup_Tables!$C$3:$C$12,MATCH(H928,Lookup_Tables!$A$3:$A$12,0))</f>
        <v>Dr. Suresh Nair</v>
      </c>
      <c r="AF928" s="27" t="str">
        <f aca="false">IFERROR(INDEX(Lookup_Tables!$F$16:$F$45,MATCH(I928,Lookup_Tables!$E$16:$E$45,0)),"N/A")</f>
        <v>EMP210</v>
      </c>
      <c r="AG928" s="27" t="n">
        <f aca="false">_xlfn.IFS(R928="Recovered",4,R928="Referred",3,R928="Admitted",2,R928="Deceased",1,TRUE(),0)</f>
        <v>4</v>
      </c>
      <c r="AH928" s="27" t="str">
        <f aca="false">IF(T928&gt;=4,"Satisfied",IF(T928&gt;=3,"Neutral","Needs Improvement"))</f>
        <v>Satisfied</v>
      </c>
    </row>
    <row r="929" customFormat="false" ht="15" hidden="false" customHeight="false" outlineLevel="0" collapsed="false">
      <c r="A929" s="30" t="s">
        <v>4791</v>
      </c>
      <c r="B929" s="30" t="s">
        <v>1574</v>
      </c>
      <c r="C929" s="30" t="n">
        <v>62</v>
      </c>
      <c r="D929" s="30" t="s">
        <v>181</v>
      </c>
      <c r="E929" s="31" t="n">
        <v>45538</v>
      </c>
      <c r="F929" s="30" t="s">
        <v>893</v>
      </c>
      <c r="G929" s="31" t="n">
        <v>45544</v>
      </c>
      <c r="H929" s="30" t="s">
        <v>236</v>
      </c>
      <c r="I929" s="30" t="s">
        <v>323</v>
      </c>
      <c r="J929" s="30" t="s">
        <v>375</v>
      </c>
      <c r="K929" s="30" t="s">
        <v>126</v>
      </c>
      <c r="L929" s="30" t="n">
        <v>22</v>
      </c>
      <c r="M929" s="30" t="n">
        <v>120</v>
      </c>
      <c r="N929" s="30" t="s">
        <v>186</v>
      </c>
      <c r="O929" s="30" t="s">
        <v>139</v>
      </c>
      <c r="P929" s="30" t="s">
        <v>150</v>
      </c>
      <c r="Q929" s="32" t="n">
        <v>7492.18</v>
      </c>
      <c r="R929" s="30" t="s">
        <v>130</v>
      </c>
      <c r="S929" s="30" t="s">
        <v>178</v>
      </c>
      <c r="T929" s="30" t="n">
        <v>3</v>
      </c>
      <c r="U929" s="30" t="n">
        <f aca="false">YEAR(E929)</f>
        <v>2024</v>
      </c>
      <c r="V929" s="30" t="str">
        <f aca="false">TEXT(E929,"MMM-YYYY")</f>
        <v>Sep-2024</v>
      </c>
      <c r="W929" s="30" t="n">
        <f aca="false">MONTH(E929)</f>
        <v>9</v>
      </c>
      <c r="X929" s="30" t="str">
        <f aca="false">TEXT(WEEKDAY(E929,2),"0")&amp;" - "&amp;TEXT(E929,"dddd")</f>
        <v>2 - Tuesday</v>
      </c>
      <c r="Y929" s="30" t="str">
        <f aca="false">_xlfn.IFS(C929&lt;18,"Child (0-17)",C929&lt;40,"Young Adult (18-39)",C929&lt;60,"Adult (40-59)",TRUE(),"Senior (60+)")</f>
        <v>Senior (60+)</v>
      </c>
      <c r="Z929" s="30" t="n">
        <f aca="false">ROUND(G929-E929,0)</f>
        <v>6</v>
      </c>
      <c r="AA929" s="30" t="n">
        <f aca="false">L929+M929</f>
        <v>142</v>
      </c>
      <c r="AB929" s="30" t="n">
        <f aca="false">IFERROR(ROUND(Q929/AA929,2),0)</f>
        <v>52.76</v>
      </c>
      <c r="AC929" s="30" t="str">
        <f aca="false">IF(AND(K929="Critical",N929="No"),"URGENT - No Bed","Normal")</f>
        <v>Normal</v>
      </c>
      <c r="AD929" s="34" t="n">
        <f aca="false">INDEX(Lookup_Tables!$B$3:$B$12,MATCH(H929,Lookup_Tables!$A$3:$A$12,0))</f>
        <v>3900000</v>
      </c>
      <c r="AE929" s="30" t="str">
        <f aca="false">INDEX(Lookup_Tables!$C$3:$C$12,MATCH(H929,Lookup_Tables!$A$3:$A$12,0))</f>
        <v>Dr. Rina Mehta</v>
      </c>
      <c r="AF929" s="30" t="str">
        <f aca="false">IFERROR(INDEX(Lookup_Tables!$F$16:$F$45,MATCH(I929,Lookup_Tables!$E$16:$E$45,0)),"N/A")</f>
        <v>EMP216</v>
      </c>
      <c r="AG929" s="30" t="n">
        <f aca="false">_xlfn.IFS(R929="Recovered",4,R929="Referred",3,R929="Admitted",2,R929="Deceased",1,TRUE(),0)</f>
        <v>4</v>
      </c>
      <c r="AH929" s="30" t="str">
        <f aca="false">IF(T929&gt;=4,"Satisfied",IF(T929&gt;=3,"Neutral","Needs Improvement"))</f>
        <v>Neutral</v>
      </c>
    </row>
    <row r="930" customFormat="false" ht="15" hidden="false" customHeight="false" outlineLevel="0" collapsed="false">
      <c r="A930" s="27" t="s">
        <v>4819</v>
      </c>
      <c r="B930" s="27" t="s">
        <v>2237</v>
      </c>
      <c r="C930" s="27" t="n">
        <v>69</v>
      </c>
      <c r="D930" s="27" t="s">
        <v>181</v>
      </c>
      <c r="E930" s="28" t="n">
        <v>45464</v>
      </c>
      <c r="F930" s="27" t="s">
        <v>2058</v>
      </c>
      <c r="G930" s="28" t="n">
        <v>45467</v>
      </c>
      <c r="H930" s="27" t="s">
        <v>183</v>
      </c>
      <c r="I930" s="27" t="s">
        <v>184</v>
      </c>
      <c r="J930" s="27" t="s">
        <v>185</v>
      </c>
      <c r="K930" s="27" t="s">
        <v>156</v>
      </c>
      <c r="L930" s="27" t="n">
        <v>50</v>
      </c>
      <c r="M930" s="27" t="n">
        <v>31</v>
      </c>
      <c r="N930" s="27" t="s">
        <v>127</v>
      </c>
      <c r="O930" s="27" t="s">
        <v>128</v>
      </c>
      <c r="P930" s="27" t="s">
        <v>140</v>
      </c>
      <c r="Q930" s="29" t="n">
        <v>2927.61</v>
      </c>
      <c r="R930" s="27" t="s">
        <v>172</v>
      </c>
      <c r="S930" s="27" t="s">
        <v>178</v>
      </c>
      <c r="T930" s="27" t="n">
        <v>3</v>
      </c>
      <c r="U930" s="27" t="n">
        <f aca="false">YEAR(E930)</f>
        <v>2024</v>
      </c>
      <c r="V930" s="27" t="str">
        <f aca="false">TEXT(E930,"MMM-YYYY")</f>
        <v>Jun-2024</v>
      </c>
      <c r="W930" s="27" t="n">
        <f aca="false">MONTH(E930)</f>
        <v>6</v>
      </c>
      <c r="X930" s="27" t="str">
        <f aca="false">TEXT(WEEKDAY(E930,2),"0")&amp;" - "&amp;TEXT(E930,"dddd")</f>
        <v>5 - Friday</v>
      </c>
      <c r="Y930" s="27" t="str">
        <f aca="false">_xlfn.IFS(C930&lt;18,"Child (0-17)",C930&lt;40,"Young Adult (18-39)",C930&lt;60,"Adult (40-59)",TRUE(),"Senior (60+)")</f>
        <v>Senior (60+)</v>
      </c>
      <c r="Z930" s="27" t="n">
        <f aca="false">ROUND(G930-E930,0)</f>
        <v>3</v>
      </c>
      <c r="AA930" s="27" t="n">
        <f aca="false">L930+M930</f>
        <v>81</v>
      </c>
      <c r="AB930" s="27" t="n">
        <f aca="false">IFERROR(ROUND(Q930/AA930,2),0)</f>
        <v>36.14</v>
      </c>
      <c r="AC930" s="27" t="str">
        <f aca="false">IF(AND(K930="Critical",N930="No"),"URGENT - No Bed","Normal")</f>
        <v>Normal</v>
      </c>
      <c r="AD930" s="33" t="n">
        <f aca="false">INDEX(Lookup_Tables!$B$3:$B$12,MATCH(H930,Lookup_Tables!$A$3:$A$12,0))</f>
        <v>3100000</v>
      </c>
      <c r="AE930" s="27" t="str">
        <f aca="false">INDEX(Lookup_Tables!$C$3:$C$12,MATCH(H930,Lookup_Tables!$A$3:$A$12,0))</f>
        <v>Dr. Kavita Rao</v>
      </c>
      <c r="AF930" s="27" t="str">
        <f aca="false">IFERROR(INDEX(Lookup_Tables!$F$16:$F$45,MATCH(I930,Lookup_Tables!$E$16:$E$45,0)),"N/A")</f>
        <v>EMP226</v>
      </c>
      <c r="AG930" s="27" t="n">
        <f aca="false">_xlfn.IFS(R930="Recovered",4,R930="Referred",3,R930="Admitted",2,R930="Deceased",1,TRUE(),0)</f>
        <v>2</v>
      </c>
      <c r="AH930" s="27" t="str">
        <f aca="false">IF(T930&gt;=4,"Satisfied",IF(T930&gt;=3,"Neutral","Needs Improvement"))</f>
        <v>Neutral</v>
      </c>
    </row>
    <row r="931" customFormat="false" ht="15" hidden="false" customHeight="false" outlineLevel="0" collapsed="false">
      <c r="A931" s="30" t="s">
        <v>7154</v>
      </c>
      <c r="B931" s="30" t="s">
        <v>2193</v>
      </c>
      <c r="C931" s="30" t="n">
        <v>47</v>
      </c>
      <c r="D931" s="30" t="s">
        <v>121</v>
      </c>
      <c r="E931" s="31" t="n">
        <v>45329</v>
      </c>
      <c r="F931" s="30" t="s">
        <v>713</v>
      </c>
      <c r="G931" s="31" t="n">
        <v>45330</v>
      </c>
      <c r="H931" s="30" t="s">
        <v>168</v>
      </c>
      <c r="I931" s="30" t="s">
        <v>196</v>
      </c>
      <c r="J931" s="30" t="s">
        <v>170</v>
      </c>
      <c r="K931" s="30" t="s">
        <v>156</v>
      </c>
      <c r="L931" s="30" t="n">
        <v>28</v>
      </c>
      <c r="M931" s="30" t="n">
        <v>53</v>
      </c>
      <c r="N931" s="30" t="s">
        <v>186</v>
      </c>
      <c r="O931" s="30" t="s">
        <v>128</v>
      </c>
      <c r="P931" s="30" t="s">
        <v>129</v>
      </c>
      <c r="Q931" s="32" t="n">
        <v>3035.55</v>
      </c>
      <c r="R931" s="30" t="s">
        <v>130</v>
      </c>
      <c r="S931" s="30" t="s">
        <v>197</v>
      </c>
      <c r="T931" s="30" t="n">
        <v>4</v>
      </c>
      <c r="U931" s="30" t="n">
        <f aca="false">YEAR(E931)</f>
        <v>2024</v>
      </c>
      <c r="V931" s="30" t="str">
        <f aca="false">TEXT(E931,"MMM-YYYY")</f>
        <v>Feb-2024</v>
      </c>
      <c r="W931" s="30" t="n">
        <f aca="false">MONTH(E931)</f>
        <v>2</v>
      </c>
      <c r="X931" s="30" t="str">
        <f aca="false">TEXT(WEEKDAY(E931,2),"0")&amp;" - "&amp;TEXT(E931,"dddd")</f>
        <v>3 - Wednesday</v>
      </c>
      <c r="Y931" s="30" t="str">
        <f aca="false">_xlfn.IFS(C931&lt;18,"Child (0-17)",C931&lt;40,"Young Adult (18-39)",C931&lt;60,"Adult (40-59)",TRUE(),"Senior (60+)")</f>
        <v>Adult (40-59)</v>
      </c>
      <c r="Z931" s="30" t="n">
        <f aca="false">ROUND(G931-E931,0)</f>
        <v>1</v>
      </c>
      <c r="AA931" s="30" t="n">
        <f aca="false">L931+M931</f>
        <v>81</v>
      </c>
      <c r="AB931" s="30" t="n">
        <f aca="false">IFERROR(ROUND(Q931/AA931,2),0)</f>
        <v>37.48</v>
      </c>
      <c r="AC931" s="30" t="str">
        <f aca="false">IF(AND(K931="Critical",N931="No"),"URGENT - No Bed","Normal")</f>
        <v>Normal</v>
      </c>
      <c r="AD931" s="34" t="n">
        <f aca="false">INDEX(Lookup_Tables!$B$3:$B$12,MATCH(H931,Lookup_Tables!$A$3:$A$12,0))</f>
        <v>4400000</v>
      </c>
      <c r="AE931" s="30" t="str">
        <f aca="false">INDEX(Lookup_Tables!$C$3:$C$12,MATCH(H931,Lookup_Tables!$A$3:$A$12,0))</f>
        <v>Dr. Neha Chopra</v>
      </c>
      <c r="AF931" s="30" t="str">
        <f aca="false">IFERROR(INDEX(Lookup_Tables!$F$16:$F$45,MATCH(I931,Lookup_Tables!$E$16:$E$45,0)),"N/A")</f>
        <v>EMP219</v>
      </c>
      <c r="AG931" s="30" t="n">
        <f aca="false">_xlfn.IFS(R931="Recovered",4,R931="Referred",3,R931="Admitted",2,R931="Deceased",1,TRUE(),0)</f>
        <v>4</v>
      </c>
      <c r="AH931" s="30" t="str">
        <f aca="false">IF(T931&gt;=4,"Satisfied",IF(T931&gt;=3,"Neutral","Needs Improvement"))</f>
        <v>Satisfied</v>
      </c>
    </row>
    <row r="932" customFormat="false" ht="15" hidden="false" customHeight="false" outlineLevel="0" collapsed="false">
      <c r="A932" s="27" t="s">
        <v>2715</v>
      </c>
      <c r="B932" s="27" t="s">
        <v>545</v>
      </c>
      <c r="C932" s="27" t="n">
        <v>39</v>
      </c>
      <c r="D932" s="27" t="s">
        <v>181</v>
      </c>
      <c r="E932" s="28" t="n">
        <v>45466</v>
      </c>
      <c r="F932" s="27" t="s">
        <v>997</v>
      </c>
      <c r="G932" s="28" t="n">
        <v>45467</v>
      </c>
      <c r="H932" s="27" t="s">
        <v>236</v>
      </c>
      <c r="I932" s="27" t="s">
        <v>266</v>
      </c>
      <c r="J932" s="27" t="s">
        <v>455</v>
      </c>
      <c r="K932" s="27" t="s">
        <v>138</v>
      </c>
      <c r="L932" s="27" t="n">
        <v>50</v>
      </c>
      <c r="M932" s="27" t="n">
        <v>16</v>
      </c>
      <c r="N932" s="27" t="s">
        <v>127</v>
      </c>
      <c r="O932" s="27" t="s">
        <v>128</v>
      </c>
      <c r="P932" s="27" t="s">
        <v>140</v>
      </c>
      <c r="Q932" s="29" t="n">
        <v>1854.59</v>
      </c>
      <c r="R932" s="27" t="s">
        <v>130</v>
      </c>
      <c r="S932" s="27" t="s">
        <v>131</v>
      </c>
      <c r="T932" s="27" t="n">
        <v>5</v>
      </c>
      <c r="U932" s="27" t="n">
        <f aca="false">YEAR(E932)</f>
        <v>2024</v>
      </c>
      <c r="V932" s="27" t="str">
        <f aca="false">TEXT(E932,"MMM-YYYY")</f>
        <v>Jun-2024</v>
      </c>
      <c r="W932" s="27" t="n">
        <f aca="false">MONTH(E932)</f>
        <v>6</v>
      </c>
      <c r="X932" s="27" t="str">
        <f aca="false">TEXT(WEEKDAY(E932,2),"0")&amp;" - "&amp;TEXT(E932,"dddd")</f>
        <v>7 - Sunday</v>
      </c>
      <c r="Y932" s="27" t="str">
        <f aca="false">_xlfn.IFS(C932&lt;18,"Child (0-17)",C932&lt;40,"Young Adult (18-39)",C932&lt;60,"Adult (40-59)",TRUE(),"Senior (60+)")</f>
        <v>Young Adult (18-39)</v>
      </c>
      <c r="Z932" s="27" t="n">
        <f aca="false">ROUND(G932-E932,0)</f>
        <v>1</v>
      </c>
      <c r="AA932" s="27" t="n">
        <f aca="false">L932+M932</f>
        <v>66</v>
      </c>
      <c r="AB932" s="27" t="n">
        <f aca="false">IFERROR(ROUND(Q932/AA932,2),0)</f>
        <v>28.1</v>
      </c>
      <c r="AC932" s="27" t="str">
        <f aca="false">IF(AND(K932="Critical",N932="No"),"URGENT - No Bed","Normal")</f>
        <v>Normal</v>
      </c>
      <c r="AD932" s="33" t="n">
        <f aca="false">INDEX(Lookup_Tables!$B$3:$B$12,MATCH(H932,Lookup_Tables!$A$3:$A$12,0))</f>
        <v>3900000</v>
      </c>
      <c r="AE932" s="27" t="str">
        <f aca="false">INDEX(Lookup_Tables!$C$3:$C$12,MATCH(H932,Lookup_Tables!$A$3:$A$12,0))</f>
        <v>Dr. Rina Mehta</v>
      </c>
      <c r="AF932" s="27" t="str">
        <f aca="false">IFERROR(INDEX(Lookup_Tables!$F$16:$F$45,MATCH(I932,Lookup_Tables!$E$16:$E$45,0)),"N/A")</f>
        <v>EMP217</v>
      </c>
      <c r="AG932" s="27" t="n">
        <f aca="false">_xlfn.IFS(R932="Recovered",4,R932="Referred",3,R932="Admitted",2,R932="Deceased",1,TRUE(),0)</f>
        <v>4</v>
      </c>
      <c r="AH932" s="27" t="str">
        <f aca="false">IF(T932&gt;=4,"Satisfied",IF(T932&gt;=3,"Neutral","Needs Improvement"))</f>
        <v>Satisfied</v>
      </c>
    </row>
    <row r="933" customFormat="false" ht="15" hidden="false" customHeight="false" outlineLevel="0" collapsed="false">
      <c r="A933" s="30" t="s">
        <v>7122</v>
      </c>
      <c r="B933" s="30" t="s">
        <v>4957</v>
      </c>
      <c r="C933" s="30" t="n">
        <v>57</v>
      </c>
      <c r="D933" s="30" t="s">
        <v>144</v>
      </c>
      <c r="E933" s="31" t="n">
        <v>45502</v>
      </c>
      <c r="F933" s="30" t="s">
        <v>1711</v>
      </c>
      <c r="G933" s="31" t="n">
        <v>45503</v>
      </c>
      <c r="H933" s="30" t="s">
        <v>236</v>
      </c>
      <c r="I933" s="30" t="s">
        <v>266</v>
      </c>
      <c r="J933" s="30" t="s">
        <v>375</v>
      </c>
      <c r="K933" s="30" t="s">
        <v>156</v>
      </c>
      <c r="L933" s="30" t="n">
        <v>15</v>
      </c>
      <c r="M933" s="30" t="n">
        <v>57</v>
      </c>
      <c r="N933" s="30" t="s">
        <v>127</v>
      </c>
      <c r="O933" s="30" t="s">
        <v>149</v>
      </c>
      <c r="P933" s="30" t="s">
        <v>129</v>
      </c>
      <c r="Q933" s="32" t="n">
        <v>3967.57</v>
      </c>
      <c r="R933" s="30" t="s">
        <v>130</v>
      </c>
      <c r="S933" s="30" t="s">
        <v>164</v>
      </c>
      <c r="T933" s="30" t="n">
        <v>2</v>
      </c>
      <c r="U933" s="30" t="n">
        <f aca="false">YEAR(E933)</f>
        <v>2024</v>
      </c>
      <c r="V933" s="30" t="str">
        <f aca="false">TEXT(E933,"MMM-YYYY")</f>
        <v>Jul-2024</v>
      </c>
      <c r="W933" s="30" t="n">
        <f aca="false">MONTH(E933)</f>
        <v>7</v>
      </c>
      <c r="X933" s="30" t="str">
        <f aca="false">TEXT(WEEKDAY(E933,2),"0")&amp;" - "&amp;TEXT(E933,"dddd")</f>
        <v>1 - Monday</v>
      </c>
      <c r="Y933" s="30" t="str">
        <f aca="false">_xlfn.IFS(C933&lt;18,"Child (0-17)",C933&lt;40,"Young Adult (18-39)",C933&lt;60,"Adult (40-59)",TRUE(),"Senior (60+)")</f>
        <v>Adult (40-59)</v>
      </c>
      <c r="Z933" s="30" t="n">
        <f aca="false">ROUND(G933-E933,0)</f>
        <v>1</v>
      </c>
      <c r="AA933" s="30" t="n">
        <f aca="false">L933+M933</f>
        <v>72</v>
      </c>
      <c r="AB933" s="30" t="n">
        <f aca="false">IFERROR(ROUND(Q933/AA933,2),0)</f>
        <v>55.11</v>
      </c>
      <c r="AC933" s="30" t="str">
        <f aca="false">IF(AND(K933="Critical",N933="No"),"URGENT - No Bed","Normal")</f>
        <v>Normal</v>
      </c>
      <c r="AD933" s="34" t="n">
        <f aca="false">INDEX(Lookup_Tables!$B$3:$B$12,MATCH(H933,Lookup_Tables!$A$3:$A$12,0))</f>
        <v>3900000</v>
      </c>
      <c r="AE933" s="30" t="str">
        <f aca="false">INDEX(Lookup_Tables!$C$3:$C$12,MATCH(H933,Lookup_Tables!$A$3:$A$12,0))</f>
        <v>Dr. Rina Mehta</v>
      </c>
      <c r="AF933" s="30" t="str">
        <f aca="false">IFERROR(INDEX(Lookup_Tables!$F$16:$F$45,MATCH(I933,Lookup_Tables!$E$16:$E$45,0)),"N/A")</f>
        <v>EMP217</v>
      </c>
      <c r="AG933" s="30" t="n">
        <f aca="false">_xlfn.IFS(R933="Recovered",4,R933="Referred",3,R933="Admitted",2,R933="Deceased",1,TRUE(),0)</f>
        <v>4</v>
      </c>
      <c r="AH933" s="30" t="str">
        <f aca="false">IF(T933&gt;=4,"Satisfied",IF(T933&gt;=3,"Neutral","Needs Improvement"))</f>
        <v>Needs Improvement</v>
      </c>
    </row>
    <row r="934" customFormat="false" ht="15" hidden="false" customHeight="false" outlineLevel="0" collapsed="false">
      <c r="A934" s="27" t="s">
        <v>2031</v>
      </c>
      <c r="B934" s="27" t="s">
        <v>2032</v>
      </c>
      <c r="C934" s="27" t="n">
        <v>68</v>
      </c>
      <c r="D934" s="27" t="s">
        <v>181</v>
      </c>
      <c r="E934" s="28" t="n">
        <v>45432</v>
      </c>
      <c r="F934" s="27" t="s">
        <v>893</v>
      </c>
      <c r="G934" s="28" t="n">
        <v>45432</v>
      </c>
      <c r="H934" s="27" t="s">
        <v>161</v>
      </c>
      <c r="I934" s="27" t="s">
        <v>538</v>
      </c>
      <c r="J934" s="27" t="s">
        <v>648</v>
      </c>
      <c r="K934" s="27" t="s">
        <v>138</v>
      </c>
      <c r="L934" s="27" t="n">
        <v>45</v>
      </c>
      <c r="M934" s="27" t="n">
        <v>41</v>
      </c>
      <c r="N934" s="27" t="s">
        <v>127</v>
      </c>
      <c r="O934" s="27" t="s">
        <v>128</v>
      </c>
      <c r="P934" s="27" t="s">
        <v>129</v>
      </c>
      <c r="Q934" s="29" t="n">
        <v>1037.55</v>
      </c>
      <c r="R934" s="27" t="s">
        <v>130</v>
      </c>
      <c r="S934" s="27" t="s">
        <v>197</v>
      </c>
      <c r="T934" s="27" t="n">
        <v>2</v>
      </c>
      <c r="U934" s="27" t="n">
        <f aca="false">YEAR(E934)</f>
        <v>2024</v>
      </c>
      <c r="V934" s="27" t="str">
        <f aca="false">TEXT(E934,"MMM-YYYY")</f>
        <v>May-2024</v>
      </c>
      <c r="W934" s="27" t="n">
        <f aca="false">MONTH(E934)</f>
        <v>5</v>
      </c>
      <c r="X934" s="27" t="str">
        <f aca="false">TEXT(WEEKDAY(E934,2),"0")&amp;" - "&amp;TEXT(E934,"dddd")</f>
        <v>1 - Monday</v>
      </c>
      <c r="Y934" s="27" t="str">
        <f aca="false">_xlfn.IFS(C934&lt;18,"Child (0-17)",C934&lt;40,"Young Adult (18-39)",C934&lt;60,"Adult (40-59)",TRUE(),"Senior (60+)")</f>
        <v>Senior (60+)</v>
      </c>
      <c r="Z934" s="27" t="n">
        <f aca="false">ROUND(G934-E934,0)</f>
        <v>0</v>
      </c>
      <c r="AA934" s="27" t="n">
        <f aca="false">L934+M934</f>
        <v>86</v>
      </c>
      <c r="AB934" s="27" t="n">
        <f aca="false">IFERROR(ROUND(Q934/AA934,2),0)</f>
        <v>12.06</v>
      </c>
      <c r="AC934" s="27" t="str">
        <f aca="false">IF(AND(K934="Critical",N934="No"),"URGENT - No Bed","Normal")</f>
        <v>Normal</v>
      </c>
      <c r="AD934" s="33" t="n">
        <f aca="false">INDEX(Lookup_Tables!$B$3:$B$12,MATCH(H934,Lookup_Tables!$A$3:$A$12,0))</f>
        <v>3600000</v>
      </c>
      <c r="AE934" s="27" t="str">
        <f aca="false">INDEX(Lookup_Tables!$C$3:$C$12,MATCH(H934,Lookup_Tables!$A$3:$A$12,0))</f>
        <v>Dr. Sameer Joshi</v>
      </c>
      <c r="AF934" s="27" t="str">
        <f aca="false">IFERROR(INDEX(Lookup_Tables!$F$16:$F$45,MATCH(I934,Lookup_Tables!$E$16:$E$45,0)),"N/A")</f>
        <v>EMP221</v>
      </c>
      <c r="AG934" s="27" t="n">
        <f aca="false">_xlfn.IFS(R934="Recovered",4,R934="Referred",3,R934="Admitted",2,R934="Deceased",1,TRUE(),0)</f>
        <v>4</v>
      </c>
      <c r="AH934" s="27" t="str">
        <f aca="false">IF(T934&gt;=4,"Satisfied",IF(T934&gt;=3,"Neutral","Needs Improvement"))</f>
        <v>Needs Improvement</v>
      </c>
    </row>
    <row r="935" customFormat="false" ht="15" hidden="false" customHeight="false" outlineLevel="0" collapsed="false">
      <c r="A935" s="30" t="s">
        <v>3892</v>
      </c>
      <c r="B935" s="30" t="s">
        <v>971</v>
      </c>
      <c r="C935" s="30" t="n">
        <v>62</v>
      </c>
      <c r="D935" s="30" t="s">
        <v>181</v>
      </c>
      <c r="E935" s="31" t="n">
        <v>45396</v>
      </c>
      <c r="F935" s="30" t="s">
        <v>205</v>
      </c>
      <c r="G935" s="31" t="n">
        <v>45400</v>
      </c>
      <c r="H935" s="30" t="s">
        <v>206</v>
      </c>
      <c r="I935" s="30" t="s">
        <v>207</v>
      </c>
      <c r="J935" s="30" t="s">
        <v>208</v>
      </c>
      <c r="K935" s="30" t="s">
        <v>126</v>
      </c>
      <c r="L935" s="30" t="n">
        <v>15</v>
      </c>
      <c r="M935" s="30" t="n">
        <v>105</v>
      </c>
      <c r="N935" s="30" t="s">
        <v>186</v>
      </c>
      <c r="O935" s="30" t="s">
        <v>128</v>
      </c>
      <c r="P935" s="30" t="s">
        <v>187</v>
      </c>
      <c r="Q935" s="32" t="n">
        <v>8141.06</v>
      </c>
      <c r="R935" s="30" t="s">
        <v>172</v>
      </c>
      <c r="S935" s="30" t="s">
        <v>141</v>
      </c>
      <c r="T935" s="30" t="n">
        <v>4</v>
      </c>
      <c r="U935" s="30" t="n">
        <f aca="false">YEAR(E935)</f>
        <v>2024</v>
      </c>
      <c r="V935" s="30" t="str">
        <f aca="false">TEXT(E935,"MMM-YYYY")</f>
        <v>Apr-2024</v>
      </c>
      <c r="W935" s="30" t="n">
        <f aca="false">MONTH(E935)</f>
        <v>4</v>
      </c>
      <c r="X935" s="30" t="str">
        <f aca="false">TEXT(WEEKDAY(E935,2),"0")&amp;" - "&amp;TEXT(E935,"dddd")</f>
        <v>7 - Sunday</v>
      </c>
      <c r="Y935" s="30" t="str">
        <f aca="false">_xlfn.IFS(C935&lt;18,"Child (0-17)",C935&lt;40,"Young Adult (18-39)",C935&lt;60,"Adult (40-59)",TRUE(),"Senior (60+)")</f>
        <v>Senior (60+)</v>
      </c>
      <c r="Z935" s="30" t="n">
        <f aca="false">ROUND(G935-E935,0)</f>
        <v>4</v>
      </c>
      <c r="AA935" s="30" t="n">
        <f aca="false">L935+M935</f>
        <v>120</v>
      </c>
      <c r="AB935" s="30" t="n">
        <f aca="false">IFERROR(ROUND(Q935/AA935,2),0)</f>
        <v>67.84</v>
      </c>
      <c r="AC935" s="30" t="str">
        <f aca="false">IF(AND(K935="Critical",N935="No"),"URGENT - No Bed","Normal")</f>
        <v>Normal</v>
      </c>
      <c r="AD935" s="34" t="n">
        <f aca="false">INDEX(Lookup_Tables!$B$3:$B$12,MATCH(H935,Lookup_Tables!$A$3:$A$12,0))</f>
        <v>2800000</v>
      </c>
      <c r="AE935" s="30" t="str">
        <f aca="false">INDEX(Lookup_Tables!$C$3:$C$12,MATCH(H935,Lookup_Tables!$A$3:$A$12,0))</f>
        <v>Dr. Suresh Nair</v>
      </c>
      <c r="AF935" s="30" t="str">
        <f aca="false">IFERROR(INDEX(Lookup_Tables!$F$16:$F$45,MATCH(I935,Lookup_Tables!$E$16:$E$45,0)),"N/A")</f>
        <v>EMP209</v>
      </c>
      <c r="AG935" s="30" t="n">
        <f aca="false">_xlfn.IFS(R935="Recovered",4,R935="Referred",3,R935="Admitted",2,R935="Deceased",1,TRUE(),0)</f>
        <v>2</v>
      </c>
      <c r="AH935" s="30" t="str">
        <f aca="false">IF(T935&gt;=4,"Satisfied",IF(T935&gt;=3,"Neutral","Needs Improvement"))</f>
        <v>Satisfied</v>
      </c>
    </row>
    <row r="936" customFormat="false" ht="15" hidden="false" customHeight="false" outlineLevel="0" collapsed="false">
      <c r="A936" s="27" t="s">
        <v>7164</v>
      </c>
      <c r="B936" s="27" t="s">
        <v>610</v>
      </c>
      <c r="C936" s="27" t="n">
        <v>20</v>
      </c>
      <c r="D936" s="27" t="s">
        <v>121</v>
      </c>
      <c r="E936" s="28" t="n">
        <v>45400</v>
      </c>
      <c r="F936" s="27" t="s">
        <v>257</v>
      </c>
      <c r="G936" s="28" t="n">
        <v>45400</v>
      </c>
      <c r="H936" s="27" t="s">
        <v>242</v>
      </c>
      <c r="I936" s="27" t="s">
        <v>243</v>
      </c>
      <c r="J936" s="27" t="s">
        <v>401</v>
      </c>
      <c r="K936" s="27" t="s">
        <v>138</v>
      </c>
      <c r="L936" s="27" t="n">
        <v>54</v>
      </c>
      <c r="M936" s="27" t="n">
        <v>37</v>
      </c>
      <c r="N936" s="27" t="s">
        <v>127</v>
      </c>
      <c r="O936" s="27" t="s">
        <v>139</v>
      </c>
      <c r="P936" s="27" t="s">
        <v>150</v>
      </c>
      <c r="Q936" s="29" t="n">
        <v>2627.78</v>
      </c>
      <c r="R936" s="27" t="s">
        <v>130</v>
      </c>
      <c r="S936" s="27" t="s">
        <v>197</v>
      </c>
      <c r="T936" s="27" t="n">
        <v>4</v>
      </c>
      <c r="U936" s="27" t="n">
        <f aca="false">YEAR(E936)</f>
        <v>2024</v>
      </c>
      <c r="V936" s="27" t="str">
        <f aca="false">TEXT(E936,"MMM-YYYY")</f>
        <v>Apr-2024</v>
      </c>
      <c r="W936" s="27" t="n">
        <f aca="false">MONTH(E936)</f>
        <v>4</v>
      </c>
      <c r="X936" s="27" t="str">
        <f aca="false">TEXT(WEEKDAY(E936,2),"0")&amp;" - "&amp;TEXT(E936,"dddd")</f>
        <v>4 - Thursday</v>
      </c>
      <c r="Y936" s="27" t="str">
        <f aca="false">_xlfn.IFS(C936&lt;18,"Child (0-17)",C936&lt;40,"Young Adult (18-39)",C936&lt;60,"Adult (40-59)",TRUE(),"Senior (60+)")</f>
        <v>Young Adult (18-39)</v>
      </c>
      <c r="Z936" s="27" t="n">
        <f aca="false">ROUND(G936-E936,0)</f>
        <v>0</v>
      </c>
      <c r="AA936" s="27" t="n">
        <f aca="false">L936+M936</f>
        <v>91</v>
      </c>
      <c r="AB936" s="27" t="n">
        <f aca="false">IFERROR(ROUND(Q936/AA936,2),0)</f>
        <v>28.88</v>
      </c>
      <c r="AC936" s="27" t="str">
        <f aca="false">IF(AND(K936="Critical",N936="No"),"URGENT - No Bed","Normal")</f>
        <v>Normal</v>
      </c>
      <c r="AD936" s="33" t="n">
        <f aca="false">INDEX(Lookup_Tables!$B$3:$B$12,MATCH(H936,Lookup_Tables!$A$3:$A$12,0))</f>
        <v>3000000</v>
      </c>
      <c r="AE936" s="27" t="str">
        <f aca="false">INDEX(Lookup_Tables!$C$3:$C$12,MATCH(H936,Lookup_Tables!$A$3:$A$12,0))</f>
        <v>Dr. Pooja Iyer</v>
      </c>
      <c r="AF936" s="27" t="str">
        <f aca="false">IFERROR(INDEX(Lookup_Tables!$F$16:$F$45,MATCH(I936,Lookup_Tables!$E$16:$E$45,0)),"N/A")</f>
        <v>EMP214</v>
      </c>
      <c r="AG936" s="27" t="n">
        <f aca="false">_xlfn.IFS(R936="Recovered",4,R936="Referred",3,R936="Admitted",2,R936="Deceased",1,TRUE(),0)</f>
        <v>4</v>
      </c>
      <c r="AH936" s="27" t="str">
        <f aca="false">IF(T936&gt;=4,"Satisfied",IF(T936&gt;=3,"Neutral","Needs Improvement"))</f>
        <v>Satisfied</v>
      </c>
    </row>
    <row r="937" customFormat="false" ht="15" hidden="false" customHeight="false" outlineLevel="0" collapsed="false">
      <c r="A937" s="30" t="s">
        <v>6543</v>
      </c>
      <c r="B937" s="30" t="s">
        <v>1407</v>
      </c>
      <c r="C937" s="30" t="n">
        <v>19</v>
      </c>
      <c r="D937" s="30" t="s">
        <v>121</v>
      </c>
      <c r="E937" s="31" t="n">
        <v>45521</v>
      </c>
      <c r="F937" s="30" t="s">
        <v>901</v>
      </c>
      <c r="G937" s="31" t="n">
        <v>45525</v>
      </c>
      <c r="H937" s="30" t="s">
        <v>146</v>
      </c>
      <c r="I937" s="30" t="s">
        <v>176</v>
      </c>
      <c r="J937" s="30" t="s">
        <v>177</v>
      </c>
      <c r="K937" s="30" t="s">
        <v>126</v>
      </c>
      <c r="L937" s="30" t="n">
        <v>21</v>
      </c>
      <c r="M937" s="30" t="n">
        <v>122</v>
      </c>
      <c r="N937" s="30" t="s">
        <v>186</v>
      </c>
      <c r="O937" s="30" t="s">
        <v>171</v>
      </c>
      <c r="P937" s="30" t="s">
        <v>187</v>
      </c>
      <c r="Q937" s="32" t="n">
        <v>7722.54</v>
      </c>
      <c r="R937" s="30" t="s">
        <v>130</v>
      </c>
      <c r="S937" s="30" t="s">
        <v>157</v>
      </c>
      <c r="T937" s="30" t="n">
        <v>4</v>
      </c>
      <c r="U937" s="30" t="n">
        <f aca="false">YEAR(E937)</f>
        <v>2024</v>
      </c>
      <c r="V937" s="30" t="str">
        <f aca="false">TEXT(E937,"MMM-YYYY")</f>
        <v>Aug-2024</v>
      </c>
      <c r="W937" s="30" t="n">
        <f aca="false">MONTH(E937)</f>
        <v>8</v>
      </c>
      <c r="X937" s="30" t="str">
        <f aca="false">TEXT(WEEKDAY(E937,2),"0")&amp;" - "&amp;TEXT(E937,"dddd")</f>
        <v>6 - Saturday</v>
      </c>
      <c r="Y937" s="30" t="str">
        <f aca="false">_xlfn.IFS(C937&lt;18,"Child (0-17)",C937&lt;40,"Young Adult (18-39)",C937&lt;60,"Adult (40-59)",TRUE(),"Senior (60+)")</f>
        <v>Young Adult (18-39)</v>
      </c>
      <c r="Z937" s="30" t="n">
        <f aca="false">ROUND(G937-E937,0)</f>
        <v>4</v>
      </c>
      <c r="AA937" s="30" t="n">
        <f aca="false">L937+M937</f>
        <v>143</v>
      </c>
      <c r="AB937" s="30" t="n">
        <f aca="false">IFERROR(ROUND(Q937/AA937,2),0)</f>
        <v>54</v>
      </c>
      <c r="AC937" s="30" t="str">
        <f aca="false">IF(AND(K937="Critical",N937="No"),"URGENT - No Bed","Normal")</f>
        <v>Normal</v>
      </c>
      <c r="AD937" s="34" t="n">
        <f aca="false">INDEX(Lookup_Tables!$B$3:$B$12,MATCH(H937,Lookup_Tables!$A$3:$A$12,0))</f>
        <v>2700000</v>
      </c>
      <c r="AE937" s="30" t="str">
        <f aca="false">INDEX(Lookup_Tables!$C$3:$C$12,MATCH(H937,Lookup_Tables!$A$3:$A$12,0))</f>
        <v>Dr. Vikram Singh</v>
      </c>
      <c r="AF937" s="30" t="str">
        <f aca="false">IFERROR(INDEX(Lookup_Tables!$F$16:$F$45,MATCH(I937,Lookup_Tables!$E$16:$E$45,0)),"N/A")</f>
        <v>EMP227</v>
      </c>
      <c r="AG937" s="30" t="n">
        <f aca="false">_xlfn.IFS(R937="Recovered",4,R937="Referred",3,R937="Admitted",2,R937="Deceased",1,TRUE(),0)</f>
        <v>4</v>
      </c>
      <c r="AH937" s="30" t="str">
        <f aca="false">IF(T937&gt;=4,"Satisfied",IF(T937&gt;=3,"Neutral","Needs Improvement"))</f>
        <v>Satisfied</v>
      </c>
    </row>
    <row r="938" customFormat="false" ht="15" hidden="false" customHeight="false" outlineLevel="0" collapsed="false">
      <c r="A938" s="27" t="s">
        <v>4816</v>
      </c>
      <c r="B938" s="27" t="s">
        <v>189</v>
      </c>
      <c r="C938" s="27" t="n">
        <v>35</v>
      </c>
      <c r="D938" s="27" t="s">
        <v>181</v>
      </c>
      <c r="E938" s="28" t="n">
        <v>45589</v>
      </c>
      <c r="F938" s="27" t="s">
        <v>1907</v>
      </c>
      <c r="G938" s="28" t="n">
        <v>45591</v>
      </c>
      <c r="H938" s="27" t="s">
        <v>161</v>
      </c>
      <c r="I938" s="27" t="s">
        <v>538</v>
      </c>
      <c r="J938" s="27" t="s">
        <v>385</v>
      </c>
      <c r="K938" s="27" t="s">
        <v>126</v>
      </c>
      <c r="L938" s="27" t="n">
        <v>12</v>
      </c>
      <c r="M938" s="27" t="n">
        <v>116</v>
      </c>
      <c r="N938" s="27" t="s">
        <v>186</v>
      </c>
      <c r="O938" s="27" t="s">
        <v>149</v>
      </c>
      <c r="P938" s="27" t="s">
        <v>140</v>
      </c>
      <c r="Q938" s="29" t="n">
        <v>7345.66</v>
      </c>
      <c r="R938" s="27" t="s">
        <v>130</v>
      </c>
      <c r="S938" s="27" t="s">
        <v>178</v>
      </c>
      <c r="T938" s="27" t="n">
        <v>5</v>
      </c>
      <c r="U938" s="27" t="n">
        <f aca="false">YEAR(E938)</f>
        <v>2024</v>
      </c>
      <c r="V938" s="27" t="str">
        <f aca="false">TEXT(E938,"MMM-YYYY")</f>
        <v>Oct-2024</v>
      </c>
      <c r="W938" s="27" t="n">
        <f aca="false">MONTH(E938)</f>
        <v>10</v>
      </c>
      <c r="X938" s="27" t="str">
        <f aca="false">TEXT(WEEKDAY(E938,2),"0")&amp;" - "&amp;TEXT(E938,"dddd")</f>
        <v>4 - Thursday</v>
      </c>
      <c r="Y938" s="27" t="str">
        <f aca="false">_xlfn.IFS(C938&lt;18,"Child (0-17)",C938&lt;40,"Young Adult (18-39)",C938&lt;60,"Adult (40-59)",TRUE(),"Senior (60+)")</f>
        <v>Young Adult (18-39)</v>
      </c>
      <c r="Z938" s="27" t="n">
        <f aca="false">ROUND(G938-E938,0)</f>
        <v>2</v>
      </c>
      <c r="AA938" s="27" t="n">
        <f aca="false">L938+M938</f>
        <v>128</v>
      </c>
      <c r="AB938" s="27" t="n">
        <f aca="false">IFERROR(ROUND(Q938/AA938,2),0)</f>
        <v>57.39</v>
      </c>
      <c r="AC938" s="27" t="str">
        <f aca="false">IF(AND(K938="Critical",N938="No"),"URGENT - No Bed","Normal")</f>
        <v>Normal</v>
      </c>
      <c r="AD938" s="33" t="n">
        <f aca="false">INDEX(Lookup_Tables!$B$3:$B$12,MATCH(H938,Lookup_Tables!$A$3:$A$12,0))</f>
        <v>3600000</v>
      </c>
      <c r="AE938" s="27" t="str">
        <f aca="false">INDEX(Lookup_Tables!$C$3:$C$12,MATCH(H938,Lookup_Tables!$A$3:$A$12,0))</f>
        <v>Dr. Sameer Joshi</v>
      </c>
      <c r="AF938" s="27" t="str">
        <f aca="false">IFERROR(INDEX(Lookup_Tables!$F$16:$F$45,MATCH(I938,Lookup_Tables!$E$16:$E$45,0)),"N/A")</f>
        <v>EMP221</v>
      </c>
      <c r="AG938" s="27" t="n">
        <f aca="false">_xlfn.IFS(R938="Recovered",4,R938="Referred",3,R938="Admitted",2,R938="Deceased",1,TRUE(),0)</f>
        <v>4</v>
      </c>
      <c r="AH938" s="27" t="str">
        <f aca="false">IF(T938&gt;=4,"Satisfied",IF(T938&gt;=3,"Neutral","Needs Improvement"))</f>
        <v>Satisfied</v>
      </c>
    </row>
    <row r="939" customFormat="false" ht="15" hidden="false" customHeight="false" outlineLevel="0" collapsed="false">
      <c r="A939" s="30" t="s">
        <v>4323</v>
      </c>
      <c r="B939" s="30" t="s">
        <v>4324</v>
      </c>
      <c r="C939" s="30" t="n">
        <v>68</v>
      </c>
      <c r="D939" s="30" t="s">
        <v>121</v>
      </c>
      <c r="E939" s="31" t="n">
        <v>45552</v>
      </c>
      <c r="F939" s="30" t="s">
        <v>1860</v>
      </c>
      <c r="G939" s="31" t="n">
        <v>45552</v>
      </c>
      <c r="H939" s="30" t="s">
        <v>236</v>
      </c>
      <c r="I939" s="30" t="s">
        <v>323</v>
      </c>
      <c r="J939" s="30" t="s">
        <v>455</v>
      </c>
      <c r="K939" s="30" t="s">
        <v>138</v>
      </c>
      <c r="L939" s="30" t="n">
        <v>88</v>
      </c>
      <c r="M939" s="30" t="n">
        <v>17</v>
      </c>
      <c r="N939" s="30" t="s">
        <v>127</v>
      </c>
      <c r="O939" s="30" t="s">
        <v>139</v>
      </c>
      <c r="P939" s="30" t="s">
        <v>140</v>
      </c>
      <c r="Q939" s="32" t="n">
        <v>2211.22</v>
      </c>
      <c r="R939" s="30" t="s">
        <v>130</v>
      </c>
      <c r="S939" s="30" t="s">
        <v>335</v>
      </c>
      <c r="T939" s="30" t="n">
        <v>5</v>
      </c>
      <c r="U939" s="30" t="n">
        <f aca="false">YEAR(E939)</f>
        <v>2024</v>
      </c>
      <c r="V939" s="30" t="str">
        <f aca="false">TEXT(E939,"MMM-YYYY")</f>
        <v>Sep-2024</v>
      </c>
      <c r="W939" s="30" t="n">
        <f aca="false">MONTH(E939)</f>
        <v>9</v>
      </c>
      <c r="X939" s="30" t="str">
        <f aca="false">TEXT(WEEKDAY(E939,2),"0")&amp;" - "&amp;TEXT(E939,"dddd")</f>
        <v>2 - Tuesday</v>
      </c>
      <c r="Y939" s="30" t="str">
        <f aca="false">_xlfn.IFS(C939&lt;18,"Child (0-17)",C939&lt;40,"Young Adult (18-39)",C939&lt;60,"Adult (40-59)",TRUE(),"Senior (60+)")</f>
        <v>Senior (60+)</v>
      </c>
      <c r="Z939" s="30" t="n">
        <f aca="false">ROUND(G939-E939,0)</f>
        <v>0</v>
      </c>
      <c r="AA939" s="30" t="n">
        <f aca="false">L939+M939</f>
        <v>105</v>
      </c>
      <c r="AB939" s="30" t="n">
        <f aca="false">IFERROR(ROUND(Q939/AA939,2),0)</f>
        <v>21.06</v>
      </c>
      <c r="AC939" s="30" t="str">
        <f aca="false">IF(AND(K939="Critical",N939="No"),"URGENT - No Bed","Normal")</f>
        <v>Normal</v>
      </c>
      <c r="AD939" s="34" t="n">
        <f aca="false">INDEX(Lookup_Tables!$B$3:$B$12,MATCH(H939,Lookup_Tables!$A$3:$A$12,0))</f>
        <v>3900000</v>
      </c>
      <c r="AE939" s="30" t="str">
        <f aca="false">INDEX(Lookup_Tables!$C$3:$C$12,MATCH(H939,Lookup_Tables!$A$3:$A$12,0))</f>
        <v>Dr. Rina Mehta</v>
      </c>
      <c r="AF939" s="30" t="str">
        <f aca="false">IFERROR(INDEX(Lookup_Tables!$F$16:$F$45,MATCH(I939,Lookup_Tables!$E$16:$E$45,0)),"N/A")</f>
        <v>EMP216</v>
      </c>
      <c r="AG939" s="30" t="n">
        <f aca="false">_xlfn.IFS(R939="Recovered",4,R939="Referred",3,R939="Admitted",2,R939="Deceased",1,TRUE(),0)</f>
        <v>4</v>
      </c>
      <c r="AH939" s="30" t="str">
        <f aca="false">IF(T939&gt;=4,"Satisfied",IF(T939&gt;=3,"Neutral","Needs Improvement"))</f>
        <v>Satisfied</v>
      </c>
    </row>
    <row r="940" customFormat="false" ht="15" hidden="false" customHeight="false" outlineLevel="0" collapsed="false">
      <c r="A940" s="27" t="s">
        <v>4101</v>
      </c>
      <c r="B940" s="27" t="s">
        <v>4102</v>
      </c>
      <c r="C940" s="27" t="n">
        <v>30</v>
      </c>
      <c r="D940" s="27" t="s">
        <v>121</v>
      </c>
      <c r="E940" s="28" t="n">
        <v>45404</v>
      </c>
      <c r="F940" s="27" t="s">
        <v>1104</v>
      </c>
      <c r="G940" s="28" t="n">
        <v>45407</v>
      </c>
      <c r="H940" s="27" t="s">
        <v>236</v>
      </c>
      <c r="I940" s="27" t="s">
        <v>237</v>
      </c>
      <c r="J940" s="27" t="s">
        <v>287</v>
      </c>
      <c r="K940" s="27" t="s">
        <v>156</v>
      </c>
      <c r="L940" s="27" t="n">
        <v>61</v>
      </c>
      <c r="M940" s="27" t="n">
        <v>70</v>
      </c>
      <c r="N940" s="27" t="s">
        <v>127</v>
      </c>
      <c r="O940" s="27" t="s">
        <v>171</v>
      </c>
      <c r="P940" s="27" t="s">
        <v>150</v>
      </c>
      <c r="Q940" s="29" t="n">
        <v>3971.8</v>
      </c>
      <c r="R940" s="27" t="s">
        <v>130</v>
      </c>
      <c r="S940" s="27" t="s">
        <v>151</v>
      </c>
      <c r="T940" s="27" t="n">
        <v>4</v>
      </c>
      <c r="U940" s="27" t="n">
        <f aca="false">YEAR(E940)</f>
        <v>2024</v>
      </c>
      <c r="V940" s="27" t="str">
        <f aca="false">TEXT(E940,"MMM-YYYY")</f>
        <v>Apr-2024</v>
      </c>
      <c r="W940" s="27" t="n">
        <f aca="false">MONTH(E940)</f>
        <v>4</v>
      </c>
      <c r="X940" s="27" t="str">
        <f aca="false">TEXT(WEEKDAY(E940,2),"0")&amp;" - "&amp;TEXT(E940,"dddd")</f>
        <v>1 - Monday</v>
      </c>
      <c r="Y940" s="27" t="str">
        <f aca="false">_xlfn.IFS(C940&lt;18,"Child (0-17)",C940&lt;40,"Young Adult (18-39)",C940&lt;60,"Adult (40-59)",TRUE(),"Senior (60+)")</f>
        <v>Young Adult (18-39)</v>
      </c>
      <c r="Z940" s="27" t="n">
        <f aca="false">ROUND(G940-E940,0)</f>
        <v>3</v>
      </c>
      <c r="AA940" s="27" t="n">
        <f aca="false">L940+M940</f>
        <v>131</v>
      </c>
      <c r="AB940" s="27" t="n">
        <f aca="false">IFERROR(ROUND(Q940/AA940,2),0)</f>
        <v>30.32</v>
      </c>
      <c r="AC940" s="27" t="str">
        <f aca="false">IF(AND(K940="Critical",N940="No"),"URGENT - No Bed","Normal")</f>
        <v>Normal</v>
      </c>
      <c r="AD940" s="33" t="n">
        <f aca="false">INDEX(Lookup_Tables!$B$3:$B$12,MATCH(H940,Lookup_Tables!$A$3:$A$12,0))</f>
        <v>3900000</v>
      </c>
      <c r="AE940" s="27" t="str">
        <f aca="false">INDEX(Lookup_Tables!$C$3:$C$12,MATCH(H940,Lookup_Tables!$A$3:$A$12,0))</f>
        <v>Dr. Rina Mehta</v>
      </c>
      <c r="AF940" s="27" t="str">
        <f aca="false">IFERROR(INDEX(Lookup_Tables!$F$16:$F$45,MATCH(I940,Lookup_Tables!$E$16:$E$45,0)),"N/A")</f>
        <v>EMP215</v>
      </c>
      <c r="AG940" s="27" t="n">
        <f aca="false">_xlfn.IFS(R940="Recovered",4,R940="Referred",3,R940="Admitted",2,R940="Deceased",1,TRUE(),0)</f>
        <v>4</v>
      </c>
      <c r="AH940" s="27" t="str">
        <f aca="false">IF(T940&gt;=4,"Satisfied",IF(T940&gt;=3,"Neutral","Needs Improvement"))</f>
        <v>Satisfied</v>
      </c>
    </row>
    <row r="941" customFormat="false" ht="15" hidden="false" customHeight="false" outlineLevel="0" collapsed="false">
      <c r="A941" s="30" t="s">
        <v>6619</v>
      </c>
      <c r="B941" s="30" t="s">
        <v>505</v>
      </c>
      <c r="C941" s="30" t="n">
        <v>8</v>
      </c>
      <c r="D941" s="30" t="s">
        <v>121</v>
      </c>
      <c r="E941" s="31" t="n">
        <v>45305</v>
      </c>
      <c r="F941" s="30" t="s">
        <v>1214</v>
      </c>
      <c r="G941" s="31" t="n">
        <v>45311</v>
      </c>
      <c r="H941" s="30" t="s">
        <v>217</v>
      </c>
      <c r="I941" s="30" t="s">
        <v>282</v>
      </c>
      <c r="J941" s="30" t="s">
        <v>294</v>
      </c>
      <c r="K941" s="30" t="s">
        <v>126</v>
      </c>
      <c r="L941" s="30" t="n">
        <v>25</v>
      </c>
      <c r="M941" s="30" t="n">
        <v>66</v>
      </c>
      <c r="N941" s="30" t="s">
        <v>127</v>
      </c>
      <c r="O941" s="30" t="s">
        <v>171</v>
      </c>
      <c r="P941" s="30" t="s">
        <v>187</v>
      </c>
      <c r="Q941" s="32" t="n">
        <v>6655.27</v>
      </c>
      <c r="R941" s="30" t="s">
        <v>130</v>
      </c>
      <c r="S941" s="30" t="s">
        <v>164</v>
      </c>
      <c r="T941" s="30" t="n">
        <v>3</v>
      </c>
      <c r="U941" s="30" t="n">
        <f aca="false">YEAR(E941)</f>
        <v>2024</v>
      </c>
      <c r="V941" s="30" t="str">
        <f aca="false">TEXT(E941,"MMM-YYYY")</f>
        <v>Jan-2024</v>
      </c>
      <c r="W941" s="30" t="n">
        <f aca="false">MONTH(E941)</f>
        <v>1</v>
      </c>
      <c r="X941" s="30" t="str">
        <f aca="false">TEXT(WEEKDAY(E941,2),"0")&amp;" - "&amp;TEXT(E941,"dddd")</f>
        <v>7 - Sunday</v>
      </c>
      <c r="Y941" s="30" t="str">
        <f aca="false">_xlfn.IFS(C941&lt;18,"Child (0-17)",C941&lt;40,"Young Adult (18-39)",C941&lt;60,"Adult (40-59)",TRUE(),"Senior (60+)")</f>
        <v>Child (0-17)</v>
      </c>
      <c r="Z941" s="30" t="n">
        <f aca="false">ROUND(G941-E941,0)</f>
        <v>6</v>
      </c>
      <c r="AA941" s="30" t="n">
        <f aca="false">L941+M941</f>
        <v>91</v>
      </c>
      <c r="AB941" s="30" t="n">
        <f aca="false">IFERROR(ROUND(Q941/AA941,2),0)</f>
        <v>73.13</v>
      </c>
      <c r="AC941" s="30" t="str">
        <f aca="false">IF(AND(K941="Critical",N941="No"),"URGENT - No Bed","Normal")</f>
        <v>Normal</v>
      </c>
      <c r="AD941" s="34" t="n">
        <f aca="false">INDEX(Lookup_Tables!$B$3:$B$12,MATCH(H941,Lookup_Tables!$A$3:$A$12,0))</f>
        <v>4200000</v>
      </c>
      <c r="AE941" s="30" t="str">
        <f aca="false">INDEX(Lookup_Tables!$C$3:$C$12,MATCH(H941,Lookup_Tables!$A$3:$A$12,0))</f>
        <v>Dr. Anil Kapoor</v>
      </c>
      <c r="AF941" s="30" t="str">
        <f aca="false">IFERROR(INDEX(Lookup_Tables!$F$16:$F$45,MATCH(I941,Lookup_Tables!$E$16:$E$45,0)),"N/A")</f>
        <v>EMP200</v>
      </c>
      <c r="AG941" s="30" t="n">
        <f aca="false">_xlfn.IFS(R941="Recovered",4,R941="Referred",3,R941="Admitted",2,R941="Deceased",1,TRUE(),0)</f>
        <v>4</v>
      </c>
      <c r="AH941" s="30" t="str">
        <f aca="false">IF(T941&gt;=4,"Satisfied",IF(T941&gt;=3,"Neutral","Needs Improvement"))</f>
        <v>Neutral</v>
      </c>
    </row>
    <row r="942" customFormat="false" ht="15" hidden="false" customHeight="false" outlineLevel="0" collapsed="false">
      <c r="A942" s="27" t="s">
        <v>348</v>
      </c>
      <c r="B942" s="27" t="s">
        <v>3942</v>
      </c>
      <c r="C942" s="27" t="n">
        <v>61</v>
      </c>
      <c r="D942" s="27" t="s">
        <v>121</v>
      </c>
      <c r="E942" s="28" t="n">
        <v>45623</v>
      </c>
      <c r="F942" s="27" t="s">
        <v>350</v>
      </c>
      <c r="G942" s="28" t="n">
        <v>45623</v>
      </c>
      <c r="H942" s="27" t="s">
        <v>146</v>
      </c>
      <c r="I942" s="27" t="s">
        <v>176</v>
      </c>
      <c r="J942" s="27" t="s">
        <v>177</v>
      </c>
      <c r="K942" s="27" t="s">
        <v>138</v>
      </c>
      <c r="L942" s="27" t="n">
        <v>68</v>
      </c>
      <c r="M942" s="27" t="n">
        <v>36</v>
      </c>
      <c r="N942" s="27" t="s">
        <v>127</v>
      </c>
      <c r="O942" s="27" t="s">
        <v>149</v>
      </c>
      <c r="P942" s="27" t="s">
        <v>150</v>
      </c>
      <c r="Q942" s="29" t="n">
        <v>2345.06</v>
      </c>
      <c r="R942" s="27" t="s">
        <v>130</v>
      </c>
      <c r="S942" s="27" t="s">
        <v>164</v>
      </c>
      <c r="T942" s="27" t="n">
        <v>5</v>
      </c>
      <c r="U942" s="27" t="n">
        <f aca="false">YEAR(E942)</f>
        <v>2024</v>
      </c>
      <c r="V942" s="27" t="str">
        <f aca="false">TEXT(E942,"MMM-YYYY")</f>
        <v>Nov-2024</v>
      </c>
      <c r="W942" s="27" t="n">
        <f aca="false">MONTH(E942)</f>
        <v>11</v>
      </c>
      <c r="X942" s="27" t="str">
        <f aca="false">TEXT(WEEKDAY(E942,2),"0")&amp;" - "&amp;TEXT(E942,"dddd")</f>
        <v>3 - Wednesday</v>
      </c>
      <c r="Y942" s="27" t="str">
        <f aca="false">_xlfn.IFS(C942&lt;18,"Child (0-17)",C942&lt;40,"Young Adult (18-39)",C942&lt;60,"Adult (40-59)",TRUE(),"Senior (60+)")</f>
        <v>Senior (60+)</v>
      </c>
      <c r="Z942" s="27" t="n">
        <f aca="false">ROUND(G942-E942,0)</f>
        <v>0</v>
      </c>
      <c r="AA942" s="27" t="n">
        <f aca="false">L942+M942</f>
        <v>104</v>
      </c>
      <c r="AB942" s="27" t="n">
        <f aca="false">IFERROR(ROUND(Q942/AA942,2),0)</f>
        <v>22.55</v>
      </c>
      <c r="AC942" s="27" t="str">
        <f aca="false">IF(AND(K942="Critical",N942="No"),"URGENT - No Bed","Normal")</f>
        <v>Normal</v>
      </c>
      <c r="AD942" s="33" t="n">
        <f aca="false">INDEX(Lookup_Tables!$B$3:$B$12,MATCH(H942,Lookup_Tables!$A$3:$A$12,0))</f>
        <v>2700000</v>
      </c>
      <c r="AE942" s="27" t="str">
        <f aca="false">INDEX(Lookup_Tables!$C$3:$C$12,MATCH(H942,Lookup_Tables!$A$3:$A$12,0))</f>
        <v>Dr. Vikram Singh</v>
      </c>
      <c r="AF942" s="27" t="str">
        <f aca="false">IFERROR(INDEX(Lookup_Tables!$F$16:$F$45,MATCH(I942,Lookup_Tables!$E$16:$E$45,0)),"N/A")</f>
        <v>EMP227</v>
      </c>
      <c r="AG942" s="27" t="n">
        <f aca="false">_xlfn.IFS(R942="Recovered",4,R942="Referred",3,R942="Admitted",2,R942="Deceased",1,TRUE(),0)</f>
        <v>4</v>
      </c>
      <c r="AH942" s="27" t="str">
        <f aca="false">IF(T942&gt;=4,"Satisfied",IF(T942&gt;=3,"Neutral","Needs Improvement"))</f>
        <v>Satisfied</v>
      </c>
    </row>
    <row r="943" customFormat="false" ht="15" hidden="false" customHeight="false" outlineLevel="0" collapsed="false">
      <c r="A943" s="30" t="s">
        <v>1264</v>
      </c>
      <c r="B943" s="30" t="s">
        <v>1265</v>
      </c>
      <c r="C943" s="30" t="n">
        <v>17</v>
      </c>
      <c r="D943" s="30" t="s">
        <v>181</v>
      </c>
      <c r="E943" s="31" t="n">
        <v>45634</v>
      </c>
      <c r="F943" s="30" t="s">
        <v>487</v>
      </c>
      <c r="G943" s="31" t="n">
        <v>45634</v>
      </c>
      <c r="H943" s="30" t="s">
        <v>123</v>
      </c>
      <c r="I943" s="30" t="s">
        <v>124</v>
      </c>
      <c r="J943" s="30" t="s">
        <v>305</v>
      </c>
      <c r="K943" s="30" t="s">
        <v>138</v>
      </c>
      <c r="L943" s="30" t="n">
        <v>56</v>
      </c>
      <c r="M943" s="30" t="n">
        <v>31</v>
      </c>
      <c r="N943" s="30" t="s">
        <v>127</v>
      </c>
      <c r="O943" s="30" t="s">
        <v>128</v>
      </c>
      <c r="P943" s="30" t="s">
        <v>129</v>
      </c>
      <c r="Q943" s="32" t="n">
        <v>1702.75</v>
      </c>
      <c r="R943" s="30" t="s">
        <v>130</v>
      </c>
      <c r="S943" s="30" t="s">
        <v>335</v>
      </c>
      <c r="T943" s="30" t="n">
        <v>3</v>
      </c>
      <c r="U943" s="30" t="n">
        <f aca="false">YEAR(E943)</f>
        <v>2024</v>
      </c>
      <c r="V943" s="30" t="str">
        <f aca="false">TEXT(E943,"MMM-YYYY")</f>
        <v>Dec-2024</v>
      </c>
      <c r="W943" s="30" t="n">
        <f aca="false">MONTH(E943)</f>
        <v>12</v>
      </c>
      <c r="X943" s="30" t="str">
        <f aca="false">TEXT(WEEKDAY(E943,2),"0")&amp;" - "&amp;TEXT(E943,"dddd")</f>
        <v>7 - Sunday</v>
      </c>
      <c r="Y943" s="30" t="str">
        <f aca="false">_xlfn.IFS(C943&lt;18,"Child (0-17)",C943&lt;40,"Young Adult (18-39)",C943&lt;60,"Adult (40-59)",TRUE(),"Senior (60+)")</f>
        <v>Child (0-17)</v>
      </c>
      <c r="Z943" s="30" t="n">
        <f aca="false">ROUND(G943-E943,0)</f>
        <v>0</v>
      </c>
      <c r="AA943" s="30" t="n">
        <f aca="false">L943+M943</f>
        <v>87</v>
      </c>
      <c r="AB943" s="30" t="n">
        <f aca="false">IFERROR(ROUND(Q943/AA943,2),0)</f>
        <v>19.57</v>
      </c>
      <c r="AC943" s="30" t="str">
        <f aca="false">IF(AND(K943="Critical",N943="No"),"URGENT - No Bed","Normal")</f>
        <v>Normal</v>
      </c>
      <c r="AD943" s="34" t="n">
        <f aca="false">INDEX(Lookup_Tables!$B$3:$B$12,MATCH(H943,Lookup_Tables!$A$3:$A$12,0))</f>
        <v>2200000</v>
      </c>
      <c r="AE943" s="30" t="str">
        <f aca="false">INDEX(Lookup_Tables!$C$3:$C$12,MATCH(H943,Lookup_Tables!$A$3:$A$12,0))</f>
        <v>Dr. Rohan Das</v>
      </c>
      <c r="AF943" s="30" t="str">
        <f aca="false">IFERROR(INDEX(Lookup_Tables!$F$16:$F$45,MATCH(I943,Lookup_Tables!$E$16:$E$45,0)),"N/A")</f>
        <v>EMP205</v>
      </c>
      <c r="AG943" s="30" t="n">
        <f aca="false">_xlfn.IFS(R943="Recovered",4,R943="Referred",3,R943="Admitted",2,R943="Deceased",1,TRUE(),0)</f>
        <v>4</v>
      </c>
      <c r="AH943" s="30" t="str">
        <f aca="false">IF(T943&gt;=4,"Satisfied",IF(T943&gt;=3,"Neutral","Needs Improvement"))</f>
        <v>Neutral</v>
      </c>
    </row>
    <row r="944" customFormat="false" ht="15" hidden="false" customHeight="false" outlineLevel="0" collapsed="false">
      <c r="A944" s="27" t="s">
        <v>5910</v>
      </c>
      <c r="B944" s="27" t="s">
        <v>505</v>
      </c>
      <c r="C944" s="27" t="n">
        <v>41</v>
      </c>
      <c r="D944" s="27" t="s">
        <v>121</v>
      </c>
      <c r="E944" s="28" t="n">
        <v>45293</v>
      </c>
      <c r="F944" s="27" t="s">
        <v>788</v>
      </c>
      <c r="G944" s="28" t="n">
        <v>45295</v>
      </c>
      <c r="H944" s="27" t="s">
        <v>183</v>
      </c>
      <c r="I944" s="27" t="s">
        <v>184</v>
      </c>
      <c r="J944" s="27" t="s">
        <v>476</v>
      </c>
      <c r="K944" s="27" t="s">
        <v>156</v>
      </c>
      <c r="L944" s="27" t="n">
        <v>61</v>
      </c>
      <c r="M944" s="27" t="n">
        <v>63</v>
      </c>
      <c r="N944" s="27" t="s">
        <v>186</v>
      </c>
      <c r="O944" s="27" t="s">
        <v>128</v>
      </c>
      <c r="P944" s="27" t="s">
        <v>129</v>
      </c>
      <c r="Q944" s="29" t="n">
        <v>4071</v>
      </c>
      <c r="R944" s="27" t="s">
        <v>130</v>
      </c>
      <c r="S944" s="27" t="s">
        <v>192</v>
      </c>
      <c r="T944" s="27" t="n">
        <v>4</v>
      </c>
      <c r="U944" s="27" t="n">
        <f aca="false">YEAR(E944)</f>
        <v>2024</v>
      </c>
      <c r="V944" s="27" t="str">
        <f aca="false">TEXT(E944,"MMM-YYYY")</f>
        <v>Jan-2024</v>
      </c>
      <c r="W944" s="27" t="n">
        <f aca="false">MONTH(E944)</f>
        <v>1</v>
      </c>
      <c r="X944" s="27" t="str">
        <f aca="false">TEXT(WEEKDAY(E944,2),"0")&amp;" - "&amp;TEXT(E944,"dddd")</f>
        <v>2 - Tuesday</v>
      </c>
      <c r="Y944" s="27" t="str">
        <f aca="false">_xlfn.IFS(C944&lt;18,"Child (0-17)",C944&lt;40,"Young Adult (18-39)",C944&lt;60,"Adult (40-59)",TRUE(),"Senior (60+)")</f>
        <v>Adult (40-59)</v>
      </c>
      <c r="Z944" s="27" t="n">
        <f aca="false">ROUND(G944-E944,0)</f>
        <v>2</v>
      </c>
      <c r="AA944" s="27" t="n">
        <f aca="false">L944+M944</f>
        <v>124</v>
      </c>
      <c r="AB944" s="27" t="n">
        <f aca="false">IFERROR(ROUND(Q944/AA944,2),0)</f>
        <v>32.83</v>
      </c>
      <c r="AC944" s="27" t="str">
        <f aca="false">IF(AND(K944="Critical",N944="No"),"URGENT - No Bed","Normal")</f>
        <v>Normal</v>
      </c>
      <c r="AD944" s="33" t="n">
        <f aca="false">INDEX(Lookup_Tables!$B$3:$B$12,MATCH(H944,Lookup_Tables!$A$3:$A$12,0))</f>
        <v>3100000</v>
      </c>
      <c r="AE944" s="27" t="str">
        <f aca="false">INDEX(Lookup_Tables!$C$3:$C$12,MATCH(H944,Lookup_Tables!$A$3:$A$12,0))</f>
        <v>Dr. Kavita Rao</v>
      </c>
      <c r="AF944" s="27" t="str">
        <f aca="false">IFERROR(INDEX(Lookup_Tables!$F$16:$F$45,MATCH(I944,Lookup_Tables!$E$16:$E$45,0)),"N/A")</f>
        <v>EMP226</v>
      </c>
      <c r="AG944" s="27" t="n">
        <f aca="false">_xlfn.IFS(R944="Recovered",4,R944="Referred",3,R944="Admitted",2,R944="Deceased",1,TRUE(),0)</f>
        <v>4</v>
      </c>
      <c r="AH944" s="27" t="str">
        <f aca="false">IF(T944&gt;=4,"Satisfied",IF(T944&gt;=3,"Neutral","Needs Improvement"))</f>
        <v>Satisfied</v>
      </c>
    </row>
    <row r="945" customFormat="false" ht="15" hidden="false" customHeight="false" outlineLevel="0" collapsed="false">
      <c r="A945" s="30" t="s">
        <v>5179</v>
      </c>
      <c r="B945" s="30" t="s">
        <v>2455</v>
      </c>
      <c r="C945" s="30" t="n">
        <v>25</v>
      </c>
      <c r="D945" s="30" t="s">
        <v>181</v>
      </c>
      <c r="E945" s="31" t="n">
        <v>45456</v>
      </c>
      <c r="F945" s="30" t="s">
        <v>205</v>
      </c>
      <c r="G945" s="31" t="n">
        <v>45457</v>
      </c>
      <c r="H945" s="30" t="s">
        <v>217</v>
      </c>
      <c r="I945" s="30" t="s">
        <v>344</v>
      </c>
      <c r="J945" s="30" t="s">
        <v>388</v>
      </c>
      <c r="K945" s="30" t="s">
        <v>156</v>
      </c>
      <c r="L945" s="30" t="n">
        <v>61</v>
      </c>
      <c r="M945" s="30" t="n">
        <v>32</v>
      </c>
      <c r="N945" s="30" t="s">
        <v>127</v>
      </c>
      <c r="O945" s="30" t="s">
        <v>128</v>
      </c>
      <c r="P945" s="30" t="s">
        <v>129</v>
      </c>
      <c r="Q945" s="32" t="n">
        <v>2586.07</v>
      </c>
      <c r="R945" s="30" t="s">
        <v>130</v>
      </c>
      <c r="S945" s="30" t="s">
        <v>141</v>
      </c>
      <c r="T945" s="30" t="n">
        <v>4</v>
      </c>
      <c r="U945" s="30" t="n">
        <f aca="false">YEAR(E945)</f>
        <v>2024</v>
      </c>
      <c r="V945" s="30" t="str">
        <f aca="false">TEXT(E945,"MMM-YYYY")</f>
        <v>Jun-2024</v>
      </c>
      <c r="W945" s="30" t="n">
        <f aca="false">MONTH(E945)</f>
        <v>6</v>
      </c>
      <c r="X945" s="30" t="str">
        <f aca="false">TEXT(WEEKDAY(E945,2),"0")&amp;" - "&amp;TEXT(E945,"dddd")</f>
        <v>4 - Thursday</v>
      </c>
      <c r="Y945" s="30" t="str">
        <f aca="false">_xlfn.IFS(C945&lt;18,"Child (0-17)",C945&lt;40,"Young Adult (18-39)",C945&lt;60,"Adult (40-59)",TRUE(),"Senior (60+)")</f>
        <v>Young Adult (18-39)</v>
      </c>
      <c r="Z945" s="30" t="n">
        <f aca="false">ROUND(G945-E945,0)</f>
        <v>1</v>
      </c>
      <c r="AA945" s="30" t="n">
        <f aca="false">L945+M945</f>
        <v>93</v>
      </c>
      <c r="AB945" s="30" t="n">
        <f aca="false">IFERROR(ROUND(Q945/AA945,2),0)</f>
        <v>27.81</v>
      </c>
      <c r="AC945" s="30" t="str">
        <f aca="false">IF(AND(K945="Critical",N945="No"),"URGENT - No Bed","Normal")</f>
        <v>Normal</v>
      </c>
      <c r="AD945" s="34" t="n">
        <f aca="false">INDEX(Lookup_Tables!$B$3:$B$12,MATCH(H945,Lookup_Tables!$A$3:$A$12,0))</f>
        <v>4200000</v>
      </c>
      <c r="AE945" s="30" t="str">
        <f aca="false">INDEX(Lookup_Tables!$C$3:$C$12,MATCH(H945,Lookup_Tables!$A$3:$A$12,0))</f>
        <v>Dr. Anil Kapoor</v>
      </c>
      <c r="AF945" s="30" t="str">
        <f aca="false">IFERROR(INDEX(Lookup_Tables!$F$16:$F$45,MATCH(I945,Lookup_Tables!$E$16:$E$45,0)),"N/A")</f>
        <v>EMP201</v>
      </c>
      <c r="AG945" s="30" t="n">
        <f aca="false">_xlfn.IFS(R945="Recovered",4,R945="Referred",3,R945="Admitted",2,R945="Deceased",1,TRUE(),0)</f>
        <v>4</v>
      </c>
      <c r="AH945" s="30" t="str">
        <f aca="false">IF(T945&gt;=4,"Satisfied",IF(T945&gt;=3,"Neutral","Needs Improvement"))</f>
        <v>Satisfied</v>
      </c>
    </row>
    <row r="946" customFormat="false" ht="15" hidden="false" customHeight="false" outlineLevel="0" collapsed="false">
      <c r="A946" s="27" t="s">
        <v>2671</v>
      </c>
      <c r="B946" s="27" t="s">
        <v>2672</v>
      </c>
      <c r="C946" s="27" t="n">
        <v>32</v>
      </c>
      <c r="D946" s="27" t="s">
        <v>121</v>
      </c>
      <c r="E946" s="28" t="n">
        <v>45527</v>
      </c>
      <c r="F946" s="27" t="s">
        <v>759</v>
      </c>
      <c r="G946" s="28" t="n">
        <v>45533</v>
      </c>
      <c r="H946" s="27" t="s">
        <v>217</v>
      </c>
      <c r="I946" s="27" t="s">
        <v>344</v>
      </c>
      <c r="J946" s="27" t="s">
        <v>283</v>
      </c>
      <c r="K946" s="27" t="s">
        <v>126</v>
      </c>
      <c r="L946" s="27" t="n">
        <v>13</v>
      </c>
      <c r="M946" s="27" t="n">
        <v>53</v>
      </c>
      <c r="N946" s="27" t="s">
        <v>186</v>
      </c>
      <c r="O946" s="27" t="s">
        <v>171</v>
      </c>
      <c r="P946" s="27" t="s">
        <v>187</v>
      </c>
      <c r="Q946" s="29" t="n">
        <v>8025.5</v>
      </c>
      <c r="R946" s="27" t="s">
        <v>130</v>
      </c>
      <c r="S946" s="27" t="s">
        <v>157</v>
      </c>
      <c r="T946" s="27" t="n">
        <v>4</v>
      </c>
      <c r="U946" s="27" t="n">
        <f aca="false">YEAR(E946)</f>
        <v>2024</v>
      </c>
      <c r="V946" s="27" t="str">
        <f aca="false">TEXT(E946,"MMM-YYYY")</f>
        <v>Aug-2024</v>
      </c>
      <c r="W946" s="27" t="n">
        <f aca="false">MONTH(E946)</f>
        <v>8</v>
      </c>
      <c r="X946" s="27" t="str">
        <f aca="false">TEXT(WEEKDAY(E946,2),"0")&amp;" - "&amp;TEXT(E946,"dddd")</f>
        <v>5 - Friday</v>
      </c>
      <c r="Y946" s="27" t="str">
        <f aca="false">_xlfn.IFS(C946&lt;18,"Child (0-17)",C946&lt;40,"Young Adult (18-39)",C946&lt;60,"Adult (40-59)",TRUE(),"Senior (60+)")</f>
        <v>Young Adult (18-39)</v>
      </c>
      <c r="Z946" s="27" t="n">
        <f aca="false">ROUND(G946-E946,0)</f>
        <v>6</v>
      </c>
      <c r="AA946" s="27" t="n">
        <f aca="false">L946+M946</f>
        <v>66</v>
      </c>
      <c r="AB946" s="27" t="n">
        <f aca="false">IFERROR(ROUND(Q946/AA946,2),0)</f>
        <v>121.6</v>
      </c>
      <c r="AC946" s="27" t="str">
        <f aca="false">IF(AND(K946="Critical",N946="No"),"URGENT - No Bed","Normal")</f>
        <v>Normal</v>
      </c>
      <c r="AD946" s="33" t="n">
        <f aca="false">INDEX(Lookup_Tables!$B$3:$B$12,MATCH(H946,Lookup_Tables!$A$3:$A$12,0))</f>
        <v>4200000</v>
      </c>
      <c r="AE946" s="27" t="str">
        <f aca="false">INDEX(Lookup_Tables!$C$3:$C$12,MATCH(H946,Lookup_Tables!$A$3:$A$12,0))</f>
        <v>Dr. Anil Kapoor</v>
      </c>
      <c r="AF946" s="27" t="str">
        <f aca="false">IFERROR(INDEX(Lookup_Tables!$F$16:$F$45,MATCH(I946,Lookup_Tables!$E$16:$E$45,0)),"N/A")</f>
        <v>EMP201</v>
      </c>
      <c r="AG946" s="27" t="n">
        <f aca="false">_xlfn.IFS(R946="Recovered",4,R946="Referred",3,R946="Admitted",2,R946="Deceased",1,TRUE(),0)</f>
        <v>4</v>
      </c>
      <c r="AH946" s="27" t="str">
        <f aca="false">IF(T946&gt;=4,"Satisfied",IF(T946&gt;=3,"Neutral","Needs Improvement"))</f>
        <v>Satisfied</v>
      </c>
    </row>
    <row r="947" customFormat="false" ht="15" hidden="false" customHeight="false" outlineLevel="0" collapsed="false">
      <c r="A947" s="30" t="s">
        <v>2309</v>
      </c>
      <c r="B947" s="30" t="s">
        <v>2310</v>
      </c>
      <c r="C947" s="30" t="n">
        <v>52</v>
      </c>
      <c r="D947" s="30" t="s">
        <v>121</v>
      </c>
      <c r="E947" s="31" t="n">
        <v>45562</v>
      </c>
      <c r="F947" s="30" t="s">
        <v>2235</v>
      </c>
      <c r="G947" s="31" t="n">
        <v>45564</v>
      </c>
      <c r="H947" s="30" t="s">
        <v>206</v>
      </c>
      <c r="I947" s="30" t="s">
        <v>232</v>
      </c>
      <c r="J947" s="30" t="s">
        <v>469</v>
      </c>
      <c r="K947" s="30" t="s">
        <v>156</v>
      </c>
      <c r="L947" s="30" t="n">
        <v>50</v>
      </c>
      <c r="M947" s="30" t="n">
        <v>90</v>
      </c>
      <c r="N947" s="30" t="s">
        <v>127</v>
      </c>
      <c r="O947" s="30" t="s">
        <v>149</v>
      </c>
      <c r="P947" s="30" t="s">
        <v>140</v>
      </c>
      <c r="Q947" s="32" t="n">
        <v>4381.33</v>
      </c>
      <c r="R947" s="30" t="s">
        <v>130</v>
      </c>
      <c r="S947" s="30" t="s">
        <v>178</v>
      </c>
      <c r="T947" s="30" t="n">
        <v>4</v>
      </c>
      <c r="U947" s="30" t="n">
        <f aca="false">YEAR(E947)</f>
        <v>2024</v>
      </c>
      <c r="V947" s="30" t="str">
        <f aca="false">TEXT(E947,"MMM-YYYY")</f>
        <v>Sep-2024</v>
      </c>
      <c r="W947" s="30" t="n">
        <f aca="false">MONTH(E947)</f>
        <v>9</v>
      </c>
      <c r="X947" s="30" t="str">
        <f aca="false">TEXT(WEEKDAY(E947,2),"0")&amp;" - "&amp;TEXT(E947,"dddd")</f>
        <v>5 - Friday</v>
      </c>
      <c r="Y947" s="30" t="str">
        <f aca="false">_xlfn.IFS(C947&lt;18,"Child (0-17)",C947&lt;40,"Young Adult (18-39)",C947&lt;60,"Adult (40-59)",TRUE(),"Senior (60+)")</f>
        <v>Adult (40-59)</v>
      </c>
      <c r="Z947" s="30" t="n">
        <f aca="false">ROUND(G947-E947,0)</f>
        <v>2</v>
      </c>
      <c r="AA947" s="30" t="n">
        <f aca="false">L947+M947</f>
        <v>140</v>
      </c>
      <c r="AB947" s="30" t="n">
        <f aca="false">IFERROR(ROUND(Q947/AA947,2),0)</f>
        <v>31.3</v>
      </c>
      <c r="AC947" s="30" t="str">
        <f aca="false">IF(AND(K947="Critical",N947="No"),"URGENT - No Bed","Normal")</f>
        <v>Normal</v>
      </c>
      <c r="AD947" s="34" t="n">
        <f aca="false">INDEX(Lookup_Tables!$B$3:$B$12,MATCH(H947,Lookup_Tables!$A$3:$A$12,0))</f>
        <v>2800000</v>
      </c>
      <c r="AE947" s="30" t="str">
        <f aca="false">INDEX(Lookup_Tables!$C$3:$C$12,MATCH(H947,Lookup_Tables!$A$3:$A$12,0))</f>
        <v>Dr. Suresh Nair</v>
      </c>
      <c r="AF947" s="30" t="str">
        <f aca="false">IFERROR(INDEX(Lookup_Tables!$F$16:$F$45,MATCH(I947,Lookup_Tables!$E$16:$E$45,0)),"N/A")</f>
        <v>EMP210</v>
      </c>
      <c r="AG947" s="30" t="n">
        <f aca="false">_xlfn.IFS(R947="Recovered",4,R947="Referred",3,R947="Admitted",2,R947="Deceased",1,TRUE(),0)</f>
        <v>4</v>
      </c>
      <c r="AH947" s="30" t="str">
        <f aca="false">IF(T947&gt;=4,"Satisfied",IF(T947&gt;=3,"Neutral","Needs Improvement"))</f>
        <v>Satisfied</v>
      </c>
    </row>
    <row r="948" customFormat="false" ht="15" hidden="false" customHeight="false" outlineLevel="0" collapsed="false">
      <c r="A948" s="27" t="s">
        <v>6640</v>
      </c>
      <c r="B948" s="27" t="s">
        <v>3774</v>
      </c>
      <c r="C948" s="27" t="n">
        <v>33</v>
      </c>
      <c r="D948" s="27" t="s">
        <v>181</v>
      </c>
      <c r="E948" s="28" t="n">
        <v>45429</v>
      </c>
      <c r="F948" s="27" t="s">
        <v>299</v>
      </c>
      <c r="G948" s="28" t="n">
        <v>45430</v>
      </c>
      <c r="H948" s="27" t="s">
        <v>236</v>
      </c>
      <c r="I948" s="27" t="s">
        <v>266</v>
      </c>
      <c r="J948" s="27" t="s">
        <v>375</v>
      </c>
      <c r="K948" s="27" t="s">
        <v>138</v>
      </c>
      <c r="L948" s="27" t="n">
        <v>41</v>
      </c>
      <c r="M948" s="27" t="n">
        <v>31</v>
      </c>
      <c r="N948" s="27" t="s">
        <v>127</v>
      </c>
      <c r="O948" s="27" t="s">
        <v>171</v>
      </c>
      <c r="P948" s="27" t="s">
        <v>150</v>
      </c>
      <c r="Q948" s="29" t="n">
        <v>1580.28</v>
      </c>
      <c r="R948" s="27" t="s">
        <v>130</v>
      </c>
      <c r="S948" s="27" t="s">
        <v>178</v>
      </c>
      <c r="T948" s="27" t="n">
        <v>4</v>
      </c>
      <c r="U948" s="27" t="n">
        <f aca="false">YEAR(E948)</f>
        <v>2024</v>
      </c>
      <c r="V948" s="27" t="str">
        <f aca="false">TEXT(E948,"MMM-YYYY")</f>
        <v>May-2024</v>
      </c>
      <c r="W948" s="27" t="n">
        <f aca="false">MONTH(E948)</f>
        <v>5</v>
      </c>
      <c r="X948" s="27" t="str">
        <f aca="false">TEXT(WEEKDAY(E948,2),"0")&amp;" - "&amp;TEXT(E948,"dddd")</f>
        <v>5 - Friday</v>
      </c>
      <c r="Y948" s="27" t="str">
        <f aca="false">_xlfn.IFS(C948&lt;18,"Child (0-17)",C948&lt;40,"Young Adult (18-39)",C948&lt;60,"Adult (40-59)",TRUE(),"Senior (60+)")</f>
        <v>Young Adult (18-39)</v>
      </c>
      <c r="Z948" s="27" t="n">
        <f aca="false">ROUND(G948-E948,0)</f>
        <v>1</v>
      </c>
      <c r="AA948" s="27" t="n">
        <f aca="false">L948+M948</f>
        <v>72</v>
      </c>
      <c r="AB948" s="27" t="n">
        <f aca="false">IFERROR(ROUND(Q948/AA948,2),0)</f>
        <v>21.95</v>
      </c>
      <c r="AC948" s="27" t="str">
        <f aca="false">IF(AND(K948="Critical",N948="No"),"URGENT - No Bed","Normal")</f>
        <v>Normal</v>
      </c>
      <c r="AD948" s="33" t="n">
        <f aca="false">INDEX(Lookup_Tables!$B$3:$B$12,MATCH(H948,Lookup_Tables!$A$3:$A$12,0))</f>
        <v>3900000</v>
      </c>
      <c r="AE948" s="27" t="str">
        <f aca="false">INDEX(Lookup_Tables!$C$3:$C$12,MATCH(H948,Lookup_Tables!$A$3:$A$12,0))</f>
        <v>Dr. Rina Mehta</v>
      </c>
      <c r="AF948" s="27" t="str">
        <f aca="false">IFERROR(INDEX(Lookup_Tables!$F$16:$F$45,MATCH(I948,Lookup_Tables!$E$16:$E$45,0)),"N/A")</f>
        <v>EMP217</v>
      </c>
      <c r="AG948" s="27" t="n">
        <f aca="false">_xlfn.IFS(R948="Recovered",4,R948="Referred",3,R948="Admitted",2,R948="Deceased",1,TRUE(),0)</f>
        <v>4</v>
      </c>
      <c r="AH948" s="27" t="str">
        <f aca="false">IF(T948&gt;=4,"Satisfied",IF(T948&gt;=3,"Neutral","Needs Improvement"))</f>
        <v>Satisfied</v>
      </c>
    </row>
    <row r="949" customFormat="false" ht="15" hidden="false" customHeight="false" outlineLevel="0" collapsed="false">
      <c r="A949" s="30" t="s">
        <v>5412</v>
      </c>
      <c r="B949" s="30" t="s">
        <v>4649</v>
      </c>
      <c r="C949" s="30" t="n">
        <v>40</v>
      </c>
      <c r="D949" s="30" t="s">
        <v>121</v>
      </c>
      <c r="E949" s="31" t="n">
        <v>45480</v>
      </c>
      <c r="F949" s="30" t="s">
        <v>190</v>
      </c>
      <c r="G949" s="31" t="n">
        <v>45480</v>
      </c>
      <c r="H949" s="30" t="s">
        <v>168</v>
      </c>
      <c r="I949" s="30" t="s">
        <v>366</v>
      </c>
      <c r="J949" s="30" t="s">
        <v>371</v>
      </c>
      <c r="K949" s="30" t="s">
        <v>156</v>
      </c>
      <c r="L949" s="30" t="n">
        <v>20</v>
      </c>
      <c r="M949" s="30" t="n">
        <v>59</v>
      </c>
      <c r="N949" s="30" t="s">
        <v>127</v>
      </c>
      <c r="O949" s="30" t="s">
        <v>171</v>
      </c>
      <c r="P949" s="30" t="s">
        <v>150</v>
      </c>
      <c r="Q949" s="32" t="n">
        <v>4775.91</v>
      </c>
      <c r="R949" s="30" t="s">
        <v>130</v>
      </c>
      <c r="S949" s="30" t="s">
        <v>192</v>
      </c>
      <c r="T949" s="30" t="n">
        <v>4</v>
      </c>
      <c r="U949" s="30" t="n">
        <f aca="false">YEAR(E949)</f>
        <v>2024</v>
      </c>
      <c r="V949" s="30" t="str">
        <f aca="false">TEXT(E949,"MMM-YYYY")</f>
        <v>Jul-2024</v>
      </c>
      <c r="W949" s="30" t="n">
        <f aca="false">MONTH(E949)</f>
        <v>7</v>
      </c>
      <c r="X949" s="30" t="str">
        <f aca="false">TEXT(WEEKDAY(E949,2),"0")&amp;" - "&amp;TEXT(E949,"dddd")</f>
        <v>7 - Sunday</v>
      </c>
      <c r="Y949" s="30" t="str">
        <f aca="false">_xlfn.IFS(C949&lt;18,"Child (0-17)",C949&lt;40,"Young Adult (18-39)",C949&lt;60,"Adult (40-59)",TRUE(),"Senior (60+)")</f>
        <v>Adult (40-59)</v>
      </c>
      <c r="Z949" s="30" t="n">
        <f aca="false">ROUND(G949-E949,0)</f>
        <v>0</v>
      </c>
      <c r="AA949" s="30" t="n">
        <f aca="false">L949+M949</f>
        <v>79</v>
      </c>
      <c r="AB949" s="30" t="n">
        <f aca="false">IFERROR(ROUND(Q949/AA949,2),0)</f>
        <v>60.45</v>
      </c>
      <c r="AC949" s="30" t="str">
        <f aca="false">IF(AND(K949="Critical",N949="No"),"URGENT - No Bed","Normal")</f>
        <v>Normal</v>
      </c>
      <c r="AD949" s="34" t="n">
        <f aca="false">INDEX(Lookup_Tables!$B$3:$B$12,MATCH(H949,Lookup_Tables!$A$3:$A$12,0))</f>
        <v>4400000</v>
      </c>
      <c r="AE949" s="30" t="str">
        <f aca="false">INDEX(Lookup_Tables!$C$3:$C$12,MATCH(H949,Lookup_Tables!$A$3:$A$12,0))</f>
        <v>Dr. Neha Chopra</v>
      </c>
      <c r="AF949" s="30" t="str">
        <f aca="false">IFERROR(INDEX(Lookup_Tables!$F$16:$F$45,MATCH(I949,Lookup_Tables!$E$16:$E$45,0)),"N/A")</f>
        <v>EMP218</v>
      </c>
      <c r="AG949" s="30" t="n">
        <f aca="false">_xlfn.IFS(R949="Recovered",4,R949="Referred",3,R949="Admitted",2,R949="Deceased",1,TRUE(),0)</f>
        <v>4</v>
      </c>
      <c r="AH949" s="30" t="str">
        <f aca="false">IF(T949&gt;=4,"Satisfied",IF(T949&gt;=3,"Neutral","Needs Improvement"))</f>
        <v>Satisfied</v>
      </c>
    </row>
    <row r="950" customFormat="false" ht="15" hidden="false" customHeight="false" outlineLevel="0" collapsed="false">
      <c r="A950" s="27" t="s">
        <v>2857</v>
      </c>
      <c r="B950" s="27" t="s">
        <v>2657</v>
      </c>
      <c r="C950" s="27" t="n">
        <v>36</v>
      </c>
      <c r="D950" s="27" t="s">
        <v>181</v>
      </c>
      <c r="E950" s="28" t="n">
        <v>45440</v>
      </c>
      <c r="F950" s="27" t="s">
        <v>1349</v>
      </c>
      <c r="G950" s="28" t="n">
        <v>45446</v>
      </c>
      <c r="H950" s="27" t="s">
        <v>242</v>
      </c>
      <c r="I950" s="27" t="s">
        <v>243</v>
      </c>
      <c r="J950" s="27" t="s">
        <v>363</v>
      </c>
      <c r="K950" s="27" t="s">
        <v>126</v>
      </c>
      <c r="L950" s="27" t="n">
        <v>26</v>
      </c>
      <c r="M950" s="27" t="n">
        <v>114</v>
      </c>
      <c r="N950" s="27" t="s">
        <v>186</v>
      </c>
      <c r="O950" s="27" t="s">
        <v>128</v>
      </c>
      <c r="P950" s="27" t="s">
        <v>187</v>
      </c>
      <c r="Q950" s="29" t="n">
        <v>8547.33</v>
      </c>
      <c r="R950" s="27" t="s">
        <v>130</v>
      </c>
      <c r="S950" s="27" t="s">
        <v>223</v>
      </c>
      <c r="T950" s="27" t="n">
        <v>5</v>
      </c>
      <c r="U950" s="27" t="n">
        <f aca="false">YEAR(E950)</f>
        <v>2024</v>
      </c>
      <c r="V950" s="27" t="str">
        <f aca="false">TEXT(E950,"MMM-YYYY")</f>
        <v>May-2024</v>
      </c>
      <c r="W950" s="27" t="n">
        <f aca="false">MONTH(E950)</f>
        <v>5</v>
      </c>
      <c r="X950" s="27" t="str">
        <f aca="false">TEXT(WEEKDAY(E950,2),"0")&amp;" - "&amp;TEXT(E950,"dddd")</f>
        <v>2 - Tuesday</v>
      </c>
      <c r="Y950" s="27" t="str">
        <f aca="false">_xlfn.IFS(C950&lt;18,"Child (0-17)",C950&lt;40,"Young Adult (18-39)",C950&lt;60,"Adult (40-59)",TRUE(),"Senior (60+)")</f>
        <v>Young Adult (18-39)</v>
      </c>
      <c r="Z950" s="27" t="n">
        <f aca="false">ROUND(G950-E950,0)</f>
        <v>6</v>
      </c>
      <c r="AA950" s="27" t="n">
        <f aca="false">L950+M950</f>
        <v>140</v>
      </c>
      <c r="AB950" s="27" t="n">
        <f aca="false">IFERROR(ROUND(Q950/AA950,2),0)</f>
        <v>61.05</v>
      </c>
      <c r="AC950" s="27" t="str">
        <f aca="false">IF(AND(K950="Critical",N950="No"),"URGENT - No Bed","Normal")</f>
        <v>Normal</v>
      </c>
      <c r="AD950" s="33" t="n">
        <f aca="false">INDEX(Lookup_Tables!$B$3:$B$12,MATCH(H950,Lookup_Tables!$A$3:$A$12,0))</f>
        <v>3000000</v>
      </c>
      <c r="AE950" s="27" t="str">
        <f aca="false">INDEX(Lookup_Tables!$C$3:$C$12,MATCH(H950,Lookup_Tables!$A$3:$A$12,0))</f>
        <v>Dr. Pooja Iyer</v>
      </c>
      <c r="AF950" s="27" t="str">
        <f aca="false">IFERROR(INDEX(Lookup_Tables!$F$16:$F$45,MATCH(I950,Lookup_Tables!$E$16:$E$45,0)),"N/A")</f>
        <v>EMP214</v>
      </c>
      <c r="AG950" s="27" t="n">
        <f aca="false">_xlfn.IFS(R950="Recovered",4,R950="Referred",3,R950="Admitted",2,R950="Deceased",1,TRUE(),0)</f>
        <v>4</v>
      </c>
      <c r="AH950" s="27" t="str">
        <f aca="false">IF(T950&gt;=4,"Satisfied",IF(T950&gt;=3,"Neutral","Needs Improvement"))</f>
        <v>Satisfied</v>
      </c>
    </row>
    <row r="951" customFormat="false" ht="15" hidden="false" customHeight="false" outlineLevel="0" collapsed="false">
      <c r="A951" s="30" t="s">
        <v>4228</v>
      </c>
      <c r="B951" s="30" t="s">
        <v>460</v>
      </c>
      <c r="C951" s="30" t="n">
        <v>53</v>
      </c>
      <c r="D951" s="30" t="s">
        <v>181</v>
      </c>
      <c r="E951" s="31" t="n">
        <v>45440</v>
      </c>
      <c r="F951" s="30" t="s">
        <v>638</v>
      </c>
      <c r="G951" s="31" t="n">
        <v>45440</v>
      </c>
      <c r="H951" s="30" t="s">
        <v>168</v>
      </c>
      <c r="I951" s="30" t="s">
        <v>196</v>
      </c>
      <c r="J951" s="30" t="s">
        <v>191</v>
      </c>
      <c r="K951" s="30" t="s">
        <v>156</v>
      </c>
      <c r="L951" s="30" t="n">
        <v>38</v>
      </c>
      <c r="M951" s="30" t="n">
        <v>45</v>
      </c>
      <c r="N951" s="30" t="s">
        <v>127</v>
      </c>
      <c r="O951" s="30" t="s">
        <v>139</v>
      </c>
      <c r="P951" s="30" t="s">
        <v>140</v>
      </c>
      <c r="Q951" s="32" t="n">
        <v>4335.83</v>
      </c>
      <c r="R951" s="30" t="s">
        <v>130</v>
      </c>
      <c r="S951" s="30" t="s">
        <v>192</v>
      </c>
      <c r="T951" s="30" t="n">
        <v>4</v>
      </c>
      <c r="U951" s="30" t="n">
        <f aca="false">YEAR(E951)</f>
        <v>2024</v>
      </c>
      <c r="V951" s="30" t="str">
        <f aca="false">TEXT(E951,"MMM-YYYY")</f>
        <v>May-2024</v>
      </c>
      <c r="W951" s="30" t="n">
        <f aca="false">MONTH(E951)</f>
        <v>5</v>
      </c>
      <c r="X951" s="30" t="str">
        <f aca="false">TEXT(WEEKDAY(E951,2),"0")&amp;" - "&amp;TEXT(E951,"dddd")</f>
        <v>2 - Tuesday</v>
      </c>
      <c r="Y951" s="30" t="str">
        <f aca="false">_xlfn.IFS(C951&lt;18,"Child (0-17)",C951&lt;40,"Young Adult (18-39)",C951&lt;60,"Adult (40-59)",TRUE(),"Senior (60+)")</f>
        <v>Adult (40-59)</v>
      </c>
      <c r="Z951" s="30" t="n">
        <f aca="false">ROUND(G951-E951,0)</f>
        <v>0</v>
      </c>
      <c r="AA951" s="30" t="n">
        <f aca="false">L951+M951</f>
        <v>83</v>
      </c>
      <c r="AB951" s="30" t="n">
        <f aca="false">IFERROR(ROUND(Q951/AA951,2),0)</f>
        <v>52.24</v>
      </c>
      <c r="AC951" s="30" t="str">
        <f aca="false">IF(AND(K951="Critical",N951="No"),"URGENT - No Bed","Normal")</f>
        <v>Normal</v>
      </c>
      <c r="AD951" s="34" t="n">
        <f aca="false">INDEX(Lookup_Tables!$B$3:$B$12,MATCH(H951,Lookup_Tables!$A$3:$A$12,0))</f>
        <v>4400000</v>
      </c>
      <c r="AE951" s="30" t="str">
        <f aca="false">INDEX(Lookup_Tables!$C$3:$C$12,MATCH(H951,Lookup_Tables!$A$3:$A$12,0))</f>
        <v>Dr. Neha Chopra</v>
      </c>
      <c r="AF951" s="30" t="str">
        <f aca="false">IFERROR(INDEX(Lookup_Tables!$F$16:$F$45,MATCH(I951,Lookup_Tables!$E$16:$E$45,0)),"N/A")</f>
        <v>EMP219</v>
      </c>
      <c r="AG951" s="30" t="n">
        <f aca="false">_xlfn.IFS(R951="Recovered",4,R951="Referred",3,R951="Admitted",2,R951="Deceased",1,TRUE(),0)</f>
        <v>4</v>
      </c>
      <c r="AH951" s="30" t="str">
        <f aca="false">IF(T951&gt;=4,"Satisfied",IF(T951&gt;=3,"Neutral","Needs Improvement"))</f>
        <v>Satisfied</v>
      </c>
    </row>
    <row r="952" customFormat="false" ht="15" hidden="false" customHeight="false" outlineLevel="0" collapsed="false">
      <c r="A952" s="27" t="s">
        <v>1459</v>
      </c>
      <c r="B952" s="27" t="s">
        <v>1460</v>
      </c>
      <c r="C952" s="27" t="n">
        <v>55</v>
      </c>
      <c r="D952" s="27" t="s">
        <v>121</v>
      </c>
      <c r="E952" s="28" t="n">
        <v>45323</v>
      </c>
      <c r="F952" s="27" t="s">
        <v>1214</v>
      </c>
      <c r="G952" s="28" t="n">
        <v>45323</v>
      </c>
      <c r="H952" s="27" t="s">
        <v>135</v>
      </c>
      <c r="I952" s="27" t="s">
        <v>251</v>
      </c>
      <c r="J952" s="27" t="s">
        <v>262</v>
      </c>
      <c r="K952" s="27" t="s">
        <v>138</v>
      </c>
      <c r="L952" s="27" t="n">
        <v>46</v>
      </c>
      <c r="M952" s="27" t="n">
        <v>44</v>
      </c>
      <c r="N952" s="27" t="s">
        <v>127</v>
      </c>
      <c r="O952" s="27" t="s">
        <v>149</v>
      </c>
      <c r="P952" s="27" t="s">
        <v>150</v>
      </c>
      <c r="Q952" s="29" t="n">
        <v>1348.66</v>
      </c>
      <c r="R952" s="27" t="s">
        <v>130</v>
      </c>
      <c r="S952" s="27" t="s">
        <v>197</v>
      </c>
      <c r="T952" s="27" t="n">
        <v>4</v>
      </c>
      <c r="U952" s="27" t="n">
        <f aca="false">YEAR(E952)</f>
        <v>2024</v>
      </c>
      <c r="V952" s="27" t="str">
        <f aca="false">TEXT(E952,"MMM-YYYY")</f>
        <v>Feb-2024</v>
      </c>
      <c r="W952" s="27" t="n">
        <f aca="false">MONTH(E952)</f>
        <v>2</v>
      </c>
      <c r="X952" s="27" t="str">
        <f aca="false">TEXT(WEEKDAY(E952,2),"0")&amp;" - "&amp;TEXT(E952,"dddd")</f>
        <v>4 - Thursday</v>
      </c>
      <c r="Y952" s="27" t="str">
        <f aca="false">_xlfn.IFS(C952&lt;18,"Child (0-17)",C952&lt;40,"Young Adult (18-39)",C952&lt;60,"Adult (40-59)",TRUE(),"Senior (60+)")</f>
        <v>Adult (40-59)</v>
      </c>
      <c r="Z952" s="27" t="n">
        <f aca="false">ROUND(G952-E952,0)</f>
        <v>0</v>
      </c>
      <c r="AA952" s="27" t="n">
        <f aca="false">L952+M952</f>
        <v>90</v>
      </c>
      <c r="AB952" s="27" t="n">
        <f aca="false">IFERROR(ROUND(Q952/AA952,2),0)</f>
        <v>14.99</v>
      </c>
      <c r="AC952" s="27" t="str">
        <f aca="false">IF(AND(K952="Critical",N952="No"),"URGENT - No Bed","Normal")</f>
        <v>Normal</v>
      </c>
      <c r="AD952" s="33" t="n">
        <f aca="false">INDEX(Lookup_Tables!$B$3:$B$12,MATCH(H952,Lookup_Tables!$A$3:$A$12,0))</f>
        <v>4600000</v>
      </c>
      <c r="AE952" s="27" t="str">
        <f aca="false">INDEX(Lookup_Tables!$C$3:$C$12,MATCH(H952,Lookup_Tables!$A$3:$A$12,0))</f>
        <v>Dr. Farhan Khan</v>
      </c>
      <c r="AF952" s="27" t="str">
        <f aca="false">IFERROR(INDEX(Lookup_Tables!$F$16:$F$45,MATCH(I952,Lookup_Tables!$E$16:$E$45,0)),"N/A")</f>
        <v>EMP207</v>
      </c>
      <c r="AG952" s="27" t="n">
        <f aca="false">_xlfn.IFS(R952="Recovered",4,R952="Referred",3,R952="Admitted",2,R952="Deceased",1,TRUE(),0)</f>
        <v>4</v>
      </c>
      <c r="AH952" s="27" t="str">
        <f aca="false">IF(T952&gt;=4,"Satisfied",IF(T952&gt;=3,"Neutral","Needs Improvement"))</f>
        <v>Satisfied</v>
      </c>
    </row>
    <row r="953" customFormat="false" ht="15" hidden="false" customHeight="false" outlineLevel="0" collapsed="false">
      <c r="A953" s="30" t="s">
        <v>6500</v>
      </c>
      <c r="B953" s="30" t="s">
        <v>333</v>
      </c>
      <c r="C953" s="30" t="n">
        <v>65</v>
      </c>
      <c r="D953" s="30" t="s">
        <v>121</v>
      </c>
      <c r="E953" s="31" t="n">
        <v>45494</v>
      </c>
      <c r="F953" s="30" t="s">
        <v>885</v>
      </c>
      <c r="G953" s="31" t="n">
        <v>45495</v>
      </c>
      <c r="H953" s="30" t="s">
        <v>161</v>
      </c>
      <c r="I953" s="30" t="s">
        <v>162</v>
      </c>
      <c r="J953" s="30" t="s">
        <v>385</v>
      </c>
      <c r="K953" s="30" t="s">
        <v>126</v>
      </c>
      <c r="L953" s="30" t="n">
        <v>34</v>
      </c>
      <c r="M953" s="30" t="n">
        <v>112</v>
      </c>
      <c r="N953" s="30" t="s">
        <v>186</v>
      </c>
      <c r="O953" s="30" t="s">
        <v>149</v>
      </c>
      <c r="P953" s="30" t="s">
        <v>187</v>
      </c>
      <c r="Q953" s="32" t="n">
        <v>8268.76</v>
      </c>
      <c r="R953" s="30" t="s">
        <v>172</v>
      </c>
      <c r="S953" s="30" t="s">
        <v>178</v>
      </c>
      <c r="T953" s="30" t="n">
        <v>3</v>
      </c>
      <c r="U953" s="30" t="n">
        <f aca="false">YEAR(E953)</f>
        <v>2024</v>
      </c>
      <c r="V953" s="30" t="str">
        <f aca="false">TEXT(E953,"MMM-YYYY")</f>
        <v>Jul-2024</v>
      </c>
      <c r="W953" s="30" t="n">
        <f aca="false">MONTH(E953)</f>
        <v>7</v>
      </c>
      <c r="X953" s="30" t="str">
        <f aca="false">TEXT(WEEKDAY(E953,2),"0")&amp;" - "&amp;TEXT(E953,"dddd")</f>
        <v>7 - Sunday</v>
      </c>
      <c r="Y953" s="30" t="str">
        <f aca="false">_xlfn.IFS(C953&lt;18,"Child (0-17)",C953&lt;40,"Young Adult (18-39)",C953&lt;60,"Adult (40-59)",TRUE(),"Senior (60+)")</f>
        <v>Senior (60+)</v>
      </c>
      <c r="Z953" s="30" t="n">
        <f aca="false">ROUND(G953-E953,0)</f>
        <v>1</v>
      </c>
      <c r="AA953" s="30" t="n">
        <f aca="false">L953+M953</f>
        <v>146</v>
      </c>
      <c r="AB953" s="30" t="n">
        <f aca="false">IFERROR(ROUND(Q953/AA953,2),0)</f>
        <v>56.64</v>
      </c>
      <c r="AC953" s="30" t="str">
        <f aca="false">IF(AND(K953="Critical",N953="No"),"URGENT - No Bed","Normal")</f>
        <v>Normal</v>
      </c>
      <c r="AD953" s="34" t="n">
        <f aca="false">INDEX(Lookup_Tables!$B$3:$B$12,MATCH(H953,Lookup_Tables!$A$3:$A$12,0))</f>
        <v>3600000</v>
      </c>
      <c r="AE953" s="30" t="str">
        <f aca="false">INDEX(Lookup_Tables!$C$3:$C$12,MATCH(H953,Lookup_Tables!$A$3:$A$12,0))</f>
        <v>Dr. Sameer Joshi</v>
      </c>
      <c r="AF953" s="30" t="str">
        <f aca="false">IFERROR(INDEX(Lookup_Tables!$F$16:$F$45,MATCH(I953,Lookup_Tables!$E$16:$E$45,0)),"N/A")</f>
        <v>EMP222</v>
      </c>
      <c r="AG953" s="30" t="n">
        <f aca="false">_xlfn.IFS(R953="Recovered",4,R953="Referred",3,R953="Admitted",2,R953="Deceased",1,TRUE(),0)</f>
        <v>2</v>
      </c>
      <c r="AH953" s="30" t="str">
        <f aca="false">IF(T953&gt;=4,"Satisfied",IF(T953&gt;=3,"Neutral","Needs Improvement"))</f>
        <v>Neutral</v>
      </c>
    </row>
    <row r="954" customFormat="false" ht="15" hidden="false" customHeight="false" outlineLevel="0" collapsed="false">
      <c r="A954" s="27" t="s">
        <v>3739</v>
      </c>
      <c r="B954" s="27" t="s">
        <v>3740</v>
      </c>
      <c r="C954" s="27" t="n">
        <v>39</v>
      </c>
      <c r="D954" s="27" t="s">
        <v>181</v>
      </c>
      <c r="E954" s="28" t="n">
        <v>45639</v>
      </c>
      <c r="F954" s="27" t="s">
        <v>303</v>
      </c>
      <c r="G954" s="28" t="n">
        <v>45640</v>
      </c>
      <c r="H954" s="27" t="s">
        <v>183</v>
      </c>
      <c r="I954" s="27" t="s">
        <v>184</v>
      </c>
      <c r="J954" s="27" t="s">
        <v>213</v>
      </c>
      <c r="K954" s="27" t="s">
        <v>138</v>
      </c>
      <c r="L954" s="27" t="n">
        <v>72</v>
      </c>
      <c r="M954" s="27" t="n">
        <v>42</v>
      </c>
      <c r="N954" s="27" t="s">
        <v>186</v>
      </c>
      <c r="O954" s="27" t="s">
        <v>128</v>
      </c>
      <c r="P954" s="27" t="s">
        <v>187</v>
      </c>
      <c r="Q954" s="29" t="n">
        <v>2766.26</v>
      </c>
      <c r="R954" s="27" t="s">
        <v>130</v>
      </c>
      <c r="S954" s="27" t="s">
        <v>157</v>
      </c>
      <c r="T954" s="27" t="n">
        <v>4</v>
      </c>
      <c r="U954" s="27" t="n">
        <f aca="false">YEAR(E954)</f>
        <v>2024</v>
      </c>
      <c r="V954" s="27" t="str">
        <f aca="false">TEXT(E954,"MMM-YYYY")</f>
        <v>Dec-2024</v>
      </c>
      <c r="W954" s="27" t="n">
        <f aca="false">MONTH(E954)</f>
        <v>12</v>
      </c>
      <c r="X954" s="27" t="str">
        <f aca="false">TEXT(WEEKDAY(E954,2),"0")&amp;" - "&amp;TEXT(E954,"dddd")</f>
        <v>5 - Friday</v>
      </c>
      <c r="Y954" s="27" t="str">
        <f aca="false">_xlfn.IFS(C954&lt;18,"Child (0-17)",C954&lt;40,"Young Adult (18-39)",C954&lt;60,"Adult (40-59)",TRUE(),"Senior (60+)")</f>
        <v>Young Adult (18-39)</v>
      </c>
      <c r="Z954" s="27" t="n">
        <f aca="false">ROUND(G954-E954,0)</f>
        <v>1</v>
      </c>
      <c r="AA954" s="27" t="n">
        <f aca="false">L954+M954</f>
        <v>114</v>
      </c>
      <c r="AB954" s="27" t="n">
        <f aca="false">IFERROR(ROUND(Q954/AA954,2),0)</f>
        <v>24.27</v>
      </c>
      <c r="AC954" s="27" t="str">
        <f aca="false">IF(AND(K954="Critical",N954="No"),"URGENT - No Bed","Normal")</f>
        <v>Normal</v>
      </c>
      <c r="AD954" s="33" t="n">
        <f aca="false">INDEX(Lookup_Tables!$B$3:$B$12,MATCH(H954,Lookup_Tables!$A$3:$A$12,0))</f>
        <v>3100000</v>
      </c>
      <c r="AE954" s="27" t="str">
        <f aca="false">INDEX(Lookup_Tables!$C$3:$C$12,MATCH(H954,Lookup_Tables!$A$3:$A$12,0))</f>
        <v>Dr. Kavita Rao</v>
      </c>
      <c r="AF954" s="27" t="str">
        <f aca="false">IFERROR(INDEX(Lookup_Tables!$F$16:$F$45,MATCH(I954,Lookup_Tables!$E$16:$E$45,0)),"N/A")</f>
        <v>EMP226</v>
      </c>
      <c r="AG954" s="27" t="n">
        <f aca="false">_xlfn.IFS(R954="Recovered",4,R954="Referred",3,R954="Admitted",2,R954="Deceased",1,TRUE(),0)</f>
        <v>4</v>
      </c>
      <c r="AH954" s="27" t="str">
        <f aca="false">IF(T954&gt;=4,"Satisfied",IF(T954&gt;=3,"Neutral","Needs Improvement"))</f>
        <v>Satisfied</v>
      </c>
    </row>
    <row r="955" customFormat="false" ht="15" hidden="false" customHeight="false" outlineLevel="0" collapsed="false">
      <c r="A955" s="30" t="s">
        <v>4502</v>
      </c>
      <c r="B955" s="30" t="s">
        <v>1421</v>
      </c>
      <c r="C955" s="30" t="n">
        <v>10</v>
      </c>
      <c r="D955" s="30" t="s">
        <v>121</v>
      </c>
      <c r="E955" s="31" t="n">
        <v>45491</v>
      </c>
      <c r="F955" s="30" t="s">
        <v>1186</v>
      </c>
      <c r="G955" s="31" t="n">
        <v>45496</v>
      </c>
      <c r="H955" s="30" t="s">
        <v>168</v>
      </c>
      <c r="I955" s="30" t="s">
        <v>169</v>
      </c>
      <c r="J955" s="30" t="s">
        <v>367</v>
      </c>
      <c r="K955" s="30" t="s">
        <v>126</v>
      </c>
      <c r="L955" s="30" t="n">
        <v>5</v>
      </c>
      <c r="M955" s="30" t="n">
        <v>46</v>
      </c>
      <c r="N955" s="30" t="s">
        <v>127</v>
      </c>
      <c r="O955" s="30" t="s">
        <v>128</v>
      </c>
      <c r="P955" s="30" t="s">
        <v>187</v>
      </c>
      <c r="Q955" s="32" t="n">
        <v>8184.53</v>
      </c>
      <c r="R955" s="30" t="s">
        <v>130</v>
      </c>
      <c r="S955" s="30" t="s">
        <v>164</v>
      </c>
      <c r="T955" s="30" t="n">
        <v>3</v>
      </c>
      <c r="U955" s="30" t="n">
        <f aca="false">YEAR(E955)</f>
        <v>2024</v>
      </c>
      <c r="V955" s="30" t="str">
        <f aca="false">TEXT(E955,"MMM-YYYY")</f>
        <v>Jul-2024</v>
      </c>
      <c r="W955" s="30" t="n">
        <f aca="false">MONTH(E955)</f>
        <v>7</v>
      </c>
      <c r="X955" s="30" t="str">
        <f aca="false">TEXT(WEEKDAY(E955,2),"0")&amp;" - "&amp;TEXT(E955,"dddd")</f>
        <v>4 - Thursday</v>
      </c>
      <c r="Y955" s="30" t="str">
        <f aca="false">_xlfn.IFS(C955&lt;18,"Child (0-17)",C955&lt;40,"Young Adult (18-39)",C955&lt;60,"Adult (40-59)",TRUE(),"Senior (60+)")</f>
        <v>Child (0-17)</v>
      </c>
      <c r="Z955" s="30" t="n">
        <f aca="false">ROUND(G955-E955,0)</f>
        <v>5</v>
      </c>
      <c r="AA955" s="30" t="n">
        <f aca="false">L955+M955</f>
        <v>51</v>
      </c>
      <c r="AB955" s="30" t="n">
        <f aca="false">IFERROR(ROUND(Q955/AA955,2),0)</f>
        <v>160.48</v>
      </c>
      <c r="AC955" s="30" t="str">
        <f aca="false">IF(AND(K955="Critical",N955="No"),"URGENT - No Bed","Normal")</f>
        <v>Normal</v>
      </c>
      <c r="AD955" s="34" t="n">
        <f aca="false">INDEX(Lookup_Tables!$B$3:$B$12,MATCH(H955,Lookup_Tables!$A$3:$A$12,0))</f>
        <v>4400000</v>
      </c>
      <c r="AE955" s="30" t="str">
        <f aca="false">INDEX(Lookup_Tables!$C$3:$C$12,MATCH(H955,Lookup_Tables!$A$3:$A$12,0))</f>
        <v>Dr. Neha Chopra</v>
      </c>
      <c r="AF955" s="30" t="str">
        <f aca="false">IFERROR(INDEX(Lookup_Tables!$F$16:$F$45,MATCH(I955,Lookup_Tables!$E$16:$E$45,0)),"N/A")</f>
        <v>EMP220</v>
      </c>
      <c r="AG955" s="30" t="n">
        <f aca="false">_xlfn.IFS(R955="Recovered",4,R955="Referred",3,R955="Admitted",2,R955="Deceased",1,TRUE(),0)</f>
        <v>4</v>
      </c>
      <c r="AH955" s="30" t="str">
        <f aca="false">IF(T955&gt;=4,"Satisfied",IF(T955&gt;=3,"Neutral","Needs Improvement"))</f>
        <v>Neutral</v>
      </c>
    </row>
    <row r="956" customFormat="false" ht="15" hidden="false" customHeight="false" outlineLevel="0" collapsed="false">
      <c r="A956" s="27" t="s">
        <v>6333</v>
      </c>
      <c r="B956" s="27" t="s">
        <v>2812</v>
      </c>
      <c r="C956" s="27" t="n">
        <v>18</v>
      </c>
      <c r="D956" s="27" t="s">
        <v>181</v>
      </c>
      <c r="E956" s="28" t="n">
        <v>45573</v>
      </c>
      <c r="F956" s="27" t="s">
        <v>1268</v>
      </c>
      <c r="G956" s="28" t="n">
        <v>45578</v>
      </c>
      <c r="H956" s="27" t="s">
        <v>168</v>
      </c>
      <c r="I956" s="27" t="s">
        <v>169</v>
      </c>
      <c r="J956" s="27" t="s">
        <v>441</v>
      </c>
      <c r="K956" s="27" t="s">
        <v>202</v>
      </c>
      <c r="L956" s="27" t="n">
        <v>10</v>
      </c>
      <c r="M956" s="27" t="n">
        <v>180</v>
      </c>
      <c r="N956" s="27" t="s">
        <v>186</v>
      </c>
      <c r="O956" s="27" t="s">
        <v>139</v>
      </c>
      <c r="P956" s="27" t="s">
        <v>150</v>
      </c>
      <c r="Q956" s="29" t="n">
        <v>18846.08</v>
      </c>
      <c r="R956" s="27" t="s">
        <v>172</v>
      </c>
      <c r="S956" s="27" t="s">
        <v>141</v>
      </c>
      <c r="T956" s="27" t="n">
        <v>3</v>
      </c>
      <c r="U956" s="27" t="n">
        <f aca="false">YEAR(E956)</f>
        <v>2024</v>
      </c>
      <c r="V956" s="27" t="str">
        <f aca="false">TEXT(E956,"MMM-YYYY")</f>
        <v>Oct-2024</v>
      </c>
      <c r="W956" s="27" t="n">
        <f aca="false">MONTH(E956)</f>
        <v>10</v>
      </c>
      <c r="X956" s="27" t="str">
        <f aca="false">TEXT(WEEKDAY(E956,2),"0")&amp;" - "&amp;TEXT(E956,"dddd")</f>
        <v>2 - Tuesday</v>
      </c>
      <c r="Y956" s="27" t="str">
        <f aca="false">_xlfn.IFS(C956&lt;18,"Child (0-17)",C956&lt;40,"Young Adult (18-39)",C956&lt;60,"Adult (40-59)",TRUE(),"Senior (60+)")</f>
        <v>Young Adult (18-39)</v>
      </c>
      <c r="Z956" s="27" t="n">
        <f aca="false">ROUND(G956-E956,0)</f>
        <v>5</v>
      </c>
      <c r="AA956" s="27" t="n">
        <f aca="false">L956+M956</f>
        <v>190</v>
      </c>
      <c r="AB956" s="27" t="n">
        <f aca="false">IFERROR(ROUND(Q956/AA956,2),0)</f>
        <v>99.19</v>
      </c>
      <c r="AC956" s="27" t="str">
        <f aca="false">IF(AND(K956="Critical",N956="No"),"URGENT - No Bed","Normal")</f>
        <v>Normal</v>
      </c>
      <c r="AD956" s="33" t="n">
        <f aca="false">INDEX(Lookup_Tables!$B$3:$B$12,MATCH(H956,Lookup_Tables!$A$3:$A$12,0))</f>
        <v>4400000</v>
      </c>
      <c r="AE956" s="27" t="str">
        <f aca="false">INDEX(Lookup_Tables!$C$3:$C$12,MATCH(H956,Lookup_Tables!$A$3:$A$12,0))</f>
        <v>Dr. Neha Chopra</v>
      </c>
      <c r="AF956" s="27" t="str">
        <f aca="false">IFERROR(INDEX(Lookup_Tables!$F$16:$F$45,MATCH(I956,Lookup_Tables!$E$16:$E$45,0)),"N/A")</f>
        <v>EMP220</v>
      </c>
      <c r="AG956" s="27" t="n">
        <f aca="false">_xlfn.IFS(R956="Recovered",4,R956="Referred",3,R956="Admitted",2,R956="Deceased",1,TRUE(),0)</f>
        <v>2</v>
      </c>
      <c r="AH956" s="27" t="str">
        <f aca="false">IF(T956&gt;=4,"Satisfied",IF(T956&gt;=3,"Neutral","Needs Improvement"))</f>
        <v>Neutral</v>
      </c>
    </row>
    <row r="957" customFormat="false" ht="15" hidden="false" customHeight="false" outlineLevel="0" collapsed="false">
      <c r="A957" s="30" t="s">
        <v>990</v>
      </c>
      <c r="B957" s="30" t="s">
        <v>991</v>
      </c>
      <c r="C957" s="30" t="n">
        <v>76</v>
      </c>
      <c r="D957" s="30" t="s">
        <v>121</v>
      </c>
      <c r="E957" s="31" t="n">
        <v>45401</v>
      </c>
      <c r="F957" s="30" t="s">
        <v>497</v>
      </c>
      <c r="G957" s="31" t="n">
        <v>45403</v>
      </c>
      <c r="H957" s="30" t="s">
        <v>146</v>
      </c>
      <c r="I957" s="30" t="s">
        <v>147</v>
      </c>
      <c r="J957" s="30" t="s">
        <v>148</v>
      </c>
      <c r="K957" s="30" t="s">
        <v>126</v>
      </c>
      <c r="L957" s="30" t="n">
        <v>24</v>
      </c>
      <c r="M957" s="30" t="n">
        <v>122</v>
      </c>
      <c r="N957" s="30" t="s">
        <v>186</v>
      </c>
      <c r="O957" s="30" t="s">
        <v>128</v>
      </c>
      <c r="P957" s="30" t="s">
        <v>150</v>
      </c>
      <c r="Q957" s="32" t="n">
        <v>7547.71</v>
      </c>
      <c r="R957" s="30" t="s">
        <v>130</v>
      </c>
      <c r="S957" s="30" t="s">
        <v>178</v>
      </c>
      <c r="T957" s="30" t="n">
        <v>5</v>
      </c>
      <c r="U957" s="30" t="n">
        <f aca="false">YEAR(E957)</f>
        <v>2024</v>
      </c>
      <c r="V957" s="30" t="str">
        <f aca="false">TEXT(E957,"MMM-YYYY")</f>
        <v>Apr-2024</v>
      </c>
      <c r="W957" s="30" t="n">
        <f aca="false">MONTH(E957)</f>
        <v>4</v>
      </c>
      <c r="X957" s="30" t="str">
        <f aca="false">TEXT(WEEKDAY(E957,2),"0")&amp;" - "&amp;TEXT(E957,"dddd")</f>
        <v>5 - Friday</v>
      </c>
      <c r="Y957" s="30" t="str">
        <f aca="false">_xlfn.IFS(C957&lt;18,"Child (0-17)",C957&lt;40,"Young Adult (18-39)",C957&lt;60,"Adult (40-59)",TRUE(),"Senior (60+)")</f>
        <v>Senior (60+)</v>
      </c>
      <c r="Z957" s="30" t="n">
        <f aca="false">ROUND(G957-E957,0)</f>
        <v>2</v>
      </c>
      <c r="AA957" s="30" t="n">
        <f aca="false">L957+M957</f>
        <v>146</v>
      </c>
      <c r="AB957" s="30" t="n">
        <f aca="false">IFERROR(ROUND(Q957/AA957,2),0)</f>
        <v>51.7</v>
      </c>
      <c r="AC957" s="30" t="str">
        <f aca="false">IF(AND(K957="Critical",N957="No"),"URGENT - No Bed","Normal")</f>
        <v>Normal</v>
      </c>
      <c r="AD957" s="34" t="n">
        <f aca="false">INDEX(Lookup_Tables!$B$3:$B$12,MATCH(H957,Lookup_Tables!$A$3:$A$12,0))</f>
        <v>2700000</v>
      </c>
      <c r="AE957" s="30" t="str">
        <f aca="false">INDEX(Lookup_Tables!$C$3:$C$12,MATCH(H957,Lookup_Tables!$A$3:$A$12,0))</f>
        <v>Dr. Vikram Singh</v>
      </c>
      <c r="AF957" s="30" t="str">
        <f aca="false">IFERROR(INDEX(Lookup_Tables!$F$16:$F$45,MATCH(I957,Lookup_Tables!$E$16:$E$45,0)),"N/A")</f>
        <v>EMP229</v>
      </c>
      <c r="AG957" s="30" t="n">
        <f aca="false">_xlfn.IFS(R957="Recovered",4,R957="Referred",3,R957="Admitted",2,R957="Deceased",1,TRUE(),0)</f>
        <v>4</v>
      </c>
      <c r="AH957" s="30" t="str">
        <f aca="false">IF(T957&gt;=4,"Satisfied",IF(T957&gt;=3,"Neutral","Needs Improvement"))</f>
        <v>Satisfied</v>
      </c>
    </row>
    <row r="958" customFormat="false" ht="15" hidden="false" customHeight="false" outlineLevel="0" collapsed="false">
      <c r="A958" s="27" t="s">
        <v>5989</v>
      </c>
      <c r="B958" s="27" t="s">
        <v>4403</v>
      </c>
      <c r="C958" s="27" t="n">
        <v>54</v>
      </c>
      <c r="D958" s="27" t="s">
        <v>181</v>
      </c>
      <c r="E958" s="28" t="n">
        <v>45305</v>
      </c>
      <c r="F958" s="27" t="s">
        <v>1449</v>
      </c>
      <c r="G958" s="28" t="n">
        <v>45305</v>
      </c>
      <c r="H958" s="27" t="s">
        <v>242</v>
      </c>
      <c r="I958" s="27" t="s">
        <v>466</v>
      </c>
      <c r="J958" s="27" t="s">
        <v>422</v>
      </c>
      <c r="K958" s="27" t="s">
        <v>138</v>
      </c>
      <c r="L958" s="27" t="n">
        <v>84</v>
      </c>
      <c r="M958" s="27" t="n">
        <v>19</v>
      </c>
      <c r="N958" s="27" t="s">
        <v>186</v>
      </c>
      <c r="O958" s="27" t="s">
        <v>139</v>
      </c>
      <c r="P958" s="27" t="s">
        <v>150</v>
      </c>
      <c r="Q958" s="29" t="n">
        <v>1260.39</v>
      </c>
      <c r="R958" s="27" t="s">
        <v>130</v>
      </c>
      <c r="S958" s="27" t="s">
        <v>223</v>
      </c>
      <c r="T958" s="27" t="n">
        <v>5</v>
      </c>
      <c r="U958" s="27" t="n">
        <f aca="false">YEAR(E958)</f>
        <v>2024</v>
      </c>
      <c r="V958" s="27" t="str">
        <f aca="false">TEXT(E958,"MMM-YYYY")</f>
        <v>Jan-2024</v>
      </c>
      <c r="W958" s="27" t="n">
        <f aca="false">MONTH(E958)</f>
        <v>1</v>
      </c>
      <c r="X958" s="27" t="str">
        <f aca="false">TEXT(WEEKDAY(E958,2),"0")&amp;" - "&amp;TEXT(E958,"dddd")</f>
        <v>7 - Sunday</v>
      </c>
      <c r="Y958" s="27" t="str">
        <f aca="false">_xlfn.IFS(C958&lt;18,"Child (0-17)",C958&lt;40,"Young Adult (18-39)",C958&lt;60,"Adult (40-59)",TRUE(),"Senior (60+)")</f>
        <v>Adult (40-59)</v>
      </c>
      <c r="Z958" s="27" t="n">
        <f aca="false">ROUND(G958-E958,0)</f>
        <v>0</v>
      </c>
      <c r="AA958" s="27" t="n">
        <f aca="false">L958+M958</f>
        <v>103</v>
      </c>
      <c r="AB958" s="27" t="n">
        <f aca="false">IFERROR(ROUND(Q958/AA958,2),0)</f>
        <v>12.24</v>
      </c>
      <c r="AC958" s="27" t="str">
        <f aca="false">IF(AND(K958="Critical",N958="No"),"URGENT - No Bed","Normal")</f>
        <v>Normal</v>
      </c>
      <c r="AD958" s="33" t="n">
        <f aca="false">INDEX(Lookup_Tables!$B$3:$B$12,MATCH(H958,Lookup_Tables!$A$3:$A$12,0))</f>
        <v>3000000</v>
      </c>
      <c r="AE958" s="27" t="str">
        <f aca="false">INDEX(Lookup_Tables!$C$3:$C$12,MATCH(H958,Lookup_Tables!$A$3:$A$12,0))</f>
        <v>Dr. Pooja Iyer</v>
      </c>
      <c r="AF958" s="27" t="str">
        <f aca="false">IFERROR(INDEX(Lookup_Tables!$F$16:$F$45,MATCH(I958,Lookup_Tables!$E$16:$E$45,0)),"N/A")</f>
        <v>EMP212</v>
      </c>
      <c r="AG958" s="27" t="n">
        <f aca="false">_xlfn.IFS(R958="Recovered",4,R958="Referred",3,R958="Admitted",2,R958="Deceased",1,TRUE(),0)</f>
        <v>4</v>
      </c>
      <c r="AH958" s="27" t="str">
        <f aca="false">IF(T958&gt;=4,"Satisfied",IF(T958&gt;=3,"Neutral","Needs Improvement"))</f>
        <v>Satisfied</v>
      </c>
    </row>
    <row r="959" customFormat="false" ht="15" hidden="false" customHeight="false" outlineLevel="0" collapsed="false">
      <c r="A959" s="30" t="s">
        <v>6891</v>
      </c>
      <c r="B959" s="30" t="s">
        <v>4147</v>
      </c>
      <c r="C959" s="30" t="n">
        <v>5</v>
      </c>
      <c r="D959" s="30" t="s">
        <v>121</v>
      </c>
      <c r="E959" s="31" t="n">
        <v>45442</v>
      </c>
      <c r="F959" s="30" t="s">
        <v>1628</v>
      </c>
      <c r="G959" s="31" t="n">
        <v>45442</v>
      </c>
      <c r="H959" s="30" t="s">
        <v>168</v>
      </c>
      <c r="I959" s="30" t="s">
        <v>366</v>
      </c>
      <c r="J959" s="30" t="s">
        <v>191</v>
      </c>
      <c r="K959" s="30" t="s">
        <v>156</v>
      </c>
      <c r="L959" s="30" t="n">
        <v>64</v>
      </c>
      <c r="M959" s="30" t="n">
        <v>80</v>
      </c>
      <c r="N959" s="30" t="s">
        <v>186</v>
      </c>
      <c r="O959" s="30" t="s">
        <v>139</v>
      </c>
      <c r="P959" s="30" t="s">
        <v>129</v>
      </c>
      <c r="Q959" s="32" t="n">
        <v>4057.34</v>
      </c>
      <c r="R959" s="30" t="s">
        <v>268</v>
      </c>
      <c r="S959" s="30" t="s">
        <v>131</v>
      </c>
      <c r="T959" s="30" t="n">
        <v>2</v>
      </c>
      <c r="U959" s="30" t="n">
        <f aca="false">YEAR(E959)</f>
        <v>2024</v>
      </c>
      <c r="V959" s="30" t="str">
        <f aca="false">TEXT(E959,"MMM-YYYY")</f>
        <v>May-2024</v>
      </c>
      <c r="W959" s="30" t="n">
        <f aca="false">MONTH(E959)</f>
        <v>5</v>
      </c>
      <c r="X959" s="30" t="str">
        <f aca="false">TEXT(WEEKDAY(E959,2),"0")&amp;" - "&amp;TEXT(E959,"dddd")</f>
        <v>4 - Thursday</v>
      </c>
      <c r="Y959" s="30" t="str">
        <f aca="false">_xlfn.IFS(C959&lt;18,"Child (0-17)",C959&lt;40,"Young Adult (18-39)",C959&lt;60,"Adult (40-59)",TRUE(),"Senior (60+)")</f>
        <v>Child (0-17)</v>
      </c>
      <c r="Z959" s="30" t="n">
        <f aca="false">ROUND(G959-E959,0)</f>
        <v>0</v>
      </c>
      <c r="AA959" s="30" t="n">
        <f aca="false">L959+M959</f>
        <v>144</v>
      </c>
      <c r="AB959" s="30" t="n">
        <f aca="false">IFERROR(ROUND(Q959/AA959,2),0)</f>
        <v>28.18</v>
      </c>
      <c r="AC959" s="30" t="str">
        <f aca="false">IF(AND(K959="Critical",N959="No"),"URGENT - No Bed","Normal")</f>
        <v>Normal</v>
      </c>
      <c r="AD959" s="34" t="n">
        <f aca="false">INDEX(Lookup_Tables!$B$3:$B$12,MATCH(H959,Lookup_Tables!$A$3:$A$12,0))</f>
        <v>4400000</v>
      </c>
      <c r="AE959" s="30" t="str">
        <f aca="false">INDEX(Lookup_Tables!$C$3:$C$12,MATCH(H959,Lookup_Tables!$A$3:$A$12,0))</f>
        <v>Dr. Neha Chopra</v>
      </c>
      <c r="AF959" s="30" t="str">
        <f aca="false">IFERROR(INDEX(Lookup_Tables!$F$16:$F$45,MATCH(I959,Lookup_Tables!$E$16:$E$45,0)),"N/A")</f>
        <v>EMP218</v>
      </c>
      <c r="AG959" s="30" t="n">
        <f aca="false">_xlfn.IFS(R959="Recovered",4,R959="Referred",3,R959="Admitted",2,R959="Deceased",1,TRUE(),0)</f>
        <v>3</v>
      </c>
      <c r="AH959" s="30" t="str">
        <f aca="false">IF(T959&gt;=4,"Satisfied",IF(T959&gt;=3,"Neutral","Needs Improvement"))</f>
        <v>Needs Improvement</v>
      </c>
    </row>
    <row r="960" customFormat="false" ht="15" hidden="false" customHeight="false" outlineLevel="0" collapsed="false">
      <c r="A960" s="27" t="s">
        <v>5177</v>
      </c>
      <c r="B960" s="27" t="s">
        <v>5178</v>
      </c>
      <c r="C960" s="27" t="n">
        <v>26</v>
      </c>
      <c r="D960" s="27" t="s">
        <v>181</v>
      </c>
      <c r="E960" s="28" t="n">
        <v>45357</v>
      </c>
      <c r="F960" s="27" t="s">
        <v>461</v>
      </c>
      <c r="G960" s="28" t="n">
        <v>45359</v>
      </c>
      <c r="H960" s="27" t="s">
        <v>217</v>
      </c>
      <c r="I960" s="27" t="s">
        <v>344</v>
      </c>
      <c r="J960" s="27" t="s">
        <v>283</v>
      </c>
      <c r="K960" s="27" t="s">
        <v>202</v>
      </c>
      <c r="L960" s="27" t="n">
        <v>11</v>
      </c>
      <c r="M960" s="27" t="n">
        <v>159</v>
      </c>
      <c r="N960" s="27" t="s">
        <v>186</v>
      </c>
      <c r="O960" s="27" t="s">
        <v>139</v>
      </c>
      <c r="P960" s="27" t="s">
        <v>187</v>
      </c>
      <c r="Q960" s="29" t="n">
        <v>17657.57</v>
      </c>
      <c r="R960" s="27" t="s">
        <v>268</v>
      </c>
      <c r="S960" s="27" t="s">
        <v>164</v>
      </c>
      <c r="T960" s="27" t="n">
        <v>2</v>
      </c>
      <c r="U960" s="27" t="n">
        <f aca="false">YEAR(E960)</f>
        <v>2024</v>
      </c>
      <c r="V960" s="27" t="str">
        <f aca="false">TEXT(E960,"MMM-YYYY")</f>
        <v>Mar-2024</v>
      </c>
      <c r="W960" s="27" t="n">
        <f aca="false">MONTH(E960)</f>
        <v>3</v>
      </c>
      <c r="X960" s="27" t="str">
        <f aca="false">TEXT(WEEKDAY(E960,2),"0")&amp;" - "&amp;TEXT(E960,"dddd")</f>
        <v>3 - Wednesday</v>
      </c>
      <c r="Y960" s="27" t="str">
        <f aca="false">_xlfn.IFS(C960&lt;18,"Child (0-17)",C960&lt;40,"Young Adult (18-39)",C960&lt;60,"Adult (40-59)",TRUE(),"Senior (60+)")</f>
        <v>Young Adult (18-39)</v>
      </c>
      <c r="Z960" s="27" t="n">
        <f aca="false">ROUND(G960-E960,0)</f>
        <v>2</v>
      </c>
      <c r="AA960" s="27" t="n">
        <f aca="false">L960+M960</f>
        <v>170</v>
      </c>
      <c r="AB960" s="27" t="n">
        <f aca="false">IFERROR(ROUND(Q960/AA960,2),0)</f>
        <v>103.87</v>
      </c>
      <c r="AC960" s="27" t="str">
        <f aca="false">IF(AND(K960="Critical",N960="No"),"URGENT - No Bed","Normal")</f>
        <v>Normal</v>
      </c>
      <c r="AD960" s="33" t="n">
        <f aca="false">INDEX(Lookup_Tables!$B$3:$B$12,MATCH(H960,Lookup_Tables!$A$3:$A$12,0))</f>
        <v>4200000</v>
      </c>
      <c r="AE960" s="27" t="str">
        <f aca="false">INDEX(Lookup_Tables!$C$3:$C$12,MATCH(H960,Lookup_Tables!$A$3:$A$12,0))</f>
        <v>Dr. Anil Kapoor</v>
      </c>
      <c r="AF960" s="27" t="str">
        <f aca="false">IFERROR(INDEX(Lookup_Tables!$F$16:$F$45,MATCH(I960,Lookup_Tables!$E$16:$E$45,0)),"N/A")</f>
        <v>EMP201</v>
      </c>
      <c r="AG960" s="27" t="n">
        <f aca="false">_xlfn.IFS(R960="Recovered",4,R960="Referred",3,R960="Admitted",2,R960="Deceased",1,TRUE(),0)</f>
        <v>3</v>
      </c>
      <c r="AH960" s="27" t="str">
        <f aca="false">IF(T960&gt;=4,"Satisfied",IF(T960&gt;=3,"Neutral","Needs Improvement"))</f>
        <v>Needs Improvement</v>
      </c>
    </row>
    <row r="961" customFormat="false" ht="15" hidden="false" customHeight="false" outlineLevel="0" collapsed="false">
      <c r="A961" s="30" t="s">
        <v>4347</v>
      </c>
      <c r="B961" s="30" t="s">
        <v>1025</v>
      </c>
      <c r="C961" s="30" t="n">
        <v>38</v>
      </c>
      <c r="D961" s="30" t="s">
        <v>181</v>
      </c>
      <c r="E961" s="31" t="n">
        <v>45381</v>
      </c>
      <c r="F961" s="30" t="s">
        <v>919</v>
      </c>
      <c r="G961" s="31" t="n">
        <v>45384</v>
      </c>
      <c r="H961" s="30" t="s">
        <v>135</v>
      </c>
      <c r="I961" s="30" t="s">
        <v>278</v>
      </c>
      <c r="J961" s="30" t="s">
        <v>137</v>
      </c>
      <c r="K961" s="30" t="s">
        <v>156</v>
      </c>
      <c r="L961" s="30" t="n">
        <v>26</v>
      </c>
      <c r="M961" s="30" t="n">
        <v>57</v>
      </c>
      <c r="N961" s="30" t="s">
        <v>127</v>
      </c>
      <c r="O961" s="30" t="s">
        <v>139</v>
      </c>
      <c r="P961" s="30" t="s">
        <v>129</v>
      </c>
      <c r="Q961" s="32" t="n">
        <v>3703.95</v>
      </c>
      <c r="R961" s="30" t="s">
        <v>130</v>
      </c>
      <c r="S961" s="30" t="s">
        <v>192</v>
      </c>
      <c r="T961" s="30" t="n">
        <v>4</v>
      </c>
      <c r="U961" s="30" t="n">
        <f aca="false">YEAR(E961)</f>
        <v>2024</v>
      </c>
      <c r="V961" s="30" t="str">
        <f aca="false">TEXT(E961,"MMM-YYYY")</f>
        <v>Mar-2024</v>
      </c>
      <c r="W961" s="30" t="n">
        <f aca="false">MONTH(E961)</f>
        <v>3</v>
      </c>
      <c r="X961" s="30" t="str">
        <f aca="false">TEXT(WEEKDAY(E961,2),"0")&amp;" - "&amp;TEXT(E961,"dddd")</f>
        <v>6 - Saturday</v>
      </c>
      <c r="Y961" s="30" t="str">
        <f aca="false">_xlfn.IFS(C961&lt;18,"Child (0-17)",C961&lt;40,"Young Adult (18-39)",C961&lt;60,"Adult (40-59)",TRUE(),"Senior (60+)")</f>
        <v>Young Adult (18-39)</v>
      </c>
      <c r="Z961" s="30" t="n">
        <f aca="false">ROUND(G961-E961,0)</f>
        <v>3</v>
      </c>
      <c r="AA961" s="30" t="n">
        <f aca="false">L961+M961</f>
        <v>83</v>
      </c>
      <c r="AB961" s="30" t="n">
        <f aca="false">IFERROR(ROUND(Q961/AA961,2),0)</f>
        <v>44.63</v>
      </c>
      <c r="AC961" s="30" t="str">
        <f aca="false">IF(AND(K961="Critical",N961="No"),"URGENT - No Bed","Normal")</f>
        <v>Normal</v>
      </c>
      <c r="AD961" s="34" t="n">
        <f aca="false">INDEX(Lookup_Tables!$B$3:$B$12,MATCH(H961,Lookup_Tables!$A$3:$A$12,0))</f>
        <v>4600000</v>
      </c>
      <c r="AE961" s="30" t="str">
        <f aca="false">INDEX(Lookup_Tables!$C$3:$C$12,MATCH(H961,Lookup_Tables!$A$3:$A$12,0))</f>
        <v>Dr. Farhan Khan</v>
      </c>
      <c r="AF961" s="30" t="str">
        <f aca="false">IFERROR(INDEX(Lookup_Tables!$F$16:$F$45,MATCH(I961,Lookup_Tables!$E$16:$E$45,0)),"N/A")</f>
        <v>EMP208</v>
      </c>
      <c r="AG961" s="30" t="n">
        <f aca="false">_xlfn.IFS(R961="Recovered",4,R961="Referred",3,R961="Admitted",2,R961="Deceased",1,TRUE(),0)</f>
        <v>4</v>
      </c>
      <c r="AH961" s="30" t="str">
        <f aca="false">IF(T961&gt;=4,"Satisfied",IF(T961&gt;=3,"Neutral","Needs Improvement"))</f>
        <v>Satisfied</v>
      </c>
    </row>
    <row r="962" customFormat="false" ht="15" hidden="false" customHeight="false" outlineLevel="0" collapsed="false">
      <c r="A962" s="27" t="s">
        <v>342</v>
      </c>
      <c r="B962" s="27" t="s">
        <v>343</v>
      </c>
      <c r="C962" s="27" t="n">
        <v>2</v>
      </c>
      <c r="D962" s="27" t="s">
        <v>144</v>
      </c>
      <c r="E962" s="28" t="n">
        <v>45427</v>
      </c>
      <c r="F962" s="27" t="s">
        <v>226</v>
      </c>
      <c r="G962" s="28" t="n">
        <v>45428</v>
      </c>
      <c r="H962" s="27" t="s">
        <v>217</v>
      </c>
      <c r="I962" s="27" t="s">
        <v>344</v>
      </c>
      <c r="J962" s="27" t="s">
        <v>294</v>
      </c>
      <c r="K962" s="27" t="s">
        <v>138</v>
      </c>
      <c r="L962" s="27" t="n">
        <v>87</v>
      </c>
      <c r="M962" s="27" t="n">
        <v>29</v>
      </c>
      <c r="N962" s="27" t="s">
        <v>127</v>
      </c>
      <c r="O962" s="27" t="s">
        <v>139</v>
      </c>
      <c r="P962" s="27" t="s">
        <v>140</v>
      </c>
      <c r="Q962" s="29" t="n">
        <v>1688.77</v>
      </c>
      <c r="R962" s="27" t="s">
        <v>130</v>
      </c>
      <c r="S962" s="27" t="s">
        <v>157</v>
      </c>
      <c r="T962" s="27" t="n">
        <v>5</v>
      </c>
      <c r="U962" s="27" t="n">
        <f aca="false">YEAR(E962)</f>
        <v>2024</v>
      </c>
      <c r="V962" s="27" t="str">
        <f aca="false">TEXT(E962,"MMM-YYYY")</f>
        <v>May-2024</v>
      </c>
      <c r="W962" s="27" t="n">
        <f aca="false">MONTH(E962)</f>
        <v>5</v>
      </c>
      <c r="X962" s="27" t="str">
        <f aca="false">TEXT(WEEKDAY(E962,2),"0")&amp;" - "&amp;TEXT(E962,"dddd")</f>
        <v>3 - Wednesday</v>
      </c>
      <c r="Y962" s="27" t="str">
        <f aca="false">_xlfn.IFS(C962&lt;18,"Child (0-17)",C962&lt;40,"Young Adult (18-39)",C962&lt;60,"Adult (40-59)",TRUE(),"Senior (60+)")</f>
        <v>Child (0-17)</v>
      </c>
      <c r="Z962" s="27" t="n">
        <f aca="false">ROUND(G962-E962,0)</f>
        <v>1</v>
      </c>
      <c r="AA962" s="27" t="n">
        <f aca="false">L962+M962</f>
        <v>116</v>
      </c>
      <c r="AB962" s="27" t="n">
        <f aca="false">IFERROR(ROUND(Q962/AA962,2),0)</f>
        <v>14.56</v>
      </c>
      <c r="AC962" s="27" t="str">
        <f aca="false">IF(AND(K962="Critical",N962="No"),"URGENT - No Bed","Normal")</f>
        <v>Normal</v>
      </c>
      <c r="AD962" s="33" t="n">
        <f aca="false">INDEX(Lookup_Tables!$B$3:$B$12,MATCH(H962,Lookup_Tables!$A$3:$A$12,0))</f>
        <v>4200000</v>
      </c>
      <c r="AE962" s="27" t="str">
        <f aca="false">INDEX(Lookup_Tables!$C$3:$C$12,MATCH(H962,Lookup_Tables!$A$3:$A$12,0))</f>
        <v>Dr. Anil Kapoor</v>
      </c>
      <c r="AF962" s="27" t="str">
        <f aca="false">IFERROR(INDEX(Lookup_Tables!$F$16:$F$45,MATCH(I962,Lookup_Tables!$E$16:$E$45,0)),"N/A")</f>
        <v>EMP201</v>
      </c>
      <c r="AG962" s="27" t="n">
        <f aca="false">_xlfn.IFS(R962="Recovered",4,R962="Referred",3,R962="Admitted",2,R962="Deceased",1,TRUE(),0)</f>
        <v>4</v>
      </c>
      <c r="AH962" s="27" t="str">
        <f aca="false">IF(T962&gt;=4,"Satisfied",IF(T962&gt;=3,"Neutral","Needs Improvement"))</f>
        <v>Satisfied</v>
      </c>
    </row>
    <row r="963" customFormat="false" ht="15" hidden="false" customHeight="false" outlineLevel="0" collapsed="false">
      <c r="A963" s="30" t="s">
        <v>1697</v>
      </c>
      <c r="B963" s="30" t="s">
        <v>1698</v>
      </c>
      <c r="C963" s="30" t="n">
        <v>20</v>
      </c>
      <c r="D963" s="30" t="s">
        <v>121</v>
      </c>
      <c r="E963" s="31" t="n">
        <v>45500</v>
      </c>
      <c r="F963" s="30" t="s">
        <v>160</v>
      </c>
      <c r="G963" s="31" t="n">
        <v>45500</v>
      </c>
      <c r="H963" s="30" t="s">
        <v>183</v>
      </c>
      <c r="I963" s="30" t="s">
        <v>184</v>
      </c>
      <c r="J963" s="30" t="s">
        <v>213</v>
      </c>
      <c r="K963" s="30" t="s">
        <v>156</v>
      </c>
      <c r="L963" s="30" t="n">
        <v>57</v>
      </c>
      <c r="M963" s="30" t="n">
        <v>53</v>
      </c>
      <c r="N963" s="30" t="s">
        <v>127</v>
      </c>
      <c r="O963" s="30" t="s">
        <v>171</v>
      </c>
      <c r="P963" s="30" t="s">
        <v>187</v>
      </c>
      <c r="Q963" s="32" t="n">
        <v>3809.8</v>
      </c>
      <c r="R963" s="30" t="s">
        <v>462</v>
      </c>
      <c r="S963" s="30" t="s">
        <v>197</v>
      </c>
      <c r="T963" s="30" t="n">
        <v>3</v>
      </c>
      <c r="U963" s="30" t="n">
        <f aca="false">YEAR(E963)</f>
        <v>2024</v>
      </c>
      <c r="V963" s="30" t="str">
        <f aca="false">TEXT(E963,"MMM-YYYY")</f>
        <v>Jul-2024</v>
      </c>
      <c r="W963" s="30" t="n">
        <f aca="false">MONTH(E963)</f>
        <v>7</v>
      </c>
      <c r="X963" s="30" t="str">
        <f aca="false">TEXT(WEEKDAY(E963,2),"0")&amp;" - "&amp;TEXT(E963,"dddd")</f>
        <v>6 - Saturday</v>
      </c>
      <c r="Y963" s="30" t="str">
        <f aca="false">_xlfn.IFS(C963&lt;18,"Child (0-17)",C963&lt;40,"Young Adult (18-39)",C963&lt;60,"Adult (40-59)",TRUE(),"Senior (60+)")</f>
        <v>Young Adult (18-39)</v>
      </c>
      <c r="Z963" s="30" t="n">
        <f aca="false">ROUND(G963-E963,0)</f>
        <v>0</v>
      </c>
      <c r="AA963" s="30" t="n">
        <f aca="false">L963+M963</f>
        <v>110</v>
      </c>
      <c r="AB963" s="30" t="n">
        <f aca="false">IFERROR(ROUND(Q963/AA963,2),0)</f>
        <v>34.63</v>
      </c>
      <c r="AC963" s="30" t="str">
        <f aca="false">IF(AND(K963="Critical",N963="No"),"URGENT - No Bed","Normal")</f>
        <v>Normal</v>
      </c>
      <c r="AD963" s="34" t="n">
        <f aca="false">INDEX(Lookup_Tables!$B$3:$B$12,MATCH(H963,Lookup_Tables!$A$3:$A$12,0))</f>
        <v>3100000</v>
      </c>
      <c r="AE963" s="30" t="str">
        <f aca="false">INDEX(Lookup_Tables!$C$3:$C$12,MATCH(H963,Lookup_Tables!$A$3:$A$12,0))</f>
        <v>Dr. Kavita Rao</v>
      </c>
      <c r="AF963" s="30" t="str">
        <f aca="false">IFERROR(INDEX(Lookup_Tables!$F$16:$F$45,MATCH(I963,Lookup_Tables!$E$16:$E$45,0)),"N/A")</f>
        <v>EMP226</v>
      </c>
      <c r="AG963" s="30" t="n">
        <f aca="false">_xlfn.IFS(R963="Recovered",4,R963="Referred",3,R963="Admitted",2,R963="Deceased",1,TRUE(),0)</f>
        <v>1</v>
      </c>
      <c r="AH963" s="30" t="str">
        <f aca="false">IF(T963&gt;=4,"Satisfied",IF(T963&gt;=3,"Neutral","Needs Improvement"))</f>
        <v>Neutral</v>
      </c>
    </row>
    <row r="964" customFormat="false" ht="15" hidden="false" customHeight="false" outlineLevel="0" collapsed="false">
      <c r="A964" s="27" t="s">
        <v>1447</v>
      </c>
      <c r="B964" s="27" t="s">
        <v>1448</v>
      </c>
      <c r="C964" s="27" t="n">
        <v>83</v>
      </c>
      <c r="D964" s="27" t="s">
        <v>121</v>
      </c>
      <c r="E964" s="28" t="n">
        <v>45438</v>
      </c>
      <c r="F964" s="27" t="s">
        <v>1449</v>
      </c>
      <c r="G964" s="28" t="n">
        <v>45442</v>
      </c>
      <c r="H964" s="27" t="s">
        <v>217</v>
      </c>
      <c r="I964" s="27" t="s">
        <v>392</v>
      </c>
      <c r="J964" s="27" t="s">
        <v>483</v>
      </c>
      <c r="K964" s="27" t="s">
        <v>126</v>
      </c>
      <c r="L964" s="27" t="n">
        <v>15</v>
      </c>
      <c r="M964" s="27" t="n">
        <v>96</v>
      </c>
      <c r="N964" s="27" t="s">
        <v>127</v>
      </c>
      <c r="O964" s="27" t="s">
        <v>171</v>
      </c>
      <c r="P964" s="27" t="s">
        <v>129</v>
      </c>
      <c r="Q964" s="29" t="n">
        <v>8473.26</v>
      </c>
      <c r="R964" s="27" t="s">
        <v>172</v>
      </c>
      <c r="S964" s="27" t="s">
        <v>141</v>
      </c>
      <c r="T964" s="27" t="n">
        <v>2</v>
      </c>
      <c r="U964" s="27" t="n">
        <f aca="false">YEAR(E964)</f>
        <v>2024</v>
      </c>
      <c r="V964" s="27" t="str">
        <f aca="false">TEXT(E964,"MMM-YYYY")</f>
        <v>May-2024</v>
      </c>
      <c r="W964" s="27" t="n">
        <f aca="false">MONTH(E964)</f>
        <v>5</v>
      </c>
      <c r="X964" s="27" t="str">
        <f aca="false">TEXT(WEEKDAY(E964,2),"0")&amp;" - "&amp;TEXT(E964,"dddd")</f>
        <v>7 - Sunday</v>
      </c>
      <c r="Y964" s="27" t="str">
        <f aca="false">_xlfn.IFS(C964&lt;18,"Child (0-17)",C964&lt;40,"Young Adult (18-39)",C964&lt;60,"Adult (40-59)",TRUE(),"Senior (60+)")</f>
        <v>Senior (60+)</v>
      </c>
      <c r="Z964" s="27" t="n">
        <f aca="false">ROUND(G964-E964,0)</f>
        <v>4</v>
      </c>
      <c r="AA964" s="27" t="n">
        <f aca="false">L964+M964</f>
        <v>111</v>
      </c>
      <c r="AB964" s="27" t="n">
        <f aca="false">IFERROR(ROUND(Q964/AA964,2),0)</f>
        <v>76.34</v>
      </c>
      <c r="AC964" s="27" t="str">
        <f aca="false">IF(AND(K964="Critical",N964="No"),"URGENT - No Bed","Normal")</f>
        <v>Normal</v>
      </c>
      <c r="AD964" s="33" t="n">
        <f aca="false">INDEX(Lookup_Tables!$B$3:$B$12,MATCH(H964,Lookup_Tables!$A$3:$A$12,0))</f>
        <v>4200000</v>
      </c>
      <c r="AE964" s="27" t="str">
        <f aca="false">INDEX(Lookup_Tables!$C$3:$C$12,MATCH(H964,Lookup_Tables!$A$3:$A$12,0))</f>
        <v>Dr. Anil Kapoor</v>
      </c>
      <c r="AF964" s="27" t="str">
        <f aca="false">IFERROR(INDEX(Lookup_Tables!$F$16:$F$45,MATCH(I964,Lookup_Tables!$E$16:$E$45,0)),"N/A")</f>
        <v>EMP202</v>
      </c>
      <c r="AG964" s="27" t="n">
        <f aca="false">_xlfn.IFS(R964="Recovered",4,R964="Referred",3,R964="Admitted",2,R964="Deceased",1,TRUE(),0)</f>
        <v>2</v>
      </c>
      <c r="AH964" s="27" t="str">
        <f aca="false">IF(T964&gt;=4,"Satisfied",IF(T964&gt;=3,"Neutral","Needs Improvement"))</f>
        <v>Needs Improvement</v>
      </c>
    </row>
    <row r="965" customFormat="false" ht="15" hidden="false" customHeight="false" outlineLevel="0" collapsed="false">
      <c r="A965" s="30" t="s">
        <v>3906</v>
      </c>
      <c r="B965" s="30" t="s">
        <v>1813</v>
      </c>
      <c r="C965" s="30" t="n">
        <v>0</v>
      </c>
      <c r="D965" s="30" t="s">
        <v>181</v>
      </c>
      <c r="E965" s="31" t="n">
        <v>45574</v>
      </c>
      <c r="F965" s="30" t="s">
        <v>1749</v>
      </c>
      <c r="G965" s="31" t="n">
        <v>45580</v>
      </c>
      <c r="H965" s="30" t="s">
        <v>146</v>
      </c>
      <c r="I965" s="30" t="s">
        <v>309</v>
      </c>
      <c r="J965" s="30" t="s">
        <v>568</v>
      </c>
      <c r="K965" s="30" t="s">
        <v>126</v>
      </c>
      <c r="L965" s="30" t="n">
        <v>10</v>
      </c>
      <c r="M965" s="30" t="n">
        <v>111</v>
      </c>
      <c r="N965" s="30" t="s">
        <v>186</v>
      </c>
      <c r="O965" s="30" t="s">
        <v>139</v>
      </c>
      <c r="P965" s="30" t="s">
        <v>150</v>
      </c>
      <c r="Q965" s="32" t="n">
        <v>8323.56</v>
      </c>
      <c r="R965" s="30" t="s">
        <v>172</v>
      </c>
      <c r="S965" s="30" t="s">
        <v>197</v>
      </c>
      <c r="T965" s="30" t="n">
        <v>3</v>
      </c>
      <c r="U965" s="30" t="n">
        <f aca="false">YEAR(E965)</f>
        <v>2024</v>
      </c>
      <c r="V965" s="30" t="str">
        <f aca="false">TEXT(E965,"MMM-YYYY")</f>
        <v>Oct-2024</v>
      </c>
      <c r="W965" s="30" t="n">
        <f aca="false">MONTH(E965)</f>
        <v>10</v>
      </c>
      <c r="X965" s="30" t="str">
        <f aca="false">TEXT(WEEKDAY(E965,2),"0")&amp;" - "&amp;TEXT(E965,"dddd")</f>
        <v>3 - Wednesday</v>
      </c>
      <c r="Y965" s="30" t="str">
        <f aca="false">_xlfn.IFS(C965&lt;18,"Child (0-17)",C965&lt;40,"Young Adult (18-39)",C965&lt;60,"Adult (40-59)",TRUE(),"Senior (60+)")</f>
        <v>Child (0-17)</v>
      </c>
      <c r="Z965" s="30" t="n">
        <f aca="false">ROUND(G965-E965,0)</f>
        <v>6</v>
      </c>
      <c r="AA965" s="30" t="n">
        <f aca="false">L965+M965</f>
        <v>121</v>
      </c>
      <c r="AB965" s="30" t="n">
        <f aca="false">IFERROR(ROUND(Q965/AA965,2),0)</f>
        <v>68.79</v>
      </c>
      <c r="AC965" s="30" t="str">
        <f aca="false">IF(AND(K965="Critical",N965="No"),"URGENT - No Bed","Normal")</f>
        <v>Normal</v>
      </c>
      <c r="AD965" s="34" t="n">
        <f aca="false">INDEX(Lookup_Tables!$B$3:$B$12,MATCH(H965,Lookup_Tables!$A$3:$A$12,0))</f>
        <v>2700000</v>
      </c>
      <c r="AE965" s="30" t="str">
        <f aca="false">INDEX(Lookup_Tables!$C$3:$C$12,MATCH(H965,Lookup_Tables!$A$3:$A$12,0))</f>
        <v>Dr. Vikram Singh</v>
      </c>
      <c r="AF965" s="30" t="str">
        <f aca="false">IFERROR(INDEX(Lookup_Tables!$F$16:$F$45,MATCH(I965,Lookup_Tables!$E$16:$E$45,0)),"N/A")</f>
        <v>EMP228</v>
      </c>
      <c r="AG965" s="30" t="n">
        <f aca="false">_xlfn.IFS(R965="Recovered",4,R965="Referred",3,R965="Admitted",2,R965="Deceased",1,TRUE(),0)</f>
        <v>2</v>
      </c>
      <c r="AH965" s="30" t="str">
        <f aca="false">IF(T965&gt;=4,"Satisfied",IF(T965&gt;=3,"Neutral","Needs Improvement"))</f>
        <v>Neutral</v>
      </c>
    </row>
    <row r="966" customFormat="false" ht="15" hidden="false" customHeight="false" outlineLevel="0" collapsed="false">
      <c r="A966" s="27" t="s">
        <v>2725</v>
      </c>
      <c r="B966" s="27" t="s">
        <v>2726</v>
      </c>
      <c r="C966" s="27" t="n">
        <v>64</v>
      </c>
      <c r="D966" s="27" t="s">
        <v>181</v>
      </c>
      <c r="E966" s="28" t="n">
        <v>45344</v>
      </c>
      <c r="F966" s="27" t="s">
        <v>1162</v>
      </c>
      <c r="G966" s="28" t="n">
        <v>45349</v>
      </c>
      <c r="H966" s="27" t="s">
        <v>168</v>
      </c>
      <c r="I966" s="27" t="s">
        <v>169</v>
      </c>
      <c r="J966" s="27" t="s">
        <v>170</v>
      </c>
      <c r="K966" s="27" t="s">
        <v>126</v>
      </c>
      <c r="L966" s="27" t="n">
        <v>16</v>
      </c>
      <c r="M966" s="27" t="n">
        <v>69</v>
      </c>
      <c r="N966" s="27" t="s">
        <v>186</v>
      </c>
      <c r="O966" s="27" t="s">
        <v>171</v>
      </c>
      <c r="P966" s="27" t="s">
        <v>140</v>
      </c>
      <c r="Q966" s="29" t="n">
        <v>7123.86</v>
      </c>
      <c r="R966" s="27" t="s">
        <v>130</v>
      </c>
      <c r="S966" s="27" t="s">
        <v>141</v>
      </c>
      <c r="T966" s="27" t="n">
        <v>5</v>
      </c>
      <c r="U966" s="27" t="n">
        <f aca="false">YEAR(E966)</f>
        <v>2024</v>
      </c>
      <c r="V966" s="27" t="str">
        <f aca="false">TEXT(E966,"MMM-YYYY")</f>
        <v>Feb-2024</v>
      </c>
      <c r="W966" s="27" t="n">
        <f aca="false">MONTH(E966)</f>
        <v>2</v>
      </c>
      <c r="X966" s="27" t="str">
        <f aca="false">TEXT(WEEKDAY(E966,2),"0")&amp;" - "&amp;TEXT(E966,"dddd")</f>
        <v>4 - Thursday</v>
      </c>
      <c r="Y966" s="27" t="str">
        <f aca="false">_xlfn.IFS(C966&lt;18,"Child (0-17)",C966&lt;40,"Young Adult (18-39)",C966&lt;60,"Adult (40-59)",TRUE(),"Senior (60+)")</f>
        <v>Senior (60+)</v>
      </c>
      <c r="Z966" s="27" t="n">
        <f aca="false">ROUND(G966-E966,0)</f>
        <v>5</v>
      </c>
      <c r="AA966" s="27" t="n">
        <f aca="false">L966+M966</f>
        <v>85</v>
      </c>
      <c r="AB966" s="27" t="n">
        <f aca="false">IFERROR(ROUND(Q966/AA966,2),0)</f>
        <v>83.81</v>
      </c>
      <c r="AC966" s="27" t="str">
        <f aca="false">IF(AND(K966="Critical",N966="No"),"URGENT - No Bed","Normal")</f>
        <v>Normal</v>
      </c>
      <c r="AD966" s="33" t="n">
        <f aca="false">INDEX(Lookup_Tables!$B$3:$B$12,MATCH(H966,Lookup_Tables!$A$3:$A$12,0))</f>
        <v>4400000</v>
      </c>
      <c r="AE966" s="27" t="str">
        <f aca="false">INDEX(Lookup_Tables!$C$3:$C$12,MATCH(H966,Lookup_Tables!$A$3:$A$12,0))</f>
        <v>Dr. Neha Chopra</v>
      </c>
      <c r="AF966" s="27" t="str">
        <f aca="false">IFERROR(INDEX(Lookup_Tables!$F$16:$F$45,MATCH(I966,Lookup_Tables!$E$16:$E$45,0)),"N/A")</f>
        <v>EMP220</v>
      </c>
      <c r="AG966" s="27" t="n">
        <f aca="false">_xlfn.IFS(R966="Recovered",4,R966="Referred",3,R966="Admitted",2,R966="Deceased",1,TRUE(),0)</f>
        <v>4</v>
      </c>
      <c r="AH966" s="27" t="str">
        <f aca="false">IF(T966&gt;=4,"Satisfied",IF(T966&gt;=3,"Neutral","Needs Improvement"))</f>
        <v>Satisfied</v>
      </c>
    </row>
    <row r="967" customFormat="false" ht="15" hidden="false" customHeight="false" outlineLevel="0" collapsed="false">
      <c r="A967" s="30" t="s">
        <v>5016</v>
      </c>
      <c r="B967" s="30" t="s">
        <v>3678</v>
      </c>
      <c r="C967" s="30" t="n">
        <v>17</v>
      </c>
      <c r="D967" s="30" t="s">
        <v>121</v>
      </c>
      <c r="E967" s="31" t="n">
        <v>45320</v>
      </c>
      <c r="F967" s="30" t="s">
        <v>1338</v>
      </c>
      <c r="G967" s="31" t="n">
        <v>45329</v>
      </c>
      <c r="H967" s="30" t="s">
        <v>217</v>
      </c>
      <c r="I967" s="30" t="s">
        <v>282</v>
      </c>
      <c r="J967" s="30" t="s">
        <v>388</v>
      </c>
      <c r="K967" s="30" t="s">
        <v>202</v>
      </c>
      <c r="L967" s="30" t="n">
        <v>20</v>
      </c>
      <c r="M967" s="30" t="n">
        <v>90</v>
      </c>
      <c r="N967" s="30" t="s">
        <v>186</v>
      </c>
      <c r="O967" s="30" t="s">
        <v>139</v>
      </c>
      <c r="P967" s="30" t="s">
        <v>187</v>
      </c>
      <c r="Q967" s="32" t="n">
        <v>17133.87</v>
      </c>
      <c r="R967" s="30" t="s">
        <v>130</v>
      </c>
      <c r="S967" s="30" t="s">
        <v>178</v>
      </c>
      <c r="T967" s="30" t="n">
        <v>4</v>
      </c>
      <c r="U967" s="30" t="n">
        <f aca="false">YEAR(E967)</f>
        <v>2024</v>
      </c>
      <c r="V967" s="30" t="str">
        <f aca="false">TEXT(E967,"MMM-YYYY")</f>
        <v>Jan-2024</v>
      </c>
      <c r="W967" s="30" t="n">
        <f aca="false">MONTH(E967)</f>
        <v>1</v>
      </c>
      <c r="X967" s="30" t="str">
        <f aca="false">TEXT(WEEKDAY(E967,2),"0")&amp;" - "&amp;TEXT(E967,"dddd")</f>
        <v>1 - Monday</v>
      </c>
      <c r="Y967" s="30" t="str">
        <f aca="false">_xlfn.IFS(C967&lt;18,"Child (0-17)",C967&lt;40,"Young Adult (18-39)",C967&lt;60,"Adult (40-59)",TRUE(),"Senior (60+)")</f>
        <v>Child (0-17)</v>
      </c>
      <c r="Z967" s="30" t="n">
        <f aca="false">ROUND(G967-E967,0)</f>
        <v>9</v>
      </c>
      <c r="AA967" s="30" t="n">
        <f aca="false">L967+M967</f>
        <v>110</v>
      </c>
      <c r="AB967" s="30" t="n">
        <f aca="false">IFERROR(ROUND(Q967/AA967,2),0)</f>
        <v>155.76</v>
      </c>
      <c r="AC967" s="30" t="str">
        <f aca="false">IF(AND(K967="Critical",N967="No"),"URGENT - No Bed","Normal")</f>
        <v>Normal</v>
      </c>
      <c r="AD967" s="34" t="n">
        <f aca="false">INDEX(Lookup_Tables!$B$3:$B$12,MATCH(H967,Lookup_Tables!$A$3:$A$12,0))</f>
        <v>4200000</v>
      </c>
      <c r="AE967" s="30" t="str">
        <f aca="false">INDEX(Lookup_Tables!$C$3:$C$12,MATCH(H967,Lookup_Tables!$A$3:$A$12,0))</f>
        <v>Dr. Anil Kapoor</v>
      </c>
      <c r="AF967" s="30" t="str">
        <f aca="false">IFERROR(INDEX(Lookup_Tables!$F$16:$F$45,MATCH(I967,Lookup_Tables!$E$16:$E$45,0)),"N/A")</f>
        <v>EMP200</v>
      </c>
      <c r="AG967" s="30" t="n">
        <f aca="false">_xlfn.IFS(R967="Recovered",4,R967="Referred",3,R967="Admitted",2,R967="Deceased",1,TRUE(),0)</f>
        <v>4</v>
      </c>
      <c r="AH967" s="30" t="str">
        <f aca="false">IF(T967&gt;=4,"Satisfied",IF(T967&gt;=3,"Neutral","Needs Improvement"))</f>
        <v>Satisfied</v>
      </c>
    </row>
    <row r="968" customFormat="false" ht="15" hidden="false" customHeight="false" outlineLevel="0" collapsed="false">
      <c r="A968" s="27" t="s">
        <v>5157</v>
      </c>
      <c r="B968" s="27" t="s">
        <v>2219</v>
      </c>
      <c r="C968" s="27" t="n">
        <v>32</v>
      </c>
      <c r="D968" s="27" t="s">
        <v>121</v>
      </c>
      <c r="E968" s="28" t="n">
        <v>45408</v>
      </c>
      <c r="F968" s="27" t="s">
        <v>638</v>
      </c>
      <c r="G968" s="28" t="n">
        <v>45409</v>
      </c>
      <c r="H968" s="27" t="s">
        <v>183</v>
      </c>
      <c r="I968" s="27" t="s">
        <v>212</v>
      </c>
      <c r="J968" s="27" t="s">
        <v>411</v>
      </c>
      <c r="K968" s="27" t="s">
        <v>138</v>
      </c>
      <c r="L968" s="27" t="n">
        <v>86</v>
      </c>
      <c r="M968" s="27" t="n">
        <v>19</v>
      </c>
      <c r="N968" s="27" t="s">
        <v>127</v>
      </c>
      <c r="O968" s="27" t="s">
        <v>139</v>
      </c>
      <c r="P968" s="27" t="s">
        <v>187</v>
      </c>
      <c r="Q968" s="29" t="n">
        <v>2256.94</v>
      </c>
      <c r="R968" s="27" t="s">
        <v>268</v>
      </c>
      <c r="S968" s="27" t="s">
        <v>131</v>
      </c>
      <c r="T968" s="27" t="n">
        <v>3</v>
      </c>
      <c r="U968" s="27" t="n">
        <f aca="false">YEAR(E968)</f>
        <v>2024</v>
      </c>
      <c r="V968" s="27" t="str">
        <f aca="false">TEXT(E968,"MMM-YYYY")</f>
        <v>Apr-2024</v>
      </c>
      <c r="W968" s="27" t="n">
        <f aca="false">MONTH(E968)</f>
        <v>4</v>
      </c>
      <c r="X968" s="27" t="str">
        <f aca="false">TEXT(WEEKDAY(E968,2),"0")&amp;" - "&amp;TEXT(E968,"dddd")</f>
        <v>5 - Friday</v>
      </c>
      <c r="Y968" s="27" t="str">
        <f aca="false">_xlfn.IFS(C968&lt;18,"Child (0-17)",C968&lt;40,"Young Adult (18-39)",C968&lt;60,"Adult (40-59)",TRUE(),"Senior (60+)")</f>
        <v>Young Adult (18-39)</v>
      </c>
      <c r="Z968" s="27" t="n">
        <f aca="false">ROUND(G968-E968,0)</f>
        <v>1</v>
      </c>
      <c r="AA968" s="27" t="n">
        <f aca="false">L968+M968</f>
        <v>105</v>
      </c>
      <c r="AB968" s="27" t="n">
        <f aca="false">IFERROR(ROUND(Q968/AA968,2),0)</f>
        <v>21.49</v>
      </c>
      <c r="AC968" s="27" t="str">
        <f aca="false">IF(AND(K968="Critical",N968="No"),"URGENT - No Bed","Normal")</f>
        <v>Normal</v>
      </c>
      <c r="AD968" s="33" t="n">
        <f aca="false">INDEX(Lookup_Tables!$B$3:$B$12,MATCH(H968,Lookup_Tables!$A$3:$A$12,0))</f>
        <v>3100000</v>
      </c>
      <c r="AE968" s="27" t="str">
        <f aca="false">INDEX(Lookup_Tables!$C$3:$C$12,MATCH(H968,Lookup_Tables!$A$3:$A$12,0))</f>
        <v>Dr. Kavita Rao</v>
      </c>
      <c r="AF968" s="27" t="str">
        <f aca="false">IFERROR(INDEX(Lookup_Tables!$F$16:$F$45,MATCH(I968,Lookup_Tables!$E$16:$E$45,0)),"N/A")</f>
        <v>EMP225</v>
      </c>
      <c r="AG968" s="27" t="n">
        <f aca="false">_xlfn.IFS(R968="Recovered",4,R968="Referred",3,R968="Admitted",2,R968="Deceased",1,TRUE(),0)</f>
        <v>3</v>
      </c>
      <c r="AH968" s="27" t="str">
        <f aca="false">IF(T968&gt;=4,"Satisfied",IF(T968&gt;=3,"Neutral","Needs Improvement"))</f>
        <v>Neutral</v>
      </c>
    </row>
    <row r="969" customFormat="false" ht="15" hidden="false" customHeight="false" outlineLevel="0" collapsed="false">
      <c r="A969" s="30" t="s">
        <v>219</v>
      </c>
      <c r="B969" s="30" t="s">
        <v>220</v>
      </c>
      <c r="C969" s="30" t="n">
        <v>94</v>
      </c>
      <c r="D969" s="30" t="s">
        <v>121</v>
      </c>
      <c r="E969" s="31" t="n">
        <v>45352</v>
      </c>
      <c r="F969" s="30" t="s">
        <v>221</v>
      </c>
      <c r="G969" s="31" t="n">
        <v>45354</v>
      </c>
      <c r="H969" s="30" t="s">
        <v>146</v>
      </c>
      <c r="I969" s="30" t="s">
        <v>147</v>
      </c>
      <c r="J969" s="30" t="s">
        <v>222</v>
      </c>
      <c r="K969" s="30" t="s">
        <v>156</v>
      </c>
      <c r="L969" s="30" t="n">
        <v>66</v>
      </c>
      <c r="M969" s="30" t="n">
        <v>84</v>
      </c>
      <c r="N969" s="30" t="s">
        <v>127</v>
      </c>
      <c r="O969" s="30" t="s">
        <v>139</v>
      </c>
      <c r="P969" s="30" t="s">
        <v>150</v>
      </c>
      <c r="Q969" s="32" t="n">
        <v>4349</v>
      </c>
      <c r="R969" s="30" t="s">
        <v>130</v>
      </c>
      <c r="S969" s="30" t="s">
        <v>223</v>
      </c>
      <c r="T969" s="30" t="n">
        <v>2</v>
      </c>
      <c r="U969" s="30" t="n">
        <f aca="false">YEAR(E969)</f>
        <v>2024</v>
      </c>
      <c r="V969" s="30" t="str">
        <f aca="false">TEXT(E969,"MMM-YYYY")</f>
        <v>Mar-2024</v>
      </c>
      <c r="W969" s="30" t="n">
        <f aca="false">MONTH(E969)</f>
        <v>3</v>
      </c>
      <c r="X969" s="30" t="str">
        <f aca="false">TEXT(WEEKDAY(E969,2),"0")&amp;" - "&amp;TEXT(E969,"dddd")</f>
        <v>5 - Friday</v>
      </c>
      <c r="Y969" s="30" t="str">
        <f aca="false">_xlfn.IFS(C969&lt;18,"Child (0-17)",C969&lt;40,"Young Adult (18-39)",C969&lt;60,"Adult (40-59)",TRUE(),"Senior (60+)")</f>
        <v>Senior (60+)</v>
      </c>
      <c r="Z969" s="30" t="n">
        <f aca="false">ROUND(G969-E969,0)</f>
        <v>2</v>
      </c>
      <c r="AA969" s="30" t="n">
        <f aca="false">L969+M969</f>
        <v>150</v>
      </c>
      <c r="AB969" s="30" t="n">
        <f aca="false">IFERROR(ROUND(Q969/AA969,2),0)</f>
        <v>28.99</v>
      </c>
      <c r="AC969" s="30" t="str">
        <f aca="false">IF(AND(K969="Critical",N969="No"),"URGENT - No Bed","Normal")</f>
        <v>Normal</v>
      </c>
      <c r="AD969" s="34" t="n">
        <f aca="false">INDEX(Lookup_Tables!$B$3:$B$12,MATCH(H969,Lookup_Tables!$A$3:$A$12,0))</f>
        <v>2700000</v>
      </c>
      <c r="AE969" s="30" t="str">
        <f aca="false">INDEX(Lookup_Tables!$C$3:$C$12,MATCH(H969,Lookup_Tables!$A$3:$A$12,0))</f>
        <v>Dr. Vikram Singh</v>
      </c>
      <c r="AF969" s="30" t="str">
        <f aca="false">IFERROR(INDEX(Lookup_Tables!$F$16:$F$45,MATCH(I969,Lookup_Tables!$E$16:$E$45,0)),"N/A")</f>
        <v>EMP229</v>
      </c>
      <c r="AG969" s="30" t="n">
        <f aca="false">_xlfn.IFS(R969="Recovered",4,R969="Referred",3,R969="Admitted",2,R969="Deceased",1,TRUE(),0)</f>
        <v>4</v>
      </c>
      <c r="AH969" s="30" t="str">
        <f aca="false">IF(T969&gt;=4,"Satisfied",IF(T969&gt;=3,"Neutral","Needs Improvement"))</f>
        <v>Needs Improvement</v>
      </c>
    </row>
    <row r="970" customFormat="false" ht="15" hidden="false" customHeight="false" outlineLevel="0" collapsed="false">
      <c r="A970" s="27" t="s">
        <v>6402</v>
      </c>
      <c r="B970" s="27" t="s">
        <v>2910</v>
      </c>
      <c r="C970" s="27" t="n">
        <v>47</v>
      </c>
      <c r="D970" s="27" t="s">
        <v>121</v>
      </c>
      <c r="E970" s="28" t="n">
        <v>45585</v>
      </c>
      <c r="F970" s="27" t="s">
        <v>497</v>
      </c>
      <c r="G970" s="28" t="n">
        <v>45586</v>
      </c>
      <c r="H970" s="27" t="s">
        <v>242</v>
      </c>
      <c r="I970" s="27" t="s">
        <v>466</v>
      </c>
      <c r="J970" s="27" t="s">
        <v>422</v>
      </c>
      <c r="K970" s="27" t="s">
        <v>156</v>
      </c>
      <c r="L970" s="27" t="n">
        <v>45</v>
      </c>
      <c r="M970" s="27" t="n">
        <v>81</v>
      </c>
      <c r="N970" s="27" t="s">
        <v>127</v>
      </c>
      <c r="O970" s="27" t="s">
        <v>171</v>
      </c>
      <c r="P970" s="27" t="s">
        <v>140</v>
      </c>
      <c r="Q970" s="29" t="n">
        <v>4747.98</v>
      </c>
      <c r="R970" s="27" t="s">
        <v>172</v>
      </c>
      <c r="S970" s="27" t="s">
        <v>151</v>
      </c>
      <c r="T970" s="27" t="n">
        <v>3</v>
      </c>
      <c r="U970" s="27" t="n">
        <f aca="false">YEAR(E970)</f>
        <v>2024</v>
      </c>
      <c r="V970" s="27" t="str">
        <f aca="false">TEXT(E970,"MMM-YYYY")</f>
        <v>Oct-2024</v>
      </c>
      <c r="W970" s="27" t="n">
        <f aca="false">MONTH(E970)</f>
        <v>10</v>
      </c>
      <c r="X970" s="27" t="str">
        <f aca="false">TEXT(WEEKDAY(E970,2),"0")&amp;" - "&amp;TEXT(E970,"dddd")</f>
        <v>7 - Sunday</v>
      </c>
      <c r="Y970" s="27" t="str">
        <f aca="false">_xlfn.IFS(C970&lt;18,"Child (0-17)",C970&lt;40,"Young Adult (18-39)",C970&lt;60,"Adult (40-59)",TRUE(),"Senior (60+)")</f>
        <v>Adult (40-59)</v>
      </c>
      <c r="Z970" s="27" t="n">
        <f aca="false">ROUND(G970-E970,0)</f>
        <v>1</v>
      </c>
      <c r="AA970" s="27" t="n">
        <f aca="false">L970+M970</f>
        <v>126</v>
      </c>
      <c r="AB970" s="27" t="n">
        <f aca="false">IFERROR(ROUND(Q970/AA970,2),0)</f>
        <v>37.68</v>
      </c>
      <c r="AC970" s="27" t="str">
        <f aca="false">IF(AND(K970="Critical",N970="No"),"URGENT - No Bed","Normal")</f>
        <v>Normal</v>
      </c>
      <c r="AD970" s="33" t="n">
        <f aca="false">INDEX(Lookup_Tables!$B$3:$B$12,MATCH(H970,Lookup_Tables!$A$3:$A$12,0))</f>
        <v>3000000</v>
      </c>
      <c r="AE970" s="27" t="str">
        <f aca="false">INDEX(Lookup_Tables!$C$3:$C$12,MATCH(H970,Lookup_Tables!$A$3:$A$12,0))</f>
        <v>Dr. Pooja Iyer</v>
      </c>
      <c r="AF970" s="27" t="str">
        <f aca="false">IFERROR(INDEX(Lookup_Tables!$F$16:$F$45,MATCH(I970,Lookup_Tables!$E$16:$E$45,0)),"N/A")</f>
        <v>EMP212</v>
      </c>
      <c r="AG970" s="27" t="n">
        <f aca="false">_xlfn.IFS(R970="Recovered",4,R970="Referred",3,R970="Admitted",2,R970="Deceased",1,TRUE(),0)</f>
        <v>2</v>
      </c>
      <c r="AH970" s="27" t="str">
        <f aca="false">IF(T970&gt;=4,"Satisfied",IF(T970&gt;=3,"Neutral","Needs Improvement"))</f>
        <v>Neutral</v>
      </c>
    </row>
    <row r="971" customFormat="false" ht="15" hidden="false" customHeight="false" outlineLevel="0" collapsed="false">
      <c r="A971" s="30" t="s">
        <v>3523</v>
      </c>
      <c r="B971" s="30" t="s">
        <v>3524</v>
      </c>
      <c r="C971" s="30" t="n">
        <v>63</v>
      </c>
      <c r="D971" s="30" t="s">
        <v>144</v>
      </c>
      <c r="E971" s="31" t="n">
        <v>45353</v>
      </c>
      <c r="F971" s="30" t="s">
        <v>398</v>
      </c>
      <c r="G971" s="31" t="n">
        <v>45354</v>
      </c>
      <c r="H971" s="30" t="s">
        <v>206</v>
      </c>
      <c r="I971" s="30" t="s">
        <v>207</v>
      </c>
      <c r="J971" s="30" t="s">
        <v>593</v>
      </c>
      <c r="K971" s="30" t="s">
        <v>156</v>
      </c>
      <c r="L971" s="30" t="n">
        <v>65</v>
      </c>
      <c r="M971" s="30" t="n">
        <v>79</v>
      </c>
      <c r="N971" s="30" t="s">
        <v>186</v>
      </c>
      <c r="O971" s="30" t="s">
        <v>139</v>
      </c>
      <c r="P971" s="30" t="s">
        <v>187</v>
      </c>
      <c r="Q971" s="32" t="n">
        <v>4894.27</v>
      </c>
      <c r="R971" s="30" t="s">
        <v>172</v>
      </c>
      <c r="S971" s="30" t="s">
        <v>192</v>
      </c>
      <c r="T971" s="30" t="n">
        <v>3</v>
      </c>
      <c r="U971" s="30" t="n">
        <f aca="false">YEAR(E971)</f>
        <v>2024</v>
      </c>
      <c r="V971" s="30" t="str">
        <f aca="false">TEXT(E971,"MMM-YYYY")</f>
        <v>Mar-2024</v>
      </c>
      <c r="W971" s="30" t="n">
        <f aca="false">MONTH(E971)</f>
        <v>3</v>
      </c>
      <c r="X971" s="30" t="str">
        <f aca="false">TEXT(WEEKDAY(E971,2),"0")&amp;" - "&amp;TEXT(E971,"dddd")</f>
        <v>6 - Saturday</v>
      </c>
      <c r="Y971" s="30" t="str">
        <f aca="false">_xlfn.IFS(C971&lt;18,"Child (0-17)",C971&lt;40,"Young Adult (18-39)",C971&lt;60,"Adult (40-59)",TRUE(),"Senior (60+)")</f>
        <v>Senior (60+)</v>
      </c>
      <c r="Z971" s="30" t="n">
        <f aca="false">ROUND(G971-E971,0)</f>
        <v>1</v>
      </c>
      <c r="AA971" s="30" t="n">
        <f aca="false">L971+M971</f>
        <v>144</v>
      </c>
      <c r="AB971" s="30" t="n">
        <f aca="false">IFERROR(ROUND(Q971/AA971,2),0)</f>
        <v>33.99</v>
      </c>
      <c r="AC971" s="30" t="str">
        <f aca="false">IF(AND(K971="Critical",N971="No"),"URGENT - No Bed","Normal")</f>
        <v>Normal</v>
      </c>
      <c r="AD971" s="34" t="n">
        <f aca="false">INDEX(Lookup_Tables!$B$3:$B$12,MATCH(H971,Lookup_Tables!$A$3:$A$12,0))</f>
        <v>2800000</v>
      </c>
      <c r="AE971" s="30" t="str">
        <f aca="false">INDEX(Lookup_Tables!$C$3:$C$12,MATCH(H971,Lookup_Tables!$A$3:$A$12,0))</f>
        <v>Dr. Suresh Nair</v>
      </c>
      <c r="AF971" s="30" t="str">
        <f aca="false">IFERROR(INDEX(Lookup_Tables!$F$16:$F$45,MATCH(I971,Lookup_Tables!$E$16:$E$45,0)),"N/A")</f>
        <v>EMP209</v>
      </c>
      <c r="AG971" s="30" t="n">
        <f aca="false">_xlfn.IFS(R971="Recovered",4,R971="Referred",3,R971="Admitted",2,R971="Deceased",1,TRUE(),0)</f>
        <v>2</v>
      </c>
      <c r="AH971" s="30" t="str">
        <f aca="false">IF(T971&gt;=4,"Satisfied",IF(T971&gt;=3,"Neutral","Needs Improvement"))</f>
        <v>Neutral</v>
      </c>
    </row>
    <row r="972" customFormat="false" ht="15" hidden="false" customHeight="false" outlineLevel="0" collapsed="false">
      <c r="A972" s="27" t="s">
        <v>5732</v>
      </c>
      <c r="B972" s="27" t="s">
        <v>5548</v>
      </c>
      <c r="C972" s="27" t="n">
        <v>48</v>
      </c>
      <c r="D972" s="27" t="s">
        <v>181</v>
      </c>
      <c r="E972" s="28" t="n">
        <v>45295</v>
      </c>
      <c r="F972" s="27" t="s">
        <v>519</v>
      </c>
      <c r="G972" s="28" t="n">
        <v>45298</v>
      </c>
      <c r="H972" s="27" t="s">
        <v>242</v>
      </c>
      <c r="I972" s="27" t="s">
        <v>466</v>
      </c>
      <c r="J972" s="27" t="s">
        <v>316</v>
      </c>
      <c r="K972" s="27" t="s">
        <v>156</v>
      </c>
      <c r="L972" s="27" t="n">
        <v>22</v>
      </c>
      <c r="M972" s="27" t="n">
        <v>83</v>
      </c>
      <c r="N972" s="27" t="s">
        <v>127</v>
      </c>
      <c r="O972" s="27" t="s">
        <v>139</v>
      </c>
      <c r="P972" s="27" t="s">
        <v>140</v>
      </c>
      <c r="Q972" s="29" t="n">
        <v>3395.11</v>
      </c>
      <c r="R972" s="27" t="s">
        <v>130</v>
      </c>
      <c r="S972" s="27" t="s">
        <v>197</v>
      </c>
      <c r="T972" s="27" t="n">
        <v>4</v>
      </c>
      <c r="U972" s="27" t="n">
        <f aca="false">YEAR(E972)</f>
        <v>2024</v>
      </c>
      <c r="V972" s="27" t="str">
        <f aca="false">TEXT(E972,"MMM-YYYY")</f>
        <v>Jan-2024</v>
      </c>
      <c r="W972" s="27" t="n">
        <f aca="false">MONTH(E972)</f>
        <v>1</v>
      </c>
      <c r="X972" s="27" t="str">
        <f aca="false">TEXT(WEEKDAY(E972,2),"0")&amp;" - "&amp;TEXT(E972,"dddd")</f>
        <v>4 - Thursday</v>
      </c>
      <c r="Y972" s="27" t="str">
        <f aca="false">_xlfn.IFS(C972&lt;18,"Child (0-17)",C972&lt;40,"Young Adult (18-39)",C972&lt;60,"Adult (40-59)",TRUE(),"Senior (60+)")</f>
        <v>Adult (40-59)</v>
      </c>
      <c r="Z972" s="27" t="n">
        <f aca="false">ROUND(G972-E972,0)</f>
        <v>3</v>
      </c>
      <c r="AA972" s="27" t="n">
        <f aca="false">L972+M972</f>
        <v>105</v>
      </c>
      <c r="AB972" s="27" t="n">
        <f aca="false">IFERROR(ROUND(Q972/AA972,2),0)</f>
        <v>32.33</v>
      </c>
      <c r="AC972" s="27" t="str">
        <f aca="false">IF(AND(K972="Critical",N972="No"),"URGENT - No Bed","Normal")</f>
        <v>Normal</v>
      </c>
      <c r="AD972" s="33" t="n">
        <f aca="false">INDEX(Lookup_Tables!$B$3:$B$12,MATCH(H972,Lookup_Tables!$A$3:$A$12,0))</f>
        <v>3000000</v>
      </c>
      <c r="AE972" s="27" t="str">
        <f aca="false">INDEX(Lookup_Tables!$C$3:$C$12,MATCH(H972,Lookup_Tables!$A$3:$A$12,0))</f>
        <v>Dr. Pooja Iyer</v>
      </c>
      <c r="AF972" s="27" t="str">
        <f aca="false">IFERROR(INDEX(Lookup_Tables!$F$16:$F$45,MATCH(I972,Lookup_Tables!$E$16:$E$45,0)),"N/A")</f>
        <v>EMP212</v>
      </c>
      <c r="AG972" s="27" t="n">
        <f aca="false">_xlfn.IFS(R972="Recovered",4,R972="Referred",3,R972="Admitted",2,R972="Deceased",1,TRUE(),0)</f>
        <v>4</v>
      </c>
      <c r="AH972" s="27" t="str">
        <f aca="false">IF(T972&gt;=4,"Satisfied",IF(T972&gt;=3,"Neutral","Needs Improvement"))</f>
        <v>Satisfied</v>
      </c>
    </row>
    <row r="973" customFormat="false" ht="15" hidden="false" customHeight="false" outlineLevel="0" collapsed="false">
      <c r="A973" s="30" t="s">
        <v>5959</v>
      </c>
      <c r="B973" s="30" t="s">
        <v>642</v>
      </c>
      <c r="C973" s="30" t="n">
        <v>47</v>
      </c>
      <c r="D973" s="30" t="s">
        <v>121</v>
      </c>
      <c r="E973" s="31" t="n">
        <v>45305</v>
      </c>
      <c r="F973" s="30" t="s">
        <v>1032</v>
      </c>
      <c r="G973" s="31" t="n">
        <v>45307</v>
      </c>
      <c r="H973" s="30" t="s">
        <v>242</v>
      </c>
      <c r="I973" s="30" t="s">
        <v>466</v>
      </c>
      <c r="J973" s="30" t="s">
        <v>363</v>
      </c>
      <c r="K973" s="30" t="s">
        <v>156</v>
      </c>
      <c r="L973" s="30" t="n">
        <v>55</v>
      </c>
      <c r="M973" s="30" t="n">
        <v>68</v>
      </c>
      <c r="N973" s="30" t="s">
        <v>186</v>
      </c>
      <c r="O973" s="30" t="s">
        <v>171</v>
      </c>
      <c r="P973" s="30" t="s">
        <v>187</v>
      </c>
      <c r="Q973" s="32" t="n">
        <v>3926.27</v>
      </c>
      <c r="R973" s="30" t="s">
        <v>172</v>
      </c>
      <c r="S973" s="30" t="s">
        <v>157</v>
      </c>
      <c r="T973" s="30" t="n">
        <v>3</v>
      </c>
      <c r="U973" s="30" t="n">
        <f aca="false">YEAR(E973)</f>
        <v>2024</v>
      </c>
      <c r="V973" s="30" t="str">
        <f aca="false">TEXT(E973,"MMM-YYYY")</f>
        <v>Jan-2024</v>
      </c>
      <c r="W973" s="30" t="n">
        <f aca="false">MONTH(E973)</f>
        <v>1</v>
      </c>
      <c r="X973" s="30" t="str">
        <f aca="false">TEXT(WEEKDAY(E973,2),"0")&amp;" - "&amp;TEXT(E973,"dddd")</f>
        <v>7 - Sunday</v>
      </c>
      <c r="Y973" s="30" t="str">
        <f aca="false">_xlfn.IFS(C973&lt;18,"Child (0-17)",C973&lt;40,"Young Adult (18-39)",C973&lt;60,"Adult (40-59)",TRUE(),"Senior (60+)")</f>
        <v>Adult (40-59)</v>
      </c>
      <c r="Z973" s="30" t="n">
        <f aca="false">ROUND(G973-E973,0)</f>
        <v>2</v>
      </c>
      <c r="AA973" s="30" t="n">
        <f aca="false">L973+M973</f>
        <v>123</v>
      </c>
      <c r="AB973" s="30" t="n">
        <f aca="false">IFERROR(ROUND(Q973/AA973,2),0)</f>
        <v>31.92</v>
      </c>
      <c r="AC973" s="30" t="str">
        <f aca="false">IF(AND(K973="Critical",N973="No"),"URGENT - No Bed","Normal")</f>
        <v>Normal</v>
      </c>
      <c r="AD973" s="34" t="n">
        <f aca="false">INDEX(Lookup_Tables!$B$3:$B$12,MATCH(H973,Lookup_Tables!$A$3:$A$12,0))</f>
        <v>3000000</v>
      </c>
      <c r="AE973" s="30" t="str">
        <f aca="false">INDEX(Lookup_Tables!$C$3:$C$12,MATCH(H973,Lookup_Tables!$A$3:$A$12,0))</f>
        <v>Dr. Pooja Iyer</v>
      </c>
      <c r="AF973" s="30" t="str">
        <f aca="false">IFERROR(INDEX(Lookup_Tables!$F$16:$F$45,MATCH(I973,Lookup_Tables!$E$16:$E$45,0)),"N/A")</f>
        <v>EMP212</v>
      </c>
      <c r="AG973" s="30" t="n">
        <f aca="false">_xlfn.IFS(R973="Recovered",4,R973="Referred",3,R973="Admitted",2,R973="Deceased",1,TRUE(),0)</f>
        <v>2</v>
      </c>
      <c r="AH973" s="30" t="str">
        <f aca="false">IF(T973&gt;=4,"Satisfied",IF(T973&gt;=3,"Neutral","Needs Improvement"))</f>
        <v>Neutral</v>
      </c>
    </row>
    <row r="974" customFormat="false" ht="15" hidden="false" customHeight="false" outlineLevel="0" collapsed="false">
      <c r="A974" s="27" t="s">
        <v>3437</v>
      </c>
      <c r="B974" s="27" t="s">
        <v>3043</v>
      </c>
      <c r="C974" s="27" t="n">
        <v>54</v>
      </c>
      <c r="D974" s="27" t="s">
        <v>121</v>
      </c>
      <c r="E974" s="28" t="n">
        <v>45518</v>
      </c>
      <c r="F974" s="27" t="s">
        <v>1828</v>
      </c>
      <c r="G974" s="28" t="n">
        <v>45519</v>
      </c>
      <c r="H974" s="27" t="s">
        <v>161</v>
      </c>
      <c r="I974" s="27" t="s">
        <v>162</v>
      </c>
      <c r="J974" s="27" t="s">
        <v>163</v>
      </c>
      <c r="K974" s="27" t="s">
        <v>138</v>
      </c>
      <c r="L974" s="27" t="n">
        <v>54</v>
      </c>
      <c r="M974" s="27" t="n">
        <v>15</v>
      </c>
      <c r="N974" s="27" t="s">
        <v>127</v>
      </c>
      <c r="O974" s="27" t="s">
        <v>139</v>
      </c>
      <c r="P974" s="27" t="s">
        <v>150</v>
      </c>
      <c r="Q974" s="29" t="n">
        <v>1306.48</v>
      </c>
      <c r="R974" s="27" t="s">
        <v>130</v>
      </c>
      <c r="S974" s="27" t="s">
        <v>335</v>
      </c>
      <c r="T974" s="27" t="n">
        <v>4</v>
      </c>
      <c r="U974" s="27" t="n">
        <f aca="false">YEAR(E974)</f>
        <v>2024</v>
      </c>
      <c r="V974" s="27" t="str">
        <f aca="false">TEXT(E974,"MMM-YYYY")</f>
        <v>Aug-2024</v>
      </c>
      <c r="W974" s="27" t="n">
        <f aca="false">MONTH(E974)</f>
        <v>8</v>
      </c>
      <c r="X974" s="27" t="str">
        <f aca="false">TEXT(WEEKDAY(E974,2),"0")&amp;" - "&amp;TEXT(E974,"dddd")</f>
        <v>3 - Wednesday</v>
      </c>
      <c r="Y974" s="27" t="str">
        <f aca="false">_xlfn.IFS(C974&lt;18,"Child (0-17)",C974&lt;40,"Young Adult (18-39)",C974&lt;60,"Adult (40-59)",TRUE(),"Senior (60+)")</f>
        <v>Adult (40-59)</v>
      </c>
      <c r="Z974" s="27" t="n">
        <f aca="false">ROUND(G974-E974,0)</f>
        <v>1</v>
      </c>
      <c r="AA974" s="27" t="n">
        <f aca="false">L974+M974</f>
        <v>69</v>
      </c>
      <c r="AB974" s="27" t="n">
        <f aca="false">IFERROR(ROUND(Q974/AA974,2),0)</f>
        <v>18.93</v>
      </c>
      <c r="AC974" s="27" t="str">
        <f aca="false">IF(AND(K974="Critical",N974="No"),"URGENT - No Bed","Normal")</f>
        <v>Normal</v>
      </c>
      <c r="AD974" s="33" t="n">
        <f aca="false">INDEX(Lookup_Tables!$B$3:$B$12,MATCH(H974,Lookup_Tables!$A$3:$A$12,0))</f>
        <v>3600000</v>
      </c>
      <c r="AE974" s="27" t="str">
        <f aca="false">INDEX(Lookup_Tables!$C$3:$C$12,MATCH(H974,Lookup_Tables!$A$3:$A$12,0))</f>
        <v>Dr. Sameer Joshi</v>
      </c>
      <c r="AF974" s="27" t="str">
        <f aca="false">IFERROR(INDEX(Lookup_Tables!$F$16:$F$45,MATCH(I974,Lookup_Tables!$E$16:$E$45,0)),"N/A")</f>
        <v>EMP222</v>
      </c>
      <c r="AG974" s="27" t="n">
        <f aca="false">_xlfn.IFS(R974="Recovered",4,R974="Referred",3,R974="Admitted",2,R974="Deceased",1,TRUE(),0)</f>
        <v>4</v>
      </c>
      <c r="AH974" s="27" t="str">
        <f aca="false">IF(T974&gt;=4,"Satisfied",IF(T974&gt;=3,"Neutral","Needs Improvement"))</f>
        <v>Satisfied</v>
      </c>
    </row>
    <row r="975" customFormat="false" ht="15" hidden="false" customHeight="false" outlineLevel="0" collapsed="false">
      <c r="A975" s="30" t="s">
        <v>456</v>
      </c>
      <c r="B975" s="30" t="s">
        <v>457</v>
      </c>
      <c r="C975" s="30" t="n">
        <v>49</v>
      </c>
      <c r="D975" s="30" t="s">
        <v>181</v>
      </c>
      <c r="E975" s="31" t="n">
        <v>45502</v>
      </c>
      <c r="F975" s="30" t="s">
        <v>458</v>
      </c>
      <c r="G975" s="31" t="n">
        <v>45502</v>
      </c>
      <c r="H975" s="30" t="s">
        <v>146</v>
      </c>
      <c r="I975" s="30" t="s">
        <v>309</v>
      </c>
      <c r="J975" s="30" t="s">
        <v>148</v>
      </c>
      <c r="K975" s="30" t="s">
        <v>138</v>
      </c>
      <c r="L975" s="30" t="n">
        <v>82</v>
      </c>
      <c r="M975" s="30" t="n">
        <v>38</v>
      </c>
      <c r="N975" s="30" t="s">
        <v>127</v>
      </c>
      <c r="O975" s="30" t="s">
        <v>139</v>
      </c>
      <c r="P975" s="30" t="s">
        <v>129</v>
      </c>
      <c r="Q975" s="32" t="n">
        <v>2716.18</v>
      </c>
      <c r="R975" s="30" t="s">
        <v>268</v>
      </c>
      <c r="S975" s="30" t="s">
        <v>197</v>
      </c>
      <c r="T975" s="30" t="n">
        <v>3</v>
      </c>
      <c r="U975" s="30" t="n">
        <f aca="false">YEAR(E975)</f>
        <v>2024</v>
      </c>
      <c r="V975" s="30" t="str">
        <f aca="false">TEXT(E975,"MMM-YYYY")</f>
        <v>Jul-2024</v>
      </c>
      <c r="W975" s="30" t="n">
        <f aca="false">MONTH(E975)</f>
        <v>7</v>
      </c>
      <c r="X975" s="30" t="str">
        <f aca="false">TEXT(WEEKDAY(E975,2),"0")&amp;" - "&amp;TEXT(E975,"dddd")</f>
        <v>1 - Monday</v>
      </c>
      <c r="Y975" s="30" t="str">
        <f aca="false">_xlfn.IFS(C975&lt;18,"Child (0-17)",C975&lt;40,"Young Adult (18-39)",C975&lt;60,"Adult (40-59)",TRUE(),"Senior (60+)")</f>
        <v>Adult (40-59)</v>
      </c>
      <c r="Z975" s="30" t="n">
        <f aca="false">ROUND(G975-E975,0)</f>
        <v>0</v>
      </c>
      <c r="AA975" s="30" t="n">
        <f aca="false">L975+M975</f>
        <v>120</v>
      </c>
      <c r="AB975" s="30" t="n">
        <f aca="false">IFERROR(ROUND(Q975/AA975,2),0)</f>
        <v>22.63</v>
      </c>
      <c r="AC975" s="30" t="str">
        <f aca="false">IF(AND(K975="Critical",N975="No"),"URGENT - No Bed","Normal")</f>
        <v>Normal</v>
      </c>
      <c r="AD975" s="34" t="n">
        <f aca="false">INDEX(Lookup_Tables!$B$3:$B$12,MATCH(H975,Lookup_Tables!$A$3:$A$12,0))</f>
        <v>2700000</v>
      </c>
      <c r="AE975" s="30" t="str">
        <f aca="false">INDEX(Lookup_Tables!$C$3:$C$12,MATCH(H975,Lookup_Tables!$A$3:$A$12,0))</f>
        <v>Dr. Vikram Singh</v>
      </c>
      <c r="AF975" s="30" t="str">
        <f aca="false">IFERROR(INDEX(Lookup_Tables!$F$16:$F$45,MATCH(I975,Lookup_Tables!$E$16:$E$45,0)),"N/A")</f>
        <v>EMP228</v>
      </c>
      <c r="AG975" s="30" t="n">
        <f aca="false">_xlfn.IFS(R975="Recovered",4,R975="Referred",3,R975="Admitted",2,R975="Deceased",1,TRUE(),0)</f>
        <v>3</v>
      </c>
      <c r="AH975" s="30" t="str">
        <f aca="false">IF(T975&gt;=4,"Satisfied",IF(T975&gt;=3,"Neutral","Needs Improvement"))</f>
        <v>Neutral</v>
      </c>
    </row>
    <row r="976" customFormat="false" ht="15" hidden="false" customHeight="false" outlineLevel="0" collapsed="false">
      <c r="A976" s="27" t="s">
        <v>4289</v>
      </c>
      <c r="B976" s="27" t="s">
        <v>768</v>
      </c>
      <c r="C976" s="27" t="n">
        <v>64</v>
      </c>
      <c r="D976" s="27" t="s">
        <v>121</v>
      </c>
      <c r="E976" s="28" t="n">
        <v>45426</v>
      </c>
      <c r="F976" s="27" t="s">
        <v>733</v>
      </c>
      <c r="G976" s="28" t="n">
        <v>45428</v>
      </c>
      <c r="H976" s="27" t="s">
        <v>168</v>
      </c>
      <c r="I976" s="27" t="s">
        <v>196</v>
      </c>
      <c r="J976" s="27" t="s">
        <v>170</v>
      </c>
      <c r="K976" s="27" t="s">
        <v>156</v>
      </c>
      <c r="L976" s="27" t="n">
        <v>27</v>
      </c>
      <c r="M976" s="27" t="n">
        <v>42</v>
      </c>
      <c r="N976" s="27" t="s">
        <v>127</v>
      </c>
      <c r="O976" s="27" t="s">
        <v>128</v>
      </c>
      <c r="P976" s="27" t="s">
        <v>140</v>
      </c>
      <c r="Q976" s="29" t="n">
        <v>4538.39</v>
      </c>
      <c r="R976" s="27" t="s">
        <v>130</v>
      </c>
      <c r="S976" s="27" t="s">
        <v>192</v>
      </c>
      <c r="T976" s="27" t="n">
        <v>4</v>
      </c>
      <c r="U976" s="27" t="n">
        <f aca="false">YEAR(E976)</f>
        <v>2024</v>
      </c>
      <c r="V976" s="27" t="str">
        <f aca="false">TEXT(E976,"MMM-YYYY")</f>
        <v>May-2024</v>
      </c>
      <c r="W976" s="27" t="n">
        <f aca="false">MONTH(E976)</f>
        <v>5</v>
      </c>
      <c r="X976" s="27" t="str">
        <f aca="false">TEXT(WEEKDAY(E976,2),"0")&amp;" - "&amp;TEXT(E976,"dddd")</f>
        <v>2 - Tuesday</v>
      </c>
      <c r="Y976" s="27" t="str">
        <f aca="false">_xlfn.IFS(C976&lt;18,"Child (0-17)",C976&lt;40,"Young Adult (18-39)",C976&lt;60,"Adult (40-59)",TRUE(),"Senior (60+)")</f>
        <v>Senior (60+)</v>
      </c>
      <c r="Z976" s="27" t="n">
        <f aca="false">ROUND(G976-E976,0)</f>
        <v>2</v>
      </c>
      <c r="AA976" s="27" t="n">
        <f aca="false">L976+M976</f>
        <v>69</v>
      </c>
      <c r="AB976" s="27" t="n">
        <f aca="false">IFERROR(ROUND(Q976/AA976,2),0)</f>
        <v>65.77</v>
      </c>
      <c r="AC976" s="27" t="str">
        <f aca="false">IF(AND(K976="Critical",N976="No"),"URGENT - No Bed","Normal")</f>
        <v>Normal</v>
      </c>
      <c r="AD976" s="33" t="n">
        <f aca="false">INDEX(Lookup_Tables!$B$3:$B$12,MATCH(H976,Lookup_Tables!$A$3:$A$12,0))</f>
        <v>4400000</v>
      </c>
      <c r="AE976" s="27" t="str">
        <f aca="false">INDEX(Lookup_Tables!$C$3:$C$12,MATCH(H976,Lookup_Tables!$A$3:$A$12,0))</f>
        <v>Dr. Neha Chopra</v>
      </c>
      <c r="AF976" s="27" t="str">
        <f aca="false">IFERROR(INDEX(Lookup_Tables!$F$16:$F$45,MATCH(I976,Lookup_Tables!$E$16:$E$45,0)),"N/A")</f>
        <v>EMP219</v>
      </c>
      <c r="AG976" s="27" t="n">
        <f aca="false">_xlfn.IFS(R976="Recovered",4,R976="Referred",3,R976="Admitted",2,R976="Deceased",1,TRUE(),0)</f>
        <v>4</v>
      </c>
      <c r="AH976" s="27" t="str">
        <f aca="false">IF(T976&gt;=4,"Satisfied",IF(T976&gt;=3,"Neutral","Needs Improvement"))</f>
        <v>Satisfied</v>
      </c>
    </row>
    <row r="977" customFormat="false" ht="15" hidden="false" customHeight="false" outlineLevel="0" collapsed="false">
      <c r="A977" s="30" t="s">
        <v>3343</v>
      </c>
      <c r="B977" s="30" t="s">
        <v>2128</v>
      </c>
      <c r="C977" s="30" t="n">
        <v>6</v>
      </c>
      <c r="D977" s="30" t="s">
        <v>121</v>
      </c>
      <c r="E977" s="31" t="n">
        <v>45497</v>
      </c>
      <c r="F977" s="30" t="s">
        <v>1186</v>
      </c>
      <c r="G977" s="31" t="n">
        <v>45506</v>
      </c>
      <c r="H977" s="30" t="s">
        <v>168</v>
      </c>
      <c r="I977" s="30" t="s">
        <v>196</v>
      </c>
      <c r="J977" s="30" t="s">
        <v>170</v>
      </c>
      <c r="K977" s="30" t="s">
        <v>202</v>
      </c>
      <c r="L977" s="30" t="n">
        <v>5</v>
      </c>
      <c r="M977" s="30" t="n">
        <v>233</v>
      </c>
      <c r="N977" s="30" t="s">
        <v>186</v>
      </c>
      <c r="O977" s="30" t="s">
        <v>139</v>
      </c>
      <c r="P977" s="30" t="s">
        <v>187</v>
      </c>
      <c r="Q977" s="32" t="n">
        <v>18754.66</v>
      </c>
      <c r="R977" s="30" t="s">
        <v>130</v>
      </c>
      <c r="S977" s="30" t="s">
        <v>141</v>
      </c>
      <c r="T977" s="30" t="n">
        <v>5</v>
      </c>
      <c r="U977" s="30" t="n">
        <f aca="false">YEAR(E977)</f>
        <v>2024</v>
      </c>
      <c r="V977" s="30" t="str">
        <f aca="false">TEXT(E977,"MMM-YYYY")</f>
        <v>Jul-2024</v>
      </c>
      <c r="W977" s="30" t="n">
        <f aca="false">MONTH(E977)</f>
        <v>7</v>
      </c>
      <c r="X977" s="30" t="str">
        <f aca="false">TEXT(WEEKDAY(E977,2),"0")&amp;" - "&amp;TEXT(E977,"dddd")</f>
        <v>3 - Wednesday</v>
      </c>
      <c r="Y977" s="30" t="str">
        <f aca="false">_xlfn.IFS(C977&lt;18,"Child (0-17)",C977&lt;40,"Young Adult (18-39)",C977&lt;60,"Adult (40-59)",TRUE(),"Senior (60+)")</f>
        <v>Child (0-17)</v>
      </c>
      <c r="Z977" s="30" t="n">
        <f aca="false">ROUND(G977-E977,0)</f>
        <v>9</v>
      </c>
      <c r="AA977" s="30" t="n">
        <f aca="false">L977+M977</f>
        <v>238</v>
      </c>
      <c r="AB977" s="30" t="n">
        <f aca="false">IFERROR(ROUND(Q977/AA977,2),0)</f>
        <v>78.8</v>
      </c>
      <c r="AC977" s="30" t="str">
        <f aca="false">IF(AND(K977="Critical",N977="No"),"URGENT - No Bed","Normal")</f>
        <v>Normal</v>
      </c>
      <c r="AD977" s="34" t="n">
        <f aca="false">INDEX(Lookup_Tables!$B$3:$B$12,MATCH(H977,Lookup_Tables!$A$3:$A$12,0))</f>
        <v>4400000</v>
      </c>
      <c r="AE977" s="30" t="str">
        <f aca="false">INDEX(Lookup_Tables!$C$3:$C$12,MATCH(H977,Lookup_Tables!$A$3:$A$12,0))</f>
        <v>Dr. Neha Chopra</v>
      </c>
      <c r="AF977" s="30" t="str">
        <f aca="false">IFERROR(INDEX(Lookup_Tables!$F$16:$F$45,MATCH(I977,Lookup_Tables!$E$16:$E$45,0)),"N/A")</f>
        <v>EMP219</v>
      </c>
      <c r="AG977" s="30" t="n">
        <f aca="false">_xlfn.IFS(R977="Recovered",4,R977="Referred",3,R977="Admitted",2,R977="Deceased",1,TRUE(),0)</f>
        <v>4</v>
      </c>
      <c r="AH977" s="30" t="str">
        <f aca="false">IF(T977&gt;=4,"Satisfied",IF(T977&gt;=3,"Neutral","Needs Improvement"))</f>
        <v>Satisfied</v>
      </c>
    </row>
    <row r="978" customFormat="false" ht="15" hidden="false" customHeight="false" outlineLevel="0" collapsed="false">
      <c r="A978" s="27" t="s">
        <v>4049</v>
      </c>
      <c r="B978" s="27" t="s">
        <v>2437</v>
      </c>
      <c r="C978" s="27" t="n">
        <v>23</v>
      </c>
      <c r="D978" s="27" t="s">
        <v>121</v>
      </c>
      <c r="E978" s="28" t="n">
        <v>45634</v>
      </c>
      <c r="F978" s="27" t="s">
        <v>391</v>
      </c>
      <c r="G978" s="28" t="n">
        <v>45636</v>
      </c>
      <c r="H978" s="27" t="s">
        <v>123</v>
      </c>
      <c r="I978" s="27" t="s">
        <v>155</v>
      </c>
      <c r="J978" s="27" t="s">
        <v>418</v>
      </c>
      <c r="K978" s="27" t="s">
        <v>156</v>
      </c>
      <c r="L978" s="27" t="n">
        <v>27</v>
      </c>
      <c r="M978" s="27" t="n">
        <v>43</v>
      </c>
      <c r="N978" s="27" t="s">
        <v>127</v>
      </c>
      <c r="O978" s="27" t="s">
        <v>149</v>
      </c>
      <c r="P978" s="27" t="s">
        <v>150</v>
      </c>
      <c r="Q978" s="29" t="n">
        <v>3259.2</v>
      </c>
      <c r="R978" s="27" t="s">
        <v>130</v>
      </c>
      <c r="S978" s="27" t="s">
        <v>192</v>
      </c>
      <c r="T978" s="27" t="n">
        <v>3</v>
      </c>
      <c r="U978" s="27" t="n">
        <f aca="false">YEAR(E978)</f>
        <v>2024</v>
      </c>
      <c r="V978" s="27" t="str">
        <f aca="false">TEXT(E978,"MMM-YYYY")</f>
        <v>Dec-2024</v>
      </c>
      <c r="W978" s="27" t="n">
        <f aca="false">MONTH(E978)</f>
        <v>12</v>
      </c>
      <c r="X978" s="27" t="str">
        <f aca="false">TEXT(WEEKDAY(E978,2),"0")&amp;" - "&amp;TEXT(E978,"dddd")</f>
        <v>7 - Sunday</v>
      </c>
      <c r="Y978" s="27" t="str">
        <f aca="false">_xlfn.IFS(C978&lt;18,"Child (0-17)",C978&lt;40,"Young Adult (18-39)",C978&lt;60,"Adult (40-59)",TRUE(),"Senior (60+)")</f>
        <v>Young Adult (18-39)</v>
      </c>
      <c r="Z978" s="27" t="n">
        <f aca="false">ROUND(G978-E978,0)</f>
        <v>2</v>
      </c>
      <c r="AA978" s="27" t="n">
        <f aca="false">L978+M978</f>
        <v>70</v>
      </c>
      <c r="AB978" s="27" t="n">
        <f aca="false">IFERROR(ROUND(Q978/AA978,2),0)</f>
        <v>46.56</v>
      </c>
      <c r="AC978" s="27" t="str">
        <f aca="false">IF(AND(K978="Critical",N978="No"),"URGENT - No Bed","Normal")</f>
        <v>Normal</v>
      </c>
      <c r="AD978" s="33" t="n">
        <f aca="false">INDEX(Lookup_Tables!$B$3:$B$12,MATCH(H978,Lookup_Tables!$A$3:$A$12,0))</f>
        <v>2200000</v>
      </c>
      <c r="AE978" s="27" t="str">
        <f aca="false">INDEX(Lookup_Tables!$C$3:$C$12,MATCH(H978,Lookup_Tables!$A$3:$A$12,0))</f>
        <v>Dr. Rohan Das</v>
      </c>
      <c r="AF978" s="27" t="str">
        <f aca="false">IFERROR(INDEX(Lookup_Tables!$F$16:$F$45,MATCH(I978,Lookup_Tables!$E$16:$E$45,0)),"N/A")</f>
        <v>EMP203</v>
      </c>
      <c r="AG978" s="27" t="n">
        <f aca="false">_xlfn.IFS(R978="Recovered",4,R978="Referred",3,R978="Admitted",2,R978="Deceased",1,TRUE(),0)</f>
        <v>4</v>
      </c>
      <c r="AH978" s="27" t="str">
        <f aca="false">IF(T978&gt;=4,"Satisfied",IF(T978&gt;=3,"Neutral","Needs Improvement"))</f>
        <v>Neutral</v>
      </c>
    </row>
    <row r="979" customFormat="false" ht="15" hidden="false" customHeight="false" outlineLevel="0" collapsed="false">
      <c r="A979" s="30" t="s">
        <v>3814</v>
      </c>
      <c r="B979" s="30" t="s">
        <v>1164</v>
      </c>
      <c r="C979" s="30" t="n">
        <v>30</v>
      </c>
      <c r="D979" s="30" t="s">
        <v>181</v>
      </c>
      <c r="E979" s="31" t="n">
        <v>45494</v>
      </c>
      <c r="F979" s="30" t="s">
        <v>1192</v>
      </c>
      <c r="G979" s="31" t="n">
        <v>45497</v>
      </c>
      <c r="H979" s="30" t="s">
        <v>217</v>
      </c>
      <c r="I979" s="30" t="s">
        <v>392</v>
      </c>
      <c r="J979" s="30" t="s">
        <v>218</v>
      </c>
      <c r="K979" s="30" t="s">
        <v>202</v>
      </c>
      <c r="L979" s="30" t="n">
        <v>9</v>
      </c>
      <c r="M979" s="30" t="n">
        <v>73</v>
      </c>
      <c r="N979" s="30" t="s">
        <v>186</v>
      </c>
      <c r="O979" s="30" t="s">
        <v>128</v>
      </c>
      <c r="P979" s="30" t="s">
        <v>150</v>
      </c>
      <c r="Q979" s="32" t="n">
        <v>17259</v>
      </c>
      <c r="R979" s="30" t="s">
        <v>172</v>
      </c>
      <c r="S979" s="30" t="s">
        <v>157</v>
      </c>
      <c r="T979" s="30" t="n">
        <v>4</v>
      </c>
      <c r="U979" s="30" t="n">
        <f aca="false">YEAR(E979)</f>
        <v>2024</v>
      </c>
      <c r="V979" s="30" t="str">
        <f aca="false">TEXT(E979,"MMM-YYYY")</f>
        <v>Jul-2024</v>
      </c>
      <c r="W979" s="30" t="n">
        <f aca="false">MONTH(E979)</f>
        <v>7</v>
      </c>
      <c r="X979" s="30" t="str">
        <f aca="false">TEXT(WEEKDAY(E979,2),"0")&amp;" - "&amp;TEXT(E979,"dddd")</f>
        <v>7 - Sunday</v>
      </c>
      <c r="Y979" s="30" t="str">
        <f aca="false">_xlfn.IFS(C979&lt;18,"Child (0-17)",C979&lt;40,"Young Adult (18-39)",C979&lt;60,"Adult (40-59)",TRUE(),"Senior (60+)")</f>
        <v>Young Adult (18-39)</v>
      </c>
      <c r="Z979" s="30" t="n">
        <f aca="false">ROUND(G979-E979,0)</f>
        <v>3</v>
      </c>
      <c r="AA979" s="30" t="n">
        <f aca="false">L979+M979</f>
        <v>82</v>
      </c>
      <c r="AB979" s="30" t="n">
        <f aca="false">IFERROR(ROUND(Q979/AA979,2),0)</f>
        <v>210.48</v>
      </c>
      <c r="AC979" s="30" t="str">
        <f aca="false">IF(AND(K979="Critical",N979="No"),"URGENT - No Bed","Normal")</f>
        <v>Normal</v>
      </c>
      <c r="AD979" s="34" t="n">
        <f aca="false">INDEX(Lookup_Tables!$B$3:$B$12,MATCH(H979,Lookup_Tables!$A$3:$A$12,0))</f>
        <v>4200000</v>
      </c>
      <c r="AE979" s="30" t="str">
        <f aca="false">INDEX(Lookup_Tables!$C$3:$C$12,MATCH(H979,Lookup_Tables!$A$3:$A$12,0))</f>
        <v>Dr. Anil Kapoor</v>
      </c>
      <c r="AF979" s="30" t="str">
        <f aca="false">IFERROR(INDEX(Lookup_Tables!$F$16:$F$45,MATCH(I979,Lookup_Tables!$E$16:$E$45,0)),"N/A")</f>
        <v>EMP202</v>
      </c>
      <c r="AG979" s="30" t="n">
        <f aca="false">_xlfn.IFS(R979="Recovered",4,R979="Referred",3,R979="Admitted",2,R979="Deceased",1,TRUE(),0)</f>
        <v>2</v>
      </c>
      <c r="AH979" s="30" t="str">
        <f aca="false">IF(T979&gt;=4,"Satisfied",IF(T979&gt;=3,"Neutral","Needs Improvement"))</f>
        <v>Satisfied</v>
      </c>
    </row>
    <row r="980" customFormat="false" ht="15" hidden="false" customHeight="false" outlineLevel="0" collapsed="false">
      <c r="A980" s="27" t="s">
        <v>7056</v>
      </c>
      <c r="B980" s="27" t="s">
        <v>396</v>
      </c>
      <c r="C980" s="27" t="n">
        <v>0</v>
      </c>
      <c r="D980" s="27" t="s">
        <v>181</v>
      </c>
      <c r="E980" s="28" t="n">
        <v>45529</v>
      </c>
      <c r="F980" s="27" t="s">
        <v>927</v>
      </c>
      <c r="G980" s="28" t="n">
        <v>45529</v>
      </c>
      <c r="H980" s="27" t="s">
        <v>168</v>
      </c>
      <c r="I980" s="27" t="s">
        <v>196</v>
      </c>
      <c r="J980" s="27" t="s">
        <v>191</v>
      </c>
      <c r="K980" s="27" t="s">
        <v>138</v>
      </c>
      <c r="L980" s="27" t="n">
        <v>40</v>
      </c>
      <c r="M980" s="27" t="n">
        <v>35</v>
      </c>
      <c r="N980" s="27" t="s">
        <v>186</v>
      </c>
      <c r="O980" s="27" t="s">
        <v>139</v>
      </c>
      <c r="P980" s="27" t="s">
        <v>140</v>
      </c>
      <c r="Q980" s="29" t="n">
        <v>1029.68</v>
      </c>
      <c r="R980" s="27" t="s">
        <v>130</v>
      </c>
      <c r="S980" s="27" t="s">
        <v>157</v>
      </c>
      <c r="T980" s="27" t="n">
        <v>5</v>
      </c>
      <c r="U980" s="27" t="n">
        <f aca="false">YEAR(E980)</f>
        <v>2024</v>
      </c>
      <c r="V980" s="27" t="str">
        <f aca="false">TEXT(E980,"MMM-YYYY")</f>
        <v>Aug-2024</v>
      </c>
      <c r="W980" s="27" t="n">
        <f aca="false">MONTH(E980)</f>
        <v>8</v>
      </c>
      <c r="X980" s="27" t="str">
        <f aca="false">TEXT(WEEKDAY(E980,2),"0")&amp;" - "&amp;TEXT(E980,"dddd")</f>
        <v>7 - Sunday</v>
      </c>
      <c r="Y980" s="27" t="str">
        <f aca="false">_xlfn.IFS(C980&lt;18,"Child (0-17)",C980&lt;40,"Young Adult (18-39)",C980&lt;60,"Adult (40-59)",TRUE(),"Senior (60+)")</f>
        <v>Child (0-17)</v>
      </c>
      <c r="Z980" s="27" t="n">
        <f aca="false">ROUND(G980-E980,0)</f>
        <v>0</v>
      </c>
      <c r="AA980" s="27" t="n">
        <f aca="false">L980+M980</f>
        <v>75</v>
      </c>
      <c r="AB980" s="27" t="n">
        <f aca="false">IFERROR(ROUND(Q980/AA980,2),0)</f>
        <v>13.73</v>
      </c>
      <c r="AC980" s="27" t="str">
        <f aca="false">IF(AND(K980="Critical",N980="No"),"URGENT - No Bed","Normal")</f>
        <v>Normal</v>
      </c>
      <c r="AD980" s="33" t="n">
        <f aca="false">INDEX(Lookup_Tables!$B$3:$B$12,MATCH(H980,Lookup_Tables!$A$3:$A$12,0))</f>
        <v>4400000</v>
      </c>
      <c r="AE980" s="27" t="str">
        <f aca="false">INDEX(Lookup_Tables!$C$3:$C$12,MATCH(H980,Lookup_Tables!$A$3:$A$12,0))</f>
        <v>Dr. Neha Chopra</v>
      </c>
      <c r="AF980" s="27" t="str">
        <f aca="false">IFERROR(INDEX(Lookup_Tables!$F$16:$F$45,MATCH(I980,Lookup_Tables!$E$16:$E$45,0)),"N/A")</f>
        <v>EMP219</v>
      </c>
      <c r="AG980" s="27" t="n">
        <f aca="false">_xlfn.IFS(R980="Recovered",4,R980="Referred",3,R980="Admitted",2,R980="Deceased",1,TRUE(),0)</f>
        <v>4</v>
      </c>
      <c r="AH980" s="27" t="str">
        <f aca="false">IF(T980&gt;=4,"Satisfied",IF(T980&gt;=3,"Neutral","Needs Improvement"))</f>
        <v>Satisfied</v>
      </c>
    </row>
    <row r="981" customFormat="false" ht="15" hidden="false" customHeight="false" outlineLevel="0" collapsed="false">
      <c r="A981" s="30" t="s">
        <v>7043</v>
      </c>
      <c r="B981" s="30" t="s">
        <v>2936</v>
      </c>
      <c r="C981" s="30" t="n">
        <v>63</v>
      </c>
      <c r="D981" s="30" t="s">
        <v>121</v>
      </c>
      <c r="E981" s="31" t="n">
        <v>45466</v>
      </c>
      <c r="F981" s="30" t="s">
        <v>927</v>
      </c>
      <c r="G981" s="31" t="n">
        <v>45469</v>
      </c>
      <c r="H981" s="30" t="s">
        <v>146</v>
      </c>
      <c r="I981" s="30" t="s">
        <v>147</v>
      </c>
      <c r="J981" s="30" t="s">
        <v>222</v>
      </c>
      <c r="K981" s="30" t="s">
        <v>156</v>
      </c>
      <c r="L981" s="30" t="n">
        <v>30</v>
      </c>
      <c r="M981" s="30" t="n">
        <v>86</v>
      </c>
      <c r="N981" s="30" t="s">
        <v>186</v>
      </c>
      <c r="O981" s="30" t="s">
        <v>139</v>
      </c>
      <c r="P981" s="30" t="s">
        <v>150</v>
      </c>
      <c r="Q981" s="32" t="n">
        <v>4106.85</v>
      </c>
      <c r="R981" s="30" t="s">
        <v>130</v>
      </c>
      <c r="S981" s="30" t="s">
        <v>197</v>
      </c>
      <c r="T981" s="30" t="n">
        <v>4</v>
      </c>
      <c r="U981" s="30" t="n">
        <f aca="false">YEAR(E981)</f>
        <v>2024</v>
      </c>
      <c r="V981" s="30" t="str">
        <f aca="false">TEXT(E981,"MMM-YYYY")</f>
        <v>Jun-2024</v>
      </c>
      <c r="W981" s="30" t="n">
        <f aca="false">MONTH(E981)</f>
        <v>6</v>
      </c>
      <c r="X981" s="30" t="str">
        <f aca="false">TEXT(WEEKDAY(E981,2),"0")&amp;" - "&amp;TEXT(E981,"dddd")</f>
        <v>7 - Sunday</v>
      </c>
      <c r="Y981" s="30" t="str">
        <f aca="false">_xlfn.IFS(C981&lt;18,"Child (0-17)",C981&lt;40,"Young Adult (18-39)",C981&lt;60,"Adult (40-59)",TRUE(),"Senior (60+)")</f>
        <v>Senior (60+)</v>
      </c>
      <c r="Z981" s="30" t="n">
        <f aca="false">ROUND(G981-E981,0)</f>
        <v>3</v>
      </c>
      <c r="AA981" s="30" t="n">
        <f aca="false">L981+M981</f>
        <v>116</v>
      </c>
      <c r="AB981" s="30" t="n">
        <f aca="false">IFERROR(ROUND(Q981/AA981,2),0)</f>
        <v>35.4</v>
      </c>
      <c r="AC981" s="30" t="str">
        <f aca="false">IF(AND(K981="Critical",N981="No"),"URGENT - No Bed","Normal")</f>
        <v>Normal</v>
      </c>
      <c r="AD981" s="34" t="n">
        <f aca="false">INDEX(Lookup_Tables!$B$3:$B$12,MATCH(H981,Lookup_Tables!$A$3:$A$12,0))</f>
        <v>2700000</v>
      </c>
      <c r="AE981" s="30" t="str">
        <f aca="false">INDEX(Lookup_Tables!$C$3:$C$12,MATCH(H981,Lookup_Tables!$A$3:$A$12,0))</f>
        <v>Dr. Vikram Singh</v>
      </c>
      <c r="AF981" s="30" t="str">
        <f aca="false">IFERROR(INDEX(Lookup_Tables!$F$16:$F$45,MATCH(I981,Lookup_Tables!$E$16:$E$45,0)),"N/A")</f>
        <v>EMP229</v>
      </c>
      <c r="AG981" s="30" t="n">
        <f aca="false">_xlfn.IFS(R981="Recovered",4,R981="Referred",3,R981="Admitted",2,R981="Deceased",1,TRUE(),0)</f>
        <v>4</v>
      </c>
      <c r="AH981" s="30" t="str">
        <f aca="false">IF(T981&gt;=4,"Satisfied",IF(T981&gt;=3,"Neutral","Needs Improvement"))</f>
        <v>Satisfied</v>
      </c>
    </row>
    <row r="982" customFormat="false" ht="15" hidden="false" customHeight="false" outlineLevel="0" collapsed="false">
      <c r="A982" s="27" t="s">
        <v>3861</v>
      </c>
      <c r="B982" s="27" t="s">
        <v>240</v>
      </c>
      <c r="C982" s="27" t="n">
        <v>40</v>
      </c>
      <c r="D982" s="27" t="s">
        <v>121</v>
      </c>
      <c r="E982" s="28" t="n">
        <v>45303</v>
      </c>
      <c r="F982" s="27" t="s">
        <v>948</v>
      </c>
      <c r="G982" s="28" t="n">
        <v>45306</v>
      </c>
      <c r="H982" s="27" t="s">
        <v>146</v>
      </c>
      <c r="I982" s="27" t="s">
        <v>176</v>
      </c>
      <c r="J982" s="27" t="s">
        <v>148</v>
      </c>
      <c r="K982" s="27" t="s">
        <v>156</v>
      </c>
      <c r="L982" s="27" t="n">
        <v>44</v>
      </c>
      <c r="M982" s="27" t="n">
        <v>60</v>
      </c>
      <c r="N982" s="27" t="s">
        <v>127</v>
      </c>
      <c r="O982" s="27" t="s">
        <v>139</v>
      </c>
      <c r="P982" s="27" t="s">
        <v>129</v>
      </c>
      <c r="Q982" s="29" t="n">
        <v>3371.9</v>
      </c>
      <c r="R982" s="27" t="s">
        <v>130</v>
      </c>
      <c r="S982" s="27" t="s">
        <v>192</v>
      </c>
      <c r="T982" s="27" t="n">
        <v>4</v>
      </c>
      <c r="U982" s="27" t="n">
        <f aca="false">YEAR(E982)</f>
        <v>2024</v>
      </c>
      <c r="V982" s="27" t="str">
        <f aca="false">TEXT(E982,"MMM-YYYY")</f>
        <v>Jan-2024</v>
      </c>
      <c r="W982" s="27" t="n">
        <f aca="false">MONTH(E982)</f>
        <v>1</v>
      </c>
      <c r="X982" s="27" t="str">
        <f aca="false">TEXT(WEEKDAY(E982,2),"0")&amp;" - "&amp;TEXT(E982,"dddd")</f>
        <v>5 - Friday</v>
      </c>
      <c r="Y982" s="27" t="str">
        <f aca="false">_xlfn.IFS(C982&lt;18,"Child (0-17)",C982&lt;40,"Young Adult (18-39)",C982&lt;60,"Adult (40-59)",TRUE(),"Senior (60+)")</f>
        <v>Adult (40-59)</v>
      </c>
      <c r="Z982" s="27" t="n">
        <f aca="false">ROUND(G982-E982,0)</f>
        <v>3</v>
      </c>
      <c r="AA982" s="27" t="n">
        <f aca="false">L982+M982</f>
        <v>104</v>
      </c>
      <c r="AB982" s="27" t="n">
        <f aca="false">IFERROR(ROUND(Q982/AA982,2),0)</f>
        <v>32.42</v>
      </c>
      <c r="AC982" s="27" t="str">
        <f aca="false">IF(AND(K982="Critical",N982="No"),"URGENT - No Bed","Normal")</f>
        <v>Normal</v>
      </c>
      <c r="AD982" s="33" t="n">
        <f aca="false">INDEX(Lookup_Tables!$B$3:$B$12,MATCH(H982,Lookup_Tables!$A$3:$A$12,0))</f>
        <v>2700000</v>
      </c>
      <c r="AE982" s="27" t="str">
        <f aca="false">INDEX(Lookup_Tables!$C$3:$C$12,MATCH(H982,Lookup_Tables!$A$3:$A$12,0))</f>
        <v>Dr. Vikram Singh</v>
      </c>
      <c r="AF982" s="27" t="str">
        <f aca="false">IFERROR(INDEX(Lookup_Tables!$F$16:$F$45,MATCH(I982,Lookup_Tables!$E$16:$E$45,0)),"N/A")</f>
        <v>EMP227</v>
      </c>
      <c r="AG982" s="27" t="n">
        <f aca="false">_xlfn.IFS(R982="Recovered",4,R982="Referred",3,R982="Admitted",2,R982="Deceased",1,TRUE(),0)</f>
        <v>4</v>
      </c>
      <c r="AH982" s="27" t="str">
        <f aca="false">IF(T982&gt;=4,"Satisfied",IF(T982&gt;=3,"Neutral","Needs Improvement"))</f>
        <v>Satisfied</v>
      </c>
    </row>
    <row r="983" customFormat="false" ht="15" hidden="false" customHeight="false" outlineLevel="0" collapsed="false">
      <c r="A983" s="30" t="s">
        <v>3076</v>
      </c>
      <c r="B983" s="30" t="s">
        <v>1195</v>
      </c>
      <c r="C983" s="30" t="n">
        <v>52</v>
      </c>
      <c r="D983" s="30" t="s">
        <v>121</v>
      </c>
      <c r="E983" s="31" t="n">
        <v>45484</v>
      </c>
      <c r="F983" s="30" t="s">
        <v>195</v>
      </c>
      <c r="G983" s="31" t="n">
        <v>45485</v>
      </c>
      <c r="H983" s="30" t="s">
        <v>236</v>
      </c>
      <c r="I983" s="30" t="s">
        <v>237</v>
      </c>
      <c r="J983" s="30" t="s">
        <v>267</v>
      </c>
      <c r="K983" s="30" t="s">
        <v>156</v>
      </c>
      <c r="L983" s="30" t="n">
        <v>55</v>
      </c>
      <c r="M983" s="30" t="n">
        <v>52</v>
      </c>
      <c r="N983" s="30" t="s">
        <v>186</v>
      </c>
      <c r="O983" s="30" t="s">
        <v>128</v>
      </c>
      <c r="P983" s="30" t="s">
        <v>129</v>
      </c>
      <c r="Q983" s="32" t="n">
        <v>4137.49</v>
      </c>
      <c r="R983" s="30" t="s">
        <v>130</v>
      </c>
      <c r="S983" s="30" t="s">
        <v>131</v>
      </c>
      <c r="T983" s="30" t="n">
        <v>5</v>
      </c>
      <c r="U983" s="30" t="n">
        <f aca="false">YEAR(E983)</f>
        <v>2024</v>
      </c>
      <c r="V983" s="30" t="str">
        <f aca="false">TEXT(E983,"MMM-YYYY")</f>
        <v>Jul-2024</v>
      </c>
      <c r="W983" s="30" t="n">
        <f aca="false">MONTH(E983)</f>
        <v>7</v>
      </c>
      <c r="X983" s="30" t="str">
        <f aca="false">TEXT(WEEKDAY(E983,2),"0")&amp;" - "&amp;TEXT(E983,"dddd")</f>
        <v>4 - Thursday</v>
      </c>
      <c r="Y983" s="30" t="str">
        <f aca="false">_xlfn.IFS(C983&lt;18,"Child (0-17)",C983&lt;40,"Young Adult (18-39)",C983&lt;60,"Adult (40-59)",TRUE(),"Senior (60+)")</f>
        <v>Adult (40-59)</v>
      </c>
      <c r="Z983" s="30" t="n">
        <f aca="false">ROUND(G983-E983,0)</f>
        <v>1</v>
      </c>
      <c r="AA983" s="30" t="n">
        <f aca="false">L983+M983</f>
        <v>107</v>
      </c>
      <c r="AB983" s="30" t="n">
        <f aca="false">IFERROR(ROUND(Q983/AA983,2),0)</f>
        <v>38.67</v>
      </c>
      <c r="AC983" s="30" t="str">
        <f aca="false">IF(AND(K983="Critical",N983="No"),"URGENT - No Bed","Normal")</f>
        <v>Normal</v>
      </c>
      <c r="AD983" s="34" t="n">
        <f aca="false">INDEX(Lookup_Tables!$B$3:$B$12,MATCH(H983,Lookup_Tables!$A$3:$A$12,0))</f>
        <v>3900000</v>
      </c>
      <c r="AE983" s="30" t="str">
        <f aca="false">INDEX(Lookup_Tables!$C$3:$C$12,MATCH(H983,Lookup_Tables!$A$3:$A$12,0))</f>
        <v>Dr. Rina Mehta</v>
      </c>
      <c r="AF983" s="30" t="str">
        <f aca="false">IFERROR(INDEX(Lookup_Tables!$F$16:$F$45,MATCH(I983,Lookup_Tables!$E$16:$E$45,0)),"N/A")</f>
        <v>EMP215</v>
      </c>
      <c r="AG983" s="30" t="n">
        <f aca="false">_xlfn.IFS(R983="Recovered",4,R983="Referred",3,R983="Admitted",2,R983="Deceased",1,TRUE(),0)</f>
        <v>4</v>
      </c>
      <c r="AH983" s="30" t="str">
        <f aca="false">IF(T983&gt;=4,"Satisfied",IF(T983&gt;=3,"Neutral","Needs Improvement"))</f>
        <v>Satisfied</v>
      </c>
    </row>
    <row r="984" customFormat="false" ht="15" hidden="false" customHeight="false" outlineLevel="0" collapsed="false">
      <c r="A984" s="27" t="s">
        <v>3578</v>
      </c>
      <c r="B984" s="27" t="s">
        <v>950</v>
      </c>
      <c r="C984" s="27" t="n">
        <v>53</v>
      </c>
      <c r="D984" s="27" t="s">
        <v>121</v>
      </c>
      <c r="E984" s="28" t="n">
        <v>45521</v>
      </c>
      <c r="F984" s="27" t="s">
        <v>713</v>
      </c>
      <c r="G984" s="28" t="n">
        <v>45522</v>
      </c>
      <c r="H984" s="27" t="s">
        <v>206</v>
      </c>
      <c r="I984" s="27" t="s">
        <v>232</v>
      </c>
      <c r="J984" s="27" t="s">
        <v>208</v>
      </c>
      <c r="K984" s="27" t="s">
        <v>156</v>
      </c>
      <c r="L984" s="27" t="n">
        <v>48</v>
      </c>
      <c r="M984" s="27" t="n">
        <v>71</v>
      </c>
      <c r="N984" s="27" t="s">
        <v>127</v>
      </c>
      <c r="O984" s="27" t="s">
        <v>128</v>
      </c>
      <c r="P984" s="27" t="s">
        <v>140</v>
      </c>
      <c r="Q984" s="29" t="n">
        <v>3719.79</v>
      </c>
      <c r="R984" s="27" t="s">
        <v>130</v>
      </c>
      <c r="S984" s="27" t="s">
        <v>335</v>
      </c>
      <c r="T984" s="27" t="n">
        <v>4</v>
      </c>
      <c r="U984" s="27" t="n">
        <f aca="false">YEAR(E984)</f>
        <v>2024</v>
      </c>
      <c r="V984" s="27" t="str">
        <f aca="false">TEXT(E984,"MMM-YYYY")</f>
        <v>Aug-2024</v>
      </c>
      <c r="W984" s="27" t="n">
        <f aca="false">MONTH(E984)</f>
        <v>8</v>
      </c>
      <c r="X984" s="27" t="str">
        <f aca="false">TEXT(WEEKDAY(E984,2),"0")&amp;" - "&amp;TEXT(E984,"dddd")</f>
        <v>6 - Saturday</v>
      </c>
      <c r="Y984" s="27" t="str">
        <f aca="false">_xlfn.IFS(C984&lt;18,"Child (0-17)",C984&lt;40,"Young Adult (18-39)",C984&lt;60,"Adult (40-59)",TRUE(),"Senior (60+)")</f>
        <v>Adult (40-59)</v>
      </c>
      <c r="Z984" s="27" t="n">
        <f aca="false">ROUND(G984-E984,0)</f>
        <v>1</v>
      </c>
      <c r="AA984" s="27" t="n">
        <f aca="false">L984+M984</f>
        <v>119</v>
      </c>
      <c r="AB984" s="27" t="n">
        <f aca="false">IFERROR(ROUND(Q984/AA984,2),0)</f>
        <v>31.26</v>
      </c>
      <c r="AC984" s="27" t="str">
        <f aca="false">IF(AND(K984="Critical",N984="No"),"URGENT - No Bed","Normal")</f>
        <v>Normal</v>
      </c>
      <c r="AD984" s="33" t="n">
        <f aca="false">INDEX(Lookup_Tables!$B$3:$B$12,MATCH(H984,Lookup_Tables!$A$3:$A$12,0))</f>
        <v>2800000</v>
      </c>
      <c r="AE984" s="27" t="str">
        <f aca="false">INDEX(Lookup_Tables!$C$3:$C$12,MATCH(H984,Lookup_Tables!$A$3:$A$12,0))</f>
        <v>Dr. Suresh Nair</v>
      </c>
      <c r="AF984" s="27" t="str">
        <f aca="false">IFERROR(INDEX(Lookup_Tables!$F$16:$F$45,MATCH(I984,Lookup_Tables!$E$16:$E$45,0)),"N/A")</f>
        <v>EMP210</v>
      </c>
      <c r="AG984" s="27" t="n">
        <f aca="false">_xlfn.IFS(R984="Recovered",4,R984="Referred",3,R984="Admitted",2,R984="Deceased",1,TRUE(),0)</f>
        <v>4</v>
      </c>
      <c r="AH984" s="27" t="str">
        <f aca="false">IF(T984&gt;=4,"Satisfied",IF(T984&gt;=3,"Neutral","Needs Improvement"))</f>
        <v>Satisfied</v>
      </c>
    </row>
    <row r="985" customFormat="false" ht="15" hidden="false" customHeight="false" outlineLevel="0" collapsed="false">
      <c r="A985" s="30" t="s">
        <v>3476</v>
      </c>
      <c r="B985" s="30" t="s">
        <v>3258</v>
      </c>
      <c r="C985" s="30" t="n">
        <v>38</v>
      </c>
      <c r="D985" s="30" t="s">
        <v>121</v>
      </c>
      <c r="E985" s="31" t="n">
        <v>45577</v>
      </c>
      <c r="F985" s="30" t="s">
        <v>487</v>
      </c>
      <c r="G985" s="31" t="n">
        <v>45578</v>
      </c>
      <c r="H985" s="30" t="s">
        <v>206</v>
      </c>
      <c r="I985" s="30" t="s">
        <v>232</v>
      </c>
      <c r="J985" s="30" t="s">
        <v>208</v>
      </c>
      <c r="K985" s="30" t="s">
        <v>138</v>
      </c>
      <c r="L985" s="30" t="n">
        <v>40</v>
      </c>
      <c r="M985" s="30" t="n">
        <v>19</v>
      </c>
      <c r="N985" s="30" t="s">
        <v>127</v>
      </c>
      <c r="O985" s="30" t="s">
        <v>128</v>
      </c>
      <c r="P985" s="30" t="s">
        <v>150</v>
      </c>
      <c r="Q985" s="32" t="n">
        <v>2181.77</v>
      </c>
      <c r="R985" s="30" t="s">
        <v>172</v>
      </c>
      <c r="S985" s="30" t="s">
        <v>178</v>
      </c>
      <c r="T985" s="30" t="n">
        <v>3</v>
      </c>
      <c r="U985" s="30" t="n">
        <f aca="false">YEAR(E985)</f>
        <v>2024</v>
      </c>
      <c r="V985" s="30" t="str">
        <f aca="false">TEXT(E985,"MMM-YYYY")</f>
        <v>Oct-2024</v>
      </c>
      <c r="W985" s="30" t="n">
        <f aca="false">MONTH(E985)</f>
        <v>10</v>
      </c>
      <c r="X985" s="30" t="str">
        <f aca="false">TEXT(WEEKDAY(E985,2),"0")&amp;" - "&amp;TEXT(E985,"dddd")</f>
        <v>6 - Saturday</v>
      </c>
      <c r="Y985" s="30" t="str">
        <f aca="false">_xlfn.IFS(C985&lt;18,"Child (0-17)",C985&lt;40,"Young Adult (18-39)",C985&lt;60,"Adult (40-59)",TRUE(),"Senior (60+)")</f>
        <v>Young Adult (18-39)</v>
      </c>
      <c r="Z985" s="30" t="n">
        <f aca="false">ROUND(G985-E985,0)</f>
        <v>1</v>
      </c>
      <c r="AA985" s="30" t="n">
        <f aca="false">L985+M985</f>
        <v>59</v>
      </c>
      <c r="AB985" s="30" t="n">
        <f aca="false">IFERROR(ROUND(Q985/AA985,2),0)</f>
        <v>36.98</v>
      </c>
      <c r="AC985" s="30" t="str">
        <f aca="false">IF(AND(K985="Critical",N985="No"),"URGENT - No Bed","Normal")</f>
        <v>Normal</v>
      </c>
      <c r="AD985" s="34" t="n">
        <f aca="false">INDEX(Lookup_Tables!$B$3:$B$12,MATCH(H985,Lookup_Tables!$A$3:$A$12,0))</f>
        <v>2800000</v>
      </c>
      <c r="AE985" s="30" t="str">
        <f aca="false">INDEX(Lookup_Tables!$C$3:$C$12,MATCH(H985,Lookup_Tables!$A$3:$A$12,0))</f>
        <v>Dr. Suresh Nair</v>
      </c>
      <c r="AF985" s="30" t="str">
        <f aca="false">IFERROR(INDEX(Lookup_Tables!$F$16:$F$45,MATCH(I985,Lookup_Tables!$E$16:$E$45,0)),"N/A")</f>
        <v>EMP210</v>
      </c>
      <c r="AG985" s="30" t="n">
        <f aca="false">_xlfn.IFS(R985="Recovered",4,R985="Referred",3,R985="Admitted",2,R985="Deceased",1,TRUE(),0)</f>
        <v>2</v>
      </c>
      <c r="AH985" s="30" t="str">
        <f aca="false">IF(T985&gt;=4,"Satisfied",IF(T985&gt;=3,"Neutral","Needs Improvement"))</f>
        <v>Neutral</v>
      </c>
    </row>
    <row r="986" customFormat="false" ht="15" hidden="false" customHeight="false" outlineLevel="0" collapsed="false">
      <c r="A986" s="27" t="s">
        <v>3972</v>
      </c>
      <c r="B986" s="27" t="s">
        <v>2563</v>
      </c>
      <c r="C986" s="27" t="n">
        <v>38</v>
      </c>
      <c r="D986" s="27" t="s">
        <v>121</v>
      </c>
      <c r="E986" s="28" t="n">
        <v>45598</v>
      </c>
      <c r="F986" s="27" t="s">
        <v>812</v>
      </c>
      <c r="G986" s="28" t="n">
        <v>45600</v>
      </c>
      <c r="H986" s="27" t="s">
        <v>206</v>
      </c>
      <c r="I986" s="27" t="s">
        <v>232</v>
      </c>
      <c r="J986" s="27" t="s">
        <v>469</v>
      </c>
      <c r="K986" s="27" t="s">
        <v>156</v>
      </c>
      <c r="L986" s="27" t="n">
        <v>34</v>
      </c>
      <c r="M986" s="27" t="n">
        <v>86</v>
      </c>
      <c r="N986" s="27" t="s">
        <v>127</v>
      </c>
      <c r="O986" s="27" t="s">
        <v>171</v>
      </c>
      <c r="P986" s="27" t="s">
        <v>187</v>
      </c>
      <c r="Q986" s="29" t="n">
        <v>4584.54</v>
      </c>
      <c r="R986" s="27" t="s">
        <v>130</v>
      </c>
      <c r="S986" s="27" t="s">
        <v>335</v>
      </c>
      <c r="T986" s="27" t="n">
        <v>5</v>
      </c>
      <c r="U986" s="27" t="n">
        <f aca="false">YEAR(E986)</f>
        <v>2024</v>
      </c>
      <c r="V986" s="27" t="str">
        <f aca="false">TEXT(E986,"MMM-YYYY")</f>
        <v>Nov-2024</v>
      </c>
      <c r="W986" s="27" t="n">
        <f aca="false">MONTH(E986)</f>
        <v>11</v>
      </c>
      <c r="X986" s="27" t="str">
        <f aca="false">TEXT(WEEKDAY(E986,2),"0")&amp;" - "&amp;TEXT(E986,"dddd")</f>
        <v>6 - Saturday</v>
      </c>
      <c r="Y986" s="27" t="str">
        <f aca="false">_xlfn.IFS(C986&lt;18,"Child (0-17)",C986&lt;40,"Young Adult (18-39)",C986&lt;60,"Adult (40-59)",TRUE(),"Senior (60+)")</f>
        <v>Young Adult (18-39)</v>
      </c>
      <c r="Z986" s="27" t="n">
        <f aca="false">ROUND(G986-E986,0)</f>
        <v>2</v>
      </c>
      <c r="AA986" s="27" t="n">
        <f aca="false">L986+M986</f>
        <v>120</v>
      </c>
      <c r="AB986" s="27" t="n">
        <f aca="false">IFERROR(ROUND(Q986/AA986,2),0)</f>
        <v>38.2</v>
      </c>
      <c r="AC986" s="27" t="str">
        <f aca="false">IF(AND(K986="Critical",N986="No"),"URGENT - No Bed","Normal")</f>
        <v>Normal</v>
      </c>
      <c r="AD986" s="33" t="n">
        <f aca="false">INDEX(Lookup_Tables!$B$3:$B$12,MATCH(H986,Lookup_Tables!$A$3:$A$12,0))</f>
        <v>2800000</v>
      </c>
      <c r="AE986" s="27" t="str">
        <f aca="false">INDEX(Lookup_Tables!$C$3:$C$12,MATCH(H986,Lookup_Tables!$A$3:$A$12,0))</f>
        <v>Dr. Suresh Nair</v>
      </c>
      <c r="AF986" s="27" t="str">
        <f aca="false">IFERROR(INDEX(Lookup_Tables!$F$16:$F$45,MATCH(I986,Lookup_Tables!$E$16:$E$45,0)),"N/A")</f>
        <v>EMP210</v>
      </c>
      <c r="AG986" s="27" t="n">
        <f aca="false">_xlfn.IFS(R986="Recovered",4,R986="Referred",3,R986="Admitted",2,R986="Deceased",1,TRUE(),0)</f>
        <v>4</v>
      </c>
      <c r="AH986" s="27" t="str">
        <f aca="false">IF(T986&gt;=4,"Satisfied",IF(T986&gt;=3,"Neutral","Needs Improvement"))</f>
        <v>Satisfied</v>
      </c>
    </row>
    <row r="987" customFormat="false" ht="15" hidden="false" customHeight="false" outlineLevel="0" collapsed="false">
      <c r="A987" s="30" t="s">
        <v>3962</v>
      </c>
      <c r="B987" s="30" t="s">
        <v>1319</v>
      </c>
      <c r="C987" s="30" t="n">
        <v>53</v>
      </c>
      <c r="D987" s="30" t="s">
        <v>121</v>
      </c>
      <c r="E987" s="31" t="n">
        <v>45310</v>
      </c>
      <c r="F987" s="30" t="s">
        <v>1104</v>
      </c>
      <c r="G987" s="31" t="n">
        <v>45310</v>
      </c>
      <c r="H987" s="30" t="s">
        <v>123</v>
      </c>
      <c r="I987" s="30" t="s">
        <v>124</v>
      </c>
      <c r="J987" s="30" t="s">
        <v>508</v>
      </c>
      <c r="K987" s="30" t="s">
        <v>138</v>
      </c>
      <c r="L987" s="30" t="n">
        <v>71</v>
      </c>
      <c r="M987" s="30" t="n">
        <v>29</v>
      </c>
      <c r="N987" s="30" t="s">
        <v>127</v>
      </c>
      <c r="O987" s="30" t="s">
        <v>128</v>
      </c>
      <c r="P987" s="30" t="s">
        <v>140</v>
      </c>
      <c r="Q987" s="32" t="n">
        <v>787.44</v>
      </c>
      <c r="R987" s="30" t="s">
        <v>130</v>
      </c>
      <c r="S987" s="30" t="s">
        <v>223</v>
      </c>
      <c r="T987" s="30" t="n">
        <v>1</v>
      </c>
      <c r="U987" s="30" t="n">
        <f aca="false">YEAR(E987)</f>
        <v>2024</v>
      </c>
      <c r="V987" s="30" t="str">
        <f aca="false">TEXT(E987,"MMM-YYYY")</f>
        <v>Jan-2024</v>
      </c>
      <c r="W987" s="30" t="n">
        <f aca="false">MONTH(E987)</f>
        <v>1</v>
      </c>
      <c r="X987" s="30" t="str">
        <f aca="false">TEXT(WEEKDAY(E987,2),"0")&amp;" - "&amp;TEXT(E987,"dddd")</f>
        <v>5 - Friday</v>
      </c>
      <c r="Y987" s="30" t="str">
        <f aca="false">_xlfn.IFS(C987&lt;18,"Child (0-17)",C987&lt;40,"Young Adult (18-39)",C987&lt;60,"Adult (40-59)",TRUE(),"Senior (60+)")</f>
        <v>Adult (40-59)</v>
      </c>
      <c r="Z987" s="30" t="n">
        <f aca="false">ROUND(G987-E987,0)</f>
        <v>0</v>
      </c>
      <c r="AA987" s="30" t="n">
        <f aca="false">L987+M987</f>
        <v>100</v>
      </c>
      <c r="AB987" s="30" t="n">
        <f aca="false">IFERROR(ROUND(Q987/AA987,2),0)</f>
        <v>7.87</v>
      </c>
      <c r="AC987" s="30" t="str">
        <f aca="false">IF(AND(K987="Critical",N987="No"),"URGENT - No Bed","Normal")</f>
        <v>Normal</v>
      </c>
      <c r="AD987" s="34" t="n">
        <f aca="false">INDEX(Lookup_Tables!$B$3:$B$12,MATCH(H987,Lookup_Tables!$A$3:$A$12,0))</f>
        <v>2200000</v>
      </c>
      <c r="AE987" s="30" t="str">
        <f aca="false">INDEX(Lookup_Tables!$C$3:$C$12,MATCH(H987,Lookup_Tables!$A$3:$A$12,0))</f>
        <v>Dr. Rohan Das</v>
      </c>
      <c r="AF987" s="30" t="str">
        <f aca="false">IFERROR(INDEX(Lookup_Tables!$F$16:$F$45,MATCH(I987,Lookup_Tables!$E$16:$E$45,0)),"N/A")</f>
        <v>EMP205</v>
      </c>
      <c r="AG987" s="30" t="n">
        <f aca="false">_xlfn.IFS(R987="Recovered",4,R987="Referred",3,R987="Admitted",2,R987="Deceased",1,TRUE(),0)</f>
        <v>4</v>
      </c>
      <c r="AH987" s="30" t="str">
        <f aca="false">IF(T987&gt;=4,"Satisfied",IF(T987&gt;=3,"Neutral","Needs Improvement"))</f>
        <v>Needs Improvement</v>
      </c>
    </row>
    <row r="988" customFormat="false" ht="15" hidden="false" customHeight="false" outlineLevel="0" collapsed="false">
      <c r="A988" s="27" t="s">
        <v>4027</v>
      </c>
      <c r="B988" s="27" t="s">
        <v>4028</v>
      </c>
      <c r="C988" s="27" t="n">
        <v>55</v>
      </c>
      <c r="D988" s="27" t="s">
        <v>181</v>
      </c>
      <c r="E988" s="28" t="n">
        <v>45606</v>
      </c>
      <c r="F988" s="27" t="s">
        <v>490</v>
      </c>
      <c r="G988" s="28" t="n">
        <v>45609</v>
      </c>
      <c r="H988" s="27" t="s">
        <v>123</v>
      </c>
      <c r="I988" s="27" t="s">
        <v>155</v>
      </c>
      <c r="J988" s="27" t="s">
        <v>508</v>
      </c>
      <c r="K988" s="27" t="s">
        <v>156</v>
      </c>
      <c r="L988" s="27" t="n">
        <v>24</v>
      </c>
      <c r="M988" s="27" t="n">
        <v>84</v>
      </c>
      <c r="N988" s="27" t="s">
        <v>127</v>
      </c>
      <c r="O988" s="27" t="s">
        <v>149</v>
      </c>
      <c r="P988" s="27" t="s">
        <v>129</v>
      </c>
      <c r="Q988" s="29" t="n">
        <v>4697.08</v>
      </c>
      <c r="R988" s="27" t="s">
        <v>130</v>
      </c>
      <c r="S988" s="27" t="s">
        <v>192</v>
      </c>
      <c r="T988" s="27" t="n">
        <v>4</v>
      </c>
      <c r="U988" s="27" t="n">
        <f aca="false">YEAR(E988)</f>
        <v>2024</v>
      </c>
      <c r="V988" s="27" t="str">
        <f aca="false">TEXT(E988,"MMM-YYYY")</f>
        <v>Nov-2024</v>
      </c>
      <c r="W988" s="27" t="n">
        <f aca="false">MONTH(E988)</f>
        <v>11</v>
      </c>
      <c r="X988" s="27" t="str">
        <f aca="false">TEXT(WEEKDAY(E988,2),"0")&amp;" - "&amp;TEXT(E988,"dddd")</f>
        <v>7 - Sunday</v>
      </c>
      <c r="Y988" s="27" t="str">
        <f aca="false">_xlfn.IFS(C988&lt;18,"Child (0-17)",C988&lt;40,"Young Adult (18-39)",C988&lt;60,"Adult (40-59)",TRUE(),"Senior (60+)")</f>
        <v>Adult (40-59)</v>
      </c>
      <c r="Z988" s="27" t="n">
        <f aca="false">ROUND(G988-E988,0)</f>
        <v>3</v>
      </c>
      <c r="AA988" s="27" t="n">
        <f aca="false">L988+M988</f>
        <v>108</v>
      </c>
      <c r="AB988" s="27" t="n">
        <f aca="false">IFERROR(ROUND(Q988/AA988,2),0)</f>
        <v>43.49</v>
      </c>
      <c r="AC988" s="27" t="str">
        <f aca="false">IF(AND(K988="Critical",N988="No"),"URGENT - No Bed","Normal")</f>
        <v>Normal</v>
      </c>
      <c r="AD988" s="33" t="n">
        <f aca="false">INDEX(Lookup_Tables!$B$3:$B$12,MATCH(H988,Lookup_Tables!$A$3:$A$12,0))</f>
        <v>2200000</v>
      </c>
      <c r="AE988" s="27" t="str">
        <f aca="false">INDEX(Lookup_Tables!$C$3:$C$12,MATCH(H988,Lookup_Tables!$A$3:$A$12,0))</f>
        <v>Dr. Rohan Das</v>
      </c>
      <c r="AF988" s="27" t="str">
        <f aca="false">IFERROR(INDEX(Lookup_Tables!$F$16:$F$45,MATCH(I988,Lookup_Tables!$E$16:$E$45,0)),"N/A")</f>
        <v>EMP203</v>
      </c>
      <c r="AG988" s="27" t="n">
        <f aca="false">_xlfn.IFS(R988="Recovered",4,R988="Referred",3,R988="Admitted",2,R988="Deceased",1,TRUE(),0)</f>
        <v>4</v>
      </c>
      <c r="AH988" s="27" t="str">
        <f aca="false">IF(T988&gt;=4,"Satisfied",IF(T988&gt;=3,"Neutral","Needs Improvement"))</f>
        <v>Satisfied</v>
      </c>
    </row>
    <row r="989" customFormat="false" ht="15" hidden="false" customHeight="false" outlineLevel="0" collapsed="false">
      <c r="A989" s="30" t="s">
        <v>2234</v>
      </c>
      <c r="B989" s="30" t="s">
        <v>443</v>
      </c>
      <c r="C989" s="30" t="n">
        <v>41</v>
      </c>
      <c r="D989" s="30" t="s">
        <v>121</v>
      </c>
      <c r="E989" s="31" t="n">
        <v>45544</v>
      </c>
      <c r="F989" s="30" t="s">
        <v>2235</v>
      </c>
      <c r="G989" s="31" t="n">
        <v>45544</v>
      </c>
      <c r="H989" s="30" t="s">
        <v>168</v>
      </c>
      <c r="I989" s="30" t="s">
        <v>366</v>
      </c>
      <c r="J989" s="30" t="s">
        <v>170</v>
      </c>
      <c r="K989" s="30" t="s">
        <v>138</v>
      </c>
      <c r="L989" s="30" t="n">
        <v>50</v>
      </c>
      <c r="M989" s="30" t="n">
        <v>26</v>
      </c>
      <c r="N989" s="30" t="s">
        <v>186</v>
      </c>
      <c r="O989" s="30" t="s">
        <v>128</v>
      </c>
      <c r="P989" s="30" t="s">
        <v>187</v>
      </c>
      <c r="Q989" s="32" t="n">
        <v>2017.14</v>
      </c>
      <c r="R989" s="30" t="s">
        <v>130</v>
      </c>
      <c r="S989" s="30" t="s">
        <v>141</v>
      </c>
      <c r="T989" s="30" t="n">
        <v>4</v>
      </c>
      <c r="U989" s="30" t="n">
        <f aca="false">YEAR(E989)</f>
        <v>2024</v>
      </c>
      <c r="V989" s="30" t="str">
        <f aca="false">TEXT(E989,"MMM-YYYY")</f>
        <v>Sep-2024</v>
      </c>
      <c r="W989" s="30" t="n">
        <f aca="false">MONTH(E989)</f>
        <v>9</v>
      </c>
      <c r="X989" s="30" t="str">
        <f aca="false">TEXT(WEEKDAY(E989,2),"0")&amp;" - "&amp;TEXT(E989,"dddd")</f>
        <v>1 - Monday</v>
      </c>
      <c r="Y989" s="30" t="str">
        <f aca="false">_xlfn.IFS(C989&lt;18,"Child (0-17)",C989&lt;40,"Young Adult (18-39)",C989&lt;60,"Adult (40-59)",TRUE(),"Senior (60+)")</f>
        <v>Adult (40-59)</v>
      </c>
      <c r="Z989" s="30" t="n">
        <f aca="false">ROUND(G989-E989,0)</f>
        <v>0</v>
      </c>
      <c r="AA989" s="30" t="n">
        <f aca="false">L989+M989</f>
        <v>76</v>
      </c>
      <c r="AB989" s="30" t="n">
        <f aca="false">IFERROR(ROUND(Q989/AA989,2),0)</f>
        <v>26.54</v>
      </c>
      <c r="AC989" s="30" t="str">
        <f aca="false">IF(AND(K989="Critical",N989="No"),"URGENT - No Bed","Normal")</f>
        <v>Normal</v>
      </c>
      <c r="AD989" s="34" t="n">
        <f aca="false">INDEX(Lookup_Tables!$B$3:$B$12,MATCH(H989,Lookup_Tables!$A$3:$A$12,0))</f>
        <v>4400000</v>
      </c>
      <c r="AE989" s="30" t="str">
        <f aca="false">INDEX(Lookup_Tables!$C$3:$C$12,MATCH(H989,Lookup_Tables!$A$3:$A$12,0))</f>
        <v>Dr. Neha Chopra</v>
      </c>
      <c r="AF989" s="30" t="str">
        <f aca="false">IFERROR(INDEX(Lookup_Tables!$F$16:$F$45,MATCH(I989,Lookup_Tables!$E$16:$E$45,0)),"N/A")</f>
        <v>EMP218</v>
      </c>
      <c r="AG989" s="30" t="n">
        <f aca="false">_xlfn.IFS(R989="Recovered",4,R989="Referred",3,R989="Admitted",2,R989="Deceased",1,TRUE(),0)</f>
        <v>4</v>
      </c>
      <c r="AH989" s="30" t="str">
        <f aca="false">IF(T989&gt;=4,"Satisfied",IF(T989&gt;=3,"Neutral","Needs Improvement"))</f>
        <v>Satisfied</v>
      </c>
    </row>
    <row r="990" customFormat="false" ht="15" hidden="false" customHeight="false" outlineLevel="0" collapsed="false">
      <c r="A990" s="27" t="s">
        <v>741</v>
      </c>
      <c r="B990" s="27" t="s">
        <v>742</v>
      </c>
      <c r="C990" s="27" t="n">
        <v>64</v>
      </c>
      <c r="D990" s="27" t="s">
        <v>121</v>
      </c>
      <c r="E990" s="28" t="n">
        <v>45643</v>
      </c>
      <c r="F990" s="27" t="s">
        <v>743</v>
      </c>
      <c r="G990" s="28" t="n">
        <v>45643</v>
      </c>
      <c r="H990" s="27" t="s">
        <v>217</v>
      </c>
      <c r="I990" s="27" t="s">
        <v>282</v>
      </c>
      <c r="J990" s="27" t="s">
        <v>218</v>
      </c>
      <c r="K990" s="27" t="s">
        <v>138</v>
      </c>
      <c r="L990" s="27" t="n">
        <v>89</v>
      </c>
      <c r="M990" s="27" t="n">
        <v>20</v>
      </c>
      <c r="N990" s="27" t="s">
        <v>127</v>
      </c>
      <c r="O990" s="27" t="s">
        <v>139</v>
      </c>
      <c r="P990" s="27" t="s">
        <v>150</v>
      </c>
      <c r="Q990" s="29" t="n">
        <v>1136.64</v>
      </c>
      <c r="R990" s="27" t="s">
        <v>130</v>
      </c>
      <c r="S990" s="27" t="s">
        <v>157</v>
      </c>
      <c r="T990" s="27" t="n">
        <v>5</v>
      </c>
      <c r="U990" s="27" t="n">
        <f aca="false">YEAR(E990)</f>
        <v>2024</v>
      </c>
      <c r="V990" s="27" t="str">
        <f aca="false">TEXT(E990,"MMM-YYYY")</f>
        <v>Dec-2024</v>
      </c>
      <c r="W990" s="27" t="n">
        <f aca="false">MONTH(E990)</f>
        <v>12</v>
      </c>
      <c r="X990" s="27" t="str">
        <f aca="false">TEXT(WEEKDAY(E990,2),"0")&amp;" - "&amp;TEXT(E990,"dddd")</f>
        <v>2 - Tuesday</v>
      </c>
      <c r="Y990" s="27" t="str">
        <f aca="false">_xlfn.IFS(C990&lt;18,"Child (0-17)",C990&lt;40,"Young Adult (18-39)",C990&lt;60,"Adult (40-59)",TRUE(),"Senior (60+)")</f>
        <v>Senior (60+)</v>
      </c>
      <c r="Z990" s="27" t="n">
        <f aca="false">ROUND(G990-E990,0)</f>
        <v>0</v>
      </c>
      <c r="AA990" s="27" t="n">
        <f aca="false">L990+M990</f>
        <v>109</v>
      </c>
      <c r="AB990" s="27" t="n">
        <f aca="false">IFERROR(ROUND(Q990/AA990,2),0)</f>
        <v>10.43</v>
      </c>
      <c r="AC990" s="27" t="str">
        <f aca="false">IF(AND(K990="Critical",N990="No"),"URGENT - No Bed","Normal")</f>
        <v>Normal</v>
      </c>
      <c r="AD990" s="33" t="n">
        <f aca="false">INDEX(Lookup_Tables!$B$3:$B$12,MATCH(H990,Lookup_Tables!$A$3:$A$12,0))</f>
        <v>4200000</v>
      </c>
      <c r="AE990" s="27" t="str">
        <f aca="false">INDEX(Lookup_Tables!$C$3:$C$12,MATCH(H990,Lookup_Tables!$A$3:$A$12,0))</f>
        <v>Dr. Anil Kapoor</v>
      </c>
      <c r="AF990" s="27" t="str">
        <f aca="false">IFERROR(INDEX(Lookup_Tables!$F$16:$F$45,MATCH(I990,Lookup_Tables!$E$16:$E$45,0)),"N/A")</f>
        <v>EMP200</v>
      </c>
      <c r="AG990" s="27" t="n">
        <f aca="false">_xlfn.IFS(R990="Recovered",4,R990="Referred",3,R990="Admitted",2,R990="Deceased",1,TRUE(),0)</f>
        <v>4</v>
      </c>
      <c r="AH990" s="27" t="str">
        <f aca="false">IF(T990&gt;=4,"Satisfied",IF(T990&gt;=3,"Neutral","Needs Improvement"))</f>
        <v>Satisfied</v>
      </c>
    </row>
    <row r="991" customFormat="false" ht="15" hidden="false" customHeight="false" outlineLevel="0" collapsed="false">
      <c r="A991" s="30" t="s">
        <v>2772</v>
      </c>
      <c r="B991" s="30" t="s">
        <v>2773</v>
      </c>
      <c r="C991" s="30" t="n">
        <v>26</v>
      </c>
      <c r="D991" s="30" t="s">
        <v>121</v>
      </c>
      <c r="E991" s="31" t="n">
        <v>45392</v>
      </c>
      <c r="F991" s="30" t="s">
        <v>2406</v>
      </c>
      <c r="G991" s="31" t="n">
        <v>45392</v>
      </c>
      <c r="H991" s="30" t="s">
        <v>146</v>
      </c>
      <c r="I991" s="30" t="s">
        <v>309</v>
      </c>
      <c r="J991" s="30" t="s">
        <v>244</v>
      </c>
      <c r="K991" s="30" t="s">
        <v>138</v>
      </c>
      <c r="L991" s="30" t="n">
        <v>88</v>
      </c>
      <c r="M991" s="30" t="n">
        <v>38</v>
      </c>
      <c r="N991" s="30" t="s">
        <v>127</v>
      </c>
      <c r="O991" s="30" t="s">
        <v>128</v>
      </c>
      <c r="P991" s="30" t="s">
        <v>129</v>
      </c>
      <c r="Q991" s="32" t="n">
        <v>2530.62</v>
      </c>
      <c r="R991" s="30" t="s">
        <v>130</v>
      </c>
      <c r="S991" s="30" t="s">
        <v>178</v>
      </c>
      <c r="T991" s="30" t="n">
        <v>4</v>
      </c>
      <c r="U991" s="30" t="n">
        <f aca="false">YEAR(E991)</f>
        <v>2024</v>
      </c>
      <c r="V991" s="30" t="str">
        <f aca="false">TEXT(E991,"MMM-YYYY")</f>
        <v>Apr-2024</v>
      </c>
      <c r="W991" s="30" t="n">
        <f aca="false">MONTH(E991)</f>
        <v>4</v>
      </c>
      <c r="X991" s="30" t="str">
        <f aca="false">TEXT(WEEKDAY(E991,2),"0")&amp;" - "&amp;TEXT(E991,"dddd")</f>
        <v>3 - Wednesday</v>
      </c>
      <c r="Y991" s="30" t="str">
        <f aca="false">_xlfn.IFS(C991&lt;18,"Child (0-17)",C991&lt;40,"Young Adult (18-39)",C991&lt;60,"Adult (40-59)",TRUE(),"Senior (60+)")</f>
        <v>Young Adult (18-39)</v>
      </c>
      <c r="Z991" s="30" t="n">
        <f aca="false">ROUND(G991-E991,0)</f>
        <v>0</v>
      </c>
      <c r="AA991" s="30" t="n">
        <f aca="false">L991+M991</f>
        <v>126</v>
      </c>
      <c r="AB991" s="30" t="n">
        <f aca="false">IFERROR(ROUND(Q991/AA991,2),0)</f>
        <v>20.08</v>
      </c>
      <c r="AC991" s="30" t="str">
        <f aca="false">IF(AND(K991="Critical",N991="No"),"URGENT - No Bed","Normal")</f>
        <v>Normal</v>
      </c>
      <c r="AD991" s="34" t="n">
        <f aca="false">INDEX(Lookup_Tables!$B$3:$B$12,MATCH(H991,Lookup_Tables!$A$3:$A$12,0))</f>
        <v>2700000</v>
      </c>
      <c r="AE991" s="30" t="str">
        <f aca="false">INDEX(Lookup_Tables!$C$3:$C$12,MATCH(H991,Lookup_Tables!$A$3:$A$12,0))</f>
        <v>Dr. Vikram Singh</v>
      </c>
      <c r="AF991" s="30" t="str">
        <f aca="false">IFERROR(INDEX(Lookup_Tables!$F$16:$F$45,MATCH(I991,Lookup_Tables!$E$16:$E$45,0)),"N/A")</f>
        <v>EMP228</v>
      </c>
      <c r="AG991" s="30" t="n">
        <f aca="false">_xlfn.IFS(R991="Recovered",4,R991="Referred",3,R991="Admitted",2,R991="Deceased",1,TRUE(),0)</f>
        <v>4</v>
      </c>
      <c r="AH991" s="30" t="str">
        <f aca="false">IF(T991&gt;=4,"Satisfied",IF(T991&gt;=3,"Neutral","Needs Improvement"))</f>
        <v>Satisfied</v>
      </c>
    </row>
    <row r="992" customFormat="false" ht="15" hidden="false" customHeight="false" outlineLevel="0" collapsed="false">
      <c r="A992" s="27" t="s">
        <v>6771</v>
      </c>
      <c r="B992" s="27" t="s">
        <v>6000</v>
      </c>
      <c r="C992" s="27" t="n">
        <v>22</v>
      </c>
      <c r="D992" s="27" t="s">
        <v>121</v>
      </c>
      <c r="E992" s="28" t="n">
        <v>45344</v>
      </c>
      <c r="F992" s="27" t="s">
        <v>182</v>
      </c>
      <c r="G992" s="28" t="n">
        <v>45345</v>
      </c>
      <c r="H992" s="27" t="s">
        <v>161</v>
      </c>
      <c r="I992" s="27" t="s">
        <v>162</v>
      </c>
      <c r="J992" s="27" t="s">
        <v>385</v>
      </c>
      <c r="K992" s="27" t="s">
        <v>138</v>
      </c>
      <c r="L992" s="27" t="n">
        <v>63</v>
      </c>
      <c r="M992" s="27" t="n">
        <v>38</v>
      </c>
      <c r="N992" s="27" t="s">
        <v>127</v>
      </c>
      <c r="O992" s="27" t="s">
        <v>139</v>
      </c>
      <c r="P992" s="27" t="s">
        <v>150</v>
      </c>
      <c r="Q992" s="29" t="n">
        <v>1648.15</v>
      </c>
      <c r="R992" s="27" t="s">
        <v>268</v>
      </c>
      <c r="S992" s="27" t="s">
        <v>192</v>
      </c>
      <c r="T992" s="27" t="n">
        <v>2</v>
      </c>
      <c r="U992" s="27" t="n">
        <f aca="false">YEAR(E992)</f>
        <v>2024</v>
      </c>
      <c r="V992" s="27" t="str">
        <f aca="false">TEXT(E992,"MMM-YYYY")</f>
        <v>Feb-2024</v>
      </c>
      <c r="W992" s="27" t="n">
        <f aca="false">MONTH(E992)</f>
        <v>2</v>
      </c>
      <c r="X992" s="27" t="str">
        <f aca="false">TEXT(WEEKDAY(E992,2),"0")&amp;" - "&amp;TEXT(E992,"dddd")</f>
        <v>4 - Thursday</v>
      </c>
      <c r="Y992" s="27" t="str">
        <f aca="false">_xlfn.IFS(C992&lt;18,"Child (0-17)",C992&lt;40,"Young Adult (18-39)",C992&lt;60,"Adult (40-59)",TRUE(),"Senior (60+)")</f>
        <v>Young Adult (18-39)</v>
      </c>
      <c r="Z992" s="27" t="n">
        <f aca="false">ROUND(G992-E992,0)</f>
        <v>1</v>
      </c>
      <c r="AA992" s="27" t="n">
        <f aca="false">L992+M992</f>
        <v>101</v>
      </c>
      <c r="AB992" s="27" t="n">
        <f aca="false">IFERROR(ROUND(Q992/AA992,2),0)</f>
        <v>16.32</v>
      </c>
      <c r="AC992" s="27" t="str">
        <f aca="false">IF(AND(K992="Critical",N992="No"),"URGENT - No Bed","Normal")</f>
        <v>Normal</v>
      </c>
      <c r="AD992" s="33" t="n">
        <f aca="false">INDEX(Lookup_Tables!$B$3:$B$12,MATCH(H992,Lookup_Tables!$A$3:$A$12,0))</f>
        <v>3600000</v>
      </c>
      <c r="AE992" s="27" t="str">
        <f aca="false">INDEX(Lookup_Tables!$C$3:$C$12,MATCH(H992,Lookup_Tables!$A$3:$A$12,0))</f>
        <v>Dr. Sameer Joshi</v>
      </c>
      <c r="AF992" s="27" t="str">
        <f aca="false">IFERROR(INDEX(Lookup_Tables!$F$16:$F$45,MATCH(I992,Lookup_Tables!$E$16:$E$45,0)),"N/A")</f>
        <v>EMP222</v>
      </c>
      <c r="AG992" s="27" t="n">
        <f aca="false">_xlfn.IFS(R992="Recovered",4,R992="Referred",3,R992="Admitted",2,R992="Deceased",1,TRUE(),0)</f>
        <v>3</v>
      </c>
      <c r="AH992" s="27" t="str">
        <f aca="false">IF(T992&gt;=4,"Satisfied",IF(T992&gt;=3,"Neutral","Needs Improvement"))</f>
        <v>Needs Improvement</v>
      </c>
    </row>
    <row r="993" customFormat="false" ht="15" hidden="false" customHeight="false" outlineLevel="0" collapsed="false">
      <c r="A993" s="30" t="s">
        <v>7152</v>
      </c>
      <c r="B993" s="30" t="s">
        <v>3678</v>
      </c>
      <c r="C993" s="30" t="n">
        <v>29</v>
      </c>
      <c r="D993" s="30" t="s">
        <v>181</v>
      </c>
      <c r="E993" s="31" t="n">
        <v>45647</v>
      </c>
      <c r="F993" s="30" t="s">
        <v>1081</v>
      </c>
      <c r="G993" s="31" t="n">
        <v>45649</v>
      </c>
      <c r="H993" s="30" t="s">
        <v>168</v>
      </c>
      <c r="I993" s="30" t="s">
        <v>196</v>
      </c>
      <c r="J993" s="30" t="s">
        <v>170</v>
      </c>
      <c r="K993" s="30" t="s">
        <v>156</v>
      </c>
      <c r="L993" s="30" t="n">
        <v>70</v>
      </c>
      <c r="M993" s="30" t="n">
        <v>90</v>
      </c>
      <c r="N993" s="30" t="s">
        <v>127</v>
      </c>
      <c r="O993" s="30" t="s">
        <v>139</v>
      </c>
      <c r="P993" s="30" t="s">
        <v>129</v>
      </c>
      <c r="Q993" s="32" t="n">
        <v>4088.46</v>
      </c>
      <c r="R993" s="30" t="s">
        <v>130</v>
      </c>
      <c r="S993" s="30" t="s">
        <v>335</v>
      </c>
      <c r="T993" s="30" t="n">
        <v>5</v>
      </c>
      <c r="U993" s="30" t="n">
        <f aca="false">YEAR(E993)</f>
        <v>2024</v>
      </c>
      <c r="V993" s="30" t="str">
        <f aca="false">TEXT(E993,"MMM-YYYY")</f>
        <v>Dec-2024</v>
      </c>
      <c r="W993" s="30" t="n">
        <f aca="false">MONTH(E993)</f>
        <v>12</v>
      </c>
      <c r="X993" s="30" t="str">
        <f aca="false">TEXT(WEEKDAY(E993,2),"0")&amp;" - "&amp;TEXT(E993,"dddd")</f>
        <v>6 - Saturday</v>
      </c>
      <c r="Y993" s="30" t="str">
        <f aca="false">_xlfn.IFS(C993&lt;18,"Child (0-17)",C993&lt;40,"Young Adult (18-39)",C993&lt;60,"Adult (40-59)",TRUE(),"Senior (60+)")</f>
        <v>Young Adult (18-39)</v>
      </c>
      <c r="Z993" s="30" t="n">
        <f aca="false">ROUND(G993-E993,0)</f>
        <v>2</v>
      </c>
      <c r="AA993" s="30" t="n">
        <f aca="false">L993+M993</f>
        <v>160</v>
      </c>
      <c r="AB993" s="30" t="n">
        <f aca="false">IFERROR(ROUND(Q993/AA993,2),0)</f>
        <v>25.55</v>
      </c>
      <c r="AC993" s="30" t="str">
        <f aca="false">IF(AND(K993="Critical",N993="No"),"URGENT - No Bed","Normal")</f>
        <v>Normal</v>
      </c>
      <c r="AD993" s="34" t="n">
        <f aca="false">INDEX(Lookup_Tables!$B$3:$B$12,MATCH(H993,Lookup_Tables!$A$3:$A$12,0))</f>
        <v>4400000</v>
      </c>
      <c r="AE993" s="30" t="str">
        <f aca="false">INDEX(Lookup_Tables!$C$3:$C$12,MATCH(H993,Lookup_Tables!$A$3:$A$12,0))</f>
        <v>Dr. Neha Chopra</v>
      </c>
      <c r="AF993" s="30" t="str">
        <f aca="false">IFERROR(INDEX(Lookup_Tables!$F$16:$F$45,MATCH(I993,Lookup_Tables!$E$16:$E$45,0)),"N/A")</f>
        <v>EMP219</v>
      </c>
      <c r="AG993" s="30" t="n">
        <f aca="false">_xlfn.IFS(R993="Recovered",4,R993="Referred",3,R993="Admitted",2,R993="Deceased",1,TRUE(),0)</f>
        <v>4</v>
      </c>
      <c r="AH993" s="30" t="str">
        <f aca="false">IF(T993&gt;=4,"Satisfied",IF(T993&gt;=3,"Neutral","Needs Improvement"))</f>
        <v>Satisfied</v>
      </c>
    </row>
    <row r="994" customFormat="false" ht="15" hidden="false" customHeight="false" outlineLevel="0" collapsed="false">
      <c r="A994" s="27" t="s">
        <v>5466</v>
      </c>
      <c r="B994" s="27" t="s">
        <v>906</v>
      </c>
      <c r="C994" s="27" t="n">
        <v>61</v>
      </c>
      <c r="D994" s="27" t="s">
        <v>121</v>
      </c>
      <c r="E994" s="28" t="n">
        <v>45578</v>
      </c>
      <c r="F994" s="27" t="s">
        <v>277</v>
      </c>
      <c r="G994" s="28" t="n">
        <v>45579</v>
      </c>
      <c r="H994" s="27" t="s">
        <v>146</v>
      </c>
      <c r="I994" s="27" t="s">
        <v>309</v>
      </c>
      <c r="J994" s="27" t="s">
        <v>177</v>
      </c>
      <c r="K994" s="27" t="s">
        <v>138</v>
      </c>
      <c r="L994" s="27" t="n">
        <v>53</v>
      </c>
      <c r="M994" s="27" t="n">
        <v>22</v>
      </c>
      <c r="N994" s="27" t="s">
        <v>186</v>
      </c>
      <c r="O994" s="27" t="s">
        <v>139</v>
      </c>
      <c r="P994" s="27" t="s">
        <v>187</v>
      </c>
      <c r="Q994" s="29" t="n">
        <v>2385.5</v>
      </c>
      <c r="R994" s="27" t="s">
        <v>130</v>
      </c>
      <c r="S994" s="27" t="s">
        <v>197</v>
      </c>
      <c r="T994" s="27" t="n">
        <v>5</v>
      </c>
      <c r="U994" s="27" t="n">
        <f aca="false">YEAR(E994)</f>
        <v>2024</v>
      </c>
      <c r="V994" s="27" t="str">
        <f aca="false">TEXT(E994,"MMM-YYYY")</f>
        <v>Oct-2024</v>
      </c>
      <c r="W994" s="27" t="n">
        <f aca="false">MONTH(E994)</f>
        <v>10</v>
      </c>
      <c r="X994" s="27" t="str">
        <f aca="false">TEXT(WEEKDAY(E994,2),"0")&amp;" - "&amp;TEXT(E994,"dddd")</f>
        <v>7 - Sunday</v>
      </c>
      <c r="Y994" s="27" t="str">
        <f aca="false">_xlfn.IFS(C994&lt;18,"Child (0-17)",C994&lt;40,"Young Adult (18-39)",C994&lt;60,"Adult (40-59)",TRUE(),"Senior (60+)")</f>
        <v>Senior (60+)</v>
      </c>
      <c r="Z994" s="27" t="n">
        <f aca="false">ROUND(G994-E994,0)</f>
        <v>1</v>
      </c>
      <c r="AA994" s="27" t="n">
        <f aca="false">L994+M994</f>
        <v>75</v>
      </c>
      <c r="AB994" s="27" t="n">
        <f aca="false">IFERROR(ROUND(Q994/AA994,2),0)</f>
        <v>31.81</v>
      </c>
      <c r="AC994" s="27" t="str">
        <f aca="false">IF(AND(K994="Critical",N994="No"),"URGENT - No Bed","Normal")</f>
        <v>Normal</v>
      </c>
      <c r="AD994" s="33" t="n">
        <f aca="false">INDEX(Lookup_Tables!$B$3:$B$12,MATCH(H994,Lookup_Tables!$A$3:$A$12,0))</f>
        <v>2700000</v>
      </c>
      <c r="AE994" s="27" t="str">
        <f aca="false">INDEX(Lookup_Tables!$C$3:$C$12,MATCH(H994,Lookup_Tables!$A$3:$A$12,0))</f>
        <v>Dr. Vikram Singh</v>
      </c>
      <c r="AF994" s="27" t="str">
        <f aca="false">IFERROR(INDEX(Lookup_Tables!$F$16:$F$45,MATCH(I994,Lookup_Tables!$E$16:$E$45,0)),"N/A")</f>
        <v>EMP228</v>
      </c>
      <c r="AG994" s="27" t="n">
        <f aca="false">_xlfn.IFS(R994="Recovered",4,R994="Referred",3,R994="Admitted",2,R994="Deceased",1,TRUE(),0)</f>
        <v>4</v>
      </c>
      <c r="AH994" s="27" t="str">
        <f aca="false">IF(T994&gt;=4,"Satisfied",IF(T994&gt;=3,"Neutral","Needs Improvement"))</f>
        <v>Satisfied</v>
      </c>
    </row>
    <row r="995" customFormat="false" ht="15" hidden="false" customHeight="false" outlineLevel="0" collapsed="false">
      <c r="A995" s="30" t="s">
        <v>4419</v>
      </c>
      <c r="B995" s="30" t="s">
        <v>561</v>
      </c>
      <c r="C995" s="30" t="n">
        <v>56</v>
      </c>
      <c r="D995" s="30" t="s">
        <v>121</v>
      </c>
      <c r="E995" s="31" t="n">
        <v>45538</v>
      </c>
      <c r="F995" s="30" t="s">
        <v>573</v>
      </c>
      <c r="G995" s="31" t="n">
        <v>45539</v>
      </c>
      <c r="H995" s="30" t="s">
        <v>161</v>
      </c>
      <c r="I995" s="30" t="s">
        <v>538</v>
      </c>
      <c r="J995" s="30" t="s">
        <v>648</v>
      </c>
      <c r="K995" s="30" t="s">
        <v>138</v>
      </c>
      <c r="L995" s="30" t="n">
        <v>54</v>
      </c>
      <c r="M995" s="30" t="n">
        <v>40</v>
      </c>
      <c r="N995" s="30" t="s">
        <v>186</v>
      </c>
      <c r="O995" s="30" t="s">
        <v>171</v>
      </c>
      <c r="P995" s="30" t="s">
        <v>140</v>
      </c>
      <c r="Q995" s="32" t="n">
        <v>1689.06</v>
      </c>
      <c r="R995" s="30" t="s">
        <v>130</v>
      </c>
      <c r="S995" s="30" t="s">
        <v>223</v>
      </c>
      <c r="T995" s="30" t="n">
        <v>5</v>
      </c>
      <c r="U995" s="30" t="n">
        <f aca="false">YEAR(E995)</f>
        <v>2024</v>
      </c>
      <c r="V995" s="30" t="str">
        <f aca="false">TEXT(E995,"MMM-YYYY")</f>
        <v>Sep-2024</v>
      </c>
      <c r="W995" s="30" t="n">
        <f aca="false">MONTH(E995)</f>
        <v>9</v>
      </c>
      <c r="X995" s="30" t="str">
        <f aca="false">TEXT(WEEKDAY(E995,2),"0")&amp;" - "&amp;TEXT(E995,"dddd")</f>
        <v>2 - Tuesday</v>
      </c>
      <c r="Y995" s="30" t="str">
        <f aca="false">_xlfn.IFS(C995&lt;18,"Child (0-17)",C995&lt;40,"Young Adult (18-39)",C995&lt;60,"Adult (40-59)",TRUE(),"Senior (60+)")</f>
        <v>Adult (40-59)</v>
      </c>
      <c r="Z995" s="30" t="n">
        <f aca="false">ROUND(G995-E995,0)</f>
        <v>1</v>
      </c>
      <c r="AA995" s="30" t="n">
        <f aca="false">L995+M995</f>
        <v>94</v>
      </c>
      <c r="AB995" s="30" t="n">
        <f aca="false">IFERROR(ROUND(Q995/AA995,2),0)</f>
        <v>17.97</v>
      </c>
      <c r="AC995" s="30" t="str">
        <f aca="false">IF(AND(K995="Critical",N995="No"),"URGENT - No Bed","Normal")</f>
        <v>Normal</v>
      </c>
      <c r="AD995" s="34" t="n">
        <f aca="false">INDEX(Lookup_Tables!$B$3:$B$12,MATCH(H995,Lookup_Tables!$A$3:$A$12,0))</f>
        <v>3600000</v>
      </c>
      <c r="AE995" s="30" t="str">
        <f aca="false">INDEX(Lookup_Tables!$C$3:$C$12,MATCH(H995,Lookup_Tables!$A$3:$A$12,0))</f>
        <v>Dr. Sameer Joshi</v>
      </c>
      <c r="AF995" s="30" t="str">
        <f aca="false">IFERROR(INDEX(Lookup_Tables!$F$16:$F$45,MATCH(I995,Lookup_Tables!$E$16:$E$45,0)),"N/A")</f>
        <v>EMP221</v>
      </c>
      <c r="AG995" s="30" t="n">
        <f aca="false">_xlfn.IFS(R995="Recovered",4,R995="Referred",3,R995="Admitted",2,R995="Deceased",1,TRUE(),0)</f>
        <v>4</v>
      </c>
      <c r="AH995" s="30" t="str">
        <f aca="false">IF(T995&gt;=4,"Satisfied",IF(T995&gt;=3,"Neutral","Needs Improvement"))</f>
        <v>Satisfied</v>
      </c>
    </row>
    <row r="996" customFormat="false" ht="15" hidden="false" customHeight="false" outlineLevel="0" collapsed="false">
      <c r="A996" s="27" t="s">
        <v>2238</v>
      </c>
      <c r="B996" s="27" t="s">
        <v>2239</v>
      </c>
      <c r="C996" s="27" t="n">
        <v>29</v>
      </c>
      <c r="D996" s="27" t="s">
        <v>181</v>
      </c>
      <c r="E996" s="28" t="n">
        <v>45459</v>
      </c>
      <c r="F996" s="27" t="s">
        <v>274</v>
      </c>
      <c r="G996" s="28" t="n">
        <v>45462</v>
      </c>
      <c r="H996" s="27" t="s">
        <v>183</v>
      </c>
      <c r="I996" s="27" t="s">
        <v>212</v>
      </c>
      <c r="J996" s="27" t="s">
        <v>411</v>
      </c>
      <c r="K996" s="27" t="s">
        <v>126</v>
      </c>
      <c r="L996" s="27" t="n">
        <v>31</v>
      </c>
      <c r="M996" s="27" t="n">
        <v>105</v>
      </c>
      <c r="N996" s="27" t="s">
        <v>186</v>
      </c>
      <c r="O996" s="27" t="s">
        <v>149</v>
      </c>
      <c r="P996" s="27" t="s">
        <v>187</v>
      </c>
      <c r="Q996" s="29" t="n">
        <v>7551.3</v>
      </c>
      <c r="R996" s="27" t="s">
        <v>130</v>
      </c>
      <c r="S996" s="27" t="s">
        <v>151</v>
      </c>
      <c r="T996" s="27" t="n">
        <v>4</v>
      </c>
      <c r="U996" s="27" t="n">
        <f aca="false">YEAR(E996)</f>
        <v>2024</v>
      </c>
      <c r="V996" s="27" t="str">
        <f aca="false">TEXT(E996,"MMM-YYYY")</f>
        <v>Jun-2024</v>
      </c>
      <c r="W996" s="27" t="n">
        <f aca="false">MONTH(E996)</f>
        <v>6</v>
      </c>
      <c r="X996" s="27" t="str">
        <f aca="false">TEXT(WEEKDAY(E996,2),"0")&amp;" - "&amp;TEXT(E996,"dddd")</f>
        <v>7 - Sunday</v>
      </c>
      <c r="Y996" s="27" t="str">
        <f aca="false">_xlfn.IFS(C996&lt;18,"Child (0-17)",C996&lt;40,"Young Adult (18-39)",C996&lt;60,"Adult (40-59)",TRUE(),"Senior (60+)")</f>
        <v>Young Adult (18-39)</v>
      </c>
      <c r="Z996" s="27" t="n">
        <f aca="false">ROUND(G996-E996,0)</f>
        <v>3</v>
      </c>
      <c r="AA996" s="27" t="n">
        <f aca="false">L996+M996</f>
        <v>136</v>
      </c>
      <c r="AB996" s="27" t="n">
        <f aca="false">IFERROR(ROUND(Q996/AA996,2),0)</f>
        <v>55.52</v>
      </c>
      <c r="AC996" s="27" t="str">
        <f aca="false">IF(AND(K996="Critical",N996="No"),"URGENT - No Bed","Normal")</f>
        <v>Normal</v>
      </c>
      <c r="AD996" s="33" t="n">
        <f aca="false">INDEX(Lookup_Tables!$B$3:$B$12,MATCH(H996,Lookup_Tables!$A$3:$A$12,0))</f>
        <v>3100000</v>
      </c>
      <c r="AE996" s="27" t="str">
        <f aca="false">INDEX(Lookup_Tables!$C$3:$C$12,MATCH(H996,Lookup_Tables!$A$3:$A$12,0))</f>
        <v>Dr. Kavita Rao</v>
      </c>
      <c r="AF996" s="27" t="str">
        <f aca="false">IFERROR(INDEX(Lookup_Tables!$F$16:$F$45,MATCH(I996,Lookup_Tables!$E$16:$E$45,0)),"N/A")</f>
        <v>EMP225</v>
      </c>
      <c r="AG996" s="27" t="n">
        <f aca="false">_xlfn.IFS(R996="Recovered",4,R996="Referred",3,R996="Admitted",2,R996="Deceased",1,TRUE(),0)</f>
        <v>4</v>
      </c>
      <c r="AH996" s="27" t="str">
        <f aca="false">IF(T996&gt;=4,"Satisfied",IF(T996&gt;=3,"Neutral","Needs Improvement"))</f>
        <v>Satisfied</v>
      </c>
    </row>
    <row r="997" customFormat="false" ht="15" hidden="false" customHeight="false" outlineLevel="0" collapsed="false">
      <c r="A997" s="30" t="s">
        <v>2081</v>
      </c>
      <c r="B997" s="30" t="s">
        <v>2082</v>
      </c>
      <c r="C997" s="30" t="n">
        <v>58</v>
      </c>
      <c r="D997" s="30" t="s">
        <v>121</v>
      </c>
      <c r="E997" s="31" t="n">
        <v>45428</v>
      </c>
      <c r="F997" s="30" t="s">
        <v>221</v>
      </c>
      <c r="G997" s="31" t="n">
        <v>45428</v>
      </c>
      <c r="H997" s="30" t="s">
        <v>236</v>
      </c>
      <c r="I997" s="30" t="s">
        <v>237</v>
      </c>
      <c r="J997" s="30" t="s">
        <v>375</v>
      </c>
      <c r="K997" s="30" t="s">
        <v>138</v>
      </c>
      <c r="L997" s="30" t="n">
        <v>42</v>
      </c>
      <c r="M997" s="30" t="n">
        <v>29</v>
      </c>
      <c r="N997" s="30" t="s">
        <v>127</v>
      </c>
      <c r="O997" s="30" t="s">
        <v>139</v>
      </c>
      <c r="P997" s="30" t="s">
        <v>187</v>
      </c>
      <c r="Q997" s="32" t="n">
        <v>2127.16</v>
      </c>
      <c r="R997" s="30" t="s">
        <v>130</v>
      </c>
      <c r="S997" s="30" t="s">
        <v>157</v>
      </c>
      <c r="T997" s="30" t="n">
        <v>5</v>
      </c>
      <c r="U997" s="30" t="n">
        <f aca="false">YEAR(E997)</f>
        <v>2024</v>
      </c>
      <c r="V997" s="30" t="str">
        <f aca="false">TEXT(E997,"MMM-YYYY")</f>
        <v>May-2024</v>
      </c>
      <c r="W997" s="30" t="n">
        <f aca="false">MONTH(E997)</f>
        <v>5</v>
      </c>
      <c r="X997" s="30" t="str">
        <f aca="false">TEXT(WEEKDAY(E997,2),"0")&amp;" - "&amp;TEXT(E997,"dddd")</f>
        <v>4 - Thursday</v>
      </c>
      <c r="Y997" s="30" t="str">
        <f aca="false">_xlfn.IFS(C997&lt;18,"Child (0-17)",C997&lt;40,"Young Adult (18-39)",C997&lt;60,"Adult (40-59)",TRUE(),"Senior (60+)")</f>
        <v>Adult (40-59)</v>
      </c>
      <c r="Z997" s="30" t="n">
        <f aca="false">ROUND(G997-E997,0)</f>
        <v>0</v>
      </c>
      <c r="AA997" s="30" t="n">
        <f aca="false">L997+M997</f>
        <v>71</v>
      </c>
      <c r="AB997" s="30" t="n">
        <f aca="false">IFERROR(ROUND(Q997/AA997,2),0)</f>
        <v>29.96</v>
      </c>
      <c r="AC997" s="30" t="str">
        <f aca="false">IF(AND(K997="Critical",N997="No"),"URGENT - No Bed","Normal")</f>
        <v>Normal</v>
      </c>
      <c r="AD997" s="34" t="n">
        <f aca="false">INDEX(Lookup_Tables!$B$3:$B$12,MATCH(H997,Lookup_Tables!$A$3:$A$12,0))</f>
        <v>3900000</v>
      </c>
      <c r="AE997" s="30" t="str">
        <f aca="false">INDEX(Lookup_Tables!$C$3:$C$12,MATCH(H997,Lookup_Tables!$A$3:$A$12,0))</f>
        <v>Dr. Rina Mehta</v>
      </c>
      <c r="AF997" s="30" t="str">
        <f aca="false">IFERROR(INDEX(Lookup_Tables!$F$16:$F$45,MATCH(I997,Lookup_Tables!$E$16:$E$45,0)),"N/A")</f>
        <v>EMP215</v>
      </c>
      <c r="AG997" s="30" t="n">
        <f aca="false">_xlfn.IFS(R997="Recovered",4,R997="Referred",3,R997="Admitted",2,R997="Deceased",1,TRUE(),0)</f>
        <v>4</v>
      </c>
      <c r="AH997" s="30" t="str">
        <f aca="false">IF(T997&gt;=4,"Satisfied",IF(T997&gt;=3,"Neutral","Needs Improvement"))</f>
        <v>Satisfied</v>
      </c>
    </row>
    <row r="998" customFormat="false" ht="15" hidden="false" customHeight="false" outlineLevel="0" collapsed="false">
      <c r="A998" s="27" t="s">
        <v>2123</v>
      </c>
      <c r="B998" s="27" t="s">
        <v>2948</v>
      </c>
      <c r="C998" s="27" t="n">
        <v>65</v>
      </c>
      <c r="D998" s="27" t="s">
        <v>121</v>
      </c>
      <c r="E998" s="28" t="n">
        <v>45359</v>
      </c>
      <c r="F998" s="27" t="s">
        <v>1623</v>
      </c>
      <c r="G998" s="28" t="n">
        <v>45360</v>
      </c>
      <c r="H998" s="27" t="s">
        <v>206</v>
      </c>
      <c r="I998" s="27" t="s">
        <v>232</v>
      </c>
      <c r="J998" s="27" t="s">
        <v>593</v>
      </c>
      <c r="K998" s="27" t="s">
        <v>156</v>
      </c>
      <c r="L998" s="27" t="n">
        <v>50</v>
      </c>
      <c r="M998" s="27" t="n">
        <v>84</v>
      </c>
      <c r="N998" s="27" t="s">
        <v>127</v>
      </c>
      <c r="O998" s="27" t="s">
        <v>139</v>
      </c>
      <c r="P998" s="27" t="s">
        <v>140</v>
      </c>
      <c r="Q998" s="29" t="n">
        <v>5130.35</v>
      </c>
      <c r="R998" s="27" t="s">
        <v>130</v>
      </c>
      <c r="S998" s="27" t="s">
        <v>141</v>
      </c>
      <c r="T998" s="27" t="n">
        <v>5</v>
      </c>
      <c r="U998" s="27" t="n">
        <f aca="false">YEAR(E998)</f>
        <v>2024</v>
      </c>
      <c r="V998" s="27" t="str">
        <f aca="false">TEXT(E998,"MMM-YYYY")</f>
        <v>Mar-2024</v>
      </c>
      <c r="W998" s="27" t="n">
        <f aca="false">MONTH(E998)</f>
        <v>3</v>
      </c>
      <c r="X998" s="27" t="str">
        <f aca="false">TEXT(WEEKDAY(E998,2),"0")&amp;" - "&amp;TEXT(E998,"dddd")</f>
        <v>5 - Friday</v>
      </c>
      <c r="Y998" s="27" t="str">
        <f aca="false">_xlfn.IFS(C998&lt;18,"Child (0-17)",C998&lt;40,"Young Adult (18-39)",C998&lt;60,"Adult (40-59)",TRUE(),"Senior (60+)")</f>
        <v>Senior (60+)</v>
      </c>
      <c r="Z998" s="27" t="n">
        <f aca="false">ROUND(G998-E998,0)</f>
        <v>1</v>
      </c>
      <c r="AA998" s="27" t="n">
        <f aca="false">L998+M998</f>
        <v>134</v>
      </c>
      <c r="AB998" s="27" t="n">
        <f aca="false">IFERROR(ROUND(Q998/AA998,2),0)</f>
        <v>38.29</v>
      </c>
      <c r="AC998" s="27" t="str">
        <f aca="false">IF(AND(K998="Critical",N998="No"),"URGENT - No Bed","Normal")</f>
        <v>Normal</v>
      </c>
      <c r="AD998" s="33" t="n">
        <f aca="false">INDEX(Lookup_Tables!$B$3:$B$12,MATCH(H998,Lookup_Tables!$A$3:$A$12,0))</f>
        <v>2800000</v>
      </c>
      <c r="AE998" s="27" t="str">
        <f aca="false">INDEX(Lookup_Tables!$C$3:$C$12,MATCH(H998,Lookup_Tables!$A$3:$A$12,0))</f>
        <v>Dr. Suresh Nair</v>
      </c>
      <c r="AF998" s="27" t="str">
        <f aca="false">IFERROR(INDEX(Lookup_Tables!$F$16:$F$45,MATCH(I998,Lookup_Tables!$E$16:$E$45,0)),"N/A")</f>
        <v>EMP210</v>
      </c>
      <c r="AG998" s="27" t="n">
        <f aca="false">_xlfn.IFS(R998="Recovered",4,R998="Referred",3,R998="Admitted",2,R998="Deceased",1,TRUE(),0)</f>
        <v>4</v>
      </c>
      <c r="AH998" s="27" t="str">
        <f aca="false">IF(T998&gt;=4,"Satisfied",IF(T998&gt;=3,"Neutral","Needs Improvement"))</f>
        <v>Satisfied</v>
      </c>
    </row>
    <row r="999" customFormat="false" ht="15" hidden="false" customHeight="false" outlineLevel="0" collapsed="false">
      <c r="A999" s="30" t="s">
        <v>2361</v>
      </c>
      <c r="B999" s="30" t="s">
        <v>2362</v>
      </c>
      <c r="C999" s="30" t="n">
        <v>49</v>
      </c>
      <c r="D999" s="30" t="s">
        <v>121</v>
      </c>
      <c r="E999" s="31" t="n">
        <v>45590</v>
      </c>
      <c r="F999" s="30" t="s">
        <v>378</v>
      </c>
      <c r="G999" s="31" t="n">
        <v>45592</v>
      </c>
      <c r="H999" s="30" t="s">
        <v>123</v>
      </c>
      <c r="I999" s="30" t="s">
        <v>155</v>
      </c>
      <c r="J999" s="30" t="s">
        <v>305</v>
      </c>
      <c r="K999" s="30" t="s">
        <v>156</v>
      </c>
      <c r="L999" s="30" t="n">
        <v>23</v>
      </c>
      <c r="M999" s="30" t="n">
        <v>61</v>
      </c>
      <c r="N999" s="30" t="s">
        <v>127</v>
      </c>
      <c r="O999" s="30" t="s">
        <v>139</v>
      </c>
      <c r="P999" s="30" t="s">
        <v>150</v>
      </c>
      <c r="Q999" s="32" t="n">
        <v>3997.7</v>
      </c>
      <c r="R999" s="30" t="s">
        <v>130</v>
      </c>
      <c r="S999" s="30" t="s">
        <v>197</v>
      </c>
      <c r="T999" s="30" t="n">
        <v>5</v>
      </c>
      <c r="U999" s="30" t="n">
        <f aca="false">YEAR(E999)</f>
        <v>2024</v>
      </c>
      <c r="V999" s="30" t="str">
        <f aca="false">TEXT(E999,"MMM-YYYY")</f>
        <v>Oct-2024</v>
      </c>
      <c r="W999" s="30" t="n">
        <f aca="false">MONTH(E999)</f>
        <v>10</v>
      </c>
      <c r="X999" s="30" t="str">
        <f aca="false">TEXT(WEEKDAY(E999,2),"0")&amp;" - "&amp;TEXT(E999,"dddd")</f>
        <v>5 - Friday</v>
      </c>
      <c r="Y999" s="30" t="str">
        <f aca="false">_xlfn.IFS(C999&lt;18,"Child (0-17)",C999&lt;40,"Young Adult (18-39)",C999&lt;60,"Adult (40-59)",TRUE(),"Senior (60+)")</f>
        <v>Adult (40-59)</v>
      </c>
      <c r="Z999" s="30" t="n">
        <f aca="false">ROUND(G999-E999,0)</f>
        <v>2</v>
      </c>
      <c r="AA999" s="30" t="n">
        <f aca="false">L999+M999</f>
        <v>84</v>
      </c>
      <c r="AB999" s="30" t="n">
        <f aca="false">IFERROR(ROUND(Q999/AA999,2),0)</f>
        <v>47.59</v>
      </c>
      <c r="AC999" s="30" t="str">
        <f aca="false">IF(AND(K999="Critical",N999="No"),"URGENT - No Bed","Normal")</f>
        <v>Normal</v>
      </c>
      <c r="AD999" s="34" t="n">
        <f aca="false">INDEX(Lookup_Tables!$B$3:$B$12,MATCH(H999,Lookup_Tables!$A$3:$A$12,0))</f>
        <v>2200000</v>
      </c>
      <c r="AE999" s="30" t="str">
        <f aca="false">INDEX(Lookup_Tables!$C$3:$C$12,MATCH(H999,Lookup_Tables!$A$3:$A$12,0))</f>
        <v>Dr. Rohan Das</v>
      </c>
      <c r="AF999" s="30" t="str">
        <f aca="false">IFERROR(INDEX(Lookup_Tables!$F$16:$F$45,MATCH(I999,Lookup_Tables!$E$16:$E$45,0)),"N/A")</f>
        <v>EMP203</v>
      </c>
      <c r="AG999" s="30" t="n">
        <f aca="false">_xlfn.IFS(R999="Recovered",4,R999="Referred",3,R999="Admitted",2,R999="Deceased",1,TRUE(),0)</f>
        <v>4</v>
      </c>
      <c r="AH999" s="30" t="str">
        <f aca="false">IF(T999&gt;=4,"Satisfied",IF(T999&gt;=3,"Neutral","Needs Improvement"))</f>
        <v>Satisfied</v>
      </c>
    </row>
    <row r="1000" customFormat="false" ht="15" hidden="false" customHeight="false" outlineLevel="0" collapsed="false">
      <c r="A1000" s="27" t="s">
        <v>4821</v>
      </c>
      <c r="B1000" s="27" t="s">
        <v>1361</v>
      </c>
      <c r="C1000" s="27" t="n">
        <v>41</v>
      </c>
      <c r="D1000" s="27" t="s">
        <v>121</v>
      </c>
      <c r="E1000" s="28" t="n">
        <v>45454</v>
      </c>
      <c r="F1000" s="27" t="s">
        <v>417</v>
      </c>
      <c r="G1000" s="28" t="n">
        <v>45454</v>
      </c>
      <c r="H1000" s="27" t="s">
        <v>206</v>
      </c>
      <c r="I1000" s="27" t="s">
        <v>300</v>
      </c>
      <c r="J1000" s="27" t="s">
        <v>593</v>
      </c>
      <c r="K1000" s="27" t="s">
        <v>138</v>
      </c>
      <c r="L1000" s="27" t="n">
        <v>35</v>
      </c>
      <c r="M1000" s="27" t="n">
        <v>45</v>
      </c>
      <c r="N1000" s="27" t="s">
        <v>186</v>
      </c>
      <c r="O1000" s="27" t="s">
        <v>171</v>
      </c>
      <c r="P1000" s="27" t="s">
        <v>150</v>
      </c>
      <c r="Q1000" s="29" t="n">
        <v>1025.79</v>
      </c>
      <c r="R1000" s="27" t="s">
        <v>172</v>
      </c>
      <c r="S1000" s="27" t="s">
        <v>131</v>
      </c>
      <c r="T1000" s="27" t="n">
        <v>2</v>
      </c>
      <c r="U1000" s="27" t="n">
        <f aca="false">YEAR(E1000)</f>
        <v>2024</v>
      </c>
      <c r="V1000" s="27" t="str">
        <f aca="false">TEXT(E1000,"MMM-YYYY")</f>
        <v>Jun-2024</v>
      </c>
      <c r="W1000" s="27" t="n">
        <f aca="false">MONTH(E1000)</f>
        <v>6</v>
      </c>
      <c r="X1000" s="27" t="str">
        <f aca="false">TEXT(WEEKDAY(E1000,2),"0")&amp;" - "&amp;TEXT(E1000,"dddd")</f>
        <v>2 - Tuesday</v>
      </c>
      <c r="Y1000" s="27" t="str">
        <f aca="false">_xlfn.IFS(C1000&lt;18,"Child (0-17)",C1000&lt;40,"Young Adult (18-39)",C1000&lt;60,"Adult (40-59)",TRUE(),"Senior (60+)")</f>
        <v>Adult (40-59)</v>
      </c>
      <c r="Z1000" s="27" t="n">
        <f aca="false">ROUND(G1000-E1000,0)</f>
        <v>0</v>
      </c>
      <c r="AA1000" s="27" t="n">
        <f aca="false">L1000+M1000</f>
        <v>80</v>
      </c>
      <c r="AB1000" s="27" t="n">
        <f aca="false">IFERROR(ROUND(Q1000/AA1000,2),0)</f>
        <v>12.82</v>
      </c>
      <c r="AC1000" s="27" t="str">
        <f aca="false">IF(AND(K1000="Critical",N1000="No"),"URGENT - No Bed","Normal")</f>
        <v>Normal</v>
      </c>
      <c r="AD1000" s="33" t="n">
        <f aca="false">INDEX(Lookup_Tables!$B$3:$B$12,MATCH(H1000,Lookup_Tables!$A$3:$A$12,0))</f>
        <v>2800000</v>
      </c>
      <c r="AE1000" s="27" t="str">
        <f aca="false">INDEX(Lookup_Tables!$C$3:$C$12,MATCH(H1000,Lookup_Tables!$A$3:$A$12,0))</f>
        <v>Dr. Suresh Nair</v>
      </c>
      <c r="AF1000" s="27" t="str">
        <f aca="false">IFERROR(INDEX(Lookup_Tables!$F$16:$F$45,MATCH(I1000,Lookup_Tables!$E$16:$E$45,0)),"N/A")</f>
        <v>EMP211</v>
      </c>
      <c r="AG1000" s="27" t="n">
        <f aca="false">_xlfn.IFS(R1000="Recovered",4,R1000="Referred",3,R1000="Admitted",2,R1000="Deceased",1,TRUE(),0)</f>
        <v>2</v>
      </c>
      <c r="AH1000" s="27" t="str">
        <f aca="false">IF(T1000&gt;=4,"Satisfied",IF(T1000&gt;=3,"Neutral","Needs Improvement"))</f>
        <v>Needs Improvement</v>
      </c>
    </row>
    <row r="1001" customFormat="false" ht="15" hidden="false" customHeight="false" outlineLevel="0" collapsed="false">
      <c r="A1001" s="30" t="s">
        <v>5696</v>
      </c>
      <c r="B1001" s="30" t="s">
        <v>1658</v>
      </c>
      <c r="C1001" s="30" t="n">
        <v>38</v>
      </c>
      <c r="D1001" s="30" t="s">
        <v>181</v>
      </c>
      <c r="E1001" s="31" t="n">
        <v>45449</v>
      </c>
      <c r="F1001" s="30" t="s">
        <v>205</v>
      </c>
      <c r="G1001" s="31" t="n">
        <v>45450</v>
      </c>
      <c r="H1001" s="30" t="s">
        <v>183</v>
      </c>
      <c r="I1001" s="30" t="s">
        <v>184</v>
      </c>
      <c r="J1001" s="30" t="s">
        <v>411</v>
      </c>
      <c r="K1001" s="30" t="s">
        <v>156</v>
      </c>
      <c r="L1001" s="30" t="n">
        <v>23</v>
      </c>
      <c r="M1001" s="30" t="n">
        <v>71</v>
      </c>
      <c r="N1001" s="30" t="s">
        <v>127</v>
      </c>
      <c r="O1001" s="30" t="s">
        <v>149</v>
      </c>
      <c r="P1001" s="30" t="s">
        <v>187</v>
      </c>
      <c r="Q1001" s="32" t="n">
        <v>4663.62</v>
      </c>
      <c r="R1001" s="30" t="s">
        <v>172</v>
      </c>
      <c r="S1001" s="30" t="s">
        <v>164</v>
      </c>
      <c r="T1001" s="30" t="n">
        <v>2</v>
      </c>
      <c r="U1001" s="30" t="n">
        <f aca="false">YEAR(E1001)</f>
        <v>2024</v>
      </c>
      <c r="V1001" s="30" t="str">
        <f aca="false">TEXT(E1001,"MMM-YYYY")</f>
        <v>Jun-2024</v>
      </c>
      <c r="W1001" s="30" t="n">
        <f aca="false">MONTH(E1001)</f>
        <v>6</v>
      </c>
      <c r="X1001" s="30" t="str">
        <f aca="false">TEXT(WEEKDAY(E1001,2),"0")&amp;" - "&amp;TEXT(E1001,"dddd")</f>
        <v>4 - Thursday</v>
      </c>
      <c r="Y1001" s="30" t="str">
        <f aca="false">_xlfn.IFS(C1001&lt;18,"Child (0-17)",C1001&lt;40,"Young Adult (18-39)",C1001&lt;60,"Adult (40-59)",TRUE(),"Senior (60+)")</f>
        <v>Young Adult (18-39)</v>
      </c>
      <c r="Z1001" s="30" t="n">
        <f aca="false">ROUND(G1001-E1001,0)</f>
        <v>1</v>
      </c>
      <c r="AA1001" s="30" t="n">
        <f aca="false">L1001+M1001</f>
        <v>94</v>
      </c>
      <c r="AB1001" s="30" t="n">
        <f aca="false">IFERROR(ROUND(Q1001/AA1001,2),0)</f>
        <v>49.61</v>
      </c>
      <c r="AC1001" s="30" t="str">
        <f aca="false">IF(AND(K1001="Critical",N1001="No"),"URGENT - No Bed","Normal")</f>
        <v>Normal</v>
      </c>
      <c r="AD1001" s="34" t="n">
        <f aca="false">INDEX(Lookup_Tables!$B$3:$B$12,MATCH(H1001,Lookup_Tables!$A$3:$A$12,0))</f>
        <v>3100000</v>
      </c>
      <c r="AE1001" s="30" t="str">
        <f aca="false">INDEX(Lookup_Tables!$C$3:$C$12,MATCH(H1001,Lookup_Tables!$A$3:$A$12,0))</f>
        <v>Dr. Kavita Rao</v>
      </c>
      <c r="AF1001" s="30" t="str">
        <f aca="false">IFERROR(INDEX(Lookup_Tables!$F$16:$F$45,MATCH(I1001,Lookup_Tables!$E$16:$E$45,0)),"N/A")</f>
        <v>EMP226</v>
      </c>
      <c r="AG1001" s="30" t="n">
        <f aca="false">_xlfn.IFS(R1001="Recovered",4,R1001="Referred",3,R1001="Admitted",2,R1001="Deceased",1,TRUE(),0)</f>
        <v>2</v>
      </c>
      <c r="AH1001" s="30" t="str">
        <f aca="false">IF(T1001&gt;=4,"Satisfied",IF(T1001&gt;=3,"Neutral","Needs Improvement"))</f>
        <v>Needs Improvement</v>
      </c>
    </row>
    <row r="1002" customFormat="false" ht="15" hidden="false" customHeight="false" outlineLevel="0" collapsed="false">
      <c r="A1002" s="27" t="s">
        <v>3090</v>
      </c>
      <c r="B1002" s="27" t="s">
        <v>1232</v>
      </c>
      <c r="C1002" s="27" t="n">
        <v>28</v>
      </c>
      <c r="D1002" s="27" t="s">
        <v>181</v>
      </c>
      <c r="E1002" s="28" t="n">
        <v>45538</v>
      </c>
      <c r="F1002" s="27" t="s">
        <v>421</v>
      </c>
      <c r="G1002" s="28" t="n">
        <v>45541</v>
      </c>
      <c r="H1002" s="27" t="s">
        <v>183</v>
      </c>
      <c r="I1002" s="27" t="s">
        <v>212</v>
      </c>
      <c r="J1002" s="27" t="s">
        <v>411</v>
      </c>
      <c r="K1002" s="27" t="s">
        <v>156</v>
      </c>
      <c r="L1002" s="27" t="n">
        <v>58</v>
      </c>
      <c r="M1002" s="27" t="n">
        <v>36</v>
      </c>
      <c r="N1002" s="27" t="s">
        <v>186</v>
      </c>
      <c r="O1002" s="27" t="s">
        <v>128</v>
      </c>
      <c r="P1002" s="27" t="s">
        <v>129</v>
      </c>
      <c r="Q1002" s="29" t="n">
        <v>3311.65</v>
      </c>
      <c r="R1002" s="27" t="s">
        <v>130</v>
      </c>
      <c r="S1002" s="27" t="s">
        <v>335</v>
      </c>
      <c r="T1002" s="27" t="n">
        <v>4</v>
      </c>
      <c r="U1002" s="27" t="n">
        <f aca="false">YEAR(E1002)</f>
        <v>2024</v>
      </c>
      <c r="V1002" s="27" t="str">
        <f aca="false">TEXT(E1002,"MMM-YYYY")</f>
        <v>Sep-2024</v>
      </c>
      <c r="W1002" s="27" t="n">
        <f aca="false">MONTH(E1002)</f>
        <v>9</v>
      </c>
      <c r="X1002" s="27" t="str">
        <f aca="false">TEXT(WEEKDAY(E1002,2),"0")&amp;" - "&amp;TEXT(E1002,"dddd")</f>
        <v>2 - Tuesday</v>
      </c>
      <c r="Y1002" s="27" t="str">
        <f aca="false">_xlfn.IFS(C1002&lt;18,"Child (0-17)",C1002&lt;40,"Young Adult (18-39)",C1002&lt;60,"Adult (40-59)",TRUE(),"Senior (60+)")</f>
        <v>Young Adult (18-39)</v>
      </c>
      <c r="Z1002" s="27" t="n">
        <f aca="false">ROUND(G1002-E1002,0)</f>
        <v>3</v>
      </c>
      <c r="AA1002" s="27" t="n">
        <f aca="false">L1002+M1002</f>
        <v>94</v>
      </c>
      <c r="AB1002" s="27" t="n">
        <f aca="false">IFERROR(ROUND(Q1002/AA1002,2),0)</f>
        <v>35.23</v>
      </c>
      <c r="AC1002" s="27" t="str">
        <f aca="false">IF(AND(K1002="Critical",N1002="No"),"URGENT - No Bed","Normal")</f>
        <v>Normal</v>
      </c>
      <c r="AD1002" s="33" t="n">
        <f aca="false">INDEX(Lookup_Tables!$B$3:$B$12,MATCH(H1002,Lookup_Tables!$A$3:$A$12,0))</f>
        <v>3100000</v>
      </c>
      <c r="AE1002" s="27" t="str">
        <f aca="false">INDEX(Lookup_Tables!$C$3:$C$12,MATCH(H1002,Lookup_Tables!$A$3:$A$12,0))</f>
        <v>Dr. Kavita Rao</v>
      </c>
      <c r="AF1002" s="27" t="str">
        <f aca="false">IFERROR(INDEX(Lookup_Tables!$F$16:$F$45,MATCH(I1002,Lookup_Tables!$E$16:$E$45,0)),"N/A")</f>
        <v>EMP225</v>
      </c>
      <c r="AG1002" s="27" t="n">
        <f aca="false">_xlfn.IFS(R1002="Recovered",4,R1002="Referred",3,R1002="Admitted",2,R1002="Deceased",1,TRUE(),0)</f>
        <v>4</v>
      </c>
      <c r="AH1002" s="27" t="str">
        <f aca="false">IF(T1002&gt;=4,"Satisfied",IF(T1002&gt;=3,"Neutral","Needs Improvement"))</f>
        <v>Satisfied</v>
      </c>
    </row>
    <row r="1003" customFormat="false" ht="15" hidden="false" customHeight="false" outlineLevel="0" collapsed="false">
      <c r="A1003" s="30" t="s">
        <v>2187</v>
      </c>
      <c r="B1003" s="30" t="s">
        <v>2188</v>
      </c>
      <c r="C1003" s="30" t="n">
        <v>26</v>
      </c>
      <c r="D1003" s="30" t="s">
        <v>121</v>
      </c>
      <c r="E1003" s="31" t="n">
        <v>45645</v>
      </c>
      <c r="F1003" s="30" t="s">
        <v>516</v>
      </c>
      <c r="G1003" s="31" t="n">
        <v>45649</v>
      </c>
      <c r="H1003" s="30" t="s">
        <v>123</v>
      </c>
      <c r="I1003" s="30" t="s">
        <v>304</v>
      </c>
      <c r="J1003" s="30" t="s">
        <v>125</v>
      </c>
      <c r="K1003" s="30" t="s">
        <v>126</v>
      </c>
      <c r="L1003" s="30" t="n">
        <v>31</v>
      </c>
      <c r="M1003" s="30" t="n">
        <v>64</v>
      </c>
      <c r="N1003" s="30" t="s">
        <v>186</v>
      </c>
      <c r="O1003" s="30" t="s">
        <v>128</v>
      </c>
      <c r="P1003" s="30" t="s">
        <v>140</v>
      </c>
      <c r="Q1003" s="32" t="n">
        <v>8298.48</v>
      </c>
      <c r="R1003" s="30" t="s">
        <v>130</v>
      </c>
      <c r="S1003" s="30" t="s">
        <v>164</v>
      </c>
      <c r="T1003" s="30" t="n">
        <v>4</v>
      </c>
      <c r="U1003" s="30" t="n">
        <f aca="false">YEAR(E1003)</f>
        <v>2024</v>
      </c>
      <c r="V1003" s="30" t="str">
        <f aca="false">TEXT(E1003,"MMM-YYYY")</f>
        <v>Dec-2024</v>
      </c>
      <c r="W1003" s="30" t="n">
        <f aca="false">MONTH(E1003)</f>
        <v>12</v>
      </c>
      <c r="X1003" s="30" t="str">
        <f aca="false">TEXT(WEEKDAY(E1003,2),"0")&amp;" - "&amp;TEXT(E1003,"dddd")</f>
        <v>4 - Thursday</v>
      </c>
      <c r="Y1003" s="30" t="str">
        <f aca="false">_xlfn.IFS(C1003&lt;18,"Child (0-17)",C1003&lt;40,"Young Adult (18-39)",C1003&lt;60,"Adult (40-59)",TRUE(),"Senior (60+)")</f>
        <v>Young Adult (18-39)</v>
      </c>
      <c r="Z1003" s="30" t="n">
        <f aca="false">ROUND(G1003-E1003,0)</f>
        <v>4</v>
      </c>
      <c r="AA1003" s="30" t="n">
        <f aca="false">L1003+M1003</f>
        <v>95</v>
      </c>
      <c r="AB1003" s="30" t="n">
        <f aca="false">IFERROR(ROUND(Q1003/AA1003,2),0)</f>
        <v>87.35</v>
      </c>
      <c r="AC1003" s="30" t="str">
        <f aca="false">IF(AND(K1003="Critical",N1003="No"),"URGENT - No Bed","Normal")</f>
        <v>Normal</v>
      </c>
      <c r="AD1003" s="34" t="n">
        <f aca="false">INDEX(Lookup_Tables!$B$3:$B$12,MATCH(H1003,Lookup_Tables!$A$3:$A$12,0))</f>
        <v>2200000</v>
      </c>
      <c r="AE1003" s="30" t="str">
        <f aca="false">INDEX(Lookup_Tables!$C$3:$C$12,MATCH(H1003,Lookup_Tables!$A$3:$A$12,0))</f>
        <v>Dr. Rohan Das</v>
      </c>
      <c r="AF1003" s="30" t="str">
        <f aca="false">IFERROR(INDEX(Lookup_Tables!$F$16:$F$45,MATCH(I1003,Lookup_Tables!$E$16:$E$45,0)),"N/A")</f>
        <v>EMP204</v>
      </c>
      <c r="AG1003" s="30" t="n">
        <f aca="false">_xlfn.IFS(R1003="Recovered",4,R1003="Referred",3,R1003="Admitted",2,R1003="Deceased",1,TRUE(),0)</f>
        <v>4</v>
      </c>
      <c r="AH1003" s="30" t="str">
        <f aca="false">IF(T1003&gt;=4,"Satisfied",IF(T1003&gt;=3,"Neutral","Needs Improvement"))</f>
        <v>Satisfied</v>
      </c>
    </row>
    <row r="1004" customFormat="false" ht="15" hidden="false" customHeight="false" outlineLevel="0" collapsed="false">
      <c r="A1004" s="27" t="s">
        <v>6165</v>
      </c>
      <c r="B1004" s="27" t="s">
        <v>298</v>
      </c>
      <c r="C1004" s="27" t="n">
        <v>4</v>
      </c>
      <c r="D1004" s="27" t="s">
        <v>121</v>
      </c>
      <c r="E1004" s="28" t="n">
        <v>45380</v>
      </c>
      <c r="F1004" s="27" t="s">
        <v>630</v>
      </c>
      <c r="G1004" s="28" t="n">
        <v>45382</v>
      </c>
      <c r="H1004" s="27" t="s">
        <v>236</v>
      </c>
      <c r="I1004" s="27" t="s">
        <v>237</v>
      </c>
      <c r="J1004" s="27" t="s">
        <v>267</v>
      </c>
      <c r="K1004" s="27" t="s">
        <v>126</v>
      </c>
      <c r="L1004" s="27" t="n">
        <v>17</v>
      </c>
      <c r="M1004" s="27" t="n">
        <v>122</v>
      </c>
      <c r="N1004" s="27" t="s">
        <v>186</v>
      </c>
      <c r="O1004" s="27" t="s">
        <v>171</v>
      </c>
      <c r="P1004" s="27" t="s">
        <v>187</v>
      </c>
      <c r="Q1004" s="29" t="n">
        <v>8583.82</v>
      </c>
      <c r="R1004" s="27" t="s">
        <v>172</v>
      </c>
      <c r="S1004" s="27" t="s">
        <v>131</v>
      </c>
      <c r="T1004" s="27" t="n">
        <v>3</v>
      </c>
      <c r="U1004" s="27" t="n">
        <f aca="false">YEAR(E1004)</f>
        <v>2024</v>
      </c>
      <c r="V1004" s="27" t="str">
        <f aca="false">TEXT(E1004,"MMM-YYYY")</f>
        <v>Mar-2024</v>
      </c>
      <c r="W1004" s="27" t="n">
        <f aca="false">MONTH(E1004)</f>
        <v>3</v>
      </c>
      <c r="X1004" s="27" t="str">
        <f aca="false">TEXT(WEEKDAY(E1004,2),"0")&amp;" - "&amp;TEXT(E1004,"dddd")</f>
        <v>5 - Friday</v>
      </c>
      <c r="Y1004" s="27" t="str">
        <f aca="false">_xlfn.IFS(C1004&lt;18,"Child (0-17)",C1004&lt;40,"Young Adult (18-39)",C1004&lt;60,"Adult (40-59)",TRUE(),"Senior (60+)")</f>
        <v>Child (0-17)</v>
      </c>
      <c r="Z1004" s="27" t="n">
        <f aca="false">ROUND(G1004-E1004,0)</f>
        <v>2</v>
      </c>
      <c r="AA1004" s="27" t="n">
        <f aca="false">L1004+M1004</f>
        <v>139</v>
      </c>
      <c r="AB1004" s="27" t="n">
        <f aca="false">IFERROR(ROUND(Q1004/AA1004,2),0)</f>
        <v>61.75</v>
      </c>
      <c r="AC1004" s="27" t="str">
        <f aca="false">IF(AND(K1004="Critical",N1004="No"),"URGENT - No Bed","Normal")</f>
        <v>Normal</v>
      </c>
      <c r="AD1004" s="33" t="n">
        <f aca="false">INDEX(Lookup_Tables!$B$3:$B$12,MATCH(H1004,Lookup_Tables!$A$3:$A$12,0))</f>
        <v>3900000</v>
      </c>
      <c r="AE1004" s="27" t="str">
        <f aca="false">INDEX(Lookup_Tables!$C$3:$C$12,MATCH(H1004,Lookup_Tables!$A$3:$A$12,0))</f>
        <v>Dr. Rina Mehta</v>
      </c>
      <c r="AF1004" s="27" t="str">
        <f aca="false">IFERROR(INDEX(Lookup_Tables!$F$16:$F$45,MATCH(I1004,Lookup_Tables!$E$16:$E$45,0)),"N/A")</f>
        <v>EMP215</v>
      </c>
      <c r="AG1004" s="27" t="n">
        <f aca="false">_xlfn.IFS(R1004="Recovered",4,R1004="Referred",3,R1004="Admitted",2,R1004="Deceased",1,TRUE(),0)</f>
        <v>2</v>
      </c>
      <c r="AH1004" s="27" t="str">
        <f aca="false">IF(T1004&gt;=4,"Satisfied",IF(T1004&gt;=3,"Neutral","Needs Improvement"))</f>
        <v>Neutral</v>
      </c>
    </row>
    <row r="1005" customFormat="false" ht="15" hidden="false" customHeight="false" outlineLevel="0" collapsed="false">
      <c r="A1005" s="30" t="s">
        <v>3426</v>
      </c>
      <c r="B1005" s="30" t="s">
        <v>742</v>
      </c>
      <c r="C1005" s="30" t="n">
        <v>42</v>
      </c>
      <c r="D1005" s="30" t="s">
        <v>181</v>
      </c>
      <c r="E1005" s="31" t="n">
        <v>45338</v>
      </c>
      <c r="F1005" s="30" t="s">
        <v>1132</v>
      </c>
      <c r="G1005" s="31" t="n">
        <v>45338</v>
      </c>
      <c r="H1005" s="30" t="s">
        <v>242</v>
      </c>
      <c r="I1005" s="30" t="s">
        <v>466</v>
      </c>
      <c r="J1005" s="30" t="s">
        <v>422</v>
      </c>
      <c r="K1005" s="30" t="s">
        <v>138</v>
      </c>
      <c r="L1005" s="30" t="n">
        <v>79</v>
      </c>
      <c r="M1005" s="30" t="n">
        <v>26</v>
      </c>
      <c r="N1005" s="30" t="s">
        <v>186</v>
      </c>
      <c r="O1005" s="30" t="s">
        <v>128</v>
      </c>
      <c r="P1005" s="30" t="s">
        <v>129</v>
      </c>
      <c r="Q1005" s="32" t="n">
        <v>1498.05</v>
      </c>
      <c r="R1005" s="30" t="s">
        <v>130</v>
      </c>
      <c r="S1005" s="30" t="s">
        <v>335</v>
      </c>
      <c r="T1005" s="30" t="n">
        <v>3</v>
      </c>
      <c r="U1005" s="30" t="n">
        <f aca="false">YEAR(E1005)</f>
        <v>2024</v>
      </c>
      <c r="V1005" s="30" t="str">
        <f aca="false">TEXT(E1005,"MMM-YYYY")</f>
        <v>Feb-2024</v>
      </c>
      <c r="W1005" s="30" t="n">
        <f aca="false">MONTH(E1005)</f>
        <v>2</v>
      </c>
      <c r="X1005" s="30" t="str">
        <f aca="false">TEXT(WEEKDAY(E1005,2),"0")&amp;" - "&amp;TEXT(E1005,"dddd")</f>
        <v>5 - Friday</v>
      </c>
      <c r="Y1005" s="30" t="str">
        <f aca="false">_xlfn.IFS(C1005&lt;18,"Child (0-17)",C1005&lt;40,"Young Adult (18-39)",C1005&lt;60,"Adult (40-59)",TRUE(),"Senior (60+)")</f>
        <v>Adult (40-59)</v>
      </c>
      <c r="Z1005" s="30" t="n">
        <f aca="false">ROUND(G1005-E1005,0)</f>
        <v>0</v>
      </c>
      <c r="AA1005" s="30" t="n">
        <f aca="false">L1005+M1005</f>
        <v>105</v>
      </c>
      <c r="AB1005" s="30" t="n">
        <f aca="false">IFERROR(ROUND(Q1005/AA1005,2),0)</f>
        <v>14.27</v>
      </c>
      <c r="AC1005" s="30" t="str">
        <f aca="false">IF(AND(K1005="Critical",N1005="No"),"URGENT - No Bed","Normal")</f>
        <v>Normal</v>
      </c>
      <c r="AD1005" s="34" t="n">
        <f aca="false">INDEX(Lookup_Tables!$B$3:$B$12,MATCH(H1005,Lookup_Tables!$A$3:$A$12,0))</f>
        <v>3000000</v>
      </c>
      <c r="AE1005" s="30" t="str">
        <f aca="false">INDEX(Lookup_Tables!$C$3:$C$12,MATCH(H1005,Lookup_Tables!$A$3:$A$12,0))</f>
        <v>Dr. Pooja Iyer</v>
      </c>
      <c r="AF1005" s="30" t="str">
        <f aca="false">IFERROR(INDEX(Lookup_Tables!$F$16:$F$45,MATCH(I1005,Lookup_Tables!$E$16:$E$45,0)),"N/A")</f>
        <v>EMP212</v>
      </c>
      <c r="AG1005" s="30" t="n">
        <f aca="false">_xlfn.IFS(R1005="Recovered",4,R1005="Referred",3,R1005="Admitted",2,R1005="Deceased",1,TRUE(),0)</f>
        <v>4</v>
      </c>
      <c r="AH1005" s="30" t="str">
        <f aca="false">IF(T1005&gt;=4,"Satisfied",IF(T1005&gt;=3,"Neutral","Needs Improvement"))</f>
        <v>Neutral</v>
      </c>
    </row>
    <row r="1006" customFormat="false" ht="15" hidden="false" customHeight="false" outlineLevel="0" collapsed="false">
      <c r="A1006" s="27" t="s">
        <v>6610</v>
      </c>
      <c r="B1006" s="27" t="s">
        <v>5576</v>
      </c>
      <c r="C1006" s="27" t="n">
        <v>55</v>
      </c>
      <c r="D1006" s="27" t="s">
        <v>181</v>
      </c>
      <c r="E1006" s="28" t="n">
        <v>45471</v>
      </c>
      <c r="F1006" s="27" t="s">
        <v>394</v>
      </c>
      <c r="G1006" s="28" t="n">
        <v>45472</v>
      </c>
      <c r="H1006" s="27" t="s">
        <v>135</v>
      </c>
      <c r="I1006" s="27" t="s">
        <v>278</v>
      </c>
      <c r="J1006" s="27" t="s">
        <v>201</v>
      </c>
      <c r="K1006" s="27" t="s">
        <v>138</v>
      </c>
      <c r="L1006" s="27" t="n">
        <v>81</v>
      </c>
      <c r="M1006" s="27" t="n">
        <v>19</v>
      </c>
      <c r="N1006" s="27" t="s">
        <v>127</v>
      </c>
      <c r="O1006" s="27" t="s">
        <v>149</v>
      </c>
      <c r="P1006" s="27" t="s">
        <v>187</v>
      </c>
      <c r="Q1006" s="29" t="n">
        <v>1235.87</v>
      </c>
      <c r="R1006" s="27" t="s">
        <v>130</v>
      </c>
      <c r="S1006" s="27" t="s">
        <v>157</v>
      </c>
      <c r="T1006" s="27" t="n">
        <v>5</v>
      </c>
      <c r="U1006" s="27" t="n">
        <f aca="false">YEAR(E1006)</f>
        <v>2024</v>
      </c>
      <c r="V1006" s="27" t="str">
        <f aca="false">TEXT(E1006,"MMM-YYYY")</f>
        <v>Jun-2024</v>
      </c>
      <c r="W1006" s="27" t="n">
        <f aca="false">MONTH(E1006)</f>
        <v>6</v>
      </c>
      <c r="X1006" s="27" t="str">
        <f aca="false">TEXT(WEEKDAY(E1006,2),"0")&amp;" - "&amp;TEXT(E1006,"dddd")</f>
        <v>5 - Friday</v>
      </c>
      <c r="Y1006" s="27" t="str">
        <f aca="false">_xlfn.IFS(C1006&lt;18,"Child (0-17)",C1006&lt;40,"Young Adult (18-39)",C1006&lt;60,"Adult (40-59)",TRUE(),"Senior (60+)")</f>
        <v>Adult (40-59)</v>
      </c>
      <c r="Z1006" s="27" t="n">
        <f aca="false">ROUND(G1006-E1006,0)</f>
        <v>1</v>
      </c>
      <c r="AA1006" s="27" t="n">
        <f aca="false">L1006+M1006</f>
        <v>100</v>
      </c>
      <c r="AB1006" s="27" t="n">
        <f aca="false">IFERROR(ROUND(Q1006/AA1006,2),0)</f>
        <v>12.36</v>
      </c>
      <c r="AC1006" s="27" t="str">
        <f aca="false">IF(AND(K1006="Critical",N1006="No"),"URGENT - No Bed","Normal")</f>
        <v>Normal</v>
      </c>
      <c r="AD1006" s="33" t="n">
        <f aca="false">INDEX(Lookup_Tables!$B$3:$B$12,MATCH(H1006,Lookup_Tables!$A$3:$A$12,0))</f>
        <v>4600000</v>
      </c>
      <c r="AE1006" s="27" t="str">
        <f aca="false">INDEX(Lookup_Tables!$C$3:$C$12,MATCH(H1006,Lookup_Tables!$A$3:$A$12,0))</f>
        <v>Dr. Farhan Khan</v>
      </c>
      <c r="AF1006" s="27" t="str">
        <f aca="false">IFERROR(INDEX(Lookup_Tables!$F$16:$F$45,MATCH(I1006,Lookup_Tables!$E$16:$E$45,0)),"N/A")</f>
        <v>EMP208</v>
      </c>
      <c r="AG1006" s="27" t="n">
        <f aca="false">_xlfn.IFS(R1006="Recovered",4,R1006="Referred",3,R1006="Admitted",2,R1006="Deceased",1,TRUE(),0)</f>
        <v>4</v>
      </c>
      <c r="AH1006" s="27" t="str">
        <f aca="false">IF(T1006&gt;=4,"Satisfied",IF(T1006&gt;=3,"Neutral","Needs Improvement"))</f>
        <v>Satisfied</v>
      </c>
    </row>
    <row r="1007" customFormat="false" ht="15" hidden="false" customHeight="false" outlineLevel="0" collapsed="false">
      <c r="A1007" s="30" t="s">
        <v>3670</v>
      </c>
      <c r="B1007" s="30" t="s">
        <v>592</v>
      </c>
      <c r="C1007" s="30" t="n">
        <v>9</v>
      </c>
      <c r="D1007" s="30" t="s">
        <v>121</v>
      </c>
      <c r="E1007" s="31" t="n">
        <v>45524</v>
      </c>
      <c r="F1007" s="30" t="s">
        <v>314</v>
      </c>
      <c r="G1007" s="31" t="n">
        <v>45524</v>
      </c>
      <c r="H1007" s="30" t="s">
        <v>168</v>
      </c>
      <c r="I1007" s="30" t="s">
        <v>366</v>
      </c>
      <c r="J1007" s="30" t="s">
        <v>191</v>
      </c>
      <c r="K1007" s="30" t="s">
        <v>138</v>
      </c>
      <c r="L1007" s="30" t="n">
        <v>90</v>
      </c>
      <c r="M1007" s="30" t="n">
        <v>42</v>
      </c>
      <c r="N1007" s="30" t="s">
        <v>127</v>
      </c>
      <c r="O1007" s="30" t="s">
        <v>139</v>
      </c>
      <c r="P1007" s="30" t="s">
        <v>187</v>
      </c>
      <c r="Q1007" s="32" t="n">
        <v>2220.84</v>
      </c>
      <c r="R1007" s="30" t="s">
        <v>130</v>
      </c>
      <c r="S1007" s="30" t="s">
        <v>335</v>
      </c>
      <c r="T1007" s="30" t="n">
        <v>3</v>
      </c>
      <c r="U1007" s="30" t="n">
        <f aca="false">YEAR(E1007)</f>
        <v>2024</v>
      </c>
      <c r="V1007" s="30" t="str">
        <f aca="false">TEXT(E1007,"MMM-YYYY")</f>
        <v>Aug-2024</v>
      </c>
      <c r="W1007" s="30" t="n">
        <f aca="false">MONTH(E1007)</f>
        <v>8</v>
      </c>
      <c r="X1007" s="30" t="str">
        <f aca="false">TEXT(WEEKDAY(E1007,2),"0")&amp;" - "&amp;TEXT(E1007,"dddd")</f>
        <v>2 - Tuesday</v>
      </c>
      <c r="Y1007" s="30" t="str">
        <f aca="false">_xlfn.IFS(C1007&lt;18,"Child (0-17)",C1007&lt;40,"Young Adult (18-39)",C1007&lt;60,"Adult (40-59)",TRUE(),"Senior (60+)")</f>
        <v>Child (0-17)</v>
      </c>
      <c r="Z1007" s="30" t="n">
        <f aca="false">ROUND(G1007-E1007,0)</f>
        <v>0</v>
      </c>
      <c r="AA1007" s="30" t="n">
        <f aca="false">L1007+M1007</f>
        <v>132</v>
      </c>
      <c r="AB1007" s="30" t="n">
        <f aca="false">IFERROR(ROUND(Q1007/AA1007,2),0)</f>
        <v>16.82</v>
      </c>
      <c r="AC1007" s="30" t="str">
        <f aca="false">IF(AND(K1007="Critical",N1007="No"),"URGENT - No Bed","Normal")</f>
        <v>Normal</v>
      </c>
      <c r="AD1007" s="34" t="n">
        <f aca="false">INDEX(Lookup_Tables!$B$3:$B$12,MATCH(H1007,Lookup_Tables!$A$3:$A$12,0))</f>
        <v>4400000</v>
      </c>
      <c r="AE1007" s="30" t="str">
        <f aca="false">INDEX(Lookup_Tables!$C$3:$C$12,MATCH(H1007,Lookup_Tables!$A$3:$A$12,0))</f>
        <v>Dr. Neha Chopra</v>
      </c>
      <c r="AF1007" s="30" t="str">
        <f aca="false">IFERROR(INDEX(Lookup_Tables!$F$16:$F$45,MATCH(I1007,Lookup_Tables!$E$16:$E$45,0)),"N/A")</f>
        <v>EMP218</v>
      </c>
      <c r="AG1007" s="30" t="n">
        <f aca="false">_xlfn.IFS(R1007="Recovered",4,R1007="Referred",3,R1007="Admitted",2,R1007="Deceased",1,TRUE(),0)</f>
        <v>4</v>
      </c>
      <c r="AH1007" s="30" t="str">
        <f aca="false">IF(T1007&gt;=4,"Satisfied",IF(T1007&gt;=3,"Neutral","Needs Improvement"))</f>
        <v>Neutral</v>
      </c>
    </row>
    <row r="1008" customFormat="false" ht="15" hidden="false" customHeight="false" outlineLevel="0" collapsed="false">
      <c r="A1008" s="27" t="s">
        <v>4993</v>
      </c>
      <c r="B1008" s="27" t="s">
        <v>4994</v>
      </c>
      <c r="C1008" s="27" t="n">
        <v>26</v>
      </c>
      <c r="D1008" s="27" t="s">
        <v>181</v>
      </c>
      <c r="E1008" s="28" t="n">
        <v>45403</v>
      </c>
      <c r="F1008" s="27" t="s">
        <v>331</v>
      </c>
      <c r="G1008" s="28" t="n">
        <v>45405</v>
      </c>
      <c r="H1008" s="27" t="s">
        <v>146</v>
      </c>
      <c r="I1008" s="27" t="s">
        <v>176</v>
      </c>
      <c r="J1008" s="27" t="s">
        <v>244</v>
      </c>
      <c r="K1008" s="27" t="s">
        <v>202</v>
      </c>
      <c r="L1008" s="27" t="n">
        <v>5</v>
      </c>
      <c r="M1008" s="27" t="n">
        <v>99</v>
      </c>
      <c r="N1008" s="27" t="s">
        <v>186</v>
      </c>
      <c r="O1008" s="27" t="s">
        <v>139</v>
      </c>
      <c r="P1008" s="27" t="s">
        <v>140</v>
      </c>
      <c r="Q1008" s="29" t="n">
        <v>17466.99</v>
      </c>
      <c r="R1008" s="27" t="s">
        <v>462</v>
      </c>
      <c r="S1008" s="27" t="s">
        <v>164</v>
      </c>
      <c r="T1008" s="27" t="n">
        <v>2</v>
      </c>
      <c r="U1008" s="27" t="n">
        <f aca="false">YEAR(E1008)</f>
        <v>2024</v>
      </c>
      <c r="V1008" s="27" t="str">
        <f aca="false">TEXT(E1008,"MMM-YYYY")</f>
        <v>Apr-2024</v>
      </c>
      <c r="W1008" s="27" t="n">
        <f aca="false">MONTH(E1008)</f>
        <v>4</v>
      </c>
      <c r="X1008" s="27" t="str">
        <f aca="false">TEXT(WEEKDAY(E1008,2),"0")&amp;" - "&amp;TEXT(E1008,"dddd")</f>
        <v>7 - Sunday</v>
      </c>
      <c r="Y1008" s="27" t="str">
        <f aca="false">_xlfn.IFS(C1008&lt;18,"Child (0-17)",C1008&lt;40,"Young Adult (18-39)",C1008&lt;60,"Adult (40-59)",TRUE(),"Senior (60+)")</f>
        <v>Young Adult (18-39)</v>
      </c>
      <c r="Z1008" s="27" t="n">
        <f aca="false">ROUND(G1008-E1008,0)</f>
        <v>2</v>
      </c>
      <c r="AA1008" s="27" t="n">
        <f aca="false">L1008+M1008</f>
        <v>104</v>
      </c>
      <c r="AB1008" s="27" t="n">
        <f aca="false">IFERROR(ROUND(Q1008/AA1008,2),0)</f>
        <v>167.95</v>
      </c>
      <c r="AC1008" s="27" t="str">
        <f aca="false">IF(AND(K1008="Critical",N1008="No"),"URGENT - No Bed","Normal")</f>
        <v>Normal</v>
      </c>
      <c r="AD1008" s="33" t="n">
        <f aca="false">INDEX(Lookup_Tables!$B$3:$B$12,MATCH(H1008,Lookup_Tables!$A$3:$A$12,0))</f>
        <v>2700000</v>
      </c>
      <c r="AE1008" s="27" t="str">
        <f aca="false">INDEX(Lookup_Tables!$C$3:$C$12,MATCH(H1008,Lookup_Tables!$A$3:$A$12,0))</f>
        <v>Dr. Vikram Singh</v>
      </c>
      <c r="AF1008" s="27" t="str">
        <f aca="false">IFERROR(INDEX(Lookup_Tables!$F$16:$F$45,MATCH(I1008,Lookup_Tables!$E$16:$E$45,0)),"N/A")</f>
        <v>EMP227</v>
      </c>
      <c r="AG1008" s="27" t="n">
        <f aca="false">_xlfn.IFS(R1008="Recovered",4,R1008="Referred",3,R1008="Admitted",2,R1008="Deceased",1,TRUE(),0)</f>
        <v>1</v>
      </c>
      <c r="AH1008" s="27" t="str">
        <f aca="false">IF(T1008&gt;=4,"Satisfied",IF(T1008&gt;=3,"Neutral","Needs Improvement"))</f>
        <v>Needs Improvement</v>
      </c>
    </row>
    <row r="1009" customFormat="false" ht="15" hidden="false" customHeight="false" outlineLevel="0" collapsed="false">
      <c r="A1009" s="30" t="s">
        <v>3185</v>
      </c>
      <c r="B1009" s="30" t="s">
        <v>3186</v>
      </c>
      <c r="C1009" s="30" t="n">
        <v>58</v>
      </c>
      <c r="D1009" s="30" t="s">
        <v>121</v>
      </c>
      <c r="E1009" s="31" t="n">
        <v>45628</v>
      </c>
      <c r="F1009" s="30" t="s">
        <v>853</v>
      </c>
      <c r="G1009" s="31" t="n">
        <v>45628</v>
      </c>
      <c r="H1009" s="30" t="s">
        <v>206</v>
      </c>
      <c r="I1009" s="30" t="s">
        <v>207</v>
      </c>
      <c r="J1009" s="30" t="s">
        <v>469</v>
      </c>
      <c r="K1009" s="30" t="s">
        <v>138</v>
      </c>
      <c r="L1009" s="30" t="n">
        <v>61</v>
      </c>
      <c r="M1009" s="30" t="n">
        <v>35</v>
      </c>
      <c r="N1009" s="30" t="s">
        <v>127</v>
      </c>
      <c r="O1009" s="30" t="s">
        <v>149</v>
      </c>
      <c r="P1009" s="30" t="s">
        <v>140</v>
      </c>
      <c r="Q1009" s="32" t="n">
        <v>1465.41</v>
      </c>
      <c r="R1009" s="30" t="s">
        <v>172</v>
      </c>
      <c r="S1009" s="30" t="s">
        <v>223</v>
      </c>
      <c r="T1009" s="30" t="n">
        <v>3</v>
      </c>
      <c r="U1009" s="30" t="n">
        <f aca="false">YEAR(E1009)</f>
        <v>2024</v>
      </c>
      <c r="V1009" s="30" t="str">
        <f aca="false">TEXT(E1009,"MMM-YYYY")</f>
        <v>Dec-2024</v>
      </c>
      <c r="W1009" s="30" t="n">
        <f aca="false">MONTH(E1009)</f>
        <v>12</v>
      </c>
      <c r="X1009" s="30" t="str">
        <f aca="false">TEXT(WEEKDAY(E1009,2),"0")&amp;" - "&amp;TEXT(E1009,"dddd")</f>
        <v>1 - Monday</v>
      </c>
      <c r="Y1009" s="30" t="str">
        <f aca="false">_xlfn.IFS(C1009&lt;18,"Child (0-17)",C1009&lt;40,"Young Adult (18-39)",C1009&lt;60,"Adult (40-59)",TRUE(),"Senior (60+)")</f>
        <v>Adult (40-59)</v>
      </c>
      <c r="Z1009" s="30" t="n">
        <f aca="false">ROUND(G1009-E1009,0)</f>
        <v>0</v>
      </c>
      <c r="AA1009" s="30" t="n">
        <f aca="false">L1009+M1009</f>
        <v>96</v>
      </c>
      <c r="AB1009" s="30" t="n">
        <f aca="false">IFERROR(ROUND(Q1009/AA1009,2),0)</f>
        <v>15.26</v>
      </c>
      <c r="AC1009" s="30" t="str">
        <f aca="false">IF(AND(K1009="Critical",N1009="No"),"URGENT - No Bed","Normal")</f>
        <v>Normal</v>
      </c>
      <c r="AD1009" s="34" t="n">
        <f aca="false">INDEX(Lookup_Tables!$B$3:$B$12,MATCH(H1009,Lookup_Tables!$A$3:$A$12,0))</f>
        <v>2800000</v>
      </c>
      <c r="AE1009" s="30" t="str">
        <f aca="false">INDEX(Lookup_Tables!$C$3:$C$12,MATCH(H1009,Lookup_Tables!$A$3:$A$12,0))</f>
        <v>Dr. Suresh Nair</v>
      </c>
      <c r="AF1009" s="30" t="str">
        <f aca="false">IFERROR(INDEX(Lookup_Tables!$F$16:$F$45,MATCH(I1009,Lookup_Tables!$E$16:$E$45,0)),"N/A")</f>
        <v>EMP209</v>
      </c>
      <c r="AG1009" s="30" t="n">
        <f aca="false">_xlfn.IFS(R1009="Recovered",4,R1009="Referred",3,R1009="Admitted",2,R1009="Deceased",1,TRUE(),0)</f>
        <v>2</v>
      </c>
      <c r="AH1009" s="30" t="str">
        <f aca="false">IF(T1009&gt;=4,"Satisfied",IF(T1009&gt;=3,"Neutral","Needs Improvement"))</f>
        <v>Neutral</v>
      </c>
    </row>
    <row r="1010" customFormat="false" ht="15" hidden="false" customHeight="false" outlineLevel="0" collapsed="false">
      <c r="A1010" s="27" t="s">
        <v>3729</v>
      </c>
      <c r="B1010" s="27" t="s">
        <v>3730</v>
      </c>
      <c r="C1010" s="27" t="n">
        <v>36</v>
      </c>
      <c r="D1010" s="27" t="s">
        <v>181</v>
      </c>
      <c r="E1010" s="28" t="n">
        <v>45622</v>
      </c>
      <c r="F1010" s="27" t="s">
        <v>1896</v>
      </c>
      <c r="G1010" s="28" t="n">
        <v>45623</v>
      </c>
      <c r="H1010" s="27" t="s">
        <v>123</v>
      </c>
      <c r="I1010" s="27" t="s">
        <v>155</v>
      </c>
      <c r="J1010" s="27" t="s">
        <v>305</v>
      </c>
      <c r="K1010" s="27" t="s">
        <v>138</v>
      </c>
      <c r="L1010" s="27" t="n">
        <v>22</v>
      </c>
      <c r="M1010" s="27" t="n">
        <v>33</v>
      </c>
      <c r="N1010" s="27" t="s">
        <v>127</v>
      </c>
      <c r="O1010" s="27" t="s">
        <v>149</v>
      </c>
      <c r="P1010" s="27" t="s">
        <v>129</v>
      </c>
      <c r="Q1010" s="29" t="n">
        <v>2017.43</v>
      </c>
      <c r="R1010" s="27" t="s">
        <v>130</v>
      </c>
      <c r="S1010" s="27" t="s">
        <v>192</v>
      </c>
      <c r="T1010" s="27" t="n">
        <v>2</v>
      </c>
      <c r="U1010" s="27" t="n">
        <f aca="false">YEAR(E1010)</f>
        <v>2024</v>
      </c>
      <c r="V1010" s="27" t="str">
        <f aca="false">TEXT(E1010,"MMM-YYYY")</f>
        <v>Nov-2024</v>
      </c>
      <c r="W1010" s="27" t="n">
        <f aca="false">MONTH(E1010)</f>
        <v>11</v>
      </c>
      <c r="X1010" s="27" t="str">
        <f aca="false">TEXT(WEEKDAY(E1010,2),"0")&amp;" - "&amp;TEXT(E1010,"dddd")</f>
        <v>2 - Tuesday</v>
      </c>
      <c r="Y1010" s="27" t="str">
        <f aca="false">_xlfn.IFS(C1010&lt;18,"Child (0-17)",C1010&lt;40,"Young Adult (18-39)",C1010&lt;60,"Adult (40-59)",TRUE(),"Senior (60+)")</f>
        <v>Young Adult (18-39)</v>
      </c>
      <c r="Z1010" s="27" t="n">
        <f aca="false">ROUND(G1010-E1010,0)</f>
        <v>1</v>
      </c>
      <c r="AA1010" s="27" t="n">
        <f aca="false">L1010+M1010</f>
        <v>55</v>
      </c>
      <c r="AB1010" s="27" t="n">
        <f aca="false">IFERROR(ROUND(Q1010/AA1010,2),0)</f>
        <v>36.68</v>
      </c>
      <c r="AC1010" s="27" t="str">
        <f aca="false">IF(AND(K1010="Critical",N1010="No"),"URGENT - No Bed","Normal")</f>
        <v>Normal</v>
      </c>
      <c r="AD1010" s="33" t="n">
        <f aca="false">INDEX(Lookup_Tables!$B$3:$B$12,MATCH(H1010,Lookup_Tables!$A$3:$A$12,0))</f>
        <v>2200000</v>
      </c>
      <c r="AE1010" s="27" t="str">
        <f aca="false">INDEX(Lookup_Tables!$C$3:$C$12,MATCH(H1010,Lookup_Tables!$A$3:$A$12,0))</f>
        <v>Dr. Rohan Das</v>
      </c>
      <c r="AF1010" s="27" t="str">
        <f aca="false">IFERROR(INDEX(Lookup_Tables!$F$16:$F$45,MATCH(I1010,Lookup_Tables!$E$16:$E$45,0)),"N/A")</f>
        <v>EMP203</v>
      </c>
      <c r="AG1010" s="27" t="n">
        <f aca="false">_xlfn.IFS(R1010="Recovered",4,R1010="Referred",3,R1010="Admitted",2,R1010="Deceased",1,TRUE(),0)</f>
        <v>4</v>
      </c>
      <c r="AH1010" s="27" t="str">
        <f aca="false">IF(T1010&gt;=4,"Satisfied",IF(T1010&gt;=3,"Neutral","Needs Improvement"))</f>
        <v>Needs Improvement</v>
      </c>
    </row>
    <row r="1011" customFormat="false" ht="15" hidden="false" customHeight="false" outlineLevel="0" collapsed="false">
      <c r="A1011" s="30" t="s">
        <v>5938</v>
      </c>
      <c r="B1011" s="30" t="s">
        <v>1970</v>
      </c>
      <c r="C1011" s="30" t="n">
        <v>54</v>
      </c>
      <c r="D1011" s="30" t="s">
        <v>121</v>
      </c>
      <c r="E1011" s="31" t="n">
        <v>45590</v>
      </c>
      <c r="F1011" s="30" t="s">
        <v>1238</v>
      </c>
      <c r="G1011" s="31" t="n">
        <v>45593</v>
      </c>
      <c r="H1011" s="30" t="s">
        <v>161</v>
      </c>
      <c r="I1011" s="30" t="s">
        <v>162</v>
      </c>
      <c r="J1011" s="30" t="s">
        <v>648</v>
      </c>
      <c r="K1011" s="30" t="s">
        <v>156</v>
      </c>
      <c r="L1011" s="30" t="n">
        <v>18</v>
      </c>
      <c r="M1011" s="30" t="n">
        <v>51</v>
      </c>
      <c r="N1011" s="30" t="s">
        <v>186</v>
      </c>
      <c r="O1011" s="30" t="s">
        <v>149</v>
      </c>
      <c r="P1011" s="30" t="s">
        <v>129</v>
      </c>
      <c r="Q1011" s="32" t="n">
        <v>4284.49</v>
      </c>
      <c r="R1011" s="30" t="s">
        <v>268</v>
      </c>
      <c r="S1011" s="30" t="s">
        <v>164</v>
      </c>
      <c r="T1011" s="30" t="n">
        <v>2</v>
      </c>
      <c r="U1011" s="30" t="n">
        <f aca="false">YEAR(E1011)</f>
        <v>2024</v>
      </c>
      <c r="V1011" s="30" t="str">
        <f aca="false">TEXT(E1011,"MMM-YYYY")</f>
        <v>Oct-2024</v>
      </c>
      <c r="W1011" s="30" t="n">
        <f aca="false">MONTH(E1011)</f>
        <v>10</v>
      </c>
      <c r="X1011" s="30" t="str">
        <f aca="false">TEXT(WEEKDAY(E1011,2),"0")&amp;" - "&amp;TEXT(E1011,"dddd")</f>
        <v>5 - Friday</v>
      </c>
      <c r="Y1011" s="30" t="str">
        <f aca="false">_xlfn.IFS(C1011&lt;18,"Child (0-17)",C1011&lt;40,"Young Adult (18-39)",C1011&lt;60,"Adult (40-59)",TRUE(),"Senior (60+)")</f>
        <v>Adult (40-59)</v>
      </c>
      <c r="Z1011" s="30" t="n">
        <f aca="false">ROUND(G1011-E1011,0)</f>
        <v>3</v>
      </c>
      <c r="AA1011" s="30" t="n">
        <f aca="false">L1011+M1011</f>
        <v>69</v>
      </c>
      <c r="AB1011" s="30" t="n">
        <f aca="false">IFERROR(ROUND(Q1011/AA1011,2),0)</f>
        <v>62.09</v>
      </c>
      <c r="AC1011" s="30" t="str">
        <f aca="false">IF(AND(K1011="Critical",N1011="No"),"URGENT - No Bed","Normal")</f>
        <v>Normal</v>
      </c>
      <c r="AD1011" s="34" t="n">
        <f aca="false">INDEX(Lookup_Tables!$B$3:$B$12,MATCH(H1011,Lookup_Tables!$A$3:$A$12,0))</f>
        <v>3600000</v>
      </c>
      <c r="AE1011" s="30" t="str">
        <f aca="false">INDEX(Lookup_Tables!$C$3:$C$12,MATCH(H1011,Lookup_Tables!$A$3:$A$12,0))</f>
        <v>Dr. Sameer Joshi</v>
      </c>
      <c r="AF1011" s="30" t="str">
        <f aca="false">IFERROR(INDEX(Lookup_Tables!$F$16:$F$45,MATCH(I1011,Lookup_Tables!$E$16:$E$45,0)),"N/A")</f>
        <v>EMP222</v>
      </c>
      <c r="AG1011" s="30" t="n">
        <f aca="false">_xlfn.IFS(R1011="Recovered",4,R1011="Referred",3,R1011="Admitted",2,R1011="Deceased",1,TRUE(),0)</f>
        <v>3</v>
      </c>
      <c r="AH1011" s="30" t="str">
        <f aca="false">IF(T1011&gt;=4,"Satisfied",IF(T1011&gt;=3,"Neutral","Needs Improvement"))</f>
        <v>Needs Improvement</v>
      </c>
    </row>
    <row r="1012" customFormat="false" ht="15" hidden="false" customHeight="false" outlineLevel="0" collapsed="false">
      <c r="A1012" s="27" t="s">
        <v>4273</v>
      </c>
      <c r="B1012" s="27" t="s">
        <v>4274</v>
      </c>
      <c r="C1012" s="27" t="n">
        <v>43</v>
      </c>
      <c r="D1012" s="27" t="s">
        <v>121</v>
      </c>
      <c r="E1012" s="28" t="n">
        <v>45459</v>
      </c>
      <c r="F1012" s="27" t="s">
        <v>1268</v>
      </c>
      <c r="G1012" s="28" t="n">
        <v>45469</v>
      </c>
      <c r="H1012" s="27" t="s">
        <v>168</v>
      </c>
      <c r="I1012" s="27" t="s">
        <v>196</v>
      </c>
      <c r="J1012" s="27" t="s">
        <v>170</v>
      </c>
      <c r="K1012" s="27" t="s">
        <v>202</v>
      </c>
      <c r="L1012" s="27" t="n">
        <v>4</v>
      </c>
      <c r="M1012" s="27" t="n">
        <v>67</v>
      </c>
      <c r="N1012" s="27" t="s">
        <v>186</v>
      </c>
      <c r="O1012" s="27" t="s">
        <v>171</v>
      </c>
      <c r="P1012" s="27" t="s">
        <v>187</v>
      </c>
      <c r="Q1012" s="29" t="n">
        <v>15774.43</v>
      </c>
      <c r="R1012" s="27" t="s">
        <v>172</v>
      </c>
      <c r="S1012" s="27" t="s">
        <v>131</v>
      </c>
      <c r="T1012" s="27" t="n">
        <v>3</v>
      </c>
      <c r="U1012" s="27" t="n">
        <f aca="false">YEAR(E1012)</f>
        <v>2024</v>
      </c>
      <c r="V1012" s="27" t="str">
        <f aca="false">TEXT(E1012,"MMM-YYYY")</f>
        <v>Jun-2024</v>
      </c>
      <c r="W1012" s="27" t="n">
        <f aca="false">MONTH(E1012)</f>
        <v>6</v>
      </c>
      <c r="X1012" s="27" t="str">
        <f aca="false">TEXT(WEEKDAY(E1012,2),"0")&amp;" - "&amp;TEXT(E1012,"dddd")</f>
        <v>7 - Sunday</v>
      </c>
      <c r="Y1012" s="27" t="str">
        <f aca="false">_xlfn.IFS(C1012&lt;18,"Child (0-17)",C1012&lt;40,"Young Adult (18-39)",C1012&lt;60,"Adult (40-59)",TRUE(),"Senior (60+)")</f>
        <v>Adult (40-59)</v>
      </c>
      <c r="Z1012" s="27" t="n">
        <f aca="false">ROUND(G1012-E1012,0)</f>
        <v>10</v>
      </c>
      <c r="AA1012" s="27" t="n">
        <f aca="false">L1012+M1012</f>
        <v>71</v>
      </c>
      <c r="AB1012" s="27" t="n">
        <f aca="false">IFERROR(ROUND(Q1012/AA1012,2),0)</f>
        <v>222.18</v>
      </c>
      <c r="AC1012" s="27" t="str">
        <f aca="false">IF(AND(K1012="Critical",N1012="No"),"URGENT - No Bed","Normal")</f>
        <v>Normal</v>
      </c>
      <c r="AD1012" s="33" t="n">
        <f aca="false">INDEX(Lookup_Tables!$B$3:$B$12,MATCH(H1012,Lookup_Tables!$A$3:$A$12,0))</f>
        <v>4400000</v>
      </c>
      <c r="AE1012" s="27" t="str">
        <f aca="false">INDEX(Lookup_Tables!$C$3:$C$12,MATCH(H1012,Lookup_Tables!$A$3:$A$12,0))</f>
        <v>Dr. Neha Chopra</v>
      </c>
      <c r="AF1012" s="27" t="str">
        <f aca="false">IFERROR(INDEX(Lookup_Tables!$F$16:$F$45,MATCH(I1012,Lookup_Tables!$E$16:$E$45,0)),"N/A")</f>
        <v>EMP219</v>
      </c>
      <c r="AG1012" s="27" t="n">
        <f aca="false">_xlfn.IFS(R1012="Recovered",4,R1012="Referred",3,R1012="Admitted",2,R1012="Deceased",1,TRUE(),0)</f>
        <v>2</v>
      </c>
      <c r="AH1012" s="27" t="str">
        <f aca="false">IF(T1012&gt;=4,"Satisfied",IF(T1012&gt;=3,"Neutral","Needs Improvement"))</f>
        <v>Neutral</v>
      </c>
    </row>
    <row r="1013" customFormat="false" ht="15" hidden="false" customHeight="false" outlineLevel="0" collapsed="false">
      <c r="A1013" s="30" t="s">
        <v>4605</v>
      </c>
      <c r="B1013" s="30" t="s">
        <v>2450</v>
      </c>
      <c r="C1013" s="30" t="n">
        <v>69</v>
      </c>
      <c r="D1013" s="30" t="s">
        <v>181</v>
      </c>
      <c r="E1013" s="31" t="n">
        <v>45314</v>
      </c>
      <c r="F1013" s="30" t="s">
        <v>1739</v>
      </c>
      <c r="G1013" s="31" t="n">
        <v>45317</v>
      </c>
      <c r="H1013" s="30" t="s">
        <v>123</v>
      </c>
      <c r="I1013" s="30" t="s">
        <v>304</v>
      </c>
      <c r="J1013" s="30" t="s">
        <v>508</v>
      </c>
      <c r="K1013" s="30" t="s">
        <v>156</v>
      </c>
      <c r="L1013" s="30" t="n">
        <v>47</v>
      </c>
      <c r="M1013" s="30" t="n">
        <v>85</v>
      </c>
      <c r="N1013" s="30" t="s">
        <v>127</v>
      </c>
      <c r="O1013" s="30" t="s">
        <v>139</v>
      </c>
      <c r="P1013" s="30" t="s">
        <v>140</v>
      </c>
      <c r="Q1013" s="32" t="n">
        <v>4661.64</v>
      </c>
      <c r="R1013" s="30" t="s">
        <v>130</v>
      </c>
      <c r="S1013" s="30" t="s">
        <v>151</v>
      </c>
      <c r="T1013" s="30" t="n">
        <v>3</v>
      </c>
      <c r="U1013" s="30" t="n">
        <f aca="false">YEAR(E1013)</f>
        <v>2024</v>
      </c>
      <c r="V1013" s="30" t="str">
        <f aca="false">TEXT(E1013,"MMM-YYYY")</f>
        <v>Jan-2024</v>
      </c>
      <c r="W1013" s="30" t="n">
        <f aca="false">MONTH(E1013)</f>
        <v>1</v>
      </c>
      <c r="X1013" s="30" t="str">
        <f aca="false">TEXT(WEEKDAY(E1013,2),"0")&amp;" - "&amp;TEXT(E1013,"dddd")</f>
        <v>2 - Tuesday</v>
      </c>
      <c r="Y1013" s="30" t="str">
        <f aca="false">_xlfn.IFS(C1013&lt;18,"Child (0-17)",C1013&lt;40,"Young Adult (18-39)",C1013&lt;60,"Adult (40-59)",TRUE(),"Senior (60+)")</f>
        <v>Senior (60+)</v>
      </c>
      <c r="Z1013" s="30" t="n">
        <f aca="false">ROUND(G1013-E1013,0)</f>
        <v>3</v>
      </c>
      <c r="AA1013" s="30" t="n">
        <f aca="false">L1013+M1013</f>
        <v>132</v>
      </c>
      <c r="AB1013" s="30" t="n">
        <f aca="false">IFERROR(ROUND(Q1013/AA1013,2),0)</f>
        <v>35.32</v>
      </c>
      <c r="AC1013" s="30" t="str">
        <f aca="false">IF(AND(K1013="Critical",N1013="No"),"URGENT - No Bed","Normal")</f>
        <v>Normal</v>
      </c>
      <c r="AD1013" s="34" t="n">
        <f aca="false">INDEX(Lookup_Tables!$B$3:$B$12,MATCH(H1013,Lookup_Tables!$A$3:$A$12,0))</f>
        <v>2200000</v>
      </c>
      <c r="AE1013" s="30" t="str">
        <f aca="false">INDEX(Lookup_Tables!$C$3:$C$12,MATCH(H1013,Lookup_Tables!$A$3:$A$12,0))</f>
        <v>Dr. Rohan Das</v>
      </c>
      <c r="AF1013" s="30" t="str">
        <f aca="false">IFERROR(INDEX(Lookup_Tables!$F$16:$F$45,MATCH(I1013,Lookup_Tables!$E$16:$E$45,0)),"N/A")</f>
        <v>EMP204</v>
      </c>
      <c r="AG1013" s="30" t="n">
        <f aca="false">_xlfn.IFS(R1013="Recovered",4,R1013="Referred",3,R1013="Admitted",2,R1013="Deceased",1,TRUE(),0)</f>
        <v>4</v>
      </c>
      <c r="AH1013" s="30" t="str">
        <f aca="false">IF(T1013&gt;=4,"Satisfied",IF(T1013&gt;=3,"Neutral","Needs Improvement"))</f>
        <v>Neutral</v>
      </c>
    </row>
    <row r="1014" customFormat="false" ht="15" hidden="false" customHeight="false" outlineLevel="0" collapsed="false">
      <c r="A1014" s="27" t="s">
        <v>1234</v>
      </c>
      <c r="B1014" s="27" t="s">
        <v>1235</v>
      </c>
      <c r="C1014" s="27" t="n">
        <v>0</v>
      </c>
      <c r="D1014" s="27" t="s">
        <v>181</v>
      </c>
      <c r="E1014" s="28" t="n">
        <v>45413</v>
      </c>
      <c r="F1014" s="27" t="s">
        <v>771</v>
      </c>
      <c r="G1014" s="28" t="n">
        <v>45427</v>
      </c>
      <c r="H1014" s="27" t="s">
        <v>242</v>
      </c>
      <c r="I1014" s="27" t="s">
        <v>466</v>
      </c>
      <c r="J1014" s="27" t="s">
        <v>401</v>
      </c>
      <c r="K1014" s="27" t="s">
        <v>202</v>
      </c>
      <c r="L1014" s="27" t="n">
        <v>0</v>
      </c>
      <c r="M1014" s="27" t="n">
        <v>131</v>
      </c>
      <c r="N1014" s="27" t="s">
        <v>127</v>
      </c>
      <c r="O1014" s="27" t="s">
        <v>128</v>
      </c>
      <c r="P1014" s="27" t="s">
        <v>129</v>
      </c>
      <c r="Q1014" s="29" t="n">
        <v>17755.81</v>
      </c>
      <c r="R1014" s="27" t="s">
        <v>268</v>
      </c>
      <c r="S1014" s="27" t="s">
        <v>197</v>
      </c>
      <c r="T1014" s="27" t="n">
        <v>3</v>
      </c>
      <c r="U1014" s="27" t="n">
        <f aca="false">YEAR(E1014)</f>
        <v>2024</v>
      </c>
      <c r="V1014" s="27" t="str">
        <f aca="false">TEXT(E1014,"MMM-YYYY")</f>
        <v>May-2024</v>
      </c>
      <c r="W1014" s="27" t="n">
        <f aca="false">MONTH(E1014)</f>
        <v>5</v>
      </c>
      <c r="X1014" s="27" t="str">
        <f aca="false">TEXT(WEEKDAY(E1014,2),"0")&amp;" - "&amp;TEXT(E1014,"dddd")</f>
        <v>3 - Wednesday</v>
      </c>
      <c r="Y1014" s="27" t="str">
        <f aca="false">_xlfn.IFS(C1014&lt;18,"Child (0-17)",C1014&lt;40,"Young Adult (18-39)",C1014&lt;60,"Adult (40-59)",TRUE(),"Senior (60+)")</f>
        <v>Child (0-17)</v>
      </c>
      <c r="Z1014" s="27" t="n">
        <f aca="false">ROUND(G1014-E1014,0)</f>
        <v>14</v>
      </c>
      <c r="AA1014" s="27" t="n">
        <f aca="false">L1014+M1014</f>
        <v>131</v>
      </c>
      <c r="AB1014" s="27" t="n">
        <f aca="false">IFERROR(ROUND(Q1014/AA1014,2),0)</f>
        <v>135.54</v>
      </c>
      <c r="AC1014" s="27" t="str">
        <f aca="false">IF(AND(K1014="Critical",N1014="No"),"URGENT - No Bed","Normal")</f>
        <v>URGENT - No Bed</v>
      </c>
      <c r="AD1014" s="33" t="n">
        <f aca="false">INDEX(Lookup_Tables!$B$3:$B$12,MATCH(H1014,Lookup_Tables!$A$3:$A$12,0))</f>
        <v>3000000</v>
      </c>
      <c r="AE1014" s="27" t="str">
        <f aca="false">INDEX(Lookup_Tables!$C$3:$C$12,MATCH(H1014,Lookup_Tables!$A$3:$A$12,0))</f>
        <v>Dr. Pooja Iyer</v>
      </c>
      <c r="AF1014" s="27" t="str">
        <f aca="false">IFERROR(INDEX(Lookup_Tables!$F$16:$F$45,MATCH(I1014,Lookup_Tables!$E$16:$E$45,0)),"N/A")</f>
        <v>EMP212</v>
      </c>
      <c r="AG1014" s="27" t="n">
        <f aca="false">_xlfn.IFS(R1014="Recovered",4,R1014="Referred",3,R1014="Admitted",2,R1014="Deceased",1,TRUE(),0)</f>
        <v>3</v>
      </c>
      <c r="AH1014" s="27" t="str">
        <f aca="false">IF(T1014&gt;=4,"Satisfied",IF(T1014&gt;=3,"Neutral","Needs Improvement"))</f>
        <v>Neutral</v>
      </c>
    </row>
    <row r="1015" customFormat="false" ht="15" hidden="false" customHeight="false" outlineLevel="0" collapsed="false">
      <c r="A1015" s="30" t="s">
        <v>6766</v>
      </c>
      <c r="B1015" s="30" t="s">
        <v>2278</v>
      </c>
      <c r="C1015" s="30" t="n">
        <v>78</v>
      </c>
      <c r="D1015" s="30" t="s">
        <v>181</v>
      </c>
      <c r="E1015" s="31" t="n">
        <v>45469</v>
      </c>
      <c r="F1015" s="30" t="s">
        <v>405</v>
      </c>
      <c r="G1015" s="31" t="n">
        <v>45470</v>
      </c>
      <c r="H1015" s="30" t="s">
        <v>146</v>
      </c>
      <c r="I1015" s="30" t="s">
        <v>147</v>
      </c>
      <c r="J1015" s="30" t="s">
        <v>244</v>
      </c>
      <c r="K1015" s="30" t="s">
        <v>126</v>
      </c>
      <c r="L1015" s="30" t="n">
        <v>41</v>
      </c>
      <c r="M1015" s="30" t="n">
        <v>66</v>
      </c>
      <c r="N1015" s="30" t="s">
        <v>127</v>
      </c>
      <c r="O1015" s="30" t="s">
        <v>171</v>
      </c>
      <c r="P1015" s="30" t="s">
        <v>150</v>
      </c>
      <c r="Q1015" s="32" t="n">
        <v>7818.02</v>
      </c>
      <c r="R1015" s="30" t="s">
        <v>130</v>
      </c>
      <c r="S1015" s="30" t="s">
        <v>178</v>
      </c>
      <c r="T1015" s="30" t="n">
        <v>5</v>
      </c>
      <c r="U1015" s="30" t="n">
        <f aca="false">YEAR(E1015)</f>
        <v>2024</v>
      </c>
      <c r="V1015" s="30" t="str">
        <f aca="false">TEXT(E1015,"MMM-YYYY")</f>
        <v>Jun-2024</v>
      </c>
      <c r="W1015" s="30" t="n">
        <f aca="false">MONTH(E1015)</f>
        <v>6</v>
      </c>
      <c r="X1015" s="30" t="str">
        <f aca="false">TEXT(WEEKDAY(E1015,2),"0")&amp;" - "&amp;TEXT(E1015,"dddd")</f>
        <v>3 - Wednesday</v>
      </c>
      <c r="Y1015" s="30" t="str">
        <f aca="false">_xlfn.IFS(C1015&lt;18,"Child (0-17)",C1015&lt;40,"Young Adult (18-39)",C1015&lt;60,"Adult (40-59)",TRUE(),"Senior (60+)")</f>
        <v>Senior (60+)</v>
      </c>
      <c r="Z1015" s="30" t="n">
        <f aca="false">ROUND(G1015-E1015,0)</f>
        <v>1</v>
      </c>
      <c r="AA1015" s="30" t="n">
        <f aca="false">L1015+M1015</f>
        <v>107</v>
      </c>
      <c r="AB1015" s="30" t="n">
        <f aca="false">IFERROR(ROUND(Q1015/AA1015,2),0)</f>
        <v>73.07</v>
      </c>
      <c r="AC1015" s="30" t="str">
        <f aca="false">IF(AND(K1015="Critical",N1015="No"),"URGENT - No Bed","Normal")</f>
        <v>Normal</v>
      </c>
      <c r="AD1015" s="34" t="n">
        <f aca="false">INDEX(Lookup_Tables!$B$3:$B$12,MATCH(H1015,Lookup_Tables!$A$3:$A$12,0))</f>
        <v>2700000</v>
      </c>
      <c r="AE1015" s="30" t="str">
        <f aca="false">INDEX(Lookup_Tables!$C$3:$C$12,MATCH(H1015,Lookup_Tables!$A$3:$A$12,0))</f>
        <v>Dr. Vikram Singh</v>
      </c>
      <c r="AF1015" s="30" t="str">
        <f aca="false">IFERROR(INDEX(Lookup_Tables!$F$16:$F$45,MATCH(I1015,Lookup_Tables!$E$16:$E$45,0)),"N/A")</f>
        <v>EMP229</v>
      </c>
      <c r="AG1015" s="30" t="n">
        <f aca="false">_xlfn.IFS(R1015="Recovered",4,R1015="Referred",3,R1015="Admitted",2,R1015="Deceased",1,TRUE(),0)</f>
        <v>4</v>
      </c>
      <c r="AH1015" s="30" t="str">
        <f aca="false">IF(T1015&gt;=4,"Satisfied",IF(T1015&gt;=3,"Neutral","Needs Improvement"))</f>
        <v>Satisfied</v>
      </c>
    </row>
    <row r="1016" customFormat="false" ht="15" hidden="false" customHeight="false" outlineLevel="0" collapsed="false">
      <c r="A1016" s="27" t="s">
        <v>6457</v>
      </c>
      <c r="B1016" s="27" t="s">
        <v>2432</v>
      </c>
      <c r="C1016" s="27" t="n">
        <v>46</v>
      </c>
      <c r="D1016" s="27" t="s">
        <v>121</v>
      </c>
      <c r="E1016" s="28" t="n">
        <v>45553</v>
      </c>
      <c r="F1016" s="27" t="s">
        <v>271</v>
      </c>
      <c r="G1016" s="28" t="n">
        <v>45554</v>
      </c>
      <c r="H1016" s="27" t="s">
        <v>146</v>
      </c>
      <c r="I1016" s="27" t="s">
        <v>309</v>
      </c>
      <c r="J1016" s="27" t="s">
        <v>568</v>
      </c>
      <c r="K1016" s="27" t="s">
        <v>126</v>
      </c>
      <c r="L1016" s="27" t="n">
        <v>35</v>
      </c>
      <c r="M1016" s="27" t="n">
        <v>55</v>
      </c>
      <c r="N1016" s="27" t="s">
        <v>186</v>
      </c>
      <c r="O1016" s="27" t="s">
        <v>139</v>
      </c>
      <c r="P1016" s="27" t="s">
        <v>187</v>
      </c>
      <c r="Q1016" s="29" t="n">
        <v>7542.39</v>
      </c>
      <c r="R1016" s="27" t="s">
        <v>130</v>
      </c>
      <c r="S1016" s="27" t="s">
        <v>141</v>
      </c>
      <c r="T1016" s="27" t="n">
        <v>4</v>
      </c>
      <c r="U1016" s="27" t="n">
        <f aca="false">YEAR(E1016)</f>
        <v>2024</v>
      </c>
      <c r="V1016" s="27" t="str">
        <f aca="false">TEXT(E1016,"MMM-YYYY")</f>
        <v>Sep-2024</v>
      </c>
      <c r="W1016" s="27" t="n">
        <f aca="false">MONTH(E1016)</f>
        <v>9</v>
      </c>
      <c r="X1016" s="27" t="str">
        <f aca="false">TEXT(WEEKDAY(E1016,2),"0")&amp;" - "&amp;TEXT(E1016,"dddd")</f>
        <v>3 - Wednesday</v>
      </c>
      <c r="Y1016" s="27" t="str">
        <f aca="false">_xlfn.IFS(C1016&lt;18,"Child (0-17)",C1016&lt;40,"Young Adult (18-39)",C1016&lt;60,"Adult (40-59)",TRUE(),"Senior (60+)")</f>
        <v>Adult (40-59)</v>
      </c>
      <c r="Z1016" s="27" t="n">
        <f aca="false">ROUND(G1016-E1016,0)</f>
        <v>1</v>
      </c>
      <c r="AA1016" s="27" t="n">
        <f aca="false">L1016+M1016</f>
        <v>90</v>
      </c>
      <c r="AB1016" s="27" t="n">
        <f aca="false">IFERROR(ROUND(Q1016/AA1016,2),0)</f>
        <v>83.8</v>
      </c>
      <c r="AC1016" s="27" t="str">
        <f aca="false">IF(AND(K1016="Critical",N1016="No"),"URGENT - No Bed","Normal")</f>
        <v>Normal</v>
      </c>
      <c r="AD1016" s="33" t="n">
        <f aca="false">INDEX(Lookup_Tables!$B$3:$B$12,MATCH(H1016,Lookup_Tables!$A$3:$A$12,0))</f>
        <v>2700000</v>
      </c>
      <c r="AE1016" s="27" t="str">
        <f aca="false">INDEX(Lookup_Tables!$C$3:$C$12,MATCH(H1016,Lookup_Tables!$A$3:$A$12,0))</f>
        <v>Dr. Vikram Singh</v>
      </c>
      <c r="AF1016" s="27" t="str">
        <f aca="false">IFERROR(INDEX(Lookup_Tables!$F$16:$F$45,MATCH(I1016,Lookup_Tables!$E$16:$E$45,0)),"N/A")</f>
        <v>EMP228</v>
      </c>
      <c r="AG1016" s="27" t="n">
        <f aca="false">_xlfn.IFS(R1016="Recovered",4,R1016="Referred",3,R1016="Admitted",2,R1016="Deceased",1,TRUE(),0)</f>
        <v>4</v>
      </c>
      <c r="AH1016" s="27" t="str">
        <f aca="false">IF(T1016&gt;=4,"Satisfied",IF(T1016&gt;=3,"Neutral","Needs Improvement"))</f>
        <v>Satisfied</v>
      </c>
    </row>
    <row r="1017" customFormat="false" ht="15" hidden="false" customHeight="false" outlineLevel="0" collapsed="false">
      <c r="A1017" s="30" t="s">
        <v>5263</v>
      </c>
      <c r="B1017" s="30" t="s">
        <v>4979</v>
      </c>
      <c r="C1017" s="30" t="n">
        <v>58</v>
      </c>
      <c r="D1017" s="30" t="s">
        <v>181</v>
      </c>
      <c r="E1017" s="31" t="n">
        <v>45369</v>
      </c>
      <c r="F1017" s="30" t="s">
        <v>702</v>
      </c>
      <c r="G1017" s="31" t="n">
        <v>45370</v>
      </c>
      <c r="H1017" s="30" t="s">
        <v>161</v>
      </c>
      <c r="I1017" s="30" t="s">
        <v>320</v>
      </c>
      <c r="J1017" s="30" t="s">
        <v>258</v>
      </c>
      <c r="K1017" s="30" t="s">
        <v>138</v>
      </c>
      <c r="L1017" s="30" t="n">
        <v>37</v>
      </c>
      <c r="M1017" s="30" t="n">
        <v>16</v>
      </c>
      <c r="N1017" s="30" t="s">
        <v>127</v>
      </c>
      <c r="O1017" s="30" t="s">
        <v>171</v>
      </c>
      <c r="P1017" s="30" t="s">
        <v>187</v>
      </c>
      <c r="Q1017" s="32" t="n">
        <v>771.87</v>
      </c>
      <c r="R1017" s="30" t="s">
        <v>130</v>
      </c>
      <c r="S1017" s="30" t="s">
        <v>164</v>
      </c>
      <c r="T1017" s="30" t="n">
        <v>3</v>
      </c>
      <c r="U1017" s="30" t="n">
        <f aca="false">YEAR(E1017)</f>
        <v>2024</v>
      </c>
      <c r="V1017" s="30" t="str">
        <f aca="false">TEXT(E1017,"MMM-YYYY")</f>
        <v>Mar-2024</v>
      </c>
      <c r="W1017" s="30" t="n">
        <f aca="false">MONTH(E1017)</f>
        <v>3</v>
      </c>
      <c r="X1017" s="30" t="str">
        <f aca="false">TEXT(WEEKDAY(E1017,2),"0")&amp;" - "&amp;TEXT(E1017,"dddd")</f>
        <v>1 - Monday</v>
      </c>
      <c r="Y1017" s="30" t="str">
        <f aca="false">_xlfn.IFS(C1017&lt;18,"Child (0-17)",C1017&lt;40,"Young Adult (18-39)",C1017&lt;60,"Adult (40-59)",TRUE(),"Senior (60+)")</f>
        <v>Adult (40-59)</v>
      </c>
      <c r="Z1017" s="30" t="n">
        <f aca="false">ROUND(G1017-E1017,0)</f>
        <v>1</v>
      </c>
      <c r="AA1017" s="30" t="n">
        <f aca="false">L1017+M1017</f>
        <v>53</v>
      </c>
      <c r="AB1017" s="30" t="n">
        <f aca="false">IFERROR(ROUND(Q1017/AA1017,2),0)</f>
        <v>14.56</v>
      </c>
      <c r="AC1017" s="30" t="str">
        <f aca="false">IF(AND(K1017="Critical",N1017="No"),"URGENT - No Bed","Normal")</f>
        <v>Normal</v>
      </c>
      <c r="AD1017" s="34" t="n">
        <f aca="false">INDEX(Lookup_Tables!$B$3:$B$12,MATCH(H1017,Lookup_Tables!$A$3:$A$12,0))</f>
        <v>3600000</v>
      </c>
      <c r="AE1017" s="30" t="str">
        <f aca="false">INDEX(Lookup_Tables!$C$3:$C$12,MATCH(H1017,Lookup_Tables!$A$3:$A$12,0))</f>
        <v>Dr. Sameer Joshi</v>
      </c>
      <c r="AF1017" s="30" t="str">
        <f aca="false">IFERROR(INDEX(Lookup_Tables!$F$16:$F$45,MATCH(I1017,Lookup_Tables!$E$16:$E$45,0)),"N/A")</f>
        <v>EMP223</v>
      </c>
      <c r="AG1017" s="30" t="n">
        <f aca="false">_xlfn.IFS(R1017="Recovered",4,R1017="Referred",3,R1017="Admitted",2,R1017="Deceased",1,TRUE(),0)</f>
        <v>4</v>
      </c>
      <c r="AH1017" s="30" t="str">
        <f aca="false">IF(T1017&gt;=4,"Satisfied",IF(T1017&gt;=3,"Neutral","Needs Improvement"))</f>
        <v>Neutral</v>
      </c>
    </row>
    <row r="1018" customFormat="false" ht="15" hidden="false" customHeight="false" outlineLevel="0" collapsed="false">
      <c r="A1018" s="27" t="s">
        <v>5057</v>
      </c>
      <c r="B1018" s="27" t="s">
        <v>2349</v>
      </c>
      <c r="C1018" s="27" t="n">
        <v>51</v>
      </c>
      <c r="D1018" s="27" t="s">
        <v>181</v>
      </c>
      <c r="E1018" s="28" t="n">
        <v>45353</v>
      </c>
      <c r="F1018" s="27" t="s">
        <v>692</v>
      </c>
      <c r="G1018" s="28" t="n">
        <v>45355</v>
      </c>
      <c r="H1018" s="27" t="s">
        <v>217</v>
      </c>
      <c r="I1018" s="27" t="s">
        <v>344</v>
      </c>
      <c r="J1018" s="27" t="s">
        <v>483</v>
      </c>
      <c r="K1018" s="27" t="s">
        <v>156</v>
      </c>
      <c r="L1018" s="27" t="n">
        <v>63</v>
      </c>
      <c r="M1018" s="27" t="n">
        <v>58</v>
      </c>
      <c r="N1018" s="27" t="s">
        <v>127</v>
      </c>
      <c r="O1018" s="27" t="s">
        <v>128</v>
      </c>
      <c r="P1018" s="27" t="s">
        <v>140</v>
      </c>
      <c r="Q1018" s="29" t="n">
        <v>2944.05</v>
      </c>
      <c r="R1018" s="27" t="s">
        <v>130</v>
      </c>
      <c r="S1018" s="27" t="s">
        <v>141</v>
      </c>
      <c r="T1018" s="27" t="n">
        <v>5</v>
      </c>
      <c r="U1018" s="27" t="n">
        <f aca="false">YEAR(E1018)</f>
        <v>2024</v>
      </c>
      <c r="V1018" s="27" t="str">
        <f aca="false">TEXT(E1018,"MMM-YYYY")</f>
        <v>Mar-2024</v>
      </c>
      <c r="W1018" s="27" t="n">
        <f aca="false">MONTH(E1018)</f>
        <v>3</v>
      </c>
      <c r="X1018" s="27" t="str">
        <f aca="false">TEXT(WEEKDAY(E1018,2),"0")&amp;" - "&amp;TEXT(E1018,"dddd")</f>
        <v>6 - Saturday</v>
      </c>
      <c r="Y1018" s="27" t="str">
        <f aca="false">_xlfn.IFS(C1018&lt;18,"Child (0-17)",C1018&lt;40,"Young Adult (18-39)",C1018&lt;60,"Adult (40-59)",TRUE(),"Senior (60+)")</f>
        <v>Adult (40-59)</v>
      </c>
      <c r="Z1018" s="27" t="n">
        <f aca="false">ROUND(G1018-E1018,0)</f>
        <v>2</v>
      </c>
      <c r="AA1018" s="27" t="n">
        <f aca="false">L1018+M1018</f>
        <v>121</v>
      </c>
      <c r="AB1018" s="27" t="n">
        <f aca="false">IFERROR(ROUND(Q1018/AA1018,2),0)</f>
        <v>24.33</v>
      </c>
      <c r="AC1018" s="27" t="str">
        <f aca="false">IF(AND(K1018="Critical",N1018="No"),"URGENT - No Bed","Normal")</f>
        <v>Normal</v>
      </c>
      <c r="AD1018" s="33" t="n">
        <f aca="false">INDEX(Lookup_Tables!$B$3:$B$12,MATCH(H1018,Lookup_Tables!$A$3:$A$12,0))</f>
        <v>4200000</v>
      </c>
      <c r="AE1018" s="27" t="str">
        <f aca="false">INDEX(Lookup_Tables!$C$3:$C$12,MATCH(H1018,Lookup_Tables!$A$3:$A$12,0))</f>
        <v>Dr. Anil Kapoor</v>
      </c>
      <c r="AF1018" s="27" t="str">
        <f aca="false">IFERROR(INDEX(Lookup_Tables!$F$16:$F$45,MATCH(I1018,Lookup_Tables!$E$16:$E$45,0)),"N/A")</f>
        <v>EMP201</v>
      </c>
      <c r="AG1018" s="27" t="n">
        <f aca="false">_xlfn.IFS(R1018="Recovered",4,R1018="Referred",3,R1018="Admitted",2,R1018="Deceased",1,TRUE(),0)</f>
        <v>4</v>
      </c>
      <c r="AH1018" s="27" t="str">
        <f aca="false">IF(T1018&gt;=4,"Satisfied",IF(T1018&gt;=3,"Neutral","Needs Improvement"))</f>
        <v>Satisfied</v>
      </c>
    </row>
    <row r="1019" customFormat="false" ht="15" hidden="false" customHeight="false" outlineLevel="0" collapsed="false">
      <c r="A1019" s="30" t="s">
        <v>1156</v>
      </c>
      <c r="B1019" s="30" t="s">
        <v>1157</v>
      </c>
      <c r="C1019" s="30" t="n">
        <v>63</v>
      </c>
      <c r="D1019" s="30" t="s">
        <v>181</v>
      </c>
      <c r="E1019" s="31" t="n">
        <v>45298</v>
      </c>
      <c r="F1019" s="30" t="s">
        <v>458</v>
      </c>
      <c r="G1019" s="31" t="n">
        <v>45300</v>
      </c>
      <c r="H1019" s="30" t="s">
        <v>123</v>
      </c>
      <c r="I1019" s="30" t="s">
        <v>304</v>
      </c>
      <c r="J1019" s="30" t="s">
        <v>418</v>
      </c>
      <c r="K1019" s="30" t="s">
        <v>156</v>
      </c>
      <c r="L1019" s="30" t="n">
        <v>24</v>
      </c>
      <c r="M1019" s="30" t="n">
        <v>78</v>
      </c>
      <c r="N1019" s="30" t="s">
        <v>127</v>
      </c>
      <c r="O1019" s="30" t="s">
        <v>128</v>
      </c>
      <c r="P1019" s="30" t="s">
        <v>187</v>
      </c>
      <c r="Q1019" s="32" t="n">
        <v>3738.9</v>
      </c>
      <c r="R1019" s="30" t="s">
        <v>172</v>
      </c>
      <c r="S1019" s="30" t="s">
        <v>141</v>
      </c>
      <c r="T1019" s="30" t="n">
        <v>5</v>
      </c>
      <c r="U1019" s="30" t="n">
        <f aca="false">YEAR(E1019)</f>
        <v>2024</v>
      </c>
      <c r="V1019" s="30" t="str">
        <f aca="false">TEXT(E1019,"MMM-YYYY")</f>
        <v>Jan-2024</v>
      </c>
      <c r="W1019" s="30" t="n">
        <f aca="false">MONTH(E1019)</f>
        <v>1</v>
      </c>
      <c r="X1019" s="30" t="str">
        <f aca="false">TEXT(WEEKDAY(E1019,2),"0")&amp;" - "&amp;TEXT(E1019,"dddd")</f>
        <v>7 - Sunday</v>
      </c>
      <c r="Y1019" s="30" t="str">
        <f aca="false">_xlfn.IFS(C1019&lt;18,"Child (0-17)",C1019&lt;40,"Young Adult (18-39)",C1019&lt;60,"Adult (40-59)",TRUE(),"Senior (60+)")</f>
        <v>Senior (60+)</v>
      </c>
      <c r="Z1019" s="30" t="n">
        <f aca="false">ROUND(G1019-E1019,0)</f>
        <v>2</v>
      </c>
      <c r="AA1019" s="30" t="n">
        <f aca="false">L1019+M1019</f>
        <v>102</v>
      </c>
      <c r="AB1019" s="30" t="n">
        <f aca="false">IFERROR(ROUND(Q1019/AA1019,2),0)</f>
        <v>36.66</v>
      </c>
      <c r="AC1019" s="30" t="str">
        <f aca="false">IF(AND(K1019="Critical",N1019="No"),"URGENT - No Bed","Normal")</f>
        <v>Normal</v>
      </c>
      <c r="AD1019" s="34" t="n">
        <f aca="false">INDEX(Lookup_Tables!$B$3:$B$12,MATCH(H1019,Lookup_Tables!$A$3:$A$12,0))</f>
        <v>2200000</v>
      </c>
      <c r="AE1019" s="30" t="str">
        <f aca="false">INDEX(Lookup_Tables!$C$3:$C$12,MATCH(H1019,Lookup_Tables!$A$3:$A$12,0))</f>
        <v>Dr. Rohan Das</v>
      </c>
      <c r="AF1019" s="30" t="str">
        <f aca="false">IFERROR(INDEX(Lookup_Tables!$F$16:$F$45,MATCH(I1019,Lookup_Tables!$E$16:$E$45,0)),"N/A")</f>
        <v>EMP204</v>
      </c>
      <c r="AG1019" s="30" t="n">
        <f aca="false">_xlfn.IFS(R1019="Recovered",4,R1019="Referred",3,R1019="Admitted",2,R1019="Deceased",1,TRUE(),0)</f>
        <v>2</v>
      </c>
      <c r="AH1019" s="30" t="str">
        <f aca="false">IF(T1019&gt;=4,"Satisfied",IF(T1019&gt;=3,"Neutral","Needs Improvement"))</f>
        <v>Satisfied</v>
      </c>
    </row>
    <row r="1020" customFormat="false" ht="15" hidden="false" customHeight="false" outlineLevel="0" collapsed="false">
      <c r="A1020" s="27" t="s">
        <v>5853</v>
      </c>
      <c r="B1020" s="27" t="s">
        <v>2875</v>
      </c>
      <c r="C1020" s="27" t="n">
        <v>49</v>
      </c>
      <c r="D1020" s="27" t="s">
        <v>181</v>
      </c>
      <c r="E1020" s="28" t="n">
        <v>45464</v>
      </c>
      <c r="F1020" s="27" t="s">
        <v>764</v>
      </c>
      <c r="G1020" s="28" t="n">
        <v>45468</v>
      </c>
      <c r="H1020" s="27" t="s">
        <v>135</v>
      </c>
      <c r="I1020" s="27" t="s">
        <v>278</v>
      </c>
      <c r="J1020" s="27" t="s">
        <v>201</v>
      </c>
      <c r="K1020" s="27" t="s">
        <v>202</v>
      </c>
      <c r="L1020" s="27" t="n">
        <v>12</v>
      </c>
      <c r="M1020" s="27" t="n">
        <v>92</v>
      </c>
      <c r="N1020" s="27" t="s">
        <v>186</v>
      </c>
      <c r="O1020" s="27" t="s">
        <v>171</v>
      </c>
      <c r="P1020" s="27" t="s">
        <v>140</v>
      </c>
      <c r="Q1020" s="29" t="n">
        <v>17281.25</v>
      </c>
      <c r="R1020" s="27" t="s">
        <v>172</v>
      </c>
      <c r="S1020" s="27" t="s">
        <v>151</v>
      </c>
      <c r="T1020" s="27" t="n">
        <v>2</v>
      </c>
      <c r="U1020" s="27" t="n">
        <f aca="false">YEAR(E1020)</f>
        <v>2024</v>
      </c>
      <c r="V1020" s="27" t="str">
        <f aca="false">TEXT(E1020,"MMM-YYYY")</f>
        <v>Jun-2024</v>
      </c>
      <c r="W1020" s="27" t="n">
        <f aca="false">MONTH(E1020)</f>
        <v>6</v>
      </c>
      <c r="X1020" s="27" t="str">
        <f aca="false">TEXT(WEEKDAY(E1020,2),"0")&amp;" - "&amp;TEXT(E1020,"dddd")</f>
        <v>5 - Friday</v>
      </c>
      <c r="Y1020" s="27" t="str">
        <f aca="false">_xlfn.IFS(C1020&lt;18,"Child (0-17)",C1020&lt;40,"Young Adult (18-39)",C1020&lt;60,"Adult (40-59)",TRUE(),"Senior (60+)")</f>
        <v>Adult (40-59)</v>
      </c>
      <c r="Z1020" s="27" t="n">
        <f aca="false">ROUND(G1020-E1020,0)</f>
        <v>4</v>
      </c>
      <c r="AA1020" s="27" t="n">
        <f aca="false">L1020+M1020</f>
        <v>104</v>
      </c>
      <c r="AB1020" s="27" t="n">
        <f aca="false">IFERROR(ROUND(Q1020/AA1020,2),0)</f>
        <v>166.17</v>
      </c>
      <c r="AC1020" s="27" t="str">
        <f aca="false">IF(AND(K1020="Critical",N1020="No"),"URGENT - No Bed","Normal")</f>
        <v>Normal</v>
      </c>
      <c r="AD1020" s="33" t="n">
        <f aca="false">INDEX(Lookup_Tables!$B$3:$B$12,MATCH(H1020,Lookup_Tables!$A$3:$A$12,0))</f>
        <v>4600000</v>
      </c>
      <c r="AE1020" s="27" t="str">
        <f aca="false">INDEX(Lookup_Tables!$C$3:$C$12,MATCH(H1020,Lookup_Tables!$A$3:$A$12,0))</f>
        <v>Dr. Farhan Khan</v>
      </c>
      <c r="AF1020" s="27" t="str">
        <f aca="false">IFERROR(INDEX(Lookup_Tables!$F$16:$F$45,MATCH(I1020,Lookup_Tables!$E$16:$E$45,0)),"N/A")</f>
        <v>EMP208</v>
      </c>
      <c r="AG1020" s="27" t="n">
        <f aca="false">_xlfn.IFS(R1020="Recovered",4,R1020="Referred",3,R1020="Admitted",2,R1020="Deceased",1,TRUE(),0)</f>
        <v>2</v>
      </c>
      <c r="AH1020" s="27" t="str">
        <f aca="false">IF(T1020&gt;=4,"Satisfied",IF(T1020&gt;=3,"Neutral","Needs Improvement"))</f>
        <v>Needs Improvement</v>
      </c>
    </row>
    <row r="1021" customFormat="false" ht="15" hidden="false" customHeight="false" outlineLevel="0" collapsed="false">
      <c r="A1021" s="30" t="s">
        <v>6754</v>
      </c>
      <c r="B1021" s="30" t="s">
        <v>4554</v>
      </c>
      <c r="C1021" s="30" t="n">
        <v>41</v>
      </c>
      <c r="D1021" s="30" t="s">
        <v>121</v>
      </c>
      <c r="E1021" s="31" t="n">
        <v>45325</v>
      </c>
      <c r="F1021" s="30" t="s">
        <v>190</v>
      </c>
      <c r="G1021" s="31" t="n">
        <v>45327</v>
      </c>
      <c r="H1021" s="30" t="s">
        <v>217</v>
      </c>
      <c r="I1021" s="30" t="s">
        <v>344</v>
      </c>
      <c r="J1021" s="30" t="s">
        <v>483</v>
      </c>
      <c r="K1021" s="30" t="s">
        <v>126</v>
      </c>
      <c r="L1021" s="30" t="n">
        <v>43</v>
      </c>
      <c r="M1021" s="30" t="n">
        <v>89</v>
      </c>
      <c r="N1021" s="30" t="s">
        <v>186</v>
      </c>
      <c r="O1021" s="30" t="s">
        <v>171</v>
      </c>
      <c r="P1021" s="30" t="s">
        <v>129</v>
      </c>
      <c r="Q1021" s="32" t="n">
        <v>8481.99</v>
      </c>
      <c r="R1021" s="30" t="s">
        <v>172</v>
      </c>
      <c r="S1021" s="30" t="s">
        <v>178</v>
      </c>
      <c r="T1021" s="30" t="n">
        <v>1</v>
      </c>
      <c r="U1021" s="30" t="n">
        <f aca="false">YEAR(E1021)</f>
        <v>2024</v>
      </c>
      <c r="V1021" s="30" t="str">
        <f aca="false">TEXT(E1021,"MMM-YYYY")</f>
        <v>Feb-2024</v>
      </c>
      <c r="W1021" s="30" t="n">
        <f aca="false">MONTH(E1021)</f>
        <v>2</v>
      </c>
      <c r="X1021" s="30" t="str">
        <f aca="false">TEXT(WEEKDAY(E1021,2),"0")&amp;" - "&amp;TEXT(E1021,"dddd")</f>
        <v>6 - Saturday</v>
      </c>
      <c r="Y1021" s="30" t="str">
        <f aca="false">_xlfn.IFS(C1021&lt;18,"Child (0-17)",C1021&lt;40,"Young Adult (18-39)",C1021&lt;60,"Adult (40-59)",TRUE(),"Senior (60+)")</f>
        <v>Adult (40-59)</v>
      </c>
      <c r="Z1021" s="30" t="n">
        <f aca="false">ROUND(G1021-E1021,0)</f>
        <v>2</v>
      </c>
      <c r="AA1021" s="30" t="n">
        <f aca="false">L1021+M1021</f>
        <v>132</v>
      </c>
      <c r="AB1021" s="30" t="n">
        <f aca="false">IFERROR(ROUND(Q1021/AA1021,2),0)</f>
        <v>64.26</v>
      </c>
      <c r="AC1021" s="30" t="str">
        <f aca="false">IF(AND(K1021="Critical",N1021="No"),"URGENT - No Bed","Normal")</f>
        <v>Normal</v>
      </c>
      <c r="AD1021" s="34" t="n">
        <f aca="false">INDEX(Lookup_Tables!$B$3:$B$12,MATCH(H1021,Lookup_Tables!$A$3:$A$12,0))</f>
        <v>4200000</v>
      </c>
      <c r="AE1021" s="30" t="str">
        <f aca="false">INDEX(Lookup_Tables!$C$3:$C$12,MATCH(H1021,Lookup_Tables!$A$3:$A$12,0))</f>
        <v>Dr. Anil Kapoor</v>
      </c>
      <c r="AF1021" s="30" t="str">
        <f aca="false">IFERROR(INDEX(Lookup_Tables!$F$16:$F$45,MATCH(I1021,Lookup_Tables!$E$16:$E$45,0)),"N/A")</f>
        <v>EMP201</v>
      </c>
      <c r="AG1021" s="30" t="n">
        <f aca="false">_xlfn.IFS(R1021="Recovered",4,R1021="Referred",3,R1021="Admitted",2,R1021="Deceased",1,TRUE(),0)</f>
        <v>2</v>
      </c>
      <c r="AH1021" s="30" t="str">
        <f aca="false">IF(T1021&gt;=4,"Satisfied",IF(T1021&gt;=3,"Neutral","Needs Improvement"))</f>
        <v>Needs Improvement</v>
      </c>
    </row>
    <row r="1022" customFormat="false" ht="15" hidden="false" customHeight="false" outlineLevel="0" collapsed="false">
      <c r="A1022" s="27" t="s">
        <v>6983</v>
      </c>
      <c r="B1022" s="27" t="s">
        <v>2239</v>
      </c>
      <c r="C1022" s="27" t="n">
        <v>28</v>
      </c>
      <c r="D1022" s="27" t="s">
        <v>181</v>
      </c>
      <c r="E1022" s="28" t="n">
        <v>45389</v>
      </c>
      <c r="F1022" s="27" t="s">
        <v>1614</v>
      </c>
      <c r="G1022" s="28" t="n">
        <v>45390</v>
      </c>
      <c r="H1022" s="27" t="s">
        <v>168</v>
      </c>
      <c r="I1022" s="27" t="s">
        <v>366</v>
      </c>
      <c r="J1022" s="27" t="s">
        <v>371</v>
      </c>
      <c r="K1022" s="27" t="s">
        <v>138</v>
      </c>
      <c r="L1022" s="27" t="n">
        <v>36</v>
      </c>
      <c r="M1022" s="27" t="n">
        <v>21</v>
      </c>
      <c r="N1022" s="27" t="s">
        <v>127</v>
      </c>
      <c r="O1022" s="27" t="s">
        <v>128</v>
      </c>
      <c r="P1022" s="27" t="s">
        <v>187</v>
      </c>
      <c r="Q1022" s="29" t="n">
        <v>2391.2</v>
      </c>
      <c r="R1022" s="27" t="s">
        <v>130</v>
      </c>
      <c r="S1022" s="27" t="s">
        <v>131</v>
      </c>
      <c r="T1022" s="27" t="n">
        <v>4</v>
      </c>
      <c r="U1022" s="27" t="n">
        <f aca="false">YEAR(E1022)</f>
        <v>2024</v>
      </c>
      <c r="V1022" s="27" t="str">
        <f aca="false">TEXT(E1022,"MMM-YYYY")</f>
        <v>Apr-2024</v>
      </c>
      <c r="W1022" s="27" t="n">
        <f aca="false">MONTH(E1022)</f>
        <v>4</v>
      </c>
      <c r="X1022" s="27" t="str">
        <f aca="false">TEXT(WEEKDAY(E1022,2),"0")&amp;" - "&amp;TEXT(E1022,"dddd")</f>
        <v>7 - Sunday</v>
      </c>
      <c r="Y1022" s="27" t="str">
        <f aca="false">_xlfn.IFS(C1022&lt;18,"Child (0-17)",C1022&lt;40,"Young Adult (18-39)",C1022&lt;60,"Adult (40-59)",TRUE(),"Senior (60+)")</f>
        <v>Young Adult (18-39)</v>
      </c>
      <c r="Z1022" s="27" t="n">
        <f aca="false">ROUND(G1022-E1022,0)</f>
        <v>1</v>
      </c>
      <c r="AA1022" s="27" t="n">
        <f aca="false">L1022+M1022</f>
        <v>57</v>
      </c>
      <c r="AB1022" s="27" t="n">
        <f aca="false">IFERROR(ROUND(Q1022/AA1022,2),0)</f>
        <v>41.95</v>
      </c>
      <c r="AC1022" s="27" t="str">
        <f aca="false">IF(AND(K1022="Critical",N1022="No"),"URGENT - No Bed","Normal")</f>
        <v>Normal</v>
      </c>
      <c r="AD1022" s="33" t="n">
        <f aca="false">INDEX(Lookup_Tables!$B$3:$B$12,MATCH(H1022,Lookup_Tables!$A$3:$A$12,0))</f>
        <v>4400000</v>
      </c>
      <c r="AE1022" s="27" t="str">
        <f aca="false">INDEX(Lookup_Tables!$C$3:$C$12,MATCH(H1022,Lookup_Tables!$A$3:$A$12,0))</f>
        <v>Dr. Neha Chopra</v>
      </c>
      <c r="AF1022" s="27" t="str">
        <f aca="false">IFERROR(INDEX(Lookup_Tables!$F$16:$F$45,MATCH(I1022,Lookup_Tables!$E$16:$E$45,0)),"N/A")</f>
        <v>EMP218</v>
      </c>
      <c r="AG1022" s="27" t="n">
        <f aca="false">_xlfn.IFS(R1022="Recovered",4,R1022="Referred",3,R1022="Admitted",2,R1022="Deceased",1,TRUE(),0)</f>
        <v>4</v>
      </c>
      <c r="AH1022" s="27" t="str">
        <f aca="false">IF(T1022&gt;=4,"Satisfied",IF(T1022&gt;=3,"Neutral","Needs Improvement"))</f>
        <v>Satisfied</v>
      </c>
    </row>
    <row r="1023" customFormat="false" ht="15" hidden="false" customHeight="false" outlineLevel="0" collapsed="false">
      <c r="A1023" s="30" t="s">
        <v>2579</v>
      </c>
      <c r="B1023" s="30" t="s">
        <v>2188</v>
      </c>
      <c r="C1023" s="30" t="n">
        <v>31</v>
      </c>
      <c r="D1023" s="30" t="s">
        <v>121</v>
      </c>
      <c r="E1023" s="31" t="n">
        <v>45508</v>
      </c>
      <c r="F1023" s="30" t="s">
        <v>265</v>
      </c>
      <c r="G1023" s="31" t="n">
        <v>45508</v>
      </c>
      <c r="H1023" s="30" t="s">
        <v>146</v>
      </c>
      <c r="I1023" s="30" t="s">
        <v>309</v>
      </c>
      <c r="J1023" s="30" t="s">
        <v>568</v>
      </c>
      <c r="K1023" s="30" t="s">
        <v>138</v>
      </c>
      <c r="L1023" s="30" t="n">
        <v>55</v>
      </c>
      <c r="M1023" s="30" t="n">
        <v>16</v>
      </c>
      <c r="N1023" s="30" t="s">
        <v>127</v>
      </c>
      <c r="O1023" s="30" t="s">
        <v>139</v>
      </c>
      <c r="P1023" s="30" t="s">
        <v>129</v>
      </c>
      <c r="Q1023" s="32" t="n">
        <v>1977.68</v>
      </c>
      <c r="R1023" s="30" t="s">
        <v>268</v>
      </c>
      <c r="S1023" s="30" t="s">
        <v>141</v>
      </c>
      <c r="T1023" s="30" t="n">
        <v>3</v>
      </c>
      <c r="U1023" s="30" t="n">
        <f aca="false">YEAR(E1023)</f>
        <v>2024</v>
      </c>
      <c r="V1023" s="30" t="str">
        <f aca="false">TEXT(E1023,"MMM-YYYY")</f>
        <v>Aug-2024</v>
      </c>
      <c r="W1023" s="30" t="n">
        <f aca="false">MONTH(E1023)</f>
        <v>8</v>
      </c>
      <c r="X1023" s="30" t="str">
        <f aca="false">TEXT(WEEKDAY(E1023,2),"0")&amp;" - "&amp;TEXT(E1023,"dddd")</f>
        <v>7 - Sunday</v>
      </c>
      <c r="Y1023" s="30" t="str">
        <f aca="false">_xlfn.IFS(C1023&lt;18,"Child (0-17)",C1023&lt;40,"Young Adult (18-39)",C1023&lt;60,"Adult (40-59)",TRUE(),"Senior (60+)")</f>
        <v>Young Adult (18-39)</v>
      </c>
      <c r="Z1023" s="30" t="n">
        <f aca="false">ROUND(G1023-E1023,0)</f>
        <v>0</v>
      </c>
      <c r="AA1023" s="30" t="n">
        <f aca="false">L1023+M1023</f>
        <v>71</v>
      </c>
      <c r="AB1023" s="30" t="n">
        <f aca="false">IFERROR(ROUND(Q1023/AA1023,2),0)</f>
        <v>27.85</v>
      </c>
      <c r="AC1023" s="30" t="str">
        <f aca="false">IF(AND(K1023="Critical",N1023="No"),"URGENT - No Bed","Normal")</f>
        <v>Normal</v>
      </c>
      <c r="AD1023" s="34" t="n">
        <f aca="false">INDEX(Lookup_Tables!$B$3:$B$12,MATCH(H1023,Lookup_Tables!$A$3:$A$12,0))</f>
        <v>2700000</v>
      </c>
      <c r="AE1023" s="30" t="str">
        <f aca="false">INDEX(Lookup_Tables!$C$3:$C$12,MATCH(H1023,Lookup_Tables!$A$3:$A$12,0))</f>
        <v>Dr. Vikram Singh</v>
      </c>
      <c r="AF1023" s="30" t="str">
        <f aca="false">IFERROR(INDEX(Lookup_Tables!$F$16:$F$45,MATCH(I1023,Lookup_Tables!$E$16:$E$45,0)),"N/A")</f>
        <v>EMP228</v>
      </c>
      <c r="AG1023" s="30" t="n">
        <f aca="false">_xlfn.IFS(R1023="Recovered",4,R1023="Referred",3,R1023="Admitted",2,R1023="Deceased",1,TRUE(),0)</f>
        <v>3</v>
      </c>
      <c r="AH1023" s="30" t="str">
        <f aca="false">IF(T1023&gt;=4,"Satisfied",IF(T1023&gt;=3,"Neutral","Needs Improvement"))</f>
        <v>Neutral</v>
      </c>
    </row>
    <row r="1024" customFormat="false" ht="15" hidden="false" customHeight="false" outlineLevel="0" collapsed="false">
      <c r="A1024" s="27" t="s">
        <v>2214</v>
      </c>
      <c r="B1024" s="27" t="s">
        <v>2215</v>
      </c>
      <c r="C1024" s="27" t="n">
        <v>25</v>
      </c>
      <c r="D1024" s="27" t="s">
        <v>121</v>
      </c>
      <c r="E1024" s="28" t="n">
        <v>45503</v>
      </c>
      <c r="F1024" s="27" t="s">
        <v>299</v>
      </c>
      <c r="G1024" s="28" t="n">
        <v>45508</v>
      </c>
      <c r="H1024" s="27" t="s">
        <v>161</v>
      </c>
      <c r="I1024" s="27" t="s">
        <v>538</v>
      </c>
      <c r="J1024" s="27" t="s">
        <v>426</v>
      </c>
      <c r="K1024" s="27" t="s">
        <v>126</v>
      </c>
      <c r="L1024" s="27" t="n">
        <v>26</v>
      </c>
      <c r="M1024" s="27" t="n">
        <v>85</v>
      </c>
      <c r="N1024" s="27" t="s">
        <v>186</v>
      </c>
      <c r="O1024" s="27" t="s">
        <v>149</v>
      </c>
      <c r="P1024" s="27" t="s">
        <v>187</v>
      </c>
      <c r="Q1024" s="29" t="n">
        <v>7218.67</v>
      </c>
      <c r="R1024" s="27" t="s">
        <v>172</v>
      </c>
      <c r="S1024" s="27" t="s">
        <v>223</v>
      </c>
      <c r="T1024" s="27" t="n">
        <v>4</v>
      </c>
      <c r="U1024" s="27" t="n">
        <f aca="false">YEAR(E1024)</f>
        <v>2024</v>
      </c>
      <c r="V1024" s="27" t="str">
        <f aca="false">TEXT(E1024,"MMM-YYYY")</f>
        <v>Jul-2024</v>
      </c>
      <c r="W1024" s="27" t="n">
        <f aca="false">MONTH(E1024)</f>
        <v>7</v>
      </c>
      <c r="X1024" s="27" t="str">
        <f aca="false">TEXT(WEEKDAY(E1024,2),"0")&amp;" - "&amp;TEXT(E1024,"dddd")</f>
        <v>2 - Tuesday</v>
      </c>
      <c r="Y1024" s="27" t="str">
        <f aca="false">_xlfn.IFS(C1024&lt;18,"Child (0-17)",C1024&lt;40,"Young Adult (18-39)",C1024&lt;60,"Adult (40-59)",TRUE(),"Senior (60+)")</f>
        <v>Young Adult (18-39)</v>
      </c>
      <c r="Z1024" s="27" t="n">
        <f aca="false">ROUND(G1024-E1024,0)</f>
        <v>5</v>
      </c>
      <c r="AA1024" s="27" t="n">
        <f aca="false">L1024+M1024</f>
        <v>111</v>
      </c>
      <c r="AB1024" s="27" t="n">
        <f aca="false">IFERROR(ROUND(Q1024/AA1024,2),0)</f>
        <v>65.03</v>
      </c>
      <c r="AC1024" s="27" t="str">
        <f aca="false">IF(AND(K1024="Critical",N1024="No"),"URGENT - No Bed","Normal")</f>
        <v>Normal</v>
      </c>
      <c r="AD1024" s="33" t="n">
        <f aca="false">INDEX(Lookup_Tables!$B$3:$B$12,MATCH(H1024,Lookup_Tables!$A$3:$A$12,0))</f>
        <v>3600000</v>
      </c>
      <c r="AE1024" s="27" t="str">
        <f aca="false">INDEX(Lookup_Tables!$C$3:$C$12,MATCH(H1024,Lookup_Tables!$A$3:$A$12,0))</f>
        <v>Dr. Sameer Joshi</v>
      </c>
      <c r="AF1024" s="27" t="str">
        <f aca="false">IFERROR(INDEX(Lookup_Tables!$F$16:$F$45,MATCH(I1024,Lookup_Tables!$E$16:$E$45,0)),"N/A")</f>
        <v>EMP221</v>
      </c>
      <c r="AG1024" s="27" t="n">
        <f aca="false">_xlfn.IFS(R1024="Recovered",4,R1024="Referred",3,R1024="Admitted",2,R1024="Deceased",1,TRUE(),0)</f>
        <v>2</v>
      </c>
      <c r="AH1024" s="27" t="str">
        <f aca="false">IF(T1024&gt;=4,"Satisfied",IF(T1024&gt;=3,"Neutral","Needs Improvement"))</f>
        <v>Satisfied</v>
      </c>
    </row>
    <row r="1025" customFormat="false" ht="15" hidden="false" customHeight="false" outlineLevel="0" collapsed="false">
      <c r="A1025" s="30" t="s">
        <v>6026</v>
      </c>
      <c r="B1025" s="30" t="s">
        <v>955</v>
      </c>
      <c r="C1025" s="30" t="n">
        <v>42</v>
      </c>
      <c r="D1025" s="30" t="s">
        <v>181</v>
      </c>
      <c r="E1025" s="31" t="n">
        <v>45300</v>
      </c>
      <c r="F1025" s="30" t="s">
        <v>759</v>
      </c>
      <c r="G1025" s="31" t="n">
        <v>45311</v>
      </c>
      <c r="H1025" s="30" t="s">
        <v>242</v>
      </c>
      <c r="I1025" s="30" t="s">
        <v>243</v>
      </c>
      <c r="J1025" s="30" t="s">
        <v>244</v>
      </c>
      <c r="K1025" s="30" t="s">
        <v>202</v>
      </c>
      <c r="L1025" s="30" t="n">
        <v>11</v>
      </c>
      <c r="M1025" s="30" t="n">
        <v>168</v>
      </c>
      <c r="N1025" s="30" t="s">
        <v>186</v>
      </c>
      <c r="O1025" s="30" t="s">
        <v>139</v>
      </c>
      <c r="P1025" s="30" t="s">
        <v>187</v>
      </c>
      <c r="Q1025" s="32" t="n">
        <v>17761.78</v>
      </c>
      <c r="R1025" s="30" t="s">
        <v>172</v>
      </c>
      <c r="S1025" s="30" t="s">
        <v>151</v>
      </c>
      <c r="T1025" s="30" t="n">
        <v>3</v>
      </c>
      <c r="U1025" s="30" t="n">
        <f aca="false">YEAR(E1025)</f>
        <v>2024</v>
      </c>
      <c r="V1025" s="30" t="str">
        <f aca="false">TEXT(E1025,"MMM-YYYY")</f>
        <v>Jan-2024</v>
      </c>
      <c r="W1025" s="30" t="n">
        <f aca="false">MONTH(E1025)</f>
        <v>1</v>
      </c>
      <c r="X1025" s="30" t="str">
        <f aca="false">TEXT(WEEKDAY(E1025,2),"0")&amp;" - "&amp;TEXT(E1025,"dddd")</f>
        <v>2 - Tuesday</v>
      </c>
      <c r="Y1025" s="30" t="str">
        <f aca="false">_xlfn.IFS(C1025&lt;18,"Child (0-17)",C1025&lt;40,"Young Adult (18-39)",C1025&lt;60,"Adult (40-59)",TRUE(),"Senior (60+)")</f>
        <v>Adult (40-59)</v>
      </c>
      <c r="Z1025" s="30" t="n">
        <f aca="false">ROUND(G1025-E1025,0)</f>
        <v>11</v>
      </c>
      <c r="AA1025" s="30" t="n">
        <f aca="false">L1025+M1025</f>
        <v>179</v>
      </c>
      <c r="AB1025" s="30" t="n">
        <f aca="false">IFERROR(ROUND(Q1025/AA1025,2),0)</f>
        <v>99.23</v>
      </c>
      <c r="AC1025" s="30" t="str">
        <f aca="false">IF(AND(K1025="Critical",N1025="No"),"URGENT - No Bed","Normal")</f>
        <v>Normal</v>
      </c>
      <c r="AD1025" s="34" t="n">
        <f aca="false">INDEX(Lookup_Tables!$B$3:$B$12,MATCH(H1025,Lookup_Tables!$A$3:$A$12,0))</f>
        <v>3000000</v>
      </c>
      <c r="AE1025" s="30" t="str">
        <f aca="false">INDEX(Lookup_Tables!$C$3:$C$12,MATCH(H1025,Lookup_Tables!$A$3:$A$12,0))</f>
        <v>Dr. Pooja Iyer</v>
      </c>
      <c r="AF1025" s="30" t="str">
        <f aca="false">IFERROR(INDEX(Lookup_Tables!$F$16:$F$45,MATCH(I1025,Lookup_Tables!$E$16:$E$45,0)),"N/A")</f>
        <v>EMP214</v>
      </c>
      <c r="AG1025" s="30" t="n">
        <f aca="false">_xlfn.IFS(R1025="Recovered",4,R1025="Referred",3,R1025="Admitted",2,R1025="Deceased",1,TRUE(),0)</f>
        <v>2</v>
      </c>
      <c r="AH1025" s="30" t="str">
        <f aca="false">IF(T1025&gt;=4,"Satisfied",IF(T1025&gt;=3,"Neutral","Needs Improvement"))</f>
        <v>Neutral</v>
      </c>
    </row>
    <row r="1026" customFormat="false" ht="15" hidden="false" customHeight="false" outlineLevel="0" collapsed="false">
      <c r="A1026" s="27" t="s">
        <v>3957</v>
      </c>
      <c r="B1026" s="27" t="s">
        <v>2818</v>
      </c>
      <c r="C1026" s="27" t="n">
        <v>35</v>
      </c>
      <c r="D1026" s="27" t="s">
        <v>181</v>
      </c>
      <c r="E1026" s="28" t="n">
        <v>45380</v>
      </c>
      <c r="F1026" s="27" t="s">
        <v>381</v>
      </c>
      <c r="G1026" s="28" t="n">
        <v>45382</v>
      </c>
      <c r="H1026" s="27" t="s">
        <v>123</v>
      </c>
      <c r="I1026" s="27" t="s">
        <v>155</v>
      </c>
      <c r="J1026" s="27" t="s">
        <v>227</v>
      </c>
      <c r="K1026" s="27" t="s">
        <v>126</v>
      </c>
      <c r="L1026" s="27" t="n">
        <v>32</v>
      </c>
      <c r="M1026" s="27" t="n">
        <v>45</v>
      </c>
      <c r="N1026" s="27" t="s">
        <v>186</v>
      </c>
      <c r="O1026" s="27" t="s">
        <v>139</v>
      </c>
      <c r="P1026" s="27" t="s">
        <v>187</v>
      </c>
      <c r="Q1026" s="29" t="n">
        <v>7769.52</v>
      </c>
      <c r="R1026" s="27" t="s">
        <v>130</v>
      </c>
      <c r="S1026" s="27" t="s">
        <v>131</v>
      </c>
      <c r="T1026" s="27" t="n">
        <v>4</v>
      </c>
      <c r="U1026" s="27" t="n">
        <f aca="false">YEAR(E1026)</f>
        <v>2024</v>
      </c>
      <c r="V1026" s="27" t="str">
        <f aca="false">TEXT(E1026,"MMM-YYYY")</f>
        <v>Mar-2024</v>
      </c>
      <c r="W1026" s="27" t="n">
        <f aca="false">MONTH(E1026)</f>
        <v>3</v>
      </c>
      <c r="X1026" s="27" t="str">
        <f aca="false">TEXT(WEEKDAY(E1026,2),"0")&amp;" - "&amp;TEXT(E1026,"dddd")</f>
        <v>5 - Friday</v>
      </c>
      <c r="Y1026" s="27" t="str">
        <f aca="false">_xlfn.IFS(C1026&lt;18,"Child (0-17)",C1026&lt;40,"Young Adult (18-39)",C1026&lt;60,"Adult (40-59)",TRUE(),"Senior (60+)")</f>
        <v>Young Adult (18-39)</v>
      </c>
      <c r="Z1026" s="27" t="n">
        <f aca="false">ROUND(G1026-E1026,0)</f>
        <v>2</v>
      </c>
      <c r="AA1026" s="27" t="n">
        <f aca="false">L1026+M1026</f>
        <v>77</v>
      </c>
      <c r="AB1026" s="27" t="n">
        <f aca="false">IFERROR(ROUND(Q1026/AA1026,2),0)</f>
        <v>100.9</v>
      </c>
      <c r="AC1026" s="27" t="str">
        <f aca="false">IF(AND(K1026="Critical",N1026="No"),"URGENT - No Bed","Normal")</f>
        <v>Normal</v>
      </c>
      <c r="AD1026" s="33" t="n">
        <f aca="false">INDEX(Lookup_Tables!$B$3:$B$12,MATCH(H1026,Lookup_Tables!$A$3:$A$12,0))</f>
        <v>2200000</v>
      </c>
      <c r="AE1026" s="27" t="str">
        <f aca="false">INDEX(Lookup_Tables!$C$3:$C$12,MATCH(H1026,Lookup_Tables!$A$3:$A$12,0))</f>
        <v>Dr. Rohan Das</v>
      </c>
      <c r="AF1026" s="27" t="str">
        <f aca="false">IFERROR(INDEX(Lookup_Tables!$F$16:$F$45,MATCH(I1026,Lookup_Tables!$E$16:$E$45,0)),"N/A")</f>
        <v>EMP203</v>
      </c>
      <c r="AG1026" s="27" t="n">
        <f aca="false">_xlfn.IFS(R1026="Recovered",4,R1026="Referred",3,R1026="Admitted",2,R1026="Deceased",1,TRUE(),0)</f>
        <v>4</v>
      </c>
      <c r="AH1026" s="27" t="str">
        <f aca="false">IF(T1026&gt;=4,"Satisfied",IF(T1026&gt;=3,"Neutral","Needs Improvement"))</f>
        <v>Satisfied</v>
      </c>
    </row>
    <row r="1027" customFormat="false" ht="15" hidden="false" customHeight="false" outlineLevel="0" collapsed="false">
      <c r="A1027" s="30" t="s">
        <v>3405</v>
      </c>
      <c r="B1027" s="30" t="s">
        <v>1232</v>
      </c>
      <c r="C1027" s="30" t="n">
        <v>58</v>
      </c>
      <c r="D1027" s="30" t="s">
        <v>121</v>
      </c>
      <c r="E1027" s="31" t="n">
        <v>45503</v>
      </c>
      <c r="F1027" s="30" t="s">
        <v>1524</v>
      </c>
      <c r="G1027" s="31" t="n">
        <v>45505</v>
      </c>
      <c r="H1027" s="30" t="s">
        <v>236</v>
      </c>
      <c r="I1027" s="30" t="s">
        <v>237</v>
      </c>
      <c r="J1027" s="30" t="s">
        <v>287</v>
      </c>
      <c r="K1027" s="30" t="s">
        <v>156</v>
      </c>
      <c r="L1027" s="30" t="n">
        <v>25</v>
      </c>
      <c r="M1027" s="30" t="n">
        <v>57</v>
      </c>
      <c r="N1027" s="30" t="s">
        <v>127</v>
      </c>
      <c r="O1027" s="30" t="s">
        <v>139</v>
      </c>
      <c r="P1027" s="30" t="s">
        <v>187</v>
      </c>
      <c r="Q1027" s="32" t="n">
        <v>4479.67</v>
      </c>
      <c r="R1027" s="30" t="s">
        <v>130</v>
      </c>
      <c r="S1027" s="30" t="s">
        <v>335</v>
      </c>
      <c r="T1027" s="30" t="n">
        <v>3</v>
      </c>
      <c r="U1027" s="30" t="n">
        <f aca="false">YEAR(E1027)</f>
        <v>2024</v>
      </c>
      <c r="V1027" s="30" t="str">
        <f aca="false">TEXT(E1027,"MMM-YYYY")</f>
        <v>Jul-2024</v>
      </c>
      <c r="W1027" s="30" t="n">
        <f aca="false">MONTH(E1027)</f>
        <v>7</v>
      </c>
      <c r="X1027" s="30" t="str">
        <f aca="false">TEXT(WEEKDAY(E1027,2),"0")&amp;" - "&amp;TEXT(E1027,"dddd")</f>
        <v>2 - Tuesday</v>
      </c>
      <c r="Y1027" s="30" t="str">
        <f aca="false">_xlfn.IFS(C1027&lt;18,"Child (0-17)",C1027&lt;40,"Young Adult (18-39)",C1027&lt;60,"Adult (40-59)",TRUE(),"Senior (60+)")</f>
        <v>Adult (40-59)</v>
      </c>
      <c r="Z1027" s="30" t="n">
        <f aca="false">ROUND(G1027-E1027,0)</f>
        <v>2</v>
      </c>
      <c r="AA1027" s="30" t="n">
        <f aca="false">L1027+M1027</f>
        <v>82</v>
      </c>
      <c r="AB1027" s="30" t="n">
        <f aca="false">IFERROR(ROUND(Q1027/AA1027,2),0)</f>
        <v>54.63</v>
      </c>
      <c r="AC1027" s="30" t="str">
        <f aca="false">IF(AND(K1027="Critical",N1027="No"),"URGENT - No Bed","Normal")</f>
        <v>Normal</v>
      </c>
      <c r="AD1027" s="34" t="n">
        <f aca="false">INDEX(Lookup_Tables!$B$3:$B$12,MATCH(H1027,Lookup_Tables!$A$3:$A$12,0))</f>
        <v>3900000</v>
      </c>
      <c r="AE1027" s="30" t="str">
        <f aca="false">INDEX(Lookup_Tables!$C$3:$C$12,MATCH(H1027,Lookup_Tables!$A$3:$A$12,0))</f>
        <v>Dr. Rina Mehta</v>
      </c>
      <c r="AF1027" s="30" t="str">
        <f aca="false">IFERROR(INDEX(Lookup_Tables!$F$16:$F$45,MATCH(I1027,Lookup_Tables!$E$16:$E$45,0)),"N/A")</f>
        <v>EMP215</v>
      </c>
      <c r="AG1027" s="30" t="n">
        <f aca="false">_xlfn.IFS(R1027="Recovered",4,R1027="Referred",3,R1027="Admitted",2,R1027="Deceased",1,TRUE(),0)</f>
        <v>4</v>
      </c>
      <c r="AH1027" s="30" t="str">
        <f aca="false">IF(T1027&gt;=4,"Satisfied",IF(T1027&gt;=3,"Neutral","Needs Improvement"))</f>
        <v>Neutral</v>
      </c>
    </row>
    <row r="1028" customFormat="false" ht="15" hidden="false" customHeight="false" outlineLevel="0" collapsed="false">
      <c r="A1028" s="27" t="s">
        <v>4493</v>
      </c>
      <c r="B1028" s="27" t="s">
        <v>3144</v>
      </c>
      <c r="C1028" s="27" t="n">
        <v>28</v>
      </c>
      <c r="D1028" s="27" t="s">
        <v>121</v>
      </c>
      <c r="E1028" s="28" t="n">
        <v>45347</v>
      </c>
      <c r="F1028" s="27" t="s">
        <v>450</v>
      </c>
      <c r="G1028" s="28" t="n">
        <v>45348</v>
      </c>
      <c r="H1028" s="27" t="s">
        <v>217</v>
      </c>
      <c r="I1028" s="27" t="s">
        <v>344</v>
      </c>
      <c r="J1028" s="27" t="s">
        <v>294</v>
      </c>
      <c r="K1028" s="27" t="s">
        <v>156</v>
      </c>
      <c r="L1028" s="27" t="n">
        <v>41</v>
      </c>
      <c r="M1028" s="27" t="n">
        <v>58</v>
      </c>
      <c r="N1028" s="27" t="s">
        <v>186</v>
      </c>
      <c r="O1028" s="27" t="s">
        <v>128</v>
      </c>
      <c r="P1028" s="27" t="s">
        <v>140</v>
      </c>
      <c r="Q1028" s="29" t="n">
        <v>3534.28</v>
      </c>
      <c r="R1028" s="27" t="s">
        <v>268</v>
      </c>
      <c r="S1028" s="27" t="s">
        <v>223</v>
      </c>
      <c r="T1028" s="27" t="n">
        <v>3</v>
      </c>
      <c r="U1028" s="27" t="n">
        <f aca="false">YEAR(E1028)</f>
        <v>2024</v>
      </c>
      <c r="V1028" s="27" t="str">
        <f aca="false">TEXT(E1028,"MMM-YYYY")</f>
        <v>Feb-2024</v>
      </c>
      <c r="W1028" s="27" t="n">
        <f aca="false">MONTH(E1028)</f>
        <v>2</v>
      </c>
      <c r="X1028" s="27" t="str">
        <f aca="false">TEXT(WEEKDAY(E1028,2),"0")&amp;" - "&amp;TEXT(E1028,"dddd")</f>
        <v>7 - Sunday</v>
      </c>
      <c r="Y1028" s="27" t="str">
        <f aca="false">_xlfn.IFS(C1028&lt;18,"Child (0-17)",C1028&lt;40,"Young Adult (18-39)",C1028&lt;60,"Adult (40-59)",TRUE(),"Senior (60+)")</f>
        <v>Young Adult (18-39)</v>
      </c>
      <c r="Z1028" s="27" t="n">
        <f aca="false">ROUND(G1028-E1028,0)</f>
        <v>1</v>
      </c>
      <c r="AA1028" s="27" t="n">
        <f aca="false">L1028+M1028</f>
        <v>99</v>
      </c>
      <c r="AB1028" s="27" t="n">
        <f aca="false">IFERROR(ROUND(Q1028/AA1028,2),0)</f>
        <v>35.7</v>
      </c>
      <c r="AC1028" s="27" t="str">
        <f aca="false">IF(AND(K1028="Critical",N1028="No"),"URGENT - No Bed","Normal")</f>
        <v>Normal</v>
      </c>
      <c r="AD1028" s="33" t="n">
        <f aca="false">INDEX(Lookup_Tables!$B$3:$B$12,MATCH(H1028,Lookup_Tables!$A$3:$A$12,0))</f>
        <v>4200000</v>
      </c>
      <c r="AE1028" s="27" t="str">
        <f aca="false">INDEX(Lookup_Tables!$C$3:$C$12,MATCH(H1028,Lookup_Tables!$A$3:$A$12,0))</f>
        <v>Dr. Anil Kapoor</v>
      </c>
      <c r="AF1028" s="27" t="str">
        <f aca="false">IFERROR(INDEX(Lookup_Tables!$F$16:$F$45,MATCH(I1028,Lookup_Tables!$E$16:$E$45,0)),"N/A")</f>
        <v>EMP201</v>
      </c>
      <c r="AG1028" s="27" t="n">
        <f aca="false">_xlfn.IFS(R1028="Recovered",4,R1028="Referred",3,R1028="Admitted",2,R1028="Deceased",1,TRUE(),0)</f>
        <v>3</v>
      </c>
      <c r="AH1028" s="27" t="str">
        <f aca="false">IF(T1028&gt;=4,"Satisfied",IF(T1028&gt;=3,"Neutral","Needs Improvement"))</f>
        <v>Neutral</v>
      </c>
    </row>
    <row r="1029" customFormat="false" ht="15" hidden="false" customHeight="false" outlineLevel="0" collapsed="false">
      <c r="A1029" s="30" t="s">
        <v>1592</v>
      </c>
      <c r="B1029" s="30" t="s">
        <v>507</v>
      </c>
      <c r="C1029" s="30" t="n">
        <v>15</v>
      </c>
      <c r="D1029" s="30" t="s">
        <v>121</v>
      </c>
      <c r="E1029" s="31" t="n">
        <v>45543</v>
      </c>
      <c r="F1029" s="30" t="s">
        <v>1593</v>
      </c>
      <c r="G1029" s="31" t="n">
        <v>45543</v>
      </c>
      <c r="H1029" s="30" t="s">
        <v>242</v>
      </c>
      <c r="I1029" s="30" t="s">
        <v>466</v>
      </c>
      <c r="J1029" s="30" t="s">
        <v>316</v>
      </c>
      <c r="K1029" s="30" t="s">
        <v>138</v>
      </c>
      <c r="L1029" s="30" t="n">
        <v>75</v>
      </c>
      <c r="M1029" s="30" t="n">
        <v>20</v>
      </c>
      <c r="N1029" s="30" t="s">
        <v>127</v>
      </c>
      <c r="O1029" s="30" t="s">
        <v>149</v>
      </c>
      <c r="P1029" s="30" t="s">
        <v>150</v>
      </c>
      <c r="Q1029" s="32" t="n">
        <v>1493.64</v>
      </c>
      <c r="R1029" s="30" t="s">
        <v>130</v>
      </c>
      <c r="S1029" s="30" t="s">
        <v>197</v>
      </c>
      <c r="T1029" s="30" t="n">
        <v>3</v>
      </c>
      <c r="U1029" s="30" t="n">
        <f aca="false">YEAR(E1029)</f>
        <v>2024</v>
      </c>
      <c r="V1029" s="30" t="str">
        <f aca="false">TEXT(E1029,"MMM-YYYY")</f>
        <v>Sep-2024</v>
      </c>
      <c r="W1029" s="30" t="n">
        <f aca="false">MONTH(E1029)</f>
        <v>9</v>
      </c>
      <c r="X1029" s="30" t="str">
        <f aca="false">TEXT(WEEKDAY(E1029,2),"0")&amp;" - "&amp;TEXT(E1029,"dddd")</f>
        <v>7 - Sunday</v>
      </c>
      <c r="Y1029" s="30" t="str">
        <f aca="false">_xlfn.IFS(C1029&lt;18,"Child (0-17)",C1029&lt;40,"Young Adult (18-39)",C1029&lt;60,"Adult (40-59)",TRUE(),"Senior (60+)")</f>
        <v>Child (0-17)</v>
      </c>
      <c r="Z1029" s="30" t="n">
        <f aca="false">ROUND(G1029-E1029,0)</f>
        <v>0</v>
      </c>
      <c r="AA1029" s="30" t="n">
        <f aca="false">L1029+M1029</f>
        <v>95</v>
      </c>
      <c r="AB1029" s="30" t="n">
        <f aca="false">IFERROR(ROUND(Q1029/AA1029,2),0)</f>
        <v>15.72</v>
      </c>
      <c r="AC1029" s="30" t="str">
        <f aca="false">IF(AND(K1029="Critical",N1029="No"),"URGENT - No Bed","Normal")</f>
        <v>Normal</v>
      </c>
      <c r="AD1029" s="34" t="n">
        <f aca="false">INDEX(Lookup_Tables!$B$3:$B$12,MATCH(H1029,Lookup_Tables!$A$3:$A$12,0))</f>
        <v>3000000</v>
      </c>
      <c r="AE1029" s="30" t="str">
        <f aca="false">INDEX(Lookup_Tables!$C$3:$C$12,MATCH(H1029,Lookup_Tables!$A$3:$A$12,0))</f>
        <v>Dr. Pooja Iyer</v>
      </c>
      <c r="AF1029" s="30" t="str">
        <f aca="false">IFERROR(INDEX(Lookup_Tables!$F$16:$F$45,MATCH(I1029,Lookup_Tables!$E$16:$E$45,0)),"N/A")</f>
        <v>EMP212</v>
      </c>
      <c r="AG1029" s="30" t="n">
        <f aca="false">_xlfn.IFS(R1029="Recovered",4,R1029="Referred",3,R1029="Admitted",2,R1029="Deceased",1,TRUE(),0)</f>
        <v>4</v>
      </c>
      <c r="AH1029" s="30" t="str">
        <f aca="false">IF(T1029&gt;=4,"Satisfied",IF(T1029&gt;=3,"Neutral","Needs Improvement"))</f>
        <v>Neutral</v>
      </c>
    </row>
    <row r="1030" customFormat="false" ht="15" hidden="false" customHeight="false" outlineLevel="0" collapsed="false">
      <c r="A1030" s="27" t="s">
        <v>4610</v>
      </c>
      <c r="B1030" s="27" t="s">
        <v>604</v>
      </c>
      <c r="C1030" s="27" t="n">
        <v>32</v>
      </c>
      <c r="D1030" s="27" t="s">
        <v>181</v>
      </c>
      <c r="E1030" s="28" t="n">
        <v>45353</v>
      </c>
      <c r="F1030" s="27" t="s">
        <v>290</v>
      </c>
      <c r="G1030" s="28" t="n">
        <v>45353</v>
      </c>
      <c r="H1030" s="27" t="s">
        <v>135</v>
      </c>
      <c r="I1030" s="27" t="s">
        <v>278</v>
      </c>
      <c r="J1030" s="27" t="s">
        <v>252</v>
      </c>
      <c r="K1030" s="27" t="s">
        <v>138</v>
      </c>
      <c r="L1030" s="27" t="n">
        <v>40</v>
      </c>
      <c r="M1030" s="27" t="n">
        <v>41</v>
      </c>
      <c r="N1030" s="27" t="s">
        <v>127</v>
      </c>
      <c r="O1030" s="27" t="s">
        <v>149</v>
      </c>
      <c r="P1030" s="27" t="s">
        <v>150</v>
      </c>
      <c r="Q1030" s="29" t="n">
        <v>2591.66</v>
      </c>
      <c r="R1030" s="27" t="s">
        <v>130</v>
      </c>
      <c r="S1030" s="27" t="s">
        <v>141</v>
      </c>
      <c r="T1030" s="27" t="n">
        <v>5</v>
      </c>
      <c r="U1030" s="27" t="n">
        <f aca="false">YEAR(E1030)</f>
        <v>2024</v>
      </c>
      <c r="V1030" s="27" t="str">
        <f aca="false">TEXT(E1030,"MMM-YYYY")</f>
        <v>Mar-2024</v>
      </c>
      <c r="W1030" s="27" t="n">
        <f aca="false">MONTH(E1030)</f>
        <v>3</v>
      </c>
      <c r="X1030" s="27" t="str">
        <f aca="false">TEXT(WEEKDAY(E1030,2),"0")&amp;" - "&amp;TEXT(E1030,"dddd")</f>
        <v>6 - Saturday</v>
      </c>
      <c r="Y1030" s="27" t="str">
        <f aca="false">_xlfn.IFS(C1030&lt;18,"Child (0-17)",C1030&lt;40,"Young Adult (18-39)",C1030&lt;60,"Adult (40-59)",TRUE(),"Senior (60+)")</f>
        <v>Young Adult (18-39)</v>
      </c>
      <c r="Z1030" s="27" t="n">
        <f aca="false">ROUND(G1030-E1030,0)</f>
        <v>0</v>
      </c>
      <c r="AA1030" s="27" t="n">
        <f aca="false">L1030+M1030</f>
        <v>81</v>
      </c>
      <c r="AB1030" s="27" t="n">
        <f aca="false">IFERROR(ROUND(Q1030/AA1030,2),0)</f>
        <v>32</v>
      </c>
      <c r="AC1030" s="27" t="str">
        <f aca="false">IF(AND(K1030="Critical",N1030="No"),"URGENT - No Bed","Normal")</f>
        <v>Normal</v>
      </c>
      <c r="AD1030" s="33" t="n">
        <f aca="false">INDEX(Lookup_Tables!$B$3:$B$12,MATCH(H1030,Lookup_Tables!$A$3:$A$12,0))</f>
        <v>4600000</v>
      </c>
      <c r="AE1030" s="27" t="str">
        <f aca="false">INDEX(Lookup_Tables!$C$3:$C$12,MATCH(H1030,Lookup_Tables!$A$3:$A$12,0))</f>
        <v>Dr. Farhan Khan</v>
      </c>
      <c r="AF1030" s="27" t="str">
        <f aca="false">IFERROR(INDEX(Lookup_Tables!$F$16:$F$45,MATCH(I1030,Lookup_Tables!$E$16:$E$45,0)),"N/A")</f>
        <v>EMP208</v>
      </c>
      <c r="AG1030" s="27" t="n">
        <f aca="false">_xlfn.IFS(R1030="Recovered",4,R1030="Referred",3,R1030="Admitted",2,R1030="Deceased",1,TRUE(),0)</f>
        <v>4</v>
      </c>
      <c r="AH1030" s="27" t="str">
        <f aca="false">IF(T1030&gt;=4,"Satisfied",IF(T1030&gt;=3,"Neutral","Needs Improvement"))</f>
        <v>Satisfied</v>
      </c>
    </row>
    <row r="1031" customFormat="false" ht="15" hidden="false" customHeight="false" outlineLevel="0" collapsed="false">
      <c r="A1031" s="30" t="s">
        <v>6189</v>
      </c>
      <c r="B1031" s="30" t="s">
        <v>5976</v>
      </c>
      <c r="C1031" s="30" t="n">
        <v>47</v>
      </c>
      <c r="D1031" s="30" t="s">
        <v>181</v>
      </c>
      <c r="E1031" s="31" t="n">
        <v>45324</v>
      </c>
      <c r="F1031" s="30" t="s">
        <v>1132</v>
      </c>
      <c r="G1031" s="31" t="n">
        <v>45327</v>
      </c>
      <c r="H1031" s="30" t="s">
        <v>161</v>
      </c>
      <c r="I1031" s="30" t="s">
        <v>162</v>
      </c>
      <c r="J1031" s="30" t="s">
        <v>426</v>
      </c>
      <c r="K1031" s="30" t="s">
        <v>156</v>
      </c>
      <c r="L1031" s="30" t="n">
        <v>18</v>
      </c>
      <c r="M1031" s="30" t="n">
        <v>47</v>
      </c>
      <c r="N1031" s="30" t="s">
        <v>127</v>
      </c>
      <c r="O1031" s="30" t="s">
        <v>139</v>
      </c>
      <c r="P1031" s="30" t="s">
        <v>150</v>
      </c>
      <c r="Q1031" s="32" t="n">
        <v>4635.16</v>
      </c>
      <c r="R1031" s="30" t="s">
        <v>130</v>
      </c>
      <c r="S1031" s="30" t="s">
        <v>131</v>
      </c>
      <c r="T1031" s="30" t="n">
        <v>4</v>
      </c>
      <c r="U1031" s="30" t="n">
        <f aca="false">YEAR(E1031)</f>
        <v>2024</v>
      </c>
      <c r="V1031" s="30" t="str">
        <f aca="false">TEXT(E1031,"MMM-YYYY")</f>
        <v>Feb-2024</v>
      </c>
      <c r="W1031" s="30" t="n">
        <f aca="false">MONTH(E1031)</f>
        <v>2</v>
      </c>
      <c r="X1031" s="30" t="str">
        <f aca="false">TEXT(WEEKDAY(E1031,2),"0")&amp;" - "&amp;TEXT(E1031,"dddd")</f>
        <v>5 - Friday</v>
      </c>
      <c r="Y1031" s="30" t="str">
        <f aca="false">_xlfn.IFS(C1031&lt;18,"Child (0-17)",C1031&lt;40,"Young Adult (18-39)",C1031&lt;60,"Adult (40-59)",TRUE(),"Senior (60+)")</f>
        <v>Adult (40-59)</v>
      </c>
      <c r="Z1031" s="30" t="n">
        <f aca="false">ROUND(G1031-E1031,0)</f>
        <v>3</v>
      </c>
      <c r="AA1031" s="30" t="n">
        <f aca="false">L1031+M1031</f>
        <v>65</v>
      </c>
      <c r="AB1031" s="30" t="n">
        <f aca="false">IFERROR(ROUND(Q1031/AA1031,2),0)</f>
        <v>71.31</v>
      </c>
      <c r="AC1031" s="30" t="str">
        <f aca="false">IF(AND(K1031="Critical",N1031="No"),"URGENT - No Bed","Normal")</f>
        <v>Normal</v>
      </c>
      <c r="AD1031" s="34" t="n">
        <f aca="false">INDEX(Lookup_Tables!$B$3:$B$12,MATCH(H1031,Lookup_Tables!$A$3:$A$12,0))</f>
        <v>3600000</v>
      </c>
      <c r="AE1031" s="30" t="str">
        <f aca="false">INDEX(Lookup_Tables!$C$3:$C$12,MATCH(H1031,Lookup_Tables!$A$3:$A$12,0))</f>
        <v>Dr. Sameer Joshi</v>
      </c>
      <c r="AF1031" s="30" t="str">
        <f aca="false">IFERROR(INDEX(Lookup_Tables!$F$16:$F$45,MATCH(I1031,Lookup_Tables!$E$16:$E$45,0)),"N/A")</f>
        <v>EMP222</v>
      </c>
      <c r="AG1031" s="30" t="n">
        <f aca="false">_xlfn.IFS(R1031="Recovered",4,R1031="Referred",3,R1031="Admitted",2,R1031="Deceased",1,TRUE(),0)</f>
        <v>4</v>
      </c>
      <c r="AH1031" s="30" t="str">
        <f aca="false">IF(T1031&gt;=4,"Satisfied",IF(T1031&gt;=3,"Neutral","Needs Improvement"))</f>
        <v>Satisfied</v>
      </c>
    </row>
    <row r="1032" customFormat="false" ht="15" hidden="false" customHeight="false" outlineLevel="0" collapsed="false">
      <c r="A1032" s="27" t="s">
        <v>4839</v>
      </c>
      <c r="B1032" s="27" t="s">
        <v>2467</v>
      </c>
      <c r="C1032" s="27" t="n">
        <v>59</v>
      </c>
      <c r="D1032" s="27" t="s">
        <v>121</v>
      </c>
      <c r="E1032" s="28" t="n">
        <v>45317</v>
      </c>
      <c r="F1032" s="27" t="s">
        <v>743</v>
      </c>
      <c r="G1032" s="28" t="n">
        <v>45317</v>
      </c>
      <c r="H1032" s="27" t="s">
        <v>123</v>
      </c>
      <c r="I1032" s="27" t="s">
        <v>155</v>
      </c>
      <c r="J1032" s="27" t="s">
        <v>418</v>
      </c>
      <c r="K1032" s="27" t="s">
        <v>156</v>
      </c>
      <c r="L1032" s="27" t="n">
        <v>16</v>
      </c>
      <c r="M1032" s="27" t="n">
        <v>77</v>
      </c>
      <c r="N1032" s="27" t="s">
        <v>127</v>
      </c>
      <c r="O1032" s="27" t="s">
        <v>139</v>
      </c>
      <c r="P1032" s="27" t="s">
        <v>187</v>
      </c>
      <c r="Q1032" s="29" t="n">
        <v>4796.09</v>
      </c>
      <c r="R1032" s="27" t="s">
        <v>130</v>
      </c>
      <c r="S1032" s="27" t="s">
        <v>223</v>
      </c>
      <c r="T1032" s="27" t="n">
        <v>4</v>
      </c>
      <c r="U1032" s="27" t="n">
        <f aca="false">YEAR(E1032)</f>
        <v>2024</v>
      </c>
      <c r="V1032" s="27" t="str">
        <f aca="false">TEXT(E1032,"MMM-YYYY")</f>
        <v>Jan-2024</v>
      </c>
      <c r="W1032" s="27" t="n">
        <f aca="false">MONTH(E1032)</f>
        <v>1</v>
      </c>
      <c r="X1032" s="27" t="str">
        <f aca="false">TEXT(WEEKDAY(E1032,2),"0")&amp;" - "&amp;TEXT(E1032,"dddd")</f>
        <v>5 - Friday</v>
      </c>
      <c r="Y1032" s="27" t="str">
        <f aca="false">_xlfn.IFS(C1032&lt;18,"Child (0-17)",C1032&lt;40,"Young Adult (18-39)",C1032&lt;60,"Adult (40-59)",TRUE(),"Senior (60+)")</f>
        <v>Adult (40-59)</v>
      </c>
      <c r="Z1032" s="27" t="n">
        <f aca="false">ROUND(G1032-E1032,0)</f>
        <v>0</v>
      </c>
      <c r="AA1032" s="27" t="n">
        <f aca="false">L1032+M1032</f>
        <v>93</v>
      </c>
      <c r="AB1032" s="27" t="n">
        <f aca="false">IFERROR(ROUND(Q1032/AA1032,2),0)</f>
        <v>51.57</v>
      </c>
      <c r="AC1032" s="27" t="str">
        <f aca="false">IF(AND(K1032="Critical",N1032="No"),"URGENT - No Bed","Normal")</f>
        <v>Normal</v>
      </c>
      <c r="AD1032" s="33" t="n">
        <f aca="false">INDEX(Lookup_Tables!$B$3:$B$12,MATCH(H1032,Lookup_Tables!$A$3:$A$12,0))</f>
        <v>2200000</v>
      </c>
      <c r="AE1032" s="27" t="str">
        <f aca="false">INDEX(Lookup_Tables!$C$3:$C$12,MATCH(H1032,Lookup_Tables!$A$3:$A$12,0))</f>
        <v>Dr. Rohan Das</v>
      </c>
      <c r="AF1032" s="27" t="str">
        <f aca="false">IFERROR(INDEX(Lookup_Tables!$F$16:$F$45,MATCH(I1032,Lookup_Tables!$E$16:$E$45,0)),"N/A")</f>
        <v>EMP203</v>
      </c>
      <c r="AG1032" s="27" t="n">
        <f aca="false">_xlfn.IFS(R1032="Recovered",4,R1032="Referred",3,R1032="Admitted",2,R1032="Deceased",1,TRUE(),0)</f>
        <v>4</v>
      </c>
      <c r="AH1032" s="27" t="str">
        <f aca="false">IF(T1032&gt;=4,"Satisfied",IF(T1032&gt;=3,"Neutral","Needs Improvement"))</f>
        <v>Satisfied</v>
      </c>
    </row>
    <row r="1033" customFormat="false" ht="15" hidden="false" customHeight="false" outlineLevel="0" collapsed="false">
      <c r="A1033" s="30" t="s">
        <v>339</v>
      </c>
      <c r="B1033" s="30" t="s">
        <v>340</v>
      </c>
      <c r="C1033" s="30" t="n">
        <v>49</v>
      </c>
      <c r="D1033" s="30" t="s">
        <v>181</v>
      </c>
      <c r="E1033" s="31" t="n">
        <v>45633</v>
      </c>
      <c r="F1033" s="30" t="s">
        <v>341</v>
      </c>
      <c r="G1033" s="31" t="n">
        <v>45634</v>
      </c>
      <c r="H1033" s="30" t="s">
        <v>135</v>
      </c>
      <c r="I1033" s="30" t="s">
        <v>251</v>
      </c>
      <c r="J1033" s="30" t="s">
        <v>137</v>
      </c>
      <c r="K1033" s="30" t="s">
        <v>126</v>
      </c>
      <c r="L1033" s="30" t="n">
        <v>43</v>
      </c>
      <c r="M1033" s="30" t="n">
        <v>109</v>
      </c>
      <c r="N1033" s="30" t="s">
        <v>186</v>
      </c>
      <c r="O1033" s="30" t="s">
        <v>139</v>
      </c>
      <c r="P1033" s="30" t="s">
        <v>129</v>
      </c>
      <c r="Q1033" s="32" t="n">
        <v>8993.52</v>
      </c>
      <c r="R1033" s="30" t="s">
        <v>130</v>
      </c>
      <c r="S1033" s="30" t="s">
        <v>197</v>
      </c>
      <c r="T1033" s="30" t="n">
        <v>4</v>
      </c>
      <c r="U1033" s="30" t="n">
        <f aca="false">YEAR(E1033)</f>
        <v>2024</v>
      </c>
      <c r="V1033" s="30" t="str">
        <f aca="false">TEXT(E1033,"MMM-YYYY")</f>
        <v>Dec-2024</v>
      </c>
      <c r="W1033" s="30" t="n">
        <f aca="false">MONTH(E1033)</f>
        <v>12</v>
      </c>
      <c r="X1033" s="30" t="str">
        <f aca="false">TEXT(WEEKDAY(E1033,2),"0")&amp;" - "&amp;TEXT(E1033,"dddd")</f>
        <v>6 - Saturday</v>
      </c>
      <c r="Y1033" s="30" t="str">
        <f aca="false">_xlfn.IFS(C1033&lt;18,"Child (0-17)",C1033&lt;40,"Young Adult (18-39)",C1033&lt;60,"Adult (40-59)",TRUE(),"Senior (60+)")</f>
        <v>Adult (40-59)</v>
      </c>
      <c r="Z1033" s="30" t="n">
        <f aca="false">ROUND(G1033-E1033,0)</f>
        <v>1</v>
      </c>
      <c r="AA1033" s="30" t="n">
        <f aca="false">L1033+M1033</f>
        <v>152</v>
      </c>
      <c r="AB1033" s="30" t="n">
        <f aca="false">IFERROR(ROUND(Q1033/AA1033,2),0)</f>
        <v>59.17</v>
      </c>
      <c r="AC1033" s="30" t="str">
        <f aca="false">IF(AND(K1033="Critical",N1033="No"),"URGENT - No Bed","Normal")</f>
        <v>Normal</v>
      </c>
      <c r="AD1033" s="34" t="n">
        <f aca="false">INDEX(Lookup_Tables!$B$3:$B$12,MATCH(H1033,Lookup_Tables!$A$3:$A$12,0))</f>
        <v>4600000</v>
      </c>
      <c r="AE1033" s="30" t="str">
        <f aca="false">INDEX(Lookup_Tables!$C$3:$C$12,MATCH(H1033,Lookup_Tables!$A$3:$A$12,0))</f>
        <v>Dr. Farhan Khan</v>
      </c>
      <c r="AF1033" s="30" t="str">
        <f aca="false">IFERROR(INDEX(Lookup_Tables!$F$16:$F$45,MATCH(I1033,Lookup_Tables!$E$16:$E$45,0)),"N/A")</f>
        <v>EMP207</v>
      </c>
      <c r="AG1033" s="30" t="n">
        <f aca="false">_xlfn.IFS(R1033="Recovered",4,R1033="Referred",3,R1033="Admitted",2,R1033="Deceased",1,TRUE(),0)</f>
        <v>4</v>
      </c>
      <c r="AH1033" s="30" t="str">
        <f aca="false">IF(T1033&gt;=4,"Satisfied",IF(T1033&gt;=3,"Neutral","Needs Improvement"))</f>
        <v>Satisfied</v>
      </c>
    </row>
    <row r="1034" customFormat="false" ht="15" hidden="false" customHeight="false" outlineLevel="0" collapsed="false">
      <c r="A1034" s="27" t="s">
        <v>4666</v>
      </c>
      <c r="B1034" s="27" t="s">
        <v>1181</v>
      </c>
      <c r="C1034" s="27" t="n">
        <v>47</v>
      </c>
      <c r="D1034" s="27" t="s">
        <v>121</v>
      </c>
      <c r="E1034" s="28" t="n">
        <v>45623</v>
      </c>
      <c r="F1034" s="27" t="s">
        <v>384</v>
      </c>
      <c r="G1034" s="28" t="n">
        <v>45623</v>
      </c>
      <c r="H1034" s="27" t="s">
        <v>123</v>
      </c>
      <c r="I1034" s="27" t="s">
        <v>155</v>
      </c>
      <c r="J1034" s="27" t="s">
        <v>227</v>
      </c>
      <c r="K1034" s="27" t="s">
        <v>156</v>
      </c>
      <c r="L1034" s="27" t="n">
        <v>53</v>
      </c>
      <c r="M1034" s="27" t="n">
        <v>65</v>
      </c>
      <c r="N1034" s="27" t="s">
        <v>127</v>
      </c>
      <c r="O1034" s="27" t="s">
        <v>128</v>
      </c>
      <c r="P1034" s="27" t="s">
        <v>129</v>
      </c>
      <c r="Q1034" s="29" t="n">
        <v>4885.9</v>
      </c>
      <c r="R1034" s="27" t="s">
        <v>130</v>
      </c>
      <c r="S1034" s="27" t="s">
        <v>335</v>
      </c>
      <c r="T1034" s="27" t="n">
        <v>3</v>
      </c>
      <c r="U1034" s="27" t="n">
        <f aca="false">YEAR(E1034)</f>
        <v>2024</v>
      </c>
      <c r="V1034" s="27" t="str">
        <f aca="false">TEXT(E1034,"MMM-YYYY")</f>
        <v>Nov-2024</v>
      </c>
      <c r="W1034" s="27" t="n">
        <f aca="false">MONTH(E1034)</f>
        <v>11</v>
      </c>
      <c r="X1034" s="27" t="str">
        <f aca="false">TEXT(WEEKDAY(E1034,2),"0")&amp;" - "&amp;TEXT(E1034,"dddd")</f>
        <v>3 - Wednesday</v>
      </c>
      <c r="Y1034" s="27" t="str">
        <f aca="false">_xlfn.IFS(C1034&lt;18,"Child (0-17)",C1034&lt;40,"Young Adult (18-39)",C1034&lt;60,"Adult (40-59)",TRUE(),"Senior (60+)")</f>
        <v>Adult (40-59)</v>
      </c>
      <c r="Z1034" s="27" t="n">
        <f aca="false">ROUND(G1034-E1034,0)</f>
        <v>0</v>
      </c>
      <c r="AA1034" s="27" t="n">
        <f aca="false">L1034+M1034</f>
        <v>118</v>
      </c>
      <c r="AB1034" s="27" t="n">
        <f aca="false">IFERROR(ROUND(Q1034/AA1034,2),0)</f>
        <v>41.41</v>
      </c>
      <c r="AC1034" s="27" t="str">
        <f aca="false">IF(AND(K1034="Critical",N1034="No"),"URGENT - No Bed","Normal")</f>
        <v>Normal</v>
      </c>
      <c r="AD1034" s="33" t="n">
        <f aca="false">INDEX(Lookup_Tables!$B$3:$B$12,MATCH(H1034,Lookup_Tables!$A$3:$A$12,0))</f>
        <v>2200000</v>
      </c>
      <c r="AE1034" s="27" t="str">
        <f aca="false">INDEX(Lookup_Tables!$C$3:$C$12,MATCH(H1034,Lookup_Tables!$A$3:$A$12,0))</f>
        <v>Dr. Rohan Das</v>
      </c>
      <c r="AF1034" s="27" t="str">
        <f aca="false">IFERROR(INDEX(Lookup_Tables!$F$16:$F$45,MATCH(I1034,Lookup_Tables!$E$16:$E$45,0)),"N/A")</f>
        <v>EMP203</v>
      </c>
      <c r="AG1034" s="27" t="n">
        <f aca="false">_xlfn.IFS(R1034="Recovered",4,R1034="Referred",3,R1034="Admitted",2,R1034="Deceased",1,TRUE(),0)</f>
        <v>4</v>
      </c>
      <c r="AH1034" s="27" t="str">
        <f aca="false">IF(T1034&gt;=4,"Satisfied",IF(T1034&gt;=3,"Neutral","Needs Improvement"))</f>
        <v>Neutral</v>
      </c>
    </row>
    <row r="1035" customFormat="false" ht="15" hidden="false" customHeight="false" outlineLevel="0" collapsed="false">
      <c r="A1035" s="30" t="s">
        <v>5907</v>
      </c>
      <c r="B1035" s="30" t="s">
        <v>1119</v>
      </c>
      <c r="C1035" s="30" t="n">
        <v>0</v>
      </c>
      <c r="D1035" s="30" t="s">
        <v>181</v>
      </c>
      <c r="E1035" s="31" t="n">
        <v>45584</v>
      </c>
      <c r="F1035" s="30" t="s">
        <v>398</v>
      </c>
      <c r="G1035" s="31" t="n">
        <v>45587</v>
      </c>
      <c r="H1035" s="30" t="s">
        <v>183</v>
      </c>
      <c r="I1035" s="30" t="s">
        <v>430</v>
      </c>
      <c r="J1035" s="30" t="s">
        <v>411</v>
      </c>
      <c r="K1035" s="30" t="s">
        <v>126</v>
      </c>
      <c r="L1035" s="30" t="n">
        <v>18</v>
      </c>
      <c r="M1035" s="30" t="n">
        <v>139</v>
      </c>
      <c r="N1035" s="30" t="s">
        <v>186</v>
      </c>
      <c r="O1035" s="30" t="s">
        <v>139</v>
      </c>
      <c r="P1035" s="30" t="s">
        <v>150</v>
      </c>
      <c r="Q1035" s="32" t="n">
        <v>8750.73</v>
      </c>
      <c r="R1035" s="30" t="s">
        <v>268</v>
      </c>
      <c r="S1035" s="30" t="s">
        <v>197</v>
      </c>
      <c r="T1035" s="30" t="n">
        <v>3</v>
      </c>
      <c r="U1035" s="30" t="n">
        <f aca="false">YEAR(E1035)</f>
        <v>2024</v>
      </c>
      <c r="V1035" s="30" t="str">
        <f aca="false">TEXT(E1035,"MMM-YYYY")</f>
        <v>Oct-2024</v>
      </c>
      <c r="W1035" s="30" t="n">
        <f aca="false">MONTH(E1035)</f>
        <v>10</v>
      </c>
      <c r="X1035" s="30" t="str">
        <f aca="false">TEXT(WEEKDAY(E1035,2),"0")&amp;" - "&amp;TEXT(E1035,"dddd")</f>
        <v>6 - Saturday</v>
      </c>
      <c r="Y1035" s="30" t="str">
        <f aca="false">_xlfn.IFS(C1035&lt;18,"Child (0-17)",C1035&lt;40,"Young Adult (18-39)",C1035&lt;60,"Adult (40-59)",TRUE(),"Senior (60+)")</f>
        <v>Child (0-17)</v>
      </c>
      <c r="Z1035" s="30" t="n">
        <f aca="false">ROUND(G1035-E1035,0)</f>
        <v>3</v>
      </c>
      <c r="AA1035" s="30" t="n">
        <f aca="false">L1035+M1035</f>
        <v>157</v>
      </c>
      <c r="AB1035" s="30" t="n">
        <f aca="false">IFERROR(ROUND(Q1035/AA1035,2),0)</f>
        <v>55.74</v>
      </c>
      <c r="AC1035" s="30" t="str">
        <f aca="false">IF(AND(K1035="Critical",N1035="No"),"URGENT - No Bed","Normal")</f>
        <v>Normal</v>
      </c>
      <c r="AD1035" s="34" t="n">
        <f aca="false">INDEX(Lookup_Tables!$B$3:$B$12,MATCH(H1035,Lookup_Tables!$A$3:$A$12,0))</f>
        <v>3100000</v>
      </c>
      <c r="AE1035" s="30" t="str">
        <f aca="false">INDEX(Lookup_Tables!$C$3:$C$12,MATCH(H1035,Lookup_Tables!$A$3:$A$12,0))</f>
        <v>Dr. Kavita Rao</v>
      </c>
      <c r="AF1035" s="30" t="str">
        <f aca="false">IFERROR(INDEX(Lookup_Tables!$F$16:$F$45,MATCH(I1035,Lookup_Tables!$E$16:$E$45,0)),"N/A")</f>
        <v>EMP224</v>
      </c>
      <c r="AG1035" s="30" t="n">
        <f aca="false">_xlfn.IFS(R1035="Recovered",4,R1035="Referred",3,R1035="Admitted",2,R1035="Deceased",1,TRUE(),0)</f>
        <v>3</v>
      </c>
      <c r="AH1035" s="30" t="str">
        <f aca="false">IF(T1035&gt;=4,"Satisfied",IF(T1035&gt;=3,"Neutral","Needs Improvement"))</f>
        <v>Neutral</v>
      </c>
    </row>
    <row r="1036" customFormat="false" ht="15" hidden="false" customHeight="false" outlineLevel="0" collapsed="false">
      <c r="A1036" s="27" t="s">
        <v>6680</v>
      </c>
      <c r="B1036" s="27" t="s">
        <v>3942</v>
      </c>
      <c r="C1036" s="27" t="n">
        <v>70</v>
      </c>
      <c r="D1036" s="27" t="s">
        <v>181</v>
      </c>
      <c r="E1036" s="28" t="n">
        <v>45656</v>
      </c>
      <c r="F1036" s="27" t="s">
        <v>1921</v>
      </c>
      <c r="G1036" s="28" t="n">
        <v>45662</v>
      </c>
      <c r="H1036" s="27" t="s">
        <v>242</v>
      </c>
      <c r="I1036" s="27" t="s">
        <v>466</v>
      </c>
      <c r="J1036" s="27" t="s">
        <v>316</v>
      </c>
      <c r="K1036" s="27" t="s">
        <v>126</v>
      </c>
      <c r="L1036" s="27" t="n">
        <v>18</v>
      </c>
      <c r="M1036" s="27" t="n">
        <v>104</v>
      </c>
      <c r="N1036" s="27" t="s">
        <v>186</v>
      </c>
      <c r="O1036" s="27" t="s">
        <v>139</v>
      </c>
      <c r="P1036" s="27" t="s">
        <v>140</v>
      </c>
      <c r="Q1036" s="29" t="n">
        <v>7271.38</v>
      </c>
      <c r="R1036" s="27" t="s">
        <v>130</v>
      </c>
      <c r="S1036" s="27" t="s">
        <v>192</v>
      </c>
      <c r="T1036" s="27" t="n">
        <v>5</v>
      </c>
      <c r="U1036" s="27" t="n">
        <f aca="false">YEAR(E1036)</f>
        <v>2024</v>
      </c>
      <c r="V1036" s="27" t="str">
        <f aca="false">TEXT(E1036,"MMM-YYYY")</f>
        <v>Dec-2024</v>
      </c>
      <c r="W1036" s="27" t="n">
        <f aca="false">MONTH(E1036)</f>
        <v>12</v>
      </c>
      <c r="X1036" s="27" t="str">
        <f aca="false">TEXT(WEEKDAY(E1036,2),"0")&amp;" - "&amp;TEXT(E1036,"dddd")</f>
        <v>1 - Monday</v>
      </c>
      <c r="Y1036" s="27" t="str">
        <f aca="false">_xlfn.IFS(C1036&lt;18,"Child (0-17)",C1036&lt;40,"Young Adult (18-39)",C1036&lt;60,"Adult (40-59)",TRUE(),"Senior (60+)")</f>
        <v>Senior (60+)</v>
      </c>
      <c r="Z1036" s="27" t="n">
        <f aca="false">ROUND(G1036-E1036,0)</f>
        <v>6</v>
      </c>
      <c r="AA1036" s="27" t="n">
        <f aca="false">L1036+M1036</f>
        <v>122</v>
      </c>
      <c r="AB1036" s="27" t="n">
        <f aca="false">IFERROR(ROUND(Q1036/AA1036,2),0)</f>
        <v>59.6</v>
      </c>
      <c r="AC1036" s="27" t="str">
        <f aca="false">IF(AND(K1036="Critical",N1036="No"),"URGENT - No Bed","Normal")</f>
        <v>Normal</v>
      </c>
      <c r="AD1036" s="33" t="n">
        <f aca="false">INDEX(Lookup_Tables!$B$3:$B$12,MATCH(H1036,Lookup_Tables!$A$3:$A$12,0))</f>
        <v>3000000</v>
      </c>
      <c r="AE1036" s="27" t="str">
        <f aca="false">INDEX(Lookup_Tables!$C$3:$C$12,MATCH(H1036,Lookup_Tables!$A$3:$A$12,0))</f>
        <v>Dr. Pooja Iyer</v>
      </c>
      <c r="AF1036" s="27" t="str">
        <f aca="false">IFERROR(INDEX(Lookup_Tables!$F$16:$F$45,MATCH(I1036,Lookup_Tables!$E$16:$E$45,0)),"N/A")</f>
        <v>EMP212</v>
      </c>
      <c r="AG1036" s="27" t="n">
        <f aca="false">_xlfn.IFS(R1036="Recovered",4,R1036="Referred",3,R1036="Admitted",2,R1036="Deceased",1,TRUE(),0)</f>
        <v>4</v>
      </c>
      <c r="AH1036" s="27" t="str">
        <f aca="false">IF(T1036&gt;=4,"Satisfied",IF(T1036&gt;=3,"Neutral","Needs Improvement"))</f>
        <v>Satisfied</v>
      </c>
    </row>
    <row r="1037" customFormat="false" ht="15" hidden="false" customHeight="false" outlineLevel="0" collapsed="false">
      <c r="A1037" s="30" t="s">
        <v>5266</v>
      </c>
      <c r="B1037" s="30" t="s">
        <v>3104</v>
      </c>
      <c r="C1037" s="30" t="n">
        <v>61</v>
      </c>
      <c r="D1037" s="30" t="s">
        <v>121</v>
      </c>
      <c r="E1037" s="31" t="n">
        <v>45614</v>
      </c>
      <c r="F1037" s="30" t="s">
        <v>1263</v>
      </c>
      <c r="G1037" s="31" t="n">
        <v>45614</v>
      </c>
      <c r="H1037" s="30" t="s">
        <v>206</v>
      </c>
      <c r="I1037" s="30" t="s">
        <v>207</v>
      </c>
      <c r="J1037" s="30" t="s">
        <v>615</v>
      </c>
      <c r="K1037" s="30" t="s">
        <v>138</v>
      </c>
      <c r="L1037" s="30" t="n">
        <v>85</v>
      </c>
      <c r="M1037" s="30" t="n">
        <v>34</v>
      </c>
      <c r="N1037" s="30" t="s">
        <v>127</v>
      </c>
      <c r="O1037" s="30" t="s">
        <v>149</v>
      </c>
      <c r="P1037" s="30" t="s">
        <v>129</v>
      </c>
      <c r="Q1037" s="32" t="n">
        <v>2611.66</v>
      </c>
      <c r="R1037" s="30" t="s">
        <v>130</v>
      </c>
      <c r="S1037" s="30" t="s">
        <v>164</v>
      </c>
      <c r="T1037" s="30" t="n">
        <v>5</v>
      </c>
      <c r="U1037" s="30" t="n">
        <f aca="false">YEAR(E1037)</f>
        <v>2024</v>
      </c>
      <c r="V1037" s="30" t="str">
        <f aca="false">TEXT(E1037,"MMM-YYYY")</f>
        <v>Nov-2024</v>
      </c>
      <c r="W1037" s="30" t="n">
        <f aca="false">MONTH(E1037)</f>
        <v>11</v>
      </c>
      <c r="X1037" s="30" t="str">
        <f aca="false">TEXT(WEEKDAY(E1037,2),"0")&amp;" - "&amp;TEXT(E1037,"dddd")</f>
        <v>1 - Monday</v>
      </c>
      <c r="Y1037" s="30" t="str">
        <f aca="false">_xlfn.IFS(C1037&lt;18,"Child (0-17)",C1037&lt;40,"Young Adult (18-39)",C1037&lt;60,"Adult (40-59)",TRUE(),"Senior (60+)")</f>
        <v>Senior (60+)</v>
      </c>
      <c r="Z1037" s="30" t="n">
        <f aca="false">ROUND(G1037-E1037,0)</f>
        <v>0</v>
      </c>
      <c r="AA1037" s="30" t="n">
        <f aca="false">L1037+M1037</f>
        <v>119</v>
      </c>
      <c r="AB1037" s="30" t="n">
        <f aca="false">IFERROR(ROUND(Q1037/AA1037,2),0)</f>
        <v>21.95</v>
      </c>
      <c r="AC1037" s="30" t="str">
        <f aca="false">IF(AND(K1037="Critical",N1037="No"),"URGENT - No Bed","Normal")</f>
        <v>Normal</v>
      </c>
      <c r="AD1037" s="34" t="n">
        <f aca="false">INDEX(Lookup_Tables!$B$3:$B$12,MATCH(H1037,Lookup_Tables!$A$3:$A$12,0))</f>
        <v>2800000</v>
      </c>
      <c r="AE1037" s="30" t="str">
        <f aca="false">INDEX(Lookup_Tables!$C$3:$C$12,MATCH(H1037,Lookup_Tables!$A$3:$A$12,0))</f>
        <v>Dr. Suresh Nair</v>
      </c>
      <c r="AF1037" s="30" t="str">
        <f aca="false">IFERROR(INDEX(Lookup_Tables!$F$16:$F$45,MATCH(I1037,Lookup_Tables!$E$16:$E$45,0)),"N/A")</f>
        <v>EMP209</v>
      </c>
      <c r="AG1037" s="30" t="n">
        <f aca="false">_xlfn.IFS(R1037="Recovered",4,R1037="Referred",3,R1037="Admitted",2,R1037="Deceased",1,TRUE(),0)</f>
        <v>4</v>
      </c>
      <c r="AH1037" s="30" t="str">
        <f aca="false">IF(T1037&gt;=4,"Satisfied",IF(T1037&gt;=3,"Neutral","Needs Improvement"))</f>
        <v>Satisfied</v>
      </c>
    </row>
    <row r="1038" customFormat="false" ht="15" hidden="false" customHeight="false" outlineLevel="0" collapsed="false">
      <c r="A1038" s="27" t="s">
        <v>6883</v>
      </c>
      <c r="B1038" s="27" t="s">
        <v>1734</v>
      </c>
      <c r="C1038" s="27" t="n">
        <v>43</v>
      </c>
      <c r="D1038" s="27" t="s">
        <v>121</v>
      </c>
      <c r="E1038" s="28" t="n">
        <v>45567</v>
      </c>
      <c r="F1038" s="27" t="s">
        <v>645</v>
      </c>
      <c r="G1038" s="28" t="n">
        <v>45579</v>
      </c>
      <c r="H1038" s="27" t="s">
        <v>146</v>
      </c>
      <c r="I1038" s="27" t="s">
        <v>309</v>
      </c>
      <c r="J1038" s="27" t="s">
        <v>148</v>
      </c>
      <c r="K1038" s="27" t="s">
        <v>202</v>
      </c>
      <c r="L1038" s="27" t="n">
        <v>2</v>
      </c>
      <c r="M1038" s="27" t="n">
        <v>199</v>
      </c>
      <c r="N1038" s="27" t="s">
        <v>186</v>
      </c>
      <c r="O1038" s="27" t="s">
        <v>149</v>
      </c>
      <c r="P1038" s="27" t="s">
        <v>150</v>
      </c>
      <c r="Q1038" s="29" t="n">
        <v>18555.21</v>
      </c>
      <c r="R1038" s="27" t="s">
        <v>130</v>
      </c>
      <c r="S1038" s="27" t="s">
        <v>164</v>
      </c>
      <c r="T1038" s="27" t="n">
        <v>4</v>
      </c>
      <c r="U1038" s="27" t="n">
        <f aca="false">YEAR(E1038)</f>
        <v>2024</v>
      </c>
      <c r="V1038" s="27" t="str">
        <f aca="false">TEXT(E1038,"MMM-YYYY")</f>
        <v>Oct-2024</v>
      </c>
      <c r="W1038" s="27" t="n">
        <f aca="false">MONTH(E1038)</f>
        <v>10</v>
      </c>
      <c r="X1038" s="27" t="str">
        <f aca="false">TEXT(WEEKDAY(E1038,2),"0")&amp;" - "&amp;TEXT(E1038,"dddd")</f>
        <v>3 - Wednesday</v>
      </c>
      <c r="Y1038" s="27" t="str">
        <f aca="false">_xlfn.IFS(C1038&lt;18,"Child (0-17)",C1038&lt;40,"Young Adult (18-39)",C1038&lt;60,"Adult (40-59)",TRUE(),"Senior (60+)")</f>
        <v>Adult (40-59)</v>
      </c>
      <c r="Z1038" s="27" t="n">
        <f aca="false">ROUND(G1038-E1038,0)</f>
        <v>12</v>
      </c>
      <c r="AA1038" s="27" t="n">
        <f aca="false">L1038+M1038</f>
        <v>201</v>
      </c>
      <c r="AB1038" s="27" t="n">
        <f aca="false">IFERROR(ROUND(Q1038/AA1038,2),0)</f>
        <v>92.31</v>
      </c>
      <c r="AC1038" s="27" t="str">
        <f aca="false">IF(AND(K1038="Critical",N1038="No"),"URGENT - No Bed","Normal")</f>
        <v>Normal</v>
      </c>
      <c r="AD1038" s="33" t="n">
        <f aca="false">INDEX(Lookup_Tables!$B$3:$B$12,MATCH(H1038,Lookup_Tables!$A$3:$A$12,0))</f>
        <v>2700000</v>
      </c>
      <c r="AE1038" s="27" t="str">
        <f aca="false">INDEX(Lookup_Tables!$C$3:$C$12,MATCH(H1038,Lookup_Tables!$A$3:$A$12,0))</f>
        <v>Dr. Vikram Singh</v>
      </c>
      <c r="AF1038" s="27" t="str">
        <f aca="false">IFERROR(INDEX(Lookup_Tables!$F$16:$F$45,MATCH(I1038,Lookup_Tables!$E$16:$E$45,0)),"N/A")</f>
        <v>EMP228</v>
      </c>
      <c r="AG1038" s="27" t="n">
        <f aca="false">_xlfn.IFS(R1038="Recovered",4,R1038="Referred",3,R1038="Admitted",2,R1038="Deceased",1,TRUE(),0)</f>
        <v>4</v>
      </c>
      <c r="AH1038" s="27" t="str">
        <f aca="false">IF(T1038&gt;=4,"Satisfied",IF(T1038&gt;=3,"Neutral","Needs Improvement"))</f>
        <v>Satisfied</v>
      </c>
    </row>
    <row r="1039" customFormat="false" ht="15" hidden="false" customHeight="false" outlineLevel="0" collapsed="false">
      <c r="A1039" s="30" t="s">
        <v>6626</v>
      </c>
      <c r="B1039" s="30" t="s">
        <v>545</v>
      </c>
      <c r="C1039" s="30" t="n">
        <v>29</v>
      </c>
      <c r="D1039" s="30" t="s">
        <v>121</v>
      </c>
      <c r="E1039" s="31" t="n">
        <v>45559</v>
      </c>
      <c r="F1039" s="30" t="s">
        <v>1260</v>
      </c>
      <c r="G1039" s="31" t="n">
        <v>45562</v>
      </c>
      <c r="H1039" s="30" t="s">
        <v>183</v>
      </c>
      <c r="I1039" s="30" t="s">
        <v>212</v>
      </c>
      <c r="J1039" s="30" t="s">
        <v>476</v>
      </c>
      <c r="K1039" s="30" t="s">
        <v>156</v>
      </c>
      <c r="L1039" s="30" t="n">
        <v>43</v>
      </c>
      <c r="M1039" s="30" t="n">
        <v>89</v>
      </c>
      <c r="N1039" s="30" t="s">
        <v>186</v>
      </c>
      <c r="O1039" s="30" t="s">
        <v>128</v>
      </c>
      <c r="P1039" s="30" t="s">
        <v>187</v>
      </c>
      <c r="Q1039" s="32" t="n">
        <v>3854</v>
      </c>
      <c r="R1039" s="30" t="s">
        <v>130</v>
      </c>
      <c r="S1039" s="30" t="s">
        <v>335</v>
      </c>
      <c r="T1039" s="30" t="n">
        <v>4</v>
      </c>
      <c r="U1039" s="30" t="n">
        <f aca="false">YEAR(E1039)</f>
        <v>2024</v>
      </c>
      <c r="V1039" s="30" t="str">
        <f aca="false">TEXT(E1039,"MMM-YYYY")</f>
        <v>Sep-2024</v>
      </c>
      <c r="W1039" s="30" t="n">
        <f aca="false">MONTH(E1039)</f>
        <v>9</v>
      </c>
      <c r="X1039" s="30" t="str">
        <f aca="false">TEXT(WEEKDAY(E1039,2),"0")&amp;" - "&amp;TEXT(E1039,"dddd")</f>
        <v>2 - Tuesday</v>
      </c>
      <c r="Y1039" s="30" t="str">
        <f aca="false">_xlfn.IFS(C1039&lt;18,"Child (0-17)",C1039&lt;40,"Young Adult (18-39)",C1039&lt;60,"Adult (40-59)",TRUE(),"Senior (60+)")</f>
        <v>Young Adult (18-39)</v>
      </c>
      <c r="Z1039" s="30" t="n">
        <f aca="false">ROUND(G1039-E1039,0)</f>
        <v>3</v>
      </c>
      <c r="AA1039" s="30" t="n">
        <f aca="false">L1039+M1039</f>
        <v>132</v>
      </c>
      <c r="AB1039" s="30" t="n">
        <f aca="false">IFERROR(ROUND(Q1039/AA1039,2),0)</f>
        <v>29.2</v>
      </c>
      <c r="AC1039" s="30" t="str">
        <f aca="false">IF(AND(K1039="Critical",N1039="No"),"URGENT - No Bed","Normal")</f>
        <v>Normal</v>
      </c>
      <c r="AD1039" s="34" t="n">
        <f aca="false">INDEX(Lookup_Tables!$B$3:$B$12,MATCH(H1039,Lookup_Tables!$A$3:$A$12,0))</f>
        <v>3100000</v>
      </c>
      <c r="AE1039" s="30" t="str">
        <f aca="false">INDEX(Lookup_Tables!$C$3:$C$12,MATCH(H1039,Lookup_Tables!$A$3:$A$12,0))</f>
        <v>Dr. Kavita Rao</v>
      </c>
      <c r="AF1039" s="30" t="str">
        <f aca="false">IFERROR(INDEX(Lookup_Tables!$F$16:$F$45,MATCH(I1039,Lookup_Tables!$E$16:$E$45,0)),"N/A")</f>
        <v>EMP225</v>
      </c>
      <c r="AG1039" s="30" t="n">
        <f aca="false">_xlfn.IFS(R1039="Recovered",4,R1039="Referred",3,R1039="Admitted",2,R1039="Deceased",1,TRUE(),0)</f>
        <v>4</v>
      </c>
      <c r="AH1039" s="30" t="str">
        <f aca="false">IF(T1039&gt;=4,"Satisfied",IF(T1039&gt;=3,"Neutral","Needs Improvement"))</f>
        <v>Satisfied</v>
      </c>
    </row>
    <row r="1040" customFormat="false" ht="15" hidden="false" customHeight="false" outlineLevel="0" collapsed="false">
      <c r="A1040" s="27" t="s">
        <v>4745</v>
      </c>
      <c r="B1040" s="27" t="s">
        <v>3322</v>
      </c>
      <c r="C1040" s="27" t="n">
        <v>54</v>
      </c>
      <c r="D1040" s="27" t="s">
        <v>121</v>
      </c>
      <c r="E1040" s="28" t="n">
        <v>45384</v>
      </c>
      <c r="F1040" s="27" t="s">
        <v>858</v>
      </c>
      <c r="G1040" s="28" t="n">
        <v>45385</v>
      </c>
      <c r="H1040" s="27" t="s">
        <v>146</v>
      </c>
      <c r="I1040" s="27" t="s">
        <v>147</v>
      </c>
      <c r="J1040" s="27" t="s">
        <v>148</v>
      </c>
      <c r="K1040" s="27" t="s">
        <v>138</v>
      </c>
      <c r="L1040" s="27" t="n">
        <v>40</v>
      </c>
      <c r="M1040" s="27" t="n">
        <v>31</v>
      </c>
      <c r="N1040" s="27" t="s">
        <v>127</v>
      </c>
      <c r="O1040" s="27" t="s">
        <v>171</v>
      </c>
      <c r="P1040" s="27" t="s">
        <v>150</v>
      </c>
      <c r="Q1040" s="29" t="n">
        <v>2347.93</v>
      </c>
      <c r="R1040" s="27" t="s">
        <v>130</v>
      </c>
      <c r="S1040" s="27" t="s">
        <v>141</v>
      </c>
      <c r="T1040" s="27" t="n">
        <v>5</v>
      </c>
      <c r="U1040" s="27" t="n">
        <f aca="false">YEAR(E1040)</f>
        <v>2024</v>
      </c>
      <c r="V1040" s="27" t="str">
        <f aca="false">TEXT(E1040,"MMM-YYYY")</f>
        <v>Apr-2024</v>
      </c>
      <c r="W1040" s="27" t="n">
        <f aca="false">MONTH(E1040)</f>
        <v>4</v>
      </c>
      <c r="X1040" s="27" t="str">
        <f aca="false">TEXT(WEEKDAY(E1040,2),"0")&amp;" - "&amp;TEXT(E1040,"dddd")</f>
        <v>2 - Tuesday</v>
      </c>
      <c r="Y1040" s="27" t="str">
        <f aca="false">_xlfn.IFS(C1040&lt;18,"Child (0-17)",C1040&lt;40,"Young Adult (18-39)",C1040&lt;60,"Adult (40-59)",TRUE(),"Senior (60+)")</f>
        <v>Adult (40-59)</v>
      </c>
      <c r="Z1040" s="27" t="n">
        <f aca="false">ROUND(G1040-E1040,0)</f>
        <v>1</v>
      </c>
      <c r="AA1040" s="27" t="n">
        <f aca="false">L1040+M1040</f>
        <v>71</v>
      </c>
      <c r="AB1040" s="27" t="n">
        <f aca="false">IFERROR(ROUND(Q1040/AA1040,2),0)</f>
        <v>33.07</v>
      </c>
      <c r="AC1040" s="27" t="str">
        <f aca="false">IF(AND(K1040="Critical",N1040="No"),"URGENT - No Bed","Normal")</f>
        <v>Normal</v>
      </c>
      <c r="AD1040" s="33" t="n">
        <f aca="false">INDEX(Lookup_Tables!$B$3:$B$12,MATCH(H1040,Lookup_Tables!$A$3:$A$12,0))</f>
        <v>2700000</v>
      </c>
      <c r="AE1040" s="27" t="str">
        <f aca="false">INDEX(Lookup_Tables!$C$3:$C$12,MATCH(H1040,Lookup_Tables!$A$3:$A$12,0))</f>
        <v>Dr. Vikram Singh</v>
      </c>
      <c r="AF1040" s="27" t="str">
        <f aca="false">IFERROR(INDEX(Lookup_Tables!$F$16:$F$45,MATCH(I1040,Lookup_Tables!$E$16:$E$45,0)),"N/A")</f>
        <v>EMP229</v>
      </c>
      <c r="AG1040" s="27" t="n">
        <f aca="false">_xlfn.IFS(R1040="Recovered",4,R1040="Referred",3,R1040="Admitted",2,R1040="Deceased",1,TRUE(),0)</f>
        <v>4</v>
      </c>
      <c r="AH1040" s="27" t="str">
        <f aca="false">IF(T1040&gt;=4,"Satisfied",IF(T1040&gt;=3,"Neutral","Needs Improvement"))</f>
        <v>Satisfied</v>
      </c>
    </row>
    <row r="1041" customFormat="false" ht="15" hidden="false" customHeight="false" outlineLevel="0" collapsed="false">
      <c r="A1041" s="30" t="s">
        <v>2394</v>
      </c>
      <c r="B1041" s="30" t="s">
        <v>2319</v>
      </c>
      <c r="C1041" s="30" t="n">
        <v>39</v>
      </c>
      <c r="D1041" s="30" t="s">
        <v>121</v>
      </c>
      <c r="E1041" s="31" t="n">
        <v>45529</v>
      </c>
      <c r="F1041" s="30" t="s">
        <v>555</v>
      </c>
      <c r="G1041" s="31" t="n">
        <v>45541</v>
      </c>
      <c r="H1041" s="30" t="s">
        <v>146</v>
      </c>
      <c r="I1041" s="30" t="s">
        <v>176</v>
      </c>
      <c r="J1041" s="30" t="s">
        <v>148</v>
      </c>
      <c r="K1041" s="30" t="s">
        <v>202</v>
      </c>
      <c r="L1041" s="30" t="n">
        <v>8</v>
      </c>
      <c r="M1041" s="30" t="n">
        <v>71</v>
      </c>
      <c r="N1041" s="30" t="s">
        <v>186</v>
      </c>
      <c r="O1041" s="30" t="s">
        <v>128</v>
      </c>
      <c r="P1041" s="30" t="s">
        <v>187</v>
      </c>
      <c r="Q1041" s="32" t="n">
        <v>16082.3</v>
      </c>
      <c r="R1041" s="30" t="s">
        <v>268</v>
      </c>
      <c r="S1041" s="30" t="s">
        <v>197</v>
      </c>
      <c r="T1041" s="30" t="n">
        <v>3</v>
      </c>
      <c r="U1041" s="30" t="n">
        <f aca="false">YEAR(E1041)</f>
        <v>2024</v>
      </c>
      <c r="V1041" s="30" t="str">
        <f aca="false">TEXT(E1041,"MMM-YYYY")</f>
        <v>Aug-2024</v>
      </c>
      <c r="W1041" s="30" t="n">
        <f aca="false">MONTH(E1041)</f>
        <v>8</v>
      </c>
      <c r="X1041" s="30" t="str">
        <f aca="false">TEXT(WEEKDAY(E1041,2),"0")&amp;" - "&amp;TEXT(E1041,"dddd")</f>
        <v>7 - Sunday</v>
      </c>
      <c r="Y1041" s="30" t="str">
        <f aca="false">_xlfn.IFS(C1041&lt;18,"Child (0-17)",C1041&lt;40,"Young Adult (18-39)",C1041&lt;60,"Adult (40-59)",TRUE(),"Senior (60+)")</f>
        <v>Young Adult (18-39)</v>
      </c>
      <c r="Z1041" s="30" t="n">
        <f aca="false">ROUND(G1041-E1041,0)</f>
        <v>12</v>
      </c>
      <c r="AA1041" s="30" t="n">
        <f aca="false">L1041+M1041</f>
        <v>79</v>
      </c>
      <c r="AB1041" s="30" t="n">
        <f aca="false">IFERROR(ROUND(Q1041/AA1041,2),0)</f>
        <v>203.57</v>
      </c>
      <c r="AC1041" s="30" t="str">
        <f aca="false">IF(AND(K1041="Critical",N1041="No"),"URGENT - No Bed","Normal")</f>
        <v>Normal</v>
      </c>
      <c r="AD1041" s="34" t="n">
        <f aca="false">INDEX(Lookup_Tables!$B$3:$B$12,MATCH(H1041,Lookup_Tables!$A$3:$A$12,0))</f>
        <v>2700000</v>
      </c>
      <c r="AE1041" s="30" t="str">
        <f aca="false">INDEX(Lookup_Tables!$C$3:$C$12,MATCH(H1041,Lookup_Tables!$A$3:$A$12,0))</f>
        <v>Dr. Vikram Singh</v>
      </c>
      <c r="AF1041" s="30" t="str">
        <f aca="false">IFERROR(INDEX(Lookup_Tables!$F$16:$F$45,MATCH(I1041,Lookup_Tables!$E$16:$E$45,0)),"N/A")</f>
        <v>EMP227</v>
      </c>
      <c r="AG1041" s="30" t="n">
        <f aca="false">_xlfn.IFS(R1041="Recovered",4,R1041="Referred",3,R1041="Admitted",2,R1041="Deceased",1,TRUE(),0)</f>
        <v>3</v>
      </c>
      <c r="AH1041" s="30" t="str">
        <f aca="false">IF(T1041&gt;=4,"Satisfied",IF(T1041&gt;=3,"Neutral","Needs Improvement"))</f>
        <v>Neutral</v>
      </c>
    </row>
    <row r="1042" customFormat="false" ht="15" hidden="false" customHeight="false" outlineLevel="0" collapsed="false">
      <c r="A1042" s="27" t="s">
        <v>4098</v>
      </c>
      <c r="B1042" s="27" t="s">
        <v>4099</v>
      </c>
      <c r="C1042" s="27" t="n">
        <v>42</v>
      </c>
      <c r="D1042" s="27" t="s">
        <v>181</v>
      </c>
      <c r="E1042" s="28" t="n">
        <v>45314</v>
      </c>
      <c r="F1042" s="27" t="s">
        <v>931</v>
      </c>
      <c r="G1042" s="28" t="n">
        <v>45315</v>
      </c>
      <c r="H1042" s="27" t="s">
        <v>183</v>
      </c>
      <c r="I1042" s="27" t="s">
        <v>212</v>
      </c>
      <c r="J1042" s="27" t="s">
        <v>431</v>
      </c>
      <c r="K1042" s="27" t="s">
        <v>138</v>
      </c>
      <c r="L1042" s="27" t="n">
        <v>48</v>
      </c>
      <c r="M1042" s="27" t="n">
        <v>25</v>
      </c>
      <c r="N1042" s="27" t="s">
        <v>127</v>
      </c>
      <c r="O1042" s="27" t="s">
        <v>139</v>
      </c>
      <c r="P1042" s="27" t="s">
        <v>129</v>
      </c>
      <c r="Q1042" s="29" t="n">
        <v>1837.07</v>
      </c>
      <c r="R1042" s="27" t="s">
        <v>130</v>
      </c>
      <c r="S1042" s="27" t="s">
        <v>141</v>
      </c>
      <c r="T1042" s="27" t="n">
        <v>5</v>
      </c>
      <c r="U1042" s="27" t="n">
        <f aca="false">YEAR(E1042)</f>
        <v>2024</v>
      </c>
      <c r="V1042" s="27" t="str">
        <f aca="false">TEXT(E1042,"MMM-YYYY")</f>
        <v>Jan-2024</v>
      </c>
      <c r="W1042" s="27" t="n">
        <f aca="false">MONTH(E1042)</f>
        <v>1</v>
      </c>
      <c r="X1042" s="27" t="str">
        <f aca="false">TEXT(WEEKDAY(E1042,2),"0")&amp;" - "&amp;TEXT(E1042,"dddd")</f>
        <v>2 - Tuesday</v>
      </c>
      <c r="Y1042" s="27" t="str">
        <f aca="false">_xlfn.IFS(C1042&lt;18,"Child (0-17)",C1042&lt;40,"Young Adult (18-39)",C1042&lt;60,"Adult (40-59)",TRUE(),"Senior (60+)")</f>
        <v>Adult (40-59)</v>
      </c>
      <c r="Z1042" s="27" t="n">
        <f aca="false">ROUND(G1042-E1042,0)</f>
        <v>1</v>
      </c>
      <c r="AA1042" s="27" t="n">
        <f aca="false">L1042+M1042</f>
        <v>73</v>
      </c>
      <c r="AB1042" s="27" t="n">
        <f aca="false">IFERROR(ROUND(Q1042/AA1042,2),0)</f>
        <v>25.17</v>
      </c>
      <c r="AC1042" s="27" t="str">
        <f aca="false">IF(AND(K1042="Critical",N1042="No"),"URGENT - No Bed","Normal")</f>
        <v>Normal</v>
      </c>
      <c r="AD1042" s="33" t="n">
        <f aca="false">INDEX(Lookup_Tables!$B$3:$B$12,MATCH(H1042,Lookup_Tables!$A$3:$A$12,0))</f>
        <v>3100000</v>
      </c>
      <c r="AE1042" s="27" t="str">
        <f aca="false">INDEX(Lookup_Tables!$C$3:$C$12,MATCH(H1042,Lookup_Tables!$A$3:$A$12,0))</f>
        <v>Dr. Kavita Rao</v>
      </c>
      <c r="AF1042" s="27" t="str">
        <f aca="false">IFERROR(INDEX(Lookup_Tables!$F$16:$F$45,MATCH(I1042,Lookup_Tables!$E$16:$E$45,0)),"N/A")</f>
        <v>EMP225</v>
      </c>
      <c r="AG1042" s="27" t="n">
        <f aca="false">_xlfn.IFS(R1042="Recovered",4,R1042="Referred",3,R1042="Admitted",2,R1042="Deceased",1,TRUE(),0)</f>
        <v>4</v>
      </c>
      <c r="AH1042" s="27" t="str">
        <f aca="false">IF(T1042&gt;=4,"Satisfied",IF(T1042&gt;=3,"Neutral","Needs Improvement"))</f>
        <v>Satisfied</v>
      </c>
    </row>
    <row r="1043" customFormat="false" ht="15" hidden="false" customHeight="false" outlineLevel="0" collapsed="false">
      <c r="A1043" s="30" t="s">
        <v>5832</v>
      </c>
      <c r="B1043" s="30" t="s">
        <v>5833</v>
      </c>
      <c r="C1043" s="30" t="n">
        <v>13</v>
      </c>
      <c r="D1043" s="30" t="s">
        <v>121</v>
      </c>
      <c r="E1043" s="31" t="n">
        <v>45601</v>
      </c>
      <c r="F1043" s="30" t="s">
        <v>353</v>
      </c>
      <c r="G1043" s="31" t="n">
        <v>45605</v>
      </c>
      <c r="H1043" s="30" t="s">
        <v>206</v>
      </c>
      <c r="I1043" s="30" t="s">
        <v>300</v>
      </c>
      <c r="J1043" s="30" t="s">
        <v>593</v>
      </c>
      <c r="K1043" s="30" t="s">
        <v>126</v>
      </c>
      <c r="L1043" s="30" t="n">
        <v>20</v>
      </c>
      <c r="M1043" s="30" t="n">
        <v>137</v>
      </c>
      <c r="N1043" s="30" t="s">
        <v>186</v>
      </c>
      <c r="O1043" s="30" t="s">
        <v>139</v>
      </c>
      <c r="P1043" s="30" t="s">
        <v>187</v>
      </c>
      <c r="Q1043" s="32" t="n">
        <v>8086.29</v>
      </c>
      <c r="R1043" s="30" t="s">
        <v>130</v>
      </c>
      <c r="S1043" s="30" t="s">
        <v>192</v>
      </c>
      <c r="T1043" s="30" t="n">
        <v>2</v>
      </c>
      <c r="U1043" s="30" t="n">
        <f aca="false">YEAR(E1043)</f>
        <v>2024</v>
      </c>
      <c r="V1043" s="30" t="str">
        <f aca="false">TEXT(E1043,"MMM-YYYY")</f>
        <v>Nov-2024</v>
      </c>
      <c r="W1043" s="30" t="n">
        <f aca="false">MONTH(E1043)</f>
        <v>11</v>
      </c>
      <c r="X1043" s="30" t="str">
        <f aca="false">TEXT(WEEKDAY(E1043,2),"0")&amp;" - "&amp;TEXT(E1043,"dddd")</f>
        <v>2 - Tuesday</v>
      </c>
      <c r="Y1043" s="30" t="str">
        <f aca="false">_xlfn.IFS(C1043&lt;18,"Child (0-17)",C1043&lt;40,"Young Adult (18-39)",C1043&lt;60,"Adult (40-59)",TRUE(),"Senior (60+)")</f>
        <v>Child (0-17)</v>
      </c>
      <c r="Z1043" s="30" t="n">
        <f aca="false">ROUND(G1043-E1043,0)</f>
        <v>4</v>
      </c>
      <c r="AA1043" s="30" t="n">
        <f aca="false">L1043+M1043</f>
        <v>157</v>
      </c>
      <c r="AB1043" s="30" t="n">
        <f aca="false">IFERROR(ROUND(Q1043/AA1043,2),0)</f>
        <v>51.51</v>
      </c>
      <c r="AC1043" s="30" t="str">
        <f aca="false">IF(AND(K1043="Critical",N1043="No"),"URGENT - No Bed","Normal")</f>
        <v>Normal</v>
      </c>
      <c r="AD1043" s="34" t="n">
        <f aca="false">INDEX(Lookup_Tables!$B$3:$B$12,MATCH(H1043,Lookup_Tables!$A$3:$A$12,0))</f>
        <v>2800000</v>
      </c>
      <c r="AE1043" s="30" t="str">
        <f aca="false">INDEX(Lookup_Tables!$C$3:$C$12,MATCH(H1043,Lookup_Tables!$A$3:$A$12,0))</f>
        <v>Dr. Suresh Nair</v>
      </c>
      <c r="AF1043" s="30" t="str">
        <f aca="false">IFERROR(INDEX(Lookup_Tables!$F$16:$F$45,MATCH(I1043,Lookup_Tables!$E$16:$E$45,0)),"N/A")</f>
        <v>EMP211</v>
      </c>
      <c r="AG1043" s="30" t="n">
        <f aca="false">_xlfn.IFS(R1043="Recovered",4,R1043="Referred",3,R1043="Admitted",2,R1043="Deceased",1,TRUE(),0)</f>
        <v>4</v>
      </c>
      <c r="AH1043" s="30" t="str">
        <f aca="false">IF(T1043&gt;=4,"Satisfied",IF(T1043&gt;=3,"Neutral","Needs Improvement"))</f>
        <v>Needs Improvement</v>
      </c>
    </row>
    <row r="1044" customFormat="false" ht="15" hidden="false" customHeight="false" outlineLevel="0" collapsed="false">
      <c r="A1044" s="27" t="s">
        <v>2963</v>
      </c>
      <c r="B1044" s="27" t="s">
        <v>575</v>
      </c>
      <c r="C1044" s="27" t="n">
        <v>30</v>
      </c>
      <c r="D1044" s="27" t="s">
        <v>181</v>
      </c>
      <c r="E1044" s="28" t="n">
        <v>45579</v>
      </c>
      <c r="F1044" s="27" t="s">
        <v>1711</v>
      </c>
      <c r="G1044" s="28" t="n">
        <v>45580</v>
      </c>
      <c r="H1044" s="27" t="s">
        <v>242</v>
      </c>
      <c r="I1044" s="27" t="s">
        <v>243</v>
      </c>
      <c r="J1044" s="27" t="s">
        <v>401</v>
      </c>
      <c r="K1044" s="27" t="s">
        <v>138</v>
      </c>
      <c r="L1044" s="27" t="n">
        <v>72</v>
      </c>
      <c r="M1044" s="27" t="n">
        <v>23</v>
      </c>
      <c r="N1044" s="27" t="s">
        <v>127</v>
      </c>
      <c r="O1044" s="27" t="s">
        <v>128</v>
      </c>
      <c r="P1044" s="27" t="s">
        <v>140</v>
      </c>
      <c r="Q1044" s="29" t="n">
        <v>1176.84</v>
      </c>
      <c r="R1044" s="27" t="s">
        <v>130</v>
      </c>
      <c r="S1044" s="27" t="s">
        <v>157</v>
      </c>
      <c r="T1044" s="27" t="n">
        <v>3</v>
      </c>
      <c r="U1044" s="27" t="n">
        <f aca="false">YEAR(E1044)</f>
        <v>2024</v>
      </c>
      <c r="V1044" s="27" t="str">
        <f aca="false">TEXT(E1044,"MMM-YYYY")</f>
        <v>Oct-2024</v>
      </c>
      <c r="W1044" s="27" t="n">
        <f aca="false">MONTH(E1044)</f>
        <v>10</v>
      </c>
      <c r="X1044" s="27" t="str">
        <f aca="false">TEXT(WEEKDAY(E1044,2),"0")&amp;" - "&amp;TEXT(E1044,"dddd")</f>
        <v>1 - Monday</v>
      </c>
      <c r="Y1044" s="27" t="str">
        <f aca="false">_xlfn.IFS(C1044&lt;18,"Child (0-17)",C1044&lt;40,"Young Adult (18-39)",C1044&lt;60,"Adult (40-59)",TRUE(),"Senior (60+)")</f>
        <v>Young Adult (18-39)</v>
      </c>
      <c r="Z1044" s="27" t="n">
        <f aca="false">ROUND(G1044-E1044,0)</f>
        <v>1</v>
      </c>
      <c r="AA1044" s="27" t="n">
        <f aca="false">L1044+M1044</f>
        <v>95</v>
      </c>
      <c r="AB1044" s="27" t="n">
        <f aca="false">IFERROR(ROUND(Q1044/AA1044,2),0)</f>
        <v>12.39</v>
      </c>
      <c r="AC1044" s="27" t="str">
        <f aca="false">IF(AND(K1044="Critical",N1044="No"),"URGENT - No Bed","Normal")</f>
        <v>Normal</v>
      </c>
      <c r="AD1044" s="33" t="n">
        <f aca="false">INDEX(Lookup_Tables!$B$3:$B$12,MATCH(H1044,Lookup_Tables!$A$3:$A$12,0))</f>
        <v>3000000</v>
      </c>
      <c r="AE1044" s="27" t="str">
        <f aca="false">INDEX(Lookup_Tables!$C$3:$C$12,MATCH(H1044,Lookup_Tables!$A$3:$A$12,0))</f>
        <v>Dr. Pooja Iyer</v>
      </c>
      <c r="AF1044" s="27" t="str">
        <f aca="false">IFERROR(INDEX(Lookup_Tables!$F$16:$F$45,MATCH(I1044,Lookup_Tables!$E$16:$E$45,0)),"N/A")</f>
        <v>EMP214</v>
      </c>
      <c r="AG1044" s="27" t="n">
        <f aca="false">_xlfn.IFS(R1044="Recovered",4,R1044="Referred",3,R1044="Admitted",2,R1044="Deceased",1,TRUE(),0)</f>
        <v>4</v>
      </c>
      <c r="AH1044" s="27" t="str">
        <f aca="false">IF(T1044&gt;=4,"Satisfied",IF(T1044&gt;=3,"Neutral","Needs Improvement"))</f>
        <v>Neutral</v>
      </c>
    </row>
    <row r="1045" customFormat="false" ht="15" hidden="false" customHeight="false" outlineLevel="0" collapsed="false">
      <c r="A1045" s="30" t="s">
        <v>2943</v>
      </c>
      <c r="B1045" s="30" t="s">
        <v>2944</v>
      </c>
      <c r="C1045" s="30" t="n">
        <v>31</v>
      </c>
      <c r="D1045" s="30" t="s">
        <v>181</v>
      </c>
      <c r="E1045" s="31" t="n">
        <v>45515</v>
      </c>
      <c r="F1045" s="30" t="s">
        <v>1745</v>
      </c>
      <c r="G1045" s="31" t="n">
        <v>45518</v>
      </c>
      <c r="H1045" s="30" t="s">
        <v>242</v>
      </c>
      <c r="I1045" s="30" t="s">
        <v>243</v>
      </c>
      <c r="J1045" s="30" t="s">
        <v>422</v>
      </c>
      <c r="K1045" s="30" t="s">
        <v>156</v>
      </c>
      <c r="L1045" s="30" t="n">
        <v>19</v>
      </c>
      <c r="M1045" s="30" t="n">
        <v>57</v>
      </c>
      <c r="N1045" s="30" t="s">
        <v>186</v>
      </c>
      <c r="O1045" s="30" t="s">
        <v>171</v>
      </c>
      <c r="P1045" s="30" t="s">
        <v>187</v>
      </c>
      <c r="Q1045" s="32" t="n">
        <v>3454.8</v>
      </c>
      <c r="R1045" s="30" t="s">
        <v>130</v>
      </c>
      <c r="S1045" s="30" t="s">
        <v>164</v>
      </c>
      <c r="T1045" s="30" t="n">
        <v>4</v>
      </c>
      <c r="U1045" s="30" t="n">
        <f aca="false">YEAR(E1045)</f>
        <v>2024</v>
      </c>
      <c r="V1045" s="30" t="str">
        <f aca="false">TEXT(E1045,"MMM-YYYY")</f>
        <v>Aug-2024</v>
      </c>
      <c r="W1045" s="30" t="n">
        <f aca="false">MONTH(E1045)</f>
        <v>8</v>
      </c>
      <c r="X1045" s="30" t="str">
        <f aca="false">TEXT(WEEKDAY(E1045,2),"0")&amp;" - "&amp;TEXT(E1045,"dddd")</f>
        <v>7 - Sunday</v>
      </c>
      <c r="Y1045" s="30" t="str">
        <f aca="false">_xlfn.IFS(C1045&lt;18,"Child (0-17)",C1045&lt;40,"Young Adult (18-39)",C1045&lt;60,"Adult (40-59)",TRUE(),"Senior (60+)")</f>
        <v>Young Adult (18-39)</v>
      </c>
      <c r="Z1045" s="30" t="n">
        <f aca="false">ROUND(G1045-E1045,0)</f>
        <v>3</v>
      </c>
      <c r="AA1045" s="30" t="n">
        <f aca="false">L1045+M1045</f>
        <v>76</v>
      </c>
      <c r="AB1045" s="30" t="n">
        <f aca="false">IFERROR(ROUND(Q1045/AA1045,2),0)</f>
        <v>45.46</v>
      </c>
      <c r="AC1045" s="30" t="str">
        <f aca="false">IF(AND(K1045="Critical",N1045="No"),"URGENT - No Bed","Normal")</f>
        <v>Normal</v>
      </c>
      <c r="AD1045" s="34" t="n">
        <f aca="false">INDEX(Lookup_Tables!$B$3:$B$12,MATCH(H1045,Lookup_Tables!$A$3:$A$12,0))</f>
        <v>3000000</v>
      </c>
      <c r="AE1045" s="30" t="str">
        <f aca="false">INDEX(Lookup_Tables!$C$3:$C$12,MATCH(H1045,Lookup_Tables!$A$3:$A$12,0))</f>
        <v>Dr. Pooja Iyer</v>
      </c>
      <c r="AF1045" s="30" t="str">
        <f aca="false">IFERROR(INDEX(Lookup_Tables!$F$16:$F$45,MATCH(I1045,Lookup_Tables!$E$16:$E$45,0)),"N/A")</f>
        <v>EMP214</v>
      </c>
      <c r="AG1045" s="30" t="n">
        <f aca="false">_xlfn.IFS(R1045="Recovered",4,R1045="Referred",3,R1045="Admitted",2,R1045="Deceased",1,TRUE(),0)</f>
        <v>4</v>
      </c>
      <c r="AH1045" s="30" t="str">
        <f aca="false">IF(T1045&gt;=4,"Satisfied",IF(T1045&gt;=3,"Neutral","Needs Improvement"))</f>
        <v>Satisfied</v>
      </c>
    </row>
    <row r="1046" customFormat="false" ht="15" hidden="false" customHeight="false" outlineLevel="0" collapsed="false">
      <c r="A1046" s="27" t="s">
        <v>2103</v>
      </c>
      <c r="B1046" s="27" t="s">
        <v>2104</v>
      </c>
      <c r="C1046" s="27" t="n">
        <v>32</v>
      </c>
      <c r="D1046" s="27" t="s">
        <v>121</v>
      </c>
      <c r="E1046" s="28" t="n">
        <v>45419</v>
      </c>
      <c r="F1046" s="27" t="s">
        <v>205</v>
      </c>
      <c r="G1046" s="28" t="n">
        <v>45420</v>
      </c>
      <c r="H1046" s="27" t="s">
        <v>146</v>
      </c>
      <c r="I1046" s="27" t="s">
        <v>147</v>
      </c>
      <c r="J1046" s="27" t="s">
        <v>568</v>
      </c>
      <c r="K1046" s="27" t="s">
        <v>156</v>
      </c>
      <c r="L1046" s="27" t="n">
        <v>21</v>
      </c>
      <c r="M1046" s="27" t="n">
        <v>44</v>
      </c>
      <c r="N1046" s="27" t="s">
        <v>186</v>
      </c>
      <c r="O1046" s="27" t="s">
        <v>171</v>
      </c>
      <c r="P1046" s="27" t="s">
        <v>187</v>
      </c>
      <c r="Q1046" s="29" t="n">
        <v>3343.46</v>
      </c>
      <c r="R1046" s="27" t="s">
        <v>268</v>
      </c>
      <c r="S1046" s="27" t="s">
        <v>131</v>
      </c>
      <c r="T1046" s="27" t="n">
        <v>4</v>
      </c>
      <c r="U1046" s="27" t="n">
        <f aca="false">YEAR(E1046)</f>
        <v>2024</v>
      </c>
      <c r="V1046" s="27" t="str">
        <f aca="false">TEXT(E1046,"MMM-YYYY")</f>
        <v>May-2024</v>
      </c>
      <c r="W1046" s="27" t="n">
        <f aca="false">MONTH(E1046)</f>
        <v>5</v>
      </c>
      <c r="X1046" s="27" t="str">
        <f aca="false">TEXT(WEEKDAY(E1046,2),"0")&amp;" - "&amp;TEXT(E1046,"dddd")</f>
        <v>2 - Tuesday</v>
      </c>
      <c r="Y1046" s="27" t="str">
        <f aca="false">_xlfn.IFS(C1046&lt;18,"Child (0-17)",C1046&lt;40,"Young Adult (18-39)",C1046&lt;60,"Adult (40-59)",TRUE(),"Senior (60+)")</f>
        <v>Young Adult (18-39)</v>
      </c>
      <c r="Z1046" s="27" t="n">
        <f aca="false">ROUND(G1046-E1046,0)</f>
        <v>1</v>
      </c>
      <c r="AA1046" s="27" t="n">
        <f aca="false">L1046+M1046</f>
        <v>65</v>
      </c>
      <c r="AB1046" s="27" t="n">
        <f aca="false">IFERROR(ROUND(Q1046/AA1046,2),0)</f>
        <v>51.44</v>
      </c>
      <c r="AC1046" s="27" t="str">
        <f aca="false">IF(AND(K1046="Critical",N1046="No"),"URGENT - No Bed","Normal")</f>
        <v>Normal</v>
      </c>
      <c r="AD1046" s="33" t="n">
        <f aca="false">INDEX(Lookup_Tables!$B$3:$B$12,MATCH(H1046,Lookup_Tables!$A$3:$A$12,0))</f>
        <v>2700000</v>
      </c>
      <c r="AE1046" s="27" t="str">
        <f aca="false">INDEX(Lookup_Tables!$C$3:$C$12,MATCH(H1046,Lookup_Tables!$A$3:$A$12,0))</f>
        <v>Dr. Vikram Singh</v>
      </c>
      <c r="AF1046" s="27" t="str">
        <f aca="false">IFERROR(INDEX(Lookup_Tables!$F$16:$F$45,MATCH(I1046,Lookup_Tables!$E$16:$E$45,0)),"N/A")</f>
        <v>EMP229</v>
      </c>
      <c r="AG1046" s="27" t="n">
        <f aca="false">_xlfn.IFS(R1046="Recovered",4,R1046="Referred",3,R1046="Admitted",2,R1046="Deceased",1,TRUE(),0)</f>
        <v>3</v>
      </c>
      <c r="AH1046" s="27" t="str">
        <f aca="false">IF(T1046&gt;=4,"Satisfied",IF(T1046&gt;=3,"Neutral","Needs Improvement"))</f>
        <v>Satisfied</v>
      </c>
    </row>
    <row r="1047" customFormat="false" ht="15" hidden="false" customHeight="false" outlineLevel="0" collapsed="false">
      <c r="A1047" s="30" t="s">
        <v>663</v>
      </c>
      <c r="B1047" s="30" t="s">
        <v>664</v>
      </c>
      <c r="C1047" s="30" t="n">
        <v>48</v>
      </c>
      <c r="D1047" s="30" t="s">
        <v>121</v>
      </c>
      <c r="E1047" s="31" t="n">
        <v>45340</v>
      </c>
      <c r="F1047" s="30" t="s">
        <v>497</v>
      </c>
      <c r="G1047" s="31" t="n">
        <v>45343</v>
      </c>
      <c r="H1047" s="30" t="s">
        <v>217</v>
      </c>
      <c r="I1047" s="30" t="s">
        <v>392</v>
      </c>
      <c r="J1047" s="30" t="s">
        <v>218</v>
      </c>
      <c r="K1047" s="30" t="s">
        <v>126</v>
      </c>
      <c r="L1047" s="30" t="n">
        <v>36</v>
      </c>
      <c r="M1047" s="30" t="n">
        <v>63</v>
      </c>
      <c r="N1047" s="30" t="s">
        <v>186</v>
      </c>
      <c r="O1047" s="30" t="s">
        <v>139</v>
      </c>
      <c r="P1047" s="30" t="s">
        <v>129</v>
      </c>
      <c r="Q1047" s="32" t="n">
        <v>7080.77</v>
      </c>
      <c r="R1047" s="30" t="s">
        <v>130</v>
      </c>
      <c r="S1047" s="30" t="s">
        <v>178</v>
      </c>
      <c r="T1047" s="30" t="n">
        <v>4</v>
      </c>
      <c r="U1047" s="30" t="n">
        <f aca="false">YEAR(E1047)</f>
        <v>2024</v>
      </c>
      <c r="V1047" s="30" t="str">
        <f aca="false">TEXT(E1047,"MMM-YYYY")</f>
        <v>Feb-2024</v>
      </c>
      <c r="W1047" s="30" t="n">
        <f aca="false">MONTH(E1047)</f>
        <v>2</v>
      </c>
      <c r="X1047" s="30" t="str">
        <f aca="false">TEXT(WEEKDAY(E1047,2),"0")&amp;" - "&amp;TEXT(E1047,"dddd")</f>
        <v>7 - Sunday</v>
      </c>
      <c r="Y1047" s="30" t="str">
        <f aca="false">_xlfn.IFS(C1047&lt;18,"Child (0-17)",C1047&lt;40,"Young Adult (18-39)",C1047&lt;60,"Adult (40-59)",TRUE(),"Senior (60+)")</f>
        <v>Adult (40-59)</v>
      </c>
      <c r="Z1047" s="30" t="n">
        <f aca="false">ROUND(G1047-E1047,0)</f>
        <v>3</v>
      </c>
      <c r="AA1047" s="30" t="n">
        <f aca="false">L1047+M1047</f>
        <v>99</v>
      </c>
      <c r="AB1047" s="30" t="n">
        <f aca="false">IFERROR(ROUND(Q1047/AA1047,2),0)</f>
        <v>71.52</v>
      </c>
      <c r="AC1047" s="30" t="str">
        <f aca="false">IF(AND(K1047="Critical",N1047="No"),"URGENT - No Bed","Normal")</f>
        <v>Normal</v>
      </c>
      <c r="AD1047" s="34" t="n">
        <f aca="false">INDEX(Lookup_Tables!$B$3:$B$12,MATCH(H1047,Lookup_Tables!$A$3:$A$12,0))</f>
        <v>4200000</v>
      </c>
      <c r="AE1047" s="30" t="str">
        <f aca="false">INDEX(Lookup_Tables!$C$3:$C$12,MATCH(H1047,Lookup_Tables!$A$3:$A$12,0))</f>
        <v>Dr. Anil Kapoor</v>
      </c>
      <c r="AF1047" s="30" t="str">
        <f aca="false">IFERROR(INDEX(Lookup_Tables!$F$16:$F$45,MATCH(I1047,Lookup_Tables!$E$16:$E$45,0)),"N/A")</f>
        <v>EMP202</v>
      </c>
      <c r="AG1047" s="30" t="n">
        <f aca="false">_xlfn.IFS(R1047="Recovered",4,R1047="Referred",3,R1047="Admitted",2,R1047="Deceased",1,TRUE(),0)</f>
        <v>4</v>
      </c>
      <c r="AH1047" s="30" t="str">
        <f aca="false">IF(T1047&gt;=4,"Satisfied",IF(T1047&gt;=3,"Neutral","Needs Improvement"))</f>
        <v>Satisfied</v>
      </c>
    </row>
    <row r="1048" customFormat="false" ht="15" hidden="false" customHeight="false" outlineLevel="0" collapsed="false">
      <c r="A1048" s="27" t="s">
        <v>3273</v>
      </c>
      <c r="B1048" s="27" t="s">
        <v>3274</v>
      </c>
      <c r="C1048" s="27" t="n">
        <v>54</v>
      </c>
      <c r="D1048" s="27" t="s">
        <v>181</v>
      </c>
      <c r="E1048" s="28" t="n">
        <v>45582</v>
      </c>
      <c r="F1048" s="27" t="s">
        <v>840</v>
      </c>
      <c r="G1048" s="28" t="n">
        <v>45585</v>
      </c>
      <c r="H1048" s="27" t="s">
        <v>236</v>
      </c>
      <c r="I1048" s="27" t="s">
        <v>266</v>
      </c>
      <c r="J1048" s="27" t="s">
        <v>238</v>
      </c>
      <c r="K1048" s="27" t="s">
        <v>156</v>
      </c>
      <c r="L1048" s="27" t="n">
        <v>64</v>
      </c>
      <c r="M1048" s="27" t="n">
        <v>63</v>
      </c>
      <c r="N1048" s="27" t="s">
        <v>186</v>
      </c>
      <c r="O1048" s="27" t="s">
        <v>128</v>
      </c>
      <c r="P1048" s="27" t="s">
        <v>187</v>
      </c>
      <c r="Q1048" s="29" t="n">
        <v>4038.41</v>
      </c>
      <c r="R1048" s="27" t="s">
        <v>268</v>
      </c>
      <c r="S1048" s="27" t="s">
        <v>131</v>
      </c>
      <c r="T1048" s="27" t="n">
        <v>2</v>
      </c>
      <c r="U1048" s="27" t="n">
        <f aca="false">YEAR(E1048)</f>
        <v>2024</v>
      </c>
      <c r="V1048" s="27" t="str">
        <f aca="false">TEXT(E1048,"MMM-YYYY")</f>
        <v>Oct-2024</v>
      </c>
      <c r="W1048" s="27" t="n">
        <f aca="false">MONTH(E1048)</f>
        <v>10</v>
      </c>
      <c r="X1048" s="27" t="str">
        <f aca="false">TEXT(WEEKDAY(E1048,2),"0")&amp;" - "&amp;TEXT(E1048,"dddd")</f>
        <v>4 - Thursday</v>
      </c>
      <c r="Y1048" s="27" t="str">
        <f aca="false">_xlfn.IFS(C1048&lt;18,"Child (0-17)",C1048&lt;40,"Young Adult (18-39)",C1048&lt;60,"Adult (40-59)",TRUE(),"Senior (60+)")</f>
        <v>Adult (40-59)</v>
      </c>
      <c r="Z1048" s="27" t="n">
        <f aca="false">ROUND(G1048-E1048,0)</f>
        <v>3</v>
      </c>
      <c r="AA1048" s="27" t="n">
        <f aca="false">L1048+M1048</f>
        <v>127</v>
      </c>
      <c r="AB1048" s="27" t="n">
        <f aca="false">IFERROR(ROUND(Q1048/AA1048,2),0)</f>
        <v>31.8</v>
      </c>
      <c r="AC1048" s="27" t="str">
        <f aca="false">IF(AND(K1048="Critical",N1048="No"),"URGENT - No Bed","Normal")</f>
        <v>Normal</v>
      </c>
      <c r="AD1048" s="33" t="n">
        <f aca="false">INDEX(Lookup_Tables!$B$3:$B$12,MATCH(H1048,Lookup_Tables!$A$3:$A$12,0))</f>
        <v>3900000</v>
      </c>
      <c r="AE1048" s="27" t="str">
        <f aca="false">INDEX(Lookup_Tables!$C$3:$C$12,MATCH(H1048,Lookup_Tables!$A$3:$A$12,0))</f>
        <v>Dr. Rina Mehta</v>
      </c>
      <c r="AF1048" s="27" t="str">
        <f aca="false">IFERROR(INDEX(Lookup_Tables!$F$16:$F$45,MATCH(I1048,Lookup_Tables!$E$16:$E$45,0)),"N/A")</f>
        <v>EMP217</v>
      </c>
      <c r="AG1048" s="27" t="n">
        <f aca="false">_xlfn.IFS(R1048="Recovered",4,R1048="Referred",3,R1048="Admitted",2,R1048="Deceased",1,TRUE(),0)</f>
        <v>3</v>
      </c>
      <c r="AH1048" s="27" t="str">
        <f aca="false">IF(T1048&gt;=4,"Satisfied",IF(T1048&gt;=3,"Neutral","Needs Improvement"))</f>
        <v>Needs Improvement</v>
      </c>
    </row>
    <row r="1049" customFormat="false" ht="15" hidden="false" customHeight="false" outlineLevel="0" collapsed="false">
      <c r="A1049" s="30" t="s">
        <v>6292</v>
      </c>
      <c r="B1049" s="30" t="s">
        <v>2773</v>
      </c>
      <c r="C1049" s="30" t="n">
        <v>62</v>
      </c>
      <c r="D1049" s="30" t="s">
        <v>121</v>
      </c>
      <c r="E1049" s="31" t="n">
        <v>45366</v>
      </c>
      <c r="F1049" s="30" t="s">
        <v>200</v>
      </c>
      <c r="G1049" s="31" t="n">
        <v>45369</v>
      </c>
      <c r="H1049" s="30" t="s">
        <v>236</v>
      </c>
      <c r="I1049" s="30" t="s">
        <v>266</v>
      </c>
      <c r="J1049" s="30" t="s">
        <v>238</v>
      </c>
      <c r="K1049" s="30" t="s">
        <v>156</v>
      </c>
      <c r="L1049" s="30" t="n">
        <v>65</v>
      </c>
      <c r="M1049" s="30" t="n">
        <v>44</v>
      </c>
      <c r="N1049" s="30" t="s">
        <v>127</v>
      </c>
      <c r="O1049" s="30" t="s">
        <v>139</v>
      </c>
      <c r="P1049" s="30" t="s">
        <v>129</v>
      </c>
      <c r="Q1049" s="32" t="n">
        <v>3913.18</v>
      </c>
      <c r="R1049" s="30" t="s">
        <v>268</v>
      </c>
      <c r="S1049" s="30" t="s">
        <v>157</v>
      </c>
      <c r="T1049" s="30" t="n">
        <v>3</v>
      </c>
      <c r="U1049" s="30" t="n">
        <f aca="false">YEAR(E1049)</f>
        <v>2024</v>
      </c>
      <c r="V1049" s="30" t="str">
        <f aca="false">TEXT(E1049,"MMM-YYYY")</f>
        <v>Mar-2024</v>
      </c>
      <c r="W1049" s="30" t="n">
        <f aca="false">MONTH(E1049)</f>
        <v>3</v>
      </c>
      <c r="X1049" s="30" t="str">
        <f aca="false">TEXT(WEEKDAY(E1049,2),"0")&amp;" - "&amp;TEXT(E1049,"dddd")</f>
        <v>5 - Friday</v>
      </c>
      <c r="Y1049" s="30" t="str">
        <f aca="false">_xlfn.IFS(C1049&lt;18,"Child (0-17)",C1049&lt;40,"Young Adult (18-39)",C1049&lt;60,"Adult (40-59)",TRUE(),"Senior (60+)")</f>
        <v>Senior (60+)</v>
      </c>
      <c r="Z1049" s="30" t="n">
        <f aca="false">ROUND(G1049-E1049,0)</f>
        <v>3</v>
      </c>
      <c r="AA1049" s="30" t="n">
        <f aca="false">L1049+M1049</f>
        <v>109</v>
      </c>
      <c r="AB1049" s="30" t="n">
        <f aca="false">IFERROR(ROUND(Q1049/AA1049,2),0)</f>
        <v>35.9</v>
      </c>
      <c r="AC1049" s="30" t="str">
        <f aca="false">IF(AND(K1049="Critical",N1049="No"),"URGENT - No Bed","Normal")</f>
        <v>Normal</v>
      </c>
      <c r="AD1049" s="34" t="n">
        <f aca="false">INDEX(Lookup_Tables!$B$3:$B$12,MATCH(H1049,Lookup_Tables!$A$3:$A$12,0))</f>
        <v>3900000</v>
      </c>
      <c r="AE1049" s="30" t="str">
        <f aca="false">INDEX(Lookup_Tables!$C$3:$C$12,MATCH(H1049,Lookup_Tables!$A$3:$A$12,0))</f>
        <v>Dr. Rina Mehta</v>
      </c>
      <c r="AF1049" s="30" t="str">
        <f aca="false">IFERROR(INDEX(Lookup_Tables!$F$16:$F$45,MATCH(I1049,Lookup_Tables!$E$16:$E$45,0)),"N/A")</f>
        <v>EMP217</v>
      </c>
      <c r="AG1049" s="30" t="n">
        <f aca="false">_xlfn.IFS(R1049="Recovered",4,R1049="Referred",3,R1049="Admitted",2,R1049="Deceased",1,TRUE(),0)</f>
        <v>3</v>
      </c>
      <c r="AH1049" s="30" t="str">
        <f aca="false">IF(T1049&gt;=4,"Satisfied",IF(T1049&gt;=3,"Neutral","Needs Improvement"))</f>
        <v>Neutral</v>
      </c>
    </row>
    <row r="1050" customFormat="false" ht="15" hidden="false" customHeight="false" outlineLevel="0" collapsed="false">
      <c r="A1050" s="27" t="s">
        <v>1274</v>
      </c>
      <c r="B1050" s="27" t="s">
        <v>1031</v>
      </c>
      <c r="C1050" s="27" t="n">
        <v>55</v>
      </c>
      <c r="D1050" s="27" t="s">
        <v>121</v>
      </c>
      <c r="E1050" s="28" t="n">
        <v>45608</v>
      </c>
      <c r="F1050" s="27" t="s">
        <v>1240</v>
      </c>
      <c r="G1050" s="28" t="n">
        <v>45611</v>
      </c>
      <c r="H1050" s="27" t="s">
        <v>146</v>
      </c>
      <c r="I1050" s="27" t="s">
        <v>176</v>
      </c>
      <c r="J1050" s="27" t="s">
        <v>222</v>
      </c>
      <c r="K1050" s="27" t="s">
        <v>156</v>
      </c>
      <c r="L1050" s="27" t="n">
        <v>39</v>
      </c>
      <c r="M1050" s="27" t="n">
        <v>66</v>
      </c>
      <c r="N1050" s="27" t="s">
        <v>186</v>
      </c>
      <c r="O1050" s="27" t="s">
        <v>149</v>
      </c>
      <c r="P1050" s="27" t="s">
        <v>187</v>
      </c>
      <c r="Q1050" s="29" t="n">
        <v>3644.65</v>
      </c>
      <c r="R1050" s="27" t="s">
        <v>130</v>
      </c>
      <c r="S1050" s="27" t="s">
        <v>151</v>
      </c>
      <c r="T1050" s="27" t="n">
        <v>3</v>
      </c>
      <c r="U1050" s="27" t="n">
        <f aca="false">YEAR(E1050)</f>
        <v>2024</v>
      </c>
      <c r="V1050" s="27" t="str">
        <f aca="false">TEXT(E1050,"MMM-YYYY")</f>
        <v>Nov-2024</v>
      </c>
      <c r="W1050" s="27" t="n">
        <f aca="false">MONTH(E1050)</f>
        <v>11</v>
      </c>
      <c r="X1050" s="27" t="str">
        <f aca="false">TEXT(WEEKDAY(E1050,2),"0")&amp;" - "&amp;TEXT(E1050,"dddd")</f>
        <v>2 - Tuesday</v>
      </c>
      <c r="Y1050" s="27" t="str">
        <f aca="false">_xlfn.IFS(C1050&lt;18,"Child (0-17)",C1050&lt;40,"Young Adult (18-39)",C1050&lt;60,"Adult (40-59)",TRUE(),"Senior (60+)")</f>
        <v>Adult (40-59)</v>
      </c>
      <c r="Z1050" s="27" t="n">
        <f aca="false">ROUND(G1050-E1050,0)</f>
        <v>3</v>
      </c>
      <c r="AA1050" s="27" t="n">
        <f aca="false">L1050+M1050</f>
        <v>105</v>
      </c>
      <c r="AB1050" s="27" t="n">
        <f aca="false">IFERROR(ROUND(Q1050/AA1050,2),0)</f>
        <v>34.71</v>
      </c>
      <c r="AC1050" s="27" t="str">
        <f aca="false">IF(AND(K1050="Critical",N1050="No"),"URGENT - No Bed","Normal")</f>
        <v>Normal</v>
      </c>
      <c r="AD1050" s="33" t="n">
        <f aca="false">INDEX(Lookup_Tables!$B$3:$B$12,MATCH(H1050,Lookup_Tables!$A$3:$A$12,0))</f>
        <v>2700000</v>
      </c>
      <c r="AE1050" s="27" t="str">
        <f aca="false">INDEX(Lookup_Tables!$C$3:$C$12,MATCH(H1050,Lookup_Tables!$A$3:$A$12,0))</f>
        <v>Dr. Vikram Singh</v>
      </c>
      <c r="AF1050" s="27" t="str">
        <f aca="false">IFERROR(INDEX(Lookup_Tables!$F$16:$F$45,MATCH(I1050,Lookup_Tables!$E$16:$E$45,0)),"N/A")</f>
        <v>EMP227</v>
      </c>
      <c r="AG1050" s="27" t="n">
        <f aca="false">_xlfn.IFS(R1050="Recovered",4,R1050="Referred",3,R1050="Admitted",2,R1050="Deceased",1,TRUE(),0)</f>
        <v>4</v>
      </c>
      <c r="AH1050" s="27" t="str">
        <f aca="false">IF(T1050&gt;=4,"Satisfied",IF(T1050&gt;=3,"Neutral","Needs Improvement"))</f>
        <v>Neutral</v>
      </c>
    </row>
    <row r="1051" customFormat="false" ht="15" hidden="false" customHeight="false" outlineLevel="0" collapsed="false">
      <c r="A1051" s="30" t="s">
        <v>3424</v>
      </c>
      <c r="B1051" s="30" t="s">
        <v>3425</v>
      </c>
      <c r="C1051" s="30" t="n">
        <v>10</v>
      </c>
      <c r="D1051" s="30" t="s">
        <v>181</v>
      </c>
      <c r="E1051" s="31" t="n">
        <v>45606</v>
      </c>
      <c r="F1051" s="30" t="s">
        <v>221</v>
      </c>
      <c r="G1051" s="31" t="n">
        <v>45606</v>
      </c>
      <c r="H1051" s="30" t="s">
        <v>146</v>
      </c>
      <c r="I1051" s="30" t="s">
        <v>309</v>
      </c>
      <c r="J1051" s="30" t="s">
        <v>568</v>
      </c>
      <c r="K1051" s="30" t="s">
        <v>156</v>
      </c>
      <c r="L1051" s="30" t="n">
        <v>38</v>
      </c>
      <c r="M1051" s="30" t="n">
        <v>45</v>
      </c>
      <c r="N1051" s="30" t="s">
        <v>127</v>
      </c>
      <c r="O1051" s="30" t="s">
        <v>139</v>
      </c>
      <c r="P1051" s="30" t="s">
        <v>187</v>
      </c>
      <c r="Q1051" s="32" t="n">
        <v>3377.52</v>
      </c>
      <c r="R1051" s="30" t="s">
        <v>130</v>
      </c>
      <c r="S1051" s="30" t="s">
        <v>164</v>
      </c>
      <c r="T1051" s="30" t="n">
        <v>5</v>
      </c>
      <c r="U1051" s="30" t="n">
        <f aca="false">YEAR(E1051)</f>
        <v>2024</v>
      </c>
      <c r="V1051" s="30" t="str">
        <f aca="false">TEXT(E1051,"MMM-YYYY")</f>
        <v>Nov-2024</v>
      </c>
      <c r="W1051" s="30" t="n">
        <f aca="false">MONTH(E1051)</f>
        <v>11</v>
      </c>
      <c r="X1051" s="30" t="str">
        <f aca="false">TEXT(WEEKDAY(E1051,2),"0")&amp;" - "&amp;TEXT(E1051,"dddd")</f>
        <v>7 - Sunday</v>
      </c>
      <c r="Y1051" s="30" t="str">
        <f aca="false">_xlfn.IFS(C1051&lt;18,"Child (0-17)",C1051&lt;40,"Young Adult (18-39)",C1051&lt;60,"Adult (40-59)",TRUE(),"Senior (60+)")</f>
        <v>Child (0-17)</v>
      </c>
      <c r="Z1051" s="30" t="n">
        <f aca="false">ROUND(G1051-E1051,0)</f>
        <v>0</v>
      </c>
      <c r="AA1051" s="30" t="n">
        <f aca="false">L1051+M1051</f>
        <v>83</v>
      </c>
      <c r="AB1051" s="30" t="n">
        <f aca="false">IFERROR(ROUND(Q1051/AA1051,2),0)</f>
        <v>40.69</v>
      </c>
      <c r="AC1051" s="30" t="str">
        <f aca="false">IF(AND(K1051="Critical",N1051="No"),"URGENT - No Bed","Normal")</f>
        <v>Normal</v>
      </c>
      <c r="AD1051" s="34" t="n">
        <f aca="false">INDEX(Lookup_Tables!$B$3:$B$12,MATCH(H1051,Lookup_Tables!$A$3:$A$12,0))</f>
        <v>2700000</v>
      </c>
      <c r="AE1051" s="30" t="str">
        <f aca="false">INDEX(Lookup_Tables!$C$3:$C$12,MATCH(H1051,Lookup_Tables!$A$3:$A$12,0))</f>
        <v>Dr. Vikram Singh</v>
      </c>
      <c r="AF1051" s="30" t="str">
        <f aca="false">IFERROR(INDEX(Lookup_Tables!$F$16:$F$45,MATCH(I1051,Lookup_Tables!$E$16:$E$45,0)),"N/A")</f>
        <v>EMP228</v>
      </c>
      <c r="AG1051" s="30" t="n">
        <f aca="false">_xlfn.IFS(R1051="Recovered",4,R1051="Referred",3,R1051="Admitted",2,R1051="Deceased",1,TRUE(),0)</f>
        <v>4</v>
      </c>
      <c r="AH1051" s="30" t="str">
        <f aca="false">IF(T1051&gt;=4,"Satisfied",IF(T1051&gt;=3,"Neutral","Needs Improvement"))</f>
        <v>Satisfied</v>
      </c>
    </row>
    <row r="1052" customFormat="false" ht="15" hidden="false" customHeight="false" outlineLevel="0" collapsed="false">
      <c r="A1052" s="27" t="s">
        <v>5595</v>
      </c>
      <c r="B1052" s="27" t="s">
        <v>5261</v>
      </c>
      <c r="C1052" s="27" t="n">
        <v>49</v>
      </c>
      <c r="D1052" s="27" t="s">
        <v>121</v>
      </c>
      <c r="E1052" s="28" t="n">
        <v>45408</v>
      </c>
      <c r="F1052" s="27" t="s">
        <v>1860</v>
      </c>
      <c r="G1052" s="28" t="n">
        <v>45410</v>
      </c>
      <c r="H1052" s="27" t="s">
        <v>168</v>
      </c>
      <c r="I1052" s="27" t="s">
        <v>366</v>
      </c>
      <c r="J1052" s="27" t="s">
        <v>371</v>
      </c>
      <c r="K1052" s="27" t="s">
        <v>126</v>
      </c>
      <c r="L1052" s="27" t="n">
        <v>20</v>
      </c>
      <c r="M1052" s="27" t="n">
        <v>97</v>
      </c>
      <c r="N1052" s="27" t="s">
        <v>127</v>
      </c>
      <c r="O1052" s="27" t="s">
        <v>139</v>
      </c>
      <c r="P1052" s="27" t="s">
        <v>187</v>
      </c>
      <c r="Q1052" s="29" t="n">
        <v>7984.34</v>
      </c>
      <c r="R1052" s="27" t="s">
        <v>130</v>
      </c>
      <c r="S1052" s="27" t="s">
        <v>151</v>
      </c>
      <c r="T1052" s="27" t="n">
        <v>3</v>
      </c>
      <c r="U1052" s="27" t="n">
        <f aca="false">YEAR(E1052)</f>
        <v>2024</v>
      </c>
      <c r="V1052" s="27" t="str">
        <f aca="false">TEXT(E1052,"MMM-YYYY")</f>
        <v>Apr-2024</v>
      </c>
      <c r="W1052" s="27" t="n">
        <f aca="false">MONTH(E1052)</f>
        <v>4</v>
      </c>
      <c r="X1052" s="27" t="str">
        <f aca="false">TEXT(WEEKDAY(E1052,2),"0")&amp;" - "&amp;TEXT(E1052,"dddd")</f>
        <v>5 - Friday</v>
      </c>
      <c r="Y1052" s="27" t="str">
        <f aca="false">_xlfn.IFS(C1052&lt;18,"Child (0-17)",C1052&lt;40,"Young Adult (18-39)",C1052&lt;60,"Adult (40-59)",TRUE(),"Senior (60+)")</f>
        <v>Adult (40-59)</v>
      </c>
      <c r="Z1052" s="27" t="n">
        <f aca="false">ROUND(G1052-E1052,0)</f>
        <v>2</v>
      </c>
      <c r="AA1052" s="27" t="n">
        <f aca="false">L1052+M1052</f>
        <v>117</v>
      </c>
      <c r="AB1052" s="27" t="n">
        <f aca="false">IFERROR(ROUND(Q1052/AA1052,2),0)</f>
        <v>68.24</v>
      </c>
      <c r="AC1052" s="27" t="str">
        <f aca="false">IF(AND(K1052="Critical",N1052="No"),"URGENT - No Bed","Normal")</f>
        <v>Normal</v>
      </c>
      <c r="AD1052" s="33" t="n">
        <f aca="false">INDEX(Lookup_Tables!$B$3:$B$12,MATCH(H1052,Lookup_Tables!$A$3:$A$12,0))</f>
        <v>4400000</v>
      </c>
      <c r="AE1052" s="27" t="str">
        <f aca="false">INDEX(Lookup_Tables!$C$3:$C$12,MATCH(H1052,Lookup_Tables!$A$3:$A$12,0))</f>
        <v>Dr. Neha Chopra</v>
      </c>
      <c r="AF1052" s="27" t="str">
        <f aca="false">IFERROR(INDEX(Lookup_Tables!$F$16:$F$45,MATCH(I1052,Lookup_Tables!$E$16:$E$45,0)),"N/A")</f>
        <v>EMP218</v>
      </c>
      <c r="AG1052" s="27" t="n">
        <f aca="false">_xlfn.IFS(R1052="Recovered",4,R1052="Referred",3,R1052="Admitted",2,R1052="Deceased",1,TRUE(),0)</f>
        <v>4</v>
      </c>
      <c r="AH1052" s="27" t="str">
        <f aca="false">IF(T1052&gt;=4,"Satisfied",IF(T1052&gt;=3,"Neutral","Needs Improvement"))</f>
        <v>Neutral</v>
      </c>
    </row>
    <row r="1053" customFormat="false" ht="15" hidden="false" customHeight="false" outlineLevel="0" collapsed="false">
      <c r="A1053" s="30" t="s">
        <v>6050</v>
      </c>
      <c r="B1053" s="30" t="s">
        <v>1914</v>
      </c>
      <c r="C1053" s="30" t="n">
        <v>24</v>
      </c>
      <c r="D1053" s="30" t="s">
        <v>181</v>
      </c>
      <c r="E1053" s="31" t="n">
        <v>45295</v>
      </c>
      <c r="F1053" s="30" t="s">
        <v>608</v>
      </c>
      <c r="G1053" s="31" t="n">
        <v>45297</v>
      </c>
      <c r="H1053" s="30" t="s">
        <v>146</v>
      </c>
      <c r="I1053" s="30" t="s">
        <v>147</v>
      </c>
      <c r="J1053" s="30" t="s">
        <v>177</v>
      </c>
      <c r="K1053" s="30" t="s">
        <v>156</v>
      </c>
      <c r="L1053" s="30" t="n">
        <v>48</v>
      </c>
      <c r="M1053" s="30" t="n">
        <v>67</v>
      </c>
      <c r="N1053" s="30" t="s">
        <v>186</v>
      </c>
      <c r="O1053" s="30" t="s">
        <v>128</v>
      </c>
      <c r="P1053" s="30" t="s">
        <v>129</v>
      </c>
      <c r="Q1053" s="32" t="n">
        <v>5002.28</v>
      </c>
      <c r="R1053" s="30" t="s">
        <v>130</v>
      </c>
      <c r="S1053" s="30" t="s">
        <v>223</v>
      </c>
      <c r="T1053" s="30" t="n">
        <v>5</v>
      </c>
      <c r="U1053" s="30" t="n">
        <f aca="false">YEAR(E1053)</f>
        <v>2024</v>
      </c>
      <c r="V1053" s="30" t="str">
        <f aca="false">TEXT(E1053,"MMM-YYYY")</f>
        <v>Jan-2024</v>
      </c>
      <c r="W1053" s="30" t="n">
        <f aca="false">MONTH(E1053)</f>
        <v>1</v>
      </c>
      <c r="X1053" s="30" t="str">
        <f aca="false">TEXT(WEEKDAY(E1053,2),"0")&amp;" - "&amp;TEXT(E1053,"dddd")</f>
        <v>4 - Thursday</v>
      </c>
      <c r="Y1053" s="30" t="str">
        <f aca="false">_xlfn.IFS(C1053&lt;18,"Child (0-17)",C1053&lt;40,"Young Adult (18-39)",C1053&lt;60,"Adult (40-59)",TRUE(),"Senior (60+)")</f>
        <v>Young Adult (18-39)</v>
      </c>
      <c r="Z1053" s="30" t="n">
        <f aca="false">ROUND(G1053-E1053,0)</f>
        <v>2</v>
      </c>
      <c r="AA1053" s="30" t="n">
        <f aca="false">L1053+M1053</f>
        <v>115</v>
      </c>
      <c r="AB1053" s="30" t="n">
        <f aca="false">IFERROR(ROUND(Q1053/AA1053,2),0)</f>
        <v>43.5</v>
      </c>
      <c r="AC1053" s="30" t="str">
        <f aca="false">IF(AND(K1053="Critical",N1053="No"),"URGENT - No Bed","Normal")</f>
        <v>Normal</v>
      </c>
      <c r="AD1053" s="34" t="n">
        <f aca="false">INDEX(Lookup_Tables!$B$3:$B$12,MATCH(H1053,Lookup_Tables!$A$3:$A$12,0))</f>
        <v>2700000</v>
      </c>
      <c r="AE1053" s="30" t="str">
        <f aca="false">INDEX(Lookup_Tables!$C$3:$C$12,MATCH(H1053,Lookup_Tables!$A$3:$A$12,0))</f>
        <v>Dr. Vikram Singh</v>
      </c>
      <c r="AF1053" s="30" t="str">
        <f aca="false">IFERROR(INDEX(Lookup_Tables!$F$16:$F$45,MATCH(I1053,Lookup_Tables!$E$16:$E$45,0)),"N/A")</f>
        <v>EMP229</v>
      </c>
      <c r="AG1053" s="30" t="n">
        <f aca="false">_xlfn.IFS(R1053="Recovered",4,R1053="Referred",3,R1053="Admitted",2,R1053="Deceased",1,TRUE(),0)</f>
        <v>4</v>
      </c>
      <c r="AH1053" s="30" t="str">
        <f aca="false">IF(T1053&gt;=4,"Satisfied",IF(T1053&gt;=3,"Neutral","Needs Improvement"))</f>
        <v>Satisfied</v>
      </c>
    </row>
    <row r="1054" customFormat="false" ht="15" hidden="false" customHeight="false" outlineLevel="0" collapsed="false">
      <c r="A1054" s="27" t="s">
        <v>6335</v>
      </c>
      <c r="B1054" s="27" t="s">
        <v>1342</v>
      </c>
      <c r="C1054" s="27" t="n">
        <v>18</v>
      </c>
      <c r="D1054" s="27" t="s">
        <v>121</v>
      </c>
      <c r="E1054" s="28" t="n">
        <v>45514</v>
      </c>
      <c r="F1054" s="27" t="s">
        <v>1436</v>
      </c>
      <c r="G1054" s="28" t="n">
        <v>45515</v>
      </c>
      <c r="H1054" s="27" t="s">
        <v>242</v>
      </c>
      <c r="I1054" s="27" t="s">
        <v>315</v>
      </c>
      <c r="J1054" s="27" t="s">
        <v>401</v>
      </c>
      <c r="K1054" s="27" t="s">
        <v>138</v>
      </c>
      <c r="L1054" s="27" t="n">
        <v>21</v>
      </c>
      <c r="M1054" s="27" t="n">
        <v>41</v>
      </c>
      <c r="N1054" s="27" t="s">
        <v>127</v>
      </c>
      <c r="O1054" s="27" t="s">
        <v>139</v>
      </c>
      <c r="P1054" s="27" t="s">
        <v>129</v>
      </c>
      <c r="Q1054" s="29" t="n">
        <v>2645.36</v>
      </c>
      <c r="R1054" s="27" t="s">
        <v>130</v>
      </c>
      <c r="S1054" s="27" t="s">
        <v>335</v>
      </c>
      <c r="T1054" s="27" t="n">
        <v>5</v>
      </c>
      <c r="U1054" s="27" t="n">
        <f aca="false">YEAR(E1054)</f>
        <v>2024</v>
      </c>
      <c r="V1054" s="27" t="str">
        <f aca="false">TEXT(E1054,"MMM-YYYY")</f>
        <v>Aug-2024</v>
      </c>
      <c r="W1054" s="27" t="n">
        <f aca="false">MONTH(E1054)</f>
        <v>8</v>
      </c>
      <c r="X1054" s="27" t="str">
        <f aca="false">TEXT(WEEKDAY(E1054,2),"0")&amp;" - "&amp;TEXT(E1054,"dddd")</f>
        <v>6 - Saturday</v>
      </c>
      <c r="Y1054" s="27" t="str">
        <f aca="false">_xlfn.IFS(C1054&lt;18,"Child (0-17)",C1054&lt;40,"Young Adult (18-39)",C1054&lt;60,"Adult (40-59)",TRUE(),"Senior (60+)")</f>
        <v>Young Adult (18-39)</v>
      </c>
      <c r="Z1054" s="27" t="n">
        <f aca="false">ROUND(G1054-E1054,0)</f>
        <v>1</v>
      </c>
      <c r="AA1054" s="27" t="n">
        <f aca="false">L1054+M1054</f>
        <v>62</v>
      </c>
      <c r="AB1054" s="27" t="n">
        <f aca="false">IFERROR(ROUND(Q1054/AA1054,2),0)</f>
        <v>42.67</v>
      </c>
      <c r="AC1054" s="27" t="str">
        <f aca="false">IF(AND(K1054="Critical",N1054="No"),"URGENT - No Bed","Normal")</f>
        <v>Normal</v>
      </c>
      <c r="AD1054" s="33" t="n">
        <f aca="false">INDEX(Lookup_Tables!$B$3:$B$12,MATCH(H1054,Lookup_Tables!$A$3:$A$12,0))</f>
        <v>3000000</v>
      </c>
      <c r="AE1054" s="27" t="str">
        <f aca="false">INDEX(Lookup_Tables!$C$3:$C$12,MATCH(H1054,Lookup_Tables!$A$3:$A$12,0))</f>
        <v>Dr. Pooja Iyer</v>
      </c>
      <c r="AF1054" s="27" t="str">
        <f aca="false">IFERROR(INDEX(Lookup_Tables!$F$16:$F$45,MATCH(I1054,Lookup_Tables!$E$16:$E$45,0)),"N/A")</f>
        <v>EMP213</v>
      </c>
      <c r="AG1054" s="27" t="n">
        <f aca="false">_xlfn.IFS(R1054="Recovered",4,R1054="Referred",3,R1054="Admitted",2,R1054="Deceased",1,TRUE(),0)</f>
        <v>4</v>
      </c>
      <c r="AH1054" s="27" t="str">
        <f aca="false">IF(T1054&gt;=4,"Satisfied",IF(T1054&gt;=3,"Neutral","Needs Improvement"))</f>
        <v>Satisfied</v>
      </c>
    </row>
    <row r="1055" customFormat="false" ht="15" hidden="false" customHeight="false" outlineLevel="0" collapsed="false">
      <c r="A1055" s="30" t="s">
        <v>2096</v>
      </c>
      <c r="B1055" s="30" t="s">
        <v>2097</v>
      </c>
      <c r="C1055" s="30" t="n">
        <v>23</v>
      </c>
      <c r="D1055" s="30" t="s">
        <v>121</v>
      </c>
      <c r="E1055" s="31" t="n">
        <v>45584</v>
      </c>
      <c r="F1055" s="30" t="s">
        <v>1023</v>
      </c>
      <c r="G1055" s="31" t="n">
        <v>45589</v>
      </c>
      <c r="H1055" s="30" t="s">
        <v>135</v>
      </c>
      <c r="I1055" s="30" t="s">
        <v>278</v>
      </c>
      <c r="J1055" s="30" t="s">
        <v>137</v>
      </c>
      <c r="K1055" s="30" t="s">
        <v>202</v>
      </c>
      <c r="L1055" s="30" t="n">
        <v>0</v>
      </c>
      <c r="M1055" s="30" t="n">
        <v>168</v>
      </c>
      <c r="N1055" s="30" t="s">
        <v>186</v>
      </c>
      <c r="O1055" s="30" t="s">
        <v>149</v>
      </c>
      <c r="P1055" s="30" t="s">
        <v>150</v>
      </c>
      <c r="Q1055" s="32" t="n">
        <v>17536.18</v>
      </c>
      <c r="R1055" s="30" t="s">
        <v>172</v>
      </c>
      <c r="S1055" s="30" t="s">
        <v>141</v>
      </c>
      <c r="T1055" s="30" t="n">
        <v>4</v>
      </c>
      <c r="U1055" s="30" t="n">
        <f aca="false">YEAR(E1055)</f>
        <v>2024</v>
      </c>
      <c r="V1055" s="30" t="str">
        <f aca="false">TEXT(E1055,"MMM-YYYY")</f>
        <v>Oct-2024</v>
      </c>
      <c r="W1055" s="30" t="n">
        <f aca="false">MONTH(E1055)</f>
        <v>10</v>
      </c>
      <c r="X1055" s="30" t="str">
        <f aca="false">TEXT(WEEKDAY(E1055,2),"0")&amp;" - "&amp;TEXT(E1055,"dddd")</f>
        <v>6 - Saturday</v>
      </c>
      <c r="Y1055" s="30" t="str">
        <f aca="false">_xlfn.IFS(C1055&lt;18,"Child (0-17)",C1055&lt;40,"Young Adult (18-39)",C1055&lt;60,"Adult (40-59)",TRUE(),"Senior (60+)")</f>
        <v>Young Adult (18-39)</v>
      </c>
      <c r="Z1055" s="30" t="n">
        <f aca="false">ROUND(G1055-E1055,0)</f>
        <v>5</v>
      </c>
      <c r="AA1055" s="30" t="n">
        <f aca="false">L1055+M1055</f>
        <v>168</v>
      </c>
      <c r="AB1055" s="30" t="n">
        <f aca="false">IFERROR(ROUND(Q1055/AA1055,2),0)</f>
        <v>104.38</v>
      </c>
      <c r="AC1055" s="30" t="str">
        <f aca="false">IF(AND(K1055="Critical",N1055="No"),"URGENT - No Bed","Normal")</f>
        <v>Normal</v>
      </c>
      <c r="AD1055" s="34" t="n">
        <f aca="false">INDEX(Lookup_Tables!$B$3:$B$12,MATCH(H1055,Lookup_Tables!$A$3:$A$12,0))</f>
        <v>4600000</v>
      </c>
      <c r="AE1055" s="30" t="str">
        <f aca="false">INDEX(Lookup_Tables!$C$3:$C$12,MATCH(H1055,Lookup_Tables!$A$3:$A$12,0))</f>
        <v>Dr. Farhan Khan</v>
      </c>
      <c r="AF1055" s="30" t="str">
        <f aca="false">IFERROR(INDEX(Lookup_Tables!$F$16:$F$45,MATCH(I1055,Lookup_Tables!$E$16:$E$45,0)),"N/A")</f>
        <v>EMP208</v>
      </c>
      <c r="AG1055" s="30" t="n">
        <f aca="false">_xlfn.IFS(R1055="Recovered",4,R1055="Referred",3,R1055="Admitted",2,R1055="Deceased",1,TRUE(),0)</f>
        <v>2</v>
      </c>
      <c r="AH1055" s="30" t="str">
        <f aca="false">IF(T1055&gt;=4,"Satisfied",IF(T1055&gt;=3,"Neutral","Needs Improvement"))</f>
        <v>Satisfied</v>
      </c>
    </row>
    <row r="1056" customFormat="false" ht="15" hidden="false" customHeight="false" outlineLevel="0" collapsed="false">
      <c r="A1056" s="27" t="s">
        <v>5128</v>
      </c>
      <c r="B1056" s="27" t="s">
        <v>3951</v>
      </c>
      <c r="C1056" s="27" t="n">
        <v>35</v>
      </c>
      <c r="D1056" s="27" t="s">
        <v>121</v>
      </c>
      <c r="E1056" s="28" t="n">
        <v>45506</v>
      </c>
      <c r="F1056" s="27" t="s">
        <v>450</v>
      </c>
      <c r="G1056" s="28" t="n">
        <v>45507</v>
      </c>
      <c r="H1056" s="27" t="s">
        <v>206</v>
      </c>
      <c r="I1056" s="27" t="s">
        <v>232</v>
      </c>
      <c r="J1056" s="27" t="s">
        <v>615</v>
      </c>
      <c r="K1056" s="27" t="s">
        <v>138</v>
      </c>
      <c r="L1056" s="27" t="n">
        <v>64</v>
      </c>
      <c r="M1056" s="27" t="n">
        <v>22</v>
      </c>
      <c r="N1056" s="27" t="s">
        <v>127</v>
      </c>
      <c r="O1056" s="27" t="s">
        <v>128</v>
      </c>
      <c r="P1056" s="27" t="s">
        <v>129</v>
      </c>
      <c r="Q1056" s="29" t="n">
        <v>950.53</v>
      </c>
      <c r="R1056" s="27" t="s">
        <v>130</v>
      </c>
      <c r="S1056" s="27" t="s">
        <v>192</v>
      </c>
      <c r="T1056" s="27" t="n">
        <v>5</v>
      </c>
      <c r="U1056" s="27" t="n">
        <f aca="false">YEAR(E1056)</f>
        <v>2024</v>
      </c>
      <c r="V1056" s="27" t="str">
        <f aca="false">TEXT(E1056,"MMM-YYYY")</f>
        <v>Aug-2024</v>
      </c>
      <c r="W1056" s="27" t="n">
        <f aca="false">MONTH(E1056)</f>
        <v>8</v>
      </c>
      <c r="X1056" s="27" t="str">
        <f aca="false">TEXT(WEEKDAY(E1056,2),"0")&amp;" - "&amp;TEXT(E1056,"dddd")</f>
        <v>5 - Friday</v>
      </c>
      <c r="Y1056" s="27" t="str">
        <f aca="false">_xlfn.IFS(C1056&lt;18,"Child (0-17)",C1056&lt;40,"Young Adult (18-39)",C1056&lt;60,"Adult (40-59)",TRUE(),"Senior (60+)")</f>
        <v>Young Adult (18-39)</v>
      </c>
      <c r="Z1056" s="27" t="n">
        <f aca="false">ROUND(G1056-E1056,0)</f>
        <v>1</v>
      </c>
      <c r="AA1056" s="27" t="n">
        <f aca="false">L1056+M1056</f>
        <v>86</v>
      </c>
      <c r="AB1056" s="27" t="n">
        <f aca="false">IFERROR(ROUND(Q1056/AA1056,2),0)</f>
        <v>11.05</v>
      </c>
      <c r="AC1056" s="27" t="str">
        <f aca="false">IF(AND(K1056="Critical",N1056="No"),"URGENT - No Bed","Normal")</f>
        <v>Normal</v>
      </c>
      <c r="AD1056" s="33" t="n">
        <f aca="false">INDEX(Lookup_Tables!$B$3:$B$12,MATCH(H1056,Lookup_Tables!$A$3:$A$12,0))</f>
        <v>2800000</v>
      </c>
      <c r="AE1056" s="27" t="str">
        <f aca="false">INDEX(Lookup_Tables!$C$3:$C$12,MATCH(H1056,Lookup_Tables!$A$3:$A$12,0))</f>
        <v>Dr. Suresh Nair</v>
      </c>
      <c r="AF1056" s="27" t="str">
        <f aca="false">IFERROR(INDEX(Lookup_Tables!$F$16:$F$45,MATCH(I1056,Lookup_Tables!$E$16:$E$45,0)),"N/A")</f>
        <v>EMP210</v>
      </c>
      <c r="AG1056" s="27" t="n">
        <f aca="false">_xlfn.IFS(R1056="Recovered",4,R1056="Referred",3,R1056="Admitted",2,R1056="Deceased",1,TRUE(),0)</f>
        <v>4</v>
      </c>
      <c r="AH1056" s="27" t="str">
        <f aca="false">IF(T1056&gt;=4,"Satisfied",IF(T1056&gt;=3,"Neutral","Needs Improvement"))</f>
        <v>Satisfied</v>
      </c>
    </row>
    <row r="1057" customFormat="false" ht="15" hidden="false" customHeight="false" outlineLevel="0" collapsed="false">
      <c r="A1057" s="30" t="s">
        <v>2626</v>
      </c>
      <c r="B1057" s="30" t="s">
        <v>1601</v>
      </c>
      <c r="C1057" s="30" t="n">
        <v>31</v>
      </c>
      <c r="D1057" s="30" t="s">
        <v>181</v>
      </c>
      <c r="E1057" s="31" t="n">
        <v>45523</v>
      </c>
      <c r="F1057" s="30" t="s">
        <v>1436</v>
      </c>
      <c r="G1057" s="31" t="n">
        <v>45523</v>
      </c>
      <c r="H1057" s="30" t="s">
        <v>123</v>
      </c>
      <c r="I1057" s="30" t="s">
        <v>155</v>
      </c>
      <c r="J1057" s="30" t="s">
        <v>508</v>
      </c>
      <c r="K1057" s="30" t="s">
        <v>138</v>
      </c>
      <c r="L1057" s="30" t="n">
        <v>28</v>
      </c>
      <c r="M1057" s="30" t="n">
        <v>27</v>
      </c>
      <c r="N1057" s="30" t="s">
        <v>186</v>
      </c>
      <c r="O1057" s="30" t="s">
        <v>128</v>
      </c>
      <c r="P1057" s="30" t="s">
        <v>150</v>
      </c>
      <c r="Q1057" s="32" t="n">
        <v>2123.28</v>
      </c>
      <c r="R1057" s="30" t="s">
        <v>130</v>
      </c>
      <c r="S1057" s="30" t="s">
        <v>151</v>
      </c>
      <c r="T1057" s="30" t="n">
        <v>4</v>
      </c>
      <c r="U1057" s="30" t="n">
        <f aca="false">YEAR(E1057)</f>
        <v>2024</v>
      </c>
      <c r="V1057" s="30" t="str">
        <f aca="false">TEXT(E1057,"MMM-YYYY")</f>
        <v>Aug-2024</v>
      </c>
      <c r="W1057" s="30" t="n">
        <f aca="false">MONTH(E1057)</f>
        <v>8</v>
      </c>
      <c r="X1057" s="30" t="str">
        <f aca="false">TEXT(WEEKDAY(E1057,2),"0")&amp;" - "&amp;TEXT(E1057,"dddd")</f>
        <v>1 - Monday</v>
      </c>
      <c r="Y1057" s="30" t="str">
        <f aca="false">_xlfn.IFS(C1057&lt;18,"Child (0-17)",C1057&lt;40,"Young Adult (18-39)",C1057&lt;60,"Adult (40-59)",TRUE(),"Senior (60+)")</f>
        <v>Young Adult (18-39)</v>
      </c>
      <c r="Z1057" s="30" t="n">
        <f aca="false">ROUND(G1057-E1057,0)</f>
        <v>0</v>
      </c>
      <c r="AA1057" s="30" t="n">
        <f aca="false">L1057+M1057</f>
        <v>55</v>
      </c>
      <c r="AB1057" s="30" t="n">
        <f aca="false">IFERROR(ROUND(Q1057/AA1057,2),0)</f>
        <v>38.61</v>
      </c>
      <c r="AC1057" s="30" t="str">
        <f aca="false">IF(AND(K1057="Critical",N1057="No"),"URGENT - No Bed","Normal")</f>
        <v>Normal</v>
      </c>
      <c r="AD1057" s="34" t="n">
        <f aca="false">INDEX(Lookup_Tables!$B$3:$B$12,MATCH(H1057,Lookup_Tables!$A$3:$A$12,0))</f>
        <v>2200000</v>
      </c>
      <c r="AE1057" s="30" t="str">
        <f aca="false">INDEX(Lookup_Tables!$C$3:$C$12,MATCH(H1057,Lookup_Tables!$A$3:$A$12,0))</f>
        <v>Dr. Rohan Das</v>
      </c>
      <c r="AF1057" s="30" t="str">
        <f aca="false">IFERROR(INDEX(Lookup_Tables!$F$16:$F$45,MATCH(I1057,Lookup_Tables!$E$16:$E$45,0)),"N/A")</f>
        <v>EMP203</v>
      </c>
      <c r="AG1057" s="30" t="n">
        <f aca="false">_xlfn.IFS(R1057="Recovered",4,R1057="Referred",3,R1057="Admitted",2,R1057="Deceased",1,TRUE(),0)</f>
        <v>4</v>
      </c>
      <c r="AH1057" s="30" t="str">
        <f aca="false">IF(T1057&gt;=4,"Satisfied",IF(T1057&gt;=3,"Neutral","Needs Improvement"))</f>
        <v>Satisfied</v>
      </c>
    </row>
    <row r="1058" customFormat="false" ht="15" hidden="false" customHeight="false" outlineLevel="0" collapsed="false">
      <c r="A1058" s="27" t="s">
        <v>7082</v>
      </c>
      <c r="B1058" s="27" t="s">
        <v>3748</v>
      </c>
      <c r="C1058" s="27" t="n">
        <v>42</v>
      </c>
      <c r="D1058" s="27" t="s">
        <v>121</v>
      </c>
      <c r="E1058" s="28" t="n">
        <v>45565</v>
      </c>
      <c r="F1058" s="27" t="s">
        <v>645</v>
      </c>
      <c r="G1058" s="28" t="n">
        <v>45567</v>
      </c>
      <c r="H1058" s="27" t="s">
        <v>242</v>
      </c>
      <c r="I1058" s="27" t="s">
        <v>243</v>
      </c>
      <c r="J1058" s="27" t="s">
        <v>316</v>
      </c>
      <c r="K1058" s="27" t="s">
        <v>202</v>
      </c>
      <c r="L1058" s="27" t="n">
        <v>3</v>
      </c>
      <c r="M1058" s="27" t="n">
        <v>181</v>
      </c>
      <c r="N1058" s="27" t="s">
        <v>186</v>
      </c>
      <c r="O1058" s="27" t="s">
        <v>149</v>
      </c>
      <c r="P1058" s="27" t="s">
        <v>129</v>
      </c>
      <c r="Q1058" s="29" t="n">
        <v>18636.93</v>
      </c>
      <c r="R1058" s="27" t="s">
        <v>462</v>
      </c>
      <c r="S1058" s="27" t="s">
        <v>192</v>
      </c>
      <c r="T1058" s="27" t="n">
        <v>2</v>
      </c>
      <c r="U1058" s="27" t="n">
        <f aca="false">YEAR(E1058)</f>
        <v>2024</v>
      </c>
      <c r="V1058" s="27" t="str">
        <f aca="false">TEXT(E1058,"MMM-YYYY")</f>
        <v>Sep-2024</v>
      </c>
      <c r="W1058" s="27" t="n">
        <f aca="false">MONTH(E1058)</f>
        <v>9</v>
      </c>
      <c r="X1058" s="27" t="str">
        <f aca="false">TEXT(WEEKDAY(E1058,2),"0")&amp;" - "&amp;TEXT(E1058,"dddd")</f>
        <v>1 - Monday</v>
      </c>
      <c r="Y1058" s="27" t="str">
        <f aca="false">_xlfn.IFS(C1058&lt;18,"Child (0-17)",C1058&lt;40,"Young Adult (18-39)",C1058&lt;60,"Adult (40-59)",TRUE(),"Senior (60+)")</f>
        <v>Adult (40-59)</v>
      </c>
      <c r="Z1058" s="27" t="n">
        <f aca="false">ROUND(G1058-E1058,0)</f>
        <v>2</v>
      </c>
      <c r="AA1058" s="27" t="n">
        <f aca="false">L1058+M1058</f>
        <v>184</v>
      </c>
      <c r="AB1058" s="27" t="n">
        <f aca="false">IFERROR(ROUND(Q1058/AA1058,2),0)</f>
        <v>101.29</v>
      </c>
      <c r="AC1058" s="27" t="str">
        <f aca="false">IF(AND(K1058="Critical",N1058="No"),"URGENT - No Bed","Normal")</f>
        <v>Normal</v>
      </c>
      <c r="AD1058" s="33" t="n">
        <f aca="false">INDEX(Lookup_Tables!$B$3:$B$12,MATCH(H1058,Lookup_Tables!$A$3:$A$12,0))</f>
        <v>3000000</v>
      </c>
      <c r="AE1058" s="27" t="str">
        <f aca="false">INDEX(Lookup_Tables!$C$3:$C$12,MATCH(H1058,Lookup_Tables!$A$3:$A$12,0))</f>
        <v>Dr. Pooja Iyer</v>
      </c>
      <c r="AF1058" s="27" t="str">
        <f aca="false">IFERROR(INDEX(Lookup_Tables!$F$16:$F$45,MATCH(I1058,Lookup_Tables!$E$16:$E$45,0)),"N/A")</f>
        <v>EMP214</v>
      </c>
      <c r="AG1058" s="27" t="n">
        <f aca="false">_xlfn.IFS(R1058="Recovered",4,R1058="Referred",3,R1058="Admitted",2,R1058="Deceased",1,TRUE(),0)</f>
        <v>1</v>
      </c>
      <c r="AH1058" s="27" t="str">
        <f aca="false">IF(T1058&gt;=4,"Satisfied",IF(T1058&gt;=3,"Neutral","Needs Improvement"))</f>
        <v>Needs Improvement</v>
      </c>
    </row>
    <row r="1059" customFormat="false" ht="15" hidden="false" customHeight="false" outlineLevel="0" collapsed="false">
      <c r="A1059" s="30" t="s">
        <v>6389</v>
      </c>
      <c r="B1059" s="30" t="s">
        <v>3043</v>
      </c>
      <c r="C1059" s="30" t="n">
        <v>56</v>
      </c>
      <c r="D1059" s="30" t="s">
        <v>181</v>
      </c>
      <c r="E1059" s="31" t="n">
        <v>45587</v>
      </c>
      <c r="F1059" s="30" t="s">
        <v>759</v>
      </c>
      <c r="G1059" s="31" t="n">
        <v>45589</v>
      </c>
      <c r="H1059" s="30" t="s">
        <v>123</v>
      </c>
      <c r="I1059" s="30" t="s">
        <v>155</v>
      </c>
      <c r="J1059" s="30" t="s">
        <v>227</v>
      </c>
      <c r="K1059" s="30" t="s">
        <v>202</v>
      </c>
      <c r="L1059" s="30" t="n">
        <v>4</v>
      </c>
      <c r="M1059" s="30" t="n">
        <v>164</v>
      </c>
      <c r="N1059" s="30" t="s">
        <v>186</v>
      </c>
      <c r="O1059" s="30" t="s">
        <v>149</v>
      </c>
      <c r="P1059" s="30" t="s">
        <v>129</v>
      </c>
      <c r="Q1059" s="32" t="n">
        <v>17112.28</v>
      </c>
      <c r="R1059" s="30" t="s">
        <v>268</v>
      </c>
      <c r="S1059" s="30" t="s">
        <v>192</v>
      </c>
      <c r="T1059" s="30" t="n">
        <v>2</v>
      </c>
      <c r="U1059" s="30" t="n">
        <f aca="false">YEAR(E1059)</f>
        <v>2024</v>
      </c>
      <c r="V1059" s="30" t="str">
        <f aca="false">TEXT(E1059,"MMM-YYYY")</f>
        <v>Oct-2024</v>
      </c>
      <c r="W1059" s="30" t="n">
        <f aca="false">MONTH(E1059)</f>
        <v>10</v>
      </c>
      <c r="X1059" s="30" t="str">
        <f aca="false">TEXT(WEEKDAY(E1059,2),"0")&amp;" - "&amp;TEXT(E1059,"dddd")</f>
        <v>2 - Tuesday</v>
      </c>
      <c r="Y1059" s="30" t="str">
        <f aca="false">_xlfn.IFS(C1059&lt;18,"Child (0-17)",C1059&lt;40,"Young Adult (18-39)",C1059&lt;60,"Adult (40-59)",TRUE(),"Senior (60+)")</f>
        <v>Adult (40-59)</v>
      </c>
      <c r="Z1059" s="30" t="n">
        <f aca="false">ROUND(G1059-E1059,0)</f>
        <v>2</v>
      </c>
      <c r="AA1059" s="30" t="n">
        <f aca="false">L1059+M1059</f>
        <v>168</v>
      </c>
      <c r="AB1059" s="30" t="n">
        <f aca="false">IFERROR(ROUND(Q1059/AA1059,2),0)</f>
        <v>101.86</v>
      </c>
      <c r="AC1059" s="30" t="str">
        <f aca="false">IF(AND(K1059="Critical",N1059="No"),"URGENT - No Bed","Normal")</f>
        <v>Normal</v>
      </c>
      <c r="AD1059" s="34" t="n">
        <f aca="false">INDEX(Lookup_Tables!$B$3:$B$12,MATCH(H1059,Lookup_Tables!$A$3:$A$12,0))</f>
        <v>2200000</v>
      </c>
      <c r="AE1059" s="30" t="str">
        <f aca="false">INDEX(Lookup_Tables!$C$3:$C$12,MATCH(H1059,Lookup_Tables!$A$3:$A$12,0))</f>
        <v>Dr. Rohan Das</v>
      </c>
      <c r="AF1059" s="30" t="str">
        <f aca="false">IFERROR(INDEX(Lookup_Tables!$F$16:$F$45,MATCH(I1059,Lookup_Tables!$E$16:$E$45,0)),"N/A")</f>
        <v>EMP203</v>
      </c>
      <c r="AG1059" s="30" t="n">
        <f aca="false">_xlfn.IFS(R1059="Recovered",4,R1059="Referred",3,R1059="Admitted",2,R1059="Deceased",1,TRUE(),0)</f>
        <v>3</v>
      </c>
      <c r="AH1059" s="30" t="str">
        <f aca="false">IF(T1059&gt;=4,"Satisfied",IF(T1059&gt;=3,"Neutral","Needs Improvement"))</f>
        <v>Needs Improvement</v>
      </c>
    </row>
    <row r="1060" customFormat="false" ht="15" hidden="false" customHeight="false" outlineLevel="0" collapsed="false">
      <c r="A1060" s="27" t="s">
        <v>3535</v>
      </c>
      <c r="B1060" s="27" t="s">
        <v>1305</v>
      </c>
      <c r="C1060" s="27" t="n">
        <v>37</v>
      </c>
      <c r="D1060" s="27" t="s">
        <v>121</v>
      </c>
      <c r="E1060" s="28" t="n">
        <v>45409</v>
      </c>
      <c r="F1060" s="27" t="s">
        <v>927</v>
      </c>
      <c r="G1060" s="28" t="n">
        <v>45410</v>
      </c>
      <c r="H1060" s="27" t="s">
        <v>135</v>
      </c>
      <c r="I1060" s="27" t="s">
        <v>278</v>
      </c>
      <c r="J1060" s="27" t="s">
        <v>137</v>
      </c>
      <c r="K1060" s="27" t="s">
        <v>138</v>
      </c>
      <c r="L1060" s="27" t="n">
        <v>69</v>
      </c>
      <c r="M1060" s="27" t="n">
        <v>42</v>
      </c>
      <c r="N1060" s="27" t="s">
        <v>127</v>
      </c>
      <c r="O1060" s="27" t="s">
        <v>128</v>
      </c>
      <c r="P1060" s="27" t="s">
        <v>150</v>
      </c>
      <c r="Q1060" s="29" t="n">
        <v>2877.41</v>
      </c>
      <c r="R1060" s="27" t="s">
        <v>130</v>
      </c>
      <c r="S1060" s="27" t="s">
        <v>151</v>
      </c>
      <c r="T1060" s="27" t="n">
        <v>3</v>
      </c>
      <c r="U1060" s="27" t="n">
        <f aca="false">YEAR(E1060)</f>
        <v>2024</v>
      </c>
      <c r="V1060" s="27" t="str">
        <f aca="false">TEXT(E1060,"MMM-YYYY")</f>
        <v>Apr-2024</v>
      </c>
      <c r="W1060" s="27" t="n">
        <f aca="false">MONTH(E1060)</f>
        <v>4</v>
      </c>
      <c r="X1060" s="27" t="str">
        <f aca="false">TEXT(WEEKDAY(E1060,2),"0")&amp;" - "&amp;TEXT(E1060,"dddd")</f>
        <v>6 - Saturday</v>
      </c>
      <c r="Y1060" s="27" t="str">
        <f aca="false">_xlfn.IFS(C1060&lt;18,"Child (0-17)",C1060&lt;40,"Young Adult (18-39)",C1060&lt;60,"Adult (40-59)",TRUE(),"Senior (60+)")</f>
        <v>Young Adult (18-39)</v>
      </c>
      <c r="Z1060" s="27" t="n">
        <f aca="false">ROUND(G1060-E1060,0)</f>
        <v>1</v>
      </c>
      <c r="AA1060" s="27" t="n">
        <f aca="false">L1060+M1060</f>
        <v>111</v>
      </c>
      <c r="AB1060" s="27" t="n">
        <f aca="false">IFERROR(ROUND(Q1060/AA1060,2),0)</f>
        <v>25.92</v>
      </c>
      <c r="AC1060" s="27" t="str">
        <f aca="false">IF(AND(K1060="Critical",N1060="No"),"URGENT - No Bed","Normal")</f>
        <v>Normal</v>
      </c>
      <c r="AD1060" s="33" t="n">
        <f aca="false">INDEX(Lookup_Tables!$B$3:$B$12,MATCH(H1060,Lookup_Tables!$A$3:$A$12,0))</f>
        <v>4600000</v>
      </c>
      <c r="AE1060" s="27" t="str">
        <f aca="false">INDEX(Lookup_Tables!$C$3:$C$12,MATCH(H1060,Lookup_Tables!$A$3:$A$12,0))</f>
        <v>Dr. Farhan Khan</v>
      </c>
      <c r="AF1060" s="27" t="str">
        <f aca="false">IFERROR(INDEX(Lookup_Tables!$F$16:$F$45,MATCH(I1060,Lookup_Tables!$E$16:$E$45,0)),"N/A")</f>
        <v>EMP208</v>
      </c>
      <c r="AG1060" s="27" t="n">
        <f aca="false">_xlfn.IFS(R1060="Recovered",4,R1060="Referred",3,R1060="Admitted",2,R1060="Deceased",1,TRUE(),0)</f>
        <v>4</v>
      </c>
      <c r="AH1060" s="27" t="str">
        <f aca="false">IF(T1060&gt;=4,"Satisfied",IF(T1060&gt;=3,"Neutral","Needs Improvement"))</f>
        <v>Neutral</v>
      </c>
    </row>
    <row r="1061" customFormat="false" ht="15" hidden="false" customHeight="false" outlineLevel="0" collapsed="false">
      <c r="A1061" s="30" t="s">
        <v>4786</v>
      </c>
      <c r="B1061" s="30" t="s">
        <v>3540</v>
      </c>
      <c r="C1061" s="30" t="n">
        <v>0</v>
      </c>
      <c r="D1061" s="30" t="s">
        <v>181</v>
      </c>
      <c r="E1061" s="31" t="n">
        <v>45357</v>
      </c>
      <c r="F1061" s="30" t="s">
        <v>713</v>
      </c>
      <c r="G1061" s="31" t="n">
        <v>45358</v>
      </c>
      <c r="H1061" s="30" t="s">
        <v>168</v>
      </c>
      <c r="I1061" s="30" t="s">
        <v>169</v>
      </c>
      <c r="J1061" s="30" t="s">
        <v>371</v>
      </c>
      <c r="K1061" s="30" t="s">
        <v>156</v>
      </c>
      <c r="L1061" s="30" t="n">
        <v>71</v>
      </c>
      <c r="M1061" s="30" t="n">
        <v>46</v>
      </c>
      <c r="N1061" s="30" t="s">
        <v>127</v>
      </c>
      <c r="O1061" s="30" t="s">
        <v>171</v>
      </c>
      <c r="P1061" s="30" t="s">
        <v>150</v>
      </c>
      <c r="Q1061" s="32" t="n">
        <v>2784.3</v>
      </c>
      <c r="R1061" s="30" t="s">
        <v>130</v>
      </c>
      <c r="S1061" s="30" t="s">
        <v>141</v>
      </c>
      <c r="T1061" s="30" t="n">
        <v>4</v>
      </c>
      <c r="U1061" s="30" t="n">
        <f aca="false">YEAR(E1061)</f>
        <v>2024</v>
      </c>
      <c r="V1061" s="30" t="str">
        <f aca="false">TEXT(E1061,"MMM-YYYY")</f>
        <v>Mar-2024</v>
      </c>
      <c r="W1061" s="30" t="n">
        <f aca="false">MONTH(E1061)</f>
        <v>3</v>
      </c>
      <c r="X1061" s="30" t="str">
        <f aca="false">TEXT(WEEKDAY(E1061,2),"0")&amp;" - "&amp;TEXT(E1061,"dddd")</f>
        <v>3 - Wednesday</v>
      </c>
      <c r="Y1061" s="30" t="str">
        <f aca="false">_xlfn.IFS(C1061&lt;18,"Child (0-17)",C1061&lt;40,"Young Adult (18-39)",C1061&lt;60,"Adult (40-59)",TRUE(),"Senior (60+)")</f>
        <v>Child (0-17)</v>
      </c>
      <c r="Z1061" s="30" t="n">
        <f aca="false">ROUND(G1061-E1061,0)</f>
        <v>1</v>
      </c>
      <c r="AA1061" s="30" t="n">
        <f aca="false">L1061+M1061</f>
        <v>117</v>
      </c>
      <c r="AB1061" s="30" t="n">
        <f aca="false">IFERROR(ROUND(Q1061/AA1061,2),0)</f>
        <v>23.8</v>
      </c>
      <c r="AC1061" s="30" t="str">
        <f aca="false">IF(AND(K1061="Critical",N1061="No"),"URGENT - No Bed","Normal")</f>
        <v>Normal</v>
      </c>
      <c r="AD1061" s="34" t="n">
        <f aca="false">INDEX(Lookup_Tables!$B$3:$B$12,MATCH(H1061,Lookup_Tables!$A$3:$A$12,0))</f>
        <v>4400000</v>
      </c>
      <c r="AE1061" s="30" t="str">
        <f aca="false">INDEX(Lookup_Tables!$C$3:$C$12,MATCH(H1061,Lookup_Tables!$A$3:$A$12,0))</f>
        <v>Dr. Neha Chopra</v>
      </c>
      <c r="AF1061" s="30" t="str">
        <f aca="false">IFERROR(INDEX(Lookup_Tables!$F$16:$F$45,MATCH(I1061,Lookup_Tables!$E$16:$E$45,0)),"N/A")</f>
        <v>EMP220</v>
      </c>
      <c r="AG1061" s="30" t="n">
        <f aca="false">_xlfn.IFS(R1061="Recovered",4,R1061="Referred",3,R1061="Admitted",2,R1061="Deceased",1,TRUE(),0)</f>
        <v>4</v>
      </c>
      <c r="AH1061" s="30" t="str">
        <f aca="false">IF(T1061&gt;=4,"Satisfied",IF(T1061&gt;=3,"Neutral","Needs Improvement"))</f>
        <v>Satisfied</v>
      </c>
    </row>
    <row r="1062" customFormat="false" ht="15" hidden="false" customHeight="false" outlineLevel="0" collapsed="false">
      <c r="A1062" s="27" t="s">
        <v>5386</v>
      </c>
      <c r="B1062" s="27" t="s">
        <v>4886</v>
      </c>
      <c r="C1062" s="27" t="n">
        <v>90</v>
      </c>
      <c r="D1062" s="27" t="s">
        <v>121</v>
      </c>
      <c r="E1062" s="28" t="n">
        <v>45438</v>
      </c>
      <c r="F1062" s="27" t="s">
        <v>753</v>
      </c>
      <c r="G1062" s="28" t="n">
        <v>45440</v>
      </c>
      <c r="H1062" s="27" t="s">
        <v>135</v>
      </c>
      <c r="I1062" s="27" t="s">
        <v>136</v>
      </c>
      <c r="J1062" s="27" t="s">
        <v>618</v>
      </c>
      <c r="K1062" s="27" t="s">
        <v>126</v>
      </c>
      <c r="L1062" s="27" t="n">
        <v>13</v>
      </c>
      <c r="M1062" s="27" t="n">
        <v>69</v>
      </c>
      <c r="N1062" s="27" t="s">
        <v>186</v>
      </c>
      <c r="O1062" s="27" t="s">
        <v>171</v>
      </c>
      <c r="P1062" s="27" t="s">
        <v>129</v>
      </c>
      <c r="Q1062" s="29" t="n">
        <v>7105.93</v>
      </c>
      <c r="R1062" s="27" t="s">
        <v>130</v>
      </c>
      <c r="S1062" s="27" t="s">
        <v>335</v>
      </c>
      <c r="T1062" s="27" t="n">
        <v>5</v>
      </c>
      <c r="U1062" s="27" t="n">
        <f aca="false">YEAR(E1062)</f>
        <v>2024</v>
      </c>
      <c r="V1062" s="27" t="str">
        <f aca="false">TEXT(E1062,"MMM-YYYY")</f>
        <v>May-2024</v>
      </c>
      <c r="W1062" s="27" t="n">
        <f aca="false">MONTH(E1062)</f>
        <v>5</v>
      </c>
      <c r="X1062" s="27" t="str">
        <f aca="false">TEXT(WEEKDAY(E1062,2),"0")&amp;" - "&amp;TEXT(E1062,"dddd")</f>
        <v>7 - Sunday</v>
      </c>
      <c r="Y1062" s="27" t="str">
        <f aca="false">_xlfn.IFS(C1062&lt;18,"Child (0-17)",C1062&lt;40,"Young Adult (18-39)",C1062&lt;60,"Adult (40-59)",TRUE(),"Senior (60+)")</f>
        <v>Senior (60+)</v>
      </c>
      <c r="Z1062" s="27" t="n">
        <f aca="false">ROUND(G1062-E1062,0)</f>
        <v>2</v>
      </c>
      <c r="AA1062" s="27" t="n">
        <f aca="false">L1062+M1062</f>
        <v>82</v>
      </c>
      <c r="AB1062" s="27" t="n">
        <f aca="false">IFERROR(ROUND(Q1062/AA1062,2),0)</f>
        <v>86.66</v>
      </c>
      <c r="AC1062" s="27" t="str">
        <f aca="false">IF(AND(K1062="Critical",N1062="No"),"URGENT - No Bed","Normal")</f>
        <v>Normal</v>
      </c>
      <c r="AD1062" s="33" t="n">
        <f aca="false">INDEX(Lookup_Tables!$B$3:$B$12,MATCH(H1062,Lookup_Tables!$A$3:$A$12,0))</f>
        <v>4600000</v>
      </c>
      <c r="AE1062" s="27" t="str">
        <f aca="false">INDEX(Lookup_Tables!$C$3:$C$12,MATCH(H1062,Lookup_Tables!$A$3:$A$12,0))</f>
        <v>Dr. Farhan Khan</v>
      </c>
      <c r="AF1062" s="27" t="str">
        <f aca="false">IFERROR(INDEX(Lookup_Tables!$F$16:$F$45,MATCH(I1062,Lookup_Tables!$E$16:$E$45,0)),"N/A")</f>
        <v>EMP206</v>
      </c>
      <c r="AG1062" s="27" t="n">
        <f aca="false">_xlfn.IFS(R1062="Recovered",4,R1062="Referred",3,R1062="Admitted",2,R1062="Deceased",1,TRUE(),0)</f>
        <v>4</v>
      </c>
      <c r="AH1062" s="27" t="str">
        <f aca="false">IF(T1062&gt;=4,"Satisfied",IF(T1062&gt;=3,"Neutral","Needs Improvement"))</f>
        <v>Satisfied</v>
      </c>
    </row>
    <row r="1063" customFormat="false" ht="15" hidden="false" customHeight="false" outlineLevel="0" collapsed="false">
      <c r="A1063" s="30" t="s">
        <v>6434</v>
      </c>
      <c r="B1063" s="30" t="s">
        <v>2743</v>
      </c>
      <c r="C1063" s="30" t="n">
        <v>41</v>
      </c>
      <c r="D1063" s="30" t="s">
        <v>121</v>
      </c>
      <c r="E1063" s="31" t="n">
        <v>45335</v>
      </c>
      <c r="F1063" s="30" t="s">
        <v>286</v>
      </c>
      <c r="G1063" s="31" t="n">
        <v>45337</v>
      </c>
      <c r="H1063" s="30" t="s">
        <v>242</v>
      </c>
      <c r="I1063" s="30" t="s">
        <v>243</v>
      </c>
      <c r="J1063" s="30" t="s">
        <v>363</v>
      </c>
      <c r="K1063" s="30" t="s">
        <v>126</v>
      </c>
      <c r="L1063" s="30" t="n">
        <v>15</v>
      </c>
      <c r="M1063" s="30" t="n">
        <v>107</v>
      </c>
      <c r="N1063" s="30" t="s">
        <v>186</v>
      </c>
      <c r="O1063" s="30" t="s">
        <v>128</v>
      </c>
      <c r="P1063" s="30" t="s">
        <v>129</v>
      </c>
      <c r="Q1063" s="32" t="n">
        <v>8475.17</v>
      </c>
      <c r="R1063" s="30" t="s">
        <v>172</v>
      </c>
      <c r="S1063" s="30" t="s">
        <v>335</v>
      </c>
      <c r="T1063" s="30" t="n">
        <v>3</v>
      </c>
      <c r="U1063" s="30" t="n">
        <f aca="false">YEAR(E1063)</f>
        <v>2024</v>
      </c>
      <c r="V1063" s="30" t="str">
        <f aca="false">TEXT(E1063,"MMM-YYYY")</f>
        <v>Feb-2024</v>
      </c>
      <c r="W1063" s="30" t="n">
        <f aca="false">MONTH(E1063)</f>
        <v>2</v>
      </c>
      <c r="X1063" s="30" t="str">
        <f aca="false">TEXT(WEEKDAY(E1063,2),"0")&amp;" - "&amp;TEXT(E1063,"dddd")</f>
        <v>2 - Tuesday</v>
      </c>
      <c r="Y1063" s="30" t="str">
        <f aca="false">_xlfn.IFS(C1063&lt;18,"Child (0-17)",C1063&lt;40,"Young Adult (18-39)",C1063&lt;60,"Adult (40-59)",TRUE(),"Senior (60+)")</f>
        <v>Adult (40-59)</v>
      </c>
      <c r="Z1063" s="30" t="n">
        <f aca="false">ROUND(G1063-E1063,0)</f>
        <v>2</v>
      </c>
      <c r="AA1063" s="30" t="n">
        <f aca="false">L1063+M1063</f>
        <v>122</v>
      </c>
      <c r="AB1063" s="30" t="n">
        <f aca="false">IFERROR(ROUND(Q1063/AA1063,2),0)</f>
        <v>69.47</v>
      </c>
      <c r="AC1063" s="30" t="str">
        <f aca="false">IF(AND(K1063="Critical",N1063="No"),"URGENT - No Bed","Normal")</f>
        <v>Normal</v>
      </c>
      <c r="AD1063" s="34" t="n">
        <f aca="false">INDEX(Lookup_Tables!$B$3:$B$12,MATCH(H1063,Lookup_Tables!$A$3:$A$12,0))</f>
        <v>3000000</v>
      </c>
      <c r="AE1063" s="30" t="str">
        <f aca="false">INDEX(Lookup_Tables!$C$3:$C$12,MATCH(H1063,Lookup_Tables!$A$3:$A$12,0))</f>
        <v>Dr. Pooja Iyer</v>
      </c>
      <c r="AF1063" s="30" t="str">
        <f aca="false">IFERROR(INDEX(Lookup_Tables!$F$16:$F$45,MATCH(I1063,Lookup_Tables!$E$16:$E$45,0)),"N/A")</f>
        <v>EMP214</v>
      </c>
      <c r="AG1063" s="30" t="n">
        <f aca="false">_xlfn.IFS(R1063="Recovered",4,R1063="Referred",3,R1063="Admitted",2,R1063="Deceased",1,TRUE(),0)</f>
        <v>2</v>
      </c>
      <c r="AH1063" s="30" t="str">
        <f aca="false">IF(T1063&gt;=4,"Satisfied",IF(T1063&gt;=3,"Neutral","Needs Improvement"))</f>
        <v>Neutral</v>
      </c>
    </row>
    <row r="1064" customFormat="false" ht="15" hidden="false" customHeight="false" outlineLevel="0" collapsed="false">
      <c r="A1064" s="27" t="s">
        <v>7142</v>
      </c>
      <c r="B1064" s="27" t="s">
        <v>1012</v>
      </c>
      <c r="C1064" s="27" t="n">
        <v>42</v>
      </c>
      <c r="D1064" s="27" t="s">
        <v>181</v>
      </c>
      <c r="E1064" s="28" t="n">
        <v>45569</v>
      </c>
      <c r="F1064" s="27" t="s">
        <v>1032</v>
      </c>
      <c r="G1064" s="28" t="n">
        <v>45571</v>
      </c>
      <c r="H1064" s="27" t="s">
        <v>146</v>
      </c>
      <c r="I1064" s="27" t="s">
        <v>147</v>
      </c>
      <c r="J1064" s="27" t="s">
        <v>177</v>
      </c>
      <c r="K1064" s="27" t="s">
        <v>126</v>
      </c>
      <c r="L1064" s="27" t="n">
        <v>26</v>
      </c>
      <c r="M1064" s="27" t="n">
        <v>136</v>
      </c>
      <c r="N1064" s="27" t="s">
        <v>186</v>
      </c>
      <c r="O1064" s="27" t="s">
        <v>128</v>
      </c>
      <c r="P1064" s="27" t="s">
        <v>140</v>
      </c>
      <c r="Q1064" s="29" t="n">
        <v>8190</v>
      </c>
      <c r="R1064" s="27" t="s">
        <v>130</v>
      </c>
      <c r="S1064" s="27" t="s">
        <v>192</v>
      </c>
      <c r="T1064" s="27" t="n">
        <v>5</v>
      </c>
      <c r="U1064" s="27" t="n">
        <f aca="false">YEAR(E1064)</f>
        <v>2024</v>
      </c>
      <c r="V1064" s="27" t="str">
        <f aca="false">TEXT(E1064,"MMM-YYYY")</f>
        <v>Oct-2024</v>
      </c>
      <c r="W1064" s="27" t="n">
        <f aca="false">MONTH(E1064)</f>
        <v>10</v>
      </c>
      <c r="X1064" s="27" t="str">
        <f aca="false">TEXT(WEEKDAY(E1064,2),"0")&amp;" - "&amp;TEXT(E1064,"dddd")</f>
        <v>5 - Friday</v>
      </c>
      <c r="Y1064" s="27" t="str">
        <f aca="false">_xlfn.IFS(C1064&lt;18,"Child (0-17)",C1064&lt;40,"Young Adult (18-39)",C1064&lt;60,"Adult (40-59)",TRUE(),"Senior (60+)")</f>
        <v>Adult (40-59)</v>
      </c>
      <c r="Z1064" s="27" t="n">
        <f aca="false">ROUND(G1064-E1064,0)</f>
        <v>2</v>
      </c>
      <c r="AA1064" s="27" t="n">
        <f aca="false">L1064+M1064</f>
        <v>162</v>
      </c>
      <c r="AB1064" s="27" t="n">
        <f aca="false">IFERROR(ROUND(Q1064/AA1064,2),0)</f>
        <v>50.56</v>
      </c>
      <c r="AC1064" s="27" t="str">
        <f aca="false">IF(AND(K1064="Critical",N1064="No"),"URGENT - No Bed","Normal")</f>
        <v>Normal</v>
      </c>
      <c r="AD1064" s="33" t="n">
        <f aca="false">INDEX(Lookup_Tables!$B$3:$B$12,MATCH(H1064,Lookup_Tables!$A$3:$A$12,0))</f>
        <v>2700000</v>
      </c>
      <c r="AE1064" s="27" t="str">
        <f aca="false">INDEX(Lookup_Tables!$C$3:$C$12,MATCH(H1064,Lookup_Tables!$A$3:$A$12,0))</f>
        <v>Dr. Vikram Singh</v>
      </c>
      <c r="AF1064" s="27" t="str">
        <f aca="false">IFERROR(INDEX(Lookup_Tables!$F$16:$F$45,MATCH(I1064,Lookup_Tables!$E$16:$E$45,0)),"N/A")</f>
        <v>EMP229</v>
      </c>
      <c r="AG1064" s="27" t="n">
        <f aca="false">_xlfn.IFS(R1064="Recovered",4,R1064="Referred",3,R1064="Admitted",2,R1064="Deceased",1,TRUE(),0)</f>
        <v>4</v>
      </c>
      <c r="AH1064" s="27" t="str">
        <f aca="false">IF(T1064&gt;=4,"Satisfied",IF(T1064&gt;=3,"Neutral","Needs Improvement"))</f>
        <v>Satisfied</v>
      </c>
    </row>
    <row r="1065" customFormat="false" ht="15" hidden="false" customHeight="false" outlineLevel="0" collapsed="false">
      <c r="A1065" s="30" t="s">
        <v>5940</v>
      </c>
      <c r="B1065" s="30" t="s">
        <v>4788</v>
      </c>
      <c r="C1065" s="30" t="n">
        <v>18</v>
      </c>
      <c r="D1065" s="30" t="s">
        <v>121</v>
      </c>
      <c r="E1065" s="31" t="n">
        <v>45461</v>
      </c>
      <c r="F1065" s="30" t="s">
        <v>381</v>
      </c>
      <c r="G1065" s="31" t="n">
        <v>45461</v>
      </c>
      <c r="H1065" s="30" t="s">
        <v>217</v>
      </c>
      <c r="I1065" s="30" t="s">
        <v>344</v>
      </c>
      <c r="J1065" s="30" t="s">
        <v>294</v>
      </c>
      <c r="K1065" s="30" t="s">
        <v>138</v>
      </c>
      <c r="L1065" s="30" t="n">
        <v>70</v>
      </c>
      <c r="M1065" s="30" t="n">
        <v>29</v>
      </c>
      <c r="N1065" s="30" t="s">
        <v>127</v>
      </c>
      <c r="O1065" s="30" t="s">
        <v>128</v>
      </c>
      <c r="P1065" s="30" t="s">
        <v>187</v>
      </c>
      <c r="Q1065" s="32" t="n">
        <v>2420.12</v>
      </c>
      <c r="R1065" s="30" t="s">
        <v>130</v>
      </c>
      <c r="S1065" s="30" t="s">
        <v>192</v>
      </c>
      <c r="T1065" s="30" t="n">
        <v>5</v>
      </c>
      <c r="U1065" s="30" t="n">
        <f aca="false">YEAR(E1065)</f>
        <v>2024</v>
      </c>
      <c r="V1065" s="30" t="str">
        <f aca="false">TEXT(E1065,"MMM-YYYY")</f>
        <v>Jun-2024</v>
      </c>
      <c r="W1065" s="30" t="n">
        <f aca="false">MONTH(E1065)</f>
        <v>6</v>
      </c>
      <c r="X1065" s="30" t="str">
        <f aca="false">TEXT(WEEKDAY(E1065,2),"0")&amp;" - "&amp;TEXT(E1065,"dddd")</f>
        <v>2 - Tuesday</v>
      </c>
      <c r="Y1065" s="30" t="str">
        <f aca="false">_xlfn.IFS(C1065&lt;18,"Child (0-17)",C1065&lt;40,"Young Adult (18-39)",C1065&lt;60,"Adult (40-59)",TRUE(),"Senior (60+)")</f>
        <v>Young Adult (18-39)</v>
      </c>
      <c r="Z1065" s="30" t="n">
        <f aca="false">ROUND(G1065-E1065,0)</f>
        <v>0</v>
      </c>
      <c r="AA1065" s="30" t="n">
        <f aca="false">L1065+M1065</f>
        <v>99</v>
      </c>
      <c r="AB1065" s="30" t="n">
        <f aca="false">IFERROR(ROUND(Q1065/AA1065,2),0)</f>
        <v>24.45</v>
      </c>
      <c r="AC1065" s="30" t="str">
        <f aca="false">IF(AND(K1065="Critical",N1065="No"),"URGENT - No Bed","Normal")</f>
        <v>Normal</v>
      </c>
      <c r="AD1065" s="34" t="n">
        <f aca="false">INDEX(Lookup_Tables!$B$3:$B$12,MATCH(H1065,Lookup_Tables!$A$3:$A$12,0))</f>
        <v>4200000</v>
      </c>
      <c r="AE1065" s="30" t="str">
        <f aca="false">INDEX(Lookup_Tables!$C$3:$C$12,MATCH(H1065,Lookup_Tables!$A$3:$A$12,0))</f>
        <v>Dr. Anil Kapoor</v>
      </c>
      <c r="AF1065" s="30" t="str">
        <f aca="false">IFERROR(INDEX(Lookup_Tables!$F$16:$F$45,MATCH(I1065,Lookup_Tables!$E$16:$E$45,0)),"N/A")</f>
        <v>EMP201</v>
      </c>
      <c r="AG1065" s="30" t="n">
        <f aca="false">_xlfn.IFS(R1065="Recovered",4,R1065="Referred",3,R1065="Admitted",2,R1065="Deceased",1,TRUE(),0)</f>
        <v>4</v>
      </c>
      <c r="AH1065" s="30" t="str">
        <f aca="false">IF(T1065&gt;=4,"Satisfied",IF(T1065&gt;=3,"Neutral","Needs Improvement"))</f>
        <v>Satisfied</v>
      </c>
    </row>
    <row r="1066" customFormat="false" ht="15" hidden="false" customHeight="false" outlineLevel="0" collapsed="false">
      <c r="A1066" s="27" t="s">
        <v>5686</v>
      </c>
      <c r="B1066" s="27" t="s">
        <v>5687</v>
      </c>
      <c r="C1066" s="27" t="n">
        <v>56</v>
      </c>
      <c r="D1066" s="27" t="s">
        <v>181</v>
      </c>
      <c r="E1066" s="28" t="n">
        <v>45635</v>
      </c>
      <c r="F1066" s="27" t="s">
        <v>1389</v>
      </c>
      <c r="G1066" s="28" t="n">
        <v>45636</v>
      </c>
      <c r="H1066" s="27" t="s">
        <v>206</v>
      </c>
      <c r="I1066" s="27" t="s">
        <v>232</v>
      </c>
      <c r="J1066" s="27" t="s">
        <v>615</v>
      </c>
      <c r="K1066" s="27" t="s">
        <v>156</v>
      </c>
      <c r="L1066" s="27" t="n">
        <v>59</v>
      </c>
      <c r="M1066" s="27" t="n">
        <v>34</v>
      </c>
      <c r="N1066" s="27" t="s">
        <v>127</v>
      </c>
      <c r="O1066" s="27" t="s">
        <v>139</v>
      </c>
      <c r="P1066" s="27" t="s">
        <v>129</v>
      </c>
      <c r="Q1066" s="29" t="n">
        <v>3919.15</v>
      </c>
      <c r="R1066" s="27" t="s">
        <v>130</v>
      </c>
      <c r="S1066" s="27" t="s">
        <v>131</v>
      </c>
      <c r="T1066" s="27" t="n">
        <v>5</v>
      </c>
      <c r="U1066" s="27" t="n">
        <f aca="false">YEAR(E1066)</f>
        <v>2024</v>
      </c>
      <c r="V1066" s="27" t="str">
        <f aca="false">TEXT(E1066,"MMM-YYYY")</f>
        <v>Dec-2024</v>
      </c>
      <c r="W1066" s="27" t="n">
        <f aca="false">MONTH(E1066)</f>
        <v>12</v>
      </c>
      <c r="X1066" s="27" t="str">
        <f aca="false">TEXT(WEEKDAY(E1066,2),"0")&amp;" - "&amp;TEXT(E1066,"dddd")</f>
        <v>1 - Monday</v>
      </c>
      <c r="Y1066" s="27" t="str">
        <f aca="false">_xlfn.IFS(C1066&lt;18,"Child (0-17)",C1066&lt;40,"Young Adult (18-39)",C1066&lt;60,"Adult (40-59)",TRUE(),"Senior (60+)")</f>
        <v>Adult (40-59)</v>
      </c>
      <c r="Z1066" s="27" t="n">
        <f aca="false">ROUND(G1066-E1066,0)</f>
        <v>1</v>
      </c>
      <c r="AA1066" s="27" t="n">
        <f aca="false">L1066+M1066</f>
        <v>93</v>
      </c>
      <c r="AB1066" s="27" t="n">
        <f aca="false">IFERROR(ROUND(Q1066/AA1066,2),0)</f>
        <v>42.14</v>
      </c>
      <c r="AC1066" s="27" t="str">
        <f aca="false">IF(AND(K1066="Critical",N1066="No"),"URGENT - No Bed","Normal")</f>
        <v>Normal</v>
      </c>
      <c r="AD1066" s="33" t="n">
        <f aca="false">INDEX(Lookup_Tables!$B$3:$B$12,MATCH(H1066,Lookup_Tables!$A$3:$A$12,0))</f>
        <v>2800000</v>
      </c>
      <c r="AE1066" s="27" t="str">
        <f aca="false">INDEX(Lookup_Tables!$C$3:$C$12,MATCH(H1066,Lookup_Tables!$A$3:$A$12,0))</f>
        <v>Dr. Suresh Nair</v>
      </c>
      <c r="AF1066" s="27" t="str">
        <f aca="false">IFERROR(INDEX(Lookup_Tables!$F$16:$F$45,MATCH(I1066,Lookup_Tables!$E$16:$E$45,0)),"N/A")</f>
        <v>EMP210</v>
      </c>
      <c r="AG1066" s="27" t="n">
        <f aca="false">_xlfn.IFS(R1066="Recovered",4,R1066="Referred",3,R1066="Admitted",2,R1066="Deceased",1,TRUE(),0)</f>
        <v>4</v>
      </c>
      <c r="AH1066" s="27" t="str">
        <f aca="false">IF(T1066&gt;=4,"Satisfied",IF(T1066&gt;=3,"Neutral","Needs Improvement"))</f>
        <v>Satisfied</v>
      </c>
    </row>
    <row r="1067" customFormat="false" ht="15" hidden="false" customHeight="false" outlineLevel="0" collapsed="false">
      <c r="A1067" s="30" t="s">
        <v>1699</v>
      </c>
      <c r="B1067" s="30" t="s">
        <v>1700</v>
      </c>
      <c r="C1067" s="30" t="n">
        <v>50</v>
      </c>
      <c r="D1067" s="30" t="s">
        <v>121</v>
      </c>
      <c r="E1067" s="31" t="n">
        <v>45634</v>
      </c>
      <c r="F1067" s="30" t="s">
        <v>1399</v>
      </c>
      <c r="G1067" s="31" t="n">
        <v>45635</v>
      </c>
      <c r="H1067" s="30" t="s">
        <v>146</v>
      </c>
      <c r="I1067" s="30" t="s">
        <v>309</v>
      </c>
      <c r="J1067" s="30" t="s">
        <v>222</v>
      </c>
      <c r="K1067" s="30" t="s">
        <v>138</v>
      </c>
      <c r="L1067" s="30" t="n">
        <v>52</v>
      </c>
      <c r="M1067" s="30" t="n">
        <v>42</v>
      </c>
      <c r="N1067" s="30" t="s">
        <v>127</v>
      </c>
      <c r="O1067" s="30" t="s">
        <v>139</v>
      </c>
      <c r="P1067" s="30" t="s">
        <v>129</v>
      </c>
      <c r="Q1067" s="32" t="n">
        <v>2906.34</v>
      </c>
      <c r="R1067" s="30" t="s">
        <v>130</v>
      </c>
      <c r="S1067" s="30" t="s">
        <v>192</v>
      </c>
      <c r="T1067" s="30" t="n">
        <v>4</v>
      </c>
      <c r="U1067" s="30" t="n">
        <f aca="false">YEAR(E1067)</f>
        <v>2024</v>
      </c>
      <c r="V1067" s="30" t="str">
        <f aca="false">TEXT(E1067,"MMM-YYYY")</f>
        <v>Dec-2024</v>
      </c>
      <c r="W1067" s="30" t="n">
        <f aca="false">MONTH(E1067)</f>
        <v>12</v>
      </c>
      <c r="X1067" s="30" t="str">
        <f aca="false">TEXT(WEEKDAY(E1067,2),"0")&amp;" - "&amp;TEXT(E1067,"dddd")</f>
        <v>7 - Sunday</v>
      </c>
      <c r="Y1067" s="30" t="str">
        <f aca="false">_xlfn.IFS(C1067&lt;18,"Child (0-17)",C1067&lt;40,"Young Adult (18-39)",C1067&lt;60,"Adult (40-59)",TRUE(),"Senior (60+)")</f>
        <v>Adult (40-59)</v>
      </c>
      <c r="Z1067" s="30" t="n">
        <f aca="false">ROUND(G1067-E1067,0)</f>
        <v>1</v>
      </c>
      <c r="AA1067" s="30" t="n">
        <f aca="false">L1067+M1067</f>
        <v>94</v>
      </c>
      <c r="AB1067" s="30" t="n">
        <f aca="false">IFERROR(ROUND(Q1067/AA1067,2),0)</f>
        <v>30.92</v>
      </c>
      <c r="AC1067" s="30" t="str">
        <f aca="false">IF(AND(K1067="Critical",N1067="No"),"URGENT - No Bed","Normal")</f>
        <v>Normal</v>
      </c>
      <c r="AD1067" s="34" t="n">
        <f aca="false">INDEX(Lookup_Tables!$B$3:$B$12,MATCH(H1067,Lookup_Tables!$A$3:$A$12,0))</f>
        <v>2700000</v>
      </c>
      <c r="AE1067" s="30" t="str">
        <f aca="false">INDEX(Lookup_Tables!$C$3:$C$12,MATCH(H1067,Lookup_Tables!$A$3:$A$12,0))</f>
        <v>Dr. Vikram Singh</v>
      </c>
      <c r="AF1067" s="30" t="str">
        <f aca="false">IFERROR(INDEX(Lookup_Tables!$F$16:$F$45,MATCH(I1067,Lookup_Tables!$E$16:$E$45,0)),"N/A")</f>
        <v>EMP228</v>
      </c>
      <c r="AG1067" s="30" t="n">
        <f aca="false">_xlfn.IFS(R1067="Recovered",4,R1067="Referred",3,R1067="Admitted",2,R1067="Deceased",1,TRUE(),0)</f>
        <v>4</v>
      </c>
      <c r="AH1067" s="30" t="str">
        <f aca="false">IF(T1067&gt;=4,"Satisfied",IF(T1067&gt;=3,"Neutral","Needs Improvement"))</f>
        <v>Satisfied</v>
      </c>
    </row>
    <row r="1068" customFormat="false" ht="15" hidden="false" customHeight="false" outlineLevel="0" collapsed="false">
      <c r="A1068" s="27" t="s">
        <v>5086</v>
      </c>
      <c r="B1068" s="27" t="s">
        <v>2485</v>
      </c>
      <c r="C1068" s="27" t="n">
        <v>55</v>
      </c>
      <c r="D1068" s="27" t="s">
        <v>121</v>
      </c>
      <c r="E1068" s="28" t="n">
        <v>45448</v>
      </c>
      <c r="F1068" s="27" t="s">
        <v>261</v>
      </c>
      <c r="G1068" s="28" t="n">
        <v>45452</v>
      </c>
      <c r="H1068" s="27" t="s">
        <v>146</v>
      </c>
      <c r="I1068" s="27" t="s">
        <v>147</v>
      </c>
      <c r="J1068" s="27" t="s">
        <v>177</v>
      </c>
      <c r="K1068" s="27" t="s">
        <v>126</v>
      </c>
      <c r="L1068" s="27" t="n">
        <v>33</v>
      </c>
      <c r="M1068" s="27" t="n">
        <v>132</v>
      </c>
      <c r="N1068" s="27" t="s">
        <v>186</v>
      </c>
      <c r="O1068" s="27" t="s">
        <v>139</v>
      </c>
      <c r="P1068" s="27" t="s">
        <v>187</v>
      </c>
      <c r="Q1068" s="29" t="n">
        <v>9100.45</v>
      </c>
      <c r="R1068" s="27" t="s">
        <v>268</v>
      </c>
      <c r="S1068" s="27" t="s">
        <v>197</v>
      </c>
      <c r="T1068" s="27" t="n">
        <v>4</v>
      </c>
      <c r="U1068" s="27" t="n">
        <f aca="false">YEAR(E1068)</f>
        <v>2024</v>
      </c>
      <c r="V1068" s="27" t="str">
        <f aca="false">TEXT(E1068,"MMM-YYYY")</f>
        <v>Jun-2024</v>
      </c>
      <c r="W1068" s="27" t="n">
        <f aca="false">MONTH(E1068)</f>
        <v>6</v>
      </c>
      <c r="X1068" s="27" t="str">
        <f aca="false">TEXT(WEEKDAY(E1068,2),"0")&amp;" - "&amp;TEXT(E1068,"dddd")</f>
        <v>3 - Wednesday</v>
      </c>
      <c r="Y1068" s="27" t="str">
        <f aca="false">_xlfn.IFS(C1068&lt;18,"Child (0-17)",C1068&lt;40,"Young Adult (18-39)",C1068&lt;60,"Adult (40-59)",TRUE(),"Senior (60+)")</f>
        <v>Adult (40-59)</v>
      </c>
      <c r="Z1068" s="27" t="n">
        <f aca="false">ROUND(G1068-E1068,0)</f>
        <v>4</v>
      </c>
      <c r="AA1068" s="27" t="n">
        <f aca="false">L1068+M1068</f>
        <v>165</v>
      </c>
      <c r="AB1068" s="27" t="n">
        <f aca="false">IFERROR(ROUND(Q1068/AA1068,2),0)</f>
        <v>55.15</v>
      </c>
      <c r="AC1068" s="27" t="str">
        <f aca="false">IF(AND(K1068="Critical",N1068="No"),"URGENT - No Bed","Normal")</f>
        <v>Normal</v>
      </c>
      <c r="AD1068" s="33" t="n">
        <f aca="false">INDEX(Lookup_Tables!$B$3:$B$12,MATCH(H1068,Lookup_Tables!$A$3:$A$12,0))</f>
        <v>2700000</v>
      </c>
      <c r="AE1068" s="27" t="str">
        <f aca="false">INDEX(Lookup_Tables!$C$3:$C$12,MATCH(H1068,Lookup_Tables!$A$3:$A$12,0))</f>
        <v>Dr. Vikram Singh</v>
      </c>
      <c r="AF1068" s="27" t="str">
        <f aca="false">IFERROR(INDEX(Lookup_Tables!$F$16:$F$45,MATCH(I1068,Lookup_Tables!$E$16:$E$45,0)),"N/A")</f>
        <v>EMP229</v>
      </c>
      <c r="AG1068" s="27" t="n">
        <f aca="false">_xlfn.IFS(R1068="Recovered",4,R1068="Referred",3,R1068="Admitted",2,R1068="Deceased",1,TRUE(),0)</f>
        <v>3</v>
      </c>
      <c r="AH1068" s="27" t="str">
        <f aca="false">IF(T1068&gt;=4,"Satisfied",IF(T1068&gt;=3,"Neutral","Needs Improvement"))</f>
        <v>Satisfied</v>
      </c>
    </row>
    <row r="1069" customFormat="false" ht="15" hidden="false" customHeight="false" outlineLevel="0" collapsed="false">
      <c r="A1069" s="30" t="s">
        <v>2752</v>
      </c>
      <c r="B1069" s="30" t="s">
        <v>2753</v>
      </c>
      <c r="C1069" s="30" t="n">
        <v>34</v>
      </c>
      <c r="D1069" s="30" t="s">
        <v>121</v>
      </c>
      <c r="E1069" s="31" t="n">
        <v>45655</v>
      </c>
      <c r="F1069" s="30" t="s">
        <v>1921</v>
      </c>
      <c r="G1069" s="31" t="n">
        <v>45655</v>
      </c>
      <c r="H1069" s="30" t="s">
        <v>206</v>
      </c>
      <c r="I1069" s="30" t="s">
        <v>232</v>
      </c>
      <c r="J1069" s="30" t="s">
        <v>469</v>
      </c>
      <c r="K1069" s="30" t="s">
        <v>138</v>
      </c>
      <c r="L1069" s="30" t="n">
        <v>77</v>
      </c>
      <c r="M1069" s="30" t="n">
        <v>20</v>
      </c>
      <c r="N1069" s="30" t="s">
        <v>127</v>
      </c>
      <c r="O1069" s="30" t="s">
        <v>128</v>
      </c>
      <c r="P1069" s="30" t="s">
        <v>187</v>
      </c>
      <c r="Q1069" s="32" t="n">
        <v>901.9</v>
      </c>
      <c r="R1069" s="30" t="s">
        <v>130</v>
      </c>
      <c r="S1069" s="30" t="s">
        <v>157</v>
      </c>
      <c r="T1069" s="30" t="n">
        <v>3</v>
      </c>
      <c r="U1069" s="30" t="n">
        <f aca="false">YEAR(E1069)</f>
        <v>2024</v>
      </c>
      <c r="V1069" s="30" t="str">
        <f aca="false">TEXT(E1069,"MMM-YYYY")</f>
        <v>Dec-2024</v>
      </c>
      <c r="W1069" s="30" t="n">
        <f aca="false">MONTH(E1069)</f>
        <v>12</v>
      </c>
      <c r="X1069" s="30" t="str">
        <f aca="false">TEXT(WEEKDAY(E1069,2),"0")&amp;" - "&amp;TEXT(E1069,"dddd")</f>
        <v>7 - Sunday</v>
      </c>
      <c r="Y1069" s="30" t="str">
        <f aca="false">_xlfn.IFS(C1069&lt;18,"Child (0-17)",C1069&lt;40,"Young Adult (18-39)",C1069&lt;60,"Adult (40-59)",TRUE(),"Senior (60+)")</f>
        <v>Young Adult (18-39)</v>
      </c>
      <c r="Z1069" s="30" t="n">
        <f aca="false">ROUND(G1069-E1069,0)</f>
        <v>0</v>
      </c>
      <c r="AA1069" s="30" t="n">
        <f aca="false">L1069+M1069</f>
        <v>97</v>
      </c>
      <c r="AB1069" s="30" t="n">
        <f aca="false">IFERROR(ROUND(Q1069/AA1069,2),0)</f>
        <v>9.3</v>
      </c>
      <c r="AC1069" s="30" t="str">
        <f aca="false">IF(AND(K1069="Critical",N1069="No"),"URGENT - No Bed","Normal")</f>
        <v>Normal</v>
      </c>
      <c r="AD1069" s="34" t="n">
        <f aca="false">INDEX(Lookup_Tables!$B$3:$B$12,MATCH(H1069,Lookup_Tables!$A$3:$A$12,0))</f>
        <v>2800000</v>
      </c>
      <c r="AE1069" s="30" t="str">
        <f aca="false">INDEX(Lookup_Tables!$C$3:$C$12,MATCH(H1069,Lookup_Tables!$A$3:$A$12,0))</f>
        <v>Dr. Suresh Nair</v>
      </c>
      <c r="AF1069" s="30" t="str">
        <f aca="false">IFERROR(INDEX(Lookup_Tables!$F$16:$F$45,MATCH(I1069,Lookup_Tables!$E$16:$E$45,0)),"N/A")</f>
        <v>EMP210</v>
      </c>
      <c r="AG1069" s="30" t="n">
        <f aca="false">_xlfn.IFS(R1069="Recovered",4,R1069="Referred",3,R1069="Admitted",2,R1069="Deceased",1,TRUE(),0)</f>
        <v>4</v>
      </c>
      <c r="AH1069" s="30" t="str">
        <f aca="false">IF(T1069&gt;=4,"Satisfied",IF(T1069&gt;=3,"Neutral","Needs Improvement"))</f>
        <v>Neutral</v>
      </c>
    </row>
    <row r="1070" customFormat="false" ht="15" hidden="false" customHeight="false" outlineLevel="0" collapsed="false">
      <c r="A1070" s="27" t="s">
        <v>4999</v>
      </c>
      <c r="B1070" s="27" t="s">
        <v>1622</v>
      </c>
      <c r="C1070" s="27" t="n">
        <v>44</v>
      </c>
      <c r="D1070" s="27" t="s">
        <v>181</v>
      </c>
      <c r="E1070" s="28" t="n">
        <v>45372</v>
      </c>
      <c r="F1070" s="27" t="s">
        <v>1016</v>
      </c>
      <c r="G1070" s="28" t="n">
        <v>45372</v>
      </c>
      <c r="H1070" s="27" t="s">
        <v>161</v>
      </c>
      <c r="I1070" s="27" t="s">
        <v>538</v>
      </c>
      <c r="J1070" s="27" t="s">
        <v>385</v>
      </c>
      <c r="K1070" s="27" t="s">
        <v>156</v>
      </c>
      <c r="L1070" s="27" t="n">
        <v>50</v>
      </c>
      <c r="M1070" s="27" t="n">
        <v>89</v>
      </c>
      <c r="N1070" s="27" t="s">
        <v>186</v>
      </c>
      <c r="O1070" s="27" t="s">
        <v>128</v>
      </c>
      <c r="P1070" s="27" t="s">
        <v>187</v>
      </c>
      <c r="Q1070" s="29" t="n">
        <v>4967.43</v>
      </c>
      <c r="R1070" s="27" t="s">
        <v>130</v>
      </c>
      <c r="S1070" s="27" t="s">
        <v>178</v>
      </c>
      <c r="T1070" s="27" t="n">
        <v>5</v>
      </c>
      <c r="U1070" s="27" t="n">
        <f aca="false">YEAR(E1070)</f>
        <v>2024</v>
      </c>
      <c r="V1070" s="27" t="str">
        <f aca="false">TEXT(E1070,"MMM-YYYY")</f>
        <v>Mar-2024</v>
      </c>
      <c r="W1070" s="27" t="n">
        <f aca="false">MONTH(E1070)</f>
        <v>3</v>
      </c>
      <c r="X1070" s="27" t="str">
        <f aca="false">TEXT(WEEKDAY(E1070,2),"0")&amp;" - "&amp;TEXT(E1070,"dddd")</f>
        <v>4 - Thursday</v>
      </c>
      <c r="Y1070" s="27" t="str">
        <f aca="false">_xlfn.IFS(C1070&lt;18,"Child (0-17)",C1070&lt;40,"Young Adult (18-39)",C1070&lt;60,"Adult (40-59)",TRUE(),"Senior (60+)")</f>
        <v>Adult (40-59)</v>
      </c>
      <c r="Z1070" s="27" t="n">
        <f aca="false">ROUND(G1070-E1070,0)</f>
        <v>0</v>
      </c>
      <c r="AA1070" s="27" t="n">
        <f aca="false">L1070+M1070</f>
        <v>139</v>
      </c>
      <c r="AB1070" s="27" t="n">
        <f aca="false">IFERROR(ROUND(Q1070/AA1070,2),0)</f>
        <v>35.74</v>
      </c>
      <c r="AC1070" s="27" t="str">
        <f aca="false">IF(AND(K1070="Critical",N1070="No"),"URGENT - No Bed","Normal")</f>
        <v>Normal</v>
      </c>
      <c r="AD1070" s="33" t="n">
        <f aca="false">INDEX(Lookup_Tables!$B$3:$B$12,MATCH(H1070,Lookup_Tables!$A$3:$A$12,0))</f>
        <v>3600000</v>
      </c>
      <c r="AE1070" s="27" t="str">
        <f aca="false">INDEX(Lookup_Tables!$C$3:$C$12,MATCH(H1070,Lookup_Tables!$A$3:$A$12,0))</f>
        <v>Dr. Sameer Joshi</v>
      </c>
      <c r="AF1070" s="27" t="str">
        <f aca="false">IFERROR(INDEX(Lookup_Tables!$F$16:$F$45,MATCH(I1070,Lookup_Tables!$E$16:$E$45,0)),"N/A")</f>
        <v>EMP221</v>
      </c>
      <c r="AG1070" s="27" t="n">
        <f aca="false">_xlfn.IFS(R1070="Recovered",4,R1070="Referred",3,R1070="Admitted",2,R1070="Deceased",1,TRUE(),0)</f>
        <v>4</v>
      </c>
      <c r="AH1070" s="27" t="str">
        <f aca="false">IF(T1070&gt;=4,"Satisfied",IF(T1070&gt;=3,"Neutral","Needs Improvement"))</f>
        <v>Satisfied</v>
      </c>
    </row>
    <row r="1071" customFormat="false" ht="15" hidden="false" customHeight="false" outlineLevel="0" collapsed="false">
      <c r="A1071" s="30" t="s">
        <v>628</v>
      </c>
      <c r="B1071" s="30" t="s">
        <v>629</v>
      </c>
      <c r="C1071" s="30" t="n">
        <v>17</v>
      </c>
      <c r="D1071" s="30" t="s">
        <v>181</v>
      </c>
      <c r="E1071" s="31" t="n">
        <v>45324</v>
      </c>
      <c r="F1071" s="30" t="s">
        <v>630</v>
      </c>
      <c r="G1071" s="31" t="n">
        <v>45327</v>
      </c>
      <c r="H1071" s="30" t="s">
        <v>242</v>
      </c>
      <c r="I1071" s="30" t="s">
        <v>466</v>
      </c>
      <c r="J1071" s="30" t="s">
        <v>316</v>
      </c>
      <c r="K1071" s="30" t="s">
        <v>156</v>
      </c>
      <c r="L1071" s="30" t="n">
        <v>73</v>
      </c>
      <c r="M1071" s="30" t="n">
        <v>31</v>
      </c>
      <c r="N1071" s="30" t="s">
        <v>127</v>
      </c>
      <c r="O1071" s="30" t="s">
        <v>139</v>
      </c>
      <c r="P1071" s="30" t="s">
        <v>129</v>
      </c>
      <c r="Q1071" s="32" t="n">
        <v>3894.73</v>
      </c>
      <c r="R1071" s="30" t="s">
        <v>130</v>
      </c>
      <c r="S1071" s="30" t="s">
        <v>157</v>
      </c>
      <c r="T1071" s="30" t="n">
        <v>3</v>
      </c>
      <c r="U1071" s="30" t="n">
        <f aca="false">YEAR(E1071)</f>
        <v>2024</v>
      </c>
      <c r="V1071" s="30" t="str">
        <f aca="false">TEXT(E1071,"MMM-YYYY")</f>
        <v>Feb-2024</v>
      </c>
      <c r="W1071" s="30" t="n">
        <f aca="false">MONTH(E1071)</f>
        <v>2</v>
      </c>
      <c r="X1071" s="30" t="str">
        <f aca="false">TEXT(WEEKDAY(E1071,2),"0")&amp;" - "&amp;TEXT(E1071,"dddd")</f>
        <v>5 - Friday</v>
      </c>
      <c r="Y1071" s="30" t="str">
        <f aca="false">_xlfn.IFS(C1071&lt;18,"Child (0-17)",C1071&lt;40,"Young Adult (18-39)",C1071&lt;60,"Adult (40-59)",TRUE(),"Senior (60+)")</f>
        <v>Child (0-17)</v>
      </c>
      <c r="Z1071" s="30" t="n">
        <f aca="false">ROUND(G1071-E1071,0)</f>
        <v>3</v>
      </c>
      <c r="AA1071" s="30" t="n">
        <f aca="false">L1071+M1071</f>
        <v>104</v>
      </c>
      <c r="AB1071" s="30" t="n">
        <f aca="false">IFERROR(ROUND(Q1071/AA1071,2),0)</f>
        <v>37.45</v>
      </c>
      <c r="AC1071" s="30" t="str">
        <f aca="false">IF(AND(K1071="Critical",N1071="No"),"URGENT - No Bed","Normal")</f>
        <v>Normal</v>
      </c>
      <c r="AD1071" s="34" t="n">
        <f aca="false">INDEX(Lookup_Tables!$B$3:$B$12,MATCH(H1071,Lookup_Tables!$A$3:$A$12,0))</f>
        <v>3000000</v>
      </c>
      <c r="AE1071" s="30" t="str">
        <f aca="false">INDEX(Lookup_Tables!$C$3:$C$12,MATCH(H1071,Lookup_Tables!$A$3:$A$12,0))</f>
        <v>Dr. Pooja Iyer</v>
      </c>
      <c r="AF1071" s="30" t="str">
        <f aca="false">IFERROR(INDEX(Lookup_Tables!$F$16:$F$45,MATCH(I1071,Lookup_Tables!$E$16:$E$45,0)),"N/A")</f>
        <v>EMP212</v>
      </c>
      <c r="AG1071" s="30" t="n">
        <f aca="false">_xlfn.IFS(R1071="Recovered",4,R1071="Referred",3,R1071="Admitted",2,R1071="Deceased",1,TRUE(),0)</f>
        <v>4</v>
      </c>
      <c r="AH1071" s="30" t="str">
        <f aca="false">IF(T1071&gt;=4,"Satisfied",IF(T1071&gt;=3,"Neutral","Needs Improvement"))</f>
        <v>Neutral</v>
      </c>
    </row>
    <row r="1072" customFormat="false" ht="15" hidden="false" customHeight="false" outlineLevel="0" collapsed="false">
      <c r="A1072" s="27" t="s">
        <v>5568</v>
      </c>
      <c r="B1072" s="27" t="s">
        <v>855</v>
      </c>
      <c r="C1072" s="27" t="n">
        <v>45</v>
      </c>
      <c r="D1072" s="27" t="s">
        <v>181</v>
      </c>
      <c r="E1072" s="28" t="n">
        <v>45482</v>
      </c>
      <c r="F1072" s="27" t="s">
        <v>1233</v>
      </c>
      <c r="G1072" s="28" t="n">
        <v>45482</v>
      </c>
      <c r="H1072" s="27" t="s">
        <v>206</v>
      </c>
      <c r="I1072" s="27" t="s">
        <v>232</v>
      </c>
      <c r="J1072" s="27" t="s">
        <v>615</v>
      </c>
      <c r="K1072" s="27" t="s">
        <v>138</v>
      </c>
      <c r="L1072" s="27" t="n">
        <v>60</v>
      </c>
      <c r="M1072" s="27" t="n">
        <v>35</v>
      </c>
      <c r="N1072" s="27" t="s">
        <v>127</v>
      </c>
      <c r="O1072" s="27" t="s">
        <v>149</v>
      </c>
      <c r="P1072" s="27" t="s">
        <v>187</v>
      </c>
      <c r="Q1072" s="29" t="n">
        <v>2397.34</v>
      </c>
      <c r="R1072" s="27" t="s">
        <v>130</v>
      </c>
      <c r="S1072" s="27" t="s">
        <v>157</v>
      </c>
      <c r="T1072" s="27" t="n">
        <v>4</v>
      </c>
      <c r="U1072" s="27" t="n">
        <f aca="false">YEAR(E1072)</f>
        <v>2024</v>
      </c>
      <c r="V1072" s="27" t="str">
        <f aca="false">TEXT(E1072,"MMM-YYYY")</f>
        <v>Jul-2024</v>
      </c>
      <c r="W1072" s="27" t="n">
        <f aca="false">MONTH(E1072)</f>
        <v>7</v>
      </c>
      <c r="X1072" s="27" t="str">
        <f aca="false">TEXT(WEEKDAY(E1072,2),"0")&amp;" - "&amp;TEXT(E1072,"dddd")</f>
        <v>2 - Tuesday</v>
      </c>
      <c r="Y1072" s="27" t="str">
        <f aca="false">_xlfn.IFS(C1072&lt;18,"Child (0-17)",C1072&lt;40,"Young Adult (18-39)",C1072&lt;60,"Adult (40-59)",TRUE(),"Senior (60+)")</f>
        <v>Adult (40-59)</v>
      </c>
      <c r="Z1072" s="27" t="n">
        <f aca="false">ROUND(G1072-E1072,0)</f>
        <v>0</v>
      </c>
      <c r="AA1072" s="27" t="n">
        <f aca="false">L1072+M1072</f>
        <v>95</v>
      </c>
      <c r="AB1072" s="27" t="n">
        <f aca="false">IFERROR(ROUND(Q1072/AA1072,2),0)</f>
        <v>25.24</v>
      </c>
      <c r="AC1072" s="27" t="str">
        <f aca="false">IF(AND(K1072="Critical",N1072="No"),"URGENT - No Bed","Normal")</f>
        <v>Normal</v>
      </c>
      <c r="AD1072" s="33" t="n">
        <f aca="false">INDEX(Lookup_Tables!$B$3:$B$12,MATCH(H1072,Lookup_Tables!$A$3:$A$12,0))</f>
        <v>2800000</v>
      </c>
      <c r="AE1072" s="27" t="str">
        <f aca="false">INDEX(Lookup_Tables!$C$3:$C$12,MATCH(H1072,Lookup_Tables!$A$3:$A$12,0))</f>
        <v>Dr. Suresh Nair</v>
      </c>
      <c r="AF1072" s="27" t="str">
        <f aca="false">IFERROR(INDEX(Lookup_Tables!$F$16:$F$45,MATCH(I1072,Lookup_Tables!$E$16:$E$45,0)),"N/A")</f>
        <v>EMP210</v>
      </c>
      <c r="AG1072" s="27" t="n">
        <f aca="false">_xlfn.IFS(R1072="Recovered",4,R1072="Referred",3,R1072="Admitted",2,R1072="Deceased",1,TRUE(),0)</f>
        <v>4</v>
      </c>
      <c r="AH1072" s="27" t="str">
        <f aca="false">IF(T1072&gt;=4,"Satisfied",IF(T1072&gt;=3,"Neutral","Needs Improvement"))</f>
        <v>Satisfied</v>
      </c>
    </row>
    <row r="1073" customFormat="false" ht="15" hidden="false" customHeight="false" outlineLevel="0" collapsed="false">
      <c r="A1073" s="30" t="s">
        <v>5136</v>
      </c>
      <c r="B1073" s="30" t="s">
        <v>2327</v>
      </c>
      <c r="C1073" s="30" t="n">
        <v>45</v>
      </c>
      <c r="D1073" s="30" t="s">
        <v>181</v>
      </c>
      <c r="E1073" s="31" t="n">
        <v>45450</v>
      </c>
      <c r="F1073" s="30" t="s">
        <v>1338</v>
      </c>
      <c r="G1073" s="31" t="n">
        <v>45451</v>
      </c>
      <c r="H1073" s="30" t="s">
        <v>135</v>
      </c>
      <c r="I1073" s="30" t="s">
        <v>136</v>
      </c>
      <c r="J1073" s="30" t="s">
        <v>618</v>
      </c>
      <c r="K1073" s="30" t="s">
        <v>126</v>
      </c>
      <c r="L1073" s="30" t="n">
        <v>17</v>
      </c>
      <c r="M1073" s="30" t="n">
        <v>138</v>
      </c>
      <c r="N1073" s="30" t="s">
        <v>127</v>
      </c>
      <c r="O1073" s="30" t="s">
        <v>128</v>
      </c>
      <c r="P1073" s="30" t="s">
        <v>129</v>
      </c>
      <c r="Q1073" s="32" t="n">
        <v>9402</v>
      </c>
      <c r="R1073" s="30" t="s">
        <v>130</v>
      </c>
      <c r="S1073" s="30" t="s">
        <v>223</v>
      </c>
      <c r="T1073" s="30" t="n">
        <v>4</v>
      </c>
      <c r="U1073" s="30" t="n">
        <f aca="false">YEAR(E1073)</f>
        <v>2024</v>
      </c>
      <c r="V1073" s="30" t="str">
        <f aca="false">TEXT(E1073,"MMM-YYYY")</f>
        <v>Jun-2024</v>
      </c>
      <c r="W1073" s="30" t="n">
        <f aca="false">MONTH(E1073)</f>
        <v>6</v>
      </c>
      <c r="X1073" s="30" t="str">
        <f aca="false">TEXT(WEEKDAY(E1073,2),"0")&amp;" - "&amp;TEXT(E1073,"dddd")</f>
        <v>5 - Friday</v>
      </c>
      <c r="Y1073" s="30" t="str">
        <f aca="false">_xlfn.IFS(C1073&lt;18,"Child (0-17)",C1073&lt;40,"Young Adult (18-39)",C1073&lt;60,"Adult (40-59)",TRUE(),"Senior (60+)")</f>
        <v>Adult (40-59)</v>
      </c>
      <c r="Z1073" s="30" t="n">
        <f aca="false">ROUND(G1073-E1073,0)</f>
        <v>1</v>
      </c>
      <c r="AA1073" s="30" t="n">
        <f aca="false">L1073+M1073</f>
        <v>155</v>
      </c>
      <c r="AB1073" s="30" t="n">
        <f aca="false">IFERROR(ROUND(Q1073/AA1073,2),0)</f>
        <v>60.66</v>
      </c>
      <c r="AC1073" s="30" t="str">
        <f aca="false">IF(AND(K1073="Critical",N1073="No"),"URGENT - No Bed","Normal")</f>
        <v>Normal</v>
      </c>
      <c r="AD1073" s="34" t="n">
        <f aca="false">INDEX(Lookup_Tables!$B$3:$B$12,MATCH(H1073,Lookup_Tables!$A$3:$A$12,0))</f>
        <v>4600000</v>
      </c>
      <c r="AE1073" s="30" t="str">
        <f aca="false">INDEX(Lookup_Tables!$C$3:$C$12,MATCH(H1073,Lookup_Tables!$A$3:$A$12,0))</f>
        <v>Dr. Farhan Khan</v>
      </c>
      <c r="AF1073" s="30" t="str">
        <f aca="false">IFERROR(INDEX(Lookup_Tables!$F$16:$F$45,MATCH(I1073,Lookup_Tables!$E$16:$E$45,0)),"N/A")</f>
        <v>EMP206</v>
      </c>
      <c r="AG1073" s="30" t="n">
        <f aca="false">_xlfn.IFS(R1073="Recovered",4,R1073="Referred",3,R1073="Admitted",2,R1073="Deceased",1,TRUE(),0)</f>
        <v>4</v>
      </c>
      <c r="AH1073" s="30" t="str">
        <f aca="false">IF(T1073&gt;=4,"Satisfied",IF(T1073&gt;=3,"Neutral","Needs Improvement"))</f>
        <v>Satisfied</v>
      </c>
    </row>
    <row r="1074" customFormat="false" ht="15" hidden="false" customHeight="false" outlineLevel="0" collapsed="false">
      <c r="A1074" s="27" t="s">
        <v>1215</v>
      </c>
      <c r="B1074" s="27" t="s">
        <v>1216</v>
      </c>
      <c r="C1074" s="27" t="n">
        <v>37</v>
      </c>
      <c r="D1074" s="27" t="s">
        <v>121</v>
      </c>
      <c r="E1074" s="28" t="n">
        <v>45516</v>
      </c>
      <c r="F1074" s="27" t="s">
        <v>414</v>
      </c>
      <c r="G1074" s="28" t="n">
        <v>45517</v>
      </c>
      <c r="H1074" s="27" t="s">
        <v>217</v>
      </c>
      <c r="I1074" s="27" t="s">
        <v>392</v>
      </c>
      <c r="J1074" s="27" t="s">
        <v>388</v>
      </c>
      <c r="K1074" s="27" t="s">
        <v>126</v>
      </c>
      <c r="L1074" s="27" t="n">
        <v>29</v>
      </c>
      <c r="M1074" s="27" t="n">
        <v>99</v>
      </c>
      <c r="N1074" s="27" t="s">
        <v>186</v>
      </c>
      <c r="O1074" s="27" t="s">
        <v>128</v>
      </c>
      <c r="P1074" s="27" t="s">
        <v>129</v>
      </c>
      <c r="Q1074" s="29" t="n">
        <v>8817.28</v>
      </c>
      <c r="R1074" s="27" t="s">
        <v>130</v>
      </c>
      <c r="S1074" s="27" t="s">
        <v>164</v>
      </c>
      <c r="T1074" s="27" t="n">
        <v>5</v>
      </c>
      <c r="U1074" s="27" t="n">
        <f aca="false">YEAR(E1074)</f>
        <v>2024</v>
      </c>
      <c r="V1074" s="27" t="str">
        <f aca="false">TEXT(E1074,"MMM-YYYY")</f>
        <v>Aug-2024</v>
      </c>
      <c r="W1074" s="27" t="n">
        <f aca="false">MONTH(E1074)</f>
        <v>8</v>
      </c>
      <c r="X1074" s="27" t="str">
        <f aca="false">TEXT(WEEKDAY(E1074,2),"0")&amp;" - "&amp;TEXT(E1074,"dddd")</f>
        <v>1 - Monday</v>
      </c>
      <c r="Y1074" s="27" t="str">
        <f aca="false">_xlfn.IFS(C1074&lt;18,"Child (0-17)",C1074&lt;40,"Young Adult (18-39)",C1074&lt;60,"Adult (40-59)",TRUE(),"Senior (60+)")</f>
        <v>Young Adult (18-39)</v>
      </c>
      <c r="Z1074" s="27" t="n">
        <f aca="false">ROUND(G1074-E1074,0)</f>
        <v>1</v>
      </c>
      <c r="AA1074" s="27" t="n">
        <f aca="false">L1074+M1074</f>
        <v>128</v>
      </c>
      <c r="AB1074" s="27" t="n">
        <f aca="false">IFERROR(ROUND(Q1074/AA1074,2),0)</f>
        <v>68.89</v>
      </c>
      <c r="AC1074" s="27" t="str">
        <f aca="false">IF(AND(K1074="Critical",N1074="No"),"URGENT - No Bed","Normal")</f>
        <v>Normal</v>
      </c>
      <c r="AD1074" s="33" t="n">
        <f aca="false">INDEX(Lookup_Tables!$B$3:$B$12,MATCH(H1074,Lookup_Tables!$A$3:$A$12,0))</f>
        <v>4200000</v>
      </c>
      <c r="AE1074" s="27" t="str">
        <f aca="false">INDEX(Lookup_Tables!$C$3:$C$12,MATCH(H1074,Lookup_Tables!$A$3:$A$12,0))</f>
        <v>Dr. Anil Kapoor</v>
      </c>
      <c r="AF1074" s="27" t="str">
        <f aca="false">IFERROR(INDEX(Lookup_Tables!$F$16:$F$45,MATCH(I1074,Lookup_Tables!$E$16:$E$45,0)),"N/A")</f>
        <v>EMP202</v>
      </c>
      <c r="AG1074" s="27" t="n">
        <f aca="false">_xlfn.IFS(R1074="Recovered",4,R1074="Referred",3,R1074="Admitted",2,R1074="Deceased",1,TRUE(),0)</f>
        <v>4</v>
      </c>
      <c r="AH1074" s="27" t="str">
        <f aca="false">IF(T1074&gt;=4,"Satisfied",IF(T1074&gt;=3,"Neutral","Needs Improvement"))</f>
        <v>Satisfied</v>
      </c>
    </row>
    <row r="1075" customFormat="false" ht="15" hidden="false" customHeight="false" outlineLevel="0" collapsed="false">
      <c r="A1075" s="30" t="s">
        <v>6433</v>
      </c>
      <c r="B1075" s="30" t="s">
        <v>1448</v>
      </c>
      <c r="C1075" s="30" t="n">
        <v>9</v>
      </c>
      <c r="D1075" s="30" t="s">
        <v>121</v>
      </c>
      <c r="E1075" s="31" t="n">
        <v>45407</v>
      </c>
      <c r="F1075" s="30" t="s">
        <v>1162</v>
      </c>
      <c r="G1075" s="31" t="n">
        <v>45407</v>
      </c>
      <c r="H1075" s="30" t="s">
        <v>123</v>
      </c>
      <c r="I1075" s="30" t="s">
        <v>155</v>
      </c>
      <c r="J1075" s="30" t="s">
        <v>508</v>
      </c>
      <c r="K1075" s="30" t="s">
        <v>156</v>
      </c>
      <c r="L1075" s="30" t="n">
        <v>67</v>
      </c>
      <c r="M1075" s="30" t="n">
        <v>89</v>
      </c>
      <c r="N1075" s="30" t="s">
        <v>127</v>
      </c>
      <c r="O1075" s="30" t="s">
        <v>128</v>
      </c>
      <c r="P1075" s="30" t="s">
        <v>129</v>
      </c>
      <c r="Q1075" s="32" t="n">
        <v>3418.92</v>
      </c>
      <c r="R1075" s="30" t="s">
        <v>130</v>
      </c>
      <c r="S1075" s="30" t="s">
        <v>151</v>
      </c>
      <c r="T1075" s="30" t="n">
        <v>3</v>
      </c>
      <c r="U1075" s="30" t="n">
        <f aca="false">YEAR(E1075)</f>
        <v>2024</v>
      </c>
      <c r="V1075" s="30" t="str">
        <f aca="false">TEXT(E1075,"MMM-YYYY")</f>
        <v>Apr-2024</v>
      </c>
      <c r="W1075" s="30" t="n">
        <f aca="false">MONTH(E1075)</f>
        <v>4</v>
      </c>
      <c r="X1075" s="30" t="str">
        <f aca="false">TEXT(WEEKDAY(E1075,2),"0")&amp;" - "&amp;TEXT(E1075,"dddd")</f>
        <v>4 - Thursday</v>
      </c>
      <c r="Y1075" s="30" t="str">
        <f aca="false">_xlfn.IFS(C1075&lt;18,"Child (0-17)",C1075&lt;40,"Young Adult (18-39)",C1075&lt;60,"Adult (40-59)",TRUE(),"Senior (60+)")</f>
        <v>Child (0-17)</v>
      </c>
      <c r="Z1075" s="30" t="n">
        <f aca="false">ROUND(G1075-E1075,0)</f>
        <v>0</v>
      </c>
      <c r="AA1075" s="30" t="n">
        <f aca="false">L1075+M1075</f>
        <v>156</v>
      </c>
      <c r="AB1075" s="30" t="n">
        <f aca="false">IFERROR(ROUND(Q1075/AA1075,2),0)</f>
        <v>21.92</v>
      </c>
      <c r="AC1075" s="30" t="str">
        <f aca="false">IF(AND(K1075="Critical",N1075="No"),"URGENT - No Bed","Normal")</f>
        <v>Normal</v>
      </c>
      <c r="AD1075" s="34" t="n">
        <f aca="false">INDEX(Lookup_Tables!$B$3:$B$12,MATCH(H1075,Lookup_Tables!$A$3:$A$12,0))</f>
        <v>2200000</v>
      </c>
      <c r="AE1075" s="30" t="str">
        <f aca="false">INDEX(Lookup_Tables!$C$3:$C$12,MATCH(H1075,Lookup_Tables!$A$3:$A$12,0))</f>
        <v>Dr. Rohan Das</v>
      </c>
      <c r="AF1075" s="30" t="str">
        <f aca="false">IFERROR(INDEX(Lookup_Tables!$F$16:$F$45,MATCH(I1075,Lookup_Tables!$E$16:$E$45,0)),"N/A")</f>
        <v>EMP203</v>
      </c>
      <c r="AG1075" s="30" t="n">
        <f aca="false">_xlfn.IFS(R1075="Recovered",4,R1075="Referred",3,R1075="Admitted",2,R1075="Deceased",1,TRUE(),0)</f>
        <v>4</v>
      </c>
      <c r="AH1075" s="30" t="str">
        <f aca="false">IF(T1075&gt;=4,"Satisfied",IF(T1075&gt;=3,"Neutral","Needs Improvement"))</f>
        <v>Neutral</v>
      </c>
    </row>
    <row r="1076" customFormat="false" ht="15" hidden="false" customHeight="false" outlineLevel="0" collapsed="false">
      <c r="A1076" s="27" t="s">
        <v>5475</v>
      </c>
      <c r="B1076" s="27" t="s">
        <v>525</v>
      </c>
      <c r="C1076" s="27" t="n">
        <v>39</v>
      </c>
      <c r="D1076" s="27" t="s">
        <v>121</v>
      </c>
      <c r="E1076" s="28" t="n">
        <v>45512</v>
      </c>
      <c r="F1076" s="27" t="s">
        <v>582</v>
      </c>
      <c r="G1076" s="28" t="n">
        <v>45512</v>
      </c>
      <c r="H1076" s="27" t="s">
        <v>183</v>
      </c>
      <c r="I1076" s="27" t="s">
        <v>430</v>
      </c>
      <c r="J1076" s="27" t="s">
        <v>431</v>
      </c>
      <c r="K1076" s="27" t="s">
        <v>138</v>
      </c>
      <c r="L1076" s="27" t="n">
        <v>71</v>
      </c>
      <c r="M1076" s="27" t="n">
        <v>20</v>
      </c>
      <c r="N1076" s="27" t="s">
        <v>127</v>
      </c>
      <c r="O1076" s="27" t="s">
        <v>139</v>
      </c>
      <c r="P1076" s="27" t="s">
        <v>187</v>
      </c>
      <c r="Q1076" s="29" t="n">
        <v>1655.91</v>
      </c>
      <c r="R1076" s="27" t="s">
        <v>130</v>
      </c>
      <c r="S1076" s="27" t="s">
        <v>157</v>
      </c>
      <c r="T1076" s="27" t="n">
        <v>2</v>
      </c>
      <c r="U1076" s="27" t="n">
        <f aca="false">YEAR(E1076)</f>
        <v>2024</v>
      </c>
      <c r="V1076" s="27" t="str">
        <f aca="false">TEXT(E1076,"MMM-YYYY")</f>
        <v>Aug-2024</v>
      </c>
      <c r="W1076" s="27" t="n">
        <f aca="false">MONTH(E1076)</f>
        <v>8</v>
      </c>
      <c r="X1076" s="27" t="str">
        <f aca="false">TEXT(WEEKDAY(E1076,2),"0")&amp;" - "&amp;TEXT(E1076,"dddd")</f>
        <v>4 - Thursday</v>
      </c>
      <c r="Y1076" s="27" t="str">
        <f aca="false">_xlfn.IFS(C1076&lt;18,"Child (0-17)",C1076&lt;40,"Young Adult (18-39)",C1076&lt;60,"Adult (40-59)",TRUE(),"Senior (60+)")</f>
        <v>Young Adult (18-39)</v>
      </c>
      <c r="Z1076" s="27" t="n">
        <f aca="false">ROUND(G1076-E1076,0)</f>
        <v>0</v>
      </c>
      <c r="AA1076" s="27" t="n">
        <f aca="false">L1076+M1076</f>
        <v>91</v>
      </c>
      <c r="AB1076" s="27" t="n">
        <f aca="false">IFERROR(ROUND(Q1076/AA1076,2),0)</f>
        <v>18.2</v>
      </c>
      <c r="AC1076" s="27" t="str">
        <f aca="false">IF(AND(K1076="Critical",N1076="No"),"URGENT - No Bed","Normal")</f>
        <v>Normal</v>
      </c>
      <c r="AD1076" s="33" t="n">
        <f aca="false">INDEX(Lookup_Tables!$B$3:$B$12,MATCH(H1076,Lookup_Tables!$A$3:$A$12,0))</f>
        <v>3100000</v>
      </c>
      <c r="AE1076" s="27" t="str">
        <f aca="false">INDEX(Lookup_Tables!$C$3:$C$12,MATCH(H1076,Lookup_Tables!$A$3:$A$12,0))</f>
        <v>Dr. Kavita Rao</v>
      </c>
      <c r="AF1076" s="27" t="str">
        <f aca="false">IFERROR(INDEX(Lookup_Tables!$F$16:$F$45,MATCH(I1076,Lookup_Tables!$E$16:$E$45,0)),"N/A")</f>
        <v>EMP224</v>
      </c>
      <c r="AG1076" s="27" t="n">
        <f aca="false">_xlfn.IFS(R1076="Recovered",4,R1076="Referred",3,R1076="Admitted",2,R1076="Deceased",1,TRUE(),0)</f>
        <v>4</v>
      </c>
      <c r="AH1076" s="27" t="str">
        <f aca="false">IF(T1076&gt;=4,"Satisfied",IF(T1076&gt;=3,"Neutral","Needs Improvement"))</f>
        <v>Needs Improvement</v>
      </c>
    </row>
    <row r="1077" customFormat="false" ht="15" hidden="false" customHeight="false" outlineLevel="0" collapsed="false">
      <c r="A1077" s="30" t="s">
        <v>3253</v>
      </c>
      <c r="B1077" s="30" t="s">
        <v>3254</v>
      </c>
      <c r="C1077" s="30" t="n">
        <v>38</v>
      </c>
      <c r="D1077" s="30" t="s">
        <v>121</v>
      </c>
      <c r="E1077" s="31" t="n">
        <v>45581</v>
      </c>
      <c r="F1077" s="30" t="s">
        <v>1186</v>
      </c>
      <c r="G1077" s="31" t="n">
        <v>45593</v>
      </c>
      <c r="H1077" s="30" t="s">
        <v>168</v>
      </c>
      <c r="I1077" s="30" t="s">
        <v>169</v>
      </c>
      <c r="J1077" s="30" t="s">
        <v>441</v>
      </c>
      <c r="K1077" s="30" t="s">
        <v>202</v>
      </c>
      <c r="L1077" s="30" t="n">
        <v>19</v>
      </c>
      <c r="M1077" s="30" t="n">
        <v>78</v>
      </c>
      <c r="N1077" s="30" t="s">
        <v>186</v>
      </c>
      <c r="O1077" s="30" t="s">
        <v>139</v>
      </c>
      <c r="P1077" s="30" t="s">
        <v>129</v>
      </c>
      <c r="Q1077" s="32" t="n">
        <v>16031.22</v>
      </c>
      <c r="R1077" s="30" t="s">
        <v>172</v>
      </c>
      <c r="S1077" s="30" t="s">
        <v>164</v>
      </c>
      <c r="T1077" s="30" t="n">
        <v>5</v>
      </c>
      <c r="U1077" s="30" t="n">
        <f aca="false">YEAR(E1077)</f>
        <v>2024</v>
      </c>
      <c r="V1077" s="30" t="str">
        <f aca="false">TEXT(E1077,"MMM-YYYY")</f>
        <v>Oct-2024</v>
      </c>
      <c r="W1077" s="30" t="n">
        <f aca="false">MONTH(E1077)</f>
        <v>10</v>
      </c>
      <c r="X1077" s="30" t="str">
        <f aca="false">TEXT(WEEKDAY(E1077,2),"0")&amp;" - "&amp;TEXT(E1077,"dddd")</f>
        <v>3 - Wednesday</v>
      </c>
      <c r="Y1077" s="30" t="str">
        <f aca="false">_xlfn.IFS(C1077&lt;18,"Child (0-17)",C1077&lt;40,"Young Adult (18-39)",C1077&lt;60,"Adult (40-59)",TRUE(),"Senior (60+)")</f>
        <v>Young Adult (18-39)</v>
      </c>
      <c r="Z1077" s="30" t="n">
        <f aca="false">ROUND(G1077-E1077,0)</f>
        <v>12</v>
      </c>
      <c r="AA1077" s="30" t="n">
        <f aca="false">L1077+M1077</f>
        <v>97</v>
      </c>
      <c r="AB1077" s="30" t="n">
        <f aca="false">IFERROR(ROUND(Q1077/AA1077,2),0)</f>
        <v>165.27</v>
      </c>
      <c r="AC1077" s="30" t="str">
        <f aca="false">IF(AND(K1077="Critical",N1077="No"),"URGENT - No Bed","Normal")</f>
        <v>Normal</v>
      </c>
      <c r="AD1077" s="34" t="n">
        <f aca="false">INDEX(Lookup_Tables!$B$3:$B$12,MATCH(H1077,Lookup_Tables!$A$3:$A$12,0))</f>
        <v>4400000</v>
      </c>
      <c r="AE1077" s="30" t="str">
        <f aca="false">INDEX(Lookup_Tables!$C$3:$C$12,MATCH(H1077,Lookup_Tables!$A$3:$A$12,0))</f>
        <v>Dr. Neha Chopra</v>
      </c>
      <c r="AF1077" s="30" t="str">
        <f aca="false">IFERROR(INDEX(Lookup_Tables!$F$16:$F$45,MATCH(I1077,Lookup_Tables!$E$16:$E$45,0)),"N/A")</f>
        <v>EMP220</v>
      </c>
      <c r="AG1077" s="30" t="n">
        <f aca="false">_xlfn.IFS(R1077="Recovered",4,R1077="Referred",3,R1077="Admitted",2,R1077="Deceased",1,TRUE(),0)</f>
        <v>2</v>
      </c>
      <c r="AH1077" s="30" t="str">
        <f aca="false">IF(T1077&gt;=4,"Satisfied",IF(T1077&gt;=3,"Neutral","Needs Improvement"))</f>
        <v>Satisfied</v>
      </c>
    </row>
    <row r="1078" customFormat="false" ht="15" hidden="false" customHeight="false" outlineLevel="0" collapsed="false">
      <c r="A1078" s="27" t="s">
        <v>1682</v>
      </c>
      <c r="B1078" s="27" t="s">
        <v>1683</v>
      </c>
      <c r="C1078" s="27" t="n">
        <v>42</v>
      </c>
      <c r="D1078" s="27" t="s">
        <v>121</v>
      </c>
      <c r="E1078" s="28" t="n">
        <v>45303</v>
      </c>
      <c r="F1078" s="27" t="s">
        <v>417</v>
      </c>
      <c r="G1078" s="28" t="n">
        <v>45303</v>
      </c>
      <c r="H1078" s="27" t="s">
        <v>183</v>
      </c>
      <c r="I1078" s="27" t="s">
        <v>184</v>
      </c>
      <c r="J1078" s="27" t="s">
        <v>185</v>
      </c>
      <c r="K1078" s="27" t="s">
        <v>138</v>
      </c>
      <c r="L1078" s="27" t="n">
        <v>65</v>
      </c>
      <c r="M1078" s="27" t="n">
        <v>29</v>
      </c>
      <c r="N1078" s="27" t="s">
        <v>127</v>
      </c>
      <c r="O1078" s="27" t="s">
        <v>139</v>
      </c>
      <c r="P1078" s="27" t="s">
        <v>140</v>
      </c>
      <c r="Q1078" s="29" t="n">
        <v>1495.28</v>
      </c>
      <c r="R1078" s="27" t="s">
        <v>130</v>
      </c>
      <c r="S1078" s="27" t="s">
        <v>164</v>
      </c>
      <c r="T1078" s="27" t="n">
        <v>4</v>
      </c>
      <c r="U1078" s="27" t="n">
        <f aca="false">YEAR(E1078)</f>
        <v>2024</v>
      </c>
      <c r="V1078" s="27" t="str">
        <f aca="false">TEXT(E1078,"MMM-YYYY")</f>
        <v>Jan-2024</v>
      </c>
      <c r="W1078" s="27" t="n">
        <f aca="false">MONTH(E1078)</f>
        <v>1</v>
      </c>
      <c r="X1078" s="27" t="str">
        <f aca="false">TEXT(WEEKDAY(E1078,2),"0")&amp;" - "&amp;TEXT(E1078,"dddd")</f>
        <v>5 - Friday</v>
      </c>
      <c r="Y1078" s="27" t="str">
        <f aca="false">_xlfn.IFS(C1078&lt;18,"Child (0-17)",C1078&lt;40,"Young Adult (18-39)",C1078&lt;60,"Adult (40-59)",TRUE(),"Senior (60+)")</f>
        <v>Adult (40-59)</v>
      </c>
      <c r="Z1078" s="27" t="n">
        <f aca="false">ROUND(G1078-E1078,0)</f>
        <v>0</v>
      </c>
      <c r="AA1078" s="27" t="n">
        <f aca="false">L1078+M1078</f>
        <v>94</v>
      </c>
      <c r="AB1078" s="27" t="n">
        <f aca="false">IFERROR(ROUND(Q1078/AA1078,2),0)</f>
        <v>15.91</v>
      </c>
      <c r="AC1078" s="27" t="str">
        <f aca="false">IF(AND(K1078="Critical",N1078="No"),"URGENT - No Bed","Normal")</f>
        <v>Normal</v>
      </c>
      <c r="AD1078" s="33" t="n">
        <f aca="false">INDEX(Lookup_Tables!$B$3:$B$12,MATCH(H1078,Lookup_Tables!$A$3:$A$12,0))</f>
        <v>3100000</v>
      </c>
      <c r="AE1078" s="27" t="str">
        <f aca="false">INDEX(Lookup_Tables!$C$3:$C$12,MATCH(H1078,Lookup_Tables!$A$3:$A$12,0))</f>
        <v>Dr. Kavita Rao</v>
      </c>
      <c r="AF1078" s="27" t="str">
        <f aca="false">IFERROR(INDEX(Lookup_Tables!$F$16:$F$45,MATCH(I1078,Lookup_Tables!$E$16:$E$45,0)),"N/A")</f>
        <v>EMP226</v>
      </c>
      <c r="AG1078" s="27" t="n">
        <f aca="false">_xlfn.IFS(R1078="Recovered",4,R1078="Referred",3,R1078="Admitted",2,R1078="Deceased",1,TRUE(),0)</f>
        <v>4</v>
      </c>
      <c r="AH1078" s="27" t="str">
        <f aca="false">IF(T1078&gt;=4,"Satisfied",IF(T1078&gt;=3,"Neutral","Needs Improvement"))</f>
        <v>Satisfied</v>
      </c>
    </row>
    <row r="1079" customFormat="false" ht="15" hidden="false" customHeight="false" outlineLevel="0" collapsed="false">
      <c r="A1079" s="30" t="s">
        <v>3521</v>
      </c>
      <c r="B1079" s="30" t="s">
        <v>3522</v>
      </c>
      <c r="C1079" s="30" t="n">
        <v>16</v>
      </c>
      <c r="D1079" s="30" t="s">
        <v>181</v>
      </c>
      <c r="E1079" s="31" t="n">
        <v>45584</v>
      </c>
      <c r="F1079" s="30" t="s">
        <v>621</v>
      </c>
      <c r="G1079" s="31" t="n">
        <v>45587</v>
      </c>
      <c r="H1079" s="30" t="s">
        <v>236</v>
      </c>
      <c r="I1079" s="30" t="s">
        <v>323</v>
      </c>
      <c r="J1079" s="30" t="s">
        <v>455</v>
      </c>
      <c r="K1079" s="30" t="s">
        <v>126</v>
      </c>
      <c r="L1079" s="30" t="n">
        <v>25</v>
      </c>
      <c r="M1079" s="30" t="n">
        <v>60</v>
      </c>
      <c r="N1079" s="30" t="s">
        <v>186</v>
      </c>
      <c r="O1079" s="30" t="s">
        <v>139</v>
      </c>
      <c r="P1079" s="30" t="s">
        <v>187</v>
      </c>
      <c r="Q1079" s="32" t="n">
        <v>7741.93</v>
      </c>
      <c r="R1079" s="30" t="s">
        <v>130</v>
      </c>
      <c r="S1079" s="30" t="s">
        <v>223</v>
      </c>
      <c r="T1079" s="30" t="n">
        <v>3</v>
      </c>
      <c r="U1079" s="30" t="n">
        <f aca="false">YEAR(E1079)</f>
        <v>2024</v>
      </c>
      <c r="V1079" s="30" t="str">
        <f aca="false">TEXT(E1079,"MMM-YYYY")</f>
        <v>Oct-2024</v>
      </c>
      <c r="W1079" s="30" t="n">
        <f aca="false">MONTH(E1079)</f>
        <v>10</v>
      </c>
      <c r="X1079" s="30" t="str">
        <f aca="false">TEXT(WEEKDAY(E1079,2),"0")&amp;" - "&amp;TEXT(E1079,"dddd")</f>
        <v>6 - Saturday</v>
      </c>
      <c r="Y1079" s="30" t="str">
        <f aca="false">_xlfn.IFS(C1079&lt;18,"Child (0-17)",C1079&lt;40,"Young Adult (18-39)",C1079&lt;60,"Adult (40-59)",TRUE(),"Senior (60+)")</f>
        <v>Child (0-17)</v>
      </c>
      <c r="Z1079" s="30" t="n">
        <f aca="false">ROUND(G1079-E1079,0)</f>
        <v>3</v>
      </c>
      <c r="AA1079" s="30" t="n">
        <f aca="false">L1079+M1079</f>
        <v>85</v>
      </c>
      <c r="AB1079" s="30" t="n">
        <f aca="false">IFERROR(ROUND(Q1079/AA1079,2),0)</f>
        <v>91.08</v>
      </c>
      <c r="AC1079" s="30" t="str">
        <f aca="false">IF(AND(K1079="Critical",N1079="No"),"URGENT - No Bed","Normal")</f>
        <v>Normal</v>
      </c>
      <c r="AD1079" s="34" t="n">
        <f aca="false">INDEX(Lookup_Tables!$B$3:$B$12,MATCH(H1079,Lookup_Tables!$A$3:$A$12,0))</f>
        <v>3900000</v>
      </c>
      <c r="AE1079" s="30" t="str">
        <f aca="false">INDEX(Lookup_Tables!$C$3:$C$12,MATCH(H1079,Lookup_Tables!$A$3:$A$12,0))</f>
        <v>Dr. Rina Mehta</v>
      </c>
      <c r="AF1079" s="30" t="str">
        <f aca="false">IFERROR(INDEX(Lookup_Tables!$F$16:$F$45,MATCH(I1079,Lookup_Tables!$E$16:$E$45,0)),"N/A")</f>
        <v>EMP216</v>
      </c>
      <c r="AG1079" s="30" t="n">
        <f aca="false">_xlfn.IFS(R1079="Recovered",4,R1079="Referred",3,R1079="Admitted",2,R1079="Deceased",1,TRUE(),0)</f>
        <v>4</v>
      </c>
      <c r="AH1079" s="30" t="str">
        <f aca="false">IF(T1079&gt;=4,"Satisfied",IF(T1079&gt;=3,"Neutral","Needs Improvement"))</f>
        <v>Neutral</v>
      </c>
    </row>
    <row r="1080" customFormat="false" ht="15" hidden="false" customHeight="false" outlineLevel="0" collapsed="false">
      <c r="A1080" s="27" t="s">
        <v>5019</v>
      </c>
      <c r="B1080" s="27" t="s">
        <v>5020</v>
      </c>
      <c r="C1080" s="27" t="n">
        <v>34</v>
      </c>
      <c r="D1080" s="27" t="s">
        <v>181</v>
      </c>
      <c r="E1080" s="28" t="n">
        <v>45330</v>
      </c>
      <c r="F1080" s="27" t="s">
        <v>785</v>
      </c>
      <c r="G1080" s="28" t="n">
        <v>45330</v>
      </c>
      <c r="H1080" s="27" t="s">
        <v>168</v>
      </c>
      <c r="I1080" s="27" t="s">
        <v>169</v>
      </c>
      <c r="J1080" s="27" t="s">
        <v>367</v>
      </c>
      <c r="K1080" s="27" t="s">
        <v>138</v>
      </c>
      <c r="L1080" s="27" t="n">
        <v>71</v>
      </c>
      <c r="M1080" s="27" t="n">
        <v>45</v>
      </c>
      <c r="N1080" s="27" t="s">
        <v>127</v>
      </c>
      <c r="O1080" s="27" t="s">
        <v>128</v>
      </c>
      <c r="P1080" s="27" t="s">
        <v>140</v>
      </c>
      <c r="Q1080" s="29" t="n">
        <v>1256.83</v>
      </c>
      <c r="R1080" s="27" t="s">
        <v>172</v>
      </c>
      <c r="S1080" s="27" t="s">
        <v>151</v>
      </c>
      <c r="T1080" s="27" t="n">
        <v>3</v>
      </c>
      <c r="U1080" s="27" t="n">
        <f aca="false">YEAR(E1080)</f>
        <v>2024</v>
      </c>
      <c r="V1080" s="27" t="str">
        <f aca="false">TEXT(E1080,"MMM-YYYY")</f>
        <v>Feb-2024</v>
      </c>
      <c r="W1080" s="27" t="n">
        <f aca="false">MONTH(E1080)</f>
        <v>2</v>
      </c>
      <c r="X1080" s="27" t="str">
        <f aca="false">TEXT(WEEKDAY(E1080,2),"0")&amp;" - "&amp;TEXT(E1080,"dddd")</f>
        <v>4 - Thursday</v>
      </c>
      <c r="Y1080" s="27" t="str">
        <f aca="false">_xlfn.IFS(C1080&lt;18,"Child (0-17)",C1080&lt;40,"Young Adult (18-39)",C1080&lt;60,"Adult (40-59)",TRUE(),"Senior (60+)")</f>
        <v>Young Adult (18-39)</v>
      </c>
      <c r="Z1080" s="27" t="n">
        <f aca="false">ROUND(G1080-E1080,0)</f>
        <v>0</v>
      </c>
      <c r="AA1080" s="27" t="n">
        <f aca="false">L1080+M1080</f>
        <v>116</v>
      </c>
      <c r="AB1080" s="27" t="n">
        <f aca="false">IFERROR(ROUND(Q1080/AA1080,2),0)</f>
        <v>10.83</v>
      </c>
      <c r="AC1080" s="27" t="str">
        <f aca="false">IF(AND(K1080="Critical",N1080="No"),"URGENT - No Bed","Normal")</f>
        <v>Normal</v>
      </c>
      <c r="AD1080" s="33" t="n">
        <f aca="false">INDEX(Lookup_Tables!$B$3:$B$12,MATCH(H1080,Lookup_Tables!$A$3:$A$12,0))</f>
        <v>4400000</v>
      </c>
      <c r="AE1080" s="27" t="str">
        <f aca="false">INDEX(Lookup_Tables!$C$3:$C$12,MATCH(H1080,Lookup_Tables!$A$3:$A$12,0))</f>
        <v>Dr. Neha Chopra</v>
      </c>
      <c r="AF1080" s="27" t="str">
        <f aca="false">IFERROR(INDEX(Lookup_Tables!$F$16:$F$45,MATCH(I1080,Lookup_Tables!$E$16:$E$45,0)),"N/A")</f>
        <v>EMP220</v>
      </c>
      <c r="AG1080" s="27" t="n">
        <f aca="false">_xlfn.IFS(R1080="Recovered",4,R1080="Referred",3,R1080="Admitted",2,R1080="Deceased",1,TRUE(),0)</f>
        <v>2</v>
      </c>
      <c r="AH1080" s="27" t="str">
        <f aca="false">IF(T1080&gt;=4,"Satisfied",IF(T1080&gt;=3,"Neutral","Needs Improvement"))</f>
        <v>Neutral</v>
      </c>
    </row>
    <row r="1081" customFormat="false" ht="15" hidden="false" customHeight="false" outlineLevel="0" collapsed="false">
      <c r="A1081" s="30" t="s">
        <v>2282</v>
      </c>
      <c r="B1081" s="30" t="s">
        <v>2283</v>
      </c>
      <c r="C1081" s="30" t="n">
        <v>67</v>
      </c>
      <c r="D1081" s="30" t="s">
        <v>181</v>
      </c>
      <c r="E1081" s="31" t="n">
        <v>45319</v>
      </c>
      <c r="F1081" s="30" t="s">
        <v>231</v>
      </c>
      <c r="G1081" s="31" t="n">
        <v>45319</v>
      </c>
      <c r="H1081" s="30" t="s">
        <v>135</v>
      </c>
      <c r="I1081" s="30" t="s">
        <v>136</v>
      </c>
      <c r="J1081" s="30" t="s">
        <v>137</v>
      </c>
      <c r="K1081" s="30" t="s">
        <v>138</v>
      </c>
      <c r="L1081" s="30" t="n">
        <v>64</v>
      </c>
      <c r="M1081" s="30" t="n">
        <v>36</v>
      </c>
      <c r="N1081" s="30" t="s">
        <v>127</v>
      </c>
      <c r="O1081" s="30" t="s">
        <v>139</v>
      </c>
      <c r="P1081" s="30" t="s">
        <v>187</v>
      </c>
      <c r="Q1081" s="32" t="n">
        <v>1477.92</v>
      </c>
      <c r="R1081" s="30" t="s">
        <v>130</v>
      </c>
      <c r="S1081" s="30" t="s">
        <v>192</v>
      </c>
      <c r="T1081" s="30" t="n">
        <v>5</v>
      </c>
      <c r="U1081" s="30" t="n">
        <f aca="false">YEAR(E1081)</f>
        <v>2024</v>
      </c>
      <c r="V1081" s="30" t="str">
        <f aca="false">TEXT(E1081,"MMM-YYYY")</f>
        <v>Jan-2024</v>
      </c>
      <c r="W1081" s="30" t="n">
        <f aca="false">MONTH(E1081)</f>
        <v>1</v>
      </c>
      <c r="X1081" s="30" t="str">
        <f aca="false">TEXT(WEEKDAY(E1081,2),"0")&amp;" - "&amp;TEXT(E1081,"dddd")</f>
        <v>7 - Sunday</v>
      </c>
      <c r="Y1081" s="30" t="str">
        <f aca="false">_xlfn.IFS(C1081&lt;18,"Child (0-17)",C1081&lt;40,"Young Adult (18-39)",C1081&lt;60,"Adult (40-59)",TRUE(),"Senior (60+)")</f>
        <v>Senior (60+)</v>
      </c>
      <c r="Z1081" s="30" t="n">
        <f aca="false">ROUND(G1081-E1081,0)</f>
        <v>0</v>
      </c>
      <c r="AA1081" s="30" t="n">
        <f aca="false">L1081+M1081</f>
        <v>100</v>
      </c>
      <c r="AB1081" s="30" t="n">
        <f aca="false">IFERROR(ROUND(Q1081/AA1081,2),0)</f>
        <v>14.78</v>
      </c>
      <c r="AC1081" s="30" t="str">
        <f aca="false">IF(AND(K1081="Critical",N1081="No"),"URGENT - No Bed","Normal")</f>
        <v>Normal</v>
      </c>
      <c r="AD1081" s="34" t="n">
        <f aca="false">INDEX(Lookup_Tables!$B$3:$B$12,MATCH(H1081,Lookup_Tables!$A$3:$A$12,0))</f>
        <v>4600000</v>
      </c>
      <c r="AE1081" s="30" t="str">
        <f aca="false">INDEX(Lookup_Tables!$C$3:$C$12,MATCH(H1081,Lookup_Tables!$A$3:$A$12,0))</f>
        <v>Dr. Farhan Khan</v>
      </c>
      <c r="AF1081" s="30" t="str">
        <f aca="false">IFERROR(INDEX(Lookup_Tables!$F$16:$F$45,MATCH(I1081,Lookup_Tables!$E$16:$E$45,0)),"N/A")</f>
        <v>EMP206</v>
      </c>
      <c r="AG1081" s="30" t="n">
        <f aca="false">_xlfn.IFS(R1081="Recovered",4,R1081="Referred",3,R1081="Admitted",2,R1081="Deceased",1,TRUE(),0)</f>
        <v>4</v>
      </c>
      <c r="AH1081" s="30" t="str">
        <f aca="false">IF(T1081&gt;=4,"Satisfied",IF(T1081&gt;=3,"Neutral","Needs Improvement"))</f>
        <v>Satisfied</v>
      </c>
    </row>
    <row r="1082" customFormat="false" ht="15" hidden="false" customHeight="false" outlineLevel="0" collapsed="false">
      <c r="A1082" s="27" t="s">
        <v>5353</v>
      </c>
      <c r="B1082" s="27" t="s">
        <v>4156</v>
      </c>
      <c r="C1082" s="27" t="n">
        <v>19</v>
      </c>
      <c r="D1082" s="27" t="s">
        <v>121</v>
      </c>
      <c r="E1082" s="28" t="n">
        <v>45356</v>
      </c>
      <c r="F1082" s="27" t="s">
        <v>2058</v>
      </c>
      <c r="G1082" s="28" t="n">
        <v>45357</v>
      </c>
      <c r="H1082" s="27" t="s">
        <v>217</v>
      </c>
      <c r="I1082" s="27" t="s">
        <v>344</v>
      </c>
      <c r="J1082" s="27" t="s">
        <v>294</v>
      </c>
      <c r="K1082" s="27" t="s">
        <v>126</v>
      </c>
      <c r="L1082" s="27" t="n">
        <v>9</v>
      </c>
      <c r="M1082" s="27" t="n">
        <v>125</v>
      </c>
      <c r="N1082" s="27" t="s">
        <v>186</v>
      </c>
      <c r="O1082" s="27" t="s">
        <v>149</v>
      </c>
      <c r="P1082" s="27" t="s">
        <v>150</v>
      </c>
      <c r="Q1082" s="29" t="n">
        <v>8195.02</v>
      </c>
      <c r="R1082" s="27" t="s">
        <v>268</v>
      </c>
      <c r="S1082" s="27" t="s">
        <v>335</v>
      </c>
      <c r="T1082" s="27" t="n">
        <v>3</v>
      </c>
      <c r="U1082" s="27" t="n">
        <f aca="false">YEAR(E1082)</f>
        <v>2024</v>
      </c>
      <c r="V1082" s="27" t="str">
        <f aca="false">TEXT(E1082,"MMM-YYYY")</f>
        <v>Mar-2024</v>
      </c>
      <c r="W1082" s="27" t="n">
        <f aca="false">MONTH(E1082)</f>
        <v>3</v>
      </c>
      <c r="X1082" s="27" t="str">
        <f aca="false">TEXT(WEEKDAY(E1082,2),"0")&amp;" - "&amp;TEXT(E1082,"dddd")</f>
        <v>2 - Tuesday</v>
      </c>
      <c r="Y1082" s="27" t="str">
        <f aca="false">_xlfn.IFS(C1082&lt;18,"Child (0-17)",C1082&lt;40,"Young Adult (18-39)",C1082&lt;60,"Adult (40-59)",TRUE(),"Senior (60+)")</f>
        <v>Young Adult (18-39)</v>
      </c>
      <c r="Z1082" s="27" t="n">
        <f aca="false">ROUND(G1082-E1082,0)</f>
        <v>1</v>
      </c>
      <c r="AA1082" s="27" t="n">
        <f aca="false">L1082+M1082</f>
        <v>134</v>
      </c>
      <c r="AB1082" s="27" t="n">
        <f aca="false">IFERROR(ROUND(Q1082/AA1082,2),0)</f>
        <v>61.16</v>
      </c>
      <c r="AC1082" s="27" t="str">
        <f aca="false">IF(AND(K1082="Critical",N1082="No"),"URGENT - No Bed","Normal")</f>
        <v>Normal</v>
      </c>
      <c r="AD1082" s="33" t="n">
        <f aca="false">INDEX(Lookup_Tables!$B$3:$B$12,MATCH(H1082,Lookup_Tables!$A$3:$A$12,0))</f>
        <v>4200000</v>
      </c>
      <c r="AE1082" s="27" t="str">
        <f aca="false">INDEX(Lookup_Tables!$C$3:$C$12,MATCH(H1082,Lookup_Tables!$A$3:$A$12,0))</f>
        <v>Dr. Anil Kapoor</v>
      </c>
      <c r="AF1082" s="27" t="str">
        <f aca="false">IFERROR(INDEX(Lookup_Tables!$F$16:$F$45,MATCH(I1082,Lookup_Tables!$E$16:$E$45,0)),"N/A")</f>
        <v>EMP201</v>
      </c>
      <c r="AG1082" s="27" t="n">
        <f aca="false">_xlfn.IFS(R1082="Recovered",4,R1082="Referred",3,R1082="Admitted",2,R1082="Deceased",1,TRUE(),0)</f>
        <v>3</v>
      </c>
      <c r="AH1082" s="27" t="str">
        <f aca="false">IF(T1082&gt;=4,"Satisfied",IF(T1082&gt;=3,"Neutral","Needs Improvement"))</f>
        <v>Neutral</v>
      </c>
    </row>
    <row r="1083" customFormat="false" ht="15" hidden="false" customHeight="false" outlineLevel="0" collapsed="false">
      <c r="A1083" s="30" t="s">
        <v>1381</v>
      </c>
      <c r="B1083" s="30" t="s">
        <v>1382</v>
      </c>
      <c r="C1083" s="30" t="n">
        <v>51</v>
      </c>
      <c r="D1083" s="30" t="s">
        <v>121</v>
      </c>
      <c r="E1083" s="31" t="n">
        <v>45434</v>
      </c>
      <c r="F1083" s="30" t="s">
        <v>777</v>
      </c>
      <c r="G1083" s="31" t="n">
        <v>45435</v>
      </c>
      <c r="H1083" s="30" t="s">
        <v>168</v>
      </c>
      <c r="I1083" s="30" t="s">
        <v>169</v>
      </c>
      <c r="J1083" s="30" t="s">
        <v>371</v>
      </c>
      <c r="K1083" s="30" t="s">
        <v>138</v>
      </c>
      <c r="L1083" s="30" t="n">
        <v>20</v>
      </c>
      <c r="M1083" s="30" t="n">
        <v>16</v>
      </c>
      <c r="N1083" s="30" t="s">
        <v>186</v>
      </c>
      <c r="O1083" s="30" t="s">
        <v>139</v>
      </c>
      <c r="P1083" s="30" t="s">
        <v>140</v>
      </c>
      <c r="Q1083" s="32" t="n">
        <v>861.84</v>
      </c>
      <c r="R1083" s="30" t="s">
        <v>130</v>
      </c>
      <c r="S1083" s="30" t="s">
        <v>335</v>
      </c>
      <c r="T1083" s="30" t="n">
        <v>5</v>
      </c>
      <c r="U1083" s="30" t="n">
        <f aca="false">YEAR(E1083)</f>
        <v>2024</v>
      </c>
      <c r="V1083" s="30" t="str">
        <f aca="false">TEXT(E1083,"MMM-YYYY")</f>
        <v>May-2024</v>
      </c>
      <c r="W1083" s="30" t="n">
        <f aca="false">MONTH(E1083)</f>
        <v>5</v>
      </c>
      <c r="X1083" s="30" t="str">
        <f aca="false">TEXT(WEEKDAY(E1083,2),"0")&amp;" - "&amp;TEXT(E1083,"dddd")</f>
        <v>3 - Wednesday</v>
      </c>
      <c r="Y1083" s="30" t="str">
        <f aca="false">_xlfn.IFS(C1083&lt;18,"Child (0-17)",C1083&lt;40,"Young Adult (18-39)",C1083&lt;60,"Adult (40-59)",TRUE(),"Senior (60+)")</f>
        <v>Adult (40-59)</v>
      </c>
      <c r="Z1083" s="30" t="n">
        <f aca="false">ROUND(G1083-E1083,0)</f>
        <v>1</v>
      </c>
      <c r="AA1083" s="30" t="n">
        <f aca="false">L1083+M1083</f>
        <v>36</v>
      </c>
      <c r="AB1083" s="30" t="n">
        <f aca="false">IFERROR(ROUND(Q1083/AA1083,2),0)</f>
        <v>23.94</v>
      </c>
      <c r="AC1083" s="30" t="str">
        <f aca="false">IF(AND(K1083="Critical",N1083="No"),"URGENT - No Bed","Normal")</f>
        <v>Normal</v>
      </c>
      <c r="AD1083" s="34" t="n">
        <f aca="false">INDEX(Lookup_Tables!$B$3:$B$12,MATCH(H1083,Lookup_Tables!$A$3:$A$12,0))</f>
        <v>4400000</v>
      </c>
      <c r="AE1083" s="30" t="str">
        <f aca="false">INDEX(Lookup_Tables!$C$3:$C$12,MATCH(H1083,Lookup_Tables!$A$3:$A$12,0))</f>
        <v>Dr. Neha Chopra</v>
      </c>
      <c r="AF1083" s="30" t="str">
        <f aca="false">IFERROR(INDEX(Lookup_Tables!$F$16:$F$45,MATCH(I1083,Lookup_Tables!$E$16:$E$45,0)),"N/A")</f>
        <v>EMP220</v>
      </c>
      <c r="AG1083" s="30" t="n">
        <f aca="false">_xlfn.IFS(R1083="Recovered",4,R1083="Referred",3,R1083="Admitted",2,R1083="Deceased",1,TRUE(),0)</f>
        <v>4</v>
      </c>
      <c r="AH1083" s="30" t="str">
        <f aca="false">IF(T1083&gt;=4,"Satisfied",IF(T1083&gt;=3,"Neutral","Needs Improvement"))</f>
        <v>Satisfied</v>
      </c>
    </row>
    <row r="1084" customFormat="false" ht="15" hidden="false" customHeight="false" outlineLevel="0" collapsed="false">
      <c r="A1084" s="27" t="s">
        <v>6642</v>
      </c>
      <c r="B1084" s="27" t="s">
        <v>3036</v>
      </c>
      <c r="C1084" s="27" t="n">
        <v>73</v>
      </c>
      <c r="D1084" s="27" t="s">
        <v>181</v>
      </c>
      <c r="E1084" s="28" t="n">
        <v>45506</v>
      </c>
      <c r="F1084" s="27" t="s">
        <v>898</v>
      </c>
      <c r="G1084" s="28" t="n">
        <v>45520</v>
      </c>
      <c r="H1084" s="27" t="s">
        <v>168</v>
      </c>
      <c r="I1084" s="27" t="s">
        <v>366</v>
      </c>
      <c r="J1084" s="27" t="s">
        <v>191</v>
      </c>
      <c r="K1084" s="27" t="s">
        <v>202</v>
      </c>
      <c r="L1084" s="27" t="n">
        <v>15</v>
      </c>
      <c r="M1084" s="27" t="n">
        <v>76</v>
      </c>
      <c r="N1084" s="27" t="s">
        <v>186</v>
      </c>
      <c r="O1084" s="27" t="s">
        <v>139</v>
      </c>
      <c r="P1084" s="27" t="s">
        <v>187</v>
      </c>
      <c r="Q1084" s="29" t="n">
        <v>15822.93</v>
      </c>
      <c r="R1084" s="27" t="s">
        <v>172</v>
      </c>
      <c r="S1084" s="27" t="s">
        <v>131</v>
      </c>
      <c r="T1084" s="27" t="n">
        <v>2</v>
      </c>
      <c r="U1084" s="27" t="n">
        <f aca="false">YEAR(E1084)</f>
        <v>2024</v>
      </c>
      <c r="V1084" s="27" t="str">
        <f aca="false">TEXT(E1084,"MMM-YYYY")</f>
        <v>Aug-2024</v>
      </c>
      <c r="W1084" s="27" t="n">
        <f aca="false">MONTH(E1084)</f>
        <v>8</v>
      </c>
      <c r="X1084" s="27" t="str">
        <f aca="false">TEXT(WEEKDAY(E1084,2),"0")&amp;" - "&amp;TEXT(E1084,"dddd")</f>
        <v>5 - Friday</v>
      </c>
      <c r="Y1084" s="27" t="str">
        <f aca="false">_xlfn.IFS(C1084&lt;18,"Child (0-17)",C1084&lt;40,"Young Adult (18-39)",C1084&lt;60,"Adult (40-59)",TRUE(),"Senior (60+)")</f>
        <v>Senior (60+)</v>
      </c>
      <c r="Z1084" s="27" t="n">
        <f aca="false">ROUND(G1084-E1084,0)</f>
        <v>14</v>
      </c>
      <c r="AA1084" s="27" t="n">
        <f aca="false">L1084+M1084</f>
        <v>91</v>
      </c>
      <c r="AB1084" s="27" t="n">
        <f aca="false">IFERROR(ROUND(Q1084/AA1084,2),0)</f>
        <v>173.88</v>
      </c>
      <c r="AC1084" s="27" t="str">
        <f aca="false">IF(AND(K1084="Critical",N1084="No"),"URGENT - No Bed","Normal")</f>
        <v>Normal</v>
      </c>
      <c r="AD1084" s="33" t="n">
        <f aca="false">INDEX(Lookup_Tables!$B$3:$B$12,MATCH(H1084,Lookup_Tables!$A$3:$A$12,0))</f>
        <v>4400000</v>
      </c>
      <c r="AE1084" s="27" t="str">
        <f aca="false">INDEX(Lookup_Tables!$C$3:$C$12,MATCH(H1084,Lookup_Tables!$A$3:$A$12,0))</f>
        <v>Dr. Neha Chopra</v>
      </c>
      <c r="AF1084" s="27" t="str">
        <f aca="false">IFERROR(INDEX(Lookup_Tables!$F$16:$F$45,MATCH(I1084,Lookup_Tables!$E$16:$E$45,0)),"N/A")</f>
        <v>EMP218</v>
      </c>
      <c r="AG1084" s="27" t="n">
        <f aca="false">_xlfn.IFS(R1084="Recovered",4,R1084="Referred",3,R1084="Admitted",2,R1084="Deceased",1,TRUE(),0)</f>
        <v>2</v>
      </c>
      <c r="AH1084" s="27" t="str">
        <f aca="false">IF(T1084&gt;=4,"Satisfied",IF(T1084&gt;=3,"Neutral","Needs Improvement"))</f>
        <v>Needs Improvement</v>
      </c>
    </row>
    <row r="1085" customFormat="false" ht="15" hidden="false" customHeight="false" outlineLevel="0" collapsed="false">
      <c r="A1085" s="30" t="s">
        <v>6934</v>
      </c>
      <c r="B1085" s="30" t="s">
        <v>1930</v>
      </c>
      <c r="C1085" s="30" t="n">
        <v>25</v>
      </c>
      <c r="D1085" s="30" t="s">
        <v>121</v>
      </c>
      <c r="E1085" s="31" t="n">
        <v>45347</v>
      </c>
      <c r="F1085" s="30" t="s">
        <v>624</v>
      </c>
      <c r="G1085" s="31" t="n">
        <v>45347</v>
      </c>
      <c r="H1085" s="30" t="s">
        <v>135</v>
      </c>
      <c r="I1085" s="30" t="s">
        <v>278</v>
      </c>
      <c r="J1085" s="30" t="s">
        <v>618</v>
      </c>
      <c r="K1085" s="30" t="s">
        <v>138</v>
      </c>
      <c r="L1085" s="30" t="n">
        <v>66</v>
      </c>
      <c r="M1085" s="30" t="n">
        <v>22</v>
      </c>
      <c r="N1085" s="30" t="s">
        <v>127</v>
      </c>
      <c r="O1085" s="30" t="s">
        <v>149</v>
      </c>
      <c r="P1085" s="30" t="s">
        <v>129</v>
      </c>
      <c r="Q1085" s="32" t="n">
        <v>736.48</v>
      </c>
      <c r="R1085" s="30" t="s">
        <v>130</v>
      </c>
      <c r="S1085" s="30" t="s">
        <v>178</v>
      </c>
      <c r="T1085" s="30" t="n">
        <v>3</v>
      </c>
      <c r="U1085" s="30" t="n">
        <f aca="false">YEAR(E1085)</f>
        <v>2024</v>
      </c>
      <c r="V1085" s="30" t="str">
        <f aca="false">TEXT(E1085,"MMM-YYYY")</f>
        <v>Feb-2024</v>
      </c>
      <c r="W1085" s="30" t="n">
        <f aca="false">MONTH(E1085)</f>
        <v>2</v>
      </c>
      <c r="X1085" s="30" t="str">
        <f aca="false">TEXT(WEEKDAY(E1085,2),"0")&amp;" - "&amp;TEXT(E1085,"dddd")</f>
        <v>7 - Sunday</v>
      </c>
      <c r="Y1085" s="30" t="str">
        <f aca="false">_xlfn.IFS(C1085&lt;18,"Child (0-17)",C1085&lt;40,"Young Adult (18-39)",C1085&lt;60,"Adult (40-59)",TRUE(),"Senior (60+)")</f>
        <v>Young Adult (18-39)</v>
      </c>
      <c r="Z1085" s="30" t="n">
        <f aca="false">ROUND(G1085-E1085,0)</f>
        <v>0</v>
      </c>
      <c r="AA1085" s="30" t="n">
        <f aca="false">L1085+M1085</f>
        <v>88</v>
      </c>
      <c r="AB1085" s="30" t="n">
        <f aca="false">IFERROR(ROUND(Q1085/AA1085,2),0)</f>
        <v>8.37</v>
      </c>
      <c r="AC1085" s="30" t="str">
        <f aca="false">IF(AND(K1085="Critical",N1085="No"),"URGENT - No Bed","Normal")</f>
        <v>Normal</v>
      </c>
      <c r="AD1085" s="34" t="n">
        <f aca="false">INDEX(Lookup_Tables!$B$3:$B$12,MATCH(H1085,Lookup_Tables!$A$3:$A$12,0))</f>
        <v>4600000</v>
      </c>
      <c r="AE1085" s="30" t="str">
        <f aca="false">INDEX(Lookup_Tables!$C$3:$C$12,MATCH(H1085,Lookup_Tables!$A$3:$A$12,0))</f>
        <v>Dr. Farhan Khan</v>
      </c>
      <c r="AF1085" s="30" t="str">
        <f aca="false">IFERROR(INDEX(Lookup_Tables!$F$16:$F$45,MATCH(I1085,Lookup_Tables!$E$16:$E$45,0)),"N/A")</f>
        <v>EMP208</v>
      </c>
      <c r="AG1085" s="30" t="n">
        <f aca="false">_xlfn.IFS(R1085="Recovered",4,R1085="Referred",3,R1085="Admitted",2,R1085="Deceased",1,TRUE(),0)</f>
        <v>4</v>
      </c>
      <c r="AH1085" s="30" t="str">
        <f aca="false">IF(T1085&gt;=4,"Satisfied",IF(T1085&gt;=3,"Neutral","Needs Improvement"))</f>
        <v>Neutral</v>
      </c>
    </row>
    <row r="1086" customFormat="false" ht="15" hidden="false" customHeight="false" outlineLevel="0" collapsed="false">
      <c r="A1086" s="27" t="s">
        <v>2782</v>
      </c>
      <c r="B1086" s="27" t="s">
        <v>1658</v>
      </c>
      <c r="C1086" s="27" t="n">
        <v>37</v>
      </c>
      <c r="D1086" s="27" t="s">
        <v>181</v>
      </c>
      <c r="E1086" s="28" t="n">
        <v>45512</v>
      </c>
      <c r="F1086" s="27" t="s">
        <v>611</v>
      </c>
      <c r="G1086" s="28" t="n">
        <v>45513</v>
      </c>
      <c r="H1086" s="27" t="s">
        <v>217</v>
      </c>
      <c r="I1086" s="27" t="s">
        <v>392</v>
      </c>
      <c r="J1086" s="27" t="s">
        <v>294</v>
      </c>
      <c r="K1086" s="27" t="s">
        <v>138</v>
      </c>
      <c r="L1086" s="27" t="n">
        <v>84</v>
      </c>
      <c r="M1086" s="27" t="n">
        <v>33</v>
      </c>
      <c r="N1086" s="27" t="s">
        <v>127</v>
      </c>
      <c r="O1086" s="27" t="s">
        <v>139</v>
      </c>
      <c r="P1086" s="27" t="s">
        <v>150</v>
      </c>
      <c r="Q1086" s="29" t="n">
        <v>2193.25</v>
      </c>
      <c r="R1086" s="27" t="s">
        <v>130</v>
      </c>
      <c r="S1086" s="27" t="s">
        <v>192</v>
      </c>
      <c r="T1086" s="27" t="n">
        <v>4</v>
      </c>
      <c r="U1086" s="27" t="n">
        <f aca="false">YEAR(E1086)</f>
        <v>2024</v>
      </c>
      <c r="V1086" s="27" t="str">
        <f aca="false">TEXT(E1086,"MMM-YYYY")</f>
        <v>Aug-2024</v>
      </c>
      <c r="W1086" s="27" t="n">
        <f aca="false">MONTH(E1086)</f>
        <v>8</v>
      </c>
      <c r="X1086" s="27" t="str">
        <f aca="false">TEXT(WEEKDAY(E1086,2),"0")&amp;" - "&amp;TEXT(E1086,"dddd")</f>
        <v>4 - Thursday</v>
      </c>
      <c r="Y1086" s="27" t="str">
        <f aca="false">_xlfn.IFS(C1086&lt;18,"Child (0-17)",C1086&lt;40,"Young Adult (18-39)",C1086&lt;60,"Adult (40-59)",TRUE(),"Senior (60+)")</f>
        <v>Young Adult (18-39)</v>
      </c>
      <c r="Z1086" s="27" t="n">
        <f aca="false">ROUND(G1086-E1086,0)</f>
        <v>1</v>
      </c>
      <c r="AA1086" s="27" t="n">
        <f aca="false">L1086+M1086</f>
        <v>117</v>
      </c>
      <c r="AB1086" s="27" t="n">
        <f aca="false">IFERROR(ROUND(Q1086/AA1086,2),0)</f>
        <v>18.75</v>
      </c>
      <c r="AC1086" s="27" t="str">
        <f aca="false">IF(AND(K1086="Critical",N1086="No"),"URGENT - No Bed","Normal")</f>
        <v>Normal</v>
      </c>
      <c r="AD1086" s="33" t="n">
        <f aca="false">INDEX(Lookup_Tables!$B$3:$B$12,MATCH(H1086,Lookup_Tables!$A$3:$A$12,0))</f>
        <v>4200000</v>
      </c>
      <c r="AE1086" s="27" t="str">
        <f aca="false">INDEX(Lookup_Tables!$C$3:$C$12,MATCH(H1086,Lookup_Tables!$A$3:$A$12,0))</f>
        <v>Dr. Anil Kapoor</v>
      </c>
      <c r="AF1086" s="27" t="str">
        <f aca="false">IFERROR(INDEX(Lookup_Tables!$F$16:$F$45,MATCH(I1086,Lookup_Tables!$E$16:$E$45,0)),"N/A")</f>
        <v>EMP202</v>
      </c>
      <c r="AG1086" s="27" t="n">
        <f aca="false">_xlfn.IFS(R1086="Recovered",4,R1086="Referred",3,R1086="Admitted",2,R1086="Deceased",1,TRUE(),0)</f>
        <v>4</v>
      </c>
      <c r="AH1086" s="27" t="str">
        <f aca="false">IF(T1086&gt;=4,"Satisfied",IF(T1086&gt;=3,"Neutral","Needs Improvement"))</f>
        <v>Satisfied</v>
      </c>
    </row>
    <row r="1087" customFormat="false" ht="15" hidden="false" customHeight="false" outlineLevel="0" collapsed="false">
      <c r="A1087" s="30" t="s">
        <v>3272</v>
      </c>
      <c r="B1087" s="30" t="s">
        <v>276</v>
      </c>
      <c r="C1087" s="30" t="n">
        <v>61</v>
      </c>
      <c r="D1087" s="30" t="s">
        <v>181</v>
      </c>
      <c r="E1087" s="31" t="n">
        <v>45595</v>
      </c>
      <c r="F1087" s="30" t="s">
        <v>640</v>
      </c>
      <c r="G1087" s="31" t="n">
        <v>45599</v>
      </c>
      <c r="H1087" s="30" t="s">
        <v>183</v>
      </c>
      <c r="I1087" s="30" t="s">
        <v>430</v>
      </c>
      <c r="J1087" s="30" t="s">
        <v>411</v>
      </c>
      <c r="K1087" s="30" t="s">
        <v>126</v>
      </c>
      <c r="L1087" s="30" t="n">
        <v>43</v>
      </c>
      <c r="M1087" s="30" t="n">
        <v>77</v>
      </c>
      <c r="N1087" s="30" t="s">
        <v>186</v>
      </c>
      <c r="O1087" s="30" t="s">
        <v>139</v>
      </c>
      <c r="P1087" s="30" t="s">
        <v>187</v>
      </c>
      <c r="Q1087" s="32" t="n">
        <v>7481.84</v>
      </c>
      <c r="R1087" s="30" t="s">
        <v>172</v>
      </c>
      <c r="S1087" s="30" t="s">
        <v>197</v>
      </c>
      <c r="T1087" s="30" t="n">
        <v>3</v>
      </c>
      <c r="U1087" s="30" t="n">
        <f aca="false">YEAR(E1087)</f>
        <v>2024</v>
      </c>
      <c r="V1087" s="30" t="str">
        <f aca="false">TEXT(E1087,"MMM-YYYY")</f>
        <v>Oct-2024</v>
      </c>
      <c r="W1087" s="30" t="n">
        <f aca="false">MONTH(E1087)</f>
        <v>10</v>
      </c>
      <c r="X1087" s="30" t="str">
        <f aca="false">TEXT(WEEKDAY(E1087,2),"0")&amp;" - "&amp;TEXT(E1087,"dddd")</f>
        <v>3 - Wednesday</v>
      </c>
      <c r="Y1087" s="30" t="str">
        <f aca="false">_xlfn.IFS(C1087&lt;18,"Child (0-17)",C1087&lt;40,"Young Adult (18-39)",C1087&lt;60,"Adult (40-59)",TRUE(),"Senior (60+)")</f>
        <v>Senior (60+)</v>
      </c>
      <c r="Z1087" s="30" t="n">
        <f aca="false">ROUND(G1087-E1087,0)</f>
        <v>4</v>
      </c>
      <c r="AA1087" s="30" t="n">
        <f aca="false">L1087+M1087</f>
        <v>120</v>
      </c>
      <c r="AB1087" s="30" t="n">
        <f aca="false">IFERROR(ROUND(Q1087/AA1087,2),0)</f>
        <v>62.35</v>
      </c>
      <c r="AC1087" s="30" t="str">
        <f aca="false">IF(AND(K1087="Critical",N1087="No"),"URGENT - No Bed","Normal")</f>
        <v>Normal</v>
      </c>
      <c r="AD1087" s="34" t="n">
        <f aca="false">INDEX(Lookup_Tables!$B$3:$B$12,MATCH(H1087,Lookup_Tables!$A$3:$A$12,0))</f>
        <v>3100000</v>
      </c>
      <c r="AE1087" s="30" t="str">
        <f aca="false">INDEX(Lookup_Tables!$C$3:$C$12,MATCH(H1087,Lookup_Tables!$A$3:$A$12,0))</f>
        <v>Dr. Kavita Rao</v>
      </c>
      <c r="AF1087" s="30" t="str">
        <f aca="false">IFERROR(INDEX(Lookup_Tables!$F$16:$F$45,MATCH(I1087,Lookup_Tables!$E$16:$E$45,0)),"N/A")</f>
        <v>EMP224</v>
      </c>
      <c r="AG1087" s="30" t="n">
        <f aca="false">_xlfn.IFS(R1087="Recovered",4,R1087="Referred",3,R1087="Admitted",2,R1087="Deceased",1,TRUE(),0)</f>
        <v>2</v>
      </c>
      <c r="AH1087" s="30" t="str">
        <f aca="false">IF(T1087&gt;=4,"Satisfied",IF(T1087&gt;=3,"Neutral","Needs Improvement"))</f>
        <v>Neutral</v>
      </c>
    </row>
    <row r="1088" customFormat="false" ht="15" hidden="false" customHeight="false" outlineLevel="0" collapsed="false">
      <c r="A1088" s="27" t="s">
        <v>5342</v>
      </c>
      <c r="B1088" s="27" t="s">
        <v>5343</v>
      </c>
      <c r="C1088" s="27" t="n">
        <v>35</v>
      </c>
      <c r="D1088" s="27" t="s">
        <v>121</v>
      </c>
      <c r="E1088" s="28" t="n">
        <v>45534</v>
      </c>
      <c r="F1088" s="27" t="s">
        <v>919</v>
      </c>
      <c r="G1088" s="28" t="n">
        <v>45534</v>
      </c>
      <c r="H1088" s="27" t="s">
        <v>168</v>
      </c>
      <c r="I1088" s="27" t="s">
        <v>196</v>
      </c>
      <c r="J1088" s="27" t="s">
        <v>371</v>
      </c>
      <c r="K1088" s="27" t="s">
        <v>138</v>
      </c>
      <c r="L1088" s="27" t="n">
        <v>62</v>
      </c>
      <c r="M1088" s="27" t="n">
        <v>16</v>
      </c>
      <c r="N1088" s="27" t="s">
        <v>127</v>
      </c>
      <c r="O1088" s="27" t="s">
        <v>171</v>
      </c>
      <c r="P1088" s="27" t="s">
        <v>129</v>
      </c>
      <c r="Q1088" s="29" t="n">
        <v>983.56</v>
      </c>
      <c r="R1088" s="27" t="s">
        <v>130</v>
      </c>
      <c r="S1088" s="27" t="s">
        <v>335</v>
      </c>
      <c r="T1088" s="27" t="n">
        <v>4</v>
      </c>
      <c r="U1088" s="27" t="n">
        <f aca="false">YEAR(E1088)</f>
        <v>2024</v>
      </c>
      <c r="V1088" s="27" t="str">
        <f aca="false">TEXT(E1088,"MMM-YYYY")</f>
        <v>Aug-2024</v>
      </c>
      <c r="W1088" s="27" t="n">
        <f aca="false">MONTH(E1088)</f>
        <v>8</v>
      </c>
      <c r="X1088" s="27" t="str">
        <f aca="false">TEXT(WEEKDAY(E1088,2),"0")&amp;" - "&amp;TEXT(E1088,"dddd")</f>
        <v>5 - Friday</v>
      </c>
      <c r="Y1088" s="27" t="str">
        <f aca="false">_xlfn.IFS(C1088&lt;18,"Child (0-17)",C1088&lt;40,"Young Adult (18-39)",C1088&lt;60,"Adult (40-59)",TRUE(),"Senior (60+)")</f>
        <v>Young Adult (18-39)</v>
      </c>
      <c r="Z1088" s="27" t="n">
        <f aca="false">ROUND(G1088-E1088,0)</f>
        <v>0</v>
      </c>
      <c r="AA1088" s="27" t="n">
        <f aca="false">L1088+M1088</f>
        <v>78</v>
      </c>
      <c r="AB1088" s="27" t="n">
        <f aca="false">IFERROR(ROUND(Q1088/AA1088,2),0)</f>
        <v>12.61</v>
      </c>
      <c r="AC1088" s="27" t="str">
        <f aca="false">IF(AND(K1088="Critical",N1088="No"),"URGENT - No Bed","Normal")</f>
        <v>Normal</v>
      </c>
      <c r="AD1088" s="33" t="n">
        <f aca="false">INDEX(Lookup_Tables!$B$3:$B$12,MATCH(H1088,Lookup_Tables!$A$3:$A$12,0))</f>
        <v>4400000</v>
      </c>
      <c r="AE1088" s="27" t="str">
        <f aca="false">INDEX(Lookup_Tables!$C$3:$C$12,MATCH(H1088,Lookup_Tables!$A$3:$A$12,0))</f>
        <v>Dr. Neha Chopra</v>
      </c>
      <c r="AF1088" s="27" t="str">
        <f aca="false">IFERROR(INDEX(Lookup_Tables!$F$16:$F$45,MATCH(I1088,Lookup_Tables!$E$16:$E$45,0)),"N/A")</f>
        <v>EMP219</v>
      </c>
      <c r="AG1088" s="27" t="n">
        <f aca="false">_xlfn.IFS(R1088="Recovered",4,R1088="Referred",3,R1088="Admitted",2,R1088="Deceased",1,TRUE(),0)</f>
        <v>4</v>
      </c>
      <c r="AH1088" s="27" t="str">
        <f aca="false">IF(T1088&gt;=4,"Satisfied",IF(T1088&gt;=3,"Neutral","Needs Improvement"))</f>
        <v>Satisfied</v>
      </c>
    </row>
    <row r="1089" customFormat="false" ht="15" hidden="false" customHeight="false" outlineLevel="0" collapsed="false">
      <c r="A1089" s="30" t="s">
        <v>5844</v>
      </c>
      <c r="B1089" s="30" t="s">
        <v>1154</v>
      </c>
      <c r="C1089" s="30" t="n">
        <v>25</v>
      </c>
      <c r="D1089" s="30" t="s">
        <v>121</v>
      </c>
      <c r="E1089" s="31" t="n">
        <v>45476</v>
      </c>
      <c r="F1089" s="30" t="s">
        <v>1023</v>
      </c>
      <c r="G1089" s="31" t="n">
        <v>45478</v>
      </c>
      <c r="H1089" s="30" t="s">
        <v>168</v>
      </c>
      <c r="I1089" s="30" t="s">
        <v>366</v>
      </c>
      <c r="J1089" s="30" t="s">
        <v>170</v>
      </c>
      <c r="K1089" s="30" t="s">
        <v>126</v>
      </c>
      <c r="L1089" s="30" t="n">
        <v>31</v>
      </c>
      <c r="M1089" s="30" t="n">
        <v>112</v>
      </c>
      <c r="N1089" s="30" t="s">
        <v>186</v>
      </c>
      <c r="O1089" s="30" t="s">
        <v>149</v>
      </c>
      <c r="P1089" s="30" t="s">
        <v>129</v>
      </c>
      <c r="Q1089" s="32" t="n">
        <v>7257.84</v>
      </c>
      <c r="R1089" s="30" t="s">
        <v>130</v>
      </c>
      <c r="S1089" s="30" t="s">
        <v>178</v>
      </c>
      <c r="T1089" s="30" t="n">
        <v>5</v>
      </c>
      <c r="U1089" s="30" t="n">
        <f aca="false">YEAR(E1089)</f>
        <v>2024</v>
      </c>
      <c r="V1089" s="30" t="str">
        <f aca="false">TEXT(E1089,"MMM-YYYY")</f>
        <v>Jul-2024</v>
      </c>
      <c r="W1089" s="30" t="n">
        <f aca="false">MONTH(E1089)</f>
        <v>7</v>
      </c>
      <c r="X1089" s="30" t="str">
        <f aca="false">TEXT(WEEKDAY(E1089,2),"0")&amp;" - "&amp;TEXT(E1089,"dddd")</f>
        <v>3 - Wednesday</v>
      </c>
      <c r="Y1089" s="30" t="str">
        <f aca="false">_xlfn.IFS(C1089&lt;18,"Child (0-17)",C1089&lt;40,"Young Adult (18-39)",C1089&lt;60,"Adult (40-59)",TRUE(),"Senior (60+)")</f>
        <v>Young Adult (18-39)</v>
      </c>
      <c r="Z1089" s="30" t="n">
        <f aca="false">ROUND(G1089-E1089,0)</f>
        <v>2</v>
      </c>
      <c r="AA1089" s="30" t="n">
        <f aca="false">L1089+M1089</f>
        <v>143</v>
      </c>
      <c r="AB1089" s="30" t="n">
        <f aca="false">IFERROR(ROUND(Q1089/AA1089,2),0)</f>
        <v>50.75</v>
      </c>
      <c r="AC1089" s="30" t="str">
        <f aca="false">IF(AND(K1089="Critical",N1089="No"),"URGENT - No Bed","Normal")</f>
        <v>Normal</v>
      </c>
      <c r="AD1089" s="34" t="n">
        <f aca="false">INDEX(Lookup_Tables!$B$3:$B$12,MATCH(H1089,Lookup_Tables!$A$3:$A$12,0))</f>
        <v>4400000</v>
      </c>
      <c r="AE1089" s="30" t="str">
        <f aca="false">INDEX(Lookup_Tables!$C$3:$C$12,MATCH(H1089,Lookup_Tables!$A$3:$A$12,0))</f>
        <v>Dr. Neha Chopra</v>
      </c>
      <c r="AF1089" s="30" t="str">
        <f aca="false">IFERROR(INDEX(Lookup_Tables!$F$16:$F$45,MATCH(I1089,Lookup_Tables!$E$16:$E$45,0)),"N/A")</f>
        <v>EMP218</v>
      </c>
      <c r="AG1089" s="30" t="n">
        <f aca="false">_xlfn.IFS(R1089="Recovered",4,R1089="Referred",3,R1089="Admitted",2,R1089="Deceased",1,TRUE(),0)</f>
        <v>4</v>
      </c>
      <c r="AH1089" s="30" t="str">
        <f aca="false">IF(T1089&gt;=4,"Satisfied",IF(T1089&gt;=3,"Neutral","Needs Improvement"))</f>
        <v>Satisfied</v>
      </c>
    </row>
    <row r="1090" customFormat="false" ht="15" hidden="false" customHeight="false" outlineLevel="0" collapsed="false">
      <c r="A1090" s="27" t="s">
        <v>3659</v>
      </c>
      <c r="B1090" s="27" t="s">
        <v>3284</v>
      </c>
      <c r="C1090" s="27" t="n">
        <v>9</v>
      </c>
      <c r="D1090" s="27" t="s">
        <v>181</v>
      </c>
      <c r="E1090" s="28" t="n">
        <v>45420</v>
      </c>
      <c r="F1090" s="27" t="s">
        <v>1192</v>
      </c>
      <c r="G1090" s="28" t="n">
        <v>45421</v>
      </c>
      <c r="H1090" s="27" t="s">
        <v>168</v>
      </c>
      <c r="I1090" s="27" t="s">
        <v>196</v>
      </c>
      <c r="J1090" s="27" t="s">
        <v>371</v>
      </c>
      <c r="K1090" s="27" t="s">
        <v>138</v>
      </c>
      <c r="L1090" s="27" t="n">
        <v>49</v>
      </c>
      <c r="M1090" s="27" t="n">
        <v>27</v>
      </c>
      <c r="N1090" s="27" t="s">
        <v>127</v>
      </c>
      <c r="O1090" s="27" t="s">
        <v>171</v>
      </c>
      <c r="P1090" s="27" t="s">
        <v>150</v>
      </c>
      <c r="Q1090" s="29" t="n">
        <v>1516.78</v>
      </c>
      <c r="R1090" s="27" t="s">
        <v>130</v>
      </c>
      <c r="S1090" s="27" t="s">
        <v>131</v>
      </c>
      <c r="T1090" s="27" t="n">
        <v>4</v>
      </c>
      <c r="U1090" s="27" t="n">
        <f aca="false">YEAR(E1090)</f>
        <v>2024</v>
      </c>
      <c r="V1090" s="27" t="str">
        <f aca="false">TEXT(E1090,"MMM-YYYY")</f>
        <v>May-2024</v>
      </c>
      <c r="W1090" s="27" t="n">
        <f aca="false">MONTH(E1090)</f>
        <v>5</v>
      </c>
      <c r="X1090" s="27" t="str">
        <f aca="false">TEXT(WEEKDAY(E1090,2),"0")&amp;" - "&amp;TEXT(E1090,"dddd")</f>
        <v>3 - Wednesday</v>
      </c>
      <c r="Y1090" s="27" t="str">
        <f aca="false">_xlfn.IFS(C1090&lt;18,"Child (0-17)",C1090&lt;40,"Young Adult (18-39)",C1090&lt;60,"Adult (40-59)",TRUE(),"Senior (60+)")</f>
        <v>Child (0-17)</v>
      </c>
      <c r="Z1090" s="27" t="n">
        <f aca="false">ROUND(G1090-E1090,0)</f>
        <v>1</v>
      </c>
      <c r="AA1090" s="27" t="n">
        <f aca="false">L1090+M1090</f>
        <v>76</v>
      </c>
      <c r="AB1090" s="27" t="n">
        <f aca="false">IFERROR(ROUND(Q1090/AA1090,2),0)</f>
        <v>19.96</v>
      </c>
      <c r="AC1090" s="27" t="str">
        <f aca="false">IF(AND(K1090="Critical",N1090="No"),"URGENT - No Bed","Normal")</f>
        <v>Normal</v>
      </c>
      <c r="AD1090" s="33" t="n">
        <f aca="false">INDEX(Lookup_Tables!$B$3:$B$12,MATCH(H1090,Lookup_Tables!$A$3:$A$12,0))</f>
        <v>4400000</v>
      </c>
      <c r="AE1090" s="27" t="str">
        <f aca="false">INDEX(Lookup_Tables!$C$3:$C$12,MATCH(H1090,Lookup_Tables!$A$3:$A$12,0))</f>
        <v>Dr. Neha Chopra</v>
      </c>
      <c r="AF1090" s="27" t="str">
        <f aca="false">IFERROR(INDEX(Lookup_Tables!$F$16:$F$45,MATCH(I1090,Lookup_Tables!$E$16:$E$45,0)),"N/A")</f>
        <v>EMP219</v>
      </c>
      <c r="AG1090" s="27" t="n">
        <f aca="false">_xlfn.IFS(R1090="Recovered",4,R1090="Referred",3,R1090="Admitted",2,R1090="Deceased",1,TRUE(),0)</f>
        <v>4</v>
      </c>
      <c r="AH1090" s="27" t="str">
        <f aca="false">IF(T1090&gt;=4,"Satisfied",IF(T1090&gt;=3,"Neutral","Needs Improvement"))</f>
        <v>Satisfied</v>
      </c>
    </row>
    <row r="1091" customFormat="false" ht="15" hidden="false" customHeight="false" outlineLevel="0" collapsed="false">
      <c r="A1091" s="30" t="s">
        <v>6921</v>
      </c>
      <c r="B1091" s="30" t="s">
        <v>2290</v>
      </c>
      <c r="C1091" s="30" t="n">
        <v>82</v>
      </c>
      <c r="D1091" s="30" t="s">
        <v>181</v>
      </c>
      <c r="E1091" s="31" t="n">
        <v>45519</v>
      </c>
      <c r="F1091" s="30" t="s">
        <v>682</v>
      </c>
      <c r="G1091" s="31" t="n">
        <v>45522</v>
      </c>
      <c r="H1091" s="30" t="s">
        <v>217</v>
      </c>
      <c r="I1091" s="30" t="s">
        <v>344</v>
      </c>
      <c r="J1091" s="30" t="s">
        <v>218</v>
      </c>
      <c r="K1091" s="30" t="s">
        <v>156</v>
      </c>
      <c r="L1091" s="30" t="n">
        <v>37</v>
      </c>
      <c r="M1091" s="30" t="n">
        <v>35</v>
      </c>
      <c r="N1091" s="30" t="s">
        <v>127</v>
      </c>
      <c r="O1091" s="30" t="s">
        <v>139</v>
      </c>
      <c r="P1091" s="30" t="s">
        <v>140</v>
      </c>
      <c r="Q1091" s="32" t="n">
        <v>3654.14</v>
      </c>
      <c r="R1091" s="30" t="s">
        <v>130</v>
      </c>
      <c r="S1091" s="30" t="s">
        <v>131</v>
      </c>
      <c r="T1091" s="30" t="n">
        <v>4</v>
      </c>
      <c r="U1091" s="30" t="n">
        <f aca="false">YEAR(E1091)</f>
        <v>2024</v>
      </c>
      <c r="V1091" s="30" t="str">
        <f aca="false">TEXT(E1091,"MMM-YYYY")</f>
        <v>Aug-2024</v>
      </c>
      <c r="W1091" s="30" t="n">
        <f aca="false">MONTH(E1091)</f>
        <v>8</v>
      </c>
      <c r="X1091" s="30" t="str">
        <f aca="false">TEXT(WEEKDAY(E1091,2),"0")&amp;" - "&amp;TEXT(E1091,"dddd")</f>
        <v>4 - Thursday</v>
      </c>
      <c r="Y1091" s="30" t="str">
        <f aca="false">_xlfn.IFS(C1091&lt;18,"Child (0-17)",C1091&lt;40,"Young Adult (18-39)",C1091&lt;60,"Adult (40-59)",TRUE(),"Senior (60+)")</f>
        <v>Senior (60+)</v>
      </c>
      <c r="Z1091" s="30" t="n">
        <f aca="false">ROUND(G1091-E1091,0)</f>
        <v>3</v>
      </c>
      <c r="AA1091" s="30" t="n">
        <f aca="false">L1091+M1091</f>
        <v>72</v>
      </c>
      <c r="AB1091" s="30" t="n">
        <f aca="false">IFERROR(ROUND(Q1091/AA1091,2),0)</f>
        <v>50.75</v>
      </c>
      <c r="AC1091" s="30" t="str">
        <f aca="false">IF(AND(K1091="Critical",N1091="No"),"URGENT - No Bed","Normal")</f>
        <v>Normal</v>
      </c>
      <c r="AD1091" s="34" t="n">
        <f aca="false">INDEX(Lookup_Tables!$B$3:$B$12,MATCH(H1091,Lookup_Tables!$A$3:$A$12,0))</f>
        <v>4200000</v>
      </c>
      <c r="AE1091" s="30" t="str">
        <f aca="false">INDEX(Lookup_Tables!$C$3:$C$12,MATCH(H1091,Lookup_Tables!$A$3:$A$12,0))</f>
        <v>Dr. Anil Kapoor</v>
      </c>
      <c r="AF1091" s="30" t="str">
        <f aca="false">IFERROR(INDEX(Lookup_Tables!$F$16:$F$45,MATCH(I1091,Lookup_Tables!$E$16:$E$45,0)),"N/A")</f>
        <v>EMP201</v>
      </c>
      <c r="AG1091" s="30" t="n">
        <f aca="false">_xlfn.IFS(R1091="Recovered",4,R1091="Referred",3,R1091="Admitted",2,R1091="Deceased",1,TRUE(),0)</f>
        <v>4</v>
      </c>
      <c r="AH1091" s="30" t="str">
        <f aca="false">IF(T1091&gt;=4,"Satisfied",IF(T1091&gt;=3,"Neutral","Needs Improvement"))</f>
        <v>Satisfied</v>
      </c>
    </row>
    <row r="1092" customFormat="false" ht="15" hidden="false" customHeight="false" outlineLevel="0" collapsed="false">
      <c r="A1092" s="27" t="s">
        <v>1913</v>
      </c>
      <c r="B1092" s="27" t="s">
        <v>1914</v>
      </c>
      <c r="C1092" s="27" t="n">
        <v>38</v>
      </c>
      <c r="D1092" s="27" t="s">
        <v>121</v>
      </c>
      <c r="E1092" s="28" t="n">
        <v>45462</v>
      </c>
      <c r="F1092" s="27" t="s">
        <v>1711</v>
      </c>
      <c r="G1092" s="28" t="n">
        <v>45464</v>
      </c>
      <c r="H1092" s="27" t="s">
        <v>217</v>
      </c>
      <c r="I1092" s="27" t="s">
        <v>344</v>
      </c>
      <c r="J1092" s="27" t="s">
        <v>294</v>
      </c>
      <c r="K1092" s="27" t="s">
        <v>156</v>
      </c>
      <c r="L1092" s="27" t="n">
        <v>57</v>
      </c>
      <c r="M1092" s="27" t="n">
        <v>68</v>
      </c>
      <c r="N1092" s="27" t="s">
        <v>186</v>
      </c>
      <c r="O1092" s="27" t="s">
        <v>128</v>
      </c>
      <c r="P1092" s="27" t="s">
        <v>187</v>
      </c>
      <c r="Q1092" s="29" t="n">
        <v>5013.56</v>
      </c>
      <c r="R1092" s="27" t="s">
        <v>130</v>
      </c>
      <c r="S1092" s="27" t="s">
        <v>157</v>
      </c>
      <c r="T1092" s="27" t="n">
        <v>4</v>
      </c>
      <c r="U1092" s="27" t="n">
        <f aca="false">YEAR(E1092)</f>
        <v>2024</v>
      </c>
      <c r="V1092" s="27" t="str">
        <f aca="false">TEXT(E1092,"MMM-YYYY")</f>
        <v>Jun-2024</v>
      </c>
      <c r="W1092" s="27" t="n">
        <f aca="false">MONTH(E1092)</f>
        <v>6</v>
      </c>
      <c r="X1092" s="27" t="str">
        <f aca="false">TEXT(WEEKDAY(E1092,2),"0")&amp;" - "&amp;TEXT(E1092,"dddd")</f>
        <v>3 - Wednesday</v>
      </c>
      <c r="Y1092" s="27" t="str">
        <f aca="false">_xlfn.IFS(C1092&lt;18,"Child (0-17)",C1092&lt;40,"Young Adult (18-39)",C1092&lt;60,"Adult (40-59)",TRUE(),"Senior (60+)")</f>
        <v>Young Adult (18-39)</v>
      </c>
      <c r="Z1092" s="27" t="n">
        <f aca="false">ROUND(G1092-E1092,0)</f>
        <v>2</v>
      </c>
      <c r="AA1092" s="27" t="n">
        <f aca="false">L1092+M1092</f>
        <v>125</v>
      </c>
      <c r="AB1092" s="27" t="n">
        <f aca="false">IFERROR(ROUND(Q1092/AA1092,2),0)</f>
        <v>40.11</v>
      </c>
      <c r="AC1092" s="27" t="str">
        <f aca="false">IF(AND(K1092="Critical",N1092="No"),"URGENT - No Bed","Normal")</f>
        <v>Normal</v>
      </c>
      <c r="AD1092" s="33" t="n">
        <f aca="false">INDEX(Lookup_Tables!$B$3:$B$12,MATCH(H1092,Lookup_Tables!$A$3:$A$12,0))</f>
        <v>4200000</v>
      </c>
      <c r="AE1092" s="27" t="str">
        <f aca="false">INDEX(Lookup_Tables!$C$3:$C$12,MATCH(H1092,Lookup_Tables!$A$3:$A$12,0))</f>
        <v>Dr. Anil Kapoor</v>
      </c>
      <c r="AF1092" s="27" t="str">
        <f aca="false">IFERROR(INDEX(Lookup_Tables!$F$16:$F$45,MATCH(I1092,Lookup_Tables!$E$16:$E$45,0)),"N/A")</f>
        <v>EMP201</v>
      </c>
      <c r="AG1092" s="27" t="n">
        <f aca="false">_xlfn.IFS(R1092="Recovered",4,R1092="Referred",3,R1092="Admitted",2,R1092="Deceased",1,TRUE(),0)</f>
        <v>4</v>
      </c>
      <c r="AH1092" s="27" t="str">
        <f aca="false">IF(T1092&gt;=4,"Satisfied",IF(T1092&gt;=3,"Neutral","Needs Improvement"))</f>
        <v>Satisfied</v>
      </c>
    </row>
    <row r="1093" customFormat="false" ht="15" hidden="false" customHeight="false" outlineLevel="0" collapsed="false">
      <c r="A1093" s="30" t="s">
        <v>436</v>
      </c>
      <c r="B1093" s="30" t="s">
        <v>437</v>
      </c>
      <c r="C1093" s="30" t="n">
        <v>38</v>
      </c>
      <c r="D1093" s="30" t="s">
        <v>121</v>
      </c>
      <c r="E1093" s="31" t="n">
        <v>45643</v>
      </c>
      <c r="F1093" s="30" t="s">
        <v>438</v>
      </c>
      <c r="G1093" s="31" t="n">
        <v>45649</v>
      </c>
      <c r="H1093" s="30" t="s">
        <v>135</v>
      </c>
      <c r="I1093" s="30" t="s">
        <v>251</v>
      </c>
      <c r="J1093" s="30" t="s">
        <v>252</v>
      </c>
      <c r="K1093" s="30" t="s">
        <v>126</v>
      </c>
      <c r="L1093" s="30" t="n">
        <v>8</v>
      </c>
      <c r="M1093" s="30" t="n">
        <v>132</v>
      </c>
      <c r="N1093" s="30" t="s">
        <v>186</v>
      </c>
      <c r="O1093" s="30" t="s">
        <v>128</v>
      </c>
      <c r="P1093" s="30" t="s">
        <v>187</v>
      </c>
      <c r="Q1093" s="32" t="n">
        <v>8292.25</v>
      </c>
      <c r="R1093" s="30" t="s">
        <v>172</v>
      </c>
      <c r="S1093" s="30" t="s">
        <v>178</v>
      </c>
      <c r="T1093" s="30" t="n">
        <v>4</v>
      </c>
      <c r="U1093" s="30" t="n">
        <f aca="false">YEAR(E1093)</f>
        <v>2024</v>
      </c>
      <c r="V1093" s="30" t="str">
        <f aca="false">TEXT(E1093,"MMM-YYYY")</f>
        <v>Dec-2024</v>
      </c>
      <c r="W1093" s="30" t="n">
        <f aca="false">MONTH(E1093)</f>
        <v>12</v>
      </c>
      <c r="X1093" s="30" t="str">
        <f aca="false">TEXT(WEEKDAY(E1093,2),"0")&amp;" - "&amp;TEXT(E1093,"dddd")</f>
        <v>2 - Tuesday</v>
      </c>
      <c r="Y1093" s="30" t="str">
        <f aca="false">_xlfn.IFS(C1093&lt;18,"Child (0-17)",C1093&lt;40,"Young Adult (18-39)",C1093&lt;60,"Adult (40-59)",TRUE(),"Senior (60+)")</f>
        <v>Young Adult (18-39)</v>
      </c>
      <c r="Z1093" s="30" t="n">
        <f aca="false">ROUND(G1093-E1093,0)</f>
        <v>6</v>
      </c>
      <c r="AA1093" s="30" t="n">
        <f aca="false">L1093+M1093</f>
        <v>140</v>
      </c>
      <c r="AB1093" s="30" t="n">
        <f aca="false">IFERROR(ROUND(Q1093/AA1093,2),0)</f>
        <v>59.23</v>
      </c>
      <c r="AC1093" s="30" t="str">
        <f aca="false">IF(AND(K1093="Critical",N1093="No"),"URGENT - No Bed","Normal")</f>
        <v>Normal</v>
      </c>
      <c r="AD1093" s="34" t="n">
        <f aca="false">INDEX(Lookup_Tables!$B$3:$B$12,MATCH(H1093,Lookup_Tables!$A$3:$A$12,0))</f>
        <v>4600000</v>
      </c>
      <c r="AE1093" s="30" t="str">
        <f aca="false">INDEX(Lookup_Tables!$C$3:$C$12,MATCH(H1093,Lookup_Tables!$A$3:$A$12,0))</f>
        <v>Dr. Farhan Khan</v>
      </c>
      <c r="AF1093" s="30" t="str">
        <f aca="false">IFERROR(INDEX(Lookup_Tables!$F$16:$F$45,MATCH(I1093,Lookup_Tables!$E$16:$E$45,0)),"N/A")</f>
        <v>EMP207</v>
      </c>
      <c r="AG1093" s="30" t="n">
        <f aca="false">_xlfn.IFS(R1093="Recovered",4,R1093="Referred",3,R1093="Admitted",2,R1093="Deceased",1,TRUE(),0)</f>
        <v>2</v>
      </c>
      <c r="AH1093" s="30" t="str">
        <f aca="false">IF(T1093&gt;=4,"Satisfied",IF(T1093&gt;=3,"Neutral","Needs Improvement"))</f>
        <v>Satisfied</v>
      </c>
    </row>
    <row r="1094" customFormat="false" ht="15" hidden="false" customHeight="false" outlineLevel="0" collapsed="false">
      <c r="A1094" s="27" t="s">
        <v>5715</v>
      </c>
      <c r="B1094" s="27" t="s">
        <v>1367</v>
      </c>
      <c r="C1094" s="27" t="n">
        <v>0</v>
      </c>
      <c r="D1094" s="27" t="s">
        <v>121</v>
      </c>
      <c r="E1094" s="28" t="n">
        <v>45429</v>
      </c>
      <c r="F1094" s="27" t="s">
        <v>341</v>
      </c>
      <c r="G1094" s="28" t="n">
        <v>45432</v>
      </c>
      <c r="H1094" s="27" t="s">
        <v>161</v>
      </c>
      <c r="I1094" s="27" t="s">
        <v>538</v>
      </c>
      <c r="J1094" s="27" t="s">
        <v>648</v>
      </c>
      <c r="K1094" s="27" t="s">
        <v>202</v>
      </c>
      <c r="L1094" s="27" t="n">
        <v>5</v>
      </c>
      <c r="M1094" s="27" t="n">
        <v>172</v>
      </c>
      <c r="N1094" s="27" t="s">
        <v>186</v>
      </c>
      <c r="O1094" s="27" t="s">
        <v>171</v>
      </c>
      <c r="P1094" s="27" t="s">
        <v>150</v>
      </c>
      <c r="Q1094" s="29" t="n">
        <v>18823.85</v>
      </c>
      <c r="R1094" s="27" t="s">
        <v>130</v>
      </c>
      <c r="S1094" s="27" t="s">
        <v>192</v>
      </c>
      <c r="T1094" s="27" t="n">
        <v>5</v>
      </c>
      <c r="U1094" s="27" t="n">
        <f aca="false">YEAR(E1094)</f>
        <v>2024</v>
      </c>
      <c r="V1094" s="27" t="str">
        <f aca="false">TEXT(E1094,"MMM-YYYY")</f>
        <v>May-2024</v>
      </c>
      <c r="W1094" s="27" t="n">
        <f aca="false">MONTH(E1094)</f>
        <v>5</v>
      </c>
      <c r="X1094" s="27" t="str">
        <f aca="false">TEXT(WEEKDAY(E1094,2),"0")&amp;" - "&amp;TEXT(E1094,"dddd")</f>
        <v>5 - Friday</v>
      </c>
      <c r="Y1094" s="27" t="str">
        <f aca="false">_xlfn.IFS(C1094&lt;18,"Child (0-17)",C1094&lt;40,"Young Adult (18-39)",C1094&lt;60,"Adult (40-59)",TRUE(),"Senior (60+)")</f>
        <v>Child (0-17)</v>
      </c>
      <c r="Z1094" s="27" t="n">
        <f aca="false">ROUND(G1094-E1094,0)</f>
        <v>3</v>
      </c>
      <c r="AA1094" s="27" t="n">
        <f aca="false">L1094+M1094</f>
        <v>177</v>
      </c>
      <c r="AB1094" s="27" t="n">
        <f aca="false">IFERROR(ROUND(Q1094/AA1094,2),0)</f>
        <v>106.35</v>
      </c>
      <c r="AC1094" s="27" t="str">
        <f aca="false">IF(AND(K1094="Critical",N1094="No"),"URGENT - No Bed","Normal")</f>
        <v>Normal</v>
      </c>
      <c r="AD1094" s="33" t="n">
        <f aca="false">INDEX(Lookup_Tables!$B$3:$B$12,MATCH(H1094,Lookup_Tables!$A$3:$A$12,0))</f>
        <v>3600000</v>
      </c>
      <c r="AE1094" s="27" t="str">
        <f aca="false">INDEX(Lookup_Tables!$C$3:$C$12,MATCH(H1094,Lookup_Tables!$A$3:$A$12,0))</f>
        <v>Dr. Sameer Joshi</v>
      </c>
      <c r="AF1094" s="27" t="str">
        <f aca="false">IFERROR(INDEX(Lookup_Tables!$F$16:$F$45,MATCH(I1094,Lookup_Tables!$E$16:$E$45,0)),"N/A")</f>
        <v>EMP221</v>
      </c>
      <c r="AG1094" s="27" t="n">
        <f aca="false">_xlfn.IFS(R1094="Recovered",4,R1094="Referred",3,R1094="Admitted",2,R1094="Deceased",1,TRUE(),0)</f>
        <v>4</v>
      </c>
      <c r="AH1094" s="27" t="str">
        <f aca="false">IF(T1094&gt;=4,"Satisfied",IF(T1094&gt;=3,"Neutral","Needs Improvement"))</f>
        <v>Satisfied</v>
      </c>
    </row>
    <row r="1095" customFormat="false" ht="15" hidden="false" customHeight="false" outlineLevel="0" collapsed="false">
      <c r="A1095" s="30" t="s">
        <v>4648</v>
      </c>
      <c r="B1095" s="30" t="s">
        <v>4649</v>
      </c>
      <c r="C1095" s="30" t="n">
        <v>13</v>
      </c>
      <c r="D1095" s="30" t="s">
        <v>121</v>
      </c>
      <c r="E1095" s="31" t="n">
        <v>45317</v>
      </c>
      <c r="F1095" s="30" t="s">
        <v>414</v>
      </c>
      <c r="G1095" s="31" t="n">
        <v>45317</v>
      </c>
      <c r="H1095" s="30" t="s">
        <v>236</v>
      </c>
      <c r="I1095" s="30" t="s">
        <v>323</v>
      </c>
      <c r="J1095" s="30" t="s">
        <v>455</v>
      </c>
      <c r="K1095" s="30" t="s">
        <v>138</v>
      </c>
      <c r="L1095" s="30" t="n">
        <v>53</v>
      </c>
      <c r="M1095" s="30" t="n">
        <v>29</v>
      </c>
      <c r="N1095" s="30" t="s">
        <v>127</v>
      </c>
      <c r="O1095" s="30" t="s">
        <v>139</v>
      </c>
      <c r="P1095" s="30" t="s">
        <v>187</v>
      </c>
      <c r="Q1095" s="32" t="n">
        <v>1611.12</v>
      </c>
      <c r="R1095" s="30" t="s">
        <v>130</v>
      </c>
      <c r="S1095" s="30" t="s">
        <v>335</v>
      </c>
      <c r="T1095" s="30" t="n">
        <v>4</v>
      </c>
      <c r="U1095" s="30" t="n">
        <f aca="false">YEAR(E1095)</f>
        <v>2024</v>
      </c>
      <c r="V1095" s="30" t="str">
        <f aca="false">TEXT(E1095,"MMM-YYYY")</f>
        <v>Jan-2024</v>
      </c>
      <c r="W1095" s="30" t="n">
        <f aca="false">MONTH(E1095)</f>
        <v>1</v>
      </c>
      <c r="X1095" s="30" t="str">
        <f aca="false">TEXT(WEEKDAY(E1095,2),"0")&amp;" - "&amp;TEXT(E1095,"dddd")</f>
        <v>5 - Friday</v>
      </c>
      <c r="Y1095" s="30" t="str">
        <f aca="false">_xlfn.IFS(C1095&lt;18,"Child (0-17)",C1095&lt;40,"Young Adult (18-39)",C1095&lt;60,"Adult (40-59)",TRUE(),"Senior (60+)")</f>
        <v>Child (0-17)</v>
      </c>
      <c r="Z1095" s="30" t="n">
        <f aca="false">ROUND(G1095-E1095,0)</f>
        <v>0</v>
      </c>
      <c r="AA1095" s="30" t="n">
        <f aca="false">L1095+M1095</f>
        <v>82</v>
      </c>
      <c r="AB1095" s="30" t="n">
        <f aca="false">IFERROR(ROUND(Q1095/AA1095,2),0)</f>
        <v>19.65</v>
      </c>
      <c r="AC1095" s="30" t="str">
        <f aca="false">IF(AND(K1095="Critical",N1095="No"),"URGENT - No Bed","Normal")</f>
        <v>Normal</v>
      </c>
      <c r="AD1095" s="34" t="n">
        <f aca="false">INDEX(Lookup_Tables!$B$3:$B$12,MATCH(H1095,Lookup_Tables!$A$3:$A$12,0))</f>
        <v>3900000</v>
      </c>
      <c r="AE1095" s="30" t="str">
        <f aca="false">INDEX(Lookup_Tables!$C$3:$C$12,MATCH(H1095,Lookup_Tables!$A$3:$A$12,0))</f>
        <v>Dr. Rina Mehta</v>
      </c>
      <c r="AF1095" s="30" t="str">
        <f aca="false">IFERROR(INDEX(Lookup_Tables!$F$16:$F$45,MATCH(I1095,Lookup_Tables!$E$16:$E$45,0)),"N/A")</f>
        <v>EMP216</v>
      </c>
      <c r="AG1095" s="30" t="n">
        <f aca="false">_xlfn.IFS(R1095="Recovered",4,R1095="Referred",3,R1095="Admitted",2,R1095="Deceased",1,TRUE(),0)</f>
        <v>4</v>
      </c>
      <c r="AH1095" s="30" t="str">
        <f aca="false">IF(T1095&gt;=4,"Satisfied",IF(T1095&gt;=3,"Neutral","Needs Improvement"))</f>
        <v>Satisfied</v>
      </c>
    </row>
    <row r="1096" customFormat="false" ht="15" hidden="false" customHeight="false" outlineLevel="0" collapsed="false">
      <c r="A1096" s="27" t="s">
        <v>2163</v>
      </c>
      <c r="B1096" s="27" t="s">
        <v>2604</v>
      </c>
      <c r="C1096" s="27" t="n">
        <v>33</v>
      </c>
      <c r="D1096" s="27" t="s">
        <v>181</v>
      </c>
      <c r="E1096" s="28" t="n">
        <v>45389</v>
      </c>
      <c r="F1096" s="27" t="s">
        <v>1583</v>
      </c>
      <c r="G1096" s="28" t="n">
        <v>45391</v>
      </c>
      <c r="H1096" s="27" t="s">
        <v>146</v>
      </c>
      <c r="I1096" s="27" t="s">
        <v>309</v>
      </c>
      <c r="J1096" s="27" t="s">
        <v>222</v>
      </c>
      <c r="K1096" s="27" t="s">
        <v>156</v>
      </c>
      <c r="L1096" s="27" t="n">
        <v>58</v>
      </c>
      <c r="M1096" s="27" t="n">
        <v>53</v>
      </c>
      <c r="N1096" s="27" t="s">
        <v>127</v>
      </c>
      <c r="O1096" s="27" t="s">
        <v>149</v>
      </c>
      <c r="P1096" s="27" t="s">
        <v>187</v>
      </c>
      <c r="Q1096" s="29" t="n">
        <v>2891.29</v>
      </c>
      <c r="R1096" s="27" t="s">
        <v>268</v>
      </c>
      <c r="S1096" s="27" t="s">
        <v>223</v>
      </c>
      <c r="T1096" s="27" t="n">
        <v>4</v>
      </c>
      <c r="U1096" s="27" t="n">
        <f aca="false">YEAR(E1096)</f>
        <v>2024</v>
      </c>
      <c r="V1096" s="27" t="str">
        <f aca="false">TEXT(E1096,"MMM-YYYY")</f>
        <v>Apr-2024</v>
      </c>
      <c r="W1096" s="27" t="n">
        <f aca="false">MONTH(E1096)</f>
        <v>4</v>
      </c>
      <c r="X1096" s="27" t="str">
        <f aca="false">TEXT(WEEKDAY(E1096,2),"0")&amp;" - "&amp;TEXT(E1096,"dddd")</f>
        <v>7 - Sunday</v>
      </c>
      <c r="Y1096" s="27" t="str">
        <f aca="false">_xlfn.IFS(C1096&lt;18,"Child (0-17)",C1096&lt;40,"Young Adult (18-39)",C1096&lt;60,"Adult (40-59)",TRUE(),"Senior (60+)")</f>
        <v>Young Adult (18-39)</v>
      </c>
      <c r="Z1096" s="27" t="n">
        <f aca="false">ROUND(G1096-E1096,0)</f>
        <v>2</v>
      </c>
      <c r="AA1096" s="27" t="n">
        <f aca="false">L1096+M1096</f>
        <v>111</v>
      </c>
      <c r="AB1096" s="27" t="n">
        <f aca="false">IFERROR(ROUND(Q1096/AA1096,2),0)</f>
        <v>26.05</v>
      </c>
      <c r="AC1096" s="27" t="str">
        <f aca="false">IF(AND(K1096="Critical",N1096="No"),"URGENT - No Bed","Normal")</f>
        <v>Normal</v>
      </c>
      <c r="AD1096" s="33" t="n">
        <f aca="false">INDEX(Lookup_Tables!$B$3:$B$12,MATCH(H1096,Lookup_Tables!$A$3:$A$12,0))</f>
        <v>2700000</v>
      </c>
      <c r="AE1096" s="27" t="str">
        <f aca="false">INDEX(Lookup_Tables!$C$3:$C$12,MATCH(H1096,Lookup_Tables!$A$3:$A$12,0))</f>
        <v>Dr. Vikram Singh</v>
      </c>
      <c r="AF1096" s="27" t="str">
        <f aca="false">IFERROR(INDEX(Lookup_Tables!$F$16:$F$45,MATCH(I1096,Lookup_Tables!$E$16:$E$45,0)),"N/A")</f>
        <v>EMP228</v>
      </c>
      <c r="AG1096" s="27" t="n">
        <f aca="false">_xlfn.IFS(R1096="Recovered",4,R1096="Referred",3,R1096="Admitted",2,R1096="Deceased",1,TRUE(),0)</f>
        <v>3</v>
      </c>
      <c r="AH1096" s="27" t="str">
        <f aca="false">IF(T1096&gt;=4,"Satisfied",IF(T1096&gt;=3,"Neutral","Needs Improvement"))</f>
        <v>Satisfied</v>
      </c>
    </row>
    <row r="1097" customFormat="false" ht="15" hidden="false" customHeight="false" outlineLevel="0" collapsed="false">
      <c r="A1097" s="30" t="s">
        <v>6487</v>
      </c>
      <c r="B1097" s="30" t="s">
        <v>2743</v>
      </c>
      <c r="C1097" s="30" t="n">
        <v>10</v>
      </c>
      <c r="D1097" s="30" t="s">
        <v>181</v>
      </c>
      <c r="E1097" s="31" t="n">
        <v>45447</v>
      </c>
      <c r="F1097" s="30" t="s">
        <v>2235</v>
      </c>
      <c r="G1097" s="31" t="n">
        <v>45447</v>
      </c>
      <c r="H1097" s="30" t="s">
        <v>183</v>
      </c>
      <c r="I1097" s="30" t="s">
        <v>184</v>
      </c>
      <c r="J1097" s="30" t="s">
        <v>476</v>
      </c>
      <c r="K1097" s="30" t="s">
        <v>156</v>
      </c>
      <c r="L1097" s="30" t="n">
        <v>37</v>
      </c>
      <c r="M1097" s="30" t="n">
        <v>38</v>
      </c>
      <c r="N1097" s="30" t="s">
        <v>127</v>
      </c>
      <c r="O1097" s="30" t="s">
        <v>149</v>
      </c>
      <c r="P1097" s="30" t="s">
        <v>129</v>
      </c>
      <c r="Q1097" s="32" t="n">
        <v>2661.21</v>
      </c>
      <c r="R1097" s="30" t="s">
        <v>130</v>
      </c>
      <c r="S1097" s="30" t="s">
        <v>223</v>
      </c>
      <c r="T1097" s="30" t="n">
        <v>4</v>
      </c>
      <c r="U1097" s="30" t="n">
        <f aca="false">YEAR(E1097)</f>
        <v>2024</v>
      </c>
      <c r="V1097" s="30" t="str">
        <f aca="false">TEXT(E1097,"MMM-YYYY")</f>
        <v>Jun-2024</v>
      </c>
      <c r="W1097" s="30" t="n">
        <f aca="false">MONTH(E1097)</f>
        <v>6</v>
      </c>
      <c r="X1097" s="30" t="str">
        <f aca="false">TEXT(WEEKDAY(E1097,2),"0")&amp;" - "&amp;TEXT(E1097,"dddd")</f>
        <v>2 - Tuesday</v>
      </c>
      <c r="Y1097" s="30" t="str">
        <f aca="false">_xlfn.IFS(C1097&lt;18,"Child (0-17)",C1097&lt;40,"Young Adult (18-39)",C1097&lt;60,"Adult (40-59)",TRUE(),"Senior (60+)")</f>
        <v>Child (0-17)</v>
      </c>
      <c r="Z1097" s="30" t="n">
        <f aca="false">ROUND(G1097-E1097,0)</f>
        <v>0</v>
      </c>
      <c r="AA1097" s="30" t="n">
        <f aca="false">L1097+M1097</f>
        <v>75</v>
      </c>
      <c r="AB1097" s="30" t="n">
        <f aca="false">IFERROR(ROUND(Q1097/AA1097,2),0)</f>
        <v>35.48</v>
      </c>
      <c r="AC1097" s="30" t="str">
        <f aca="false">IF(AND(K1097="Critical",N1097="No"),"URGENT - No Bed","Normal")</f>
        <v>Normal</v>
      </c>
      <c r="AD1097" s="34" t="n">
        <f aca="false">INDEX(Lookup_Tables!$B$3:$B$12,MATCH(H1097,Lookup_Tables!$A$3:$A$12,0))</f>
        <v>3100000</v>
      </c>
      <c r="AE1097" s="30" t="str">
        <f aca="false">INDEX(Lookup_Tables!$C$3:$C$12,MATCH(H1097,Lookup_Tables!$A$3:$A$12,0))</f>
        <v>Dr. Kavita Rao</v>
      </c>
      <c r="AF1097" s="30" t="str">
        <f aca="false">IFERROR(INDEX(Lookup_Tables!$F$16:$F$45,MATCH(I1097,Lookup_Tables!$E$16:$E$45,0)),"N/A")</f>
        <v>EMP226</v>
      </c>
      <c r="AG1097" s="30" t="n">
        <f aca="false">_xlfn.IFS(R1097="Recovered",4,R1097="Referred",3,R1097="Admitted",2,R1097="Deceased",1,TRUE(),0)</f>
        <v>4</v>
      </c>
      <c r="AH1097" s="30" t="str">
        <f aca="false">IF(T1097&gt;=4,"Satisfied",IF(T1097&gt;=3,"Neutral","Needs Improvement"))</f>
        <v>Satisfied</v>
      </c>
    </row>
    <row r="1098" customFormat="false" ht="15" hidden="false" customHeight="false" outlineLevel="0" collapsed="false">
      <c r="A1098" s="27" t="s">
        <v>4932</v>
      </c>
      <c r="B1098" s="27" t="s">
        <v>7230</v>
      </c>
      <c r="C1098" s="27" t="n">
        <v>82</v>
      </c>
      <c r="D1098" s="27" t="s">
        <v>121</v>
      </c>
      <c r="E1098" s="28" t="n">
        <v>45612</v>
      </c>
      <c r="F1098" s="27" t="s">
        <v>1599</v>
      </c>
      <c r="G1098" s="28" t="n">
        <v>45619</v>
      </c>
      <c r="H1098" s="27" t="s">
        <v>183</v>
      </c>
      <c r="I1098" s="27" t="s">
        <v>212</v>
      </c>
      <c r="J1098" s="27" t="s">
        <v>431</v>
      </c>
      <c r="K1098" s="27" t="s">
        <v>202</v>
      </c>
      <c r="L1098" s="27" t="n">
        <v>5</v>
      </c>
      <c r="M1098" s="27" t="n">
        <v>199</v>
      </c>
      <c r="N1098" s="27" t="s">
        <v>186</v>
      </c>
      <c r="O1098" s="27" t="s">
        <v>171</v>
      </c>
      <c r="P1098" s="27" t="s">
        <v>140</v>
      </c>
      <c r="Q1098" s="29" t="n">
        <v>19303.61</v>
      </c>
      <c r="R1098" s="27" t="s">
        <v>268</v>
      </c>
      <c r="S1098" s="27" t="s">
        <v>151</v>
      </c>
      <c r="T1098" s="27" t="n">
        <v>2</v>
      </c>
      <c r="U1098" s="27" t="n">
        <f aca="false">YEAR(E1098)</f>
        <v>2024</v>
      </c>
      <c r="V1098" s="27" t="str">
        <f aca="false">TEXT(E1098,"MMM-YYYY")</f>
        <v>Nov-2024</v>
      </c>
      <c r="W1098" s="27" t="n">
        <f aca="false">MONTH(E1098)</f>
        <v>11</v>
      </c>
      <c r="X1098" s="27" t="str">
        <f aca="false">TEXT(WEEKDAY(E1098,2),"0")&amp;" - "&amp;TEXT(E1098,"dddd")</f>
        <v>6 - Saturday</v>
      </c>
      <c r="Y1098" s="27" t="str">
        <f aca="false">_xlfn.IFS(C1098&lt;18,"Child (0-17)",C1098&lt;40,"Young Adult (18-39)",C1098&lt;60,"Adult (40-59)",TRUE(),"Senior (60+)")</f>
        <v>Senior (60+)</v>
      </c>
      <c r="Z1098" s="27" t="n">
        <f aca="false">ROUND(G1098-E1098,0)</f>
        <v>7</v>
      </c>
      <c r="AA1098" s="27" t="n">
        <f aca="false">L1098+M1098</f>
        <v>204</v>
      </c>
      <c r="AB1098" s="27" t="n">
        <f aca="false">IFERROR(ROUND(Q1098/AA1098,2),0)</f>
        <v>94.63</v>
      </c>
      <c r="AC1098" s="27" t="str">
        <f aca="false">IF(AND(K1098="Critical",N1098="No"),"URGENT - No Bed","Normal")</f>
        <v>Normal</v>
      </c>
      <c r="AD1098" s="33" t="n">
        <f aca="false">INDEX(Lookup_Tables!$B$3:$B$12,MATCH(H1098,Lookup_Tables!$A$3:$A$12,0))</f>
        <v>3100000</v>
      </c>
      <c r="AE1098" s="27" t="str">
        <f aca="false">INDEX(Lookup_Tables!$C$3:$C$12,MATCH(H1098,Lookup_Tables!$A$3:$A$12,0))</f>
        <v>Dr. Kavita Rao</v>
      </c>
      <c r="AF1098" s="27" t="str">
        <f aca="false">IFERROR(INDEX(Lookup_Tables!$F$16:$F$45,MATCH(I1098,Lookup_Tables!$E$16:$E$45,0)),"N/A")</f>
        <v>EMP225</v>
      </c>
      <c r="AG1098" s="27" t="n">
        <f aca="false">_xlfn.IFS(R1098="Recovered",4,R1098="Referred",3,R1098="Admitted",2,R1098="Deceased",1,TRUE(),0)</f>
        <v>3</v>
      </c>
      <c r="AH1098" s="27" t="str">
        <f aca="false">IF(T1098&gt;=4,"Satisfied",IF(T1098&gt;=3,"Neutral","Needs Improvement"))</f>
        <v>Needs Improvement</v>
      </c>
    </row>
    <row r="1099" customFormat="false" ht="15" hidden="false" customHeight="false" outlineLevel="0" collapsed="false">
      <c r="A1099" s="30" t="s">
        <v>1716</v>
      </c>
      <c r="B1099" s="30" t="s">
        <v>1717</v>
      </c>
      <c r="C1099" s="30" t="n">
        <v>45</v>
      </c>
      <c r="D1099" s="30" t="s">
        <v>181</v>
      </c>
      <c r="E1099" s="31" t="n">
        <v>45328</v>
      </c>
      <c r="F1099" s="30" t="s">
        <v>608</v>
      </c>
      <c r="G1099" s="31" t="n">
        <v>45339</v>
      </c>
      <c r="H1099" s="30" t="s">
        <v>242</v>
      </c>
      <c r="I1099" s="30" t="s">
        <v>243</v>
      </c>
      <c r="J1099" s="30" t="s">
        <v>316</v>
      </c>
      <c r="K1099" s="30" t="s">
        <v>202</v>
      </c>
      <c r="L1099" s="30" t="n">
        <v>20</v>
      </c>
      <c r="M1099" s="30" t="n">
        <v>64</v>
      </c>
      <c r="N1099" s="30" t="s">
        <v>186</v>
      </c>
      <c r="O1099" s="30" t="s">
        <v>139</v>
      </c>
      <c r="P1099" s="30" t="s">
        <v>187</v>
      </c>
      <c r="Q1099" s="32" t="n">
        <v>15607.38</v>
      </c>
      <c r="R1099" s="30" t="s">
        <v>172</v>
      </c>
      <c r="S1099" s="30" t="s">
        <v>335</v>
      </c>
      <c r="T1099" s="30" t="n">
        <v>2</v>
      </c>
      <c r="U1099" s="30" t="n">
        <f aca="false">YEAR(E1099)</f>
        <v>2024</v>
      </c>
      <c r="V1099" s="30" t="str">
        <f aca="false">TEXT(E1099,"MMM-YYYY")</f>
        <v>Feb-2024</v>
      </c>
      <c r="W1099" s="30" t="n">
        <f aca="false">MONTH(E1099)</f>
        <v>2</v>
      </c>
      <c r="X1099" s="30" t="str">
        <f aca="false">TEXT(WEEKDAY(E1099,2),"0")&amp;" - "&amp;TEXT(E1099,"dddd")</f>
        <v>2 - Tuesday</v>
      </c>
      <c r="Y1099" s="30" t="str">
        <f aca="false">_xlfn.IFS(C1099&lt;18,"Child (0-17)",C1099&lt;40,"Young Adult (18-39)",C1099&lt;60,"Adult (40-59)",TRUE(),"Senior (60+)")</f>
        <v>Adult (40-59)</v>
      </c>
      <c r="Z1099" s="30" t="n">
        <f aca="false">ROUND(G1099-E1099,0)</f>
        <v>11</v>
      </c>
      <c r="AA1099" s="30" t="n">
        <f aca="false">L1099+M1099</f>
        <v>84</v>
      </c>
      <c r="AB1099" s="30" t="n">
        <f aca="false">IFERROR(ROUND(Q1099/AA1099,2),0)</f>
        <v>185.8</v>
      </c>
      <c r="AC1099" s="30" t="str">
        <f aca="false">IF(AND(K1099="Critical",N1099="No"),"URGENT - No Bed","Normal")</f>
        <v>Normal</v>
      </c>
      <c r="AD1099" s="34" t="n">
        <f aca="false">INDEX(Lookup_Tables!$B$3:$B$12,MATCH(H1099,Lookup_Tables!$A$3:$A$12,0))</f>
        <v>3000000</v>
      </c>
      <c r="AE1099" s="30" t="str">
        <f aca="false">INDEX(Lookup_Tables!$C$3:$C$12,MATCH(H1099,Lookup_Tables!$A$3:$A$12,0))</f>
        <v>Dr. Pooja Iyer</v>
      </c>
      <c r="AF1099" s="30" t="str">
        <f aca="false">IFERROR(INDEX(Lookup_Tables!$F$16:$F$45,MATCH(I1099,Lookup_Tables!$E$16:$E$45,0)),"N/A")</f>
        <v>EMP214</v>
      </c>
      <c r="AG1099" s="30" t="n">
        <f aca="false">_xlfn.IFS(R1099="Recovered",4,R1099="Referred",3,R1099="Admitted",2,R1099="Deceased",1,TRUE(),0)</f>
        <v>2</v>
      </c>
      <c r="AH1099" s="30" t="str">
        <f aca="false">IF(T1099&gt;=4,"Satisfied",IF(T1099&gt;=3,"Neutral","Needs Improvement"))</f>
        <v>Needs Improvement</v>
      </c>
    </row>
    <row r="1100" customFormat="false" ht="15" hidden="false" customHeight="false" outlineLevel="0" collapsed="false">
      <c r="A1100" s="27" t="s">
        <v>6534</v>
      </c>
      <c r="B1100" s="27" t="s">
        <v>2432</v>
      </c>
      <c r="C1100" s="27" t="n">
        <v>50</v>
      </c>
      <c r="D1100" s="27" t="s">
        <v>181</v>
      </c>
      <c r="E1100" s="28" t="n">
        <v>45648</v>
      </c>
      <c r="F1100" s="27" t="s">
        <v>2834</v>
      </c>
      <c r="G1100" s="28" t="n">
        <v>45648</v>
      </c>
      <c r="H1100" s="27" t="s">
        <v>168</v>
      </c>
      <c r="I1100" s="27" t="s">
        <v>169</v>
      </c>
      <c r="J1100" s="27" t="s">
        <v>170</v>
      </c>
      <c r="K1100" s="27" t="s">
        <v>138</v>
      </c>
      <c r="L1100" s="27" t="n">
        <v>44</v>
      </c>
      <c r="M1100" s="27" t="n">
        <v>33</v>
      </c>
      <c r="N1100" s="27" t="s">
        <v>127</v>
      </c>
      <c r="O1100" s="27" t="s">
        <v>139</v>
      </c>
      <c r="P1100" s="27" t="s">
        <v>150</v>
      </c>
      <c r="Q1100" s="29" t="n">
        <v>2518.78</v>
      </c>
      <c r="R1100" s="27" t="s">
        <v>130</v>
      </c>
      <c r="S1100" s="27" t="s">
        <v>141</v>
      </c>
      <c r="T1100" s="27" t="n">
        <v>4</v>
      </c>
      <c r="U1100" s="27" t="n">
        <f aca="false">YEAR(E1100)</f>
        <v>2024</v>
      </c>
      <c r="V1100" s="27" t="str">
        <f aca="false">TEXT(E1100,"MMM-YYYY")</f>
        <v>Dec-2024</v>
      </c>
      <c r="W1100" s="27" t="n">
        <f aca="false">MONTH(E1100)</f>
        <v>12</v>
      </c>
      <c r="X1100" s="27" t="str">
        <f aca="false">TEXT(WEEKDAY(E1100,2),"0")&amp;" - "&amp;TEXT(E1100,"dddd")</f>
        <v>7 - Sunday</v>
      </c>
      <c r="Y1100" s="27" t="str">
        <f aca="false">_xlfn.IFS(C1100&lt;18,"Child (0-17)",C1100&lt;40,"Young Adult (18-39)",C1100&lt;60,"Adult (40-59)",TRUE(),"Senior (60+)")</f>
        <v>Adult (40-59)</v>
      </c>
      <c r="Z1100" s="27" t="n">
        <f aca="false">ROUND(G1100-E1100,0)</f>
        <v>0</v>
      </c>
      <c r="AA1100" s="27" t="n">
        <f aca="false">L1100+M1100</f>
        <v>77</v>
      </c>
      <c r="AB1100" s="27" t="n">
        <f aca="false">IFERROR(ROUND(Q1100/AA1100,2),0)</f>
        <v>32.71</v>
      </c>
      <c r="AC1100" s="27" t="str">
        <f aca="false">IF(AND(K1100="Critical",N1100="No"),"URGENT - No Bed","Normal")</f>
        <v>Normal</v>
      </c>
      <c r="AD1100" s="33" t="n">
        <f aca="false">INDEX(Lookup_Tables!$B$3:$B$12,MATCH(H1100,Lookup_Tables!$A$3:$A$12,0))</f>
        <v>4400000</v>
      </c>
      <c r="AE1100" s="27" t="str">
        <f aca="false">INDEX(Lookup_Tables!$C$3:$C$12,MATCH(H1100,Lookup_Tables!$A$3:$A$12,0))</f>
        <v>Dr. Neha Chopra</v>
      </c>
      <c r="AF1100" s="27" t="str">
        <f aca="false">IFERROR(INDEX(Lookup_Tables!$F$16:$F$45,MATCH(I1100,Lookup_Tables!$E$16:$E$45,0)),"N/A")</f>
        <v>EMP220</v>
      </c>
      <c r="AG1100" s="27" t="n">
        <f aca="false">_xlfn.IFS(R1100="Recovered",4,R1100="Referred",3,R1100="Admitted",2,R1100="Deceased",1,TRUE(),0)</f>
        <v>4</v>
      </c>
      <c r="AH1100" s="27" t="str">
        <f aca="false">IF(T1100&gt;=4,"Satisfied",IF(T1100&gt;=3,"Neutral","Needs Improvement"))</f>
        <v>Satisfied</v>
      </c>
    </row>
    <row r="1101" customFormat="false" ht="15" hidden="false" customHeight="false" outlineLevel="0" collapsed="false">
      <c r="A1101" s="30" t="s">
        <v>6303</v>
      </c>
      <c r="B1101" s="30" t="s">
        <v>194</v>
      </c>
      <c r="C1101" s="30" t="n">
        <v>29</v>
      </c>
      <c r="D1101" s="30" t="s">
        <v>181</v>
      </c>
      <c r="E1101" s="31" t="n">
        <v>45372</v>
      </c>
      <c r="F1101" s="30" t="s">
        <v>981</v>
      </c>
      <c r="G1101" s="31" t="n">
        <v>45373</v>
      </c>
      <c r="H1101" s="30" t="s">
        <v>217</v>
      </c>
      <c r="I1101" s="30" t="s">
        <v>282</v>
      </c>
      <c r="J1101" s="30" t="s">
        <v>294</v>
      </c>
      <c r="K1101" s="30" t="s">
        <v>138</v>
      </c>
      <c r="L1101" s="30" t="n">
        <v>83</v>
      </c>
      <c r="M1101" s="30" t="n">
        <v>21</v>
      </c>
      <c r="N1101" s="30" t="s">
        <v>127</v>
      </c>
      <c r="O1101" s="30" t="s">
        <v>139</v>
      </c>
      <c r="P1101" s="30" t="s">
        <v>140</v>
      </c>
      <c r="Q1101" s="32" t="n">
        <v>2412.69</v>
      </c>
      <c r="R1101" s="30" t="s">
        <v>130</v>
      </c>
      <c r="S1101" s="30" t="s">
        <v>164</v>
      </c>
      <c r="T1101" s="30" t="n">
        <v>4</v>
      </c>
      <c r="U1101" s="30" t="n">
        <f aca="false">YEAR(E1101)</f>
        <v>2024</v>
      </c>
      <c r="V1101" s="30" t="str">
        <f aca="false">TEXT(E1101,"MMM-YYYY")</f>
        <v>Mar-2024</v>
      </c>
      <c r="W1101" s="30" t="n">
        <f aca="false">MONTH(E1101)</f>
        <v>3</v>
      </c>
      <c r="X1101" s="30" t="str">
        <f aca="false">TEXT(WEEKDAY(E1101,2),"0")&amp;" - "&amp;TEXT(E1101,"dddd")</f>
        <v>4 - Thursday</v>
      </c>
      <c r="Y1101" s="30" t="str">
        <f aca="false">_xlfn.IFS(C1101&lt;18,"Child (0-17)",C1101&lt;40,"Young Adult (18-39)",C1101&lt;60,"Adult (40-59)",TRUE(),"Senior (60+)")</f>
        <v>Young Adult (18-39)</v>
      </c>
      <c r="Z1101" s="30" t="n">
        <f aca="false">ROUND(G1101-E1101,0)</f>
        <v>1</v>
      </c>
      <c r="AA1101" s="30" t="n">
        <f aca="false">L1101+M1101</f>
        <v>104</v>
      </c>
      <c r="AB1101" s="30" t="n">
        <f aca="false">IFERROR(ROUND(Q1101/AA1101,2),0)</f>
        <v>23.2</v>
      </c>
      <c r="AC1101" s="30" t="str">
        <f aca="false">IF(AND(K1101="Critical",N1101="No"),"URGENT - No Bed","Normal")</f>
        <v>Normal</v>
      </c>
      <c r="AD1101" s="34" t="n">
        <f aca="false">INDEX(Lookup_Tables!$B$3:$B$12,MATCH(H1101,Lookup_Tables!$A$3:$A$12,0))</f>
        <v>4200000</v>
      </c>
      <c r="AE1101" s="30" t="str">
        <f aca="false">INDEX(Lookup_Tables!$C$3:$C$12,MATCH(H1101,Lookup_Tables!$A$3:$A$12,0))</f>
        <v>Dr. Anil Kapoor</v>
      </c>
      <c r="AF1101" s="30" t="str">
        <f aca="false">IFERROR(INDEX(Lookup_Tables!$F$16:$F$45,MATCH(I1101,Lookup_Tables!$E$16:$E$45,0)),"N/A")</f>
        <v>EMP200</v>
      </c>
      <c r="AG1101" s="30" t="n">
        <f aca="false">_xlfn.IFS(R1101="Recovered",4,R1101="Referred",3,R1101="Admitted",2,R1101="Deceased",1,TRUE(),0)</f>
        <v>4</v>
      </c>
      <c r="AH1101" s="30" t="str">
        <f aca="false">IF(T1101&gt;=4,"Satisfied",IF(T1101&gt;=3,"Neutral","Needs Improvement"))</f>
        <v>Satisfied</v>
      </c>
    </row>
    <row r="1102" customFormat="false" ht="15" hidden="false" customHeight="false" outlineLevel="0" collapsed="false">
      <c r="A1102" s="27" t="s">
        <v>1491</v>
      </c>
      <c r="B1102" s="27" t="s">
        <v>595</v>
      </c>
      <c r="C1102" s="27" t="n">
        <v>78</v>
      </c>
      <c r="D1102" s="27" t="s">
        <v>181</v>
      </c>
      <c r="E1102" s="28" t="n">
        <v>45590</v>
      </c>
      <c r="F1102" s="27" t="s">
        <v>750</v>
      </c>
      <c r="G1102" s="28" t="n">
        <v>45591</v>
      </c>
      <c r="H1102" s="27" t="s">
        <v>161</v>
      </c>
      <c r="I1102" s="27" t="s">
        <v>162</v>
      </c>
      <c r="J1102" s="27" t="s">
        <v>648</v>
      </c>
      <c r="K1102" s="27" t="s">
        <v>156</v>
      </c>
      <c r="L1102" s="27" t="n">
        <v>34</v>
      </c>
      <c r="M1102" s="27" t="n">
        <v>51</v>
      </c>
      <c r="N1102" s="27" t="s">
        <v>127</v>
      </c>
      <c r="O1102" s="27" t="s">
        <v>128</v>
      </c>
      <c r="P1102" s="27" t="s">
        <v>187</v>
      </c>
      <c r="Q1102" s="29" t="n">
        <v>3907.64</v>
      </c>
      <c r="R1102" s="27" t="s">
        <v>130</v>
      </c>
      <c r="S1102" s="27" t="s">
        <v>141</v>
      </c>
      <c r="T1102" s="27" t="n">
        <v>4</v>
      </c>
      <c r="U1102" s="27" t="n">
        <f aca="false">YEAR(E1102)</f>
        <v>2024</v>
      </c>
      <c r="V1102" s="27" t="str">
        <f aca="false">TEXT(E1102,"MMM-YYYY")</f>
        <v>Oct-2024</v>
      </c>
      <c r="W1102" s="27" t="n">
        <f aca="false">MONTH(E1102)</f>
        <v>10</v>
      </c>
      <c r="X1102" s="27" t="str">
        <f aca="false">TEXT(WEEKDAY(E1102,2),"0")&amp;" - "&amp;TEXT(E1102,"dddd")</f>
        <v>5 - Friday</v>
      </c>
      <c r="Y1102" s="27" t="str">
        <f aca="false">_xlfn.IFS(C1102&lt;18,"Child (0-17)",C1102&lt;40,"Young Adult (18-39)",C1102&lt;60,"Adult (40-59)",TRUE(),"Senior (60+)")</f>
        <v>Senior (60+)</v>
      </c>
      <c r="Z1102" s="27" t="n">
        <f aca="false">ROUND(G1102-E1102,0)</f>
        <v>1</v>
      </c>
      <c r="AA1102" s="27" t="n">
        <f aca="false">L1102+M1102</f>
        <v>85</v>
      </c>
      <c r="AB1102" s="27" t="n">
        <f aca="false">IFERROR(ROUND(Q1102/AA1102,2),0)</f>
        <v>45.97</v>
      </c>
      <c r="AC1102" s="27" t="str">
        <f aca="false">IF(AND(K1102="Critical",N1102="No"),"URGENT - No Bed","Normal")</f>
        <v>Normal</v>
      </c>
      <c r="AD1102" s="33" t="n">
        <f aca="false">INDEX(Lookup_Tables!$B$3:$B$12,MATCH(H1102,Lookup_Tables!$A$3:$A$12,0))</f>
        <v>3600000</v>
      </c>
      <c r="AE1102" s="27" t="str">
        <f aca="false">INDEX(Lookup_Tables!$C$3:$C$12,MATCH(H1102,Lookup_Tables!$A$3:$A$12,0))</f>
        <v>Dr. Sameer Joshi</v>
      </c>
      <c r="AF1102" s="27" t="str">
        <f aca="false">IFERROR(INDEX(Lookup_Tables!$F$16:$F$45,MATCH(I1102,Lookup_Tables!$E$16:$E$45,0)),"N/A")</f>
        <v>EMP222</v>
      </c>
      <c r="AG1102" s="27" t="n">
        <f aca="false">_xlfn.IFS(R1102="Recovered",4,R1102="Referred",3,R1102="Admitted",2,R1102="Deceased",1,TRUE(),0)</f>
        <v>4</v>
      </c>
      <c r="AH1102" s="27" t="str">
        <f aca="false">IF(T1102&gt;=4,"Satisfied",IF(T1102&gt;=3,"Neutral","Needs Improvement"))</f>
        <v>Satisfied</v>
      </c>
    </row>
    <row r="1103" customFormat="false" ht="15" hidden="false" customHeight="false" outlineLevel="0" collapsed="false">
      <c r="A1103" s="30" t="s">
        <v>3891</v>
      </c>
      <c r="B1103" s="30" t="s">
        <v>2471</v>
      </c>
      <c r="C1103" s="30" t="n">
        <v>56</v>
      </c>
      <c r="D1103" s="30" t="s">
        <v>181</v>
      </c>
      <c r="E1103" s="31" t="n">
        <v>45294</v>
      </c>
      <c r="F1103" s="30" t="s">
        <v>771</v>
      </c>
      <c r="G1103" s="31" t="n">
        <v>45299</v>
      </c>
      <c r="H1103" s="30" t="s">
        <v>168</v>
      </c>
      <c r="I1103" s="30" t="s">
        <v>366</v>
      </c>
      <c r="J1103" s="30" t="s">
        <v>170</v>
      </c>
      <c r="K1103" s="30" t="s">
        <v>126</v>
      </c>
      <c r="L1103" s="30" t="n">
        <v>5</v>
      </c>
      <c r="M1103" s="30" t="n">
        <v>64</v>
      </c>
      <c r="N1103" s="30" t="s">
        <v>127</v>
      </c>
      <c r="O1103" s="30" t="s">
        <v>128</v>
      </c>
      <c r="P1103" s="30" t="s">
        <v>129</v>
      </c>
      <c r="Q1103" s="32" t="n">
        <v>7245.16</v>
      </c>
      <c r="R1103" s="30" t="s">
        <v>130</v>
      </c>
      <c r="S1103" s="30" t="s">
        <v>192</v>
      </c>
      <c r="T1103" s="30" t="n">
        <v>3</v>
      </c>
      <c r="U1103" s="30" t="n">
        <f aca="false">YEAR(E1103)</f>
        <v>2024</v>
      </c>
      <c r="V1103" s="30" t="str">
        <f aca="false">TEXT(E1103,"MMM-YYYY")</f>
        <v>Jan-2024</v>
      </c>
      <c r="W1103" s="30" t="n">
        <f aca="false">MONTH(E1103)</f>
        <v>1</v>
      </c>
      <c r="X1103" s="30" t="str">
        <f aca="false">TEXT(WEEKDAY(E1103,2),"0")&amp;" - "&amp;TEXT(E1103,"dddd")</f>
        <v>3 - Wednesday</v>
      </c>
      <c r="Y1103" s="30" t="str">
        <f aca="false">_xlfn.IFS(C1103&lt;18,"Child (0-17)",C1103&lt;40,"Young Adult (18-39)",C1103&lt;60,"Adult (40-59)",TRUE(),"Senior (60+)")</f>
        <v>Adult (40-59)</v>
      </c>
      <c r="Z1103" s="30" t="n">
        <f aca="false">ROUND(G1103-E1103,0)</f>
        <v>5</v>
      </c>
      <c r="AA1103" s="30" t="n">
        <f aca="false">L1103+M1103</f>
        <v>69</v>
      </c>
      <c r="AB1103" s="30" t="n">
        <f aca="false">IFERROR(ROUND(Q1103/AA1103,2),0)</f>
        <v>105</v>
      </c>
      <c r="AC1103" s="30" t="str">
        <f aca="false">IF(AND(K1103="Critical",N1103="No"),"URGENT - No Bed","Normal")</f>
        <v>Normal</v>
      </c>
      <c r="AD1103" s="34" t="n">
        <f aca="false">INDEX(Lookup_Tables!$B$3:$B$12,MATCH(H1103,Lookup_Tables!$A$3:$A$12,0))</f>
        <v>4400000</v>
      </c>
      <c r="AE1103" s="30" t="str">
        <f aca="false">INDEX(Lookup_Tables!$C$3:$C$12,MATCH(H1103,Lookup_Tables!$A$3:$A$12,0))</f>
        <v>Dr. Neha Chopra</v>
      </c>
      <c r="AF1103" s="30" t="str">
        <f aca="false">IFERROR(INDEX(Lookup_Tables!$F$16:$F$45,MATCH(I1103,Lookup_Tables!$E$16:$E$45,0)),"N/A")</f>
        <v>EMP218</v>
      </c>
      <c r="AG1103" s="30" t="n">
        <f aca="false">_xlfn.IFS(R1103="Recovered",4,R1103="Referred",3,R1103="Admitted",2,R1103="Deceased",1,TRUE(),0)</f>
        <v>4</v>
      </c>
      <c r="AH1103" s="30" t="str">
        <f aca="false">IF(T1103&gt;=4,"Satisfied",IF(T1103&gt;=3,"Neutral","Needs Improvement"))</f>
        <v>Neutral</v>
      </c>
    </row>
    <row r="1104" customFormat="false" ht="15" hidden="false" customHeight="false" outlineLevel="0" collapsed="false">
      <c r="A1104" s="27" t="s">
        <v>5055</v>
      </c>
      <c r="B1104" s="27" t="s">
        <v>3308</v>
      </c>
      <c r="C1104" s="27" t="n">
        <v>22</v>
      </c>
      <c r="D1104" s="27" t="s">
        <v>181</v>
      </c>
      <c r="E1104" s="28" t="n">
        <v>45639</v>
      </c>
      <c r="F1104" s="27" t="s">
        <v>261</v>
      </c>
      <c r="G1104" s="28" t="n">
        <v>45644</v>
      </c>
      <c r="H1104" s="27" t="s">
        <v>135</v>
      </c>
      <c r="I1104" s="27" t="s">
        <v>278</v>
      </c>
      <c r="J1104" s="27" t="s">
        <v>137</v>
      </c>
      <c r="K1104" s="27" t="s">
        <v>126</v>
      </c>
      <c r="L1104" s="27" t="n">
        <v>33</v>
      </c>
      <c r="M1104" s="27" t="n">
        <v>86</v>
      </c>
      <c r="N1104" s="27" t="s">
        <v>127</v>
      </c>
      <c r="O1104" s="27" t="s">
        <v>149</v>
      </c>
      <c r="P1104" s="27" t="s">
        <v>187</v>
      </c>
      <c r="Q1104" s="29" t="n">
        <v>7131.98</v>
      </c>
      <c r="R1104" s="27" t="s">
        <v>172</v>
      </c>
      <c r="S1104" s="27" t="s">
        <v>141</v>
      </c>
      <c r="T1104" s="27" t="n">
        <v>3</v>
      </c>
      <c r="U1104" s="27" t="n">
        <f aca="false">YEAR(E1104)</f>
        <v>2024</v>
      </c>
      <c r="V1104" s="27" t="str">
        <f aca="false">TEXT(E1104,"MMM-YYYY")</f>
        <v>Dec-2024</v>
      </c>
      <c r="W1104" s="27" t="n">
        <f aca="false">MONTH(E1104)</f>
        <v>12</v>
      </c>
      <c r="X1104" s="27" t="str">
        <f aca="false">TEXT(WEEKDAY(E1104,2),"0")&amp;" - "&amp;TEXT(E1104,"dddd")</f>
        <v>5 - Friday</v>
      </c>
      <c r="Y1104" s="27" t="str">
        <f aca="false">_xlfn.IFS(C1104&lt;18,"Child (0-17)",C1104&lt;40,"Young Adult (18-39)",C1104&lt;60,"Adult (40-59)",TRUE(),"Senior (60+)")</f>
        <v>Young Adult (18-39)</v>
      </c>
      <c r="Z1104" s="27" t="n">
        <f aca="false">ROUND(G1104-E1104,0)</f>
        <v>5</v>
      </c>
      <c r="AA1104" s="27" t="n">
        <f aca="false">L1104+M1104</f>
        <v>119</v>
      </c>
      <c r="AB1104" s="27" t="n">
        <f aca="false">IFERROR(ROUND(Q1104/AA1104,2),0)</f>
        <v>59.93</v>
      </c>
      <c r="AC1104" s="27" t="str">
        <f aca="false">IF(AND(K1104="Critical",N1104="No"),"URGENT - No Bed","Normal")</f>
        <v>Normal</v>
      </c>
      <c r="AD1104" s="33" t="n">
        <f aca="false">INDEX(Lookup_Tables!$B$3:$B$12,MATCH(H1104,Lookup_Tables!$A$3:$A$12,0))</f>
        <v>4600000</v>
      </c>
      <c r="AE1104" s="27" t="str">
        <f aca="false">INDEX(Lookup_Tables!$C$3:$C$12,MATCH(H1104,Lookup_Tables!$A$3:$A$12,0))</f>
        <v>Dr. Farhan Khan</v>
      </c>
      <c r="AF1104" s="27" t="str">
        <f aca="false">IFERROR(INDEX(Lookup_Tables!$F$16:$F$45,MATCH(I1104,Lookup_Tables!$E$16:$E$45,0)),"N/A")</f>
        <v>EMP208</v>
      </c>
      <c r="AG1104" s="27" t="n">
        <f aca="false">_xlfn.IFS(R1104="Recovered",4,R1104="Referred",3,R1104="Admitted",2,R1104="Deceased",1,TRUE(),0)</f>
        <v>2</v>
      </c>
      <c r="AH1104" s="27" t="str">
        <f aca="false">IF(T1104&gt;=4,"Satisfied",IF(T1104&gt;=3,"Neutral","Needs Improvement"))</f>
        <v>Neutral</v>
      </c>
    </row>
    <row r="1105" customFormat="false" ht="15" hidden="false" customHeight="false" outlineLevel="0" collapsed="false">
      <c r="A1105" s="30" t="s">
        <v>514</v>
      </c>
      <c r="B1105" s="30" t="s">
        <v>515</v>
      </c>
      <c r="C1105" s="30" t="n">
        <v>71</v>
      </c>
      <c r="D1105" s="30" t="s">
        <v>181</v>
      </c>
      <c r="E1105" s="31" t="n">
        <v>45410</v>
      </c>
      <c r="F1105" s="30" t="s">
        <v>516</v>
      </c>
      <c r="G1105" s="31" t="n">
        <v>45416</v>
      </c>
      <c r="H1105" s="30" t="s">
        <v>161</v>
      </c>
      <c r="I1105" s="30" t="s">
        <v>162</v>
      </c>
      <c r="J1105" s="30" t="s">
        <v>258</v>
      </c>
      <c r="K1105" s="30" t="s">
        <v>126</v>
      </c>
      <c r="L1105" s="30" t="n">
        <v>28</v>
      </c>
      <c r="M1105" s="30" t="n">
        <v>90</v>
      </c>
      <c r="N1105" s="30" t="s">
        <v>186</v>
      </c>
      <c r="O1105" s="30" t="s">
        <v>128</v>
      </c>
      <c r="P1105" s="30" t="s">
        <v>129</v>
      </c>
      <c r="Q1105" s="32" t="n">
        <v>8816.61</v>
      </c>
      <c r="R1105" s="30" t="s">
        <v>268</v>
      </c>
      <c r="S1105" s="30" t="s">
        <v>197</v>
      </c>
      <c r="T1105" s="30" t="n">
        <v>3</v>
      </c>
      <c r="U1105" s="30" t="n">
        <f aca="false">YEAR(E1105)</f>
        <v>2024</v>
      </c>
      <c r="V1105" s="30" t="str">
        <f aca="false">TEXT(E1105,"MMM-YYYY")</f>
        <v>Apr-2024</v>
      </c>
      <c r="W1105" s="30" t="n">
        <f aca="false">MONTH(E1105)</f>
        <v>4</v>
      </c>
      <c r="X1105" s="30" t="str">
        <f aca="false">TEXT(WEEKDAY(E1105,2),"0")&amp;" - "&amp;TEXT(E1105,"dddd")</f>
        <v>7 - Sunday</v>
      </c>
      <c r="Y1105" s="30" t="str">
        <f aca="false">_xlfn.IFS(C1105&lt;18,"Child (0-17)",C1105&lt;40,"Young Adult (18-39)",C1105&lt;60,"Adult (40-59)",TRUE(),"Senior (60+)")</f>
        <v>Senior (60+)</v>
      </c>
      <c r="Z1105" s="30" t="n">
        <f aca="false">ROUND(G1105-E1105,0)</f>
        <v>6</v>
      </c>
      <c r="AA1105" s="30" t="n">
        <f aca="false">L1105+M1105</f>
        <v>118</v>
      </c>
      <c r="AB1105" s="30" t="n">
        <f aca="false">IFERROR(ROUND(Q1105/AA1105,2),0)</f>
        <v>74.72</v>
      </c>
      <c r="AC1105" s="30" t="str">
        <f aca="false">IF(AND(K1105="Critical",N1105="No"),"URGENT - No Bed","Normal")</f>
        <v>Normal</v>
      </c>
      <c r="AD1105" s="34" t="n">
        <f aca="false">INDEX(Lookup_Tables!$B$3:$B$12,MATCH(H1105,Lookup_Tables!$A$3:$A$12,0))</f>
        <v>3600000</v>
      </c>
      <c r="AE1105" s="30" t="str">
        <f aca="false">INDEX(Lookup_Tables!$C$3:$C$12,MATCH(H1105,Lookup_Tables!$A$3:$A$12,0))</f>
        <v>Dr. Sameer Joshi</v>
      </c>
      <c r="AF1105" s="30" t="str">
        <f aca="false">IFERROR(INDEX(Lookup_Tables!$F$16:$F$45,MATCH(I1105,Lookup_Tables!$E$16:$E$45,0)),"N/A")</f>
        <v>EMP222</v>
      </c>
      <c r="AG1105" s="30" t="n">
        <f aca="false">_xlfn.IFS(R1105="Recovered",4,R1105="Referred",3,R1105="Admitted",2,R1105="Deceased",1,TRUE(),0)</f>
        <v>3</v>
      </c>
      <c r="AH1105" s="30" t="str">
        <f aca="false">IF(T1105&gt;=4,"Satisfied",IF(T1105&gt;=3,"Neutral","Needs Improvement"))</f>
        <v>Neutral</v>
      </c>
    </row>
    <row r="1106" customFormat="false" ht="15" hidden="false" customHeight="false" outlineLevel="0" collapsed="false">
      <c r="A1106" s="27" t="s">
        <v>1766</v>
      </c>
      <c r="B1106" s="27" t="s">
        <v>1767</v>
      </c>
      <c r="C1106" s="27" t="n">
        <v>35</v>
      </c>
      <c r="D1106" s="27" t="s">
        <v>121</v>
      </c>
      <c r="E1106" s="28" t="n">
        <v>45350</v>
      </c>
      <c r="F1106" s="27" t="s">
        <v>414</v>
      </c>
      <c r="G1106" s="28" t="n">
        <v>45350</v>
      </c>
      <c r="H1106" s="27" t="s">
        <v>161</v>
      </c>
      <c r="I1106" s="27" t="s">
        <v>162</v>
      </c>
      <c r="J1106" s="27" t="s">
        <v>648</v>
      </c>
      <c r="K1106" s="27" t="s">
        <v>138</v>
      </c>
      <c r="L1106" s="27" t="n">
        <v>75</v>
      </c>
      <c r="M1106" s="27" t="n">
        <v>37</v>
      </c>
      <c r="N1106" s="27" t="s">
        <v>127</v>
      </c>
      <c r="O1106" s="27" t="s">
        <v>128</v>
      </c>
      <c r="P1106" s="27" t="s">
        <v>140</v>
      </c>
      <c r="Q1106" s="29" t="n">
        <v>990.05</v>
      </c>
      <c r="R1106" s="27" t="s">
        <v>172</v>
      </c>
      <c r="S1106" s="27" t="s">
        <v>157</v>
      </c>
      <c r="T1106" s="27" t="n">
        <v>3</v>
      </c>
      <c r="U1106" s="27" t="n">
        <f aca="false">YEAR(E1106)</f>
        <v>2024</v>
      </c>
      <c r="V1106" s="27" t="str">
        <f aca="false">TEXT(E1106,"MMM-YYYY")</f>
        <v>Feb-2024</v>
      </c>
      <c r="W1106" s="27" t="n">
        <f aca="false">MONTH(E1106)</f>
        <v>2</v>
      </c>
      <c r="X1106" s="27" t="str">
        <f aca="false">TEXT(WEEKDAY(E1106,2),"0")&amp;" - "&amp;TEXT(E1106,"dddd")</f>
        <v>3 - Wednesday</v>
      </c>
      <c r="Y1106" s="27" t="str">
        <f aca="false">_xlfn.IFS(C1106&lt;18,"Child (0-17)",C1106&lt;40,"Young Adult (18-39)",C1106&lt;60,"Adult (40-59)",TRUE(),"Senior (60+)")</f>
        <v>Young Adult (18-39)</v>
      </c>
      <c r="Z1106" s="27" t="n">
        <f aca="false">ROUND(G1106-E1106,0)</f>
        <v>0</v>
      </c>
      <c r="AA1106" s="27" t="n">
        <f aca="false">L1106+M1106</f>
        <v>112</v>
      </c>
      <c r="AB1106" s="27" t="n">
        <f aca="false">IFERROR(ROUND(Q1106/AA1106,2),0)</f>
        <v>8.84</v>
      </c>
      <c r="AC1106" s="27" t="str">
        <f aca="false">IF(AND(K1106="Critical",N1106="No"),"URGENT - No Bed","Normal")</f>
        <v>Normal</v>
      </c>
      <c r="AD1106" s="33" t="n">
        <f aca="false">INDEX(Lookup_Tables!$B$3:$B$12,MATCH(H1106,Lookup_Tables!$A$3:$A$12,0))</f>
        <v>3600000</v>
      </c>
      <c r="AE1106" s="27" t="str">
        <f aca="false">INDEX(Lookup_Tables!$C$3:$C$12,MATCH(H1106,Lookup_Tables!$A$3:$A$12,0))</f>
        <v>Dr. Sameer Joshi</v>
      </c>
      <c r="AF1106" s="27" t="str">
        <f aca="false">IFERROR(INDEX(Lookup_Tables!$F$16:$F$45,MATCH(I1106,Lookup_Tables!$E$16:$E$45,0)),"N/A")</f>
        <v>EMP222</v>
      </c>
      <c r="AG1106" s="27" t="n">
        <f aca="false">_xlfn.IFS(R1106="Recovered",4,R1106="Referred",3,R1106="Admitted",2,R1106="Deceased",1,TRUE(),0)</f>
        <v>2</v>
      </c>
      <c r="AH1106" s="27" t="str">
        <f aca="false">IF(T1106&gt;=4,"Satisfied",IF(T1106&gt;=3,"Neutral","Needs Improvement"))</f>
        <v>Neutral</v>
      </c>
    </row>
    <row r="1107" customFormat="false" ht="15" hidden="false" customHeight="false" outlineLevel="0" collapsed="false">
      <c r="A1107" s="30" t="s">
        <v>4931</v>
      </c>
      <c r="B1107" s="30" t="s">
        <v>1817</v>
      </c>
      <c r="C1107" s="30" t="n">
        <v>16</v>
      </c>
      <c r="D1107" s="30" t="s">
        <v>121</v>
      </c>
      <c r="E1107" s="31" t="n">
        <v>45542</v>
      </c>
      <c r="F1107" s="30" t="s">
        <v>2235</v>
      </c>
      <c r="G1107" s="31" t="n">
        <v>45545</v>
      </c>
      <c r="H1107" s="30" t="s">
        <v>135</v>
      </c>
      <c r="I1107" s="30" t="s">
        <v>136</v>
      </c>
      <c r="J1107" s="30" t="s">
        <v>618</v>
      </c>
      <c r="K1107" s="30" t="s">
        <v>156</v>
      </c>
      <c r="L1107" s="30" t="n">
        <v>47</v>
      </c>
      <c r="M1107" s="30" t="n">
        <v>57</v>
      </c>
      <c r="N1107" s="30" t="s">
        <v>186</v>
      </c>
      <c r="O1107" s="30" t="s">
        <v>139</v>
      </c>
      <c r="P1107" s="30" t="s">
        <v>187</v>
      </c>
      <c r="Q1107" s="32" t="n">
        <v>4315.66</v>
      </c>
      <c r="R1107" s="30" t="s">
        <v>172</v>
      </c>
      <c r="S1107" s="30" t="s">
        <v>197</v>
      </c>
      <c r="T1107" s="30" t="n">
        <v>4</v>
      </c>
      <c r="U1107" s="30" t="n">
        <f aca="false">YEAR(E1107)</f>
        <v>2024</v>
      </c>
      <c r="V1107" s="30" t="str">
        <f aca="false">TEXT(E1107,"MMM-YYYY")</f>
        <v>Sep-2024</v>
      </c>
      <c r="W1107" s="30" t="n">
        <f aca="false">MONTH(E1107)</f>
        <v>9</v>
      </c>
      <c r="X1107" s="30" t="str">
        <f aca="false">TEXT(WEEKDAY(E1107,2),"0")&amp;" - "&amp;TEXT(E1107,"dddd")</f>
        <v>6 - Saturday</v>
      </c>
      <c r="Y1107" s="30" t="str">
        <f aca="false">_xlfn.IFS(C1107&lt;18,"Child (0-17)",C1107&lt;40,"Young Adult (18-39)",C1107&lt;60,"Adult (40-59)",TRUE(),"Senior (60+)")</f>
        <v>Child (0-17)</v>
      </c>
      <c r="Z1107" s="30" t="n">
        <f aca="false">ROUND(G1107-E1107,0)</f>
        <v>3</v>
      </c>
      <c r="AA1107" s="30" t="n">
        <f aca="false">L1107+M1107</f>
        <v>104</v>
      </c>
      <c r="AB1107" s="30" t="n">
        <f aca="false">IFERROR(ROUND(Q1107/AA1107,2),0)</f>
        <v>41.5</v>
      </c>
      <c r="AC1107" s="30" t="str">
        <f aca="false">IF(AND(K1107="Critical",N1107="No"),"URGENT - No Bed","Normal")</f>
        <v>Normal</v>
      </c>
      <c r="AD1107" s="34" t="n">
        <f aca="false">INDEX(Lookup_Tables!$B$3:$B$12,MATCH(H1107,Lookup_Tables!$A$3:$A$12,0))</f>
        <v>4600000</v>
      </c>
      <c r="AE1107" s="30" t="str">
        <f aca="false">INDEX(Lookup_Tables!$C$3:$C$12,MATCH(H1107,Lookup_Tables!$A$3:$A$12,0))</f>
        <v>Dr. Farhan Khan</v>
      </c>
      <c r="AF1107" s="30" t="str">
        <f aca="false">IFERROR(INDEX(Lookup_Tables!$F$16:$F$45,MATCH(I1107,Lookup_Tables!$E$16:$E$45,0)),"N/A")</f>
        <v>EMP206</v>
      </c>
      <c r="AG1107" s="30" t="n">
        <f aca="false">_xlfn.IFS(R1107="Recovered",4,R1107="Referred",3,R1107="Admitted",2,R1107="Deceased",1,TRUE(),0)</f>
        <v>2</v>
      </c>
      <c r="AH1107" s="30" t="str">
        <f aca="false">IF(T1107&gt;=4,"Satisfied",IF(T1107&gt;=3,"Neutral","Needs Improvement"))</f>
        <v>Satisfied</v>
      </c>
    </row>
    <row r="1108" customFormat="false" ht="15" hidden="false" customHeight="false" outlineLevel="0" collapsed="false">
      <c r="A1108" s="27" t="s">
        <v>846</v>
      </c>
      <c r="B1108" s="27" t="s">
        <v>847</v>
      </c>
      <c r="C1108" s="27" t="n">
        <v>59</v>
      </c>
      <c r="D1108" s="27" t="s">
        <v>121</v>
      </c>
      <c r="E1108" s="28" t="n">
        <v>45532</v>
      </c>
      <c r="F1108" s="27" t="s">
        <v>848</v>
      </c>
      <c r="G1108" s="28" t="n">
        <v>45532</v>
      </c>
      <c r="H1108" s="27" t="s">
        <v>236</v>
      </c>
      <c r="I1108" s="27" t="s">
        <v>266</v>
      </c>
      <c r="J1108" s="27" t="s">
        <v>238</v>
      </c>
      <c r="K1108" s="27" t="s">
        <v>156</v>
      </c>
      <c r="L1108" s="27" t="n">
        <v>63</v>
      </c>
      <c r="M1108" s="27" t="n">
        <v>79</v>
      </c>
      <c r="N1108" s="27" t="s">
        <v>186</v>
      </c>
      <c r="O1108" s="27" t="s">
        <v>128</v>
      </c>
      <c r="P1108" s="27" t="s">
        <v>140</v>
      </c>
      <c r="Q1108" s="29" t="n">
        <v>3319.34</v>
      </c>
      <c r="R1108" s="27" t="s">
        <v>268</v>
      </c>
      <c r="S1108" s="27" t="s">
        <v>197</v>
      </c>
      <c r="T1108" s="27" t="n">
        <v>3</v>
      </c>
      <c r="U1108" s="27" t="n">
        <f aca="false">YEAR(E1108)</f>
        <v>2024</v>
      </c>
      <c r="V1108" s="27" t="str">
        <f aca="false">TEXT(E1108,"MMM-YYYY")</f>
        <v>Aug-2024</v>
      </c>
      <c r="W1108" s="27" t="n">
        <f aca="false">MONTH(E1108)</f>
        <v>8</v>
      </c>
      <c r="X1108" s="27" t="str">
        <f aca="false">TEXT(WEEKDAY(E1108,2),"0")&amp;" - "&amp;TEXT(E1108,"dddd")</f>
        <v>3 - Wednesday</v>
      </c>
      <c r="Y1108" s="27" t="str">
        <f aca="false">_xlfn.IFS(C1108&lt;18,"Child (0-17)",C1108&lt;40,"Young Adult (18-39)",C1108&lt;60,"Adult (40-59)",TRUE(),"Senior (60+)")</f>
        <v>Adult (40-59)</v>
      </c>
      <c r="Z1108" s="27" t="n">
        <f aca="false">ROUND(G1108-E1108,0)</f>
        <v>0</v>
      </c>
      <c r="AA1108" s="27" t="n">
        <f aca="false">L1108+M1108</f>
        <v>142</v>
      </c>
      <c r="AB1108" s="27" t="n">
        <f aca="false">IFERROR(ROUND(Q1108/AA1108,2),0)</f>
        <v>23.38</v>
      </c>
      <c r="AC1108" s="27" t="str">
        <f aca="false">IF(AND(K1108="Critical",N1108="No"),"URGENT - No Bed","Normal")</f>
        <v>Normal</v>
      </c>
      <c r="AD1108" s="33" t="n">
        <f aca="false">INDEX(Lookup_Tables!$B$3:$B$12,MATCH(H1108,Lookup_Tables!$A$3:$A$12,0))</f>
        <v>3900000</v>
      </c>
      <c r="AE1108" s="27" t="str">
        <f aca="false">INDEX(Lookup_Tables!$C$3:$C$12,MATCH(H1108,Lookup_Tables!$A$3:$A$12,0))</f>
        <v>Dr. Rina Mehta</v>
      </c>
      <c r="AF1108" s="27" t="str">
        <f aca="false">IFERROR(INDEX(Lookup_Tables!$F$16:$F$45,MATCH(I1108,Lookup_Tables!$E$16:$E$45,0)),"N/A")</f>
        <v>EMP217</v>
      </c>
      <c r="AG1108" s="27" t="n">
        <f aca="false">_xlfn.IFS(R1108="Recovered",4,R1108="Referred",3,R1108="Admitted",2,R1108="Deceased",1,TRUE(),0)</f>
        <v>3</v>
      </c>
      <c r="AH1108" s="27" t="str">
        <f aca="false">IF(T1108&gt;=4,"Satisfied",IF(T1108&gt;=3,"Neutral","Needs Improvement"))</f>
        <v>Neutral</v>
      </c>
    </row>
    <row r="1109" customFormat="false" ht="15" hidden="false" customHeight="false" outlineLevel="0" collapsed="false">
      <c r="A1109" s="30" t="s">
        <v>3928</v>
      </c>
      <c r="B1109" s="30" t="s">
        <v>485</v>
      </c>
      <c r="C1109" s="30" t="n">
        <v>32</v>
      </c>
      <c r="D1109" s="30" t="s">
        <v>121</v>
      </c>
      <c r="E1109" s="31" t="n">
        <v>45537</v>
      </c>
      <c r="F1109" s="30" t="s">
        <v>791</v>
      </c>
      <c r="G1109" s="31" t="n">
        <v>45538</v>
      </c>
      <c r="H1109" s="30" t="s">
        <v>206</v>
      </c>
      <c r="I1109" s="30" t="s">
        <v>207</v>
      </c>
      <c r="J1109" s="30" t="s">
        <v>208</v>
      </c>
      <c r="K1109" s="30" t="s">
        <v>138</v>
      </c>
      <c r="L1109" s="30" t="n">
        <v>85</v>
      </c>
      <c r="M1109" s="30" t="n">
        <v>19</v>
      </c>
      <c r="N1109" s="30" t="s">
        <v>127</v>
      </c>
      <c r="O1109" s="30" t="s">
        <v>171</v>
      </c>
      <c r="P1109" s="30" t="s">
        <v>140</v>
      </c>
      <c r="Q1109" s="32" t="n">
        <v>587.44</v>
      </c>
      <c r="R1109" s="30" t="s">
        <v>130</v>
      </c>
      <c r="S1109" s="30" t="s">
        <v>178</v>
      </c>
      <c r="T1109" s="30" t="n">
        <v>4</v>
      </c>
      <c r="U1109" s="30" t="n">
        <f aca="false">YEAR(E1109)</f>
        <v>2024</v>
      </c>
      <c r="V1109" s="30" t="str">
        <f aca="false">TEXT(E1109,"MMM-YYYY")</f>
        <v>Sep-2024</v>
      </c>
      <c r="W1109" s="30" t="n">
        <f aca="false">MONTH(E1109)</f>
        <v>9</v>
      </c>
      <c r="X1109" s="30" t="str">
        <f aca="false">TEXT(WEEKDAY(E1109,2),"0")&amp;" - "&amp;TEXT(E1109,"dddd")</f>
        <v>1 - Monday</v>
      </c>
      <c r="Y1109" s="30" t="str">
        <f aca="false">_xlfn.IFS(C1109&lt;18,"Child (0-17)",C1109&lt;40,"Young Adult (18-39)",C1109&lt;60,"Adult (40-59)",TRUE(),"Senior (60+)")</f>
        <v>Young Adult (18-39)</v>
      </c>
      <c r="Z1109" s="30" t="n">
        <f aca="false">ROUND(G1109-E1109,0)</f>
        <v>1</v>
      </c>
      <c r="AA1109" s="30" t="n">
        <f aca="false">L1109+M1109</f>
        <v>104</v>
      </c>
      <c r="AB1109" s="30" t="n">
        <f aca="false">IFERROR(ROUND(Q1109/AA1109,2),0)</f>
        <v>5.65</v>
      </c>
      <c r="AC1109" s="30" t="str">
        <f aca="false">IF(AND(K1109="Critical",N1109="No"),"URGENT - No Bed","Normal")</f>
        <v>Normal</v>
      </c>
      <c r="AD1109" s="34" t="n">
        <f aca="false">INDEX(Lookup_Tables!$B$3:$B$12,MATCH(H1109,Lookup_Tables!$A$3:$A$12,0))</f>
        <v>2800000</v>
      </c>
      <c r="AE1109" s="30" t="str">
        <f aca="false">INDEX(Lookup_Tables!$C$3:$C$12,MATCH(H1109,Lookup_Tables!$A$3:$A$12,0))</f>
        <v>Dr. Suresh Nair</v>
      </c>
      <c r="AF1109" s="30" t="str">
        <f aca="false">IFERROR(INDEX(Lookup_Tables!$F$16:$F$45,MATCH(I1109,Lookup_Tables!$E$16:$E$45,0)),"N/A")</f>
        <v>EMP209</v>
      </c>
      <c r="AG1109" s="30" t="n">
        <f aca="false">_xlfn.IFS(R1109="Recovered",4,R1109="Referred",3,R1109="Admitted",2,R1109="Deceased",1,TRUE(),0)</f>
        <v>4</v>
      </c>
      <c r="AH1109" s="30" t="str">
        <f aca="false">IF(T1109&gt;=4,"Satisfied",IF(T1109&gt;=3,"Neutral","Needs Improvement"))</f>
        <v>Satisfied</v>
      </c>
    </row>
    <row r="1110" customFormat="false" ht="15" hidden="false" customHeight="false" outlineLevel="0" collapsed="false">
      <c r="A1110" s="27" t="s">
        <v>4003</v>
      </c>
      <c r="B1110" s="27" t="s">
        <v>3976</v>
      </c>
      <c r="C1110" s="27" t="n">
        <v>33</v>
      </c>
      <c r="D1110" s="27" t="s">
        <v>121</v>
      </c>
      <c r="E1110" s="28" t="n">
        <v>45612</v>
      </c>
      <c r="F1110" s="27" t="s">
        <v>299</v>
      </c>
      <c r="G1110" s="28" t="n">
        <v>45612</v>
      </c>
      <c r="H1110" s="27" t="s">
        <v>161</v>
      </c>
      <c r="I1110" s="27" t="s">
        <v>320</v>
      </c>
      <c r="J1110" s="27" t="s">
        <v>163</v>
      </c>
      <c r="K1110" s="27" t="s">
        <v>138</v>
      </c>
      <c r="L1110" s="27" t="n">
        <v>82</v>
      </c>
      <c r="M1110" s="27" t="n">
        <v>23</v>
      </c>
      <c r="N1110" s="27" t="s">
        <v>127</v>
      </c>
      <c r="O1110" s="27" t="s">
        <v>171</v>
      </c>
      <c r="P1110" s="27" t="s">
        <v>187</v>
      </c>
      <c r="Q1110" s="29" t="n">
        <v>777.08</v>
      </c>
      <c r="R1110" s="27" t="s">
        <v>268</v>
      </c>
      <c r="S1110" s="27" t="s">
        <v>151</v>
      </c>
      <c r="T1110" s="27" t="n">
        <v>3</v>
      </c>
      <c r="U1110" s="27" t="n">
        <f aca="false">YEAR(E1110)</f>
        <v>2024</v>
      </c>
      <c r="V1110" s="27" t="str">
        <f aca="false">TEXT(E1110,"MMM-YYYY")</f>
        <v>Nov-2024</v>
      </c>
      <c r="W1110" s="27" t="n">
        <f aca="false">MONTH(E1110)</f>
        <v>11</v>
      </c>
      <c r="X1110" s="27" t="str">
        <f aca="false">TEXT(WEEKDAY(E1110,2),"0")&amp;" - "&amp;TEXT(E1110,"dddd")</f>
        <v>6 - Saturday</v>
      </c>
      <c r="Y1110" s="27" t="str">
        <f aca="false">_xlfn.IFS(C1110&lt;18,"Child (0-17)",C1110&lt;40,"Young Adult (18-39)",C1110&lt;60,"Adult (40-59)",TRUE(),"Senior (60+)")</f>
        <v>Young Adult (18-39)</v>
      </c>
      <c r="Z1110" s="27" t="n">
        <f aca="false">ROUND(G1110-E1110,0)</f>
        <v>0</v>
      </c>
      <c r="AA1110" s="27" t="n">
        <f aca="false">L1110+M1110</f>
        <v>105</v>
      </c>
      <c r="AB1110" s="27" t="n">
        <f aca="false">IFERROR(ROUND(Q1110/AA1110,2),0)</f>
        <v>7.4</v>
      </c>
      <c r="AC1110" s="27" t="str">
        <f aca="false">IF(AND(K1110="Critical",N1110="No"),"URGENT - No Bed","Normal")</f>
        <v>Normal</v>
      </c>
      <c r="AD1110" s="33" t="n">
        <f aca="false">INDEX(Lookup_Tables!$B$3:$B$12,MATCH(H1110,Lookup_Tables!$A$3:$A$12,0))</f>
        <v>3600000</v>
      </c>
      <c r="AE1110" s="27" t="str">
        <f aca="false">INDEX(Lookup_Tables!$C$3:$C$12,MATCH(H1110,Lookup_Tables!$A$3:$A$12,0))</f>
        <v>Dr. Sameer Joshi</v>
      </c>
      <c r="AF1110" s="27" t="str">
        <f aca="false">IFERROR(INDEX(Lookup_Tables!$F$16:$F$45,MATCH(I1110,Lookup_Tables!$E$16:$E$45,0)),"N/A")</f>
        <v>EMP223</v>
      </c>
      <c r="AG1110" s="27" t="n">
        <f aca="false">_xlfn.IFS(R1110="Recovered",4,R1110="Referred",3,R1110="Admitted",2,R1110="Deceased",1,TRUE(),0)</f>
        <v>3</v>
      </c>
      <c r="AH1110" s="27" t="str">
        <f aca="false">IF(T1110&gt;=4,"Satisfied",IF(T1110&gt;=3,"Neutral","Needs Improvement"))</f>
        <v>Neutral</v>
      </c>
    </row>
    <row r="1111" customFormat="false" ht="15" hidden="false" customHeight="false" outlineLevel="0" collapsed="false">
      <c r="A1111" s="30" t="s">
        <v>677</v>
      </c>
      <c r="B1111" s="30" t="s">
        <v>678</v>
      </c>
      <c r="C1111" s="30" t="n">
        <v>83</v>
      </c>
      <c r="D1111" s="30" t="s">
        <v>121</v>
      </c>
      <c r="E1111" s="31" t="n">
        <v>45650</v>
      </c>
      <c r="F1111" s="30" t="s">
        <v>679</v>
      </c>
      <c r="G1111" s="31" t="n">
        <v>45656</v>
      </c>
      <c r="H1111" s="30" t="s">
        <v>161</v>
      </c>
      <c r="I1111" s="30" t="s">
        <v>162</v>
      </c>
      <c r="J1111" s="30" t="s">
        <v>648</v>
      </c>
      <c r="K1111" s="30" t="s">
        <v>126</v>
      </c>
      <c r="L1111" s="30" t="n">
        <v>7</v>
      </c>
      <c r="M1111" s="30" t="n">
        <v>126</v>
      </c>
      <c r="N1111" s="30" t="s">
        <v>186</v>
      </c>
      <c r="O1111" s="30" t="s">
        <v>128</v>
      </c>
      <c r="P1111" s="30" t="s">
        <v>140</v>
      </c>
      <c r="Q1111" s="32" t="n">
        <v>7828.04</v>
      </c>
      <c r="R1111" s="30" t="s">
        <v>130</v>
      </c>
      <c r="S1111" s="30" t="s">
        <v>335</v>
      </c>
      <c r="T1111" s="30" t="n">
        <v>4</v>
      </c>
      <c r="U1111" s="30" t="n">
        <f aca="false">YEAR(E1111)</f>
        <v>2024</v>
      </c>
      <c r="V1111" s="30" t="str">
        <f aca="false">TEXT(E1111,"MMM-YYYY")</f>
        <v>Dec-2024</v>
      </c>
      <c r="W1111" s="30" t="n">
        <f aca="false">MONTH(E1111)</f>
        <v>12</v>
      </c>
      <c r="X1111" s="30" t="str">
        <f aca="false">TEXT(WEEKDAY(E1111,2),"0")&amp;" - "&amp;TEXT(E1111,"dddd")</f>
        <v>2 - Tuesday</v>
      </c>
      <c r="Y1111" s="30" t="str">
        <f aca="false">_xlfn.IFS(C1111&lt;18,"Child (0-17)",C1111&lt;40,"Young Adult (18-39)",C1111&lt;60,"Adult (40-59)",TRUE(),"Senior (60+)")</f>
        <v>Senior (60+)</v>
      </c>
      <c r="Z1111" s="30" t="n">
        <f aca="false">ROUND(G1111-E1111,0)</f>
        <v>6</v>
      </c>
      <c r="AA1111" s="30" t="n">
        <f aca="false">L1111+M1111</f>
        <v>133</v>
      </c>
      <c r="AB1111" s="30" t="n">
        <f aca="false">IFERROR(ROUND(Q1111/AA1111,2),0)</f>
        <v>58.86</v>
      </c>
      <c r="AC1111" s="30" t="str">
        <f aca="false">IF(AND(K1111="Critical",N1111="No"),"URGENT - No Bed","Normal")</f>
        <v>Normal</v>
      </c>
      <c r="AD1111" s="34" t="n">
        <f aca="false">INDEX(Lookup_Tables!$B$3:$B$12,MATCH(H1111,Lookup_Tables!$A$3:$A$12,0))</f>
        <v>3600000</v>
      </c>
      <c r="AE1111" s="30" t="str">
        <f aca="false">INDEX(Lookup_Tables!$C$3:$C$12,MATCH(H1111,Lookup_Tables!$A$3:$A$12,0))</f>
        <v>Dr. Sameer Joshi</v>
      </c>
      <c r="AF1111" s="30" t="str">
        <f aca="false">IFERROR(INDEX(Lookup_Tables!$F$16:$F$45,MATCH(I1111,Lookup_Tables!$E$16:$E$45,0)),"N/A")</f>
        <v>EMP222</v>
      </c>
      <c r="AG1111" s="30" t="n">
        <f aca="false">_xlfn.IFS(R1111="Recovered",4,R1111="Referred",3,R1111="Admitted",2,R1111="Deceased",1,TRUE(),0)</f>
        <v>4</v>
      </c>
      <c r="AH1111" s="30" t="str">
        <f aca="false">IF(T1111&gt;=4,"Satisfied",IF(T1111&gt;=3,"Neutral","Needs Improvement"))</f>
        <v>Satisfied</v>
      </c>
    </row>
    <row r="1112" customFormat="false" ht="15" hidden="false" customHeight="false" outlineLevel="0" collapsed="false">
      <c r="A1112" s="27" t="s">
        <v>1453</v>
      </c>
      <c r="B1112" s="27" t="s">
        <v>1454</v>
      </c>
      <c r="C1112" s="27" t="n">
        <v>34</v>
      </c>
      <c r="D1112" s="27" t="s">
        <v>121</v>
      </c>
      <c r="E1112" s="28" t="n">
        <v>45357</v>
      </c>
      <c r="F1112" s="27" t="s">
        <v>341</v>
      </c>
      <c r="G1112" s="28" t="n">
        <v>45358</v>
      </c>
      <c r="H1112" s="27" t="s">
        <v>183</v>
      </c>
      <c r="I1112" s="27" t="s">
        <v>184</v>
      </c>
      <c r="J1112" s="27" t="s">
        <v>411</v>
      </c>
      <c r="K1112" s="27" t="s">
        <v>156</v>
      </c>
      <c r="L1112" s="27" t="n">
        <v>47</v>
      </c>
      <c r="M1112" s="27" t="n">
        <v>35</v>
      </c>
      <c r="N1112" s="27" t="s">
        <v>127</v>
      </c>
      <c r="O1112" s="27" t="s">
        <v>149</v>
      </c>
      <c r="P1112" s="27" t="s">
        <v>129</v>
      </c>
      <c r="Q1112" s="29" t="n">
        <v>3031.93</v>
      </c>
      <c r="R1112" s="27" t="s">
        <v>130</v>
      </c>
      <c r="S1112" s="27" t="s">
        <v>131</v>
      </c>
      <c r="T1112" s="27" t="n">
        <v>3</v>
      </c>
      <c r="U1112" s="27" t="n">
        <f aca="false">YEAR(E1112)</f>
        <v>2024</v>
      </c>
      <c r="V1112" s="27" t="str">
        <f aca="false">TEXT(E1112,"MMM-YYYY")</f>
        <v>Mar-2024</v>
      </c>
      <c r="W1112" s="27" t="n">
        <f aca="false">MONTH(E1112)</f>
        <v>3</v>
      </c>
      <c r="X1112" s="27" t="str">
        <f aca="false">TEXT(WEEKDAY(E1112,2),"0")&amp;" - "&amp;TEXT(E1112,"dddd")</f>
        <v>3 - Wednesday</v>
      </c>
      <c r="Y1112" s="27" t="str">
        <f aca="false">_xlfn.IFS(C1112&lt;18,"Child (0-17)",C1112&lt;40,"Young Adult (18-39)",C1112&lt;60,"Adult (40-59)",TRUE(),"Senior (60+)")</f>
        <v>Young Adult (18-39)</v>
      </c>
      <c r="Z1112" s="27" t="n">
        <f aca="false">ROUND(G1112-E1112,0)</f>
        <v>1</v>
      </c>
      <c r="AA1112" s="27" t="n">
        <f aca="false">L1112+M1112</f>
        <v>82</v>
      </c>
      <c r="AB1112" s="27" t="n">
        <f aca="false">IFERROR(ROUND(Q1112/AA1112,2),0)</f>
        <v>36.97</v>
      </c>
      <c r="AC1112" s="27" t="str">
        <f aca="false">IF(AND(K1112="Critical",N1112="No"),"URGENT - No Bed","Normal")</f>
        <v>Normal</v>
      </c>
      <c r="AD1112" s="33" t="n">
        <f aca="false">INDEX(Lookup_Tables!$B$3:$B$12,MATCH(H1112,Lookup_Tables!$A$3:$A$12,0))</f>
        <v>3100000</v>
      </c>
      <c r="AE1112" s="27" t="str">
        <f aca="false">INDEX(Lookup_Tables!$C$3:$C$12,MATCH(H1112,Lookup_Tables!$A$3:$A$12,0))</f>
        <v>Dr. Kavita Rao</v>
      </c>
      <c r="AF1112" s="27" t="str">
        <f aca="false">IFERROR(INDEX(Lookup_Tables!$F$16:$F$45,MATCH(I1112,Lookup_Tables!$E$16:$E$45,0)),"N/A")</f>
        <v>EMP226</v>
      </c>
      <c r="AG1112" s="27" t="n">
        <f aca="false">_xlfn.IFS(R1112="Recovered",4,R1112="Referred",3,R1112="Admitted",2,R1112="Deceased",1,TRUE(),0)</f>
        <v>4</v>
      </c>
      <c r="AH1112" s="27" t="str">
        <f aca="false">IF(T1112&gt;=4,"Satisfied",IF(T1112&gt;=3,"Neutral","Needs Improvement"))</f>
        <v>Neutral</v>
      </c>
    </row>
    <row r="1113" customFormat="false" ht="15" hidden="false" customHeight="false" outlineLevel="0" collapsed="false">
      <c r="A1113" s="30" t="s">
        <v>2960</v>
      </c>
      <c r="B1113" s="30" t="s">
        <v>1012</v>
      </c>
      <c r="C1113" s="30" t="n">
        <v>56</v>
      </c>
      <c r="D1113" s="30" t="s">
        <v>121</v>
      </c>
      <c r="E1113" s="31" t="n">
        <v>45410</v>
      </c>
      <c r="F1113" s="30" t="s">
        <v>286</v>
      </c>
      <c r="G1113" s="31" t="n">
        <v>45410</v>
      </c>
      <c r="H1113" s="30" t="s">
        <v>123</v>
      </c>
      <c r="I1113" s="30" t="s">
        <v>304</v>
      </c>
      <c r="J1113" s="30" t="s">
        <v>508</v>
      </c>
      <c r="K1113" s="30" t="s">
        <v>156</v>
      </c>
      <c r="L1113" s="30" t="n">
        <v>29</v>
      </c>
      <c r="M1113" s="30" t="n">
        <v>38</v>
      </c>
      <c r="N1113" s="30" t="s">
        <v>127</v>
      </c>
      <c r="O1113" s="30" t="s">
        <v>171</v>
      </c>
      <c r="P1113" s="30" t="s">
        <v>140</v>
      </c>
      <c r="Q1113" s="32" t="n">
        <v>4551.34</v>
      </c>
      <c r="R1113" s="30" t="s">
        <v>130</v>
      </c>
      <c r="S1113" s="30" t="s">
        <v>164</v>
      </c>
      <c r="T1113" s="30" t="n">
        <v>4</v>
      </c>
      <c r="U1113" s="30" t="n">
        <f aca="false">YEAR(E1113)</f>
        <v>2024</v>
      </c>
      <c r="V1113" s="30" t="str">
        <f aca="false">TEXT(E1113,"MMM-YYYY")</f>
        <v>Apr-2024</v>
      </c>
      <c r="W1113" s="30" t="n">
        <f aca="false">MONTH(E1113)</f>
        <v>4</v>
      </c>
      <c r="X1113" s="30" t="str">
        <f aca="false">TEXT(WEEKDAY(E1113,2),"0")&amp;" - "&amp;TEXT(E1113,"dddd")</f>
        <v>7 - Sunday</v>
      </c>
      <c r="Y1113" s="30" t="str">
        <f aca="false">_xlfn.IFS(C1113&lt;18,"Child (0-17)",C1113&lt;40,"Young Adult (18-39)",C1113&lt;60,"Adult (40-59)",TRUE(),"Senior (60+)")</f>
        <v>Adult (40-59)</v>
      </c>
      <c r="Z1113" s="30" t="n">
        <f aca="false">ROUND(G1113-E1113,0)</f>
        <v>0</v>
      </c>
      <c r="AA1113" s="30" t="n">
        <f aca="false">L1113+M1113</f>
        <v>67</v>
      </c>
      <c r="AB1113" s="30" t="n">
        <f aca="false">IFERROR(ROUND(Q1113/AA1113,2),0)</f>
        <v>67.93</v>
      </c>
      <c r="AC1113" s="30" t="str">
        <f aca="false">IF(AND(K1113="Critical",N1113="No"),"URGENT - No Bed","Normal")</f>
        <v>Normal</v>
      </c>
      <c r="AD1113" s="34" t="n">
        <f aca="false">INDEX(Lookup_Tables!$B$3:$B$12,MATCH(H1113,Lookup_Tables!$A$3:$A$12,0))</f>
        <v>2200000</v>
      </c>
      <c r="AE1113" s="30" t="str">
        <f aca="false">INDEX(Lookup_Tables!$C$3:$C$12,MATCH(H1113,Lookup_Tables!$A$3:$A$12,0))</f>
        <v>Dr. Rohan Das</v>
      </c>
      <c r="AF1113" s="30" t="str">
        <f aca="false">IFERROR(INDEX(Lookup_Tables!$F$16:$F$45,MATCH(I1113,Lookup_Tables!$E$16:$E$45,0)),"N/A")</f>
        <v>EMP204</v>
      </c>
      <c r="AG1113" s="30" t="n">
        <f aca="false">_xlfn.IFS(R1113="Recovered",4,R1113="Referred",3,R1113="Admitted",2,R1113="Deceased",1,TRUE(),0)</f>
        <v>4</v>
      </c>
      <c r="AH1113" s="30" t="str">
        <f aca="false">IF(T1113&gt;=4,"Satisfied",IF(T1113&gt;=3,"Neutral","Needs Improvement"))</f>
        <v>Satisfied</v>
      </c>
    </row>
    <row r="1114" customFormat="false" ht="15" hidden="false" customHeight="false" outlineLevel="0" collapsed="false">
      <c r="A1114" s="27" t="s">
        <v>3312</v>
      </c>
      <c r="B1114" s="27" t="s">
        <v>3213</v>
      </c>
      <c r="C1114" s="27" t="n">
        <v>29</v>
      </c>
      <c r="D1114" s="27" t="s">
        <v>181</v>
      </c>
      <c r="E1114" s="28" t="n">
        <v>45603</v>
      </c>
      <c r="F1114" s="27" t="s">
        <v>1349</v>
      </c>
      <c r="G1114" s="28" t="n">
        <v>45608</v>
      </c>
      <c r="H1114" s="27" t="s">
        <v>146</v>
      </c>
      <c r="I1114" s="27" t="s">
        <v>147</v>
      </c>
      <c r="J1114" s="27" t="s">
        <v>148</v>
      </c>
      <c r="K1114" s="27" t="s">
        <v>126</v>
      </c>
      <c r="L1114" s="27" t="n">
        <v>6</v>
      </c>
      <c r="M1114" s="27" t="n">
        <v>78</v>
      </c>
      <c r="N1114" s="27" t="s">
        <v>186</v>
      </c>
      <c r="O1114" s="27" t="s">
        <v>149</v>
      </c>
      <c r="P1114" s="27" t="s">
        <v>150</v>
      </c>
      <c r="Q1114" s="29" t="n">
        <v>6803.76</v>
      </c>
      <c r="R1114" s="27" t="s">
        <v>130</v>
      </c>
      <c r="S1114" s="27" t="s">
        <v>192</v>
      </c>
      <c r="T1114" s="27" t="n">
        <v>5</v>
      </c>
      <c r="U1114" s="27" t="n">
        <f aca="false">YEAR(E1114)</f>
        <v>2024</v>
      </c>
      <c r="V1114" s="27" t="str">
        <f aca="false">TEXT(E1114,"MMM-YYYY")</f>
        <v>Nov-2024</v>
      </c>
      <c r="W1114" s="27" t="n">
        <f aca="false">MONTH(E1114)</f>
        <v>11</v>
      </c>
      <c r="X1114" s="27" t="str">
        <f aca="false">TEXT(WEEKDAY(E1114,2),"0")&amp;" - "&amp;TEXT(E1114,"dddd")</f>
        <v>4 - Thursday</v>
      </c>
      <c r="Y1114" s="27" t="str">
        <f aca="false">_xlfn.IFS(C1114&lt;18,"Child (0-17)",C1114&lt;40,"Young Adult (18-39)",C1114&lt;60,"Adult (40-59)",TRUE(),"Senior (60+)")</f>
        <v>Young Adult (18-39)</v>
      </c>
      <c r="Z1114" s="27" t="n">
        <f aca="false">ROUND(G1114-E1114,0)</f>
        <v>5</v>
      </c>
      <c r="AA1114" s="27" t="n">
        <f aca="false">L1114+M1114</f>
        <v>84</v>
      </c>
      <c r="AB1114" s="27" t="n">
        <f aca="false">IFERROR(ROUND(Q1114/AA1114,2),0)</f>
        <v>81</v>
      </c>
      <c r="AC1114" s="27" t="str">
        <f aca="false">IF(AND(K1114="Critical",N1114="No"),"URGENT - No Bed","Normal")</f>
        <v>Normal</v>
      </c>
      <c r="AD1114" s="33" t="n">
        <f aca="false">INDEX(Lookup_Tables!$B$3:$B$12,MATCH(H1114,Lookup_Tables!$A$3:$A$12,0))</f>
        <v>2700000</v>
      </c>
      <c r="AE1114" s="27" t="str">
        <f aca="false">INDEX(Lookup_Tables!$C$3:$C$12,MATCH(H1114,Lookup_Tables!$A$3:$A$12,0))</f>
        <v>Dr. Vikram Singh</v>
      </c>
      <c r="AF1114" s="27" t="str">
        <f aca="false">IFERROR(INDEX(Lookup_Tables!$F$16:$F$45,MATCH(I1114,Lookup_Tables!$E$16:$E$45,0)),"N/A")</f>
        <v>EMP229</v>
      </c>
      <c r="AG1114" s="27" t="n">
        <f aca="false">_xlfn.IFS(R1114="Recovered",4,R1114="Referred",3,R1114="Admitted",2,R1114="Deceased",1,TRUE(),0)</f>
        <v>4</v>
      </c>
      <c r="AH1114" s="27" t="str">
        <f aca="false">IF(T1114&gt;=4,"Satisfied",IF(T1114&gt;=3,"Neutral","Needs Improvement"))</f>
        <v>Satisfied</v>
      </c>
    </row>
    <row r="1115" customFormat="false" ht="15" hidden="false" customHeight="false" outlineLevel="0" collapsed="false">
      <c r="A1115" s="30" t="s">
        <v>4073</v>
      </c>
      <c r="B1115" s="30" t="s">
        <v>4074</v>
      </c>
      <c r="C1115" s="30" t="n">
        <v>70</v>
      </c>
      <c r="D1115" s="30" t="s">
        <v>181</v>
      </c>
      <c r="E1115" s="31" t="n">
        <v>45395</v>
      </c>
      <c r="F1115" s="30" t="s">
        <v>2211</v>
      </c>
      <c r="G1115" s="31" t="n">
        <v>45395</v>
      </c>
      <c r="H1115" s="30" t="s">
        <v>123</v>
      </c>
      <c r="I1115" s="30" t="s">
        <v>155</v>
      </c>
      <c r="J1115" s="30" t="s">
        <v>227</v>
      </c>
      <c r="K1115" s="30" t="s">
        <v>138</v>
      </c>
      <c r="L1115" s="30" t="n">
        <v>67</v>
      </c>
      <c r="M1115" s="30" t="n">
        <v>41</v>
      </c>
      <c r="N1115" s="30" t="s">
        <v>127</v>
      </c>
      <c r="O1115" s="30" t="s">
        <v>149</v>
      </c>
      <c r="P1115" s="30" t="s">
        <v>129</v>
      </c>
      <c r="Q1115" s="32" t="n">
        <v>1836.01</v>
      </c>
      <c r="R1115" s="30" t="s">
        <v>130</v>
      </c>
      <c r="S1115" s="30" t="s">
        <v>131</v>
      </c>
      <c r="T1115" s="30" t="n">
        <v>3</v>
      </c>
      <c r="U1115" s="30" t="n">
        <f aca="false">YEAR(E1115)</f>
        <v>2024</v>
      </c>
      <c r="V1115" s="30" t="str">
        <f aca="false">TEXT(E1115,"MMM-YYYY")</f>
        <v>Apr-2024</v>
      </c>
      <c r="W1115" s="30" t="n">
        <f aca="false">MONTH(E1115)</f>
        <v>4</v>
      </c>
      <c r="X1115" s="30" t="str">
        <f aca="false">TEXT(WEEKDAY(E1115,2),"0")&amp;" - "&amp;TEXT(E1115,"dddd")</f>
        <v>6 - Saturday</v>
      </c>
      <c r="Y1115" s="30" t="str">
        <f aca="false">_xlfn.IFS(C1115&lt;18,"Child (0-17)",C1115&lt;40,"Young Adult (18-39)",C1115&lt;60,"Adult (40-59)",TRUE(),"Senior (60+)")</f>
        <v>Senior (60+)</v>
      </c>
      <c r="Z1115" s="30" t="n">
        <f aca="false">ROUND(G1115-E1115,0)</f>
        <v>0</v>
      </c>
      <c r="AA1115" s="30" t="n">
        <f aca="false">L1115+M1115</f>
        <v>108</v>
      </c>
      <c r="AB1115" s="30" t="n">
        <f aca="false">IFERROR(ROUND(Q1115/AA1115,2),0)</f>
        <v>17</v>
      </c>
      <c r="AC1115" s="30" t="str">
        <f aca="false">IF(AND(K1115="Critical",N1115="No"),"URGENT - No Bed","Normal")</f>
        <v>Normal</v>
      </c>
      <c r="AD1115" s="34" t="n">
        <f aca="false">INDEX(Lookup_Tables!$B$3:$B$12,MATCH(H1115,Lookup_Tables!$A$3:$A$12,0))</f>
        <v>2200000</v>
      </c>
      <c r="AE1115" s="30" t="str">
        <f aca="false">INDEX(Lookup_Tables!$C$3:$C$12,MATCH(H1115,Lookup_Tables!$A$3:$A$12,0))</f>
        <v>Dr. Rohan Das</v>
      </c>
      <c r="AF1115" s="30" t="str">
        <f aca="false">IFERROR(INDEX(Lookup_Tables!$F$16:$F$45,MATCH(I1115,Lookup_Tables!$E$16:$E$45,0)),"N/A")</f>
        <v>EMP203</v>
      </c>
      <c r="AG1115" s="30" t="n">
        <f aca="false">_xlfn.IFS(R1115="Recovered",4,R1115="Referred",3,R1115="Admitted",2,R1115="Deceased",1,TRUE(),0)</f>
        <v>4</v>
      </c>
      <c r="AH1115" s="30" t="str">
        <f aca="false">IF(T1115&gt;=4,"Satisfied",IF(T1115&gt;=3,"Neutral","Needs Improvement"))</f>
        <v>Neutral</v>
      </c>
    </row>
    <row r="1116" customFormat="false" ht="15" hidden="false" customHeight="false" outlineLevel="0" collapsed="false">
      <c r="A1116" s="27" t="s">
        <v>596</v>
      </c>
      <c r="B1116" s="27" t="s">
        <v>597</v>
      </c>
      <c r="C1116" s="27" t="n">
        <v>4</v>
      </c>
      <c r="D1116" s="27" t="s">
        <v>121</v>
      </c>
      <c r="E1116" s="28" t="n">
        <v>45370</v>
      </c>
      <c r="F1116" s="27" t="s">
        <v>598</v>
      </c>
      <c r="G1116" s="28" t="n">
        <v>45373</v>
      </c>
      <c r="H1116" s="27" t="s">
        <v>168</v>
      </c>
      <c r="I1116" s="27" t="s">
        <v>366</v>
      </c>
      <c r="J1116" s="27" t="s">
        <v>191</v>
      </c>
      <c r="K1116" s="27" t="s">
        <v>126</v>
      </c>
      <c r="L1116" s="27" t="n">
        <v>24</v>
      </c>
      <c r="M1116" s="27" t="n">
        <v>119</v>
      </c>
      <c r="N1116" s="27" t="s">
        <v>186</v>
      </c>
      <c r="O1116" s="27" t="s">
        <v>171</v>
      </c>
      <c r="P1116" s="27" t="s">
        <v>150</v>
      </c>
      <c r="Q1116" s="29" t="n">
        <v>7886.01</v>
      </c>
      <c r="R1116" s="27" t="s">
        <v>130</v>
      </c>
      <c r="S1116" s="27" t="s">
        <v>141</v>
      </c>
      <c r="T1116" s="27" t="n">
        <v>5</v>
      </c>
      <c r="U1116" s="27" t="n">
        <f aca="false">YEAR(E1116)</f>
        <v>2024</v>
      </c>
      <c r="V1116" s="27" t="str">
        <f aca="false">TEXT(E1116,"MMM-YYYY")</f>
        <v>Mar-2024</v>
      </c>
      <c r="W1116" s="27" t="n">
        <f aca="false">MONTH(E1116)</f>
        <v>3</v>
      </c>
      <c r="X1116" s="27" t="str">
        <f aca="false">TEXT(WEEKDAY(E1116,2),"0")&amp;" - "&amp;TEXT(E1116,"dddd")</f>
        <v>2 - Tuesday</v>
      </c>
      <c r="Y1116" s="27" t="str">
        <f aca="false">_xlfn.IFS(C1116&lt;18,"Child (0-17)",C1116&lt;40,"Young Adult (18-39)",C1116&lt;60,"Adult (40-59)",TRUE(),"Senior (60+)")</f>
        <v>Child (0-17)</v>
      </c>
      <c r="Z1116" s="27" t="n">
        <f aca="false">ROUND(G1116-E1116,0)</f>
        <v>3</v>
      </c>
      <c r="AA1116" s="27" t="n">
        <f aca="false">L1116+M1116</f>
        <v>143</v>
      </c>
      <c r="AB1116" s="27" t="n">
        <f aca="false">IFERROR(ROUND(Q1116/AA1116,2),0)</f>
        <v>55.15</v>
      </c>
      <c r="AC1116" s="27" t="str">
        <f aca="false">IF(AND(K1116="Critical",N1116="No"),"URGENT - No Bed","Normal")</f>
        <v>Normal</v>
      </c>
      <c r="AD1116" s="33" t="n">
        <f aca="false">INDEX(Lookup_Tables!$B$3:$B$12,MATCH(H1116,Lookup_Tables!$A$3:$A$12,0))</f>
        <v>4400000</v>
      </c>
      <c r="AE1116" s="27" t="str">
        <f aca="false">INDEX(Lookup_Tables!$C$3:$C$12,MATCH(H1116,Lookup_Tables!$A$3:$A$12,0))</f>
        <v>Dr. Neha Chopra</v>
      </c>
      <c r="AF1116" s="27" t="str">
        <f aca="false">IFERROR(INDEX(Lookup_Tables!$F$16:$F$45,MATCH(I1116,Lookup_Tables!$E$16:$E$45,0)),"N/A")</f>
        <v>EMP218</v>
      </c>
      <c r="AG1116" s="27" t="n">
        <f aca="false">_xlfn.IFS(R1116="Recovered",4,R1116="Referred",3,R1116="Admitted",2,R1116="Deceased",1,TRUE(),0)</f>
        <v>4</v>
      </c>
      <c r="AH1116" s="27" t="str">
        <f aca="false">IF(T1116&gt;=4,"Satisfied",IF(T1116&gt;=3,"Neutral","Needs Improvement"))</f>
        <v>Satisfied</v>
      </c>
    </row>
    <row r="1117" customFormat="false" ht="15" hidden="false" customHeight="false" outlineLevel="0" collapsed="false">
      <c r="A1117" s="30" t="s">
        <v>7192</v>
      </c>
      <c r="B1117" s="30" t="s">
        <v>4260</v>
      </c>
      <c r="C1117" s="30" t="n">
        <v>28</v>
      </c>
      <c r="D1117" s="30" t="s">
        <v>121</v>
      </c>
      <c r="E1117" s="31" t="n">
        <v>45601</v>
      </c>
      <c r="F1117" s="30" t="s">
        <v>370</v>
      </c>
      <c r="G1117" s="31" t="n">
        <v>45603</v>
      </c>
      <c r="H1117" s="30" t="s">
        <v>183</v>
      </c>
      <c r="I1117" s="30" t="s">
        <v>184</v>
      </c>
      <c r="J1117" s="30" t="s">
        <v>476</v>
      </c>
      <c r="K1117" s="30" t="s">
        <v>156</v>
      </c>
      <c r="L1117" s="30" t="n">
        <v>56</v>
      </c>
      <c r="M1117" s="30" t="n">
        <v>68</v>
      </c>
      <c r="N1117" s="30" t="s">
        <v>127</v>
      </c>
      <c r="O1117" s="30" t="s">
        <v>139</v>
      </c>
      <c r="P1117" s="30" t="s">
        <v>140</v>
      </c>
      <c r="Q1117" s="32" t="n">
        <v>4713.02</v>
      </c>
      <c r="R1117" s="30" t="s">
        <v>130</v>
      </c>
      <c r="S1117" s="30" t="s">
        <v>141</v>
      </c>
      <c r="T1117" s="30" t="n">
        <v>5</v>
      </c>
      <c r="U1117" s="30" t="n">
        <f aca="false">YEAR(E1117)</f>
        <v>2024</v>
      </c>
      <c r="V1117" s="30" t="str">
        <f aca="false">TEXT(E1117,"MMM-YYYY")</f>
        <v>Nov-2024</v>
      </c>
      <c r="W1117" s="30" t="n">
        <f aca="false">MONTH(E1117)</f>
        <v>11</v>
      </c>
      <c r="X1117" s="30" t="str">
        <f aca="false">TEXT(WEEKDAY(E1117,2),"0")&amp;" - "&amp;TEXT(E1117,"dddd")</f>
        <v>2 - Tuesday</v>
      </c>
      <c r="Y1117" s="30" t="str">
        <f aca="false">_xlfn.IFS(C1117&lt;18,"Child (0-17)",C1117&lt;40,"Young Adult (18-39)",C1117&lt;60,"Adult (40-59)",TRUE(),"Senior (60+)")</f>
        <v>Young Adult (18-39)</v>
      </c>
      <c r="Z1117" s="30" t="n">
        <f aca="false">ROUND(G1117-E1117,0)</f>
        <v>2</v>
      </c>
      <c r="AA1117" s="30" t="n">
        <f aca="false">L1117+M1117</f>
        <v>124</v>
      </c>
      <c r="AB1117" s="30" t="n">
        <f aca="false">IFERROR(ROUND(Q1117/AA1117,2),0)</f>
        <v>38.01</v>
      </c>
      <c r="AC1117" s="30" t="str">
        <f aca="false">IF(AND(K1117="Critical",N1117="No"),"URGENT - No Bed","Normal")</f>
        <v>Normal</v>
      </c>
      <c r="AD1117" s="34" t="n">
        <f aca="false">INDEX(Lookup_Tables!$B$3:$B$12,MATCH(H1117,Lookup_Tables!$A$3:$A$12,0))</f>
        <v>3100000</v>
      </c>
      <c r="AE1117" s="30" t="str">
        <f aca="false">INDEX(Lookup_Tables!$C$3:$C$12,MATCH(H1117,Lookup_Tables!$A$3:$A$12,0))</f>
        <v>Dr. Kavita Rao</v>
      </c>
      <c r="AF1117" s="30" t="str">
        <f aca="false">IFERROR(INDEX(Lookup_Tables!$F$16:$F$45,MATCH(I1117,Lookup_Tables!$E$16:$E$45,0)),"N/A")</f>
        <v>EMP226</v>
      </c>
      <c r="AG1117" s="30" t="n">
        <f aca="false">_xlfn.IFS(R1117="Recovered",4,R1117="Referred",3,R1117="Admitted",2,R1117="Deceased",1,TRUE(),0)</f>
        <v>4</v>
      </c>
      <c r="AH1117" s="30" t="str">
        <f aca="false">IF(T1117&gt;=4,"Satisfied",IF(T1117&gt;=3,"Neutral","Needs Improvement"))</f>
        <v>Satisfied</v>
      </c>
    </row>
    <row r="1118" customFormat="false" ht="15" hidden="false" customHeight="false" outlineLevel="0" collapsed="false">
      <c r="A1118" s="27" t="s">
        <v>1997</v>
      </c>
      <c r="B1118" s="27" t="s">
        <v>1998</v>
      </c>
      <c r="C1118" s="27" t="n">
        <v>2</v>
      </c>
      <c r="D1118" s="27" t="s">
        <v>181</v>
      </c>
      <c r="E1118" s="28" t="n">
        <v>45367</v>
      </c>
      <c r="F1118" s="27" t="s">
        <v>398</v>
      </c>
      <c r="G1118" s="28" t="n">
        <v>45369</v>
      </c>
      <c r="H1118" s="27" t="s">
        <v>242</v>
      </c>
      <c r="I1118" s="27" t="s">
        <v>243</v>
      </c>
      <c r="J1118" s="27" t="s">
        <v>422</v>
      </c>
      <c r="K1118" s="27" t="s">
        <v>156</v>
      </c>
      <c r="L1118" s="27" t="n">
        <v>59</v>
      </c>
      <c r="M1118" s="27" t="n">
        <v>50</v>
      </c>
      <c r="N1118" s="27" t="s">
        <v>186</v>
      </c>
      <c r="O1118" s="27" t="s">
        <v>128</v>
      </c>
      <c r="P1118" s="27" t="s">
        <v>187</v>
      </c>
      <c r="Q1118" s="29" t="n">
        <v>3817.6</v>
      </c>
      <c r="R1118" s="27" t="s">
        <v>130</v>
      </c>
      <c r="S1118" s="27" t="s">
        <v>197</v>
      </c>
      <c r="T1118" s="27" t="n">
        <v>5</v>
      </c>
      <c r="U1118" s="27" t="n">
        <f aca="false">YEAR(E1118)</f>
        <v>2024</v>
      </c>
      <c r="V1118" s="27" t="str">
        <f aca="false">TEXT(E1118,"MMM-YYYY")</f>
        <v>Mar-2024</v>
      </c>
      <c r="W1118" s="27" t="n">
        <f aca="false">MONTH(E1118)</f>
        <v>3</v>
      </c>
      <c r="X1118" s="27" t="str">
        <f aca="false">TEXT(WEEKDAY(E1118,2),"0")&amp;" - "&amp;TEXT(E1118,"dddd")</f>
        <v>6 - Saturday</v>
      </c>
      <c r="Y1118" s="27" t="str">
        <f aca="false">_xlfn.IFS(C1118&lt;18,"Child (0-17)",C1118&lt;40,"Young Adult (18-39)",C1118&lt;60,"Adult (40-59)",TRUE(),"Senior (60+)")</f>
        <v>Child (0-17)</v>
      </c>
      <c r="Z1118" s="27" t="n">
        <f aca="false">ROUND(G1118-E1118,0)</f>
        <v>2</v>
      </c>
      <c r="AA1118" s="27" t="n">
        <f aca="false">L1118+M1118</f>
        <v>109</v>
      </c>
      <c r="AB1118" s="27" t="n">
        <f aca="false">IFERROR(ROUND(Q1118/AA1118,2),0)</f>
        <v>35.02</v>
      </c>
      <c r="AC1118" s="27" t="str">
        <f aca="false">IF(AND(K1118="Critical",N1118="No"),"URGENT - No Bed","Normal")</f>
        <v>Normal</v>
      </c>
      <c r="AD1118" s="33" t="n">
        <f aca="false">INDEX(Lookup_Tables!$B$3:$B$12,MATCH(H1118,Lookup_Tables!$A$3:$A$12,0))</f>
        <v>3000000</v>
      </c>
      <c r="AE1118" s="27" t="str">
        <f aca="false">INDEX(Lookup_Tables!$C$3:$C$12,MATCH(H1118,Lookup_Tables!$A$3:$A$12,0))</f>
        <v>Dr. Pooja Iyer</v>
      </c>
      <c r="AF1118" s="27" t="str">
        <f aca="false">IFERROR(INDEX(Lookup_Tables!$F$16:$F$45,MATCH(I1118,Lookup_Tables!$E$16:$E$45,0)),"N/A")</f>
        <v>EMP214</v>
      </c>
      <c r="AG1118" s="27" t="n">
        <f aca="false">_xlfn.IFS(R1118="Recovered",4,R1118="Referred",3,R1118="Admitted",2,R1118="Deceased",1,TRUE(),0)</f>
        <v>4</v>
      </c>
      <c r="AH1118" s="27" t="str">
        <f aca="false">IF(T1118&gt;=4,"Satisfied",IF(T1118&gt;=3,"Neutral","Needs Improvement"))</f>
        <v>Satisfied</v>
      </c>
    </row>
    <row r="1119" customFormat="false" ht="15" hidden="false" customHeight="false" outlineLevel="0" collapsed="false">
      <c r="A1119" s="30" t="s">
        <v>5064</v>
      </c>
      <c r="B1119" s="30" t="s">
        <v>2743</v>
      </c>
      <c r="C1119" s="30" t="n">
        <v>17</v>
      </c>
      <c r="D1119" s="30" t="s">
        <v>181</v>
      </c>
      <c r="E1119" s="31" t="n">
        <v>45610</v>
      </c>
      <c r="F1119" s="30" t="s">
        <v>901</v>
      </c>
      <c r="G1119" s="31" t="n">
        <v>45616</v>
      </c>
      <c r="H1119" s="30" t="s">
        <v>183</v>
      </c>
      <c r="I1119" s="30" t="s">
        <v>184</v>
      </c>
      <c r="J1119" s="30" t="s">
        <v>431</v>
      </c>
      <c r="K1119" s="30" t="s">
        <v>126</v>
      </c>
      <c r="L1119" s="30" t="n">
        <v>41</v>
      </c>
      <c r="M1119" s="30" t="n">
        <v>132</v>
      </c>
      <c r="N1119" s="30" t="s">
        <v>186</v>
      </c>
      <c r="O1119" s="30" t="s">
        <v>128</v>
      </c>
      <c r="P1119" s="30" t="s">
        <v>150</v>
      </c>
      <c r="Q1119" s="32" t="n">
        <v>9090</v>
      </c>
      <c r="R1119" s="30" t="s">
        <v>268</v>
      </c>
      <c r="S1119" s="30" t="s">
        <v>223</v>
      </c>
      <c r="T1119" s="30" t="n">
        <v>4</v>
      </c>
      <c r="U1119" s="30" t="n">
        <f aca="false">YEAR(E1119)</f>
        <v>2024</v>
      </c>
      <c r="V1119" s="30" t="str">
        <f aca="false">TEXT(E1119,"MMM-YYYY")</f>
        <v>Nov-2024</v>
      </c>
      <c r="W1119" s="30" t="n">
        <f aca="false">MONTH(E1119)</f>
        <v>11</v>
      </c>
      <c r="X1119" s="30" t="str">
        <f aca="false">TEXT(WEEKDAY(E1119,2),"0")&amp;" - "&amp;TEXT(E1119,"dddd")</f>
        <v>4 - Thursday</v>
      </c>
      <c r="Y1119" s="30" t="str">
        <f aca="false">_xlfn.IFS(C1119&lt;18,"Child (0-17)",C1119&lt;40,"Young Adult (18-39)",C1119&lt;60,"Adult (40-59)",TRUE(),"Senior (60+)")</f>
        <v>Child (0-17)</v>
      </c>
      <c r="Z1119" s="30" t="n">
        <f aca="false">ROUND(G1119-E1119,0)</f>
        <v>6</v>
      </c>
      <c r="AA1119" s="30" t="n">
        <f aca="false">L1119+M1119</f>
        <v>173</v>
      </c>
      <c r="AB1119" s="30" t="n">
        <f aca="false">IFERROR(ROUND(Q1119/AA1119,2),0)</f>
        <v>52.54</v>
      </c>
      <c r="AC1119" s="30" t="str">
        <f aca="false">IF(AND(K1119="Critical",N1119="No"),"URGENT - No Bed","Normal")</f>
        <v>Normal</v>
      </c>
      <c r="AD1119" s="34" t="n">
        <f aca="false">INDEX(Lookup_Tables!$B$3:$B$12,MATCH(H1119,Lookup_Tables!$A$3:$A$12,0))</f>
        <v>3100000</v>
      </c>
      <c r="AE1119" s="30" t="str">
        <f aca="false">INDEX(Lookup_Tables!$C$3:$C$12,MATCH(H1119,Lookup_Tables!$A$3:$A$12,0))</f>
        <v>Dr. Kavita Rao</v>
      </c>
      <c r="AF1119" s="30" t="str">
        <f aca="false">IFERROR(INDEX(Lookup_Tables!$F$16:$F$45,MATCH(I1119,Lookup_Tables!$E$16:$E$45,0)),"N/A")</f>
        <v>EMP226</v>
      </c>
      <c r="AG1119" s="30" t="n">
        <f aca="false">_xlfn.IFS(R1119="Recovered",4,R1119="Referred",3,R1119="Admitted",2,R1119="Deceased",1,TRUE(),0)</f>
        <v>3</v>
      </c>
      <c r="AH1119" s="30" t="str">
        <f aca="false">IF(T1119&gt;=4,"Satisfied",IF(T1119&gt;=3,"Neutral","Needs Improvement"))</f>
        <v>Satisfied</v>
      </c>
    </row>
    <row r="1120" customFormat="false" ht="15" hidden="false" customHeight="false" outlineLevel="0" collapsed="false">
      <c r="A1120" s="27" t="s">
        <v>5212</v>
      </c>
      <c r="B1120" s="27" t="s">
        <v>1576</v>
      </c>
      <c r="C1120" s="27" t="n">
        <v>42</v>
      </c>
      <c r="D1120" s="27" t="s">
        <v>121</v>
      </c>
      <c r="E1120" s="28" t="n">
        <v>45633</v>
      </c>
      <c r="F1120" s="27" t="s">
        <v>1047</v>
      </c>
      <c r="G1120" s="28" t="n">
        <v>45633</v>
      </c>
      <c r="H1120" s="27" t="s">
        <v>168</v>
      </c>
      <c r="I1120" s="27" t="s">
        <v>366</v>
      </c>
      <c r="J1120" s="27" t="s">
        <v>170</v>
      </c>
      <c r="K1120" s="27" t="s">
        <v>138</v>
      </c>
      <c r="L1120" s="27" t="n">
        <v>24</v>
      </c>
      <c r="M1120" s="27" t="n">
        <v>40</v>
      </c>
      <c r="N1120" s="27" t="s">
        <v>127</v>
      </c>
      <c r="O1120" s="27" t="s">
        <v>128</v>
      </c>
      <c r="P1120" s="27" t="s">
        <v>150</v>
      </c>
      <c r="Q1120" s="29" t="n">
        <v>2596.68</v>
      </c>
      <c r="R1120" s="27" t="s">
        <v>130</v>
      </c>
      <c r="S1120" s="27" t="s">
        <v>141</v>
      </c>
      <c r="T1120" s="27" t="n">
        <v>3</v>
      </c>
      <c r="U1120" s="27" t="n">
        <f aca="false">YEAR(E1120)</f>
        <v>2024</v>
      </c>
      <c r="V1120" s="27" t="str">
        <f aca="false">TEXT(E1120,"MMM-YYYY")</f>
        <v>Dec-2024</v>
      </c>
      <c r="W1120" s="27" t="n">
        <f aca="false">MONTH(E1120)</f>
        <v>12</v>
      </c>
      <c r="X1120" s="27" t="str">
        <f aca="false">TEXT(WEEKDAY(E1120,2),"0")&amp;" - "&amp;TEXT(E1120,"dddd")</f>
        <v>6 - Saturday</v>
      </c>
      <c r="Y1120" s="27" t="str">
        <f aca="false">_xlfn.IFS(C1120&lt;18,"Child (0-17)",C1120&lt;40,"Young Adult (18-39)",C1120&lt;60,"Adult (40-59)",TRUE(),"Senior (60+)")</f>
        <v>Adult (40-59)</v>
      </c>
      <c r="Z1120" s="27" t="n">
        <f aca="false">ROUND(G1120-E1120,0)</f>
        <v>0</v>
      </c>
      <c r="AA1120" s="27" t="n">
        <f aca="false">L1120+M1120</f>
        <v>64</v>
      </c>
      <c r="AB1120" s="27" t="n">
        <f aca="false">IFERROR(ROUND(Q1120/AA1120,2),0)</f>
        <v>40.57</v>
      </c>
      <c r="AC1120" s="27" t="str">
        <f aca="false">IF(AND(K1120="Critical",N1120="No"),"URGENT - No Bed","Normal")</f>
        <v>Normal</v>
      </c>
      <c r="AD1120" s="33" t="n">
        <f aca="false">INDEX(Lookup_Tables!$B$3:$B$12,MATCH(H1120,Lookup_Tables!$A$3:$A$12,0))</f>
        <v>4400000</v>
      </c>
      <c r="AE1120" s="27" t="str">
        <f aca="false">INDEX(Lookup_Tables!$C$3:$C$12,MATCH(H1120,Lookup_Tables!$A$3:$A$12,0))</f>
        <v>Dr. Neha Chopra</v>
      </c>
      <c r="AF1120" s="27" t="str">
        <f aca="false">IFERROR(INDEX(Lookup_Tables!$F$16:$F$45,MATCH(I1120,Lookup_Tables!$E$16:$E$45,0)),"N/A")</f>
        <v>EMP218</v>
      </c>
      <c r="AG1120" s="27" t="n">
        <f aca="false">_xlfn.IFS(R1120="Recovered",4,R1120="Referred",3,R1120="Admitted",2,R1120="Deceased",1,TRUE(),0)</f>
        <v>4</v>
      </c>
      <c r="AH1120" s="27" t="str">
        <f aca="false">IF(T1120&gt;=4,"Satisfied",IF(T1120&gt;=3,"Neutral","Needs Improvement"))</f>
        <v>Neutral</v>
      </c>
    </row>
    <row r="1121" customFormat="false" ht="15" hidden="false" customHeight="false" outlineLevel="0" collapsed="false">
      <c r="A1121" s="30" t="s">
        <v>2145</v>
      </c>
      <c r="B1121" s="30" t="s">
        <v>657</v>
      </c>
      <c r="C1121" s="30" t="n">
        <v>33</v>
      </c>
      <c r="D1121" s="30" t="s">
        <v>144</v>
      </c>
      <c r="E1121" s="31" t="n">
        <v>45428</v>
      </c>
      <c r="F1121" s="30" t="s">
        <v>2058</v>
      </c>
      <c r="G1121" s="31" t="n">
        <v>45433</v>
      </c>
      <c r="H1121" s="30" t="s">
        <v>242</v>
      </c>
      <c r="I1121" s="30" t="s">
        <v>243</v>
      </c>
      <c r="J1121" s="30" t="s">
        <v>363</v>
      </c>
      <c r="K1121" s="30" t="s">
        <v>126</v>
      </c>
      <c r="L1121" s="30" t="n">
        <v>36</v>
      </c>
      <c r="M1121" s="30" t="n">
        <v>87</v>
      </c>
      <c r="N1121" s="30" t="s">
        <v>127</v>
      </c>
      <c r="O1121" s="30" t="s">
        <v>139</v>
      </c>
      <c r="P1121" s="30" t="s">
        <v>150</v>
      </c>
      <c r="Q1121" s="32" t="n">
        <v>8248.49</v>
      </c>
      <c r="R1121" s="30" t="s">
        <v>268</v>
      </c>
      <c r="S1121" s="30" t="s">
        <v>151</v>
      </c>
      <c r="T1121" s="30" t="n">
        <v>4</v>
      </c>
      <c r="U1121" s="30" t="n">
        <f aca="false">YEAR(E1121)</f>
        <v>2024</v>
      </c>
      <c r="V1121" s="30" t="str">
        <f aca="false">TEXT(E1121,"MMM-YYYY")</f>
        <v>May-2024</v>
      </c>
      <c r="W1121" s="30" t="n">
        <f aca="false">MONTH(E1121)</f>
        <v>5</v>
      </c>
      <c r="X1121" s="30" t="str">
        <f aca="false">TEXT(WEEKDAY(E1121,2),"0")&amp;" - "&amp;TEXT(E1121,"dddd")</f>
        <v>4 - Thursday</v>
      </c>
      <c r="Y1121" s="30" t="str">
        <f aca="false">_xlfn.IFS(C1121&lt;18,"Child (0-17)",C1121&lt;40,"Young Adult (18-39)",C1121&lt;60,"Adult (40-59)",TRUE(),"Senior (60+)")</f>
        <v>Young Adult (18-39)</v>
      </c>
      <c r="Z1121" s="30" t="n">
        <f aca="false">ROUND(G1121-E1121,0)</f>
        <v>5</v>
      </c>
      <c r="AA1121" s="30" t="n">
        <f aca="false">L1121+M1121</f>
        <v>123</v>
      </c>
      <c r="AB1121" s="30" t="n">
        <f aca="false">IFERROR(ROUND(Q1121/AA1121,2),0)</f>
        <v>67.06</v>
      </c>
      <c r="AC1121" s="30" t="str">
        <f aca="false">IF(AND(K1121="Critical",N1121="No"),"URGENT - No Bed","Normal")</f>
        <v>Normal</v>
      </c>
      <c r="AD1121" s="34" t="n">
        <f aca="false">INDEX(Lookup_Tables!$B$3:$B$12,MATCH(H1121,Lookup_Tables!$A$3:$A$12,0))</f>
        <v>3000000</v>
      </c>
      <c r="AE1121" s="30" t="str">
        <f aca="false">INDEX(Lookup_Tables!$C$3:$C$12,MATCH(H1121,Lookup_Tables!$A$3:$A$12,0))</f>
        <v>Dr. Pooja Iyer</v>
      </c>
      <c r="AF1121" s="30" t="str">
        <f aca="false">IFERROR(INDEX(Lookup_Tables!$F$16:$F$45,MATCH(I1121,Lookup_Tables!$E$16:$E$45,0)),"N/A")</f>
        <v>EMP214</v>
      </c>
      <c r="AG1121" s="30" t="n">
        <f aca="false">_xlfn.IFS(R1121="Recovered",4,R1121="Referred",3,R1121="Admitted",2,R1121="Deceased",1,TRUE(),0)</f>
        <v>3</v>
      </c>
      <c r="AH1121" s="30" t="str">
        <f aca="false">IF(T1121&gt;=4,"Satisfied",IF(T1121&gt;=3,"Neutral","Needs Improvement"))</f>
        <v>Satisfied</v>
      </c>
    </row>
    <row r="1122" customFormat="false" ht="15" hidden="false" customHeight="false" outlineLevel="0" collapsed="false">
      <c r="A1122" s="27" t="s">
        <v>2127</v>
      </c>
      <c r="B1122" s="27" t="s">
        <v>2128</v>
      </c>
      <c r="C1122" s="27" t="n">
        <v>44</v>
      </c>
      <c r="D1122" s="27" t="s">
        <v>121</v>
      </c>
      <c r="E1122" s="28" t="n">
        <v>45515</v>
      </c>
      <c r="F1122" s="27" t="s">
        <v>472</v>
      </c>
      <c r="G1122" s="28" t="n">
        <v>45521</v>
      </c>
      <c r="H1122" s="27" t="s">
        <v>123</v>
      </c>
      <c r="I1122" s="27" t="s">
        <v>155</v>
      </c>
      <c r="J1122" s="27" t="s">
        <v>227</v>
      </c>
      <c r="K1122" s="27" t="s">
        <v>202</v>
      </c>
      <c r="L1122" s="27" t="n">
        <v>19</v>
      </c>
      <c r="M1122" s="27" t="n">
        <v>188</v>
      </c>
      <c r="N1122" s="27" t="s">
        <v>186</v>
      </c>
      <c r="O1122" s="27" t="s">
        <v>171</v>
      </c>
      <c r="P1122" s="27" t="s">
        <v>129</v>
      </c>
      <c r="Q1122" s="29" t="n">
        <v>17737.24</v>
      </c>
      <c r="R1122" s="27" t="s">
        <v>130</v>
      </c>
      <c r="S1122" s="27" t="s">
        <v>164</v>
      </c>
      <c r="T1122" s="27" t="n">
        <v>5</v>
      </c>
      <c r="U1122" s="27" t="n">
        <f aca="false">YEAR(E1122)</f>
        <v>2024</v>
      </c>
      <c r="V1122" s="27" t="str">
        <f aca="false">TEXT(E1122,"MMM-YYYY")</f>
        <v>Aug-2024</v>
      </c>
      <c r="W1122" s="27" t="n">
        <f aca="false">MONTH(E1122)</f>
        <v>8</v>
      </c>
      <c r="X1122" s="27" t="str">
        <f aca="false">TEXT(WEEKDAY(E1122,2),"0")&amp;" - "&amp;TEXT(E1122,"dddd")</f>
        <v>7 - Sunday</v>
      </c>
      <c r="Y1122" s="27" t="str">
        <f aca="false">_xlfn.IFS(C1122&lt;18,"Child (0-17)",C1122&lt;40,"Young Adult (18-39)",C1122&lt;60,"Adult (40-59)",TRUE(),"Senior (60+)")</f>
        <v>Adult (40-59)</v>
      </c>
      <c r="Z1122" s="27" t="n">
        <f aca="false">ROUND(G1122-E1122,0)</f>
        <v>6</v>
      </c>
      <c r="AA1122" s="27" t="n">
        <f aca="false">L1122+M1122</f>
        <v>207</v>
      </c>
      <c r="AB1122" s="27" t="n">
        <f aca="false">IFERROR(ROUND(Q1122/AA1122,2),0)</f>
        <v>85.69</v>
      </c>
      <c r="AC1122" s="27" t="str">
        <f aca="false">IF(AND(K1122="Critical",N1122="No"),"URGENT - No Bed","Normal")</f>
        <v>Normal</v>
      </c>
      <c r="AD1122" s="33" t="n">
        <f aca="false">INDEX(Lookup_Tables!$B$3:$B$12,MATCH(H1122,Lookup_Tables!$A$3:$A$12,0))</f>
        <v>2200000</v>
      </c>
      <c r="AE1122" s="27" t="str">
        <f aca="false">INDEX(Lookup_Tables!$C$3:$C$12,MATCH(H1122,Lookup_Tables!$A$3:$A$12,0))</f>
        <v>Dr. Rohan Das</v>
      </c>
      <c r="AF1122" s="27" t="str">
        <f aca="false">IFERROR(INDEX(Lookup_Tables!$F$16:$F$45,MATCH(I1122,Lookup_Tables!$E$16:$E$45,0)),"N/A")</f>
        <v>EMP203</v>
      </c>
      <c r="AG1122" s="27" t="n">
        <f aca="false">_xlfn.IFS(R1122="Recovered",4,R1122="Referred",3,R1122="Admitted",2,R1122="Deceased",1,TRUE(),0)</f>
        <v>4</v>
      </c>
      <c r="AH1122" s="27" t="str">
        <f aca="false">IF(T1122&gt;=4,"Satisfied",IF(T1122&gt;=3,"Neutral","Needs Improvement"))</f>
        <v>Satisfied</v>
      </c>
    </row>
    <row r="1123" customFormat="false" ht="15" hidden="false" customHeight="false" outlineLevel="0" collapsed="false">
      <c r="A1123" s="30" t="s">
        <v>6294</v>
      </c>
      <c r="B1123" s="30" t="s">
        <v>1090</v>
      </c>
      <c r="C1123" s="30" t="n">
        <v>81</v>
      </c>
      <c r="D1123" s="30" t="s">
        <v>181</v>
      </c>
      <c r="E1123" s="31" t="n">
        <v>45303</v>
      </c>
      <c r="F1123" s="30" t="s">
        <v>503</v>
      </c>
      <c r="G1123" s="31" t="n">
        <v>45305</v>
      </c>
      <c r="H1123" s="30" t="s">
        <v>217</v>
      </c>
      <c r="I1123" s="30" t="s">
        <v>344</v>
      </c>
      <c r="J1123" s="30" t="s">
        <v>294</v>
      </c>
      <c r="K1123" s="30" t="s">
        <v>156</v>
      </c>
      <c r="L1123" s="30" t="n">
        <v>67</v>
      </c>
      <c r="M1123" s="30" t="n">
        <v>51</v>
      </c>
      <c r="N1123" s="30" t="s">
        <v>186</v>
      </c>
      <c r="O1123" s="30" t="s">
        <v>139</v>
      </c>
      <c r="P1123" s="30" t="s">
        <v>140</v>
      </c>
      <c r="Q1123" s="32" t="n">
        <v>3411.19</v>
      </c>
      <c r="R1123" s="30" t="s">
        <v>268</v>
      </c>
      <c r="S1123" s="30" t="s">
        <v>197</v>
      </c>
      <c r="T1123" s="30" t="n">
        <v>1</v>
      </c>
      <c r="U1123" s="30" t="n">
        <f aca="false">YEAR(E1123)</f>
        <v>2024</v>
      </c>
      <c r="V1123" s="30" t="str">
        <f aca="false">TEXT(E1123,"MMM-YYYY")</f>
        <v>Jan-2024</v>
      </c>
      <c r="W1123" s="30" t="n">
        <f aca="false">MONTH(E1123)</f>
        <v>1</v>
      </c>
      <c r="X1123" s="30" t="str">
        <f aca="false">TEXT(WEEKDAY(E1123,2),"0")&amp;" - "&amp;TEXT(E1123,"dddd")</f>
        <v>5 - Friday</v>
      </c>
      <c r="Y1123" s="30" t="str">
        <f aca="false">_xlfn.IFS(C1123&lt;18,"Child (0-17)",C1123&lt;40,"Young Adult (18-39)",C1123&lt;60,"Adult (40-59)",TRUE(),"Senior (60+)")</f>
        <v>Senior (60+)</v>
      </c>
      <c r="Z1123" s="30" t="n">
        <f aca="false">ROUND(G1123-E1123,0)</f>
        <v>2</v>
      </c>
      <c r="AA1123" s="30" t="n">
        <f aca="false">L1123+M1123</f>
        <v>118</v>
      </c>
      <c r="AB1123" s="30" t="n">
        <f aca="false">IFERROR(ROUND(Q1123/AA1123,2),0)</f>
        <v>28.91</v>
      </c>
      <c r="AC1123" s="30" t="str">
        <f aca="false">IF(AND(K1123="Critical",N1123="No"),"URGENT - No Bed","Normal")</f>
        <v>Normal</v>
      </c>
      <c r="AD1123" s="34" t="n">
        <f aca="false">INDEX(Lookup_Tables!$B$3:$B$12,MATCH(H1123,Lookup_Tables!$A$3:$A$12,0))</f>
        <v>4200000</v>
      </c>
      <c r="AE1123" s="30" t="str">
        <f aca="false">INDEX(Lookup_Tables!$C$3:$C$12,MATCH(H1123,Lookup_Tables!$A$3:$A$12,0))</f>
        <v>Dr. Anil Kapoor</v>
      </c>
      <c r="AF1123" s="30" t="str">
        <f aca="false">IFERROR(INDEX(Lookup_Tables!$F$16:$F$45,MATCH(I1123,Lookup_Tables!$E$16:$E$45,0)),"N/A")</f>
        <v>EMP201</v>
      </c>
      <c r="AG1123" s="30" t="n">
        <f aca="false">_xlfn.IFS(R1123="Recovered",4,R1123="Referred",3,R1123="Admitted",2,R1123="Deceased",1,TRUE(),0)</f>
        <v>3</v>
      </c>
      <c r="AH1123" s="30" t="str">
        <f aca="false">IF(T1123&gt;=4,"Satisfied",IF(T1123&gt;=3,"Neutral","Needs Improvement"))</f>
        <v>Needs Improvement</v>
      </c>
    </row>
    <row r="1124" customFormat="false" ht="15" hidden="false" customHeight="false" outlineLevel="0" collapsed="false">
      <c r="A1124" s="27" t="s">
        <v>6530</v>
      </c>
      <c r="B1124" s="27" t="s">
        <v>1097</v>
      </c>
      <c r="C1124" s="27" t="n">
        <v>74</v>
      </c>
      <c r="D1124" s="27" t="s">
        <v>181</v>
      </c>
      <c r="E1124" s="28" t="n">
        <v>45520</v>
      </c>
      <c r="F1124" s="27" t="s">
        <v>837</v>
      </c>
      <c r="G1124" s="28" t="n">
        <v>45521</v>
      </c>
      <c r="H1124" s="27" t="s">
        <v>183</v>
      </c>
      <c r="I1124" s="27" t="s">
        <v>184</v>
      </c>
      <c r="J1124" s="27" t="s">
        <v>411</v>
      </c>
      <c r="K1124" s="27" t="s">
        <v>138</v>
      </c>
      <c r="L1124" s="27" t="n">
        <v>67</v>
      </c>
      <c r="M1124" s="27" t="n">
        <v>39</v>
      </c>
      <c r="N1124" s="27" t="s">
        <v>127</v>
      </c>
      <c r="O1124" s="27" t="s">
        <v>149</v>
      </c>
      <c r="P1124" s="27" t="s">
        <v>150</v>
      </c>
      <c r="Q1124" s="29" t="n">
        <v>1248.19</v>
      </c>
      <c r="R1124" s="27" t="s">
        <v>130</v>
      </c>
      <c r="S1124" s="27" t="s">
        <v>223</v>
      </c>
      <c r="T1124" s="27" t="n">
        <v>4</v>
      </c>
      <c r="U1124" s="27" t="n">
        <f aca="false">YEAR(E1124)</f>
        <v>2024</v>
      </c>
      <c r="V1124" s="27" t="str">
        <f aca="false">TEXT(E1124,"MMM-YYYY")</f>
        <v>Aug-2024</v>
      </c>
      <c r="W1124" s="27" t="n">
        <f aca="false">MONTH(E1124)</f>
        <v>8</v>
      </c>
      <c r="X1124" s="27" t="str">
        <f aca="false">TEXT(WEEKDAY(E1124,2),"0")&amp;" - "&amp;TEXT(E1124,"dddd")</f>
        <v>5 - Friday</v>
      </c>
      <c r="Y1124" s="27" t="str">
        <f aca="false">_xlfn.IFS(C1124&lt;18,"Child (0-17)",C1124&lt;40,"Young Adult (18-39)",C1124&lt;60,"Adult (40-59)",TRUE(),"Senior (60+)")</f>
        <v>Senior (60+)</v>
      </c>
      <c r="Z1124" s="27" t="n">
        <f aca="false">ROUND(G1124-E1124,0)</f>
        <v>1</v>
      </c>
      <c r="AA1124" s="27" t="n">
        <f aca="false">L1124+M1124</f>
        <v>106</v>
      </c>
      <c r="AB1124" s="27" t="n">
        <f aca="false">IFERROR(ROUND(Q1124/AA1124,2),0)</f>
        <v>11.78</v>
      </c>
      <c r="AC1124" s="27" t="str">
        <f aca="false">IF(AND(K1124="Critical",N1124="No"),"URGENT - No Bed","Normal")</f>
        <v>Normal</v>
      </c>
      <c r="AD1124" s="33" t="n">
        <f aca="false">INDEX(Lookup_Tables!$B$3:$B$12,MATCH(H1124,Lookup_Tables!$A$3:$A$12,0))</f>
        <v>3100000</v>
      </c>
      <c r="AE1124" s="27" t="str">
        <f aca="false">INDEX(Lookup_Tables!$C$3:$C$12,MATCH(H1124,Lookup_Tables!$A$3:$A$12,0))</f>
        <v>Dr. Kavita Rao</v>
      </c>
      <c r="AF1124" s="27" t="str">
        <f aca="false">IFERROR(INDEX(Lookup_Tables!$F$16:$F$45,MATCH(I1124,Lookup_Tables!$E$16:$E$45,0)),"N/A")</f>
        <v>EMP226</v>
      </c>
      <c r="AG1124" s="27" t="n">
        <f aca="false">_xlfn.IFS(R1124="Recovered",4,R1124="Referred",3,R1124="Admitted",2,R1124="Deceased",1,TRUE(),0)</f>
        <v>4</v>
      </c>
      <c r="AH1124" s="27" t="str">
        <f aca="false">IF(T1124&gt;=4,"Satisfied",IF(T1124&gt;=3,"Neutral","Needs Improvement"))</f>
        <v>Satisfied</v>
      </c>
    </row>
    <row r="1125" customFormat="false" ht="15" hidden="false" customHeight="false" outlineLevel="0" collapsed="false">
      <c r="A1125" s="30" t="s">
        <v>2727</v>
      </c>
      <c r="B1125" s="30" t="s">
        <v>2728</v>
      </c>
      <c r="C1125" s="30" t="n">
        <v>24</v>
      </c>
      <c r="D1125" s="30" t="s">
        <v>121</v>
      </c>
      <c r="E1125" s="31" t="n">
        <v>45625</v>
      </c>
      <c r="F1125" s="30" t="s">
        <v>640</v>
      </c>
      <c r="G1125" s="31" t="n">
        <v>45625</v>
      </c>
      <c r="H1125" s="30" t="s">
        <v>183</v>
      </c>
      <c r="I1125" s="30" t="s">
        <v>430</v>
      </c>
      <c r="J1125" s="30" t="s">
        <v>213</v>
      </c>
      <c r="K1125" s="30" t="s">
        <v>138</v>
      </c>
      <c r="L1125" s="30" t="n">
        <v>58</v>
      </c>
      <c r="M1125" s="30" t="n">
        <v>39</v>
      </c>
      <c r="N1125" s="30" t="s">
        <v>127</v>
      </c>
      <c r="O1125" s="30" t="s">
        <v>139</v>
      </c>
      <c r="P1125" s="30" t="s">
        <v>187</v>
      </c>
      <c r="Q1125" s="32" t="n">
        <v>1790.61</v>
      </c>
      <c r="R1125" s="30" t="s">
        <v>130</v>
      </c>
      <c r="S1125" s="30" t="s">
        <v>335</v>
      </c>
      <c r="T1125" s="30" t="n">
        <v>3</v>
      </c>
      <c r="U1125" s="30" t="n">
        <f aca="false">YEAR(E1125)</f>
        <v>2024</v>
      </c>
      <c r="V1125" s="30" t="str">
        <f aca="false">TEXT(E1125,"MMM-YYYY")</f>
        <v>Nov-2024</v>
      </c>
      <c r="W1125" s="30" t="n">
        <f aca="false">MONTH(E1125)</f>
        <v>11</v>
      </c>
      <c r="X1125" s="30" t="str">
        <f aca="false">TEXT(WEEKDAY(E1125,2),"0")&amp;" - "&amp;TEXT(E1125,"dddd")</f>
        <v>5 - Friday</v>
      </c>
      <c r="Y1125" s="30" t="str">
        <f aca="false">_xlfn.IFS(C1125&lt;18,"Child (0-17)",C1125&lt;40,"Young Adult (18-39)",C1125&lt;60,"Adult (40-59)",TRUE(),"Senior (60+)")</f>
        <v>Young Adult (18-39)</v>
      </c>
      <c r="Z1125" s="30" t="n">
        <f aca="false">ROUND(G1125-E1125,0)</f>
        <v>0</v>
      </c>
      <c r="AA1125" s="30" t="n">
        <f aca="false">L1125+M1125</f>
        <v>97</v>
      </c>
      <c r="AB1125" s="30" t="n">
        <f aca="false">IFERROR(ROUND(Q1125/AA1125,2),0)</f>
        <v>18.46</v>
      </c>
      <c r="AC1125" s="30" t="str">
        <f aca="false">IF(AND(K1125="Critical",N1125="No"),"URGENT - No Bed","Normal")</f>
        <v>Normal</v>
      </c>
      <c r="AD1125" s="34" t="n">
        <f aca="false">INDEX(Lookup_Tables!$B$3:$B$12,MATCH(H1125,Lookup_Tables!$A$3:$A$12,0))</f>
        <v>3100000</v>
      </c>
      <c r="AE1125" s="30" t="str">
        <f aca="false">INDEX(Lookup_Tables!$C$3:$C$12,MATCH(H1125,Lookup_Tables!$A$3:$A$12,0))</f>
        <v>Dr. Kavita Rao</v>
      </c>
      <c r="AF1125" s="30" t="str">
        <f aca="false">IFERROR(INDEX(Lookup_Tables!$F$16:$F$45,MATCH(I1125,Lookup_Tables!$E$16:$E$45,0)),"N/A")</f>
        <v>EMP224</v>
      </c>
      <c r="AG1125" s="30" t="n">
        <f aca="false">_xlfn.IFS(R1125="Recovered",4,R1125="Referred",3,R1125="Admitted",2,R1125="Deceased",1,TRUE(),0)</f>
        <v>4</v>
      </c>
      <c r="AH1125" s="30" t="str">
        <f aca="false">IF(T1125&gt;=4,"Satisfied",IF(T1125&gt;=3,"Neutral","Needs Improvement"))</f>
        <v>Neutral</v>
      </c>
    </row>
    <row r="1126" customFormat="false" ht="15" hidden="false" customHeight="false" outlineLevel="0" collapsed="false">
      <c r="A1126" s="27" t="s">
        <v>7117</v>
      </c>
      <c r="B1126" s="27" t="s">
        <v>3625</v>
      </c>
      <c r="C1126" s="27" t="n">
        <v>38</v>
      </c>
      <c r="D1126" s="27" t="s">
        <v>121</v>
      </c>
      <c r="E1126" s="28" t="n">
        <v>45640</v>
      </c>
      <c r="F1126" s="27" t="s">
        <v>338</v>
      </c>
      <c r="G1126" s="28" t="n">
        <v>45640</v>
      </c>
      <c r="H1126" s="27" t="s">
        <v>168</v>
      </c>
      <c r="I1126" s="27" t="s">
        <v>366</v>
      </c>
      <c r="J1126" s="27" t="s">
        <v>367</v>
      </c>
      <c r="K1126" s="27" t="s">
        <v>156</v>
      </c>
      <c r="L1126" s="27" t="n">
        <v>67</v>
      </c>
      <c r="M1126" s="27" t="n">
        <v>52</v>
      </c>
      <c r="N1126" s="27" t="s">
        <v>127</v>
      </c>
      <c r="O1126" s="27" t="s">
        <v>128</v>
      </c>
      <c r="P1126" s="27" t="s">
        <v>187</v>
      </c>
      <c r="Q1126" s="29" t="n">
        <v>2938.8</v>
      </c>
      <c r="R1126" s="27" t="s">
        <v>130</v>
      </c>
      <c r="S1126" s="27" t="s">
        <v>335</v>
      </c>
      <c r="T1126" s="27" t="n">
        <v>5</v>
      </c>
      <c r="U1126" s="27" t="n">
        <f aca="false">YEAR(E1126)</f>
        <v>2024</v>
      </c>
      <c r="V1126" s="27" t="str">
        <f aca="false">TEXT(E1126,"MMM-YYYY")</f>
        <v>Dec-2024</v>
      </c>
      <c r="W1126" s="27" t="n">
        <f aca="false">MONTH(E1126)</f>
        <v>12</v>
      </c>
      <c r="X1126" s="27" t="str">
        <f aca="false">TEXT(WEEKDAY(E1126,2),"0")&amp;" - "&amp;TEXT(E1126,"dddd")</f>
        <v>6 - Saturday</v>
      </c>
      <c r="Y1126" s="27" t="str">
        <f aca="false">_xlfn.IFS(C1126&lt;18,"Child (0-17)",C1126&lt;40,"Young Adult (18-39)",C1126&lt;60,"Adult (40-59)",TRUE(),"Senior (60+)")</f>
        <v>Young Adult (18-39)</v>
      </c>
      <c r="Z1126" s="27" t="n">
        <f aca="false">ROUND(G1126-E1126,0)</f>
        <v>0</v>
      </c>
      <c r="AA1126" s="27" t="n">
        <f aca="false">L1126+M1126</f>
        <v>119</v>
      </c>
      <c r="AB1126" s="27" t="n">
        <f aca="false">IFERROR(ROUND(Q1126/AA1126,2),0)</f>
        <v>24.7</v>
      </c>
      <c r="AC1126" s="27" t="str">
        <f aca="false">IF(AND(K1126="Critical",N1126="No"),"URGENT - No Bed","Normal")</f>
        <v>Normal</v>
      </c>
      <c r="AD1126" s="33" t="n">
        <f aca="false">INDEX(Lookup_Tables!$B$3:$B$12,MATCH(H1126,Lookup_Tables!$A$3:$A$12,0))</f>
        <v>4400000</v>
      </c>
      <c r="AE1126" s="27" t="str">
        <f aca="false">INDEX(Lookup_Tables!$C$3:$C$12,MATCH(H1126,Lookup_Tables!$A$3:$A$12,0))</f>
        <v>Dr. Neha Chopra</v>
      </c>
      <c r="AF1126" s="27" t="str">
        <f aca="false">IFERROR(INDEX(Lookup_Tables!$F$16:$F$45,MATCH(I1126,Lookup_Tables!$E$16:$E$45,0)),"N/A")</f>
        <v>EMP218</v>
      </c>
      <c r="AG1126" s="27" t="n">
        <f aca="false">_xlfn.IFS(R1126="Recovered",4,R1126="Referred",3,R1126="Admitted",2,R1126="Deceased",1,TRUE(),0)</f>
        <v>4</v>
      </c>
      <c r="AH1126" s="27" t="str">
        <f aca="false">IF(T1126&gt;=4,"Satisfied",IF(T1126&gt;=3,"Neutral","Needs Improvement"))</f>
        <v>Satisfied</v>
      </c>
    </row>
    <row r="1127" customFormat="false" ht="15" hidden="false" customHeight="false" outlineLevel="0" collapsed="false">
      <c r="A1127" s="30" t="s">
        <v>984</v>
      </c>
      <c r="B1127" s="30" t="s">
        <v>985</v>
      </c>
      <c r="C1127" s="30" t="n">
        <v>39</v>
      </c>
      <c r="D1127" s="30" t="s">
        <v>121</v>
      </c>
      <c r="E1127" s="31" t="n">
        <v>45435</v>
      </c>
      <c r="F1127" s="30" t="s">
        <v>391</v>
      </c>
      <c r="G1127" s="31" t="n">
        <v>45437</v>
      </c>
      <c r="H1127" s="30" t="s">
        <v>183</v>
      </c>
      <c r="I1127" s="30" t="s">
        <v>212</v>
      </c>
      <c r="J1127" s="30" t="s">
        <v>411</v>
      </c>
      <c r="K1127" s="30" t="s">
        <v>156</v>
      </c>
      <c r="L1127" s="30" t="n">
        <v>42</v>
      </c>
      <c r="M1127" s="30" t="n">
        <v>86</v>
      </c>
      <c r="N1127" s="30" t="s">
        <v>127</v>
      </c>
      <c r="O1127" s="30" t="s">
        <v>171</v>
      </c>
      <c r="P1127" s="30" t="s">
        <v>150</v>
      </c>
      <c r="Q1127" s="32" t="n">
        <v>3824.12</v>
      </c>
      <c r="R1127" s="30" t="s">
        <v>130</v>
      </c>
      <c r="S1127" s="30" t="s">
        <v>335</v>
      </c>
      <c r="T1127" s="30" t="n">
        <v>5</v>
      </c>
      <c r="U1127" s="30" t="n">
        <f aca="false">YEAR(E1127)</f>
        <v>2024</v>
      </c>
      <c r="V1127" s="30" t="str">
        <f aca="false">TEXT(E1127,"MMM-YYYY")</f>
        <v>May-2024</v>
      </c>
      <c r="W1127" s="30" t="n">
        <f aca="false">MONTH(E1127)</f>
        <v>5</v>
      </c>
      <c r="X1127" s="30" t="str">
        <f aca="false">TEXT(WEEKDAY(E1127,2),"0")&amp;" - "&amp;TEXT(E1127,"dddd")</f>
        <v>4 - Thursday</v>
      </c>
      <c r="Y1127" s="30" t="str">
        <f aca="false">_xlfn.IFS(C1127&lt;18,"Child (0-17)",C1127&lt;40,"Young Adult (18-39)",C1127&lt;60,"Adult (40-59)",TRUE(),"Senior (60+)")</f>
        <v>Young Adult (18-39)</v>
      </c>
      <c r="Z1127" s="30" t="n">
        <f aca="false">ROUND(G1127-E1127,0)</f>
        <v>2</v>
      </c>
      <c r="AA1127" s="30" t="n">
        <f aca="false">L1127+M1127</f>
        <v>128</v>
      </c>
      <c r="AB1127" s="30" t="n">
        <f aca="false">IFERROR(ROUND(Q1127/AA1127,2),0)</f>
        <v>29.88</v>
      </c>
      <c r="AC1127" s="30" t="str">
        <f aca="false">IF(AND(K1127="Critical",N1127="No"),"URGENT - No Bed","Normal")</f>
        <v>Normal</v>
      </c>
      <c r="AD1127" s="34" t="n">
        <f aca="false">INDEX(Lookup_Tables!$B$3:$B$12,MATCH(H1127,Lookup_Tables!$A$3:$A$12,0))</f>
        <v>3100000</v>
      </c>
      <c r="AE1127" s="30" t="str">
        <f aca="false">INDEX(Lookup_Tables!$C$3:$C$12,MATCH(H1127,Lookup_Tables!$A$3:$A$12,0))</f>
        <v>Dr. Kavita Rao</v>
      </c>
      <c r="AF1127" s="30" t="str">
        <f aca="false">IFERROR(INDEX(Lookup_Tables!$F$16:$F$45,MATCH(I1127,Lookup_Tables!$E$16:$E$45,0)),"N/A")</f>
        <v>EMP225</v>
      </c>
      <c r="AG1127" s="30" t="n">
        <f aca="false">_xlfn.IFS(R1127="Recovered",4,R1127="Referred",3,R1127="Admitted",2,R1127="Deceased",1,TRUE(),0)</f>
        <v>4</v>
      </c>
      <c r="AH1127" s="30" t="str">
        <f aca="false">IF(T1127&gt;=4,"Satisfied",IF(T1127&gt;=3,"Neutral","Needs Improvement"))</f>
        <v>Satisfied</v>
      </c>
    </row>
    <row r="1128" customFormat="false" ht="15" hidden="false" customHeight="false" outlineLevel="0" collapsed="false">
      <c r="A1128" s="27" t="s">
        <v>5811</v>
      </c>
      <c r="B1128" s="27" t="s">
        <v>5812</v>
      </c>
      <c r="C1128" s="27" t="n">
        <v>12</v>
      </c>
      <c r="D1128" s="27" t="s">
        <v>121</v>
      </c>
      <c r="E1128" s="28" t="n">
        <v>45621</v>
      </c>
      <c r="F1128" s="27" t="s">
        <v>175</v>
      </c>
      <c r="G1128" s="28" t="n">
        <v>45624</v>
      </c>
      <c r="H1128" s="27" t="s">
        <v>217</v>
      </c>
      <c r="I1128" s="27" t="s">
        <v>392</v>
      </c>
      <c r="J1128" s="27" t="s">
        <v>283</v>
      </c>
      <c r="K1128" s="27" t="s">
        <v>156</v>
      </c>
      <c r="L1128" s="27" t="n">
        <v>29</v>
      </c>
      <c r="M1128" s="27" t="n">
        <v>87</v>
      </c>
      <c r="N1128" s="27" t="s">
        <v>127</v>
      </c>
      <c r="O1128" s="27" t="s">
        <v>139</v>
      </c>
      <c r="P1128" s="27" t="s">
        <v>129</v>
      </c>
      <c r="Q1128" s="29" t="n">
        <v>4105.61</v>
      </c>
      <c r="R1128" s="27" t="s">
        <v>130</v>
      </c>
      <c r="S1128" s="27" t="s">
        <v>178</v>
      </c>
      <c r="T1128" s="27" t="n">
        <v>4</v>
      </c>
      <c r="U1128" s="27" t="n">
        <f aca="false">YEAR(E1128)</f>
        <v>2024</v>
      </c>
      <c r="V1128" s="27" t="str">
        <f aca="false">TEXT(E1128,"MMM-YYYY")</f>
        <v>Nov-2024</v>
      </c>
      <c r="W1128" s="27" t="n">
        <f aca="false">MONTH(E1128)</f>
        <v>11</v>
      </c>
      <c r="X1128" s="27" t="str">
        <f aca="false">TEXT(WEEKDAY(E1128,2),"0")&amp;" - "&amp;TEXT(E1128,"dddd")</f>
        <v>1 - Monday</v>
      </c>
      <c r="Y1128" s="27" t="str">
        <f aca="false">_xlfn.IFS(C1128&lt;18,"Child (0-17)",C1128&lt;40,"Young Adult (18-39)",C1128&lt;60,"Adult (40-59)",TRUE(),"Senior (60+)")</f>
        <v>Child (0-17)</v>
      </c>
      <c r="Z1128" s="27" t="n">
        <f aca="false">ROUND(G1128-E1128,0)</f>
        <v>3</v>
      </c>
      <c r="AA1128" s="27" t="n">
        <f aca="false">L1128+M1128</f>
        <v>116</v>
      </c>
      <c r="AB1128" s="27" t="n">
        <f aca="false">IFERROR(ROUND(Q1128/AA1128,2),0)</f>
        <v>35.39</v>
      </c>
      <c r="AC1128" s="27" t="str">
        <f aca="false">IF(AND(K1128="Critical",N1128="No"),"URGENT - No Bed","Normal")</f>
        <v>Normal</v>
      </c>
      <c r="AD1128" s="33" t="n">
        <f aca="false">INDEX(Lookup_Tables!$B$3:$B$12,MATCH(H1128,Lookup_Tables!$A$3:$A$12,0))</f>
        <v>4200000</v>
      </c>
      <c r="AE1128" s="27" t="str">
        <f aca="false">INDEX(Lookup_Tables!$C$3:$C$12,MATCH(H1128,Lookup_Tables!$A$3:$A$12,0))</f>
        <v>Dr. Anil Kapoor</v>
      </c>
      <c r="AF1128" s="27" t="str">
        <f aca="false">IFERROR(INDEX(Lookup_Tables!$F$16:$F$45,MATCH(I1128,Lookup_Tables!$E$16:$E$45,0)),"N/A")</f>
        <v>EMP202</v>
      </c>
      <c r="AG1128" s="27" t="n">
        <f aca="false">_xlfn.IFS(R1128="Recovered",4,R1128="Referred",3,R1128="Admitted",2,R1128="Deceased",1,TRUE(),0)</f>
        <v>4</v>
      </c>
      <c r="AH1128" s="27" t="str">
        <f aca="false">IF(T1128&gt;=4,"Satisfied",IF(T1128&gt;=3,"Neutral","Needs Improvement"))</f>
        <v>Satisfied</v>
      </c>
    </row>
    <row r="1129" customFormat="false" ht="15" hidden="false" customHeight="false" outlineLevel="0" collapsed="false">
      <c r="A1129" s="30" t="s">
        <v>5159</v>
      </c>
      <c r="B1129" s="30" t="s">
        <v>1686</v>
      </c>
      <c r="C1129" s="30" t="n">
        <v>16</v>
      </c>
      <c r="D1129" s="30" t="s">
        <v>181</v>
      </c>
      <c r="E1129" s="31" t="n">
        <v>45434</v>
      </c>
      <c r="F1129" s="30" t="s">
        <v>750</v>
      </c>
      <c r="G1129" s="31" t="n">
        <v>45446</v>
      </c>
      <c r="H1129" s="30" t="s">
        <v>217</v>
      </c>
      <c r="I1129" s="30" t="s">
        <v>344</v>
      </c>
      <c r="J1129" s="30" t="s">
        <v>218</v>
      </c>
      <c r="K1129" s="30" t="s">
        <v>202</v>
      </c>
      <c r="L1129" s="30" t="n">
        <v>4</v>
      </c>
      <c r="M1129" s="30" t="n">
        <v>172</v>
      </c>
      <c r="N1129" s="30" t="s">
        <v>186</v>
      </c>
      <c r="O1129" s="30" t="s">
        <v>128</v>
      </c>
      <c r="P1129" s="30" t="s">
        <v>150</v>
      </c>
      <c r="Q1129" s="32" t="n">
        <v>17730.97</v>
      </c>
      <c r="R1129" s="30" t="s">
        <v>172</v>
      </c>
      <c r="S1129" s="30" t="s">
        <v>131</v>
      </c>
      <c r="T1129" s="30" t="n">
        <v>3</v>
      </c>
      <c r="U1129" s="30" t="n">
        <f aca="false">YEAR(E1129)</f>
        <v>2024</v>
      </c>
      <c r="V1129" s="30" t="str">
        <f aca="false">TEXT(E1129,"MMM-YYYY")</f>
        <v>May-2024</v>
      </c>
      <c r="W1129" s="30" t="n">
        <f aca="false">MONTH(E1129)</f>
        <v>5</v>
      </c>
      <c r="X1129" s="30" t="str">
        <f aca="false">TEXT(WEEKDAY(E1129,2),"0")&amp;" - "&amp;TEXT(E1129,"dddd")</f>
        <v>3 - Wednesday</v>
      </c>
      <c r="Y1129" s="30" t="str">
        <f aca="false">_xlfn.IFS(C1129&lt;18,"Child (0-17)",C1129&lt;40,"Young Adult (18-39)",C1129&lt;60,"Adult (40-59)",TRUE(),"Senior (60+)")</f>
        <v>Child (0-17)</v>
      </c>
      <c r="Z1129" s="30" t="n">
        <f aca="false">ROUND(G1129-E1129,0)</f>
        <v>12</v>
      </c>
      <c r="AA1129" s="30" t="n">
        <f aca="false">L1129+M1129</f>
        <v>176</v>
      </c>
      <c r="AB1129" s="30" t="n">
        <f aca="false">IFERROR(ROUND(Q1129/AA1129,2),0)</f>
        <v>100.74</v>
      </c>
      <c r="AC1129" s="30" t="str">
        <f aca="false">IF(AND(K1129="Critical",N1129="No"),"URGENT - No Bed","Normal")</f>
        <v>Normal</v>
      </c>
      <c r="AD1129" s="34" t="n">
        <f aca="false">INDEX(Lookup_Tables!$B$3:$B$12,MATCH(H1129,Lookup_Tables!$A$3:$A$12,0))</f>
        <v>4200000</v>
      </c>
      <c r="AE1129" s="30" t="str">
        <f aca="false">INDEX(Lookup_Tables!$C$3:$C$12,MATCH(H1129,Lookup_Tables!$A$3:$A$12,0))</f>
        <v>Dr. Anil Kapoor</v>
      </c>
      <c r="AF1129" s="30" t="str">
        <f aca="false">IFERROR(INDEX(Lookup_Tables!$F$16:$F$45,MATCH(I1129,Lookup_Tables!$E$16:$E$45,0)),"N/A")</f>
        <v>EMP201</v>
      </c>
      <c r="AG1129" s="30" t="n">
        <f aca="false">_xlfn.IFS(R1129="Recovered",4,R1129="Referred",3,R1129="Admitted",2,R1129="Deceased",1,TRUE(),0)</f>
        <v>2</v>
      </c>
      <c r="AH1129" s="30" t="str">
        <f aca="false">IF(T1129&gt;=4,"Satisfied",IF(T1129&gt;=3,"Neutral","Needs Improvement"))</f>
        <v>Neutral</v>
      </c>
    </row>
    <row r="1130" customFormat="false" ht="15" hidden="false" customHeight="false" outlineLevel="0" collapsed="false">
      <c r="A1130" s="27" t="s">
        <v>6057</v>
      </c>
      <c r="B1130" s="27" t="s">
        <v>2082</v>
      </c>
      <c r="C1130" s="27" t="n">
        <v>59</v>
      </c>
      <c r="D1130" s="27" t="s">
        <v>121</v>
      </c>
      <c r="E1130" s="28" t="n">
        <v>45539</v>
      </c>
      <c r="F1130" s="27" t="s">
        <v>458</v>
      </c>
      <c r="G1130" s="28" t="n">
        <v>45539</v>
      </c>
      <c r="H1130" s="27" t="s">
        <v>161</v>
      </c>
      <c r="I1130" s="27" t="s">
        <v>320</v>
      </c>
      <c r="J1130" s="27" t="s">
        <v>258</v>
      </c>
      <c r="K1130" s="27" t="s">
        <v>138</v>
      </c>
      <c r="L1130" s="27" t="n">
        <v>44</v>
      </c>
      <c r="M1130" s="27" t="n">
        <v>18</v>
      </c>
      <c r="N1130" s="27" t="s">
        <v>127</v>
      </c>
      <c r="O1130" s="27" t="s">
        <v>139</v>
      </c>
      <c r="P1130" s="27" t="s">
        <v>140</v>
      </c>
      <c r="Q1130" s="29" t="n">
        <v>2505.32</v>
      </c>
      <c r="R1130" s="27" t="s">
        <v>130</v>
      </c>
      <c r="S1130" s="27" t="s">
        <v>164</v>
      </c>
      <c r="T1130" s="27" t="n">
        <v>4</v>
      </c>
      <c r="U1130" s="27" t="n">
        <f aca="false">YEAR(E1130)</f>
        <v>2024</v>
      </c>
      <c r="V1130" s="27" t="str">
        <f aca="false">TEXT(E1130,"MMM-YYYY")</f>
        <v>Sep-2024</v>
      </c>
      <c r="W1130" s="27" t="n">
        <f aca="false">MONTH(E1130)</f>
        <v>9</v>
      </c>
      <c r="X1130" s="27" t="str">
        <f aca="false">TEXT(WEEKDAY(E1130,2),"0")&amp;" - "&amp;TEXT(E1130,"dddd")</f>
        <v>3 - Wednesday</v>
      </c>
      <c r="Y1130" s="27" t="str">
        <f aca="false">_xlfn.IFS(C1130&lt;18,"Child (0-17)",C1130&lt;40,"Young Adult (18-39)",C1130&lt;60,"Adult (40-59)",TRUE(),"Senior (60+)")</f>
        <v>Adult (40-59)</v>
      </c>
      <c r="Z1130" s="27" t="n">
        <f aca="false">ROUND(G1130-E1130,0)</f>
        <v>0</v>
      </c>
      <c r="AA1130" s="27" t="n">
        <f aca="false">L1130+M1130</f>
        <v>62</v>
      </c>
      <c r="AB1130" s="27" t="n">
        <f aca="false">IFERROR(ROUND(Q1130/AA1130,2),0)</f>
        <v>40.41</v>
      </c>
      <c r="AC1130" s="27" t="str">
        <f aca="false">IF(AND(K1130="Critical",N1130="No"),"URGENT - No Bed","Normal")</f>
        <v>Normal</v>
      </c>
      <c r="AD1130" s="33" t="n">
        <f aca="false">INDEX(Lookup_Tables!$B$3:$B$12,MATCH(H1130,Lookup_Tables!$A$3:$A$12,0))</f>
        <v>3600000</v>
      </c>
      <c r="AE1130" s="27" t="str">
        <f aca="false">INDEX(Lookup_Tables!$C$3:$C$12,MATCH(H1130,Lookup_Tables!$A$3:$A$12,0))</f>
        <v>Dr. Sameer Joshi</v>
      </c>
      <c r="AF1130" s="27" t="str">
        <f aca="false">IFERROR(INDEX(Lookup_Tables!$F$16:$F$45,MATCH(I1130,Lookup_Tables!$E$16:$E$45,0)),"N/A")</f>
        <v>EMP223</v>
      </c>
      <c r="AG1130" s="27" t="n">
        <f aca="false">_xlfn.IFS(R1130="Recovered",4,R1130="Referred",3,R1130="Admitted",2,R1130="Deceased",1,TRUE(),0)</f>
        <v>4</v>
      </c>
      <c r="AH1130" s="27" t="str">
        <f aca="false">IF(T1130&gt;=4,"Satisfied",IF(T1130&gt;=3,"Neutral","Needs Improvement"))</f>
        <v>Satisfied</v>
      </c>
    </row>
    <row r="1131" customFormat="false" ht="15" hidden="false" customHeight="false" outlineLevel="0" collapsed="false">
      <c r="A1131" s="30" t="s">
        <v>998</v>
      </c>
      <c r="B1131" s="30" t="s">
        <v>999</v>
      </c>
      <c r="C1131" s="30" t="n">
        <v>0</v>
      </c>
      <c r="D1131" s="30" t="s">
        <v>181</v>
      </c>
      <c r="E1131" s="31" t="n">
        <v>45495</v>
      </c>
      <c r="F1131" s="30" t="s">
        <v>645</v>
      </c>
      <c r="G1131" s="31" t="n">
        <v>45496</v>
      </c>
      <c r="H1131" s="30" t="s">
        <v>236</v>
      </c>
      <c r="I1131" s="30" t="s">
        <v>237</v>
      </c>
      <c r="J1131" s="30" t="s">
        <v>267</v>
      </c>
      <c r="K1131" s="30" t="s">
        <v>156</v>
      </c>
      <c r="L1131" s="30" t="n">
        <v>22</v>
      </c>
      <c r="M1131" s="30" t="n">
        <v>42</v>
      </c>
      <c r="N1131" s="30" t="s">
        <v>127</v>
      </c>
      <c r="O1131" s="30" t="s">
        <v>139</v>
      </c>
      <c r="P1131" s="30" t="s">
        <v>140</v>
      </c>
      <c r="Q1131" s="32" t="n">
        <v>3666.19</v>
      </c>
      <c r="R1131" s="30" t="s">
        <v>130</v>
      </c>
      <c r="S1131" s="30" t="s">
        <v>131</v>
      </c>
      <c r="T1131" s="30" t="n">
        <v>4</v>
      </c>
      <c r="U1131" s="30" t="n">
        <f aca="false">YEAR(E1131)</f>
        <v>2024</v>
      </c>
      <c r="V1131" s="30" t="str">
        <f aca="false">TEXT(E1131,"MMM-YYYY")</f>
        <v>Jul-2024</v>
      </c>
      <c r="W1131" s="30" t="n">
        <f aca="false">MONTH(E1131)</f>
        <v>7</v>
      </c>
      <c r="X1131" s="30" t="str">
        <f aca="false">TEXT(WEEKDAY(E1131,2),"0")&amp;" - "&amp;TEXT(E1131,"dddd")</f>
        <v>1 - Monday</v>
      </c>
      <c r="Y1131" s="30" t="str">
        <f aca="false">_xlfn.IFS(C1131&lt;18,"Child (0-17)",C1131&lt;40,"Young Adult (18-39)",C1131&lt;60,"Adult (40-59)",TRUE(),"Senior (60+)")</f>
        <v>Child (0-17)</v>
      </c>
      <c r="Z1131" s="30" t="n">
        <f aca="false">ROUND(G1131-E1131,0)</f>
        <v>1</v>
      </c>
      <c r="AA1131" s="30" t="n">
        <f aca="false">L1131+M1131</f>
        <v>64</v>
      </c>
      <c r="AB1131" s="30" t="n">
        <f aca="false">IFERROR(ROUND(Q1131/AA1131,2),0)</f>
        <v>57.28</v>
      </c>
      <c r="AC1131" s="30" t="str">
        <f aca="false">IF(AND(K1131="Critical",N1131="No"),"URGENT - No Bed","Normal")</f>
        <v>Normal</v>
      </c>
      <c r="AD1131" s="34" t="n">
        <f aca="false">INDEX(Lookup_Tables!$B$3:$B$12,MATCH(H1131,Lookup_Tables!$A$3:$A$12,0))</f>
        <v>3900000</v>
      </c>
      <c r="AE1131" s="30" t="str">
        <f aca="false">INDEX(Lookup_Tables!$C$3:$C$12,MATCH(H1131,Lookup_Tables!$A$3:$A$12,0))</f>
        <v>Dr. Rina Mehta</v>
      </c>
      <c r="AF1131" s="30" t="str">
        <f aca="false">IFERROR(INDEX(Lookup_Tables!$F$16:$F$45,MATCH(I1131,Lookup_Tables!$E$16:$E$45,0)),"N/A")</f>
        <v>EMP215</v>
      </c>
      <c r="AG1131" s="30" t="n">
        <f aca="false">_xlfn.IFS(R1131="Recovered",4,R1131="Referred",3,R1131="Admitted",2,R1131="Deceased",1,TRUE(),0)</f>
        <v>4</v>
      </c>
      <c r="AH1131" s="30" t="str">
        <f aca="false">IF(T1131&gt;=4,"Satisfied",IF(T1131&gt;=3,"Neutral","Needs Improvement"))</f>
        <v>Satisfied</v>
      </c>
    </row>
    <row r="1132" customFormat="false" ht="15" hidden="false" customHeight="false" outlineLevel="0" collapsed="false">
      <c r="A1132" s="27" t="s">
        <v>6873</v>
      </c>
      <c r="B1132" s="27" t="s">
        <v>3338</v>
      </c>
      <c r="C1132" s="27" t="n">
        <v>50</v>
      </c>
      <c r="D1132" s="27" t="s">
        <v>181</v>
      </c>
      <c r="E1132" s="28" t="n">
        <v>45615</v>
      </c>
      <c r="F1132" s="27" t="s">
        <v>475</v>
      </c>
      <c r="G1132" s="28" t="n">
        <v>45616</v>
      </c>
      <c r="H1132" s="27" t="s">
        <v>135</v>
      </c>
      <c r="I1132" s="27" t="s">
        <v>278</v>
      </c>
      <c r="J1132" s="27" t="s">
        <v>201</v>
      </c>
      <c r="K1132" s="27" t="s">
        <v>138</v>
      </c>
      <c r="L1132" s="27" t="n">
        <v>47</v>
      </c>
      <c r="M1132" s="27" t="n">
        <v>44</v>
      </c>
      <c r="N1132" s="27" t="s">
        <v>127</v>
      </c>
      <c r="O1132" s="27" t="s">
        <v>128</v>
      </c>
      <c r="P1132" s="27" t="s">
        <v>129</v>
      </c>
      <c r="Q1132" s="29" t="n">
        <v>1413.68</v>
      </c>
      <c r="R1132" s="27" t="s">
        <v>130</v>
      </c>
      <c r="S1132" s="27" t="s">
        <v>157</v>
      </c>
      <c r="T1132" s="27" t="n">
        <v>4</v>
      </c>
      <c r="U1132" s="27" t="n">
        <f aca="false">YEAR(E1132)</f>
        <v>2024</v>
      </c>
      <c r="V1132" s="27" t="str">
        <f aca="false">TEXT(E1132,"MMM-YYYY")</f>
        <v>Nov-2024</v>
      </c>
      <c r="W1132" s="27" t="n">
        <f aca="false">MONTH(E1132)</f>
        <v>11</v>
      </c>
      <c r="X1132" s="27" t="str">
        <f aca="false">TEXT(WEEKDAY(E1132,2),"0")&amp;" - "&amp;TEXT(E1132,"dddd")</f>
        <v>2 - Tuesday</v>
      </c>
      <c r="Y1132" s="27" t="str">
        <f aca="false">_xlfn.IFS(C1132&lt;18,"Child (0-17)",C1132&lt;40,"Young Adult (18-39)",C1132&lt;60,"Adult (40-59)",TRUE(),"Senior (60+)")</f>
        <v>Adult (40-59)</v>
      </c>
      <c r="Z1132" s="27" t="n">
        <f aca="false">ROUND(G1132-E1132,0)</f>
        <v>1</v>
      </c>
      <c r="AA1132" s="27" t="n">
        <f aca="false">L1132+M1132</f>
        <v>91</v>
      </c>
      <c r="AB1132" s="27" t="n">
        <f aca="false">IFERROR(ROUND(Q1132/AA1132,2),0)</f>
        <v>15.53</v>
      </c>
      <c r="AC1132" s="27" t="str">
        <f aca="false">IF(AND(K1132="Critical",N1132="No"),"URGENT - No Bed","Normal")</f>
        <v>Normal</v>
      </c>
      <c r="AD1132" s="33" t="n">
        <f aca="false">INDEX(Lookup_Tables!$B$3:$B$12,MATCH(H1132,Lookup_Tables!$A$3:$A$12,0))</f>
        <v>4600000</v>
      </c>
      <c r="AE1132" s="27" t="str">
        <f aca="false">INDEX(Lookup_Tables!$C$3:$C$12,MATCH(H1132,Lookup_Tables!$A$3:$A$12,0))</f>
        <v>Dr. Farhan Khan</v>
      </c>
      <c r="AF1132" s="27" t="str">
        <f aca="false">IFERROR(INDEX(Lookup_Tables!$F$16:$F$45,MATCH(I1132,Lookup_Tables!$E$16:$E$45,0)),"N/A")</f>
        <v>EMP208</v>
      </c>
      <c r="AG1132" s="27" t="n">
        <f aca="false">_xlfn.IFS(R1132="Recovered",4,R1132="Referred",3,R1132="Admitted",2,R1132="Deceased",1,TRUE(),0)</f>
        <v>4</v>
      </c>
      <c r="AH1132" s="27" t="str">
        <f aca="false">IF(T1132&gt;=4,"Satisfied",IF(T1132&gt;=3,"Neutral","Needs Improvement"))</f>
        <v>Satisfied</v>
      </c>
    </row>
    <row r="1133" customFormat="false" ht="15" hidden="false" customHeight="false" outlineLevel="0" collapsed="false">
      <c r="A1133" s="30" t="s">
        <v>4907</v>
      </c>
      <c r="B1133" s="30" t="s">
        <v>2676</v>
      </c>
      <c r="C1133" s="30" t="n">
        <v>66</v>
      </c>
      <c r="D1133" s="30" t="s">
        <v>181</v>
      </c>
      <c r="E1133" s="31" t="n">
        <v>45439</v>
      </c>
      <c r="F1133" s="30" t="s">
        <v>2058</v>
      </c>
      <c r="G1133" s="31" t="n">
        <v>45441</v>
      </c>
      <c r="H1133" s="30" t="s">
        <v>183</v>
      </c>
      <c r="I1133" s="30" t="s">
        <v>184</v>
      </c>
      <c r="J1133" s="30" t="s">
        <v>411</v>
      </c>
      <c r="K1133" s="30" t="s">
        <v>126</v>
      </c>
      <c r="L1133" s="30" t="n">
        <v>32</v>
      </c>
      <c r="M1133" s="30" t="n">
        <v>99</v>
      </c>
      <c r="N1133" s="30" t="s">
        <v>186</v>
      </c>
      <c r="O1133" s="30" t="s">
        <v>139</v>
      </c>
      <c r="P1133" s="30" t="s">
        <v>187</v>
      </c>
      <c r="Q1133" s="32" t="n">
        <v>7924.08</v>
      </c>
      <c r="R1133" s="30" t="s">
        <v>130</v>
      </c>
      <c r="S1133" s="30" t="s">
        <v>131</v>
      </c>
      <c r="T1133" s="30" t="n">
        <v>3</v>
      </c>
      <c r="U1133" s="30" t="n">
        <f aca="false">YEAR(E1133)</f>
        <v>2024</v>
      </c>
      <c r="V1133" s="30" t="str">
        <f aca="false">TEXT(E1133,"MMM-YYYY")</f>
        <v>May-2024</v>
      </c>
      <c r="W1133" s="30" t="n">
        <f aca="false">MONTH(E1133)</f>
        <v>5</v>
      </c>
      <c r="X1133" s="30" t="str">
        <f aca="false">TEXT(WEEKDAY(E1133,2),"0")&amp;" - "&amp;TEXT(E1133,"dddd")</f>
        <v>1 - Monday</v>
      </c>
      <c r="Y1133" s="30" t="str">
        <f aca="false">_xlfn.IFS(C1133&lt;18,"Child (0-17)",C1133&lt;40,"Young Adult (18-39)",C1133&lt;60,"Adult (40-59)",TRUE(),"Senior (60+)")</f>
        <v>Senior (60+)</v>
      </c>
      <c r="Z1133" s="30" t="n">
        <f aca="false">ROUND(G1133-E1133,0)</f>
        <v>2</v>
      </c>
      <c r="AA1133" s="30" t="n">
        <f aca="false">L1133+M1133</f>
        <v>131</v>
      </c>
      <c r="AB1133" s="30" t="n">
        <f aca="false">IFERROR(ROUND(Q1133/AA1133,2),0)</f>
        <v>60.49</v>
      </c>
      <c r="AC1133" s="30" t="str">
        <f aca="false">IF(AND(K1133="Critical",N1133="No"),"URGENT - No Bed","Normal")</f>
        <v>Normal</v>
      </c>
      <c r="AD1133" s="34" t="n">
        <f aca="false">INDEX(Lookup_Tables!$B$3:$B$12,MATCH(H1133,Lookup_Tables!$A$3:$A$12,0))</f>
        <v>3100000</v>
      </c>
      <c r="AE1133" s="30" t="str">
        <f aca="false">INDEX(Lookup_Tables!$C$3:$C$12,MATCH(H1133,Lookup_Tables!$A$3:$A$12,0))</f>
        <v>Dr. Kavita Rao</v>
      </c>
      <c r="AF1133" s="30" t="str">
        <f aca="false">IFERROR(INDEX(Lookup_Tables!$F$16:$F$45,MATCH(I1133,Lookup_Tables!$E$16:$E$45,0)),"N/A")</f>
        <v>EMP226</v>
      </c>
      <c r="AG1133" s="30" t="n">
        <f aca="false">_xlfn.IFS(R1133="Recovered",4,R1133="Referred",3,R1133="Admitted",2,R1133="Deceased",1,TRUE(),0)</f>
        <v>4</v>
      </c>
      <c r="AH1133" s="30" t="str">
        <f aca="false">IF(T1133&gt;=4,"Satisfied",IF(T1133&gt;=3,"Neutral","Needs Improvement"))</f>
        <v>Neutral</v>
      </c>
    </row>
    <row r="1134" customFormat="false" ht="15" hidden="false" customHeight="false" outlineLevel="0" collapsed="false">
      <c r="A1134" s="27" t="s">
        <v>2850</v>
      </c>
      <c r="B1134" s="27" t="s">
        <v>1500</v>
      </c>
      <c r="C1134" s="27" t="n">
        <v>55</v>
      </c>
      <c r="D1134" s="27" t="s">
        <v>181</v>
      </c>
      <c r="E1134" s="28" t="n">
        <v>45387</v>
      </c>
      <c r="F1134" s="27" t="s">
        <v>1155</v>
      </c>
      <c r="G1134" s="28" t="n">
        <v>45388</v>
      </c>
      <c r="H1134" s="27" t="s">
        <v>123</v>
      </c>
      <c r="I1134" s="27" t="s">
        <v>304</v>
      </c>
      <c r="J1134" s="27" t="s">
        <v>305</v>
      </c>
      <c r="K1134" s="27" t="s">
        <v>126</v>
      </c>
      <c r="L1134" s="27" t="n">
        <v>17</v>
      </c>
      <c r="M1134" s="27" t="n">
        <v>93</v>
      </c>
      <c r="N1134" s="27" t="s">
        <v>186</v>
      </c>
      <c r="O1134" s="27" t="s">
        <v>128</v>
      </c>
      <c r="P1134" s="27" t="s">
        <v>187</v>
      </c>
      <c r="Q1134" s="29" t="n">
        <v>7206.94</v>
      </c>
      <c r="R1134" s="27" t="s">
        <v>130</v>
      </c>
      <c r="S1134" s="27" t="s">
        <v>157</v>
      </c>
      <c r="T1134" s="27" t="n">
        <v>5</v>
      </c>
      <c r="U1134" s="27" t="n">
        <f aca="false">YEAR(E1134)</f>
        <v>2024</v>
      </c>
      <c r="V1134" s="27" t="str">
        <f aca="false">TEXT(E1134,"MMM-YYYY")</f>
        <v>Apr-2024</v>
      </c>
      <c r="W1134" s="27" t="n">
        <f aca="false">MONTH(E1134)</f>
        <v>4</v>
      </c>
      <c r="X1134" s="27" t="str">
        <f aca="false">TEXT(WEEKDAY(E1134,2),"0")&amp;" - "&amp;TEXT(E1134,"dddd")</f>
        <v>5 - Friday</v>
      </c>
      <c r="Y1134" s="27" t="str">
        <f aca="false">_xlfn.IFS(C1134&lt;18,"Child (0-17)",C1134&lt;40,"Young Adult (18-39)",C1134&lt;60,"Adult (40-59)",TRUE(),"Senior (60+)")</f>
        <v>Adult (40-59)</v>
      </c>
      <c r="Z1134" s="27" t="n">
        <f aca="false">ROUND(G1134-E1134,0)</f>
        <v>1</v>
      </c>
      <c r="AA1134" s="27" t="n">
        <f aca="false">L1134+M1134</f>
        <v>110</v>
      </c>
      <c r="AB1134" s="27" t="n">
        <f aca="false">IFERROR(ROUND(Q1134/AA1134,2),0)</f>
        <v>65.52</v>
      </c>
      <c r="AC1134" s="27" t="str">
        <f aca="false">IF(AND(K1134="Critical",N1134="No"),"URGENT - No Bed","Normal")</f>
        <v>Normal</v>
      </c>
      <c r="AD1134" s="33" t="n">
        <f aca="false">INDEX(Lookup_Tables!$B$3:$B$12,MATCH(H1134,Lookup_Tables!$A$3:$A$12,0))</f>
        <v>2200000</v>
      </c>
      <c r="AE1134" s="27" t="str">
        <f aca="false">INDEX(Lookup_Tables!$C$3:$C$12,MATCH(H1134,Lookup_Tables!$A$3:$A$12,0))</f>
        <v>Dr. Rohan Das</v>
      </c>
      <c r="AF1134" s="27" t="str">
        <f aca="false">IFERROR(INDEX(Lookup_Tables!$F$16:$F$45,MATCH(I1134,Lookup_Tables!$E$16:$E$45,0)),"N/A")</f>
        <v>EMP204</v>
      </c>
      <c r="AG1134" s="27" t="n">
        <f aca="false">_xlfn.IFS(R1134="Recovered",4,R1134="Referred",3,R1134="Admitted",2,R1134="Deceased",1,TRUE(),0)</f>
        <v>4</v>
      </c>
      <c r="AH1134" s="27" t="str">
        <f aca="false">IF(T1134&gt;=4,"Satisfied",IF(T1134&gt;=3,"Neutral","Needs Improvement"))</f>
        <v>Satisfied</v>
      </c>
    </row>
    <row r="1135" customFormat="false" ht="15" hidden="false" customHeight="false" outlineLevel="0" collapsed="false">
      <c r="A1135" s="30" t="s">
        <v>4668</v>
      </c>
      <c r="B1135" s="30" t="s">
        <v>1872</v>
      </c>
      <c r="C1135" s="30" t="n">
        <v>6</v>
      </c>
      <c r="D1135" s="30" t="s">
        <v>121</v>
      </c>
      <c r="E1135" s="31" t="n">
        <v>45639</v>
      </c>
      <c r="F1135" s="30" t="s">
        <v>1660</v>
      </c>
      <c r="G1135" s="31" t="n">
        <v>45643</v>
      </c>
      <c r="H1135" s="30" t="s">
        <v>161</v>
      </c>
      <c r="I1135" s="30" t="s">
        <v>538</v>
      </c>
      <c r="J1135" s="30" t="s">
        <v>258</v>
      </c>
      <c r="K1135" s="30" t="s">
        <v>126</v>
      </c>
      <c r="L1135" s="30" t="n">
        <v>21</v>
      </c>
      <c r="M1135" s="30" t="n">
        <v>113</v>
      </c>
      <c r="N1135" s="30" t="s">
        <v>127</v>
      </c>
      <c r="O1135" s="30" t="s">
        <v>171</v>
      </c>
      <c r="P1135" s="30" t="s">
        <v>129</v>
      </c>
      <c r="Q1135" s="32" t="n">
        <v>7595.61</v>
      </c>
      <c r="R1135" s="30" t="s">
        <v>130</v>
      </c>
      <c r="S1135" s="30" t="s">
        <v>223</v>
      </c>
      <c r="T1135" s="30" t="n">
        <v>4</v>
      </c>
      <c r="U1135" s="30" t="n">
        <f aca="false">YEAR(E1135)</f>
        <v>2024</v>
      </c>
      <c r="V1135" s="30" t="str">
        <f aca="false">TEXT(E1135,"MMM-YYYY")</f>
        <v>Dec-2024</v>
      </c>
      <c r="W1135" s="30" t="n">
        <f aca="false">MONTH(E1135)</f>
        <v>12</v>
      </c>
      <c r="X1135" s="30" t="str">
        <f aca="false">TEXT(WEEKDAY(E1135,2),"0")&amp;" - "&amp;TEXT(E1135,"dddd")</f>
        <v>5 - Friday</v>
      </c>
      <c r="Y1135" s="30" t="str">
        <f aca="false">_xlfn.IFS(C1135&lt;18,"Child (0-17)",C1135&lt;40,"Young Adult (18-39)",C1135&lt;60,"Adult (40-59)",TRUE(),"Senior (60+)")</f>
        <v>Child (0-17)</v>
      </c>
      <c r="Z1135" s="30" t="n">
        <f aca="false">ROUND(G1135-E1135,0)</f>
        <v>4</v>
      </c>
      <c r="AA1135" s="30" t="n">
        <f aca="false">L1135+M1135</f>
        <v>134</v>
      </c>
      <c r="AB1135" s="30" t="n">
        <f aca="false">IFERROR(ROUND(Q1135/AA1135,2),0)</f>
        <v>56.68</v>
      </c>
      <c r="AC1135" s="30" t="str">
        <f aca="false">IF(AND(K1135="Critical",N1135="No"),"URGENT - No Bed","Normal")</f>
        <v>Normal</v>
      </c>
      <c r="AD1135" s="34" t="n">
        <f aca="false">INDEX(Lookup_Tables!$B$3:$B$12,MATCH(H1135,Lookup_Tables!$A$3:$A$12,0))</f>
        <v>3600000</v>
      </c>
      <c r="AE1135" s="30" t="str">
        <f aca="false">INDEX(Lookup_Tables!$C$3:$C$12,MATCH(H1135,Lookup_Tables!$A$3:$A$12,0))</f>
        <v>Dr. Sameer Joshi</v>
      </c>
      <c r="AF1135" s="30" t="str">
        <f aca="false">IFERROR(INDEX(Lookup_Tables!$F$16:$F$45,MATCH(I1135,Lookup_Tables!$E$16:$E$45,0)),"N/A")</f>
        <v>EMP221</v>
      </c>
      <c r="AG1135" s="30" t="n">
        <f aca="false">_xlfn.IFS(R1135="Recovered",4,R1135="Referred",3,R1135="Admitted",2,R1135="Deceased",1,TRUE(),0)</f>
        <v>4</v>
      </c>
      <c r="AH1135" s="30" t="str">
        <f aca="false">IF(T1135&gt;=4,"Satisfied",IF(T1135&gt;=3,"Neutral","Needs Improvement"))</f>
        <v>Satisfied</v>
      </c>
    </row>
    <row r="1136" customFormat="false" ht="15" hidden="false" customHeight="false" outlineLevel="0" collapsed="false">
      <c r="A1136" s="27" t="s">
        <v>4713</v>
      </c>
      <c r="B1136" s="27" t="s">
        <v>2036</v>
      </c>
      <c r="C1136" s="27" t="n">
        <v>31</v>
      </c>
      <c r="D1136" s="27" t="s">
        <v>181</v>
      </c>
      <c r="E1136" s="28" t="n">
        <v>45402</v>
      </c>
      <c r="F1136" s="27" t="s">
        <v>549</v>
      </c>
      <c r="G1136" s="28" t="n">
        <v>45415</v>
      </c>
      <c r="H1136" s="27" t="s">
        <v>161</v>
      </c>
      <c r="I1136" s="27" t="s">
        <v>538</v>
      </c>
      <c r="J1136" s="27" t="s">
        <v>426</v>
      </c>
      <c r="K1136" s="27" t="s">
        <v>202</v>
      </c>
      <c r="L1136" s="27" t="n">
        <v>20</v>
      </c>
      <c r="M1136" s="27" t="n">
        <v>87</v>
      </c>
      <c r="N1136" s="27" t="s">
        <v>186</v>
      </c>
      <c r="O1136" s="27" t="s">
        <v>128</v>
      </c>
      <c r="P1136" s="27" t="s">
        <v>140</v>
      </c>
      <c r="Q1136" s="29" t="n">
        <v>16497.21</v>
      </c>
      <c r="R1136" s="27" t="s">
        <v>462</v>
      </c>
      <c r="S1136" s="27" t="s">
        <v>197</v>
      </c>
      <c r="T1136" s="27" t="n">
        <v>3</v>
      </c>
      <c r="U1136" s="27" t="n">
        <f aca="false">YEAR(E1136)</f>
        <v>2024</v>
      </c>
      <c r="V1136" s="27" t="str">
        <f aca="false">TEXT(E1136,"MMM-YYYY")</f>
        <v>Apr-2024</v>
      </c>
      <c r="W1136" s="27" t="n">
        <f aca="false">MONTH(E1136)</f>
        <v>4</v>
      </c>
      <c r="X1136" s="27" t="str">
        <f aca="false">TEXT(WEEKDAY(E1136,2),"0")&amp;" - "&amp;TEXT(E1136,"dddd")</f>
        <v>6 - Saturday</v>
      </c>
      <c r="Y1136" s="27" t="str">
        <f aca="false">_xlfn.IFS(C1136&lt;18,"Child (0-17)",C1136&lt;40,"Young Adult (18-39)",C1136&lt;60,"Adult (40-59)",TRUE(),"Senior (60+)")</f>
        <v>Young Adult (18-39)</v>
      </c>
      <c r="Z1136" s="27" t="n">
        <f aca="false">ROUND(G1136-E1136,0)</f>
        <v>13</v>
      </c>
      <c r="AA1136" s="27" t="n">
        <f aca="false">L1136+M1136</f>
        <v>107</v>
      </c>
      <c r="AB1136" s="27" t="n">
        <f aca="false">IFERROR(ROUND(Q1136/AA1136,2),0)</f>
        <v>154.18</v>
      </c>
      <c r="AC1136" s="27" t="str">
        <f aca="false">IF(AND(K1136="Critical",N1136="No"),"URGENT - No Bed","Normal")</f>
        <v>Normal</v>
      </c>
      <c r="AD1136" s="33" t="n">
        <f aca="false">INDEX(Lookup_Tables!$B$3:$B$12,MATCH(H1136,Lookup_Tables!$A$3:$A$12,0))</f>
        <v>3600000</v>
      </c>
      <c r="AE1136" s="27" t="str">
        <f aca="false">INDEX(Lookup_Tables!$C$3:$C$12,MATCH(H1136,Lookup_Tables!$A$3:$A$12,0))</f>
        <v>Dr. Sameer Joshi</v>
      </c>
      <c r="AF1136" s="27" t="str">
        <f aca="false">IFERROR(INDEX(Lookup_Tables!$F$16:$F$45,MATCH(I1136,Lookup_Tables!$E$16:$E$45,0)),"N/A")</f>
        <v>EMP221</v>
      </c>
      <c r="AG1136" s="27" t="n">
        <f aca="false">_xlfn.IFS(R1136="Recovered",4,R1136="Referred",3,R1136="Admitted",2,R1136="Deceased",1,TRUE(),0)</f>
        <v>1</v>
      </c>
      <c r="AH1136" s="27" t="str">
        <f aca="false">IF(T1136&gt;=4,"Satisfied",IF(T1136&gt;=3,"Neutral","Needs Improvement"))</f>
        <v>Neutral</v>
      </c>
    </row>
    <row r="1137" customFormat="false" ht="15" hidden="false" customHeight="false" outlineLevel="0" collapsed="false">
      <c r="A1137" s="30" t="s">
        <v>4995</v>
      </c>
      <c r="B1137" s="30" t="s">
        <v>2190</v>
      </c>
      <c r="C1137" s="30" t="n">
        <v>48</v>
      </c>
      <c r="D1137" s="30" t="s">
        <v>121</v>
      </c>
      <c r="E1137" s="31" t="n">
        <v>45642</v>
      </c>
      <c r="F1137" s="30" t="s">
        <v>154</v>
      </c>
      <c r="G1137" s="31" t="n">
        <v>45645</v>
      </c>
      <c r="H1137" s="30" t="s">
        <v>161</v>
      </c>
      <c r="I1137" s="30" t="s">
        <v>320</v>
      </c>
      <c r="J1137" s="30" t="s">
        <v>426</v>
      </c>
      <c r="K1137" s="30" t="s">
        <v>126</v>
      </c>
      <c r="L1137" s="30" t="n">
        <v>29</v>
      </c>
      <c r="M1137" s="30" t="n">
        <v>68</v>
      </c>
      <c r="N1137" s="30" t="s">
        <v>127</v>
      </c>
      <c r="O1137" s="30" t="s">
        <v>139</v>
      </c>
      <c r="P1137" s="30" t="s">
        <v>150</v>
      </c>
      <c r="Q1137" s="32" t="n">
        <v>6942.13</v>
      </c>
      <c r="R1137" s="30" t="s">
        <v>172</v>
      </c>
      <c r="S1137" s="30" t="s">
        <v>141</v>
      </c>
      <c r="T1137" s="30" t="n">
        <v>3</v>
      </c>
      <c r="U1137" s="30" t="n">
        <f aca="false">YEAR(E1137)</f>
        <v>2024</v>
      </c>
      <c r="V1137" s="30" t="str">
        <f aca="false">TEXT(E1137,"MMM-YYYY")</f>
        <v>Dec-2024</v>
      </c>
      <c r="W1137" s="30" t="n">
        <f aca="false">MONTH(E1137)</f>
        <v>12</v>
      </c>
      <c r="X1137" s="30" t="str">
        <f aca="false">TEXT(WEEKDAY(E1137,2),"0")&amp;" - "&amp;TEXT(E1137,"dddd")</f>
        <v>1 - Monday</v>
      </c>
      <c r="Y1137" s="30" t="str">
        <f aca="false">_xlfn.IFS(C1137&lt;18,"Child (0-17)",C1137&lt;40,"Young Adult (18-39)",C1137&lt;60,"Adult (40-59)",TRUE(),"Senior (60+)")</f>
        <v>Adult (40-59)</v>
      </c>
      <c r="Z1137" s="30" t="n">
        <f aca="false">ROUND(G1137-E1137,0)</f>
        <v>3</v>
      </c>
      <c r="AA1137" s="30" t="n">
        <f aca="false">L1137+M1137</f>
        <v>97</v>
      </c>
      <c r="AB1137" s="30" t="n">
        <f aca="false">IFERROR(ROUND(Q1137/AA1137,2),0)</f>
        <v>71.57</v>
      </c>
      <c r="AC1137" s="30" t="str">
        <f aca="false">IF(AND(K1137="Critical",N1137="No"),"URGENT - No Bed","Normal")</f>
        <v>Normal</v>
      </c>
      <c r="AD1137" s="34" t="n">
        <f aca="false">INDEX(Lookup_Tables!$B$3:$B$12,MATCH(H1137,Lookup_Tables!$A$3:$A$12,0))</f>
        <v>3600000</v>
      </c>
      <c r="AE1137" s="30" t="str">
        <f aca="false">INDEX(Lookup_Tables!$C$3:$C$12,MATCH(H1137,Lookup_Tables!$A$3:$A$12,0))</f>
        <v>Dr. Sameer Joshi</v>
      </c>
      <c r="AF1137" s="30" t="str">
        <f aca="false">IFERROR(INDEX(Lookup_Tables!$F$16:$F$45,MATCH(I1137,Lookup_Tables!$E$16:$E$45,0)),"N/A")</f>
        <v>EMP223</v>
      </c>
      <c r="AG1137" s="30" t="n">
        <f aca="false">_xlfn.IFS(R1137="Recovered",4,R1137="Referred",3,R1137="Admitted",2,R1137="Deceased",1,TRUE(),0)</f>
        <v>2</v>
      </c>
      <c r="AH1137" s="30" t="str">
        <f aca="false">IF(T1137&gt;=4,"Satisfied",IF(T1137&gt;=3,"Neutral","Needs Improvement"))</f>
        <v>Neutral</v>
      </c>
    </row>
    <row r="1138" customFormat="false" ht="15" hidden="false" customHeight="false" outlineLevel="0" collapsed="false">
      <c r="A1138" s="27" t="s">
        <v>2436</v>
      </c>
      <c r="B1138" s="27" t="s">
        <v>2437</v>
      </c>
      <c r="C1138" s="27" t="n">
        <v>28</v>
      </c>
      <c r="D1138" s="27" t="s">
        <v>121</v>
      </c>
      <c r="E1138" s="28" t="n">
        <v>45537</v>
      </c>
      <c r="F1138" s="27" t="s">
        <v>717</v>
      </c>
      <c r="G1138" s="28" t="n">
        <v>45539</v>
      </c>
      <c r="H1138" s="27" t="s">
        <v>236</v>
      </c>
      <c r="I1138" s="27" t="s">
        <v>323</v>
      </c>
      <c r="J1138" s="27" t="s">
        <v>287</v>
      </c>
      <c r="K1138" s="27" t="s">
        <v>156</v>
      </c>
      <c r="L1138" s="27" t="n">
        <v>32</v>
      </c>
      <c r="M1138" s="27" t="n">
        <v>36</v>
      </c>
      <c r="N1138" s="27" t="s">
        <v>127</v>
      </c>
      <c r="O1138" s="27" t="s">
        <v>128</v>
      </c>
      <c r="P1138" s="27" t="s">
        <v>150</v>
      </c>
      <c r="Q1138" s="29" t="n">
        <v>2998.23</v>
      </c>
      <c r="R1138" s="27" t="s">
        <v>130</v>
      </c>
      <c r="S1138" s="27" t="s">
        <v>223</v>
      </c>
      <c r="T1138" s="27" t="n">
        <v>4</v>
      </c>
      <c r="U1138" s="27" t="n">
        <f aca="false">YEAR(E1138)</f>
        <v>2024</v>
      </c>
      <c r="V1138" s="27" t="str">
        <f aca="false">TEXT(E1138,"MMM-YYYY")</f>
        <v>Sep-2024</v>
      </c>
      <c r="W1138" s="27" t="n">
        <f aca="false">MONTH(E1138)</f>
        <v>9</v>
      </c>
      <c r="X1138" s="27" t="str">
        <f aca="false">TEXT(WEEKDAY(E1138,2),"0")&amp;" - "&amp;TEXT(E1138,"dddd")</f>
        <v>1 - Monday</v>
      </c>
      <c r="Y1138" s="27" t="str">
        <f aca="false">_xlfn.IFS(C1138&lt;18,"Child (0-17)",C1138&lt;40,"Young Adult (18-39)",C1138&lt;60,"Adult (40-59)",TRUE(),"Senior (60+)")</f>
        <v>Young Adult (18-39)</v>
      </c>
      <c r="Z1138" s="27" t="n">
        <f aca="false">ROUND(G1138-E1138,0)</f>
        <v>2</v>
      </c>
      <c r="AA1138" s="27" t="n">
        <f aca="false">L1138+M1138</f>
        <v>68</v>
      </c>
      <c r="AB1138" s="27" t="n">
        <f aca="false">IFERROR(ROUND(Q1138/AA1138,2),0)</f>
        <v>44.09</v>
      </c>
      <c r="AC1138" s="27" t="str">
        <f aca="false">IF(AND(K1138="Critical",N1138="No"),"URGENT - No Bed","Normal")</f>
        <v>Normal</v>
      </c>
      <c r="AD1138" s="33" t="n">
        <f aca="false">INDEX(Lookup_Tables!$B$3:$B$12,MATCH(H1138,Lookup_Tables!$A$3:$A$12,0))</f>
        <v>3900000</v>
      </c>
      <c r="AE1138" s="27" t="str">
        <f aca="false">INDEX(Lookup_Tables!$C$3:$C$12,MATCH(H1138,Lookup_Tables!$A$3:$A$12,0))</f>
        <v>Dr. Rina Mehta</v>
      </c>
      <c r="AF1138" s="27" t="str">
        <f aca="false">IFERROR(INDEX(Lookup_Tables!$F$16:$F$45,MATCH(I1138,Lookup_Tables!$E$16:$E$45,0)),"N/A")</f>
        <v>EMP216</v>
      </c>
      <c r="AG1138" s="27" t="n">
        <f aca="false">_xlfn.IFS(R1138="Recovered",4,R1138="Referred",3,R1138="Admitted",2,R1138="Deceased",1,TRUE(),0)</f>
        <v>4</v>
      </c>
      <c r="AH1138" s="27" t="str">
        <f aca="false">IF(T1138&gt;=4,"Satisfied",IF(T1138&gt;=3,"Neutral","Needs Improvement"))</f>
        <v>Satisfied</v>
      </c>
    </row>
    <row r="1139" customFormat="false" ht="15" hidden="false" customHeight="false" outlineLevel="0" collapsed="false">
      <c r="A1139" s="30" t="s">
        <v>6444</v>
      </c>
      <c r="B1139" s="30" t="s">
        <v>6445</v>
      </c>
      <c r="C1139" s="30" t="n">
        <v>20</v>
      </c>
      <c r="D1139" s="30" t="s">
        <v>121</v>
      </c>
      <c r="E1139" s="31" t="n">
        <v>45457</v>
      </c>
      <c r="F1139" s="30" t="s">
        <v>730</v>
      </c>
      <c r="G1139" s="31" t="n">
        <v>45458</v>
      </c>
      <c r="H1139" s="30" t="s">
        <v>236</v>
      </c>
      <c r="I1139" s="30" t="s">
        <v>237</v>
      </c>
      <c r="J1139" s="30" t="s">
        <v>287</v>
      </c>
      <c r="K1139" s="30" t="s">
        <v>138</v>
      </c>
      <c r="L1139" s="30" t="n">
        <v>27</v>
      </c>
      <c r="M1139" s="30" t="n">
        <v>31</v>
      </c>
      <c r="N1139" s="30" t="s">
        <v>127</v>
      </c>
      <c r="O1139" s="30" t="s">
        <v>171</v>
      </c>
      <c r="P1139" s="30" t="s">
        <v>140</v>
      </c>
      <c r="Q1139" s="32" t="n">
        <v>1906.82</v>
      </c>
      <c r="R1139" s="30" t="s">
        <v>130</v>
      </c>
      <c r="S1139" s="30" t="s">
        <v>151</v>
      </c>
      <c r="T1139" s="30" t="n">
        <v>3</v>
      </c>
      <c r="U1139" s="30" t="n">
        <f aca="false">YEAR(E1139)</f>
        <v>2024</v>
      </c>
      <c r="V1139" s="30" t="str">
        <f aca="false">TEXT(E1139,"MMM-YYYY")</f>
        <v>Jun-2024</v>
      </c>
      <c r="W1139" s="30" t="n">
        <f aca="false">MONTH(E1139)</f>
        <v>6</v>
      </c>
      <c r="X1139" s="30" t="str">
        <f aca="false">TEXT(WEEKDAY(E1139,2),"0")&amp;" - "&amp;TEXT(E1139,"dddd")</f>
        <v>5 - Friday</v>
      </c>
      <c r="Y1139" s="30" t="str">
        <f aca="false">_xlfn.IFS(C1139&lt;18,"Child (0-17)",C1139&lt;40,"Young Adult (18-39)",C1139&lt;60,"Adult (40-59)",TRUE(),"Senior (60+)")</f>
        <v>Young Adult (18-39)</v>
      </c>
      <c r="Z1139" s="30" t="n">
        <f aca="false">ROUND(G1139-E1139,0)</f>
        <v>1</v>
      </c>
      <c r="AA1139" s="30" t="n">
        <f aca="false">L1139+M1139</f>
        <v>58</v>
      </c>
      <c r="AB1139" s="30" t="n">
        <f aca="false">IFERROR(ROUND(Q1139/AA1139,2),0)</f>
        <v>32.88</v>
      </c>
      <c r="AC1139" s="30" t="str">
        <f aca="false">IF(AND(K1139="Critical",N1139="No"),"URGENT - No Bed","Normal")</f>
        <v>Normal</v>
      </c>
      <c r="AD1139" s="34" t="n">
        <f aca="false">INDEX(Lookup_Tables!$B$3:$B$12,MATCH(H1139,Lookup_Tables!$A$3:$A$12,0))</f>
        <v>3900000</v>
      </c>
      <c r="AE1139" s="30" t="str">
        <f aca="false">INDEX(Lookup_Tables!$C$3:$C$12,MATCH(H1139,Lookup_Tables!$A$3:$A$12,0))</f>
        <v>Dr. Rina Mehta</v>
      </c>
      <c r="AF1139" s="30" t="str">
        <f aca="false">IFERROR(INDEX(Lookup_Tables!$F$16:$F$45,MATCH(I1139,Lookup_Tables!$E$16:$E$45,0)),"N/A")</f>
        <v>EMP215</v>
      </c>
      <c r="AG1139" s="30" t="n">
        <f aca="false">_xlfn.IFS(R1139="Recovered",4,R1139="Referred",3,R1139="Admitted",2,R1139="Deceased",1,TRUE(),0)</f>
        <v>4</v>
      </c>
      <c r="AH1139" s="30" t="str">
        <f aca="false">IF(T1139&gt;=4,"Satisfied",IF(T1139&gt;=3,"Neutral","Needs Improvement"))</f>
        <v>Neutral</v>
      </c>
    </row>
    <row r="1140" customFormat="false" ht="15" hidden="false" customHeight="false" outlineLevel="0" collapsed="false">
      <c r="A1140" s="27" t="s">
        <v>4087</v>
      </c>
      <c r="B1140" s="27" t="s">
        <v>3742</v>
      </c>
      <c r="C1140" s="27" t="n">
        <v>55</v>
      </c>
      <c r="D1140" s="27" t="s">
        <v>181</v>
      </c>
      <c r="E1140" s="28" t="n">
        <v>45433</v>
      </c>
      <c r="F1140" s="27" t="s">
        <v>1623</v>
      </c>
      <c r="G1140" s="28" t="n">
        <v>45433</v>
      </c>
      <c r="H1140" s="27" t="s">
        <v>135</v>
      </c>
      <c r="I1140" s="27" t="s">
        <v>136</v>
      </c>
      <c r="J1140" s="27" t="s">
        <v>618</v>
      </c>
      <c r="K1140" s="27" t="s">
        <v>138</v>
      </c>
      <c r="L1140" s="27" t="n">
        <v>67</v>
      </c>
      <c r="M1140" s="27" t="n">
        <v>17</v>
      </c>
      <c r="N1140" s="27" t="s">
        <v>127</v>
      </c>
      <c r="O1140" s="27" t="s">
        <v>171</v>
      </c>
      <c r="P1140" s="27" t="s">
        <v>187</v>
      </c>
      <c r="Q1140" s="29" t="n">
        <v>709.99</v>
      </c>
      <c r="R1140" s="27" t="s">
        <v>130</v>
      </c>
      <c r="S1140" s="27" t="s">
        <v>151</v>
      </c>
      <c r="T1140" s="27" t="n">
        <v>3</v>
      </c>
      <c r="U1140" s="27" t="n">
        <f aca="false">YEAR(E1140)</f>
        <v>2024</v>
      </c>
      <c r="V1140" s="27" t="str">
        <f aca="false">TEXT(E1140,"MMM-YYYY")</f>
        <v>May-2024</v>
      </c>
      <c r="W1140" s="27" t="n">
        <f aca="false">MONTH(E1140)</f>
        <v>5</v>
      </c>
      <c r="X1140" s="27" t="str">
        <f aca="false">TEXT(WEEKDAY(E1140,2),"0")&amp;" - "&amp;TEXT(E1140,"dddd")</f>
        <v>2 - Tuesday</v>
      </c>
      <c r="Y1140" s="27" t="str">
        <f aca="false">_xlfn.IFS(C1140&lt;18,"Child (0-17)",C1140&lt;40,"Young Adult (18-39)",C1140&lt;60,"Adult (40-59)",TRUE(),"Senior (60+)")</f>
        <v>Adult (40-59)</v>
      </c>
      <c r="Z1140" s="27" t="n">
        <f aca="false">ROUND(G1140-E1140,0)</f>
        <v>0</v>
      </c>
      <c r="AA1140" s="27" t="n">
        <f aca="false">L1140+M1140</f>
        <v>84</v>
      </c>
      <c r="AB1140" s="27" t="n">
        <f aca="false">IFERROR(ROUND(Q1140/AA1140,2),0)</f>
        <v>8.45</v>
      </c>
      <c r="AC1140" s="27" t="str">
        <f aca="false">IF(AND(K1140="Critical",N1140="No"),"URGENT - No Bed","Normal")</f>
        <v>Normal</v>
      </c>
      <c r="AD1140" s="33" t="n">
        <f aca="false">INDEX(Lookup_Tables!$B$3:$B$12,MATCH(H1140,Lookup_Tables!$A$3:$A$12,0))</f>
        <v>4600000</v>
      </c>
      <c r="AE1140" s="27" t="str">
        <f aca="false">INDEX(Lookup_Tables!$C$3:$C$12,MATCH(H1140,Lookup_Tables!$A$3:$A$12,0))</f>
        <v>Dr. Farhan Khan</v>
      </c>
      <c r="AF1140" s="27" t="str">
        <f aca="false">IFERROR(INDEX(Lookup_Tables!$F$16:$F$45,MATCH(I1140,Lookup_Tables!$E$16:$E$45,0)),"N/A")</f>
        <v>EMP206</v>
      </c>
      <c r="AG1140" s="27" t="n">
        <f aca="false">_xlfn.IFS(R1140="Recovered",4,R1140="Referred",3,R1140="Admitted",2,R1140="Deceased",1,TRUE(),0)</f>
        <v>4</v>
      </c>
      <c r="AH1140" s="27" t="str">
        <f aca="false">IF(T1140&gt;=4,"Satisfied",IF(T1140&gt;=3,"Neutral","Needs Improvement"))</f>
        <v>Neutral</v>
      </c>
    </row>
    <row r="1141" customFormat="false" ht="15" hidden="false" customHeight="false" outlineLevel="0" collapsed="false">
      <c r="A1141" s="30" t="s">
        <v>2305</v>
      </c>
      <c r="B1141" s="30" t="s">
        <v>2306</v>
      </c>
      <c r="C1141" s="30" t="n">
        <v>55</v>
      </c>
      <c r="D1141" s="30" t="s">
        <v>181</v>
      </c>
      <c r="E1141" s="31" t="n">
        <v>45583</v>
      </c>
      <c r="F1141" s="30" t="s">
        <v>624</v>
      </c>
      <c r="G1141" s="31" t="n">
        <v>45588</v>
      </c>
      <c r="H1141" s="30" t="s">
        <v>146</v>
      </c>
      <c r="I1141" s="30" t="s">
        <v>147</v>
      </c>
      <c r="J1141" s="30" t="s">
        <v>222</v>
      </c>
      <c r="K1141" s="30" t="s">
        <v>126</v>
      </c>
      <c r="L1141" s="30" t="n">
        <v>25</v>
      </c>
      <c r="M1141" s="30" t="n">
        <v>102</v>
      </c>
      <c r="N1141" s="30" t="s">
        <v>186</v>
      </c>
      <c r="O1141" s="30" t="s">
        <v>139</v>
      </c>
      <c r="P1141" s="30" t="s">
        <v>140</v>
      </c>
      <c r="Q1141" s="32" t="n">
        <v>7150.4</v>
      </c>
      <c r="R1141" s="30" t="s">
        <v>172</v>
      </c>
      <c r="S1141" s="30" t="s">
        <v>192</v>
      </c>
      <c r="T1141" s="30" t="n">
        <v>3</v>
      </c>
      <c r="U1141" s="30" t="n">
        <f aca="false">YEAR(E1141)</f>
        <v>2024</v>
      </c>
      <c r="V1141" s="30" t="str">
        <f aca="false">TEXT(E1141,"MMM-YYYY")</f>
        <v>Oct-2024</v>
      </c>
      <c r="W1141" s="30" t="n">
        <f aca="false">MONTH(E1141)</f>
        <v>10</v>
      </c>
      <c r="X1141" s="30" t="str">
        <f aca="false">TEXT(WEEKDAY(E1141,2),"0")&amp;" - "&amp;TEXT(E1141,"dddd")</f>
        <v>5 - Friday</v>
      </c>
      <c r="Y1141" s="30" t="str">
        <f aca="false">_xlfn.IFS(C1141&lt;18,"Child (0-17)",C1141&lt;40,"Young Adult (18-39)",C1141&lt;60,"Adult (40-59)",TRUE(),"Senior (60+)")</f>
        <v>Adult (40-59)</v>
      </c>
      <c r="Z1141" s="30" t="n">
        <f aca="false">ROUND(G1141-E1141,0)</f>
        <v>5</v>
      </c>
      <c r="AA1141" s="30" t="n">
        <f aca="false">L1141+M1141</f>
        <v>127</v>
      </c>
      <c r="AB1141" s="30" t="n">
        <f aca="false">IFERROR(ROUND(Q1141/AA1141,2),0)</f>
        <v>56.3</v>
      </c>
      <c r="AC1141" s="30" t="str">
        <f aca="false">IF(AND(K1141="Critical",N1141="No"),"URGENT - No Bed","Normal")</f>
        <v>Normal</v>
      </c>
      <c r="AD1141" s="34" t="n">
        <f aca="false">INDEX(Lookup_Tables!$B$3:$B$12,MATCH(H1141,Lookup_Tables!$A$3:$A$12,0))</f>
        <v>2700000</v>
      </c>
      <c r="AE1141" s="30" t="str">
        <f aca="false">INDEX(Lookup_Tables!$C$3:$C$12,MATCH(H1141,Lookup_Tables!$A$3:$A$12,0))</f>
        <v>Dr. Vikram Singh</v>
      </c>
      <c r="AF1141" s="30" t="str">
        <f aca="false">IFERROR(INDEX(Lookup_Tables!$F$16:$F$45,MATCH(I1141,Lookup_Tables!$E$16:$E$45,0)),"N/A")</f>
        <v>EMP229</v>
      </c>
      <c r="AG1141" s="30" t="n">
        <f aca="false">_xlfn.IFS(R1141="Recovered",4,R1141="Referred",3,R1141="Admitted",2,R1141="Deceased",1,TRUE(),0)</f>
        <v>2</v>
      </c>
      <c r="AH1141" s="30" t="str">
        <f aca="false">IF(T1141&gt;=4,"Satisfied",IF(T1141&gt;=3,"Neutral","Needs Improvement"))</f>
        <v>Neutral</v>
      </c>
    </row>
    <row r="1142" customFormat="false" ht="15" hidden="false" customHeight="false" outlineLevel="0" collapsed="false">
      <c r="A1142" s="27" t="s">
        <v>6504</v>
      </c>
      <c r="B1142" s="27" t="s">
        <v>1650</v>
      </c>
      <c r="C1142" s="27" t="n">
        <v>7</v>
      </c>
      <c r="D1142" s="27" t="s">
        <v>181</v>
      </c>
      <c r="E1142" s="28" t="n">
        <v>45373</v>
      </c>
      <c r="F1142" s="27" t="s">
        <v>904</v>
      </c>
      <c r="G1142" s="28" t="n">
        <v>45376</v>
      </c>
      <c r="H1142" s="27" t="s">
        <v>236</v>
      </c>
      <c r="I1142" s="27" t="s">
        <v>237</v>
      </c>
      <c r="J1142" s="27" t="s">
        <v>267</v>
      </c>
      <c r="K1142" s="27" t="s">
        <v>156</v>
      </c>
      <c r="L1142" s="27" t="n">
        <v>61</v>
      </c>
      <c r="M1142" s="27" t="n">
        <v>72</v>
      </c>
      <c r="N1142" s="27" t="s">
        <v>186</v>
      </c>
      <c r="O1142" s="27" t="s">
        <v>139</v>
      </c>
      <c r="P1142" s="27" t="s">
        <v>140</v>
      </c>
      <c r="Q1142" s="29" t="n">
        <v>4223.15</v>
      </c>
      <c r="R1142" s="27" t="s">
        <v>172</v>
      </c>
      <c r="S1142" s="27" t="s">
        <v>141</v>
      </c>
      <c r="T1142" s="27" t="n">
        <v>2</v>
      </c>
      <c r="U1142" s="27" t="n">
        <f aca="false">YEAR(E1142)</f>
        <v>2024</v>
      </c>
      <c r="V1142" s="27" t="str">
        <f aca="false">TEXT(E1142,"MMM-YYYY")</f>
        <v>Mar-2024</v>
      </c>
      <c r="W1142" s="27" t="n">
        <f aca="false">MONTH(E1142)</f>
        <v>3</v>
      </c>
      <c r="X1142" s="27" t="str">
        <f aca="false">TEXT(WEEKDAY(E1142,2),"0")&amp;" - "&amp;TEXT(E1142,"dddd")</f>
        <v>5 - Friday</v>
      </c>
      <c r="Y1142" s="27" t="str">
        <f aca="false">_xlfn.IFS(C1142&lt;18,"Child (0-17)",C1142&lt;40,"Young Adult (18-39)",C1142&lt;60,"Adult (40-59)",TRUE(),"Senior (60+)")</f>
        <v>Child (0-17)</v>
      </c>
      <c r="Z1142" s="27" t="n">
        <f aca="false">ROUND(G1142-E1142,0)</f>
        <v>3</v>
      </c>
      <c r="AA1142" s="27" t="n">
        <f aca="false">L1142+M1142</f>
        <v>133</v>
      </c>
      <c r="AB1142" s="27" t="n">
        <f aca="false">IFERROR(ROUND(Q1142/AA1142,2),0)</f>
        <v>31.75</v>
      </c>
      <c r="AC1142" s="27" t="str">
        <f aca="false">IF(AND(K1142="Critical",N1142="No"),"URGENT - No Bed","Normal")</f>
        <v>Normal</v>
      </c>
      <c r="AD1142" s="33" t="n">
        <f aca="false">INDEX(Lookup_Tables!$B$3:$B$12,MATCH(H1142,Lookup_Tables!$A$3:$A$12,0))</f>
        <v>3900000</v>
      </c>
      <c r="AE1142" s="27" t="str">
        <f aca="false">INDEX(Lookup_Tables!$C$3:$C$12,MATCH(H1142,Lookup_Tables!$A$3:$A$12,0))</f>
        <v>Dr. Rina Mehta</v>
      </c>
      <c r="AF1142" s="27" t="str">
        <f aca="false">IFERROR(INDEX(Lookup_Tables!$F$16:$F$45,MATCH(I1142,Lookup_Tables!$E$16:$E$45,0)),"N/A")</f>
        <v>EMP215</v>
      </c>
      <c r="AG1142" s="27" t="n">
        <f aca="false">_xlfn.IFS(R1142="Recovered",4,R1142="Referred",3,R1142="Admitted",2,R1142="Deceased",1,TRUE(),0)</f>
        <v>2</v>
      </c>
      <c r="AH1142" s="27" t="str">
        <f aca="false">IF(T1142&gt;=4,"Satisfied",IF(T1142&gt;=3,"Neutral","Needs Improvement"))</f>
        <v>Needs Improvement</v>
      </c>
    </row>
    <row r="1143" customFormat="false" ht="15" hidden="false" customHeight="false" outlineLevel="0" collapsed="false">
      <c r="A1143" s="30" t="s">
        <v>5484</v>
      </c>
      <c r="B1143" s="30" t="s">
        <v>3415</v>
      </c>
      <c r="C1143" s="30" t="n">
        <v>65</v>
      </c>
      <c r="D1143" s="30" t="s">
        <v>181</v>
      </c>
      <c r="E1143" s="31" t="n">
        <v>45582</v>
      </c>
      <c r="F1143" s="30" t="s">
        <v>753</v>
      </c>
      <c r="G1143" s="31" t="n">
        <v>45583</v>
      </c>
      <c r="H1143" s="30" t="s">
        <v>242</v>
      </c>
      <c r="I1143" s="30" t="s">
        <v>466</v>
      </c>
      <c r="J1143" s="30" t="s">
        <v>316</v>
      </c>
      <c r="K1143" s="30" t="s">
        <v>138</v>
      </c>
      <c r="L1143" s="30" t="n">
        <v>41</v>
      </c>
      <c r="M1143" s="30" t="n">
        <v>28</v>
      </c>
      <c r="N1143" s="30" t="s">
        <v>127</v>
      </c>
      <c r="O1143" s="30" t="s">
        <v>139</v>
      </c>
      <c r="P1143" s="30" t="s">
        <v>187</v>
      </c>
      <c r="Q1143" s="32" t="n">
        <v>2315.78</v>
      </c>
      <c r="R1143" s="30" t="s">
        <v>268</v>
      </c>
      <c r="S1143" s="30" t="s">
        <v>192</v>
      </c>
      <c r="T1143" s="30" t="n">
        <v>2</v>
      </c>
      <c r="U1143" s="30" t="n">
        <f aca="false">YEAR(E1143)</f>
        <v>2024</v>
      </c>
      <c r="V1143" s="30" t="str">
        <f aca="false">TEXT(E1143,"MMM-YYYY")</f>
        <v>Oct-2024</v>
      </c>
      <c r="W1143" s="30" t="n">
        <f aca="false">MONTH(E1143)</f>
        <v>10</v>
      </c>
      <c r="X1143" s="30" t="str">
        <f aca="false">TEXT(WEEKDAY(E1143,2),"0")&amp;" - "&amp;TEXT(E1143,"dddd")</f>
        <v>4 - Thursday</v>
      </c>
      <c r="Y1143" s="30" t="str">
        <f aca="false">_xlfn.IFS(C1143&lt;18,"Child (0-17)",C1143&lt;40,"Young Adult (18-39)",C1143&lt;60,"Adult (40-59)",TRUE(),"Senior (60+)")</f>
        <v>Senior (60+)</v>
      </c>
      <c r="Z1143" s="30" t="n">
        <f aca="false">ROUND(G1143-E1143,0)</f>
        <v>1</v>
      </c>
      <c r="AA1143" s="30" t="n">
        <f aca="false">L1143+M1143</f>
        <v>69</v>
      </c>
      <c r="AB1143" s="30" t="n">
        <f aca="false">IFERROR(ROUND(Q1143/AA1143,2),0)</f>
        <v>33.56</v>
      </c>
      <c r="AC1143" s="30" t="str">
        <f aca="false">IF(AND(K1143="Critical",N1143="No"),"URGENT - No Bed","Normal")</f>
        <v>Normal</v>
      </c>
      <c r="AD1143" s="34" t="n">
        <f aca="false">INDEX(Lookup_Tables!$B$3:$B$12,MATCH(H1143,Lookup_Tables!$A$3:$A$12,0))</f>
        <v>3000000</v>
      </c>
      <c r="AE1143" s="30" t="str">
        <f aca="false">INDEX(Lookup_Tables!$C$3:$C$12,MATCH(H1143,Lookup_Tables!$A$3:$A$12,0))</f>
        <v>Dr. Pooja Iyer</v>
      </c>
      <c r="AF1143" s="30" t="str">
        <f aca="false">IFERROR(INDEX(Lookup_Tables!$F$16:$F$45,MATCH(I1143,Lookup_Tables!$E$16:$E$45,0)),"N/A")</f>
        <v>EMP212</v>
      </c>
      <c r="AG1143" s="30" t="n">
        <f aca="false">_xlfn.IFS(R1143="Recovered",4,R1143="Referred",3,R1143="Admitted",2,R1143="Deceased",1,TRUE(),0)</f>
        <v>3</v>
      </c>
      <c r="AH1143" s="30" t="str">
        <f aca="false">IF(T1143&gt;=4,"Satisfied",IF(T1143&gt;=3,"Neutral","Needs Improvement"))</f>
        <v>Needs Improvement</v>
      </c>
    </row>
    <row r="1144" customFormat="false" ht="15" hidden="false" customHeight="false" outlineLevel="0" collapsed="false">
      <c r="A1144" s="27" t="s">
        <v>5520</v>
      </c>
      <c r="B1144" s="27" t="s">
        <v>2256</v>
      </c>
      <c r="C1144" s="27" t="n">
        <v>32</v>
      </c>
      <c r="D1144" s="27" t="s">
        <v>121</v>
      </c>
      <c r="E1144" s="28" t="n">
        <v>45637</v>
      </c>
      <c r="F1144" s="27" t="s">
        <v>590</v>
      </c>
      <c r="G1144" s="28" t="n">
        <v>45640</v>
      </c>
      <c r="H1144" s="27" t="s">
        <v>135</v>
      </c>
      <c r="I1144" s="27" t="s">
        <v>278</v>
      </c>
      <c r="J1144" s="27" t="s">
        <v>137</v>
      </c>
      <c r="K1144" s="27" t="s">
        <v>156</v>
      </c>
      <c r="L1144" s="27" t="n">
        <v>41</v>
      </c>
      <c r="M1144" s="27" t="n">
        <v>52</v>
      </c>
      <c r="N1144" s="27" t="s">
        <v>186</v>
      </c>
      <c r="O1144" s="27" t="s">
        <v>139</v>
      </c>
      <c r="P1144" s="27" t="s">
        <v>140</v>
      </c>
      <c r="Q1144" s="29" t="n">
        <v>4661.41</v>
      </c>
      <c r="R1144" s="27" t="s">
        <v>130</v>
      </c>
      <c r="S1144" s="27" t="s">
        <v>223</v>
      </c>
      <c r="T1144" s="27" t="n">
        <v>4</v>
      </c>
      <c r="U1144" s="27" t="n">
        <f aca="false">YEAR(E1144)</f>
        <v>2024</v>
      </c>
      <c r="V1144" s="27" t="str">
        <f aca="false">TEXT(E1144,"MMM-YYYY")</f>
        <v>Dec-2024</v>
      </c>
      <c r="W1144" s="27" t="n">
        <f aca="false">MONTH(E1144)</f>
        <v>12</v>
      </c>
      <c r="X1144" s="27" t="str">
        <f aca="false">TEXT(WEEKDAY(E1144,2),"0")&amp;" - "&amp;TEXT(E1144,"dddd")</f>
        <v>3 - Wednesday</v>
      </c>
      <c r="Y1144" s="27" t="str">
        <f aca="false">_xlfn.IFS(C1144&lt;18,"Child (0-17)",C1144&lt;40,"Young Adult (18-39)",C1144&lt;60,"Adult (40-59)",TRUE(),"Senior (60+)")</f>
        <v>Young Adult (18-39)</v>
      </c>
      <c r="Z1144" s="27" t="n">
        <f aca="false">ROUND(G1144-E1144,0)</f>
        <v>3</v>
      </c>
      <c r="AA1144" s="27" t="n">
        <f aca="false">L1144+M1144</f>
        <v>93</v>
      </c>
      <c r="AB1144" s="27" t="n">
        <f aca="false">IFERROR(ROUND(Q1144/AA1144,2),0)</f>
        <v>50.12</v>
      </c>
      <c r="AC1144" s="27" t="str">
        <f aca="false">IF(AND(K1144="Critical",N1144="No"),"URGENT - No Bed","Normal")</f>
        <v>Normal</v>
      </c>
      <c r="AD1144" s="33" t="n">
        <f aca="false">INDEX(Lookup_Tables!$B$3:$B$12,MATCH(H1144,Lookup_Tables!$A$3:$A$12,0))</f>
        <v>4600000</v>
      </c>
      <c r="AE1144" s="27" t="str">
        <f aca="false">INDEX(Lookup_Tables!$C$3:$C$12,MATCH(H1144,Lookup_Tables!$A$3:$A$12,0))</f>
        <v>Dr. Farhan Khan</v>
      </c>
      <c r="AF1144" s="27" t="str">
        <f aca="false">IFERROR(INDEX(Lookup_Tables!$F$16:$F$45,MATCH(I1144,Lookup_Tables!$E$16:$E$45,0)),"N/A")</f>
        <v>EMP208</v>
      </c>
      <c r="AG1144" s="27" t="n">
        <f aca="false">_xlfn.IFS(R1144="Recovered",4,R1144="Referred",3,R1144="Admitted",2,R1144="Deceased",1,TRUE(),0)</f>
        <v>4</v>
      </c>
      <c r="AH1144" s="27" t="str">
        <f aca="false">IF(T1144&gt;=4,"Satisfied",IF(T1144&gt;=3,"Neutral","Needs Improvement"))</f>
        <v>Satisfied</v>
      </c>
    </row>
    <row r="1145" customFormat="false" ht="15" hidden="false" customHeight="false" outlineLevel="0" collapsed="false">
      <c r="A1145" s="30" t="s">
        <v>5820</v>
      </c>
      <c r="B1145" s="30" t="s">
        <v>5821</v>
      </c>
      <c r="C1145" s="30" t="n">
        <v>57</v>
      </c>
      <c r="D1145" s="30" t="s">
        <v>121</v>
      </c>
      <c r="E1145" s="31" t="n">
        <v>45614</v>
      </c>
      <c r="F1145" s="30" t="s">
        <v>497</v>
      </c>
      <c r="G1145" s="31" t="n">
        <v>45615</v>
      </c>
      <c r="H1145" s="30" t="s">
        <v>206</v>
      </c>
      <c r="I1145" s="30" t="s">
        <v>207</v>
      </c>
      <c r="J1145" s="30" t="s">
        <v>469</v>
      </c>
      <c r="K1145" s="30" t="s">
        <v>138</v>
      </c>
      <c r="L1145" s="30" t="n">
        <v>35</v>
      </c>
      <c r="M1145" s="30" t="n">
        <v>19</v>
      </c>
      <c r="N1145" s="30" t="s">
        <v>186</v>
      </c>
      <c r="O1145" s="30" t="s">
        <v>128</v>
      </c>
      <c r="P1145" s="30" t="s">
        <v>187</v>
      </c>
      <c r="Q1145" s="32" t="n">
        <v>1288.95</v>
      </c>
      <c r="R1145" s="30" t="s">
        <v>130</v>
      </c>
      <c r="S1145" s="30" t="s">
        <v>151</v>
      </c>
      <c r="T1145" s="30" t="n">
        <v>4</v>
      </c>
      <c r="U1145" s="30" t="n">
        <f aca="false">YEAR(E1145)</f>
        <v>2024</v>
      </c>
      <c r="V1145" s="30" t="str">
        <f aca="false">TEXT(E1145,"MMM-YYYY")</f>
        <v>Nov-2024</v>
      </c>
      <c r="W1145" s="30" t="n">
        <f aca="false">MONTH(E1145)</f>
        <v>11</v>
      </c>
      <c r="X1145" s="30" t="str">
        <f aca="false">TEXT(WEEKDAY(E1145,2),"0")&amp;" - "&amp;TEXT(E1145,"dddd")</f>
        <v>1 - Monday</v>
      </c>
      <c r="Y1145" s="30" t="str">
        <f aca="false">_xlfn.IFS(C1145&lt;18,"Child (0-17)",C1145&lt;40,"Young Adult (18-39)",C1145&lt;60,"Adult (40-59)",TRUE(),"Senior (60+)")</f>
        <v>Adult (40-59)</v>
      </c>
      <c r="Z1145" s="30" t="n">
        <f aca="false">ROUND(G1145-E1145,0)</f>
        <v>1</v>
      </c>
      <c r="AA1145" s="30" t="n">
        <f aca="false">L1145+M1145</f>
        <v>54</v>
      </c>
      <c r="AB1145" s="30" t="n">
        <f aca="false">IFERROR(ROUND(Q1145/AA1145,2),0)</f>
        <v>23.87</v>
      </c>
      <c r="AC1145" s="30" t="str">
        <f aca="false">IF(AND(K1145="Critical",N1145="No"),"URGENT - No Bed","Normal")</f>
        <v>Normal</v>
      </c>
      <c r="AD1145" s="34" t="n">
        <f aca="false">INDEX(Lookup_Tables!$B$3:$B$12,MATCH(H1145,Lookup_Tables!$A$3:$A$12,0))</f>
        <v>2800000</v>
      </c>
      <c r="AE1145" s="30" t="str">
        <f aca="false">INDEX(Lookup_Tables!$C$3:$C$12,MATCH(H1145,Lookup_Tables!$A$3:$A$12,0))</f>
        <v>Dr. Suresh Nair</v>
      </c>
      <c r="AF1145" s="30" t="str">
        <f aca="false">IFERROR(INDEX(Lookup_Tables!$F$16:$F$45,MATCH(I1145,Lookup_Tables!$E$16:$E$45,0)),"N/A")</f>
        <v>EMP209</v>
      </c>
      <c r="AG1145" s="30" t="n">
        <f aca="false">_xlfn.IFS(R1145="Recovered",4,R1145="Referred",3,R1145="Admitted",2,R1145="Deceased",1,TRUE(),0)</f>
        <v>4</v>
      </c>
      <c r="AH1145" s="30" t="str">
        <f aca="false">IF(T1145&gt;=4,"Satisfied",IF(T1145&gt;=3,"Neutral","Needs Improvement"))</f>
        <v>Satisfied</v>
      </c>
    </row>
    <row r="1146" customFormat="false" ht="15" hidden="false" customHeight="false" outlineLevel="0" collapsed="false">
      <c r="A1146" s="27" t="s">
        <v>1507</v>
      </c>
      <c r="B1146" s="27" t="s">
        <v>1508</v>
      </c>
      <c r="C1146" s="27" t="n">
        <v>30</v>
      </c>
      <c r="D1146" s="27" t="s">
        <v>181</v>
      </c>
      <c r="E1146" s="28" t="n">
        <v>45436</v>
      </c>
      <c r="F1146" s="27" t="s">
        <v>331</v>
      </c>
      <c r="G1146" s="28" t="n">
        <v>45439</v>
      </c>
      <c r="H1146" s="27" t="s">
        <v>123</v>
      </c>
      <c r="I1146" s="27" t="s">
        <v>155</v>
      </c>
      <c r="J1146" s="27" t="s">
        <v>418</v>
      </c>
      <c r="K1146" s="27" t="s">
        <v>126</v>
      </c>
      <c r="L1146" s="27" t="n">
        <v>8</v>
      </c>
      <c r="M1146" s="27" t="n">
        <v>45</v>
      </c>
      <c r="N1146" s="27" t="s">
        <v>186</v>
      </c>
      <c r="O1146" s="27" t="s">
        <v>149</v>
      </c>
      <c r="P1146" s="27" t="s">
        <v>129</v>
      </c>
      <c r="Q1146" s="29" t="n">
        <v>6966.29</v>
      </c>
      <c r="R1146" s="27" t="s">
        <v>130</v>
      </c>
      <c r="S1146" s="27" t="s">
        <v>141</v>
      </c>
      <c r="T1146" s="27" t="n">
        <v>5</v>
      </c>
      <c r="U1146" s="27" t="n">
        <f aca="false">YEAR(E1146)</f>
        <v>2024</v>
      </c>
      <c r="V1146" s="27" t="str">
        <f aca="false">TEXT(E1146,"MMM-YYYY")</f>
        <v>May-2024</v>
      </c>
      <c r="W1146" s="27" t="n">
        <f aca="false">MONTH(E1146)</f>
        <v>5</v>
      </c>
      <c r="X1146" s="27" t="str">
        <f aca="false">TEXT(WEEKDAY(E1146,2),"0")&amp;" - "&amp;TEXT(E1146,"dddd")</f>
        <v>5 - Friday</v>
      </c>
      <c r="Y1146" s="27" t="str">
        <f aca="false">_xlfn.IFS(C1146&lt;18,"Child (0-17)",C1146&lt;40,"Young Adult (18-39)",C1146&lt;60,"Adult (40-59)",TRUE(),"Senior (60+)")</f>
        <v>Young Adult (18-39)</v>
      </c>
      <c r="Z1146" s="27" t="n">
        <f aca="false">ROUND(G1146-E1146,0)</f>
        <v>3</v>
      </c>
      <c r="AA1146" s="27" t="n">
        <f aca="false">L1146+M1146</f>
        <v>53</v>
      </c>
      <c r="AB1146" s="27" t="n">
        <f aca="false">IFERROR(ROUND(Q1146/AA1146,2),0)</f>
        <v>131.44</v>
      </c>
      <c r="AC1146" s="27" t="str">
        <f aca="false">IF(AND(K1146="Critical",N1146="No"),"URGENT - No Bed","Normal")</f>
        <v>Normal</v>
      </c>
      <c r="AD1146" s="33" t="n">
        <f aca="false">INDEX(Lookup_Tables!$B$3:$B$12,MATCH(H1146,Lookup_Tables!$A$3:$A$12,0))</f>
        <v>2200000</v>
      </c>
      <c r="AE1146" s="27" t="str">
        <f aca="false">INDEX(Lookup_Tables!$C$3:$C$12,MATCH(H1146,Lookup_Tables!$A$3:$A$12,0))</f>
        <v>Dr. Rohan Das</v>
      </c>
      <c r="AF1146" s="27" t="str">
        <f aca="false">IFERROR(INDEX(Lookup_Tables!$F$16:$F$45,MATCH(I1146,Lookup_Tables!$E$16:$E$45,0)),"N/A")</f>
        <v>EMP203</v>
      </c>
      <c r="AG1146" s="27" t="n">
        <f aca="false">_xlfn.IFS(R1146="Recovered",4,R1146="Referred",3,R1146="Admitted",2,R1146="Deceased",1,TRUE(),0)</f>
        <v>4</v>
      </c>
      <c r="AH1146" s="27" t="str">
        <f aca="false">IF(T1146&gt;=4,"Satisfied",IF(T1146&gt;=3,"Neutral","Needs Improvement"))</f>
        <v>Satisfied</v>
      </c>
    </row>
    <row r="1147" customFormat="false" ht="15" hidden="false" customHeight="false" outlineLevel="0" collapsed="false">
      <c r="A1147" s="30" t="s">
        <v>5543</v>
      </c>
      <c r="B1147" s="30" t="s">
        <v>1152</v>
      </c>
      <c r="C1147" s="30" t="n">
        <v>76</v>
      </c>
      <c r="D1147" s="30" t="s">
        <v>181</v>
      </c>
      <c r="E1147" s="31" t="n">
        <v>45521</v>
      </c>
      <c r="F1147" s="30" t="s">
        <v>211</v>
      </c>
      <c r="G1147" s="31" t="n">
        <v>45522</v>
      </c>
      <c r="H1147" s="30" t="s">
        <v>206</v>
      </c>
      <c r="I1147" s="30" t="s">
        <v>300</v>
      </c>
      <c r="J1147" s="30" t="s">
        <v>469</v>
      </c>
      <c r="K1147" s="30" t="s">
        <v>126</v>
      </c>
      <c r="L1147" s="30" t="n">
        <v>29</v>
      </c>
      <c r="M1147" s="30" t="n">
        <v>89</v>
      </c>
      <c r="N1147" s="30" t="s">
        <v>186</v>
      </c>
      <c r="O1147" s="30" t="s">
        <v>149</v>
      </c>
      <c r="P1147" s="30" t="s">
        <v>150</v>
      </c>
      <c r="Q1147" s="32" t="n">
        <v>8550.8</v>
      </c>
      <c r="R1147" s="30" t="s">
        <v>130</v>
      </c>
      <c r="S1147" s="30" t="s">
        <v>141</v>
      </c>
      <c r="T1147" s="30" t="n">
        <v>5</v>
      </c>
      <c r="U1147" s="30" t="n">
        <f aca="false">YEAR(E1147)</f>
        <v>2024</v>
      </c>
      <c r="V1147" s="30" t="str">
        <f aca="false">TEXT(E1147,"MMM-YYYY")</f>
        <v>Aug-2024</v>
      </c>
      <c r="W1147" s="30" t="n">
        <f aca="false">MONTH(E1147)</f>
        <v>8</v>
      </c>
      <c r="X1147" s="30" t="str">
        <f aca="false">TEXT(WEEKDAY(E1147,2),"0")&amp;" - "&amp;TEXT(E1147,"dddd")</f>
        <v>6 - Saturday</v>
      </c>
      <c r="Y1147" s="30" t="str">
        <f aca="false">_xlfn.IFS(C1147&lt;18,"Child (0-17)",C1147&lt;40,"Young Adult (18-39)",C1147&lt;60,"Adult (40-59)",TRUE(),"Senior (60+)")</f>
        <v>Senior (60+)</v>
      </c>
      <c r="Z1147" s="30" t="n">
        <f aca="false">ROUND(G1147-E1147,0)</f>
        <v>1</v>
      </c>
      <c r="AA1147" s="30" t="n">
        <f aca="false">L1147+M1147</f>
        <v>118</v>
      </c>
      <c r="AB1147" s="30" t="n">
        <f aca="false">IFERROR(ROUND(Q1147/AA1147,2),0)</f>
        <v>72.46</v>
      </c>
      <c r="AC1147" s="30" t="str">
        <f aca="false">IF(AND(K1147="Critical",N1147="No"),"URGENT - No Bed","Normal")</f>
        <v>Normal</v>
      </c>
      <c r="AD1147" s="34" t="n">
        <f aca="false">INDEX(Lookup_Tables!$B$3:$B$12,MATCH(H1147,Lookup_Tables!$A$3:$A$12,0))</f>
        <v>2800000</v>
      </c>
      <c r="AE1147" s="30" t="str">
        <f aca="false">INDEX(Lookup_Tables!$C$3:$C$12,MATCH(H1147,Lookup_Tables!$A$3:$A$12,0))</f>
        <v>Dr. Suresh Nair</v>
      </c>
      <c r="AF1147" s="30" t="str">
        <f aca="false">IFERROR(INDEX(Lookup_Tables!$F$16:$F$45,MATCH(I1147,Lookup_Tables!$E$16:$E$45,0)),"N/A")</f>
        <v>EMP211</v>
      </c>
      <c r="AG1147" s="30" t="n">
        <f aca="false">_xlfn.IFS(R1147="Recovered",4,R1147="Referred",3,R1147="Admitted",2,R1147="Deceased",1,TRUE(),0)</f>
        <v>4</v>
      </c>
      <c r="AH1147" s="30" t="str">
        <f aca="false">IF(T1147&gt;=4,"Satisfied",IF(T1147&gt;=3,"Neutral","Needs Improvement"))</f>
        <v>Satisfied</v>
      </c>
    </row>
    <row r="1148" customFormat="false" ht="15" hidden="false" customHeight="false" outlineLevel="0" collapsed="false">
      <c r="A1148" s="27" t="s">
        <v>5947</v>
      </c>
      <c r="B1148" s="27" t="s">
        <v>965</v>
      </c>
      <c r="C1148" s="27" t="n">
        <v>43</v>
      </c>
      <c r="D1148" s="27" t="s">
        <v>181</v>
      </c>
      <c r="E1148" s="28" t="n">
        <v>45404</v>
      </c>
      <c r="F1148" s="27" t="s">
        <v>475</v>
      </c>
      <c r="G1148" s="28" t="n">
        <v>45407</v>
      </c>
      <c r="H1148" s="27" t="s">
        <v>217</v>
      </c>
      <c r="I1148" s="27" t="s">
        <v>392</v>
      </c>
      <c r="J1148" s="27" t="s">
        <v>483</v>
      </c>
      <c r="K1148" s="27" t="s">
        <v>156</v>
      </c>
      <c r="L1148" s="27" t="n">
        <v>42</v>
      </c>
      <c r="M1148" s="27" t="n">
        <v>69</v>
      </c>
      <c r="N1148" s="27" t="s">
        <v>186</v>
      </c>
      <c r="O1148" s="27" t="s">
        <v>139</v>
      </c>
      <c r="P1148" s="27" t="s">
        <v>187</v>
      </c>
      <c r="Q1148" s="29" t="n">
        <v>3254.82</v>
      </c>
      <c r="R1148" s="27" t="s">
        <v>130</v>
      </c>
      <c r="S1148" s="27" t="s">
        <v>151</v>
      </c>
      <c r="T1148" s="27" t="n">
        <v>3</v>
      </c>
      <c r="U1148" s="27" t="n">
        <f aca="false">YEAR(E1148)</f>
        <v>2024</v>
      </c>
      <c r="V1148" s="27" t="str">
        <f aca="false">TEXT(E1148,"MMM-YYYY")</f>
        <v>Apr-2024</v>
      </c>
      <c r="W1148" s="27" t="n">
        <f aca="false">MONTH(E1148)</f>
        <v>4</v>
      </c>
      <c r="X1148" s="27" t="str">
        <f aca="false">TEXT(WEEKDAY(E1148,2),"0")&amp;" - "&amp;TEXT(E1148,"dddd")</f>
        <v>1 - Monday</v>
      </c>
      <c r="Y1148" s="27" t="str">
        <f aca="false">_xlfn.IFS(C1148&lt;18,"Child (0-17)",C1148&lt;40,"Young Adult (18-39)",C1148&lt;60,"Adult (40-59)",TRUE(),"Senior (60+)")</f>
        <v>Adult (40-59)</v>
      </c>
      <c r="Z1148" s="27" t="n">
        <f aca="false">ROUND(G1148-E1148,0)</f>
        <v>3</v>
      </c>
      <c r="AA1148" s="27" t="n">
        <f aca="false">L1148+M1148</f>
        <v>111</v>
      </c>
      <c r="AB1148" s="27" t="n">
        <f aca="false">IFERROR(ROUND(Q1148/AA1148,2),0)</f>
        <v>29.32</v>
      </c>
      <c r="AC1148" s="27" t="str">
        <f aca="false">IF(AND(K1148="Critical",N1148="No"),"URGENT - No Bed","Normal")</f>
        <v>Normal</v>
      </c>
      <c r="AD1148" s="33" t="n">
        <f aca="false">INDEX(Lookup_Tables!$B$3:$B$12,MATCH(H1148,Lookup_Tables!$A$3:$A$12,0))</f>
        <v>4200000</v>
      </c>
      <c r="AE1148" s="27" t="str">
        <f aca="false">INDEX(Lookup_Tables!$C$3:$C$12,MATCH(H1148,Lookup_Tables!$A$3:$A$12,0))</f>
        <v>Dr. Anil Kapoor</v>
      </c>
      <c r="AF1148" s="27" t="str">
        <f aca="false">IFERROR(INDEX(Lookup_Tables!$F$16:$F$45,MATCH(I1148,Lookup_Tables!$E$16:$E$45,0)),"N/A")</f>
        <v>EMP202</v>
      </c>
      <c r="AG1148" s="27" t="n">
        <f aca="false">_xlfn.IFS(R1148="Recovered",4,R1148="Referred",3,R1148="Admitted",2,R1148="Deceased",1,TRUE(),0)</f>
        <v>4</v>
      </c>
      <c r="AH1148" s="27" t="str">
        <f aca="false">IF(T1148&gt;=4,"Satisfied",IF(T1148&gt;=3,"Neutral","Needs Improvement"))</f>
        <v>Neutral</v>
      </c>
    </row>
    <row r="1149" customFormat="false" ht="15" hidden="false" customHeight="false" outlineLevel="0" collapsed="false">
      <c r="A1149" s="30" t="s">
        <v>5751</v>
      </c>
      <c r="B1149" s="30" t="s">
        <v>1480</v>
      </c>
      <c r="C1149" s="30" t="n">
        <v>25</v>
      </c>
      <c r="D1149" s="30" t="s">
        <v>121</v>
      </c>
      <c r="E1149" s="31" t="n">
        <v>45406</v>
      </c>
      <c r="F1149" s="30" t="s">
        <v>1399</v>
      </c>
      <c r="G1149" s="31" t="n">
        <v>45409</v>
      </c>
      <c r="H1149" s="30" t="s">
        <v>217</v>
      </c>
      <c r="I1149" s="30" t="s">
        <v>344</v>
      </c>
      <c r="J1149" s="30" t="s">
        <v>294</v>
      </c>
      <c r="K1149" s="30" t="s">
        <v>156</v>
      </c>
      <c r="L1149" s="30" t="n">
        <v>26</v>
      </c>
      <c r="M1149" s="30" t="n">
        <v>53</v>
      </c>
      <c r="N1149" s="30" t="s">
        <v>186</v>
      </c>
      <c r="O1149" s="30" t="s">
        <v>128</v>
      </c>
      <c r="P1149" s="30" t="s">
        <v>140</v>
      </c>
      <c r="Q1149" s="32" t="n">
        <v>3720.35</v>
      </c>
      <c r="R1149" s="30" t="s">
        <v>130</v>
      </c>
      <c r="S1149" s="30" t="s">
        <v>141</v>
      </c>
      <c r="T1149" s="30" t="n">
        <v>5</v>
      </c>
      <c r="U1149" s="30" t="n">
        <f aca="false">YEAR(E1149)</f>
        <v>2024</v>
      </c>
      <c r="V1149" s="30" t="str">
        <f aca="false">TEXT(E1149,"MMM-YYYY")</f>
        <v>Apr-2024</v>
      </c>
      <c r="W1149" s="30" t="n">
        <f aca="false">MONTH(E1149)</f>
        <v>4</v>
      </c>
      <c r="X1149" s="30" t="str">
        <f aca="false">TEXT(WEEKDAY(E1149,2),"0")&amp;" - "&amp;TEXT(E1149,"dddd")</f>
        <v>3 - Wednesday</v>
      </c>
      <c r="Y1149" s="30" t="str">
        <f aca="false">_xlfn.IFS(C1149&lt;18,"Child (0-17)",C1149&lt;40,"Young Adult (18-39)",C1149&lt;60,"Adult (40-59)",TRUE(),"Senior (60+)")</f>
        <v>Young Adult (18-39)</v>
      </c>
      <c r="Z1149" s="30" t="n">
        <f aca="false">ROUND(G1149-E1149,0)</f>
        <v>3</v>
      </c>
      <c r="AA1149" s="30" t="n">
        <f aca="false">L1149+M1149</f>
        <v>79</v>
      </c>
      <c r="AB1149" s="30" t="n">
        <f aca="false">IFERROR(ROUND(Q1149/AA1149,2),0)</f>
        <v>47.09</v>
      </c>
      <c r="AC1149" s="30" t="str">
        <f aca="false">IF(AND(K1149="Critical",N1149="No"),"URGENT - No Bed","Normal")</f>
        <v>Normal</v>
      </c>
      <c r="AD1149" s="34" t="n">
        <f aca="false">INDEX(Lookup_Tables!$B$3:$B$12,MATCH(H1149,Lookup_Tables!$A$3:$A$12,0))</f>
        <v>4200000</v>
      </c>
      <c r="AE1149" s="30" t="str">
        <f aca="false">INDEX(Lookup_Tables!$C$3:$C$12,MATCH(H1149,Lookup_Tables!$A$3:$A$12,0))</f>
        <v>Dr. Anil Kapoor</v>
      </c>
      <c r="AF1149" s="30" t="str">
        <f aca="false">IFERROR(INDEX(Lookup_Tables!$F$16:$F$45,MATCH(I1149,Lookup_Tables!$E$16:$E$45,0)),"N/A")</f>
        <v>EMP201</v>
      </c>
      <c r="AG1149" s="30" t="n">
        <f aca="false">_xlfn.IFS(R1149="Recovered",4,R1149="Referred",3,R1149="Admitted",2,R1149="Deceased",1,TRUE(),0)</f>
        <v>4</v>
      </c>
      <c r="AH1149" s="30" t="str">
        <f aca="false">IF(T1149&gt;=4,"Satisfied",IF(T1149&gt;=3,"Neutral","Needs Improvement"))</f>
        <v>Satisfied</v>
      </c>
    </row>
    <row r="1150" customFormat="false" ht="15" hidden="false" customHeight="false" outlineLevel="0" collapsed="false">
      <c r="A1150" s="27" t="s">
        <v>3410</v>
      </c>
      <c r="B1150" s="27" t="s">
        <v>2385</v>
      </c>
      <c r="C1150" s="27" t="n">
        <v>50</v>
      </c>
      <c r="D1150" s="27" t="s">
        <v>144</v>
      </c>
      <c r="E1150" s="28" t="n">
        <v>45452</v>
      </c>
      <c r="F1150" s="27" t="s">
        <v>134</v>
      </c>
      <c r="G1150" s="28" t="n">
        <v>45454</v>
      </c>
      <c r="H1150" s="27" t="s">
        <v>168</v>
      </c>
      <c r="I1150" s="27" t="s">
        <v>169</v>
      </c>
      <c r="J1150" s="27" t="s">
        <v>441</v>
      </c>
      <c r="K1150" s="27" t="s">
        <v>156</v>
      </c>
      <c r="L1150" s="27" t="n">
        <v>37</v>
      </c>
      <c r="M1150" s="27" t="n">
        <v>89</v>
      </c>
      <c r="N1150" s="27" t="s">
        <v>186</v>
      </c>
      <c r="O1150" s="27" t="s">
        <v>171</v>
      </c>
      <c r="P1150" s="27" t="s">
        <v>140</v>
      </c>
      <c r="Q1150" s="29" t="n">
        <v>3932.07</v>
      </c>
      <c r="R1150" s="27" t="s">
        <v>130</v>
      </c>
      <c r="S1150" s="27" t="s">
        <v>223</v>
      </c>
      <c r="T1150" s="27" t="n">
        <v>5</v>
      </c>
      <c r="U1150" s="27" t="n">
        <f aca="false">YEAR(E1150)</f>
        <v>2024</v>
      </c>
      <c r="V1150" s="27" t="str">
        <f aca="false">TEXT(E1150,"MMM-YYYY")</f>
        <v>Jun-2024</v>
      </c>
      <c r="W1150" s="27" t="n">
        <f aca="false">MONTH(E1150)</f>
        <v>6</v>
      </c>
      <c r="X1150" s="27" t="str">
        <f aca="false">TEXT(WEEKDAY(E1150,2),"0")&amp;" - "&amp;TEXT(E1150,"dddd")</f>
        <v>7 - Sunday</v>
      </c>
      <c r="Y1150" s="27" t="str">
        <f aca="false">_xlfn.IFS(C1150&lt;18,"Child (0-17)",C1150&lt;40,"Young Adult (18-39)",C1150&lt;60,"Adult (40-59)",TRUE(),"Senior (60+)")</f>
        <v>Adult (40-59)</v>
      </c>
      <c r="Z1150" s="27" t="n">
        <f aca="false">ROUND(G1150-E1150,0)</f>
        <v>2</v>
      </c>
      <c r="AA1150" s="27" t="n">
        <f aca="false">L1150+M1150</f>
        <v>126</v>
      </c>
      <c r="AB1150" s="27" t="n">
        <f aca="false">IFERROR(ROUND(Q1150/AA1150,2),0)</f>
        <v>31.21</v>
      </c>
      <c r="AC1150" s="27" t="str">
        <f aca="false">IF(AND(K1150="Critical",N1150="No"),"URGENT - No Bed","Normal")</f>
        <v>Normal</v>
      </c>
      <c r="AD1150" s="33" t="n">
        <f aca="false">INDEX(Lookup_Tables!$B$3:$B$12,MATCH(H1150,Lookup_Tables!$A$3:$A$12,0))</f>
        <v>4400000</v>
      </c>
      <c r="AE1150" s="27" t="str">
        <f aca="false">INDEX(Lookup_Tables!$C$3:$C$12,MATCH(H1150,Lookup_Tables!$A$3:$A$12,0))</f>
        <v>Dr. Neha Chopra</v>
      </c>
      <c r="AF1150" s="27" t="str">
        <f aca="false">IFERROR(INDEX(Lookup_Tables!$F$16:$F$45,MATCH(I1150,Lookup_Tables!$E$16:$E$45,0)),"N/A")</f>
        <v>EMP220</v>
      </c>
      <c r="AG1150" s="27" t="n">
        <f aca="false">_xlfn.IFS(R1150="Recovered",4,R1150="Referred",3,R1150="Admitted",2,R1150="Deceased",1,TRUE(),0)</f>
        <v>4</v>
      </c>
      <c r="AH1150" s="27" t="str">
        <f aca="false">IF(T1150&gt;=4,"Satisfied",IF(T1150&gt;=3,"Neutral","Needs Improvement"))</f>
        <v>Satisfied</v>
      </c>
    </row>
    <row r="1151" customFormat="false" ht="15" hidden="false" customHeight="false" outlineLevel="0" collapsed="false">
      <c r="A1151" s="30" t="s">
        <v>4317</v>
      </c>
      <c r="B1151" s="30" t="s">
        <v>4318</v>
      </c>
      <c r="C1151" s="30" t="n">
        <v>55</v>
      </c>
      <c r="D1151" s="30" t="s">
        <v>181</v>
      </c>
      <c r="E1151" s="31" t="n">
        <v>45655</v>
      </c>
      <c r="F1151" s="30" t="s">
        <v>167</v>
      </c>
      <c r="G1151" s="31" t="n">
        <v>45658</v>
      </c>
      <c r="H1151" s="30" t="s">
        <v>206</v>
      </c>
      <c r="I1151" s="30" t="s">
        <v>232</v>
      </c>
      <c r="J1151" s="30" t="s">
        <v>593</v>
      </c>
      <c r="K1151" s="30" t="s">
        <v>156</v>
      </c>
      <c r="L1151" s="30" t="n">
        <v>52</v>
      </c>
      <c r="M1151" s="30" t="n">
        <v>45</v>
      </c>
      <c r="N1151" s="30" t="s">
        <v>127</v>
      </c>
      <c r="O1151" s="30" t="s">
        <v>128</v>
      </c>
      <c r="P1151" s="30" t="s">
        <v>150</v>
      </c>
      <c r="Q1151" s="32" t="n">
        <v>3226.58</v>
      </c>
      <c r="R1151" s="30" t="s">
        <v>130</v>
      </c>
      <c r="S1151" s="30" t="s">
        <v>178</v>
      </c>
      <c r="T1151" s="30" t="n">
        <v>2</v>
      </c>
      <c r="U1151" s="30" t="n">
        <f aca="false">YEAR(E1151)</f>
        <v>2024</v>
      </c>
      <c r="V1151" s="30" t="str">
        <f aca="false">TEXT(E1151,"MMM-YYYY")</f>
        <v>Dec-2024</v>
      </c>
      <c r="W1151" s="30" t="n">
        <f aca="false">MONTH(E1151)</f>
        <v>12</v>
      </c>
      <c r="X1151" s="30" t="str">
        <f aca="false">TEXT(WEEKDAY(E1151,2),"0")&amp;" - "&amp;TEXT(E1151,"dddd")</f>
        <v>7 - Sunday</v>
      </c>
      <c r="Y1151" s="30" t="str">
        <f aca="false">_xlfn.IFS(C1151&lt;18,"Child (0-17)",C1151&lt;40,"Young Adult (18-39)",C1151&lt;60,"Adult (40-59)",TRUE(),"Senior (60+)")</f>
        <v>Adult (40-59)</v>
      </c>
      <c r="Z1151" s="30" t="n">
        <f aca="false">ROUND(G1151-E1151,0)</f>
        <v>3</v>
      </c>
      <c r="AA1151" s="30" t="n">
        <f aca="false">L1151+M1151</f>
        <v>97</v>
      </c>
      <c r="AB1151" s="30" t="n">
        <f aca="false">IFERROR(ROUND(Q1151/AA1151,2),0)</f>
        <v>33.26</v>
      </c>
      <c r="AC1151" s="30" t="str">
        <f aca="false">IF(AND(K1151="Critical",N1151="No"),"URGENT - No Bed","Normal")</f>
        <v>Normal</v>
      </c>
      <c r="AD1151" s="34" t="n">
        <f aca="false">INDEX(Lookup_Tables!$B$3:$B$12,MATCH(H1151,Lookup_Tables!$A$3:$A$12,0))</f>
        <v>2800000</v>
      </c>
      <c r="AE1151" s="30" t="str">
        <f aca="false">INDEX(Lookup_Tables!$C$3:$C$12,MATCH(H1151,Lookup_Tables!$A$3:$A$12,0))</f>
        <v>Dr. Suresh Nair</v>
      </c>
      <c r="AF1151" s="30" t="str">
        <f aca="false">IFERROR(INDEX(Lookup_Tables!$F$16:$F$45,MATCH(I1151,Lookup_Tables!$E$16:$E$45,0)),"N/A")</f>
        <v>EMP210</v>
      </c>
      <c r="AG1151" s="30" t="n">
        <f aca="false">_xlfn.IFS(R1151="Recovered",4,R1151="Referred",3,R1151="Admitted",2,R1151="Deceased",1,TRUE(),0)</f>
        <v>4</v>
      </c>
      <c r="AH1151" s="30" t="str">
        <f aca="false">IF(T1151&gt;=4,"Satisfied",IF(T1151&gt;=3,"Neutral","Needs Improvement"))</f>
        <v>Needs Improvement</v>
      </c>
    </row>
    <row r="1152" customFormat="false" ht="15" hidden="false" customHeight="false" outlineLevel="0" collapsed="false">
      <c r="A1152" s="27" t="s">
        <v>3736</v>
      </c>
      <c r="B1152" s="27" t="s">
        <v>807</v>
      </c>
      <c r="C1152" s="27" t="n">
        <v>63</v>
      </c>
      <c r="D1152" s="27" t="s">
        <v>181</v>
      </c>
      <c r="E1152" s="28" t="n">
        <v>45501</v>
      </c>
      <c r="F1152" s="27" t="s">
        <v>705</v>
      </c>
      <c r="G1152" s="28" t="n">
        <v>45507</v>
      </c>
      <c r="H1152" s="27" t="s">
        <v>168</v>
      </c>
      <c r="I1152" s="27" t="s">
        <v>169</v>
      </c>
      <c r="J1152" s="27" t="s">
        <v>367</v>
      </c>
      <c r="K1152" s="27" t="s">
        <v>126</v>
      </c>
      <c r="L1152" s="27" t="n">
        <v>15</v>
      </c>
      <c r="M1152" s="27" t="n">
        <v>63</v>
      </c>
      <c r="N1152" s="27" t="s">
        <v>186</v>
      </c>
      <c r="O1152" s="27" t="s">
        <v>139</v>
      </c>
      <c r="P1152" s="27" t="s">
        <v>129</v>
      </c>
      <c r="Q1152" s="29" t="n">
        <v>6701.61</v>
      </c>
      <c r="R1152" s="27" t="s">
        <v>172</v>
      </c>
      <c r="S1152" s="27" t="s">
        <v>178</v>
      </c>
      <c r="T1152" s="27" t="n">
        <v>2</v>
      </c>
      <c r="U1152" s="27" t="n">
        <f aca="false">YEAR(E1152)</f>
        <v>2024</v>
      </c>
      <c r="V1152" s="27" t="str">
        <f aca="false">TEXT(E1152,"MMM-YYYY")</f>
        <v>Jul-2024</v>
      </c>
      <c r="W1152" s="27" t="n">
        <f aca="false">MONTH(E1152)</f>
        <v>7</v>
      </c>
      <c r="X1152" s="27" t="str">
        <f aca="false">TEXT(WEEKDAY(E1152,2),"0")&amp;" - "&amp;TEXT(E1152,"dddd")</f>
        <v>7 - Sunday</v>
      </c>
      <c r="Y1152" s="27" t="str">
        <f aca="false">_xlfn.IFS(C1152&lt;18,"Child (0-17)",C1152&lt;40,"Young Adult (18-39)",C1152&lt;60,"Adult (40-59)",TRUE(),"Senior (60+)")</f>
        <v>Senior (60+)</v>
      </c>
      <c r="Z1152" s="27" t="n">
        <f aca="false">ROUND(G1152-E1152,0)</f>
        <v>6</v>
      </c>
      <c r="AA1152" s="27" t="n">
        <f aca="false">L1152+M1152</f>
        <v>78</v>
      </c>
      <c r="AB1152" s="27" t="n">
        <f aca="false">IFERROR(ROUND(Q1152/AA1152,2),0)</f>
        <v>85.92</v>
      </c>
      <c r="AC1152" s="27" t="str">
        <f aca="false">IF(AND(K1152="Critical",N1152="No"),"URGENT - No Bed","Normal")</f>
        <v>Normal</v>
      </c>
      <c r="AD1152" s="33" t="n">
        <f aca="false">INDEX(Lookup_Tables!$B$3:$B$12,MATCH(H1152,Lookup_Tables!$A$3:$A$12,0))</f>
        <v>4400000</v>
      </c>
      <c r="AE1152" s="27" t="str">
        <f aca="false">INDEX(Lookup_Tables!$C$3:$C$12,MATCH(H1152,Lookup_Tables!$A$3:$A$12,0))</f>
        <v>Dr. Neha Chopra</v>
      </c>
      <c r="AF1152" s="27" t="str">
        <f aca="false">IFERROR(INDEX(Lookup_Tables!$F$16:$F$45,MATCH(I1152,Lookup_Tables!$E$16:$E$45,0)),"N/A")</f>
        <v>EMP220</v>
      </c>
      <c r="AG1152" s="27" t="n">
        <f aca="false">_xlfn.IFS(R1152="Recovered",4,R1152="Referred",3,R1152="Admitted",2,R1152="Deceased",1,TRUE(),0)</f>
        <v>2</v>
      </c>
      <c r="AH1152" s="27" t="str">
        <f aca="false">IF(T1152&gt;=4,"Satisfied",IF(T1152&gt;=3,"Neutral","Needs Improvement"))</f>
        <v>Needs Improvement</v>
      </c>
    </row>
    <row r="1153" customFormat="false" ht="15" hidden="false" customHeight="false" outlineLevel="0" collapsed="false">
      <c r="A1153" s="30" t="s">
        <v>1952</v>
      </c>
      <c r="B1153" s="30" t="s">
        <v>1953</v>
      </c>
      <c r="C1153" s="30" t="n">
        <v>34</v>
      </c>
      <c r="D1153" s="30" t="s">
        <v>121</v>
      </c>
      <c r="E1153" s="31" t="n">
        <v>45620</v>
      </c>
      <c r="F1153" s="30" t="s">
        <v>638</v>
      </c>
      <c r="G1153" s="31" t="n">
        <v>45620</v>
      </c>
      <c r="H1153" s="30" t="s">
        <v>206</v>
      </c>
      <c r="I1153" s="30" t="s">
        <v>207</v>
      </c>
      <c r="J1153" s="30" t="s">
        <v>208</v>
      </c>
      <c r="K1153" s="30" t="s">
        <v>138</v>
      </c>
      <c r="L1153" s="30" t="n">
        <v>77</v>
      </c>
      <c r="M1153" s="30" t="n">
        <v>19</v>
      </c>
      <c r="N1153" s="30" t="s">
        <v>186</v>
      </c>
      <c r="O1153" s="30" t="s">
        <v>128</v>
      </c>
      <c r="P1153" s="30" t="s">
        <v>129</v>
      </c>
      <c r="Q1153" s="32" t="n">
        <v>2108.37</v>
      </c>
      <c r="R1153" s="30" t="s">
        <v>130</v>
      </c>
      <c r="S1153" s="30" t="s">
        <v>223</v>
      </c>
      <c r="T1153" s="30" t="n">
        <v>4</v>
      </c>
      <c r="U1153" s="30" t="n">
        <f aca="false">YEAR(E1153)</f>
        <v>2024</v>
      </c>
      <c r="V1153" s="30" t="str">
        <f aca="false">TEXT(E1153,"MMM-YYYY")</f>
        <v>Nov-2024</v>
      </c>
      <c r="W1153" s="30" t="n">
        <f aca="false">MONTH(E1153)</f>
        <v>11</v>
      </c>
      <c r="X1153" s="30" t="str">
        <f aca="false">TEXT(WEEKDAY(E1153,2),"0")&amp;" - "&amp;TEXT(E1153,"dddd")</f>
        <v>7 - Sunday</v>
      </c>
      <c r="Y1153" s="30" t="str">
        <f aca="false">_xlfn.IFS(C1153&lt;18,"Child (0-17)",C1153&lt;40,"Young Adult (18-39)",C1153&lt;60,"Adult (40-59)",TRUE(),"Senior (60+)")</f>
        <v>Young Adult (18-39)</v>
      </c>
      <c r="Z1153" s="30" t="n">
        <f aca="false">ROUND(G1153-E1153,0)</f>
        <v>0</v>
      </c>
      <c r="AA1153" s="30" t="n">
        <f aca="false">L1153+M1153</f>
        <v>96</v>
      </c>
      <c r="AB1153" s="30" t="n">
        <f aca="false">IFERROR(ROUND(Q1153/AA1153,2),0)</f>
        <v>21.96</v>
      </c>
      <c r="AC1153" s="30" t="str">
        <f aca="false">IF(AND(K1153="Critical",N1153="No"),"URGENT - No Bed","Normal")</f>
        <v>Normal</v>
      </c>
      <c r="AD1153" s="34" t="n">
        <f aca="false">INDEX(Lookup_Tables!$B$3:$B$12,MATCH(H1153,Lookup_Tables!$A$3:$A$12,0))</f>
        <v>2800000</v>
      </c>
      <c r="AE1153" s="30" t="str">
        <f aca="false">INDEX(Lookup_Tables!$C$3:$C$12,MATCH(H1153,Lookup_Tables!$A$3:$A$12,0))</f>
        <v>Dr. Suresh Nair</v>
      </c>
      <c r="AF1153" s="30" t="str">
        <f aca="false">IFERROR(INDEX(Lookup_Tables!$F$16:$F$45,MATCH(I1153,Lookup_Tables!$E$16:$E$45,0)),"N/A")</f>
        <v>EMP209</v>
      </c>
      <c r="AG1153" s="30" t="n">
        <f aca="false">_xlfn.IFS(R1153="Recovered",4,R1153="Referred",3,R1153="Admitted",2,R1153="Deceased",1,TRUE(),0)</f>
        <v>4</v>
      </c>
      <c r="AH1153" s="30" t="str">
        <f aca="false">IF(T1153&gt;=4,"Satisfied",IF(T1153&gt;=3,"Neutral","Needs Improvement"))</f>
        <v>Satisfied</v>
      </c>
    </row>
    <row r="1154" customFormat="false" ht="15" hidden="false" customHeight="false" outlineLevel="0" collapsed="false">
      <c r="A1154" s="27" t="s">
        <v>4896</v>
      </c>
      <c r="B1154" s="27" t="s">
        <v>1920</v>
      </c>
      <c r="C1154" s="27" t="n">
        <v>81</v>
      </c>
      <c r="D1154" s="27" t="s">
        <v>181</v>
      </c>
      <c r="E1154" s="28" t="n">
        <v>45614</v>
      </c>
      <c r="F1154" s="27" t="s">
        <v>1135</v>
      </c>
      <c r="G1154" s="28" t="n">
        <v>45614</v>
      </c>
      <c r="H1154" s="27" t="s">
        <v>135</v>
      </c>
      <c r="I1154" s="27" t="s">
        <v>136</v>
      </c>
      <c r="J1154" s="27" t="s">
        <v>618</v>
      </c>
      <c r="K1154" s="27" t="s">
        <v>138</v>
      </c>
      <c r="L1154" s="27" t="n">
        <v>51</v>
      </c>
      <c r="M1154" s="27" t="n">
        <v>15</v>
      </c>
      <c r="N1154" s="27" t="s">
        <v>186</v>
      </c>
      <c r="O1154" s="27" t="s">
        <v>128</v>
      </c>
      <c r="P1154" s="27" t="s">
        <v>129</v>
      </c>
      <c r="Q1154" s="29" t="n">
        <v>2221.51</v>
      </c>
      <c r="R1154" s="27" t="s">
        <v>130</v>
      </c>
      <c r="S1154" s="27" t="s">
        <v>164</v>
      </c>
      <c r="T1154" s="27" t="n">
        <v>5</v>
      </c>
      <c r="U1154" s="27" t="n">
        <f aca="false">YEAR(E1154)</f>
        <v>2024</v>
      </c>
      <c r="V1154" s="27" t="str">
        <f aca="false">TEXT(E1154,"MMM-YYYY")</f>
        <v>Nov-2024</v>
      </c>
      <c r="W1154" s="27" t="n">
        <f aca="false">MONTH(E1154)</f>
        <v>11</v>
      </c>
      <c r="X1154" s="27" t="str">
        <f aca="false">TEXT(WEEKDAY(E1154,2),"0")&amp;" - "&amp;TEXT(E1154,"dddd")</f>
        <v>1 - Monday</v>
      </c>
      <c r="Y1154" s="27" t="str">
        <f aca="false">_xlfn.IFS(C1154&lt;18,"Child (0-17)",C1154&lt;40,"Young Adult (18-39)",C1154&lt;60,"Adult (40-59)",TRUE(),"Senior (60+)")</f>
        <v>Senior (60+)</v>
      </c>
      <c r="Z1154" s="27" t="n">
        <f aca="false">ROUND(G1154-E1154,0)</f>
        <v>0</v>
      </c>
      <c r="AA1154" s="27" t="n">
        <f aca="false">L1154+M1154</f>
        <v>66</v>
      </c>
      <c r="AB1154" s="27" t="n">
        <f aca="false">IFERROR(ROUND(Q1154/AA1154,2),0)</f>
        <v>33.66</v>
      </c>
      <c r="AC1154" s="27" t="str">
        <f aca="false">IF(AND(K1154="Critical",N1154="No"),"URGENT - No Bed","Normal")</f>
        <v>Normal</v>
      </c>
      <c r="AD1154" s="33" t="n">
        <f aca="false">INDEX(Lookup_Tables!$B$3:$B$12,MATCH(H1154,Lookup_Tables!$A$3:$A$12,0))</f>
        <v>4600000</v>
      </c>
      <c r="AE1154" s="27" t="str">
        <f aca="false">INDEX(Lookup_Tables!$C$3:$C$12,MATCH(H1154,Lookup_Tables!$A$3:$A$12,0))</f>
        <v>Dr. Farhan Khan</v>
      </c>
      <c r="AF1154" s="27" t="str">
        <f aca="false">IFERROR(INDEX(Lookup_Tables!$F$16:$F$45,MATCH(I1154,Lookup_Tables!$E$16:$E$45,0)),"N/A")</f>
        <v>EMP206</v>
      </c>
      <c r="AG1154" s="27" t="n">
        <f aca="false">_xlfn.IFS(R1154="Recovered",4,R1154="Referred",3,R1154="Admitted",2,R1154="Deceased",1,TRUE(),0)</f>
        <v>4</v>
      </c>
      <c r="AH1154" s="27" t="str">
        <f aca="false">IF(T1154&gt;=4,"Satisfied",IF(T1154&gt;=3,"Neutral","Needs Improvement"))</f>
        <v>Satisfied</v>
      </c>
    </row>
    <row r="1155" customFormat="false" ht="15" hidden="false" customHeight="false" outlineLevel="0" collapsed="false">
      <c r="A1155" s="30" t="s">
        <v>4694</v>
      </c>
      <c r="B1155" s="30" t="s">
        <v>799</v>
      </c>
      <c r="C1155" s="30" t="n">
        <v>54</v>
      </c>
      <c r="D1155" s="30" t="s">
        <v>121</v>
      </c>
      <c r="E1155" s="31" t="n">
        <v>45582</v>
      </c>
      <c r="F1155" s="30" t="s">
        <v>608</v>
      </c>
      <c r="G1155" s="31" t="n">
        <v>45585</v>
      </c>
      <c r="H1155" s="30" t="s">
        <v>161</v>
      </c>
      <c r="I1155" s="30" t="s">
        <v>162</v>
      </c>
      <c r="J1155" s="30" t="s">
        <v>648</v>
      </c>
      <c r="K1155" s="30" t="s">
        <v>126</v>
      </c>
      <c r="L1155" s="30" t="n">
        <v>12</v>
      </c>
      <c r="M1155" s="30" t="n">
        <v>71</v>
      </c>
      <c r="N1155" s="30" t="s">
        <v>186</v>
      </c>
      <c r="O1155" s="30" t="s">
        <v>139</v>
      </c>
      <c r="P1155" s="30" t="s">
        <v>129</v>
      </c>
      <c r="Q1155" s="32" t="n">
        <v>8293.64</v>
      </c>
      <c r="R1155" s="30" t="s">
        <v>130</v>
      </c>
      <c r="S1155" s="30" t="s">
        <v>197</v>
      </c>
      <c r="T1155" s="30" t="n">
        <v>4</v>
      </c>
      <c r="U1155" s="30" t="n">
        <f aca="false">YEAR(E1155)</f>
        <v>2024</v>
      </c>
      <c r="V1155" s="30" t="str">
        <f aca="false">TEXT(E1155,"MMM-YYYY")</f>
        <v>Oct-2024</v>
      </c>
      <c r="W1155" s="30" t="n">
        <f aca="false">MONTH(E1155)</f>
        <v>10</v>
      </c>
      <c r="X1155" s="30" t="str">
        <f aca="false">TEXT(WEEKDAY(E1155,2),"0")&amp;" - "&amp;TEXT(E1155,"dddd")</f>
        <v>4 - Thursday</v>
      </c>
      <c r="Y1155" s="30" t="str">
        <f aca="false">_xlfn.IFS(C1155&lt;18,"Child (0-17)",C1155&lt;40,"Young Adult (18-39)",C1155&lt;60,"Adult (40-59)",TRUE(),"Senior (60+)")</f>
        <v>Adult (40-59)</v>
      </c>
      <c r="Z1155" s="30" t="n">
        <f aca="false">ROUND(G1155-E1155,0)</f>
        <v>3</v>
      </c>
      <c r="AA1155" s="30" t="n">
        <f aca="false">L1155+M1155</f>
        <v>83</v>
      </c>
      <c r="AB1155" s="30" t="n">
        <f aca="false">IFERROR(ROUND(Q1155/AA1155,2),0)</f>
        <v>99.92</v>
      </c>
      <c r="AC1155" s="30" t="str">
        <f aca="false">IF(AND(K1155="Critical",N1155="No"),"URGENT - No Bed","Normal")</f>
        <v>Normal</v>
      </c>
      <c r="AD1155" s="34" t="n">
        <f aca="false">INDEX(Lookup_Tables!$B$3:$B$12,MATCH(H1155,Lookup_Tables!$A$3:$A$12,0))</f>
        <v>3600000</v>
      </c>
      <c r="AE1155" s="30" t="str">
        <f aca="false">INDEX(Lookup_Tables!$C$3:$C$12,MATCH(H1155,Lookup_Tables!$A$3:$A$12,0))</f>
        <v>Dr. Sameer Joshi</v>
      </c>
      <c r="AF1155" s="30" t="str">
        <f aca="false">IFERROR(INDEX(Lookup_Tables!$F$16:$F$45,MATCH(I1155,Lookup_Tables!$E$16:$E$45,0)),"N/A")</f>
        <v>EMP222</v>
      </c>
      <c r="AG1155" s="30" t="n">
        <f aca="false">_xlfn.IFS(R1155="Recovered",4,R1155="Referred",3,R1155="Admitted",2,R1155="Deceased",1,TRUE(),0)</f>
        <v>4</v>
      </c>
      <c r="AH1155" s="30" t="str">
        <f aca="false">IF(T1155&gt;=4,"Satisfied",IF(T1155&gt;=3,"Neutral","Needs Improvement"))</f>
        <v>Satisfied</v>
      </c>
    </row>
    <row r="1156" customFormat="false" ht="15" hidden="false" customHeight="false" outlineLevel="0" collapsed="false">
      <c r="A1156" s="27" t="s">
        <v>5211</v>
      </c>
      <c r="B1156" s="27" t="s">
        <v>4260</v>
      </c>
      <c r="C1156" s="27" t="n">
        <v>52</v>
      </c>
      <c r="D1156" s="27" t="s">
        <v>181</v>
      </c>
      <c r="E1156" s="28" t="n">
        <v>45464</v>
      </c>
      <c r="F1156" s="27" t="s">
        <v>1899</v>
      </c>
      <c r="G1156" s="28" t="n">
        <v>45474</v>
      </c>
      <c r="H1156" s="27" t="s">
        <v>123</v>
      </c>
      <c r="I1156" s="27" t="s">
        <v>155</v>
      </c>
      <c r="J1156" s="27" t="s">
        <v>418</v>
      </c>
      <c r="K1156" s="27" t="s">
        <v>202</v>
      </c>
      <c r="L1156" s="27" t="n">
        <v>18</v>
      </c>
      <c r="M1156" s="27" t="n">
        <v>216</v>
      </c>
      <c r="N1156" s="27" t="s">
        <v>186</v>
      </c>
      <c r="O1156" s="27" t="s">
        <v>128</v>
      </c>
      <c r="P1156" s="27" t="s">
        <v>150</v>
      </c>
      <c r="Q1156" s="29" t="n">
        <v>18845.1</v>
      </c>
      <c r="R1156" s="27" t="s">
        <v>130</v>
      </c>
      <c r="S1156" s="27" t="s">
        <v>151</v>
      </c>
      <c r="T1156" s="27" t="n">
        <v>5</v>
      </c>
      <c r="U1156" s="27" t="n">
        <f aca="false">YEAR(E1156)</f>
        <v>2024</v>
      </c>
      <c r="V1156" s="27" t="str">
        <f aca="false">TEXT(E1156,"MMM-YYYY")</f>
        <v>Jun-2024</v>
      </c>
      <c r="W1156" s="27" t="n">
        <f aca="false">MONTH(E1156)</f>
        <v>6</v>
      </c>
      <c r="X1156" s="27" t="str">
        <f aca="false">TEXT(WEEKDAY(E1156,2),"0")&amp;" - "&amp;TEXT(E1156,"dddd")</f>
        <v>5 - Friday</v>
      </c>
      <c r="Y1156" s="27" t="str">
        <f aca="false">_xlfn.IFS(C1156&lt;18,"Child (0-17)",C1156&lt;40,"Young Adult (18-39)",C1156&lt;60,"Adult (40-59)",TRUE(),"Senior (60+)")</f>
        <v>Adult (40-59)</v>
      </c>
      <c r="Z1156" s="27" t="n">
        <f aca="false">ROUND(G1156-E1156,0)</f>
        <v>10</v>
      </c>
      <c r="AA1156" s="27" t="n">
        <f aca="false">L1156+M1156</f>
        <v>234</v>
      </c>
      <c r="AB1156" s="27" t="n">
        <f aca="false">IFERROR(ROUND(Q1156/AA1156,2),0)</f>
        <v>80.53</v>
      </c>
      <c r="AC1156" s="27" t="str">
        <f aca="false">IF(AND(K1156="Critical",N1156="No"),"URGENT - No Bed","Normal")</f>
        <v>Normal</v>
      </c>
      <c r="AD1156" s="33" t="n">
        <f aca="false">INDEX(Lookup_Tables!$B$3:$B$12,MATCH(H1156,Lookup_Tables!$A$3:$A$12,0))</f>
        <v>2200000</v>
      </c>
      <c r="AE1156" s="27" t="str">
        <f aca="false">INDEX(Lookup_Tables!$C$3:$C$12,MATCH(H1156,Lookup_Tables!$A$3:$A$12,0))</f>
        <v>Dr. Rohan Das</v>
      </c>
      <c r="AF1156" s="27" t="str">
        <f aca="false">IFERROR(INDEX(Lookup_Tables!$F$16:$F$45,MATCH(I1156,Lookup_Tables!$E$16:$E$45,0)),"N/A")</f>
        <v>EMP203</v>
      </c>
      <c r="AG1156" s="27" t="n">
        <f aca="false">_xlfn.IFS(R1156="Recovered",4,R1156="Referred",3,R1156="Admitted",2,R1156="Deceased",1,TRUE(),0)</f>
        <v>4</v>
      </c>
      <c r="AH1156" s="27" t="str">
        <f aca="false">IF(T1156&gt;=4,"Satisfied",IF(T1156&gt;=3,"Neutral","Needs Improvement"))</f>
        <v>Satisfied</v>
      </c>
    </row>
    <row r="1157" customFormat="false" ht="15" hidden="false" customHeight="false" outlineLevel="0" collapsed="false">
      <c r="A1157" s="30" t="s">
        <v>6236</v>
      </c>
      <c r="B1157" s="30" t="s">
        <v>4456</v>
      </c>
      <c r="C1157" s="30" t="n">
        <v>35</v>
      </c>
      <c r="D1157" s="30" t="s">
        <v>181</v>
      </c>
      <c r="E1157" s="31" t="n">
        <v>45329</v>
      </c>
      <c r="F1157" s="30" t="s">
        <v>447</v>
      </c>
      <c r="G1157" s="31" t="n">
        <v>45330</v>
      </c>
      <c r="H1157" s="30" t="s">
        <v>168</v>
      </c>
      <c r="I1157" s="30" t="s">
        <v>366</v>
      </c>
      <c r="J1157" s="30" t="s">
        <v>170</v>
      </c>
      <c r="K1157" s="30" t="s">
        <v>156</v>
      </c>
      <c r="L1157" s="30" t="n">
        <v>27</v>
      </c>
      <c r="M1157" s="30" t="n">
        <v>83</v>
      </c>
      <c r="N1157" s="30" t="s">
        <v>127</v>
      </c>
      <c r="O1157" s="30" t="s">
        <v>149</v>
      </c>
      <c r="P1157" s="30" t="s">
        <v>140</v>
      </c>
      <c r="Q1157" s="32" t="n">
        <v>3311.97</v>
      </c>
      <c r="R1157" s="30" t="s">
        <v>130</v>
      </c>
      <c r="S1157" s="30" t="s">
        <v>223</v>
      </c>
      <c r="T1157" s="30" t="n">
        <v>5</v>
      </c>
      <c r="U1157" s="30" t="n">
        <f aca="false">YEAR(E1157)</f>
        <v>2024</v>
      </c>
      <c r="V1157" s="30" t="str">
        <f aca="false">TEXT(E1157,"MMM-YYYY")</f>
        <v>Feb-2024</v>
      </c>
      <c r="W1157" s="30" t="n">
        <f aca="false">MONTH(E1157)</f>
        <v>2</v>
      </c>
      <c r="X1157" s="30" t="str">
        <f aca="false">TEXT(WEEKDAY(E1157,2),"0")&amp;" - "&amp;TEXT(E1157,"dddd")</f>
        <v>3 - Wednesday</v>
      </c>
      <c r="Y1157" s="30" t="str">
        <f aca="false">_xlfn.IFS(C1157&lt;18,"Child (0-17)",C1157&lt;40,"Young Adult (18-39)",C1157&lt;60,"Adult (40-59)",TRUE(),"Senior (60+)")</f>
        <v>Young Adult (18-39)</v>
      </c>
      <c r="Z1157" s="30" t="n">
        <f aca="false">ROUND(G1157-E1157,0)</f>
        <v>1</v>
      </c>
      <c r="AA1157" s="30" t="n">
        <f aca="false">L1157+M1157</f>
        <v>110</v>
      </c>
      <c r="AB1157" s="30" t="n">
        <f aca="false">IFERROR(ROUND(Q1157/AA1157,2),0)</f>
        <v>30.11</v>
      </c>
      <c r="AC1157" s="30" t="str">
        <f aca="false">IF(AND(K1157="Critical",N1157="No"),"URGENT - No Bed","Normal")</f>
        <v>Normal</v>
      </c>
      <c r="AD1157" s="34" t="n">
        <f aca="false">INDEX(Lookup_Tables!$B$3:$B$12,MATCH(H1157,Lookup_Tables!$A$3:$A$12,0))</f>
        <v>4400000</v>
      </c>
      <c r="AE1157" s="30" t="str">
        <f aca="false">INDEX(Lookup_Tables!$C$3:$C$12,MATCH(H1157,Lookup_Tables!$A$3:$A$12,0))</f>
        <v>Dr. Neha Chopra</v>
      </c>
      <c r="AF1157" s="30" t="str">
        <f aca="false">IFERROR(INDEX(Lookup_Tables!$F$16:$F$45,MATCH(I1157,Lookup_Tables!$E$16:$E$45,0)),"N/A")</f>
        <v>EMP218</v>
      </c>
      <c r="AG1157" s="30" t="n">
        <f aca="false">_xlfn.IFS(R1157="Recovered",4,R1157="Referred",3,R1157="Admitted",2,R1157="Deceased",1,TRUE(),0)</f>
        <v>4</v>
      </c>
      <c r="AH1157" s="30" t="str">
        <f aca="false">IF(T1157&gt;=4,"Satisfied",IF(T1157&gt;=3,"Neutral","Needs Improvement"))</f>
        <v>Satisfied</v>
      </c>
    </row>
    <row r="1158" customFormat="false" ht="15" hidden="false" customHeight="false" outlineLevel="0" collapsed="false">
      <c r="A1158" s="27" t="s">
        <v>1457</v>
      </c>
      <c r="B1158" s="27" t="s">
        <v>1458</v>
      </c>
      <c r="C1158" s="27" t="n">
        <v>46</v>
      </c>
      <c r="D1158" s="27" t="s">
        <v>181</v>
      </c>
      <c r="E1158" s="28" t="n">
        <v>45500</v>
      </c>
      <c r="F1158" s="27" t="s">
        <v>523</v>
      </c>
      <c r="G1158" s="28" t="n">
        <v>45500</v>
      </c>
      <c r="H1158" s="27" t="s">
        <v>236</v>
      </c>
      <c r="I1158" s="27" t="s">
        <v>266</v>
      </c>
      <c r="J1158" s="27" t="s">
        <v>287</v>
      </c>
      <c r="K1158" s="27" t="s">
        <v>138</v>
      </c>
      <c r="L1158" s="27" t="n">
        <v>73</v>
      </c>
      <c r="M1158" s="27" t="n">
        <v>31</v>
      </c>
      <c r="N1158" s="27" t="s">
        <v>127</v>
      </c>
      <c r="O1158" s="27" t="s">
        <v>171</v>
      </c>
      <c r="P1158" s="27" t="s">
        <v>129</v>
      </c>
      <c r="Q1158" s="29" t="n">
        <v>2327.86</v>
      </c>
      <c r="R1158" s="27" t="s">
        <v>130</v>
      </c>
      <c r="S1158" s="27" t="s">
        <v>131</v>
      </c>
      <c r="T1158" s="27" t="n">
        <v>4</v>
      </c>
      <c r="U1158" s="27" t="n">
        <f aca="false">YEAR(E1158)</f>
        <v>2024</v>
      </c>
      <c r="V1158" s="27" t="str">
        <f aca="false">TEXT(E1158,"MMM-YYYY")</f>
        <v>Jul-2024</v>
      </c>
      <c r="W1158" s="27" t="n">
        <f aca="false">MONTH(E1158)</f>
        <v>7</v>
      </c>
      <c r="X1158" s="27" t="str">
        <f aca="false">TEXT(WEEKDAY(E1158,2),"0")&amp;" - "&amp;TEXT(E1158,"dddd")</f>
        <v>6 - Saturday</v>
      </c>
      <c r="Y1158" s="27" t="str">
        <f aca="false">_xlfn.IFS(C1158&lt;18,"Child (0-17)",C1158&lt;40,"Young Adult (18-39)",C1158&lt;60,"Adult (40-59)",TRUE(),"Senior (60+)")</f>
        <v>Adult (40-59)</v>
      </c>
      <c r="Z1158" s="27" t="n">
        <f aca="false">ROUND(G1158-E1158,0)</f>
        <v>0</v>
      </c>
      <c r="AA1158" s="27" t="n">
        <f aca="false">L1158+M1158</f>
        <v>104</v>
      </c>
      <c r="AB1158" s="27" t="n">
        <f aca="false">IFERROR(ROUND(Q1158/AA1158,2),0)</f>
        <v>22.38</v>
      </c>
      <c r="AC1158" s="27" t="str">
        <f aca="false">IF(AND(K1158="Critical",N1158="No"),"URGENT - No Bed","Normal")</f>
        <v>Normal</v>
      </c>
      <c r="AD1158" s="33" t="n">
        <f aca="false">INDEX(Lookup_Tables!$B$3:$B$12,MATCH(H1158,Lookup_Tables!$A$3:$A$12,0))</f>
        <v>3900000</v>
      </c>
      <c r="AE1158" s="27" t="str">
        <f aca="false">INDEX(Lookup_Tables!$C$3:$C$12,MATCH(H1158,Lookup_Tables!$A$3:$A$12,0))</f>
        <v>Dr. Rina Mehta</v>
      </c>
      <c r="AF1158" s="27" t="str">
        <f aca="false">IFERROR(INDEX(Lookup_Tables!$F$16:$F$45,MATCH(I1158,Lookup_Tables!$E$16:$E$45,0)),"N/A")</f>
        <v>EMP217</v>
      </c>
      <c r="AG1158" s="27" t="n">
        <f aca="false">_xlfn.IFS(R1158="Recovered",4,R1158="Referred",3,R1158="Admitted",2,R1158="Deceased",1,TRUE(),0)</f>
        <v>4</v>
      </c>
      <c r="AH1158" s="27" t="str">
        <f aca="false">IF(T1158&gt;=4,"Satisfied",IF(T1158&gt;=3,"Neutral","Needs Improvement"))</f>
        <v>Satisfied</v>
      </c>
    </row>
    <row r="1159" customFormat="false" ht="15" hidden="false" customHeight="false" outlineLevel="0" collapsed="false">
      <c r="A1159" s="30" t="s">
        <v>6877</v>
      </c>
      <c r="B1159" s="30" t="s">
        <v>1520</v>
      </c>
      <c r="C1159" s="30" t="n">
        <v>55</v>
      </c>
      <c r="D1159" s="30" t="s">
        <v>121</v>
      </c>
      <c r="E1159" s="31" t="n">
        <v>45625</v>
      </c>
      <c r="F1159" s="30" t="s">
        <v>450</v>
      </c>
      <c r="G1159" s="31" t="n">
        <v>45627</v>
      </c>
      <c r="H1159" s="30" t="s">
        <v>161</v>
      </c>
      <c r="I1159" s="30" t="s">
        <v>320</v>
      </c>
      <c r="J1159" s="30" t="s">
        <v>385</v>
      </c>
      <c r="K1159" s="30" t="s">
        <v>156</v>
      </c>
      <c r="L1159" s="30" t="n">
        <v>18</v>
      </c>
      <c r="M1159" s="30" t="n">
        <v>39</v>
      </c>
      <c r="N1159" s="30" t="s">
        <v>127</v>
      </c>
      <c r="O1159" s="30" t="s">
        <v>171</v>
      </c>
      <c r="P1159" s="30" t="s">
        <v>129</v>
      </c>
      <c r="Q1159" s="32" t="n">
        <v>3461.31</v>
      </c>
      <c r="R1159" s="30" t="s">
        <v>130</v>
      </c>
      <c r="S1159" s="30" t="s">
        <v>335</v>
      </c>
      <c r="T1159" s="30" t="n">
        <v>4</v>
      </c>
      <c r="U1159" s="30" t="n">
        <f aca="false">YEAR(E1159)</f>
        <v>2024</v>
      </c>
      <c r="V1159" s="30" t="str">
        <f aca="false">TEXT(E1159,"MMM-YYYY")</f>
        <v>Nov-2024</v>
      </c>
      <c r="W1159" s="30" t="n">
        <f aca="false">MONTH(E1159)</f>
        <v>11</v>
      </c>
      <c r="X1159" s="30" t="str">
        <f aca="false">TEXT(WEEKDAY(E1159,2),"0")&amp;" - "&amp;TEXT(E1159,"dddd")</f>
        <v>5 - Friday</v>
      </c>
      <c r="Y1159" s="30" t="str">
        <f aca="false">_xlfn.IFS(C1159&lt;18,"Child (0-17)",C1159&lt;40,"Young Adult (18-39)",C1159&lt;60,"Adult (40-59)",TRUE(),"Senior (60+)")</f>
        <v>Adult (40-59)</v>
      </c>
      <c r="Z1159" s="30" t="n">
        <f aca="false">ROUND(G1159-E1159,0)</f>
        <v>2</v>
      </c>
      <c r="AA1159" s="30" t="n">
        <f aca="false">L1159+M1159</f>
        <v>57</v>
      </c>
      <c r="AB1159" s="30" t="n">
        <f aca="false">IFERROR(ROUND(Q1159/AA1159,2),0)</f>
        <v>60.72</v>
      </c>
      <c r="AC1159" s="30" t="str">
        <f aca="false">IF(AND(K1159="Critical",N1159="No"),"URGENT - No Bed","Normal")</f>
        <v>Normal</v>
      </c>
      <c r="AD1159" s="34" t="n">
        <f aca="false">INDEX(Lookup_Tables!$B$3:$B$12,MATCH(H1159,Lookup_Tables!$A$3:$A$12,0))</f>
        <v>3600000</v>
      </c>
      <c r="AE1159" s="30" t="str">
        <f aca="false">INDEX(Lookup_Tables!$C$3:$C$12,MATCH(H1159,Lookup_Tables!$A$3:$A$12,0))</f>
        <v>Dr. Sameer Joshi</v>
      </c>
      <c r="AF1159" s="30" t="str">
        <f aca="false">IFERROR(INDEX(Lookup_Tables!$F$16:$F$45,MATCH(I1159,Lookup_Tables!$E$16:$E$45,0)),"N/A")</f>
        <v>EMP223</v>
      </c>
      <c r="AG1159" s="30" t="n">
        <f aca="false">_xlfn.IFS(R1159="Recovered",4,R1159="Referred",3,R1159="Admitted",2,R1159="Deceased",1,TRUE(),0)</f>
        <v>4</v>
      </c>
      <c r="AH1159" s="30" t="str">
        <f aca="false">IF(T1159&gt;=4,"Satisfied",IF(T1159&gt;=3,"Neutral","Needs Improvement"))</f>
        <v>Satisfied</v>
      </c>
    </row>
    <row r="1160" customFormat="false" ht="15" hidden="false" customHeight="false" outlineLevel="0" collapsed="false">
      <c r="A1160" s="27" t="s">
        <v>3764</v>
      </c>
      <c r="B1160" s="27" t="s">
        <v>1563</v>
      </c>
      <c r="C1160" s="27" t="n">
        <v>58</v>
      </c>
      <c r="D1160" s="27" t="s">
        <v>144</v>
      </c>
      <c r="E1160" s="28" t="n">
        <v>45446</v>
      </c>
      <c r="F1160" s="27" t="s">
        <v>1503</v>
      </c>
      <c r="G1160" s="28" t="n">
        <v>45447</v>
      </c>
      <c r="H1160" s="27" t="s">
        <v>217</v>
      </c>
      <c r="I1160" s="27" t="s">
        <v>282</v>
      </c>
      <c r="J1160" s="27" t="s">
        <v>283</v>
      </c>
      <c r="K1160" s="27" t="s">
        <v>138</v>
      </c>
      <c r="L1160" s="27" t="n">
        <v>40</v>
      </c>
      <c r="M1160" s="27" t="n">
        <v>41</v>
      </c>
      <c r="N1160" s="27" t="s">
        <v>127</v>
      </c>
      <c r="O1160" s="27" t="s">
        <v>149</v>
      </c>
      <c r="P1160" s="27" t="s">
        <v>129</v>
      </c>
      <c r="Q1160" s="29" t="n">
        <v>1696.69</v>
      </c>
      <c r="R1160" s="27" t="s">
        <v>130</v>
      </c>
      <c r="S1160" s="27" t="s">
        <v>151</v>
      </c>
      <c r="T1160" s="27" t="n">
        <v>3</v>
      </c>
      <c r="U1160" s="27" t="n">
        <f aca="false">YEAR(E1160)</f>
        <v>2024</v>
      </c>
      <c r="V1160" s="27" t="str">
        <f aca="false">TEXT(E1160,"MMM-YYYY")</f>
        <v>Jun-2024</v>
      </c>
      <c r="W1160" s="27" t="n">
        <f aca="false">MONTH(E1160)</f>
        <v>6</v>
      </c>
      <c r="X1160" s="27" t="str">
        <f aca="false">TEXT(WEEKDAY(E1160,2),"0")&amp;" - "&amp;TEXT(E1160,"dddd")</f>
        <v>1 - Monday</v>
      </c>
      <c r="Y1160" s="27" t="str">
        <f aca="false">_xlfn.IFS(C1160&lt;18,"Child (0-17)",C1160&lt;40,"Young Adult (18-39)",C1160&lt;60,"Adult (40-59)",TRUE(),"Senior (60+)")</f>
        <v>Adult (40-59)</v>
      </c>
      <c r="Z1160" s="27" t="n">
        <f aca="false">ROUND(G1160-E1160,0)</f>
        <v>1</v>
      </c>
      <c r="AA1160" s="27" t="n">
        <f aca="false">L1160+M1160</f>
        <v>81</v>
      </c>
      <c r="AB1160" s="27" t="n">
        <f aca="false">IFERROR(ROUND(Q1160/AA1160,2),0)</f>
        <v>20.95</v>
      </c>
      <c r="AC1160" s="27" t="str">
        <f aca="false">IF(AND(K1160="Critical",N1160="No"),"URGENT - No Bed","Normal")</f>
        <v>Normal</v>
      </c>
      <c r="AD1160" s="33" t="n">
        <f aca="false">INDEX(Lookup_Tables!$B$3:$B$12,MATCH(H1160,Lookup_Tables!$A$3:$A$12,0))</f>
        <v>4200000</v>
      </c>
      <c r="AE1160" s="27" t="str">
        <f aca="false">INDEX(Lookup_Tables!$C$3:$C$12,MATCH(H1160,Lookup_Tables!$A$3:$A$12,0))</f>
        <v>Dr. Anil Kapoor</v>
      </c>
      <c r="AF1160" s="27" t="str">
        <f aca="false">IFERROR(INDEX(Lookup_Tables!$F$16:$F$45,MATCH(I1160,Lookup_Tables!$E$16:$E$45,0)),"N/A")</f>
        <v>EMP200</v>
      </c>
      <c r="AG1160" s="27" t="n">
        <f aca="false">_xlfn.IFS(R1160="Recovered",4,R1160="Referred",3,R1160="Admitted",2,R1160="Deceased",1,TRUE(),0)</f>
        <v>4</v>
      </c>
      <c r="AH1160" s="27" t="str">
        <f aca="false">IF(T1160&gt;=4,"Satisfied",IF(T1160&gt;=3,"Neutral","Needs Improvement"))</f>
        <v>Neutral</v>
      </c>
    </row>
    <row r="1161" customFormat="false" ht="15" hidden="false" customHeight="false" outlineLevel="0" collapsed="false">
      <c r="A1161" s="30" t="s">
        <v>3657</v>
      </c>
      <c r="B1161" s="30" t="s">
        <v>3658</v>
      </c>
      <c r="C1161" s="30" t="n">
        <v>30</v>
      </c>
      <c r="D1161" s="30" t="s">
        <v>121</v>
      </c>
      <c r="E1161" s="31" t="n">
        <v>45373</v>
      </c>
      <c r="F1161" s="30" t="s">
        <v>567</v>
      </c>
      <c r="G1161" s="31" t="n">
        <v>45374</v>
      </c>
      <c r="H1161" s="30" t="s">
        <v>161</v>
      </c>
      <c r="I1161" s="30" t="s">
        <v>538</v>
      </c>
      <c r="J1161" s="30" t="s">
        <v>648</v>
      </c>
      <c r="K1161" s="30" t="s">
        <v>156</v>
      </c>
      <c r="L1161" s="30" t="n">
        <v>15</v>
      </c>
      <c r="M1161" s="30" t="n">
        <v>38</v>
      </c>
      <c r="N1161" s="30" t="s">
        <v>186</v>
      </c>
      <c r="O1161" s="30" t="s">
        <v>139</v>
      </c>
      <c r="P1161" s="30" t="s">
        <v>187</v>
      </c>
      <c r="Q1161" s="32" t="n">
        <v>3001.05</v>
      </c>
      <c r="R1161" s="30" t="s">
        <v>172</v>
      </c>
      <c r="S1161" s="30" t="s">
        <v>178</v>
      </c>
      <c r="T1161" s="30" t="n">
        <v>2</v>
      </c>
      <c r="U1161" s="30" t="n">
        <f aca="false">YEAR(E1161)</f>
        <v>2024</v>
      </c>
      <c r="V1161" s="30" t="str">
        <f aca="false">TEXT(E1161,"MMM-YYYY")</f>
        <v>Mar-2024</v>
      </c>
      <c r="W1161" s="30" t="n">
        <f aca="false">MONTH(E1161)</f>
        <v>3</v>
      </c>
      <c r="X1161" s="30" t="str">
        <f aca="false">TEXT(WEEKDAY(E1161,2),"0")&amp;" - "&amp;TEXT(E1161,"dddd")</f>
        <v>5 - Friday</v>
      </c>
      <c r="Y1161" s="30" t="str">
        <f aca="false">_xlfn.IFS(C1161&lt;18,"Child (0-17)",C1161&lt;40,"Young Adult (18-39)",C1161&lt;60,"Adult (40-59)",TRUE(),"Senior (60+)")</f>
        <v>Young Adult (18-39)</v>
      </c>
      <c r="Z1161" s="30" t="n">
        <f aca="false">ROUND(G1161-E1161,0)</f>
        <v>1</v>
      </c>
      <c r="AA1161" s="30" t="n">
        <f aca="false">L1161+M1161</f>
        <v>53</v>
      </c>
      <c r="AB1161" s="30" t="n">
        <f aca="false">IFERROR(ROUND(Q1161/AA1161,2),0)</f>
        <v>56.62</v>
      </c>
      <c r="AC1161" s="30" t="str">
        <f aca="false">IF(AND(K1161="Critical",N1161="No"),"URGENT - No Bed","Normal")</f>
        <v>Normal</v>
      </c>
      <c r="AD1161" s="34" t="n">
        <f aca="false">INDEX(Lookup_Tables!$B$3:$B$12,MATCH(H1161,Lookup_Tables!$A$3:$A$12,0))</f>
        <v>3600000</v>
      </c>
      <c r="AE1161" s="30" t="str">
        <f aca="false">INDEX(Lookup_Tables!$C$3:$C$12,MATCH(H1161,Lookup_Tables!$A$3:$A$12,0))</f>
        <v>Dr. Sameer Joshi</v>
      </c>
      <c r="AF1161" s="30" t="str">
        <f aca="false">IFERROR(INDEX(Lookup_Tables!$F$16:$F$45,MATCH(I1161,Lookup_Tables!$E$16:$E$45,0)),"N/A")</f>
        <v>EMP221</v>
      </c>
      <c r="AG1161" s="30" t="n">
        <f aca="false">_xlfn.IFS(R1161="Recovered",4,R1161="Referred",3,R1161="Admitted",2,R1161="Deceased",1,TRUE(),0)</f>
        <v>2</v>
      </c>
      <c r="AH1161" s="30" t="str">
        <f aca="false">IF(T1161&gt;=4,"Satisfied",IF(T1161&gt;=3,"Neutral","Needs Improvement"))</f>
        <v>Needs Improvement</v>
      </c>
    </row>
    <row r="1162" customFormat="false" ht="15" hidden="false" customHeight="false" outlineLevel="0" collapsed="false">
      <c r="A1162" s="27" t="s">
        <v>284</v>
      </c>
      <c r="B1162" s="27" t="s">
        <v>285</v>
      </c>
      <c r="C1162" s="27" t="n">
        <v>50</v>
      </c>
      <c r="D1162" s="27" t="s">
        <v>181</v>
      </c>
      <c r="E1162" s="28" t="n">
        <v>45501</v>
      </c>
      <c r="F1162" s="27" t="s">
        <v>286</v>
      </c>
      <c r="G1162" s="28" t="n">
        <v>45502</v>
      </c>
      <c r="H1162" s="27" t="s">
        <v>236</v>
      </c>
      <c r="I1162" s="27" t="s">
        <v>266</v>
      </c>
      <c r="J1162" s="27" t="s">
        <v>287</v>
      </c>
      <c r="K1162" s="27" t="s">
        <v>126</v>
      </c>
      <c r="L1162" s="27" t="n">
        <v>34</v>
      </c>
      <c r="M1162" s="27" t="n">
        <v>91</v>
      </c>
      <c r="N1162" s="27" t="s">
        <v>127</v>
      </c>
      <c r="O1162" s="27" t="s">
        <v>128</v>
      </c>
      <c r="P1162" s="27" t="s">
        <v>129</v>
      </c>
      <c r="Q1162" s="29" t="n">
        <v>7148.99</v>
      </c>
      <c r="R1162" s="27" t="s">
        <v>130</v>
      </c>
      <c r="S1162" s="27" t="s">
        <v>197</v>
      </c>
      <c r="T1162" s="27" t="n">
        <v>5</v>
      </c>
      <c r="U1162" s="27" t="n">
        <f aca="false">YEAR(E1162)</f>
        <v>2024</v>
      </c>
      <c r="V1162" s="27" t="str">
        <f aca="false">TEXT(E1162,"MMM-YYYY")</f>
        <v>Jul-2024</v>
      </c>
      <c r="W1162" s="27" t="n">
        <f aca="false">MONTH(E1162)</f>
        <v>7</v>
      </c>
      <c r="X1162" s="27" t="str">
        <f aca="false">TEXT(WEEKDAY(E1162,2),"0")&amp;" - "&amp;TEXT(E1162,"dddd")</f>
        <v>7 - Sunday</v>
      </c>
      <c r="Y1162" s="27" t="str">
        <f aca="false">_xlfn.IFS(C1162&lt;18,"Child (0-17)",C1162&lt;40,"Young Adult (18-39)",C1162&lt;60,"Adult (40-59)",TRUE(),"Senior (60+)")</f>
        <v>Adult (40-59)</v>
      </c>
      <c r="Z1162" s="27" t="n">
        <f aca="false">ROUND(G1162-E1162,0)</f>
        <v>1</v>
      </c>
      <c r="AA1162" s="27" t="n">
        <f aca="false">L1162+M1162</f>
        <v>125</v>
      </c>
      <c r="AB1162" s="27" t="n">
        <f aca="false">IFERROR(ROUND(Q1162/AA1162,2),0)</f>
        <v>57.19</v>
      </c>
      <c r="AC1162" s="27" t="str">
        <f aca="false">IF(AND(K1162="Critical",N1162="No"),"URGENT - No Bed","Normal")</f>
        <v>Normal</v>
      </c>
      <c r="AD1162" s="33" t="n">
        <f aca="false">INDEX(Lookup_Tables!$B$3:$B$12,MATCH(H1162,Lookup_Tables!$A$3:$A$12,0))</f>
        <v>3900000</v>
      </c>
      <c r="AE1162" s="27" t="str">
        <f aca="false">INDEX(Lookup_Tables!$C$3:$C$12,MATCH(H1162,Lookup_Tables!$A$3:$A$12,0))</f>
        <v>Dr. Rina Mehta</v>
      </c>
      <c r="AF1162" s="27" t="str">
        <f aca="false">IFERROR(INDEX(Lookup_Tables!$F$16:$F$45,MATCH(I1162,Lookup_Tables!$E$16:$E$45,0)),"N/A")</f>
        <v>EMP217</v>
      </c>
      <c r="AG1162" s="27" t="n">
        <f aca="false">_xlfn.IFS(R1162="Recovered",4,R1162="Referred",3,R1162="Admitted",2,R1162="Deceased",1,TRUE(),0)</f>
        <v>4</v>
      </c>
      <c r="AH1162" s="27" t="str">
        <f aca="false">IF(T1162&gt;=4,"Satisfied",IF(T1162&gt;=3,"Neutral","Needs Improvement"))</f>
        <v>Satisfied</v>
      </c>
    </row>
    <row r="1163" customFormat="false" ht="15" hidden="false" customHeight="false" outlineLevel="0" collapsed="false">
      <c r="A1163" s="30" t="s">
        <v>2656</v>
      </c>
      <c r="B1163" s="30" t="s">
        <v>2657</v>
      </c>
      <c r="C1163" s="30" t="n">
        <v>51</v>
      </c>
      <c r="D1163" s="30" t="s">
        <v>121</v>
      </c>
      <c r="E1163" s="31" t="n">
        <v>45419</v>
      </c>
      <c r="F1163" s="30" t="s">
        <v>2235</v>
      </c>
      <c r="G1163" s="31" t="n">
        <v>45420</v>
      </c>
      <c r="H1163" s="30" t="s">
        <v>161</v>
      </c>
      <c r="I1163" s="30" t="s">
        <v>162</v>
      </c>
      <c r="J1163" s="30" t="s">
        <v>426</v>
      </c>
      <c r="K1163" s="30" t="s">
        <v>138</v>
      </c>
      <c r="L1163" s="30" t="n">
        <v>30</v>
      </c>
      <c r="M1163" s="30" t="n">
        <v>45</v>
      </c>
      <c r="N1163" s="30" t="s">
        <v>127</v>
      </c>
      <c r="O1163" s="30" t="s">
        <v>149</v>
      </c>
      <c r="P1163" s="30" t="s">
        <v>150</v>
      </c>
      <c r="Q1163" s="32" t="n">
        <v>2607.13</v>
      </c>
      <c r="R1163" s="30" t="s">
        <v>130</v>
      </c>
      <c r="S1163" s="30" t="s">
        <v>131</v>
      </c>
      <c r="T1163" s="30" t="n">
        <v>5</v>
      </c>
      <c r="U1163" s="30" t="n">
        <f aca="false">YEAR(E1163)</f>
        <v>2024</v>
      </c>
      <c r="V1163" s="30" t="str">
        <f aca="false">TEXT(E1163,"MMM-YYYY")</f>
        <v>May-2024</v>
      </c>
      <c r="W1163" s="30" t="n">
        <f aca="false">MONTH(E1163)</f>
        <v>5</v>
      </c>
      <c r="X1163" s="30" t="str">
        <f aca="false">TEXT(WEEKDAY(E1163,2),"0")&amp;" - "&amp;TEXT(E1163,"dddd")</f>
        <v>2 - Tuesday</v>
      </c>
      <c r="Y1163" s="30" t="str">
        <f aca="false">_xlfn.IFS(C1163&lt;18,"Child (0-17)",C1163&lt;40,"Young Adult (18-39)",C1163&lt;60,"Adult (40-59)",TRUE(),"Senior (60+)")</f>
        <v>Adult (40-59)</v>
      </c>
      <c r="Z1163" s="30" t="n">
        <f aca="false">ROUND(G1163-E1163,0)</f>
        <v>1</v>
      </c>
      <c r="AA1163" s="30" t="n">
        <f aca="false">L1163+M1163</f>
        <v>75</v>
      </c>
      <c r="AB1163" s="30" t="n">
        <f aca="false">IFERROR(ROUND(Q1163/AA1163,2),0)</f>
        <v>34.76</v>
      </c>
      <c r="AC1163" s="30" t="str">
        <f aca="false">IF(AND(K1163="Critical",N1163="No"),"URGENT - No Bed","Normal")</f>
        <v>Normal</v>
      </c>
      <c r="AD1163" s="34" t="n">
        <f aca="false">INDEX(Lookup_Tables!$B$3:$B$12,MATCH(H1163,Lookup_Tables!$A$3:$A$12,0))</f>
        <v>3600000</v>
      </c>
      <c r="AE1163" s="30" t="str">
        <f aca="false">INDEX(Lookup_Tables!$C$3:$C$12,MATCH(H1163,Lookup_Tables!$A$3:$A$12,0))</f>
        <v>Dr. Sameer Joshi</v>
      </c>
      <c r="AF1163" s="30" t="str">
        <f aca="false">IFERROR(INDEX(Lookup_Tables!$F$16:$F$45,MATCH(I1163,Lookup_Tables!$E$16:$E$45,0)),"N/A")</f>
        <v>EMP222</v>
      </c>
      <c r="AG1163" s="30" t="n">
        <f aca="false">_xlfn.IFS(R1163="Recovered",4,R1163="Referred",3,R1163="Admitted",2,R1163="Deceased",1,TRUE(),0)</f>
        <v>4</v>
      </c>
      <c r="AH1163" s="30" t="str">
        <f aca="false">IF(T1163&gt;=4,"Satisfied",IF(T1163&gt;=3,"Neutral","Needs Improvement"))</f>
        <v>Satisfied</v>
      </c>
    </row>
    <row r="1164" customFormat="false" ht="15" hidden="false" customHeight="false" outlineLevel="0" collapsed="false">
      <c r="A1164" s="27" t="s">
        <v>2988</v>
      </c>
      <c r="B1164" s="27" t="s">
        <v>586</v>
      </c>
      <c r="C1164" s="27" t="n">
        <v>41</v>
      </c>
      <c r="D1164" s="27" t="s">
        <v>121</v>
      </c>
      <c r="E1164" s="28" t="n">
        <v>45359</v>
      </c>
      <c r="F1164" s="27" t="s">
        <v>1349</v>
      </c>
      <c r="G1164" s="28" t="n">
        <v>45359</v>
      </c>
      <c r="H1164" s="27" t="s">
        <v>168</v>
      </c>
      <c r="I1164" s="27" t="s">
        <v>169</v>
      </c>
      <c r="J1164" s="27" t="s">
        <v>191</v>
      </c>
      <c r="K1164" s="27" t="s">
        <v>138</v>
      </c>
      <c r="L1164" s="27" t="n">
        <v>31</v>
      </c>
      <c r="M1164" s="27" t="n">
        <v>29</v>
      </c>
      <c r="N1164" s="27" t="s">
        <v>127</v>
      </c>
      <c r="O1164" s="27" t="s">
        <v>149</v>
      </c>
      <c r="P1164" s="27" t="s">
        <v>140</v>
      </c>
      <c r="Q1164" s="29" t="n">
        <v>1320.35</v>
      </c>
      <c r="R1164" s="27" t="s">
        <v>130</v>
      </c>
      <c r="S1164" s="27" t="s">
        <v>131</v>
      </c>
      <c r="T1164" s="27" t="n">
        <v>5</v>
      </c>
      <c r="U1164" s="27" t="n">
        <f aca="false">YEAR(E1164)</f>
        <v>2024</v>
      </c>
      <c r="V1164" s="27" t="str">
        <f aca="false">TEXT(E1164,"MMM-YYYY")</f>
        <v>Mar-2024</v>
      </c>
      <c r="W1164" s="27" t="n">
        <f aca="false">MONTH(E1164)</f>
        <v>3</v>
      </c>
      <c r="X1164" s="27" t="str">
        <f aca="false">TEXT(WEEKDAY(E1164,2),"0")&amp;" - "&amp;TEXT(E1164,"dddd")</f>
        <v>5 - Friday</v>
      </c>
      <c r="Y1164" s="27" t="str">
        <f aca="false">_xlfn.IFS(C1164&lt;18,"Child (0-17)",C1164&lt;40,"Young Adult (18-39)",C1164&lt;60,"Adult (40-59)",TRUE(),"Senior (60+)")</f>
        <v>Adult (40-59)</v>
      </c>
      <c r="Z1164" s="27" t="n">
        <f aca="false">ROUND(G1164-E1164,0)</f>
        <v>0</v>
      </c>
      <c r="AA1164" s="27" t="n">
        <f aca="false">L1164+M1164</f>
        <v>60</v>
      </c>
      <c r="AB1164" s="27" t="n">
        <f aca="false">IFERROR(ROUND(Q1164/AA1164,2),0)</f>
        <v>22.01</v>
      </c>
      <c r="AC1164" s="27" t="str">
        <f aca="false">IF(AND(K1164="Critical",N1164="No"),"URGENT - No Bed","Normal")</f>
        <v>Normal</v>
      </c>
      <c r="AD1164" s="33" t="n">
        <f aca="false">INDEX(Lookup_Tables!$B$3:$B$12,MATCH(H1164,Lookup_Tables!$A$3:$A$12,0))</f>
        <v>4400000</v>
      </c>
      <c r="AE1164" s="27" t="str">
        <f aca="false">INDEX(Lookup_Tables!$C$3:$C$12,MATCH(H1164,Lookup_Tables!$A$3:$A$12,0))</f>
        <v>Dr. Neha Chopra</v>
      </c>
      <c r="AF1164" s="27" t="str">
        <f aca="false">IFERROR(INDEX(Lookup_Tables!$F$16:$F$45,MATCH(I1164,Lookup_Tables!$E$16:$E$45,0)),"N/A")</f>
        <v>EMP220</v>
      </c>
      <c r="AG1164" s="27" t="n">
        <f aca="false">_xlfn.IFS(R1164="Recovered",4,R1164="Referred",3,R1164="Admitted",2,R1164="Deceased",1,TRUE(),0)</f>
        <v>4</v>
      </c>
      <c r="AH1164" s="27" t="str">
        <f aca="false">IF(T1164&gt;=4,"Satisfied",IF(T1164&gt;=3,"Neutral","Needs Improvement"))</f>
        <v>Satisfied</v>
      </c>
    </row>
    <row r="1165" customFormat="false" ht="15" hidden="false" customHeight="false" outlineLevel="0" collapsed="false">
      <c r="A1165" s="30" t="s">
        <v>5085</v>
      </c>
      <c r="B1165" s="30" t="s">
        <v>1984</v>
      </c>
      <c r="C1165" s="30" t="n">
        <v>20</v>
      </c>
      <c r="D1165" s="30" t="s">
        <v>121</v>
      </c>
      <c r="E1165" s="31" t="n">
        <v>45503</v>
      </c>
      <c r="F1165" s="30" t="s">
        <v>1084</v>
      </c>
      <c r="G1165" s="31" t="n">
        <v>45503</v>
      </c>
      <c r="H1165" s="30" t="s">
        <v>168</v>
      </c>
      <c r="I1165" s="30" t="s">
        <v>366</v>
      </c>
      <c r="J1165" s="30" t="s">
        <v>441</v>
      </c>
      <c r="K1165" s="30" t="s">
        <v>156</v>
      </c>
      <c r="L1165" s="30" t="n">
        <v>35</v>
      </c>
      <c r="M1165" s="30" t="n">
        <v>82</v>
      </c>
      <c r="N1165" s="30" t="s">
        <v>186</v>
      </c>
      <c r="O1165" s="30" t="s">
        <v>128</v>
      </c>
      <c r="P1165" s="30" t="s">
        <v>140</v>
      </c>
      <c r="Q1165" s="32" t="n">
        <v>5081.32</v>
      </c>
      <c r="R1165" s="30" t="s">
        <v>130</v>
      </c>
      <c r="S1165" s="30" t="s">
        <v>151</v>
      </c>
      <c r="T1165" s="30" t="n">
        <v>4</v>
      </c>
      <c r="U1165" s="30" t="n">
        <f aca="false">YEAR(E1165)</f>
        <v>2024</v>
      </c>
      <c r="V1165" s="30" t="str">
        <f aca="false">TEXT(E1165,"MMM-YYYY")</f>
        <v>Jul-2024</v>
      </c>
      <c r="W1165" s="30" t="n">
        <f aca="false">MONTH(E1165)</f>
        <v>7</v>
      </c>
      <c r="X1165" s="30" t="str">
        <f aca="false">TEXT(WEEKDAY(E1165,2),"0")&amp;" - "&amp;TEXT(E1165,"dddd")</f>
        <v>2 - Tuesday</v>
      </c>
      <c r="Y1165" s="30" t="str">
        <f aca="false">_xlfn.IFS(C1165&lt;18,"Child (0-17)",C1165&lt;40,"Young Adult (18-39)",C1165&lt;60,"Adult (40-59)",TRUE(),"Senior (60+)")</f>
        <v>Young Adult (18-39)</v>
      </c>
      <c r="Z1165" s="30" t="n">
        <f aca="false">ROUND(G1165-E1165,0)</f>
        <v>0</v>
      </c>
      <c r="AA1165" s="30" t="n">
        <f aca="false">L1165+M1165</f>
        <v>117</v>
      </c>
      <c r="AB1165" s="30" t="n">
        <f aca="false">IFERROR(ROUND(Q1165/AA1165,2),0)</f>
        <v>43.43</v>
      </c>
      <c r="AC1165" s="30" t="str">
        <f aca="false">IF(AND(K1165="Critical",N1165="No"),"URGENT - No Bed","Normal")</f>
        <v>Normal</v>
      </c>
      <c r="AD1165" s="34" t="n">
        <f aca="false">INDEX(Lookup_Tables!$B$3:$B$12,MATCH(H1165,Lookup_Tables!$A$3:$A$12,0))</f>
        <v>4400000</v>
      </c>
      <c r="AE1165" s="30" t="str">
        <f aca="false">INDEX(Lookup_Tables!$C$3:$C$12,MATCH(H1165,Lookup_Tables!$A$3:$A$12,0))</f>
        <v>Dr. Neha Chopra</v>
      </c>
      <c r="AF1165" s="30" t="str">
        <f aca="false">IFERROR(INDEX(Lookup_Tables!$F$16:$F$45,MATCH(I1165,Lookup_Tables!$E$16:$E$45,0)),"N/A")</f>
        <v>EMP218</v>
      </c>
      <c r="AG1165" s="30" t="n">
        <f aca="false">_xlfn.IFS(R1165="Recovered",4,R1165="Referred",3,R1165="Admitted",2,R1165="Deceased",1,TRUE(),0)</f>
        <v>4</v>
      </c>
      <c r="AH1165" s="30" t="str">
        <f aca="false">IF(T1165&gt;=4,"Satisfied",IF(T1165&gt;=3,"Neutral","Needs Improvement"))</f>
        <v>Satisfied</v>
      </c>
    </row>
    <row r="1166" customFormat="false" ht="15" hidden="false" customHeight="false" outlineLevel="0" collapsed="false">
      <c r="A1166" s="27" t="s">
        <v>1318</v>
      </c>
      <c r="B1166" s="27" t="s">
        <v>1319</v>
      </c>
      <c r="C1166" s="27" t="n">
        <v>55</v>
      </c>
      <c r="D1166" s="27" t="s">
        <v>181</v>
      </c>
      <c r="E1166" s="28" t="n">
        <v>45517</v>
      </c>
      <c r="F1166" s="27" t="s">
        <v>1320</v>
      </c>
      <c r="G1166" s="28" t="n">
        <v>45519</v>
      </c>
      <c r="H1166" s="27" t="s">
        <v>123</v>
      </c>
      <c r="I1166" s="27" t="s">
        <v>304</v>
      </c>
      <c r="J1166" s="27" t="s">
        <v>418</v>
      </c>
      <c r="K1166" s="27" t="s">
        <v>156</v>
      </c>
      <c r="L1166" s="27" t="n">
        <v>26</v>
      </c>
      <c r="M1166" s="27" t="n">
        <v>39</v>
      </c>
      <c r="N1166" s="27" t="s">
        <v>186</v>
      </c>
      <c r="O1166" s="27" t="s">
        <v>128</v>
      </c>
      <c r="P1166" s="27" t="s">
        <v>150</v>
      </c>
      <c r="Q1166" s="29" t="n">
        <v>3355.55</v>
      </c>
      <c r="R1166" s="27" t="s">
        <v>172</v>
      </c>
      <c r="S1166" s="27" t="s">
        <v>223</v>
      </c>
      <c r="T1166" s="27" t="n">
        <v>4</v>
      </c>
      <c r="U1166" s="27" t="n">
        <f aca="false">YEAR(E1166)</f>
        <v>2024</v>
      </c>
      <c r="V1166" s="27" t="str">
        <f aca="false">TEXT(E1166,"MMM-YYYY")</f>
        <v>Aug-2024</v>
      </c>
      <c r="W1166" s="27" t="n">
        <f aca="false">MONTH(E1166)</f>
        <v>8</v>
      </c>
      <c r="X1166" s="27" t="str">
        <f aca="false">TEXT(WEEKDAY(E1166,2),"0")&amp;" - "&amp;TEXT(E1166,"dddd")</f>
        <v>2 - Tuesday</v>
      </c>
      <c r="Y1166" s="27" t="str">
        <f aca="false">_xlfn.IFS(C1166&lt;18,"Child (0-17)",C1166&lt;40,"Young Adult (18-39)",C1166&lt;60,"Adult (40-59)",TRUE(),"Senior (60+)")</f>
        <v>Adult (40-59)</v>
      </c>
      <c r="Z1166" s="27" t="n">
        <f aca="false">ROUND(G1166-E1166,0)</f>
        <v>2</v>
      </c>
      <c r="AA1166" s="27" t="n">
        <f aca="false">L1166+M1166</f>
        <v>65</v>
      </c>
      <c r="AB1166" s="27" t="n">
        <f aca="false">IFERROR(ROUND(Q1166/AA1166,2),0)</f>
        <v>51.62</v>
      </c>
      <c r="AC1166" s="27" t="str">
        <f aca="false">IF(AND(K1166="Critical",N1166="No"),"URGENT - No Bed","Normal")</f>
        <v>Normal</v>
      </c>
      <c r="AD1166" s="33" t="n">
        <f aca="false">INDEX(Lookup_Tables!$B$3:$B$12,MATCH(H1166,Lookup_Tables!$A$3:$A$12,0))</f>
        <v>2200000</v>
      </c>
      <c r="AE1166" s="27" t="str">
        <f aca="false">INDEX(Lookup_Tables!$C$3:$C$12,MATCH(H1166,Lookup_Tables!$A$3:$A$12,0))</f>
        <v>Dr. Rohan Das</v>
      </c>
      <c r="AF1166" s="27" t="str">
        <f aca="false">IFERROR(INDEX(Lookup_Tables!$F$16:$F$45,MATCH(I1166,Lookup_Tables!$E$16:$E$45,0)),"N/A")</f>
        <v>EMP204</v>
      </c>
      <c r="AG1166" s="27" t="n">
        <f aca="false">_xlfn.IFS(R1166="Recovered",4,R1166="Referred",3,R1166="Admitted",2,R1166="Deceased",1,TRUE(),0)</f>
        <v>2</v>
      </c>
      <c r="AH1166" s="27" t="str">
        <f aca="false">IF(T1166&gt;=4,"Satisfied",IF(T1166&gt;=3,"Neutral","Needs Improvement"))</f>
        <v>Satisfied</v>
      </c>
    </row>
    <row r="1167" customFormat="false" ht="15" hidden="false" customHeight="false" outlineLevel="0" collapsed="false">
      <c r="A1167" s="30" t="s">
        <v>5707</v>
      </c>
      <c r="B1167" s="30" t="s">
        <v>4177</v>
      </c>
      <c r="C1167" s="30" t="n">
        <v>36</v>
      </c>
      <c r="D1167" s="30" t="s">
        <v>121</v>
      </c>
      <c r="E1167" s="31" t="n">
        <v>45367</v>
      </c>
      <c r="F1167" s="30" t="s">
        <v>2834</v>
      </c>
      <c r="G1167" s="31" t="n">
        <v>45370</v>
      </c>
      <c r="H1167" s="30" t="s">
        <v>183</v>
      </c>
      <c r="I1167" s="30" t="s">
        <v>212</v>
      </c>
      <c r="J1167" s="30" t="s">
        <v>213</v>
      </c>
      <c r="K1167" s="30" t="s">
        <v>156</v>
      </c>
      <c r="L1167" s="30" t="n">
        <v>65</v>
      </c>
      <c r="M1167" s="30" t="n">
        <v>41</v>
      </c>
      <c r="N1167" s="30" t="s">
        <v>186</v>
      </c>
      <c r="O1167" s="30" t="s">
        <v>128</v>
      </c>
      <c r="P1167" s="30" t="s">
        <v>187</v>
      </c>
      <c r="Q1167" s="32" t="n">
        <v>2853.45</v>
      </c>
      <c r="R1167" s="30" t="s">
        <v>130</v>
      </c>
      <c r="S1167" s="30" t="s">
        <v>157</v>
      </c>
      <c r="T1167" s="30" t="n">
        <v>4</v>
      </c>
      <c r="U1167" s="30" t="n">
        <f aca="false">YEAR(E1167)</f>
        <v>2024</v>
      </c>
      <c r="V1167" s="30" t="str">
        <f aca="false">TEXT(E1167,"MMM-YYYY")</f>
        <v>Mar-2024</v>
      </c>
      <c r="W1167" s="30" t="n">
        <f aca="false">MONTH(E1167)</f>
        <v>3</v>
      </c>
      <c r="X1167" s="30" t="str">
        <f aca="false">TEXT(WEEKDAY(E1167,2),"0")&amp;" - "&amp;TEXT(E1167,"dddd")</f>
        <v>6 - Saturday</v>
      </c>
      <c r="Y1167" s="30" t="str">
        <f aca="false">_xlfn.IFS(C1167&lt;18,"Child (0-17)",C1167&lt;40,"Young Adult (18-39)",C1167&lt;60,"Adult (40-59)",TRUE(),"Senior (60+)")</f>
        <v>Young Adult (18-39)</v>
      </c>
      <c r="Z1167" s="30" t="n">
        <f aca="false">ROUND(G1167-E1167,0)</f>
        <v>3</v>
      </c>
      <c r="AA1167" s="30" t="n">
        <f aca="false">L1167+M1167</f>
        <v>106</v>
      </c>
      <c r="AB1167" s="30" t="n">
        <f aca="false">IFERROR(ROUND(Q1167/AA1167,2),0)</f>
        <v>26.92</v>
      </c>
      <c r="AC1167" s="30" t="str">
        <f aca="false">IF(AND(K1167="Critical",N1167="No"),"URGENT - No Bed","Normal")</f>
        <v>Normal</v>
      </c>
      <c r="AD1167" s="34" t="n">
        <f aca="false">INDEX(Lookup_Tables!$B$3:$B$12,MATCH(H1167,Lookup_Tables!$A$3:$A$12,0))</f>
        <v>3100000</v>
      </c>
      <c r="AE1167" s="30" t="str">
        <f aca="false">INDEX(Lookup_Tables!$C$3:$C$12,MATCH(H1167,Lookup_Tables!$A$3:$A$12,0))</f>
        <v>Dr. Kavita Rao</v>
      </c>
      <c r="AF1167" s="30" t="str">
        <f aca="false">IFERROR(INDEX(Lookup_Tables!$F$16:$F$45,MATCH(I1167,Lookup_Tables!$E$16:$E$45,0)),"N/A")</f>
        <v>EMP225</v>
      </c>
      <c r="AG1167" s="30" t="n">
        <f aca="false">_xlfn.IFS(R1167="Recovered",4,R1167="Referred",3,R1167="Admitted",2,R1167="Deceased",1,TRUE(),0)</f>
        <v>4</v>
      </c>
      <c r="AH1167" s="30" t="str">
        <f aca="false">IF(T1167&gt;=4,"Satisfied",IF(T1167&gt;=3,"Neutral","Needs Improvement"))</f>
        <v>Satisfied</v>
      </c>
    </row>
    <row r="1168" customFormat="false" ht="15" hidden="false" customHeight="false" outlineLevel="0" collapsed="false">
      <c r="A1168" s="27" t="s">
        <v>4167</v>
      </c>
      <c r="B1168" s="27" t="s">
        <v>955</v>
      </c>
      <c r="C1168" s="27" t="n">
        <v>11</v>
      </c>
      <c r="D1168" s="27" t="s">
        <v>121</v>
      </c>
      <c r="E1168" s="28" t="n">
        <v>45644</v>
      </c>
      <c r="F1168" s="27" t="s">
        <v>1044</v>
      </c>
      <c r="G1168" s="28" t="n">
        <v>45644</v>
      </c>
      <c r="H1168" s="27" t="s">
        <v>146</v>
      </c>
      <c r="I1168" s="27" t="s">
        <v>176</v>
      </c>
      <c r="J1168" s="27" t="s">
        <v>148</v>
      </c>
      <c r="K1168" s="27" t="s">
        <v>138</v>
      </c>
      <c r="L1168" s="27" t="n">
        <v>82</v>
      </c>
      <c r="M1168" s="27" t="n">
        <v>24</v>
      </c>
      <c r="N1168" s="27" t="s">
        <v>127</v>
      </c>
      <c r="O1168" s="27" t="s">
        <v>171</v>
      </c>
      <c r="P1168" s="27" t="s">
        <v>140</v>
      </c>
      <c r="Q1168" s="29" t="n">
        <v>1856.53</v>
      </c>
      <c r="R1168" s="27" t="s">
        <v>130</v>
      </c>
      <c r="S1168" s="27" t="s">
        <v>197</v>
      </c>
      <c r="T1168" s="27" t="n">
        <v>4</v>
      </c>
      <c r="U1168" s="27" t="n">
        <f aca="false">YEAR(E1168)</f>
        <v>2024</v>
      </c>
      <c r="V1168" s="27" t="str">
        <f aca="false">TEXT(E1168,"MMM-YYYY")</f>
        <v>Dec-2024</v>
      </c>
      <c r="W1168" s="27" t="n">
        <f aca="false">MONTH(E1168)</f>
        <v>12</v>
      </c>
      <c r="X1168" s="27" t="str">
        <f aca="false">TEXT(WEEKDAY(E1168,2),"0")&amp;" - "&amp;TEXT(E1168,"dddd")</f>
        <v>3 - Wednesday</v>
      </c>
      <c r="Y1168" s="27" t="str">
        <f aca="false">_xlfn.IFS(C1168&lt;18,"Child (0-17)",C1168&lt;40,"Young Adult (18-39)",C1168&lt;60,"Adult (40-59)",TRUE(),"Senior (60+)")</f>
        <v>Child (0-17)</v>
      </c>
      <c r="Z1168" s="27" t="n">
        <f aca="false">ROUND(G1168-E1168,0)</f>
        <v>0</v>
      </c>
      <c r="AA1168" s="27" t="n">
        <f aca="false">L1168+M1168</f>
        <v>106</v>
      </c>
      <c r="AB1168" s="27" t="n">
        <f aca="false">IFERROR(ROUND(Q1168/AA1168,2),0)</f>
        <v>17.51</v>
      </c>
      <c r="AC1168" s="27" t="str">
        <f aca="false">IF(AND(K1168="Critical",N1168="No"),"URGENT - No Bed","Normal")</f>
        <v>Normal</v>
      </c>
      <c r="AD1168" s="33" t="n">
        <f aca="false">INDEX(Lookup_Tables!$B$3:$B$12,MATCH(H1168,Lookup_Tables!$A$3:$A$12,0))</f>
        <v>2700000</v>
      </c>
      <c r="AE1168" s="27" t="str">
        <f aca="false">INDEX(Lookup_Tables!$C$3:$C$12,MATCH(H1168,Lookup_Tables!$A$3:$A$12,0))</f>
        <v>Dr. Vikram Singh</v>
      </c>
      <c r="AF1168" s="27" t="str">
        <f aca="false">IFERROR(INDEX(Lookup_Tables!$F$16:$F$45,MATCH(I1168,Lookup_Tables!$E$16:$E$45,0)),"N/A")</f>
        <v>EMP227</v>
      </c>
      <c r="AG1168" s="27" t="n">
        <f aca="false">_xlfn.IFS(R1168="Recovered",4,R1168="Referred",3,R1168="Admitted",2,R1168="Deceased",1,TRUE(),0)</f>
        <v>4</v>
      </c>
      <c r="AH1168" s="27" t="str">
        <f aca="false">IF(T1168&gt;=4,"Satisfied",IF(T1168&gt;=3,"Neutral","Needs Improvement"))</f>
        <v>Satisfied</v>
      </c>
    </row>
    <row r="1169" customFormat="false" ht="15" hidden="false" customHeight="false" outlineLevel="0" collapsed="false">
      <c r="A1169" s="30" t="s">
        <v>2826</v>
      </c>
      <c r="B1169" s="30" t="s">
        <v>1736</v>
      </c>
      <c r="C1169" s="30" t="n">
        <v>59</v>
      </c>
      <c r="D1169" s="30" t="s">
        <v>181</v>
      </c>
      <c r="E1169" s="31" t="n">
        <v>45473</v>
      </c>
      <c r="F1169" s="30" t="s">
        <v>425</v>
      </c>
      <c r="G1169" s="31" t="n">
        <v>45474</v>
      </c>
      <c r="H1169" s="30" t="s">
        <v>135</v>
      </c>
      <c r="I1169" s="30" t="s">
        <v>251</v>
      </c>
      <c r="J1169" s="30" t="s">
        <v>618</v>
      </c>
      <c r="K1169" s="30" t="s">
        <v>126</v>
      </c>
      <c r="L1169" s="30" t="n">
        <v>16</v>
      </c>
      <c r="M1169" s="30" t="n">
        <v>67</v>
      </c>
      <c r="N1169" s="30" t="s">
        <v>186</v>
      </c>
      <c r="O1169" s="30" t="s">
        <v>139</v>
      </c>
      <c r="P1169" s="30" t="s">
        <v>129</v>
      </c>
      <c r="Q1169" s="32" t="n">
        <v>8001.88</v>
      </c>
      <c r="R1169" s="30" t="s">
        <v>130</v>
      </c>
      <c r="S1169" s="30" t="s">
        <v>157</v>
      </c>
      <c r="T1169" s="30" t="n">
        <v>5</v>
      </c>
      <c r="U1169" s="30" t="n">
        <f aca="false">YEAR(E1169)</f>
        <v>2024</v>
      </c>
      <c r="V1169" s="30" t="str">
        <f aca="false">TEXT(E1169,"MMM-YYYY")</f>
        <v>Jun-2024</v>
      </c>
      <c r="W1169" s="30" t="n">
        <f aca="false">MONTH(E1169)</f>
        <v>6</v>
      </c>
      <c r="X1169" s="30" t="str">
        <f aca="false">TEXT(WEEKDAY(E1169,2),"0")&amp;" - "&amp;TEXT(E1169,"dddd")</f>
        <v>7 - Sunday</v>
      </c>
      <c r="Y1169" s="30" t="str">
        <f aca="false">_xlfn.IFS(C1169&lt;18,"Child (0-17)",C1169&lt;40,"Young Adult (18-39)",C1169&lt;60,"Adult (40-59)",TRUE(),"Senior (60+)")</f>
        <v>Adult (40-59)</v>
      </c>
      <c r="Z1169" s="30" t="n">
        <f aca="false">ROUND(G1169-E1169,0)</f>
        <v>1</v>
      </c>
      <c r="AA1169" s="30" t="n">
        <f aca="false">L1169+M1169</f>
        <v>83</v>
      </c>
      <c r="AB1169" s="30" t="n">
        <f aca="false">IFERROR(ROUND(Q1169/AA1169,2),0)</f>
        <v>96.41</v>
      </c>
      <c r="AC1169" s="30" t="str">
        <f aca="false">IF(AND(K1169="Critical",N1169="No"),"URGENT - No Bed","Normal")</f>
        <v>Normal</v>
      </c>
      <c r="AD1169" s="34" t="n">
        <f aca="false">INDEX(Lookup_Tables!$B$3:$B$12,MATCH(H1169,Lookup_Tables!$A$3:$A$12,0))</f>
        <v>4600000</v>
      </c>
      <c r="AE1169" s="30" t="str">
        <f aca="false">INDEX(Lookup_Tables!$C$3:$C$12,MATCH(H1169,Lookup_Tables!$A$3:$A$12,0))</f>
        <v>Dr. Farhan Khan</v>
      </c>
      <c r="AF1169" s="30" t="str">
        <f aca="false">IFERROR(INDEX(Lookup_Tables!$F$16:$F$45,MATCH(I1169,Lookup_Tables!$E$16:$E$45,0)),"N/A")</f>
        <v>EMP207</v>
      </c>
      <c r="AG1169" s="30" t="n">
        <f aca="false">_xlfn.IFS(R1169="Recovered",4,R1169="Referred",3,R1169="Admitted",2,R1169="Deceased",1,TRUE(),0)</f>
        <v>4</v>
      </c>
      <c r="AH1169" s="30" t="str">
        <f aca="false">IF(T1169&gt;=4,"Satisfied",IF(T1169&gt;=3,"Neutral","Needs Improvement"))</f>
        <v>Satisfied</v>
      </c>
    </row>
    <row r="1170" customFormat="false" ht="15" hidden="false" customHeight="false" outlineLevel="0" collapsed="false">
      <c r="A1170" s="27" t="s">
        <v>1575</v>
      </c>
      <c r="B1170" s="27" t="s">
        <v>1576</v>
      </c>
      <c r="C1170" s="27" t="n">
        <v>52</v>
      </c>
      <c r="D1170" s="27" t="s">
        <v>181</v>
      </c>
      <c r="E1170" s="28" t="n">
        <v>45476</v>
      </c>
      <c r="F1170" s="27" t="s">
        <v>826</v>
      </c>
      <c r="G1170" s="28" t="n">
        <v>45476</v>
      </c>
      <c r="H1170" s="27" t="s">
        <v>161</v>
      </c>
      <c r="I1170" s="27" t="s">
        <v>320</v>
      </c>
      <c r="J1170" s="27" t="s">
        <v>163</v>
      </c>
      <c r="K1170" s="27" t="s">
        <v>138</v>
      </c>
      <c r="L1170" s="27" t="n">
        <v>53</v>
      </c>
      <c r="M1170" s="27" t="n">
        <v>33</v>
      </c>
      <c r="N1170" s="27" t="s">
        <v>127</v>
      </c>
      <c r="O1170" s="27" t="s">
        <v>139</v>
      </c>
      <c r="P1170" s="27" t="s">
        <v>140</v>
      </c>
      <c r="Q1170" s="29" t="n">
        <v>2612.54</v>
      </c>
      <c r="R1170" s="27" t="s">
        <v>130</v>
      </c>
      <c r="S1170" s="27" t="s">
        <v>131</v>
      </c>
      <c r="T1170" s="27" t="n">
        <v>4</v>
      </c>
      <c r="U1170" s="27" t="n">
        <f aca="false">YEAR(E1170)</f>
        <v>2024</v>
      </c>
      <c r="V1170" s="27" t="str">
        <f aca="false">TEXT(E1170,"MMM-YYYY")</f>
        <v>Jul-2024</v>
      </c>
      <c r="W1170" s="27" t="n">
        <f aca="false">MONTH(E1170)</f>
        <v>7</v>
      </c>
      <c r="X1170" s="27" t="str">
        <f aca="false">TEXT(WEEKDAY(E1170,2),"0")&amp;" - "&amp;TEXT(E1170,"dddd")</f>
        <v>3 - Wednesday</v>
      </c>
      <c r="Y1170" s="27" t="str">
        <f aca="false">_xlfn.IFS(C1170&lt;18,"Child (0-17)",C1170&lt;40,"Young Adult (18-39)",C1170&lt;60,"Adult (40-59)",TRUE(),"Senior (60+)")</f>
        <v>Adult (40-59)</v>
      </c>
      <c r="Z1170" s="27" t="n">
        <f aca="false">ROUND(G1170-E1170,0)</f>
        <v>0</v>
      </c>
      <c r="AA1170" s="27" t="n">
        <f aca="false">L1170+M1170</f>
        <v>86</v>
      </c>
      <c r="AB1170" s="27" t="n">
        <f aca="false">IFERROR(ROUND(Q1170/AA1170,2),0)</f>
        <v>30.38</v>
      </c>
      <c r="AC1170" s="27" t="str">
        <f aca="false">IF(AND(K1170="Critical",N1170="No"),"URGENT - No Bed","Normal")</f>
        <v>Normal</v>
      </c>
      <c r="AD1170" s="33" t="n">
        <f aca="false">INDEX(Lookup_Tables!$B$3:$B$12,MATCH(H1170,Lookup_Tables!$A$3:$A$12,0))</f>
        <v>3600000</v>
      </c>
      <c r="AE1170" s="27" t="str">
        <f aca="false">INDEX(Lookup_Tables!$C$3:$C$12,MATCH(H1170,Lookup_Tables!$A$3:$A$12,0))</f>
        <v>Dr. Sameer Joshi</v>
      </c>
      <c r="AF1170" s="27" t="str">
        <f aca="false">IFERROR(INDEX(Lookup_Tables!$F$16:$F$45,MATCH(I1170,Lookup_Tables!$E$16:$E$45,0)),"N/A")</f>
        <v>EMP223</v>
      </c>
      <c r="AG1170" s="27" t="n">
        <f aca="false">_xlfn.IFS(R1170="Recovered",4,R1170="Referred",3,R1170="Admitted",2,R1170="Deceased",1,TRUE(),0)</f>
        <v>4</v>
      </c>
      <c r="AH1170" s="27" t="str">
        <f aca="false">IF(T1170&gt;=4,"Satisfied",IF(T1170&gt;=3,"Neutral","Needs Improvement"))</f>
        <v>Satisfied</v>
      </c>
    </row>
    <row r="1171" customFormat="false" ht="15" hidden="false" customHeight="false" outlineLevel="0" collapsed="false">
      <c r="A1171" s="30" t="s">
        <v>2030</v>
      </c>
      <c r="B1171" s="30" t="s">
        <v>416</v>
      </c>
      <c r="C1171" s="30" t="n">
        <v>42</v>
      </c>
      <c r="D1171" s="30" t="s">
        <v>121</v>
      </c>
      <c r="E1171" s="31" t="n">
        <v>45395</v>
      </c>
      <c r="F1171" s="30" t="s">
        <v>695</v>
      </c>
      <c r="G1171" s="31" t="n">
        <v>45395</v>
      </c>
      <c r="H1171" s="30" t="s">
        <v>206</v>
      </c>
      <c r="I1171" s="30" t="s">
        <v>300</v>
      </c>
      <c r="J1171" s="30" t="s">
        <v>593</v>
      </c>
      <c r="K1171" s="30" t="s">
        <v>156</v>
      </c>
      <c r="L1171" s="30" t="n">
        <v>68</v>
      </c>
      <c r="M1171" s="30" t="n">
        <v>63</v>
      </c>
      <c r="N1171" s="30" t="s">
        <v>127</v>
      </c>
      <c r="O1171" s="30" t="s">
        <v>139</v>
      </c>
      <c r="P1171" s="30" t="s">
        <v>150</v>
      </c>
      <c r="Q1171" s="32" t="n">
        <v>2968.49</v>
      </c>
      <c r="R1171" s="30" t="s">
        <v>130</v>
      </c>
      <c r="S1171" s="30" t="s">
        <v>192</v>
      </c>
      <c r="T1171" s="30" t="n">
        <v>3</v>
      </c>
      <c r="U1171" s="30" t="n">
        <f aca="false">YEAR(E1171)</f>
        <v>2024</v>
      </c>
      <c r="V1171" s="30" t="str">
        <f aca="false">TEXT(E1171,"MMM-YYYY")</f>
        <v>Apr-2024</v>
      </c>
      <c r="W1171" s="30" t="n">
        <f aca="false">MONTH(E1171)</f>
        <v>4</v>
      </c>
      <c r="X1171" s="30" t="str">
        <f aca="false">TEXT(WEEKDAY(E1171,2),"0")&amp;" - "&amp;TEXT(E1171,"dddd")</f>
        <v>6 - Saturday</v>
      </c>
      <c r="Y1171" s="30" t="str">
        <f aca="false">_xlfn.IFS(C1171&lt;18,"Child (0-17)",C1171&lt;40,"Young Adult (18-39)",C1171&lt;60,"Adult (40-59)",TRUE(),"Senior (60+)")</f>
        <v>Adult (40-59)</v>
      </c>
      <c r="Z1171" s="30" t="n">
        <f aca="false">ROUND(G1171-E1171,0)</f>
        <v>0</v>
      </c>
      <c r="AA1171" s="30" t="n">
        <f aca="false">L1171+M1171</f>
        <v>131</v>
      </c>
      <c r="AB1171" s="30" t="n">
        <f aca="false">IFERROR(ROUND(Q1171/AA1171,2),0)</f>
        <v>22.66</v>
      </c>
      <c r="AC1171" s="30" t="str">
        <f aca="false">IF(AND(K1171="Critical",N1171="No"),"URGENT - No Bed","Normal")</f>
        <v>Normal</v>
      </c>
      <c r="AD1171" s="34" t="n">
        <f aca="false">INDEX(Lookup_Tables!$B$3:$B$12,MATCH(H1171,Lookup_Tables!$A$3:$A$12,0))</f>
        <v>2800000</v>
      </c>
      <c r="AE1171" s="30" t="str">
        <f aca="false">INDEX(Lookup_Tables!$C$3:$C$12,MATCH(H1171,Lookup_Tables!$A$3:$A$12,0))</f>
        <v>Dr. Suresh Nair</v>
      </c>
      <c r="AF1171" s="30" t="str">
        <f aca="false">IFERROR(INDEX(Lookup_Tables!$F$16:$F$45,MATCH(I1171,Lookup_Tables!$E$16:$E$45,0)),"N/A")</f>
        <v>EMP211</v>
      </c>
      <c r="AG1171" s="30" t="n">
        <f aca="false">_xlfn.IFS(R1171="Recovered",4,R1171="Referred",3,R1171="Admitted",2,R1171="Deceased",1,TRUE(),0)</f>
        <v>4</v>
      </c>
      <c r="AH1171" s="30" t="str">
        <f aca="false">IF(T1171&gt;=4,"Satisfied",IF(T1171&gt;=3,"Neutral","Needs Improvement"))</f>
        <v>Neutral</v>
      </c>
    </row>
    <row r="1172" customFormat="false" ht="15" hidden="false" customHeight="false" outlineLevel="0" collapsed="false">
      <c r="A1172" s="27" t="s">
        <v>6008</v>
      </c>
      <c r="B1172" s="27" t="s">
        <v>4156</v>
      </c>
      <c r="C1172" s="27" t="n">
        <v>55</v>
      </c>
      <c r="D1172" s="27" t="s">
        <v>181</v>
      </c>
      <c r="E1172" s="28" t="n">
        <v>45641</v>
      </c>
      <c r="F1172" s="27" t="s">
        <v>1553</v>
      </c>
      <c r="G1172" s="28" t="n">
        <v>45642</v>
      </c>
      <c r="H1172" s="27" t="s">
        <v>135</v>
      </c>
      <c r="I1172" s="27" t="s">
        <v>136</v>
      </c>
      <c r="J1172" s="27" t="s">
        <v>252</v>
      </c>
      <c r="K1172" s="27" t="s">
        <v>138</v>
      </c>
      <c r="L1172" s="27" t="n">
        <v>83</v>
      </c>
      <c r="M1172" s="27" t="n">
        <v>23</v>
      </c>
      <c r="N1172" s="27" t="s">
        <v>127</v>
      </c>
      <c r="O1172" s="27" t="s">
        <v>149</v>
      </c>
      <c r="P1172" s="27" t="s">
        <v>129</v>
      </c>
      <c r="Q1172" s="29" t="n">
        <v>1499.28</v>
      </c>
      <c r="R1172" s="27" t="s">
        <v>130</v>
      </c>
      <c r="S1172" s="27" t="s">
        <v>192</v>
      </c>
      <c r="T1172" s="27" t="n">
        <v>4</v>
      </c>
      <c r="U1172" s="27" t="n">
        <f aca="false">YEAR(E1172)</f>
        <v>2024</v>
      </c>
      <c r="V1172" s="27" t="str">
        <f aca="false">TEXT(E1172,"MMM-YYYY")</f>
        <v>Dec-2024</v>
      </c>
      <c r="W1172" s="27" t="n">
        <f aca="false">MONTH(E1172)</f>
        <v>12</v>
      </c>
      <c r="X1172" s="27" t="str">
        <f aca="false">TEXT(WEEKDAY(E1172,2),"0")&amp;" - "&amp;TEXT(E1172,"dddd")</f>
        <v>7 - Sunday</v>
      </c>
      <c r="Y1172" s="27" t="str">
        <f aca="false">_xlfn.IFS(C1172&lt;18,"Child (0-17)",C1172&lt;40,"Young Adult (18-39)",C1172&lt;60,"Adult (40-59)",TRUE(),"Senior (60+)")</f>
        <v>Adult (40-59)</v>
      </c>
      <c r="Z1172" s="27" t="n">
        <f aca="false">ROUND(G1172-E1172,0)</f>
        <v>1</v>
      </c>
      <c r="AA1172" s="27" t="n">
        <f aca="false">L1172+M1172</f>
        <v>106</v>
      </c>
      <c r="AB1172" s="27" t="n">
        <f aca="false">IFERROR(ROUND(Q1172/AA1172,2),0)</f>
        <v>14.14</v>
      </c>
      <c r="AC1172" s="27" t="str">
        <f aca="false">IF(AND(K1172="Critical",N1172="No"),"URGENT - No Bed","Normal")</f>
        <v>Normal</v>
      </c>
      <c r="AD1172" s="33" t="n">
        <f aca="false">INDEX(Lookup_Tables!$B$3:$B$12,MATCH(H1172,Lookup_Tables!$A$3:$A$12,0))</f>
        <v>4600000</v>
      </c>
      <c r="AE1172" s="27" t="str">
        <f aca="false">INDEX(Lookup_Tables!$C$3:$C$12,MATCH(H1172,Lookup_Tables!$A$3:$A$12,0))</f>
        <v>Dr. Farhan Khan</v>
      </c>
      <c r="AF1172" s="27" t="str">
        <f aca="false">IFERROR(INDEX(Lookup_Tables!$F$16:$F$45,MATCH(I1172,Lookup_Tables!$E$16:$E$45,0)),"N/A")</f>
        <v>EMP206</v>
      </c>
      <c r="AG1172" s="27" t="n">
        <f aca="false">_xlfn.IFS(R1172="Recovered",4,R1172="Referred",3,R1172="Admitted",2,R1172="Deceased",1,TRUE(),0)</f>
        <v>4</v>
      </c>
      <c r="AH1172" s="27" t="str">
        <f aca="false">IF(T1172&gt;=4,"Satisfied",IF(T1172&gt;=3,"Neutral","Needs Improvement"))</f>
        <v>Satisfied</v>
      </c>
    </row>
    <row r="1173" customFormat="false" ht="15" hidden="false" customHeight="false" outlineLevel="0" collapsed="false">
      <c r="A1173" s="30" t="s">
        <v>5080</v>
      </c>
      <c r="B1173" s="30" t="s">
        <v>489</v>
      </c>
      <c r="C1173" s="30" t="n">
        <v>51</v>
      </c>
      <c r="D1173" s="30" t="s">
        <v>181</v>
      </c>
      <c r="E1173" s="31" t="n">
        <v>45411</v>
      </c>
      <c r="F1173" s="30" t="s">
        <v>1921</v>
      </c>
      <c r="G1173" s="31" t="n">
        <v>45420</v>
      </c>
      <c r="H1173" s="30" t="s">
        <v>123</v>
      </c>
      <c r="I1173" s="30" t="s">
        <v>155</v>
      </c>
      <c r="J1173" s="30" t="s">
        <v>305</v>
      </c>
      <c r="K1173" s="30" t="s">
        <v>202</v>
      </c>
      <c r="L1173" s="30" t="n">
        <v>5</v>
      </c>
      <c r="M1173" s="30" t="n">
        <v>151</v>
      </c>
      <c r="N1173" s="30" t="s">
        <v>186</v>
      </c>
      <c r="O1173" s="30" t="s">
        <v>128</v>
      </c>
      <c r="P1173" s="30" t="s">
        <v>187</v>
      </c>
      <c r="Q1173" s="32" t="n">
        <v>18536.64</v>
      </c>
      <c r="R1173" s="30" t="s">
        <v>172</v>
      </c>
      <c r="S1173" s="30" t="s">
        <v>164</v>
      </c>
      <c r="T1173" s="30" t="n">
        <v>2</v>
      </c>
      <c r="U1173" s="30" t="n">
        <f aca="false">YEAR(E1173)</f>
        <v>2024</v>
      </c>
      <c r="V1173" s="30" t="str">
        <f aca="false">TEXT(E1173,"MMM-YYYY")</f>
        <v>Apr-2024</v>
      </c>
      <c r="W1173" s="30" t="n">
        <f aca="false">MONTH(E1173)</f>
        <v>4</v>
      </c>
      <c r="X1173" s="30" t="str">
        <f aca="false">TEXT(WEEKDAY(E1173,2),"0")&amp;" - "&amp;TEXT(E1173,"dddd")</f>
        <v>1 - Monday</v>
      </c>
      <c r="Y1173" s="30" t="str">
        <f aca="false">_xlfn.IFS(C1173&lt;18,"Child (0-17)",C1173&lt;40,"Young Adult (18-39)",C1173&lt;60,"Adult (40-59)",TRUE(),"Senior (60+)")</f>
        <v>Adult (40-59)</v>
      </c>
      <c r="Z1173" s="30" t="n">
        <f aca="false">ROUND(G1173-E1173,0)</f>
        <v>9</v>
      </c>
      <c r="AA1173" s="30" t="n">
        <f aca="false">L1173+M1173</f>
        <v>156</v>
      </c>
      <c r="AB1173" s="30" t="n">
        <f aca="false">IFERROR(ROUND(Q1173/AA1173,2),0)</f>
        <v>118.82</v>
      </c>
      <c r="AC1173" s="30" t="str">
        <f aca="false">IF(AND(K1173="Critical",N1173="No"),"URGENT - No Bed","Normal")</f>
        <v>Normal</v>
      </c>
      <c r="AD1173" s="34" t="n">
        <f aca="false">INDEX(Lookup_Tables!$B$3:$B$12,MATCH(H1173,Lookup_Tables!$A$3:$A$12,0))</f>
        <v>2200000</v>
      </c>
      <c r="AE1173" s="30" t="str">
        <f aca="false">INDEX(Lookup_Tables!$C$3:$C$12,MATCH(H1173,Lookup_Tables!$A$3:$A$12,0))</f>
        <v>Dr. Rohan Das</v>
      </c>
      <c r="AF1173" s="30" t="str">
        <f aca="false">IFERROR(INDEX(Lookup_Tables!$F$16:$F$45,MATCH(I1173,Lookup_Tables!$E$16:$E$45,0)),"N/A")</f>
        <v>EMP203</v>
      </c>
      <c r="AG1173" s="30" t="n">
        <f aca="false">_xlfn.IFS(R1173="Recovered",4,R1173="Referred",3,R1173="Admitted",2,R1173="Deceased",1,TRUE(),0)</f>
        <v>2</v>
      </c>
      <c r="AH1173" s="30" t="str">
        <f aca="false">IF(T1173&gt;=4,"Satisfied",IF(T1173&gt;=3,"Neutral","Needs Improvement"))</f>
        <v>Needs Improvement</v>
      </c>
    </row>
    <row r="1174" customFormat="false" ht="15" hidden="false" customHeight="false" outlineLevel="0" collapsed="false">
      <c r="A1174" s="27" t="s">
        <v>3491</v>
      </c>
      <c r="B1174" s="27" t="s">
        <v>2635</v>
      </c>
      <c r="C1174" s="27" t="n">
        <v>0</v>
      </c>
      <c r="D1174" s="27" t="s">
        <v>121</v>
      </c>
      <c r="E1174" s="28" t="n">
        <v>45306</v>
      </c>
      <c r="F1174" s="27" t="s">
        <v>250</v>
      </c>
      <c r="G1174" s="28" t="n">
        <v>45308</v>
      </c>
      <c r="H1174" s="27" t="s">
        <v>146</v>
      </c>
      <c r="I1174" s="27" t="s">
        <v>147</v>
      </c>
      <c r="J1174" s="27" t="s">
        <v>222</v>
      </c>
      <c r="K1174" s="27" t="s">
        <v>126</v>
      </c>
      <c r="L1174" s="27" t="n">
        <v>23</v>
      </c>
      <c r="M1174" s="27" t="n">
        <v>59</v>
      </c>
      <c r="N1174" s="27" t="s">
        <v>186</v>
      </c>
      <c r="O1174" s="27" t="s">
        <v>149</v>
      </c>
      <c r="P1174" s="27" t="s">
        <v>129</v>
      </c>
      <c r="Q1174" s="29" t="n">
        <v>6821.73</v>
      </c>
      <c r="R1174" s="27" t="s">
        <v>130</v>
      </c>
      <c r="S1174" s="27" t="s">
        <v>151</v>
      </c>
      <c r="T1174" s="27" t="n">
        <v>5</v>
      </c>
      <c r="U1174" s="27" t="n">
        <f aca="false">YEAR(E1174)</f>
        <v>2024</v>
      </c>
      <c r="V1174" s="27" t="str">
        <f aca="false">TEXT(E1174,"MMM-YYYY")</f>
        <v>Jan-2024</v>
      </c>
      <c r="W1174" s="27" t="n">
        <f aca="false">MONTH(E1174)</f>
        <v>1</v>
      </c>
      <c r="X1174" s="27" t="str">
        <f aca="false">TEXT(WEEKDAY(E1174,2),"0")&amp;" - "&amp;TEXT(E1174,"dddd")</f>
        <v>1 - Monday</v>
      </c>
      <c r="Y1174" s="27" t="str">
        <f aca="false">_xlfn.IFS(C1174&lt;18,"Child (0-17)",C1174&lt;40,"Young Adult (18-39)",C1174&lt;60,"Adult (40-59)",TRUE(),"Senior (60+)")</f>
        <v>Child (0-17)</v>
      </c>
      <c r="Z1174" s="27" t="n">
        <f aca="false">ROUND(G1174-E1174,0)</f>
        <v>2</v>
      </c>
      <c r="AA1174" s="27" t="n">
        <f aca="false">L1174+M1174</f>
        <v>82</v>
      </c>
      <c r="AB1174" s="27" t="n">
        <f aca="false">IFERROR(ROUND(Q1174/AA1174,2),0)</f>
        <v>83.19</v>
      </c>
      <c r="AC1174" s="27" t="str">
        <f aca="false">IF(AND(K1174="Critical",N1174="No"),"URGENT - No Bed","Normal")</f>
        <v>Normal</v>
      </c>
      <c r="AD1174" s="33" t="n">
        <f aca="false">INDEX(Lookup_Tables!$B$3:$B$12,MATCH(H1174,Lookup_Tables!$A$3:$A$12,0))</f>
        <v>2700000</v>
      </c>
      <c r="AE1174" s="27" t="str">
        <f aca="false">INDEX(Lookup_Tables!$C$3:$C$12,MATCH(H1174,Lookup_Tables!$A$3:$A$12,0))</f>
        <v>Dr. Vikram Singh</v>
      </c>
      <c r="AF1174" s="27" t="str">
        <f aca="false">IFERROR(INDEX(Lookup_Tables!$F$16:$F$45,MATCH(I1174,Lookup_Tables!$E$16:$E$45,0)),"N/A")</f>
        <v>EMP229</v>
      </c>
      <c r="AG1174" s="27" t="n">
        <f aca="false">_xlfn.IFS(R1174="Recovered",4,R1174="Referred",3,R1174="Admitted",2,R1174="Deceased",1,TRUE(),0)</f>
        <v>4</v>
      </c>
      <c r="AH1174" s="27" t="str">
        <f aca="false">IF(T1174&gt;=4,"Satisfied",IF(T1174&gt;=3,"Neutral","Needs Improvement"))</f>
        <v>Satisfied</v>
      </c>
    </row>
    <row r="1175" customFormat="false" ht="15" hidden="false" customHeight="false" outlineLevel="0" collapsed="false">
      <c r="A1175" s="30" t="s">
        <v>2855</v>
      </c>
      <c r="B1175" s="30" t="s">
        <v>1528</v>
      </c>
      <c r="C1175" s="30" t="n">
        <v>32</v>
      </c>
      <c r="D1175" s="30" t="s">
        <v>121</v>
      </c>
      <c r="E1175" s="31" t="n">
        <v>45589</v>
      </c>
      <c r="F1175" s="30" t="s">
        <v>2856</v>
      </c>
      <c r="G1175" s="31" t="n">
        <v>45589</v>
      </c>
      <c r="H1175" s="30" t="s">
        <v>242</v>
      </c>
      <c r="I1175" s="30" t="s">
        <v>243</v>
      </c>
      <c r="J1175" s="30" t="s">
        <v>244</v>
      </c>
      <c r="K1175" s="30" t="s">
        <v>138</v>
      </c>
      <c r="L1175" s="30" t="n">
        <v>42</v>
      </c>
      <c r="M1175" s="30" t="n">
        <v>41</v>
      </c>
      <c r="N1175" s="30" t="s">
        <v>127</v>
      </c>
      <c r="O1175" s="30" t="s">
        <v>128</v>
      </c>
      <c r="P1175" s="30" t="s">
        <v>140</v>
      </c>
      <c r="Q1175" s="32" t="n">
        <v>1000.49</v>
      </c>
      <c r="R1175" s="30" t="s">
        <v>130</v>
      </c>
      <c r="S1175" s="30" t="s">
        <v>151</v>
      </c>
      <c r="T1175" s="30" t="n">
        <v>3</v>
      </c>
      <c r="U1175" s="30" t="n">
        <f aca="false">YEAR(E1175)</f>
        <v>2024</v>
      </c>
      <c r="V1175" s="30" t="str">
        <f aca="false">TEXT(E1175,"MMM-YYYY")</f>
        <v>Oct-2024</v>
      </c>
      <c r="W1175" s="30" t="n">
        <f aca="false">MONTH(E1175)</f>
        <v>10</v>
      </c>
      <c r="X1175" s="30" t="str">
        <f aca="false">TEXT(WEEKDAY(E1175,2),"0")&amp;" - "&amp;TEXT(E1175,"dddd")</f>
        <v>4 - Thursday</v>
      </c>
      <c r="Y1175" s="30" t="str">
        <f aca="false">_xlfn.IFS(C1175&lt;18,"Child (0-17)",C1175&lt;40,"Young Adult (18-39)",C1175&lt;60,"Adult (40-59)",TRUE(),"Senior (60+)")</f>
        <v>Young Adult (18-39)</v>
      </c>
      <c r="Z1175" s="30" t="n">
        <f aca="false">ROUND(G1175-E1175,0)</f>
        <v>0</v>
      </c>
      <c r="AA1175" s="30" t="n">
        <f aca="false">L1175+M1175</f>
        <v>83</v>
      </c>
      <c r="AB1175" s="30" t="n">
        <f aca="false">IFERROR(ROUND(Q1175/AA1175,2),0)</f>
        <v>12.05</v>
      </c>
      <c r="AC1175" s="30" t="str">
        <f aca="false">IF(AND(K1175="Critical",N1175="No"),"URGENT - No Bed","Normal")</f>
        <v>Normal</v>
      </c>
      <c r="AD1175" s="34" t="n">
        <f aca="false">INDEX(Lookup_Tables!$B$3:$B$12,MATCH(H1175,Lookup_Tables!$A$3:$A$12,0))</f>
        <v>3000000</v>
      </c>
      <c r="AE1175" s="30" t="str">
        <f aca="false">INDEX(Lookup_Tables!$C$3:$C$12,MATCH(H1175,Lookup_Tables!$A$3:$A$12,0))</f>
        <v>Dr. Pooja Iyer</v>
      </c>
      <c r="AF1175" s="30" t="str">
        <f aca="false">IFERROR(INDEX(Lookup_Tables!$F$16:$F$45,MATCH(I1175,Lookup_Tables!$E$16:$E$45,0)),"N/A")</f>
        <v>EMP214</v>
      </c>
      <c r="AG1175" s="30" t="n">
        <f aca="false">_xlfn.IFS(R1175="Recovered",4,R1175="Referred",3,R1175="Admitted",2,R1175="Deceased",1,TRUE(),0)</f>
        <v>4</v>
      </c>
      <c r="AH1175" s="30" t="str">
        <f aca="false">IF(T1175&gt;=4,"Satisfied",IF(T1175&gt;=3,"Neutral","Needs Improvement"))</f>
        <v>Neutral</v>
      </c>
    </row>
    <row r="1176" customFormat="false" ht="15" hidden="false" customHeight="false" outlineLevel="0" collapsed="false">
      <c r="A1176" s="27" t="s">
        <v>5222</v>
      </c>
      <c r="B1176" s="27" t="s">
        <v>325</v>
      </c>
      <c r="C1176" s="27" t="n">
        <v>55</v>
      </c>
      <c r="D1176" s="27" t="s">
        <v>121</v>
      </c>
      <c r="E1176" s="28" t="n">
        <v>45305</v>
      </c>
      <c r="F1176" s="27" t="s">
        <v>1899</v>
      </c>
      <c r="G1176" s="28" t="n">
        <v>45305</v>
      </c>
      <c r="H1176" s="27" t="s">
        <v>168</v>
      </c>
      <c r="I1176" s="27" t="s">
        <v>196</v>
      </c>
      <c r="J1176" s="27" t="s">
        <v>191</v>
      </c>
      <c r="K1176" s="27" t="s">
        <v>138</v>
      </c>
      <c r="L1176" s="27" t="n">
        <v>48</v>
      </c>
      <c r="M1176" s="27" t="n">
        <v>35</v>
      </c>
      <c r="N1176" s="27" t="s">
        <v>127</v>
      </c>
      <c r="O1176" s="27" t="s">
        <v>149</v>
      </c>
      <c r="P1176" s="27" t="s">
        <v>187</v>
      </c>
      <c r="Q1176" s="29" t="n">
        <v>1370.22</v>
      </c>
      <c r="R1176" s="27" t="s">
        <v>130</v>
      </c>
      <c r="S1176" s="27" t="s">
        <v>178</v>
      </c>
      <c r="T1176" s="27" t="n">
        <v>4</v>
      </c>
      <c r="U1176" s="27" t="n">
        <f aca="false">YEAR(E1176)</f>
        <v>2024</v>
      </c>
      <c r="V1176" s="27" t="str">
        <f aca="false">TEXT(E1176,"MMM-YYYY")</f>
        <v>Jan-2024</v>
      </c>
      <c r="W1176" s="27" t="n">
        <f aca="false">MONTH(E1176)</f>
        <v>1</v>
      </c>
      <c r="X1176" s="27" t="str">
        <f aca="false">TEXT(WEEKDAY(E1176,2),"0")&amp;" - "&amp;TEXT(E1176,"dddd")</f>
        <v>7 - Sunday</v>
      </c>
      <c r="Y1176" s="27" t="str">
        <f aca="false">_xlfn.IFS(C1176&lt;18,"Child (0-17)",C1176&lt;40,"Young Adult (18-39)",C1176&lt;60,"Adult (40-59)",TRUE(),"Senior (60+)")</f>
        <v>Adult (40-59)</v>
      </c>
      <c r="Z1176" s="27" t="n">
        <f aca="false">ROUND(G1176-E1176,0)</f>
        <v>0</v>
      </c>
      <c r="AA1176" s="27" t="n">
        <f aca="false">L1176+M1176</f>
        <v>83</v>
      </c>
      <c r="AB1176" s="27" t="n">
        <f aca="false">IFERROR(ROUND(Q1176/AA1176,2),0)</f>
        <v>16.51</v>
      </c>
      <c r="AC1176" s="27" t="str">
        <f aca="false">IF(AND(K1176="Critical",N1176="No"),"URGENT - No Bed","Normal")</f>
        <v>Normal</v>
      </c>
      <c r="AD1176" s="33" t="n">
        <f aca="false">INDEX(Lookup_Tables!$B$3:$B$12,MATCH(H1176,Lookup_Tables!$A$3:$A$12,0))</f>
        <v>4400000</v>
      </c>
      <c r="AE1176" s="27" t="str">
        <f aca="false">INDEX(Lookup_Tables!$C$3:$C$12,MATCH(H1176,Lookup_Tables!$A$3:$A$12,0))</f>
        <v>Dr. Neha Chopra</v>
      </c>
      <c r="AF1176" s="27" t="str">
        <f aca="false">IFERROR(INDEX(Lookup_Tables!$F$16:$F$45,MATCH(I1176,Lookup_Tables!$E$16:$E$45,0)),"N/A")</f>
        <v>EMP219</v>
      </c>
      <c r="AG1176" s="27" t="n">
        <f aca="false">_xlfn.IFS(R1176="Recovered",4,R1176="Referred",3,R1176="Admitted",2,R1176="Deceased",1,TRUE(),0)</f>
        <v>4</v>
      </c>
      <c r="AH1176" s="27" t="str">
        <f aca="false">IF(T1176&gt;=4,"Satisfied",IF(T1176&gt;=3,"Neutral","Needs Improvement"))</f>
        <v>Satisfied</v>
      </c>
    </row>
    <row r="1177" customFormat="false" ht="15" hidden="false" customHeight="false" outlineLevel="0" collapsed="false">
      <c r="A1177" s="30" t="s">
        <v>5241</v>
      </c>
      <c r="B1177" s="30" t="s">
        <v>1531</v>
      </c>
      <c r="C1177" s="30" t="n">
        <v>63</v>
      </c>
      <c r="D1177" s="30" t="s">
        <v>181</v>
      </c>
      <c r="E1177" s="31" t="n">
        <v>45620</v>
      </c>
      <c r="F1177" s="30" t="s">
        <v>257</v>
      </c>
      <c r="G1177" s="31" t="n">
        <v>45620</v>
      </c>
      <c r="H1177" s="30" t="s">
        <v>161</v>
      </c>
      <c r="I1177" s="30" t="s">
        <v>162</v>
      </c>
      <c r="J1177" s="30" t="s">
        <v>163</v>
      </c>
      <c r="K1177" s="30" t="s">
        <v>138</v>
      </c>
      <c r="L1177" s="30" t="n">
        <v>57</v>
      </c>
      <c r="M1177" s="30" t="n">
        <v>31</v>
      </c>
      <c r="N1177" s="30" t="s">
        <v>127</v>
      </c>
      <c r="O1177" s="30" t="s">
        <v>149</v>
      </c>
      <c r="P1177" s="30" t="s">
        <v>150</v>
      </c>
      <c r="Q1177" s="32" t="n">
        <v>1841.65</v>
      </c>
      <c r="R1177" s="30" t="s">
        <v>130</v>
      </c>
      <c r="S1177" s="30" t="s">
        <v>157</v>
      </c>
      <c r="T1177" s="30" t="n">
        <v>5</v>
      </c>
      <c r="U1177" s="30" t="n">
        <f aca="false">YEAR(E1177)</f>
        <v>2024</v>
      </c>
      <c r="V1177" s="30" t="str">
        <f aca="false">TEXT(E1177,"MMM-YYYY")</f>
        <v>Nov-2024</v>
      </c>
      <c r="W1177" s="30" t="n">
        <f aca="false">MONTH(E1177)</f>
        <v>11</v>
      </c>
      <c r="X1177" s="30" t="str">
        <f aca="false">TEXT(WEEKDAY(E1177,2),"0")&amp;" - "&amp;TEXT(E1177,"dddd")</f>
        <v>7 - Sunday</v>
      </c>
      <c r="Y1177" s="30" t="str">
        <f aca="false">_xlfn.IFS(C1177&lt;18,"Child (0-17)",C1177&lt;40,"Young Adult (18-39)",C1177&lt;60,"Adult (40-59)",TRUE(),"Senior (60+)")</f>
        <v>Senior (60+)</v>
      </c>
      <c r="Z1177" s="30" t="n">
        <f aca="false">ROUND(G1177-E1177,0)</f>
        <v>0</v>
      </c>
      <c r="AA1177" s="30" t="n">
        <f aca="false">L1177+M1177</f>
        <v>88</v>
      </c>
      <c r="AB1177" s="30" t="n">
        <f aca="false">IFERROR(ROUND(Q1177/AA1177,2),0)</f>
        <v>20.93</v>
      </c>
      <c r="AC1177" s="30" t="str">
        <f aca="false">IF(AND(K1177="Critical",N1177="No"),"URGENT - No Bed","Normal")</f>
        <v>Normal</v>
      </c>
      <c r="AD1177" s="34" t="n">
        <f aca="false">INDEX(Lookup_Tables!$B$3:$B$12,MATCH(H1177,Lookup_Tables!$A$3:$A$12,0))</f>
        <v>3600000</v>
      </c>
      <c r="AE1177" s="30" t="str">
        <f aca="false">INDEX(Lookup_Tables!$C$3:$C$12,MATCH(H1177,Lookup_Tables!$A$3:$A$12,0))</f>
        <v>Dr. Sameer Joshi</v>
      </c>
      <c r="AF1177" s="30" t="str">
        <f aca="false">IFERROR(INDEX(Lookup_Tables!$F$16:$F$45,MATCH(I1177,Lookup_Tables!$E$16:$E$45,0)),"N/A")</f>
        <v>EMP222</v>
      </c>
      <c r="AG1177" s="30" t="n">
        <f aca="false">_xlfn.IFS(R1177="Recovered",4,R1177="Referred",3,R1177="Admitted",2,R1177="Deceased",1,TRUE(),0)</f>
        <v>4</v>
      </c>
      <c r="AH1177" s="30" t="str">
        <f aca="false">IF(T1177&gt;=4,"Satisfied",IF(T1177&gt;=3,"Neutral","Needs Improvement"))</f>
        <v>Satisfied</v>
      </c>
    </row>
    <row r="1178" customFormat="false" ht="15" hidden="false" customHeight="false" outlineLevel="0" collapsed="false">
      <c r="A1178" s="27" t="s">
        <v>4861</v>
      </c>
      <c r="B1178" s="27" t="s">
        <v>2366</v>
      </c>
      <c r="C1178" s="27" t="n">
        <v>55</v>
      </c>
      <c r="D1178" s="27" t="s">
        <v>121</v>
      </c>
      <c r="E1178" s="28" t="n">
        <v>45497</v>
      </c>
      <c r="F1178" s="27" t="s">
        <v>1162</v>
      </c>
      <c r="G1178" s="28" t="n">
        <v>45498</v>
      </c>
      <c r="H1178" s="27" t="s">
        <v>236</v>
      </c>
      <c r="I1178" s="27" t="s">
        <v>266</v>
      </c>
      <c r="J1178" s="27" t="s">
        <v>375</v>
      </c>
      <c r="K1178" s="27" t="s">
        <v>126</v>
      </c>
      <c r="L1178" s="27" t="n">
        <v>21</v>
      </c>
      <c r="M1178" s="27" t="n">
        <v>116</v>
      </c>
      <c r="N1178" s="27" t="s">
        <v>186</v>
      </c>
      <c r="O1178" s="27" t="s">
        <v>139</v>
      </c>
      <c r="P1178" s="27" t="s">
        <v>150</v>
      </c>
      <c r="Q1178" s="29" t="n">
        <v>8740.15</v>
      </c>
      <c r="R1178" s="27" t="s">
        <v>268</v>
      </c>
      <c r="S1178" s="27" t="s">
        <v>131</v>
      </c>
      <c r="T1178" s="27" t="n">
        <v>2</v>
      </c>
      <c r="U1178" s="27" t="n">
        <f aca="false">YEAR(E1178)</f>
        <v>2024</v>
      </c>
      <c r="V1178" s="27" t="str">
        <f aca="false">TEXT(E1178,"MMM-YYYY")</f>
        <v>Jul-2024</v>
      </c>
      <c r="W1178" s="27" t="n">
        <f aca="false">MONTH(E1178)</f>
        <v>7</v>
      </c>
      <c r="X1178" s="27" t="str">
        <f aca="false">TEXT(WEEKDAY(E1178,2),"0")&amp;" - "&amp;TEXT(E1178,"dddd")</f>
        <v>3 - Wednesday</v>
      </c>
      <c r="Y1178" s="27" t="str">
        <f aca="false">_xlfn.IFS(C1178&lt;18,"Child (0-17)",C1178&lt;40,"Young Adult (18-39)",C1178&lt;60,"Adult (40-59)",TRUE(),"Senior (60+)")</f>
        <v>Adult (40-59)</v>
      </c>
      <c r="Z1178" s="27" t="n">
        <f aca="false">ROUND(G1178-E1178,0)</f>
        <v>1</v>
      </c>
      <c r="AA1178" s="27" t="n">
        <f aca="false">L1178+M1178</f>
        <v>137</v>
      </c>
      <c r="AB1178" s="27" t="n">
        <f aca="false">IFERROR(ROUND(Q1178/AA1178,2),0)</f>
        <v>63.8</v>
      </c>
      <c r="AC1178" s="27" t="str">
        <f aca="false">IF(AND(K1178="Critical",N1178="No"),"URGENT - No Bed","Normal")</f>
        <v>Normal</v>
      </c>
      <c r="AD1178" s="33" t="n">
        <f aca="false">INDEX(Lookup_Tables!$B$3:$B$12,MATCH(H1178,Lookup_Tables!$A$3:$A$12,0))</f>
        <v>3900000</v>
      </c>
      <c r="AE1178" s="27" t="str">
        <f aca="false">INDEX(Lookup_Tables!$C$3:$C$12,MATCH(H1178,Lookup_Tables!$A$3:$A$12,0))</f>
        <v>Dr. Rina Mehta</v>
      </c>
      <c r="AF1178" s="27" t="str">
        <f aca="false">IFERROR(INDEX(Lookup_Tables!$F$16:$F$45,MATCH(I1178,Lookup_Tables!$E$16:$E$45,0)),"N/A")</f>
        <v>EMP217</v>
      </c>
      <c r="AG1178" s="27" t="n">
        <f aca="false">_xlfn.IFS(R1178="Recovered",4,R1178="Referred",3,R1178="Admitted",2,R1178="Deceased",1,TRUE(),0)</f>
        <v>3</v>
      </c>
      <c r="AH1178" s="27" t="str">
        <f aca="false">IF(T1178&gt;=4,"Satisfied",IF(T1178&gt;=3,"Neutral","Needs Improvement"))</f>
        <v>Needs Improvement</v>
      </c>
    </row>
    <row r="1179" customFormat="false" ht="15" hidden="false" customHeight="false" outlineLevel="0" collapsed="false">
      <c r="A1179" s="30" t="s">
        <v>6278</v>
      </c>
      <c r="B1179" s="30" t="s">
        <v>1008</v>
      </c>
      <c r="C1179" s="30" t="n">
        <v>66</v>
      </c>
      <c r="D1179" s="30" t="s">
        <v>181</v>
      </c>
      <c r="E1179" s="31" t="n">
        <v>45583</v>
      </c>
      <c r="F1179" s="30" t="s">
        <v>435</v>
      </c>
      <c r="G1179" s="31" t="n">
        <v>45586</v>
      </c>
      <c r="H1179" s="30" t="s">
        <v>123</v>
      </c>
      <c r="I1179" s="30" t="s">
        <v>124</v>
      </c>
      <c r="J1179" s="30" t="s">
        <v>125</v>
      </c>
      <c r="K1179" s="30" t="s">
        <v>156</v>
      </c>
      <c r="L1179" s="30" t="n">
        <v>48</v>
      </c>
      <c r="M1179" s="30" t="n">
        <v>50</v>
      </c>
      <c r="N1179" s="30" t="s">
        <v>127</v>
      </c>
      <c r="O1179" s="30" t="s">
        <v>149</v>
      </c>
      <c r="P1179" s="30" t="s">
        <v>129</v>
      </c>
      <c r="Q1179" s="32" t="n">
        <v>3313.54</v>
      </c>
      <c r="R1179" s="30" t="s">
        <v>172</v>
      </c>
      <c r="S1179" s="30" t="s">
        <v>223</v>
      </c>
      <c r="T1179" s="30" t="n">
        <v>3</v>
      </c>
      <c r="U1179" s="30" t="n">
        <f aca="false">YEAR(E1179)</f>
        <v>2024</v>
      </c>
      <c r="V1179" s="30" t="str">
        <f aca="false">TEXT(E1179,"MMM-YYYY")</f>
        <v>Oct-2024</v>
      </c>
      <c r="W1179" s="30" t="n">
        <f aca="false">MONTH(E1179)</f>
        <v>10</v>
      </c>
      <c r="X1179" s="30" t="str">
        <f aca="false">TEXT(WEEKDAY(E1179,2),"0")&amp;" - "&amp;TEXT(E1179,"dddd")</f>
        <v>5 - Friday</v>
      </c>
      <c r="Y1179" s="30" t="str">
        <f aca="false">_xlfn.IFS(C1179&lt;18,"Child (0-17)",C1179&lt;40,"Young Adult (18-39)",C1179&lt;60,"Adult (40-59)",TRUE(),"Senior (60+)")</f>
        <v>Senior (60+)</v>
      </c>
      <c r="Z1179" s="30" t="n">
        <f aca="false">ROUND(G1179-E1179,0)</f>
        <v>3</v>
      </c>
      <c r="AA1179" s="30" t="n">
        <f aca="false">L1179+M1179</f>
        <v>98</v>
      </c>
      <c r="AB1179" s="30" t="n">
        <f aca="false">IFERROR(ROUND(Q1179/AA1179,2),0)</f>
        <v>33.81</v>
      </c>
      <c r="AC1179" s="30" t="str">
        <f aca="false">IF(AND(K1179="Critical",N1179="No"),"URGENT - No Bed","Normal")</f>
        <v>Normal</v>
      </c>
      <c r="AD1179" s="34" t="n">
        <f aca="false">INDEX(Lookup_Tables!$B$3:$B$12,MATCH(H1179,Lookup_Tables!$A$3:$A$12,0))</f>
        <v>2200000</v>
      </c>
      <c r="AE1179" s="30" t="str">
        <f aca="false">INDEX(Lookup_Tables!$C$3:$C$12,MATCH(H1179,Lookup_Tables!$A$3:$A$12,0))</f>
        <v>Dr. Rohan Das</v>
      </c>
      <c r="AF1179" s="30" t="str">
        <f aca="false">IFERROR(INDEX(Lookup_Tables!$F$16:$F$45,MATCH(I1179,Lookup_Tables!$E$16:$E$45,0)),"N/A")</f>
        <v>EMP205</v>
      </c>
      <c r="AG1179" s="30" t="n">
        <f aca="false">_xlfn.IFS(R1179="Recovered",4,R1179="Referred",3,R1179="Admitted",2,R1179="Deceased",1,TRUE(),0)</f>
        <v>2</v>
      </c>
      <c r="AH1179" s="30" t="str">
        <f aca="false">IF(T1179&gt;=4,"Satisfied",IF(T1179&gt;=3,"Neutral","Needs Improvement"))</f>
        <v>Neutral</v>
      </c>
    </row>
    <row r="1180" customFormat="false" ht="15" hidden="false" customHeight="false" outlineLevel="0" collapsed="false">
      <c r="A1180" s="27" t="s">
        <v>6314</v>
      </c>
      <c r="B1180" s="27" t="s">
        <v>3318</v>
      </c>
      <c r="C1180" s="27" t="n">
        <v>34</v>
      </c>
      <c r="D1180" s="27" t="s">
        <v>181</v>
      </c>
      <c r="E1180" s="28" t="n">
        <v>45514</v>
      </c>
      <c r="F1180" s="27" t="s">
        <v>1401</v>
      </c>
      <c r="G1180" s="28" t="n">
        <v>45514</v>
      </c>
      <c r="H1180" s="27" t="s">
        <v>183</v>
      </c>
      <c r="I1180" s="27" t="s">
        <v>184</v>
      </c>
      <c r="J1180" s="27" t="s">
        <v>431</v>
      </c>
      <c r="K1180" s="27" t="s">
        <v>138</v>
      </c>
      <c r="L1180" s="27" t="n">
        <v>38</v>
      </c>
      <c r="M1180" s="27" t="n">
        <v>37</v>
      </c>
      <c r="N1180" s="27" t="s">
        <v>127</v>
      </c>
      <c r="O1180" s="27" t="s">
        <v>171</v>
      </c>
      <c r="P1180" s="27" t="s">
        <v>140</v>
      </c>
      <c r="Q1180" s="29" t="n">
        <v>1005.21</v>
      </c>
      <c r="R1180" s="27" t="s">
        <v>130</v>
      </c>
      <c r="S1180" s="27" t="s">
        <v>223</v>
      </c>
      <c r="T1180" s="27" t="n">
        <v>4</v>
      </c>
      <c r="U1180" s="27" t="n">
        <f aca="false">YEAR(E1180)</f>
        <v>2024</v>
      </c>
      <c r="V1180" s="27" t="str">
        <f aca="false">TEXT(E1180,"MMM-YYYY")</f>
        <v>Aug-2024</v>
      </c>
      <c r="W1180" s="27" t="n">
        <f aca="false">MONTH(E1180)</f>
        <v>8</v>
      </c>
      <c r="X1180" s="27" t="str">
        <f aca="false">TEXT(WEEKDAY(E1180,2),"0")&amp;" - "&amp;TEXT(E1180,"dddd")</f>
        <v>6 - Saturday</v>
      </c>
      <c r="Y1180" s="27" t="str">
        <f aca="false">_xlfn.IFS(C1180&lt;18,"Child (0-17)",C1180&lt;40,"Young Adult (18-39)",C1180&lt;60,"Adult (40-59)",TRUE(),"Senior (60+)")</f>
        <v>Young Adult (18-39)</v>
      </c>
      <c r="Z1180" s="27" t="n">
        <f aca="false">ROUND(G1180-E1180,0)</f>
        <v>0</v>
      </c>
      <c r="AA1180" s="27" t="n">
        <f aca="false">L1180+M1180</f>
        <v>75</v>
      </c>
      <c r="AB1180" s="27" t="n">
        <f aca="false">IFERROR(ROUND(Q1180/AA1180,2),0)</f>
        <v>13.4</v>
      </c>
      <c r="AC1180" s="27" t="str">
        <f aca="false">IF(AND(K1180="Critical",N1180="No"),"URGENT - No Bed","Normal")</f>
        <v>Normal</v>
      </c>
      <c r="AD1180" s="33" t="n">
        <f aca="false">INDEX(Lookup_Tables!$B$3:$B$12,MATCH(H1180,Lookup_Tables!$A$3:$A$12,0))</f>
        <v>3100000</v>
      </c>
      <c r="AE1180" s="27" t="str">
        <f aca="false">INDEX(Lookup_Tables!$C$3:$C$12,MATCH(H1180,Lookup_Tables!$A$3:$A$12,0))</f>
        <v>Dr. Kavita Rao</v>
      </c>
      <c r="AF1180" s="27" t="str">
        <f aca="false">IFERROR(INDEX(Lookup_Tables!$F$16:$F$45,MATCH(I1180,Lookup_Tables!$E$16:$E$45,0)),"N/A")</f>
        <v>EMP226</v>
      </c>
      <c r="AG1180" s="27" t="n">
        <f aca="false">_xlfn.IFS(R1180="Recovered",4,R1180="Referred",3,R1180="Admitted",2,R1180="Deceased",1,TRUE(),0)</f>
        <v>4</v>
      </c>
      <c r="AH1180" s="27" t="str">
        <f aca="false">IF(T1180&gt;=4,"Satisfied",IF(T1180&gt;=3,"Neutral","Needs Improvement"))</f>
        <v>Satisfied</v>
      </c>
    </row>
    <row r="1181" customFormat="false" ht="15" hidden="false" customHeight="false" outlineLevel="0" collapsed="false">
      <c r="A1181" s="30" t="s">
        <v>2998</v>
      </c>
      <c r="B1181" s="30" t="s">
        <v>659</v>
      </c>
      <c r="C1181" s="30" t="n">
        <v>6</v>
      </c>
      <c r="D1181" s="30" t="s">
        <v>181</v>
      </c>
      <c r="E1181" s="31" t="n">
        <v>45375</v>
      </c>
      <c r="F1181" s="30" t="s">
        <v>134</v>
      </c>
      <c r="G1181" s="31" t="n">
        <v>45375</v>
      </c>
      <c r="H1181" s="30" t="s">
        <v>168</v>
      </c>
      <c r="I1181" s="30" t="s">
        <v>366</v>
      </c>
      <c r="J1181" s="30" t="s">
        <v>441</v>
      </c>
      <c r="K1181" s="30" t="s">
        <v>138</v>
      </c>
      <c r="L1181" s="30" t="n">
        <v>85</v>
      </c>
      <c r="M1181" s="30" t="n">
        <v>44</v>
      </c>
      <c r="N1181" s="30" t="s">
        <v>127</v>
      </c>
      <c r="O1181" s="30" t="s">
        <v>171</v>
      </c>
      <c r="P1181" s="30" t="s">
        <v>187</v>
      </c>
      <c r="Q1181" s="32" t="n">
        <v>1140.1</v>
      </c>
      <c r="R1181" s="30" t="s">
        <v>130</v>
      </c>
      <c r="S1181" s="30" t="s">
        <v>335</v>
      </c>
      <c r="T1181" s="30" t="n">
        <v>4</v>
      </c>
      <c r="U1181" s="30" t="n">
        <f aca="false">YEAR(E1181)</f>
        <v>2024</v>
      </c>
      <c r="V1181" s="30" t="str">
        <f aca="false">TEXT(E1181,"MMM-YYYY")</f>
        <v>Mar-2024</v>
      </c>
      <c r="W1181" s="30" t="n">
        <f aca="false">MONTH(E1181)</f>
        <v>3</v>
      </c>
      <c r="X1181" s="30" t="str">
        <f aca="false">TEXT(WEEKDAY(E1181,2),"0")&amp;" - "&amp;TEXT(E1181,"dddd")</f>
        <v>7 - Sunday</v>
      </c>
      <c r="Y1181" s="30" t="str">
        <f aca="false">_xlfn.IFS(C1181&lt;18,"Child (0-17)",C1181&lt;40,"Young Adult (18-39)",C1181&lt;60,"Adult (40-59)",TRUE(),"Senior (60+)")</f>
        <v>Child (0-17)</v>
      </c>
      <c r="Z1181" s="30" t="n">
        <f aca="false">ROUND(G1181-E1181,0)</f>
        <v>0</v>
      </c>
      <c r="AA1181" s="30" t="n">
        <f aca="false">L1181+M1181</f>
        <v>129</v>
      </c>
      <c r="AB1181" s="30" t="n">
        <f aca="false">IFERROR(ROUND(Q1181/AA1181,2),0)</f>
        <v>8.84</v>
      </c>
      <c r="AC1181" s="30" t="str">
        <f aca="false">IF(AND(K1181="Critical",N1181="No"),"URGENT - No Bed","Normal")</f>
        <v>Normal</v>
      </c>
      <c r="AD1181" s="34" t="n">
        <f aca="false">INDEX(Lookup_Tables!$B$3:$B$12,MATCH(H1181,Lookup_Tables!$A$3:$A$12,0))</f>
        <v>4400000</v>
      </c>
      <c r="AE1181" s="30" t="str">
        <f aca="false">INDEX(Lookup_Tables!$C$3:$C$12,MATCH(H1181,Lookup_Tables!$A$3:$A$12,0))</f>
        <v>Dr. Neha Chopra</v>
      </c>
      <c r="AF1181" s="30" t="str">
        <f aca="false">IFERROR(INDEX(Lookup_Tables!$F$16:$F$45,MATCH(I1181,Lookup_Tables!$E$16:$E$45,0)),"N/A")</f>
        <v>EMP218</v>
      </c>
      <c r="AG1181" s="30" t="n">
        <f aca="false">_xlfn.IFS(R1181="Recovered",4,R1181="Referred",3,R1181="Admitted",2,R1181="Deceased",1,TRUE(),0)</f>
        <v>4</v>
      </c>
      <c r="AH1181" s="30" t="str">
        <f aca="false">IF(T1181&gt;=4,"Satisfied",IF(T1181&gt;=3,"Neutral","Needs Improvement"))</f>
        <v>Satisfied</v>
      </c>
    </row>
    <row r="1182" customFormat="false" ht="15" hidden="false" customHeight="false" outlineLevel="0" collapsed="false">
      <c r="A1182" s="27" t="s">
        <v>7098</v>
      </c>
      <c r="B1182" s="27" t="s">
        <v>3449</v>
      </c>
      <c r="C1182" s="27" t="n">
        <v>21</v>
      </c>
      <c r="D1182" s="27" t="s">
        <v>121</v>
      </c>
      <c r="E1182" s="28" t="n">
        <v>45593</v>
      </c>
      <c r="F1182" s="27" t="s">
        <v>762</v>
      </c>
      <c r="G1182" s="28" t="n">
        <v>45593</v>
      </c>
      <c r="H1182" s="27" t="s">
        <v>146</v>
      </c>
      <c r="I1182" s="27" t="s">
        <v>309</v>
      </c>
      <c r="J1182" s="27" t="s">
        <v>244</v>
      </c>
      <c r="K1182" s="27" t="s">
        <v>138</v>
      </c>
      <c r="L1182" s="27" t="n">
        <v>85</v>
      </c>
      <c r="M1182" s="27" t="n">
        <v>37</v>
      </c>
      <c r="N1182" s="27" t="s">
        <v>127</v>
      </c>
      <c r="O1182" s="27" t="s">
        <v>171</v>
      </c>
      <c r="P1182" s="27" t="s">
        <v>187</v>
      </c>
      <c r="Q1182" s="29" t="n">
        <v>969.03</v>
      </c>
      <c r="R1182" s="27" t="s">
        <v>130</v>
      </c>
      <c r="S1182" s="27" t="s">
        <v>141</v>
      </c>
      <c r="T1182" s="27" t="n">
        <v>3</v>
      </c>
      <c r="U1182" s="27" t="n">
        <f aca="false">YEAR(E1182)</f>
        <v>2024</v>
      </c>
      <c r="V1182" s="27" t="str">
        <f aca="false">TEXT(E1182,"MMM-YYYY")</f>
        <v>Oct-2024</v>
      </c>
      <c r="W1182" s="27" t="n">
        <f aca="false">MONTH(E1182)</f>
        <v>10</v>
      </c>
      <c r="X1182" s="27" t="str">
        <f aca="false">TEXT(WEEKDAY(E1182,2),"0")&amp;" - "&amp;TEXT(E1182,"dddd")</f>
        <v>1 - Monday</v>
      </c>
      <c r="Y1182" s="27" t="str">
        <f aca="false">_xlfn.IFS(C1182&lt;18,"Child (0-17)",C1182&lt;40,"Young Adult (18-39)",C1182&lt;60,"Adult (40-59)",TRUE(),"Senior (60+)")</f>
        <v>Young Adult (18-39)</v>
      </c>
      <c r="Z1182" s="27" t="n">
        <f aca="false">ROUND(G1182-E1182,0)</f>
        <v>0</v>
      </c>
      <c r="AA1182" s="27" t="n">
        <f aca="false">L1182+M1182</f>
        <v>122</v>
      </c>
      <c r="AB1182" s="27" t="n">
        <f aca="false">IFERROR(ROUND(Q1182/AA1182,2),0)</f>
        <v>7.94</v>
      </c>
      <c r="AC1182" s="27" t="str">
        <f aca="false">IF(AND(K1182="Critical",N1182="No"),"URGENT - No Bed","Normal")</f>
        <v>Normal</v>
      </c>
      <c r="AD1182" s="33" t="n">
        <f aca="false">INDEX(Lookup_Tables!$B$3:$B$12,MATCH(H1182,Lookup_Tables!$A$3:$A$12,0))</f>
        <v>2700000</v>
      </c>
      <c r="AE1182" s="27" t="str">
        <f aca="false">INDEX(Lookup_Tables!$C$3:$C$12,MATCH(H1182,Lookup_Tables!$A$3:$A$12,0))</f>
        <v>Dr. Vikram Singh</v>
      </c>
      <c r="AF1182" s="27" t="str">
        <f aca="false">IFERROR(INDEX(Lookup_Tables!$F$16:$F$45,MATCH(I1182,Lookup_Tables!$E$16:$E$45,0)),"N/A")</f>
        <v>EMP228</v>
      </c>
      <c r="AG1182" s="27" t="n">
        <f aca="false">_xlfn.IFS(R1182="Recovered",4,R1182="Referred",3,R1182="Admitted",2,R1182="Deceased",1,TRUE(),0)</f>
        <v>4</v>
      </c>
      <c r="AH1182" s="27" t="str">
        <f aca="false">IF(T1182&gt;=4,"Satisfied",IF(T1182&gt;=3,"Neutral","Needs Improvement"))</f>
        <v>Neutral</v>
      </c>
    </row>
    <row r="1183" customFormat="false" ht="15" hidden="false" customHeight="false" outlineLevel="0" collapsed="false">
      <c r="A1183" s="30" t="s">
        <v>6532</v>
      </c>
      <c r="B1183" s="30" t="s">
        <v>428</v>
      </c>
      <c r="C1183" s="30" t="n">
        <v>11</v>
      </c>
      <c r="D1183" s="30" t="s">
        <v>121</v>
      </c>
      <c r="E1183" s="31" t="n">
        <v>45378</v>
      </c>
      <c r="F1183" s="30" t="s">
        <v>756</v>
      </c>
      <c r="G1183" s="31" t="n">
        <v>45378</v>
      </c>
      <c r="H1183" s="30" t="s">
        <v>217</v>
      </c>
      <c r="I1183" s="30" t="s">
        <v>344</v>
      </c>
      <c r="J1183" s="30" t="s">
        <v>283</v>
      </c>
      <c r="K1183" s="30" t="s">
        <v>138</v>
      </c>
      <c r="L1183" s="30" t="n">
        <v>89</v>
      </c>
      <c r="M1183" s="30" t="n">
        <v>25</v>
      </c>
      <c r="N1183" s="30" t="s">
        <v>127</v>
      </c>
      <c r="O1183" s="30" t="s">
        <v>139</v>
      </c>
      <c r="P1183" s="30" t="s">
        <v>187</v>
      </c>
      <c r="Q1183" s="32" t="n">
        <v>682.7</v>
      </c>
      <c r="R1183" s="30" t="s">
        <v>130</v>
      </c>
      <c r="S1183" s="30" t="s">
        <v>151</v>
      </c>
      <c r="T1183" s="30" t="n">
        <v>5</v>
      </c>
      <c r="U1183" s="30" t="n">
        <f aca="false">YEAR(E1183)</f>
        <v>2024</v>
      </c>
      <c r="V1183" s="30" t="str">
        <f aca="false">TEXT(E1183,"MMM-YYYY")</f>
        <v>Mar-2024</v>
      </c>
      <c r="W1183" s="30" t="n">
        <f aca="false">MONTH(E1183)</f>
        <v>3</v>
      </c>
      <c r="X1183" s="30" t="str">
        <f aca="false">TEXT(WEEKDAY(E1183,2),"0")&amp;" - "&amp;TEXT(E1183,"dddd")</f>
        <v>3 - Wednesday</v>
      </c>
      <c r="Y1183" s="30" t="str">
        <f aca="false">_xlfn.IFS(C1183&lt;18,"Child (0-17)",C1183&lt;40,"Young Adult (18-39)",C1183&lt;60,"Adult (40-59)",TRUE(),"Senior (60+)")</f>
        <v>Child (0-17)</v>
      </c>
      <c r="Z1183" s="30" t="n">
        <f aca="false">ROUND(G1183-E1183,0)</f>
        <v>0</v>
      </c>
      <c r="AA1183" s="30" t="n">
        <f aca="false">L1183+M1183</f>
        <v>114</v>
      </c>
      <c r="AB1183" s="30" t="n">
        <f aca="false">IFERROR(ROUND(Q1183/AA1183,2),0)</f>
        <v>5.99</v>
      </c>
      <c r="AC1183" s="30" t="str">
        <f aca="false">IF(AND(K1183="Critical",N1183="No"),"URGENT - No Bed","Normal")</f>
        <v>Normal</v>
      </c>
      <c r="AD1183" s="34" t="n">
        <f aca="false">INDEX(Lookup_Tables!$B$3:$B$12,MATCH(H1183,Lookup_Tables!$A$3:$A$12,0))</f>
        <v>4200000</v>
      </c>
      <c r="AE1183" s="30" t="str">
        <f aca="false">INDEX(Lookup_Tables!$C$3:$C$12,MATCH(H1183,Lookup_Tables!$A$3:$A$12,0))</f>
        <v>Dr. Anil Kapoor</v>
      </c>
      <c r="AF1183" s="30" t="str">
        <f aca="false">IFERROR(INDEX(Lookup_Tables!$F$16:$F$45,MATCH(I1183,Lookup_Tables!$E$16:$E$45,0)),"N/A")</f>
        <v>EMP201</v>
      </c>
      <c r="AG1183" s="30" t="n">
        <f aca="false">_xlfn.IFS(R1183="Recovered",4,R1183="Referred",3,R1183="Admitted",2,R1183="Deceased",1,TRUE(),0)</f>
        <v>4</v>
      </c>
      <c r="AH1183" s="30" t="str">
        <f aca="false">IF(T1183&gt;=4,"Satisfied",IF(T1183&gt;=3,"Neutral","Needs Improvement"))</f>
        <v>Satisfied</v>
      </c>
    </row>
    <row r="1184" customFormat="false" ht="15" hidden="false" customHeight="false" outlineLevel="0" collapsed="false">
      <c r="A1184" s="27" t="s">
        <v>801</v>
      </c>
      <c r="B1184" s="27" t="s">
        <v>802</v>
      </c>
      <c r="C1184" s="27" t="n">
        <v>29</v>
      </c>
      <c r="D1184" s="27" t="s">
        <v>181</v>
      </c>
      <c r="E1184" s="28" t="n">
        <v>45563</v>
      </c>
      <c r="F1184" s="27" t="s">
        <v>447</v>
      </c>
      <c r="G1184" s="28" t="n">
        <v>45573</v>
      </c>
      <c r="H1184" s="27" t="s">
        <v>217</v>
      </c>
      <c r="I1184" s="27" t="s">
        <v>344</v>
      </c>
      <c r="J1184" s="27" t="s">
        <v>283</v>
      </c>
      <c r="K1184" s="27" t="s">
        <v>202</v>
      </c>
      <c r="L1184" s="27" t="n">
        <v>13</v>
      </c>
      <c r="M1184" s="27" t="n">
        <v>217</v>
      </c>
      <c r="N1184" s="27" t="s">
        <v>186</v>
      </c>
      <c r="O1184" s="27" t="s">
        <v>171</v>
      </c>
      <c r="P1184" s="27" t="s">
        <v>187</v>
      </c>
      <c r="Q1184" s="29" t="n">
        <v>17874.28</v>
      </c>
      <c r="R1184" s="27" t="s">
        <v>172</v>
      </c>
      <c r="S1184" s="27" t="s">
        <v>141</v>
      </c>
      <c r="T1184" s="27" t="n">
        <v>5</v>
      </c>
      <c r="U1184" s="27" t="n">
        <f aca="false">YEAR(E1184)</f>
        <v>2024</v>
      </c>
      <c r="V1184" s="27" t="str">
        <f aca="false">TEXT(E1184,"MMM-YYYY")</f>
        <v>Sep-2024</v>
      </c>
      <c r="W1184" s="27" t="n">
        <f aca="false">MONTH(E1184)</f>
        <v>9</v>
      </c>
      <c r="X1184" s="27" t="str">
        <f aca="false">TEXT(WEEKDAY(E1184,2),"0")&amp;" - "&amp;TEXT(E1184,"dddd")</f>
        <v>6 - Saturday</v>
      </c>
      <c r="Y1184" s="27" t="str">
        <f aca="false">_xlfn.IFS(C1184&lt;18,"Child (0-17)",C1184&lt;40,"Young Adult (18-39)",C1184&lt;60,"Adult (40-59)",TRUE(),"Senior (60+)")</f>
        <v>Young Adult (18-39)</v>
      </c>
      <c r="Z1184" s="27" t="n">
        <f aca="false">ROUND(G1184-E1184,0)</f>
        <v>10</v>
      </c>
      <c r="AA1184" s="27" t="n">
        <f aca="false">L1184+M1184</f>
        <v>230</v>
      </c>
      <c r="AB1184" s="27" t="n">
        <f aca="false">IFERROR(ROUND(Q1184/AA1184,2),0)</f>
        <v>77.71</v>
      </c>
      <c r="AC1184" s="27" t="str">
        <f aca="false">IF(AND(K1184="Critical",N1184="No"),"URGENT - No Bed","Normal")</f>
        <v>Normal</v>
      </c>
      <c r="AD1184" s="33" t="n">
        <f aca="false">INDEX(Lookup_Tables!$B$3:$B$12,MATCH(H1184,Lookup_Tables!$A$3:$A$12,0))</f>
        <v>4200000</v>
      </c>
      <c r="AE1184" s="27" t="str">
        <f aca="false">INDEX(Lookup_Tables!$C$3:$C$12,MATCH(H1184,Lookup_Tables!$A$3:$A$12,0))</f>
        <v>Dr. Anil Kapoor</v>
      </c>
      <c r="AF1184" s="27" t="str">
        <f aca="false">IFERROR(INDEX(Lookup_Tables!$F$16:$F$45,MATCH(I1184,Lookup_Tables!$E$16:$E$45,0)),"N/A")</f>
        <v>EMP201</v>
      </c>
      <c r="AG1184" s="27" t="n">
        <f aca="false">_xlfn.IFS(R1184="Recovered",4,R1184="Referred",3,R1184="Admitted",2,R1184="Deceased",1,TRUE(),0)</f>
        <v>2</v>
      </c>
      <c r="AH1184" s="27" t="str">
        <f aca="false">IF(T1184&gt;=4,"Satisfied",IF(T1184&gt;=3,"Neutral","Needs Improvement"))</f>
        <v>Satisfied</v>
      </c>
    </row>
    <row r="1185" customFormat="false" ht="15" hidden="false" customHeight="false" outlineLevel="0" collapsed="false">
      <c r="A1185" s="30" t="s">
        <v>6181</v>
      </c>
      <c r="B1185" s="30" t="s">
        <v>6182</v>
      </c>
      <c r="C1185" s="30" t="n">
        <v>31</v>
      </c>
      <c r="D1185" s="30" t="s">
        <v>181</v>
      </c>
      <c r="E1185" s="31" t="n">
        <v>45515</v>
      </c>
      <c r="F1185" s="30" t="s">
        <v>281</v>
      </c>
      <c r="G1185" s="31" t="n">
        <v>45517</v>
      </c>
      <c r="H1185" s="30" t="s">
        <v>161</v>
      </c>
      <c r="I1185" s="30" t="s">
        <v>538</v>
      </c>
      <c r="J1185" s="30" t="s">
        <v>385</v>
      </c>
      <c r="K1185" s="30" t="s">
        <v>126</v>
      </c>
      <c r="L1185" s="30" t="n">
        <v>29</v>
      </c>
      <c r="M1185" s="30" t="n">
        <v>131</v>
      </c>
      <c r="N1185" s="30" t="s">
        <v>127</v>
      </c>
      <c r="O1185" s="30" t="s">
        <v>149</v>
      </c>
      <c r="P1185" s="30" t="s">
        <v>140</v>
      </c>
      <c r="Q1185" s="32" t="n">
        <v>9094.11</v>
      </c>
      <c r="R1185" s="30" t="s">
        <v>130</v>
      </c>
      <c r="S1185" s="30" t="s">
        <v>164</v>
      </c>
      <c r="T1185" s="30" t="n">
        <v>2</v>
      </c>
      <c r="U1185" s="30" t="n">
        <f aca="false">YEAR(E1185)</f>
        <v>2024</v>
      </c>
      <c r="V1185" s="30" t="str">
        <f aca="false">TEXT(E1185,"MMM-YYYY")</f>
        <v>Aug-2024</v>
      </c>
      <c r="W1185" s="30" t="n">
        <f aca="false">MONTH(E1185)</f>
        <v>8</v>
      </c>
      <c r="X1185" s="30" t="str">
        <f aca="false">TEXT(WEEKDAY(E1185,2),"0")&amp;" - "&amp;TEXT(E1185,"dddd")</f>
        <v>7 - Sunday</v>
      </c>
      <c r="Y1185" s="30" t="str">
        <f aca="false">_xlfn.IFS(C1185&lt;18,"Child (0-17)",C1185&lt;40,"Young Adult (18-39)",C1185&lt;60,"Adult (40-59)",TRUE(),"Senior (60+)")</f>
        <v>Young Adult (18-39)</v>
      </c>
      <c r="Z1185" s="30" t="n">
        <f aca="false">ROUND(G1185-E1185,0)</f>
        <v>2</v>
      </c>
      <c r="AA1185" s="30" t="n">
        <f aca="false">L1185+M1185</f>
        <v>160</v>
      </c>
      <c r="AB1185" s="30" t="n">
        <f aca="false">IFERROR(ROUND(Q1185/AA1185,2),0)</f>
        <v>56.84</v>
      </c>
      <c r="AC1185" s="30" t="str">
        <f aca="false">IF(AND(K1185="Critical",N1185="No"),"URGENT - No Bed","Normal")</f>
        <v>Normal</v>
      </c>
      <c r="AD1185" s="34" t="n">
        <f aca="false">INDEX(Lookup_Tables!$B$3:$B$12,MATCH(H1185,Lookup_Tables!$A$3:$A$12,0))</f>
        <v>3600000</v>
      </c>
      <c r="AE1185" s="30" t="str">
        <f aca="false">INDEX(Lookup_Tables!$C$3:$C$12,MATCH(H1185,Lookup_Tables!$A$3:$A$12,0))</f>
        <v>Dr. Sameer Joshi</v>
      </c>
      <c r="AF1185" s="30" t="str">
        <f aca="false">IFERROR(INDEX(Lookup_Tables!$F$16:$F$45,MATCH(I1185,Lookup_Tables!$E$16:$E$45,0)),"N/A")</f>
        <v>EMP221</v>
      </c>
      <c r="AG1185" s="30" t="n">
        <f aca="false">_xlfn.IFS(R1185="Recovered",4,R1185="Referred",3,R1185="Admitted",2,R1185="Deceased",1,TRUE(),0)</f>
        <v>4</v>
      </c>
      <c r="AH1185" s="30" t="str">
        <f aca="false">IF(T1185&gt;=4,"Satisfied",IF(T1185&gt;=3,"Neutral","Needs Improvement"))</f>
        <v>Needs Improvement</v>
      </c>
    </row>
    <row r="1186" customFormat="false" ht="15" hidden="false" customHeight="false" outlineLevel="0" collapsed="false">
      <c r="A1186" s="27" t="s">
        <v>2623</v>
      </c>
      <c r="B1186" s="27" t="s">
        <v>2624</v>
      </c>
      <c r="C1186" s="27" t="n">
        <v>19</v>
      </c>
      <c r="D1186" s="27" t="s">
        <v>121</v>
      </c>
      <c r="E1186" s="28" t="n">
        <v>45615</v>
      </c>
      <c r="F1186" s="27" t="s">
        <v>1044</v>
      </c>
      <c r="G1186" s="28" t="n">
        <v>45615</v>
      </c>
      <c r="H1186" s="27" t="s">
        <v>161</v>
      </c>
      <c r="I1186" s="27" t="s">
        <v>162</v>
      </c>
      <c r="J1186" s="27" t="s">
        <v>258</v>
      </c>
      <c r="K1186" s="27" t="s">
        <v>156</v>
      </c>
      <c r="L1186" s="27" t="n">
        <v>50</v>
      </c>
      <c r="M1186" s="27" t="n">
        <v>49</v>
      </c>
      <c r="N1186" s="27" t="s">
        <v>127</v>
      </c>
      <c r="O1186" s="27" t="s">
        <v>128</v>
      </c>
      <c r="P1186" s="27" t="s">
        <v>187</v>
      </c>
      <c r="Q1186" s="29" t="n">
        <v>3114.74</v>
      </c>
      <c r="R1186" s="27" t="s">
        <v>130</v>
      </c>
      <c r="S1186" s="27" t="s">
        <v>192</v>
      </c>
      <c r="T1186" s="27" t="n">
        <v>5</v>
      </c>
      <c r="U1186" s="27" t="n">
        <f aca="false">YEAR(E1186)</f>
        <v>2024</v>
      </c>
      <c r="V1186" s="27" t="str">
        <f aca="false">TEXT(E1186,"MMM-YYYY")</f>
        <v>Nov-2024</v>
      </c>
      <c r="W1186" s="27" t="n">
        <f aca="false">MONTH(E1186)</f>
        <v>11</v>
      </c>
      <c r="X1186" s="27" t="str">
        <f aca="false">TEXT(WEEKDAY(E1186,2),"0")&amp;" - "&amp;TEXT(E1186,"dddd")</f>
        <v>2 - Tuesday</v>
      </c>
      <c r="Y1186" s="27" t="str">
        <f aca="false">_xlfn.IFS(C1186&lt;18,"Child (0-17)",C1186&lt;40,"Young Adult (18-39)",C1186&lt;60,"Adult (40-59)",TRUE(),"Senior (60+)")</f>
        <v>Young Adult (18-39)</v>
      </c>
      <c r="Z1186" s="27" t="n">
        <f aca="false">ROUND(G1186-E1186,0)</f>
        <v>0</v>
      </c>
      <c r="AA1186" s="27" t="n">
        <f aca="false">L1186+M1186</f>
        <v>99</v>
      </c>
      <c r="AB1186" s="27" t="n">
        <f aca="false">IFERROR(ROUND(Q1186/AA1186,2),0)</f>
        <v>31.46</v>
      </c>
      <c r="AC1186" s="27" t="str">
        <f aca="false">IF(AND(K1186="Critical",N1186="No"),"URGENT - No Bed","Normal")</f>
        <v>Normal</v>
      </c>
      <c r="AD1186" s="33" t="n">
        <f aca="false">INDEX(Lookup_Tables!$B$3:$B$12,MATCH(H1186,Lookup_Tables!$A$3:$A$12,0))</f>
        <v>3600000</v>
      </c>
      <c r="AE1186" s="27" t="str">
        <f aca="false">INDEX(Lookup_Tables!$C$3:$C$12,MATCH(H1186,Lookup_Tables!$A$3:$A$12,0))</f>
        <v>Dr. Sameer Joshi</v>
      </c>
      <c r="AF1186" s="27" t="str">
        <f aca="false">IFERROR(INDEX(Lookup_Tables!$F$16:$F$45,MATCH(I1186,Lookup_Tables!$E$16:$E$45,0)),"N/A")</f>
        <v>EMP222</v>
      </c>
      <c r="AG1186" s="27" t="n">
        <f aca="false">_xlfn.IFS(R1186="Recovered",4,R1186="Referred",3,R1186="Admitted",2,R1186="Deceased",1,TRUE(),0)</f>
        <v>4</v>
      </c>
      <c r="AH1186" s="27" t="str">
        <f aca="false">IF(T1186&gt;=4,"Satisfied",IF(T1186&gt;=3,"Neutral","Needs Improvement"))</f>
        <v>Satisfied</v>
      </c>
    </row>
    <row r="1187" customFormat="false" ht="15" hidden="false" customHeight="false" outlineLevel="0" collapsed="false">
      <c r="A1187" s="30" t="s">
        <v>5158</v>
      </c>
      <c r="B1187" s="30" t="s">
        <v>897</v>
      </c>
      <c r="C1187" s="30" t="n">
        <v>38</v>
      </c>
      <c r="D1187" s="30" t="s">
        <v>181</v>
      </c>
      <c r="E1187" s="31" t="n">
        <v>45603</v>
      </c>
      <c r="F1187" s="30" t="s">
        <v>454</v>
      </c>
      <c r="G1187" s="31" t="n">
        <v>45609</v>
      </c>
      <c r="H1187" s="30" t="s">
        <v>168</v>
      </c>
      <c r="I1187" s="30" t="s">
        <v>196</v>
      </c>
      <c r="J1187" s="30" t="s">
        <v>371</v>
      </c>
      <c r="K1187" s="30" t="s">
        <v>126</v>
      </c>
      <c r="L1187" s="30" t="n">
        <v>16</v>
      </c>
      <c r="M1187" s="30" t="n">
        <v>104</v>
      </c>
      <c r="N1187" s="30" t="s">
        <v>186</v>
      </c>
      <c r="O1187" s="30" t="s">
        <v>171</v>
      </c>
      <c r="P1187" s="30" t="s">
        <v>187</v>
      </c>
      <c r="Q1187" s="32" t="n">
        <v>8116.71</v>
      </c>
      <c r="R1187" s="30" t="s">
        <v>130</v>
      </c>
      <c r="S1187" s="30" t="s">
        <v>131</v>
      </c>
      <c r="T1187" s="30" t="n">
        <v>3</v>
      </c>
      <c r="U1187" s="30" t="n">
        <f aca="false">YEAR(E1187)</f>
        <v>2024</v>
      </c>
      <c r="V1187" s="30" t="str">
        <f aca="false">TEXT(E1187,"MMM-YYYY")</f>
        <v>Nov-2024</v>
      </c>
      <c r="W1187" s="30" t="n">
        <f aca="false">MONTH(E1187)</f>
        <v>11</v>
      </c>
      <c r="X1187" s="30" t="str">
        <f aca="false">TEXT(WEEKDAY(E1187,2),"0")&amp;" - "&amp;TEXT(E1187,"dddd")</f>
        <v>4 - Thursday</v>
      </c>
      <c r="Y1187" s="30" t="str">
        <f aca="false">_xlfn.IFS(C1187&lt;18,"Child (0-17)",C1187&lt;40,"Young Adult (18-39)",C1187&lt;60,"Adult (40-59)",TRUE(),"Senior (60+)")</f>
        <v>Young Adult (18-39)</v>
      </c>
      <c r="Z1187" s="30" t="n">
        <f aca="false">ROUND(G1187-E1187,0)</f>
        <v>6</v>
      </c>
      <c r="AA1187" s="30" t="n">
        <f aca="false">L1187+M1187</f>
        <v>120</v>
      </c>
      <c r="AB1187" s="30" t="n">
        <f aca="false">IFERROR(ROUND(Q1187/AA1187,2),0)</f>
        <v>67.64</v>
      </c>
      <c r="AC1187" s="30" t="str">
        <f aca="false">IF(AND(K1187="Critical",N1187="No"),"URGENT - No Bed","Normal")</f>
        <v>Normal</v>
      </c>
      <c r="AD1187" s="34" t="n">
        <f aca="false">INDEX(Lookup_Tables!$B$3:$B$12,MATCH(H1187,Lookup_Tables!$A$3:$A$12,0))</f>
        <v>4400000</v>
      </c>
      <c r="AE1187" s="30" t="str">
        <f aca="false">INDEX(Lookup_Tables!$C$3:$C$12,MATCH(H1187,Lookup_Tables!$A$3:$A$12,0))</f>
        <v>Dr. Neha Chopra</v>
      </c>
      <c r="AF1187" s="30" t="str">
        <f aca="false">IFERROR(INDEX(Lookup_Tables!$F$16:$F$45,MATCH(I1187,Lookup_Tables!$E$16:$E$45,0)),"N/A")</f>
        <v>EMP219</v>
      </c>
      <c r="AG1187" s="30" t="n">
        <f aca="false">_xlfn.IFS(R1187="Recovered",4,R1187="Referred",3,R1187="Admitted",2,R1187="Deceased",1,TRUE(),0)</f>
        <v>4</v>
      </c>
      <c r="AH1187" s="30" t="str">
        <f aca="false">IF(T1187&gt;=4,"Satisfied",IF(T1187&gt;=3,"Neutral","Needs Improvement"))</f>
        <v>Neutral</v>
      </c>
    </row>
    <row r="1188" customFormat="false" ht="15" hidden="false" customHeight="false" outlineLevel="0" collapsed="false">
      <c r="A1188" s="27" t="s">
        <v>6509</v>
      </c>
      <c r="B1188" s="27" t="s">
        <v>1106</v>
      </c>
      <c r="C1188" s="27" t="n">
        <v>45</v>
      </c>
      <c r="D1188" s="27" t="s">
        <v>181</v>
      </c>
      <c r="E1188" s="28" t="n">
        <v>45489</v>
      </c>
      <c r="F1188" s="27" t="s">
        <v>713</v>
      </c>
      <c r="G1188" s="28" t="n">
        <v>45491</v>
      </c>
      <c r="H1188" s="27" t="s">
        <v>217</v>
      </c>
      <c r="I1188" s="27" t="s">
        <v>344</v>
      </c>
      <c r="J1188" s="27" t="s">
        <v>283</v>
      </c>
      <c r="K1188" s="27" t="s">
        <v>156</v>
      </c>
      <c r="L1188" s="27" t="n">
        <v>15</v>
      </c>
      <c r="M1188" s="27" t="n">
        <v>70</v>
      </c>
      <c r="N1188" s="27" t="s">
        <v>127</v>
      </c>
      <c r="O1188" s="27" t="s">
        <v>139</v>
      </c>
      <c r="P1188" s="27" t="s">
        <v>187</v>
      </c>
      <c r="Q1188" s="29" t="n">
        <v>4762.6</v>
      </c>
      <c r="R1188" s="27" t="s">
        <v>172</v>
      </c>
      <c r="S1188" s="27" t="s">
        <v>178</v>
      </c>
      <c r="T1188" s="27" t="n">
        <v>4</v>
      </c>
      <c r="U1188" s="27" t="n">
        <f aca="false">YEAR(E1188)</f>
        <v>2024</v>
      </c>
      <c r="V1188" s="27" t="str">
        <f aca="false">TEXT(E1188,"MMM-YYYY")</f>
        <v>Jul-2024</v>
      </c>
      <c r="W1188" s="27" t="n">
        <f aca="false">MONTH(E1188)</f>
        <v>7</v>
      </c>
      <c r="X1188" s="27" t="str">
        <f aca="false">TEXT(WEEKDAY(E1188,2),"0")&amp;" - "&amp;TEXT(E1188,"dddd")</f>
        <v>2 - Tuesday</v>
      </c>
      <c r="Y1188" s="27" t="str">
        <f aca="false">_xlfn.IFS(C1188&lt;18,"Child (0-17)",C1188&lt;40,"Young Adult (18-39)",C1188&lt;60,"Adult (40-59)",TRUE(),"Senior (60+)")</f>
        <v>Adult (40-59)</v>
      </c>
      <c r="Z1188" s="27" t="n">
        <f aca="false">ROUND(G1188-E1188,0)</f>
        <v>2</v>
      </c>
      <c r="AA1188" s="27" t="n">
        <f aca="false">L1188+M1188</f>
        <v>85</v>
      </c>
      <c r="AB1188" s="27" t="n">
        <f aca="false">IFERROR(ROUND(Q1188/AA1188,2),0)</f>
        <v>56.03</v>
      </c>
      <c r="AC1188" s="27" t="str">
        <f aca="false">IF(AND(K1188="Critical",N1188="No"),"URGENT - No Bed","Normal")</f>
        <v>Normal</v>
      </c>
      <c r="AD1188" s="33" t="n">
        <f aca="false">INDEX(Lookup_Tables!$B$3:$B$12,MATCH(H1188,Lookup_Tables!$A$3:$A$12,0))</f>
        <v>4200000</v>
      </c>
      <c r="AE1188" s="27" t="str">
        <f aca="false">INDEX(Lookup_Tables!$C$3:$C$12,MATCH(H1188,Lookup_Tables!$A$3:$A$12,0))</f>
        <v>Dr. Anil Kapoor</v>
      </c>
      <c r="AF1188" s="27" t="str">
        <f aca="false">IFERROR(INDEX(Lookup_Tables!$F$16:$F$45,MATCH(I1188,Lookup_Tables!$E$16:$E$45,0)),"N/A")</f>
        <v>EMP201</v>
      </c>
      <c r="AG1188" s="27" t="n">
        <f aca="false">_xlfn.IFS(R1188="Recovered",4,R1188="Referred",3,R1188="Admitted",2,R1188="Deceased",1,TRUE(),0)</f>
        <v>2</v>
      </c>
      <c r="AH1188" s="27" t="str">
        <f aca="false">IF(T1188&gt;=4,"Satisfied",IF(T1188&gt;=3,"Neutral","Needs Improvement"))</f>
        <v>Satisfied</v>
      </c>
    </row>
    <row r="1189" customFormat="false" ht="15" hidden="false" customHeight="false" outlineLevel="0" collapsed="false">
      <c r="A1189" s="30" t="s">
        <v>2863</v>
      </c>
      <c r="B1189" s="30" t="s">
        <v>2864</v>
      </c>
      <c r="C1189" s="30" t="n">
        <v>64</v>
      </c>
      <c r="D1189" s="30" t="s">
        <v>121</v>
      </c>
      <c r="E1189" s="31" t="n">
        <v>45531</v>
      </c>
      <c r="F1189" s="30" t="s">
        <v>573</v>
      </c>
      <c r="G1189" s="31" t="n">
        <v>45531</v>
      </c>
      <c r="H1189" s="30" t="s">
        <v>242</v>
      </c>
      <c r="I1189" s="30" t="s">
        <v>315</v>
      </c>
      <c r="J1189" s="30" t="s">
        <v>422</v>
      </c>
      <c r="K1189" s="30" t="s">
        <v>138</v>
      </c>
      <c r="L1189" s="30" t="n">
        <v>73</v>
      </c>
      <c r="M1189" s="30" t="n">
        <v>33</v>
      </c>
      <c r="N1189" s="30" t="s">
        <v>127</v>
      </c>
      <c r="O1189" s="30" t="s">
        <v>139</v>
      </c>
      <c r="P1189" s="30" t="s">
        <v>150</v>
      </c>
      <c r="Q1189" s="32" t="n">
        <v>1494.89</v>
      </c>
      <c r="R1189" s="30" t="s">
        <v>130</v>
      </c>
      <c r="S1189" s="30" t="s">
        <v>131</v>
      </c>
      <c r="T1189" s="30" t="n">
        <v>5</v>
      </c>
      <c r="U1189" s="30" t="n">
        <f aca="false">YEAR(E1189)</f>
        <v>2024</v>
      </c>
      <c r="V1189" s="30" t="str">
        <f aca="false">TEXT(E1189,"MMM-YYYY")</f>
        <v>Aug-2024</v>
      </c>
      <c r="W1189" s="30" t="n">
        <f aca="false">MONTH(E1189)</f>
        <v>8</v>
      </c>
      <c r="X1189" s="30" t="str">
        <f aca="false">TEXT(WEEKDAY(E1189,2),"0")&amp;" - "&amp;TEXT(E1189,"dddd")</f>
        <v>2 - Tuesday</v>
      </c>
      <c r="Y1189" s="30" t="str">
        <f aca="false">_xlfn.IFS(C1189&lt;18,"Child (0-17)",C1189&lt;40,"Young Adult (18-39)",C1189&lt;60,"Adult (40-59)",TRUE(),"Senior (60+)")</f>
        <v>Senior (60+)</v>
      </c>
      <c r="Z1189" s="30" t="n">
        <f aca="false">ROUND(G1189-E1189,0)</f>
        <v>0</v>
      </c>
      <c r="AA1189" s="30" t="n">
        <f aca="false">L1189+M1189</f>
        <v>106</v>
      </c>
      <c r="AB1189" s="30" t="n">
        <f aca="false">IFERROR(ROUND(Q1189/AA1189,2),0)</f>
        <v>14.1</v>
      </c>
      <c r="AC1189" s="30" t="str">
        <f aca="false">IF(AND(K1189="Critical",N1189="No"),"URGENT - No Bed","Normal")</f>
        <v>Normal</v>
      </c>
      <c r="AD1189" s="34" t="n">
        <f aca="false">INDEX(Lookup_Tables!$B$3:$B$12,MATCH(H1189,Lookup_Tables!$A$3:$A$12,0))</f>
        <v>3000000</v>
      </c>
      <c r="AE1189" s="30" t="str">
        <f aca="false">INDEX(Lookup_Tables!$C$3:$C$12,MATCH(H1189,Lookup_Tables!$A$3:$A$12,0))</f>
        <v>Dr. Pooja Iyer</v>
      </c>
      <c r="AF1189" s="30" t="str">
        <f aca="false">IFERROR(INDEX(Lookup_Tables!$F$16:$F$45,MATCH(I1189,Lookup_Tables!$E$16:$E$45,0)),"N/A")</f>
        <v>EMP213</v>
      </c>
      <c r="AG1189" s="30" t="n">
        <f aca="false">_xlfn.IFS(R1189="Recovered",4,R1189="Referred",3,R1189="Admitted",2,R1189="Deceased",1,TRUE(),0)</f>
        <v>4</v>
      </c>
      <c r="AH1189" s="30" t="str">
        <f aca="false">IF(T1189&gt;=4,"Satisfied",IF(T1189&gt;=3,"Neutral","Needs Improvement"))</f>
        <v>Satisfied</v>
      </c>
    </row>
    <row r="1190" customFormat="false" ht="15" hidden="false" customHeight="false" outlineLevel="0" collapsed="false">
      <c r="A1190" s="27" t="s">
        <v>1339</v>
      </c>
      <c r="B1190" s="27" t="s">
        <v>1340</v>
      </c>
      <c r="C1190" s="27" t="n">
        <v>34</v>
      </c>
      <c r="D1190" s="27" t="s">
        <v>121</v>
      </c>
      <c r="E1190" s="28" t="n">
        <v>45651</v>
      </c>
      <c r="F1190" s="27" t="s">
        <v>1332</v>
      </c>
      <c r="G1190" s="28" t="n">
        <v>45654</v>
      </c>
      <c r="H1190" s="27" t="s">
        <v>135</v>
      </c>
      <c r="I1190" s="27" t="s">
        <v>278</v>
      </c>
      <c r="J1190" s="27" t="s">
        <v>252</v>
      </c>
      <c r="K1190" s="27" t="s">
        <v>156</v>
      </c>
      <c r="L1190" s="27" t="n">
        <v>63</v>
      </c>
      <c r="M1190" s="27" t="n">
        <v>40</v>
      </c>
      <c r="N1190" s="27" t="s">
        <v>127</v>
      </c>
      <c r="O1190" s="27" t="s">
        <v>139</v>
      </c>
      <c r="P1190" s="27" t="s">
        <v>187</v>
      </c>
      <c r="Q1190" s="29" t="n">
        <v>2876.73</v>
      </c>
      <c r="R1190" s="27" t="s">
        <v>130</v>
      </c>
      <c r="S1190" s="27" t="s">
        <v>223</v>
      </c>
      <c r="T1190" s="27" t="n">
        <v>3</v>
      </c>
      <c r="U1190" s="27" t="n">
        <f aca="false">YEAR(E1190)</f>
        <v>2024</v>
      </c>
      <c r="V1190" s="27" t="str">
        <f aca="false">TEXT(E1190,"MMM-YYYY")</f>
        <v>Dec-2024</v>
      </c>
      <c r="W1190" s="27" t="n">
        <f aca="false">MONTH(E1190)</f>
        <v>12</v>
      </c>
      <c r="X1190" s="27" t="str">
        <f aca="false">TEXT(WEEKDAY(E1190,2),"0")&amp;" - "&amp;TEXT(E1190,"dddd")</f>
        <v>3 - Wednesday</v>
      </c>
      <c r="Y1190" s="27" t="str">
        <f aca="false">_xlfn.IFS(C1190&lt;18,"Child (0-17)",C1190&lt;40,"Young Adult (18-39)",C1190&lt;60,"Adult (40-59)",TRUE(),"Senior (60+)")</f>
        <v>Young Adult (18-39)</v>
      </c>
      <c r="Z1190" s="27" t="n">
        <f aca="false">ROUND(G1190-E1190,0)</f>
        <v>3</v>
      </c>
      <c r="AA1190" s="27" t="n">
        <f aca="false">L1190+M1190</f>
        <v>103</v>
      </c>
      <c r="AB1190" s="27" t="n">
        <f aca="false">IFERROR(ROUND(Q1190/AA1190,2),0)</f>
        <v>27.93</v>
      </c>
      <c r="AC1190" s="27" t="str">
        <f aca="false">IF(AND(K1190="Critical",N1190="No"),"URGENT - No Bed","Normal")</f>
        <v>Normal</v>
      </c>
      <c r="AD1190" s="33" t="n">
        <f aca="false">INDEX(Lookup_Tables!$B$3:$B$12,MATCH(H1190,Lookup_Tables!$A$3:$A$12,0))</f>
        <v>4600000</v>
      </c>
      <c r="AE1190" s="27" t="str">
        <f aca="false">INDEX(Lookup_Tables!$C$3:$C$12,MATCH(H1190,Lookup_Tables!$A$3:$A$12,0))</f>
        <v>Dr. Farhan Khan</v>
      </c>
      <c r="AF1190" s="27" t="str">
        <f aca="false">IFERROR(INDEX(Lookup_Tables!$F$16:$F$45,MATCH(I1190,Lookup_Tables!$E$16:$E$45,0)),"N/A")</f>
        <v>EMP208</v>
      </c>
      <c r="AG1190" s="27" t="n">
        <f aca="false">_xlfn.IFS(R1190="Recovered",4,R1190="Referred",3,R1190="Admitted",2,R1190="Deceased",1,TRUE(),0)</f>
        <v>4</v>
      </c>
      <c r="AH1190" s="27" t="str">
        <f aca="false">IF(T1190&gt;=4,"Satisfied",IF(T1190&gt;=3,"Neutral","Needs Improvement"))</f>
        <v>Neutral</v>
      </c>
    </row>
    <row r="1191" customFormat="false" ht="15" hidden="false" customHeight="false" outlineLevel="0" collapsed="false">
      <c r="A1191" s="30" t="s">
        <v>6493</v>
      </c>
      <c r="B1191" s="30" t="s">
        <v>6011</v>
      </c>
      <c r="C1191" s="30" t="n">
        <v>33</v>
      </c>
      <c r="D1191" s="30" t="s">
        <v>121</v>
      </c>
      <c r="E1191" s="31" t="n">
        <v>45375</v>
      </c>
      <c r="F1191" s="30" t="s">
        <v>981</v>
      </c>
      <c r="G1191" s="31" t="n">
        <v>45378</v>
      </c>
      <c r="H1191" s="30" t="s">
        <v>183</v>
      </c>
      <c r="I1191" s="30" t="s">
        <v>212</v>
      </c>
      <c r="J1191" s="30" t="s">
        <v>213</v>
      </c>
      <c r="K1191" s="30" t="s">
        <v>156</v>
      </c>
      <c r="L1191" s="30" t="n">
        <v>63</v>
      </c>
      <c r="M1191" s="30" t="n">
        <v>58</v>
      </c>
      <c r="N1191" s="30" t="s">
        <v>127</v>
      </c>
      <c r="O1191" s="30" t="s">
        <v>149</v>
      </c>
      <c r="P1191" s="30" t="s">
        <v>187</v>
      </c>
      <c r="Q1191" s="32" t="n">
        <v>3760.1</v>
      </c>
      <c r="R1191" s="30" t="s">
        <v>130</v>
      </c>
      <c r="S1191" s="30" t="s">
        <v>192</v>
      </c>
      <c r="T1191" s="30" t="n">
        <v>4</v>
      </c>
      <c r="U1191" s="30" t="n">
        <f aca="false">YEAR(E1191)</f>
        <v>2024</v>
      </c>
      <c r="V1191" s="30" t="str">
        <f aca="false">TEXT(E1191,"MMM-YYYY")</f>
        <v>Mar-2024</v>
      </c>
      <c r="W1191" s="30" t="n">
        <f aca="false">MONTH(E1191)</f>
        <v>3</v>
      </c>
      <c r="X1191" s="30" t="str">
        <f aca="false">TEXT(WEEKDAY(E1191,2),"0")&amp;" - "&amp;TEXT(E1191,"dddd")</f>
        <v>7 - Sunday</v>
      </c>
      <c r="Y1191" s="30" t="str">
        <f aca="false">_xlfn.IFS(C1191&lt;18,"Child (0-17)",C1191&lt;40,"Young Adult (18-39)",C1191&lt;60,"Adult (40-59)",TRUE(),"Senior (60+)")</f>
        <v>Young Adult (18-39)</v>
      </c>
      <c r="Z1191" s="30" t="n">
        <f aca="false">ROUND(G1191-E1191,0)</f>
        <v>3</v>
      </c>
      <c r="AA1191" s="30" t="n">
        <f aca="false">L1191+M1191</f>
        <v>121</v>
      </c>
      <c r="AB1191" s="30" t="n">
        <f aca="false">IFERROR(ROUND(Q1191/AA1191,2),0)</f>
        <v>31.08</v>
      </c>
      <c r="AC1191" s="30" t="str">
        <f aca="false">IF(AND(K1191="Critical",N1191="No"),"URGENT - No Bed","Normal")</f>
        <v>Normal</v>
      </c>
      <c r="AD1191" s="34" t="n">
        <f aca="false">INDEX(Lookup_Tables!$B$3:$B$12,MATCH(H1191,Lookup_Tables!$A$3:$A$12,0))</f>
        <v>3100000</v>
      </c>
      <c r="AE1191" s="30" t="str">
        <f aca="false">INDEX(Lookup_Tables!$C$3:$C$12,MATCH(H1191,Lookup_Tables!$A$3:$A$12,0))</f>
        <v>Dr. Kavita Rao</v>
      </c>
      <c r="AF1191" s="30" t="str">
        <f aca="false">IFERROR(INDEX(Lookup_Tables!$F$16:$F$45,MATCH(I1191,Lookup_Tables!$E$16:$E$45,0)),"N/A")</f>
        <v>EMP225</v>
      </c>
      <c r="AG1191" s="30" t="n">
        <f aca="false">_xlfn.IFS(R1191="Recovered",4,R1191="Referred",3,R1191="Admitted",2,R1191="Deceased",1,TRUE(),0)</f>
        <v>4</v>
      </c>
      <c r="AH1191" s="30" t="str">
        <f aca="false">IF(T1191&gt;=4,"Satisfied",IF(T1191&gt;=3,"Neutral","Needs Improvement"))</f>
        <v>Satisfied</v>
      </c>
    </row>
    <row r="1192" customFormat="false" ht="15" hidden="false" customHeight="false" outlineLevel="0" collapsed="false">
      <c r="A1192" s="27" t="s">
        <v>3257</v>
      </c>
      <c r="B1192" s="27" t="s">
        <v>3258</v>
      </c>
      <c r="C1192" s="27" t="n">
        <v>22</v>
      </c>
      <c r="D1192" s="27" t="s">
        <v>181</v>
      </c>
      <c r="E1192" s="28" t="n">
        <v>45594</v>
      </c>
      <c r="F1192" s="27" t="s">
        <v>452</v>
      </c>
      <c r="G1192" s="28" t="n">
        <v>45597</v>
      </c>
      <c r="H1192" s="27" t="s">
        <v>123</v>
      </c>
      <c r="I1192" s="27" t="s">
        <v>155</v>
      </c>
      <c r="J1192" s="27" t="s">
        <v>418</v>
      </c>
      <c r="K1192" s="27" t="s">
        <v>156</v>
      </c>
      <c r="L1192" s="27" t="n">
        <v>50</v>
      </c>
      <c r="M1192" s="27" t="n">
        <v>30</v>
      </c>
      <c r="N1192" s="27" t="s">
        <v>127</v>
      </c>
      <c r="O1192" s="27" t="s">
        <v>139</v>
      </c>
      <c r="P1192" s="27" t="s">
        <v>150</v>
      </c>
      <c r="Q1192" s="29" t="n">
        <v>3822</v>
      </c>
      <c r="R1192" s="27" t="s">
        <v>130</v>
      </c>
      <c r="S1192" s="27" t="s">
        <v>157</v>
      </c>
      <c r="T1192" s="27" t="n">
        <v>3</v>
      </c>
      <c r="U1192" s="27" t="n">
        <f aca="false">YEAR(E1192)</f>
        <v>2024</v>
      </c>
      <c r="V1192" s="27" t="str">
        <f aca="false">TEXT(E1192,"MMM-YYYY")</f>
        <v>Oct-2024</v>
      </c>
      <c r="W1192" s="27" t="n">
        <f aca="false">MONTH(E1192)</f>
        <v>10</v>
      </c>
      <c r="X1192" s="27" t="str">
        <f aca="false">TEXT(WEEKDAY(E1192,2),"0")&amp;" - "&amp;TEXT(E1192,"dddd")</f>
        <v>2 - Tuesday</v>
      </c>
      <c r="Y1192" s="27" t="str">
        <f aca="false">_xlfn.IFS(C1192&lt;18,"Child (0-17)",C1192&lt;40,"Young Adult (18-39)",C1192&lt;60,"Adult (40-59)",TRUE(),"Senior (60+)")</f>
        <v>Young Adult (18-39)</v>
      </c>
      <c r="Z1192" s="27" t="n">
        <f aca="false">ROUND(G1192-E1192,0)</f>
        <v>3</v>
      </c>
      <c r="AA1192" s="27" t="n">
        <f aca="false">L1192+M1192</f>
        <v>80</v>
      </c>
      <c r="AB1192" s="27" t="n">
        <f aca="false">IFERROR(ROUND(Q1192/AA1192,2),0)</f>
        <v>47.78</v>
      </c>
      <c r="AC1192" s="27" t="str">
        <f aca="false">IF(AND(K1192="Critical",N1192="No"),"URGENT - No Bed","Normal")</f>
        <v>Normal</v>
      </c>
      <c r="AD1192" s="33" t="n">
        <f aca="false">INDEX(Lookup_Tables!$B$3:$B$12,MATCH(H1192,Lookup_Tables!$A$3:$A$12,0))</f>
        <v>2200000</v>
      </c>
      <c r="AE1192" s="27" t="str">
        <f aca="false">INDEX(Lookup_Tables!$C$3:$C$12,MATCH(H1192,Lookup_Tables!$A$3:$A$12,0))</f>
        <v>Dr. Rohan Das</v>
      </c>
      <c r="AF1192" s="27" t="str">
        <f aca="false">IFERROR(INDEX(Lookup_Tables!$F$16:$F$45,MATCH(I1192,Lookup_Tables!$E$16:$E$45,0)),"N/A")</f>
        <v>EMP203</v>
      </c>
      <c r="AG1192" s="27" t="n">
        <f aca="false">_xlfn.IFS(R1192="Recovered",4,R1192="Referred",3,R1192="Admitted",2,R1192="Deceased",1,TRUE(),0)</f>
        <v>4</v>
      </c>
      <c r="AH1192" s="27" t="str">
        <f aca="false">IF(T1192&gt;=4,"Satisfied",IF(T1192&gt;=3,"Neutral","Needs Improvement"))</f>
        <v>Neutral</v>
      </c>
    </row>
    <row r="1193" customFormat="false" ht="15" hidden="false" customHeight="false" outlineLevel="0" collapsed="false">
      <c r="A1193" s="30" t="s">
        <v>6443</v>
      </c>
      <c r="B1193" s="30" t="s">
        <v>2553</v>
      </c>
      <c r="C1193" s="30" t="n">
        <v>48</v>
      </c>
      <c r="D1193" s="30" t="s">
        <v>121</v>
      </c>
      <c r="E1193" s="31" t="n">
        <v>45584</v>
      </c>
      <c r="F1193" s="30" t="s">
        <v>740</v>
      </c>
      <c r="G1193" s="31" t="n">
        <v>45584</v>
      </c>
      <c r="H1193" s="30" t="s">
        <v>206</v>
      </c>
      <c r="I1193" s="30" t="s">
        <v>232</v>
      </c>
      <c r="J1193" s="30" t="s">
        <v>593</v>
      </c>
      <c r="K1193" s="30" t="s">
        <v>138</v>
      </c>
      <c r="L1193" s="30" t="n">
        <v>58</v>
      </c>
      <c r="M1193" s="30" t="n">
        <v>18</v>
      </c>
      <c r="N1193" s="30" t="s">
        <v>127</v>
      </c>
      <c r="O1193" s="30" t="s">
        <v>128</v>
      </c>
      <c r="P1193" s="30" t="s">
        <v>129</v>
      </c>
      <c r="Q1193" s="32" t="n">
        <v>1607.98</v>
      </c>
      <c r="R1193" s="30" t="s">
        <v>130</v>
      </c>
      <c r="S1193" s="30" t="s">
        <v>178</v>
      </c>
      <c r="T1193" s="30" t="n">
        <v>4</v>
      </c>
      <c r="U1193" s="30" t="n">
        <f aca="false">YEAR(E1193)</f>
        <v>2024</v>
      </c>
      <c r="V1193" s="30" t="str">
        <f aca="false">TEXT(E1193,"MMM-YYYY")</f>
        <v>Oct-2024</v>
      </c>
      <c r="W1193" s="30" t="n">
        <f aca="false">MONTH(E1193)</f>
        <v>10</v>
      </c>
      <c r="X1193" s="30" t="str">
        <f aca="false">TEXT(WEEKDAY(E1193,2),"0")&amp;" - "&amp;TEXT(E1193,"dddd")</f>
        <v>6 - Saturday</v>
      </c>
      <c r="Y1193" s="30" t="str">
        <f aca="false">_xlfn.IFS(C1193&lt;18,"Child (0-17)",C1193&lt;40,"Young Adult (18-39)",C1193&lt;60,"Adult (40-59)",TRUE(),"Senior (60+)")</f>
        <v>Adult (40-59)</v>
      </c>
      <c r="Z1193" s="30" t="n">
        <f aca="false">ROUND(G1193-E1193,0)</f>
        <v>0</v>
      </c>
      <c r="AA1193" s="30" t="n">
        <f aca="false">L1193+M1193</f>
        <v>76</v>
      </c>
      <c r="AB1193" s="30" t="n">
        <f aca="false">IFERROR(ROUND(Q1193/AA1193,2),0)</f>
        <v>21.16</v>
      </c>
      <c r="AC1193" s="30" t="str">
        <f aca="false">IF(AND(K1193="Critical",N1193="No"),"URGENT - No Bed","Normal")</f>
        <v>Normal</v>
      </c>
      <c r="AD1193" s="34" t="n">
        <f aca="false">INDEX(Lookup_Tables!$B$3:$B$12,MATCH(H1193,Lookup_Tables!$A$3:$A$12,0))</f>
        <v>2800000</v>
      </c>
      <c r="AE1193" s="30" t="str">
        <f aca="false">INDEX(Lookup_Tables!$C$3:$C$12,MATCH(H1193,Lookup_Tables!$A$3:$A$12,0))</f>
        <v>Dr. Suresh Nair</v>
      </c>
      <c r="AF1193" s="30" t="str">
        <f aca="false">IFERROR(INDEX(Lookup_Tables!$F$16:$F$45,MATCH(I1193,Lookup_Tables!$E$16:$E$45,0)),"N/A")</f>
        <v>EMP210</v>
      </c>
      <c r="AG1193" s="30" t="n">
        <f aca="false">_xlfn.IFS(R1193="Recovered",4,R1193="Referred",3,R1193="Admitted",2,R1193="Deceased",1,TRUE(),0)</f>
        <v>4</v>
      </c>
      <c r="AH1193" s="30" t="str">
        <f aca="false">IF(T1193&gt;=4,"Satisfied",IF(T1193&gt;=3,"Neutral","Needs Improvement"))</f>
        <v>Satisfied</v>
      </c>
    </row>
    <row r="1194" customFormat="false" ht="15" hidden="false" customHeight="false" outlineLevel="0" collapsed="false">
      <c r="A1194" s="27" t="s">
        <v>6550</v>
      </c>
      <c r="B1194" s="27" t="s">
        <v>4257</v>
      </c>
      <c r="C1194" s="27" t="n">
        <v>42</v>
      </c>
      <c r="D1194" s="27" t="s">
        <v>121</v>
      </c>
      <c r="E1194" s="28" t="n">
        <v>45565</v>
      </c>
      <c r="F1194" s="27" t="s">
        <v>2211</v>
      </c>
      <c r="G1194" s="28" t="n">
        <v>45570</v>
      </c>
      <c r="H1194" s="27" t="s">
        <v>206</v>
      </c>
      <c r="I1194" s="27" t="s">
        <v>207</v>
      </c>
      <c r="J1194" s="27" t="s">
        <v>615</v>
      </c>
      <c r="K1194" s="27" t="s">
        <v>126</v>
      </c>
      <c r="L1194" s="27" t="n">
        <v>23</v>
      </c>
      <c r="M1194" s="27" t="n">
        <v>85</v>
      </c>
      <c r="N1194" s="27" t="s">
        <v>186</v>
      </c>
      <c r="O1194" s="27" t="s">
        <v>139</v>
      </c>
      <c r="P1194" s="27" t="s">
        <v>129</v>
      </c>
      <c r="Q1194" s="29" t="n">
        <v>8526.68</v>
      </c>
      <c r="R1194" s="27" t="s">
        <v>130</v>
      </c>
      <c r="S1194" s="27" t="s">
        <v>192</v>
      </c>
      <c r="T1194" s="27" t="n">
        <v>3</v>
      </c>
      <c r="U1194" s="27" t="n">
        <f aca="false">YEAR(E1194)</f>
        <v>2024</v>
      </c>
      <c r="V1194" s="27" t="str">
        <f aca="false">TEXT(E1194,"MMM-YYYY")</f>
        <v>Sep-2024</v>
      </c>
      <c r="W1194" s="27" t="n">
        <f aca="false">MONTH(E1194)</f>
        <v>9</v>
      </c>
      <c r="X1194" s="27" t="str">
        <f aca="false">TEXT(WEEKDAY(E1194,2),"0")&amp;" - "&amp;TEXT(E1194,"dddd")</f>
        <v>1 - Monday</v>
      </c>
      <c r="Y1194" s="27" t="str">
        <f aca="false">_xlfn.IFS(C1194&lt;18,"Child (0-17)",C1194&lt;40,"Young Adult (18-39)",C1194&lt;60,"Adult (40-59)",TRUE(),"Senior (60+)")</f>
        <v>Adult (40-59)</v>
      </c>
      <c r="Z1194" s="27" t="n">
        <f aca="false">ROUND(G1194-E1194,0)</f>
        <v>5</v>
      </c>
      <c r="AA1194" s="27" t="n">
        <f aca="false">L1194+M1194</f>
        <v>108</v>
      </c>
      <c r="AB1194" s="27" t="n">
        <f aca="false">IFERROR(ROUND(Q1194/AA1194,2),0)</f>
        <v>78.95</v>
      </c>
      <c r="AC1194" s="27" t="str">
        <f aca="false">IF(AND(K1194="Critical",N1194="No"),"URGENT - No Bed","Normal")</f>
        <v>Normal</v>
      </c>
      <c r="AD1194" s="33" t="n">
        <f aca="false">INDEX(Lookup_Tables!$B$3:$B$12,MATCH(H1194,Lookup_Tables!$A$3:$A$12,0))</f>
        <v>2800000</v>
      </c>
      <c r="AE1194" s="27" t="str">
        <f aca="false">INDEX(Lookup_Tables!$C$3:$C$12,MATCH(H1194,Lookup_Tables!$A$3:$A$12,0))</f>
        <v>Dr. Suresh Nair</v>
      </c>
      <c r="AF1194" s="27" t="str">
        <f aca="false">IFERROR(INDEX(Lookup_Tables!$F$16:$F$45,MATCH(I1194,Lookup_Tables!$E$16:$E$45,0)),"N/A")</f>
        <v>EMP209</v>
      </c>
      <c r="AG1194" s="27" t="n">
        <f aca="false">_xlfn.IFS(R1194="Recovered",4,R1194="Referred",3,R1194="Admitted",2,R1194="Deceased",1,TRUE(),0)</f>
        <v>4</v>
      </c>
      <c r="AH1194" s="27" t="str">
        <f aca="false">IF(T1194&gt;=4,"Satisfied",IF(T1194&gt;=3,"Neutral","Needs Improvement"))</f>
        <v>Neutral</v>
      </c>
    </row>
    <row r="1195" customFormat="false" ht="15" hidden="false" customHeight="false" outlineLevel="0" collapsed="false">
      <c r="A1195" s="30" t="s">
        <v>5796</v>
      </c>
      <c r="B1195" s="30" t="s">
        <v>4223</v>
      </c>
      <c r="C1195" s="30" t="n">
        <v>37</v>
      </c>
      <c r="D1195" s="30" t="s">
        <v>121</v>
      </c>
      <c r="E1195" s="31" t="n">
        <v>45308</v>
      </c>
      <c r="F1195" s="30" t="s">
        <v>800</v>
      </c>
      <c r="G1195" s="31" t="n">
        <v>45310</v>
      </c>
      <c r="H1195" s="30" t="s">
        <v>161</v>
      </c>
      <c r="I1195" s="30" t="s">
        <v>320</v>
      </c>
      <c r="J1195" s="30" t="s">
        <v>258</v>
      </c>
      <c r="K1195" s="30" t="s">
        <v>202</v>
      </c>
      <c r="L1195" s="30" t="n">
        <v>9</v>
      </c>
      <c r="M1195" s="30" t="n">
        <v>201</v>
      </c>
      <c r="N1195" s="30" t="s">
        <v>186</v>
      </c>
      <c r="O1195" s="30" t="s">
        <v>128</v>
      </c>
      <c r="P1195" s="30" t="s">
        <v>140</v>
      </c>
      <c r="Q1195" s="32" t="n">
        <v>18056.12</v>
      </c>
      <c r="R1195" s="30" t="s">
        <v>268</v>
      </c>
      <c r="S1195" s="30" t="s">
        <v>151</v>
      </c>
      <c r="T1195" s="30" t="n">
        <v>2</v>
      </c>
      <c r="U1195" s="30" t="n">
        <f aca="false">YEAR(E1195)</f>
        <v>2024</v>
      </c>
      <c r="V1195" s="30" t="str">
        <f aca="false">TEXT(E1195,"MMM-YYYY")</f>
        <v>Jan-2024</v>
      </c>
      <c r="W1195" s="30" t="n">
        <f aca="false">MONTH(E1195)</f>
        <v>1</v>
      </c>
      <c r="X1195" s="30" t="str">
        <f aca="false">TEXT(WEEKDAY(E1195,2),"0")&amp;" - "&amp;TEXT(E1195,"dddd")</f>
        <v>3 - Wednesday</v>
      </c>
      <c r="Y1195" s="30" t="str">
        <f aca="false">_xlfn.IFS(C1195&lt;18,"Child (0-17)",C1195&lt;40,"Young Adult (18-39)",C1195&lt;60,"Adult (40-59)",TRUE(),"Senior (60+)")</f>
        <v>Young Adult (18-39)</v>
      </c>
      <c r="Z1195" s="30" t="n">
        <f aca="false">ROUND(G1195-E1195,0)</f>
        <v>2</v>
      </c>
      <c r="AA1195" s="30" t="n">
        <f aca="false">L1195+M1195</f>
        <v>210</v>
      </c>
      <c r="AB1195" s="30" t="n">
        <f aca="false">IFERROR(ROUND(Q1195/AA1195,2),0)</f>
        <v>85.98</v>
      </c>
      <c r="AC1195" s="30" t="str">
        <f aca="false">IF(AND(K1195="Critical",N1195="No"),"URGENT - No Bed","Normal")</f>
        <v>Normal</v>
      </c>
      <c r="AD1195" s="34" t="n">
        <f aca="false">INDEX(Lookup_Tables!$B$3:$B$12,MATCH(H1195,Lookup_Tables!$A$3:$A$12,0))</f>
        <v>3600000</v>
      </c>
      <c r="AE1195" s="30" t="str">
        <f aca="false">INDEX(Lookup_Tables!$C$3:$C$12,MATCH(H1195,Lookup_Tables!$A$3:$A$12,0))</f>
        <v>Dr. Sameer Joshi</v>
      </c>
      <c r="AF1195" s="30" t="str">
        <f aca="false">IFERROR(INDEX(Lookup_Tables!$F$16:$F$45,MATCH(I1195,Lookup_Tables!$E$16:$E$45,0)),"N/A")</f>
        <v>EMP223</v>
      </c>
      <c r="AG1195" s="30" t="n">
        <f aca="false">_xlfn.IFS(R1195="Recovered",4,R1195="Referred",3,R1195="Admitted",2,R1195="Deceased",1,TRUE(),0)</f>
        <v>3</v>
      </c>
      <c r="AH1195" s="30" t="str">
        <f aca="false">IF(T1195&gt;=4,"Satisfied",IF(T1195&gt;=3,"Neutral","Needs Improvement"))</f>
        <v>Needs Improvement</v>
      </c>
    </row>
    <row r="1196" customFormat="false" ht="15" hidden="false" customHeight="false" outlineLevel="0" collapsed="false">
      <c r="A1196" s="27" t="s">
        <v>4469</v>
      </c>
      <c r="B1196" s="27" t="s">
        <v>3674</v>
      </c>
      <c r="C1196" s="27" t="n">
        <v>59</v>
      </c>
      <c r="D1196" s="27" t="s">
        <v>121</v>
      </c>
      <c r="E1196" s="28" t="n">
        <v>45292</v>
      </c>
      <c r="F1196" s="27" t="s">
        <v>145</v>
      </c>
      <c r="G1196" s="28" t="n">
        <v>45292</v>
      </c>
      <c r="H1196" s="27" t="s">
        <v>146</v>
      </c>
      <c r="I1196" s="27" t="s">
        <v>176</v>
      </c>
      <c r="J1196" s="27" t="s">
        <v>568</v>
      </c>
      <c r="K1196" s="27" t="s">
        <v>156</v>
      </c>
      <c r="L1196" s="27" t="n">
        <v>34</v>
      </c>
      <c r="M1196" s="27" t="n">
        <v>72</v>
      </c>
      <c r="N1196" s="27" t="s">
        <v>127</v>
      </c>
      <c r="O1196" s="27" t="s">
        <v>139</v>
      </c>
      <c r="P1196" s="27" t="s">
        <v>129</v>
      </c>
      <c r="Q1196" s="29" t="n">
        <v>3603.82</v>
      </c>
      <c r="R1196" s="27" t="s">
        <v>172</v>
      </c>
      <c r="S1196" s="27" t="s">
        <v>164</v>
      </c>
      <c r="T1196" s="27" t="n">
        <v>4</v>
      </c>
      <c r="U1196" s="27" t="n">
        <f aca="false">YEAR(E1196)</f>
        <v>2024</v>
      </c>
      <c r="V1196" s="27" t="str">
        <f aca="false">TEXT(E1196,"MMM-YYYY")</f>
        <v>Jan-2024</v>
      </c>
      <c r="W1196" s="27" t="n">
        <f aca="false">MONTH(E1196)</f>
        <v>1</v>
      </c>
      <c r="X1196" s="27" t="str">
        <f aca="false">TEXT(WEEKDAY(E1196,2),"0")&amp;" - "&amp;TEXT(E1196,"dddd")</f>
        <v>1 - Monday</v>
      </c>
      <c r="Y1196" s="27" t="str">
        <f aca="false">_xlfn.IFS(C1196&lt;18,"Child (0-17)",C1196&lt;40,"Young Adult (18-39)",C1196&lt;60,"Adult (40-59)",TRUE(),"Senior (60+)")</f>
        <v>Adult (40-59)</v>
      </c>
      <c r="Z1196" s="27" t="n">
        <f aca="false">ROUND(G1196-E1196,0)</f>
        <v>0</v>
      </c>
      <c r="AA1196" s="27" t="n">
        <f aca="false">L1196+M1196</f>
        <v>106</v>
      </c>
      <c r="AB1196" s="27" t="n">
        <f aca="false">IFERROR(ROUND(Q1196/AA1196,2),0)</f>
        <v>34</v>
      </c>
      <c r="AC1196" s="27" t="str">
        <f aca="false">IF(AND(K1196="Critical",N1196="No"),"URGENT - No Bed","Normal")</f>
        <v>Normal</v>
      </c>
      <c r="AD1196" s="33" t="n">
        <f aca="false">INDEX(Lookup_Tables!$B$3:$B$12,MATCH(H1196,Lookup_Tables!$A$3:$A$12,0))</f>
        <v>2700000</v>
      </c>
      <c r="AE1196" s="27" t="str">
        <f aca="false">INDEX(Lookup_Tables!$C$3:$C$12,MATCH(H1196,Lookup_Tables!$A$3:$A$12,0))</f>
        <v>Dr. Vikram Singh</v>
      </c>
      <c r="AF1196" s="27" t="str">
        <f aca="false">IFERROR(INDEX(Lookup_Tables!$F$16:$F$45,MATCH(I1196,Lookup_Tables!$E$16:$E$45,0)),"N/A")</f>
        <v>EMP227</v>
      </c>
      <c r="AG1196" s="27" t="n">
        <f aca="false">_xlfn.IFS(R1196="Recovered",4,R1196="Referred",3,R1196="Admitted",2,R1196="Deceased",1,TRUE(),0)</f>
        <v>2</v>
      </c>
      <c r="AH1196" s="27" t="str">
        <f aca="false">IF(T1196&gt;=4,"Satisfied",IF(T1196&gt;=3,"Neutral","Needs Improvement"))</f>
        <v>Satisfied</v>
      </c>
    </row>
    <row r="1197" customFormat="false" ht="15" hidden="false" customHeight="false" outlineLevel="0" collapsed="false">
      <c r="A1197" s="30" t="s">
        <v>2225</v>
      </c>
      <c r="B1197" s="30" t="s">
        <v>2226</v>
      </c>
      <c r="C1197" s="30" t="n">
        <v>5</v>
      </c>
      <c r="D1197" s="30" t="s">
        <v>181</v>
      </c>
      <c r="E1197" s="31" t="n">
        <v>45413</v>
      </c>
      <c r="F1197" s="30" t="s">
        <v>438</v>
      </c>
      <c r="G1197" s="31" t="n">
        <v>45414</v>
      </c>
      <c r="H1197" s="30" t="s">
        <v>123</v>
      </c>
      <c r="I1197" s="30" t="s">
        <v>124</v>
      </c>
      <c r="J1197" s="30" t="s">
        <v>418</v>
      </c>
      <c r="K1197" s="30" t="s">
        <v>126</v>
      </c>
      <c r="L1197" s="30" t="n">
        <v>18</v>
      </c>
      <c r="M1197" s="30" t="n">
        <v>50</v>
      </c>
      <c r="N1197" s="30" t="s">
        <v>186</v>
      </c>
      <c r="O1197" s="30" t="s">
        <v>171</v>
      </c>
      <c r="P1197" s="30" t="s">
        <v>129</v>
      </c>
      <c r="Q1197" s="32" t="n">
        <v>6453.65</v>
      </c>
      <c r="R1197" s="30" t="s">
        <v>268</v>
      </c>
      <c r="S1197" s="30" t="s">
        <v>197</v>
      </c>
      <c r="T1197" s="30" t="n">
        <v>2</v>
      </c>
      <c r="U1197" s="30" t="n">
        <f aca="false">YEAR(E1197)</f>
        <v>2024</v>
      </c>
      <c r="V1197" s="30" t="str">
        <f aca="false">TEXT(E1197,"MMM-YYYY")</f>
        <v>May-2024</v>
      </c>
      <c r="W1197" s="30" t="n">
        <f aca="false">MONTH(E1197)</f>
        <v>5</v>
      </c>
      <c r="X1197" s="30" t="str">
        <f aca="false">TEXT(WEEKDAY(E1197,2),"0")&amp;" - "&amp;TEXT(E1197,"dddd")</f>
        <v>3 - Wednesday</v>
      </c>
      <c r="Y1197" s="30" t="str">
        <f aca="false">_xlfn.IFS(C1197&lt;18,"Child (0-17)",C1197&lt;40,"Young Adult (18-39)",C1197&lt;60,"Adult (40-59)",TRUE(),"Senior (60+)")</f>
        <v>Child (0-17)</v>
      </c>
      <c r="Z1197" s="30" t="n">
        <f aca="false">ROUND(G1197-E1197,0)</f>
        <v>1</v>
      </c>
      <c r="AA1197" s="30" t="n">
        <f aca="false">L1197+M1197</f>
        <v>68</v>
      </c>
      <c r="AB1197" s="30" t="n">
        <f aca="false">IFERROR(ROUND(Q1197/AA1197,2),0)</f>
        <v>94.91</v>
      </c>
      <c r="AC1197" s="30" t="str">
        <f aca="false">IF(AND(K1197="Critical",N1197="No"),"URGENT - No Bed","Normal")</f>
        <v>Normal</v>
      </c>
      <c r="AD1197" s="34" t="n">
        <f aca="false">INDEX(Lookup_Tables!$B$3:$B$12,MATCH(H1197,Lookup_Tables!$A$3:$A$12,0))</f>
        <v>2200000</v>
      </c>
      <c r="AE1197" s="30" t="str">
        <f aca="false">INDEX(Lookup_Tables!$C$3:$C$12,MATCH(H1197,Lookup_Tables!$A$3:$A$12,0))</f>
        <v>Dr. Rohan Das</v>
      </c>
      <c r="AF1197" s="30" t="str">
        <f aca="false">IFERROR(INDEX(Lookup_Tables!$F$16:$F$45,MATCH(I1197,Lookup_Tables!$E$16:$E$45,0)),"N/A")</f>
        <v>EMP205</v>
      </c>
      <c r="AG1197" s="30" t="n">
        <f aca="false">_xlfn.IFS(R1197="Recovered",4,R1197="Referred",3,R1197="Admitted",2,R1197="Deceased",1,TRUE(),0)</f>
        <v>3</v>
      </c>
      <c r="AH1197" s="30" t="str">
        <f aca="false">IF(T1197&gt;=4,"Satisfied",IF(T1197&gt;=3,"Neutral","Needs Improvement"))</f>
        <v>Needs Improvement</v>
      </c>
    </row>
    <row r="1198" customFormat="false" ht="15" hidden="false" customHeight="false" outlineLevel="0" collapsed="false">
      <c r="A1198" s="27" t="s">
        <v>6116</v>
      </c>
      <c r="B1198" s="27" t="s">
        <v>1430</v>
      </c>
      <c r="C1198" s="27" t="n">
        <v>12</v>
      </c>
      <c r="D1198" s="27" t="s">
        <v>181</v>
      </c>
      <c r="E1198" s="28" t="n">
        <v>45475</v>
      </c>
      <c r="F1198" s="27" t="s">
        <v>465</v>
      </c>
      <c r="G1198" s="28" t="n">
        <v>45476</v>
      </c>
      <c r="H1198" s="27" t="s">
        <v>236</v>
      </c>
      <c r="I1198" s="27" t="s">
        <v>323</v>
      </c>
      <c r="J1198" s="27" t="s">
        <v>455</v>
      </c>
      <c r="K1198" s="27" t="s">
        <v>156</v>
      </c>
      <c r="L1198" s="27" t="n">
        <v>57</v>
      </c>
      <c r="M1198" s="27" t="n">
        <v>84</v>
      </c>
      <c r="N1198" s="27" t="s">
        <v>127</v>
      </c>
      <c r="O1198" s="27" t="s">
        <v>128</v>
      </c>
      <c r="P1198" s="27" t="s">
        <v>129</v>
      </c>
      <c r="Q1198" s="29" t="n">
        <v>4398.96</v>
      </c>
      <c r="R1198" s="27" t="s">
        <v>130</v>
      </c>
      <c r="S1198" s="27" t="s">
        <v>335</v>
      </c>
      <c r="T1198" s="27" t="n">
        <v>3</v>
      </c>
      <c r="U1198" s="27" t="n">
        <f aca="false">YEAR(E1198)</f>
        <v>2024</v>
      </c>
      <c r="V1198" s="27" t="str">
        <f aca="false">TEXT(E1198,"MMM-YYYY")</f>
        <v>Jul-2024</v>
      </c>
      <c r="W1198" s="27" t="n">
        <f aca="false">MONTH(E1198)</f>
        <v>7</v>
      </c>
      <c r="X1198" s="27" t="str">
        <f aca="false">TEXT(WEEKDAY(E1198,2),"0")&amp;" - "&amp;TEXT(E1198,"dddd")</f>
        <v>2 - Tuesday</v>
      </c>
      <c r="Y1198" s="27" t="str">
        <f aca="false">_xlfn.IFS(C1198&lt;18,"Child (0-17)",C1198&lt;40,"Young Adult (18-39)",C1198&lt;60,"Adult (40-59)",TRUE(),"Senior (60+)")</f>
        <v>Child (0-17)</v>
      </c>
      <c r="Z1198" s="27" t="n">
        <f aca="false">ROUND(G1198-E1198,0)</f>
        <v>1</v>
      </c>
      <c r="AA1198" s="27" t="n">
        <f aca="false">L1198+M1198</f>
        <v>141</v>
      </c>
      <c r="AB1198" s="27" t="n">
        <f aca="false">IFERROR(ROUND(Q1198/AA1198,2),0)</f>
        <v>31.2</v>
      </c>
      <c r="AC1198" s="27" t="str">
        <f aca="false">IF(AND(K1198="Critical",N1198="No"),"URGENT - No Bed","Normal")</f>
        <v>Normal</v>
      </c>
      <c r="AD1198" s="33" t="n">
        <f aca="false">INDEX(Lookup_Tables!$B$3:$B$12,MATCH(H1198,Lookup_Tables!$A$3:$A$12,0))</f>
        <v>3900000</v>
      </c>
      <c r="AE1198" s="27" t="str">
        <f aca="false">INDEX(Lookup_Tables!$C$3:$C$12,MATCH(H1198,Lookup_Tables!$A$3:$A$12,0))</f>
        <v>Dr. Rina Mehta</v>
      </c>
      <c r="AF1198" s="27" t="str">
        <f aca="false">IFERROR(INDEX(Lookup_Tables!$F$16:$F$45,MATCH(I1198,Lookup_Tables!$E$16:$E$45,0)),"N/A")</f>
        <v>EMP216</v>
      </c>
      <c r="AG1198" s="27" t="n">
        <f aca="false">_xlfn.IFS(R1198="Recovered",4,R1198="Referred",3,R1198="Admitted",2,R1198="Deceased",1,TRUE(),0)</f>
        <v>4</v>
      </c>
      <c r="AH1198" s="27" t="str">
        <f aca="false">IF(T1198&gt;=4,"Satisfied",IF(T1198&gt;=3,"Neutral","Needs Improvement"))</f>
        <v>Neutral</v>
      </c>
    </row>
    <row r="1199" customFormat="false" ht="15" hidden="false" customHeight="false" outlineLevel="0" collapsed="false">
      <c r="A1199" s="30" t="s">
        <v>6095</v>
      </c>
      <c r="B1199" s="30" t="s">
        <v>4849</v>
      </c>
      <c r="C1199" s="30" t="n">
        <v>40</v>
      </c>
      <c r="D1199" s="30" t="s">
        <v>181</v>
      </c>
      <c r="E1199" s="31" t="n">
        <v>45352</v>
      </c>
      <c r="F1199" s="30" t="s">
        <v>435</v>
      </c>
      <c r="G1199" s="31" t="n">
        <v>45352</v>
      </c>
      <c r="H1199" s="30" t="s">
        <v>161</v>
      </c>
      <c r="I1199" s="30" t="s">
        <v>162</v>
      </c>
      <c r="J1199" s="30" t="s">
        <v>426</v>
      </c>
      <c r="K1199" s="30" t="s">
        <v>156</v>
      </c>
      <c r="L1199" s="30" t="n">
        <v>55</v>
      </c>
      <c r="M1199" s="30" t="n">
        <v>78</v>
      </c>
      <c r="N1199" s="30" t="s">
        <v>186</v>
      </c>
      <c r="O1199" s="30" t="s">
        <v>139</v>
      </c>
      <c r="P1199" s="30" t="s">
        <v>187</v>
      </c>
      <c r="Q1199" s="32" t="n">
        <v>3265.21</v>
      </c>
      <c r="R1199" s="30" t="s">
        <v>130</v>
      </c>
      <c r="S1199" s="30" t="s">
        <v>223</v>
      </c>
      <c r="T1199" s="30" t="n">
        <v>3</v>
      </c>
      <c r="U1199" s="30" t="n">
        <f aca="false">YEAR(E1199)</f>
        <v>2024</v>
      </c>
      <c r="V1199" s="30" t="str">
        <f aca="false">TEXT(E1199,"MMM-YYYY")</f>
        <v>Mar-2024</v>
      </c>
      <c r="W1199" s="30" t="n">
        <f aca="false">MONTH(E1199)</f>
        <v>3</v>
      </c>
      <c r="X1199" s="30" t="str">
        <f aca="false">TEXT(WEEKDAY(E1199,2),"0")&amp;" - "&amp;TEXT(E1199,"dddd")</f>
        <v>5 - Friday</v>
      </c>
      <c r="Y1199" s="30" t="str">
        <f aca="false">_xlfn.IFS(C1199&lt;18,"Child (0-17)",C1199&lt;40,"Young Adult (18-39)",C1199&lt;60,"Adult (40-59)",TRUE(),"Senior (60+)")</f>
        <v>Adult (40-59)</v>
      </c>
      <c r="Z1199" s="30" t="n">
        <f aca="false">ROUND(G1199-E1199,0)</f>
        <v>0</v>
      </c>
      <c r="AA1199" s="30" t="n">
        <f aca="false">L1199+M1199</f>
        <v>133</v>
      </c>
      <c r="AB1199" s="30" t="n">
        <f aca="false">IFERROR(ROUND(Q1199/AA1199,2),0)</f>
        <v>24.55</v>
      </c>
      <c r="AC1199" s="30" t="str">
        <f aca="false">IF(AND(K1199="Critical",N1199="No"),"URGENT - No Bed","Normal")</f>
        <v>Normal</v>
      </c>
      <c r="AD1199" s="34" t="n">
        <f aca="false">INDEX(Lookup_Tables!$B$3:$B$12,MATCH(H1199,Lookup_Tables!$A$3:$A$12,0))</f>
        <v>3600000</v>
      </c>
      <c r="AE1199" s="30" t="str">
        <f aca="false">INDEX(Lookup_Tables!$C$3:$C$12,MATCH(H1199,Lookup_Tables!$A$3:$A$12,0))</f>
        <v>Dr. Sameer Joshi</v>
      </c>
      <c r="AF1199" s="30" t="str">
        <f aca="false">IFERROR(INDEX(Lookup_Tables!$F$16:$F$45,MATCH(I1199,Lookup_Tables!$E$16:$E$45,0)),"N/A")</f>
        <v>EMP222</v>
      </c>
      <c r="AG1199" s="30" t="n">
        <f aca="false">_xlfn.IFS(R1199="Recovered",4,R1199="Referred",3,R1199="Admitted",2,R1199="Deceased",1,TRUE(),0)</f>
        <v>4</v>
      </c>
      <c r="AH1199" s="30" t="str">
        <f aca="false">IF(T1199&gt;=4,"Satisfied",IF(T1199&gt;=3,"Neutral","Needs Improvement"))</f>
        <v>Neutral</v>
      </c>
    </row>
    <row r="1200" customFormat="false" ht="15" hidden="false" customHeight="false" outlineLevel="0" collapsed="false">
      <c r="A1200" s="27" t="s">
        <v>2513</v>
      </c>
      <c r="B1200" s="27" t="s">
        <v>632</v>
      </c>
      <c r="C1200" s="27" t="n">
        <v>23</v>
      </c>
      <c r="D1200" s="27" t="s">
        <v>181</v>
      </c>
      <c r="E1200" s="28" t="n">
        <v>45596</v>
      </c>
      <c r="F1200" s="27" t="s">
        <v>1674</v>
      </c>
      <c r="G1200" s="28" t="n">
        <v>45597</v>
      </c>
      <c r="H1200" s="27" t="s">
        <v>123</v>
      </c>
      <c r="I1200" s="27" t="s">
        <v>155</v>
      </c>
      <c r="J1200" s="27" t="s">
        <v>508</v>
      </c>
      <c r="K1200" s="27" t="s">
        <v>138</v>
      </c>
      <c r="L1200" s="27" t="n">
        <v>71</v>
      </c>
      <c r="M1200" s="27" t="n">
        <v>41</v>
      </c>
      <c r="N1200" s="27" t="s">
        <v>127</v>
      </c>
      <c r="O1200" s="27" t="s">
        <v>128</v>
      </c>
      <c r="P1200" s="27" t="s">
        <v>187</v>
      </c>
      <c r="Q1200" s="29" t="n">
        <v>1670.66</v>
      </c>
      <c r="R1200" s="27" t="s">
        <v>130</v>
      </c>
      <c r="S1200" s="27" t="s">
        <v>192</v>
      </c>
      <c r="T1200" s="27" t="n">
        <v>3</v>
      </c>
      <c r="U1200" s="27" t="n">
        <f aca="false">YEAR(E1200)</f>
        <v>2024</v>
      </c>
      <c r="V1200" s="27" t="str">
        <f aca="false">TEXT(E1200,"MMM-YYYY")</f>
        <v>Oct-2024</v>
      </c>
      <c r="W1200" s="27" t="n">
        <f aca="false">MONTH(E1200)</f>
        <v>10</v>
      </c>
      <c r="X1200" s="27" t="str">
        <f aca="false">TEXT(WEEKDAY(E1200,2),"0")&amp;" - "&amp;TEXT(E1200,"dddd")</f>
        <v>4 - Thursday</v>
      </c>
      <c r="Y1200" s="27" t="str">
        <f aca="false">_xlfn.IFS(C1200&lt;18,"Child (0-17)",C1200&lt;40,"Young Adult (18-39)",C1200&lt;60,"Adult (40-59)",TRUE(),"Senior (60+)")</f>
        <v>Young Adult (18-39)</v>
      </c>
      <c r="Z1200" s="27" t="n">
        <f aca="false">ROUND(G1200-E1200,0)</f>
        <v>1</v>
      </c>
      <c r="AA1200" s="27" t="n">
        <f aca="false">L1200+M1200</f>
        <v>112</v>
      </c>
      <c r="AB1200" s="27" t="n">
        <f aca="false">IFERROR(ROUND(Q1200/AA1200,2),0)</f>
        <v>14.92</v>
      </c>
      <c r="AC1200" s="27" t="str">
        <f aca="false">IF(AND(K1200="Critical",N1200="No"),"URGENT - No Bed","Normal")</f>
        <v>Normal</v>
      </c>
      <c r="AD1200" s="33" t="n">
        <f aca="false">INDEX(Lookup_Tables!$B$3:$B$12,MATCH(H1200,Lookup_Tables!$A$3:$A$12,0))</f>
        <v>2200000</v>
      </c>
      <c r="AE1200" s="27" t="str">
        <f aca="false">INDEX(Lookup_Tables!$C$3:$C$12,MATCH(H1200,Lookup_Tables!$A$3:$A$12,0))</f>
        <v>Dr. Rohan Das</v>
      </c>
      <c r="AF1200" s="27" t="str">
        <f aca="false">IFERROR(INDEX(Lookup_Tables!$F$16:$F$45,MATCH(I1200,Lookup_Tables!$E$16:$E$45,0)),"N/A")</f>
        <v>EMP203</v>
      </c>
      <c r="AG1200" s="27" t="n">
        <f aca="false">_xlfn.IFS(R1200="Recovered",4,R1200="Referred",3,R1200="Admitted",2,R1200="Deceased",1,TRUE(),0)</f>
        <v>4</v>
      </c>
      <c r="AH1200" s="27" t="str">
        <f aca="false">IF(T1200&gt;=4,"Satisfied",IF(T1200&gt;=3,"Neutral","Needs Improvement"))</f>
        <v>Neutral</v>
      </c>
    </row>
    <row r="1201" customFormat="false" ht="15" hidden="false" customHeight="false" outlineLevel="0" collapsed="false">
      <c r="A1201" s="30" t="s">
        <v>6870</v>
      </c>
      <c r="B1201" s="30" t="s">
        <v>3719</v>
      </c>
      <c r="C1201" s="30" t="n">
        <v>46</v>
      </c>
      <c r="D1201" s="30" t="s">
        <v>121</v>
      </c>
      <c r="E1201" s="31" t="n">
        <v>45604</v>
      </c>
      <c r="F1201" s="30" t="s">
        <v>546</v>
      </c>
      <c r="G1201" s="31" t="n">
        <v>45605</v>
      </c>
      <c r="H1201" s="30" t="s">
        <v>123</v>
      </c>
      <c r="I1201" s="30" t="s">
        <v>124</v>
      </c>
      <c r="J1201" s="30" t="s">
        <v>305</v>
      </c>
      <c r="K1201" s="30" t="s">
        <v>138</v>
      </c>
      <c r="L1201" s="30" t="n">
        <v>43</v>
      </c>
      <c r="M1201" s="30" t="n">
        <v>18</v>
      </c>
      <c r="N1201" s="30" t="s">
        <v>127</v>
      </c>
      <c r="O1201" s="30" t="s">
        <v>139</v>
      </c>
      <c r="P1201" s="30" t="s">
        <v>140</v>
      </c>
      <c r="Q1201" s="32" t="n">
        <v>2433.74</v>
      </c>
      <c r="R1201" s="30" t="s">
        <v>130</v>
      </c>
      <c r="S1201" s="30" t="s">
        <v>223</v>
      </c>
      <c r="T1201" s="30" t="n">
        <v>4</v>
      </c>
      <c r="U1201" s="30" t="n">
        <f aca="false">YEAR(E1201)</f>
        <v>2024</v>
      </c>
      <c r="V1201" s="30" t="str">
        <f aca="false">TEXT(E1201,"MMM-YYYY")</f>
        <v>Nov-2024</v>
      </c>
      <c r="W1201" s="30" t="n">
        <f aca="false">MONTH(E1201)</f>
        <v>11</v>
      </c>
      <c r="X1201" s="30" t="str">
        <f aca="false">TEXT(WEEKDAY(E1201,2),"0")&amp;" - "&amp;TEXT(E1201,"dddd")</f>
        <v>5 - Friday</v>
      </c>
      <c r="Y1201" s="30" t="str">
        <f aca="false">_xlfn.IFS(C1201&lt;18,"Child (0-17)",C1201&lt;40,"Young Adult (18-39)",C1201&lt;60,"Adult (40-59)",TRUE(),"Senior (60+)")</f>
        <v>Adult (40-59)</v>
      </c>
      <c r="Z1201" s="30" t="n">
        <f aca="false">ROUND(G1201-E1201,0)</f>
        <v>1</v>
      </c>
      <c r="AA1201" s="30" t="n">
        <f aca="false">L1201+M1201</f>
        <v>61</v>
      </c>
      <c r="AB1201" s="30" t="n">
        <f aca="false">IFERROR(ROUND(Q1201/AA1201,2),0)</f>
        <v>39.9</v>
      </c>
      <c r="AC1201" s="30" t="str">
        <f aca="false">IF(AND(K1201="Critical",N1201="No"),"URGENT - No Bed","Normal")</f>
        <v>Normal</v>
      </c>
      <c r="AD1201" s="34" t="n">
        <f aca="false">INDEX(Lookup_Tables!$B$3:$B$12,MATCH(H1201,Lookup_Tables!$A$3:$A$12,0))</f>
        <v>2200000</v>
      </c>
      <c r="AE1201" s="30" t="str">
        <f aca="false">INDEX(Lookup_Tables!$C$3:$C$12,MATCH(H1201,Lookup_Tables!$A$3:$A$12,0))</f>
        <v>Dr. Rohan Das</v>
      </c>
      <c r="AF1201" s="30" t="str">
        <f aca="false">IFERROR(INDEX(Lookup_Tables!$F$16:$F$45,MATCH(I1201,Lookup_Tables!$E$16:$E$45,0)),"N/A")</f>
        <v>EMP205</v>
      </c>
      <c r="AG1201" s="30" t="n">
        <f aca="false">_xlfn.IFS(R1201="Recovered",4,R1201="Referred",3,R1201="Admitted",2,R1201="Deceased",1,TRUE(),0)</f>
        <v>4</v>
      </c>
      <c r="AH1201" s="30" t="str">
        <f aca="false">IF(T1201&gt;=4,"Satisfied",IF(T1201&gt;=3,"Neutral","Needs Improvement"))</f>
        <v>Satisfied</v>
      </c>
    </row>
    <row r="1202" customFormat="false" ht="15" hidden="false" customHeight="false" outlineLevel="0" collapsed="false">
      <c r="A1202" s="27" t="s">
        <v>3941</v>
      </c>
      <c r="B1202" s="27" t="s">
        <v>3942</v>
      </c>
      <c r="C1202" s="27" t="n">
        <v>27</v>
      </c>
      <c r="D1202" s="27" t="s">
        <v>181</v>
      </c>
      <c r="E1202" s="28" t="n">
        <v>45547</v>
      </c>
      <c r="F1202" s="27" t="s">
        <v>890</v>
      </c>
      <c r="G1202" s="28" t="n">
        <v>45548</v>
      </c>
      <c r="H1202" s="27" t="s">
        <v>242</v>
      </c>
      <c r="I1202" s="27" t="s">
        <v>243</v>
      </c>
      <c r="J1202" s="27" t="s">
        <v>363</v>
      </c>
      <c r="K1202" s="27" t="s">
        <v>138</v>
      </c>
      <c r="L1202" s="27" t="n">
        <v>67</v>
      </c>
      <c r="M1202" s="27" t="n">
        <v>34</v>
      </c>
      <c r="N1202" s="27" t="s">
        <v>127</v>
      </c>
      <c r="O1202" s="27" t="s">
        <v>139</v>
      </c>
      <c r="P1202" s="27" t="s">
        <v>140</v>
      </c>
      <c r="Q1202" s="29" t="n">
        <v>1002.78</v>
      </c>
      <c r="R1202" s="27" t="s">
        <v>130</v>
      </c>
      <c r="S1202" s="27" t="s">
        <v>178</v>
      </c>
      <c r="T1202" s="27" t="n">
        <v>4</v>
      </c>
      <c r="U1202" s="27" t="n">
        <f aca="false">YEAR(E1202)</f>
        <v>2024</v>
      </c>
      <c r="V1202" s="27" t="str">
        <f aca="false">TEXT(E1202,"MMM-YYYY")</f>
        <v>Sep-2024</v>
      </c>
      <c r="W1202" s="27" t="n">
        <f aca="false">MONTH(E1202)</f>
        <v>9</v>
      </c>
      <c r="X1202" s="27" t="str">
        <f aca="false">TEXT(WEEKDAY(E1202,2),"0")&amp;" - "&amp;TEXT(E1202,"dddd")</f>
        <v>4 - Thursday</v>
      </c>
      <c r="Y1202" s="27" t="str">
        <f aca="false">_xlfn.IFS(C1202&lt;18,"Child (0-17)",C1202&lt;40,"Young Adult (18-39)",C1202&lt;60,"Adult (40-59)",TRUE(),"Senior (60+)")</f>
        <v>Young Adult (18-39)</v>
      </c>
      <c r="Z1202" s="27" t="n">
        <f aca="false">ROUND(G1202-E1202,0)</f>
        <v>1</v>
      </c>
      <c r="AA1202" s="27" t="n">
        <f aca="false">L1202+M1202</f>
        <v>101</v>
      </c>
      <c r="AB1202" s="27" t="n">
        <f aca="false">IFERROR(ROUND(Q1202/AA1202,2),0)</f>
        <v>9.93</v>
      </c>
      <c r="AC1202" s="27" t="str">
        <f aca="false">IF(AND(K1202="Critical",N1202="No"),"URGENT - No Bed","Normal")</f>
        <v>Normal</v>
      </c>
      <c r="AD1202" s="33" t="n">
        <f aca="false">INDEX(Lookup_Tables!$B$3:$B$12,MATCH(H1202,Lookup_Tables!$A$3:$A$12,0))</f>
        <v>3000000</v>
      </c>
      <c r="AE1202" s="27" t="str">
        <f aca="false">INDEX(Lookup_Tables!$C$3:$C$12,MATCH(H1202,Lookup_Tables!$A$3:$A$12,0))</f>
        <v>Dr. Pooja Iyer</v>
      </c>
      <c r="AF1202" s="27" t="str">
        <f aca="false">IFERROR(INDEX(Lookup_Tables!$F$16:$F$45,MATCH(I1202,Lookup_Tables!$E$16:$E$45,0)),"N/A")</f>
        <v>EMP214</v>
      </c>
      <c r="AG1202" s="27" t="n">
        <f aca="false">_xlfn.IFS(R1202="Recovered",4,R1202="Referred",3,R1202="Admitted",2,R1202="Deceased",1,TRUE(),0)</f>
        <v>4</v>
      </c>
      <c r="AH1202" s="27" t="str">
        <f aca="false">IF(T1202&gt;=4,"Satisfied",IF(T1202&gt;=3,"Neutral","Needs Improvement"))</f>
        <v>Satisfied</v>
      </c>
    </row>
    <row r="1203" customFormat="false" ht="15" hidden="false" customHeight="false" outlineLevel="0" collapsed="false">
      <c r="A1203" s="30" t="s">
        <v>1493</v>
      </c>
      <c r="B1203" s="30" t="s">
        <v>1494</v>
      </c>
      <c r="C1203" s="30" t="n">
        <v>31</v>
      </c>
      <c r="D1203" s="30" t="s">
        <v>181</v>
      </c>
      <c r="E1203" s="31" t="n">
        <v>45542</v>
      </c>
      <c r="F1203" s="30" t="s">
        <v>257</v>
      </c>
      <c r="G1203" s="31" t="n">
        <v>45543</v>
      </c>
      <c r="H1203" s="30" t="s">
        <v>206</v>
      </c>
      <c r="I1203" s="30" t="s">
        <v>207</v>
      </c>
      <c r="J1203" s="30" t="s">
        <v>208</v>
      </c>
      <c r="K1203" s="30" t="s">
        <v>138</v>
      </c>
      <c r="L1203" s="30" t="n">
        <v>41</v>
      </c>
      <c r="M1203" s="30" t="n">
        <v>37</v>
      </c>
      <c r="N1203" s="30" t="s">
        <v>127</v>
      </c>
      <c r="O1203" s="30" t="s">
        <v>149</v>
      </c>
      <c r="P1203" s="30" t="s">
        <v>187</v>
      </c>
      <c r="Q1203" s="32" t="n">
        <v>861.65</v>
      </c>
      <c r="R1203" s="30" t="s">
        <v>130</v>
      </c>
      <c r="S1203" s="30" t="s">
        <v>192</v>
      </c>
      <c r="T1203" s="30" t="n">
        <v>4</v>
      </c>
      <c r="U1203" s="30" t="n">
        <f aca="false">YEAR(E1203)</f>
        <v>2024</v>
      </c>
      <c r="V1203" s="30" t="str">
        <f aca="false">TEXT(E1203,"MMM-YYYY")</f>
        <v>Sep-2024</v>
      </c>
      <c r="W1203" s="30" t="n">
        <f aca="false">MONTH(E1203)</f>
        <v>9</v>
      </c>
      <c r="X1203" s="30" t="str">
        <f aca="false">TEXT(WEEKDAY(E1203,2),"0")&amp;" - "&amp;TEXT(E1203,"dddd")</f>
        <v>6 - Saturday</v>
      </c>
      <c r="Y1203" s="30" t="str">
        <f aca="false">_xlfn.IFS(C1203&lt;18,"Child (0-17)",C1203&lt;40,"Young Adult (18-39)",C1203&lt;60,"Adult (40-59)",TRUE(),"Senior (60+)")</f>
        <v>Young Adult (18-39)</v>
      </c>
      <c r="Z1203" s="30" t="n">
        <f aca="false">ROUND(G1203-E1203,0)</f>
        <v>1</v>
      </c>
      <c r="AA1203" s="30" t="n">
        <f aca="false">L1203+M1203</f>
        <v>78</v>
      </c>
      <c r="AB1203" s="30" t="n">
        <f aca="false">IFERROR(ROUND(Q1203/AA1203,2),0)</f>
        <v>11.05</v>
      </c>
      <c r="AC1203" s="30" t="str">
        <f aca="false">IF(AND(K1203="Critical",N1203="No"),"URGENT - No Bed","Normal")</f>
        <v>Normal</v>
      </c>
      <c r="AD1203" s="34" t="n">
        <f aca="false">INDEX(Lookup_Tables!$B$3:$B$12,MATCH(H1203,Lookup_Tables!$A$3:$A$12,0))</f>
        <v>2800000</v>
      </c>
      <c r="AE1203" s="30" t="str">
        <f aca="false">INDEX(Lookup_Tables!$C$3:$C$12,MATCH(H1203,Lookup_Tables!$A$3:$A$12,0))</f>
        <v>Dr. Suresh Nair</v>
      </c>
      <c r="AF1203" s="30" t="str">
        <f aca="false">IFERROR(INDEX(Lookup_Tables!$F$16:$F$45,MATCH(I1203,Lookup_Tables!$E$16:$E$45,0)),"N/A")</f>
        <v>EMP209</v>
      </c>
      <c r="AG1203" s="30" t="n">
        <f aca="false">_xlfn.IFS(R1203="Recovered",4,R1203="Referred",3,R1203="Admitted",2,R1203="Deceased",1,TRUE(),0)</f>
        <v>4</v>
      </c>
      <c r="AH1203" s="30" t="str">
        <f aca="false">IF(T1203&gt;=4,"Satisfied",IF(T1203&gt;=3,"Neutral","Needs Improvement"))</f>
        <v>Satisfied</v>
      </c>
    </row>
    <row r="1204" customFormat="false" ht="15" hidden="false" customHeight="false" outlineLevel="0" collapsed="false">
      <c r="A1204" s="27" t="s">
        <v>6354</v>
      </c>
      <c r="B1204" s="27" t="s">
        <v>1324</v>
      </c>
      <c r="C1204" s="27" t="n">
        <v>75</v>
      </c>
      <c r="D1204" s="27" t="s">
        <v>121</v>
      </c>
      <c r="E1204" s="28" t="n">
        <v>45326</v>
      </c>
      <c r="F1204" s="27" t="s">
        <v>293</v>
      </c>
      <c r="G1204" s="28" t="n">
        <v>45338</v>
      </c>
      <c r="H1204" s="27" t="s">
        <v>183</v>
      </c>
      <c r="I1204" s="27" t="s">
        <v>184</v>
      </c>
      <c r="J1204" s="27" t="s">
        <v>185</v>
      </c>
      <c r="K1204" s="27" t="s">
        <v>202</v>
      </c>
      <c r="L1204" s="27" t="n">
        <v>15</v>
      </c>
      <c r="M1204" s="27" t="n">
        <v>100</v>
      </c>
      <c r="N1204" s="27" t="s">
        <v>186</v>
      </c>
      <c r="O1204" s="27" t="s">
        <v>128</v>
      </c>
      <c r="P1204" s="27" t="s">
        <v>140</v>
      </c>
      <c r="Q1204" s="29" t="n">
        <v>17234.97</v>
      </c>
      <c r="R1204" s="27" t="s">
        <v>172</v>
      </c>
      <c r="S1204" s="27" t="s">
        <v>151</v>
      </c>
      <c r="T1204" s="27" t="n">
        <v>4</v>
      </c>
      <c r="U1204" s="27" t="n">
        <f aca="false">YEAR(E1204)</f>
        <v>2024</v>
      </c>
      <c r="V1204" s="27" t="str">
        <f aca="false">TEXT(E1204,"MMM-YYYY")</f>
        <v>Feb-2024</v>
      </c>
      <c r="W1204" s="27" t="n">
        <f aca="false">MONTH(E1204)</f>
        <v>2</v>
      </c>
      <c r="X1204" s="27" t="str">
        <f aca="false">TEXT(WEEKDAY(E1204,2),"0")&amp;" - "&amp;TEXT(E1204,"dddd")</f>
        <v>7 - Sunday</v>
      </c>
      <c r="Y1204" s="27" t="str">
        <f aca="false">_xlfn.IFS(C1204&lt;18,"Child (0-17)",C1204&lt;40,"Young Adult (18-39)",C1204&lt;60,"Adult (40-59)",TRUE(),"Senior (60+)")</f>
        <v>Senior (60+)</v>
      </c>
      <c r="Z1204" s="27" t="n">
        <f aca="false">ROUND(G1204-E1204,0)</f>
        <v>12</v>
      </c>
      <c r="AA1204" s="27" t="n">
        <f aca="false">L1204+M1204</f>
        <v>115</v>
      </c>
      <c r="AB1204" s="27" t="n">
        <f aca="false">IFERROR(ROUND(Q1204/AA1204,2),0)</f>
        <v>149.87</v>
      </c>
      <c r="AC1204" s="27" t="str">
        <f aca="false">IF(AND(K1204="Critical",N1204="No"),"URGENT - No Bed","Normal")</f>
        <v>Normal</v>
      </c>
      <c r="AD1204" s="33" t="n">
        <f aca="false">INDEX(Lookup_Tables!$B$3:$B$12,MATCH(H1204,Lookup_Tables!$A$3:$A$12,0))</f>
        <v>3100000</v>
      </c>
      <c r="AE1204" s="27" t="str">
        <f aca="false">INDEX(Lookup_Tables!$C$3:$C$12,MATCH(H1204,Lookup_Tables!$A$3:$A$12,0))</f>
        <v>Dr. Kavita Rao</v>
      </c>
      <c r="AF1204" s="27" t="str">
        <f aca="false">IFERROR(INDEX(Lookup_Tables!$F$16:$F$45,MATCH(I1204,Lookup_Tables!$E$16:$E$45,0)),"N/A")</f>
        <v>EMP226</v>
      </c>
      <c r="AG1204" s="27" t="n">
        <f aca="false">_xlfn.IFS(R1204="Recovered",4,R1204="Referred",3,R1204="Admitted",2,R1204="Deceased",1,TRUE(),0)</f>
        <v>2</v>
      </c>
      <c r="AH1204" s="27" t="str">
        <f aca="false">IF(T1204&gt;=4,"Satisfied",IF(T1204&gt;=3,"Neutral","Needs Improvement"))</f>
        <v>Satisfied</v>
      </c>
    </row>
    <row r="1205" customFormat="false" ht="15" hidden="false" customHeight="false" outlineLevel="0" collapsed="false">
      <c r="A1205" s="30" t="s">
        <v>5470</v>
      </c>
      <c r="B1205" s="30" t="s">
        <v>3262</v>
      </c>
      <c r="C1205" s="30" t="n">
        <v>16</v>
      </c>
      <c r="D1205" s="30" t="s">
        <v>181</v>
      </c>
      <c r="E1205" s="31" t="n">
        <v>45591</v>
      </c>
      <c r="F1205" s="30" t="s">
        <v>788</v>
      </c>
      <c r="G1205" s="31" t="n">
        <v>45593</v>
      </c>
      <c r="H1205" s="30" t="s">
        <v>161</v>
      </c>
      <c r="I1205" s="30" t="s">
        <v>162</v>
      </c>
      <c r="J1205" s="30" t="s">
        <v>163</v>
      </c>
      <c r="K1205" s="30" t="s">
        <v>156</v>
      </c>
      <c r="L1205" s="30" t="n">
        <v>21</v>
      </c>
      <c r="M1205" s="30" t="n">
        <v>55</v>
      </c>
      <c r="N1205" s="30" t="s">
        <v>186</v>
      </c>
      <c r="O1205" s="30" t="s">
        <v>139</v>
      </c>
      <c r="P1205" s="30" t="s">
        <v>129</v>
      </c>
      <c r="Q1205" s="32" t="n">
        <v>3561.49</v>
      </c>
      <c r="R1205" s="30" t="s">
        <v>130</v>
      </c>
      <c r="S1205" s="30" t="s">
        <v>164</v>
      </c>
      <c r="T1205" s="30" t="n">
        <v>5</v>
      </c>
      <c r="U1205" s="30" t="n">
        <f aca="false">YEAR(E1205)</f>
        <v>2024</v>
      </c>
      <c r="V1205" s="30" t="str">
        <f aca="false">TEXT(E1205,"MMM-YYYY")</f>
        <v>Oct-2024</v>
      </c>
      <c r="W1205" s="30" t="n">
        <f aca="false">MONTH(E1205)</f>
        <v>10</v>
      </c>
      <c r="X1205" s="30" t="str">
        <f aca="false">TEXT(WEEKDAY(E1205,2),"0")&amp;" - "&amp;TEXT(E1205,"dddd")</f>
        <v>6 - Saturday</v>
      </c>
      <c r="Y1205" s="30" t="str">
        <f aca="false">_xlfn.IFS(C1205&lt;18,"Child (0-17)",C1205&lt;40,"Young Adult (18-39)",C1205&lt;60,"Adult (40-59)",TRUE(),"Senior (60+)")</f>
        <v>Child (0-17)</v>
      </c>
      <c r="Z1205" s="30" t="n">
        <f aca="false">ROUND(G1205-E1205,0)</f>
        <v>2</v>
      </c>
      <c r="AA1205" s="30" t="n">
        <f aca="false">L1205+M1205</f>
        <v>76</v>
      </c>
      <c r="AB1205" s="30" t="n">
        <f aca="false">IFERROR(ROUND(Q1205/AA1205,2),0)</f>
        <v>46.86</v>
      </c>
      <c r="AC1205" s="30" t="str">
        <f aca="false">IF(AND(K1205="Critical",N1205="No"),"URGENT - No Bed","Normal")</f>
        <v>Normal</v>
      </c>
      <c r="AD1205" s="34" t="n">
        <f aca="false">INDEX(Lookup_Tables!$B$3:$B$12,MATCH(H1205,Lookup_Tables!$A$3:$A$12,0))</f>
        <v>3600000</v>
      </c>
      <c r="AE1205" s="30" t="str">
        <f aca="false">INDEX(Lookup_Tables!$C$3:$C$12,MATCH(H1205,Lookup_Tables!$A$3:$A$12,0))</f>
        <v>Dr. Sameer Joshi</v>
      </c>
      <c r="AF1205" s="30" t="str">
        <f aca="false">IFERROR(INDEX(Lookup_Tables!$F$16:$F$45,MATCH(I1205,Lookup_Tables!$E$16:$E$45,0)),"N/A")</f>
        <v>EMP222</v>
      </c>
      <c r="AG1205" s="30" t="n">
        <f aca="false">_xlfn.IFS(R1205="Recovered",4,R1205="Referred",3,R1205="Admitted",2,R1205="Deceased",1,TRUE(),0)</f>
        <v>4</v>
      </c>
      <c r="AH1205" s="30" t="str">
        <f aca="false">IF(T1205&gt;=4,"Satisfied",IF(T1205&gt;=3,"Neutral","Needs Improvement"))</f>
        <v>Satisfied</v>
      </c>
    </row>
    <row r="1206" customFormat="false" ht="15" hidden="false" customHeight="false" outlineLevel="0" collapsed="false">
      <c r="A1206" s="27" t="s">
        <v>2395</v>
      </c>
      <c r="B1206" s="27" t="s">
        <v>1417</v>
      </c>
      <c r="C1206" s="27" t="n">
        <v>58</v>
      </c>
      <c r="D1206" s="27" t="s">
        <v>121</v>
      </c>
      <c r="E1206" s="28" t="n">
        <v>45562</v>
      </c>
      <c r="F1206" s="27" t="s">
        <v>356</v>
      </c>
      <c r="G1206" s="28" t="n">
        <v>45562</v>
      </c>
      <c r="H1206" s="27" t="s">
        <v>135</v>
      </c>
      <c r="I1206" s="27" t="s">
        <v>251</v>
      </c>
      <c r="J1206" s="27" t="s">
        <v>252</v>
      </c>
      <c r="K1206" s="27" t="s">
        <v>138</v>
      </c>
      <c r="L1206" s="27" t="n">
        <v>78</v>
      </c>
      <c r="M1206" s="27" t="n">
        <v>24</v>
      </c>
      <c r="N1206" s="27" t="s">
        <v>127</v>
      </c>
      <c r="O1206" s="27" t="s">
        <v>128</v>
      </c>
      <c r="P1206" s="27" t="s">
        <v>150</v>
      </c>
      <c r="Q1206" s="29" t="n">
        <v>1937.26</v>
      </c>
      <c r="R1206" s="27" t="s">
        <v>130</v>
      </c>
      <c r="S1206" s="27" t="s">
        <v>192</v>
      </c>
      <c r="T1206" s="27" t="n">
        <v>3</v>
      </c>
      <c r="U1206" s="27" t="n">
        <f aca="false">YEAR(E1206)</f>
        <v>2024</v>
      </c>
      <c r="V1206" s="27" t="str">
        <f aca="false">TEXT(E1206,"MMM-YYYY")</f>
        <v>Sep-2024</v>
      </c>
      <c r="W1206" s="27" t="n">
        <f aca="false">MONTH(E1206)</f>
        <v>9</v>
      </c>
      <c r="X1206" s="27" t="str">
        <f aca="false">TEXT(WEEKDAY(E1206,2),"0")&amp;" - "&amp;TEXT(E1206,"dddd")</f>
        <v>5 - Friday</v>
      </c>
      <c r="Y1206" s="27" t="str">
        <f aca="false">_xlfn.IFS(C1206&lt;18,"Child (0-17)",C1206&lt;40,"Young Adult (18-39)",C1206&lt;60,"Adult (40-59)",TRUE(),"Senior (60+)")</f>
        <v>Adult (40-59)</v>
      </c>
      <c r="Z1206" s="27" t="n">
        <f aca="false">ROUND(G1206-E1206,0)</f>
        <v>0</v>
      </c>
      <c r="AA1206" s="27" t="n">
        <f aca="false">L1206+M1206</f>
        <v>102</v>
      </c>
      <c r="AB1206" s="27" t="n">
        <f aca="false">IFERROR(ROUND(Q1206/AA1206,2),0)</f>
        <v>18.99</v>
      </c>
      <c r="AC1206" s="27" t="str">
        <f aca="false">IF(AND(K1206="Critical",N1206="No"),"URGENT - No Bed","Normal")</f>
        <v>Normal</v>
      </c>
      <c r="AD1206" s="33" t="n">
        <f aca="false">INDEX(Lookup_Tables!$B$3:$B$12,MATCH(H1206,Lookup_Tables!$A$3:$A$12,0))</f>
        <v>4600000</v>
      </c>
      <c r="AE1206" s="27" t="str">
        <f aca="false">INDEX(Lookup_Tables!$C$3:$C$12,MATCH(H1206,Lookup_Tables!$A$3:$A$12,0))</f>
        <v>Dr. Farhan Khan</v>
      </c>
      <c r="AF1206" s="27" t="str">
        <f aca="false">IFERROR(INDEX(Lookup_Tables!$F$16:$F$45,MATCH(I1206,Lookup_Tables!$E$16:$E$45,0)),"N/A")</f>
        <v>EMP207</v>
      </c>
      <c r="AG1206" s="27" t="n">
        <f aca="false">_xlfn.IFS(R1206="Recovered",4,R1206="Referred",3,R1206="Admitted",2,R1206="Deceased",1,TRUE(),0)</f>
        <v>4</v>
      </c>
      <c r="AH1206" s="27" t="str">
        <f aca="false">IF(T1206&gt;=4,"Satisfied",IF(T1206&gt;=3,"Neutral","Needs Improvement"))</f>
        <v>Neutral</v>
      </c>
    </row>
    <row r="1207" customFormat="false" ht="15" hidden="false" customHeight="false" outlineLevel="0" collapsed="false">
      <c r="A1207" s="30" t="s">
        <v>1185</v>
      </c>
      <c r="B1207" s="30" t="s">
        <v>790</v>
      </c>
      <c r="C1207" s="30" t="n">
        <v>58</v>
      </c>
      <c r="D1207" s="30" t="s">
        <v>121</v>
      </c>
      <c r="E1207" s="31" t="n">
        <v>45443</v>
      </c>
      <c r="F1207" s="30" t="s">
        <v>1186</v>
      </c>
      <c r="G1207" s="31" t="n">
        <v>45445</v>
      </c>
      <c r="H1207" s="30" t="s">
        <v>236</v>
      </c>
      <c r="I1207" s="30" t="s">
        <v>266</v>
      </c>
      <c r="J1207" s="30" t="s">
        <v>455</v>
      </c>
      <c r="K1207" s="30" t="s">
        <v>156</v>
      </c>
      <c r="L1207" s="30" t="n">
        <v>44</v>
      </c>
      <c r="M1207" s="30" t="n">
        <v>42</v>
      </c>
      <c r="N1207" s="30" t="s">
        <v>186</v>
      </c>
      <c r="O1207" s="30" t="s">
        <v>171</v>
      </c>
      <c r="P1207" s="30" t="s">
        <v>140</v>
      </c>
      <c r="Q1207" s="32" t="n">
        <v>2703.29</v>
      </c>
      <c r="R1207" s="30" t="s">
        <v>130</v>
      </c>
      <c r="S1207" s="30" t="s">
        <v>157</v>
      </c>
      <c r="T1207" s="30" t="n">
        <v>5</v>
      </c>
      <c r="U1207" s="30" t="n">
        <f aca="false">YEAR(E1207)</f>
        <v>2024</v>
      </c>
      <c r="V1207" s="30" t="str">
        <f aca="false">TEXT(E1207,"MMM-YYYY")</f>
        <v>May-2024</v>
      </c>
      <c r="W1207" s="30" t="n">
        <f aca="false">MONTH(E1207)</f>
        <v>5</v>
      </c>
      <c r="X1207" s="30" t="str">
        <f aca="false">TEXT(WEEKDAY(E1207,2),"0")&amp;" - "&amp;TEXT(E1207,"dddd")</f>
        <v>5 - Friday</v>
      </c>
      <c r="Y1207" s="30" t="str">
        <f aca="false">_xlfn.IFS(C1207&lt;18,"Child (0-17)",C1207&lt;40,"Young Adult (18-39)",C1207&lt;60,"Adult (40-59)",TRUE(),"Senior (60+)")</f>
        <v>Adult (40-59)</v>
      </c>
      <c r="Z1207" s="30" t="n">
        <f aca="false">ROUND(G1207-E1207,0)</f>
        <v>2</v>
      </c>
      <c r="AA1207" s="30" t="n">
        <f aca="false">L1207+M1207</f>
        <v>86</v>
      </c>
      <c r="AB1207" s="30" t="n">
        <f aca="false">IFERROR(ROUND(Q1207/AA1207,2),0)</f>
        <v>31.43</v>
      </c>
      <c r="AC1207" s="30" t="str">
        <f aca="false">IF(AND(K1207="Critical",N1207="No"),"URGENT - No Bed","Normal")</f>
        <v>Normal</v>
      </c>
      <c r="AD1207" s="34" t="n">
        <f aca="false">INDEX(Lookup_Tables!$B$3:$B$12,MATCH(H1207,Lookup_Tables!$A$3:$A$12,0))</f>
        <v>3900000</v>
      </c>
      <c r="AE1207" s="30" t="str">
        <f aca="false">INDEX(Lookup_Tables!$C$3:$C$12,MATCH(H1207,Lookup_Tables!$A$3:$A$12,0))</f>
        <v>Dr. Rina Mehta</v>
      </c>
      <c r="AF1207" s="30" t="str">
        <f aca="false">IFERROR(INDEX(Lookup_Tables!$F$16:$F$45,MATCH(I1207,Lookup_Tables!$E$16:$E$45,0)),"N/A")</f>
        <v>EMP217</v>
      </c>
      <c r="AG1207" s="30" t="n">
        <f aca="false">_xlfn.IFS(R1207="Recovered",4,R1207="Referred",3,R1207="Admitted",2,R1207="Deceased",1,TRUE(),0)</f>
        <v>4</v>
      </c>
      <c r="AH1207" s="30" t="str">
        <f aca="false">IF(T1207&gt;=4,"Satisfied",IF(T1207&gt;=3,"Neutral","Needs Improvement"))</f>
        <v>Satisfied</v>
      </c>
    </row>
    <row r="1208" customFormat="false" ht="15" hidden="false" customHeight="false" outlineLevel="0" collapsed="false">
      <c r="A1208" s="27" t="s">
        <v>2298</v>
      </c>
      <c r="B1208" s="27" t="s">
        <v>655</v>
      </c>
      <c r="C1208" s="27" t="n">
        <v>19</v>
      </c>
      <c r="D1208" s="27" t="s">
        <v>181</v>
      </c>
      <c r="E1208" s="28" t="n">
        <v>45355</v>
      </c>
      <c r="F1208" s="27" t="s">
        <v>1132</v>
      </c>
      <c r="G1208" s="28" t="n">
        <v>45355</v>
      </c>
      <c r="H1208" s="27" t="s">
        <v>242</v>
      </c>
      <c r="I1208" s="27" t="s">
        <v>243</v>
      </c>
      <c r="J1208" s="27" t="s">
        <v>401</v>
      </c>
      <c r="K1208" s="27" t="s">
        <v>138</v>
      </c>
      <c r="L1208" s="27" t="n">
        <v>50</v>
      </c>
      <c r="M1208" s="27" t="n">
        <v>41</v>
      </c>
      <c r="N1208" s="27" t="s">
        <v>127</v>
      </c>
      <c r="O1208" s="27" t="s">
        <v>149</v>
      </c>
      <c r="P1208" s="27" t="s">
        <v>140</v>
      </c>
      <c r="Q1208" s="29" t="n">
        <v>1769.25</v>
      </c>
      <c r="R1208" s="27" t="s">
        <v>130</v>
      </c>
      <c r="S1208" s="27" t="s">
        <v>335</v>
      </c>
      <c r="T1208" s="27" t="n">
        <v>3</v>
      </c>
      <c r="U1208" s="27" t="n">
        <f aca="false">YEAR(E1208)</f>
        <v>2024</v>
      </c>
      <c r="V1208" s="27" t="str">
        <f aca="false">TEXT(E1208,"MMM-YYYY")</f>
        <v>Mar-2024</v>
      </c>
      <c r="W1208" s="27" t="n">
        <f aca="false">MONTH(E1208)</f>
        <v>3</v>
      </c>
      <c r="X1208" s="27" t="str">
        <f aca="false">TEXT(WEEKDAY(E1208,2),"0")&amp;" - "&amp;TEXT(E1208,"dddd")</f>
        <v>1 - Monday</v>
      </c>
      <c r="Y1208" s="27" t="str">
        <f aca="false">_xlfn.IFS(C1208&lt;18,"Child (0-17)",C1208&lt;40,"Young Adult (18-39)",C1208&lt;60,"Adult (40-59)",TRUE(),"Senior (60+)")</f>
        <v>Young Adult (18-39)</v>
      </c>
      <c r="Z1208" s="27" t="n">
        <f aca="false">ROUND(G1208-E1208,0)</f>
        <v>0</v>
      </c>
      <c r="AA1208" s="27" t="n">
        <f aca="false">L1208+M1208</f>
        <v>91</v>
      </c>
      <c r="AB1208" s="27" t="n">
        <f aca="false">IFERROR(ROUND(Q1208/AA1208,2),0)</f>
        <v>19.44</v>
      </c>
      <c r="AC1208" s="27" t="str">
        <f aca="false">IF(AND(K1208="Critical",N1208="No"),"URGENT - No Bed","Normal")</f>
        <v>Normal</v>
      </c>
      <c r="AD1208" s="33" t="n">
        <f aca="false">INDEX(Lookup_Tables!$B$3:$B$12,MATCH(H1208,Lookup_Tables!$A$3:$A$12,0))</f>
        <v>3000000</v>
      </c>
      <c r="AE1208" s="27" t="str">
        <f aca="false">INDEX(Lookup_Tables!$C$3:$C$12,MATCH(H1208,Lookup_Tables!$A$3:$A$12,0))</f>
        <v>Dr. Pooja Iyer</v>
      </c>
      <c r="AF1208" s="27" t="str">
        <f aca="false">IFERROR(INDEX(Lookup_Tables!$F$16:$F$45,MATCH(I1208,Lookup_Tables!$E$16:$E$45,0)),"N/A")</f>
        <v>EMP214</v>
      </c>
      <c r="AG1208" s="27" t="n">
        <f aca="false">_xlfn.IFS(R1208="Recovered",4,R1208="Referred",3,R1208="Admitted",2,R1208="Deceased",1,TRUE(),0)</f>
        <v>4</v>
      </c>
      <c r="AH1208" s="27" t="str">
        <f aca="false">IF(T1208&gt;=4,"Satisfied",IF(T1208&gt;=3,"Neutral","Needs Improvement"))</f>
        <v>Neutral</v>
      </c>
    </row>
    <row r="1209" customFormat="false" ht="15" hidden="false" customHeight="false" outlineLevel="0" collapsed="false">
      <c r="A1209" s="30" t="s">
        <v>539</v>
      </c>
      <c r="B1209" s="30" t="s">
        <v>540</v>
      </c>
      <c r="C1209" s="30" t="n">
        <v>62</v>
      </c>
      <c r="D1209" s="30" t="s">
        <v>121</v>
      </c>
      <c r="E1209" s="31" t="n">
        <v>45577</v>
      </c>
      <c r="F1209" s="30" t="s">
        <v>414</v>
      </c>
      <c r="G1209" s="31" t="n">
        <v>45580</v>
      </c>
      <c r="H1209" s="30" t="s">
        <v>161</v>
      </c>
      <c r="I1209" s="30" t="s">
        <v>162</v>
      </c>
      <c r="J1209" s="30" t="s">
        <v>426</v>
      </c>
      <c r="K1209" s="30" t="s">
        <v>156</v>
      </c>
      <c r="L1209" s="30" t="n">
        <v>33</v>
      </c>
      <c r="M1209" s="30" t="n">
        <v>82</v>
      </c>
      <c r="N1209" s="30" t="s">
        <v>127</v>
      </c>
      <c r="O1209" s="30" t="s">
        <v>128</v>
      </c>
      <c r="P1209" s="30" t="s">
        <v>187</v>
      </c>
      <c r="Q1209" s="32" t="n">
        <v>3856.92</v>
      </c>
      <c r="R1209" s="30" t="s">
        <v>130</v>
      </c>
      <c r="S1209" s="30" t="s">
        <v>223</v>
      </c>
      <c r="T1209" s="30" t="n">
        <v>4</v>
      </c>
      <c r="U1209" s="30" t="n">
        <f aca="false">YEAR(E1209)</f>
        <v>2024</v>
      </c>
      <c r="V1209" s="30" t="str">
        <f aca="false">TEXT(E1209,"MMM-YYYY")</f>
        <v>Oct-2024</v>
      </c>
      <c r="W1209" s="30" t="n">
        <f aca="false">MONTH(E1209)</f>
        <v>10</v>
      </c>
      <c r="X1209" s="30" t="str">
        <f aca="false">TEXT(WEEKDAY(E1209,2),"0")&amp;" - "&amp;TEXT(E1209,"dddd")</f>
        <v>6 - Saturday</v>
      </c>
      <c r="Y1209" s="30" t="str">
        <f aca="false">_xlfn.IFS(C1209&lt;18,"Child (0-17)",C1209&lt;40,"Young Adult (18-39)",C1209&lt;60,"Adult (40-59)",TRUE(),"Senior (60+)")</f>
        <v>Senior (60+)</v>
      </c>
      <c r="Z1209" s="30" t="n">
        <f aca="false">ROUND(G1209-E1209,0)</f>
        <v>3</v>
      </c>
      <c r="AA1209" s="30" t="n">
        <f aca="false">L1209+M1209</f>
        <v>115</v>
      </c>
      <c r="AB1209" s="30" t="n">
        <f aca="false">IFERROR(ROUND(Q1209/AA1209,2),0)</f>
        <v>33.54</v>
      </c>
      <c r="AC1209" s="30" t="str">
        <f aca="false">IF(AND(K1209="Critical",N1209="No"),"URGENT - No Bed","Normal")</f>
        <v>Normal</v>
      </c>
      <c r="AD1209" s="34" t="n">
        <f aca="false">INDEX(Lookup_Tables!$B$3:$B$12,MATCH(H1209,Lookup_Tables!$A$3:$A$12,0))</f>
        <v>3600000</v>
      </c>
      <c r="AE1209" s="30" t="str">
        <f aca="false">INDEX(Lookup_Tables!$C$3:$C$12,MATCH(H1209,Lookup_Tables!$A$3:$A$12,0))</f>
        <v>Dr. Sameer Joshi</v>
      </c>
      <c r="AF1209" s="30" t="str">
        <f aca="false">IFERROR(INDEX(Lookup_Tables!$F$16:$F$45,MATCH(I1209,Lookup_Tables!$E$16:$E$45,0)),"N/A")</f>
        <v>EMP222</v>
      </c>
      <c r="AG1209" s="30" t="n">
        <f aca="false">_xlfn.IFS(R1209="Recovered",4,R1209="Referred",3,R1209="Admitted",2,R1209="Deceased",1,TRUE(),0)</f>
        <v>4</v>
      </c>
      <c r="AH1209" s="30" t="str">
        <f aca="false">IF(T1209&gt;=4,"Satisfied",IF(T1209&gt;=3,"Neutral","Needs Improvement"))</f>
        <v>Satisfied</v>
      </c>
    </row>
    <row r="1210" customFormat="false" ht="15" hidden="false" customHeight="false" outlineLevel="0" collapsed="false">
      <c r="A1210" s="27" t="s">
        <v>5908</v>
      </c>
      <c r="B1210" s="27" t="s">
        <v>5909</v>
      </c>
      <c r="C1210" s="27" t="n">
        <v>53</v>
      </c>
      <c r="D1210" s="27" t="s">
        <v>121</v>
      </c>
      <c r="E1210" s="28" t="n">
        <v>45400</v>
      </c>
      <c r="F1210" s="27" t="s">
        <v>450</v>
      </c>
      <c r="G1210" s="28" t="n">
        <v>45400</v>
      </c>
      <c r="H1210" s="27" t="s">
        <v>183</v>
      </c>
      <c r="I1210" s="27" t="s">
        <v>184</v>
      </c>
      <c r="J1210" s="27" t="s">
        <v>431</v>
      </c>
      <c r="K1210" s="27" t="s">
        <v>156</v>
      </c>
      <c r="L1210" s="27" t="n">
        <v>51</v>
      </c>
      <c r="M1210" s="27" t="n">
        <v>85</v>
      </c>
      <c r="N1210" s="27" t="s">
        <v>186</v>
      </c>
      <c r="O1210" s="27" t="s">
        <v>139</v>
      </c>
      <c r="P1210" s="27" t="s">
        <v>129</v>
      </c>
      <c r="Q1210" s="29" t="n">
        <v>3650.98</v>
      </c>
      <c r="R1210" s="27" t="s">
        <v>130</v>
      </c>
      <c r="S1210" s="27" t="s">
        <v>141</v>
      </c>
      <c r="T1210" s="27" t="n">
        <v>4</v>
      </c>
      <c r="U1210" s="27" t="n">
        <f aca="false">YEAR(E1210)</f>
        <v>2024</v>
      </c>
      <c r="V1210" s="27" t="str">
        <f aca="false">TEXT(E1210,"MMM-YYYY")</f>
        <v>Apr-2024</v>
      </c>
      <c r="W1210" s="27" t="n">
        <f aca="false">MONTH(E1210)</f>
        <v>4</v>
      </c>
      <c r="X1210" s="27" t="str">
        <f aca="false">TEXT(WEEKDAY(E1210,2),"0")&amp;" - "&amp;TEXT(E1210,"dddd")</f>
        <v>4 - Thursday</v>
      </c>
      <c r="Y1210" s="27" t="str">
        <f aca="false">_xlfn.IFS(C1210&lt;18,"Child (0-17)",C1210&lt;40,"Young Adult (18-39)",C1210&lt;60,"Adult (40-59)",TRUE(),"Senior (60+)")</f>
        <v>Adult (40-59)</v>
      </c>
      <c r="Z1210" s="27" t="n">
        <f aca="false">ROUND(G1210-E1210,0)</f>
        <v>0</v>
      </c>
      <c r="AA1210" s="27" t="n">
        <f aca="false">L1210+M1210</f>
        <v>136</v>
      </c>
      <c r="AB1210" s="27" t="n">
        <f aca="false">IFERROR(ROUND(Q1210/AA1210,2),0)</f>
        <v>26.85</v>
      </c>
      <c r="AC1210" s="27" t="str">
        <f aca="false">IF(AND(K1210="Critical",N1210="No"),"URGENT - No Bed","Normal")</f>
        <v>Normal</v>
      </c>
      <c r="AD1210" s="33" t="n">
        <f aca="false">INDEX(Lookup_Tables!$B$3:$B$12,MATCH(H1210,Lookup_Tables!$A$3:$A$12,0))</f>
        <v>3100000</v>
      </c>
      <c r="AE1210" s="27" t="str">
        <f aca="false">INDEX(Lookup_Tables!$C$3:$C$12,MATCH(H1210,Lookup_Tables!$A$3:$A$12,0))</f>
        <v>Dr. Kavita Rao</v>
      </c>
      <c r="AF1210" s="27" t="str">
        <f aca="false">IFERROR(INDEX(Lookup_Tables!$F$16:$F$45,MATCH(I1210,Lookup_Tables!$E$16:$E$45,0)),"N/A")</f>
        <v>EMP226</v>
      </c>
      <c r="AG1210" s="27" t="n">
        <f aca="false">_xlfn.IFS(R1210="Recovered",4,R1210="Referred",3,R1210="Admitted",2,R1210="Deceased",1,TRUE(),0)</f>
        <v>4</v>
      </c>
      <c r="AH1210" s="27" t="str">
        <f aca="false">IF(T1210&gt;=4,"Satisfied",IF(T1210&gt;=3,"Neutral","Needs Improvement"))</f>
        <v>Satisfied</v>
      </c>
    </row>
    <row r="1211" customFormat="false" ht="15" hidden="false" customHeight="false" outlineLevel="0" collapsed="false">
      <c r="A1211" s="30" t="s">
        <v>7073</v>
      </c>
      <c r="B1211" s="30" t="s">
        <v>534</v>
      </c>
      <c r="C1211" s="30" t="n">
        <v>49</v>
      </c>
      <c r="D1211" s="30" t="s">
        <v>121</v>
      </c>
      <c r="E1211" s="31" t="n">
        <v>45518</v>
      </c>
      <c r="F1211" s="30" t="s">
        <v>555</v>
      </c>
      <c r="G1211" s="31" t="n">
        <v>45521</v>
      </c>
      <c r="H1211" s="30" t="s">
        <v>161</v>
      </c>
      <c r="I1211" s="30" t="s">
        <v>538</v>
      </c>
      <c r="J1211" s="30" t="s">
        <v>426</v>
      </c>
      <c r="K1211" s="30" t="s">
        <v>156</v>
      </c>
      <c r="L1211" s="30" t="n">
        <v>34</v>
      </c>
      <c r="M1211" s="30" t="n">
        <v>44</v>
      </c>
      <c r="N1211" s="30" t="s">
        <v>186</v>
      </c>
      <c r="O1211" s="30" t="s">
        <v>139</v>
      </c>
      <c r="P1211" s="30" t="s">
        <v>150</v>
      </c>
      <c r="Q1211" s="32" t="n">
        <v>4437.32</v>
      </c>
      <c r="R1211" s="30" t="s">
        <v>130</v>
      </c>
      <c r="S1211" s="30" t="s">
        <v>141</v>
      </c>
      <c r="T1211" s="30" t="n">
        <v>3</v>
      </c>
      <c r="U1211" s="30" t="n">
        <f aca="false">YEAR(E1211)</f>
        <v>2024</v>
      </c>
      <c r="V1211" s="30" t="str">
        <f aca="false">TEXT(E1211,"MMM-YYYY")</f>
        <v>Aug-2024</v>
      </c>
      <c r="W1211" s="30" t="n">
        <f aca="false">MONTH(E1211)</f>
        <v>8</v>
      </c>
      <c r="X1211" s="30" t="str">
        <f aca="false">TEXT(WEEKDAY(E1211,2),"0")&amp;" - "&amp;TEXT(E1211,"dddd")</f>
        <v>3 - Wednesday</v>
      </c>
      <c r="Y1211" s="30" t="str">
        <f aca="false">_xlfn.IFS(C1211&lt;18,"Child (0-17)",C1211&lt;40,"Young Adult (18-39)",C1211&lt;60,"Adult (40-59)",TRUE(),"Senior (60+)")</f>
        <v>Adult (40-59)</v>
      </c>
      <c r="Z1211" s="30" t="n">
        <f aca="false">ROUND(G1211-E1211,0)</f>
        <v>3</v>
      </c>
      <c r="AA1211" s="30" t="n">
        <f aca="false">L1211+M1211</f>
        <v>78</v>
      </c>
      <c r="AB1211" s="30" t="n">
        <f aca="false">IFERROR(ROUND(Q1211/AA1211,2),0)</f>
        <v>56.89</v>
      </c>
      <c r="AC1211" s="30" t="str">
        <f aca="false">IF(AND(K1211="Critical",N1211="No"),"URGENT - No Bed","Normal")</f>
        <v>Normal</v>
      </c>
      <c r="AD1211" s="34" t="n">
        <f aca="false">INDEX(Lookup_Tables!$B$3:$B$12,MATCH(H1211,Lookup_Tables!$A$3:$A$12,0))</f>
        <v>3600000</v>
      </c>
      <c r="AE1211" s="30" t="str">
        <f aca="false">INDEX(Lookup_Tables!$C$3:$C$12,MATCH(H1211,Lookup_Tables!$A$3:$A$12,0))</f>
        <v>Dr. Sameer Joshi</v>
      </c>
      <c r="AF1211" s="30" t="str">
        <f aca="false">IFERROR(INDEX(Lookup_Tables!$F$16:$F$45,MATCH(I1211,Lookup_Tables!$E$16:$E$45,0)),"N/A")</f>
        <v>EMP221</v>
      </c>
      <c r="AG1211" s="30" t="n">
        <f aca="false">_xlfn.IFS(R1211="Recovered",4,R1211="Referred",3,R1211="Admitted",2,R1211="Deceased",1,TRUE(),0)</f>
        <v>4</v>
      </c>
      <c r="AH1211" s="30" t="str">
        <f aca="false">IF(T1211&gt;=4,"Satisfied",IF(T1211&gt;=3,"Neutral","Needs Improvement"))</f>
        <v>Neutral</v>
      </c>
    </row>
    <row r="1212" customFormat="false" ht="15" hidden="false" customHeight="false" outlineLevel="0" collapsed="false">
      <c r="A1212" s="27" t="s">
        <v>4974</v>
      </c>
      <c r="B1212" s="27" t="s">
        <v>2074</v>
      </c>
      <c r="C1212" s="27" t="n">
        <v>62</v>
      </c>
      <c r="D1212" s="27" t="s">
        <v>181</v>
      </c>
      <c r="E1212" s="28" t="n">
        <v>45604</v>
      </c>
      <c r="F1212" s="27" t="s">
        <v>1029</v>
      </c>
      <c r="G1212" s="28" t="n">
        <v>45610</v>
      </c>
      <c r="H1212" s="27" t="s">
        <v>146</v>
      </c>
      <c r="I1212" s="27" t="s">
        <v>147</v>
      </c>
      <c r="J1212" s="27" t="s">
        <v>148</v>
      </c>
      <c r="K1212" s="27" t="s">
        <v>126</v>
      </c>
      <c r="L1212" s="27" t="n">
        <v>8</v>
      </c>
      <c r="M1212" s="27" t="n">
        <v>113</v>
      </c>
      <c r="N1212" s="27" t="s">
        <v>186</v>
      </c>
      <c r="O1212" s="27" t="s">
        <v>139</v>
      </c>
      <c r="P1212" s="27" t="s">
        <v>140</v>
      </c>
      <c r="Q1212" s="29" t="n">
        <v>8349.88</v>
      </c>
      <c r="R1212" s="27" t="s">
        <v>130</v>
      </c>
      <c r="S1212" s="27" t="s">
        <v>178</v>
      </c>
      <c r="T1212" s="27" t="n">
        <v>5</v>
      </c>
      <c r="U1212" s="27" t="n">
        <f aca="false">YEAR(E1212)</f>
        <v>2024</v>
      </c>
      <c r="V1212" s="27" t="str">
        <f aca="false">TEXT(E1212,"MMM-YYYY")</f>
        <v>Nov-2024</v>
      </c>
      <c r="W1212" s="27" t="n">
        <f aca="false">MONTH(E1212)</f>
        <v>11</v>
      </c>
      <c r="X1212" s="27" t="str">
        <f aca="false">TEXT(WEEKDAY(E1212,2),"0")&amp;" - "&amp;TEXT(E1212,"dddd")</f>
        <v>5 - Friday</v>
      </c>
      <c r="Y1212" s="27" t="str">
        <f aca="false">_xlfn.IFS(C1212&lt;18,"Child (0-17)",C1212&lt;40,"Young Adult (18-39)",C1212&lt;60,"Adult (40-59)",TRUE(),"Senior (60+)")</f>
        <v>Senior (60+)</v>
      </c>
      <c r="Z1212" s="27" t="n">
        <f aca="false">ROUND(G1212-E1212,0)</f>
        <v>6</v>
      </c>
      <c r="AA1212" s="27" t="n">
        <f aca="false">L1212+M1212</f>
        <v>121</v>
      </c>
      <c r="AB1212" s="27" t="n">
        <f aca="false">IFERROR(ROUND(Q1212/AA1212,2),0)</f>
        <v>69.01</v>
      </c>
      <c r="AC1212" s="27" t="str">
        <f aca="false">IF(AND(K1212="Critical",N1212="No"),"URGENT - No Bed","Normal")</f>
        <v>Normal</v>
      </c>
      <c r="AD1212" s="33" t="n">
        <f aca="false">INDEX(Lookup_Tables!$B$3:$B$12,MATCH(H1212,Lookup_Tables!$A$3:$A$12,0))</f>
        <v>2700000</v>
      </c>
      <c r="AE1212" s="27" t="str">
        <f aca="false">INDEX(Lookup_Tables!$C$3:$C$12,MATCH(H1212,Lookup_Tables!$A$3:$A$12,0))</f>
        <v>Dr. Vikram Singh</v>
      </c>
      <c r="AF1212" s="27" t="str">
        <f aca="false">IFERROR(INDEX(Lookup_Tables!$F$16:$F$45,MATCH(I1212,Lookup_Tables!$E$16:$E$45,0)),"N/A")</f>
        <v>EMP229</v>
      </c>
      <c r="AG1212" s="27" t="n">
        <f aca="false">_xlfn.IFS(R1212="Recovered",4,R1212="Referred",3,R1212="Admitted",2,R1212="Deceased",1,TRUE(),0)</f>
        <v>4</v>
      </c>
      <c r="AH1212" s="27" t="str">
        <f aca="false">IF(T1212&gt;=4,"Satisfied",IF(T1212&gt;=3,"Neutral","Needs Improvement"))</f>
        <v>Satisfied</v>
      </c>
    </row>
    <row r="1213" customFormat="false" ht="15" hidden="false" customHeight="false" outlineLevel="0" collapsed="false">
      <c r="A1213" s="30" t="s">
        <v>4226</v>
      </c>
      <c r="B1213" s="30" t="s">
        <v>1555</v>
      </c>
      <c r="C1213" s="30" t="n">
        <v>37</v>
      </c>
      <c r="D1213" s="30" t="s">
        <v>181</v>
      </c>
      <c r="E1213" s="31" t="n">
        <v>45340</v>
      </c>
      <c r="F1213" s="30" t="s">
        <v>341</v>
      </c>
      <c r="G1213" s="31" t="n">
        <v>45342</v>
      </c>
      <c r="H1213" s="30" t="s">
        <v>168</v>
      </c>
      <c r="I1213" s="30" t="s">
        <v>366</v>
      </c>
      <c r="J1213" s="30" t="s">
        <v>170</v>
      </c>
      <c r="K1213" s="30" t="s">
        <v>156</v>
      </c>
      <c r="L1213" s="30" t="n">
        <v>56</v>
      </c>
      <c r="M1213" s="30" t="n">
        <v>48</v>
      </c>
      <c r="N1213" s="30" t="s">
        <v>127</v>
      </c>
      <c r="O1213" s="30" t="s">
        <v>171</v>
      </c>
      <c r="P1213" s="30" t="s">
        <v>150</v>
      </c>
      <c r="Q1213" s="32" t="n">
        <v>3958.51</v>
      </c>
      <c r="R1213" s="30" t="s">
        <v>268</v>
      </c>
      <c r="S1213" s="30" t="s">
        <v>197</v>
      </c>
      <c r="T1213" s="30" t="n">
        <v>3</v>
      </c>
      <c r="U1213" s="30" t="n">
        <f aca="false">YEAR(E1213)</f>
        <v>2024</v>
      </c>
      <c r="V1213" s="30" t="str">
        <f aca="false">TEXT(E1213,"MMM-YYYY")</f>
        <v>Feb-2024</v>
      </c>
      <c r="W1213" s="30" t="n">
        <f aca="false">MONTH(E1213)</f>
        <v>2</v>
      </c>
      <c r="X1213" s="30" t="str">
        <f aca="false">TEXT(WEEKDAY(E1213,2),"0")&amp;" - "&amp;TEXT(E1213,"dddd")</f>
        <v>7 - Sunday</v>
      </c>
      <c r="Y1213" s="30" t="str">
        <f aca="false">_xlfn.IFS(C1213&lt;18,"Child (0-17)",C1213&lt;40,"Young Adult (18-39)",C1213&lt;60,"Adult (40-59)",TRUE(),"Senior (60+)")</f>
        <v>Young Adult (18-39)</v>
      </c>
      <c r="Z1213" s="30" t="n">
        <f aca="false">ROUND(G1213-E1213,0)</f>
        <v>2</v>
      </c>
      <c r="AA1213" s="30" t="n">
        <f aca="false">L1213+M1213</f>
        <v>104</v>
      </c>
      <c r="AB1213" s="30" t="n">
        <f aca="false">IFERROR(ROUND(Q1213/AA1213,2),0)</f>
        <v>38.06</v>
      </c>
      <c r="AC1213" s="30" t="str">
        <f aca="false">IF(AND(K1213="Critical",N1213="No"),"URGENT - No Bed","Normal")</f>
        <v>Normal</v>
      </c>
      <c r="AD1213" s="34" t="n">
        <f aca="false">INDEX(Lookup_Tables!$B$3:$B$12,MATCH(H1213,Lookup_Tables!$A$3:$A$12,0))</f>
        <v>4400000</v>
      </c>
      <c r="AE1213" s="30" t="str">
        <f aca="false">INDEX(Lookup_Tables!$C$3:$C$12,MATCH(H1213,Lookup_Tables!$A$3:$A$12,0))</f>
        <v>Dr. Neha Chopra</v>
      </c>
      <c r="AF1213" s="30" t="str">
        <f aca="false">IFERROR(INDEX(Lookup_Tables!$F$16:$F$45,MATCH(I1213,Lookup_Tables!$E$16:$E$45,0)),"N/A")</f>
        <v>EMP218</v>
      </c>
      <c r="AG1213" s="30" t="n">
        <f aca="false">_xlfn.IFS(R1213="Recovered",4,R1213="Referred",3,R1213="Admitted",2,R1213="Deceased",1,TRUE(),0)</f>
        <v>3</v>
      </c>
      <c r="AH1213" s="30" t="str">
        <f aca="false">IF(T1213&gt;=4,"Satisfied",IF(T1213&gt;=3,"Neutral","Needs Improvement"))</f>
        <v>Neutral</v>
      </c>
    </row>
    <row r="1214" customFormat="false" ht="15" hidden="false" customHeight="false" outlineLevel="0" collapsed="false">
      <c r="A1214" s="27" t="s">
        <v>3571</v>
      </c>
      <c r="B1214" s="27" t="s">
        <v>3544</v>
      </c>
      <c r="C1214" s="27" t="n">
        <v>11</v>
      </c>
      <c r="D1214" s="27" t="s">
        <v>121</v>
      </c>
      <c r="E1214" s="28" t="n">
        <v>45516</v>
      </c>
      <c r="F1214" s="27" t="s">
        <v>791</v>
      </c>
      <c r="G1214" s="28" t="n">
        <v>45520</v>
      </c>
      <c r="H1214" s="27" t="s">
        <v>135</v>
      </c>
      <c r="I1214" s="27" t="s">
        <v>251</v>
      </c>
      <c r="J1214" s="27" t="s">
        <v>137</v>
      </c>
      <c r="K1214" s="27" t="s">
        <v>126</v>
      </c>
      <c r="L1214" s="27" t="n">
        <v>27</v>
      </c>
      <c r="M1214" s="27" t="n">
        <v>141</v>
      </c>
      <c r="N1214" s="27" t="s">
        <v>186</v>
      </c>
      <c r="O1214" s="27" t="s">
        <v>149</v>
      </c>
      <c r="P1214" s="27" t="s">
        <v>187</v>
      </c>
      <c r="Q1214" s="29" t="n">
        <v>9300.17</v>
      </c>
      <c r="R1214" s="27" t="s">
        <v>130</v>
      </c>
      <c r="S1214" s="27" t="s">
        <v>192</v>
      </c>
      <c r="T1214" s="27" t="n">
        <v>5</v>
      </c>
      <c r="U1214" s="27" t="n">
        <f aca="false">YEAR(E1214)</f>
        <v>2024</v>
      </c>
      <c r="V1214" s="27" t="str">
        <f aca="false">TEXT(E1214,"MMM-YYYY")</f>
        <v>Aug-2024</v>
      </c>
      <c r="W1214" s="27" t="n">
        <f aca="false">MONTH(E1214)</f>
        <v>8</v>
      </c>
      <c r="X1214" s="27" t="str">
        <f aca="false">TEXT(WEEKDAY(E1214,2),"0")&amp;" - "&amp;TEXT(E1214,"dddd")</f>
        <v>1 - Monday</v>
      </c>
      <c r="Y1214" s="27" t="str">
        <f aca="false">_xlfn.IFS(C1214&lt;18,"Child (0-17)",C1214&lt;40,"Young Adult (18-39)",C1214&lt;60,"Adult (40-59)",TRUE(),"Senior (60+)")</f>
        <v>Child (0-17)</v>
      </c>
      <c r="Z1214" s="27" t="n">
        <f aca="false">ROUND(G1214-E1214,0)</f>
        <v>4</v>
      </c>
      <c r="AA1214" s="27" t="n">
        <f aca="false">L1214+M1214</f>
        <v>168</v>
      </c>
      <c r="AB1214" s="27" t="n">
        <f aca="false">IFERROR(ROUND(Q1214/AA1214,2),0)</f>
        <v>55.36</v>
      </c>
      <c r="AC1214" s="27" t="str">
        <f aca="false">IF(AND(K1214="Critical",N1214="No"),"URGENT - No Bed","Normal")</f>
        <v>Normal</v>
      </c>
      <c r="AD1214" s="33" t="n">
        <f aca="false">INDEX(Lookup_Tables!$B$3:$B$12,MATCH(H1214,Lookup_Tables!$A$3:$A$12,0))</f>
        <v>4600000</v>
      </c>
      <c r="AE1214" s="27" t="str">
        <f aca="false">INDEX(Lookup_Tables!$C$3:$C$12,MATCH(H1214,Lookup_Tables!$A$3:$A$12,0))</f>
        <v>Dr. Farhan Khan</v>
      </c>
      <c r="AF1214" s="27" t="str">
        <f aca="false">IFERROR(INDEX(Lookup_Tables!$F$16:$F$45,MATCH(I1214,Lookup_Tables!$E$16:$E$45,0)),"N/A")</f>
        <v>EMP207</v>
      </c>
      <c r="AG1214" s="27" t="n">
        <f aca="false">_xlfn.IFS(R1214="Recovered",4,R1214="Referred",3,R1214="Admitted",2,R1214="Deceased",1,TRUE(),0)</f>
        <v>4</v>
      </c>
      <c r="AH1214" s="27" t="str">
        <f aca="false">IF(T1214&gt;=4,"Satisfied",IF(T1214&gt;=3,"Neutral","Needs Improvement"))</f>
        <v>Satisfied</v>
      </c>
    </row>
    <row r="1215" customFormat="false" ht="15" hidden="false" customHeight="false" outlineLevel="0" collapsed="false">
      <c r="A1215" s="30" t="s">
        <v>327</v>
      </c>
      <c r="B1215" s="30" t="s">
        <v>575</v>
      </c>
      <c r="C1215" s="30" t="n">
        <v>53</v>
      </c>
      <c r="D1215" s="30" t="s">
        <v>121</v>
      </c>
      <c r="E1215" s="31" t="n">
        <v>45528</v>
      </c>
      <c r="F1215" s="30" t="s">
        <v>329</v>
      </c>
      <c r="G1215" s="31" t="n">
        <v>45528</v>
      </c>
      <c r="H1215" s="30" t="s">
        <v>146</v>
      </c>
      <c r="I1215" s="30" t="s">
        <v>147</v>
      </c>
      <c r="J1215" s="30" t="s">
        <v>177</v>
      </c>
      <c r="K1215" s="30" t="s">
        <v>156</v>
      </c>
      <c r="L1215" s="30" t="n">
        <v>48</v>
      </c>
      <c r="M1215" s="30" t="n">
        <v>64</v>
      </c>
      <c r="N1215" s="30" t="s">
        <v>186</v>
      </c>
      <c r="O1215" s="30" t="s">
        <v>139</v>
      </c>
      <c r="P1215" s="30" t="s">
        <v>129</v>
      </c>
      <c r="Q1215" s="32" t="n">
        <v>4757.43</v>
      </c>
      <c r="R1215" s="30" t="s">
        <v>130</v>
      </c>
      <c r="S1215" s="30" t="s">
        <v>151</v>
      </c>
      <c r="T1215" s="30" t="n">
        <v>4</v>
      </c>
      <c r="U1215" s="30" t="n">
        <f aca="false">YEAR(E1215)</f>
        <v>2024</v>
      </c>
      <c r="V1215" s="30" t="str">
        <f aca="false">TEXT(E1215,"MMM-YYYY")</f>
        <v>Aug-2024</v>
      </c>
      <c r="W1215" s="30" t="n">
        <f aca="false">MONTH(E1215)</f>
        <v>8</v>
      </c>
      <c r="X1215" s="30" t="str">
        <f aca="false">TEXT(WEEKDAY(E1215,2),"0")&amp;" - "&amp;TEXT(E1215,"dddd")</f>
        <v>6 - Saturday</v>
      </c>
      <c r="Y1215" s="30" t="str">
        <f aca="false">_xlfn.IFS(C1215&lt;18,"Child (0-17)",C1215&lt;40,"Young Adult (18-39)",C1215&lt;60,"Adult (40-59)",TRUE(),"Senior (60+)")</f>
        <v>Adult (40-59)</v>
      </c>
      <c r="Z1215" s="30" t="n">
        <f aca="false">ROUND(G1215-E1215,0)</f>
        <v>0</v>
      </c>
      <c r="AA1215" s="30" t="n">
        <f aca="false">L1215+M1215</f>
        <v>112</v>
      </c>
      <c r="AB1215" s="30" t="n">
        <f aca="false">IFERROR(ROUND(Q1215/AA1215,2),0)</f>
        <v>42.48</v>
      </c>
      <c r="AC1215" s="30" t="str">
        <f aca="false">IF(AND(K1215="Critical",N1215="No"),"URGENT - No Bed","Normal")</f>
        <v>Normal</v>
      </c>
      <c r="AD1215" s="34" t="n">
        <f aca="false">INDEX(Lookup_Tables!$B$3:$B$12,MATCH(H1215,Lookup_Tables!$A$3:$A$12,0))</f>
        <v>2700000</v>
      </c>
      <c r="AE1215" s="30" t="str">
        <f aca="false">INDEX(Lookup_Tables!$C$3:$C$12,MATCH(H1215,Lookup_Tables!$A$3:$A$12,0))</f>
        <v>Dr. Vikram Singh</v>
      </c>
      <c r="AF1215" s="30" t="str">
        <f aca="false">IFERROR(INDEX(Lookup_Tables!$F$16:$F$45,MATCH(I1215,Lookup_Tables!$E$16:$E$45,0)),"N/A")</f>
        <v>EMP229</v>
      </c>
      <c r="AG1215" s="30" t="n">
        <f aca="false">_xlfn.IFS(R1215="Recovered",4,R1215="Referred",3,R1215="Admitted",2,R1215="Deceased",1,TRUE(),0)</f>
        <v>4</v>
      </c>
      <c r="AH1215" s="30" t="str">
        <f aca="false">IF(T1215&gt;=4,"Satisfied",IF(T1215&gt;=3,"Neutral","Needs Improvement"))</f>
        <v>Satisfied</v>
      </c>
    </row>
    <row r="1216" customFormat="false" ht="15" hidden="false" customHeight="false" outlineLevel="0" collapsed="false">
      <c r="A1216" s="27" t="s">
        <v>3070</v>
      </c>
      <c r="B1216" s="27" t="s">
        <v>3041</v>
      </c>
      <c r="C1216" s="27" t="n">
        <v>64</v>
      </c>
      <c r="D1216" s="27" t="s">
        <v>121</v>
      </c>
      <c r="E1216" s="28" t="n">
        <v>45426</v>
      </c>
      <c r="F1216" s="27" t="s">
        <v>1711</v>
      </c>
      <c r="G1216" s="28" t="n">
        <v>45428</v>
      </c>
      <c r="H1216" s="27" t="s">
        <v>206</v>
      </c>
      <c r="I1216" s="27" t="s">
        <v>300</v>
      </c>
      <c r="J1216" s="27" t="s">
        <v>233</v>
      </c>
      <c r="K1216" s="27" t="s">
        <v>126</v>
      </c>
      <c r="L1216" s="27" t="n">
        <v>15</v>
      </c>
      <c r="M1216" s="27" t="n">
        <v>111</v>
      </c>
      <c r="N1216" s="27" t="s">
        <v>127</v>
      </c>
      <c r="O1216" s="27" t="s">
        <v>149</v>
      </c>
      <c r="P1216" s="27" t="s">
        <v>187</v>
      </c>
      <c r="Q1216" s="29" t="n">
        <v>7331</v>
      </c>
      <c r="R1216" s="27" t="s">
        <v>172</v>
      </c>
      <c r="S1216" s="27" t="s">
        <v>131</v>
      </c>
      <c r="T1216" s="27" t="n">
        <v>3</v>
      </c>
      <c r="U1216" s="27" t="n">
        <f aca="false">YEAR(E1216)</f>
        <v>2024</v>
      </c>
      <c r="V1216" s="27" t="str">
        <f aca="false">TEXT(E1216,"MMM-YYYY")</f>
        <v>May-2024</v>
      </c>
      <c r="W1216" s="27" t="n">
        <f aca="false">MONTH(E1216)</f>
        <v>5</v>
      </c>
      <c r="X1216" s="27" t="str">
        <f aca="false">TEXT(WEEKDAY(E1216,2),"0")&amp;" - "&amp;TEXT(E1216,"dddd")</f>
        <v>2 - Tuesday</v>
      </c>
      <c r="Y1216" s="27" t="str">
        <f aca="false">_xlfn.IFS(C1216&lt;18,"Child (0-17)",C1216&lt;40,"Young Adult (18-39)",C1216&lt;60,"Adult (40-59)",TRUE(),"Senior (60+)")</f>
        <v>Senior (60+)</v>
      </c>
      <c r="Z1216" s="27" t="n">
        <f aca="false">ROUND(G1216-E1216,0)</f>
        <v>2</v>
      </c>
      <c r="AA1216" s="27" t="n">
        <f aca="false">L1216+M1216</f>
        <v>126</v>
      </c>
      <c r="AB1216" s="27" t="n">
        <f aca="false">IFERROR(ROUND(Q1216/AA1216,2),0)</f>
        <v>58.18</v>
      </c>
      <c r="AC1216" s="27" t="str">
        <f aca="false">IF(AND(K1216="Critical",N1216="No"),"URGENT - No Bed","Normal")</f>
        <v>Normal</v>
      </c>
      <c r="AD1216" s="33" t="n">
        <f aca="false">INDEX(Lookup_Tables!$B$3:$B$12,MATCH(H1216,Lookup_Tables!$A$3:$A$12,0))</f>
        <v>2800000</v>
      </c>
      <c r="AE1216" s="27" t="str">
        <f aca="false">INDEX(Lookup_Tables!$C$3:$C$12,MATCH(H1216,Lookup_Tables!$A$3:$A$12,0))</f>
        <v>Dr. Suresh Nair</v>
      </c>
      <c r="AF1216" s="27" t="str">
        <f aca="false">IFERROR(INDEX(Lookup_Tables!$F$16:$F$45,MATCH(I1216,Lookup_Tables!$E$16:$E$45,0)),"N/A")</f>
        <v>EMP211</v>
      </c>
      <c r="AG1216" s="27" t="n">
        <f aca="false">_xlfn.IFS(R1216="Recovered",4,R1216="Referred",3,R1216="Admitted",2,R1216="Deceased",1,TRUE(),0)</f>
        <v>2</v>
      </c>
      <c r="AH1216" s="27" t="str">
        <f aca="false">IF(T1216&gt;=4,"Satisfied",IF(T1216&gt;=3,"Neutral","Needs Improvement"))</f>
        <v>Neutral</v>
      </c>
    </row>
    <row r="1217" customFormat="false" ht="15" hidden="false" customHeight="false" outlineLevel="0" collapsed="false">
      <c r="A1217" s="30" t="s">
        <v>4299</v>
      </c>
      <c r="B1217" s="30" t="s">
        <v>1972</v>
      </c>
      <c r="C1217" s="30" t="n">
        <v>53</v>
      </c>
      <c r="D1217" s="30" t="s">
        <v>121</v>
      </c>
      <c r="E1217" s="31" t="n">
        <v>45514</v>
      </c>
      <c r="F1217" s="30" t="s">
        <v>2301</v>
      </c>
      <c r="G1217" s="31" t="n">
        <v>45517</v>
      </c>
      <c r="H1217" s="30" t="s">
        <v>236</v>
      </c>
      <c r="I1217" s="30" t="s">
        <v>266</v>
      </c>
      <c r="J1217" s="30" t="s">
        <v>238</v>
      </c>
      <c r="K1217" s="30" t="s">
        <v>156</v>
      </c>
      <c r="L1217" s="30" t="n">
        <v>32</v>
      </c>
      <c r="M1217" s="30" t="n">
        <v>90</v>
      </c>
      <c r="N1217" s="30" t="s">
        <v>127</v>
      </c>
      <c r="O1217" s="30" t="s">
        <v>139</v>
      </c>
      <c r="P1217" s="30" t="s">
        <v>187</v>
      </c>
      <c r="Q1217" s="32" t="n">
        <v>4825.78</v>
      </c>
      <c r="R1217" s="30" t="s">
        <v>130</v>
      </c>
      <c r="S1217" s="30" t="s">
        <v>197</v>
      </c>
      <c r="T1217" s="30" t="n">
        <v>3</v>
      </c>
      <c r="U1217" s="30" t="n">
        <f aca="false">YEAR(E1217)</f>
        <v>2024</v>
      </c>
      <c r="V1217" s="30" t="str">
        <f aca="false">TEXT(E1217,"MMM-YYYY")</f>
        <v>Aug-2024</v>
      </c>
      <c r="W1217" s="30" t="n">
        <f aca="false">MONTH(E1217)</f>
        <v>8</v>
      </c>
      <c r="X1217" s="30" t="str">
        <f aca="false">TEXT(WEEKDAY(E1217,2),"0")&amp;" - "&amp;TEXT(E1217,"dddd")</f>
        <v>6 - Saturday</v>
      </c>
      <c r="Y1217" s="30" t="str">
        <f aca="false">_xlfn.IFS(C1217&lt;18,"Child (0-17)",C1217&lt;40,"Young Adult (18-39)",C1217&lt;60,"Adult (40-59)",TRUE(),"Senior (60+)")</f>
        <v>Adult (40-59)</v>
      </c>
      <c r="Z1217" s="30" t="n">
        <f aca="false">ROUND(G1217-E1217,0)</f>
        <v>3</v>
      </c>
      <c r="AA1217" s="30" t="n">
        <f aca="false">L1217+M1217</f>
        <v>122</v>
      </c>
      <c r="AB1217" s="30" t="n">
        <f aca="false">IFERROR(ROUND(Q1217/AA1217,2),0)</f>
        <v>39.56</v>
      </c>
      <c r="AC1217" s="30" t="str">
        <f aca="false">IF(AND(K1217="Critical",N1217="No"),"URGENT - No Bed","Normal")</f>
        <v>Normal</v>
      </c>
      <c r="AD1217" s="34" t="n">
        <f aca="false">INDEX(Lookup_Tables!$B$3:$B$12,MATCH(H1217,Lookup_Tables!$A$3:$A$12,0))</f>
        <v>3900000</v>
      </c>
      <c r="AE1217" s="30" t="str">
        <f aca="false">INDEX(Lookup_Tables!$C$3:$C$12,MATCH(H1217,Lookup_Tables!$A$3:$A$12,0))</f>
        <v>Dr. Rina Mehta</v>
      </c>
      <c r="AF1217" s="30" t="str">
        <f aca="false">IFERROR(INDEX(Lookup_Tables!$F$16:$F$45,MATCH(I1217,Lookup_Tables!$E$16:$E$45,0)),"N/A")</f>
        <v>EMP217</v>
      </c>
      <c r="AG1217" s="30" t="n">
        <f aca="false">_xlfn.IFS(R1217="Recovered",4,R1217="Referred",3,R1217="Admitted",2,R1217="Deceased",1,TRUE(),0)</f>
        <v>4</v>
      </c>
      <c r="AH1217" s="30" t="str">
        <f aca="false">IF(T1217&gt;=4,"Satisfied",IF(T1217&gt;=3,"Neutral","Needs Improvement"))</f>
        <v>Neutral</v>
      </c>
    </row>
    <row r="1218" customFormat="false" ht="15" hidden="false" customHeight="false" outlineLevel="0" collapsed="false">
      <c r="A1218" s="27" t="s">
        <v>6485</v>
      </c>
      <c r="B1218" s="27" t="s">
        <v>6486</v>
      </c>
      <c r="C1218" s="27" t="n">
        <v>41</v>
      </c>
      <c r="D1218" s="27" t="s">
        <v>181</v>
      </c>
      <c r="E1218" s="28" t="n">
        <v>45345</v>
      </c>
      <c r="F1218" s="27" t="s">
        <v>286</v>
      </c>
      <c r="G1218" s="28" t="n">
        <v>45346</v>
      </c>
      <c r="H1218" s="27" t="s">
        <v>146</v>
      </c>
      <c r="I1218" s="27" t="s">
        <v>147</v>
      </c>
      <c r="J1218" s="27" t="s">
        <v>222</v>
      </c>
      <c r="K1218" s="27" t="s">
        <v>138</v>
      </c>
      <c r="L1218" s="27" t="n">
        <v>74</v>
      </c>
      <c r="M1218" s="27" t="n">
        <v>44</v>
      </c>
      <c r="N1218" s="27" t="s">
        <v>127</v>
      </c>
      <c r="O1218" s="27" t="s">
        <v>128</v>
      </c>
      <c r="P1218" s="27" t="s">
        <v>150</v>
      </c>
      <c r="Q1218" s="29" t="n">
        <v>1138.86</v>
      </c>
      <c r="R1218" s="27" t="s">
        <v>130</v>
      </c>
      <c r="S1218" s="27" t="s">
        <v>151</v>
      </c>
      <c r="T1218" s="27" t="n">
        <v>4</v>
      </c>
      <c r="U1218" s="27" t="n">
        <f aca="false">YEAR(E1218)</f>
        <v>2024</v>
      </c>
      <c r="V1218" s="27" t="str">
        <f aca="false">TEXT(E1218,"MMM-YYYY")</f>
        <v>Feb-2024</v>
      </c>
      <c r="W1218" s="27" t="n">
        <f aca="false">MONTH(E1218)</f>
        <v>2</v>
      </c>
      <c r="X1218" s="27" t="str">
        <f aca="false">TEXT(WEEKDAY(E1218,2),"0")&amp;" - "&amp;TEXT(E1218,"dddd")</f>
        <v>5 - Friday</v>
      </c>
      <c r="Y1218" s="27" t="str">
        <f aca="false">_xlfn.IFS(C1218&lt;18,"Child (0-17)",C1218&lt;40,"Young Adult (18-39)",C1218&lt;60,"Adult (40-59)",TRUE(),"Senior (60+)")</f>
        <v>Adult (40-59)</v>
      </c>
      <c r="Z1218" s="27" t="n">
        <f aca="false">ROUND(G1218-E1218,0)</f>
        <v>1</v>
      </c>
      <c r="AA1218" s="27" t="n">
        <f aca="false">L1218+M1218</f>
        <v>118</v>
      </c>
      <c r="AB1218" s="27" t="n">
        <f aca="false">IFERROR(ROUND(Q1218/AA1218,2),0)</f>
        <v>9.65</v>
      </c>
      <c r="AC1218" s="27" t="str">
        <f aca="false">IF(AND(K1218="Critical",N1218="No"),"URGENT - No Bed","Normal")</f>
        <v>Normal</v>
      </c>
      <c r="AD1218" s="33" t="n">
        <f aca="false">INDEX(Lookup_Tables!$B$3:$B$12,MATCH(H1218,Lookup_Tables!$A$3:$A$12,0))</f>
        <v>2700000</v>
      </c>
      <c r="AE1218" s="27" t="str">
        <f aca="false">INDEX(Lookup_Tables!$C$3:$C$12,MATCH(H1218,Lookup_Tables!$A$3:$A$12,0))</f>
        <v>Dr. Vikram Singh</v>
      </c>
      <c r="AF1218" s="27" t="str">
        <f aca="false">IFERROR(INDEX(Lookup_Tables!$F$16:$F$45,MATCH(I1218,Lookup_Tables!$E$16:$E$45,0)),"N/A")</f>
        <v>EMP229</v>
      </c>
      <c r="AG1218" s="27" t="n">
        <f aca="false">_xlfn.IFS(R1218="Recovered",4,R1218="Referred",3,R1218="Admitted",2,R1218="Deceased",1,TRUE(),0)</f>
        <v>4</v>
      </c>
      <c r="AH1218" s="27" t="str">
        <f aca="false">IF(T1218&gt;=4,"Satisfied",IF(T1218&gt;=3,"Neutral","Needs Improvement"))</f>
        <v>Satisfied</v>
      </c>
    </row>
    <row r="1219" customFormat="false" ht="15" hidden="false" customHeight="false" outlineLevel="0" collapsed="false">
      <c r="A1219" s="30" t="s">
        <v>5718</v>
      </c>
      <c r="B1219" s="30" t="s">
        <v>1053</v>
      </c>
      <c r="C1219" s="30" t="n">
        <v>46</v>
      </c>
      <c r="D1219" s="30" t="s">
        <v>121</v>
      </c>
      <c r="E1219" s="31" t="n">
        <v>45302</v>
      </c>
      <c r="F1219" s="30" t="s">
        <v>927</v>
      </c>
      <c r="G1219" s="31" t="n">
        <v>45308</v>
      </c>
      <c r="H1219" s="30" t="s">
        <v>217</v>
      </c>
      <c r="I1219" s="30" t="s">
        <v>392</v>
      </c>
      <c r="J1219" s="30" t="s">
        <v>283</v>
      </c>
      <c r="K1219" s="30" t="s">
        <v>126</v>
      </c>
      <c r="L1219" s="30" t="n">
        <v>13</v>
      </c>
      <c r="M1219" s="30" t="n">
        <v>131</v>
      </c>
      <c r="N1219" s="30" t="s">
        <v>186</v>
      </c>
      <c r="O1219" s="30" t="s">
        <v>171</v>
      </c>
      <c r="P1219" s="30" t="s">
        <v>187</v>
      </c>
      <c r="Q1219" s="32" t="n">
        <v>7708.72</v>
      </c>
      <c r="R1219" s="30" t="s">
        <v>130</v>
      </c>
      <c r="S1219" s="30" t="s">
        <v>197</v>
      </c>
      <c r="T1219" s="30" t="n">
        <v>4</v>
      </c>
      <c r="U1219" s="30" t="n">
        <f aca="false">YEAR(E1219)</f>
        <v>2024</v>
      </c>
      <c r="V1219" s="30" t="str">
        <f aca="false">TEXT(E1219,"MMM-YYYY")</f>
        <v>Jan-2024</v>
      </c>
      <c r="W1219" s="30" t="n">
        <f aca="false">MONTH(E1219)</f>
        <v>1</v>
      </c>
      <c r="X1219" s="30" t="str">
        <f aca="false">TEXT(WEEKDAY(E1219,2),"0")&amp;" - "&amp;TEXT(E1219,"dddd")</f>
        <v>4 - Thursday</v>
      </c>
      <c r="Y1219" s="30" t="str">
        <f aca="false">_xlfn.IFS(C1219&lt;18,"Child (0-17)",C1219&lt;40,"Young Adult (18-39)",C1219&lt;60,"Adult (40-59)",TRUE(),"Senior (60+)")</f>
        <v>Adult (40-59)</v>
      </c>
      <c r="Z1219" s="30" t="n">
        <f aca="false">ROUND(G1219-E1219,0)</f>
        <v>6</v>
      </c>
      <c r="AA1219" s="30" t="n">
        <f aca="false">L1219+M1219</f>
        <v>144</v>
      </c>
      <c r="AB1219" s="30" t="n">
        <f aca="false">IFERROR(ROUND(Q1219/AA1219,2),0)</f>
        <v>53.53</v>
      </c>
      <c r="AC1219" s="30" t="str">
        <f aca="false">IF(AND(K1219="Critical",N1219="No"),"URGENT - No Bed","Normal")</f>
        <v>Normal</v>
      </c>
      <c r="AD1219" s="34" t="n">
        <f aca="false">INDEX(Lookup_Tables!$B$3:$B$12,MATCH(H1219,Lookup_Tables!$A$3:$A$12,0))</f>
        <v>4200000</v>
      </c>
      <c r="AE1219" s="30" t="str">
        <f aca="false">INDEX(Lookup_Tables!$C$3:$C$12,MATCH(H1219,Lookup_Tables!$A$3:$A$12,0))</f>
        <v>Dr. Anil Kapoor</v>
      </c>
      <c r="AF1219" s="30" t="str">
        <f aca="false">IFERROR(INDEX(Lookup_Tables!$F$16:$F$45,MATCH(I1219,Lookup_Tables!$E$16:$E$45,0)),"N/A")</f>
        <v>EMP202</v>
      </c>
      <c r="AG1219" s="30" t="n">
        <f aca="false">_xlfn.IFS(R1219="Recovered",4,R1219="Referred",3,R1219="Admitted",2,R1219="Deceased",1,TRUE(),0)</f>
        <v>4</v>
      </c>
      <c r="AH1219" s="30" t="str">
        <f aca="false">IF(T1219&gt;=4,"Satisfied",IF(T1219&gt;=3,"Neutral","Needs Improvement"))</f>
        <v>Satisfied</v>
      </c>
    </row>
    <row r="1220" customFormat="false" ht="15" hidden="false" customHeight="false" outlineLevel="0" collapsed="false">
      <c r="A1220" s="27" t="s">
        <v>5252</v>
      </c>
      <c r="B1220" s="27" t="s">
        <v>1763</v>
      </c>
      <c r="C1220" s="27" t="n">
        <v>39</v>
      </c>
      <c r="D1220" s="27" t="s">
        <v>181</v>
      </c>
      <c r="E1220" s="28" t="n">
        <v>45564</v>
      </c>
      <c r="F1220" s="27" t="s">
        <v>1268</v>
      </c>
      <c r="G1220" s="28" t="n">
        <v>45565</v>
      </c>
      <c r="H1220" s="27" t="s">
        <v>123</v>
      </c>
      <c r="I1220" s="27" t="s">
        <v>155</v>
      </c>
      <c r="J1220" s="27" t="s">
        <v>418</v>
      </c>
      <c r="K1220" s="27" t="s">
        <v>138</v>
      </c>
      <c r="L1220" s="27" t="n">
        <v>51</v>
      </c>
      <c r="M1220" s="27" t="n">
        <v>38</v>
      </c>
      <c r="N1220" s="27" t="s">
        <v>127</v>
      </c>
      <c r="O1220" s="27" t="s">
        <v>139</v>
      </c>
      <c r="P1220" s="27" t="s">
        <v>150</v>
      </c>
      <c r="Q1220" s="29" t="n">
        <v>2522.7</v>
      </c>
      <c r="R1220" s="27" t="s">
        <v>130</v>
      </c>
      <c r="S1220" s="27" t="s">
        <v>157</v>
      </c>
      <c r="T1220" s="27" t="n">
        <v>5</v>
      </c>
      <c r="U1220" s="27" t="n">
        <f aca="false">YEAR(E1220)</f>
        <v>2024</v>
      </c>
      <c r="V1220" s="27" t="str">
        <f aca="false">TEXT(E1220,"MMM-YYYY")</f>
        <v>Sep-2024</v>
      </c>
      <c r="W1220" s="27" t="n">
        <f aca="false">MONTH(E1220)</f>
        <v>9</v>
      </c>
      <c r="X1220" s="27" t="str">
        <f aca="false">TEXT(WEEKDAY(E1220,2),"0")&amp;" - "&amp;TEXT(E1220,"dddd")</f>
        <v>7 - Sunday</v>
      </c>
      <c r="Y1220" s="27" t="str">
        <f aca="false">_xlfn.IFS(C1220&lt;18,"Child (0-17)",C1220&lt;40,"Young Adult (18-39)",C1220&lt;60,"Adult (40-59)",TRUE(),"Senior (60+)")</f>
        <v>Young Adult (18-39)</v>
      </c>
      <c r="Z1220" s="27" t="n">
        <f aca="false">ROUND(G1220-E1220,0)</f>
        <v>1</v>
      </c>
      <c r="AA1220" s="27" t="n">
        <f aca="false">L1220+M1220</f>
        <v>89</v>
      </c>
      <c r="AB1220" s="27" t="n">
        <f aca="false">IFERROR(ROUND(Q1220/AA1220,2),0)</f>
        <v>28.34</v>
      </c>
      <c r="AC1220" s="27" t="str">
        <f aca="false">IF(AND(K1220="Critical",N1220="No"),"URGENT - No Bed","Normal")</f>
        <v>Normal</v>
      </c>
      <c r="AD1220" s="33" t="n">
        <f aca="false">INDEX(Lookup_Tables!$B$3:$B$12,MATCH(H1220,Lookup_Tables!$A$3:$A$12,0))</f>
        <v>2200000</v>
      </c>
      <c r="AE1220" s="27" t="str">
        <f aca="false">INDEX(Lookup_Tables!$C$3:$C$12,MATCH(H1220,Lookup_Tables!$A$3:$A$12,0))</f>
        <v>Dr. Rohan Das</v>
      </c>
      <c r="AF1220" s="27" t="str">
        <f aca="false">IFERROR(INDEX(Lookup_Tables!$F$16:$F$45,MATCH(I1220,Lookup_Tables!$E$16:$E$45,0)),"N/A")</f>
        <v>EMP203</v>
      </c>
      <c r="AG1220" s="27" t="n">
        <f aca="false">_xlfn.IFS(R1220="Recovered",4,R1220="Referred",3,R1220="Admitted",2,R1220="Deceased",1,TRUE(),0)</f>
        <v>4</v>
      </c>
      <c r="AH1220" s="27" t="str">
        <f aca="false">IF(T1220&gt;=4,"Satisfied",IF(T1220&gt;=3,"Neutral","Needs Improvement"))</f>
        <v>Satisfied</v>
      </c>
    </row>
    <row r="1221" customFormat="false" ht="15" hidden="false" customHeight="false" outlineLevel="0" collapsed="false">
      <c r="A1221" s="30" t="s">
        <v>5465</v>
      </c>
      <c r="B1221" s="30" t="s">
        <v>3971</v>
      </c>
      <c r="C1221" s="30" t="n">
        <v>33</v>
      </c>
      <c r="D1221" s="30" t="s">
        <v>181</v>
      </c>
      <c r="E1221" s="31" t="n">
        <v>45459</v>
      </c>
      <c r="F1221" s="30" t="s">
        <v>1349</v>
      </c>
      <c r="G1221" s="31" t="n">
        <v>45460</v>
      </c>
      <c r="H1221" s="30" t="s">
        <v>206</v>
      </c>
      <c r="I1221" s="30" t="s">
        <v>207</v>
      </c>
      <c r="J1221" s="30" t="s">
        <v>233</v>
      </c>
      <c r="K1221" s="30" t="s">
        <v>138</v>
      </c>
      <c r="L1221" s="30" t="n">
        <v>28</v>
      </c>
      <c r="M1221" s="30" t="n">
        <v>43</v>
      </c>
      <c r="N1221" s="30" t="s">
        <v>127</v>
      </c>
      <c r="O1221" s="30" t="s">
        <v>171</v>
      </c>
      <c r="P1221" s="30" t="s">
        <v>129</v>
      </c>
      <c r="Q1221" s="32" t="n">
        <v>1356.28</v>
      </c>
      <c r="R1221" s="30" t="s">
        <v>130</v>
      </c>
      <c r="S1221" s="30" t="s">
        <v>192</v>
      </c>
      <c r="T1221" s="30" t="n">
        <v>2</v>
      </c>
      <c r="U1221" s="30" t="n">
        <f aca="false">YEAR(E1221)</f>
        <v>2024</v>
      </c>
      <c r="V1221" s="30" t="str">
        <f aca="false">TEXT(E1221,"MMM-YYYY")</f>
        <v>Jun-2024</v>
      </c>
      <c r="W1221" s="30" t="n">
        <f aca="false">MONTH(E1221)</f>
        <v>6</v>
      </c>
      <c r="X1221" s="30" t="str">
        <f aca="false">TEXT(WEEKDAY(E1221,2),"0")&amp;" - "&amp;TEXT(E1221,"dddd")</f>
        <v>7 - Sunday</v>
      </c>
      <c r="Y1221" s="30" t="str">
        <f aca="false">_xlfn.IFS(C1221&lt;18,"Child (0-17)",C1221&lt;40,"Young Adult (18-39)",C1221&lt;60,"Adult (40-59)",TRUE(),"Senior (60+)")</f>
        <v>Young Adult (18-39)</v>
      </c>
      <c r="Z1221" s="30" t="n">
        <f aca="false">ROUND(G1221-E1221,0)</f>
        <v>1</v>
      </c>
      <c r="AA1221" s="30" t="n">
        <f aca="false">L1221+M1221</f>
        <v>71</v>
      </c>
      <c r="AB1221" s="30" t="n">
        <f aca="false">IFERROR(ROUND(Q1221/AA1221,2),0)</f>
        <v>19.1</v>
      </c>
      <c r="AC1221" s="30" t="str">
        <f aca="false">IF(AND(K1221="Critical",N1221="No"),"URGENT - No Bed","Normal")</f>
        <v>Normal</v>
      </c>
      <c r="AD1221" s="34" t="n">
        <f aca="false">INDEX(Lookup_Tables!$B$3:$B$12,MATCH(H1221,Lookup_Tables!$A$3:$A$12,0))</f>
        <v>2800000</v>
      </c>
      <c r="AE1221" s="30" t="str">
        <f aca="false">INDEX(Lookup_Tables!$C$3:$C$12,MATCH(H1221,Lookup_Tables!$A$3:$A$12,0))</f>
        <v>Dr. Suresh Nair</v>
      </c>
      <c r="AF1221" s="30" t="str">
        <f aca="false">IFERROR(INDEX(Lookup_Tables!$F$16:$F$45,MATCH(I1221,Lookup_Tables!$E$16:$E$45,0)),"N/A")</f>
        <v>EMP209</v>
      </c>
      <c r="AG1221" s="30" t="n">
        <f aca="false">_xlfn.IFS(R1221="Recovered",4,R1221="Referred",3,R1221="Admitted",2,R1221="Deceased",1,TRUE(),0)</f>
        <v>4</v>
      </c>
      <c r="AH1221" s="30" t="str">
        <f aca="false">IF(T1221&gt;=4,"Satisfied",IF(T1221&gt;=3,"Neutral","Needs Improvement"))</f>
        <v>Needs Improvement</v>
      </c>
    </row>
    <row r="1222" customFormat="false" ht="15" hidden="false" customHeight="false" outlineLevel="0" collapsed="false">
      <c r="A1222" s="27" t="s">
        <v>4383</v>
      </c>
      <c r="B1222" s="27" t="s">
        <v>4376</v>
      </c>
      <c r="C1222" s="27" t="n">
        <v>76</v>
      </c>
      <c r="D1222" s="27" t="s">
        <v>181</v>
      </c>
      <c r="E1222" s="28" t="n">
        <v>45470</v>
      </c>
      <c r="F1222" s="27" t="s">
        <v>1260</v>
      </c>
      <c r="G1222" s="28" t="n">
        <v>45471</v>
      </c>
      <c r="H1222" s="27" t="s">
        <v>146</v>
      </c>
      <c r="I1222" s="27" t="s">
        <v>147</v>
      </c>
      <c r="J1222" s="27" t="s">
        <v>177</v>
      </c>
      <c r="K1222" s="27" t="s">
        <v>156</v>
      </c>
      <c r="L1222" s="27" t="n">
        <v>30</v>
      </c>
      <c r="M1222" s="27" t="n">
        <v>81</v>
      </c>
      <c r="N1222" s="27" t="s">
        <v>127</v>
      </c>
      <c r="O1222" s="27" t="s">
        <v>171</v>
      </c>
      <c r="P1222" s="27" t="s">
        <v>150</v>
      </c>
      <c r="Q1222" s="29" t="n">
        <v>4304.11</v>
      </c>
      <c r="R1222" s="27" t="s">
        <v>268</v>
      </c>
      <c r="S1222" s="27" t="s">
        <v>141</v>
      </c>
      <c r="T1222" s="27" t="n">
        <v>4</v>
      </c>
      <c r="U1222" s="27" t="n">
        <f aca="false">YEAR(E1222)</f>
        <v>2024</v>
      </c>
      <c r="V1222" s="27" t="str">
        <f aca="false">TEXT(E1222,"MMM-YYYY")</f>
        <v>Jun-2024</v>
      </c>
      <c r="W1222" s="27" t="n">
        <f aca="false">MONTH(E1222)</f>
        <v>6</v>
      </c>
      <c r="X1222" s="27" t="str">
        <f aca="false">TEXT(WEEKDAY(E1222,2),"0")&amp;" - "&amp;TEXT(E1222,"dddd")</f>
        <v>4 - Thursday</v>
      </c>
      <c r="Y1222" s="27" t="str">
        <f aca="false">_xlfn.IFS(C1222&lt;18,"Child (0-17)",C1222&lt;40,"Young Adult (18-39)",C1222&lt;60,"Adult (40-59)",TRUE(),"Senior (60+)")</f>
        <v>Senior (60+)</v>
      </c>
      <c r="Z1222" s="27" t="n">
        <f aca="false">ROUND(G1222-E1222,0)</f>
        <v>1</v>
      </c>
      <c r="AA1222" s="27" t="n">
        <f aca="false">L1222+M1222</f>
        <v>111</v>
      </c>
      <c r="AB1222" s="27" t="n">
        <f aca="false">IFERROR(ROUND(Q1222/AA1222,2),0)</f>
        <v>38.78</v>
      </c>
      <c r="AC1222" s="27" t="str">
        <f aca="false">IF(AND(K1222="Critical",N1222="No"),"URGENT - No Bed","Normal")</f>
        <v>Normal</v>
      </c>
      <c r="AD1222" s="33" t="n">
        <f aca="false">INDEX(Lookup_Tables!$B$3:$B$12,MATCH(H1222,Lookup_Tables!$A$3:$A$12,0))</f>
        <v>2700000</v>
      </c>
      <c r="AE1222" s="27" t="str">
        <f aca="false">INDEX(Lookup_Tables!$C$3:$C$12,MATCH(H1222,Lookup_Tables!$A$3:$A$12,0))</f>
        <v>Dr. Vikram Singh</v>
      </c>
      <c r="AF1222" s="27" t="str">
        <f aca="false">IFERROR(INDEX(Lookup_Tables!$F$16:$F$45,MATCH(I1222,Lookup_Tables!$E$16:$E$45,0)),"N/A")</f>
        <v>EMP229</v>
      </c>
      <c r="AG1222" s="27" t="n">
        <f aca="false">_xlfn.IFS(R1222="Recovered",4,R1222="Referred",3,R1222="Admitted",2,R1222="Deceased",1,TRUE(),0)</f>
        <v>3</v>
      </c>
      <c r="AH1222" s="27" t="str">
        <f aca="false">IF(T1222&gt;=4,"Satisfied",IF(T1222&gt;=3,"Neutral","Needs Improvement"))</f>
        <v>Satisfied</v>
      </c>
    </row>
    <row r="1223" customFormat="false" ht="15" hidden="false" customHeight="false" outlineLevel="0" collapsed="false">
      <c r="A1223" s="30" t="s">
        <v>5229</v>
      </c>
      <c r="B1223" s="30" t="s">
        <v>2070</v>
      </c>
      <c r="C1223" s="30" t="n">
        <v>16</v>
      </c>
      <c r="D1223" s="30" t="s">
        <v>121</v>
      </c>
      <c r="E1223" s="31" t="n">
        <v>45441</v>
      </c>
      <c r="F1223" s="30" t="s">
        <v>1179</v>
      </c>
      <c r="G1223" s="31" t="n">
        <v>45442</v>
      </c>
      <c r="H1223" s="30" t="s">
        <v>183</v>
      </c>
      <c r="I1223" s="30" t="s">
        <v>430</v>
      </c>
      <c r="J1223" s="30" t="s">
        <v>185</v>
      </c>
      <c r="K1223" s="30" t="s">
        <v>138</v>
      </c>
      <c r="L1223" s="30" t="n">
        <v>50</v>
      </c>
      <c r="M1223" s="30" t="n">
        <v>33</v>
      </c>
      <c r="N1223" s="30" t="s">
        <v>127</v>
      </c>
      <c r="O1223" s="30" t="s">
        <v>128</v>
      </c>
      <c r="P1223" s="30" t="s">
        <v>150</v>
      </c>
      <c r="Q1223" s="32" t="n">
        <v>2374.71</v>
      </c>
      <c r="R1223" s="30" t="s">
        <v>130</v>
      </c>
      <c r="S1223" s="30" t="s">
        <v>141</v>
      </c>
      <c r="T1223" s="30" t="n">
        <v>5</v>
      </c>
      <c r="U1223" s="30" t="n">
        <f aca="false">YEAR(E1223)</f>
        <v>2024</v>
      </c>
      <c r="V1223" s="30" t="str">
        <f aca="false">TEXT(E1223,"MMM-YYYY")</f>
        <v>May-2024</v>
      </c>
      <c r="W1223" s="30" t="n">
        <f aca="false">MONTH(E1223)</f>
        <v>5</v>
      </c>
      <c r="X1223" s="30" t="str">
        <f aca="false">TEXT(WEEKDAY(E1223,2),"0")&amp;" - "&amp;TEXT(E1223,"dddd")</f>
        <v>3 - Wednesday</v>
      </c>
      <c r="Y1223" s="30" t="str">
        <f aca="false">_xlfn.IFS(C1223&lt;18,"Child (0-17)",C1223&lt;40,"Young Adult (18-39)",C1223&lt;60,"Adult (40-59)",TRUE(),"Senior (60+)")</f>
        <v>Child (0-17)</v>
      </c>
      <c r="Z1223" s="30" t="n">
        <f aca="false">ROUND(G1223-E1223,0)</f>
        <v>1</v>
      </c>
      <c r="AA1223" s="30" t="n">
        <f aca="false">L1223+M1223</f>
        <v>83</v>
      </c>
      <c r="AB1223" s="30" t="n">
        <f aca="false">IFERROR(ROUND(Q1223/AA1223,2),0)</f>
        <v>28.61</v>
      </c>
      <c r="AC1223" s="30" t="str">
        <f aca="false">IF(AND(K1223="Critical",N1223="No"),"URGENT - No Bed","Normal")</f>
        <v>Normal</v>
      </c>
      <c r="AD1223" s="34" t="n">
        <f aca="false">INDEX(Lookup_Tables!$B$3:$B$12,MATCH(H1223,Lookup_Tables!$A$3:$A$12,0))</f>
        <v>3100000</v>
      </c>
      <c r="AE1223" s="30" t="str">
        <f aca="false">INDEX(Lookup_Tables!$C$3:$C$12,MATCH(H1223,Lookup_Tables!$A$3:$A$12,0))</f>
        <v>Dr. Kavita Rao</v>
      </c>
      <c r="AF1223" s="30" t="str">
        <f aca="false">IFERROR(INDEX(Lookup_Tables!$F$16:$F$45,MATCH(I1223,Lookup_Tables!$E$16:$E$45,0)),"N/A")</f>
        <v>EMP224</v>
      </c>
      <c r="AG1223" s="30" t="n">
        <f aca="false">_xlfn.IFS(R1223="Recovered",4,R1223="Referred",3,R1223="Admitted",2,R1223="Deceased",1,TRUE(),0)</f>
        <v>4</v>
      </c>
      <c r="AH1223" s="30" t="str">
        <f aca="false">IF(T1223&gt;=4,"Satisfied",IF(T1223&gt;=3,"Neutral","Needs Improvement"))</f>
        <v>Satisfied</v>
      </c>
    </row>
    <row r="1224" customFormat="false" ht="15" hidden="false" customHeight="false" outlineLevel="0" collapsed="false">
      <c r="A1224" s="27" t="s">
        <v>6153</v>
      </c>
      <c r="B1224" s="27" t="s">
        <v>1636</v>
      </c>
      <c r="C1224" s="27" t="n">
        <v>31</v>
      </c>
      <c r="D1224" s="27" t="s">
        <v>181</v>
      </c>
      <c r="E1224" s="28" t="n">
        <v>45639</v>
      </c>
      <c r="F1224" s="27" t="s">
        <v>482</v>
      </c>
      <c r="G1224" s="28" t="n">
        <v>45641</v>
      </c>
      <c r="H1224" s="27" t="s">
        <v>161</v>
      </c>
      <c r="I1224" s="27" t="s">
        <v>320</v>
      </c>
      <c r="J1224" s="27" t="s">
        <v>258</v>
      </c>
      <c r="K1224" s="27" t="s">
        <v>126</v>
      </c>
      <c r="L1224" s="27" t="n">
        <v>16</v>
      </c>
      <c r="M1224" s="27" t="n">
        <v>103</v>
      </c>
      <c r="N1224" s="27" t="s">
        <v>186</v>
      </c>
      <c r="O1224" s="27" t="s">
        <v>128</v>
      </c>
      <c r="P1224" s="27" t="s">
        <v>129</v>
      </c>
      <c r="Q1224" s="29" t="n">
        <v>9038.54</v>
      </c>
      <c r="R1224" s="27" t="s">
        <v>172</v>
      </c>
      <c r="S1224" s="27" t="s">
        <v>141</v>
      </c>
      <c r="T1224" s="27" t="n">
        <v>3</v>
      </c>
      <c r="U1224" s="27" t="n">
        <f aca="false">YEAR(E1224)</f>
        <v>2024</v>
      </c>
      <c r="V1224" s="27" t="str">
        <f aca="false">TEXT(E1224,"MMM-YYYY")</f>
        <v>Dec-2024</v>
      </c>
      <c r="W1224" s="27" t="n">
        <f aca="false">MONTH(E1224)</f>
        <v>12</v>
      </c>
      <c r="X1224" s="27" t="str">
        <f aca="false">TEXT(WEEKDAY(E1224,2),"0")&amp;" - "&amp;TEXT(E1224,"dddd")</f>
        <v>5 - Friday</v>
      </c>
      <c r="Y1224" s="27" t="str">
        <f aca="false">_xlfn.IFS(C1224&lt;18,"Child (0-17)",C1224&lt;40,"Young Adult (18-39)",C1224&lt;60,"Adult (40-59)",TRUE(),"Senior (60+)")</f>
        <v>Young Adult (18-39)</v>
      </c>
      <c r="Z1224" s="27" t="n">
        <f aca="false">ROUND(G1224-E1224,0)</f>
        <v>2</v>
      </c>
      <c r="AA1224" s="27" t="n">
        <f aca="false">L1224+M1224</f>
        <v>119</v>
      </c>
      <c r="AB1224" s="27" t="n">
        <f aca="false">IFERROR(ROUND(Q1224/AA1224,2),0)</f>
        <v>75.95</v>
      </c>
      <c r="AC1224" s="27" t="str">
        <f aca="false">IF(AND(K1224="Critical",N1224="No"),"URGENT - No Bed","Normal")</f>
        <v>Normal</v>
      </c>
      <c r="AD1224" s="33" t="n">
        <f aca="false">INDEX(Lookup_Tables!$B$3:$B$12,MATCH(H1224,Lookup_Tables!$A$3:$A$12,0))</f>
        <v>3600000</v>
      </c>
      <c r="AE1224" s="27" t="str">
        <f aca="false">INDEX(Lookup_Tables!$C$3:$C$12,MATCH(H1224,Lookup_Tables!$A$3:$A$12,0))</f>
        <v>Dr. Sameer Joshi</v>
      </c>
      <c r="AF1224" s="27" t="str">
        <f aca="false">IFERROR(INDEX(Lookup_Tables!$F$16:$F$45,MATCH(I1224,Lookup_Tables!$E$16:$E$45,0)),"N/A")</f>
        <v>EMP223</v>
      </c>
      <c r="AG1224" s="27" t="n">
        <f aca="false">_xlfn.IFS(R1224="Recovered",4,R1224="Referred",3,R1224="Admitted",2,R1224="Deceased",1,TRUE(),0)</f>
        <v>2</v>
      </c>
      <c r="AH1224" s="27" t="str">
        <f aca="false">IF(T1224&gt;=4,"Satisfied",IF(T1224&gt;=3,"Neutral","Needs Improvement"))</f>
        <v>Neutral</v>
      </c>
    </row>
    <row r="1225" customFormat="false" ht="15" hidden="false" customHeight="false" outlineLevel="0" collapsed="false">
      <c r="A1225" s="30" t="s">
        <v>2912</v>
      </c>
      <c r="B1225" s="30" t="s">
        <v>2913</v>
      </c>
      <c r="C1225" s="30" t="n">
        <v>47</v>
      </c>
      <c r="D1225" s="30" t="s">
        <v>121</v>
      </c>
      <c r="E1225" s="31" t="n">
        <v>45443</v>
      </c>
      <c r="F1225" s="30" t="s">
        <v>791</v>
      </c>
      <c r="G1225" s="31" t="n">
        <v>45445</v>
      </c>
      <c r="H1225" s="30" t="s">
        <v>236</v>
      </c>
      <c r="I1225" s="30" t="s">
        <v>323</v>
      </c>
      <c r="J1225" s="30" t="s">
        <v>238</v>
      </c>
      <c r="K1225" s="30" t="s">
        <v>156</v>
      </c>
      <c r="L1225" s="30" t="n">
        <v>67</v>
      </c>
      <c r="M1225" s="30" t="n">
        <v>75</v>
      </c>
      <c r="N1225" s="30" t="s">
        <v>127</v>
      </c>
      <c r="O1225" s="30" t="s">
        <v>128</v>
      </c>
      <c r="P1225" s="30" t="s">
        <v>187</v>
      </c>
      <c r="Q1225" s="32" t="n">
        <v>4371.9</v>
      </c>
      <c r="R1225" s="30" t="s">
        <v>130</v>
      </c>
      <c r="S1225" s="30" t="s">
        <v>151</v>
      </c>
      <c r="T1225" s="30" t="n">
        <v>4</v>
      </c>
      <c r="U1225" s="30" t="n">
        <f aca="false">YEAR(E1225)</f>
        <v>2024</v>
      </c>
      <c r="V1225" s="30" t="str">
        <f aca="false">TEXT(E1225,"MMM-YYYY")</f>
        <v>May-2024</v>
      </c>
      <c r="W1225" s="30" t="n">
        <f aca="false">MONTH(E1225)</f>
        <v>5</v>
      </c>
      <c r="X1225" s="30" t="str">
        <f aca="false">TEXT(WEEKDAY(E1225,2),"0")&amp;" - "&amp;TEXT(E1225,"dddd")</f>
        <v>5 - Friday</v>
      </c>
      <c r="Y1225" s="30" t="str">
        <f aca="false">_xlfn.IFS(C1225&lt;18,"Child (0-17)",C1225&lt;40,"Young Adult (18-39)",C1225&lt;60,"Adult (40-59)",TRUE(),"Senior (60+)")</f>
        <v>Adult (40-59)</v>
      </c>
      <c r="Z1225" s="30" t="n">
        <f aca="false">ROUND(G1225-E1225,0)</f>
        <v>2</v>
      </c>
      <c r="AA1225" s="30" t="n">
        <f aca="false">L1225+M1225</f>
        <v>142</v>
      </c>
      <c r="AB1225" s="30" t="n">
        <f aca="false">IFERROR(ROUND(Q1225/AA1225,2),0)</f>
        <v>30.79</v>
      </c>
      <c r="AC1225" s="30" t="str">
        <f aca="false">IF(AND(K1225="Critical",N1225="No"),"URGENT - No Bed","Normal")</f>
        <v>Normal</v>
      </c>
      <c r="AD1225" s="34" t="n">
        <f aca="false">INDEX(Lookup_Tables!$B$3:$B$12,MATCH(H1225,Lookup_Tables!$A$3:$A$12,0))</f>
        <v>3900000</v>
      </c>
      <c r="AE1225" s="30" t="str">
        <f aca="false">INDEX(Lookup_Tables!$C$3:$C$12,MATCH(H1225,Lookup_Tables!$A$3:$A$12,0))</f>
        <v>Dr. Rina Mehta</v>
      </c>
      <c r="AF1225" s="30" t="str">
        <f aca="false">IFERROR(INDEX(Lookup_Tables!$F$16:$F$45,MATCH(I1225,Lookup_Tables!$E$16:$E$45,0)),"N/A")</f>
        <v>EMP216</v>
      </c>
      <c r="AG1225" s="30" t="n">
        <f aca="false">_xlfn.IFS(R1225="Recovered",4,R1225="Referred",3,R1225="Admitted",2,R1225="Deceased",1,TRUE(),0)</f>
        <v>4</v>
      </c>
      <c r="AH1225" s="30" t="str">
        <f aca="false">IF(T1225&gt;=4,"Satisfied",IF(T1225&gt;=3,"Neutral","Needs Improvement"))</f>
        <v>Satisfied</v>
      </c>
    </row>
    <row r="1226" customFormat="false" ht="15" hidden="false" customHeight="false" outlineLevel="0" collapsed="false">
      <c r="A1226" s="27" t="s">
        <v>6843</v>
      </c>
      <c r="B1226" s="27" t="s">
        <v>1773</v>
      </c>
      <c r="C1226" s="27" t="n">
        <v>26</v>
      </c>
      <c r="D1226" s="27" t="s">
        <v>181</v>
      </c>
      <c r="E1226" s="28" t="n">
        <v>45566</v>
      </c>
      <c r="F1226" s="27" t="s">
        <v>334</v>
      </c>
      <c r="G1226" s="28" t="n">
        <v>45567</v>
      </c>
      <c r="H1226" s="27" t="s">
        <v>242</v>
      </c>
      <c r="I1226" s="27" t="s">
        <v>315</v>
      </c>
      <c r="J1226" s="27" t="s">
        <v>316</v>
      </c>
      <c r="K1226" s="27" t="s">
        <v>126</v>
      </c>
      <c r="L1226" s="27" t="n">
        <v>7</v>
      </c>
      <c r="M1226" s="27" t="n">
        <v>69</v>
      </c>
      <c r="N1226" s="27" t="s">
        <v>186</v>
      </c>
      <c r="O1226" s="27" t="s">
        <v>139</v>
      </c>
      <c r="P1226" s="27" t="s">
        <v>140</v>
      </c>
      <c r="Q1226" s="29" t="n">
        <v>7515.83</v>
      </c>
      <c r="R1226" s="27" t="s">
        <v>130</v>
      </c>
      <c r="S1226" s="27" t="s">
        <v>223</v>
      </c>
      <c r="T1226" s="27" t="n">
        <v>3</v>
      </c>
      <c r="U1226" s="27" t="n">
        <f aca="false">YEAR(E1226)</f>
        <v>2024</v>
      </c>
      <c r="V1226" s="27" t="str">
        <f aca="false">TEXT(E1226,"MMM-YYYY")</f>
        <v>Oct-2024</v>
      </c>
      <c r="W1226" s="27" t="n">
        <f aca="false">MONTH(E1226)</f>
        <v>10</v>
      </c>
      <c r="X1226" s="27" t="str">
        <f aca="false">TEXT(WEEKDAY(E1226,2),"0")&amp;" - "&amp;TEXT(E1226,"dddd")</f>
        <v>2 - Tuesday</v>
      </c>
      <c r="Y1226" s="27" t="str">
        <f aca="false">_xlfn.IFS(C1226&lt;18,"Child (0-17)",C1226&lt;40,"Young Adult (18-39)",C1226&lt;60,"Adult (40-59)",TRUE(),"Senior (60+)")</f>
        <v>Young Adult (18-39)</v>
      </c>
      <c r="Z1226" s="27" t="n">
        <f aca="false">ROUND(G1226-E1226,0)</f>
        <v>1</v>
      </c>
      <c r="AA1226" s="27" t="n">
        <f aca="false">L1226+M1226</f>
        <v>76</v>
      </c>
      <c r="AB1226" s="27" t="n">
        <f aca="false">IFERROR(ROUND(Q1226/AA1226,2),0)</f>
        <v>98.89</v>
      </c>
      <c r="AC1226" s="27" t="str">
        <f aca="false">IF(AND(K1226="Critical",N1226="No"),"URGENT - No Bed","Normal")</f>
        <v>Normal</v>
      </c>
      <c r="AD1226" s="33" t="n">
        <f aca="false">INDEX(Lookup_Tables!$B$3:$B$12,MATCH(H1226,Lookup_Tables!$A$3:$A$12,0))</f>
        <v>3000000</v>
      </c>
      <c r="AE1226" s="27" t="str">
        <f aca="false">INDEX(Lookup_Tables!$C$3:$C$12,MATCH(H1226,Lookup_Tables!$A$3:$A$12,0))</f>
        <v>Dr. Pooja Iyer</v>
      </c>
      <c r="AF1226" s="27" t="str">
        <f aca="false">IFERROR(INDEX(Lookup_Tables!$F$16:$F$45,MATCH(I1226,Lookup_Tables!$E$16:$E$45,0)),"N/A")</f>
        <v>EMP213</v>
      </c>
      <c r="AG1226" s="27" t="n">
        <f aca="false">_xlfn.IFS(R1226="Recovered",4,R1226="Referred",3,R1226="Admitted",2,R1226="Deceased",1,TRUE(),0)</f>
        <v>4</v>
      </c>
      <c r="AH1226" s="27" t="str">
        <f aca="false">IF(T1226&gt;=4,"Satisfied",IF(T1226&gt;=3,"Neutral","Needs Improvement"))</f>
        <v>Neutral</v>
      </c>
    </row>
    <row r="1227" customFormat="false" ht="15" hidden="false" customHeight="false" outlineLevel="0" collapsed="false">
      <c r="A1227" s="30" t="s">
        <v>3728</v>
      </c>
      <c r="B1227" s="30" t="s">
        <v>2188</v>
      </c>
      <c r="C1227" s="30" t="n">
        <v>23</v>
      </c>
      <c r="D1227" s="30" t="s">
        <v>181</v>
      </c>
      <c r="E1227" s="31" t="n">
        <v>45508</v>
      </c>
      <c r="F1227" s="30" t="s">
        <v>1628</v>
      </c>
      <c r="G1227" s="31" t="n">
        <v>45509</v>
      </c>
      <c r="H1227" s="30" t="s">
        <v>236</v>
      </c>
      <c r="I1227" s="30" t="s">
        <v>266</v>
      </c>
      <c r="J1227" s="30" t="s">
        <v>375</v>
      </c>
      <c r="K1227" s="30" t="s">
        <v>138</v>
      </c>
      <c r="L1227" s="30" t="n">
        <v>78</v>
      </c>
      <c r="M1227" s="30" t="n">
        <v>18</v>
      </c>
      <c r="N1227" s="30" t="s">
        <v>127</v>
      </c>
      <c r="O1227" s="30" t="s">
        <v>139</v>
      </c>
      <c r="P1227" s="30" t="s">
        <v>150</v>
      </c>
      <c r="Q1227" s="32" t="n">
        <v>2158.49</v>
      </c>
      <c r="R1227" s="30" t="s">
        <v>172</v>
      </c>
      <c r="S1227" s="30" t="s">
        <v>197</v>
      </c>
      <c r="T1227" s="30" t="n">
        <v>2</v>
      </c>
      <c r="U1227" s="30" t="n">
        <f aca="false">YEAR(E1227)</f>
        <v>2024</v>
      </c>
      <c r="V1227" s="30" t="str">
        <f aca="false">TEXT(E1227,"MMM-YYYY")</f>
        <v>Aug-2024</v>
      </c>
      <c r="W1227" s="30" t="n">
        <f aca="false">MONTH(E1227)</f>
        <v>8</v>
      </c>
      <c r="X1227" s="30" t="str">
        <f aca="false">TEXT(WEEKDAY(E1227,2),"0")&amp;" - "&amp;TEXT(E1227,"dddd")</f>
        <v>7 - Sunday</v>
      </c>
      <c r="Y1227" s="30" t="str">
        <f aca="false">_xlfn.IFS(C1227&lt;18,"Child (0-17)",C1227&lt;40,"Young Adult (18-39)",C1227&lt;60,"Adult (40-59)",TRUE(),"Senior (60+)")</f>
        <v>Young Adult (18-39)</v>
      </c>
      <c r="Z1227" s="30" t="n">
        <f aca="false">ROUND(G1227-E1227,0)</f>
        <v>1</v>
      </c>
      <c r="AA1227" s="30" t="n">
        <f aca="false">L1227+M1227</f>
        <v>96</v>
      </c>
      <c r="AB1227" s="30" t="n">
        <f aca="false">IFERROR(ROUND(Q1227/AA1227,2),0)</f>
        <v>22.48</v>
      </c>
      <c r="AC1227" s="30" t="str">
        <f aca="false">IF(AND(K1227="Critical",N1227="No"),"URGENT - No Bed","Normal")</f>
        <v>Normal</v>
      </c>
      <c r="AD1227" s="34" t="n">
        <f aca="false">INDEX(Lookup_Tables!$B$3:$B$12,MATCH(H1227,Lookup_Tables!$A$3:$A$12,0))</f>
        <v>3900000</v>
      </c>
      <c r="AE1227" s="30" t="str">
        <f aca="false">INDEX(Lookup_Tables!$C$3:$C$12,MATCH(H1227,Lookup_Tables!$A$3:$A$12,0))</f>
        <v>Dr. Rina Mehta</v>
      </c>
      <c r="AF1227" s="30" t="str">
        <f aca="false">IFERROR(INDEX(Lookup_Tables!$F$16:$F$45,MATCH(I1227,Lookup_Tables!$E$16:$E$45,0)),"N/A")</f>
        <v>EMP217</v>
      </c>
      <c r="AG1227" s="30" t="n">
        <f aca="false">_xlfn.IFS(R1227="Recovered",4,R1227="Referred",3,R1227="Admitted",2,R1227="Deceased",1,TRUE(),0)</f>
        <v>2</v>
      </c>
      <c r="AH1227" s="30" t="str">
        <f aca="false">IF(T1227&gt;=4,"Satisfied",IF(T1227&gt;=3,"Neutral","Needs Improvement"))</f>
        <v>Needs Improvement</v>
      </c>
    </row>
    <row r="1228" customFormat="false" ht="15" hidden="false" customHeight="false" outlineLevel="0" collapsed="false">
      <c r="A1228" s="27" t="s">
        <v>1573</v>
      </c>
      <c r="B1228" s="27" t="s">
        <v>1574</v>
      </c>
      <c r="C1228" s="27" t="n">
        <v>40</v>
      </c>
      <c r="D1228" s="27" t="s">
        <v>121</v>
      </c>
      <c r="E1228" s="28" t="n">
        <v>45506</v>
      </c>
      <c r="F1228" s="27" t="s">
        <v>720</v>
      </c>
      <c r="G1228" s="28" t="n">
        <v>45506</v>
      </c>
      <c r="H1228" s="27" t="s">
        <v>206</v>
      </c>
      <c r="I1228" s="27" t="s">
        <v>232</v>
      </c>
      <c r="J1228" s="27" t="s">
        <v>469</v>
      </c>
      <c r="K1228" s="27" t="s">
        <v>156</v>
      </c>
      <c r="L1228" s="27" t="n">
        <v>26</v>
      </c>
      <c r="M1228" s="27" t="n">
        <v>62</v>
      </c>
      <c r="N1228" s="27" t="s">
        <v>127</v>
      </c>
      <c r="O1228" s="27" t="s">
        <v>149</v>
      </c>
      <c r="P1228" s="27" t="s">
        <v>129</v>
      </c>
      <c r="Q1228" s="29" t="n">
        <v>4460.52</v>
      </c>
      <c r="R1228" s="27" t="s">
        <v>172</v>
      </c>
      <c r="S1228" s="27" t="s">
        <v>151</v>
      </c>
      <c r="T1228" s="27" t="n">
        <v>2</v>
      </c>
      <c r="U1228" s="27" t="n">
        <f aca="false">YEAR(E1228)</f>
        <v>2024</v>
      </c>
      <c r="V1228" s="27" t="str">
        <f aca="false">TEXT(E1228,"MMM-YYYY")</f>
        <v>Aug-2024</v>
      </c>
      <c r="W1228" s="27" t="n">
        <f aca="false">MONTH(E1228)</f>
        <v>8</v>
      </c>
      <c r="X1228" s="27" t="str">
        <f aca="false">TEXT(WEEKDAY(E1228,2),"0")&amp;" - "&amp;TEXT(E1228,"dddd")</f>
        <v>5 - Friday</v>
      </c>
      <c r="Y1228" s="27" t="str">
        <f aca="false">_xlfn.IFS(C1228&lt;18,"Child (0-17)",C1228&lt;40,"Young Adult (18-39)",C1228&lt;60,"Adult (40-59)",TRUE(),"Senior (60+)")</f>
        <v>Adult (40-59)</v>
      </c>
      <c r="Z1228" s="27" t="n">
        <f aca="false">ROUND(G1228-E1228,0)</f>
        <v>0</v>
      </c>
      <c r="AA1228" s="27" t="n">
        <f aca="false">L1228+M1228</f>
        <v>88</v>
      </c>
      <c r="AB1228" s="27" t="n">
        <f aca="false">IFERROR(ROUND(Q1228/AA1228,2),0)</f>
        <v>50.69</v>
      </c>
      <c r="AC1228" s="27" t="str">
        <f aca="false">IF(AND(K1228="Critical",N1228="No"),"URGENT - No Bed","Normal")</f>
        <v>Normal</v>
      </c>
      <c r="AD1228" s="33" t="n">
        <f aca="false">INDEX(Lookup_Tables!$B$3:$B$12,MATCH(H1228,Lookup_Tables!$A$3:$A$12,0))</f>
        <v>2800000</v>
      </c>
      <c r="AE1228" s="27" t="str">
        <f aca="false">INDEX(Lookup_Tables!$C$3:$C$12,MATCH(H1228,Lookup_Tables!$A$3:$A$12,0))</f>
        <v>Dr. Suresh Nair</v>
      </c>
      <c r="AF1228" s="27" t="str">
        <f aca="false">IFERROR(INDEX(Lookup_Tables!$F$16:$F$45,MATCH(I1228,Lookup_Tables!$E$16:$E$45,0)),"N/A")</f>
        <v>EMP210</v>
      </c>
      <c r="AG1228" s="27" t="n">
        <f aca="false">_xlfn.IFS(R1228="Recovered",4,R1228="Referred",3,R1228="Admitted",2,R1228="Deceased",1,TRUE(),0)</f>
        <v>2</v>
      </c>
      <c r="AH1228" s="27" t="str">
        <f aca="false">IF(T1228&gt;=4,"Satisfied",IF(T1228&gt;=3,"Neutral","Needs Improvement"))</f>
        <v>Needs Improvement</v>
      </c>
    </row>
    <row r="1229" customFormat="false" ht="15" hidden="false" customHeight="false" outlineLevel="0" collapsed="false">
      <c r="A1229" s="30" t="s">
        <v>3977</v>
      </c>
      <c r="B1229" s="30" t="s">
        <v>822</v>
      </c>
      <c r="C1229" s="30" t="n">
        <v>55</v>
      </c>
      <c r="D1229" s="30" t="s">
        <v>121</v>
      </c>
      <c r="E1229" s="31" t="n">
        <v>45460</v>
      </c>
      <c r="F1229" s="30" t="s">
        <v>503</v>
      </c>
      <c r="G1229" s="31" t="n">
        <v>45461</v>
      </c>
      <c r="H1229" s="30" t="s">
        <v>123</v>
      </c>
      <c r="I1229" s="30" t="s">
        <v>124</v>
      </c>
      <c r="J1229" s="30" t="s">
        <v>227</v>
      </c>
      <c r="K1229" s="30" t="s">
        <v>138</v>
      </c>
      <c r="L1229" s="30" t="n">
        <v>54</v>
      </c>
      <c r="M1229" s="30" t="n">
        <v>43</v>
      </c>
      <c r="N1229" s="30" t="s">
        <v>127</v>
      </c>
      <c r="O1229" s="30" t="s">
        <v>139</v>
      </c>
      <c r="P1229" s="30" t="s">
        <v>129</v>
      </c>
      <c r="Q1229" s="32" t="n">
        <v>2557.09</v>
      </c>
      <c r="R1229" s="30" t="s">
        <v>172</v>
      </c>
      <c r="S1229" s="30" t="s">
        <v>164</v>
      </c>
      <c r="T1229" s="30" t="n">
        <v>4</v>
      </c>
      <c r="U1229" s="30" t="n">
        <f aca="false">YEAR(E1229)</f>
        <v>2024</v>
      </c>
      <c r="V1229" s="30" t="str">
        <f aca="false">TEXT(E1229,"MMM-YYYY")</f>
        <v>Jun-2024</v>
      </c>
      <c r="W1229" s="30" t="n">
        <f aca="false">MONTH(E1229)</f>
        <v>6</v>
      </c>
      <c r="X1229" s="30" t="str">
        <f aca="false">TEXT(WEEKDAY(E1229,2),"0")&amp;" - "&amp;TEXT(E1229,"dddd")</f>
        <v>1 - Monday</v>
      </c>
      <c r="Y1229" s="30" t="str">
        <f aca="false">_xlfn.IFS(C1229&lt;18,"Child (0-17)",C1229&lt;40,"Young Adult (18-39)",C1229&lt;60,"Adult (40-59)",TRUE(),"Senior (60+)")</f>
        <v>Adult (40-59)</v>
      </c>
      <c r="Z1229" s="30" t="n">
        <f aca="false">ROUND(G1229-E1229,0)</f>
        <v>1</v>
      </c>
      <c r="AA1229" s="30" t="n">
        <f aca="false">L1229+M1229</f>
        <v>97</v>
      </c>
      <c r="AB1229" s="30" t="n">
        <f aca="false">IFERROR(ROUND(Q1229/AA1229,2),0)</f>
        <v>26.36</v>
      </c>
      <c r="AC1229" s="30" t="str">
        <f aca="false">IF(AND(K1229="Critical",N1229="No"),"URGENT - No Bed","Normal")</f>
        <v>Normal</v>
      </c>
      <c r="AD1229" s="34" t="n">
        <f aca="false">INDEX(Lookup_Tables!$B$3:$B$12,MATCH(H1229,Lookup_Tables!$A$3:$A$12,0))</f>
        <v>2200000</v>
      </c>
      <c r="AE1229" s="30" t="str">
        <f aca="false">INDEX(Lookup_Tables!$C$3:$C$12,MATCH(H1229,Lookup_Tables!$A$3:$A$12,0))</f>
        <v>Dr. Rohan Das</v>
      </c>
      <c r="AF1229" s="30" t="str">
        <f aca="false">IFERROR(INDEX(Lookup_Tables!$F$16:$F$45,MATCH(I1229,Lookup_Tables!$E$16:$E$45,0)),"N/A")</f>
        <v>EMP205</v>
      </c>
      <c r="AG1229" s="30" t="n">
        <f aca="false">_xlfn.IFS(R1229="Recovered",4,R1229="Referred",3,R1229="Admitted",2,R1229="Deceased",1,TRUE(),0)</f>
        <v>2</v>
      </c>
      <c r="AH1229" s="30" t="str">
        <f aca="false">IF(T1229&gt;=4,"Satisfied",IF(T1229&gt;=3,"Neutral","Needs Improvement"))</f>
        <v>Satisfied</v>
      </c>
    </row>
    <row r="1230" customFormat="false" ht="15" hidden="false" customHeight="false" outlineLevel="0" collapsed="false">
      <c r="A1230" s="27" t="s">
        <v>3069</v>
      </c>
      <c r="B1230" s="27" t="s">
        <v>2604</v>
      </c>
      <c r="C1230" s="27" t="n">
        <v>30</v>
      </c>
      <c r="D1230" s="27" t="s">
        <v>181</v>
      </c>
      <c r="E1230" s="28" t="n">
        <v>45430</v>
      </c>
      <c r="F1230" s="27" t="s">
        <v>2235</v>
      </c>
      <c r="G1230" s="28" t="n">
        <v>45430</v>
      </c>
      <c r="H1230" s="27" t="s">
        <v>183</v>
      </c>
      <c r="I1230" s="27" t="s">
        <v>212</v>
      </c>
      <c r="J1230" s="27" t="s">
        <v>431</v>
      </c>
      <c r="K1230" s="27" t="s">
        <v>138</v>
      </c>
      <c r="L1230" s="27" t="n">
        <v>86</v>
      </c>
      <c r="M1230" s="27" t="n">
        <v>43</v>
      </c>
      <c r="N1230" s="27" t="s">
        <v>186</v>
      </c>
      <c r="O1230" s="27" t="s">
        <v>139</v>
      </c>
      <c r="P1230" s="27" t="s">
        <v>129</v>
      </c>
      <c r="Q1230" s="29" t="n">
        <v>1831.37</v>
      </c>
      <c r="R1230" s="27" t="s">
        <v>130</v>
      </c>
      <c r="S1230" s="27" t="s">
        <v>157</v>
      </c>
      <c r="T1230" s="27" t="n">
        <v>4</v>
      </c>
      <c r="U1230" s="27" t="n">
        <f aca="false">YEAR(E1230)</f>
        <v>2024</v>
      </c>
      <c r="V1230" s="27" t="str">
        <f aca="false">TEXT(E1230,"MMM-YYYY")</f>
        <v>May-2024</v>
      </c>
      <c r="W1230" s="27" t="n">
        <f aca="false">MONTH(E1230)</f>
        <v>5</v>
      </c>
      <c r="X1230" s="27" t="str">
        <f aca="false">TEXT(WEEKDAY(E1230,2),"0")&amp;" - "&amp;TEXT(E1230,"dddd")</f>
        <v>6 - Saturday</v>
      </c>
      <c r="Y1230" s="27" t="str">
        <f aca="false">_xlfn.IFS(C1230&lt;18,"Child (0-17)",C1230&lt;40,"Young Adult (18-39)",C1230&lt;60,"Adult (40-59)",TRUE(),"Senior (60+)")</f>
        <v>Young Adult (18-39)</v>
      </c>
      <c r="Z1230" s="27" t="n">
        <f aca="false">ROUND(G1230-E1230,0)</f>
        <v>0</v>
      </c>
      <c r="AA1230" s="27" t="n">
        <f aca="false">L1230+M1230</f>
        <v>129</v>
      </c>
      <c r="AB1230" s="27" t="n">
        <f aca="false">IFERROR(ROUND(Q1230/AA1230,2),0)</f>
        <v>14.2</v>
      </c>
      <c r="AC1230" s="27" t="str">
        <f aca="false">IF(AND(K1230="Critical",N1230="No"),"URGENT - No Bed","Normal")</f>
        <v>Normal</v>
      </c>
      <c r="AD1230" s="33" t="n">
        <f aca="false">INDEX(Lookup_Tables!$B$3:$B$12,MATCH(H1230,Lookup_Tables!$A$3:$A$12,0))</f>
        <v>3100000</v>
      </c>
      <c r="AE1230" s="27" t="str">
        <f aca="false">INDEX(Lookup_Tables!$C$3:$C$12,MATCH(H1230,Lookup_Tables!$A$3:$A$12,0))</f>
        <v>Dr. Kavita Rao</v>
      </c>
      <c r="AF1230" s="27" t="str">
        <f aca="false">IFERROR(INDEX(Lookup_Tables!$F$16:$F$45,MATCH(I1230,Lookup_Tables!$E$16:$E$45,0)),"N/A")</f>
        <v>EMP225</v>
      </c>
      <c r="AG1230" s="27" t="n">
        <f aca="false">_xlfn.IFS(R1230="Recovered",4,R1230="Referred",3,R1230="Admitted",2,R1230="Deceased",1,TRUE(),0)</f>
        <v>4</v>
      </c>
      <c r="AH1230" s="27" t="str">
        <f aca="false">IF(T1230&gt;=4,"Satisfied",IF(T1230&gt;=3,"Neutral","Needs Improvement"))</f>
        <v>Satisfied</v>
      </c>
    </row>
    <row r="1231" customFormat="false" ht="15" hidden="false" customHeight="false" outlineLevel="0" collapsed="false">
      <c r="A1231" s="30" t="s">
        <v>4891</v>
      </c>
      <c r="B1231" s="30" t="s">
        <v>4892</v>
      </c>
      <c r="C1231" s="30" t="n">
        <v>51</v>
      </c>
      <c r="D1231" s="30" t="s">
        <v>181</v>
      </c>
      <c r="E1231" s="31" t="n">
        <v>45499</v>
      </c>
      <c r="F1231" s="30" t="s">
        <v>890</v>
      </c>
      <c r="G1231" s="31" t="n">
        <v>45500</v>
      </c>
      <c r="H1231" s="30" t="s">
        <v>123</v>
      </c>
      <c r="I1231" s="30" t="s">
        <v>124</v>
      </c>
      <c r="J1231" s="30" t="s">
        <v>305</v>
      </c>
      <c r="K1231" s="30" t="s">
        <v>138</v>
      </c>
      <c r="L1231" s="30" t="n">
        <v>21</v>
      </c>
      <c r="M1231" s="30" t="n">
        <v>34</v>
      </c>
      <c r="N1231" s="30" t="s">
        <v>186</v>
      </c>
      <c r="O1231" s="30" t="s">
        <v>149</v>
      </c>
      <c r="P1231" s="30" t="s">
        <v>150</v>
      </c>
      <c r="Q1231" s="32" t="n">
        <v>1196</v>
      </c>
      <c r="R1231" s="30" t="s">
        <v>130</v>
      </c>
      <c r="S1231" s="30" t="s">
        <v>141</v>
      </c>
      <c r="T1231" s="30" t="n">
        <v>4</v>
      </c>
      <c r="U1231" s="30" t="n">
        <f aca="false">YEAR(E1231)</f>
        <v>2024</v>
      </c>
      <c r="V1231" s="30" t="str">
        <f aca="false">TEXT(E1231,"MMM-YYYY")</f>
        <v>Jul-2024</v>
      </c>
      <c r="W1231" s="30" t="n">
        <f aca="false">MONTH(E1231)</f>
        <v>7</v>
      </c>
      <c r="X1231" s="30" t="str">
        <f aca="false">TEXT(WEEKDAY(E1231,2),"0")&amp;" - "&amp;TEXT(E1231,"dddd")</f>
        <v>5 - Friday</v>
      </c>
      <c r="Y1231" s="30" t="str">
        <f aca="false">_xlfn.IFS(C1231&lt;18,"Child (0-17)",C1231&lt;40,"Young Adult (18-39)",C1231&lt;60,"Adult (40-59)",TRUE(),"Senior (60+)")</f>
        <v>Adult (40-59)</v>
      </c>
      <c r="Z1231" s="30" t="n">
        <f aca="false">ROUND(G1231-E1231,0)</f>
        <v>1</v>
      </c>
      <c r="AA1231" s="30" t="n">
        <f aca="false">L1231+M1231</f>
        <v>55</v>
      </c>
      <c r="AB1231" s="30" t="n">
        <f aca="false">IFERROR(ROUND(Q1231/AA1231,2),0)</f>
        <v>21.75</v>
      </c>
      <c r="AC1231" s="30" t="str">
        <f aca="false">IF(AND(K1231="Critical",N1231="No"),"URGENT - No Bed","Normal")</f>
        <v>Normal</v>
      </c>
      <c r="AD1231" s="34" t="n">
        <f aca="false">INDEX(Lookup_Tables!$B$3:$B$12,MATCH(H1231,Lookup_Tables!$A$3:$A$12,0))</f>
        <v>2200000</v>
      </c>
      <c r="AE1231" s="30" t="str">
        <f aca="false">INDEX(Lookup_Tables!$C$3:$C$12,MATCH(H1231,Lookup_Tables!$A$3:$A$12,0))</f>
        <v>Dr. Rohan Das</v>
      </c>
      <c r="AF1231" s="30" t="str">
        <f aca="false">IFERROR(INDEX(Lookup_Tables!$F$16:$F$45,MATCH(I1231,Lookup_Tables!$E$16:$E$45,0)),"N/A")</f>
        <v>EMP205</v>
      </c>
      <c r="AG1231" s="30" t="n">
        <f aca="false">_xlfn.IFS(R1231="Recovered",4,R1231="Referred",3,R1231="Admitted",2,R1231="Deceased",1,TRUE(),0)</f>
        <v>4</v>
      </c>
      <c r="AH1231" s="30" t="str">
        <f aca="false">IF(T1231&gt;=4,"Satisfied",IF(T1231&gt;=3,"Neutral","Needs Improvement"))</f>
        <v>Satisfied</v>
      </c>
    </row>
    <row r="1232" customFormat="false" ht="15" hidden="false" customHeight="false" outlineLevel="0" collapsed="false">
      <c r="A1232" s="27" t="s">
        <v>6264</v>
      </c>
      <c r="B1232" s="27" t="s">
        <v>1864</v>
      </c>
      <c r="C1232" s="27" t="n">
        <v>43</v>
      </c>
      <c r="D1232" s="27" t="s">
        <v>121</v>
      </c>
      <c r="E1232" s="28" t="n">
        <v>45494</v>
      </c>
      <c r="F1232" s="27" t="s">
        <v>2406</v>
      </c>
      <c r="G1232" s="28" t="n">
        <v>45495</v>
      </c>
      <c r="H1232" s="27" t="s">
        <v>206</v>
      </c>
      <c r="I1232" s="27" t="s">
        <v>300</v>
      </c>
      <c r="J1232" s="27" t="s">
        <v>208</v>
      </c>
      <c r="K1232" s="27" t="s">
        <v>126</v>
      </c>
      <c r="L1232" s="27" t="n">
        <v>15</v>
      </c>
      <c r="M1232" s="27" t="n">
        <v>74</v>
      </c>
      <c r="N1232" s="27" t="s">
        <v>127</v>
      </c>
      <c r="O1232" s="27" t="s">
        <v>139</v>
      </c>
      <c r="P1232" s="27" t="s">
        <v>150</v>
      </c>
      <c r="Q1232" s="29" t="n">
        <v>7510.42</v>
      </c>
      <c r="R1232" s="27" t="s">
        <v>130</v>
      </c>
      <c r="S1232" s="27" t="s">
        <v>223</v>
      </c>
      <c r="T1232" s="27" t="n">
        <v>5</v>
      </c>
      <c r="U1232" s="27" t="n">
        <f aca="false">YEAR(E1232)</f>
        <v>2024</v>
      </c>
      <c r="V1232" s="27" t="str">
        <f aca="false">TEXT(E1232,"MMM-YYYY")</f>
        <v>Jul-2024</v>
      </c>
      <c r="W1232" s="27" t="n">
        <f aca="false">MONTH(E1232)</f>
        <v>7</v>
      </c>
      <c r="X1232" s="27" t="str">
        <f aca="false">TEXT(WEEKDAY(E1232,2),"0")&amp;" - "&amp;TEXT(E1232,"dddd")</f>
        <v>7 - Sunday</v>
      </c>
      <c r="Y1232" s="27" t="str">
        <f aca="false">_xlfn.IFS(C1232&lt;18,"Child (0-17)",C1232&lt;40,"Young Adult (18-39)",C1232&lt;60,"Adult (40-59)",TRUE(),"Senior (60+)")</f>
        <v>Adult (40-59)</v>
      </c>
      <c r="Z1232" s="27" t="n">
        <f aca="false">ROUND(G1232-E1232,0)</f>
        <v>1</v>
      </c>
      <c r="AA1232" s="27" t="n">
        <f aca="false">L1232+M1232</f>
        <v>89</v>
      </c>
      <c r="AB1232" s="27" t="n">
        <f aca="false">IFERROR(ROUND(Q1232/AA1232,2),0)</f>
        <v>84.39</v>
      </c>
      <c r="AC1232" s="27" t="str">
        <f aca="false">IF(AND(K1232="Critical",N1232="No"),"URGENT - No Bed","Normal")</f>
        <v>Normal</v>
      </c>
      <c r="AD1232" s="33" t="n">
        <f aca="false">INDEX(Lookup_Tables!$B$3:$B$12,MATCH(H1232,Lookup_Tables!$A$3:$A$12,0))</f>
        <v>2800000</v>
      </c>
      <c r="AE1232" s="27" t="str">
        <f aca="false">INDEX(Lookup_Tables!$C$3:$C$12,MATCH(H1232,Lookup_Tables!$A$3:$A$12,0))</f>
        <v>Dr. Suresh Nair</v>
      </c>
      <c r="AF1232" s="27" t="str">
        <f aca="false">IFERROR(INDEX(Lookup_Tables!$F$16:$F$45,MATCH(I1232,Lookup_Tables!$E$16:$E$45,0)),"N/A")</f>
        <v>EMP211</v>
      </c>
      <c r="AG1232" s="27" t="n">
        <f aca="false">_xlfn.IFS(R1232="Recovered",4,R1232="Referred",3,R1232="Admitted",2,R1232="Deceased",1,TRUE(),0)</f>
        <v>4</v>
      </c>
      <c r="AH1232" s="27" t="str">
        <f aca="false">IF(T1232&gt;=4,"Satisfied",IF(T1232&gt;=3,"Neutral","Needs Improvement"))</f>
        <v>Satisfied</v>
      </c>
    </row>
    <row r="1233" customFormat="false" ht="15" hidden="false" customHeight="false" outlineLevel="0" collapsed="false">
      <c r="A1233" s="30" t="s">
        <v>5321</v>
      </c>
      <c r="B1233" s="30" t="s">
        <v>3804</v>
      </c>
      <c r="C1233" s="30" t="n">
        <v>51</v>
      </c>
      <c r="D1233" s="30" t="s">
        <v>181</v>
      </c>
      <c r="E1233" s="31" t="n">
        <v>45320</v>
      </c>
      <c r="F1233" s="30" t="s">
        <v>812</v>
      </c>
      <c r="G1233" s="31" t="n">
        <v>45322</v>
      </c>
      <c r="H1233" s="30" t="s">
        <v>123</v>
      </c>
      <c r="I1233" s="30" t="s">
        <v>124</v>
      </c>
      <c r="J1233" s="30" t="s">
        <v>508</v>
      </c>
      <c r="K1233" s="30" t="s">
        <v>156</v>
      </c>
      <c r="L1233" s="30" t="n">
        <v>28</v>
      </c>
      <c r="M1233" s="30" t="n">
        <v>40</v>
      </c>
      <c r="N1233" s="30" t="s">
        <v>186</v>
      </c>
      <c r="O1233" s="30" t="s">
        <v>149</v>
      </c>
      <c r="P1233" s="30" t="s">
        <v>140</v>
      </c>
      <c r="Q1233" s="32" t="n">
        <v>4280.38</v>
      </c>
      <c r="R1233" s="30" t="s">
        <v>130</v>
      </c>
      <c r="S1233" s="30" t="s">
        <v>131</v>
      </c>
      <c r="T1233" s="30" t="n">
        <v>3</v>
      </c>
      <c r="U1233" s="30" t="n">
        <f aca="false">YEAR(E1233)</f>
        <v>2024</v>
      </c>
      <c r="V1233" s="30" t="str">
        <f aca="false">TEXT(E1233,"MMM-YYYY")</f>
        <v>Jan-2024</v>
      </c>
      <c r="W1233" s="30" t="n">
        <f aca="false">MONTH(E1233)</f>
        <v>1</v>
      </c>
      <c r="X1233" s="30" t="str">
        <f aca="false">TEXT(WEEKDAY(E1233,2),"0")&amp;" - "&amp;TEXT(E1233,"dddd")</f>
        <v>1 - Monday</v>
      </c>
      <c r="Y1233" s="30" t="str">
        <f aca="false">_xlfn.IFS(C1233&lt;18,"Child (0-17)",C1233&lt;40,"Young Adult (18-39)",C1233&lt;60,"Adult (40-59)",TRUE(),"Senior (60+)")</f>
        <v>Adult (40-59)</v>
      </c>
      <c r="Z1233" s="30" t="n">
        <f aca="false">ROUND(G1233-E1233,0)</f>
        <v>2</v>
      </c>
      <c r="AA1233" s="30" t="n">
        <f aca="false">L1233+M1233</f>
        <v>68</v>
      </c>
      <c r="AB1233" s="30" t="n">
        <f aca="false">IFERROR(ROUND(Q1233/AA1233,2),0)</f>
        <v>62.95</v>
      </c>
      <c r="AC1233" s="30" t="str">
        <f aca="false">IF(AND(K1233="Critical",N1233="No"),"URGENT - No Bed","Normal")</f>
        <v>Normal</v>
      </c>
      <c r="AD1233" s="34" t="n">
        <f aca="false">INDEX(Lookup_Tables!$B$3:$B$12,MATCH(H1233,Lookup_Tables!$A$3:$A$12,0))</f>
        <v>2200000</v>
      </c>
      <c r="AE1233" s="30" t="str">
        <f aca="false">INDEX(Lookup_Tables!$C$3:$C$12,MATCH(H1233,Lookup_Tables!$A$3:$A$12,0))</f>
        <v>Dr. Rohan Das</v>
      </c>
      <c r="AF1233" s="30" t="str">
        <f aca="false">IFERROR(INDEX(Lookup_Tables!$F$16:$F$45,MATCH(I1233,Lookup_Tables!$E$16:$E$45,0)),"N/A")</f>
        <v>EMP205</v>
      </c>
      <c r="AG1233" s="30" t="n">
        <f aca="false">_xlfn.IFS(R1233="Recovered",4,R1233="Referred",3,R1233="Admitted",2,R1233="Deceased",1,TRUE(),0)</f>
        <v>4</v>
      </c>
      <c r="AH1233" s="30" t="str">
        <f aca="false">IF(T1233&gt;=4,"Satisfied",IF(T1233&gt;=3,"Neutral","Needs Improvement"))</f>
        <v>Neutral</v>
      </c>
    </row>
    <row r="1234" customFormat="false" ht="15" hidden="false" customHeight="false" outlineLevel="0" collapsed="false">
      <c r="A1234" s="27" t="s">
        <v>1938</v>
      </c>
      <c r="B1234" s="27" t="s">
        <v>1939</v>
      </c>
      <c r="C1234" s="27" t="n">
        <v>59</v>
      </c>
      <c r="D1234" s="27" t="s">
        <v>121</v>
      </c>
      <c r="E1234" s="28" t="n">
        <v>45450</v>
      </c>
      <c r="F1234" s="27" t="s">
        <v>713</v>
      </c>
      <c r="G1234" s="28" t="n">
        <v>45451</v>
      </c>
      <c r="H1234" s="27" t="s">
        <v>161</v>
      </c>
      <c r="I1234" s="27" t="s">
        <v>538</v>
      </c>
      <c r="J1234" s="27" t="s">
        <v>258</v>
      </c>
      <c r="K1234" s="27" t="s">
        <v>138</v>
      </c>
      <c r="L1234" s="27" t="n">
        <v>23</v>
      </c>
      <c r="M1234" s="27" t="n">
        <v>33</v>
      </c>
      <c r="N1234" s="27" t="s">
        <v>127</v>
      </c>
      <c r="O1234" s="27" t="s">
        <v>139</v>
      </c>
      <c r="P1234" s="27" t="s">
        <v>140</v>
      </c>
      <c r="Q1234" s="29" t="n">
        <v>2283.82</v>
      </c>
      <c r="R1234" s="27" t="s">
        <v>268</v>
      </c>
      <c r="S1234" s="27" t="s">
        <v>197</v>
      </c>
      <c r="T1234" s="27" t="n">
        <v>4</v>
      </c>
      <c r="U1234" s="27" t="n">
        <f aca="false">YEAR(E1234)</f>
        <v>2024</v>
      </c>
      <c r="V1234" s="27" t="str">
        <f aca="false">TEXT(E1234,"MMM-YYYY")</f>
        <v>Jun-2024</v>
      </c>
      <c r="W1234" s="27" t="n">
        <f aca="false">MONTH(E1234)</f>
        <v>6</v>
      </c>
      <c r="X1234" s="27" t="str">
        <f aca="false">TEXT(WEEKDAY(E1234,2),"0")&amp;" - "&amp;TEXT(E1234,"dddd")</f>
        <v>5 - Friday</v>
      </c>
      <c r="Y1234" s="27" t="str">
        <f aca="false">_xlfn.IFS(C1234&lt;18,"Child (0-17)",C1234&lt;40,"Young Adult (18-39)",C1234&lt;60,"Adult (40-59)",TRUE(),"Senior (60+)")</f>
        <v>Adult (40-59)</v>
      </c>
      <c r="Z1234" s="27" t="n">
        <f aca="false">ROUND(G1234-E1234,0)</f>
        <v>1</v>
      </c>
      <c r="AA1234" s="27" t="n">
        <f aca="false">L1234+M1234</f>
        <v>56</v>
      </c>
      <c r="AB1234" s="27" t="n">
        <f aca="false">IFERROR(ROUND(Q1234/AA1234,2),0)</f>
        <v>40.78</v>
      </c>
      <c r="AC1234" s="27" t="str">
        <f aca="false">IF(AND(K1234="Critical",N1234="No"),"URGENT - No Bed","Normal")</f>
        <v>Normal</v>
      </c>
      <c r="AD1234" s="33" t="n">
        <f aca="false">INDEX(Lookup_Tables!$B$3:$B$12,MATCH(H1234,Lookup_Tables!$A$3:$A$12,0))</f>
        <v>3600000</v>
      </c>
      <c r="AE1234" s="27" t="str">
        <f aca="false">INDEX(Lookup_Tables!$C$3:$C$12,MATCH(H1234,Lookup_Tables!$A$3:$A$12,0))</f>
        <v>Dr. Sameer Joshi</v>
      </c>
      <c r="AF1234" s="27" t="str">
        <f aca="false">IFERROR(INDEX(Lookup_Tables!$F$16:$F$45,MATCH(I1234,Lookup_Tables!$E$16:$E$45,0)),"N/A")</f>
        <v>EMP221</v>
      </c>
      <c r="AG1234" s="27" t="n">
        <f aca="false">_xlfn.IFS(R1234="Recovered",4,R1234="Referred",3,R1234="Admitted",2,R1234="Deceased",1,TRUE(),0)</f>
        <v>3</v>
      </c>
      <c r="AH1234" s="27" t="str">
        <f aca="false">IF(T1234&gt;=4,"Satisfied",IF(T1234&gt;=3,"Neutral","Needs Improvement"))</f>
        <v>Satisfied</v>
      </c>
    </row>
    <row r="1235" customFormat="false" ht="15" hidden="false" customHeight="false" outlineLevel="0" collapsed="false">
      <c r="A1235" s="30" t="s">
        <v>3139</v>
      </c>
      <c r="B1235" s="30" t="s">
        <v>3140</v>
      </c>
      <c r="C1235" s="30" t="n">
        <v>26</v>
      </c>
      <c r="D1235" s="30" t="s">
        <v>181</v>
      </c>
      <c r="E1235" s="31" t="n">
        <v>45483</v>
      </c>
      <c r="F1235" s="30" t="s">
        <v>247</v>
      </c>
      <c r="G1235" s="31" t="n">
        <v>45485</v>
      </c>
      <c r="H1235" s="30" t="s">
        <v>206</v>
      </c>
      <c r="I1235" s="30" t="s">
        <v>300</v>
      </c>
      <c r="J1235" s="30" t="s">
        <v>208</v>
      </c>
      <c r="K1235" s="30" t="s">
        <v>126</v>
      </c>
      <c r="L1235" s="30" t="n">
        <v>21</v>
      </c>
      <c r="M1235" s="30" t="n">
        <v>133</v>
      </c>
      <c r="N1235" s="30" t="s">
        <v>186</v>
      </c>
      <c r="O1235" s="30" t="s">
        <v>128</v>
      </c>
      <c r="P1235" s="30" t="s">
        <v>129</v>
      </c>
      <c r="Q1235" s="32" t="n">
        <v>7694.36</v>
      </c>
      <c r="R1235" s="30" t="s">
        <v>130</v>
      </c>
      <c r="S1235" s="30" t="s">
        <v>197</v>
      </c>
      <c r="T1235" s="30" t="n">
        <v>4</v>
      </c>
      <c r="U1235" s="30" t="n">
        <f aca="false">YEAR(E1235)</f>
        <v>2024</v>
      </c>
      <c r="V1235" s="30" t="str">
        <f aca="false">TEXT(E1235,"MMM-YYYY")</f>
        <v>Jul-2024</v>
      </c>
      <c r="W1235" s="30" t="n">
        <f aca="false">MONTH(E1235)</f>
        <v>7</v>
      </c>
      <c r="X1235" s="30" t="str">
        <f aca="false">TEXT(WEEKDAY(E1235,2),"0")&amp;" - "&amp;TEXT(E1235,"dddd")</f>
        <v>3 - Wednesday</v>
      </c>
      <c r="Y1235" s="30" t="str">
        <f aca="false">_xlfn.IFS(C1235&lt;18,"Child (0-17)",C1235&lt;40,"Young Adult (18-39)",C1235&lt;60,"Adult (40-59)",TRUE(),"Senior (60+)")</f>
        <v>Young Adult (18-39)</v>
      </c>
      <c r="Z1235" s="30" t="n">
        <f aca="false">ROUND(G1235-E1235,0)</f>
        <v>2</v>
      </c>
      <c r="AA1235" s="30" t="n">
        <f aca="false">L1235+M1235</f>
        <v>154</v>
      </c>
      <c r="AB1235" s="30" t="n">
        <f aca="false">IFERROR(ROUND(Q1235/AA1235,2),0)</f>
        <v>49.96</v>
      </c>
      <c r="AC1235" s="30" t="str">
        <f aca="false">IF(AND(K1235="Critical",N1235="No"),"URGENT - No Bed","Normal")</f>
        <v>Normal</v>
      </c>
      <c r="AD1235" s="34" t="n">
        <f aca="false">INDEX(Lookup_Tables!$B$3:$B$12,MATCH(H1235,Lookup_Tables!$A$3:$A$12,0))</f>
        <v>2800000</v>
      </c>
      <c r="AE1235" s="30" t="str">
        <f aca="false">INDEX(Lookup_Tables!$C$3:$C$12,MATCH(H1235,Lookup_Tables!$A$3:$A$12,0))</f>
        <v>Dr. Suresh Nair</v>
      </c>
      <c r="AF1235" s="30" t="str">
        <f aca="false">IFERROR(INDEX(Lookup_Tables!$F$16:$F$45,MATCH(I1235,Lookup_Tables!$E$16:$E$45,0)),"N/A")</f>
        <v>EMP211</v>
      </c>
      <c r="AG1235" s="30" t="n">
        <f aca="false">_xlfn.IFS(R1235="Recovered",4,R1235="Referred",3,R1235="Admitted",2,R1235="Deceased",1,TRUE(),0)</f>
        <v>4</v>
      </c>
      <c r="AH1235" s="30" t="str">
        <f aca="false">IF(T1235&gt;=4,"Satisfied",IF(T1235&gt;=3,"Neutral","Needs Improvement"))</f>
        <v>Satisfied</v>
      </c>
    </row>
    <row r="1236" customFormat="false" ht="15" hidden="false" customHeight="false" outlineLevel="0" collapsed="false">
      <c r="A1236" s="27" t="s">
        <v>1609</v>
      </c>
      <c r="B1236" s="27" t="s">
        <v>1610</v>
      </c>
      <c r="C1236" s="27" t="n">
        <v>55</v>
      </c>
      <c r="D1236" s="27" t="s">
        <v>181</v>
      </c>
      <c r="E1236" s="28" t="n">
        <v>45487</v>
      </c>
      <c r="F1236" s="27" t="s">
        <v>378</v>
      </c>
      <c r="G1236" s="28" t="n">
        <v>45488</v>
      </c>
      <c r="H1236" s="27" t="s">
        <v>236</v>
      </c>
      <c r="I1236" s="27" t="s">
        <v>237</v>
      </c>
      <c r="J1236" s="27" t="s">
        <v>287</v>
      </c>
      <c r="K1236" s="27" t="s">
        <v>156</v>
      </c>
      <c r="L1236" s="27" t="n">
        <v>15</v>
      </c>
      <c r="M1236" s="27" t="n">
        <v>39</v>
      </c>
      <c r="N1236" s="27" t="s">
        <v>127</v>
      </c>
      <c r="O1236" s="27" t="s">
        <v>139</v>
      </c>
      <c r="P1236" s="27" t="s">
        <v>140</v>
      </c>
      <c r="Q1236" s="29" t="n">
        <v>2697.18</v>
      </c>
      <c r="R1236" s="27" t="s">
        <v>268</v>
      </c>
      <c r="S1236" s="27" t="s">
        <v>131</v>
      </c>
      <c r="T1236" s="27" t="n">
        <v>3</v>
      </c>
      <c r="U1236" s="27" t="n">
        <f aca="false">YEAR(E1236)</f>
        <v>2024</v>
      </c>
      <c r="V1236" s="27" t="str">
        <f aca="false">TEXT(E1236,"MMM-YYYY")</f>
        <v>Jul-2024</v>
      </c>
      <c r="W1236" s="27" t="n">
        <f aca="false">MONTH(E1236)</f>
        <v>7</v>
      </c>
      <c r="X1236" s="27" t="str">
        <f aca="false">TEXT(WEEKDAY(E1236,2),"0")&amp;" - "&amp;TEXT(E1236,"dddd")</f>
        <v>7 - Sunday</v>
      </c>
      <c r="Y1236" s="27" t="str">
        <f aca="false">_xlfn.IFS(C1236&lt;18,"Child (0-17)",C1236&lt;40,"Young Adult (18-39)",C1236&lt;60,"Adult (40-59)",TRUE(),"Senior (60+)")</f>
        <v>Adult (40-59)</v>
      </c>
      <c r="Z1236" s="27" t="n">
        <f aca="false">ROUND(G1236-E1236,0)</f>
        <v>1</v>
      </c>
      <c r="AA1236" s="27" t="n">
        <f aca="false">L1236+M1236</f>
        <v>54</v>
      </c>
      <c r="AB1236" s="27" t="n">
        <f aca="false">IFERROR(ROUND(Q1236/AA1236,2),0)</f>
        <v>49.95</v>
      </c>
      <c r="AC1236" s="27" t="str">
        <f aca="false">IF(AND(K1236="Critical",N1236="No"),"URGENT - No Bed","Normal")</f>
        <v>Normal</v>
      </c>
      <c r="AD1236" s="33" t="n">
        <f aca="false">INDEX(Lookup_Tables!$B$3:$B$12,MATCH(H1236,Lookup_Tables!$A$3:$A$12,0))</f>
        <v>3900000</v>
      </c>
      <c r="AE1236" s="27" t="str">
        <f aca="false">INDEX(Lookup_Tables!$C$3:$C$12,MATCH(H1236,Lookup_Tables!$A$3:$A$12,0))</f>
        <v>Dr. Rina Mehta</v>
      </c>
      <c r="AF1236" s="27" t="str">
        <f aca="false">IFERROR(INDEX(Lookup_Tables!$F$16:$F$45,MATCH(I1236,Lookup_Tables!$E$16:$E$45,0)),"N/A")</f>
        <v>EMP215</v>
      </c>
      <c r="AG1236" s="27" t="n">
        <f aca="false">_xlfn.IFS(R1236="Recovered",4,R1236="Referred",3,R1236="Admitted",2,R1236="Deceased",1,TRUE(),0)</f>
        <v>3</v>
      </c>
      <c r="AH1236" s="27" t="str">
        <f aca="false">IF(T1236&gt;=4,"Satisfied",IF(T1236&gt;=3,"Neutral","Needs Improvement"))</f>
        <v>Neutral</v>
      </c>
    </row>
    <row r="1237" customFormat="false" ht="15" hidden="false" customHeight="false" outlineLevel="0" collapsed="false">
      <c r="A1237" s="30" t="s">
        <v>2651</v>
      </c>
      <c r="B1237" s="30" t="s">
        <v>634</v>
      </c>
      <c r="C1237" s="30" t="n">
        <v>63</v>
      </c>
      <c r="D1237" s="30" t="s">
        <v>181</v>
      </c>
      <c r="E1237" s="31" t="n">
        <v>45413</v>
      </c>
      <c r="F1237" s="30" t="s">
        <v>1332</v>
      </c>
      <c r="G1237" s="31" t="n">
        <v>45414</v>
      </c>
      <c r="H1237" s="30" t="s">
        <v>161</v>
      </c>
      <c r="I1237" s="30" t="s">
        <v>162</v>
      </c>
      <c r="J1237" s="30" t="s">
        <v>258</v>
      </c>
      <c r="K1237" s="30" t="s">
        <v>138</v>
      </c>
      <c r="L1237" s="30" t="n">
        <v>89</v>
      </c>
      <c r="M1237" s="30" t="n">
        <v>33</v>
      </c>
      <c r="N1237" s="30" t="s">
        <v>186</v>
      </c>
      <c r="O1237" s="30" t="s">
        <v>139</v>
      </c>
      <c r="P1237" s="30" t="s">
        <v>129</v>
      </c>
      <c r="Q1237" s="32" t="n">
        <v>2004.83</v>
      </c>
      <c r="R1237" s="30" t="s">
        <v>130</v>
      </c>
      <c r="S1237" s="30" t="s">
        <v>164</v>
      </c>
      <c r="T1237" s="30" t="n">
        <v>5</v>
      </c>
      <c r="U1237" s="30" t="n">
        <f aca="false">YEAR(E1237)</f>
        <v>2024</v>
      </c>
      <c r="V1237" s="30" t="str">
        <f aca="false">TEXT(E1237,"MMM-YYYY")</f>
        <v>May-2024</v>
      </c>
      <c r="W1237" s="30" t="n">
        <f aca="false">MONTH(E1237)</f>
        <v>5</v>
      </c>
      <c r="X1237" s="30" t="str">
        <f aca="false">TEXT(WEEKDAY(E1237,2),"0")&amp;" - "&amp;TEXT(E1237,"dddd")</f>
        <v>3 - Wednesday</v>
      </c>
      <c r="Y1237" s="30" t="str">
        <f aca="false">_xlfn.IFS(C1237&lt;18,"Child (0-17)",C1237&lt;40,"Young Adult (18-39)",C1237&lt;60,"Adult (40-59)",TRUE(),"Senior (60+)")</f>
        <v>Senior (60+)</v>
      </c>
      <c r="Z1237" s="30" t="n">
        <f aca="false">ROUND(G1237-E1237,0)</f>
        <v>1</v>
      </c>
      <c r="AA1237" s="30" t="n">
        <f aca="false">L1237+M1237</f>
        <v>122</v>
      </c>
      <c r="AB1237" s="30" t="n">
        <f aca="false">IFERROR(ROUND(Q1237/AA1237,2),0)</f>
        <v>16.43</v>
      </c>
      <c r="AC1237" s="30" t="str">
        <f aca="false">IF(AND(K1237="Critical",N1237="No"),"URGENT - No Bed","Normal")</f>
        <v>Normal</v>
      </c>
      <c r="AD1237" s="34" t="n">
        <f aca="false">INDEX(Lookup_Tables!$B$3:$B$12,MATCH(H1237,Lookup_Tables!$A$3:$A$12,0))</f>
        <v>3600000</v>
      </c>
      <c r="AE1237" s="30" t="str">
        <f aca="false">INDEX(Lookup_Tables!$C$3:$C$12,MATCH(H1237,Lookup_Tables!$A$3:$A$12,0))</f>
        <v>Dr. Sameer Joshi</v>
      </c>
      <c r="AF1237" s="30" t="str">
        <f aca="false">IFERROR(INDEX(Lookup_Tables!$F$16:$F$45,MATCH(I1237,Lookup_Tables!$E$16:$E$45,0)),"N/A")</f>
        <v>EMP222</v>
      </c>
      <c r="AG1237" s="30" t="n">
        <f aca="false">_xlfn.IFS(R1237="Recovered",4,R1237="Referred",3,R1237="Admitted",2,R1237="Deceased",1,TRUE(),0)</f>
        <v>4</v>
      </c>
      <c r="AH1237" s="30" t="str">
        <f aca="false">IF(T1237&gt;=4,"Satisfied",IF(T1237&gt;=3,"Neutral","Needs Improvement"))</f>
        <v>Satisfied</v>
      </c>
    </row>
    <row r="1238" customFormat="false" ht="15" hidden="false" customHeight="false" outlineLevel="0" collapsed="false">
      <c r="A1238" s="27" t="s">
        <v>5858</v>
      </c>
      <c r="B1238" s="27" t="s">
        <v>1103</v>
      </c>
      <c r="C1238" s="27" t="n">
        <v>26</v>
      </c>
      <c r="D1238" s="27" t="s">
        <v>181</v>
      </c>
      <c r="E1238" s="28" t="n">
        <v>45580</v>
      </c>
      <c r="F1238" s="27" t="s">
        <v>338</v>
      </c>
      <c r="G1238" s="28" t="n">
        <v>45581</v>
      </c>
      <c r="H1238" s="27" t="s">
        <v>123</v>
      </c>
      <c r="I1238" s="27" t="s">
        <v>124</v>
      </c>
      <c r="J1238" s="27" t="s">
        <v>305</v>
      </c>
      <c r="K1238" s="27" t="s">
        <v>138</v>
      </c>
      <c r="L1238" s="27" t="n">
        <v>24</v>
      </c>
      <c r="M1238" s="27" t="n">
        <v>35</v>
      </c>
      <c r="N1238" s="27" t="s">
        <v>127</v>
      </c>
      <c r="O1238" s="27" t="s">
        <v>128</v>
      </c>
      <c r="P1238" s="27" t="s">
        <v>187</v>
      </c>
      <c r="Q1238" s="29" t="n">
        <v>1233.39</v>
      </c>
      <c r="R1238" s="27" t="s">
        <v>130</v>
      </c>
      <c r="S1238" s="27" t="s">
        <v>197</v>
      </c>
      <c r="T1238" s="27" t="n">
        <v>3</v>
      </c>
      <c r="U1238" s="27" t="n">
        <f aca="false">YEAR(E1238)</f>
        <v>2024</v>
      </c>
      <c r="V1238" s="27" t="str">
        <f aca="false">TEXT(E1238,"MMM-YYYY")</f>
        <v>Oct-2024</v>
      </c>
      <c r="W1238" s="27" t="n">
        <f aca="false">MONTH(E1238)</f>
        <v>10</v>
      </c>
      <c r="X1238" s="27" t="str">
        <f aca="false">TEXT(WEEKDAY(E1238,2),"0")&amp;" - "&amp;TEXT(E1238,"dddd")</f>
        <v>2 - Tuesday</v>
      </c>
      <c r="Y1238" s="27" t="str">
        <f aca="false">_xlfn.IFS(C1238&lt;18,"Child (0-17)",C1238&lt;40,"Young Adult (18-39)",C1238&lt;60,"Adult (40-59)",TRUE(),"Senior (60+)")</f>
        <v>Young Adult (18-39)</v>
      </c>
      <c r="Z1238" s="27" t="n">
        <f aca="false">ROUND(G1238-E1238,0)</f>
        <v>1</v>
      </c>
      <c r="AA1238" s="27" t="n">
        <f aca="false">L1238+M1238</f>
        <v>59</v>
      </c>
      <c r="AB1238" s="27" t="n">
        <f aca="false">IFERROR(ROUND(Q1238/AA1238,2),0)</f>
        <v>20.9</v>
      </c>
      <c r="AC1238" s="27" t="str">
        <f aca="false">IF(AND(K1238="Critical",N1238="No"),"URGENT - No Bed","Normal")</f>
        <v>Normal</v>
      </c>
      <c r="AD1238" s="33" t="n">
        <f aca="false">INDEX(Lookup_Tables!$B$3:$B$12,MATCH(H1238,Lookup_Tables!$A$3:$A$12,0))</f>
        <v>2200000</v>
      </c>
      <c r="AE1238" s="27" t="str">
        <f aca="false">INDEX(Lookup_Tables!$C$3:$C$12,MATCH(H1238,Lookup_Tables!$A$3:$A$12,0))</f>
        <v>Dr. Rohan Das</v>
      </c>
      <c r="AF1238" s="27" t="str">
        <f aca="false">IFERROR(INDEX(Lookup_Tables!$F$16:$F$45,MATCH(I1238,Lookup_Tables!$E$16:$E$45,0)),"N/A")</f>
        <v>EMP205</v>
      </c>
      <c r="AG1238" s="27" t="n">
        <f aca="false">_xlfn.IFS(R1238="Recovered",4,R1238="Referred",3,R1238="Admitted",2,R1238="Deceased",1,TRUE(),0)</f>
        <v>4</v>
      </c>
      <c r="AH1238" s="27" t="str">
        <f aca="false">IF(T1238&gt;=4,"Satisfied",IF(T1238&gt;=3,"Neutral","Needs Improvement"))</f>
        <v>Neutral</v>
      </c>
    </row>
    <row r="1239" customFormat="false" ht="15" hidden="false" customHeight="false" outlineLevel="0" collapsed="false">
      <c r="A1239" s="30" t="s">
        <v>1826</v>
      </c>
      <c r="B1239" s="30" t="s">
        <v>1827</v>
      </c>
      <c r="C1239" s="30" t="n">
        <v>48</v>
      </c>
      <c r="D1239" s="30" t="s">
        <v>121</v>
      </c>
      <c r="E1239" s="31" t="n">
        <v>45330</v>
      </c>
      <c r="F1239" s="30" t="s">
        <v>1828</v>
      </c>
      <c r="G1239" s="31" t="n">
        <v>45330</v>
      </c>
      <c r="H1239" s="30" t="s">
        <v>123</v>
      </c>
      <c r="I1239" s="30" t="s">
        <v>124</v>
      </c>
      <c r="J1239" s="30" t="s">
        <v>125</v>
      </c>
      <c r="K1239" s="30" t="s">
        <v>138</v>
      </c>
      <c r="L1239" s="30" t="n">
        <v>60</v>
      </c>
      <c r="M1239" s="30" t="n">
        <v>42</v>
      </c>
      <c r="N1239" s="30" t="s">
        <v>127</v>
      </c>
      <c r="O1239" s="30" t="s">
        <v>171</v>
      </c>
      <c r="P1239" s="30" t="s">
        <v>129</v>
      </c>
      <c r="Q1239" s="32" t="n">
        <v>2514.69</v>
      </c>
      <c r="R1239" s="30" t="s">
        <v>268</v>
      </c>
      <c r="S1239" s="30" t="s">
        <v>164</v>
      </c>
      <c r="T1239" s="30" t="n">
        <v>4</v>
      </c>
      <c r="U1239" s="30" t="n">
        <f aca="false">YEAR(E1239)</f>
        <v>2024</v>
      </c>
      <c r="V1239" s="30" t="str">
        <f aca="false">TEXT(E1239,"MMM-YYYY")</f>
        <v>Feb-2024</v>
      </c>
      <c r="W1239" s="30" t="n">
        <f aca="false">MONTH(E1239)</f>
        <v>2</v>
      </c>
      <c r="X1239" s="30" t="str">
        <f aca="false">TEXT(WEEKDAY(E1239,2),"0")&amp;" - "&amp;TEXT(E1239,"dddd")</f>
        <v>4 - Thursday</v>
      </c>
      <c r="Y1239" s="30" t="str">
        <f aca="false">_xlfn.IFS(C1239&lt;18,"Child (0-17)",C1239&lt;40,"Young Adult (18-39)",C1239&lt;60,"Adult (40-59)",TRUE(),"Senior (60+)")</f>
        <v>Adult (40-59)</v>
      </c>
      <c r="Z1239" s="30" t="n">
        <f aca="false">ROUND(G1239-E1239,0)</f>
        <v>0</v>
      </c>
      <c r="AA1239" s="30" t="n">
        <f aca="false">L1239+M1239</f>
        <v>102</v>
      </c>
      <c r="AB1239" s="30" t="n">
        <f aca="false">IFERROR(ROUND(Q1239/AA1239,2),0)</f>
        <v>24.65</v>
      </c>
      <c r="AC1239" s="30" t="str">
        <f aca="false">IF(AND(K1239="Critical",N1239="No"),"URGENT - No Bed","Normal")</f>
        <v>Normal</v>
      </c>
      <c r="AD1239" s="34" t="n">
        <f aca="false">INDEX(Lookup_Tables!$B$3:$B$12,MATCH(H1239,Lookup_Tables!$A$3:$A$12,0))</f>
        <v>2200000</v>
      </c>
      <c r="AE1239" s="30" t="str">
        <f aca="false">INDEX(Lookup_Tables!$C$3:$C$12,MATCH(H1239,Lookup_Tables!$A$3:$A$12,0))</f>
        <v>Dr. Rohan Das</v>
      </c>
      <c r="AF1239" s="30" t="str">
        <f aca="false">IFERROR(INDEX(Lookup_Tables!$F$16:$F$45,MATCH(I1239,Lookup_Tables!$E$16:$E$45,0)),"N/A")</f>
        <v>EMP205</v>
      </c>
      <c r="AG1239" s="30" t="n">
        <f aca="false">_xlfn.IFS(R1239="Recovered",4,R1239="Referred",3,R1239="Admitted",2,R1239="Deceased",1,TRUE(),0)</f>
        <v>3</v>
      </c>
      <c r="AH1239" s="30" t="str">
        <f aca="false">IF(T1239&gt;=4,"Satisfied",IF(T1239&gt;=3,"Neutral","Needs Improvement"))</f>
        <v>Satisfied</v>
      </c>
    </row>
    <row r="1240" customFormat="false" ht="15" hidden="false" customHeight="false" outlineLevel="0" collapsed="false">
      <c r="A1240" s="27" t="s">
        <v>2776</v>
      </c>
      <c r="B1240" s="27" t="s">
        <v>1918</v>
      </c>
      <c r="C1240" s="27" t="n">
        <v>37</v>
      </c>
      <c r="D1240" s="27" t="s">
        <v>121</v>
      </c>
      <c r="E1240" s="28" t="n">
        <v>45327</v>
      </c>
      <c r="F1240" s="27" t="s">
        <v>1623</v>
      </c>
      <c r="G1240" s="28" t="n">
        <v>45327</v>
      </c>
      <c r="H1240" s="27" t="s">
        <v>123</v>
      </c>
      <c r="I1240" s="27" t="s">
        <v>155</v>
      </c>
      <c r="J1240" s="27" t="s">
        <v>418</v>
      </c>
      <c r="K1240" s="27" t="s">
        <v>138</v>
      </c>
      <c r="L1240" s="27" t="n">
        <v>38</v>
      </c>
      <c r="M1240" s="27" t="n">
        <v>41</v>
      </c>
      <c r="N1240" s="27" t="s">
        <v>127</v>
      </c>
      <c r="O1240" s="27" t="s">
        <v>139</v>
      </c>
      <c r="P1240" s="27" t="s">
        <v>140</v>
      </c>
      <c r="Q1240" s="29" t="n">
        <v>1282.33</v>
      </c>
      <c r="R1240" s="27" t="s">
        <v>130</v>
      </c>
      <c r="S1240" s="27" t="s">
        <v>141</v>
      </c>
      <c r="T1240" s="27" t="n">
        <v>5</v>
      </c>
      <c r="U1240" s="27" t="n">
        <f aca="false">YEAR(E1240)</f>
        <v>2024</v>
      </c>
      <c r="V1240" s="27" t="str">
        <f aca="false">TEXT(E1240,"MMM-YYYY")</f>
        <v>Feb-2024</v>
      </c>
      <c r="W1240" s="27" t="n">
        <f aca="false">MONTH(E1240)</f>
        <v>2</v>
      </c>
      <c r="X1240" s="27" t="str">
        <f aca="false">TEXT(WEEKDAY(E1240,2),"0")&amp;" - "&amp;TEXT(E1240,"dddd")</f>
        <v>1 - Monday</v>
      </c>
      <c r="Y1240" s="27" t="str">
        <f aca="false">_xlfn.IFS(C1240&lt;18,"Child (0-17)",C1240&lt;40,"Young Adult (18-39)",C1240&lt;60,"Adult (40-59)",TRUE(),"Senior (60+)")</f>
        <v>Young Adult (18-39)</v>
      </c>
      <c r="Z1240" s="27" t="n">
        <f aca="false">ROUND(G1240-E1240,0)</f>
        <v>0</v>
      </c>
      <c r="AA1240" s="27" t="n">
        <f aca="false">L1240+M1240</f>
        <v>79</v>
      </c>
      <c r="AB1240" s="27" t="n">
        <f aca="false">IFERROR(ROUND(Q1240/AA1240,2),0)</f>
        <v>16.23</v>
      </c>
      <c r="AC1240" s="27" t="str">
        <f aca="false">IF(AND(K1240="Critical",N1240="No"),"URGENT - No Bed","Normal")</f>
        <v>Normal</v>
      </c>
      <c r="AD1240" s="33" t="n">
        <f aca="false">INDEX(Lookup_Tables!$B$3:$B$12,MATCH(H1240,Lookup_Tables!$A$3:$A$12,0))</f>
        <v>2200000</v>
      </c>
      <c r="AE1240" s="27" t="str">
        <f aca="false">INDEX(Lookup_Tables!$C$3:$C$12,MATCH(H1240,Lookup_Tables!$A$3:$A$12,0))</f>
        <v>Dr. Rohan Das</v>
      </c>
      <c r="AF1240" s="27" t="str">
        <f aca="false">IFERROR(INDEX(Lookup_Tables!$F$16:$F$45,MATCH(I1240,Lookup_Tables!$E$16:$E$45,0)),"N/A")</f>
        <v>EMP203</v>
      </c>
      <c r="AG1240" s="27" t="n">
        <f aca="false">_xlfn.IFS(R1240="Recovered",4,R1240="Referred",3,R1240="Admitted",2,R1240="Deceased",1,TRUE(),0)</f>
        <v>4</v>
      </c>
      <c r="AH1240" s="27" t="str">
        <f aca="false">IF(T1240&gt;=4,"Satisfied",IF(T1240&gt;=3,"Neutral","Needs Improvement"))</f>
        <v>Satisfied</v>
      </c>
    </row>
    <row r="1241" customFormat="false" ht="15" hidden="false" customHeight="false" outlineLevel="0" collapsed="false">
      <c r="A1241" s="30" t="s">
        <v>4325</v>
      </c>
      <c r="B1241" s="30" t="s">
        <v>892</v>
      </c>
      <c r="C1241" s="30" t="n">
        <v>15</v>
      </c>
      <c r="D1241" s="30" t="s">
        <v>181</v>
      </c>
      <c r="E1241" s="31" t="n">
        <v>45401</v>
      </c>
      <c r="F1241" s="30" t="s">
        <v>1281</v>
      </c>
      <c r="G1241" s="31" t="n">
        <v>45401</v>
      </c>
      <c r="H1241" s="30" t="s">
        <v>236</v>
      </c>
      <c r="I1241" s="30" t="s">
        <v>266</v>
      </c>
      <c r="J1241" s="30" t="s">
        <v>375</v>
      </c>
      <c r="K1241" s="30" t="s">
        <v>138</v>
      </c>
      <c r="L1241" s="30" t="n">
        <v>59</v>
      </c>
      <c r="M1241" s="30" t="n">
        <v>38</v>
      </c>
      <c r="N1241" s="30" t="s">
        <v>127</v>
      </c>
      <c r="O1241" s="30" t="s">
        <v>171</v>
      </c>
      <c r="P1241" s="30" t="s">
        <v>129</v>
      </c>
      <c r="Q1241" s="32" t="n">
        <v>2636.6</v>
      </c>
      <c r="R1241" s="30" t="s">
        <v>130</v>
      </c>
      <c r="S1241" s="30" t="s">
        <v>131</v>
      </c>
      <c r="T1241" s="30" t="n">
        <v>5</v>
      </c>
      <c r="U1241" s="30" t="n">
        <f aca="false">YEAR(E1241)</f>
        <v>2024</v>
      </c>
      <c r="V1241" s="30" t="str">
        <f aca="false">TEXT(E1241,"MMM-YYYY")</f>
        <v>Apr-2024</v>
      </c>
      <c r="W1241" s="30" t="n">
        <f aca="false">MONTH(E1241)</f>
        <v>4</v>
      </c>
      <c r="X1241" s="30" t="str">
        <f aca="false">TEXT(WEEKDAY(E1241,2),"0")&amp;" - "&amp;TEXT(E1241,"dddd")</f>
        <v>5 - Friday</v>
      </c>
      <c r="Y1241" s="30" t="str">
        <f aca="false">_xlfn.IFS(C1241&lt;18,"Child (0-17)",C1241&lt;40,"Young Adult (18-39)",C1241&lt;60,"Adult (40-59)",TRUE(),"Senior (60+)")</f>
        <v>Child (0-17)</v>
      </c>
      <c r="Z1241" s="30" t="n">
        <f aca="false">ROUND(G1241-E1241,0)</f>
        <v>0</v>
      </c>
      <c r="AA1241" s="30" t="n">
        <f aca="false">L1241+M1241</f>
        <v>97</v>
      </c>
      <c r="AB1241" s="30" t="n">
        <f aca="false">IFERROR(ROUND(Q1241/AA1241,2),0)</f>
        <v>27.18</v>
      </c>
      <c r="AC1241" s="30" t="str">
        <f aca="false">IF(AND(K1241="Critical",N1241="No"),"URGENT - No Bed","Normal")</f>
        <v>Normal</v>
      </c>
      <c r="AD1241" s="34" t="n">
        <f aca="false">INDEX(Lookup_Tables!$B$3:$B$12,MATCH(H1241,Lookup_Tables!$A$3:$A$12,0))</f>
        <v>3900000</v>
      </c>
      <c r="AE1241" s="30" t="str">
        <f aca="false">INDEX(Lookup_Tables!$C$3:$C$12,MATCH(H1241,Lookup_Tables!$A$3:$A$12,0))</f>
        <v>Dr. Rina Mehta</v>
      </c>
      <c r="AF1241" s="30" t="str">
        <f aca="false">IFERROR(INDEX(Lookup_Tables!$F$16:$F$45,MATCH(I1241,Lookup_Tables!$E$16:$E$45,0)),"N/A")</f>
        <v>EMP217</v>
      </c>
      <c r="AG1241" s="30" t="n">
        <f aca="false">_xlfn.IFS(R1241="Recovered",4,R1241="Referred",3,R1241="Admitted",2,R1241="Deceased",1,TRUE(),0)</f>
        <v>4</v>
      </c>
      <c r="AH1241" s="30" t="str">
        <f aca="false">IF(T1241&gt;=4,"Satisfied",IF(T1241&gt;=3,"Neutral","Needs Improvement"))</f>
        <v>Satisfied</v>
      </c>
    </row>
    <row r="1242" customFormat="false" ht="15" hidden="false" customHeight="false" outlineLevel="0" collapsed="false">
      <c r="A1242" s="27" t="s">
        <v>248</v>
      </c>
      <c r="B1242" s="27" t="s">
        <v>249</v>
      </c>
      <c r="C1242" s="27" t="n">
        <v>29</v>
      </c>
      <c r="D1242" s="27" t="s">
        <v>181</v>
      </c>
      <c r="E1242" s="28" t="n">
        <v>45620</v>
      </c>
      <c r="F1242" s="27" t="s">
        <v>250</v>
      </c>
      <c r="G1242" s="28" t="n">
        <v>45620</v>
      </c>
      <c r="H1242" s="27" t="s">
        <v>135</v>
      </c>
      <c r="I1242" s="27" t="s">
        <v>251</v>
      </c>
      <c r="J1242" s="27" t="s">
        <v>252</v>
      </c>
      <c r="K1242" s="27" t="s">
        <v>138</v>
      </c>
      <c r="L1242" s="27" t="n">
        <v>30</v>
      </c>
      <c r="M1242" s="27" t="n">
        <v>35</v>
      </c>
      <c r="N1242" s="27" t="s">
        <v>127</v>
      </c>
      <c r="O1242" s="27" t="s">
        <v>171</v>
      </c>
      <c r="P1242" s="27" t="s">
        <v>187</v>
      </c>
      <c r="Q1242" s="29" t="n">
        <v>2766.02</v>
      </c>
      <c r="R1242" s="27" t="s">
        <v>130</v>
      </c>
      <c r="S1242" s="27" t="s">
        <v>223</v>
      </c>
      <c r="T1242" s="27" t="n">
        <v>5</v>
      </c>
      <c r="U1242" s="27" t="n">
        <f aca="false">YEAR(E1242)</f>
        <v>2024</v>
      </c>
      <c r="V1242" s="27" t="str">
        <f aca="false">TEXT(E1242,"MMM-YYYY")</f>
        <v>Nov-2024</v>
      </c>
      <c r="W1242" s="27" t="n">
        <f aca="false">MONTH(E1242)</f>
        <v>11</v>
      </c>
      <c r="X1242" s="27" t="str">
        <f aca="false">TEXT(WEEKDAY(E1242,2),"0")&amp;" - "&amp;TEXT(E1242,"dddd")</f>
        <v>7 - Sunday</v>
      </c>
      <c r="Y1242" s="27" t="str">
        <f aca="false">_xlfn.IFS(C1242&lt;18,"Child (0-17)",C1242&lt;40,"Young Adult (18-39)",C1242&lt;60,"Adult (40-59)",TRUE(),"Senior (60+)")</f>
        <v>Young Adult (18-39)</v>
      </c>
      <c r="Z1242" s="27" t="n">
        <f aca="false">ROUND(G1242-E1242,0)</f>
        <v>0</v>
      </c>
      <c r="AA1242" s="27" t="n">
        <f aca="false">L1242+M1242</f>
        <v>65</v>
      </c>
      <c r="AB1242" s="27" t="n">
        <f aca="false">IFERROR(ROUND(Q1242/AA1242,2),0)</f>
        <v>42.55</v>
      </c>
      <c r="AC1242" s="27" t="str">
        <f aca="false">IF(AND(K1242="Critical",N1242="No"),"URGENT - No Bed","Normal")</f>
        <v>Normal</v>
      </c>
      <c r="AD1242" s="33" t="n">
        <f aca="false">INDEX(Lookup_Tables!$B$3:$B$12,MATCH(H1242,Lookup_Tables!$A$3:$A$12,0))</f>
        <v>4600000</v>
      </c>
      <c r="AE1242" s="27" t="str">
        <f aca="false">INDEX(Lookup_Tables!$C$3:$C$12,MATCH(H1242,Lookup_Tables!$A$3:$A$12,0))</f>
        <v>Dr. Farhan Khan</v>
      </c>
      <c r="AF1242" s="27" t="str">
        <f aca="false">IFERROR(INDEX(Lookup_Tables!$F$16:$F$45,MATCH(I1242,Lookup_Tables!$E$16:$E$45,0)),"N/A")</f>
        <v>EMP207</v>
      </c>
      <c r="AG1242" s="27" t="n">
        <f aca="false">_xlfn.IFS(R1242="Recovered",4,R1242="Referred",3,R1242="Admitted",2,R1242="Deceased",1,TRUE(),0)</f>
        <v>4</v>
      </c>
      <c r="AH1242" s="27" t="str">
        <f aca="false">IF(T1242&gt;=4,"Satisfied",IF(T1242&gt;=3,"Neutral","Needs Improvement"))</f>
        <v>Satisfied</v>
      </c>
    </row>
    <row r="1243" customFormat="false" ht="15" hidden="false" customHeight="false" outlineLevel="0" collapsed="false">
      <c r="A1243" s="30" t="s">
        <v>5134</v>
      </c>
      <c r="B1243" s="30" t="s">
        <v>3758</v>
      </c>
      <c r="C1243" s="30" t="n">
        <v>81</v>
      </c>
      <c r="D1243" s="30" t="s">
        <v>121</v>
      </c>
      <c r="E1243" s="31" t="n">
        <v>45591</v>
      </c>
      <c r="F1243" s="30" t="s">
        <v>1020</v>
      </c>
      <c r="G1243" s="31" t="n">
        <v>45592</v>
      </c>
      <c r="H1243" s="30" t="s">
        <v>236</v>
      </c>
      <c r="I1243" s="30" t="s">
        <v>237</v>
      </c>
      <c r="J1243" s="30" t="s">
        <v>238</v>
      </c>
      <c r="K1243" s="30" t="s">
        <v>156</v>
      </c>
      <c r="L1243" s="30" t="n">
        <v>51</v>
      </c>
      <c r="M1243" s="30" t="n">
        <v>72</v>
      </c>
      <c r="N1243" s="30" t="s">
        <v>186</v>
      </c>
      <c r="O1243" s="30" t="s">
        <v>149</v>
      </c>
      <c r="P1243" s="30" t="s">
        <v>187</v>
      </c>
      <c r="Q1243" s="32" t="n">
        <v>3421.46</v>
      </c>
      <c r="R1243" s="30" t="s">
        <v>130</v>
      </c>
      <c r="S1243" s="30" t="s">
        <v>141</v>
      </c>
      <c r="T1243" s="30" t="n">
        <v>3</v>
      </c>
      <c r="U1243" s="30" t="n">
        <f aca="false">YEAR(E1243)</f>
        <v>2024</v>
      </c>
      <c r="V1243" s="30" t="str">
        <f aca="false">TEXT(E1243,"MMM-YYYY")</f>
        <v>Oct-2024</v>
      </c>
      <c r="W1243" s="30" t="n">
        <f aca="false">MONTH(E1243)</f>
        <v>10</v>
      </c>
      <c r="X1243" s="30" t="str">
        <f aca="false">TEXT(WEEKDAY(E1243,2),"0")&amp;" - "&amp;TEXT(E1243,"dddd")</f>
        <v>6 - Saturday</v>
      </c>
      <c r="Y1243" s="30" t="str">
        <f aca="false">_xlfn.IFS(C1243&lt;18,"Child (0-17)",C1243&lt;40,"Young Adult (18-39)",C1243&lt;60,"Adult (40-59)",TRUE(),"Senior (60+)")</f>
        <v>Senior (60+)</v>
      </c>
      <c r="Z1243" s="30" t="n">
        <f aca="false">ROUND(G1243-E1243,0)</f>
        <v>1</v>
      </c>
      <c r="AA1243" s="30" t="n">
        <f aca="false">L1243+M1243</f>
        <v>123</v>
      </c>
      <c r="AB1243" s="30" t="n">
        <f aca="false">IFERROR(ROUND(Q1243/AA1243,2),0)</f>
        <v>27.82</v>
      </c>
      <c r="AC1243" s="30" t="str">
        <f aca="false">IF(AND(K1243="Critical",N1243="No"),"URGENT - No Bed","Normal")</f>
        <v>Normal</v>
      </c>
      <c r="AD1243" s="34" t="n">
        <f aca="false">INDEX(Lookup_Tables!$B$3:$B$12,MATCH(H1243,Lookup_Tables!$A$3:$A$12,0))</f>
        <v>3900000</v>
      </c>
      <c r="AE1243" s="30" t="str">
        <f aca="false">INDEX(Lookup_Tables!$C$3:$C$12,MATCH(H1243,Lookup_Tables!$A$3:$A$12,0))</f>
        <v>Dr. Rina Mehta</v>
      </c>
      <c r="AF1243" s="30" t="str">
        <f aca="false">IFERROR(INDEX(Lookup_Tables!$F$16:$F$45,MATCH(I1243,Lookup_Tables!$E$16:$E$45,0)),"N/A")</f>
        <v>EMP215</v>
      </c>
      <c r="AG1243" s="30" t="n">
        <f aca="false">_xlfn.IFS(R1243="Recovered",4,R1243="Referred",3,R1243="Admitted",2,R1243="Deceased",1,TRUE(),0)</f>
        <v>4</v>
      </c>
      <c r="AH1243" s="30" t="str">
        <f aca="false">IF(T1243&gt;=4,"Satisfied",IF(T1243&gt;=3,"Neutral","Needs Improvement"))</f>
        <v>Neutral</v>
      </c>
    </row>
    <row r="1244" customFormat="false" ht="15" hidden="false" customHeight="false" outlineLevel="0" collapsed="false">
      <c r="A1244" s="27" t="s">
        <v>2484</v>
      </c>
      <c r="B1244" s="27" t="s">
        <v>2485</v>
      </c>
      <c r="C1244" s="27" t="n">
        <v>31</v>
      </c>
      <c r="D1244" s="27" t="s">
        <v>181</v>
      </c>
      <c r="E1244" s="28" t="n">
        <v>45602</v>
      </c>
      <c r="F1244" s="27" t="s">
        <v>1044</v>
      </c>
      <c r="G1244" s="28" t="n">
        <v>45605</v>
      </c>
      <c r="H1244" s="27" t="s">
        <v>206</v>
      </c>
      <c r="I1244" s="27" t="s">
        <v>232</v>
      </c>
      <c r="J1244" s="27" t="s">
        <v>233</v>
      </c>
      <c r="K1244" s="27" t="s">
        <v>156</v>
      </c>
      <c r="L1244" s="27" t="n">
        <v>23</v>
      </c>
      <c r="M1244" s="27" t="n">
        <v>43</v>
      </c>
      <c r="N1244" s="27" t="s">
        <v>127</v>
      </c>
      <c r="O1244" s="27" t="s">
        <v>149</v>
      </c>
      <c r="P1244" s="27" t="s">
        <v>187</v>
      </c>
      <c r="Q1244" s="29" t="n">
        <v>3645.4</v>
      </c>
      <c r="R1244" s="27" t="s">
        <v>130</v>
      </c>
      <c r="S1244" s="27" t="s">
        <v>335</v>
      </c>
      <c r="T1244" s="27" t="n">
        <v>5</v>
      </c>
      <c r="U1244" s="27" t="n">
        <f aca="false">YEAR(E1244)</f>
        <v>2024</v>
      </c>
      <c r="V1244" s="27" t="str">
        <f aca="false">TEXT(E1244,"MMM-YYYY")</f>
        <v>Nov-2024</v>
      </c>
      <c r="W1244" s="27" t="n">
        <f aca="false">MONTH(E1244)</f>
        <v>11</v>
      </c>
      <c r="X1244" s="27" t="str">
        <f aca="false">TEXT(WEEKDAY(E1244,2),"0")&amp;" - "&amp;TEXT(E1244,"dddd")</f>
        <v>3 - Wednesday</v>
      </c>
      <c r="Y1244" s="27" t="str">
        <f aca="false">_xlfn.IFS(C1244&lt;18,"Child (0-17)",C1244&lt;40,"Young Adult (18-39)",C1244&lt;60,"Adult (40-59)",TRUE(),"Senior (60+)")</f>
        <v>Young Adult (18-39)</v>
      </c>
      <c r="Z1244" s="27" t="n">
        <f aca="false">ROUND(G1244-E1244,0)</f>
        <v>3</v>
      </c>
      <c r="AA1244" s="27" t="n">
        <f aca="false">L1244+M1244</f>
        <v>66</v>
      </c>
      <c r="AB1244" s="27" t="n">
        <f aca="false">IFERROR(ROUND(Q1244/AA1244,2),0)</f>
        <v>55.23</v>
      </c>
      <c r="AC1244" s="27" t="str">
        <f aca="false">IF(AND(K1244="Critical",N1244="No"),"URGENT - No Bed","Normal")</f>
        <v>Normal</v>
      </c>
      <c r="AD1244" s="33" t="n">
        <f aca="false">INDEX(Lookup_Tables!$B$3:$B$12,MATCH(H1244,Lookup_Tables!$A$3:$A$12,0))</f>
        <v>2800000</v>
      </c>
      <c r="AE1244" s="27" t="str">
        <f aca="false">INDEX(Lookup_Tables!$C$3:$C$12,MATCH(H1244,Lookup_Tables!$A$3:$A$12,0))</f>
        <v>Dr. Suresh Nair</v>
      </c>
      <c r="AF1244" s="27" t="str">
        <f aca="false">IFERROR(INDEX(Lookup_Tables!$F$16:$F$45,MATCH(I1244,Lookup_Tables!$E$16:$E$45,0)),"N/A")</f>
        <v>EMP210</v>
      </c>
      <c r="AG1244" s="27" t="n">
        <f aca="false">_xlfn.IFS(R1244="Recovered",4,R1244="Referred",3,R1244="Admitted",2,R1244="Deceased",1,TRUE(),0)</f>
        <v>4</v>
      </c>
      <c r="AH1244" s="27" t="str">
        <f aca="false">IF(T1244&gt;=4,"Satisfied",IF(T1244&gt;=3,"Neutral","Needs Improvement"))</f>
        <v>Satisfied</v>
      </c>
    </row>
    <row r="1245" customFormat="false" ht="15" hidden="false" customHeight="false" outlineLevel="0" collapsed="false">
      <c r="A1245" s="30" t="s">
        <v>2011</v>
      </c>
      <c r="B1245" s="30" t="s">
        <v>2012</v>
      </c>
      <c r="C1245" s="30" t="n">
        <v>34</v>
      </c>
      <c r="D1245" s="30" t="s">
        <v>121</v>
      </c>
      <c r="E1245" s="31" t="n">
        <v>45410</v>
      </c>
      <c r="F1245" s="30" t="s">
        <v>1179</v>
      </c>
      <c r="G1245" s="31" t="n">
        <v>45421</v>
      </c>
      <c r="H1245" s="30" t="s">
        <v>168</v>
      </c>
      <c r="I1245" s="30" t="s">
        <v>196</v>
      </c>
      <c r="J1245" s="30" t="s">
        <v>367</v>
      </c>
      <c r="K1245" s="30" t="s">
        <v>202</v>
      </c>
      <c r="L1245" s="30" t="n">
        <v>1</v>
      </c>
      <c r="M1245" s="30" t="n">
        <v>185</v>
      </c>
      <c r="N1245" s="30" t="s">
        <v>186</v>
      </c>
      <c r="O1245" s="30" t="s">
        <v>171</v>
      </c>
      <c r="P1245" s="30" t="s">
        <v>140</v>
      </c>
      <c r="Q1245" s="32" t="n">
        <v>17446.51</v>
      </c>
      <c r="R1245" s="30" t="s">
        <v>172</v>
      </c>
      <c r="S1245" s="30" t="s">
        <v>131</v>
      </c>
      <c r="T1245" s="30" t="n">
        <v>3</v>
      </c>
      <c r="U1245" s="30" t="n">
        <f aca="false">YEAR(E1245)</f>
        <v>2024</v>
      </c>
      <c r="V1245" s="30" t="str">
        <f aca="false">TEXT(E1245,"MMM-YYYY")</f>
        <v>Apr-2024</v>
      </c>
      <c r="W1245" s="30" t="n">
        <f aca="false">MONTH(E1245)</f>
        <v>4</v>
      </c>
      <c r="X1245" s="30" t="str">
        <f aca="false">TEXT(WEEKDAY(E1245,2),"0")&amp;" - "&amp;TEXT(E1245,"dddd")</f>
        <v>7 - Sunday</v>
      </c>
      <c r="Y1245" s="30" t="str">
        <f aca="false">_xlfn.IFS(C1245&lt;18,"Child (0-17)",C1245&lt;40,"Young Adult (18-39)",C1245&lt;60,"Adult (40-59)",TRUE(),"Senior (60+)")</f>
        <v>Young Adult (18-39)</v>
      </c>
      <c r="Z1245" s="30" t="n">
        <f aca="false">ROUND(G1245-E1245,0)</f>
        <v>11</v>
      </c>
      <c r="AA1245" s="30" t="n">
        <f aca="false">L1245+M1245</f>
        <v>186</v>
      </c>
      <c r="AB1245" s="30" t="n">
        <f aca="false">IFERROR(ROUND(Q1245/AA1245,2),0)</f>
        <v>93.8</v>
      </c>
      <c r="AC1245" s="30" t="str">
        <f aca="false">IF(AND(K1245="Critical",N1245="No"),"URGENT - No Bed","Normal")</f>
        <v>Normal</v>
      </c>
      <c r="AD1245" s="34" t="n">
        <f aca="false">INDEX(Lookup_Tables!$B$3:$B$12,MATCH(H1245,Lookup_Tables!$A$3:$A$12,0))</f>
        <v>4400000</v>
      </c>
      <c r="AE1245" s="30" t="str">
        <f aca="false">INDEX(Lookup_Tables!$C$3:$C$12,MATCH(H1245,Lookup_Tables!$A$3:$A$12,0))</f>
        <v>Dr. Neha Chopra</v>
      </c>
      <c r="AF1245" s="30" t="str">
        <f aca="false">IFERROR(INDEX(Lookup_Tables!$F$16:$F$45,MATCH(I1245,Lookup_Tables!$E$16:$E$45,0)),"N/A")</f>
        <v>EMP219</v>
      </c>
      <c r="AG1245" s="30" t="n">
        <f aca="false">_xlfn.IFS(R1245="Recovered",4,R1245="Referred",3,R1245="Admitted",2,R1245="Deceased",1,TRUE(),0)</f>
        <v>2</v>
      </c>
      <c r="AH1245" s="30" t="str">
        <f aca="false">IF(T1245&gt;=4,"Satisfied",IF(T1245&gt;=3,"Neutral","Needs Improvement"))</f>
        <v>Neutral</v>
      </c>
    </row>
    <row r="1246" customFormat="false" ht="15" hidden="false" customHeight="false" outlineLevel="0" collapsed="false">
      <c r="A1246" s="27" t="s">
        <v>3677</v>
      </c>
      <c r="B1246" s="27" t="s">
        <v>3678</v>
      </c>
      <c r="C1246" s="27" t="n">
        <v>42</v>
      </c>
      <c r="D1246" s="27" t="s">
        <v>121</v>
      </c>
      <c r="E1246" s="28" t="n">
        <v>45562</v>
      </c>
      <c r="F1246" s="27" t="s">
        <v>858</v>
      </c>
      <c r="G1246" s="28" t="n">
        <v>45574</v>
      </c>
      <c r="H1246" s="27" t="s">
        <v>146</v>
      </c>
      <c r="I1246" s="27" t="s">
        <v>147</v>
      </c>
      <c r="J1246" s="27" t="s">
        <v>244</v>
      </c>
      <c r="K1246" s="27" t="s">
        <v>202</v>
      </c>
      <c r="L1246" s="27" t="n">
        <v>10</v>
      </c>
      <c r="M1246" s="27" t="n">
        <v>118</v>
      </c>
      <c r="N1246" s="27" t="s">
        <v>186</v>
      </c>
      <c r="O1246" s="27" t="s">
        <v>128</v>
      </c>
      <c r="P1246" s="27" t="s">
        <v>129</v>
      </c>
      <c r="Q1246" s="29" t="n">
        <v>16810.84</v>
      </c>
      <c r="R1246" s="27" t="s">
        <v>462</v>
      </c>
      <c r="S1246" s="27" t="s">
        <v>131</v>
      </c>
      <c r="T1246" s="27" t="n">
        <v>1</v>
      </c>
      <c r="U1246" s="27" t="n">
        <f aca="false">YEAR(E1246)</f>
        <v>2024</v>
      </c>
      <c r="V1246" s="27" t="str">
        <f aca="false">TEXT(E1246,"MMM-YYYY")</f>
        <v>Sep-2024</v>
      </c>
      <c r="W1246" s="27" t="n">
        <f aca="false">MONTH(E1246)</f>
        <v>9</v>
      </c>
      <c r="X1246" s="27" t="str">
        <f aca="false">TEXT(WEEKDAY(E1246,2),"0")&amp;" - "&amp;TEXT(E1246,"dddd")</f>
        <v>5 - Friday</v>
      </c>
      <c r="Y1246" s="27" t="str">
        <f aca="false">_xlfn.IFS(C1246&lt;18,"Child (0-17)",C1246&lt;40,"Young Adult (18-39)",C1246&lt;60,"Adult (40-59)",TRUE(),"Senior (60+)")</f>
        <v>Adult (40-59)</v>
      </c>
      <c r="Z1246" s="27" t="n">
        <f aca="false">ROUND(G1246-E1246,0)</f>
        <v>12</v>
      </c>
      <c r="AA1246" s="27" t="n">
        <f aca="false">L1246+M1246</f>
        <v>128</v>
      </c>
      <c r="AB1246" s="27" t="n">
        <f aca="false">IFERROR(ROUND(Q1246/AA1246,2),0)</f>
        <v>131.33</v>
      </c>
      <c r="AC1246" s="27" t="str">
        <f aca="false">IF(AND(K1246="Critical",N1246="No"),"URGENT - No Bed","Normal")</f>
        <v>Normal</v>
      </c>
      <c r="AD1246" s="33" t="n">
        <f aca="false">INDEX(Lookup_Tables!$B$3:$B$12,MATCH(H1246,Lookup_Tables!$A$3:$A$12,0))</f>
        <v>2700000</v>
      </c>
      <c r="AE1246" s="27" t="str">
        <f aca="false">INDEX(Lookup_Tables!$C$3:$C$12,MATCH(H1246,Lookup_Tables!$A$3:$A$12,0))</f>
        <v>Dr. Vikram Singh</v>
      </c>
      <c r="AF1246" s="27" t="str">
        <f aca="false">IFERROR(INDEX(Lookup_Tables!$F$16:$F$45,MATCH(I1246,Lookup_Tables!$E$16:$E$45,0)),"N/A")</f>
        <v>EMP229</v>
      </c>
      <c r="AG1246" s="27" t="n">
        <f aca="false">_xlfn.IFS(R1246="Recovered",4,R1246="Referred",3,R1246="Admitted",2,R1246="Deceased",1,TRUE(),0)</f>
        <v>1</v>
      </c>
      <c r="AH1246" s="27" t="str">
        <f aca="false">IF(T1246&gt;=4,"Satisfied",IF(T1246&gt;=3,"Neutral","Needs Improvement"))</f>
        <v>Needs Improvement</v>
      </c>
    </row>
    <row r="1247" customFormat="false" ht="15" hidden="false" customHeight="false" outlineLevel="0" collapsed="false">
      <c r="A1247" s="30" t="s">
        <v>3890</v>
      </c>
      <c r="B1247" s="30" t="s">
        <v>3223</v>
      </c>
      <c r="C1247" s="30" t="n">
        <v>41</v>
      </c>
      <c r="D1247" s="30" t="s">
        <v>181</v>
      </c>
      <c r="E1247" s="31" t="n">
        <v>45585</v>
      </c>
      <c r="F1247" s="30" t="s">
        <v>378</v>
      </c>
      <c r="G1247" s="31" t="n">
        <v>45585</v>
      </c>
      <c r="H1247" s="30" t="s">
        <v>135</v>
      </c>
      <c r="I1247" s="30" t="s">
        <v>136</v>
      </c>
      <c r="J1247" s="30" t="s">
        <v>618</v>
      </c>
      <c r="K1247" s="30" t="s">
        <v>138</v>
      </c>
      <c r="L1247" s="30" t="n">
        <v>41</v>
      </c>
      <c r="M1247" s="30" t="n">
        <v>17</v>
      </c>
      <c r="N1247" s="30" t="s">
        <v>127</v>
      </c>
      <c r="O1247" s="30" t="s">
        <v>128</v>
      </c>
      <c r="P1247" s="30" t="s">
        <v>129</v>
      </c>
      <c r="Q1247" s="32" t="n">
        <v>1927.64</v>
      </c>
      <c r="R1247" s="30" t="s">
        <v>130</v>
      </c>
      <c r="S1247" s="30" t="s">
        <v>131</v>
      </c>
      <c r="T1247" s="30" t="n">
        <v>3</v>
      </c>
      <c r="U1247" s="30" t="n">
        <f aca="false">YEAR(E1247)</f>
        <v>2024</v>
      </c>
      <c r="V1247" s="30" t="str">
        <f aca="false">TEXT(E1247,"MMM-YYYY")</f>
        <v>Oct-2024</v>
      </c>
      <c r="W1247" s="30" t="n">
        <f aca="false">MONTH(E1247)</f>
        <v>10</v>
      </c>
      <c r="X1247" s="30" t="str">
        <f aca="false">TEXT(WEEKDAY(E1247,2),"0")&amp;" - "&amp;TEXT(E1247,"dddd")</f>
        <v>7 - Sunday</v>
      </c>
      <c r="Y1247" s="30" t="str">
        <f aca="false">_xlfn.IFS(C1247&lt;18,"Child (0-17)",C1247&lt;40,"Young Adult (18-39)",C1247&lt;60,"Adult (40-59)",TRUE(),"Senior (60+)")</f>
        <v>Adult (40-59)</v>
      </c>
      <c r="Z1247" s="30" t="n">
        <f aca="false">ROUND(G1247-E1247,0)</f>
        <v>0</v>
      </c>
      <c r="AA1247" s="30" t="n">
        <f aca="false">L1247+M1247</f>
        <v>58</v>
      </c>
      <c r="AB1247" s="30" t="n">
        <f aca="false">IFERROR(ROUND(Q1247/AA1247,2),0)</f>
        <v>33.24</v>
      </c>
      <c r="AC1247" s="30" t="str">
        <f aca="false">IF(AND(K1247="Critical",N1247="No"),"URGENT - No Bed","Normal")</f>
        <v>Normal</v>
      </c>
      <c r="AD1247" s="34" t="n">
        <f aca="false">INDEX(Lookup_Tables!$B$3:$B$12,MATCH(H1247,Lookup_Tables!$A$3:$A$12,0))</f>
        <v>4600000</v>
      </c>
      <c r="AE1247" s="30" t="str">
        <f aca="false">INDEX(Lookup_Tables!$C$3:$C$12,MATCH(H1247,Lookup_Tables!$A$3:$A$12,0))</f>
        <v>Dr. Farhan Khan</v>
      </c>
      <c r="AF1247" s="30" t="str">
        <f aca="false">IFERROR(INDEX(Lookup_Tables!$F$16:$F$45,MATCH(I1247,Lookup_Tables!$E$16:$E$45,0)),"N/A")</f>
        <v>EMP206</v>
      </c>
      <c r="AG1247" s="30" t="n">
        <f aca="false">_xlfn.IFS(R1247="Recovered",4,R1247="Referred",3,R1247="Admitted",2,R1247="Deceased",1,TRUE(),0)</f>
        <v>4</v>
      </c>
      <c r="AH1247" s="30" t="str">
        <f aca="false">IF(T1247&gt;=4,"Satisfied",IF(T1247&gt;=3,"Neutral","Needs Improvement"))</f>
        <v>Neutral</v>
      </c>
    </row>
    <row r="1248" customFormat="false" ht="15" hidden="false" customHeight="false" outlineLevel="0" collapsed="false">
      <c r="A1248" s="27" t="s">
        <v>6224</v>
      </c>
      <c r="B1248" s="27" t="s">
        <v>3882</v>
      </c>
      <c r="C1248" s="27" t="n">
        <v>32</v>
      </c>
      <c r="D1248" s="27" t="s">
        <v>181</v>
      </c>
      <c r="E1248" s="28" t="n">
        <v>45398</v>
      </c>
      <c r="F1248" s="27" t="s">
        <v>271</v>
      </c>
      <c r="G1248" s="28" t="n">
        <v>45399</v>
      </c>
      <c r="H1248" s="27" t="s">
        <v>217</v>
      </c>
      <c r="I1248" s="27" t="s">
        <v>282</v>
      </c>
      <c r="J1248" s="27" t="s">
        <v>218</v>
      </c>
      <c r="K1248" s="27" t="s">
        <v>138</v>
      </c>
      <c r="L1248" s="27" t="n">
        <v>71</v>
      </c>
      <c r="M1248" s="27" t="n">
        <v>29</v>
      </c>
      <c r="N1248" s="27" t="s">
        <v>127</v>
      </c>
      <c r="O1248" s="27" t="s">
        <v>128</v>
      </c>
      <c r="P1248" s="27" t="s">
        <v>187</v>
      </c>
      <c r="Q1248" s="29" t="n">
        <v>741.72</v>
      </c>
      <c r="R1248" s="27" t="s">
        <v>130</v>
      </c>
      <c r="S1248" s="27" t="s">
        <v>197</v>
      </c>
      <c r="T1248" s="27" t="n">
        <v>5</v>
      </c>
      <c r="U1248" s="27" t="n">
        <f aca="false">YEAR(E1248)</f>
        <v>2024</v>
      </c>
      <c r="V1248" s="27" t="str">
        <f aca="false">TEXT(E1248,"MMM-YYYY")</f>
        <v>Apr-2024</v>
      </c>
      <c r="W1248" s="27" t="n">
        <f aca="false">MONTH(E1248)</f>
        <v>4</v>
      </c>
      <c r="X1248" s="27" t="str">
        <f aca="false">TEXT(WEEKDAY(E1248,2),"0")&amp;" - "&amp;TEXT(E1248,"dddd")</f>
        <v>2 - Tuesday</v>
      </c>
      <c r="Y1248" s="27" t="str">
        <f aca="false">_xlfn.IFS(C1248&lt;18,"Child (0-17)",C1248&lt;40,"Young Adult (18-39)",C1248&lt;60,"Adult (40-59)",TRUE(),"Senior (60+)")</f>
        <v>Young Adult (18-39)</v>
      </c>
      <c r="Z1248" s="27" t="n">
        <f aca="false">ROUND(G1248-E1248,0)</f>
        <v>1</v>
      </c>
      <c r="AA1248" s="27" t="n">
        <f aca="false">L1248+M1248</f>
        <v>100</v>
      </c>
      <c r="AB1248" s="27" t="n">
        <f aca="false">IFERROR(ROUND(Q1248/AA1248,2),0)</f>
        <v>7.42</v>
      </c>
      <c r="AC1248" s="27" t="str">
        <f aca="false">IF(AND(K1248="Critical",N1248="No"),"URGENT - No Bed","Normal")</f>
        <v>Normal</v>
      </c>
      <c r="AD1248" s="33" t="n">
        <f aca="false">INDEX(Lookup_Tables!$B$3:$B$12,MATCH(H1248,Lookup_Tables!$A$3:$A$12,0))</f>
        <v>4200000</v>
      </c>
      <c r="AE1248" s="27" t="str">
        <f aca="false">INDEX(Lookup_Tables!$C$3:$C$12,MATCH(H1248,Lookup_Tables!$A$3:$A$12,0))</f>
        <v>Dr. Anil Kapoor</v>
      </c>
      <c r="AF1248" s="27" t="str">
        <f aca="false">IFERROR(INDEX(Lookup_Tables!$F$16:$F$45,MATCH(I1248,Lookup_Tables!$E$16:$E$45,0)),"N/A")</f>
        <v>EMP200</v>
      </c>
      <c r="AG1248" s="27" t="n">
        <f aca="false">_xlfn.IFS(R1248="Recovered",4,R1248="Referred",3,R1248="Admitted",2,R1248="Deceased",1,TRUE(),0)</f>
        <v>4</v>
      </c>
      <c r="AH1248" s="27" t="str">
        <f aca="false">IF(T1248&gt;=4,"Satisfied",IF(T1248&gt;=3,"Neutral","Needs Improvement"))</f>
        <v>Satisfied</v>
      </c>
    </row>
    <row r="1249" customFormat="false" ht="15" hidden="false" customHeight="false" outlineLevel="0" collapsed="false">
      <c r="A1249" s="30" t="s">
        <v>2601</v>
      </c>
      <c r="B1249" s="30" t="s">
        <v>2602</v>
      </c>
      <c r="C1249" s="30" t="n">
        <v>16</v>
      </c>
      <c r="D1249" s="30" t="s">
        <v>181</v>
      </c>
      <c r="E1249" s="31" t="n">
        <v>45499</v>
      </c>
      <c r="F1249" s="30" t="s">
        <v>338</v>
      </c>
      <c r="G1249" s="31" t="n">
        <v>45502</v>
      </c>
      <c r="H1249" s="30" t="s">
        <v>146</v>
      </c>
      <c r="I1249" s="30" t="s">
        <v>176</v>
      </c>
      <c r="J1249" s="30" t="s">
        <v>222</v>
      </c>
      <c r="K1249" s="30" t="s">
        <v>202</v>
      </c>
      <c r="L1249" s="30" t="n">
        <v>20</v>
      </c>
      <c r="M1249" s="30" t="n">
        <v>98</v>
      </c>
      <c r="N1249" s="30" t="s">
        <v>186</v>
      </c>
      <c r="O1249" s="30" t="s">
        <v>128</v>
      </c>
      <c r="P1249" s="30" t="s">
        <v>129</v>
      </c>
      <c r="Q1249" s="32" t="n">
        <v>16373.08</v>
      </c>
      <c r="R1249" s="30" t="s">
        <v>172</v>
      </c>
      <c r="S1249" s="30" t="s">
        <v>197</v>
      </c>
      <c r="T1249" s="30" t="n">
        <v>4</v>
      </c>
      <c r="U1249" s="30" t="n">
        <f aca="false">YEAR(E1249)</f>
        <v>2024</v>
      </c>
      <c r="V1249" s="30" t="str">
        <f aca="false">TEXT(E1249,"MMM-YYYY")</f>
        <v>Jul-2024</v>
      </c>
      <c r="W1249" s="30" t="n">
        <f aca="false">MONTH(E1249)</f>
        <v>7</v>
      </c>
      <c r="X1249" s="30" t="str">
        <f aca="false">TEXT(WEEKDAY(E1249,2),"0")&amp;" - "&amp;TEXT(E1249,"dddd")</f>
        <v>5 - Friday</v>
      </c>
      <c r="Y1249" s="30" t="str">
        <f aca="false">_xlfn.IFS(C1249&lt;18,"Child (0-17)",C1249&lt;40,"Young Adult (18-39)",C1249&lt;60,"Adult (40-59)",TRUE(),"Senior (60+)")</f>
        <v>Child (0-17)</v>
      </c>
      <c r="Z1249" s="30" t="n">
        <f aca="false">ROUND(G1249-E1249,0)</f>
        <v>3</v>
      </c>
      <c r="AA1249" s="30" t="n">
        <f aca="false">L1249+M1249</f>
        <v>118</v>
      </c>
      <c r="AB1249" s="30" t="n">
        <f aca="false">IFERROR(ROUND(Q1249/AA1249,2),0)</f>
        <v>138.75</v>
      </c>
      <c r="AC1249" s="30" t="str">
        <f aca="false">IF(AND(K1249="Critical",N1249="No"),"URGENT - No Bed","Normal")</f>
        <v>Normal</v>
      </c>
      <c r="AD1249" s="34" t="n">
        <f aca="false">INDEX(Lookup_Tables!$B$3:$B$12,MATCH(H1249,Lookup_Tables!$A$3:$A$12,0))</f>
        <v>2700000</v>
      </c>
      <c r="AE1249" s="30" t="str">
        <f aca="false">INDEX(Lookup_Tables!$C$3:$C$12,MATCH(H1249,Lookup_Tables!$A$3:$A$12,0))</f>
        <v>Dr. Vikram Singh</v>
      </c>
      <c r="AF1249" s="30" t="str">
        <f aca="false">IFERROR(INDEX(Lookup_Tables!$F$16:$F$45,MATCH(I1249,Lookup_Tables!$E$16:$E$45,0)),"N/A")</f>
        <v>EMP227</v>
      </c>
      <c r="AG1249" s="30" t="n">
        <f aca="false">_xlfn.IFS(R1249="Recovered",4,R1249="Referred",3,R1249="Admitted",2,R1249="Deceased",1,TRUE(),0)</f>
        <v>2</v>
      </c>
      <c r="AH1249" s="30" t="str">
        <f aca="false">IF(T1249&gt;=4,"Satisfied",IF(T1249&gt;=3,"Neutral","Needs Improvement"))</f>
        <v>Satisfied</v>
      </c>
    </row>
    <row r="1250" customFormat="false" ht="15" hidden="false" customHeight="false" outlineLevel="0" collapsed="false">
      <c r="A1250" s="27" t="s">
        <v>4607</v>
      </c>
      <c r="B1250" s="27" t="s">
        <v>1617</v>
      </c>
      <c r="C1250" s="27" t="n">
        <v>36</v>
      </c>
      <c r="D1250" s="27" t="s">
        <v>121</v>
      </c>
      <c r="E1250" s="28" t="n">
        <v>45587</v>
      </c>
      <c r="F1250" s="27" t="s">
        <v>927</v>
      </c>
      <c r="G1250" s="28" t="n">
        <v>45587</v>
      </c>
      <c r="H1250" s="27" t="s">
        <v>146</v>
      </c>
      <c r="I1250" s="27" t="s">
        <v>309</v>
      </c>
      <c r="J1250" s="27" t="s">
        <v>177</v>
      </c>
      <c r="K1250" s="27" t="s">
        <v>138</v>
      </c>
      <c r="L1250" s="27" t="n">
        <v>58</v>
      </c>
      <c r="M1250" s="27" t="n">
        <v>32</v>
      </c>
      <c r="N1250" s="27" t="s">
        <v>127</v>
      </c>
      <c r="O1250" s="27" t="s">
        <v>149</v>
      </c>
      <c r="P1250" s="27" t="s">
        <v>129</v>
      </c>
      <c r="Q1250" s="29" t="n">
        <v>1740.06</v>
      </c>
      <c r="R1250" s="27" t="s">
        <v>130</v>
      </c>
      <c r="S1250" s="27" t="s">
        <v>178</v>
      </c>
      <c r="T1250" s="27" t="n">
        <v>4</v>
      </c>
      <c r="U1250" s="27" t="n">
        <f aca="false">YEAR(E1250)</f>
        <v>2024</v>
      </c>
      <c r="V1250" s="27" t="str">
        <f aca="false">TEXT(E1250,"MMM-YYYY")</f>
        <v>Oct-2024</v>
      </c>
      <c r="W1250" s="27" t="n">
        <f aca="false">MONTH(E1250)</f>
        <v>10</v>
      </c>
      <c r="X1250" s="27" t="str">
        <f aca="false">TEXT(WEEKDAY(E1250,2),"0")&amp;" - "&amp;TEXT(E1250,"dddd")</f>
        <v>2 - Tuesday</v>
      </c>
      <c r="Y1250" s="27" t="str">
        <f aca="false">_xlfn.IFS(C1250&lt;18,"Child (0-17)",C1250&lt;40,"Young Adult (18-39)",C1250&lt;60,"Adult (40-59)",TRUE(),"Senior (60+)")</f>
        <v>Young Adult (18-39)</v>
      </c>
      <c r="Z1250" s="27" t="n">
        <f aca="false">ROUND(G1250-E1250,0)</f>
        <v>0</v>
      </c>
      <c r="AA1250" s="27" t="n">
        <f aca="false">L1250+M1250</f>
        <v>90</v>
      </c>
      <c r="AB1250" s="27" t="n">
        <f aca="false">IFERROR(ROUND(Q1250/AA1250,2),0)</f>
        <v>19.33</v>
      </c>
      <c r="AC1250" s="27" t="str">
        <f aca="false">IF(AND(K1250="Critical",N1250="No"),"URGENT - No Bed","Normal")</f>
        <v>Normal</v>
      </c>
      <c r="AD1250" s="33" t="n">
        <f aca="false">INDEX(Lookup_Tables!$B$3:$B$12,MATCH(H1250,Lookup_Tables!$A$3:$A$12,0))</f>
        <v>2700000</v>
      </c>
      <c r="AE1250" s="27" t="str">
        <f aca="false">INDEX(Lookup_Tables!$C$3:$C$12,MATCH(H1250,Lookup_Tables!$A$3:$A$12,0))</f>
        <v>Dr. Vikram Singh</v>
      </c>
      <c r="AF1250" s="27" t="str">
        <f aca="false">IFERROR(INDEX(Lookup_Tables!$F$16:$F$45,MATCH(I1250,Lookup_Tables!$E$16:$E$45,0)),"N/A")</f>
        <v>EMP228</v>
      </c>
      <c r="AG1250" s="27" t="n">
        <f aca="false">_xlfn.IFS(R1250="Recovered",4,R1250="Referred",3,R1250="Admitted",2,R1250="Deceased",1,TRUE(),0)</f>
        <v>4</v>
      </c>
      <c r="AH1250" s="27" t="str">
        <f aca="false">IF(T1250&gt;=4,"Satisfied",IF(T1250&gt;=3,"Neutral","Needs Improvement"))</f>
        <v>Satisfied</v>
      </c>
    </row>
    <row r="1251" customFormat="false" ht="15" hidden="false" customHeight="false" outlineLevel="0" collapsed="false">
      <c r="A1251" s="30" t="s">
        <v>6150</v>
      </c>
      <c r="B1251" s="30" t="s">
        <v>1658</v>
      </c>
      <c r="C1251" s="30" t="n">
        <v>57</v>
      </c>
      <c r="D1251" s="30" t="s">
        <v>181</v>
      </c>
      <c r="E1251" s="31" t="n">
        <v>45597</v>
      </c>
      <c r="F1251" s="30" t="s">
        <v>487</v>
      </c>
      <c r="G1251" s="31" t="n">
        <v>45598</v>
      </c>
      <c r="H1251" s="30" t="s">
        <v>206</v>
      </c>
      <c r="I1251" s="30" t="s">
        <v>300</v>
      </c>
      <c r="J1251" s="30" t="s">
        <v>208</v>
      </c>
      <c r="K1251" s="30" t="s">
        <v>156</v>
      </c>
      <c r="L1251" s="30" t="n">
        <v>71</v>
      </c>
      <c r="M1251" s="30" t="n">
        <v>36</v>
      </c>
      <c r="N1251" s="30" t="s">
        <v>127</v>
      </c>
      <c r="O1251" s="30" t="s">
        <v>128</v>
      </c>
      <c r="P1251" s="30" t="s">
        <v>129</v>
      </c>
      <c r="Q1251" s="32" t="n">
        <v>2704.96</v>
      </c>
      <c r="R1251" s="30" t="s">
        <v>130</v>
      </c>
      <c r="S1251" s="30" t="s">
        <v>164</v>
      </c>
      <c r="T1251" s="30" t="n">
        <v>4</v>
      </c>
      <c r="U1251" s="30" t="n">
        <f aca="false">YEAR(E1251)</f>
        <v>2024</v>
      </c>
      <c r="V1251" s="30" t="str">
        <f aca="false">TEXT(E1251,"MMM-YYYY")</f>
        <v>Nov-2024</v>
      </c>
      <c r="W1251" s="30" t="n">
        <f aca="false">MONTH(E1251)</f>
        <v>11</v>
      </c>
      <c r="X1251" s="30" t="str">
        <f aca="false">TEXT(WEEKDAY(E1251,2),"0")&amp;" - "&amp;TEXT(E1251,"dddd")</f>
        <v>5 - Friday</v>
      </c>
      <c r="Y1251" s="30" t="str">
        <f aca="false">_xlfn.IFS(C1251&lt;18,"Child (0-17)",C1251&lt;40,"Young Adult (18-39)",C1251&lt;60,"Adult (40-59)",TRUE(),"Senior (60+)")</f>
        <v>Adult (40-59)</v>
      </c>
      <c r="Z1251" s="30" t="n">
        <f aca="false">ROUND(G1251-E1251,0)</f>
        <v>1</v>
      </c>
      <c r="AA1251" s="30" t="n">
        <f aca="false">L1251+M1251</f>
        <v>107</v>
      </c>
      <c r="AB1251" s="30" t="n">
        <f aca="false">IFERROR(ROUND(Q1251/AA1251,2),0)</f>
        <v>25.28</v>
      </c>
      <c r="AC1251" s="30" t="str">
        <f aca="false">IF(AND(K1251="Critical",N1251="No"),"URGENT - No Bed","Normal")</f>
        <v>Normal</v>
      </c>
      <c r="AD1251" s="34" t="n">
        <f aca="false">INDEX(Lookup_Tables!$B$3:$B$12,MATCH(H1251,Lookup_Tables!$A$3:$A$12,0))</f>
        <v>2800000</v>
      </c>
      <c r="AE1251" s="30" t="str">
        <f aca="false">INDEX(Lookup_Tables!$C$3:$C$12,MATCH(H1251,Lookup_Tables!$A$3:$A$12,0))</f>
        <v>Dr. Suresh Nair</v>
      </c>
      <c r="AF1251" s="30" t="str">
        <f aca="false">IFERROR(INDEX(Lookup_Tables!$F$16:$F$45,MATCH(I1251,Lookup_Tables!$E$16:$E$45,0)),"N/A")</f>
        <v>EMP211</v>
      </c>
      <c r="AG1251" s="30" t="n">
        <f aca="false">_xlfn.IFS(R1251="Recovered",4,R1251="Referred",3,R1251="Admitted",2,R1251="Deceased",1,TRUE(),0)</f>
        <v>4</v>
      </c>
      <c r="AH1251" s="30" t="str">
        <f aca="false">IF(T1251&gt;=4,"Satisfied",IF(T1251&gt;=3,"Neutral","Needs Improvement"))</f>
        <v>Satisfied</v>
      </c>
    </row>
    <row r="1252" customFormat="false" ht="15" hidden="false" customHeight="false" outlineLevel="0" collapsed="false">
      <c r="A1252" s="27" t="s">
        <v>3027</v>
      </c>
      <c r="B1252" s="27" t="s">
        <v>3028</v>
      </c>
      <c r="C1252" s="27" t="n">
        <v>53</v>
      </c>
      <c r="D1252" s="27" t="s">
        <v>121</v>
      </c>
      <c r="E1252" s="28" t="n">
        <v>45576</v>
      </c>
      <c r="F1252" s="27" t="s">
        <v>250</v>
      </c>
      <c r="G1252" s="28" t="n">
        <v>45576</v>
      </c>
      <c r="H1252" s="27" t="s">
        <v>206</v>
      </c>
      <c r="I1252" s="27" t="s">
        <v>232</v>
      </c>
      <c r="J1252" s="27" t="s">
        <v>615</v>
      </c>
      <c r="K1252" s="27" t="s">
        <v>138</v>
      </c>
      <c r="L1252" s="27" t="n">
        <v>39</v>
      </c>
      <c r="M1252" s="27" t="n">
        <v>15</v>
      </c>
      <c r="N1252" s="27" t="s">
        <v>127</v>
      </c>
      <c r="O1252" s="27" t="s">
        <v>128</v>
      </c>
      <c r="P1252" s="27" t="s">
        <v>187</v>
      </c>
      <c r="Q1252" s="29" t="n">
        <v>661.83</v>
      </c>
      <c r="R1252" s="27" t="s">
        <v>130</v>
      </c>
      <c r="S1252" s="27" t="s">
        <v>178</v>
      </c>
      <c r="T1252" s="27" t="n">
        <v>5</v>
      </c>
      <c r="U1252" s="27" t="n">
        <f aca="false">YEAR(E1252)</f>
        <v>2024</v>
      </c>
      <c r="V1252" s="27" t="str">
        <f aca="false">TEXT(E1252,"MMM-YYYY")</f>
        <v>Oct-2024</v>
      </c>
      <c r="W1252" s="27" t="n">
        <f aca="false">MONTH(E1252)</f>
        <v>10</v>
      </c>
      <c r="X1252" s="27" t="str">
        <f aca="false">TEXT(WEEKDAY(E1252,2),"0")&amp;" - "&amp;TEXT(E1252,"dddd")</f>
        <v>5 - Friday</v>
      </c>
      <c r="Y1252" s="27" t="str">
        <f aca="false">_xlfn.IFS(C1252&lt;18,"Child (0-17)",C1252&lt;40,"Young Adult (18-39)",C1252&lt;60,"Adult (40-59)",TRUE(),"Senior (60+)")</f>
        <v>Adult (40-59)</v>
      </c>
      <c r="Z1252" s="27" t="n">
        <f aca="false">ROUND(G1252-E1252,0)</f>
        <v>0</v>
      </c>
      <c r="AA1252" s="27" t="n">
        <f aca="false">L1252+M1252</f>
        <v>54</v>
      </c>
      <c r="AB1252" s="27" t="n">
        <f aca="false">IFERROR(ROUND(Q1252/AA1252,2),0)</f>
        <v>12.26</v>
      </c>
      <c r="AC1252" s="27" t="str">
        <f aca="false">IF(AND(K1252="Critical",N1252="No"),"URGENT - No Bed","Normal")</f>
        <v>Normal</v>
      </c>
      <c r="AD1252" s="33" t="n">
        <f aca="false">INDEX(Lookup_Tables!$B$3:$B$12,MATCH(H1252,Lookup_Tables!$A$3:$A$12,0))</f>
        <v>2800000</v>
      </c>
      <c r="AE1252" s="27" t="str">
        <f aca="false">INDEX(Lookup_Tables!$C$3:$C$12,MATCH(H1252,Lookup_Tables!$A$3:$A$12,0))</f>
        <v>Dr. Suresh Nair</v>
      </c>
      <c r="AF1252" s="27" t="str">
        <f aca="false">IFERROR(INDEX(Lookup_Tables!$F$16:$F$45,MATCH(I1252,Lookup_Tables!$E$16:$E$45,0)),"N/A")</f>
        <v>EMP210</v>
      </c>
      <c r="AG1252" s="27" t="n">
        <f aca="false">_xlfn.IFS(R1252="Recovered",4,R1252="Referred",3,R1252="Admitted",2,R1252="Deceased",1,TRUE(),0)</f>
        <v>4</v>
      </c>
      <c r="AH1252" s="27" t="str">
        <f aca="false">IF(T1252&gt;=4,"Satisfied",IF(T1252&gt;=3,"Neutral","Needs Improvement"))</f>
        <v>Satisfied</v>
      </c>
    </row>
    <row r="1253" customFormat="false" ht="15" hidden="false" customHeight="false" outlineLevel="0" collapsed="false">
      <c r="A1253" s="30" t="s">
        <v>5040</v>
      </c>
      <c r="B1253" s="30" t="s">
        <v>572</v>
      </c>
      <c r="C1253" s="30" t="n">
        <v>35</v>
      </c>
      <c r="D1253" s="30" t="s">
        <v>181</v>
      </c>
      <c r="E1253" s="31" t="n">
        <v>45520</v>
      </c>
      <c r="F1253" s="30" t="s">
        <v>182</v>
      </c>
      <c r="G1253" s="31" t="n">
        <v>45522</v>
      </c>
      <c r="H1253" s="30" t="s">
        <v>146</v>
      </c>
      <c r="I1253" s="30" t="s">
        <v>176</v>
      </c>
      <c r="J1253" s="30" t="s">
        <v>222</v>
      </c>
      <c r="K1253" s="30" t="s">
        <v>156</v>
      </c>
      <c r="L1253" s="30" t="n">
        <v>71</v>
      </c>
      <c r="M1253" s="30" t="n">
        <v>75</v>
      </c>
      <c r="N1253" s="30" t="s">
        <v>186</v>
      </c>
      <c r="O1253" s="30" t="s">
        <v>139</v>
      </c>
      <c r="P1253" s="30" t="s">
        <v>129</v>
      </c>
      <c r="Q1253" s="32" t="n">
        <v>3421.54</v>
      </c>
      <c r="R1253" s="30" t="s">
        <v>130</v>
      </c>
      <c r="S1253" s="30" t="s">
        <v>131</v>
      </c>
      <c r="T1253" s="30" t="n">
        <v>3</v>
      </c>
      <c r="U1253" s="30" t="n">
        <f aca="false">YEAR(E1253)</f>
        <v>2024</v>
      </c>
      <c r="V1253" s="30" t="str">
        <f aca="false">TEXT(E1253,"MMM-YYYY")</f>
        <v>Aug-2024</v>
      </c>
      <c r="W1253" s="30" t="n">
        <f aca="false">MONTH(E1253)</f>
        <v>8</v>
      </c>
      <c r="X1253" s="30" t="str">
        <f aca="false">TEXT(WEEKDAY(E1253,2),"0")&amp;" - "&amp;TEXT(E1253,"dddd")</f>
        <v>5 - Friday</v>
      </c>
      <c r="Y1253" s="30" t="str">
        <f aca="false">_xlfn.IFS(C1253&lt;18,"Child (0-17)",C1253&lt;40,"Young Adult (18-39)",C1253&lt;60,"Adult (40-59)",TRUE(),"Senior (60+)")</f>
        <v>Young Adult (18-39)</v>
      </c>
      <c r="Z1253" s="30" t="n">
        <f aca="false">ROUND(G1253-E1253,0)</f>
        <v>2</v>
      </c>
      <c r="AA1253" s="30" t="n">
        <f aca="false">L1253+M1253</f>
        <v>146</v>
      </c>
      <c r="AB1253" s="30" t="n">
        <f aca="false">IFERROR(ROUND(Q1253/AA1253,2),0)</f>
        <v>23.44</v>
      </c>
      <c r="AC1253" s="30" t="str">
        <f aca="false">IF(AND(K1253="Critical",N1253="No"),"URGENT - No Bed","Normal")</f>
        <v>Normal</v>
      </c>
      <c r="AD1253" s="34" t="n">
        <f aca="false">INDEX(Lookup_Tables!$B$3:$B$12,MATCH(H1253,Lookup_Tables!$A$3:$A$12,0))</f>
        <v>2700000</v>
      </c>
      <c r="AE1253" s="30" t="str">
        <f aca="false">INDEX(Lookup_Tables!$C$3:$C$12,MATCH(H1253,Lookup_Tables!$A$3:$A$12,0))</f>
        <v>Dr. Vikram Singh</v>
      </c>
      <c r="AF1253" s="30" t="str">
        <f aca="false">IFERROR(INDEX(Lookup_Tables!$F$16:$F$45,MATCH(I1253,Lookup_Tables!$E$16:$E$45,0)),"N/A")</f>
        <v>EMP227</v>
      </c>
      <c r="AG1253" s="30" t="n">
        <f aca="false">_xlfn.IFS(R1253="Recovered",4,R1253="Referred",3,R1253="Admitted",2,R1253="Deceased",1,TRUE(),0)</f>
        <v>4</v>
      </c>
      <c r="AH1253" s="30" t="str">
        <f aca="false">IF(T1253&gt;=4,"Satisfied",IF(T1253&gt;=3,"Neutral","Needs Improvement"))</f>
        <v>Neutral</v>
      </c>
    </row>
    <row r="1254" customFormat="false" ht="15" hidden="false" customHeight="false" outlineLevel="0" collapsed="false">
      <c r="A1254" s="27" t="s">
        <v>6941</v>
      </c>
      <c r="B1254" s="27" t="s">
        <v>6942</v>
      </c>
      <c r="C1254" s="27" t="n">
        <v>20</v>
      </c>
      <c r="D1254" s="27" t="s">
        <v>181</v>
      </c>
      <c r="E1254" s="28" t="n">
        <v>45621</v>
      </c>
      <c r="F1254" s="27" t="s">
        <v>2235</v>
      </c>
      <c r="G1254" s="28" t="n">
        <v>45626</v>
      </c>
      <c r="H1254" s="27" t="s">
        <v>161</v>
      </c>
      <c r="I1254" s="27" t="s">
        <v>162</v>
      </c>
      <c r="J1254" s="27" t="s">
        <v>385</v>
      </c>
      <c r="K1254" s="27" t="s">
        <v>126</v>
      </c>
      <c r="L1254" s="27" t="n">
        <v>14</v>
      </c>
      <c r="M1254" s="27" t="n">
        <v>62</v>
      </c>
      <c r="N1254" s="27" t="s">
        <v>186</v>
      </c>
      <c r="O1254" s="27" t="s">
        <v>139</v>
      </c>
      <c r="P1254" s="27" t="s">
        <v>150</v>
      </c>
      <c r="Q1254" s="29" t="n">
        <v>8366.29</v>
      </c>
      <c r="R1254" s="27" t="s">
        <v>130</v>
      </c>
      <c r="S1254" s="27" t="s">
        <v>141</v>
      </c>
      <c r="T1254" s="27" t="n">
        <v>3</v>
      </c>
      <c r="U1254" s="27" t="n">
        <f aca="false">YEAR(E1254)</f>
        <v>2024</v>
      </c>
      <c r="V1254" s="27" t="str">
        <f aca="false">TEXT(E1254,"MMM-YYYY")</f>
        <v>Nov-2024</v>
      </c>
      <c r="W1254" s="27" t="n">
        <f aca="false">MONTH(E1254)</f>
        <v>11</v>
      </c>
      <c r="X1254" s="27" t="str">
        <f aca="false">TEXT(WEEKDAY(E1254,2),"0")&amp;" - "&amp;TEXT(E1254,"dddd")</f>
        <v>1 - Monday</v>
      </c>
      <c r="Y1254" s="27" t="str">
        <f aca="false">_xlfn.IFS(C1254&lt;18,"Child (0-17)",C1254&lt;40,"Young Adult (18-39)",C1254&lt;60,"Adult (40-59)",TRUE(),"Senior (60+)")</f>
        <v>Young Adult (18-39)</v>
      </c>
      <c r="Z1254" s="27" t="n">
        <f aca="false">ROUND(G1254-E1254,0)</f>
        <v>5</v>
      </c>
      <c r="AA1254" s="27" t="n">
        <f aca="false">L1254+M1254</f>
        <v>76</v>
      </c>
      <c r="AB1254" s="27" t="n">
        <f aca="false">IFERROR(ROUND(Q1254/AA1254,2),0)</f>
        <v>110.08</v>
      </c>
      <c r="AC1254" s="27" t="str">
        <f aca="false">IF(AND(K1254="Critical",N1254="No"),"URGENT - No Bed","Normal")</f>
        <v>Normal</v>
      </c>
      <c r="AD1254" s="33" t="n">
        <f aca="false">INDEX(Lookup_Tables!$B$3:$B$12,MATCH(H1254,Lookup_Tables!$A$3:$A$12,0))</f>
        <v>3600000</v>
      </c>
      <c r="AE1254" s="27" t="str">
        <f aca="false">INDEX(Lookup_Tables!$C$3:$C$12,MATCH(H1254,Lookup_Tables!$A$3:$A$12,0))</f>
        <v>Dr. Sameer Joshi</v>
      </c>
      <c r="AF1254" s="27" t="str">
        <f aca="false">IFERROR(INDEX(Lookup_Tables!$F$16:$F$45,MATCH(I1254,Lookup_Tables!$E$16:$E$45,0)),"N/A")</f>
        <v>EMP222</v>
      </c>
      <c r="AG1254" s="27" t="n">
        <f aca="false">_xlfn.IFS(R1254="Recovered",4,R1254="Referred",3,R1254="Admitted",2,R1254="Deceased",1,TRUE(),0)</f>
        <v>4</v>
      </c>
      <c r="AH1254" s="27" t="str">
        <f aca="false">IF(T1254&gt;=4,"Satisfied",IF(T1254&gt;=3,"Neutral","Needs Improvement"))</f>
        <v>Neutral</v>
      </c>
    </row>
    <row r="1255" customFormat="false" ht="15" hidden="false" customHeight="false" outlineLevel="0" collapsed="false">
      <c r="A1255" s="30" t="s">
        <v>3615</v>
      </c>
      <c r="B1255" s="30" t="s">
        <v>1717</v>
      </c>
      <c r="C1255" s="30" t="n">
        <v>95</v>
      </c>
      <c r="D1255" s="30" t="s">
        <v>121</v>
      </c>
      <c r="E1255" s="31" t="n">
        <v>45548</v>
      </c>
      <c r="F1255" s="30" t="s">
        <v>247</v>
      </c>
      <c r="G1255" s="31" t="n">
        <v>45549</v>
      </c>
      <c r="H1255" s="30" t="s">
        <v>206</v>
      </c>
      <c r="I1255" s="30" t="s">
        <v>300</v>
      </c>
      <c r="J1255" s="30" t="s">
        <v>469</v>
      </c>
      <c r="K1255" s="30" t="s">
        <v>156</v>
      </c>
      <c r="L1255" s="30" t="n">
        <v>65</v>
      </c>
      <c r="M1255" s="30" t="n">
        <v>88</v>
      </c>
      <c r="N1255" s="30" t="s">
        <v>127</v>
      </c>
      <c r="O1255" s="30" t="s">
        <v>149</v>
      </c>
      <c r="P1255" s="30" t="s">
        <v>129</v>
      </c>
      <c r="Q1255" s="32" t="n">
        <v>3943.15</v>
      </c>
      <c r="R1255" s="30" t="s">
        <v>268</v>
      </c>
      <c r="S1255" s="30" t="s">
        <v>178</v>
      </c>
      <c r="T1255" s="30" t="n">
        <v>4</v>
      </c>
      <c r="U1255" s="30" t="n">
        <f aca="false">YEAR(E1255)</f>
        <v>2024</v>
      </c>
      <c r="V1255" s="30" t="str">
        <f aca="false">TEXT(E1255,"MMM-YYYY")</f>
        <v>Sep-2024</v>
      </c>
      <c r="W1255" s="30" t="n">
        <f aca="false">MONTH(E1255)</f>
        <v>9</v>
      </c>
      <c r="X1255" s="30" t="str">
        <f aca="false">TEXT(WEEKDAY(E1255,2),"0")&amp;" - "&amp;TEXT(E1255,"dddd")</f>
        <v>5 - Friday</v>
      </c>
      <c r="Y1255" s="30" t="str">
        <f aca="false">_xlfn.IFS(C1255&lt;18,"Child (0-17)",C1255&lt;40,"Young Adult (18-39)",C1255&lt;60,"Adult (40-59)",TRUE(),"Senior (60+)")</f>
        <v>Senior (60+)</v>
      </c>
      <c r="Z1255" s="30" t="n">
        <f aca="false">ROUND(G1255-E1255,0)</f>
        <v>1</v>
      </c>
      <c r="AA1255" s="30" t="n">
        <f aca="false">L1255+M1255</f>
        <v>153</v>
      </c>
      <c r="AB1255" s="30" t="n">
        <f aca="false">IFERROR(ROUND(Q1255/AA1255,2),0)</f>
        <v>25.77</v>
      </c>
      <c r="AC1255" s="30" t="str">
        <f aca="false">IF(AND(K1255="Critical",N1255="No"),"URGENT - No Bed","Normal")</f>
        <v>Normal</v>
      </c>
      <c r="AD1255" s="34" t="n">
        <f aca="false">INDEX(Lookup_Tables!$B$3:$B$12,MATCH(H1255,Lookup_Tables!$A$3:$A$12,0))</f>
        <v>2800000</v>
      </c>
      <c r="AE1255" s="30" t="str">
        <f aca="false">INDEX(Lookup_Tables!$C$3:$C$12,MATCH(H1255,Lookup_Tables!$A$3:$A$12,0))</f>
        <v>Dr. Suresh Nair</v>
      </c>
      <c r="AF1255" s="30" t="str">
        <f aca="false">IFERROR(INDEX(Lookup_Tables!$F$16:$F$45,MATCH(I1255,Lookup_Tables!$E$16:$E$45,0)),"N/A")</f>
        <v>EMP211</v>
      </c>
      <c r="AG1255" s="30" t="n">
        <f aca="false">_xlfn.IFS(R1255="Recovered",4,R1255="Referred",3,R1255="Admitted",2,R1255="Deceased",1,TRUE(),0)</f>
        <v>3</v>
      </c>
      <c r="AH1255" s="30" t="str">
        <f aca="false">IF(T1255&gt;=4,"Satisfied",IF(T1255&gt;=3,"Neutral","Needs Improvement"))</f>
        <v>Satisfied</v>
      </c>
    </row>
    <row r="1256" customFormat="false" ht="15" hidden="false" customHeight="false" outlineLevel="0" collapsed="false">
      <c r="A1256" s="27" t="s">
        <v>2037</v>
      </c>
      <c r="B1256" s="27" t="s">
        <v>4458</v>
      </c>
      <c r="C1256" s="27" t="n">
        <v>14</v>
      </c>
      <c r="D1256" s="27" t="s">
        <v>181</v>
      </c>
      <c r="E1256" s="28" t="n">
        <v>45442</v>
      </c>
      <c r="F1256" s="27" t="s">
        <v>257</v>
      </c>
      <c r="G1256" s="28" t="n">
        <v>45442</v>
      </c>
      <c r="H1256" s="27" t="s">
        <v>146</v>
      </c>
      <c r="I1256" s="27" t="s">
        <v>309</v>
      </c>
      <c r="J1256" s="27" t="s">
        <v>177</v>
      </c>
      <c r="K1256" s="27" t="s">
        <v>138</v>
      </c>
      <c r="L1256" s="27" t="n">
        <v>33</v>
      </c>
      <c r="M1256" s="27" t="n">
        <v>32</v>
      </c>
      <c r="N1256" s="27" t="s">
        <v>127</v>
      </c>
      <c r="O1256" s="27" t="s">
        <v>139</v>
      </c>
      <c r="P1256" s="27" t="s">
        <v>187</v>
      </c>
      <c r="Q1256" s="29" t="n">
        <v>2036.68</v>
      </c>
      <c r="R1256" s="27" t="s">
        <v>130</v>
      </c>
      <c r="S1256" s="27" t="s">
        <v>151</v>
      </c>
      <c r="T1256" s="27" t="n">
        <v>3</v>
      </c>
      <c r="U1256" s="27" t="n">
        <f aca="false">YEAR(E1256)</f>
        <v>2024</v>
      </c>
      <c r="V1256" s="27" t="str">
        <f aca="false">TEXT(E1256,"MMM-YYYY")</f>
        <v>May-2024</v>
      </c>
      <c r="W1256" s="27" t="n">
        <f aca="false">MONTH(E1256)</f>
        <v>5</v>
      </c>
      <c r="X1256" s="27" t="str">
        <f aca="false">TEXT(WEEKDAY(E1256,2),"0")&amp;" - "&amp;TEXT(E1256,"dddd")</f>
        <v>4 - Thursday</v>
      </c>
      <c r="Y1256" s="27" t="str">
        <f aca="false">_xlfn.IFS(C1256&lt;18,"Child (0-17)",C1256&lt;40,"Young Adult (18-39)",C1256&lt;60,"Adult (40-59)",TRUE(),"Senior (60+)")</f>
        <v>Child (0-17)</v>
      </c>
      <c r="Z1256" s="27" t="n">
        <f aca="false">ROUND(G1256-E1256,0)</f>
        <v>0</v>
      </c>
      <c r="AA1256" s="27" t="n">
        <f aca="false">L1256+M1256</f>
        <v>65</v>
      </c>
      <c r="AB1256" s="27" t="n">
        <f aca="false">IFERROR(ROUND(Q1256/AA1256,2),0)</f>
        <v>31.33</v>
      </c>
      <c r="AC1256" s="27" t="str">
        <f aca="false">IF(AND(K1256="Critical",N1256="No"),"URGENT - No Bed","Normal")</f>
        <v>Normal</v>
      </c>
      <c r="AD1256" s="33" t="n">
        <f aca="false">INDEX(Lookup_Tables!$B$3:$B$12,MATCH(H1256,Lookup_Tables!$A$3:$A$12,0))</f>
        <v>2700000</v>
      </c>
      <c r="AE1256" s="27" t="str">
        <f aca="false">INDEX(Lookup_Tables!$C$3:$C$12,MATCH(H1256,Lookup_Tables!$A$3:$A$12,0))</f>
        <v>Dr. Vikram Singh</v>
      </c>
      <c r="AF1256" s="27" t="str">
        <f aca="false">IFERROR(INDEX(Lookup_Tables!$F$16:$F$45,MATCH(I1256,Lookup_Tables!$E$16:$E$45,0)),"N/A")</f>
        <v>EMP228</v>
      </c>
      <c r="AG1256" s="27" t="n">
        <f aca="false">_xlfn.IFS(R1256="Recovered",4,R1256="Referred",3,R1256="Admitted",2,R1256="Deceased",1,TRUE(),0)</f>
        <v>4</v>
      </c>
      <c r="AH1256" s="27" t="str">
        <f aca="false">IF(T1256&gt;=4,"Satisfied",IF(T1256&gt;=3,"Neutral","Needs Improvement"))</f>
        <v>Neutral</v>
      </c>
    </row>
    <row r="1257" customFormat="false" ht="15" hidden="false" customHeight="false" outlineLevel="0" collapsed="false">
      <c r="A1257" s="30" t="s">
        <v>7194</v>
      </c>
      <c r="B1257" s="30" t="s">
        <v>1935</v>
      </c>
      <c r="C1257" s="30" t="n">
        <v>51</v>
      </c>
      <c r="D1257" s="30" t="s">
        <v>181</v>
      </c>
      <c r="E1257" s="31" t="n">
        <v>45632</v>
      </c>
      <c r="F1257" s="30" t="s">
        <v>1233</v>
      </c>
      <c r="G1257" s="31" t="n">
        <v>45632</v>
      </c>
      <c r="H1257" s="30" t="s">
        <v>217</v>
      </c>
      <c r="I1257" s="30" t="s">
        <v>282</v>
      </c>
      <c r="J1257" s="30" t="s">
        <v>294</v>
      </c>
      <c r="K1257" s="30" t="s">
        <v>138</v>
      </c>
      <c r="L1257" s="30" t="n">
        <v>53</v>
      </c>
      <c r="M1257" s="30" t="n">
        <v>28</v>
      </c>
      <c r="N1257" s="30" t="s">
        <v>127</v>
      </c>
      <c r="O1257" s="30" t="s">
        <v>128</v>
      </c>
      <c r="P1257" s="30" t="s">
        <v>140</v>
      </c>
      <c r="Q1257" s="32" t="n">
        <v>1843.12</v>
      </c>
      <c r="R1257" s="30" t="s">
        <v>130</v>
      </c>
      <c r="S1257" s="30" t="s">
        <v>335</v>
      </c>
      <c r="T1257" s="30" t="n">
        <v>5</v>
      </c>
      <c r="U1257" s="30" t="n">
        <f aca="false">YEAR(E1257)</f>
        <v>2024</v>
      </c>
      <c r="V1257" s="30" t="str">
        <f aca="false">TEXT(E1257,"MMM-YYYY")</f>
        <v>Dec-2024</v>
      </c>
      <c r="W1257" s="30" t="n">
        <f aca="false">MONTH(E1257)</f>
        <v>12</v>
      </c>
      <c r="X1257" s="30" t="str">
        <f aca="false">TEXT(WEEKDAY(E1257,2),"0")&amp;" - "&amp;TEXT(E1257,"dddd")</f>
        <v>5 - Friday</v>
      </c>
      <c r="Y1257" s="30" t="str">
        <f aca="false">_xlfn.IFS(C1257&lt;18,"Child (0-17)",C1257&lt;40,"Young Adult (18-39)",C1257&lt;60,"Adult (40-59)",TRUE(),"Senior (60+)")</f>
        <v>Adult (40-59)</v>
      </c>
      <c r="Z1257" s="30" t="n">
        <f aca="false">ROUND(G1257-E1257,0)</f>
        <v>0</v>
      </c>
      <c r="AA1257" s="30" t="n">
        <f aca="false">L1257+M1257</f>
        <v>81</v>
      </c>
      <c r="AB1257" s="30" t="n">
        <f aca="false">IFERROR(ROUND(Q1257/AA1257,2),0)</f>
        <v>22.75</v>
      </c>
      <c r="AC1257" s="30" t="str">
        <f aca="false">IF(AND(K1257="Critical",N1257="No"),"URGENT - No Bed","Normal")</f>
        <v>Normal</v>
      </c>
      <c r="AD1257" s="34" t="n">
        <f aca="false">INDEX(Lookup_Tables!$B$3:$B$12,MATCH(H1257,Lookup_Tables!$A$3:$A$12,0))</f>
        <v>4200000</v>
      </c>
      <c r="AE1257" s="30" t="str">
        <f aca="false">INDEX(Lookup_Tables!$C$3:$C$12,MATCH(H1257,Lookup_Tables!$A$3:$A$12,0))</f>
        <v>Dr. Anil Kapoor</v>
      </c>
      <c r="AF1257" s="30" t="str">
        <f aca="false">IFERROR(INDEX(Lookup_Tables!$F$16:$F$45,MATCH(I1257,Lookup_Tables!$E$16:$E$45,0)),"N/A")</f>
        <v>EMP200</v>
      </c>
      <c r="AG1257" s="30" t="n">
        <f aca="false">_xlfn.IFS(R1257="Recovered",4,R1257="Referred",3,R1257="Admitted",2,R1257="Deceased",1,TRUE(),0)</f>
        <v>4</v>
      </c>
      <c r="AH1257" s="30" t="str">
        <f aca="false">IF(T1257&gt;=4,"Satisfied",IF(T1257&gt;=3,"Neutral","Needs Improvement"))</f>
        <v>Satisfied</v>
      </c>
    </row>
    <row r="1258" customFormat="false" ht="15" hidden="false" customHeight="false" outlineLevel="0" collapsed="false">
      <c r="A1258" s="27" t="s">
        <v>1762</v>
      </c>
      <c r="B1258" s="27" t="s">
        <v>1763</v>
      </c>
      <c r="C1258" s="27" t="n">
        <v>52</v>
      </c>
      <c r="D1258" s="27" t="s">
        <v>181</v>
      </c>
      <c r="E1258" s="28" t="n">
        <v>45381</v>
      </c>
      <c r="F1258" s="27" t="s">
        <v>893</v>
      </c>
      <c r="G1258" s="28" t="n">
        <v>45387</v>
      </c>
      <c r="H1258" s="27" t="s">
        <v>146</v>
      </c>
      <c r="I1258" s="27" t="s">
        <v>176</v>
      </c>
      <c r="J1258" s="27" t="s">
        <v>148</v>
      </c>
      <c r="K1258" s="27" t="s">
        <v>126</v>
      </c>
      <c r="L1258" s="27" t="n">
        <v>27</v>
      </c>
      <c r="M1258" s="27" t="n">
        <v>56</v>
      </c>
      <c r="N1258" s="27" t="s">
        <v>186</v>
      </c>
      <c r="O1258" s="27" t="s">
        <v>171</v>
      </c>
      <c r="P1258" s="27" t="s">
        <v>150</v>
      </c>
      <c r="Q1258" s="29" t="n">
        <v>8233.01</v>
      </c>
      <c r="R1258" s="27" t="s">
        <v>172</v>
      </c>
      <c r="S1258" s="27" t="s">
        <v>131</v>
      </c>
      <c r="T1258" s="27" t="n">
        <v>3</v>
      </c>
      <c r="U1258" s="27" t="n">
        <f aca="false">YEAR(E1258)</f>
        <v>2024</v>
      </c>
      <c r="V1258" s="27" t="str">
        <f aca="false">TEXT(E1258,"MMM-YYYY")</f>
        <v>Mar-2024</v>
      </c>
      <c r="W1258" s="27" t="n">
        <f aca="false">MONTH(E1258)</f>
        <v>3</v>
      </c>
      <c r="X1258" s="27" t="str">
        <f aca="false">TEXT(WEEKDAY(E1258,2),"0")&amp;" - "&amp;TEXT(E1258,"dddd")</f>
        <v>6 - Saturday</v>
      </c>
      <c r="Y1258" s="27" t="str">
        <f aca="false">_xlfn.IFS(C1258&lt;18,"Child (0-17)",C1258&lt;40,"Young Adult (18-39)",C1258&lt;60,"Adult (40-59)",TRUE(),"Senior (60+)")</f>
        <v>Adult (40-59)</v>
      </c>
      <c r="Z1258" s="27" t="n">
        <f aca="false">ROUND(G1258-E1258,0)</f>
        <v>6</v>
      </c>
      <c r="AA1258" s="27" t="n">
        <f aca="false">L1258+M1258</f>
        <v>83</v>
      </c>
      <c r="AB1258" s="27" t="n">
        <f aca="false">IFERROR(ROUND(Q1258/AA1258,2),0)</f>
        <v>99.19</v>
      </c>
      <c r="AC1258" s="27" t="str">
        <f aca="false">IF(AND(K1258="Critical",N1258="No"),"URGENT - No Bed","Normal")</f>
        <v>Normal</v>
      </c>
      <c r="AD1258" s="33" t="n">
        <f aca="false">INDEX(Lookup_Tables!$B$3:$B$12,MATCH(H1258,Lookup_Tables!$A$3:$A$12,0))</f>
        <v>2700000</v>
      </c>
      <c r="AE1258" s="27" t="str">
        <f aca="false">INDEX(Lookup_Tables!$C$3:$C$12,MATCH(H1258,Lookup_Tables!$A$3:$A$12,0))</f>
        <v>Dr. Vikram Singh</v>
      </c>
      <c r="AF1258" s="27" t="str">
        <f aca="false">IFERROR(INDEX(Lookup_Tables!$F$16:$F$45,MATCH(I1258,Lookup_Tables!$E$16:$E$45,0)),"N/A")</f>
        <v>EMP227</v>
      </c>
      <c r="AG1258" s="27" t="n">
        <f aca="false">_xlfn.IFS(R1258="Recovered",4,R1258="Referred",3,R1258="Admitted",2,R1258="Deceased",1,TRUE(),0)</f>
        <v>2</v>
      </c>
      <c r="AH1258" s="27" t="str">
        <f aca="false">IF(T1258&gt;=4,"Satisfied",IF(T1258&gt;=3,"Neutral","Needs Improvement"))</f>
        <v>Neutral</v>
      </c>
    </row>
    <row r="1259" customFormat="false" ht="15" hidden="false" customHeight="false" outlineLevel="0" collapsed="false">
      <c r="A1259" s="30" t="s">
        <v>5616</v>
      </c>
      <c r="B1259" s="30" t="s">
        <v>1423</v>
      </c>
      <c r="C1259" s="30" t="n">
        <v>39</v>
      </c>
      <c r="D1259" s="30" t="s">
        <v>181</v>
      </c>
      <c r="E1259" s="31" t="n">
        <v>45458</v>
      </c>
      <c r="F1259" s="30" t="s">
        <v>1240</v>
      </c>
      <c r="G1259" s="31" t="n">
        <v>45458</v>
      </c>
      <c r="H1259" s="30" t="s">
        <v>206</v>
      </c>
      <c r="I1259" s="30" t="s">
        <v>300</v>
      </c>
      <c r="J1259" s="30" t="s">
        <v>469</v>
      </c>
      <c r="K1259" s="30" t="s">
        <v>138</v>
      </c>
      <c r="L1259" s="30" t="n">
        <v>38</v>
      </c>
      <c r="M1259" s="30" t="n">
        <v>29</v>
      </c>
      <c r="N1259" s="30" t="s">
        <v>127</v>
      </c>
      <c r="O1259" s="30" t="s">
        <v>128</v>
      </c>
      <c r="P1259" s="30" t="s">
        <v>150</v>
      </c>
      <c r="Q1259" s="32" t="n">
        <v>1500.64</v>
      </c>
      <c r="R1259" s="30" t="s">
        <v>268</v>
      </c>
      <c r="S1259" s="30" t="s">
        <v>164</v>
      </c>
      <c r="T1259" s="30" t="n">
        <v>3</v>
      </c>
      <c r="U1259" s="30" t="n">
        <f aca="false">YEAR(E1259)</f>
        <v>2024</v>
      </c>
      <c r="V1259" s="30" t="str">
        <f aca="false">TEXT(E1259,"MMM-YYYY")</f>
        <v>Jun-2024</v>
      </c>
      <c r="W1259" s="30" t="n">
        <f aca="false">MONTH(E1259)</f>
        <v>6</v>
      </c>
      <c r="X1259" s="30" t="str">
        <f aca="false">TEXT(WEEKDAY(E1259,2),"0")&amp;" - "&amp;TEXT(E1259,"dddd")</f>
        <v>6 - Saturday</v>
      </c>
      <c r="Y1259" s="30" t="str">
        <f aca="false">_xlfn.IFS(C1259&lt;18,"Child (0-17)",C1259&lt;40,"Young Adult (18-39)",C1259&lt;60,"Adult (40-59)",TRUE(),"Senior (60+)")</f>
        <v>Young Adult (18-39)</v>
      </c>
      <c r="Z1259" s="30" t="n">
        <f aca="false">ROUND(G1259-E1259,0)</f>
        <v>0</v>
      </c>
      <c r="AA1259" s="30" t="n">
        <f aca="false">L1259+M1259</f>
        <v>67</v>
      </c>
      <c r="AB1259" s="30" t="n">
        <f aca="false">IFERROR(ROUND(Q1259/AA1259,2),0)</f>
        <v>22.4</v>
      </c>
      <c r="AC1259" s="30" t="str">
        <f aca="false">IF(AND(K1259="Critical",N1259="No"),"URGENT - No Bed","Normal")</f>
        <v>Normal</v>
      </c>
      <c r="AD1259" s="34" t="n">
        <f aca="false">INDEX(Lookup_Tables!$B$3:$B$12,MATCH(H1259,Lookup_Tables!$A$3:$A$12,0))</f>
        <v>2800000</v>
      </c>
      <c r="AE1259" s="30" t="str">
        <f aca="false">INDEX(Lookup_Tables!$C$3:$C$12,MATCH(H1259,Lookup_Tables!$A$3:$A$12,0))</f>
        <v>Dr. Suresh Nair</v>
      </c>
      <c r="AF1259" s="30" t="str">
        <f aca="false">IFERROR(INDEX(Lookup_Tables!$F$16:$F$45,MATCH(I1259,Lookup_Tables!$E$16:$E$45,0)),"N/A")</f>
        <v>EMP211</v>
      </c>
      <c r="AG1259" s="30" t="n">
        <f aca="false">_xlfn.IFS(R1259="Recovered",4,R1259="Referred",3,R1259="Admitted",2,R1259="Deceased",1,TRUE(),0)</f>
        <v>3</v>
      </c>
      <c r="AH1259" s="30" t="str">
        <f aca="false">IF(T1259&gt;=4,"Satisfied",IF(T1259&gt;=3,"Neutral","Needs Improvement"))</f>
        <v>Neutral</v>
      </c>
    </row>
    <row r="1260" customFormat="false" ht="15" hidden="false" customHeight="false" outlineLevel="0" collapsed="false">
      <c r="A1260" s="27" t="s">
        <v>3547</v>
      </c>
      <c r="B1260" s="27" t="s">
        <v>2281</v>
      </c>
      <c r="C1260" s="27" t="n">
        <v>43</v>
      </c>
      <c r="D1260" s="27" t="s">
        <v>181</v>
      </c>
      <c r="E1260" s="28" t="n">
        <v>45295</v>
      </c>
      <c r="F1260" s="27" t="s">
        <v>2058</v>
      </c>
      <c r="G1260" s="28" t="n">
        <v>45301</v>
      </c>
      <c r="H1260" s="27" t="s">
        <v>183</v>
      </c>
      <c r="I1260" s="27" t="s">
        <v>430</v>
      </c>
      <c r="J1260" s="27" t="s">
        <v>411</v>
      </c>
      <c r="K1260" s="27" t="s">
        <v>202</v>
      </c>
      <c r="L1260" s="27" t="n">
        <v>8</v>
      </c>
      <c r="M1260" s="27" t="n">
        <v>120</v>
      </c>
      <c r="N1260" s="27" t="s">
        <v>186</v>
      </c>
      <c r="O1260" s="27" t="s">
        <v>149</v>
      </c>
      <c r="P1260" s="27" t="s">
        <v>187</v>
      </c>
      <c r="Q1260" s="29" t="n">
        <v>17282.34</v>
      </c>
      <c r="R1260" s="27" t="s">
        <v>172</v>
      </c>
      <c r="S1260" s="27" t="s">
        <v>192</v>
      </c>
      <c r="T1260" s="27" t="n">
        <v>1</v>
      </c>
      <c r="U1260" s="27" t="n">
        <f aca="false">YEAR(E1260)</f>
        <v>2024</v>
      </c>
      <c r="V1260" s="27" t="str">
        <f aca="false">TEXT(E1260,"MMM-YYYY")</f>
        <v>Jan-2024</v>
      </c>
      <c r="W1260" s="27" t="n">
        <f aca="false">MONTH(E1260)</f>
        <v>1</v>
      </c>
      <c r="X1260" s="27" t="str">
        <f aca="false">TEXT(WEEKDAY(E1260,2),"0")&amp;" - "&amp;TEXT(E1260,"dddd")</f>
        <v>4 - Thursday</v>
      </c>
      <c r="Y1260" s="27" t="str">
        <f aca="false">_xlfn.IFS(C1260&lt;18,"Child (0-17)",C1260&lt;40,"Young Adult (18-39)",C1260&lt;60,"Adult (40-59)",TRUE(),"Senior (60+)")</f>
        <v>Adult (40-59)</v>
      </c>
      <c r="Z1260" s="27" t="n">
        <f aca="false">ROUND(G1260-E1260,0)</f>
        <v>6</v>
      </c>
      <c r="AA1260" s="27" t="n">
        <f aca="false">L1260+M1260</f>
        <v>128</v>
      </c>
      <c r="AB1260" s="27" t="n">
        <f aca="false">IFERROR(ROUND(Q1260/AA1260,2),0)</f>
        <v>135.02</v>
      </c>
      <c r="AC1260" s="27" t="str">
        <f aca="false">IF(AND(K1260="Critical",N1260="No"),"URGENT - No Bed","Normal")</f>
        <v>Normal</v>
      </c>
      <c r="AD1260" s="33" t="n">
        <f aca="false">INDEX(Lookup_Tables!$B$3:$B$12,MATCH(H1260,Lookup_Tables!$A$3:$A$12,0))</f>
        <v>3100000</v>
      </c>
      <c r="AE1260" s="27" t="str">
        <f aca="false">INDEX(Lookup_Tables!$C$3:$C$12,MATCH(H1260,Lookup_Tables!$A$3:$A$12,0))</f>
        <v>Dr. Kavita Rao</v>
      </c>
      <c r="AF1260" s="27" t="str">
        <f aca="false">IFERROR(INDEX(Lookup_Tables!$F$16:$F$45,MATCH(I1260,Lookup_Tables!$E$16:$E$45,0)),"N/A")</f>
        <v>EMP224</v>
      </c>
      <c r="AG1260" s="27" t="n">
        <f aca="false">_xlfn.IFS(R1260="Recovered",4,R1260="Referred",3,R1260="Admitted",2,R1260="Deceased",1,TRUE(),0)</f>
        <v>2</v>
      </c>
      <c r="AH1260" s="27" t="str">
        <f aca="false">IF(T1260&gt;=4,"Satisfied",IF(T1260&gt;=3,"Neutral","Needs Improvement"))</f>
        <v>Needs Improvement</v>
      </c>
    </row>
    <row r="1261" customFormat="false" ht="15" hidden="false" customHeight="false" outlineLevel="0" collapsed="false">
      <c r="A1261" s="30" t="s">
        <v>5053</v>
      </c>
      <c r="B1261" s="30" t="s">
        <v>3081</v>
      </c>
      <c r="C1261" s="30" t="n">
        <v>37</v>
      </c>
      <c r="D1261" s="30" t="s">
        <v>121</v>
      </c>
      <c r="E1261" s="31" t="n">
        <v>45639</v>
      </c>
      <c r="F1261" s="30" t="s">
        <v>1583</v>
      </c>
      <c r="G1261" s="31" t="n">
        <v>45639</v>
      </c>
      <c r="H1261" s="30" t="s">
        <v>161</v>
      </c>
      <c r="I1261" s="30" t="s">
        <v>538</v>
      </c>
      <c r="J1261" s="30" t="s">
        <v>258</v>
      </c>
      <c r="K1261" s="30" t="s">
        <v>156</v>
      </c>
      <c r="L1261" s="30" t="n">
        <v>69</v>
      </c>
      <c r="M1261" s="30" t="n">
        <v>56</v>
      </c>
      <c r="N1261" s="30" t="s">
        <v>127</v>
      </c>
      <c r="O1261" s="30" t="s">
        <v>139</v>
      </c>
      <c r="P1261" s="30" t="s">
        <v>150</v>
      </c>
      <c r="Q1261" s="32" t="n">
        <v>4703.76</v>
      </c>
      <c r="R1261" s="30" t="s">
        <v>172</v>
      </c>
      <c r="S1261" s="30" t="s">
        <v>192</v>
      </c>
      <c r="T1261" s="30" t="n">
        <v>2</v>
      </c>
      <c r="U1261" s="30" t="n">
        <f aca="false">YEAR(E1261)</f>
        <v>2024</v>
      </c>
      <c r="V1261" s="30" t="str">
        <f aca="false">TEXT(E1261,"MMM-YYYY")</f>
        <v>Dec-2024</v>
      </c>
      <c r="W1261" s="30" t="n">
        <f aca="false">MONTH(E1261)</f>
        <v>12</v>
      </c>
      <c r="X1261" s="30" t="str">
        <f aca="false">TEXT(WEEKDAY(E1261,2),"0")&amp;" - "&amp;TEXT(E1261,"dddd")</f>
        <v>5 - Friday</v>
      </c>
      <c r="Y1261" s="30" t="str">
        <f aca="false">_xlfn.IFS(C1261&lt;18,"Child (0-17)",C1261&lt;40,"Young Adult (18-39)",C1261&lt;60,"Adult (40-59)",TRUE(),"Senior (60+)")</f>
        <v>Young Adult (18-39)</v>
      </c>
      <c r="Z1261" s="30" t="n">
        <f aca="false">ROUND(G1261-E1261,0)</f>
        <v>0</v>
      </c>
      <c r="AA1261" s="30" t="n">
        <f aca="false">L1261+M1261</f>
        <v>125</v>
      </c>
      <c r="AB1261" s="30" t="n">
        <f aca="false">IFERROR(ROUND(Q1261/AA1261,2),0)</f>
        <v>37.63</v>
      </c>
      <c r="AC1261" s="30" t="str">
        <f aca="false">IF(AND(K1261="Critical",N1261="No"),"URGENT - No Bed","Normal")</f>
        <v>Normal</v>
      </c>
      <c r="AD1261" s="34" t="n">
        <f aca="false">INDEX(Lookup_Tables!$B$3:$B$12,MATCH(H1261,Lookup_Tables!$A$3:$A$12,0))</f>
        <v>3600000</v>
      </c>
      <c r="AE1261" s="30" t="str">
        <f aca="false">INDEX(Lookup_Tables!$C$3:$C$12,MATCH(H1261,Lookup_Tables!$A$3:$A$12,0))</f>
        <v>Dr. Sameer Joshi</v>
      </c>
      <c r="AF1261" s="30" t="str">
        <f aca="false">IFERROR(INDEX(Lookup_Tables!$F$16:$F$45,MATCH(I1261,Lookup_Tables!$E$16:$E$45,0)),"N/A")</f>
        <v>EMP221</v>
      </c>
      <c r="AG1261" s="30" t="n">
        <f aca="false">_xlfn.IFS(R1261="Recovered",4,R1261="Referred",3,R1261="Admitted",2,R1261="Deceased",1,TRUE(),0)</f>
        <v>2</v>
      </c>
      <c r="AH1261" s="30" t="str">
        <f aca="false">IF(T1261&gt;=4,"Satisfied",IF(T1261&gt;=3,"Neutral","Needs Improvement"))</f>
        <v>Needs Improvement</v>
      </c>
    </row>
    <row r="1262" customFormat="false" ht="15" hidden="false" customHeight="false" outlineLevel="0" collapsed="false">
      <c r="A1262" s="27" t="s">
        <v>6614</v>
      </c>
      <c r="B1262" s="27" t="s">
        <v>3746</v>
      </c>
      <c r="C1262" s="27" t="n">
        <v>45</v>
      </c>
      <c r="D1262" s="27" t="s">
        <v>144</v>
      </c>
      <c r="E1262" s="28" t="n">
        <v>45610</v>
      </c>
      <c r="F1262" s="27" t="s">
        <v>994</v>
      </c>
      <c r="G1262" s="28" t="n">
        <v>45612</v>
      </c>
      <c r="H1262" s="27" t="s">
        <v>168</v>
      </c>
      <c r="I1262" s="27" t="s">
        <v>169</v>
      </c>
      <c r="J1262" s="27" t="s">
        <v>371</v>
      </c>
      <c r="K1262" s="27" t="s">
        <v>156</v>
      </c>
      <c r="L1262" s="27" t="n">
        <v>45</v>
      </c>
      <c r="M1262" s="27" t="n">
        <v>59</v>
      </c>
      <c r="N1262" s="27" t="s">
        <v>127</v>
      </c>
      <c r="O1262" s="27" t="s">
        <v>171</v>
      </c>
      <c r="P1262" s="27" t="s">
        <v>187</v>
      </c>
      <c r="Q1262" s="29" t="n">
        <v>4163.22</v>
      </c>
      <c r="R1262" s="27" t="s">
        <v>130</v>
      </c>
      <c r="S1262" s="27" t="s">
        <v>131</v>
      </c>
      <c r="T1262" s="27" t="n">
        <v>5</v>
      </c>
      <c r="U1262" s="27" t="n">
        <f aca="false">YEAR(E1262)</f>
        <v>2024</v>
      </c>
      <c r="V1262" s="27" t="str">
        <f aca="false">TEXT(E1262,"MMM-YYYY")</f>
        <v>Nov-2024</v>
      </c>
      <c r="W1262" s="27" t="n">
        <f aca="false">MONTH(E1262)</f>
        <v>11</v>
      </c>
      <c r="X1262" s="27" t="str">
        <f aca="false">TEXT(WEEKDAY(E1262,2),"0")&amp;" - "&amp;TEXT(E1262,"dddd")</f>
        <v>4 - Thursday</v>
      </c>
      <c r="Y1262" s="27" t="str">
        <f aca="false">_xlfn.IFS(C1262&lt;18,"Child (0-17)",C1262&lt;40,"Young Adult (18-39)",C1262&lt;60,"Adult (40-59)",TRUE(),"Senior (60+)")</f>
        <v>Adult (40-59)</v>
      </c>
      <c r="Z1262" s="27" t="n">
        <f aca="false">ROUND(G1262-E1262,0)</f>
        <v>2</v>
      </c>
      <c r="AA1262" s="27" t="n">
        <f aca="false">L1262+M1262</f>
        <v>104</v>
      </c>
      <c r="AB1262" s="27" t="n">
        <f aca="false">IFERROR(ROUND(Q1262/AA1262,2),0)</f>
        <v>40.03</v>
      </c>
      <c r="AC1262" s="27" t="str">
        <f aca="false">IF(AND(K1262="Critical",N1262="No"),"URGENT - No Bed","Normal")</f>
        <v>Normal</v>
      </c>
      <c r="AD1262" s="33" t="n">
        <f aca="false">INDEX(Lookup_Tables!$B$3:$B$12,MATCH(H1262,Lookup_Tables!$A$3:$A$12,0))</f>
        <v>4400000</v>
      </c>
      <c r="AE1262" s="27" t="str">
        <f aca="false">INDEX(Lookup_Tables!$C$3:$C$12,MATCH(H1262,Lookup_Tables!$A$3:$A$12,0))</f>
        <v>Dr. Neha Chopra</v>
      </c>
      <c r="AF1262" s="27" t="str">
        <f aca="false">IFERROR(INDEX(Lookup_Tables!$F$16:$F$45,MATCH(I1262,Lookup_Tables!$E$16:$E$45,0)),"N/A")</f>
        <v>EMP220</v>
      </c>
      <c r="AG1262" s="27" t="n">
        <f aca="false">_xlfn.IFS(R1262="Recovered",4,R1262="Referred",3,R1262="Admitted",2,R1262="Deceased",1,TRUE(),0)</f>
        <v>4</v>
      </c>
      <c r="AH1262" s="27" t="str">
        <f aca="false">IF(T1262&gt;=4,"Satisfied",IF(T1262&gt;=3,"Neutral","Needs Improvement"))</f>
        <v>Satisfied</v>
      </c>
    </row>
    <row r="1263" customFormat="false" ht="15" hidden="false" customHeight="false" outlineLevel="0" collapsed="false">
      <c r="A1263" s="30" t="s">
        <v>2468</v>
      </c>
      <c r="B1263" s="30" t="s">
        <v>2469</v>
      </c>
      <c r="C1263" s="30" t="n">
        <v>49</v>
      </c>
      <c r="D1263" s="30" t="s">
        <v>181</v>
      </c>
      <c r="E1263" s="31" t="n">
        <v>45553</v>
      </c>
      <c r="F1263" s="30" t="s">
        <v>1192</v>
      </c>
      <c r="G1263" s="31" t="n">
        <v>45555</v>
      </c>
      <c r="H1263" s="30" t="s">
        <v>146</v>
      </c>
      <c r="I1263" s="30" t="s">
        <v>147</v>
      </c>
      <c r="J1263" s="30" t="s">
        <v>244</v>
      </c>
      <c r="K1263" s="30" t="s">
        <v>156</v>
      </c>
      <c r="L1263" s="30" t="n">
        <v>30</v>
      </c>
      <c r="M1263" s="30" t="n">
        <v>50</v>
      </c>
      <c r="N1263" s="30" t="s">
        <v>127</v>
      </c>
      <c r="O1263" s="30" t="s">
        <v>171</v>
      </c>
      <c r="P1263" s="30" t="s">
        <v>150</v>
      </c>
      <c r="Q1263" s="32" t="n">
        <v>2857.3</v>
      </c>
      <c r="R1263" s="30" t="s">
        <v>130</v>
      </c>
      <c r="S1263" s="30" t="s">
        <v>141</v>
      </c>
      <c r="T1263" s="30" t="n">
        <v>4</v>
      </c>
      <c r="U1263" s="30" t="n">
        <f aca="false">YEAR(E1263)</f>
        <v>2024</v>
      </c>
      <c r="V1263" s="30" t="str">
        <f aca="false">TEXT(E1263,"MMM-YYYY")</f>
        <v>Sep-2024</v>
      </c>
      <c r="W1263" s="30" t="n">
        <f aca="false">MONTH(E1263)</f>
        <v>9</v>
      </c>
      <c r="X1263" s="30" t="str">
        <f aca="false">TEXT(WEEKDAY(E1263,2),"0")&amp;" - "&amp;TEXT(E1263,"dddd")</f>
        <v>3 - Wednesday</v>
      </c>
      <c r="Y1263" s="30" t="str">
        <f aca="false">_xlfn.IFS(C1263&lt;18,"Child (0-17)",C1263&lt;40,"Young Adult (18-39)",C1263&lt;60,"Adult (40-59)",TRUE(),"Senior (60+)")</f>
        <v>Adult (40-59)</v>
      </c>
      <c r="Z1263" s="30" t="n">
        <f aca="false">ROUND(G1263-E1263,0)</f>
        <v>2</v>
      </c>
      <c r="AA1263" s="30" t="n">
        <f aca="false">L1263+M1263</f>
        <v>80</v>
      </c>
      <c r="AB1263" s="30" t="n">
        <f aca="false">IFERROR(ROUND(Q1263/AA1263,2),0)</f>
        <v>35.72</v>
      </c>
      <c r="AC1263" s="30" t="str">
        <f aca="false">IF(AND(K1263="Critical",N1263="No"),"URGENT - No Bed","Normal")</f>
        <v>Normal</v>
      </c>
      <c r="AD1263" s="34" t="n">
        <f aca="false">INDEX(Lookup_Tables!$B$3:$B$12,MATCH(H1263,Lookup_Tables!$A$3:$A$12,0))</f>
        <v>2700000</v>
      </c>
      <c r="AE1263" s="30" t="str">
        <f aca="false">INDEX(Lookup_Tables!$C$3:$C$12,MATCH(H1263,Lookup_Tables!$A$3:$A$12,0))</f>
        <v>Dr. Vikram Singh</v>
      </c>
      <c r="AF1263" s="30" t="str">
        <f aca="false">IFERROR(INDEX(Lookup_Tables!$F$16:$F$45,MATCH(I1263,Lookup_Tables!$E$16:$E$45,0)),"N/A")</f>
        <v>EMP229</v>
      </c>
      <c r="AG1263" s="30" t="n">
        <f aca="false">_xlfn.IFS(R1263="Recovered",4,R1263="Referred",3,R1263="Admitted",2,R1263="Deceased",1,TRUE(),0)</f>
        <v>4</v>
      </c>
      <c r="AH1263" s="30" t="str">
        <f aca="false">IF(T1263&gt;=4,"Satisfied",IF(T1263&gt;=3,"Neutral","Needs Improvement"))</f>
        <v>Satisfied</v>
      </c>
    </row>
    <row r="1264" customFormat="false" ht="15" hidden="false" customHeight="false" outlineLevel="0" collapsed="false">
      <c r="A1264" s="27" t="s">
        <v>6631</v>
      </c>
      <c r="B1264" s="27" t="s">
        <v>6942</v>
      </c>
      <c r="C1264" s="27" t="n">
        <v>60</v>
      </c>
      <c r="D1264" s="27" t="s">
        <v>121</v>
      </c>
      <c r="E1264" s="28" t="n">
        <v>45369</v>
      </c>
      <c r="F1264" s="27" t="s">
        <v>414</v>
      </c>
      <c r="G1264" s="28" t="n">
        <v>45374</v>
      </c>
      <c r="H1264" s="27" t="s">
        <v>242</v>
      </c>
      <c r="I1264" s="27" t="s">
        <v>243</v>
      </c>
      <c r="J1264" s="27" t="s">
        <v>363</v>
      </c>
      <c r="K1264" s="27" t="s">
        <v>126</v>
      </c>
      <c r="L1264" s="27" t="n">
        <v>15</v>
      </c>
      <c r="M1264" s="27" t="n">
        <v>90</v>
      </c>
      <c r="N1264" s="27" t="s">
        <v>186</v>
      </c>
      <c r="O1264" s="27" t="s">
        <v>171</v>
      </c>
      <c r="P1264" s="27" t="s">
        <v>187</v>
      </c>
      <c r="Q1264" s="29" t="n">
        <v>8789.79</v>
      </c>
      <c r="R1264" s="27" t="s">
        <v>172</v>
      </c>
      <c r="S1264" s="27" t="s">
        <v>223</v>
      </c>
      <c r="T1264" s="27" t="n">
        <v>3</v>
      </c>
      <c r="U1264" s="27" t="n">
        <f aca="false">YEAR(E1264)</f>
        <v>2024</v>
      </c>
      <c r="V1264" s="27" t="str">
        <f aca="false">TEXT(E1264,"MMM-YYYY")</f>
        <v>Mar-2024</v>
      </c>
      <c r="W1264" s="27" t="n">
        <f aca="false">MONTH(E1264)</f>
        <v>3</v>
      </c>
      <c r="X1264" s="27" t="str">
        <f aca="false">TEXT(WEEKDAY(E1264,2),"0")&amp;" - "&amp;TEXT(E1264,"dddd")</f>
        <v>1 - Monday</v>
      </c>
      <c r="Y1264" s="27" t="str">
        <f aca="false">_xlfn.IFS(C1264&lt;18,"Child (0-17)",C1264&lt;40,"Young Adult (18-39)",C1264&lt;60,"Adult (40-59)",TRUE(),"Senior (60+)")</f>
        <v>Senior (60+)</v>
      </c>
      <c r="Z1264" s="27" t="n">
        <f aca="false">ROUND(G1264-E1264,0)</f>
        <v>5</v>
      </c>
      <c r="AA1264" s="27" t="n">
        <f aca="false">L1264+M1264</f>
        <v>105</v>
      </c>
      <c r="AB1264" s="27" t="n">
        <f aca="false">IFERROR(ROUND(Q1264/AA1264,2),0)</f>
        <v>83.71</v>
      </c>
      <c r="AC1264" s="27" t="str">
        <f aca="false">IF(AND(K1264="Critical",N1264="No"),"URGENT - No Bed","Normal")</f>
        <v>Normal</v>
      </c>
      <c r="AD1264" s="33" t="n">
        <f aca="false">INDEX(Lookup_Tables!$B$3:$B$12,MATCH(H1264,Lookup_Tables!$A$3:$A$12,0))</f>
        <v>3000000</v>
      </c>
      <c r="AE1264" s="27" t="str">
        <f aca="false">INDEX(Lookup_Tables!$C$3:$C$12,MATCH(H1264,Lookup_Tables!$A$3:$A$12,0))</f>
        <v>Dr. Pooja Iyer</v>
      </c>
      <c r="AF1264" s="27" t="str">
        <f aca="false">IFERROR(INDEX(Lookup_Tables!$F$16:$F$45,MATCH(I1264,Lookup_Tables!$E$16:$E$45,0)),"N/A")</f>
        <v>EMP214</v>
      </c>
      <c r="AG1264" s="27" t="n">
        <f aca="false">_xlfn.IFS(R1264="Recovered",4,R1264="Referred",3,R1264="Admitted",2,R1264="Deceased",1,TRUE(),0)</f>
        <v>2</v>
      </c>
      <c r="AH1264" s="27" t="str">
        <f aca="false">IF(T1264&gt;=4,"Satisfied",IF(T1264&gt;=3,"Neutral","Needs Improvement"))</f>
        <v>Neutral</v>
      </c>
    </row>
    <row r="1265" customFormat="false" ht="15" hidden="false" customHeight="false" outlineLevel="0" collapsed="false">
      <c r="A1265" s="30" t="s">
        <v>1352</v>
      </c>
      <c r="B1265" s="30" t="s">
        <v>1353</v>
      </c>
      <c r="C1265" s="30" t="n">
        <v>50</v>
      </c>
      <c r="D1265" s="30" t="s">
        <v>121</v>
      </c>
      <c r="E1265" s="31" t="n">
        <v>45355</v>
      </c>
      <c r="F1265" s="30" t="s">
        <v>713</v>
      </c>
      <c r="G1265" s="31" t="n">
        <v>45356</v>
      </c>
      <c r="H1265" s="30" t="s">
        <v>146</v>
      </c>
      <c r="I1265" s="30" t="s">
        <v>309</v>
      </c>
      <c r="J1265" s="30" t="s">
        <v>222</v>
      </c>
      <c r="K1265" s="30" t="s">
        <v>156</v>
      </c>
      <c r="L1265" s="30" t="n">
        <v>20</v>
      </c>
      <c r="M1265" s="30" t="n">
        <v>63</v>
      </c>
      <c r="N1265" s="30" t="s">
        <v>186</v>
      </c>
      <c r="O1265" s="30" t="s">
        <v>128</v>
      </c>
      <c r="P1265" s="30" t="s">
        <v>129</v>
      </c>
      <c r="Q1265" s="32" t="n">
        <v>3412</v>
      </c>
      <c r="R1265" s="30" t="s">
        <v>130</v>
      </c>
      <c r="S1265" s="30" t="s">
        <v>197</v>
      </c>
      <c r="T1265" s="30" t="n">
        <v>5</v>
      </c>
      <c r="U1265" s="30" t="n">
        <f aca="false">YEAR(E1265)</f>
        <v>2024</v>
      </c>
      <c r="V1265" s="30" t="str">
        <f aca="false">TEXT(E1265,"MMM-YYYY")</f>
        <v>Mar-2024</v>
      </c>
      <c r="W1265" s="30" t="n">
        <f aca="false">MONTH(E1265)</f>
        <v>3</v>
      </c>
      <c r="X1265" s="30" t="str">
        <f aca="false">TEXT(WEEKDAY(E1265,2),"0")&amp;" - "&amp;TEXT(E1265,"dddd")</f>
        <v>1 - Monday</v>
      </c>
      <c r="Y1265" s="30" t="str">
        <f aca="false">_xlfn.IFS(C1265&lt;18,"Child (0-17)",C1265&lt;40,"Young Adult (18-39)",C1265&lt;60,"Adult (40-59)",TRUE(),"Senior (60+)")</f>
        <v>Adult (40-59)</v>
      </c>
      <c r="Z1265" s="30" t="n">
        <f aca="false">ROUND(G1265-E1265,0)</f>
        <v>1</v>
      </c>
      <c r="AA1265" s="30" t="n">
        <f aca="false">L1265+M1265</f>
        <v>83</v>
      </c>
      <c r="AB1265" s="30" t="n">
        <f aca="false">IFERROR(ROUND(Q1265/AA1265,2),0)</f>
        <v>41.11</v>
      </c>
      <c r="AC1265" s="30" t="str">
        <f aca="false">IF(AND(K1265="Critical",N1265="No"),"URGENT - No Bed","Normal")</f>
        <v>Normal</v>
      </c>
      <c r="AD1265" s="34" t="n">
        <f aca="false">INDEX(Lookup_Tables!$B$3:$B$12,MATCH(H1265,Lookup_Tables!$A$3:$A$12,0))</f>
        <v>2700000</v>
      </c>
      <c r="AE1265" s="30" t="str">
        <f aca="false">INDEX(Lookup_Tables!$C$3:$C$12,MATCH(H1265,Lookup_Tables!$A$3:$A$12,0))</f>
        <v>Dr. Vikram Singh</v>
      </c>
      <c r="AF1265" s="30" t="str">
        <f aca="false">IFERROR(INDEX(Lookup_Tables!$F$16:$F$45,MATCH(I1265,Lookup_Tables!$E$16:$E$45,0)),"N/A")</f>
        <v>EMP228</v>
      </c>
      <c r="AG1265" s="30" t="n">
        <f aca="false">_xlfn.IFS(R1265="Recovered",4,R1265="Referred",3,R1265="Admitted",2,R1265="Deceased",1,TRUE(),0)</f>
        <v>4</v>
      </c>
      <c r="AH1265" s="30" t="str">
        <f aca="false">IF(T1265&gt;=4,"Satisfied",IF(T1265&gt;=3,"Neutral","Needs Improvement"))</f>
        <v>Satisfied</v>
      </c>
    </row>
    <row r="1266" customFormat="false" ht="15" hidden="false" customHeight="false" outlineLevel="0" collapsed="false">
      <c r="A1266" s="27" t="s">
        <v>5033</v>
      </c>
      <c r="B1266" s="27" t="s">
        <v>2760</v>
      </c>
      <c r="C1266" s="27" t="n">
        <v>83</v>
      </c>
      <c r="D1266" s="27" t="s">
        <v>121</v>
      </c>
      <c r="E1266" s="28" t="n">
        <v>45549</v>
      </c>
      <c r="F1266" s="27" t="s">
        <v>848</v>
      </c>
      <c r="G1266" s="28" t="n">
        <v>45551</v>
      </c>
      <c r="H1266" s="27" t="s">
        <v>236</v>
      </c>
      <c r="I1266" s="27" t="s">
        <v>266</v>
      </c>
      <c r="J1266" s="27" t="s">
        <v>287</v>
      </c>
      <c r="K1266" s="27" t="s">
        <v>156</v>
      </c>
      <c r="L1266" s="27" t="n">
        <v>49</v>
      </c>
      <c r="M1266" s="27" t="n">
        <v>31</v>
      </c>
      <c r="N1266" s="27" t="s">
        <v>127</v>
      </c>
      <c r="O1266" s="27" t="s">
        <v>139</v>
      </c>
      <c r="P1266" s="27" t="s">
        <v>187</v>
      </c>
      <c r="Q1266" s="29" t="n">
        <v>3159.63</v>
      </c>
      <c r="R1266" s="27" t="s">
        <v>130</v>
      </c>
      <c r="S1266" s="27" t="s">
        <v>164</v>
      </c>
      <c r="T1266" s="27" t="n">
        <v>3</v>
      </c>
      <c r="U1266" s="27" t="n">
        <f aca="false">YEAR(E1266)</f>
        <v>2024</v>
      </c>
      <c r="V1266" s="27" t="str">
        <f aca="false">TEXT(E1266,"MMM-YYYY")</f>
        <v>Sep-2024</v>
      </c>
      <c r="W1266" s="27" t="n">
        <f aca="false">MONTH(E1266)</f>
        <v>9</v>
      </c>
      <c r="X1266" s="27" t="str">
        <f aca="false">TEXT(WEEKDAY(E1266,2),"0")&amp;" - "&amp;TEXT(E1266,"dddd")</f>
        <v>6 - Saturday</v>
      </c>
      <c r="Y1266" s="27" t="str">
        <f aca="false">_xlfn.IFS(C1266&lt;18,"Child (0-17)",C1266&lt;40,"Young Adult (18-39)",C1266&lt;60,"Adult (40-59)",TRUE(),"Senior (60+)")</f>
        <v>Senior (60+)</v>
      </c>
      <c r="Z1266" s="27" t="n">
        <f aca="false">ROUND(G1266-E1266,0)</f>
        <v>2</v>
      </c>
      <c r="AA1266" s="27" t="n">
        <f aca="false">L1266+M1266</f>
        <v>80</v>
      </c>
      <c r="AB1266" s="27" t="n">
        <f aca="false">IFERROR(ROUND(Q1266/AA1266,2),0)</f>
        <v>39.5</v>
      </c>
      <c r="AC1266" s="27" t="str">
        <f aca="false">IF(AND(K1266="Critical",N1266="No"),"URGENT - No Bed","Normal")</f>
        <v>Normal</v>
      </c>
      <c r="AD1266" s="33" t="n">
        <f aca="false">INDEX(Lookup_Tables!$B$3:$B$12,MATCH(H1266,Lookup_Tables!$A$3:$A$12,0))</f>
        <v>3900000</v>
      </c>
      <c r="AE1266" s="27" t="str">
        <f aca="false">INDEX(Lookup_Tables!$C$3:$C$12,MATCH(H1266,Lookup_Tables!$A$3:$A$12,0))</f>
        <v>Dr. Rina Mehta</v>
      </c>
      <c r="AF1266" s="27" t="str">
        <f aca="false">IFERROR(INDEX(Lookup_Tables!$F$16:$F$45,MATCH(I1266,Lookup_Tables!$E$16:$E$45,0)),"N/A")</f>
        <v>EMP217</v>
      </c>
      <c r="AG1266" s="27" t="n">
        <f aca="false">_xlfn.IFS(R1266="Recovered",4,R1266="Referred",3,R1266="Admitted",2,R1266="Deceased",1,TRUE(),0)</f>
        <v>4</v>
      </c>
      <c r="AH1266" s="27" t="str">
        <f aca="false">IF(T1266&gt;=4,"Satisfied",IF(T1266&gt;=3,"Neutral","Needs Improvement"))</f>
        <v>Neutral</v>
      </c>
    </row>
    <row r="1267" customFormat="false" ht="15" hidden="false" customHeight="false" outlineLevel="0" collapsed="false">
      <c r="A1267" s="30" t="s">
        <v>7061</v>
      </c>
      <c r="B1267" s="30" t="s">
        <v>3576</v>
      </c>
      <c r="C1267" s="30" t="n">
        <v>51</v>
      </c>
      <c r="D1267" s="30" t="s">
        <v>181</v>
      </c>
      <c r="E1267" s="31" t="n">
        <v>45481</v>
      </c>
      <c r="F1267" s="30" t="s">
        <v>1593</v>
      </c>
      <c r="G1267" s="31" t="n">
        <v>45481</v>
      </c>
      <c r="H1267" s="30" t="s">
        <v>206</v>
      </c>
      <c r="I1267" s="30" t="s">
        <v>207</v>
      </c>
      <c r="J1267" s="30" t="s">
        <v>208</v>
      </c>
      <c r="K1267" s="30" t="s">
        <v>138</v>
      </c>
      <c r="L1267" s="30" t="n">
        <v>35</v>
      </c>
      <c r="M1267" s="30" t="n">
        <v>37</v>
      </c>
      <c r="N1267" s="30" t="s">
        <v>127</v>
      </c>
      <c r="O1267" s="30" t="s">
        <v>139</v>
      </c>
      <c r="P1267" s="30" t="s">
        <v>129</v>
      </c>
      <c r="Q1267" s="32" t="n">
        <v>863.38</v>
      </c>
      <c r="R1267" s="30" t="s">
        <v>172</v>
      </c>
      <c r="S1267" s="30" t="s">
        <v>335</v>
      </c>
      <c r="T1267" s="30" t="n">
        <v>2</v>
      </c>
      <c r="U1267" s="30" t="n">
        <f aca="false">YEAR(E1267)</f>
        <v>2024</v>
      </c>
      <c r="V1267" s="30" t="str">
        <f aca="false">TEXT(E1267,"MMM-YYYY")</f>
        <v>Jul-2024</v>
      </c>
      <c r="W1267" s="30" t="n">
        <f aca="false">MONTH(E1267)</f>
        <v>7</v>
      </c>
      <c r="X1267" s="30" t="str">
        <f aca="false">TEXT(WEEKDAY(E1267,2),"0")&amp;" - "&amp;TEXT(E1267,"dddd")</f>
        <v>1 - Monday</v>
      </c>
      <c r="Y1267" s="30" t="str">
        <f aca="false">_xlfn.IFS(C1267&lt;18,"Child (0-17)",C1267&lt;40,"Young Adult (18-39)",C1267&lt;60,"Adult (40-59)",TRUE(),"Senior (60+)")</f>
        <v>Adult (40-59)</v>
      </c>
      <c r="Z1267" s="30" t="n">
        <f aca="false">ROUND(G1267-E1267,0)</f>
        <v>0</v>
      </c>
      <c r="AA1267" s="30" t="n">
        <f aca="false">L1267+M1267</f>
        <v>72</v>
      </c>
      <c r="AB1267" s="30" t="n">
        <f aca="false">IFERROR(ROUND(Q1267/AA1267,2),0)</f>
        <v>11.99</v>
      </c>
      <c r="AC1267" s="30" t="str">
        <f aca="false">IF(AND(K1267="Critical",N1267="No"),"URGENT - No Bed","Normal")</f>
        <v>Normal</v>
      </c>
      <c r="AD1267" s="34" t="n">
        <f aca="false">INDEX(Lookup_Tables!$B$3:$B$12,MATCH(H1267,Lookup_Tables!$A$3:$A$12,0))</f>
        <v>2800000</v>
      </c>
      <c r="AE1267" s="30" t="str">
        <f aca="false">INDEX(Lookup_Tables!$C$3:$C$12,MATCH(H1267,Lookup_Tables!$A$3:$A$12,0))</f>
        <v>Dr. Suresh Nair</v>
      </c>
      <c r="AF1267" s="30" t="str">
        <f aca="false">IFERROR(INDEX(Lookup_Tables!$F$16:$F$45,MATCH(I1267,Lookup_Tables!$E$16:$E$45,0)),"N/A")</f>
        <v>EMP209</v>
      </c>
      <c r="AG1267" s="30" t="n">
        <f aca="false">_xlfn.IFS(R1267="Recovered",4,R1267="Referred",3,R1267="Admitted",2,R1267="Deceased",1,TRUE(),0)</f>
        <v>2</v>
      </c>
      <c r="AH1267" s="30" t="str">
        <f aca="false">IF(T1267&gt;=4,"Satisfied",IF(T1267&gt;=3,"Neutral","Needs Improvement"))</f>
        <v>Needs Improvement</v>
      </c>
    </row>
    <row r="1268" customFormat="false" ht="15" hidden="false" customHeight="false" outlineLevel="0" collapsed="false">
      <c r="A1268" s="27" t="s">
        <v>2859</v>
      </c>
      <c r="B1268" s="27" t="s">
        <v>2805</v>
      </c>
      <c r="C1268" s="27" t="n">
        <v>53</v>
      </c>
      <c r="D1268" s="27" t="s">
        <v>121</v>
      </c>
      <c r="E1268" s="28" t="n">
        <v>45620</v>
      </c>
      <c r="F1268" s="27" t="s">
        <v>378</v>
      </c>
      <c r="G1268" s="28" t="n">
        <v>45625</v>
      </c>
      <c r="H1268" s="27" t="s">
        <v>217</v>
      </c>
      <c r="I1268" s="27" t="s">
        <v>282</v>
      </c>
      <c r="J1268" s="27" t="s">
        <v>294</v>
      </c>
      <c r="K1268" s="27" t="s">
        <v>202</v>
      </c>
      <c r="L1268" s="27" t="n">
        <v>6</v>
      </c>
      <c r="M1268" s="27" t="n">
        <v>86</v>
      </c>
      <c r="N1268" s="27" t="s">
        <v>186</v>
      </c>
      <c r="O1268" s="27" t="s">
        <v>139</v>
      </c>
      <c r="P1268" s="27" t="s">
        <v>187</v>
      </c>
      <c r="Q1268" s="29" t="n">
        <v>15950.36</v>
      </c>
      <c r="R1268" s="27" t="s">
        <v>268</v>
      </c>
      <c r="S1268" s="27" t="s">
        <v>131</v>
      </c>
      <c r="T1268" s="27" t="n">
        <v>2</v>
      </c>
      <c r="U1268" s="27" t="n">
        <f aca="false">YEAR(E1268)</f>
        <v>2024</v>
      </c>
      <c r="V1268" s="27" t="str">
        <f aca="false">TEXT(E1268,"MMM-YYYY")</f>
        <v>Nov-2024</v>
      </c>
      <c r="W1268" s="27" t="n">
        <f aca="false">MONTH(E1268)</f>
        <v>11</v>
      </c>
      <c r="X1268" s="27" t="str">
        <f aca="false">TEXT(WEEKDAY(E1268,2),"0")&amp;" - "&amp;TEXT(E1268,"dddd")</f>
        <v>7 - Sunday</v>
      </c>
      <c r="Y1268" s="27" t="str">
        <f aca="false">_xlfn.IFS(C1268&lt;18,"Child (0-17)",C1268&lt;40,"Young Adult (18-39)",C1268&lt;60,"Adult (40-59)",TRUE(),"Senior (60+)")</f>
        <v>Adult (40-59)</v>
      </c>
      <c r="Z1268" s="27" t="n">
        <f aca="false">ROUND(G1268-E1268,0)</f>
        <v>5</v>
      </c>
      <c r="AA1268" s="27" t="n">
        <f aca="false">L1268+M1268</f>
        <v>92</v>
      </c>
      <c r="AB1268" s="27" t="n">
        <f aca="false">IFERROR(ROUND(Q1268/AA1268,2),0)</f>
        <v>173.37</v>
      </c>
      <c r="AC1268" s="27" t="str">
        <f aca="false">IF(AND(K1268="Critical",N1268="No"),"URGENT - No Bed","Normal")</f>
        <v>Normal</v>
      </c>
      <c r="AD1268" s="33" t="n">
        <f aca="false">INDEX(Lookup_Tables!$B$3:$B$12,MATCH(H1268,Lookup_Tables!$A$3:$A$12,0))</f>
        <v>4200000</v>
      </c>
      <c r="AE1268" s="27" t="str">
        <f aca="false">INDEX(Lookup_Tables!$C$3:$C$12,MATCH(H1268,Lookup_Tables!$A$3:$A$12,0))</f>
        <v>Dr. Anil Kapoor</v>
      </c>
      <c r="AF1268" s="27" t="str">
        <f aca="false">IFERROR(INDEX(Lookup_Tables!$F$16:$F$45,MATCH(I1268,Lookup_Tables!$E$16:$E$45,0)),"N/A")</f>
        <v>EMP200</v>
      </c>
      <c r="AG1268" s="27" t="n">
        <f aca="false">_xlfn.IFS(R1268="Recovered",4,R1268="Referred",3,R1268="Admitted",2,R1268="Deceased",1,TRUE(),0)</f>
        <v>3</v>
      </c>
      <c r="AH1268" s="27" t="str">
        <f aca="false">IF(T1268&gt;=4,"Satisfied",IF(T1268&gt;=3,"Neutral","Needs Improvement"))</f>
        <v>Needs Improvement</v>
      </c>
    </row>
    <row r="1269" customFormat="false" ht="15" hidden="false" customHeight="false" outlineLevel="0" collapsed="false">
      <c r="A1269" s="30" t="s">
        <v>1780</v>
      </c>
      <c r="B1269" s="30" t="s">
        <v>1781</v>
      </c>
      <c r="C1269" s="30" t="n">
        <v>33</v>
      </c>
      <c r="D1269" s="30" t="s">
        <v>181</v>
      </c>
      <c r="E1269" s="31" t="n">
        <v>45535</v>
      </c>
      <c r="F1269" s="30" t="s">
        <v>702</v>
      </c>
      <c r="G1269" s="31" t="n">
        <v>45539</v>
      </c>
      <c r="H1269" s="30" t="s">
        <v>236</v>
      </c>
      <c r="I1269" s="30" t="s">
        <v>266</v>
      </c>
      <c r="J1269" s="30" t="s">
        <v>238</v>
      </c>
      <c r="K1269" s="30" t="s">
        <v>126</v>
      </c>
      <c r="L1269" s="30" t="n">
        <v>42</v>
      </c>
      <c r="M1269" s="30" t="n">
        <v>150</v>
      </c>
      <c r="N1269" s="30" t="s">
        <v>186</v>
      </c>
      <c r="O1269" s="30" t="s">
        <v>171</v>
      </c>
      <c r="P1269" s="30" t="s">
        <v>129</v>
      </c>
      <c r="Q1269" s="32" t="n">
        <v>7841.17</v>
      </c>
      <c r="R1269" s="30" t="s">
        <v>172</v>
      </c>
      <c r="S1269" s="30" t="s">
        <v>141</v>
      </c>
      <c r="T1269" s="30" t="n">
        <v>3</v>
      </c>
      <c r="U1269" s="30" t="n">
        <f aca="false">YEAR(E1269)</f>
        <v>2024</v>
      </c>
      <c r="V1269" s="30" t="str">
        <f aca="false">TEXT(E1269,"MMM-YYYY")</f>
        <v>Aug-2024</v>
      </c>
      <c r="W1269" s="30" t="n">
        <f aca="false">MONTH(E1269)</f>
        <v>8</v>
      </c>
      <c r="X1269" s="30" t="str">
        <f aca="false">TEXT(WEEKDAY(E1269,2),"0")&amp;" - "&amp;TEXT(E1269,"dddd")</f>
        <v>6 - Saturday</v>
      </c>
      <c r="Y1269" s="30" t="str">
        <f aca="false">_xlfn.IFS(C1269&lt;18,"Child (0-17)",C1269&lt;40,"Young Adult (18-39)",C1269&lt;60,"Adult (40-59)",TRUE(),"Senior (60+)")</f>
        <v>Young Adult (18-39)</v>
      </c>
      <c r="Z1269" s="30" t="n">
        <f aca="false">ROUND(G1269-E1269,0)</f>
        <v>4</v>
      </c>
      <c r="AA1269" s="30" t="n">
        <f aca="false">L1269+M1269</f>
        <v>192</v>
      </c>
      <c r="AB1269" s="30" t="n">
        <f aca="false">IFERROR(ROUND(Q1269/AA1269,2),0)</f>
        <v>40.84</v>
      </c>
      <c r="AC1269" s="30" t="str">
        <f aca="false">IF(AND(K1269="Critical",N1269="No"),"URGENT - No Bed","Normal")</f>
        <v>Normal</v>
      </c>
      <c r="AD1269" s="34" t="n">
        <f aca="false">INDEX(Lookup_Tables!$B$3:$B$12,MATCH(H1269,Lookup_Tables!$A$3:$A$12,0))</f>
        <v>3900000</v>
      </c>
      <c r="AE1269" s="30" t="str">
        <f aca="false">INDEX(Lookup_Tables!$C$3:$C$12,MATCH(H1269,Lookup_Tables!$A$3:$A$12,0))</f>
        <v>Dr. Rina Mehta</v>
      </c>
      <c r="AF1269" s="30" t="str">
        <f aca="false">IFERROR(INDEX(Lookup_Tables!$F$16:$F$45,MATCH(I1269,Lookup_Tables!$E$16:$E$45,0)),"N/A")</f>
        <v>EMP217</v>
      </c>
      <c r="AG1269" s="30" t="n">
        <f aca="false">_xlfn.IFS(R1269="Recovered",4,R1269="Referred",3,R1269="Admitted",2,R1269="Deceased",1,TRUE(),0)</f>
        <v>2</v>
      </c>
      <c r="AH1269" s="30" t="str">
        <f aca="false">IF(T1269&gt;=4,"Satisfied",IF(T1269&gt;=3,"Neutral","Needs Improvement"))</f>
        <v>Neutral</v>
      </c>
    </row>
    <row r="1270" customFormat="false" ht="15" hidden="false" customHeight="false" outlineLevel="0" collapsed="false">
      <c r="A1270" s="27" t="s">
        <v>6857</v>
      </c>
      <c r="B1270" s="27" t="s">
        <v>1535</v>
      </c>
      <c r="C1270" s="27" t="n">
        <v>61</v>
      </c>
      <c r="D1270" s="27" t="s">
        <v>144</v>
      </c>
      <c r="E1270" s="28" t="n">
        <v>45473</v>
      </c>
      <c r="F1270" s="27" t="s">
        <v>1214</v>
      </c>
      <c r="G1270" s="28" t="n">
        <v>45475</v>
      </c>
      <c r="H1270" s="27" t="s">
        <v>146</v>
      </c>
      <c r="I1270" s="27" t="s">
        <v>309</v>
      </c>
      <c r="J1270" s="27" t="s">
        <v>222</v>
      </c>
      <c r="K1270" s="27" t="s">
        <v>202</v>
      </c>
      <c r="L1270" s="27" t="n">
        <v>8</v>
      </c>
      <c r="M1270" s="27" t="n">
        <v>85</v>
      </c>
      <c r="N1270" s="27" t="s">
        <v>186</v>
      </c>
      <c r="O1270" s="27" t="s">
        <v>128</v>
      </c>
      <c r="P1270" s="27" t="s">
        <v>129</v>
      </c>
      <c r="Q1270" s="29" t="n">
        <v>17417.95</v>
      </c>
      <c r="R1270" s="27" t="s">
        <v>172</v>
      </c>
      <c r="S1270" s="27" t="s">
        <v>151</v>
      </c>
      <c r="T1270" s="27" t="n">
        <v>4</v>
      </c>
      <c r="U1270" s="27" t="n">
        <f aca="false">YEAR(E1270)</f>
        <v>2024</v>
      </c>
      <c r="V1270" s="27" t="str">
        <f aca="false">TEXT(E1270,"MMM-YYYY")</f>
        <v>Jun-2024</v>
      </c>
      <c r="W1270" s="27" t="n">
        <f aca="false">MONTH(E1270)</f>
        <v>6</v>
      </c>
      <c r="X1270" s="27" t="str">
        <f aca="false">TEXT(WEEKDAY(E1270,2),"0")&amp;" - "&amp;TEXT(E1270,"dddd")</f>
        <v>7 - Sunday</v>
      </c>
      <c r="Y1270" s="27" t="str">
        <f aca="false">_xlfn.IFS(C1270&lt;18,"Child (0-17)",C1270&lt;40,"Young Adult (18-39)",C1270&lt;60,"Adult (40-59)",TRUE(),"Senior (60+)")</f>
        <v>Senior (60+)</v>
      </c>
      <c r="Z1270" s="27" t="n">
        <f aca="false">ROUND(G1270-E1270,0)</f>
        <v>2</v>
      </c>
      <c r="AA1270" s="27" t="n">
        <f aca="false">L1270+M1270</f>
        <v>93</v>
      </c>
      <c r="AB1270" s="27" t="n">
        <f aca="false">IFERROR(ROUND(Q1270/AA1270,2),0)</f>
        <v>187.29</v>
      </c>
      <c r="AC1270" s="27" t="str">
        <f aca="false">IF(AND(K1270="Critical",N1270="No"),"URGENT - No Bed","Normal")</f>
        <v>Normal</v>
      </c>
      <c r="AD1270" s="33" t="n">
        <f aca="false">INDEX(Lookup_Tables!$B$3:$B$12,MATCH(H1270,Lookup_Tables!$A$3:$A$12,0))</f>
        <v>2700000</v>
      </c>
      <c r="AE1270" s="27" t="str">
        <f aca="false">INDEX(Lookup_Tables!$C$3:$C$12,MATCH(H1270,Lookup_Tables!$A$3:$A$12,0))</f>
        <v>Dr. Vikram Singh</v>
      </c>
      <c r="AF1270" s="27" t="str">
        <f aca="false">IFERROR(INDEX(Lookup_Tables!$F$16:$F$45,MATCH(I1270,Lookup_Tables!$E$16:$E$45,0)),"N/A")</f>
        <v>EMP228</v>
      </c>
      <c r="AG1270" s="27" t="n">
        <f aca="false">_xlfn.IFS(R1270="Recovered",4,R1270="Referred",3,R1270="Admitted",2,R1270="Deceased",1,TRUE(),0)</f>
        <v>2</v>
      </c>
      <c r="AH1270" s="27" t="str">
        <f aca="false">IF(T1270&gt;=4,"Satisfied",IF(T1270&gt;=3,"Neutral","Needs Improvement"))</f>
        <v>Satisfied</v>
      </c>
    </row>
    <row r="1271" customFormat="false" ht="15" hidden="false" customHeight="false" outlineLevel="0" collapsed="false">
      <c r="A1271" s="30" t="s">
        <v>4427</v>
      </c>
      <c r="B1271" s="30" t="s">
        <v>2927</v>
      </c>
      <c r="C1271" s="30" t="n">
        <v>17</v>
      </c>
      <c r="D1271" s="30" t="s">
        <v>181</v>
      </c>
      <c r="E1271" s="31" t="n">
        <v>45397</v>
      </c>
      <c r="F1271" s="30" t="s">
        <v>576</v>
      </c>
      <c r="G1271" s="31" t="n">
        <v>45397</v>
      </c>
      <c r="H1271" s="30" t="s">
        <v>183</v>
      </c>
      <c r="I1271" s="30" t="s">
        <v>212</v>
      </c>
      <c r="J1271" s="30" t="s">
        <v>213</v>
      </c>
      <c r="K1271" s="30" t="s">
        <v>138</v>
      </c>
      <c r="L1271" s="30" t="n">
        <v>22</v>
      </c>
      <c r="M1271" s="30" t="n">
        <v>30</v>
      </c>
      <c r="N1271" s="30" t="s">
        <v>127</v>
      </c>
      <c r="O1271" s="30" t="s">
        <v>139</v>
      </c>
      <c r="P1271" s="30" t="s">
        <v>129</v>
      </c>
      <c r="Q1271" s="32" t="n">
        <v>1795.17</v>
      </c>
      <c r="R1271" s="30" t="s">
        <v>130</v>
      </c>
      <c r="S1271" s="30" t="s">
        <v>192</v>
      </c>
      <c r="T1271" s="30" t="n">
        <v>4</v>
      </c>
      <c r="U1271" s="30" t="n">
        <f aca="false">YEAR(E1271)</f>
        <v>2024</v>
      </c>
      <c r="V1271" s="30" t="str">
        <f aca="false">TEXT(E1271,"MMM-YYYY")</f>
        <v>Apr-2024</v>
      </c>
      <c r="W1271" s="30" t="n">
        <f aca="false">MONTH(E1271)</f>
        <v>4</v>
      </c>
      <c r="X1271" s="30" t="str">
        <f aca="false">TEXT(WEEKDAY(E1271,2),"0")&amp;" - "&amp;TEXT(E1271,"dddd")</f>
        <v>1 - Monday</v>
      </c>
      <c r="Y1271" s="30" t="str">
        <f aca="false">_xlfn.IFS(C1271&lt;18,"Child (0-17)",C1271&lt;40,"Young Adult (18-39)",C1271&lt;60,"Adult (40-59)",TRUE(),"Senior (60+)")</f>
        <v>Child (0-17)</v>
      </c>
      <c r="Z1271" s="30" t="n">
        <f aca="false">ROUND(G1271-E1271,0)</f>
        <v>0</v>
      </c>
      <c r="AA1271" s="30" t="n">
        <f aca="false">L1271+M1271</f>
        <v>52</v>
      </c>
      <c r="AB1271" s="30" t="n">
        <f aca="false">IFERROR(ROUND(Q1271/AA1271,2),0)</f>
        <v>34.52</v>
      </c>
      <c r="AC1271" s="30" t="str">
        <f aca="false">IF(AND(K1271="Critical",N1271="No"),"URGENT - No Bed","Normal")</f>
        <v>Normal</v>
      </c>
      <c r="AD1271" s="34" t="n">
        <f aca="false">INDEX(Lookup_Tables!$B$3:$B$12,MATCH(H1271,Lookup_Tables!$A$3:$A$12,0))</f>
        <v>3100000</v>
      </c>
      <c r="AE1271" s="30" t="str">
        <f aca="false">INDEX(Lookup_Tables!$C$3:$C$12,MATCH(H1271,Lookup_Tables!$A$3:$A$12,0))</f>
        <v>Dr. Kavita Rao</v>
      </c>
      <c r="AF1271" s="30" t="str">
        <f aca="false">IFERROR(INDEX(Lookup_Tables!$F$16:$F$45,MATCH(I1271,Lookup_Tables!$E$16:$E$45,0)),"N/A")</f>
        <v>EMP225</v>
      </c>
      <c r="AG1271" s="30" t="n">
        <f aca="false">_xlfn.IFS(R1271="Recovered",4,R1271="Referred",3,R1271="Admitted",2,R1271="Deceased",1,TRUE(),0)</f>
        <v>4</v>
      </c>
      <c r="AH1271" s="30" t="str">
        <f aca="false">IF(T1271&gt;=4,"Satisfied",IF(T1271&gt;=3,"Neutral","Needs Improvement"))</f>
        <v>Satisfied</v>
      </c>
    </row>
    <row r="1272" customFormat="false" ht="15" hidden="false" customHeight="false" outlineLevel="0" collapsed="false">
      <c r="A1272" s="27" t="s">
        <v>2473</v>
      </c>
      <c r="B1272" s="27" t="s">
        <v>2341</v>
      </c>
      <c r="C1272" s="27" t="n">
        <v>27</v>
      </c>
      <c r="D1272" s="27" t="s">
        <v>121</v>
      </c>
      <c r="E1272" s="28" t="n">
        <v>45320</v>
      </c>
      <c r="F1272" s="27" t="s">
        <v>1120</v>
      </c>
      <c r="G1272" s="28" t="n">
        <v>45321</v>
      </c>
      <c r="H1272" s="27" t="s">
        <v>123</v>
      </c>
      <c r="I1272" s="27" t="s">
        <v>124</v>
      </c>
      <c r="J1272" s="27" t="s">
        <v>227</v>
      </c>
      <c r="K1272" s="27" t="s">
        <v>138</v>
      </c>
      <c r="L1272" s="27" t="n">
        <v>23</v>
      </c>
      <c r="M1272" s="27" t="n">
        <v>32</v>
      </c>
      <c r="N1272" s="27" t="s">
        <v>127</v>
      </c>
      <c r="O1272" s="27" t="s">
        <v>128</v>
      </c>
      <c r="P1272" s="27" t="s">
        <v>129</v>
      </c>
      <c r="Q1272" s="29" t="n">
        <v>2731.9</v>
      </c>
      <c r="R1272" s="27" t="s">
        <v>130</v>
      </c>
      <c r="S1272" s="27" t="s">
        <v>178</v>
      </c>
      <c r="T1272" s="27" t="n">
        <v>3</v>
      </c>
      <c r="U1272" s="27" t="n">
        <f aca="false">YEAR(E1272)</f>
        <v>2024</v>
      </c>
      <c r="V1272" s="27" t="str">
        <f aca="false">TEXT(E1272,"MMM-YYYY")</f>
        <v>Jan-2024</v>
      </c>
      <c r="W1272" s="27" t="n">
        <f aca="false">MONTH(E1272)</f>
        <v>1</v>
      </c>
      <c r="X1272" s="27" t="str">
        <f aca="false">TEXT(WEEKDAY(E1272,2),"0")&amp;" - "&amp;TEXT(E1272,"dddd")</f>
        <v>1 - Monday</v>
      </c>
      <c r="Y1272" s="27" t="str">
        <f aca="false">_xlfn.IFS(C1272&lt;18,"Child (0-17)",C1272&lt;40,"Young Adult (18-39)",C1272&lt;60,"Adult (40-59)",TRUE(),"Senior (60+)")</f>
        <v>Young Adult (18-39)</v>
      </c>
      <c r="Z1272" s="27" t="n">
        <f aca="false">ROUND(G1272-E1272,0)</f>
        <v>1</v>
      </c>
      <c r="AA1272" s="27" t="n">
        <f aca="false">L1272+M1272</f>
        <v>55</v>
      </c>
      <c r="AB1272" s="27" t="n">
        <f aca="false">IFERROR(ROUND(Q1272/AA1272,2),0)</f>
        <v>49.67</v>
      </c>
      <c r="AC1272" s="27" t="str">
        <f aca="false">IF(AND(K1272="Critical",N1272="No"),"URGENT - No Bed","Normal")</f>
        <v>Normal</v>
      </c>
      <c r="AD1272" s="33" t="n">
        <f aca="false">INDEX(Lookup_Tables!$B$3:$B$12,MATCH(H1272,Lookup_Tables!$A$3:$A$12,0))</f>
        <v>2200000</v>
      </c>
      <c r="AE1272" s="27" t="str">
        <f aca="false">INDEX(Lookup_Tables!$C$3:$C$12,MATCH(H1272,Lookup_Tables!$A$3:$A$12,0))</f>
        <v>Dr. Rohan Das</v>
      </c>
      <c r="AF1272" s="27" t="str">
        <f aca="false">IFERROR(INDEX(Lookup_Tables!$F$16:$F$45,MATCH(I1272,Lookup_Tables!$E$16:$E$45,0)),"N/A")</f>
        <v>EMP205</v>
      </c>
      <c r="AG1272" s="27" t="n">
        <f aca="false">_xlfn.IFS(R1272="Recovered",4,R1272="Referred",3,R1272="Admitted",2,R1272="Deceased",1,TRUE(),0)</f>
        <v>4</v>
      </c>
      <c r="AH1272" s="27" t="str">
        <f aca="false">IF(T1272&gt;=4,"Satisfied",IF(T1272&gt;=3,"Neutral","Needs Improvement"))</f>
        <v>Neutral</v>
      </c>
    </row>
    <row r="1273" customFormat="false" ht="15" hidden="false" customHeight="false" outlineLevel="0" collapsed="false">
      <c r="A1273" s="30" t="s">
        <v>4622</v>
      </c>
      <c r="B1273" s="30" t="s">
        <v>2743</v>
      </c>
      <c r="C1273" s="30" t="n">
        <v>37</v>
      </c>
      <c r="D1273" s="30" t="s">
        <v>121</v>
      </c>
      <c r="E1273" s="31" t="n">
        <v>45593</v>
      </c>
      <c r="F1273" s="30" t="s">
        <v>1828</v>
      </c>
      <c r="G1273" s="31" t="n">
        <v>45593</v>
      </c>
      <c r="H1273" s="30" t="s">
        <v>206</v>
      </c>
      <c r="I1273" s="30" t="s">
        <v>232</v>
      </c>
      <c r="J1273" s="30" t="s">
        <v>469</v>
      </c>
      <c r="K1273" s="30" t="s">
        <v>156</v>
      </c>
      <c r="L1273" s="30" t="n">
        <v>46</v>
      </c>
      <c r="M1273" s="30" t="n">
        <v>51</v>
      </c>
      <c r="N1273" s="30" t="s">
        <v>127</v>
      </c>
      <c r="O1273" s="30" t="s">
        <v>128</v>
      </c>
      <c r="P1273" s="30" t="s">
        <v>129</v>
      </c>
      <c r="Q1273" s="32" t="n">
        <v>3884.32</v>
      </c>
      <c r="R1273" s="30" t="s">
        <v>130</v>
      </c>
      <c r="S1273" s="30" t="s">
        <v>131</v>
      </c>
      <c r="T1273" s="30" t="n">
        <v>4</v>
      </c>
      <c r="U1273" s="30" t="n">
        <f aca="false">YEAR(E1273)</f>
        <v>2024</v>
      </c>
      <c r="V1273" s="30" t="str">
        <f aca="false">TEXT(E1273,"MMM-YYYY")</f>
        <v>Oct-2024</v>
      </c>
      <c r="W1273" s="30" t="n">
        <f aca="false">MONTH(E1273)</f>
        <v>10</v>
      </c>
      <c r="X1273" s="30" t="str">
        <f aca="false">TEXT(WEEKDAY(E1273,2),"0")&amp;" - "&amp;TEXT(E1273,"dddd")</f>
        <v>1 - Monday</v>
      </c>
      <c r="Y1273" s="30" t="str">
        <f aca="false">_xlfn.IFS(C1273&lt;18,"Child (0-17)",C1273&lt;40,"Young Adult (18-39)",C1273&lt;60,"Adult (40-59)",TRUE(),"Senior (60+)")</f>
        <v>Young Adult (18-39)</v>
      </c>
      <c r="Z1273" s="30" t="n">
        <f aca="false">ROUND(G1273-E1273,0)</f>
        <v>0</v>
      </c>
      <c r="AA1273" s="30" t="n">
        <f aca="false">L1273+M1273</f>
        <v>97</v>
      </c>
      <c r="AB1273" s="30" t="n">
        <f aca="false">IFERROR(ROUND(Q1273/AA1273,2),0)</f>
        <v>40.04</v>
      </c>
      <c r="AC1273" s="30" t="str">
        <f aca="false">IF(AND(K1273="Critical",N1273="No"),"URGENT - No Bed","Normal")</f>
        <v>Normal</v>
      </c>
      <c r="AD1273" s="34" t="n">
        <f aca="false">INDEX(Lookup_Tables!$B$3:$B$12,MATCH(H1273,Lookup_Tables!$A$3:$A$12,0))</f>
        <v>2800000</v>
      </c>
      <c r="AE1273" s="30" t="str">
        <f aca="false">INDEX(Lookup_Tables!$C$3:$C$12,MATCH(H1273,Lookup_Tables!$A$3:$A$12,0))</f>
        <v>Dr. Suresh Nair</v>
      </c>
      <c r="AF1273" s="30" t="str">
        <f aca="false">IFERROR(INDEX(Lookup_Tables!$F$16:$F$45,MATCH(I1273,Lookup_Tables!$E$16:$E$45,0)),"N/A")</f>
        <v>EMP210</v>
      </c>
      <c r="AG1273" s="30" t="n">
        <f aca="false">_xlfn.IFS(R1273="Recovered",4,R1273="Referred",3,R1273="Admitted",2,R1273="Deceased",1,TRUE(),0)</f>
        <v>4</v>
      </c>
      <c r="AH1273" s="30" t="str">
        <f aca="false">IF(T1273&gt;=4,"Satisfied",IF(T1273&gt;=3,"Neutral","Needs Improvement"))</f>
        <v>Satisfied</v>
      </c>
    </row>
    <row r="1274" customFormat="false" ht="15" hidden="false" customHeight="false" outlineLevel="0" collapsed="false">
      <c r="A1274" s="27" t="s">
        <v>6304</v>
      </c>
      <c r="B1274" s="27" t="s">
        <v>5576</v>
      </c>
      <c r="C1274" s="27" t="n">
        <v>90</v>
      </c>
      <c r="D1274" s="27" t="s">
        <v>181</v>
      </c>
      <c r="E1274" s="28" t="n">
        <v>45299</v>
      </c>
      <c r="F1274" s="27" t="s">
        <v>1214</v>
      </c>
      <c r="G1274" s="28" t="n">
        <v>45301</v>
      </c>
      <c r="H1274" s="27" t="s">
        <v>168</v>
      </c>
      <c r="I1274" s="27" t="s">
        <v>366</v>
      </c>
      <c r="J1274" s="27" t="s">
        <v>367</v>
      </c>
      <c r="K1274" s="27" t="s">
        <v>156</v>
      </c>
      <c r="L1274" s="27" t="n">
        <v>17</v>
      </c>
      <c r="M1274" s="27" t="n">
        <v>30</v>
      </c>
      <c r="N1274" s="27" t="s">
        <v>186</v>
      </c>
      <c r="O1274" s="27" t="s">
        <v>128</v>
      </c>
      <c r="P1274" s="27" t="s">
        <v>150</v>
      </c>
      <c r="Q1274" s="29" t="n">
        <v>2838.31</v>
      </c>
      <c r="R1274" s="27" t="s">
        <v>172</v>
      </c>
      <c r="S1274" s="27" t="s">
        <v>178</v>
      </c>
      <c r="T1274" s="27" t="n">
        <v>3</v>
      </c>
      <c r="U1274" s="27" t="n">
        <f aca="false">YEAR(E1274)</f>
        <v>2024</v>
      </c>
      <c r="V1274" s="27" t="str">
        <f aca="false">TEXT(E1274,"MMM-YYYY")</f>
        <v>Jan-2024</v>
      </c>
      <c r="W1274" s="27" t="n">
        <f aca="false">MONTH(E1274)</f>
        <v>1</v>
      </c>
      <c r="X1274" s="27" t="str">
        <f aca="false">TEXT(WEEKDAY(E1274,2),"0")&amp;" - "&amp;TEXT(E1274,"dddd")</f>
        <v>1 - Monday</v>
      </c>
      <c r="Y1274" s="27" t="str">
        <f aca="false">_xlfn.IFS(C1274&lt;18,"Child (0-17)",C1274&lt;40,"Young Adult (18-39)",C1274&lt;60,"Adult (40-59)",TRUE(),"Senior (60+)")</f>
        <v>Senior (60+)</v>
      </c>
      <c r="Z1274" s="27" t="n">
        <f aca="false">ROUND(G1274-E1274,0)</f>
        <v>2</v>
      </c>
      <c r="AA1274" s="27" t="n">
        <f aca="false">L1274+M1274</f>
        <v>47</v>
      </c>
      <c r="AB1274" s="27" t="n">
        <f aca="false">IFERROR(ROUND(Q1274/AA1274,2),0)</f>
        <v>60.39</v>
      </c>
      <c r="AC1274" s="27" t="str">
        <f aca="false">IF(AND(K1274="Critical",N1274="No"),"URGENT - No Bed","Normal")</f>
        <v>Normal</v>
      </c>
      <c r="AD1274" s="33" t="n">
        <f aca="false">INDEX(Lookup_Tables!$B$3:$B$12,MATCH(H1274,Lookup_Tables!$A$3:$A$12,0))</f>
        <v>4400000</v>
      </c>
      <c r="AE1274" s="27" t="str">
        <f aca="false">INDEX(Lookup_Tables!$C$3:$C$12,MATCH(H1274,Lookup_Tables!$A$3:$A$12,0))</f>
        <v>Dr. Neha Chopra</v>
      </c>
      <c r="AF1274" s="27" t="str">
        <f aca="false">IFERROR(INDEX(Lookup_Tables!$F$16:$F$45,MATCH(I1274,Lookup_Tables!$E$16:$E$45,0)),"N/A")</f>
        <v>EMP218</v>
      </c>
      <c r="AG1274" s="27" t="n">
        <f aca="false">_xlfn.IFS(R1274="Recovered",4,R1274="Referred",3,R1274="Admitted",2,R1274="Deceased",1,TRUE(),0)</f>
        <v>2</v>
      </c>
      <c r="AH1274" s="27" t="str">
        <f aca="false">IF(T1274&gt;=4,"Satisfied",IF(T1274&gt;=3,"Neutral","Needs Improvement"))</f>
        <v>Neutral</v>
      </c>
    </row>
    <row r="1275" customFormat="false" ht="15" hidden="false" customHeight="false" outlineLevel="0" collapsed="false">
      <c r="A1275" s="30" t="s">
        <v>3510</v>
      </c>
      <c r="B1275" s="30" t="s">
        <v>1785</v>
      </c>
      <c r="C1275" s="30" t="n">
        <v>14</v>
      </c>
      <c r="D1275" s="30" t="s">
        <v>181</v>
      </c>
      <c r="E1275" s="31" t="n">
        <v>45354</v>
      </c>
      <c r="F1275" s="30" t="s">
        <v>1155</v>
      </c>
      <c r="G1275" s="31" t="n">
        <v>45358</v>
      </c>
      <c r="H1275" s="30" t="s">
        <v>217</v>
      </c>
      <c r="I1275" s="30" t="s">
        <v>344</v>
      </c>
      <c r="J1275" s="30" t="s">
        <v>388</v>
      </c>
      <c r="K1275" s="30" t="s">
        <v>126</v>
      </c>
      <c r="L1275" s="30" t="n">
        <v>40</v>
      </c>
      <c r="M1275" s="30" t="n">
        <v>90</v>
      </c>
      <c r="N1275" s="30" t="s">
        <v>127</v>
      </c>
      <c r="O1275" s="30" t="s">
        <v>128</v>
      </c>
      <c r="P1275" s="30" t="s">
        <v>129</v>
      </c>
      <c r="Q1275" s="32" t="n">
        <v>6889.85</v>
      </c>
      <c r="R1275" s="30" t="s">
        <v>172</v>
      </c>
      <c r="S1275" s="30" t="s">
        <v>151</v>
      </c>
      <c r="T1275" s="30" t="n">
        <v>2</v>
      </c>
      <c r="U1275" s="30" t="n">
        <f aca="false">YEAR(E1275)</f>
        <v>2024</v>
      </c>
      <c r="V1275" s="30" t="str">
        <f aca="false">TEXT(E1275,"MMM-YYYY")</f>
        <v>Mar-2024</v>
      </c>
      <c r="W1275" s="30" t="n">
        <f aca="false">MONTH(E1275)</f>
        <v>3</v>
      </c>
      <c r="X1275" s="30" t="str">
        <f aca="false">TEXT(WEEKDAY(E1275,2),"0")&amp;" - "&amp;TEXT(E1275,"dddd")</f>
        <v>7 - Sunday</v>
      </c>
      <c r="Y1275" s="30" t="str">
        <f aca="false">_xlfn.IFS(C1275&lt;18,"Child (0-17)",C1275&lt;40,"Young Adult (18-39)",C1275&lt;60,"Adult (40-59)",TRUE(),"Senior (60+)")</f>
        <v>Child (0-17)</v>
      </c>
      <c r="Z1275" s="30" t="n">
        <f aca="false">ROUND(G1275-E1275,0)</f>
        <v>4</v>
      </c>
      <c r="AA1275" s="30" t="n">
        <f aca="false">L1275+M1275</f>
        <v>130</v>
      </c>
      <c r="AB1275" s="30" t="n">
        <f aca="false">IFERROR(ROUND(Q1275/AA1275,2),0)</f>
        <v>53</v>
      </c>
      <c r="AC1275" s="30" t="str">
        <f aca="false">IF(AND(K1275="Critical",N1275="No"),"URGENT - No Bed","Normal")</f>
        <v>Normal</v>
      </c>
      <c r="AD1275" s="34" t="n">
        <f aca="false">INDEX(Lookup_Tables!$B$3:$B$12,MATCH(H1275,Lookup_Tables!$A$3:$A$12,0))</f>
        <v>4200000</v>
      </c>
      <c r="AE1275" s="30" t="str">
        <f aca="false">INDEX(Lookup_Tables!$C$3:$C$12,MATCH(H1275,Lookup_Tables!$A$3:$A$12,0))</f>
        <v>Dr. Anil Kapoor</v>
      </c>
      <c r="AF1275" s="30" t="str">
        <f aca="false">IFERROR(INDEX(Lookup_Tables!$F$16:$F$45,MATCH(I1275,Lookup_Tables!$E$16:$E$45,0)),"N/A")</f>
        <v>EMP201</v>
      </c>
      <c r="AG1275" s="30" t="n">
        <f aca="false">_xlfn.IFS(R1275="Recovered",4,R1275="Referred",3,R1275="Admitted",2,R1275="Deceased",1,TRUE(),0)</f>
        <v>2</v>
      </c>
      <c r="AH1275" s="30" t="str">
        <f aca="false">IF(T1275&gt;=4,"Satisfied",IF(T1275&gt;=3,"Neutral","Needs Improvement"))</f>
        <v>Needs Improvement</v>
      </c>
    </row>
    <row r="1276" customFormat="false" ht="15" hidden="false" customHeight="false" outlineLevel="0" collapsed="false">
      <c r="A1276" s="27" t="s">
        <v>3306</v>
      </c>
      <c r="B1276" s="27" t="s">
        <v>2868</v>
      </c>
      <c r="C1276" s="27" t="n">
        <v>62</v>
      </c>
      <c r="D1276" s="27" t="s">
        <v>121</v>
      </c>
      <c r="E1276" s="28" t="n">
        <v>45352</v>
      </c>
      <c r="F1276" s="27" t="s">
        <v>997</v>
      </c>
      <c r="G1276" s="28" t="n">
        <v>45353</v>
      </c>
      <c r="H1276" s="27" t="s">
        <v>135</v>
      </c>
      <c r="I1276" s="27" t="s">
        <v>136</v>
      </c>
      <c r="J1276" s="27" t="s">
        <v>201</v>
      </c>
      <c r="K1276" s="27" t="s">
        <v>156</v>
      </c>
      <c r="L1276" s="27" t="n">
        <v>18</v>
      </c>
      <c r="M1276" s="27" t="n">
        <v>77</v>
      </c>
      <c r="N1276" s="27" t="s">
        <v>186</v>
      </c>
      <c r="O1276" s="27" t="s">
        <v>139</v>
      </c>
      <c r="P1276" s="27" t="s">
        <v>150</v>
      </c>
      <c r="Q1276" s="29" t="n">
        <v>4801.9</v>
      </c>
      <c r="R1276" s="27" t="s">
        <v>130</v>
      </c>
      <c r="S1276" s="27" t="s">
        <v>131</v>
      </c>
      <c r="T1276" s="27" t="n">
        <v>5</v>
      </c>
      <c r="U1276" s="27" t="n">
        <f aca="false">YEAR(E1276)</f>
        <v>2024</v>
      </c>
      <c r="V1276" s="27" t="str">
        <f aca="false">TEXT(E1276,"MMM-YYYY")</f>
        <v>Mar-2024</v>
      </c>
      <c r="W1276" s="27" t="n">
        <f aca="false">MONTH(E1276)</f>
        <v>3</v>
      </c>
      <c r="X1276" s="27" t="str">
        <f aca="false">TEXT(WEEKDAY(E1276,2),"0")&amp;" - "&amp;TEXT(E1276,"dddd")</f>
        <v>5 - Friday</v>
      </c>
      <c r="Y1276" s="27" t="str">
        <f aca="false">_xlfn.IFS(C1276&lt;18,"Child (0-17)",C1276&lt;40,"Young Adult (18-39)",C1276&lt;60,"Adult (40-59)",TRUE(),"Senior (60+)")</f>
        <v>Senior (60+)</v>
      </c>
      <c r="Z1276" s="27" t="n">
        <f aca="false">ROUND(G1276-E1276,0)</f>
        <v>1</v>
      </c>
      <c r="AA1276" s="27" t="n">
        <f aca="false">L1276+M1276</f>
        <v>95</v>
      </c>
      <c r="AB1276" s="27" t="n">
        <f aca="false">IFERROR(ROUND(Q1276/AA1276,2),0)</f>
        <v>50.55</v>
      </c>
      <c r="AC1276" s="27" t="str">
        <f aca="false">IF(AND(K1276="Critical",N1276="No"),"URGENT - No Bed","Normal")</f>
        <v>Normal</v>
      </c>
      <c r="AD1276" s="33" t="n">
        <f aca="false">INDEX(Lookup_Tables!$B$3:$B$12,MATCH(H1276,Lookup_Tables!$A$3:$A$12,0))</f>
        <v>4600000</v>
      </c>
      <c r="AE1276" s="27" t="str">
        <f aca="false">INDEX(Lookup_Tables!$C$3:$C$12,MATCH(H1276,Lookup_Tables!$A$3:$A$12,0))</f>
        <v>Dr. Farhan Khan</v>
      </c>
      <c r="AF1276" s="27" t="str">
        <f aca="false">IFERROR(INDEX(Lookup_Tables!$F$16:$F$45,MATCH(I1276,Lookup_Tables!$E$16:$E$45,0)),"N/A")</f>
        <v>EMP206</v>
      </c>
      <c r="AG1276" s="27" t="n">
        <f aca="false">_xlfn.IFS(R1276="Recovered",4,R1276="Referred",3,R1276="Admitted",2,R1276="Deceased",1,TRUE(),0)</f>
        <v>4</v>
      </c>
      <c r="AH1276" s="27" t="str">
        <f aca="false">IF(T1276&gt;=4,"Satisfied",IF(T1276&gt;=3,"Neutral","Needs Improvement"))</f>
        <v>Satisfied</v>
      </c>
    </row>
    <row r="1277" customFormat="false" ht="15" hidden="false" customHeight="false" outlineLevel="0" collapsed="false">
      <c r="A1277" s="30" t="s">
        <v>5224</v>
      </c>
      <c r="B1277" s="30" t="s">
        <v>1941</v>
      </c>
      <c r="C1277" s="30" t="n">
        <v>10</v>
      </c>
      <c r="D1277" s="30" t="s">
        <v>181</v>
      </c>
      <c r="E1277" s="31" t="n">
        <v>45393</v>
      </c>
      <c r="F1277" s="30" t="s">
        <v>350</v>
      </c>
      <c r="G1277" s="31" t="n">
        <v>45395</v>
      </c>
      <c r="H1277" s="30" t="s">
        <v>168</v>
      </c>
      <c r="I1277" s="30" t="s">
        <v>366</v>
      </c>
      <c r="J1277" s="30" t="s">
        <v>170</v>
      </c>
      <c r="K1277" s="30" t="s">
        <v>126</v>
      </c>
      <c r="L1277" s="30" t="n">
        <v>12</v>
      </c>
      <c r="M1277" s="30" t="n">
        <v>124</v>
      </c>
      <c r="N1277" s="30" t="s">
        <v>186</v>
      </c>
      <c r="O1277" s="30" t="s">
        <v>128</v>
      </c>
      <c r="P1277" s="30" t="s">
        <v>140</v>
      </c>
      <c r="Q1277" s="32" t="n">
        <v>7937.12</v>
      </c>
      <c r="R1277" s="30" t="s">
        <v>268</v>
      </c>
      <c r="S1277" s="30" t="s">
        <v>157</v>
      </c>
      <c r="T1277" s="30" t="n">
        <v>1</v>
      </c>
      <c r="U1277" s="30" t="n">
        <f aca="false">YEAR(E1277)</f>
        <v>2024</v>
      </c>
      <c r="V1277" s="30" t="str">
        <f aca="false">TEXT(E1277,"MMM-YYYY")</f>
        <v>Apr-2024</v>
      </c>
      <c r="W1277" s="30" t="n">
        <f aca="false">MONTH(E1277)</f>
        <v>4</v>
      </c>
      <c r="X1277" s="30" t="str">
        <f aca="false">TEXT(WEEKDAY(E1277,2),"0")&amp;" - "&amp;TEXT(E1277,"dddd")</f>
        <v>4 - Thursday</v>
      </c>
      <c r="Y1277" s="30" t="str">
        <f aca="false">_xlfn.IFS(C1277&lt;18,"Child (0-17)",C1277&lt;40,"Young Adult (18-39)",C1277&lt;60,"Adult (40-59)",TRUE(),"Senior (60+)")</f>
        <v>Child (0-17)</v>
      </c>
      <c r="Z1277" s="30" t="n">
        <f aca="false">ROUND(G1277-E1277,0)</f>
        <v>2</v>
      </c>
      <c r="AA1277" s="30" t="n">
        <f aca="false">L1277+M1277</f>
        <v>136</v>
      </c>
      <c r="AB1277" s="30" t="n">
        <f aca="false">IFERROR(ROUND(Q1277/AA1277,2),0)</f>
        <v>58.36</v>
      </c>
      <c r="AC1277" s="30" t="str">
        <f aca="false">IF(AND(K1277="Critical",N1277="No"),"URGENT - No Bed","Normal")</f>
        <v>Normal</v>
      </c>
      <c r="AD1277" s="34" t="n">
        <f aca="false">INDEX(Lookup_Tables!$B$3:$B$12,MATCH(H1277,Lookup_Tables!$A$3:$A$12,0))</f>
        <v>4400000</v>
      </c>
      <c r="AE1277" s="30" t="str">
        <f aca="false">INDEX(Lookup_Tables!$C$3:$C$12,MATCH(H1277,Lookup_Tables!$A$3:$A$12,0))</f>
        <v>Dr. Neha Chopra</v>
      </c>
      <c r="AF1277" s="30" t="str">
        <f aca="false">IFERROR(INDEX(Lookup_Tables!$F$16:$F$45,MATCH(I1277,Lookup_Tables!$E$16:$E$45,0)),"N/A")</f>
        <v>EMP218</v>
      </c>
      <c r="AG1277" s="30" t="n">
        <f aca="false">_xlfn.IFS(R1277="Recovered",4,R1277="Referred",3,R1277="Admitted",2,R1277="Deceased",1,TRUE(),0)</f>
        <v>3</v>
      </c>
      <c r="AH1277" s="30" t="str">
        <f aca="false">IF(T1277&gt;=4,"Satisfied",IF(T1277&gt;=3,"Neutral","Needs Improvement"))</f>
        <v>Needs Improvement</v>
      </c>
    </row>
    <row r="1278" customFormat="false" ht="15" hidden="false" customHeight="false" outlineLevel="0" collapsed="false">
      <c r="A1278" s="27" t="s">
        <v>5648</v>
      </c>
      <c r="B1278" s="27" t="s">
        <v>2398</v>
      </c>
      <c r="C1278" s="27" t="n">
        <v>79</v>
      </c>
      <c r="D1278" s="27" t="s">
        <v>181</v>
      </c>
      <c r="E1278" s="28" t="n">
        <v>45446</v>
      </c>
      <c r="F1278" s="27" t="s">
        <v>1907</v>
      </c>
      <c r="G1278" s="28" t="n">
        <v>45446</v>
      </c>
      <c r="H1278" s="27" t="s">
        <v>242</v>
      </c>
      <c r="I1278" s="27" t="s">
        <v>466</v>
      </c>
      <c r="J1278" s="27" t="s">
        <v>363</v>
      </c>
      <c r="K1278" s="27" t="s">
        <v>156</v>
      </c>
      <c r="L1278" s="27" t="n">
        <v>69</v>
      </c>
      <c r="M1278" s="27" t="n">
        <v>44</v>
      </c>
      <c r="N1278" s="27" t="s">
        <v>186</v>
      </c>
      <c r="O1278" s="27" t="s">
        <v>128</v>
      </c>
      <c r="P1278" s="27" t="s">
        <v>187</v>
      </c>
      <c r="Q1278" s="29" t="n">
        <v>3414.11</v>
      </c>
      <c r="R1278" s="27" t="s">
        <v>130</v>
      </c>
      <c r="S1278" s="27" t="s">
        <v>157</v>
      </c>
      <c r="T1278" s="27" t="n">
        <v>4</v>
      </c>
      <c r="U1278" s="27" t="n">
        <f aca="false">YEAR(E1278)</f>
        <v>2024</v>
      </c>
      <c r="V1278" s="27" t="str">
        <f aca="false">TEXT(E1278,"MMM-YYYY")</f>
        <v>Jun-2024</v>
      </c>
      <c r="W1278" s="27" t="n">
        <f aca="false">MONTH(E1278)</f>
        <v>6</v>
      </c>
      <c r="X1278" s="27" t="str">
        <f aca="false">TEXT(WEEKDAY(E1278,2),"0")&amp;" - "&amp;TEXT(E1278,"dddd")</f>
        <v>1 - Monday</v>
      </c>
      <c r="Y1278" s="27" t="str">
        <f aca="false">_xlfn.IFS(C1278&lt;18,"Child (0-17)",C1278&lt;40,"Young Adult (18-39)",C1278&lt;60,"Adult (40-59)",TRUE(),"Senior (60+)")</f>
        <v>Senior (60+)</v>
      </c>
      <c r="Z1278" s="27" t="n">
        <f aca="false">ROUND(G1278-E1278,0)</f>
        <v>0</v>
      </c>
      <c r="AA1278" s="27" t="n">
        <f aca="false">L1278+M1278</f>
        <v>113</v>
      </c>
      <c r="AB1278" s="27" t="n">
        <f aca="false">IFERROR(ROUND(Q1278/AA1278,2),0)</f>
        <v>30.21</v>
      </c>
      <c r="AC1278" s="27" t="str">
        <f aca="false">IF(AND(K1278="Critical",N1278="No"),"URGENT - No Bed","Normal")</f>
        <v>Normal</v>
      </c>
      <c r="AD1278" s="33" t="n">
        <f aca="false">INDEX(Lookup_Tables!$B$3:$B$12,MATCH(H1278,Lookup_Tables!$A$3:$A$12,0))</f>
        <v>3000000</v>
      </c>
      <c r="AE1278" s="27" t="str">
        <f aca="false">INDEX(Lookup_Tables!$C$3:$C$12,MATCH(H1278,Lookup_Tables!$A$3:$A$12,0))</f>
        <v>Dr. Pooja Iyer</v>
      </c>
      <c r="AF1278" s="27" t="str">
        <f aca="false">IFERROR(INDEX(Lookup_Tables!$F$16:$F$45,MATCH(I1278,Lookup_Tables!$E$16:$E$45,0)),"N/A")</f>
        <v>EMP212</v>
      </c>
      <c r="AG1278" s="27" t="n">
        <f aca="false">_xlfn.IFS(R1278="Recovered",4,R1278="Referred",3,R1278="Admitted",2,R1278="Deceased",1,TRUE(),0)</f>
        <v>4</v>
      </c>
      <c r="AH1278" s="27" t="str">
        <f aca="false">IF(T1278&gt;=4,"Satisfied",IF(T1278&gt;=3,"Neutral","Needs Improvement"))</f>
        <v>Satisfied</v>
      </c>
    </row>
    <row r="1279" customFormat="false" ht="15" hidden="false" customHeight="false" outlineLevel="0" collapsed="false">
      <c r="A1279" s="30" t="s">
        <v>4025</v>
      </c>
      <c r="B1279" s="30" t="s">
        <v>3430</v>
      </c>
      <c r="C1279" s="30" t="n">
        <v>24</v>
      </c>
      <c r="D1279" s="30" t="s">
        <v>181</v>
      </c>
      <c r="E1279" s="31" t="n">
        <v>45417</v>
      </c>
      <c r="F1279" s="30" t="s">
        <v>360</v>
      </c>
      <c r="G1279" s="31" t="n">
        <v>45419</v>
      </c>
      <c r="H1279" s="30" t="s">
        <v>146</v>
      </c>
      <c r="I1279" s="30" t="s">
        <v>176</v>
      </c>
      <c r="J1279" s="30" t="s">
        <v>222</v>
      </c>
      <c r="K1279" s="30" t="s">
        <v>126</v>
      </c>
      <c r="L1279" s="30" t="n">
        <v>10</v>
      </c>
      <c r="M1279" s="30" t="n">
        <v>56</v>
      </c>
      <c r="N1279" s="30" t="s">
        <v>186</v>
      </c>
      <c r="O1279" s="30" t="s">
        <v>128</v>
      </c>
      <c r="P1279" s="30" t="s">
        <v>187</v>
      </c>
      <c r="Q1279" s="32" t="n">
        <v>8100.93</v>
      </c>
      <c r="R1279" s="30" t="s">
        <v>130</v>
      </c>
      <c r="S1279" s="30" t="s">
        <v>335</v>
      </c>
      <c r="T1279" s="30" t="n">
        <v>5</v>
      </c>
      <c r="U1279" s="30" t="n">
        <f aca="false">YEAR(E1279)</f>
        <v>2024</v>
      </c>
      <c r="V1279" s="30" t="str">
        <f aca="false">TEXT(E1279,"MMM-YYYY")</f>
        <v>May-2024</v>
      </c>
      <c r="W1279" s="30" t="n">
        <f aca="false">MONTH(E1279)</f>
        <v>5</v>
      </c>
      <c r="X1279" s="30" t="str">
        <f aca="false">TEXT(WEEKDAY(E1279,2),"0")&amp;" - "&amp;TEXT(E1279,"dddd")</f>
        <v>7 - Sunday</v>
      </c>
      <c r="Y1279" s="30" t="str">
        <f aca="false">_xlfn.IFS(C1279&lt;18,"Child (0-17)",C1279&lt;40,"Young Adult (18-39)",C1279&lt;60,"Adult (40-59)",TRUE(),"Senior (60+)")</f>
        <v>Young Adult (18-39)</v>
      </c>
      <c r="Z1279" s="30" t="n">
        <f aca="false">ROUND(G1279-E1279,0)</f>
        <v>2</v>
      </c>
      <c r="AA1279" s="30" t="n">
        <f aca="false">L1279+M1279</f>
        <v>66</v>
      </c>
      <c r="AB1279" s="30" t="n">
        <f aca="false">IFERROR(ROUND(Q1279/AA1279,2),0)</f>
        <v>122.74</v>
      </c>
      <c r="AC1279" s="30" t="str">
        <f aca="false">IF(AND(K1279="Critical",N1279="No"),"URGENT - No Bed","Normal")</f>
        <v>Normal</v>
      </c>
      <c r="AD1279" s="34" t="n">
        <f aca="false">INDEX(Lookup_Tables!$B$3:$B$12,MATCH(H1279,Lookup_Tables!$A$3:$A$12,0))</f>
        <v>2700000</v>
      </c>
      <c r="AE1279" s="30" t="str">
        <f aca="false">INDEX(Lookup_Tables!$C$3:$C$12,MATCH(H1279,Lookup_Tables!$A$3:$A$12,0))</f>
        <v>Dr. Vikram Singh</v>
      </c>
      <c r="AF1279" s="30" t="str">
        <f aca="false">IFERROR(INDEX(Lookup_Tables!$F$16:$F$45,MATCH(I1279,Lookup_Tables!$E$16:$E$45,0)),"N/A")</f>
        <v>EMP227</v>
      </c>
      <c r="AG1279" s="30" t="n">
        <f aca="false">_xlfn.IFS(R1279="Recovered",4,R1279="Referred",3,R1279="Admitted",2,R1279="Deceased",1,TRUE(),0)</f>
        <v>4</v>
      </c>
      <c r="AH1279" s="30" t="str">
        <f aca="false">IF(T1279&gt;=4,"Satisfied",IF(T1279&gt;=3,"Neutral","Needs Improvement"))</f>
        <v>Satisfied</v>
      </c>
    </row>
    <row r="1280" customFormat="false" ht="15" hidden="false" customHeight="false" outlineLevel="0" collapsed="false">
      <c r="A1280" s="27" t="s">
        <v>2205</v>
      </c>
      <c r="B1280" s="27" t="s">
        <v>1751</v>
      </c>
      <c r="C1280" s="27" t="n">
        <v>0</v>
      </c>
      <c r="D1280" s="27" t="s">
        <v>121</v>
      </c>
      <c r="E1280" s="28" t="n">
        <v>45371</v>
      </c>
      <c r="F1280" s="27" t="s">
        <v>931</v>
      </c>
      <c r="G1280" s="28" t="n">
        <v>45372</v>
      </c>
      <c r="H1280" s="27" t="s">
        <v>146</v>
      </c>
      <c r="I1280" s="27" t="s">
        <v>176</v>
      </c>
      <c r="J1280" s="27" t="s">
        <v>568</v>
      </c>
      <c r="K1280" s="27" t="s">
        <v>126</v>
      </c>
      <c r="L1280" s="27" t="n">
        <v>20</v>
      </c>
      <c r="M1280" s="27" t="n">
        <v>115</v>
      </c>
      <c r="N1280" s="27" t="s">
        <v>186</v>
      </c>
      <c r="O1280" s="27" t="s">
        <v>171</v>
      </c>
      <c r="P1280" s="27" t="s">
        <v>187</v>
      </c>
      <c r="Q1280" s="29" t="n">
        <v>7498.63</v>
      </c>
      <c r="R1280" s="27" t="s">
        <v>172</v>
      </c>
      <c r="S1280" s="27" t="s">
        <v>335</v>
      </c>
      <c r="T1280" s="27" t="n">
        <v>3</v>
      </c>
      <c r="U1280" s="27" t="n">
        <f aca="false">YEAR(E1280)</f>
        <v>2024</v>
      </c>
      <c r="V1280" s="27" t="str">
        <f aca="false">TEXT(E1280,"MMM-YYYY")</f>
        <v>Mar-2024</v>
      </c>
      <c r="W1280" s="27" t="n">
        <f aca="false">MONTH(E1280)</f>
        <v>3</v>
      </c>
      <c r="X1280" s="27" t="str">
        <f aca="false">TEXT(WEEKDAY(E1280,2),"0")&amp;" - "&amp;TEXT(E1280,"dddd")</f>
        <v>3 - Wednesday</v>
      </c>
      <c r="Y1280" s="27" t="str">
        <f aca="false">_xlfn.IFS(C1280&lt;18,"Child (0-17)",C1280&lt;40,"Young Adult (18-39)",C1280&lt;60,"Adult (40-59)",TRUE(),"Senior (60+)")</f>
        <v>Child (0-17)</v>
      </c>
      <c r="Z1280" s="27" t="n">
        <f aca="false">ROUND(G1280-E1280,0)</f>
        <v>1</v>
      </c>
      <c r="AA1280" s="27" t="n">
        <f aca="false">L1280+M1280</f>
        <v>135</v>
      </c>
      <c r="AB1280" s="27" t="n">
        <f aca="false">IFERROR(ROUND(Q1280/AA1280,2),0)</f>
        <v>55.55</v>
      </c>
      <c r="AC1280" s="27" t="str">
        <f aca="false">IF(AND(K1280="Critical",N1280="No"),"URGENT - No Bed","Normal")</f>
        <v>Normal</v>
      </c>
      <c r="AD1280" s="33" t="n">
        <f aca="false">INDEX(Lookup_Tables!$B$3:$B$12,MATCH(H1280,Lookup_Tables!$A$3:$A$12,0))</f>
        <v>2700000</v>
      </c>
      <c r="AE1280" s="27" t="str">
        <f aca="false">INDEX(Lookup_Tables!$C$3:$C$12,MATCH(H1280,Lookup_Tables!$A$3:$A$12,0))</f>
        <v>Dr. Vikram Singh</v>
      </c>
      <c r="AF1280" s="27" t="str">
        <f aca="false">IFERROR(INDEX(Lookup_Tables!$F$16:$F$45,MATCH(I1280,Lookup_Tables!$E$16:$E$45,0)),"N/A")</f>
        <v>EMP227</v>
      </c>
      <c r="AG1280" s="27" t="n">
        <f aca="false">_xlfn.IFS(R1280="Recovered",4,R1280="Referred",3,R1280="Admitted",2,R1280="Deceased",1,TRUE(),0)</f>
        <v>2</v>
      </c>
      <c r="AH1280" s="27" t="str">
        <f aca="false">IF(T1280&gt;=4,"Satisfied",IF(T1280&gt;=3,"Neutral","Needs Improvement"))</f>
        <v>Neutral</v>
      </c>
    </row>
    <row r="1281" customFormat="false" ht="15" hidden="false" customHeight="false" outlineLevel="0" collapsed="false">
      <c r="A1281" s="30" t="s">
        <v>5402</v>
      </c>
      <c r="B1281" s="30" t="s">
        <v>2223</v>
      </c>
      <c r="C1281" s="30" t="n">
        <v>48</v>
      </c>
      <c r="D1281" s="30" t="s">
        <v>121</v>
      </c>
      <c r="E1281" s="31" t="n">
        <v>45360</v>
      </c>
      <c r="F1281" s="30" t="s">
        <v>997</v>
      </c>
      <c r="G1281" s="31" t="n">
        <v>45364</v>
      </c>
      <c r="H1281" s="30" t="s">
        <v>135</v>
      </c>
      <c r="I1281" s="30" t="s">
        <v>278</v>
      </c>
      <c r="J1281" s="30" t="s">
        <v>618</v>
      </c>
      <c r="K1281" s="30" t="s">
        <v>126</v>
      </c>
      <c r="L1281" s="30" t="n">
        <v>26</v>
      </c>
      <c r="M1281" s="30" t="n">
        <v>91</v>
      </c>
      <c r="N1281" s="30" t="s">
        <v>186</v>
      </c>
      <c r="O1281" s="30" t="s">
        <v>139</v>
      </c>
      <c r="P1281" s="30" t="s">
        <v>187</v>
      </c>
      <c r="Q1281" s="32" t="n">
        <v>8389.85</v>
      </c>
      <c r="R1281" s="30" t="s">
        <v>172</v>
      </c>
      <c r="S1281" s="30" t="s">
        <v>335</v>
      </c>
      <c r="T1281" s="30" t="n">
        <v>4</v>
      </c>
      <c r="U1281" s="30" t="n">
        <f aca="false">YEAR(E1281)</f>
        <v>2024</v>
      </c>
      <c r="V1281" s="30" t="str">
        <f aca="false">TEXT(E1281,"MMM-YYYY")</f>
        <v>Mar-2024</v>
      </c>
      <c r="W1281" s="30" t="n">
        <f aca="false">MONTH(E1281)</f>
        <v>3</v>
      </c>
      <c r="X1281" s="30" t="str">
        <f aca="false">TEXT(WEEKDAY(E1281,2),"0")&amp;" - "&amp;TEXT(E1281,"dddd")</f>
        <v>6 - Saturday</v>
      </c>
      <c r="Y1281" s="30" t="str">
        <f aca="false">_xlfn.IFS(C1281&lt;18,"Child (0-17)",C1281&lt;40,"Young Adult (18-39)",C1281&lt;60,"Adult (40-59)",TRUE(),"Senior (60+)")</f>
        <v>Adult (40-59)</v>
      </c>
      <c r="Z1281" s="30" t="n">
        <f aca="false">ROUND(G1281-E1281,0)</f>
        <v>4</v>
      </c>
      <c r="AA1281" s="30" t="n">
        <f aca="false">L1281+M1281</f>
        <v>117</v>
      </c>
      <c r="AB1281" s="30" t="n">
        <f aca="false">IFERROR(ROUND(Q1281/AA1281,2),0)</f>
        <v>71.71</v>
      </c>
      <c r="AC1281" s="30" t="str">
        <f aca="false">IF(AND(K1281="Critical",N1281="No"),"URGENT - No Bed","Normal")</f>
        <v>Normal</v>
      </c>
      <c r="AD1281" s="34" t="n">
        <f aca="false">INDEX(Lookup_Tables!$B$3:$B$12,MATCH(H1281,Lookup_Tables!$A$3:$A$12,0))</f>
        <v>4600000</v>
      </c>
      <c r="AE1281" s="30" t="str">
        <f aca="false">INDEX(Lookup_Tables!$C$3:$C$12,MATCH(H1281,Lookup_Tables!$A$3:$A$12,0))</f>
        <v>Dr. Farhan Khan</v>
      </c>
      <c r="AF1281" s="30" t="str">
        <f aca="false">IFERROR(INDEX(Lookup_Tables!$F$16:$F$45,MATCH(I1281,Lookup_Tables!$E$16:$E$45,0)),"N/A")</f>
        <v>EMP208</v>
      </c>
      <c r="AG1281" s="30" t="n">
        <f aca="false">_xlfn.IFS(R1281="Recovered",4,R1281="Referred",3,R1281="Admitted",2,R1281="Deceased",1,TRUE(),0)</f>
        <v>2</v>
      </c>
      <c r="AH1281" s="30" t="str">
        <f aca="false">IF(T1281&gt;=4,"Satisfied",IF(T1281&gt;=3,"Neutral","Needs Improvement"))</f>
        <v>Satisfied</v>
      </c>
    </row>
    <row r="1282" customFormat="false" ht="15" hidden="false" customHeight="false" outlineLevel="0" collapsed="false">
      <c r="A1282" s="27" t="s">
        <v>5527</v>
      </c>
      <c r="B1282" s="27" t="s">
        <v>5528</v>
      </c>
      <c r="C1282" s="27" t="n">
        <v>21</v>
      </c>
      <c r="D1282" s="27" t="s">
        <v>121</v>
      </c>
      <c r="E1282" s="28" t="n">
        <v>45301</v>
      </c>
      <c r="F1282" s="27" t="s">
        <v>1745</v>
      </c>
      <c r="G1282" s="28" t="n">
        <v>45303</v>
      </c>
      <c r="H1282" s="27" t="s">
        <v>206</v>
      </c>
      <c r="I1282" s="27" t="s">
        <v>300</v>
      </c>
      <c r="J1282" s="27" t="s">
        <v>233</v>
      </c>
      <c r="K1282" s="27" t="s">
        <v>156</v>
      </c>
      <c r="L1282" s="27" t="n">
        <v>64</v>
      </c>
      <c r="M1282" s="27" t="n">
        <v>59</v>
      </c>
      <c r="N1282" s="27" t="s">
        <v>127</v>
      </c>
      <c r="O1282" s="27" t="s">
        <v>128</v>
      </c>
      <c r="P1282" s="27" t="s">
        <v>187</v>
      </c>
      <c r="Q1282" s="29" t="n">
        <v>3768.09</v>
      </c>
      <c r="R1282" s="27" t="s">
        <v>130</v>
      </c>
      <c r="S1282" s="27" t="s">
        <v>178</v>
      </c>
      <c r="T1282" s="27" t="n">
        <v>4</v>
      </c>
      <c r="U1282" s="27" t="n">
        <f aca="false">YEAR(E1282)</f>
        <v>2024</v>
      </c>
      <c r="V1282" s="27" t="str">
        <f aca="false">TEXT(E1282,"MMM-YYYY")</f>
        <v>Jan-2024</v>
      </c>
      <c r="W1282" s="27" t="n">
        <f aca="false">MONTH(E1282)</f>
        <v>1</v>
      </c>
      <c r="X1282" s="27" t="str">
        <f aca="false">TEXT(WEEKDAY(E1282,2),"0")&amp;" - "&amp;TEXT(E1282,"dddd")</f>
        <v>3 - Wednesday</v>
      </c>
      <c r="Y1282" s="27" t="str">
        <f aca="false">_xlfn.IFS(C1282&lt;18,"Child (0-17)",C1282&lt;40,"Young Adult (18-39)",C1282&lt;60,"Adult (40-59)",TRUE(),"Senior (60+)")</f>
        <v>Young Adult (18-39)</v>
      </c>
      <c r="Z1282" s="27" t="n">
        <f aca="false">ROUND(G1282-E1282,0)</f>
        <v>2</v>
      </c>
      <c r="AA1282" s="27" t="n">
        <f aca="false">L1282+M1282</f>
        <v>123</v>
      </c>
      <c r="AB1282" s="27" t="n">
        <f aca="false">IFERROR(ROUND(Q1282/AA1282,2),0)</f>
        <v>30.63</v>
      </c>
      <c r="AC1282" s="27" t="str">
        <f aca="false">IF(AND(K1282="Critical",N1282="No"),"URGENT - No Bed","Normal")</f>
        <v>Normal</v>
      </c>
      <c r="AD1282" s="33" t="n">
        <f aca="false">INDEX(Lookup_Tables!$B$3:$B$12,MATCH(H1282,Lookup_Tables!$A$3:$A$12,0))</f>
        <v>2800000</v>
      </c>
      <c r="AE1282" s="27" t="str">
        <f aca="false">INDEX(Lookup_Tables!$C$3:$C$12,MATCH(H1282,Lookup_Tables!$A$3:$A$12,0))</f>
        <v>Dr. Suresh Nair</v>
      </c>
      <c r="AF1282" s="27" t="str">
        <f aca="false">IFERROR(INDEX(Lookup_Tables!$F$16:$F$45,MATCH(I1282,Lookup_Tables!$E$16:$E$45,0)),"N/A")</f>
        <v>EMP211</v>
      </c>
      <c r="AG1282" s="27" t="n">
        <f aca="false">_xlfn.IFS(R1282="Recovered",4,R1282="Referred",3,R1282="Admitted",2,R1282="Deceased",1,TRUE(),0)</f>
        <v>4</v>
      </c>
      <c r="AH1282" s="27" t="str">
        <f aca="false">IF(T1282&gt;=4,"Satisfied",IF(T1282&gt;=3,"Neutral","Needs Improvement"))</f>
        <v>Satisfied</v>
      </c>
    </row>
    <row r="1283" customFormat="false" ht="15" hidden="false" customHeight="false" outlineLevel="0" collapsed="false">
      <c r="A1283" s="30" t="s">
        <v>3868</v>
      </c>
      <c r="B1283" s="30" t="s">
        <v>2597</v>
      </c>
      <c r="C1283" s="30" t="n">
        <v>23</v>
      </c>
      <c r="D1283" s="30" t="s">
        <v>121</v>
      </c>
      <c r="E1283" s="31" t="n">
        <v>45354</v>
      </c>
      <c r="F1283" s="30" t="s">
        <v>614</v>
      </c>
      <c r="G1283" s="31" t="n">
        <v>45358</v>
      </c>
      <c r="H1283" s="30" t="s">
        <v>206</v>
      </c>
      <c r="I1283" s="30" t="s">
        <v>232</v>
      </c>
      <c r="J1283" s="30" t="s">
        <v>469</v>
      </c>
      <c r="K1283" s="30" t="s">
        <v>126</v>
      </c>
      <c r="L1283" s="30" t="n">
        <v>35</v>
      </c>
      <c r="M1283" s="30" t="n">
        <v>130</v>
      </c>
      <c r="N1283" s="30" t="s">
        <v>186</v>
      </c>
      <c r="O1283" s="30" t="s">
        <v>128</v>
      </c>
      <c r="P1283" s="30" t="s">
        <v>129</v>
      </c>
      <c r="Q1283" s="32" t="n">
        <v>8086.1</v>
      </c>
      <c r="R1283" s="30" t="s">
        <v>462</v>
      </c>
      <c r="S1283" s="30" t="s">
        <v>157</v>
      </c>
      <c r="T1283" s="30" t="n">
        <v>3</v>
      </c>
      <c r="U1283" s="30" t="n">
        <f aca="false">YEAR(E1283)</f>
        <v>2024</v>
      </c>
      <c r="V1283" s="30" t="str">
        <f aca="false">TEXT(E1283,"MMM-YYYY")</f>
        <v>Mar-2024</v>
      </c>
      <c r="W1283" s="30" t="n">
        <f aca="false">MONTH(E1283)</f>
        <v>3</v>
      </c>
      <c r="X1283" s="30" t="str">
        <f aca="false">TEXT(WEEKDAY(E1283,2),"0")&amp;" - "&amp;TEXT(E1283,"dddd")</f>
        <v>7 - Sunday</v>
      </c>
      <c r="Y1283" s="30" t="str">
        <f aca="false">_xlfn.IFS(C1283&lt;18,"Child (0-17)",C1283&lt;40,"Young Adult (18-39)",C1283&lt;60,"Adult (40-59)",TRUE(),"Senior (60+)")</f>
        <v>Young Adult (18-39)</v>
      </c>
      <c r="Z1283" s="30" t="n">
        <f aca="false">ROUND(G1283-E1283,0)</f>
        <v>4</v>
      </c>
      <c r="AA1283" s="30" t="n">
        <f aca="false">L1283+M1283</f>
        <v>165</v>
      </c>
      <c r="AB1283" s="30" t="n">
        <f aca="false">IFERROR(ROUND(Q1283/AA1283,2),0)</f>
        <v>49.01</v>
      </c>
      <c r="AC1283" s="30" t="str">
        <f aca="false">IF(AND(K1283="Critical",N1283="No"),"URGENT - No Bed","Normal")</f>
        <v>Normal</v>
      </c>
      <c r="AD1283" s="34" t="n">
        <f aca="false">INDEX(Lookup_Tables!$B$3:$B$12,MATCH(H1283,Lookup_Tables!$A$3:$A$12,0))</f>
        <v>2800000</v>
      </c>
      <c r="AE1283" s="30" t="str">
        <f aca="false">INDEX(Lookup_Tables!$C$3:$C$12,MATCH(H1283,Lookup_Tables!$A$3:$A$12,0))</f>
        <v>Dr. Suresh Nair</v>
      </c>
      <c r="AF1283" s="30" t="str">
        <f aca="false">IFERROR(INDEX(Lookup_Tables!$F$16:$F$45,MATCH(I1283,Lookup_Tables!$E$16:$E$45,0)),"N/A")</f>
        <v>EMP210</v>
      </c>
      <c r="AG1283" s="30" t="n">
        <f aca="false">_xlfn.IFS(R1283="Recovered",4,R1283="Referred",3,R1283="Admitted",2,R1283="Deceased",1,TRUE(),0)</f>
        <v>1</v>
      </c>
      <c r="AH1283" s="30" t="str">
        <f aca="false">IF(T1283&gt;=4,"Satisfied",IF(T1283&gt;=3,"Neutral","Needs Improvement"))</f>
        <v>Neutral</v>
      </c>
    </row>
    <row r="1284" customFormat="false" ht="15" hidden="false" customHeight="false" outlineLevel="0" collapsed="false">
      <c r="A1284" s="27" t="s">
        <v>2662</v>
      </c>
      <c r="B1284" s="27" t="s">
        <v>565</v>
      </c>
      <c r="C1284" s="27" t="n">
        <v>24</v>
      </c>
      <c r="D1284" s="27" t="s">
        <v>181</v>
      </c>
      <c r="E1284" s="28" t="n">
        <v>45518</v>
      </c>
      <c r="F1284" s="27" t="s">
        <v>452</v>
      </c>
      <c r="G1284" s="28" t="n">
        <v>45520</v>
      </c>
      <c r="H1284" s="27" t="s">
        <v>206</v>
      </c>
      <c r="I1284" s="27" t="s">
        <v>232</v>
      </c>
      <c r="J1284" s="27" t="s">
        <v>233</v>
      </c>
      <c r="K1284" s="27" t="s">
        <v>156</v>
      </c>
      <c r="L1284" s="27" t="n">
        <v>57</v>
      </c>
      <c r="M1284" s="27" t="n">
        <v>41</v>
      </c>
      <c r="N1284" s="27" t="s">
        <v>127</v>
      </c>
      <c r="O1284" s="27" t="s">
        <v>128</v>
      </c>
      <c r="P1284" s="27" t="s">
        <v>140</v>
      </c>
      <c r="Q1284" s="29" t="n">
        <v>3279.66</v>
      </c>
      <c r="R1284" s="27" t="s">
        <v>172</v>
      </c>
      <c r="S1284" s="27" t="s">
        <v>141</v>
      </c>
      <c r="T1284" s="27" t="n">
        <v>3</v>
      </c>
      <c r="U1284" s="27" t="n">
        <f aca="false">YEAR(E1284)</f>
        <v>2024</v>
      </c>
      <c r="V1284" s="27" t="str">
        <f aca="false">TEXT(E1284,"MMM-YYYY")</f>
        <v>Aug-2024</v>
      </c>
      <c r="W1284" s="27" t="n">
        <f aca="false">MONTH(E1284)</f>
        <v>8</v>
      </c>
      <c r="X1284" s="27" t="str">
        <f aca="false">TEXT(WEEKDAY(E1284,2),"0")&amp;" - "&amp;TEXT(E1284,"dddd")</f>
        <v>3 - Wednesday</v>
      </c>
      <c r="Y1284" s="27" t="str">
        <f aca="false">_xlfn.IFS(C1284&lt;18,"Child (0-17)",C1284&lt;40,"Young Adult (18-39)",C1284&lt;60,"Adult (40-59)",TRUE(),"Senior (60+)")</f>
        <v>Young Adult (18-39)</v>
      </c>
      <c r="Z1284" s="27" t="n">
        <f aca="false">ROUND(G1284-E1284,0)</f>
        <v>2</v>
      </c>
      <c r="AA1284" s="27" t="n">
        <f aca="false">L1284+M1284</f>
        <v>98</v>
      </c>
      <c r="AB1284" s="27" t="n">
        <f aca="false">IFERROR(ROUND(Q1284/AA1284,2),0)</f>
        <v>33.47</v>
      </c>
      <c r="AC1284" s="27" t="str">
        <f aca="false">IF(AND(K1284="Critical",N1284="No"),"URGENT - No Bed","Normal")</f>
        <v>Normal</v>
      </c>
      <c r="AD1284" s="33" t="n">
        <f aca="false">INDEX(Lookup_Tables!$B$3:$B$12,MATCH(H1284,Lookup_Tables!$A$3:$A$12,0))</f>
        <v>2800000</v>
      </c>
      <c r="AE1284" s="27" t="str">
        <f aca="false">INDEX(Lookup_Tables!$C$3:$C$12,MATCH(H1284,Lookup_Tables!$A$3:$A$12,0))</f>
        <v>Dr. Suresh Nair</v>
      </c>
      <c r="AF1284" s="27" t="str">
        <f aca="false">IFERROR(INDEX(Lookup_Tables!$F$16:$F$45,MATCH(I1284,Lookup_Tables!$E$16:$E$45,0)),"N/A")</f>
        <v>EMP210</v>
      </c>
      <c r="AG1284" s="27" t="n">
        <f aca="false">_xlfn.IFS(R1284="Recovered",4,R1284="Referred",3,R1284="Admitted",2,R1284="Deceased",1,TRUE(),0)</f>
        <v>2</v>
      </c>
      <c r="AH1284" s="27" t="str">
        <f aca="false">IF(T1284&gt;=4,"Satisfied",IF(T1284&gt;=3,"Neutral","Needs Improvement"))</f>
        <v>Neutral</v>
      </c>
    </row>
    <row r="1285" customFormat="false" ht="15" hidden="false" customHeight="false" outlineLevel="0" collapsed="false">
      <c r="A1285" s="30" t="s">
        <v>5227</v>
      </c>
      <c r="B1285" s="30" t="s">
        <v>644</v>
      </c>
      <c r="C1285" s="30" t="n">
        <v>22</v>
      </c>
      <c r="D1285" s="30" t="s">
        <v>181</v>
      </c>
      <c r="E1285" s="31" t="n">
        <v>45367</v>
      </c>
      <c r="F1285" s="30" t="s">
        <v>2607</v>
      </c>
      <c r="G1285" s="31" t="n">
        <v>45369</v>
      </c>
      <c r="H1285" s="30" t="s">
        <v>168</v>
      </c>
      <c r="I1285" s="30" t="s">
        <v>196</v>
      </c>
      <c r="J1285" s="30" t="s">
        <v>441</v>
      </c>
      <c r="K1285" s="30" t="s">
        <v>156</v>
      </c>
      <c r="L1285" s="30" t="n">
        <v>41</v>
      </c>
      <c r="M1285" s="30" t="n">
        <v>57</v>
      </c>
      <c r="N1285" s="30" t="s">
        <v>186</v>
      </c>
      <c r="O1285" s="30" t="s">
        <v>128</v>
      </c>
      <c r="P1285" s="30" t="s">
        <v>129</v>
      </c>
      <c r="Q1285" s="32" t="n">
        <v>4221.39</v>
      </c>
      <c r="R1285" s="30" t="s">
        <v>130</v>
      </c>
      <c r="S1285" s="30" t="s">
        <v>164</v>
      </c>
      <c r="T1285" s="30" t="n">
        <v>5</v>
      </c>
      <c r="U1285" s="30" t="n">
        <f aca="false">YEAR(E1285)</f>
        <v>2024</v>
      </c>
      <c r="V1285" s="30" t="str">
        <f aca="false">TEXT(E1285,"MMM-YYYY")</f>
        <v>Mar-2024</v>
      </c>
      <c r="W1285" s="30" t="n">
        <f aca="false">MONTH(E1285)</f>
        <v>3</v>
      </c>
      <c r="X1285" s="30" t="str">
        <f aca="false">TEXT(WEEKDAY(E1285,2),"0")&amp;" - "&amp;TEXT(E1285,"dddd")</f>
        <v>6 - Saturday</v>
      </c>
      <c r="Y1285" s="30" t="str">
        <f aca="false">_xlfn.IFS(C1285&lt;18,"Child (0-17)",C1285&lt;40,"Young Adult (18-39)",C1285&lt;60,"Adult (40-59)",TRUE(),"Senior (60+)")</f>
        <v>Young Adult (18-39)</v>
      </c>
      <c r="Z1285" s="30" t="n">
        <f aca="false">ROUND(G1285-E1285,0)</f>
        <v>2</v>
      </c>
      <c r="AA1285" s="30" t="n">
        <f aca="false">L1285+M1285</f>
        <v>98</v>
      </c>
      <c r="AB1285" s="30" t="n">
        <f aca="false">IFERROR(ROUND(Q1285/AA1285,2),0)</f>
        <v>43.08</v>
      </c>
      <c r="AC1285" s="30" t="str">
        <f aca="false">IF(AND(K1285="Critical",N1285="No"),"URGENT - No Bed","Normal")</f>
        <v>Normal</v>
      </c>
      <c r="AD1285" s="34" t="n">
        <f aca="false">INDEX(Lookup_Tables!$B$3:$B$12,MATCH(H1285,Lookup_Tables!$A$3:$A$12,0))</f>
        <v>4400000</v>
      </c>
      <c r="AE1285" s="30" t="str">
        <f aca="false">INDEX(Lookup_Tables!$C$3:$C$12,MATCH(H1285,Lookup_Tables!$A$3:$A$12,0))</f>
        <v>Dr. Neha Chopra</v>
      </c>
      <c r="AF1285" s="30" t="str">
        <f aca="false">IFERROR(INDEX(Lookup_Tables!$F$16:$F$45,MATCH(I1285,Lookup_Tables!$E$16:$E$45,0)),"N/A")</f>
        <v>EMP219</v>
      </c>
      <c r="AG1285" s="30" t="n">
        <f aca="false">_xlfn.IFS(R1285="Recovered",4,R1285="Referred",3,R1285="Admitted",2,R1285="Deceased",1,TRUE(),0)</f>
        <v>4</v>
      </c>
      <c r="AH1285" s="30" t="str">
        <f aca="false">IF(T1285&gt;=4,"Satisfied",IF(T1285&gt;=3,"Neutral","Needs Improvement"))</f>
        <v>Satisfied</v>
      </c>
    </row>
    <row r="1286" customFormat="false" ht="15" hidden="false" customHeight="false" outlineLevel="0" collapsed="false">
      <c r="A1286" s="27" t="s">
        <v>5161</v>
      </c>
      <c r="B1286" s="27" t="s">
        <v>2424</v>
      </c>
      <c r="C1286" s="27" t="n">
        <v>59</v>
      </c>
      <c r="D1286" s="27" t="s">
        <v>121</v>
      </c>
      <c r="E1286" s="28" t="n">
        <v>45398</v>
      </c>
      <c r="F1286" s="27" t="s">
        <v>329</v>
      </c>
      <c r="G1286" s="28" t="n">
        <v>45399</v>
      </c>
      <c r="H1286" s="27" t="s">
        <v>242</v>
      </c>
      <c r="I1286" s="27" t="s">
        <v>315</v>
      </c>
      <c r="J1286" s="27" t="s">
        <v>422</v>
      </c>
      <c r="K1286" s="27" t="s">
        <v>156</v>
      </c>
      <c r="L1286" s="27" t="n">
        <v>23</v>
      </c>
      <c r="M1286" s="27" t="n">
        <v>43</v>
      </c>
      <c r="N1286" s="27" t="s">
        <v>127</v>
      </c>
      <c r="O1286" s="27" t="s">
        <v>139</v>
      </c>
      <c r="P1286" s="27" t="s">
        <v>129</v>
      </c>
      <c r="Q1286" s="29" t="n">
        <v>3859.76</v>
      </c>
      <c r="R1286" s="27" t="s">
        <v>130</v>
      </c>
      <c r="S1286" s="27" t="s">
        <v>131</v>
      </c>
      <c r="T1286" s="27" t="n">
        <v>4</v>
      </c>
      <c r="U1286" s="27" t="n">
        <f aca="false">YEAR(E1286)</f>
        <v>2024</v>
      </c>
      <c r="V1286" s="27" t="str">
        <f aca="false">TEXT(E1286,"MMM-YYYY")</f>
        <v>Apr-2024</v>
      </c>
      <c r="W1286" s="27" t="n">
        <f aca="false">MONTH(E1286)</f>
        <v>4</v>
      </c>
      <c r="X1286" s="27" t="str">
        <f aca="false">TEXT(WEEKDAY(E1286,2),"0")&amp;" - "&amp;TEXT(E1286,"dddd")</f>
        <v>2 - Tuesday</v>
      </c>
      <c r="Y1286" s="27" t="str">
        <f aca="false">_xlfn.IFS(C1286&lt;18,"Child (0-17)",C1286&lt;40,"Young Adult (18-39)",C1286&lt;60,"Adult (40-59)",TRUE(),"Senior (60+)")</f>
        <v>Adult (40-59)</v>
      </c>
      <c r="Z1286" s="27" t="n">
        <f aca="false">ROUND(G1286-E1286,0)</f>
        <v>1</v>
      </c>
      <c r="AA1286" s="27" t="n">
        <f aca="false">L1286+M1286</f>
        <v>66</v>
      </c>
      <c r="AB1286" s="27" t="n">
        <f aca="false">IFERROR(ROUND(Q1286/AA1286,2),0)</f>
        <v>58.48</v>
      </c>
      <c r="AC1286" s="27" t="str">
        <f aca="false">IF(AND(K1286="Critical",N1286="No"),"URGENT - No Bed","Normal")</f>
        <v>Normal</v>
      </c>
      <c r="AD1286" s="33" t="n">
        <f aca="false">INDEX(Lookup_Tables!$B$3:$B$12,MATCH(H1286,Lookup_Tables!$A$3:$A$12,0))</f>
        <v>3000000</v>
      </c>
      <c r="AE1286" s="27" t="str">
        <f aca="false">INDEX(Lookup_Tables!$C$3:$C$12,MATCH(H1286,Lookup_Tables!$A$3:$A$12,0))</f>
        <v>Dr. Pooja Iyer</v>
      </c>
      <c r="AF1286" s="27" t="str">
        <f aca="false">IFERROR(INDEX(Lookup_Tables!$F$16:$F$45,MATCH(I1286,Lookup_Tables!$E$16:$E$45,0)),"N/A")</f>
        <v>EMP213</v>
      </c>
      <c r="AG1286" s="27" t="n">
        <f aca="false">_xlfn.IFS(R1286="Recovered",4,R1286="Referred",3,R1286="Admitted",2,R1286="Deceased",1,TRUE(),0)</f>
        <v>4</v>
      </c>
      <c r="AH1286" s="27" t="str">
        <f aca="false">IF(T1286&gt;=4,"Satisfied",IF(T1286&gt;=3,"Neutral","Needs Improvement"))</f>
        <v>Satisfied</v>
      </c>
    </row>
    <row r="1287" customFormat="false" ht="15" hidden="false" customHeight="false" outlineLevel="0" collapsed="false">
      <c r="A1287" s="30" t="s">
        <v>7008</v>
      </c>
      <c r="B1287" s="30" t="s">
        <v>3540</v>
      </c>
      <c r="C1287" s="30" t="n">
        <v>42</v>
      </c>
      <c r="D1287" s="30" t="s">
        <v>121</v>
      </c>
      <c r="E1287" s="31" t="n">
        <v>45559</v>
      </c>
      <c r="F1287" s="30" t="s">
        <v>1155</v>
      </c>
      <c r="G1287" s="31" t="n">
        <v>45560</v>
      </c>
      <c r="H1287" s="30" t="s">
        <v>183</v>
      </c>
      <c r="I1287" s="30" t="s">
        <v>430</v>
      </c>
      <c r="J1287" s="30" t="s">
        <v>411</v>
      </c>
      <c r="K1287" s="30" t="s">
        <v>138</v>
      </c>
      <c r="L1287" s="30" t="n">
        <v>53</v>
      </c>
      <c r="M1287" s="30" t="n">
        <v>15</v>
      </c>
      <c r="N1287" s="30" t="s">
        <v>127</v>
      </c>
      <c r="O1287" s="30" t="s">
        <v>128</v>
      </c>
      <c r="P1287" s="30" t="s">
        <v>140</v>
      </c>
      <c r="Q1287" s="32" t="n">
        <v>1473.53</v>
      </c>
      <c r="R1287" s="30" t="s">
        <v>130</v>
      </c>
      <c r="S1287" s="30" t="s">
        <v>164</v>
      </c>
      <c r="T1287" s="30" t="n">
        <v>3</v>
      </c>
      <c r="U1287" s="30" t="n">
        <f aca="false">YEAR(E1287)</f>
        <v>2024</v>
      </c>
      <c r="V1287" s="30" t="str">
        <f aca="false">TEXT(E1287,"MMM-YYYY")</f>
        <v>Sep-2024</v>
      </c>
      <c r="W1287" s="30" t="n">
        <f aca="false">MONTH(E1287)</f>
        <v>9</v>
      </c>
      <c r="X1287" s="30" t="str">
        <f aca="false">TEXT(WEEKDAY(E1287,2),"0")&amp;" - "&amp;TEXT(E1287,"dddd")</f>
        <v>2 - Tuesday</v>
      </c>
      <c r="Y1287" s="30" t="str">
        <f aca="false">_xlfn.IFS(C1287&lt;18,"Child (0-17)",C1287&lt;40,"Young Adult (18-39)",C1287&lt;60,"Adult (40-59)",TRUE(),"Senior (60+)")</f>
        <v>Adult (40-59)</v>
      </c>
      <c r="Z1287" s="30" t="n">
        <f aca="false">ROUND(G1287-E1287,0)</f>
        <v>1</v>
      </c>
      <c r="AA1287" s="30" t="n">
        <f aca="false">L1287+M1287</f>
        <v>68</v>
      </c>
      <c r="AB1287" s="30" t="n">
        <f aca="false">IFERROR(ROUND(Q1287/AA1287,2),0)</f>
        <v>21.67</v>
      </c>
      <c r="AC1287" s="30" t="str">
        <f aca="false">IF(AND(K1287="Critical",N1287="No"),"URGENT - No Bed","Normal")</f>
        <v>Normal</v>
      </c>
      <c r="AD1287" s="34" t="n">
        <f aca="false">INDEX(Lookup_Tables!$B$3:$B$12,MATCH(H1287,Lookup_Tables!$A$3:$A$12,0))</f>
        <v>3100000</v>
      </c>
      <c r="AE1287" s="30" t="str">
        <f aca="false">INDEX(Lookup_Tables!$C$3:$C$12,MATCH(H1287,Lookup_Tables!$A$3:$A$12,0))</f>
        <v>Dr. Kavita Rao</v>
      </c>
      <c r="AF1287" s="30" t="str">
        <f aca="false">IFERROR(INDEX(Lookup_Tables!$F$16:$F$45,MATCH(I1287,Lookup_Tables!$E$16:$E$45,0)),"N/A")</f>
        <v>EMP224</v>
      </c>
      <c r="AG1287" s="30" t="n">
        <f aca="false">_xlfn.IFS(R1287="Recovered",4,R1287="Referred",3,R1287="Admitted",2,R1287="Deceased",1,TRUE(),0)</f>
        <v>4</v>
      </c>
      <c r="AH1287" s="30" t="str">
        <f aca="false">IF(T1287&gt;=4,"Satisfied",IF(T1287&gt;=3,"Neutral","Needs Improvement"))</f>
        <v>Neutral</v>
      </c>
    </row>
    <row r="1288" customFormat="false" ht="15" hidden="false" customHeight="false" outlineLevel="0" collapsed="false">
      <c r="A1288" s="27" t="s">
        <v>4378</v>
      </c>
      <c r="B1288" s="27" t="s">
        <v>1284</v>
      </c>
      <c r="C1288" s="27" t="n">
        <v>36</v>
      </c>
      <c r="D1288" s="27" t="s">
        <v>121</v>
      </c>
      <c r="E1288" s="28" t="n">
        <v>45511</v>
      </c>
      <c r="F1288" s="27" t="s">
        <v>705</v>
      </c>
      <c r="G1288" s="28" t="n">
        <v>45512</v>
      </c>
      <c r="H1288" s="27" t="s">
        <v>135</v>
      </c>
      <c r="I1288" s="27" t="s">
        <v>251</v>
      </c>
      <c r="J1288" s="27" t="s">
        <v>252</v>
      </c>
      <c r="K1288" s="27" t="s">
        <v>138</v>
      </c>
      <c r="L1288" s="27" t="n">
        <v>27</v>
      </c>
      <c r="M1288" s="27" t="n">
        <v>38</v>
      </c>
      <c r="N1288" s="27" t="s">
        <v>127</v>
      </c>
      <c r="O1288" s="27" t="s">
        <v>139</v>
      </c>
      <c r="P1288" s="27" t="s">
        <v>129</v>
      </c>
      <c r="Q1288" s="29" t="n">
        <v>1869.62</v>
      </c>
      <c r="R1288" s="27" t="s">
        <v>130</v>
      </c>
      <c r="S1288" s="27" t="s">
        <v>223</v>
      </c>
      <c r="T1288" s="27" t="n">
        <v>4</v>
      </c>
      <c r="U1288" s="27" t="n">
        <f aca="false">YEAR(E1288)</f>
        <v>2024</v>
      </c>
      <c r="V1288" s="27" t="str">
        <f aca="false">TEXT(E1288,"MMM-YYYY")</f>
        <v>Aug-2024</v>
      </c>
      <c r="W1288" s="27" t="n">
        <f aca="false">MONTH(E1288)</f>
        <v>8</v>
      </c>
      <c r="X1288" s="27" t="str">
        <f aca="false">TEXT(WEEKDAY(E1288,2),"0")&amp;" - "&amp;TEXT(E1288,"dddd")</f>
        <v>3 - Wednesday</v>
      </c>
      <c r="Y1288" s="27" t="str">
        <f aca="false">_xlfn.IFS(C1288&lt;18,"Child (0-17)",C1288&lt;40,"Young Adult (18-39)",C1288&lt;60,"Adult (40-59)",TRUE(),"Senior (60+)")</f>
        <v>Young Adult (18-39)</v>
      </c>
      <c r="Z1288" s="27" t="n">
        <f aca="false">ROUND(G1288-E1288,0)</f>
        <v>1</v>
      </c>
      <c r="AA1288" s="27" t="n">
        <f aca="false">L1288+M1288</f>
        <v>65</v>
      </c>
      <c r="AB1288" s="27" t="n">
        <f aca="false">IFERROR(ROUND(Q1288/AA1288,2),0)</f>
        <v>28.76</v>
      </c>
      <c r="AC1288" s="27" t="str">
        <f aca="false">IF(AND(K1288="Critical",N1288="No"),"URGENT - No Bed","Normal")</f>
        <v>Normal</v>
      </c>
      <c r="AD1288" s="33" t="n">
        <f aca="false">INDEX(Lookup_Tables!$B$3:$B$12,MATCH(H1288,Lookup_Tables!$A$3:$A$12,0))</f>
        <v>4600000</v>
      </c>
      <c r="AE1288" s="27" t="str">
        <f aca="false">INDEX(Lookup_Tables!$C$3:$C$12,MATCH(H1288,Lookup_Tables!$A$3:$A$12,0))</f>
        <v>Dr. Farhan Khan</v>
      </c>
      <c r="AF1288" s="27" t="str">
        <f aca="false">IFERROR(INDEX(Lookup_Tables!$F$16:$F$45,MATCH(I1288,Lookup_Tables!$E$16:$E$45,0)),"N/A")</f>
        <v>EMP207</v>
      </c>
      <c r="AG1288" s="27" t="n">
        <f aca="false">_xlfn.IFS(R1288="Recovered",4,R1288="Referred",3,R1288="Admitted",2,R1288="Deceased",1,TRUE(),0)</f>
        <v>4</v>
      </c>
      <c r="AH1288" s="27" t="str">
        <f aca="false">IF(T1288&gt;=4,"Satisfied",IF(T1288&gt;=3,"Neutral","Needs Improvement"))</f>
        <v>Satisfied</v>
      </c>
    </row>
    <row r="1289" customFormat="false" ht="15" hidden="false" customHeight="false" outlineLevel="0" collapsed="false">
      <c r="A1289" s="30" t="s">
        <v>7030</v>
      </c>
      <c r="B1289" s="30" t="s">
        <v>1229</v>
      </c>
      <c r="C1289" s="30" t="n">
        <v>94</v>
      </c>
      <c r="D1289" s="30" t="s">
        <v>121</v>
      </c>
      <c r="E1289" s="31" t="n">
        <v>45592</v>
      </c>
      <c r="F1289" s="30" t="s">
        <v>756</v>
      </c>
      <c r="G1289" s="31" t="n">
        <v>45597</v>
      </c>
      <c r="H1289" s="30" t="s">
        <v>183</v>
      </c>
      <c r="I1289" s="30" t="s">
        <v>430</v>
      </c>
      <c r="J1289" s="30" t="s">
        <v>411</v>
      </c>
      <c r="K1289" s="30" t="s">
        <v>126</v>
      </c>
      <c r="L1289" s="30" t="n">
        <v>16</v>
      </c>
      <c r="M1289" s="30" t="n">
        <v>106</v>
      </c>
      <c r="N1289" s="30" t="s">
        <v>186</v>
      </c>
      <c r="O1289" s="30" t="s">
        <v>139</v>
      </c>
      <c r="P1289" s="30" t="s">
        <v>140</v>
      </c>
      <c r="Q1289" s="32" t="n">
        <v>8000.88</v>
      </c>
      <c r="R1289" s="30" t="s">
        <v>130</v>
      </c>
      <c r="S1289" s="30" t="s">
        <v>131</v>
      </c>
      <c r="T1289" s="30" t="n">
        <v>3</v>
      </c>
      <c r="U1289" s="30" t="n">
        <f aca="false">YEAR(E1289)</f>
        <v>2024</v>
      </c>
      <c r="V1289" s="30" t="str">
        <f aca="false">TEXT(E1289,"MMM-YYYY")</f>
        <v>Oct-2024</v>
      </c>
      <c r="W1289" s="30" t="n">
        <f aca="false">MONTH(E1289)</f>
        <v>10</v>
      </c>
      <c r="X1289" s="30" t="str">
        <f aca="false">TEXT(WEEKDAY(E1289,2),"0")&amp;" - "&amp;TEXT(E1289,"dddd")</f>
        <v>7 - Sunday</v>
      </c>
      <c r="Y1289" s="30" t="str">
        <f aca="false">_xlfn.IFS(C1289&lt;18,"Child (0-17)",C1289&lt;40,"Young Adult (18-39)",C1289&lt;60,"Adult (40-59)",TRUE(),"Senior (60+)")</f>
        <v>Senior (60+)</v>
      </c>
      <c r="Z1289" s="30" t="n">
        <f aca="false">ROUND(G1289-E1289,0)</f>
        <v>5</v>
      </c>
      <c r="AA1289" s="30" t="n">
        <f aca="false">L1289+M1289</f>
        <v>122</v>
      </c>
      <c r="AB1289" s="30" t="n">
        <f aca="false">IFERROR(ROUND(Q1289/AA1289,2),0)</f>
        <v>65.58</v>
      </c>
      <c r="AC1289" s="30" t="str">
        <f aca="false">IF(AND(K1289="Critical",N1289="No"),"URGENT - No Bed","Normal")</f>
        <v>Normal</v>
      </c>
      <c r="AD1289" s="34" t="n">
        <f aca="false">INDEX(Lookup_Tables!$B$3:$B$12,MATCH(H1289,Lookup_Tables!$A$3:$A$12,0))</f>
        <v>3100000</v>
      </c>
      <c r="AE1289" s="30" t="str">
        <f aca="false">INDEX(Lookup_Tables!$C$3:$C$12,MATCH(H1289,Lookup_Tables!$A$3:$A$12,0))</f>
        <v>Dr. Kavita Rao</v>
      </c>
      <c r="AF1289" s="30" t="str">
        <f aca="false">IFERROR(INDEX(Lookup_Tables!$F$16:$F$45,MATCH(I1289,Lookup_Tables!$E$16:$E$45,0)),"N/A")</f>
        <v>EMP224</v>
      </c>
      <c r="AG1289" s="30" t="n">
        <f aca="false">_xlfn.IFS(R1289="Recovered",4,R1289="Referred",3,R1289="Admitted",2,R1289="Deceased",1,TRUE(),0)</f>
        <v>4</v>
      </c>
      <c r="AH1289" s="30" t="str">
        <f aca="false">IF(T1289&gt;=4,"Satisfied",IF(T1289&gt;=3,"Neutral","Needs Improvement"))</f>
        <v>Neutral</v>
      </c>
    </row>
    <row r="1290" customFormat="false" ht="15" hidden="false" customHeight="false" outlineLevel="0" collapsed="false">
      <c r="A1290" s="27" t="s">
        <v>6220</v>
      </c>
      <c r="B1290" s="27" t="s">
        <v>5109</v>
      </c>
      <c r="C1290" s="27" t="n">
        <v>71</v>
      </c>
      <c r="D1290" s="27" t="s">
        <v>181</v>
      </c>
      <c r="E1290" s="28" t="n">
        <v>45621</v>
      </c>
      <c r="F1290" s="27" t="s">
        <v>1583</v>
      </c>
      <c r="G1290" s="28" t="n">
        <v>45621</v>
      </c>
      <c r="H1290" s="27" t="s">
        <v>236</v>
      </c>
      <c r="I1290" s="27" t="s">
        <v>323</v>
      </c>
      <c r="J1290" s="27" t="s">
        <v>375</v>
      </c>
      <c r="K1290" s="27" t="s">
        <v>138</v>
      </c>
      <c r="L1290" s="27" t="n">
        <v>82</v>
      </c>
      <c r="M1290" s="27" t="n">
        <v>28</v>
      </c>
      <c r="N1290" s="27" t="s">
        <v>127</v>
      </c>
      <c r="O1290" s="27" t="s">
        <v>149</v>
      </c>
      <c r="P1290" s="27" t="s">
        <v>187</v>
      </c>
      <c r="Q1290" s="29" t="n">
        <v>1565.87</v>
      </c>
      <c r="R1290" s="27" t="s">
        <v>130</v>
      </c>
      <c r="S1290" s="27" t="s">
        <v>223</v>
      </c>
      <c r="T1290" s="27" t="n">
        <v>5</v>
      </c>
      <c r="U1290" s="27" t="n">
        <f aca="false">YEAR(E1290)</f>
        <v>2024</v>
      </c>
      <c r="V1290" s="27" t="str">
        <f aca="false">TEXT(E1290,"MMM-YYYY")</f>
        <v>Nov-2024</v>
      </c>
      <c r="W1290" s="27" t="n">
        <f aca="false">MONTH(E1290)</f>
        <v>11</v>
      </c>
      <c r="X1290" s="27" t="str">
        <f aca="false">TEXT(WEEKDAY(E1290,2),"0")&amp;" - "&amp;TEXT(E1290,"dddd")</f>
        <v>1 - Monday</v>
      </c>
      <c r="Y1290" s="27" t="str">
        <f aca="false">_xlfn.IFS(C1290&lt;18,"Child (0-17)",C1290&lt;40,"Young Adult (18-39)",C1290&lt;60,"Adult (40-59)",TRUE(),"Senior (60+)")</f>
        <v>Senior (60+)</v>
      </c>
      <c r="Z1290" s="27" t="n">
        <f aca="false">ROUND(G1290-E1290,0)</f>
        <v>0</v>
      </c>
      <c r="AA1290" s="27" t="n">
        <f aca="false">L1290+M1290</f>
        <v>110</v>
      </c>
      <c r="AB1290" s="27" t="n">
        <f aca="false">IFERROR(ROUND(Q1290/AA1290,2),0)</f>
        <v>14.24</v>
      </c>
      <c r="AC1290" s="27" t="str">
        <f aca="false">IF(AND(K1290="Critical",N1290="No"),"URGENT - No Bed","Normal")</f>
        <v>Normal</v>
      </c>
      <c r="AD1290" s="33" t="n">
        <f aca="false">INDEX(Lookup_Tables!$B$3:$B$12,MATCH(H1290,Lookup_Tables!$A$3:$A$12,0))</f>
        <v>3900000</v>
      </c>
      <c r="AE1290" s="27" t="str">
        <f aca="false">INDEX(Lookup_Tables!$C$3:$C$12,MATCH(H1290,Lookup_Tables!$A$3:$A$12,0))</f>
        <v>Dr. Rina Mehta</v>
      </c>
      <c r="AF1290" s="27" t="str">
        <f aca="false">IFERROR(INDEX(Lookup_Tables!$F$16:$F$45,MATCH(I1290,Lookup_Tables!$E$16:$E$45,0)),"N/A")</f>
        <v>EMP216</v>
      </c>
      <c r="AG1290" s="27" t="n">
        <f aca="false">_xlfn.IFS(R1290="Recovered",4,R1290="Referred",3,R1290="Admitted",2,R1290="Deceased",1,TRUE(),0)</f>
        <v>4</v>
      </c>
      <c r="AH1290" s="27" t="str">
        <f aca="false">IF(T1290&gt;=4,"Satisfied",IF(T1290&gt;=3,"Neutral","Needs Improvement"))</f>
        <v>Satisfied</v>
      </c>
    </row>
    <row r="1291" customFormat="false" ht="15" hidden="false" customHeight="false" outlineLevel="0" collapsed="false">
      <c r="A1291" s="30" t="s">
        <v>6535</v>
      </c>
      <c r="B1291" s="30" t="s">
        <v>380</v>
      </c>
      <c r="C1291" s="30" t="n">
        <v>47</v>
      </c>
      <c r="D1291" s="30" t="s">
        <v>121</v>
      </c>
      <c r="E1291" s="31" t="n">
        <v>45482</v>
      </c>
      <c r="F1291" s="30" t="s">
        <v>200</v>
      </c>
      <c r="G1291" s="31" t="n">
        <v>45486</v>
      </c>
      <c r="H1291" s="30" t="s">
        <v>206</v>
      </c>
      <c r="I1291" s="30" t="s">
        <v>232</v>
      </c>
      <c r="J1291" s="30" t="s">
        <v>593</v>
      </c>
      <c r="K1291" s="30" t="s">
        <v>126</v>
      </c>
      <c r="L1291" s="30" t="n">
        <v>19</v>
      </c>
      <c r="M1291" s="30" t="n">
        <v>49</v>
      </c>
      <c r="N1291" s="30" t="s">
        <v>186</v>
      </c>
      <c r="O1291" s="30" t="s">
        <v>149</v>
      </c>
      <c r="P1291" s="30" t="s">
        <v>129</v>
      </c>
      <c r="Q1291" s="32" t="n">
        <v>8145.71</v>
      </c>
      <c r="R1291" s="30" t="s">
        <v>130</v>
      </c>
      <c r="S1291" s="30" t="s">
        <v>197</v>
      </c>
      <c r="T1291" s="30" t="n">
        <v>5</v>
      </c>
      <c r="U1291" s="30" t="n">
        <f aca="false">YEAR(E1291)</f>
        <v>2024</v>
      </c>
      <c r="V1291" s="30" t="str">
        <f aca="false">TEXT(E1291,"MMM-YYYY")</f>
        <v>Jul-2024</v>
      </c>
      <c r="W1291" s="30" t="n">
        <f aca="false">MONTH(E1291)</f>
        <v>7</v>
      </c>
      <c r="X1291" s="30" t="str">
        <f aca="false">TEXT(WEEKDAY(E1291,2),"0")&amp;" - "&amp;TEXT(E1291,"dddd")</f>
        <v>2 - Tuesday</v>
      </c>
      <c r="Y1291" s="30" t="str">
        <f aca="false">_xlfn.IFS(C1291&lt;18,"Child (0-17)",C1291&lt;40,"Young Adult (18-39)",C1291&lt;60,"Adult (40-59)",TRUE(),"Senior (60+)")</f>
        <v>Adult (40-59)</v>
      </c>
      <c r="Z1291" s="30" t="n">
        <f aca="false">ROUND(G1291-E1291,0)</f>
        <v>4</v>
      </c>
      <c r="AA1291" s="30" t="n">
        <f aca="false">L1291+M1291</f>
        <v>68</v>
      </c>
      <c r="AB1291" s="30" t="n">
        <f aca="false">IFERROR(ROUND(Q1291/AA1291,2),0)</f>
        <v>119.79</v>
      </c>
      <c r="AC1291" s="30" t="str">
        <f aca="false">IF(AND(K1291="Critical",N1291="No"),"URGENT - No Bed","Normal")</f>
        <v>Normal</v>
      </c>
      <c r="AD1291" s="34" t="n">
        <f aca="false">INDEX(Lookup_Tables!$B$3:$B$12,MATCH(H1291,Lookup_Tables!$A$3:$A$12,0))</f>
        <v>2800000</v>
      </c>
      <c r="AE1291" s="30" t="str">
        <f aca="false">INDEX(Lookup_Tables!$C$3:$C$12,MATCH(H1291,Lookup_Tables!$A$3:$A$12,0))</f>
        <v>Dr. Suresh Nair</v>
      </c>
      <c r="AF1291" s="30" t="str">
        <f aca="false">IFERROR(INDEX(Lookup_Tables!$F$16:$F$45,MATCH(I1291,Lookup_Tables!$E$16:$E$45,0)),"N/A")</f>
        <v>EMP210</v>
      </c>
      <c r="AG1291" s="30" t="n">
        <f aca="false">_xlfn.IFS(R1291="Recovered",4,R1291="Referred",3,R1291="Admitted",2,R1291="Deceased",1,TRUE(),0)</f>
        <v>4</v>
      </c>
      <c r="AH1291" s="30" t="str">
        <f aca="false">IF(T1291&gt;=4,"Satisfied",IF(T1291&gt;=3,"Neutral","Needs Improvement"))</f>
        <v>Satisfied</v>
      </c>
    </row>
    <row r="1292" customFormat="false" ht="15" hidden="false" customHeight="false" outlineLevel="0" collapsed="false">
      <c r="A1292" s="27" t="s">
        <v>553</v>
      </c>
      <c r="B1292" s="27" t="s">
        <v>554</v>
      </c>
      <c r="C1292" s="27" t="n">
        <v>49</v>
      </c>
      <c r="D1292" s="27" t="s">
        <v>181</v>
      </c>
      <c r="E1292" s="28" t="n">
        <v>45384</v>
      </c>
      <c r="F1292" s="27" t="s">
        <v>555</v>
      </c>
      <c r="G1292" s="28" t="n">
        <v>45385</v>
      </c>
      <c r="H1292" s="27" t="s">
        <v>146</v>
      </c>
      <c r="I1292" s="27" t="s">
        <v>147</v>
      </c>
      <c r="J1292" s="27" t="s">
        <v>177</v>
      </c>
      <c r="K1292" s="27" t="s">
        <v>126</v>
      </c>
      <c r="L1292" s="27" t="n">
        <v>16</v>
      </c>
      <c r="M1292" s="27" t="n">
        <v>131</v>
      </c>
      <c r="N1292" s="27" t="s">
        <v>186</v>
      </c>
      <c r="O1292" s="27" t="s">
        <v>139</v>
      </c>
      <c r="P1292" s="27" t="s">
        <v>187</v>
      </c>
      <c r="Q1292" s="29" t="n">
        <v>7586.1</v>
      </c>
      <c r="R1292" s="27" t="s">
        <v>130</v>
      </c>
      <c r="S1292" s="27" t="s">
        <v>164</v>
      </c>
      <c r="T1292" s="27" t="n">
        <v>4</v>
      </c>
      <c r="U1292" s="27" t="n">
        <f aca="false">YEAR(E1292)</f>
        <v>2024</v>
      </c>
      <c r="V1292" s="27" t="str">
        <f aca="false">TEXT(E1292,"MMM-YYYY")</f>
        <v>Apr-2024</v>
      </c>
      <c r="W1292" s="27" t="n">
        <f aca="false">MONTH(E1292)</f>
        <v>4</v>
      </c>
      <c r="X1292" s="27" t="str">
        <f aca="false">TEXT(WEEKDAY(E1292,2),"0")&amp;" - "&amp;TEXT(E1292,"dddd")</f>
        <v>2 - Tuesday</v>
      </c>
      <c r="Y1292" s="27" t="str">
        <f aca="false">_xlfn.IFS(C1292&lt;18,"Child (0-17)",C1292&lt;40,"Young Adult (18-39)",C1292&lt;60,"Adult (40-59)",TRUE(),"Senior (60+)")</f>
        <v>Adult (40-59)</v>
      </c>
      <c r="Z1292" s="27" t="n">
        <f aca="false">ROUND(G1292-E1292,0)</f>
        <v>1</v>
      </c>
      <c r="AA1292" s="27" t="n">
        <f aca="false">L1292+M1292</f>
        <v>147</v>
      </c>
      <c r="AB1292" s="27" t="n">
        <f aca="false">IFERROR(ROUND(Q1292/AA1292,2),0)</f>
        <v>51.61</v>
      </c>
      <c r="AC1292" s="27" t="str">
        <f aca="false">IF(AND(K1292="Critical",N1292="No"),"URGENT - No Bed","Normal")</f>
        <v>Normal</v>
      </c>
      <c r="AD1292" s="33" t="n">
        <f aca="false">INDEX(Lookup_Tables!$B$3:$B$12,MATCH(H1292,Lookup_Tables!$A$3:$A$12,0))</f>
        <v>2700000</v>
      </c>
      <c r="AE1292" s="27" t="str">
        <f aca="false">INDEX(Lookup_Tables!$C$3:$C$12,MATCH(H1292,Lookup_Tables!$A$3:$A$12,0))</f>
        <v>Dr. Vikram Singh</v>
      </c>
      <c r="AF1292" s="27" t="str">
        <f aca="false">IFERROR(INDEX(Lookup_Tables!$F$16:$F$45,MATCH(I1292,Lookup_Tables!$E$16:$E$45,0)),"N/A")</f>
        <v>EMP229</v>
      </c>
      <c r="AG1292" s="27" t="n">
        <f aca="false">_xlfn.IFS(R1292="Recovered",4,R1292="Referred",3,R1292="Admitted",2,R1292="Deceased",1,TRUE(),0)</f>
        <v>4</v>
      </c>
      <c r="AH1292" s="27" t="str">
        <f aca="false">IF(T1292&gt;=4,"Satisfied",IF(T1292&gt;=3,"Neutral","Needs Improvement"))</f>
        <v>Satisfied</v>
      </c>
    </row>
    <row r="1293" customFormat="false" ht="15" hidden="false" customHeight="false" outlineLevel="0" collapsed="false">
      <c r="A1293" s="30" t="s">
        <v>3450</v>
      </c>
      <c r="B1293" s="30" t="s">
        <v>3451</v>
      </c>
      <c r="C1293" s="30" t="n">
        <v>40</v>
      </c>
      <c r="D1293" s="30" t="s">
        <v>121</v>
      </c>
      <c r="E1293" s="31" t="n">
        <v>45301</v>
      </c>
      <c r="F1293" s="30" t="s">
        <v>274</v>
      </c>
      <c r="G1293" s="31" t="n">
        <v>45310</v>
      </c>
      <c r="H1293" s="30" t="s">
        <v>242</v>
      </c>
      <c r="I1293" s="30" t="s">
        <v>466</v>
      </c>
      <c r="J1293" s="30" t="s">
        <v>363</v>
      </c>
      <c r="K1293" s="30" t="s">
        <v>202</v>
      </c>
      <c r="L1293" s="30" t="n">
        <v>0</v>
      </c>
      <c r="M1293" s="30" t="n">
        <v>68</v>
      </c>
      <c r="N1293" s="30" t="s">
        <v>186</v>
      </c>
      <c r="O1293" s="30" t="s">
        <v>128</v>
      </c>
      <c r="P1293" s="30" t="s">
        <v>140</v>
      </c>
      <c r="Q1293" s="32" t="n">
        <v>16346.54</v>
      </c>
      <c r="R1293" s="30" t="s">
        <v>172</v>
      </c>
      <c r="S1293" s="30" t="s">
        <v>223</v>
      </c>
      <c r="T1293" s="30" t="n">
        <v>4</v>
      </c>
      <c r="U1293" s="30" t="n">
        <f aca="false">YEAR(E1293)</f>
        <v>2024</v>
      </c>
      <c r="V1293" s="30" t="str">
        <f aca="false">TEXT(E1293,"MMM-YYYY")</f>
        <v>Jan-2024</v>
      </c>
      <c r="W1293" s="30" t="n">
        <f aca="false">MONTH(E1293)</f>
        <v>1</v>
      </c>
      <c r="X1293" s="30" t="str">
        <f aca="false">TEXT(WEEKDAY(E1293,2),"0")&amp;" - "&amp;TEXT(E1293,"dddd")</f>
        <v>3 - Wednesday</v>
      </c>
      <c r="Y1293" s="30" t="str">
        <f aca="false">_xlfn.IFS(C1293&lt;18,"Child (0-17)",C1293&lt;40,"Young Adult (18-39)",C1293&lt;60,"Adult (40-59)",TRUE(),"Senior (60+)")</f>
        <v>Adult (40-59)</v>
      </c>
      <c r="Z1293" s="30" t="n">
        <f aca="false">ROUND(G1293-E1293,0)</f>
        <v>9</v>
      </c>
      <c r="AA1293" s="30" t="n">
        <f aca="false">L1293+M1293</f>
        <v>68</v>
      </c>
      <c r="AB1293" s="30" t="n">
        <f aca="false">IFERROR(ROUND(Q1293/AA1293,2),0)</f>
        <v>240.39</v>
      </c>
      <c r="AC1293" s="30" t="str">
        <f aca="false">IF(AND(K1293="Critical",N1293="No"),"URGENT - No Bed","Normal")</f>
        <v>Normal</v>
      </c>
      <c r="AD1293" s="34" t="n">
        <f aca="false">INDEX(Lookup_Tables!$B$3:$B$12,MATCH(H1293,Lookup_Tables!$A$3:$A$12,0))</f>
        <v>3000000</v>
      </c>
      <c r="AE1293" s="30" t="str">
        <f aca="false">INDEX(Lookup_Tables!$C$3:$C$12,MATCH(H1293,Lookup_Tables!$A$3:$A$12,0))</f>
        <v>Dr. Pooja Iyer</v>
      </c>
      <c r="AF1293" s="30" t="str">
        <f aca="false">IFERROR(INDEX(Lookup_Tables!$F$16:$F$45,MATCH(I1293,Lookup_Tables!$E$16:$E$45,0)),"N/A")</f>
        <v>EMP212</v>
      </c>
      <c r="AG1293" s="30" t="n">
        <f aca="false">_xlfn.IFS(R1293="Recovered",4,R1293="Referred",3,R1293="Admitted",2,R1293="Deceased",1,TRUE(),0)</f>
        <v>2</v>
      </c>
      <c r="AH1293" s="30" t="str">
        <f aca="false">IF(T1293&gt;=4,"Satisfied",IF(T1293&gt;=3,"Neutral","Needs Improvement"))</f>
        <v>Satisfied</v>
      </c>
    </row>
    <row r="1294" customFormat="false" ht="15" hidden="false" customHeight="false" outlineLevel="0" collapsed="false">
      <c r="A1294" s="27" t="s">
        <v>6378</v>
      </c>
      <c r="B1294" s="27" t="s">
        <v>1490</v>
      </c>
      <c r="C1294" s="27" t="n">
        <v>63</v>
      </c>
      <c r="D1294" s="27" t="s">
        <v>121</v>
      </c>
      <c r="E1294" s="28" t="n">
        <v>45349</v>
      </c>
      <c r="F1294" s="27" t="s">
        <v>2607</v>
      </c>
      <c r="G1294" s="28" t="n">
        <v>45350</v>
      </c>
      <c r="H1294" s="27" t="s">
        <v>146</v>
      </c>
      <c r="I1294" s="27" t="s">
        <v>176</v>
      </c>
      <c r="J1294" s="27" t="s">
        <v>244</v>
      </c>
      <c r="K1294" s="27" t="s">
        <v>138</v>
      </c>
      <c r="L1294" s="27" t="n">
        <v>20</v>
      </c>
      <c r="M1294" s="27" t="n">
        <v>32</v>
      </c>
      <c r="N1294" s="27" t="s">
        <v>127</v>
      </c>
      <c r="O1294" s="27" t="s">
        <v>139</v>
      </c>
      <c r="P1294" s="27" t="s">
        <v>129</v>
      </c>
      <c r="Q1294" s="29" t="n">
        <v>2292.46</v>
      </c>
      <c r="R1294" s="27" t="s">
        <v>130</v>
      </c>
      <c r="S1294" s="27" t="s">
        <v>131</v>
      </c>
      <c r="T1294" s="27" t="n">
        <v>3</v>
      </c>
      <c r="U1294" s="27" t="n">
        <f aca="false">YEAR(E1294)</f>
        <v>2024</v>
      </c>
      <c r="V1294" s="27" t="str">
        <f aca="false">TEXT(E1294,"MMM-YYYY")</f>
        <v>Feb-2024</v>
      </c>
      <c r="W1294" s="27" t="n">
        <f aca="false">MONTH(E1294)</f>
        <v>2</v>
      </c>
      <c r="X1294" s="27" t="str">
        <f aca="false">TEXT(WEEKDAY(E1294,2),"0")&amp;" - "&amp;TEXT(E1294,"dddd")</f>
        <v>2 - Tuesday</v>
      </c>
      <c r="Y1294" s="27" t="str">
        <f aca="false">_xlfn.IFS(C1294&lt;18,"Child (0-17)",C1294&lt;40,"Young Adult (18-39)",C1294&lt;60,"Adult (40-59)",TRUE(),"Senior (60+)")</f>
        <v>Senior (60+)</v>
      </c>
      <c r="Z1294" s="27" t="n">
        <f aca="false">ROUND(G1294-E1294,0)</f>
        <v>1</v>
      </c>
      <c r="AA1294" s="27" t="n">
        <f aca="false">L1294+M1294</f>
        <v>52</v>
      </c>
      <c r="AB1294" s="27" t="n">
        <f aca="false">IFERROR(ROUND(Q1294/AA1294,2),0)</f>
        <v>44.09</v>
      </c>
      <c r="AC1294" s="27" t="str">
        <f aca="false">IF(AND(K1294="Critical",N1294="No"),"URGENT - No Bed","Normal")</f>
        <v>Normal</v>
      </c>
      <c r="AD1294" s="33" t="n">
        <f aca="false">INDEX(Lookup_Tables!$B$3:$B$12,MATCH(H1294,Lookup_Tables!$A$3:$A$12,0))</f>
        <v>2700000</v>
      </c>
      <c r="AE1294" s="27" t="str">
        <f aca="false">INDEX(Lookup_Tables!$C$3:$C$12,MATCH(H1294,Lookup_Tables!$A$3:$A$12,0))</f>
        <v>Dr. Vikram Singh</v>
      </c>
      <c r="AF1294" s="27" t="str">
        <f aca="false">IFERROR(INDEX(Lookup_Tables!$F$16:$F$45,MATCH(I1294,Lookup_Tables!$E$16:$E$45,0)),"N/A")</f>
        <v>EMP227</v>
      </c>
      <c r="AG1294" s="27" t="n">
        <f aca="false">_xlfn.IFS(R1294="Recovered",4,R1294="Referred",3,R1294="Admitted",2,R1294="Deceased",1,TRUE(),0)</f>
        <v>4</v>
      </c>
      <c r="AH1294" s="27" t="str">
        <f aca="false">IF(T1294&gt;=4,"Satisfied",IF(T1294&gt;=3,"Neutral","Needs Improvement"))</f>
        <v>Neutral</v>
      </c>
    </row>
    <row r="1295" customFormat="false" ht="15" hidden="false" customHeight="false" outlineLevel="0" collapsed="false">
      <c r="A1295" s="30" t="s">
        <v>7207</v>
      </c>
      <c r="B1295" s="30" t="s">
        <v>7208</v>
      </c>
      <c r="C1295" s="30" t="n">
        <v>15</v>
      </c>
      <c r="D1295" s="30" t="s">
        <v>181</v>
      </c>
      <c r="E1295" s="31" t="n">
        <v>45605</v>
      </c>
      <c r="F1295" s="30" t="s">
        <v>1020</v>
      </c>
      <c r="G1295" s="31" t="n">
        <v>45606</v>
      </c>
      <c r="H1295" s="30" t="s">
        <v>236</v>
      </c>
      <c r="I1295" s="30" t="s">
        <v>266</v>
      </c>
      <c r="J1295" s="30" t="s">
        <v>455</v>
      </c>
      <c r="K1295" s="30" t="s">
        <v>156</v>
      </c>
      <c r="L1295" s="30" t="n">
        <v>29</v>
      </c>
      <c r="M1295" s="30" t="n">
        <v>38</v>
      </c>
      <c r="N1295" s="30" t="s">
        <v>127</v>
      </c>
      <c r="O1295" s="30" t="s">
        <v>128</v>
      </c>
      <c r="P1295" s="30" t="s">
        <v>129</v>
      </c>
      <c r="Q1295" s="32" t="n">
        <v>2930.36</v>
      </c>
      <c r="R1295" s="30" t="s">
        <v>172</v>
      </c>
      <c r="S1295" s="30" t="s">
        <v>192</v>
      </c>
      <c r="T1295" s="30" t="n">
        <v>3</v>
      </c>
      <c r="U1295" s="30" t="n">
        <f aca="false">YEAR(E1295)</f>
        <v>2024</v>
      </c>
      <c r="V1295" s="30" t="str">
        <f aca="false">TEXT(E1295,"MMM-YYYY")</f>
        <v>Nov-2024</v>
      </c>
      <c r="W1295" s="30" t="n">
        <f aca="false">MONTH(E1295)</f>
        <v>11</v>
      </c>
      <c r="X1295" s="30" t="str">
        <f aca="false">TEXT(WEEKDAY(E1295,2),"0")&amp;" - "&amp;TEXT(E1295,"dddd")</f>
        <v>6 - Saturday</v>
      </c>
      <c r="Y1295" s="30" t="str">
        <f aca="false">_xlfn.IFS(C1295&lt;18,"Child (0-17)",C1295&lt;40,"Young Adult (18-39)",C1295&lt;60,"Adult (40-59)",TRUE(),"Senior (60+)")</f>
        <v>Child (0-17)</v>
      </c>
      <c r="Z1295" s="30" t="n">
        <f aca="false">ROUND(G1295-E1295,0)</f>
        <v>1</v>
      </c>
      <c r="AA1295" s="30" t="n">
        <f aca="false">L1295+M1295</f>
        <v>67</v>
      </c>
      <c r="AB1295" s="30" t="n">
        <f aca="false">IFERROR(ROUND(Q1295/AA1295,2),0)</f>
        <v>43.74</v>
      </c>
      <c r="AC1295" s="30" t="str">
        <f aca="false">IF(AND(K1295="Critical",N1295="No"),"URGENT - No Bed","Normal")</f>
        <v>Normal</v>
      </c>
      <c r="AD1295" s="34" t="n">
        <f aca="false">INDEX(Lookup_Tables!$B$3:$B$12,MATCH(H1295,Lookup_Tables!$A$3:$A$12,0))</f>
        <v>3900000</v>
      </c>
      <c r="AE1295" s="30" t="str">
        <f aca="false">INDEX(Lookup_Tables!$C$3:$C$12,MATCH(H1295,Lookup_Tables!$A$3:$A$12,0))</f>
        <v>Dr. Rina Mehta</v>
      </c>
      <c r="AF1295" s="30" t="str">
        <f aca="false">IFERROR(INDEX(Lookup_Tables!$F$16:$F$45,MATCH(I1295,Lookup_Tables!$E$16:$E$45,0)),"N/A")</f>
        <v>EMP217</v>
      </c>
      <c r="AG1295" s="30" t="n">
        <f aca="false">_xlfn.IFS(R1295="Recovered",4,R1295="Referred",3,R1295="Admitted",2,R1295="Deceased",1,TRUE(),0)</f>
        <v>2</v>
      </c>
      <c r="AH1295" s="30" t="str">
        <f aca="false">IF(T1295&gt;=4,"Satisfied",IF(T1295&gt;=3,"Neutral","Needs Improvement"))</f>
        <v>Neutral</v>
      </c>
    </row>
    <row r="1296" customFormat="false" ht="15" hidden="false" customHeight="false" outlineLevel="0" collapsed="false">
      <c r="A1296" s="27" t="s">
        <v>1296</v>
      </c>
      <c r="B1296" s="27" t="s">
        <v>834</v>
      </c>
      <c r="C1296" s="27" t="n">
        <v>25</v>
      </c>
      <c r="D1296" s="27" t="s">
        <v>121</v>
      </c>
      <c r="E1296" s="28" t="n">
        <v>45405</v>
      </c>
      <c r="F1296" s="27" t="s">
        <v>205</v>
      </c>
      <c r="G1296" s="28" t="n">
        <v>45406</v>
      </c>
      <c r="H1296" s="27" t="s">
        <v>217</v>
      </c>
      <c r="I1296" s="27" t="s">
        <v>282</v>
      </c>
      <c r="J1296" s="27" t="s">
        <v>283</v>
      </c>
      <c r="K1296" s="27" t="s">
        <v>138</v>
      </c>
      <c r="L1296" s="27" t="n">
        <v>75</v>
      </c>
      <c r="M1296" s="27" t="n">
        <v>37</v>
      </c>
      <c r="N1296" s="27" t="s">
        <v>127</v>
      </c>
      <c r="O1296" s="27" t="s">
        <v>139</v>
      </c>
      <c r="P1296" s="27" t="s">
        <v>150</v>
      </c>
      <c r="Q1296" s="29" t="n">
        <v>2503.13</v>
      </c>
      <c r="R1296" s="27" t="s">
        <v>130</v>
      </c>
      <c r="S1296" s="27" t="s">
        <v>192</v>
      </c>
      <c r="T1296" s="27" t="n">
        <v>4</v>
      </c>
      <c r="U1296" s="27" t="n">
        <f aca="false">YEAR(E1296)</f>
        <v>2024</v>
      </c>
      <c r="V1296" s="27" t="str">
        <f aca="false">TEXT(E1296,"MMM-YYYY")</f>
        <v>Apr-2024</v>
      </c>
      <c r="W1296" s="27" t="n">
        <f aca="false">MONTH(E1296)</f>
        <v>4</v>
      </c>
      <c r="X1296" s="27" t="str">
        <f aca="false">TEXT(WEEKDAY(E1296,2),"0")&amp;" - "&amp;TEXT(E1296,"dddd")</f>
        <v>2 - Tuesday</v>
      </c>
      <c r="Y1296" s="27" t="str">
        <f aca="false">_xlfn.IFS(C1296&lt;18,"Child (0-17)",C1296&lt;40,"Young Adult (18-39)",C1296&lt;60,"Adult (40-59)",TRUE(),"Senior (60+)")</f>
        <v>Young Adult (18-39)</v>
      </c>
      <c r="Z1296" s="27" t="n">
        <f aca="false">ROUND(G1296-E1296,0)</f>
        <v>1</v>
      </c>
      <c r="AA1296" s="27" t="n">
        <f aca="false">L1296+M1296</f>
        <v>112</v>
      </c>
      <c r="AB1296" s="27" t="n">
        <f aca="false">IFERROR(ROUND(Q1296/AA1296,2),0)</f>
        <v>22.35</v>
      </c>
      <c r="AC1296" s="27" t="str">
        <f aca="false">IF(AND(K1296="Critical",N1296="No"),"URGENT - No Bed","Normal")</f>
        <v>Normal</v>
      </c>
      <c r="AD1296" s="33" t="n">
        <f aca="false">INDEX(Lookup_Tables!$B$3:$B$12,MATCH(H1296,Lookup_Tables!$A$3:$A$12,0))</f>
        <v>4200000</v>
      </c>
      <c r="AE1296" s="27" t="str">
        <f aca="false">INDEX(Lookup_Tables!$C$3:$C$12,MATCH(H1296,Lookup_Tables!$A$3:$A$12,0))</f>
        <v>Dr. Anil Kapoor</v>
      </c>
      <c r="AF1296" s="27" t="str">
        <f aca="false">IFERROR(INDEX(Lookup_Tables!$F$16:$F$45,MATCH(I1296,Lookup_Tables!$E$16:$E$45,0)),"N/A")</f>
        <v>EMP200</v>
      </c>
      <c r="AG1296" s="27" t="n">
        <f aca="false">_xlfn.IFS(R1296="Recovered",4,R1296="Referred",3,R1296="Admitted",2,R1296="Deceased",1,TRUE(),0)</f>
        <v>4</v>
      </c>
      <c r="AH1296" s="27" t="str">
        <f aca="false">IF(T1296&gt;=4,"Satisfied",IF(T1296&gt;=3,"Neutral","Needs Improvement"))</f>
        <v>Satisfied</v>
      </c>
    </row>
    <row r="1297" customFormat="false" ht="15" hidden="false" customHeight="false" outlineLevel="0" collapsed="false">
      <c r="A1297" s="30" t="s">
        <v>2481</v>
      </c>
      <c r="B1297" s="30" t="s">
        <v>2312</v>
      </c>
      <c r="C1297" s="30" t="n">
        <v>66</v>
      </c>
      <c r="D1297" s="30" t="s">
        <v>181</v>
      </c>
      <c r="E1297" s="31" t="n">
        <v>45397</v>
      </c>
      <c r="F1297" s="30" t="s">
        <v>211</v>
      </c>
      <c r="G1297" s="31" t="n">
        <v>45399</v>
      </c>
      <c r="H1297" s="30" t="s">
        <v>206</v>
      </c>
      <c r="I1297" s="30" t="s">
        <v>207</v>
      </c>
      <c r="J1297" s="30" t="s">
        <v>233</v>
      </c>
      <c r="K1297" s="30" t="s">
        <v>156</v>
      </c>
      <c r="L1297" s="30" t="n">
        <v>61</v>
      </c>
      <c r="M1297" s="30" t="n">
        <v>30</v>
      </c>
      <c r="N1297" s="30" t="s">
        <v>127</v>
      </c>
      <c r="O1297" s="30" t="s">
        <v>139</v>
      </c>
      <c r="P1297" s="30" t="s">
        <v>150</v>
      </c>
      <c r="Q1297" s="32" t="n">
        <v>4082.13</v>
      </c>
      <c r="R1297" s="30" t="s">
        <v>130</v>
      </c>
      <c r="S1297" s="30" t="s">
        <v>335</v>
      </c>
      <c r="T1297" s="30" t="n">
        <v>4</v>
      </c>
      <c r="U1297" s="30" t="n">
        <f aca="false">YEAR(E1297)</f>
        <v>2024</v>
      </c>
      <c r="V1297" s="30" t="str">
        <f aca="false">TEXT(E1297,"MMM-YYYY")</f>
        <v>Apr-2024</v>
      </c>
      <c r="W1297" s="30" t="n">
        <f aca="false">MONTH(E1297)</f>
        <v>4</v>
      </c>
      <c r="X1297" s="30" t="str">
        <f aca="false">TEXT(WEEKDAY(E1297,2),"0")&amp;" - "&amp;TEXT(E1297,"dddd")</f>
        <v>1 - Monday</v>
      </c>
      <c r="Y1297" s="30" t="str">
        <f aca="false">_xlfn.IFS(C1297&lt;18,"Child (0-17)",C1297&lt;40,"Young Adult (18-39)",C1297&lt;60,"Adult (40-59)",TRUE(),"Senior (60+)")</f>
        <v>Senior (60+)</v>
      </c>
      <c r="Z1297" s="30" t="n">
        <f aca="false">ROUND(G1297-E1297,0)</f>
        <v>2</v>
      </c>
      <c r="AA1297" s="30" t="n">
        <f aca="false">L1297+M1297</f>
        <v>91</v>
      </c>
      <c r="AB1297" s="30" t="n">
        <f aca="false">IFERROR(ROUND(Q1297/AA1297,2),0)</f>
        <v>44.86</v>
      </c>
      <c r="AC1297" s="30" t="str">
        <f aca="false">IF(AND(K1297="Critical",N1297="No"),"URGENT - No Bed","Normal")</f>
        <v>Normal</v>
      </c>
      <c r="AD1297" s="34" t="n">
        <f aca="false">INDEX(Lookup_Tables!$B$3:$B$12,MATCH(H1297,Lookup_Tables!$A$3:$A$12,0))</f>
        <v>2800000</v>
      </c>
      <c r="AE1297" s="30" t="str">
        <f aca="false">INDEX(Lookup_Tables!$C$3:$C$12,MATCH(H1297,Lookup_Tables!$A$3:$A$12,0))</f>
        <v>Dr. Suresh Nair</v>
      </c>
      <c r="AF1297" s="30" t="str">
        <f aca="false">IFERROR(INDEX(Lookup_Tables!$F$16:$F$45,MATCH(I1297,Lookup_Tables!$E$16:$E$45,0)),"N/A")</f>
        <v>EMP209</v>
      </c>
      <c r="AG1297" s="30" t="n">
        <f aca="false">_xlfn.IFS(R1297="Recovered",4,R1297="Referred",3,R1297="Admitted",2,R1297="Deceased",1,TRUE(),0)</f>
        <v>4</v>
      </c>
      <c r="AH1297" s="30" t="str">
        <f aca="false">IF(T1297&gt;=4,"Satisfied",IF(T1297&gt;=3,"Neutral","Needs Improvement"))</f>
        <v>Satisfied</v>
      </c>
    </row>
    <row r="1298" customFormat="false" ht="15" hidden="false" customHeight="false" outlineLevel="0" collapsed="false">
      <c r="A1298" s="27" t="s">
        <v>5047</v>
      </c>
      <c r="B1298" s="27" t="s">
        <v>5048</v>
      </c>
      <c r="C1298" s="27" t="n">
        <v>41</v>
      </c>
      <c r="D1298" s="27" t="s">
        <v>181</v>
      </c>
      <c r="E1298" s="28" t="n">
        <v>45303</v>
      </c>
      <c r="F1298" s="27" t="s">
        <v>347</v>
      </c>
      <c r="G1298" s="28" t="n">
        <v>45303</v>
      </c>
      <c r="H1298" s="27" t="s">
        <v>168</v>
      </c>
      <c r="I1298" s="27" t="s">
        <v>169</v>
      </c>
      <c r="J1298" s="27" t="s">
        <v>170</v>
      </c>
      <c r="K1298" s="27" t="s">
        <v>138</v>
      </c>
      <c r="L1298" s="27" t="n">
        <v>25</v>
      </c>
      <c r="M1298" s="27" t="n">
        <v>20</v>
      </c>
      <c r="N1298" s="27" t="s">
        <v>127</v>
      </c>
      <c r="O1298" s="27" t="s">
        <v>128</v>
      </c>
      <c r="P1298" s="27" t="s">
        <v>150</v>
      </c>
      <c r="Q1298" s="29" t="n">
        <v>2153.26</v>
      </c>
      <c r="R1298" s="27" t="s">
        <v>172</v>
      </c>
      <c r="S1298" s="27" t="s">
        <v>178</v>
      </c>
      <c r="T1298" s="27" t="n">
        <v>3</v>
      </c>
      <c r="U1298" s="27" t="n">
        <f aca="false">YEAR(E1298)</f>
        <v>2024</v>
      </c>
      <c r="V1298" s="27" t="str">
        <f aca="false">TEXT(E1298,"MMM-YYYY")</f>
        <v>Jan-2024</v>
      </c>
      <c r="W1298" s="27" t="n">
        <f aca="false">MONTH(E1298)</f>
        <v>1</v>
      </c>
      <c r="X1298" s="27" t="str">
        <f aca="false">TEXT(WEEKDAY(E1298,2),"0")&amp;" - "&amp;TEXT(E1298,"dddd")</f>
        <v>5 - Friday</v>
      </c>
      <c r="Y1298" s="27" t="str">
        <f aca="false">_xlfn.IFS(C1298&lt;18,"Child (0-17)",C1298&lt;40,"Young Adult (18-39)",C1298&lt;60,"Adult (40-59)",TRUE(),"Senior (60+)")</f>
        <v>Adult (40-59)</v>
      </c>
      <c r="Z1298" s="27" t="n">
        <f aca="false">ROUND(G1298-E1298,0)</f>
        <v>0</v>
      </c>
      <c r="AA1298" s="27" t="n">
        <f aca="false">L1298+M1298</f>
        <v>45</v>
      </c>
      <c r="AB1298" s="27" t="n">
        <f aca="false">IFERROR(ROUND(Q1298/AA1298,2),0)</f>
        <v>47.85</v>
      </c>
      <c r="AC1298" s="27" t="str">
        <f aca="false">IF(AND(K1298="Critical",N1298="No"),"URGENT - No Bed","Normal")</f>
        <v>Normal</v>
      </c>
      <c r="AD1298" s="33" t="n">
        <f aca="false">INDEX(Lookup_Tables!$B$3:$B$12,MATCH(H1298,Lookup_Tables!$A$3:$A$12,0))</f>
        <v>4400000</v>
      </c>
      <c r="AE1298" s="27" t="str">
        <f aca="false">INDEX(Lookup_Tables!$C$3:$C$12,MATCH(H1298,Lookup_Tables!$A$3:$A$12,0))</f>
        <v>Dr. Neha Chopra</v>
      </c>
      <c r="AF1298" s="27" t="str">
        <f aca="false">IFERROR(INDEX(Lookup_Tables!$F$16:$F$45,MATCH(I1298,Lookup_Tables!$E$16:$E$45,0)),"N/A")</f>
        <v>EMP220</v>
      </c>
      <c r="AG1298" s="27" t="n">
        <f aca="false">_xlfn.IFS(R1298="Recovered",4,R1298="Referred",3,R1298="Admitted",2,R1298="Deceased",1,TRUE(),0)</f>
        <v>2</v>
      </c>
      <c r="AH1298" s="27" t="str">
        <f aca="false">IF(T1298&gt;=4,"Satisfied",IF(T1298&gt;=3,"Neutral","Needs Improvement"))</f>
        <v>Neutral</v>
      </c>
    </row>
    <row r="1299" customFormat="false" ht="15" hidden="false" customHeight="false" outlineLevel="0" collapsed="false">
      <c r="A1299" s="30" t="s">
        <v>1912</v>
      </c>
      <c r="B1299" s="30" t="s">
        <v>707</v>
      </c>
      <c r="C1299" s="30" t="n">
        <v>58</v>
      </c>
      <c r="D1299" s="30" t="s">
        <v>181</v>
      </c>
      <c r="E1299" s="31" t="n">
        <v>45569</v>
      </c>
      <c r="F1299" s="30" t="s">
        <v>1696</v>
      </c>
      <c r="G1299" s="31" t="n">
        <v>45569</v>
      </c>
      <c r="H1299" s="30" t="s">
        <v>146</v>
      </c>
      <c r="I1299" s="30" t="s">
        <v>176</v>
      </c>
      <c r="J1299" s="30" t="s">
        <v>244</v>
      </c>
      <c r="K1299" s="30" t="s">
        <v>138</v>
      </c>
      <c r="L1299" s="30" t="n">
        <v>51</v>
      </c>
      <c r="M1299" s="30" t="n">
        <v>21</v>
      </c>
      <c r="N1299" s="30" t="s">
        <v>127</v>
      </c>
      <c r="O1299" s="30" t="s">
        <v>149</v>
      </c>
      <c r="P1299" s="30" t="s">
        <v>140</v>
      </c>
      <c r="Q1299" s="32" t="n">
        <v>1330.04</v>
      </c>
      <c r="R1299" s="30" t="s">
        <v>130</v>
      </c>
      <c r="S1299" s="30" t="s">
        <v>151</v>
      </c>
      <c r="T1299" s="30" t="n">
        <v>2</v>
      </c>
      <c r="U1299" s="30" t="n">
        <f aca="false">YEAR(E1299)</f>
        <v>2024</v>
      </c>
      <c r="V1299" s="30" t="str">
        <f aca="false">TEXT(E1299,"MMM-YYYY")</f>
        <v>Oct-2024</v>
      </c>
      <c r="W1299" s="30" t="n">
        <f aca="false">MONTH(E1299)</f>
        <v>10</v>
      </c>
      <c r="X1299" s="30" t="str">
        <f aca="false">TEXT(WEEKDAY(E1299,2),"0")&amp;" - "&amp;TEXT(E1299,"dddd")</f>
        <v>5 - Friday</v>
      </c>
      <c r="Y1299" s="30" t="str">
        <f aca="false">_xlfn.IFS(C1299&lt;18,"Child (0-17)",C1299&lt;40,"Young Adult (18-39)",C1299&lt;60,"Adult (40-59)",TRUE(),"Senior (60+)")</f>
        <v>Adult (40-59)</v>
      </c>
      <c r="Z1299" s="30" t="n">
        <f aca="false">ROUND(G1299-E1299,0)</f>
        <v>0</v>
      </c>
      <c r="AA1299" s="30" t="n">
        <f aca="false">L1299+M1299</f>
        <v>72</v>
      </c>
      <c r="AB1299" s="30" t="n">
        <f aca="false">IFERROR(ROUND(Q1299/AA1299,2),0)</f>
        <v>18.47</v>
      </c>
      <c r="AC1299" s="30" t="str">
        <f aca="false">IF(AND(K1299="Critical",N1299="No"),"URGENT - No Bed","Normal")</f>
        <v>Normal</v>
      </c>
      <c r="AD1299" s="34" t="n">
        <f aca="false">INDEX(Lookup_Tables!$B$3:$B$12,MATCH(H1299,Lookup_Tables!$A$3:$A$12,0))</f>
        <v>2700000</v>
      </c>
      <c r="AE1299" s="30" t="str">
        <f aca="false">INDEX(Lookup_Tables!$C$3:$C$12,MATCH(H1299,Lookup_Tables!$A$3:$A$12,0))</f>
        <v>Dr. Vikram Singh</v>
      </c>
      <c r="AF1299" s="30" t="str">
        <f aca="false">IFERROR(INDEX(Lookup_Tables!$F$16:$F$45,MATCH(I1299,Lookup_Tables!$E$16:$E$45,0)),"N/A")</f>
        <v>EMP227</v>
      </c>
      <c r="AG1299" s="30" t="n">
        <f aca="false">_xlfn.IFS(R1299="Recovered",4,R1299="Referred",3,R1299="Admitted",2,R1299="Deceased",1,TRUE(),0)</f>
        <v>4</v>
      </c>
      <c r="AH1299" s="30" t="str">
        <f aca="false">IF(T1299&gt;=4,"Satisfied",IF(T1299&gt;=3,"Neutral","Needs Improvement"))</f>
        <v>Needs Improvement</v>
      </c>
    </row>
    <row r="1300" customFormat="false" ht="15" hidden="false" customHeight="false" outlineLevel="0" collapsed="false">
      <c r="A1300" s="27" t="s">
        <v>874</v>
      </c>
      <c r="B1300" s="27" t="s">
        <v>875</v>
      </c>
      <c r="C1300" s="27" t="n">
        <v>29</v>
      </c>
      <c r="D1300" s="27" t="s">
        <v>181</v>
      </c>
      <c r="E1300" s="28" t="n">
        <v>45322</v>
      </c>
      <c r="F1300" s="27" t="s">
        <v>876</v>
      </c>
      <c r="G1300" s="28" t="n">
        <v>45328</v>
      </c>
      <c r="H1300" s="27" t="s">
        <v>183</v>
      </c>
      <c r="I1300" s="27" t="s">
        <v>430</v>
      </c>
      <c r="J1300" s="27" t="s">
        <v>213</v>
      </c>
      <c r="K1300" s="27" t="s">
        <v>202</v>
      </c>
      <c r="L1300" s="27" t="n">
        <v>7</v>
      </c>
      <c r="M1300" s="27" t="n">
        <v>163</v>
      </c>
      <c r="N1300" s="27" t="s">
        <v>186</v>
      </c>
      <c r="O1300" s="27" t="s">
        <v>171</v>
      </c>
      <c r="P1300" s="27" t="s">
        <v>150</v>
      </c>
      <c r="Q1300" s="29" t="n">
        <v>18335.29</v>
      </c>
      <c r="R1300" s="27" t="s">
        <v>130</v>
      </c>
      <c r="S1300" s="27" t="s">
        <v>178</v>
      </c>
      <c r="T1300" s="27" t="n">
        <v>4</v>
      </c>
      <c r="U1300" s="27" t="n">
        <f aca="false">YEAR(E1300)</f>
        <v>2024</v>
      </c>
      <c r="V1300" s="27" t="str">
        <f aca="false">TEXT(E1300,"MMM-YYYY")</f>
        <v>Jan-2024</v>
      </c>
      <c r="W1300" s="27" t="n">
        <f aca="false">MONTH(E1300)</f>
        <v>1</v>
      </c>
      <c r="X1300" s="27" t="str">
        <f aca="false">TEXT(WEEKDAY(E1300,2),"0")&amp;" - "&amp;TEXT(E1300,"dddd")</f>
        <v>3 - Wednesday</v>
      </c>
      <c r="Y1300" s="27" t="str">
        <f aca="false">_xlfn.IFS(C1300&lt;18,"Child (0-17)",C1300&lt;40,"Young Adult (18-39)",C1300&lt;60,"Adult (40-59)",TRUE(),"Senior (60+)")</f>
        <v>Young Adult (18-39)</v>
      </c>
      <c r="Z1300" s="27" t="n">
        <f aca="false">ROUND(G1300-E1300,0)</f>
        <v>6</v>
      </c>
      <c r="AA1300" s="27" t="n">
        <f aca="false">L1300+M1300</f>
        <v>170</v>
      </c>
      <c r="AB1300" s="27" t="n">
        <f aca="false">IFERROR(ROUND(Q1300/AA1300,2),0)</f>
        <v>107.85</v>
      </c>
      <c r="AC1300" s="27" t="str">
        <f aca="false">IF(AND(K1300="Critical",N1300="No"),"URGENT - No Bed","Normal")</f>
        <v>Normal</v>
      </c>
      <c r="AD1300" s="33" t="n">
        <f aca="false">INDEX(Lookup_Tables!$B$3:$B$12,MATCH(H1300,Lookup_Tables!$A$3:$A$12,0))</f>
        <v>3100000</v>
      </c>
      <c r="AE1300" s="27" t="str">
        <f aca="false">INDEX(Lookup_Tables!$C$3:$C$12,MATCH(H1300,Lookup_Tables!$A$3:$A$12,0))</f>
        <v>Dr. Kavita Rao</v>
      </c>
      <c r="AF1300" s="27" t="str">
        <f aca="false">IFERROR(INDEX(Lookup_Tables!$F$16:$F$45,MATCH(I1300,Lookup_Tables!$E$16:$E$45,0)),"N/A")</f>
        <v>EMP224</v>
      </c>
      <c r="AG1300" s="27" t="n">
        <f aca="false">_xlfn.IFS(R1300="Recovered",4,R1300="Referred",3,R1300="Admitted",2,R1300="Deceased",1,TRUE(),0)</f>
        <v>4</v>
      </c>
      <c r="AH1300" s="27" t="str">
        <f aca="false">IF(T1300&gt;=4,"Satisfied",IF(T1300&gt;=3,"Neutral","Needs Improvement"))</f>
        <v>Satisfied</v>
      </c>
    </row>
    <row r="1301" customFormat="false" ht="15" hidden="false" customHeight="false" outlineLevel="0" collapsed="false">
      <c r="A1301" s="30" t="s">
        <v>6374</v>
      </c>
      <c r="B1301" s="30" t="s">
        <v>3974</v>
      </c>
      <c r="C1301" s="30" t="n">
        <v>66</v>
      </c>
      <c r="D1301" s="30" t="s">
        <v>181</v>
      </c>
      <c r="E1301" s="31" t="n">
        <v>45375</v>
      </c>
      <c r="F1301" s="30" t="s">
        <v>1593</v>
      </c>
      <c r="G1301" s="31" t="n">
        <v>45380</v>
      </c>
      <c r="H1301" s="30" t="s">
        <v>242</v>
      </c>
      <c r="I1301" s="30" t="s">
        <v>315</v>
      </c>
      <c r="J1301" s="30" t="s">
        <v>401</v>
      </c>
      <c r="K1301" s="30" t="s">
        <v>126</v>
      </c>
      <c r="L1301" s="30" t="n">
        <v>5</v>
      </c>
      <c r="M1301" s="30" t="n">
        <v>148</v>
      </c>
      <c r="N1301" s="30" t="s">
        <v>186</v>
      </c>
      <c r="O1301" s="30" t="s">
        <v>139</v>
      </c>
      <c r="P1301" s="30" t="s">
        <v>140</v>
      </c>
      <c r="Q1301" s="32" t="n">
        <v>7964.9</v>
      </c>
      <c r="R1301" s="30" t="s">
        <v>268</v>
      </c>
      <c r="S1301" s="30" t="s">
        <v>223</v>
      </c>
      <c r="T1301" s="30" t="n">
        <v>3</v>
      </c>
      <c r="U1301" s="30" t="n">
        <f aca="false">YEAR(E1301)</f>
        <v>2024</v>
      </c>
      <c r="V1301" s="30" t="str">
        <f aca="false">TEXT(E1301,"MMM-YYYY")</f>
        <v>Mar-2024</v>
      </c>
      <c r="W1301" s="30" t="n">
        <f aca="false">MONTH(E1301)</f>
        <v>3</v>
      </c>
      <c r="X1301" s="30" t="str">
        <f aca="false">TEXT(WEEKDAY(E1301,2),"0")&amp;" - "&amp;TEXT(E1301,"dddd")</f>
        <v>7 - Sunday</v>
      </c>
      <c r="Y1301" s="30" t="str">
        <f aca="false">_xlfn.IFS(C1301&lt;18,"Child (0-17)",C1301&lt;40,"Young Adult (18-39)",C1301&lt;60,"Adult (40-59)",TRUE(),"Senior (60+)")</f>
        <v>Senior (60+)</v>
      </c>
      <c r="Z1301" s="30" t="n">
        <f aca="false">ROUND(G1301-E1301,0)</f>
        <v>5</v>
      </c>
      <c r="AA1301" s="30" t="n">
        <f aca="false">L1301+M1301</f>
        <v>153</v>
      </c>
      <c r="AB1301" s="30" t="n">
        <f aca="false">IFERROR(ROUND(Q1301/AA1301,2),0)</f>
        <v>52.06</v>
      </c>
      <c r="AC1301" s="30" t="str">
        <f aca="false">IF(AND(K1301="Critical",N1301="No"),"URGENT - No Bed","Normal")</f>
        <v>Normal</v>
      </c>
      <c r="AD1301" s="34" t="n">
        <f aca="false">INDEX(Lookup_Tables!$B$3:$B$12,MATCH(H1301,Lookup_Tables!$A$3:$A$12,0))</f>
        <v>3000000</v>
      </c>
      <c r="AE1301" s="30" t="str">
        <f aca="false">INDEX(Lookup_Tables!$C$3:$C$12,MATCH(H1301,Lookup_Tables!$A$3:$A$12,0))</f>
        <v>Dr. Pooja Iyer</v>
      </c>
      <c r="AF1301" s="30" t="str">
        <f aca="false">IFERROR(INDEX(Lookup_Tables!$F$16:$F$45,MATCH(I1301,Lookup_Tables!$E$16:$E$45,0)),"N/A")</f>
        <v>EMP213</v>
      </c>
      <c r="AG1301" s="30" t="n">
        <f aca="false">_xlfn.IFS(R1301="Recovered",4,R1301="Referred",3,R1301="Admitted",2,R1301="Deceased",1,TRUE(),0)</f>
        <v>3</v>
      </c>
      <c r="AH1301" s="30" t="str">
        <f aca="false">IF(T1301&gt;=4,"Satisfied",IF(T1301&gt;=3,"Neutral","Needs Improvement"))</f>
        <v>Neutral</v>
      </c>
    </row>
    <row r="1302" customFormat="false" ht="15" hidden="false" customHeight="false" outlineLevel="0" collapsed="false">
      <c r="A1302" s="27" t="s">
        <v>3803</v>
      </c>
      <c r="B1302" s="27" t="s">
        <v>3804</v>
      </c>
      <c r="C1302" s="27" t="n">
        <v>4</v>
      </c>
      <c r="D1302" s="27" t="s">
        <v>181</v>
      </c>
      <c r="E1302" s="28" t="n">
        <v>45588</v>
      </c>
      <c r="F1302" s="27" t="s">
        <v>494</v>
      </c>
      <c r="G1302" s="28" t="n">
        <v>45592</v>
      </c>
      <c r="H1302" s="27" t="s">
        <v>135</v>
      </c>
      <c r="I1302" s="27" t="s">
        <v>251</v>
      </c>
      <c r="J1302" s="27" t="s">
        <v>137</v>
      </c>
      <c r="K1302" s="27" t="s">
        <v>126</v>
      </c>
      <c r="L1302" s="27" t="n">
        <v>43</v>
      </c>
      <c r="M1302" s="27" t="n">
        <v>123</v>
      </c>
      <c r="N1302" s="27" t="s">
        <v>186</v>
      </c>
      <c r="O1302" s="27" t="s">
        <v>128</v>
      </c>
      <c r="P1302" s="27" t="s">
        <v>140</v>
      </c>
      <c r="Q1302" s="29" t="n">
        <v>7830.45</v>
      </c>
      <c r="R1302" s="27" t="s">
        <v>130</v>
      </c>
      <c r="S1302" s="27" t="s">
        <v>178</v>
      </c>
      <c r="T1302" s="27" t="n">
        <v>5</v>
      </c>
      <c r="U1302" s="27" t="n">
        <f aca="false">YEAR(E1302)</f>
        <v>2024</v>
      </c>
      <c r="V1302" s="27" t="str">
        <f aca="false">TEXT(E1302,"MMM-YYYY")</f>
        <v>Oct-2024</v>
      </c>
      <c r="W1302" s="27" t="n">
        <f aca="false">MONTH(E1302)</f>
        <v>10</v>
      </c>
      <c r="X1302" s="27" t="str">
        <f aca="false">TEXT(WEEKDAY(E1302,2),"0")&amp;" - "&amp;TEXT(E1302,"dddd")</f>
        <v>3 - Wednesday</v>
      </c>
      <c r="Y1302" s="27" t="str">
        <f aca="false">_xlfn.IFS(C1302&lt;18,"Child (0-17)",C1302&lt;40,"Young Adult (18-39)",C1302&lt;60,"Adult (40-59)",TRUE(),"Senior (60+)")</f>
        <v>Child (0-17)</v>
      </c>
      <c r="Z1302" s="27" t="n">
        <f aca="false">ROUND(G1302-E1302,0)</f>
        <v>4</v>
      </c>
      <c r="AA1302" s="27" t="n">
        <f aca="false">L1302+M1302</f>
        <v>166</v>
      </c>
      <c r="AB1302" s="27" t="n">
        <f aca="false">IFERROR(ROUND(Q1302/AA1302,2),0)</f>
        <v>47.17</v>
      </c>
      <c r="AC1302" s="27" t="str">
        <f aca="false">IF(AND(K1302="Critical",N1302="No"),"URGENT - No Bed","Normal")</f>
        <v>Normal</v>
      </c>
      <c r="AD1302" s="33" t="n">
        <f aca="false">INDEX(Lookup_Tables!$B$3:$B$12,MATCH(H1302,Lookup_Tables!$A$3:$A$12,0))</f>
        <v>4600000</v>
      </c>
      <c r="AE1302" s="27" t="str">
        <f aca="false">INDEX(Lookup_Tables!$C$3:$C$12,MATCH(H1302,Lookup_Tables!$A$3:$A$12,0))</f>
        <v>Dr. Farhan Khan</v>
      </c>
      <c r="AF1302" s="27" t="str">
        <f aca="false">IFERROR(INDEX(Lookup_Tables!$F$16:$F$45,MATCH(I1302,Lookup_Tables!$E$16:$E$45,0)),"N/A")</f>
        <v>EMP207</v>
      </c>
      <c r="AG1302" s="27" t="n">
        <f aca="false">_xlfn.IFS(R1302="Recovered",4,R1302="Referred",3,R1302="Admitted",2,R1302="Deceased",1,TRUE(),0)</f>
        <v>4</v>
      </c>
      <c r="AH1302" s="27" t="str">
        <f aca="false">IF(T1302&gt;=4,"Satisfied",IF(T1302&gt;=3,"Neutral","Needs Improvement"))</f>
        <v>Satisfied</v>
      </c>
    </row>
    <row r="1303" customFormat="false" ht="15" hidden="false" customHeight="false" outlineLevel="0" collapsed="false">
      <c r="A1303" s="30" t="s">
        <v>3994</v>
      </c>
      <c r="B1303" s="30" t="s">
        <v>1042</v>
      </c>
      <c r="C1303" s="30" t="n">
        <v>29</v>
      </c>
      <c r="D1303" s="30" t="s">
        <v>181</v>
      </c>
      <c r="E1303" s="31" t="n">
        <v>45593</v>
      </c>
      <c r="F1303" s="30" t="s">
        <v>1389</v>
      </c>
      <c r="G1303" s="31" t="n">
        <v>45593</v>
      </c>
      <c r="H1303" s="30" t="s">
        <v>161</v>
      </c>
      <c r="I1303" s="30" t="s">
        <v>320</v>
      </c>
      <c r="J1303" s="30" t="s">
        <v>648</v>
      </c>
      <c r="K1303" s="30" t="s">
        <v>138</v>
      </c>
      <c r="L1303" s="30" t="n">
        <v>54</v>
      </c>
      <c r="M1303" s="30" t="n">
        <v>35</v>
      </c>
      <c r="N1303" s="30" t="s">
        <v>186</v>
      </c>
      <c r="O1303" s="30" t="s">
        <v>128</v>
      </c>
      <c r="P1303" s="30" t="s">
        <v>129</v>
      </c>
      <c r="Q1303" s="32" t="n">
        <v>1508.8</v>
      </c>
      <c r="R1303" s="30" t="s">
        <v>268</v>
      </c>
      <c r="S1303" s="30" t="s">
        <v>164</v>
      </c>
      <c r="T1303" s="30" t="n">
        <v>2</v>
      </c>
      <c r="U1303" s="30" t="n">
        <f aca="false">YEAR(E1303)</f>
        <v>2024</v>
      </c>
      <c r="V1303" s="30" t="str">
        <f aca="false">TEXT(E1303,"MMM-YYYY")</f>
        <v>Oct-2024</v>
      </c>
      <c r="W1303" s="30" t="n">
        <f aca="false">MONTH(E1303)</f>
        <v>10</v>
      </c>
      <c r="X1303" s="30" t="str">
        <f aca="false">TEXT(WEEKDAY(E1303,2),"0")&amp;" - "&amp;TEXT(E1303,"dddd")</f>
        <v>1 - Monday</v>
      </c>
      <c r="Y1303" s="30" t="str">
        <f aca="false">_xlfn.IFS(C1303&lt;18,"Child (0-17)",C1303&lt;40,"Young Adult (18-39)",C1303&lt;60,"Adult (40-59)",TRUE(),"Senior (60+)")</f>
        <v>Young Adult (18-39)</v>
      </c>
      <c r="Z1303" s="30" t="n">
        <f aca="false">ROUND(G1303-E1303,0)</f>
        <v>0</v>
      </c>
      <c r="AA1303" s="30" t="n">
        <f aca="false">L1303+M1303</f>
        <v>89</v>
      </c>
      <c r="AB1303" s="30" t="n">
        <f aca="false">IFERROR(ROUND(Q1303/AA1303,2),0)</f>
        <v>16.95</v>
      </c>
      <c r="AC1303" s="30" t="str">
        <f aca="false">IF(AND(K1303="Critical",N1303="No"),"URGENT - No Bed","Normal")</f>
        <v>Normal</v>
      </c>
      <c r="AD1303" s="34" t="n">
        <f aca="false">INDEX(Lookup_Tables!$B$3:$B$12,MATCH(H1303,Lookup_Tables!$A$3:$A$12,0))</f>
        <v>3600000</v>
      </c>
      <c r="AE1303" s="30" t="str">
        <f aca="false">INDEX(Lookup_Tables!$C$3:$C$12,MATCH(H1303,Lookup_Tables!$A$3:$A$12,0))</f>
        <v>Dr. Sameer Joshi</v>
      </c>
      <c r="AF1303" s="30" t="str">
        <f aca="false">IFERROR(INDEX(Lookup_Tables!$F$16:$F$45,MATCH(I1303,Lookup_Tables!$E$16:$E$45,0)),"N/A")</f>
        <v>EMP223</v>
      </c>
      <c r="AG1303" s="30" t="n">
        <f aca="false">_xlfn.IFS(R1303="Recovered",4,R1303="Referred",3,R1303="Admitted",2,R1303="Deceased",1,TRUE(),0)</f>
        <v>3</v>
      </c>
      <c r="AH1303" s="30" t="str">
        <f aca="false">IF(T1303&gt;=4,"Satisfied",IF(T1303&gt;=3,"Neutral","Needs Improvement"))</f>
        <v>Needs Improvement</v>
      </c>
    </row>
    <row r="1304" customFormat="false" ht="15" hidden="false" customHeight="false" outlineLevel="0" collapsed="false">
      <c r="A1304" s="27" t="s">
        <v>3106</v>
      </c>
      <c r="B1304" s="27" t="s">
        <v>143</v>
      </c>
      <c r="C1304" s="27" t="n">
        <v>29</v>
      </c>
      <c r="D1304" s="27" t="s">
        <v>181</v>
      </c>
      <c r="E1304" s="28" t="n">
        <v>45520</v>
      </c>
      <c r="F1304" s="27" t="s">
        <v>490</v>
      </c>
      <c r="G1304" s="28" t="n">
        <v>45521</v>
      </c>
      <c r="H1304" s="27" t="s">
        <v>183</v>
      </c>
      <c r="I1304" s="27" t="s">
        <v>184</v>
      </c>
      <c r="J1304" s="27" t="s">
        <v>185</v>
      </c>
      <c r="K1304" s="27" t="s">
        <v>138</v>
      </c>
      <c r="L1304" s="27" t="n">
        <v>36</v>
      </c>
      <c r="M1304" s="27" t="n">
        <v>45</v>
      </c>
      <c r="N1304" s="27" t="s">
        <v>127</v>
      </c>
      <c r="O1304" s="27" t="s">
        <v>149</v>
      </c>
      <c r="P1304" s="27" t="s">
        <v>129</v>
      </c>
      <c r="Q1304" s="29" t="n">
        <v>1612</v>
      </c>
      <c r="R1304" s="27" t="s">
        <v>130</v>
      </c>
      <c r="S1304" s="27" t="s">
        <v>157</v>
      </c>
      <c r="T1304" s="27" t="n">
        <v>4</v>
      </c>
      <c r="U1304" s="27" t="n">
        <f aca="false">YEAR(E1304)</f>
        <v>2024</v>
      </c>
      <c r="V1304" s="27" t="str">
        <f aca="false">TEXT(E1304,"MMM-YYYY")</f>
        <v>Aug-2024</v>
      </c>
      <c r="W1304" s="27" t="n">
        <f aca="false">MONTH(E1304)</f>
        <v>8</v>
      </c>
      <c r="X1304" s="27" t="str">
        <f aca="false">TEXT(WEEKDAY(E1304,2),"0")&amp;" - "&amp;TEXT(E1304,"dddd")</f>
        <v>5 - Friday</v>
      </c>
      <c r="Y1304" s="27" t="str">
        <f aca="false">_xlfn.IFS(C1304&lt;18,"Child (0-17)",C1304&lt;40,"Young Adult (18-39)",C1304&lt;60,"Adult (40-59)",TRUE(),"Senior (60+)")</f>
        <v>Young Adult (18-39)</v>
      </c>
      <c r="Z1304" s="27" t="n">
        <f aca="false">ROUND(G1304-E1304,0)</f>
        <v>1</v>
      </c>
      <c r="AA1304" s="27" t="n">
        <f aca="false">L1304+M1304</f>
        <v>81</v>
      </c>
      <c r="AB1304" s="27" t="n">
        <f aca="false">IFERROR(ROUND(Q1304/AA1304,2),0)</f>
        <v>19.9</v>
      </c>
      <c r="AC1304" s="27" t="str">
        <f aca="false">IF(AND(K1304="Critical",N1304="No"),"URGENT - No Bed","Normal")</f>
        <v>Normal</v>
      </c>
      <c r="AD1304" s="33" t="n">
        <f aca="false">INDEX(Lookup_Tables!$B$3:$B$12,MATCH(H1304,Lookup_Tables!$A$3:$A$12,0))</f>
        <v>3100000</v>
      </c>
      <c r="AE1304" s="27" t="str">
        <f aca="false">INDEX(Lookup_Tables!$C$3:$C$12,MATCH(H1304,Lookup_Tables!$A$3:$A$12,0))</f>
        <v>Dr. Kavita Rao</v>
      </c>
      <c r="AF1304" s="27" t="str">
        <f aca="false">IFERROR(INDEX(Lookup_Tables!$F$16:$F$45,MATCH(I1304,Lookup_Tables!$E$16:$E$45,0)),"N/A")</f>
        <v>EMP226</v>
      </c>
      <c r="AG1304" s="27" t="n">
        <f aca="false">_xlfn.IFS(R1304="Recovered",4,R1304="Referred",3,R1304="Admitted",2,R1304="Deceased",1,TRUE(),0)</f>
        <v>4</v>
      </c>
      <c r="AH1304" s="27" t="str">
        <f aca="false">IF(T1304&gt;=4,"Satisfied",IF(T1304&gt;=3,"Neutral","Needs Improvement"))</f>
        <v>Satisfied</v>
      </c>
    </row>
    <row r="1305" customFormat="false" ht="15" hidden="false" customHeight="false" outlineLevel="0" collapsed="false">
      <c r="A1305" s="30" t="s">
        <v>2212</v>
      </c>
      <c r="B1305" s="30" t="s">
        <v>2213</v>
      </c>
      <c r="C1305" s="30" t="n">
        <v>29</v>
      </c>
      <c r="D1305" s="30" t="s">
        <v>181</v>
      </c>
      <c r="E1305" s="31" t="n">
        <v>45488</v>
      </c>
      <c r="F1305" s="30" t="s">
        <v>216</v>
      </c>
      <c r="G1305" s="31" t="n">
        <v>45492</v>
      </c>
      <c r="H1305" s="30" t="s">
        <v>217</v>
      </c>
      <c r="I1305" s="30" t="s">
        <v>282</v>
      </c>
      <c r="J1305" s="30" t="s">
        <v>388</v>
      </c>
      <c r="K1305" s="30" t="s">
        <v>126</v>
      </c>
      <c r="L1305" s="30" t="n">
        <v>19</v>
      </c>
      <c r="M1305" s="30" t="n">
        <v>48</v>
      </c>
      <c r="N1305" s="30" t="s">
        <v>186</v>
      </c>
      <c r="O1305" s="30" t="s">
        <v>139</v>
      </c>
      <c r="P1305" s="30" t="s">
        <v>150</v>
      </c>
      <c r="Q1305" s="32" t="n">
        <v>6850.81</v>
      </c>
      <c r="R1305" s="30" t="s">
        <v>130</v>
      </c>
      <c r="S1305" s="30" t="s">
        <v>131</v>
      </c>
      <c r="T1305" s="30" t="n">
        <v>2</v>
      </c>
      <c r="U1305" s="30" t="n">
        <f aca="false">YEAR(E1305)</f>
        <v>2024</v>
      </c>
      <c r="V1305" s="30" t="str">
        <f aca="false">TEXT(E1305,"MMM-YYYY")</f>
        <v>Jul-2024</v>
      </c>
      <c r="W1305" s="30" t="n">
        <f aca="false">MONTH(E1305)</f>
        <v>7</v>
      </c>
      <c r="X1305" s="30" t="str">
        <f aca="false">TEXT(WEEKDAY(E1305,2),"0")&amp;" - "&amp;TEXT(E1305,"dddd")</f>
        <v>1 - Monday</v>
      </c>
      <c r="Y1305" s="30" t="str">
        <f aca="false">_xlfn.IFS(C1305&lt;18,"Child (0-17)",C1305&lt;40,"Young Adult (18-39)",C1305&lt;60,"Adult (40-59)",TRUE(),"Senior (60+)")</f>
        <v>Young Adult (18-39)</v>
      </c>
      <c r="Z1305" s="30" t="n">
        <f aca="false">ROUND(G1305-E1305,0)</f>
        <v>4</v>
      </c>
      <c r="AA1305" s="30" t="n">
        <f aca="false">L1305+M1305</f>
        <v>67</v>
      </c>
      <c r="AB1305" s="30" t="n">
        <f aca="false">IFERROR(ROUND(Q1305/AA1305,2),0)</f>
        <v>102.25</v>
      </c>
      <c r="AC1305" s="30" t="str">
        <f aca="false">IF(AND(K1305="Critical",N1305="No"),"URGENT - No Bed","Normal")</f>
        <v>Normal</v>
      </c>
      <c r="AD1305" s="34" t="n">
        <f aca="false">INDEX(Lookup_Tables!$B$3:$B$12,MATCH(H1305,Lookup_Tables!$A$3:$A$12,0))</f>
        <v>4200000</v>
      </c>
      <c r="AE1305" s="30" t="str">
        <f aca="false">INDEX(Lookup_Tables!$C$3:$C$12,MATCH(H1305,Lookup_Tables!$A$3:$A$12,0))</f>
        <v>Dr. Anil Kapoor</v>
      </c>
      <c r="AF1305" s="30" t="str">
        <f aca="false">IFERROR(INDEX(Lookup_Tables!$F$16:$F$45,MATCH(I1305,Lookup_Tables!$E$16:$E$45,0)),"N/A")</f>
        <v>EMP200</v>
      </c>
      <c r="AG1305" s="30" t="n">
        <f aca="false">_xlfn.IFS(R1305="Recovered",4,R1305="Referred",3,R1305="Admitted",2,R1305="Deceased",1,TRUE(),0)</f>
        <v>4</v>
      </c>
      <c r="AH1305" s="30" t="str">
        <f aca="false">IF(T1305&gt;=4,"Satisfied",IF(T1305&gt;=3,"Neutral","Needs Improvement"))</f>
        <v>Needs Improvement</v>
      </c>
    </row>
    <row r="1306" customFormat="false" ht="15" hidden="false" customHeight="false" outlineLevel="0" collapsed="false">
      <c r="A1306" s="27" t="s">
        <v>4091</v>
      </c>
      <c r="B1306" s="27" t="s">
        <v>1204</v>
      </c>
      <c r="C1306" s="27" t="n">
        <v>59</v>
      </c>
      <c r="D1306" s="27" t="s">
        <v>121</v>
      </c>
      <c r="E1306" s="28" t="n">
        <v>45324</v>
      </c>
      <c r="F1306" s="27" t="s">
        <v>1117</v>
      </c>
      <c r="G1306" s="28" t="n">
        <v>45327</v>
      </c>
      <c r="H1306" s="27" t="s">
        <v>183</v>
      </c>
      <c r="I1306" s="27" t="s">
        <v>184</v>
      </c>
      <c r="J1306" s="27" t="s">
        <v>476</v>
      </c>
      <c r="K1306" s="27" t="s">
        <v>126</v>
      </c>
      <c r="L1306" s="27" t="n">
        <v>11</v>
      </c>
      <c r="M1306" s="27" t="n">
        <v>79</v>
      </c>
      <c r="N1306" s="27" t="s">
        <v>186</v>
      </c>
      <c r="O1306" s="27" t="s">
        <v>171</v>
      </c>
      <c r="P1306" s="27" t="s">
        <v>187</v>
      </c>
      <c r="Q1306" s="29" t="n">
        <v>7848.77</v>
      </c>
      <c r="R1306" s="27" t="s">
        <v>130</v>
      </c>
      <c r="S1306" s="27" t="s">
        <v>178</v>
      </c>
      <c r="T1306" s="27" t="n">
        <v>5</v>
      </c>
      <c r="U1306" s="27" t="n">
        <f aca="false">YEAR(E1306)</f>
        <v>2024</v>
      </c>
      <c r="V1306" s="27" t="str">
        <f aca="false">TEXT(E1306,"MMM-YYYY")</f>
        <v>Feb-2024</v>
      </c>
      <c r="W1306" s="27" t="n">
        <f aca="false">MONTH(E1306)</f>
        <v>2</v>
      </c>
      <c r="X1306" s="27" t="str">
        <f aca="false">TEXT(WEEKDAY(E1306,2),"0")&amp;" - "&amp;TEXT(E1306,"dddd")</f>
        <v>5 - Friday</v>
      </c>
      <c r="Y1306" s="27" t="str">
        <f aca="false">_xlfn.IFS(C1306&lt;18,"Child (0-17)",C1306&lt;40,"Young Adult (18-39)",C1306&lt;60,"Adult (40-59)",TRUE(),"Senior (60+)")</f>
        <v>Adult (40-59)</v>
      </c>
      <c r="Z1306" s="27" t="n">
        <f aca="false">ROUND(G1306-E1306,0)</f>
        <v>3</v>
      </c>
      <c r="AA1306" s="27" t="n">
        <f aca="false">L1306+M1306</f>
        <v>90</v>
      </c>
      <c r="AB1306" s="27" t="n">
        <f aca="false">IFERROR(ROUND(Q1306/AA1306,2),0)</f>
        <v>87.21</v>
      </c>
      <c r="AC1306" s="27" t="str">
        <f aca="false">IF(AND(K1306="Critical",N1306="No"),"URGENT - No Bed","Normal")</f>
        <v>Normal</v>
      </c>
      <c r="AD1306" s="33" t="n">
        <f aca="false">INDEX(Lookup_Tables!$B$3:$B$12,MATCH(H1306,Lookup_Tables!$A$3:$A$12,0))</f>
        <v>3100000</v>
      </c>
      <c r="AE1306" s="27" t="str">
        <f aca="false">INDEX(Lookup_Tables!$C$3:$C$12,MATCH(H1306,Lookup_Tables!$A$3:$A$12,0))</f>
        <v>Dr. Kavita Rao</v>
      </c>
      <c r="AF1306" s="27" t="str">
        <f aca="false">IFERROR(INDEX(Lookup_Tables!$F$16:$F$45,MATCH(I1306,Lookup_Tables!$E$16:$E$45,0)),"N/A")</f>
        <v>EMP226</v>
      </c>
      <c r="AG1306" s="27" t="n">
        <f aca="false">_xlfn.IFS(R1306="Recovered",4,R1306="Referred",3,R1306="Admitted",2,R1306="Deceased",1,TRUE(),0)</f>
        <v>4</v>
      </c>
      <c r="AH1306" s="27" t="str">
        <f aca="false">IF(T1306&gt;=4,"Satisfied",IF(T1306&gt;=3,"Neutral","Needs Improvement"))</f>
        <v>Satisfied</v>
      </c>
    </row>
    <row r="1307" customFormat="false" ht="15" hidden="false" customHeight="false" outlineLevel="0" collapsed="false">
      <c r="A1307" s="30" t="s">
        <v>3349</v>
      </c>
      <c r="B1307" s="30" t="s">
        <v>2563</v>
      </c>
      <c r="C1307" s="30" t="n">
        <v>55</v>
      </c>
      <c r="D1307" s="30" t="s">
        <v>181</v>
      </c>
      <c r="E1307" s="31" t="n">
        <v>45518</v>
      </c>
      <c r="F1307" s="30" t="s">
        <v>1220</v>
      </c>
      <c r="G1307" s="31" t="n">
        <v>45520</v>
      </c>
      <c r="H1307" s="30" t="s">
        <v>123</v>
      </c>
      <c r="I1307" s="30" t="s">
        <v>155</v>
      </c>
      <c r="J1307" s="30" t="s">
        <v>508</v>
      </c>
      <c r="K1307" s="30" t="s">
        <v>156</v>
      </c>
      <c r="L1307" s="30" t="n">
        <v>23</v>
      </c>
      <c r="M1307" s="30" t="n">
        <v>53</v>
      </c>
      <c r="N1307" s="30" t="s">
        <v>127</v>
      </c>
      <c r="O1307" s="30" t="s">
        <v>128</v>
      </c>
      <c r="P1307" s="30" t="s">
        <v>140</v>
      </c>
      <c r="Q1307" s="32" t="n">
        <v>3101.65</v>
      </c>
      <c r="R1307" s="30" t="s">
        <v>130</v>
      </c>
      <c r="S1307" s="30" t="s">
        <v>157</v>
      </c>
      <c r="T1307" s="30" t="n">
        <v>3</v>
      </c>
      <c r="U1307" s="30" t="n">
        <f aca="false">YEAR(E1307)</f>
        <v>2024</v>
      </c>
      <c r="V1307" s="30" t="str">
        <f aca="false">TEXT(E1307,"MMM-YYYY")</f>
        <v>Aug-2024</v>
      </c>
      <c r="W1307" s="30" t="n">
        <f aca="false">MONTH(E1307)</f>
        <v>8</v>
      </c>
      <c r="X1307" s="30" t="str">
        <f aca="false">TEXT(WEEKDAY(E1307,2),"0")&amp;" - "&amp;TEXT(E1307,"dddd")</f>
        <v>3 - Wednesday</v>
      </c>
      <c r="Y1307" s="30" t="str">
        <f aca="false">_xlfn.IFS(C1307&lt;18,"Child (0-17)",C1307&lt;40,"Young Adult (18-39)",C1307&lt;60,"Adult (40-59)",TRUE(),"Senior (60+)")</f>
        <v>Adult (40-59)</v>
      </c>
      <c r="Z1307" s="30" t="n">
        <f aca="false">ROUND(G1307-E1307,0)</f>
        <v>2</v>
      </c>
      <c r="AA1307" s="30" t="n">
        <f aca="false">L1307+M1307</f>
        <v>76</v>
      </c>
      <c r="AB1307" s="30" t="n">
        <f aca="false">IFERROR(ROUND(Q1307/AA1307,2),0)</f>
        <v>40.81</v>
      </c>
      <c r="AC1307" s="30" t="str">
        <f aca="false">IF(AND(K1307="Critical",N1307="No"),"URGENT - No Bed","Normal")</f>
        <v>Normal</v>
      </c>
      <c r="AD1307" s="34" t="n">
        <f aca="false">INDEX(Lookup_Tables!$B$3:$B$12,MATCH(H1307,Lookup_Tables!$A$3:$A$12,0))</f>
        <v>2200000</v>
      </c>
      <c r="AE1307" s="30" t="str">
        <f aca="false">INDEX(Lookup_Tables!$C$3:$C$12,MATCH(H1307,Lookup_Tables!$A$3:$A$12,0))</f>
        <v>Dr. Rohan Das</v>
      </c>
      <c r="AF1307" s="30" t="str">
        <f aca="false">IFERROR(INDEX(Lookup_Tables!$F$16:$F$45,MATCH(I1307,Lookup_Tables!$E$16:$E$45,0)),"N/A")</f>
        <v>EMP203</v>
      </c>
      <c r="AG1307" s="30" t="n">
        <f aca="false">_xlfn.IFS(R1307="Recovered",4,R1307="Referred",3,R1307="Admitted",2,R1307="Deceased",1,TRUE(),0)</f>
        <v>4</v>
      </c>
      <c r="AH1307" s="30" t="str">
        <f aca="false">IF(T1307&gt;=4,"Satisfied",IF(T1307&gt;=3,"Neutral","Needs Improvement"))</f>
        <v>Neutral</v>
      </c>
    </row>
    <row r="1308" customFormat="false" ht="15" hidden="false" customHeight="false" outlineLevel="0" collapsed="false">
      <c r="A1308" s="27" t="s">
        <v>6021</v>
      </c>
      <c r="B1308" s="27" t="s">
        <v>1830</v>
      </c>
      <c r="C1308" s="27" t="n">
        <v>37</v>
      </c>
      <c r="D1308" s="27" t="s">
        <v>121</v>
      </c>
      <c r="E1308" s="28" t="n">
        <v>45613</v>
      </c>
      <c r="F1308" s="27" t="s">
        <v>308</v>
      </c>
      <c r="G1308" s="28" t="n">
        <v>45618</v>
      </c>
      <c r="H1308" s="27" t="s">
        <v>168</v>
      </c>
      <c r="I1308" s="27" t="s">
        <v>196</v>
      </c>
      <c r="J1308" s="27" t="s">
        <v>191</v>
      </c>
      <c r="K1308" s="27" t="s">
        <v>126</v>
      </c>
      <c r="L1308" s="27" t="n">
        <v>24</v>
      </c>
      <c r="M1308" s="27" t="n">
        <v>143</v>
      </c>
      <c r="N1308" s="27" t="s">
        <v>186</v>
      </c>
      <c r="O1308" s="27" t="s">
        <v>139</v>
      </c>
      <c r="P1308" s="27" t="s">
        <v>129</v>
      </c>
      <c r="Q1308" s="29" t="n">
        <v>8630.42</v>
      </c>
      <c r="R1308" s="27" t="s">
        <v>130</v>
      </c>
      <c r="S1308" s="27" t="s">
        <v>197</v>
      </c>
      <c r="T1308" s="27" t="n">
        <v>4</v>
      </c>
      <c r="U1308" s="27" t="n">
        <f aca="false">YEAR(E1308)</f>
        <v>2024</v>
      </c>
      <c r="V1308" s="27" t="str">
        <f aca="false">TEXT(E1308,"MMM-YYYY")</f>
        <v>Nov-2024</v>
      </c>
      <c r="W1308" s="27" t="n">
        <f aca="false">MONTH(E1308)</f>
        <v>11</v>
      </c>
      <c r="X1308" s="27" t="str">
        <f aca="false">TEXT(WEEKDAY(E1308,2),"0")&amp;" - "&amp;TEXT(E1308,"dddd")</f>
        <v>7 - Sunday</v>
      </c>
      <c r="Y1308" s="27" t="str">
        <f aca="false">_xlfn.IFS(C1308&lt;18,"Child (0-17)",C1308&lt;40,"Young Adult (18-39)",C1308&lt;60,"Adult (40-59)",TRUE(),"Senior (60+)")</f>
        <v>Young Adult (18-39)</v>
      </c>
      <c r="Z1308" s="27" t="n">
        <f aca="false">ROUND(G1308-E1308,0)</f>
        <v>5</v>
      </c>
      <c r="AA1308" s="27" t="n">
        <f aca="false">L1308+M1308</f>
        <v>167</v>
      </c>
      <c r="AB1308" s="27" t="n">
        <f aca="false">IFERROR(ROUND(Q1308/AA1308,2),0)</f>
        <v>51.68</v>
      </c>
      <c r="AC1308" s="27" t="str">
        <f aca="false">IF(AND(K1308="Critical",N1308="No"),"URGENT - No Bed","Normal")</f>
        <v>Normal</v>
      </c>
      <c r="AD1308" s="33" t="n">
        <f aca="false">INDEX(Lookup_Tables!$B$3:$B$12,MATCH(H1308,Lookup_Tables!$A$3:$A$12,0))</f>
        <v>4400000</v>
      </c>
      <c r="AE1308" s="27" t="str">
        <f aca="false">INDEX(Lookup_Tables!$C$3:$C$12,MATCH(H1308,Lookup_Tables!$A$3:$A$12,0))</f>
        <v>Dr. Neha Chopra</v>
      </c>
      <c r="AF1308" s="27" t="str">
        <f aca="false">IFERROR(INDEX(Lookup_Tables!$F$16:$F$45,MATCH(I1308,Lookup_Tables!$E$16:$E$45,0)),"N/A")</f>
        <v>EMP219</v>
      </c>
      <c r="AG1308" s="27" t="n">
        <f aca="false">_xlfn.IFS(R1308="Recovered",4,R1308="Referred",3,R1308="Admitted",2,R1308="Deceased",1,TRUE(),0)</f>
        <v>4</v>
      </c>
      <c r="AH1308" s="27" t="str">
        <f aca="false">IF(T1308&gt;=4,"Satisfied",IF(T1308&gt;=3,"Neutral","Needs Improvement"))</f>
        <v>Satisfied</v>
      </c>
    </row>
    <row r="1309" customFormat="false" ht="15" hidden="false" customHeight="false" outlineLevel="0" collapsed="false">
      <c r="A1309" s="30" t="s">
        <v>7172</v>
      </c>
      <c r="B1309" s="30" t="s">
        <v>2228</v>
      </c>
      <c r="C1309" s="30" t="n">
        <v>53</v>
      </c>
      <c r="D1309" s="30" t="s">
        <v>121</v>
      </c>
      <c r="E1309" s="31" t="n">
        <v>45379</v>
      </c>
      <c r="F1309" s="30" t="s">
        <v>1029</v>
      </c>
      <c r="G1309" s="31" t="n">
        <v>45379</v>
      </c>
      <c r="H1309" s="30" t="s">
        <v>168</v>
      </c>
      <c r="I1309" s="30" t="s">
        <v>366</v>
      </c>
      <c r="J1309" s="30" t="s">
        <v>367</v>
      </c>
      <c r="K1309" s="30" t="s">
        <v>156</v>
      </c>
      <c r="L1309" s="30" t="n">
        <v>75</v>
      </c>
      <c r="M1309" s="30" t="n">
        <v>33</v>
      </c>
      <c r="N1309" s="30" t="s">
        <v>186</v>
      </c>
      <c r="O1309" s="30" t="s">
        <v>139</v>
      </c>
      <c r="P1309" s="30" t="s">
        <v>150</v>
      </c>
      <c r="Q1309" s="32" t="n">
        <v>4415.07</v>
      </c>
      <c r="R1309" s="30" t="s">
        <v>130</v>
      </c>
      <c r="S1309" s="30" t="s">
        <v>157</v>
      </c>
      <c r="T1309" s="30" t="n">
        <v>5</v>
      </c>
      <c r="U1309" s="30" t="n">
        <f aca="false">YEAR(E1309)</f>
        <v>2024</v>
      </c>
      <c r="V1309" s="30" t="str">
        <f aca="false">TEXT(E1309,"MMM-YYYY")</f>
        <v>Mar-2024</v>
      </c>
      <c r="W1309" s="30" t="n">
        <f aca="false">MONTH(E1309)</f>
        <v>3</v>
      </c>
      <c r="X1309" s="30" t="str">
        <f aca="false">TEXT(WEEKDAY(E1309,2),"0")&amp;" - "&amp;TEXT(E1309,"dddd")</f>
        <v>4 - Thursday</v>
      </c>
      <c r="Y1309" s="30" t="str">
        <f aca="false">_xlfn.IFS(C1309&lt;18,"Child (0-17)",C1309&lt;40,"Young Adult (18-39)",C1309&lt;60,"Adult (40-59)",TRUE(),"Senior (60+)")</f>
        <v>Adult (40-59)</v>
      </c>
      <c r="Z1309" s="30" t="n">
        <f aca="false">ROUND(G1309-E1309,0)</f>
        <v>0</v>
      </c>
      <c r="AA1309" s="30" t="n">
        <f aca="false">L1309+M1309</f>
        <v>108</v>
      </c>
      <c r="AB1309" s="30" t="n">
        <f aca="false">IFERROR(ROUND(Q1309/AA1309,2),0)</f>
        <v>40.88</v>
      </c>
      <c r="AC1309" s="30" t="str">
        <f aca="false">IF(AND(K1309="Critical",N1309="No"),"URGENT - No Bed","Normal")</f>
        <v>Normal</v>
      </c>
      <c r="AD1309" s="34" t="n">
        <f aca="false">INDEX(Lookup_Tables!$B$3:$B$12,MATCH(H1309,Lookup_Tables!$A$3:$A$12,0))</f>
        <v>4400000</v>
      </c>
      <c r="AE1309" s="30" t="str">
        <f aca="false">INDEX(Lookup_Tables!$C$3:$C$12,MATCH(H1309,Lookup_Tables!$A$3:$A$12,0))</f>
        <v>Dr. Neha Chopra</v>
      </c>
      <c r="AF1309" s="30" t="str">
        <f aca="false">IFERROR(INDEX(Lookup_Tables!$F$16:$F$45,MATCH(I1309,Lookup_Tables!$E$16:$E$45,0)),"N/A")</f>
        <v>EMP218</v>
      </c>
      <c r="AG1309" s="30" t="n">
        <f aca="false">_xlfn.IFS(R1309="Recovered",4,R1309="Referred",3,R1309="Admitted",2,R1309="Deceased",1,TRUE(),0)</f>
        <v>4</v>
      </c>
      <c r="AH1309" s="30" t="str">
        <f aca="false">IF(T1309&gt;=4,"Satisfied",IF(T1309&gt;=3,"Neutral","Needs Improvement"))</f>
        <v>Satisfied</v>
      </c>
    </row>
    <row r="1310" customFormat="false" ht="15" hidden="false" customHeight="false" outlineLevel="0" collapsed="false">
      <c r="A1310" s="27" t="s">
        <v>5099</v>
      </c>
      <c r="B1310" s="27" t="s">
        <v>852</v>
      </c>
      <c r="C1310" s="27" t="n">
        <v>27</v>
      </c>
      <c r="D1310" s="27" t="s">
        <v>121</v>
      </c>
      <c r="E1310" s="28" t="n">
        <v>45475</v>
      </c>
      <c r="F1310" s="27" t="s">
        <v>329</v>
      </c>
      <c r="G1310" s="28" t="n">
        <v>45475</v>
      </c>
      <c r="H1310" s="27" t="s">
        <v>168</v>
      </c>
      <c r="I1310" s="27" t="s">
        <v>366</v>
      </c>
      <c r="J1310" s="27" t="s">
        <v>441</v>
      </c>
      <c r="K1310" s="27" t="s">
        <v>138</v>
      </c>
      <c r="L1310" s="27" t="n">
        <v>81</v>
      </c>
      <c r="M1310" s="27" t="n">
        <v>19</v>
      </c>
      <c r="N1310" s="27" t="s">
        <v>127</v>
      </c>
      <c r="O1310" s="27" t="s">
        <v>128</v>
      </c>
      <c r="P1310" s="27" t="s">
        <v>150</v>
      </c>
      <c r="Q1310" s="29" t="n">
        <v>1380.8</v>
      </c>
      <c r="R1310" s="27" t="s">
        <v>130</v>
      </c>
      <c r="S1310" s="27" t="s">
        <v>197</v>
      </c>
      <c r="T1310" s="27" t="n">
        <v>4</v>
      </c>
      <c r="U1310" s="27" t="n">
        <f aca="false">YEAR(E1310)</f>
        <v>2024</v>
      </c>
      <c r="V1310" s="27" t="str">
        <f aca="false">TEXT(E1310,"MMM-YYYY")</f>
        <v>Jul-2024</v>
      </c>
      <c r="W1310" s="27" t="n">
        <f aca="false">MONTH(E1310)</f>
        <v>7</v>
      </c>
      <c r="X1310" s="27" t="str">
        <f aca="false">TEXT(WEEKDAY(E1310,2),"0")&amp;" - "&amp;TEXT(E1310,"dddd")</f>
        <v>2 - Tuesday</v>
      </c>
      <c r="Y1310" s="27" t="str">
        <f aca="false">_xlfn.IFS(C1310&lt;18,"Child (0-17)",C1310&lt;40,"Young Adult (18-39)",C1310&lt;60,"Adult (40-59)",TRUE(),"Senior (60+)")</f>
        <v>Young Adult (18-39)</v>
      </c>
      <c r="Z1310" s="27" t="n">
        <f aca="false">ROUND(G1310-E1310,0)</f>
        <v>0</v>
      </c>
      <c r="AA1310" s="27" t="n">
        <f aca="false">L1310+M1310</f>
        <v>100</v>
      </c>
      <c r="AB1310" s="27" t="n">
        <f aca="false">IFERROR(ROUND(Q1310/AA1310,2),0)</f>
        <v>13.81</v>
      </c>
      <c r="AC1310" s="27" t="str">
        <f aca="false">IF(AND(K1310="Critical",N1310="No"),"URGENT - No Bed","Normal")</f>
        <v>Normal</v>
      </c>
      <c r="AD1310" s="33" t="n">
        <f aca="false">INDEX(Lookup_Tables!$B$3:$B$12,MATCH(H1310,Lookup_Tables!$A$3:$A$12,0))</f>
        <v>4400000</v>
      </c>
      <c r="AE1310" s="27" t="str">
        <f aca="false">INDEX(Lookup_Tables!$C$3:$C$12,MATCH(H1310,Lookup_Tables!$A$3:$A$12,0))</f>
        <v>Dr. Neha Chopra</v>
      </c>
      <c r="AF1310" s="27" t="str">
        <f aca="false">IFERROR(INDEX(Lookup_Tables!$F$16:$F$45,MATCH(I1310,Lookup_Tables!$E$16:$E$45,0)),"N/A")</f>
        <v>EMP218</v>
      </c>
      <c r="AG1310" s="27" t="n">
        <f aca="false">_xlfn.IFS(R1310="Recovered",4,R1310="Referred",3,R1310="Admitted",2,R1310="Deceased",1,TRUE(),0)</f>
        <v>4</v>
      </c>
      <c r="AH1310" s="27" t="str">
        <f aca="false">IF(T1310&gt;=4,"Satisfied",IF(T1310&gt;=3,"Neutral","Needs Improvement"))</f>
        <v>Satisfied</v>
      </c>
    </row>
    <row r="1311" customFormat="false" ht="15" hidden="false" customHeight="false" outlineLevel="0" collapsed="false">
      <c r="A1311" s="30" t="s">
        <v>4941</v>
      </c>
      <c r="B1311" s="30" t="s">
        <v>4942</v>
      </c>
      <c r="C1311" s="30" t="n">
        <v>51</v>
      </c>
      <c r="D1311" s="30" t="s">
        <v>181</v>
      </c>
      <c r="E1311" s="31" t="n">
        <v>45402</v>
      </c>
      <c r="F1311" s="30" t="s">
        <v>250</v>
      </c>
      <c r="G1311" s="31" t="n">
        <v>45403</v>
      </c>
      <c r="H1311" s="30" t="s">
        <v>135</v>
      </c>
      <c r="I1311" s="30" t="s">
        <v>136</v>
      </c>
      <c r="J1311" s="30" t="s">
        <v>137</v>
      </c>
      <c r="K1311" s="30" t="s">
        <v>138</v>
      </c>
      <c r="L1311" s="30" t="n">
        <v>40</v>
      </c>
      <c r="M1311" s="30" t="n">
        <v>20</v>
      </c>
      <c r="N1311" s="30" t="s">
        <v>127</v>
      </c>
      <c r="O1311" s="30" t="s">
        <v>139</v>
      </c>
      <c r="P1311" s="30" t="s">
        <v>187</v>
      </c>
      <c r="Q1311" s="32" t="n">
        <v>1666.57</v>
      </c>
      <c r="R1311" s="30" t="s">
        <v>130</v>
      </c>
      <c r="S1311" s="30" t="s">
        <v>141</v>
      </c>
      <c r="T1311" s="30" t="n">
        <v>5</v>
      </c>
      <c r="U1311" s="30" t="n">
        <f aca="false">YEAR(E1311)</f>
        <v>2024</v>
      </c>
      <c r="V1311" s="30" t="str">
        <f aca="false">TEXT(E1311,"MMM-YYYY")</f>
        <v>Apr-2024</v>
      </c>
      <c r="W1311" s="30" t="n">
        <f aca="false">MONTH(E1311)</f>
        <v>4</v>
      </c>
      <c r="X1311" s="30" t="str">
        <f aca="false">TEXT(WEEKDAY(E1311,2),"0")&amp;" - "&amp;TEXT(E1311,"dddd")</f>
        <v>6 - Saturday</v>
      </c>
      <c r="Y1311" s="30" t="str">
        <f aca="false">_xlfn.IFS(C1311&lt;18,"Child (0-17)",C1311&lt;40,"Young Adult (18-39)",C1311&lt;60,"Adult (40-59)",TRUE(),"Senior (60+)")</f>
        <v>Adult (40-59)</v>
      </c>
      <c r="Z1311" s="30" t="n">
        <f aca="false">ROUND(G1311-E1311,0)</f>
        <v>1</v>
      </c>
      <c r="AA1311" s="30" t="n">
        <f aca="false">L1311+M1311</f>
        <v>60</v>
      </c>
      <c r="AB1311" s="30" t="n">
        <f aca="false">IFERROR(ROUND(Q1311/AA1311,2),0)</f>
        <v>27.78</v>
      </c>
      <c r="AC1311" s="30" t="str">
        <f aca="false">IF(AND(K1311="Critical",N1311="No"),"URGENT - No Bed","Normal")</f>
        <v>Normal</v>
      </c>
      <c r="AD1311" s="34" t="n">
        <f aca="false">INDEX(Lookup_Tables!$B$3:$B$12,MATCH(H1311,Lookup_Tables!$A$3:$A$12,0))</f>
        <v>4600000</v>
      </c>
      <c r="AE1311" s="30" t="str">
        <f aca="false">INDEX(Lookup_Tables!$C$3:$C$12,MATCH(H1311,Lookup_Tables!$A$3:$A$12,0))</f>
        <v>Dr. Farhan Khan</v>
      </c>
      <c r="AF1311" s="30" t="str">
        <f aca="false">IFERROR(INDEX(Lookup_Tables!$F$16:$F$45,MATCH(I1311,Lookup_Tables!$E$16:$E$45,0)),"N/A")</f>
        <v>EMP206</v>
      </c>
      <c r="AG1311" s="30" t="n">
        <f aca="false">_xlfn.IFS(R1311="Recovered",4,R1311="Referred",3,R1311="Admitted",2,R1311="Deceased",1,TRUE(),0)</f>
        <v>4</v>
      </c>
      <c r="AH1311" s="30" t="str">
        <f aca="false">IF(T1311&gt;=4,"Satisfied",IF(T1311&gt;=3,"Neutral","Needs Improvement"))</f>
        <v>Satisfied</v>
      </c>
    </row>
    <row r="1312" customFormat="false" ht="15" hidden="false" customHeight="false" outlineLevel="0" collapsed="false">
      <c r="A1312" s="27" t="s">
        <v>3981</v>
      </c>
      <c r="B1312" s="27" t="s">
        <v>3516</v>
      </c>
      <c r="C1312" s="27" t="n">
        <v>56</v>
      </c>
      <c r="D1312" s="27" t="s">
        <v>121</v>
      </c>
      <c r="E1312" s="28" t="n">
        <v>45445</v>
      </c>
      <c r="F1312" s="27" t="s">
        <v>2607</v>
      </c>
      <c r="G1312" s="28" t="n">
        <v>45447</v>
      </c>
      <c r="H1312" s="27" t="s">
        <v>168</v>
      </c>
      <c r="I1312" s="27" t="s">
        <v>196</v>
      </c>
      <c r="J1312" s="27" t="s">
        <v>191</v>
      </c>
      <c r="K1312" s="27" t="s">
        <v>156</v>
      </c>
      <c r="L1312" s="27" t="n">
        <v>20</v>
      </c>
      <c r="M1312" s="27" t="n">
        <v>84</v>
      </c>
      <c r="N1312" s="27" t="s">
        <v>127</v>
      </c>
      <c r="O1312" s="27" t="s">
        <v>171</v>
      </c>
      <c r="P1312" s="27" t="s">
        <v>140</v>
      </c>
      <c r="Q1312" s="29" t="n">
        <v>5104.12</v>
      </c>
      <c r="R1312" s="27" t="s">
        <v>130</v>
      </c>
      <c r="S1312" s="27" t="s">
        <v>197</v>
      </c>
      <c r="T1312" s="27" t="n">
        <v>5</v>
      </c>
      <c r="U1312" s="27" t="n">
        <f aca="false">YEAR(E1312)</f>
        <v>2024</v>
      </c>
      <c r="V1312" s="27" t="str">
        <f aca="false">TEXT(E1312,"MMM-YYYY")</f>
        <v>Jun-2024</v>
      </c>
      <c r="W1312" s="27" t="n">
        <f aca="false">MONTH(E1312)</f>
        <v>6</v>
      </c>
      <c r="X1312" s="27" t="str">
        <f aca="false">TEXT(WEEKDAY(E1312,2),"0")&amp;" - "&amp;TEXT(E1312,"dddd")</f>
        <v>7 - Sunday</v>
      </c>
      <c r="Y1312" s="27" t="str">
        <f aca="false">_xlfn.IFS(C1312&lt;18,"Child (0-17)",C1312&lt;40,"Young Adult (18-39)",C1312&lt;60,"Adult (40-59)",TRUE(),"Senior (60+)")</f>
        <v>Adult (40-59)</v>
      </c>
      <c r="Z1312" s="27" t="n">
        <f aca="false">ROUND(G1312-E1312,0)</f>
        <v>2</v>
      </c>
      <c r="AA1312" s="27" t="n">
        <f aca="false">L1312+M1312</f>
        <v>104</v>
      </c>
      <c r="AB1312" s="27" t="n">
        <f aca="false">IFERROR(ROUND(Q1312/AA1312,2),0)</f>
        <v>49.08</v>
      </c>
      <c r="AC1312" s="27" t="str">
        <f aca="false">IF(AND(K1312="Critical",N1312="No"),"URGENT - No Bed","Normal")</f>
        <v>Normal</v>
      </c>
      <c r="AD1312" s="33" t="n">
        <f aca="false">INDEX(Lookup_Tables!$B$3:$B$12,MATCH(H1312,Lookup_Tables!$A$3:$A$12,0))</f>
        <v>4400000</v>
      </c>
      <c r="AE1312" s="27" t="str">
        <f aca="false">INDEX(Lookup_Tables!$C$3:$C$12,MATCH(H1312,Lookup_Tables!$A$3:$A$12,0))</f>
        <v>Dr. Neha Chopra</v>
      </c>
      <c r="AF1312" s="27" t="str">
        <f aca="false">IFERROR(INDEX(Lookup_Tables!$F$16:$F$45,MATCH(I1312,Lookup_Tables!$E$16:$E$45,0)),"N/A")</f>
        <v>EMP219</v>
      </c>
      <c r="AG1312" s="27" t="n">
        <f aca="false">_xlfn.IFS(R1312="Recovered",4,R1312="Referred",3,R1312="Admitted",2,R1312="Deceased",1,TRUE(),0)</f>
        <v>4</v>
      </c>
      <c r="AH1312" s="27" t="str">
        <f aca="false">IF(T1312&gt;=4,"Satisfied",IF(T1312&gt;=3,"Neutral","Needs Improvement"))</f>
        <v>Satisfied</v>
      </c>
    </row>
    <row r="1313" customFormat="false" ht="15" hidden="false" customHeight="false" outlineLevel="0" collapsed="false">
      <c r="A1313" s="30" t="s">
        <v>1917</v>
      </c>
      <c r="B1313" s="30" t="s">
        <v>1918</v>
      </c>
      <c r="C1313" s="30" t="n">
        <v>43</v>
      </c>
      <c r="D1313" s="30" t="s">
        <v>121</v>
      </c>
      <c r="E1313" s="31" t="n">
        <v>45298</v>
      </c>
      <c r="F1313" s="30" t="s">
        <v>692</v>
      </c>
      <c r="G1313" s="31" t="n">
        <v>45301</v>
      </c>
      <c r="H1313" s="30" t="s">
        <v>242</v>
      </c>
      <c r="I1313" s="30" t="s">
        <v>466</v>
      </c>
      <c r="J1313" s="30" t="s">
        <v>401</v>
      </c>
      <c r="K1313" s="30" t="s">
        <v>156</v>
      </c>
      <c r="L1313" s="30" t="n">
        <v>41</v>
      </c>
      <c r="M1313" s="30" t="n">
        <v>55</v>
      </c>
      <c r="N1313" s="30" t="s">
        <v>186</v>
      </c>
      <c r="O1313" s="30" t="s">
        <v>149</v>
      </c>
      <c r="P1313" s="30" t="s">
        <v>150</v>
      </c>
      <c r="Q1313" s="32" t="n">
        <v>4481.06</v>
      </c>
      <c r="R1313" s="30" t="s">
        <v>130</v>
      </c>
      <c r="S1313" s="30" t="s">
        <v>197</v>
      </c>
      <c r="T1313" s="30" t="n">
        <v>5</v>
      </c>
      <c r="U1313" s="30" t="n">
        <f aca="false">YEAR(E1313)</f>
        <v>2024</v>
      </c>
      <c r="V1313" s="30" t="str">
        <f aca="false">TEXT(E1313,"MMM-YYYY")</f>
        <v>Jan-2024</v>
      </c>
      <c r="W1313" s="30" t="n">
        <f aca="false">MONTH(E1313)</f>
        <v>1</v>
      </c>
      <c r="X1313" s="30" t="str">
        <f aca="false">TEXT(WEEKDAY(E1313,2),"0")&amp;" - "&amp;TEXT(E1313,"dddd")</f>
        <v>7 - Sunday</v>
      </c>
      <c r="Y1313" s="30" t="str">
        <f aca="false">_xlfn.IFS(C1313&lt;18,"Child (0-17)",C1313&lt;40,"Young Adult (18-39)",C1313&lt;60,"Adult (40-59)",TRUE(),"Senior (60+)")</f>
        <v>Adult (40-59)</v>
      </c>
      <c r="Z1313" s="30" t="n">
        <f aca="false">ROUND(G1313-E1313,0)</f>
        <v>3</v>
      </c>
      <c r="AA1313" s="30" t="n">
        <f aca="false">L1313+M1313</f>
        <v>96</v>
      </c>
      <c r="AB1313" s="30" t="n">
        <f aca="false">IFERROR(ROUND(Q1313/AA1313,2),0)</f>
        <v>46.68</v>
      </c>
      <c r="AC1313" s="30" t="str">
        <f aca="false">IF(AND(K1313="Critical",N1313="No"),"URGENT - No Bed","Normal")</f>
        <v>Normal</v>
      </c>
      <c r="AD1313" s="34" t="n">
        <f aca="false">INDEX(Lookup_Tables!$B$3:$B$12,MATCH(H1313,Lookup_Tables!$A$3:$A$12,0))</f>
        <v>3000000</v>
      </c>
      <c r="AE1313" s="30" t="str">
        <f aca="false">INDEX(Lookup_Tables!$C$3:$C$12,MATCH(H1313,Lookup_Tables!$A$3:$A$12,0))</f>
        <v>Dr. Pooja Iyer</v>
      </c>
      <c r="AF1313" s="30" t="str">
        <f aca="false">IFERROR(INDEX(Lookup_Tables!$F$16:$F$45,MATCH(I1313,Lookup_Tables!$E$16:$E$45,0)),"N/A")</f>
        <v>EMP212</v>
      </c>
      <c r="AG1313" s="30" t="n">
        <f aca="false">_xlfn.IFS(R1313="Recovered",4,R1313="Referred",3,R1313="Admitted",2,R1313="Deceased",1,TRUE(),0)</f>
        <v>4</v>
      </c>
      <c r="AH1313" s="30" t="str">
        <f aca="false">IF(T1313&gt;=4,"Satisfied",IF(T1313&gt;=3,"Neutral","Needs Improvement"))</f>
        <v>Satisfied</v>
      </c>
    </row>
    <row r="1314" customFormat="false" ht="15" hidden="false" customHeight="false" outlineLevel="0" collapsed="false">
      <c r="A1314" s="27" t="s">
        <v>5920</v>
      </c>
      <c r="B1314" s="27" t="s">
        <v>3142</v>
      </c>
      <c r="C1314" s="27" t="n">
        <v>50</v>
      </c>
      <c r="D1314" s="27" t="s">
        <v>181</v>
      </c>
      <c r="E1314" s="28" t="n">
        <v>45326</v>
      </c>
      <c r="F1314" s="27" t="s">
        <v>797</v>
      </c>
      <c r="G1314" s="28" t="n">
        <v>45326</v>
      </c>
      <c r="H1314" s="27" t="s">
        <v>217</v>
      </c>
      <c r="I1314" s="27" t="s">
        <v>344</v>
      </c>
      <c r="J1314" s="27" t="s">
        <v>294</v>
      </c>
      <c r="K1314" s="27" t="s">
        <v>138</v>
      </c>
      <c r="L1314" s="27" t="n">
        <v>26</v>
      </c>
      <c r="M1314" s="27" t="n">
        <v>38</v>
      </c>
      <c r="N1314" s="27" t="s">
        <v>127</v>
      </c>
      <c r="O1314" s="27" t="s">
        <v>139</v>
      </c>
      <c r="P1314" s="27" t="s">
        <v>140</v>
      </c>
      <c r="Q1314" s="29" t="n">
        <v>1611.47</v>
      </c>
      <c r="R1314" s="27" t="s">
        <v>130</v>
      </c>
      <c r="S1314" s="27" t="s">
        <v>197</v>
      </c>
      <c r="T1314" s="27" t="n">
        <v>3</v>
      </c>
      <c r="U1314" s="27" t="n">
        <f aca="false">YEAR(E1314)</f>
        <v>2024</v>
      </c>
      <c r="V1314" s="27" t="str">
        <f aca="false">TEXT(E1314,"MMM-YYYY")</f>
        <v>Feb-2024</v>
      </c>
      <c r="W1314" s="27" t="n">
        <f aca="false">MONTH(E1314)</f>
        <v>2</v>
      </c>
      <c r="X1314" s="27" t="str">
        <f aca="false">TEXT(WEEKDAY(E1314,2),"0")&amp;" - "&amp;TEXT(E1314,"dddd")</f>
        <v>7 - Sunday</v>
      </c>
      <c r="Y1314" s="27" t="str">
        <f aca="false">_xlfn.IFS(C1314&lt;18,"Child (0-17)",C1314&lt;40,"Young Adult (18-39)",C1314&lt;60,"Adult (40-59)",TRUE(),"Senior (60+)")</f>
        <v>Adult (40-59)</v>
      </c>
      <c r="Z1314" s="27" t="n">
        <f aca="false">ROUND(G1314-E1314,0)</f>
        <v>0</v>
      </c>
      <c r="AA1314" s="27" t="n">
        <f aca="false">L1314+M1314</f>
        <v>64</v>
      </c>
      <c r="AB1314" s="27" t="n">
        <f aca="false">IFERROR(ROUND(Q1314/AA1314,2),0)</f>
        <v>25.18</v>
      </c>
      <c r="AC1314" s="27" t="str">
        <f aca="false">IF(AND(K1314="Critical",N1314="No"),"URGENT - No Bed","Normal")</f>
        <v>Normal</v>
      </c>
      <c r="AD1314" s="33" t="n">
        <f aca="false">INDEX(Lookup_Tables!$B$3:$B$12,MATCH(H1314,Lookup_Tables!$A$3:$A$12,0))</f>
        <v>4200000</v>
      </c>
      <c r="AE1314" s="27" t="str">
        <f aca="false">INDEX(Lookup_Tables!$C$3:$C$12,MATCH(H1314,Lookup_Tables!$A$3:$A$12,0))</f>
        <v>Dr. Anil Kapoor</v>
      </c>
      <c r="AF1314" s="27" t="str">
        <f aca="false">IFERROR(INDEX(Lookup_Tables!$F$16:$F$45,MATCH(I1314,Lookup_Tables!$E$16:$E$45,0)),"N/A")</f>
        <v>EMP201</v>
      </c>
      <c r="AG1314" s="27" t="n">
        <f aca="false">_xlfn.IFS(R1314="Recovered",4,R1314="Referred",3,R1314="Admitted",2,R1314="Deceased",1,TRUE(),0)</f>
        <v>4</v>
      </c>
      <c r="AH1314" s="27" t="str">
        <f aca="false">IF(T1314&gt;=4,"Satisfied",IF(T1314&gt;=3,"Neutral","Needs Improvement"))</f>
        <v>Neutral</v>
      </c>
    </row>
    <row r="1315" customFormat="false" ht="15" hidden="false" customHeight="false" outlineLevel="0" collapsed="false">
      <c r="A1315" s="30" t="s">
        <v>5129</v>
      </c>
      <c r="B1315" s="30" t="s">
        <v>5130</v>
      </c>
      <c r="C1315" s="30" t="n">
        <v>70</v>
      </c>
      <c r="D1315" s="30" t="s">
        <v>181</v>
      </c>
      <c r="E1315" s="31" t="n">
        <v>45529</v>
      </c>
      <c r="F1315" s="30" t="s">
        <v>587</v>
      </c>
      <c r="G1315" s="31" t="n">
        <v>45529</v>
      </c>
      <c r="H1315" s="30" t="s">
        <v>146</v>
      </c>
      <c r="I1315" s="30" t="s">
        <v>309</v>
      </c>
      <c r="J1315" s="30" t="s">
        <v>148</v>
      </c>
      <c r="K1315" s="30" t="s">
        <v>138</v>
      </c>
      <c r="L1315" s="30" t="n">
        <v>73</v>
      </c>
      <c r="M1315" s="30" t="n">
        <v>45</v>
      </c>
      <c r="N1315" s="30" t="s">
        <v>186</v>
      </c>
      <c r="O1315" s="30" t="s">
        <v>139</v>
      </c>
      <c r="P1315" s="30" t="s">
        <v>129</v>
      </c>
      <c r="Q1315" s="32" t="n">
        <v>1946.71</v>
      </c>
      <c r="R1315" s="30" t="s">
        <v>130</v>
      </c>
      <c r="S1315" s="30" t="s">
        <v>141</v>
      </c>
      <c r="T1315" s="30" t="n">
        <v>5</v>
      </c>
      <c r="U1315" s="30" t="n">
        <f aca="false">YEAR(E1315)</f>
        <v>2024</v>
      </c>
      <c r="V1315" s="30" t="str">
        <f aca="false">TEXT(E1315,"MMM-YYYY")</f>
        <v>Aug-2024</v>
      </c>
      <c r="W1315" s="30" t="n">
        <f aca="false">MONTH(E1315)</f>
        <v>8</v>
      </c>
      <c r="X1315" s="30" t="str">
        <f aca="false">TEXT(WEEKDAY(E1315,2),"0")&amp;" - "&amp;TEXT(E1315,"dddd")</f>
        <v>7 - Sunday</v>
      </c>
      <c r="Y1315" s="30" t="str">
        <f aca="false">_xlfn.IFS(C1315&lt;18,"Child (0-17)",C1315&lt;40,"Young Adult (18-39)",C1315&lt;60,"Adult (40-59)",TRUE(),"Senior (60+)")</f>
        <v>Senior (60+)</v>
      </c>
      <c r="Z1315" s="30" t="n">
        <f aca="false">ROUND(G1315-E1315,0)</f>
        <v>0</v>
      </c>
      <c r="AA1315" s="30" t="n">
        <f aca="false">L1315+M1315</f>
        <v>118</v>
      </c>
      <c r="AB1315" s="30" t="n">
        <f aca="false">IFERROR(ROUND(Q1315/AA1315,2),0)</f>
        <v>16.5</v>
      </c>
      <c r="AC1315" s="30" t="str">
        <f aca="false">IF(AND(K1315="Critical",N1315="No"),"URGENT - No Bed","Normal")</f>
        <v>Normal</v>
      </c>
      <c r="AD1315" s="34" t="n">
        <f aca="false">INDEX(Lookup_Tables!$B$3:$B$12,MATCH(H1315,Lookup_Tables!$A$3:$A$12,0))</f>
        <v>2700000</v>
      </c>
      <c r="AE1315" s="30" t="str">
        <f aca="false">INDEX(Lookup_Tables!$C$3:$C$12,MATCH(H1315,Lookup_Tables!$A$3:$A$12,0))</f>
        <v>Dr. Vikram Singh</v>
      </c>
      <c r="AF1315" s="30" t="str">
        <f aca="false">IFERROR(INDEX(Lookup_Tables!$F$16:$F$45,MATCH(I1315,Lookup_Tables!$E$16:$E$45,0)),"N/A")</f>
        <v>EMP228</v>
      </c>
      <c r="AG1315" s="30" t="n">
        <f aca="false">_xlfn.IFS(R1315="Recovered",4,R1315="Referred",3,R1315="Admitted",2,R1315="Deceased",1,TRUE(),0)</f>
        <v>4</v>
      </c>
      <c r="AH1315" s="30" t="str">
        <f aca="false">IF(T1315&gt;=4,"Satisfied",IF(T1315&gt;=3,"Neutral","Needs Improvement"))</f>
        <v>Satisfied</v>
      </c>
    </row>
    <row r="1316" customFormat="false" ht="15" hidden="false" customHeight="false" outlineLevel="0" collapsed="false">
      <c r="A1316" s="27" t="s">
        <v>5530</v>
      </c>
      <c r="B1316" s="27" t="s">
        <v>1490</v>
      </c>
      <c r="C1316" s="27" t="n">
        <v>33</v>
      </c>
      <c r="D1316" s="27" t="s">
        <v>181</v>
      </c>
      <c r="E1316" s="28" t="n">
        <v>45642</v>
      </c>
      <c r="F1316" s="27" t="s">
        <v>555</v>
      </c>
      <c r="G1316" s="28" t="n">
        <v>45645</v>
      </c>
      <c r="H1316" s="27" t="s">
        <v>217</v>
      </c>
      <c r="I1316" s="27" t="s">
        <v>282</v>
      </c>
      <c r="J1316" s="27" t="s">
        <v>388</v>
      </c>
      <c r="K1316" s="27" t="s">
        <v>156</v>
      </c>
      <c r="L1316" s="27" t="n">
        <v>33</v>
      </c>
      <c r="M1316" s="27" t="n">
        <v>43</v>
      </c>
      <c r="N1316" s="27" t="s">
        <v>127</v>
      </c>
      <c r="O1316" s="27" t="s">
        <v>171</v>
      </c>
      <c r="P1316" s="27" t="s">
        <v>150</v>
      </c>
      <c r="Q1316" s="29" t="n">
        <v>2665.65</v>
      </c>
      <c r="R1316" s="27" t="s">
        <v>130</v>
      </c>
      <c r="S1316" s="27" t="s">
        <v>178</v>
      </c>
      <c r="T1316" s="27" t="n">
        <v>4</v>
      </c>
      <c r="U1316" s="27" t="n">
        <f aca="false">YEAR(E1316)</f>
        <v>2024</v>
      </c>
      <c r="V1316" s="27" t="str">
        <f aca="false">TEXT(E1316,"MMM-YYYY")</f>
        <v>Dec-2024</v>
      </c>
      <c r="W1316" s="27" t="n">
        <f aca="false">MONTH(E1316)</f>
        <v>12</v>
      </c>
      <c r="X1316" s="27" t="str">
        <f aca="false">TEXT(WEEKDAY(E1316,2),"0")&amp;" - "&amp;TEXT(E1316,"dddd")</f>
        <v>1 - Monday</v>
      </c>
      <c r="Y1316" s="27" t="str">
        <f aca="false">_xlfn.IFS(C1316&lt;18,"Child (0-17)",C1316&lt;40,"Young Adult (18-39)",C1316&lt;60,"Adult (40-59)",TRUE(),"Senior (60+)")</f>
        <v>Young Adult (18-39)</v>
      </c>
      <c r="Z1316" s="27" t="n">
        <f aca="false">ROUND(G1316-E1316,0)</f>
        <v>3</v>
      </c>
      <c r="AA1316" s="27" t="n">
        <f aca="false">L1316+M1316</f>
        <v>76</v>
      </c>
      <c r="AB1316" s="27" t="n">
        <f aca="false">IFERROR(ROUND(Q1316/AA1316,2),0)</f>
        <v>35.07</v>
      </c>
      <c r="AC1316" s="27" t="str">
        <f aca="false">IF(AND(K1316="Critical",N1316="No"),"URGENT - No Bed","Normal")</f>
        <v>Normal</v>
      </c>
      <c r="AD1316" s="33" t="n">
        <f aca="false">INDEX(Lookup_Tables!$B$3:$B$12,MATCH(H1316,Lookup_Tables!$A$3:$A$12,0))</f>
        <v>4200000</v>
      </c>
      <c r="AE1316" s="27" t="str">
        <f aca="false">INDEX(Lookup_Tables!$C$3:$C$12,MATCH(H1316,Lookup_Tables!$A$3:$A$12,0))</f>
        <v>Dr. Anil Kapoor</v>
      </c>
      <c r="AF1316" s="27" t="str">
        <f aca="false">IFERROR(INDEX(Lookup_Tables!$F$16:$F$45,MATCH(I1316,Lookup_Tables!$E$16:$E$45,0)),"N/A")</f>
        <v>EMP200</v>
      </c>
      <c r="AG1316" s="27" t="n">
        <f aca="false">_xlfn.IFS(R1316="Recovered",4,R1316="Referred",3,R1316="Admitted",2,R1316="Deceased",1,TRUE(),0)</f>
        <v>4</v>
      </c>
      <c r="AH1316" s="27" t="str">
        <f aca="false">IF(T1316&gt;=4,"Satisfied",IF(T1316&gt;=3,"Neutral","Needs Improvement"))</f>
        <v>Satisfied</v>
      </c>
    </row>
    <row r="1317" customFormat="false" ht="15" hidden="false" customHeight="false" outlineLevel="0" collapsed="false">
      <c r="A1317" s="30" t="s">
        <v>2135</v>
      </c>
      <c r="B1317" s="30" t="s">
        <v>1576</v>
      </c>
      <c r="C1317" s="30" t="n">
        <v>47</v>
      </c>
      <c r="D1317" s="30" t="s">
        <v>181</v>
      </c>
      <c r="E1317" s="31" t="n">
        <v>45508</v>
      </c>
      <c r="F1317" s="30" t="s">
        <v>247</v>
      </c>
      <c r="G1317" s="31" t="n">
        <v>45509</v>
      </c>
      <c r="H1317" s="30" t="s">
        <v>242</v>
      </c>
      <c r="I1317" s="30" t="s">
        <v>243</v>
      </c>
      <c r="J1317" s="30" t="s">
        <v>316</v>
      </c>
      <c r="K1317" s="30" t="s">
        <v>156</v>
      </c>
      <c r="L1317" s="30" t="n">
        <v>28</v>
      </c>
      <c r="M1317" s="30" t="n">
        <v>85</v>
      </c>
      <c r="N1317" s="30" t="s">
        <v>127</v>
      </c>
      <c r="O1317" s="30" t="s">
        <v>171</v>
      </c>
      <c r="P1317" s="30" t="s">
        <v>187</v>
      </c>
      <c r="Q1317" s="32" t="n">
        <v>3299.86</v>
      </c>
      <c r="R1317" s="30" t="s">
        <v>268</v>
      </c>
      <c r="S1317" s="30" t="s">
        <v>197</v>
      </c>
      <c r="T1317" s="30" t="n">
        <v>3</v>
      </c>
      <c r="U1317" s="30" t="n">
        <f aca="false">YEAR(E1317)</f>
        <v>2024</v>
      </c>
      <c r="V1317" s="30" t="str">
        <f aca="false">TEXT(E1317,"MMM-YYYY")</f>
        <v>Aug-2024</v>
      </c>
      <c r="W1317" s="30" t="n">
        <f aca="false">MONTH(E1317)</f>
        <v>8</v>
      </c>
      <c r="X1317" s="30" t="str">
        <f aca="false">TEXT(WEEKDAY(E1317,2),"0")&amp;" - "&amp;TEXT(E1317,"dddd")</f>
        <v>7 - Sunday</v>
      </c>
      <c r="Y1317" s="30" t="str">
        <f aca="false">_xlfn.IFS(C1317&lt;18,"Child (0-17)",C1317&lt;40,"Young Adult (18-39)",C1317&lt;60,"Adult (40-59)",TRUE(),"Senior (60+)")</f>
        <v>Adult (40-59)</v>
      </c>
      <c r="Z1317" s="30" t="n">
        <f aca="false">ROUND(G1317-E1317,0)</f>
        <v>1</v>
      </c>
      <c r="AA1317" s="30" t="n">
        <f aca="false">L1317+M1317</f>
        <v>113</v>
      </c>
      <c r="AB1317" s="30" t="n">
        <f aca="false">IFERROR(ROUND(Q1317/AA1317,2),0)</f>
        <v>29.2</v>
      </c>
      <c r="AC1317" s="30" t="str">
        <f aca="false">IF(AND(K1317="Critical",N1317="No"),"URGENT - No Bed","Normal")</f>
        <v>Normal</v>
      </c>
      <c r="AD1317" s="34" t="n">
        <f aca="false">INDEX(Lookup_Tables!$B$3:$B$12,MATCH(H1317,Lookup_Tables!$A$3:$A$12,0))</f>
        <v>3000000</v>
      </c>
      <c r="AE1317" s="30" t="str">
        <f aca="false">INDEX(Lookup_Tables!$C$3:$C$12,MATCH(H1317,Lookup_Tables!$A$3:$A$12,0))</f>
        <v>Dr. Pooja Iyer</v>
      </c>
      <c r="AF1317" s="30" t="str">
        <f aca="false">IFERROR(INDEX(Lookup_Tables!$F$16:$F$45,MATCH(I1317,Lookup_Tables!$E$16:$E$45,0)),"N/A")</f>
        <v>EMP214</v>
      </c>
      <c r="AG1317" s="30" t="n">
        <f aca="false">_xlfn.IFS(R1317="Recovered",4,R1317="Referred",3,R1317="Admitted",2,R1317="Deceased",1,TRUE(),0)</f>
        <v>3</v>
      </c>
      <c r="AH1317" s="30" t="str">
        <f aca="false">IF(T1317&gt;=4,"Satisfied",IF(T1317&gt;=3,"Neutral","Needs Improvement"))</f>
        <v>Neutral</v>
      </c>
    </row>
    <row r="1318" customFormat="false" ht="15" hidden="false" customHeight="false" outlineLevel="0" collapsed="false">
      <c r="A1318" s="27" t="s">
        <v>5572</v>
      </c>
      <c r="B1318" s="27" t="s">
        <v>4886</v>
      </c>
      <c r="C1318" s="27" t="n">
        <v>45</v>
      </c>
      <c r="D1318" s="27" t="s">
        <v>121</v>
      </c>
      <c r="E1318" s="28" t="n">
        <v>45514</v>
      </c>
      <c r="F1318" s="27" t="s">
        <v>826</v>
      </c>
      <c r="G1318" s="28" t="n">
        <v>45518</v>
      </c>
      <c r="H1318" s="27" t="s">
        <v>183</v>
      </c>
      <c r="I1318" s="27" t="s">
        <v>430</v>
      </c>
      <c r="J1318" s="27" t="s">
        <v>476</v>
      </c>
      <c r="K1318" s="27" t="s">
        <v>126</v>
      </c>
      <c r="L1318" s="27" t="n">
        <v>23</v>
      </c>
      <c r="M1318" s="27" t="n">
        <v>59</v>
      </c>
      <c r="N1318" s="27" t="s">
        <v>127</v>
      </c>
      <c r="O1318" s="27" t="s">
        <v>128</v>
      </c>
      <c r="P1318" s="27" t="s">
        <v>140</v>
      </c>
      <c r="Q1318" s="29" t="n">
        <v>7312.84</v>
      </c>
      <c r="R1318" s="27" t="s">
        <v>172</v>
      </c>
      <c r="S1318" s="27" t="s">
        <v>141</v>
      </c>
      <c r="T1318" s="27" t="n">
        <v>3</v>
      </c>
      <c r="U1318" s="27" t="n">
        <f aca="false">YEAR(E1318)</f>
        <v>2024</v>
      </c>
      <c r="V1318" s="27" t="str">
        <f aca="false">TEXT(E1318,"MMM-YYYY")</f>
        <v>Aug-2024</v>
      </c>
      <c r="W1318" s="27" t="n">
        <f aca="false">MONTH(E1318)</f>
        <v>8</v>
      </c>
      <c r="X1318" s="27" t="str">
        <f aca="false">TEXT(WEEKDAY(E1318,2),"0")&amp;" - "&amp;TEXT(E1318,"dddd")</f>
        <v>6 - Saturday</v>
      </c>
      <c r="Y1318" s="27" t="str">
        <f aca="false">_xlfn.IFS(C1318&lt;18,"Child (0-17)",C1318&lt;40,"Young Adult (18-39)",C1318&lt;60,"Adult (40-59)",TRUE(),"Senior (60+)")</f>
        <v>Adult (40-59)</v>
      </c>
      <c r="Z1318" s="27" t="n">
        <f aca="false">ROUND(G1318-E1318,0)</f>
        <v>4</v>
      </c>
      <c r="AA1318" s="27" t="n">
        <f aca="false">L1318+M1318</f>
        <v>82</v>
      </c>
      <c r="AB1318" s="27" t="n">
        <f aca="false">IFERROR(ROUND(Q1318/AA1318,2),0)</f>
        <v>89.18</v>
      </c>
      <c r="AC1318" s="27" t="str">
        <f aca="false">IF(AND(K1318="Critical",N1318="No"),"URGENT - No Bed","Normal")</f>
        <v>Normal</v>
      </c>
      <c r="AD1318" s="33" t="n">
        <f aca="false">INDEX(Lookup_Tables!$B$3:$B$12,MATCH(H1318,Lookup_Tables!$A$3:$A$12,0))</f>
        <v>3100000</v>
      </c>
      <c r="AE1318" s="27" t="str">
        <f aca="false">INDEX(Lookup_Tables!$C$3:$C$12,MATCH(H1318,Lookup_Tables!$A$3:$A$12,0))</f>
        <v>Dr. Kavita Rao</v>
      </c>
      <c r="AF1318" s="27" t="str">
        <f aca="false">IFERROR(INDEX(Lookup_Tables!$F$16:$F$45,MATCH(I1318,Lookup_Tables!$E$16:$E$45,0)),"N/A")</f>
        <v>EMP224</v>
      </c>
      <c r="AG1318" s="27" t="n">
        <f aca="false">_xlfn.IFS(R1318="Recovered",4,R1318="Referred",3,R1318="Admitted",2,R1318="Deceased",1,TRUE(),0)</f>
        <v>2</v>
      </c>
      <c r="AH1318" s="27" t="str">
        <f aca="false">IF(T1318&gt;=4,"Satisfied",IF(T1318&gt;=3,"Neutral","Needs Improvement"))</f>
        <v>Neutral</v>
      </c>
    </row>
    <row r="1319" customFormat="false" ht="15" hidden="false" customHeight="false" outlineLevel="0" collapsed="false">
      <c r="A1319" s="30" t="s">
        <v>2686</v>
      </c>
      <c r="B1319" s="30" t="s">
        <v>1920</v>
      </c>
      <c r="C1319" s="30" t="n">
        <v>75</v>
      </c>
      <c r="D1319" s="30" t="s">
        <v>181</v>
      </c>
      <c r="E1319" s="31" t="n">
        <v>45507</v>
      </c>
      <c r="F1319" s="30" t="s">
        <v>1674</v>
      </c>
      <c r="G1319" s="31" t="n">
        <v>45512</v>
      </c>
      <c r="H1319" s="30" t="s">
        <v>183</v>
      </c>
      <c r="I1319" s="30" t="s">
        <v>430</v>
      </c>
      <c r="J1319" s="30" t="s">
        <v>411</v>
      </c>
      <c r="K1319" s="30" t="s">
        <v>126</v>
      </c>
      <c r="L1319" s="30" t="n">
        <v>44</v>
      </c>
      <c r="M1319" s="30" t="n">
        <v>50</v>
      </c>
      <c r="N1319" s="30" t="s">
        <v>127</v>
      </c>
      <c r="O1319" s="30" t="s">
        <v>149</v>
      </c>
      <c r="P1319" s="30" t="s">
        <v>187</v>
      </c>
      <c r="Q1319" s="32" t="n">
        <v>7196.76</v>
      </c>
      <c r="R1319" s="30" t="s">
        <v>268</v>
      </c>
      <c r="S1319" s="30" t="s">
        <v>164</v>
      </c>
      <c r="T1319" s="30" t="n">
        <v>4</v>
      </c>
      <c r="U1319" s="30" t="n">
        <f aca="false">YEAR(E1319)</f>
        <v>2024</v>
      </c>
      <c r="V1319" s="30" t="str">
        <f aca="false">TEXT(E1319,"MMM-YYYY")</f>
        <v>Aug-2024</v>
      </c>
      <c r="W1319" s="30" t="n">
        <f aca="false">MONTH(E1319)</f>
        <v>8</v>
      </c>
      <c r="X1319" s="30" t="str">
        <f aca="false">TEXT(WEEKDAY(E1319,2),"0")&amp;" - "&amp;TEXT(E1319,"dddd")</f>
        <v>6 - Saturday</v>
      </c>
      <c r="Y1319" s="30" t="str">
        <f aca="false">_xlfn.IFS(C1319&lt;18,"Child (0-17)",C1319&lt;40,"Young Adult (18-39)",C1319&lt;60,"Adult (40-59)",TRUE(),"Senior (60+)")</f>
        <v>Senior (60+)</v>
      </c>
      <c r="Z1319" s="30" t="n">
        <f aca="false">ROUND(G1319-E1319,0)</f>
        <v>5</v>
      </c>
      <c r="AA1319" s="30" t="n">
        <f aca="false">L1319+M1319</f>
        <v>94</v>
      </c>
      <c r="AB1319" s="30" t="n">
        <f aca="false">IFERROR(ROUND(Q1319/AA1319,2),0)</f>
        <v>76.56</v>
      </c>
      <c r="AC1319" s="30" t="str">
        <f aca="false">IF(AND(K1319="Critical",N1319="No"),"URGENT - No Bed","Normal")</f>
        <v>Normal</v>
      </c>
      <c r="AD1319" s="34" t="n">
        <f aca="false">INDEX(Lookup_Tables!$B$3:$B$12,MATCH(H1319,Lookup_Tables!$A$3:$A$12,0))</f>
        <v>3100000</v>
      </c>
      <c r="AE1319" s="30" t="str">
        <f aca="false">INDEX(Lookup_Tables!$C$3:$C$12,MATCH(H1319,Lookup_Tables!$A$3:$A$12,0))</f>
        <v>Dr. Kavita Rao</v>
      </c>
      <c r="AF1319" s="30" t="str">
        <f aca="false">IFERROR(INDEX(Lookup_Tables!$F$16:$F$45,MATCH(I1319,Lookup_Tables!$E$16:$E$45,0)),"N/A")</f>
        <v>EMP224</v>
      </c>
      <c r="AG1319" s="30" t="n">
        <f aca="false">_xlfn.IFS(R1319="Recovered",4,R1319="Referred",3,R1319="Admitted",2,R1319="Deceased",1,TRUE(),0)</f>
        <v>3</v>
      </c>
      <c r="AH1319" s="30" t="str">
        <f aca="false">IF(T1319&gt;=4,"Satisfied",IF(T1319&gt;=3,"Neutral","Needs Improvement"))</f>
        <v>Satisfied</v>
      </c>
    </row>
    <row r="1320" customFormat="false" ht="15" hidden="false" customHeight="false" outlineLevel="0" collapsed="false">
      <c r="A1320" s="27" t="s">
        <v>6166</v>
      </c>
      <c r="B1320" s="27" t="s">
        <v>540</v>
      </c>
      <c r="C1320" s="27" t="n">
        <v>45</v>
      </c>
      <c r="D1320" s="27" t="s">
        <v>181</v>
      </c>
      <c r="E1320" s="28" t="n">
        <v>45336</v>
      </c>
      <c r="F1320" s="27" t="s">
        <v>1220</v>
      </c>
      <c r="G1320" s="28" t="n">
        <v>45337</v>
      </c>
      <c r="H1320" s="27" t="s">
        <v>146</v>
      </c>
      <c r="I1320" s="27" t="s">
        <v>176</v>
      </c>
      <c r="J1320" s="27" t="s">
        <v>244</v>
      </c>
      <c r="K1320" s="27" t="s">
        <v>156</v>
      </c>
      <c r="L1320" s="27" t="n">
        <v>17</v>
      </c>
      <c r="M1320" s="27" t="n">
        <v>86</v>
      </c>
      <c r="N1320" s="27" t="s">
        <v>186</v>
      </c>
      <c r="O1320" s="27" t="s">
        <v>139</v>
      </c>
      <c r="P1320" s="27" t="s">
        <v>129</v>
      </c>
      <c r="Q1320" s="29" t="n">
        <v>3905.3</v>
      </c>
      <c r="R1320" s="27" t="s">
        <v>172</v>
      </c>
      <c r="S1320" s="27" t="s">
        <v>164</v>
      </c>
      <c r="T1320" s="27" t="n">
        <v>4</v>
      </c>
      <c r="U1320" s="27" t="n">
        <f aca="false">YEAR(E1320)</f>
        <v>2024</v>
      </c>
      <c r="V1320" s="27" t="str">
        <f aca="false">TEXT(E1320,"MMM-YYYY")</f>
        <v>Feb-2024</v>
      </c>
      <c r="W1320" s="27" t="n">
        <f aca="false">MONTH(E1320)</f>
        <v>2</v>
      </c>
      <c r="X1320" s="27" t="str">
        <f aca="false">TEXT(WEEKDAY(E1320,2),"0")&amp;" - "&amp;TEXT(E1320,"dddd")</f>
        <v>3 - Wednesday</v>
      </c>
      <c r="Y1320" s="27" t="str">
        <f aca="false">_xlfn.IFS(C1320&lt;18,"Child (0-17)",C1320&lt;40,"Young Adult (18-39)",C1320&lt;60,"Adult (40-59)",TRUE(),"Senior (60+)")</f>
        <v>Adult (40-59)</v>
      </c>
      <c r="Z1320" s="27" t="n">
        <f aca="false">ROUND(G1320-E1320,0)</f>
        <v>1</v>
      </c>
      <c r="AA1320" s="27" t="n">
        <f aca="false">L1320+M1320</f>
        <v>103</v>
      </c>
      <c r="AB1320" s="27" t="n">
        <f aca="false">IFERROR(ROUND(Q1320/AA1320,2),0)</f>
        <v>37.92</v>
      </c>
      <c r="AC1320" s="27" t="str">
        <f aca="false">IF(AND(K1320="Critical",N1320="No"),"URGENT - No Bed","Normal")</f>
        <v>Normal</v>
      </c>
      <c r="AD1320" s="33" t="n">
        <f aca="false">INDEX(Lookup_Tables!$B$3:$B$12,MATCH(H1320,Lookup_Tables!$A$3:$A$12,0))</f>
        <v>2700000</v>
      </c>
      <c r="AE1320" s="27" t="str">
        <f aca="false">INDEX(Lookup_Tables!$C$3:$C$12,MATCH(H1320,Lookup_Tables!$A$3:$A$12,0))</f>
        <v>Dr. Vikram Singh</v>
      </c>
      <c r="AF1320" s="27" t="str">
        <f aca="false">IFERROR(INDEX(Lookup_Tables!$F$16:$F$45,MATCH(I1320,Lookup_Tables!$E$16:$E$45,0)),"N/A")</f>
        <v>EMP227</v>
      </c>
      <c r="AG1320" s="27" t="n">
        <f aca="false">_xlfn.IFS(R1320="Recovered",4,R1320="Referred",3,R1320="Admitted",2,R1320="Deceased",1,TRUE(),0)</f>
        <v>2</v>
      </c>
      <c r="AH1320" s="27" t="str">
        <f aca="false">IF(T1320&gt;=4,"Satisfied",IF(T1320&gt;=3,"Neutral","Needs Improvement"))</f>
        <v>Satisfied</v>
      </c>
    </row>
    <row r="1321" customFormat="false" ht="15" hidden="false" customHeight="false" outlineLevel="0" collapsed="false">
      <c r="A1321" s="30" t="s">
        <v>4922</v>
      </c>
      <c r="B1321" s="30" t="s">
        <v>4923</v>
      </c>
      <c r="C1321" s="30" t="n">
        <v>21</v>
      </c>
      <c r="D1321" s="30" t="s">
        <v>181</v>
      </c>
      <c r="E1321" s="31" t="n">
        <v>45429</v>
      </c>
      <c r="F1321" s="30" t="s">
        <v>614</v>
      </c>
      <c r="G1321" s="31" t="n">
        <v>45434</v>
      </c>
      <c r="H1321" s="30" t="s">
        <v>135</v>
      </c>
      <c r="I1321" s="30" t="s">
        <v>251</v>
      </c>
      <c r="J1321" s="30" t="s">
        <v>137</v>
      </c>
      <c r="K1321" s="30" t="s">
        <v>126</v>
      </c>
      <c r="L1321" s="30" t="n">
        <v>21</v>
      </c>
      <c r="M1321" s="30" t="n">
        <v>102</v>
      </c>
      <c r="N1321" s="30" t="s">
        <v>186</v>
      </c>
      <c r="O1321" s="30" t="s">
        <v>149</v>
      </c>
      <c r="P1321" s="30" t="s">
        <v>140</v>
      </c>
      <c r="Q1321" s="32" t="n">
        <v>7747.87</v>
      </c>
      <c r="R1321" s="30" t="s">
        <v>130</v>
      </c>
      <c r="S1321" s="30" t="s">
        <v>157</v>
      </c>
      <c r="T1321" s="30" t="n">
        <v>4</v>
      </c>
      <c r="U1321" s="30" t="n">
        <f aca="false">YEAR(E1321)</f>
        <v>2024</v>
      </c>
      <c r="V1321" s="30" t="str">
        <f aca="false">TEXT(E1321,"MMM-YYYY")</f>
        <v>May-2024</v>
      </c>
      <c r="W1321" s="30" t="n">
        <f aca="false">MONTH(E1321)</f>
        <v>5</v>
      </c>
      <c r="X1321" s="30" t="str">
        <f aca="false">TEXT(WEEKDAY(E1321,2),"0")&amp;" - "&amp;TEXT(E1321,"dddd")</f>
        <v>5 - Friday</v>
      </c>
      <c r="Y1321" s="30" t="str">
        <f aca="false">_xlfn.IFS(C1321&lt;18,"Child (0-17)",C1321&lt;40,"Young Adult (18-39)",C1321&lt;60,"Adult (40-59)",TRUE(),"Senior (60+)")</f>
        <v>Young Adult (18-39)</v>
      </c>
      <c r="Z1321" s="30" t="n">
        <f aca="false">ROUND(G1321-E1321,0)</f>
        <v>5</v>
      </c>
      <c r="AA1321" s="30" t="n">
        <f aca="false">L1321+M1321</f>
        <v>123</v>
      </c>
      <c r="AB1321" s="30" t="n">
        <f aca="false">IFERROR(ROUND(Q1321/AA1321,2),0)</f>
        <v>62.99</v>
      </c>
      <c r="AC1321" s="30" t="str">
        <f aca="false">IF(AND(K1321="Critical",N1321="No"),"URGENT - No Bed","Normal")</f>
        <v>Normal</v>
      </c>
      <c r="AD1321" s="34" t="n">
        <f aca="false">INDEX(Lookup_Tables!$B$3:$B$12,MATCH(H1321,Lookup_Tables!$A$3:$A$12,0))</f>
        <v>4600000</v>
      </c>
      <c r="AE1321" s="30" t="str">
        <f aca="false">INDEX(Lookup_Tables!$C$3:$C$12,MATCH(H1321,Lookup_Tables!$A$3:$A$12,0))</f>
        <v>Dr. Farhan Khan</v>
      </c>
      <c r="AF1321" s="30" t="str">
        <f aca="false">IFERROR(INDEX(Lookup_Tables!$F$16:$F$45,MATCH(I1321,Lookup_Tables!$E$16:$E$45,0)),"N/A")</f>
        <v>EMP207</v>
      </c>
      <c r="AG1321" s="30" t="n">
        <f aca="false">_xlfn.IFS(R1321="Recovered",4,R1321="Referred",3,R1321="Admitted",2,R1321="Deceased",1,TRUE(),0)</f>
        <v>4</v>
      </c>
      <c r="AH1321" s="30" t="str">
        <f aca="false">IF(T1321&gt;=4,"Satisfied",IF(T1321&gt;=3,"Neutral","Needs Improvement"))</f>
        <v>Satisfied</v>
      </c>
    </row>
    <row r="1322" customFormat="false" ht="15" hidden="false" customHeight="false" outlineLevel="0" collapsed="false">
      <c r="A1322" s="27" t="s">
        <v>5012</v>
      </c>
      <c r="B1322" s="27" t="s">
        <v>2615</v>
      </c>
      <c r="C1322" s="27" t="n">
        <v>78</v>
      </c>
      <c r="D1322" s="27" t="s">
        <v>181</v>
      </c>
      <c r="E1322" s="28" t="n">
        <v>45362</v>
      </c>
      <c r="F1322" s="27" t="s">
        <v>582</v>
      </c>
      <c r="G1322" s="28" t="n">
        <v>45363</v>
      </c>
      <c r="H1322" s="27" t="s">
        <v>146</v>
      </c>
      <c r="I1322" s="27" t="s">
        <v>147</v>
      </c>
      <c r="J1322" s="27" t="s">
        <v>244</v>
      </c>
      <c r="K1322" s="27" t="s">
        <v>138</v>
      </c>
      <c r="L1322" s="27" t="n">
        <v>86</v>
      </c>
      <c r="M1322" s="27" t="n">
        <v>28</v>
      </c>
      <c r="N1322" s="27" t="s">
        <v>127</v>
      </c>
      <c r="O1322" s="27" t="s">
        <v>128</v>
      </c>
      <c r="P1322" s="27" t="s">
        <v>187</v>
      </c>
      <c r="Q1322" s="29" t="n">
        <v>2678.51</v>
      </c>
      <c r="R1322" s="27" t="s">
        <v>130</v>
      </c>
      <c r="S1322" s="27" t="s">
        <v>151</v>
      </c>
      <c r="T1322" s="27" t="n">
        <v>4</v>
      </c>
      <c r="U1322" s="27" t="n">
        <f aca="false">YEAR(E1322)</f>
        <v>2024</v>
      </c>
      <c r="V1322" s="27" t="str">
        <f aca="false">TEXT(E1322,"MMM-YYYY")</f>
        <v>Mar-2024</v>
      </c>
      <c r="W1322" s="27" t="n">
        <f aca="false">MONTH(E1322)</f>
        <v>3</v>
      </c>
      <c r="X1322" s="27" t="str">
        <f aca="false">TEXT(WEEKDAY(E1322,2),"0")&amp;" - "&amp;TEXT(E1322,"dddd")</f>
        <v>1 - Monday</v>
      </c>
      <c r="Y1322" s="27" t="str">
        <f aca="false">_xlfn.IFS(C1322&lt;18,"Child (0-17)",C1322&lt;40,"Young Adult (18-39)",C1322&lt;60,"Adult (40-59)",TRUE(),"Senior (60+)")</f>
        <v>Senior (60+)</v>
      </c>
      <c r="Z1322" s="27" t="n">
        <f aca="false">ROUND(G1322-E1322,0)</f>
        <v>1</v>
      </c>
      <c r="AA1322" s="27" t="n">
        <f aca="false">L1322+M1322</f>
        <v>114</v>
      </c>
      <c r="AB1322" s="27" t="n">
        <f aca="false">IFERROR(ROUND(Q1322/AA1322,2),0)</f>
        <v>23.5</v>
      </c>
      <c r="AC1322" s="27" t="str">
        <f aca="false">IF(AND(K1322="Critical",N1322="No"),"URGENT - No Bed","Normal")</f>
        <v>Normal</v>
      </c>
      <c r="AD1322" s="33" t="n">
        <f aca="false">INDEX(Lookup_Tables!$B$3:$B$12,MATCH(H1322,Lookup_Tables!$A$3:$A$12,0))</f>
        <v>2700000</v>
      </c>
      <c r="AE1322" s="27" t="str">
        <f aca="false">INDEX(Lookup_Tables!$C$3:$C$12,MATCH(H1322,Lookup_Tables!$A$3:$A$12,0))</f>
        <v>Dr. Vikram Singh</v>
      </c>
      <c r="AF1322" s="27" t="str">
        <f aca="false">IFERROR(INDEX(Lookup_Tables!$F$16:$F$45,MATCH(I1322,Lookup_Tables!$E$16:$E$45,0)),"N/A")</f>
        <v>EMP229</v>
      </c>
      <c r="AG1322" s="27" t="n">
        <f aca="false">_xlfn.IFS(R1322="Recovered",4,R1322="Referred",3,R1322="Admitted",2,R1322="Deceased",1,TRUE(),0)</f>
        <v>4</v>
      </c>
      <c r="AH1322" s="27" t="str">
        <f aca="false">IF(T1322&gt;=4,"Satisfied",IF(T1322&gt;=3,"Neutral","Needs Improvement"))</f>
        <v>Satisfied</v>
      </c>
    </row>
    <row r="1323" customFormat="false" ht="15" hidden="false" customHeight="false" outlineLevel="0" collapsed="false">
      <c r="A1323" s="30" t="s">
        <v>6226</v>
      </c>
      <c r="B1323" s="30" t="s">
        <v>2448</v>
      </c>
      <c r="C1323" s="30" t="n">
        <v>25</v>
      </c>
      <c r="D1323" s="30" t="s">
        <v>121</v>
      </c>
      <c r="E1323" s="31" t="n">
        <v>45612</v>
      </c>
      <c r="F1323" s="30" t="s">
        <v>261</v>
      </c>
      <c r="G1323" s="31" t="n">
        <v>45613</v>
      </c>
      <c r="H1323" s="30" t="s">
        <v>206</v>
      </c>
      <c r="I1323" s="30" t="s">
        <v>232</v>
      </c>
      <c r="J1323" s="30" t="s">
        <v>615</v>
      </c>
      <c r="K1323" s="30" t="s">
        <v>138</v>
      </c>
      <c r="L1323" s="30" t="n">
        <v>50</v>
      </c>
      <c r="M1323" s="30" t="n">
        <v>25</v>
      </c>
      <c r="N1323" s="30" t="s">
        <v>127</v>
      </c>
      <c r="O1323" s="30" t="s">
        <v>139</v>
      </c>
      <c r="P1323" s="30" t="s">
        <v>187</v>
      </c>
      <c r="Q1323" s="32" t="n">
        <v>1838.1</v>
      </c>
      <c r="R1323" s="30" t="s">
        <v>130</v>
      </c>
      <c r="S1323" s="30" t="s">
        <v>157</v>
      </c>
      <c r="T1323" s="30" t="n">
        <v>3</v>
      </c>
      <c r="U1323" s="30" t="n">
        <f aca="false">YEAR(E1323)</f>
        <v>2024</v>
      </c>
      <c r="V1323" s="30" t="str">
        <f aca="false">TEXT(E1323,"MMM-YYYY")</f>
        <v>Nov-2024</v>
      </c>
      <c r="W1323" s="30" t="n">
        <f aca="false">MONTH(E1323)</f>
        <v>11</v>
      </c>
      <c r="X1323" s="30" t="str">
        <f aca="false">TEXT(WEEKDAY(E1323,2),"0")&amp;" - "&amp;TEXT(E1323,"dddd")</f>
        <v>6 - Saturday</v>
      </c>
      <c r="Y1323" s="30" t="str">
        <f aca="false">_xlfn.IFS(C1323&lt;18,"Child (0-17)",C1323&lt;40,"Young Adult (18-39)",C1323&lt;60,"Adult (40-59)",TRUE(),"Senior (60+)")</f>
        <v>Young Adult (18-39)</v>
      </c>
      <c r="Z1323" s="30" t="n">
        <f aca="false">ROUND(G1323-E1323,0)</f>
        <v>1</v>
      </c>
      <c r="AA1323" s="30" t="n">
        <f aca="false">L1323+M1323</f>
        <v>75</v>
      </c>
      <c r="AB1323" s="30" t="n">
        <f aca="false">IFERROR(ROUND(Q1323/AA1323,2),0)</f>
        <v>24.51</v>
      </c>
      <c r="AC1323" s="30" t="str">
        <f aca="false">IF(AND(K1323="Critical",N1323="No"),"URGENT - No Bed","Normal")</f>
        <v>Normal</v>
      </c>
      <c r="AD1323" s="34" t="n">
        <f aca="false">INDEX(Lookup_Tables!$B$3:$B$12,MATCH(H1323,Lookup_Tables!$A$3:$A$12,0))</f>
        <v>2800000</v>
      </c>
      <c r="AE1323" s="30" t="str">
        <f aca="false">INDEX(Lookup_Tables!$C$3:$C$12,MATCH(H1323,Lookup_Tables!$A$3:$A$12,0))</f>
        <v>Dr. Suresh Nair</v>
      </c>
      <c r="AF1323" s="30" t="str">
        <f aca="false">IFERROR(INDEX(Lookup_Tables!$F$16:$F$45,MATCH(I1323,Lookup_Tables!$E$16:$E$45,0)),"N/A")</f>
        <v>EMP210</v>
      </c>
      <c r="AG1323" s="30" t="n">
        <f aca="false">_xlfn.IFS(R1323="Recovered",4,R1323="Referred",3,R1323="Admitted",2,R1323="Deceased",1,TRUE(),0)</f>
        <v>4</v>
      </c>
      <c r="AH1323" s="30" t="str">
        <f aca="false">IF(T1323&gt;=4,"Satisfied",IF(T1323&gt;=3,"Neutral","Needs Improvement"))</f>
        <v>Neutral</v>
      </c>
    </row>
    <row r="1324" customFormat="false" ht="15" hidden="false" customHeight="false" outlineLevel="0" collapsed="false">
      <c r="A1324" s="27" t="s">
        <v>5834</v>
      </c>
      <c r="B1324" s="27" t="s">
        <v>1149</v>
      </c>
      <c r="C1324" s="27" t="n">
        <v>20</v>
      </c>
      <c r="D1324" s="27" t="s">
        <v>121</v>
      </c>
      <c r="E1324" s="28" t="n">
        <v>45317</v>
      </c>
      <c r="F1324" s="27" t="s">
        <v>890</v>
      </c>
      <c r="G1324" s="28" t="n">
        <v>45320</v>
      </c>
      <c r="H1324" s="27" t="s">
        <v>242</v>
      </c>
      <c r="I1324" s="27" t="s">
        <v>466</v>
      </c>
      <c r="J1324" s="27" t="s">
        <v>244</v>
      </c>
      <c r="K1324" s="27" t="s">
        <v>126</v>
      </c>
      <c r="L1324" s="27" t="n">
        <v>37</v>
      </c>
      <c r="M1324" s="27" t="n">
        <v>111</v>
      </c>
      <c r="N1324" s="27" t="s">
        <v>186</v>
      </c>
      <c r="O1324" s="27" t="s">
        <v>128</v>
      </c>
      <c r="P1324" s="27" t="s">
        <v>187</v>
      </c>
      <c r="Q1324" s="29" t="n">
        <v>7957.36</v>
      </c>
      <c r="R1324" s="27" t="s">
        <v>130</v>
      </c>
      <c r="S1324" s="27" t="s">
        <v>157</v>
      </c>
      <c r="T1324" s="27" t="n">
        <v>3</v>
      </c>
      <c r="U1324" s="27" t="n">
        <f aca="false">YEAR(E1324)</f>
        <v>2024</v>
      </c>
      <c r="V1324" s="27" t="str">
        <f aca="false">TEXT(E1324,"MMM-YYYY")</f>
        <v>Jan-2024</v>
      </c>
      <c r="W1324" s="27" t="n">
        <f aca="false">MONTH(E1324)</f>
        <v>1</v>
      </c>
      <c r="X1324" s="27" t="str">
        <f aca="false">TEXT(WEEKDAY(E1324,2),"0")&amp;" - "&amp;TEXT(E1324,"dddd")</f>
        <v>5 - Friday</v>
      </c>
      <c r="Y1324" s="27" t="str">
        <f aca="false">_xlfn.IFS(C1324&lt;18,"Child (0-17)",C1324&lt;40,"Young Adult (18-39)",C1324&lt;60,"Adult (40-59)",TRUE(),"Senior (60+)")</f>
        <v>Young Adult (18-39)</v>
      </c>
      <c r="Z1324" s="27" t="n">
        <f aca="false">ROUND(G1324-E1324,0)</f>
        <v>3</v>
      </c>
      <c r="AA1324" s="27" t="n">
        <f aca="false">L1324+M1324</f>
        <v>148</v>
      </c>
      <c r="AB1324" s="27" t="n">
        <f aca="false">IFERROR(ROUND(Q1324/AA1324,2),0)</f>
        <v>53.77</v>
      </c>
      <c r="AC1324" s="27" t="str">
        <f aca="false">IF(AND(K1324="Critical",N1324="No"),"URGENT - No Bed","Normal")</f>
        <v>Normal</v>
      </c>
      <c r="AD1324" s="33" t="n">
        <f aca="false">INDEX(Lookup_Tables!$B$3:$B$12,MATCH(H1324,Lookup_Tables!$A$3:$A$12,0))</f>
        <v>3000000</v>
      </c>
      <c r="AE1324" s="27" t="str">
        <f aca="false">INDEX(Lookup_Tables!$C$3:$C$12,MATCH(H1324,Lookup_Tables!$A$3:$A$12,0))</f>
        <v>Dr. Pooja Iyer</v>
      </c>
      <c r="AF1324" s="27" t="str">
        <f aca="false">IFERROR(INDEX(Lookup_Tables!$F$16:$F$45,MATCH(I1324,Lookup_Tables!$E$16:$E$45,0)),"N/A")</f>
        <v>EMP212</v>
      </c>
      <c r="AG1324" s="27" t="n">
        <f aca="false">_xlfn.IFS(R1324="Recovered",4,R1324="Referred",3,R1324="Admitted",2,R1324="Deceased",1,TRUE(),0)</f>
        <v>4</v>
      </c>
      <c r="AH1324" s="27" t="str">
        <f aca="false">IF(T1324&gt;=4,"Satisfied",IF(T1324&gt;=3,"Neutral","Needs Improvement"))</f>
        <v>Neutral</v>
      </c>
    </row>
    <row r="1325" customFormat="false" ht="15" hidden="false" customHeight="false" outlineLevel="0" collapsed="false">
      <c r="A1325" s="30" t="s">
        <v>239</v>
      </c>
      <c r="B1325" s="30" t="s">
        <v>240</v>
      </c>
      <c r="C1325" s="30" t="n">
        <v>34</v>
      </c>
      <c r="D1325" s="30" t="s">
        <v>121</v>
      </c>
      <c r="E1325" s="31" t="n">
        <v>45471</v>
      </c>
      <c r="F1325" s="30" t="s">
        <v>241</v>
      </c>
      <c r="G1325" s="31" t="n">
        <v>45473</v>
      </c>
      <c r="H1325" s="30" t="s">
        <v>242</v>
      </c>
      <c r="I1325" s="30" t="s">
        <v>243</v>
      </c>
      <c r="J1325" s="30" t="s">
        <v>244</v>
      </c>
      <c r="K1325" s="30" t="s">
        <v>126</v>
      </c>
      <c r="L1325" s="30" t="n">
        <v>19</v>
      </c>
      <c r="M1325" s="30" t="n">
        <v>96</v>
      </c>
      <c r="N1325" s="30" t="s">
        <v>186</v>
      </c>
      <c r="O1325" s="30" t="s">
        <v>171</v>
      </c>
      <c r="P1325" s="30" t="s">
        <v>187</v>
      </c>
      <c r="Q1325" s="32" t="n">
        <v>7675.49</v>
      </c>
      <c r="R1325" s="30" t="s">
        <v>130</v>
      </c>
      <c r="S1325" s="30" t="s">
        <v>164</v>
      </c>
      <c r="T1325" s="30" t="n">
        <v>3</v>
      </c>
      <c r="U1325" s="30" t="n">
        <f aca="false">YEAR(E1325)</f>
        <v>2024</v>
      </c>
      <c r="V1325" s="30" t="str">
        <f aca="false">TEXT(E1325,"MMM-YYYY")</f>
        <v>Jun-2024</v>
      </c>
      <c r="W1325" s="30" t="n">
        <f aca="false">MONTH(E1325)</f>
        <v>6</v>
      </c>
      <c r="X1325" s="30" t="str">
        <f aca="false">TEXT(WEEKDAY(E1325,2),"0")&amp;" - "&amp;TEXT(E1325,"dddd")</f>
        <v>5 - Friday</v>
      </c>
      <c r="Y1325" s="30" t="str">
        <f aca="false">_xlfn.IFS(C1325&lt;18,"Child (0-17)",C1325&lt;40,"Young Adult (18-39)",C1325&lt;60,"Adult (40-59)",TRUE(),"Senior (60+)")</f>
        <v>Young Adult (18-39)</v>
      </c>
      <c r="Z1325" s="30" t="n">
        <f aca="false">ROUND(G1325-E1325,0)</f>
        <v>2</v>
      </c>
      <c r="AA1325" s="30" t="n">
        <f aca="false">L1325+M1325</f>
        <v>115</v>
      </c>
      <c r="AB1325" s="30" t="n">
        <f aca="false">IFERROR(ROUND(Q1325/AA1325,2),0)</f>
        <v>66.74</v>
      </c>
      <c r="AC1325" s="30" t="str">
        <f aca="false">IF(AND(K1325="Critical",N1325="No"),"URGENT - No Bed","Normal")</f>
        <v>Normal</v>
      </c>
      <c r="AD1325" s="34" t="n">
        <f aca="false">INDEX(Lookup_Tables!$B$3:$B$12,MATCH(H1325,Lookup_Tables!$A$3:$A$12,0))</f>
        <v>3000000</v>
      </c>
      <c r="AE1325" s="30" t="str">
        <f aca="false">INDEX(Lookup_Tables!$C$3:$C$12,MATCH(H1325,Lookup_Tables!$A$3:$A$12,0))</f>
        <v>Dr. Pooja Iyer</v>
      </c>
      <c r="AF1325" s="30" t="str">
        <f aca="false">IFERROR(INDEX(Lookup_Tables!$F$16:$F$45,MATCH(I1325,Lookup_Tables!$E$16:$E$45,0)),"N/A")</f>
        <v>EMP214</v>
      </c>
      <c r="AG1325" s="30" t="n">
        <f aca="false">_xlfn.IFS(R1325="Recovered",4,R1325="Referred",3,R1325="Admitted",2,R1325="Deceased",1,TRUE(),0)</f>
        <v>4</v>
      </c>
      <c r="AH1325" s="30" t="str">
        <f aca="false">IF(T1325&gt;=4,"Satisfied",IF(T1325&gt;=3,"Neutral","Needs Improvement"))</f>
        <v>Neutral</v>
      </c>
    </row>
    <row r="1326" customFormat="false" ht="15" hidden="false" customHeight="false" outlineLevel="0" collapsed="false">
      <c r="A1326" s="27" t="s">
        <v>4579</v>
      </c>
      <c r="B1326" s="27" t="s">
        <v>1920</v>
      </c>
      <c r="C1326" s="27" t="n">
        <v>42</v>
      </c>
      <c r="D1326" s="27" t="s">
        <v>121</v>
      </c>
      <c r="E1326" s="28" t="n">
        <v>45603</v>
      </c>
      <c r="F1326" s="27" t="s">
        <v>1696</v>
      </c>
      <c r="G1326" s="28" t="n">
        <v>45604</v>
      </c>
      <c r="H1326" s="27" t="s">
        <v>217</v>
      </c>
      <c r="I1326" s="27" t="s">
        <v>344</v>
      </c>
      <c r="J1326" s="27" t="s">
        <v>283</v>
      </c>
      <c r="K1326" s="27" t="s">
        <v>138</v>
      </c>
      <c r="L1326" s="27" t="n">
        <v>34</v>
      </c>
      <c r="M1326" s="27" t="n">
        <v>15</v>
      </c>
      <c r="N1326" s="27" t="s">
        <v>127</v>
      </c>
      <c r="O1326" s="27" t="s">
        <v>139</v>
      </c>
      <c r="P1326" s="27" t="s">
        <v>187</v>
      </c>
      <c r="Q1326" s="29" t="n">
        <v>1920.01</v>
      </c>
      <c r="R1326" s="27" t="s">
        <v>130</v>
      </c>
      <c r="S1326" s="27" t="s">
        <v>157</v>
      </c>
      <c r="T1326" s="27" t="n">
        <v>5</v>
      </c>
      <c r="U1326" s="27" t="n">
        <f aca="false">YEAR(E1326)</f>
        <v>2024</v>
      </c>
      <c r="V1326" s="27" t="str">
        <f aca="false">TEXT(E1326,"MMM-YYYY")</f>
        <v>Nov-2024</v>
      </c>
      <c r="W1326" s="27" t="n">
        <f aca="false">MONTH(E1326)</f>
        <v>11</v>
      </c>
      <c r="X1326" s="27" t="str">
        <f aca="false">TEXT(WEEKDAY(E1326,2),"0")&amp;" - "&amp;TEXT(E1326,"dddd")</f>
        <v>4 - Thursday</v>
      </c>
      <c r="Y1326" s="27" t="str">
        <f aca="false">_xlfn.IFS(C1326&lt;18,"Child (0-17)",C1326&lt;40,"Young Adult (18-39)",C1326&lt;60,"Adult (40-59)",TRUE(),"Senior (60+)")</f>
        <v>Adult (40-59)</v>
      </c>
      <c r="Z1326" s="27" t="n">
        <f aca="false">ROUND(G1326-E1326,0)</f>
        <v>1</v>
      </c>
      <c r="AA1326" s="27" t="n">
        <f aca="false">L1326+M1326</f>
        <v>49</v>
      </c>
      <c r="AB1326" s="27" t="n">
        <f aca="false">IFERROR(ROUND(Q1326/AA1326,2),0)</f>
        <v>39.18</v>
      </c>
      <c r="AC1326" s="27" t="str">
        <f aca="false">IF(AND(K1326="Critical",N1326="No"),"URGENT - No Bed","Normal")</f>
        <v>Normal</v>
      </c>
      <c r="AD1326" s="33" t="n">
        <f aca="false">INDEX(Lookup_Tables!$B$3:$B$12,MATCH(H1326,Lookup_Tables!$A$3:$A$12,0))</f>
        <v>4200000</v>
      </c>
      <c r="AE1326" s="27" t="str">
        <f aca="false">INDEX(Lookup_Tables!$C$3:$C$12,MATCH(H1326,Lookup_Tables!$A$3:$A$12,0))</f>
        <v>Dr. Anil Kapoor</v>
      </c>
      <c r="AF1326" s="27" t="str">
        <f aca="false">IFERROR(INDEX(Lookup_Tables!$F$16:$F$45,MATCH(I1326,Lookup_Tables!$E$16:$E$45,0)),"N/A")</f>
        <v>EMP201</v>
      </c>
      <c r="AG1326" s="27" t="n">
        <f aca="false">_xlfn.IFS(R1326="Recovered",4,R1326="Referred",3,R1326="Admitted",2,R1326="Deceased",1,TRUE(),0)</f>
        <v>4</v>
      </c>
      <c r="AH1326" s="27" t="str">
        <f aca="false">IF(T1326&gt;=4,"Satisfied",IF(T1326&gt;=3,"Neutral","Needs Improvement"))</f>
        <v>Satisfied</v>
      </c>
    </row>
    <row r="1327" customFormat="false" ht="15" hidden="false" customHeight="false" outlineLevel="0" collapsed="false">
      <c r="A1327" s="30" t="s">
        <v>1093</v>
      </c>
      <c r="B1327" s="30" t="s">
        <v>1094</v>
      </c>
      <c r="C1327" s="30" t="n">
        <v>23</v>
      </c>
      <c r="D1327" s="30" t="s">
        <v>181</v>
      </c>
      <c r="E1327" s="31" t="n">
        <v>45412</v>
      </c>
      <c r="F1327" s="30" t="s">
        <v>614</v>
      </c>
      <c r="G1327" s="31" t="n">
        <v>45412</v>
      </c>
      <c r="H1327" s="30" t="s">
        <v>242</v>
      </c>
      <c r="I1327" s="30" t="s">
        <v>466</v>
      </c>
      <c r="J1327" s="30" t="s">
        <v>401</v>
      </c>
      <c r="K1327" s="30" t="s">
        <v>138</v>
      </c>
      <c r="L1327" s="30" t="n">
        <v>76</v>
      </c>
      <c r="M1327" s="30" t="n">
        <v>23</v>
      </c>
      <c r="N1327" s="30" t="s">
        <v>127</v>
      </c>
      <c r="O1327" s="30" t="s">
        <v>139</v>
      </c>
      <c r="P1327" s="30" t="s">
        <v>140</v>
      </c>
      <c r="Q1327" s="32" t="n">
        <v>1067.55</v>
      </c>
      <c r="R1327" s="30" t="s">
        <v>130</v>
      </c>
      <c r="S1327" s="30" t="s">
        <v>335</v>
      </c>
      <c r="T1327" s="30" t="n">
        <v>5</v>
      </c>
      <c r="U1327" s="30" t="n">
        <f aca="false">YEAR(E1327)</f>
        <v>2024</v>
      </c>
      <c r="V1327" s="30" t="str">
        <f aca="false">TEXT(E1327,"MMM-YYYY")</f>
        <v>Apr-2024</v>
      </c>
      <c r="W1327" s="30" t="n">
        <f aca="false">MONTH(E1327)</f>
        <v>4</v>
      </c>
      <c r="X1327" s="30" t="str">
        <f aca="false">TEXT(WEEKDAY(E1327,2),"0")&amp;" - "&amp;TEXT(E1327,"dddd")</f>
        <v>2 - Tuesday</v>
      </c>
      <c r="Y1327" s="30" t="str">
        <f aca="false">_xlfn.IFS(C1327&lt;18,"Child (0-17)",C1327&lt;40,"Young Adult (18-39)",C1327&lt;60,"Adult (40-59)",TRUE(),"Senior (60+)")</f>
        <v>Young Adult (18-39)</v>
      </c>
      <c r="Z1327" s="30" t="n">
        <f aca="false">ROUND(G1327-E1327,0)</f>
        <v>0</v>
      </c>
      <c r="AA1327" s="30" t="n">
        <f aca="false">L1327+M1327</f>
        <v>99</v>
      </c>
      <c r="AB1327" s="30" t="n">
        <f aca="false">IFERROR(ROUND(Q1327/AA1327,2),0)</f>
        <v>10.78</v>
      </c>
      <c r="AC1327" s="30" t="str">
        <f aca="false">IF(AND(K1327="Critical",N1327="No"),"URGENT - No Bed","Normal")</f>
        <v>Normal</v>
      </c>
      <c r="AD1327" s="34" t="n">
        <f aca="false">INDEX(Lookup_Tables!$B$3:$B$12,MATCH(H1327,Lookup_Tables!$A$3:$A$12,0))</f>
        <v>3000000</v>
      </c>
      <c r="AE1327" s="30" t="str">
        <f aca="false">INDEX(Lookup_Tables!$C$3:$C$12,MATCH(H1327,Lookup_Tables!$A$3:$A$12,0))</f>
        <v>Dr. Pooja Iyer</v>
      </c>
      <c r="AF1327" s="30" t="str">
        <f aca="false">IFERROR(INDEX(Lookup_Tables!$F$16:$F$45,MATCH(I1327,Lookup_Tables!$E$16:$E$45,0)),"N/A")</f>
        <v>EMP212</v>
      </c>
      <c r="AG1327" s="30" t="n">
        <f aca="false">_xlfn.IFS(R1327="Recovered",4,R1327="Referred",3,R1327="Admitted",2,R1327="Deceased",1,TRUE(),0)</f>
        <v>4</v>
      </c>
      <c r="AH1327" s="30" t="str">
        <f aca="false">IF(T1327&gt;=4,"Satisfied",IF(T1327&gt;=3,"Neutral","Needs Improvement"))</f>
        <v>Satisfied</v>
      </c>
    </row>
    <row r="1328" customFormat="false" ht="15" hidden="false" customHeight="false" outlineLevel="0" collapsed="false">
      <c r="A1328" s="27" t="s">
        <v>6296</v>
      </c>
      <c r="B1328" s="27" t="s">
        <v>1672</v>
      </c>
      <c r="C1328" s="27" t="n">
        <v>52</v>
      </c>
      <c r="D1328" s="27" t="s">
        <v>181</v>
      </c>
      <c r="E1328" s="28" t="n">
        <v>45499</v>
      </c>
      <c r="F1328" s="27" t="s">
        <v>948</v>
      </c>
      <c r="G1328" s="28" t="n">
        <v>45500</v>
      </c>
      <c r="H1328" s="27" t="s">
        <v>236</v>
      </c>
      <c r="I1328" s="27" t="s">
        <v>237</v>
      </c>
      <c r="J1328" s="27" t="s">
        <v>267</v>
      </c>
      <c r="K1328" s="27" t="s">
        <v>156</v>
      </c>
      <c r="L1328" s="27" t="n">
        <v>41</v>
      </c>
      <c r="M1328" s="27" t="n">
        <v>56</v>
      </c>
      <c r="N1328" s="27" t="s">
        <v>127</v>
      </c>
      <c r="O1328" s="27" t="s">
        <v>139</v>
      </c>
      <c r="P1328" s="27" t="s">
        <v>150</v>
      </c>
      <c r="Q1328" s="29" t="n">
        <v>4392.2</v>
      </c>
      <c r="R1328" s="27" t="s">
        <v>130</v>
      </c>
      <c r="S1328" s="27" t="s">
        <v>157</v>
      </c>
      <c r="T1328" s="27" t="n">
        <v>5</v>
      </c>
      <c r="U1328" s="27" t="n">
        <f aca="false">YEAR(E1328)</f>
        <v>2024</v>
      </c>
      <c r="V1328" s="27" t="str">
        <f aca="false">TEXT(E1328,"MMM-YYYY")</f>
        <v>Jul-2024</v>
      </c>
      <c r="W1328" s="27" t="n">
        <f aca="false">MONTH(E1328)</f>
        <v>7</v>
      </c>
      <c r="X1328" s="27" t="str">
        <f aca="false">TEXT(WEEKDAY(E1328,2),"0")&amp;" - "&amp;TEXT(E1328,"dddd")</f>
        <v>5 - Friday</v>
      </c>
      <c r="Y1328" s="27" t="str">
        <f aca="false">_xlfn.IFS(C1328&lt;18,"Child (0-17)",C1328&lt;40,"Young Adult (18-39)",C1328&lt;60,"Adult (40-59)",TRUE(),"Senior (60+)")</f>
        <v>Adult (40-59)</v>
      </c>
      <c r="Z1328" s="27" t="n">
        <f aca="false">ROUND(G1328-E1328,0)</f>
        <v>1</v>
      </c>
      <c r="AA1328" s="27" t="n">
        <f aca="false">L1328+M1328</f>
        <v>97</v>
      </c>
      <c r="AB1328" s="27" t="n">
        <f aca="false">IFERROR(ROUND(Q1328/AA1328,2),0)</f>
        <v>45.28</v>
      </c>
      <c r="AC1328" s="27" t="str">
        <f aca="false">IF(AND(K1328="Critical",N1328="No"),"URGENT - No Bed","Normal")</f>
        <v>Normal</v>
      </c>
      <c r="AD1328" s="33" t="n">
        <f aca="false">INDEX(Lookup_Tables!$B$3:$B$12,MATCH(H1328,Lookup_Tables!$A$3:$A$12,0))</f>
        <v>3900000</v>
      </c>
      <c r="AE1328" s="27" t="str">
        <f aca="false">INDEX(Lookup_Tables!$C$3:$C$12,MATCH(H1328,Lookup_Tables!$A$3:$A$12,0))</f>
        <v>Dr. Rina Mehta</v>
      </c>
      <c r="AF1328" s="27" t="str">
        <f aca="false">IFERROR(INDEX(Lookup_Tables!$F$16:$F$45,MATCH(I1328,Lookup_Tables!$E$16:$E$45,0)),"N/A")</f>
        <v>EMP215</v>
      </c>
      <c r="AG1328" s="27" t="n">
        <f aca="false">_xlfn.IFS(R1328="Recovered",4,R1328="Referred",3,R1328="Admitted",2,R1328="Deceased",1,TRUE(),0)</f>
        <v>4</v>
      </c>
      <c r="AH1328" s="27" t="str">
        <f aca="false">IF(T1328&gt;=4,"Satisfied",IF(T1328&gt;=3,"Neutral","Needs Improvement"))</f>
        <v>Satisfied</v>
      </c>
    </row>
    <row r="1329" customFormat="false" ht="15" hidden="false" customHeight="false" outlineLevel="0" collapsed="false">
      <c r="A1329" s="30" t="s">
        <v>5882</v>
      </c>
      <c r="B1329" s="30" t="s">
        <v>322</v>
      </c>
      <c r="C1329" s="30" t="n">
        <v>28</v>
      </c>
      <c r="D1329" s="30" t="s">
        <v>121</v>
      </c>
      <c r="E1329" s="31" t="n">
        <v>45512</v>
      </c>
      <c r="F1329" s="30" t="s">
        <v>1399</v>
      </c>
      <c r="G1329" s="31" t="n">
        <v>45518</v>
      </c>
      <c r="H1329" s="30" t="s">
        <v>168</v>
      </c>
      <c r="I1329" s="30" t="s">
        <v>169</v>
      </c>
      <c r="J1329" s="30" t="s">
        <v>191</v>
      </c>
      <c r="K1329" s="30" t="s">
        <v>126</v>
      </c>
      <c r="L1329" s="30" t="n">
        <v>29</v>
      </c>
      <c r="M1329" s="30" t="n">
        <v>105</v>
      </c>
      <c r="N1329" s="30" t="s">
        <v>127</v>
      </c>
      <c r="O1329" s="30" t="s">
        <v>139</v>
      </c>
      <c r="P1329" s="30" t="s">
        <v>140</v>
      </c>
      <c r="Q1329" s="32" t="n">
        <v>7684.36</v>
      </c>
      <c r="R1329" s="30" t="s">
        <v>172</v>
      </c>
      <c r="S1329" s="30" t="s">
        <v>157</v>
      </c>
      <c r="T1329" s="30" t="n">
        <v>4</v>
      </c>
      <c r="U1329" s="30" t="n">
        <f aca="false">YEAR(E1329)</f>
        <v>2024</v>
      </c>
      <c r="V1329" s="30" t="str">
        <f aca="false">TEXT(E1329,"MMM-YYYY")</f>
        <v>Aug-2024</v>
      </c>
      <c r="W1329" s="30" t="n">
        <f aca="false">MONTH(E1329)</f>
        <v>8</v>
      </c>
      <c r="X1329" s="30" t="str">
        <f aca="false">TEXT(WEEKDAY(E1329,2),"0")&amp;" - "&amp;TEXT(E1329,"dddd")</f>
        <v>4 - Thursday</v>
      </c>
      <c r="Y1329" s="30" t="str">
        <f aca="false">_xlfn.IFS(C1329&lt;18,"Child (0-17)",C1329&lt;40,"Young Adult (18-39)",C1329&lt;60,"Adult (40-59)",TRUE(),"Senior (60+)")</f>
        <v>Young Adult (18-39)</v>
      </c>
      <c r="Z1329" s="30" t="n">
        <f aca="false">ROUND(G1329-E1329,0)</f>
        <v>6</v>
      </c>
      <c r="AA1329" s="30" t="n">
        <f aca="false">L1329+M1329</f>
        <v>134</v>
      </c>
      <c r="AB1329" s="30" t="n">
        <f aca="false">IFERROR(ROUND(Q1329/AA1329,2),0)</f>
        <v>57.35</v>
      </c>
      <c r="AC1329" s="30" t="str">
        <f aca="false">IF(AND(K1329="Critical",N1329="No"),"URGENT - No Bed","Normal")</f>
        <v>Normal</v>
      </c>
      <c r="AD1329" s="34" t="n">
        <f aca="false">INDEX(Lookup_Tables!$B$3:$B$12,MATCH(H1329,Lookup_Tables!$A$3:$A$12,0))</f>
        <v>4400000</v>
      </c>
      <c r="AE1329" s="30" t="str">
        <f aca="false">INDEX(Lookup_Tables!$C$3:$C$12,MATCH(H1329,Lookup_Tables!$A$3:$A$12,0))</f>
        <v>Dr. Neha Chopra</v>
      </c>
      <c r="AF1329" s="30" t="str">
        <f aca="false">IFERROR(INDEX(Lookup_Tables!$F$16:$F$45,MATCH(I1329,Lookup_Tables!$E$16:$E$45,0)),"N/A")</f>
        <v>EMP220</v>
      </c>
      <c r="AG1329" s="30" t="n">
        <f aca="false">_xlfn.IFS(R1329="Recovered",4,R1329="Referred",3,R1329="Admitted",2,R1329="Deceased",1,TRUE(),0)</f>
        <v>2</v>
      </c>
      <c r="AH1329" s="30" t="str">
        <f aca="false">IF(T1329&gt;=4,"Satisfied",IF(T1329&gt;=3,"Neutral","Needs Improvement"))</f>
        <v>Satisfied</v>
      </c>
    </row>
    <row r="1330" customFormat="false" ht="15" hidden="false" customHeight="false" outlineLevel="0" collapsed="false">
      <c r="A1330" s="27" t="s">
        <v>1171</v>
      </c>
      <c r="B1330" s="27" t="s">
        <v>1172</v>
      </c>
      <c r="C1330" s="27" t="n">
        <v>20</v>
      </c>
      <c r="D1330" s="27" t="s">
        <v>121</v>
      </c>
      <c r="E1330" s="28" t="n">
        <v>45549</v>
      </c>
      <c r="F1330" s="27" t="s">
        <v>720</v>
      </c>
      <c r="G1330" s="28" t="n">
        <v>45552</v>
      </c>
      <c r="H1330" s="27" t="s">
        <v>217</v>
      </c>
      <c r="I1330" s="27" t="s">
        <v>344</v>
      </c>
      <c r="J1330" s="27" t="s">
        <v>218</v>
      </c>
      <c r="K1330" s="27" t="s">
        <v>126</v>
      </c>
      <c r="L1330" s="27" t="n">
        <v>6</v>
      </c>
      <c r="M1330" s="27" t="n">
        <v>130</v>
      </c>
      <c r="N1330" s="27" t="s">
        <v>186</v>
      </c>
      <c r="O1330" s="27" t="s">
        <v>139</v>
      </c>
      <c r="P1330" s="27" t="s">
        <v>140</v>
      </c>
      <c r="Q1330" s="29" t="n">
        <v>9106.87</v>
      </c>
      <c r="R1330" s="27" t="s">
        <v>172</v>
      </c>
      <c r="S1330" s="27" t="s">
        <v>131</v>
      </c>
      <c r="T1330" s="27" t="n">
        <v>4</v>
      </c>
      <c r="U1330" s="27" t="n">
        <f aca="false">YEAR(E1330)</f>
        <v>2024</v>
      </c>
      <c r="V1330" s="27" t="str">
        <f aca="false">TEXT(E1330,"MMM-YYYY")</f>
        <v>Sep-2024</v>
      </c>
      <c r="W1330" s="27" t="n">
        <f aca="false">MONTH(E1330)</f>
        <v>9</v>
      </c>
      <c r="X1330" s="27" t="str">
        <f aca="false">TEXT(WEEKDAY(E1330,2),"0")&amp;" - "&amp;TEXT(E1330,"dddd")</f>
        <v>6 - Saturday</v>
      </c>
      <c r="Y1330" s="27" t="str">
        <f aca="false">_xlfn.IFS(C1330&lt;18,"Child (0-17)",C1330&lt;40,"Young Adult (18-39)",C1330&lt;60,"Adult (40-59)",TRUE(),"Senior (60+)")</f>
        <v>Young Adult (18-39)</v>
      </c>
      <c r="Z1330" s="27" t="n">
        <f aca="false">ROUND(G1330-E1330,0)</f>
        <v>3</v>
      </c>
      <c r="AA1330" s="27" t="n">
        <f aca="false">L1330+M1330</f>
        <v>136</v>
      </c>
      <c r="AB1330" s="27" t="n">
        <f aca="false">IFERROR(ROUND(Q1330/AA1330,2),0)</f>
        <v>66.96</v>
      </c>
      <c r="AC1330" s="27" t="str">
        <f aca="false">IF(AND(K1330="Critical",N1330="No"),"URGENT - No Bed","Normal")</f>
        <v>Normal</v>
      </c>
      <c r="AD1330" s="33" t="n">
        <f aca="false">INDEX(Lookup_Tables!$B$3:$B$12,MATCH(H1330,Lookup_Tables!$A$3:$A$12,0))</f>
        <v>4200000</v>
      </c>
      <c r="AE1330" s="27" t="str">
        <f aca="false">INDEX(Lookup_Tables!$C$3:$C$12,MATCH(H1330,Lookup_Tables!$A$3:$A$12,0))</f>
        <v>Dr. Anil Kapoor</v>
      </c>
      <c r="AF1330" s="27" t="str">
        <f aca="false">IFERROR(INDEX(Lookup_Tables!$F$16:$F$45,MATCH(I1330,Lookup_Tables!$E$16:$E$45,0)),"N/A")</f>
        <v>EMP201</v>
      </c>
      <c r="AG1330" s="27" t="n">
        <f aca="false">_xlfn.IFS(R1330="Recovered",4,R1330="Referred",3,R1330="Admitted",2,R1330="Deceased",1,TRUE(),0)</f>
        <v>2</v>
      </c>
      <c r="AH1330" s="27" t="str">
        <f aca="false">IF(T1330&gt;=4,"Satisfied",IF(T1330&gt;=3,"Neutral","Needs Improvement"))</f>
        <v>Satisfied</v>
      </c>
    </row>
    <row r="1331" customFormat="false" ht="15" hidden="false" customHeight="false" outlineLevel="0" collapsed="false">
      <c r="A1331" s="30" t="s">
        <v>4193</v>
      </c>
      <c r="B1331" s="30" t="s">
        <v>839</v>
      </c>
      <c r="C1331" s="30" t="n">
        <v>45</v>
      </c>
      <c r="D1331" s="30" t="s">
        <v>121</v>
      </c>
      <c r="E1331" s="31" t="n">
        <v>45508</v>
      </c>
      <c r="F1331" s="30" t="s">
        <v>341</v>
      </c>
      <c r="G1331" s="31" t="n">
        <v>45514</v>
      </c>
      <c r="H1331" s="30" t="s">
        <v>168</v>
      </c>
      <c r="I1331" s="30" t="s">
        <v>169</v>
      </c>
      <c r="J1331" s="30" t="s">
        <v>441</v>
      </c>
      <c r="K1331" s="30" t="s">
        <v>126</v>
      </c>
      <c r="L1331" s="30" t="n">
        <v>6</v>
      </c>
      <c r="M1331" s="30" t="n">
        <v>97</v>
      </c>
      <c r="N1331" s="30" t="s">
        <v>186</v>
      </c>
      <c r="O1331" s="30" t="s">
        <v>128</v>
      </c>
      <c r="P1331" s="30" t="s">
        <v>187</v>
      </c>
      <c r="Q1331" s="32" t="n">
        <v>8480.07</v>
      </c>
      <c r="R1331" s="30" t="s">
        <v>130</v>
      </c>
      <c r="S1331" s="30" t="s">
        <v>192</v>
      </c>
      <c r="T1331" s="30" t="n">
        <v>5</v>
      </c>
      <c r="U1331" s="30" t="n">
        <f aca="false">YEAR(E1331)</f>
        <v>2024</v>
      </c>
      <c r="V1331" s="30" t="str">
        <f aca="false">TEXT(E1331,"MMM-YYYY")</f>
        <v>Aug-2024</v>
      </c>
      <c r="W1331" s="30" t="n">
        <f aca="false">MONTH(E1331)</f>
        <v>8</v>
      </c>
      <c r="X1331" s="30" t="str">
        <f aca="false">TEXT(WEEKDAY(E1331,2),"0")&amp;" - "&amp;TEXT(E1331,"dddd")</f>
        <v>7 - Sunday</v>
      </c>
      <c r="Y1331" s="30" t="str">
        <f aca="false">_xlfn.IFS(C1331&lt;18,"Child (0-17)",C1331&lt;40,"Young Adult (18-39)",C1331&lt;60,"Adult (40-59)",TRUE(),"Senior (60+)")</f>
        <v>Adult (40-59)</v>
      </c>
      <c r="Z1331" s="30" t="n">
        <f aca="false">ROUND(G1331-E1331,0)</f>
        <v>6</v>
      </c>
      <c r="AA1331" s="30" t="n">
        <f aca="false">L1331+M1331</f>
        <v>103</v>
      </c>
      <c r="AB1331" s="30" t="n">
        <f aca="false">IFERROR(ROUND(Q1331/AA1331,2),0)</f>
        <v>82.33</v>
      </c>
      <c r="AC1331" s="30" t="str">
        <f aca="false">IF(AND(K1331="Critical",N1331="No"),"URGENT - No Bed","Normal")</f>
        <v>Normal</v>
      </c>
      <c r="AD1331" s="34" t="n">
        <f aca="false">INDEX(Lookup_Tables!$B$3:$B$12,MATCH(H1331,Lookup_Tables!$A$3:$A$12,0))</f>
        <v>4400000</v>
      </c>
      <c r="AE1331" s="30" t="str">
        <f aca="false">INDEX(Lookup_Tables!$C$3:$C$12,MATCH(H1331,Lookup_Tables!$A$3:$A$12,0))</f>
        <v>Dr. Neha Chopra</v>
      </c>
      <c r="AF1331" s="30" t="str">
        <f aca="false">IFERROR(INDEX(Lookup_Tables!$F$16:$F$45,MATCH(I1331,Lookup_Tables!$E$16:$E$45,0)),"N/A")</f>
        <v>EMP220</v>
      </c>
      <c r="AG1331" s="30" t="n">
        <f aca="false">_xlfn.IFS(R1331="Recovered",4,R1331="Referred",3,R1331="Admitted",2,R1331="Deceased",1,TRUE(),0)</f>
        <v>4</v>
      </c>
      <c r="AH1331" s="30" t="str">
        <f aca="false">IF(T1331&gt;=4,"Satisfied",IF(T1331&gt;=3,"Neutral","Needs Improvement"))</f>
        <v>Satisfied</v>
      </c>
    </row>
    <row r="1332" customFormat="false" ht="15" hidden="false" customHeight="false" outlineLevel="0" collapsed="false">
      <c r="A1332" s="27" t="s">
        <v>923</v>
      </c>
      <c r="B1332" s="27" t="s">
        <v>924</v>
      </c>
      <c r="C1332" s="27" t="n">
        <v>18</v>
      </c>
      <c r="D1332" s="27" t="s">
        <v>121</v>
      </c>
      <c r="E1332" s="28" t="n">
        <v>45299</v>
      </c>
      <c r="F1332" s="27" t="s">
        <v>475</v>
      </c>
      <c r="G1332" s="28" t="n">
        <v>45299</v>
      </c>
      <c r="H1332" s="27" t="s">
        <v>146</v>
      </c>
      <c r="I1332" s="27" t="s">
        <v>309</v>
      </c>
      <c r="J1332" s="27" t="s">
        <v>222</v>
      </c>
      <c r="K1332" s="27" t="s">
        <v>156</v>
      </c>
      <c r="L1332" s="27" t="n">
        <v>67</v>
      </c>
      <c r="M1332" s="27" t="n">
        <v>64</v>
      </c>
      <c r="N1332" s="27" t="s">
        <v>127</v>
      </c>
      <c r="O1332" s="27" t="s">
        <v>139</v>
      </c>
      <c r="P1332" s="27" t="s">
        <v>140</v>
      </c>
      <c r="Q1332" s="29" t="n">
        <v>3797.36</v>
      </c>
      <c r="R1332" s="27" t="s">
        <v>130</v>
      </c>
      <c r="S1332" s="27" t="s">
        <v>178</v>
      </c>
      <c r="T1332" s="27" t="n">
        <v>3</v>
      </c>
      <c r="U1332" s="27" t="n">
        <f aca="false">YEAR(E1332)</f>
        <v>2024</v>
      </c>
      <c r="V1332" s="27" t="str">
        <f aca="false">TEXT(E1332,"MMM-YYYY")</f>
        <v>Jan-2024</v>
      </c>
      <c r="W1332" s="27" t="n">
        <f aca="false">MONTH(E1332)</f>
        <v>1</v>
      </c>
      <c r="X1332" s="27" t="str">
        <f aca="false">TEXT(WEEKDAY(E1332,2),"0")&amp;" - "&amp;TEXT(E1332,"dddd")</f>
        <v>1 - Monday</v>
      </c>
      <c r="Y1332" s="27" t="str">
        <f aca="false">_xlfn.IFS(C1332&lt;18,"Child (0-17)",C1332&lt;40,"Young Adult (18-39)",C1332&lt;60,"Adult (40-59)",TRUE(),"Senior (60+)")</f>
        <v>Young Adult (18-39)</v>
      </c>
      <c r="Z1332" s="27" t="n">
        <f aca="false">ROUND(G1332-E1332,0)</f>
        <v>0</v>
      </c>
      <c r="AA1332" s="27" t="n">
        <f aca="false">L1332+M1332</f>
        <v>131</v>
      </c>
      <c r="AB1332" s="27" t="n">
        <f aca="false">IFERROR(ROUND(Q1332/AA1332,2),0)</f>
        <v>28.99</v>
      </c>
      <c r="AC1332" s="27" t="str">
        <f aca="false">IF(AND(K1332="Critical",N1332="No"),"URGENT - No Bed","Normal")</f>
        <v>Normal</v>
      </c>
      <c r="AD1332" s="33" t="n">
        <f aca="false">INDEX(Lookup_Tables!$B$3:$B$12,MATCH(H1332,Lookup_Tables!$A$3:$A$12,0))</f>
        <v>2700000</v>
      </c>
      <c r="AE1332" s="27" t="str">
        <f aca="false">INDEX(Lookup_Tables!$C$3:$C$12,MATCH(H1332,Lookup_Tables!$A$3:$A$12,0))</f>
        <v>Dr. Vikram Singh</v>
      </c>
      <c r="AF1332" s="27" t="str">
        <f aca="false">IFERROR(INDEX(Lookup_Tables!$F$16:$F$45,MATCH(I1332,Lookup_Tables!$E$16:$E$45,0)),"N/A")</f>
        <v>EMP228</v>
      </c>
      <c r="AG1332" s="27" t="n">
        <f aca="false">_xlfn.IFS(R1332="Recovered",4,R1332="Referred",3,R1332="Admitted",2,R1332="Deceased",1,TRUE(),0)</f>
        <v>4</v>
      </c>
      <c r="AH1332" s="27" t="str">
        <f aca="false">IF(T1332&gt;=4,"Satisfied",IF(T1332&gt;=3,"Neutral","Needs Improvement"))</f>
        <v>Neutral</v>
      </c>
    </row>
    <row r="1333" customFormat="false" ht="15" hidden="false" customHeight="false" outlineLevel="0" collapsed="false">
      <c r="A1333" s="30" t="s">
        <v>4410</v>
      </c>
      <c r="B1333" s="30" t="s">
        <v>4411</v>
      </c>
      <c r="C1333" s="30" t="n">
        <v>53</v>
      </c>
      <c r="D1333" s="30" t="s">
        <v>181</v>
      </c>
      <c r="E1333" s="31" t="n">
        <v>45338</v>
      </c>
      <c r="F1333" s="30" t="s">
        <v>1896</v>
      </c>
      <c r="G1333" s="31" t="n">
        <v>45340</v>
      </c>
      <c r="H1333" s="30" t="s">
        <v>217</v>
      </c>
      <c r="I1333" s="30" t="s">
        <v>344</v>
      </c>
      <c r="J1333" s="30" t="s">
        <v>218</v>
      </c>
      <c r="K1333" s="30" t="s">
        <v>156</v>
      </c>
      <c r="L1333" s="30" t="n">
        <v>25</v>
      </c>
      <c r="M1333" s="30" t="n">
        <v>55</v>
      </c>
      <c r="N1333" s="30" t="s">
        <v>127</v>
      </c>
      <c r="O1333" s="30" t="s">
        <v>128</v>
      </c>
      <c r="P1333" s="30" t="s">
        <v>140</v>
      </c>
      <c r="Q1333" s="32" t="n">
        <v>4260.93</v>
      </c>
      <c r="R1333" s="30" t="s">
        <v>130</v>
      </c>
      <c r="S1333" s="30" t="s">
        <v>178</v>
      </c>
      <c r="T1333" s="30" t="n">
        <v>3</v>
      </c>
      <c r="U1333" s="30" t="n">
        <f aca="false">YEAR(E1333)</f>
        <v>2024</v>
      </c>
      <c r="V1333" s="30" t="str">
        <f aca="false">TEXT(E1333,"MMM-YYYY")</f>
        <v>Feb-2024</v>
      </c>
      <c r="W1333" s="30" t="n">
        <f aca="false">MONTH(E1333)</f>
        <v>2</v>
      </c>
      <c r="X1333" s="30" t="str">
        <f aca="false">TEXT(WEEKDAY(E1333,2),"0")&amp;" - "&amp;TEXT(E1333,"dddd")</f>
        <v>5 - Friday</v>
      </c>
      <c r="Y1333" s="30" t="str">
        <f aca="false">_xlfn.IFS(C1333&lt;18,"Child (0-17)",C1333&lt;40,"Young Adult (18-39)",C1333&lt;60,"Adult (40-59)",TRUE(),"Senior (60+)")</f>
        <v>Adult (40-59)</v>
      </c>
      <c r="Z1333" s="30" t="n">
        <f aca="false">ROUND(G1333-E1333,0)</f>
        <v>2</v>
      </c>
      <c r="AA1333" s="30" t="n">
        <f aca="false">L1333+M1333</f>
        <v>80</v>
      </c>
      <c r="AB1333" s="30" t="n">
        <f aca="false">IFERROR(ROUND(Q1333/AA1333,2),0)</f>
        <v>53.26</v>
      </c>
      <c r="AC1333" s="30" t="str">
        <f aca="false">IF(AND(K1333="Critical",N1333="No"),"URGENT - No Bed","Normal")</f>
        <v>Normal</v>
      </c>
      <c r="AD1333" s="34" t="n">
        <f aca="false">INDEX(Lookup_Tables!$B$3:$B$12,MATCH(H1333,Lookup_Tables!$A$3:$A$12,0))</f>
        <v>4200000</v>
      </c>
      <c r="AE1333" s="30" t="str">
        <f aca="false">INDEX(Lookup_Tables!$C$3:$C$12,MATCH(H1333,Lookup_Tables!$A$3:$A$12,0))</f>
        <v>Dr. Anil Kapoor</v>
      </c>
      <c r="AF1333" s="30" t="str">
        <f aca="false">IFERROR(INDEX(Lookup_Tables!$F$16:$F$45,MATCH(I1333,Lookup_Tables!$E$16:$E$45,0)),"N/A")</f>
        <v>EMP201</v>
      </c>
      <c r="AG1333" s="30" t="n">
        <f aca="false">_xlfn.IFS(R1333="Recovered",4,R1333="Referred",3,R1333="Admitted",2,R1333="Deceased",1,TRUE(),0)</f>
        <v>4</v>
      </c>
      <c r="AH1333" s="30" t="str">
        <f aca="false">IF(T1333&gt;=4,"Satisfied",IF(T1333&gt;=3,"Neutral","Needs Improvement"))</f>
        <v>Neutral</v>
      </c>
    </row>
    <row r="1334" customFormat="false" ht="15" hidden="false" customHeight="false" outlineLevel="0" collapsed="false">
      <c r="A1334" s="27" t="s">
        <v>4392</v>
      </c>
      <c r="B1334" s="27" t="s">
        <v>481</v>
      </c>
      <c r="C1334" s="27" t="n">
        <v>51</v>
      </c>
      <c r="D1334" s="27" t="s">
        <v>121</v>
      </c>
      <c r="E1334" s="28" t="n">
        <v>45459</v>
      </c>
      <c r="F1334" s="27" t="s">
        <v>1250</v>
      </c>
      <c r="G1334" s="28" t="n">
        <v>45459</v>
      </c>
      <c r="H1334" s="27" t="s">
        <v>146</v>
      </c>
      <c r="I1334" s="27" t="s">
        <v>176</v>
      </c>
      <c r="J1334" s="27" t="s">
        <v>177</v>
      </c>
      <c r="K1334" s="27" t="s">
        <v>156</v>
      </c>
      <c r="L1334" s="27" t="n">
        <v>64</v>
      </c>
      <c r="M1334" s="27" t="n">
        <v>66</v>
      </c>
      <c r="N1334" s="27" t="s">
        <v>127</v>
      </c>
      <c r="O1334" s="27" t="s">
        <v>139</v>
      </c>
      <c r="P1334" s="27" t="s">
        <v>187</v>
      </c>
      <c r="Q1334" s="29" t="n">
        <v>4977.77</v>
      </c>
      <c r="R1334" s="27" t="s">
        <v>130</v>
      </c>
      <c r="S1334" s="27" t="s">
        <v>164</v>
      </c>
      <c r="T1334" s="27" t="n">
        <v>3</v>
      </c>
      <c r="U1334" s="27" t="n">
        <f aca="false">YEAR(E1334)</f>
        <v>2024</v>
      </c>
      <c r="V1334" s="27" t="str">
        <f aca="false">TEXT(E1334,"MMM-YYYY")</f>
        <v>Jun-2024</v>
      </c>
      <c r="W1334" s="27" t="n">
        <f aca="false">MONTH(E1334)</f>
        <v>6</v>
      </c>
      <c r="X1334" s="27" t="str">
        <f aca="false">TEXT(WEEKDAY(E1334,2),"0")&amp;" - "&amp;TEXT(E1334,"dddd")</f>
        <v>7 - Sunday</v>
      </c>
      <c r="Y1334" s="27" t="str">
        <f aca="false">_xlfn.IFS(C1334&lt;18,"Child (0-17)",C1334&lt;40,"Young Adult (18-39)",C1334&lt;60,"Adult (40-59)",TRUE(),"Senior (60+)")</f>
        <v>Adult (40-59)</v>
      </c>
      <c r="Z1334" s="27" t="n">
        <f aca="false">ROUND(G1334-E1334,0)</f>
        <v>0</v>
      </c>
      <c r="AA1334" s="27" t="n">
        <f aca="false">L1334+M1334</f>
        <v>130</v>
      </c>
      <c r="AB1334" s="27" t="n">
        <f aca="false">IFERROR(ROUND(Q1334/AA1334,2),0)</f>
        <v>38.29</v>
      </c>
      <c r="AC1334" s="27" t="str">
        <f aca="false">IF(AND(K1334="Critical",N1334="No"),"URGENT - No Bed","Normal")</f>
        <v>Normal</v>
      </c>
      <c r="AD1334" s="33" t="n">
        <f aca="false">INDEX(Lookup_Tables!$B$3:$B$12,MATCH(H1334,Lookup_Tables!$A$3:$A$12,0))</f>
        <v>2700000</v>
      </c>
      <c r="AE1334" s="27" t="str">
        <f aca="false">INDEX(Lookup_Tables!$C$3:$C$12,MATCH(H1334,Lookup_Tables!$A$3:$A$12,0))</f>
        <v>Dr. Vikram Singh</v>
      </c>
      <c r="AF1334" s="27" t="str">
        <f aca="false">IFERROR(INDEX(Lookup_Tables!$F$16:$F$45,MATCH(I1334,Lookup_Tables!$E$16:$E$45,0)),"N/A")</f>
        <v>EMP227</v>
      </c>
      <c r="AG1334" s="27" t="n">
        <f aca="false">_xlfn.IFS(R1334="Recovered",4,R1334="Referred",3,R1334="Admitted",2,R1334="Deceased",1,TRUE(),0)</f>
        <v>4</v>
      </c>
      <c r="AH1334" s="27" t="str">
        <f aca="false">IF(T1334&gt;=4,"Satisfied",IF(T1334&gt;=3,"Neutral","Needs Improvement"))</f>
        <v>Neutral</v>
      </c>
    </row>
    <row r="1335" customFormat="false" ht="15" hidden="false" customHeight="false" outlineLevel="0" collapsed="false">
      <c r="A1335" s="30" t="s">
        <v>269</v>
      </c>
      <c r="B1335" s="30" t="s">
        <v>270</v>
      </c>
      <c r="C1335" s="30" t="n">
        <v>58</v>
      </c>
      <c r="D1335" s="30" t="s">
        <v>121</v>
      </c>
      <c r="E1335" s="31" t="n">
        <v>45516</v>
      </c>
      <c r="F1335" s="30" t="s">
        <v>271</v>
      </c>
      <c r="G1335" s="31" t="n">
        <v>45516</v>
      </c>
      <c r="H1335" s="30" t="s">
        <v>135</v>
      </c>
      <c r="I1335" s="30" t="s">
        <v>251</v>
      </c>
      <c r="J1335" s="30" t="s">
        <v>262</v>
      </c>
      <c r="K1335" s="30" t="s">
        <v>138</v>
      </c>
      <c r="L1335" s="30" t="n">
        <v>85</v>
      </c>
      <c r="M1335" s="30" t="n">
        <v>38</v>
      </c>
      <c r="N1335" s="30" t="s">
        <v>127</v>
      </c>
      <c r="O1335" s="30" t="s">
        <v>171</v>
      </c>
      <c r="P1335" s="30" t="s">
        <v>140</v>
      </c>
      <c r="Q1335" s="32" t="n">
        <v>2493.45</v>
      </c>
      <c r="R1335" s="30" t="s">
        <v>130</v>
      </c>
      <c r="S1335" s="30" t="s">
        <v>164</v>
      </c>
      <c r="T1335" s="30" t="n">
        <v>3</v>
      </c>
      <c r="U1335" s="30" t="n">
        <f aca="false">YEAR(E1335)</f>
        <v>2024</v>
      </c>
      <c r="V1335" s="30" t="str">
        <f aca="false">TEXT(E1335,"MMM-YYYY")</f>
        <v>Aug-2024</v>
      </c>
      <c r="W1335" s="30" t="n">
        <f aca="false">MONTH(E1335)</f>
        <v>8</v>
      </c>
      <c r="X1335" s="30" t="str">
        <f aca="false">TEXT(WEEKDAY(E1335,2),"0")&amp;" - "&amp;TEXT(E1335,"dddd")</f>
        <v>1 - Monday</v>
      </c>
      <c r="Y1335" s="30" t="str">
        <f aca="false">_xlfn.IFS(C1335&lt;18,"Child (0-17)",C1335&lt;40,"Young Adult (18-39)",C1335&lt;60,"Adult (40-59)",TRUE(),"Senior (60+)")</f>
        <v>Adult (40-59)</v>
      </c>
      <c r="Z1335" s="30" t="n">
        <f aca="false">ROUND(G1335-E1335,0)</f>
        <v>0</v>
      </c>
      <c r="AA1335" s="30" t="n">
        <f aca="false">L1335+M1335</f>
        <v>123</v>
      </c>
      <c r="AB1335" s="30" t="n">
        <f aca="false">IFERROR(ROUND(Q1335/AA1335,2),0)</f>
        <v>20.27</v>
      </c>
      <c r="AC1335" s="30" t="str">
        <f aca="false">IF(AND(K1335="Critical",N1335="No"),"URGENT - No Bed","Normal")</f>
        <v>Normal</v>
      </c>
      <c r="AD1335" s="34" t="n">
        <f aca="false">INDEX(Lookup_Tables!$B$3:$B$12,MATCH(H1335,Lookup_Tables!$A$3:$A$12,0))</f>
        <v>4600000</v>
      </c>
      <c r="AE1335" s="30" t="str">
        <f aca="false">INDEX(Lookup_Tables!$C$3:$C$12,MATCH(H1335,Lookup_Tables!$A$3:$A$12,0))</f>
        <v>Dr. Farhan Khan</v>
      </c>
      <c r="AF1335" s="30" t="str">
        <f aca="false">IFERROR(INDEX(Lookup_Tables!$F$16:$F$45,MATCH(I1335,Lookup_Tables!$E$16:$E$45,0)),"N/A")</f>
        <v>EMP207</v>
      </c>
      <c r="AG1335" s="30" t="n">
        <f aca="false">_xlfn.IFS(R1335="Recovered",4,R1335="Referred",3,R1335="Admitted",2,R1335="Deceased",1,TRUE(),0)</f>
        <v>4</v>
      </c>
      <c r="AH1335" s="30" t="str">
        <f aca="false">IF(T1335&gt;=4,"Satisfied",IF(T1335&gt;=3,"Neutral","Needs Improvement"))</f>
        <v>Neutral</v>
      </c>
    </row>
    <row r="1336" customFormat="false" ht="15" hidden="false" customHeight="false" outlineLevel="0" collapsed="false">
      <c r="A1336" s="27" t="s">
        <v>929</v>
      </c>
      <c r="B1336" s="27" t="s">
        <v>930</v>
      </c>
      <c r="C1336" s="27" t="n">
        <v>53</v>
      </c>
      <c r="D1336" s="27" t="s">
        <v>121</v>
      </c>
      <c r="E1336" s="28" t="n">
        <v>45504</v>
      </c>
      <c r="F1336" s="27" t="s">
        <v>931</v>
      </c>
      <c r="G1336" s="28" t="n">
        <v>45507</v>
      </c>
      <c r="H1336" s="27" t="s">
        <v>217</v>
      </c>
      <c r="I1336" s="27" t="s">
        <v>344</v>
      </c>
      <c r="J1336" s="27" t="s">
        <v>218</v>
      </c>
      <c r="K1336" s="27" t="s">
        <v>156</v>
      </c>
      <c r="L1336" s="27" t="n">
        <v>57</v>
      </c>
      <c r="M1336" s="27" t="n">
        <v>44</v>
      </c>
      <c r="N1336" s="27" t="s">
        <v>127</v>
      </c>
      <c r="O1336" s="27" t="s">
        <v>139</v>
      </c>
      <c r="P1336" s="27" t="s">
        <v>187</v>
      </c>
      <c r="Q1336" s="29" t="n">
        <v>2865.91</v>
      </c>
      <c r="R1336" s="27" t="s">
        <v>130</v>
      </c>
      <c r="S1336" s="27" t="s">
        <v>223</v>
      </c>
      <c r="T1336" s="27" t="n">
        <v>5</v>
      </c>
      <c r="U1336" s="27" t="n">
        <f aca="false">YEAR(E1336)</f>
        <v>2024</v>
      </c>
      <c r="V1336" s="27" t="str">
        <f aca="false">TEXT(E1336,"MMM-YYYY")</f>
        <v>Jul-2024</v>
      </c>
      <c r="W1336" s="27" t="n">
        <f aca="false">MONTH(E1336)</f>
        <v>7</v>
      </c>
      <c r="X1336" s="27" t="str">
        <f aca="false">TEXT(WEEKDAY(E1336,2),"0")&amp;" - "&amp;TEXT(E1336,"dddd")</f>
        <v>3 - Wednesday</v>
      </c>
      <c r="Y1336" s="27" t="str">
        <f aca="false">_xlfn.IFS(C1336&lt;18,"Child (0-17)",C1336&lt;40,"Young Adult (18-39)",C1336&lt;60,"Adult (40-59)",TRUE(),"Senior (60+)")</f>
        <v>Adult (40-59)</v>
      </c>
      <c r="Z1336" s="27" t="n">
        <f aca="false">ROUND(G1336-E1336,0)</f>
        <v>3</v>
      </c>
      <c r="AA1336" s="27" t="n">
        <f aca="false">L1336+M1336</f>
        <v>101</v>
      </c>
      <c r="AB1336" s="27" t="n">
        <f aca="false">IFERROR(ROUND(Q1336/AA1336,2),0)</f>
        <v>28.38</v>
      </c>
      <c r="AC1336" s="27" t="str">
        <f aca="false">IF(AND(K1336="Critical",N1336="No"),"URGENT - No Bed","Normal")</f>
        <v>Normal</v>
      </c>
      <c r="AD1336" s="33" t="n">
        <f aca="false">INDEX(Lookup_Tables!$B$3:$B$12,MATCH(H1336,Lookup_Tables!$A$3:$A$12,0))</f>
        <v>4200000</v>
      </c>
      <c r="AE1336" s="27" t="str">
        <f aca="false">INDEX(Lookup_Tables!$C$3:$C$12,MATCH(H1336,Lookup_Tables!$A$3:$A$12,0))</f>
        <v>Dr. Anil Kapoor</v>
      </c>
      <c r="AF1336" s="27" t="str">
        <f aca="false">IFERROR(INDEX(Lookup_Tables!$F$16:$F$45,MATCH(I1336,Lookup_Tables!$E$16:$E$45,0)),"N/A")</f>
        <v>EMP201</v>
      </c>
      <c r="AG1336" s="27" t="n">
        <f aca="false">_xlfn.IFS(R1336="Recovered",4,R1336="Referred",3,R1336="Admitted",2,R1336="Deceased",1,TRUE(),0)</f>
        <v>4</v>
      </c>
      <c r="AH1336" s="27" t="str">
        <f aca="false">IF(T1336&gt;=4,"Satisfied",IF(T1336&gt;=3,"Neutral","Needs Improvement"))</f>
        <v>Satisfied</v>
      </c>
    </row>
    <row r="1337" customFormat="false" ht="15" hidden="false" customHeight="false" outlineLevel="0" collapsed="false">
      <c r="A1337" s="30" t="s">
        <v>5801</v>
      </c>
      <c r="B1337" s="30" t="s">
        <v>4700</v>
      </c>
      <c r="C1337" s="30" t="n">
        <v>28</v>
      </c>
      <c r="D1337" s="30" t="s">
        <v>121</v>
      </c>
      <c r="E1337" s="31" t="n">
        <v>45628</v>
      </c>
      <c r="F1337" s="30" t="s">
        <v>1320</v>
      </c>
      <c r="G1337" s="31" t="n">
        <v>45628</v>
      </c>
      <c r="H1337" s="30" t="s">
        <v>168</v>
      </c>
      <c r="I1337" s="30" t="s">
        <v>196</v>
      </c>
      <c r="J1337" s="30" t="s">
        <v>441</v>
      </c>
      <c r="K1337" s="30" t="s">
        <v>138</v>
      </c>
      <c r="L1337" s="30" t="n">
        <v>25</v>
      </c>
      <c r="M1337" s="30" t="n">
        <v>18</v>
      </c>
      <c r="N1337" s="30" t="s">
        <v>127</v>
      </c>
      <c r="O1337" s="30" t="s">
        <v>149</v>
      </c>
      <c r="P1337" s="30" t="s">
        <v>140</v>
      </c>
      <c r="Q1337" s="32" t="n">
        <v>1394.53</v>
      </c>
      <c r="R1337" s="30" t="s">
        <v>130</v>
      </c>
      <c r="S1337" s="30" t="s">
        <v>335</v>
      </c>
      <c r="T1337" s="30" t="n">
        <v>5</v>
      </c>
      <c r="U1337" s="30" t="n">
        <f aca="false">YEAR(E1337)</f>
        <v>2024</v>
      </c>
      <c r="V1337" s="30" t="str">
        <f aca="false">TEXT(E1337,"MMM-YYYY")</f>
        <v>Dec-2024</v>
      </c>
      <c r="W1337" s="30" t="n">
        <f aca="false">MONTH(E1337)</f>
        <v>12</v>
      </c>
      <c r="X1337" s="30" t="str">
        <f aca="false">TEXT(WEEKDAY(E1337,2),"0")&amp;" - "&amp;TEXT(E1337,"dddd")</f>
        <v>1 - Monday</v>
      </c>
      <c r="Y1337" s="30" t="str">
        <f aca="false">_xlfn.IFS(C1337&lt;18,"Child (0-17)",C1337&lt;40,"Young Adult (18-39)",C1337&lt;60,"Adult (40-59)",TRUE(),"Senior (60+)")</f>
        <v>Young Adult (18-39)</v>
      </c>
      <c r="Z1337" s="30" t="n">
        <f aca="false">ROUND(G1337-E1337,0)</f>
        <v>0</v>
      </c>
      <c r="AA1337" s="30" t="n">
        <f aca="false">L1337+M1337</f>
        <v>43</v>
      </c>
      <c r="AB1337" s="30" t="n">
        <f aca="false">IFERROR(ROUND(Q1337/AA1337,2),0)</f>
        <v>32.43</v>
      </c>
      <c r="AC1337" s="30" t="str">
        <f aca="false">IF(AND(K1337="Critical",N1337="No"),"URGENT - No Bed","Normal")</f>
        <v>Normal</v>
      </c>
      <c r="AD1337" s="34" t="n">
        <f aca="false">INDEX(Lookup_Tables!$B$3:$B$12,MATCH(H1337,Lookup_Tables!$A$3:$A$12,0))</f>
        <v>4400000</v>
      </c>
      <c r="AE1337" s="30" t="str">
        <f aca="false">INDEX(Lookup_Tables!$C$3:$C$12,MATCH(H1337,Lookup_Tables!$A$3:$A$12,0))</f>
        <v>Dr. Neha Chopra</v>
      </c>
      <c r="AF1337" s="30" t="str">
        <f aca="false">IFERROR(INDEX(Lookup_Tables!$F$16:$F$45,MATCH(I1337,Lookup_Tables!$E$16:$E$45,0)),"N/A")</f>
        <v>EMP219</v>
      </c>
      <c r="AG1337" s="30" t="n">
        <f aca="false">_xlfn.IFS(R1337="Recovered",4,R1337="Referred",3,R1337="Admitted",2,R1337="Deceased",1,TRUE(),0)</f>
        <v>4</v>
      </c>
      <c r="AH1337" s="30" t="str">
        <f aca="false">IF(T1337&gt;=4,"Satisfied",IF(T1337&gt;=3,"Neutral","Needs Improvement"))</f>
        <v>Satisfied</v>
      </c>
    </row>
    <row r="1338" customFormat="false" ht="15" hidden="false" customHeight="false" outlineLevel="0" collapsed="false">
      <c r="A1338" s="27" t="s">
        <v>3446</v>
      </c>
      <c r="B1338" s="27" t="s">
        <v>1305</v>
      </c>
      <c r="C1338" s="27" t="n">
        <v>47</v>
      </c>
      <c r="D1338" s="27" t="s">
        <v>181</v>
      </c>
      <c r="E1338" s="28" t="n">
        <v>45614</v>
      </c>
      <c r="F1338" s="27" t="s">
        <v>290</v>
      </c>
      <c r="G1338" s="28" t="n">
        <v>45614</v>
      </c>
      <c r="H1338" s="27" t="s">
        <v>168</v>
      </c>
      <c r="I1338" s="27" t="s">
        <v>366</v>
      </c>
      <c r="J1338" s="27" t="s">
        <v>170</v>
      </c>
      <c r="K1338" s="27" t="s">
        <v>156</v>
      </c>
      <c r="L1338" s="27" t="n">
        <v>40</v>
      </c>
      <c r="M1338" s="27" t="n">
        <v>39</v>
      </c>
      <c r="N1338" s="27" t="s">
        <v>127</v>
      </c>
      <c r="O1338" s="27" t="s">
        <v>139</v>
      </c>
      <c r="P1338" s="27" t="s">
        <v>129</v>
      </c>
      <c r="Q1338" s="29" t="n">
        <v>3685.54</v>
      </c>
      <c r="R1338" s="27" t="s">
        <v>130</v>
      </c>
      <c r="S1338" s="27" t="s">
        <v>223</v>
      </c>
      <c r="T1338" s="27" t="n">
        <v>3</v>
      </c>
      <c r="U1338" s="27" t="n">
        <f aca="false">YEAR(E1338)</f>
        <v>2024</v>
      </c>
      <c r="V1338" s="27" t="str">
        <f aca="false">TEXT(E1338,"MMM-YYYY")</f>
        <v>Nov-2024</v>
      </c>
      <c r="W1338" s="27" t="n">
        <f aca="false">MONTH(E1338)</f>
        <v>11</v>
      </c>
      <c r="X1338" s="27" t="str">
        <f aca="false">TEXT(WEEKDAY(E1338,2),"0")&amp;" - "&amp;TEXT(E1338,"dddd")</f>
        <v>1 - Monday</v>
      </c>
      <c r="Y1338" s="27" t="str">
        <f aca="false">_xlfn.IFS(C1338&lt;18,"Child (0-17)",C1338&lt;40,"Young Adult (18-39)",C1338&lt;60,"Adult (40-59)",TRUE(),"Senior (60+)")</f>
        <v>Adult (40-59)</v>
      </c>
      <c r="Z1338" s="27" t="n">
        <f aca="false">ROUND(G1338-E1338,0)</f>
        <v>0</v>
      </c>
      <c r="AA1338" s="27" t="n">
        <f aca="false">L1338+M1338</f>
        <v>79</v>
      </c>
      <c r="AB1338" s="27" t="n">
        <f aca="false">IFERROR(ROUND(Q1338/AA1338,2),0)</f>
        <v>46.65</v>
      </c>
      <c r="AC1338" s="27" t="str">
        <f aca="false">IF(AND(K1338="Critical",N1338="No"),"URGENT - No Bed","Normal")</f>
        <v>Normal</v>
      </c>
      <c r="AD1338" s="33" t="n">
        <f aca="false">INDEX(Lookup_Tables!$B$3:$B$12,MATCH(H1338,Lookup_Tables!$A$3:$A$12,0))</f>
        <v>4400000</v>
      </c>
      <c r="AE1338" s="27" t="str">
        <f aca="false">INDEX(Lookup_Tables!$C$3:$C$12,MATCH(H1338,Lookup_Tables!$A$3:$A$12,0))</f>
        <v>Dr. Neha Chopra</v>
      </c>
      <c r="AF1338" s="27" t="str">
        <f aca="false">IFERROR(INDEX(Lookup_Tables!$F$16:$F$45,MATCH(I1338,Lookup_Tables!$E$16:$E$45,0)),"N/A")</f>
        <v>EMP218</v>
      </c>
      <c r="AG1338" s="27" t="n">
        <f aca="false">_xlfn.IFS(R1338="Recovered",4,R1338="Referred",3,R1338="Admitted",2,R1338="Deceased",1,TRUE(),0)</f>
        <v>4</v>
      </c>
      <c r="AH1338" s="27" t="str">
        <f aca="false">IF(T1338&gt;=4,"Satisfied",IF(T1338&gt;=3,"Neutral","Needs Improvement"))</f>
        <v>Neutral</v>
      </c>
    </row>
    <row r="1339" customFormat="false" ht="15" hidden="false" customHeight="false" outlineLevel="0" collapsed="false">
      <c r="A1339" s="30" t="s">
        <v>4609</v>
      </c>
      <c r="B1339" s="30" t="s">
        <v>2370</v>
      </c>
      <c r="C1339" s="30" t="n">
        <v>21</v>
      </c>
      <c r="D1339" s="30" t="s">
        <v>121</v>
      </c>
      <c r="E1339" s="31" t="n">
        <v>45307</v>
      </c>
      <c r="F1339" s="30" t="s">
        <v>904</v>
      </c>
      <c r="G1339" s="31" t="n">
        <v>45308</v>
      </c>
      <c r="H1339" s="30" t="s">
        <v>123</v>
      </c>
      <c r="I1339" s="30" t="s">
        <v>304</v>
      </c>
      <c r="J1339" s="30" t="s">
        <v>305</v>
      </c>
      <c r="K1339" s="30" t="s">
        <v>138</v>
      </c>
      <c r="L1339" s="30" t="n">
        <v>79</v>
      </c>
      <c r="M1339" s="30" t="n">
        <v>35</v>
      </c>
      <c r="N1339" s="30" t="s">
        <v>127</v>
      </c>
      <c r="O1339" s="30" t="s">
        <v>128</v>
      </c>
      <c r="P1339" s="30" t="s">
        <v>187</v>
      </c>
      <c r="Q1339" s="32" t="n">
        <v>1670.96</v>
      </c>
      <c r="R1339" s="30" t="s">
        <v>130</v>
      </c>
      <c r="S1339" s="30" t="s">
        <v>164</v>
      </c>
      <c r="T1339" s="30" t="n">
        <v>2</v>
      </c>
      <c r="U1339" s="30" t="n">
        <f aca="false">YEAR(E1339)</f>
        <v>2024</v>
      </c>
      <c r="V1339" s="30" t="str">
        <f aca="false">TEXT(E1339,"MMM-YYYY")</f>
        <v>Jan-2024</v>
      </c>
      <c r="W1339" s="30" t="n">
        <f aca="false">MONTH(E1339)</f>
        <v>1</v>
      </c>
      <c r="X1339" s="30" t="str">
        <f aca="false">TEXT(WEEKDAY(E1339,2),"0")&amp;" - "&amp;TEXT(E1339,"dddd")</f>
        <v>2 - Tuesday</v>
      </c>
      <c r="Y1339" s="30" t="str">
        <f aca="false">_xlfn.IFS(C1339&lt;18,"Child (0-17)",C1339&lt;40,"Young Adult (18-39)",C1339&lt;60,"Adult (40-59)",TRUE(),"Senior (60+)")</f>
        <v>Young Adult (18-39)</v>
      </c>
      <c r="Z1339" s="30" t="n">
        <f aca="false">ROUND(G1339-E1339,0)</f>
        <v>1</v>
      </c>
      <c r="AA1339" s="30" t="n">
        <f aca="false">L1339+M1339</f>
        <v>114</v>
      </c>
      <c r="AB1339" s="30" t="n">
        <f aca="false">IFERROR(ROUND(Q1339/AA1339,2),0)</f>
        <v>14.66</v>
      </c>
      <c r="AC1339" s="30" t="str">
        <f aca="false">IF(AND(K1339="Critical",N1339="No"),"URGENT - No Bed","Normal")</f>
        <v>Normal</v>
      </c>
      <c r="AD1339" s="34" t="n">
        <f aca="false">INDEX(Lookup_Tables!$B$3:$B$12,MATCH(H1339,Lookup_Tables!$A$3:$A$12,0))</f>
        <v>2200000</v>
      </c>
      <c r="AE1339" s="30" t="str">
        <f aca="false">INDEX(Lookup_Tables!$C$3:$C$12,MATCH(H1339,Lookup_Tables!$A$3:$A$12,0))</f>
        <v>Dr. Rohan Das</v>
      </c>
      <c r="AF1339" s="30" t="str">
        <f aca="false">IFERROR(INDEX(Lookup_Tables!$F$16:$F$45,MATCH(I1339,Lookup_Tables!$E$16:$E$45,0)),"N/A")</f>
        <v>EMP204</v>
      </c>
      <c r="AG1339" s="30" t="n">
        <f aca="false">_xlfn.IFS(R1339="Recovered",4,R1339="Referred",3,R1339="Admitted",2,R1339="Deceased",1,TRUE(),0)</f>
        <v>4</v>
      </c>
      <c r="AH1339" s="30" t="str">
        <f aca="false">IF(T1339&gt;=4,"Satisfied",IF(T1339&gt;=3,"Neutral","Needs Improvement"))</f>
        <v>Needs Improvement</v>
      </c>
    </row>
    <row r="1340" customFormat="false" ht="15" hidden="false" customHeight="false" outlineLevel="0" collapsed="false">
      <c r="A1340" s="27" t="s">
        <v>5980</v>
      </c>
      <c r="B1340" s="27" t="s">
        <v>2092</v>
      </c>
      <c r="C1340" s="27" t="n">
        <v>48</v>
      </c>
      <c r="D1340" s="27" t="s">
        <v>121</v>
      </c>
      <c r="E1340" s="28" t="n">
        <v>45489</v>
      </c>
      <c r="F1340" s="27" t="s">
        <v>216</v>
      </c>
      <c r="G1340" s="28" t="n">
        <v>45490</v>
      </c>
      <c r="H1340" s="27" t="s">
        <v>123</v>
      </c>
      <c r="I1340" s="27" t="s">
        <v>124</v>
      </c>
      <c r="J1340" s="27" t="s">
        <v>508</v>
      </c>
      <c r="K1340" s="27" t="s">
        <v>156</v>
      </c>
      <c r="L1340" s="27" t="n">
        <v>17</v>
      </c>
      <c r="M1340" s="27" t="n">
        <v>63</v>
      </c>
      <c r="N1340" s="27" t="s">
        <v>186</v>
      </c>
      <c r="O1340" s="27" t="s">
        <v>128</v>
      </c>
      <c r="P1340" s="27" t="s">
        <v>187</v>
      </c>
      <c r="Q1340" s="29" t="n">
        <v>3857.58</v>
      </c>
      <c r="R1340" s="27" t="s">
        <v>130</v>
      </c>
      <c r="S1340" s="27" t="s">
        <v>192</v>
      </c>
      <c r="T1340" s="27" t="n">
        <v>2</v>
      </c>
      <c r="U1340" s="27" t="n">
        <f aca="false">YEAR(E1340)</f>
        <v>2024</v>
      </c>
      <c r="V1340" s="27" t="str">
        <f aca="false">TEXT(E1340,"MMM-YYYY")</f>
        <v>Jul-2024</v>
      </c>
      <c r="W1340" s="27" t="n">
        <f aca="false">MONTH(E1340)</f>
        <v>7</v>
      </c>
      <c r="X1340" s="27" t="str">
        <f aca="false">TEXT(WEEKDAY(E1340,2),"0")&amp;" - "&amp;TEXT(E1340,"dddd")</f>
        <v>2 - Tuesday</v>
      </c>
      <c r="Y1340" s="27" t="str">
        <f aca="false">_xlfn.IFS(C1340&lt;18,"Child (0-17)",C1340&lt;40,"Young Adult (18-39)",C1340&lt;60,"Adult (40-59)",TRUE(),"Senior (60+)")</f>
        <v>Adult (40-59)</v>
      </c>
      <c r="Z1340" s="27" t="n">
        <f aca="false">ROUND(G1340-E1340,0)</f>
        <v>1</v>
      </c>
      <c r="AA1340" s="27" t="n">
        <f aca="false">L1340+M1340</f>
        <v>80</v>
      </c>
      <c r="AB1340" s="27" t="n">
        <f aca="false">IFERROR(ROUND(Q1340/AA1340,2),0)</f>
        <v>48.22</v>
      </c>
      <c r="AC1340" s="27" t="str">
        <f aca="false">IF(AND(K1340="Critical",N1340="No"),"URGENT - No Bed","Normal")</f>
        <v>Normal</v>
      </c>
      <c r="AD1340" s="33" t="n">
        <f aca="false">INDEX(Lookup_Tables!$B$3:$B$12,MATCH(H1340,Lookup_Tables!$A$3:$A$12,0))</f>
        <v>2200000</v>
      </c>
      <c r="AE1340" s="27" t="str">
        <f aca="false">INDEX(Lookup_Tables!$C$3:$C$12,MATCH(H1340,Lookup_Tables!$A$3:$A$12,0))</f>
        <v>Dr. Rohan Das</v>
      </c>
      <c r="AF1340" s="27" t="str">
        <f aca="false">IFERROR(INDEX(Lookup_Tables!$F$16:$F$45,MATCH(I1340,Lookup_Tables!$E$16:$E$45,0)),"N/A")</f>
        <v>EMP205</v>
      </c>
      <c r="AG1340" s="27" t="n">
        <f aca="false">_xlfn.IFS(R1340="Recovered",4,R1340="Referred",3,R1340="Admitted",2,R1340="Deceased",1,TRUE(),0)</f>
        <v>4</v>
      </c>
      <c r="AH1340" s="27" t="str">
        <f aca="false">IF(T1340&gt;=4,"Satisfied",IF(T1340&gt;=3,"Neutral","Needs Improvement"))</f>
        <v>Needs Improvement</v>
      </c>
    </row>
    <row r="1341" customFormat="false" ht="15" hidden="false" customHeight="false" outlineLevel="0" collapsed="false">
      <c r="A1341" s="30" t="s">
        <v>5868</v>
      </c>
      <c r="B1341" s="30" t="s">
        <v>3140</v>
      </c>
      <c r="C1341" s="30" t="n">
        <v>43</v>
      </c>
      <c r="D1341" s="30" t="s">
        <v>121</v>
      </c>
      <c r="E1341" s="31" t="n">
        <v>45427</v>
      </c>
      <c r="F1341" s="30" t="s">
        <v>535</v>
      </c>
      <c r="G1341" s="31" t="n">
        <v>45428</v>
      </c>
      <c r="H1341" s="30" t="s">
        <v>183</v>
      </c>
      <c r="I1341" s="30" t="s">
        <v>212</v>
      </c>
      <c r="J1341" s="30" t="s">
        <v>411</v>
      </c>
      <c r="K1341" s="30" t="s">
        <v>138</v>
      </c>
      <c r="L1341" s="30" t="n">
        <v>52</v>
      </c>
      <c r="M1341" s="30" t="n">
        <v>25</v>
      </c>
      <c r="N1341" s="30" t="s">
        <v>127</v>
      </c>
      <c r="O1341" s="30" t="s">
        <v>171</v>
      </c>
      <c r="P1341" s="30" t="s">
        <v>129</v>
      </c>
      <c r="Q1341" s="32" t="n">
        <v>2474.98</v>
      </c>
      <c r="R1341" s="30" t="s">
        <v>130</v>
      </c>
      <c r="S1341" s="30" t="s">
        <v>131</v>
      </c>
      <c r="T1341" s="30" t="n">
        <v>4</v>
      </c>
      <c r="U1341" s="30" t="n">
        <f aca="false">YEAR(E1341)</f>
        <v>2024</v>
      </c>
      <c r="V1341" s="30" t="str">
        <f aca="false">TEXT(E1341,"MMM-YYYY")</f>
        <v>May-2024</v>
      </c>
      <c r="W1341" s="30" t="n">
        <f aca="false">MONTH(E1341)</f>
        <v>5</v>
      </c>
      <c r="X1341" s="30" t="str">
        <f aca="false">TEXT(WEEKDAY(E1341,2),"0")&amp;" - "&amp;TEXT(E1341,"dddd")</f>
        <v>3 - Wednesday</v>
      </c>
      <c r="Y1341" s="30" t="str">
        <f aca="false">_xlfn.IFS(C1341&lt;18,"Child (0-17)",C1341&lt;40,"Young Adult (18-39)",C1341&lt;60,"Adult (40-59)",TRUE(),"Senior (60+)")</f>
        <v>Adult (40-59)</v>
      </c>
      <c r="Z1341" s="30" t="n">
        <f aca="false">ROUND(G1341-E1341,0)</f>
        <v>1</v>
      </c>
      <c r="AA1341" s="30" t="n">
        <f aca="false">L1341+M1341</f>
        <v>77</v>
      </c>
      <c r="AB1341" s="30" t="n">
        <f aca="false">IFERROR(ROUND(Q1341/AA1341,2),0)</f>
        <v>32.14</v>
      </c>
      <c r="AC1341" s="30" t="str">
        <f aca="false">IF(AND(K1341="Critical",N1341="No"),"URGENT - No Bed","Normal")</f>
        <v>Normal</v>
      </c>
      <c r="AD1341" s="34" t="n">
        <f aca="false">INDEX(Lookup_Tables!$B$3:$B$12,MATCH(H1341,Lookup_Tables!$A$3:$A$12,0))</f>
        <v>3100000</v>
      </c>
      <c r="AE1341" s="30" t="str">
        <f aca="false">INDEX(Lookup_Tables!$C$3:$C$12,MATCH(H1341,Lookup_Tables!$A$3:$A$12,0))</f>
        <v>Dr. Kavita Rao</v>
      </c>
      <c r="AF1341" s="30" t="str">
        <f aca="false">IFERROR(INDEX(Lookup_Tables!$F$16:$F$45,MATCH(I1341,Lookup_Tables!$E$16:$E$45,0)),"N/A")</f>
        <v>EMP225</v>
      </c>
      <c r="AG1341" s="30" t="n">
        <f aca="false">_xlfn.IFS(R1341="Recovered",4,R1341="Referred",3,R1341="Admitted",2,R1341="Deceased",1,TRUE(),0)</f>
        <v>4</v>
      </c>
      <c r="AH1341" s="30" t="str">
        <f aca="false">IF(T1341&gt;=4,"Satisfied",IF(T1341&gt;=3,"Neutral","Needs Improvement"))</f>
        <v>Satisfied</v>
      </c>
    </row>
    <row r="1342" customFormat="false" ht="15" hidden="false" customHeight="false" outlineLevel="0" collapsed="false">
      <c r="A1342" s="27" t="s">
        <v>2337</v>
      </c>
      <c r="B1342" s="27" t="s">
        <v>1131</v>
      </c>
      <c r="C1342" s="27" t="n">
        <v>55</v>
      </c>
      <c r="D1342" s="27" t="s">
        <v>181</v>
      </c>
      <c r="E1342" s="28" t="n">
        <v>45630</v>
      </c>
      <c r="F1342" s="27" t="s">
        <v>458</v>
      </c>
      <c r="G1342" s="28" t="n">
        <v>45631</v>
      </c>
      <c r="H1342" s="27" t="s">
        <v>206</v>
      </c>
      <c r="I1342" s="27" t="s">
        <v>207</v>
      </c>
      <c r="J1342" s="27" t="s">
        <v>233</v>
      </c>
      <c r="K1342" s="27" t="s">
        <v>138</v>
      </c>
      <c r="L1342" s="27" t="n">
        <v>22</v>
      </c>
      <c r="M1342" s="27" t="n">
        <v>33</v>
      </c>
      <c r="N1342" s="27" t="s">
        <v>186</v>
      </c>
      <c r="O1342" s="27" t="s">
        <v>149</v>
      </c>
      <c r="P1342" s="27" t="s">
        <v>140</v>
      </c>
      <c r="Q1342" s="29" t="n">
        <v>1712.06</v>
      </c>
      <c r="R1342" s="27" t="s">
        <v>130</v>
      </c>
      <c r="S1342" s="27" t="s">
        <v>192</v>
      </c>
      <c r="T1342" s="27" t="n">
        <v>4</v>
      </c>
      <c r="U1342" s="27" t="n">
        <f aca="false">YEAR(E1342)</f>
        <v>2024</v>
      </c>
      <c r="V1342" s="27" t="str">
        <f aca="false">TEXT(E1342,"MMM-YYYY")</f>
        <v>Dec-2024</v>
      </c>
      <c r="W1342" s="27" t="n">
        <f aca="false">MONTH(E1342)</f>
        <v>12</v>
      </c>
      <c r="X1342" s="27" t="str">
        <f aca="false">TEXT(WEEKDAY(E1342,2),"0")&amp;" - "&amp;TEXT(E1342,"dddd")</f>
        <v>3 - Wednesday</v>
      </c>
      <c r="Y1342" s="27" t="str">
        <f aca="false">_xlfn.IFS(C1342&lt;18,"Child (0-17)",C1342&lt;40,"Young Adult (18-39)",C1342&lt;60,"Adult (40-59)",TRUE(),"Senior (60+)")</f>
        <v>Adult (40-59)</v>
      </c>
      <c r="Z1342" s="27" t="n">
        <f aca="false">ROUND(G1342-E1342,0)</f>
        <v>1</v>
      </c>
      <c r="AA1342" s="27" t="n">
        <f aca="false">L1342+M1342</f>
        <v>55</v>
      </c>
      <c r="AB1342" s="27" t="n">
        <f aca="false">IFERROR(ROUND(Q1342/AA1342,2),0)</f>
        <v>31.13</v>
      </c>
      <c r="AC1342" s="27" t="str">
        <f aca="false">IF(AND(K1342="Critical",N1342="No"),"URGENT - No Bed","Normal")</f>
        <v>Normal</v>
      </c>
      <c r="AD1342" s="33" t="n">
        <f aca="false">INDEX(Lookup_Tables!$B$3:$B$12,MATCH(H1342,Lookup_Tables!$A$3:$A$12,0))</f>
        <v>2800000</v>
      </c>
      <c r="AE1342" s="27" t="str">
        <f aca="false">INDEX(Lookup_Tables!$C$3:$C$12,MATCH(H1342,Lookup_Tables!$A$3:$A$12,0))</f>
        <v>Dr. Suresh Nair</v>
      </c>
      <c r="AF1342" s="27" t="str">
        <f aca="false">IFERROR(INDEX(Lookup_Tables!$F$16:$F$45,MATCH(I1342,Lookup_Tables!$E$16:$E$45,0)),"N/A")</f>
        <v>EMP209</v>
      </c>
      <c r="AG1342" s="27" t="n">
        <f aca="false">_xlfn.IFS(R1342="Recovered",4,R1342="Referred",3,R1342="Admitted",2,R1342="Deceased",1,TRUE(),0)</f>
        <v>4</v>
      </c>
      <c r="AH1342" s="27" t="str">
        <f aca="false">IF(T1342&gt;=4,"Satisfied",IF(T1342&gt;=3,"Neutral","Needs Improvement"))</f>
        <v>Satisfied</v>
      </c>
    </row>
    <row r="1343" customFormat="false" ht="15" hidden="false" customHeight="false" outlineLevel="0" collapsed="false">
      <c r="A1343" s="30" t="s">
        <v>1302</v>
      </c>
      <c r="B1343" s="30" t="s">
        <v>1303</v>
      </c>
      <c r="C1343" s="30" t="n">
        <v>35</v>
      </c>
      <c r="D1343" s="30" t="s">
        <v>181</v>
      </c>
      <c r="E1343" s="31" t="n">
        <v>45523</v>
      </c>
      <c r="F1343" s="30" t="s">
        <v>669</v>
      </c>
      <c r="G1343" s="31" t="n">
        <v>45524</v>
      </c>
      <c r="H1343" s="30" t="s">
        <v>217</v>
      </c>
      <c r="I1343" s="30" t="s">
        <v>344</v>
      </c>
      <c r="J1343" s="30" t="s">
        <v>388</v>
      </c>
      <c r="K1343" s="30" t="s">
        <v>138</v>
      </c>
      <c r="L1343" s="30" t="n">
        <v>20</v>
      </c>
      <c r="M1343" s="30" t="n">
        <v>19</v>
      </c>
      <c r="N1343" s="30" t="s">
        <v>127</v>
      </c>
      <c r="O1343" s="30" t="s">
        <v>128</v>
      </c>
      <c r="P1343" s="30" t="s">
        <v>129</v>
      </c>
      <c r="Q1343" s="32" t="n">
        <v>1221.49</v>
      </c>
      <c r="R1343" s="30" t="s">
        <v>130</v>
      </c>
      <c r="S1343" s="30" t="s">
        <v>223</v>
      </c>
      <c r="T1343" s="30" t="n">
        <v>5</v>
      </c>
      <c r="U1343" s="30" t="n">
        <f aca="false">YEAR(E1343)</f>
        <v>2024</v>
      </c>
      <c r="V1343" s="30" t="str">
        <f aca="false">TEXT(E1343,"MMM-YYYY")</f>
        <v>Aug-2024</v>
      </c>
      <c r="W1343" s="30" t="n">
        <f aca="false">MONTH(E1343)</f>
        <v>8</v>
      </c>
      <c r="X1343" s="30" t="str">
        <f aca="false">TEXT(WEEKDAY(E1343,2),"0")&amp;" - "&amp;TEXT(E1343,"dddd")</f>
        <v>1 - Monday</v>
      </c>
      <c r="Y1343" s="30" t="str">
        <f aca="false">_xlfn.IFS(C1343&lt;18,"Child (0-17)",C1343&lt;40,"Young Adult (18-39)",C1343&lt;60,"Adult (40-59)",TRUE(),"Senior (60+)")</f>
        <v>Young Adult (18-39)</v>
      </c>
      <c r="Z1343" s="30" t="n">
        <f aca="false">ROUND(G1343-E1343,0)</f>
        <v>1</v>
      </c>
      <c r="AA1343" s="30" t="n">
        <f aca="false">L1343+M1343</f>
        <v>39</v>
      </c>
      <c r="AB1343" s="30" t="n">
        <f aca="false">IFERROR(ROUND(Q1343/AA1343,2),0)</f>
        <v>31.32</v>
      </c>
      <c r="AC1343" s="30" t="str">
        <f aca="false">IF(AND(K1343="Critical",N1343="No"),"URGENT - No Bed","Normal")</f>
        <v>Normal</v>
      </c>
      <c r="AD1343" s="34" t="n">
        <f aca="false">INDEX(Lookup_Tables!$B$3:$B$12,MATCH(H1343,Lookup_Tables!$A$3:$A$12,0))</f>
        <v>4200000</v>
      </c>
      <c r="AE1343" s="30" t="str">
        <f aca="false">INDEX(Lookup_Tables!$C$3:$C$12,MATCH(H1343,Lookup_Tables!$A$3:$A$12,0))</f>
        <v>Dr. Anil Kapoor</v>
      </c>
      <c r="AF1343" s="30" t="str">
        <f aca="false">IFERROR(INDEX(Lookup_Tables!$F$16:$F$45,MATCH(I1343,Lookup_Tables!$E$16:$E$45,0)),"N/A")</f>
        <v>EMP201</v>
      </c>
      <c r="AG1343" s="30" t="n">
        <f aca="false">_xlfn.IFS(R1343="Recovered",4,R1343="Referred",3,R1343="Admitted",2,R1343="Deceased",1,TRUE(),0)</f>
        <v>4</v>
      </c>
      <c r="AH1343" s="30" t="str">
        <f aca="false">IF(T1343&gt;=4,"Satisfied",IF(T1343&gt;=3,"Neutral","Needs Improvement"))</f>
        <v>Satisfied</v>
      </c>
    </row>
    <row r="1344" customFormat="false" ht="15" hidden="false" customHeight="false" outlineLevel="0" collapsed="false">
      <c r="A1344" s="27" t="s">
        <v>4814</v>
      </c>
      <c r="B1344" s="27" t="s">
        <v>3946</v>
      </c>
      <c r="C1344" s="27" t="n">
        <v>48</v>
      </c>
      <c r="D1344" s="27" t="s">
        <v>181</v>
      </c>
      <c r="E1344" s="28" t="n">
        <v>45649</v>
      </c>
      <c r="F1344" s="27" t="s">
        <v>241</v>
      </c>
      <c r="G1344" s="28" t="n">
        <v>45655</v>
      </c>
      <c r="H1344" s="27" t="s">
        <v>168</v>
      </c>
      <c r="I1344" s="27" t="s">
        <v>169</v>
      </c>
      <c r="J1344" s="27" t="s">
        <v>441</v>
      </c>
      <c r="K1344" s="27" t="s">
        <v>126</v>
      </c>
      <c r="L1344" s="27" t="n">
        <v>28</v>
      </c>
      <c r="M1344" s="27" t="n">
        <v>144</v>
      </c>
      <c r="N1344" s="27" t="s">
        <v>127</v>
      </c>
      <c r="O1344" s="27" t="s">
        <v>171</v>
      </c>
      <c r="P1344" s="27" t="s">
        <v>140</v>
      </c>
      <c r="Q1344" s="29" t="n">
        <v>9407.41</v>
      </c>
      <c r="R1344" s="27" t="s">
        <v>172</v>
      </c>
      <c r="S1344" s="27" t="s">
        <v>223</v>
      </c>
      <c r="T1344" s="27" t="n">
        <v>3</v>
      </c>
      <c r="U1344" s="27" t="n">
        <f aca="false">YEAR(E1344)</f>
        <v>2024</v>
      </c>
      <c r="V1344" s="27" t="str">
        <f aca="false">TEXT(E1344,"MMM-YYYY")</f>
        <v>Dec-2024</v>
      </c>
      <c r="W1344" s="27" t="n">
        <f aca="false">MONTH(E1344)</f>
        <v>12</v>
      </c>
      <c r="X1344" s="27" t="str">
        <f aca="false">TEXT(WEEKDAY(E1344,2),"0")&amp;" - "&amp;TEXT(E1344,"dddd")</f>
        <v>1 - Monday</v>
      </c>
      <c r="Y1344" s="27" t="str">
        <f aca="false">_xlfn.IFS(C1344&lt;18,"Child (0-17)",C1344&lt;40,"Young Adult (18-39)",C1344&lt;60,"Adult (40-59)",TRUE(),"Senior (60+)")</f>
        <v>Adult (40-59)</v>
      </c>
      <c r="Z1344" s="27" t="n">
        <f aca="false">ROUND(G1344-E1344,0)</f>
        <v>6</v>
      </c>
      <c r="AA1344" s="27" t="n">
        <f aca="false">L1344+M1344</f>
        <v>172</v>
      </c>
      <c r="AB1344" s="27" t="n">
        <f aca="false">IFERROR(ROUND(Q1344/AA1344,2),0)</f>
        <v>54.69</v>
      </c>
      <c r="AC1344" s="27" t="str">
        <f aca="false">IF(AND(K1344="Critical",N1344="No"),"URGENT - No Bed","Normal")</f>
        <v>Normal</v>
      </c>
      <c r="AD1344" s="33" t="n">
        <f aca="false">INDEX(Lookup_Tables!$B$3:$B$12,MATCH(H1344,Lookup_Tables!$A$3:$A$12,0))</f>
        <v>4400000</v>
      </c>
      <c r="AE1344" s="27" t="str">
        <f aca="false">INDEX(Lookup_Tables!$C$3:$C$12,MATCH(H1344,Lookup_Tables!$A$3:$A$12,0))</f>
        <v>Dr. Neha Chopra</v>
      </c>
      <c r="AF1344" s="27" t="str">
        <f aca="false">IFERROR(INDEX(Lookup_Tables!$F$16:$F$45,MATCH(I1344,Lookup_Tables!$E$16:$E$45,0)),"N/A")</f>
        <v>EMP220</v>
      </c>
      <c r="AG1344" s="27" t="n">
        <f aca="false">_xlfn.IFS(R1344="Recovered",4,R1344="Referred",3,R1344="Admitted",2,R1344="Deceased",1,TRUE(),0)</f>
        <v>2</v>
      </c>
      <c r="AH1344" s="27" t="str">
        <f aca="false">IF(T1344&gt;=4,"Satisfied",IF(T1344&gt;=3,"Neutral","Needs Improvement"))</f>
        <v>Neutral</v>
      </c>
    </row>
    <row r="1345" customFormat="false" ht="15" hidden="false" customHeight="false" outlineLevel="0" collapsed="false">
      <c r="A1345" s="30" t="s">
        <v>1618</v>
      </c>
      <c r="B1345" s="30" t="s">
        <v>540</v>
      </c>
      <c r="C1345" s="30" t="n">
        <v>51</v>
      </c>
      <c r="D1345" s="30" t="s">
        <v>181</v>
      </c>
      <c r="E1345" s="31" t="n">
        <v>45472</v>
      </c>
      <c r="F1345" s="30" t="s">
        <v>417</v>
      </c>
      <c r="G1345" s="31" t="n">
        <v>45477</v>
      </c>
      <c r="H1345" s="30" t="s">
        <v>123</v>
      </c>
      <c r="I1345" s="30" t="s">
        <v>304</v>
      </c>
      <c r="J1345" s="30" t="s">
        <v>125</v>
      </c>
      <c r="K1345" s="30" t="s">
        <v>202</v>
      </c>
      <c r="L1345" s="30" t="n">
        <v>8</v>
      </c>
      <c r="M1345" s="30" t="n">
        <v>162</v>
      </c>
      <c r="N1345" s="30" t="s">
        <v>186</v>
      </c>
      <c r="O1345" s="30" t="s">
        <v>149</v>
      </c>
      <c r="P1345" s="30" t="s">
        <v>140</v>
      </c>
      <c r="Q1345" s="32" t="n">
        <v>17391.64</v>
      </c>
      <c r="R1345" s="30" t="s">
        <v>130</v>
      </c>
      <c r="S1345" s="30" t="s">
        <v>141</v>
      </c>
      <c r="T1345" s="30" t="n">
        <v>2</v>
      </c>
      <c r="U1345" s="30" t="n">
        <f aca="false">YEAR(E1345)</f>
        <v>2024</v>
      </c>
      <c r="V1345" s="30" t="str">
        <f aca="false">TEXT(E1345,"MMM-YYYY")</f>
        <v>Jun-2024</v>
      </c>
      <c r="W1345" s="30" t="n">
        <f aca="false">MONTH(E1345)</f>
        <v>6</v>
      </c>
      <c r="X1345" s="30" t="str">
        <f aca="false">TEXT(WEEKDAY(E1345,2),"0")&amp;" - "&amp;TEXT(E1345,"dddd")</f>
        <v>6 - Saturday</v>
      </c>
      <c r="Y1345" s="30" t="str">
        <f aca="false">_xlfn.IFS(C1345&lt;18,"Child (0-17)",C1345&lt;40,"Young Adult (18-39)",C1345&lt;60,"Adult (40-59)",TRUE(),"Senior (60+)")</f>
        <v>Adult (40-59)</v>
      </c>
      <c r="Z1345" s="30" t="n">
        <f aca="false">ROUND(G1345-E1345,0)</f>
        <v>5</v>
      </c>
      <c r="AA1345" s="30" t="n">
        <f aca="false">L1345+M1345</f>
        <v>170</v>
      </c>
      <c r="AB1345" s="30" t="n">
        <f aca="false">IFERROR(ROUND(Q1345/AA1345,2),0)</f>
        <v>102.3</v>
      </c>
      <c r="AC1345" s="30" t="str">
        <f aca="false">IF(AND(K1345="Critical",N1345="No"),"URGENT - No Bed","Normal")</f>
        <v>Normal</v>
      </c>
      <c r="AD1345" s="34" t="n">
        <f aca="false">INDEX(Lookup_Tables!$B$3:$B$12,MATCH(H1345,Lookup_Tables!$A$3:$A$12,0))</f>
        <v>2200000</v>
      </c>
      <c r="AE1345" s="30" t="str">
        <f aca="false">INDEX(Lookup_Tables!$C$3:$C$12,MATCH(H1345,Lookup_Tables!$A$3:$A$12,0))</f>
        <v>Dr. Rohan Das</v>
      </c>
      <c r="AF1345" s="30" t="str">
        <f aca="false">IFERROR(INDEX(Lookup_Tables!$F$16:$F$45,MATCH(I1345,Lookup_Tables!$E$16:$E$45,0)),"N/A")</f>
        <v>EMP204</v>
      </c>
      <c r="AG1345" s="30" t="n">
        <f aca="false">_xlfn.IFS(R1345="Recovered",4,R1345="Referred",3,R1345="Admitted",2,R1345="Deceased",1,TRUE(),0)</f>
        <v>4</v>
      </c>
      <c r="AH1345" s="30" t="str">
        <f aca="false">IF(T1345&gt;=4,"Satisfied",IF(T1345&gt;=3,"Neutral","Needs Improvement"))</f>
        <v>Needs Improvement</v>
      </c>
    </row>
    <row r="1346" customFormat="false" ht="15" hidden="false" customHeight="false" outlineLevel="0" collapsed="false">
      <c r="A1346" s="27" t="s">
        <v>5070</v>
      </c>
      <c r="B1346" s="27" t="s">
        <v>1460</v>
      </c>
      <c r="C1346" s="27" t="n">
        <v>57</v>
      </c>
      <c r="D1346" s="27" t="s">
        <v>121</v>
      </c>
      <c r="E1346" s="28" t="n">
        <v>45562</v>
      </c>
      <c r="F1346" s="27" t="s">
        <v>241</v>
      </c>
      <c r="G1346" s="28" t="n">
        <v>45563</v>
      </c>
      <c r="H1346" s="27" t="s">
        <v>146</v>
      </c>
      <c r="I1346" s="27" t="s">
        <v>309</v>
      </c>
      <c r="J1346" s="27" t="s">
        <v>177</v>
      </c>
      <c r="K1346" s="27" t="s">
        <v>138</v>
      </c>
      <c r="L1346" s="27" t="n">
        <v>82</v>
      </c>
      <c r="M1346" s="27" t="n">
        <v>45</v>
      </c>
      <c r="N1346" s="27" t="s">
        <v>127</v>
      </c>
      <c r="O1346" s="27" t="s">
        <v>149</v>
      </c>
      <c r="P1346" s="27" t="s">
        <v>140</v>
      </c>
      <c r="Q1346" s="29" t="n">
        <v>1244.78</v>
      </c>
      <c r="R1346" s="27" t="s">
        <v>130</v>
      </c>
      <c r="S1346" s="27" t="s">
        <v>223</v>
      </c>
      <c r="T1346" s="27" t="n">
        <v>5</v>
      </c>
      <c r="U1346" s="27" t="n">
        <f aca="false">YEAR(E1346)</f>
        <v>2024</v>
      </c>
      <c r="V1346" s="27" t="str">
        <f aca="false">TEXT(E1346,"MMM-YYYY")</f>
        <v>Sep-2024</v>
      </c>
      <c r="W1346" s="27" t="n">
        <f aca="false">MONTH(E1346)</f>
        <v>9</v>
      </c>
      <c r="X1346" s="27" t="str">
        <f aca="false">TEXT(WEEKDAY(E1346,2),"0")&amp;" - "&amp;TEXT(E1346,"dddd")</f>
        <v>5 - Friday</v>
      </c>
      <c r="Y1346" s="27" t="str">
        <f aca="false">_xlfn.IFS(C1346&lt;18,"Child (0-17)",C1346&lt;40,"Young Adult (18-39)",C1346&lt;60,"Adult (40-59)",TRUE(),"Senior (60+)")</f>
        <v>Adult (40-59)</v>
      </c>
      <c r="Z1346" s="27" t="n">
        <f aca="false">ROUND(G1346-E1346,0)</f>
        <v>1</v>
      </c>
      <c r="AA1346" s="27" t="n">
        <f aca="false">L1346+M1346</f>
        <v>127</v>
      </c>
      <c r="AB1346" s="27" t="n">
        <f aca="false">IFERROR(ROUND(Q1346/AA1346,2),0)</f>
        <v>9.8</v>
      </c>
      <c r="AC1346" s="27" t="str">
        <f aca="false">IF(AND(K1346="Critical",N1346="No"),"URGENT - No Bed","Normal")</f>
        <v>Normal</v>
      </c>
      <c r="AD1346" s="33" t="n">
        <f aca="false">INDEX(Lookup_Tables!$B$3:$B$12,MATCH(H1346,Lookup_Tables!$A$3:$A$12,0))</f>
        <v>2700000</v>
      </c>
      <c r="AE1346" s="27" t="str">
        <f aca="false">INDEX(Lookup_Tables!$C$3:$C$12,MATCH(H1346,Lookup_Tables!$A$3:$A$12,0))</f>
        <v>Dr. Vikram Singh</v>
      </c>
      <c r="AF1346" s="27" t="str">
        <f aca="false">IFERROR(INDEX(Lookup_Tables!$F$16:$F$45,MATCH(I1346,Lookup_Tables!$E$16:$E$45,0)),"N/A")</f>
        <v>EMP228</v>
      </c>
      <c r="AG1346" s="27" t="n">
        <f aca="false">_xlfn.IFS(R1346="Recovered",4,R1346="Referred",3,R1346="Admitted",2,R1346="Deceased",1,TRUE(),0)</f>
        <v>4</v>
      </c>
      <c r="AH1346" s="27" t="str">
        <f aca="false">IF(T1346&gt;=4,"Satisfied",IF(T1346&gt;=3,"Neutral","Needs Improvement"))</f>
        <v>Satisfied</v>
      </c>
    </row>
    <row r="1347" customFormat="false" ht="15" hidden="false" customHeight="false" outlineLevel="0" collapsed="false">
      <c r="A1347" s="30" t="s">
        <v>5316</v>
      </c>
      <c r="B1347" s="30" t="s">
        <v>1189</v>
      </c>
      <c r="C1347" s="30" t="n">
        <v>21</v>
      </c>
      <c r="D1347" s="30" t="s">
        <v>121</v>
      </c>
      <c r="E1347" s="31" t="n">
        <v>45386</v>
      </c>
      <c r="F1347" s="30" t="s">
        <v>800</v>
      </c>
      <c r="G1347" s="31" t="n">
        <v>45386</v>
      </c>
      <c r="H1347" s="30" t="s">
        <v>146</v>
      </c>
      <c r="I1347" s="30" t="s">
        <v>176</v>
      </c>
      <c r="J1347" s="30" t="s">
        <v>568</v>
      </c>
      <c r="K1347" s="30" t="s">
        <v>156</v>
      </c>
      <c r="L1347" s="30" t="n">
        <v>40</v>
      </c>
      <c r="M1347" s="30" t="n">
        <v>34</v>
      </c>
      <c r="N1347" s="30" t="s">
        <v>127</v>
      </c>
      <c r="O1347" s="30" t="s">
        <v>149</v>
      </c>
      <c r="P1347" s="30" t="s">
        <v>129</v>
      </c>
      <c r="Q1347" s="32" t="n">
        <v>2863.84</v>
      </c>
      <c r="R1347" s="30" t="s">
        <v>172</v>
      </c>
      <c r="S1347" s="30" t="s">
        <v>141</v>
      </c>
      <c r="T1347" s="30" t="n">
        <v>3</v>
      </c>
      <c r="U1347" s="30" t="n">
        <f aca="false">YEAR(E1347)</f>
        <v>2024</v>
      </c>
      <c r="V1347" s="30" t="str">
        <f aca="false">TEXT(E1347,"MMM-YYYY")</f>
        <v>Apr-2024</v>
      </c>
      <c r="W1347" s="30" t="n">
        <f aca="false">MONTH(E1347)</f>
        <v>4</v>
      </c>
      <c r="X1347" s="30" t="str">
        <f aca="false">TEXT(WEEKDAY(E1347,2),"0")&amp;" - "&amp;TEXT(E1347,"dddd")</f>
        <v>4 - Thursday</v>
      </c>
      <c r="Y1347" s="30" t="str">
        <f aca="false">_xlfn.IFS(C1347&lt;18,"Child (0-17)",C1347&lt;40,"Young Adult (18-39)",C1347&lt;60,"Adult (40-59)",TRUE(),"Senior (60+)")</f>
        <v>Young Adult (18-39)</v>
      </c>
      <c r="Z1347" s="30" t="n">
        <f aca="false">ROUND(G1347-E1347,0)</f>
        <v>0</v>
      </c>
      <c r="AA1347" s="30" t="n">
        <f aca="false">L1347+M1347</f>
        <v>74</v>
      </c>
      <c r="AB1347" s="30" t="n">
        <f aca="false">IFERROR(ROUND(Q1347/AA1347,2),0)</f>
        <v>38.7</v>
      </c>
      <c r="AC1347" s="30" t="str">
        <f aca="false">IF(AND(K1347="Critical",N1347="No"),"URGENT - No Bed","Normal")</f>
        <v>Normal</v>
      </c>
      <c r="AD1347" s="34" t="n">
        <f aca="false">INDEX(Lookup_Tables!$B$3:$B$12,MATCH(H1347,Lookup_Tables!$A$3:$A$12,0))</f>
        <v>2700000</v>
      </c>
      <c r="AE1347" s="30" t="str">
        <f aca="false">INDEX(Lookup_Tables!$C$3:$C$12,MATCH(H1347,Lookup_Tables!$A$3:$A$12,0))</f>
        <v>Dr. Vikram Singh</v>
      </c>
      <c r="AF1347" s="30" t="str">
        <f aca="false">IFERROR(INDEX(Lookup_Tables!$F$16:$F$45,MATCH(I1347,Lookup_Tables!$E$16:$E$45,0)),"N/A")</f>
        <v>EMP227</v>
      </c>
      <c r="AG1347" s="30" t="n">
        <f aca="false">_xlfn.IFS(R1347="Recovered",4,R1347="Referred",3,R1347="Admitted",2,R1347="Deceased",1,TRUE(),0)</f>
        <v>2</v>
      </c>
      <c r="AH1347" s="30" t="str">
        <f aca="false">IF(T1347&gt;=4,"Satisfied",IF(T1347&gt;=3,"Neutral","Needs Improvement"))</f>
        <v>Neutral</v>
      </c>
    </row>
    <row r="1348" customFormat="false" ht="15" hidden="false" customHeight="false" outlineLevel="0" collapsed="false">
      <c r="A1348" s="27" t="s">
        <v>2561</v>
      </c>
      <c r="B1348" s="27" t="s">
        <v>793</v>
      </c>
      <c r="C1348" s="27" t="n">
        <v>41</v>
      </c>
      <c r="D1348" s="27" t="s">
        <v>121</v>
      </c>
      <c r="E1348" s="28" t="n">
        <v>45599</v>
      </c>
      <c r="F1348" s="27" t="s">
        <v>458</v>
      </c>
      <c r="G1348" s="28" t="n">
        <v>45604</v>
      </c>
      <c r="H1348" s="27" t="s">
        <v>146</v>
      </c>
      <c r="I1348" s="27" t="s">
        <v>309</v>
      </c>
      <c r="J1348" s="27" t="s">
        <v>222</v>
      </c>
      <c r="K1348" s="27" t="s">
        <v>126</v>
      </c>
      <c r="L1348" s="27" t="n">
        <v>20</v>
      </c>
      <c r="M1348" s="27" t="n">
        <v>72</v>
      </c>
      <c r="N1348" s="27" t="s">
        <v>186</v>
      </c>
      <c r="O1348" s="27" t="s">
        <v>139</v>
      </c>
      <c r="P1348" s="27" t="s">
        <v>129</v>
      </c>
      <c r="Q1348" s="29" t="n">
        <v>8310.32</v>
      </c>
      <c r="R1348" s="27" t="s">
        <v>130</v>
      </c>
      <c r="S1348" s="27" t="s">
        <v>157</v>
      </c>
      <c r="T1348" s="27" t="n">
        <v>4</v>
      </c>
      <c r="U1348" s="27" t="n">
        <f aca="false">YEAR(E1348)</f>
        <v>2024</v>
      </c>
      <c r="V1348" s="27" t="str">
        <f aca="false">TEXT(E1348,"MMM-YYYY")</f>
        <v>Nov-2024</v>
      </c>
      <c r="W1348" s="27" t="n">
        <f aca="false">MONTH(E1348)</f>
        <v>11</v>
      </c>
      <c r="X1348" s="27" t="str">
        <f aca="false">TEXT(WEEKDAY(E1348,2),"0")&amp;" - "&amp;TEXT(E1348,"dddd")</f>
        <v>7 - Sunday</v>
      </c>
      <c r="Y1348" s="27" t="str">
        <f aca="false">_xlfn.IFS(C1348&lt;18,"Child (0-17)",C1348&lt;40,"Young Adult (18-39)",C1348&lt;60,"Adult (40-59)",TRUE(),"Senior (60+)")</f>
        <v>Adult (40-59)</v>
      </c>
      <c r="Z1348" s="27" t="n">
        <f aca="false">ROUND(G1348-E1348,0)</f>
        <v>5</v>
      </c>
      <c r="AA1348" s="27" t="n">
        <f aca="false">L1348+M1348</f>
        <v>92</v>
      </c>
      <c r="AB1348" s="27" t="n">
        <f aca="false">IFERROR(ROUND(Q1348/AA1348,2),0)</f>
        <v>90.33</v>
      </c>
      <c r="AC1348" s="27" t="str">
        <f aca="false">IF(AND(K1348="Critical",N1348="No"),"URGENT - No Bed","Normal")</f>
        <v>Normal</v>
      </c>
      <c r="AD1348" s="33" t="n">
        <f aca="false">INDEX(Lookup_Tables!$B$3:$B$12,MATCH(H1348,Lookup_Tables!$A$3:$A$12,0))</f>
        <v>2700000</v>
      </c>
      <c r="AE1348" s="27" t="str">
        <f aca="false">INDEX(Lookup_Tables!$C$3:$C$12,MATCH(H1348,Lookup_Tables!$A$3:$A$12,0))</f>
        <v>Dr. Vikram Singh</v>
      </c>
      <c r="AF1348" s="27" t="str">
        <f aca="false">IFERROR(INDEX(Lookup_Tables!$F$16:$F$45,MATCH(I1348,Lookup_Tables!$E$16:$E$45,0)),"N/A")</f>
        <v>EMP228</v>
      </c>
      <c r="AG1348" s="27" t="n">
        <f aca="false">_xlfn.IFS(R1348="Recovered",4,R1348="Referred",3,R1348="Admitted",2,R1348="Deceased",1,TRUE(),0)</f>
        <v>4</v>
      </c>
      <c r="AH1348" s="27" t="str">
        <f aca="false">IF(T1348&gt;=4,"Satisfied",IF(T1348&gt;=3,"Neutral","Needs Improvement"))</f>
        <v>Satisfied</v>
      </c>
    </row>
    <row r="1349" customFormat="false" ht="15" hidden="false" customHeight="false" outlineLevel="0" collapsed="false">
      <c r="A1349" s="30" t="s">
        <v>3211</v>
      </c>
      <c r="B1349" s="30" t="s">
        <v>2933</v>
      </c>
      <c r="C1349" s="30" t="n">
        <v>48</v>
      </c>
      <c r="D1349" s="30" t="s">
        <v>121</v>
      </c>
      <c r="E1349" s="31" t="n">
        <v>45604</v>
      </c>
      <c r="F1349" s="30" t="s">
        <v>961</v>
      </c>
      <c r="G1349" s="31" t="n">
        <v>45604</v>
      </c>
      <c r="H1349" s="30" t="s">
        <v>242</v>
      </c>
      <c r="I1349" s="30" t="s">
        <v>466</v>
      </c>
      <c r="J1349" s="30" t="s">
        <v>363</v>
      </c>
      <c r="K1349" s="30" t="s">
        <v>138</v>
      </c>
      <c r="L1349" s="30" t="n">
        <v>87</v>
      </c>
      <c r="M1349" s="30" t="n">
        <v>20</v>
      </c>
      <c r="N1349" s="30" t="s">
        <v>186</v>
      </c>
      <c r="O1349" s="30" t="s">
        <v>149</v>
      </c>
      <c r="P1349" s="30" t="s">
        <v>150</v>
      </c>
      <c r="Q1349" s="32" t="n">
        <v>2390.43</v>
      </c>
      <c r="R1349" s="30" t="s">
        <v>130</v>
      </c>
      <c r="S1349" s="30" t="s">
        <v>164</v>
      </c>
      <c r="T1349" s="30" t="n">
        <v>5</v>
      </c>
      <c r="U1349" s="30" t="n">
        <f aca="false">YEAR(E1349)</f>
        <v>2024</v>
      </c>
      <c r="V1349" s="30" t="str">
        <f aca="false">TEXT(E1349,"MMM-YYYY")</f>
        <v>Nov-2024</v>
      </c>
      <c r="W1349" s="30" t="n">
        <f aca="false">MONTH(E1349)</f>
        <v>11</v>
      </c>
      <c r="X1349" s="30" t="str">
        <f aca="false">TEXT(WEEKDAY(E1349,2),"0")&amp;" - "&amp;TEXT(E1349,"dddd")</f>
        <v>5 - Friday</v>
      </c>
      <c r="Y1349" s="30" t="str">
        <f aca="false">_xlfn.IFS(C1349&lt;18,"Child (0-17)",C1349&lt;40,"Young Adult (18-39)",C1349&lt;60,"Adult (40-59)",TRUE(),"Senior (60+)")</f>
        <v>Adult (40-59)</v>
      </c>
      <c r="Z1349" s="30" t="n">
        <f aca="false">ROUND(G1349-E1349,0)</f>
        <v>0</v>
      </c>
      <c r="AA1349" s="30" t="n">
        <f aca="false">L1349+M1349</f>
        <v>107</v>
      </c>
      <c r="AB1349" s="30" t="n">
        <f aca="false">IFERROR(ROUND(Q1349/AA1349,2),0)</f>
        <v>22.34</v>
      </c>
      <c r="AC1349" s="30" t="str">
        <f aca="false">IF(AND(K1349="Critical",N1349="No"),"URGENT - No Bed","Normal")</f>
        <v>Normal</v>
      </c>
      <c r="AD1349" s="34" t="n">
        <f aca="false">INDEX(Lookup_Tables!$B$3:$B$12,MATCH(H1349,Lookup_Tables!$A$3:$A$12,0))</f>
        <v>3000000</v>
      </c>
      <c r="AE1349" s="30" t="str">
        <f aca="false">INDEX(Lookup_Tables!$C$3:$C$12,MATCH(H1349,Lookup_Tables!$A$3:$A$12,0))</f>
        <v>Dr. Pooja Iyer</v>
      </c>
      <c r="AF1349" s="30" t="str">
        <f aca="false">IFERROR(INDEX(Lookup_Tables!$F$16:$F$45,MATCH(I1349,Lookup_Tables!$E$16:$E$45,0)),"N/A")</f>
        <v>EMP212</v>
      </c>
      <c r="AG1349" s="30" t="n">
        <f aca="false">_xlfn.IFS(R1349="Recovered",4,R1349="Referred",3,R1349="Admitted",2,R1349="Deceased",1,TRUE(),0)</f>
        <v>4</v>
      </c>
      <c r="AH1349" s="30" t="str">
        <f aca="false">IF(T1349&gt;=4,"Satisfied",IF(T1349&gt;=3,"Neutral","Needs Improvement"))</f>
        <v>Satisfied</v>
      </c>
    </row>
    <row r="1350" customFormat="false" ht="15" hidden="false" customHeight="false" outlineLevel="0" collapsed="false">
      <c r="A1350" s="27" t="s">
        <v>5824</v>
      </c>
      <c r="B1350" s="27" t="s">
        <v>2506</v>
      </c>
      <c r="C1350" s="27" t="n">
        <v>63</v>
      </c>
      <c r="D1350" s="27" t="s">
        <v>121</v>
      </c>
      <c r="E1350" s="28" t="n">
        <v>45389</v>
      </c>
      <c r="F1350" s="27" t="s">
        <v>1599</v>
      </c>
      <c r="G1350" s="28" t="n">
        <v>45397</v>
      </c>
      <c r="H1350" s="27" t="s">
        <v>161</v>
      </c>
      <c r="I1350" s="27" t="s">
        <v>162</v>
      </c>
      <c r="J1350" s="27" t="s">
        <v>426</v>
      </c>
      <c r="K1350" s="27" t="s">
        <v>202</v>
      </c>
      <c r="L1350" s="27" t="n">
        <v>0</v>
      </c>
      <c r="M1350" s="27" t="n">
        <v>77</v>
      </c>
      <c r="N1350" s="27" t="s">
        <v>186</v>
      </c>
      <c r="O1350" s="27" t="s">
        <v>128</v>
      </c>
      <c r="P1350" s="27" t="s">
        <v>129</v>
      </c>
      <c r="Q1350" s="29" t="n">
        <v>17514.89</v>
      </c>
      <c r="R1350" s="27" t="s">
        <v>130</v>
      </c>
      <c r="S1350" s="27" t="s">
        <v>197</v>
      </c>
      <c r="T1350" s="27" t="n">
        <v>3</v>
      </c>
      <c r="U1350" s="27" t="n">
        <f aca="false">YEAR(E1350)</f>
        <v>2024</v>
      </c>
      <c r="V1350" s="27" t="str">
        <f aca="false">TEXT(E1350,"MMM-YYYY")</f>
        <v>Apr-2024</v>
      </c>
      <c r="W1350" s="27" t="n">
        <f aca="false">MONTH(E1350)</f>
        <v>4</v>
      </c>
      <c r="X1350" s="27" t="str">
        <f aca="false">TEXT(WEEKDAY(E1350,2),"0")&amp;" - "&amp;TEXT(E1350,"dddd")</f>
        <v>7 - Sunday</v>
      </c>
      <c r="Y1350" s="27" t="str">
        <f aca="false">_xlfn.IFS(C1350&lt;18,"Child (0-17)",C1350&lt;40,"Young Adult (18-39)",C1350&lt;60,"Adult (40-59)",TRUE(),"Senior (60+)")</f>
        <v>Senior (60+)</v>
      </c>
      <c r="Z1350" s="27" t="n">
        <f aca="false">ROUND(G1350-E1350,0)</f>
        <v>8</v>
      </c>
      <c r="AA1350" s="27" t="n">
        <f aca="false">L1350+M1350</f>
        <v>77</v>
      </c>
      <c r="AB1350" s="27" t="n">
        <f aca="false">IFERROR(ROUND(Q1350/AA1350,2),0)</f>
        <v>227.47</v>
      </c>
      <c r="AC1350" s="27" t="str">
        <f aca="false">IF(AND(K1350="Critical",N1350="No"),"URGENT - No Bed","Normal")</f>
        <v>Normal</v>
      </c>
      <c r="AD1350" s="33" t="n">
        <f aca="false">INDEX(Lookup_Tables!$B$3:$B$12,MATCH(H1350,Lookup_Tables!$A$3:$A$12,0))</f>
        <v>3600000</v>
      </c>
      <c r="AE1350" s="27" t="str">
        <f aca="false">INDEX(Lookup_Tables!$C$3:$C$12,MATCH(H1350,Lookup_Tables!$A$3:$A$12,0))</f>
        <v>Dr. Sameer Joshi</v>
      </c>
      <c r="AF1350" s="27" t="str">
        <f aca="false">IFERROR(INDEX(Lookup_Tables!$F$16:$F$45,MATCH(I1350,Lookup_Tables!$E$16:$E$45,0)),"N/A")</f>
        <v>EMP222</v>
      </c>
      <c r="AG1350" s="27" t="n">
        <f aca="false">_xlfn.IFS(R1350="Recovered",4,R1350="Referred",3,R1350="Admitted",2,R1350="Deceased",1,TRUE(),0)</f>
        <v>4</v>
      </c>
      <c r="AH1350" s="27" t="str">
        <f aca="false">IF(T1350&gt;=4,"Satisfied",IF(T1350&gt;=3,"Neutral","Needs Improvement"))</f>
        <v>Neutral</v>
      </c>
    </row>
    <row r="1351" customFormat="false" ht="15" hidden="false" customHeight="false" outlineLevel="0" collapsed="false">
      <c r="A1351" s="30" t="s">
        <v>3877</v>
      </c>
      <c r="B1351" s="30" t="s">
        <v>3463</v>
      </c>
      <c r="C1351" s="30" t="n">
        <v>54</v>
      </c>
      <c r="D1351" s="30" t="s">
        <v>121</v>
      </c>
      <c r="E1351" s="31" t="n">
        <v>45448</v>
      </c>
      <c r="F1351" s="30" t="s">
        <v>532</v>
      </c>
      <c r="G1351" s="31" t="n">
        <v>45451</v>
      </c>
      <c r="H1351" s="30" t="s">
        <v>183</v>
      </c>
      <c r="I1351" s="30" t="s">
        <v>212</v>
      </c>
      <c r="J1351" s="30" t="s">
        <v>431</v>
      </c>
      <c r="K1351" s="30" t="s">
        <v>126</v>
      </c>
      <c r="L1351" s="30" t="n">
        <v>9</v>
      </c>
      <c r="M1351" s="30" t="n">
        <v>72</v>
      </c>
      <c r="N1351" s="30" t="s">
        <v>186</v>
      </c>
      <c r="O1351" s="30" t="s">
        <v>128</v>
      </c>
      <c r="P1351" s="30" t="s">
        <v>129</v>
      </c>
      <c r="Q1351" s="32" t="n">
        <v>7222.79</v>
      </c>
      <c r="R1351" s="30" t="s">
        <v>268</v>
      </c>
      <c r="S1351" s="30" t="s">
        <v>157</v>
      </c>
      <c r="T1351" s="30" t="n">
        <v>4</v>
      </c>
      <c r="U1351" s="30" t="n">
        <f aca="false">YEAR(E1351)</f>
        <v>2024</v>
      </c>
      <c r="V1351" s="30" t="str">
        <f aca="false">TEXT(E1351,"MMM-YYYY")</f>
        <v>Jun-2024</v>
      </c>
      <c r="W1351" s="30" t="n">
        <f aca="false">MONTH(E1351)</f>
        <v>6</v>
      </c>
      <c r="X1351" s="30" t="str">
        <f aca="false">TEXT(WEEKDAY(E1351,2),"0")&amp;" - "&amp;TEXT(E1351,"dddd")</f>
        <v>3 - Wednesday</v>
      </c>
      <c r="Y1351" s="30" t="str">
        <f aca="false">_xlfn.IFS(C1351&lt;18,"Child (0-17)",C1351&lt;40,"Young Adult (18-39)",C1351&lt;60,"Adult (40-59)",TRUE(),"Senior (60+)")</f>
        <v>Adult (40-59)</v>
      </c>
      <c r="Z1351" s="30" t="n">
        <f aca="false">ROUND(G1351-E1351,0)</f>
        <v>3</v>
      </c>
      <c r="AA1351" s="30" t="n">
        <f aca="false">L1351+M1351</f>
        <v>81</v>
      </c>
      <c r="AB1351" s="30" t="n">
        <f aca="false">IFERROR(ROUND(Q1351/AA1351,2),0)</f>
        <v>89.17</v>
      </c>
      <c r="AC1351" s="30" t="str">
        <f aca="false">IF(AND(K1351="Critical",N1351="No"),"URGENT - No Bed","Normal")</f>
        <v>Normal</v>
      </c>
      <c r="AD1351" s="34" t="n">
        <f aca="false">INDEX(Lookup_Tables!$B$3:$B$12,MATCH(H1351,Lookup_Tables!$A$3:$A$12,0))</f>
        <v>3100000</v>
      </c>
      <c r="AE1351" s="30" t="str">
        <f aca="false">INDEX(Lookup_Tables!$C$3:$C$12,MATCH(H1351,Lookup_Tables!$A$3:$A$12,0))</f>
        <v>Dr. Kavita Rao</v>
      </c>
      <c r="AF1351" s="30" t="str">
        <f aca="false">IFERROR(INDEX(Lookup_Tables!$F$16:$F$45,MATCH(I1351,Lookup_Tables!$E$16:$E$45,0)),"N/A")</f>
        <v>EMP225</v>
      </c>
      <c r="AG1351" s="30" t="n">
        <f aca="false">_xlfn.IFS(R1351="Recovered",4,R1351="Referred",3,R1351="Admitted",2,R1351="Deceased",1,TRUE(),0)</f>
        <v>3</v>
      </c>
      <c r="AH1351" s="30" t="str">
        <f aca="false">IF(T1351&gt;=4,"Satisfied",IF(T1351&gt;=3,"Neutral","Needs Improvement"))</f>
        <v>Satisfied</v>
      </c>
    </row>
    <row r="1352" customFormat="false" ht="15" hidden="false" customHeight="false" outlineLevel="0" collapsed="false">
      <c r="A1352" s="27" t="s">
        <v>7188</v>
      </c>
      <c r="B1352" s="27" t="s">
        <v>3122</v>
      </c>
      <c r="C1352" s="27" t="n">
        <v>49</v>
      </c>
      <c r="D1352" s="27" t="s">
        <v>181</v>
      </c>
      <c r="E1352" s="28" t="n">
        <v>45605</v>
      </c>
      <c r="F1352" s="27" t="s">
        <v>1044</v>
      </c>
      <c r="G1352" s="28" t="n">
        <v>45609</v>
      </c>
      <c r="H1352" s="27" t="s">
        <v>135</v>
      </c>
      <c r="I1352" s="27" t="s">
        <v>251</v>
      </c>
      <c r="J1352" s="27" t="s">
        <v>262</v>
      </c>
      <c r="K1352" s="27" t="s">
        <v>126</v>
      </c>
      <c r="L1352" s="27" t="n">
        <v>13</v>
      </c>
      <c r="M1352" s="27" t="n">
        <v>82</v>
      </c>
      <c r="N1352" s="27" t="s">
        <v>127</v>
      </c>
      <c r="O1352" s="27" t="s">
        <v>139</v>
      </c>
      <c r="P1352" s="27" t="s">
        <v>140</v>
      </c>
      <c r="Q1352" s="29" t="n">
        <v>6841.22</v>
      </c>
      <c r="R1352" s="27" t="s">
        <v>130</v>
      </c>
      <c r="S1352" s="27" t="s">
        <v>151</v>
      </c>
      <c r="T1352" s="27" t="n">
        <v>5</v>
      </c>
      <c r="U1352" s="27" t="n">
        <f aca="false">YEAR(E1352)</f>
        <v>2024</v>
      </c>
      <c r="V1352" s="27" t="str">
        <f aca="false">TEXT(E1352,"MMM-YYYY")</f>
        <v>Nov-2024</v>
      </c>
      <c r="W1352" s="27" t="n">
        <f aca="false">MONTH(E1352)</f>
        <v>11</v>
      </c>
      <c r="X1352" s="27" t="str">
        <f aca="false">TEXT(WEEKDAY(E1352,2),"0")&amp;" - "&amp;TEXT(E1352,"dddd")</f>
        <v>6 - Saturday</v>
      </c>
      <c r="Y1352" s="27" t="str">
        <f aca="false">_xlfn.IFS(C1352&lt;18,"Child (0-17)",C1352&lt;40,"Young Adult (18-39)",C1352&lt;60,"Adult (40-59)",TRUE(),"Senior (60+)")</f>
        <v>Adult (40-59)</v>
      </c>
      <c r="Z1352" s="27" t="n">
        <f aca="false">ROUND(G1352-E1352,0)</f>
        <v>4</v>
      </c>
      <c r="AA1352" s="27" t="n">
        <f aca="false">L1352+M1352</f>
        <v>95</v>
      </c>
      <c r="AB1352" s="27" t="n">
        <f aca="false">IFERROR(ROUND(Q1352/AA1352,2),0)</f>
        <v>72.01</v>
      </c>
      <c r="AC1352" s="27" t="str">
        <f aca="false">IF(AND(K1352="Critical",N1352="No"),"URGENT - No Bed","Normal")</f>
        <v>Normal</v>
      </c>
      <c r="AD1352" s="33" t="n">
        <f aca="false">INDEX(Lookup_Tables!$B$3:$B$12,MATCH(H1352,Lookup_Tables!$A$3:$A$12,0))</f>
        <v>4600000</v>
      </c>
      <c r="AE1352" s="27" t="str">
        <f aca="false">INDEX(Lookup_Tables!$C$3:$C$12,MATCH(H1352,Lookup_Tables!$A$3:$A$12,0))</f>
        <v>Dr. Farhan Khan</v>
      </c>
      <c r="AF1352" s="27" t="str">
        <f aca="false">IFERROR(INDEX(Lookup_Tables!$F$16:$F$45,MATCH(I1352,Lookup_Tables!$E$16:$E$45,0)),"N/A")</f>
        <v>EMP207</v>
      </c>
      <c r="AG1352" s="27" t="n">
        <f aca="false">_xlfn.IFS(R1352="Recovered",4,R1352="Referred",3,R1352="Admitted",2,R1352="Deceased",1,TRUE(),0)</f>
        <v>4</v>
      </c>
      <c r="AH1352" s="27" t="str">
        <f aca="false">IF(T1352&gt;=4,"Satisfied",IF(T1352&gt;=3,"Neutral","Needs Improvement"))</f>
        <v>Satisfied</v>
      </c>
    </row>
    <row r="1353" customFormat="false" ht="15" hidden="false" customHeight="false" outlineLevel="0" collapsed="false">
      <c r="A1353" s="30" t="s">
        <v>6881</v>
      </c>
      <c r="B1353" s="30" t="s">
        <v>6882</v>
      </c>
      <c r="C1353" s="30" t="n">
        <v>82</v>
      </c>
      <c r="D1353" s="30" t="s">
        <v>121</v>
      </c>
      <c r="E1353" s="31" t="n">
        <v>45540</v>
      </c>
      <c r="F1353" s="30" t="s">
        <v>840</v>
      </c>
      <c r="G1353" s="31" t="n">
        <v>45543</v>
      </c>
      <c r="H1353" s="30" t="s">
        <v>146</v>
      </c>
      <c r="I1353" s="30" t="s">
        <v>309</v>
      </c>
      <c r="J1353" s="30" t="s">
        <v>177</v>
      </c>
      <c r="K1353" s="30" t="s">
        <v>202</v>
      </c>
      <c r="L1353" s="30" t="n">
        <v>17</v>
      </c>
      <c r="M1353" s="30" t="n">
        <v>218</v>
      </c>
      <c r="N1353" s="30" t="s">
        <v>186</v>
      </c>
      <c r="O1353" s="30" t="s">
        <v>149</v>
      </c>
      <c r="P1353" s="30" t="s">
        <v>187</v>
      </c>
      <c r="Q1353" s="32" t="n">
        <v>19068.07</v>
      </c>
      <c r="R1353" s="30" t="s">
        <v>462</v>
      </c>
      <c r="S1353" s="30" t="s">
        <v>141</v>
      </c>
      <c r="T1353" s="30" t="n">
        <v>4</v>
      </c>
      <c r="U1353" s="30" t="n">
        <f aca="false">YEAR(E1353)</f>
        <v>2024</v>
      </c>
      <c r="V1353" s="30" t="str">
        <f aca="false">TEXT(E1353,"MMM-YYYY")</f>
        <v>Sep-2024</v>
      </c>
      <c r="W1353" s="30" t="n">
        <f aca="false">MONTH(E1353)</f>
        <v>9</v>
      </c>
      <c r="X1353" s="30" t="str">
        <f aca="false">TEXT(WEEKDAY(E1353,2),"0")&amp;" - "&amp;TEXT(E1353,"dddd")</f>
        <v>4 - Thursday</v>
      </c>
      <c r="Y1353" s="30" t="str">
        <f aca="false">_xlfn.IFS(C1353&lt;18,"Child (0-17)",C1353&lt;40,"Young Adult (18-39)",C1353&lt;60,"Adult (40-59)",TRUE(),"Senior (60+)")</f>
        <v>Senior (60+)</v>
      </c>
      <c r="Z1353" s="30" t="n">
        <f aca="false">ROUND(G1353-E1353,0)</f>
        <v>3</v>
      </c>
      <c r="AA1353" s="30" t="n">
        <f aca="false">L1353+M1353</f>
        <v>235</v>
      </c>
      <c r="AB1353" s="30" t="n">
        <f aca="false">IFERROR(ROUND(Q1353/AA1353,2),0)</f>
        <v>81.14</v>
      </c>
      <c r="AC1353" s="30" t="str">
        <f aca="false">IF(AND(K1353="Critical",N1353="No"),"URGENT - No Bed","Normal")</f>
        <v>Normal</v>
      </c>
      <c r="AD1353" s="34" t="n">
        <f aca="false">INDEX(Lookup_Tables!$B$3:$B$12,MATCH(H1353,Lookup_Tables!$A$3:$A$12,0))</f>
        <v>2700000</v>
      </c>
      <c r="AE1353" s="30" t="str">
        <f aca="false">INDEX(Lookup_Tables!$C$3:$C$12,MATCH(H1353,Lookup_Tables!$A$3:$A$12,0))</f>
        <v>Dr. Vikram Singh</v>
      </c>
      <c r="AF1353" s="30" t="str">
        <f aca="false">IFERROR(INDEX(Lookup_Tables!$F$16:$F$45,MATCH(I1353,Lookup_Tables!$E$16:$E$45,0)),"N/A")</f>
        <v>EMP228</v>
      </c>
      <c r="AG1353" s="30" t="n">
        <f aca="false">_xlfn.IFS(R1353="Recovered",4,R1353="Referred",3,R1353="Admitted",2,R1353="Deceased",1,TRUE(),0)</f>
        <v>1</v>
      </c>
      <c r="AH1353" s="30" t="str">
        <f aca="false">IF(T1353&gt;=4,"Satisfied",IF(T1353&gt;=3,"Neutral","Needs Improvement"))</f>
        <v>Satisfied</v>
      </c>
    </row>
    <row r="1354" customFormat="false" ht="15" hidden="false" customHeight="false" outlineLevel="0" collapsed="false">
      <c r="A1354" s="27" t="s">
        <v>5031</v>
      </c>
      <c r="B1354" s="27" t="s">
        <v>5032</v>
      </c>
      <c r="C1354" s="27" t="n">
        <v>46</v>
      </c>
      <c r="D1354" s="27" t="s">
        <v>121</v>
      </c>
      <c r="E1354" s="28" t="n">
        <v>45335</v>
      </c>
      <c r="F1354" s="27" t="s">
        <v>635</v>
      </c>
      <c r="G1354" s="28" t="n">
        <v>45335</v>
      </c>
      <c r="H1354" s="27" t="s">
        <v>135</v>
      </c>
      <c r="I1354" s="27" t="s">
        <v>251</v>
      </c>
      <c r="J1354" s="27" t="s">
        <v>137</v>
      </c>
      <c r="K1354" s="27" t="s">
        <v>138</v>
      </c>
      <c r="L1354" s="27" t="n">
        <v>72</v>
      </c>
      <c r="M1354" s="27" t="n">
        <v>28</v>
      </c>
      <c r="N1354" s="27" t="s">
        <v>127</v>
      </c>
      <c r="O1354" s="27" t="s">
        <v>139</v>
      </c>
      <c r="P1354" s="27" t="s">
        <v>150</v>
      </c>
      <c r="Q1354" s="29" t="n">
        <v>2676.34</v>
      </c>
      <c r="R1354" s="27" t="s">
        <v>130</v>
      </c>
      <c r="S1354" s="27" t="s">
        <v>223</v>
      </c>
      <c r="T1354" s="27" t="n">
        <v>5</v>
      </c>
      <c r="U1354" s="27" t="n">
        <f aca="false">YEAR(E1354)</f>
        <v>2024</v>
      </c>
      <c r="V1354" s="27" t="str">
        <f aca="false">TEXT(E1354,"MMM-YYYY")</f>
        <v>Feb-2024</v>
      </c>
      <c r="W1354" s="27" t="n">
        <f aca="false">MONTH(E1354)</f>
        <v>2</v>
      </c>
      <c r="X1354" s="27" t="str">
        <f aca="false">TEXT(WEEKDAY(E1354,2),"0")&amp;" - "&amp;TEXT(E1354,"dddd")</f>
        <v>2 - Tuesday</v>
      </c>
      <c r="Y1354" s="27" t="str">
        <f aca="false">_xlfn.IFS(C1354&lt;18,"Child (0-17)",C1354&lt;40,"Young Adult (18-39)",C1354&lt;60,"Adult (40-59)",TRUE(),"Senior (60+)")</f>
        <v>Adult (40-59)</v>
      </c>
      <c r="Z1354" s="27" t="n">
        <f aca="false">ROUND(G1354-E1354,0)</f>
        <v>0</v>
      </c>
      <c r="AA1354" s="27" t="n">
        <f aca="false">L1354+M1354</f>
        <v>100</v>
      </c>
      <c r="AB1354" s="27" t="n">
        <f aca="false">IFERROR(ROUND(Q1354/AA1354,2),0)</f>
        <v>26.76</v>
      </c>
      <c r="AC1354" s="27" t="str">
        <f aca="false">IF(AND(K1354="Critical",N1354="No"),"URGENT - No Bed","Normal")</f>
        <v>Normal</v>
      </c>
      <c r="AD1354" s="33" t="n">
        <f aca="false">INDEX(Lookup_Tables!$B$3:$B$12,MATCH(H1354,Lookup_Tables!$A$3:$A$12,0))</f>
        <v>4600000</v>
      </c>
      <c r="AE1354" s="27" t="str">
        <f aca="false">INDEX(Lookup_Tables!$C$3:$C$12,MATCH(H1354,Lookup_Tables!$A$3:$A$12,0))</f>
        <v>Dr. Farhan Khan</v>
      </c>
      <c r="AF1354" s="27" t="str">
        <f aca="false">IFERROR(INDEX(Lookup_Tables!$F$16:$F$45,MATCH(I1354,Lookup_Tables!$E$16:$E$45,0)),"N/A")</f>
        <v>EMP207</v>
      </c>
      <c r="AG1354" s="27" t="n">
        <f aca="false">_xlfn.IFS(R1354="Recovered",4,R1354="Referred",3,R1354="Admitted",2,R1354="Deceased",1,TRUE(),0)</f>
        <v>4</v>
      </c>
      <c r="AH1354" s="27" t="str">
        <f aca="false">IF(T1354&gt;=4,"Satisfied",IF(T1354&gt;=3,"Neutral","Needs Improvement"))</f>
        <v>Satisfied</v>
      </c>
    </row>
    <row r="1355" customFormat="false" ht="15" hidden="false" customHeight="false" outlineLevel="0" collapsed="false">
      <c r="A1355" s="30" t="s">
        <v>6735</v>
      </c>
      <c r="B1355" s="30" t="s">
        <v>2244</v>
      </c>
      <c r="C1355" s="30" t="n">
        <v>44</v>
      </c>
      <c r="D1355" s="30" t="s">
        <v>181</v>
      </c>
      <c r="E1355" s="31" t="n">
        <v>45449</v>
      </c>
      <c r="F1355" s="30" t="s">
        <v>797</v>
      </c>
      <c r="G1355" s="31" t="n">
        <v>45452</v>
      </c>
      <c r="H1355" s="30" t="s">
        <v>236</v>
      </c>
      <c r="I1355" s="30" t="s">
        <v>237</v>
      </c>
      <c r="J1355" s="30" t="s">
        <v>238</v>
      </c>
      <c r="K1355" s="30" t="s">
        <v>126</v>
      </c>
      <c r="L1355" s="30" t="n">
        <v>17</v>
      </c>
      <c r="M1355" s="30" t="n">
        <v>106</v>
      </c>
      <c r="N1355" s="30" t="s">
        <v>186</v>
      </c>
      <c r="O1355" s="30" t="s">
        <v>139</v>
      </c>
      <c r="P1355" s="30" t="s">
        <v>129</v>
      </c>
      <c r="Q1355" s="32" t="n">
        <v>7283.87</v>
      </c>
      <c r="R1355" s="30" t="s">
        <v>130</v>
      </c>
      <c r="S1355" s="30" t="s">
        <v>335</v>
      </c>
      <c r="T1355" s="30" t="n">
        <v>4</v>
      </c>
      <c r="U1355" s="30" t="n">
        <f aca="false">YEAR(E1355)</f>
        <v>2024</v>
      </c>
      <c r="V1355" s="30" t="str">
        <f aca="false">TEXT(E1355,"MMM-YYYY")</f>
        <v>Jun-2024</v>
      </c>
      <c r="W1355" s="30" t="n">
        <f aca="false">MONTH(E1355)</f>
        <v>6</v>
      </c>
      <c r="X1355" s="30" t="str">
        <f aca="false">TEXT(WEEKDAY(E1355,2),"0")&amp;" - "&amp;TEXT(E1355,"dddd")</f>
        <v>4 - Thursday</v>
      </c>
      <c r="Y1355" s="30" t="str">
        <f aca="false">_xlfn.IFS(C1355&lt;18,"Child (0-17)",C1355&lt;40,"Young Adult (18-39)",C1355&lt;60,"Adult (40-59)",TRUE(),"Senior (60+)")</f>
        <v>Adult (40-59)</v>
      </c>
      <c r="Z1355" s="30" t="n">
        <f aca="false">ROUND(G1355-E1355,0)</f>
        <v>3</v>
      </c>
      <c r="AA1355" s="30" t="n">
        <f aca="false">L1355+M1355</f>
        <v>123</v>
      </c>
      <c r="AB1355" s="30" t="n">
        <f aca="false">IFERROR(ROUND(Q1355/AA1355,2),0)</f>
        <v>59.22</v>
      </c>
      <c r="AC1355" s="30" t="str">
        <f aca="false">IF(AND(K1355="Critical",N1355="No"),"URGENT - No Bed","Normal")</f>
        <v>Normal</v>
      </c>
      <c r="AD1355" s="34" t="n">
        <f aca="false">INDEX(Lookup_Tables!$B$3:$B$12,MATCH(H1355,Lookup_Tables!$A$3:$A$12,0))</f>
        <v>3900000</v>
      </c>
      <c r="AE1355" s="30" t="str">
        <f aca="false">INDEX(Lookup_Tables!$C$3:$C$12,MATCH(H1355,Lookup_Tables!$A$3:$A$12,0))</f>
        <v>Dr. Rina Mehta</v>
      </c>
      <c r="AF1355" s="30" t="str">
        <f aca="false">IFERROR(INDEX(Lookup_Tables!$F$16:$F$45,MATCH(I1355,Lookup_Tables!$E$16:$E$45,0)),"N/A")</f>
        <v>EMP215</v>
      </c>
      <c r="AG1355" s="30" t="n">
        <f aca="false">_xlfn.IFS(R1355="Recovered",4,R1355="Referred",3,R1355="Admitted",2,R1355="Deceased",1,TRUE(),0)</f>
        <v>4</v>
      </c>
      <c r="AH1355" s="30" t="str">
        <f aca="false">IF(T1355&gt;=4,"Satisfied",IF(T1355&gt;=3,"Neutral","Needs Improvement"))</f>
        <v>Satisfied</v>
      </c>
    </row>
    <row r="1356" customFormat="false" ht="15" hidden="false" customHeight="false" outlineLevel="0" collapsed="false">
      <c r="A1356" s="27" t="s">
        <v>5008</v>
      </c>
      <c r="B1356" s="27" t="s">
        <v>5009</v>
      </c>
      <c r="C1356" s="27" t="n">
        <v>34</v>
      </c>
      <c r="D1356" s="27" t="s">
        <v>121</v>
      </c>
      <c r="E1356" s="28" t="n">
        <v>45329</v>
      </c>
      <c r="F1356" s="27" t="s">
        <v>674</v>
      </c>
      <c r="G1356" s="28" t="n">
        <v>45329</v>
      </c>
      <c r="H1356" s="27" t="s">
        <v>217</v>
      </c>
      <c r="I1356" s="27" t="s">
        <v>344</v>
      </c>
      <c r="J1356" s="27" t="s">
        <v>283</v>
      </c>
      <c r="K1356" s="27" t="s">
        <v>138</v>
      </c>
      <c r="L1356" s="27" t="n">
        <v>25</v>
      </c>
      <c r="M1356" s="27" t="n">
        <v>19</v>
      </c>
      <c r="N1356" s="27" t="s">
        <v>127</v>
      </c>
      <c r="O1356" s="27" t="s">
        <v>171</v>
      </c>
      <c r="P1356" s="27" t="s">
        <v>187</v>
      </c>
      <c r="Q1356" s="29" t="n">
        <v>1766.57</v>
      </c>
      <c r="R1356" s="27" t="s">
        <v>130</v>
      </c>
      <c r="S1356" s="27" t="s">
        <v>178</v>
      </c>
      <c r="T1356" s="27" t="n">
        <v>5</v>
      </c>
      <c r="U1356" s="27" t="n">
        <f aca="false">YEAR(E1356)</f>
        <v>2024</v>
      </c>
      <c r="V1356" s="27" t="str">
        <f aca="false">TEXT(E1356,"MMM-YYYY")</f>
        <v>Feb-2024</v>
      </c>
      <c r="W1356" s="27" t="n">
        <f aca="false">MONTH(E1356)</f>
        <v>2</v>
      </c>
      <c r="X1356" s="27" t="str">
        <f aca="false">TEXT(WEEKDAY(E1356,2),"0")&amp;" - "&amp;TEXT(E1356,"dddd")</f>
        <v>3 - Wednesday</v>
      </c>
      <c r="Y1356" s="27" t="str">
        <f aca="false">_xlfn.IFS(C1356&lt;18,"Child (0-17)",C1356&lt;40,"Young Adult (18-39)",C1356&lt;60,"Adult (40-59)",TRUE(),"Senior (60+)")</f>
        <v>Young Adult (18-39)</v>
      </c>
      <c r="Z1356" s="27" t="n">
        <f aca="false">ROUND(G1356-E1356,0)</f>
        <v>0</v>
      </c>
      <c r="AA1356" s="27" t="n">
        <f aca="false">L1356+M1356</f>
        <v>44</v>
      </c>
      <c r="AB1356" s="27" t="n">
        <f aca="false">IFERROR(ROUND(Q1356/AA1356,2),0)</f>
        <v>40.15</v>
      </c>
      <c r="AC1356" s="27" t="str">
        <f aca="false">IF(AND(K1356="Critical",N1356="No"),"URGENT - No Bed","Normal")</f>
        <v>Normal</v>
      </c>
      <c r="AD1356" s="33" t="n">
        <f aca="false">INDEX(Lookup_Tables!$B$3:$B$12,MATCH(H1356,Lookup_Tables!$A$3:$A$12,0))</f>
        <v>4200000</v>
      </c>
      <c r="AE1356" s="27" t="str">
        <f aca="false">INDEX(Lookup_Tables!$C$3:$C$12,MATCH(H1356,Lookup_Tables!$A$3:$A$12,0))</f>
        <v>Dr. Anil Kapoor</v>
      </c>
      <c r="AF1356" s="27" t="str">
        <f aca="false">IFERROR(INDEX(Lookup_Tables!$F$16:$F$45,MATCH(I1356,Lookup_Tables!$E$16:$E$45,0)),"N/A")</f>
        <v>EMP201</v>
      </c>
      <c r="AG1356" s="27" t="n">
        <f aca="false">_xlfn.IFS(R1356="Recovered",4,R1356="Referred",3,R1356="Admitted",2,R1356="Deceased",1,TRUE(),0)</f>
        <v>4</v>
      </c>
      <c r="AH1356" s="27" t="str">
        <f aca="false">IF(T1356&gt;=4,"Satisfied",IF(T1356&gt;=3,"Neutral","Needs Improvement"))</f>
        <v>Satisfied</v>
      </c>
    </row>
    <row r="1357" customFormat="false" ht="15" hidden="false" customHeight="false" outlineLevel="0" collapsed="false">
      <c r="A1357" s="30" t="s">
        <v>3876</v>
      </c>
      <c r="B1357" s="30" t="s">
        <v>280</v>
      </c>
      <c r="C1357" s="30" t="n">
        <v>25</v>
      </c>
      <c r="D1357" s="30" t="s">
        <v>181</v>
      </c>
      <c r="E1357" s="31" t="n">
        <v>45444</v>
      </c>
      <c r="F1357" s="30" t="s">
        <v>1401</v>
      </c>
      <c r="G1357" s="31" t="n">
        <v>45447</v>
      </c>
      <c r="H1357" s="30" t="s">
        <v>206</v>
      </c>
      <c r="I1357" s="30" t="s">
        <v>300</v>
      </c>
      <c r="J1357" s="30" t="s">
        <v>233</v>
      </c>
      <c r="K1357" s="30" t="s">
        <v>126</v>
      </c>
      <c r="L1357" s="30" t="n">
        <v>23</v>
      </c>
      <c r="M1357" s="30" t="n">
        <v>115</v>
      </c>
      <c r="N1357" s="30" t="s">
        <v>186</v>
      </c>
      <c r="O1357" s="30" t="s">
        <v>171</v>
      </c>
      <c r="P1357" s="30" t="s">
        <v>129</v>
      </c>
      <c r="Q1357" s="32" t="n">
        <v>8087.5</v>
      </c>
      <c r="R1357" s="30" t="s">
        <v>130</v>
      </c>
      <c r="S1357" s="30" t="s">
        <v>157</v>
      </c>
      <c r="T1357" s="30" t="n">
        <v>5</v>
      </c>
      <c r="U1357" s="30" t="n">
        <f aca="false">YEAR(E1357)</f>
        <v>2024</v>
      </c>
      <c r="V1357" s="30" t="str">
        <f aca="false">TEXT(E1357,"MMM-YYYY")</f>
        <v>Jun-2024</v>
      </c>
      <c r="W1357" s="30" t="n">
        <f aca="false">MONTH(E1357)</f>
        <v>6</v>
      </c>
      <c r="X1357" s="30" t="str">
        <f aca="false">TEXT(WEEKDAY(E1357,2),"0")&amp;" - "&amp;TEXT(E1357,"dddd")</f>
        <v>6 - Saturday</v>
      </c>
      <c r="Y1357" s="30" t="str">
        <f aca="false">_xlfn.IFS(C1357&lt;18,"Child (0-17)",C1357&lt;40,"Young Adult (18-39)",C1357&lt;60,"Adult (40-59)",TRUE(),"Senior (60+)")</f>
        <v>Young Adult (18-39)</v>
      </c>
      <c r="Z1357" s="30" t="n">
        <f aca="false">ROUND(G1357-E1357,0)</f>
        <v>3</v>
      </c>
      <c r="AA1357" s="30" t="n">
        <f aca="false">L1357+M1357</f>
        <v>138</v>
      </c>
      <c r="AB1357" s="30" t="n">
        <f aca="false">IFERROR(ROUND(Q1357/AA1357,2),0)</f>
        <v>58.61</v>
      </c>
      <c r="AC1357" s="30" t="str">
        <f aca="false">IF(AND(K1357="Critical",N1357="No"),"URGENT - No Bed","Normal")</f>
        <v>Normal</v>
      </c>
      <c r="AD1357" s="34" t="n">
        <f aca="false">INDEX(Lookup_Tables!$B$3:$B$12,MATCH(H1357,Lookup_Tables!$A$3:$A$12,0))</f>
        <v>2800000</v>
      </c>
      <c r="AE1357" s="30" t="str">
        <f aca="false">INDEX(Lookup_Tables!$C$3:$C$12,MATCH(H1357,Lookup_Tables!$A$3:$A$12,0))</f>
        <v>Dr. Suresh Nair</v>
      </c>
      <c r="AF1357" s="30" t="str">
        <f aca="false">IFERROR(INDEX(Lookup_Tables!$F$16:$F$45,MATCH(I1357,Lookup_Tables!$E$16:$E$45,0)),"N/A")</f>
        <v>EMP211</v>
      </c>
      <c r="AG1357" s="30" t="n">
        <f aca="false">_xlfn.IFS(R1357="Recovered",4,R1357="Referred",3,R1357="Admitted",2,R1357="Deceased",1,TRUE(),0)</f>
        <v>4</v>
      </c>
      <c r="AH1357" s="30" t="str">
        <f aca="false">IF(T1357&gt;=4,"Satisfied",IF(T1357&gt;=3,"Neutral","Needs Improvement"))</f>
        <v>Satisfied</v>
      </c>
    </row>
    <row r="1358" customFormat="false" ht="15" hidden="false" customHeight="false" outlineLevel="0" collapsed="false">
      <c r="A1358" s="27" t="s">
        <v>6521</v>
      </c>
      <c r="B1358" s="27" t="s">
        <v>2703</v>
      </c>
      <c r="C1358" s="27" t="n">
        <v>51</v>
      </c>
      <c r="D1358" s="27" t="s">
        <v>181</v>
      </c>
      <c r="E1358" s="28" t="n">
        <v>45407</v>
      </c>
      <c r="F1358" s="27" t="s">
        <v>1711</v>
      </c>
      <c r="G1358" s="28" t="n">
        <v>45410</v>
      </c>
      <c r="H1358" s="27" t="s">
        <v>217</v>
      </c>
      <c r="I1358" s="27" t="s">
        <v>392</v>
      </c>
      <c r="J1358" s="27" t="s">
        <v>218</v>
      </c>
      <c r="K1358" s="27" t="s">
        <v>156</v>
      </c>
      <c r="L1358" s="27" t="n">
        <v>19</v>
      </c>
      <c r="M1358" s="27" t="n">
        <v>79</v>
      </c>
      <c r="N1358" s="27" t="s">
        <v>127</v>
      </c>
      <c r="O1358" s="27" t="s">
        <v>128</v>
      </c>
      <c r="P1358" s="27" t="s">
        <v>129</v>
      </c>
      <c r="Q1358" s="29" t="n">
        <v>4444.75</v>
      </c>
      <c r="R1358" s="27" t="s">
        <v>268</v>
      </c>
      <c r="S1358" s="27" t="s">
        <v>157</v>
      </c>
      <c r="T1358" s="27" t="n">
        <v>2</v>
      </c>
      <c r="U1358" s="27" t="n">
        <f aca="false">YEAR(E1358)</f>
        <v>2024</v>
      </c>
      <c r="V1358" s="27" t="str">
        <f aca="false">TEXT(E1358,"MMM-YYYY")</f>
        <v>Apr-2024</v>
      </c>
      <c r="W1358" s="27" t="n">
        <f aca="false">MONTH(E1358)</f>
        <v>4</v>
      </c>
      <c r="X1358" s="27" t="str">
        <f aca="false">TEXT(WEEKDAY(E1358,2),"0")&amp;" - "&amp;TEXT(E1358,"dddd")</f>
        <v>4 - Thursday</v>
      </c>
      <c r="Y1358" s="27" t="str">
        <f aca="false">_xlfn.IFS(C1358&lt;18,"Child (0-17)",C1358&lt;40,"Young Adult (18-39)",C1358&lt;60,"Adult (40-59)",TRUE(),"Senior (60+)")</f>
        <v>Adult (40-59)</v>
      </c>
      <c r="Z1358" s="27" t="n">
        <f aca="false">ROUND(G1358-E1358,0)</f>
        <v>3</v>
      </c>
      <c r="AA1358" s="27" t="n">
        <f aca="false">L1358+M1358</f>
        <v>98</v>
      </c>
      <c r="AB1358" s="27" t="n">
        <f aca="false">IFERROR(ROUND(Q1358/AA1358,2),0)</f>
        <v>45.35</v>
      </c>
      <c r="AC1358" s="27" t="str">
        <f aca="false">IF(AND(K1358="Critical",N1358="No"),"URGENT - No Bed","Normal")</f>
        <v>Normal</v>
      </c>
      <c r="AD1358" s="33" t="n">
        <f aca="false">INDEX(Lookup_Tables!$B$3:$B$12,MATCH(H1358,Lookup_Tables!$A$3:$A$12,0))</f>
        <v>4200000</v>
      </c>
      <c r="AE1358" s="27" t="str">
        <f aca="false">INDEX(Lookup_Tables!$C$3:$C$12,MATCH(H1358,Lookup_Tables!$A$3:$A$12,0))</f>
        <v>Dr. Anil Kapoor</v>
      </c>
      <c r="AF1358" s="27" t="str">
        <f aca="false">IFERROR(INDEX(Lookup_Tables!$F$16:$F$45,MATCH(I1358,Lookup_Tables!$E$16:$E$45,0)),"N/A")</f>
        <v>EMP202</v>
      </c>
      <c r="AG1358" s="27" t="n">
        <f aca="false">_xlfn.IFS(R1358="Recovered",4,R1358="Referred",3,R1358="Admitted",2,R1358="Deceased",1,TRUE(),0)</f>
        <v>3</v>
      </c>
      <c r="AH1358" s="27" t="str">
        <f aca="false">IF(T1358&gt;=4,"Satisfied",IF(T1358&gt;=3,"Neutral","Needs Improvement"))</f>
        <v>Needs Improvement</v>
      </c>
    </row>
    <row r="1359" customFormat="false" ht="15" hidden="false" customHeight="false" outlineLevel="0" collapsed="false">
      <c r="A1359" s="30" t="s">
        <v>1949</v>
      </c>
      <c r="B1359" s="30" t="s">
        <v>1561</v>
      </c>
      <c r="C1359" s="30" t="n">
        <v>49</v>
      </c>
      <c r="D1359" s="30" t="s">
        <v>181</v>
      </c>
      <c r="E1359" s="31" t="n">
        <v>45647</v>
      </c>
      <c r="F1359" s="30" t="s">
        <v>360</v>
      </c>
      <c r="G1359" s="31" t="n">
        <v>45652</v>
      </c>
      <c r="H1359" s="30" t="s">
        <v>161</v>
      </c>
      <c r="I1359" s="30" t="s">
        <v>320</v>
      </c>
      <c r="J1359" s="30" t="s">
        <v>426</v>
      </c>
      <c r="K1359" s="30" t="s">
        <v>126</v>
      </c>
      <c r="L1359" s="30" t="n">
        <v>22</v>
      </c>
      <c r="M1359" s="30" t="n">
        <v>90</v>
      </c>
      <c r="N1359" s="30" t="s">
        <v>186</v>
      </c>
      <c r="O1359" s="30" t="s">
        <v>149</v>
      </c>
      <c r="P1359" s="30" t="s">
        <v>187</v>
      </c>
      <c r="Q1359" s="32" t="n">
        <v>8060.04</v>
      </c>
      <c r="R1359" s="30" t="s">
        <v>130</v>
      </c>
      <c r="S1359" s="30" t="s">
        <v>151</v>
      </c>
      <c r="T1359" s="30" t="n">
        <v>2</v>
      </c>
      <c r="U1359" s="30" t="n">
        <f aca="false">YEAR(E1359)</f>
        <v>2024</v>
      </c>
      <c r="V1359" s="30" t="str">
        <f aca="false">TEXT(E1359,"MMM-YYYY")</f>
        <v>Dec-2024</v>
      </c>
      <c r="W1359" s="30" t="n">
        <f aca="false">MONTH(E1359)</f>
        <v>12</v>
      </c>
      <c r="X1359" s="30" t="str">
        <f aca="false">TEXT(WEEKDAY(E1359,2),"0")&amp;" - "&amp;TEXT(E1359,"dddd")</f>
        <v>6 - Saturday</v>
      </c>
      <c r="Y1359" s="30" t="str">
        <f aca="false">_xlfn.IFS(C1359&lt;18,"Child (0-17)",C1359&lt;40,"Young Adult (18-39)",C1359&lt;60,"Adult (40-59)",TRUE(),"Senior (60+)")</f>
        <v>Adult (40-59)</v>
      </c>
      <c r="Z1359" s="30" t="n">
        <f aca="false">ROUND(G1359-E1359,0)</f>
        <v>5</v>
      </c>
      <c r="AA1359" s="30" t="n">
        <f aca="false">L1359+M1359</f>
        <v>112</v>
      </c>
      <c r="AB1359" s="30" t="n">
        <f aca="false">IFERROR(ROUND(Q1359/AA1359,2),0)</f>
        <v>71.96</v>
      </c>
      <c r="AC1359" s="30" t="str">
        <f aca="false">IF(AND(K1359="Critical",N1359="No"),"URGENT - No Bed","Normal")</f>
        <v>Normal</v>
      </c>
      <c r="AD1359" s="34" t="n">
        <f aca="false">INDEX(Lookup_Tables!$B$3:$B$12,MATCH(H1359,Lookup_Tables!$A$3:$A$12,0))</f>
        <v>3600000</v>
      </c>
      <c r="AE1359" s="30" t="str">
        <f aca="false">INDEX(Lookup_Tables!$C$3:$C$12,MATCH(H1359,Lookup_Tables!$A$3:$A$12,0))</f>
        <v>Dr. Sameer Joshi</v>
      </c>
      <c r="AF1359" s="30" t="str">
        <f aca="false">IFERROR(INDEX(Lookup_Tables!$F$16:$F$45,MATCH(I1359,Lookup_Tables!$E$16:$E$45,0)),"N/A")</f>
        <v>EMP223</v>
      </c>
      <c r="AG1359" s="30" t="n">
        <f aca="false">_xlfn.IFS(R1359="Recovered",4,R1359="Referred",3,R1359="Admitted",2,R1359="Deceased",1,TRUE(),0)</f>
        <v>4</v>
      </c>
      <c r="AH1359" s="30" t="str">
        <f aca="false">IF(T1359&gt;=4,"Satisfied",IF(T1359&gt;=3,"Neutral","Needs Improvement"))</f>
        <v>Needs Improvement</v>
      </c>
    </row>
    <row r="1360" customFormat="false" ht="15" hidden="false" customHeight="false" outlineLevel="0" collapsed="false">
      <c r="A1360" s="27" t="s">
        <v>6608</v>
      </c>
      <c r="B1360" s="27" t="s">
        <v>1850</v>
      </c>
      <c r="C1360" s="27" t="n">
        <v>54</v>
      </c>
      <c r="D1360" s="27" t="s">
        <v>181</v>
      </c>
      <c r="E1360" s="28" t="n">
        <v>45570</v>
      </c>
      <c r="F1360" s="27" t="s">
        <v>710</v>
      </c>
      <c r="G1360" s="28" t="n">
        <v>45571</v>
      </c>
      <c r="H1360" s="27" t="s">
        <v>236</v>
      </c>
      <c r="I1360" s="27" t="s">
        <v>323</v>
      </c>
      <c r="J1360" s="27" t="s">
        <v>375</v>
      </c>
      <c r="K1360" s="27" t="s">
        <v>138</v>
      </c>
      <c r="L1360" s="27" t="n">
        <v>70</v>
      </c>
      <c r="M1360" s="27" t="n">
        <v>36</v>
      </c>
      <c r="N1360" s="27" t="s">
        <v>127</v>
      </c>
      <c r="O1360" s="27" t="s">
        <v>139</v>
      </c>
      <c r="P1360" s="27" t="s">
        <v>187</v>
      </c>
      <c r="Q1360" s="29" t="n">
        <v>2683.65</v>
      </c>
      <c r="R1360" s="27" t="s">
        <v>130</v>
      </c>
      <c r="S1360" s="27" t="s">
        <v>335</v>
      </c>
      <c r="T1360" s="27" t="n">
        <v>5</v>
      </c>
      <c r="U1360" s="27" t="n">
        <f aca="false">YEAR(E1360)</f>
        <v>2024</v>
      </c>
      <c r="V1360" s="27" t="str">
        <f aca="false">TEXT(E1360,"MMM-YYYY")</f>
        <v>Oct-2024</v>
      </c>
      <c r="W1360" s="27" t="n">
        <f aca="false">MONTH(E1360)</f>
        <v>10</v>
      </c>
      <c r="X1360" s="27" t="str">
        <f aca="false">TEXT(WEEKDAY(E1360,2),"0")&amp;" - "&amp;TEXT(E1360,"dddd")</f>
        <v>6 - Saturday</v>
      </c>
      <c r="Y1360" s="27" t="str">
        <f aca="false">_xlfn.IFS(C1360&lt;18,"Child (0-17)",C1360&lt;40,"Young Adult (18-39)",C1360&lt;60,"Adult (40-59)",TRUE(),"Senior (60+)")</f>
        <v>Adult (40-59)</v>
      </c>
      <c r="Z1360" s="27" t="n">
        <f aca="false">ROUND(G1360-E1360,0)</f>
        <v>1</v>
      </c>
      <c r="AA1360" s="27" t="n">
        <f aca="false">L1360+M1360</f>
        <v>106</v>
      </c>
      <c r="AB1360" s="27" t="n">
        <f aca="false">IFERROR(ROUND(Q1360/AA1360,2),0)</f>
        <v>25.32</v>
      </c>
      <c r="AC1360" s="27" t="str">
        <f aca="false">IF(AND(K1360="Critical",N1360="No"),"URGENT - No Bed","Normal")</f>
        <v>Normal</v>
      </c>
      <c r="AD1360" s="33" t="n">
        <f aca="false">INDEX(Lookup_Tables!$B$3:$B$12,MATCH(H1360,Lookup_Tables!$A$3:$A$12,0))</f>
        <v>3900000</v>
      </c>
      <c r="AE1360" s="27" t="str">
        <f aca="false">INDEX(Lookup_Tables!$C$3:$C$12,MATCH(H1360,Lookup_Tables!$A$3:$A$12,0))</f>
        <v>Dr. Rina Mehta</v>
      </c>
      <c r="AF1360" s="27" t="str">
        <f aca="false">IFERROR(INDEX(Lookup_Tables!$F$16:$F$45,MATCH(I1360,Lookup_Tables!$E$16:$E$45,0)),"N/A")</f>
        <v>EMP216</v>
      </c>
      <c r="AG1360" s="27" t="n">
        <f aca="false">_xlfn.IFS(R1360="Recovered",4,R1360="Referred",3,R1360="Admitted",2,R1360="Deceased",1,TRUE(),0)</f>
        <v>4</v>
      </c>
      <c r="AH1360" s="27" t="str">
        <f aca="false">IF(T1360&gt;=4,"Satisfied",IF(T1360&gt;=3,"Neutral","Needs Improvement"))</f>
        <v>Satisfied</v>
      </c>
    </row>
    <row r="1361" customFormat="false" ht="15" hidden="false" customHeight="false" outlineLevel="0" collapsed="false">
      <c r="A1361" s="30" t="s">
        <v>6975</v>
      </c>
      <c r="B1361" s="30" t="s">
        <v>531</v>
      </c>
      <c r="C1361" s="30" t="n">
        <v>30</v>
      </c>
      <c r="D1361" s="30" t="s">
        <v>181</v>
      </c>
      <c r="E1361" s="31" t="n">
        <v>45297</v>
      </c>
      <c r="F1361" s="30" t="s">
        <v>1016</v>
      </c>
      <c r="G1361" s="31" t="n">
        <v>45300</v>
      </c>
      <c r="H1361" s="30" t="s">
        <v>217</v>
      </c>
      <c r="I1361" s="30" t="s">
        <v>392</v>
      </c>
      <c r="J1361" s="30" t="s">
        <v>294</v>
      </c>
      <c r="K1361" s="30" t="s">
        <v>126</v>
      </c>
      <c r="L1361" s="30" t="n">
        <v>39</v>
      </c>
      <c r="M1361" s="30" t="n">
        <v>80</v>
      </c>
      <c r="N1361" s="30" t="s">
        <v>127</v>
      </c>
      <c r="O1361" s="30" t="s">
        <v>149</v>
      </c>
      <c r="P1361" s="30" t="s">
        <v>140</v>
      </c>
      <c r="Q1361" s="32" t="n">
        <v>7908.41</v>
      </c>
      <c r="R1361" s="30" t="s">
        <v>172</v>
      </c>
      <c r="S1361" s="30" t="s">
        <v>157</v>
      </c>
      <c r="T1361" s="30" t="n">
        <v>3</v>
      </c>
      <c r="U1361" s="30" t="n">
        <f aca="false">YEAR(E1361)</f>
        <v>2024</v>
      </c>
      <c r="V1361" s="30" t="str">
        <f aca="false">TEXT(E1361,"MMM-YYYY")</f>
        <v>Jan-2024</v>
      </c>
      <c r="W1361" s="30" t="n">
        <f aca="false">MONTH(E1361)</f>
        <v>1</v>
      </c>
      <c r="X1361" s="30" t="str">
        <f aca="false">TEXT(WEEKDAY(E1361,2),"0")&amp;" - "&amp;TEXT(E1361,"dddd")</f>
        <v>6 - Saturday</v>
      </c>
      <c r="Y1361" s="30" t="str">
        <f aca="false">_xlfn.IFS(C1361&lt;18,"Child (0-17)",C1361&lt;40,"Young Adult (18-39)",C1361&lt;60,"Adult (40-59)",TRUE(),"Senior (60+)")</f>
        <v>Young Adult (18-39)</v>
      </c>
      <c r="Z1361" s="30" t="n">
        <f aca="false">ROUND(G1361-E1361,0)</f>
        <v>3</v>
      </c>
      <c r="AA1361" s="30" t="n">
        <f aca="false">L1361+M1361</f>
        <v>119</v>
      </c>
      <c r="AB1361" s="30" t="n">
        <f aca="false">IFERROR(ROUND(Q1361/AA1361,2),0)</f>
        <v>66.46</v>
      </c>
      <c r="AC1361" s="30" t="str">
        <f aca="false">IF(AND(K1361="Critical",N1361="No"),"URGENT - No Bed","Normal")</f>
        <v>Normal</v>
      </c>
      <c r="AD1361" s="34" t="n">
        <f aca="false">INDEX(Lookup_Tables!$B$3:$B$12,MATCH(H1361,Lookup_Tables!$A$3:$A$12,0))</f>
        <v>4200000</v>
      </c>
      <c r="AE1361" s="30" t="str">
        <f aca="false">INDEX(Lookup_Tables!$C$3:$C$12,MATCH(H1361,Lookup_Tables!$A$3:$A$12,0))</f>
        <v>Dr. Anil Kapoor</v>
      </c>
      <c r="AF1361" s="30" t="str">
        <f aca="false">IFERROR(INDEX(Lookup_Tables!$F$16:$F$45,MATCH(I1361,Lookup_Tables!$E$16:$E$45,0)),"N/A")</f>
        <v>EMP202</v>
      </c>
      <c r="AG1361" s="30" t="n">
        <f aca="false">_xlfn.IFS(R1361="Recovered",4,R1361="Referred",3,R1361="Admitted",2,R1361="Deceased",1,TRUE(),0)</f>
        <v>2</v>
      </c>
      <c r="AH1361" s="30" t="str">
        <f aca="false">IF(T1361&gt;=4,"Satisfied",IF(T1361&gt;=3,"Neutral","Needs Improvement"))</f>
        <v>Neutral</v>
      </c>
    </row>
    <row r="1362" customFormat="false" ht="15" hidden="false" customHeight="false" outlineLevel="0" collapsed="false">
      <c r="A1362" s="27" t="s">
        <v>6514</v>
      </c>
      <c r="B1362" s="27" t="s">
        <v>1191</v>
      </c>
      <c r="C1362" s="27" t="n">
        <v>81</v>
      </c>
      <c r="D1362" s="27" t="s">
        <v>181</v>
      </c>
      <c r="E1362" s="28" t="n">
        <v>45568</v>
      </c>
      <c r="F1362" s="27" t="s">
        <v>679</v>
      </c>
      <c r="G1362" s="28" t="n">
        <v>45571</v>
      </c>
      <c r="H1362" s="27" t="s">
        <v>183</v>
      </c>
      <c r="I1362" s="27" t="s">
        <v>184</v>
      </c>
      <c r="J1362" s="27" t="s">
        <v>213</v>
      </c>
      <c r="K1362" s="27" t="s">
        <v>156</v>
      </c>
      <c r="L1362" s="27" t="n">
        <v>30</v>
      </c>
      <c r="M1362" s="27" t="n">
        <v>62</v>
      </c>
      <c r="N1362" s="27" t="s">
        <v>127</v>
      </c>
      <c r="O1362" s="27" t="s">
        <v>171</v>
      </c>
      <c r="P1362" s="27" t="s">
        <v>129</v>
      </c>
      <c r="Q1362" s="29" t="n">
        <v>4298.99</v>
      </c>
      <c r="R1362" s="27" t="s">
        <v>130</v>
      </c>
      <c r="S1362" s="27" t="s">
        <v>131</v>
      </c>
      <c r="T1362" s="27" t="n">
        <v>3</v>
      </c>
      <c r="U1362" s="27" t="n">
        <f aca="false">YEAR(E1362)</f>
        <v>2024</v>
      </c>
      <c r="V1362" s="27" t="str">
        <f aca="false">TEXT(E1362,"MMM-YYYY")</f>
        <v>Oct-2024</v>
      </c>
      <c r="W1362" s="27" t="n">
        <f aca="false">MONTH(E1362)</f>
        <v>10</v>
      </c>
      <c r="X1362" s="27" t="str">
        <f aca="false">TEXT(WEEKDAY(E1362,2),"0")&amp;" - "&amp;TEXT(E1362,"dddd")</f>
        <v>4 - Thursday</v>
      </c>
      <c r="Y1362" s="27" t="str">
        <f aca="false">_xlfn.IFS(C1362&lt;18,"Child (0-17)",C1362&lt;40,"Young Adult (18-39)",C1362&lt;60,"Adult (40-59)",TRUE(),"Senior (60+)")</f>
        <v>Senior (60+)</v>
      </c>
      <c r="Z1362" s="27" t="n">
        <f aca="false">ROUND(G1362-E1362,0)</f>
        <v>3</v>
      </c>
      <c r="AA1362" s="27" t="n">
        <f aca="false">L1362+M1362</f>
        <v>92</v>
      </c>
      <c r="AB1362" s="27" t="n">
        <f aca="false">IFERROR(ROUND(Q1362/AA1362,2),0)</f>
        <v>46.73</v>
      </c>
      <c r="AC1362" s="27" t="str">
        <f aca="false">IF(AND(K1362="Critical",N1362="No"),"URGENT - No Bed","Normal")</f>
        <v>Normal</v>
      </c>
      <c r="AD1362" s="33" t="n">
        <f aca="false">INDEX(Lookup_Tables!$B$3:$B$12,MATCH(H1362,Lookup_Tables!$A$3:$A$12,0))</f>
        <v>3100000</v>
      </c>
      <c r="AE1362" s="27" t="str">
        <f aca="false">INDEX(Lookup_Tables!$C$3:$C$12,MATCH(H1362,Lookup_Tables!$A$3:$A$12,0))</f>
        <v>Dr. Kavita Rao</v>
      </c>
      <c r="AF1362" s="27" t="str">
        <f aca="false">IFERROR(INDEX(Lookup_Tables!$F$16:$F$45,MATCH(I1362,Lookup_Tables!$E$16:$E$45,0)),"N/A")</f>
        <v>EMP226</v>
      </c>
      <c r="AG1362" s="27" t="n">
        <f aca="false">_xlfn.IFS(R1362="Recovered",4,R1362="Referred",3,R1362="Admitted",2,R1362="Deceased",1,TRUE(),0)</f>
        <v>4</v>
      </c>
      <c r="AH1362" s="27" t="str">
        <f aca="false">IF(T1362&gt;=4,"Satisfied",IF(T1362&gt;=3,"Neutral","Needs Improvement"))</f>
        <v>Neutral</v>
      </c>
    </row>
    <row r="1363" customFormat="false" ht="15" hidden="false" customHeight="false" outlineLevel="0" collapsed="false">
      <c r="A1363" s="30" t="s">
        <v>3403</v>
      </c>
      <c r="B1363" s="30" t="s">
        <v>3404</v>
      </c>
      <c r="C1363" s="30" t="n">
        <v>20</v>
      </c>
      <c r="D1363" s="30" t="s">
        <v>121</v>
      </c>
      <c r="E1363" s="31" t="n">
        <v>45298</v>
      </c>
      <c r="F1363" s="30" t="s">
        <v>943</v>
      </c>
      <c r="G1363" s="31" t="n">
        <v>45299</v>
      </c>
      <c r="H1363" s="30" t="s">
        <v>135</v>
      </c>
      <c r="I1363" s="30" t="s">
        <v>136</v>
      </c>
      <c r="J1363" s="30" t="s">
        <v>252</v>
      </c>
      <c r="K1363" s="30" t="s">
        <v>138</v>
      </c>
      <c r="L1363" s="30" t="n">
        <v>56</v>
      </c>
      <c r="M1363" s="30" t="n">
        <v>37</v>
      </c>
      <c r="N1363" s="30" t="s">
        <v>127</v>
      </c>
      <c r="O1363" s="30" t="s">
        <v>139</v>
      </c>
      <c r="P1363" s="30" t="s">
        <v>140</v>
      </c>
      <c r="Q1363" s="32" t="n">
        <v>2299.75</v>
      </c>
      <c r="R1363" s="30" t="s">
        <v>130</v>
      </c>
      <c r="S1363" s="30" t="s">
        <v>141</v>
      </c>
      <c r="T1363" s="30" t="n">
        <v>5</v>
      </c>
      <c r="U1363" s="30" t="n">
        <f aca="false">YEAR(E1363)</f>
        <v>2024</v>
      </c>
      <c r="V1363" s="30" t="str">
        <f aca="false">TEXT(E1363,"MMM-YYYY")</f>
        <v>Jan-2024</v>
      </c>
      <c r="W1363" s="30" t="n">
        <f aca="false">MONTH(E1363)</f>
        <v>1</v>
      </c>
      <c r="X1363" s="30" t="str">
        <f aca="false">TEXT(WEEKDAY(E1363,2),"0")&amp;" - "&amp;TEXT(E1363,"dddd")</f>
        <v>7 - Sunday</v>
      </c>
      <c r="Y1363" s="30" t="str">
        <f aca="false">_xlfn.IFS(C1363&lt;18,"Child (0-17)",C1363&lt;40,"Young Adult (18-39)",C1363&lt;60,"Adult (40-59)",TRUE(),"Senior (60+)")</f>
        <v>Young Adult (18-39)</v>
      </c>
      <c r="Z1363" s="30" t="n">
        <f aca="false">ROUND(G1363-E1363,0)</f>
        <v>1</v>
      </c>
      <c r="AA1363" s="30" t="n">
        <f aca="false">L1363+M1363</f>
        <v>93</v>
      </c>
      <c r="AB1363" s="30" t="n">
        <f aca="false">IFERROR(ROUND(Q1363/AA1363,2),0)</f>
        <v>24.73</v>
      </c>
      <c r="AC1363" s="30" t="str">
        <f aca="false">IF(AND(K1363="Critical",N1363="No"),"URGENT - No Bed","Normal")</f>
        <v>Normal</v>
      </c>
      <c r="AD1363" s="34" t="n">
        <f aca="false">INDEX(Lookup_Tables!$B$3:$B$12,MATCH(H1363,Lookup_Tables!$A$3:$A$12,0))</f>
        <v>4600000</v>
      </c>
      <c r="AE1363" s="30" t="str">
        <f aca="false">INDEX(Lookup_Tables!$C$3:$C$12,MATCH(H1363,Lookup_Tables!$A$3:$A$12,0))</f>
        <v>Dr. Farhan Khan</v>
      </c>
      <c r="AF1363" s="30" t="str">
        <f aca="false">IFERROR(INDEX(Lookup_Tables!$F$16:$F$45,MATCH(I1363,Lookup_Tables!$E$16:$E$45,0)),"N/A")</f>
        <v>EMP206</v>
      </c>
      <c r="AG1363" s="30" t="n">
        <f aca="false">_xlfn.IFS(R1363="Recovered",4,R1363="Referred",3,R1363="Admitted",2,R1363="Deceased",1,TRUE(),0)</f>
        <v>4</v>
      </c>
      <c r="AH1363" s="30" t="str">
        <f aca="false">IF(T1363&gt;=4,"Satisfied",IF(T1363&gt;=3,"Neutral","Needs Improvement"))</f>
        <v>Satisfied</v>
      </c>
    </row>
    <row r="1364" customFormat="false" ht="15" hidden="false" customHeight="false" outlineLevel="0" collapsed="false">
      <c r="A1364" s="27" t="s">
        <v>5126</v>
      </c>
      <c r="B1364" s="27" t="s">
        <v>1946</v>
      </c>
      <c r="C1364" s="27" t="n">
        <v>81</v>
      </c>
      <c r="D1364" s="27" t="s">
        <v>181</v>
      </c>
      <c r="E1364" s="28" t="n">
        <v>45389</v>
      </c>
      <c r="F1364" s="27" t="s">
        <v>573</v>
      </c>
      <c r="G1364" s="28" t="n">
        <v>45389</v>
      </c>
      <c r="H1364" s="27" t="s">
        <v>206</v>
      </c>
      <c r="I1364" s="27" t="s">
        <v>232</v>
      </c>
      <c r="J1364" s="27" t="s">
        <v>593</v>
      </c>
      <c r="K1364" s="27" t="s">
        <v>138</v>
      </c>
      <c r="L1364" s="27" t="n">
        <v>26</v>
      </c>
      <c r="M1364" s="27" t="n">
        <v>39</v>
      </c>
      <c r="N1364" s="27" t="s">
        <v>127</v>
      </c>
      <c r="O1364" s="27" t="s">
        <v>139</v>
      </c>
      <c r="P1364" s="27" t="s">
        <v>187</v>
      </c>
      <c r="Q1364" s="29" t="n">
        <v>1896.18</v>
      </c>
      <c r="R1364" s="27" t="s">
        <v>268</v>
      </c>
      <c r="S1364" s="27" t="s">
        <v>157</v>
      </c>
      <c r="T1364" s="27" t="n">
        <v>3</v>
      </c>
      <c r="U1364" s="27" t="n">
        <f aca="false">YEAR(E1364)</f>
        <v>2024</v>
      </c>
      <c r="V1364" s="27" t="str">
        <f aca="false">TEXT(E1364,"MMM-YYYY")</f>
        <v>Apr-2024</v>
      </c>
      <c r="W1364" s="27" t="n">
        <f aca="false">MONTH(E1364)</f>
        <v>4</v>
      </c>
      <c r="X1364" s="27" t="str">
        <f aca="false">TEXT(WEEKDAY(E1364,2),"0")&amp;" - "&amp;TEXT(E1364,"dddd")</f>
        <v>7 - Sunday</v>
      </c>
      <c r="Y1364" s="27" t="str">
        <f aca="false">_xlfn.IFS(C1364&lt;18,"Child (0-17)",C1364&lt;40,"Young Adult (18-39)",C1364&lt;60,"Adult (40-59)",TRUE(),"Senior (60+)")</f>
        <v>Senior (60+)</v>
      </c>
      <c r="Z1364" s="27" t="n">
        <f aca="false">ROUND(G1364-E1364,0)</f>
        <v>0</v>
      </c>
      <c r="AA1364" s="27" t="n">
        <f aca="false">L1364+M1364</f>
        <v>65</v>
      </c>
      <c r="AB1364" s="27" t="n">
        <f aca="false">IFERROR(ROUND(Q1364/AA1364,2),0)</f>
        <v>29.17</v>
      </c>
      <c r="AC1364" s="27" t="str">
        <f aca="false">IF(AND(K1364="Critical",N1364="No"),"URGENT - No Bed","Normal")</f>
        <v>Normal</v>
      </c>
      <c r="AD1364" s="33" t="n">
        <f aca="false">INDEX(Lookup_Tables!$B$3:$B$12,MATCH(H1364,Lookup_Tables!$A$3:$A$12,0))</f>
        <v>2800000</v>
      </c>
      <c r="AE1364" s="27" t="str">
        <f aca="false">INDEX(Lookup_Tables!$C$3:$C$12,MATCH(H1364,Lookup_Tables!$A$3:$A$12,0))</f>
        <v>Dr. Suresh Nair</v>
      </c>
      <c r="AF1364" s="27" t="str">
        <f aca="false">IFERROR(INDEX(Lookup_Tables!$F$16:$F$45,MATCH(I1364,Lookup_Tables!$E$16:$E$45,0)),"N/A")</f>
        <v>EMP210</v>
      </c>
      <c r="AG1364" s="27" t="n">
        <f aca="false">_xlfn.IFS(R1364="Recovered",4,R1364="Referred",3,R1364="Admitted",2,R1364="Deceased",1,TRUE(),0)</f>
        <v>3</v>
      </c>
      <c r="AH1364" s="27" t="str">
        <f aca="false">IF(T1364&gt;=4,"Satisfied",IF(T1364&gt;=3,"Neutral","Needs Improvement"))</f>
        <v>Neutral</v>
      </c>
    </row>
    <row r="1365" customFormat="false" ht="15" hidden="false" customHeight="false" outlineLevel="0" collapsed="false">
      <c r="A1365" s="30" t="s">
        <v>4732</v>
      </c>
      <c r="B1365" s="30" t="s">
        <v>2512</v>
      </c>
      <c r="C1365" s="30" t="n">
        <v>62</v>
      </c>
      <c r="D1365" s="30" t="s">
        <v>121</v>
      </c>
      <c r="E1365" s="31" t="n">
        <v>45313</v>
      </c>
      <c r="F1365" s="30" t="s">
        <v>1214</v>
      </c>
      <c r="G1365" s="31" t="n">
        <v>45313</v>
      </c>
      <c r="H1365" s="30" t="s">
        <v>236</v>
      </c>
      <c r="I1365" s="30" t="s">
        <v>266</v>
      </c>
      <c r="J1365" s="30" t="s">
        <v>375</v>
      </c>
      <c r="K1365" s="30" t="s">
        <v>156</v>
      </c>
      <c r="L1365" s="30" t="n">
        <v>70</v>
      </c>
      <c r="M1365" s="30" t="n">
        <v>44</v>
      </c>
      <c r="N1365" s="30" t="s">
        <v>186</v>
      </c>
      <c r="O1365" s="30" t="s">
        <v>128</v>
      </c>
      <c r="P1365" s="30" t="s">
        <v>140</v>
      </c>
      <c r="Q1365" s="32" t="n">
        <v>4281.51</v>
      </c>
      <c r="R1365" s="30" t="s">
        <v>130</v>
      </c>
      <c r="S1365" s="30" t="s">
        <v>164</v>
      </c>
      <c r="T1365" s="30" t="n">
        <v>5</v>
      </c>
      <c r="U1365" s="30" t="n">
        <f aca="false">YEAR(E1365)</f>
        <v>2024</v>
      </c>
      <c r="V1365" s="30" t="str">
        <f aca="false">TEXT(E1365,"MMM-YYYY")</f>
        <v>Jan-2024</v>
      </c>
      <c r="W1365" s="30" t="n">
        <f aca="false">MONTH(E1365)</f>
        <v>1</v>
      </c>
      <c r="X1365" s="30" t="str">
        <f aca="false">TEXT(WEEKDAY(E1365,2),"0")&amp;" - "&amp;TEXT(E1365,"dddd")</f>
        <v>1 - Monday</v>
      </c>
      <c r="Y1365" s="30" t="str">
        <f aca="false">_xlfn.IFS(C1365&lt;18,"Child (0-17)",C1365&lt;40,"Young Adult (18-39)",C1365&lt;60,"Adult (40-59)",TRUE(),"Senior (60+)")</f>
        <v>Senior (60+)</v>
      </c>
      <c r="Z1365" s="30" t="n">
        <f aca="false">ROUND(G1365-E1365,0)</f>
        <v>0</v>
      </c>
      <c r="AA1365" s="30" t="n">
        <f aca="false">L1365+M1365</f>
        <v>114</v>
      </c>
      <c r="AB1365" s="30" t="n">
        <f aca="false">IFERROR(ROUND(Q1365/AA1365,2),0)</f>
        <v>37.56</v>
      </c>
      <c r="AC1365" s="30" t="str">
        <f aca="false">IF(AND(K1365="Critical",N1365="No"),"URGENT - No Bed","Normal")</f>
        <v>Normal</v>
      </c>
      <c r="AD1365" s="34" t="n">
        <f aca="false">INDEX(Lookup_Tables!$B$3:$B$12,MATCH(H1365,Lookup_Tables!$A$3:$A$12,0))</f>
        <v>3900000</v>
      </c>
      <c r="AE1365" s="30" t="str">
        <f aca="false">INDEX(Lookup_Tables!$C$3:$C$12,MATCH(H1365,Lookup_Tables!$A$3:$A$12,0))</f>
        <v>Dr. Rina Mehta</v>
      </c>
      <c r="AF1365" s="30" t="str">
        <f aca="false">IFERROR(INDEX(Lookup_Tables!$F$16:$F$45,MATCH(I1365,Lookup_Tables!$E$16:$E$45,0)),"N/A")</f>
        <v>EMP217</v>
      </c>
      <c r="AG1365" s="30" t="n">
        <f aca="false">_xlfn.IFS(R1365="Recovered",4,R1365="Referred",3,R1365="Admitted",2,R1365="Deceased",1,TRUE(),0)</f>
        <v>4</v>
      </c>
      <c r="AH1365" s="30" t="str">
        <f aca="false">IF(T1365&gt;=4,"Satisfied",IF(T1365&gt;=3,"Neutral","Needs Improvement"))</f>
        <v>Satisfied</v>
      </c>
    </row>
    <row r="1366" customFormat="false" ht="15" hidden="false" customHeight="false" outlineLevel="0" collapsed="false">
      <c r="A1366" s="27" t="s">
        <v>2251</v>
      </c>
      <c r="B1366" s="27" t="s">
        <v>2097</v>
      </c>
      <c r="C1366" s="27" t="n">
        <v>27</v>
      </c>
      <c r="D1366" s="27" t="s">
        <v>181</v>
      </c>
      <c r="E1366" s="28" t="n">
        <v>45465</v>
      </c>
      <c r="F1366" s="27" t="s">
        <v>290</v>
      </c>
      <c r="G1366" s="28" t="n">
        <v>45466</v>
      </c>
      <c r="H1366" s="27" t="s">
        <v>135</v>
      </c>
      <c r="I1366" s="27" t="s">
        <v>136</v>
      </c>
      <c r="J1366" s="27" t="s">
        <v>262</v>
      </c>
      <c r="K1366" s="27" t="s">
        <v>138</v>
      </c>
      <c r="L1366" s="27" t="n">
        <v>35</v>
      </c>
      <c r="M1366" s="27" t="n">
        <v>18</v>
      </c>
      <c r="N1366" s="27" t="s">
        <v>127</v>
      </c>
      <c r="O1366" s="27" t="s">
        <v>139</v>
      </c>
      <c r="P1366" s="27" t="s">
        <v>150</v>
      </c>
      <c r="Q1366" s="29" t="n">
        <v>2558.39</v>
      </c>
      <c r="R1366" s="27" t="s">
        <v>130</v>
      </c>
      <c r="S1366" s="27" t="s">
        <v>192</v>
      </c>
      <c r="T1366" s="27" t="n">
        <v>4</v>
      </c>
      <c r="U1366" s="27" t="n">
        <f aca="false">YEAR(E1366)</f>
        <v>2024</v>
      </c>
      <c r="V1366" s="27" t="str">
        <f aca="false">TEXT(E1366,"MMM-YYYY")</f>
        <v>Jun-2024</v>
      </c>
      <c r="W1366" s="27" t="n">
        <f aca="false">MONTH(E1366)</f>
        <v>6</v>
      </c>
      <c r="X1366" s="27" t="str">
        <f aca="false">TEXT(WEEKDAY(E1366,2),"0")&amp;" - "&amp;TEXT(E1366,"dddd")</f>
        <v>6 - Saturday</v>
      </c>
      <c r="Y1366" s="27" t="str">
        <f aca="false">_xlfn.IFS(C1366&lt;18,"Child (0-17)",C1366&lt;40,"Young Adult (18-39)",C1366&lt;60,"Adult (40-59)",TRUE(),"Senior (60+)")</f>
        <v>Young Adult (18-39)</v>
      </c>
      <c r="Z1366" s="27" t="n">
        <f aca="false">ROUND(G1366-E1366,0)</f>
        <v>1</v>
      </c>
      <c r="AA1366" s="27" t="n">
        <f aca="false">L1366+M1366</f>
        <v>53</v>
      </c>
      <c r="AB1366" s="27" t="n">
        <f aca="false">IFERROR(ROUND(Q1366/AA1366,2),0)</f>
        <v>48.27</v>
      </c>
      <c r="AC1366" s="27" t="str">
        <f aca="false">IF(AND(K1366="Critical",N1366="No"),"URGENT - No Bed","Normal")</f>
        <v>Normal</v>
      </c>
      <c r="AD1366" s="33" t="n">
        <f aca="false">INDEX(Lookup_Tables!$B$3:$B$12,MATCH(H1366,Lookup_Tables!$A$3:$A$12,0))</f>
        <v>4600000</v>
      </c>
      <c r="AE1366" s="27" t="str">
        <f aca="false">INDEX(Lookup_Tables!$C$3:$C$12,MATCH(H1366,Lookup_Tables!$A$3:$A$12,0))</f>
        <v>Dr. Farhan Khan</v>
      </c>
      <c r="AF1366" s="27" t="str">
        <f aca="false">IFERROR(INDEX(Lookup_Tables!$F$16:$F$45,MATCH(I1366,Lookup_Tables!$E$16:$E$45,0)),"N/A")</f>
        <v>EMP206</v>
      </c>
      <c r="AG1366" s="27" t="n">
        <f aca="false">_xlfn.IFS(R1366="Recovered",4,R1366="Referred",3,R1366="Admitted",2,R1366="Deceased",1,TRUE(),0)</f>
        <v>4</v>
      </c>
      <c r="AH1366" s="27" t="str">
        <f aca="false">IF(T1366&gt;=4,"Satisfied",IF(T1366&gt;=3,"Neutral","Needs Improvement"))</f>
        <v>Satisfied</v>
      </c>
    </row>
    <row r="1367" customFormat="false" ht="15" hidden="false" customHeight="false" outlineLevel="0" collapsed="false">
      <c r="A1367" s="30" t="s">
        <v>2143</v>
      </c>
      <c r="B1367" s="30" t="s">
        <v>2144</v>
      </c>
      <c r="C1367" s="30" t="n">
        <v>66</v>
      </c>
      <c r="D1367" s="30" t="s">
        <v>181</v>
      </c>
      <c r="E1367" s="31" t="n">
        <v>45599</v>
      </c>
      <c r="F1367" s="30" t="s">
        <v>635</v>
      </c>
      <c r="G1367" s="31" t="n">
        <v>45601</v>
      </c>
      <c r="H1367" s="30" t="s">
        <v>217</v>
      </c>
      <c r="I1367" s="30" t="s">
        <v>392</v>
      </c>
      <c r="J1367" s="30" t="s">
        <v>218</v>
      </c>
      <c r="K1367" s="30" t="s">
        <v>156</v>
      </c>
      <c r="L1367" s="30" t="n">
        <v>33</v>
      </c>
      <c r="M1367" s="30" t="n">
        <v>60</v>
      </c>
      <c r="N1367" s="30" t="s">
        <v>127</v>
      </c>
      <c r="O1367" s="30" t="s">
        <v>149</v>
      </c>
      <c r="P1367" s="30" t="s">
        <v>187</v>
      </c>
      <c r="Q1367" s="32" t="n">
        <v>4627.09</v>
      </c>
      <c r="R1367" s="30" t="s">
        <v>130</v>
      </c>
      <c r="S1367" s="30" t="s">
        <v>192</v>
      </c>
      <c r="T1367" s="30" t="n">
        <v>5</v>
      </c>
      <c r="U1367" s="30" t="n">
        <f aca="false">YEAR(E1367)</f>
        <v>2024</v>
      </c>
      <c r="V1367" s="30" t="str">
        <f aca="false">TEXT(E1367,"MMM-YYYY")</f>
        <v>Nov-2024</v>
      </c>
      <c r="W1367" s="30" t="n">
        <f aca="false">MONTH(E1367)</f>
        <v>11</v>
      </c>
      <c r="X1367" s="30" t="str">
        <f aca="false">TEXT(WEEKDAY(E1367,2),"0")&amp;" - "&amp;TEXT(E1367,"dddd")</f>
        <v>7 - Sunday</v>
      </c>
      <c r="Y1367" s="30" t="str">
        <f aca="false">_xlfn.IFS(C1367&lt;18,"Child (0-17)",C1367&lt;40,"Young Adult (18-39)",C1367&lt;60,"Adult (40-59)",TRUE(),"Senior (60+)")</f>
        <v>Senior (60+)</v>
      </c>
      <c r="Z1367" s="30" t="n">
        <f aca="false">ROUND(G1367-E1367,0)</f>
        <v>2</v>
      </c>
      <c r="AA1367" s="30" t="n">
        <f aca="false">L1367+M1367</f>
        <v>93</v>
      </c>
      <c r="AB1367" s="30" t="n">
        <f aca="false">IFERROR(ROUND(Q1367/AA1367,2),0)</f>
        <v>49.75</v>
      </c>
      <c r="AC1367" s="30" t="str">
        <f aca="false">IF(AND(K1367="Critical",N1367="No"),"URGENT - No Bed","Normal")</f>
        <v>Normal</v>
      </c>
      <c r="AD1367" s="34" t="n">
        <f aca="false">INDEX(Lookup_Tables!$B$3:$B$12,MATCH(H1367,Lookup_Tables!$A$3:$A$12,0))</f>
        <v>4200000</v>
      </c>
      <c r="AE1367" s="30" t="str">
        <f aca="false">INDEX(Lookup_Tables!$C$3:$C$12,MATCH(H1367,Lookup_Tables!$A$3:$A$12,0))</f>
        <v>Dr. Anil Kapoor</v>
      </c>
      <c r="AF1367" s="30" t="str">
        <f aca="false">IFERROR(INDEX(Lookup_Tables!$F$16:$F$45,MATCH(I1367,Lookup_Tables!$E$16:$E$45,0)),"N/A")</f>
        <v>EMP202</v>
      </c>
      <c r="AG1367" s="30" t="n">
        <f aca="false">_xlfn.IFS(R1367="Recovered",4,R1367="Referred",3,R1367="Admitted",2,R1367="Deceased",1,TRUE(),0)</f>
        <v>4</v>
      </c>
      <c r="AH1367" s="30" t="str">
        <f aca="false">IF(T1367&gt;=4,"Satisfied",IF(T1367&gt;=3,"Neutral","Needs Improvement"))</f>
        <v>Satisfied</v>
      </c>
    </row>
    <row r="1368" customFormat="false" ht="15" hidden="false" customHeight="false" outlineLevel="0" collapsed="false">
      <c r="A1368" s="27" t="s">
        <v>1772</v>
      </c>
      <c r="B1368" s="27" t="s">
        <v>1773</v>
      </c>
      <c r="C1368" s="27" t="n">
        <v>53</v>
      </c>
      <c r="D1368" s="27" t="s">
        <v>181</v>
      </c>
      <c r="E1368" s="28" t="n">
        <v>45519</v>
      </c>
      <c r="F1368" s="27" t="s">
        <v>956</v>
      </c>
      <c r="G1368" s="28" t="n">
        <v>45524</v>
      </c>
      <c r="H1368" s="27" t="s">
        <v>242</v>
      </c>
      <c r="I1368" s="27" t="s">
        <v>243</v>
      </c>
      <c r="J1368" s="27" t="s">
        <v>363</v>
      </c>
      <c r="K1368" s="27" t="s">
        <v>126</v>
      </c>
      <c r="L1368" s="27" t="n">
        <v>20</v>
      </c>
      <c r="M1368" s="27" t="n">
        <v>118</v>
      </c>
      <c r="N1368" s="27" t="s">
        <v>186</v>
      </c>
      <c r="O1368" s="27" t="s">
        <v>149</v>
      </c>
      <c r="P1368" s="27" t="s">
        <v>129</v>
      </c>
      <c r="Q1368" s="29" t="n">
        <v>8877.81</v>
      </c>
      <c r="R1368" s="27" t="s">
        <v>462</v>
      </c>
      <c r="S1368" s="27" t="s">
        <v>192</v>
      </c>
      <c r="T1368" s="27" t="n">
        <v>2</v>
      </c>
      <c r="U1368" s="27" t="n">
        <f aca="false">YEAR(E1368)</f>
        <v>2024</v>
      </c>
      <c r="V1368" s="27" t="str">
        <f aca="false">TEXT(E1368,"MMM-YYYY")</f>
        <v>Aug-2024</v>
      </c>
      <c r="W1368" s="27" t="n">
        <f aca="false">MONTH(E1368)</f>
        <v>8</v>
      </c>
      <c r="X1368" s="27" t="str">
        <f aca="false">TEXT(WEEKDAY(E1368,2),"0")&amp;" - "&amp;TEXT(E1368,"dddd")</f>
        <v>4 - Thursday</v>
      </c>
      <c r="Y1368" s="27" t="str">
        <f aca="false">_xlfn.IFS(C1368&lt;18,"Child (0-17)",C1368&lt;40,"Young Adult (18-39)",C1368&lt;60,"Adult (40-59)",TRUE(),"Senior (60+)")</f>
        <v>Adult (40-59)</v>
      </c>
      <c r="Z1368" s="27" t="n">
        <f aca="false">ROUND(G1368-E1368,0)</f>
        <v>5</v>
      </c>
      <c r="AA1368" s="27" t="n">
        <f aca="false">L1368+M1368</f>
        <v>138</v>
      </c>
      <c r="AB1368" s="27" t="n">
        <f aca="false">IFERROR(ROUND(Q1368/AA1368,2),0)</f>
        <v>64.33</v>
      </c>
      <c r="AC1368" s="27" t="str">
        <f aca="false">IF(AND(K1368="Critical",N1368="No"),"URGENT - No Bed","Normal")</f>
        <v>Normal</v>
      </c>
      <c r="AD1368" s="33" t="n">
        <f aca="false">INDEX(Lookup_Tables!$B$3:$B$12,MATCH(H1368,Lookup_Tables!$A$3:$A$12,0))</f>
        <v>3000000</v>
      </c>
      <c r="AE1368" s="27" t="str">
        <f aca="false">INDEX(Lookup_Tables!$C$3:$C$12,MATCH(H1368,Lookup_Tables!$A$3:$A$12,0))</f>
        <v>Dr. Pooja Iyer</v>
      </c>
      <c r="AF1368" s="27" t="str">
        <f aca="false">IFERROR(INDEX(Lookup_Tables!$F$16:$F$45,MATCH(I1368,Lookup_Tables!$E$16:$E$45,0)),"N/A")</f>
        <v>EMP214</v>
      </c>
      <c r="AG1368" s="27" t="n">
        <f aca="false">_xlfn.IFS(R1368="Recovered",4,R1368="Referred",3,R1368="Admitted",2,R1368="Deceased",1,TRUE(),0)</f>
        <v>1</v>
      </c>
      <c r="AH1368" s="27" t="str">
        <f aca="false">IF(T1368&gt;=4,"Satisfied",IF(T1368&gt;=3,"Neutral","Needs Improvement"))</f>
        <v>Needs Improvement</v>
      </c>
    </row>
    <row r="1369" customFormat="false" ht="15" hidden="false" customHeight="false" outlineLevel="0" collapsed="false">
      <c r="A1369" s="30" t="s">
        <v>5826</v>
      </c>
      <c r="B1369" s="30" t="s">
        <v>2936</v>
      </c>
      <c r="C1369" s="30" t="n">
        <v>81</v>
      </c>
      <c r="D1369" s="30" t="s">
        <v>181</v>
      </c>
      <c r="E1369" s="31" t="n">
        <v>45651</v>
      </c>
      <c r="F1369" s="30" t="s">
        <v>1175</v>
      </c>
      <c r="G1369" s="31" t="n">
        <v>45651</v>
      </c>
      <c r="H1369" s="30" t="s">
        <v>217</v>
      </c>
      <c r="I1369" s="30" t="s">
        <v>282</v>
      </c>
      <c r="J1369" s="30" t="s">
        <v>388</v>
      </c>
      <c r="K1369" s="30" t="s">
        <v>156</v>
      </c>
      <c r="L1369" s="30" t="n">
        <v>19</v>
      </c>
      <c r="M1369" s="30" t="n">
        <v>77</v>
      </c>
      <c r="N1369" s="30" t="s">
        <v>127</v>
      </c>
      <c r="O1369" s="30" t="s">
        <v>128</v>
      </c>
      <c r="P1369" s="30" t="s">
        <v>150</v>
      </c>
      <c r="Q1369" s="32" t="n">
        <v>4127.32</v>
      </c>
      <c r="R1369" s="30" t="s">
        <v>130</v>
      </c>
      <c r="S1369" s="30" t="s">
        <v>335</v>
      </c>
      <c r="T1369" s="30" t="n">
        <v>3</v>
      </c>
      <c r="U1369" s="30" t="n">
        <f aca="false">YEAR(E1369)</f>
        <v>2024</v>
      </c>
      <c r="V1369" s="30" t="str">
        <f aca="false">TEXT(E1369,"MMM-YYYY")</f>
        <v>Dec-2024</v>
      </c>
      <c r="W1369" s="30" t="n">
        <f aca="false">MONTH(E1369)</f>
        <v>12</v>
      </c>
      <c r="X1369" s="30" t="str">
        <f aca="false">TEXT(WEEKDAY(E1369,2),"0")&amp;" - "&amp;TEXT(E1369,"dddd")</f>
        <v>3 - Wednesday</v>
      </c>
      <c r="Y1369" s="30" t="str">
        <f aca="false">_xlfn.IFS(C1369&lt;18,"Child (0-17)",C1369&lt;40,"Young Adult (18-39)",C1369&lt;60,"Adult (40-59)",TRUE(),"Senior (60+)")</f>
        <v>Senior (60+)</v>
      </c>
      <c r="Z1369" s="30" t="n">
        <f aca="false">ROUND(G1369-E1369,0)</f>
        <v>0</v>
      </c>
      <c r="AA1369" s="30" t="n">
        <f aca="false">L1369+M1369</f>
        <v>96</v>
      </c>
      <c r="AB1369" s="30" t="n">
        <f aca="false">IFERROR(ROUND(Q1369/AA1369,2),0)</f>
        <v>42.99</v>
      </c>
      <c r="AC1369" s="30" t="str">
        <f aca="false">IF(AND(K1369="Critical",N1369="No"),"URGENT - No Bed","Normal")</f>
        <v>Normal</v>
      </c>
      <c r="AD1369" s="34" t="n">
        <f aca="false">INDEX(Lookup_Tables!$B$3:$B$12,MATCH(H1369,Lookup_Tables!$A$3:$A$12,0))</f>
        <v>4200000</v>
      </c>
      <c r="AE1369" s="30" t="str">
        <f aca="false">INDEX(Lookup_Tables!$C$3:$C$12,MATCH(H1369,Lookup_Tables!$A$3:$A$12,0))</f>
        <v>Dr. Anil Kapoor</v>
      </c>
      <c r="AF1369" s="30" t="str">
        <f aca="false">IFERROR(INDEX(Lookup_Tables!$F$16:$F$45,MATCH(I1369,Lookup_Tables!$E$16:$E$45,0)),"N/A")</f>
        <v>EMP200</v>
      </c>
      <c r="AG1369" s="30" t="n">
        <f aca="false">_xlfn.IFS(R1369="Recovered",4,R1369="Referred",3,R1369="Admitted",2,R1369="Deceased",1,TRUE(),0)</f>
        <v>4</v>
      </c>
      <c r="AH1369" s="30" t="str">
        <f aca="false">IF(T1369&gt;=4,"Satisfied",IF(T1369&gt;=3,"Neutral","Needs Improvement"))</f>
        <v>Neutral</v>
      </c>
    </row>
    <row r="1370" customFormat="false" ht="15" hidden="false" customHeight="false" outlineLevel="0" collapsed="false">
      <c r="A1370" s="27" t="s">
        <v>5082</v>
      </c>
      <c r="B1370" s="27" t="s">
        <v>1781</v>
      </c>
      <c r="C1370" s="27" t="n">
        <v>35</v>
      </c>
      <c r="D1370" s="27" t="s">
        <v>121</v>
      </c>
      <c r="E1370" s="28" t="n">
        <v>45556</v>
      </c>
      <c r="F1370" s="27" t="s">
        <v>2176</v>
      </c>
      <c r="G1370" s="28" t="n">
        <v>45558</v>
      </c>
      <c r="H1370" s="27" t="s">
        <v>135</v>
      </c>
      <c r="I1370" s="27" t="s">
        <v>251</v>
      </c>
      <c r="J1370" s="27" t="s">
        <v>262</v>
      </c>
      <c r="K1370" s="27" t="s">
        <v>202</v>
      </c>
      <c r="L1370" s="27" t="n">
        <v>1</v>
      </c>
      <c r="M1370" s="27" t="n">
        <v>161</v>
      </c>
      <c r="N1370" s="27" t="s">
        <v>186</v>
      </c>
      <c r="O1370" s="27" t="s">
        <v>139</v>
      </c>
      <c r="P1370" s="27" t="s">
        <v>187</v>
      </c>
      <c r="Q1370" s="29" t="n">
        <v>17656.93</v>
      </c>
      <c r="R1370" s="27" t="s">
        <v>130</v>
      </c>
      <c r="S1370" s="27" t="s">
        <v>157</v>
      </c>
      <c r="T1370" s="27" t="n">
        <v>4</v>
      </c>
      <c r="U1370" s="27" t="n">
        <f aca="false">YEAR(E1370)</f>
        <v>2024</v>
      </c>
      <c r="V1370" s="27" t="str">
        <f aca="false">TEXT(E1370,"MMM-YYYY")</f>
        <v>Sep-2024</v>
      </c>
      <c r="W1370" s="27" t="n">
        <f aca="false">MONTH(E1370)</f>
        <v>9</v>
      </c>
      <c r="X1370" s="27" t="str">
        <f aca="false">TEXT(WEEKDAY(E1370,2),"0")&amp;" - "&amp;TEXT(E1370,"dddd")</f>
        <v>6 - Saturday</v>
      </c>
      <c r="Y1370" s="27" t="str">
        <f aca="false">_xlfn.IFS(C1370&lt;18,"Child (0-17)",C1370&lt;40,"Young Adult (18-39)",C1370&lt;60,"Adult (40-59)",TRUE(),"Senior (60+)")</f>
        <v>Young Adult (18-39)</v>
      </c>
      <c r="Z1370" s="27" t="n">
        <f aca="false">ROUND(G1370-E1370,0)</f>
        <v>2</v>
      </c>
      <c r="AA1370" s="27" t="n">
        <f aca="false">L1370+M1370</f>
        <v>162</v>
      </c>
      <c r="AB1370" s="27" t="n">
        <f aca="false">IFERROR(ROUND(Q1370/AA1370,2),0)</f>
        <v>108.99</v>
      </c>
      <c r="AC1370" s="27" t="str">
        <f aca="false">IF(AND(K1370="Critical",N1370="No"),"URGENT - No Bed","Normal")</f>
        <v>Normal</v>
      </c>
      <c r="AD1370" s="33" t="n">
        <f aca="false">INDEX(Lookup_Tables!$B$3:$B$12,MATCH(H1370,Lookup_Tables!$A$3:$A$12,0))</f>
        <v>4600000</v>
      </c>
      <c r="AE1370" s="27" t="str">
        <f aca="false">INDEX(Lookup_Tables!$C$3:$C$12,MATCH(H1370,Lookup_Tables!$A$3:$A$12,0))</f>
        <v>Dr. Farhan Khan</v>
      </c>
      <c r="AF1370" s="27" t="str">
        <f aca="false">IFERROR(INDEX(Lookup_Tables!$F$16:$F$45,MATCH(I1370,Lookup_Tables!$E$16:$E$45,0)),"N/A")</f>
        <v>EMP207</v>
      </c>
      <c r="AG1370" s="27" t="n">
        <f aca="false">_xlfn.IFS(R1370="Recovered",4,R1370="Referred",3,R1370="Admitted",2,R1370="Deceased",1,TRUE(),0)</f>
        <v>4</v>
      </c>
      <c r="AH1370" s="27" t="str">
        <f aca="false">IF(T1370&gt;=4,"Satisfied",IF(T1370&gt;=3,"Neutral","Needs Improvement"))</f>
        <v>Satisfied</v>
      </c>
    </row>
    <row r="1371" customFormat="false" ht="15" hidden="false" customHeight="false" outlineLevel="0" collapsed="false">
      <c r="A1371" s="30" t="s">
        <v>6529</v>
      </c>
      <c r="B1371" s="30" t="s">
        <v>404</v>
      </c>
      <c r="C1371" s="30" t="n">
        <v>73</v>
      </c>
      <c r="D1371" s="30" t="s">
        <v>121</v>
      </c>
      <c r="E1371" s="31" t="n">
        <v>45511</v>
      </c>
      <c r="F1371" s="30" t="s">
        <v>705</v>
      </c>
      <c r="G1371" s="31" t="n">
        <v>45511</v>
      </c>
      <c r="H1371" s="30" t="s">
        <v>146</v>
      </c>
      <c r="I1371" s="30" t="s">
        <v>147</v>
      </c>
      <c r="J1371" s="30" t="s">
        <v>244</v>
      </c>
      <c r="K1371" s="30" t="s">
        <v>156</v>
      </c>
      <c r="L1371" s="30" t="n">
        <v>52</v>
      </c>
      <c r="M1371" s="30" t="n">
        <v>32</v>
      </c>
      <c r="N1371" s="30" t="s">
        <v>127</v>
      </c>
      <c r="O1371" s="30" t="s">
        <v>149</v>
      </c>
      <c r="P1371" s="30" t="s">
        <v>187</v>
      </c>
      <c r="Q1371" s="32" t="n">
        <v>4090.99</v>
      </c>
      <c r="R1371" s="30" t="s">
        <v>130</v>
      </c>
      <c r="S1371" s="30" t="s">
        <v>131</v>
      </c>
      <c r="T1371" s="30" t="n">
        <v>5</v>
      </c>
      <c r="U1371" s="30" t="n">
        <f aca="false">YEAR(E1371)</f>
        <v>2024</v>
      </c>
      <c r="V1371" s="30" t="str">
        <f aca="false">TEXT(E1371,"MMM-YYYY")</f>
        <v>Aug-2024</v>
      </c>
      <c r="W1371" s="30" t="n">
        <f aca="false">MONTH(E1371)</f>
        <v>8</v>
      </c>
      <c r="X1371" s="30" t="str">
        <f aca="false">TEXT(WEEKDAY(E1371,2),"0")&amp;" - "&amp;TEXT(E1371,"dddd")</f>
        <v>3 - Wednesday</v>
      </c>
      <c r="Y1371" s="30" t="str">
        <f aca="false">_xlfn.IFS(C1371&lt;18,"Child (0-17)",C1371&lt;40,"Young Adult (18-39)",C1371&lt;60,"Adult (40-59)",TRUE(),"Senior (60+)")</f>
        <v>Senior (60+)</v>
      </c>
      <c r="Z1371" s="30" t="n">
        <f aca="false">ROUND(G1371-E1371,0)</f>
        <v>0</v>
      </c>
      <c r="AA1371" s="30" t="n">
        <f aca="false">L1371+M1371</f>
        <v>84</v>
      </c>
      <c r="AB1371" s="30" t="n">
        <f aca="false">IFERROR(ROUND(Q1371/AA1371,2),0)</f>
        <v>48.7</v>
      </c>
      <c r="AC1371" s="30" t="str">
        <f aca="false">IF(AND(K1371="Critical",N1371="No"),"URGENT - No Bed","Normal")</f>
        <v>Normal</v>
      </c>
      <c r="AD1371" s="34" t="n">
        <f aca="false">INDEX(Lookup_Tables!$B$3:$B$12,MATCH(H1371,Lookup_Tables!$A$3:$A$12,0))</f>
        <v>2700000</v>
      </c>
      <c r="AE1371" s="30" t="str">
        <f aca="false">INDEX(Lookup_Tables!$C$3:$C$12,MATCH(H1371,Lookup_Tables!$A$3:$A$12,0))</f>
        <v>Dr. Vikram Singh</v>
      </c>
      <c r="AF1371" s="30" t="str">
        <f aca="false">IFERROR(INDEX(Lookup_Tables!$F$16:$F$45,MATCH(I1371,Lookup_Tables!$E$16:$E$45,0)),"N/A")</f>
        <v>EMP229</v>
      </c>
      <c r="AG1371" s="30" t="n">
        <f aca="false">_xlfn.IFS(R1371="Recovered",4,R1371="Referred",3,R1371="Admitted",2,R1371="Deceased",1,TRUE(),0)</f>
        <v>4</v>
      </c>
      <c r="AH1371" s="30" t="str">
        <f aca="false">IF(T1371&gt;=4,"Satisfied",IF(T1371&gt;=3,"Neutral","Needs Improvement"))</f>
        <v>Satisfied</v>
      </c>
    </row>
    <row r="1372" customFormat="false" ht="15" hidden="false" customHeight="false" outlineLevel="0" collapsed="false">
      <c r="A1372" s="27" t="s">
        <v>4894</v>
      </c>
      <c r="B1372" s="27" t="s">
        <v>4895</v>
      </c>
      <c r="C1372" s="27" t="n">
        <v>50</v>
      </c>
      <c r="D1372" s="27" t="s">
        <v>181</v>
      </c>
      <c r="E1372" s="28" t="n">
        <v>45603</v>
      </c>
      <c r="F1372" s="27" t="s">
        <v>937</v>
      </c>
      <c r="G1372" s="28" t="n">
        <v>45606</v>
      </c>
      <c r="H1372" s="27" t="s">
        <v>161</v>
      </c>
      <c r="I1372" s="27" t="s">
        <v>320</v>
      </c>
      <c r="J1372" s="27" t="s">
        <v>385</v>
      </c>
      <c r="K1372" s="27" t="s">
        <v>156</v>
      </c>
      <c r="L1372" s="27" t="n">
        <v>44</v>
      </c>
      <c r="M1372" s="27" t="n">
        <v>74</v>
      </c>
      <c r="N1372" s="27" t="s">
        <v>127</v>
      </c>
      <c r="O1372" s="27" t="s">
        <v>128</v>
      </c>
      <c r="P1372" s="27" t="s">
        <v>187</v>
      </c>
      <c r="Q1372" s="29" t="n">
        <v>4258.96</v>
      </c>
      <c r="R1372" s="27" t="s">
        <v>172</v>
      </c>
      <c r="S1372" s="27" t="s">
        <v>141</v>
      </c>
      <c r="T1372" s="27" t="n">
        <v>3</v>
      </c>
      <c r="U1372" s="27" t="n">
        <f aca="false">YEAR(E1372)</f>
        <v>2024</v>
      </c>
      <c r="V1372" s="27" t="str">
        <f aca="false">TEXT(E1372,"MMM-YYYY")</f>
        <v>Nov-2024</v>
      </c>
      <c r="W1372" s="27" t="n">
        <f aca="false">MONTH(E1372)</f>
        <v>11</v>
      </c>
      <c r="X1372" s="27" t="str">
        <f aca="false">TEXT(WEEKDAY(E1372,2),"0")&amp;" - "&amp;TEXT(E1372,"dddd")</f>
        <v>4 - Thursday</v>
      </c>
      <c r="Y1372" s="27" t="str">
        <f aca="false">_xlfn.IFS(C1372&lt;18,"Child (0-17)",C1372&lt;40,"Young Adult (18-39)",C1372&lt;60,"Adult (40-59)",TRUE(),"Senior (60+)")</f>
        <v>Adult (40-59)</v>
      </c>
      <c r="Z1372" s="27" t="n">
        <f aca="false">ROUND(G1372-E1372,0)</f>
        <v>3</v>
      </c>
      <c r="AA1372" s="27" t="n">
        <f aca="false">L1372+M1372</f>
        <v>118</v>
      </c>
      <c r="AB1372" s="27" t="n">
        <f aca="false">IFERROR(ROUND(Q1372/AA1372,2),0)</f>
        <v>36.09</v>
      </c>
      <c r="AC1372" s="27" t="str">
        <f aca="false">IF(AND(K1372="Critical",N1372="No"),"URGENT - No Bed","Normal")</f>
        <v>Normal</v>
      </c>
      <c r="AD1372" s="33" t="n">
        <f aca="false">INDEX(Lookup_Tables!$B$3:$B$12,MATCH(H1372,Lookup_Tables!$A$3:$A$12,0))</f>
        <v>3600000</v>
      </c>
      <c r="AE1372" s="27" t="str">
        <f aca="false">INDEX(Lookup_Tables!$C$3:$C$12,MATCH(H1372,Lookup_Tables!$A$3:$A$12,0))</f>
        <v>Dr. Sameer Joshi</v>
      </c>
      <c r="AF1372" s="27" t="str">
        <f aca="false">IFERROR(INDEX(Lookup_Tables!$F$16:$F$45,MATCH(I1372,Lookup_Tables!$E$16:$E$45,0)),"N/A")</f>
        <v>EMP223</v>
      </c>
      <c r="AG1372" s="27" t="n">
        <f aca="false">_xlfn.IFS(R1372="Recovered",4,R1372="Referred",3,R1372="Admitted",2,R1372="Deceased",1,TRUE(),0)</f>
        <v>2</v>
      </c>
      <c r="AH1372" s="27" t="str">
        <f aca="false">IF(T1372&gt;=4,"Satisfied",IF(T1372&gt;=3,"Neutral","Needs Improvement"))</f>
        <v>Neutral</v>
      </c>
    </row>
    <row r="1373" customFormat="false" ht="15" hidden="false" customHeight="false" outlineLevel="0" collapsed="false">
      <c r="A1373" s="30" t="s">
        <v>1657</v>
      </c>
      <c r="B1373" s="30" t="s">
        <v>1658</v>
      </c>
      <c r="C1373" s="30" t="n">
        <v>42</v>
      </c>
      <c r="D1373" s="30" t="s">
        <v>121</v>
      </c>
      <c r="E1373" s="31" t="n">
        <v>45565</v>
      </c>
      <c r="F1373" s="30" t="s">
        <v>461</v>
      </c>
      <c r="G1373" s="31" t="n">
        <v>45569</v>
      </c>
      <c r="H1373" s="30" t="s">
        <v>161</v>
      </c>
      <c r="I1373" s="30" t="s">
        <v>320</v>
      </c>
      <c r="J1373" s="30" t="s">
        <v>258</v>
      </c>
      <c r="K1373" s="30" t="s">
        <v>126</v>
      </c>
      <c r="L1373" s="30" t="n">
        <v>23</v>
      </c>
      <c r="M1373" s="30" t="n">
        <v>129</v>
      </c>
      <c r="N1373" s="30" t="s">
        <v>186</v>
      </c>
      <c r="O1373" s="30" t="s">
        <v>171</v>
      </c>
      <c r="P1373" s="30" t="s">
        <v>140</v>
      </c>
      <c r="Q1373" s="32" t="n">
        <v>7522.69</v>
      </c>
      <c r="R1373" s="30" t="s">
        <v>130</v>
      </c>
      <c r="S1373" s="30" t="s">
        <v>157</v>
      </c>
      <c r="T1373" s="30" t="n">
        <v>5</v>
      </c>
      <c r="U1373" s="30" t="n">
        <f aca="false">YEAR(E1373)</f>
        <v>2024</v>
      </c>
      <c r="V1373" s="30" t="str">
        <f aca="false">TEXT(E1373,"MMM-YYYY")</f>
        <v>Sep-2024</v>
      </c>
      <c r="W1373" s="30" t="n">
        <f aca="false">MONTH(E1373)</f>
        <v>9</v>
      </c>
      <c r="X1373" s="30" t="str">
        <f aca="false">TEXT(WEEKDAY(E1373,2),"0")&amp;" - "&amp;TEXT(E1373,"dddd")</f>
        <v>1 - Monday</v>
      </c>
      <c r="Y1373" s="30" t="str">
        <f aca="false">_xlfn.IFS(C1373&lt;18,"Child (0-17)",C1373&lt;40,"Young Adult (18-39)",C1373&lt;60,"Adult (40-59)",TRUE(),"Senior (60+)")</f>
        <v>Adult (40-59)</v>
      </c>
      <c r="Z1373" s="30" t="n">
        <f aca="false">ROUND(G1373-E1373,0)</f>
        <v>4</v>
      </c>
      <c r="AA1373" s="30" t="n">
        <f aca="false">L1373+M1373</f>
        <v>152</v>
      </c>
      <c r="AB1373" s="30" t="n">
        <f aca="false">IFERROR(ROUND(Q1373/AA1373,2),0)</f>
        <v>49.49</v>
      </c>
      <c r="AC1373" s="30" t="str">
        <f aca="false">IF(AND(K1373="Critical",N1373="No"),"URGENT - No Bed","Normal")</f>
        <v>Normal</v>
      </c>
      <c r="AD1373" s="34" t="n">
        <f aca="false">INDEX(Lookup_Tables!$B$3:$B$12,MATCH(H1373,Lookup_Tables!$A$3:$A$12,0))</f>
        <v>3600000</v>
      </c>
      <c r="AE1373" s="30" t="str">
        <f aca="false">INDEX(Lookup_Tables!$C$3:$C$12,MATCH(H1373,Lookup_Tables!$A$3:$A$12,0))</f>
        <v>Dr. Sameer Joshi</v>
      </c>
      <c r="AF1373" s="30" t="str">
        <f aca="false">IFERROR(INDEX(Lookup_Tables!$F$16:$F$45,MATCH(I1373,Lookup_Tables!$E$16:$E$45,0)),"N/A")</f>
        <v>EMP223</v>
      </c>
      <c r="AG1373" s="30" t="n">
        <f aca="false">_xlfn.IFS(R1373="Recovered",4,R1373="Referred",3,R1373="Admitted",2,R1373="Deceased",1,TRUE(),0)</f>
        <v>4</v>
      </c>
      <c r="AH1373" s="30" t="str">
        <f aca="false">IF(T1373&gt;=4,"Satisfied",IF(T1373&gt;=3,"Neutral","Needs Improvement"))</f>
        <v>Satisfied</v>
      </c>
    </row>
    <row r="1374" customFormat="false" ht="15" hidden="false" customHeight="false" outlineLevel="0" collapsed="false">
      <c r="A1374" s="27" t="s">
        <v>4010</v>
      </c>
      <c r="B1374" s="27" t="s">
        <v>4011</v>
      </c>
      <c r="C1374" s="27" t="n">
        <v>0</v>
      </c>
      <c r="D1374" s="27" t="s">
        <v>121</v>
      </c>
      <c r="E1374" s="28" t="n">
        <v>45460</v>
      </c>
      <c r="F1374" s="27" t="s">
        <v>447</v>
      </c>
      <c r="G1374" s="28" t="n">
        <v>45460</v>
      </c>
      <c r="H1374" s="27" t="s">
        <v>236</v>
      </c>
      <c r="I1374" s="27" t="s">
        <v>266</v>
      </c>
      <c r="J1374" s="27" t="s">
        <v>455</v>
      </c>
      <c r="K1374" s="27" t="s">
        <v>138</v>
      </c>
      <c r="L1374" s="27" t="n">
        <v>35</v>
      </c>
      <c r="M1374" s="27" t="n">
        <v>37</v>
      </c>
      <c r="N1374" s="27" t="s">
        <v>127</v>
      </c>
      <c r="O1374" s="27" t="s">
        <v>139</v>
      </c>
      <c r="P1374" s="27" t="s">
        <v>150</v>
      </c>
      <c r="Q1374" s="29" t="n">
        <v>1913.79</v>
      </c>
      <c r="R1374" s="27" t="s">
        <v>130</v>
      </c>
      <c r="S1374" s="27" t="s">
        <v>223</v>
      </c>
      <c r="T1374" s="27" t="n">
        <v>4</v>
      </c>
      <c r="U1374" s="27" t="n">
        <f aca="false">YEAR(E1374)</f>
        <v>2024</v>
      </c>
      <c r="V1374" s="27" t="str">
        <f aca="false">TEXT(E1374,"MMM-YYYY")</f>
        <v>Jun-2024</v>
      </c>
      <c r="W1374" s="27" t="n">
        <f aca="false">MONTH(E1374)</f>
        <v>6</v>
      </c>
      <c r="X1374" s="27" t="str">
        <f aca="false">TEXT(WEEKDAY(E1374,2),"0")&amp;" - "&amp;TEXT(E1374,"dddd")</f>
        <v>1 - Monday</v>
      </c>
      <c r="Y1374" s="27" t="str">
        <f aca="false">_xlfn.IFS(C1374&lt;18,"Child (0-17)",C1374&lt;40,"Young Adult (18-39)",C1374&lt;60,"Adult (40-59)",TRUE(),"Senior (60+)")</f>
        <v>Child (0-17)</v>
      </c>
      <c r="Z1374" s="27" t="n">
        <f aca="false">ROUND(G1374-E1374,0)</f>
        <v>0</v>
      </c>
      <c r="AA1374" s="27" t="n">
        <f aca="false">L1374+M1374</f>
        <v>72</v>
      </c>
      <c r="AB1374" s="27" t="n">
        <f aca="false">IFERROR(ROUND(Q1374/AA1374,2),0)</f>
        <v>26.58</v>
      </c>
      <c r="AC1374" s="27" t="str">
        <f aca="false">IF(AND(K1374="Critical",N1374="No"),"URGENT - No Bed","Normal")</f>
        <v>Normal</v>
      </c>
      <c r="AD1374" s="33" t="n">
        <f aca="false">INDEX(Lookup_Tables!$B$3:$B$12,MATCH(H1374,Lookup_Tables!$A$3:$A$12,0))</f>
        <v>3900000</v>
      </c>
      <c r="AE1374" s="27" t="str">
        <f aca="false">INDEX(Lookup_Tables!$C$3:$C$12,MATCH(H1374,Lookup_Tables!$A$3:$A$12,0))</f>
        <v>Dr. Rina Mehta</v>
      </c>
      <c r="AF1374" s="27" t="str">
        <f aca="false">IFERROR(INDEX(Lookup_Tables!$F$16:$F$45,MATCH(I1374,Lookup_Tables!$E$16:$E$45,0)),"N/A")</f>
        <v>EMP217</v>
      </c>
      <c r="AG1374" s="27" t="n">
        <f aca="false">_xlfn.IFS(R1374="Recovered",4,R1374="Referred",3,R1374="Admitted",2,R1374="Deceased",1,TRUE(),0)</f>
        <v>4</v>
      </c>
      <c r="AH1374" s="27" t="str">
        <f aca="false">IF(T1374&gt;=4,"Satisfied",IF(T1374&gt;=3,"Neutral","Needs Improvement"))</f>
        <v>Satisfied</v>
      </c>
    </row>
    <row r="1375" customFormat="false" ht="15" hidden="false" customHeight="false" outlineLevel="0" collapsed="false">
      <c r="A1375" s="30" t="s">
        <v>5340</v>
      </c>
      <c r="B1375" s="30" t="s">
        <v>2519</v>
      </c>
      <c r="C1375" s="30" t="n">
        <v>46</v>
      </c>
      <c r="D1375" s="30" t="s">
        <v>181</v>
      </c>
      <c r="E1375" s="31" t="n">
        <v>45499</v>
      </c>
      <c r="F1375" s="30" t="s">
        <v>3007</v>
      </c>
      <c r="G1375" s="31" t="n">
        <v>45502</v>
      </c>
      <c r="H1375" s="30" t="s">
        <v>146</v>
      </c>
      <c r="I1375" s="30" t="s">
        <v>147</v>
      </c>
      <c r="J1375" s="30" t="s">
        <v>148</v>
      </c>
      <c r="K1375" s="30" t="s">
        <v>126</v>
      </c>
      <c r="L1375" s="30" t="n">
        <v>36</v>
      </c>
      <c r="M1375" s="30" t="n">
        <v>123</v>
      </c>
      <c r="N1375" s="30" t="s">
        <v>186</v>
      </c>
      <c r="O1375" s="30" t="s">
        <v>139</v>
      </c>
      <c r="P1375" s="30" t="s">
        <v>129</v>
      </c>
      <c r="Q1375" s="32" t="n">
        <v>8104.77</v>
      </c>
      <c r="R1375" s="30" t="s">
        <v>130</v>
      </c>
      <c r="S1375" s="30" t="s">
        <v>141</v>
      </c>
      <c r="T1375" s="30" t="n">
        <v>3</v>
      </c>
      <c r="U1375" s="30" t="n">
        <f aca="false">YEAR(E1375)</f>
        <v>2024</v>
      </c>
      <c r="V1375" s="30" t="str">
        <f aca="false">TEXT(E1375,"MMM-YYYY")</f>
        <v>Jul-2024</v>
      </c>
      <c r="W1375" s="30" t="n">
        <f aca="false">MONTH(E1375)</f>
        <v>7</v>
      </c>
      <c r="X1375" s="30" t="str">
        <f aca="false">TEXT(WEEKDAY(E1375,2),"0")&amp;" - "&amp;TEXT(E1375,"dddd")</f>
        <v>5 - Friday</v>
      </c>
      <c r="Y1375" s="30" t="str">
        <f aca="false">_xlfn.IFS(C1375&lt;18,"Child (0-17)",C1375&lt;40,"Young Adult (18-39)",C1375&lt;60,"Adult (40-59)",TRUE(),"Senior (60+)")</f>
        <v>Adult (40-59)</v>
      </c>
      <c r="Z1375" s="30" t="n">
        <f aca="false">ROUND(G1375-E1375,0)</f>
        <v>3</v>
      </c>
      <c r="AA1375" s="30" t="n">
        <f aca="false">L1375+M1375</f>
        <v>159</v>
      </c>
      <c r="AB1375" s="30" t="n">
        <f aca="false">IFERROR(ROUND(Q1375/AA1375,2),0)</f>
        <v>50.97</v>
      </c>
      <c r="AC1375" s="30" t="str">
        <f aca="false">IF(AND(K1375="Critical",N1375="No"),"URGENT - No Bed","Normal")</f>
        <v>Normal</v>
      </c>
      <c r="AD1375" s="34" t="n">
        <f aca="false">INDEX(Lookup_Tables!$B$3:$B$12,MATCH(H1375,Lookup_Tables!$A$3:$A$12,0))</f>
        <v>2700000</v>
      </c>
      <c r="AE1375" s="30" t="str">
        <f aca="false">INDEX(Lookup_Tables!$C$3:$C$12,MATCH(H1375,Lookup_Tables!$A$3:$A$12,0))</f>
        <v>Dr. Vikram Singh</v>
      </c>
      <c r="AF1375" s="30" t="str">
        <f aca="false">IFERROR(INDEX(Lookup_Tables!$F$16:$F$45,MATCH(I1375,Lookup_Tables!$E$16:$E$45,0)),"N/A")</f>
        <v>EMP229</v>
      </c>
      <c r="AG1375" s="30" t="n">
        <f aca="false">_xlfn.IFS(R1375="Recovered",4,R1375="Referred",3,R1375="Admitted",2,R1375="Deceased",1,TRUE(),0)</f>
        <v>4</v>
      </c>
      <c r="AH1375" s="30" t="str">
        <f aca="false">IF(T1375&gt;=4,"Satisfied",IF(T1375&gt;=3,"Neutral","Needs Improvement"))</f>
        <v>Neutral</v>
      </c>
    </row>
    <row r="1376" customFormat="false" ht="15" hidden="false" customHeight="false" outlineLevel="0" collapsed="false">
      <c r="A1376" s="27" t="s">
        <v>4675</v>
      </c>
      <c r="B1376" s="27" t="s">
        <v>4665</v>
      </c>
      <c r="C1376" s="27" t="n">
        <v>49</v>
      </c>
      <c r="D1376" s="27" t="s">
        <v>181</v>
      </c>
      <c r="E1376" s="28" t="n">
        <v>45363</v>
      </c>
      <c r="F1376" s="27" t="s">
        <v>1192</v>
      </c>
      <c r="G1376" s="28" t="n">
        <v>45363</v>
      </c>
      <c r="H1376" s="27" t="s">
        <v>242</v>
      </c>
      <c r="I1376" s="27" t="s">
        <v>315</v>
      </c>
      <c r="J1376" s="27" t="s">
        <v>244</v>
      </c>
      <c r="K1376" s="27" t="s">
        <v>138</v>
      </c>
      <c r="L1376" s="27" t="n">
        <v>39</v>
      </c>
      <c r="M1376" s="27" t="n">
        <v>39</v>
      </c>
      <c r="N1376" s="27" t="s">
        <v>127</v>
      </c>
      <c r="O1376" s="27" t="s">
        <v>149</v>
      </c>
      <c r="P1376" s="27" t="s">
        <v>187</v>
      </c>
      <c r="Q1376" s="29" t="n">
        <v>1147.16</v>
      </c>
      <c r="R1376" s="27" t="s">
        <v>130</v>
      </c>
      <c r="S1376" s="27" t="s">
        <v>164</v>
      </c>
      <c r="T1376" s="27" t="n">
        <v>4</v>
      </c>
      <c r="U1376" s="27" t="n">
        <f aca="false">YEAR(E1376)</f>
        <v>2024</v>
      </c>
      <c r="V1376" s="27" t="str">
        <f aca="false">TEXT(E1376,"MMM-YYYY")</f>
        <v>Mar-2024</v>
      </c>
      <c r="W1376" s="27" t="n">
        <f aca="false">MONTH(E1376)</f>
        <v>3</v>
      </c>
      <c r="X1376" s="27" t="str">
        <f aca="false">TEXT(WEEKDAY(E1376,2),"0")&amp;" - "&amp;TEXT(E1376,"dddd")</f>
        <v>2 - Tuesday</v>
      </c>
      <c r="Y1376" s="27" t="str">
        <f aca="false">_xlfn.IFS(C1376&lt;18,"Child (0-17)",C1376&lt;40,"Young Adult (18-39)",C1376&lt;60,"Adult (40-59)",TRUE(),"Senior (60+)")</f>
        <v>Adult (40-59)</v>
      </c>
      <c r="Z1376" s="27" t="n">
        <f aca="false">ROUND(G1376-E1376,0)</f>
        <v>0</v>
      </c>
      <c r="AA1376" s="27" t="n">
        <f aca="false">L1376+M1376</f>
        <v>78</v>
      </c>
      <c r="AB1376" s="27" t="n">
        <f aca="false">IFERROR(ROUND(Q1376/AA1376,2),0)</f>
        <v>14.71</v>
      </c>
      <c r="AC1376" s="27" t="str">
        <f aca="false">IF(AND(K1376="Critical",N1376="No"),"URGENT - No Bed","Normal")</f>
        <v>Normal</v>
      </c>
      <c r="AD1376" s="33" t="n">
        <f aca="false">INDEX(Lookup_Tables!$B$3:$B$12,MATCH(H1376,Lookup_Tables!$A$3:$A$12,0))</f>
        <v>3000000</v>
      </c>
      <c r="AE1376" s="27" t="str">
        <f aca="false">INDEX(Lookup_Tables!$C$3:$C$12,MATCH(H1376,Lookup_Tables!$A$3:$A$12,0))</f>
        <v>Dr. Pooja Iyer</v>
      </c>
      <c r="AF1376" s="27" t="str">
        <f aca="false">IFERROR(INDEX(Lookup_Tables!$F$16:$F$45,MATCH(I1376,Lookup_Tables!$E$16:$E$45,0)),"N/A")</f>
        <v>EMP213</v>
      </c>
      <c r="AG1376" s="27" t="n">
        <f aca="false">_xlfn.IFS(R1376="Recovered",4,R1376="Referred",3,R1376="Admitted",2,R1376="Deceased",1,TRUE(),0)</f>
        <v>4</v>
      </c>
      <c r="AH1376" s="27" t="str">
        <f aca="false">IF(T1376&gt;=4,"Satisfied",IF(T1376&gt;=3,"Neutral","Needs Improvement"))</f>
        <v>Satisfied</v>
      </c>
    </row>
    <row r="1377" customFormat="false" ht="15" hidden="false" customHeight="false" outlineLevel="0" collapsed="false">
      <c r="A1377" s="30" t="s">
        <v>1545</v>
      </c>
      <c r="B1377" s="30" t="s">
        <v>507</v>
      </c>
      <c r="C1377" s="30" t="n">
        <v>77</v>
      </c>
      <c r="D1377" s="30" t="s">
        <v>181</v>
      </c>
      <c r="E1377" s="31" t="n">
        <v>45328</v>
      </c>
      <c r="F1377" s="30" t="s">
        <v>1424</v>
      </c>
      <c r="G1377" s="31" t="n">
        <v>45328</v>
      </c>
      <c r="H1377" s="30" t="s">
        <v>217</v>
      </c>
      <c r="I1377" s="30" t="s">
        <v>344</v>
      </c>
      <c r="J1377" s="30" t="s">
        <v>294</v>
      </c>
      <c r="K1377" s="30" t="s">
        <v>138</v>
      </c>
      <c r="L1377" s="30" t="n">
        <v>74</v>
      </c>
      <c r="M1377" s="30" t="n">
        <v>30</v>
      </c>
      <c r="N1377" s="30" t="s">
        <v>127</v>
      </c>
      <c r="O1377" s="30" t="s">
        <v>139</v>
      </c>
      <c r="P1377" s="30" t="s">
        <v>187</v>
      </c>
      <c r="Q1377" s="32" t="n">
        <v>1443.72</v>
      </c>
      <c r="R1377" s="30" t="s">
        <v>130</v>
      </c>
      <c r="S1377" s="30" t="s">
        <v>131</v>
      </c>
      <c r="T1377" s="30" t="n">
        <v>5</v>
      </c>
      <c r="U1377" s="30" t="n">
        <f aca="false">YEAR(E1377)</f>
        <v>2024</v>
      </c>
      <c r="V1377" s="30" t="str">
        <f aca="false">TEXT(E1377,"MMM-YYYY")</f>
        <v>Feb-2024</v>
      </c>
      <c r="W1377" s="30" t="n">
        <f aca="false">MONTH(E1377)</f>
        <v>2</v>
      </c>
      <c r="X1377" s="30" t="str">
        <f aca="false">TEXT(WEEKDAY(E1377,2),"0")&amp;" - "&amp;TEXT(E1377,"dddd")</f>
        <v>2 - Tuesday</v>
      </c>
      <c r="Y1377" s="30" t="str">
        <f aca="false">_xlfn.IFS(C1377&lt;18,"Child (0-17)",C1377&lt;40,"Young Adult (18-39)",C1377&lt;60,"Adult (40-59)",TRUE(),"Senior (60+)")</f>
        <v>Senior (60+)</v>
      </c>
      <c r="Z1377" s="30" t="n">
        <f aca="false">ROUND(G1377-E1377,0)</f>
        <v>0</v>
      </c>
      <c r="AA1377" s="30" t="n">
        <f aca="false">L1377+M1377</f>
        <v>104</v>
      </c>
      <c r="AB1377" s="30" t="n">
        <f aca="false">IFERROR(ROUND(Q1377/AA1377,2),0)</f>
        <v>13.88</v>
      </c>
      <c r="AC1377" s="30" t="str">
        <f aca="false">IF(AND(K1377="Critical",N1377="No"),"URGENT - No Bed","Normal")</f>
        <v>Normal</v>
      </c>
      <c r="AD1377" s="34" t="n">
        <f aca="false">INDEX(Lookup_Tables!$B$3:$B$12,MATCH(H1377,Lookup_Tables!$A$3:$A$12,0))</f>
        <v>4200000</v>
      </c>
      <c r="AE1377" s="30" t="str">
        <f aca="false">INDEX(Lookup_Tables!$C$3:$C$12,MATCH(H1377,Lookup_Tables!$A$3:$A$12,0))</f>
        <v>Dr. Anil Kapoor</v>
      </c>
      <c r="AF1377" s="30" t="str">
        <f aca="false">IFERROR(INDEX(Lookup_Tables!$F$16:$F$45,MATCH(I1377,Lookup_Tables!$E$16:$E$45,0)),"N/A")</f>
        <v>EMP201</v>
      </c>
      <c r="AG1377" s="30" t="n">
        <f aca="false">_xlfn.IFS(R1377="Recovered",4,R1377="Referred",3,R1377="Admitted",2,R1377="Deceased",1,TRUE(),0)</f>
        <v>4</v>
      </c>
      <c r="AH1377" s="30" t="str">
        <f aca="false">IF(T1377&gt;=4,"Satisfied",IF(T1377&gt;=3,"Neutral","Needs Improvement"))</f>
        <v>Satisfied</v>
      </c>
    </row>
    <row r="1378" customFormat="false" ht="15" hidden="false" customHeight="false" outlineLevel="0" collapsed="false">
      <c r="A1378" s="27" t="s">
        <v>2696</v>
      </c>
      <c r="B1378" s="27" t="s">
        <v>2697</v>
      </c>
      <c r="C1378" s="27" t="n">
        <v>32</v>
      </c>
      <c r="D1378" s="27" t="s">
        <v>181</v>
      </c>
      <c r="E1378" s="28" t="n">
        <v>45446</v>
      </c>
      <c r="F1378" s="27" t="s">
        <v>384</v>
      </c>
      <c r="G1378" s="28" t="n">
        <v>45448</v>
      </c>
      <c r="H1378" s="27" t="s">
        <v>183</v>
      </c>
      <c r="I1378" s="27" t="s">
        <v>430</v>
      </c>
      <c r="J1378" s="27" t="s">
        <v>431</v>
      </c>
      <c r="K1378" s="27" t="s">
        <v>156</v>
      </c>
      <c r="L1378" s="27" t="n">
        <v>31</v>
      </c>
      <c r="M1378" s="27" t="n">
        <v>33</v>
      </c>
      <c r="N1378" s="27" t="s">
        <v>127</v>
      </c>
      <c r="O1378" s="27" t="s">
        <v>149</v>
      </c>
      <c r="P1378" s="27" t="s">
        <v>150</v>
      </c>
      <c r="Q1378" s="29" t="n">
        <v>2922.59</v>
      </c>
      <c r="R1378" s="27" t="s">
        <v>130</v>
      </c>
      <c r="S1378" s="27" t="s">
        <v>151</v>
      </c>
      <c r="T1378" s="27" t="n">
        <v>4</v>
      </c>
      <c r="U1378" s="27" t="n">
        <f aca="false">YEAR(E1378)</f>
        <v>2024</v>
      </c>
      <c r="V1378" s="27" t="str">
        <f aca="false">TEXT(E1378,"MMM-YYYY")</f>
        <v>Jun-2024</v>
      </c>
      <c r="W1378" s="27" t="n">
        <f aca="false">MONTH(E1378)</f>
        <v>6</v>
      </c>
      <c r="X1378" s="27" t="str">
        <f aca="false">TEXT(WEEKDAY(E1378,2),"0")&amp;" - "&amp;TEXT(E1378,"dddd")</f>
        <v>1 - Monday</v>
      </c>
      <c r="Y1378" s="27" t="str">
        <f aca="false">_xlfn.IFS(C1378&lt;18,"Child (0-17)",C1378&lt;40,"Young Adult (18-39)",C1378&lt;60,"Adult (40-59)",TRUE(),"Senior (60+)")</f>
        <v>Young Adult (18-39)</v>
      </c>
      <c r="Z1378" s="27" t="n">
        <f aca="false">ROUND(G1378-E1378,0)</f>
        <v>2</v>
      </c>
      <c r="AA1378" s="27" t="n">
        <f aca="false">L1378+M1378</f>
        <v>64</v>
      </c>
      <c r="AB1378" s="27" t="n">
        <f aca="false">IFERROR(ROUND(Q1378/AA1378,2),0)</f>
        <v>45.67</v>
      </c>
      <c r="AC1378" s="27" t="str">
        <f aca="false">IF(AND(K1378="Critical",N1378="No"),"URGENT - No Bed","Normal")</f>
        <v>Normal</v>
      </c>
      <c r="AD1378" s="33" t="n">
        <f aca="false">INDEX(Lookup_Tables!$B$3:$B$12,MATCH(H1378,Lookup_Tables!$A$3:$A$12,0))</f>
        <v>3100000</v>
      </c>
      <c r="AE1378" s="27" t="str">
        <f aca="false">INDEX(Lookup_Tables!$C$3:$C$12,MATCH(H1378,Lookup_Tables!$A$3:$A$12,0))</f>
        <v>Dr. Kavita Rao</v>
      </c>
      <c r="AF1378" s="27" t="str">
        <f aca="false">IFERROR(INDEX(Lookup_Tables!$F$16:$F$45,MATCH(I1378,Lookup_Tables!$E$16:$E$45,0)),"N/A")</f>
        <v>EMP224</v>
      </c>
      <c r="AG1378" s="27" t="n">
        <f aca="false">_xlfn.IFS(R1378="Recovered",4,R1378="Referred",3,R1378="Admitted",2,R1378="Deceased",1,TRUE(),0)</f>
        <v>4</v>
      </c>
      <c r="AH1378" s="27" t="str">
        <f aca="false">IF(T1378&gt;=4,"Satisfied",IF(T1378&gt;=3,"Neutral","Needs Improvement"))</f>
        <v>Satisfied</v>
      </c>
    </row>
    <row r="1379" customFormat="false" ht="15" hidden="false" customHeight="false" outlineLevel="0" collapsed="false">
      <c r="A1379" s="30" t="s">
        <v>767</v>
      </c>
      <c r="B1379" s="30" t="s">
        <v>768</v>
      </c>
      <c r="C1379" s="30" t="n">
        <v>40</v>
      </c>
      <c r="D1379" s="30" t="s">
        <v>181</v>
      </c>
      <c r="E1379" s="31" t="n">
        <v>45319</v>
      </c>
      <c r="F1379" s="30" t="s">
        <v>450</v>
      </c>
      <c r="G1379" s="31" t="n">
        <v>45319</v>
      </c>
      <c r="H1379" s="30" t="s">
        <v>123</v>
      </c>
      <c r="I1379" s="30" t="s">
        <v>304</v>
      </c>
      <c r="J1379" s="30" t="s">
        <v>508</v>
      </c>
      <c r="K1379" s="30" t="s">
        <v>138</v>
      </c>
      <c r="L1379" s="30" t="n">
        <v>88</v>
      </c>
      <c r="M1379" s="30" t="n">
        <v>27</v>
      </c>
      <c r="N1379" s="30" t="s">
        <v>127</v>
      </c>
      <c r="O1379" s="30" t="s">
        <v>171</v>
      </c>
      <c r="P1379" s="30" t="s">
        <v>150</v>
      </c>
      <c r="Q1379" s="32" t="n">
        <v>2400.22</v>
      </c>
      <c r="R1379" s="30" t="s">
        <v>130</v>
      </c>
      <c r="S1379" s="30" t="s">
        <v>178</v>
      </c>
      <c r="T1379" s="30" t="n">
        <v>4</v>
      </c>
      <c r="U1379" s="30" t="n">
        <f aca="false">YEAR(E1379)</f>
        <v>2024</v>
      </c>
      <c r="V1379" s="30" t="str">
        <f aca="false">TEXT(E1379,"MMM-YYYY")</f>
        <v>Jan-2024</v>
      </c>
      <c r="W1379" s="30" t="n">
        <f aca="false">MONTH(E1379)</f>
        <v>1</v>
      </c>
      <c r="X1379" s="30" t="str">
        <f aca="false">TEXT(WEEKDAY(E1379,2),"0")&amp;" - "&amp;TEXT(E1379,"dddd")</f>
        <v>7 - Sunday</v>
      </c>
      <c r="Y1379" s="30" t="str">
        <f aca="false">_xlfn.IFS(C1379&lt;18,"Child (0-17)",C1379&lt;40,"Young Adult (18-39)",C1379&lt;60,"Adult (40-59)",TRUE(),"Senior (60+)")</f>
        <v>Adult (40-59)</v>
      </c>
      <c r="Z1379" s="30" t="n">
        <f aca="false">ROUND(G1379-E1379,0)</f>
        <v>0</v>
      </c>
      <c r="AA1379" s="30" t="n">
        <f aca="false">L1379+M1379</f>
        <v>115</v>
      </c>
      <c r="AB1379" s="30" t="n">
        <f aca="false">IFERROR(ROUND(Q1379/AA1379,2),0)</f>
        <v>20.87</v>
      </c>
      <c r="AC1379" s="30" t="str">
        <f aca="false">IF(AND(K1379="Critical",N1379="No"),"URGENT - No Bed","Normal")</f>
        <v>Normal</v>
      </c>
      <c r="AD1379" s="34" t="n">
        <f aca="false">INDEX(Lookup_Tables!$B$3:$B$12,MATCH(H1379,Lookup_Tables!$A$3:$A$12,0))</f>
        <v>2200000</v>
      </c>
      <c r="AE1379" s="30" t="str">
        <f aca="false">INDEX(Lookup_Tables!$C$3:$C$12,MATCH(H1379,Lookup_Tables!$A$3:$A$12,0))</f>
        <v>Dr. Rohan Das</v>
      </c>
      <c r="AF1379" s="30" t="str">
        <f aca="false">IFERROR(INDEX(Lookup_Tables!$F$16:$F$45,MATCH(I1379,Lookup_Tables!$E$16:$E$45,0)),"N/A")</f>
        <v>EMP204</v>
      </c>
      <c r="AG1379" s="30" t="n">
        <f aca="false">_xlfn.IFS(R1379="Recovered",4,R1379="Referred",3,R1379="Admitted",2,R1379="Deceased",1,TRUE(),0)</f>
        <v>4</v>
      </c>
      <c r="AH1379" s="30" t="str">
        <f aca="false">IF(T1379&gt;=4,"Satisfied",IF(T1379&gt;=3,"Neutral","Needs Improvement"))</f>
        <v>Satisfied</v>
      </c>
    </row>
    <row r="1380" customFormat="false" ht="15" hidden="false" customHeight="false" outlineLevel="0" collapsed="false">
      <c r="A1380" s="27" t="s">
        <v>1522</v>
      </c>
      <c r="B1380" s="27" t="s">
        <v>1523</v>
      </c>
      <c r="C1380" s="27" t="n">
        <v>45</v>
      </c>
      <c r="D1380" s="27" t="s">
        <v>181</v>
      </c>
      <c r="E1380" s="28" t="n">
        <v>45355</v>
      </c>
      <c r="F1380" s="27" t="s">
        <v>1524</v>
      </c>
      <c r="G1380" s="28" t="n">
        <v>45361</v>
      </c>
      <c r="H1380" s="27" t="s">
        <v>183</v>
      </c>
      <c r="I1380" s="27" t="s">
        <v>212</v>
      </c>
      <c r="J1380" s="27" t="s">
        <v>185</v>
      </c>
      <c r="K1380" s="27" t="s">
        <v>126</v>
      </c>
      <c r="L1380" s="27" t="n">
        <v>21</v>
      </c>
      <c r="M1380" s="27" t="n">
        <v>125</v>
      </c>
      <c r="N1380" s="27" t="s">
        <v>186</v>
      </c>
      <c r="O1380" s="27" t="s">
        <v>139</v>
      </c>
      <c r="P1380" s="27" t="s">
        <v>187</v>
      </c>
      <c r="Q1380" s="29" t="n">
        <v>8123.51</v>
      </c>
      <c r="R1380" s="27" t="s">
        <v>130</v>
      </c>
      <c r="S1380" s="27" t="s">
        <v>192</v>
      </c>
      <c r="T1380" s="27" t="n">
        <v>3</v>
      </c>
      <c r="U1380" s="27" t="n">
        <f aca="false">YEAR(E1380)</f>
        <v>2024</v>
      </c>
      <c r="V1380" s="27" t="str">
        <f aca="false">TEXT(E1380,"MMM-YYYY")</f>
        <v>Mar-2024</v>
      </c>
      <c r="W1380" s="27" t="n">
        <f aca="false">MONTH(E1380)</f>
        <v>3</v>
      </c>
      <c r="X1380" s="27" t="str">
        <f aca="false">TEXT(WEEKDAY(E1380,2),"0")&amp;" - "&amp;TEXT(E1380,"dddd")</f>
        <v>1 - Monday</v>
      </c>
      <c r="Y1380" s="27" t="str">
        <f aca="false">_xlfn.IFS(C1380&lt;18,"Child (0-17)",C1380&lt;40,"Young Adult (18-39)",C1380&lt;60,"Adult (40-59)",TRUE(),"Senior (60+)")</f>
        <v>Adult (40-59)</v>
      </c>
      <c r="Z1380" s="27" t="n">
        <f aca="false">ROUND(G1380-E1380,0)</f>
        <v>6</v>
      </c>
      <c r="AA1380" s="27" t="n">
        <f aca="false">L1380+M1380</f>
        <v>146</v>
      </c>
      <c r="AB1380" s="27" t="n">
        <f aca="false">IFERROR(ROUND(Q1380/AA1380,2),0)</f>
        <v>55.64</v>
      </c>
      <c r="AC1380" s="27" t="str">
        <f aca="false">IF(AND(K1380="Critical",N1380="No"),"URGENT - No Bed","Normal")</f>
        <v>Normal</v>
      </c>
      <c r="AD1380" s="33" t="n">
        <f aca="false">INDEX(Lookup_Tables!$B$3:$B$12,MATCH(H1380,Lookup_Tables!$A$3:$A$12,0))</f>
        <v>3100000</v>
      </c>
      <c r="AE1380" s="27" t="str">
        <f aca="false">INDEX(Lookup_Tables!$C$3:$C$12,MATCH(H1380,Lookup_Tables!$A$3:$A$12,0))</f>
        <v>Dr. Kavita Rao</v>
      </c>
      <c r="AF1380" s="27" t="str">
        <f aca="false">IFERROR(INDEX(Lookup_Tables!$F$16:$F$45,MATCH(I1380,Lookup_Tables!$E$16:$E$45,0)),"N/A")</f>
        <v>EMP225</v>
      </c>
      <c r="AG1380" s="27" t="n">
        <f aca="false">_xlfn.IFS(R1380="Recovered",4,R1380="Referred",3,R1380="Admitted",2,R1380="Deceased",1,TRUE(),0)</f>
        <v>4</v>
      </c>
      <c r="AH1380" s="27" t="str">
        <f aca="false">IF(T1380&gt;=4,"Satisfied",IF(T1380&gt;=3,"Neutral","Needs Improvement"))</f>
        <v>Neutral</v>
      </c>
    </row>
    <row r="1381" customFormat="false" ht="15" hidden="false" customHeight="false" outlineLevel="0" collapsed="false">
      <c r="A1381" s="30" t="s">
        <v>735</v>
      </c>
      <c r="B1381" s="30" t="s">
        <v>736</v>
      </c>
      <c r="C1381" s="30" t="n">
        <v>19</v>
      </c>
      <c r="D1381" s="30" t="s">
        <v>121</v>
      </c>
      <c r="E1381" s="31" t="n">
        <v>45534</v>
      </c>
      <c r="F1381" s="30" t="s">
        <v>710</v>
      </c>
      <c r="G1381" s="31" t="n">
        <v>45534</v>
      </c>
      <c r="H1381" s="30" t="s">
        <v>168</v>
      </c>
      <c r="I1381" s="30" t="s">
        <v>169</v>
      </c>
      <c r="J1381" s="30" t="s">
        <v>191</v>
      </c>
      <c r="K1381" s="30" t="s">
        <v>138</v>
      </c>
      <c r="L1381" s="30" t="n">
        <v>43</v>
      </c>
      <c r="M1381" s="30" t="n">
        <v>20</v>
      </c>
      <c r="N1381" s="30" t="s">
        <v>186</v>
      </c>
      <c r="O1381" s="30" t="s">
        <v>139</v>
      </c>
      <c r="P1381" s="30" t="s">
        <v>129</v>
      </c>
      <c r="Q1381" s="32" t="n">
        <v>1083.79</v>
      </c>
      <c r="R1381" s="30" t="s">
        <v>130</v>
      </c>
      <c r="S1381" s="30" t="s">
        <v>192</v>
      </c>
      <c r="T1381" s="30" t="n">
        <v>5</v>
      </c>
      <c r="U1381" s="30" t="n">
        <f aca="false">YEAR(E1381)</f>
        <v>2024</v>
      </c>
      <c r="V1381" s="30" t="str">
        <f aca="false">TEXT(E1381,"MMM-YYYY")</f>
        <v>Aug-2024</v>
      </c>
      <c r="W1381" s="30" t="n">
        <f aca="false">MONTH(E1381)</f>
        <v>8</v>
      </c>
      <c r="X1381" s="30" t="str">
        <f aca="false">TEXT(WEEKDAY(E1381,2),"0")&amp;" - "&amp;TEXT(E1381,"dddd")</f>
        <v>5 - Friday</v>
      </c>
      <c r="Y1381" s="30" t="str">
        <f aca="false">_xlfn.IFS(C1381&lt;18,"Child (0-17)",C1381&lt;40,"Young Adult (18-39)",C1381&lt;60,"Adult (40-59)",TRUE(),"Senior (60+)")</f>
        <v>Young Adult (18-39)</v>
      </c>
      <c r="Z1381" s="30" t="n">
        <f aca="false">ROUND(G1381-E1381,0)</f>
        <v>0</v>
      </c>
      <c r="AA1381" s="30" t="n">
        <f aca="false">L1381+M1381</f>
        <v>63</v>
      </c>
      <c r="AB1381" s="30" t="n">
        <f aca="false">IFERROR(ROUND(Q1381/AA1381,2),0)</f>
        <v>17.2</v>
      </c>
      <c r="AC1381" s="30" t="str">
        <f aca="false">IF(AND(K1381="Critical",N1381="No"),"URGENT - No Bed","Normal")</f>
        <v>Normal</v>
      </c>
      <c r="AD1381" s="34" t="n">
        <f aca="false">INDEX(Lookup_Tables!$B$3:$B$12,MATCH(H1381,Lookup_Tables!$A$3:$A$12,0))</f>
        <v>4400000</v>
      </c>
      <c r="AE1381" s="30" t="str">
        <f aca="false">INDEX(Lookup_Tables!$C$3:$C$12,MATCH(H1381,Lookup_Tables!$A$3:$A$12,0))</f>
        <v>Dr. Neha Chopra</v>
      </c>
      <c r="AF1381" s="30" t="str">
        <f aca="false">IFERROR(INDEX(Lookup_Tables!$F$16:$F$45,MATCH(I1381,Lookup_Tables!$E$16:$E$45,0)),"N/A")</f>
        <v>EMP220</v>
      </c>
      <c r="AG1381" s="30" t="n">
        <f aca="false">_xlfn.IFS(R1381="Recovered",4,R1381="Referred",3,R1381="Admitted",2,R1381="Deceased",1,TRUE(),0)</f>
        <v>4</v>
      </c>
      <c r="AH1381" s="30" t="str">
        <f aca="false">IF(T1381&gt;=4,"Satisfied",IF(T1381&gt;=3,"Neutral","Needs Improvement"))</f>
        <v>Satisfied</v>
      </c>
    </row>
    <row r="1382" customFormat="false" ht="15" hidden="false" customHeight="false" outlineLevel="0" collapsed="false">
      <c r="A1382" s="27" t="s">
        <v>4340</v>
      </c>
      <c r="B1382" s="27" t="s">
        <v>1307</v>
      </c>
      <c r="C1382" s="27" t="n">
        <v>54</v>
      </c>
      <c r="D1382" s="27" t="s">
        <v>121</v>
      </c>
      <c r="E1382" s="28" t="n">
        <v>45537</v>
      </c>
      <c r="F1382" s="27" t="s">
        <v>523</v>
      </c>
      <c r="G1382" s="28" t="n">
        <v>45538</v>
      </c>
      <c r="H1382" s="27" t="s">
        <v>161</v>
      </c>
      <c r="I1382" s="27" t="s">
        <v>320</v>
      </c>
      <c r="J1382" s="27" t="s">
        <v>163</v>
      </c>
      <c r="K1382" s="27" t="s">
        <v>138</v>
      </c>
      <c r="L1382" s="27" t="n">
        <v>25</v>
      </c>
      <c r="M1382" s="27" t="n">
        <v>20</v>
      </c>
      <c r="N1382" s="27" t="s">
        <v>127</v>
      </c>
      <c r="O1382" s="27" t="s">
        <v>149</v>
      </c>
      <c r="P1382" s="27" t="s">
        <v>150</v>
      </c>
      <c r="Q1382" s="29" t="n">
        <v>1080.15</v>
      </c>
      <c r="R1382" s="27" t="s">
        <v>130</v>
      </c>
      <c r="S1382" s="27" t="s">
        <v>141</v>
      </c>
      <c r="T1382" s="27" t="n">
        <v>3</v>
      </c>
      <c r="U1382" s="27" t="n">
        <f aca="false">YEAR(E1382)</f>
        <v>2024</v>
      </c>
      <c r="V1382" s="27" t="str">
        <f aca="false">TEXT(E1382,"MMM-YYYY")</f>
        <v>Sep-2024</v>
      </c>
      <c r="W1382" s="27" t="n">
        <f aca="false">MONTH(E1382)</f>
        <v>9</v>
      </c>
      <c r="X1382" s="27" t="str">
        <f aca="false">TEXT(WEEKDAY(E1382,2),"0")&amp;" - "&amp;TEXT(E1382,"dddd")</f>
        <v>1 - Monday</v>
      </c>
      <c r="Y1382" s="27" t="str">
        <f aca="false">_xlfn.IFS(C1382&lt;18,"Child (0-17)",C1382&lt;40,"Young Adult (18-39)",C1382&lt;60,"Adult (40-59)",TRUE(),"Senior (60+)")</f>
        <v>Adult (40-59)</v>
      </c>
      <c r="Z1382" s="27" t="n">
        <f aca="false">ROUND(G1382-E1382,0)</f>
        <v>1</v>
      </c>
      <c r="AA1382" s="27" t="n">
        <f aca="false">L1382+M1382</f>
        <v>45</v>
      </c>
      <c r="AB1382" s="27" t="n">
        <f aca="false">IFERROR(ROUND(Q1382/AA1382,2),0)</f>
        <v>24</v>
      </c>
      <c r="AC1382" s="27" t="str">
        <f aca="false">IF(AND(K1382="Critical",N1382="No"),"URGENT - No Bed","Normal")</f>
        <v>Normal</v>
      </c>
      <c r="AD1382" s="33" t="n">
        <f aca="false">INDEX(Lookup_Tables!$B$3:$B$12,MATCH(H1382,Lookup_Tables!$A$3:$A$12,0))</f>
        <v>3600000</v>
      </c>
      <c r="AE1382" s="27" t="str">
        <f aca="false">INDEX(Lookup_Tables!$C$3:$C$12,MATCH(H1382,Lookup_Tables!$A$3:$A$12,0))</f>
        <v>Dr. Sameer Joshi</v>
      </c>
      <c r="AF1382" s="27" t="str">
        <f aca="false">IFERROR(INDEX(Lookup_Tables!$F$16:$F$45,MATCH(I1382,Lookup_Tables!$E$16:$E$45,0)),"N/A")</f>
        <v>EMP223</v>
      </c>
      <c r="AG1382" s="27" t="n">
        <f aca="false">_xlfn.IFS(R1382="Recovered",4,R1382="Referred",3,R1382="Admitted",2,R1382="Deceased",1,TRUE(),0)</f>
        <v>4</v>
      </c>
      <c r="AH1382" s="27" t="str">
        <f aca="false">IF(T1382&gt;=4,"Satisfied",IF(T1382&gt;=3,"Neutral","Needs Improvement"))</f>
        <v>Neutral</v>
      </c>
    </row>
    <row r="1383" customFormat="false" ht="15" hidden="false" customHeight="false" outlineLevel="0" collapsed="false">
      <c r="A1383" s="30" t="s">
        <v>2332</v>
      </c>
      <c r="B1383" s="30" t="s">
        <v>3590</v>
      </c>
      <c r="C1383" s="30" t="n">
        <v>59</v>
      </c>
      <c r="D1383" s="30" t="s">
        <v>121</v>
      </c>
      <c r="E1383" s="31" t="n">
        <v>45595</v>
      </c>
      <c r="F1383" s="30" t="s">
        <v>154</v>
      </c>
      <c r="G1383" s="31" t="n">
        <v>45596</v>
      </c>
      <c r="H1383" s="30" t="s">
        <v>206</v>
      </c>
      <c r="I1383" s="30" t="s">
        <v>207</v>
      </c>
      <c r="J1383" s="30" t="s">
        <v>593</v>
      </c>
      <c r="K1383" s="30" t="s">
        <v>138</v>
      </c>
      <c r="L1383" s="30" t="n">
        <v>40</v>
      </c>
      <c r="M1383" s="30" t="n">
        <v>22</v>
      </c>
      <c r="N1383" s="30" t="s">
        <v>127</v>
      </c>
      <c r="O1383" s="30" t="s">
        <v>149</v>
      </c>
      <c r="P1383" s="30" t="s">
        <v>140</v>
      </c>
      <c r="Q1383" s="32" t="n">
        <v>723.47</v>
      </c>
      <c r="R1383" s="30" t="s">
        <v>130</v>
      </c>
      <c r="S1383" s="30" t="s">
        <v>192</v>
      </c>
      <c r="T1383" s="30" t="n">
        <v>3</v>
      </c>
      <c r="U1383" s="30" t="n">
        <f aca="false">YEAR(E1383)</f>
        <v>2024</v>
      </c>
      <c r="V1383" s="30" t="str">
        <f aca="false">TEXT(E1383,"MMM-YYYY")</f>
        <v>Oct-2024</v>
      </c>
      <c r="W1383" s="30" t="n">
        <f aca="false">MONTH(E1383)</f>
        <v>10</v>
      </c>
      <c r="X1383" s="30" t="str">
        <f aca="false">TEXT(WEEKDAY(E1383,2),"0")&amp;" - "&amp;TEXT(E1383,"dddd")</f>
        <v>3 - Wednesday</v>
      </c>
      <c r="Y1383" s="30" t="str">
        <f aca="false">_xlfn.IFS(C1383&lt;18,"Child (0-17)",C1383&lt;40,"Young Adult (18-39)",C1383&lt;60,"Adult (40-59)",TRUE(),"Senior (60+)")</f>
        <v>Adult (40-59)</v>
      </c>
      <c r="Z1383" s="30" t="n">
        <f aca="false">ROUND(G1383-E1383,0)</f>
        <v>1</v>
      </c>
      <c r="AA1383" s="30" t="n">
        <f aca="false">L1383+M1383</f>
        <v>62</v>
      </c>
      <c r="AB1383" s="30" t="n">
        <f aca="false">IFERROR(ROUND(Q1383/AA1383,2),0)</f>
        <v>11.67</v>
      </c>
      <c r="AC1383" s="30" t="str">
        <f aca="false">IF(AND(K1383="Critical",N1383="No"),"URGENT - No Bed","Normal")</f>
        <v>Normal</v>
      </c>
      <c r="AD1383" s="34" t="n">
        <f aca="false">INDEX(Lookup_Tables!$B$3:$B$12,MATCH(H1383,Lookup_Tables!$A$3:$A$12,0))</f>
        <v>2800000</v>
      </c>
      <c r="AE1383" s="30" t="str">
        <f aca="false">INDEX(Lookup_Tables!$C$3:$C$12,MATCH(H1383,Lookup_Tables!$A$3:$A$12,0))</f>
        <v>Dr. Suresh Nair</v>
      </c>
      <c r="AF1383" s="30" t="str">
        <f aca="false">IFERROR(INDEX(Lookup_Tables!$F$16:$F$45,MATCH(I1383,Lookup_Tables!$E$16:$E$45,0)),"N/A")</f>
        <v>EMP209</v>
      </c>
      <c r="AG1383" s="30" t="n">
        <f aca="false">_xlfn.IFS(R1383="Recovered",4,R1383="Referred",3,R1383="Admitted",2,R1383="Deceased",1,TRUE(),0)</f>
        <v>4</v>
      </c>
      <c r="AH1383" s="30" t="str">
        <f aca="false">IF(T1383&gt;=4,"Satisfied",IF(T1383&gt;=3,"Neutral","Needs Improvement"))</f>
        <v>Neutral</v>
      </c>
    </row>
    <row r="1384" customFormat="false" ht="15" hidden="false" customHeight="false" outlineLevel="0" collapsed="false">
      <c r="A1384" s="27" t="s">
        <v>4722</v>
      </c>
      <c r="B1384" s="27" t="s">
        <v>4723</v>
      </c>
      <c r="C1384" s="27" t="n">
        <v>47</v>
      </c>
      <c r="D1384" s="27" t="s">
        <v>181</v>
      </c>
      <c r="E1384" s="28" t="n">
        <v>45644</v>
      </c>
      <c r="F1384" s="27" t="s">
        <v>845</v>
      </c>
      <c r="G1384" s="28" t="n">
        <v>45645</v>
      </c>
      <c r="H1384" s="27" t="s">
        <v>242</v>
      </c>
      <c r="I1384" s="27" t="s">
        <v>466</v>
      </c>
      <c r="J1384" s="27" t="s">
        <v>422</v>
      </c>
      <c r="K1384" s="27" t="s">
        <v>156</v>
      </c>
      <c r="L1384" s="27" t="n">
        <v>32</v>
      </c>
      <c r="M1384" s="27" t="n">
        <v>48</v>
      </c>
      <c r="N1384" s="27" t="s">
        <v>186</v>
      </c>
      <c r="O1384" s="27" t="s">
        <v>149</v>
      </c>
      <c r="P1384" s="27" t="s">
        <v>129</v>
      </c>
      <c r="Q1384" s="29" t="n">
        <v>4039.69</v>
      </c>
      <c r="R1384" s="27" t="s">
        <v>130</v>
      </c>
      <c r="S1384" s="27" t="s">
        <v>157</v>
      </c>
      <c r="T1384" s="27" t="n">
        <v>5</v>
      </c>
      <c r="U1384" s="27" t="n">
        <f aca="false">YEAR(E1384)</f>
        <v>2024</v>
      </c>
      <c r="V1384" s="27" t="str">
        <f aca="false">TEXT(E1384,"MMM-YYYY")</f>
        <v>Dec-2024</v>
      </c>
      <c r="W1384" s="27" t="n">
        <f aca="false">MONTH(E1384)</f>
        <v>12</v>
      </c>
      <c r="X1384" s="27" t="str">
        <f aca="false">TEXT(WEEKDAY(E1384,2),"0")&amp;" - "&amp;TEXT(E1384,"dddd")</f>
        <v>3 - Wednesday</v>
      </c>
      <c r="Y1384" s="27" t="str">
        <f aca="false">_xlfn.IFS(C1384&lt;18,"Child (0-17)",C1384&lt;40,"Young Adult (18-39)",C1384&lt;60,"Adult (40-59)",TRUE(),"Senior (60+)")</f>
        <v>Adult (40-59)</v>
      </c>
      <c r="Z1384" s="27" t="n">
        <f aca="false">ROUND(G1384-E1384,0)</f>
        <v>1</v>
      </c>
      <c r="AA1384" s="27" t="n">
        <f aca="false">L1384+M1384</f>
        <v>80</v>
      </c>
      <c r="AB1384" s="27" t="n">
        <f aca="false">IFERROR(ROUND(Q1384/AA1384,2),0)</f>
        <v>50.5</v>
      </c>
      <c r="AC1384" s="27" t="str">
        <f aca="false">IF(AND(K1384="Critical",N1384="No"),"URGENT - No Bed","Normal")</f>
        <v>Normal</v>
      </c>
      <c r="AD1384" s="33" t="n">
        <f aca="false">INDEX(Lookup_Tables!$B$3:$B$12,MATCH(H1384,Lookup_Tables!$A$3:$A$12,0))</f>
        <v>3000000</v>
      </c>
      <c r="AE1384" s="27" t="str">
        <f aca="false">INDEX(Lookup_Tables!$C$3:$C$12,MATCH(H1384,Lookup_Tables!$A$3:$A$12,0))</f>
        <v>Dr. Pooja Iyer</v>
      </c>
      <c r="AF1384" s="27" t="str">
        <f aca="false">IFERROR(INDEX(Lookup_Tables!$F$16:$F$45,MATCH(I1384,Lookup_Tables!$E$16:$E$45,0)),"N/A")</f>
        <v>EMP212</v>
      </c>
      <c r="AG1384" s="27" t="n">
        <f aca="false">_xlfn.IFS(R1384="Recovered",4,R1384="Referred",3,R1384="Admitted",2,R1384="Deceased",1,TRUE(),0)</f>
        <v>4</v>
      </c>
      <c r="AH1384" s="27" t="str">
        <f aca="false">IF(T1384&gt;=4,"Satisfied",IF(T1384&gt;=3,"Neutral","Needs Improvement"))</f>
        <v>Satisfied</v>
      </c>
    </row>
    <row r="1385" customFormat="false" ht="15" hidden="false" customHeight="false" outlineLevel="0" collapsed="false">
      <c r="A1385" s="30" t="s">
        <v>672</v>
      </c>
      <c r="B1385" s="30" t="s">
        <v>673</v>
      </c>
      <c r="C1385" s="30" t="n">
        <v>41</v>
      </c>
      <c r="D1385" s="30" t="s">
        <v>121</v>
      </c>
      <c r="E1385" s="31" t="n">
        <v>45636</v>
      </c>
      <c r="F1385" s="30" t="s">
        <v>674</v>
      </c>
      <c r="G1385" s="31" t="n">
        <v>45639</v>
      </c>
      <c r="H1385" s="30" t="s">
        <v>135</v>
      </c>
      <c r="I1385" s="30" t="s">
        <v>251</v>
      </c>
      <c r="J1385" s="30" t="s">
        <v>201</v>
      </c>
      <c r="K1385" s="30" t="s">
        <v>126</v>
      </c>
      <c r="L1385" s="30" t="n">
        <v>13</v>
      </c>
      <c r="M1385" s="30" t="n">
        <v>94</v>
      </c>
      <c r="N1385" s="30" t="s">
        <v>186</v>
      </c>
      <c r="O1385" s="30" t="s">
        <v>149</v>
      </c>
      <c r="P1385" s="30" t="s">
        <v>150</v>
      </c>
      <c r="Q1385" s="32" t="n">
        <v>7782.84</v>
      </c>
      <c r="R1385" s="30" t="s">
        <v>172</v>
      </c>
      <c r="S1385" s="30" t="s">
        <v>197</v>
      </c>
      <c r="T1385" s="30" t="n">
        <v>3</v>
      </c>
      <c r="U1385" s="30" t="n">
        <f aca="false">YEAR(E1385)</f>
        <v>2024</v>
      </c>
      <c r="V1385" s="30" t="str">
        <f aca="false">TEXT(E1385,"MMM-YYYY")</f>
        <v>Dec-2024</v>
      </c>
      <c r="W1385" s="30" t="n">
        <f aca="false">MONTH(E1385)</f>
        <v>12</v>
      </c>
      <c r="X1385" s="30" t="str">
        <f aca="false">TEXT(WEEKDAY(E1385,2),"0")&amp;" - "&amp;TEXT(E1385,"dddd")</f>
        <v>2 - Tuesday</v>
      </c>
      <c r="Y1385" s="30" t="str">
        <f aca="false">_xlfn.IFS(C1385&lt;18,"Child (0-17)",C1385&lt;40,"Young Adult (18-39)",C1385&lt;60,"Adult (40-59)",TRUE(),"Senior (60+)")</f>
        <v>Adult (40-59)</v>
      </c>
      <c r="Z1385" s="30" t="n">
        <f aca="false">ROUND(G1385-E1385,0)</f>
        <v>3</v>
      </c>
      <c r="AA1385" s="30" t="n">
        <f aca="false">L1385+M1385</f>
        <v>107</v>
      </c>
      <c r="AB1385" s="30" t="n">
        <f aca="false">IFERROR(ROUND(Q1385/AA1385,2),0)</f>
        <v>72.74</v>
      </c>
      <c r="AC1385" s="30" t="str">
        <f aca="false">IF(AND(K1385="Critical",N1385="No"),"URGENT - No Bed","Normal")</f>
        <v>Normal</v>
      </c>
      <c r="AD1385" s="34" t="n">
        <f aca="false">INDEX(Lookup_Tables!$B$3:$B$12,MATCH(H1385,Lookup_Tables!$A$3:$A$12,0))</f>
        <v>4600000</v>
      </c>
      <c r="AE1385" s="30" t="str">
        <f aca="false">INDEX(Lookup_Tables!$C$3:$C$12,MATCH(H1385,Lookup_Tables!$A$3:$A$12,0))</f>
        <v>Dr. Farhan Khan</v>
      </c>
      <c r="AF1385" s="30" t="str">
        <f aca="false">IFERROR(INDEX(Lookup_Tables!$F$16:$F$45,MATCH(I1385,Lookup_Tables!$E$16:$E$45,0)),"N/A")</f>
        <v>EMP207</v>
      </c>
      <c r="AG1385" s="30" t="n">
        <f aca="false">_xlfn.IFS(R1385="Recovered",4,R1385="Referred",3,R1385="Admitted",2,R1385="Deceased",1,TRUE(),0)</f>
        <v>2</v>
      </c>
      <c r="AH1385" s="30" t="str">
        <f aca="false">IF(T1385&gt;=4,"Satisfied",IF(T1385&gt;=3,"Neutral","Needs Improvement"))</f>
        <v>Neutral</v>
      </c>
    </row>
    <row r="1386" customFormat="false" ht="15" hidden="false" customHeight="false" outlineLevel="0" collapsed="false">
      <c r="A1386" s="27" t="s">
        <v>2529</v>
      </c>
      <c r="B1386" s="27" t="s">
        <v>2530</v>
      </c>
      <c r="C1386" s="27" t="n">
        <v>31</v>
      </c>
      <c r="D1386" s="27" t="s">
        <v>121</v>
      </c>
      <c r="E1386" s="28" t="n">
        <v>45405</v>
      </c>
      <c r="F1386" s="27" t="s">
        <v>2531</v>
      </c>
      <c r="G1386" s="28" t="n">
        <v>45409</v>
      </c>
      <c r="H1386" s="27" t="s">
        <v>217</v>
      </c>
      <c r="I1386" s="27" t="s">
        <v>392</v>
      </c>
      <c r="J1386" s="27" t="s">
        <v>283</v>
      </c>
      <c r="K1386" s="27" t="s">
        <v>126</v>
      </c>
      <c r="L1386" s="27" t="n">
        <v>18</v>
      </c>
      <c r="M1386" s="27" t="n">
        <v>131</v>
      </c>
      <c r="N1386" s="27" t="s">
        <v>186</v>
      </c>
      <c r="O1386" s="27" t="s">
        <v>171</v>
      </c>
      <c r="P1386" s="27" t="s">
        <v>129</v>
      </c>
      <c r="Q1386" s="29" t="n">
        <v>9450.79</v>
      </c>
      <c r="R1386" s="27" t="s">
        <v>172</v>
      </c>
      <c r="S1386" s="27" t="s">
        <v>192</v>
      </c>
      <c r="T1386" s="27" t="n">
        <v>3</v>
      </c>
      <c r="U1386" s="27" t="n">
        <f aca="false">YEAR(E1386)</f>
        <v>2024</v>
      </c>
      <c r="V1386" s="27" t="str">
        <f aca="false">TEXT(E1386,"MMM-YYYY")</f>
        <v>Apr-2024</v>
      </c>
      <c r="W1386" s="27" t="n">
        <f aca="false">MONTH(E1386)</f>
        <v>4</v>
      </c>
      <c r="X1386" s="27" t="str">
        <f aca="false">TEXT(WEEKDAY(E1386,2),"0")&amp;" - "&amp;TEXT(E1386,"dddd")</f>
        <v>2 - Tuesday</v>
      </c>
      <c r="Y1386" s="27" t="str">
        <f aca="false">_xlfn.IFS(C1386&lt;18,"Child (0-17)",C1386&lt;40,"Young Adult (18-39)",C1386&lt;60,"Adult (40-59)",TRUE(),"Senior (60+)")</f>
        <v>Young Adult (18-39)</v>
      </c>
      <c r="Z1386" s="27" t="n">
        <f aca="false">ROUND(G1386-E1386,0)</f>
        <v>4</v>
      </c>
      <c r="AA1386" s="27" t="n">
        <f aca="false">L1386+M1386</f>
        <v>149</v>
      </c>
      <c r="AB1386" s="27" t="n">
        <f aca="false">IFERROR(ROUND(Q1386/AA1386,2),0)</f>
        <v>63.43</v>
      </c>
      <c r="AC1386" s="27" t="str">
        <f aca="false">IF(AND(K1386="Critical",N1386="No"),"URGENT - No Bed","Normal")</f>
        <v>Normal</v>
      </c>
      <c r="AD1386" s="33" t="n">
        <f aca="false">INDEX(Lookup_Tables!$B$3:$B$12,MATCH(H1386,Lookup_Tables!$A$3:$A$12,0))</f>
        <v>4200000</v>
      </c>
      <c r="AE1386" s="27" t="str">
        <f aca="false">INDEX(Lookup_Tables!$C$3:$C$12,MATCH(H1386,Lookup_Tables!$A$3:$A$12,0))</f>
        <v>Dr. Anil Kapoor</v>
      </c>
      <c r="AF1386" s="27" t="str">
        <f aca="false">IFERROR(INDEX(Lookup_Tables!$F$16:$F$45,MATCH(I1386,Lookup_Tables!$E$16:$E$45,0)),"N/A")</f>
        <v>EMP202</v>
      </c>
      <c r="AG1386" s="27" t="n">
        <f aca="false">_xlfn.IFS(R1386="Recovered",4,R1386="Referred",3,R1386="Admitted",2,R1386="Deceased",1,TRUE(),0)</f>
        <v>2</v>
      </c>
      <c r="AH1386" s="27" t="str">
        <f aca="false">IF(T1386&gt;=4,"Satisfied",IF(T1386&gt;=3,"Neutral","Needs Improvement"))</f>
        <v>Neutral</v>
      </c>
    </row>
    <row r="1387" customFormat="false" ht="15" hidden="false" customHeight="false" outlineLevel="0" collapsed="false">
      <c r="A1387" s="30" t="s">
        <v>4219</v>
      </c>
      <c r="B1387" s="30" t="s">
        <v>909</v>
      </c>
      <c r="C1387" s="30" t="n">
        <v>37</v>
      </c>
      <c r="D1387" s="30" t="s">
        <v>181</v>
      </c>
      <c r="E1387" s="31" t="n">
        <v>45531</v>
      </c>
      <c r="F1387" s="30" t="s">
        <v>567</v>
      </c>
      <c r="G1387" s="31" t="n">
        <v>45531</v>
      </c>
      <c r="H1387" s="30" t="s">
        <v>236</v>
      </c>
      <c r="I1387" s="30" t="s">
        <v>323</v>
      </c>
      <c r="J1387" s="30" t="s">
        <v>287</v>
      </c>
      <c r="K1387" s="30" t="s">
        <v>156</v>
      </c>
      <c r="L1387" s="30" t="n">
        <v>74</v>
      </c>
      <c r="M1387" s="30" t="n">
        <v>49</v>
      </c>
      <c r="N1387" s="30" t="s">
        <v>127</v>
      </c>
      <c r="O1387" s="30" t="s">
        <v>128</v>
      </c>
      <c r="P1387" s="30" t="s">
        <v>129</v>
      </c>
      <c r="Q1387" s="32" t="n">
        <v>2741.9</v>
      </c>
      <c r="R1387" s="30" t="s">
        <v>130</v>
      </c>
      <c r="S1387" s="30" t="s">
        <v>131</v>
      </c>
      <c r="T1387" s="30" t="n">
        <v>3</v>
      </c>
      <c r="U1387" s="30" t="n">
        <f aca="false">YEAR(E1387)</f>
        <v>2024</v>
      </c>
      <c r="V1387" s="30" t="str">
        <f aca="false">TEXT(E1387,"MMM-YYYY")</f>
        <v>Aug-2024</v>
      </c>
      <c r="W1387" s="30" t="n">
        <f aca="false">MONTH(E1387)</f>
        <v>8</v>
      </c>
      <c r="X1387" s="30" t="str">
        <f aca="false">TEXT(WEEKDAY(E1387,2),"0")&amp;" - "&amp;TEXT(E1387,"dddd")</f>
        <v>2 - Tuesday</v>
      </c>
      <c r="Y1387" s="30" t="str">
        <f aca="false">_xlfn.IFS(C1387&lt;18,"Child (0-17)",C1387&lt;40,"Young Adult (18-39)",C1387&lt;60,"Adult (40-59)",TRUE(),"Senior (60+)")</f>
        <v>Young Adult (18-39)</v>
      </c>
      <c r="Z1387" s="30" t="n">
        <f aca="false">ROUND(G1387-E1387,0)</f>
        <v>0</v>
      </c>
      <c r="AA1387" s="30" t="n">
        <f aca="false">L1387+M1387</f>
        <v>123</v>
      </c>
      <c r="AB1387" s="30" t="n">
        <f aca="false">IFERROR(ROUND(Q1387/AA1387,2),0)</f>
        <v>22.29</v>
      </c>
      <c r="AC1387" s="30" t="str">
        <f aca="false">IF(AND(K1387="Critical",N1387="No"),"URGENT - No Bed","Normal")</f>
        <v>Normal</v>
      </c>
      <c r="AD1387" s="34" t="n">
        <f aca="false">INDEX(Lookup_Tables!$B$3:$B$12,MATCH(H1387,Lookup_Tables!$A$3:$A$12,0))</f>
        <v>3900000</v>
      </c>
      <c r="AE1387" s="30" t="str">
        <f aca="false">INDEX(Lookup_Tables!$C$3:$C$12,MATCH(H1387,Lookup_Tables!$A$3:$A$12,0))</f>
        <v>Dr. Rina Mehta</v>
      </c>
      <c r="AF1387" s="30" t="str">
        <f aca="false">IFERROR(INDEX(Lookup_Tables!$F$16:$F$45,MATCH(I1387,Lookup_Tables!$E$16:$E$45,0)),"N/A")</f>
        <v>EMP216</v>
      </c>
      <c r="AG1387" s="30" t="n">
        <f aca="false">_xlfn.IFS(R1387="Recovered",4,R1387="Referred",3,R1387="Admitted",2,R1387="Deceased",1,TRUE(),0)</f>
        <v>4</v>
      </c>
      <c r="AH1387" s="30" t="str">
        <f aca="false">IF(T1387&gt;=4,"Satisfied",IF(T1387&gt;=3,"Neutral","Needs Improvement"))</f>
        <v>Neutral</v>
      </c>
    </row>
    <row r="1388" customFormat="false" ht="15" hidden="false" customHeight="false" outlineLevel="0" collapsed="false">
      <c r="A1388" s="27" t="s">
        <v>3960</v>
      </c>
      <c r="B1388" s="27" t="s">
        <v>2791</v>
      </c>
      <c r="C1388" s="27" t="n">
        <v>38</v>
      </c>
      <c r="D1388" s="27" t="s">
        <v>121</v>
      </c>
      <c r="E1388" s="28" t="n">
        <v>45463</v>
      </c>
      <c r="F1388" s="27" t="s">
        <v>759</v>
      </c>
      <c r="G1388" s="28" t="n">
        <v>45465</v>
      </c>
      <c r="H1388" s="27" t="s">
        <v>161</v>
      </c>
      <c r="I1388" s="27" t="s">
        <v>162</v>
      </c>
      <c r="J1388" s="27" t="s">
        <v>163</v>
      </c>
      <c r="K1388" s="27" t="s">
        <v>156</v>
      </c>
      <c r="L1388" s="27" t="n">
        <v>20</v>
      </c>
      <c r="M1388" s="27" t="n">
        <v>76</v>
      </c>
      <c r="N1388" s="27" t="s">
        <v>127</v>
      </c>
      <c r="O1388" s="27" t="s">
        <v>139</v>
      </c>
      <c r="P1388" s="27" t="s">
        <v>150</v>
      </c>
      <c r="Q1388" s="29" t="n">
        <v>4595.85</v>
      </c>
      <c r="R1388" s="27" t="s">
        <v>130</v>
      </c>
      <c r="S1388" s="27" t="s">
        <v>335</v>
      </c>
      <c r="T1388" s="27" t="n">
        <v>2</v>
      </c>
      <c r="U1388" s="27" t="n">
        <f aca="false">YEAR(E1388)</f>
        <v>2024</v>
      </c>
      <c r="V1388" s="27" t="str">
        <f aca="false">TEXT(E1388,"MMM-YYYY")</f>
        <v>Jun-2024</v>
      </c>
      <c r="W1388" s="27" t="n">
        <f aca="false">MONTH(E1388)</f>
        <v>6</v>
      </c>
      <c r="X1388" s="27" t="str">
        <f aca="false">TEXT(WEEKDAY(E1388,2),"0")&amp;" - "&amp;TEXT(E1388,"dddd")</f>
        <v>4 - Thursday</v>
      </c>
      <c r="Y1388" s="27" t="str">
        <f aca="false">_xlfn.IFS(C1388&lt;18,"Child (0-17)",C1388&lt;40,"Young Adult (18-39)",C1388&lt;60,"Adult (40-59)",TRUE(),"Senior (60+)")</f>
        <v>Young Adult (18-39)</v>
      </c>
      <c r="Z1388" s="27" t="n">
        <f aca="false">ROUND(G1388-E1388,0)</f>
        <v>2</v>
      </c>
      <c r="AA1388" s="27" t="n">
        <f aca="false">L1388+M1388</f>
        <v>96</v>
      </c>
      <c r="AB1388" s="27" t="n">
        <f aca="false">IFERROR(ROUND(Q1388/AA1388,2),0)</f>
        <v>47.87</v>
      </c>
      <c r="AC1388" s="27" t="str">
        <f aca="false">IF(AND(K1388="Critical",N1388="No"),"URGENT - No Bed","Normal")</f>
        <v>Normal</v>
      </c>
      <c r="AD1388" s="33" t="n">
        <f aca="false">INDEX(Lookup_Tables!$B$3:$B$12,MATCH(H1388,Lookup_Tables!$A$3:$A$12,0))</f>
        <v>3600000</v>
      </c>
      <c r="AE1388" s="27" t="str">
        <f aca="false">INDEX(Lookup_Tables!$C$3:$C$12,MATCH(H1388,Lookup_Tables!$A$3:$A$12,0))</f>
        <v>Dr. Sameer Joshi</v>
      </c>
      <c r="AF1388" s="27" t="str">
        <f aca="false">IFERROR(INDEX(Lookup_Tables!$F$16:$F$45,MATCH(I1388,Lookup_Tables!$E$16:$E$45,0)),"N/A")</f>
        <v>EMP222</v>
      </c>
      <c r="AG1388" s="27" t="n">
        <f aca="false">_xlfn.IFS(R1388="Recovered",4,R1388="Referred",3,R1388="Admitted",2,R1388="Deceased",1,TRUE(),0)</f>
        <v>4</v>
      </c>
      <c r="AH1388" s="27" t="str">
        <f aca="false">IF(T1388&gt;=4,"Satisfied",IF(T1388&gt;=3,"Neutral","Needs Improvement"))</f>
        <v>Needs Improvement</v>
      </c>
    </row>
    <row r="1389" customFormat="false" ht="15" hidden="false" customHeight="false" outlineLevel="0" collapsed="false">
      <c r="A1389" s="30" t="s">
        <v>2044</v>
      </c>
      <c r="B1389" s="30" t="s">
        <v>2045</v>
      </c>
      <c r="C1389" s="30" t="n">
        <v>32</v>
      </c>
      <c r="D1389" s="30" t="s">
        <v>121</v>
      </c>
      <c r="E1389" s="31" t="n">
        <v>45514</v>
      </c>
      <c r="F1389" s="30" t="s">
        <v>674</v>
      </c>
      <c r="G1389" s="31" t="n">
        <v>45515</v>
      </c>
      <c r="H1389" s="30" t="s">
        <v>168</v>
      </c>
      <c r="I1389" s="30" t="s">
        <v>366</v>
      </c>
      <c r="J1389" s="30" t="s">
        <v>170</v>
      </c>
      <c r="K1389" s="30" t="s">
        <v>138</v>
      </c>
      <c r="L1389" s="30" t="n">
        <v>67</v>
      </c>
      <c r="M1389" s="30" t="n">
        <v>33</v>
      </c>
      <c r="N1389" s="30" t="s">
        <v>127</v>
      </c>
      <c r="O1389" s="30" t="s">
        <v>171</v>
      </c>
      <c r="P1389" s="30" t="s">
        <v>129</v>
      </c>
      <c r="Q1389" s="32" t="n">
        <v>2455.81</v>
      </c>
      <c r="R1389" s="30" t="s">
        <v>130</v>
      </c>
      <c r="S1389" s="30" t="s">
        <v>131</v>
      </c>
      <c r="T1389" s="30" t="n">
        <v>4</v>
      </c>
      <c r="U1389" s="30" t="n">
        <f aca="false">YEAR(E1389)</f>
        <v>2024</v>
      </c>
      <c r="V1389" s="30" t="str">
        <f aca="false">TEXT(E1389,"MMM-YYYY")</f>
        <v>Aug-2024</v>
      </c>
      <c r="W1389" s="30" t="n">
        <f aca="false">MONTH(E1389)</f>
        <v>8</v>
      </c>
      <c r="X1389" s="30" t="str">
        <f aca="false">TEXT(WEEKDAY(E1389,2),"0")&amp;" - "&amp;TEXT(E1389,"dddd")</f>
        <v>6 - Saturday</v>
      </c>
      <c r="Y1389" s="30" t="str">
        <f aca="false">_xlfn.IFS(C1389&lt;18,"Child (0-17)",C1389&lt;40,"Young Adult (18-39)",C1389&lt;60,"Adult (40-59)",TRUE(),"Senior (60+)")</f>
        <v>Young Adult (18-39)</v>
      </c>
      <c r="Z1389" s="30" t="n">
        <f aca="false">ROUND(G1389-E1389,0)</f>
        <v>1</v>
      </c>
      <c r="AA1389" s="30" t="n">
        <f aca="false">L1389+M1389</f>
        <v>100</v>
      </c>
      <c r="AB1389" s="30" t="n">
        <f aca="false">IFERROR(ROUND(Q1389/AA1389,2),0)</f>
        <v>24.56</v>
      </c>
      <c r="AC1389" s="30" t="str">
        <f aca="false">IF(AND(K1389="Critical",N1389="No"),"URGENT - No Bed","Normal")</f>
        <v>Normal</v>
      </c>
      <c r="AD1389" s="34" t="n">
        <f aca="false">INDEX(Lookup_Tables!$B$3:$B$12,MATCH(H1389,Lookup_Tables!$A$3:$A$12,0))</f>
        <v>4400000</v>
      </c>
      <c r="AE1389" s="30" t="str">
        <f aca="false">INDEX(Lookup_Tables!$C$3:$C$12,MATCH(H1389,Lookup_Tables!$A$3:$A$12,0))</f>
        <v>Dr. Neha Chopra</v>
      </c>
      <c r="AF1389" s="30" t="str">
        <f aca="false">IFERROR(INDEX(Lookup_Tables!$F$16:$F$45,MATCH(I1389,Lookup_Tables!$E$16:$E$45,0)),"N/A")</f>
        <v>EMP218</v>
      </c>
      <c r="AG1389" s="30" t="n">
        <f aca="false">_xlfn.IFS(R1389="Recovered",4,R1389="Referred",3,R1389="Admitted",2,R1389="Deceased",1,TRUE(),0)</f>
        <v>4</v>
      </c>
      <c r="AH1389" s="30" t="str">
        <f aca="false">IF(T1389&gt;=4,"Satisfied",IF(T1389&gt;=3,"Neutral","Needs Improvement"))</f>
        <v>Satisfied</v>
      </c>
    </row>
    <row r="1390" customFormat="false" ht="15" hidden="false" customHeight="false" outlineLevel="0" collapsed="false">
      <c r="A1390" s="27" t="s">
        <v>4570</v>
      </c>
      <c r="B1390" s="27" t="s">
        <v>1830</v>
      </c>
      <c r="C1390" s="27" t="n">
        <v>36</v>
      </c>
      <c r="D1390" s="27" t="s">
        <v>181</v>
      </c>
      <c r="E1390" s="28" t="n">
        <v>45552</v>
      </c>
      <c r="F1390" s="27" t="s">
        <v>308</v>
      </c>
      <c r="G1390" s="28" t="n">
        <v>45555</v>
      </c>
      <c r="H1390" s="27" t="s">
        <v>242</v>
      </c>
      <c r="I1390" s="27" t="s">
        <v>315</v>
      </c>
      <c r="J1390" s="27" t="s">
        <v>316</v>
      </c>
      <c r="K1390" s="27" t="s">
        <v>126</v>
      </c>
      <c r="L1390" s="27" t="n">
        <v>23</v>
      </c>
      <c r="M1390" s="27" t="n">
        <v>118</v>
      </c>
      <c r="N1390" s="27" t="s">
        <v>186</v>
      </c>
      <c r="O1390" s="27" t="s">
        <v>139</v>
      </c>
      <c r="P1390" s="27" t="s">
        <v>129</v>
      </c>
      <c r="Q1390" s="29" t="n">
        <v>8561.38</v>
      </c>
      <c r="R1390" s="27" t="s">
        <v>130</v>
      </c>
      <c r="S1390" s="27" t="s">
        <v>157</v>
      </c>
      <c r="T1390" s="27" t="n">
        <v>4</v>
      </c>
      <c r="U1390" s="27" t="n">
        <f aca="false">YEAR(E1390)</f>
        <v>2024</v>
      </c>
      <c r="V1390" s="27" t="str">
        <f aca="false">TEXT(E1390,"MMM-YYYY")</f>
        <v>Sep-2024</v>
      </c>
      <c r="W1390" s="27" t="n">
        <f aca="false">MONTH(E1390)</f>
        <v>9</v>
      </c>
      <c r="X1390" s="27" t="str">
        <f aca="false">TEXT(WEEKDAY(E1390,2),"0")&amp;" - "&amp;TEXT(E1390,"dddd")</f>
        <v>2 - Tuesday</v>
      </c>
      <c r="Y1390" s="27" t="str">
        <f aca="false">_xlfn.IFS(C1390&lt;18,"Child (0-17)",C1390&lt;40,"Young Adult (18-39)",C1390&lt;60,"Adult (40-59)",TRUE(),"Senior (60+)")</f>
        <v>Young Adult (18-39)</v>
      </c>
      <c r="Z1390" s="27" t="n">
        <f aca="false">ROUND(G1390-E1390,0)</f>
        <v>3</v>
      </c>
      <c r="AA1390" s="27" t="n">
        <f aca="false">L1390+M1390</f>
        <v>141</v>
      </c>
      <c r="AB1390" s="27" t="n">
        <f aca="false">IFERROR(ROUND(Q1390/AA1390,2),0)</f>
        <v>60.72</v>
      </c>
      <c r="AC1390" s="27" t="str">
        <f aca="false">IF(AND(K1390="Critical",N1390="No"),"URGENT - No Bed","Normal")</f>
        <v>Normal</v>
      </c>
      <c r="AD1390" s="33" t="n">
        <f aca="false">INDEX(Lookup_Tables!$B$3:$B$12,MATCH(H1390,Lookup_Tables!$A$3:$A$12,0))</f>
        <v>3000000</v>
      </c>
      <c r="AE1390" s="27" t="str">
        <f aca="false">INDEX(Lookup_Tables!$C$3:$C$12,MATCH(H1390,Lookup_Tables!$A$3:$A$12,0))</f>
        <v>Dr. Pooja Iyer</v>
      </c>
      <c r="AF1390" s="27" t="str">
        <f aca="false">IFERROR(INDEX(Lookup_Tables!$F$16:$F$45,MATCH(I1390,Lookup_Tables!$E$16:$E$45,0)),"N/A")</f>
        <v>EMP213</v>
      </c>
      <c r="AG1390" s="27" t="n">
        <f aca="false">_xlfn.IFS(R1390="Recovered",4,R1390="Referred",3,R1390="Admitted",2,R1390="Deceased",1,TRUE(),0)</f>
        <v>4</v>
      </c>
      <c r="AH1390" s="27" t="str">
        <f aca="false">IF(T1390&gt;=4,"Satisfied",IF(T1390&gt;=3,"Neutral","Needs Improvement"))</f>
        <v>Satisfied</v>
      </c>
    </row>
    <row r="1391" customFormat="false" ht="15" hidden="false" customHeight="false" outlineLevel="0" collapsed="false">
      <c r="A1391" s="30" t="s">
        <v>2183</v>
      </c>
      <c r="B1391" s="30" t="s">
        <v>1799</v>
      </c>
      <c r="C1391" s="30" t="n">
        <v>40</v>
      </c>
      <c r="D1391" s="30" t="s">
        <v>121</v>
      </c>
      <c r="E1391" s="31" t="n">
        <v>45584</v>
      </c>
      <c r="F1391" s="30" t="s">
        <v>326</v>
      </c>
      <c r="G1391" s="31" t="n">
        <v>45590</v>
      </c>
      <c r="H1391" s="30" t="s">
        <v>146</v>
      </c>
      <c r="I1391" s="30" t="s">
        <v>176</v>
      </c>
      <c r="J1391" s="30" t="s">
        <v>222</v>
      </c>
      <c r="K1391" s="30" t="s">
        <v>126</v>
      </c>
      <c r="L1391" s="30" t="n">
        <v>9</v>
      </c>
      <c r="M1391" s="30" t="n">
        <v>77</v>
      </c>
      <c r="N1391" s="30" t="s">
        <v>186</v>
      </c>
      <c r="O1391" s="30" t="s">
        <v>171</v>
      </c>
      <c r="P1391" s="30" t="s">
        <v>129</v>
      </c>
      <c r="Q1391" s="32" t="n">
        <v>6723.76</v>
      </c>
      <c r="R1391" s="30" t="s">
        <v>172</v>
      </c>
      <c r="S1391" s="30" t="s">
        <v>151</v>
      </c>
      <c r="T1391" s="30" t="n">
        <v>3</v>
      </c>
      <c r="U1391" s="30" t="n">
        <f aca="false">YEAR(E1391)</f>
        <v>2024</v>
      </c>
      <c r="V1391" s="30" t="str">
        <f aca="false">TEXT(E1391,"MMM-YYYY")</f>
        <v>Oct-2024</v>
      </c>
      <c r="W1391" s="30" t="n">
        <f aca="false">MONTH(E1391)</f>
        <v>10</v>
      </c>
      <c r="X1391" s="30" t="str">
        <f aca="false">TEXT(WEEKDAY(E1391,2),"0")&amp;" - "&amp;TEXT(E1391,"dddd")</f>
        <v>6 - Saturday</v>
      </c>
      <c r="Y1391" s="30" t="str">
        <f aca="false">_xlfn.IFS(C1391&lt;18,"Child (0-17)",C1391&lt;40,"Young Adult (18-39)",C1391&lt;60,"Adult (40-59)",TRUE(),"Senior (60+)")</f>
        <v>Adult (40-59)</v>
      </c>
      <c r="Z1391" s="30" t="n">
        <f aca="false">ROUND(G1391-E1391,0)</f>
        <v>6</v>
      </c>
      <c r="AA1391" s="30" t="n">
        <f aca="false">L1391+M1391</f>
        <v>86</v>
      </c>
      <c r="AB1391" s="30" t="n">
        <f aca="false">IFERROR(ROUND(Q1391/AA1391,2),0)</f>
        <v>78.18</v>
      </c>
      <c r="AC1391" s="30" t="str">
        <f aca="false">IF(AND(K1391="Critical",N1391="No"),"URGENT - No Bed","Normal")</f>
        <v>Normal</v>
      </c>
      <c r="AD1391" s="34" t="n">
        <f aca="false">INDEX(Lookup_Tables!$B$3:$B$12,MATCH(H1391,Lookup_Tables!$A$3:$A$12,0))</f>
        <v>2700000</v>
      </c>
      <c r="AE1391" s="30" t="str">
        <f aca="false">INDEX(Lookup_Tables!$C$3:$C$12,MATCH(H1391,Lookup_Tables!$A$3:$A$12,0))</f>
        <v>Dr. Vikram Singh</v>
      </c>
      <c r="AF1391" s="30" t="str">
        <f aca="false">IFERROR(INDEX(Lookup_Tables!$F$16:$F$45,MATCH(I1391,Lookup_Tables!$E$16:$E$45,0)),"N/A")</f>
        <v>EMP227</v>
      </c>
      <c r="AG1391" s="30" t="n">
        <f aca="false">_xlfn.IFS(R1391="Recovered",4,R1391="Referred",3,R1391="Admitted",2,R1391="Deceased",1,TRUE(),0)</f>
        <v>2</v>
      </c>
      <c r="AH1391" s="30" t="str">
        <f aca="false">IF(T1391&gt;=4,"Satisfied",IF(T1391&gt;=3,"Neutral","Needs Improvement"))</f>
        <v>Neutral</v>
      </c>
    </row>
    <row r="1392" customFormat="false" ht="15" hidden="false" customHeight="false" outlineLevel="0" collapsed="false">
      <c r="A1392" s="27" t="s">
        <v>1487</v>
      </c>
      <c r="B1392" s="27" t="s">
        <v>1488</v>
      </c>
      <c r="C1392" s="27" t="n">
        <v>59</v>
      </c>
      <c r="D1392" s="27" t="s">
        <v>121</v>
      </c>
      <c r="E1392" s="28" t="n">
        <v>45597</v>
      </c>
      <c r="F1392" s="27" t="s">
        <v>1104</v>
      </c>
      <c r="G1392" s="28" t="n">
        <v>45598</v>
      </c>
      <c r="H1392" s="27" t="s">
        <v>183</v>
      </c>
      <c r="I1392" s="27" t="s">
        <v>430</v>
      </c>
      <c r="J1392" s="27" t="s">
        <v>476</v>
      </c>
      <c r="K1392" s="27" t="s">
        <v>138</v>
      </c>
      <c r="L1392" s="27" t="n">
        <v>47</v>
      </c>
      <c r="M1392" s="27" t="n">
        <v>19</v>
      </c>
      <c r="N1392" s="27" t="s">
        <v>127</v>
      </c>
      <c r="O1392" s="27" t="s">
        <v>128</v>
      </c>
      <c r="P1392" s="27" t="s">
        <v>150</v>
      </c>
      <c r="Q1392" s="29" t="n">
        <v>2371.38</v>
      </c>
      <c r="R1392" s="27" t="s">
        <v>130</v>
      </c>
      <c r="S1392" s="27" t="s">
        <v>164</v>
      </c>
      <c r="T1392" s="27" t="n">
        <v>3</v>
      </c>
      <c r="U1392" s="27" t="n">
        <f aca="false">YEAR(E1392)</f>
        <v>2024</v>
      </c>
      <c r="V1392" s="27" t="str">
        <f aca="false">TEXT(E1392,"MMM-YYYY")</f>
        <v>Nov-2024</v>
      </c>
      <c r="W1392" s="27" t="n">
        <f aca="false">MONTH(E1392)</f>
        <v>11</v>
      </c>
      <c r="X1392" s="27" t="str">
        <f aca="false">TEXT(WEEKDAY(E1392,2),"0")&amp;" - "&amp;TEXT(E1392,"dddd")</f>
        <v>5 - Friday</v>
      </c>
      <c r="Y1392" s="27" t="str">
        <f aca="false">_xlfn.IFS(C1392&lt;18,"Child (0-17)",C1392&lt;40,"Young Adult (18-39)",C1392&lt;60,"Adult (40-59)",TRUE(),"Senior (60+)")</f>
        <v>Adult (40-59)</v>
      </c>
      <c r="Z1392" s="27" t="n">
        <f aca="false">ROUND(G1392-E1392,0)</f>
        <v>1</v>
      </c>
      <c r="AA1392" s="27" t="n">
        <f aca="false">L1392+M1392</f>
        <v>66</v>
      </c>
      <c r="AB1392" s="27" t="n">
        <f aca="false">IFERROR(ROUND(Q1392/AA1392,2),0)</f>
        <v>35.93</v>
      </c>
      <c r="AC1392" s="27" t="str">
        <f aca="false">IF(AND(K1392="Critical",N1392="No"),"URGENT - No Bed","Normal")</f>
        <v>Normal</v>
      </c>
      <c r="AD1392" s="33" t="n">
        <f aca="false">INDEX(Lookup_Tables!$B$3:$B$12,MATCH(H1392,Lookup_Tables!$A$3:$A$12,0))</f>
        <v>3100000</v>
      </c>
      <c r="AE1392" s="27" t="str">
        <f aca="false">INDEX(Lookup_Tables!$C$3:$C$12,MATCH(H1392,Lookup_Tables!$A$3:$A$12,0))</f>
        <v>Dr. Kavita Rao</v>
      </c>
      <c r="AF1392" s="27" t="str">
        <f aca="false">IFERROR(INDEX(Lookup_Tables!$F$16:$F$45,MATCH(I1392,Lookup_Tables!$E$16:$E$45,0)),"N/A")</f>
        <v>EMP224</v>
      </c>
      <c r="AG1392" s="27" t="n">
        <f aca="false">_xlfn.IFS(R1392="Recovered",4,R1392="Referred",3,R1392="Admitted",2,R1392="Deceased",1,TRUE(),0)</f>
        <v>4</v>
      </c>
      <c r="AH1392" s="27" t="str">
        <f aca="false">IF(T1392&gt;=4,"Satisfied",IF(T1392&gt;=3,"Neutral","Needs Improvement"))</f>
        <v>Neutral</v>
      </c>
    </row>
    <row r="1393" customFormat="false" ht="15" hidden="false" customHeight="false" outlineLevel="0" collapsed="false">
      <c r="A1393" s="30" t="s">
        <v>4284</v>
      </c>
      <c r="B1393" s="30" t="s">
        <v>3697</v>
      </c>
      <c r="C1393" s="30" t="n">
        <v>17</v>
      </c>
      <c r="D1393" s="30" t="s">
        <v>121</v>
      </c>
      <c r="E1393" s="31" t="n">
        <v>45652</v>
      </c>
      <c r="F1393" s="30" t="s">
        <v>1660</v>
      </c>
      <c r="G1393" s="31" t="n">
        <v>45652</v>
      </c>
      <c r="H1393" s="30" t="s">
        <v>236</v>
      </c>
      <c r="I1393" s="30" t="s">
        <v>323</v>
      </c>
      <c r="J1393" s="30" t="s">
        <v>455</v>
      </c>
      <c r="K1393" s="30" t="s">
        <v>156</v>
      </c>
      <c r="L1393" s="30" t="n">
        <v>33</v>
      </c>
      <c r="M1393" s="30" t="n">
        <v>65</v>
      </c>
      <c r="N1393" s="30" t="s">
        <v>127</v>
      </c>
      <c r="O1393" s="30" t="s">
        <v>128</v>
      </c>
      <c r="P1393" s="30" t="s">
        <v>187</v>
      </c>
      <c r="Q1393" s="32" t="n">
        <v>2983.17</v>
      </c>
      <c r="R1393" s="30" t="s">
        <v>130</v>
      </c>
      <c r="S1393" s="30" t="s">
        <v>335</v>
      </c>
      <c r="T1393" s="30" t="n">
        <v>3</v>
      </c>
      <c r="U1393" s="30" t="n">
        <f aca="false">YEAR(E1393)</f>
        <v>2024</v>
      </c>
      <c r="V1393" s="30" t="str">
        <f aca="false">TEXT(E1393,"MMM-YYYY")</f>
        <v>Dec-2024</v>
      </c>
      <c r="W1393" s="30" t="n">
        <f aca="false">MONTH(E1393)</f>
        <v>12</v>
      </c>
      <c r="X1393" s="30" t="str">
        <f aca="false">TEXT(WEEKDAY(E1393,2),"0")&amp;" - "&amp;TEXT(E1393,"dddd")</f>
        <v>4 - Thursday</v>
      </c>
      <c r="Y1393" s="30" t="str">
        <f aca="false">_xlfn.IFS(C1393&lt;18,"Child (0-17)",C1393&lt;40,"Young Adult (18-39)",C1393&lt;60,"Adult (40-59)",TRUE(),"Senior (60+)")</f>
        <v>Child (0-17)</v>
      </c>
      <c r="Z1393" s="30" t="n">
        <f aca="false">ROUND(G1393-E1393,0)</f>
        <v>0</v>
      </c>
      <c r="AA1393" s="30" t="n">
        <f aca="false">L1393+M1393</f>
        <v>98</v>
      </c>
      <c r="AB1393" s="30" t="n">
        <f aca="false">IFERROR(ROUND(Q1393/AA1393,2),0)</f>
        <v>30.44</v>
      </c>
      <c r="AC1393" s="30" t="str">
        <f aca="false">IF(AND(K1393="Critical",N1393="No"),"URGENT - No Bed","Normal")</f>
        <v>Normal</v>
      </c>
      <c r="AD1393" s="34" t="n">
        <f aca="false">INDEX(Lookup_Tables!$B$3:$B$12,MATCH(H1393,Lookup_Tables!$A$3:$A$12,0))</f>
        <v>3900000</v>
      </c>
      <c r="AE1393" s="30" t="str">
        <f aca="false">INDEX(Lookup_Tables!$C$3:$C$12,MATCH(H1393,Lookup_Tables!$A$3:$A$12,0))</f>
        <v>Dr. Rina Mehta</v>
      </c>
      <c r="AF1393" s="30" t="str">
        <f aca="false">IFERROR(INDEX(Lookup_Tables!$F$16:$F$45,MATCH(I1393,Lookup_Tables!$E$16:$E$45,0)),"N/A")</f>
        <v>EMP216</v>
      </c>
      <c r="AG1393" s="30" t="n">
        <f aca="false">_xlfn.IFS(R1393="Recovered",4,R1393="Referred",3,R1393="Admitted",2,R1393="Deceased",1,TRUE(),0)</f>
        <v>4</v>
      </c>
      <c r="AH1393" s="30" t="str">
        <f aca="false">IF(T1393&gt;=4,"Satisfied",IF(T1393&gt;=3,"Neutral","Needs Improvement"))</f>
        <v>Neutral</v>
      </c>
    </row>
    <row r="1394" customFormat="false" ht="15" hidden="false" customHeight="false" outlineLevel="0" collapsed="false">
      <c r="A1394" s="27" t="s">
        <v>2848</v>
      </c>
      <c r="B1394" s="27" t="s">
        <v>2005</v>
      </c>
      <c r="C1394" s="27" t="n">
        <v>32</v>
      </c>
      <c r="D1394" s="27" t="s">
        <v>121</v>
      </c>
      <c r="E1394" s="28" t="n">
        <v>45375</v>
      </c>
      <c r="F1394" s="27" t="s">
        <v>319</v>
      </c>
      <c r="G1394" s="28" t="n">
        <v>45388</v>
      </c>
      <c r="H1394" s="27" t="s">
        <v>146</v>
      </c>
      <c r="I1394" s="27" t="s">
        <v>176</v>
      </c>
      <c r="J1394" s="27" t="s">
        <v>568</v>
      </c>
      <c r="K1394" s="27" t="s">
        <v>202</v>
      </c>
      <c r="L1394" s="27" t="n">
        <v>9</v>
      </c>
      <c r="M1394" s="27" t="n">
        <v>104</v>
      </c>
      <c r="N1394" s="27" t="s">
        <v>186</v>
      </c>
      <c r="O1394" s="27" t="s">
        <v>149</v>
      </c>
      <c r="P1394" s="27" t="s">
        <v>140</v>
      </c>
      <c r="Q1394" s="29" t="n">
        <v>16742.02</v>
      </c>
      <c r="R1394" s="27" t="s">
        <v>268</v>
      </c>
      <c r="S1394" s="27" t="s">
        <v>157</v>
      </c>
      <c r="T1394" s="27" t="n">
        <v>3</v>
      </c>
      <c r="U1394" s="27" t="n">
        <f aca="false">YEAR(E1394)</f>
        <v>2024</v>
      </c>
      <c r="V1394" s="27" t="str">
        <f aca="false">TEXT(E1394,"MMM-YYYY")</f>
        <v>Mar-2024</v>
      </c>
      <c r="W1394" s="27" t="n">
        <f aca="false">MONTH(E1394)</f>
        <v>3</v>
      </c>
      <c r="X1394" s="27" t="str">
        <f aca="false">TEXT(WEEKDAY(E1394,2),"0")&amp;" - "&amp;TEXT(E1394,"dddd")</f>
        <v>7 - Sunday</v>
      </c>
      <c r="Y1394" s="27" t="str">
        <f aca="false">_xlfn.IFS(C1394&lt;18,"Child (0-17)",C1394&lt;40,"Young Adult (18-39)",C1394&lt;60,"Adult (40-59)",TRUE(),"Senior (60+)")</f>
        <v>Young Adult (18-39)</v>
      </c>
      <c r="Z1394" s="27" t="n">
        <f aca="false">ROUND(G1394-E1394,0)</f>
        <v>13</v>
      </c>
      <c r="AA1394" s="27" t="n">
        <f aca="false">L1394+M1394</f>
        <v>113</v>
      </c>
      <c r="AB1394" s="27" t="n">
        <f aca="false">IFERROR(ROUND(Q1394/AA1394,2),0)</f>
        <v>148.16</v>
      </c>
      <c r="AC1394" s="27" t="str">
        <f aca="false">IF(AND(K1394="Critical",N1394="No"),"URGENT - No Bed","Normal")</f>
        <v>Normal</v>
      </c>
      <c r="AD1394" s="33" t="n">
        <f aca="false">INDEX(Lookup_Tables!$B$3:$B$12,MATCH(H1394,Lookup_Tables!$A$3:$A$12,0))</f>
        <v>2700000</v>
      </c>
      <c r="AE1394" s="27" t="str">
        <f aca="false">INDEX(Lookup_Tables!$C$3:$C$12,MATCH(H1394,Lookup_Tables!$A$3:$A$12,0))</f>
        <v>Dr. Vikram Singh</v>
      </c>
      <c r="AF1394" s="27" t="str">
        <f aca="false">IFERROR(INDEX(Lookup_Tables!$F$16:$F$45,MATCH(I1394,Lookup_Tables!$E$16:$E$45,0)),"N/A")</f>
        <v>EMP227</v>
      </c>
      <c r="AG1394" s="27" t="n">
        <f aca="false">_xlfn.IFS(R1394="Recovered",4,R1394="Referred",3,R1394="Admitted",2,R1394="Deceased",1,TRUE(),0)</f>
        <v>3</v>
      </c>
      <c r="AH1394" s="27" t="str">
        <f aca="false">IF(T1394&gt;=4,"Satisfied",IF(T1394&gt;=3,"Neutral","Needs Improvement"))</f>
        <v>Neutral</v>
      </c>
    </row>
    <row r="1395" customFormat="false" ht="15" hidden="false" customHeight="false" outlineLevel="0" collapsed="false">
      <c r="A1395" s="30" t="s">
        <v>3717</v>
      </c>
      <c r="B1395" s="30" t="s">
        <v>260</v>
      </c>
      <c r="C1395" s="30" t="n">
        <v>26</v>
      </c>
      <c r="D1395" s="30" t="s">
        <v>181</v>
      </c>
      <c r="E1395" s="31" t="n">
        <v>45554</v>
      </c>
      <c r="F1395" s="30" t="s">
        <v>1255</v>
      </c>
      <c r="G1395" s="31" t="n">
        <v>45556</v>
      </c>
      <c r="H1395" s="30" t="s">
        <v>161</v>
      </c>
      <c r="I1395" s="30" t="s">
        <v>162</v>
      </c>
      <c r="J1395" s="30" t="s">
        <v>258</v>
      </c>
      <c r="K1395" s="30" t="s">
        <v>126</v>
      </c>
      <c r="L1395" s="30" t="n">
        <v>38</v>
      </c>
      <c r="M1395" s="30" t="n">
        <v>127</v>
      </c>
      <c r="N1395" s="30" t="s">
        <v>186</v>
      </c>
      <c r="O1395" s="30" t="s">
        <v>139</v>
      </c>
      <c r="P1395" s="30" t="s">
        <v>150</v>
      </c>
      <c r="Q1395" s="32" t="n">
        <v>8719.53</v>
      </c>
      <c r="R1395" s="30" t="s">
        <v>462</v>
      </c>
      <c r="S1395" s="30" t="s">
        <v>223</v>
      </c>
      <c r="T1395" s="30" t="n">
        <v>2</v>
      </c>
      <c r="U1395" s="30" t="n">
        <f aca="false">YEAR(E1395)</f>
        <v>2024</v>
      </c>
      <c r="V1395" s="30" t="str">
        <f aca="false">TEXT(E1395,"MMM-YYYY")</f>
        <v>Sep-2024</v>
      </c>
      <c r="W1395" s="30" t="n">
        <f aca="false">MONTH(E1395)</f>
        <v>9</v>
      </c>
      <c r="X1395" s="30" t="str">
        <f aca="false">TEXT(WEEKDAY(E1395,2),"0")&amp;" - "&amp;TEXT(E1395,"dddd")</f>
        <v>4 - Thursday</v>
      </c>
      <c r="Y1395" s="30" t="str">
        <f aca="false">_xlfn.IFS(C1395&lt;18,"Child (0-17)",C1395&lt;40,"Young Adult (18-39)",C1395&lt;60,"Adult (40-59)",TRUE(),"Senior (60+)")</f>
        <v>Young Adult (18-39)</v>
      </c>
      <c r="Z1395" s="30" t="n">
        <f aca="false">ROUND(G1395-E1395,0)</f>
        <v>2</v>
      </c>
      <c r="AA1395" s="30" t="n">
        <f aca="false">L1395+M1395</f>
        <v>165</v>
      </c>
      <c r="AB1395" s="30" t="n">
        <f aca="false">IFERROR(ROUND(Q1395/AA1395,2),0)</f>
        <v>52.85</v>
      </c>
      <c r="AC1395" s="30" t="str">
        <f aca="false">IF(AND(K1395="Critical",N1395="No"),"URGENT - No Bed","Normal")</f>
        <v>Normal</v>
      </c>
      <c r="AD1395" s="34" t="n">
        <f aca="false">INDEX(Lookup_Tables!$B$3:$B$12,MATCH(H1395,Lookup_Tables!$A$3:$A$12,0))</f>
        <v>3600000</v>
      </c>
      <c r="AE1395" s="30" t="str">
        <f aca="false">INDEX(Lookup_Tables!$C$3:$C$12,MATCH(H1395,Lookup_Tables!$A$3:$A$12,0))</f>
        <v>Dr. Sameer Joshi</v>
      </c>
      <c r="AF1395" s="30" t="str">
        <f aca="false">IFERROR(INDEX(Lookup_Tables!$F$16:$F$45,MATCH(I1395,Lookup_Tables!$E$16:$E$45,0)),"N/A")</f>
        <v>EMP222</v>
      </c>
      <c r="AG1395" s="30" t="n">
        <f aca="false">_xlfn.IFS(R1395="Recovered",4,R1395="Referred",3,R1395="Admitted",2,R1395="Deceased",1,TRUE(),0)</f>
        <v>1</v>
      </c>
      <c r="AH1395" s="30" t="str">
        <f aca="false">IF(T1395&gt;=4,"Satisfied",IF(T1395&gt;=3,"Neutral","Needs Improvement"))</f>
        <v>Needs Improvement</v>
      </c>
    </row>
    <row r="1396" customFormat="false" ht="15" hidden="false" customHeight="false" outlineLevel="0" collapsed="false">
      <c r="A1396" s="27" t="s">
        <v>7185</v>
      </c>
      <c r="B1396" s="27" t="s">
        <v>7186</v>
      </c>
      <c r="C1396" s="27" t="n">
        <v>32</v>
      </c>
      <c r="D1396" s="27" t="s">
        <v>121</v>
      </c>
      <c r="E1396" s="28" t="n">
        <v>45488</v>
      </c>
      <c r="F1396" s="27" t="s">
        <v>341</v>
      </c>
      <c r="G1396" s="28" t="n">
        <v>45490</v>
      </c>
      <c r="H1396" s="27" t="s">
        <v>183</v>
      </c>
      <c r="I1396" s="27" t="s">
        <v>212</v>
      </c>
      <c r="J1396" s="27" t="s">
        <v>476</v>
      </c>
      <c r="K1396" s="27" t="s">
        <v>156</v>
      </c>
      <c r="L1396" s="27" t="n">
        <v>40</v>
      </c>
      <c r="M1396" s="27" t="n">
        <v>49</v>
      </c>
      <c r="N1396" s="27" t="s">
        <v>127</v>
      </c>
      <c r="O1396" s="27" t="s">
        <v>149</v>
      </c>
      <c r="P1396" s="27" t="s">
        <v>150</v>
      </c>
      <c r="Q1396" s="29" t="n">
        <v>3517.83</v>
      </c>
      <c r="R1396" s="27" t="s">
        <v>172</v>
      </c>
      <c r="S1396" s="27" t="s">
        <v>151</v>
      </c>
      <c r="T1396" s="27" t="n">
        <v>3</v>
      </c>
      <c r="U1396" s="27" t="n">
        <f aca="false">YEAR(E1396)</f>
        <v>2024</v>
      </c>
      <c r="V1396" s="27" t="str">
        <f aca="false">TEXT(E1396,"MMM-YYYY")</f>
        <v>Jul-2024</v>
      </c>
      <c r="W1396" s="27" t="n">
        <f aca="false">MONTH(E1396)</f>
        <v>7</v>
      </c>
      <c r="X1396" s="27" t="str">
        <f aca="false">TEXT(WEEKDAY(E1396,2),"0")&amp;" - "&amp;TEXT(E1396,"dddd")</f>
        <v>1 - Monday</v>
      </c>
      <c r="Y1396" s="27" t="str">
        <f aca="false">_xlfn.IFS(C1396&lt;18,"Child (0-17)",C1396&lt;40,"Young Adult (18-39)",C1396&lt;60,"Adult (40-59)",TRUE(),"Senior (60+)")</f>
        <v>Young Adult (18-39)</v>
      </c>
      <c r="Z1396" s="27" t="n">
        <f aca="false">ROUND(G1396-E1396,0)</f>
        <v>2</v>
      </c>
      <c r="AA1396" s="27" t="n">
        <f aca="false">L1396+M1396</f>
        <v>89</v>
      </c>
      <c r="AB1396" s="27" t="n">
        <f aca="false">IFERROR(ROUND(Q1396/AA1396,2),0)</f>
        <v>39.53</v>
      </c>
      <c r="AC1396" s="27" t="str">
        <f aca="false">IF(AND(K1396="Critical",N1396="No"),"URGENT - No Bed","Normal")</f>
        <v>Normal</v>
      </c>
      <c r="AD1396" s="33" t="n">
        <f aca="false">INDEX(Lookup_Tables!$B$3:$B$12,MATCH(H1396,Lookup_Tables!$A$3:$A$12,0))</f>
        <v>3100000</v>
      </c>
      <c r="AE1396" s="27" t="str">
        <f aca="false">INDEX(Lookup_Tables!$C$3:$C$12,MATCH(H1396,Lookup_Tables!$A$3:$A$12,0))</f>
        <v>Dr. Kavita Rao</v>
      </c>
      <c r="AF1396" s="27" t="str">
        <f aca="false">IFERROR(INDEX(Lookup_Tables!$F$16:$F$45,MATCH(I1396,Lookup_Tables!$E$16:$E$45,0)),"N/A")</f>
        <v>EMP225</v>
      </c>
      <c r="AG1396" s="27" t="n">
        <f aca="false">_xlfn.IFS(R1396="Recovered",4,R1396="Referred",3,R1396="Admitted",2,R1396="Deceased",1,TRUE(),0)</f>
        <v>2</v>
      </c>
      <c r="AH1396" s="27" t="str">
        <f aca="false">IF(T1396&gt;=4,"Satisfied",IF(T1396&gt;=3,"Neutral","Needs Improvement"))</f>
        <v>Neutral</v>
      </c>
    </row>
    <row r="1397" customFormat="false" ht="15" hidden="false" customHeight="false" outlineLevel="0" collapsed="false">
      <c r="A1397" s="30" t="s">
        <v>4898</v>
      </c>
      <c r="B1397" s="30" t="s">
        <v>1852</v>
      </c>
      <c r="C1397" s="30" t="n">
        <v>53</v>
      </c>
      <c r="D1397" s="30" t="s">
        <v>121</v>
      </c>
      <c r="E1397" s="31" t="n">
        <v>45611</v>
      </c>
      <c r="F1397" s="30" t="s">
        <v>689</v>
      </c>
      <c r="G1397" s="31" t="n">
        <v>45611</v>
      </c>
      <c r="H1397" s="30" t="s">
        <v>242</v>
      </c>
      <c r="I1397" s="30" t="s">
        <v>466</v>
      </c>
      <c r="J1397" s="30" t="s">
        <v>422</v>
      </c>
      <c r="K1397" s="30" t="s">
        <v>138</v>
      </c>
      <c r="L1397" s="30" t="n">
        <v>76</v>
      </c>
      <c r="M1397" s="30" t="n">
        <v>19</v>
      </c>
      <c r="N1397" s="30" t="s">
        <v>127</v>
      </c>
      <c r="O1397" s="30" t="s">
        <v>171</v>
      </c>
      <c r="P1397" s="30" t="s">
        <v>187</v>
      </c>
      <c r="Q1397" s="32" t="n">
        <v>2263.82</v>
      </c>
      <c r="R1397" s="30" t="s">
        <v>130</v>
      </c>
      <c r="S1397" s="30" t="s">
        <v>192</v>
      </c>
      <c r="T1397" s="30" t="n">
        <v>3</v>
      </c>
      <c r="U1397" s="30" t="n">
        <f aca="false">YEAR(E1397)</f>
        <v>2024</v>
      </c>
      <c r="V1397" s="30" t="str">
        <f aca="false">TEXT(E1397,"MMM-YYYY")</f>
        <v>Nov-2024</v>
      </c>
      <c r="W1397" s="30" t="n">
        <f aca="false">MONTH(E1397)</f>
        <v>11</v>
      </c>
      <c r="X1397" s="30" t="str">
        <f aca="false">TEXT(WEEKDAY(E1397,2),"0")&amp;" - "&amp;TEXT(E1397,"dddd")</f>
        <v>5 - Friday</v>
      </c>
      <c r="Y1397" s="30" t="str">
        <f aca="false">_xlfn.IFS(C1397&lt;18,"Child (0-17)",C1397&lt;40,"Young Adult (18-39)",C1397&lt;60,"Adult (40-59)",TRUE(),"Senior (60+)")</f>
        <v>Adult (40-59)</v>
      </c>
      <c r="Z1397" s="30" t="n">
        <f aca="false">ROUND(G1397-E1397,0)</f>
        <v>0</v>
      </c>
      <c r="AA1397" s="30" t="n">
        <f aca="false">L1397+M1397</f>
        <v>95</v>
      </c>
      <c r="AB1397" s="30" t="n">
        <f aca="false">IFERROR(ROUND(Q1397/AA1397,2),0)</f>
        <v>23.83</v>
      </c>
      <c r="AC1397" s="30" t="str">
        <f aca="false">IF(AND(K1397="Critical",N1397="No"),"URGENT - No Bed","Normal")</f>
        <v>Normal</v>
      </c>
      <c r="AD1397" s="34" t="n">
        <f aca="false">INDEX(Lookup_Tables!$B$3:$B$12,MATCH(H1397,Lookup_Tables!$A$3:$A$12,0))</f>
        <v>3000000</v>
      </c>
      <c r="AE1397" s="30" t="str">
        <f aca="false">INDEX(Lookup_Tables!$C$3:$C$12,MATCH(H1397,Lookup_Tables!$A$3:$A$12,0))</f>
        <v>Dr. Pooja Iyer</v>
      </c>
      <c r="AF1397" s="30" t="str">
        <f aca="false">IFERROR(INDEX(Lookup_Tables!$F$16:$F$45,MATCH(I1397,Lookup_Tables!$E$16:$E$45,0)),"N/A")</f>
        <v>EMP212</v>
      </c>
      <c r="AG1397" s="30" t="n">
        <f aca="false">_xlfn.IFS(R1397="Recovered",4,R1397="Referred",3,R1397="Admitted",2,R1397="Deceased",1,TRUE(),0)</f>
        <v>4</v>
      </c>
      <c r="AH1397" s="30" t="str">
        <f aca="false">IF(T1397&gt;=4,"Satisfied",IF(T1397&gt;=3,"Neutral","Needs Improvement"))</f>
        <v>Neutral</v>
      </c>
    </row>
    <row r="1398" customFormat="false" ht="15" hidden="false" customHeight="false" outlineLevel="0" collapsed="false">
      <c r="A1398" s="27" t="s">
        <v>2716</v>
      </c>
      <c r="B1398" s="27" t="s">
        <v>522</v>
      </c>
      <c r="C1398" s="27" t="n">
        <v>33</v>
      </c>
      <c r="D1398" s="27" t="s">
        <v>181</v>
      </c>
      <c r="E1398" s="28" t="n">
        <v>45359</v>
      </c>
      <c r="F1398" s="27" t="s">
        <v>845</v>
      </c>
      <c r="G1398" s="28" t="n">
        <v>45360</v>
      </c>
      <c r="H1398" s="27" t="s">
        <v>242</v>
      </c>
      <c r="I1398" s="27" t="s">
        <v>243</v>
      </c>
      <c r="J1398" s="27" t="s">
        <v>244</v>
      </c>
      <c r="K1398" s="27" t="s">
        <v>138</v>
      </c>
      <c r="L1398" s="27" t="n">
        <v>84</v>
      </c>
      <c r="M1398" s="27" t="n">
        <v>28</v>
      </c>
      <c r="N1398" s="27" t="s">
        <v>127</v>
      </c>
      <c r="O1398" s="27" t="s">
        <v>139</v>
      </c>
      <c r="P1398" s="27" t="s">
        <v>129</v>
      </c>
      <c r="Q1398" s="29" t="n">
        <v>1364.95</v>
      </c>
      <c r="R1398" s="27" t="s">
        <v>130</v>
      </c>
      <c r="S1398" s="27" t="s">
        <v>151</v>
      </c>
      <c r="T1398" s="27" t="n">
        <v>3</v>
      </c>
      <c r="U1398" s="27" t="n">
        <f aca="false">YEAR(E1398)</f>
        <v>2024</v>
      </c>
      <c r="V1398" s="27" t="str">
        <f aca="false">TEXT(E1398,"MMM-YYYY")</f>
        <v>Mar-2024</v>
      </c>
      <c r="W1398" s="27" t="n">
        <f aca="false">MONTH(E1398)</f>
        <v>3</v>
      </c>
      <c r="X1398" s="27" t="str">
        <f aca="false">TEXT(WEEKDAY(E1398,2),"0")&amp;" - "&amp;TEXT(E1398,"dddd")</f>
        <v>5 - Friday</v>
      </c>
      <c r="Y1398" s="27" t="str">
        <f aca="false">_xlfn.IFS(C1398&lt;18,"Child (0-17)",C1398&lt;40,"Young Adult (18-39)",C1398&lt;60,"Adult (40-59)",TRUE(),"Senior (60+)")</f>
        <v>Young Adult (18-39)</v>
      </c>
      <c r="Z1398" s="27" t="n">
        <f aca="false">ROUND(G1398-E1398,0)</f>
        <v>1</v>
      </c>
      <c r="AA1398" s="27" t="n">
        <f aca="false">L1398+M1398</f>
        <v>112</v>
      </c>
      <c r="AB1398" s="27" t="n">
        <f aca="false">IFERROR(ROUND(Q1398/AA1398,2),0)</f>
        <v>12.19</v>
      </c>
      <c r="AC1398" s="27" t="str">
        <f aca="false">IF(AND(K1398="Critical",N1398="No"),"URGENT - No Bed","Normal")</f>
        <v>Normal</v>
      </c>
      <c r="AD1398" s="33" t="n">
        <f aca="false">INDEX(Lookup_Tables!$B$3:$B$12,MATCH(H1398,Lookup_Tables!$A$3:$A$12,0))</f>
        <v>3000000</v>
      </c>
      <c r="AE1398" s="27" t="str">
        <f aca="false">INDEX(Lookup_Tables!$C$3:$C$12,MATCH(H1398,Lookup_Tables!$A$3:$A$12,0))</f>
        <v>Dr. Pooja Iyer</v>
      </c>
      <c r="AF1398" s="27" t="str">
        <f aca="false">IFERROR(INDEX(Lookup_Tables!$F$16:$F$45,MATCH(I1398,Lookup_Tables!$E$16:$E$45,0)),"N/A")</f>
        <v>EMP214</v>
      </c>
      <c r="AG1398" s="27" t="n">
        <f aca="false">_xlfn.IFS(R1398="Recovered",4,R1398="Referred",3,R1398="Admitted",2,R1398="Deceased",1,TRUE(),0)</f>
        <v>4</v>
      </c>
      <c r="AH1398" s="27" t="str">
        <f aca="false">IF(T1398&gt;=4,"Satisfied",IF(T1398&gt;=3,"Neutral","Needs Improvement"))</f>
        <v>Neutral</v>
      </c>
    </row>
    <row r="1399" customFormat="false" ht="15" hidden="false" customHeight="false" outlineLevel="0" collapsed="false">
      <c r="A1399" s="30" t="s">
        <v>3359</v>
      </c>
      <c r="B1399" s="30" t="s">
        <v>1454</v>
      </c>
      <c r="C1399" s="30" t="n">
        <v>41</v>
      </c>
      <c r="D1399" s="30" t="s">
        <v>181</v>
      </c>
      <c r="E1399" s="31" t="n">
        <v>45380</v>
      </c>
      <c r="F1399" s="30" t="s">
        <v>255</v>
      </c>
      <c r="G1399" s="31" t="n">
        <v>45380</v>
      </c>
      <c r="H1399" s="30" t="s">
        <v>242</v>
      </c>
      <c r="I1399" s="30" t="s">
        <v>466</v>
      </c>
      <c r="J1399" s="30" t="s">
        <v>244</v>
      </c>
      <c r="K1399" s="30" t="s">
        <v>138</v>
      </c>
      <c r="L1399" s="30" t="n">
        <v>87</v>
      </c>
      <c r="M1399" s="30" t="n">
        <v>29</v>
      </c>
      <c r="N1399" s="30" t="s">
        <v>127</v>
      </c>
      <c r="O1399" s="30" t="s">
        <v>171</v>
      </c>
      <c r="P1399" s="30" t="s">
        <v>129</v>
      </c>
      <c r="Q1399" s="32" t="n">
        <v>2351.71</v>
      </c>
      <c r="R1399" s="30" t="s">
        <v>130</v>
      </c>
      <c r="S1399" s="30" t="s">
        <v>223</v>
      </c>
      <c r="T1399" s="30" t="n">
        <v>3</v>
      </c>
      <c r="U1399" s="30" t="n">
        <f aca="false">YEAR(E1399)</f>
        <v>2024</v>
      </c>
      <c r="V1399" s="30" t="str">
        <f aca="false">TEXT(E1399,"MMM-YYYY")</f>
        <v>Mar-2024</v>
      </c>
      <c r="W1399" s="30" t="n">
        <f aca="false">MONTH(E1399)</f>
        <v>3</v>
      </c>
      <c r="X1399" s="30" t="str">
        <f aca="false">TEXT(WEEKDAY(E1399,2),"0")&amp;" - "&amp;TEXT(E1399,"dddd")</f>
        <v>5 - Friday</v>
      </c>
      <c r="Y1399" s="30" t="str">
        <f aca="false">_xlfn.IFS(C1399&lt;18,"Child (0-17)",C1399&lt;40,"Young Adult (18-39)",C1399&lt;60,"Adult (40-59)",TRUE(),"Senior (60+)")</f>
        <v>Adult (40-59)</v>
      </c>
      <c r="Z1399" s="30" t="n">
        <f aca="false">ROUND(G1399-E1399,0)</f>
        <v>0</v>
      </c>
      <c r="AA1399" s="30" t="n">
        <f aca="false">L1399+M1399</f>
        <v>116</v>
      </c>
      <c r="AB1399" s="30" t="n">
        <f aca="false">IFERROR(ROUND(Q1399/AA1399,2),0)</f>
        <v>20.27</v>
      </c>
      <c r="AC1399" s="30" t="str">
        <f aca="false">IF(AND(K1399="Critical",N1399="No"),"URGENT - No Bed","Normal")</f>
        <v>Normal</v>
      </c>
      <c r="AD1399" s="34" t="n">
        <f aca="false">INDEX(Lookup_Tables!$B$3:$B$12,MATCH(H1399,Lookup_Tables!$A$3:$A$12,0))</f>
        <v>3000000</v>
      </c>
      <c r="AE1399" s="30" t="str">
        <f aca="false">INDEX(Lookup_Tables!$C$3:$C$12,MATCH(H1399,Lookup_Tables!$A$3:$A$12,0))</f>
        <v>Dr. Pooja Iyer</v>
      </c>
      <c r="AF1399" s="30" t="str">
        <f aca="false">IFERROR(INDEX(Lookup_Tables!$F$16:$F$45,MATCH(I1399,Lookup_Tables!$E$16:$E$45,0)),"N/A")</f>
        <v>EMP212</v>
      </c>
      <c r="AG1399" s="30" t="n">
        <f aca="false">_xlfn.IFS(R1399="Recovered",4,R1399="Referred",3,R1399="Admitted",2,R1399="Deceased",1,TRUE(),0)</f>
        <v>4</v>
      </c>
      <c r="AH1399" s="30" t="str">
        <f aca="false">IF(T1399&gt;=4,"Satisfied",IF(T1399&gt;=3,"Neutral","Needs Improvement"))</f>
        <v>Neutral</v>
      </c>
    </row>
    <row r="1400" customFormat="false" ht="15" hidden="false" customHeight="false" outlineLevel="0" collapsed="false">
      <c r="A1400" s="27" t="s">
        <v>6194</v>
      </c>
      <c r="B1400" s="27" t="s">
        <v>2471</v>
      </c>
      <c r="C1400" s="27" t="n">
        <v>53</v>
      </c>
      <c r="D1400" s="27" t="s">
        <v>181</v>
      </c>
      <c r="E1400" s="28" t="n">
        <v>45504</v>
      </c>
      <c r="F1400" s="27" t="s">
        <v>497</v>
      </c>
      <c r="G1400" s="28" t="n">
        <v>45504</v>
      </c>
      <c r="H1400" s="27" t="s">
        <v>206</v>
      </c>
      <c r="I1400" s="27" t="s">
        <v>207</v>
      </c>
      <c r="J1400" s="27" t="s">
        <v>615</v>
      </c>
      <c r="K1400" s="27" t="s">
        <v>138</v>
      </c>
      <c r="L1400" s="27" t="n">
        <v>58</v>
      </c>
      <c r="M1400" s="27" t="n">
        <v>23</v>
      </c>
      <c r="N1400" s="27" t="s">
        <v>186</v>
      </c>
      <c r="O1400" s="27" t="s">
        <v>139</v>
      </c>
      <c r="P1400" s="27" t="s">
        <v>129</v>
      </c>
      <c r="Q1400" s="29" t="n">
        <v>2510.91</v>
      </c>
      <c r="R1400" s="27" t="s">
        <v>130</v>
      </c>
      <c r="S1400" s="27" t="s">
        <v>178</v>
      </c>
      <c r="T1400" s="27" t="n">
        <v>2</v>
      </c>
      <c r="U1400" s="27" t="n">
        <f aca="false">YEAR(E1400)</f>
        <v>2024</v>
      </c>
      <c r="V1400" s="27" t="str">
        <f aca="false">TEXT(E1400,"MMM-YYYY")</f>
        <v>Jul-2024</v>
      </c>
      <c r="W1400" s="27" t="n">
        <f aca="false">MONTH(E1400)</f>
        <v>7</v>
      </c>
      <c r="X1400" s="27" t="str">
        <f aca="false">TEXT(WEEKDAY(E1400,2),"0")&amp;" - "&amp;TEXT(E1400,"dddd")</f>
        <v>3 - Wednesday</v>
      </c>
      <c r="Y1400" s="27" t="str">
        <f aca="false">_xlfn.IFS(C1400&lt;18,"Child (0-17)",C1400&lt;40,"Young Adult (18-39)",C1400&lt;60,"Adult (40-59)",TRUE(),"Senior (60+)")</f>
        <v>Adult (40-59)</v>
      </c>
      <c r="Z1400" s="27" t="n">
        <f aca="false">ROUND(G1400-E1400,0)</f>
        <v>0</v>
      </c>
      <c r="AA1400" s="27" t="n">
        <f aca="false">L1400+M1400</f>
        <v>81</v>
      </c>
      <c r="AB1400" s="27" t="n">
        <f aca="false">IFERROR(ROUND(Q1400/AA1400,2),0)</f>
        <v>31</v>
      </c>
      <c r="AC1400" s="27" t="str">
        <f aca="false">IF(AND(K1400="Critical",N1400="No"),"URGENT - No Bed","Normal")</f>
        <v>Normal</v>
      </c>
      <c r="AD1400" s="33" t="n">
        <f aca="false">INDEX(Lookup_Tables!$B$3:$B$12,MATCH(H1400,Lookup_Tables!$A$3:$A$12,0))</f>
        <v>2800000</v>
      </c>
      <c r="AE1400" s="27" t="str">
        <f aca="false">INDEX(Lookup_Tables!$C$3:$C$12,MATCH(H1400,Lookup_Tables!$A$3:$A$12,0))</f>
        <v>Dr. Suresh Nair</v>
      </c>
      <c r="AF1400" s="27" t="str">
        <f aca="false">IFERROR(INDEX(Lookup_Tables!$F$16:$F$45,MATCH(I1400,Lookup_Tables!$E$16:$E$45,0)),"N/A")</f>
        <v>EMP209</v>
      </c>
      <c r="AG1400" s="27" t="n">
        <f aca="false">_xlfn.IFS(R1400="Recovered",4,R1400="Referred",3,R1400="Admitted",2,R1400="Deceased",1,TRUE(),0)</f>
        <v>4</v>
      </c>
      <c r="AH1400" s="27" t="str">
        <f aca="false">IF(T1400&gt;=4,"Satisfied",IF(T1400&gt;=3,"Neutral","Needs Improvement"))</f>
        <v>Needs Improvement</v>
      </c>
    </row>
    <row r="1401" customFormat="false" ht="15" hidden="false" customHeight="false" outlineLevel="0" collapsed="false">
      <c r="A1401" s="30" t="s">
        <v>6268</v>
      </c>
      <c r="B1401" s="30" t="s">
        <v>2638</v>
      </c>
      <c r="C1401" s="30" t="n">
        <v>34</v>
      </c>
      <c r="D1401" s="30" t="s">
        <v>181</v>
      </c>
      <c r="E1401" s="31" t="n">
        <v>45565</v>
      </c>
      <c r="F1401" s="30" t="s">
        <v>461</v>
      </c>
      <c r="G1401" s="31" t="n">
        <v>45568</v>
      </c>
      <c r="H1401" s="30" t="s">
        <v>168</v>
      </c>
      <c r="I1401" s="30" t="s">
        <v>366</v>
      </c>
      <c r="J1401" s="30" t="s">
        <v>191</v>
      </c>
      <c r="K1401" s="30" t="s">
        <v>126</v>
      </c>
      <c r="L1401" s="30" t="n">
        <v>9</v>
      </c>
      <c r="M1401" s="30" t="n">
        <v>102</v>
      </c>
      <c r="N1401" s="30" t="s">
        <v>186</v>
      </c>
      <c r="O1401" s="30" t="s">
        <v>128</v>
      </c>
      <c r="P1401" s="30" t="s">
        <v>140</v>
      </c>
      <c r="Q1401" s="32" t="n">
        <v>7121.16</v>
      </c>
      <c r="R1401" s="30" t="s">
        <v>172</v>
      </c>
      <c r="S1401" s="30" t="s">
        <v>223</v>
      </c>
      <c r="T1401" s="30" t="n">
        <v>3</v>
      </c>
      <c r="U1401" s="30" t="n">
        <f aca="false">YEAR(E1401)</f>
        <v>2024</v>
      </c>
      <c r="V1401" s="30" t="str">
        <f aca="false">TEXT(E1401,"MMM-YYYY")</f>
        <v>Sep-2024</v>
      </c>
      <c r="W1401" s="30" t="n">
        <f aca="false">MONTH(E1401)</f>
        <v>9</v>
      </c>
      <c r="X1401" s="30" t="str">
        <f aca="false">TEXT(WEEKDAY(E1401,2),"0")&amp;" - "&amp;TEXT(E1401,"dddd")</f>
        <v>1 - Monday</v>
      </c>
      <c r="Y1401" s="30" t="str">
        <f aca="false">_xlfn.IFS(C1401&lt;18,"Child (0-17)",C1401&lt;40,"Young Adult (18-39)",C1401&lt;60,"Adult (40-59)",TRUE(),"Senior (60+)")</f>
        <v>Young Adult (18-39)</v>
      </c>
      <c r="Z1401" s="30" t="n">
        <f aca="false">ROUND(G1401-E1401,0)</f>
        <v>3</v>
      </c>
      <c r="AA1401" s="30" t="n">
        <f aca="false">L1401+M1401</f>
        <v>111</v>
      </c>
      <c r="AB1401" s="30" t="n">
        <f aca="false">IFERROR(ROUND(Q1401/AA1401,2),0)</f>
        <v>64.15</v>
      </c>
      <c r="AC1401" s="30" t="str">
        <f aca="false">IF(AND(K1401="Critical",N1401="No"),"URGENT - No Bed","Normal")</f>
        <v>Normal</v>
      </c>
      <c r="AD1401" s="34" t="n">
        <f aca="false">INDEX(Lookup_Tables!$B$3:$B$12,MATCH(H1401,Lookup_Tables!$A$3:$A$12,0))</f>
        <v>4400000</v>
      </c>
      <c r="AE1401" s="30" t="str">
        <f aca="false">INDEX(Lookup_Tables!$C$3:$C$12,MATCH(H1401,Lookup_Tables!$A$3:$A$12,0))</f>
        <v>Dr. Neha Chopra</v>
      </c>
      <c r="AF1401" s="30" t="str">
        <f aca="false">IFERROR(INDEX(Lookup_Tables!$F$16:$F$45,MATCH(I1401,Lookup_Tables!$E$16:$E$45,0)),"N/A")</f>
        <v>EMP218</v>
      </c>
      <c r="AG1401" s="30" t="n">
        <f aca="false">_xlfn.IFS(R1401="Recovered",4,R1401="Referred",3,R1401="Admitted",2,R1401="Deceased",1,TRUE(),0)</f>
        <v>2</v>
      </c>
      <c r="AH1401" s="30" t="str">
        <f aca="false">IF(T1401&gt;=4,"Satisfied",IF(T1401&gt;=3,"Neutral","Needs Improvement"))</f>
        <v>Neutral</v>
      </c>
    </row>
    <row r="1402" customFormat="false" ht="15" hidden="false" customHeight="false" outlineLevel="0" collapsed="false">
      <c r="A1402" s="27" t="s">
        <v>5117</v>
      </c>
      <c r="B1402" s="27" t="s">
        <v>5118</v>
      </c>
      <c r="C1402" s="27" t="n">
        <v>45</v>
      </c>
      <c r="D1402" s="27" t="s">
        <v>181</v>
      </c>
      <c r="E1402" s="28" t="n">
        <v>45621</v>
      </c>
      <c r="F1402" s="27" t="s">
        <v>461</v>
      </c>
      <c r="G1402" s="28" t="n">
        <v>45622</v>
      </c>
      <c r="H1402" s="27" t="s">
        <v>161</v>
      </c>
      <c r="I1402" s="27" t="s">
        <v>538</v>
      </c>
      <c r="J1402" s="27" t="s">
        <v>426</v>
      </c>
      <c r="K1402" s="27" t="s">
        <v>138</v>
      </c>
      <c r="L1402" s="27" t="n">
        <v>89</v>
      </c>
      <c r="M1402" s="27" t="n">
        <v>34</v>
      </c>
      <c r="N1402" s="27" t="s">
        <v>127</v>
      </c>
      <c r="O1402" s="27" t="s">
        <v>128</v>
      </c>
      <c r="P1402" s="27" t="s">
        <v>150</v>
      </c>
      <c r="Q1402" s="29" t="n">
        <v>2303.42</v>
      </c>
      <c r="R1402" s="27" t="s">
        <v>130</v>
      </c>
      <c r="S1402" s="27" t="s">
        <v>197</v>
      </c>
      <c r="T1402" s="27" t="n">
        <v>5</v>
      </c>
      <c r="U1402" s="27" t="n">
        <f aca="false">YEAR(E1402)</f>
        <v>2024</v>
      </c>
      <c r="V1402" s="27" t="str">
        <f aca="false">TEXT(E1402,"MMM-YYYY")</f>
        <v>Nov-2024</v>
      </c>
      <c r="W1402" s="27" t="n">
        <f aca="false">MONTH(E1402)</f>
        <v>11</v>
      </c>
      <c r="X1402" s="27" t="str">
        <f aca="false">TEXT(WEEKDAY(E1402,2),"0")&amp;" - "&amp;TEXT(E1402,"dddd")</f>
        <v>1 - Monday</v>
      </c>
      <c r="Y1402" s="27" t="str">
        <f aca="false">_xlfn.IFS(C1402&lt;18,"Child (0-17)",C1402&lt;40,"Young Adult (18-39)",C1402&lt;60,"Adult (40-59)",TRUE(),"Senior (60+)")</f>
        <v>Adult (40-59)</v>
      </c>
      <c r="Z1402" s="27" t="n">
        <f aca="false">ROUND(G1402-E1402,0)</f>
        <v>1</v>
      </c>
      <c r="AA1402" s="27" t="n">
        <f aca="false">L1402+M1402</f>
        <v>123</v>
      </c>
      <c r="AB1402" s="27" t="n">
        <f aca="false">IFERROR(ROUND(Q1402/AA1402,2),0)</f>
        <v>18.73</v>
      </c>
      <c r="AC1402" s="27" t="str">
        <f aca="false">IF(AND(K1402="Critical",N1402="No"),"URGENT - No Bed","Normal")</f>
        <v>Normal</v>
      </c>
      <c r="AD1402" s="33" t="n">
        <f aca="false">INDEX(Lookup_Tables!$B$3:$B$12,MATCH(H1402,Lookup_Tables!$A$3:$A$12,0))</f>
        <v>3600000</v>
      </c>
      <c r="AE1402" s="27" t="str">
        <f aca="false">INDEX(Lookup_Tables!$C$3:$C$12,MATCH(H1402,Lookup_Tables!$A$3:$A$12,0))</f>
        <v>Dr. Sameer Joshi</v>
      </c>
      <c r="AF1402" s="27" t="str">
        <f aca="false">IFERROR(INDEX(Lookup_Tables!$F$16:$F$45,MATCH(I1402,Lookup_Tables!$E$16:$E$45,0)),"N/A")</f>
        <v>EMP221</v>
      </c>
      <c r="AG1402" s="27" t="n">
        <f aca="false">_xlfn.IFS(R1402="Recovered",4,R1402="Referred",3,R1402="Admitted",2,R1402="Deceased",1,TRUE(),0)</f>
        <v>4</v>
      </c>
      <c r="AH1402" s="27" t="str">
        <f aca="false">IF(T1402&gt;=4,"Satisfied",IF(T1402&gt;=3,"Neutral","Needs Improvement"))</f>
        <v>Satisfied</v>
      </c>
    </row>
    <row r="1403" customFormat="false" ht="15" hidden="false" customHeight="false" outlineLevel="0" collapsed="false">
      <c r="A1403" s="30" t="s">
        <v>863</v>
      </c>
      <c r="B1403" s="30" t="s">
        <v>864</v>
      </c>
      <c r="C1403" s="30" t="n">
        <v>48</v>
      </c>
      <c r="D1403" s="30" t="s">
        <v>121</v>
      </c>
      <c r="E1403" s="31" t="n">
        <v>45618</v>
      </c>
      <c r="F1403" s="30" t="s">
        <v>598</v>
      </c>
      <c r="G1403" s="31" t="n">
        <v>45621</v>
      </c>
      <c r="H1403" s="30" t="s">
        <v>123</v>
      </c>
      <c r="I1403" s="30" t="s">
        <v>124</v>
      </c>
      <c r="J1403" s="30" t="s">
        <v>125</v>
      </c>
      <c r="K1403" s="30" t="s">
        <v>156</v>
      </c>
      <c r="L1403" s="30" t="n">
        <v>36</v>
      </c>
      <c r="M1403" s="30" t="n">
        <v>39</v>
      </c>
      <c r="N1403" s="30" t="s">
        <v>127</v>
      </c>
      <c r="O1403" s="30" t="s">
        <v>128</v>
      </c>
      <c r="P1403" s="30" t="s">
        <v>150</v>
      </c>
      <c r="Q1403" s="32" t="n">
        <v>3363.48</v>
      </c>
      <c r="R1403" s="30" t="s">
        <v>130</v>
      </c>
      <c r="S1403" s="30" t="s">
        <v>131</v>
      </c>
      <c r="T1403" s="30" t="n">
        <v>3</v>
      </c>
      <c r="U1403" s="30" t="n">
        <f aca="false">YEAR(E1403)</f>
        <v>2024</v>
      </c>
      <c r="V1403" s="30" t="str">
        <f aca="false">TEXT(E1403,"MMM-YYYY")</f>
        <v>Nov-2024</v>
      </c>
      <c r="W1403" s="30" t="n">
        <f aca="false">MONTH(E1403)</f>
        <v>11</v>
      </c>
      <c r="X1403" s="30" t="str">
        <f aca="false">TEXT(WEEKDAY(E1403,2),"0")&amp;" - "&amp;TEXT(E1403,"dddd")</f>
        <v>5 - Friday</v>
      </c>
      <c r="Y1403" s="30" t="str">
        <f aca="false">_xlfn.IFS(C1403&lt;18,"Child (0-17)",C1403&lt;40,"Young Adult (18-39)",C1403&lt;60,"Adult (40-59)",TRUE(),"Senior (60+)")</f>
        <v>Adult (40-59)</v>
      </c>
      <c r="Z1403" s="30" t="n">
        <f aca="false">ROUND(G1403-E1403,0)</f>
        <v>3</v>
      </c>
      <c r="AA1403" s="30" t="n">
        <f aca="false">L1403+M1403</f>
        <v>75</v>
      </c>
      <c r="AB1403" s="30" t="n">
        <f aca="false">IFERROR(ROUND(Q1403/AA1403,2),0)</f>
        <v>44.85</v>
      </c>
      <c r="AC1403" s="30" t="str">
        <f aca="false">IF(AND(K1403="Critical",N1403="No"),"URGENT - No Bed","Normal")</f>
        <v>Normal</v>
      </c>
      <c r="AD1403" s="34" t="n">
        <f aca="false">INDEX(Lookup_Tables!$B$3:$B$12,MATCH(H1403,Lookup_Tables!$A$3:$A$12,0))</f>
        <v>2200000</v>
      </c>
      <c r="AE1403" s="30" t="str">
        <f aca="false">INDEX(Lookup_Tables!$C$3:$C$12,MATCH(H1403,Lookup_Tables!$A$3:$A$12,0))</f>
        <v>Dr. Rohan Das</v>
      </c>
      <c r="AF1403" s="30" t="str">
        <f aca="false">IFERROR(INDEX(Lookup_Tables!$F$16:$F$45,MATCH(I1403,Lookup_Tables!$E$16:$E$45,0)),"N/A")</f>
        <v>EMP205</v>
      </c>
      <c r="AG1403" s="30" t="n">
        <f aca="false">_xlfn.IFS(R1403="Recovered",4,R1403="Referred",3,R1403="Admitted",2,R1403="Deceased",1,TRUE(),0)</f>
        <v>4</v>
      </c>
      <c r="AH1403" s="30" t="str">
        <f aca="false">IF(T1403&gt;=4,"Satisfied",IF(T1403&gt;=3,"Neutral","Needs Improvement"))</f>
        <v>Neutral</v>
      </c>
    </row>
    <row r="1404" customFormat="false" ht="15" hidden="false" customHeight="false" outlineLevel="0" collapsed="false">
      <c r="A1404" s="27" t="s">
        <v>4082</v>
      </c>
      <c r="B1404" s="27" t="s">
        <v>296</v>
      </c>
      <c r="C1404" s="27" t="n">
        <v>40</v>
      </c>
      <c r="D1404" s="27" t="s">
        <v>121</v>
      </c>
      <c r="E1404" s="28" t="n">
        <v>45529</v>
      </c>
      <c r="F1404" s="27" t="s">
        <v>1503</v>
      </c>
      <c r="G1404" s="28" t="n">
        <v>45533</v>
      </c>
      <c r="H1404" s="27" t="s">
        <v>242</v>
      </c>
      <c r="I1404" s="27" t="s">
        <v>315</v>
      </c>
      <c r="J1404" s="27" t="s">
        <v>422</v>
      </c>
      <c r="K1404" s="27" t="s">
        <v>126</v>
      </c>
      <c r="L1404" s="27" t="n">
        <v>5</v>
      </c>
      <c r="M1404" s="27" t="n">
        <v>118</v>
      </c>
      <c r="N1404" s="27" t="s">
        <v>186</v>
      </c>
      <c r="O1404" s="27" t="s">
        <v>139</v>
      </c>
      <c r="P1404" s="27" t="s">
        <v>140</v>
      </c>
      <c r="Q1404" s="29" t="n">
        <v>8416.07</v>
      </c>
      <c r="R1404" s="27" t="s">
        <v>172</v>
      </c>
      <c r="S1404" s="27" t="s">
        <v>151</v>
      </c>
      <c r="T1404" s="27" t="n">
        <v>1</v>
      </c>
      <c r="U1404" s="27" t="n">
        <f aca="false">YEAR(E1404)</f>
        <v>2024</v>
      </c>
      <c r="V1404" s="27" t="str">
        <f aca="false">TEXT(E1404,"MMM-YYYY")</f>
        <v>Aug-2024</v>
      </c>
      <c r="W1404" s="27" t="n">
        <f aca="false">MONTH(E1404)</f>
        <v>8</v>
      </c>
      <c r="X1404" s="27" t="str">
        <f aca="false">TEXT(WEEKDAY(E1404,2),"0")&amp;" - "&amp;TEXT(E1404,"dddd")</f>
        <v>7 - Sunday</v>
      </c>
      <c r="Y1404" s="27" t="str">
        <f aca="false">_xlfn.IFS(C1404&lt;18,"Child (0-17)",C1404&lt;40,"Young Adult (18-39)",C1404&lt;60,"Adult (40-59)",TRUE(),"Senior (60+)")</f>
        <v>Adult (40-59)</v>
      </c>
      <c r="Z1404" s="27" t="n">
        <f aca="false">ROUND(G1404-E1404,0)</f>
        <v>4</v>
      </c>
      <c r="AA1404" s="27" t="n">
        <f aca="false">L1404+M1404</f>
        <v>123</v>
      </c>
      <c r="AB1404" s="27" t="n">
        <f aca="false">IFERROR(ROUND(Q1404/AA1404,2),0)</f>
        <v>68.42</v>
      </c>
      <c r="AC1404" s="27" t="str">
        <f aca="false">IF(AND(K1404="Critical",N1404="No"),"URGENT - No Bed","Normal")</f>
        <v>Normal</v>
      </c>
      <c r="AD1404" s="33" t="n">
        <f aca="false">INDEX(Lookup_Tables!$B$3:$B$12,MATCH(H1404,Lookup_Tables!$A$3:$A$12,0))</f>
        <v>3000000</v>
      </c>
      <c r="AE1404" s="27" t="str">
        <f aca="false">INDEX(Lookup_Tables!$C$3:$C$12,MATCH(H1404,Lookup_Tables!$A$3:$A$12,0))</f>
        <v>Dr. Pooja Iyer</v>
      </c>
      <c r="AF1404" s="27" t="str">
        <f aca="false">IFERROR(INDEX(Lookup_Tables!$F$16:$F$45,MATCH(I1404,Lookup_Tables!$E$16:$E$45,0)),"N/A")</f>
        <v>EMP213</v>
      </c>
      <c r="AG1404" s="27" t="n">
        <f aca="false">_xlfn.IFS(R1404="Recovered",4,R1404="Referred",3,R1404="Admitted",2,R1404="Deceased",1,TRUE(),0)</f>
        <v>2</v>
      </c>
      <c r="AH1404" s="27" t="str">
        <f aca="false">IF(T1404&gt;=4,"Satisfied",IF(T1404&gt;=3,"Neutral","Needs Improvement"))</f>
        <v>Needs Improvement</v>
      </c>
    </row>
    <row r="1405" customFormat="false" ht="15" hidden="false" customHeight="false" outlineLevel="0" collapsed="false">
      <c r="A1405" s="30" t="s">
        <v>5699</v>
      </c>
      <c r="B1405" s="30" t="s">
        <v>2185</v>
      </c>
      <c r="C1405" s="30" t="n">
        <v>40</v>
      </c>
      <c r="D1405" s="30" t="s">
        <v>121</v>
      </c>
      <c r="E1405" s="31" t="n">
        <v>45572</v>
      </c>
      <c r="F1405" s="30" t="s">
        <v>1349</v>
      </c>
      <c r="G1405" s="31" t="n">
        <v>45573</v>
      </c>
      <c r="H1405" s="30" t="s">
        <v>242</v>
      </c>
      <c r="I1405" s="30" t="s">
        <v>315</v>
      </c>
      <c r="J1405" s="30" t="s">
        <v>401</v>
      </c>
      <c r="K1405" s="30" t="s">
        <v>138</v>
      </c>
      <c r="L1405" s="30" t="n">
        <v>25</v>
      </c>
      <c r="M1405" s="30" t="n">
        <v>40</v>
      </c>
      <c r="N1405" s="30" t="s">
        <v>127</v>
      </c>
      <c r="O1405" s="30" t="s">
        <v>128</v>
      </c>
      <c r="P1405" s="30" t="s">
        <v>140</v>
      </c>
      <c r="Q1405" s="32" t="n">
        <v>1564.25</v>
      </c>
      <c r="R1405" s="30" t="s">
        <v>130</v>
      </c>
      <c r="S1405" s="30" t="s">
        <v>131</v>
      </c>
      <c r="T1405" s="30" t="n">
        <v>3</v>
      </c>
      <c r="U1405" s="30" t="n">
        <f aca="false">YEAR(E1405)</f>
        <v>2024</v>
      </c>
      <c r="V1405" s="30" t="str">
        <f aca="false">TEXT(E1405,"MMM-YYYY")</f>
        <v>Oct-2024</v>
      </c>
      <c r="W1405" s="30" t="n">
        <f aca="false">MONTH(E1405)</f>
        <v>10</v>
      </c>
      <c r="X1405" s="30" t="str">
        <f aca="false">TEXT(WEEKDAY(E1405,2),"0")&amp;" - "&amp;TEXT(E1405,"dddd")</f>
        <v>1 - Monday</v>
      </c>
      <c r="Y1405" s="30" t="str">
        <f aca="false">_xlfn.IFS(C1405&lt;18,"Child (0-17)",C1405&lt;40,"Young Adult (18-39)",C1405&lt;60,"Adult (40-59)",TRUE(),"Senior (60+)")</f>
        <v>Adult (40-59)</v>
      </c>
      <c r="Z1405" s="30" t="n">
        <f aca="false">ROUND(G1405-E1405,0)</f>
        <v>1</v>
      </c>
      <c r="AA1405" s="30" t="n">
        <f aca="false">L1405+M1405</f>
        <v>65</v>
      </c>
      <c r="AB1405" s="30" t="n">
        <f aca="false">IFERROR(ROUND(Q1405/AA1405,2),0)</f>
        <v>24.07</v>
      </c>
      <c r="AC1405" s="30" t="str">
        <f aca="false">IF(AND(K1405="Critical",N1405="No"),"URGENT - No Bed","Normal")</f>
        <v>Normal</v>
      </c>
      <c r="AD1405" s="34" t="n">
        <f aca="false">INDEX(Lookup_Tables!$B$3:$B$12,MATCH(H1405,Lookup_Tables!$A$3:$A$12,0))</f>
        <v>3000000</v>
      </c>
      <c r="AE1405" s="30" t="str">
        <f aca="false">INDEX(Lookup_Tables!$C$3:$C$12,MATCH(H1405,Lookup_Tables!$A$3:$A$12,0))</f>
        <v>Dr. Pooja Iyer</v>
      </c>
      <c r="AF1405" s="30" t="str">
        <f aca="false">IFERROR(INDEX(Lookup_Tables!$F$16:$F$45,MATCH(I1405,Lookup_Tables!$E$16:$E$45,0)),"N/A")</f>
        <v>EMP213</v>
      </c>
      <c r="AG1405" s="30" t="n">
        <f aca="false">_xlfn.IFS(R1405="Recovered",4,R1405="Referred",3,R1405="Admitted",2,R1405="Deceased",1,TRUE(),0)</f>
        <v>4</v>
      </c>
      <c r="AH1405" s="30" t="str">
        <f aca="false">IF(T1405&gt;=4,"Satisfied",IF(T1405&gt;=3,"Neutral","Needs Improvement"))</f>
        <v>Neutral</v>
      </c>
    </row>
    <row r="1406" customFormat="false" ht="15" hidden="false" customHeight="false" outlineLevel="0" collapsed="false">
      <c r="A1406" s="27" t="s">
        <v>6307</v>
      </c>
      <c r="B1406" s="27" t="s">
        <v>5644</v>
      </c>
      <c r="C1406" s="27" t="n">
        <v>60</v>
      </c>
      <c r="D1406" s="27" t="s">
        <v>121</v>
      </c>
      <c r="E1406" s="28" t="n">
        <v>45370</v>
      </c>
      <c r="F1406" s="27" t="s">
        <v>160</v>
      </c>
      <c r="G1406" s="28" t="n">
        <v>45373</v>
      </c>
      <c r="H1406" s="27" t="s">
        <v>236</v>
      </c>
      <c r="I1406" s="27" t="s">
        <v>266</v>
      </c>
      <c r="J1406" s="27" t="s">
        <v>287</v>
      </c>
      <c r="K1406" s="27" t="s">
        <v>156</v>
      </c>
      <c r="L1406" s="27" t="n">
        <v>45</v>
      </c>
      <c r="M1406" s="27" t="n">
        <v>48</v>
      </c>
      <c r="N1406" s="27" t="s">
        <v>127</v>
      </c>
      <c r="O1406" s="27" t="s">
        <v>139</v>
      </c>
      <c r="P1406" s="27" t="s">
        <v>150</v>
      </c>
      <c r="Q1406" s="29" t="n">
        <v>4631.34</v>
      </c>
      <c r="R1406" s="27" t="s">
        <v>130</v>
      </c>
      <c r="S1406" s="27" t="s">
        <v>223</v>
      </c>
      <c r="T1406" s="27" t="n">
        <v>3</v>
      </c>
      <c r="U1406" s="27" t="n">
        <f aca="false">YEAR(E1406)</f>
        <v>2024</v>
      </c>
      <c r="V1406" s="27" t="str">
        <f aca="false">TEXT(E1406,"MMM-YYYY")</f>
        <v>Mar-2024</v>
      </c>
      <c r="W1406" s="27" t="n">
        <f aca="false">MONTH(E1406)</f>
        <v>3</v>
      </c>
      <c r="X1406" s="27" t="str">
        <f aca="false">TEXT(WEEKDAY(E1406,2),"0")&amp;" - "&amp;TEXT(E1406,"dddd")</f>
        <v>2 - Tuesday</v>
      </c>
      <c r="Y1406" s="27" t="str">
        <f aca="false">_xlfn.IFS(C1406&lt;18,"Child (0-17)",C1406&lt;40,"Young Adult (18-39)",C1406&lt;60,"Adult (40-59)",TRUE(),"Senior (60+)")</f>
        <v>Senior (60+)</v>
      </c>
      <c r="Z1406" s="27" t="n">
        <f aca="false">ROUND(G1406-E1406,0)</f>
        <v>3</v>
      </c>
      <c r="AA1406" s="27" t="n">
        <f aca="false">L1406+M1406</f>
        <v>93</v>
      </c>
      <c r="AB1406" s="27" t="n">
        <f aca="false">IFERROR(ROUND(Q1406/AA1406,2),0)</f>
        <v>49.8</v>
      </c>
      <c r="AC1406" s="27" t="str">
        <f aca="false">IF(AND(K1406="Critical",N1406="No"),"URGENT - No Bed","Normal")</f>
        <v>Normal</v>
      </c>
      <c r="AD1406" s="33" t="n">
        <f aca="false">INDEX(Lookup_Tables!$B$3:$B$12,MATCH(H1406,Lookup_Tables!$A$3:$A$12,0))</f>
        <v>3900000</v>
      </c>
      <c r="AE1406" s="27" t="str">
        <f aca="false">INDEX(Lookup_Tables!$C$3:$C$12,MATCH(H1406,Lookup_Tables!$A$3:$A$12,0))</f>
        <v>Dr. Rina Mehta</v>
      </c>
      <c r="AF1406" s="27" t="str">
        <f aca="false">IFERROR(INDEX(Lookup_Tables!$F$16:$F$45,MATCH(I1406,Lookup_Tables!$E$16:$E$45,0)),"N/A")</f>
        <v>EMP217</v>
      </c>
      <c r="AG1406" s="27" t="n">
        <f aca="false">_xlfn.IFS(R1406="Recovered",4,R1406="Referred",3,R1406="Admitted",2,R1406="Deceased",1,TRUE(),0)</f>
        <v>4</v>
      </c>
      <c r="AH1406" s="27" t="str">
        <f aca="false">IF(T1406&gt;=4,"Satisfied",IF(T1406&gt;=3,"Neutral","Needs Improvement"))</f>
        <v>Neutral</v>
      </c>
    </row>
    <row r="1407" customFormat="false" ht="15" hidden="false" customHeight="false" outlineLevel="0" collapsed="false">
      <c r="A1407" s="30" t="s">
        <v>5928</v>
      </c>
      <c r="B1407" s="30" t="s">
        <v>3012</v>
      </c>
      <c r="C1407" s="30" t="n">
        <v>39</v>
      </c>
      <c r="D1407" s="30" t="s">
        <v>121</v>
      </c>
      <c r="E1407" s="31" t="n">
        <v>45428</v>
      </c>
      <c r="F1407" s="30" t="s">
        <v>519</v>
      </c>
      <c r="G1407" s="31" t="n">
        <v>45428</v>
      </c>
      <c r="H1407" s="30" t="s">
        <v>161</v>
      </c>
      <c r="I1407" s="30" t="s">
        <v>538</v>
      </c>
      <c r="J1407" s="30" t="s">
        <v>163</v>
      </c>
      <c r="K1407" s="30" t="s">
        <v>138</v>
      </c>
      <c r="L1407" s="30" t="n">
        <v>86</v>
      </c>
      <c r="M1407" s="30" t="n">
        <v>42</v>
      </c>
      <c r="N1407" s="30" t="s">
        <v>127</v>
      </c>
      <c r="O1407" s="30" t="s">
        <v>139</v>
      </c>
      <c r="P1407" s="30" t="s">
        <v>150</v>
      </c>
      <c r="Q1407" s="32" t="n">
        <v>1142.04</v>
      </c>
      <c r="R1407" s="30" t="s">
        <v>130</v>
      </c>
      <c r="S1407" s="30" t="s">
        <v>178</v>
      </c>
      <c r="T1407" s="30" t="n">
        <v>3</v>
      </c>
      <c r="U1407" s="30" t="n">
        <f aca="false">YEAR(E1407)</f>
        <v>2024</v>
      </c>
      <c r="V1407" s="30" t="str">
        <f aca="false">TEXT(E1407,"MMM-YYYY")</f>
        <v>May-2024</v>
      </c>
      <c r="W1407" s="30" t="n">
        <f aca="false">MONTH(E1407)</f>
        <v>5</v>
      </c>
      <c r="X1407" s="30" t="str">
        <f aca="false">TEXT(WEEKDAY(E1407,2),"0")&amp;" - "&amp;TEXT(E1407,"dddd")</f>
        <v>4 - Thursday</v>
      </c>
      <c r="Y1407" s="30" t="str">
        <f aca="false">_xlfn.IFS(C1407&lt;18,"Child (0-17)",C1407&lt;40,"Young Adult (18-39)",C1407&lt;60,"Adult (40-59)",TRUE(),"Senior (60+)")</f>
        <v>Young Adult (18-39)</v>
      </c>
      <c r="Z1407" s="30" t="n">
        <f aca="false">ROUND(G1407-E1407,0)</f>
        <v>0</v>
      </c>
      <c r="AA1407" s="30" t="n">
        <f aca="false">L1407+M1407</f>
        <v>128</v>
      </c>
      <c r="AB1407" s="30" t="n">
        <f aca="false">IFERROR(ROUND(Q1407/AA1407,2),0)</f>
        <v>8.92</v>
      </c>
      <c r="AC1407" s="30" t="str">
        <f aca="false">IF(AND(K1407="Critical",N1407="No"),"URGENT - No Bed","Normal")</f>
        <v>Normal</v>
      </c>
      <c r="AD1407" s="34" t="n">
        <f aca="false">INDEX(Lookup_Tables!$B$3:$B$12,MATCH(H1407,Lookup_Tables!$A$3:$A$12,0))</f>
        <v>3600000</v>
      </c>
      <c r="AE1407" s="30" t="str">
        <f aca="false">INDEX(Lookup_Tables!$C$3:$C$12,MATCH(H1407,Lookup_Tables!$A$3:$A$12,0))</f>
        <v>Dr. Sameer Joshi</v>
      </c>
      <c r="AF1407" s="30" t="str">
        <f aca="false">IFERROR(INDEX(Lookup_Tables!$F$16:$F$45,MATCH(I1407,Lookup_Tables!$E$16:$E$45,0)),"N/A")</f>
        <v>EMP221</v>
      </c>
      <c r="AG1407" s="30" t="n">
        <f aca="false">_xlfn.IFS(R1407="Recovered",4,R1407="Referred",3,R1407="Admitted",2,R1407="Deceased",1,TRUE(),0)</f>
        <v>4</v>
      </c>
      <c r="AH1407" s="30" t="str">
        <f aca="false">IF(T1407&gt;=4,"Satisfied",IF(T1407&gt;=3,"Neutral","Needs Improvement"))</f>
        <v>Neutral</v>
      </c>
    </row>
    <row r="1408" customFormat="false" ht="15" hidden="false" customHeight="false" outlineLevel="0" collapsed="false">
      <c r="A1408" s="27" t="s">
        <v>1071</v>
      </c>
      <c r="B1408" s="27" t="s">
        <v>1072</v>
      </c>
      <c r="C1408" s="27" t="n">
        <v>76</v>
      </c>
      <c r="D1408" s="27" t="s">
        <v>181</v>
      </c>
      <c r="E1408" s="28" t="n">
        <v>45511</v>
      </c>
      <c r="F1408" s="27" t="s">
        <v>1073</v>
      </c>
      <c r="G1408" s="28" t="n">
        <v>45515</v>
      </c>
      <c r="H1408" s="27" t="s">
        <v>135</v>
      </c>
      <c r="I1408" s="27" t="s">
        <v>278</v>
      </c>
      <c r="J1408" s="27" t="s">
        <v>137</v>
      </c>
      <c r="K1408" s="27" t="s">
        <v>126</v>
      </c>
      <c r="L1408" s="27" t="n">
        <v>22</v>
      </c>
      <c r="M1408" s="27" t="n">
        <v>66</v>
      </c>
      <c r="N1408" s="27" t="s">
        <v>186</v>
      </c>
      <c r="O1408" s="27" t="s">
        <v>171</v>
      </c>
      <c r="P1408" s="27" t="s">
        <v>150</v>
      </c>
      <c r="Q1408" s="29" t="n">
        <v>8346.18</v>
      </c>
      <c r="R1408" s="27" t="s">
        <v>130</v>
      </c>
      <c r="S1408" s="27" t="s">
        <v>335</v>
      </c>
      <c r="T1408" s="27" t="n">
        <v>4</v>
      </c>
      <c r="U1408" s="27" t="n">
        <f aca="false">YEAR(E1408)</f>
        <v>2024</v>
      </c>
      <c r="V1408" s="27" t="str">
        <f aca="false">TEXT(E1408,"MMM-YYYY")</f>
        <v>Aug-2024</v>
      </c>
      <c r="W1408" s="27" t="n">
        <f aca="false">MONTH(E1408)</f>
        <v>8</v>
      </c>
      <c r="X1408" s="27" t="str">
        <f aca="false">TEXT(WEEKDAY(E1408,2),"0")&amp;" - "&amp;TEXT(E1408,"dddd")</f>
        <v>3 - Wednesday</v>
      </c>
      <c r="Y1408" s="27" t="str">
        <f aca="false">_xlfn.IFS(C1408&lt;18,"Child (0-17)",C1408&lt;40,"Young Adult (18-39)",C1408&lt;60,"Adult (40-59)",TRUE(),"Senior (60+)")</f>
        <v>Senior (60+)</v>
      </c>
      <c r="Z1408" s="27" t="n">
        <f aca="false">ROUND(G1408-E1408,0)</f>
        <v>4</v>
      </c>
      <c r="AA1408" s="27" t="n">
        <f aca="false">L1408+M1408</f>
        <v>88</v>
      </c>
      <c r="AB1408" s="27" t="n">
        <f aca="false">IFERROR(ROUND(Q1408/AA1408,2),0)</f>
        <v>94.84</v>
      </c>
      <c r="AC1408" s="27" t="str">
        <f aca="false">IF(AND(K1408="Critical",N1408="No"),"URGENT - No Bed","Normal")</f>
        <v>Normal</v>
      </c>
      <c r="AD1408" s="33" t="n">
        <f aca="false">INDEX(Lookup_Tables!$B$3:$B$12,MATCH(H1408,Lookup_Tables!$A$3:$A$12,0))</f>
        <v>4600000</v>
      </c>
      <c r="AE1408" s="27" t="str">
        <f aca="false">INDEX(Lookup_Tables!$C$3:$C$12,MATCH(H1408,Lookup_Tables!$A$3:$A$12,0))</f>
        <v>Dr. Farhan Khan</v>
      </c>
      <c r="AF1408" s="27" t="str">
        <f aca="false">IFERROR(INDEX(Lookup_Tables!$F$16:$F$45,MATCH(I1408,Lookup_Tables!$E$16:$E$45,0)),"N/A")</f>
        <v>EMP208</v>
      </c>
      <c r="AG1408" s="27" t="n">
        <f aca="false">_xlfn.IFS(R1408="Recovered",4,R1408="Referred",3,R1408="Admitted",2,R1408="Deceased",1,TRUE(),0)</f>
        <v>4</v>
      </c>
      <c r="AH1408" s="27" t="str">
        <f aca="false">IF(T1408&gt;=4,"Satisfied",IF(T1408&gt;=3,"Neutral","Needs Improvement"))</f>
        <v>Satisfied</v>
      </c>
    </row>
    <row r="1409" customFormat="false" ht="15" hidden="false" customHeight="false" outlineLevel="0" collapsed="false">
      <c r="A1409" s="30" t="s">
        <v>5633</v>
      </c>
      <c r="B1409" s="30" t="s">
        <v>424</v>
      </c>
      <c r="C1409" s="30" t="n">
        <v>78</v>
      </c>
      <c r="D1409" s="30" t="s">
        <v>181</v>
      </c>
      <c r="E1409" s="31" t="n">
        <v>45498</v>
      </c>
      <c r="F1409" s="30" t="s">
        <v>425</v>
      </c>
      <c r="G1409" s="31" t="n">
        <v>45498</v>
      </c>
      <c r="H1409" s="30" t="s">
        <v>183</v>
      </c>
      <c r="I1409" s="30" t="s">
        <v>430</v>
      </c>
      <c r="J1409" s="30" t="s">
        <v>213</v>
      </c>
      <c r="K1409" s="30" t="s">
        <v>156</v>
      </c>
      <c r="L1409" s="30" t="n">
        <v>66</v>
      </c>
      <c r="M1409" s="30" t="n">
        <v>63</v>
      </c>
      <c r="N1409" s="30" t="s">
        <v>127</v>
      </c>
      <c r="O1409" s="30" t="s">
        <v>171</v>
      </c>
      <c r="P1409" s="30" t="s">
        <v>187</v>
      </c>
      <c r="Q1409" s="32" t="n">
        <v>3882.48</v>
      </c>
      <c r="R1409" s="30" t="s">
        <v>130</v>
      </c>
      <c r="S1409" s="30" t="s">
        <v>223</v>
      </c>
      <c r="T1409" s="30" t="n">
        <v>5</v>
      </c>
      <c r="U1409" s="30" t="n">
        <f aca="false">YEAR(E1409)</f>
        <v>2024</v>
      </c>
      <c r="V1409" s="30" t="str">
        <f aca="false">TEXT(E1409,"MMM-YYYY")</f>
        <v>Jul-2024</v>
      </c>
      <c r="W1409" s="30" t="n">
        <f aca="false">MONTH(E1409)</f>
        <v>7</v>
      </c>
      <c r="X1409" s="30" t="str">
        <f aca="false">TEXT(WEEKDAY(E1409,2),"0")&amp;" - "&amp;TEXT(E1409,"dddd")</f>
        <v>4 - Thursday</v>
      </c>
      <c r="Y1409" s="30" t="str">
        <f aca="false">_xlfn.IFS(C1409&lt;18,"Child (0-17)",C1409&lt;40,"Young Adult (18-39)",C1409&lt;60,"Adult (40-59)",TRUE(),"Senior (60+)")</f>
        <v>Senior (60+)</v>
      </c>
      <c r="Z1409" s="30" t="n">
        <f aca="false">ROUND(G1409-E1409,0)</f>
        <v>0</v>
      </c>
      <c r="AA1409" s="30" t="n">
        <f aca="false">L1409+M1409</f>
        <v>129</v>
      </c>
      <c r="AB1409" s="30" t="n">
        <f aca="false">IFERROR(ROUND(Q1409/AA1409,2),0)</f>
        <v>30.1</v>
      </c>
      <c r="AC1409" s="30" t="str">
        <f aca="false">IF(AND(K1409="Critical",N1409="No"),"URGENT - No Bed","Normal")</f>
        <v>Normal</v>
      </c>
      <c r="AD1409" s="34" t="n">
        <f aca="false">INDEX(Lookup_Tables!$B$3:$B$12,MATCH(H1409,Lookup_Tables!$A$3:$A$12,0))</f>
        <v>3100000</v>
      </c>
      <c r="AE1409" s="30" t="str">
        <f aca="false">INDEX(Lookup_Tables!$C$3:$C$12,MATCH(H1409,Lookup_Tables!$A$3:$A$12,0))</f>
        <v>Dr. Kavita Rao</v>
      </c>
      <c r="AF1409" s="30" t="str">
        <f aca="false">IFERROR(INDEX(Lookup_Tables!$F$16:$F$45,MATCH(I1409,Lookup_Tables!$E$16:$E$45,0)),"N/A")</f>
        <v>EMP224</v>
      </c>
      <c r="AG1409" s="30" t="n">
        <f aca="false">_xlfn.IFS(R1409="Recovered",4,R1409="Referred",3,R1409="Admitted",2,R1409="Deceased",1,TRUE(),0)</f>
        <v>4</v>
      </c>
      <c r="AH1409" s="30" t="str">
        <f aca="false">IF(T1409&gt;=4,"Satisfied",IF(T1409&gt;=3,"Neutral","Needs Improvement"))</f>
        <v>Satisfied</v>
      </c>
    </row>
    <row r="1410" customFormat="false" ht="15" hidden="false" customHeight="false" outlineLevel="0" collapsed="false">
      <c r="A1410" s="27" t="s">
        <v>5257</v>
      </c>
      <c r="B1410" s="27" t="s">
        <v>1878</v>
      </c>
      <c r="C1410" s="27" t="n">
        <v>51</v>
      </c>
      <c r="D1410" s="27" t="s">
        <v>121</v>
      </c>
      <c r="E1410" s="28" t="n">
        <v>45477</v>
      </c>
      <c r="F1410" s="27" t="s">
        <v>1140</v>
      </c>
      <c r="G1410" s="28" t="n">
        <v>45477</v>
      </c>
      <c r="H1410" s="27" t="s">
        <v>206</v>
      </c>
      <c r="I1410" s="27" t="s">
        <v>300</v>
      </c>
      <c r="J1410" s="27" t="s">
        <v>469</v>
      </c>
      <c r="K1410" s="27" t="s">
        <v>156</v>
      </c>
      <c r="L1410" s="27" t="n">
        <v>30</v>
      </c>
      <c r="M1410" s="27" t="n">
        <v>38</v>
      </c>
      <c r="N1410" s="27" t="s">
        <v>127</v>
      </c>
      <c r="O1410" s="27" t="s">
        <v>128</v>
      </c>
      <c r="P1410" s="27" t="s">
        <v>129</v>
      </c>
      <c r="Q1410" s="29" t="n">
        <v>2808.09</v>
      </c>
      <c r="R1410" s="27" t="s">
        <v>130</v>
      </c>
      <c r="S1410" s="27" t="s">
        <v>197</v>
      </c>
      <c r="T1410" s="27" t="n">
        <v>4</v>
      </c>
      <c r="U1410" s="27" t="n">
        <f aca="false">YEAR(E1410)</f>
        <v>2024</v>
      </c>
      <c r="V1410" s="27" t="str">
        <f aca="false">TEXT(E1410,"MMM-YYYY")</f>
        <v>Jul-2024</v>
      </c>
      <c r="W1410" s="27" t="n">
        <f aca="false">MONTH(E1410)</f>
        <v>7</v>
      </c>
      <c r="X1410" s="27" t="str">
        <f aca="false">TEXT(WEEKDAY(E1410,2),"0")&amp;" - "&amp;TEXT(E1410,"dddd")</f>
        <v>4 - Thursday</v>
      </c>
      <c r="Y1410" s="27" t="str">
        <f aca="false">_xlfn.IFS(C1410&lt;18,"Child (0-17)",C1410&lt;40,"Young Adult (18-39)",C1410&lt;60,"Adult (40-59)",TRUE(),"Senior (60+)")</f>
        <v>Adult (40-59)</v>
      </c>
      <c r="Z1410" s="27" t="n">
        <f aca="false">ROUND(G1410-E1410,0)</f>
        <v>0</v>
      </c>
      <c r="AA1410" s="27" t="n">
        <f aca="false">L1410+M1410</f>
        <v>68</v>
      </c>
      <c r="AB1410" s="27" t="n">
        <f aca="false">IFERROR(ROUND(Q1410/AA1410,2),0)</f>
        <v>41.3</v>
      </c>
      <c r="AC1410" s="27" t="str">
        <f aca="false">IF(AND(K1410="Critical",N1410="No"),"URGENT - No Bed","Normal")</f>
        <v>Normal</v>
      </c>
      <c r="AD1410" s="33" t="n">
        <f aca="false">INDEX(Lookup_Tables!$B$3:$B$12,MATCH(H1410,Lookup_Tables!$A$3:$A$12,0))</f>
        <v>2800000</v>
      </c>
      <c r="AE1410" s="27" t="str">
        <f aca="false">INDEX(Lookup_Tables!$C$3:$C$12,MATCH(H1410,Lookup_Tables!$A$3:$A$12,0))</f>
        <v>Dr. Suresh Nair</v>
      </c>
      <c r="AF1410" s="27" t="str">
        <f aca="false">IFERROR(INDEX(Lookup_Tables!$F$16:$F$45,MATCH(I1410,Lookup_Tables!$E$16:$E$45,0)),"N/A")</f>
        <v>EMP211</v>
      </c>
      <c r="AG1410" s="27" t="n">
        <f aca="false">_xlfn.IFS(R1410="Recovered",4,R1410="Referred",3,R1410="Admitted",2,R1410="Deceased",1,TRUE(),0)</f>
        <v>4</v>
      </c>
      <c r="AH1410" s="27" t="str">
        <f aca="false">IF(T1410&gt;=4,"Satisfied",IF(T1410&gt;=3,"Neutral","Needs Improvement"))</f>
        <v>Satisfied</v>
      </c>
    </row>
    <row r="1411" customFormat="false" ht="15" hidden="false" customHeight="false" outlineLevel="0" collapsed="false">
      <c r="A1411" s="30" t="s">
        <v>2055</v>
      </c>
      <c r="B1411" s="30" t="s">
        <v>2056</v>
      </c>
      <c r="C1411" s="30" t="n">
        <v>49</v>
      </c>
      <c r="D1411" s="30" t="s">
        <v>121</v>
      </c>
      <c r="E1411" s="31" t="n">
        <v>45408</v>
      </c>
      <c r="F1411" s="30" t="s">
        <v>635</v>
      </c>
      <c r="G1411" s="31" t="n">
        <v>45409</v>
      </c>
      <c r="H1411" s="30" t="s">
        <v>146</v>
      </c>
      <c r="I1411" s="30" t="s">
        <v>176</v>
      </c>
      <c r="J1411" s="30" t="s">
        <v>177</v>
      </c>
      <c r="K1411" s="30" t="s">
        <v>138</v>
      </c>
      <c r="L1411" s="30" t="n">
        <v>89</v>
      </c>
      <c r="M1411" s="30" t="n">
        <v>35</v>
      </c>
      <c r="N1411" s="30" t="s">
        <v>127</v>
      </c>
      <c r="O1411" s="30" t="s">
        <v>128</v>
      </c>
      <c r="P1411" s="30" t="s">
        <v>150</v>
      </c>
      <c r="Q1411" s="32" t="n">
        <v>2444.84</v>
      </c>
      <c r="R1411" s="30" t="s">
        <v>268</v>
      </c>
      <c r="S1411" s="30" t="s">
        <v>197</v>
      </c>
      <c r="T1411" s="30" t="n">
        <v>1</v>
      </c>
      <c r="U1411" s="30" t="n">
        <f aca="false">YEAR(E1411)</f>
        <v>2024</v>
      </c>
      <c r="V1411" s="30" t="str">
        <f aca="false">TEXT(E1411,"MMM-YYYY")</f>
        <v>Apr-2024</v>
      </c>
      <c r="W1411" s="30" t="n">
        <f aca="false">MONTH(E1411)</f>
        <v>4</v>
      </c>
      <c r="X1411" s="30" t="str">
        <f aca="false">TEXT(WEEKDAY(E1411,2),"0")&amp;" - "&amp;TEXT(E1411,"dddd")</f>
        <v>5 - Friday</v>
      </c>
      <c r="Y1411" s="30" t="str">
        <f aca="false">_xlfn.IFS(C1411&lt;18,"Child (0-17)",C1411&lt;40,"Young Adult (18-39)",C1411&lt;60,"Adult (40-59)",TRUE(),"Senior (60+)")</f>
        <v>Adult (40-59)</v>
      </c>
      <c r="Z1411" s="30" t="n">
        <f aca="false">ROUND(G1411-E1411,0)</f>
        <v>1</v>
      </c>
      <c r="AA1411" s="30" t="n">
        <f aca="false">L1411+M1411</f>
        <v>124</v>
      </c>
      <c r="AB1411" s="30" t="n">
        <f aca="false">IFERROR(ROUND(Q1411/AA1411,2),0)</f>
        <v>19.72</v>
      </c>
      <c r="AC1411" s="30" t="str">
        <f aca="false">IF(AND(K1411="Critical",N1411="No"),"URGENT - No Bed","Normal")</f>
        <v>Normal</v>
      </c>
      <c r="AD1411" s="34" t="n">
        <f aca="false">INDEX(Lookup_Tables!$B$3:$B$12,MATCH(H1411,Lookup_Tables!$A$3:$A$12,0))</f>
        <v>2700000</v>
      </c>
      <c r="AE1411" s="30" t="str">
        <f aca="false">INDEX(Lookup_Tables!$C$3:$C$12,MATCH(H1411,Lookup_Tables!$A$3:$A$12,0))</f>
        <v>Dr. Vikram Singh</v>
      </c>
      <c r="AF1411" s="30" t="str">
        <f aca="false">IFERROR(INDEX(Lookup_Tables!$F$16:$F$45,MATCH(I1411,Lookup_Tables!$E$16:$E$45,0)),"N/A")</f>
        <v>EMP227</v>
      </c>
      <c r="AG1411" s="30" t="n">
        <f aca="false">_xlfn.IFS(R1411="Recovered",4,R1411="Referred",3,R1411="Admitted",2,R1411="Deceased",1,TRUE(),0)</f>
        <v>3</v>
      </c>
      <c r="AH1411" s="30" t="str">
        <f aca="false">IF(T1411&gt;=4,"Satisfied",IF(T1411&gt;=3,"Neutral","Needs Improvement"))</f>
        <v>Needs Improvement</v>
      </c>
    </row>
    <row r="1412" customFormat="false" ht="15" hidden="false" customHeight="false" outlineLevel="0" collapsed="false">
      <c r="A1412" s="27" t="s">
        <v>5116</v>
      </c>
      <c r="B1412" s="27" t="s">
        <v>3499</v>
      </c>
      <c r="C1412" s="27" t="n">
        <v>36</v>
      </c>
      <c r="D1412" s="27" t="s">
        <v>181</v>
      </c>
      <c r="E1412" s="28" t="n">
        <v>45613</v>
      </c>
      <c r="F1412" s="27" t="s">
        <v>994</v>
      </c>
      <c r="G1412" s="28" t="n">
        <v>45613</v>
      </c>
      <c r="H1412" s="27" t="s">
        <v>123</v>
      </c>
      <c r="I1412" s="27" t="s">
        <v>304</v>
      </c>
      <c r="J1412" s="27" t="s">
        <v>508</v>
      </c>
      <c r="K1412" s="27" t="s">
        <v>138</v>
      </c>
      <c r="L1412" s="27" t="n">
        <v>29</v>
      </c>
      <c r="M1412" s="27" t="n">
        <v>41</v>
      </c>
      <c r="N1412" s="27" t="s">
        <v>127</v>
      </c>
      <c r="O1412" s="27" t="s">
        <v>139</v>
      </c>
      <c r="P1412" s="27" t="s">
        <v>187</v>
      </c>
      <c r="Q1412" s="29" t="n">
        <v>2600.99</v>
      </c>
      <c r="R1412" s="27" t="s">
        <v>130</v>
      </c>
      <c r="S1412" s="27" t="s">
        <v>335</v>
      </c>
      <c r="T1412" s="27" t="n">
        <v>5</v>
      </c>
      <c r="U1412" s="27" t="n">
        <f aca="false">YEAR(E1412)</f>
        <v>2024</v>
      </c>
      <c r="V1412" s="27" t="str">
        <f aca="false">TEXT(E1412,"MMM-YYYY")</f>
        <v>Nov-2024</v>
      </c>
      <c r="W1412" s="27" t="n">
        <f aca="false">MONTH(E1412)</f>
        <v>11</v>
      </c>
      <c r="X1412" s="27" t="str">
        <f aca="false">TEXT(WEEKDAY(E1412,2),"0")&amp;" - "&amp;TEXT(E1412,"dddd")</f>
        <v>7 - Sunday</v>
      </c>
      <c r="Y1412" s="27" t="str">
        <f aca="false">_xlfn.IFS(C1412&lt;18,"Child (0-17)",C1412&lt;40,"Young Adult (18-39)",C1412&lt;60,"Adult (40-59)",TRUE(),"Senior (60+)")</f>
        <v>Young Adult (18-39)</v>
      </c>
      <c r="Z1412" s="27" t="n">
        <f aca="false">ROUND(G1412-E1412,0)</f>
        <v>0</v>
      </c>
      <c r="AA1412" s="27" t="n">
        <f aca="false">L1412+M1412</f>
        <v>70</v>
      </c>
      <c r="AB1412" s="27" t="n">
        <f aca="false">IFERROR(ROUND(Q1412/AA1412,2),0)</f>
        <v>37.16</v>
      </c>
      <c r="AC1412" s="27" t="str">
        <f aca="false">IF(AND(K1412="Critical",N1412="No"),"URGENT - No Bed","Normal")</f>
        <v>Normal</v>
      </c>
      <c r="AD1412" s="33" t="n">
        <f aca="false">INDEX(Lookup_Tables!$B$3:$B$12,MATCH(H1412,Lookup_Tables!$A$3:$A$12,0))</f>
        <v>2200000</v>
      </c>
      <c r="AE1412" s="27" t="str">
        <f aca="false">INDEX(Lookup_Tables!$C$3:$C$12,MATCH(H1412,Lookup_Tables!$A$3:$A$12,0))</f>
        <v>Dr. Rohan Das</v>
      </c>
      <c r="AF1412" s="27" t="str">
        <f aca="false">IFERROR(INDEX(Lookup_Tables!$F$16:$F$45,MATCH(I1412,Lookup_Tables!$E$16:$E$45,0)),"N/A")</f>
        <v>EMP204</v>
      </c>
      <c r="AG1412" s="27" t="n">
        <f aca="false">_xlfn.IFS(R1412="Recovered",4,R1412="Referred",3,R1412="Admitted",2,R1412="Deceased",1,TRUE(),0)</f>
        <v>4</v>
      </c>
      <c r="AH1412" s="27" t="str">
        <f aca="false">IF(T1412&gt;=4,"Satisfied",IF(T1412&gt;=3,"Neutral","Needs Improvement"))</f>
        <v>Satisfied</v>
      </c>
    </row>
    <row r="1413" customFormat="false" ht="15" hidden="false" customHeight="false" outlineLevel="0" collapsed="false">
      <c r="A1413" s="30" t="s">
        <v>5969</v>
      </c>
      <c r="B1413" s="30" t="s">
        <v>5970</v>
      </c>
      <c r="C1413" s="30" t="n">
        <v>41</v>
      </c>
      <c r="D1413" s="30" t="s">
        <v>181</v>
      </c>
      <c r="E1413" s="31" t="n">
        <v>45325</v>
      </c>
      <c r="F1413" s="30" t="s">
        <v>261</v>
      </c>
      <c r="G1413" s="31" t="n">
        <v>45326</v>
      </c>
      <c r="H1413" s="30" t="s">
        <v>146</v>
      </c>
      <c r="I1413" s="30" t="s">
        <v>176</v>
      </c>
      <c r="J1413" s="30" t="s">
        <v>222</v>
      </c>
      <c r="K1413" s="30" t="s">
        <v>138</v>
      </c>
      <c r="L1413" s="30" t="n">
        <v>69</v>
      </c>
      <c r="M1413" s="30" t="n">
        <v>20</v>
      </c>
      <c r="N1413" s="30" t="s">
        <v>127</v>
      </c>
      <c r="O1413" s="30" t="s">
        <v>139</v>
      </c>
      <c r="P1413" s="30" t="s">
        <v>150</v>
      </c>
      <c r="Q1413" s="32" t="n">
        <v>1700.99</v>
      </c>
      <c r="R1413" s="30" t="s">
        <v>130</v>
      </c>
      <c r="S1413" s="30" t="s">
        <v>178</v>
      </c>
      <c r="T1413" s="30" t="n">
        <v>3</v>
      </c>
      <c r="U1413" s="30" t="n">
        <f aca="false">YEAR(E1413)</f>
        <v>2024</v>
      </c>
      <c r="V1413" s="30" t="str">
        <f aca="false">TEXT(E1413,"MMM-YYYY")</f>
        <v>Feb-2024</v>
      </c>
      <c r="W1413" s="30" t="n">
        <f aca="false">MONTH(E1413)</f>
        <v>2</v>
      </c>
      <c r="X1413" s="30" t="str">
        <f aca="false">TEXT(WEEKDAY(E1413,2),"0")&amp;" - "&amp;TEXT(E1413,"dddd")</f>
        <v>6 - Saturday</v>
      </c>
      <c r="Y1413" s="30" t="str">
        <f aca="false">_xlfn.IFS(C1413&lt;18,"Child (0-17)",C1413&lt;40,"Young Adult (18-39)",C1413&lt;60,"Adult (40-59)",TRUE(),"Senior (60+)")</f>
        <v>Adult (40-59)</v>
      </c>
      <c r="Z1413" s="30" t="n">
        <f aca="false">ROUND(G1413-E1413,0)</f>
        <v>1</v>
      </c>
      <c r="AA1413" s="30" t="n">
        <f aca="false">L1413+M1413</f>
        <v>89</v>
      </c>
      <c r="AB1413" s="30" t="n">
        <f aca="false">IFERROR(ROUND(Q1413/AA1413,2),0)</f>
        <v>19.11</v>
      </c>
      <c r="AC1413" s="30" t="str">
        <f aca="false">IF(AND(K1413="Critical",N1413="No"),"URGENT - No Bed","Normal")</f>
        <v>Normal</v>
      </c>
      <c r="AD1413" s="34" t="n">
        <f aca="false">INDEX(Lookup_Tables!$B$3:$B$12,MATCH(H1413,Lookup_Tables!$A$3:$A$12,0))</f>
        <v>2700000</v>
      </c>
      <c r="AE1413" s="30" t="str">
        <f aca="false">INDEX(Lookup_Tables!$C$3:$C$12,MATCH(H1413,Lookup_Tables!$A$3:$A$12,0))</f>
        <v>Dr. Vikram Singh</v>
      </c>
      <c r="AF1413" s="30" t="str">
        <f aca="false">IFERROR(INDEX(Lookup_Tables!$F$16:$F$45,MATCH(I1413,Lookup_Tables!$E$16:$E$45,0)),"N/A")</f>
        <v>EMP227</v>
      </c>
      <c r="AG1413" s="30" t="n">
        <f aca="false">_xlfn.IFS(R1413="Recovered",4,R1413="Referred",3,R1413="Admitted",2,R1413="Deceased",1,TRUE(),0)</f>
        <v>4</v>
      </c>
      <c r="AH1413" s="30" t="str">
        <f aca="false">IF(T1413&gt;=4,"Satisfied",IF(T1413&gt;=3,"Neutral","Needs Improvement"))</f>
        <v>Neutral</v>
      </c>
    </row>
    <row r="1414" customFormat="false" ht="15" hidden="false" customHeight="false" outlineLevel="0" collapsed="false">
      <c r="A1414" s="27" t="s">
        <v>2888</v>
      </c>
      <c r="B1414" s="27" t="s">
        <v>2889</v>
      </c>
      <c r="C1414" s="27" t="n">
        <v>40</v>
      </c>
      <c r="D1414" s="27" t="s">
        <v>121</v>
      </c>
      <c r="E1414" s="28" t="n">
        <v>45300</v>
      </c>
      <c r="F1414" s="27" t="s">
        <v>326</v>
      </c>
      <c r="G1414" s="28" t="n">
        <v>45300</v>
      </c>
      <c r="H1414" s="27" t="s">
        <v>242</v>
      </c>
      <c r="I1414" s="27" t="s">
        <v>243</v>
      </c>
      <c r="J1414" s="27" t="s">
        <v>244</v>
      </c>
      <c r="K1414" s="27" t="s">
        <v>138</v>
      </c>
      <c r="L1414" s="27" t="n">
        <v>33</v>
      </c>
      <c r="M1414" s="27" t="n">
        <v>20</v>
      </c>
      <c r="N1414" s="27" t="s">
        <v>127</v>
      </c>
      <c r="O1414" s="27" t="s">
        <v>139</v>
      </c>
      <c r="P1414" s="27" t="s">
        <v>187</v>
      </c>
      <c r="Q1414" s="29" t="n">
        <v>1864.07</v>
      </c>
      <c r="R1414" s="27" t="s">
        <v>130</v>
      </c>
      <c r="S1414" s="27" t="s">
        <v>164</v>
      </c>
      <c r="T1414" s="27" t="n">
        <v>5</v>
      </c>
      <c r="U1414" s="27" t="n">
        <f aca="false">YEAR(E1414)</f>
        <v>2024</v>
      </c>
      <c r="V1414" s="27" t="str">
        <f aca="false">TEXT(E1414,"MMM-YYYY")</f>
        <v>Jan-2024</v>
      </c>
      <c r="W1414" s="27" t="n">
        <f aca="false">MONTH(E1414)</f>
        <v>1</v>
      </c>
      <c r="X1414" s="27" t="str">
        <f aca="false">TEXT(WEEKDAY(E1414,2),"0")&amp;" - "&amp;TEXT(E1414,"dddd")</f>
        <v>2 - Tuesday</v>
      </c>
      <c r="Y1414" s="27" t="str">
        <f aca="false">_xlfn.IFS(C1414&lt;18,"Child (0-17)",C1414&lt;40,"Young Adult (18-39)",C1414&lt;60,"Adult (40-59)",TRUE(),"Senior (60+)")</f>
        <v>Adult (40-59)</v>
      </c>
      <c r="Z1414" s="27" t="n">
        <f aca="false">ROUND(G1414-E1414,0)</f>
        <v>0</v>
      </c>
      <c r="AA1414" s="27" t="n">
        <f aca="false">L1414+M1414</f>
        <v>53</v>
      </c>
      <c r="AB1414" s="27" t="n">
        <f aca="false">IFERROR(ROUND(Q1414/AA1414,2),0)</f>
        <v>35.17</v>
      </c>
      <c r="AC1414" s="27" t="str">
        <f aca="false">IF(AND(K1414="Critical",N1414="No"),"URGENT - No Bed","Normal")</f>
        <v>Normal</v>
      </c>
      <c r="AD1414" s="33" t="n">
        <f aca="false">INDEX(Lookup_Tables!$B$3:$B$12,MATCH(H1414,Lookup_Tables!$A$3:$A$12,0))</f>
        <v>3000000</v>
      </c>
      <c r="AE1414" s="27" t="str">
        <f aca="false">INDEX(Lookup_Tables!$C$3:$C$12,MATCH(H1414,Lookup_Tables!$A$3:$A$12,0))</f>
        <v>Dr. Pooja Iyer</v>
      </c>
      <c r="AF1414" s="27" t="str">
        <f aca="false">IFERROR(INDEX(Lookup_Tables!$F$16:$F$45,MATCH(I1414,Lookup_Tables!$E$16:$E$45,0)),"N/A")</f>
        <v>EMP214</v>
      </c>
      <c r="AG1414" s="27" t="n">
        <f aca="false">_xlfn.IFS(R1414="Recovered",4,R1414="Referred",3,R1414="Admitted",2,R1414="Deceased",1,TRUE(),0)</f>
        <v>4</v>
      </c>
      <c r="AH1414" s="27" t="str">
        <f aca="false">IF(T1414&gt;=4,"Satisfied",IF(T1414&gt;=3,"Neutral","Needs Improvement"))</f>
        <v>Satisfied</v>
      </c>
    </row>
    <row r="1415" customFormat="false" ht="15" hidden="false" customHeight="false" outlineLevel="0" collapsed="false">
      <c r="A1415" s="30" t="s">
        <v>2318</v>
      </c>
      <c r="B1415" s="30" t="s">
        <v>2319</v>
      </c>
      <c r="C1415" s="30" t="n">
        <v>66</v>
      </c>
      <c r="D1415" s="30" t="s">
        <v>121</v>
      </c>
      <c r="E1415" s="31" t="n">
        <v>45343</v>
      </c>
      <c r="F1415" s="30" t="s">
        <v>1268</v>
      </c>
      <c r="G1415" s="31" t="n">
        <v>45346</v>
      </c>
      <c r="H1415" s="30" t="s">
        <v>168</v>
      </c>
      <c r="I1415" s="30" t="s">
        <v>169</v>
      </c>
      <c r="J1415" s="30" t="s">
        <v>191</v>
      </c>
      <c r="K1415" s="30" t="s">
        <v>156</v>
      </c>
      <c r="L1415" s="30" t="n">
        <v>47</v>
      </c>
      <c r="M1415" s="30" t="n">
        <v>79</v>
      </c>
      <c r="N1415" s="30" t="s">
        <v>186</v>
      </c>
      <c r="O1415" s="30" t="s">
        <v>171</v>
      </c>
      <c r="P1415" s="30" t="s">
        <v>129</v>
      </c>
      <c r="Q1415" s="32" t="n">
        <v>3199.09</v>
      </c>
      <c r="R1415" s="30" t="s">
        <v>130</v>
      </c>
      <c r="S1415" s="30" t="s">
        <v>197</v>
      </c>
      <c r="T1415" s="30" t="n">
        <v>4</v>
      </c>
      <c r="U1415" s="30" t="n">
        <f aca="false">YEAR(E1415)</f>
        <v>2024</v>
      </c>
      <c r="V1415" s="30" t="str">
        <f aca="false">TEXT(E1415,"MMM-YYYY")</f>
        <v>Feb-2024</v>
      </c>
      <c r="W1415" s="30" t="n">
        <f aca="false">MONTH(E1415)</f>
        <v>2</v>
      </c>
      <c r="X1415" s="30" t="str">
        <f aca="false">TEXT(WEEKDAY(E1415,2),"0")&amp;" - "&amp;TEXT(E1415,"dddd")</f>
        <v>3 - Wednesday</v>
      </c>
      <c r="Y1415" s="30" t="str">
        <f aca="false">_xlfn.IFS(C1415&lt;18,"Child (0-17)",C1415&lt;40,"Young Adult (18-39)",C1415&lt;60,"Adult (40-59)",TRUE(),"Senior (60+)")</f>
        <v>Senior (60+)</v>
      </c>
      <c r="Z1415" s="30" t="n">
        <f aca="false">ROUND(G1415-E1415,0)</f>
        <v>3</v>
      </c>
      <c r="AA1415" s="30" t="n">
        <f aca="false">L1415+M1415</f>
        <v>126</v>
      </c>
      <c r="AB1415" s="30" t="n">
        <f aca="false">IFERROR(ROUND(Q1415/AA1415,2),0)</f>
        <v>25.39</v>
      </c>
      <c r="AC1415" s="30" t="str">
        <f aca="false">IF(AND(K1415="Critical",N1415="No"),"URGENT - No Bed","Normal")</f>
        <v>Normal</v>
      </c>
      <c r="AD1415" s="34" t="n">
        <f aca="false">INDEX(Lookup_Tables!$B$3:$B$12,MATCH(H1415,Lookup_Tables!$A$3:$A$12,0))</f>
        <v>4400000</v>
      </c>
      <c r="AE1415" s="30" t="str">
        <f aca="false">INDEX(Lookup_Tables!$C$3:$C$12,MATCH(H1415,Lookup_Tables!$A$3:$A$12,0))</f>
        <v>Dr. Neha Chopra</v>
      </c>
      <c r="AF1415" s="30" t="str">
        <f aca="false">IFERROR(INDEX(Lookup_Tables!$F$16:$F$45,MATCH(I1415,Lookup_Tables!$E$16:$E$45,0)),"N/A")</f>
        <v>EMP220</v>
      </c>
      <c r="AG1415" s="30" t="n">
        <f aca="false">_xlfn.IFS(R1415="Recovered",4,R1415="Referred",3,R1415="Admitted",2,R1415="Deceased",1,TRUE(),0)</f>
        <v>4</v>
      </c>
      <c r="AH1415" s="30" t="str">
        <f aca="false">IF(T1415&gt;=4,"Satisfied",IF(T1415&gt;=3,"Neutral","Needs Improvement"))</f>
        <v>Satisfied</v>
      </c>
    </row>
    <row r="1416" customFormat="false" ht="15" hidden="false" customHeight="false" outlineLevel="0" collapsed="false">
      <c r="A1416" s="27" t="s">
        <v>5584</v>
      </c>
      <c r="B1416" s="27" t="s">
        <v>3191</v>
      </c>
      <c r="C1416" s="27" t="n">
        <v>61</v>
      </c>
      <c r="D1416" s="27" t="s">
        <v>181</v>
      </c>
      <c r="E1416" s="28" t="n">
        <v>45524</v>
      </c>
      <c r="F1416" s="27" t="s">
        <v>1449</v>
      </c>
      <c r="G1416" s="28" t="n">
        <v>45525</v>
      </c>
      <c r="H1416" s="27" t="s">
        <v>183</v>
      </c>
      <c r="I1416" s="27" t="s">
        <v>212</v>
      </c>
      <c r="J1416" s="27" t="s">
        <v>431</v>
      </c>
      <c r="K1416" s="27" t="s">
        <v>156</v>
      </c>
      <c r="L1416" s="27" t="n">
        <v>24</v>
      </c>
      <c r="M1416" s="27" t="n">
        <v>54</v>
      </c>
      <c r="N1416" s="27" t="s">
        <v>127</v>
      </c>
      <c r="O1416" s="27" t="s">
        <v>149</v>
      </c>
      <c r="P1416" s="27" t="s">
        <v>140</v>
      </c>
      <c r="Q1416" s="29" t="n">
        <v>3359.8</v>
      </c>
      <c r="R1416" s="27" t="s">
        <v>130</v>
      </c>
      <c r="S1416" s="27" t="s">
        <v>141</v>
      </c>
      <c r="T1416" s="27" t="n">
        <v>4</v>
      </c>
      <c r="U1416" s="27" t="n">
        <f aca="false">YEAR(E1416)</f>
        <v>2024</v>
      </c>
      <c r="V1416" s="27" t="str">
        <f aca="false">TEXT(E1416,"MMM-YYYY")</f>
        <v>Aug-2024</v>
      </c>
      <c r="W1416" s="27" t="n">
        <f aca="false">MONTH(E1416)</f>
        <v>8</v>
      </c>
      <c r="X1416" s="27" t="str">
        <f aca="false">TEXT(WEEKDAY(E1416,2),"0")&amp;" - "&amp;TEXT(E1416,"dddd")</f>
        <v>2 - Tuesday</v>
      </c>
      <c r="Y1416" s="27" t="str">
        <f aca="false">_xlfn.IFS(C1416&lt;18,"Child (0-17)",C1416&lt;40,"Young Adult (18-39)",C1416&lt;60,"Adult (40-59)",TRUE(),"Senior (60+)")</f>
        <v>Senior (60+)</v>
      </c>
      <c r="Z1416" s="27" t="n">
        <f aca="false">ROUND(G1416-E1416,0)</f>
        <v>1</v>
      </c>
      <c r="AA1416" s="27" t="n">
        <f aca="false">L1416+M1416</f>
        <v>78</v>
      </c>
      <c r="AB1416" s="27" t="n">
        <f aca="false">IFERROR(ROUND(Q1416/AA1416,2),0)</f>
        <v>43.07</v>
      </c>
      <c r="AC1416" s="27" t="str">
        <f aca="false">IF(AND(K1416="Critical",N1416="No"),"URGENT - No Bed","Normal")</f>
        <v>Normal</v>
      </c>
      <c r="AD1416" s="33" t="n">
        <f aca="false">INDEX(Lookup_Tables!$B$3:$B$12,MATCH(H1416,Lookup_Tables!$A$3:$A$12,0))</f>
        <v>3100000</v>
      </c>
      <c r="AE1416" s="27" t="str">
        <f aca="false">INDEX(Lookup_Tables!$C$3:$C$12,MATCH(H1416,Lookup_Tables!$A$3:$A$12,0))</f>
        <v>Dr. Kavita Rao</v>
      </c>
      <c r="AF1416" s="27" t="str">
        <f aca="false">IFERROR(INDEX(Lookup_Tables!$F$16:$F$45,MATCH(I1416,Lookup_Tables!$E$16:$E$45,0)),"N/A")</f>
        <v>EMP225</v>
      </c>
      <c r="AG1416" s="27" t="n">
        <f aca="false">_xlfn.IFS(R1416="Recovered",4,R1416="Referred",3,R1416="Admitted",2,R1416="Deceased",1,TRUE(),0)</f>
        <v>4</v>
      </c>
      <c r="AH1416" s="27" t="str">
        <f aca="false">IF(T1416&gt;=4,"Satisfied",IF(T1416&gt;=3,"Neutral","Needs Improvement"))</f>
        <v>Satisfied</v>
      </c>
    </row>
    <row r="1417" customFormat="false" ht="15" hidden="false" customHeight="false" outlineLevel="0" collapsed="false">
      <c r="A1417" s="30" t="s">
        <v>3325</v>
      </c>
      <c r="B1417" s="30" t="s">
        <v>3320</v>
      </c>
      <c r="C1417" s="30" t="n">
        <v>7</v>
      </c>
      <c r="D1417" s="30" t="s">
        <v>121</v>
      </c>
      <c r="E1417" s="31" t="n">
        <v>45524</v>
      </c>
      <c r="F1417" s="30" t="s">
        <v>160</v>
      </c>
      <c r="G1417" s="31" t="n">
        <v>45525</v>
      </c>
      <c r="H1417" s="30" t="s">
        <v>135</v>
      </c>
      <c r="I1417" s="30" t="s">
        <v>251</v>
      </c>
      <c r="J1417" s="30" t="s">
        <v>252</v>
      </c>
      <c r="K1417" s="30" t="s">
        <v>138</v>
      </c>
      <c r="L1417" s="30" t="n">
        <v>85</v>
      </c>
      <c r="M1417" s="30" t="n">
        <v>34</v>
      </c>
      <c r="N1417" s="30" t="s">
        <v>127</v>
      </c>
      <c r="O1417" s="30" t="s">
        <v>139</v>
      </c>
      <c r="P1417" s="30" t="s">
        <v>140</v>
      </c>
      <c r="Q1417" s="32" t="n">
        <v>2803.09</v>
      </c>
      <c r="R1417" s="30" t="s">
        <v>130</v>
      </c>
      <c r="S1417" s="30" t="s">
        <v>151</v>
      </c>
      <c r="T1417" s="30" t="n">
        <v>3</v>
      </c>
      <c r="U1417" s="30" t="n">
        <f aca="false">YEAR(E1417)</f>
        <v>2024</v>
      </c>
      <c r="V1417" s="30" t="str">
        <f aca="false">TEXT(E1417,"MMM-YYYY")</f>
        <v>Aug-2024</v>
      </c>
      <c r="W1417" s="30" t="n">
        <f aca="false">MONTH(E1417)</f>
        <v>8</v>
      </c>
      <c r="X1417" s="30" t="str">
        <f aca="false">TEXT(WEEKDAY(E1417,2),"0")&amp;" - "&amp;TEXT(E1417,"dddd")</f>
        <v>2 - Tuesday</v>
      </c>
      <c r="Y1417" s="30" t="str">
        <f aca="false">_xlfn.IFS(C1417&lt;18,"Child (0-17)",C1417&lt;40,"Young Adult (18-39)",C1417&lt;60,"Adult (40-59)",TRUE(),"Senior (60+)")</f>
        <v>Child (0-17)</v>
      </c>
      <c r="Z1417" s="30" t="n">
        <f aca="false">ROUND(G1417-E1417,0)</f>
        <v>1</v>
      </c>
      <c r="AA1417" s="30" t="n">
        <f aca="false">L1417+M1417</f>
        <v>119</v>
      </c>
      <c r="AB1417" s="30" t="n">
        <f aca="false">IFERROR(ROUND(Q1417/AA1417,2),0)</f>
        <v>23.56</v>
      </c>
      <c r="AC1417" s="30" t="str">
        <f aca="false">IF(AND(K1417="Critical",N1417="No"),"URGENT - No Bed","Normal")</f>
        <v>Normal</v>
      </c>
      <c r="AD1417" s="34" t="n">
        <f aca="false">INDEX(Lookup_Tables!$B$3:$B$12,MATCH(H1417,Lookup_Tables!$A$3:$A$12,0))</f>
        <v>4600000</v>
      </c>
      <c r="AE1417" s="30" t="str">
        <f aca="false">INDEX(Lookup_Tables!$C$3:$C$12,MATCH(H1417,Lookup_Tables!$A$3:$A$12,0))</f>
        <v>Dr. Farhan Khan</v>
      </c>
      <c r="AF1417" s="30" t="str">
        <f aca="false">IFERROR(INDEX(Lookup_Tables!$F$16:$F$45,MATCH(I1417,Lookup_Tables!$E$16:$E$45,0)),"N/A")</f>
        <v>EMP207</v>
      </c>
      <c r="AG1417" s="30" t="n">
        <f aca="false">_xlfn.IFS(R1417="Recovered",4,R1417="Referred",3,R1417="Admitted",2,R1417="Deceased",1,TRUE(),0)</f>
        <v>4</v>
      </c>
      <c r="AH1417" s="30" t="str">
        <f aca="false">IF(T1417&gt;=4,"Satisfied",IF(T1417&gt;=3,"Neutral","Needs Improvement"))</f>
        <v>Neutral</v>
      </c>
    </row>
    <row r="1418" customFormat="false" ht="15" hidden="false" customHeight="false" outlineLevel="0" collapsed="false">
      <c r="A1418" s="27" t="s">
        <v>5895</v>
      </c>
      <c r="B1418" s="27" t="s">
        <v>4216</v>
      </c>
      <c r="C1418" s="27" t="n">
        <v>73</v>
      </c>
      <c r="D1418" s="27" t="s">
        <v>181</v>
      </c>
      <c r="E1418" s="28" t="n">
        <v>45541</v>
      </c>
      <c r="F1418" s="27" t="s">
        <v>2588</v>
      </c>
      <c r="G1418" s="28" t="n">
        <v>45547</v>
      </c>
      <c r="H1418" s="27" t="s">
        <v>236</v>
      </c>
      <c r="I1418" s="27" t="s">
        <v>237</v>
      </c>
      <c r="J1418" s="27" t="s">
        <v>238</v>
      </c>
      <c r="K1418" s="27" t="s">
        <v>126</v>
      </c>
      <c r="L1418" s="27" t="n">
        <v>25</v>
      </c>
      <c r="M1418" s="27" t="n">
        <v>87</v>
      </c>
      <c r="N1418" s="27" t="s">
        <v>186</v>
      </c>
      <c r="O1418" s="27" t="s">
        <v>128</v>
      </c>
      <c r="P1418" s="27" t="s">
        <v>150</v>
      </c>
      <c r="Q1418" s="29" t="n">
        <v>7684.96</v>
      </c>
      <c r="R1418" s="27" t="s">
        <v>268</v>
      </c>
      <c r="S1418" s="27" t="s">
        <v>151</v>
      </c>
      <c r="T1418" s="27" t="n">
        <v>3</v>
      </c>
      <c r="U1418" s="27" t="n">
        <f aca="false">YEAR(E1418)</f>
        <v>2024</v>
      </c>
      <c r="V1418" s="27" t="str">
        <f aca="false">TEXT(E1418,"MMM-YYYY")</f>
        <v>Sep-2024</v>
      </c>
      <c r="W1418" s="27" t="n">
        <f aca="false">MONTH(E1418)</f>
        <v>9</v>
      </c>
      <c r="X1418" s="27" t="str">
        <f aca="false">TEXT(WEEKDAY(E1418,2),"0")&amp;" - "&amp;TEXT(E1418,"dddd")</f>
        <v>5 - Friday</v>
      </c>
      <c r="Y1418" s="27" t="str">
        <f aca="false">_xlfn.IFS(C1418&lt;18,"Child (0-17)",C1418&lt;40,"Young Adult (18-39)",C1418&lt;60,"Adult (40-59)",TRUE(),"Senior (60+)")</f>
        <v>Senior (60+)</v>
      </c>
      <c r="Z1418" s="27" t="n">
        <f aca="false">ROUND(G1418-E1418,0)</f>
        <v>6</v>
      </c>
      <c r="AA1418" s="27" t="n">
        <f aca="false">L1418+M1418</f>
        <v>112</v>
      </c>
      <c r="AB1418" s="27" t="n">
        <f aca="false">IFERROR(ROUND(Q1418/AA1418,2),0)</f>
        <v>68.62</v>
      </c>
      <c r="AC1418" s="27" t="str">
        <f aca="false">IF(AND(K1418="Critical",N1418="No"),"URGENT - No Bed","Normal")</f>
        <v>Normal</v>
      </c>
      <c r="AD1418" s="33" t="n">
        <f aca="false">INDEX(Lookup_Tables!$B$3:$B$12,MATCH(H1418,Lookup_Tables!$A$3:$A$12,0))</f>
        <v>3900000</v>
      </c>
      <c r="AE1418" s="27" t="str">
        <f aca="false">INDEX(Lookup_Tables!$C$3:$C$12,MATCH(H1418,Lookup_Tables!$A$3:$A$12,0))</f>
        <v>Dr. Rina Mehta</v>
      </c>
      <c r="AF1418" s="27" t="str">
        <f aca="false">IFERROR(INDEX(Lookup_Tables!$F$16:$F$45,MATCH(I1418,Lookup_Tables!$E$16:$E$45,0)),"N/A")</f>
        <v>EMP215</v>
      </c>
      <c r="AG1418" s="27" t="n">
        <f aca="false">_xlfn.IFS(R1418="Recovered",4,R1418="Referred",3,R1418="Admitted",2,R1418="Deceased",1,TRUE(),0)</f>
        <v>3</v>
      </c>
      <c r="AH1418" s="27" t="str">
        <f aca="false">IF(T1418&gt;=4,"Satisfied",IF(T1418&gt;=3,"Neutral","Needs Improvement"))</f>
        <v>Neutral</v>
      </c>
    </row>
    <row r="1419" customFormat="false" ht="15" hidden="false" customHeight="false" outlineLevel="0" collapsed="false">
      <c r="A1419" s="30" t="s">
        <v>6047</v>
      </c>
      <c r="B1419" s="30" t="s">
        <v>4388</v>
      </c>
      <c r="C1419" s="30" t="n">
        <v>37</v>
      </c>
      <c r="D1419" s="30" t="s">
        <v>181</v>
      </c>
      <c r="E1419" s="31" t="n">
        <v>45536</v>
      </c>
      <c r="F1419" s="30" t="s">
        <v>762</v>
      </c>
      <c r="G1419" s="31" t="n">
        <v>45538</v>
      </c>
      <c r="H1419" s="30" t="s">
        <v>183</v>
      </c>
      <c r="I1419" s="30" t="s">
        <v>430</v>
      </c>
      <c r="J1419" s="30" t="s">
        <v>213</v>
      </c>
      <c r="K1419" s="30" t="s">
        <v>156</v>
      </c>
      <c r="L1419" s="30" t="n">
        <v>34</v>
      </c>
      <c r="M1419" s="30" t="n">
        <v>53</v>
      </c>
      <c r="N1419" s="30" t="s">
        <v>127</v>
      </c>
      <c r="O1419" s="30" t="s">
        <v>139</v>
      </c>
      <c r="P1419" s="30" t="s">
        <v>187</v>
      </c>
      <c r="Q1419" s="32" t="n">
        <v>4738.72</v>
      </c>
      <c r="R1419" s="30" t="s">
        <v>130</v>
      </c>
      <c r="S1419" s="30" t="s">
        <v>223</v>
      </c>
      <c r="T1419" s="30" t="n">
        <v>4</v>
      </c>
      <c r="U1419" s="30" t="n">
        <f aca="false">YEAR(E1419)</f>
        <v>2024</v>
      </c>
      <c r="V1419" s="30" t="str">
        <f aca="false">TEXT(E1419,"MMM-YYYY")</f>
        <v>Sep-2024</v>
      </c>
      <c r="W1419" s="30" t="n">
        <f aca="false">MONTH(E1419)</f>
        <v>9</v>
      </c>
      <c r="X1419" s="30" t="str">
        <f aca="false">TEXT(WEEKDAY(E1419,2),"0")&amp;" - "&amp;TEXT(E1419,"dddd")</f>
        <v>7 - Sunday</v>
      </c>
      <c r="Y1419" s="30" t="str">
        <f aca="false">_xlfn.IFS(C1419&lt;18,"Child (0-17)",C1419&lt;40,"Young Adult (18-39)",C1419&lt;60,"Adult (40-59)",TRUE(),"Senior (60+)")</f>
        <v>Young Adult (18-39)</v>
      </c>
      <c r="Z1419" s="30" t="n">
        <f aca="false">ROUND(G1419-E1419,0)</f>
        <v>2</v>
      </c>
      <c r="AA1419" s="30" t="n">
        <f aca="false">L1419+M1419</f>
        <v>87</v>
      </c>
      <c r="AB1419" s="30" t="n">
        <f aca="false">IFERROR(ROUND(Q1419/AA1419,2),0)</f>
        <v>54.47</v>
      </c>
      <c r="AC1419" s="30" t="str">
        <f aca="false">IF(AND(K1419="Critical",N1419="No"),"URGENT - No Bed","Normal")</f>
        <v>Normal</v>
      </c>
      <c r="AD1419" s="34" t="n">
        <f aca="false">INDEX(Lookup_Tables!$B$3:$B$12,MATCH(H1419,Lookup_Tables!$A$3:$A$12,0))</f>
        <v>3100000</v>
      </c>
      <c r="AE1419" s="30" t="str">
        <f aca="false">INDEX(Lookup_Tables!$C$3:$C$12,MATCH(H1419,Lookup_Tables!$A$3:$A$12,0))</f>
        <v>Dr. Kavita Rao</v>
      </c>
      <c r="AF1419" s="30" t="str">
        <f aca="false">IFERROR(INDEX(Lookup_Tables!$F$16:$F$45,MATCH(I1419,Lookup_Tables!$E$16:$E$45,0)),"N/A")</f>
        <v>EMP224</v>
      </c>
      <c r="AG1419" s="30" t="n">
        <f aca="false">_xlfn.IFS(R1419="Recovered",4,R1419="Referred",3,R1419="Admitted",2,R1419="Deceased",1,TRUE(),0)</f>
        <v>4</v>
      </c>
      <c r="AH1419" s="30" t="str">
        <f aca="false">IF(T1419&gt;=4,"Satisfied",IF(T1419&gt;=3,"Neutral","Needs Improvement"))</f>
        <v>Satisfied</v>
      </c>
    </row>
    <row r="1420" customFormat="false" ht="15" hidden="false" customHeight="false" outlineLevel="0" collapsed="false">
      <c r="A1420" s="27" t="s">
        <v>2511</v>
      </c>
      <c r="B1420" s="27" t="s">
        <v>2512</v>
      </c>
      <c r="C1420" s="27" t="n">
        <v>80</v>
      </c>
      <c r="D1420" s="27" t="s">
        <v>121</v>
      </c>
      <c r="E1420" s="28" t="n">
        <v>45651</v>
      </c>
      <c r="F1420" s="27" t="s">
        <v>216</v>
      </c>
      <c r="G1420" s="28" t="n">
        <v>45665</v>
      </c>
      <c r="H1420" s="27" t="s">
        <v>183</v>
      </c>
      <c r="I1420" s="27" t="s">
        <v>430</v>
      </c>
      <c r="J1420" s="27" t="s">
        <v>213</v>
      </c>
      <c r="K1420" s="27" t="s">
        <v>202</v>
      </c>
      <c r="L1420" s="27" t="n">
        <v>6</v>
      </c>
      <c r="M1420" s="27" t="n">
        <v>162</v>
      </c>
      <c r="N1420" s="27" t="s">
        <v>186</v>
      </c>
      <c r="O1420" s="27" t="s">
        <v>139</v>
      </c>
      <c r="P1420" s="27" t="s">
        <v>150</v>
      </c>
      <c r="Q1420" s="29" t="n">
        <v>18185.57</v>
      </c>
      <c r="R1420" s="27" t="s">
        <v>172</v>
      </c>
      <c r="S1420" s="27" t="s">
        <v>157</v>
      </c>
      <c r="T1420" s="27" t="n">
        <v>5</v>
      </c>
      <c r="U1420" s="27" t="n">
        <f aca="false">YEAR(E1420)</f>
        <v>2024</v>
      </c>
      <c r="V1420" s="27" t="str">
        <f aca="false">TEXT(E1420,"MMM-YYYY")</f>
        <v>Dec-2024</v>
      </c>
      <c r="W1420" s="27" t="n">
        <f aca="false">MONTH(E1420)</f>
        <v>12</v>
      </c>
      <c r="X1420" s="27" t="str">
        <f aca="false">TEXT(WEEKDAY(E1420,2),"0")&amp;" - "&amp;TEXT(E1420,"dddd")</f>
        <v>3 - Wednesday</v>
      </c>
      <c r="Y1420" s="27" t="str">
        <f aca="false">_xlfn.IFS(C1420&lt;18,"Child (0-17)",C1420&lt;40,"Young Adult (18-39)",C1420&lt;60,"Adult (40-59)",TRUE(),"Senior (60+)")</f>
        <v>Senior (60+)</v>
      </c>
      <c r="Z1420" s="27" t="n">
        <f aca="false">ROUND(G1420-E1420,0)</f>
        <v>14</v>
      </c>
      <c r="AA1420" s="27" t="n">
        <f aca="false">L1420+M1420</f>
        <v>168</v>
      </c>
      <c r="AB1420" s="27" t="n">
        <f aca="false">IFERROR(ROUND(Q1420/AA1420,2),0)</f>
        <v>108.25</v>
      </c>
      <c r="AC1420" s="27" t="str">
        <f aca="false">IF(AND(K1420="Critical",N1420="No"),"URGENT - No Bed","Normal")</f>
        <v>Normal</v>
      </c>
      <c r="AD1420" s="33" t="n">
        <f aca="false">INDEX(Lookup_Tables!$B$3:$B$12,MATCH(H1420,Lookup_Tables!$A$3:$A$12,0))</f>
        <v>3100000</v>
      </c>
      <c r="AE1420" s="27" t="str">
        <f aca="false">INDEX(Lookup_Tables!$C$3:$C$12,MATCH(H1420,Lookup_Tables!$A$3:$A$12,0))</f>
        <v>Dr. Kavita Rao</v>
      </c>
      <c r="AF1420" s="27" t="str">
        <f aca="false">IFERROR(INDEX(Lookup_Tables!$F$16:$F$45,MATCH(I1420,Lookup_Tables!$E$16:$E$45,0)),"N/A")</f>
        <v>EMP224</v>
      </c>
      <c r="AG1420" s="27" t="n">
        <f aca="false">_xlfn.IFS(R1420="Recovered",4,R1420="Referred",3,R1420="Admitted",2,R1420="Deceased",1,TRUE(),0)</f>
        <v>2</v>
      </c>
      <c r="AH1420" s="27" t="str">
        <f aca="false">IF(T1420&gt;=4,"Satisfied",IF(T1420&gt;=3,"Neutral","Needs Improvement"))</f>
        <v>Satisfied</v>
      </c>
    </row>
    <row r="1421" customFormat="false" ht="15" hidden="false" customHeight="false" outlineLevel="0" collapsed="false">
      <c r="A1421" s="30" t="s">
        <v>1275</v>
      </c>
      <c r="B1421" s="30" t="s">
        <v>1276</v>
      </c>
      <c r="C1421" s="30" t="n">
        <v>86</v>
      </c>
      <c r="D1421" s="30" t="s">
        <v>121</v>
      </c>
      <c r="E1421" s="31" t="n">
        <v>45590</v>
      </c>
      <c r="F1421" s="30" t="s">
        <v>753</v>
      </c>
      <c r="G1421" s="31" t="n">
        <v>45590</v>
      </c>
      <c r="H1421" s="30" t="s">
        <v>123</v>
      </c>
      <c r="I1421" s="30" t="s">
        <v>124</v>
      </c>
      <c r="J1421" s="30" t="s">
        <v>305</v>
      </c>
      <c r="K1421" s="30" t="s">
        <v>156</v>
      </c>
      <c r="L1421" s="30" t="n">
        <v>55</v>
      </c>
      <c r="M1421" s="30" t="n">
        <v>49</v>
      </c>
      <c r="N1421" s="30" t="s">
        <v>127</v>
      </c>
      <c r="O1421" s="30" t="s">
        <v>139</v>
      </c>
      <c r="P1421" s="30" t="s">
        <v>150</v>
      </c>
      <c r="Q1421" s="32" t="n">
        <v>3587.7</v>
      </c>
      <c r="R1421" s="30" t="s">
        <v>130</v>
      </c>
      <c r="S1421" s="30" t="s">
        <v>141</v>
      </c>
      <c r="T1421" s="30" t="n">
        <v>4</v>
      </c>
      <c r="U1421" s="30" t="n">
        <f aca="false">YEAR(E1421)</f>
        <v>2024</v>
      </c>
      <c r="V1421" s="30" t="str">
        <f aca="false">TEXT(E1421,"MMM-YYYY")</f>
        <v>Oct-2024</v>
      </c>
      <c r="W1421" s="30" t="n">
        <f aca="false">MONTH(E1421)</f>
        <v>10</v>
      </c>
      <c r="X1421" s="30" t="str">
        <f aca="false">TEXT(WEEKDAY(E1421,2),"0")&amp;" - "&amp;TEXT(E1421,"dddd")</f>
        <v>5 - Friday</v>
      </c>
      <c r="Y1421" s="30" t="str">
        <f aca="false">_xlfn.IFS(C1421&lt;18,"Child (0-17)",C1421&lt;40,"Young Adult (18-39)",C1421&lt;60,"Adult (40-59)",TRUE(),"Senior (60+)")</f>
        <v>Senior (60+)</v>
      </c>
      <c r="Z1421" s="30" t="n">
        <f aca="false">ROUND(G1421-E1421,0)</f>
        <v>0</v>
      </c>
      <c r="AA1421" s="30" t="n">
        <f aca="false">L1421+M1421</f>
        <v>104</v>
      </c>
      <c r="AB1421" s="30" t="n">
        <f aca="false">IFERROR(ROUND(Q1421/AA1421,2),0)</f>
        <v>34.5</v>
      </c>
      <c r="AC1421" s="30" t="str">
        <f aca="false">IF(AND(K1421="Critical",N1421="No"),"URGENT - No Bed","Normal")</f>
        <v>Normal</v>
      </c>
      <c r="AD1421" s="34" t="n">
        <f aca="false">INDEX(Lookup_Tables!$B$3:$B$12,MATCH(H1421,Lookup_Tables!$A$3:$A$12,0))</f>
        <v>2200000</v>
      </c>
      <c r="AE1421" s="30" t="str">
        <f aca="false">INDEX(Lookup_Tables!$C$3:$C$12,MATCH(H1421,Lookup_Tables!$A$3:$A$12,0))</f>
        <v>Dr. Rohan Das</v>
      </c>
      <c r="AF1421" s="30" t="str">
        <f aca="false">IFERROR(INDEX(Lookup_Tables!$F$16:$F$45,MATCH(I1421,Lookup_Tables!$E$16:$E$45,0)),"N/A")</f>
        <v>EMP205</v>
      </c>
      <c r="AG1421" s="30" t="n">
        <f aca="false">_xlfn.IFS(R1421="Recovered",4,R1421="Referred",3,R1421="Admitted",2,R1421="Deceased",1,TRUE(),0)</f>
        <v>4</v>
      </c>
      <c r="AH1421" s="30" t="str">
        <f aca="false">IF(T1421&gt;=4,"Satisfied",IF(T1421&gt;=3,"Neutral","Needs Improvement"))</f>
        <v>Satisfied</v>
      </c>
    </row>
    <row r="1422" customFormat="false" ht="15" hidden="false" customHeight="false" outlineLevel="0" collapsed="false">
      <c r="A1422" s="27" t="s">
        <v>5359</v>
      </c>
      <c r="B1422" s="27" t="s">
        <v>5360</v>
      </c>
      <c r="C1422" s="27" t="n">
        <v>47</v>
      </c>
      <c r="D1422" s="27" t="s">
        <v>121</v>
      </c>
      <c r="E1422" s="28" t="n">
        <v>45304</v>
      </c>
      <c r="F1422" s="27" t="s">
        <v>516</v>
      </c>
      <c r="G1422" s="28" t="n">
        <v>45306</v>
      </c>
      <c r="H1422" s="27" t="s">
        <v>242</v>
      </c>
      <c r="I1422" s="27" t="s">
        <v>466</v>
      </c>
      <c r="J1422" s="27" t="s">
        <v>244</v>
      </c>
      <c r="K1422" s="27" t="s">
        <v>202</v>
      </c>
      <c r="L1422" s="27" t="n">
        <v>6</v>
      </c>
      <c r="M1422" s="27" t="n">
        <v>94</v>
      </c>
      <c r="N1422" s="27" t="s">
        <v>186</v>
      </c>
      <c r="O1422" s="27" t="s">
        <v>139</v>
      </c>
      <c r="P1422" s="27" t="s">
        <v>129</v>
      </c>
      <c r="Q1422" s="29" t="n">
        <v>16922.06</v>
      </c>
      <c r="R1422" s="27" t="s">
        <v>130</v>
      </c>
      <c r="S1422" s="27" t="s">
        <v>164</v>
      </c>
      <c r="T1422" s="27" t="n">
        <v>2</v>
      </c>
      <c r="U1422" s="27" t="n">
        <f aca="false">YEAR(E1422)</f>
        <v>2024</v>
      </c>
      <c r="V1422" s="27" t="str">
        <f aca="false">TEXT(E1422,"MMM-YYYY")</f>
        <v>Jan-2024</v>
      </c>
      <c r="W1422" s="27" t="n">
        <f aca="false">MONTH(E1422)</f>
        <v>1</v>
      </c>
      <c r="X1422" s="27" t="str">
        <f aca="false">TEXT(WEEKDAY(E1422,2),"0")&amp;" - "&amp;TEXT(E1422,"dddd")</f>
        <v>6 - Saturday</v>
      </c>
      <c r="Y1422" s="27" t="str">
        <f aca="false">_xlfn.IFS(C1422&lt;18,"Child (0-17)",C1422&lt;40,"Young Adult (18-39)",C1422&lt;60,"Adult (40-59)",TRUE(),"Senior (60+)")</f>
        <v>Adult (40-59)</v>
      </c>
      <c r="Z1422" s="27" t="n">
        <f aca="false">ROUND(G1422-E1422,0)</f>
        <v>2</v>
      </c>
      <c r="AA1422" s="27" t="n">
        <f aca="false">L1422+M1422</f>
        <v>100</v>
      </c>
      <c r="AB1422" s="27" t="n">
        <f aca="false">IFERROR(ROUND(Q1422/AA1422,2),0)</f>
        <v>169.22</v>
      </c>
      <c r="AC1422" s="27" t="str">
        <f aca="false">IF(AND(K1422="Critical",N1422="No"),"URGENT - No Bed","Normal")</f>
        <v>Normal</v>
      </c>
      <c r="AD1422" s="33" t="n">
        <f aca="false">INDEX(Lookup_Tables!$B$3:$B$12,MATCH(H1422,Lookup_Tables!$A$3:$A$12,0))</f>
        <v>3000000</v>
      </c>
      <c r="AE1422" s="27" t="str">
        <f aca="false">INDEX(Lookup_Tables!$C$3:$C$12,MATCH(H1422,Lookup_Tables!$A$3:$A$12,0))</f>
        <v>Dr. Pooja Iyer</v>
      </c>
      <c r="AF1422" s="27" t="str">
        <f aca="false">IFERROR(INDEX(Lookup_Tables!$F$16:$F$45,MATCH(I1422,Lookup_Tables!$E$16:$E$45,0)),"N/A")</f>
        <v>EMP212</v>
      </c>
      <c r="AG1422" s="27" t="n">
        <f aca="false">_xlfn.IFS(R1422="Recovered",4,R1422="Referred",3,R1422="Admitted",2,R1422="Deceased",1,TRUE(),0)</f>
        <v>4</v>
      </c>
      <c r="AH1422" s="27" t="str">
        <f aca="false">IF(T1422&gt;=4,"Satisfied",IF(T1422&gt;=3,"Neutral","Needs Improvement"))</f>
        <v>Needs Improvement</v>
      </c>
    </row>
    <row r="1423" customFormat="false" ht="15" hidden="false" customHeight="false" outlineLevel="0" collapsed="false">
      <c r="A1423" s="30" t="s">
        <v>1934</v>
      </c>
      <c r="B1423" s="30" t="s">
        <v>1935</v>
      </c>
      <c r="C1423" s="30" t="n">
        <v>71</v>
      </c>
      <c r="D1423" s="30" t="s">
        <v>121</v>
      </c>
      <c r="E1423" s="31" t="n">
        <v>45479</v>
      </c>
      <c r="F1423" s="30" t="s">
        <v>1896</v>
      </c>
      <c r="G1423" s="31" t="n">
        <v>45480</v>
      </c>
      <c r="H1423" s="30" t="s">
        <v>161</v>
      </c>
      <c r="I1423" s="30" t="s">
        <v>538</v>
      </c>
      <c r="J1423" s="30" t="s">
        <v>258</v>
      </c>
      <c r="K1423" s="30" t="s">
        <v>156</v>
      </c>
      <c r="L1423" s="30" t="n">
        <v>29</v>
      </c>
      <c r="M1423" s="30" t="n">
        <v>36</v>
      </c>
      <c r="N1423" s="30" t="s">
        <v>127</v>
      </c>
      <c r="O1423" s="30" t="s">
        <v>149</v>
      </c>
      <c r="P1423" s="30" t="s">
        <v>140</v>
      </c>
      <c r="Q1423" s="32" t="n">
        <v>3961.34</v>
      </c>
      <c r="R1423" s="30" t="s">
        <v>130</v>
      </c>
      <c r="S1423" s="30" t="s">
        <v>164</v>
      </c>
      <c r="T1423" s="30" t="n">
        <v>3</v>
      </c>
      <c r="U1423" s="30" t="n">
        <f aca="false">YEAR(E1423)</f>
        <v>2024</v>
      </c>
      <c r="V1423" s="30" t="str">
        <f aca="false">TEXT(E1423,"MMM-YYYY")</f>
        <v>Jul-2024</v>
      </c>
      <c r="W1423" s="30" t="n">
        <f aca="false">MONTH(E1423)</f>
        <v>7</v>
      </c>
      <c r="X1423" s="30" t="str">
        <f aca="false">TEXT(WEEKDAY(E1423,2),"0")&amp;" - "&amp;TEXT(E1423,"dddd")</f>
        <v>6 - Saturday</v>
      </c>
      <c r="Y1423" s="30" t="str">
        <f aca="false">_xlfn.IFS(C1423&lt;18,"Child (0-17)",C1423&lt;40,"Young Adult (18-39)",C1423&lt;60,"Adult (40-59)",TRUE(),"Senior (60+)")</f>
        <v>Senior (60+)</v>
      </c>
      <c r="Z1423" s="30" t="n">
        <f aca="false">ROUND(G1423-E1423,0)</f>
        <v>1</v>
      </c>
      <c r="AA1423" s="30" t="n">
        <f aca="false">L1423+M1423</f>
        <v>65</v>
      </c>
      <c r="AB1423" s="30" t="n">
        <f aca="false">IFERROR(ROUND(Q1423/AA1423,2),0)</f>
        <v>60.94</v>
      </c>
      <c r="AC1423" s="30" t="str">
        <f aca="false">IF(AND(K1423="Critical",N1423="No"),"URGENT - No Bed","Normal")</f>
        <v>Normal</v>
      </c>
      <c r="AD1423" s="34" t="n">
        <f aca="false">INDEX(Lookup_Tables!$B$3:$B$12,MATCH(H1423,Lookup_Tables!$A$3:$A$12,0))</f>
        <v>3600000</v>
      </c>
      <c r="AE1423" s="30" t="str">
        <f aca="false">INDEX(Lookup_Tables!$C$3:$C$12,MATCH(H1423,Lookup_Tables!$A$3:$A$12,0))</f>
        <v>Dr. Sameer Joshi</v>
      </c>
      <c r="AF1423" s="30" t="str">
        <f aca="false">IFERROR(INDEX(Lookup_Tables!$F$16:$F$45,MATCH(I1423,Lookup_Tables!$E$16:$E$45,0)),"N/A")</f>
        <v>EMP221</v>
      </c>
      <c r="AG1423" s="30" t="n">
        <f aca="false">_xlfn.IFS(R1423="Recovered",4,R1423="Referred",3,R1423="Admitted",2,R1423="Deceased",1,TRUE(),0)</f>
        <v>4</v>
      </c>
      <c r="AH1423" s="30" t="str">
        <f aca="false">IF(T1423&gt;=4,"Satisfied",IF(T1423&gt;=3,"Neutral","Needs Improvement"))</f>
        <v>Neutral</v>
      </c>
    </row>
    <row r="1424" customFormat="false" ht="15" hidden="false" customHeight="false" outlineLevel="0" collapsed="false">
      <c r="A1424" s="27" t="s">
        <v>5457</v>
      </c>
      <c r="B1424" s="27" t="s">
        <v>2097</v>
      </c>
      <c r="C1424" s="27" t="n">
        <v>46</v>
      </c>
      <c r="D1424" s="27" t="s">
        <v>181</v>
      </c>
      <c r="E1424" s="28" t="n">
        <v>45653</v>
      </c>
      <c r="F1424" s="27" t="s">
        <v>788</v>
      </c>
      <c r="G1424" s="28" t="n">
        <v>45658</v>
      </c>
      <c r="H1424" s="27" t="s">
        <v>161</v>
      </c>
      <c r="I1424" s="27" t="s">
        <v>162</v>
      </c>
      <c r="J1424" s="27" t="s">
        <v>648</v>
      </c>
      <c r="K1424" s="27" t="s">
        <v>202</v>
      </c>
      <c r="L1424" s="27" t="n">
        <v>9</v>
      </c>
      <c r="M1424" s="27" t="n">
        <v>83</v>
      </c>
      <c r="N1424" s="27" t="s">
        <v>186</v>
      </c>
      <c r="O1424" s="27" t="s">
        <v>149</v>
      </c>
      <c r="P1424" s="27" t="s">
        <v>150</v>
      </c>
      <c r="Q1424" s="29" t="n">
        <v>15882.95</v>
      </c>
      <c r="R1424" s="27" t="s">
        <v>172</v>
      </c>
      <c r="S1424" s="27" t="s">
        <v>223</v>
      </c>
      <c r="T1424" s="27" t="n">
        <v>2</v>
      </c>
      <c r="U1424" s="27" t="n">
        <f aca="false">YEAR(E1424)</f>
        <v>2024</v>
      </c>
      <c r="V1424" s="27" t="str">
        <f aca="false">TEXT(E1424,"MMM-YYYY")</f>
        <v>Dec-2024</v>
      </c>
      <c r="W1424" s="27" t="n">
        <f aca="false">MONTH(E1424)</f>
        <v>12</v>
      </c>
      <c r="X1424" s="27" t="str">
        <f aca="false">TEXT(WEEKDAY(E1424,2),"0")&amp;" - "&amp;TEXT(E1424,"dddd")</f>
        <v>5 - Friday</v>
      </c>
      <c r="Y1424" s="27" t="str">
        <f aca="false">_xlfn.IFS(C1424&lt;18,"Child (0-17)",C1424&lt;40,"Young Adult (18-39)",C1424&lt;60,"Adult (40-59)",TRUE(),"Senior (60+)")</f>
        <v>Adult (40-59)</v>
      </c>
      <c r="Z1424" s="27" t="n">
        <f aca="false">ROUND(G1424-E1424,0)</f>
        <v>5</v>
      </c>
      <c r="AA1424" s="27" t="n">
        <f aca="false">L1424+M1424</f>
        <v>92</v>
      </c>
      <c r="AB1424" s="27" t="n">
        <f aca="false">IFERROR(ROUND(Q1424/AA1424,2),0)</f>
        <v>172.64</v>
      </c>
      <c r="AC1424" s="27" t="str">
        <f aca="false">IF(AND(K1424="Critical",N1424="No"),"URGENT - No Bed","Normal")</f>
        <v>Normal</v>
      </c>
      <c r="AD1424" s="33" t="n">
        <f aca="false">INDEX(Lookup_Tables!$B$3:$B$12,MATCH(H1424,Lookup_Tables!$A$3:$A$12,0))</f>
        <v>3600000</v>
      </c>
      <c r="AE1424" s="27" t="str">
        <f aca="false">INDEX(Lookup_Tables!$C$3:$C$12,MATCH(H1424,Lookup_Tables!$A$3:$A$12,0))</f>
        <v>Dr. Sameer Joshi</v>
      </c>
      <c r="AF1424" s="27" t="str">
        <f aca="false">IFERROR(INDEX(Lookup_Tables!$F$16:$F$45,MATCH(I1424,Lookup_Tables!$E$16:$E$45,0)),"N/A")</f>
        <v>EMP222</v>
      </c>
      <c r="AG1424" s="27" t="n">
        <f aca="false">_xlfn.IFS(R1424="Recovered",4,R1424="Referred",3,R1424="Admitted",2,R1424="Deceased",1,TRUE(),0)</f>
        <v>2</v>
      </c>
      <c r="AH1424" s="27" t="str">
        <f aca="false">IF(T1424&gt;=4,"Satisfied",IF(T1424&gt;=3,"Neutral","Needs Improvement"))</f>
        <v>Needs Improvement</v>
      </c>
    </row>
    <row r="1425" customFormat="false" ht="15" hidden="false" customHeight="false" outlineLevel="0" collapsed="false">
      <c r="A1425" s="30" t="s">
        <v>4784</v>
      </c>
      <c r="B1425" s="30" t="s">
        <v>1494</v>
      </c>
      <c r="C1425" s="30" t="n">
        <v>30</v>
      </c>
      <c r="D1425" s="30" t="s">
        <v>121</v>
      </c>
      <c r="E1425" s="31" t="n">
        <v>45491</v>
      </c>
      <c r="F1425" s="30" t="s">
        <v>590</v>
      </c>
      <c r="G1425" s="31" t="n">
        <v>45492</v>
      </c>
      <c r="H1425" s="30" t="s">
        <v>183</v>
      </c>
      <c r="I1425" s="30" t="s">
        <v>430</v>
      </c>
      <c r="J1425" s="30" t="s">
        <v>476</v>
      </c>
      <c r="K1425" s="30" t="s">
        <v>138</v>
      </c>
      <c r="L1425" s="30" t="n">
        <v>69</v>
      </c>
      <c r="M1425" s="30" t="n">
        <v>20</v>
      </c>
      <c r="N1425" s="30" t="s">
        <v>127</v>
      </c>
      <c r="O1425" s="30" t="s">
        <v>139</v>
      </c>
      <c r="P1425" s="30" t="s">
        <v>150</v>
      </c>
      <c r="Q1425" s="32" t="n">
        <v>1689.54</v>
      </c>
      <c r="R1425" s="30" t="s">
        <v>130</v>
      </c>
      <c r="S1425" s="30" t="s">
        <v>335</v>
      </c>
      <c r="T1425" s="30" t="n">
        <v>3</v>
      </c>
      <c r="U1425" s="30" t="n">
        <f aca="false">YEAR(E1425)</f>
        <v>2024</v>
      </c>
      <c r="V1425" s="30" t="str">
        <f aca="false">TEXT(E1425,"MMM-YYYY")</f>
        <v>Jul-2024</v>
      </c>
      <c r="W1425" s="30" t="n">
        <f aca="false">MONTH(E1425)</f>
        <v>7</v>
      </c>
      <c r="X1425" s="30" t="str">
        <f aca="false">TEXT(WEEKDAY(E1425,2),"0")&amp;" - "&amp;TEXT(E1425,"dddd")</f>
        <v>4 - Thursday</v>
      </c>
      <c r="Y1425" s="30" t="str">
        <f aca="false">_xlfn.IFS(C1425&lt;18,"Child (0-17)",C1425&lt;40,"Young Adult (18-39)",C1425&lt;60,"Adult (40-59)",TRUE(),"Senior (60+)")</f>
        <v>Young Adult (18-39)</v>
      </c>
      <c r="Z1425" s="30" t="n">
        <f aca="false">ROUND(G1425-E1425,0)</f>
        <v>1</v>
      </c>
      <c r="AA1425" s="30" t="n">
        <f aca="false">L1425+M1425</f>
        <v>89</v>
      </c>
      <c r="AB1425" s="30" t="n">
        <f aca="false">IFERROR(ROUND(Q1425/AA1425,2),0)</f>
        <v>18.98</v>
      </c>
      <c r="AC1425" s="30" t="str">
        <f aca="false">IF(AND(K1425="Critical",N1425="No"),"URGENT - No Bed","Normal")</f>
        <v>Normal</v>
      </c>
      <c r="AD1425" s="34" t="n">
        <f aca="false">INDEX(Lookup_Tables!$B$3:$B$12,MATCH(H1425,Lookup_Tables!$A$3:$A$12,0))</f>
        <v>3100000</v>
      </c>
      <c r="AE1425" s="30" t="str">
        <f aca="false">INDEX(Lookup_Tables!$C$3:$C$12,MATCH(H1425,Lookup_Tables!$A$3:$A$12,0))</f>
        <v>Dr. Kavita Rao</v>
      </c>
      <c r="AF1425" s="30" t="str">
        <f aca="false">IFERROR(INDEX(Lookup_Tables!$F$16:$F$45,MATCH(I1425,Lookup_Tables!$E$16:$E$45,0)),"N/A")</f>
        <v>EMP224</v>
      </c>
      <c r="AG1425" s="30" t="n">
        <f aca="false">_xlfn.IFS(R1425="Recovered",4,R1425="Referred",3,R1425="Admitted",2,R1425="Deceased",1,TRUE(),0)</f>
        <v>4</v>
      </c>
      <c r="AH1425" s="30" t="str">
        <f aca="false">IF(T1425&gt;=4,"Satisfied",IF(T1425&gt;=3,"Neutral","Needs Improvement"))</f>
        <v>Neutral</v>
      </c>
    </row>
    <row r="1426" customFormat="false" ht="15" hidden="false" customHeight="false" outlineLevel="0" collapsed="false">
      <c r="A1426" s="27" t="s">
        <v>6488</v>
      </c>
      <c r="B1426" s="27" t="s">
        <v>1505</v>
      </c>
      <c r="C1426" s="27" t="n">
        <v>29</v>
      </c>
      <c r="D1426" s="27" t="s">
        <v>121</v>
      </c>
      <c r="E1426" s="28" t="n">
        <v>45604</v>
      </c>
      <c r="F1426" s="27" t="s">
        <v>2211</v>
      </c>
      <c r="G1426" s="28" t="n">
        <v>45606</v>
      </c>
      <c r="H1426" s="27" t="s">
        <v>236</v>
      </c>
      <c r="I1426" s="27" t="s">
        <v>237</v>
      </c>
      <c r="J1426" s="27" t="s">
        <v>267</v>
      </c>
      <c r="K1426" s="27" t="s">
        <v>156</v>
      </c>
      <c r="L1426" s="27" t="n">
        <v>72</v>
      </c>
      <c r="M1426" s="27" t="n">
        <v>40</v>
      </c>
      <c r="N1426" s="27" t="s">
        <v>186</v>
      </c>
      <c r="O1426" s="27" t="s">
        <v>171</v>
      </c>
      <c r="P1426" s="27" t="s">
        <v>129</v>
      </c>
      <c r="Q1426" s="29" t="n">
        <v>3729.09</v>
      </c>
      <c r="R1426" s="27" t="s">
        <v>130</v>
      </c>
      <c r="S1426" s="27" t="s">
        <v>223</v>
      </c>
      <c r="T1426" s="27" t="n">
        <v>3</v>
      </c>
      <c r="U1426" s="27" t="n">
        <f aca="false">YEAR(E1426)</f>
        <v>2024</v>
      </c>
      <c r="V1426" s="27" t="str">
        <f aca="false">TEXT(E1426,"MMM-YYYY")</f>
        <v>Nov-2024</v>
      </c>
      <c r="W1426" s="27" t="n">
        <f aca="false">MONTH(E1426)</f>
        <v>11</v>
      </c>
      <c r="X1426" s="27" t="str">
        <f aca="false">TEXT(WEEKDAY(E1426,2),"0")&amp;" - "&amp;TEXT(E1426,"dddd")</f>
        <v>5 - Friday</v>
      </c>
      <c r="Y1426" s="27" t="str">
        <f aca="false">_xlfn.IFS(C1426&lt;18,"Child (0-17)",C1426&lt;40,"Young Adult (18-39)",C1426&lt;60,"Adult (40-59)",TRUE(),"Senior (60+)")</f>
        <v>Young Adult (18-39)</v>
      </c>
      <c r="Z1426" s="27" t="n">
        <f aca="false">ROUND(G1426-E1426,0)</f>
        <v>2</v>
      </c>
      <c r="AA1426" s="27" t="n">
        <f aca="false">L1426+M1426</f>
        <v>112</v>
      </c>
      <c r="AB1426" s="27" t="n">
        <f aca="false">IFERROR(ROUND(Q1426/AA1426,2),0)</f>
        <v>33.3</v>
      </c>
      <c r="AC1426" s="27" t="str">
        <f aca="false">IF(AND(K1426="Critical",N1426="No"),"URGENT - No Bed","Normal")</f>
        <v>Normal</v>
      </c>
      <c r="AD1426" s="33" t="n">
        <f aca="false">INDEX(Lookup_Tables!$B$3:$B$12,MATCH(H1426,Lookup_Tables!$A$3:$A$12,0))</f>
        <v>3900000</v>
      </c>
      <c r="AE1426" s="27" t="str">
        <f aca="false">INDEX(Lookup_Tables!$C$3:$C$12,MATCH(H1426,Lookup_Tables!$A$3:$A$12,0))</f>
        <v>Dr. Rina Mehta</v>
      </c>
      <c r="AF1426" s="27" t="str">
        <f aca="false">IFERROR(INDEX(Lookup_Tables!$F$16:$F$45,MATCH(I1426,Lookup_Tables!$E$16:$E$45,0)),"N/A")</f>
        <v>EMP215</v>
      </c>
      <c r="AG1426" s="27" t="n">
        <f aca="false">_xlfn.IFS(R1426="Recovered",4,R1426="Referred",3,R1426="Admitted",2,R1426="Deceased",1,TRUE(),0)</f>
        <v>4</v>
      </c>
      <c r="AH1426" s="27" t="str">
        <f aca="false">IF(T1426&gt;=4,"Satisfied",IF(T1426&gt;=3,"Neutral","Needs Improvement"))</f>
        <v>Neutral</v>
      </c>
    </row>
    <row r="1427" customFormat="false" ht="15" hidden="false" customHeight="false" outlineLevel="0" collapsed="false">
      <c r="A1427" s="30" t="s">
        <v>2417</v>
      </c>
      <c r="B1427" s="30" t="s">
        <v>2418</v>
      </c>
      <c r="C1427" s="30" t="n">
        <v>31</v>
      </c>
      <c r="D1427" s="30" t="s">
        <v>121</v>
      </c>
      <c r="E1427" s="31" t="n">
        <v>45445</v>
      </c>
      <c r="F1427" s="30" t="s">
        <v>1084</v>
      </c>
      <c r="G1427" s="31" t="n">
        <v>45445</v>
      </c>
      <c r="H1427" s="30" t="s">
        <v>123</v>
      </c>
      <c r="I1427" s="30" t="s">
        <v>304</v>
      </c>
      <c r="J1427" s="30" t="s">
        <v>508</v>
      </c>
      <c r="K1427" s="30" t="s">
        <v>156</v>
      </c>
      <c r="L1427" s="30" t="n">
        <v>31</v>
      </c>
      <c r="M1427" s="30" t="n">
        <v>82</v>
      </c>
      <c r="N1427" s="30" t="s">
        <v>127</v>
      </c>
      <c r="O1427" s="30" t="s">
        <v>171</v>
      </c>
      <c r="P1427" s="30" t="s">
        <v>129</v>
      </c>
      <c r="Q1427" s="32" t="n">
        <v>3805.6</v>
      </c>
      <c r="R1427" s="30" t="s">
        <v>130</v>
      </c>
      <c r="S1427" s="30" t="s">
        <v>192</v>
      </c>
      <c r="T1427" s="30" t="n">
        <v>5</v>
      </c>
      <c r="U1427" s="30" t="n">
        <f aca="false">YEAR(E1427)</f>
        <v>2024</v>
      </c>
      <c r="V1427" s="30" t="str">
        <f aca="false">TEXT(E1427,"MMM-YYYY")</f>
        <v>Jun-2024</v>
      </c>
      <c r="W1427" s="30" t="n">
        <f aca="false">MONTH(E1427)</f>
        <v>6</v>
      </c>
      <c r="X1427" s="30" t="str">
        <f aca="false">TEXT(WEEKDAY(E1427,2),"0")&amp;" - "&amp;TEXT(E1427,"dddd")</f>
        <v>7 - Sunday</v>
      </c>
      <c r="Y1427" s="30" t="str">
        <f aca="false">_xlfn.IFS(C1427&lt;18,"Child (0-17)",C1427&lt;40,"Young Adult (18-39)",C1427&lt;60,"Adult (40-59)",TRUE(),"Senior (60+)")</f>
        <v>Young Adult (18-39)</v>
      </c>
      <c r="Z1427" s="30" t="n">
        <f aca="false">ROUND(G1427-E1427,0)</f>
        <v>0</v>
      </c>
      <c r="AA1427" s="30" t="n">
        <f aca="false">L1427+M1427</f>
        <v>113</v>
      </c>
      <c r="AB1427" s="30" t="n">
        <f aca="false">IFERROR(ROUND(Q1427/AA1427,2),0)</f>
        <v>33.68</v>
      </c>
      <c r="AC1427" s="30" t="str">
        <f aca="false">IF(AND(K1427="Critical",N1427="No"),"URGENT - No Bed","Normal")</f>
        <v>Normal</v>
      </c>
      <c r="AD1427" s="34" t="n">
        <f aca="false">INDEX(Lookup_Tables!$B$3:$B$12,MATCH(H1427,Lookup_Tables!$A$3:$A$12,0))</f>
        <v>2200000</v>
      </c>
      <c r="AE1427" s="30" t="str">
        <f aca="false">INDEX(Lookup_Tables!$C$3:$C$12,MATCH(H1427,Lookup_Tables!$A$3:$A$12,0))</f>
        <v>Dr. Rohan Das</v>
      </c>
      <c r="AF1427" s="30" t="str">
        <f aca="false">IFERROR(INDEX(Lookup_Tables!$F$16:$F$45,MATCH(I1427,Lookup_Tables!$E$16:$E$45,0)),"N/A")</f>
        <v>EMP204</v>
      </c>
      <c r="AG1427" s="30" t="n">
        <f aca="false">_xlfn.IFS(R1427="Recovered",4,R1427="Referred",3,R1427="Admitted",2,R1427="Deceased",1,TRUE(),0)</f>
        <v>4</v>
      </c>
      <c r="AH1427" s="30" t="str">
        <f aca="false">IF(T1427&gt;=4,"Satisfied",IF(T1427&gt;=3,"Neutral","Needs Improvement"))</f>
        <v>Satisfied</v>
      </c>
    </row>
    <row r="1428" customFormat="false" ht="15" hidden="false" customHeight="false" outlineLevel="0" collapsed="false">
      <c r="A1428" s="27" t="s">
        <v>1329</v>
      </c>
      <c r="B1428" s="27" t="s">
        <v>1330</v>
      </c>
      <c r="C1428" s="27" t="n">
        <v>19</v>
      </c>
      <c r="D1428" s="27" t="s">
        <v>121</v>
      </c>
      <c r="E1428" s="28" t="n">
        <v>45356</v>
      </c>
      <c r="F1428" s="27" t="s">
        <v>1044</v>
      </c>
      <c r="G1428" s="28" t="n">
        <v>45357</v>
      </c>
      <c r="H1428" s="27" t="s">
        <v>206</v>
      </c>
      <c r="I1428" s="27" t="s">
        <v>207</v>
      </c>
      <c r="J1428" s="27" t="s">
        <v>208</v>
      </c>
      <c r="K1428" s="27" t="s">
        <v>156</v>
      </c>
      <c r="L1428" s="27" t="n">
        <v>66</v>
      </c>
      <c r="M1428" s="27" t="n">
        <v>39</v>
      </c>
      <c r="N1428" s="27" t="s">
        <v>127</v>
      </c>
      <c r="O1428" s="27" t="s">
        <v>149</v>
      </c>
      <c r="P1428" s="27" t="s">
        <v>150</v>
      </c>
      <c r="Q1428" s="29" t="n">
        <v>4523.49</v>
      </c>
      <c r="R1428" s="27" t="s">
        <v>130</v>
      </c>
      <c r="S1428" s="27" t="s">
        <v>197</v>
      </c>
      <c r="T1428" s="27" t="n">
        <v>4</v>
      </c>
      <c r="U1428" s="27" t="n">
        <f aca="false">YEAR(E1428)</f>
        <v>2024</v>
      </c>
      <c r="V1428" s="27" t="str">
        <f aca="false">TEXT(E1428,"MMM-YYYY")</f>
        <v>Mar-2024</v>
      </c>
      <c r="W1428" s="27" t="n">
        <f aca="false">MONTH(E1428)</f>
        <v>3</v>
      </c>
      <c r="X1428" s="27" t="str">
        <f aca="false">TEXT(WEEKDAY(E1428,2),"0")&amp;" - "&amp;TEXT(E1428,"dddd")</f>
        <v>2 - Tuesday</v>
      </c>
      <c r="Y1428" s="27" t="str">
        <f aca="false">_xlfn.IFS(C1428&lt;18,"Child (0-17)",C1428&lt;40,"Young Adult (18-39)",C1428&lt;60,"Adult (40-59)",TRUE(),"Senior (60+)")</f>
        <v>Young Adult (18-39)</v>
      </c>
      <c r="Z1428" s="27" t="n">
        <f aca="false">ROUND(G1428-E1428,0)</f>
        <v>1</v>
      </c>
      <c r="AA1428" s="27" t="n">
        <f aca="false">L1428+M1428</f>
        <v>105</v>
      </c>
      <c r="AB1428" s="27" t="n">
        <f aca="false">IFERROR(ROUND(Q1428/AA1428,2),0)</f>
        <v>43.08</v>
      </c>
      <c r="AC1428" s="27" t="str">
        <f aca="false">IF(AND(K1428="Critical",N1428="No"),"URGENT - No Bed","Normal")</f>
        <v>Normal</v>
      </c>
      <c r="AD1428" s="33" t="n">
        <f aca="false">INDEX(Lookup_Tables!$B$3:$B$12,MATCH(H1428,Lookup_Tables!$A$3:$A$12,0))</f>
        <v>2800000</v>
      </c>
      <c r="AE1428" s="27" t="str">
        <f aca="false">INDEX(Lookup_Tables!$C$3:$C$12,MATCH(H1428,Lookup_Tables!$A$3:$A$12,0))</f>
        <v>Dr. Suresh Nair</v>
      </c>
      <c r="AF1428" s="27" t="str">
        <f aca="false">IFERROR(INDEX(Lookup_Tables!$F$16:$F$45,MATCH(I1428,Lookup_Tables!$E$16:$E$45,0)),"N/A")</f>
        <v>EMP209</v>
      </c>
      <c r="AG1428" s="27" t="n">
        <f aca="false">_xlfn.IFS(R1428="Recovered",4,R1428="Referred",3,R1428="Admitted",2,R1428="Deceased",1,TRUE(),0)</f>
        <v>4</v>
      </c>
      <c r="AH1428" s="27" t="str">
        <f aca="false">IF(T1428&gt;=4,"Satisfied",IF(T1428&gt;=3,"Neutral","Needs Improvement"))</f>
        <v>Satisfied</v>
      </c>
    </row>
    <row r="1429" customFormat="false" ht="15" hidden="false" customHeight="false" outlineLevel="0" collapsed="false">
      <c r="A1429" s="30" t="s">
        <v>7089</v>
      </c>
      <c r="B1429" s="30" t="s">
        <v>5479</v>
      </c>
      <c r="C1429" s="30" t="n">
        <v>66</v>
      </c>
      <c r="D1429" s="30" t="s">
        <v>121</v>
      </c>
      <c r="E1429" s="31" t="n">
        <v>45654</v>
      </c>
      <c r="F1429" s="30" t="s">
        <v>837</v>
      </c>
      <c r="G1429" s="31" t="n">
        <v>45658</v>
      </c>
      <c r="H1429" s="30" t="s">
        <v>168</v>
      </c>
      <c r="I1429" s="30" t="s">
        <v>366</v>
      </c>
      <c r="J1429" s="30" t="s">
        <v>441</v>
      </c>
      <c r="K1429" s="30" t="s">
        <v>126</v>
      </c>
      <c r="L1429" s="30" t="n">
        <v>34</v>
      </c>
      <c r="M1429" s="30" t="n">
        <v>60</v>
      </c>
      <c r="N1429" s="30" t="s">
        <v>186</v>
      </c>
      <c r="O1429" s="30" t="s">
        <v>139</v>
      </c>
      <c r="P1429" s="30" t="s">
        <v>129</v>
      </c>
      <c r="Q1429" s="32" t="n">
        <v>7227.73</v>
      </c>
      <c r="R1429" s="30" t="s">
        <v>268</v>
      </c>
      <c r="S1429" s="30" t="s">
        <v>131</v>
      </c>
      <c r="T1429" s="30" t="n">
        <v>2</v>
      </c>
      <c r="U1429" s="30" t="n">
        <f aca="false">YEAR(E1429)</f>
        <v>2024</v>
      </c>
      <c r="V1429" s="30" t="str">
        <f aca="false">TEXT(E1429,"MMM-YYYY")</f>
        <v>Dec-2024</v>
      </c>
      <c r="W1429" s="30" t="n">
        <f aca="false">MONTH(E1429)</f>
        <v>12</v>
      </c>
      <c r="X1429" s="30" t="str">
        <f aca="false">TEXT(WEEKDAY(E1429,2),"0")&amp;" - "&amp;TEXT(E1429,"dddd")</f>
        <v>6 - Saturday</v>
      </c>
      <c r="Y1429" s="30" t="str">
        <f aca="false">_xlfn.IFS(C1429&lt;18,"Child (0-17)",C1429&lt;40,"Young Adult (18-39)",C1429&lt;60,"Adult (40-59)",TRUE(),"Senior (60+)")</f>
        <v>Senior (60+)</v>
      </c>
      <c r="Z1429" s="30" t="n">
        <f aca="false">ROUND(G1429-E1429,0)</f>
        <v>4</v>
      </c>
      <c r="AA1429" s="30" t="n">
        <f aca="false">L1429+M1429</f>
        <v>94</v>
      </c>
      <c r="AB1429" s="30" t="n">
        <f aca="false">IFERROR(ROUND(Q1429/AA1429,2),0)</f>
        <v>76.89</v>
      </c>
      <c r="AC1429" s="30" t="str">
        <f aca="false">IF(AND(K1429="Critical",N1429="No"),"URGENT - No Bed","Normal")</f>
        <v>Normal</v>
      </c>
      <c r="AD1429" s="34" t="n">
        <f aca="false">INDEX(Lookup_Tables!$B$3:$B$12,MATCH(H1429,Lookup_Tables!$A$3:$A$12,0))</f>
        <v>4400000</v>
      </c>
      <c r="AE1429" s="30" t="str">
        <f aca="false">INDEX(Lookup_Tables!$C$3:$C$12,MATCH(H1429,Lookup_Tables!$A$3:$A$12,0))</f>
        <v>Dr. Neha Chopra</v>
      </c>
      <c r="AF1429" s="30" t="str">
        <f aca="false">IFERROR(INDEX(Lookup_Tables!$F$16:$F$45,MATCH(I1429,Lookup_Tables!$E$16:$E$45,0)),"N/A")</f>
        <v>EMP218</v>
      </c>
      <c r="AG1429" s="30" t="n">
        <f aca="false">_xlfn.IFS(R1429="Recovered",4,R1429="Referred",3,R1429="Admitted",2,R1429="Deceased",1,TRUE(),0)</f>
        <v>3</v>
      </c>
      <c r="AH1429" s="30" t="str">
        <f aca="false">IF(T1429&gt;=4,"Satisfied",IF(T1429&gt;=3,"Neutral","Needs Improvement"))</f>
        <v>Needs Improvement</v>
      </c>
    </row>
    <row r="1430" customFormat="false" ht="15" hidden="false" customHeight="false" outlineLevel="0" collapsed="false">
      <c r="A1430" s="27" t="s">
        <v>3512</v>
      </c>
      <c r="B1430" s="27" t="s">
        <v>1990</v>
      </c>
      <c r="C1430" s="27" t="n">
        <v>27</v>
      </c>
      <c r="D1430" s="27" t="s">
        <v>121</v>
      </c>
      <c r="E1430" s="28" t="n">
        <v>45415</v>
      </c>
      <c r="F1430" s="27" t="s">
        <v>1921</v>
      </c>
      <c r="G1430" s="28" t="n">
        <v>45415</v>
      </c>
      <c r="H1430" s="27" t="s">
        <v>217</v>
      </c>
      <c r="I1430" s="27" t="s">
        <v>282</v>
      </c>
      <c r="J1430" s="27" t="s">
        <v>283</v>
      </c>
      <c r="K1430" s="27" t="s">
        <v>138</v>
      </c>
      <c r="L1430" s="27" t="n">
        <v>54</v>
      </c>
      <c r="M1430" s="27" t="n">
        <v>34</v>
      </c>
      <c r="N1430" s="27" t="s">
        <v>127</v>
      </c>
      <c r="O1430" s="27" t="s">
        <v>128</v>
      </c>
      <c r="P1430" s="27" t="s">
        <v>140</v>
      </c>
      <c r="Q1430" s="29" t="n">
        <v>2260.4</v>
      </c>
      <c r="R1430" s="27" t="s">
        <v>268</v>
      </c>
      <c r="S1430" s="27" t="s">
        <v>157</v>
      </c>
      <c r="T1430" s="27" t="n">
        <v>3</v>
      </c>
      <c r="U1430" s="27" t="n">
        <f aca="false">YEAR(E1430)</f>
        <v>2024</v>
      </c>
      <c r="V1430" s="27" t="str">
        <f aca="false">TEXT(E1430,"MMM-YYYY")</f>
        <v>May-2024</v>
      </c>
      <c r="W1430" s="27" t="n">
        <f aca="false">MONTH(E1430)</f>
        <v>5</v>
      </c>
      <c r="X1430" s="27" t="str">
        <f aca="false">TEXT(WEEKDAY(E1430,2),"0")&amp;" - "&amp;TEXT(E1430,"dddd")</f>
        <v>5 - Friday</v>
      </c>
      <c r="Y1430" s="27" t="str">
        <f aca="false">_xlfn.IFS(C1430&lt;18,"Child (0-17)",C1430&lt;40,"Young Adult (18-39)",C1430&lt;60,"Adult (40-59)",TRUE(),"Senior (60+)")</f>
        <v>Young Adult (18-39)</v>
      </c>
      <c r="Z1430" s="27" t="n">
        <f aca="false">ROUND(G1430-E1430,0)</f>
        <v>0</v>
      </c>
      <c r="AA1430" s="27" t="n">
        <f aca="false">L1430+M1430</f>
        <v>88</v>
      </c>
      <c r="AB1430" s="27" t="n">
        <f aca="false">IFERROR(ROUND(Q1430/AA1430,2),0)</f>
        <v>25.69</v>
      </c>
      <c r="AC1430" s="27" t="str">
        <f aca="false">IF(AND(K1430="Critical",N1430="No"),"URGENT - No Bed","Normal")</f>
        <v>Normal</v>
      </c>
      <c r="AD1430" s="33" t="n">
        <f aca="false">INDEX(Lookup_Tables!$B$3:$B$12,MATCH(H1430,Lookup_Tables!$A$3:$A$12,0))</f>
        <v>4200000</v>
      </c>
      <c r="AE1430" s="27" t="str">
        <f aca="false">INDEX(Lookup_Tables!$C$3:$C$12,MATCH(H1430,Lookup_Tables!$A$3:$A$12,0))</f>
        <v>Dr. Anil Kapoor</v>
      </c>
      <c r="AF1430" s="27" t="str">
        <f aca="false">IFERROR(INDEX(Lookup_Tables!$F$16:$F$45,MATCH(I1430,Lookup_Tables!$E$16:$E$45,0)),"N/A")</f>
        <v>EMP200</v>
      </c>
      <c r="AG1430" s="27" t="n">
        <f aca="false">_xlfn.IFS(R1430="Recovered",4,R1430="Referred",3,R1430="Admitted",2,R1430="Deceased",1,TRUE(),0)</f>
        <v>3</v>
      </c>
      <c r="AH1430" s="27" t="str">
        <f aca="false">IF(T1430&gt;=4,"Satisfied",IF(T1430&gt;=3,"Neutral","Needs Improvement"))</f>
        <v>Neutral</v>
      </c>
    </row>
    <row r="1431" customFormat="false" ht="15" hidden="false" customHeight="false" outlineLevel="0" collapsed="false">
      <c r="A1431" s="30" t="s">
        <v>4476</v>
      </c>
      <c r="B1431" s="30" t="s">
        <v>1872</v>
      </c>
      <c r="C1431" s="30" t="n">
        <v>65</v>
      </c>
      <c r="D1431" s="30" t="s">
        <v>181</v>
      </c>
      <c r="E1431" s="31" t="n">
        <v>45475</v>
      </c>
      <c r="F1431" s="30" t="s">
        <v>692</v>
      </c>
      <c r="G1431" s="31" t="n">
        <v>45476</v>
      </c>
      <c r="H1431" s="30" t="s">
        <v>217</v>
      </c>
      <c r="I1431" s="30" t="s">
        <v>344</v>
      </c>
      <c r="J1431" s="30" t="s">
        <v>294</v>
      </c>
      <c r="K1431" s="30" t="s">
        <v>138</v>
      </c>
      <c r="L1431" s="30" t="n">
        <v>61</v>
      </c>
      <c r="M1431" s="30" t="n">
        <v>19</v>
      </c>
      <c r="N1431" s="30" t="s">
        <v>127</v>
      </c>
      <c r="O1431" s="30" t="s">
        <v>128</v>
      </c>
      <c r="P1431" s="30" t="s">
        <v>129</v>
      </c>
      <c r="Q1431" s="32" t="n">
        <v>825.6</v>
      </c>
      <c r="R1431" s="30" t="s">
        <v>130</v>
      </c>
      <c r="S1431" s="30" t="s">
        <v>197</v>
      </c>
      <c r="T1431" s="30" t="n">
        <v>4</v>
      </c>
      <c r="U1431" s="30" t="n">
        <f aca="false">YEAR(E1431)</f>
        <v>2024</v>
      </c>
      <c r="V1431" s="30" t="str">
        <f aca="false">TEXT(E1431,"MMM-YYYY")</f>
        <v>Jul-2024</v>
      </c>
      <c r="W1431" s="30" t="n">
        <f aca="false">MONTH(E1431)</f>
        <v>7</v>
      </c>
      <c r="X1431" s="30" t="str">
        <f aca="false">TEXT(WEEKDAY(E1431,2),"0")&amp;" - "&amp;TEXT(E1431,"dddd")</f>
        <v>2 - Tuesday</v>
      </c>
      <c r="Y1431" s="30" t="str">
        <f aca="false">_xlfn.IFS(C1431&lt;18,"Child (0-17)",C1431&lt;40,"Young Adult (18-39)",C1431&lt;60,"Adult (40-59)",TRUE(),"Senior (60+)")</f>
        <v>Senior (60+)</v>
      </c>
      <c r="Z1431" s="30" t="n">
        <f aca="false">ROUND(G1431-E1431,0)</f>
        <v>1</v>
      </c>
      <c r="AA1431" s="30" t="n">
        <f aca="false">L1431+M1431</f>
        <v>80</v>
      </c>
      <c r="AB1431" s="30" t="n">
        <f aca="false">IFERROR(ROUND(Q1431/AA1431,2),0)</f>
        <v>10.32</v>
      </c>
      <c r="AC1431" s="30" t="str">
        <f aca="false">IF(AND(K1431="Critical",N1431="No"),"URGENT - No Bed","Normal")</f>
        <v>Normal</v>
      </c>
      <c r="AD1431" s="34" t="n">
        <f aca="false">INDEX(Lookup_Tables!$B$3:$B$12,MATCH(H1431,Lookup_Tables!$A$3:$A$12,0))</f>
        <v>4200000</v>
      </c>
      <c r="AE1431" s="30" t="str">
        <f aca="false">INDEX(Lookup_Tables!$C$3:$C$12,MATCH(H1431,Lookup_Tables!$A$3:$A$12,0))</f>
        <v>Dr. Anil Kapoor</v>
      </c>
      <c r="AF1431" s="30" t="str">
        <f aca="false">IFERROR(INDEX(Lookup_Tables!$F$16:$F$45,MATCH(I1431,Lookup_Tables!$E$16:$E$45,0)),"N/A")</f>
        <v>EMP201</v>
      </c>
      <c r="AG1431" s="30" t="n">
        <f aca="false">_xlfn.IFS(R1431="Recovered",4,R1431="Referred",3,R1431="Admitted",2,R1431="Deceased",1,TRUE(),0)</f>
        <v>4</v>
      </c>
      <c r="AH1431" s="30" t="str">
        <f aca="false">IF(T1431&gt;=4,"Satisfied",IF(T1431&gt;=3,"Neutral","Needs Improvement"))</f>
        <v>Satisfied</v>
      </c>
    </row>
    <row r="1432" customFormat="false" ht="15" hidden="false" customHeight="false" outlineLevel="0" collapsed="false">
      <c r="A1432" s="27" t="s">
        <v>1979</v>
      </c>
      <c r="B1432" s="27" t="s">
        <v>1382</v>
      </c>
      <c r="C1432" s="27" t="n">
        <v>31</v>
      </c>
      <c r="D1432" s="27" t="s">
        <v>181</v>
      </c>
      <c r="E1432" s="28" t="n">
        <v>45471</v>
      </c>
      <c r="F1432" s="27" t="s">
        <v>247</v>
      </c>
      <c r="G1432" s="28" t="n">
        <v>45474</v>
      </c>
      <c r="H1432" s="27" t="s">
        <v>206</v>
      </c>
      <c r="I1432" s="27" t="s">
        <v>300</v>
      </c>
      <c r="J1432" s="27" t="s">
        <v>615</v>
      </c>
      <c r="K1432" s="27" t="s">
        <v>126</v>
      </c>
      <c r="L1432" s="27" t="n">
        <v>13</v>
      </c>
      <c r="M1432" s="27" t="n">
        <v>148</v>
      </c>
      <c r="N1432" s="27" t="s">
        <v>186</v>
      </c>
      <c r="O1432" s="27" t="s">
        <v>128</v>
      </c>
      <c r="P1432" s="27" t="s">
        <v>129</v>
      </c>
      <c r="Q1432" s="29" t="n">
        <v>8212.67</v>
      </c>
      <c r="R1432" s="27" t="s">
        <v>172</v>
      </c>
      <c r="S1432" s="27" t="s">
        <v>141</v>
      </c>
      <c r="T1432" s="27" t="n">
        <v>3</v>
      </c>
      <c r="U1432" s="27" t="n">
        <f aca="false">YEAR(E1432)</f>
        <v>2024</v>
      </c>
      <c r="V1432" s="27" t="str">
        <f aca="false">TEXT(E1432,"MMM-YYYY")</f>
        <v>Jun-2024</v>
      </c>
      <c r="W1432" s="27" t="n">
        <f aca="false">MONTH(E1432)</f>
        <v>6</v>
      </c>
      <c r="X1432" s="27" t="str">
        <f aca="false">TEXT(WEEKDAY(E1432,2),"0")&amp;" - "&amp;TEXT(E1432,"dddd")</f>
        <v>5 - Friday</v>
      </c>
      <c r="Y1432" s="27" t="str">
        <f aca="false">_xlfn.IFS(C1432&lt;18,"Child (0-17)",C1432&lt;40,"Young Adult (18-39)",C1432&lt;60,"Adult (40-59)",TRUE(),"Senior (60+)")</f>
        <v>Young Adult (18-39)</v>
      </c>
      <c r="Z1432" s="27" t="n">
        <f aca="false">ROUND(G1432-E1432,0)</f>
        <v>3</v>
      </c>
      <c r="AA1432" s="27" t="n">
        <f aca="false">L1432+M1432</f>
        <v>161</v>
      </c>
      <c r="AB1432" s="27" t="n">
        <f aca="false">IFERROR(ROUND(Q1432/AA1432,2),0)</f>
        <v>51.01</v>
      </c>
      <c r="AC1432" s="27" t="str">
        <f aca="false">IF(AND(K1432="Critical",N1432="No"),"URGENT - No Bed","Normal")</f>
        <v>Normal</v>
      </c>
      <c r="AD1432" s="33" t="n">
        <f aca="false">INDEX(Lookup_Tables!$B$3:$B$12,MATCH(H1432,Lookup_Tables!$A$3:$A$12,0))</f>
        <v>2800000</v>
      </c>
      <c r="AE1432" s="27" t="str">
        <f aca="false">INDEX(Lookup_Tables!$C$3:$C$12,MATCH(H1432,Lookup_Tables!$A$3:$A$12,0))</f>
        <v>Dr. Suresh Nair</v>
      </c>
      <c r="AF1432" s="27" t="str">
        <f aca="false">IFERROR(INDEX(Lookup_Tables!$F$16:$F$45,MATCH(I1432,Lookup_Tables!$E$16:$E$45,0)),"N/A")</f>
        <v>EMP211</v>
      </c>
      <c r="AG1432" s="27" t="n">
        <f aca="false">_xlfn.IFS(R1432="Recovered",4,R1432="Referred",3,R1432="Admitted",2,R1432="Deceased",1,TRUE(),0)</f>
        <v>2</v>
      </c>
      <c r="AH1432" s="27" t="str">
        <f aca="false">IF(T1432&gt;=4,"Satisfied",IF(T1432&gt;=3,"Neutral","Needs Improvement"))</f>
        <v>Neutral</v>
      </c>
    </row>
    <row r="1433" customFormat="false" ht="15" hidden="false" customHeight="false" outlineLevel="0" collapsed="false">
      <c r="A1433" s="30" t="s">
        <v>2546</v>
      </c>
      <c r="B1433" s="30" t="s">
        <v>3058</v>
      </c>
      <c r="C1433" s="30" t="n">
        <v>19</v>
      </c>
      <c r="D1433" s="30" t="s">
        <v>121</v>
      </c>
      <c r="E1433" s="31" t="n">
        <v>45474</v>
      </c>
      <c r="F1433" s="30" t="s">
        <v>532</v>
      </c>
      <c r="G1433" s="31" t="n">
        <v>45480</v>
      </c>
      <c r="H1433" s="30" t="s">
        <v>242</v>
      </c>
      <c r="I1433" s="30" t="s">
        <v>315</v>
      </c>
      <c r="J1433" s="30" t="s">
        <v>363</v>
      </c>
      <c r="K1433" s="30" t="s">
        <v>126</v>
      </c>
      <c r="L1433" s="30" t="n">
        <v>42</v>
      </c>
      <c r="M1433" s="30" t="n">
        <v>142</v>
      </c>
      <c r="N1433" s="30" t="s">
        <v>186</v>
      </c>
      <c r="O1433" s="30" t="s">
        <v>128</v>
      </c>
      <c r="P1433" s="30" t="s">
        <v>129</v>
      </c>
      <c r="Q1433" s="32" t="n">
        <v>8381.26</v>
      </c>
      <c r="R1433" s="30" t="s">
        <v>268</v>
      </c>
      <c r="S1433" s="30" t="s">
        <v>164</v>
      </c>
      <c r="T1433" s="30" t="n">
        <v>4</v>
      </c>
      <c r="U1433" s="30" t="n">
        <f aca="false">YEAR(E1433)</f>
        <v>2024</v>
      </c>
      <c r="V1433" s="30" t="str">
        <f aca="false">TEXT(E1433,"MMM-YYYY")</f>
        <v>Jul-2024</v>
      </c>
      <c r="W1433" s="30" t="n">
        <f aca="false">MONTH(E1433)</f>
        <v>7</v>
      </c>
      <c r="X1433" s="30" t="str">
        <f aca="false">TEXT(WEEKDAY(E1433,2),"0")&amp;" - "&amp;TEXT(E1433,"dddd")</f>
        <v>1 - Monday</v>
      </c>
      <c r="Y1433" s="30" t="str">
        <f aca="false">_xlfn.IFS(C1433&lt;18,"Child (0-17)",C1433&lt;40,"Young Adult (18-39)",C1433&lt;60,"Adult (40-59)",TRUE(),"Senior (60+)")</f>
        <v>Young Adult (18-39)</v>
      </c>
      <c r="Z1433" s="30" t="n">
        <f aca="false">ROUND(G1433-E1433,0)</f>
        <v>6</v>
      </c>
      <c r="AA1433" s="30" t="n">
        <f aca="false">L1433+M1433</f>
        <v>184</v>
      </c>
      <c r="AB1433" s="30" t="n">
        <f aca="false">IFERROR(ROUND(Q1433/AA1433,2),0)</f>
        <v>45.55</v>
      </c>
      <c r="AC1433" s="30" t="str">
        <f aca="false">IF(AND(K1433="Critical",N1433="No"),"URGENT - No Bed","Normal")</f>
        <v>Normal</v>
      </c>
      <c r="AD1433" s="34" t="n">
        <f aca="false">INDEX(Lookup_Tables!$B$3:$B$12,MATCH(H1433,Lookup_Tables!$A$3:$A$12,0))</f>
        <v>3000000</v>
      </c>
      <c r="AE1433" s="30" t="str">
        <f aca="false">INDEX(Lookup_Tables!$C$3:$C$12,MATCH(H1433,Lookup_Tables!$A$3:$A$12,0))</f>
        <v>Dr. Pooja Iyer</v>
      </c>
      <c r="AF1433" s="30" t="str">
        <f aca="false">IFERROR(INDEX(Lookup_Tables!$F$16:$F$45,MATCH(I1433,Lookup_Tables!$E$16:$E$45,0)),"N/A")</f>
        <v>EMP213</v>
      </c>
      <c r="AG1433" s="30" t="n">
        <f aca="false">_xlfn.IFS(R1433="Recovered",4,R1433="Referred",3,R1433="Admitted",2,R1433="Deceased",1,TRUE(),0)</f>
        <v>3</v>
      </c>
      <c r="AH1433" s="30" t="str">
        <f aca="false">IF(T1433&gt;=4,"Satisfied",IF(T1433&gt;=3,"Neutral","Needs Improvement"))</f>
        <v>Satisfied</v>
      </c>
    </row>
    <row r="1434" customFormat="false" ht="15" hidden="false" customHeight="false" outlineLevel="0" collapsed="false">
      <c r="A1434" s="27" t="s">
        <v>6448</v>
      </c>
      <c r="B1434" s="27" t="s">
        <v>871</v>
      </c>
      <c r="C1434" s="27" t="n">
        <v>50</v>
      </c>
      <c r="D1434" s="27" t="s">
        <v>181</v>
      </c>
      <c r="E1434" s="28" t="n">
        <v>45402</v>
      </c>
      <c r="F1434" s="27" t="s">
        <v>1020</v>
      </c>
      <c r="G1434" s="28" t="n">
        <v>45415</v>
      </c>
      <c r="H1434" s="27" t="s">
        <v>217</v>
      </c>
      <c r="I1434" s="27" t="s">
        <v>392</v>
      </c>
      <c r="J1434" s="27" t="s">
        <v>218</v>
      </c>
      <c r="K1434" s="27" t="s">
        <v>202</v>
      </c>
      <c r="L1434" s="27" t="n">
        <v>2</v>
      </c>
      <c r="M1434" s="27" t="n">
        <v>113</v>
      </c>
      <c r="N1434" s="27" t="s">
        <v>186</v>
      </c>
      <c r="O1434" s="27" t="s">
        <v>171</v>
      </c>
      <c r="P1434" s="27" t="s">
        <v>150</v>
      </c>
      <c r="Q1434" s="29" t="n">
        <v>17753.98</v>
      </c>
      <c r="R1434" s="27" t="s">
        <v>462</v>
      </c>
      <c r="S1434" s="27" t="s">
        <v>223</v>
      </c>
      <c r="T1434" s="27" t="n">
        <v>3</v>
      </c>
      <c r="U1434" s="27" t="n">
        <f aca="false">YEAR(E1434)</f>
        <v>2024</v>
      </c>
      <c r="V1434" s="27" t="str">
        <f aca="false">TEXT(E1434,"MMM-YYYY")</f>
        <v>Apr-2024</v>
      </c>
      <c r="W1434" s="27" t="n">
        <f aca="false">MONTH(E1434)</f>
        <v>4</v>
      </c>
      <c r="X1434" s="27" t="str">
        <f aca="false">TEXT(WEEKDAY(E1434,2),"0")&amp;" - "&amp;TEXT(E1434,"dddd")</f>
        <v>6 - Saturday</v>
      </c>
      <c r="Y1434" s="27" t="str">
        <f aca="false">_xlfn.IFS(C1434&lt;18,"Child (0-17)",C1434&lt;40,"Young Adult (18-39)",C1434&lt;60,"Adult (40-59)",TRUE(),"Senior (60+)")</f>
        <v>Adult (40-59)</v>
      </c>
      <c r="Z1434" s="27" t="n">
        <f aca="false">ROUND(G1434-E1434,0)</f>
        <v>13</v>
      </c>
      <c r="AA1434" s="27" t="n">
        <f aca="false">L1434+M1434</f>
        <v>115</v>
      </c>
      <c r="AB1434" s="27" t="n">
        <f aca="false">IFERROR(ROUND(Q1434/AA1434,2),0)</f>
        <v>154.38</v>
      </c>
      <c r="AC1434" s="27" t="str">
        <f aca="false">IF(AND(K1434="Critical",N1434="No"),"URGENT - No Bed","Normal")</f>
        <v>Normal</v>
      </c>
      <c r="AD1434" s="33" t="n">
        <f aca="false">INDEX(Lookup_Tables!$B$3:$B$12,MATCH(H1434,Lookup_Tables!$A$3:$A$12,0))</f>
        <v>4200000</v>
      </c>
      <c r="AE1434" s="27" t="str">
        <f aca="false">INDEX(Lookup_Tables!$C$3:$C$12,MATCH(H1434,Lookup_Tables!$A$3:$A$12,0))</f>
        <v>Dr. Anil Kapoor</v>
      </c>
      <c r="AF1434" s="27" t="str">
        <f aca="false">IFERROR(INDEX(Lookup_Tables!$F$16:$F$45,MATCH(I1434,Lookup_Tables!$E$16:$E$45,0)),"N/A")</f>
        <v>EMP202</v>
      </c>
      <c r="AG1434" s="27" t="n">
        <f aca="false">_xlfn.IFS(R1434="Recovered",4,R1434="Referred",3,R1434="Admitted",2,R1434="Deceased",1,TRUE(),0)</f>
        <v>1</v>
      </c>
      <c r="AH1434" s="27" t="str">
        <f aca="false">IF(T1434&gt;=4,"Satisfied",IF(T1434&gt;=3,"Neutral","Needs Improvement"))</f>
        <v>Neutral</v>
      </c>
    </row>
    <row r="1435" customFormat="false" ht="15" hidden="false" customHeight="false" outlineLevel="0" collapsed="false">
      <c r="A1435" s="30" t="s">
        <v>4261</v>
      </c>
      <c r="B1435" s="30" t="s">
        <v>1365</v>
      </c>
      <c r="C1435" s="30" t="n">
        <v>25</v>
      </c>
      <c r="D1435" s="30" t="s">
        <v>181</v>
      </c>
      <c r="E1435" s="31" t="n">
        <v>45384</v>
      </c>
      <c r="F1435" s="30" t="s">
        <v>145</v>
      </c>
      <c r="G1435" s="31" t="n">
        <v>45386</v>
      </c>
      <c r="H1435" s="30" t="s">
        <v>183</v>
      </c>
      <c r="I1435" s="30" t="s">
        <v>430</v>
      </c>
      <c r="J1435" s="30" t="s">
        <v>411</v>
      </c>
      <c r="K1435" s="30" t="s">
        <v>156</v>
      </c>
      <c r="L1435" s="30" t="n">
        <v>29</v>
      </c>
      <c r="M1435" s="30" t="n">
        <v>34</v>
      </c>
      <c r="N1435" s="30" t="s">
        <v>186</v>
      </c>
      <c r="O1435" s="30" t="s">
        <v>139</v>
      </c>
      <c r="P1435" s="30" t="s">
        <v>129</v>
      </c>
      <c r="Q1435" s="32" t="n">
        <v>3972.43</v>
      </c>
      <c r="R1435" s="30" t="s">
        <v>130</v>
      </c>
      <c r="S1435" s="30" t="s">
        <v>151</v>
      </c>
      <c r="T1435" s="30" t="n">
        <v>3</v>
      </c>
      <c r="U1435" s="30" t="n">
        <f aca="false">YEAR(E1435)</f>
        <v>2024</v>
      </c>
      <c r="V1435" s="30" t="str">
        <f aca="false">TEXT(E1435,"MMM-YYYY")</f>
        <v>Apr-2024</v>
      </c>
      <c r="W1435" s="30" t="n">
        <f aca="false">MONTH(E1435)</f>
        <v>4</v>
      </c>
      <c r="X1435" s="30" t="str">
        <f aca="false">TEXT(WEEKDAY(E1435,2),"0")&amp;" - "&amp;TEXT(E1435,"dddd")</f>
        <v>2 - Tuesday</v>
      </c>
      <c r="Y1435" s="30" t="str">
        <f aca="false">_xlfn.IFS(C1435&lt;18,"Child (0-17)",C1435&lt;40,"Young Adult (18-39)",C1435&lt;60,"Adult (40-59)",TRUE(),"Senior (60+)")</f>
        <v>Young Adult (18-39)</v>
      </c>
      <c r="Z1435" s="30" t="n">
        <f aca="false">ROUND(G1435-E1435,0)</f>
        <v>2</v>
      </c>
      <c r="AA1435" s="30" t="n">
        <f aca="false">L1435+M1435</f>
        <v>63</v>
      </c>
      <c r="AB1435" s="30" t="n">
        <f aca="false">IFERROR(ROUND(Q1435/AA1435,2),0)</f>
        <v>63.05</v>
      </c>
      <c r="AC1435" s="30" t="str">
        <f aca="false">IF(AND(K1435="Critical",N1435="No"),"URGENT - No Bed","Normal")</f>
        <v>Normal</v>
      </c>
      <c r="AD1435" s="34" t="n">
        <f aca="false">INDEX(Lookup_Tables!$B$3:$B$12,MATCH(H1435,Lookup_Tables!$A$3:$A$12,0))</f>
        <v>3100000</v>
      </c>
      <c r="AE1435" s="30" t="str">
        <f aca="false">INDEX(Lookup_Tables!$C$3:$C$12,MATCH(H1435,Lookup_Tables!$A$3:$A$12,0))</f>
        <v>Dr. Kavita Rao</v>
      </c>
      <c r="AF1435" s="30" t="str">
        <f aca="false">IFERROR(INDEX(Lookup_Tables!$F$16:$F$45,MATCH(I1435,Lookup_Tables!$E$16:$E$45,0)),"N/A")</f>
        <v>EMP224</v>
      </c>
      <c r="AG1435" s="30" t="n">
        <f aca="false">_xlfn.IFS(R1435="Recovered",4,R1435="Referred",3,R1435="Admitted",2,R1435="Deceased",1,TRUE(),0)</f>
        <v>4</v>
      </c>
      <c r="AH1435" s="30" t="str">
        <f aca="false">IF(T1435&gt;=4,"Satisfied",IF(T1435&gt;=3,"Neutral","Needs Improvement"))</f>
        <v>Neutral</v>
      </c>
    </row>
    <row r="1436" customFormat="false" ht="15" hidden="false" customHeight="false" outlineLevel="0" collapsed="false">
      <c r="A1436" s="27" t="s">
        <v>5477</v>
      </c>
      <c r="B1436" s="27" t="s">
        <v>1273</v>
      </c>
      <c r="C1436" s="27" t="n">
        <v>52</v>
      </c>
      <c r="D1436" s="27" t="s">
        <v>181</v>
      </c>
      <c r="E1436" s="28" t="n">
        <v>45393</v>
      </c>
      <c r="F1436" s="27" t="s">
        <v>2406</v>
      </c>
      <c r="G1436" s="28" t="n">
        <v>45394</v>
      </c>
      <c r="H1436" s="27" t="s">
        <v>236</v>
      </c>
      <c r="I1436" s="27" t="s">
        <v>266</v>
      </c>
      <c r="J1436" s="27" t="s">
        <v>455</v>
      </c>
      <c r="K1436" s="27" t="s">
        <v>138</v>
      </c>
      <c r="L1436" s="27" t="n">
        <v>79</v>
      </c>
      <c r="M1436" s="27" t="n">
        <v>33</v>
      </c>
      <c r="N1436" s="27" t="s">
        <v>127</v>
      </c>
      <c r="O1436" s="27" t="s">
        <v>128</v>
      </c>
      <c r="P1436" s="27" t="s">
        <v>140</v>
      </c>
      <c r="Q1436" s="29" t="n">
        <v>2544.7</v>
      </c>
      <c r="R1436" s="27" t="s">
        <v>130</v>
      </c>
      <c r="S1436" s="27" t="s">
        <v>131</v>
      </c>
      <c r="T1436" s="27" t="n">
        <v>5</v>
      </c>
      <c r="U1436" s="27" t="n">
        <f aca="false">YEAR(E1436)</f>
        <v>2024</v>
      </c>
      <c r="V1436" s="27" t="str">
        <f aca="false">TEXT(E1436,"MMM-YYYY")</f>
        <v>Apr-2024</v>
      </c>
      <c r="W1436" s="27" t="n">
        <f aca="false">MONTH(E1436)</f>
        <v>4</v>
      </c>
      <c r="X1436" s="27" t="str">
        <f aca="false">TEXT(WEEKDAY(E1436,2),"0")&amp;" - "&amp;TEXT(E1436,"dddd")</f>
        <v>4 - Thursday</v>
      </c>
      <c r="Y1436" s="27" t="str">
        <f aca="false">_xlfn.IFS(C1436&lt;18,"Child (0-17)",C1436&lt;40,"Young Adult (18-39)",C1436&lt;60,"Adult (40-59)",TRUE(),"Senior (60+)")</f>
        <v>Adult (40-59)</v>
      </c>
      <c r="Z1436" s="27" t="n">
        <f aca="false">ROUND(G1436-E1436,0)</f>
        <v>1</v>
      </c>
      <c r="AA1436" s="27" t="n">
        <f aca="false">L1436+M1436</f>
        <v>112</v>
      </c>
      <c r="AB1436" s="27" t="n">
        <f aca="false">IFERROR(ROUND(Q1436/AA1436,2),0)</f>
        <v>22.72</v>
      </c>
      <c r="AC1436" s="27" t="str">
        <f aca="false">IF(AND(K1436="Critical",N1436="No"),"URGENT - No Bed","Normal")</f>
        <v>Normal</v>
      </c>
      <c r="AD1436" s="33" t="n">
        <f aca="false">INDEX(Lookup_Tables!$B$3:$B$12,MATCH(H1436,Lookup_Tables!$A$3:$A$12,0))</f>
        <v>3900000</v>
      </c>
      <c r="AE1436" s="27" t="str">
        <f aca="false">INDEX(Lookup_Tables!$C$3:$C$12,MATCH(H1436,Lookup_Tables!$A$3:$A$12,0))</f>
        <v>Dr. Rina Mehta</v>
      </c>
      <c r="AF1436" s="27" t="str">
        <f aca="false">IFERROR(INDEX(Lookup_Tables!$F$16:$F$45,MATCH(I1436,Lookup_Tables!$E$16:$E$45,0)),"N/A")</f>
        <v>EMP217</v>
      </c>
      <c r="AG1436" s="27" t="n">
        <f aca="false">_xlfn.IFS(R1436="Recovered",4,R1436="Referred",3,R1436="Admitted",2,R1436="Deceased",1,TRUE(),0)</f>
        <v>4</v>
      </c>
      <c r="AH1436" s="27" t="str">
        <f aca="false">IF(T1436&gt;=4,"Satisfied",IF(T1436&gt;=3,"Neutral","Needs Improvement"))</f>
        <v>Satisfied</v>
      </c>
    </row>
    <row r="1437" customFormat="false" ht="15" hidden="false" customHeight="false" outlineLevel="0" collapsed="false">
      <c r="A1437" s="30" t="s">
        <v>6058</v>
      </c>
      <c r="B1437" s="30" t="s">
        <v>1164</v>
      </c>
      <c r="C1437" s="30" t="n">
        <v>29</v>
      </c>
      <c r="D1437" s="30" t="s">
        <v>181</v>
      </c>
      <c r="E1437" s="31" t="n">
        <v>45517</v>
      </c>
      <c r="F1437" s="30" t="s">
        <v>635</v>
      </c>
      <c r="G1437" s="31" t="n">
        <v>45518</v>
      </c>
      <c r="H1437" s="30" t="s">
        <v>242</v>
      </c>
      <c r="I1437" s="30" t="s">
        <v>466</v>
      </c>
      <c r="J1437" s="30" t="s">
        <v>422</v>
      </c>
      <c r="K1437" s="30" t="s">
        <v>156</v>
      </c>
      <c r="L1437" s="30" t="n">
        <v>66</v>
      </c>
      <c r="M1437" s="30" t="n">
        <v>53</v>
      </c>
      <c r="N1437" s="30" t="s">
        <v>127</v>
      </c>
      <c r="O1437" s="30" t="s">
        <v>128</v>
      </c>
      <c r="P1437" s="30" t="s">
        <v>129</v>
      </c>
      <c r="Q1437" s="32" t="n">
        <v>4725.06</v>
      </c>
      <c r="R1437" s="30" t="s">
        <v>130</v>
      </c>
      <c r="S1437" s="30" t="s">
        <v>178</v>
      </c>
      <c r="T1437" s="30" t="n">
        <v>4</v>
      </c>
      <c r="U1437" s="30" t="n">
        <f aca="false">YEAR(E1437)</f>
        <v>2024</v>
      </c>
      <c r="V1437" s="30" t="str">
        <f aca="false">TEXT(E1437,"MMM-YYYY")</f>
        <v>Aug-2024</v>
      </c>
      <c r="W1437" s="30" t="n">
        <f aca="false">MONTH(E1437)</f>
        <v>8</v>
      </c>
      <c r="X1437" s="30" t="str">
        <f aca="false">TEXT(WEEKDAY(E1437,2),"0")&amp;" - "&amp;TEXT(E1437,"dddd")</f>
        <v>2 - Tuesday</v>
      </c>
      <c r="Y1437" s="30" t="str">
        <f aca="false">_xlfn.IFS(C1437&lt;18,"Child (0-17)",C1437&lt;40,"Young Adult (18-39)",C1437&lt;60,"Adult (40-59)",TRUE(),"Senior (60+)")</f>
        <v>Young Adult (18-39)</v>
      </c>
      <c r="Z1437" s="30" t="n">
        <f aca="false">ROUND(G1437-E1437,0)</f>
        <v>1</v>
      </c>
      <c r="AA1437" s="30" t="n">
        <f aca="false">L1437+M1437</f>
        <v>119</v>
      </c>
      <c r="AB1437" s="30" t="n">
        <f aca="false">IFERROR(ROUND(Q1437/AA1437,2),0)</f>
        <v>39.71</v>
      </c>
      <c r="AC1437" s="30" t="str">
        <f aca="false">IF(AND(K1437="Critical",N1437="No"),"URGENT - No Bed","Normal")</f>
        <v>Normal</v>
      </c>
      <c r="AD1437" s="34" t="n">
        <f aca="false">INDEX(Lookup_Tables!$B$3:$B$12,MATCH(H1437,Lookup_Tables!$A$3:$A$12,0))</f>
        <v>3000000</v>
      </c>
      <c r="AE1437" s="30" t="str">
        <f aca="false">INDEX(Lookup_Tables!$C$3:$C$12,MATCH(H1437,Lookup_Tables!$A$3:$A$12,0))</f>
        <v>Dr. Pooja Iyer</v>
      </c>
      <c r="AF1437" s="30" t="str">
        <f aca="false">IFERROR(INDEX(Lookup_Tables!$F$16:$F$45,MATCH(I1437,Lookup_Tables!$E$16:$E$45,0)),"N/A")</f>
        <v>EMP212</v>
      </c>
      <c r="AG1437" s="30" t="n">
        <f aca="false">_xlfn.IFS(R1437="Recovered",4,R1437="Referred",3,R1437="Admitted",2,R1437="Deceased",1,TRUE(),0)</f>
        <v>4</v>
      </c>
      <c r="AH1437" s="30" t="str">
        <f aca="false">IF(T1437&gt;=4,"Satisfied",IF(T1437&gt;=3,"Neutral","Needs Improvement"))</f>
        <v>Satisfied</v>
      </c>
    </row>
    <row r="1438" customFormat="false" ht="15" hidden="false" customHeight="false" outlineLevel="0" collapsed="false">
      <c r="A1438" s="27" t="s">
        <v>4857</v>
      </c>
      <c r="B1438" s="27" t="s">
        <v>3714</v>
      </c>
      <c r="C1438" s="27" t="n">
        <v>0</v>
      </c>
      <c r="D1438" s="27" t="s">
        <v>181</v>
      </c>
      <c r="E1438" s="28" t="n">
        <v>45325</v>
      </c>
      <c r="F1438" s="27" t="s">
        <v>398</v>
      </c>
      <c r="G1438" s="28" t="n">
        <v>45328</v>
      </c>
      <c r="H1438" s="27" t="s">
        <v>242</v>
      </c>
      <c r="I1438" s="27" t="s">
        <v>466</v>
      </c>
      <c r="J1438" s="27" t="s">
        <v>316</v>
      </c>
      <c r="K1438" s="27" t="s">
        <v>156</v>
      </c>
      <c r="L1438" s="27" t="n">
        <v>75</v>
      </c>
      <c r="M1438" s="27" t="n">
        <v>81</v>
      </c>
      <c r="N1438" s="27" t="s">
        <v>186</v>
      </c>
      <c r="O1438" s="27" t="s">
        <v>171</v>
      </c>
      <c r="P1438" s="27" t="s">
        <v>187</v>
      </c>
      <c r="Q1438" s="29" t="n">
        <v>4312.59</v>
      </c>
      <c r="R1438" s="27" t="s">
        <v>130</v>
      </c>
      <c r="S1438" s="27" t="s">
        <v>197</v>
      </c>
      <c r="T1438" s="27" t="n">
        <v>3</v>
      </c>
      <c r="U1438" s="27" t="n">
        <f aca="false">YEAR(E1438)</f>
        <v>2024</v>
      </c>
      <c r="V1438" s="27" t="str">
        <f aca="false">TEXT(E1438,"MMM-YYYY")</f>
        <v>Feb-2024</v>
      </c>
      <c r="W1438" s="27" t="n">
        <f aca="false">MONTH(E1438)</f>
        <v>2</v>
      </c>
      <c r="X1438" s="27" t="str">
        <f aca="false">TEXT(WEEKDAY(E1438,2),"0")&amp;" - "&amp;TEXT(E1438,"dddd")</f>
        <v>6 - Saturday</v>
      </c>
      <c r="Y1438" s="27" t="str">
        <f aca="false">_xlfn.IFS(C1438&lt;18,"Child (0-17)",C1438&lt;40,"Young Adult (18-39)",C1438&lt;60,"Adult (40-59)",TRUE(),"Senior (60+)")</f>
        <v>Child (0-17)</v>
      </c>
      <c r="Z1438" s="27" t="n">
        <f aca="false">ROUND(G1438-E1438,0)</f>
        <v>3</v>
      </c>
      <c r="AA1438" s="27" t="n">
        <f aca="false">L1438+M1438</f>
        <v>156</v>
      </c>
      <c r="AB1438" s="27" t="n">
        <f aca="false">IFERROR(ROUND(Q1438/AA1438,2),0)</f>
        <v>27.64</v>
      </c>
      <c r="AC1438" s="27" t="str">
        <f aca="false">IF(AND(K1438="Critical",N1438="No"),"URGENT - No Bed","Normal")</f>
        <v>Normal</v>
      </c>
      <c r="AD1438" s="33" t="n">
        <f aca="false">INDEX(Lookup_Tables!$B$3:$B$12,MATCH(H1438,Lookup_Tables!$A$3:$A$12,0))</f>
        <v>3000000</v>
      </c>
      <c r="AE1438" s="27" t="str">
        <f aca="false">INDEX(Lookup_Tables!$C$3:$C$12,MATCH(H1438,Lookup_Tables!$A$3:$A$12,0))</f>
        <v>Dr. Pooja Iyer</v>
      </c>
      <c r="AF1438" s="27" t="str">
        <f aca="false">IFERROR(INDEX(Lookup_Tables!$F$16:$F$45,MATCH(I1438,Lookup_Tables!$E$16:$E$45,0)),"N/A")</f>
        <v>EMP212</v>
      </c>
      <c r="AG1438" s="27" t="n">
        <f aca="false">_xlfn.IFS(R1438="Recovered",4,R1438="Referred",3,R1438="Admitted",2,R1438="Deceased",1,TRUE(),0)</f>
        <v>4</v>
      </c>
      <c r="AH1438" s="27" t="str">
        <f aca="false">IF(T1438&gt;=4,"Satisfied",IF(T1438&gt;=3,"Neutral","Needs Improvement"))</f>
        <v>Neutral</v>
      </c>
    </row>
    <row r="1439" customFormat="false" ht="15" hidden="false" customHeight="false" outlineLevel="0" collapsed="false">
      <c r="A1439" s="30" t="s">
        <v>4691</v>
      </c>
      <c r="B1439" s="30" t="s">
        <v>1839</v>
      </c>
      <c r="C1439" s="30" t="n">
        <v>41</v>
      </c>
      <c r="D1439" s="30" t="s">
        <v>121</v>
      </c>
      <c r="E1439" s="31" t="n">
        <v>45455</v>
      </c>
      <c r="F1439" s="30" t="s">
        <v>241</v>
      </c>
      <c r="G1439" s="31" t="n">
        <v>45456</v>
      </c>
      <c r="H1439" s="30" t="s">
        <v>161</v>
      </c>
      <c r="I1439" s="30" t="s">
        <v>162</v>
      </c>
      <c r="J1439" s="30" t="s">
        <v>258</v>
      </c>
      <c r="K1439" s="30" t="s">
        <v>138</v>
      </c>
      <c r="L1439" s="30" t="n">
        <v>90</v>
      </c>
      <c r="M1439" s="30" t="n">
        <v>35</v>
      </c>
      <c r="N1439" s="30" t="s">
        <v>127</v>
      </c>
      <c r="O1439" s="30" t="s">
        <v>128</v>
      </c>
      <c r="P1439" s="30" t="s">
        <v>129</v>
      </c>
      <c r="Q1439" s="32" t="n">
        <v>2468.94</v>
      </c>
      <c r="R1439" s="30" t="s">
        <v>130</v>
      </c>
      <c r="S1439" s="30" t="s">
        <v>178</v>
      </c>
      <c r="T1439" s="30" t="n">
        <v>3</v>
      </c>
      <c r="U1439" s="30" t="n">
        <f aca="false">YEAR(E1439)</f>
        <v>2024</v>
      </c>
      <c r="V1439" s="30" t="str">
        <f aca="false">TEXT(E1439,"MMM-YYYY")</f>
        <v>Jun-2024</v>
      </c>
      <c r="W1439" s="30" t="n">
        <f aca="false">MONTH(E1439)</f>
        <v>6</v>
      </c>
      <c r="X1439" s="30" t="str">
        <f aca="false">TEXT(WEEKDAY(E1439,2),"0")&amp;" - "&amp;TEXT(E1439,"dddd")</f>
        <v>3 - Wednesday</v>
      </c>
      <c r="Y1439" s="30" t="str">
        <f aca="false">_xlfn.IFS(C1439&lt;18,"Child (0-17)",C1439&lt;40,"Young Adult (18-39)",C1439&lt;60,"Adult (40-59)",TRUE(),"Senior (60+)")</f>
        <v>Adult (40-59)</v>
      </c>
      <c r="Z1439" s="30" t="n">
        <f aca="false">ROUND(G1439-E1439,0)</f>
        <v>1</v>
      </c>
      <c r="AA1439" s="30" t="n">
        <f aca="false">L1439+M1439</f>
        <v>125</v>
      </c>
      <c r="AB1439" s="30" t="n">
        <f aca="false">IFERROR(ROUND(Q1439/AA1439,2),0)</f>
        <v>19.75</v>
      </c>
      <c r="AC1439" s="30" t="str">
        <f aca="false">IF(AND(K1439="Critical",N1439="No"),"URGENT - No Bed","Normal")</f>
        <v>Normal</v>
      </c>
      <c r="AD1439" s="34" t="n">
        <f aca="false">INDEX(Lookup_Tables!$B$3:$B$12,MATCH(H1439,Lookup_Tables!$A$3:$A$12,0))</f>
        <v>3600000</v>
      </c>
      <c r="AE1439" s="30" t="str">
        <f aca="false">INDEX(Lookup_Tables!$C$3:$C$12,MATCH(H1439,Lookup_Tables!$A$3:$A$12,0))</f>
        <v>Dr. Sameer Joshi</v>
      </c>
      <c r="AF1439" s="30" t="str">
        <f aca="false">IFERROR(INDEX(Lookup_Tables!$F$16:$F$45,MATCH(I1439,Lookup_Tables!$E$16:$E$45,0)),"N/A")</f>
        <v>EMP222</v>
      </c>
      <c r="AG1439" s="30" t="n">
        <f aca="false">_xlfn.IFS(R1439="Recovered",4,R1439="Referred",3,R1439="Admitted",2,R1439="Deceased",1,TRUE(),0)</f>
        <v>4</v>
      </c>
      <c r="AH1439" s="30" t="str">
        <f aca="false">IF(T1439&gt;=4,"Satisfied",IF(T1439&gt;=3,"Neutral","Needs Improvement"))</f>
        <v>Neutral</v>
      </c>
    </row>
    <row r="1440" customFormat="false" ht="15" hidden="false" customHeight="false" outlineLevel="0" collapsed="false">
      <c r="A1440" s="27" t="s">
        <v>2673</v>
      </c>
      <c r="B1440" s="27" t="s">
        <v>215</v>
      </c>
      <c r="C1440" s="27" t="n">
        <v>23</v>
      </c>
      <c r="D1440" s="27" t="s">
        <v>181</v>
      </c>
      <c r="E1440" s="28" t="n">
        <v>45426</v>
      </c>
      <c r="F1440" s="27" t="s">
        <v>848</v>
      </c>
      <c r="G1440" s="28" t="n">
        <v>45426</v>
      </c>
      <c r="H1440" s="27" t="s">
        <v>183</v>
      </c>
      <c r="I1440" s="27" t="s">
        <v>184</v>
      </c>
      <c r="J1440" s="27" t="s">
        <v>411</v>
      </c>
      <c r="K1440" s="27" t="s">
        <v>138</v>
      </c>
      <c r="L1440" s="27" t="n">
        <v>44</v>
      </c>
      <c r="M1440" s="27" t="n">
        <v>16</v>
      </c>
      <c r="N1440" s="27" t="s">
        <v>127</v>
      </c>
      <c r="O1440" s="27" t="s">
        <v>139</v>
      </c>
      <c r="P1440" s="27" t="s">
        <v>150</v>
      </c>
      <c r="Q1440" s="29" t="n">
        <v>2493.61</v>
      </c>
      <c r="R1440" s="27" t="s">
        <v>130</v>
      </c>
      <c r="S1440" s="27" t="s">
        <v>151</v>
      </c>
      <c r="T1440" s="27" t="n">
        <v>3</v>
      </c>
      <c r="U1440" s="27" t="n">
        <f aca="false">YEAR(E1440)</f>
        <v>2024</v>
      </c>
      <c r="V1440" s="27" t="str">
        <f aca="false">TEXT(E1440,"MMM-YYYY")</f>
        <v>May-2024</v>
      </c>
      <c r="W1440" s="27" t="n">
        <f aca="false">MONTH(E1440)</f>
        <v>5</v>
      </c>
      <c r="X1440" s="27" t="str">
        <f aca="false">TEXT(WEEKDAY(E1440,2),"0")&amp;" - "&amp;TEXT(E1440,"dddd")</f>
        <v>2 - Tuesday</v>
      </c>
      <c r="Y1440" s="27" t="str">
        <f aca="false">_xlfn.IFS(C1440&lt;18,"Child (0-17)",C1440&lt;40,"Young Adult (18-39)",C1440&lt;60,"Adult (40-59)",TRUE(),"Senior (60+)")</f>
        <v>Young Adult (18-39)</v>
      </c>
      <c r="Z1440" s="27" t="n">
        <f aca="false">ROUND(G1440-E1440,0)</f>
        <v>0</v>
      </c>
      <c r="AA1440" s="27" t="n">
        <f aca="false">L1440+M1440</f>
        <v>60</v>
      </c>
      <c r="AB1440" s="27" t="n">
        <f aca="false">IFERROR(ROUND(Q1440/AA1440,2),0)</f>
        <v>41.56</v>
      </c>
      <c r="AC1440" s="27" t="str">
        <f aca="false">IF(AND(K1440="Critical",N1440="No"),"URGENT - No Bed","Normal")</f>
        <v>Normal</v>
      </c>
      <c r="AD1440" s="33" t="n">
        <f aca="false">INDEX(Lookup_Tables!$B$3:$B$12,MATCH(H1440,Lookup_Tables!$A$3:$A$12,0))</f>
        <v>3100000</v>
      </c>
      <c r="AE1440" s="27" t="str">
        <f aca="false">INDEX(Lookup_Tables!$C$3:$C$12,MATCH(H1440,Lookup_Tables!$A$3:$A$12,0))</f>
        <v>Dr. Kavita Rao</v>
      </c>
      <c r="AF1440" s="27" t="str">
        <f aca="false">IFERROR(INDEX(Lookup_Tables!$F$16:$F$45,MATCH(I1440,Lookup_Tables!$E$16:$E$45,0)),"N/A")</f>
        <v>EMP226</v>
      </c>
      <c r="AG1440" s="27" t="n">
        <f aca="false">_xlfn.IFS(R1440="Recovered",4,R1440="Referred",3,R1440="Admitted",2,R1440="Deceased",1,TRUE(),0)</f>
        <v>4</v>
      </c>
      <c r="AH1440" s="27" t="str">
        <f aca="false">IF(T1440&gt;=4,"Satisfied",IF(T1440&gt;=3,"Neutral","Needs Improvement"))</f>
        <v>Neutral</v>
      </c>
    </row>
    <row r="1441" customFormat="false" ht="15" hidden="false" customHeight="false" outlineLevel="0" collapsed="false">
      <c r="A1441" s="30" t="s">
        <v>5713</v>
      </c>
      <c r="B1441" s="30" t="s">
        <v>4117</v>
      </c>
      <c r="C1441" s="30" t="n">
        <v>47</v>
      </c>
      <c r="D1441" s="30" t="s">
        <v>121</v>
      </c>
      <c r="E1441" s="31" t="n">
        <v>45362</v>
      </c>
      <c r="F1441" s="30" t="s">
        <v>1559</v>
      </c>
      <c r="G1441" s="31" t="n">
        <v>45362</v>
      </c>
      <c r="H1441" s="30" t="s">
        <v>236</v>
      </c>
      <c r="I1441" s="30" t="s">
        <v>237</v>
      </c>
      <c r="J1441" s="30" t="s">
        <v>287</v>
      </c>
      <c r="K1441" s="30" t="s">
        <v>138</v>
      </c>
      <c r="L1441" s="30" t="n">
        <v>72</v>
      </c>
      <c r="M1441" s="30" t="n">
        <v>30</v>
      </c>
      <c r="N1441" s="30" t="s">
        <v>186</v>
      </c>
      <c r="O1441" s="30" t="s">
        <v>139</v>
      </c>
      <c r="P1441" s="30" t="s">
        <v>150</v>
      </c>
      <c r="Q1441" s="32" t="n">
        <v>1389.52</v>
      </c>
      <c r="R1441" s="30" t="s">
        <v>130</v>
      </c>
      <c r="S1441" s="30" t="s">
        <v>192</v>
      </c>
      <c r="T1441" s="30" t="n">
        <v>4</v>
      </c>
      <c r="U1441" s="30" t="n">
        <f aca="false">YEAR(E1441)</f>
        <v>2024</v>
      </c>
      <c r="V1441" s="30" t="str">
        <f aca="false">TEXT(E1441,"MMM-YYYY")</f>
        <v>Mar-2024</v>
      </c>
      <c r="W1441" s="30" t="n">
        <f aca="false">MONTH(E1441)</f>
        <v>3</v>
      </c>
      <c r="X1441" s="30" t="str">
        <f aca="false">TEXT(WEEKDAY(E1441,2),"0")&amp;" - "&amp;TEXT(E1441,"dddd")</f>
        <v>1 - Monday</v>
      </c>
      <c r="Y1441" s="30" t="str">
        <f aca="false">_xlfn.IFS(C1441&lt;18,"Child (0-17)",C1441&lt;40,"Young Adult (18-39)",C1441&lt;60,"Adult (40-59)",TRUE(),"Senior (60+)")</f>
        <v>Adult (40-59)</v>
      </c>
      <c r="Z1441" s="30" t="n">
        <f aca="false">ROUND(G1441-E1441,0)</f>
        <v>0</v>
      </c>
      <c r="AA1441" s="30" t="n">
        <f aca="false">L1441+M1441</f>
        <v>102</v>
      </c>
      <c r="AB1441" s="30" t="n">
        <f aca="false">IFERROR(ROUND(Q1441/AA1441,2),0)</f>
        <v>13.62</v>
      </c>
      <c r="AC1441" s="30" t="str">
        <f aca="false">IF(AND(K1441="Critical",N1441="No"),"URGENT - No Bed","Normal")</f>
        <v>Normal</v>
      </c>
      <c r="AD1441" s="34" t="n">
        <f aca="false">INDEX(Lookup_Tables!$B$3:$B$12,MATCH(H1441,Lookup_Tables!$A$3:$A$12,0))</f>
        <v>3900000</v>
      </c>
      <c r="AE1441" s="30" t="str">
        <f aca="false">INDEX(Lookup_Tables!$C$3:$C$12,MATCH(H1441,Lookup_Tables!$A$3:$A$12,0))</f>
        <v>Dr. Rina Mehta</v>
      </c>
      <c r="AF1441" s="30" t="str">
        <f aca="false">IFERROR(INDEX(Lookup_Tables!$F$16:$F$45,MATCH(I1441,Lookup_Tables!$E$16:$E$45,0)),"N/A")</f>
        <v>EMP215</v>
      </c>
      <c r="AG1441" s="30" t="n">
        <f aca="false">_xlfn.IFS(R1441="Recovered",4,R1441="Referred",3,R1441="Admitted",2,R1441="Deceased",1,TRUE(),0)</f>
        <v>4</v>
      </c>
      <c r="AH1441" s="30" t="str">
        <f aca="false">IF(T1441&gt;=4,"Satisfied",IF(T1441&gt;=3,"Neutral","Needs Improvement"))</f>
        <v>Satisfied</v>
      </c>
    </row>
    <row r="1442" customFormat="false" ht="15" hidden="false" customHeight="false" outlineLevel="0" collapsed="false">
      <c r="A1442" s="27" t="s">
        <v>1470</v>
      </c>
      <c r="B1442" s="27" t="s">
        <v>1471</v>
      </c>
      <c r="C1442" s="27" t="n">
        <v>0</v>
      </c>
      <c r="D1442" s="27" t="s">
        <v>144</v>
      </c>
      <c r="E1442" s="28" t="n">
        <v>45497</v>
      </c>
      <c r="F1442" s="27" t="s">
        <v>1472</v>
      </c>
      <c r="G1442" s="28" t="n">
        <v>45502</v>
      </c>
      <c r="H1442" s="27" t="s">
        <v>183</v>
      </c>
      <c r="I1442" s="27" t="s">
        <v>184</v>
      </c>
      <c r="J1442" s="27" t="s">
        <v>411</v>
      </c>
      <c r="K1442" s="27" t="s">
        <v>126</v>
      </c>
      <c r="L1442" s="27" t="n">
        <v>13</v>
      </c>
      <c r="M1442" s="27" t="n">
        <v>62</v>
      </c>
      <c r="N1442" s="27" t="s">
        <v>186</v>
      </c>
      <c r="O1442" s="27" t="s">
        <v>128</v>
      </c>
      <c r="P1442" s="27" t="s">
        <v>150</v>
      </c>
      <c r="Q1442" s="29" t="n">
        <v>6894.21</v>
      </c>
      <c r="R1442" s="27" t="s">
        <v>462</v>
      </c>
      <c r="S1442" s="27" t="s">
        <v>192</v>
      </c>
      <c r="T1442" s="27" t="n">
        <v>1</v>
      </c>
      <c r="U1442" s="27" t="n">
        <f aca="false">YEAR(E1442)</f>
        <v>2024</v>
      </c>
      <c r="V1442" s="27" t="str">
        <f aca="false">TEXT(E1442,"MMM-YYYY")</f>
        <v>Jul-2024</v>
      </c>
      <c r="W1442" s="27" t="n">
        <f aca="false">MONTH(E1442)</f>
        <v>7</v>
      </c>
      <c r="X1442" s="27" t="str">
        <f aca="false">TEXT(WEEKDAY(E1442,2),"0")&amp;" - "&amp;TEXT(E1442,"dddd")</f>
        <v>3 - Wednesday</v>
      </c>
      <c r="Y1442" s="27" t="str">
        <f aca="false">_xlfn.IFS(C1442&lt;18,"Child (0-17)",C1442&lt;40,"Young Adult (18-39)",C1442&lt;60,"Adult (40-59)",TRUE(),"Senior (60+)")</f>
        <v>Child (0-17)</v>
      </c>
      <c r="Z1442" s="27" t="n">
        <f aca="false">ROUND(G1442-E1442,0)</f>
        <v>5</v>
      </c>
      <c r="AA1442" s="27" t="n">
        <f aca="false">L1442+M1442</f>
        <v>75</v>
      </c>
      <c r="AB1442" s="27" t="n">
        <f aca="false">IFERROR(ROUND(Q1442/AA1442,2),0)</f>
        <v>91.92</v>
      </c>
      <c r="AC1442" s="27" t="str">
        <f aca="false">IF(AND(K1442="Critical",N1442="No"),"URGENT - No Bed","Normal")</f>
        <v>Normal</v>
      </c>
      <c r="AD1442" s="33" t="n">
        <f aca="false">INDEX(Lookup_Tables!$B$3:$B$12,MATCH(H1442,Lookup_Tables!$A$3:$A$12,0))</f>
        <v>3100000</v>
      </c>
      <c r="AE1442" s="27" t="str">
        <f aca="false">INDEX(Lookup_Tables!$C$3:$C$12,MATCH(H1442,Lookup_Tables!$A$3:$A$12,0))</f>
        <v>Dr. Kavita Rao</v>
      </c>
      <c r="AF1442" s="27" t="str">
        <f aca="false">IFERROR(INDEX(Lookup_Tables!$F$16:$F$45,MATCH(I1442,Lookup_Tables!$E$16:$E$45,0)),"N/A")</f>
        <v>EMP226</v>
      </c>
      <c r="AG1442" s="27" t="n">
        <f aca="false">_xlfn.IFS(R1442="Recovered",4,R1442="Referred",3,R1442="Admitted",2,R1442="Deceased",1,TRUE(),0)</f>
        <v>1</v>
      </c>
      <c r="AH1442" s="27" t="str">
        <f aca="false">IF(T1442&gt;=4,"Satisfied",IF(T1442&gt;=3,"Neutral","Needs Improvement"))</f>
        <v>Needs Improvement</v>
      </c>
    </row>
    <row r="1443" customFormat="false" ht="15" hidden="false" customHeight="false" outlineLevel="0" collapsed="false">
      <c r="A1443" s="30" t="s">
        <v>1604</v>
      </c>
      <c r="B1443" s="30" t="s">
        <v>264</v>
      </c>
      <c r="C1443" s="30" t="n">
        <v>29</v>
      </c>
      <c r="D1443" s="30" t="s">
        <v>181</v>
      </c>
      <c r="E1443" s="31" t="n">
        <v>45482</v>
      </c>
      <c r="F1443" s="30" t="s">
        <v>832</v>
      </c>
      <c r="G1443" s="31" t="n">
        <v>45482</v>
      </c>
      <c r="H1443" s="30" t="s">
        <v>217</v>
      </c>
      <c r="I1443" s="30" t="s">
        <v>282</v>
      </c>
      <c r="J1443" s="30" t="s">
        <v>294</v>
      </c>
      <c r="K1443" s="30" t="s">
        <v>138</v>
      </c>
      <c r="L1443" s="30" t="n">
        <v>46</v>
      </c>
      <c r="M1443" s="30" t="n">
        <v>23</v>
      </c>
      <c r="N1443" s="30" t="s">
        <v>127</v>
      </c>
      <c r="O1443" s="30" t="s">
        <v>128</v>
      </c>
      <c r="P1443" s="30" t="s">
        <v>187</v>
      </c>
      <c r="Q1443" s="32" t="n">
        <v>1029.89</v>
      </c>
      <c r="R1443" s="30" t="s">
        <v>130</v>
      </c>
      <c r="S1443" s="30" t="s">
        <v>151</v>
      </c>
      <c r="T1443" s="30" t="n">
        <v>4</v>
      </c>
      <c r="U1443" s="30" t="n">
        <f aca="false">YEAR(E1443)</f>
        <v>2024</v>
      </c>
      <c r="V1443" s="30" t="str">
        <f aca="false">TEXT(E1443,"MMM-YYYY")</f>
        <v>Jul-2024</v>
      </c>
      <c r="W1443" s="30" t="n">
        <f aca="false">MONTH(E1443)</f>
        <v>7</v>
      </c>
      <c r="X1443" s="30" t="str">
        <f aca="false">TEXT(WEEKDAY(E1443,2),"0")&amp;" - "&amp;TEXT(E1443,"dddd")</f>
        <v>2 - Tuesday</v>
      </c>
      <c r="Y1443" s="30" t="str">
        <f aca="false">_xlfn.IFS(C1443&lt;18,"Child (0-17)",C1443&lt;40,"Young Adult (18-39)",C1443&lt;60,"Adult (40-59)",TRUE(),"Senior (60+)")</f>
        <v>Young Adult (18-39)</v>
      </c>
      <c r="Z1443" s="30" t="n">
        <f aca="false">ROUND(G1443-E1443,0)</f>
        <v>0</v>
      </c>
      <c r="AA1443" s="30" t="n">
        <f aca="false">L1443+M1443</f>
        <v>69</v>
      </c>
      <c r="AB1443" s="30" t="n">
        <f aca="false">IFERROR(ROUND(Q1443/AA1443,2),0)</f>
        <v>14.93</v>
      </c>
      <c r="AC1443" s="30" t="str">
        <f aca="false">IF(AND(K1443="Critical",N1443="No"),"URGENT - No Bed","Normal")</f>
        <v>Normal</v>
      </c>
      <c r="AD1443" s="34" t="n">
        <f aca="false">INDEX(Lookup_Tables!$B$3:$B$12,MATCH(H1443,Lookup_Tables!$A$3:$A$12,0))</f>
        <v>4200000</v>
      </c>
      <c r="AE1443" s="30" t="str">
        <f aca="false">INDEX(Lookup_Tables!$C$3:$C$12,MATCH(H1443,Lookup_Tables!$A$3:$A$12,0))</f>
        <v>Dr. Anil Kapoor</v>
      </c>
      <c r="AF1443" s="30" t="str">
        <f aca="false">IFERROR(INDEX(Lookup_Tables!$F$16:$F$45,MATCH(I1443,Lookup_Tables!$E$16:$E$45,0)),"N/A")</f>
        <v>EMP200</v>
      </c>
      <c r="AG1443" s="30" t="n">
        <f aca="false">_xlfn.IFS(R1443="Recovered",4,R1443="Referred",3,R1443="Admitted",2,R1443="Deceased",1,TRUE(),0)</f>
        <v>4</v>
      </c>
      <c r="AH1443" s="30" t="str">
        <f aca="false">IF(T1443&gt;=4,"Satisfied",IF(T1443&gt;=3,"Neutral","Needs Improvement"))</f>
        <v>Satisfied</v>
      </c>
    </row>
    <row r="1444" customFormat="false" ht="15" hidden="false" customHeight="false" outlineLevel="0" collapsed="false">
      <c r="A1444" s="27" t="s">
        <v>7099</v>
      </c>
      <c r="B1444" s="27" t="s">
        <v>7100</v>
      </c>
      <c r="C1444" s="27" t="n">
        <v>0</v>
      </c>
      <c r="D1444" s="27" t="s">
        <v>181</v>
      </c>
      <c r="E1444" s="28" t="n">
        <v>45351</v>
      </c>
      <c r="F1444" s="27" t="s">
        <v>893</v>
      </c>
      <c r="G1444" s="28" t="n">
        <v>45354</v>
      </c>
      <c r="H1444" s="27" t="s">
        <v>183</v>
      </c>
      <c r="I1444" s="27" t="s">
        <v>430</v>
      </c>
      <c r="J1444" s="27" t="s">
        <v>185</v>
      </c>
      <c r="K1444" s="27" t="s">
        <v>126</v>
      </c>
      <c r="L1444" s="27" t="n">
        <v>23</v>
      </c>
      <c r="M1444" s="27" t="n">
        <v>87</v>
      </c>
      <c r="N1444" s="27" t="s">
        <v>186</v>
      </c>
      <c r="O1444" s="27" t="s">
        <v>139</v>
      </c>
      <c r="P1444" s="27" t="s">
        <v>129</v>
      </c>
      <c r="Q1444" s="29" t="n">
        <v>7401.8</v>
      </c>
      <c r="R1444" s="27" t="s">
        <v>172</v>
      </c>
      <c r="S1444" s="27" t="s">
        <v>197</v>
      </c>
      <c r="T1444" s="27" t="n">
        <v>3</v>
      </c>
      <c r="U1444" s="27" t="n">
        <f aca="false">YEAR(E1444)</f>
        <v>2024</v>
      </c>
      <c r="V1444" s="27" t="str">
        <f aca="false">TEXT(E1444,"MMM-YYYY")</f>
        <v>Feb-2024</v>
      </c>
      <c r="W1444" s="27" t="n">
        <f aca="false">MONTH(E1444)</f>
        <v>2</v>
      </c>
      <c r="X1444" s="27" t="str">
        <f aca="false">TEXT(WEEKDAY(E1444,2),"0")&amp;" - "&amp;TEXT(E1444,"dddd")</f>
        <v>4 - Thursday</v>
      </c>
      <c r="Y1444" s="27" t="str">
        <f aca="false">_xlfn.IFS(C1444&lt;18,"Child (0-17)",C1444&lt;40,"Young Adult (18-39)",C1444&lt;60,"Adult (40-59)",TRUE(),"Senior (60+)")</f>
        <v>Child (0-17)</v>
      </c>
      <c r="Z1444" s="27" t="n">
        <f aca="false">ROUND(G1444-E1444,0)</f>
        <v>3</v>
      </c>
      <c r="AA1444" s="27" t="n">
        <f aca="false">L1444+M1444</f>
        <v>110</v>
      </c>
      <c r="AB1444" s="27" t="n">
        <f aca="false">IFERROR(ROUND(Q1444/AA1444,2),0)</f>
        <v>67.29</v>
      </c>
      <c r="AC1444" s="27" t="str">
        <f aca="false">IF(AND(K1444="Critical",N1444="No"),"URGENT - No Bed","Normal")</f>
        <v>Normal</v>
      </c>
      <c r="AD1444" s="33" t="n">
        <f aca="false">INDEX(Lookup_Tables!$B$3:$B$12,MATCH(H1444,Lookup_Tables!$A$3:$A$12,0))</f>
        <v>3100000</v>
      </c>
      <c r="AE1444" s="27" t="str">
        <f aca="false">INDEX(Lookup_Tables!$C$3:$C$12,MATCH(H1444,Lookup_Tables!$A$3:$A$12,0))</f>
        <v>Dr. Kavita Rao</v>
      </c>
      <c r="AF1444" s="27" t="str">
        <f aca="false">IFERROR(INDEX(Lookup_Tables!$F$16:$F$45,MATCH(I1444,Lookup_Tables!$E$16:$E$45,0)),"N/A")</f>
        <v>EMP224</v>
      </c>
      <c r="AG1444" s="27" t="n">
        <f aca="false">_xlfn.IFS(R1444="Recovered",4,R1444="Referred",3,R1444="Admitted",2,R1444="Deceased",1,TRUE(),0)</f>
        <v>2</v>
      </c>
      <c r="AH1444" s="27" t="str">
        <f aca="false">IF(T1444&gt;=4,"Satisfied",IF(T1444&gt;=3,"Neutral","Needs Improvement"))</f>
        <v>Neutral</v>
      </c>
    </row>
    <row r="1445" customFormat="false" ht="15" hidden="false" customHeight="false" outlineLevel="0" collapsed="false">
      <c r="A1445" s="30" t="s">
        <v>687</v>
      </c>
      <c r="B1445" s="30" t="s">
        <v>688</v>
      </c>
      <c r="C1445" s="30" t="n">
        <v>31</v>
      </c>
      <c r="D1445" s="30" t="s">
        <v>121</v>
      </c>
      <c r="E1445" s="31" t="n">
        <v>45380</v>
      </c>
      <c r="F1445" s="30" t="s">
        <v>689</v>
      </c>
      <c r="G1445" s="31" t="n">
        <v>45381</v>
      </c>
      <c r="H1445" s="30" t="s">
        <v>168</v>
      </c>
      <c r="I1445" s="30" t="s">
        <v>366</v>
      </c>
      <c r="J1445" s="30" t="s">
        <v>170</v>
      </c>
      <c r="K1445" s="30" t="s">
        <v>156</v>
      </c>
      <c r="L1445" s="30" t="n">
        <v>62</v>
      </c>
      <c r="M1445" s="30" t="n">
        <v>33</v>
      </c>
      <c r="N1445" s="30" t="s">
        <v>127</v>
      </c>
      <c r="O1445" s="30" t="s">
        <v>139</v>
      </c>
      <c r="P1445" s="30" t="s">
        <v>150</v>
      </c>
      <c r="Q1445" s="32" t="n">
        <v>2990.03</v>
      </c>
      <c r="R1445" s="30" t="s">
        <v>172</v>
      </c>
      <c r="S1445" s="30" t="s">
        <v>335</v>
      </c>
      <c r="T1445" s="30" t="n">
        <v>4</v>
      </c>
      <c r="U1445" s="30" t="n">
        <f aca="false">YEAR(E1445)</f>
        <v>2024</v>
      </c>
      <c r="V1445" s="30" t="str">
        <f aca="false">TEXT(E1445,"MMM-YYYY")</f>
        <v>Mar-2024</v>
      </c>
      <c r="W1445" s="30" t="n">
        <f aca="false">MONTH(E1445)</f>
        <v>3</v>
      </c>
      <c r="X1445" s="30" t="str">
        <f aca="false">TEXT(WEEKDAY(E1445,2),"0")&amp;" - "&amp;TEXT(E1445,"dddd")</f>
        <v>5 - Friday</v>
      </c>
      <c r="Y1445" s="30" t="str">
        <f aca="false">_xlfn.IFS(C1445&lt;18,"Child (0-17)",C1445&lt;40,"Young Adult (18-39)",C1445&lt;60,"Adult (40-59)",TRUE(),"Senior (60+)")</f>
        <v>Young Adult (18-39)</v>
      </c>
      <c r="Z1445" s="30" t="n">
        <f aca="false">ROUND(G1445-E1445,0)</f>
        <v>1</v>
      </c>
      <c r="AA1445" s="30" t="n">
        <f aca="false">L1445+M1445</f>
        <v>95</v>
      </c>
      <c r="AB1445" s="30" t="n">
        <f aca="false">IFERROR(ROUND(Q1445/AA1445,2),0)</f>
        <v>31.47</v>
      </c>
      <c r="AC1445" s="30" t="str">
        <f aca="false">IF(AND(K1445="Critical",N1445="No"),"URGENT - No Bed","Normal")</f>
        <v>Normal</v>
      </c>
      <c r="AD1445" s="34" t="n">
        <f aca="false">INDEX(Lookup_Tables!$B$3:$B$12,MATCH(H1445,Lookup_Tables!$A$3:$A$12,0))</f>
        <v>4400000</v>
      </c>
      <c r="AE1445" s="30" t="str">
        <f aca="false">INDEX(Lookup_Tables!$C$3:$C$12,MATCH(H1445,Lookup_Tables!$A$3:$A$12,0))</f>
        <v>Dr. Neha Chopra</v>
      </c>
      <c r="AF1445" s="30" t="str">
        <f aca="false">IFERROR(INDEX(Lookup_Tables!$F$16:$F$45,MATCH(I1445,Lookup_Tables!$E$16:$E$45,0)),"N/A")</f>
        <v>EMP218</v>
      </c>
      <c r="AG1445" s="30" t="n">
        <f aca="false">_xlfn.IFS(R1445="Recovered",4,R1445="Referred",3,R1445="Admitted",2,R1445="Deceased",1,TRUE(),0)</f>
        <v>2</v>
      </c>
      <c r="AH1445" s="30" t="str">
        <f aca="false">IF(T1445&gt;=4,"Satisfied",IF(T1445&gt;=3,"Neutral","Needs Improvement"))</f>
        <v>Satisfied</v>
      </c>
    </row>
    <row r="1446" customFormat="false" ht="15" hidden="false" customHeight="false" outlineLevel="0" collapsed="false">
      <c r="A1446" s="27" t="s">
        <v>1865</v>
      </c>
      <c r="B1446" s="27" t="s">
        <v>1773</v>
      </c>
      <c r="C1446" s="27" t="n">
        <v>34</v>
      </c>
      <c r="D1446" s="27" t="s">
        <v>121</v>
      </c>
      <c r="E1446" s="28" t="n">
        <v>45416</v>
      </c>
      <c r="F1446" s="27" t="s">
        <v>1084</v>
      </c>
      <c r="G1446" s="28" t="n">
        <v>45418</v>
      </c>
      <c r="H1446" s="27" t="s">
        <v>146</v>
      </c>
      <c r="I1446" s="27" t="s">
        <v>147</v>
      </c>
      <c r="J1446" s="27" t="s">
        <v>222</v>
      </c>
      <c r="K1446" s="27" t="s">
        <v>156</v>
      </c>
      <c r="L1446" s="27" t="n">
        <v>45</v>
      </c>
      <c r="M1446" s="27" t="n">
        <v>83</v>
      </c>
      <c r="N1446" s="27" t="s">
        <v>186</v>
      </c>
      <c r="O1446" s="27" t="s">
        <v>139</v>
      </c>
      <c r="P1446" s="27" t="s">
        <v>187</v>
      </c>
      <c r="Q1446" s="29" t="n">
        <v>3914.22</v>
      </c>
      <c r="R1446" s="27" t="s">
        <v>130</v>
      </c>
      <c r="S1446" s="27" t="s">
        <v>141</v>
      </c>
      <c r="T1446" s="27" t="n">
        <v>4</v>
      </c>
      <c r="U1446" s="27" t="n">
        <f aca="false">YEAR(E1446)</f>
        <v>2024</v>
      </c>
      <c r="V1446" s="27" t="str">
        <f aca="false">TEXT(E1446,"MMM-YYYY")</f>
        <v>May-2024</v>
      </c>
      <c r="W1446" s="27" t="n">
        <f aca="false">MONTH(E1446)</f>
        <v>5</v>
      </c>
      <c r="X1446" s="27" t="str">
        <f aca="false">TEXT(WEEKDAY(E1446,2),"0")&amp;" - "&amp;TEXT(E1446,"dddd")</f>
        <v>6 - Saturday</v>
      </c>
      <c r="Y1446" s="27" t="str">
        <f aca="false">_xlfn.IFS(C1446&lt;18,"Child (0-17)",C1446&lt;40,"Young Adult (18-39)",C1446&lt;60,"Adult (40-59)",TRUE(),"Senior (60+)")</f>
        <v>Young Adult (18-39)</v>
      </c>
      <c r="Z1446" s="27" t="n">
        <f aca="false">ROUND(G1446-E1446,0)</f>
        <v>2</v>
      </c>
      <c r="AA1446" s="27" t="n">
        <f aca="false">L1446+M1446</f>
        <v>128</v>
      </c>
      <c r="AB1446" s="27" t="n">
        <f aca="false">IFERROR(ROUND(Q1446/AA1446,2),0)</f>
        <v>30.58</v>
      </c>
      <c r="AC1446" s="27" t="str">
        <f aca="false">IF(AND(K1446="Critical",N1446="No"),"URGENT - No Bed","Normal")</f>
        <v>Normal</v>
      </c>
      <c r="AD1446" s="33" t="n">
        <f aca="false">INDEX(Lookup_Tables!$B$3:$B$12,MATCH(H1446,Lookup_Tables!$A$3:$A$12,0))</f>
        <v>2700000</v>
      </c>
      <c r="AE1446" s="27" t="str">
        <f aca="false">INDEX(Lookup_Tables!$C$3:$C$12,MATCH(H1446,Lookup_Tables!$A$3:$A$12,0))</f>
        <v>Dr. Vikram Singh</v>
      </c>
      <c r="AF1446" s="27" t="str">
        <f aca="false">IFERROR(INDEX(Lookup_Tables!$F$16:$F$45,MATCH(I1446,Lookup_Tables!$E$16:$E$45,0)),"N/A")</f>
        <v>EMP229</v>
      </c>
      <c r="AG1446" s="27" t="n">
        <f aca="false">_xlfn.IFS(R1446="Recovered",4,R1446="Referred",3,R1446="Admitted",2,R1446="Deceased",1,TRUE(),0)</f>
        <v>4</v>
      </c>
      <c r="AH1446" s="27" t="str">
        <f aca="false">IF(T1446&gt;=4,"Satisfied",IF(T1446&gt;=3,"Neutral","Needs Improvement"))</f>
        <v>Satisfied</v>
      </c>
    </row>
    <row r="1447" customFormat="false" ht="15" hidden="false" customHeight="false" outlineLevel="0" collapsed="false">
      <c r="A1447" s="30" t="s">
        <v>6893</v>
      </c>
      <c r="B1447" s="30" t="s">
        <v>2459</v>
      </c>
      <c r="C1447" s="30" t="n">
        <v>44</v>
      </c>
      <c r="D1447" s="30" t="s">
        <v>121</v>
      </c>
      <c r="E1447" s="31" t="n">
        <v>45580</v>
      </c>
      <c r="F1447" s="30" t="s">
        <v>956</v>
      </c>
      <c r="G1447" s="31" t="n">
        <v>45584</v>
      </c>
      <c r="H1447" s="30" t="s">
        <v>123</v>
      </c>
      <c r="I1447" s="30" t="s">
        <v>124</v>
      </c>
      <c r="J1447" s="30" t="s">
        <v>125</v>
      </c>
      <c r="K1447" s="30" t="s">
        <v>126</v>
      </c>
      <c r="L1447" s="30" t="n">
        <v>20</v>
      </c>
      <c r="M1447" s="30" t="n">
        <v>126</v>
      </c>
      <c r="N1447" s="30" t="s">
        <v>186</v>
      </c>
      <c r="O1447" s="30" t="s">
        <v>139</v>
      </c>
      <c r="P1447" s="30" t="s">
        <v>129</v>
      </c>
      <c r="Q1447" s="32" t="n">
        <v>8222.98</v>
      </c>
      <c r="R1447" s="30" t="s">
        <v>130</v>
      </c>
      <c r="S1447" s="30" t="s">
        <v>335</v>
      </c>
      <c r="T1447" s="30" t="n">
        <v>2</v>
      </c>
      <c r="U1447" s="30" t="n">
        <f aca="false">YEAR(E1447)</f>
        <v>2024</v>
      </c>
      <c r="V1447" s="30" t="str">
        <f aca="false">TEXT(E1447,"MMM-YYYY")</f>
        <v>Oct-2024</v>
      </c>
      <c r="W1447" s="30" t="n">
        <f aca="false">MONTH(E1447)</f>
        <v>10</v>
      </c>
      <c r="X1447" s="30" t="str">
        <f aca="false">TEXT(WEEKDAY(E1447,2),"0")&amp;" - "&amp;TEXT(E1447,"dddd")</f>
        <v>2 - Tuesday</v>
      </c>
      <c r="Y1447" s="30" t="str">
        <f aca="false">_xlfn.IFS(C1447&lt;18,"Child (0-17)",C1447&lt;40,"Young Adult (18-39)",C1447&lt;60,"Adult (40-59)",TRUE(),"Senior (60+)")</f>
        <v>Adult (40-59)</v>
      </c>
      <c r="Z1447" s="30" t="n">
        <f aca="false">ROUND(G1447-E1447,0)</f>
        <v>4</v>
      </c>
      <c r="AA1447" s="30" t="n">
        <f aca="false">L1447+M1447</f>
        <v>146</v>
      </c>
      <c r="AB1447" s="30" t="n">
        <f aca="false">IFERROR(ROUND(Q1447/AA1447,2),0)</f>
        <v>56.32</v>
      </c>
      <c r="AC1447" s="30" t="str">
        <f aca="false">IF(AND(K1447="Critical",N1447="No"),"URGENT - No Bed","Normal")</f>
        <v>Normal</v>
      </c>
      <c r="AD1447" s="34" t="n">
        <f aca="false">INDEX(Lookup_Tables!$B$3:$B$12,MATCH(H1447,Lookup_Tables!$A$3:$A$12,0))</f>
        <v>2200000</v>
      </c>
      <c r="AE1447" s="30" t="str">
        <f aca="false">INDEX(Lookup_Tables!$C$3:$C$12,MATCH(H1447,Lookup_Tables!$A$3:$A$12,0))</f>
        <v>Dr. Rohan Das</v>
      </c>
      <c r="AF1447" s="30" t="str">
        <f aca="false">IFERROR(INDEX(Lookup_Tables!$F$16:$F$45,MATCH(I1447,Lookup_Tables!$E$16:$E$45,0)),"N/A")</f>
        <v>EMP205</v>
      </c>
      <c r="AG1447" s="30" t="n">
        <f aca="false">_xlfn.IFS(R1447="Recovered",4,R1447="Referred",3,R1447="Admitted",2,R1447="Deceased",1,TRUE(),0)</f>
        <v>4</v>
      </c>
      <c r="AH1447" s="30" t="str">
        <f aca="false">IF(T1447&gt;=4,"Satisfied",IF(T1447&gt;=3,"Neutral","Needs Improvement"))</f>
        <v>Needs Improvement</v>
      </c>
    </row>
    <row r="1448" customFormat="false" ht="15" hidden="false" customHeight="false" outlineLevel="0" collapsed="false">
      <c r="A1448" s="27" t="s">
        <v>3675</v>
      </c>
      <c r="B1448" s="27" t="s">
        <v>2642</v>
      </c>
      <c r="C1448" s="27" t="n">
        <v>57</v>
      </c>
      <c r="D1448" s="27" t="s">
        <v>181</v>
      </c>
      <c r="E1448" s="28" t="n">
        <v>45589</v>
      </c>
      <c r="F1448" s="27" t="s">
        <v>579</v>
      </c>
      <c r="G1448" s="28" t="n">
        <v>45590</v>
      </c>
      <c r="H1448" s="27" t="s">
        <v>161</v>
      </c>
      <c r="I1448" s="27" t="s">
        <v>320</v>
      </c>
      <c r="J1448" s="27" t="s">
        <v>258</v>
      </c>
      <c r="K1448" s="27" t="s">
        <v>138</v>
      </c>
      <c r="L1448" s="27" t="n">
        <v>75</v>
      </c>
      <c r="M1448" s="27" t="n">
        <v>38</v>
      </c>
      <c r="N1448" s="27" t="s">
        <v>127</v>
      </c>
      <c r="O1448" s="27" t="s">
        <v>128</v>
      </c>
      <c r="P1448" s="27" t="s">
        <v>140</v>
      </c>
      <c r="Q1448" s="29" t="n">
        <v>1992.39</v>
      </c>
      <c r="R1448" s="27" t="s">
        <v>130</v>
      </c>
      <c r="S1448" s="27" t="s">
        <v>141</v>
      </c>
      <c r="T1448" s="27" t="n">
        <v>4</v>
      </c>
      <c r="U1448" s="27" t="n">
        <f aca="false">YEAR(E1448)</f>
        <v>2024</v>
      </c>
      <c r="V1448" s="27" t="str">
        <f aca="false">TEXT(E1448,"MMM-YYYY")</f>
        <v>Oct-2024</v>
      </c>
      <c r="W1448" s="27" t="n">
        <f aca="false">MONTH(E1448)</f>
        <v>10</v>
      </c>
      <c r="X1448" s="27" t="str">
        <f aca="false">TEXT(WEEKDAY(E1448,2),"0")&amp;" - "&amp;TEXT(E1448,"dddd")</f>
        <v>4 - Thursday</v>
      </c>
      <c r="Y1448" s="27" t="str">
        <f aca="false">_xlfn.IFS(C1448&lt;18,"Child (0-17)",C1448&lt;40,"Young Adult (18-39)",C1448&lt;60,"Adult (40-59)",TRUE(),"Senior (60+)")</f>
        <v>Adult (40-59)</v>
      </c>
      <c r="Z1448" s="27" t="n">
        <f aca="false">ROUND(G1448-E1448,0)</f>
        <v>1</v>
      </c>
      <c r="AA1448" s="27" t="n">
        <f aca="false">L1448+M1448</f>
        <v>113</v>
      </c>
      <c r="AB1448" s="27" t="n">
        <f aca="false">IFERROR(ROUND(Q1448/AA1448,2),0)</f>
        <v>17.63</v>
      </c>
      <c r="AC1448" s="27" t="str">
        <f aca="false">IF(AND(K1448="Critical",N1448="No"),"URGENT - No Bed","Normal")</f>
        <v>Normal</v>
      </c>
      <c r="AD1448" s="33" t="n">
        <f aca="false">INDEX(Lookup_Tables!$B$3:$B$12,MATCH(H1448,Lookup_Tables!$A$3:$A$12,0))</f>
        <v>3600000</v>
      </c>
      <c r="AE1448" s="27" t="str">
        <f aca="false">INDEX(Lookup_Tables!$C$3:$C$12,MATCH(H1448,Lookup_Tables!$A$3:$A$12,0))</f>
        <v>Dr. Sameer Joshi</v>
      </c>
      <c r="AF1448" s="27" t="str">
        <f aca="false">IFERROR(INDEX(Lookup_Tables!$F$16:$F$45,MATCH(I1448,Lookup_Tables!$E$16:$E$45,0)),"N/A")</f>
        <v>EMP223</v>
      </c>
      <c r="AG1448" s="27" t="n">
        <f aca="false">_xlfn.IFS(R1448="Recovered",4,R1448="Referred",3,R1448="Admitted",2,R1448="Deceased",1,TRUE(),0)</f>
        <v>4</v>
      </c>
      <c r="AH1448" s="27" t="str">
        <f aca="false">IF(T1448&gt;=4,"Satisfied",IF(T1448&gt;=3,"Neutral","Needs Improvement"))</f>
        <v>Satisfied</v>
      </c>
    </row>
    <row r="1449" customFormat="false" ht="15" hidden="false" customHeight="false" outlineLevel="0" collapsed="false">
      <c r="A1449" s="30" t="s">
        <v>5792</v>
      </c>
      <c r="B1449" s="30" t="s">
        <v>2147</v>
      </c>
      <c r="C1449" s="30" t="n">
        <v>52</v>
      </c>
      <c r="D1449" s="30" t="s">
        <v>121</v>
      </c>
      <c r="E1449" s="31" t="n">
        <v>45587</v>
      </c>
      <c r="F1449" s="30" t="s">
        <v>1020</v>
      </c>
      <c r="G1449" s="31" t="n">
        <v>45587</v>
      </c>
      <c r="H1449" s="30" t="s">
        <v>183</v>
      </c>
      <c r="I1449" s="30" t="s">
        <v>212</v>
      </c>
      <c r="J1449" s="30" t="s">
        <v>185</v>
      </c>
      <c r="K1449" s="30" t="s">
        <v>138</v>
      </c>
      <c r="L1449" s="30" t="n">
        <v>83</v>
      </c>
      <c r="M1449" s="30" t="n">
        <v>44</v>
      </c>
      <c r="N1449" s="30" t="s">
        <v>127</v>
      </c>
      <c r="O1449" s="30" t="s">
        <v>128</v>
      </c>
      <c r="P1449" s="30" t="s">
        <v>150</v>
      </c>
      <c r="Q1449" s="32" t="n">
        <v>1909.64</v>
      </c>
      <c r="R1449" s="30" t="s">
        <v>130</v>
      </c>
      <c r="S1449" s="30" t="s">
        <v>335</v>
      </c>
      <c r="T1449" s="30" t="n">
        <v>5</v>
      </c>
      <c r="U1449" s="30" t="n">
        <f aca="false">YEAR(E1449)</f>
        <v>2024</v>
      </c>
      <c r="V1449" s="30" t="str">
        <f aca="false">TEXT(E1449,"MMM-YYYY")</f>
        <v>Oct-2024</v>
      </c>
      <c r="W1449" s="30" t="n">
        <f aca="false">MONTH(E1449)</f>
        <v>10</v>
      </c>
      <c r="X1449" s="30" t="str">
        <f aca="false">TEXT(WEEKDAY(E1449,2),"0")&amp;" - "&amp;TEXT(E1449,"dddd")</f>
        <v>2 - Tuesday</v>
      </c>
      <c r="Y1449" s="30" t="str">
        <f aca="false">_xlfn.IFS(C1449&lt;18,"Child (0-17)",C1449&lt;40,"Young Adult (18-39)",C1449&lt;60,"Adult (40-59)",TRUE(),"Senior (60+)")</f>
        <v>Adult (40-59)</v>
      </c>
      <c r="Z1449" s="30" t="n">
        <f aca="false">ROUND(G1449-E1449,0)</f>
        <v>0</v>
      </c>
      <c r="AA1449" s="30" t="n">
        <f aca="false">L1449+M1449</f>
        <v>127</v>
      </c>
      <c r="AB1449" s="30" t="n">
        <f aca="false">IFERROR(ROUND(Q1449/AA1449,2),0)</f>
        <v>15.04</v>
      </c>
      <c r="AC1449" s="30" t="str">
        <f aca="false">IF(AND(K1449="Critical",N1449="No"),"URGENT - No Bed","Normal")</f>
        <v>Normal</v>
      </c>
      <c r="AD1449" s="34" t="n">
        <f aca="false">INDEX(Lookup_Tables!$B$3:$B$12,MATCH(H1449,Lookup_Tables!$A$3:$A$12,0))</f>
        <v>3100000</v>
      </c>
      <c r="AE1449" s="30" t="str">
        <f aca="false">INDEX(Lookup_Tables!$C$3:$C$12,MATCH(H1449,Lookup_Tables!$A$3:$A$12,0))</f>
        <v>Dr. Kavita Rao</v>
      </c>
      <c r="AF1449" s="30" t="str">
        <f aca="false">IFERROR(INDEX(Lookup_Tables!$F$16:$F$45,MATCH(I1449,Lookup_Tables!$E$16:$E$45,0)),"N/A")</f>
        <v>EMP225</v>
      </c>
      <c r="AG1449" s="30" t="n">
        <f aca="false">_xlfn.IFS(R1449="Recovered",4,R1449="Referred",3,R1449="Admitted",2,R1449="Deceased",1,TRUE(),0)</f>
        <v>4</v>
      </c>
      <c r="AH1449" s="30" t="str">
        <f aca="false">IF(T1449&gt;=4,"Satisfied",IF(T1449&gt;=3,"Neutral","Needs Improvement"))</f>
        <v>Satisfied</v>
      </c>
    </row>
    <row r="1450" customFormat="false" ht="15" hidden="false" customHeight="false" outlineLevel="0" collapsed="false">
      <c r="A1450" s="27" t="s">
        <v>3167</v>
      </c>
      <c r="B1450" s="27" t="s">
        <v>3168</v>
      </c>
      <c r="C1450" s="27" t="n">
        <v>0</v>
      </c>
      <c r="D1450" s="27" t="s">
        <v>121</v>
      </c>
      <c r="E1450" s="28" t="n">
        <v>45392</v>
      </c>
      <c r="F1450" s="27" t="s">
        <v>532</v>
      </c>
      <c r="G1450" s="28" t="n">
        <v>45399</v>
      </c>
      <c r="H1450" s="27" t="s">
        <v>168</v>
      </c>
      <c r="I1450" s="27" t="s">
        <v>366</v>
      </c>
      <c r="J1450" s="27" t="s">
        <v>170</v>
      </c>
      <c r="K1450" s="27" t="s">
        <v>202</v>
      </c>
      <c r="L1450" s="27" t="n">
        <v>9</v>
      </c>
      <c r="M1450" s="27" t="n">
        <v>165</v>
      </c>
      <c r="N1450" s="27" t="s">
        <v>186</v>
      </c>
      <c r="O1450" s="27" t="s">
        <v>139</v>
      </c>
      <c r="P1450" s="27" t="s">
        <v>129</v>
      </c>
      <c r="Q1450" s="29" t="n">
        <v>17467.7</v>
      </c>
      <c r="R1450" s="27" t="s">
        <v>172</v>
      </c>
      <c r="S1450" s="27" t="s">
        <v>141</v>
      </c>
      <c r="T1450" s="27" t="n">
        <v>5</v>
      </c>
      <c r="U1450" s="27" t="n">
        <f aca="false">YEAR(E1450)</f>
        <v>2024</v>
      </c>
      <c r="V1450" s="27" t="str">
        <f aca="false">TEXT(E1450,"MMM-YYYY")</f>
        <v>Apr-2024</v>
      </c>
      <c r="W1450" s="27" t="n">
        <f aca="false">MONTH(E1450)</f>
        <v>4</v>
      </c>
      <c r="X1450" s="27" t="str">
        <f aca="false">TEXT(WEEKDAY(E1450,2),"0")&amp;" - "&amp;TEXT(E1450,"dddd")</f>
        <v>3 - Wednesday</v>
      </c>
      <c r="Y1450" s="27" t="str">
        <f aca="false">_xlfn.IFS(C1450&lt;18,"Child (0-17)",C1450&lt;40,"Young Adult (18-39)",C1450&lt;60,"Adult (40-59)",TRUE(),"Senior (60+)")</f>
        <v>Child (0-17)</v>
      </c>
      <c r="Z1450" s="27" t="n">
        <f aca="false">ROUND(G1450-E1450,0)</f>
        <v>7</v>
      </c>
      <c r="AA1450" s="27" t="n">
        <f aca="false">L1450+M1450</f>
        <v>174</v>
      </c>
      <c r="AB1450" s="27" t="n">
        <f aca="false">IFERROR(ROUND(Q1450/AA1450,2),0)</f>
        <v>100.39</v>
      </c>
      <c r="AC1450" s="27" t="str">
        <f aca="false">IF(AND(K1450="Critical",N1450="No"),"URGENT - No Bed","Normal")</f>
        <v>Normal</v>
      </c>
      <c r="AD1450" s="33" t="n">
        <f aca="false">INDEX(Lookup_Tables!$B$3:$B$12,MATCH(H1450,Lookup_Tables!$A$3:$A$12,0))</f>
        <v>4400000</v>
      </c>
      <c r="AE1450" s="27" t="str">
        <f aca="false">INDEX(Lookup_Tables!$C$3:$C$12,MATCH(H1450,Lookup_Tables!$A$3:$A$12,0))</f>
        <v>Dr. Neha Chopra</v>
      </c>
      <c r="AF1450" s="27" t="str">
        <f aca="false">IFERROR(INDEX(Lookup_Tables!$F$16:$F$45,MATCH(I1450,Lookup_Tables!$E$16:$E$45,0)),"N/A")</f>
        <v>EMP218</v>
      </c>
      <c r="AG1450" s="27" t="n">
        <f aca="false">_xlfn.IFS(R1450="Recovered",4,R1450="Referred",3,R1450="Admitted",2,R1450="Deceased",1,TRUE(),0)</f>
        <v>2</v>
      </c>
      <c r="AH1450" s="27" t="str">
        <f aca="false">IF(T1450&gt;=4,"Satisfied",IF(T1450&gt;=3,"Neutral","Needs Improvement"))</f>
        <v>Satisfied</v>
      </c>
    </row>
    <row r="1451" customFormat="false" ht="15" hidden="false" customHeight="false" outlineLevel="0" collapsed="false">
      <c r="A1451" s="30" t="s">
        <v>5809</v>
      </c>
      <c r="B1451" s="30" t="s">
        <v>365</v>
      </c>
      <c r="C1451" s="30" t="n">
        <v>36</v>
      </c>
      <c r="D1451" s="30" t="s">
        <v>121</v>
      </c>
      <c r="E1451" s="31" t="n">
        <v>45367</v>
      </c>
      <c r="F1451" s="30" t="s">
        <v>823</v>
      </c>
      <c r="G1451" s="31" t="n">
        <v>45368</v>
      </c>
      <c r="H1451" s="30" t="s">
        <v>123</v>
      </c>
      <c r="I1451" s="30" t="s">
        <v>304</v>
      </c>
      <c r="J1451" s="30" t="s">
        <v>508</v>
      </c>
      <c r="K1451" s="30" t="s">
        <v>156</v>
      </c>
      <c r="L1451" s="30" t="n">
        <v>63</v>
      </c>
      <c r="M1451" s="30" t="n">
        <v>86</v>
      </c>
      <c r="N1451" s="30" t="s">
        <v>127</v>
      </c>
      <c r="O1451" s="30" t="s">
        <v>171</v>
      </c>
      <c r="P1451" s="30" t="s">
        <v>187</v>
      </c>
      <c r="Q1451" s="32" t="n">
        <v>4120.56</v>
      </c>
      <c r="R1451" s="30" t="s">
        <v>130</v>
      </c>
      <c r="S1451" s="30" t="s">
        <v>178</v>
      </c>
      <c r="T1451" s="30" t="n">
        <v>4</v>
      </c>
      <c r="U1451" s="30" t="n">
        <f aca="false">YEAR(E1451)</f>
        <v>2024</v>
      </c>
      <c r="V1451" s="30" t="str">
        <f aca="false">TEXT(E1451,"MMM-YYYY")</f>
        <v>Mar-2024</v>
      </c>
      <c r="W1451" s="30" t="n">
        <f aca="false">MONTH(E1451)</f>
        <v>3</v>
      </c>
      <c r="X1451" s="30" t="str">
        <f aca="false">TEXT(WEEKDAY(E1451,2),"0")&amp;" - "&amp;TEXT(E1451,"dddd")</f>
        <v>6 - Saturday</v>
      </c>
      <c r="Y1451" s="30" t="str">
        <f aca="false">_xlfn.IFS(C1451&lt;18,"Child (0-17)",C1451&lt;40,"Young Adult (18-39)",C1451&lt;60,"Adult (40-59)",TRUE(),"Senior (60+)")</f>
        <v>Young Adult (18-39)</v>
      </c>
      <c r="Z1451" s="30" t="n">
        <f aca="false">ROUND(G1451-E1451,0)</f>
        <v>1</v>
      </c>
      <c r="AA1451" s="30" t="n">
        <f aca="false">L1451+M1451</f>
        <v>149</v>
      </c>
      <c r="AB1451" s="30" t="n">
        <f aca="false">IFERROR(ROUND(Q1451/AA1451,2),0)</f>
        <v>27.65</v>
      </c>
      <c r="AC1451" s="30" t="str">
        <f aca="false">IF(AND(K1451="Critical",N1451="No"),"URGENT - No Bed","Normal")</f>
        <v>Normal</v>
      </c>
      <c r="AD1451" s="34" t="n">
        <f aca="false">INDEX(Lookup_Tables!$B$3:$B$12,MATCH(H1451,Lookup_Tables!$A$3:$A$12,0))</f>
        <v>2200000</v>
      </c>
      <c r="AE1451" s="30" t="str">
        <f aca="false">INDEX(Lookup_Tables!$C$3:$C$12,MATCH(H1451,Lookup_Tables!$A$3:$A$12,0))</f>
        <v>Dr. Rohan Das</v>
      </c>
      <c r="AF1451" s="30" t="str">
        <f aca="false">IFERROR(INDEX(Lookup_Tables!$F$16:$F$45,MATCH(I1451,Lookup_Tables!$E$16:$E$45,0)),"N/A")</f>
        <v>EMP204</v>
      </c>
      <c r="AG1451" s="30" t="n">
        <f aca="false">_xlfn.IFS(R1451="Recovered",4,R1451="Referred",3,R1451="Admitted",2,R1451="Deceased",1,TRUE(),0)</f>
        <v>4</v>
      </c>
      <c r="AH1451" s="30" t="str">
        <f aca="false">IF(T1451&gt;=4,"Satisfied",IF(T1451&gt;=3,"Neutral","Needs Improvement"))</f>
        <v>Satisfied</v>
      </c>
    </row>
    <row r="1452" customFormat="false" ht="15" hidden="false" customHeight="false" outlineLevel="0" collapsed="false">
      <c r="A1452" s="27" t="s">
        <v>643</v>
      </c>
      <c r="B1452" s="27" t="s">
        <v>644</v>
      </c>
      <c r="C1452" s="27" t="n">
        <v>41</v>
      </c>
      <c r="D1452" s="27" t="s">
        <v>181</v>
      </c>
      <c r="E1452" s="28" t="n">
        <v>45493</v>
      </c>
      <c r="F1452" s="27" t="s">
        <v>645</v>
      </c>
      <c r="G1452" s="28" t="n">
        <v>45493</v>
      </c>
      <c r="H1452" s="27" t="s">
        <v>183</v>
      </c>
      <c r="I1452" s="27" t="s">
        <v>184</v>
      </c>
      <c r="J1452" s="27" t="s">
        <v>411</v>
      </c>
      <c r="K1452" s="27" t="s">
        <v>156</v>
      </c>
      <c r="L1452" s="27" t="n">
        <v>16</v>
      </c>
      <c r="M1452" s="27" t="n">
        <v>61</v>
      </c>
      <c r="N1452" s="27" t="s">
        <v>127</v>
      </c>
      <c r="O1452" s="27" t="s">
        <v>139</v>
      </c>
      <c r="P1452" s="27" t="s">
        <v>129</v>
      </c>
      <c r="Q1452" s="29" t="n">
        <v>3032.86</v>
      </c>
      <c r="R1452" s="27" t="s">
        <v>130</v>
      </c>
      <c r="S1452" s="27" t="s">
        <v>131</v>
      </c>
      <c r="T1452" s="27" t="n">
        <v>4</v>
      </c>
      <c r="U1452" s="27" t="n">
        <f aca="false">YEAR(E1452)</f>
        <v>2024</v>
      </c>
      <c r="V1452" s="27" t="str">
        <f aca="false">TEXT(E1452,"MMM-YYYY")</f>
        <v>Jul-2024</v>
      </c>
      <c r="W1452" s="27" t="n">
        <f aca="false">MONTH(E1452)</f>
        <v>7</v>
      </c>
      <c r="X1452" s="27" t="str">
        <f aca="false">TEXT(WEEKDAY(E1452,2),"0")&amp;" - "&amp;TEXT(E1452,"dddd")</f>
        <v>6 - Saturday</v>
      </c>
      <c r="Y1452" s="27" t="str">
        <f aca="false">_xlfn.IFS(C1452&lt;18,"Child (0-17)",C1452&lt;40,"Young Adult (18-39)",C1452&lt;60,"Adult (40-59)",TRUE(),"Senior (60+)")</f>
        <v>Adult (40-59)</v>
      </c>
      <c r="Z1452" s="27" t="n">
        <f aca="false">ROUND(G1452-E1452,0)</f>
        <v>0</v>
      </c>
      <c r="AA1452" s="27" t="n">
        <f aca="false">L1452+M1452</f>
        <v>77</v>
      </c>
      <c r="AB1452" s="27" t="n">
        <f aca="false">IFERROR(ROUND(Q1452/AA1452,2),0)</f>
        <v>39.39</v>
      </c>
      <c r="AC1452" s="27" t="str">
        <f aca="false">IF(AND(K1452="Critical",N1452="No"),"URGENT - No Bed","Normal")</f>
        <v>Normal</v>
      </c>
      <c r="AD1452" s="33" t="n">
        <f aca="false">INDEX(Lookup_Tables!$B$3:$B$12,MATCH(H1452,Lookup_Tables!$A$3:$A$12,0))</f>
        <v>3100000</v>
      </c>
      <c r="AE1452" s="27" t="str">
        <f aca="false">INDEX(Lookup_Tables!$C$3:$C$12,MATCH(H1452,Lookup_Tables!$A$3:$A$12,0))</f>
        <v>Dr. Kavita Rao</v>
      </c>
      <c r="AF1452" s="27" t="str">
        <f aca="false">IFERROR(INDEX(Lookup_Tables!$F$16:$F$45,MATCH(I1452,Lookup_Tables!$E$16:$E$45,0)),"N/A")</f>
        <v>EMP226</v>
      </c>
      <c r="AG1452" s="27" t="n">
        <f aca="false">_xlfn.IFS(R1452="Recovered",4,R1452="Referred",3,R1452="Admitted",2,R1452="Deceased",1,TRUE(),0)</f>
        <v>4</v>
      </c>
      <c r="AH1452" s="27" t="str">
        <f aca="false">IF(T1452&gt;=4,"Satisfied",IF(T1452&gt;=3,"Neutral","Needs Improvement"))</f>
        <v>Satisfied</v>
      </c>
    </row>
    <row r="1453" customFormat="false" ht="15" hidden="false" customHeight="false" outlineLevel="0" collapsed="false">
      <c r="A1453" s="30" t="s">
        <v>5322</v>
      </c>
      <c r="B1453" s="30" t="s">
        <v>5323</v>
      </c>
      <c r="C1453" s="30" t="n">
        <v>30</v>
      </c>
      <c r="D1453" s="30" t="s">
        <v>121</v>
      </c>
      <c r="E1453" s="31" t="n">
        <v>45508</v>
      </c>
      <c r="F1453" s="30" t="s">
        <v>931</v>
      </c>
      <c r="G1453" s="31" t="n">
        <v>45509</v>
      </c>
      <c r="H1453" s="30" t="s">
        <v>217</v>
      </c>
      <c r="I1453" s="30" t="s">
        <v>392</v>
      </c>
      <c r="J1453" s="30" t="s">
        <v>218</v>
      </c>
      <c r="K1453" s="30" t="s">
        <v>156</v>
      </c>
      <c r="L1453" s="30" t="n">
        <v>51</v>
      </c>
      <c r="M1453" s="30" t="n">
        <v>43</v>
      </c>
      <c r="N1453" s="30" t="s">
        <v>186</v>
      </c>
      <c r="O1453" s="30" t="s">
        <v>149</v>
      </c>
      <c r="P1453" s="30" t="s">
        <v>150</v>
      </c>
      <c r="Q1453" s="32" t="n">
        <v>3441.46</v>
      </c>
      <c r="R1453" s="30" t="s">
        <v>130</v>
      </c>
      <c r="S1453" s="30" t="s">
        <v>223</v>
      </c>
      <c r="T1453" s="30" t="n">
        <v>4</v>
      </c>
      <c r="U1453" s="30" t="n">
        <f aca="false">YEAR(E1453)</f>
        <v>2024</v>
      </c>
      <c r="V1453" s="30" t="str">
        <f aca="false">TEXT(E1453,"MMM-YYYY")</f>
        <v>Aug-2024</v>
      </c>
      <c r="W1453" s="30" t="n">
        <f aca="false">MONTH(E1453)</f>
        <v>8</v>
      </c>
      <c r="X1453" s="30" t="str">
        <f aca="false">TEXT(WEEKDAY(E1453,2),"0")&amp;" - "&amp;TEXT(E1453,"dddd")</f>
        <v>7 - Sunday</v>
      </c>
      <c r="Y1453" s="30" t="str">
        <f aca="false">_xlfn.IFS(C1453&lt;18,"Child (0-17)",C1453&lt;40,"Young Adult (18-39)",C1453&lt;60,"Adult (40-59)",TRUE(),"Senior (60+)")</f>
        <v>Young Adult (18-39)</v>
      </c>
      <c r="Z1453" s="30" t="n">
        <f aca="false">ROUND(G1453-E1453,0)</f>
        <v>1</v>
      </c>
      <c r="AA1453" s="30" t="n">
        <f aca="false">L1453+M1453</f>
        <v>94</v>
      </c>
      <c r="AB1453" s="30" t="n">
        <f aca="false">IFERROR(ROUND(Q1453/AA1453,2),0)</f>
        <v>36.61</v>
      </c>
      <c r="AC1453" s="30" t="str">
        <f aca="false">IF(AND(K1453="Critical",N1453="No"),"URGENT - No Bed","Normal")</f>
        <v>Normal</v>
      </c>
      <c r="AD1453" s="34" t="n">
        <f aca="false">INDEX(Lookup_Tables!$B$3:$B$12,MATCH(H1453,Lookup_Tables!$A$3:$A$12,0))</f>
        <v>4200000</v>
      </c>
      <c r="AE1453" s="30" t="str">
        <f aca="false">INDEX(Lookup_Tables!$C$3:$C$12,MATCH(H1453,Lookup_Tables!$A$3:$A$12,0))</f>
        <v>Dr. Anil Kapoor</v>
      </c>
      <c r="AF1453" s="30" t="str">
        <f aca="false">IFERROR(INDEX(Lookup_Tables!$F$16:$F$45,MATCH(I1453,Lookup_Tables!$E$16:$E$45,0)),"N/A")</f>
        <v>EMP202</v>
      </c>
      <c r="AG1453" s="30" t="n">
        <f aca="false">_xlfn.IFS(R1453="Recovered",4,R1453="Referred",3,R1453="Admitted",2,R1453="Deceased",1,TRUE(),0)</f>
        <v>4</v>
      </c>
      <c r="AH1453" s="30" t="str">
        <f aca="false">IF(T1453&gt;=4,"Satisfied",IF(T1453&gt;=3,"Neutral","Needs Improvement"))</f>
        <v>Satisfied</v>
      </c>
    </row>
    <row r="1454" customFormat="false" ht="15" hidden="false" customHeight="false" outlineLevel="0" collapsed="false">
      <c r="A1454" s="27" t="s">
        <v>7157</v>
      </c>
      <c r="B1454" s="27" t="s">
        <v>2341</v>
      </c>
      <c r="C1454" s="27" t="n">
        <v>11</v>
      </c>
      <c r="D1454" s="27" t="s">
        <v>181</v>
      </c>
      <c r="E1454" s="28" t="n">
        <v>45457</v>
      </c>
      <c r="F1454" s="27" t="s">
        <v>334</v>
      </c>
      <c r="G1454" s="28" t="n">
        <v>45463</v>
      </c>
      <c r="H1454" s="27" t="s">
        <v>161</v>
      </c>
      <c r="I1454" s="27" t="s">
        <v>162</v>
      </c>
      <c r="J1454" s="27" t="s">
        <v>258</v>
      </c>
      <c r="K1454" s="27" t="s">
        <v>126</v>
      </c>
      <c r="L1454" s="27" t="n">
        <v>23</v>
      </c>
      <c r="M1454" s="27" t="n">
        <v>89</v>
      </c>
      <c r="N1454" s="27" t="s">
        <v>127</v>
      </c>
      <c r="O1454" s="27" t="s">
        <v>128</v>
      </c>
      <c r="P1454" s="27" t="s">
        <v>140</v>
      </c>
      <c r="Q1454" s="29" t="n">
        <v>8030.7</v>
      </c>
      <c r="R1454" s="27" t="s">
        <v>130</v>
      </c>
      <c r="S1454" s="27" t="s">
        <v>197</v>
      </c>
      <c r="T1454" s="27" t="n">
        <v>5</v>
      </c>
      <c r="U1454" s="27" t="n">
        <f aca="false">YEAR(E1454)</f>
        <v>2024</v>
      </c>
      <c r="V1454" s="27" t="str">
        <f aca="false">TEXT(E1454,"MMM-YYYY")</f>
        <v>Jun-2024</v>
      </c>
      <c r="W1454" s="27" t="n">
        <f aca="false">MONTH(E1454)</f>
        <v>6</v>
      </c>
      <c r="X1454" s="27" t="str">
        <f aca="false">TEXT(WEEKDAY(E1454,2),"0")&amp;" - "&amp;TEXT(E1454,"dddd")</f>
        <v>5 - Friday</v>
      </c>
      <c r="Y1454" s="27" t="str">
        <f aca="false">_xlfn.IFS(C1454&lt;18,"Child (0-17)",C1454&lt;40,"Young Adult (18-39)",C1454&lt;60,"Adult (40-59)",TRUE(),"Senior (60+)")</f>
        <v>Child (0-17)</v>
      </c>
      <c r="Z1454" s="27" t="n">
        <f aca="false">ROUND(G1454-E1454,0)</f>
        <v>6</v>
      </c>
      <c r="AA1454" s="27" t="n">
        <f aca="false">L1454+M1454</f>
        <v>112</v>
      </c>
      <c r="AB1454" s="27" t="n">
        <f aca="false">IFERROR(ROUND(Q1454/AA1454,2),0)</f>
        <v>71.7</v>
      </c>
      <c r="AC1454" s="27" t="str">
        <f aca="false">IF(AND(K1454="Critical",N1454="No"),"URGENT - No Bed","Normal")</f>
        <v>Normal</v>
      </c>
      <c r="AD1454" s="33" t="n">
        <f aca="false">INDEX(Lookup_Tables!$B$3:$B$12,MATCH(H1454,Lookup_Tables!$A$3:$A$12,0))</f>
        <v>3600000</v>
      </c>
      <c r="AE1454" s="27" t="str">
        <f aca="false">INDEX(Lookup_Tables!$C$3:$C$12,MATCH(H1454,Lookup_Tables!$A$3:$A$12,0))</f>
        <v>Dr. Sameer Joshi</v>
      </c>
      <c r="AF1454" s="27" t="str">
        <f aca="false">IFERROR(INDEX(Lookup_Tables!$F$16:$F$45,MATCH(I1454,Lookup_Tables!$E$16:$E$45,0)),"N/A")</f>
        <v>EMP222</v>
      </c>
      <c r="AG1454" s="27" t="n">
        <f aca="false">_xlfn.IFS(R1454="Recovered",4,R1454="Referred",3,R1454="Admitted",2,R1454="Deceased",1,TRUE(),0)</f>
        <v>4</v>
      </c>
      <c r="AH1454" s="27" t="str">
        <f aca="false">IF(T1454&gt;=4,"Satisfied",IF(T1454&gt;=3,"Neutral","Needs Improvement"))</f>
        <v>Satisfied</v>
      </c>
    </row>
    <row r="1455" customFormat="false" ht="15" hidden="false" customHeight="false" outlineLevel="0" collapsed="false">
      <c r="A1455" s="30" t="s">
        <v>5702</v>
      </c>
      <c r="B1455" s="30" t="s">
        <v>3370</v>
      </c>
      <c r="C1455" s="30" t="n">
        <v>33</v>
      </c>
      <c r="D1455" s="30" t="s">
        <v>121</v>
      </c>
      <c r="E1455" s="31" t="n">
        <v>45297</v>
      </c>
      <c r="F1455" s="30" t="s">
        <v>858</v>
      </c>
      <c r="G1455" s="31" t="n">
        <v>45297</v>
      </c>
      <c r="H1455" s="30" t="s">
        <v>146</v>
      </c>
      <c r="I1455" s="30" t="s">
        <v>309</v>
      </c>
      <c r="J1455" s="30" t="s">
        <v>148</v>
      </c>
      <c r="K1455" s="30" t="s">
        <v>138</v>
      </c>
      <c r="L1455" s="30" t="n">
        <v>43</v>
      </c>
      <c r="M1455" s="30" t="n">
        <v>35</v>
      </c>
      <c r="N1455" s="30" t="s">
        <v>127</v>
      </c>
      <c r="O1455" s="30" t="s">
        <v>149</v>
      </c>
      <c r="P1455" s="30" t="s">
        <v>150</v>
      </c>
      <c r="Q1455" s="32" t="n">
        <v>1959.31</v>
      </c>
      <c r="R1455" s="30" t="s">
        <v>130</v>
      </c>
      <c r="S1455" s="30" t="s">
        <v>141</v>
      </c>
      <c r="T1455" s="30" t="n">
        <v>3</v>
      </c>
      <c r="U1455" s="30" t="n">
        <f aca="false">YEAR(E1455)</f>
        <v>2024</v>
      </c>
      <c r="V1455" s="30" t="str">
        <f aca="false">TEXT(E1455,"MMM-YYYY")</f>
        <v>Jan-2024</v>
      </c>
      <c r="W1455" s="30" t="n">
        <f aca="false">MONTH(E1455)</f>
        <v>1</v>
      </c>
      <c r="X1455" s="30" t="str">
        <f aca="false">TEXT(WEEKDAY(E1455,2),"0")&amp;" - "&amp;TEXT(E1455,"dddd")</f>
        <v>6 - Saturday</v>
      </c>
      <c r="Y1455" s="30" t="str">
        <f aca="false">_xlfn.IFS(C1455&lt;18,"Child (0-17)",C1455&lt;40,"Young Adult (18-39)",C1455&lt;60,"Adult (40-59)",TRUE(),"Senior (60+)")</f>
        <v>Young Adult (18-39)</v>
      </c>
      <c r="Z1455" s="30" t="n">
        <f aca="false">ROUND(G1455-E1455,0)</f>
        <v>0</v>
      </c>
      <c r="AA1455" s="30" t="n">
        <f aca="false">L1455+M1455</f>
        <v>78</v>
      </c>
      <c r="AB1455" s="30" t="n">
        <f aca="false">IFERROR(ROUND(Q1455/AA1455,2),0)</f>
        <v>25.12</v>
      </c>
      <c r="AC1455" s="30" t="str">
        <f aca="false">IF(AND(K1455="Critical",N1455="No"),"URGENT - No Bed","Normal")</f>
        <v>Normal</v>
      </c>
      <c r="AD1455" s="34" t="n">
        <f aca="false">INDEX(Lookup_Tables!$B$3:$B$12,MATCH(H1455,Lookup_Tables!$A$3:$A$12,0))</f>
        <v>2700000</v>
      </c>
      <c r="AE1455" s="30" t="str">
        <f aca="false">INDEX(Lookup_Tables!$C$3:$C$12,MATCH(H1455,Lookup_Tables!$A$3:$A$12,0))</f>
        <v>Dr. Vikram Singh</v>
      </c>
      <c r="AF1455" s="30" t="str">
        <f aca="false">IFERROR(INDEX(Lookup_Tables!$F$16:$F$45,MATCH(I1455,Lookup_Tables!$E$16:$E$45,0)),"N/A")</f>
        <v>EMP228</v>
      </c>
      <c r="AG1455" s="30" t="n">
        <f aca="false">_xlfn.IFS(R1455="Recovered",4,R1455="Referred",3,R1455="Admitted",2,R1455="Deceased",1,TRUE(),0)</f>
        <v>4</v>
      </c>
      <c r="AH1455" s="30" t="str">
        <f aca="false">IF(T1455&gt;=4,"Satisfied",IF(T1455&gt;=3,"Neutral","Needs Improvement"))</f>
        <v>Neutral</v>
      </c>
    </row>
    <row r="1456" customFormat="false" ht="15" hidden="false" customHeight="false" outlineLevel="0" collapsed="false">
      <c r="A1456" s="27" t="s">
        <v>5238</v>
      </c>
      <c r="B1456" s="27" t="s">
        <v>1378</v>
      </c>
      <c r="C1456" s="27" t="n">
        <v>32</v>
      </c>
      <c r="D1456" s="27" t="s">
        <v>181</v>
      </c>
      <c r="E1456" s="28" t="n">
        <v>45641</v>
      </c>
      <c r="F1456" s="27" t="s">
        <v>1524</v>
      </c>
      <c r="G1456" s="28" t="n">
        <v>45641</v>
      </c>
      <c r="H1456" s="27" t="s">
        <v>183</v>
      </c>
      <c r="I1456" s="27" t="s">
        <v>184</v>
      </c>
      <c r="J1456" s="27" t="s">
        <v>213</v>
      </c>
      <c r="K1456" s="27" t="s">
        <v>138</v>
      </c>
      <c r="L1456" s="27" t="n">
        <v>69</v>
      </c>
      <c r="M1456" s="27" t="n">
        <v>18</v>
      </c>
      <c r="N1456" s="27" t="s">
        <v>127</v>
      </c>
      <c r="O1456" s="27" t="s">
        <v>171</v>
      </c>
      <c r="P1456" s="27" t="s">
        <v>187</v>
      </c>
      <c r="Q1456" s="29" t="n">
        <v>797.18</v>
      </c>
      <c r="R1456" s="27" t="s">
        <v>130</v>
      </c>
      <c r="S1456" s="27" t="s">
        <v>178</v>
      </c>
      <c r="T1456" s="27" t="n">
        <v>5</v>
      </c>
      <c r="U1456" s="27" t="n">
        <f aca="false">YEAR(E1456)</f>
        <v>2024</v>
      </c>
      <c r="V1456" s="27" t="str">
        <f aca="false">TEXT(E1456,"MMM-YYYY")</f>
        <v>Dec-2024</v>
      </c>
      <c r="W1456" s="27" t="n">
        <f aca="false">MONTH(E1456)</f>
        <v>12</v>
      </c>
      <c r="X1456" s="27" t="str">
        <f aca="false">TEXT(WEEKDAY(E1456,2),"0")&amp;" - "&amp;TEXT(E1456,"dddd")</f>
        <v>7 - Sunday</v>
      </c>
      <c r="Y1456" s="27" t="str">
        <f aca="false">_xlfn.IFS(C1456&lt;18,"Child (0-17)",C1456&lt;40,"Young Adult (18-39)",C1456&lt;60,"Adult (40-59)",TRUE(),"Senior (60+)")</f>
        <v>Young Adult (18-39)</v>
      </c>
      <c r="Z1456" s="27" t="n">
        <f aca="false">ROUND(G1456-E1456,0)</f>
        <v>0</v>
      </c>
      <c r="AA1456" s="27" t="n">
        <f aca="false">L1456+M1456</f>
        <v>87</v>
      </c>
      <c r="AB1456" s="27" t="n">
        <f aca="false">IFERROR(ROUND(Q1456/AA1456,2),0)</f>
        <v>9.16</v>
      </c>
      <c r="AC1456" s="27" t="str">
        <f aca="false">IF(AND(K1456="Critical",N1456="No"),"URGENT - No Bed","Normal")</f>
        <v>Normal</v>
      </c>
      <c r="AD1456" s="33" t="n">
        <f aca="false">INDEX(Lookup_Tables!$B$3:$B$12,MATCH(H1456,Lookup_Tables!$A$3:$A$12,0))</f>
        <v>3100000</v>
      </c>
      <c r="AE1456" s="27" t="str">
        <f aca="false">INDEX(Lookup_Tables!$C$3:$C$12,MATCH(H1456,Lookup_Tables!$A$3:$A$12,0))</f>
        <v>Dr. Kavita Rao</v>
      </c>
      <c r="AF1456" s="27" t="str">
        <f aca="false">IFERROR(INDEX(Lookup_Tables!$F$16:$F$45,MATCH(I1456,Lookup_Tables!$E$16:$E$45,0)),"N/A")</f>
        <v>EMP226</v>
      </c>
      <c r="AG1456" s="27" t="n">
        <f aca="false">_xlfn.IFS(R1456="Recovered",4,R1456="Referred",3,R1456="Admitted",2,R1456="Deceased",1,TRUE(),0)</f>
        <v>4</v>
      </c>
      <c r="AH1456" s="27" t="str">
        <f aca="false">IF(T1456&gt;=4,"Satisfied",IF(T1456&gt;=3,"Neutral","Needs Improvement"))</f>
        <v>Satisfied</v>
      </c>
    </row>
    <row r="1457" customFormat="false" ht="15" hidden="false" customHeight="false" outlineLevel="0" collapsed="false">
      <c r="A1457" s="30" t="s">
        <v>6306</v>
      </c>
      <c r="B1457" s="30" t="s">
        <v>678</v>
      </c>
      <c r="C1457" s="30" t="n">
        <v>31</v>
      </c>
      <c r="D1457" s="30" t="s">
        <v>181</v>
      </c>
      <c r="E1457" s="31" t="n">
        <v>45591</v>
      </c>
      <c r="F1457" s="30" t="s">
        <v>1032</v>
      </c>
      <c r="G1457" s="31" t="n">
        <v>45592</v>
      </c>
      <c r="H1457" s="30" t="s">
        <v>183</v>
      </c>
      <c r="I1457" s="30" t="s">
        <v>430</v>
      </c>
      <c r="J1457" s="30" t="s">
        <v>411</v>
      </c>
      <c r="K1457" s="30" t="s">
        <v>138</v>
      </c>
      <c r="L1457" s="30" t="n">
        <v>80</v>
      </c>
      <c r="M1457" s="30" t="n">
        <v>44</v>
      </c>
      <c r="N1457" s="30" t="s">
        <v>127</v>
      </c>
      <c r="O1457" s="30" t="s">
        <v>171</v>
      </c>
      <c r="P1457" s="30" t="s">
        <v>140</v>
      </c>
      <c r="Q1457" s="32" t="n">
        <v>2873.99</v>
      </c>
      <c r="R1457" s="30" t="s">
        <v>130</v>
      </c>
      <c r="S1457" s="30" t="s">
        <v>164</v>
      </c>
      <c r="T1457" s="30" t="n">
        <v>4</v>
      </c>
      <c r="U1457" s="30" t="n">
        <f aca="false">YEAR(E1457)</f>
        <v>2024</v>
      </c>
      <c r="V1457" s="30" t="str">
        <f aca="false">TEXT(E1457,"MMM-YYYY")</f>
        <v>Oct-2024</v>
      </c>
      <c r="W1457" s="30" t="n">
        <f aca="false">MONTH(E1457)</f>
        <v>10</v>
      </c>
      <c r="X1457" s="30" t="str">
        <f aca="false">TEXT(WEEKDAY(E1457,2),"0")&amp;" - "&amp;TEXT(E1457,"dddd")</f>
        <v>6 - Saturday</v>
      </c>
      <c r="Y1457" s="30" t="str">
        <f aca="false">_xlfn.IFS(C1457&lt;18,"Child (0-17)",C1457&lt;40,"Young Adult (18-39)",C1457&lt;60,"Adult (40-59)",TRUE(),"Senior (60+)")</f>
        <v>Young Adult (18-39)</v>
      </c>
      <c r="Z1457" s="30" t="n">
        <f aca="false">ROUND(G1457-E1457,0)</f>
        <v>1</v>
      </c>
      <c r="AA1457" s="30" t="n">
        <f aca="false">L1457+M1457</f>
        <v>124</v>
      </c>
      <c r="AB1457" s="30" t="n">
        <f aca="false">IFERROR(ROUND(Q1457/AA1457,2),0)</f>
        <v>23.18</v>
      </c>
      <c r="AC1457" s="30" t="str">
        <f aca="false">IF(AND(K1457="Critical",N1457="No"),"URGENT - No Bed","Normal")</f>
        <v>Normal</v>
      </c>
      <c r="AD1457" s="34" t="n">
        <f aca="false">INDEX(Lookup_Tables!$B$3:$B$12,MATCH(H1457,Lookup_Tables!$A$3:$A$12,0))</f>
        <v>3100000</v>
      </c>
      <c r="AE1457" s="30" t="str">
        <f aca="false">INDEX(Lookup_Tables!$C$3:$C$12,MATCH(H1457,Lookup_Tables!$A$3:$A$12,0))</f>
        <v>Dr. Kavita Rao</v>
      </c>
      <c r="AF1457" s="30" t="str">
        <f aca="false">IFERROR(INDEX(Lookup_Tables!$F$16:$F$45,MATCH(I1457,Lookup_Tables!$E$16:$E$45,0)),"N/A")</f>
        <v>EMP224</v>
      </c>
      <c r="AG1457" s="30" t="n">
        <f aca="false">_xlfn.IFS(R1457="Recovered",4,R1457="Referred",3,R1457="Admitted",2,R1457="Deceased",1,TRUE(),0)</f>
        <v>4</v>
      </c>
      <c r="AH1457" s="30" t="str">
        <f aca="false">IF(T1457&gt;=4,"Satisfied",IF(T1457&gt;=3,"Neutral","Needs Improvement"))</f>
        <v>Satisfied</v>
      </c>
    </row>
    <row r="1458" customFormat="false" ht="15" hidden="false" customHeight="false" outlineLevel="0" collapsed="false">
      <c r="A1458" s="27" t="s">
        <v>1868</v>
      </c>
      <c r="B1458" s="27" t="s">
        <v>1119</v>
      </c>
      <c r="C1458" s="27" t="n">
        <v>27</v>
      </c>
      <c r="D1458" s="27" t="s">
        <v>121</v>
      </c>
      <c r="E1458" s="28" t="n">
        <v>45571</v>
      </c>
      <c r="F1458" s="27" t="s">
        <v>231</v>
      </c>
      <c r="G1458" s="28" t="n">
        <v>45572</v>
      </c>
      <c r="H1458" s="27" t="s">
        <v>236</v>
      </c>
      <c r="I1458" s="27" t="s">
        <v>323</v>
      </c>
      <c r="J1458" s="27" t="s">
        <v>287</v>
      </c>
      <c r="K1458" s="27" t="s">
        <v>126</v>
      </c>
      <c r="L1458" s="27" t="n">
        <v>43</v>
      </c>
      <c r="M1458" s="27" t="n">
        <v>72</v>
      </c>
      <c r="N1458" s="27" t="s">
        <v>186</v>
      </c>
      <c r="O1458" s="27" t="s">
        <v>149</v>
      </c>
      <c r="P1458" s="27" t="s">
        <v>187</v>
      </c>
      <c r="Q1458" s="29" t="n">
        <v>6787.46</v>
      </c>
      <c r="R1458" s="27" t="s">
        <v>130</v>
      </c>
      <c r="S1458" s="27" t="s">
        <v>223</v>
      </c>
      <c r="T1458" s="27" t="n">
        <v>5</v>
      </c>
      <c r="U1458" s="27" t="n">
        <f aca="false">YEAR(E1458)</f>
        <v>2024</v>
      </c>
      <c r="V1458" s="27" t="str">
        <f aca="false">TEXT(E1458,"MMM-YYYY")</f>
        <v>Oct-2024</v>
      </c>
      <c r="W1458" s="27" t="n">
        <f aca="false">MONTH(E1458)</f>
        <v>10</v>
      </c>
      <c r="X1458" s="27" t="str">
        <f aca="false">TEXT(WEEKDAY(E1458,2),"0")&amp;" - "&amp;TEXT(E1458,"dddd")</f>
        <v>7 - Sunday</v>
      </c>
      <c r="Y1458" s="27" t="str">
        <f aca="false">_xlfn.IFS(C1458&lt;18,"Child (0-17)",C1458&lt;40,"Young Adult (18-39)",C1458&lt;60,"Adult (40-59)",TRUE(),"Senior (60+)")</f>
        <v>Young Adult (18-39)</v>
      </c>
      <c r="Z1458" s="27" t="n">
        <f aca="false">ROUND(G1458-E1458,0)</f>
        <v>1</v>
      </c>
      <c r="AA1458" s="27" t="n">
        <f aca="false">L1458+M1458</f>
        <v>115</v>
      </c>
      <c r="AB1458" s="27" t="n">
        <f aca="false">IFERROR(ROUND(Q1458/AA1458,2),0)</f>
        <v>59.02</v>
      </c>
      <c r="AC1458" s="27" t="str">
        <f aca="false">IF(AND(K1458="Critical",N1458="No"),"URGENT - No Bed","Normal")</f>
        <v>Normal</v>
      </c>
      <c r="AD1458" s="33" t="n">
        <f aca="false">INDEX(Lookup_Tables!$B$3:$B$12,MATCH(H1458,Lookup_Tables!$A$3:$A$12,0))</f>
        <v>3900000</v>
      </c>
      <c r="AE1458" s="27" t="str">
        <f aca="false">INDEX(Lookup_Tables!$C$3:$C$12,MATCH(H1458,Lookup_Tables!$A$3:$A$12,0))</f>
        <v>Dr. Rina Mehta</v>
      </c>
      <c r="AF1458" s="27" t="str">
        <f aca="false">IFERROR(INDEX(Lookup_Tables!$F$16:$F$45,MATCH(I1458,Lookup_Tables!$E$16:$E$45,0)),"N/A")</f>
        <v>EMP216</v>
      </c>
      <c r="AG1458" s="27" t="n">
        <f aca="false">_xlfn.IFS(R1458="Recovered",4,R1458="Referred",3,R1458="Admitted",2,R1458="Deceased",1,TRUE(),0)</f>
        <v>4</v>
      </c>
      <c r="AH1458" s="27" t="str">
        <f aca="false">IF(T1458&gt;=4,"Satisfied",IF(T1458&gt;=3,"Neutral","Needs Improvement"))</f>
        <v>Satisfied</v>
      </c>
    </row>
    <row r="1459" customFormat="false" ht="15" hidden="false" customHeight="false" outlineLevel="0" collapsed="false">
      <c r="A1459" s="30" t="s">
        <v>4200</v>
      </c>
      <c r="B1459" s="30" t="s">
        <v>3370</v>
      </c>
      <c r="C1459" s="30" t="n">
        <v>55</v>
      </c>
      <c r="D1459" s="30" t="s">
        <v>121</v>
      </c>
      <c r="E1459" s="31" t="n">
        <v>45631</v>
      </c>
      <c r="F1459" s="30" t="s">
        <v>624</v>
      </c>
      <c r="G1459" s="31" t="n">
        <v>45632</v>
      </c>
      <c r="H1459" s="30" t="s">
        <v>217</v>
      </c>
      <c r="I1459" s="30" t="s">
        <v>344</v>
      </c>
      <c r="J1459" s="30" t="s">
        <v>283</v>
      </c>
      <c r="K1459" s="30" t="s">
        <v>138</v>
      </c>
      <c r="L1459" s="30" t="n">
        <v>24</v>
      </c>
      <c r="M1459" s="30" t="n">
        <v>19</v>
      </c>
      <c r="N1459" s="30" t="s">
        <v>127</v>
      </c>
      <c r="O1459" s="30" t="s">
        <v>171</v>
      </c>
      <c r="P1459" s="30" t="s">
        <v>129</v>
      </c>
      <c r="Q1459" s="32" t="n">
        <v>2291.43</v>
      </c>
      <c r="R1459" s="30" t="s">
        <v>172</v>
      </c>
      <c r="S1459" s="30" t="s">
        <v>141</v>
      </c>
      <c r="T1459" s="30" t="n">
        <v>5</v>
      </c>
      <c r="U1459" s="30" t="n">
        <f aca="false">YEAR(E1459)</f>
        <v>2024</v>
      </c>
      <c r="V1459" s="30" t="str">
        <f aca="false">TEXT(E1459,"MMM-YYYY")</f>
        <v>Dec-2024</v>
      </c>
      <c r="W1459" s="30" t="n">
        <f aca="false">MONTH(E1459)</f>
        <v>12</v>
      </c>
      <c r="X1459" s="30" t="str">
        <f aca="false">TEXT(WEEKDAY(E1459,2),"0")&amp;" - "&amp;TEXT(E1459,"dddd")</f>
        <v>4 - Thursday</v>
      </c>
      <c r="Y1459" s="30" t="str">
        <f aca="false">_xlfn.IFS(C1459&lt;18,"Child (0-17)",C1459&lt;40,"Young Adult (18-39)",C1459&lt;60,"Adult (40-59)",TRUE(),"Senior (60+)")</f>
        <v>Adult (40-59)</v>
      </c>
      <c r="Z1459" s="30" t="n">
        <f aca="false">ROUND(G1459-E1459,0)</f>
        <v>1</v>
      </c>
      <c r="AA1459" s="30" t="n">
        <f aca="false">L1459+M1459</f>
        <v>43</v>
      </c>
      <c r="AB1459" s="30" t="n">
        <f aca="false">IFERROR(ROUND(Q1459/AA1459,2),0)</f>
        <v>53.29</v>
      </c>
      <c r="AC1459" s="30" t="str">
        <f aca="false">IF(AND(K1459="Critical",N1459="No"),"URGENT - No Bed","Normal")</f>
        <v>Normal</v>
      </c>
      <c r="AD1459" s="34" t="n">
        <f aca="false">INDEX(Lookup_Tables!$B$3:$B$12,MATCH(H1459,Lookup_Tables!$A$3:$A$12,0))</f>
        <v>4200000</v>
      </c>
      <c r="AE1459" s="30" t="str">
        <f aca="false">INDEX(Lookup_Tables!$C$3:$C$12,MATCH(H1459,Lookup_Tables!$A$3:$A$12,0))</f>
        <v>Dr. Anil Kapoor</v>
      </c>
      <c r="AF1459" s="30" t="str">
        <f aca="false">IFERROR(INDEX(Lookup_Tables!$F$16:$F$45,MATCH(I1459,Lookup_Tables!$E$16:$E$45,0)),"N/A")</f>
        <v>EMP201</v>
      </c>
      <c r="AG1459" s="30" t="n">
        <f aca="false">_xlfn.IFS(R1459="Recovered",4,R1459="Referred",3,R1459="Admitted",2,R1459="Deceased",1,TRUE(),0)</f>
        <v>2</v>
      </c>
      <c r="AH1459" s="30" t="str">
        <f aca="false">IF(T1459&gt;=4,"Satisfied",IF(T1459&gt;=3,"Neutral","Needs Improvement"))</f>
        <v>Satisfied</v>
      </c>
    </row>
    <row r="1460" customFormat="false" ht="15" hidden="false" customHeight="false" outlineLevel="0" collapsed="false">
      <c r="A1460" s="27" t="s">
        <v>2006</v>
      </c>
      <c r="B1460" s="27" t="s">
        <v>1841</v>
      </c>
      <c r="C1460" s="27" t="n">
        <v>38</v>
      </c>
      <c r="D1460" s="27" t="s">
        <v>121</v>
      </c>
      <c r="E1460" s="28" t="n">
        <v>45329</v>
      </c>
      <c r="F1460" s="27" t="s">
        <v>762</v>
      </c>
      <c r="G1460" s="28" t="n">
        <v>45329</v>
      </c>
      <c r="H1460" s="27" t="s">
        <v>217</v>
      </c>
      <c r="I1460" s="27" t="s">
        <v>282</v>
      </c>
      <c r="J1460" s="27" t="s">
        <v>283</v>
      </c>
      <c r="K1460" s="27" t="s">
        <v>138</v>
      </c>
      <c r="L1460" s="27" t="n">
        <v>53</v>
      </c>
      <c r="M1460" s="27" t="n">
        <v>31</v>
      </c>
      <c r="N1460" s="27" t="s">
        <v>127</v>
      </c>
      <c r="O1460" s="27" t="s">
        <v>149</v>
      </c>
      <c r="P1460" s="27" t="s">
        <v>150</v>
      </c>
      <c r="Q1460" s="29" t="n">
        <v>1872.03</v>
      </c>
      <c r="R1460" s="27" t="s">
        <v>130</v>
      </c>
      <c r="S1460" s="27" t="s">
        <v>131</v>
      </c>
      <c r="T1460" s="27" t="n">
        <v>5</v>
      </c>
      <c r="U1460" s="27" t="n">
        <f aca="false">YEAR(E1460)</f>
        <v>2024</v>
      </c>
      <c r="V1460" s="27" t="str">
        <f aca="false">TEXT(E1460,"MMM-YYYY")</f>
        <v>Feb-2024</v>
      </c>
      <c r="W1460" s="27" t="n">
        <f aca="false">MONTH(E1460)</f>
        <v>2</v>
      </c>
      <c r="X1460" s="27" t="str">
        <f aca="false">TEXT(WEEKDAY(E1460,2),"0")&amp;" - "&amp;TEXT(E1460,"dddd")</f>
        <v>3 - Wednesday</v>
      </c>
      <c r="Y1460" s="27" t="str">
        <f aca="false">_xlfn.IFS(C1460&lt;18,"Child (0-17)",C1460&lt;40,"Young Adult (18-39)",C1460&lt;60,"Adult (40-59)",TRUE(),"Senior (60+)")</f>
        <v>Young Adult (18-39)</v>
      </c>
      <c r="Z1460" s="27" t="n">
        <f aca="false">ROUND(G1460-E1460,0)</f>
        <v>0</v>
      </c>
      <c r="AA1460" s="27" t="n">
        <f aca="false">L1460+M1460</f>
        <v>84</v>
      </c>
      <c r="AB1460" s="27" t="n">
        <f aca="false">IFERROR(ROUND(Q1460/AA1460,2),0)</f>
        <v>22.29</v>
      </c>
      <c r="AC1460" s="27" t="str">
        <f aca="false">IF(AND(K1460="Critical",N1460="No"),"URGENT - No Bed","Normal")</f>
        <v>Normal</v>
      </c>
      <c r="AD1460" s="33" t="n">
        <f aca="false">INDEX(Lookup_Tables!$B$3:$B$12,MATCH(H1460,Lookup_Tables!$A$3:$A$12,0))</f>
        <v>4200000</v>
      </c>
      <c r="AE1460" s="27" t="str">
        <f aca="false">INDEX(Lookup_Tables!$C$3:$C$12,MATCH(H1460,Lookup_Tables!$A$3:$A$12,0))</f>
        <v>Dr. Anil Kapoor</v>
      </c>
      <c r="AF1460" s="27" t="str">
        <f aca="false">IFERROR(INDEX(Lookup_Tables!$F$16:$F$45,MATCH(I1460,Lookup_Tables!$E$16:$E$45,0)),"N/A")</f>
        <v>EMP200</v>
      </c>
      <c r="AG1460" s="27" t="n">
        <f aca="false">_xlfn.IFS(R1460="Recovered",4,R1460="Referred",3,R1460="Admitted",2,R1460="Deceased",1,TRUE(),0)</f>
        <v>4</v>
      </c>
      <c r="AH1460" s="27" t="str">
        <f aca="false">IF(T1460&gt;=4,"Satisfied",IF(T1460&gt;=3,"Neutral","Needs Improvement"))</f>
        <v>Satisfied</v>
      </c>
    </row>
    <row r="1461" customFormat="false" ht="15" hidden="false" customHeight="false" outlineLevel="0" collapsed="false">
      <c r="A1461" s="30" t="s">
        <v>3131</v>
      </c>
      <c r="B1461" s="30" t="s">
        <v>1889</v>
      </c>
      <c r="C1461" s="30" t="n">
        <v>43</v>
      </c>
      <c r="D1461" s="30" t="s">
        <v>181</v>
      </c>
      <c r="E1461" s="31" t="n">
        <v>45509</v>
      </c>
      <c r="F1461" s="30" t="s">
        <v>1842</v>
      </c>
      <c r="G1461" s="31" t="n">
        <v>45509</v>
      </c>
      <c r="H1461" s="30" t="s">
        <v>123</v>
      </c>
      <c r="I1461" s="30" t="s">
        <v>155</v>
      </c>
      <c r="J1461" s="30" t="s">
        <v>508</v>
      </c>
      <c r="K1461" s="30" t="s">
        <v>156</v>
      </c>
      <c r="L1461" s="30" t="n">
        <v>21</v>
      </c>
      <c r="M1461" s="30" t="n">
        <v>43</v>
      </c>
      <c r="N1461" s="30" t="s">
        <v>127</v>
      </c>
      <c r="O1461" s="30" t="s">
        <v>139</v>
      </c>
      <c r="P1461" s="30" t="s">
        <v>187</v>
      </c>
      <c r="Q1461" s="32" t="n">
        <v>3292.85</v>
      </c>
      <c r="R1461" s="30" t="s">
        <v>130</v>
      </c>
      <c r="S1461" s="30" t="s">
        <v>164</v>
      </c>
      <c r="T1461" s="30" t="n">
        <v>5</v>
      </c>
      <c r="U1461" s="30" t="n">
        <f aca="false">YEAR(E1461)</f>
        <v>2024</v>
      </c>
      <c r="V1461" s="30" t="str">
        <f aca="false">TEXT(E1461,"MMM-YYYY")</f>
        <v>Aug-2024</v>
      </c>
      <c r="W1461" s="30" t="n">
        <f aca="false">MONTH(E1461)</f>
        <v>8</v>
      </c>
      <c r="X1461" s="30" t="str">
        <f aca="false">TEXT(WEEKDAY(E1461,2),"0")&amp;" - "&amp;TEXT(E1461,"dddd")</f>
        <v>1 - Monday</v>
      </c>
      <c r="Y1461" s="30" t="str">
        <f aca="false">_xlfn.IFS(C1461&lt;18,"Child (0-17)",C1461&lt;40,"Young Adult (18-39)",C1461&lt;60,"Adult (40-59)",TRUE(),"Senior (60+)")</f>
        <v>Adult (40-59)</v>
      </c>
      <c r="Z1461" s="30" t="n">
        <f aca="false">ROUND(G1461-E1461,0)</f>
        <v>0</v>
      </c>
      <c r="AA1461" s="30" t="n">
        <f aca="false">L1461+M1461</f>
        <v>64</v>
      </c>
      <c r="AB1461" s="30" t="n">
        <f aca="false">IFERROR(ROUND(Q1461/AA1461,2),0)</f>
        <v>51.45</v>
      </c>
      <c r="AC1461" s="30" t="str">
        <f aca="false">IF(AND(K1461="Critical",N1461="No"),"URGENT - No Bed","Normal")</f>
        <v>Normal</v>
      </c>
      <c r="AD1461" s="34" t="n">
        <f aca="false">INDEX(Lookup_Tables!$B$3:$B$12,MATCH(H1461,Lookup_Tables!$A$3:$A$12,0))</f>
        <v>2200000</v>
      </c>
      <c r="AE1461" s="30" t="str">
        <f aca="false">INDEX(Lookup_Tables!$C$3:$C$12,MATCH(H1461,Lookup_Tables!$A$3:$A$12,0))</f>
        <v>Dr. Rohan Das</v>
      </c>
      <c r="AF1461" s="30" t="str">
        <f aca="false">IFERROR(INDEX(Lookup_Tables!$F$16:$F$45,MATCH(I1461,Lookup_Tables!$E$16:$E$45,0)),"N/A")</f>
        <v>EMP203</v>
      </c>
      <c r="AG1461" s="30" t="n">
        <f aca="false">_xlfn.IFS(R1461="Recovered",4,R1461="Referred",3,R1461="Admitted",2,R1461="Deceased",1,TRUE(),0)</f>
        <v>4</v>
      </c>
      <c r="AH1461" s="30" t="str">
        <f aca="false">IF(T1461&gt;=4,"Satisfied",IF(T1461&gt;=3,"Neutral","Needs Improvement"))</f>
        <v>Satisfied</v>
      </c>
    </row>
    <row r="1462" customFormat="false" ht="15" hidden="false" customHeight="false" outlineLevel="0" collapsed="false">
      <c r="A1462" s="27" t="s">
        <v>1707</v>
      </c>
      <c r="B1462" s="27" t="s">
        <v>1708</v>
      </c>
      <c r="C1462" s="27" t="n">
        <v>27</v>
      </c>
      <c r="D1462" s="27" t="s">
        <v>181</v>
      </c>
      <c r="E1462" s="28" t="n">
        <v>45361</v>
      </c>
      <c r="F1462" s="27" t="s">
        <v>341</v>
      </c>
      <c r="G1462" s="28" t="n">
        <v>45361</v>
      </c>
      <c r="H1462" s="27" t="s">
        <v>146</v>
      </c>
      <c r="I1462" s="27" t="s">
        <v>147</v>
      </c>
      <c r="J1462" s="27" t="s">
        <v>177</v>
      </c>
      <c r="K1462" s="27" t="s">
        <v>156</v>
      </c>
      <c r="L1462" s="27" t="n">
        <v>72</v>
      </c>
      <c r="M1462" s="27" t="n">
        <v>59</v>
      </c>
      <c r="N1462" s="27" t="s">
        <v>127</v>
      </c>
      <c r="O1462" s="27" t="s">
        <v>128</v>
      </c>
      <c r="P1462" s="27" t="s">
        <v>187</v>
      </c>
      <c r="Q1462" s="29" t="n">
        <v>3463.66</v>
      </c>
      <c r="R1462" s="27" t="s">
        <v>130</v>
      </c>
      <c r="S1462" s="27" t="s">
        <v>157</v>
      </c>
      <c r="T1462" s="27" t="n">
        <v>5</v>
      </c>
      <c r="U1462" s="27" t="n">
        <f aca="false">YEAR(E1462)</f>
        <v>2024</v>
      </c>
      <c r="V1462" s="27" t="str">
        <f aca="false">TEXT(E1462,"MMM-YYYY")</f>
        <v>Mar-2024</v>
      </c>
      <c r="W1462" s="27" t="n">
        <f aca="false">MONTH(E1462)</f>
        <v>3</v>
      </c>
      <c r="X1462" s="27" t="str">
        <f aca="false">TEXT(WEEKDAY(E1462,2),"0")&amp;" - "&amp;TEXT(E1462,"dddd")</f>
        <v>7 - Sunday</v>
      </c>
      <c r="Y1462" s="27" t="str">
        <f aca="false">_xlfn.IFS(C1462&lt;18,"Child (0-17)",C1462&lt;40,"Young Adult (18-39)",C1462&lt;60,"Adult (40-59)",TRUE(),"Senior (60+)")</f>
        <v>Young Adult (18-39)</v>
      </c>
      <c r="Z1462" s="27" t="n">
        <f aca="false">ROUND(G1462-E1462,0)</f>
        <v>0</v>
      </c>
      <c r="AA1462" s="27" t="n">
        <f aca="false">L1462+M1462</f>
        <v>131</v>
      </c>
      <c r="AB1462" s="27" t="n">
        <f aca="false">IFERROR(ROUND(Q1462/AA1462,2),0)</f>
        <v>26.44</v>
      </c>
      <c r="AC1462" s="27" t="str">
        <f aca="false">IF(AND(K1462="Critical",N1462="No"),"URGENT - No Bed","Normal")</f>
        <v>Normal</v>
      </c>
      <c r="AD1462" s="33" t="n">
        <f aca="false">INDEX(Lookup_Tables!$B$3:$B$12,MATCH(H1462,Lookup_Tables!$A$3:$A$12,0))</f>
        <v>2700000</v>
      </c>
      <c r="AE1462" s="27" t="str">
        <f aca="false">INDEX(Lookup_Tables!$C$3:$C$12,MATCH(H1462,Lookup_Tables!$A$3:$A$12,0))</f>
        <v>Dr. Vikram Singh</v>
      </c>
      <c r="AF1462" s="27" t="str">
        <f aca="false">IFERROR(INDEX(Lookup_Tables!$F$16:$F$45,MATCH(I1462,Lookup_Tables!$E$16:$E$45,0)),"N/A")</f>
        <v>EMP229</v>
      </c>
      <c r="AG1462" s="27" t="n">
        <f aca="false">_xlfn.IFS(R1462="Recovered",4,R1462="Referred",3,R1462="Admitted",2,R1462="Deceased",1,TRUE(),0)</f>
        <v>4</v>
      </c>
      <c r="AH1462" s="27" t="str">
        <f aca="false">IF(T1462&gt;=4,"Satisfied",IF(T1462&gt;=3,"Neutral","Needs Improvement"))</f>
        <v>Satisfied</v>
      </c>
    </row>
    <row r="1463" customFormat="false" ht="15" hidden="false" customHeight="false" outlineLevel="0" collapsed="false">
      <c r="A1463" s="30" t="s">
        <v>1582</v>
      </c>
      <c r="B1463" s="30" t="s">
        <v>709</v>
      </c>
      <c r="C1463" s="30" t="n">
        <v>38</v>
      </c>
      <c r="D1463" s="30" t="s">
        <v>121</v>
      </c>
      <c r="E1463" s="31" t="n">
        <v>45454</v>
      </c>
      <c r="F1463" s="30" t="s">
        <v>1583</v>
      </c>
      <c r="G1463" s="31" t="n">
        <v>45459</v>
      </c>
      <c r="H1463" s="30" t="s">
        <v>236</v>
      </c>
      <c r="I1463" s="30" t="s">
        <v>237</v>
      </c>
      <c r="J1463" s="30" t="s">
        <v>287</v>
      </c>
      <c r="K1463" s="30" t="s">
        <v>126</v>
      </c>
      <c r="L1463" s="30" t="n">
        <v>35</v>
      </c>
      <c r="M1463" s="30" t="n">
        <v>110</v>
      </c>
      <c r="N1463" s="30" t="s">
        <v>186</v>
      </c>
      <c r="O1463" s="30" t="s">
        <v>139</v>
      </c>
      <c r="P1463" s="30" t="s">
        <v>129</v>
      </c>
      <c r="Q1463" s="32" t="n">
        <v>7525.04</v>
      </c>
      <c r="R1463" s="30" t="s">
        <v>130</v>
      </c>
      <c r="S1463" s="30" t="s">
        <v>157</v>
      </c>
      <c r="T1463" s="30" t="n">
        <v>4</v>
      </c>
      <c r="U1463" s="30" t="n">
        <f aca="false">YEAR(E1463)</f>
        <v>2024</v>
      </c>
      <c r="V1463" s="30" t="str">
        <f aca="false">TEXT(E1463,"MMM-YYYY")</f>
        <v>Jun-2024</v>
      </c>
      <c r="W1463" s="30" t="n">
        <f aca="false">MONTH(E1463)</f>
        <v>6</v>
      </c>
      <c r="X1463" s="30" t="str">
        <f aca="false">TEXT(WEEKDAY(E1463,2),"0")&amp;" - "&amp;TEXT(E1463,"dddd")</f>
        <v>2 - Tuesday</v>
      </c>
      <c r="Y1463" s="30" t="str">
        <f aca="false">_xlfn.IFS(C1463&lt;18,"Child (0-17)",C1463&lt;40,"Young Adult (18-39)",C1463&lt;60,"Adult (40-59)",TRUE(),"Senior (60+)")</f>
        <v>Young Adult (18-39)</v>
      </c>
      <c r="Z1463" s="30" t="n">
        <f aca="false">ROUND(G1463-E1463,0)</f>
        <v>5</v>
      </c>
      <c r="AA1463" s="30" t="n">
        <f aca="false">L1463+M1463</f>
        <v>145</v>
      </c>
      <c r="AB1463" s="30" t="n">
        <f aca="false">IFERROR(ROUND(Q1463/AA1463,2),0)</f>
        <v>51.9</v>
      </c>
      <c r="AC1463" s="30" t="str">
        <f aca="false">IF(AND(K1463="Critical",N1463="No"),"URGENT - No Bed","Normal")</f>
        <v>Normal</v>
      </c>
      <c r="AD1463" s="34" t="n">
        <f aca="false">INDEX(Lookup_Tables!$B$3:$B$12,MATCH(H1463,Lookup_Tables!$A$3:$A$12,0))</f>
        <v>3900000</v>
      </c>
      <c r="AE1463" s="30" t="str">
        <f aca="false">INDEX(Lookup_Tables!$C$3:$C$12,MATCH(H1463,Lookup_Tables!$A$3:$A$12,0))</f>
        <v>Dr. Rina Mehta</v>
      </c>
      <c r="AF1463" s="30" t="str">
        <f aca="false">IFERROR(INDEX(Lookup_Tables!$F$16:$F$45,MATCH(I1463,Lookup_Tables!$E$16:$E$45,0)),"N/A")</f>
        <v>EMP215</v>
      </c>
      <c r="AG1463" s="30" t="n">
        <f aca="false">_xlfn.IFS(R1463="Recovered",4,R1463="Referred",3,R1463="Admitted",2,R1463="Deceased",1,TRUE(),0)</f>
        <v>4</v>
      </c>
      <c r="AH1463" s="30" t="str">
        <f aca="false">IF(T1463&gt;=4,"Satisfied",IF(T1463&gt;=3,"Neutral","Needs Improvement"))</f>
        <v>Satisfied</v>
      </c>
    </row>
    <row r="1464" customFormat="false" ht="15" hidden="false" customHeight="false" outlineLevel="0" collapsed="false">
      <c r="A1464" s="27" t="s">
        <v>4448</v>
      </c>
      <c r="B1464" s="27" t="s">
        <v>4449</v>
      </c>
      <c r="C1464" s="27" t="n">
        <v>43</v>
      </c>
      <c r="D1464" s="27" t="s">
        <v>121</v>
      </c>
      <c r="E1464" s="28" t="n">
        <v>45547</v>
      </c>
      <c r="F1464" s="27" t="s">
        <v>823</v>
      </c>
      <c r="G1464" s="28" t="n">
        <v>45550</v>
      </c>
      <c r="H1464" s="27" t="s">
        <v>236</v>
      </c>
      <c r="I1464" s="27" t="s">
        <v>237</v>
      </c>
      <c r="J1464" s="27" t="s">
        <v>455</v>
      </c>
      <c r="K1464" s="27" t="s">
        <v>156</v>
      </c>
      <c r="L1464" s="27" t="n">
        <v>33</v>
      </c>
      <c r="M1464" s="27" t="n">
        <v>40</v>
      </c>
      <c r="N1464" s="27" t="s">
        <v>186</v>
      </c>
      <c r="O1464" s="27" t="s">
        <v>128</v>
      </c>
      <c r="P1464" s="27" t="s">
        <v>150</v>
      </c>
      <c r="Q1464" s="29" t="n">
        <v>3167.92</v>
      </c>
      <c r="R1464" s="27" t="s">
        <v>130</v>
      </c>
      <c r="S1464" s="27" t="s">
        <v>178</v>
      </c>
      <c r="T1464" s="27" t="n">
        <v>4</v>
      </c>
      <c r="U1464" s="27" t="n">
        <f aca="false">YEAR(E1464)</f>
        <v>2024</v>
      </c>
      <c r="V1464" s="27" t="str">
        <f aca="false">TEXT(E1464,"MMM-YYYY")</f>
        <v>Sep-2024</v>
      </c>
      <c r="W1464" s="27" t="n">
        <f aca="false">MONTH(E1464)</f>
        <v>9</v>
      </c>
      <c r="X1464" s="27" t="str">
        <f aca="false">TEXT(WEEKDAY(E1464,2),"0")&amp;" - "&amp;TEXT(E1464,"dddd")</f>
        <v>4 - Thursday</v>
      </c>
      <c r="Y1464" s="27" t="str">
        <f aca="false">_xlfn.IFS(C1464&lt;18,"Child (0-17)",C1464&lt;40,"Young Adult (18-39)",C1464&lt;60,"Adult (40-59)",TRUE(),"Senior (60+)")</f>
        <v>Adult (40-59)</v>
      </c>
      <c r="Z1464" s="27" t="n">
        <f aca="false">ROUND(G1464-E1464,0)</f>
        <v>3</v>
      </c>
      <c r="AA1464" s="27" t="n">
        <f aca="false">L1464+M1464</f>
        <v>73</v>
      </c>
      <c r="AB1464" s="27" t="n">
        <f aca="false">IFERROR(ROUND(Q1464/AA1464,2),0)</f>
        <v>43.4</v>
      </c>
      <c r="AC1464" s="27" t="str">
        <f aca="false">IF(AND(K1464="Critical",N1464="No"),"URGENT - No Bed","Normal")</f>
        <v>Normal</v>
      </c>
      <c r="AD1464" s="33" t="n">
        <f aca="false">INDEX(Lookup_Tables!$B$3:$B$12,MATCH(H1464,Lookup_Tables!$A$3:$A$12,0))</f>
        <v>3900000</v>
      </c>
      <c r="AE1464" s="27" t="str">
        <f aca="false">INDEX(Lookup_Tables!$C$3:$C$12,MATCH(H1464,Lookup_Tables!$A$3:$A$12,0))</f>
        <v>Dr. Rina Mehta</v>
      </c>
      <c r="AF1464" s="27" t="str">
        <f aca="false">IFERROR(INDEX(Lookup_Tables!$F$16:$F$45,MATCH(I1464,Lookup_Tables!$E$16:$E$45,0)),"N/A")</f>
        <v>EMP215</v>
      </c>
      <c r="AG1464" s="27" t="n">
        <f aca="false">_xlfn.IFS(R1464="Recovered",4,R1464="Referred",3,R1464="Admitted",2,R1464="Deceased",1,TRUE(),0)</f>
        <v>4</v>
      </c>
      <c r="AH1464" s="27" t="str">
        <f aca="false">IF(T1464&gt;=4,"Satisfied",IF(T1464&gt;=3,"Neutral","Needs Improvement"))</f>
        <v>Satisfied</v>
      </c>
    </row>
    <row r="1465" customFormat="false" ht="15" hidden="false" customHeight="false" outlineLevel="0" collapsed="false">
      <c r="A1465" s="30" t="s">
        <v>6971</v>
      </c>
      <c r="B1465" s="30" t="s">
        <v>985</v>
      </c>
      <c r="C1465" s="30" t="n">
        <v>39</v>
      </c>
      <c r="D1465" s="30" t="s">
        <v>181</v>
      </c>
      <c r="E1465" s="31" t="n">
        <v>45461</v>
      </c>
      <c r="F1465" s="30" t="s">
        <v>1674</v>
      </c>
      <c r="G1465" s="31" t="n">
        <v>45462</v>
      </c>
      <c r="H1465" s="30" t="s">
        <v>146</v>
      </c>
      <c r="I1465" s="30" t="s">
        <v>176</v>
      </c>
      <c r="J1465" s="30" t="s">
        <v>148</v>
      </c>
      <c r="K1465" s="30" t="s">
        <v>156</v>
      </c>
      <c r="L1465" s="30" t="n">
        <v>41</v>
      </c>
      <c r="M1465" s="30" t="n">
        <v>65</v>
      </c>
      <c r="N1465" s="30" t="s">
        <v>186</v>
      </c>
      <c r="O1465" s="30" t="s">
        <v>139</v>
      </c>
      <c r="P1465" s="30" t="s">
        <v>140</v>
      </c>
      <c r="Q1465" s="32" t="n">
        <v>4971.68</v>
      </c>
      <c r="R1465" s="30" t="s">
        <v>130</v>
      </c>
      <c r="S1465" s="30" t="s">
        <v>335</v>
      </c>
      <c r="T1465" s="30" t="n">
        <v>4</v>
      </c>
      <c r="U1465" s="30" t="n">
        <f aca="false">YEAR(E1465)</f>
        <v>2024</v>
      </c>
      <c r="V1465" s="30" t="str">
        <f aca="false">TEXT(E1465,"MMM-YYYY")</f>
        <v>Jun-2024</v>
      </c>
      <c r="W1465" s="30" t="n">
        <f aca="false">MONTH(E1465)</f>
        <v>6</v>
      </c>
      <c r="X1465" s="30" t="str">
        <f aca="false">TEXT(WEEKDAY(E1465,2),"0")&amp;" - "&amp;TEXT(E1465,"dddd")</f>
        <v>2 - Tuesday</v>
      </c>
      <c r="Y1465" s="30" t="str">
        <f aca="false">_xlfn.IFS(C1465&lt;18,"Child (0-17)",C1465&lt;40,"Young Adult (18-39)",C1465&lt;60,"Adult (40-59)",TRUE(),"Senior (60+)")</f>
        <v>Young Adult (18-39)</v>
      </c>
      <c r="Z1465" s="30" t="n">
        <f aca="false">ROUND(G1465-E1465,0)</f>
        <v>1</v>
      </c>
      <c r="AA1465" s="30" t="n">
        <f aca="false">L1465+M1465</f>
        <v>106</v>
      </c>
      <c r="AB1465" s="30" t="n">
        <f aca="false">IFERROR(ROUND(Q1465/AA1465,2),0)</f>
        <v>46.9</v>
      </c>
      <c r="AC1465" s="30" t="str">
        <f aca="false">IF(AND(K1465="Critical",N1465="No"),"URGENT - No Bed","Normal")</f>
        <v>Normal</v>
      </c>
      <c r="AD1465" s="34" t="n">
        <f aca="false">INDEX(Lookup_Tables!$B$3:$B$12,MATCH(H1465,Lookup_Tables!$A$3:$A$12,0))</f>
        <v>2700000</v>
      </c>
      <c r="AE1465" s="30" t="str">
        <f aca="false">INDEX(Lookup_Tables!$C$3:$C$12,MATCH(H1465,Lookup_Tables!$A$3:$A$12,0))</f>
        <v>Dr. Vikram Singh</v>
      </c>
      <c r="AF1465" s="30" t="str">
        <f aca="false">IFERROR(INDEX(Lookup_Tables!$F$16:$F$45,MATCH(I1465,Lookup_Tables!$E$16:$E$45,0)),"N/A")</f>
        <v>EMP227</v>
      </c>
      <c r="AG1465" s="30" t="n">
        <f aca="false">_xlfn.IFS(R1465="Recovered",4,R1465="Referred",3,R1465="Admitted",2,R1465="Deceased",1,TRUE(),0)</f>
        <v>4</v>
      </c>
      <c r="AH1465" s="30" t="str">
        <f aca="false">IF(T1465&gt;=4,"Satisfied",IF(T1465&gt;=3,"Neutral","Needs Improvement"))</f>
        <v>Satisfied</v>
      </c>
    </row>
    <row r="1466" customFormat="false" ht="15" hidden="false" customHeight="false" outlineLevel="0" collapsed="false">
      <c r="A1466" s="27" t="s">
        <v>2242</v>
      </c>
      <c r="B1466" s="27" t="s">
        <v>671</v>
      </c>
      <c r="C1466" s="27" t="n">
        <v>73</v>
      </c>
      <c r="D1466" s="27" t="s">
        <v>121</v>
      </c>
      <c r="E1466" s="28" t="n">
        <v>45293</v>
      </c>
      <c r="F1466" s="27" t="s">
        <v>1320</v>
      </c>
      <c r="G1466" s="28" t="n">
        <v>45293</v>
      </c>
      <c r="H1466" s="27" t="s">
        <v>135</v>
      </c>
      <c r="I1466" s="27" t="s">
        <v>278</v>
      </c>
      <c r="J1466" s="27" t="s">
        <v>252</v>
      </c>
      <c r="K1466" s="27" t="s">
        <v>138</v>
      </c>
      <c r="L1466" s="27" t="n">
        <v>89</v>
      </c>
      <c r="M1466" s="27" t="n">
        <v>34</v>
      </c>
      <c r="N1466" s="27" t="s">
        <v>127</v>
      </c>
      <c r="O1466" s="27" t="s">
        <v>128</v>
      </c>
      <c r="P1466" s="27" t="s">
        <v>150</v>
      </c>
      <c r="Q1466" s="29" t="n">
        <v>1661.84</v>
      </c>
      <c r="R1466" s="27" t="s">
        <v>130</v>
      </c>
      <c r="S1466" s="27" t="s">
        <v>157</v>
      </c>
      <c r="T1466" s="27" t="n">
        <v>5</v>
      </c>
      <c r="U1466" s="27" t="n">
        <f aca="false">YEAR(E1466)</f>
        <v>2024</v>
      </c>
      <c r="V1466" s="27" t="str">
        <f aca="false">TEXT(E1466,"MMM-YYYY")</f>
        <v>Jan-2024</v>
      </c>
      <c r="W1466" s="27" t="n">
        <f aca="false">MONTH(E1466)</f>
        <v>1</v>
      </c>
      <c r="X1466" s="27" t="str">
        <f aca="false">TEXT(WEEKDAY(E1466,2),"0")&amp;" - "&amp;TEXT(E1466,"dddd")</f>
        <v>2 - Tuesday</v>
      </c>
      <c r="Y1466" s="27" t="str">
        <f aca="false">_xlfn.IFS(C1466&lt;18,"Child (0-17)",C1466&lt;40,"Young Adult (18-39)",C1466&lt;60,"Adult (40-59)",TRUE(),"Senior (60+)")</f>
        <v>Senior (60+)</v>
      </c>
      <c r="Z1466" s="27" t="n">
        <f aca="false">ROUND(G1466-E1466,0)</f>
        <v>0</v>
      </c>
      <c r="AA1466" s="27" t="n">
        <f aca="false">L1466+M1466</f>
        <v>123</v>
      </c>
      <c r="AB1466" s="27" t="n">
        <f aca="false">IFERROR(ROUND(Q1466/AA1466,2),0)</f>
        <v>13.51</v>
      </c>
      <c r="AC1466" s="27" t="str">
        <f aca="false">IF(AND(K1466="Critical",N1466="No"),"URGENT - No Bed","Normal")</f>
        <v>Normal</v>
      </c>
      <c r="AD1466" s="33" t="n">
        <f aca="false">INDEX(Lookup_Tables!$B$3:$B$12,MATCH(H1466,Lookup_Tables!$A$3:$A$12,0))</f>
        <v>4600000</v>
      </c>
      <c r="AE1466" s="27" t="str">
        <f aca="false">INDEX(Lookup_Tables!$C$3:$C$12,MATCH(H1466,Lookup_Tables!$A$3:$A$12,0))</f>
        <v>Dr. Farhan Khan</v>
      </c>
      <c r="AF1466" s="27" t="str">
        <f aca="false">IFERROR(INDEX(Lookup_Tables!$F$16:$F$45,MATCH(I1466,Lookup_Tables!$E$16:$E$45,0)),"N/A")</f>
        <v>EMP208</v>
      </c>
      <c r="AG1466" s="27" t="n">
        <f aca="false">_xlfn.IFS(R1466="Recovered",4,R1466="Referred",3,R1466="Admitted",2,R1466="Deceased",1,TRUE(),0)</f>
        <v>4</v>
      </c>
      <c r="AH1466" s="27" t="str">
        <f aca="false">IF(T1466&gt;=4,"Satisfied",IF(T1466&gt;=3,"Neutral","Needs Improvement"))</f>
        <v>Satisfied</v>
      </c>
    </row>
    <row r="1467" customFormat="false" ht="15" hidden="false" customHeight="false" outlineLevel="0" collapsed="false">
      <c r="A1467" s="30" t="s">
        <v>5971</v>
      </c>
      <c r="B1467" s="30" t="s">
        <v>678</v>
      </c>
      <c r="C1467" s="30" t="n">
        <v>59</v>
      </c>
      <c r="D1467" s="30" t="s">
        <v>181</v>
      </c>
      <c r="E1467" s="31" t="n">
        <v>45321</v>
      </c>
      <c r="F1467" s="30" t="s">
        <v>1511</v>
      </c>
      <c r="G1467" s="31" t="n">
        <v>45323</v>
      </c>
      <c r="H1467" s="30" t="s">
        <v>236</v>
      </c>
      <c r="I1467" s="30" t="s">
        <v>323</v>
      </c>
      <c r="J1467" s="30" t="s">
        <v>287</v>
      </c>
      <c r="K1467" s="30" t="s">
        <v>156</v>
      </c>
      <c r="L1467" s="30" t="n">
        <v>37</v>
      </c>
      <c r="M1467" s="30" t="n">
        <v>90</v>
      </c>
      <c r="N1467" s="30" t="s">
        <v>127</v>
      </c>
      <c r="O1467" s="30" t="s">
        <v>139</v>
      </c>
      <c r="P1467" s="30" t="s">
        <v>150</v>
      </c>
      <c r="Q1467" s="32" t="n">
        <v>4078.12</v>
      </c>
      <c r="R1467" s="30" t="s">
        <v>130</v>
      </c>
      <c r="S1467" s="30" t="s">
        <v>192</v>
      </c>
      <c r="T1467" s="30" t="n">
        <v>4</v>
      </c>
      <c r="U1467" s="30" t="n">
        <f aca="false">YEAR(E1467)</f>
        <v>2024</v>
      </c>
      <c r="V1467" s="30" t="str">
        <f aca="false">TEXT(E1467,"MMM-YYYY")</f>
        <v>Jan-2024</v>
      </c>
      <c r="W1467" s="30" t="n">
        <f aca="false">MONTH(E1467)</f>
        <v>1</v>
      </c>
      <c r="X1467" s="30" t="str">
        <f aca="false">TEXT(WEEKDAY(E1467,2),"0")&amp;" - "&amp;TEXT(E1467,"dddd")</f>
        <v>2 - Tuesday</v>
      </c>
      <c r="Y1467" s="30" t="str">
        <f aca="false">_xlfn.IFS(C1467&lt;18,"Child (0-17)",C1467&lt;40,"Young Adult (18-39)",C1467&lt;60,"Adult (40-59)",TRUE(),"Senior (60+)")</f>
        <v>Adult (40-59)</v>
      </c>
      <c r="Z1467" s="30" t="n">
        <f aca="false">ROUND(G1467-E1467,0)</f>
        <v>2</v>
      </c>
      <c r="AA1467" s="30" t="n">
        <f aca="false">L1467+M1467</f>
        <v>127</v>
      </c>
      <c r="AB1467" s="30" t="n">
        <f aca="false">IFERROR(ROUND(Q1467/AA1467,2),0)</f>
        <v>32.11</v>
      </c>
      <c r="AC1467" s="30" t="str">
        <f aca="false">IF(AND(K1467="Critical",N1467="No"),"URGENT - No Bed","Normal")</f>
        <v>Normal</v>
      </c>
      <c r="AD1467" s="34" t="n">
        <f aca="false">INDEX(Lookup_Tables!$B$3:$B$12,MATCH(H1467,Lookup_Tables!$A$3:$A$12,0))</f>
        <v>3900000</v>
      </c>
      <c r="AE1467" s="30" t="str">
        <f aca="false">INDEX(Lookup_Tables!$C$3:$C$12,MATCH(H1467,Lookup_Tables!$A$3:$A$12,0))</f>
        <v>Dr. Rina Mehta</v>
      </c>
      <c r="AF1467" s="30" t="str">
        <f aca="false">IFERROR(INDEX(Lookup_Tables!$F$16:$F$45,MATCH(I1467,Lookup_Tables!$E$16:$E$45,0)),"N/A")</f>
        <v>EMP216</v>
      </c>
      <c r="AG1467" s="30" t="n">
        <f aca="false">_xlfn.IFS(R1467="Recovered",4,R1467="Referred",3,R1467="Admitted",2,R1467="Deceased",1,TRUE(),0)</f>
        <v>4</v>
      </c>
      <c r="AH1467" s="30" t="str">
        <f aca="false">IF(T1467&gt;=4,"Satisfied",IF(T1467&gt;=3,"Neutral","Needs Improvement"))</f>
        <v>Satisfied</v>
      </c>
    </row>
    <row r="1468" customFormat="false" ht="15" hidden="false" customHeight="false" outlineLevel="0" collapsed="false">
      <c r="A1468" s="27" t="s">
        <v>3915</v>
      </c>
      <c r="B1468" s="27" t="s">
        <v>3916</v>
      </c>
      <c r="C1468" s="27" t="n">
        <v>24</v>
      </c>
      <c r="D1468" s="27" t="s">
        <v>121</v>
      </c>
      <c r="E1468" s="28" t="n">
        <v>45336</v>
      </c>
      <c r="F1468" s="27" t="s">
        <v>2607</v>
      </c>
      <c r="G1468" s="28" t="n">
        <v>45338</v>
      </c>
      <c r="H1468" s="27" t="s">
        <v>242</v>
      </c>
      <c r="I1468" s="27" t="s">
        <v>315</v>
      </c>
      <c r="J1468" s="27" t="s">
        <v>363</v>
      </c>
      <c r="K1468" s="27" t="s">
        <v>156</v>
      </c>
      <c r="L1468" s="27" t="n">
        <v>16</v>
      </c>
      <c r="M1468" s="27" t="n">
        <v>46</v>
      </c>
      <c r="N1468" s="27" t="s">
        <v>127</v>
      </c>
      <c r="O1468" s="27" t="s">
        <v>128</v>
      </c>
      <c r="P1468" s="27" t="s">
        <v>187</v>
      </c>
      <c r="Q1468" s="29" t="n">
        <v>4016.67</v>
      </c>
      <c r="R1468" s="27" t="s">
        <v>130</v>
      </c>
      <c r="S1468" s="27" t="s">
        <v>223</v>
      </c>
      <c r="T1468" s="27" t="n">
        <v>5</v>
      </c>
      <c r="U1468" s="27" t="n">
        <f aca="false">YEAR(E1468)</f>
        <v>2024</v>
      </c>
      <c r="V1468" s="27" t="str">
        <f aca="false">TEXT(E1468,"MMM-YYYY")</f>
        <v>Feb-2024</v>
      </c>
      <c r="W1468" s="27" t="n">
        <f aca="false">MONTH(E1468)</f>
        <v>2</v>
      </c>
      <c r="X1468" s="27" t="str">
        <f aca="false">TEXT(WEEKDAY(E1468,2),"0")&amp;" - "&amp;TEXT(E1468,"dddd")</f>
        <v>3 - Wednesday</v>
      </c>
      <c r="Y1468" s="27" t="str">
        <f aca="false">_xlfn.IFS(C1468&lt;18,"Child (0-17)",C1468&lt;40,"Young Adult (18-39)",C1468&lt;60,"Adult (40-59)",TRUE(),"Senior (60+)")</f>
        <v>Young Adult (18-39)</v>
      </c>
      <c r="Z1468" s="27" t="n">
        <f aca="false">ROUND(G1468-E1468,0)</f>
        <v>2</v>
      </c>
      <c r="AA1468" s="27" t="n">
        <f aca="false">L1468+M1468</f>
        <v>62</v>
      </c>
      <c r="AB1468" s="27" t="n">
        <f aca="false">IFERROR(ROUND(Q1468/AA1468,2),0)</f>
        <v>64.79</v>
      </c>
      <c r="AC1468" s="27" t="str">
        <f aca="false">IF(AND(K1468="Critical",N1468="No"),"URGENT - No Bed","Normal")</f>
        <v>Normal</v>
      </c>
      <c r="AD1468" s="33" t="n">
        <f aca="false">INDEX(Lookup_Tables!$B$3:$B$12,MATCH(H1468,Lookup_Tables!$A$3:$A$12,0))</f>
        <v>3000000</v>
      </c>
      <c r="AE1468" s="27" t="str">
        <f aca="false">INDEX(Lookup_Tables!$C$3:$C$12,MATCH(H1468,Lookup_Tables!$A$3:$A$12,0))</f>
        <v>Dr. Pooja Iyer</v>
      </c>
      <c r="AF1468" s="27" t="str">
        <f aca="false">IFERROR(INDEX(Lookup_Tables!$F$16:$F$45,MATCH(I1468,Lookup_Tables!$E$16:$E$45,0)),"N/A")</f>
        <v>EMP213</v>
      </c>
      <c r="AG1468" s="27" t="n">
        <f aca="false">_xlfn.IFS(R1468="Recovered",4,R1468="Referred",3,R1468="Admitted",2,R1468="Deceased",1,TRUE(),0)</f>
        <v>4</v>
      </c>
      <c r="AH1468" s="27" t="str">
        <f aca="false">IF(T1468&gt;=4,"Satisfied",IF(T1468&gt;=3,"Neutral","Needs Improvement"))</f>
        <v>Satisfied</v>
      </c>
    </row>
    <row r="1469" customFormat="false" ht="15" hidden="false" customHeight="false" outlineLevel="0" collapsed="false">
      <c r="A1469" s="30" t="s">
        <v>6515</v>
      </c>
      <c r="B1469" s="30" t="s">
        <v>4223</v>
      </c>
      <c r="C1469" s="30" t="n">
        <v>59</v>
      </c>
      <c r="D1469" s="30" t="s">
        <v>181</v>
      </c>
      <c r="E1469" s="31" t="n">
        <v>45485</v>
      </c>
      <c r="F1469" s="30" t="s">
        <v>645</v>
      </c>
      <c r="G1469" s="31" t="n">
        <v>45488</v>
      </c>
      <c r="H1469" s="30" t="s">
        <v>242</v>
      </c>
      <c r="I1469" s="30" t="s">
        <v>466</v>
      </c>
      <c r="J1469" s="30" t="s">
        <v>422</v>
      </c>
      <c r="K1469" s="30" t="s">
        <v>126</v>
      </c>
      <c r="L1469" s="30" t="n">
        <v>33</v>
      </c>
      <c r="M1469" s="30" t="n">
        <v>144</v>
      </c>
      <c r="N1469" s="30" t="s">
        <v>127</v>
      </c>
      <c r="O1469" s="30" t="s">
        <v>149</v>
      </c>
      <c r="P1469" s="30" t="s">
        <v>187</v>
      </c>
      <c r="Q1469" s="32" t="n">
        <v>9596.83</v>
      </c>
      <c r="R1469" s="30" t="s">
        <v>462</v>
      </c>
      <c r="S1469" s="30" t="s">
        <v>141</v>
      </c>
      <c r="T1469" s="30" t="n">
        <v>4</v>
      </c>
      <c r="U1469" s="30" t="n">
        <f aca="false">YEAR(E1469)</f>
        <v>2024</v>
      </c>
      <c r="V1469" s="30" t="str">
        <f aca="false">TEXT(E1469,"MMM-YYYY")</f>
        <v>Jul-2024</v>
      </c>
      <c r="W1469" s="30" t="n">
        <f aca="false">MONTH(E1469)</f>
        <v>7</v>
      </c>
      <c r="X1469" s="30" t="str">
        <f aca="false">TEXT(WEEKDAY(E1469,2),"0")&amp;" - "&amp;TEXT(E1469,"dddd")</f>
        <v>5 - Friday</v>
      </c>
      <c r="Y1469" s="30" t="str">
        <f aca="false">_xlfn.IFS(C1469&lt;18,"Child (0-17)",C1469&lt;40,"Young Adult (18-39)",C1469&lt;60,"Adult (40-59)",TRUE(),"Senior (60+)")</f>
        <v>Adult (40-59)</v>
      </c>
      <c r="Z1469" s="30" t="n">
        <f aca="false">ROUND(G1469-E1469,0)</f>
        <v>3</v>
      </c>
      <c r="AA1469" s="30" t="n">
        <f aca="false">L1469+M1469</f>
        <v>177</v>
      </c>
      <c r="AB1469" s="30" t="n">
        <f aca="false">IFERROR(ROUND(Q1469/AA1469,2),0)</f>
        <v>54.22</v>
      </c>
      <c r="AC1469" s="30" t="str">
        <f aca="false">IF(AND(K1469="Critical",N1469="No"),"URGENT - No Bed","Normal")</f>
        <v>Normal</v>
      </c>
      <c r="AD1469" s="34" t="n">
        <f aca="false">INDEX(Lookup_Tables!$B$3:$B$12,MATCH(H1469,Lookup_Tables!$A$3:$A$12,0))</f>
        <v>3000000</v>
      </c>
      <c r="AE1469" s="30" t="str">
        <f aca="false">INDEX(Lookup_Tables!$C$3:$C$12,MATCH(H1469,Lookup_Tables!$A$3:$A$12,0))</f>
        <v>Dr. Pooja Iyer</v>
      </c>
      <c r="AF1469" s="30" t="str">
        <f aca="false">IFERROR(INDEX(Lookup_Tables!$F$16:$F$45,MATCH(I1469,Lookup_Tables!$E$16:$E$45,0)),"N/A")</f>
        <v>EMP212</v>
      </c>
      <c r="AG1469" s="30" t="n">
        <f aca="false">_xlfn.IFS(R1469="Recovered",4,R1469="Referred",3,R1469="Admitted",2,R1469="Deceased",1,TRUE(),0)</f>
        <v>1</v>
      </c>
      <c r="AH1469" s="30" t="str">
        <f aca="false">IF(T1469&gt;=4,"Satisfied",IF(T1469&gt;=3,"Neutral","Needs Improvement"))</f>
        <v>Satisfied</v>
      </c>
    </row>
    <row r="1470" customFormat="false" ht="15" hidden="false" customHeight="false" outlineLevel="0" collapsed="false">
      <c r="A1470" s="27" t="s">
        <v>5954</v>
      </c>
      <c r="B1470" s="27" t="s">
        <v>2366</v>
      </c>
      <c r="C1470" s="27" t="n">
        <v>29</v>
      </c>
      <c r="D1470" s="27" t="s">
        <v>121</v>
      </c>
      <c r="E1470" s="28" t="n">
        <v>45636</v>
      </c>
      <c r="F1470" s="27" t="s">
        <v>167</v>
      </c>
      <c r="G1470" s="28" t="n">
        <v>45636</v>
      </c>
      <c r="H1470" s="27" t="s">
        <v>123</v>
      </c>
      <c r="I1470" s="27" t="s">
        <v>124</v>
      </c>
      <c r="J1470" s="27" t="s">
        <v>227</v>
      </c>
      <c r="K1470" s="27" t="s">
        <v>138</v>
      </c>
      <c r="L1470" s="27" t="n">
        <v>72</v>
      </c>
      <c r="M1470" s="27" t="n">
        <v>20</v>
      </c>
      <c r="N1470" s="27" t="s">
        <v>127</v>
      </c>
      <c r="O1470" s="27" t="s">
        <v>171</v>
      </c>
      <c r="P1470" s="27" t="s">
        <v>187</v>
      </c>
      <c r="Q1470" s="29" t="n">
        <v>1302.35</v>
      </c>
      <c r="R1470" s="27" t="s">
        <v>130</v>
      </c>
      <c r="S1470" s="27" t="s">
        <v>192</v>
      </c>
      <c r="T1470" s="27" t="n">
        <v>4</v>
      </c>
      <c r="U1470" s="27" t="n">
        <f aca="false">YEAR(E1470)</f>
        <v>2024</v>
      </c>
      <c r="V1470" s="27" t="str">
        <f aca="false">TEXT(E1470,"MMM-YYYY")</f>
        <v>Dec-2024</v>
      </c>
      <c r="W1470" s="27" t="n">
        <f aca="false">MONTH(E1470)</f>
        <v>12</v>
      </c>
      <c r="X1470" s="27" t="str">
        <f aca="false">TEXT(WEEKDAY(E1470,2),"0")&amp;" - "&amp;TEXT(E1470,"dddd")</f>
        <v>2 - Tuesday</v>
      </c>
      <c r="Y1470" s="27" t="str">
        <f aca="false">_xlfn.IFS(C1470&lt;18,"Child (0-17)",C1470&lt;40,"Young Adult (18-39)",C1470&lt;60,"Adult (40-59)",TRUE(),"Senior (60+)")</f>
        <v>Young Adult (18-39)</v>
      </c>
      <c r="Z1470" s="27" t="n">
        <f aca="false">ROUND(G1470-E1470,0)</f>
        <v>0</v>
      </c>
      <c r="AA1470" s="27" t="n">
        <f aca="false">L1470+M1470</f>
        <v>92</v>
      </c>
      <c r="AB1470" s="27" t="n">
        <f aca="false">IFERROR(ROUND(Q1470/AA1470,2),0)</f>
        <v>14.16</v>
      </c>
      <c r="AC1470" s="27" t="str">
        <f aca="false">IF(AND(K1470="Critical",N1470="No"),"URGENT - No Bed","Normal")</f>
        <v>Normal</v>
      </c>
      <c r="AD1470" s="33" t="n">
        <f aca="false">INDEX(Lookup_Tables!$B$3:$B$12,MATCH(H1470,Lookup_Tables!$A$3:$A$12,0))</f>
        <v>2200000</v>
      </c>
      <c r="AE1470" s="27" t="str">
        <f aca="false">INDEX(Lookup_Tables!$C$3:$C$12,MATCH(H1470,Lookup_Tables!$A$3:$A$12,0))</f>
        <v>Dr. Rohan Das</v>
      </c>
      <c r="AF1470" s="27" t="str">
        <f aca="false">IFERROR(INDEX(Lookup_Tables!$F$16:$F$45,MATCH(I1470,Lookup_Tables!$E$16:$E$45,0)),"N/A")</f>
        <v>EMP205</v>
      </c>
      <c r="AG1470" s="27" t="n">
        <f aca="false">_xlfn.IFS(R1470="Recovered",4,R1470="Referred",3,R1470="Admitted",2,R1470="Deceased",1,TRUE(),0)</f>
        <v>4</v>
      </c>
      <c r="AH1470" s="27" t="str">
        <f aca="false">IF(T1470&gt;=4,"Satisfied",IF(T1470&gt;=3,"Neutral","Needs Improvement"))</f>
        <v>Satisfied</v>
      </c>
    </row>
    <row r="1471" customFormat="false" ht="15" hidden="false" customHeight="false" outlineLevel="0" collapsed="false">
      <c r="A1471" s="30" t="s">
        <v>6067</v>
      </c>
      <c r="B1471" s="30" t="s">
        <v>4324</v>
      </c>
      <c r="C1471" s="30" t="n">
        <v>9</v>
      </c>
      <c r="D1471" s="30" t="s">
        <v>181</v>
      </c>
      <c r="E1471" s="31" t="n">
        <v>45367</v>
      </c>
      <c r="F1471" s="30" t="s">
        <v>3007</v>
      </c>
      <c r="G1471" s="31" t="n">
        <v>45367</v>
      </c>
      <c r="H1471" s="30" t="s">
        <v>168</v>
      </c>
      <c r="I1471" s="30" t="s">
        <v>169</v>
      </c>
      <c r="J1471" s="30" t="s">
        <v>371</v>
      </c>
      <c r="K1471" s="30" t="s">
        <v>138</v>
      </c>
      <c r="L1471" s="30" t="n">
        <v>80</v>
      </c>
      <c r="M1471" s="30" t="n">
        <v>25</v>
      </c>
      <c r="N1471" s="30" t="s">
        <v>127</v>
      </c>
      <c r="O1471" s="30" t="s">
        <v>139</v>
      </c>
      <c r="P1471" s="30" t="s">
        <v>150</v>
      </c>
      <c r="Q1471" s="32" t="n">
        <v>2674.85</v>
      </c>
      <c r="R1471" s="30" t="s">
        <v>130</v>
      </c>
      <c r="S1471" s="30" t="s">
        <v>223</v>
      </c>
      <c r="T1471" s="30" t="n">
        <v>4</v>
      </c>
      <c r="U1471" s="30" t="n">
        <f aca="false">YEAR(E1471)</f>
        <v>2024</v>
      </c>
      <c r="V1471" s="30" t="str">
        <f aca="false">TEXT(E1471,"MMM-YYYY")</f>
        <v>Mar-2024</v>
      </c>
      <c r="W1471" s="30" t="n">
        <f aca="false">MONTH(E1471)</f>
        <v>3</v>
      </c>
      <c r="X1471" s="30" t="str">
        <f aca="false">TEXT(WEEKDAY(E1471,2),"0")&amp;" - "&amp;TEXT(E1471,"dddd")</f>
        <v>6 - Saturday</v>
      </c>
      <c r="Y1471" s="30" t="str">
        <f aca="false">_xlfn.IFS(C1471&lt;18,"Child (0-17)",C1471&lt;40,"Young Adult (18-39)",C1471&lt;60,"Adult (40-59)",TRUE(),"Senior (60+)")</f>
        <v>Child (0-17)</v>
      </c>
      <c r="Z1471" s="30" t="n">
        <f aca="false">ROUND(G1471-E1471,0)</f>
        <v>0</v>
      </c>
      <c r="AA1471" s="30" t="n">
        <f aca="false">L1471+M1471</f>
        <v>105</v>
      </c>
      <c r="AB1471" s="30" t="n">
        <f aca="false">IFERROR(ROUND(Q1471/AA1471,2),0)</f>
        <v>25.47</v>
      </c>
      <c r="AC1471" s="30" t="str">
        <f aca="false">IF(AND(K1471="Critical",N1471="No"),"URGENT - No Bed","Normal")</f>
        <v>Normal</v>
      </c>
      <c r="AD1471" s="34" t="n">
        <f aca="false">INDEX(Lookup_Tables!$B$3:$B$12,MATCH(H1471,Lookup_Tables!$A$3:$A$12,0))</f>
        <v>4400000</v>
      </c>
      <c r="AE1471" s="30" t="str">
        <f aca="false">INDEX(Lookup_Tables!$C$3:$C$12,MATCH(H1471,Lookup_Tables!$A$3:$A$12,0))</f>
        <v>Dr. Neha Chopra</v>
      </c>
      <c r="AF1471" s="30" t="str">
        <f aca="false">IFERROR(INDEX(Lookup_Tables!$F$16:$F$45,MATCH(I1471,Lookup_Tables!$E$16:$E$45,0)),"N/A")</f>
        <v>EMP220</v>
      </c>
      <c r="AG1471" s="30" t="n">
        <f aca="false">_xlfn.IFS(R1471="Recovered",4,R1471="Referred",3,R1471="Admitted",2,R1471="Deceased",1,TRUE(),0)</f>
        <v>4</v>
      </c>
      <c r="AH1471" s="30" t="str">
        <f aca="false">IF(T1471&gt;=4,"Satisfied",IF(T1471&gt;=3,"Neutral","Needs Improvement"))</f>
        <v>Satisfied</v>
      </c>
    </row>
    <row r="1472" customFormat="false" ht="15" hidden="false" customHeight="false" outlineLevel="0" collapsed="false">
      <c r="A1472" s="27" t="s">
        <v>3817</v>
      </c>
      <c r="B1472" s="27" t="s">
        <v>2082</v>
      </c>
      <c r="C1472" s="27" t="n">
        <v>61</v>
      </c>
      <c r="D1472" s="27" t="s">
        <v>181</v>
      </c>
      <c r="E1472" s="28" t="n">
        <v>45311</v>
      </c>
      <c r="F1472" s="27" t="s">
        <v>329</v>
      </c>
      <c r="G1472" s="28" t="n">
        <v>45311</v>
      </c>
      <c r="H1472" s="27" t="s">
        <v>206</v>
      </c>
      <c r="I1472" s="27" t="s">
        <v>207</v>
      </c>
      <c r="J1472" s="27" t="s">
        <v>615</v>
      </c>
      <c r="K1472" s="27" t="s">
        <v>156</v>
      </c>
      <c r="L1472" s="27" t="n">
        <v>71</v>
      </c>
      <c r="M1472" s="27" t="n">
        <v>80</v>
      </c>
      <c r="N1472" s="27" t="s">
        <v>186</v>
      </c>
      <c r="O1472" s="27" t="s">
        <v>128</v>
      </c>
      <c r="P1472" s="27" t="s">
        <v>140</v>
      </c>
      <c r="Q1472" s="29" t="n">
        <v>3894.06</v>
      </c>
      <c r="R1472" s="27" t="s">
        <v>130</v>
      </c>
      <c r="S1472" s="27" t="s">
        <v>151</v>
      </c>
      <c r="T1472" s="27" t="n">
        <v>4</v>
      </c>
      <c r="U1472" s="27" t="n">
        <f aca="false">YEAR(E1472)</f>
        <v>2024</v>
      </c>
      <c r="V1472" s="27" t="str">
        <f aca="false">TEXT(E1472,"MMM-YYYY")</f>
        <v>Jan-2024</v>
      </c>
      <c r="W1472" s="27" t="n">
        <f aca="false">MONTH(E1472)</f>
        <v>1</v>
      </c>
      <c r="X1472" s="27" t="str">
        <f aca="false">TEXT(WEEKDAY(E1472,2),"0")&amp;" - "&amp;TEXT(E1472,"dddd")</f>
        <v>6 - Saturday</v>
      </c>
      <c r="Y1472" s="27" t="str">
        <f aca="false">_xlfn.IFS(C1472&lt;18,"Child (0-17)",C1472&lt;40,"Young Adult (18-39)",C1472&lt;60,"Adult (40-59)",TRUE(),"Senior (60+)")</f>
        <v>Senior (60+)</v>
      </c>
      <c r="Z1472" s="27" t="n">
        <f aca="false">ROUND(G1472-E1472,0)</f>
        <v>0</v>
      </c>
      <c r="AA1472" s="27" t="n">
        <f aca="false">L1472+M1472</f>
        <v>151</v>
      </c>
      <c r="AB1472" s="27" t="n">
        <f aca="false">IFERROR(ROUND(Q1472/AA1472,2),0)</f>
        <v>25.79</v>
      </c>
      <c r="AC1472" s="27" t="str">
        <f aca="false">IF(AND(K1472="Critical",N1472="No"),"URGENT - No Bed","Normal")</f>
        <v>Normal</v>
      </c>
      <c r="AD1472" s="33" t="n">
        <f aca="false">INDEX(Lookup_Tables!$B$3:$B$12,MATCH(H1472,Lookup_Tables!$A$3:$A$12,0))</f>
        <v>2800000</v>
      </c>
      <c r="AE1472" s="27" t="str">
        <f aca="false">INDEX(Lookup_Tables!$C$3:$C$12,MATCH(H1472,Lookup_Tables!$A$3:$A$12,0))</f>
        <v>Dr. Suresh Nair</v>
      </c>
      <c r="AF1472" s="27" t="str">
        <f aca="false">IFERROR(INDEX(Lookup_Tables!$F$16:$F$45,MATCH(I1472,Lookup_Tables!$E$16:$E$45,0)),"N/A")</f>
        <v>EMP209</v>
      </c>
      <c r="AG1472" s="27" t="n">
        <f aca="false">_xlfn.IFS(R1472="Recovered",4,R1472="Referred",3,R1472="Admitted",2,R1472="Deceased",1,TRUE(),0)</f>
        <v>4</v>
      </c>
      <c r="AH1472" s="27" t="str">
        <f aca="false">IF(T1472&gt;=4,"Satisfied",IF(T1472&gt;=3,"Neutral","Needs Improvement"))</f>
        <v>Satisfied</v>
      </c>
    </row>
    <row r="1473" customFormat="false" ht="15" hidden="false" customHeight="false" outlineLevel="0" collapsed="false">
      <c r="A1473" s="30" t="s">
        <v>1035</v>
      </c>
      <c r="B1473" s="30" t="s">
        <v>1036</v>
      </c>
      <c r="C1473" s="30" t="n">
        <v>54</v>
      </c>
      <c r="D1473" s="30" t="s">
        <v>121</v>
      </c>
      <c r="E1473" s="31" t="n">
        <v>45518</v>
      </c>
      <c r="F1473" s="30" t="s">
        <v>953</v>
      </c>
      <c r="G1473" s="31" t="n">
        <v>45518</v>
      </c>
      <c r="H1473" s="30" t="s">
        <v>168</v>
      </c>
      <c r="I1473" s="30" t="s">
        <v>366</v>
      </c>
      <c r="J1473" s="30" t="s">
        <v>371</v>
      </c>
      <c r="K1473" s="30" t="s">
        <v>156</v>
      </c>
      <c r="L1473" s="30" t="n">
        <v>22</v>
      </c>
      <c r="M1473" s="30" t="n">
        <v>70</v>
      </c>
      <c r="N1473" s="30" t="s">
        <v>127</v>
      </c>
      <c r="O1473" s="30" t="s">
        <v>171</v>
      </c>
      <c r="P1473" s="30" t="s">
        <v>129</v>
      </c>
      <c r="Q1473" s="32" t="n">
        <v>4163.05</v>
      </c>
      <c r="R1473" s="30" t="s">
        <v>130</v>
      </c>
      <c r="S1473" s="30" t="s">
        <v>335</v>
      </c>
      <c r="T1473" s="30" t="n">
        <v>4</v>
      </c>
      <c r="U1473" s="30" t="n">
        <f aca="false">YEAR(E1473)</f>
        <v>2024</v>
      </c>
      <c r="V1473" s="30" t="str">
        <f aca="false">TEXT(E1473,"MMM-YYYY")</f>
        <v>Aug-2024</v>
      </c>
      <c r="W1473" s="30" t="n">
        <f aca="false">MONTH(E1473)</f>
        <v>8</v>
      </c>
      <c r="X1473" s="30" t="str">
        <f aca="false">TEXT(WEEKDAY(E1473,2),"0")&amp;" - "&amp;TEXT(E1473,"dddd")</f>
        <v>3 - Wednesday</v>
      </c>
      <c r="Y1473" s="30" t="str">
        <f aca="false">_xlfn.IFS(C1473&lt;18,"Child (0-17)",C1473&lt;40,"Young Adult (18-39)",C1473&lt;60,"Adult (40-59)",TRUE(),"Senior (60+)")</f>
        <v>Adult (40-59)</v>
      </c>
      <c r="Z1473" s="30" t="n">
        <f aca="false">ROUND(G1473-E1473,0)</f>
        <v>0</v>
      </c>
      <c r="AA1473" s="30" t="n">
        <f aca="false">L1473+M1473</f>
        <v>92</v>
      </c>
      <c r="AB1473" s="30" t="n">
        <f aca="false">IFERROR(ROUND(Q1473/AA1473,2),0)</f>
        <v>45.25</v>
      </c>
      <c r="AC1473" s="30" t="str">
        <f aca="false">IF(AND(K1473="Critical",N1473="No"),"URGENT - No Bed","Normal")</f>
        <v>Normal</v>
      </c>
      <c r="AD1473" s="34" t="n">
        <f aca="false">INDEX(Lookup_Tables!$B$3:$B$12,MATCH(H1473,Lookup_Tables!$A$3:$A$12,0))</f>
        <v>4400000</v>
      </c>
      <c r="AE1473" s="30" t="str">
        <f aca="false">INDEX(Lookup_Tables!$C$3:$C$12,MATCH(H1473,Lookup_Tables!$A$3:$A$12,0))</f>
        <v>Dr. Neha Chopra</v>
      </c>
      <c r="AF1473" s="30" t="str">
        <f aca="false">IFERROR(INDEX(Lookup_Tables!$F$16:$F$45,MATCH(I1473,Lookup_Tables!$E$16:$E$45,0)),"N/A")</f>
        <v>EMP218</v>
      </c>
      <c r="AG1473" s="30" t="n">
        <f aca="false">_xlfn.IFS(R1473="Recovered",4,R1473="Referred",3,R1473="Admitted",2,R1473="Deceased",1,TRUE(),0)</f>
        <v>4</v>
      </c>
      <c r="AH1473" s="30" t="str">
        <f aca="false">IF(T1473&gt;=4,"Satisfied",IF(T1473&gt;=3,"Neutral","Needs Improvement"))</f>
        <v>Satisfied</v>
      </c>
    </row>
    <row r="1474" customFormat="false" ht="15" hidden="false" customHeight="false" outlineLevel="0" collapsed="false">
      <c r="A1474" s="27" t="s">
        <v>843</v>
      </c>
      <c r="B1474" s="27" t="s">
        <v>844</v>
      </c>
      <c r="C1474" s="27" t="n">
        <v>48</v>
      </c>
      <c r="D1474" s="27" t="s">
        <v>181</v>
      </c>
      <c r="E1474" s="28" t="n">
        <v>45568</v>
      </c>
      <c r="F1474" s="27" t="s">
        <v>845</v>
      </c>
      <c r="G1474" s="28" t="n">
        <v>45569</v>
      </c>
      <c r="H1474" s="27" t="s">
        <v>217</v>
      </c>
      <c r="I1474" s="27" t="s">
        <v>344</v>
      </c>
      <c r="J1474" s="27" t="s">
        <v>218</v>
      </c>
      <c r="K1474" s="27" t="s">
        <v>126</v>
      </c>
      <c r="L1474" s="27" t="n">
        <v>26</v>
      </c>
      <c r="M1474" s="27" t="n">
        <v>76</v>
      </c>
      <c r="N1474" s="27" t="s">
        <v>186</v>
      </c>
      <c r="O1474" s="27" t="s">
        <v>139</v>
      </c>
      <c r="P1474" s="27" t="s">
        <v>140</v>
      </c>
      <c r="Q1474" s="29" t="n">
        <v>8213.29</v>
      </c>
      <c r="R1474" s="27" t="s">
        <v>130</v>
      </c>
      <c r="S1474" s="27" t="s">
        <v>164</v>
      </c>
      <c r="T1474" s="27" t="n">
        <v>3</v>
      </c>
      <c r="U1474" s="27" t="n">
        <f aca="false">YEAR(E1474)</f>
        <v>2024</v>
      </c>
      <c r="V1474" s="27" t="str">
        <f aca="false">TEXT(E1474,"MMM-YYYY")</f>
        <v>Oct-2024</v>
      </c>
      <c r="W1474" s="27" t="n">
        <f aca="false">MONTH(E1474)</f>
        <v>10</v>
      </c>
      <c r="X1474" s="27" t="str">
        <f aca="false">TEXT(WEEKDAY(E1474,2),"0")&amp;" - "&amp;TEXT(E1474,"dddd")</f>
        <v>4 - Thursday</v>
      </c>
      <c r="Y1474" s="27" t="str">
        <f aca="false">_xlfn.IFS(C1474&lt;18,"Child (0-17)",C1474&lt;40,"Young Adult (18-39)",C1474&lt;60,"Adult (40-59)",TRUE(),"Senior (60+)")</f>
        <v>Adult (40-59)</v>
      </c>
      <c r="Z1474" s="27" t="n">
        <f aca="false">ROUND(G1474-E1474,0)</f>
        <v>1</v>
      </c>
      <c r="AA1474" s="27" t="n">
        <f aca="false">L1474+M1474</f>
        <v>102</v>
      </c>
      <c r="AB1474" s="27" t="n">
        <f aca="false">IFERROR(ROUND(Q1474/AA1474,2),0)</f>
        <v>80.52</v>
      </c>
      <c r="AC1474" s="27" t="str">
        <f aca="false">IF(AND(K1474="Critical",N1474="No"),"URGENT - No Bed","Normal")</f>
        <v>Normal</v>
      </c>
      <c r="AD1474" s="33" t="n">
        <f aca="false">INDEX(Lookup_Tables!$B$3:$B$12,MATCH(H1474,Lookup_Tables!$A$3:$A$12,0))</f>
        <v>4200000</v>
      </c>
      <c r="AE1474" s="27" t="str">
        <f aca="false">INDEX(Lookup_Tables!$C$3:$C$12,MATCH(H1474,Lookup_Tables!$A$3:$A$12,0))</f>
        <v>Dr. Anil Kapoor</v>
      </c>
      <c r="AF1474" s="27" t="str">
        <f aca="false">IFERROR(INDEX(Lookup_Tables!$F$16:$F$45,MATCH(I1474,Lookup_Tables!$E$16:$E$45,0)),"N/A")</f>
        <v>EMP201</v>
      </c>
      <c r="AG1474" s="27" t="n">
        <f aca="false">_xlfn.IFS(R1474="Recovered",4,R1474="Referred",3,R1474="Admitted",2,R1474="Deceased",1,TRUE(),0)</f>
        <v>4</v>
      </c>
      <c r="AH1474" s="27" t="str">
        <f aca="false">IF(T1474&gt;=4,"Satisfied",IF(T1474&gt;=3,"Neutral","Needs Improvement"))</f>
        <v>Neutral</v>
      </c>
    </row>
    <row r="1475" customFormat="false" ht="15" hidden="false" customHeight="false" outlineLevel="0" collapsed="false">
      <c r="A1475" s="30" t="s">
        <v>4676</v>
      </c>
      <c r="B1475" s="30" t="s">
        <v>1432</v>
      </c>
      <c r="C1475" s="30" t="n">
        <v>43</v>
      </c>
      <c r="D1475" s="30" t="s">
        <v>181</v>
      </c>
      <c r="E1475" s="31" t="n">
        <v>45576</v>
      </c>
      <c r="F1475" s="30" t="s">
        <v>1436</v>
      </c>
      <c r="G1475" s="31" t="n">
        <v>45582</v>
      </c>
      <c r="H1475" s="30" t="s">
        <v>206</v>
      </c>
      <c r="I1475" s="30" t="s">
        <v>207</v>
      </c>
      <c r="J1475" s="30" t="s">
        <v>593</v>
      </c>
      <c r="K1475" s="30" t="s">
        <v>126</v>
      </c>
      <c r="L1475" s="30" t="n">
        <v>7</v>
      </c>
      <c r="M1475" s="30" t="n">
        <v>67</v>
      </c>
      <c r="N1475" s="30" t="s">
        <v>186</v>
      </c>
      <c r="O1475" s="30" t="s">
        <v>139</v>
      </c>
      <c r="P1475" s="30" t="s">
        <v>140</v>
      </c>
      <c r="Q1475" s="32" t="n">
        <v>6550.15</v>
      </c>
      <c r="R1475" s="30" t="s">
        <v>130</v>
      </c>
      <c r="S1475" s="30" t="s">
        <v>151</v>
      </c>
      <c r="T1475" s="30" t="n">
        <v>1</v>
      </c>
      <c r="U1475" s="30" t="n">
        <f aca="false">YEAR(E1475)</f>
        <v>2024</v>
      </c>
      <c r="V1475" s="30" t="str">
        <f aca="false">TEXT(E1475,"MMM-YYYY")</f>
        <v>Oct-2024</v>
      </c>
      <c r="W1475" s="30" t="n">
        <f aca="false">MONTH(E1475)</f>
        <v>10</v>
      </c>
      <c r="X1475" s="30" t="str">
        <f aca="false">TEXT(WEEKDAY(E1475,2),"0")&amp;" - "&amp;TEXT(E1475,"dddd")</f>
        <v>5 - Friday</v>
      </c>
      <c r="Y1475" s="30" t="str">
        <f aca="false">_xlfn.IFS(C1475&lt;18,"Child (0-17)",C1475&lt;40,"Young Adult (18-39)",C1475&lt;60,"Adult (40-59)",TRUE(),"Senior (60+)")</f>
        <v>Adult (40-59)</v>
      </c>
      <c r="Z1475" s="30" t="n">
        <f aca="false">ROUND(G1475-E1475,0)</f>
        <v>6</v>
      </c>
      <c r="AA1475" s="30" t="n">
        <f aca="false">L1475+M1475</f>
        <v>74</v>
      </c>
      <c r="AB1475" s="30" t="n">
        <f aca="false">IFERROR(ROUND(Q1475/AA1475,2),0)</f>
        <v>88.52</v>
      </c>
      <c r="AC1475" s="30" t="str">
        <f aca="false">IF(AND(K1475="Critical",N1475="No"),"URGENT - No Bed","Normal")</f>
        <v>Normal</v>
      </c>
      <c r="AD1475" s="34" t="n">
        <f aca="false">INDEX(Lookup_Tables!$B$3:$B$12,MATCH(H1475,Lookup_Tables!$A$3:$A$12,0))</f>
        <v>2800000</v>
      </c>
      <c r="AE1475" s="30" t="str">
        <f aca="false">INDEX(Lookup_Tables!$C$3:$C$12,MATCH(H1475,Lookup_Tables!$A$3:$A$12,0))</f>
        <v>Dr. Suresh Nair</v>
      </c>
      <c r="AF1475" s="30" t="str">
        <f aca="false">IFERROR(INDEX(Lookup_Tables!$F$16:$F$45,MATCH(I1475,Lookup_Tables!$E$16:$E$45,0)),"N/A")</f>
        <v>EMP209</v>
      </c>
      <c r="AG1475" s="30" t="n">
        <f aca="false">_xlfn.IFS(R1475="Recovered",4,R1475="Referred",3,R1475="Admitted",2,R1475="Deceased",1,TRUE(),0)</f>
        <v>4</v>
      </c>
      <c r="AH1475" s="30" t="str">
        <f aca="false">IF(T1475&gt;=4,"Satisfied",IF(T1475&gt;=3,"Neutral","Needs Improvement"))</f>
        <v>Needs Improvement</v>
      </c>
    </row>
    <row r="1476" customFormat="false" ht="15" hidden="false" customHeight="false" outlineLevel="0" collapsed="false">
      <c r="A1476" s="27" t="s">
        <v>2257</v>
      </c>
      <c r="B1476" s="27" t="s">
        <v>2258</v>
      </c>
      <c r="C1476" s="27" t="n">
        <v>38</v>
      </c>
      <c r="D1476" s="27" t="s">
        <v>121</v>
      </c>
      <c r="E1476" s="28" t="n">
        <v>45655</v>
      </c>
      <c r="F1476" s="27" t="s">
        <v>679</v>
      </c>
      <c r="G1476" s="28" t="n">
        <v>45655</v>
      </c>
      <c r="H1476" s="27" t="s">
        <v>183</v>
      </c>
      <c r="I1476" s="27" t="s">
        <v>212</v>
      </c>
      <c r="J1476" s="27" t="s">
        <v>411</v>
      </c>
      <c r="K1476" s="27" t="s">
        <v>156</v>
      </c>
      <c r="L1476" s="27" t="n">
        <v>21</v>
      </c>
      <c r="M1476" s="27" t="n">
        <v>44</v>
      </c>
      <c r="N1476" s="27" t="s">
        <v>127</v>
      </c>
      <c r="O1476" s="27" t="s">
        <v>139</v>
      </c>
      <c r="P1476" s="27" t="s">
        <v>129</v>
      </c>
      <c r="Q1476" s="29" t="n">
        <v>3161.16</v>
      </c>
      <c r="R1476" s="27" t="s">
        <v>268</v>
      </c>
      <c r="S1476" s="27" t="s">
        <v>178</v>
      </c>
      <c r="T1476" s="27" t="n">
        <v>1</v>
      </c>
      <c r="U1476" s="27" t="n">
        <f aca="false">YEAR(E1476)</f>
        <v>2024</v>
      </c>
      <c r="V1476" s="27" t="str">
        <f aca="false">TEXT(E1476,"MMM-YYYY")</f>
        <v>Dec-2024</v>
      </c>
      <c r="W1476" s="27" t="n">
        <f aca="false">MONTH(E1476)</f>
        <v>12</v>
      </c>
      <c r="X1476" s="27" t="str">
        <f aca="false">TEXT(WEEKDAY(E1476,2),"0")&amp;" - "&amp;TEXT(E1476,"dddd")</f>
        <v>7 - Sunday</v>
      </c>
      <c r="Y1476" s="27" t="str">
        <f aca="false">_xlfn.IFS(C1476&lt;18,"Child (0-17)",C1476&lt;40,"Young Adult (18-39)",C1476&lt;60,"Adult (40-59)",TRUE(),"Senior (60+)")</f>
        <v>Young Adult (18-39)</v>
      </c>
      <c r="Z1476" s="27" t="n">
        <f aca="false">ROUND(G1476-E1476,0)</f>
        <v>0</v>
      </c>
      <c r="AA1476" s="27" t="n">
        <f aca="false">L1476+M1476</f>
        <v>65</v>
      </c>
      <c r="AB1476" s="27" t="n">
        <f aca="false">IFERROR(ROUND(Q1476/AA1476,2),0)</f>
        <v>48.63</v>
      </c>
      <c r="AC1476" s="27" t="str">
        <f aca="false">IF(AND(K1476="Critical",N1476="No"),"URGENT - No Bed","Normal")</f>
        <v>Normal</v>
      </c>
      <c r="AD1476" s="33" t="n">
        <f aca="false">INDEX(Lookup_Tables!$B$3:$B$12,MATCH(H1476,Lookup_Tables!$A$3:$A$12,0))</f>
        <v>3100000</v>
      </c>
      <c r="AE1476" s="27" t="str">
        <f aca="false">INDEX(Lookup_Tables!$C$3:$C$12,MATCH(H1476,Lookup_Tables!$A$3:$A$12,0))</f>
        <v>Dr. Kavita Rao</v>
      </c>
      <c r="AF1476" s="27" t="str">
        <f aca="false">IFERROR(INDEX(Lookup_Tables!$F$16:$F$45,MATCH(I1476,Lookup_Tables!$E$16:$E$45,0)),"N/A")</f>
        <v>EMP225</v>
      </c>
      <c r="AG1476" s="27" t="n">
        <f aca="false">_xlfn.IFS(R1476="Recovered",4,R1476="Referred",3,R1476="Admitted",2,R1476="Deceased",1,TRUE(),0)</f>
        <v>3</v>
      </c>
      <c r="AH1476" s="27" t="str">
        <f aca="false">IF(T1476&gt;=4,"Satisfied",IF(T1476&gt;=3,"Neutral","Needs Improvement"))</f>
        <v>Needs Improvement</v>
      </c>
    </row>
    <row r="1477" customFormat="false" ht="15" hidden="false" customHeight="false" outlineLevel="0" collapsed="false">
      <c r="A1477" s="30" t="s">
        <v>4553</v>
      </c>
      <c r="B1477" s="30" t="s">
        <v>4554</v>
      </c>
      <c r="C1477" s="30" t="n">
        <v>66</v>
      </c>
      <c r="D1477" s="30" t="s">
        <v>121</v>
      </c>
      <c r="E1477" s="31" t="n">
        <v>45299</v>
      </c>
      <c r="F1477" s="30" t="s">
        <v>981</v>
      </c>
      <c r="G1477" s="31" t="n">
        <v>45300</v>
      </c>
      <c r="H1477" s="30" t="s">
        <v>168</v>
      </c>
      <c r="I1477" s="30" t="s">
        <v>366</v>
      </c>
      <c r="J1477" s="30" t="s">
        <v>371</v>
      </c>
      <c r="K1477" s="30" t="s">
        <v>138</v>
      </c>
      <c r="L1477" s="30" t="n">
        <v>59</v>
      </c>
      <c r="M1477" s="30" t="n">
        <v>37</v>
      </c>
      <c r="N1477" s="30" t="s">
        <v>127</v>
      </c>
      <c r="O1477" s="30" t="s">
        <v>139</v>
      </c>
      <c r="P1477" s="30" t="s">
        <v>150</v>
      </c>
      <c r="Q1477" s="32" t="n">
        <v>1228.14</v>
      </c>
      <c r="R1477" s="30" t="s">
        <v>130</v>
      </c>
      <c r="S1477" s="30" t="s">
        <v>131</v>
      </c>
      <c r="T1477" s="30" t="n">
        <v>5</v>
      </c>
      <c r="U1477" s="30" t="n">
        <f aca="false">YEAR(E1477)</f>
        <v>2024</v>
      </c>
      <c r="V1477" s="30" t="str">
        <f aca="false">TEXT(E1477,"MMM-YYYY")</f>
        <v>Jan-2024</v>
      </c>
      <c r="W1477" s="30" t="n">
        <f aca="false">MONTH(E1477)</f>
        <v>1</v>
      </c>
      <c r="X1477" s="30" t="str">
        <f aca="false">TEXT(WEEKDAY(E1477,2),"0")&amp;" - "&amp;TEXT(E1477,"dddd")</f>
        <v>1 - Monday</v>
      </c>
      <c r="Y1477" s="30" t="str">
        <f aca="false">_xlfn.IFS(C1477&lt;18,"Child (0-17)",C1477&lt;40,"Young Adult (18-39)",C1477&lt;60,"Adult (40-59)",TRUE(),"Senior (60+)")</f>
        <v>Senior (60+)</v>
      </c>
      <c r="Z1477" s="30" t="n">
        <f aca="false">ROUND(G1477-E1477,0)</f>
        <v>1</v>
      </c>
      <c r="AA1477" s="30" t="n">
        <f aca="false">L1477+M1477</f>
        <v>96</v>
      </c>
      <c r="AB1477" s="30" t="n">
        <f aca="false">IFERROR(ROUND(Q1477/AA1477,2),0)</f>
        <v>12.79</v>
      </c>
      <c r="AC1477" s="30" t="str">
        <f aca="false">IF(AND(K1477="Critical",N1477="No"),"URGENT - No Bed","Normal")</f>
        <v>Normal</v>
      </c>
      <c r="AD1477" s="34" t="n">
        <f aca="false">INDEX(Lookup_Tables!$B$3:$B$12,MATCH(H1477,Lookup_Tables!$A$3:$A$12,0))</f>
        <v>4400000</v>
      </c>
      <c r="AE1477" s="30" t="str">
        <f aca="false">INDEX(Lookup_Tables!$C$3:$C$12,MATCH(H1477,Lookup_Tables!$A$3:$A$12,0))</f>
        <v>Dr. Neha Chopra</v>
      </c>
      <c r="AF1477" s="30" t="str">
        <f aca="false">IFERROR(INDEX(Lookup_Tables!$F$16:$F$45,MATCH(I1477,Lookup_Tables!$E$16:$E$45,0)),"N/A")</f>
        <v>EMP218</v>
      </c>
      <c r="AG1477" s="30" t="n">
        <f aca="false">_xlfn.IFS(R1477="Recovered",4,R1477="Referred",3,R1477="Admitted",2,R1477="Deceased",1,TRUE(),0)</f>
        <v>4</v>
      </c>
      <c r="AH1477" s="30" t="str">
        <f aca="false">IF(T1477&gt;=4,"Satisfied",IF(T1477&gt;=3,"Neutral","Needs Improvement"))</f>
        <v>Satisfied</v>
      </c>
    </row>
    <row r="1478" customFormat="false" ht="15" hidden="false" customHeight="false" outlineLevel="0" collapsed="false">
      <c r="A1478" s="27" t="s">
        <v>5735</v>
      </c>
      <c r="B1478" s="27" t="s">
        <v>2942</v>
      </c>
      <c r="C1478" s="27" t="n">
        <v>51</v>
      </c>
      <c r="D1478" s="27" t="s">
        <v>121</v>
      </c>
      <c r="E1478" s="28" t="n">
        <v>45582</v>
      </c>
      <c r="F1478" s="27" t="s">
        <v>356</v>
      </c>
      <c r="G1478" s="28" t="n">
        <v>45583</v>
      </c>
      <c r="H1478" s="27" t="s">
        <v>206</v>
      </c>
      <c r="I1478" s="27" t="s">
        <v>232</v>
      </c>
      <c r="J1478" s="27" t="s">
        <v>593</v>
      </c>
      <c r="K1478" s="27" t="s">
        <v>156</v>
      </c>
      <c r="L1478" s="27" t="n">
        <v>66</v>
      </c>
      <c r="M1478" s="27" t="n">
        <v>64</v>
      </c>
      <c r="N1478" s="27" t="s">
        <v>127</v>
      </c>
      <c r="O1478" s="27" t="s">
        <v>139</v>
      </c>
      <c r="P1478" s="27" t="s">
        <v>187</v>
      </c>
      <c r="Q1478" s="29" t="n">
        <v>3737.01</v>
      </c>
      <c r="R1478" s="27" t="s">
        <v>130</v>
      </c>
      <c r="S1478" s="27" t="s">
        <v>178</v>
      </c>
      <c r="T1478" s="27" t="n">
        <v>5</v>
      </c>
      <c r="U1478" s="27" t="n">
        <f aca="false">YEAR(E1478)</f>
        <v>2024</v>
      </c>
      <c r="V1478" s="27" t="str">
        <f aca="false">TEXT(E1478,"MMM-YYYY")</f>
        <v>Oct-2024</v>
      </c>
      <c r="W1478" s="27" t="n">
        <f aca="false">MONTH(E1478)</f>
        <v>10</v>
      </c>
      <c r="X1478" s="27" t="str">
        <f aca="false">TEXT(WEEKDAY(E1478,2),"0")&amp;" - "&amp;TEXT(E1478,"dddd")</f>
        <v>4 - Thursday</v>
      </c>
      <c r="Y1478" s="27" t="str">
        <f aca="false">_xlfn.IFS(C1478&lt;18,"Child (0-17)",C1478&lt;40,"Young Adult (18-39)",C1478&lt;60,"Adult (40-59)",TRUE(),"Senior (60+)")</f>
        <v>Adult (40-59)</v>
      </c>
      <c r="Z1478" s="27" t="n">
        <f aca="false">ROUND(G1478-E1478,0)</f>
        <v>1</v>
      </c>
      <c r="AA1478" s="27" t="n">
        <f aca="false">L1478+M1478</f>
        <v>130</v>
      </c>
      <c r="AB1478" s="27" t="n">
        <f aca="false">IFERROR(ROUND(Q1478/AA1478,2),0)</f>
        <v>28.75</v>
      </c>
      <c r="AC1478" s="27" t="str">
        <f aca="false">IF(AND(K1478="Critical",N1478="No"),"URGENT - No Bed","Normal")</f>
        <v>Normal</v>
      </c>
      <c r="AD1478" s="33" t="n">
        <f aca="false">INDEX(Lookup_Tables!$B$3:$B$12,MATCH(H1478,Lookup_Tables!$A$3:$A$12,0))</f>
        <v>2800000</v>
      </c>
      <c r="AE1478" s="27" t="str">
        <f aca="false">INDEX(Lookup_Tables!$C$3:$C$12,MATCH(H1478,Lookup_Tables!$A$3:$A$12,0))</f>
        <v>Dr. Suresh Nair</v>
      </c>
      <c r="AF1478" s="27" t="str">
        <f aca="false">IFERROR(INDEX(Lookup_Tables!$F$16:$F$45,MATCH(I1478,Lookup_Tables!$E$16:$E$45,0)),"N/A")</f>
        <v>EMP210</v>
      </c>
      <c r="AG1478" s="27" t="n">
        <f aca="false">_xlfn.IFS(R1478="Recovered",4,R1478="Referred",3,R1478="Admitted",2,R1478="Deceased",1,TRUE(),0)</f>
        <v>4</v>
      </c>
      <c r="AH1478" s="27" t="str">
        <f aca="false">IF(T1478&gt;=4,"Satisfied",IF(T1478&gt;=3,"Neutral","Needs Improvement"))</f>
        <v>Satisfied</v>
      </c>
    </row>
    <row r="1479" customFormat="false" ht="15" hidden="false" customHeight="false" outlineLevel="0" collapsed="false">
      <c r="A1479" s="30" t="s">
        <v>3866</v>
      </c>
      <c r="B1479" s="30" t="s">
        <v>2084</v>
      </c>
      <c r="C1479" s="30" t="n">
        <v>23</v>
      </c>
      <c r="D1479" s="30" t="s">
        <v>121</v>
      </c>
      <c r="E1479" s="31" t="n">
        <v>45482</v>
      </c>
      <c r="F1479" s="30" t="s">
        <v>1238</v>
      </c>
      <c r="G1479" s="31" t="n">
        <v>45483</v>
      </c>
      <c r="H1479" s="30" t="s">
        <v>236</v>
      </c>
      <c r="I1479" s="30" t="s">
        <v>323</v>
      </c>
      <c r="J1479" s="30" t="s">
        <v>287</v>
      </c>
      <c r="K1479" s="30" t="s">
        <v>156</v>
      </c>
      <c r="L1479" s="30" t="n">
        <v>20</v>
      </c>
      <c r="M1479" s="30" t="n">
        <v>89</v>
      </c>
      <c r="N1479" s="30" t="s">
        <v>186</v>
      </c>
      <c r="O1479" s="30" t="s">
        <v>171</v>
      </c>
      <c r="P1479" s="30" t="s">
        <v>187</v>
      </c>
      <c r="Q1479" s="32" t="n">
        <v>3932.68</v>
      </c>
      <c r="R1479" s="30" t="s">
        <v>172</v>
      </c>
      <c r="S1479" s="30" t="s">
        <v>131</v>
      </c>
      <c r="T1479" s="30" t="n">
        <v>5</v>
      </c>
      <c r="U1479" s="30" t="n">
        <f aca="false">YEAR(E1479)</f>
        <v>2024</v>
      </c>
      <c r="V1479" s="30" t="str">
        <f aca="false">TEXT(E1479,"MMM-YYYY")</f>
        <v>Jul-2024</v>
      </c>
      <c r="W1479" s="30" t="n">
        <f aca="false">MONTH(E1479)</f>
        <v>7</v>
      </c>
      <c r="X1479" s="30" t="str">
        <f aca="false">TEXT(WEEKDAY(E1479,2),"0")&amp;" - "&amp;TEXT(E1479,"dddd")</f>
        <v>2 - Tuesday</v>
      </c>
      <c r="Y1479" s="30" t="str">
        <f aca="false">_xlfn.IFS(C1479&lt;18,"Child (0-17)",C1479&lt;40,"Young Adult (18-39)",C1479&lt;60,"Adult (40-59)",TRUE(),"Senior (60+)")</f>
        <v>Young Adult (18-39)</v>
      </c>
      <c r="Z1479" s="30" t="n">
        <f aca="false">ROUND(G1479-E1479,0)</f>
        <v>1</v>
      </c>
      <c r="AA1479" s="30" t="n">
        <f aca="false">L1479+M1479</f>
        <v>109</v>
      </c>
      <c r="AB1479" s="30" t="n">
        <f aca="false">IFERROR(ROUND(Q1479/AA1479,2),0)</f>
        <v>36.08</v>
      </c>
      <c r="AC1479" s="30" t="str">
        <f aca="false">IF(AND(K1479="Critical",N1479="No"),"URGENT - No Bed","Normal")</f>
        <v>Normal</v>
      </c>
      <c r="AD1479" s="34" t="n">
        <f aca="false">INDEX(Lookup_Tables!$B$3:$B$12,MATCH(H1479,Lookup_Tables!$A$3:$A$12,0))</f>
        <v>3900000</v>
      </c>
      <c r="AE1479" s="30" t="str">
        <f aca="false">INDEX(Lookup_Tables!$C$3:$C$12,MATCH(H1479,Lookup_Tables!$A$3:$A$12,0))</f>
        <v>Dr. Rina Mehta</v>
      </c>
      <c r="AF1479" s="30" t="str">
        <f aca="false">IFERROR(INDEX(Lookup_Tables!$F$16:$F$45,MATCH(I1479,Lookup_Tables!$E$16:$E$45,0)),"N/A")</f>
        <v>EMP216</v>
      </c>
      <c r="AG1479" s="30" t="n">
        <f aca="false">_xlfn.IFS(R1479="Recovered",4,R1479="Referred",3,R1479="Admitted",2,R1479="Deceased",1,TRUE(),0)</f>
        <v>2</v>
      </c>
      <c r="AH1479" s="30" t="str">
        <f aca="false">IF(T1479&gt;=4,"Satisfied",IF(T1479&gt;=3,"Neutral","Needs Improvement"))</f>
        <v>Satisfied</v>
      </c>
    </row>
    <row r="1480" customFormat="false" ht="15" hidden="false" customHeight="false" outlineLevel="0" collapsed="false">
      <c r="A1480" s="27" t="s">
        <v>1794</v>
      </c>
      <c r="B1480" s="27" t="s">
        <v>1795</v>
      </c>
      <c r="C1480" s="27" t="n">
        <v>60</v>
      </c>
      <c r="D1480" s="27" t="s">
        <v>181</v>
      </c>
      <c r="E1480" s="28" t="n">
        <v>45302</v>
      </c>
      <c r="F1480" s="27" t="s">
        <v>374</v>
      </c>
      <c r="G1480" s="28" t="n">
        <v>45305</v>
      </c>
      <c r="H1480" s="27" t="s">
        <v>183</v>
      </c>
      <c r="I1480" s="27" t="s">
        <v>212</v>
      </c>
      <c r="J1480" s="27" t="s">
        <v>431</v>
      </c>
      <c r="K1480" s="27" t="s">
        <v>156</v>
      </c>
      <c r="L1480" s="27" t="n">
        <v>25</v>
      </c>
      <c r="M1480" s="27" t="n">
        <v>70</v>
      </c>
      <c r="N1480" s="27" t="s">
        <v>127</v>
      </c>
      <c r="O1480" s="27" t="s">
        <v>139</v>
      </c>
      <c r="P1480" s="27" t="s">
        <v>150</v>
      </c>
      <c r="Q1480" s="29" t="n">
        <v>3652.59</v>
      </c>
      <c r="R1480" s="27" t="s">
        <v>172</v>
      </c>
      <c r="S1480" s="27" t="s">
        <v>335</v>
      </c>
      <c r="T1480" s="27" t="n">
        <v>3</v>
      </c>
      <c r="U1480" s="27" t="n">
        <f aca="false">YEAR(E1480)</f>
        <v>2024</v>
      </c>
      <c r="V1480" s="27" t="str">
        <f aca="false">TEXT(E1480,"MMM-YYYY")</f>
        <v>Jan-2024</v>
      </c>
      <c r="W1480" s="27" t="n">
        <f aca="false">MONTH(E1480)</f>
        <v>1</v>
      </c>
      <c r="X1480" s="27" t="str">
        <f aca="false">TEXT(WEEKDAY(E1480,2),"0")&amp;" - "&amp;TEXT(E1480,"dddd")</f>
        <v>4 - Thursday</v>
      </c>
      <c r="Y1480" s="27" t="str">
        <f aca="false">_xlfn.IFS(C1480&lt;18,"Child (0-17)",C1480&lt;40,"Young Adult (18-39)",C1480&lt;60,"Adult (40-59)",TRUE(),"Senior (60+)")</f>
        <v>Senior (60+)</v>
      </c>
      <c r="Z1480" s="27" t="n">
        <f aca="false">ROUND(G1480-E1480,0)</f>
        <v>3</v>
      </c>
      <c r="AA1480" s="27" t="n">
        <f aca="false">L1480+M1480</f>
        <v>95</v>
      </c>
      <c r="AB1480" s="27" t="n">
        <f aca="false">IFERROR(ROUND(Q1480/AA1480,2),0)</f>
        <v>38.45</v>
      </c>
      <c r="AC1480" s="27" t="str">
        <f aca="false">IF(AND(K1480="Critical",N1480="No"),"URGENT - No Bed","Normal")</f>
        <v>Normal</v>
      </c>
      <c r="AD1480" s="33" t="n">
        <f aca="false">INDEX(Lookup_Tables!$B$3:$B$12,MATCH(H1480,Lookup_Tables!$A$3:$A$12,0))</f>
        <v>3100000</v>
      </c>
      <c r="AE1480" s="27" t="str">
        <f aca="false">INDEX(Lookup_Tables!$C$3:$C$12,MATCH(H1480,Lookup_Tables!$A$3:$A$12,0))</f>
        <v>Dr. Kavita Rao</v>
      </c>
      <c r="AF1480" s="27" t="str">
        <f aca="false">IFERROR(INDEX(Lookup_Tables!$F$16:$F$45,MATCH(I1480,Lookup_Tables!$E$16:$E$45,0)),"N/A")</f>
        <v>EMP225</v>
      </c>
      <c r="AG1480" s="27" t="n">
        <f aca="false">_xlfn.IFS(R1480="Recovered",4,R1480="Referred",3,R1480="Admitted",2,R1480="Deceased",1,TRUE(),0)</f>
        <v>2</v>
      </c>
      <c r="AH1480" s="27" t="str">
        <f aca="false">IF(T1480&gt;=4,"Satisfied",IF(T1480&gt;=3,"Neutral","Needs Improvement"))</f>
        <v>Neutral</v>
      </c>
    </row>
    <row r="1481" customFormat="false" ht="15" hidden="false" customHeight="false" outlineLevel="0" collapsed="false">
      <c r="A1481" s="30" t="s">
        <v>1089</v>
      </c>
      <c r="B1481" s="30" t="s">
        <v>1090</v>
      </c>
      <c r="C1481" s="30" t="n">
        <v>64</v>
      </c>
      <c r="D1481" s="30" t="s">
        <v>121</v>
      </c>
      <c r="E1481" s="31" t="n">
        <v>45296</v>
      </c>
      <c r="F1481" s="30" t="s">
        <v>698</v>
      </c>
      <c r="G1481" s="31" t="n">
        <v>45296</v>
      </c>
      <c r="H1481" s="30" t="s">
        <v>161</v>
      </c>
      <c r="I1481" s="30" t="s">
        <v>320</v>
      </c>
      <c r="J1481" s="30" t="s">
        <v>648</v>
      </c>
      <c r="K1481" s="30" t="s">
        <v>138</v>
      </c>
      <c r="L1481" s="30" t="n">
        <v>47</v>
      </c>
      <c r="M1481" s="30" t="n">
        <v>24</v>
      </c>
      <c r="N1481" s="30" t="s">
        <v>127</v>
      </c>
      <c r="O1481" s="30" t="s">
        <v>171</v>
      </c>
      <c r="P1481" s="30" t="s">
        <v>150</v>
      </c>
      <c r="Q1481" s="32" t="n">
        <v>820.03</v>
      </c>
      <c r="R1481" s="30" t="s">
        <v>130</v>
      </c>
      <c r="S1481" s="30" t="s">
        <v>223</v>
      </c>
      <c r="T1481" s="30" t="n">
        <v>3</v>
      </c>
      <c r="U1481" s="30" t="n">
        <f aca="false">YEAR(E1481)</f>
        <v>2024</v>
      </c>
      <c r="V1481" s="30" t="str">
        <f aca="false">TEXT(E1481,"MMM-YYYY")</f>
        <v>Jan-2024</v>
      </c>
      <c r="W1481" s="30" t="n">
        <f aca="false">MONTH(E1481)</f>
        <v>1</v>
      </c>
      <c r="X1481" s="30" t="str">
        <f aca="false">TEXT(WEEKDAY(E1481,2),"0")&amp;" - "&amp;TEXT(E1481,"dddd")</f>
        <v>5 - Friday</v>
      </c>
      <c r="Y1481" s="30" t="str">
        <f aca="false">_xlfn.IFS(C1481&lt;18,"Child (0-17)",C1481&lt;40,"Young Adult (18-39)",C1481&lt;60,"Adult (40-59)",TRUE(),"Senior (60+)")</f>
        <v>Senior (60+)</v>
      </c>
      <c r="Z1481" s="30" t="n">
        <f aca="false">ROUND(G1481-E1481,0)</f>
        <v>0</v>
      </c>
      <c r="AA1481" s="30" t="n">
        <f aca="false">L1481+M1481</f>
        <v>71</v>
      </c>
      <c r="AB1481" s="30" t="n">
        <f aca="false">IFERROR(ROUND(Q1481/AA1481,2),0)</f>
        <v>11.55</v>
      </c>
      <c r="AC1481" s="30" t="str">
        <f aca="false">IF(AND(K1481="Critical",N1481="No"),"URGENT - No Bed","Normal")</f>
        <v>Normal</v>
      </c>
      <c r="AD1481" s="34" t="n">
        <f aca="false">INDEX(Lookup_Tables!$B$3:$B$12,MATCH(H1481,Lookup_Tables!$A$3:$A$12,0))</f>
        <v>3600000</v>
      </c>
      <c r="AE1481" s="30" t="str">
        <f aca="false">INDEX(Lookup_Tables!$C$3:$C$12,MATCH(H1481,Lookup_Tables!$A$3:$A$12,0))</f>
        <v>Dr. Sameer Joshi</v>
      </c>
      <c r="AF1481" s="30" t="str">
        <f aca="false">IFERROR(INDEX(Lookup_Tables!$F$16:$F$45,MATCH(I1481,Lookup_Tables!$E$16:$E$45,0)),"N/A")</f>
        <v>EMP223</v>
      </c>
      <c r="AG1481" s="30" t="n">
        <f aca="false">_xlfn.IFS(R1481="Recovered",4,R1481="Referred",3,R1481="Admitted",2,R1481="Deceased",1,TRUE(),0)</f>
        <v>4</v>
      </c>
      <c r="AH1481" s="30" t="str">
        <f aca="false">IF(T1481&gt;=4,"Satisfied",IF(T1481&gt;=3,"Neutral","Needs Improvement"))</f>
        <v>Neutral</v>
      </c>
    </row>
    <row r="1482" customFormat="false" ht="15" hidden="false" customHeight="false" outlineLevel="0" collapsed="false">
      <c r="A1482" s="27" t="s">
        <v>2997</v>
      </c>
      <c r="B1482" s="27" t="s">
        <v>2180</v>
      </c>
      <c r="C1482" s="27" t="n">
        <v>25</v>
      </c>
      <c r="D1482" s="27" t="s">
        <v>181</v>
      </c>
      <c r="E1482" s="28" t="n">
        <v>45418</v>
      </c>
      <c r="F1482" s="27" t="s">
        <v>1155</v>
      </c>
      <c r="G1482" s="28" t="n">
        <v>45419</v>
      </c>
      <c r="H1482" s="27" t="s">
        <v>236</v>
      </c>
      <c r="I1482" s="27" t="s">
        <v>323</v>
      </c>
      <c r="J1482" s="27" t="s">
        <v>287</v>
      </c>
      <c r="K1482" s="27" t="s">
        <v>138</v>
      </c>
      <c r="L1482" s="27" t="n">
        <v>56</v>
      </c>
      <c r="M1482" s="27" t="n">
        <v>42</v>
      </c>
      <c r="N1482" s="27" t="s">
        <v>127</v>
      </c>
      <c r="O1482" s="27" t="s">
        <v>149</v>
      </c>
      <c r="P1482" s="27" t="s">
        <v>129</v>
      </c>
      <c r="Q1482" s="29" t="n">
        <v>1278.23</v>
      </c>
      <c r="R1482" s="27" t="s">
        <v>130</v>
      </c>
      <c r="S1482" s="27" t="s">
        <v>141</v>
      </c>
      <c r="T1482" s="27" t="n">
        <v>3</v>
      </c>
      <c r="U1482" s="27" t="n">
        <f aca="false">YEAR(E1482)</f>
        <v>2024</v>
      </c>
      <c r="V1482" s="27" t="str">
        <f aca="false">TEXT(E1482,"MMM-YYYY")</f>
        <v>May-2024</v>
      </c>
      <c r="W1482" s="27" t="n">
        <f aca="false">MONTH(E1482)</f>
        <v>5</v>
      </c>
      <c r="X1482" s="27" t="str">
        <f aca="false">TEXT(WEEKDAY(E1482,2),"0")&amp;" - "&amp;TEXT(E1482,"dddd")</f>
        <v>1 - Monday</v>
      </c>
      <c r="Y1482" s="27" t="str">
        <f aca="false">_xlfn.IFS(C1482&lt;18,"Child (0-17)",C1482&lt;40,"Young Adult (18-39)",C1482&lt;60,"Adult (40-59)",TRUE(),"Senior (60+)")</f>
        <v>Young Adult (18-39)</v>
      </c>
      <c r="Z1482" s="27" t="n">
        <f aca="false">ROUND(G1482-E1482,0)</f>
        <v>1</v>
      </c>
      <c r="AA1482" s="27" t="n">
        <f aca="false">L1482+M1482</f>
        <v>98</v>
      </c>
      <c r="AB1482" s="27" t="n">
        <f aca="false">IFERROR(ROUND(Q1482/AA1482,2),0)</f>
        <v>13.04</v>
      </c>
      <c r="AC1482" s="27" t="str">
        <f aca="false">IF(AND(K1482="Critical",N1482="No"),"URGENT - No Bed","Normal")</f>
        <v>Normal</v>
      </c>
      <c r="AD1482" s="33" t="n">
        <f aca="false">INDEX(Lookup_Tables!$B$3:$B$12,MATCH(H1482,Lookup_Tables!$A$3:$A$12,0))</f>
        <v>3900000</v>
      </c>
      <c r="AE1482" s="27" t="str">
        <f aca="false">INDEX(Lookup_Tables!$C$3:$C$12,MATCH(H1482,Lookup_Tables!$A$3:$A$12,0))</f>
        <v>Dr. Rina Mehta</v>
      </c>
      <c r="AF1482" s="27" t="str">
        <f aca="false">IFERROR(INDEX(Lookup_Tables!$F$16:$F$45,MATCH(I1482,Lookup_Tables!$E$16:$E$45,0)),"N/A")</f>
        <v>EMP216</v>
      </c>
      <c r="AG1482" s="27" t="n">
        <f aca="false">_xlfn.IFS(R1482="Recovered",4,R1482="Referred",3,R1482="Admitted",2,R1482="Deceased",1,TRUE(),0)</f>
        <v>4</v>
      </c>
      <c r="AH1482" s="27" t="str">
        <f aca="false">IF(T1482&gt;=4,"Satisfied",IF(T1482&gt;=3,"Neutral","Needs Improvement"))</f>
        <v>Neutral</v>
      </c>
    </row>
    <row r="1483" customFormat="false" ht="15" hidden="false" customHeight="false" outlineLevel="0" collapsed="false">
      <c r="A1483" s="30" t="s">
        <v>3656</v>
      </c>
      <c r="B1483" s="30" t="s">
        <v>1006</v>
      </c>
      <c r="C1483" s="30" t="n">
        <v>31</v>
      </c>
      <c r="D1483" s="30" t="s">
        <v>181</v>
      </c>
      <c r="E1483" s="31" t="n">
        <v>45480</v>
      </c>
      <c r="F1483" s="30" t="s">
        <v>1238</v>
      </c>
      <c r="G1483" s="31" t="n">
        <v>45485</v>
      </c>
      <c r="H1483" s="30" t="s">
        <v>183</v>
      </c>
      <c r="I1483" s="30" t="s">
        <v>184</v>
      </c>
      <c r="J1483" s="30" t="s">
        <v>411</v>
      </c>
      <c r="K1483" s="30" t="s">
        <v>202</v>
      </c>
      <c r="L1483" s="30" t="n">
        <v>19</v>
      </c>
      <c r="M1483" s="30" t="n">
        <v>146</v>
      </c>
      <c r="N1483" s="30" t="s">
        <v>186</v>
      </c>
      <c r="O1483" s="30" t="s">
        <v>128</v>
      </c>
      <c r="P1483" s="30" t="s">
        <v>140</v>
      </c>
      <c r="Q1483" s="32" t="n">
        <v>18551.83</v>
      </c>
      <c r="R1483" s="30" t="s">
        <v>268</v>
      </c>
      <c r="S1483" s="30" t="s">
        <v>151</v>
      </c>
      <c r="T1483" s="30" t="n">
        <v>2</v>
      </c>
      <c r="U1483" s="30" t="n">
        <f aca="false">YEAR(E1483)</f>
        <v>2024</v>
      </c>
      <c r="V1483" s="30" t="str">
        <f aca="false">TEXT(E1483,"MMM-YYYY")</f>
        <v>Jul-2024</v>
      </c>
      <c r="W1483" s="30" t="n">
        <f aca="false">MONTH(E1483)</f>
        <v>7</v>
      </c>
      <c r="X1483" s="30" t="str">
        <f aca="false">TEXT(WEEKDAY(E1483,2),"0")&amp;" - "&amp;TEXT(E1483,"dddd")</f>
        <v>7 - Sunday</v>
      </c>
      <c r="Y1483" s="30" t="str">
        <f aca="false">_xlfn.IFS(C1483&lt;18,"Child (0-17)",C1483&lt;40,"Young Adult (18-39)",C1483&lt;60,"Adult (40-59)",TRUE(),"Senior (60+)")</f>
        <v>Young Adult (18-39)</v>
      </c>
      <c r="Z1483" s="30" t="n">
        <f aca="false">ROUND(G1483-E1483,0)</f>
        <v>5</v>
      </c>
      <c r="AA1483" s="30" t="n">
        <f aca="false">L1483+M1483</f>
        <v>165</v>
      </c>
      <c r="AB1483" s="30" t="n">
        <f aca="false">IFERROR(ROUND(Q1483/AA1483,2),0)</f>
        <v>112.44</v>
      </c>
      <c r="AC1483" s="30" t="str">
        <f aca="false">IF(AND(K1483="Critical",N1483="No"),"URGENT - No Bed","Normal")</f>
        <v>Normal</v>
      </c>
      <c r="AD1483" s="34" t="n">
        <f aca="false">INDEX(Lookup_Tables!$B$3:$B$12,MATCH(H1483,Lookup_Tables!$A$3:$A$12,0))</f>
        <v>3100000</v>
      </c>
      <c r="AE1483" s="30" t="str">
        <f aca="false">INDEX(Lookup_Tables!$C$3:$C$12,MATCH(H1483,Lookup_Tables!$A$3:$A$12,0))</f>
        <v>Dr. Kavita Rao</v>
      </c>
      <c r="AF1483" s="30" t="str">
        <f aca="false">IFERROR(INDEX(Lookup_Tables!$F$16:$F$45,MATCH(I1483,Lookup_Tables!$E$16:$E$45,0)),"N/A")</f>
        <v>EMP226</v>
      </c>
      <c r="AG1483" s="30" t="n">
        <f aca="false">_xlfn.IFS(R1483="Recovered",4,R1483="Referred",3,R1483="Admitted",2,R1483="Deceased",1,TRUE(),0)</f>
        <v>3</v>
      </c>
      <c r="AH1483" s="30" t="str">
        <f aca="false">IF(T1483&gt;=4,"Satisfied",IF(T1483&gt;=3,"Neutral","Needs Improvement"))</f>
        <v>Needs Improvement</v>
      </c>
    </row>
    <row r="1484" customFormat="false" ht="15" hidden="false" customHeight="false" outlineLevel="0" collapsed="false">
      <c r="A1484" s="27" t="s">
        <v>2433</v>
      </c>
      <c r="B1484" s="27" t="s">
        <v>1319</v>
      </c>
      <c r="C1484" s="27" t="n">
        <v>66</v>
      </c>
      <c r="D1484" s="27" t="s">
        <v>121</v>
      </c>
      <c r="E1484" s="28" t="n">
        <v>45363</v>
      </c>
      <c r="F1484" s="27" t="s">
        <v>378</v>
      </c>
      <c r="G1484" s="28" t="n">
        <v>45363</v>
      </c>
      <c r="H1484" s="27" t="s">
        <v>183</v>
      </c>
      <c r="I1484" s="27" t="s">
        <v>184</v>
      </c>
      <c r="J1484" s="27" t="s">
        <v>431</v>
      </c>
      <c r="K1484" s="27" t="s">
        <v>138</v>
      </c>
      <c r="L1484" s="27" t="n">
        <v>75</v>
      </c>
      <c r="M1484" s="27" t="n">
        <v>27</v>
      </c>
      <c r="N1484" s="27" t="s">
        <v>127</v>
      </c>
      <c r="O1484" s="27" t="s">
        <v>149</v>
      </c>
      <c r="P1484" s="27" t="s">
        <v>187</v>
      </c>
      <c r="Q1484" s="29" t="n">
        <v>1590.24</v>
      </c>
      <c r="R1484" s="27" t="s">
        <v>130</v>
      </c>
      <c r="S1484" s="27" t="s">
        <v>223</v>
      </c>
      <c r="T1484" s="27" t="n">
        <v>4</v>
      </c>
      <c r="U1484" s="27" t="n">
        <f aca="false">YEAR(E1484)</f>
        <v>2024</v>
      </c>
      <c r="V1484" s="27" t="str">
        <f aca="false">TEXT(E1484,"MMM-YYYY")</f>
        <v>Mar-2024</v>
      </c>
      <c r="W1484" s="27" t="n">
        <f aca="false">MONTH(E1484)</f>
        <v>3</v>
      </c>
      <c r="X1484" s="27" t="str">
        <f aca="false">TEXT(WEEKDAY(E1484,2),"0")&amp;" - "&amp;TEXT(E1484,"dddd")</f>
        <v>2 - Tuesday</v>
      </c>
      <c r="Y1484" s="27" t="str">
        <f aca="false">_xlfn.IFS(C1484&lt;18,"Child (0-17)",C1484&lt;40,"Young Adult (18-39)",C1484&lt;60,"Adult (40-59)",TRUE(),"Senior (60+)")</f>
        <v>Senior (60+)</v>
      </c>
      <c r="Z1484" s="27" t="n">
        <f aca="false">ROUND(G1484-E1484,0)</f>
        <v>0</v>
      </c>
      <c r="AA1484" s="27" t="n">
        <f aca="false">L1484+M1484</f>
        <v>102</v>
      </c>
      <c r="AB1484" s="27" t="n">
        <f aca="false">IFERROR(ROUND(Q1484/AA1484,2),0)</f>
        <v>15.59</v>
      </c>
      <c r="AC1484" s="27" t="str">
        <f aca="false">IF(AND(K1484="Critical",N1484="No"),"URGENT - No Bed","Normal")</f>
        <v>Normal</v>
      </c>
      <c r="AD1484" s="33" t="n">
        <f aca="false">INDEX(Lookup_Tables!$B$3:$B$12,MATCH(H1484,Lookup_Tables!$A$3:$A$12,0))</f>
        <v>3100000</v>
      </c>
      <c r="AE1484" s="27" t="str">
        <f aca="false">INDEX(Lookup_Tables!$C$3:$C$12,MATCH(H1484,Lookup_Tables!$A$3:$A$12,0))</f>
        <v>Dr. Kavita Rao</v>
      </c>
      <c r="AF1484" s="27" t="str">
        <f aca="false">IFERROR(INDEX(Lookup_Tables!$F$16:$F$45,MATCH(I1484,Lookup_Tables!$E$16:$E$45,0)),"N/A")</f>
        <v>EMP226</v>
      </c>
      <c r="AG1484" s="27" t="n">
        <f aca="false">_xlfn.IFS(R1484="Recovered",4,R1484="Referred",3,R1484="Admitted",2,R1484="Deceased",1,TRUE(),0)</f>
        <v>4</v>
      </c>
      <c r="AH1484" s="27" t="str">
        <f aca="false">IF(T1484&gt;=4,"Satisfied",IF(T1484&gt;=3,"Neutral","Needs Improvement"))</f>
        <v>Satisfied</v>
      </c>
    </row>
    <row r="1485" customFormat="false" ht="15" hidden="false" customHeight="false" outlineLevel="0" collapsed="false">
      <c r="A1485" s="30" t="s">
        <v>6773</v>
      </c>
      <c r="B1485" s="30" t="s">
        <v>380</v>
      </c>
      <c r="C1485" s="30" t="n">
        <v>49</v>
      </c>
      <c r="D1485" s="30" t="s">
        <v>181</v>
      </c>
      <c r="E1485" s="31" t="n">
        <v>45359</v>
      </c>
      <c r="F1485" s="30" t="s">
        <v>1257</v>
      </c>
      <c r="G1485" s="31" t="n">
        <v>45360</v>
      </c>
      <c r="H1485" s="30" t="s">
        <v>236</v>
      </c>
      <c r="I1485" s="30" t="s">
        <v>237</v>
      </c>
      <c r="J1485" s="30" t="s">
        <v>375</v>
      </c>
      <c r="K1485" s="30" t="s">
        <v>156</v>
      </c>
      <c r="L1485" s="30" t="n">
        <v>58</v>
      </c>
      <c r="M1485" s="30" t="n">
        <v>45</v>
      </c>
      <c r="N1485" s="30" t="s">
        <v>127</v>
      </c>
      <c r="O1485" s="30" t="s">
        <v>149</v>
      </c>
      <c r="P1485" s="30" t="s">
        <v>129</v>
      </c>
      <c r="Q1485" s="32" t="n">
        <v>3883.25</v>
      </c>
      <c r="R1485" s="30" t="s">
        <v>130</v>
      </c>
      <c r="S1485" s="30" t="s">
        <v>131</v>
      </c>
      <c r="T1485" s="30" t="n">
        <v>3</v>
      </c>
      <c r="U1485" s="30" t="n">
        <f aca="false">YEAR(E1485)</f>
        <v>2024</v>
      </c>
      <c r="V1485" s="30" t="str">
        <f aca="false">TEXT(E1485,"MMM-YYYY")</f>
        <v>Mar-2024</v>
      </c>
      <c r="W1485" s="30" t="n">
        <f aca="false">MONTH(E1485)</f>
        <v>3</v>
      </c>
      <c r="X1485" s="30" t="str">
        <f aca="false">TEXT(WEEKDAY(E1485,2),"0")&amp;" - "&amp;TEXT(E1485,"dddd")</f>
        <v>5 - Friday</v>
      </c>
      <c r="Y1485" s="30" t="str">
        <f aca="false">_xlfn.IFS(C1485&lt;18,"Child (0-17)",C1485&lt;40,"Young Adult (18-39)",C1485&lt;60,"Adult (40-59)",TRUE(),"Senior (60+)")</f>
        <v>Adult (40-59)</v>
      </c>
      <c r="Z1485" s="30" t="n">
        <f aca="false">ROUND(G1485-E1485,0)</f>
        <v>1</v>
      </c>
      <c r="AA1485" s="30" t="n">
        <f aca="false">L1485+M1485</f>
        <v>103</v>
      </c>
      <c r="AB1485" s="30" t="n">
        <f aca="false">IFERROR(ROUND(Q1485/AA1485,2),0)</f>
        <v>37.7</v>
      </c>
      <c r="AC1485" s="30" t="str">
        <f aca="false">IF(AND(K1485="Critical",N1485="No"),"URGENT - No Bed","Normal")</f>
        <v>Normal</v>
      </c>
      <c r="AD1485" s="34" t="n">
        <f aca="false">INDEX(Lookup_Tables!$B$3:$B$12,MATCH(H1485,Lookup_Tables!$A$3:$A$12,0))</f>
        <v>3900000</v>
      </c>
      <c r="AE1485" s="30" t="str">
        <f aca="false">INDEX(Lookup_Tables!$C$3:$C$12,MATCH(H1485,Lookup_Tables!$A$3:$A$12,0))</f>
        <v>Dr. Rina Mehta</v>
      </c>
      <c r="AF1485" s="30" t="str">
        <f aca="false">IFERROR(INDEX(Lookup_Tables!$F$16:$F$45,MATCH(I1485,Lookup_Tables!$E$16:$E$45,0)),"N/A")</f>
        <v>EMP215</v>
      </c>
      <c r="AG1485" s="30" t="n">
        <f aca="false">_xlfn.IFS(R1485="Recovered",4,R1485="Referred",3,R1485="Admitted",2,R1485="Deceased",1,TRUE(),0)</f>
        <v>4</v>
      </c>
      <c r="AH1485" s="30" t="str">
        <f aca="false">IF(T1485&gt;=4,"Satisfied",IF(T1485&gt;=3,"Neutral","Needs Improvement"))</f>
        <v>Neutral</v>
      </c>
    </row>
    <row r="1486" customFormat="false" ht="15" hidden="false" customHeight="false" outlineLevel="0" collapsed="false">
      <c r="A1486" s="27" t="s">
        <v>5422</v>
      </c>
      <c r="B1486" s="27" t="s">
        <v>5423</v>
      </c>
      <c r="C1486" s="27" t="n">
        <v>5</v>
      </c>
      <c r="D1486" s="27" t="s">
        <v>144</v>
      </c>
      <c r="E1486" s="28" t="n">
        <v>45473</v>
      </c>
      <c r="F1486" s="27" t="s">
        <v>160</v>
      </c>
      <c r="G1486" s="28" t="n">
        <v>45478</v>
      </c>
      <c r="H1486" s="27" t="s">
        <v>236</v>
      </c>
      <c r="I1486" s="27" t="s">
        <v>237</v>
      </c>
      <c r="J1486" s="27" t="s">
        <v>455</v>
      </c>
      <c r="K1486" s="27" t="s">
        <v>126</v>
      </c>
      <c r="L1486" s="27" t="n">
        <v>7</v>
      </c>
      <c r="M1486" s="27" t="n">
        <v>83</v>
      </c>
      <c r="N1486" s="27" t="s">
        <v>186</v>
      </c>
      <c r="O1486" s="27" t="s">
        <v>149</v>
      </c>
      <c r="P1486" s="27" t="s">
        <v>150</v>
      </c>
      <c r="Q1486" s="29" t="n">
        <v>6760.18</v>
      </c>
      <c r="R1486" s="27" t="s">
        <v>130</v>
      </c>
      <c r="S1486" s="27" t="s">
        <v>141</v>
      </c>
      <c r="T1486" s="27" t="n">
        <v>4</v>
      </c>
      <c r="U1486" s="27" t="n">
        <f aca="false">YEAR(E1486)</f>
        <v>2024</v>
      </c>
      <c r="V1486" s="27" t="str">
        <f aca="false">TEXT(E1486,"MMM-YYYY")</f>
        <v>Jun-2024</v>
      </c>
      <c r="W1486" s="27" t="n">
        <f aca="false">MONTH(E1486)</f>
        <v>6</v>
      </c>
      <c r="X1486" s="27" t="str">
        <f aca="false">TEXT(WEEKDAY(E1486,2),"0")&amp;" - "&amp;TEXT(E1486,"dddd")</f>
        <v>7 - Sunday</v>
      </c>
      <c r="Y1486" s="27" t="str">
        <f aca="false">_xlfn.IFS(C1486&lt;18,"Child (0-17)",C1486&lt;40,"Young Adult (18-39)",C1486&lt;60,"Adult (40-59)",TRUE(),"Senior (60+)")</f>
        <v>Child (0-17)</v>
      </c>
      <c r="Z1486" s="27" t="n">
        <f aca="false">ROUND(G1486-E1486,0)</f>
        <v>5</v>
      </c>
      <c r="AA1486" s="27" t="n">
        <f aca="false">L1486+M1486</f>
        <v>90</v>
      </c>
      <c r="AB1486" s="27" t="n">
        <f aca="false">IFERROR(ROUND(Q1486/AA1486,2),0)</f>
        <v>75.11</v>
      </c>
      <c r="AC1486" s="27" t="str">
        <f aca="false">IF(AND(K1486="Critical",N1486="No"),"URGENT - No Bed","Normal")</f>
        <v>Normal</v>
      </c>
      <c r="AD1486" s="33" t="n">
        <f aca="false">INDEX(Lookup_Tables!$B$3:$B$12,MATCH(H1486,Lookup_Tables!$A$3:$A$12,0))</f>
        <v>3900000</v>
      </c>
      <c r="AE1486" s="27" t="str">
        <f aca="false">INDEX(Lookup_Tables!$C$3:$C$12,MATCH(H1486,Lookup_Tables!$A$3:$A$12,0))</f>
        <v>Dr. Rina Mehta</v>
      </c>
      <c r="AF1486" s="27" t="str">
        <f aca="false">IFERROR(INDEX(Lookup_Tables!$F$16:$F$45,MATCH(I1486,Lookup_Tables!$E$16:$E$45,0)),"N/A")</f>
        <v>EMP215</v>
      </c>
      <c r="AG1486" s="27" t="n">
        <f aca="false">_xlfn.IFS(R1486="Recovered",4,R1486="Referred",3,R1486="Admitted",2,R1486="Deceased",1,TRUE(),0)</f>
        <v>4</v>
      </c>
      <c r="AH1486" s="27" t="str">
        <f aca="false">IF(T1486&gt;=4,"Satisfied",IF(T1486&gt;=3,"Neutral","Needs Improvement"))</f>
        <v>Satisfied</v>
      </c>
    </row>
    <row r="1487" customFormat="false" ht="15" hidden="false" customHeight="false" outlineLevel="0" collapsed="false">
      <c r="A1487" s="30" t="s">
        <v>4408</v>
      </c>
      <c r="B1487" s="30" t="s">
        <v>2978</v>
      </c>
      <c r="C1487" s="30" t="n">
        <v>3</v>
      </c>
      <c r="D1487" s="30" t="s">
        <v>121</v>
      </c>
      <c r="E1487" s="31" t="n">
        <v>45346</v>
      </c>
      <c r="F1487" s="30" t="s">
        <v>1016</v>
      </c>
      <c r="G1487" s="31" t="n">
        <v>45346</v>
      </c>
      <c r="H1487" s="30" t="s">
        <v>183</v>
      </c>
      <c r="I1487" s="30" t="s">
        <v>430</v>
      </c>
      <c r="J1487" s="30" t="s">
        <v>431</v>
      </c>
      <c r="K1487" s="30" t="s">
        <v>138</v>
      </c>
      <c r="L1487" s="30" t="n">
        <v>82</v>
      </c>
      <c r="M1487" s="30" t="n">
        <v>17</v>
      </c>
      <c r="N1487" s="30" t="s">
        <v>127</v>
      </c>
      <c r="O1487" s="30" t="s">
        <v>128</v>
      </c>
      <c r="P1487" s="30" t="s">
        <v>187</v>
      </c>
      <c r="Q1487" s="32" t="n">
        <v>922.61</v>
      </c>
      <c r="R1487" s="30" t="s">
        <v>130</v>
      </c>
      <c r="S1487" s="30" t="s">
        <v>151</v>
      </c>
      <c r="T1487" s="30" t="n">
        <v>4</v>
      </c>
      <c r="U1487" s="30" t="n">
        <f aca="false">YEAR(E1487)</f>
        <v>2024</v>
      </c>
      <c r="V1487" s="30" t="str">
        <f aca="false">TEXT(E1487,"MMM-YYYY")</f>
        <v>Feb-2024</v>
      </c>
      <c r="W1487" s="30" t="n">
        <f aca="false">MONTH(E1487)</f>
        <v>2</v>
      </c>
      <c r="X1487" s="30" t="str">
        <f aca="false">TEXT(WEEKDAY(E1487,2),"0")&amp;" - "&amp;TEXT(E1487,"dddd")</f>
        <v>6 - Saturday</v>
      </c>
      <c r="Y1487" s="30" t="str">
        <f aca="false">_xlfn.IFS(C1487&lt;18,"Child (0-17)",C1487&lt;40,"Young Adult (18-39)",C1487&lt;60,"Adult (40-59)",TRUE(),"Senior (60+)")</f>
        <v>Child (0-17)</v>
      </c>
      <c r="Z1487" s="30" t="n">
        <f aca="false">ROUND(G1487-E1487,0)</f>
        <v>0</v>
      </c>
      <c r="AA1487" s="30" t="n">
        <f aca="false">L1487+M1487</f>
        <v>99</v>
      </c>
      <c r="AB1487" s="30" t="n">
        <f aca="false">IFERROR(ROUND(Q1487/AA1487,2),0)</f>
        <v>9.32</v>
      </c>
      <c r="AC1487" s="30" t="str">
        <f aca="false">IF(AND(K1487="Critical",N1487="No"),"URGENT - No Bed","Normal")</f>
        <v>Normal</v>
      </c>
      <c r="AD1487" s="34" t="n">
        <f aca="false">INDEX(Lookup_Tables!$B$3:$B$12,MATCH(H1487,Lookup_Tables!$A$3:$A$12,0))</f>
        <v>3100000</v>
      </c>
      <c r="AE1487" s="30" t="str">
        <f aca="false">INDEX(Lookup_Tables!$C$3:$C$12,MATCH(H1487,Lookup_Tables!$A$3:$A$12,0))</f>
        <v>Dr. Kavita Rao</v>
      </c>
      <c r="AF1487" s="30" t="str">
        <f aca="false">IFERROR(INDEX(Lookup_Tables!$F$16:$F$45,MATCH(I1487,Lookup_Tables!$E$16:$E$45,0)),"N/A")</f>
        <v>EMP224</v>
      </c>
      <c r="AG1487" s="30" t="n">
        <f aca="false">_xlfn.IFS(R1487="Recovered",4,R1487="Referred",3,R1487="Admitted",2,R1487="Deceased",1,TRUE(),0)</f>
        <v>4</v>
      </c>
      <c r="AH1487" s="30" t="str">
        <f aca="false">IF(T1487&gt;=4,"Satisfied",IF(T1487&gt;=3,"Neutral","Needs Improvement"))</f>
        <v>Satisfied</v>
      </c>
    </row>
    <row r="1488" customFormat="false" ht="15" hidden="false" customHeight="false" outlineLevel="0" collapsed="false">
      <c r="A1488" s="27" t="s">
        <v>6827</v>
      </c>
      <c r="B1488" s="27" t="s">
        <v>4099</v>
      </c>
      <c r="C1488" s="27" t="n">
        <v>14</v>
      </c>
      <c r="D1488" s="27" t="s">
        <v>181</v>
      </c>
      <c r="E1488" s="28" t="n">
        <v>45386</v>
      </c>
      <c r="F1488" s="27" t="s">
        <v>182</v>
      </c>
      <c r="G1488" s="28" t="n">
        <v>45387</v>
      </c>
      <c r="H1488" s="27" t="s">
        <v>206</v>
      </c>
      <c r="I1488" s="27" t="s">
        <v>232</v>
      </c>
      <c r="J1488" s="27" t="s">
        <v>615</v>
      </c>
      <c r="K1488" s="27" t="s">
        <v>126</v>
      </c>
      <c r="L1488" s="27" t="n">
        <v>27</v>
      </c>
      <c r="M1488" s="27" t="n">
        <v>121</v>
      </c>
      <c r="N1488" s="27" t="s">
        <v>186</v>
      </c>
      <c r="O1488" s="27" t="s">
        <v>171</v>
      </c>
      <c r="P1488" s="27" t="s">
        <v>140</v>
      </c>
      <c r="Q1488" s="29" t="n">
        <v>7768.81</v>
      </c>
      <c r="R1488" s="27" t="s">
        <v>130</v>
      </c>
      <c r="S1488" s="27" t="s">
        <v>151</v>
      </c>
      <c r="T1488" s="27" t="n">
        <v>5</v>
      </c>
      <c r="U1488" s="27" t="n">
        <f aca="false">YEAR(E1488)</f>
        <v>2024</v>
      </c>
      <c r="V1488" s="27" t="str">
        <f aca="false">TEXT(E1488,"MMM-YYYY")</f>
        <v>Apr-2024</v>
      </c>
      <c r="W1488" s="27" t="n">
        <f aca="false">MONTH(E1488)</f>
        <v>4</v>
      </c>
      <c r="X1488" s="27" t="str">
        <f aca="false">TEXT(WEEKDAY(E1488,2),"0")&amp;" - "&amp;TEXT(E1488,"dddd")</f>
        <v>4 - Thursday</v>
      </c>
      <c r="Y1488" s="27" t="str">
        <f aca="false">_xlfn.IFS(C1488&lt;18,"Child (0-17)",C1488&lt;40,"Young Adult (18-39)",C1488&lt;60,"Adult (40-59)",TRUE(),"Senior (60+)")</f>
        <v>Child (0-17)</v>
      </c>
      <c r="Z1488" s="27" t="n">
        <f aca="false">ROUND(G1488-E1488,0)</f>
        <v>1</v>
      </c>
      <c r="AA1488" s="27" t="n">
        <f aca="false">L1488+M1488</f>
        <v>148</v>
      </c>
      <c r="AB1488" s="27" t="n">
        <f aca="false">IFERROR(ROUND(Q1488/AA1488,2),0)</f>
        <v>52.49</v>
      </c>
      <c r="AC1488" s="27" t="str">
        <f aca="false">IF(AND(K1488="Critical",N1488="No"),"URGENT - No Bed","Normal")</f>
        <v>Normal</v>
      </c>
      <c r="AD1488" s="33" t="n">
        <f aca="false">INDEX(Lookup_Tables!$B$3:$B$12,MATCH(H1488,Lookup_Tables!$A$3:$A$12,0))</f>
        <v>2800000</v>
      </c>
      <c r="AE1488" s="27" t="str">
        <f aca="false">INDEX(Lookup_Tables!$C$3:$C$12,MATCH(H1488,Lookup_Tables!$A$3:$A$12,0))</f>
        <v>Dr. Suresh Nair</v>
      </c>
      <c r="AF1488" s="27" t="str">
        <f aca="false">IFERROR(INDEX(Lookup_Tables!$F$16:$F$45,MATCH(I1488,Lookup_Tables!$E$16:$E$45,0)),"N/A")</f>
        <v>EMP210</v>
      </c>
      <c r="AG1488" s="27" t="n">
        <f aca="false">_xlfn.IFS(R1488="Recovered",4,R1488="Referred",3,R1488="Admitted",2,R1488="Deceased",1,TRUE(),0)</f>
        <v>4</v>
      </c>
      <c r="AH1488" s="27" t="str">
        <f aca="false">IF(T1488&gt;=4,"Satisfied",IF(T1488&gt;=3,"Neutral","Needs Improvement"))</f>
        <v>Satisfied</v>
      </c>
    </row>
    <row r="1489" customFormat="false" ht="15" hidden="false" customHeight="false" outlineLevel="0" collapsed="false">
      <c r="A1489" s="30" t="s">
        <v>4899</v>
      </c>
      <c r="B1489" s="30" t="s">
        <v>3638</v>
      </c>
      <c r="C1489" s="30" t="n">
        <v>60</v>
      </c>
      <c r="D1489" s="30" t="s">
        <v>121</v>
      </c>
      <c r="E1489" s="31" t="n">
        <v>45361</v>
      </c>
      <c r="F1489" s="30" t="s">
        <v>885</v>
      </c>
      <c r="G1489" s="31" t="n">
        <v>45373</v>
      </c>
      <c r="H1489" s="30" t="s">
        <v>236</v>
      </c>
      <c r="I1489" s="30" t="s">
        <v>266</v>
      </c>
      <c r="J1489" s="30" t="s">
        <v>287</v>
      </c>
      <c r="K1489" s="30" t="s">
        <v>202</v>
      </c>
      <c r="L1489" s="30" t="n">
        <v>14</v>
      </c>
      <c r="M1489" s="30" t="n">
        <v>196</v>
      </c>
      <c r="N1489" s="30" t="s">
        <v>186</v>
      </c>
      <c r="O1489" s="30" t="s">
        <v>128</v>
      </c>
      <c r="P1489" s="30" t="s">
        <v>129</v>
      </c>
      <c r="Q1489" s="32" t="n">
        <v>18019.25</v>
      </c>
      <c r="R1489" s="30" t="s">
        <v>268</v>
      </c>
      <c r="S1489" s="30" t="s">
        <v>178</v>
      </c>
      <c r="T1489" s="30" t="n">
        <v>3</v>
      </c>
      <c r="U1489" s="30" t="n">
        <f aca="false">YEAR(E1489)</f>
        <v>2024</v>
      </c>
      <c r="V1489" s="30" t="str">
        <f aca="false">TEXT(E1489,"MMM-YYYY")</f>
        <v>Mar-2024</v>
      </c>
      <c r="W1489" s="30" t="n">
        <f aca="false">MONTH(E1489)</f>
        <v>3</v>
      </c>
      <c r="X1489" s="30" t="str">
        <f aca="false">TEXT(WEEKDAY(E1489,2),"0")&amp;" - "&amp;TEXT(E1489,"dddd")</f>
        <v>7 - Sunday</v>
      </c>
      <c r="Y1489" s="30" t="str">
        <f aca="false">_xlfn.IFS(C1489&lt;18,"Child (0-17)",C1489&lt;40,"Young Adult (18-39)",C1489&lt;60,"Adult (40-59)",TRUE(),"Senior (60+)")</f>
        <v>Senior (60+)</v>
      </c>
      <c r="Z1489" s="30" t="n">
        <f aca="false">ROUND(G1489-E1489,0)</f>
        <v>12</v>
      </c>
      <c r="AA1489" s="30" t="n">
        <f aca="false">L1489+M1489</f>
        <v>210</v>
      </c>
      <c r="AB1489" s="30" t="n">
        <f aca="false">IFERROR(ROUND(Q1489/AA1489,2),0)</f>
        <v>85.81</v>
      </c>
      <c r="AC1489" s="30" t="str">
        <f aca="false">IF(AND(K1489="Critical",N1489="No"),"URGENT - No Bed","Normal")</f>
        <v>Normal</v>
      </c>
      <c r="AD1489" s="34" t="n">
        <f aca="false">INDEX(Lookup_Tables!$B$3:$B$12,MATCH(H1489,Lookup_Tables!$A$3:$A$12,0))</f>
        <v>3900000</v>
      </c>
      <c r="AE1489" s="30" t="str">
        <f aca="false">INDEX(Lookup_Tables!$C$3:$C$12,MATCH(H1489,Lookup_Tables!$A$3:$A$12,0))</f>
        <v>Dr. Rina Mehta</v>
      </c>
      <c r="AF1489" s="30" t="str">
        <f aca="false">IFERROR(INDEX(Lookup_Tables!$F$16:$F$45,MATCH(I1489,Lookup_Tables!$E$16:$E$45,0)),"N/A")</f>
        <v>EMP217</v>
      </c>
      <c r="AG1489" s="30" t="n">
        <f aca="false">_xlfn.IFS(R1489="Recovered",4,R1489="Referred",3,R1489="Admitted",2,R1489="Deceased",1,TRUE(),0)</f>
        <v>3</v>
      </c>
      <c r="AH1489" s="30" t="str">
        <f aca="false">IF(T1489&gt;=4,"Satisfied",IF(T1489&gt;=3,"Neutral","Needs Improvement"))</f>
        <v>Neutral</v>
      </c>
    </row>
    <row r="1490" customFormat="false" ht="15" hidden="false" customHeight="false" outlineLevel="0" collapsed="false">
      <c r="A1490" s="27" t="s">
        <v>5870</v>
      </c>
      <c r="B1490" s="27" t="s">
        <v>1734</v>
      </c>
      <c r="C1490" s="27" t="n">
        <v>67</v>
      </c>
      <c r="D1490" s="27" t="s">
        <v>121</v>
      </c>
      <c r="E1490" s="28" t="n">
        <v>45352</v>
      </c>
      <c r="F1490" s="27" t="s">
        <v>134</v>
      </c>
      <c r="G1490" s="28" t="n">
        <v>45352</v>
      </c>
      <c r="H1490" s="27" t="s">
        <v>135</v>
      </c>
      <c r="I1490" s="27" t="s">
        <v>136</v>
      </c>
      <c r="J1490" s="27" t="s">
        <v>252</v>
      </c>
      <c r="K1490" s="27" t="s">
        <v>138</v>
      </c>
      <c r="L1490" s="27" t="n">
        <v>83</v>
      </c>
      <c r="M1490" s="27" t="n">
        <v>28</v>
      </c>
      <c r="N1490" s="27" t="s">
        <v>127</v>
      </c>
      <c r="O1490" s="27" t="s">
        <v>171</v>
      </c>
      <c r="P1490" s="27" t="s">
        <v>150</v>
      </c>
      <c r="Q1490" s="29" t="n">
        <v>836.83</v>
      </c>
      <c r="R1490" s="27" t="s">
        <v>130</v>
      </c>
      <c r="S1490" s="27" t="s">
        <v>335</v>
      </c>
      <c r="T1490" s="27" t="n">
        <v>3</v>
      </c>
      <c r="U1490" s="27" t="n">
        <f aca="false">YEAR(E1490)</f>
        <v>2024</v>
      </c>
      <c r="V1490" s="27" t="str">
        <f aca="false">TEXT(E1490,"MMM-YYYY")</f>
        <v>Mar-2024</v>
      </c>
      <c r="W1490" s="27" t="n">
        <f aca="false">MONTH(E1490)</f>
        <v>3</v>
      </c>
      <c r="X1490" s="27" t="str">
        <f aca="false">TEXT(WEEKDAY(E1490,2),"0")&amp;" - "&amp;TEXT(E1490,"dddd")</f>
        <v>5 - Friday</v>
      </c>
      <c r="Y1490" s="27" t="str">
        <f aca="false">_xlfn.IFS(C1490&lt;18,"Child (0-17)",C1490&lt;40,"Young Adult (18-39)",C1490&lt;60,"Adult (40-59)",TRUE(),"Senior (60+)")</f>
        <v>Senior (60+)</v>
      </c>
      <c r="Z1490" s="27" t="n">
        <f aca="false">ROUND(G1490-E1490,0)</f>
        <v>0</v>
      </c>
      <c r="AA1490" s="27" t="n">
        <f aca="false">L1490+M1490</f>
        <v>111</v>
      </c>
      <c r="AB1490" s="27" t="n">
        <f aca="false">IFERROR(ROUND(Q1490/AA1490,2),0)</f>
        <v>7.54</v>
      </c>
      <c r="AC1490" s="27" t="str">
        <f aca="false">IF(AND(K1490="Critical",N1490="No"),"URGENT - No Bed","Normal")</f>
        <v>Normal</v>
      </c>
      <c r="AD1490" s="33" t="n">
        <f aca="false">INDEX(Lookup_Tables!$B$3:$B$12,MATCH(H1490,Lookup_Tables!$A$3:$A$12,0))</f>
        <v>4600000</v>
      </c>
      <c r="AE1490" s="27" t="str">
        <f aca="false">INDEX(Lookup_Tables!$C$3:$C$12,MATCH(H1490,Lookup_Tables!$A$3:$A$12,0))</f>
        <v>Dr. Farhan Khan</v>
      </c>
      <c r="AF1490" s="27" t="str">
        <f aca="false">IFERROR(INDEX(Lookup_Tables!$F$16:$F$45,MATCH(I1490,Lookup_Tables!$E$16:$E$45,0)),"N/A")</f>
        <v>EMP206</v>
      </c>
      <c r="AG1490" s="27" t="n">
        <f aca="false">_xlfn.IFS(R1490="Recovered",4,R1490="Referred",3,R1490="Admitted",2,R1490="Deceased",1,TRUE(),0)</f>
        <v>4</v>
      </c>
      <c r="AH1490" s="27" t="str">
        <f aca="false">IF(T1490&gt;=4,"Satisfied",IF(T1490&gt;=3,"Neutral","Needs Improvement"))</f>
        <v>Neutral</v>
      </c>
    </row>
    <row r="1491" customFormat="false" ht="15" hidden="false" customHeight="false" outlineLevel="0" collapsed="false">
      <c r="A1491" s="30" t="s">
        <v>5846</v>
      </c>
      <c r="B1491" s="30" t="s">
        <v>1779</v>
      </c>
      <c r="C1491" s="30" t="n">
        <v>52</v>
      </c>
      <c r="D1491" s="30" t="s">
        <v>121</v>
      </c>
      <c r="E1491" s="31" t="n">
        <v>45326</v>
      </c>
      <c r="F1491" s="30" t="s">
        <v>730</v>
      </c>
      <c r="G1491" s="31" t="n">
        <v>45326</v>
      </c>
      <c r="H1491" s="30" t="s">
        <v>146</v>
      </c>
      <c r="I1491" s="30" t="s">
        <v>309</v>
      </c>
      <c r="J1491" s="30" t="s">
        <v>177</v>
      </c>
      <c r="K1491" s="30" t="s">
        <v>138</v>
      </c>
      <c r="L1491" s="30" t="n">
        <v>81</v>
      </c>
      <c r="M1491" s="30" t="n">
        <v>32</v>
      </c>
      <c r="N1491" s="30" t="s">
        <v>186</v>
      </c>
      <c r="O1491" s="30" t="s">
        <v>171</v>
      </c>
      <c r="P1491" s="30" t="s">
        <v>187</v>
      </c>
      <c r="Q1491" s="32" t="n">
        <v>1091.76</v>
      </c>
      <c r="R1491" s="30" t="s">
        <v>130</v>
      </c>
      <c r="S1491" s="30" t="s">
        <v>164</v>
      </c>
      <c r="T1491" s="30" t="n">
        <v>4</v>
      </c>
      <c r="U1491" s="30" t="n">
        <f aca="false">YEAR(E1491)</f>
        <v>2024</v>
      </c>
      <c r="V1491" s="30" t="str">
        <f aca="false">TEXT(E1491,"MMM-YYYY")</f>
        <v>Feb-2024</v>
      </c>
      <c r="W1491" s="30" t="n">
        <f aca="false">MONTH(E1491)</f>
        <v>2</v>
      </c>
      <c r="X1491" s="30" t="str">
        <f aca="false">TEXT(WEEKDAY(E1491,2),"0")&amp;" - "&amp;TEXT(E1491,"dddd")</f>
        <v>7 - Sunday</v>
      </c>
      <c r="Y1491" s="30" t="str">
        <f aca="false">_xlfn.IFS(C1491&lt;18,"Child (0-17)",C1491&lt;40,"Young Adult (18-39)",C1491&lt;60,"Adult (40-59)",TRUE(),"Senior (60+)")</f>
        <v>Adult (40-59)</v>
      </c>
      <c r="Z1491" s="30" t="n">
        <f aca="false">ROUND(G1491-E1491,0)</f>
        <v>0</v>
      </c>
      <c r="AA1491" s="30" t="n">
        <f aca="false">L1491+M1491</f>
        <v>113</v>
      </c>
      <c r="AB1491" s="30" t="n">
        <f aca="false">IFERROR(ROUND(Q1491/AA1491,2),0)</f>
        <v>9.66</v>
      </c>
      <c r="AC1491" s="30" t="str">
        <f aca="false">IF(AND(K1491="Critical",N1491="No"),"URGENT - No Bed","Normal")</f>
        <v>Normal</v>
      </c>
      <c r="AD1491" s="34" t="n">
        <f aca="false">INDEX(Lookup_Tables!$B$3:$B$12,MATCH(H1491,Lookup_Tables!$A$3:$A$12,0))</f>
        <v>2700000</v>
      </c>
      <c r="AE1491" s="30" t="str">
        <f aca="false">INDEX(Lookup_Tables!$C$3:$C$12,MATCH(H1491,Lookup_Tables!$A$3:$A$12,0))</f>
        <v>Dr. Vikram Singh</v>
      </c>
      <c r="AF1491" s="30" t="str">
        <f aca="false">IFERROR(INDEX(Lookup_Tables!$F$16:$F$45,MATCH(I1491,Lookup_Tables!$E$16:$E$45,0)),"N/A")</f>
        <v>EMP228</v>
      </c>
      <c r="AG1491" s="30" t="n">
        <f aca="false">_xlfn.IFS(R1491="Recovered",4,R1491="Referred",3,R1491="Admitted",2,R1491="Deceased",1,TRUE(),0)</f>
        <v>4</v>
      </c>
      <c r="AH1491" s="30" t="str">
        <f aca="false">IF(T1491&gt;=4,"Satisfied",IF(T1491&gt;=3,"Neutral","Needs Improvement"))</f>
        <v>Satisfied</v>
      </c>
    </row>
    <row r="1492" customFormat="false" ht="15" hidden="false" customHeight="false" outlineLevel="0" collapsed="false">
      <c r="A1492" s="27" t="s">
        <v>1482</v>
      </c>
      <c r="B1492" s="27" t="s">
        <v>1483</v>
      </c>
      <c r="C1492" s="27" t="n">
        <v>47</v>
      </c>
      <c r="D1492" s="27" t="s">
        <v>121</v>
      </c>
      <c r="E1492" s="28" t="n">
        <v>45640</v>
      </c>
      <c r="F1492" s="27" t="s">
        <v>1238</v>
      </c>
      <c r="G1492" s="28" t="n">
        <v>45643</v>
      </c>
      <c r="H1492" s="27" t="s">
        <v>242</v>
      </c>
      <c r="I1492" s="27" t="s">
        <v>243</v>
      </c>
      <c r="J1492" s="27" t="s">
        <v>244</v>
      </c>
      <c r="K1492" s="27" t="s">
        <v>156</v>
      </c>
      <c r="L1492" s="27" t="n">
        <v>28</v>
      </c>
      <c r="M1492" s="27" t="n">
        <v>51</v>
      </c>
      <c r="N1492" s="27" t="s">
        <v>186</v>
      </c>
      <c r="O1492" s="27" t="s">
        <v>128</v>
      </c>
      <c r="P1492" s="27" t="s">
        <v>129</v>
      </c>
      <c r="Q1492" s="29" t="n">
        <v>3011.21</v>
      </c>
      <c r="R1492" s="27" t="s">
        <v>130</v>
      </c>
      <c r="S1492" s="27" t="s">
        <v>192</v>
      </c>
      <c r="T1492" s="27" t="n">
        <v>5</v>
      </c>
      <c r="U1492" s="27" t="n">
        <f aca="false">YEAR(E1492)</f>
        <v>2024</v>
      </c>
      <c r="V1492" s="27" t="str">
        <f aca="false">TEXT(E1492,"MMM-YYYY")</f>
        <v>Dec-2024</v>
      </c>
      <c r="W1492" s="27" t="n">
        <f aca="false">MONTH(E1492)</f>
        <v>12</v>
      </c>
      <c r="X1492" s="27" t="str">
        <f aca="false">TEXT(WEEKDAY(E1492,2),"0")&amp;" - "&amp;TEXT(E1492,"dddd")</f>
        <v>6 - Saturday</v>
      </c>
      <c r="Y1492" s="27" t="str">
        <f aca="false">_xlfn.IFS(C1492&lt;18,"Child (0-17)",C1492&lt;40,"Young Adult (18-39)",C1492&lt;60,"Adult (40-59)",TRUE(),"Senior (60+)")</f>
        <v>Adult (40-59)</v>
      </c>
      <c r="Z1492" s="27" t="n">
        <f aca="false">ROUND(G1492-E1492,0)</f>
        <v>3</v>
      </c>
      <c r="AA1492" s="27" t="n">
        <f aca="false">L1492+M1492</f>
        <v>79</v>
      </c>
      <c r="AB1492" s="27" t="n">
        <f aca="false">IFERROR(ROUND(Q1492/AA1492,2),0)</f>
        <v>38.12</v>
      </c>
      <c r="AC1492" s="27" t="str">
        <f aca="false">IF(AND(K1492="Critical",N1492="No"),"URGENT - No Bed","Normal")</f>
        <v>Normal</v>
      </c>
      <c r="AD1492" s="33" t="n">
        <f aca="false">INDEX(Lookup_Tables!$B$3:$B$12,MATCH(H1492,Lookup_Tables!$A$3:$A$12,0))</f>
        <v>3000000</v>
      </c>
      <c r="AE1492" s="27" t="str">
        <f aca="false">INDEX(Lookup_Tables!$C$3:$C$12,MATCH(H1492,Lookup_Tables!$A$3:$A$12,0))</f>
        <v>Dr. Pooja Iyer</v>
      </c>
      <c r="AF1492" s="27" t="str">
        <f aca="false">IFERROR(INDEX(Lookup_Tables!$F$16:$F$45,MATCH(I1492,Lookup_Tables!$E$16:$E$45,0)),"N/A")</f>
        <v>EMP214</v>
      </c>
      <c r="AG1492" s="27" t="n">
        <f aca="false">_xlfn.IFS(R1492="Recovered",4,R1492="Referred",3,R1492="Admitted",2,R1492="Deceased",1,TRUE(),0)</f>
        <v>4</v>
      </c>
      <c r="AH1492" s="27" t="str">
        <f aca="false">IF(T1492&gt;=4,"Satisfied",IF(T1492&gt;=3,"Neutral","Needs Improvement"))</f>
        <v>Satisfied</v>
      </c>
    </row>
    <row r="1493" customFormat="false" ht="15" hidden="false" customHeight="false" outlineLevel="0" collapsed="false">
      <c r="A1493" s="30" t="s">
        <v>3869</v>
      </c>
      <c r="B1493" s="30" t="s">
        <v>440</v>
      </c>
      <c r="C1493" s="30" t="n">
        <v>56</v>
      </c>
      <c r="D1493" s="30" t="s">
        <v>181</v>
      </c>
      <c r="E1493" s="31" t="n">
        <v>45617</v>
      </c>
      <c r="F1493" s="30" t="s">
        <v>1260</v>
      </c>
      <c r="G1493" s="31" t="n">
        <v>45619</v>
      </c>
      <c r="H1493" s="30" t="s">
        <v>206</v>
      </c>
      <c r="I1493" s="30" t="s">
        <v>300</v>
      </c>
      <c r="J1493" s="30" t="s">
        <v>469</v>
      </c>
      <c r="K1493" s="30" t="s">
        <v>156</v>
      </c>
      <c r="L1493" s="30" t="n">
        <v>73</v>
      </c>
      <c r="M1493" s="30" t="n">
        <v>61</v>
      </c>
      <c r="N1493" s="30" t="s">
        <v>186</v>
      </c>
      <c r="O1493" s="30" t="s">
        <v>128</v>
      </c>
      <c r="P1493" s="30" t="s">
        <v>140</v>
      </c>
      <c r="Q1493" s="32" t="n">
        <v>4127.55</v>
      </c>
      <c r="R1493" s="30" t="s">
        <v>130</v>
      </c>
      <c r="S1493" s="30" t="s">
        <v>131</v>
      </c>
      <c r="T1493" s="30" t="n">
        <v>4</v>
      </c>
      <c r="U1493" s="30" t="n">
        <f aca="false">YEAR(E1493)</f>
        <v>2024</v>
      </c>
      <c r="V1493" s="30" t="str">
        <f aca="false">TEXT(E1493,"MMM-YYYY")</f>
        <v>Nov-2024</v>
      </c>
      <c r="W1493" s="30" t="n">
        <f aca="false">MONTH(E1493)</f>
        <v>11</v>
      </c>
      <c r="X1493" s="30" t="str">
        <f aca="false">TEXT(WEEKDAY(E1493,2),"0")&amp;" - "&amp;TEXT(E1493,"dddd")</f>
        <v>4 - Thursday</v>
      </c>
      <c r="Y1493" s="30" t="str">
        <f aca="false">_xlfn.IFS(C1493&lt;18,"Child (0-17)",C1493&lt;40,"Young Adult (18-39)",C1493&lt;60,"Adult (40-59)",TRUE(),"Senior (60+)")</f>
        <v>Adult (40-59)</v>
      </c>
      <c r="Z1493" s="30" t="n">
        <f aca="false">ROUND(G1493-E1493,0)</f>
        <v>2</v>
      </c>
      <c r="AA1493" s="30" t="n">
        <f aca="false">L1493+M1493</f>
        <v>134</v>
      </c>
      <c r="AB1493" s="30" t="n">
        <f aca="false">IFERROR(ROUND(Q1493/AA1493,2),0)</f>
        <v>30.8</v>
      </c>
      <c r="AC1493" s="30" t="str">
        <f aca="false">IF(AND(K1493="Critical",N1493="No"),"URGENT - No Bed","Normal")</f>
        <v>Normal</v>
      </c>
      <c r="AD1493" s="34" t="n">
        <f aca="false">INDEX(Lookup_Tables!$B$3:$B$12,MATCH(H1493,Lookup_Tables!$A$3:$A$12,0))</f>
        <v>2800000</v>
      </c>
      <c r="AE1493" s="30" t="str">
        <f aca="false">INDEX(Lookup_Tables!$C$3:$C$12,MATCH(H1493,Lookup_Tables!$A$3:$A$12,0))</f>
        <v>Dr. Suresh Nair</v>
      </c>
      <c r="AF1493" s="30" t="str">
        <f aca="false">IFERROR(INDEX(Lookup_Tables!$F$16:$F$45,MATCH(I1493,Lookup_Tables!$E$16:$E$45,0)),"N/A")</f>
        <v>EMP211</v>
      </c>
      <c r="AG1493" s="30" t="n">
        <f aca="false">_xlfn.IFS(R1493="Recovered",4,R1493="Referred",3,R1493="Admitted",2,R1493="Deceased",1,TRUE(),0)</f>
        <v>4</v>
      </c>
      <c r="AH1493" s="30" t="str">
        <f aca="false">IF(T1493&gt;=4,"Satisfied",IF(T1493&gt;=3,"Neutral","Needs Improvement"))</f>
        <v>Satisfied</v>
      </c>
    </row>
    <row r="1494" customFormat="false" ht="15" hidden="false" customHeight="false" outlineLevel="0" collapsed="false">
      <c r="A1494" s="27" t="s">
        <v>5761</v>
      </c>
      <c r="B1494" s="27" t="s">
        <v>676</v>
      </c>
      <c r="C1494" s="27" t="n">
        <v>8</v>
      </c>
      <c r="D1494" s="27" t="s">
        <v>181</v>
      </c>
      <c r="E1494" s="28" t="n">
        <v>45464</v>
      </c>
      <c r="F1494" s="27" t="s">
        <v>997</v>
      </c>
      <c r="G1494" s="28" t="n">
        <v>45465</v>
      </c>
      <c r="H1494" s="27" t="s">
        <v>168</v>
      </c>
      <c r="I1494" s="27" t="s">
        <v>196</v>
      </c>
      <c r="J1494" s="27" t="s">
        <v>191</v>
      </c>
      <c r="K1494" s="27" t="s">
        <v>156</v>
      </c>
      <c r="L1494" s="27" t="n">
        <v>28</v>
      </c>
      <c r="M1494" s="27" t="n">
        <v>39</v>
      </c>
      <c r="N1494" s="27" t="s">
        <v>186</v>
      </c>
      <c r="O1494" s="27" t="s">
        <v>139</v>
      </c>
      <c r="P1494" s="27" t="s">
        <v>129</v>
      </c>
      <c r="Q1494" s="29" t="n">
        <v>3344.98</v>
      </c>
      <c r="R1494" s="27" t="s">
        <v>130</v>
      </c>
      <c r="S1494" s="27" t="s">
        <v>335</v>
      </c>
      <c r="T1494" s="27" t="n">
        <v>3</v>
      </c>
      <c r="U1494" s="27" t="n">
        <f aca="false">YEAR(E1494)</f>
        <v>2024</v>
      </c>
      <c r="V1494" s="27" t="str">
        <f aca="false">TEXT(E1494,"MMM-YYYY")</f>
        <v>Jun-2024</v>
      </c>
      <c r="W1494" s="27" t="n">
        <f aca="false">MONTH(E1494)</f>
        <v>6</v>
      </c>
      <c r="X1494" s="27" t="str">
        <f aca="false">TEXT(WEEKDAY(E1494,2),"0")&amp;" - "&amp;TEXT(E1494,"dddd")</f>
        <v>5 - Friday</v>
      </c>
      <c r="Y1494" s="27" t="str">
        <f aca="false">_xlfn.IFS(C1494&lt;18,"Child (0-17)",C1494&lt;40,"Young Adult (18-39)",C1494&lt;60,"Adult (40-59)",TRUE(),"Senior (60+)")</f>
        <v>Child (0-17)</v>
      </c>
      <c r="Z1494" s="27" t="n">
        <f aca="false">ROUND(G1494-E1494,0)</f>
        <v>1</v>
      </c>
      <c r="AA1494" s="27" t="n">
        <f aca="false">L1494+M1494</f>
        <v>67</v>
      </c>
      <c r="AB1494" s="27" t="n">
        <f aca="false">IFERROR(ROUND(Q1494/AA1494,2),0)</f>
        <v>49.93</v>
      </c>
      <c r="AC1494" s="27" t="str">
        <f aca="false">IF(AND(K1494="Critical",N1494="No"),"URGENT - No Bed","Normal")</f>
        <v>Normal</v>
      </c>
      <c r="AD1494" s="33" t="n">
        <f aca="false">INDEX(Lookup_Tables!$B$3:$B$12,MATCH(H1494,Lookup_Tables!$A$3:$A$12,0))</f>
        <v>4400000</v>
      </c>
      <c r="AE1494" s="27" t="str">
        <f aca="false">INDEX(Lookup_Tables!$C$3:$C$12,MATCH(H1494,Lookup_Tables!$A$3:$A$12,0))</f>
        <v>Dr. Neha Chopra</v>
      </c>
      <c r="AF1494" s="27" t="str">
        <f aca="false">IFERROR(INDEX(Lookup_Tables!$F$16:$F$45,MATCH(I1494,Lookup_Tables!$E$16:$E$45,0)),"N/A")</f>
        <v>EMP219</v>
      </c>
      <c r="AG1494" s="27" t="n">
        <f aca="false">_xlfn.IFS(R1494="Recovered",4,R1494="Referred",3,R1494="Admitted",2,R1494="Deceased",1,TRUE(),0)</f>
        <v>4</v>
      </c>
      <c r="AH1494" s="27" t="str">
        <f aca="false">IF(T1494&gt;=4,"Satisfied",IF(T1494&gt;=3,"Neutral","Needs Improvement"))</f>
        <v>Neutral</v>
      </c>
    </row>
    <row r="1495" customFormat="false" ht="15" hidden="false" customHeight="false" outlineLevel="0" collapsed="false">
      <c r="A1495" s="30" t="s">
        <v>1653</v>
      </c>
      <c r="B1495" s="30" t="s">
        <v>1654</v>
      </c>
      <c r="C1495" s="30" t="n">
        <v>39</v>
      </c>
      <c r="D1495" s="30" t="s">
        <v>121</v>
      </c>
      <c r="E1495" s="31" t="n">
        <v>45344</v>
      </c>
      <c r="F1495" s="30" t="s">
        <v>635</v>
      </c>
      <c r="G1495" s="31" t="n">
        <v>45345</v>
      </c>
      <c r="H1495" s="30" t="s">
        <v>168</v>
      </c>
      <c r="I1495" s="30" t="s">
        <v>366</v>
      </c>
      <c r="J1495" s="30" t="s">
        <v>371</v>
      </c>
      <c r="K1495" s="30" t="s">
        <v>138</v>
      </c>
      <c r="L1495" s="30" t="n">
        <v>29</v>
      </c>
      <c r="M1495" s="30" t="n">
        <v>43</v>
      </c>
      <c r="N1495" s="30" t="s">
        <v>127</v>
      </c>
      <c r="O1495" s="30" t="s">
        <v>149</v>
      </c>
      <c r="P1495" s="30" t="s">
        <v>140</v>
      </c>
      <c r="Q1495" s="32" t="n">
        <v>1027.49</v>
      </c>
      <c r="R1495" s="30" t="s">
        <v>130</v>
      </c>
      <c r="S1495" s="30" t="s">
        <v>223</v>
      </c>
      <c r="T1495" s="30" t="n">
        <v>4</v>
      </c>
      <c r="U1495" s="30" t="n">
        <f aca="false">YEAR(E1495)</f>
        <v>2024</v>
      </c>
      <c r="V1495" s="30" t="str">
        <f aca="false">TEXT(E1495,"MMM-YYYY")</f>
        <v>Feb-2024</v>
      </c>
      <c r="W1495" s="30" t="n">
        <f aca="false">MONTH(E1495)</f>
        <v>2</v>
      </c>
      <c r="X1495" s="30" t="str">
        <f aca="false">TEXT(WEEKDAY(E1495,2),"0")&amp;" - "&amp;TEXT(E1495,"dddd")</f>
        <v>4 - Thursday</v>
      </c>
      <c r="Y1495" s="30" t="str">
        <f aca="false">_xlfn.IFS(C1495&lt;18,"Child (0-17)",C1495&lt;40,"Young Adult (18-39)",C1495&lt;60,"Adult (40-59)",TRUE(),"Senior (60+)")</f>
        <v>Young Adult (18-39)</v>
      </c>
      <c r="Z1495" s="30" t="n">
        <f aca="false">ROUND(G1495-E1495,0)</f>
        <v>1</v>
      </c>
      <c r="AA1495" s="30" t="n">
        <f aca="false">L1495+M1495</f>
        <v>72</v>
      </c>
      <c r="AB1495" s="30" t="n">
        <f aca="false">IFERROR(ROUND(Q1495/AA1495,2),0)</f>
        <v>14.27</v>
      </c>
      <c r="AC1495" s="30" t="str">
        <f aca="false">IF(AND(K1495="Critical",N1495="No"),"URGENT - No Bed","Normal")</f>
        <v>Normal</v>
      </c>
      <c r="AD1495" s="34" t="n">
        <f aca="false">INDEX(Lookup_Tables!$B$3:$B$12,MATCH(H1495,Lookup_Tables!$A$3:$A$12,0))</f>
        <v>4400000</v>
      </c>
      <c r="AE1495" s="30" t="str">
        <f aca="false">INDEX(Lookup_Tables!$C$3:$C$12,MATCH(H1495,Lookup_Tables!$A$3:$A$12,0))</f>
        <v>Dr. Neha Chopra</v>
      </c>
      <c r="AF1495" s="30" t="str">
        <f aca="false">IFERROR(INDEX(Lookup_Tables!$F$16:$F$45,MATCH(I1495,Lookup_Tables!$E$16:$E$45,0)),"N/A")</f>
        <v>EMP218</v>
      </c>
      <c r="AG1495" s="30" t="n">
        <f aca="false">_xlfn.IFS(R1495="Recovered",4,R1495="Referred",3,R1495="Admitted",2,R1495="Deceased",1,TRUE(),0)</f>
        <v>4</v>
      </c>
      <c r="AH1495" s="30" t="str">
        <f aca="false">IF(T1495&gt;=4,"Satisfied",IF(T1495&gt;=3,"Neutral","Needs Improvement"))</f>
        <v>Satisfied</v>
      </c>
    </row>
    <row r="1496" customFormat="false" ht="15" hidden="false" customHeight="false" outlineLevel="0" collapsed="false">
      <c r="A1496" s="27" t="s">
        <v>619</v>
      </c>
      <c r="B1496" s="27" t="s">
        <v>620</v>
      </c>
      <c r="C1496" s="27" t="n">
        <v>19</v>
      </c>
      <c r="D1496" s="27" t="s">
        <v>181</v>
      </c>
      <c r="E1496" s="28" t="n">
        <v>45490</v>
      </c>
      <c r="F1496" s="27" t="s">
        <v>621</v>
      </c>
      <c r="G1496" s="28" t="n">
        <v>45491</v>
      </c>
      <c r="H1496" s="27" t="s">
        <v>242</v>
      </c>
      <c r="I1496" s="27" t="s">
        <v>315</v>
      </c>
      <c r="J1496" s="27" t="s">
        <v>244</v>
      </c>
      <c r="K1496" s="27" t="s">
        <v>156</v>
      </c>
      <c r="L1496" s="27" t="n">
        <v>70</v>
      </c>
      <c r="M1496" s="27" t="n">
        <v>80</v>
      </c>
      <c r="N1496" s="27" t="s">
        <v>127</v>
      </c>
      <c r="O1496" s="27" t="s">
        <v>149</v>
      </c>
      <c r="P1496" s="27" t="s">
        <v>150</v>
      </c>
      <c r="Q1496" s="29" t="n">
        <v>3327.23</v>
      </c>
      <c r="R1496" s="27" t="s">
        <v>130</v>
      </c>
      <c r="S1496" s="27" t="s">
        <v>192</v>
      </c>
      <c r="T1496" s="27" t="n">
        <v>5</v>
      </c>
      <c r="U1496" s="27" t="n">
        <f aca="false">YEAR(E1496)</f>
        <v>2024</v>
      </c>
      <c r="V1496" s="27" t="str">
        <f aca="false">TEXT(E1496,"MMM-YYYY")</f>
        <v>Jul-2024</v>
      </c>
      <c r="W1496" s="27" t="n">
        <f aca="false">MONTH(E1496)</f>
        <v>7</v>
      </c>
      <c r="X1496" s="27" t="str">
        <f aca="false">TEXT(WEEKDAY(E1496,2),"0")&amp;" - "&amp;TEXT(E1496,"dddd")</f>
        <v>3 - Wednesday</v>
      </c>
      <c r="Y1496" s="27" t="str">
        <f aca="false">_xlfn.IFS(C1496&lt;18,"Child (0-17)",C1496&lt;40,"Young Adult (18-39)",C1496&lt;60,"Adult (40-59)",TRUE(),"Senior (60+)")</f>
        <v>Young Adult (18-39)</v>
      </c>
      <c r="Z1496" s="27" t="n">
        <f aca="false">ROUND(G1496-E1496,0)</f>
        <v>1</v>
      </c>
      <c r="AA1496" s="27" t="n">
        <f aca="false">L1496+M1496</f>
        <v>150</v>
      </c>
      <c r="AB1496" s="27" t="n">
        <f aca="false">IFERROR(ROUND(Q1496/AA1496,2),0)</f>
        <v>22.18</v>
      </c>
      <c r="AC1496" s="27" t="str">
        <f aca="false">IF(AND(K1496="Critical",N1496="No"),"URGENT - No Bed","Normal")</f>
        <v>Normal</v>
      </c>
      <c r="AD1496" s="33" t="n">
        <f aca="false">INDEX(Lookup_Tables!$B$3:$B$12,MATCH(H1496,Lookup_Tables!$A$3:$A$12,0))</f>
        <v>3000000</v>
      </c>
      <c r="AE1496" s="27" t="str">
        <f aca="false">INDEX(Lookup_Tables!$C$3:$C$12,MATCH(H1496,Lookup_Tables!$A$3:$A$12,0))</f>
        <v>Dr. Pooja Iyer</v>
      </c>
      <c r="AF1496" s="27" t="str">
        <f aca="false">IFERROR(INDEX(Lookup_Tables!$F$16:$F$45,MATCH(I1496,Lookup_Tables!$E$16:$E$45,0)),"N/A")</f>
        <v>EMP213</v>
      </c>
      <c r="AG1496" s="27" t="n">
        <f aca="false">_xlfn.IFS(R1496="Recovered",4,R1496="Referred",3,R1496="Admitted",2,R1496="Deceased",1,TRUE(),0)</f>
        <v>4</v>
      </c>
      <c r="AH1496" s="27" t="str">
        <f aca="false">IF(T1496&gt;=4,"Satisfied",IF(T1496&gt;=3,"Neutral","Needs Improvement"))</f>
        <v>Satisfied</v>
      </c>
    </row>
    <row r="1497" customFormat="false" ht="15" hidden="false" customHeight="false" outlineLevel="0" collapsed="false">
      <c r="A1497" s="30" t="s">
        <v>4767</v>
      </c>
      <c r="B1497" s="30" t="s">
        <v>3838</v>
      </c>
      <c r="C1497" s="30" t="n">
        <v>72</v>
      </c>
      <c r="D1497" s="30" t="s">
        <v>121</v>
      </c>
      <c r="E1497" s="31" t="n">
        <v>45404</v>
      </c>
      <c r="F1497" s="30" t="s">
        <v>2834</v>
      </c>
      <c r="G1497" s="31" t="n">
        <v>45406</v>
      </c>
      <c r="H1497" s="30" t="s">
        <v>135</v>
      </c>
      <c r="I1497" s="30" t="s">
        <v>251</v>
      </c>
      <c r="J1497" s="30" t="s">
        <v>137</v>
      </c>
      <c r="K1497" s="30" t="s">
        <v>156</v>
      </c>
      <c r="L1497" s="30" t="n">
        <v>45</v>
      </c>
      <c r="M1497" s="30" t="n">
        <v>56</v>
      </c>
      <c r="N1497" s="30" t="s">
        <v>186</v>
      </c>
      <c r="O1497" s="30" t="s">
        <v>139</v>
      </c>
      <c r="P1497" s="30" t="s">
        <v>150</v>
      </c>
      <c r="Q1497" s="32" t="n">
        <v>4017.36</v>
      </c>
      <c r="R1497" s="30" t="s">
        <v>130</v>
      </c>
      <c r="S1497" s="30" t="s">
        <v>223</v>
      </c>
      <c r="T1497" s="30" t="n">
        <v>5</v>
      </c>
      <c r="U1497" s="30" t="n">
        <f aca="false">YEAR(E1497)</f>
        <v>2024</v>
      </c>
      <c r="V1497" s="30" t="str">
        <f aca="false">TEXT(E1497,"MMM-YYYY")</f>
        <v>Apr-2024</v>
      </c>
      <c r="W1497" s="30" t="n">
        <f aca="false">MONTH(E1497)</f>
        <v>4</v>
      </c>
      <c r="X1497" s="30" t="str">
        <f aca="false">TEXT(WEEKDAY(E1497,2),"0")&amp;" - "&amp;TEXT(E1497,"dddd")</f>
        <v>1 - Monday</v>
      </c>
      <c r="Y1497" s="30" t="str">
        <f aca="false">_xlfn.IFS(C1497&lt;18,"Child (0-17)",C1497&lt;40,"Young Adult (18-39)",C1497&lt;60,"Adult (40-59)",TRUE(),"Senior (60+)")</f>
        <v>Senior (60+)</v>
      </c>
      <c r="Z1497" s="30" t="n">
        <f aca="false">ROUND(G1497-E1497,0)</f>
        <v>2</v>
      </c>
      <c r="AA1497" s="30" t="n">
        <f aca="false">L1497+M1497</f>
        <v>101</v>
      </c>
      <c r="AB1497" s="30" t="n">
        <f aca="false">IFERROR(ROUND(Q1497/AA1497,2),0)</f>
        <v>39.78</v>
      </c>
      <c r="AC1497" s="30" t="str">
        <f aca="false">IF(AND(K1497="Critical",N1497="No"),"URGENT - No Bed","Normal")</f>
        <v>Normal</v>
      </c>
      <c r="AD1497" s="34" t="n">
        <f aca="false">INDEX(Lookup_Tables!$B$3:$B$12,MATCH(H1497,Lookup_Tables!$A$3:$A$12,0))</f>
        <v>4600000</v>
      </c>
      <c r="AE1497" s="30" t="str">
        <f aca="false">INDEX(Lookup_Tables!$C$3:$C$12,MATCH(H1497,Lookup_Tables!$A$3:$A$12,0))</f>
        <v>Dr. Farhan Khan</v>
      </c>
      <c r="AF1497" s="30" t="str">
        <f aca="false">IFERROR(INDEX(Lookup_Tables!$F$16:$F$45,MATCH(I1497,Lookup_Tables!$E$16:$E$45,0)),"N/A")</f>
        <v>EMP207</v>
      </c>
      <c r="AG1497" s="30" t="n">
        <f aca="false">_xlfn.IFS(R1497="Recovered",4,R1497="Referred",3,R1497="Admitted",2,R1497="Deceased",1,TRUE(),0)</f>
        <v>4</v>
      </c>
      <c r="AH1497" s="30" t="str">
        <f aca="false">IF(T1497&gt;=4,"Satisfied",IF(T1497&gt;=3,"Neutral","Needs Improvement"))</f>
        <v>Satisfied</v>
      </c>
    </row>
    <row r="1498" customFormat="false" ht="15" hidden="false" customHeight="false" outlineLevel="0" collapsed="false">
      <c r="A1498" s="27" t="s">
        <v>1831</v>
      </c>
      <c r="B1498" s="27" t="s">
        <v>1832</v>
      </c>
      <c r="C1498" s="27" t="n">
        <v>43</v>
      </c>
      <c r="D1498" s="27" t="s">
        <v>121</v>
      </c>
      <c r="E1498" s="28" t="n">
        <v>45353</v>
      </c>
      <c r="F1498" s="27" t="s">
        <v>1257</v>
      </c>
      <c r="G1498" s="28" t="n">
        <v>45355</v>
      </c>
      <c r="H1498" s="27" t="s">
        <v>242</v>
      </c>
      <c r="I1498" s="27" t="s">
        <v>466</v>
      </c>
      <c r="J1498" s="27" t="s">
        <v>244</v>
      </c>
      <c r="K1498" s="27" t="s">
        <v>156</v>
      </c>
      <c r="L1498" s="27" t="n">
        <v>52</v>
      </c>
      <c r="M1498" s="27" t="n">
        <v>38</v>
      </c>
      <c r="N1498" s="27" t="s">
        <v>127</v>
      </c>
      <c r="O1498" s="27" t="s">
        <v>139</v>
      </c>
      <c r="P1498" s="27" t="s">
        <v>129</v>
      </c>
      <c r="Q1498" s="29" t="n">
        <v>3637.66</v>
      </c>
      <c r="R1498" s="27" t="s">
        <v>130</v>
      </c>
      <c r="S1498" s="27" t="s">
        <v>164</v>
      </c>
      <c r="T1498" s="27" t="n">
        <v>4</v>
      </c>
      <c r="U1498" s="27" t="n">
        <f aca="false">YEAR(E1498)</f>
        <v>2024</v>
      </c>
      <c r="V1498" s="27" t="str">
        <f aca="false">TEXT(E1498,"MMM-YYYY")</f>
        <v>Mar-2024</v>
      </c>
      <c r="W1498" s="27" t="n">
        <f aca="false">MONTH(E1498)</f>
        <v>3</v>
      </c>
      <c r="X1498" s="27" t="str">
        <f aca="false">TEXT(WEEKDAY(E1498,2),"0")&amp;" - "&amp;TEXT(E1498,"dddd")</f>
        <v>6 - Saturday</v>
      </c>
      <c r="Y1498" s="27" t="str">
        <f aca="false">_xlfn.IFS(C1498&lt;18,"Child (0-17)",C1498&lt;40,"Young Adult (18-39)",C1498&lt;60,"Adult (40-59)",TRUE(),"Senior (60+)")</f>
        <v>Adult (40-59)</v>
      </c>
      <c r="Z1498" s="27" t="n">
        <f aca="false">ROUND(G1498-E1498,0)</f>
        <v>2</v>
      </c>
      <c r="AA1498" s="27" t="n">
        <f aca="false">L1498+M1498</f>
        <v>90</v>
      </c>
      <c r="AB1498" s="27" t="n">
        <f aca="false">IFERROR(ROUND(Q1498/AA1498,2),0)</f>
        <v>40.42</v>
      </c>
      <c r="AC1498" s="27" t="str">
        <f aca="false">IF(AND(K1498="Critical",N1498="No"),"URGENT - No Bed","Normal")</f>
        <v>Normal</v>
      </c>
      <c r="AD1498" s="33" t="n">
        <f aca="false">INDEX(Lookup_Tables!$B$3:$B$12,MATCH(H1498,Lookup_Tables!$A$3:$A$12,0))</f>
        <v>3000000</v>
      </c>
      <c r="AE1498" s="27" t="str">
        <f aca="false">INDEX(Lookup_Tables!$C$3:$C$12,MATCH(H1498,Lookup_Tables!$A$3:$A$12,0))</f>
        <v>Dr. Pooja Iyer</v>
      </c>
      <c r="AF1498" s="27" t="str">
        <f aca="false">IFERROR(INDEX(Lookup_Tables!$F$16:$F$45,MATCH(I1498,Lookup_Tables!$E$16:$E$45,0)),"N/A")</f>
        <v>EMP212</v>
      </c>
      <c r="AG1498" s="27" t="n">
        <f aca="false">_xlfn.IFS(R1498="Recovered",4,R1498="Referred",3,R1498="Admitted",2,R1498="Deceased",1,TRUE(),0)</f>
        <v>4</v>
      </c>
      <c r="AH1498" s="27" t="str">
        <f aca="false">IF(T1498&gt;=4,"Satisfied",IF(T1498&gt;=3,"Neutral","Needs Improvement"))</f>
        <v>Satisfied</v>
      </c>
    </row>
    <row r="1499" customFormat="false" ht="15" hidden="false" customHeight="false" outlineLevel="0" collapsed="false">
      <c r="A1499" s="30" t="s">
        <v>5094</v>
      </c>
      <c r="B1499" s="30" t="s">
        <v>3449</v>
      </c>
      <c r="C1499" s="30" t="n">
        <v>22</v>
      </c>
      <c r="D1499" s="30" t="s">
        <v>121</v>
      </c>
      <c r="E1499" s="31" t="n">
        <v>45507</v>
      </c>
      <c r="F1499" s="30" t="s">
        <v>1583</v>
      </c>
      <c r="G1499" s="31" t="n">
        <v>45509</v>
      </c>
      <c r="H1499" s="30" t="s">
        <v>242</v>
      </c>
      <c r="I1499" s="30" t="s">
        <v>243</v>
      </c>
      <c r="J1499" s="30" t="s">
        <v>401</v>
      </c>
      <c r="K1499" s="30" t="s">
        <v>126</v>
      </c>
      <c r="L1499" s="30" t="n">
        <v>25</v>
      </c>
      <c r="M1499" s="30" t="n">
        <v>134</v>
      </c>
      <c r="N1499" s="30" t="s">
        <v>186</v>
      </c>
      <c r="O1499" s="30" t="s">
        <v>139</v>
      </c>
      <c r="P1499" s="30" t="s">
        <v>140</v>
      </c>
      <c r="Q1499" s="32" t="n">
        <v>8024.8</v>
      </c>
      <c r="R1499" s="30" t="s">
        <v>268</v>
      </c>
      <c r="S1499" s="30" t="s">
        <v>192</v>
      </c>
      <c r="T1499" s="30" t="n">
        <v>3</v>
      </c>
      <c r="U1499" s="30" t="n">
        <f aca="false">YEAR(E1499)</f>
        <v>2024</v>
      </c>
      <c r="V1499" s="30" t="str">
        <f aca="false">TEXT(E1499,"MMM-YYYY")</f>
        <v>Aug-2024</v>
      </c>
      <c r="W1499" s="30" t="n">
        <f aca="false">MONTH(E1499)</f>
        <v>8</v>
      </c>
      <c r="X1499" s="30" t="str">
        <f aca="false">TEXT(WEEKDAY(E1499,2),"0")&amp;" - "&amp;TEXT(E1499,"dddd")</f>
        <v>6 - Saturday</v>
      </c>
      <c r="Y1499" s="30" t="str">
        <f aca="false">_xlfn.IFS(C1499&lt;18,"Child (0-17)",C1499&lt;40,"Young Adult (18-39)",C1499&lt;60,"Adult (40-59)",TRUE(),"Senior (60+)")</f>
        <v>Young Adult (18-39)</v>
      </c>
      <c r="Z1499" s="30" t="n">
        <f aca="false">ROUND(G1499-E1499,0)</f>
        <v>2</v>
      </c>
      <c r="AA1499" s="30" t="n">
        <f aca="false">L1499+M1499</f>
        <v>159</v>
      </c>
      <c r="AB1499" s="30" t="n">
        <f aca="false">IFERROR(ROUND(Q1499/AA1499,2),0)</f>
        <v>50.47</v>
      </c>
      <c r="AC1499" s="30" t="str">
        <f aca="false">IF(AND(K1499="Critical",N1499="No"),"URGENT - No Bed","Normal")</f>
        <v>Normal</v>
      </c>
      <c r="AD1499" s="34" t="n">
        <f aca="false">INDEX(Lookup_Tables!$B$3:$B$12,MATCH(H1499,Lookup_Tables!$A$3:$A$12,0))</f>
        <v>3000000</v>
      </c>
      <c r="AE1499" s="30" t="str">
        <f aca="false">INDEX(Lookup_Tables!$C$3:$C$12,MATCH(H1499,Lookup_Tables!$A$3:$A$12,0))</f>
        <v>Dr. Pooja Iyer</v>
      </c>
      <c r="AF1499" s="30" t="str">
        <f aca="false">IFERROR(INDEX(Lookup_Tables!$F$16:$F$45,MATCH(I1499,Lookup_Tables!$E$16:$E$45,0)),"N/A")</f>
        <v>EMP214</v>
      </c>
      <c r="AG1499" s="30" t="n">
        <f aca="false">_xlfn.IFS(R1499="Recovered",4,R1499="Referred",3,R1499="Admitted",2,R1499="Deceased",1,TRUE(),0)</f>
        <v>3</v>
      </c>
      <c r="AH1499" s="30" t="str">
        <f aca="false">IF(T1499&gt;=4,"Satisfied",IF(T1499&gt;=3,"Neutral","Needs Improvement"))</f>
        <v>Neutral</v>
      </c>
    </row>
    <row r="1500" customFormat="false" ht="15" hidden="false" customHeight="false" outlineLevel="0" collapsed="false">
      <c r="A1500" s="27" t="s">
        <v>4188</v>
      </c>
      <c r="B1500" s="27" t="s">
        <v>1565</v>
      </c>
      <c r="C1500" s="27" t="n">
        <v>47</v>
      </c>
      <c r="D1500" s="27" t="s">
        <v>121</v>
      </c>
      <c r="E1500" s="28" t="n">
        <v>45446</v>
      </c>
      <c r="F1500" s="27" t="s">
        <v>907</v>
      </c>
      <c r="G1500" s="28" t="n">
        <v>45448</v>
      </c>
      <c r="H1500" s="27" t="s">
        <v>135</v>
      </c>
      <c r="I1500" s="27" t="s">
        <v>136</v>
      </c>
      <c r="J1500" s="27" t="s">
        <v>262</v>
      </c>
      <c r="K1500" s="27" t="s">
        <v>126</v>
      </c>
      <c r="L1500" s="27" t="n">
        <v>23</v>
      </c>
      <c r="M1500" s="27" t="n">
        <v>108</v>
      </c>
      <c r="N1500" s="27" t="s">
        <v>186</v>
      </c>
      <c r="O1500" s="27" t="s">
        <v>149</v>
      </c>
      <c r="P1500" s="27" t="s">
        <v>187</v>
      </c>
      <c r="Q1500" s="29" t="n">
        <v>7693.75</v>
      </c>
      <c r="R1500" s="27" t="s">
        <v>130</v>
      </c>
      <c r="S1500" s="27" t="s">
        <v>335</v>
      </c>
      <c r="T1500" s="27" t="n">
        <v>3</v>
      </c>
      <c r="U1500" s="27" t="n">
        <f aca="false">YEAR(E1500)</f>
        <v>2024</v>
      </c>
      <c r="V1500" s="27" t="str">
        <f aca="false">TEXT(E1500,"MMM-YYYY")</f>
        <v>Jun-2024</v>
      </c>
      <c r="W1500" s="27" t="n">
        <f aca="false">MONTH(E1500)</f>
        <v>6</v>
      </c>
      <c r="X1500" s="27" t="str">
        <f aca="false">TEXT(WEEKDAY(E1500,2),"0")&amp;" - "&amp;TEXT(E1500,"dddd")</f>
        <v>1 - Monday</v>
      </c>
      <c r="Y1500" s="27" t="str">
        <f aca="false">_xlfn.IFS(C1500&lt;18,"Child (0-17)",C1500&lt;40,"Young Adult (18-39)",C1500&lt;60,"Adult (40-59)",TRUE(),"Senior (60+)")</f>
        <v>Adult (40-59)</v>
      </c>
      <c r="Z1500" s="27" t="n">
        <f aca="false">ROUND(G1500-E1500,0)</f>
        <v>2</v>
      </c>
      <c r="AA1500" s="27" t="n">
        <f aca="false">L1500+M1500</f>
        <v>131</v>
      </c>
      <c r="AB1500" s="27" t="n">
        <f aca="false">IFERROR(ROUND(Q1500/AA1500,2),0)</f>
        <v>58.73</v>
      </c>
      <c r="AC1500" s="27" t="str">
        <f aca="false">IF(AND(K1500="Critical",N1500="No"),"URGENT - No Bed","Normal")</f>
        <v>Normal</v>
      </c>
      <c r="AD1500" s="33" t="n">
        <f aca="false">INDEX(Lookup_Tables!$B$3:$B$12,MATCH(H1500,Lookup_Tables!$A$3:$A$12,0))</f>
        <v>4600000</v>
      </c>
      <c r="AE1500" s="27" t="str">
        <f aca="false">INDEX(Lookup_Tables!$C$3:$C$12,MATCH(H1500,Lookup_Tables!$A$3:$A$12,0))</f>
        <v>Dr. Farhan Khan</v>
      </c>
      <c r="AF1500" s="27" t="str">
        <f aca="false">IFERROR(INDEX(Lookup_Tables!$F$16:$F$45,MATCH(I1500,Lookup_Tables!$E$16:$E$45,0)),"N/A")</f>
        <v>EMP206</v>
      </c>
      <c r="AG1500" s="27" t="n">
        <f aca="false">_xlfn.IFS(R1500="Recovered",4,R1500="Referred",3,R1500="Admitted",2,R1500="Deceased",1,TRUE(),0)</f>
        <v>4</v>
      </c>
      <c r="AH1500" s="27" t="str">
        <f aca="false">IF(T1500&gt;=4,"Satisfied",IF(T1500&gt;=3,"Neutral","Needs Improvement"))</f>
        <v>Neutral</v>
      </c>
    </row>
    <row r="1501" customFormat="false" ht="15" hidden="false" customHeight="false" outlineLevel="0" collapsed="false">
      <c r="A1501" s="30" t="s">
        <v>6274</v>
      </c>
      <c r="B1501" s="30" t="s">
        <v>3570</v>
      </c>
      <c r="C1501" s="30" t="n">
        <v>48</v>
      </c>
      <c r="D1501" s="30" t="s">
        <v>181</v>
      </c>
      <c r="E1501" s="31" t="n">
        <v>45362</v>
      </c>
      <c r="F1501" s="30" t="s">
        <v>1002</v>
      </c>
      <c r="G1501" s="31" t="n">
        <v>45362</v>
      </c>
      <c r="H1501" s="30" t="s">
        <v>168</v>
      </c>
      <c r="I1501" s="30" t="s">
        <v>366</v>
      </c>
      <c r="J1501" s="30" t="s">
        <v>191</v>
      </c>
      <c r="K1501" s="30" t="s">
        <v>138</v>
      </c>
      <c r="L1501" s="30" t="n">
        <v>46</v>
      </c>
      <c r="M1501" s="30" t="n">
        <v>22</v>
      </c>
      <c r="N1501" s="30" t="s">
        <v>127</v>
      </c>
      <c r="O1501" s="30" t="s">
        <v>139</v>
      </c>
      <c r="P1501" s="30" t="s">
        <v>187</v>
      </c>
      <c r="Q1501" s="32" t="n">
        <v>1215.21</v>
      </c>
      <c r="R1501" s="30" t="s">
        <v>130</v>
      </c>
      <c r="S1501" s="30" t="s">
        <v>192</v>
      </c>
      <c r="T1501" s="30" t="n">
        <v>4</v>
      </c>
      <c r="U1501" s="30" t="n">
        <f aca="false">YEAR(E1501)</f>
        <v>2024</v>
      </c>
      <c r="V1501" s="30" t="str">
        <f aca="false">TEXT(E1501,"MMM-YYYY")</f>
        <v>Mar-2024</v>
      </c>
      <c r="W1501" s="30" t="n">
        <f aca="false">MONTH(E1501)</f>
        <v>3</v>
      </c>
      <c r="X1501" s="30" t="str">
        <f aca="false">TEXT(WEEKDAY(E1501,2),"0")&amp;" - "&amp;TEXT(E1501,"dddd")</f>
        <v>1 - Monday</v>
      </c>
      <c r="Y1501" s="30" t="str">
        <f aca="false">_xlfn.IFS(C1501&lt;18,"Child (0-17)",C1501&lt;40,"Young Adult (18-39)",C1501&lt;60,"Adult (40-59)",TRUE(),"Senior (60+)")</f>
        <v>Adult (40-59)</v>
      </c>
      <c r="Z1501" s="30" t="n">
        <f aca="false">ROUND(G1501-E1501,0)</f>
        <v>0</v>
      </c>
      <c r="AA1501" s="30" t="n">
        <f aca="false">L1501+M1501</f>
        <v>68</v>
      </c>
      <c r="AB1501" s="30" t="n">
        <f aca="false">IFERROR(ROUND(Q1501/AA1501,2),0)</f>
        <v>17.87</v>
      </c>
      <c r="AC1501" s="30" t="str">
        <f aca="false">IF(AND(K1501="Critical",N1501="No"),"URGENT - No Bed","Normal")</f>
        <v>Normal</v>
      </c>
      <c r="AD1501" s="34" t="n">
        <f aca="false">INDEX(Lookup_Tables!$B$3:$B$12,MATCH(H1501,Lookup_Tables!$A$3:$A$12,0))</f>
        <v>4400000</v>
      </c>
      <c r="AE1501" s="30" t="str">
        <f aca="false">INDEX(Lookup_Tables!$C$3:$C$12,MATCH(H1501,Lookup_Tables!$A$3:$A$12,0))</f>
        <v>Dr. Neha Chopra</v>
      </c>
      <c r="AF1501" s="30" t="str">
        <f aca="false">IFERROR(INDEX(Lookup_Tables!$F$16:$F$45,MATCH(I1501,Lookup_Tables!$E$16:$E$45,0)),"N/A")</f>
        <v>EMP218</v>
      </c>
      <c r="AG1501" s="30" t="n">
        <f aca="false">_xlfn.IFS(R1501="Recovered",4,R1501="Referred",3,R1501="Admitted",2,R1501="Deceased",1,TRUE(),0)</f>
        <v>4</v>
      </c>
      <c r="AH1501" s="30" t="str">
        <f aca="false">IF(T1501&gt;=4,"Satisfied",IF(T1501&gt;=3,"Neutral","Needs Improvement"))</f>
        <v>Satisfied</v>
      </c>
    </row>
    <row r="1502" customFormat="false" ht="15" hidden="false" customHeight="false" outlineLevel="0" collapsed="false">
      <c r="A1502" s="27" t="s">
        <v>3022</v>
      </c>
      <c r="B1502" s="27" t="s">
        <v>6581</v>
      </c>
      <c r="C1502" s="27" t="n">
        <v>3</v>
      </c>
      <c r="D1502" s="27" t="s">
        <v>181</v>
      </c>
      <c r="E1502" s="28" t="n">
        <v>45622</v>
      </c>
      <c r="F1502" s="27" t="s">
        <v>1401</v>
      </c>
      <c r="G1502" s="28" t="n">
        <v>45635</v>
      </c>
      <c r="H1502" s="27" t="s">
        <v>217</v>
      </c>
      <c r="I1502" s="27" t="s">
        <v>344</v>
      </c>
      <c r="J1502" s="27" t="s">
        <v>218</v>
      </c>
      <c r="K1502" s="27" t="s">
        <v>202</v>
      </c>
      <c r="L1502" s="27" t="n">
        <v>10</v>
      </c>
      <c r="M1502" s="27" t="n">
        <v>76</v>
      </c>
      <c r="N1502" s="27" t="s">
        <v>186</v>
      </c>
      <c r="O1502" s="27" t="s">
        <v>139</v>
      </c>
      <c r="P1502" s="27" t="s">
        <v>129</v>
      </c>
      <c r="Q1502" s="29" t="n">
        <v>17171.87</v>
      </c>
      <c r="R1502" s="27" t="s">
        <v>172</v>
      </c>
      <c r="S1502" s="27" t="s">
        <v>141</v>
      </c>
      <c r="T1502" s="27" t="n">
        <v>2</v>
      </c>
      <c r="U1502" s="27" t="n">
        <f aca="false">YEAR(E1502)</f>
        <v>2024</v>
      </c>
      <c r="V1502" s="27" t="str">
        <f aca="false">TEXT(E1502,"MMM-YYYY")</f>
        <v>Nov-2024</v>
      </c>
      <c r="W1502" s="27" t="n">
        <f aca="false">MONTH(E1502)</f>
        <v>11</v>
      </c>
      <c r="X1502" s="27" t="str">
        <f aca="false">TEXT(WEEKDAY(E1502,2),"0")&amp;" - "&amp;TEXT(E1502,"dddd")</f>
        <v>2 - Tuesday</v>
      </c>
      <c r="Y1502" s="27" t="str">
        <f aca="false">_xlfn.IFS(C1502&lt;18,"Child (0-17)",C1502&lt;40,"Young Adult (18-39)",C1502&lt;60,"Adult (40-59)",TRUE(),"Senior (60+)")</f>
        <v>Child (0-17)</v>
      </c>
      <c r="Z1502" s="27" t="n">
        <f aca="false">ROUND(G1502-E1502,0)</f>
        <v>13</v>
      </c>
      <c r="AA1502" s="27" t="n">
        <f aca="false">L1502+M1502</f>
        <v>86</v>
      </c>
      <c r="AB1502" s="27" t="n">
        <f aca="false">IFERROR(ROUND(Q1502/AA1502,2),0)</f>
        <v>199.67</v>
      </c>
      <c r="AC1502" s="27" t="str">
        <f aca="false">IF(AND(K1502="Critical",N1502="No"),"URGENT - No Bed","Normal")</f>
        <v>Normal</v>
      </c>
      <c r="AD1502" s="33" t="n">
        <f aca="false">INDEX(Lookup_Tables!$B$3:$B$12,MATCH(H1502,Lookup_Tables!$A$3:$A$12,0))</f>
        <v>4200000</v>
      </c>
      <c r="AE1502" s="27" t="str">
        <f aca="false">INDEX(Lookup_Tables!$C$3:$C$12,MATCH(H1502,Lookup_Tables!$A$3:$A$12,0))</f>
        <v>Dr. Anil Kapoor</v>
      </c>
      <c r="AF1502" s="27" t="str">
        <f aca="false">IFERROR(INDEX(Lookup_Tables!$F$16:$F$45,MATCH(I1502,Lookup_Tables!$E$16:$E$45,0)),"N/A")</f>
        <v>EMP201</v>
      </c>
      <c r="AG1502" s="27" t="n">
        <f aca="false">_xlfn.IFS(R1502="Recovered",4,R1502="Referred",3,R1502="Admitted",2,R1502="Deceased",1,TRUE(),0)</f>
        <v>2</v>
      </c>
      <c r="AH1502" s="27" t="str">
        <f aca="false">IF(T1502&gt;=4,"Satisfied",IF(T1502&gt;=3,"Neutral","Needs Improvement"))</f>
        <v>Needs Improvement</v>
      </c>
    </row>
    <row r="1503" customFormat="false" ht="15" hidden="false" customHeight="false" outlineLevel="0" collapsed="false">
      <c r="A1503" s="30" t="s">
        <v>5369</v>
      </c>
      <c r="B1503" s="30" t="s">
        <v>2122</v>
      </c>
      <c r="C1503" s="30" t="n">
        <v>33</v>
      </c>
      <c r="D1503" s="30" t="s">
        <v>121</v>
      </c>
      <c r="E1503" s="31" t="n">
        <v>45635</v>
      </c>
      <c r="F1503" s="30" t="s">
        <v>1628</v>
      </c>
      <c r="G1503" s="31" t="n">
        <v>45635</v>
      </c>
      <c r="H1503" s="30" t="s">
        <v>242</v>
      </c>
      <c r="I1503" s="30" t="s">
        <v>466</v>
      </c>
      <c r="J1503" s="30" t="s">
        <v>401</v>
      </c>
      <c r="K1503" s="30" t="s">
        <v>138</v>
      </c>
      <c r="L1503" s="30" t="n">
        <v>39</v>
      </c>
      <c r="M1503" s="30" t="n">
        <v>15</v>
      </c>
      <c r="N1503" s="30" t="s">
        <v>127</v>
      </c>
      <c r="O1503" s="30" t="s">
        <v>171</v>
      </c>
      <c r="P1503" s="30" t="s">
        <v>150</v>
      </c>
      <c r="Q1503" s="32" t="n">
        <v>1531.76</v>
      </c>
      <c r="R1503" s="30" t="s">
        <v>130</v>
      </c>
      <c r="S1503" s="30" t="s">
        <v>141</v>
      </c>
      <c r="T1503" s="30" t="n">
        <v>5</v>
      </c>
      <c r="U1503" s="30" t="n">
        <f aca="false">YEAR(E1503)</f>
        <v>2024</v>
      </c>
      <c r="V1503" s="30" t="str">
        <f aca="false">TEXT(E1503,"MMM-YYYY")</f>
        <v>Dec-2024</v>
      </c>
      <c r="W1503" s="30" t="n">
        <f aca="false">MONTH(E1503)</f>
        <v>12</v>
      </c>
      <c r="X1503" s="30" t="str">
        <f aca="false">TEXT(WEEKDAY(E1503,2),"0")&amp;" - "&amp;TEXT(E1503,"dddd")</f>
        <v>1 - Monday</v>
      </c>
      <c r="Y1503" s="30" t="str">
        <f aca="false">_xlfn.IFS(C1503&lt;18,"Child (0-17)",C1503&lt;40,"Young Adult (18-39)",C1503&lt;60,"Adult (40-59)",TRUE(),"Senior (60+)")</f>
        <v>Young Adult (18-39)</v>
      </c>
      <c r="Z1503" s="30" t="n">
        <f aca="false">ROUND(G1503-E1503,0)</f>
        <v>0</v>
      </c>
      <c r="AA1503" s="30" t="n">
        <f aca="false">L1503+M1503</f>
        <v>54</v>
      </c>
      <c r="AB1503" s="30" t="n">
        <f aca="false">IFERROR(ROUND(Q1503/AA1503,2),0)</f>
        <v>28.37</v>
      </c>
      <c r="AC1503" s="30" t="str">
        <f aca="false">IF(AND(K1503="Critical",N1503="No"),"URGENT - No Bed","Normal")</f>
        <v>Normal</v>
      </c>
      <c r="AD1503" s="34" t="n">
        <f aca="false">INDEX(Lookup_Tables!$B$3:$B$12,MATCH(H1503,Lookup_Tables!$A$3:$A$12,0))</f>
        <v>3000000</v>
      </c>
      <c r="AE1503" s="30" t="str">
        <f aca="false">INDEX(Lookup_Tables!$C$3:$C$12,MATCH(H1503,Lookup_Tables!$A$3:$A$12,0))</f>
        <v>Dr. Pooja Iyer</v>
      </c>
      <c r="AF1503" s="30" t="str">
        <f aca="false">IFERROR(INDEX(Lookup_Tables!$F$16:$F$45,MATCH(I1503,Lookup_Tables!$E$16:$E$45,0)),"N/A")</f>
        <v>EMP212</v>
      </c>
      <c r="AG1503" s="30" t="n">
        <f aca="false">_xlfn.IFS(R1503="Recovered",4,R1503="Referred",3,R1503="Admitted",2,R1503="Deceased",1,TRUE(),0)</f>
        <v>4</v>
      </c>
      <c r="AH1503" s="30" t="str">
        <f aca="false">IF(T1503&gt;=4,"Satisfied",IF(T1503&gt;=3,"Neutral","Needs Improvement"))</f>
        <v>Satisfied</v>
      </c>
    </row>
    <row r="1504" customFormat="false" ht="15" hidden="false" customHeight="false" outlineLevel="0" collapsed="false">
      <c r="A1504" s="27" t="s">
        <v>5255</v>
      </c>
      <c r="B1504" s="27" t="s">
        <v>5256</v>
      </c>
      <c r="C1504" s="27" t="n">
        <v>53</v>
      </c>
      <c r="D1504" s="27" t="s">
        <v>121</v>
      </c>
      <c r="E1504" s="28" t="n">
        <v>45570</v>
      </c>
      <c r="F1504" s="27" t="s">
        <v>567</v>
      </c>
      <c r="G1504" s="28" t="n">
        <v>45573</v>
      </c>
      <c r="H1504" s="27" t="s">
        <v>183</v>
      </c>
      <c r="I1504" s="27" t="s">
        <v>212</v>
      </c>
      <c r="J1504" s="27" t="s">
        <v>431</v>
      </c>
      <c r="K1504" s="27" t="s">
        <v>156</v>
      </c>
      <c r="L1504" s="27" t="n">
        <v>39</v>
      </c>
      <c r="M1504" s="27" t="n">
        <v>31</v>
      </c>
      <c r="N1504" s="27" t="s">
        <v>127</v>
      </c>
      <c r="O1504" s="27" t="s">
        <v>139</v>
      </c>
      <c r="P1504" s="27" t="s">
        <v>129</v>
      </c>
      <c r="Q1504" s="29" t="n">
        <v>3462.53</v>
      </c>
      <c r="R1504" s="27" t="s">
        <v>130</v>
      </c>
      <c r="S1504" s="27" t="s">
        <v>164</v>
      </c>
      <c r="T1504" s="27" t="n">
        <v>3</v>
      </c>
      <c r="U1504" s="27" t="n">
        <f aca="false">YEAR(E1504)</f>
        <v>2024</v>
      </c>
      <c r="V1504" s="27" t="str">
        <f aca="false">TEXT(E1504,"MMM-YYYY")</f>
        <v>Oct-2024</v>
      </c>
      <c r="W1504" s="27" t="n">
        <f aca="false">MONTH(E1504)</f>
        <v>10</v>
      </c>
      <c r="X1504" s="27" t="str">
        <f aca="false">TEXT(WEEKDAY(E1504,2),"0")&amp;" - "&amp;TEXT(E1504,"dddd")</f>
        <v>6 - Saturday</v>
      </c>
      <c r="Y1504" s="27" t="str">
        <f aca="false">_xlfn.IFS(C1504&lt;18,"Child (0-17)",C1504&lt;40,"Young Adult (18-39)",C1504&lt;60,"Adult (40-59)",TRUE(),"Senior (60+)")</f>
        <v>Adult (40-59)</v>
      </c>
      <c r="Z1504" s="27" t="n">
        <f aca="false">ROUND(G1504-E1504,0)</f>
        <v>3</v>
      </c>
      <c r="AA1504" s="27" t="n">
        <f aca="false">L1504+M1504</f>
        <v>70</v>
      </c>
      <c r="AB1504" s="27" t="n">
        <f aca="false">IFERROR(ROUND(Q1504/AA1504,2),0)</f>
        <v>49.46</v>
      </c>
      <c r="AC1504" s="27" t="str">
        <f aca="false">IF(AND(K1504="Critical",N1504="No"),"URGENT - No Bed","Normal")</f>
        <v>Normal</v>
      </c>
      <c r="AD1504" s="33" t="n">
        <f aca="false">INDEX(Lookup_Tables!$B$3:$B$12,MATCH(H1504,Lookup_Tables!$A$3:$A$12,0))</f>
        <v>3100000</v>
      </c>
      <c r="AE1504" s="27" t="str">
        <f aca="false">INDEX(Lookup_Tables!$C$3:$C$12,MATCH(H1504,Lookup_Tables!$A$3:$A$12,0))</f>
        <v>Dr. Kavita Rao</v>
      </c>
      <c r="AF1504" s="27" t="str">
        <f aca="false">IFERROR(INDEX(Lookup_Tables!$F$16:$F$45,MATCH(I1504,Lookup_Tables!$E$16:$E$45,0)),"N/A")</f>
        <v>EMP225</v>
      </c>
      <c r="AG1504" s="27" t="n">
        <f aca="false">_xlfn.IFS(R1504="Recovered",4,R1504="Referred",3,R1504="Admitted",2,R1504="Deceased",1,TRUE(),0)</f>
        <v>4</v>
      </c>
      <c r="AH1504" s="27" t="str">
        <f aca="false">IF(T1504&gt;=4,"Satisfied",IF(T1504&gt;=3,"Neutral","Needs Improvement"))</f>
        <v>Neutral</v>
      </c>
    </row>
    <row r="1505" customFormat="false" ht="15" hidden="false" customHeight="false" outlineLevel="0" collapsed="false">
      <c r="A1505" s="30" t="s">
        <v>4637</v>
      </c>
      <c r="B1505" s="30" t="s">
        <v>4638</v>
      </c>
      <c r="C1505" s="30" t="n">
        <v>51</v>
      </c>
      <c r="D1505" s="30" t="s">
        <v>181</v>
      </c>
      <c r="E1505" s="31" t="n">
        <v>45463</v>
      </c>
      <c r="F1505" s="30" t="s">
        <v>1899</v>
      </c>
      <c r="G1505" s="31" t="n">
        <v>45465</v>
      </c>
      <c r="H1505" s="30" t="s">
        <v>206</v>
      </c>
      <c r="I1505" s="30" t="s">
        <v>300</v>
      </c>
      <c r="J1505" s="30" t="s">
        <v>593</v>
      </c>
      <c r="K1505" s="30" t="s">
        <v>156</v>
      </c>
      <c r="L1505" s="30" t="n">
        <v>23</v>
      </c>
      <c r="M1505" s="30" t="n">
        <v>31</v>
      </c>
      <c r="N1505" s="30" t="s">
        <v>127</v>
      </c>
      <c r="O1505" s="30" t="s">
        <v>139</v>
      </c>
      <c r="P1505" s="30" t="s">
        <v>129</v>
      </c>
      <c r="Q1505" s="32" t="n">
        <v>3024.86</v>
      </c>
      <c r="R1505" s="30" t="s">
        <v>130</v>
      </c>
      <c r="S1505" s="30" t="s">
        <v>131</v>
      </c>
      <c r="T1505" s="30" t="n">
        <v>2</v>
      </c>
      <c r="U1505" s="30" t="n">
        <f aca="false">YEAR(E1505)</f>
        <v>2024</v>
      </c>
      <c r="V1505" s="30" t="str">
        <f aca="false">TEXT(E1505,"MMM-YYYY")</f>
        <v>Jun-2024</v>
      </c>
      <c r="W1505" s="30" t="n">
        <f aca="false">MONTH(E1505)</f>
        <v>6</v>
      </c>
      <c r="X1505" s="30" t="str">
        <f aca="false">TEXT(WEEKDAY(E1505,2),"0")&amp;" - "&amp;TEXT(E1505,"dddd")</f>
        <v>4 - Thursday</v>
      </c>
      <c r="Y1505" s="30" t="str">
        <f aca="false">_xlfn.IFS(C1505&lt;18,"Child (0-17)",C1505&lt;40,"Young Adult (18-39)",C1505&lt;60,"Adult (40-59)",TRUE(),"Senior (60+)")</f>
        <v>Adult (40-59)</v>
      </c>
      <c r="Z1505" s="30" t="n">
        <f aca="false">ROUND(G1505-E1505,0)</f>
        <v>2</v>
      </c>
      <c r="AA1505" s="30" t="n">
        <f aca="false">L1505+M1505</f>
        <v>54</v>
      </c>
      <c r="AB1505" s="30" t="n">
        <f aca="false">IFERROR(ROUND(Q1505/AA1505,2),0)</f>
        <v>56.02</v>
      </c>
      <c r="AC1505" s="30" t="str">
        <f aca="false">IF(AND(K1505="Critical",N1505="No"),"URGENT - No Bed","Normal")</f>
        <v>Normal</v>
      </c>
      <c r="AD1505" s="34" t="n">
        <f aca="false">INDEX(Lookup_Tables!$B$3:$B$12,MATCH(H1505,Lookup_Tables!$A$3:$A$12,0))</f>
        <v>2800000</v>
      </c>
      <c r="AE1505" s="30" t="str">
        <f aca="false">INDEX(Lookup_Tables!$C$3:$C$12,MATCH(H1505,Lookup_Tables!$A$3:$A$12,0))</f>
        <v>Dr. Suresh Nair</v>
      </c>
      <c r="AF1505" s="30" t="str">
        <f aca="false">IFERROR(INDEX(Lookup_Tables!$F$16:$F$45,MATCH(I1505,Lookup_Tables!$E$16:$E$45,0)),"N/A")</f>
        <v>EMP211</v>
      </c>
      <c r="AG1505" s="30" t="n">
        <f aca="false">_xlfn.IFS(R1505="Recovered",4,R1505="Referred",3,R1505="Admitted",2,R1505="Deceased",1,TRUE(),0)</f>
        <v>4</v>
      </c>
      <c r="AH1505" s="30" t="str">
        <f aca="false">IF(T1505&gt;=4,"Satisfied",IF(T1505&gt;=3,"Neutral","Needs Improvement"))</f>
        <v>Needs Improvement</v>
      </c>
    </row>
    <row r="1506" customFormat="false" ht="15" hidden="false" customHeight="false" outlineLevel="0" collapsed="false">
      <c r="A1506" s="27" t="s">
        <v>6871</v>
      </c>
      <c r="B1506" s="27" t="s">
        <v>822</v>
      </c>
      <c r="C1506" s="27" t="n">
        <v>63</v>
      </c>
      <c r="D1506" s="27" t="s">
        <v>181</v>
      </c>
      <c r="E1506" s="28" t="n">
        <v>45425</v>
      </c>
      <c r="F1506" s="27" t="s">
        <v>759</v>
      </c>
      <c r="G1506" s="28" t="n">
        <v>45427</v>
      </c>
      <c r="H1506" s="27" t="s">
        <v>236</v>
      </c>
      <c r="I1506" s="27" t="s">
        <v>323</v>
      </c>
      <c r="J1506" s="27" t="s">
        <v>238</v>
      </c>
      <c r="K1506" s="27" t="s">
        <v>126</v>
      </c>
      <c r="L1506" s="27" t="n">
        <v>5</v>
      </c>
      <c r="M1506" s="27" t="n">
        <v>54</v>
      </c>
      <c r="N1506" s="27" t="s">
        <v>186</v>
      </c>
      <c r="O1506" s="27" t="s">
        <v>139</v>
      </c>
      <c r="P1506" s="27" t="s">
        <v>129</v>
      </c>
      <c r="Q1506" s="29" t="n">
        <v>6529.45</v>
      </c>
      <c r="R1506" s="27" t="s">
        <v>130</v>
      </c>
      <c r="S1506" s="27" t="s">
        <v>157</v>
      </c>
      <c r="T1506" s="27" t="n">
        <v>4</v>
      </c>
      <c r="U1506" s="27" t="n">
        <f aca="false">YEAR(E1506)</f>
        <v>2024</v>
      </c>
      <c r="V1506" s="27" t="str">
        <f aca="false">TEXT(E1506,"MMM-YYYY")</f>
        <v>May-2024</v>
      </c>
      <c r="W1506" s="27" t="n">
        <f aca="false">MONTH(E1506)</f>
        <v>5</v>
      </c>
      <c r="X1506" s="27" t="str">
        <f aca="false">TEXT(WEEKDAY(E1506,2),"0")&amp;" - "&amp;TEXT(E1506,"dddd")</f>
        <v>1 - Monday</v>
      </c>
      <c r="Y1506" s="27" t="str">
        <f aca="false">_xlfn.IFS(C1506&lt;18,"Child (0-17)",C1506&lt;40,"Young Adult (18-39)",C1506&lt;60,"Adult (40-59)",TRUE(),"Senior (60+)")</f>
        <v>Senior (60+)</v>
      </c>
      <c r="Z1506" s="27" t="n">
        <f aca="false">ROUND(G1506-E1506,0)</f>
        <v>2</v>
      </c>
      <c r="AA1506" s="27" t="n">
        <f aca="false">L1506+M1506</f>
        <v>59</v>
      </c>
      <c r="AB1506" s="27" t="n">
        <f aca="false">IFERROR(ROUND(Q1506/AA1506,2),0)</f>
        <v>110.67</v>
      </c>
      <c r="AC1506" s="27" t="str">
        <f aca="false">IF(AND(K1506="Critical",N1506="No"),"URGENT - No Bed","Normal")</f>
        <v>Normal</v>
      </c>
      <c r="AD1506" s="33" t="n">
        <f aca="false">INDEX(Lookup_Tables!$B$3:$B$12,MATCH(H1506,Lookup_Tables!$A$3:$A$12,0))</f>
        <v>3900000</v>
      </c>
      <c r="AE1506" s="27" t="str">
        <f aca="false">INDEX(Lookup_Tables!$C$3:$C$12,MATCH(H1506,Lookup_Tables!$A$3:$A$12,0))</f>
        <v>Dr. Rina Mehta</v>
      </c>
      <c r="AF1506" s="27" t="str">
        <f aca="false">IFERROR(INDEX(Lookup_Tables!$F$16:$F$45,MATCH(I1506,Lookup_Tables!$E$16:$E$45,0)),"N/A")</f>
        <v>EMP216</v>
      </c>
      <c r="AG1506" s="27" t="n">
        <f aca="false">_xlfn.IFS(R1506="Recovered",4,R1506="Referred",3,R1506="Admitted",2,R1506="Deceased",1,TRUE(),0)</f>
        <v>4</v>
      </c>
      <c r="AH1506" s="27" t="str">
        <f aca="false">IF(T1506&gt;=4,"Satisfied",IF(T1506&gt;=3,"Neutral","Needs Improvement"))</f>
        <v>Satisfied</v>
      </c>
    </row>
    <row r="1507" customFormat="false" ht="15" hidden="false" customHeight="false" outlineLevel="0" collapsed="false">
      <c r="A1507" s="30" t="s">
        <v>6657</v>
      </c>
      <c r="B1507" s="30" t="s">
        <v>650</v>
      </c>
      <c r="C1507" s="30" t="n">
        <v>40</v>
      </c>
      <c r="D1507" s="30" t="s">
        <v>121</v>
      </c>
      <c r="E1507" s="31" t="n">
        <v>45620</v>
      </c>
      <c r="F1507" s="30" t="s">
        <v>421</v>
      </c>
      <c r="G1507" s="31" t="n">
        <v>45620</v>
      </c>
      <c r="H1507" s="30" t="s">
        <v>217</v>
      </c>
      <c r="I1507" s="30" t="s">
        <v>392</v>
      </c>
      <c r="J1507" s="30" t="s">
        <v>218</v>
      </c>
      <c r="K1507" s="30" t="s">
        <v>138</v>
      </c>
      <c r="L1507" s="30" t="n">
        <v>28</v>
      </c>
      <c r="M1507" s="30" t="n">
        <v>16</v>
      </c>
      <c r="N1507" s="30" t="s">
        <v>127</v>
      </c>
      <c r="O1507" s="30" t="s">
        <v>128</v>
      </c>
      <c r="P1507" s="30" t="s">
        <v>187</v>
      </c>
      <c r="Q1507" s="32" t="n">
        <v>1237.14</v>
      </c>
      <c r="R1507" s="30" t="s">
        <v>130</v>
      </c>
      <c r="S1507" s="30" t="s">
        <v>157</v>
      </c>
      <c r="T1507" s="30" t="n">
        <v>5</v>
      </c>
      <c r="U1507" s="30" t="n">
        <f aca="false">YEAR(E1507)</f>
        <v>2024</v>
      </c>
      <c r="V1507" s="30" t="str">
        <f aca="false">TEXT(E1507,"MMM-YYYY")</f>
        <v>Nov-2024</v>
      </c>
      <c r="W1507" s="30" t="n">
        <f aca="false">MONTH(E1507)</f>
        <v>11</v>
      </c>
      <c r="X1507" s="30" t="str">
        <f aca="false">TEXT(WEEKDAY(E1507,2),"0")&amp;" - "&amp;TEXT(E1507,"dddd")</f>
        <v>7 - Sunday</v>
      </c>
      <c r="Y1507" s="30" t="str">
        <f aca="false">_xlfn.IFS(C1507&lt;18,"Child (0-17)",C1507&lt;40,"Young Adult (18-39)",C1507&lt;60,"Adult (40-59)",TRUE(),"Senior (60+)")</f>
        <v>Adult (40-59)</v>
      </c>
      <c r="Z1507" s="30" t="n">
        <f aca="false">ROUND(G1507-E1507,0)</f>
        <v>0</v>
      </c>
      <c r="AA1507" s="30" t="n">
        <f aca="false">L1507+M1507</f>
        <v>44</v>
      </c>
      <c r="AB1507" s="30" t="n">
        <f aca="false">IFERROR(ROUND(Q1507/AA1507,2),0)</f>
        <v>28.12</v>
      </c>
      <c r="AC1507" s="30" t="str">
        <f aca="false">IF(AND(K1507="Critical",N1507="No"),"URGENT - No Bed","Normal")</f>
        <v>Normal</v>
      </c>
      <c r="AD1507" s="34" t="n">
        <f aca="false">INDEX(Lookup_Tables!$B$3:$B$12,MATCH(H1507,Lookup_Tables!$A$3:$A$12,0))</f>
        <v>4200000</v>
      </c>
      <c r="AE1507" s="30" t="str">
        <f aca="false">INDEX(Lookup_Tables!$C$3:$C$12,MATCH(H1507,Lookup_Tables!$A$3:$A$12,0))</f>
        <v>Dr. Anil Kapoor</v>
      </c>
      <c r="AF1507" s="30" t="str">
        <f aca="false">IFERROR(INDEX(Lookup_Tables!$F$16:$F$45,MATCH(I1507,Lookup_Tables!$E$16:$E$45,0)),"N/A")</f>
        <v>EMP202</v>
      </c>
      <c r="AG1507" s="30" t="n">
        <f aca="false">_xlfn.IFS(R1507="Recovered",4,R1507="Referred",3,R1507="Admitted",2,R1507="Deceased",1,TRUE(),0)</f>
        <v>4</v>
      </c>
      <c r="AH1507" s="30" t="str">
        <f aca="false">IF(T1507&gt;=4,"Satisfied",IF(T1507&gt;=3,"Neutral","Needs Improvement"))</f>
        <v>Satisfied</v>
      </c>
    </row>
    <row r="1508" customFormat="false" ht="15" hidden="false" customHeight="false" outlineLevel="0" collapsed="false">
      <c r="A1508" s="27" t="s">
        <v>3671</v>
      </c>
      <c r="B1508" s="27" t="s">
        <v>4030</v>
      </c>
      <c r="C1508" s="27" t="n">
        <v>16</v>
      </c>
      <c r="D1508" s="27" t="s">
        <v>121</v>
      </c>
      <c r="E1508" s="28" t="n">
        <v>45461</v>
      </c>
      <c r="F1508" s="27" t="s">
        <v>940</v>
      </c>
      <c r="G1508" s="28" t="n">
        <v>45461</v>
      </c>
      <c r="H1508" s="27" t="s">
        <v>236</v>
      </c>
      <c r="I1508" s="27" t="s">
        <v>323</v>
      </c>
      <c r="J1508" s="27" t="s">
        <v>375</v>
      </c>
      <c r="K1508" s="27" t="s">
        <v>138</v>
      </c>
      <c r="L1508" s="27" t="n">
        <v>78</v>
      </c>
      <c r="M1508" s="27" t="n">
        <v>25</v>
      </c>
      <c r="N1508" s="27" t="s">
        <v>127</v>
      </c>
      <c r="O1508" s="27" t="s">
        <v>128</v>
      </c>
      <c r="P1508" s="27" t="s">
        <v>187</v>
      </c>
      <c r="Q1508" s="29" t="n">
        <v>1923.93</v>
      </c>
      <c r="R1508" s="27" t="s">
        <v>130</v>
      </c>
      <c r="S1508" s="27" t="s">
        <v>141</v>
      </c>
      <c r="T1508" s="27" t="n">
        <v>3</v>
      </c>
      <c r="U1508" s="27" t="n">
        <f aca="false">YEAR(E1508)</f>
        <v>2024</v>
      </c>
      <c r="V1508" s="27" t="str">
        <f aca="false">TEXT(E1508,"MMM-YYYY")</f>
        <v>Jun-2024</v>
      </c>
      <c r="W1508" s="27" t="n">
        <f aca="false">MONTH(E1508)</f>
        <v>6</v>
      </c>
      <c r="X1508" s="27" t="str">
        <f aca="false">TEXT(WEEKDAY(E1508,2),"0")&amp;" - "&amp;TEXT(E1508,"dddd")</f>
        <v>2 - Tuesday</v>
      </c>
      <c r="Y1508" s="27" t="str">
        <f aca="false">_xlfn.IFS(C1508&lt;18,"Child (0-17)",C1508&lt;40,"Young Adult (18-39)",C1508&lt;60,"Adult (40-59)",TRUE(),"Senior (60+)")</f>
        <v>Child (0-17)</v>
      </c>
      <c r="Z1508" s="27" t="n">
        <f aca="false">ROUND(G1508-E1508,0)</f>
        <v>0</v>
      </c>
      <c r="AA1508" s="27" t="n">
        <f aca="false">L1508+M1508</f>
        <v>103</v>
      </c>
      <c r="AB1508" s="27" t="n">
        <f aca="false">IFERROR(ROUND(Q1508/AA1508,2),0)</f>
        <v>18.68</v>
      </c>
      <c r="AC1508" s="27" t="str">
        <f aca="false">IF(AND(K1508="Critical",N1508="No"),"URGENT - No Bed","Normal")</f>
        <v>Normal</v>
      </c>
      <c r="AD1508" s="33" t="n">
        <f aca="false">INDEX(Lookup_Tables!$B$3:$B$12,MATCH(H1508,Lookup_Tables!$A$3:$A$12,0))</f>
        <v>3900000</v>
      </c>
      <c r="AE1508" s="27" t="str">
        <f aca="false">INDEX(Lookup_Tables!$C$3:$C$12,MATCH(H1508,Lookup_Tables!$A$3:$A$12,0))</f>
        <v>Dr. Rina Mehta</v>
      </c>
      <c r="AF1508" s="27" t="str">
        <f aca="false">IFERROR(INDEX(Lookup_Tables!$F$16:$F$45,MATCH(I1508,Lookup_Tables!$E$16:$E$45,0)),"N/A")</f>
        <v>EMP216</v>
      </c>
      <c r="AG1508" s="27" t="n">
        <f aca="false">_xlfn.IFS(R1508="Recovered",4,R1508="Referred",3,R1508="Admitted",2,R1508="Deceased",1,TRUE(),0)</f>
        <v>4</v>
      </c>
      <c r="AH1508" s="27" t="str">
        <f aca="false">IF(T1508&gt;=4,"Satisfied",IF(T1508&gt;=3,"Neutral","Needs Improvement"))</f>
        <v>Neutral</v>
      </c>
    </row>
    <row r="1509" customFormat="false" ht="15" hidden="false" customHeight="false" outlineLevel="0" collapsed="false">
      <c r="A1509" s="30" t="s">
        <v>2896</v>
      </c>
      <c r="B1509" s="30" t="s">
        <v>2897</v>
      </c>
      <c r="C1509" s="30" t="n">
        <v>30</v>
      </c>
      <c r="D1509" s="30" t="s">
        <v>181</v>
      </c>
      <c r="E1509" s="31" t="n">
        <v>45436</v>
      </c>
      <c r="F1509" s="30" t="s">
        <v>479</v>
      </c>
      <c r="G1509" s="31" t="n">
        <v>45440</v>
      </c>
      <c r="H1509" s="30" t="s">
        <v>123</v>
      </c>
      <c r="I1509" s="30" t="s">
        <v>304</v>
      </c>
      <c r="J1509" s="30" t="s">
        <v>125</v>
      </c>
      <c r="K1509" s="30" t="s">
        <v>126</v>
      </c>
      <c r="L1509" s="30" t="n">
        <v>7</v>
      </c>
      <c r="M1509" s="30" t="n">
        <v>56</v>
      </c>
      <c r="N1509" s="30" t="s">
        <v>127</v>
      </c>
      <c r="O1509" s="30" t="s">
        <v>139</v>
      </c>
      <c r="P1509" s="30" t="s">
        <v>140</v>
      </c>
      <c r="Q1509" s="32" t="n">
        <v>8117.15</v>
      </c>
      <c r="R1509" s="30" t="s">
        <v>172</v>
      </c>
      <c r="S1509" s="30" t="s">
        <v>164</v>
      </c>
      <c r="T1509" s="30" t="n">
        <v>4</v>
      </c>
      <c r="U1509" s="30" t="n">
        <f aca="false">YEAR(E1509)</f>
        <v>2024</v>
      </c>
      <c r="V1509" s="30" t="str">
        <f aca="false">TEXT(E1509,"MMM-YYYY")</f>
        <v>May-2024</v>
      </c>
      <c r="W1509" s="30" t="n">
        <f aca="false">MONTH(E1509)</f>
        <v>5</v>
      </c>
      <c r="X1509" s="30" t="str">
        <f aca="false">TEXT(WEEKDAY(E1509,2),"0")&amp;" - "&amp;TEXT(E1509,"dddd")</f>
        <v>5 - Friday</v>
      </c>
      <c r="Y1509" s="30" t="str">
        <f aca="false">_xlfn.IFS(C1509&lt;18,"Child (0-17)",C1509&lt;40,"Young Adult (18-39)",C1509&lt;60,"Adult (40-59)",TRUE(),"Senior (60+)")</f>
        <v>Young Adult (18-39)</v>
      </c>
      <c r="Z1509" s="30" t="n">
        <f aca="false">ROUND(G1509-E1509,0)</f>
        <v>4</v>
      </c>
      <c r="AA1509" s="30" t="n">
        <f aca="false">L1509+M1509</f>
        <v>63</v>
      </c>
      <c r="AB1509" s="30" t="n">
        <f aca="false">IFERROR(ROUND(Q1509/AA1509,2),0)</f>
        <v>128.84</v>
      </c>
      <c r="AC1509" s="30" t="str">
        <f aca="false">IF(AND(K1509="Critical",N1509="No"),"URGENT - No Bed","Normal")</f>
        <v>Normal</v>
      </c>
      <c r="AD1509" s="34" t="n">
        <f aca="false">INDEX(Lookup_Tables!$B$3:$B$12,MATCH(H1509,Lookup_Tables!$A$3:$A$12,0))</f>
        <v>2200000</v>
      </c>
      <c r="AE1509" s="30" t="str">
        <f aca="false">INDEX(Lookup_Tables!$C$3:$C$12,MATCH(H1509,Lookup_Tables!$A$3:$A$12,0))</f>
        <v>Dr. Rohan Das</v>
      </c>
      <c r="AF1509" s="30" t="str">
        <f aca="false">IFERROR(INDEX(Lookup_Tables!$F$16:$F$45,MATCH(I1509,Lookup_Tables!$E$16:$E$45,0)),"N/A")</f>
        <v>EMP204</v>
      </c>
      <c r="AG1509" s="30" t="n">
        <f aca="false">_xlfn.IFS(R1509="Recovered",4,R1509="Referred",3,R1509="Admitted",2,R1509="Deceased",1,TRUE(),0)</f>
        <v>2</v>
      </c>
      <c r="AH1509" s="30" t="str">
        <f aca="false">IF(T1509&gt;=4,"Satisfied",IF(T1509&gt;=3,"Neutral","Needs Improvement"))</f>
        <v>Satisfied</v>
      </c>
    </row>
    <row r="1510" customFormat="false" ht="15" hidden="false" customHeight="false" outlineLevel="0" collapsed="false">
      <c r="A1510" s="27" t="s">
        <v>3703</v>
      </c>
      <c r="B1510" s="27" t="s">
        <v>1106</v>
      </c>
      <c r="C1510" s="27" t="n">
        <v>11</v>
      </c>
      <c r="D1510" s="27" t="s">
        <v>121</v>
      </c>
      <c r="E1510" s="28" t="n">
        <v>45647</v>
      </c>
      <c r="F1510" s="27" t="s">
        <v>1660</v>
      </c>
      <c r="G1510" s="28" t="n">
        <v>45647</v>
      </c>
      <c r="H1510" s="27" t="s">
        <v>183</v>
      </c>
      <c r="I1510" s="27" t="s">
        <v>430</v>
      </c>
      <c r="J1510" s="27" t="s">
        <v>213</v>
      </c>
      <c r="K1510" s="27" t="s">
        <v>156</v>
      </c>
      <c r="L1510" s="27" t="n">
        <v>21</v>
      </c>
      <c r="M1510" s="27" t="n">
        <v>53</v>
      </c>
      <c r="N1510" s="27" t="s">
        <v>127</v>
      </c>
      <c r="O1510" s="27" t="s">
        <v>139</v>
      </c>
      <c r="P1510" s="27" t="s">
        <v>129</v>
      </c>
      <c r="Q1510" s="29" t="n">
        <v>3020.65</v>
      </c>
      <c r="R1510" s="27" t="s">
        <v>130</v>
      </c>
      <c r="S1510" s="27" t="s">
        <v>335</v>
      </c>
      <c r="T1510" s="27" t="n">
        <v>1</v>
      </c>
      <c r="U1510" s="27" t="n">
        <f aca="false">YEAR(E1510)</f>
        <v>2024</v>
      </c>
      <c r="V1510" s="27" t="str">
        <f aca="false">TEXT(E1510,"MMM-YYYY")</f>
        <v>Dec-2024</v>
      </c>
      <c r="W1510" s="27" t="n">
        <f aca="false">MONTH(E1510)</f>
        <v>12</v>
      </c>
      <c r="X1510" s="27" t="str">
        <f aca="false">TEXT(WEEKDAY(E1510,2),"0")&amp;" - "&amp;TEXT(E1510,"dddd")</f>
        <v>6 - Saturday</v>
      </c>
      <c r="Y1510" s="27" t="str">
        <f aca="false">_xlfn.IFS(C1510&lt;18,"Child (0-17)",C1510&lt;40,"Young Adult (18-39)",C1510&lt;60,"Adult (40-59)",TRUE(),"Senior (60+)")</f>
        <v>Child (0-17)</v>
      </c>
      <c r="Z1510" s="27" t="n">
        <f aca="false">ROUND(G1510-E1510,0)</f>
        <v>0</v>
      </c>
      <c r="AA1510" s="27" t="n">
        <f aca="false">L1510+M1510</f>
        <v>74</v>
      </c>
      <c r="AB1510" s="27" t="n">
        <f aca="false">IFERROR(ROUND(Q1510/AA1510,2),0)</f>
        <v>40.82</v>
      </c>
      <c r="AC1510" s="27" t="str">
        <f aca="false">IF(AND(K1510="Critical",N1510="No"),"URGENT - No Bed","Normal")</f>
        <v>Normal</v>
      </c>
      <c r="AD1510" s="33" t="n">
        <f aca="false">INDEX(Lookup_Tables!$B$3:$B$12,MATCH(H1510,Lookup_Tables!$A$3:$A$12,0))</f>
        <v>3100000</v>
      </c>
      <c r="AE1510" s="27" t="str">
        <f aca="false">INDEX(Lookup_Tables!$C$3:$C$12,MATCH(H1510,Lookup_Tables!$A$3:$A$12,0))</f>
        <v>Dr. Kavita Rao</v>
      </c>
      <c r="AF1510" s="27" t="str">
        <f aca="false">IFERROR(INDEX(Lookup_Tables!$F$16:$F$45,MATCH(I1510,Lookup_Tables!$E$16:$E$45,0)),"N/A")</f>
        <v>EMP224</v>
      </c>
      <c r="AG1510" s="27" t="n">
        <f aca="false">_xlfn.IFS(R1510="Recovered",4,R1510="Referred",3,R1510="Admitted",2,R1510="Deceased",1,TRUE(),0)</f>
        <v>4</v>
      </c>
      <c r="AH1510" s="27" t="str">
        <f aca="false">IF(T1510&gt;=4,"Satisfied",IF(T1510&gt;=3,"Neutral","Needs Improvement"))</f>
        <v>Needs Improvement</v>
      </c>
    </row>
    <row r="1511" customFormat="false" ht="15" hidden="false" customHeight="false" outlineLevel="0" collapsed="false">
      <c r="A1511" s="30" t="s">
        <v>4728</v>
      </c>
      <c r="B1511" s="30" t="s">
        <v>1547</v>
      </c>
      <c r="C1511" s="30" t="n">
        <v>32</v>
      </c>
      <c r="D1511" s="30" t="s">
        <v>181</v>
      </c>
      <c r="E1511" s="31" t="n">
        <v>45656</v>
      </c>
      <c r="F1511" s="30" t="s">
        <v>1132</v>
      </c>
      <c r="G1511" s="31" t="n">
        <v>45656</v>
      </c>
      <c r="H1511" s="30" t="s">
        <v>183</v>
      </c>
      <c r="I1511" s="30" t="s">
        <v>430</v>
      </c>
      <c r="J1511" s="30" t="s">
        <v>213</v>
      </c>
      <c r="K1511" s="30" t="s">
        <v>138</v>
      </c>
      <c r="L1511" s="30" t="n">
        <v>61</v>
      </c>
      <c r="M1511" s="30" t="n">
        <v>42</v>
      </c>
      <c r="N1511" s="30" t="s">
        <v>186</v>
      </c>
      <c r="O1511" s="30" t="s">
        <v>149</v>
      </c>
      <c r="P1511" s="30" t="s">
        <v>140</v>
      </c>
      <c r="Q1511" s="32" t="n">
        <v>1679.85</v>
      </c>
      <c r="R1511" s="30" t="s">
        <v>130</v>
      </c>
      <c r="S1511" s="30" t="s">
        <v>157</v>
      </c>
      <c r="T1511" s="30" t="n">
        <v>5</v>
      </c>
      <c r="U1511" s="30" t="n">
        <f aca="false">YEAR(E1511)</f>
        <v>2024</v>
      </c>
      <c r="V1511" s="30" t="str">
        <f aca="false">TEXT(E1511,"MMM-YYYY")</f>
        <v>Dec-2024</v>
      </c>
      <c r="W1511" s="30" t="n">
        <f aca="false">MONTH(E1511)</f>
        <v>12</v>
      </c>
      <c r="X1511" s="30" t="str">
        <f aca="false">TEXT(WEEKDAY(E1511,2),"0")&amp;" - "&amp;TEXT(E1511,"dddd")</f>
        <v>1 - Monday</v>
      </c>
      <c r="Y1511" s="30" t="str">
        <f aca="false">_xlfn.IFS(C1511&lt;18,"Child (0-17)",C1511&lt;40,"Young Adult (18-39)",C1511&lt;60,"Adult (40-59)",TRUE(),"Senior (60+)")</f>
        <v>Young Adult (18-39)</v>
      </c>
      <c r="Z1511" s="30" t="n">
        <f aca="false">ROUND(G1511-E1511,0)</f>
        <v>0</v>
      </c>
      <c r="AA1511" s="30" t="n">
        <f aca="false">L1511+M1511</f>
        <v>103</v>
      </c>
      <c r="AB1511" s="30" t="n">
        <f aca="false">IFERROR(ROUND(Q1511/AA1511,2),0)</f>
        <v>16.31</v>
      </c>
      <c r="AC1511" s="30" t="str">
        <f aca="false">IF(AND(K1511="Critical",N1511="No"),"URGENT - No Bed","Normal")</f>
        <v>Normal</v>
      </c>
      <c r="AD1511" s="34" t="n">
        <f aca="false">INDEX(Lookup_Tables!$B$3:$B$12,MATCH(H1511,Lookup_Tables!$A$3:$A$12,0))</f>
        <v>3100000</v>
      </c>
      <c r="AE1511" s="30" t="str">
        <f aca="false">INDEX(Lookup_Tables!$C$3:$C$12,MATCH(H1511,Lookup_Tables!$A$3:$A$12,0))</f>
        <v>Dr. Kavita Rao</v>
      </c>
      <c r="AF1511" s="30" t="str">
        <f aca="false">IFERROR(INDEX(Lookup_Tables!$F$16:$F$45,MATCH(I1511,Lookup_Tables!$E$16:$E$45,0)),"N/A")</f>
        <v>EMP224</v>
      </c>
      <c r="AG1511" s="30" t="n">
        <f aca="false">_xlfn.IFS(R1511="Recovered",4,R1511="Referred",3,R1511="Admitted",2,R1511="Deceased",1,TRUE(),0)</f>
        <v>4</v>
      </c>
      <c r="AH1511" s="30" t="str">
        <f aca="false">IF(T1511&gt;=4,"Satisfied",IF(T1511&gt;=3,"Neutral","Needs Improvement"))</f>
        <v>Satisfied</v>
      </c>
    </row>
    <row r="1512" customFormat="false" ht="15" hidden="false" customHeight="false" outlineLevel="0" collapsed="false">
      <c r="A1512" s="27" t="s">
        <v>3433</v>
      </c>
      <c r="B1512" s="27" t="s">
        <v>1591</v>
      </c>
      <c r="C1512" s="27" t="n">
        <v>66</v>
      </c>
      <c r="D1512" s="27" t="s">
        <v>181</v>
      </c>
      <c r="E1512" s="28" t="n">
        <v>45459</v>
      </c>
      <c r="F1512" s="27" t="s">
        <v>1896</v>
      </c>
      <c r="G1512" s="28" t="n">
        <v>45460</v>
      </c>
      <c r="H1512" s="27" t="s">
        <v>161</v>
      </c>
      <c r="I1512" s="27" t="s">
        <v>320</v>
      </c>
      <c r="J1512" s="27" t="s">
        <v>648</v>
      </c>
      <c r="K1512" s="27" t="s">
        <v>156</v>
      </c>
      <c r="L1512" s="27" t="n">
        <v>30</v>
      </c>
      <c r="M1512" s="27" t="n">
        <v>67</v>
      </c>
      <c r="N1512" s="27" t="s">
        <v>127</v>
      </c>
      <c r="O1512" s="27" t="s">
        <v>171</v>
      </c>
      <c r="P1512" s="27" t="s">
        <v>140</v>
      </c>
      <c r="Q1512" s="29" t="n">
        <v>3569.58</v>
      </c>
      <c r="R1512" s="27" t="s">
        <v>130</v>
      </c>
      <c r="S1512" s="27" t="s">
        <v>192</v>
      </c>
      <c r="T1512" s="27" t="n">
        <v>4</v>
      </c>
      <c r="U1512" s="27" t="n">
        <f aca="false">YEAR(E1512)</f>
        <v>2024</v>
      </c>
      <c r="V1512" s="27" t="str">
        <f aca="false">TEXT(E1512,"MMM-YYYY")</f>
        <v>Jun-2024</v>
      </c>
      <c r="W1512" s="27" t="n">
        <f aca="false">MONTH(E1512)</f>
        <v>6</v>
      </c>
      <c r="X1512" s="27" t="str">
        <f aca="false">TEXT(WEEKDAY(E1512,2),"0")&amp;" - "&amp;TEXT(E1512,"dddd")</f>
        <v>7 - Sunday</v>
      </c>
      <c r="Y1512" s="27" t="str">
        <f aca="false">_xlfn.IFS(C1512&lt;18,"Child (0-17)",C1512&lt;40,"Young Adult (18-39)",C1512&lt;60,"Adult (40-59)",TRUE(),"Senior (60+)")</f>
        <v>Senior (60+)</v>
      </c>
      <c r="Z1512" s="27" t="n">
        <f aca="false">ROUND(G1512-E1512,0)</f>
        <v>1</v>
      </c>
      <c r="AA1512" s="27" t="n">
        <f aca="false">L1512+M1512</f>
        <v>97</v>
      </c>
      <c r="AB1512" s="27" t="n">
        <f aca="false">IFERROR(ROUND(Q1512/AA1512,2),0)</f>
        <v>36.8</v>
      </c>
      <c r="AC1512" s="27" t="str">
        <f aca="false">IF(AND(K1512="Critical",N1512="No"),"URGENT - No Bed","Normal")</f>
        <v>Normal</v>
      </c>
      <c r="AD1512" s="33" t="n">
        <f aca="false">INDEX(Lookup_Tables!$B$3:$B$12,MATCH(H1512,Lookup_Tables!$A$3:$A$12,0))</f>
        <v>3600000</v>
      </c>
      <c r="AE1512" s="27" t="str">
        <f aca="false">INDEX(Lookup_Tables!$C$3:$C$12,MATCH(H1512,Lookup_Tables!$A$3:$A$12,0))</f>
        <v>Dr. Sameer Joshi</v>
      </c>
      <c r="AF1512" s="27" t="str">
        <f aca="false">IFERROR(INDEX(Lookup_Tables!$F$16:$F$45,MATCH(I1512,Lookup_Tables!$E$16:$E$45,0)),"N/A")</f>
        <v>EMP223</v>
      </c>
      <c r="AG1512" s="27" t="n">
        <f aca="false">_xlfn.IFS(R1512="Recovered",4,R1512="Referred",3,R1512="Admitted",2,R1512="Deceased",1,TRUE(),0)</f>
        <v>4</v>
      </c>
      <c r="AH1512" s="27" t="str">
        <f aca="false">IF(T1512&gt;=4,"Satisfied",IF(T1512&gt;=3,"Neutral","Needs Improvement"))</f>
        <v>Satisfied</v>
      </c>
    </row>
    <row r="1513" customFormat="false" ht="15" hidden="false" customHeight="false" outlineLevel="0" collapsed="false">
      <c r="A1513" s="30" t="s">
        <v>1633</v>
      </c>
      <c r="B1513" s="30" t="s">
        <v>1634</v>
      </c>
      <c r="C1513" s="30" t="n">
        <v>33</v>
      </c>
      <c r="D1513" s="30" t="s">
        <v>121</v>
      </c>
      <c r="E1513" s="31" t="n">
        <v>45650</v>
      </c>
      <c r="F1513" s="30" t="s">
        <v>674</v>
      </c>
      <c r="G1513" s="31" t="n">
        <v>45651</v>
      </c>
      <c r="H1513" s="30" t="s">
        <v>168</v>
      </c>
      <c r="I1513" s="30" t="s">
        <v>169</v>
      </c>
      <c r="J1513" s="30" t="s">
        <v>371</v>
      </c>
      <c r="K1513" s="30" t="s">
        <v>138</v>
      </c>
      <c r="L1513" s="30" t="n">
        <v>74</v>
      </c>
      <c r="M1513" s="30" t="n">
        <v>28</v>
      </c>
      <c r="N1513" s="30" t="s">
        <v>127</v>
      </c>
      <c r="O1513" s="30" t="s">
        <v>139</v>
      </c>
      <c r="P1513" s="30" t="s">
        <v>140</v>
      </c>
      <c r="Q1513" s="32" t="n">
        <v>728.6</v>
      </c>
      <c r="R1513" s="30" t="s">
        <v>130</v>
      </c>
      <c r="S1513" s="30" t="s">
        <v>178</v>
      </c>
      <c r="T1513" s="30" t="n">
        <v>5</v>
      </c>
      <c r="U1513" s="30" t="n">
        <f aca="false">YEAR(E1513)</f>
        <v>2024</v>
      </c>
      <c r="V1513" s="30" t="str">
        <f aca="false">TEXT(E1513,"MMM-YYYY")</f>
        <v>Dec-2024</v>
      </c>
      <c r="W1513" s="30" t="n">
        <f aca="false">MONTH(E1513)</f>
        <v>12</v>
      </c>
      <c r="X1513" s="30" t="str">
        <f aca="false">TEXT(WEEKDAY(E1513,2),"0")&amp;" - "&amp;TEXT(E1513,"dddd")</f>
        <v>2 - Tuesday</v>
      </c>
      <c r="Y1513" s="30" t="str">
        <f aca="false">_xlfn.IFS(C1513&lt;18,"Child (0-17)",C1513&lt;40,"Young Adult (18-39)",C1513&lt;60,"Adult (40-59)",TRUE(),"Senior (60+)")</f>
        <v>Young Adult (18-39)</v>
      </c>
      <c r="Z1513" s="30" t="n">
        <f aca="false">ROUND(G1513-E1513,0)</f>
        <v>1</v>
      </c>
      <c r="AA1513" s="30" t="n">
        <f aca="false">L1513+M1513</f>
        <v>102</v>
      </c>
      <c r="AB1513" s="30" t="n">
        <f aca="false">IFERROR(ROUND(Q1513/AA1513,2),0)</f>
        <v>7.14</v>
      </c>
      <c r="AC1513" s="30" t="str">
        <f aca="false">IF(AND(K1513="Critical",N1513="No"),"URGENT - No Bed","Normal")</f>
        <v>Normal</v>
      </c>
      <c r="AD1513" s="34" t="n">
        <f aca="false">INDEX(Lookup_Tables!$B$3:$B$12,MATCH(H1513,Lookup_Tables!$A$3:$A$12,0))</f>
        <v>4400000</v>
      </c>
      <c r="AE1513" s="30" t="str">
        <f aca="false">INDEX(Lookup_Tables!$C$3:$C$12,MATCH(H1513,Lookup_Tables!$A$3:$A$12,0))</f>
        <v>Dr. Neha Chopra</v>
      </c>
      <c r="AF1513" s="30" t="str">
        <f aca="false">IFERROR(INDEX(Lookup_Tables!$F$16:$F$45,MATCH(I1513,Lookup_Tables!$E$16:$E$45,0)),"N/A")</f>
        <v>EMP220</v>
      </c>
      <c r="AG1513" s="30" t="n">
        <f aca="false">_xlfn.IFS(R1513="Recovered",4,R1513="Referred",3,R1513="Admitted",2,R1513="Deceased",1,TRUE(),0)</f>
        <v>4</v>
      </c>
      <c r="AH1513" s="30" t="str">
        <f aca="false">IF(T1513&gt;=4,"Satisfied",IF(T1513&gt;=3,"Neutral","Needs Improvement"))</f>
        <v>Satisfied</v>
      </c>
    </row>
    <row r="1514" customFormat="false" ht="15" hidden="false" customHeight="false" outlineLevel="0" collapsed="false">
      <c r="A1514" s="27" t="s">
        <v>891</v>
      </c>
      <c r="B1514" s="27" t="s">
        <v>892</v>
      </c>
      <c r="C1514" s="27" t="n">
        <v>4</v>
      </c>
      <c r="D1514" s="27" t="s">
        <v>121</v>
      </c>
      <c r="E1514" s="28" t="n">
        <v>45466</v>
      </c>
      <c r="F1514" s="27" t="s">
        <v>893</v>
      </c>
      <c r="G1514" s="28" t="n">
        <v>45467</v>
      </c>
      <c r="H1514" s="27" t="s">
        <v>123</v>
      </c>
      <c r="I1514" s="27" t="s">
        <v>155</v>
      </c>
      <c r="J1514" s="27" t="s">
        <v>508</v>
      </c>
      <c r="K1514" s="27" t="s">
        <v>138</v>
      </c>
      <c r="L1514" s="27" t="n">
        <v>48</v>
      </c>
      <c r="M1514" s="27" t="n">
        <v>23</v>
      </c>
      <c r="N1514" s="27" t="s">
        <v>127</v>
      </c>
      <c r="O1514" s="27" t="s">
        <v>139</v>
      </c>
      <c r="P1514" s="27" t="s">
        <v>187</v>
      </c>
      <c r="Q1514" s="29" t="n">
        <v>974.21</v>
      </c>
      <c r="R1514" s="27" t="s">
        <v>130</v>
      </c>
      <c r="S1514" s="27" t="s">
        <v>157</v>
      </c>
      <c r="T1514" s="27" t="n">
        <v>4</v>
      </c>
      <c r="U1514" s="27" t="n">
        <f aca="false">YEAR(E1514)</f>
        <v>2024</v>
      </c>
      <c r="V1514" s="27" t="str">
        <f aca="false">TEXT(E1514,"MMM-YYYY")</f>
        <v>Jun-2024</v>
      </c>
      <c r="W1514" s="27" t="n">
        <f aca="false">MONTH(E1514)</f>
        <v>6</v>
      </c>
      <c r="X1514" s="27" t="str">
        <f aca="false">TEXT(WEEKDAY(E1514,2),"0")&amp;" - "&amp;TEXT(E1514,"dddd")</f>
        <v>7 - Sunday</v>
      </c>
      <c r="Y1514" s="27" t="str">
        <f aca="false">_xlfn.IFS(C1514&lt;18,"Child (0-17)",C1514&lt;40,"Young Adult (18-39)",C1514&lt;60,"Adult (40-59)",TRUE(),"Senior (60+)")</f>
        <v>Child (0-17)</v>
      </c>
      <c r="Z1514" s="27" t="n">
        <f aca="false">ROUND(G1514-E1514,0)</f>
        <v>1</v>
      </c>
      <c r="AA1514" s="27" t="n">
        <f aca="false">L1514+M1514</f>
        <v>71</v>
      </c>
      <c r="AB1514" s="27" t="n">
        <f aca="false">IFERROR(ROUND(Q1514/AA1514,2),0)</f>
        <v>13.72</v>
      </c>
      <c r="AC1514" s="27" t="str">
        <f aca="false">IF(AND(K1514="Critical",N1514="No"),"URGENT - No Bed","Normal")</f>
        <v>Normal</v>
      </c>
      <c r="AD1514" s="33" t="n">
        <f aca="false">INDEX(Lookup_Tables!$B$3:$B$12,MATCH(H1514,Lookup_Tables!$A$3:$A$12,0))</f>
        <v>2200000</v>
      </c>
      <c r="AE1514" s="27" t="str">
        <f aca="false">INDEX(Lookup_Tables!$C$3:$C$12,MATCH(H1514,Lookup_Tables!$A$3:$A$12,0))</f>
        <v>Dr. Rohan Das</v>
      </c>
      <c r="AF1514" s="27" t="str">
        <f aca="false">IFERROR(INDEX(Lookup_Tables!$F$16:$F$45,MATCH(I1514,Lookup_Tables!$E$16:$E$45,0)),"N/A")</f>
        <v>EMP203</v>
      </c>
      <c r="AG1514" s="27" t="n">
        <f aca="false">_xlfn.IFS(R1514="Recovered",4,R1514="Referred",3,R1514="Admitted",2,R1514="Deceased",1,TRUE(),0)</f>
        <v>4</v>
      </c>
      <c r="AH1514" s="27" t="str">
        <f aca="false">IF(T1514&gt;=4,"Satisfied",IF(T1514&gt;=3,"Neutral","Needs Improvement"))</f>
        <v>Satisfied</v>
      </c>
    </row>
    <row r="1515" customFormat="false" ht="15" hidden="false" customHeight="false" outlineLevel="0" collapsed="false">
      <c r="A1515" s="30" t="s">
        <v>2817</v>
      </c>
      <c r="B1515" s="30" t="s">
        <v>2818</v>
      </c>
      <c r="C1515" s="30" t="n">
        <v>45</v>
      </c>
      <c r="D1515" s="30" t="s">
        <v>181</v>
      </c>
      <c r="E1515" s="31" t="n">
        <v>45414</v>
      </c>
      <c r="F1515" s="30" t="s">
        <v>922</v>
      </c>
      <c r="G1515" s="31" t="n">
        <v>45415</v>
      </c>
      <c r="H1515" s="30" t="s">
        <v>123</v>
      </c>
      <c r="I1515" s="30" t="s">
        <v>304</v>
      </c>
      <c r="J1515" s="30" t="s">
        <v>508</v>
      </c>
      <c r="K1515" s="30" t="s">
        <v>126</v>
      </c>
      <c r="L1515" s="30" t="n">
        <v>35</v>
      </c>
      <c r="M1515" s="30" t="n">
        <v>61</v>
      </c>
      <c r="N1515" s="30" t="s">
        <v>127</v>
      </c>
      <c r="O1515" s="30" t="s">
        <v>171</v>
      </c>
      <c r="P1515" s="30" t="s">
        <v>129</v>
      </c>
      <c r="Q1515" s="32" t="n">
        <v>7946.05</v>
      </c>
      <c r="R1515" s="30" t="s">
        <v>130</v>
      </c>
      <c r="S1515" s="30" t="s">
        <v>192</v>
      </c>
      <c r="T1515" s="30" t="n">
        <v>4</v>
      </c>
      <c r="U1515" s="30" t="n">
        <f aca="false">YEAR(E1515)</f>
        <v>2024</v>
      </c>
      <c r="V1515" s="30" t="str">
        <f aca="false">TEXT(E1515,"MMM-YYYY")</f>
        <v>May-2024</v>
      </c>
      <c r="W1515" s="30" t="n">
        <f aca="false">MONTH(E1515)</f>
        <v>5</v>
      </c>
      <c r="X1515" s="30" t="str">
        <f aca="false">TEXT(WEEKDAY(E1515,2),"0")&amp;" - "&amp;TEXT(E1515,"dddd")</f>
        <v>4 - Thursday</v>
      </c>
      <c r="Y1515" s="30" t="str">
        <f aca="false">_xlfn.IFS(C1515&lt;18,"Child (0-17)",C1515&lt;40,"Young Adult (18-39)",C1515&lt;60,"Adult (40-59)",TRUE(),"Senior (60+)")</f>
        <v>Adult (40-59)</v>
      </c>
      <c r="Z1515" s="30" t="n">
        <f aca="false">ROUND(G1515-E1515,0)</f>
        <v>1</v>
      </c>
      <c r="AA1515" s="30" t="n">
        <f aca="false">L1515+M1515</f>
        <v>96</v>
      </c>
      <c r="AB1515" s="30" t="n">
        <f aca="false">IFERROR(ROUND(Q1515/AA1515,2),0)</f>
        <v>82.77</v>
      </c>
      <c r="AC1515" s="30" t="str">
        <f aca="false">IF(AND(K1515="Critical",N1515="No"),"URGENT - No Bed","Normal")</f>
        <v>Normal</v>
      </c>
      <c r="AD1515" s="34" t="n">
        <f aca="false">INDEX(Lookup_Tables!$B$3:$B$12,MATCH(H1515,Lookup_Tables!$A$3:$A$12,0))</f>
        <v>2200000</v>
      </c>
      <c r="AE1515" s="30" t="str">
        <f aca="false">INDEX(Lookup_Tables!$C$3:$C$12,MATCH(H1515,Lookup_Tables!$A$3:$A$12,0))</f>
        <v>Dr. Rohan Das</v>
      </c>
      <c r="AF1515" s="30" t="str">
        <f aca="false">IFERROR(INDEX(Lookup_Tables!$F$16:$F$45,MATCH(I1515,Lookup_Tables!$E$16:$E$45,0)),"N/A")</f>
        <v>EMP204</v>
      </c>
      <c r="AG1515" s="30" t="n">
        <f aca="false">_xlfn.IFS(R1515="Recovered",4,R1515="Referred",3,R1515="Admitted",2,R1515="Deceased",1,TRUE(),0)</f>
        <v>4</v>
      </c>
      <c r="AH1515" s="30" t="str">
        <f aca="false">IF(T1515&gt;=4,"Satisfied",IF(T1515&gt;=3,"Neutral","Needs Improvement"))</f>
        <v>Satisfied</v>
      </c>
    </row>
    <row r="1516" customFormat="false" ht="15" hidden="false" customHeight="false" outlineLevel="0" collapsed="false">
      <c r="A1516" s="27" t="s">
        <v>2770</v>
      </c>
      <c r="B1516" s="27" t="s">
        <v>2771</v>
      </c>
      <c r="C1516" s="27" t="n">
        <v>31</v>
      </c>
      <c r="D1516" s="27" t="s">
        <v>181</v>
      </c>
      <c r="E1516" s="28" t="n">
        <v>45525</v>
      </c>
      <c r="F1516" s="27" t="s">
        <v>710</v>
      </c>
      <c r="G1516" s="28" t="n">
        <v>45530</v>
      </c>
      <c r="H1516" s="27" t="s">
        <v>236</v>
      </c>
      <c r="I1516" s="27" t="s">
        <v>323</v>
      </c>
      <c r="J1516" s="27" t="s">
        <v>267</v>
      </c>
      <c r="K1516" s="27" t="s">
        <v>126</v>
      </c>
      <c r="L1516" s="27" t="n">
        <v>25</v>
      </c>
      <c r="M1516" s="27" t="n">
        <v>61</v>
      </c>
      <c r="N1516" s="27" t="s">
        <v>186</v>
      </c>
      <c r="O1516" s="27" t="s">
        <v>139</v>
      </c>
      <c r="P1516" s="27" t="s">
        <v>129</v>
      </c>
      <c r="Q1516" s="29" t="n">
        <v>6811.84</v>
      </c>
      <c r="R1516" s="27" t="s">
        <v>172</v>
      </c>
      <c r="S1516" s="27" t="s">
        <v>131</v>
      </c>
      <c r="T1516" s="27" t="n">
        <v>3</v>
      </c>
      <c r="U1516" s="27" t="n">
        <f aca="false">YEAR(E1516)</f>
        <v>2024</v>
      </c>
      <c r="V1516" s="27" t="str">
        <f aca="false">TEXT(E1516,"MMM-YYYY")</f>
        <v>Aug-2024</v>
      </c>
      <c r="W1516" s="27" t="n">
        <f aca="false">MONTH(E1516)</f>
        <v>8</v>
      </c>
      <c r="X1516" s="27" t="str">
        <f aca="false">TEXT(WEEKDAY(E1516,2),"0")&amp;" - "&amp;TEXT(E1516,"dddd")</f>
        <v>3 - Wednesday</v>
      </c>
      <c r="Y1516" s="27" t="str">
        <f aca="false">_xlfn.IFS(C1516&lt;18,"Child (0-17)",C1516&lt;40,"Young Adult (18-39)",C1516&lt;60,"Adult (40-59)",TRUE(),"Senior (60+)")</f>
        <v>Young Adult (18-39)</v>
      </c>
      <c r="Z1516" s="27" t="n">
        <f aca="false">ROUND(G1516-E1516,0)</f>
        <v>5</v>
      </c>
      <c r="AA1516" s="27" t="n">
        <f aca="false">L1516+M1516</f>
        <v>86</v>
      </c>
      <c r="AB1516" s="27" t="n">
        <f aca="false">IFERROR(ROUND(Q1516/AA1516,2),0)</f>
        <v>79.21</v>
      </c>
      <c r="AC1516" s="27" t="str">
        <f aca="false">IF(AND(K1516="Critical",N1516="No"),"URGENT - No Bed","Normal")</f>
        <v>Normal</v>
      </c>
      <c r="AD1516" s="33" t="n">
        <f aca="false">INDEX(Lookup_Tables!$B$3:$B$12,MATCH(H1516,Lookup_Tables!$A$3:$A$12,0))</f>
        <v>3900000</v>
      </c>
      <c r="AE1516" s="27" t="str">
        <f aca="false">INDEX(Lookup_Tables!$C$3:$C$12,MATCH(H1516,Lookup_Tables!$A$3:$A$12,0))</f>
        <v>Dr. Rina Mehta</v>
      </c>
      <c r="AF1516" s="27" t="str">
        <f aca="false">IFERROR(INDEX(Lookup_Tables!$F$16:$F$45,MATCH(I1516,Lookup_Tables!$E$16:$E$45,0)),"N/A")</f>
        <v>EMP216</v>
      </c>
      <c r="AG1516" s="27" t="n">
        <f aca="false">_xlfn.IFS(R1516="Recovered",4,R1516="Referred",3,R1516="Admitted",2,R1516="Deceased",1,TRUE(),0)</f>
        <v>2</v>
      </c>
      <c r="AH1516" s="27" t="str">
        <f aca="false">IF(T1516&gt;=4,"Satisfied",IF(T1516&gt;=3,"Neutral","Needs Improvement"))</f>
        <v>Neutral</v>
      </c>
    </row>
    <row r="1517" customFormat="false" ht="15" hidden="false" customHeight="false" outlineLevel="0" collapsed="false">
      <c r="A1517" s="30" t="s">
        <v>2937</v>
      </c>
      <c r="B1517" s="30" t="s">
        <v>2938</v>
      </c>
      <c r="C1517" s="30" t="n">
        <v>0</v>
      </c>
      <c r="D1517" s="30" t="s">
        <v>121</v>
      </c>
      <c r="E1517" s="31" t="n">
        <v>45366</v>
      </c>
      <c r="F1517" s="30" t="s">
        <v>662</v>
      </c>
      <c r="G1517" s="31" t="n">
        <v>45369</v>
      </c>
      <c r="H1517" s="30" t="s">
        <v>161</v>
      </c>
      <c r="I1517" s="30" t="s">
        <v>162</v>
      </c>
      <c r="J1517" s="30" t="s">
        <v>648</v>
      </c>
      <c r="K1517" s="30" t="s">
        <v>126</v>
      </c>
      <c r="L1517" s="30" t="n">
        <v>23</v>
      </c>
      <c r="M1517" s="30" t="n">
        <v>131</v>
      </c>
      <c r="N1517" s="30" t="s">
        <v>186</v>
      </c>
      <c r="O1517" s="30" t="s">
        <v>128</v>
      </c>
      <c r="P1517" s="30" t="s">
        <v>187</v>
      </c>
      <c r="Q1517" s="32" t="n">
        <v>8162.6</v>
      </c>
      <c r="R1517" s="30" t="s">
        <v>172</v>
      </c>
      <c r="S1517" s="30" t="s">
        <v>335</v>
      </c>
      <c r="T1517" s="30" t="n">
        <v>2</v>
      </c>
      <c r="U1517" s="30" t="n">
        <f aca="false">YEAR(E1517)</f>
        <v>2024</v>
      </c>
      <c r="V1517" s="30" t="str">
        <f aca="false">TEXT(E1517,"MMM-YYYY")</f>
        <v>Mar-2024</v>
      </c>
      <c r="W1517" s="30" t="n">
        <f aca="false">MONTH(E1517)</f>
        <v>3</v>
      </c>
      <c r="X1517" s="30" t="str">
        <f aca="false">TEXT(WEEKDAY(E1517,2),"0")&amp;" - "&amp;TEXT(E1517,"dddd")</f>
        <v>5 - Friday</v>
      </c>
      <c r="Y1517" s="30" t="str">
        <f aca="false">_xlfn.IFS(C1517&lt;18,"Child (0-17)",C1517&lt;40,"Young Adult (18-39)",C1517&lt;60,"Adult (40-59)",TRUE(),"Senior (60+)")</f>
        <v>Child (0-17)</v>
      </c>
      <c r="Z1517" s="30" t="n">
        <f aca="false">ROUND(G1517-E1517,0)</f>
        <v>3</v>
      </c>
      <c r="AA1517" s="30" t="n">
        <f aca="false">L1517+M1517</f>
        <v>154</v>
      </c>
      <c r="AB1517" s="30" t="n">
        <f aca="false">IFERROR(ROUND(Q1517/AA1517,2),0)</f>
        <v>53</v>
      </c>
      <c r="AC1517" s="30" t="str">
        <f aca="false">IF(AND(K1517="Critical",N1517="No"),"URGENT - No Bed","Normal")</f>
        <v>Normal</v>
      </c>
      <c r="AD1517" s="34" t="n">
        <f aca="false">INDEX(Lookup_Tables!$B$3:$B$12,MATCH(H1517,Lookup_Tables!$A$3:$A$12,0))</f>
        <v>3600000</v>
      </c>
      <c r="AE1517" s="30" t="str">
        <f aca="false">INDEX(Lookup_Tables!$C$3:$C$12,MATCH(H1517,Lookup_Tables!$A$3:$A$12,0))</f>
        <v>Dr. Sameer Joshi</v>
      </c>
      <c r="AF1517" s="30" t="str">
        <f aca="false">IFERROR(INDEX(Lookup_Tables!$F$16:$F$45,MATCH(I1517,Lookup_Tables!$E$16:$E$45,0)),"N/A")</f>
        <v>EMP222</v>
      </c>
      <c r="AG1517" s="30" t="n">
        <f aca="false">_xlfn.IFS(R1517="Recovered",4,R1517="Referred",3,R1517="Admitted",2,R1517="Deceased",1,TRUE(),0)</f>
        <v>2</v>
      </c>
      <c r="AH1517" s="30" t="str">
        <f aca="false">IF(T1517&gt;=4,"Satisfied",IF(T1517&gt;=3,"Neutral","Needs Improvement"))</f>
        <v>Needs Improvement</v>
      </c>
    </row>
    <row r="1518" customFormat="false" ht="15" hidden="false" customHeight="false" outlineLevel="0" collapsed="false">
      <c r="A1518" s="27" t="s">
        <v>6738</v>
      </c>
      <c r="B1518" s="27" t="s">
        <v>4867</v>
      </c>
      <c r="C1518" s="27" t="n">
        <v>51</v>
      </c>
      <c r="D1518" s="27" t="s">
        <v>121</v>
      </c>
      <c r="E1518" s="28" t="n">
        <v>45656</v>
      </c>
      <c r="F1518" s="27" t="s">
        <v>601</v>
      </c>
      <c r="G1518" s="28" t="n">
        <v>45659</v>
      </c>
      <c r="H1518" s="27" t="s">
        <v>146</v>
      </c>
      <c r="I1518" s="27" t="s">
        <v>147</v>
      </c>
      <c r="J1518" s="27" t="s">
        <v>568</v>
      </c>
      <c r="K1518" s="27" t="s">
        <v>156</v>
      </c>
      <c r="L1518" s="27" t="n">
        <v>38</v>
      </c>
      <c r="M1518" s="27" t="n">
        <v>75</v>
      </c>
      <c r="N1518" s="27" t="s">
        <v>127</v>
      </c>
      <c r="O1518" s="27" t="s">
        <v>139</v>
      </c>
      <c r="P1518" s="27" t="s">
        <v>129</v>
      </c>
      <c r="Q1518" s="29" t="n">
        <v>3930.27</v>
      </c>
      <c r="R1518" s="27" t="s">
        <v>130</v>
      </c>
      <c r="S1518" s="27" t="s">
        <v>223</v>
      </c>
      <c r="T1518" s="27" t="n">
        <v>3</v>
      </c>
      <c r="U1518" s="27" t="n">
        <f aca="false">YEAR(E1518)</f>
        <v>2024</v>
      </c>
      <c r="V1518" s="27" t="str">
        <f aca="false">TEXT(E1518,"MMM-YYYY")</f>
        <v>Dec-2024</v>
      </c>
      <c r="W1518" s="27" t="n">
        <f aca="false">MONTH(E1518)</f>
        <v>12</v>
      </c>
      <c r="X1518" s="27" t="str">
        <f aca="false">TEXT(WEEKDAY(E1518,2),"0")&amp;" - "&amp;TEXT(E1518,"dddd")</f>
        <v>1 - Monday</v>
      </c>
      <c r="Y1518" s="27" t="str">
        <f aca="false">_xlfn.IFS(C1518&lt;18,"Child (0-17)",C1518&lt;40,"Young Adult (18-39)",C1518&lt;60,"Adult (40-59)",TRUE(),"Senior (60+)")</f>
        <v>Adult (40-59)</v>
      </c>
      <c r="Z1518" s="27" t="n">
        <f aca="false">ROUND(G1518-E1518,0)</f>
        <v>3</v>
      </c>
      <c r="AA1518" s="27" t="n">
        <f aca="false">L1518+M1518</f>
        <v>113</v>
      </c>
      <c r="AB1518" s="27" t="n">
        <f aca="false">IFERROR(ROUND(Q1518/AA1518,2),0)</f>
        <v>34.78</v>
      </c>
      <c r="AC1518" s="27" t="str">
        <f aca="false">IF(AND(K1518="Critical",N1518="No"),"URGENT - No Bed","Normal")</f>
        <v>Normal</v>
      </c>
      <c r="AD1518" s="33" t="n">
        <f aca="false">INDEX(Lookup_Tables!$B$3:$B$12,MATCH(H1518,Lookup_Tables!$A$3:$A$12,0))</f>
        <v>2700000</v>
      </c>
      <c r="AE1518" s="27" t="str">
        <f aca="false">INDEX(Lookup_Tables!$C$3:$C$12,MATCH(H1518,Lookup_Tables!$A$3:$A$12,0))</f>
        <v>Dr. Vikram Singh</v>
      </c>
      <c r="AF1518" s="27" t="str">
        <f aca="false">IFERROR(INDEX(Lookup_Tables!$F$16:$F$45,MATCH(I1518,Lookup_Tables!$E$16:$E$45,0)),"N/A")</f>
        <v>EMP229</v>
      </c>
      <c r="AG1518" s="27" t="n">
        <f aca="false">_xlfn.IFS(R1518="Recovered",4,R1518="Referred",3,R1518="Admitted",2,R1518="Deceased",1,TRUE(),0)</f>
        <v>4</v>
      </c>
      <c r="AH1518" s="27" t="str">
        <f aca="false">IF(T1518&gt;=4,"Satisfied",IF(T1518&gt;=3,"Neutral","Needs Improvement"))</f>
        <v>Neutral</v>
      </c>
    </row>
    <row r="1519" customFormat="false" ht="15" hidden="false" customHeight="false" outlineLevel="0" collapsed="false">
      <c r="A1519" s="30" t="s">
        <v>3509</v>
      </c>
      <c r="B1519" s="30" t="s">
        <v>634</v>
      </c>
      <c r="C1519" s="30" t="n">
        <v>43</v>
      </c>
      <c r="D1519" s="30" t="s">
        <v>121</v>
      </c>
      <c r="E1519" s="31" t="n">
        <v>45640</v>
      </c>
      <c r="F1519" s="30" t="s">
        <v>1553</v>
      </c>
      <c r="G1519" s="31" t="n">
        <v>45641</v>
      </c>
      <c r="H1519" s="30" t="s">
        <v>183</v>
      </c>
      <c r="I1519" s="30" t="s">
        <v>184</v>
      </c>
      <c r="J1519" s="30" t="s">
        <v>213</v>
      </c>
      <c r="K1519" s="30" t="s">
        <v>138</v>
      </c>
      <c r="L1519" s="30" t="n">
        <v>66</v>
      </c>
      <c r="M1519" s="30" t="n">
        <v>19</v>
      </c>
      <c r="N1519" s="30" t="s">
        <v>127</v>
      </c>
      <c r="O1519" s="30" t="s">
        <v>171</v>
      </c>
      <c r="P1519" s="30" t="s">
        <v>150</v>
      </c>
      <c r="Q1519" s="32" t="n">
        <v>2474.95</v>
      </c>
      <c r="R1519" s="30" t="s">
        <v>268</v>
      </c>
      <c r="S1519" s="30" t="s">
        <v>141</v>
      </c>
      <c r="T1519" s="30" t="n">
        <v>3</v>
      </c>
      <c r="U1519" s="30" t="n">
        <f aca="false">YEAR(E1519)</f>
        <v>2024</v>
      </c>
      <c r="V1519" s="30" t="str">
        <f aca="false">TEXT(E1519,"MMM-YYYY")</f>
        <v>Dec-2024</v>
      </c>
      <c r="W1519" s="30" t="n">
        <f aca="false">MONTH(E1519)</f>
        <v>12</v>
      </c>
      <c r="X1519" s="30" t="str">
        <f aca="false">TEXT(WEEKDAY(E1519,2),"0")&amp;" - "&amp;TEXT(E1519,"dddd")</f>
        <v>6 - Saturday</v>
      </c>
      <c r="Y1519" s="30" t="str">
        <f aca="false">_xlfn.IFS(C1519&lt;18,"Child (0-17)",C1519&lt;40,"Young Adult (18-39)",C1519&lt;60,"Adult (40-59)",TRUE(),"Senior (60+)")</f>
        <v>Adult (40-59)</v>
      </c>
      <c r="Z1519" s="30" t="n">
        <f aca="false">ROUND(G1519-E1519,0)</f>
        <v>1</v>
      </c>
      <c r="AA1519" s="30" t="n">
        <f aca="false">L1519+M1519</f>
        <v>85</v>
      </c>
      <c r="AB1519" s="30" t="n">
        <f aca="false">IFERROR(ROUND(Q1519/AA1519,2),0)</f>
        <v>29.12</v>
      </c>
      <c r="AC1519" s="30" t="str">
        <f aca="false">IF(AND(K1519="Critical",N1519="No"),"URGENT - No Bed","Normal")</f>
        <v>Normal</v>
      </c>
      <c r="AD1519" s="34" t="n">
        <f aca="false">INDEX(Lookup_Tables!$B$3:$B$12,MATCH(H1519,Lookup_Tables!$A$3:$A$12,0))</f>
        <v>3100000</v>
      </c>
      <c r="AE1519" s="30" t="str">
        <f aca="false">INDEX(Lookup_Tables!$C$3:$C$12,MATCH(H1519,Lookup_Tables!$A$3:$A$12,0))</f>
        <v>Dr. Kavita Rao</v>
      </c>
      <c r="AF1519" s="30" t="str">
        <f aca="false">IFERROR(INDEX(Lookup_Tables!$F$16:$F$45,MATCH(I1519,Lookup_Tables!$E$16:$E$45,0)),"N/A")</f>
        <v>EMP226</v>
      </c>
      <c r="AG1519" s="30" t="n">
        <f aca="false">_xlfn.IFS(R1519="Recovered",4,R1519="Referred",3,R1519="Admitted",2,R1519="Deceased",1,TRUE(),0)</f>
        <v>3</v>
      </c>
      <c r="AH1519" s="30" t="str">
        <f aca="false">IF(T1519&gt;=4,"Satisfied",IF(T1519&gt;=3,"Neutral","Needs Improvement"))</f>
        <v>Neutral</v>
      </c>
    </row>
    <row r="1520" customFormat="false" ht="15" hidden="false" customHeight="false" outlineLevel="0" collapsed="false">
      <c r="A1520" s="27" t="s">
        <v>3720</v>
      </c>
      <c r="B1520" s="27" t="s">
        <v>1555</v>
      </c>
      <c r="C1520" s="27" t="n">
        <v>35</v>
      </c>
      <c r="D1520" s="27" t="s">
        <v>181</v>
      </c>
      <c r="E1520" s="28" t="n">
        <v>45526</v>
      </c>
      <c r="F1520" s="27" t="s">
        <v>1506</v>
      </c>
      <c r="G1520" s="28" t="n">
        <v>45526</v>
      </c>
      <c r="H1520" s="27" t="s">
        <v>161</v>
      </c>
      <c r="I1520" s="27" t="s">
        <v>538</v>
      </c>
      <c r="J1520" s="27" t="s">
        <v>426</v>
      </c>
      <c r="K1520" s="27" t="s">
        <v>138</v>
      </c>
      <c r="L1520" s="27" t="n">
        <v>53</v>
      </c>
      <c r="M1520" s="27" t="n">
        <v>22</v>
      </c>
      <c r="N1520" s="27" t="s">
        <v>127</v>
      </c>
      <c r="O1520" s="27" t="s">
        <v>171</v>
      </c>
      <c r="P1520" s="27" t="s">
        <v>129</v>
      </c>
      <c r="Q1520" s="29" t="n">
        <v>672.5</v>
      </c>
      <c r="R1520" s="27" t="s">
        <v>130</v>
      </c>
      <c r="S1520" s="27" t="s">
        <v>335</v>
      </c>
      <c r="T1520" s="27" t="n">
        <v>4</v>
      </c>
      <c r="U1520" s="27" t="n">
        <f aca="false">YEAR(E1520)</f>
        <v>2024</v>
      </c>
      <c r="V1520" s="27" t="str">
        <f aca="false">TEXT(E1520,"MMM-YYYY")</f>
        <v>Aug-2024</v>
      </c>
      <c r="W1520" s="27" t="n">
        <f aca="false">MONTH(E1520)</f>
        <v>8</v>
      </c>
      <c r="X1520" s="27" t="str">
        <f aca="false">TEXT(WEEKDAY(E1520,2),"0")&amp;" - "&amp;TEXT(E1520,"dddd")</f>
        <v>4 - Thursday</v>
      </c>
      <c r="Y1520" s="27" t="str">
        <f aca="false">_xlfn.IFS(C1520&lt;18,"Child (0-17)",C1520&lt;40,"Young Adult (18-39)",C1520&lt;60,"Adult (40-59)",TRUE(),"Senior (60+)")</f>
        <v>Young Adult (18-39)</v>
      </c>
      <c r="Z1520" s="27" t="n">
        <f aca="false">ROUND(G1520-E1520,0)</f>
        <v>0</v>
      </c>
      <c r="AA1520" s="27" t="n">
        <f aca="false">L1520+M1520</f>
        <v>75</v>
      </c>
      <c r="AB1520" s="27" t="n">
        <f aca="false">IFERROR(ROUND(Q1520/AA1520,2),0)</f>
        <v>8.97</v>
      </c>
      <c r="AC1520" s="27" t="str">
        <f aca="false">IF(AND(K1520="Critical",N1520="No"),"URGENT - No Bed","Normal")</f>
        <v>Normal</v>
      </c>
      <c r="AD1520" s="33" t="n">
        <f aca="false">INDEX(Lookup_Tables!$B$3:$B$12,MATCH(H1520,Lookup_Tables!$A$3:$A$12,0))</f>
        <v>3600000</v>
      </c>
      <c r="AE1520" s="27" t="str">
        <f aca="false">INDEX(Lookup_Tables!$C$3:$C$12,MATCH(H1520,Lookup_Tables!$A$3:$A$12,0))</f>
        <v>Dr. Sameer Joshi</v>
      </c>
      <c r="AF1520" s="27" t="str">
        <f aca="false">IFERROR(INDEX(Lookup_Tables!$F$16:$F$45,MATCH(I1520,Lookup_Tables!$E$16:$E$45,0)),"N/A")</f>
        <v>EMP221</v>
      </c>
      <c r="AG1520" s="27" t="n">
        <f aca="false">_xlfn.IFS(R1520="Recovered",4,R1520="Referred",3,R1520="Admitted",2,R1520="Deceased",1,TRUE(),0)</f>
        <v>4</v>
      </c>
      <c r="AH1520" s="27" t="str">
        <f aca="false">IF(T1520&gt;=4,"Satisfied",IF(T1520&gt;=3,"Neutral","Needs Improvement"))</f>
        <v>Satisfied</v>
      </c>
    </row>
    <row r="1521" customFormat="false" ht="15" hidden="false" customHeight="false" outlineLevel="0" collapsed="false">
      <c r="A1521" s="30" t="s">
        <v>2041</v>
      </c>
      <c r="B1521" s="30" t="s">
        <v>1351</v>
      </c>
      <c r="C1521" s="30" t="n">
        <v>22</v>
      </c>
      <c r="D1521" s="30" t="s">
        <v>181</v>
      </c>
      <c r="E1521" s="31" t="n">
        <v>45350</v>
      </c>
      <c r="F1521" s="30" t="s">
        <v>261</v>
      </c>
      <c r="G1521" s="31" t="n">
        <v>45351</v>
      </c>
      <c r="H1521" s="30" t="s">
        <v>146</v>
      </c>
      <c r="I1521" s="30" t="s">
        <v>147</v>
      </c>
      <c r="J1521" s="30" t="s">
        <v>148</v>
      </c>
      <c r="K1521" s="30" t="s">
        <v>138</v>
      </c>
      <c r="L1521" s="30" t="n">
        <v>25</v>
      </c>
      <c r="M1521" s="30" t="n">
        <v>17</v>
      </c>
      <c r="N1521" s="30" t="s">
        <v>127</v>
      </c>
      <c r="O1521" s="30" t="s">
        <v>171</v>
      </c>
      <c r="P1521" s="30" t="s">
        <v>140</v>
      </c>
      <c r="Q1521" s="32" t="n">
        <v>1393.12</v>
      </c>
      <c r="R1521" s="30" t="s">
        <v>130</v>
      </c>
      <c r="S1521" s="30" t="s">
        <v>131</v>
      </c>
      <c r="T1521" s="30" t="n">
        <v>4</v>
      </c>
      <c r="U1521" s="30" t="n">
        <f aca="false">YEAR(E1521)</f>
        <v>2024</v>
      </c>
      <c r="V1521" s="30" t="str">
        <f aca="false">TEXT(E1521,"MMM-YYYY")</f>
        <v>Feb-2024</v>
      </c>
      <c r="W1521" s="30" t="n">
        <f aca="false">MONTH(E1521)</f>
        <v>2</v>
      </c>
      <c r="X1521" s="30" t="str">
        <f aca="false">TEXT(WEEKDAY(E1521,2),"0")&amp;" - "&amp;TEXT(E1521,"dddd")</f>
        <v>3 - Wednesday</v>
      </c>
      <c r="Y1521" s="30" t="str">
        <f aca="false">_xlfn.IFS(C1521&lt;18,"Child (0-17)",C1521&lt;40,"Young Adult (18-39)",C1521&lt;60,"Adult (40-59)",TRUE(),"Senior (60+)")</f>
        <v>Young Adult (18-39)</v>
      </c>
      <c r="Z1521" s="30" t="n">
        <f aca="false">ROUND(G1521-E1521,0)</f>
        <v>1</v>
      </c>
      <c r="AA1521" s="30" t="n">
        <f aca="false">L1521+M1521</f>
        <v>42</v>
      </c>
      <c r="AB1521" s="30" t="n">
        <f aca="false">IFERROR(ROUND(Q1521/AA1521,2),0)</f>
        <v>33.17</v>
      </c>
      <c r="AC1521" s="30" t="str">
        <f aca="false">IF(AND(K1521="Critical",N1521="No"),"URGENT - No Bed","Normal")</f>
        <v>Normal</v>
      </c>
      <c r="AD1521" s="34" t="n">
        <f aca="false">INDEX(Lookup_Tables!$B$3:$B$12,MATCH(H1521,Lookup_Tables!$A$3:$A$12,0))</f>
        <v>2700000</v>
      </c>
      <c r="AE1521" s="30" t="str">
        <f aca="false">INDEX(Lookup_Tables!$C$3:$C$12,MATCH(H1521,Lookup_Tables!$A$3:$A$12,0))</f>
        <v>Dr. Vikram Singh</v>
      </c>
      <c r="AF1521" s="30" t="str">
        <f aca="false">IFERROR(INDEX(Lookup_Tables!$F$16:$F$45,MATCH(I1521,Lookup_Tables!$E$16:$E$45,0)),"N/A")</f>
        <v>EMP229</v>
      </c>
      <c r="AG1521" s="30" t="n">
        <f aca="false">_xlfn.IFS(R1521="Recovered",4,R1521="Referred",3,R1521="Admitted",2,R1521="Deceased",1,TRUE(),0)</f>
        <v>4</v>
      </c>
      <c r="AH1521" s="30" t="str">
        <f aca="false">IF(T1521&gt;=4,"Satisfied",IF(T1521&gt;=3,"Neutral","Needs Improvement"))</f>
        <v>Satisfied</v>
      </c>
    </row>
    <row r="1522" customFormat="false" ht="15" hidden="false" customHeight="false" outlineLevel="0" collapsed="false">
      <c r="A1522" s="27" t="s">
        <v>4263</v>
      </c>
      <c r="B1522" s="27" t="s">
        <v>617</v>
      </c>
      <c r="C1522" s="27" t="n">
        <v>54</v>
      </c>
      <c r="D1522" s="27" t="s">
        <v>181</v>
      </c>
      <c r="E1522" s="28" t="n">
        <v>45584</v>
      </c>
      <c r="F1522" s="27" t="s">
        <v>1120</v>
      </c>
      <c r="G1522" s="28" t="n">
        <v>45587</v>
      </c>
      <c r="H1522" s="27" t="s">
        <v>206</v>
      </c>
      <c r="I1522" s="27" t="s">
        <v>232</v>
      </c>
      <c r="J1522" s="27" t="s">
        <v>233</v>
      </c>
      <c r="K1522" s="27" t="s">
        <v>126</v>
      </c>
      <c r="L1522" s="27" t="n">
        <v>40</v>
      </c>
      <c r="M1522" s="27" t="n">
        <v>71</v>
      </c>
      <c r="N1522" s="27" t="s">
        <v>186</v>
      </c>
      <c r="O1522" s="27" t="s">
        <v>128</v>
      </c>
      <c r="P1522" s="27" t="s">
        <v>140</v>
      </c>
      <c r="Q1522" s="29" t="n">
        <v>7281.31</v>
      </c>
      <c r="R1522" s="27" t="s">
        <v>268</v>
      </c>
      <c r="S1522" s="27" t="s">
        <v>197</v>
      </c>
      <c r="T1522" s="27" t="n">
        <v>3</v>
      </c>
      <c r="U1522" s="27" t="n">
        <f aca="false">YEAR(E1522)</f>
        <v>2024</v>
      </c>
      <c r="V1522" s="27" t="str">
        <f aca="false">TEXT(E1522,"MMM-YYYY")</f>
        <v>Oct-2024</v>
      </c>
      <c r="W1522" s="27" t="n">
        <f aca="false">MONTH(E1522)</f>
        <v>10</v>
      </c>
      <c r="X1522" s="27" t="str">
        <f aca="false">TEXT(WEEKDAY(E1522,2),"0")&amp;" - "&amp;TEXT(E1522,"dddd")</f>
        <v>6 - Saturday</v>
      </c>
      <c r="Y1522" s="27" t="str">
        <f aca="false">_xlfn.IFS(C1522&lt;18,"Child (0-17)",C1522&lt;40,"Young Adult (18-39)",C1522&lt;60,"Adult (40-59)",TRUE(),"Senior (60+)")</f>
        <v>Adult (40-59)</v>
      </c>
      <c r="Z1522" s="27" t="n">
        <f aca="false">ROUND(G1522-E1522,0)</f>
        <v>3</v>
      </c>
      <c r="AA1522" s="27" t="n">
        <f aca="false">L1522+M1522</f>
        <v>111</v>
      </c>
      <c r="AB1522" s="27" t="n">
        <f aca="false">IFERROR(ROUND(Q1522/AA1522,2),0)</f>
        <v>65.6</v>
      </c>
      <c r="AC1522" s="27" t="str">
        <f aca="false">IF(AND(K1522="Critical",N1522="No"),"URGENT - No Bed","Normal")</f>
        <v>Normal</v>
      </c>
      <c r="AD1522" s="33" t="n">
        <f aca="false">INDEX(Lookup_Tables!$B$3:$B$12,MATCH(H1522,Lookup_Tables!$A$3:$A$12,0))</f>
        <v>2800000</v>
      </c>
      <c r="AE1522" s="27" t="str">
        <f aca="false">INDEX(Lookup_Tables!$C$3:$C$12,MATCH(H1522,Lookup_Tables!$A$3:$A$12,0))</f>
        <v>Dr. Suresh Nair</v>
      </c>
      <c r="AF1522" s="27" t="str">
        <f aca="false">IFERROR(INDEX(Lookup_Tables!$F$16:$F$45,MATCH(I1522,Lookup_Tables!$E$16:$E$45,0)),"N/A")</f>
        <v>EMP210</v>
      </c>
      <c r="AG1522" s="27" t="n">
        <f aca="false">_xlfn.IFS(R1522="Recovered",4,R1522="Referred",3,R1522="Admitted",2,R1522="Deceased",1,TRUE(),0)</f>
        <v>3</v>
      </c>
      <c r="AH1522" s="27" t="str">
        <f aca="false">IF(T1522&gt;=4,"Satisfied",IF(T1522&gt;=3,"Neutral","Needs Improvement"))</f>
        <v>Neutral</v>
      </c>
    </row>
    <row r="1523" customFormat="false" ht="15" hidden="false" customHeight="false" outlineLevel="0" collapsed="false">
      <c r="A1523" s="30" t="s">
        <v>4805</v>
      </c>
      <c r="B1523" s="30" t="s">
        <v>3050</v>
      </c>
      <c r="C1523" s="30" t="n">
        <v>30</v>
      </c>
      <c r="D1523" s="30" t="s">
        <v>181</v>
      </c>
      <c r="E1523" s="31" t="n">
        <v>45498</v>
      </c>
      <c r="F1523" s="30" t="s">
        <v>1220</v>
      </c>
      <c r="G1523" s="31" t="n">
        <v>45502</v>
      </c>
      <c r="H1523" s="30" t="s">
        <v>236</v>
      </c>
      <c r="I1523" s="30" t="s">
        <v>237</v>
      </c>
      <c r="J1523" s="30" t="s">
        <v>455</v>
      </c>
      <c r="K1523" s="30" t="s">
        <v>126</v>
      </c>
      <c r="L1523" s="30" t="n">
        <v>31</v>
      </c>
      <c r="M1523" s="30" t="n">
        <v>126</v>
      </c>
      <c r="N1523" s="30" t="s">
        <v>186</v>
      </c>
      <c r="O1523" s="30" t="s">
        <v>128</v>
      </c>
      <c r="P1523" s="30" t="s">
        <v>140</v>
      </c>
      <c r="Q1523" s="32" t="n">
        <v>9014.63</v>
      </c>
      <c r="R1523" s="30" t="s">
        <v>130</v>
      </c>
      <c r="S1523" s="30" t="s">
        <v>178</v>
      </c>
      <c r="T1523" s="30" t="n">
        <v>4</v>
      </c>
      <c r="U1523" s="30" t="n">
        <f aca="false">YEAR(E1523)</f>
        <v>2024</v>
      </c>
      <c r="V1523" s="30" t="str">
        <f aca="false">TEXT(E1523,"MMM-YYYY")</f>
        <v>Jul-2024</v>
      </c>
      <c r="W1523" s="30" t="n">
        <f aca="false">MONTH(E1523)</f>
        <v>7</v>
      </c>
      <c r="X1523" s="30" t="str">
        <f aca="false">TEXT(WEEKDAY(E1523,2),"0")&amp;" - "&amp;TEXT(E1523,"dddd")</f>
        <v>4 - Thursday</v>
      </c>
      <c r="Y1523" s="30" t="str">
        <f aca="false">_xlfn.IFS(C1523&lt;18,"Child (0-17)",C1523&lt;40,"Young Adult (18-39)",C1523&lt;60,"Adult (40-59)",TRUE(),"Senior (60+)")</f>
        <v>Young Adult (18-39)</v>
      </c>
      <c r="Z1523" s="30" t="n">
        <f aca="false">ROUND(G1523-E1523,0)</f>
        <v>4</v>
      </c>
      <c r="AA1523" s="30" t="n">
        <f aca="false">L1523+M1523</f>
        <v>157</v>
      </c>
      <c r="AB1523" s="30" t="n">
        <f aca="false">IFERROR(ROUND(Q1523/AA1523,2),0)</f>
        <v>57.42</v>
      </c>
      <c r="AC1523" s="30" t="str">
        <f aca="false">IF(AND(K1523="Critical",N1523="No"),"URGENT - No Bed","Normal")</f>
        <v>Normal</v>
      </c>
      <c r="AD1523" s="34" t="n">
        <f aca="false">INDEX(Lookup_Tables!$B$3:$B$12,MATCH(H1523,Lookup_Tables!$A$3:$A$12,0))</f>
        <v>3900000</v>
      </c>
      <c r="AE1523" s="30" t="str">
        <f aca="false">INDEX(Lookup_Tables!$C$3:$C$12,MATCH(H1523,Lookup_Tables!$A$3:$A$12,0))</f>
        <v>Dr. Rina Mehta</v>
      </c>
      <c r="AF1523" s="30" t="str">
        <f aca="false">IFERROR(INDEX(Lookup_Tables!$F$16:$F$45,MATCH(I1523,Lookup_Tables!$E$16:$E$45,0)),"N/A")</f>
        <v>EMP215</v>
      </c>
      <c r="AG1523" s="30" t="n">
        <f aca="false">_xlfn.IFS(R1523="Recovered",4,R1523="Referred",3,R1523="Admitted",2,R1523="Deceased",1,TRUE(),0)</f>
        <v>4</v>
      </c>
      <c r="AH1523" s="30" t="str">
        <f aca="false">IF(T1523&gt;=4,"Satisfied",IF(T1523&gt;=3,"Neutral","Needs Improvement"))</f>
        <v>Satisfied</v>
      </c>
    </row>
    <row r="1524" customFormat="false" ht="15" hidden="false" customHeight="false" outlineLevel="0" collapsed="false">
      <c r="A1524" s="27" t="s">
        <v>1900</v>
      </c>
      <c r="B1524" s="27" t="s">
        <v>1901</v>
      </c>
      <c r="C1524" s="27" t="n">
        <v>56</v>
      </c>
      <c r="D1524" s="27" t="s">
        <v>121</v>
      </c>
      <c r="E1524" s="28" t="n">
        <v>45628</v>
      </c>
      <c r="F1524" s="27" t="s">
        <v>840</v>
      </c>
      <c r="G1524" s="28" t="n">
        <v>45628</v>
      </c>
      <c r="H1524" s="27" t="s">
        <v>135</v>
      </c>
      <c r="I1524" s="27" t="s">
        <v>251</v>
      </c>
      <c r="J1524" s="27" t="s">
        <v>252</v>
      </c>
      <c r="K1524" s="27" t="s">
        <v>138</v>
      </c>
      <c r="L1524" s="27" t="n">
        <v>88</v>
      </c>
      <c r="M1524" s="27" t="n">
        <v>25</v>
      </c>
      <c r="N1524" s="27" t="s">
        <v>127</v>
      </c>
      <c r="O1524" s="27" t="s">
        <v>149</v>
      </c>
      <c r="P1524" s="27" t="s">
        <v>140</v>
      </c>
      <c r="Q1524" s="29" t="n">
        <v>2652</v>
      </c>
      <c r="R1524" s="27" t="s">
        <v>130</v>
      </c>
      <c r="S1524" s="27" t="s">
        <v>192</v>
      </c>
      <c r="T1524" s="27" t="n">
        <v>2</v>
      </c>
      <c r="U1524" s="27" t="n">
        <f aca="false">YEAR(E1524)</f>
        <v>2024</v>
      </c>
      <c r="V1524" s="27" t="str">
        <f aca="false">TEXT(E1524,"MMM-YYYY")</f>
        <v>Dec-2024</v>
      </c>
      <c r="W1524" s="27" t="n">
        <f aca="false">MONTH(E1524)</f>
        <v>12</v>
      </c>
      <c r="X1524" s="27" t="str">
        <f aca="false">TEXT(WEEKDAY(E1524,2),"0")&amp;" - "&amp;TEXT(E1524,"dddd")</f>
        <v>1 - Monday</v>
      </c>
      <c r="Y1524" s="27" t="str">
        <f aca="false">_xlfn.IFS(C1524&lt;18,"Child (0-17)",C1524&lt;40,"Young Adult (18-39)",C1524&lt;60,"Adult (40-59)",TRUE(),"Senior (60+)")</f>
        <v>Adult (40-59)</v>
      </c>
      <c r="Z1524" s="27" t="n">
        <f aca="false">ROUND(G1524-E1524,0)</f>
        <v>0</v>
      </c>
      <c r="AA1524" s="27" t="n">
        <f aca="false">L1524+M1524</f>
        <v>113</v>
      </c>
      <c r="AB1524" s="27" t="n">
        <f aca="false">IFERROR(ROUND(Q1524/AA1524,2),0)</f>
        <v>23.47</v>
      </c>
      <c r="AC1524" s="27" t="str">
        <f aca="false">IF(AND(K1524="Critical",N1524="No"),"URGENT - No Bed","Normal")</f>
        <v>Normal</v>
      </c>
      <c r="AD1524" s="33" t="n">
        <f aca="false">INDEX(Lookup_Tables!$B$3:$B$12,MATCH(H1524,Lookup_Tables!$A$3:$A$12,0))</f>
        <v>4600000</v>
      </c>
      <c r="AE1524" s="27" t="str">
        <f aca="false">INDEX(Lookup_Tables!$C$3:$C$12,MATCH(H1524,Lookup_Tables!$A$3:$A$12,0))</f>
        <v>Dr. Farhan Khan</v>
      </c>
      <c r="AF1524" s="27" t="str">
        <f aca="false">IFERROR(INDEX(Lookup_Tables!$F$16:$F$45,MATCH(I1524,Lookup_Tables!$E$16:$E$45,0)),"N/A")</f>
        <v>EMP207</v>
      </c>
      <c r="AG1524" s="27" t="n">
        <f aca="false">_xlfn.IFS(R1524="Recovered",4,R1524="Referred",3,R1524="Admitted",2,R1524="Deceased",1,TRUE(),0)</f>
        <v>4</v>
      </c>
      <c r="AH1524" s="27" t="str">
        <f aca="false">IF(T1524&gt;=4,"Satisfied",IF(T1524&gt;=3,"Neutral","Needs Improvement"))</f>
        <v>Needs Improvement</v>
      </c>
    </row>
    <row r="1525" customFormat="false" ht="15" hidden="false" customHeight="false" outlineLevel="0" collapsed="false">
      <c r="A1525" s="30" t="s">
        <v>5185</v>
      </c>
      <c r="B1525" s="30" t="s">
        <v>5186</v>
      </c>
      <c r="C1525" s="30" t="n">
        <v>65</v>
      </c>
      <c r="D1525" s="30" t="s">
        <v>181</v>
      </c>
      <c r="E1525" s="31" t="n">
        <v>45309</v>
      </c>
      <c r="F1525" s="30" t="s">
        <v>812</v>
      </c>
      <c r="G1525" s="31" t="n">
        <v>45310</v>
      </c>
      <c r="H1525" s="30" t="s">
        <v>161</v>
      </c>
      <c r="I1525" s="30" t="s">
        <v>538</v>
      </c>
      <c r="J1525" s="30" t="s">
        <v>426</v>
      </c>
      <c r="K1525" s="30" t="s">
        <v>138</v>
      </c>
      <c r="L1525" s="30" t="n">
        <v>31</v>
      </c>
      <c r="M1525" s="30" t="n">
        <v>24</v>
      </c>
      <c r="N1525" s="30" t="s">
        <v>127</v>
      </c>
      <c r="O1525" s="30" t="s">
        <v>139</v>
      </c>
      <c r="P1525" s="30" t="s">
        <v>187</v>
      </c>
      <c r="Q1525" s="32" t="n">
        <v>1299.26</v>
      </c>
      <c r="R1525" s="30" t="s">
        <v>130</v>
      </c>
      <c r="S1525" s="30" t="s">
        <v>157</v>
      </c>
      <c r="T1525" s="30" t="n">
        <v>4</v>
      </c>
      <c r="U1525" s="30" t="n">
        <f aca="false">YEAR(E1525)</f>
        <v>2024</v>
      </c>
      <c r="V1525" s="30" t="str">
        <f aca="false">TEXT(E1525,"MMM-YYYY")</f>
        <v>Jan-2024</v>
      </c>
      <c r="W1525" s="30" t="n">
        <f aca="false">MONTH(E1525)</f>
        <v>1</v>
      </c>
      <c r="X1525" s="30" t="str">
        <f aca="false">TEXT(WEEKDAY(E1525,2),"0")&amp;" - "&amp;TEXT(E1525,"dddd")</f>
        <v>4 - Thursday</v>
      </c>
      <c r="Y1525" s="30" t="str">
        <f aca="false">_xlfn.IFS(C1525&lt;18,"Child (0-17)",C1525&lt;40,"Young Adult (18-39)",C1525&lt;60,"Adult (40-59)",TRUE(),"Senior (60+)")</f>
        <v>Senior (60+)</v>
      </c>
      <c r="Z1525" s="30" t="n">
        <f aca="false">ROUND(G1525-E1525,0)</f>
        <v>1</v>
      </c>
      <c r="AA1525" s="30" t="n">
        <f aca="false">L1525+M1525</f>
        <v>55</v>
      </c>
      <c r="AB1525" s="30" t="n">
        <f aca="false">IFERROR(ROUND(Q1525/AA1525,2),0)</f>
        <v>23.62</v>
      </c>
      <c r="AC1525" s="30" t="str">
        <f aca="false">IF(AND(K1525="Critical",N1525="No"),"URGENT - No Bed","Normal")</f>
        <v>Normal</v>
      </c>
      <c r="AD1525" s="34" t="n">
        <f aca="false">INDEX(Lookup_Tables!$B$3:$B$12,MATCH(H1525,Lookup_Tables!$A$3:$A$12,0))</f>
        <v>3600000</v>
      </c>
      <c r="AE1525" s="30" t="str">
        <f aca="false">INDEX(Lookup_Tables!$C$3:$C$12,MATCH(H1525,Lookup_Tables!$A$3:$A$12,0))</f>
        <v>Dr. Sameer Joshi</v>
      </c>
      <c r="AF1525" s="30" t="str">
        <f aca="false">IFERROR(INDEX(Lookup_Tables!$F$16:$F$45,MATCH(I1525,Lookup_Tables!$E$16:$E$45,0)),"N/A")</f>
        <v>EMP221</v>
      </c>
      <c r="AG1525" s="30" t="n">
        <f aca="false">_xlfn.IFS(R1525="Recovered",4,R1525="Referred",3,R1525="Admitted",2,R1525="Deceased",1,TRUE(),0)</f>
        <v>4</v>
      </c>
      <c r="AH1525" s="30" t="str">
        <f aca="false">IF(T1525&gt;=4,"Satisfied",IF(T1525&gt;=3,"Neutral","Needs Improvement"))</f>
        <v>Satisfied</v>
      </c>
    </row>
    <row r="1526" customFormat="false" ht="15" hidden="false" customHeight="false" outlineLevel="0" collapsed="false">
      <c r="A1526" s="27" t="s">
        <v>949</v>
      </c>
      <c r="B1526" s="27" t="s">
        <v>950</v>
      </c>
      <c r="C1526" s="27" t="n">
        <v>50</v>
      </c>
      <c r="D1526" s="27" t="s">
        <v>181</v>
      </c>
      <c r="E1526" s="28" t="n">
        <v>45365</v>
      </c>
      <c r="F1526" s="27" t="s">
        <v>429</v>
      </c>
      <c r="G1526" s="28" t="n">
        <v>45370</v>
      </c>
      <c r="H1526" s="27" t="s">
        <v>242</v>
      </c>
      <c r="I1526" s="27" t="s">
        <v>243</v>
      </c>
      <c r="J1526" s="27" t="s">
        <v>316</v>
      </c>
      <c r="K1526" s="27" t="s">
        <v>202</v>
      </c>
      <c r="L1526" s="27" t="n">
        <v>20</v>
      </c>
      <c r="M1526" s="27" t="n">
        <v>238</v>
      </c>
      <c r="N1526" s="27" t="s">
        <v>186</v>
      </c>
      <c r="O1526" s="27" t="s">
        <v>149</v>
      </c>
      <c r="P1526" s="27" t="s">
        <v>150</v>
      </c>
      <c r="Q1526" s="29" t="n">
        <v>19867.2</v>
      </c>
      <c r="R1526" s="27" t="s">
        <v>268</v>
      </c>
      <c r="S1526" s="27" t="s">
        <v>178</v>
      </c>
      <c r="T1526" s="27" t="n">
        <v>4</v>
      </c>
      <c r="U1526" s="27" t="n">
        <f aca="false">YEAR(E1526)</f>
        <v>2024</v>
      </c>
      <c r="V1526" s="27" t="str">
        <f aca="false">TEXT(E1526,"MMM-YYYY")</f>
        <v>Mar-2024</v>
      </c>
      <c r="W1526" s="27" t="n">
        <f aca="false">MONTH(E1526)</f>
        <v>3</v>
      </c>
      <c r="X1526" s="27" t="str">
        <f aca="false">TEXT(WEEKDAY(E1526,2),"0")&amp;" - "&amp;TEXT(E1526,"dddd")</f>
        <v>4 - Thursday</v>
      </c>
      <c r="Y1526" s="27" t="str">
        <f aca="false">_xlfn.IFS(C1526&lt;18,"Child (0-17)",C1526&lt;40,"Young Adult (18-39)",C1526&lt;60,"Adult (40-59)",TRUE(),"Senior (60+)")</f>
        <v>Adult (40-59)</v>
      </c>
      <c r="Z1526" s="27" t="n">
        <f aca="false">ROUND(G1526-E1526,0)</f>
        <v>5</v>
      </c>
      <c r="AA1526" s="27" t="n">
        <f aca="false">L1526+M1526</f>
        <v>258</v>
      </c>
      <c r="AB1526" s="27" t="n">
        <f aca="false">IFERROR(ROUND(Q1526/AA1526,2),0)</f>
        <v>77</v>
      </c>
      <c r="AC1526" s="27" t="str">
        <f aca="false">IF(AND(K1526="Critical",N1526="No"),"URGENT - No Bed","Normal")</f>
        <v>Normal</v>
      </c>
      <c r="AD1526" s="33" t="n">
        <f aca="false">INDEX(Lookup_Tables!$B$3:$B$12,MATCH(H1526,Lookup_Tables!$A$3:$A$12,0))</f>
        <v>3000000</v>
      </c>
      <c r="AE1526" s="27" t="str">
        <f aca="false">INDEX(Lookup_Tables!$C$3:$C$12,MATCH(H1526,Lookup_Tables!$A$3:$A$12,0))</f>
        <v>Dr. Pooja Iyer</v>
      </c>
      <c r="AF1526" s="27" t="str">
        <f aca="false">IFERROR(INDEX(Lookup_Tables!$F$16:$F$45,MATCH(I1526,Lookup_Tables!$E$16:$E$45,0)),"N/A")</f>
        <v>EMP214</v>
      </c>
      <c r="AG1526" s="27" t="n">
        <f aca="false">_xlfn.IFS(R1526="Recovered",4,R1526="Referred",3,R1526="Admitted",2,R1526="Deceased",1,TRUE(),0)</f>
        <v>3</v>
      </c>
      <c r="AH1526" s="27" t="str">
        <f aca="false">IF(T1526&gt;=4,"Satisfied",IF(T1526&gt;=3,"Neutral","Needs Improvement"))</f>
        <v>Satisfied</v>
      </c>
    </row>
    <row r="1527" customFormat="false" ht="15" hidden="false" customHeight="false" outlineLevel="0" collapsed="false">
      <c r="A1527" s="30" t="s">
        <v>6849</v>
      </c>
      <c r="B1527" s="30" t="s">
        <v>5020</v>
      </c>
      <c r="C1527" s="30" t="n">
        <v>14</v>
      </c>
      <c r="D1527" s="30" t="s">
        <v>121</v>
      </c>
      <c r="E1527" s="31" t="n">
        <v>45394</v>
      </c>
      <c r="F1527" s="30" t="s">
        <v>845</v>
      </c>
      <c r="G1527" s="31" t="n">
        <v>45394</v>
      </c>
      <c r="H1527" s="30" t="s">
        <v>217</v>
      </c>
      <c r="I1527" s="30" t="s">
        <v>344</v>
      </c>
      <c r="J1527" s="30" t="s">
        <v>294</v>
      </c>
      <c r="K1527" s="30" t="s">
        <v>138</v>
      </c>
      <c r="L1527" s="30" t="n">
        <v>87</v>
      </c>
      <c r="M1527" s="30" t="n">
        <v>41</v>
      </c>
      <c r="N1527" s="30" t="s">
        <v>127</v>
      </c>
      <c r="O1527" s="30" t="s">
        <v>128</v>
      </c>
      <c r="P1527" s="30" t="s">
        <v>129</v>
      </c>
      <c r="Q1527" s="32" t="n">
        <v>1957.08</v>
      </c>
      <c r="R1527" s="30" t="s">
        <v>130</v>
      </c>
      <c r="S1527" s="30" t="s">
        <v>223</v>
      </c>
      <c r="T1527" s="30" t="n">
        <v>3</v>
      </c>
      <c r="U1527" s="30" t="n">
        <f aca="false">YEAR(E1527)</f>
        <v>2024</v>
      </c>
      <c r="V1527" s="30" t="str">
        <f aca="false">TEXT(E1527,"MMM-YYYY")</f>
        <v>Apr-2024</v>
      </c>
      <c r="W1527" s="30" t="n">
        <f aca="false">MONTH(E1527)</f>
        <v>4</v>
      </c>
      <c r="X1527" s="30" t="str">
        <f aca="false">TEXT(WEEKDAY(E1527,2),"0")&amp;" - "&amp;TEXT(E1527,"dddd")</f>
        <v>5 - Friday</v>
      </c>
      <c r="Y1527" s="30" t="str">
        <f aca="false">_xlfn.IFS(C1527&lt;18,"Child (0-17)",C1527&lt;40,"Young Adult (18-39)",C1527&lt;60,"Adult (40-59)",TRUE(),"Senior (60+)")</f>
        <v>Child (0-17)</v>
      </c>
      <c r="Z1527" s="30" t="n">
        <f aca="false">ROUND(G1527-E1527,0)</f>
        <v>0</v>
      </c>
      <c r="AA1527" s="30" t="n">
        <f aca="false">L1527+M1527</f>
        <v>128</v>
      </c>
      <c r="AB1527" s="30" t="n">
        <f aca="false">IFERROR(ROUND(Q1527/AA1527,2),0)</f>
        <v>15.29</v>
      </c>
      <c r="AC1527" s="30" t="str">
        <f aca="false">IF(AND(K1527="Critical",N1527="No"),"URGENT - No Bed","Normal")</f>
        <v>Normal</v>
      </c>
      <c r="AD1527" s="34" t="n">
        <f aca="false">INDEX(Lookup_Tables!$B$3:$B$12,MATCH(H1527,Lookup_Tables!$A$3:$A$12,0))</f>
        <v>4200000</v>
      </c>
      <c r="AE1527" s="30" t="str">
        <f aca="false">INDEX(Lookup_Tables!$C$3:$C$12,MATCH(H1527,Lookup_Tables!$A$3:$A$12,0))</f>
        <v>Dr. Anil Kapoor</v>
      </c>
      <c r="AF1527" s="30" t="str">
        <f aca="false">IFERROR(INDEX(Lookup_Tables!$F$16:$F$45,MATCH(I1527,Lookup_Tables!$E$16:$E$45,0)),"N/A")</f>
        <v>EMP201</v>
      </c>
      <c r="AG1527" s="30" t="n">
        <f aca="false">_xlfn.IFS(R1527="Recovered",4,R1527="Referred",3,R1527="Admitted",2,R1527="Deceased",1,TRUE(),0)</f>
        <v>4</v>
      </c>
      <c r="AH1527" s="30" t="str">
        <f aca="false">IF(T1527&gt;=4,"Satisfied",IF(T1527&gt;=3,"Neutral","Needs Improvement"))</f>
        <v>Neutral</v>
      </c>
    </row>
    <row r="1528" customFormat="false" ht="15" hidden="false" customHeight="false" outlineLevel="0" collapsed="false">
      <c r="A1528" s="27" t="s">
        <v>5358</v>
      </c>
      <c r="B1528" s="27" t="s">
        <v>1841</v>
      </c>
      <c r="C1528" s="27" t="n">
        <v>36</v>
      </c>
      <c r="D1528" s="27" t="s">
        <v>181</v>
      </c>
      <c r="E1528" s="28" t="n">
        <v>45621</v>
      </c>
      <c r="F1528" s="27" t="s">
        <v>1081</v>
      </c>
      <c r="G1528" s="28" t="n">
        <v>45621</v>
      </c>
      <c r="H1528" s="27" t="s">
        <v>206</v>
      </c>
      <c r="I1528" s="27" t="s">
        <v>232</v>
      </c>
      <c r="J1528" s="27" t="s">
        <v>208</v>
      </c>
      <c r="K1528" s="27" t="s">
        <v>138</v>
      </c>
      <c r="L1528" s="27" t="n">
        <v>49</v>
      </c>
      <c r="M1528" s="27" t="n">
        <v>16</v>
      </c>
      <c r="N1528" s="27" t="s">
        <v>127</v>
      </c>
      <c r="O1528" s="27" t="s">
        <v>171</v>
      </c>
      <c r="P1528" s="27" t="s">
        <v>129</v>
      </c>
      <c r="Q1528" s="29" t="n">
        <v>1374.32</v>
      </c>
      <c r="R1528" s="27" t="s">
        <v>130</v>
      </c>
      <c r="S1528" s="27" t="s">
        <v>141</v>
      </c>
      <c r="T1528" s="27" t="n">
        <v>3</v>
      </c>
      <c r="U1528" s="27" t="n">
        <f aca="false">YEAR(E1528)</f>
        <v>2024</v>
      </c>
      <c r="V1528" s="27" t="str">
        <f aca="false">TEXT(E1528,"MMM-YYYY")</f>
        <v>Nov-2024</v>
      </c>
      <c r="W1528" s="27" t="n">
        <f aca="false">MONTH(E1528)</f>
        <v>11</v>
      </c>
      <c r="X1528" s="27" t="str">
        <f aca="false">TEXT(WEEKDAY(E1528,2),"0")&amp;" - "&amp;TEXT(E1528,"dddd")</f>
        <v>1 - Monday</v>
      </c>
      <c r="Y1528" s="27" t="str">
        <f aca="false">_xlfn.IFS(C1528&lt;18,"Child (0-17)",C1528&lt;40,"Young Adult (18-39)",C1528&lt;60,"Adult (40-59)",TRUE(),"Senior (60+)")</f>
        <v>Young Adult (18-39)</v>
      </c>
      <c r="Z1528" s="27" t="n">
        <f aca="false">ROUND(G1528-E1528,0)</f>
        <v>0</v>
      </c>
      <c r="AA1528" s="27" t="n">
        <f aca="false">L1528+M1528</f>
        <v>65</v>
      </c>
      <c r="AB1528" s="27" t="n">
        <f aca="false">IFERROR(ROUND(Q1528/AA1528,2),0)</f>
        <v>21.14</v>
      </c>
      <c r="AC1528" s="27" t="str">
        <f aca="false">IF(AND(K1528="Critical",N1528="No"),"URGENT - No Bed","Normal")</f>
        <v>Normal</v>
      </c>
      <c r="AD1528" s="33" t="n">
        <f aca="false">INDEX(Lookup_Tables!$B$3:$B$12,MATCH(H1528,Lookup_Tables!$A$3:$A$12,0))</f>
        <v>2800000</v>
      </c>
      <c r="AE1528" s="27" t="str">
        <f aca="false">INDEX(Lookup_Tables!$C$3:$C$12,MATCH(H1528,Lookup_Tables!$A$3:$A$12,0))</f>
        <v>Dr. Suresh Nair</v>
      </c>
      <c r="AF1528" s="27" t="str">
        <f aca="false">IFERROR(INDEX(Lookup_Tables!$F$16:$F$45,MATCH(I1528,Lookup_Tables!$E$16:$E$45,0)),"N/A")</f>
        <v>EMP210</v>
      </c>
      <c r="AG1528" s="27" t="n">
        <f aca="false">_xlfn.IFS(R1528="Recovered",4,R1528="Referred",3,R1528="Admitted",2,R1528="Deceased",1,TRUE(),0)</f>
        <v>4</v>
      </c>
      <c r="AH1528" s="27" t="str">
        <f aca="false">IF(T1528&gt;=4,"Satisfied",IF(T1528&gt;=3,"Neutral","Needs Improvement"))</f>
        <v>Neutral</v>
      </c>
    </row>
    <row r="1529" customFormat="false" ht="15" hidden="false" customHeight="false" outlineLevel="0" collapsed="false">
      <c r="A1529" s="30" t="s">
        <v>2589</v>
      </c>
      <c r="B1529" s="30" t="s">
        <v>1785</v>
      </c>
      <c r="C1529" s="30" t="n">
        <v>76</v>
      </c>
      <c r="D1529" s="30" t="s">
        <v>121</v>
      </c>
      <c r="E1529" s="31" t="n">
        <v>45621</v>
      </c>
      <c r="F1529" s="30" t="s">
        <v>922</v>
      </c>
      <c r="G1529" s="31" t="n">
        <v>45621</v>
      </c>
      <c r="H1529" s="30" t="s">
        <v>236</v>
      </c>
      <c r="I1529" s="30" t="s">
        <v>266</v>
      </c>
      <c r="J1529" s="30" t="s">
        <v>287</v>
      </c>
      <c r="K1529" s="30" t="s">
        <v>138</v>
      </c>
      <c r="L1529" s="30" t="n">
        <v>86</v>
      </c>
      <c r="M1529" s="30" t="n">
        <v>17</v>
      </c>
      <c r="N1529" s="30" t="s">
        <v>127</v>
      </c>
      <c r="O1529" s="30" t="s">
        <v>149</v>
      </c>
      <c r="P1529" s="30" t="s">
        <v>150</v>
      </c>
      <c r="Q1529" s="32" t="n">
        <v>2114.62</v>
      </c>
      <c r="R1529" s="30" t="s">
        <v>130</v>
      </c>
      <c r="S1529" s="30" t="s">
        <v>223</v>
      </c>
      <c r="T1529" s="30" t="n">
        <v>3</v>
      </c>
      <c r="U1529" s="30" t="n">
        <f aca="false">YEAR(E1529)</f>
        <v>2024</v>
      </c>
      <c r="V1529" s="30" t="str">
        <f aca="false">TEXT(E1529,"MMM-YYYY")</f>
        <v>Nov-2024</v>
      </c>
      <c r="W1529" s="30" t="n">
        <f aca="false">MONTH(E1529)</f>
        <v>11</v>
      </c>
      <c r="X1529" s="30" t="str">
        <f aca="false">TEXT(WEEKDAY(E1529,2),"0")&amp;" - "&amp;TEXT(E1529,"dddd")</f>
        <v>1 - Monday</v>
      </c>
      <c r="Y1529" s="30" t="str">
        <f aca="false">_xlfn.IFS(C1529&lt;18,"Child (0-17)",C1529&lt;40,"Young Adult (18-39)",C1529&lt;60,"Adult (40-59)",TRUE(),"Senior (60+)")</f>
        <v>Senior (60+)</v>
      </c>
      <c r="Z1529" s="30" t="n">
        <f aca="false">ROUND(G1529-E1529,0)</f>
        <v>0</v>
      </c>
      <c r="AA1529" s="30" t="n">
        <f aca="false">L1529+M1529</f>
        <v>103</v>
      </c>
      <c r="AB1529" s="30" t="n">
        <f aca="false">IFERROR(ROUND(Q1529/AA1529,2),0)</f>
        <v>20.53</v>
      </c>
      <c r="AC1529" s="30" t="str">
        <f aca="false">IF(AND(K1529="Critical",N1529="No"),"URGENT - No Bed","Normal")</f>
        <v>Normal</v>
      </c>
      <c r="AD1529" s="34" t="n">
        <f aca="false">INDEX(Lookup_Tables!$B$3:$B$12,MATCH(H1529,Lookup_Tables!$A$3:$A$12,0))</f>
        <v>3900000</v>
      </c>
      <c r="AE1529" s="30" t="str">
        <f aca="false">INDEX(Lookup_Tables!$C$3:$C$12,MATCH(H1529,Lookup_Tables!$A$3:$A$12,0))</f>
        <v>Dr. Rina Mehta</v>
      </c>
      <c r="AF1529" s="30" t="str">
        <f aca="false">IFERROR(INDEX(Lookup_Tables!$F$16:$F$45,MATCH(I1529,Lookup_Tables!$E$16:$E$45,0)),"N/A")</f>
        <v>EMP217</v>
      </c>
      <c r="AG1529" s="30" t="n">
        <f aca="false">_xlfn.IFS(R1529="Recovered",4,R1529="Referred",3,R1529="Admitted",2,R1529="Deceased",1,TRUE(),0)</f>
        <v>4</v>
      </c>
      <c r="AH1529" s="30" t="str">
        <f aca="false">IF(T1529&gt;=4,"Satisfied",IF(T1529&gt;=3,"Neutral","Needs Improvement"))</f>
        <v>Neutral</v>
      </c>
    </row>
    <row r="1530" customFormat="false" ht="15" hidden="false" customHeight="false" outlineLevel="0" collapsed="false">
      <c r="A1530" s="27" t="s">
        <v>6755</v>
      </c>
      <c r="B1530" s="27" t="s">
        <v>2341</v>
      </c>
      <c r="C1530" s="27" t="n">
        <v>30</v>
      </c>
      <c r="D1530" s="27" t="s">
        <v>121</v>
      </c>
      <c r="E1530" s="28" t="n">
        <v>45469</v>
      </c>
      <c r="F1530" s="27" t="s">
        <v>1120</v>
      </c>
      <c r="G1530" s="28" t="n">
        <v>45472</v>
      </c>
      <c r="H1530" s="27" t="s">
        <v>236</v>
      </c>
      <c r="I1530" s="27" t="s">
        <v>237</v>
      </c>
      <c r="J1530" s="27" t="s">
        <v>375</v>
      </c>
      <c r="K1530" s="27" t="s">
        <v>202</v>
      </c>
      <c r="L1530" s="27" t="n">
        <v>17</v>
      </c>
      <c r="M1530" s="27" t="n">
        <v>114</v>
      </c>
      <c r="N1530" s="27" t="s">
        <v>186</v>
      </c>
      <c r="O1530" s="27" t="s">
        <v>171</v>
      </c>
      <c r="P1530" s="27" t="s">
        <v>187</v>
      </c>
      <c r="Q1530" s="29" t="n">
        <v>17934.04</v>
      </c>
      <c r="R1530" s="27" t="s">
        <v>172</v>
      </c>
      <c r="S1530" s="27" t="s">
        <v>178</v>
      </c>
      <c r="T1530" s="27" t="n">
        <v>3</v>
      </c>
      <c r="U1530" s="27" t="n">
        <f aca="false">YEAR(E1530)</f>
        <v>2024</v>
      </c>
      <c r="V1530" s="27" t="str">
        <f aca="false">TEXT(E1530,"MMM-YYYY")</f>
        <v>Jun-2024</v>
      </c>
      <c r="W1530" s="27" t="n">
        <f aca="false">MONTH(E1530)</f>
        <v>6</v>
      </c>
      <c r="X1530" s="27" t="str">
        <f aca="false">TEXT(WEEKDAY(E1530,2),"0")&amp;" - "&amp;TEXT(E1530,"dddd")</f>
        <v>3 - Wednesday</v>
      </c>
      <c r="Y1530" s="27" t="str">
        <f aca="false">_xlfn.IFS(C1530&lt;18,"Child (0-17)",C1530&lt;40,"Young Adult (18-39)",C1530&lt;60,"Adult (40-59)",TRUE(),"Senior (60+)")</f>
        <v>Young Adult (18-39)</v>
      </c>
      <c r="Z1530" s="27" t="n">
        <f aca="false">ROUND(G1530-E1530,0)</f>
        <v>3</v>
      </c>
      <c r="AA1530" s="27" t="n">
        <f aca="false">L1530+M1530</f>
        <v>131</v>
      </c>
      <c r="AB1530" s="27" t="n">
        <f aca="false">IFERROR(ROUND(Q1530/AA1530,2),0)</f>
        <v>136.9</v>
      </c>
      <c r="AC1530" s="27" t="str">
        <f aca="false">IF(AND(K1530="Critical",N1530="No"),"URGENT - No Bed","Normal")</f>
        <v>Normal</v>
      </c>
      <c r="AD1530" s="33" t="n">
        <f aca="false">INDEX(Lookup_Tables!$B$3:$B$12,MATCH(H1530,Lookup_Tables!$A$3:$A$12,0))</f>
        <v>3900000</v>
      </c>
      <c r="AE1530" s="27" t="str">
        <f aca="false">INDEX(Lookup_Tables!$C$3:$C$12,MATCH(H1530,Lookup_Tables!$A$3:$A$12,0))</f>
        <v>Dr. Rina Mehta</v>
      </c>
      <c r="AF1530" s="27" t="str">
        <f aca="false">IFERROR(INDEX(Lookup_Tables!$F$16:$F$45,MATCH(I1530,Lookup_Tables!$E$16:$E$45,0)),"N/A")</f>
        <v>EMP215</v>
      </c>
      <c r="AG1530" s="27" t="n">
        <f aca="false">_xlfn.IFS(R1530="Recovered",4,R1530="Referred",3,R1530="Admitted",2,R1530="Deceased",1,TRUE(),0)</f>
        <v>2</v>
      </c>
      <c r="AH1530" s="27" t="str">
        <f aca="false">IF(T1530&gt;=4,"Satisfied",IF(T1530&gt;=3,"Neutral","Needs Improvement"))</f>
        <v>Neutral</v>
      </c>
    </row>
    <row r="1531" customFormat="false" ht="15" hidden="false" customHeight="false" outlineLevel="0" collapsed="false">
      <c r="A1531" s="30" t="s">
        <v>1345</v>
      </c>
      <c r="B1531" s="30" t="s">
        <v>7231</v>
      </c>
      <c r="C1531" s="30" t="n">
        <v>17</v>
      </c>
      <c r="D1531" s="30" t="s">
        <v>121</v>
      </c>
      <c r="E1531" s="31" t="n">
        <v>45440</v>
      </c>
      <c r="F1531" s="30" t="s">
        <v>454</v>
      </c>
      <c r="G1531" s="31" t="n">
        <v>45440</v>
      </c>
      <c r="H1531" s="30" t="s">
        <v>168</v>
      </c>
      <c r="I1531" s="30" t="s">
        <v>169</v>
      </c>
      <c r="J1531" s="30" t="s">
        <v>371</v>
      </c>
      <c r="K1531" s="30" t="s">
        <v>156</v>
      </c>
      <c r="L1531" s="30" t="n">
        <v>23</v>
      </c>
      <c r="M1531" s="30" t="n">
        <v>72</v>
      </c>
      <c r="N1531" s="30" t="s">
        <v>127</v>
      </c>
      <c r="O1531" s="30" t="s">
        <v>128</v>
      </c>
      <c r="P1531" s="30" t="s">
        <v>129</v>
      </c>
      <c r="Q1531" s="32" t="n">
        <v>4546.89</v>
      </c>
      <c r="R1531" s="30" t="s">
        <v>130</v>
      </c>
      <c r="S1531" s="30" t="s">
        <v>131</v>
      </c>
      <c r="T1531" s="30" t="n">
        <v>4</v>
      </c>
      <c r="U1531" s="30" t="n">
        <f aca="false">YEAR(E1531)</f>
        <v>2024</v>
      </c>
      <c r="V1531" s="30" t="str">
        <f aca="false">TEXT(E1531,"MMM-YYYY")</f>
        <v>May-2024</v>
      </c>
      <c r="W1531" s="30" t="n">
        <f aca="false">MONTH(E1531)</f>
        <v>5</v>
      </c>
      <c r="X1531" s="30" t="str">
        <f aca="false">TEXT(WEEKDAY(E1531,2),"0")&amp;" - "&amp;TEXT(E1531,"dddd")</f>
        <v>2 - Tuesday</v>
      </c>
      <c r="Y1531" s="30" t="str">
        <f aca="false">_xlfn.IFS(C1531&lt;18,"Child (0-17)",C1531&lt;40,"Young Adult (18-39)",C1531&lt;60,"Adult (40-59)",TRUE(),"Senior (60+)")</f>
        <v>Child (0-17)</v>
      </c>
      <c r="Z1531" s="30" t="n">
        <f aca="false">ROUND(G1531-E1531,0)</f>
        <v>0</v>
      </c>
      <c r="AA1531" s="30" t="n">
        <f aca="false">L1531+M1531</f>
        <v>95</v>
      </c>
      <c r="AB1531" s="30" t="n">
        <f aca="false">IFERROR(ROUND(Q1531/AA1531,2),0)</f>
        <v>47.86</v>
      </c>
      <c r="AC1531" s="30" t="str">
        <f aca="false">IF(AND(K1531="Critical",N1531="No"),"URGENT - No Bed","Normal")</f>
        <v>Normal</v>
      </c>
      <c r="AD1531" s="34" t="n">
        <f aca="false">INDEX(Lookup_Tables!$B$3:$B$12,MATCH(H1531,Lookup_Tables!$A$3:$A$12,0))</f>
        <v>4400000</v>
      </c>
      <c r="AE1531" s="30" t="str">
        <f aca="false">INDEX(Lookup_Tables!$C$3:$C$12,MATCH(H1531,Lookup_Tables!$A$3:$A$12,0))</f>
        <v>Dr. Neha Chopra</v>
      </c>
      <c r="AF1531" s="30" t="str">
        <f aca="false">IFERROR(INDEX(Lookup_Tables!$F$16:$F$45,MATCH(I1531,Lookup_Tables!$E$16:$E$45,0)),"N/A")</f>
        <v>EMP220</v>
      </c>
      <c r="AG1531" s="30" t="n">
        <f aca="false">_xlfn.IFS(R1531="Recovered",4,R1531="Referred",3,R1531="Admitted",2,R1531="Deceased",1,TRUE(),0)</f>
        <v>4</v>
      </c>
      <c r="AH1531" s="30" t="str">
        <f aca="false">IF(T1531&gt;=4,"Satisfied",IF(T1531&gt;=3,"Neutral","Needs Improvement"))</f>
        <v>Satisfied</v>
      </c>
    </row>
    <row r="1532" customFormat="false" ht="15" hidden="false" customHeight="false" outlineLevel="0" collapsed="false">
      <c r="A1532" s="27" t="s">
        <v>3004</v>
      </c>
      <c r="B1532" s="27" t="s">
        <v>3005</v>
      </c>
      <c r="C1532" s="27" t="n">
        <v>48</v>
      </c>
      <c r="D1532" s="27" t="s">
        <v>181</v>
      </c>
      <c r="E1532" s="28" t="n">
        <v>45540</v>
      </c>
      <c r="F1532" s="27" t="s">
        <v>1436</v>
      </c>
      <c r="G1532" s="28" t="n">
        <v>45543</v>
      </c>
      <c r="H1532" s="27" t="s">
        <v>236</v>
      </c>
      <c r="I1532" s="27" t="s">
        <v>323</v>
      </c>
      <c r="J1532" s="27" t="s">
        <v>267</v>
      </c>
      <c r="K1532" s="27" t="s">
        <v>156</v>
      </c>
      <c r="L1532" s="27" t="n">
        <v>57</v>
      </c>
      <c r="M1532" s="27" t="n">
        <v>63</v>
      </c>
      <c r="N1532" s="27" t="s">
        <v>127</v>
      </c>
      <c r="O1532" s="27" t="s">
        <v>149</v>
      </c>
      <c r="P1532" s="27" t="s">
        <v>129</v>
      </c>
      <c r="Q1532" s="29" t="n">
        <v>4798.67</v>
      </c>
      <c r="R1532" s="27" t="s">
        <v>130</v>
      </c>
      <c r="S1532" s="27" t="s">
        <v>157</v>
      </c>
      <c r="T1532" s="27" t="n">
        <v>4</v>
      </c>
      <c r="U1532" s="27" t="n">
        <f aca="false">YEAR(E1532)</f>
        <v>2024</v>
      </c>
      <c r="V1532" s="27" t="str">
        <f aca="false">TEXT(E1532,"MMM-YYYY")</f>
        <v>Sep-2024</v>
      </c>
      <c r="W1532" s="27" t="n">
        <f aca="false">MONTH(E1532)</f>
        <v>9</v>
      </c>
      <c r="X1532" s="27" t="str">
        <f aca="false">TEXT(WEEKDAY(E1532,2),"0")&amp;" - "&amp;TEXT(E1532,"dddd")</f>
        <v>4 - Thursday</v>
      </c>
      <c r="Y1532" s="27" t="str">
        <f aca="false">_xlfn.IFS(C1532&lt;18,"Child (0-17)",C1532&lt;40,"Young Adult (18-39)",C1532&lt;60,"Adult (40-59)",TRUE(),"Senior (60+)")</f>
        <v>Adult (40-59)</v>
      </c>
      <c r="Z1532" s="27" t="n">
        <f aca="false">ROUND(G1532-E1532,0)</f>
        <v>3</v>
      </c>
      <c r="AA1532" s="27" t="n">
        <f aca="false">L1532+M1532</f>
        <v>120</v>
      </c>
      <c r="AB1532" s="27" t="n">
        <f aca="false">IFERROR(ROUND(Q1532/AA1532,2),0)</f>
        <v>39.99</v>
      </c>
      <c r="AC1532" s="27" t="str">
        <f aca="false">IF(AND(K1532="Critical",N1532="No"),"URGENT - No Bed","Normal")</f>
        <v>Normal</v>
      </c>
      <c r="AD1532" s="33" t="n">
        <f aca="false">INDEX(Lookup_Tables!$B$3:$B$12,MATCH(H1532,Lookup_Tables!$A$3:$A$12,0))</f>
        <v>3900000</v>
      </c>
      <c r="AE1532" s="27" t="str">
        <f aca="false">INDEX(Lookup_Tables!$C$3:$C$12,MATCH(H1532,Lookup_Tables!$A$3:$A$12,0))</f>
        <v>Dr. Rina Mehta</v>
      </c>
      <c r="AF1532" s="27" t="str">
        <f aca="false">IFERROR(INDEX(Lookup_Tables!$F$16:$F$45,MATCH(I1532,Lookup_Tables!$E$16:$E$45,0)),"N/A")</f>
        <v>EMP216</v>
      </c>
      <c r="AG1532" s="27" t="n">
        <f aca="false">_xlfn.IFS(R1532="Recovered",4,R1532="Referred",3,R1532="Admitted",2,R1532="Deceased",1,TRUE(),0)</f>
        <v>4</v>
      </c>
      <c r="AH1532" s="27" t="str">
        <f aca="false">IF(T1532&gt;=4,"Satisfied",IF(T1532&gt;=3,"Neutral","Needs Improvement"))</f>
        <v>Satisfied</v>
      </c>
    </row>
    <row r="1533" customFormat="false" ht="15" hidden="false" customHeight="false" outlineLevel="0" collapsed="false">
      <c r="A1533" s="30" t="s">
        <v>5935</v>
      </c>
      <c r="B1533" s="30" t="s">
        <v>3104</v>
      </c>
      <c r="C1533" s="30" t="n">
        <v>40</v>
      </c>
      <c r="D1533" s="30" t="s">
        <v>181</v>
      </c>
      <c r="E1533" s="31" t="n">
        <v>45336</v>
      </c>
      <c r="F1533" s="30" t="s">
        <v>532</v>
      </c>
      <c r="G1533" s="31" t="n">
        <v>45342</v>
      </c>
      <c r="H1533" s="30" t="s">
        <v>242</v>
      </c>
      <c r="I1533" s="30" t="s">
        <v>466</v>
      </c>
      <c r="J1533" s="30" t="s">
        <v>244</v>
      </c>
      <c r="K1533" s="30" t="s">
        <v>126</v>
      </c>
      <c r="L1533" s="30" t="n">
        <v>30</v>
      </c>
      <c r="M1533" s="30" t="n">
        <v>67</v>
      </c>
      <c r="N1533" s="30" t="s">
        <v>186</v>
      </c>
      <c r="O1533" s="30" t="s">
        <v>128</v>
      </c>
      <c r="P1533" s="30" t="s">
        <v>129</v>
      </c>
      <c r="Q1533" s="32" t="n">
        <v>7374.96</v>
      </c>
      <c r="R1533" s="30" t="s">
        <v>130</v>
      </c>
      <c r="S1533" s="30" t="s">
        <v>157</v>
      </c>
      <c r="T1533" s="30" t="n">
        <v>3</v>
      </c>
      <c r="U1533" s="30" t="n">
        <f aca="false">YEAR(E1533)</f>
        <v>2024</v>
      </c>
      <c r="V1533" s="30" t="str">
        <f aca="false">TEXT(E1533,"MMM-YYYY")</f>
        <v>Feb-2024</v>
      </c>
      <c r="W1533" s="30" t="n">
        <f aca="false">MONTH(E1533)</f>
        <v>2</v>
      </c>
      <c r="X1533" s="30" t="str">
        <f aca="false">TEXT(WEEKDAY(E1533,2),"0")&amp;" - "&amp;TEXT(E1533,"dddd")</f>
        <v>3 - Wednesday</v>
      </c>
      <c r="Y1533" s="30" t="str">
        <f aca="false">_xlfn.IFS(C1533&lt;18,"Child (0-17)",C1533&lt;40,"Young Adult (18-39)",C1533&lt;60,"Adult (40-59)",TRUE(),"Senior (60+)")</f>
        <v>Adult (40-59)</v>
      </c>
      <c r="Z1533" s="30" t="n">
        <f aca="false">ROUND(G1533-E1533,0)</f>
        <v>6</v>
      </c>
      <c r="AA1533" s="30" t="n">
        <f aca="false">L1533+M1533</f>
        <v>97</v>
      </c>
      <c r="AB1533" s="30" t="n">
        <f aca="false">IFERROR(ROUND(Q1533/AA1533,2),0)</f>
        <v>76.03</v>
      </c>
      <c r="AC1533" s="30" t="str">
        <f aca="false">IF(AND(K1533="Critical",N1533="No"),"URGENT - No Bed","Normal")</f>
        <v>Normal</v>
      </c>
      <c r="AD1533" s="34" t="n">
        <f aca="false">INDEX(Lookup_Tables!$B$3:$B$12,MATCH(H1533,Lookup_Tables!$A$3:$A$12,0))</f>
        <v>3000000</v>
      </c>
      <c r="AE1533" s="30" t="str">
        <f aca="false">INDEX(Lookup_Tables!$C$3:$C$12,MATCH(H1533,Lookup_Tables!$A$3:$A$12,0))</f>
        <v>Dr. Pooja Iyer</v>
      </c>
      <c r="AF1533" s="30" t="str">
        <f aca="false">IFERROR(INDEX(Lookup_Tables!$F$16:$F$45,MATCH(I1533,Lookup_Tables!$E$16:$E$45,0)),"N/A")</f>
        <v>EMP212</v>
      </c>
      <c r="AG1533" s="30" t="n">
        <f aca="false">_xlfn.IFS(R1533="Recovered",4,R1533="Referred",3,R1533="Admitted",2,R1533="Deceased",1,TRUE(),0)</f>
        <v>4</v>
      </c>
      <c r="AH1533" s="30" t="str">
        <f aca="false">IF(T1533&gt;=4,"Satisfied",IF(T1533&gt;=3,"Neutral","Needs Improvement"))</f>
        <v>Neutral</v>
      </c>
    </row>
    <row r="1534" customFormat="false" ht="15" hidden="false" customHeight="false" outlineLevel="0" collapsed="false">
      <c r="A1534" s="27" t="s">
        <v>4659</v>
      </c>
      <c r="B1534" s="27" t="s">
        <v>864</v>
      </c>
      <c r="C1534" s="27" t="n">
        <v>11</v>
      </c>
      <c r="D1534" s="27" t="s">
        <v>121</v>
      </c>
      <c r="E1534" s="28" t="n">
        <v>45391</v>
      </c>
      <c r="F1534" s="27" t="s">
        <v>1179</v>
      </c>
      <c r="G1534" s="28" t="n">
        <v>45392</v>
      </c>
      <c r="H1534" s="27" t="s">
        <v>242</v>
      </c>
      <c r="I1534" s="27" t="s">
        <v>315</v>
      </c>
      <c r="J1534" s="27" t="s">
        <v>401</v>
      </c>
      <c r="K1534" s="27" t="s">
        <v>138</v>
      </c>
      <c r="L1534" s="27" t="n">
        <v>43</v>
      </c>
      <c r="M1534" s="27" t="n">
        <v>32</v>
      </c>
      <c r="N1534" s="27" t="s">
        <v>127</v>
      </c>
      <c r="O1534" s="27" t="s">
        <v>139</v>
      </c>
      <c r="P1534" s="27" t="s">
        <v>187</v>
      </c>
      <c r="Q1534" s="29" t="n">
        <v>1707.6</v>
      </c>
      <c r="R1534" s="27" t="s">
        <v>130</v>
      </c>
      <c r="S1534" s="27" t="s">
        <v>178</v>
      </c>
      <c r="T1534" s="27" t="n">
        <v>4</v>
      </c>
      <c r="U1534" s="27" t="n">
        <f aca="false">YEAR(E1534)</f>
        <v>2024</v>
      </c>
      <c r="V1534" s="27" t="str">
        <f aca="false">TEXT(E1534,"MMM-YYYY")</f>
        <v>Apr-2024</v>
      </c>
      <c r="W1534" s="27" t="n">
        <f aca="false">MONTH(E1534)</f>
        <v>4</v>
      </c>
      <c r="X1534" s="27" t="str">
        <f aca="false">TEXT(WEEKDAY(E1534,2),"0")&amp;" - "&amp;TEXT(E1534,"dddd")</f>
        <v>2 - Tuesday</v>
      </c>
      <c r="Y1534" s="27" t="str">
        <f aca="false">_xlfn.IFS(C1534&lt;18,"Child (0-17)",C1534&lt;40,"Young Adult (18-39)",C1534&lt;60,"Adult (40-59)",TRUE(),"Senior (60+)")</f>
        <v>Child (0-17)</v>
      </c>
      <c r="Z1534" s="27" t="n">
        <f aca="false">ROUND(G1534-E1534,0)</f>
        <v>1</v>
      </c>
      <c r="AA1534" s="27" t="n">
        <f aca="false">L1534+M1534</f>
        <v>75</v>
      </c>
      <c r="AB1534" s="27" t="n">
        <f aca="false">IFERROR(ROUND(Q1534/AA1534,2),0)</f>
        <v>22.77</v>
      </c>
      <c r="AC1534" s="27" t="str">
        <f aca="false">IF(AND(K1534="Critical",N1534="No"),"URGENT - No Bed","Normal")</f>
        <v>Normal</v>
      </c>
      <c r="AD1534" s="33" t="n">
        <f aca="false">INDEX(Lookup_Tables!$B$3:$B$12,MATCH(H1534,Lookup_Tables!$A$3:$A$12,0))</f>
        <v>3000000</v>
      </c>
      <c r="AE1534" s="27" t="str">
        <f aca="false">INDEX(Lookup_Tables!$C$3:$C$12,MATCH(H1534,Lookup_Tables!$A$3:$A$12,0))</f>
        <v>Dr. Pooja Iyer</v>
      </c>
      <c r="AF1534" s="27" t="str">
        <f aca="false">IFERROR(INDEX(Lookup_Tables!$F$16:$F$45,MATCH(I1534,Lookup_Tables!$E$16:$E$45,0)),"N/A")</f>
        <v>EMP213</v>
      </c>
      <c r="AG1534" s="27" t="n">
        <f aca="false">_xlfn.IFS(R1534="Recovered",4,R1534="Referred",3,R1534="Admitted",2,R1534="Deceased",1,TRUE(),0)</f>
        <v>4</v>
      </c>
      <c r="AH1534" s="27" t="str">
        <f aca="false">IF(T1534&gt;=4,"Satisfied",IF(T1534&gt;=3,"Neutral","Needs Improvement"))</f>
        <v>Satisfied</v>
      </c>
    </row>
    <row r="1535" customFormat="false" ht="15" hidden="false" customHeight="false" outlineLevel="0" collapsed="false">
      <c r="A1535" s="30" t="s">
        <v>2059</v>
      </c>
      <c r="B1535" s="30" t="s">
        <v>2060</v>
      </c>
      <c r="C1535" s="30" t="n">
        <v>77</v>
      </c>
      <c r="D1535" s="30" t="s">
        <v>121</v>
      </c>
      <c r="E1535" s="31" t="n">
        <v>45361</v>
      </c>
      <c r="F1535" s="30" t="s">
        <v>981</v>
      </c>
      <c r="G1535" s="31" t="n">
        <v>45364</v>
      </c>
      <c r="H1535" s="30" t="s">
        <v>146</v>
      </c>
      <c r="I1535" s="30" t="s">
        <v>147</v>
      </c>
      <c r="J1535" s="30" t="s">
        <v>568</v>
      </c>
      <c r="K1535" s="30" t="s">
        <v>156</v>
      </c>
      <c r="L1535" s="30" t="n">
        <v>35</v>
      </c>
      <c r="M1535" s="30" t="n">
        <v>68</v>
      </c>
      <c r="N1535" s="30" t="s">
        <v>127</v>
      </c>
      <c r="O1535" s="30" t="s">
        <v>139</v>
      </c>
      <c r="P1535" s="30" t="s">
        <v>187</v>
      </c>
      <c r="Q1535" s="32" t="n">
        <v>4118.09</v>
      </c>
      <c r="R1535" s="30" t="s">
        <v>130</v>
      </c>
      <c r="S1535" s="30" t="s">
        <v>157</v>
      </c>
      <c r="T1535" s="30" t="n">
        <v>4</v>
      </c>
      <c r="U1535" s="30" t="n">
        <f aca="false">YEAR(E1535)</f>
        <v>2024</v>
      </c>
      <c r="V1535" s="30" t="str">
        <f aca="false">TEXT(E1535,"MMM-YYYY")</f>
        <v>Mar-2024</v>
      </c>
      <c r="W1535" s="30" t="n">
        <f aca="false">MONTH(E1535)</f>
        <v>3</v>
      </c>
      <c r="X1535" s="30" t="str">
        <f aca="false">TEXT(WEEKDAY(E1535,2),"0")&amp;" - "&amp;TEXT(E1535,"dddd")</f>
        <v>7 - Sunday</v>
      </c>
      <c r="Y1535" s="30" t="str">
        <f aca="false">_xlfn.IFS(C1535&lt;18,"Child (0-17)",C1535&lt;40,"Young Adult (18-39)",C1535&lt;60,"Adult (40-59)",TRUE(),"Senior (60+)")</f>
        <v>Senior (60+)</v>
      </c>
      <c r="Z1535" s="30" t="n">
        <f aca="false">ROUND(G1535-E1535,0)</f>
        <v>3</v>
      </c>
      <c r="AA1535" s="30" t="n">
        <f aca="false">L1535+M1535</f>
        <v>103</v>
      </c>
      <c r="AB1535" s="30" t="n">
        <f aca="false">IFERROR(ROUND(Q1535/AA1535,2),0)</f>
        <v>39.98</v>
      </c>
      <c r="AC1535" s="30" t="str">
        <f aca="false">IF(AND(K1535="Critical",N1535="No"),"URGENT - No Bed","Normal")</f>
        <v>Normal</v>
      </c>
      <c r="AD1535" s="34" t="n">
        <f aca="false">INDEX(Lookup_Tables!$B$3:$B$12,MATCH(H1535,Lookup_Tables!$A$3:$A$12,0))</f>
        <v>2700000</v>
      </c>
      <c r="AE1535" s="30" t="str">
        <f aca="false">INDEX(Lookup_Tables!$C$3:$C$12,MATCH(H1535,Lookup_Tables!$A$3:$A$12,0))</f>
        <v>Dr. Vikram Singh</v>
      </c>
      <c r="AF1535" s="30" t="str">
        <f aca="false">IFERROR(INDEX(Lookup_Tables!$F$16:$F$45,MATCH(I1535,Lookup_Tables!$E$16:$E$45,0)),"N/A")</f>
        <v>EMP229</v>
      </c>
      <c r="AG1535" s="30" t="n">
        <f aca="false">_xlfn.IFS(R1535="Recovered",4,R1535="Referred",3,R1535="Admitted",2,R1535="Deceased",1,TRUE(),0)</f>
        <v>4</v>
      </c>
      <c r="AH1535" s="30" t="str">
        <f aca="false">IF(T1535&gt;=4,"Satisfied",IF(T1535&gt;=3,"Neutral","Needs Improvement"))</f>
        <v>Satisfied</v>
      </c>
    </row>
    <row r="1536" customFormat="false" ht="15" hidden="false" customHeight="false" outlineLevel="0" collapsed="false">
      <c r="A1536" s="27" t="s">
        <v>4679</v>
      </c>
      <c r="B1536" s="27" t="s">
        <v>2615</v>
      </c>
      <c r="C1536" s="27" t="n">
        <v>46</v>
      </c>
      <c r="D1536" s="27" t="s">
        <v>121</v>
      </c>
      <c r="E1536" s="28" t="n">
        <v>45454</v>
      </c>
      <c r="F1536" s="27" t="s">
        <v>845</v>
      </c>
      <c r="G1536" s="28" t="n">
        <v>45455</v>
      </c>
      <c r="H1536" s="27" t="s">
        <v>206</v>
      </c>
      <c r="I1536" s="27" t="s">
        <v>207</v>
      </c>
      <c r="J1536" s="27" t="s">
        <v>233</v>
      </c>
      <c r="K1536" s="27" t="s">
        <v>138</v>
      </c>
      <c r="L1536" s="27" t="n">
        <v>62</v>
      </c>
      <c r="M1536" s="27" t="n">
        <v>30</v>
      </c>
      <c r="N1536" s="27" t="s">
        <v>127</v>
      </c>
      <c r="O1536" s="27" t="s">
        <v>128</v>
      </c>
      <c r="P1536" s="27" t="s">
        <v>187</v>
      </c>
      <c r="Q1536" s="29" t="n">
        <v>2656.79</v>
      </c>
      <c r="R1536" s="27" t="s">
        <v>130</v>
      </c>
      <c r="S1536" s="27" t="s">
        <v>151</v>
      </c>
      <c r="T1536" s="27" t="n">
        <v>5</v>
      </c>
      <c r="U1536" s="27" t="n">
        <f aca="false">YEAR(E1536)</f>
        <v>2024</v>
      </c>
      <c r="V1536" s="27" t="str">
        <f aca="false">TEXT(E1536,"MMM-YYYY")</f>
        <v>Jun-2024</v>
      </c>
      <c r="W1536" s="27" t="n">
        <f aca="false">MONTH(E1536)</f>
        <v>6</v>
      </c>
      <c r="X1536" s="27" t="str">
        <f aca="false">TEXT(WEEKDAY(E1536,2),"0")&amp;" - "&amp;TEXT(E1536,"dddd")</f>
        <v>2 - Tuesday</v>
      </c>
      <c r="Y1536" s="27" t="str">
        <f aca="false">_xlfn.IFS(C1536&lt;18,"Child (0-17)",C1536&lt;40,"Young Adult (18-39)",C1536&lt;60,"Adult (40-59)",TRUE(),"Senior (60+)")</f>
        <v>Adult (40-59)</v>
      </c>
      <c r="Z1536" s="27" t="n">
        <f aca="false">ROUND(G1536-E1536,0)</f>
        <v>1</v>
      </c>
      <c r="AA1536" s="27" t="n">
        <f aca="false">L1536+M1536</f>
        <v>92</v>
      </c>
      <c r="AB1536" s="27" t="n">
        <f aca="false">IFERROR(ROUND(Q1536/AA1536,2),0)</f>
        <v>28.88</v>
      </c>
      <c r="AC1536" s="27" t="str">
        <f aca="false">IF(AND(K1536="Critical",N1536="No"),"URGENT - No Bed","Normal")</f>
        <v>Normal</v>
      </c>
      <c r="AD1536" s="33" t="n">
        <f aca="false">INDEX(Lookup_Tables!$B$3:$B$12,MATCH(H1536,Lookup_Tables!$A$3:$A$12,0))</f>
        <v>2800000</v>
      </c>
      <c r="AE1536" s="27" t="str">
        <f aca="false">INDEX(Lookup_Tables!$C$3:$C$12,MATCH(H1536,Lookup_Tables!$A$3:$A$12,0))</f>
        <v>Dr. Suresh Nair</v>
      </c>
      <c r="AF1536" s="27" t="str">
        <f aca="false">IFERROR(INDEX(Lookup_Tables!$F$16:$F$45,MATCH(I1536,Lookup_Tables!$E$16:$E$45,0)),"N/A")</f>
        <v>EMP209</v>
      </c>
      <c r="AG1536" s="27" t="n">
        <f aca="false">_xlfn.IFS(R1536="Recovered",4,R1536="Referred",3,R1536="Admitted",2,R1536="Deceased",1,TRUE(),0)</f>
        <v>4</v>
      </c>
      <c r="AH1536" s="27" t="str">
        <f aca="false">IF(T1536&gt;=4,"Satisfied",IF(T1536&gt;=3,"Neutral","Needs Improvement"))</f>
        <v>Satisfied</v>
      </c>
    </row>
    <row r="1537" customFormat="false" ht="15" hidden="false" customHeight="false" outlineLevel="0" collapsed="false">
      <c r="A1537" s="30" t="s">
        <v>3293</v>
      </c>
      <c r="B1537" s="30" t="s">
        <v>2459</v>
      </c>
      <c r="C1537" s="30" t="n">
        <v>16</v>
      </c>
      <c r="D1537" s="30" t="s">
        <v>121</v>
      </c>
      <c r="E1537" s="31" t="n">
        <v>45565</v>
      </c>
      <c r="F1537" s="30" t="s">
        <v>1034</v>
      </c>
      <c r="G1537" s="31" t="n">
        <v>45567</v>
      </c>
      <c r="H1537" s="30" t="s">
        <v>236</v>
      </c>
      <c r="I1537" s="30" t="s">
        <v>266</v>
      </c>
      <c r="J1537" s="30" t="s">
        <v>287</v>
      </c>
      <c r="K1537" s="30" t="s">
        <v>156</v>
      </c>
      <c r="L1537" s="30" t="n">
        <v>17</v>
      </c>
      <c r="M1537" s="30" t="n">
        <v>33</v>
      </c>
      <c r="N1537" s="30" t="s">
        <v>127</v>
      </c>
      <c r="O1537" s="30" t="s">
        <v>139</v>
      </c>
      <c r="P1537" s="30" t="s">
        <v>187</v>
      </c>
      <c r="Q1537" s="32" t="n">
        <v>2503.73</v>
      </c>
      <c r="R1537" s="30" t="s">
        <v>130</v>
      </c>
      <c r="S1537" s="30" t="s">
        <v>223</v>
      </c>
      <c r="T1537" s="30" t="n">
        <v>5</v>
      </c>
      <c r="U1537" s="30" t="n">
        <f aca="false">YEAR(E1537)</f>
        <v>2024</v>
      </c>
      <c r="V1537" s="30" t="str">
        <f aca="false">TEXT(E1537,"MMM-YYYY")</f>
        <v>Sep-2024</v>
      </c>
      <c r="W1537" s="30" t="n">
        <f aca="false">MONTH(E1537)</f>
        <v>9</v>
      </c>
      <c r="X1537" s="30" t="str">
        <f aca="false">TEXT(WEEKDAY(E1537,2),"0")&amp;" - "&amp;TEXT(E1537,"dddd")</f>
        <v>1 - Monday</v>
      </c>
      <c r="Y1537" s="30" t="str">
        <f aca="false">_xlfn.IFS(C1537&lt;18,"Child (0-17)",C1537&lt;40,"Young Adult (18-39)",C1537&lt;60,"Adult (40-59)",TRUE(),"Senior (60+)")</f>
        <v>Child (0-17)</v>
      </c>
      <c r="Z1537" s="30" t="n">
        <f aca="false">ROUND(G1537-E1537,0)</f>
        <v>2</v>
      </c>
      <c r="AA1537" s="30" t="n">
        <f aca="false">L1537+M1537</f>
        <v>50</v>
      </c>
      <c r="AB1537" s="30" t="n">
        <f aca="false">IFERROR(ROUND(Q1537/AA1537,2),0)</f>
        <v>50.07</v>
      </c>
      <c r="AC1537" s="30" t="str">
        <f aca="false">IF(AND(K1537="Critical",N1537="No"),"URGENT - No Bed","Normal")</f>
        <v>Normal</v>
      </c>
      <c r="AD1537" s="34" t="n">
        <f aca="false">INDEX(Lookup_Tables!$B$3:$B$12,MATCH(H1537,Lookup_Tables!$A$3:$A$12,0))</f>
        <v>3900000</v>
      </c>
      <c r="AE1537" s="30" t="str">
        <f aca="false">INDEX(Lookup_Tables!$C$3:$C$12,MATCH(H1537,Lookup_Tables!$A$3:$A$12,0))</f>
        <v>Dr. Rina Mehta</v>
      </c>
      <c r="AF1537" s="30" t="str">
        <f aca="false">IFERROR(INDEX(Lookup_Tables!$F$16:$F$45,MATCH(I1537,Lookup_Tables!$E$16:$E$45,0)),"N/A")</f>
        <v>EMP217</v>
      </c>
      <c r="AG1537" s="30" t="n">
        <f aca="false">_xlfn.IFS(R1537="Recovered",4,R1537="Referred",3,R1537="Admitted",2,R1537="Deceased",1,TRUE(),0)</f>
        <v>4</v>
      </c>
      <c r="AH1537" s="30" t="str">
        <f aca="false">IF(T1537&gt;=4,"Satisfied",IF(T1537&gt;=3,"Neutral","Needs Improvement"))</f>
        <v>Satisfied</v>
      </c>
    </row>
    <row r="1538" customFormat="false" ht="15" hidden="false" customHeight="false" outlineLevel="0" collapsed="false">
      <c r="A1538" s="27" t="s">
        <v>4787</v>
      </c>
      <c r="B1538" s="27" t="s">
        <v>4788</v>
      </c>
      <c r="C1538" s="27" t="n">
        <v>46</v>
      </c>
      <c r="D1538" s="27" t="s">
        <v>121</v>
      </c>
      <c r="E1538" s="28" t="n">
        <v>45384</v>
      </c>
      <c r="F1538" s="27" t="s">
        <v>435</v>
      </c>
      <c r="G1538" s="28" t="n">
        <v>45388</v>
      </c>
      <c r="H1538" s="27" t="s">
        <v>168</v>
      </c>
      <c r="I1538" s="27" t="s">
        <v>366</v>
      </c>
      <c r="J1538" s="27" t="s">
        <v>441</v>
      </c>
      <c r="K1538" s="27" t="s">
        <v>126</v>
      </c>
      <c r="L1538" s="27" t="n">
        <v>8</v>
      </c>
      <c r="M1538" s="27" t="n">
        <v>125</v>
      </c>
      <c r="N1538" s="27" t="s">
        <v>186</v>
      </c>
      <c r="O1538" s="27" t="s">
        <v>128</v>
      </c>
      <c r="P1538" s="27" t="s">
        <v>140</v>
      </c>
      <c r="Q1538" s="29" t="n">
        <v>8554.3</v>
      </c>
      <c r="R1538" s="27" t="s">
        <v>130</v>
      </c>
      <c r="S1538" s="27" t="s">
        <v>164</v>
      </c>
      <c r="T1538" s="27" t="n">
        <v>5</v>
      </c>
      <c r="U1538" s="27" t="n">
        <f aca="false">YEAR(E1538)</f>
        <v>2024</v>
      </c>
      <c r="V1538" s="27" t="str">
        <f aca="false">TEXT(E1538,"MMM-YYYY")</f>
        <v>Apr-2024</v>
      </c>
      <c r="W1538" s="27" t="n">
        <f aca="false">MONTH(E1538)</f>
        <v>4</v>
      </c>
      <c r="X1538" s="27" t="str">
        <f aca="false">TEXT(WEEKDAY(E1538,2),"0")&amp;" - "&amp;TEXT(E1538,"dddd")</f>
        <v>2 - Tuesday</v>
      </c>
      <c r="Y1538" s="27" t="str">
        <f aca="false">_xlfn.IFS(C1538&lt;18,"Child (0-17)",C1538&lt;40,"Young Adult (18-39)",C1538&lt;60,"Adult (40-59)",TRUE(),"Senior (60+)")</f>
        <v>Adult (40-59)</v>
      </c>
      <c r="Z1538" s="27" t="n">
        <f aca="false">ROUND(G1538-E1538,0)</f>
        <v>4</v>
      </c>
      <c r="AA1538" s="27" t="n">
        <f aca="false">L1538+M1538</f>
        <v>133</v>
      </c>
      <c r="AB1538" s="27" t="n">
        <f aca="false">IFERROR(ROUND(Q1538/AA1538,2),0)</f>
        <v>64.32</v>
      </c>
      <c r="AC1538" s="27" t="str">
        <f aca="false">IF(AND(K1538="Critical",N1538="No"),"URGENT - No Bed","Normal")</f>
        <v>Normal</v>
      </c>
      <c r="AD1538" s="33" t="n">
        <f aca="false">INDEX(Lookup_Tables!$B$3:$B$12,MATCH(H1538,Lookup_Tables!$A$3:$A$12,0))</f>
        <v>4400000</v>
      </c>
      <c r="AE1538" s="27" t="str">
        <f aca="false">INDEX(Lookup_Tables!$C$3:$C$12,MATCH(H1538,Lookup_Tables!$A$3:$A$12,0))</f>
        <v>Dr. Neha Chopra</v>
      </c>
      <c r="AF1538" s="27" t="str">
        <f aca="false">IFERROR(INDEX(Lookup_Tables!$F$16:$F$45,MATCH(I1538,Lookup_Tables!$E$16:$E$45,0)),"N/A")</f>
        <v>EMP218</v>
      </c>
      <c r="AG1538" s="27" t="n">
        <f aca="false">_xlfn.IFS(R1538="Recovered",4,R1538="Referred",3,R1538="Admitted",2,R1538="Deceased",1,TRUE(),0)</f>
        <v>4</v>
      </c>
      <c r="AH1538" s="27" t="str">
        <f aca="false">IF(T1538&gt;=4,"Satisfied",IF(T1538&gt;=3,"Neutral","Needs Improvement"))</f>
        <v>Satisfied</v>
      </c>
    </row>
    <row r="1539" customFormat="false" ht="15" hidden="false" customHeight="false" outlineLevel="0" collapsed="false">
      <c r="A1539" s="30" t="s">
        <v>4422</v>
      </c>
      <c r="B1539" s="30" t="s">
        <v>4423</v>
      </c>
      <c r="C1539" s="30" t="n">
        <v>27</v>
      </c>
      <c r="D1539" s="30" t="s">
        <v>181</v>
      </c>
      <c r="E1539" s="31" t="n">
        <v>45616</v>
      </c>
      <c r="F1539" s="30" t="s">
        <v>845</v>
      </c>
      <c r="G1539" s="31" t="n">
        <v>45616</v>
      </c>
      <c r="H1539" s="30" t="s">
        <v>168</v>
      </c>
      <c r="I1539" s="30" t="s">
        <v>366</v>
      </c>
      <c r="J1539" s="30" t="s">
        <v>371</v>
      </c>
      <c r="K1539" s="30" t="s">
        <v>156</v>
      </c>
      <c r="L1539" s="30" t="n">
        <v>25</v>
      </c>
      <c r="M1539" s="30" t="n">
        <v>66</v>
      </c>
      <c r="N1539" s="30" t="s">
        <v>127</v>
      </c>
      <c r="O1539" s="30" t="s">
        <v>128</v>
      </c>
      <c r="P1539" s="30" t="s">
        <v>150</v>
      </c>
      <c r="Q1539" s="32" t="n">
        <v>3288.47</v>
      </c>
      <c r="R1539" s="30" t="s">
        <v>130</v>
      </c>
      <c r="S1539" s="30" t="s">
        <v>178</v>
      </c>
      <c r="T1539" s="30" t="n">
        <v>5</v>
      </c>
      <c r="U1539" s="30" t="n">
        <f aca="false">YEAR(E1539)</f>
        <v>2024</v>
      </c>
      <c r="V1539" s="30" t="str">
        <f aca="false">TEXT(E1539,"MMM-YYYY")</f>
        <v>Nov-2024</v>
      </c>
      <c r="W1539" s="30" t="n">
        <f aca="false">MONTH(E1539)</f>
        <v>11</v>
      </c>
      <c r="X1539" s="30" t="str">
        <f aca="false">TEXT(WEEKDAY(E1539,2),"0")&amp;" - "&amp;TEXT(E1539,"dddd")</f>
        <v>3 - Wednesday</v>
      </c>
      <c r="Y1539" s="30" t="str">
        <f aca="false">_xlfn.IFS(C1539&lt;18,"Child (0-17)",C1539&lt;40,"Young Adult (18-39)",C1539&lt;60,"Adult (40-59)",TRUE(),"Senior (60+)")</f>
        <v>Young Adult (18-39)</v>
      </c>
      <c r="Z1539" s="30" t="n">
        <f aca="false">ROUND(G1539-E1539,0)</f>
        <v>0</v>
      </c>
      <c r="AA1539" s="30" t="n">
        <f aca="false">L1539+M1539</f>
        <v>91</v>
      </c>
      <c r="AB1539" s="30" t="n">
        <f aca="false">IFERROR(ROUND(Q1539/AA1539,2),0)</f>
        <v>36.14</v>
      </c>
      <c r="AC1539" s="30" t="str">
        <f aca="false">IF(AND(K1539="Critical",N1539="No"),"URGENT - No Bed","Normal")</f>
        <v>Normal</v>
      </c>
      <c r="AD1539" s="34" t="n">
        <f aca="false">INDEX(Lookup_Tables!$B$3:$B$12,MATCH(H1539,Lookup_Tables!$A$3:$A$12,0))</f>
        <v>4400000</v>
      </c>
      <c r="AE1539" s="30" t="str">
        <f aca="false">INDEX(Lookup_Tables!$C$3:$C$12,MATCH(H1539,Lookup_Tables!$A$3:$A$12,0))</f>
        <v>Dr. Neha Chopra</v>
      </c>
      <c r="AF1539" s="30" t="str">
        <f aca="false">IFERROR(INDEX(Lookup_Tables!$F$16:$F$45,MATCH(I1539,Lookup_Tables!$E$16:$E$45,0)),"N/A")</f>
        <v>EMP218</v>
      </c>
      <c r="AG1539" s="30" t="n">
        <f aca="false">_xlfn.IFS(R1539="Recovered",4,R1539="Referred",3,R1539="Admitted",2,R1539="Deceased",1,TRUE(),0)</f>
        <v>4</v>
      </c>
      <c r="AH1539" s="30" t="str">
        <f aca="false">IF(T1539&gt;=4,"Satisfied",IF(T1539&gt;=3,"Neutral","Needs Improvement"))</f>
        <v>Satisfied</v>
      </c>
    </row>
    <row r="1540" customFormat="false" ht="15" hidden="false" customHeight="false" outlineLevel="0" collapsed="false">
      <c r="A1540" s="27" t="s">
        <v>5219</v>
      </c>
      <c r="B1540" s="27" t="s">
        <v>2122</v>
      </c>
      <c r="C1540" s="27" t="n">
        <v>57</v>
      </c>
      <c r="D1540" s="27" t="s">
        <v>121</v>
      </c>
      <c r="E1540" s="28" t="n">
        <v>45352</v>
      </c>
      <c r="F1540" s="27" t="s">
        <v>771</v>
      </c>
      <c r="G1540" s="28" t="n">
        <v>45352</v>
      </c>
      <c r="H1540" s="27" t="s">
        <v>217</v>
      </c>
      <c r="I1540" s="27" t="s">
        <v>282</v>
      </c>
      <c r="J1540" s="27" t="s">
        <v>388</v>
      </c>
      <c r="K1540" s="27" t="s">
        <v>156</v>
      </c>
      <c r="L1540" s="27" t="n">
        <v>55</v>
      </c>
      <c r="M1540" s="27" t="n">
        <v>42</v>
      </c>
      <c r="N1540" s="27" t="s">
        <v>186</v>
      </c>
      <c r="O1540" s="27" t="s">
        <v>128</v>
      </c>
      <c r="P1540" s="27" t="s">
        <v>150</v>
      </c>
      <c r="Q1540" s="29" t="n">
        <v>4200.99</v>
      </c>
      <c r="R1540" s="27" t="s">
        <v>268</v>
      </c>
      <c r="S1540" s="27" t="s">
        <v>141</v>
      </c>
      <c r="T1540" s="27" t="n">
        <v>4</v>
      </c>
      <c r="U1540" s="27" t="n">
        <f aca="false">YEAR(E1540)</f>
        <v>2024</v>
      </c>
      <c r="V1540" s="27" t="str">
        <f aca="false">TEXT(E1540,"MMM-YYYY")</f>
        <v>Mar-2024</v>
      </c>
      <c r="W1540" s="27" t="n">
        <f aca="false">MONTH(E1540)</f>
        <v>3</v>
      </c>
      <c r="X1540" s="27" t="str">
        <f aca="false">TEXT(WEEKDAY(E1540,2),"0")&amp;" - "&amp;TEXT(E1540,"dddd")</f>
        <v>5 - Friday</v>
      </c>
      <c r="Y1540" s="27" t="str">
        <f aca="false">_xlfn.IFS(C1540&lt;18,"Child (0-17)",C1540&lt;40,"Young Adult (18-39)",C1540&lt;60,"Adult (40-59)",TRUE(),"Senior (60+)")</f>
        <v>Adult (40-59)</v>
      </c>
      <c r="Z1540" s="27" t="n">
        <f aca="false">ROUND(G1540-E1540,0)</f>
        <v>0</v>
      </c>
      <c r="AA1540" s="27" t="n">
        <f aca="false">L1540+M1540</f>
        <v>97</v>
      </c>
      <c r="AB1540" s="27" t="n">
        <f aca="false">IFERROR(ROUND(Q1540/AA1540,2),0)</f>
        <v>43.31</v>
      </c>
      <c r="AC1540" s="27" t="str">
        <f aca="false">IF(AND(K1540="Critical",N1540="No"),"URGENT - No Bed","Normal")</f>
        <v>Normal</v>
      </c>
      <c r="AD1540" s="33" t="n">
        <f aca="false">INDEX(Lookup_Tables!$B$3:$B$12,MATCH(H1540,Lookup_Tables!$A$3:$A$12,0))</f>
        <v>4200000</v>
      </c>
      <c r="AE1540" s="27" t="str">
        <f aca="false">INDEX(Lookup_Tables!$C$3:$C$12,MATCH(H1540,Lookup_Tables!$A$3:$A$12,0))</f>
        <v>Dr. Anil Kapoor</v>
      </c>
      <c r="AF1540" s="27" t="str">
        <f aca="false">IFERROR(INDEX(Lookup_Tables!$F$16:$F$45,MATCH(I1540,Lookup_Tables!$E$16:$E$45,0)),"N/A")</f>
        <v>EMP200</v>
      </c>
      <c r="AG1540" s="27" t="n">
        <f aca="false">_xlfn.IFS(R1540="Recovered",4,R1540="Referred",3,R1540="Admitted",2,R1540="Deceased",1,TRUE(),0)</f>
        <v>3</v>
      </c>
      <c r="AH1540" s="27" t="str">
        <f aca="false">IF(T1540&gt;=4,"Satisfied",IF(T1540&gt;=3,"Neutral","Needs Improvement"))</f>
        <v>Satisfied</v>
      </c>
    </row>
    <row r="1541" customFormat="false" ht="15" hidden="false" customHeight="false" outlineLevel="0" collapsed="false">
      <c r="A1541" s="30" t="s">
        <v>3745</v>
      </c>
      <c r="B1541" s="30" t="s">
        <v>3746</v>
      </c>
      <c r="C1541" s="30" t="n">
        <v>46</v>
      </c>
      <c r="D1541" s="30" t="s">
        <v>121</v>
      </c>
      <c r="E1541" s="31" t="n">
        <v>45585</v>
      </c>
      <c r="F1541" s="30" t="s">
        <v>576</v>
      </c>
      <c r="G1541" s="31" t="n">
        <v>45587</v>
      </c>
      <c r="H1541" s="30" t="s">
        <v>183</v>
      </c>
      <c r="I1541" s="30" t="s">
        <v>184</v>
      </c>
      <c r="J1541" s="30" t="s">
        <v>476</v>
      </c>
      <c r="K1541" s="30" t="s">
        <v>156</v>
      </c>
      <c r="L1541" s="30" t="n">
        <v>46</v>
      </c>
      <c r="M1541" s="30" t="n">
        <v>86</v>
      </c>
      <c r="N1541" s="30" t="s">
        <v>127</v>
      </c>
      <c r="O1541" s="30" t="s">
        <v>128</v>
      </c>
      <c r="P1541" s="30" t="s">
        <v>150</v>
      </c>
      <c r="Q1541" s="32" t="n">
        <v>3900.15</v>
      </c>
      <c r="R1541" s="30" t="s">
        <v>268</v>
      </c>
      <c r="S1541" s="30" t="s">
        <v>197</v>
      </c>
      <c r="T1541" s="30" t="n">
        <v>3</v>
      </c>
      <c r="U1541" s="30" t="n">
        <f aca="false">YEAR(E1541)</f>
        <v>2024</v>
      </c>
      <c r="V1541" s="30" t="str">
        <f aca="false">TEXT(E1541,"MMM-YYYY")</f>
        <v>Oct-2024</v>
      </c>
      <c r="W1541" s="30" t="n">
        <f aca="false">MONTH(E1541)</f>
        <v>10</v>
      </c>
      <c r="X1541" s="30" t="str">
        <f aca="false">TEXT(WEEKDAY(E1541,2),"0")&amp;" - "&amp;TEXT(E1541,"dddd")</f>
        <v>7 - Sunday</v>
      </c>
      <c r="Y1541" s="30" t="str">
        <f aca="false">_xlfn.IFS(C1541&lt;18,"Child (0-17)",C1541&lt;40,"Young Adult (18-39)",C1541&lt;60,"Adult (40-59)",TRUE(),"Senior (60+)")</f>
        <v>Adult (40-59)</v>
      </c>
      <c r="Z1541" s="30" t="n">
        <f aca="false">ROUND(G1541-E1541,0)</f>
        <v>2</v>
      </c>
      <c r="AA1541" s="30" t="n">
        <f aca="false">L1541+M1541</f>
        <v>132</v>
      </c>
      <c r="AB1541" s="30" t="n">
        <f aca="false">IFERROR(ROUND(Q1541/AA1541,2),0)</f>
        <v>29.55</v>
      </c>
      <c r="AC1541" s="30" t="str">
        <f aca="false">IF(AND(K1541="Critical",N1541="No"),"URGENT - No Bed","Normal")</f>
        <v>Normal</v>
      </c>
      <c r="AD1541" s="34" t="n">
        <f aca="false">INDEX(Lookup_Tables!$B$3:$B$12,MATCH(H1541,Lookup_Tables!$A$3:$A$12,0))</f>
        <v>3100000</v>
      </c>
      <c r="AE1541" s="30" t="str">
        <f aca="false">INDEX(Lookup_Tables!$C$3:$C$12,MATCH(H1541,Lookup_Tables!$A$3:$A$12,0))</f>
        <v>Dr. Kavita Rao</v>
      </c>
      <c r="AF1541" s="30" t="str">
        <f aca="false">IFERROR(INDEX(Lookup_Tables!$F$16:$F$45,MATCH(I1541,Lookup_Tables!$E$16:$E$45,0)),"N/A")</f>
        <v>EMP226</v>
      </c>
      <c r="AG1541" s="30" t="n">
        <f aca="false">_xlfn.IFS(R1541="Recovered",4,R1541="Referred",3,R1541="Admitted",2,R1541="Deceased",1,TRUE(),0)</f>
        <v>3</v>
      </c>
      <c r="AH1541" s="30" t="str">
        <f aca="false">IF(T1541&gt;=4,"Satisfied",IF(T1541&gt;=3,"Neutral","Needs Improvement"))</f>
        <v>Neutral</v>
      </c>
    </row>
    <row r="1542" customFormat="false" ht="15" hidden="false" customHeight="false" outlineLevel="0" collapsed="false">
      <c r="A1542" s="27" t="s">
        <v>2161</v>
      </c>
      <c r="B1542" s="27" t="s">
        <v>2162</v>
      </c>
      <c r="C1542" s="27" t="n">
        <v>66</v>
      </c>
      <c r="D1542" s="27" t="s">
        <v>181</v>
      </c>
      <c r="E1542" s="28" t="n">
        <v>45545</v>
      </c>
      <c r="F1542" s="27" t="s">
        <v>705</v>
      </c>
      <c r="G1542" s="28" t="n">
        <v>45548</v>
      </c>
      <c r="H1542" s="27" t="s">
        <v>242</v>
      </c>
      <c r="I1542" s="27" t="s">
        <v>466</v>
      </c>
      <c r="J1542" s="27" t="s">
        <v>363</v>
      </c>
      <c r="K1542" s="27" t="s">
        <v>156</v>
      </c>
      <c r="L1542" s="27" t="n">
        <v>56</v>
      </c>
      <c r="M1542" s="27" t="n">
        <v>49</v>
      </c>
      <c r="N1542" s="27" t="s">
        <v>186</v>
      </c>
      <c r="O1542" s="27" t="s">
        <v>139</v>
      </c>
      <c r="P1542" s="27" t="s">
        <v>150</v>
      </c>
      <c r="Q1542" s="29" t="n">
        <v>3395.61</v>
      </c>
      <c r="R1542" s="27" t="s">
        <v>130</v>
      </c>
      <c r="S1542" s="27" t="s">
        <v>141</v>
      </c>
      <c r="T1542" s="27" t="n">
        <v>4</v>
      </c>
      <c r="U1542" s="27" t="n">
        <f aca="false">YEAR(E1542)</f>
        <v>2024</v>
      </c>
      <c r="V1542" s="27" t="str">
        <f aca="false">TEXT(E1542,"MMM-YYYY")</f>
        <v>Sep-2024</v>
      </c>
      <c r="W1542" s="27" t="n">
        <f aca="false">MONTH(E1542)</f>
        <v>9</v>
      </c>
      <c r="X1542" s="27" t="str">
        <f aca="false">TEXT(WEEKDAY(E1542,2),"0")&amp;" - "&amp;TEXT(E1542,"dddd")</f>
        <v>2 - Tuesday</v>
      </c>
      <c r="Y1542" s="27" t="str">
        <f aca="false">_xlfn.IFS(C1542&lt;18,"Child (0-17)",C1542&lt;40,"Young Adult (18-39)",C1542&lt;60,"Adult (40-59)",TRUE(),"Senior (60+)")</f>
        <v>Senior (60+)</v>
      </c>
      <c r="Z1542" s="27" t="n">
        <f aca="false">ROUND(G1542-E1542,0)</f>
        <v>3</v>
      </c>
      <c r="AA1542" s="27" t="n">
        <f aca="false">L1542+M1542</f>
        <v>105</v>
      </c>
      <c r="AB1542" s="27" t="n">
        <f aca="false">IFERROR(ROUND(Q1542/AA1542,2),0)</f>
        <v>32.34</v>
      </c>
      <c r="AC1542" s="27" t="str">
        <f aca="false">IF(AND(K1542="Critical",N1542="No"),"URGENT - No Bed","Normal")</f>
        <v>Normal</v>
      </c>
      <c r="AD1542" s="33" t="n">
        <f aca="false">INDEX(Lookup_Tables!$B$3:$B$12,MATCH(H1542,Lookup_Tables!$A$3:$A$12,0))</f>
        <v>3000000</v>
      </c>
      <c r="AE1542" s="27" t="str">
        <f aca="false">INDEX(Lookup_Tables!$C$3:$C$12,MATCH(H1542,Lookup_Tables!$A$3:$A$12,0))</f>
        <v>Dr. Pooja Iyer</v>
      </c>
      <c r="AF1542" s="27" t="str">
        <f aca="false">IFERROR(INDEX(Lookup_Tables!$F$16:$F$45,MATCH(I1542,Lookup_Tables!$E$16:$E$45,0)),"N/A")</f>
        <v>EMP212</v>
      </c>
      <c r="AG1542" s="27" t="n">
        <f aca="false">_xlfn.IFS(R1542="Recovered",4,R1542="Referred",3,R1542="Admitted",2,R1542="Deceased",1,TRUE(),0)</f>
        <v>4</v>
      </c>
      <c r="AH1542" s="27" t="str">
        <f aca="false">IF(T1542&gt;=4,"Satisfied",IF(T1542&gt;=3,"Neutral","Needs Improvement"))</f>
        <v>Satisfied</v>
      </c>
    </row>
    <row r="1543" customFormat="false" ht="15" hidden="false" customHeight="false" outlineLevel="0" collapsed="false">
      <c r="A1543" s="30" t="s">
        <v>1293</v>
      </c>
      <c r="B1543" s="30" t="s">
        <v>1197</v>
      </c>
      <c r="C1543" s="30" t="n">
        <v>2</v>
      </c>
      <c r="D1543" s="30" t="s">
        <v>121</v>
      </c>
      <c r="E1543" s="31" t="n">
        <v>45566</v>
      </c>
      <c r="F1543" s="30" t="s">
        <v>511</v>
      </c>
      <c r="G1543" s="31" t="n">
        <v>45576</v>
      </c>
      <c r="H1543" s="30" t="s">
        <v>135</v>
      </c>
      <c r="I1543" s="30" t="s">
        <v>136</v>
      </c>
      <c r="J1543" s="30" t="s">
        <v>201</v>
      </c>
      <c r="K1543" s="30" t="s">
        <v>202</v>
      </c>
      <c r="L1543" s="30" t="n">
        <v>16</v>
      </c>
      <c r="M1543" s="30" t="n">
        <v>110</v>
      </c>
      <c r="N1543" s="30" t="s">
        <v>186</v>
      </c>
      <c r="O1543" s="30" t="s">
        <v>139</v>
      </c>
      <c r="P1543" s="30" t="s">
        <v>140</v>
      </c>
      <c r="Q1543" s="32" t="n">
        <v>17472.7</v>
      </c>
      <c r="R1543" s="30" t="s">
        <v>462</v>
      </c>
      <c r="S1543" s="30" t="s">
        <v>157</v>
      </c>
      <c r="T1543" s="30" t="n">
        <v>2</v>
      </c>
      <c r="U1543" s="30" t="n">
        <f aca="false">YEAR(E1543)</f>
        <v>2024</v>
      </c>
      <c r="V1543" s="30" t="str">
        <f aca="false">TEXT(E1543,"MMM-YYYY")</f>
        <v>Oct-2024</v>
      </c>
      <c r="W1543" s="30" t="n">
        <f aca="false">MONTH(E1543)</f>
        <v>10</v>
      </c>
      <c r="X1543" s="30" t="str">
        <f aca="false">TEXT(WEEKDAY(E1543,2),"0")&amp;" - "&amp;TEXT(E1543,"dddd")</f>
        <v>2 - Tuesday</v>
      </c>
      <c r="Y1543" s="30" t="str">
        <f aca="false">_xlfn.IFS(C1543&lt;18,"Child (0-17)",C1543&lt;40,"Young Adult (18-39)",C1543&lt;60,"Adult (40-59)",TRUE(),"Senior (60+)")</f>
        <v>Child (0-17)</v>
      </c>
      <c r="Z1543" s="30" t="n">
        <f aca="false">ROUND(G1543-E1543,0)</f>
        <v>10</v>
      </c>
      <c r="AA1543" s="30" t="n">
        <f aca="false">L1543+M1543</f>
        <v>126</v>
      </c>
      <c r="AB1543" s="30" t="n">
        <f aca="false">IFERROR(ROUND(Q1543/AA1543,2),0)</f>
        <v>138.67</v>
      </c>
      <c r="AC1543" s="30" t="str">
        <f aca="false">IF(AND(K1543="Critical",N1543="No"),"URGENT - No Bed","Normal")</f>
        <v>Normal</v>
      </c>
      <c r="AD1543" s="34" t="n">
        <f aca="false">INDEX(Lookup_Tables!$B$3:$B$12,MATCH(H1543,Lookup_Tables!$A$3:$A$12,0))</f>
        <v>4600000</v>
      </c>
      <c r="AE1543" s="30" t="str">
        <f aca="false">INDEX(Lookup_Tables!$C$3:$C$12,MATCH(H1543,Lookup_Tables!$A$3:$A$12,0))</f>
        <v>Dr. Farhan Khan</v>
      </c>
      <c r="AF1543" s="30" t="str">
        <f aca="false">IFERROR(INDEX(Lookup_Tables!$F$16:$F$45,MATCH(I1543,Lookup_Tables!$E$16:$E$45,0)),"N/A")</f>
        <v>EMP206</v>
      </c>
      <c r="AG1543" s="30" t="n">
        <f aca="false">_xlfn.IFS(R1543="Recovered",4,R1543="Referred",3,R1543="Admitted",2,R1543="Deceased",1,TRUE(),0)</f>
        <v>1</v>
      </c>
      <c r="AH1543" s="30" t="str">
        <f aca="false">IF(T1543&gt;=4,"Satisfied",IF(T1543&gt;=3,"Neutral","Needs Improvement"))</f>
        <v>Needs Improvement</v>
      </c>
    </row>
    <row r="1544" customFormat="false" ht="15" hidden="false" customHeight="false" outlineLevel="0" collapsed="false">
      <c r="A1544" s="27" t="s">
        <v>3210</v>
      </c>
      <c r="B1544" s="27" t="s">
        <v>1467</v>
      </c>
      <c r="C1544" s="27" t="n">
        <v>38</v>
      </c>
      <c r="D1544" s="27" t="s">
        <v>181</v>
      </c>
      <c r="E1544" s="28" t="n">
        <v>45505</v>
      </c>
      <c r="F1544" s="27" t="s">
        <v>475</v>
      </c>
      <c r="G1544" s="28" t="n">
        <v>45511</v>
      </c>
      <c r="H1544" s="27" t="s">
        <v>242</v>
      </c>
      <c r="I1544" s="27" t="s">
        <v>243</v>
      </c>
      <c r="J1544" s="27" t="s">
        <v>363</v>
      </c>
      <c r="K1544" s="27" t="s">
        <v>202</v>
      </c>
      <c r="L1544" s="27" t="n">
        <v>7</v>
      </c>
      <c r="M1544" s="27" t="n">
        <v>99</v>
      </c>
      <c r="N1544" s="27" t="s">
        <v>186</v>
      </c>
      <c r="O1544" s="27" t="s">
        <v>171</v>
      </c>
      <c r="P1544" s="27" t="s">
        <v>129</v>
      </c>
      <c r="Q1544" s="29" t="n">
        <v>16930.52</v>
      </c>
      <c r="R1544" s="27" t="s">
        <v>172</v>
      </c>
      <c r="S1544" s="27" t="s">
        <v>131</v>
      </c>
      <c r="T1544" s="27" t="n">
        <v>3</v>
      </c>
      <c r="U1544" s="27" t="n">
        <f aca="false">YEAR(E1544)</f>
        <v>2024</v>
      </c>
      <c r="V1544" s="27" t="str">
        <f aca="false">TEXT(E1544,"MMM-YYYY")</f>
        <v>Aug-2024</v>
      </c>
      <c r="W1544" s="27" t="n">
        <f aca="false">MONTH(E1544)</f>
        <v>8</v>
      </c>
      <c r="X1544" s="27" t="str">
        <f aca="false">TEXT(WEEKDAY(E1544,2),"0")&amp;" - "&amp;TEXT(E1544,"dddd")</f>
        <v>4 - Thursday</v>
      </c>
      <c r="Y1544" s="27" t="str">
        <f aca="false">_xlfn.IFS(C1544&lt;18,"Child (0-17)",C1544&lt;40,"Young Adult (18-39)",C1544&lt;60,"Adult (40-59)",TRUE(),"Senior (60+)")</f>
        <v>Young Adult (18-39)</v>
      </c>
      <c r="Z1544" s="27" t="n">
        <f aca="false">ROUND(G1544-E1544,0)</f>
        <v>6</v>
      </c>
      <c r="AA1544" s="27" t="n">
        <f aca="false">L1544+M1544</f>
        <v>106</v>
      </c>
      <c r="AB1544" s="27" t="n">
        <f aca="false">IFERROR(ROUND(Q1544/AA1544,2),0)</f>
        <v>159.72</v>
      </c>
      <c r="AC1544" s="27" t="str">
        <f aca="false">IF(AND(K1544="Critical",N1544="No"),"URGENT - No Bed","Normal")</f>
        <v>Normal</v>
      </c>
      <c r="AD1544" s="33" t="n">
        <f aca="false">INDEX(Lookup_Tables!$B$3:$B$12,MATCH(H1544,Lookup_Tables!$A$3:$A$12,0))</f>
        <v>3000000</v>
      </c>
      <c r="AE1544" s="27" t="str">
        <f aca="false">INDEX(Lookup_Tables!$C$3:$C$12,MATCH(H1544,Lookup_Tables!$A$3:$A$12,0))</f>
        <v>Dr. Pooja Iyer</v>
      </c>
      <c r="AF1544" s="27" t="str">
        <f aca="false">IFERROR(INDEX(Lookup_Tables!$F$16:$F$45,MATCH(I1544,Lookup_Tables!$E$16:$E$45,0)),"N/A")</f>
        <v>EMP214</v>
      </c>
      <c r="AG1544" s="27" t="n">
        <f aca="false">_xlfn.IFS(R1544="Recovered",4,R1544="Referred",3,R1544="Admitted",2,R1544="Deceased",1,TRUE(),0)</f>
        <v>2</v>
      </c>
      <c r="AH1544" s="27" t="str">
        <f aca="false">IF(T1544&gt;=4,"Satisfied",IF(T1544&gt;=3,"Neutral","Needs Improvement"))</f>
        <v>Neutral</v>
      </c>
    </row>
    <row r="1545" customFormat="false" ht="15" hidden="false" customHeight="false" outlineLevel="0" collapsed="false">
      <c r="A1545" s="30" t="s">
        <v>6637</v>
      </c>
      <c r="B1545" s="30" t="s">
        <v>6638</v>
      </c>
      <c r="C1545" s="30" t="n">
        <v>40</v>
      </c>
      <c r="D1545" s="30" t="s">
        <v>121</v>
      </c>
      <c r="E1545" s="31" t="n">
        <v>45416</v>
      </c>
      <c r="F1545" s="30" t="s">
        <v>175</v>
      </c>
      <c r="G1545" s="31" t="n">
        <v>45421</v>
      </c>
      <c r="H1545" s="30" t="s">
        <v>242</v>
      </c>
      <c r="I1545" s="30" t="s">
        <v>243</v>
      </c>
      <c r="J1545" s="30" t="s">
        <v>401</v>
      </c>
      <c r="K1545" s="30" t="s">
        <v>126</v>
      </c>
      <c r="L1545" s="30" t="n">
        <v>21</v>
      </c>
      <c r="M1545" s="30" t="n">
        <v>83</v>
      </c>
      <c r="N1545" s="30" t="s">
        <v>186</v>
      </c>
      <c r="O1545" s="30" t="s">
        <v>149</v>
      </c>
      <c r="P1545" s="30" t="s">
        <v>129</v>
      </c>
      <c r="Q1545" s="32" t="n">
        <v>8738.63</v>
      </c>
      <c r="R1545" s="30" t="s">
        <v>172</v>
      </c>
      <c r="S1545" s="30" t="s">
        <v>157</v>
      </c>
      <c r="T1545" s="30" t="n">
        <v>4</v>
      </c>
      <c r="U1545" s="30" t="n">
        <f aca="false">YEAR(E1545)</f>
        <v>2024</v>
      </c>
      <c r="V1545" s="30" t="str">
        <f aca="false">TEXT(E1545,"MMM-YYYY")</f>
        <v>May-2024</v>
      </c>
      <c r="W1545" s="30" t="n">
        <f aca="false">MONTH(E1545)</f>
        <v>5</v>
      </c>
      <c r="X1545" s="30" t="str">
        <f aca="false">TEXT(WEEKDAY(E1545,2),"0")&amp;" - "&amp;TEXT(E1545,"dddd")</f>
        <v>6 - Saturday</v>
      </c>
      <c r="Y1545" s="30" t="str">
        <f aca="false">_xlfn.IFS(C1545&lt;18,"Child (0-17)",C1545&lt;40,"Young Adult (18-39)",C1545&lt;60,"Adult (40-59)",TRUE(),"Senior (60+)")</f>
        <v>Adult (40-59)</v>
      </c>
      <c r="Z1545" s="30" t="n">
        <f aca="false">ROUND(G1545-E1545,0)</f>
        <v>5</v>
      </c>
      <c r="AA1545" s="30" t="n">
        <f aca="false">L1545+M1545</f>
        <v>104</v>
      </c>
      <c r="AB1545" s="30" t="n">
        <f aca="false">IFERROR(ROUND(Q1545/AA1545,2),0)</f>
        <v>84.03</v>
      </c>
      <c r="AC1545" s="30" t="str">
        <f aca="false">IF(AND(K1545="Critical",N1545="No"),"URGENT - No Bed","Normal")</f>
        <v>Normal</v>
      </c>
      <c r="AD1545" s="34" t="n">
        <f aca="false">INDEX(Lookup_Tables!$B$3:$B$12,MATCH(H1545,Lookup_Tables!$A$3:$A$12,0))</f>
        <v>3000000</v>
      </c>
      <c r="AE1545" s="30" t="str">
        <f aca="false">INDEX(Lookup_Tables!$C$3:$C$12,MATCH(H1545,Lookup_Tables!$A$3:$A$12,0))</f>
        <v>Dr. Pooja Iyer</v>
      </c>
      <c r="AF1545" s="30" t="str">
        <f aca="false">IFERROR(INDEX(Lookup_Tables!$F$16:$F$45,MATCH(I1545,Lookup_Tables!$E$16:$E$45,0)),"N/A")</f>
        <v>EMP214</v>
      </c>
      <c r="AG1545" s="30" t="n">
        <f aca="false">_xlfn.IFS(R1545="Recovered",4,R1545="Referred",3,R1545="Admitted",2,R1545="Deceased",1,TRUE(),0)</f>
        <v>2</v>
      </c>
      <c r="AH1545" s="30" t="str">
        <f aca="false">IF(T1545&gt;=4,"Satisfied",IF(T1545&gt;=3,"Neutral","Needs Improvement"))</f>
        <v>Satisfied</v>
      </c>
    </row>
    <row r="1546" customFormat="false" ht="15" hidden="false" customHeight="false" outlineLevel="0" collapsed="false">
      <c r="A1546" s="27" t="s">
        <v>6212</v>
      </c>
      <c r="B1546" s="27" t="s">
        <v>3946</v>
      </c>
      <c r="C1546" s="27" t="n">
        <v>2</v>
      </c>
      <c r="D1546" s="27" t="s">
        <v>181</v>
      </c>
      <c r="E1546" s="28" t="n">
        <v>45448</v>
      </c>
      <c r="F1546" s="27" t="s">
        <v>277</v>
      </c>
      <c r="G1546" s="28" t="n">
        <v>45450</v>
      </c>
      <c r="H1546" s="27" t="s">
        <v>135</v>
      </c>
      <c r="I1546" s="27" t="s">
        <v>278</v>
      </c>
      <c r="J1546" s="27" t="s">
        <v>262</v>
      </c>
      <c r="K1546" s="27" t="s">
        <v>202</v>
      </c>
      <c r="L1546" s="27" t="n">
        <v>17</v>
      </c>
      <c r="M1546" s="27" t="n">
        <v>128</v>
      </c>
      <c r="N1546" s="27" t="s">
        <v>186</v>
      </c>
      <c r="O1546" s="27" t="s">
        <v>128</v>
      </c>
      <c r="P1546" s="27" t="s">
        <v>187</v>
      </c>
      <c r="Q1546" s="29" t="n">
        <v>16522.27</v>
      </c>
      <c r="R1546" s="27" t="s">
        <v>130</v>
      </c>
      <c r="S1546" s="27" t="s">
        <v>192</v>
      </c>
      <c r="T1546" s="27" t="n">
        <v>4</v>
      </c>
      <c r="U1546" s="27" t="n">
        <f aca="false">YEAR(E1546)</f>
        <v>2024</v>
      </c>
      <c r="V1546" s="27" t="str">
        <f aca="false">TEXT(E1546,"MMM-YYYY")</f>
        <v>Jun-2024</v>
      </c>
      <c r="W1546" s="27" t="n">
        <f aca="false">MONTH(E1546)</f>
        <v>6</v>
      </c>
      <c r="X1546" s="27" t="str">
        <f aca="false">TEXT(WEEKDAY(E1546,2),"0")&amp;" - "&amp;TEXT(E1546,"dddd")</f>
        <v>3 - Wednesday</v>
      </c>
      <c r="Y1546" s="27" t="str">
        <f aca="false">_xlfn.IFS(C1546&lt;18,"Child (0-17)",C1546&lt;40,"Young Adult (18-39)",C1546&lt;60,"Adult (40-59)",TRUE(),"Senior (60+)")</f>
        <v>Child (0-17)</v>
      </c>
      <c r="Z1546" s="27" t="n">
        <f aca="false">ROUND(G1546-E1546,0)</f>
        <v>2</v>
      </c>
      <c r="AA1546" s="27" t="n">
        <f aca="false">L1546+M1546</f>
        <v>145</v>
      </c>
      <c r="AB1546" s="27" t="n">
        <f aca="false">IFERROR(ROUND(Q1546/AA1546,2),0)</f>
        <v>113.95</v>
      </c>
      <c r="AC1546" s="27" t="str">
        <f aca="false">IF(AND(K1546="Critical",N1546="No"),"URGENT - No Bed","Normal")</f>
        <v>Normal</v>
      </c>
      <c r="AD1546" s="33" t="n">
        <f aca="false">INDEX(Lookup_Tables!$B$3:$B$12,MATCH(H1546,Lookup_Tables!$A$3:$A$12,0))</f>
        <v>4600000</v>
      </c>
      <c r="AE1546" s="27" t="str">
        <f aca="false">INDEX(Lookup_Tables!$C$3:$C$12,MATCH(H1546,Lookup_Tables!$A$3:$A$12,0))</f>
        <v>Dr. Farhan Khan</v>
      </c>
      <c r="AF1546" s="27" t="str">
        <f aca="false">IFERROR(INDEX(Lookup_Tables!$F$16:$F$45,MATCH(I1546,Lookup_Tables!$E$16:$E$45,0)),"N/A")</f>
        <v>EMP208</v>
      </c>
      <c r="AG1546" s="27" t="n">
        <f aca="false">_xlfn.IFS(R1546="Recovered",4,R1546="Referred",3,R1546="Admitted",2,R1546="Deceased",1,TRUE(),0)</f>
        <v>4</v>
      </c>
      <c r="AH1546" s="27" t="str">
        <f aca="false">IF(T1546&gt;=4,"Satisfied",IF(T1546&gt;=3,"Neutral","Needs Improvement"))</f>
        <v>Satisfied</v>
      </c>
    </row>
    <row r="1547" customFormat="false" ht="15" hidden="false" customHeight="false" outlineLevel="0" collapsed="false">
      <c r="A1547" s="30" t="s">
        <v>4530</v>
      </c>
      <c r="B1547" s="30" t="s">
        <v>3258</v>
      </c>
      <c r="C1547" s="30" t="n">
        <v>5</v>
      </c>
      <c r="D1547" s="30" t="s">
        <v>121</v>
      </c>
      <c r="E1547" s="31" t="n">
        <v>45582</v>
      </c>
      <c r="F1547" s="30" t="s">
        <v>1842</v>
      </c>
      <c r="G1547" s="31" t="n">
        <v>45585</v>
      </c>
      <c r="H1547" s="30" t="s">
        <v>123</v>
      </c>
      <c r="I1547" s="30" t="s">
        <v>124</v>
      </c>
      <c r="J1547" s="30" t="s">
        <v>508</v>
      </c>
      <c r="K1547" s="30" t="s">
        <v>156</v>
      </c>
      <c r="L1547" s="30" t="n">
        <v>35</v>
      </c>
      <c r="M1547" s="30" t="n">
        <v>47</v>
      </c>
      <c r="N1547" s="30" t="s">
        <v>127</v>
      </c>
      <c r="O1547" s="30" t="s">
        <v>149</v>
      </c>
      <c r="P1547" s="30" t="s">
        <v>187</v>
      </c>
      <c r="Q1547" s="32" t="n">
        <v>3188.38</v>
      </c>
      <c r="R1547" s="30" t="s">
        <v>268</v>
      </c>
      <c r="S1547" s="30" t="s">
        <v>164</v>
      </c>
      <c r="T1547" s="30" t="n">
        <v>4</v>
      </c>
      <c r="U1547" s="30" t="n">
        <f aca="false">YEAR(E1547)</f>
        <v>2024</v>
      </c>
      <c r="V1547" s="30" t="str">
        <f aca="false">TEXT(E1547,"MMM-YYYY")</f>
        <v>Oct-2024</v>
      </c>
      <c r="W1547" s="30" t="n">
        <f aca="false">MONTH(E1547)</f>
        <v>10</v>
      </c>
      <c r="X1547" s="30" t="str">
        <f aca="false">TEXT(WEEKDAY(E1547,2),"0")&amp;" - "&amp;TEXT(E1547,"dddd")</f>
        <v>4 - Thursday</v>
      </c>
      <c r="Y1547" s="30" t="str">
        <f aca="false">_xlfn.IFS(C1547&lt;18,"Child (0-17)",C1547&lt;40,"Young Adult (18-39)",C1547&lt;60,"Adult (40-59)",TRUE(),"Senior (60+)")</f>
        <v>Child (0-17)</v>
      </c>
      <c r="Z1547" s="30" t="n">
        <f aca="false">ROUND(G1547-E1547,0)</f>
        <v>3</v>
      </c>
      <c r="AA1547" s="30" t="n">
        <f aca="false">L1547+M1547</f>
        <v>82</v>
      </c>
      <c r="AB1547" s="30" t="n">
        <f aca="false">IFERROR(ROUND(Q1547/AA1547,2),0)</f>
        <v>38.88</v>
      </c>
      <c r="AC1547" s="30" t="str">
        <f aca="false">IF(AND(K1547="Critical",N1547="No"),"URGENT - No Bed","Normal")</f>
        <v>Normal</v>
      </c>
      <c r="AD1547" s="34" t="n">
        <f aca="false">INDEX(Lookup_Tables!$B$3:$B$12,MATCH(H1547,Lookup_Tables!$A$3:$A$12,0))</f>
        <v>2200000</v>
      </c>
      <c r="AE1547" s="30" t="str">
        <f aca="false">INDEX(Lookup_Tables!$C$3:$C$12,MATCH(H1547,Lookup_Tables!$A$3:$A$12,0))</f>
        <v>Dr. Rohan Das</v>
      </c>
      <c r="AF1547" s="30" t="str">
        <f aca="false">IFERROR(INDEX(Lookup_Tables!$F$16:$F$45,MATCH(I1547,Lookup_Tables!$E$16:$E$45,0)),"N/A")</f>
        <v>EMP205</v>
      </c>
      <c r="AG1547" s="30" t="n">
        <f aca="false">_xlfn.IFS(R1547="Recovered",4,R1547="Referred",3,R1547="Admitted",2,R1547="Deceased",1,TRUE(),0)</f>
        <v>3</v>
      </c>
      <c r="AH1547" s="30" t="str">
        <f aca="false">IF(T1547&gt;=4,"Satisfied",IF(T1547&gt;=3,"Neutral","Needs Improvement"))</f>
        <v>Satisfied</v>
      </c>
    </row>
    <row r="1548" customFormat="false" ht="15" hidden="false" customHeight="false" outlineLevel="0" collapsed="false">
      <c r="A1548" s="27" t="s">
        <v>2476</v>
      </c>
      <c r="B1548" s="27" t="s">
        <v>210</v>
      </c>
      <c r="C1548" s="27" t="n">
        <v>40</v>
      </c>
      <c r="D1548" s="27" t="s">
        <v>181</v>
      </c>
      <c r="E1548" s="28" t="n">
        <v>45471</v>
      </c>
      <c r="F1548" s="27" t="s">
        <v>265</v>
      </c>
      <c r="G1548" s="28" t="n">
        <v>45471</v>
      </c>
      <c r="H1548" s="27" t="s">
        <v>217</v>
      </c>
      <c r="I1548" s="27" t="s">
        <v>392</v>
      </c>
      <c r="J1548" s="27" t="s">
        <v>218</v>
      </c>
      <c r="K1548" s="27" t="s">
        <v>156</v>
      </c>
      <c r="L1548" s="27" t="n">
        <v>16</v>
      </c>
      <c r="M1548" s="27" t="n">
        <v>72</v>
      </c>
      <c r="N1548" s="27" t="s">
        <v>186</v>
      </c>
      <c r="O1548" s="27" t="s">
        <v>139</v>
      </c>
      <c r="P1548" s="27" t="s">
        <v>150</v>
      </c>
      <c r="Q1548" s="29" t="n">
        <v>3499.44</v>
      </c>
      <c r="R1548" s="27" t="s">
        <v>130</v>
      </c>
      <c r="S1548" s="27" t="s">
        <v>164</v>
      </c>
      <c r="T1548" s="27" t="n">
        <v>4</v>
      </c>
      <c r="U1548" s="27" t="n">
        <f aca="false">YEAR(E1548)</f>
        <v>2024</v>
      </c>
      <c r="V1548" s="27" t="str">
        <f aca="false">TEXT(E1548,"MMM-YYYY")</f>
        <v>Jun-2024</v>
      </c>
      <c r="W1548" s="27" t="n">
        <f aca="false">MONTH(E1548)</f>
        <v>6</v>
      </c>
      <c r="X1548" s="27" t="str">
        <f aca="false">TEXT(WEEKDAY(E1548,2),"0")&amp;" - "&amp;TEXT(E1548,"dddd")</f>
        <v>5 - Friday</v>
      </c>
      <c r="Y1548" s="27" t="str">
        <f aca="false">_xlfn.IFS(C1548&lt;18,"Child (0-17)",C1548&lt;40,"Young Adult (18-39)",C1548&lt;60,"Adult (40-59)",TRUE(),"Senior (60+)")</f>
        <v>Adult (40-59)</v>
      </c>
      <c r="Z1548" s="27" t="n">
        <f aca="false">ROUND(G1548-E1548,0)</f>
        <v>0</v>
      </c>
      <c r="AA1548" s="27" t="n">
        <f aca="false">L1548+M1548</f>
        <v>88</v>
      </c>
      <c r="AB1548" s="27" t="n">
        <f aca="false">IFERROR(ROUND(Q1548/AA1548,2),0)</f>
        <v>39.77</v>
      </c>
      <c r="AC1548" s="27" t="str">
        <f aca="false">IF(AND(K1548="Critical",N1548="No"),"URGENT - No Bed","Normal")</f>
        <v>Normal</v>
      </c>
      <c r="AD1548" s="33" t="n">
        <f aca="false">INDEX(Lookup_Tables!$B$3:$B$12,MATCH(H1548,Lookup_Tables!$A$3:$A$12,0))</f>
        <v>4200000</v>
      </c>
      <c r="AE1548" s="27" t="str">
        <f aca="false">INDEX(Lookup_Tables!$C$3:$C$12,MATCH(H1548,Lookup_Tables!$A$3:$A$12,0))</f>
        <v>Dr. Anil Kapoor</v>
      </c>
      <c r="AF1548" s="27" t="str">
        <f aca="false">IFERROR(INDEX(Lookup_Tables!$F$16:$F$45,MATCH(I1548,Lookup_Tables!$E$16:$E$45,0)),"N/A")</f>
        <v>EMP202</v>
      </c>
      <c r="AG1548" s="27" t="n">
        <f aca="false">_xlfn.IFS(R1548="Recovered",4,R1548="Referred",3,R1548="Admitted",2,R1548="Deceased",1,TRUE(),0)</f>
        <v>4</v>
      </c>
      <c r="AH1548" s="27" t="str">
        <f aca="false">IF(T1548&gt;=4,"Satisfied",IF(T1548&gt;=3,"Neutral","Needs Improvement"))</f>
        <v>Satisfied</v>
      </c>
    </row>
    <row r="1549" customFormat="false" ht="15" hidden="false" customHeight="false" outlineLevel="0" collapsed="false">
      <c r="A1549" s="30" t="s">
        <v>6167</v>
      </c>
      <c r="B1549" s="30" t="s">
        <v>2349</v>
      </c>
      <c r="C1549" s="30" t="n">
        <v>24</v>
      </c>
      <c r="D1549" s="30" t="s">
        <v>181</v>
      </c>
      <c r="E1549" s="31" t="n">
        <v>45427</v>
      </c>
      <c r="F1549" s="30" t="s">
        <v>1263</v>
      </c>
      <c r="G1549" s="31" t="n">
        <v>45431</v>
      </c>
      <c r="H1549" s="30" t="s">
        <v>183</v>
      </c>
      <c r="I1549" s="30" t="s">
        <v>212</v>
      </c>
      <c r="J1549" s="30" t="s">
        <v>476</v>
      </c>
      <c r="K1549" s="30" t="s">
        <v>126</v>
      </c>
      <c r="L1549" s="30" t="n">
        <v>17</v>
      </c>
      <c r="M1549" s="30" t="n">
        <v>55</v>
      </c>
      <c r="N1549" s="30" t="s">
        <v>127</v>
      </c>
      <c r="O1549" s="30" t="s">
        <v>171</v>
      </c>
      <c r="P1549" s="30" t="s">
        <v>187</v>
      </c>
      <c r="Q1549" s="32" t="n">
        <v>6548.35</v>
      </c>
      <c r="R1549" s="30" t="s">
        <v>130</v>
      </c>
      <c r="S1549" s="30" t="s">
        <v>151</v>
      </c>
      <c r="T1549" s="30" t="n">
        <v>5</v>
      </c>
      <c r="U1549" s="30" t="n">
        <f aca="false">YEAR(E1549)</f>
        <v>2024</v>
      </c>
      <c r="V1549" s="30" t="str">
        <f aca="false">TEXT(E1549,"MMM-YYYY")</f>
        <v>May-2024</v>
      </c>
      <c r="W1549" s="30" t="n">
        <f aca="false">MONTH(E1549)</f>
        <v>5</v>
      </c>
      <c r="X1549" s="30" t="str">
        <f aca="false">TEXT(WEEKDAY(E1549,2),"0")&amp;" - "&amp;TEXT(E1549,"dddd")</f>
        <v>3 - Wednesday</v>
      </c>
      <c r="Y1549" s="30" t="str">
        <f aca="false">_xlfn.IFS(C1549&lt;18,"Child (0-17)",C1549&lt;40,"Young Adult (18-39)",C1549&lt;60,"Adult (40-59)",TRUE(),"Senior (60+)")</f>
        <v>Young Adult (18-39)</v>
      </c>
      <c r="Z1549" s="30" t="n">
        <f aca="false">ROUND(G1549-E1549,0)</f>
        <v>4</v>
      </c>
      <c r="AA1549" s="30" t="n">
        <f aca="false">L1549+M1549</f>
        <v>72</v>
      </c>
      <c r="AB1549" s="30" t="n">
        <f aca="false">IFERROR(ROUND(Q1549/AA1549,2),0)</f>
        <v>90.95</v>
      </c>
      <c r="AC1549" s="30" t="str">
        <f aca="false">IF(AND(K1549="Critical",N1549="No"),"URGENT - No Bed","Normal")</f>
        <v>Normal</v>
      </c>
      <c r="AD1549" s="34" t="n">
        <f aca="false">INDEX(Lookup_Tables!$B$3:$B$12,MATCH(H1549,Lookup_Tables!$A$3:$A$12,0))</f>
        <v>3100000</v>
      </c>
      <c r="AE1549" s="30" t="str">
        <f aca="false">INDEX(Lookup_Tables!$C$3:$C$12,MATCH(H1549,Lookup_Tables!$A$3:$A$12,0))</f>
        <v>Dr. Kavita Rao</v>
      </c>
      <c r="AF1549" s="30" t="str">
        <f aca="false">IFERROR(INDEX(Lookup_Tables!$F$16:$F$45,MATCH(I1549,Lookup_Tables!$E$16:$E$45,0)),"N/A")</f>
        <v>EMP225</v>
      </c>
      <c r="AG1549" s="30" t="n">
        <f aca="false">_xlfn.IFS(R1549="Recovered",4,R1549="Referred",3,R1549="Admitted",2,R1549="Deceased",1,TRUE(),0)</f>
        <v>4</v>
      </c>
      <c r="AH1549" s="30" t="str">
        <f aca="false">IF(T1549&gt;=4,"Satisfied",IF(T1549&gt;=3,"Neutral","Needs Improvement"))</f>
        <v>Satisfied</v>
      </c>
    </row>
    <row r="1550" customFormat="false" ht="15" hidden="false" customHeight="false" outlineLevel="0" collapsed="false">
      <c r="A1550" s="27" t="s">
        <v>3489</v>
      </c>
      <c r="B1550" s="27" t="s">
        <v>340</v>
      </c>
      <c r="C1550" s="27" t="n">
        <v>62</v>
      </c>
      <c r="D1550" s="27" t="s">
        <v>181</v>
      </c>
      <c r="E1550" s="28" t="n">
        <v>45377</v>
      </c>
      <c r="F1550" s="27" t="s">
        <v>497</v>
      </c>
      <c r="G1550" s="28" t="n">
        <v>45380</v>
      </c>
      <c r="H1550" s="27" t="s">
        <v>161</v>
      </c>
      <c r="I1550" s="27" t="s">
        <v>162</v>
      </c>
      <c r="J1550" s="27" t="s">
        <v>385</v>
      </c>
      <c r="K1550" s="27" t="s">
        <v>126</v>
      </c>
      <c r="L1550" s="27" t="n">
        <v>32</v>
      </c>
      <c r="M1550" s="27" t="n">
        <v>131</v>
      </c>
      <c r="N1550" s="27" t="s">
        <v>186</v>
      </c>
      <c r="O1550" s="27" t="s">
        <v>128</v>
      </c>
      <c r="P1550" s="27" t="s">
        <v>150</v>
      </c>
      <c r="Q1550" s="29" t="n">
        <v>7687.02</v>
      </c>
      <c r="R1550" s="27" t="s">
        <v>130</v>
      </c>
      <c r="S1550" s="27" t="s">
        <v>151</v>
      </c>
      <c r="T1550" s="27" t="n">
        <v>5</v>
      </c>
      <c r="U1550" s="27" t="n">
        <f aca="false">YEAR(E1550)</f>
        <v>2024</v>
      </c>
      <c r="V1550" s="27" t="str">
        <f aca="false">TEXT(E1550,"MMM-YYYY")</f>
        <v>Mar-2024</v>
      </c>
      <c r="W1550" s="27" t="n">
        <f aca="false">MONTH(E1550)</f>
        <v>3</v>
      </c>
      <c r="X1550" s="27" t="str">
        <f aca="false">TEXT(WEEKDAY(E1550,2),"0")&amp;" - "&amp;TEXT(E1550,"dddd")</f>
        <v>2 - Tuesday</v>
      </c>
      <c r="Y1550" s="27" t="str">
        <f aca="false">_xlfn.IFS(C1550&lt;18,"Child (0-17)",C1550&lt;40,"Young Adult (18-39)",C1550&lt;60,"Adult (40-59)",TRUE(),"Senior (60+)")</f>
        <v>Senior (60+)</v>
      </c>
      <c r="Z1550" s="27" t="n">
        <f aca="false">ROUND(G1550-E1550,0)</f>
        <v>3</v>
      </c>
      <c r="AA1550" s="27" t="n">
        <f aca="false">L1550+M1550</f>
        <v>163</v>
      </c>
      <c r="AB1550" s="27" t="n">
        <f aca="false">IFERROR(ROUND(Q1550/AA1550,2),0)</f>
        <v>47.16</v>
      </c>
      <c r="AC1550" s="27" t="str">
        <f aca="false">IF(AND(K1550="Critical",N1550="No"),"URGENT - No Bed","Normal")</f>
        <v>Normal</v>
      </c>
      <c r="AD1550" s="33" t="n">
        <f aca="false">INDEX(Lookup_Tables!$B$3:$B$12,MATCH(H1550,Lookup_Tables!$A$3:$A$12,0))</f>
        <v>3600000</v>
      </c>
      <c r="AE1550" s="27" t="str">
        <f aca="false">INDEX(Lookup_Tables!$C$3:$C$12,MATCH(H1550,Lookup_Tables!$A$3:$A$12,0))</f>
        <v>Dr. Sameer Joshi</v>
      </c>
      <c r="AF1550" s="27" t="str">
        <f aca="false">IFERROR(INDEX(Lookup_Tables!$F$16:$F$45,MATCH(I1550,Lookup_Tables!$E$16:$E$45,0)),"N/A")</f>
        <v>EMP222</v>
      </c>
      <c r="AG1550" s="27" t="n">
        <f aca="false">_xlfn.IFS(R1550="Recovered",4,R1550="Referred",3,R1550="Admitted",2,R1550="Deceased",1,TRUE(),0)</f>
        <v>4</v>
      </c>
      <c r="AH1550" s="27" t="str">
        <f aca="false">IF(T1550&gt;=4,"Satisfied",IF(T1550&gt;=3,"Neutral","Needs Improvement"))</f>
        <v>Satisfied</v>
      </c>
    </row>
    <row r="1551" customFormat="false" ht="15" hidden="false" customHeight="false" outlineLevel="0" collapsed="false">
      <c r="A1551" s="30" t="s">
        <v>1102</v>
      </c>
      <c r="B1551" s="30" t="s">
        <v>1103</v>
      </c>
      <c r="C1551" s="30" t="n">
        <v>39</v>
      </c>
      <c r="D1551" s="30" t="s">
        <v>121</v>
      </c>
      <c r="E1551" s="31" t="n">
        <v>45575</v>
      </c>
      <c r="F1551" s="30" t="s">
        <v>1104</v>
      </c>
      <c r="G1551" s="31" t="n">
        <v>45576</v>
      </c>
      <c r="H1551" s="30" t="s">
        <v>135</v>
      </c>
      <c r="I1551" s="30" t="s">
        <v>136</v>
      </c>
      <c r="J1551" s="30" t="s">
        <v>201</v>
      </c>
      <c r="K1551" s="30" t="s">
        <v>138</v>
      </c>
      <c r="L1551" s="30" t="n">
        <v>75</v>
      </c>
      <c r="M1551" s="30" t="n">
        <v>16</v>
      </c>
      <c r="N1551" s="30" t="s">
        <v>127</v>
      </c>
      <c r="O1551" s="30" t="s">
        <v>171</v>
      </c>
      <c r="P1551" s="30" t="s">
        <v>187</v>
      </c>
      <c r="Q1551" s="32" t="n">
        <v>1709.2</v>
      </c>
      <c r="R1551" s="30" t="s">
        <v>130</v>
      </c>
      <c r="S1551" s="30" t="s">
        <v>164</v>
      </c>
      <c r="T1551" s="30" t="n">
        <v>5</v>
      </c>
      <c r="U1551" s="30" t="n">
        <f aca="false">YEAR(E1551)</f>
        <v>2024</v>
      </c>
      <c r="V1551" s="30" t="str">
        <f aca="false">TEXT(E1551,"MMM-YYYY")</f>
        <v>Oct-2024</v>
      </c>
      <c r="W1551" s="30" t="n">
        <f aca="false">MONTH(E1551)</f>
        <v>10</v>
      </c>
      <c r="X1551" s="30" t="str">
        <f aca="false">TEXT(WEEKDAY(E1551,2),"0")&amp;" - "&amp;TEXT(E1551,"dddd")</f>
        <v>4 - Thursday</v>
      </c>
      <c r="Y1551" s="30" t="str">
        <f aca="false">_xlfn.IFS(C1551&lt;18,"Child (0-17)",C1551&lt;40,"Young Adult (18-39)",C1551&lt;60,"Adult (40-59)",TRUE(),"Senior (60+)")</f>
        <v>Young Adult (18-39)</v>
      </c>
      <c r="Z1551" s="30" t="n">
        <f aca="false">ROUND(G1551-E1551,0)</f>
        <v>1</v>
      </c>
      <c r="AA1551" s="30" t="n">
        <f aca="false">L1551+M1551</f>
        <v>91</v>
      </c>
      <c r="AB1551" s="30" t="n">
        <f aca="false">IFERROR(ROUND(Q1551/AA1551,2),0)</f>
        <v>18.78</v>
      </c>
      <c r="AC1551" s="30" t="str">
        <f aca="false">IF(AND(K1551="Critical",N1551="No"),"URGENT - No Bed","Normal")</f>
        <v>Normal</v>
      </c>
      <c r="AD1551" s="34" t="n">
        <f aca="false">INDEX(Lookup_Tables!$B$3:$B$12,MATCH(H1551,Lookup_Tables!$A$3:$A$12,0))</f>
        <v>4600000</v>
      </c>
      <c r="AE1551" s="30" t="str">
        <f aca="false">INDEX(Lookup_Tables!$C$3:$C$12,MATCH(H1551,Lookup_Tables!$A$3:$A$12,0))</f>
        <v>Dr. Farhan Khan</v>
      </c>
      <c r="AF1551" s="30" t="str">
        <f aca="false">IFERROR(INDEX(Lookup_Tables!$F$16:$F$45,MATCH(I1551,Lookup_Tables!$E$16:$E$45,0)),"N/A")</f>
        <v>EMP206</v>
      </c>
      <c r="AG1551" s="30" t="n">
        <f aca="false">_xlfn.IFS(R1551="Recovered",4,R1551="Referred",3,R1551="Admitted",2,R1551="Deceased",1,TRUE(),0)</f>
        <v>4</v>
      </c>
      <c r="AH1551" s="30" t="str">
        <f aca="false">IF(T1551&gt;=4,"Satisfied",IF(T1551&gt;=3,"Neutral","Needs Improvement"))</f>
        <v>Satisfied</v>
      </c>
    </row>
    <row r="1552" customFormat="false" ht="15" hidden="false" customHeight="false" outlineLevel="0" collapsed="false">
      <c r="A1552" s="27" t="s">
        <v>6699</v>
      </c>
      <c r="B1552" s="27" t="s">
        <v>2353</v>
      </c>
      <c r="C1552" s="27" t="n">
        <v>27</v>
      </c>
      <c r="D1552" s="27" t="s">
        <v>121</v>
      </c>
      <c r="E1552" s="28" t="n">
        <v>45447</v>
      </c>
      <c r="F1552" s="27" t="s">
        <v>1271</v>
      </c>
      <c r="G1552" s="28" t="n">
        <v>45449</v>
      </c>
      <c r="H1552" s="27" t="s">
        <v>135</v>
      </c>
      <c r="I1552" s="27" t="s">
        <v>278</v>
      </c>
      <c r="J1552" s="27" t="s">
        <v>252</v>
      </c>
      <c r="K1552" s="27" t="s">
        <v>126</v>
      </c>
      <c r="L1552" s="27" t="n">
        <v>7</v>
      </c>
      <c r="M1552" s="27" t="n">
        <v>142</v>
      </c>
      <c r="N1552" s="27" t="s">
        <v>186</v>
      </c>
      <c r="O1552" s="27" t="s">
        <v>139</v>
      </c>
      <c r="P1552" s="27" t="s">
        <v>187</v>
      </c>
      <c r="Q1552" s="29" t="n">
        <v>8461.47</v>
      </c>
      <c r="R1552" s="27" t="s">
        <v>130</v>
      </c>
      <c r="S1552" s="27" t="s">
        <v>335</v>
      </c>
      <c r="T1552" s="27" t="n">
        <v>5</v>
      </c>
      <c r="U1552" s="27" t="n">
        <f aca="false">YEAR(E1552)</f>
        <v>2024</v>
      </c>
      <c r="V1552" s="27" t="str">
        <f aca="false">TEXT(E1552,"MMM-YYYY")</f>
        <v>Jun-2024</v>
      </c>
      <c r="W1552" s="27" t="n">
        <f aca="false">MONTH(E1552)</f>
        <v>6</v>
      </c>
      <c r="X1552" s="27" t="str">
        <f aca="false">TEXT(WEEKDAY(E1552,2),"0")&amp;" - "&amp;TEXT(E1552,"dddd")</f>
        <v>2 - Tuesday</v>
      </c>
      <c r="Y1552" s="27" t="str">
        <f aca="false">_xlfn.IFS(C1552&lt;18,"Child (0-17)",C1552&lt;40,"Young Adult (18-39)",C1552&lt;60,"Adult (40-59)",TRUE(),"Senior (60+)")</f>
        <v>Young Adult (18-39)</v>
      </c>
      <c r="Z1552" s="27" t="n">
        <f aca="false">ROUND(G1552-E1552,0)</f>
        <v>2</v>
      </c>
      <c r="AA1552" s="27" t="n">
        <f aca="false">L1552+M1552</f>
        <v>149</v>
      </c>
      <c r="AB1552" s="27" t="n">
        <f aca="false">IFERROR(ROUND(Q1552/AA1552,2),0)</f>
        <v>56.79</v>
      </c>
      <c r="AC1552" s="27" t="str">
        <f aca="false">IF(AND(K1552="Critical",N1552="No"),"URGENT - No Bed","Normal")</f>
        <v>Normal</v>
      </c>
      <c r="AD1552" s="33" t="n">
        <f aca="false">INDEX(Lookup_Tables!$B$3:$B$12,MATCH(H1552,Lookup_Tables!$A$3:$A$12,0))</f>
        <v>4600000</v>
      </c>
      <c r="AE1552" s="27" t="str">
        <f aca="false">INDEX(Lookup_Tables!$C$3:$C$12,MATCH(H1552,Lookup_Tables!$A$3:$A$12,0))</f>
        <v>Dr. Farhan Khan</v>
      </c>
      <c r="AF1552" s="27" t="str">
        <f aca="false">IFERROR(INDEX(Lookup_Tables!$F$16:$F$45,MATCH(I1552,Lookup_Tables!$E$16:$E$45,0)),"N/A")</f>
        <v>EMP208</v>
      </c>
      <c r="AG1552" s="27" t="n">
        <f aca="false">_xlfn.IFS(R1552="Recovered",4,R1552="Referred",3,R1552="Admitted",2,R1552="Deceased",1,TRUE(),0)</f>
        <v>4</v>
      </c>
      <c r="AH1552" s="27" t="str">
        <f aca="false">IF(T1552&gt;=4,"Satisfied",IF(T1552&gt;=3,"Neutral","Needs Improvement"))</f>
        <v>Satisfied</v>
      </c>
    </row>
    <row r="1553" customFormat="false" ht="15" hidden="false" customHeight="false" outlineLevel="0" collapsed="false">
      <c r="A1553" s="30" t="s">
        <v>2720</v>
      </c>
      <c r="B1553" s="30" t="s">
        <v>2721</v>
      </c>
      <c r="C1553" s="30" t="n">
        <v>74</v>
      </c>
      <c r="D1553" s="30" t="s">
        <v>181</v>
      </c>
      <c r="E1553" s="31" t="n">
        <v>45363</v>
      </c>
      <c r="F1553" s="30" t="s">
        <v>2159</v>
      </c>
      <c r="G1553" s="31" t="n">
        <v>45366</v>
      </c>
      <c r="H1553" s="30" t="s">
        <v>135</v>
      </c>
      <c r="I1553" s="30" t="s">
        <v>251</v>
      </c>
      <c r="J1553" s="30" t="s">
        <v>262</v>
      </c>
      <c r="K1553" s="30" t="s">
        <v>126</v>
      </c>
      <c r="L1553" s="30" t="n">
        <v>32</v>
      </c>
      <c r="M1553" s="30" t="n">
        <v>77</v>
      </c>
      <c r="N1553" s="30" t="s">
        <v>127</v>
      </c>
      <c r="O1553" s="30" t="s">
        <v>128</v>
      </c>
      <c r="P1553" s="30" t="s">
        <v>129</v>
      </c>
      <c r="Q1553" s="32" t="n">
        <v>6712.49</v>
      </c>
      <c r="R1553" s="30" t="s">
        <v>130</v>
      </c>
      <c r="S1553" s="30" t="s">
        <v>164</v>
      </c>
      <c r="T1553" s="30" t="n">
        <v>5</v>
      </c>
      <c r="U1553" s="30" t="n">
        <f aca="false">YEAR(E1553)</f>
        <v>2024</v>
      </c>
      <c r="V1553" s="30" t="str">
        <f aca="false">TEXT(E1553,"MMM-YYYY")</f>
        <v>Mar-2024</v>
      </c>
      <c r="W1553" s="30" t="n">
        <f aca="false">MONTH(E1553)</f>
        <v>3</v>
      </c>
      <c r="X1553" s="30" t="str">
        <f aca="false">TEXT(WEEKDAY(E1553,2),"0")&amp;" - "&amp;TEXT(E1553,"dddd")</f>
        <v>2 - Tuesday</v>
      </c>
      <c r="Y1553" s="30" t="str">
        <f aca="false">_xlfn.IFS(C1553&lt;18,"Child (0-17)",C1553&lt;40,"Young Adult (18-39)",C1553&lt;60,"Adult (40-59)",TRUE(),"Senior (60+)")</f>
        <v>Senior (60+)</v>
      </c>
      <c r="Z1553" s="30" t="n">
        <f aca="false">ROUND(G1553-E1553,0)</f>
        <v>3</v>
      </c>
      <c r="AA1553" s="30" t="n">
        <f aca="false">L1553+M1553</f>
        <v>109</v>
      </c>
      <c r="AB1553" s="30" t="n">
        <f aca="false">IFERROR(ROUND(Q1553/AA1553,2),0)</f>
        <v>61.58</v>
      </c>
      <c r="AC1553" s="30" t="str">
        <f aca="false">IF(AND(K1553="Critical",N1553="No"),"URGENT - No Bed","Normal")</f>
        <v>Normal</v>
      </c>
      <c r="AD1553" s="34" t="n">
        <f aca="false">INDEX(Lookup_Tables!$B$3:$B$12,MATCH(H1553,Lookup_Tables!$A$3:$A$12,0))</f>
        <v>4600000</v>
      </c>
      <c r="AE1553" s="30" t="str">
        <f aca="false">INDEX(Lookup_Tables!$C$3:$C$12,MATCH(H1553,Lookup_Tables!$A$3:$A$12,0))</f>
        <v>Dr. Farhan Khan</v>
      </c>
      <c r="AF1553" s="30" t="str">
        <f aca="false">IFERROR(INDEX(Lookup_Tables!$F$16:$F$45,MATCH(I1553,Lookup_Tables!$E$16:$E$45,0)),"N/A")</f>
        <v>EMP207</v>
      </c>
      <c r="AG1553" s="30" t="n">
        <f aca="false">_xlfn.IFS(R1553="Recovered",4,R1553="Referred",3,R1553="Admitted",2,R1553="Deceased",1,TRUE(),0)</f>
        <v>4</v>
      </c>
      <c r="AH1553" s="30" t="str">
        <f aca="false">IF(T1553&gt;=4,"Satisfied",IF(T1553&gt;=3,"Neutral","Needs Improvement"))</f>
        <v>Satisfied</v>
      </c>
    </row>
    <row r="1554" customFormat="false" ht="15" hidden="false" customHeight="false" outlineLevel="0" collapsed="false">
      <c r="A1554" s="27" t="s">
        <v>6203</v>
      </c>
      <c r="B1554" s="27" t="s">
        <v>1394</v>
      </c>
      <c r="C1554" s="27" t="n">
        <v>27</v>
      </c>
      <c r="D1554" s="27" t="s">
        <v>121</v>
      </c>
      <c r="E1554" s="28" t="n">
        <v>45492</v>
      </c>
      <c r="F1554" s="27" t="s">
        <v>347</v>
      </c>
      <c r="G1554" s="28" t="n">
        <v>45492</v>
      </c>
      <c r="H1554" s="27" t="s">
        <v>146</v>
      </c>
      <c r="I1554" s="27" t="s">
        <v>176</v>
      </c>
      <c r="J1554" s="27" t="s">
        <v>222</v>
      </c>
      <c r="K1554" s="27" t="s">
        <v>156</v>
      </c>
      <c r="L1554" s="27" t="n">
        <v>29</v>
      </c>
      <c r="M1554" s="27" t="n">
        <v>35</v>
      </c>
      <c r="N1554" s="27" t="s">
        <v>127</v>
      </c>
      <c r="O1554" s="27" t="s">
        <v>139</v>
      </c>
      <c r="P1554" s="27" t="s">
        <v>187</v>
      </c>
      <c r="Q1554" s="29" t="n">
        <v>4105.2</v>
      </c>
      <c r="R1554" s="27" t="s">
        <v>130</v>
      </c>
      <c r="S1554" s="27" t="s">
        <v>197</v>
      </c>
      <c r="T1554" s="27" t="n">
        <v>4</v>
      </c>
      <c r="U1554" s="27" t="n">
        <f aca="false">YEAR(E1554)</f>
        <v>2024</v>
      </c>
      <c r="V1554" s="27" t="str">
        <f aca="false">TEXT(E1554,"MMM-YYYY")</f>
        <v>Jul-2024</v>
      </c>
      <c r="W1554" s="27" t="n">
        <f aca="false">MONTH(E1554)</f>
        <v>7</v>
      </c>
      <c r="X1554" s="27" t="str">
        <f aca="false">TEXT(WEEKDAY(E1554,2),"0")&amp;" - "&amp;TEXT(E1554,"dddd")</f>
        <v>5 - Friday</v>
      </c>
      <c r="Y1554" s="27" t="str">
        <f aca="false">_xlfn.IFS(C1554&lt;18,"Child (0-17)",C1554&lt;40,"Young Adult (18-39)",C1554&lt;60,"Adult (40-59)",TRUE(),"Senior (60+)")</f>
        <v>Young Adult (18-39)</v>
      </c>
      <c r="Z1554" s="27" t="n">
        <f aca="false">ROUND(G1554-E1554,0)</f>
        <v>0</v>
      </c>
      <c r="AA1554" s="27" t="n">
        <f aca="false">L1554+M1554</f>
        <v>64</v>
      </c>
      <c r="AB1554" s="27" t="n">
        <f aca="false">IFERROR(ROUND(Q1554/AA1554,2),0)</f>
        <v>64.14</v>
      </c>
      <c r="AC1554" s="27" t="str">
        <f aca="false">IF(AND(K1554="Critical",N1554="No"),"URGENT - No Bed","Normal")</f>
        <v>Normal</v>
      </c>
      <c r="AD1554" s="33" t="n">
        <f aca="false">INDEX(Lookup_Tables!$B$3:$B$12,MATCH(H1554,Lookup_Tables!$A$3:$A$12,0))</f>
        <v>2700000</v>
      </c>
      <c r="AE1554" s="27" t="str">
        <f aca="false">INDEX(Lookup_Tables!$C$3:$C$12,MATCH(H1554,Lookup_Tables!$A$3:$A$12,0))</f>
        <v>Dr. Vikram Singh</v>
      </c>
      <c r="AF1554" s="27" t="str">
        <f aca="false">IFERROR(INDEX(Lookup_Tables!$F$16:$F$45,MATCH(I1554,Lookup_Tables!$E$16:$E$45,0)),"N/A")</f>
        <v>EMP227</v>
      </c>
      <c r="AG1554" s="27" t="n">
        <f aca="false">_xlfn.IFS(R1554="Recovered",4,R1554="Referred",3,R1554="Admitted",2,R1554="Deceased",1,TRUE(),0)</f>
        <v>4</v>
      </c>
      <c r="AH1554" s="27" t="str">
        <f aca="false">IF(T1554&gt;=4,"Satisfied",IF(T1554&gt;=3,"Neutral","Needs Improvement"))</f>
        <v>Satisfied</v>
      </c>
    </row>
    <row r="1555" customFormat="false" ht="15" hidden="false" customHeight="false" outlineLevel="0" collapsed="false">
      <c r="A1555" s="30" t="s">
        <v>1691</v>
      </c>
      <c r="B1555" s="30" t="s">
        <v>1648</v>
      </c>
      <c r="C1555" s="30" t="n">
        <v>16</v>
      </c>
      <c r="D1555" s="30" t="s">
        <v>121</v>
      </c>
      <c r="E1555" s="31" t="n">
        <v>45515</v>
      </c>
      <c r="F1555" s="30" t="s">
        <v>927</v>
      </c>
      <c r="G1555" s="31" t="n">
        <v>45515</v>
      </c>
      <c r="H1555" s="30" t="s">
        <v>217</v>
      </c>
      <c r="I1555" s="30" t="s">
        <v>344</v>
      </c>
      <c r="J1555" s="30" t="s">
        <v>218</v>
      </c>
      <c r="K1555" s="30" t="s">
        <v>138</v>
      </c>
      <c r="L1555" s="30" t="n">
        <v>89</v>
      </c>
      <c r="M1555" s="30" t="n">
        <v>19</v>
      </c>
      <c r="N1555" s="30" t="s">
        <v>127</v>
      </c>
      <c r="O1555" s="30" t="s">
        <v>128</v>
      </c>
      <c r="P1555" s="30" t="s">
        <v>129</v>
      </c>
      <c r="Q1555" s="32" t="n">
        <v>1466.43</v>
      </c>
      <c r="R1555" s="30" t="s">
        <v>130</v>
      </c>
      <c r="S1555" s="30" t="s">
        <v>164</v>
      </c>
      <c r="T1555" s="30" t="n">
        <v>5</v>
      </c>
      <c r="U1555" s="30" t="n">
        <f aca="false">YEAR(E1555)</f>
        <v>2024</v>
      </c>
      <c r="V1555" s="30" t="str">
        <f aca="false">TEXT(E1555,"MMM-YYYY")</f>
        <v>Aug-2024</v>
      </c>
      <c r="W1555" s="30" t="n">
        <f aca="false">MONTH(E1555)</f>
        <v>8</v>
      </c>
      <c r="X1555" s="30" t="str">
        <f aca="false">TEXT(WEEKDAY(E1555,2),"0")&amp;" - "&amp;TEXT(E1555,"dddd")</f>
        <v>7 - Sunday</v>
      </c>
      <c r="Y1555" s="30" t="str">
        <f aca="false">_xlfn.IFS(C1555&lt;18,"Child (0-17)",C1555&lt;40,"Young Adult (18-39)",C1555&lt;60,"Adult (40-59)",TRUE(),"Senior (60+)")</f>
        <v>Child (0-17)</v>
      </c>
      <c r="Z1555" s="30" t="n">
        <f aca="false">ROUND(G1555-E1555,0)</f>
        <v>0</v>
      </c>
      <c r="AA1555" s="30" t="n">
        <f aca="false">L1555+M1555</f>
        <v>108</v>
      </c>
      <c r="AB1555" s="30" t="n">
        <f aca="false">IFERROR(ROUND(Q1555/AA1555,2),0)</f>
        <v>13.58</v>
      </c>
      <c r="AC1555" s="30" t="str">
        <f aca="false">IF(AND(K1555="Critical",N1555="No"),"URGENT - No Bed","Normal")</f>
        <v>Normal</v>
      </c>
      <c r="AD1555" s="34" t="n">
        <f aca="false">INDEX(Lookup_Tables!$B$3:$B$12,MATCH(H1555,Lookup_Tables!$A$3:$A$12,0))</f>
        <v>4200000</v>
      </c>
      <c r="AE1555" s="30" t="str">
        <f aca="false">INDEX(Lookup_Tables!$C$3:$C$12,MATCH(H1555,Lookup_Tables!$A$3:$A$12,0))</f>
        <v>Dr. Anil Kapoor</v>
      </c>
      <c r="AF1555" s="30" t="str">
        <f aca="false">IFERROR(INDEX(Lookup_Tables!$F$16:$F$45,MATCH(I1555,Lookup_Tables!$E$16:$E$45,0)),"N/A")</f>
        <v>EMP201</v>
      </c>
      <c r="AG1555" s="30" t="n">
        <f aca="false">_xlfn.IFS(R1555="Recovered",4,R1555="Referred",3,R1555="Admitted",2,R1555="Deceased",1,TRUE(),0)</f>
        <v>4</v>
      </c>
      <c r="AH1555" s="30" t="str">
        <f aca="false">IF(T1555&gt;=4,"Satisfied",IF(T1555&gt;=3,"Neutral","Needs Improvement"))</f>
        <v>Satisfied</v>
      </c>
    </row>
    <row r="1556" customFormat="false" ht="15" hidden="false" customHeight="false" outlineLevel="0" collapsed="false">
      <c r="A1556" s="27" t="s">
        <v>5246</v>
      </c>
      <c r="B1556" s="27" t="s">
        <v>4920</v>
      </c>
      <c r="C1556" s="27" t="n">
        <v>51</v>
      </c>
      <c r="D1556" s="27" t="s">
        <v>181</v>
      </c>
      <c r="E1556" s="28" t="n">
        <v>45409</v>
      </c>
      <c r="F1556" s="27" t="s">
        <v>1255</v>
      </c>
      <c r="G1556" s="28" t="n">
        <v>45415</v>
      </c>
      <c r="H1556" s="27" t="s">
        <v>168</v>
      </c>
      <c r="I1556" s="27" t="s">
        <v>169</v>
      </c>
      <c r="J1556" s="27" t="s">
        <v>371</v>
      </c>
      <c r="K1556" s="27" t="s">
        <v>202</v>
      </c>
      <c r="L1556" s="27" t="n">
        <v>2</v>
      </c>
      <c r="M1556" s="27" t="n">
        <v>228</v>
      </c>
      <c r="N1556" s="27" t="s">
        <v>186</v>
      </c>
      <c r="O1556" s="27" t="s">
        <v>128</v>
      </c>
      <c r="P1556" s="27" t="s">
        <v>140</v>
      </c>
      <c r="Q1556" s="29" t="n">
        <v>18658.59</v>
      </c>
      <c r="R1556" s="27" t="s">
        <v>268</v>
      </c>
      <c r="S1556" s="27" t="s">
        <v>141</v>
      </c>
      <c r="T1556" s="27" t="n">
        <v>1</v>
      </c>
      <c r="U1556" s="27" t="n">
        <f aca="false">YEAR(E1556)</f>
        <v>2024</v>
      </c>
      <c r="V1556" s="27" t="str">
        <f aca="false">TEXT(E1556,"MMM-YYYY")</f>
        <v>Apr-2024</v>
      </c>
      <c r="W1556" s="27" t="n">
        <f aca="false">MONTH(E1556)</f>
        <v>4</v>
      </c>
      <c r="X1556" s="27" t="str">
        <f aca="false">TEXT(WEEKDAY(E1556,2),"0")&amp;" - "&amp;TEXT(E1556,"dddd")</f>
        <v>6 - Saturday</v>
      </c>
      <c r="Y1556" s="27" t="str">
        <f aca="false">_xlfn.IFS(C1556&lt;18,"Child (0-17)",C1556&lt;40,"Young Adult (18-39)",C1556&lt;60,"Adult (40-59)",TRUE(),"Senior (60+)")</f>
        <v>Adult (40-59)</v>
      </c>
      <c r="Z1556" s="27" t="n">
        <f aca="false">ROUND(G1556-E1556,0)</f>
        <v>6</v>
      </c>
      <c r="AA1556" s="27" t="n">
        <f aca="false">L1556+M1556</f>
        <v>230</v>
      </c>
      <c r="AB1556" s="27" t="n">
        <f aca="false">IFERROR(ROUND(Q1556/AA1556,2),0)</f>
        <v>81.12</v>
      </c>
      <c r="AC1556" s="27" t="str">
        <f aca="false">IF(AND(K1556="Critical",N1556="No"),"URGENT - No Bed","Normal")</f>
        <v>Normal</v>
      </c>
      <c r="AD1556" s="33" t="n">
        <f aca="false">INDEX(Lookup_Tables!$B$3:$B$12,MATCH(H1556,Lookup_Tables!$A$3:$A$12,0))</f>
        <v>4400000</v>
      </c>
      <c r="AE1556" s="27" t="str">
        <f aca="false">INDEX(Lookup_Tables!$C$3:$C$12,MATCH(H1556,Lookup_Tables!$A$3:$A$12,0))</f>
        <v>Dr. Neha Chopra</v>
      </c>
      <c r="AF1556" s="27" t="str">
        <f aca="false">IFERROR(INDEX(Lookup_Tables!$F$16:$F$45,MATCH(I1556,Lookup_Tables!$E$16:$E$45,0)),"N/A")</f>
        <v>EMP220</v>
      </c>
      <c r="AG1556" s="27" t="n">
        <f aca="false">_xlfn.IFS(R1556="Recovered",4,R1556="Referred",3,R1556="Admitted",2,R1556="Deceased",1,TRUE(),0)</f>
        <v>3</v>
      </c>
      <c r="AH1556" s="27" t="str">
        <f aca="false">IF(T1556&gt;=4,"Satisfied",IF(T1556&gt;=3,"Neutral","Needs Improvement"))</f>
        <v>Needs Improvement</v>
      </c>
    </row>
    <row r="1557" customFormat="false" ht="15" hidden="false" customHeight="false" outlineLevel="0" collapsed="false">
      <c r="A1557" s="30" t="s">
        <v>6730</v>
      </c>
      <c r="B1557" s="30" t="s">
        <v>6128</v>
      </c>
      <c r="C1557" s="30" t="n">
        <v>18</v>
      </c>
      <c r="D1557" s="30" t="s">
        <v>181</v>
      </c>
      <c r="E1557" s="31" t="n">
        <v>45639</v>
      </c>
      <c r="F1557" s="30" t="s">
        <v>1628</v>
      </c>
      <c r="G1557" s="31" t="n">
        <v>45641</v>
      </c>
      <c r="H1557" s="30" t="s">
        <v>161</v>
      </c>
      <c r="I1557" s="30" t="s">
        <v>162</v>
      </c>
      <c r="J1557" s="30" t="s">
        <v>648</v>
      </c>
      <c r="K1557" s="30" t="s">
        <v>126</v>
      </c>
      <c r="L1557" s="30" t="n">
        <v>21</v>
      </c>
      <c r="M1557" s="30" t="n">
        <v>61</v>
      </c>
      <c r="N1557" s="30" t="s">
        <v>186</v>
      </c>
      <c r="O1557" s="30" t="s">
        <v>171</v>
      </c>
      <c r="P1557" s="30" t="s">
        <v>129</v>
      </c>
      <c r="Q1557" s="32" t="n">
        <v>7172.19</v>
      </c>
      <c r="R1557" s="30" t="s">
        <v>130</v>
      </c>
      <c r="S1557" s="30" t="s">
        <v>197</v>
      </c>
      <c r="T1557" s="30" t="n">
        <v>4</v>
      </c>
      <c r="U1557" s="30" t="n">
        <f aca="false">YEAR(E1557)</f>
        <v>2024</v>
      </c>
      <c r="V1557" s="30" t="str">
        <f aca="false">TEXT(E1557,"MMM-YYYY")</f>
        <v>Dec-2024</v>
      </c>
      <c r="W1557" s="30" t="n">
        <f aca="false">MONTH(E1557)</f>
        <v>12</v>
      </c>
      <c r="X1557" s="30" t="str">
        <f aca="false">TEXT(WEEKDAY(E1557,2),"0")&amp;" - "&amp;TEXT(E1557,"dddd")</f>
        <v>5 - Friday</v>
      </c>
      <c r="Y1557" s="30" t="str">
        <f aca="false">_xlfn.IFS(C1557&lt;18,"Child (0-17)",C1557&lt;40,"Young Adult (18-39)",C1557&lt;60,"Adult (40-59)",TRUE(),"Senior (60+)")</f>
        <v>Young Adult (18-39)</v>
      </c>
      <c r="Z1557" s="30" t="n">
        <f aca="false">ROUND(G1557-E1557,0)</f>
        <v>2</v>
      </c>
      <c r="AA1557" s="30" t="n">
        <f aca="false">L1557+M1557</f>
        <v>82</v>
      </c>
      <c r="AB1557" s="30" t="n">
        <f aca="false">IFERROR(ROUND(Q1557/AA1557,2),0)</f>
        <v>87.47</v>
      </c>
      <c r="AC1557" s="30" t="str">
        <f aca="false">IF(AND(K1557="Critical",N1557="No"),"URGENT - No Bed","Normal")</f>
        <v>Normal</v>
      </c>
      <c r="AD1557" s="34" t="n">
        <f aca="false">INDEX(Lookup_Tables!$B$3:$B$12,MATCH(H1557,Lookup_Tables!$A$3:$A$12,0))</f>
        <v>3600000</v>
      </c>
      <c r="AE1557" s="30" t="str">
        <f aca="false">INDEX(Lookup_Tables!$C$3:$C$12,MATCH(H1557,Lookup_Tables!$A$3:$A$12,0))</f>
        <v>Dr. Sameer Joshi</v>
      </c>
      <c r="AF1557" s="30" t="str">
        <f aca="false">IFERROR(INDEX(Lookup_Tables!$F$16:$F$45,MATCH(I1557,Lookup_Tables!$E$16:$E$45,0)),"N/A")</f>
        <v>EMP222</v>
      </c>
      <c r="AG1557" s="30" t="n">
        <f aca="false">_xlfn.IFS(R1557="Recovered",4,R1557="Referred",3,R1557="Admitted",2,R1557="Deceased",1,TRUE(),0)</f>
        <v>4</v>
      </c>
      <c r="AH1557" s="30" t="str">
        <f aca="false">IF(T1557&gt;=4,"Satisfied",IF(T1557&gt;=3,"Neutral","Needs Improvement"))</f>
        <v>Satisfied</v>
      </c>
    </row>
    <row r="1558" customFormat="false" ht="15" hidden="false" customHeight="false" outlineLevel="0" collapsed="false">
      <c r="A1558" s="27" t="s">
        <v>6310</v>
      </c>
      <c r="B1558" s="27" t="s">
        <v>7232</v>
      </c>
      <c r="C1558" s="27" t="n">
        <v>35</v>
      </c>
      <c r="D1558" s="27" t="s">
        <v>121</v>
      </c>
      <c r="E1558" s="28" t="n">
        <v>45441</v>
      </c>
      <c r="F1558" s="27" t="s">
        <v>1696</v>
      </c>
      <c r="G1558" s="28" t="n">
        <v>45442</v>
      </c>
      <c r="H1558" s="27" t="s">
        <v>206</v>
      </c>
      <c r="I1558" s="27" t="s">
        <v>207</v>
      </c>
      <c r="J1558" s="27" t="s">
        <v>593</v>
      </c>
      <c r="K1558" s="27" t="s">
        <v>156</v>
      </c>
      <c r="L1558" s="27" t="n">
        <v>69</v>
      </c>
      <c r="M1558" s="27" t="n">
        <v>75</v>
      </c>
      <c r="N1558" s="27" t="s">
        <v>186</v>
      </c>
      <c r="O1558" s="27" t="s">
        <v>128</v>
      </c>
      <c r="P1558" s="27" t="s">
        <v>129</v>
      </c>
      <c r="Q1558" s="29" t="n">
        <v>4890.86</v>
      </c>
      <c r="R1558" s="27" t="s">
        <v>130</v>
      </c>
      <c r="S1558" s="27" t="s">
        <v>164</v>
      </c>
      <c r="T1558" s="27" t="n">
        <v>3</v>
      </c>
      <c r="U1558" s="27" t="n">
        <f aca="false">YEAR(E1558)</f>
        <v>2024</v>
      </c>
      <c r="V1558" s="27" t="str">
        <f aca="false">TEXT(E1558,"MMM-YYYY")</f>
        <v>May-2024</v>
      </c>
      <c r="W1558" s="27" t="n">
        <f aca="false">MONTH(E1558)</f>
        <v>5</v>
      </c>
      <c r="X1558" s="27" t="str">
        <f aca="false">TEXT(WEEKDAY(E1558,2),"0")&amp;" - "&amp;TEXT(E1558,"dddd")</f>
        <v>3 - Wednesday</v>
      </c>
      <c r="Y1558" s="27" t="str">
        <f aca="false">_xlfn.IFS(C1558&lt;18,"Child (0-17)",C1558&lt;40,"Young Adult (18-39)",C1558&lt;60,"Adult (40-59)",TRUE(),"Senior (60+)")</f>
        <v>Young Adult (18-39)</v>
      </c>
      <c r="Z1558" s="27" t="n">
        <f aca="false">ROUND(G1558-E1558,0)</f>
        <v>1</v>
      </c>
      <c r="AA1558" s="27" t="n">
        <f aca="false">L1558+M1558</f>
        <v>144</v>
      </c>
      <c r="AB1558" s="27" t="n">
        <f aca="false">IFERROR(ROUND(Q1558/AA1558,2),0)</f>
        <v>33.96</v>
      </c>
      <c r="AC1558" s="27" t="str">
        <f aca="false">IF(AND(K1558="Critical",N1558="No"),"URGENT - No Bed","Normal")</f>
        <v>Normal</v>
      </c>
      <c r="AD1558" s="33" t="n">
        <f aca="false">INDEX(Lookup_Tables!$B$3:$B$12,MATCH(H1558,Lookup_Tables!$A$3:$A$12,0))</f>
        <v>2800000</v>
      </c>
      <c r="AE1558" s="27" t="str">
        <f aca="false">INDEX(Lookup_Tables!$C$3:$C$12,MATCH(H1558,Lookup_Tables!$A$3:$A$12,0))</f>
        <v>Dr. Suresh Nair</v>
      </c>
      <c r="AF1558" s="27" t="str">
        <f aca="false">IFERROR(INDEX(Lookup_Tables!$F$16:$F$45,MATCH(I1558,Lookup_Tables!$E$16:$E$45,0)),"N/A")</f>
        <v>EMP209</v>
      </c>
      <c r="AG1558" s="27" t="n">
        <f aca="false">_xlfn.IFS(R1558="Recovered",4,R1558="Referred",3,R1558="Admitted",2,R1558="Deceased",1,TRUE(),0)</f>
        <v>4</v>
      </c>
      <c r="AH1558" s="27" t="str">
        <f aca="false">IF(T1558&gt;=4,"Satisfied",IF(T1558&gt;=3,"Neutral","Needs Improvement"))</f>
        <v>Neutral</v>
      </c>
    </row>
    <row r="1559" customFormat="false" ht="15" hidden="false" customHeight="false" outlineLevel="0" collapsed="false">
      <c r="A1559" s="30" t="s">
        <v>4656</v>
      </c>
      <c r="B1559" s="30" t="s">
        <v>3706</v>
      </c>
      <c r="C1559" s="30" t="n">
        <v>49</v>
      </c>
      <c r="D1559" s="30" t="s">
        <v>121</v>
      </c>
      <c r="E1559" s="31" t="n">
        <v>45372</v>
      </c>
      <c r="F1559" s="30" t="s">
        <v>410</v>
      </c>
      <c r="G1559" s="31" t="n">
        <v>45372</v>
      </c>
      <c r="H1559" s="30" t="s">
        <v>123</v>
      </c>
      <c r="I1559" s="30" t="s">
        <v>155</v>
      </c>
      <c r="J1559" s="30" t="s">
        <v>418</v>
      </c>
      <c r="K1559" s="30" t="s">
        <v>156</v>
      </c>
      <c r="L1559" s="30" t="n">
        <v>41</v>
      </c>
      <c r="M1559" s="30" t="n">
        <v>39</v>
      </c>
      <c r="N1559" s="30" t="s">
        <v>127</v>
      </c>
      <c r="O1559" s="30" t="s">
        <v>128</v>
      </c>
      <c r="P1559" s="30" t="s">
        <v>129</v>
      </c>
      <c r="Q1559" s="32" t="n">
        <v>3794.91</v>
      </c>
      <c r="R1559" s="30" t="s">
        <v>130</v>
      </c>
      <c r="S1559" s="30" t="s">
        <v>151</v>
      </c>
      <c r="T1559" s="30" t="n">
        <v>4</v>
      </c>
      <c r="U1559" s="30" t="n">
        <f aca="false">YEAR(E1559)</f>
        <v>2024</v>
      </c>
      <c r="V1559" s="30" t="str">
        <f aca="false">TEXT(E1559,"MMM-YYYY")</f>
        <v>Mar-2024</v>
      </c>
      <c r="W1559" s="30" t="n">
        <f aca="false">MONTH(E1559)</f>
        <v>3</v>
      </c>
      <c r="X1559" s="30" t="str">
        <f aca="false">TEXT(WEEKDAY(E1559,2),"0")&amp;" - "&amp;TEXT(E1559,"dddd")</f>
        <v>4 - Thursday</v>
      </c>
      <c r="Y1559" s="30" t="str">
        <f aca="false">_xlfn.IFS(C1559&lt;18,"Child (0-17)",C1559&lt;40,"Young Adult (18-39)",C1559&lt;60,"Adult (40-59)",TRUE(),"Senior (60+)")</f>
        <v>Adult (40-59)</v>
      </c>
      <c r="Z1559" s="30" t="n">
        <f aca="false">ROUND(G1559-E1559,0)</f>
        <v>0</v>
      </c>
      <c r="AA1559" s="30" t="n">
        <f aca="false">L1559+M1559</f>
        <v>80</v>
      </c>
      <c r="AB1559" s="30" t="n">
        <f aca="false">IFERROR(ROUND(Q1559/AA1559,2),0)</f>
        <v>47.44</v>
      </c>
      <c r="AC1559" s="30" t="str">
        <f aca="false">IF(AND(K1559="Critical",N1559="No"),"URGENT - No Bed","Normal")</f>
        <v>Normal</v>
      </c>
      <c r="AD1559" s="34" t="n">
        <f aca="false">INDEX(Lookup_Tables!$B$3:$B$12,MATCH(H1559,Lookup_Tables!$A$3:$A$12,0))</f>
        <v>2200000</v>
      </c>
      <c r="AE1559" s="30" t="str">
        <f aca="false">INDEX(Lookup_Tables!$C$3:$C$12,MATCH(H1559,Lookup_Tables!$A$3:$A$12,0))</f>
        <v>Dr. Rohan Das</v>
      </c>
      <c r="AF1559" s="30" t="str">
        <f aca="false">IFERROR(INDEX(Lookup_Tables!$F$16:$F$45,MATCH(I1559,Lookup_Tables!$E$16:$E$45,0)),"N/A")</f>
        <v>EMP203</v>
      </c>
      <c r="AG1559" s="30" t="n">
        <f aca="false">_xlfn.IFS(R1559="Recovered",4,R1559="Referred",3,R1559="Admitted",2,R1559="Deceased",1,TRUE(),0)</f>
        <v>4</v>
      </c>
      <c r="AH1559" s="30" t="str">
        <f aca="false">IF(T1559&gt;=4,"Satisfied",IF(T1559&gt;=3,"Neutral","Needs Improvement"))</f>
        <v>Satisfied</v>
      </c>
    </row>
    <row r="1560" customFormat="false" ht="15" hidden="false" customHeight="false" outlineLevel="0" collapsed="false">
      <c r="A1560" s="27" t="s">
        <v>4832</v>
      </c>
      <c r="B1560" s="27" t="s">
        <v>561</v>
      </c>
      <c r="C1560" s="27" t="n">
        <v>38</v>
      </c>
      <c r="D1560" s="27" t="s">
        <v>181</v>
      </c>
      <c r="E1560" s="28" t="n">
        <v>45374</v>
      </c>
      <c r="F1560" s="27" t="s">
        <v>1392</v>
      </c>
      <c r="G1560" s="28" t="n">
        <v>45374</v>
      </c>
      <c r="H1560" s="27" t="s">
        <v>242</v>
      </c>
      <c r="I1560" s="27" t="s">
        <v>243</v>
      </c>
      <c r="J1560" s="27" t="s">
        <v>316</v>
      </c>
      <c r="K1560" s="27" t="s">
        <v>138</v>
      </c>
      <c r="L1560" s="27" t="n">
        <v>84</v>
      </c>
      <c r="M1560" s="27" t="n">
        <v>30</v>
      </c>
      <c r="N1560" s="27" t="s">
        <v>127</v>
      </c>
      <c r="O1560" s="27" t="s">
        <v>139</v>
      </c>
      <c r="P1560" s="27" t="s">
        <v>140</v>
      </c>
      <c r="Q1560" s="29" t="n">
        <v>945.9</v>
      </c>
      <c r="R1560" s="27" t="s">
        <v>130</v>
      </c>
      <c r="S1560" s="27" t="s">
        <v>141</v>
      </c>
      <c r="T1560" s="27" t="n">
        <v>3</v>
      </c>
      <c r="U1560" s="27" t="n">
        <f aca="false">YEAR(E1560)</f>
        <v>2024</v>
      </c>
      <c r="V1560" s="27" t="str">
        <f aca="false">TEXT(E1560,"MMM-YYYY")</f>
        <v>Mar-2024</v>
      </c>
      <c r="W1560" s="27" t="n">
        <f aca="false">MONTH(E1560)</f>
        <v>3</v>
      </c>
      <c r="X1560" s="27" t="str">
        <f aca="false">TEXT(WEEKDAY(E1560,2),"0")&amp;" - "&amp;TEXT(E1560,"dddd")</f>
        <v>6 - Saturday</v>
      </c>
      <c r="Y1560" s="27" t="str">
        <f aca="false">_xlfn.IFS(C1560&lt;18,"Child (0-17)",C1560&lt;40,"Young Adult (18-39)",C1560&lt;60,"Adult (40-59)",TRUE(),"Senior (60+)")</f>
        <v>Young Adult (18-39)</v>
      </c>
      <c r="Z1560" s="27" t="n">
        <f aca="false">ROUND(G1560-E1560,0)</f>
        <v>0</v>
      </c>
      <c r="AA1560" s="27" t="n">
        <f aca="false">L1560+M1560</f>
        <v>114</v>
      </c>
      <c r="AB1560" s="27" t="n">
        <f aca="false">IFERROR(ROUND(Q1560/AA1560,2),0)</f>
        <v>8.3</v>
      </c>
      <c r="AC1560" s="27" t="str">
        <f aca="false">IF(AND(K1560="Critical",N1560="No"),"URGENT - No Bed","Normal")</f>
        <v>Normal</v>
      </c>
      <c r="AD1560" s="33" t="n">
        <f aca="false">INDEX(Lookup_Tables!$B$3:$B$12,MATCH(H1560,Lookup_Tables!$A$3:$A$12,0))</f>
        <v>3000000</v>
      </c>
      <c r="AE1560" s="27" t="str">
        <f aca="false">INDEX(Lookup_Tables!$C$3:$C$12,MATCH(H1560,Lookup_Tables!$A$3:$A$12,0))</f>
        <v>Dr. Pooja Iyer</v>
      </c>
      <c r="AF1560" s="27" t="str">
        <f aca="false">IFERROR(INDEX(Lookup_Tables!$F$16:$F$45,MATCH(I1560,Lookup_Tables!$E$16:$E$45,0)),"N/A")</f>
        <v>EMP214</v>
      </c>
      <c r="AG1560" s="27" t="n">
        <f aca="false">_xlfn.IFS(R1560="Recovered",4,R1560="Referred",3,R1560="Admitted",2,R1560="Deceased",1,TRUE(),0)</f>
        <v>4</v>
      </c>
      <c r="AH1560" s="27" t="str">
        <f aca="false">IF(T1560&gt;=4,"Satisfied",IF(T1560&gt;=3,"Neutral","Needs Improvement"))</f>
        <v>Neutral</v>
      </c>
    </row>
    <row r="1561" customFormat="false" ht="15" hidden="false" customHeight="false" outlineLevel="0" collapsed="false">
      <c r="A1561" s="30" t="s">
        <v>5492</v>
      </c>
      <c r="B1561" s="30" t="s">
        <v>807</v>
      </c>
      <c r="C1561" s="30" t="n">
        <v>62</v>
      </c>
      <c r="D1561" s="30" t="s">
        <v>181</v>
      </c>
      <c r="E1561" s="31" t="n">
        <v>45456</v>
      </c>
      <c r="F1561" s="30" t="s">
        <v>2588</v>
      </c>
      <c r="G1561" s="31" t="n">
        <v>45459</v>
      </c>
      <c r="H1561" s="30" t="s">
        <v>123</v>
      </c>
      <c r="I1561" s="30" t="s">
        <v>124</v>
      </c>
      <c r="J1561" s="30" t="s">
        <v>418</v>
      </c>
      <c r="K1561" s="30" t="s">
        <v>156</v>
      </c>
      <c r="L1561" s="30" t="n">
        <v>37</v>
      </c>
      <c r="M1561" s="30" t="n">
        <v>38</v>
      </c>
      <c r="N1561" s="30" t="s">
        <v>127</v>
      </c>
      <c r="O1561" s="30" t="s">
        <v>171</v>
      </c>
      <c r="P1561" s="30" t="s">
        <v>129</v>
      </c>
      <c r="Q1561" s="32" t="n">
        <v>2571.96</v>
      </c>
      <c r="R1561" s="30" t="s">
        <v>130</v>
      </c>
      <c r="S1561" s="30" t="s">
        <v>151</v>
      </c>
      <c r="T1561" s="30" t="n">
        <v>5</v>
      </c>
      <c r="U1561" s="30" t="n">
        <f aca="false">YEAR(E1561)</f>
        <v>2024</v>
      </c>
      <c r="V1561" s="30" t="str">
        <f aca="false">TEXT(E1561,"MMM-YYYY")</f>
        <v>Jun-2024</v>
      </c>
      <c r="W1561" s="30" t="n">
        <f aca="false">MONTH(E1561)</f>
        <v>6</v>
      </c>
      <c r="X1561" s="30" t="str">
        <f aca="false">TEXT(WEEKDAY(E1561,2),"0")&amp;" - "&amp;TEXT(E1561,"dddd")</f>
        <v>4 - Thursday</v>
      </c>
      <c r="Y1561" s="30" t="str">
        <f aca="false">_xlfn.IFS(C1561&lt;18,"Child (0-17)",C1561&lt;40,"Young Adult (18-39)",C1561&lt;60,"Adult (40-59)",TRUE(),"Senior (60+)")</f>
        <v>Senior (60+)</v>
      </c>
      <c r="Z1561" s="30" t="n">
        <f aca="false">ROUND(G1561-E1561,0)</f>
        <v>3</v>
      </c>
      <c r="AA1561" s="30" t="n">
        <f aca="false">L1561+M1561</f>
        <v>75</v>
      </c>
      <c r="AB1561" s="30" t="n">
        <f aca="false">IFERROR(ROUND(Q1561/AA1561,2),0)</f>
        <v>34.29</v>
      </c>
      <c r="AC1561" s="30" t="str">
        <f aca="false">IF(AND(K1561="Critical",N1561="No"),"URGENT - No Bed","Normal")</f>
        <v>Normal</v>
      </c>
      <c r="AD1561" s="34" t="n">
        <f aca="false">INDEX(Lookup_Tables!$B$3:$B$12,MATCH(H1561,Lookup_Tables!$A$3:$A$12,0))</f>
        <v>2200000</v>
      </c>
      <c r="AE1561" s="30" t="str">
        <f aca="false">INDEX(Lookup_Tables!$C$3:$C$12,MATCH(H1561,Lookup_Tables!$A$3:$A$12,0))</f>
        <v>Dr. Rohan Das</v>
      </c>
      <c r="AF1561" s="30" t="str">
        <f aca="false">IFERROR(INDEX(Lookup_Tables!$F$16:$F$45,MATCH(I1561,Lookup_Tables!$E$16:$E$45,0)),"N/A")</f>
        <v>EMP205</v>
      </c>
      <c r="AG1561" s="30" t="n">
        <f aca="false">_xlfn.IFS(R1561="Recovered",4,R1561="Referred",3,R1561="Admitted",2,R1561="Deceased",1,TRUE(),0)</f>
        <v>4</v>
      </c>
      <c r="AH1561" s="30" t="str">
        <f aca="false">IF(T1561&gt;=4,"Satisfied",IF(T1561&gt;=3,"Neutral","Needs Improvement"))</f>
        <v>Satisfied</v>
      </c>
    </row>
    <row r="1562" customFormat="false" ht="15" hidden="false" customHeight="false" outlineLevel="0" collapsed="false">
      <c r="A1562" s="27" t="s">
        <v>4551</v>
      </c>
      <c r="B1562" s="27" t="s">
        <v>489</v>
      </c>
      <c r="C1562" s="27" t="n">
        <v>32</v>
      </c>
      <c r="D1562" s="27" t="s">
        <v>121</v>
      </c>
      <c r="E1562" s="28" t="n">
        <v>45333</v>
      </c>
      <c r="F1562" s="27" t="s">
        <v>1424</v>
      </c>
      <c r="G1562" s="28" t="n">
        <v>45334</v>
      </c>
      <c r="H1562" s="27" t="s">
        <v>217</v>
      </c>
      <c r="I1562" s="27" t="s">
        <v>282</v>
      </c>
      <c r="J1562" s="27" t="s">
        <v>294</v>
      </c>
      <c r="K1562" s="27" t="s">
        <v>138</v>
      </c>
      <c r="L1562" s="27" t="n">
        <v>42</v>
      </c>
      <c r="M1562" s="27" t="n">
        <v>15</v>
      </c>
      <c r="N1562" s="27" t="s">
        <v>127</v>
      </c>
      <c r="O1562" s="27" t="s">
        <v>139</v>
      </c>
      <c r="P1562" s="27" t="s">
        <v>140</v>
      </c>
      <c r="Q1562" s="29" t="n">
        <v>1645.92</v>
      </c>
      <c r="R1562" s="27" t="s">
        <v>130</v>
      </c>
      <c r="S1562" s="27" t="s">
        <v>131</v>
      </c>
      <c r="T1562" s="27" t="n">
        <v>3</v>
      </c>
      <c r="U1562" s="27" t="n">
        <f aca="false">YEAR(E1562)</f>
        <v>2024</v>
      </c>
      <c r="V1562" s="27" t="str">
        <f aca="false">TEXT(E1562,"MMM-YYYY")</f>
        <v>Feb-2024</v>
      </c>
      <c r="W1562" s="27" t="n">
        <f aca="false">MONTH(E1562)</f>
        <v>2</v>
      </c>
      <c r="X1562" s="27" t="str">
        <f aca="false">TEXT(WEEKDAY(E1562,2),"0")&amp;" - "&amp;TEXT(E1562,"dddd")</f>
        <v>7 - Sunday</v>
      </c>
      <c r="Y1562" s="27" t="str">
        <f aca="false">_xlfn.IFS(C1562&lt;18,"Child (0-17)",C1562&lt;40,"Young Adult (18-39)",C1562&lt;60,"Adult (40-59)",TRUE(),"Senior (60+)")</f>
        <v>Young Adult (18-39)</v>
      </c>
      <c r="Z1562" s="27" t="n">
        <f aca="false">ROUND(G1562-E1562,0)</f>
        <v>1</v>
      </c>
      <c r="AA1562" s="27" t="n">
        <f aca="false">L1562+M1562</f>
        <v>57</v>
      </c>
      <c r="AB1562" s="27" t="n">
        <f aca="false">IFERROR(ROUND(Q1562/AA1562,2),0)</f>
        <v>28.88</v>
      </c>
      <c r="AC1562" s="27" t="str">
        <f aca="false">IF(AND(K1562="Critical",N1562="No"),"URGENT - No Bed","Normal")</f>
        <v>Normal</v>
      </c>
      <c r="AD1562" s="33" t="n">
        <f aca="false">INDEX(Lookup_Tables!$B$3:$B$12,MATCH(H1562,Lookup_Tables!$A$3:$A$12,0))</f>
        <v>4200000</v>
      </c>
      <c r="AE1562" s="27" t="str">
        <f aca="false">INDEX(Lookup_Tables!$C$3:$C$12,MATCH(H1562,Lookup_Tables!$A$3:$A$12,0))</f>
        <v>Dr. Anil Kapoor</v>
      </c>
      <c r="AF1562" s="27" t="str">
        <f aca="false">IFERROR(INDEX(Lookup_Tables!$F$16:$F$45,MATCH(I1562,Lookup_Tables!$E$16:$E$45,0)),"N/A")</f>
        <v>EMP200</v>
      </c>
      <c r="AG1562" s="27" t="n">
        <f aca="false">_xlfn.IFS(R1562="Recovered",4,R1562="Referred",3,R1562="Admitted",2,R1562="Deceased",1,TRUE(),0)</f>
        <v>4</v>
      </c>
      <c r="AH1562" s="27" t="str">
        <f aca="false">IF(T1562&gt;=4,"Satisfied",IF(T1562&gt;=3,"Neutral","Needs Improvement"))</f>
        <v>Neutral</v>
      </c>
    </row>
    <row r="1563" customFormat="false" ht="15" hidden="false" customHeight="false" outlineLevel="0" collapsed="false">
      <c r="A1563" s="30" t="s">
        <v>3362</v>
      </c>
      <c r="B1563" s="30" t="s">
        <v>828</v>
      </c>
      <c r="C1563" s="30" t="n">
        <v>51</v>
      </c>
      <c r="D1563" s="30" t="s">
        <v>121</v>
      </c>
      <c r="E1563" s="31" t="n">
        <v>45618</v>
      </c>
      <c r="F1563" s="30" t="s">
        <v>350</v>
      </c>
      <c r="G1563" s="31" t="n">
        <v>45621</v>
      </c>
      <c r="H1563" s="30" t="s">
        <v>161</v>
      </c>
      <c r="I1563" s="30" t="s">
        <v>320</v>
      </c>
      <c r="J1563" s="30" t="s">
        <v>258</v>
      </c>
      <c r="K1563" s="30" t="s">
        <v>156</v>
      </c>
      <c r="L1563" s="30" t="n">
        <v>18</v>
      </c>
      <c r="M1563" s="30" t="n">
        <v>45</v>
      </c>
      <c r="N1563" s="30" t="s">
        <v>127</v>
      </c>
      <c r="O1563" s="30" t="s">
        <v>128</v>
      </c>
      <c r="P1563" s="30" t="s">
        <v>187</v>
      </c>
      <c r="Q1563" s="32" t="n">
        <v>3884.17</v>
      </c>
      <c r="R1563" s="30" t="s">
        <v>130</v>
      </c>
      <c r="S1563" s="30" t="s">
        <v>178</v>
      </c>
      <c r="T1563" s="30" t="n">
        <v>4</v>
      </c>
      <c r="U1563" s="30" t="n">
        <f aca="false">YEAR(E1563)</f>
        <v>2024</v>
      </c>
      <c r="V1563" s="30" t="str">
        <f aca="false">TEXT(E1563,"MMM-YYYY")</f>
        <v>Nov-2024</v>
      </c>
      <c r="W1563" s="30" t="n">
        <f aca="false">MONTH(E1563)</f>
        <v>11</v>
      </c>
      <c r="X1563" s="30" t="str">
        <f aca="false">TEXT(WEEKDAY(E1563,2),"0")&amp;" - "&amp;TEXT(E1563,"dddd")</f>
        <v>5 - Friday</v>
      </c>
      <c r="Y1563" s="30" t="str">
        <f aca="false">_xlfn.IFS(C1563&lt;18,"Child (0-17)",C1563&lt;40,"Young Adult (18-39)",C1563&lt;60,"Adult (40-59)",TRUE(),"Senior (60+)")</f>
        <v>Adult (40-59)</v>
      </c>
      <c r="Z1563" s="30" t="n">
        <f aca="false">ROUND(G1563-E1563,0)</f>
        <v>3</v>
      </c>
      <c r="AA1563" s="30" t="n">
        <f aca="false">L1563+M1563</f>
        <v>63</v>
      </c>
      <c r="AB1563" s="30" t="n">
        <f aca="false">IFERROR(ROUND(Q1563/AA1563,2),0)</f>
        <v>61.65</v>
      </c>
      <c r="AC1563" s="30" t="str">
        <f aca="false">IF(AND(K1563="Critical",N1563="No"),"URGENT - No Bed","Normal")</f>
        <v>Normal</v>
      </c>
      <c r="AD1563" s="34" t="n">
        <f aca="false">INDEX(Lookup_Tables!$B$3:$B$12,MATCH(H1563,Lookup_Tables!$A$3:$A$12,0))</f>
        <v>3600000</v>
      </c>
      <c r="AE1563" s="30" t="str">
        <f aca="false">INDEX(Lookup_Tables!$C$3:$C$12,MATCH(H1563,Lookup_Tables!$A$3:$A$12,0))</f>
        <v>Dr. Sameer Joshi</v>
      </c>
      <c r="AF1563" s="30" t="str">
        <f aca="false">IFERROR(INDEX(Lookup_Tables!$F$16:$F$45,MATCH(I1563,Lookup_Tables!$E$16:$E$45,0)),"N/A")</f>
        <v>EMP223</v>
      </c>
      <c r="AG1563" s="30" t="n">
        <f aca="false">_xlfn.IFS(R1563="Recovered",4,R1563="Referred",3,R1563="Admitted",2,R1563="Deceased",1,TRUE(),0)</f>
        <v>4</v>
      </c>
      <c r="AH1563" s="30" t="str">
        <f aca="false">IF(T1563&gt;=4,"Satisfied",IF(T1563&gt;=3,"Neutral","Needs Improvement"))</f>
        <v>Satisfied</v>
      </c>
    </row>
    <row r="1564" customFormat="false" ht="15" hidden="false" customHeight="false" outlineLevel="0" collapsed="false">
      <c r="A1564" s="27" t="s">
        <v>3277</v>
      </c>
      <c r="B1564" s="27" t="s">
        <v>572</v>
      </c>
      <c r="C1564" s="27" t="n">
        <v>39</v>
      </c>
      <c r="D1564" s="27" t="s">
        <v>121</v>
      </c>
      <c r="E1564" s="28" t="n">
        <v>45527</v>
      </c>
      <c r="F1564" s="27" t="s">
        <v>308</v>
      </c>
      <c r="G1564" s="28" t="n">
        <v>45528</v>
      </c>
      <c r="H1564" s="27" t="s">
        <v>206</v>
      </c>
      <c r="I1564" s="27" t="s">
        <v>207</v>
      </c>
      <c r="J1564" s="27" t="s">
        <v>233</v>
      </c>
      <c r="K1564" s="27" t="s">
        <v>156</v>
      </c>
      <c r="L1564" s="27" t="n">
        <v>49</v>
      </c>
      <c r="M1564" s="27" t="n">
        <v>62</v>
      </c>
      <c r="N1564" s="27" t="s">
        <v>186</v>
      </c>
      <c r="O1564" s="27" t="s">
        <v>128</v>
      </c>
      <c r="P1564" s="27" t="s">
        <v>140</v>
      </c>
      <c r="Q1564" s="29" t="n">
        <v>4590.21</v>
      </c>
      <c r="R1564" s="27" t="s">
        <v>130</v>
      </c>
      <c r="S1564" s="27" t="s">
        <v>335</v>
      </c>
      <c r="T1564" s="27" t="n">
        <v>5</v>
      </c>
      <c r="U1564" s="27" t="n">
        <f aca="false">YEAR(E1564)</f>
        <v>2024</v>
      </c>
      <c r="V1564" s="27" t="str">
        <f aca="false">TEXT(E1564,"MMM-YYYY")</f>
        <v>Aug-2024</v>
      </c>
      <c r="W1564" s="27" t="n">
        <f aca="false">MONTH(E1564)</f>
        <v>8</v>
      </c>
      <c r="X1564" s="27" t="str">
        <f aca="false">TEXT(WEEKDAY(E1564,2),"0")&amp;" - "&amp;TEXT(E1564,"dddd")</f>
        <v>5 - Friday</v>
      </c>
      <c r="Y1564" s="27" t="str">
        <f aca="false">_xlfn.IFS(C1564&lt;18,"Child (0-17)",C1564&lt;40,"Young Adult (18-39)",C1564&lt;60,"Adult (40-59)",TRUE(),"Senior (60+)")</f>
        <v>Young Adult (18-39)</v>
      </c>
      <c r="Z1564" s="27" t="n">
        <f aca="false">ROUND(G1564-E1564,0)</f>
        <v>1</v>
      </c>
      <c r="AA1564" s="27" t="n">
        <f aca="false">L1564+M1564</f>
        <v>111</v>
      </c>
      <c r="AB1564" s="27" t="n">
        <f aca="false">IFERROR(ROUND(Q1564/AA1564,2),0)</f>
        <v>41.35</v>
      </c>
      <c r="AC1564" s="27" t="str">
        <f aca="false">IF(AND(K1564="Critical",N1564="No"),"URGENT - No Bed","Normal")</f>
        <v>Normal</v>
      </c>
      <c r="AD1564" s="33" t="n">
        <f aca="false">INDEX(Lookup_Tables!$B$3:$B$12,MATCH(H1564,Lookup_Tables!$A$3:$A$12,0))</f>
        <v>2800000</v>
      </c>
      <c r="AE1564" s="27" t="str">
        <f aca="false">INDEX(Lookup_Tables!$C$3:$C$12,MATCH(H1564,Lookup_Tables!$A$3:$A$12,0))</f>
        <v>Dr. Suresh Nair</v>
      </c>
      <c r="AF1564" s="27" t="str">
        <f aca="false">IFERROR(INDEX(Lookup_Tables!$F$16:$F$45,MATCH(I1564,Lookup_Tables!$E$16:$E$45,0)),"N/A")</f>
        <v>EMP209</v>
      </c>
      <c r="AG1564" s="27" t="n">
        <f aca="false">_xlfn.IFS(R1564="Recovered",4,R1564="Referred",3,R1564="Admitted",2,R1564="Deceased",1,TRUE(),0)</f>
        <v>4</v>
      </c>
      <c r="AH1564" s="27" t="str">
        <f aca="false">IF(T1564&gt;=4,"Satisfied",IF(T1564&gt;=3,"Neutral","Needs Improvement"))</f>
        <v>Satisfied</v>
      </c>
    </row>
    <row r="1565" customFormat="false" ht="15" hidden="false" customHeight="false" outlineLevel="0" collapsed="false">
      <c r="A1565" s="30" t="s">
        <v>4024</v>
      </c>
      <c r="B1565" s="30" t="s">
        <v>2358</v>
      </c>
      <c r="C1565" s="30" t="n">
        <v>3</v>
      </c>
      <c r="D1565" s="30" t="s">
        <v>181</v>
      </c>
      <c r="E1565" s="31" t="n">
        <v>45452</v>
      </c>
      <c r="F1565" s="30" t="s">
        <v>702</v>
      </c>
      <c r="G1565" s="31" t="n">
        <v>45452</v>
      </c>
      <c r="H1565" s="30" t="s">
        <v>183</v>
      </c>
      <c r="I1565" s="30" t="s">
        <v>184</v>
      </c>
      <c r="J1565" s="30" t="s">
        <v>431</v>
      </c>
      <c r="K1565" s="30" t="s">
        <v>138</v>
      </c>
      <c r="L1565" s="30" t="n">
        <v>59</v>
      </c>
      <c r="M1565" s="30" t="n">
        <v>20</v>
      </c>
      <c r="N1565" s="30" t="s">
        <v>127</v>
      </c>
      <c r="O1565" s="30" t="s">
        <v>128</v>
      </c>
      <c r="P1565" s="30" t="s">
        <v>140</v>
      </c>
      <c r="Q1565" s="32" t="n">
        <v>1323.32</v>
      </c>
      <c r="R1565" s="30" t="s">
        <v>130</v>
      </c>
      <c r="S1565" s="30" t="s">
        <v>131</v>
      </c>
      <c r="T1565" s="30" t="n">
        <v>5</v>
      </c>
      <c r="U1565" s="30" t="n">
        <f aca="false">YEAR(E1565)</f>
        <v>2024</v>
      </c>
      <c r="V1565" s="30" t="str">
        <f aca="false">TEXT(E1565,"MMM-YYYY")</f>
        <v>Jun-2024</v>
      </c>
      <c r="W1565" s="30" t="n">
        <f aca="false">MONTH(E1565)</f>
        <v>6</v>
      </c>
      <c r="X1565" s="30" t="str">
        <f aca="false">TEXT(WEEKDAY(E1565,2),"0")&amp;" - "&amp;TEXT(E1565,"dddd")</f>
        <v>7 - Sunday</v>
      </c>
      <c r="Y1565" s="30" t="str">
        <f aca="false">_xlfn.IFS(C1565&lt;18,"Child (0-17)",C1565&lt;40,"Young Adult (18-39)",C1565&lt;60,"Adult (40-59)",TRUE(),"Senior (60+)")</f>
        <v>Child (0-17)</v>
      </c>
      <c r="Z1565" s="30" t="n">
        <f aca="false">ROUND(G1565-E1565,0)</f>
        <v>0</v>
      </c>
      <c r="AA1565" s="30" t="n">
        <f aca="false">L1565+M1565</f>
        <v>79</v>
      </c>
      <c r="AB1565" s="30" t="n">
        <f aca="false">IFERROR(ROUND(Q1565/AA1565,2),0)</f>
        <v>16.75</v>
      </c>
      <c r="AC1565" s="30" t="str">
        <f aca="false">IF(AND(K1565="Critical",N1565="No"),"URGENT - No Bed","Normal")</f>
        <v>Normal</v>
      </c>
      <c r="AD1565" s="34" t="n">
        <f aca="false">INDEX(Lookup_Tables!$B$3:$B$12,MATCH(H1565,Lookup_Tables!$A$3:$A$12,0))</f>
        <v>3100000</v>
      </c>
      <c r="AE1565" s="30" t="str">
        <f aca="false">INDEX(Lookup_Tables!$C$3:$C$12,MATCH(H1565,Lookup_Tables!$A$3:$A$12,0))</f>
        <v>Dr. Kavita Rao</v>
      </c>
      <c r="AF1565" s="30" t="str">
        <f aca="false">IFERROR(INDEX(Lookup_Tables!$F$16:$F$45,MATCH(I1565,Lookup_Tables!$E$16:$E$45,0)),"N/A")</f>
        <v>EMP226</v>
      </c>
      <c r="AG1565" s="30" t="n">
        <f aca="false">_xlfn.IFS(R1565="Recovered",4,R1565="Referred",3,R1565="Admitted",2,R1565="Deceased",1,TRUE(),0)</f>
        <v>4</v>
      </c>
      <c r="AH1565" s="30" t="str">
        <f aca="false">IF(T1565&gt;=4,"Satisfied",IF(T1565&gt;=3,"Neutral","Needs Improvement"))</f>
        <v>Satisfied</v>
      </c>
    </row>
    <row r="1566" customFormat="false" ht="15" hidden="false" customHeight="false" outlineLevel="0" collapsed="false">
      <c r="A1566" s="27" t="s">
        <v>3181</v>
      </c>
      <c r="B1566" s="27" t="s">
        <v>525</v>
      </c>
      <c r="C1566" s="27" t="n">
        <v>43</v>
      </c>
      <c r="D1566" s="27" t="s">
        <v>121</v>
      </c>
      <c r="E1566" s="28" t="n">
        <v>45642</v>
      </c>
      <c r="F1566" s="27" t="s">
        <v>710</v>
      </c>
      <c r="G1566" s="28" t="n">
        <v>45645</v>
      </c>
      <c r="H1566" s="27" t="s">
        <v>242</v>
      </c>
      <c r="I1566" s="27" t="s">
        <v>466</v>
      </c>
      <c r="J1566" s="27" t="s">
        <v>244</v>
      </c>
      <c r="K1566" s="27" t="s">
        <v>156</v>
      </c>
      <c r="L1566" s="27" t="n">
        <v>68</v>
      </c>
      <c r="M1566" s="27" t="n">
        <v>30</v>
      </c>
      <c r="N1566" s="27" t="s">
        <v>186</v>
      </c>
      <c r="O1566" s="27" t="s">
        <v>139</v>
      </c>
      <c r="P1566" s="27" t="s">
        <v>187</v>
      </c>
      <c r="Q1566" s="29" t="n">
        <v>3747.03</v>
      </c>
      <c r="R1566" s="27" t="s">
        <v>130</v>
      </c>
      <c r="S1566" s="27" t="s">
        <v>178</v>
      </c>
      <c r="T1566" s="27" t="n">
        <v>4</v>
      </c>
      <c r="U1566" s="27" t="n">
        <f aca="false">YEAR(E1566)</f>
        <v>2024</v>
      </c>
      <c r="V1566" s="27" t="str">
        <f aca="false">TEXT(E1566,"MMM-YYYY")</f>
        <v>Dec-2024</v>
      </c>
      <c r="W1566" s="27" t="n">
        <f aca="false">MONTH(E1566)</f>
        <v>12</v>
      </c>
      <c r="X1566" s="27" t="str">
        <f aca="false">TEXT(WEEKDAY(E1566,2),"0")&amp;" - "&amp;TEXT(E1566,"dddd")</f>
        <v>1 - Monday</v>
      </c>
      <c r="Y1566" s="27" t="str">
        <f aca="false">_xlfn.IFS(C1566&lt;18,"Child (0-17)",C1566&lt;40,"Young Adult (18-39)",C1566&lt;60,"Adult (40-59)",TRUE(),"Senior (60+)")</f>
        <v>Adult (40-59)</v>
      </c>
      <c r="Z1566" s="27" t="n">
        <f aca="false">ROUND(G1566-E1566,0)</f>
        <v>3</v>
      </c>
      <c r="AA1566" s="27" t="n">
        <f aca="false">L1566+M1566</f>
        <v>98</v>
      </c>
      <c r="AB1566" s="27" t="n">
        <f aca="false">IFERROR(ROUND(Q1566/AA1566,2),0)</f>
        <v>38.24</v>
      </c>
      <c r="AC1566" s="27" t="str">
        <f aca="false">IF(AND(K1566="Critical",N1566="No"),"URGENT - No Bed","Normal")</f>
        <v>Normal</v>
      </c>
      <c r="AD1566" s="33" t="n">
        <f aca="false">INDEX(Lookup_Tables!$B$3:$B$12,MATCH(H1566,Lookup_Tables!$A$3:$A$12,0))</f>
        <v>3000000</v>
      </c>
      <c r="AE1566" s="27" t="str">
        <f aca="false">INDEX(Lookup_Tables!$C$3:$C$12,MATCH(H1566,Lookup_Tables!$A$3:$A$12,0))</f>
        <v>Dr. Pooja Iyer</v>
      </c>
      <c r="AF1566" s="27" t="str">
        <f aca="false">IFERROR(INDEX(Lookup_Tables!$F$16:$F$45,MATCH(I1566,Lookup_Tables!$E$16:$E$45,0)),"N/A")</f>
        <v>EMP212</v>
      </c>
      <c r="AG1566" s="27" t="n">
        <f aca="false">_xlfn.IFS(R1566="Recovered",4,R1566="Referred",3,R1566="Admitted",2,R1566="Deceased",1,TRUE(),0)</f>
        <v>4</v>
      </c>
      <c r="AH1566" s="27" t="str">
        <f aca="false">IF(T1566&gt;=4,"Satisfied",IF(T1566&gt;=3,"Neutral","Needs Improvement"))</f>
        <v>Satisfied</v>
      </c>
    </row>
    <row r="1567" customFormat="false" ht="15" hidden="false" customHeight="false" outlineLevel="0" collapsed="false">
      <c r="A1567" s="30" t="s">
        <v>3378</v>
      </c>
      <c r="B1567" s="30" t="s">
        <v>3379</v>
      </c>
      <c r="C1567" s="30" t="n">
        <v>40</v>
      </c>
      <c r="D1567" s="30" t="s">
        <v>121</v>
      </c>
      <c r="E1567" s="31" t="n">
        <v>45530</v>
      </c>
      <c r="F1567" s="30" t="s">
        <v>329</v>
      </c>
      <c r="G1567" s="31" t="n">
        <v>45536</v>
      </c>
      <c r="H1567" s="30" t="s">
        <v>146</v>
      </c>
      <c r="I1567" s="30" t="s">
        <v>176</v>
      </c>
      <c r="J1567" s="30" t="s">
        <v>568</v>
      </c>
      <c r="K1567" s="30" t="s">
        <v>126</v>
      </c>
      <c r="L1567" s="30" t="n">
        <v>35</v>
      </c>
      <c r="M1567" s="30" t="n">
        <v>68</v>
      </c>
      <c r="N1567" s="30" t="s">
        <v>186</v>
      </c>
      <c r="O1567" s="30" t="s">
        <v>128</v>
      </c>
      <c r="P1567" s="30" t="s">
        <v>140</v>
      </c>
      <c r="Q1567" s="32" t="n">
        <v>6681.59</v>
      </c>
      <c r="R1567" s="30" t="s">
        <v>172</v>
      </c>
      <c r="S1567" s="30" t="s">
        <v>164</v>
      </c>
      <c r="T1567" s="30" t="n">
        <v>3</v>
      </c>
      <c r="U1567" s="30" t="n">
        <f aca="false">YEAR(E1567)</f>
        <v>2024</v>
      </c>
      <c r="V1567" s="30" t="str">
        <f aca="false">TEXT(E1567,"MMM-YYYY")</f>
        <v>Aug-2024</v>
      </c>
      <c r="W1567" s="30" t="n">
        <f aca="false">MONTH(E1567)</f>
        <v>8</v>
      </c>
      <c r="X1567" s="30" t="str">
        <f aca="false">TEXT(WEEKDAY(E1567,2),"0")&amp;" - "&amp;TEXT(E1567,"dddd")</f>
        <v>1 - Monday</v>
      </c>
      <c r="Y1567" s="30" t="str">
        <f aca="false">_xlfn.IFS(C1567&lt;18,"Child (0-17)",C1567&lt;40,"Young Adult (18-39)",C1567&lt;60,"Adult (40-59)",TRUE(),"Senior (60+)")</f>
        <v>Adult (40-59)</v>
      </c>
      <c r="Z1567" s="30" t="n">
        <f aca="false">ROUND(G1567-E1567,0)</f>
        <v>6</v>
      </c>
      <c r="AA1567" s="30" t="n">
        <f aca="false">L1567+M1567</f>
        <v>103</v>
      </c>
      <c r="AB1567" s="30" t="n">
        <f aca="false">IFERROR(ROUND(Q1567/AA1567,2),0)</f>
        <v>64.87</v>
      </c>
      <c r="AC1567" s="30" t="str">
        <f aca="false">IF(AND(K1567="Critical",N1567="No"),"URGENT - No Bed","Normal")</f>
        <v>Normal</v>
      </c>
      <c r="AD1567" s="34" t="n">
        <f aca="false">INDEX(Lookup_Tables!$B$3:$B$12,MATCH(H1567,Lookup_Tables!$A$3:$A$12,0))</f>
        <v>2700000</v>
      </c>
      <c r="AE1567" s="30" t="str">
        <f aca="false">INDEX(Lookup_Tables!$C$3:$C$12,MATCH(H1567,Lookup_Tables!$A$3:$A$12,0))</f>
        <v>Dr. Vikram Singh</v>
      </c>
      <c r="AF1567" s="30" t="str">
        <f aca="false">IFERROR(INDEX(Lookup_Tables!$F$16:$F$45,MATCH(I1567,Lookup_Tables!$E$16:$E$45,0)),"N/A")</f>
        <v>EMP227</v>
      </c>
      <c r="AG1567" s="30" t="n">
        <f aca="false">_xlfn.IFS(R1567="Recovered",4,R1567="Referred",3,R1567="Admitted",2,R1567="Deceased",1,TRUE(),0)</f>
        <v>2</v>
      </c>
      <c r="AH1567" s="30" t="str">
        <f aca="false">IF(T1567&gt;=4,"Satisfied",IF(T1567&gt;=3,"Neutral","Needs Improvement"))</f>
        <v>Neutral</v>
      </c>
    </row>
    <row r="1568" customFormat="false" ht="15" hidden="false" customHeight="false" outlineLevel="0" collapsed="false">
      <c r="A1568" s="27" t="s">
        <v>4008</v>
      </c>
      <c r="B1568" s="27" t="s">
        <v>3382</v>
      </c>
      <c r="C1568" s="27" t="n">
        <v>7</v>
      </c>
      <c r="D1568" s="27" t="s">
        <v>121</v>
      </c>
      <c r="E1568" s="28" t="n">
        <v>45296</v>
      </c>
      <c r="F1568" s="27" t="s">
        <v>479</v>
      </c>
      <c r="G1568" s="28" t="n">
        <v>45297</v>
      </c>
      <c r="H1568" s="27" t="s">
        <v>242</v>
      </c>
      <c r="I1568" s="27" t="s">
        <v>466</v>
      </c>
      <c r="J1568" s="27" t="s">
        <v>422</v>
      </c>
      <c r="K1568" s="27" t="s">
        <v>138</v>
      </c>
      <c r="L1568" s="27" t="n">
        <v>61</v>
      </c>
      <c r="M1568" s="27" t="n">
        <v>18</v>
      </c>
      <c r="N1568" s="27" t="s">
        <v>127</v>
      </c>
      <c r="O1568" s="27" t="s">
        <v>139</v>
      </c>
      <c r="P1568" s="27" t="s">
        <v>150</v>
      </c>
      <c r="Q1568" s="29" t="n">
        <v>731.85</v>
      </c>
      <c r="R1568" s="27" t="s">
        <v>130</v>
      </c>
      <c r="S1568" s="27" t="s">
        <v>197</v>
      </c>
      <c r="T1568" s="27" t="n">
        <v>5</v>
      </c>
      <c r="U1568" s="27" t="n">
        <f aca="false">YEAR(E1568)</f>
        <v>2024</v>
      </c>
      <c r="V1568" s="27" t="str">
        <f aca="false">TEXT(E1568,"MMM-YYYY")</f>
        <v>Jan-2024</v>
      </c>
      <c r="W1568" s="27" t="n">
        <f aca="false">MONTH(E1568)</f>
        <v>1</v>
      </c>
      <c r="X1568" s="27" t="str">
        <f aca="false">TEXT(WEEKDAY(E1568,2),"0")&amp;" - "&amp;TEXT(E1568,"dddd")</f>
        <v>5 - Friday</v>
      </c>
      <c r="Y1568" s="27" t="str">
        <f aca="false">_xlfn.IFS(C1568&lt;18,"Child (0-17)",C1568&lt;40,"Young Adult (18-39)",C1568&lt;60,"Adult (40-59)",TRUE(),"Senior (60+)")</f>
        <v>Child (0-17)</v>
      </c>
      <c r="Z1568" s="27" t="n">
        <f aca="false">ROUND(G1568-E1568,0)</f>
        <v>1</v>
      </c>
      <c r="AA1568" s="27" t="n">
        <f aca="false">L1568+M1568</f>
        <v>79</v>
      </c>
      <c r="AB1568" s="27" t="n">
        <f aca="false">IFERROR(ROUND(Q1568/AA1568,2),0)</f>
        <v>9.26</v>
      </c>
      <c r="AC1568" s="27" t="str">
        <f aca="false">IF(AND(K1568="Critical",N1568="No"),"URGENT - No Bed","Normal")</f>
        <v>Normal</v>
      </c>
      <c r="AD1568" s="33" t="n">
        <f aca="false">INDEX(Lookup_Tables!$B$3:$B$12,MATCH(H1568,Lookup_Tables!$A$3:$A$12,0))</f>
        <v>3000000</v>
      </c>
      <c r="AE1568" s="27" t="str">
        <f aca="false">INDEX(Lookup_Tables!$C$3:$C$12,MATCH(H1568,Lookup_Tables!$A$3:$A$12,0))</f>
        <v>Dr. Pooja Iyer</v>
      </c>
      <c r="AF1568" s="27" t="str">
        <f aca="false">IFERROR(INDEX(Lookup_Tables!$F$16:$F$45,MATCH(I1568,Lookup_Tables!$E$16:$E$45,0)),"N/A")</f>
        <v>EMP212</v>
      </c>
      <c r="AG1568" s="27" t="n">
        <f aca="false">_xlfn.IFS(R1568="Recovered",4,R1568="Referred",3,R1568="Admitted",2,R1568="Deceased",1,TRUE(),0)</f>
        <v>4</v>
      </c>
      <c r="AH1568" s="27" t="str">
        <f aca="false">IF(T1568&gt;=4,"Satisfied",IF(T1568&gt;=3,"Neutral","Needs Improvement"))</f>
        <v>Satisfied</v>
      </c>
    </row>
    <row r="1569" customFormat="false" ht="15" hidden="false" customHeight="false" outlineLevel="0" collapsed="false">
      <c r="A1569" s="30" t="s">
        <v>6078</v>
      </c>
      <c r="B1569" s="30" t="s">
        <v>2467</v>
      </c>
      <c r="C1569" s="30" t="n">
        <v>42</v>
      </c>
      <c r="D1569" s="30" t="s">
        <v>121</v>
      </c>
      <c r="E1569" s="31" t="n">
        <v>45621</v>
      </c>
      <c r="F1569" s="30" t="s">
        <v>725</v>
      </c>
      <c r="G1569" s="31" t="n">
        <v>45629</v>
      </c>
      <c r="H1569" s="30" t="s">
        <v>206</v>
      </c>
      <c r="I1569" s="30" t="s">
        <v>232</v>
      </c>
      <c r="J1569" s="30" t="s">
        <v>233</v>
      </c>
      <c r="K1569" s="30" t="s">
        <v>202</v>
      </c>
      <c r="L1569" s="30" t="n">
        <v>4</v>
      </c>
      <c r="M1569" s="30" t="n">
        <v>217</v>
      </c>
      <c r="N1569" s="30" t="s">
        <v>186</v>
      </c>
      <c r="O1569" s="30" t="s">
        <v>139</v>
      </c>
      <c r="P1569" s="30" t="s">
        <v>187</v>
      </c>
      <c r="Q1569" s="32" t="n">
        <v>18955.08</v>
      </c>
      <c r="R1569" s="30" t="s">
        <v>172</v>
      </c>
      <c r="S1569" s="30" t="s">
        <v>335</v>
      </c>
      <c r="T1569" s="30" t="n">
        <v>3</v>
      </c>
      <c r="U1569" s="30" t="n">
        <f aca="false">YEAR(E1569)</f>
        <v>2024</v>
      </c>
      <c r="V1569" s="30" t="str">
        <f aca="false">TEXT(E1569,"MMM-YYYY")</f>
        <v>Nov-2024</v>
      </c>
      <c r="W1569" s="30" t="n">
        <f aca="false">MONTH(E1569)</f>
        <v>11</v>
      </c>
      <c r="X1569" s="30" t="str">
        <f aca="false">TEXT(WEEKDAY(E1569,2),"0")&amp;" - "&amp;TEXT(E1569,"dddd")</f>
        <v>1 - Monday</v>
      </c>
      <c r="Y1569" s="30" t="str">
        <f aca="false">_xlfn.IFS(C1569&lt;18,"Child (0-17)",C1569&lt;40,"Young Adult (18-39)",C1569&lt;60,"Adult (40-59)",TRUE(),"Senior (60+)")</f>
        <v>Adult (40-59)</v>
      </c>
      <c r="Z1569" s="30" t="n">
        <f aca="false">ROUND(G1569-E1569,0)</f>
        <v>8</v>
      </c>
      <c r="AA1569" s="30" t="n">
        <f aca="false">L1569+M1569</f>
        <v>221</v>
      </c>
      <c r="AB1569" s="30" t="n">
        <f aca="false">IFERROR(ROUND(Q1569/AA1569,2),0)</f>
        <v>85.77</v>
      </c>
      <c r="AC1569" s="30" t="str">
        <f aca="false">IF(AND(K1569="Critical",N1569="No"),"URGENT - No Bed","Normal")</f>
        <v>Normal</v>
      </c>
      <c r="AD1569" s="34" t="n">
        <f aca="false">INDEX(Lookup_Tables!$B$3:$B$12,MATCH(H1569,Lookup_Tables!$A$3:$A$12,0))</f>
        <v>2800000</v>
      </c>
      <c r="AE1569" s="30" t="str">
        <f aca="false">INDEX(Lookup_Tables!$C$3:$C$12,MATCH(H1569,Lookup_Tables!$A$3:$A$12,0))</f>
        <v>Dr. Suresh Nair</v>
      </c>
      <c r="AF1569" s="30" t="str">
        <f aca="false">IFERROR(INDEX(Lookup_Tables!$F$16:$F$45,MATCH(I1569,Lookup_Tables!$E$16:$E$45,0)),"N/A")</f>
        <v>EMP210</v>
      </c>
      <c r="AG1569" s="30" t="n">
        <f aca="false">_xlfn.IFS(R1569="Recovered",4,R1569="Referred",3,R1569="Admitted",2,R1569="Deceased",1,TRUE(),0)</f>
        <v>2</v>
      </c>
      <c r="AH1569" s="30" t="str">
        <f aca="false">IF(T1569&gt;=4,"Satisfied",IF(T1569&gt;=3,"Neutral","Needs Improvement"))</f>
        <v>Neutral</v>
      </c>
    </row>
    <row r="1570" customFormat="false" ht="15" hidden="false" customHeight="false" outlineLevel="0" collapsed="false">
      <c r="A1570" s="27" t="s">
        <v>6905</v>
      </c>
      <c r="B1570" s="27" t="s">
        <v>3096</v>
      </c>
      <c r="C1570" s="27" t="n">
        <v>61</v>
      </c>
      <c r="D1570" s="27" t="s">
        <v>181</v>
      </c>
      <c r="E1570" s="28" t="n">
        <v>45642</v>
      </c>
      <c r="F1570" s="27" t="s">
        <v>1907</v>
      </c>
      <c r="G1570" s="28" t="n">
        <v>45643</v>
      </c>
      <c r="H1570" s="27" t="s">
        <v>168</v>
      </c>
      <c r="I1570" s="27" t="s">
        <v>366</v>
      </c>
      <c r="J1570" s="27" t="s">
        <v>170</v>
      </c>
      <c r="K1570" s="27" t="s">
        <v>156</v>
      </c>
      <c r="L1570" s="27" t="n">
        <v>52</v>
      </c>
      <c r="M1570" s="27" t="n">
        <v>52</v>
      </c>
      <c r="N1570" s="27" t="s">
        <v>127</v>
      </c>
      <c r="O1570" s="27" t="s">
        <v>128</v>
      </c>
      <c r="P1570" s="27" t="s">
        <v>129</v>
      </c>
      <c r="Q1570" s="29" t="n">
        <v>4309.82</v>
      </c>
      <c r="R1570" s="27" t="s">
        <v>130</v>
      </c>
      <c r="S1570" s="27" t="s">
        <v>335</v>
      </c>
      <c r="T1570" s="27" t="n">
        <v>3</v>
      </c>
      <c r="U1570" s="27" t="n">
        <f aca="false">YEAR(E1570)</f>
        <v>2024</v>
      </c>
      <c r="V1570" s="27" t="str">
        <f aca="false">TEXT(E1570,"MMM-YYYY")</f>
        <v>Dec-2024</v>
      </c>
      <c r="W1570" s="27" t="n">
        <f aca="false">MONTH(E1570)</f>
        <v>12</v>
      </c>
      <c r="X1570" s="27" t="str">
        <f aca="false">TEXT(WEEKDAY(E1570,2),"0")&amp;" - "&amp;TEXT(E1570,"dddd")</f>
        <v>1 - Monday</v>
      </c>
      <c r="Y1570" s="27" t="str">
        <f aca="false">_xlfn.IFS(C1570&lt;18,"Child (0-17)",C1570&lt;40,"Young Adult (18-39)",C1570&lt;60,"Adult (40-59)",TRUE(),"Senior (60+)")</f>
        <v>Senior (60+)</v>
      </c>
      <c r="Z1570" s="27" t="n">
        <f aca="false">ROUND(G1570-E1570,0)</f>
        <v>1</v>
      </c>
      <c r="AA1570" s="27" t="n">
        <f aca="false">L1570+M1570</f>
        <v>104</v>
      </c>
      <c r="AB1570" s="27" t="n">
        <f aca="false">IFERROR(ROUND(Q1570/AA1570,2),0)</f>
        <v>41.44</v>
      </c>
      <c r="AC1570" s="27" t="str">
        <f aca="false">IF(AND(K1570="Critical",N1570="No"),"URGENT - No Bed","Normal")</f>
        <v>Normal</v>
      </c>
      <c r="AD1570" s="33" t="n">
        <f aca="false">INDEX(Lookup_Tables!$B$3:$B$12,MATCH(H1570,Lookup_Tables!$A$3:$A$12,0))</f>
        <v>4400000</v>
      </c>
      <c r="AE1570" s="27" t="str">
        <f aca="false">INDEX(Lookup_Tables!$C$3:$C$12,MATCH(H1570,Lookup_Tables!$A$3:$A$12,0))</f>
        <v>Dr. Neha Chopra</v>
      </c>
      <c r="AF1570" s="27" t="str">
        <f aca="false">IFERROR(INDEX(Lookup_Tables!$F$16:$F$45,MATCH(I1570,Lookup_Tables!$E$16:$E$45,0)),"N/A")</f>
        <v>EMP218</v>
      </c>
      <c r="AG1570" s="27" t="n">
        <f aca="false">_xlfn.IFS(R1570="Recovered",4,R1570="Referred",3,R1570="Admitted",2,R1570="Deceased",1,TRUE(),0)</f>
        <v>4</v>
      </c>
      <c r="AH1570" s="27" t="str">
        <f aca="false">IF(T1570&gt;=4,"Satisfied",IF(T1570&gt;=3,"Neutral","Needs Improvement"))</f>
        <v>Neutral</v>
      </c>
    </row>
    <row r="1571" customFormat="false" ht="15" hidden="false" customHeight="false" outlineLevel="0" collapsed="false">
      <c r="A1571" s="30" t="s">
        <v>4316</v>
      </c>
      <c r="B1571" s="30" t="s">
        <v>1494</v>
      </c>
      <c r="C1571" s="30" t="n">
        <v>51</v>
      </c>
      <c r="D1571" s="30" t="s">
        <v>121</v>
      </c>
      <c r="E1571" s="31" t="n">
        <v>45482</v>
      </c>
      <c r="F1571" s="30" t="s">
        <v>2058</v>
      </c>
      <c r="G1571" s="31" t="n">
        <v>45483</v>
      </c>
      <c r="H1571" s="30" t="s">
        <v>183</v>
      </c>
      <c r="I1571" s="30" t="s">
        <v>212</v>
      </c>
      <c r="J1571" s="30" t="s">
        <v>431</v>
      </c>
      <c r="K1571" s="30" t="s">
        <v>156</v>
      </c>
      <c r="L1571" s="30" t="n">
        <v>45</v>
      </c>
      <c r="M1571" s="30" t="n">
        <v>77</v>
      </c>
      <c r="N1571" s="30" t="s">
        <v>186</v>
      </c>
      <c r="O1571" s="30" t="s">
        <v>149</v>
      </c>
      <c r="P1571" s="30" t="s">
        <v>140</v>
      </c>
      <c r="Q1571" s="32" t="n">
        <v>4613.88</v>
      </c>
      <c r="R1571" s="30" t="s">
        <v>130</v>
      </c>
      <c r="S1571" s="30" t="s">
        <v>223</v>
      </c>
      <c r="T1571" s="30" t="n">
        <v>4</v>
      </c>
      <c r="U1571" s="30" t="n">
        <f aca="false">YEAR(E1571)</f>
        <v>2024</v>
      </c>
      <c r="V1571" s="30" t="str">
        <f aca="false">TEXT(E1571,"MMM-YYYY")</f>
        <v>Jul-2024</v>
      </c>
      <c r="W1571" s="30" t="n">
        <f aca="false">MONTH(E1571)</f>
        <v>7</v>
      </c>
      <c r="X1571" s="30" t="str">
        <f aca="false">TEXT(WEEKDAY(E1571,2),"0")&amp;" - "&amp;TEXT(E1571,"dddd")</f>
        <v>2 - Tuesday</v>
      </c>
      <c r="Y1571" s="30" t="str">
        <f aca="false">_xlfn.IFS(C1571&lt;18,"Child (0-17)",C1571&lt;40,"Young Adult (18-39)",C1571&lt;60,"Adult (40-59)",TRUE(),"Senior (60+)")</f>
        <v>Adult (40-59)</v>
      </c>
      <c r="Z1571" s="30" t="n">
        <f aca="false">ROUND(G1571-E1571,0)</f>
        <v>1</v>
      </c>
      <c r="AA1571" s="30" t="n">
        <f aca="false">L1571+M1571</f>
        <v>122</v>
      </c>
      <c r="AB1571" s="30" t="n">
        <f aca="false">IFERROR(ROUND(Q1571/AA1571,2),0)</f>
        <v>37.82</v>
      </c>
      <c r="AC1571" s="30" t="str">
        <f aca="false">IF(AND(K1571="Critical",N1571="No"),"URGENT - No Bed","Normal")</f>
        <v>Normal</v>
      </c>
      <c r="AD1571" s="34" t="n">
        <f aca="false">INDEX(Lookup_Tables!$B$3:$B$12,MATCH(H1571,Lookup_Tables!$A$3:$A$12,0))</f>
        <v>3100000</v>
      </c>
      <c r="AE1571" s="30" t="str">
        <f aca="false">INDEX(Lookup_Tables!$C$3:$C$12,MATCH(H1571,Lookup_Tables!$A$3:$A$12,0))</f>
        <v>Dr. Kavita Rao</v>
      </c>
      <c r="AF1571" s="30" t="str">
        <f aca="false">IFERROR(INDEX(Lookup_Tables!$F$16:$F$45,MATCH(I1571,Lookup_Tables!$E$16:$E$45,0)),"N/A")</f>
        <v>EMP225</v>
      </c>
      <c r="AG1571" s="30" t="n">
        <f aca="false">_xlfn.IFS(R1571="Recovered",4,R1571="Referred",3,R1571="Admitted",2,R1571="Deceased",1,TRUE(),0)</f>
        <v>4</v>
      </c>
      <c r="AH1571" s="30" t="str">
        <f aca="false">IF(T1571&gt;=4,"Satisfied",IF(T1571&gt;=3,"Neutral","Needs Improvement"))</f>
        <v>Satisfied</v>
      </c>
    </row>
    <row r="1572" customFormat="false" ht="15" hidden="false" customHeight="false" outlineLevel="0" collapsed="false">
      <c r="A1572" s="27" t="s">
        <v>1838</v>
      </c>
      <c r="B1572" s="27" t="s">
        <v>1839</v>
      </c>
      <c r="C1572" s="27" t="n">
        <v>58</v>
      </c>
      <c r="D1572" s="27" t="s">
        <v>121</v>
      </c>
      <c r="E1572" s="28" t="n">
        <v>45446</v>
      </c>
      <c r="F1572" s="27" t="s">
        <v>740</v>
      </c>
      <c r="G1572" s="28" t="n">
        <v>45447</v>
      </c>
      <c r="H1572" s="27" t="s">
        <v>242</v>
      </c>
      <c r="I1572" s="27" t="s">
        <v>466</v>
      </c>
      <c r="J1572" s="27" t="s">
        <v>401</v>
      </c>
      <c r="K1572" s="27" t="s">
        <v>138</v>
      </c>
      <c r="L1572" s="27" t="n">
        <v>20</v>
      </c>
      <c r="M1572" s="27" t="n">
        <v>24</v>
      </c>
      <c r="N1572" s="27" t="s">
        <v>127</v>
      </c>
      <c r="O1572" s="27" t="s">
        <v>128</v>
      </c>
      <c r="P1572" s="27" t="s">
        <v>129</v>
      </c>
      <c r="Q1572" s="29" t="n">
        <v>1492.19</v>
      </c>
      <c r="R1572" s="27" t="s">
        <v>130</v>
      </c>
      <c r="S1572" s="27" t="s">
        <v>223</v>
      </c>
      <c r="T1572" s="27" t="n">
        <v>2</v>
      </c>
      <c r="U1572" s="27" t="n">
        <f aca="false">YEAR(E1572)</f>
        <v>2024</v>
      </c>
      <c r="V1572" s="27" t="str">
        <f aca="false">TEXT(E1572,"MMM-YYYY")</f>
        <v>Jun-2024</v>
      </c>
      <c r="W1572" s="27" t="n">
        <f aca="false">MONTH(E1572)</f>
        <v>6</v>
      </c>
      <c r="X1572" s="27" t="str">
        <f aca="false">TEXT(WEEKDAY(E1572,2),"0")&amp;" - "&amp;TEXT(E1572,"dddd")</f>
        <v>1 - Monday</v>
      </c>
      <c r="Y1572" s="27" t="str">
        <f aca="false">_xlfn.IFS(C1572&lt;18,"Child (0-17)",C1572&lt;40,"Young Adult (18-39)",C1572&lt;60,"Adult (40-59)",TRUE(),"Senior (60+)")</f>
        <v>Adult (40-59)</v>
      </c>
      <c r="Z1572" s="27" t="n">
        <f aca="false">ROUND(G1572-E1572,0)</f>
        <v>1</v>
      </c>
      <c r="AA1572" s="27" t="n">
        <f aca="false">L1572+M1572</f>
        <v>44</v>
      </c>
      <c r="AB1572" s="27" t="n">
        <f aca="false">IFERROR(ROUND(Q1572/AA1572,2),0)</f>
        <v>33.91</v>
      </c>
      <c r="AC1572" s="27" t="str">
        <f aca="false">IF(AND(K1572="Critical",N1572="No"),"URGENT - No Bed","Normal")</f>
        <v>Normal</v>
      </c>
      <c r="AD1572" s="33" t="n">
        <f aca="false">INDEX(Lookup_Tables!$B$3:$B$12,MATCH(H1572,Lookup_Tables!$A$3:$A$12,0))</f>
        <v>3000000</v>
      </c>
      <c r="AE1572" s="27" t="str">
        <f aca="false">INDEX(Lookup_Tables!$C$3:$C$12,MATCH(H1572,Lookup_Tables!$A$3:$A$12,0))</f>
        <v>Dr. Pooja Iyer</v>
      </c>
      <c r="AF1572" s="27" t="str">
        <f aca="false">IFERROR(INDEX(Lookup_Tables!$F$16:$F$45,MATCH(I1572,Lookup_Tables!$E$16:$E$45,0)),"N/A")</f>
        <v>EMP212</v>
      </c>
      <c r="AG1572" s="27" t="n">
        <f aca="false">_xlfn.IFS(R1572="Recovered",4,R1572="Referred",3,R1572="Admitted",2,R1572="Deceased",1,TRUE(),0)</f>
        <v>4</v>
      </c>
      <c r="AH1572" s="27" t="str">
        <f aca="false">IF(T1572&gt;=4,"Satisfied",IF(T1572&gt;=3,"Neutral","Needs Improvement"))</f>
        <v>Needs Improvement</v>
      </c>
    </row>
    <row r="1573" customFormat="false" ht="15" hidden="false" customHeight="false" outlineLevel="0" collapsed="false">
      <c r="A1573" s="30" t="s">
        <v>6613</v>
      </c>
      <c r="B1573" s="30" t="s">
        <v>3086</v>
      </c>
      <c r="C1573" s="30" t="n">
        <v>40</v>
      </c>
      <c r="D1573" s="30" t="s">
        <v>121</v>
      </c>
      <c r="E1573" s="31" t="n">
        <v>45483</v>
      </c>
      <c r="F1573" s="30" t="s">
        <v>1559</v>
      </c>
      <c r="G1573" s="31" t="n">
        <v>45484</v>
      </c>
      <c r="H1573" s="30" t="s">
        <v>168</v>
      </c>
      <c r="I1573" s="30" t="s">
        <v>169</v>
      </c>
      <c r="J1573" s="30" t="s">
        <v>441</v>
      </c>
      <c r="K1573" s="30" t="s">
        <v>138</v>
      </c>
      <c r="L1573" s="30" t="n">
        <v>46</v>
      </c>
      <c r="M1573" s="30" t="n">
        <v>43</v>
      </c>
      <c r="N1573" s="30" t="s">
        <v>127</v>
      </c>
      <c r="O1573" s="30" t="s">
        <v>128</v>
      </c>
      <c r="P1573" s="30" t="s">
        <v>187</v>
      </c>
      <c r="Q1573" s="32" t="n">
        <v>2628.44</v>
      </c>
      <c r="R1573" s="30" t="s">
        <v>130</v>
      </c>
      <c r="S1573" s="30" t="s">
        <v>141</v>
      </c>
      <c r="T1573" s="30" t="n">
        <v>3</v>
      </c>
      <c r="U1573" s="30" t="n">
        <f aca="false">YEAR(E1573)</f>
        <v>2024</v>
      </c>
      <c r="V1573" s="30" t="str">
        <f aca="false">TEXT(E1573,"MMM-YYYY")</f>
        <v>Jul-2024</v>
      </c>
      <c r="W1573" s="30" t="n">
        <f aca="false">MONTH(E1573)</f>
        <v>7</v>
      </c>
      <c r="X1573" s="30" t="str">
        <f aca="false">TEXT(WEEKDAY(E1573,2),"0")&amp;" - "&amp;TEXT(E1573,"dddd")</f>
        <v>3 - Wednesday</v>
      </c>
      <c r="Y1573" s="30" t="str">
        <f aca="false">_xlfn.IFS(C1573&lt;18,"Child (0-17)",C1573&lt;40,"Young Adult (18-39)",C1573&lt;60,"Adult (40-59)",TRUE(),"Senior (60+)")</f>
        <v>Adult (40-59)</v>
      </c>
      <c r="Z1573" s="30" t="n">
        <f aca="false">ROUND(G1573-E1573,0)</f>
        <v>1</v>
      </c>
      <c r="AA1573" s="30" t="n">
        <f aca="false">L1573+M1573</f>
        <v>89</v>
      </c>
      <c r="AB1573" s="30" t="n">
        <f aca="false">IFERROR(ROUND(Q1573/AA1573,2),0)</f>
        <v>29.53</v>
      </c>
      <c r="AC1573" s="30" t="str">
        <f aca="false">IF(AND(K1573="Critical",N1573="No"),"URGENT - No Bed","Normal")</f>
        <v>Normal</v>
      </c>
      <c r="AD1573" s="34" t="n">
        <f aca="false">INDEX(Lookup_Tables!$B$3:$B$12,MATCH(H1573,Lookup_Tables!$A$3:$A$12,0))</f>
        <v>4400000</v>
      </c>
      <c r="AE1573" s="30" t="str">
        <f aca="false">INDEX(Lookup_Tables!$C$3:$C$12,MATCH(H1573,Lookup_Tables!$A$3:$A$12,0))</f>
        <v>Dr. Neha Chopra</v>
      </c>
      <c r="AF1573" s="30" t="str">
        <f aca="false">IFERROR(INDEX(Lookup_Tables!$F$16:$F$45,MATCH(I1573,Lookup_Tables!$E$16:$E$45,0)),"N/A")</f>
        <v>EMP220</v>
      </c>
      <c r="AG1573" s="30" t="n">
        <f aca="false">_xlfn.IFS(R1573="Recovered",4,R1573="Referred",3,R1573="Admitted",2,R1573="Deceased",1,TRUE(),0)</f>
        <v>4</v>
      </c>
      <c r="AH1573" s="30" t="str">
        <f aca="false">IF(T1573&gt;=4,"Satisfied",IF(T1573&gt;=3,"Neutral","Needs Improvement"))</f>
        <v>Neutral</v>
      </c>
    </row>
    <row r="1574" customFormat="false" ht="15" hidden="false" customHeight="false" outlineLevel="0" collapsed="false">
      <c r="A1574" s="27" t="s">
        <v>1668</v>
      </c>
      <c r="B1574" s="27" t="s">
        <v>1669</v>
      </c>
      <c r="C1574" s="27" t="n">
        <v>50</v>
      </c>
      <c r="D1574" s="27" t="s">
        <v>181</v>
      </c>
      <c r="E1574" s="28" t="n">
        <v>45553</v>
      </c>
      <c r="F1574" s="27" t="s">
        <v>1623</v>
      </c>
      <c r="G1574" s="28" t="n">
        <v>45554</v>
      </c>
      <c r="H1574" s="27" t="s">
        <v>183</v>
      </c>
      <c r="I1574" s="27" t="s">
        <v>184</v>
      </c>
      <c r="J1574" s="27" t="s">
        <v>213</v>
      </c>
      <c r="K1574" s="27" t="s">
        <v>156</v>
      </c>
      <c r="L1574" s="27" t="n">
        <v>32</v>
      </c>
      <c r="M1574" s="27" t="n">
        <v>64</v>
      </c>
      <c r="N1574" s="27" t="s">
        <v>186</v>
      </c>
      <c r="O1574" s="27" t="s">
        <v>171</v>
      </c>
      <c r="P1574" s="27" t="s">
        <v>140</v>
      </c>
      <c r="Q1574" s="29" t="n">
        <v>3763.13</v>
      </c>
      <c r="R1574" s="27" t="s">
        <v>130</v>
      </c>
      <c r="S1574" s="27" t="s">
        <v>164</v>
      </c>
      <c r="T1574" s="27" t="n">
        <v>4</v>
      </c>
      <c r="U1574" s="27" t="n">
        <f aca="false">YEAR(E1574)</f>
        <v>2024</v>
      </c>
      <c r="V1574" s="27" t="str">
        <f aca="false">TEXT(E1574,"MMM-YYYY")</f>
        <v>Sep-2024</v>
      </c>
      <c r="W1574" s="27" t="n">
        <f aca="false">MONTH(E1574)</f>
        <v>9</v>
      </c>
      <c r="X1574" s="27" t="str">
        <f aca="false">TEXT(WEEKDAY(E1574,2),"0")&amp;" - "&amp;TEXT(E1574,"dddd")</f>
        <v>3 - Wednesday</v>
      </c>
      <c r="Y1574" s="27" t="str">
        <f aca="false">_xlfn.IFS(C1574&lt;18,"Child (0-17)",C1574&lt;40,"Young Adult (18-39)",C1574&lt;60,"Adult (40-59)",TRUE(),"Senior (60+)")</f>
        <v>Adult (40-59)</v>
      </c>
      <c r="Z1574" s="27" t="n">
        <f aca="false">ROUND(G1574-E1574,0)</f>
        <v>1</v>
      </c>
      <c r="AA1574" s="27" t="n">
        <f aca="false">L1574+M1574</f>
        <v>96</v>
      </c>
      <c r="AB1574" s="27" t="n">
        <f aca="false">IFERROR(ROUND(Q1574/AA1574,2),0)</f>
        <v>39.2</v>
      </c>
      <c r="AC1574" s="27" t="str">
        <f aca="false">IF(AND(K1574="Critical",N1574="No"),"URGENT - No Bed","Normal")</f>
        <v>Normal</v>
      </c>
      <c r="AD1574" s="33" t="n">
        <f aca="false">INDEX(Lookup_Tables!$B$3:$B$12,MATCH(H1574,Lookup_Tables!$A$3:$A$12,0))</f>
        <v>3100000</v>
      </c>
      <c r="AE1574" s="27" t="str">
        <f aca="false">INDEX(Lookup_Tables!$C$3:$C$12,MATCH(H1574,Lookup_Tables!$A$3:$A$12,0))</f>
        <v>Dr. Kavita Rao</v>
      </c>
      <c r="AF1574" s="27" t="str">
        <f aca="false">IFERROR(INDEX(Lookup_Tables!$F$16:$F$45,MATCH(I1574,Lookup_Tables!$E$16:$E$45,0)),"N/A")</f>
        <v>EMP226</v>
      </c>
      <c r="AG1574" s="27" t="n">
        <f aca="false">_xlfn.IFS(R1574="Recovered",4,R1574="Referred",3,R1574="Admitted",2,R1574="Deceased",1,TRUE(),0)</f>
        <v>4</v>
      </c>
      <c r="AH1574" s="27" t="str">
        <f aca="false">IF(T1574&gt;=4,"Satisfied",IF(T1574&gt;=3,"Neutral","Needs Improvement"))</f>
        <v>Satisfied</v>
      </c>
    </row>
    <row r="1575" customFormat="false" ht="15" hidden="false" customHeight="false" outlineLevel="0" collapsed="false">
      <c r="A1575" s="30" t="s">
        <v>4206</v>
      </c>
      <c r="B1575" s="30" t="s">
        <v>4207</v>
      </c>
      <c r="C1575" s="30" t="n">
        <v>27</v>
      </c>
      <c r="D1575" s="30" t="s">
        <v>121</v>
      </c>
      <c r="E1575" s="31" t="n">
        <v>45384</v>
      </c>
      <c r="F1575" s="30" t="s">
        <v>1401</v>
      </c>
      <c r="G1575" s="31" t="n">
        <v>45384</v>
      </c>
      <c r="H1575" s="30" t="s">
        <v>146</v>
      </c>
      <c r="I1575" s="30" t="s">
        <v>176</v>
      </c>
      <c r="J1575" s="30" t="s">
        <v>148</v>
      </c>
      <c r="K1575" s="30" t="s">
        <v>138</v>
      </c>
      <c r="L1575" s="30" t="n">
        <v>69</v>
      </c>
      <c r="M1575" s="30" t="n">
        <v>25</v>
      </c>
      <c r="N1575" s="30" t="s">
        <v>127</v>
      </c>
      <c r="O1575" s="30" t="s">
        <v>128</v>
      </c>
      <c r="P1575" s="30" t="s">
        <v>187</v>
      </c>
      <c r="Q1575" s="32" t="n">
        <v>2490.69</v>
      </c>
      <c r="R1575" s="30" t="s">
        <v>130</v>
      </c>
      <c r="S1575" s="30" t="s">
        <v>192</v>
      </c>
      <c r="T1575" s="30" t="n">
        <v>3</v>
      </c>
      <c r="U1575" s="30" t="n">
        <f aca="false">YEAR(E1575)</f>
        <v>2024</v>
      </c>
      <c r="V1575" s="30" t="str">
        <f aca="false">TEXT(E1575,"MMM-YYYY")</f>
        <v>Apr-2024</v>
      </c>
      <c r="W1575" s="30" t="n">
        <f aca="false">MONTH(E1575)</f>
        <v>4</v>
      </c>
      <c r="X1575" s="30" t="str">
        <f aca="false">TEXT(WEEKDAY(E1575,2),"0")&amp;" - "&amp;TEXT(E1575,"dddd")</f>
        <v>2 - Tuesday</v>
      </c>
      <c r="Y1575" s="30" t="str">
        <f aca="false">_xlfn.IFS(C1575&lt;18,"Child (0-17)",C1575&lt;40,"Young Adult (18-39)",C1575&lt;60,"Adult (40-59)",TRUE(),"Senior (60+)")</f>
        <v>Young Adult (18-39)</v>
      </c>
      <c r="Z1575" s="30" t="n">
        <f aca="false">ROUND(G1575-E1575,0)</f>
        <v>0</v>
      </c>
      <c r="AA1575" s="30" t="n">
        <f aca="false">L1575+M1575</f>
        <v>94</v>
      </c>
      <c r="AB1575" s="30" t="n">
        <f aca="false">IFERROR(ROUND(Q1575/AA1575,2),0)</f>
        <v>26.5</v>
      </c>
      <c r="AC1575" s="30" t="str">
        <f aca="false">IF(AND(K1575="Critical",N1575="No"),"URGENT - No Bed","Normal")</f>
        <v>Normal</v>
      </c>
      <c r="AD1575" s="34" t="n">
        <f aca="false">INDEX(Lookup_Tables!$B$3:$B$12,MATCH(H1575,Lookup_Tables!$A$3:$A$12,0))</f>
        <v>2700000</v>
      </c>
      <c r="AE1575" s="30" t="str">
        <f aca="false">INDEX(Lookup_Tables!$C$3:$C$12,MATCH(H1575,Lookup_Tables!$A$3:$A$12,0))</f>
        <v>Dr. Vikram Singh</v>
      </c>
      <c r="AF1575" s="30" t="str">
        <f aca="false">IFERROR(INDEX(Lookup_Tables!$F$16:$F$45,MATCH(I1575,Lookup_Tables!$E$16:$E$45,0)),"N/A")</f>
        <v>EMP227</v>
      </c>
      <c r="AG1575" s="30" t="n">
        <f aca="false">_xlfn.IFS(R1575="Recovered",4,R1575="Referred",3,R1575="Admitted",2,R1575="Deceased",1,TRUE(),0)</f>
        <v>4</v>
      </c>
      <c r="AH1575" s="30" t="str">
        <f aca="false">IF(T1575&gt;=4,"Satisfied",IF(T1575&gt;=3,"Neutral","Needs Improvement"))</f>
        <v>Neutral</v>
      </c>
    </row>
    <row r="1576" customFormat="false" ht="15" hidden="false" customHeight="false" outlineLevel="0" collapsed="false">
      <c r="A1576" s="27" t="s">
        <v>3314</v>
      </c>
      <c r="B1576" s="27" t="s">
        <v>133</v>
      </c>
      <c r="C1576" s="27" t="n">
        <v>39</v>
      </c>
      <c r="D1576" s="27" t="s">
        <v>181</v>
      </c>
      <c r="E1576" s="28" t="n">
        <v>45523</v>
      </c>
      <c r="F1576" s="27" t="s">
        <v>3007</v>
      </c>
      <c r="G1576" s="28" t="n">
        <v>45524</v>
      </c>
      <c r="H1576" s="27" t="s">
        <v>168</v>
      </c>
      <c r="I1576" s="27" t="s">
        <v>196</v>
      </c>
      <c r="J1576" s="27" t="s">
        <v>367</v>
      </c>
      <c r="K1576" s="27" t="s">
        <v>138</v>
      </c>
      <c r="L1576" s="27" t="n">
        <v>44</v>
      </c>
      <c r="M1576" s="27" t="n">
        <v>15</v>
      </c>
      <c r="N1576" s="27" t="s">
        <v>186</v>
      </c>
      <c r="O1576" s="27" t="s">
        <v>128</v>
      </c>
      <c r="P1576" s="27" t="s">
        <v>129</v>
      </c>
      <c r="Q1576" s="29" t="n">
        <v>1829.01</v>
      </c>
      <c r="R1576" s="27" t="s">
        <v>130</v>
      </c>
      <c r="S1576" s="27" t="s">
        <v>335</v>
      </c>
      <c r="T1576" s="27" t="n">
        <v>3</v>
      </c>
      <c r="U1576" s="27" t="n">
        <f aca="false">YEAR(E1576)</f>
        <v>2024</v>
      </c>
      <c r="V1576" s="27" t="str">
        <f aca="false">TEXT(E1576,"MMM-YYYY")</f>
        <v>Aug-2024</v>
      </c>
      <c r="W1576" s="27" t="n">
        <f aca="false">MONTH(E1576)</f>
        <v>8</v>
      </c>
      <c r="X1576" s="27" t="str">
        <f aca="false">TEXT(WEEKDAY(E1576,2),"0")&amp;" - "&amp;TEXT(E1576,"dddd")</f>
        <v>1 - Monday</v>
      </c>
      <c r="Y1576" s="27" t="str">
        <f aca="false">_xlfn.IFS(C1576&lt;18,"Child (0-17)",C1576&lt;40,"Young Adult (18-39)",C1576&lt;60,"Adult (40-59)",TRUE(),"Senior (60+)")</f>
        <v>Young Adult (18-39)</v>
      </c>
      <c r="Z1576" s="27" t="n">
        <f aca="false">ROUND(G1576-E1576,0)</f>
        <v>1</v>
      </c>
      <c r="AA1576" s="27" t="n">
        <f aca="false">L1576+M1576</f>
        <v>59</v>
      </c>
      <c r="AB1576" s="27" t="n">
        <f aca="false">IFERROR(ROUND(Q1576/AA1576,2),0)</f>
        <v>31</v>
      </c>
      <c r="AC1576" s="27" t="str">
        <f aca="false">IF(AND(K1576="Critical",N1576="No"),"URGENT - No Bed","Normal")</f>
        <v>Normal</v>
      </c>
      <c r="AD1576" s="33" t="n">
        <f aca="false">INDEX(Lookup_Tables!$B$3:$B$12,MATCH(H1576,Lookup_Tables!$A$3:$A$12,0))</f>
        <v>4400000</v>
      </c>
      <c r="AE1576" s="27" t="str">
        <f aca="false">INDEX(Lookup_Tables!$C$3:$C$12,MATCH(H1576,Lookup_Tables!$A$3:$A$12,0))</f>
        <v>Dr. Neha Chopra</v>
      </c>
      <c r="AF1576" s="27" t="str">
        <f aca="false">IFERROR(INDEX(Lookup_Tables!$F$16:$F$45,MATCH(I1576,Lookup_Tables!$E$16:$E$45,0)),"N/A")</f>
        <v>EMP219</v>
      </c>
      <c r="AG1576" s="27" t="n">
        <f aca="false">_xlfn.IFS(R1576="Recovered",4,R1576="Referred",3,R1576="Admitted",2,R1576="Deceased",1,TRUE(),0)</f>
        <v>4</v>
      </c>
      <c r="AH1576" s="27" t="str">
        <f aca="false">IF(T1576&gt;=4,"Satisfied",IF(T1576&gt;=3,"Neutral","Needs Improvement"))</f>
        <v>Neutral</v>
      </c>
    </row>
    <row r="1577" customFormat="false" ht="15" hidden="false" customHeight="false" outlineLevel="0" collapsed="false">
      <c r="A1577" s="30" t="s">
        <v>3788</v>
      </c>
      <c r="B1577" s="30" t="s">
        <v>2202</v>
      </c>
      <c r="C1577" s="30" t="n">
        <v>58</v>
      </c>
      <c r="D1577" s="30" t="s">
        <v>181</v>
      </c>
      <c r="E1577" s="31" t="n">
        <v>45605</v>
      </c>
      <c r="F1577" s="30" t="s">
        <v>190</v>
      </c>
      <c r="G1577" s="31" t="n">
        <v>45608</v>
      </c>
      <c r="H1577" s="30" t="s">
        <v>168</v>
      </c>
      <c r="I1577" s="30" t="s">
        <v>366</v>
      </c>
      <c r="J1577" s="30" t="s">
        <v>367</v>
      </c>
      <c r="K1577" s="30" t="s">
        <v>156</v>
      </c>
      <c r="L1577" s="30" t="n">
        <v>54</v>
      </c>
      <c r="M1577" s="30" t="n">
        <v>58</v>
      </c>
      <c r="N1577" s="30" t="s">
        <v>127</v>
      </c>
      <c r="O1577" s="30" t="s">
        <v>128</v>
      </c>
      <c r="P1577" s="30" t="s">
        <v>140</v>
      </c>
      <c r="Q1577" s="32" t="n">
        <v>4729.72</v>
      </c>
      <c r="R1577" s="30" t="s">
        <v>130</v>
      </c>
      <c r="S1577" s="30" t="s">
        <v>335</v>
      </c>
      <c r="T1577" s="30" t="n">
        <v>4</v>
      </c>
      <c r="U1577" s="30" t="n">
        <f aca="false">YEAR(E1577)</f>
        <v>2024</v>
      </c>
      <c r="V1577" s="30" t="str">
        <f aca="false">TEXT(E1577,"MMM-YYYY")</f>
        <v>Nov-2024</v>
      </c>
      <c r="W1577" s="30" t="n">
        <f aca="false">MONTH(E1577)</f>
        <v>11</v>
      </c>
      <c r="X1577" s="30" t="str">
        <f aca="false">TEXT(WEEKDAY(E1577,2),"0")&amp;" - "&amp;TEXT(E1577,"dddd")</f>
        <v>6 - Saturday</v>
      </c>
      <c r="Y1577" s="30" t="str">
        <f aca="false">_xlfn.IFS(C1577&lt;18,"Child (0-17)",C1577&lt;40,"Young Adult (18-39)",C1577&lt;60,"Adult (40-59)",TRUE(),"Senior (60+)")</f>
        <v>Adult (40-59)</v>
      </c>
      <c r="Z1577" s="30" t="n">
        <f aca="false">ROUND(G1577-E1577,0)</f>
        <v>3</v>
      </c>
      <c r="AA1577" s="30" t="n">
        <f aca="false">L1577+M1577</f>
        <v>112</v>
      </c>
      <c r="AB1577" s="30" t="n">
        <f aca="false">IFERROR(ROUND(Q1577/AA1577,2),0)</f>
        <v>42.23</v>
      </c>
      <c r="AC1577" s="30" t="str">
        <f aca="false">IF(AND(K1577="Critical",N1577="No"),"URGENT - No Bed","Normal")</f>
        <v>Normal</v>
      </c>
      <c r="AD1577" s="34" t="n">
        <f aca="false">INDEX(Lookup_Tables!$B$3:$B$12,MATCH(H1577,Lookup_Tables!$A$3:$A$12,0))</f>
        <v>4400000</v>
      </c>
      <c r="AE1577" s="30" t="str">
        <f aca="false">INDEX(Lookup_Tables!$C$3:$C$12,MATCH(H1577,Lookup_Tables!$A$3:$A$12,0))</f>
        <v>Dr. Neha Chopra</v>
      </c>
      <c r="AF1577" s="30" t="str">
        <f aca="false">IFERROR(INDEX(Lookup_Tables!$F$16:$F$45,MATCH(I1577,Lookup_Tables!$E$16:$E$45,0)),"N/A")</f>
        <v>EMP218</v>
      </c>
      <c r="AG1577" s="30" t="n">
        <f aca="false">_xlfn.IFS(R1577="Recovered",4,R1577="Referred",3,R1577="Admitted",2,R1577="Deceased",1,TRUE(),0)</f>
        <v>4</v>
      </c>
      <c r="AH1577" s="30" t="str">
        <f aca="false">IF(T1577&gt;=4,"Satisfied",IF(T1577&gt;=3,"Neutral","Needs Improvement"))</f>
        <v>Satisfied</v>
      </c>
    </row>
    <row r="1578" customFormat="false" ht="15" hidden="false" customHeight="false" outlineLevel="0" collapsed="false">
      <c r="A1578" s="27" t="s">
        <v>5251</v>
      </c>
      <c r="B1578" s="27" t="s">
        <v>3055</v>
      </c>
      <c r="C1578" s="27" t="n">
        <v>0</v>
      </c>
      <c r="D1578" s="27" t="s">
        <v>181</v>
      </c>
      <c r="E1578" s="28" t="n">
        <v>45501</v>
      </c>
      <c r="F1578" s="27" t="s">
        <v>182</v>
      </c>
      <c r="G1578" s="28" t="n">
        <v>45501</v>
      </c>
      <c r="H1578" s="27" t="s">
        <v>135</v>
      </c>
      <c r="I1578" s="27" t="s">
        <v>278</v>
      </c>
      <c r="J1578" s="27" t="s">
        <v>137</v>
      </c>
      <c r="K1578" s="27" t="s">
        <v>156</v>
      </c>
      <c r="L1578" s="27" t="n">
        <v>49</v>
      </c>
      <c r="M1578" s="27" t="n">
        <v>72</v>
      </c>
      <c r="N1578" s="27" t="s">
        <v>186</v>
      </c>
      <c r="O1578" s="27" t="s">
        <v>149</v>
      </c>
      <c r="P1578" s="27" t="s">
        <v>187</v>
      </c>
      <c r="Q1578" s="29" t="n">
        <v>3945.34</v>
      </c>
      <c r="R1578" s="27" t="s">
        <v>130</v>
      </c>
      <c r="S1578" s="27" t="s">
        <v>151</v>
      </c>
      <c r="T1578" s="27" t="n">
        <v>4</v>
      </c>
      <c r="U1578" s="27" t="n">
        <f aca="false">YEAR(E1578)</f>
        <v>2024</v>
      </c>
      <c r="V1578" s="27" t="str">
        <f aca="false">TEXT(E1578,"MMM-YYYY")</f>
        <v>Jul-2024</v>
      </c>
      <c r="W1578" s="27" t="n">
        <f aca="false">MONTH(E1578)</f>
        <v>7</v>
      </c>
      <c r="X1578" s="27" t="str">
        <f aca="false">TEXT(WEEKDAY(E1578,2),"0")&amp;" - "&amp;TEXT(E1578,"dddd")</f>
        <v>7 - Sunday</v>
      </c>
      <c r="Y1578" s="27" t="str">
        <f aca="false">_xlfn.IFS(C1578&lt;18,"Child (0-17)",C1578&lt;40,"Young Adult (18-39)",C1578&lt;60,"Adult (40-59)",TRUE(),"Senior (60+)")</f>
        <v>Child (0-17)</v>
      </c>
      <c r="Z1578" s="27" t="n">
        <f aca="false">ROUND(G1578-E1578,0)</f>
        <v>0</v>
      </c>
      <c r="AA1578" s="27" t="n">
        <f aca="false">L1578+M1578</f>
        <v>121</v>
      </c>
      <c r="AB1578" s="27" t="n">
        <f aca="false">IFERROR(ROUND(Q1578/AA1578,2),0)</f>
        <v>32.61</v>
      </c>
      <c r="AC1578" s="27" t="str">
        <f aca="false">IF(AND(K1578="Critical",N1578="No"),"URGENT - No Bed","Normal")</f>
        <v>Normal</v>
      </c>
      <c r="AD1578" s="33" t="n">
        <f aca="false">INDEX(Lookup_Tables!$B$3:$B$12,MATCH(H1578,Lookup_Tables!$A$3:$A$12,0))</f>
        <v>4600000</v>
      </c>
      <c r="AE1578" s="27" t="str">
        <f aca="false">INDEX(Lookup_Tables!$C$3:$C$12,MATCH(H1578,Lookup_Tables!$A$3:$A$12,0))</f>
        <v>Dr. Farhan Khan</v>
      </c>
      <c r="AF1578" s="27" t="str">
        <f aca="false">IFERROR(INDEX(Lookup_Tables!$F$16:$F$45,MATCH(I1578,Lookup_Tables!$E$16:$E$45,0)),"N/A")</f>
        <v>EMP208</v>
      </c>
      <c r="AG1578" s="27" t="n">
        <f aca="false">_xlfn.IFS(R1578="Recovered",4,R1578="Referred",3,R1578="Admitted",2,R1578="Deceased",1,TRUE(),0)</f>
        <v>4</v>
      </c>
      <c r="AH1578" s="27" t="str">
        <f aca="false">IF(T1578&gt;=4,"Satisfied",IF(T1578&gt;=3,"Neutral","Needs Improvement"))</f>
        <v>Satisfied</v>
      </c>
    </row>
    <row r="1579" customFormat="false" ht="15" hidden="false" customHeight="false" outlineLevel="0" collapsed="false">
      <c r="A1579" s="30" t="s">
        <v>2702</v>
      </c>
      <c r="B1579" s="30" t="s">
        <v>2703</v>
      </c>
      <c r="C1579" s="30" t="n">
        <v>21</v>
      </c>
      <c r="D1579" s="30" t="s">
        <v>181</v>
      </c>
      <c r="E1579" s="31" t="n">
        <v>45500</v>
      </c>
      <c r="F1579" s="30" t="s">
        <v>274</v>
      </c>
      <c r="G1579" s="31" t="n">
        <v>45502</v>
      </c>
      <c r="H1579" s="30" t="s">
        <v>161</v>
      </c>
      <c r="I1579" s="30" t="s">
        <v>320</v>
      </c>
      <c r="J1579" s="30" t="s">
        <v>258</v>
      </c>
      <c r="K1579" s="30" t="s">
        <v>156</v>
      </c>
      <c r="L1579" s="30" t="n">
        <v>67</v>
      </c>
      <c r="M1579" s="30" t="n">
        <v>41</v>
      </c>
      <c r="N1579" s="30" t="s">
        <v>127</v>
      </c>
      <c r="O1579" s="30" t="s">
        <v>171</v>
      </c>
      <c r="P1579" s="30" t="s">
        <v>187</v>
      </c>
      <c r="Q1579" s="32" t="n">
        <v>3452.1</v>
      </c>
      <c r="R1579" s="30" t="s">
        <v>130</v>
      </c>
      <c r="S1579" s="30" t="s">
        <v>141</v>
      </c>
      <c r="T1579" s="30" t="n">
        <v>2</v>
      </c>
      <c r="U1579" s="30" t="n">
        <f aca="false">YEAR(E1579)</f>
        <v>2024</v>
      </c>
      <c r="V1579" s="30" t="str">
        <f aca="false">TEXT(E1579,"MMM-YYYY")</f>
        <v>Jul-2024</v>
      </c>
      <c r="W1579" s="30" t="n">
        <f aca="false">MONTH(E1579)</f>
        <v>7</v>
      </c>
      <c r="X1579" s="30" t="str">
        <f aca="false">TEXT(WEEKDAY(E1579,2),"0")&amp;" - "&amp;TEXT(E1579,"dddd")</f>
        <v>6 - Saturday</v>
      </c>
      <c r="Y1579" s="30" t="str">
        <f aca="false">_xlfn.IFS(C1579&lt;18,"Child (0-17)",C1579&lt;40,"Young Adult (18-39)",C1579&lt;60,"Adult (40-59)",TRUE(),"Senior (60+)")</f>
        <v>Young Adult (18-39)</v>
      </c>
      <c r="Z1579" s="30" t="n">
        <f aca="false">ROUND(G1579-E1579,0)</f>
        <v>2</v>
      </c>
      <c r="AA1579" s="30" t="n">
        <f aca="false">L1579+M1579</f>
        <v>108</v>
      </c>
      <c r="AB1579" s="30" t="n">
        <f aca="false">IFERROR(ROUND(Q1579/AA1579,2),0)</f>
        <v>31.96</v>
      </c>
      <c r="AC1579" s="30" t="str">
        <f aca="false">IF(AND(K1579="Critical",N1579="No"),"URGENT - No Bed","Normal")</f>
        <v>Normal</v>
      </c>
      <c r="AD1579" s="34" t="n">
        <f aca="false">INDEX(Lookup_Tables!$B$3:$B$12,MATCH(H1579,Lookup_Tables!$A$3:$A$12,0))</f>
        <v>3600000</v>
      </c>
      <c r="AE1579" s="30" t="str">
        <f aca="false">INDEX(Lookup_Tables!$C$3:$C$12,MATCH(H1579,Lookup_Tables!$A$3:$A$12,0))</f>
        <v>Dr. Sameer Joshi</v>
      </c>
      <c r="AF1579" s="30" t="str">
        <f aca="false">IFERROR(INDEX(Lookup_Tables!$F$16:$F$45,MATCH(I1579,Lookup_Tables!$E$16:$E$45,0)),"N/A")</f>
        <v>EMP223</v>
      </c>
      <c r="AG1579" s="30" t="n">
        <f aca="false">_xlfn.IFS(R1579="Recovered",4,R1579="Referred",3,R1579="Admitted",2,R1579="Deceased",1,TRUE(),0)</f>
        <v>4</v>
      </c>
      <c r="AH1579" s="30" t="str">
        <f aca="false">IF(T1579&gt;=4,"Satisfied",IF(T1579&gt;=3,"Neutral","Needs Improvement"))</f>
        <v>Needs Improvement</v>
      </c>
    </row>
    <row r="1580" customFormat="false" ht="15" hidden="false" customHeight="false" outlineLevel="0" collapsed="false">
      <c r="A1580" s="27" t="s">
        <v>5014</v>
      </c>
      <c r="B1580" s="27" t="s">
        <v>4274</v>
      </c>
      <c r="C1580" s="27" t="n">
        <v>17</v>
      </c>
      <c r="D1580" s="27" t="s">
        <v>121</v>
      </c>
      <c r="E1580" s="28" t="n">
        <v>45551</v>
      </c>
      <c r="F1580" s="27" t="s">
        <v>587</v>
      </c>
      <c r="G1580" s="28" t="n">
        <v>45553</v>
      </c>
      <c r="H1580" s="27" t="s">
        <v>146</v>
      </c>
      <c r="I1580" s="27" t="s">
        <v>309</v>
      </c>
      <c r="J1580" s="27" t="s">
        <v>222</v>
      </c>
      <c r="K1580" s="27" t="s">
        <v>126</v>
      </c>
      <c r="L1580" s="27" t="n">
        <v>42</v>
      </c>
      <c r="M1580" s="27" t="n">
        <v>119</v>
      </c>
      <c r="N1580" s="27" t="s">
        <v>186</v>
      </c>
      <c r="O1580" s="27" t="s">
        <v>139</v>
      </c>
      <c r="P1580" s="27" t="s">
        <v>140</v>
      </c>
      <c r="Q1580" s="29" t="n">
        <v>8680.4</v>
      </c>
      <c r="R1580" s="27" t="s">
        <v>130</v>
      </c>
      <c r="S1580" s="27" t="s">
        <v>178</v>
      </c>
      <c r="T1580" s="27" t="n">
        <v>4</v>
      </c>
      <c r="U1580" s="27" t="n">
        <f aca="false">YEAR(E1580)</f>
        <v>2024</v>
      </c>
      <c r="V1580" s="27" t="str">
        <f aca="false">TEXT(E1580,"MMM-YYYY")</f>
        <v>Sep-2024</v>
      </c>
      <c r="W1580" s="27" t="n">
        <f aca="false">MONTH(E1580)</f>
        <v>9</v>
      </c>
      <c r="X1580" s="27" t="str">
        <f aca="false">TEXT(WEEKDAY(E1580,2),"0")&amp;" - "&amp;TEXT(E1580,"dddd")</f>
        <v>1 - Monday</v>
      </c>
      <c r="Y1580" s="27" t="str">
        <f aca="false">_xlfn.IFS(C1580&lt;18,"Child (0-17)",C1580&lt;40,"Young Adult (18-39)",C1580&lt;60,"Adult (40-59)",TRUE(),"Senior (60+)")</f>
        <v>Child (0-17)</v>
      </c>
      <c r="Z1580" s="27" t="n">
        <f aca="false">ROUND(G1580-E1580,0)</f>
        <v>2</v>
      </c>
      <c r="AA1580" s="27" t="n">
        <f aca="false">L1580+M1580</f>
        <v>161</v>
      </c>
      <c r="AB1580" s="27" t="n">
        <f aca="false">IFERROR(ROUND(Q1580/AA1580,2),0)</f>
        <v>53.92</v>
      </c>
      <c r="AC1580" s="27" t="str">
        <f aca="false">IF(AND(K1580="Critical",N1580="No"),"URGENT - No Bed","Normal")</f>
        <v>Normal</v>
      </c>
      <c r="AD1580" s="33" t="n">
        <f aca="false">INDEX(Lookup_Tables!$B$3:$B$12,MATCH(H1580,Lookup_Tables!$A$3:$A$12,0))</f>
        <v>2700000</v>
      </c>
      <c r="AE1580" s="27" t="str">
        <f aca="false">INDEX(Lookup_Tables!$C$3:$C$12,MATCH(H1580,Lookup_Tables!$A$3:$A$12,0))</f>
        <v>Dr. Vikram Singh</v>
      </c>
      <c r="AF1580" s="27" t="str">
        <f aca="false">IFERROR(INDEX(Lookup_Tables!$F$16:$F$45,MATCH(I1580,Lookup_Tables!$E$16:$E$45,0)),"N/A")</f>
        <v>EMP228</v>
      </c>
      <c r="AG1580" s="27" t="n">
        <f aca="false">_xlfn.IFS(R1580="Recovered",4,R1580="Referred",3,R1580="Admitted",2,R1580="Deceased",1,TRUE(),0)</f>
        <v>4</v>
      </c>
      <c r="AH1580" s="27" t="str">
        <f aca="false">IF(T1580&gt;=4,"Satisfied",IF(T1580&gt;=3,"Neutral","Needs Improvement"))</f>
        <v>Satisfied</v>
      </c>
    </row>
    <row r="1581" customFormat="false" ht="15" hidden="false" customHeight="false" outlineLevel="0" collapsed="false">
      <c r="A1581" s="30" t="s">
        <v>7104</v>
      </c>
      <c r="B1581" s="30" t="s">
        <v>2539</v>
      </c>
      <c r="C1581" s="30" t="n">
        <v>68</v>
      </c>
      <c r="D1581" s="30" t="s">
        <v>181</v>
      </c>
      <c r="E1581" s="31" t="n">
        <v>45331</v>
      </c>
      <c r="F1581" s="30" t="s">
        <v>1436</v>
      </c>
      <c r="G1581" s="31" t="n">
        <v>45331</v>
      </c>
      <c r="H1581" s="30" t="s">
        <v>135</v>
      </c>
      <c r="I1581" s="30" t="s">
        <v>136</v>
      </c>
      <c r="J1581" s="30" t="s">
        <v>252</v>
      </c>
      <c r="K1581" s="30" t="s">
        <v>138</v>
      </c>
      <c r="L1581" s="30" t="n">
        <v>48</v>
      </c>
      <c r="M1581" s="30" t="n">
        <v>40</v>
      </c>
      <c r="N1581" s="30" t="s">
        <v>127</v>
      </c>
      <c r="O1581" s="30" t="s">
        <v>128</v>
      </c>
      <c r="P1581" s="30" t="s">
        <v>187</v>
      </c>
      <c r="Q1581" s="32" t="n">
        <v>2504.66</v>
      </c>
      <c r="R1581" s="30" t="s">
        <v>130</v>
      </c>
      <c r="S1581" s="30" t="s">
        <v>335</v>
      </c>
      <c r="T1581" s="30" t="n">
        <v>4</v>
      </c>
      <c r="U1581" s="30" t="n">
        <f aca="false">YEAR(E1581)</f>
        <v>2024</v>
      </c>
      <c r="V1581" s="30" t="str">
        <f aca="false">TEXT(E1581,"MMM-YYYY")</f>
        <v>Feb-2024</v>
      </c>
      <c r="W1581" s="30" t="n">
        <f aca="false">MONTH(E1581)</f>
        <v>2</v>
      </c>
      <c r="X1581" s="30" t="str">
        <f aca="false">TEXT(WEEKDAY(E1581,2),"0")&amp;" - "&amp;TEXT(E1581,"dddd")</f>
        <v>5 - Friday</v>
      </c>
      <c r="Y1581" s="30" t="str">
        <f aca="false">_xlfn.IFS(C1581&lt;18,"Child (0-17)",C1581&lt;40,"Young Adult (18-39)",C1581&lt;60,"Adult (40-59)",TRUE(),"Senior (60+)")</f>
        <v>Senior (60+)</v>
      </c>
      <c r="Z1581" s="30" t="n">
        <f aca="false">ROUND(G1581-E1581,0)</f>
        <v>0</v>
      </c>
      <c r="AA1581" s="30" t="n">
        <f aca="false">L1581+M1581</f>
        <v>88</v>
      </c>
      <c r="AB1581" s="30" t="n">
        <f aca="false">IFERROR(ROUND(Q1581/AA1581,2),0)</f>
        <v>28.46</v>
      </c>
      <c r="AC1581" s="30" t="str">
        <f aca="false">IF(AND(K1581="Critical",N1581="No"),"URGENT - No Bed","Normal")</f>
        <v>Normal</v>
      </c>
      <c r="AD1581" s="34" t="n">
        <f aca="false">INDEX(Lookup_Tables!$B$3:$B$12,MATCH(H1581,Lookup_Tables!$A$3:$A$12,0))</f>
        <v>4600000</v>
      </c>
      <c r="AE1581" s="30" t="str">
        <f aca="false">INDEX(Lookup_Tables!$C$3:$C$12,MATCH(H1581,Lookup_Tables!$A$3:$A$12,0))</f>
        <v>Dr. Farhan Khan</v>
      </c>
      <c r="AF1581" s="30" t="str">
        <f aca="false">IFERROR(INDEX(Lookup_Tables!$F$16:$F$45,MATCH(I1581,Lookup_Tables!$E$16:$E$45,0)),"N/A")</f>
        <v>EMP206</v>
      </c>
      <c r="AG1581" s="30" t="n">
        <f aca="false">_xlfn.IFS(R1581="Recovered",4,R1581="Referred",3,R1581="Admitted",2,R1581="Deceased",1,TRUE(),0)</f>
        <v>4</v>
      </c>
      <c r="AH1581" s="30" t="str">
        <f aca="false">IF(T1581&gt;=4,"Satisfied",IF(T1581&gt;=3,"Neutral","Needs Improvement"))</f>
        <v>Satisfied</v>
      </c>
    </row>
    <row r="1582" customFormat="false" ht="15" hidden="false" customHeight="false" outlineLevel="0" collapsed="false">
      <c r="A1582" s="27" t="s">
        <v>6085</v>
      </c>
      <c r="B1582" s="27" t="s">
        <v>468</v>
      </c>
      <c r="C1582" s="27" t="n">
        <v>29</v>
      </c>
      <c r="D1582" s="27" t="s">
        <v>121</v>
      </c>
      <c r="E1582" s="28" t="n">
        <v>45429</v>
      </c>
      <c r="F1582" s="27" t="s">
        <v>1696</v>
      </c>
      <c r="G1582" s="28" t="n">
        <v>45429</v>
      </c>
      <c r="H1582" s="27" t="s">
        <v>217</v>
      </c>
      <c r="I1582" s="27" t="s">
        <v>282</v>
      </c>
      <c r="J1582" s="27" t="s">
        <v>388</v>
      </c>
      <c r="K1582" s="27" t="s">
        <v>138</v>
      </c>
      <c r="L1582" s="27" t="n">
        <v>40</v>
      </c>
      <c r="M1582" s="27" t="n">
        <v>34</v>
      </c>
      <c r="N1582" s="27" t="s">
        <v>127</v>
      </c>
      <c r="O1582" s="27" t="s">
        <v>128</v>
      </c>
      <c r="P1582" s="27" t="s">
        <v>150</v>
      </c>
      <c r="Q1582" s="29" t="n">
        <v>1817.04</v>
      </c>
      <c r="R1582" s="27" t="s">
        <v>130</v>
      </c>
      <c r="S1582" s="27" t="s">
        <v>141</v>
      </c>
      <c r="T1582" s="27" t="n">
        <v>4</v>
      </c>
      <c r="U1582" s="27" t="n">
        <f aca="false">YEAR(E1582)</f>
        <v>2024</v>
      </c>
      <c r="V1582" s="27" t="str">
        <f aca="false">TEXT(E1582,"MMM-YYYY")</f>
        <v>May-2024</v>
      </c>
      <c r="W1582" s="27" t="n">
        <f aca="false">MONTH(E1582)</f>
        <v>5</v>
      </c>
      <c r="X1582" s="27" t="str">
        <f aca="false">TEXT(WEEKDAY(E1582,2),"0")&amp;" - "&amp;TEXT(E1582,"dddd")</f>
        <v>5 - Friday</v>
      </c>
      <c r="Y1582" s="27" t="str">
        <f aca="false">_xlfn.IFS(C1582&lt;18,"Child (0-17)",C1582&lt;40,"Young Adult (18-39)",C1582&lt;60,"Adult (40-59)",TRUE(),"Senior (60+)")</f>
        <v>Young Adult (18-39)</v>
      </c>
      <c r="Z1582" s="27" t="n">
        <f aca="false">ROUND(G1582-E1582,0)</f>
        <v>0</v>
      </c>
      <c r="AA1582" s="27" t="n">
        <f aca="false">L1582+M1582</f>
        <v>74</v>
      </c>
      <c r="AB1582" s="27" t="n">
        <f aca="false">IFERROR(ROUND(Q1582/AA1582,2),0)</f>
        <v>24.55</v>
      </c>
      <c r="AC1582" s="27" t="str">
        <f aca="false">IF(AND(K1582="Critical",N1582="No"),"URGENT - No Bed","Normal")</f>
        <v>Normal</v>
      </c>
      <c r="AD1582" s="33" t="n">
        <f aca="false">INDEX(Lookup_Tables!$B$3:$B$12,MATCH(H1582,Lookup_Tables!$A$3:$A$12,0))</f>
        <v>4200000</v>
      </c>
      <c r="AE1582" s="27" t="str">
        <f aca="false">INDEX(Lookup_Tables!$C$3:$C$12,MATCH(H1582,Lookup_Tables!$A$3:$A$12,0))</f>
        <v>Dr. Anil Kapoor</v>
      </c>
      <c r="AF1582" s="27" t="str">
        <f aca="false">IFERROR(INDEX(Lookup_Tables!$F$16:$F$45,MATCH(I1582,Lookup_Tables!$E$16:$E$45,0)),"N/A")</f>
        <v>EMP200</v>
      </c>
      <c r="AG1582" s="27" t="n">
        <f aca="false">_xlfn.IFS(R1582="Recovered",4,R1582="Referred",3,R1582="Admitted",2,R1582="Deceased",1,TRUE(),0)</f>
        <v>4</v>
      </c>
      <c r="AH1582" s="27" t="str">
        <f aca="false">IF(T1582&gt;=4,"Satisfied",IF(T1582&gt;=3,"Neutral","Needs Improvement"))</f>
        <v>Satisfied</v>
      </c>
    </row>
    <row r="1583" customFormat="false" ht="15" hidden="false" customHeight="false" outlineLevel="0" collapsed="false">
      <c r="A1583" s="30" t="s">
        <v>2755</v>
      </c>
      <c r="B1583" s="30" t="s">
        <v>2756</v>
      </c>
      <c r="C1583" s="30" t="n">
        <v>32</v>
      </c>
      <c r="D1583" s="30" t="s">
        <v>121</v>
      </c>
      <c r="E1583" s="31" t="n">
        <v>45592</v>
      </c>
      <c r="F1583" s="30" t="s">
        <v>2301</v>
      </c>
      <c r="G1583" s="31" t="n">
        <v>45594</v>
      </c>
      <c r="H1583" s="30" t="s">
        <v>161</v>
      </c>
      <c r="I1583" s="30" t="s">
        <v>538</v>
      </c>
      <c r="J1583" s="30" t="s">
        <v>648</v>
      </c>
      <c r="K1583" s="30" t="s">
        <v>156</v>
      </c>
      <c r="L1583" s="30" t="n">
        <v>53</v>
      </c>
      <c r="M1583" s="30" t="n">
        <v>70</v>
      </c>
      <c r="N1583" s="30" t="s">
        <v>186</v>
      </c>
      <c r="O1583" s="30" t="s">
        <v>149</v>
      </c>
      <c r="P1583" s="30" t="s">
        <v>150</v>
      </c>
      <c r="Q1583" s="32" t="n">
        <v>3261.68</v>
      </c>
      <c r="R1583" s="30" t="s">
        <v>172</v>
      </c>
      <c r="S1583" s="30" t="s">
        <v>164</v>
      </c>
      <c r="T1583" s="30" t="n">
        <v>2</v>
      </c>
      <c r="U1583" s="30" t="n">
        <f aca="false">YEAR(E1583)</f>
        <v>2024</v>
      </c>
      <c r="V1583" s="30" t="str">
        <f aca="false">TEXT(E1583,"MMM-YYYY")</f>
        <v>Oct-2024</v>
      </c>
      <c r="W1583" s="30" t="n">
        <f aca="false">MONTH(E1583)</f>
        <v>10</v>
      </c>
      <c r="X1583" s="30" t="str">
        <f aca="false">TEXT(WEEKDAY(E1583,2),"0")&amp;" - "&amp;TEXT(E1583,"dddd")</f>
        <v>7 - Sunday</v>
      </c>
      <c r="Y1583" s="30" t="str">
        <f aca="false">_xlfn.IFS(C1583&lt;18,"Child (0-17)",C1583&lt;40,"Young Adult (18-39)",C1583&lt;60,"Adult (40-59)",TRUE(),"Senior (60+)")</f>
        <v>Young Adult (18-39)</v>
      </c>
      <c r="Z1583" s="30" t="n">
        <f aca="false">ROUND(G1583-E1583,0)</f>
        <v>2</v>
      </c>
      <c r="AA1583" s="30" t="n">
        <f aca="false">L1583+M1583</f>
        <v>123</v>
      </c>
      <c r="AB1583" s="30" t="n">
        <f aca="false">IFERROR(ROUND(Q1583/AA1583,2),0)</f>
        <v>26.52</v>
      </c>
      <c r="AC1583" s="30" t="str">
        <f aca="false">IF(AND(K1583="Critical",N1583="No"),"URGENT - No Bed","Normal")</f>
        <v>Normal</v>
      </c>
      <c r="AD1583" s="34" t="n">
        <f aca="false">INDEX(Lookup_Tables!$B$3:$B$12,MATCH(H1583,Lookup_Tables!$A$3:$A$12,0))</f>
        <v>3600000</v>
      </c>
      <c r="AE1583" s="30" t="str">
        <f aca="false">INDEX(Lookup_Tables!$C$3:$C$12,MATCH(H1583,Lookup_Tables!$A$3:$A$12,0))</f>
        <v>Dr. Sameer Joshi</v>
      </c>
      <c r="AF1583" s="30" t="str">
        <f aca="false">IFERROR(INDEX(Lookup_Tables!$F$16:$F$45,MATCH(I1583,Lookup_Tables!$E$16:$E$45,0)),"N/A")</f>
        <v>EMP221</v>
      </c>
      <c r="AG1583" s="30" t="n">
        <f aca="false">_xlfn.IFS(R1583="Recovered",4,R1583="Referred",3,R1583="Admitted",2,R1583="Deceased",1,TRUE(),0)</f>
        <v>2</v>
      </c>
      <c r="AH1583" s="30" t="str">
        <f aca="false">IF(T1583&gt;=4,"Satisfied",IF(T1583&gt;=3,"Neutral","Needs Improvement"))</f>
        <v>Needs Improvement</v>
      </c>
    </row>
    <row r="1584" customFormat="false" ht="15" hidden="false" customHeight="false" outlineLevel="0" collapsed="false">
      <c r="A1584" s="27" t="s">
        <v>6985</v>
      </c>
      <c r="B1584" s="27" t="s">
        <v>6263</v>
      </c>
      <c r="C1584" s="27" t="n">
        <v>18</v>
      </c>
      <c r="D1584" s="27" t="s">
        <v>121</v>
      </c>
      <c r="E1584" s="28" t="n">
        <v>45457</v>
      </c>
      <c r="F1584" s="27" t="s">
        <v>2301</v>
      </c>
      <c r="G1584" s="28" t="n">
        <v>45461</v>
      </c>
      <c r="H1584" s="27" t="s">
        <v>206</v>
      </c>
      <c r="I1584" s="27" t="s">
        <v>207</v>
      </c>
      <c r="J1584" s="27" t="s">
        <v>208</v>
      </c>
      <c r="K1584" s="27" t="s">
        <v>126</v>
      </c>
      <c r="L1584" s="27" t="n">
        <v>16</v>
      </c>
      <c r="M1584" s="27" t="n">
        <v>135</v>
      </c>
      <c r="N1584" s="27" t="s">
        <v>186</v>
      </c>
      <c r="O1584" s="27" t="s">
        <v>171</v>
      </c>
      <c r="P1584" s="27" t="s">
        <v>187</v>
      </c>
      <c r="Q1584" s="29" t="n">
        <v>8917.43</v>
      </c>
      <c r="R1584" s="27" t="s">
        <v>130</v>
      </c>
      <c r="S1584" s="27" t="s">
        <v>197</v>
      </c>
      <c r="T1584" s="27" t="n">
        <v>2</v>
      </c>
      <c r="U1584" s="27" t="n">
        <f aca="false">YEAR(E1584)</f>
        <v>2024</v>
      </c>
      <c r="V1584" s="27" t="str">
        <f aca="false">TEXT(E1584,"MMM-YYYY")</f>
        <v>Jun-2024</v>
      </c>
      <c r="W1584" s="27" t="n">
        <f aca="false">MONTH(E1584)</f>
        <v>6</v>
      </c>
      <c r="X1584" s="27" t="str">
        <f aca="false">TEXT(WEEKDAY(E1584,2),"0")&amp;" - "&amp;TEXT(E1584,"dddd")</f>
        <v>5 - Friday</v>
      </c>
      <c r="Y1584" s="27" t="str">
        <f aca="false">_xlfn.IFS(C1584&lt;18,"Child (0-17)",C1584&lt;40,"Young Adult (18-39)",C1584&lt;60,"Adult (40-59)",TRUE(),"Senior (60+)")</f>
        <v>Young Adult (18-39)</v>
      </c>
      <c r="Z1584" s="27" t="n">
        <f aca="false">ROUND(G1584-E1584,0)</f>
        <v>4</v>
      </c>
      <c r="AA1584" s="27" t="n">
        <f aca="false">L1584+M1584</f>
        <v>151</v>
      </c>
      <c r="AB1584" s="27" t="n">
        <f aca="false">IFERROR(ROUND(Q1584/AA1584,2),0)</f>
        <v>59.06</v>
      </c>
      <c r="AC1584" s="27" t="str">
        <f aca="false">IF(AND(K1584="Critical",N1584="No"),"URGENT - No Bed","Normal")</f>
        <v>Normal</v>
      </c>
      <c r="AD1584" s="33" t="n">
        <f aca="false">INDEX(Lookup_Tables!$B$3:$B$12,MATCH(H1584,Lookup_Tables!$A$3:$A$12,0))</f>
        <v>2800000</v>
      </c>
      <c r="AE1584" s="27" t="str">
        <f aca="false">INDEX(Lookup_Tables!$C$3:$C$12,MATCH(H1584,Lookup_Tables!$A$3:$A$12,0))</f>
        <v>Dr. Suresh Nair</v>
      </c>
      <c r="AF1584" s="27" t="str">
        <f aca="false">IFERROR(INDEX(Lookup_Tables!$F$16:$F$45,MATCH(I1584,Lookup_Tables!$E$16:$E$45,0)),"N/A")</f>
        <v>EMP209</v>
      </c>
      <c r="AG1584" s="27" t="n">
        <f aca="false">_xlfn.IFS(R1584="Recovered",4,R1584="Referred",3,R1584="Admitted",2,R1584="Deceased",1,TRUE(),0)</f>
        <v>4</v>
      </c>
      <c r="AH1584" s="27" t="str">
        <f aca="false">IF(T1584&gt;=4,"Satisfied",IF(T1584&gt;=3,"Neutral","Needs Improvement"))</f>
        <v>Needs Improvement</v>
      </c>
    </row>
    <row r="1585" customFormat="false" ht="15" hidden="false" customHeight="false" outlineLevel="0" collapsed="false">
      <c r="A1585" s="30" t="s">
        <v>4445</v>
      </c>
      <c r="B1585" s="30" t="s">
        <v>3494</v>
      </c>
      <c r="C1585" s="30" t="n">
        <v>34</v>
      </c>
      <c r="D1585" s="30" t="s">
        <v>181</v>
      </c>
      <c r="E1585" s="31" t="n">
        <v>45342</v>
      </c>
      <c r="F1585" s="30" t="s">
        <v>370</v>
      </c>
      <c r="G1585" s="31" t="n">
        <v>45342</v>
      </c>
      <c r="H1585" s="30" t="s">
        <v>168</v>
      </c>
      <c r="I1585" s="30" t="s">
        <v>196</v>
      </c>
      <c r="J1585" s="30" t="s">
        <v>371</v>
      </c>
      <c r="K1585" s="30" t="s">
        <v>138</v>
      </c>
      <c r="L1585" s="30" t="n">
        <v>69</v>
      </c>
      <c r="M1585" s="30" t="n">
        <v>21</v>
      </c>
      <c r="N1585" s="30" t="s">
        <v>127</v>
      </c>
      <c r="O1585" s="30" t="s">
        <v>139</v>
      </c>
      <c r="P1585" s="30" t="s">
        <v>187</v>
      </c>
      <c r="Q1585" s="32" t="n">
        <v>2404.51</v>
      </c>
      <c r="R1585" s="30" t="s">
        <v>130</v>
      </c>
      <c r="S1585" s="30" t="s">
        <v>197</v>
      </c>
      <c r="T1585" s="30" t="n">
        <v>4</v>
      </c>
      <c r="U1585" s="30" t="n">
        <f aca="false">YEAR(E1585)</f>
        <v>2024</v>
      </c>
      <c r="V1585" s="30" t="str">
        <f aca="false">TEXT(E1585,"MMM-YYYY")</f>
        <v>Feb-2024</v>
      </c>
      <c r="W1585" s="30" t="n">
        <f aca="false">MONTH(E1585)</f>
        <v>2</v>
      </c>
      <c r="X1585" s="30" t="str">
        <f aca="false">TEXT(WEEKDAY(E1585,2),"0")&amp;" - "&amp;TEXT(E1585,"dddd")</f>
        <v>2 - Tuesday</v>
      </c>
      <c r="Y1585" s="30" t="str">
        <f aca="false">_xlfn.IFS(C1585&lt;18,"Child (0-17)",C1585&lt;40,"Young Adult (18-39)",C1585&lt;60,"Adult (40-59)",TRUE(),"Senior (60+)")</f>
        <v>Young Adult (18-39)</v>
      </c>
      <c r="Z1585" s="30" t="n">
        <f aca="false">ROUND(G1585-E1585,0)</f>
        <v>0</v>
      </c>
      <c r="AA1585" s="30" t="n">
        <f aca="false">L1585+M1585</f>
        <v>90</v>
      </c>
      <c r="AB1585" s="30" t="n">
        <f aca="false">IFERROR(ROUND(Q1585/AA1585,2),0)</f>
        <v>26.72</v>
      </c>
      <c r="AC1585" s="30" t="str">
        <f aca="false">IF(AND(K1585="Critical",N1585="No"),"URGENT - No Bed","Normal")</f>
        <v>Normal</v>
      </c>
      <c r="AD1585" s="34" t="n">
        <f aca="false">INDEX(Lookup_Tables!$B$3:$B$12,MATCH(H1585,Lookup_Tables!$A$3:$A$12,0))</f>
        <v>4400000</v>
      </c>
      <c r="AE1585" s="30" t="str">
        <f aca="false">INDEX(Lookup_Tables!$C$3:$C$12,MATCH(H1585,Lookup_Tables!$A$3:$A$12,0))</f>
        <v>Dr. Neha Chopra</v>
      </c>
      <c r="AF1585" s="30" t="str">
        <f aca="false">IFERROR(INDEX(Lookup_Tables!$F$16:$F$45,MATCH(I1585,Lookup_Tables!$E$16:$E$45,0)),"N/A")</f>
        <v>EMP219</v>
      </c>
      <c r="AG1585" s="30" t="n">
        <f aca="false">_xlfn.IFS(R1585="Recovered",4,R1585="Referred",3,R1585="Admitted",2,R1585="Deceased",1,TRUE(),0)</f>
        <v>4</v>
      </c>
      <c r="AH1585" s="30" t="str">
        <f aca="false">IF(T1585&gt;=4,"Satisfied",IF(T1585&gt;=3,"Neutral","Needs Improvement"))</f>
        <v>Satisfied</v>
      </c>
    </row>
    <row r="1586" customFormat="false" ht="15" hidden="false" customHeight="false" outlineLevel="0" collapsed="false">
      <c r="A1586" s="27" t="s">
        <v>7022</v>
      </c>
      <c r="B1586" s="27" t="s">
        <v>4403</v>
      </c>
      <c r="C1586" s="27" t="n">
        <v>40</v>
      </c>
      <c r="D1586" s="27" t="s">
        <v>121</v>
      </c>
      <c r="E1586" s="28" t="n">
        <v>45464</v>
      </c>
      <c r="F1586" s="27" t="s">
        <v>482</v>
      </c>
      <c r="G1586" s="28" t="n">
        <v>45466</v>
      </c>
      <c r="H1586" s="27" t="s">
        <v>146</v>
      </c>
      <c r="I1586" s="27" t="s">
        <v>176</v>
      </c>
      <c r="J1586" s="27" t="s">
        <v>222</v>
      </c>
      <c r="K1586" s="27" t="s">
        <v>156</v>
      </c>
      <c r="L1586" s="27" t="n">
        <v>49</v>
      </c>
      <c r="M1586" s="27" t="n">
        <v>59</v>
      </c>
      <c r="N1586" s="27" t="s">
        <v>186</v>
      </c>
      <c r="O1586" s="27" t="s">
        <v>128</v>
      </c>
      <c r="P1586" s="27" t="s">
        <v>187</v>
      </c>
      <c r="Q1586" s="29" t="n">
        <v>4009.81</v>
      </c>
      <c r="R1586" s="27" t="s">
        <v>130</v>
      </c>
      <c r="S1586" s="27" t="s">
        <v>197</v>
      </c>
      <c r="T1586" s="27" t="n">
        <v>4</v>
      </c>
      <c r="U1586" s="27" t="n">
        <f aca="false">YEAR(E1586)</f>
        <v>2024</v>
      </c>
      <c r="V1586" s="27" t="str">
        <f aca="false">TEXT(E1586,"MMM-YYYY")</f>
        <v>Jun-2024</v>
      </c>
      <c r="W1586" s="27" t="n">
        <f aca="false">MONTH(E1586)</f>
        <v>6</v>
      </c>
      <c r="X1586" s="27" t="str">
        <f aca="false">TEXT(WEEKDAY(E1586,2),"0")&amp;" - "&amp;TEXT(E1586,"dddd")</f>
        <v>5 - Friday</v>
      </c>
      <c r="Y1586" s="27" t="str">
        <f aca="false">_xlfn.IFS(C1586&lt;18,"Child (0-17)",C1586&lt;40,"Young Adult (18-39)",C1586&lt;60,"Adult (40-59)",TRUE(),"Senior (60+)")</f>
        <v>Adult (40-59)</v>
      </c>
      <c r="Z1586" s="27" t="n">
        <f aca="false">ROUND(G1586-E1586,0)</f>
        <v>2</v>
      </c>
      <c r="AA1586" s="27" t="n">
        <f aca="false">L1586+M1586</f>
        <v>108</v>
      </c>
      <c r="AB1586" s="27" t="n">
        <f aca="false">IFERROR(ROUND(Q1586/AA1586,2),0)</f>
        <v>37.13</v>
      </c>
      <c r="AC1586" s="27" t="str">
        <f aca="false">IF(AND(K1586="Critical",N1586="No"),"URGENT - No Bed","Normal")</f>
        <v>Normal</v>
      </c>
      <c r="AD1586" s="33" t="n">
        <f aca="false">INDEX(Lookup_Tables!$B$3:$B$12,MATCH(H1586,Lookup_Tables!$A$3:$A$12,0))</f>
        <v>2700000</v>
      </c>
      <c r="AE1586" s="27" t="str">
        <f aca="false">INDEX(Lookup_Tables!$C$3:$C$12,MATCH(H1586,Lookup_Tables!$A$3:$A$12,0))</f>
        <v>Dr. Vikram Singh</v>
      </c>
      <c r="AF1586" s="27" t="str">
        <f aca="false">IFERROR(INDEX(Lookup_Tables!$F$16:$F$45,MATCH(I1586,Lookup_Tables!$E$16:$E$45,0)),"N/A")</f>
        <v>EMP227</v>
      </c>
      <c r="AG1586" s="27" t="n">
        <f aca="false">_xlfn.IFS(R1586="Recovered",4,R1586="Referred",3,R1586="Admitted",2,R1586="Deceased",1,TRUE(),0)</f>
        <v>4</v>
      </c>
      <c r="AH1586" s="27" t="str">
        <f aca="false">IF(T1586&gt;=4,"Satisfied",IF(T1586&gt;=3,"Neutral","Needs Improvement"))</f>
        <v>Satisfied</v>
      </c>
    </row>
    <row r="1587" customFormat="false" ht="15" hidden="false" customHeight="false" outlineLevel="0" collapsed="false">
      <c r="A1587" s="30" t="s">
        <v>879</v>
      </c>
      <c r="B1587" s="30" t="s">
        <v>880</v>
      </c>
      <c r="C1587" s="30" t="n">
        <v>23</v>
      </c>
      <c r="D1587" s="30" t="s">
        <v>181</v>
      </c>
      <c r="E1587" s="31" t="n">
        <v>45539</v>
      </c>
      <c r="F1587" s="30" t="s">
        <v>860</v>
      </c>
      <c r="G1587" s="31" t="n">
        <v>45539</v>
      </c>
      <c r="H1587" s="30" t="s">
        <v>135</v>
      </c>
      <c r="I1587" s="30" t="s">
        <v>251</v>
      </c>
      <c r="J1587" s="30" t="s">
        <v>252</v>
      </c>
      <c r="K1587" s="30" t="s">
        <v>156</v>
      </c>
      <c r="L1587" s="30" t="n">
        <v>47</v>
      </c>
      <c r="M1587" s="30" t="n">
        <v>34</v>
      </c>
      <c r="N1587" s="30" t="s">
        <v>186</v>
      </c>
      <c r="O1587" s="30" t="s">
        <v>128</v>
      </c>
      <c r="P1587" s="30" t="s">
        <v>129</v>
      </c>
      <c r="Q1587" s="32" t="n">
        <v>2894.22</v>
      </c>
      <c r="R1587" s="30" t="s">
        <v>130</v>
      </c>
      <c r="S1587" s="30" t="s">
        <v>131</v>
      </c>
      <c r="T1587" s="30" t="n">
        <v>5</v>
      </c>
      <c r="U1587" s="30" t="n">
        <f aca="false">YEAR(E1587)</f>
        <v>2024</v>
      </c>
      <c r="V1587" s="30" t="str">
        <f aca="false">TEXT(E1587,"MMM-YYYY")</f>
        <v>Sep-2024</v>
      </c>
      <c r="W1587" s="30" t="n">
        <f aca="false">MONTH(E1587)</f>
        <v>9</v>
      </c>
      <c r="X1587" s="30" t="str">
        <f aca="false">TEXT(WEEKDAY(E1587,2),"0")&amp;" - "&amp;TEXT(E1587,"dddd")</f>
        <v>3 - Wednesday</v>
      </c>
      <c r="Y1587" s="30" t="str">
        <f aca="false">_xlfn.IFS(C1587&lt;18,"Child (0-17)",C1587&lt;40,"Young Adult (18-39)",C1587&lt;60,"Adult (40-59)",TRUE(),"Senior (60+)")</f>
        <v>Young Adult (18-39)</v>
      </c>
      <c r="Z1587" s="30" t="n">
        <f aca="false">ROUND(G1587-E1587,0)</f>
        <v>0</v>
      </c>
      <c r="AA1587" s="30" t="n">
        <f aca="false">L1587+M1587</f>
        <v>81</v>
      </c>
      <c r="AB1587" s="30" t="n">
        <f aca="false">IFERROR(ROUND(Q1587/AA1587,2),0)</f>
        <v>35.73</v>
      </c>
      <c r="AC1587" s="30" t="str">
        <f aca="false">IF(AND(K1587="Critical",N1587="No"),"URGENT - No Bed","Normal")</f>
        <v>Normal</v>
      </c>
      <c r="AD1587" s="34" t="n">
        <f aca="false">INDEX(Lookup_Tables!$B$3:$B$12,MATCH(H1587,Lookup_Tables!$A$3:$A$12,0))</f>
        <v>4600000</v>
      </c>
      <c r="AE1587" s="30" t="str">
        <f aca="false">INDEX(Lookup_Tables!$C$3:$C$12,MATCH(H1587,Lookup_Tables!$A$3:$A$12,0))</f>
        <v>Dr. Farhan Khan</v>
      </c>
      <c r="AF1587" s="30" t="str">
        <f aca="false">IFERROR(INDEX(Lookup_Tables!$F$16:$F$45,MATCH(I1587,Lookup_Tables!$E$16:$E$45,0)),"N/A")</f>
        <v>EMP207</v>
      </c>
      <c r="AG1587" s="30" t="n">
        <f aca="false">_xlfn.IFS(R1587="Recovered",4,R1587="Referred",3,R1587="Admitted",2,R1587="Deceased",1,TRUE(),0)</f>
        <v>4</v>
      </c>
      <c r="AH1587" s="30" t="str">
        <f aca="false">IF(T1587&gt;=4,"Satisfied",IF(T1587&gt;=3,"Neutral","Needs Improvement"))</f>
        <v>Satisfied</v>
      </c>
    </row>
    <row r="1588" customFormat="false" ht="15" hidden="false" customHeight="false" outlineLevel="0" collapsed="false">
      <c r="A1588" s="27" t="s">
        <v>4846</v>
      </c>
      <c r="B1588" s="27" t="s">
        <v>1086</v>
      </c>
      <c r="C1588" s="27" t="n">
        <v>15</v>
      </c>
      <c r="D1588" s="27" t="s">
        <v>181</v>
      </c>
      <c r="E1588" s="28" t="n">
        <v>45537</v>
      </c>
      <c r="F1588" s="27" t="s">
        <v>1026</v>
      </c>
      <c r="G1588" s="28" t="n">
        <v>45550</v>
      </c>
      <c r="H1588" s="27" t="s">
        <v>206</v>
      </c>
      <c r="I1588" s="27" t="s">
        <v>207</v>
      </c>
      <c r="J1588" s="27" t="s">
        <v>615</v>
      </c>
      <c r="K1588" s="27" t="s">
        <v>202</v>
      </c>
      <c r="L1588" s="27" t="n">
        <v>4</v>
      </c>
      <c r="M1588" s="27" t="n">
        <v>226</v>
      </c>
      <c r="N1588" s="27" t="s">
        <v>186</v>
      </c>
      <c r="O1588" s="27" t="s">
        <v>128</v>
      </c>
      <c r="P1588" s="27" t="s">
        <v>150</v>
      </c>
      <c r="Q1588" s="29" t="n">
        <v>18078.12</v>
      </c>
      <c r="R1588" s="27" t="s">
        <v>172</v>
      </c>
      <c r="S1588" s="27" t="s">
        <v>178</v>
      </c>
      <c r="T1588" s="27" t="n">
        <v>4</v>
      </c>
      <c r="U1588" s="27" t="n">
        <f aca="false">YEAR(E1588)</f>
        <v>2024</v>
      </c>
      <c r="V1588" s="27" t="str">
        <f aca="false">TEXT(E1588,"MMM-YYYY")</f>
        <v>Sep-2024</v>
      </c>
      <c r="W1588" s="27" t="n">
        <f aca="false">MONTH(E1588)</f>
        <v>9</v>
      </c>
      <c r="X1588" s="27" t="str">
        <f aca="false">TEXT(WEEKDAY(E1588,2),"0")&amp;" - "&amp;TEXT(E1588,"dddd")</f>
        <v>1 - Monday</v>
      </c>
      <c r="Y1588" s="27" t="str">
        <f aca="false">_xlfn.IFS(C1588&lt;18,"Child (0-17)",C1588&lt;40,"Young Adult (18-39)",C1588&lt;60,"Adult (40-59)",TRUE(),"Senior (60+)")</f>
        <v>Child (0-17)</v>
      </c>
      <c r="Z1588" s="27" t="n">
        <f aca="false">ROUND(G1588-E1588,0)</f>
        <v>13</v>
      </c>
      <c r="AA1588" s="27" t="n">
        <f aca="false">L1588+M1588</f>
        <v>230</v>
      </c>
      <c r="AB1588" s="27" t="n">
        <f aca="false">IFERROR(ROUND(Q1588/AA1588,2),0)</f>
        <v>78.6</v>
      </c>
      <c r="AC1588" s="27" t="str">
        <f aca="false">IF(AND(K1588="Critical",N1588="No"),"URGENT - No Bed","Normal")</f>
        <v>Normal</v>
      </c>
      <c r="AD1588" s="33" t="n">
        <f aca="false">INDEX(Lookup_Tables!$B$3:$B$12,MATCH(H1588,Lookup_Tables!$A$3:$A$12,0))</f>
        <v>2800000</v>
      </c>
      <c r="AE1588" s="27" t="str">
        <f aca="false">INDEX(Lookup_Tables!$C$3:$C$12,MATCH(H1588,Lookup_Tables!$A$3:$A$12,0))</f>
        <v>Dr. Suresh Nair</v>
      </c>
      <c r="AF1588" s="27" t="str">
        <f aca="false">IFERROR(INDEX(Lookup_Tables!$F$16:$F$45,MATCH(I1588,Lookup_Tables!$E$16:$E$45,0)),"N/A")</f>
        <v>EMP209</v>
      </c>
      <c r="AG1588" s="27" t="n">
        <f aca="false">_xlfn.IFS(R1588="Recovered",4,R1588="Referred",3,R1588="Admitted",2,R1588="Deceased",1,TRUE(),0)</f>
        <v>2</v>
      </c>
      <c r="AH1588" s="27" t="str">
        <f aca="false">IF(T1588&gt;=4,"Satisfied",IF(T1588&gt;=3,"Neutral","Needs Improvement"))</f>
        <v>Satisfied</v>
      </c>
    </row>
    <row r="1589" customFormat="false" ht="15" hidden="false" customHeight="false" outlineLevel="0" collapsed="false">
      <c r="A1589" s="30" t="s">
        <v>3100</v>
      </c>
      <c r="B1589" s="30" t="s">
        <v>2599</v>
      </c>
      <c r="C1589" s="30" t="n">
        <v>21</v>
      </c>
      <c r="D1589" s="30" t="s">
        <v>121</v>
      </c>
      <c r="E1589" s="31" t="n">
        <v>45417</v>
      </c>
      <c r="F1589" s="30" t="s">
        <v>848</v>
      </c>
      <c r="G1589" s="31" t="n">
        <v>45419</v>
      </c>
      <c r="H1589" s="30" t="s">
        <v>183</v>
      </c>
      <c r="I1589" s="30" t="s">
        <v>184</v>
      </c>
      <c r="J1589" s="30" t="s">
        <v>213</v>
      </c>
      <c r="K1589" s="30" t="s">
        <v>156</v>
      </c>
      <c r="L1589" s="30" t="n">
        <v>72</v>
      </c>
      <c r="M1589" s="30" t="n">
        <v>64</v>
      </c>
      <c r="N1589" s="30" t="s">
        <v>186</v>
      </c>
      <c r="O1589" s="30" t="s">
        <v>171</v>
      </c>
      <c r="P1589" s="30" t="s">
        <v>150</v>
      </c>
      <c r="Q1589" s="32" t="n">
        <v>3496.91</v>
      </c>
      <c r="R1589" s="30" t="s">
        <v>130</v>
      </c>
      <c r="S1589" s="30" t="s">
        <v>157</v>
      </c>
      <c r="T1589" s="30" t="n">
        <v>3</v>
      </c>
      <c r="U1589" s="30" t="n">
        <f aca="false">YEAR(E1589)</f>
        <v>2024</v>
      </c>
      <c r="V1589" s="30" t="str">
        <f aca="false">TEXT(E1589,"MMM-YYYY")</f>
        <v>May-2024</v>
      </c>
      <c r="W1589" s="30" t="n">
        <f aca="false">MONTH(E1589)</f>
        <v>5</v>
      </c>
      <c r="X1589" s="30" t="str">
        <f aca="false">TEXT(WEEKDAY(E1589,2),"0")&amp;" - "&amp;TEXT(E1589,"dddd")</f>
        <v>7 - Sunday</v>
      </c>
      <c r="Y1589" s="30" t="str">
        <f aca="false">_xlfn.IFS(C1589&lt;18,"Child (0-17)",C1589&lt;40,"Young Adult (18-39)",C1589&lt;60,"Adult (40-59)",TRUE(),"Senior (60+)")</f>
        <v>Young Adult (18-39)</v>
      </c>
      <c r="Z1589" s="30" t="n">
        <f aca="false">ROUND(G1589-E1589,0)</f>
        <v>2</v>
      </c>
      <c r="AA1589" s="30" t="n">
        <f aca="false">L1589+M1589</f>
        <v>136</v>
      </c>
      <c r="AB1589" s="30" t="n">
        <f aca="false">IFERROR(ROUND(Q1589/AA1589,2),0)</f>
        <v>25.71</v>
      </c>
      <c r="AC1589" s="30" t="str">
        <f aca="false">IF(AND(K1589="Critical",N1589="No"),"URGENT - No Bed","Normal")</f>
        <v>Normal</v>
      </c>
      <c r="AD1589" s="34" t="n">
        <f aca="false">INDEX(Lookup_Tables!$B$3:$B$12,MATCH(H1589,Lookup_Tables!$A$3:$A$12,0))</f>
        <v>3100000</v>
      </c>
      <c r="AE1589" s="30" t="str">
        <f aca="false">INDEX(Lookup_Tables!$C$3:$C$12,MATCH(H1589,Lookup_Tables!$A$3:$A$12,0))</f>
        <v>Dr. Kavita Rao</v>
      </c>
      <c r="AF1589" s="30" t="str">
        <f aca="false">IFERROR(INDEX(Lookup_Tables!$F$16:$F$45,MATCH(I1589,Lookup_Tables!$E$16:$E$45,0)),"N/A")</f>
        <v>EMP226</v>
      </c>
      <c r="AG1589" s="30" t="n">
        <f aca="false">_xlfn.IFS(R1589="Recovered",4,R1589="Referred",3,R1589="Admitted",2,R1589="Deceased",1,TRUE(),0)</f>
        <v>4</v>
      </c>
      <c r="AH1589" s="30" t="str">
        <f aca="false">IF(T1589&gt;=4,"Satisfied",IF(T1589&gt;=3,"Neutral","Needs Improvement"))</f>
        <v>Neutral</v>
      </c>
    </row>
    <row r="1590" customFormat="false" ht="15" hidden="false" customHeight="false" outlineLevel="0" collapsed="false">
      <c r="A1590" s="27" t="s">
        <v>6129</v>
      </c>
      <c r="B1590" s="27" t="s">
        <v>6130</v>
      </c>
      <c r="C1590" s="27" t="n">
        <v>12</v>
      </c>
      <c r="D1590" s="27" t="s">
        <v>121</v>
      </c>
      <c r="E1590" s="28" t="n">
        <v>45634</v>
      </c>
      <c r="F1590" s="27" t="s">
        <v>438</v>
      </c>
      <c r="G1590" s="28" t="n">
        <v>45635</v>
      </c>
      <c r="H1590" s="27" t="s">
        <v>206</v>
      </c>
      <c r="I1590" s="27" t="s">
        <v>207</v>
      </c>
      <c r="J1590" s="27" t="s">
        <v>593</v>
      </c>
      <c r="K1590" s="27" t="s">
        <v>138</v>
      </c>
      <c r="L1590" s="27" t="n">
        <v>59</v>
      </c>
      <c r="M1590" s="27" t="n">
        <v>29</v>
      </c>
      <c r="N1590" s="27" t="s">
        <v>127</v>
      </c>
      <c r="O1590" s="27" t="s">
        <v>171</v>
      </c>
      <c r="P1590" s="27" t="s">
        <v>187</v>
      </c>
      <c r="Q1590" s="29" t="n">
        <v>971.03</v>
      </c>
      <c r="R1590" s="27" t="s">
        <v>130</v>
      </c>
      <c r="S1590" s="27" t="s">
        <v>141</v>
      </c>
      <c r="T1590" s="27" t="n">
        <v>3</v>
      </c>
      <c r="U1590" s="27" t="n">
        <f aca="false">YEAR(E1590)</f>
        <v>2024</v>
      </c>
      <c r="V1590" s="27" t="str">
        <f aca="false">TEXT(E1590,"MMM-YYYY")</f>
        <v>Dec-2024</v>
      </c>
      <c r="W1590" s="27" t="n">
        <f aca="false">MONTH(E1590)</f>
        <v>12</v>
      </c>
      <c r="X1590" s="27" t="str">
        <f aca="false">TEXT(WEEKDAY(E1590,2),"0")&amp;" - "&amp;TEXT(E1590,"dddd")</f>
        <v>7 - Sunday</v>
      </c>
      <c r="Y1590" s="27" t="str">
        <f aca="false">_xlfn.IFS(C1590&lt;18,"Child (0-17)",C1590&lt;40,"Young Adult (18-39)",C1590&lt;60,"Adult (40-59)",TRUE(),"Senior (60+)")</f>
        <v>Child (0-17)</v>
      </c>
      <c r="Z1590" s="27" t="n">
        <f aca="false">ROUND(G1590-E1590,0)</f>
        <v>1</v>
      </c>
      <c r="AA1590" s="27" t="n">
        <f aca="false">L1590+M1590</f>
        <v>88</v>
      </c>
      <c r="AB1590" s="27" t="n">
        <f aca="false">IFERROR(ROUND(Q1590/AA1590,2),0)</f>
        <v>11.03</v>
      </c>
      <c r="AC1590" s="27" t="str">
        <f aca="false">IF(AND(K1590="Critical",N1590="No"),"URGENT - No Bed","Normal")</f>
        <v>Normal</v>
      </c>
      <c r="AD1590" s="33" t="n">
        <f aca="false">INDEX(Lookup_Tables!$B$3:$B$12,MATCH(H1590,Lookup_Tables!$A$3:$A$12,0))</f>
        <v>2800000</v>
      </c>
      <c r="AE1590" s="27" t="str">
        <f aca="false">INDEX(Lookup_Tables!$C$3:$C$12,MATCH(H1590,Lookup_Tables!$A$3:$A$12,0))</f>
        <v>Dr. Suresh Nair</v>
      </c>
      <c r="AF1590" s="27" t="str">
        <f aca="false">IFERROR(INDEX(Lookup_Tables!$F$16:$F$45,MATCH(I1590,Lookup_Tables!$E$16:$E$45,0)),"N/A")</f>
        <v>EMP209</v>
      </c>
      <c r="AG1590" s="27" t="n">
        <f aca="false">_xlfn.IFS(R1590="Recovered",4,R1590="Referred",3,R1590="Admitted",2,R1590="Deceased",1,TRUE(),0)</f>
        <v>4</v>
      </c>
      <c r="AH1590" s="27" t="str">
        <f aca="false">IF(T1590&gt;=4,"Satisfied",IF(T1590&gt;=3,"Neutral","Needs Improvement"))</f>
        <v>Neutral</v>
      </c>
    </row>
    <row r="1591" customFormat="false" ht="15" hidden="false" customHeight="false" outlineLevel="0" collapsed="false">
      <c r="A1591" s="30" t="s">
        <v>5503</v>
      </c>
      <c r="B1591" s="30" t="s">
        <v>4643</v>
      </c>
      <c r="C1591" s="30" t="n">
        <v>61</v>
      </c>
      <c r="D1591" s="30" t="s">
        <v>121</v>
      </c>
      <c r="E1591" s="31" t="n">
        <v>45505</v>
      </c>
      <c r="F1591" s="30" t="s">
        <v>705</v>
      </c>
      <c r="G1591" s="31" t="n">
        <v>45508</v>
      </c>
      <c r="H1591" s="30" t="s">
        <v>146</v>
      </c>
      <c r="I1591" s="30" t="s">
        <v>147</v>
      </c>
      <c r="J1591" s="30" t="s">
        <v>177</v>
      </c>
      <c r="K1591" s="30" t="s">
        <v>126</v>
      </c>
      <c r="L1591" s="30" t="n">
        <v>36</v>
      </c>
      <c r="M1591" s="30" t="n">
        <v>89</v>
      </c>
      <c r="N1591" s="30" t="s">
        <v>186</v>
      </c>
      <c r="O1591" s="30" t="s">
        <v>139</v>
      </c>
      <c r="P1591" s="30" t="s">
        <v>187</v>
      </c>
      <c r="Q1591" s="32" t="n">
        <v>8629.51</v>
      </c>
      <c r="R1591" s="30" t="s">
        <v>130</v>
      </c>
      <c r="S1591" s="30" t="s">
        <v>151</v>
      </c>
      <c r="T1591" s="30" t="n">
        <v>5</v>
      </c>
      <c r="U1591" s="30" t="n">
        <f aca="false">YEAR(E1591)</f>
        <v>2024</v>
      </c>
      <c r="V1591" s="30" t="str">
        <f aca="false">TEXT(E1591,"MMM-YYYY")</f>
        <v>Aug-2024</v>
      </c>
      <c r="W1591" s="30" t="n">
        <f aca="false">MONTH(E1591)</f>
        <v>8</v>
      </c>
      <c r="X1591" s="30" t="str">
        <f aca="false">TEXT(WEEKDAY(E1591,2),"0")&amp;" - "&amp;TEXT(E1591,"dddd")</f>
        <v>4 - Thursday</v>
      </c>
      <c r="Y1591" s="30" t="str">
        <f aca="false">_xlfn.IFS(C1591&lt;18,"Child (0-17)",C1591&lt;40,"Young Adult (18-39)",C1591&lt;60,"Adult (40-59)",TRUE(),"Senior (60+)")</f>
        <v>Senior (60+)</v>
      </c>
      <c r="Z1591" s="30" t="n">
        <f aca="false">ROUND(G1591-E1591,0)</f>
        <v>3</v>
      </c>
      <c r="AA1591" s="30" t="n">
        <f aca="false">L1591+M1591</f>
        <v>125</v>
      </c>
      <c r="AB1591" s="30" t="n">
        <f aca="false">IFERROR(ROUND(Q1591/AA1591,2),0)</f>
        <v>69.04</v>
      </c>
      <c r="AC1591" s="30" t="str">
        <f aca="false">IF(AND(K1591="Critical",N1591="No"),"URGENT - No Bed","Normal")</f>
        <v>Normal</v>
      </c>
      <c r="AD1591" s="34" t="n">
        <f aca="false">INDEX(Lookup_Tables!$B$3:$B$12,MATCH(H1591,Lookup_Tables!$A$3:$A$12,0))</f>
        <v>2700000</v>
      </c>
      <c r="AE1591" s="30" t="str">
        <f aca="false">INDEX(Lookup_Tables!$C$3:$C$12,MATCH(H1591,Lookup_Tables!$A$3:$A$12,0))</f>
        <v>Dr. Vikram Singh</v>
      </c>
      <c r="AF1591" s="30" t="str">
        <f aca="false">IFERROR(INDEX(Lookup_Tables!$F$16:$F$45,MATCH(I1591,Lookup_Tables!$E$16:$E$45,0)),"N/A")</f>
        <v>EMP229</v>
      </c>
      <c r="AG1591" s="30" t="n">
        <f aca="false">_xlfn.IFS(R1591="Recovered",4,R1591="Referred",3,R1591="Admitted",2,R1591="Deceased",1,TRUE(),0)</f>
        <v>4</v>
      </c>
      <c r="AH1591" s="30" t="str">
        <f aca="false">IF(T1591&gt;=4,"Satisfied",IF(T1591&gt;=3,"Neutral","Needs Improvement"))</f>
        <v>Satisfied</v>
      </c>
    </row>
    <row r="1592" customFormat="false" ht="15" hidden="false" customHeight="false" outlineLevel="0" collapsed="false">
      <c r="A1592" s="27" t="s">
        <v>4541</v>
      </c>
      <c r="B1592" s="27" t="s">
        <v>2370</v>
      </c>
      <c r="C1592" s="27" t="n">
        <v>61</v>
      </c>
      <c r="D1592" s="27" t="s">
        <v>121</v>
      </c>
      <c r="E1592" s="28" t="n">
        <v>45445</v>
      </c>
      <c r="F1592" s="27" t="s">
        <v>1711</v>
      </c>
      <c r="G1592" s="28" t="n">
        <v>45445</v>
      </c>
      <c r="H1592" s="27" t="s">
        <v>146</v>
      </c>
      <c r="I1592" s="27" t="s">
        <v>176</v>
      </c>
      <c r="J1592" s="27" t="s">
        <v>148</v>
      </c>
      <c r="K1592" s="27" t="s">
        <v>138</v>
      </c>
      <c r="L1592" s="27" t="n">
        <v>29</v>
      </c>
      <c r="M1592" s="27" t="n">
        <v>15</v>
      </c>
      <c r="N1592" s="27" t="s">
        <v>127</v>
      </c>
      <c r="O1592" s="27" t="s">
        <v>139</v>
      </c>
      <c r="P1592" s="27" t="s">
        <v>150</v>
      </c>
      <c r="Q1592" s="29" t="n">
        <v>1758.01</v>
      </c>
      <c r="R1592" s="27" t="s">
        <v>130</v>
      </c>
      <c r="S1592" s="27" t="s">
        <v>197</v>
      </c>
      <c r="T1592" s="27" t="n">
        <v>5</v>
      </c>
      <c r="U1592" s="27" t="n">
        <f aca="false">YEAR(E1592)</f>
        <v>2024</v>
      </c>
      <c r="V1592" s="27" t="str">
        <f aca="false">TEXT(E1592,"MMM-YYYY")</f>
        <v>Jun-2024</v>
      </c>
      <c r="W1592" s="27" t="n">
        <f aca="false">MONTH(E1592)</f>
        <v>6</v>
      </c>
      <c r="X1592" s="27" t="str">
        <f aca="false">TEXT(WEEKDAY(E1592,2),"0")&amp;" - "&amp;TEXT(E1592,"dddd")</f>
        <v>7 - Sunday</v>
      </c>
      <c r="Y1592" s="27" t="str">
        <f aca="false">_xlfn.IFS(C1592&lt;18,"Child (0-17)",C1592&lt;40,"Young Adult (18-39)",C1592&lt;60,"Adult (40-59)",TRUE(),"Senior (60+)")</f>
        <v>Senior (60+)</v>
      </c>
      <c r="Z1592" s="27" t="n">
        <f aca="false">ROUND(G1592-E1592,0)</f>
        <v>0</v>
      </c>
      <c r="AA1592" s="27" t="n">
        <f aca="false">L1592+M1592</f>
        <v>44</v>
      </c>
      <c r="AB1592" s="27" t="n">
        <f aca="false">IFERROR(ROUND(Q1592/AA1592,2),0)</f>
        <v>39.95</v>
      </c>
      <c r="AC1592" s="27" t="str">
        <f aca="false">IF(AND(K1592="Critical",N1592="No"),"URGENT - No Bed","Normal")</f>
        <v>Normal</v>
      </c>
      <c r="AD1592" s="33" t="n">
        <f aca="false">INDEX(Lookup_Tables!$B$3:$B$12,MATCH(H1592,Lookup_Tables!$A$3:$A$12,0))</f>
        <v>2700000</v>
      </c>
      <c r="AE1592" s="27" t="str">
        <f aca="false">INDEX(Lookup_Tables!$C$3:$C$12,MATCH(H1592,Lookup_Tables!$A$3:$A$12,0))</f>
        <v>Dr. Vikram Singh</v>
      </c>
      <c r="AF1592" s="27" t="str">
        <f aca="false">IFERROR(INDEX(Lookup_Tables!$F$16:$F$45,MATCH(I1592,Lookup_Tables!$E$16:$E$45,0)),"N/A")</f>
        <v>EMP227</v>
      </c>
      <c r="AG1592" s="27" t="n">
        <f aca="false">_xlfn.IFS(R1592="Recovered",4,R1592="Referred",3,R1592="Admitted",2,R1592="Deceased",1,TRUE(),0)</f>
        <v>4</v>
      </c>
      <c r="AH1592" s="27" t="str">
        <f aca="false">IF(T1592&gt;=4,"Satisfied",IF(T1592&gt;=3,"Neutral","Needs Improvement"))</f>
        <v>Satisfied</v>
      </c>
    </row>
    <row r="1593" customFormat="false" ht="15" hidden="false" customHeight="false" outlineLevel="0" collapsed="false">
      <c r="A1593" s="30" t="s">
        <v>3608</v>
      </c>
      <c r="B1593" s="30" t="s">
        <v>502</v>
      </c>
      <c r="C1593" s="30" t="n">
        <v>19</v>
      </c>
      <c r="D1593" s="30" t="s">
        <v>181</v>
      </c>
      <c r="E1593" s="31" t="n">
        <v>45381</v>
      </c>
      <c r="F1593" s="30" t="s">
        <v>2834</v>
      </c>
      <c r="G1593" s="31" t="n">
        <v>45385</v>
      </c>
      <c r="H1593" s="30" t="s">
        <v>242</v>
      </c>
      <c r="I1593" s="30" t="s">
        <v>243</v>
      </c>
      <c r="J1593" s="30" t="s">
        <v>244</v>
      </c>
      <c r="K1593" s="30" t="s">
        <v>126</v>
      </c>
      <c r="L1593" s="30" t="n">
        <v>43</v>
      </c>
      <c r="M1593" s="30" t="n">
        <v>67</v>
      </c>
      <c r="N1593" s="30" t="s">
        <v>127</v>
      </c>
      <c r="O1593" s="30" t="s">
        <v>139</v>
      </c>
      <c r="P1593" s="30" t="s">
        <v>140</v>
      </c>
      <c r="Q1593" s="32" t="n">
        <v>6968.43</v>
      </c>
      <c r="R1593" s="30" t="s">
        <v>130</v>
      </c>
      <c r="S1593" s="30" t="s">
        <v>197</v>
      </c>
      <c r="T1593" s="30" t="n">
        <v>4</v>
      </c>
      <c r="U1593" s="30" t="n">
        <f aca="false">YEAR(E1593)</f>
        <v>2024</v>
      </c>
      <c r="V1593" s="30" t="str">
        <f aca="false">TEXT(E1593,"MMM-YYYY")</f>
        <v>Mar-2024</v>
      </c>
      <c r="W1593" s="30" t="n">
        <f aca="false">MONTH(E1593)</f>
        <v>3</v>
      </c>
      <c r="X1593" s="30" t="str">
        <f aca="false">TEXT(WEEKDAY(E1593,2),"0")&amp;" - "&amp;TEXT(E1593,"dddd")</f>
        <v>6 - Saturday</v>
      </c>
      <c r="Y1593" s="30" t="str">
        <f aca="false">_xlfn.IFS(C1593&lt;18,"Child (0-17)",C1593&lt;40,"Young Adult (18-39)",C1593&lt;60,"Adult (40-59)",TRUE(),"Senior (60+)")</f>
        <v>Young Adult (18-39)</v>
      </c>
      <c r="Z1593" s="30" t="n">
        <f aca="false">ROUND(G1593-E1593,0)</f>
        <v>4</v>
      </c>
      <c r="AA1593" s="30" t="n">
        <f aca="false">L1593+M1593</f>
        <v>110</v>
      </c>
      <c r="AB1593" s="30" t="n">
        <f aca="false">IFERROR(ROUND(Q1593/AA1593,2),0)</f>
        <v>63.35</v>
      </c>
      <c r="AC1593" s="30" t="str">
        <f aca="false">IF(AND(K1593="Critical",N1593="No"),"URGENT - No Bed","Normal")</f>
        <v>Normal</v>
      </c>
      <c r="AD1593" s="34" t="n">
        <f aca="false">INDEX(Lookup_Tables!$B$3:$B$12,MATCH(H1593,Lookup_Tables!$A$3:$A$12,0))</f>
        <v>3000000</v>
      </c>
      <c r="AE1593" s="30" t="str">
        <f aca="false">INDEX(Lookup_Tables!$C$3:$C$12,MATCH(H1593,Lookup_Tables!$A$3:$A$12,0))</f>
        <v>Dr. Pooja Iyer</v>
      </c>
      <c r="AF1593" s="30" t="str">
        <f aca="false">IFERROR(INDEX(Lookup_Tables!$F$16:$F$45,MATCH(I1593,Lookup_Tables!$E$16:$E$45,0)),"N/A")</f>
        <v>EMP214</v>
      </c>
      <c r="AG1593" s="30" t="n">
        <f aca="false">_xlfn.IFS(R1593="Recovered",4,R1593="Referred",3,R1593="Admitted",2,R1593="Deceased",1,TRUE(),0)</f>
        <v>4</v>
      </c>
      <c r="AH1593" s="30" t="str">
        <f aca="false">IF(T1593&gt;=4,"Satisfied",IF(T1593&gt;=3,"Neutral","Needs Improvement"))</f>
        <v>Satisfied</v>
      </c>
    </row>
    <row r="1594" customFormat="false" ht="15" hidden="false" customHeight="false" outlineLevel="0" collapsed="false">
      <c r="A1594" s="27" t="s">
        <v>5076</v>
      </c>
      <c r="B1594" s="27" t="s">
        <v>1797</v>
      </c>
      <c r="C1594" s="27" t="n">
        <v>26</v>
      </c>
      <c r="D1594" s="27" t="s">
        <v>121</v>
      </c>
      <c r="E1594" s="28" t="n">
        <v>45612</v>
      </c>
      <c r="F1594" s="27" t="s">
        <v>1524</v>
      </c>
      <c r="G1594" s="28" t="n">
        <v>45613</v>
      </c>
      <c r="H1594" s="27" t="s">
        <v>146</v>
      </c>
      <c r="I1594" s="27" t="s">
        <v>176</v>
      </c>
      <c r="J1594" s="27" t="s">
        <v>244</v>
      </c>
      <c r="K1594" s="27" t="s">
        <v>156</v>
      </c>
      <c r="L1594" s="27" t="n">
        <v>32</v>
      </c>
      <c r="M1594" s="27" t="n">
        <v>71</v>
      </c>
      <c r="N1594" s="27" t="s">
        <v>127</v>
      </c>
      <c r="O1594" s="27" t="s">
        <v>128</v>
      </c>
      <c r="P1594" s="27" t="s">
        <v>187</v>
      </c>
      <c r="Q1594" s="29" t="n">
        <v>3822.09</v>
      </c>
      <c r="R1594" s="27" t="s">
        <v>130</v>
      </c>
      <c r="S1594" s="27" t="s">
        <v>157</v>
      </c>
      <c r="T1594" s="27" t="n">
        <v>5</v>
      </c>
      <c r="U1594" s="27" t="n">
        <f aca="false">YEAR(E1594)</f>
        <v>2024</v>
      </c>
      <c r="V1594" s="27" t="str">
        <f aca="false">TEXT(E1594,"MMM-YYYY")</f>
        <v>Nov-2024</v>
      </c>
      <c r="W1594" s="27" t="n">
        <f aca="false">MONTH(E1594)</f>
        <v>11</v>
      </c>
      <c r="X1594" s="27" t="str">
        <f aca="false">TEXT(WEEKDAY(E1594,2),"0")&amp;" - "&amp;TEXT(E1594,"dddd")</f>
        <v>6 - Saturday</v>
      </c>
      <c r="Y1594" s="27" t="str">
        <f aca="false">_xlfn.IFS(C1594&lt;18,"Child (0-17)",C1594&lt;40,"Young Adult (18-39)",C1594&lt;60,"Adult (40-59)",TRUE(),"Senior (60+)")</f>
        <v>Young Adult (18-39)</v>
      </c>
      <c r="Z1594" s="27" t="n">
        <f aca="false">ROUND(G1594-E1594,0)</f>
        <v>1</v>
      </c>
      <c r="AA1594" s="27" t="n">
        <f aca="false">L1594+M1594</f>
        <v>103</v>
      </c>
      <c r="AB1594" s="27" t="n">
        <f aca="false">IFERROR(ROUND(Q1594/AA1594,2),0)</f>
        <v>37.11</v>
      </c>
      <c r="AC1594" s="27" t="str">
        <f aca="false">IF(AND(K1594="Critical",N1594="No"),"URGENT - No Bed","Normal")</f>
        <v>Normal</v>
      </c>
      <c r="AD1594" s="33" t="n">
        <f aca="false">INDEX(Lookup_Tables!$B$3:$B$12,MATCH(H1594,Lookup_Tables!$A$3:$A$12,0))</f>
        <v>2700000</v>
      </c>
      <c r="AE1594" s="27" t="str">
        <f aca="false">INDEX(Lookup_Tables!$C$3:$C$12,MATCH(H1594,Lookup_Tables!$A$3:$A$12,0))</f>
        <v>Dr. Vikram Singh</v>
      </c>
      <c r="AF1594" s="27" t="str">
        <f aca="false">IFERROR(INDEX(Lookup_Tables!$F$16:$F$45,MATCH(I1594,Lookup_Tables!$E$16:$E$45,0)),"N/A")</f>
        <v>EMP227</v>
      </c>
      <c r="AG1594" s="27" t="n">
        <f aca="false">_xlfn.IFS(R1594="Recovered",4,R1594="Referred",3,R1594="Admitted",2,R1594="Deceased",1,TRUE(),0)</f>
        <v>4</v>
      </c>
      <c r="AH1594" s="27" t="str">
        <f aca="false">IF(T1594&gt;=4,"Satisfied",IF(T1594&gt;=3,"Neutral","Needs Improvement"))</f>
        <v>Satisfied</v>
      </c>
    </row>
    <row r="1595" customFormat="false" ht="15" hidden="false" customHeight="false" outlineLevel="0" collapsed="false">
      <c r="A1595" s="30" t="s">
        <v>6061</v>
      </c>
      <c r="B1595" s="30" t="s">
        <v>758</v>
      </c>
      <c r="C1595" s="30" t="n">
        <v>18</v>
      </c>
      <c r="D1595" s="30" t="s">
        <v>181</v>
      </c>
      <c r="E1595" s="31" t="n">
        <v>45389</v>
      </c>
      <c r="F1595" s="30" t="s">
        <v>919</v>
      </c>
      <c r="G1595" s="31" t="n">
        <v>45390</v>
      </c>
      <c r="H1595" s="30" t="s">
        <v>168</v>
      </c>
      <c r="I1595" s="30" t="s">
        <v>196</v>
      </c>
      <c r="J1595" s="30" t="s">
        <v>371</v>
      </c>
      <c r="K1595" s="30" t="s">
        <v>156</v>
      </c>
      <c r="L1595" s="30" t="n">
        <v>28</v>
      </c>
      <c r="M1595" s="30" t="n">
        <v>60</v>
      </c>
      <c r="N1595" s="30" t="s">
        <v>127</v>
      </c>
      <c r="O1595" s="30" t="s">
        <v>149</v>
      </c>
      <c r="P1595" s="30" t="s">
        <v>129</v>
      </c>
      <c r="Q1595" s="32" t="n">
        <v>3772.36</v>
      </c>
      <c r="R1595" s="30" t="s">
        <v>130</v>
      </c>
      <c r="S1595" s="30" t="s">
        <v>131</v>
      </c>
      <c r="T1595" s="30" t="n">
        <v>5</v>
      </c>
      <c r="U1595" s="30" t="n">
        <f aca="false">YEAR(E1595)</f>
        <v>2024</v>
      </c>
      <c r="V1595" s="30" t="str">
        <f aca="false">TEXT(E1595,"MMM-YYYY")</f>
        <v>Apr-2024</v>
      </c>
      <c r="W1595" s="30" t="n">
        <f aca="false">MONTH(E1595)</f>
        <v>4</v>
      </c>
      <c r="X1595" s="30" t="str">
        <f aca="false">TEXT(WEEKDAY(E1595,2),"0")&amp;" - "&amp;TEXT(E1595,"dddd")</f>
        <v>7 - Sunday</v>
      </c>
      <c r="Y1595" s="30" t="str">
        <f aca="false">_xlfn.IFS(C1595&lt;18,"Child (0-17)",C1595&lt;40,"Young Adult (18-39)",C1595&lt;60,"Adult (40-59)",TRUE(),"Senior (60+)")</f>
        <v>Young Adult (18-39)</v>
      </c>
      <c r="Z1595" s="30" t="n">
        <f aca="false">ROUND(G1595-E1595,0)</f>
        <v>1</v>
      </c>
      <c r="AA1595" s="30" t="n">
        <f aca="false">L1595+M1595</f>
        <v>88</v>
      </c>
      <c r="AB1595" s="30" t="n">
        <f aca="false">IFERROR(ROUND(Q1595/AA1595,2),0)</f>
        <v>42.87</v>
      </c>
      <c r="AC1595" s="30" t="str">
        <f aca="false">IF(AND(K1595="Critical",N1595="No"),"URGENT - No Bed","Normal")</f>
        <v>Normal</v>
      </c>
      <c r="AD1595" s="34" t="n">
        <f aca="false">INDEX(Lookup_Tables!$B$3:$B$12,MATCH(H1595,Lookup_Tables!$A$3:$A$12,0))</f>
        <v>4400000</v>
      </c>
      <c r="AE1595" s="30" t="str">
        <f aca="false">INDEX(Lookup_Tables!$C$3:$C$12,MATCH(H1595,Lookup_Tables!$A$3:$A$12,0))</f>
        <v>Dr. Neha Chopra</v>
      </c>
      <c r="AF1595" s="30" t="str">
        <f aca="false">IFERROR(INDEX(Lookup_Tables!$F$16:$F$45,MATCH(I1595,Lookup_Tables!$E$16:$E$45,0)),"N/A")</f>
        <v>EMP219</v>
      </c>
      <c r="AG1595" s="30" t="n">
        <f aca="false">_xlfn.IFS(R1595="Recovered",4,R1595="Referred",3,R1595="Admitted",2,R1595="Deceased",1,TRUE(),0)</f>
        <v>4</v>
      </c>
      <c r="AH1595" s="30" t="str">
        <f aca="false">IF(T1595&gt;=4,"Satisfied",IF(T1595&gt;=3,"Neutral","Needs Improvement"))</f>
        <v>Satisfied</v>
      </c>
    </row>
    <row r="1596" customFormat="false" ht="15" hidden="false" customHeight="false" outlineLevel="0" collapsed="false">
      <c r="A1596" s="27" t="s">
        <v>6732</v>
      </c>
      <c r="B1596" s="27" t="s">
        <v>1852</v>
      </c>
      <c r="C1596" s="27" t="n">
        <v>59</v>
      </c>
      <c r="D1596" s="27" t="s">
        <v>121</v>
      </c>
      <c r="E1596" s="28" t="n">
        <v>45477</v>
      </c>
      <c r="F1596" s="27" t="s">
        <v>826</v>
      </c>
      <c r="G1596" s="28" t="n">
        <v>45477</v>
      </c>
      <c r="H1596" s="27" t="s">
        <v>206</v>
      </c>
      <c r="I1596" s="27" t="s">
        <v>300</v>
      </c>
      <c r="J1596" s="27" t="s">
        <v>593</v>
      </c>
      <c r="K1596" s="27" t="s">
        <v>138</v>
      </c>
      <c r="L1596" s="27" t="n">
        <v>37</v>
      </c>
      <c r="M1596" s="27" t="n">
        <v>32</v>
      </c>
      <c r="N1596" s="27" t="s">
        <v>127</v>
      </c>
      <c r="O1596" s="27" t="s">
        <v>128</v>
      </c>
      <c r="P1596" s="27" t="s">
        <v>150</v>
      </c>
      <c r="Q1596" s="29" t="n">
        <v>1188.4</v>
      </c>
      <c r="R1596" s="27" t="s">
        <v>130</v>
      </c>
      <c r="S1596" s="27" t="s">
        <v>131</v>
      </c>
      <c r="T1596" s="27" t="n">
        <v>5</v>
      </c>
      <c r="U1596" s="27" t="n">
        <f aca="false">YEAR(E1596)</f>
        <v>2024</v>
      </c>
      <c r="V1596" s="27" t="str">
        <f aca="false">TEXT(E1596,"MMM-YYYY")</f>
        <v>Jul-2024</v>
      </c>
      <c r="W1596" s="27" t="n">
        <f aca="false">MONTH(E1596)</f>
        <v>7</v>
      </c>
      <c r="X1596" s="27" t="str">
        <f aca="false">TEXT(WEEKDAY(E1596,2),"0")&amp;" - "&amp;TEXT(E1596,"dddd")</f>
        <v>4 - Thursday</v>
      </c>
      <c r="Y1596" s="27" t="str">
        <f aca="false">_xlfn.IFS(C1596&lt;18,"Child (0-17)",C1596&lt;40,"Young Adult (18-39)",C1596&lt;60,"Adult (40-59)",TRUE(),"Senior (60+)")</f>
        <v>Adult (40-59)</v>
      </c>
      <c r="Z1596" s="27" t="n">
        <f aca="false">ROUND(G1596-E1596,0)</f>
        <v>0</v>
      </c>
      <c r="AA1596" s="27" t="n">
        <f aca="false">L1596+M1596</f>
        <v>69</v>
      </c>
      <c r="AB1596" s="27" t="n">
        <f aca="false">IFERROR(ROUND(Q1596/AA1596,2),0)</f>
        <v>17.22</v>
      </c>
      <c r="AC1596" s="27" t="str">
        <f aca="false">IF(AND(K1596="Critical",N1596="No"),"URGENT - No Bed","Normal")</f>
        <v>Normal</v>
      </c>
      <c r="AD1596" s="33" t="n">
        <f aca="false">INDEX(Lookup_Tables!$B$3:$B$12,MATCH(H1596,Lookup_Tables!$A$3:$A$12,0))</f>
        <v>2800000</v>
      </c>
      <c r="AE1596" s="27" t="str">
        <f aca="false">INDEX(Lookup_Tables!$C$3:$C$12,MATCH(H1596,Lookup_Tables!$A$3:$A$12,0))</f>
        <v>Dr. Suresh Nair</v>
      </c>
      <c r="AF1596" s="27" t="str">
        <f aca="false">IFERROR(INDEX(Lookup_Tables!$F$16:$F$45,MATCH(I1596,Lookup_Tables!$E$16:$E$45,0)),"N/A")</f>
        <v>EMP211</v>
      </c>
      <c r="AG1596" s="27" t="n">
        <f aca="false">_xlfn.IFS(R1596="Recovered",4,R1596="Referred",3,R1596="Admitted",2,R1596="Deceased",1,TRUE(),0)</f>
        <v>4</v>
      </c>
      <c r="AH1596" s="27" t="str">
        <f aca="false">IF(T1596&gt;=4,"Satisfied",IF(T1596&gt;=3,"Neutral","Needs Improvement"))</f>
        <v>Satisfied</v>
      </c>
    </row>
    <row r="1597" customFormat="false" ht="15" hidden="false" customHeight="false" outlineLevel="0" collapsed="false">
      <c r="A1597" s="30" t="s">
        <v>1169</v>
      </c>
      <c r="B1597" s="30" t="s">
        <v>1170</v>
      </c>
      <c r="C1597" s="30" t="n">
        <v>33</v>
      </c>
      <c r="D1597" s="30" t="s">
        <v>181</v>
      </c>
      <c r="E1597" s="31" t="n">
        <v>45578</v>
      </c>
      <c r="F1597" s="30" t="s">
        <v>771</v>
      </c>
      <c r="G1597" s="31" t="n">
        <v>45589</v>
      </c>
      <c r="H1597" s="30" t="s">
        <v>146</v>
      </c>
      <c r="I1597" s="30" t="s">
        <v>176</v>
      </c>
      <c r="J1597" s="30" t="s">
        <v>568</v>
      </c>
      <c r="K1597" s="30" t="s">
        <v>202</v>
      </c>
      <c r="L1597" s="30" t="n">
        <v>20</v>
      </c>
      <c r="M1597" s="30" t="n">
        <v>62</v>
      </c>
      <c r="N1597" s="30" t="s">
        <v>186</v>
      </c>
      <c r="O1597" s="30" t="s">
        <v>139</v>
      </c>
      <c r="P1597" s="30" t="s">
        <v>129</v>
      </c>
      <c r="Q1597" s="32" t="n">
        <v>15996.76</v>
      </c>
      <c r="R1597" s="30" t="s">
        <v>130</v>
      </c>
      <c r="S1597" s="30" t="s">
        <v>197</v>
      </c>
      <c r="T1597" s="30" t="n">
        <v>5</v>
      </c>
      <c r="U1597" s="30" t="n">
        <f aca="false">YEAR(E1597)</f>
        <v>2024</v>
      </c>
      <c r="V1597" s="30" t="str">
        <f aca="false">TEXT(E1597,"MMM-YYYY")</f>
        <v>Oct-2024</v>
      </c>
      <c r="W1597" s="30" t="n">
        <f aca="false">MONTH(E1597)</f>
        <v>10</v>
      </c>
      <c r="X1597" s="30" t="str">
        <f aca="false">TEXT(WEEKDAY(E1597,2),"0")&amp;" - "&amp;TEXT(E1597,"dddd")</f>
        <v>7 - Sunday</v>
      </c>
      <c r="Y1597" s="30" t="str">
        <f aca="false">_xlfn.IFS(C1597&lt;18,"Child (0-17)",C1597&lt;40,"Young Adult (18-39)",C1597&lt;60,"Adult (40-59)",TRUE(),"Senior (60+)")</f>
        <v>Young Adult (18-39)</v>
      </c>
      <c r="Z1597" s="30" t="n">
        <f aca="false">ROUND(G1597-E1597,0)</f>
        <v>11</v>
      </c>
      <c r="AA1597" s="30" t="n">
        <f aca="false">L1597+M1597</f>
        <v>82</v>
      </c>
      <c r="AB1597" s="30" t="n">
        <f aca="false">IFERROR(ROUND(Q1597/AA1597,2),0)</f>
        <v>195.08</v>
      </c>
      <c r="AC1597" s="30" t="str">
        <f aca="false">IF(AND(K1597="Critical",N1597="No"),"URGENT - No Bed","Normal")</f>
        <v>Normal</v>
      </c>
      <c r="AD1597" s="34" t="n">
        <f aca="false">INDEX(Lookup_Tables!$B$3:$B$12,MATCH(H1597,Lookup_Tables!$A$3:$A$12,0))</f>
        <v>2700000</v>
      </c>
      <c r="AE1597" s="30" t="str">
        <f aca="false">INDEX(Lookup_Tables!$C$3:$C$12,MATCH(H1597,Lookup_Tables!$A$3:$A$12,0))</f>
        <v>Dr. Vikram Singh</v>
      </c>
      <c r="AF1597" s="30" t="str">
        <f aca="false">IFERROR(INDEX(Lookup_Tables!$F$16:$F$45,MATCH(I1597,Lookup_Tables!$E$16:$E$45,0)),"N/A")</f>
        <v>EMP227</v>
      </c>
      <c r="AG1597" s="30" t="n">
        <f aca="false">_xlfn.IFS(R1597="Recovered",4,R1597="Referred",3,R1597="Admitted",2,R1597="Deceased",1,TRUE(),0)</f>
        <v>4</v>
      </c>
      <c r="AH1597" s="30" t="str">
        <f aca="false">IF(T1597&gt;=4,"Satisfied",IF(T1597&gt;=3,"Neutral","Needs Improvement"))</f>
        <v>Satisfied</v>
      </c>
    </row>
    <row r="1598" customFormat="false" ht="15" hidden="false" customHeight="false" outlineLevel="0" collapsed="false">
      <c r="A1598" s="27" t="s">
        <v>1294</v>
      </c>
      <c r="B1598" s="27" t="s">
        <v>1295</v>
      </c>
      <c r="C1598" s="27" t="n">
        <v>87</v>
      </c>
      <c r="D1598" s="27" t="s">
        <v>121</v>
      </c>
      <c r="E1598" s="28" t="n">
        <v>45499</v>
      </c>
      <c r="F1598" s="27" t="s">
        <v>277</v>
      </c>
      <c r="G1598" s="28" t="n">
        <v>45500</v>
      </c>
      <c r="H1598" s="27" t="s">
        <v>206</v>
      </c>
      <c r="I1598" s="27" t="s">
        <v>207</v>
      </c>
      <c r="J1598" s="27" t="s">
        <v>208</v>
      </c>
      <c r="K1598" s="27" t="s">
        <v>156</v>
      </c>
      <c r="L1598" s="27" t="n">
        <v>63</v>
      </c>
      <c r="M1598" s="27" t="n">
        <v>67</v>
      </c>
      <c r="N1598" s="27" t="s">
        <v>127</v>
      </c>
      <c r="O1598" s="27" t="s">
        <v>139</v>
      </c>
      <c r="P1598" s="27" t="s">
        <v>140</v>
      </c>
      <c r="Q1598" s="29" t="n">
        <v>4105.96</v>
      </c>
      <c r="R1598" s="27" t="s">
        <v>268</v>
      </c>
      <c r="S1598" s="27" t="s">
        <v>178</v>
      </c>
      <c r="T1598" s="27" t="n">
        <v>2</v>
      </c>
      <c r="U1598" s="27" t="n">
        <f aca="false">YEAR(E1598)</f>
        <v>2024</v>
      </c>
      <c r="V1598" s="27" t="str">
        <f aca="false">TEXT(E1598,"MMM-YYYY")</f>
        <v>Jul-2024</v>
      </c>
      <c r="W1598" s="27" t="n">
        <f aca="false">MONTH(E1598)</f>
        <v>7</v>
      </c>
      <c r="X1598" s="27" t="str">
        <f aca="false">TEXT(WEEKDAY(E1598,2),"0")&amp;" - "&amp;TEXT(E1598,"dddd")</f>
        <v>5 - Friday</v>
      </c>
      <c r="Y1598" s="27" t="str">
        <f aca="false">_xlfn.IFS(C1598&lt;18,"Child (0-17)",C1598&lt;40,"Young Adult (18-39)",C1598&lt;60,"Adult (40-59)",TRUE(),"Senior (60+)")</f>
        <v>Senior (60+)</v>
      </c>
      <c r="Z1598" s="27" t="n">
        <f aca="false">ROUND(G1598-E1598,0)</f>
        <v>1</v>
      </c>
      <c r="AA1598" s="27" t="n">
        <f aca="false">L1598+M1598</f>
        <v>130</v>
      </c>
      <c r="AB1598" s="27" t="n">
        <f aca="false">IFERROR(ROUND(Q1598/AA1598,2),0)</f>
        <v>31.58</v>
      </c>
      <c r="AC1598" s="27" t="str">
        <f aca="false">IF(AND(K1598="Critical",N1598="No"),"URGENT - No Bed","Normal")</f>
        <v>Normal</v>
      </c>
      <c r="AD1598" s="33" t="n">
        <f aca="false">INDEX(Lookup_Tables!$B$3:$B$12,MATCH(H1598,Lookup_Tables!$A$3:$A$12,0))</f>
        <v>2800000</v>
      </c>
      <c r="AE1598" s="27" t="str">
        <f aca="false">INDEX(Lookup_Tables!$C$3:$C$12,MATCH(H1598,Lookup_Tables!$A$3:$A$12,0))</f>
        <v>Dr. Suresh Nair</v>
      </c>
      <c r="AF1598" s="27" t="str">
        <f aca="false">IFERROR(INDEX(Lookup_Tables!$F$16:$F$45,MATCH(I1598,Lookup_Tables!$E$16:$E$45,0)),"N/A")</f>
        <v>EMP209</v>
      </c>
      <c r="AG1598" s="27" t="n">
        <f aca="false">_xlfn.IFS(R1598="Recovered",4,R1598="Referred",3,R1598="Admitted",2,R1598="Deceased",1,TRUE(),0)</f>
        <v>3</v>
      </c>
      <c r="AH1598" s="27" t="str">
        <f aca="false">IF(T1598&gt;=4,"Satisfied",IF(T1598&gt;=3,"Neutral","Needs Improvement"))</f>
        <v>Needs Improvement</v>
      </c>
    </row>
    <row r="1599" customFormat="false" ht="15" hidden="false" customHeight="false" outlineLevel="0" collapsed="false">
      <c r="A1599" s="30" t="s">
        <v>6700</v>
      </c>
      <c r="B1599" s="30" t="s">
        <v>3475</v>
      </c>
      <c r="C1599" s="30" t="n">
        <v>11</v>
      </c>
      <c r="D1599" s="30" t="s">
        <v>121</v>
      </c>
      <c r="E1599" s="31" t="n">
        <v>45604</v>
      </c>
      <c r="F1599" s="30" t="s">
        <v>1828</v>
      </c>
      <c r="G1599" s="31" t="n">
        <v>45607</v>
      </c>
      <c r="H1599" s="30" t="s">
        <v>242</v>
      </c>
      <c r="I1599" s="30" t="s">
        <v>315</v>
      </c>
      <c r="J1599" s="30" t="s">
        <v>244</v>
      </c>
      <c r="K1599" s="30" t="s">
        <v>156</v>
      </c>
      <c r="L1599" s="30" t="n">
        <v>52</v>
      </c>
      <c r="M1599" s="30" t="n">
        <v>64</v>
      </c>
      <c r="N1599" s="30" t="s">
        <v>127</v>
      </c>
      <c r="O1599" s="30" t="s">
        <v>128</v>
      </c>
      <c r="P1599" s="30" t="s">
        <v>187</v>
      </c>
      <c r="Q1599" s="32" t="n">
        <v>3777.17</v>
      </c>
      <c r="R1599" s="30" t="s">
        <v>130</v>
      </c>
      <c r="S1599" s="30" t="s">
        <v>131</v>
      </c>
      <c r="T1599" s="30" t="n">
        <v>2</v>
      </c>
      <c r="U1599" s="30" t="n">
        <f aca="false">YEAR(E1599)</f>
        <v>2024</v>
      </c>
      <c r="V1599" s="30" t="str">
        <f aca="false">TEXT(E1599,"MMM-YYYY")</f>
        <v>Nov-2024</v>
      </c>
      <c r="W1599" s="30" t="n">
        <f aca="false">MONTH(E1599)</f>
        <v>11</v>
      </c>
      <c r="X1599" s="30" t="str">
        <f aca="false">TEXT(WEEKDAY(E1599,2),"0")&amp;" - "&amp;TEXT(E1599,"dddd")</f>
        <v>5 - Friday</v>
      </c>
      <c r="Y1599" s="30" t="str">
        <f aca="false">_xlfn.IFS(C1599&lt;18,"Child (0-17)",C1599&lt;40,"Young Adult (18-39)",C1599&lt;60,"Adult (40-59)",TRUE(),"Senior (60+)")</f>
        <v>Child (0-17)</v>
      </c>
      <c r="Z1599" s="30" t="n">
        <f aca="false">ROUND(G1599-E1599,0)</f>
        <v>3</v>
      </c>
      <c r="AA1599" s="30" t="n">
        <f aca="false">L1599+M1599</f>
        <v>116</v>
      </c>
      <c r="AB1599" s="30" t="n">
        <f aca="false">IFERROR(ROUND(Q1599/AA1599,2),0)</f>
        <v>32.56</v>
      </c>
      <c r="AC1599" s="30" t="str">
        <f aca="false">IF(AND(K1599="Critical",N1599="No"),"URGENT - No Bed","Normal")</f>
        <v>Normal</v>
      </c>
      <c r="AD1599" s="34" t="n">
        <f aca="false">INDEX(Lookup_Tables!$B$3:$B$12,MATCH(H1599,Lookup_Tables!$A$3:$A$12,0))</f>
        <v>3000000</v>
      </c>
      <c r="AE1599" s="30" t="str">
        <f aca="false">INDEX(Lookup_Tables!$C$3:$C$12,MATCH(H1599,Lookup_Tables!$A$3:$A$12,0))</f>
        <v>Dr. Pooja Iyer</v>
      </c>
      <c r="AF1599" s="30" t="str">
        <f aca="false">IFERROR(INDEX(Lookup_Tables!$F$16:$F$45,MATCH(I1599,Lookup_Tables!$E$16:$E$45,0)),"N/A")</f>
        <v>EMP213</v>
      </c>
      <c r="AG1599" s="30" t="n">
        <f aca="false">_xlfn.IFS(R1599="Recovered",4,R1599="Referred",3,R1599="Admitted",2,R1599="Deceased",1,TRUE(),0)</f>
        <v>4</v>
      </c>
      <c r="AH1599" s="30" t="str">
        <f aca="false">IF(T1599&gt;=4,"Satisfied",IF(T1599&gt;=3,"Neutral","Needs Improvement"))</f>
        <v>Needs Improvement</v>
      </c>
    </row>
    <row r="1600" customFormat="false" ht="15" hidden="false" customHeight="false" outlineLevel="0" collapsed="false">
      <c r="A1600" s="27" t="s">
        <v>4865</v>
      </c>
      <c r="B1600" s="27" t="s">
        <v>818</v>
      </c>
      <c r="C1600" s="27" t="n">
        <v>56</v>
      </c>
      <c r="D1600" s="27" t="s">
        <v>181</v>
      </c>
      <c r="E1600" s="28" t="n">
        <v>45425</v>
      </c>
      <c r="F1600" s="27" t="s">
        <v>573</v>
      </c>
      <c r="G1600" s="28" t="n">
        <v>45425</v>
      </c>
      <c r="H1600" s="27" t="s">
        <v>236</v>
      </c>
      <c r="I1600" s="27" t="s">
        <v>266</v>
      </c>
      <c r="J1600" s="27" t="s">
        <v>375</v>
      </c>
      <c r="K1600" s="27" t="s">
        <v>138</v>
      </c>
      <c r="L1600" s="27" t="n">
        <v>77</v>
      </c>
      <c r="M1600" s="27" t="n">
        <v>18</v>
      </c>
      <c r="N1600" s="27" t="s">
        <v>127</v>
      </c>
      <c r="O1600" s="27" t="s">
        <v>139</v>
      </c>
      <c r="P1600" s="27" t="s">
        <v>150</v>
      </c>
      <c r="Q1600" s="29" t="n">
        <v>1407.66</v>
      </c>
      <c r="R1600" s="27" t="s">
        <v>130</v>
      </c>
      <c r="S1600" s="27" t="s">
        <v>131</v>
      </c>
      <c r="T1600" s="27" t="n">
        <v>2</v>
      </c>
      <c r="U1600" s="27" t="n">
        <f aca="false">YEAR(E1600)</f>
        <v>2024</v>
      </c>
      <c r="V1600" s="27" t="str">
        <f aca="false">TEXT(E1600,"MMM-YYYY")</f>
        <v>May-2024</v>
      </c>
      <c r="W1600" s="27" t="n">
        <f aca="false">MONTH(E1600)</f>
        <v>5</v>
      </c>
      <c r="X1600" s="27" t="str">
        <f aca="false">TEXT(WEEKDAY(E1600,2),"0")&amp;" - "&amp;TEXT(E1600,"dddd")</f>
        <v>1 - Monday</v>
      </c>
      <c r="Y1600" s="27" t="str">
        <f aca="false">_xlfn.IFS(C1600&lt;18,"Child (0-17)",C1600&lt;40,"Young Adult (18-39)",C1600&lt;60,"Adult (40-59)",TRUE(),"Senior (60+)")</f>
        <v>Adult (40-59)</v>
      </c>
      <c r="Z1600" s="27" t="n">
        <f aca="false">ROUND(G1600-E1600,0)</f>
        <v>0</v>
      </c>
      <c r="AA1600" s="27" t="n">
        <f aca="false">L1600+M1600</f>
        <v>95</v>
      </c>
      <c r="AB1600" s="27" t="n">
        <f aca="false">IFERROR(ROUND(Q1600/AA1600,2),0)</f>
        <v>14.82</v>
      </c>
      <c r="AC1600" s="27" t="str">
        <f aca="false">IF(AND(K1600="Critical",N1600="No"),"URGENT - No Bed","Normal")</f>
        <v>Normal</v>
      </c>
      <c r="AD1600" s="33" t="n">
        <f aca="false">INDEX(Lookup_Tables!$B$3:$B$12,MATCH(H1600,Lookup_Tables!$A$3:$A$12,0))</f>
        <v>3900000</v>
      </c>
      <c r="AE1600" s="27" t="str">
        <f aca="false">INDEX(Lookup_Tables!$C$3:$C$12,MATCH(H1600,Lookup_Tables!$A$3:$A$12,0))</f>
        <v>Dr. Rina Mehta</v>
      </c>
      <c r="AF1600" s="27" t="str">
        <f aca="false">IFERROR(INDEX(Lookup_Tables!$F$16:$F$45,MATCH(I1600,Lookup_Tables!$E$16:$E$45,0)),"N/A")</f>
        <v>EMP217</v>
      </c>
      <c r="AG1600" s="27" t="n">
        <f aca="false">_xlfn.IFS(R1600="Recovered",4,R1600="Referred",3,R1600="Admitted",2,R1600="Deceased",1,TRUE(),0)</f>
        <v>4</v>
      </c>
      <c r="AH1600" s="27" t="str">
        <f aca="false">IF(T1600&gt;=4,"Satisfied",IF(T1600&gt;=3,"Neutral","Needs Improvement"))</f>
        <v>Needs Improvement</v>
      </c>
    </row>
    <row r="1601" customFormat="false" ht="15" hidden="false" customHeight="false" outlineLevel="0" collapsed="false">
      <c r="A1601" s="30" t="s">
        <v>4566</v>
      </c>
      <c r="B1601" s="30" t="s">
        <v>4567</v>
      </c>
      <c r="C1601" s="30" t="n">
        <v>34</v>
      </c>
      <c r="D1601" s="30" t="s">
        <v>181</v>
      </c>
      <c r="E1601" s="31" t="n">
        <v>45550</v>
      </c>
      <c r="F1601" s="30" t="s">
        <v>461</v>
      </c>
      <c r="G1601" s="31" t="n">
        <v>45552</v>
      </c>
      <c r="H1601" s="30" t="s">
        <v>236</v>
      </c>
      <c r="I1601" s="30" t="s">
        <v>323</v>
      </c>
      <c r="J1601" s="30" t="s">
        <v>455</v>
      </c>
      <c r="K1601" s="30" t="s">
        <v>156</v>
      </c>
      <c r="L1601" s="30" t="n">
        <v>71</v>
      </c>
      <c r="M1601" s="30" t="n">
        <v>76</v>
      </c>
      <c r="N1601" s="30" t="s">
        <v>127</v>
      </c>
      <c r="O1601" s="30" t="s">
        <v>128</v>
      </c>
      <c r="P1601" s="30" t="s">
        <v>140</v>
      </c>
      <c r="Q1601" s="32" t="n">
        <v>5079.31</v>
      </c>
      <c r="R1601" s="30" t="s">
        <v>130</v>
      </c>
      <c r="S1601" s="30" t="s">
        <v>141</v>
      </c>
      <c r="T1601" s="30" t="n">
        <v>4</v>
      </c>
      <c r="U1601" s="30" t="n">
        <f aca="false">YEAR(E1601)</f>
        <v>2024</v>
      </c>
      <c r="V1601" s="30" t="str">
        <f aca="false">TEXT(E1601,"MMM-YYYY")</f>
        <v>Sep-2024</v>
      </c>
      <c r="W1601" s="30" t="n">
        <f aca="false">MONTH(E1601)</f>
        <v>9</v>
      </c>
      <c r="X1601" s="30" t="str">
        <f aca="false">TEXT(WEEKDAY(E1601,2),"0")&amp;" - "&amp;TEXT(E1601,"dddd")</f>
        <v>7 - Sunday</v>
      </c>
      <c r="Y1601" s="30" t="str">
        <f aca="false">_xlfn.IFS(C1601&lt;18,"Child (0-17)",C1601&lt;40,"Young Adult (18-39)",C1601&lt;60,"Adult (40-59)",TRUE(),"Senior (60+)")</f>
        <v>Young Adult (18-39)</v>
      </c>
      <c r="Z1601" s="30" t="n">
        <f aca="false">ROUND(G1601-E1601,0)</f>
        <v>2</v>
      </c>
      <c r="AA1601" s="30" t="n">
        <f aca="false">L1601+M1601</f>
        <v>147</v>
      </c>
      <c r="AB1601" s="30" t="n">
        <f aca="false">IFERROR(ROUND(Q1601/AA1601,2),0)</f>
        <v>34.55</v>
      </c>
      <c r="AC1601" s="30" t="str">
        <f aca="false">IF(AND(K1601="Critical",N1601="No"),"URGENT - No Bed","Normal")</f>
        <v>Normal</v>
      </c>
      <c r="AD1601" s="34" t="n">
        <f aca="false">INDEX(Lookup_Tables!$B$3:$B$12,MATCH(H1601,Lookup_Tables!$A$3:$A$12,0))</f>
        <v>3900000</v>
      </c>
      <c r="AE1601" s="30" t="str">
        <f aca="false">INDEX(Lookup_Tables!$C$3:$C$12,MATCH(H1601,Lookup_Tables!$A$3:$A$12,0))</f>
        <v>Dr. Rina Mehta</v>
      </c>
      <c r="AF1601" s="30" t="str">
        <f aca="false">IFERROR(INDEX(Lookup_Tables!$F$16:$F$45,MATCH(I1601,Lookup_Tables!$E$16:$E$45,0)),"N/A")</f>
        <v>EMP216</v>
      </c>
      <c r="AG1601" s="30" t="n">
        <f aca="false">_xlfn.IFS(R1601="Recovered",4,R1601="Referred",3,R1601="Admitted",2,R1601="Deceased",1,TRUE(),0)</f>
        <v>4</v>
      </c>
      <c r="AH1601" s="30" t="str">
        <f aca="false">IF(T1601&gt;=4,"Satisfied",IF(T1601&gt;=3,"Neutral","Needs Improvement"))</f>
        <v>Satisfied</v>
      </c>
    </row>
    <row r="1602" customFormat="false" ht="15" hidden="false" customHeight="false" outlineLevel="0" collapsed="false">
      <c r="A1602" s="27" t="s">
        <v>275</v>
      </c>
      <c r="B1602" s="27" t="s">
        <v>276</v>
      </c>
      <c r="C1602" s="27" t="n">
        <v>45</v>
      </c>
      <c r="D1602" s="27" t="s">
        <v>181</v>
      </c>
      <c r="E1602" s="28" t="n">
        <v>45434</v>
      </c>
      <c r="F1602" s="27" t="s">
        <v>277</v>
      </c>
      <c r="G1602" s="28" t="n">
        <v>45438</v>
      </c>
      <c r="H1602" s="27" t="s">
        <v>135</v>
      </c>
      <c r="I1602" s="27" t="s">
        <v>278</v>
      </c>
      <c r="J1602" s="27" t="s">
        <v>137</v>
      </c>
      <c r="K1602" s="27" t="s">
        <v>126</v>
      </c>
      <c r="L1602" s="27" t="n">
        <v>19</v>
      </c>
      <c r="M1602" s="27" t="n">
        <v>107</v>
      </c>
      <c r="N1602" s="27" t="s">
        <v>186</v>
      </c>
      <c r="O1602" s="27" t="s">
        <v>128</v>
      </c>
      <c r="P1602" s="27" t="s">
        <v>150</v>
      </c>
      <c r="Q1602" s="29" t="n">
        <v>8907.48</v>
      </c>
      <c r="R1602" s="27" t="s">
        <v>172</v>
      </c>
      <c r="S1602" s="27" t="s">
        <v>141</v>
      </c>
      <c r="T1602" s="27" t="n">
        <v>3</v>
      </c>
      <c r="U1602" s="27" t="n">
        <f aca="false">YEAR(E1602)</f>
        <v>2024</v>
      </c>
      <c r="V1602" s="27" t="str">
        <f aca="false">TEXT(E1602,"MMM-YYYY")</f>
        <v>May-2024</v>
      </c>
      <c r="W1602" s="27" t="n">
        <f aca="false">MONTH(E1602)</f>
        <v>5</v>
      </c>
      <c r="X1602" s="27" t="str">
        <f aca="false">TEXT(WEEKDAY(E1602,2),"0")&amp;" - "&amp;TEXT(E1602,"dddd")</f>
        <v>3 - Wednesday</v>
      </c>
      <c r="Y1602" s="27" t="str">
        <f aca="false">_xlfn.IFS(C1602&lt;18,"Child (0-17)",C1602&lt;40,"Young Adult (18-39)",C1602&lt;60,"Adult (40-59)",TRUE(),"Senior (60+)")</f>
        <v>Adult (40-59)</v>
      </c>
      <c r="Z1602" s="27" t="n">
        <f aca="false">ROUND(G1602-E1602,0)</f>
        <v>4</v>
      </c>
      <c r="AA1602" s="27" t="n">
        <f aca="false">L1602+M1602</f>
        <v>126</v>
      </c>
      <c r="AB1602" s="27" t="n">
        <f aca="false">IFERROR(ROUND(Q1602/AA1602,2),0)</f>
        <v>70.69</v>
      </c>
      <c r="AC1602" s="27" t="str">
        <f aca="false">IF(AND(K1602="Critical",N1602="No"),"URGENT - No Bed","Normal")</f>
        <v>Normal</v>
      </c>
      <c r="AD1602" s="33" t="n">
        <f aca="false">INDEX(Lookup_Tables!$B$3:$B$12,MATCH(H1602,Lookup_Tables!$A$3:$A$12,0))</f>
        <v>4600000</v>
      </c>
      <c r="AE1602" s="27" t="str">
        <f aca="false">INDEX(Lookup_Tables!$C$3:$C$12,MATCH(H1602,Lookup_Tables!$A$3:$A$12,0))</f>
        <v>Dr. Farhan Khan</v>
      </c>
      <c r="AF1602" s="27" t="str">
        <f aca="false">IFERROR(INDEX(Lookup_Tables!$F$16:$F$45,MATCH(I1602,Lookup_Tables!$E$16:$E$45,0)),"N/A")</f>
        <v>EMP208</v>
      </c>
      <c r="AG1602" s="27" t="n">
        <f aca="false">_xlfn.IFS(R1602="Recovered",4,R1602="Referred",3,R1602="Admitted",2,R1602="Deceased",1,TRUE(),0)</f>
        <v>2</v>
      </c>
      <c r="AH1602" s="27" t="str">
        <f aca="false">IF(T1602&gt;=4,"Satisfied",IF(T1602&gt;=3,"Neutral","Needs Improvement"))</f>
        <v>Neutral</v>
      </c>
    </row>
    <row r="1603" customFormat="false" ht="15" hidden="false" customHeight="false" outlineLevel="0" collapsed="false">
      <c r="A1603" s="30" t="s">
        <v>4353</v>
      </c>
      <c r="B1603" s="30" t="s">
        <v>1042</v>
      </c>
      <c r="C1603" s="30" t="n">
        <v>46</v>
      </c>
      <c r="D1603" s="30" t="s">
        <v>121</v>
      </c>
      <c r="E1603" s="31" t="n">
        <v>45566</v>
      </c>
      <c r="F1603" s="30" t="s">
        <v>1449</v>
      </c>
      <c r="G1603" s="31" t="n">
        <v>45567</v>
      </c>
      <c r="H1603" s="30" t="s">
        <v>135</v>
      </c>
      <c r="I1603" s="30" t="s">
        <v>251</v>
      </c>
      <c r="J1603" s="30" t="s">
        <v>618</v>
      </c>
      <c r="K1603" s="30" t="s">
        <v>126</v>
      </c>
      <c r="L1603" s="30" t="n">
        <v>13</v>
      </c>
      <c r="M1603" s="30" t="n">
        <v>87</v>
      </c>
      <c r="N1603" s="30" t="s">
        <v>186</v>
      </c>
      <c r="O1603" s="30" t="s">
        <v>149</v>
      </c>
      <c r="P1603" s="30" t="s">
        <v>140</v>
      </c>
      <c r="Q1603" s="32" t="n">
        <v>7882.83</v>
      </c>
      <c r="R1603" s="30" t="s">
        <v>268</v>
      </c>
      <c r="S1603" s="30" t="s">
        <v>335</v>
      </c>
      <c r="T1603" s="30" t="n">
        <v>4</v>
      </c>
      <c r="U1603" s="30" t="n">
        <f aca="false">YEAR(E1603)</f>
        <v>2024</v>
      </c>
      <c r="V1603" s="30" t="str">
        <f aca="false">TEXT(E1603,"MMM-YYYY")</f>
        <v>Oct-2024</v>
      </c>
      <c r="W1603" s="30" t="n">
        <f aca="false">MONTH(E1603)</f>
        <v>10</v>
      </c>
      <c r="X1603" s="30" t="str">
        <f aca="false">TEXT(WEEKDAY(E1603,2),"0")&amp;" - "&amp;TEXT(E1603,"dddd")</f>
        <v>2 - Tuesday</v>
      </c>
      <c r="Y1603" s="30" t="str">
        <f aca="false">_xlfn.IFS(C1603&lt;18,"Child (0-17)",C1603&lt;40,"Young Adult (18-39)",C1603&lt;60,"Adult (40-59)",TRUE(),"Senior (60+)")</f>
        <v>Adult (40-59)</v>
      </c>
      <c r="Z1603" s="30" t="n">
        <f aca="false">ROUND(G1603-E1603,0)</f>
        <v>1</v>
      </c>
      <c r="AA1603" s="30" t="n">
        <f aca="false">L1603+M1603</f>
        <v>100</v>
      </c>
      <c r="AB1603" s="30" t="n">
        <f aca="false">IFERROR(ROUND(Q1603/AA1603,2),0)</f>
        <v>78.83</v>
      </c>
      <c r="AC1603" s="30" t="str">
        <f aca="false">IF(AND(K1603="Critical",N1603="No"),"URGENT - No Bed","Normal")</f>
        <v>Normal</v>
      </c>
      <c r="AD1603" s="34" t="n">
        <f aca="false">INDEX(Lookup_Tables!$B$3:$B$12,MATCH(H1603,Lookup_Tables!$A$3:$A$12,0))</f>
        <v>4600000</v>
      </c>
      <c r="AE1603" s="30" t="str">
        <f aca="false">INDEX(Lookup_Tables!$C$3:$C$12,MATCH(H1603,Lookup_Tables!$A$3:$A$12,0))</f>
        <v>Dr. Farhan Khan</v>
      </c>
      <c r="AF1603" s="30" t="str">
        <f aca="false">IFERROR(INDEX(Lookup_Tables!$F$16:$F$45,MATCH(I1603,Lookup_Tables!$E$16:$E$45,0)),"N/A")</f>
        <v>EMP207</v>
      </c>
      <c r="AG1603" s="30" t="n">
        <f aca="false">_xlfn.IFS(R1603="Recovered",4,R1603="Referred",3,R1603="Admitted",2,R1603="Deceased",1,TRUE(),0)</f>
        <v>3</v>
      </c>
      <c r="AH1603" s="30" t="str">
        <f aca="false">IF(T1603&gt;=4,"Satisfied",IF(T1603&gt;=3,"Neutral","Needs Improvement"))</f>
        <v>Satisfied</v>
      </c>
    </row>
    <row r="1604" customFormat="false" ht="15" hidden="false" customHeight="false" outlineLevel="0" collapsed="false">
      <c r="A1604" s="27" t="s">
        <v>4072</v>
      </c>
      <c r="B1604" s="27" t="s">
        <v>2005</v>
      </c>
      <c r="C1604" s="27" t="n">
        <v>22</v>
      </c>
      <c r="D1604" s="27" t="s">
        <v>181</v>
      </c>
      <c r="E1604" s="28" t="n">
        <v>45484</v>
      </c>
      <c r="F1604" s="27" t="s">
        <v>1192</v>
      </c>
      <c r="G1604" s="28" t="n">
        <v>45485</v>
      </c>
      <c r="H1604" s="27" t="s">
        <v>236</v>
      </c>
      <c r="I1604" s="27" t="s">
        <v>266</v>
      </c>
      <c r="J1604" s="27" t="s">
        <v>375</v>
      </c>
      <c r="K1604" s="27" t="s">
        <v>156</v>
      </c>
      <c r="L1604" s="27" t="n">
        <v>51</v>
      </c>
      <c r="M1604" s="27" t="n">
        <v>45</v>
      </c>
      <c r="N1604" s="27" t="s">
        <v>127</v>
      </c>
      <c r="O1604" s="27" t="s">
        <v>139</v>
      </c>
      <c r="P1604" s="27" t="s">
        <v>187</v>
      </c>
      <c r="Q1604" s="29" t="n">
        <v>4017.35</v>
      </c>
      <c r="R1604" s="27" t="s">
        <v>130</v>
      </c>
      <c r="S1604" s="27" t="s">
        <v>157</v>
      </c>
      <c r="T1604" s="27" t="n">
        <v>3</v>
      </c>
      <c r="U1604" s="27" t="n">
        <f aca="false">YEAR(E1604)</f>
        <v>2024</v>
      </c>
      <c r="V1604" s="27" t="str">
        <f aca="false">TEXT(E1604,"MMM-YYYY")</f>
        <v>Jul-2024</v>
      </c>
      <c r="W1604" s="27" t="n">
        <f aca="false">MONTH(E1604)</f>
        <v>7</v>
      </c>
      <c r="X1604" s="27" t="str">
        <f aca="false">TEXT(WEEKDAY(E1604,2),"0")&amp;" - "&amp;TEXT(E1604,"dddd")</f>
        <v>4 - Thursday</v>
      </c>
      <c r="Y1604" s="27" t="str">
        <f aca="false">_xlfn.IFS(C1604&lt;18,"Child (0-17)",C1604&lt;40,"Young Adult (18-39)",C1604&lt;60,"Adult (40-59)",TRUE(),"Senior (60+)")</f>
        <v>Young Adult (18-39)</v>
      </c>
      <c r="Z1604" s="27" t="n">
        <f aca="false">ROUND(G1604-E1604,0)</f>
        <v>1</v>
      </c>
      <c r="AA1604" s="27" t="n">
        <f aca="false">L1604+M1604</f>
        <v>96</v>
      </c>
      <c r="AB1604" s="27" t="n">
        <f aca="false">IFERROR(ROUND(Q1604/AA1604,2),0)</f>
        <v>41.85</v>
      </c>
      <c r="AC1604" s="27" t="str">
        <f aca="false">IF(AND(K1604="Critical",N1604="No"),"URGENT - No Bed","Normal")</f>
        <v>Normal</v>
      </c>
      <c r="AD1604" s="33" t="n">
        <f aca="false">INDEX(Lookup_Tables!$B$3:$B$12,MATCH(H1604,Lookup_Tables!$A$3:$A$12,0))</f>
        <v>3900000</v>
      </c>
      <c r="AE1604" s="27" t="str">
        <f aca="false">INDEX(Lookup_Tables!$C$3:$C$12,MATCH(H1604,Lookup_Tables!$A$3:$A$12,0))</f>
        <v>Dr. Rina Mehta</v>
      </c>
      <c r="AF1604" s="27" t="str">
        <f aca="false">IFERROR(INDEX(Lookup_Tables!$F$16:$F$45,MATCH(I1604,Lookup_Tables!$E$16:$E$45,0)),"N/A")</f>
        <v>EMP217</v>
      </c>
      <c r="AG1604" s="27" t="n">
        <f aca="false">_xlfn.IFS(R1604="Recovered",4,R1604="Referred",3,R1604="Admitted",2,R1604="Deceased",1,TRUE(),0)</f>
        <v>4</v>
      </c>
      <c r="AH1604" s="27" t="str">
        <f aca="false">IF(T1604&gt;=4,"Satisfied",IF(T1604&gt;=3,"Neutral","Needs Improvement"))</f>
        <v>Neutral</v>
      </c>
    </row>
    <row r="1605" customFormat="false" ht="15" hidden="false" customHeight="false" outlineLevel="0" collapsed="false">
      <c r="A1605" s="30" t="s">
        <v>6137</v>
      </c>
      <c r="B1605" s="30" t="s">
        <v>6138</v>
      </c>
      <c r="C1605" s="30" t="n">
        <v>26</v>
      </c>
      <c r="D1605" s="30" t="s">
        <v>181</v>
      </c>
      <c r="E1605" s="31" t="n">
        <v>45335</v>
      </c>
      <c r="F1605" s="30" t="s">
        <v>845</v>
      </c>
      <c r="G1605" s="31" t="n">
        <v>45338</v>
      </c>
      <c r="H1605" s="30" t="s">
        <v>161</v>
      </c>
      <c r="I1605" s="30" t="s">
        <v>538</v>
      </c>
      <c r="J1605" s="30" t="s">
        <v>163</v>
      </c>
      <c r="K1605" s="30" t="s">
        <v>156</v>
      </c>
      <c r="L1605" s="30" t="n">
        <v>20</v>
      </c>
      <c r="M1605" s="30" t="n">
        <v>81</v>
      </c>
      <c r="N1605" s="30" t="s">
        <v>127</v>
      </c>
      <c r="O1605" s="30" t="s">
        <v>128</v>
      </c>
      <c r="P1605" s="30" t="s">
        <v>150</v>
      </c>
      <c r="Q1605" s="32" t="n">
        <v>4500.4</v>
      </c>
      <c r="R1605" s="30" t="s">
        <v>130</v>
      </c>
      <c r="S1605" s="30" t="s">
        <v>151</v>
      </c>
      <c r="T1605" s="30" t="n">
        <v>5</v>
      </c>
      <c r="U1605" s="30" t="n">
        <f aca="false">YEAR(E1605)</f>
        <v>2024</v>
      </c>
      <c r="V1605" s="30" t="str">
        <f aca="false">TEXT(E1605,"MMM-YYYY")</f>
        <v>Feb-2024</v>
      </c>
      <c r="W1605" s="30" t="n">
        <f aca="false">MONTH(E1605)</f>
        <v>2</v>
      </c>
      <c r="X1605" s="30" t="str">
        <f aca="false">TEXT(WEEKDAY(E1605,2),"0")&amp;" - "&amp;TEXT(E1605,"dddd")</f>
        <v>2 - Tuesday</v>
      </c>
      <c r="Y1605" s="30" t="str">
        <f aca="false">_xlfn.IFS(C1605&lt;18,"Child (0-17)",C1605&lt;40,"Young Adult (18-39)",C1605&lt;60,"Adult (40-59)",TRUE(),"Senior (60+)")</f>
        <v>Young Adult (18-39)</v>
      </c>
      <c r="Z1605" s="30" t="n">
        <f aca="false">ROUND(G1605-E1605,0)</f>
        <v>3</v>
      </c>
      <c r="AA1605" s="30" t="n">
        <f aca="false">L1605+M1605</f>
        <v>101</v>
      </c>
      <c r="AB1605" s="30" t="n">
        <f aca="false">IFERROR(ROUND(Q1605/AA1605,2),0)</f>
        <v>44.56</v>
      </c>
      <c r="AC1605" s="30" t="str">
        <f aca="false">IF(AND(K1605="Critical",N1605="No"),"URGENT - No Bed","Normal")</f>
        <v>Normal</v>
      </c>
      <c r="AD1605" s="34" t="n">
        <f aca="false">INDEX(Lookup_Tables!$B$3:$B$12,MATCH(H1605,Lookup_Tables!$A$3:$A$12,0))</f>
        <v>3600000</v>
      </c>
      <c r="AE1605" s="30" t="str">
        <f aca="false">INDEX(Lookup_Tables!$C$3:$C$12,MATCH(H1605,Lookup_Tables!$A$3:$A$12,0))</f>
        <v>Dr. Sameer Joshi</v>
      </c>
      <c r="AF1605" s="30" t="str">
        <f aca="false">IFERROR(INDEX(Lookup_Tables!$F$16:$F$45,MATCH(I1605,Lookup_Tables!$E$16:$E$45,0)),"N/A")</f>
        <v>EMP221</v>
      </c>
      <c r="AG1605" s="30" t="n">
        <f aca="false">_xlfn.IFS(R1605="Recovered",4,R1605="Referred",3,R1605="Admitted",2,R1605="Deceased",1,TRUE(),0)</f>
        <v>4</v>
      </c>
      <c r="AH1605" s="30" t="str">
        <f aca="false">IF(T1605&gt;=4,"Satisfied",IF(T1605&gt;=3,"Neutral","Needs Improvement"))</f>
        <v>Satisfied</v>
      </c>
    </row>
    <row r="1606" customFormat="false" ht="15" hidden="false" customHeight="false" outlineLevel="0" collapsed="false">
      <c r="A1606" s="27" t="s">
        <v>6141</v>
      </c>
      <c r="B1606" s="27" t="s">
        <v>5118</v>
      </c>
      <c r="C1606" s="27" t="n">
        <v>60</v>
      </c>
      <c r="D1606" s="27" t="s">
        <v>121</v>
      </c>
      <c r="E1606" s="28" t="n">
        <v>45654</v>
      </c>
      <c r="F1606" s="27" t="s">
        <v>394</v>
      </c>
      <c r="G1606" s="28" t="n">
        <v>45657</v>
      </c>
      <c r="H1606" s="27" t="s">
        <v>135</v>
      </c>
      <c r="I1606" s="27" t="s">
        <v>136</v>
      </c>
      <c r="J1606" s="27" t="s">
        <v>262</v>
      </c>
      <c r="K1606" s="27" t="s">
        <v>156</v>
      </c>
      <c r="L1606" s="27" t="n">
        <v>39</v>
      </c>
      <c r="M1606" s="27" t="n">
        <v>50</v>
      </c>
      <c r="N1606" s="27" t="s">
        <v>127</v>
      </c>
      <c r="O1606" s="27" t="s">
        <v>128</v>
      </c>
      <c r="P1606" s="27" t="s">
        <v>140</v>
      </c>
      <c r="Q1606" s="29" t="n">
        <v>4244.72</v>
      </c>
      <c r="R1606" s="27" t="s">
        <v>130</v>
      </c>
      <c r="S1606" s="27" t="s">
        <v>223</v>
      </c>
      <c r="T1606" s="27" t="n">
        <v>4</v>
      </c>
      <c r="U1606" s="27" t="n">
        <f aca="false">YEAR(E1606)</f>
        <v>2024</v>
      </c>
      <c r="V1606" s="27" t="str">
        <f aca="false">TEXT(E1606,"MMM-YYYY")</f>
        <v>Dec-2024</v>
      </c>
      <c r="W1606" s="27" t="n">
        <f aca="false">MONTH(E1606)</f>
        <v>12</v>
      </c>
      <c r="X1606" s="27" t="str">
        <f aca="false">TEXT(WEEKDAY(E1606,2),"0")&amp;" - "&amp;TEXT(E1606,"dddd")</f>
        <v>6 - Saturday</v>
      </c>
      <c r="Y1606" s="27" t="str">
        <f aca="false">_xlfn.IFS(C1606&lt;18,"Child (0-17)",C1606&lt;40,"Young Adult (18-39)",C1606&lt;60,"Adult (40-59)",TRUE(),"Senior (60+)")</f>
        <v>Senior (60+)</v>
      </c>
      <c r="Z1606" s="27" t="n">
        <f aca="false">ROUND(G1606-E1606,0)</f>
        <v>3</v>
      </c>
      <c r="AA1606" s="27" t="n">
        <f aca="false">L1606+M1606</f>
        <v>89</v>
      </c>
      <c r="AB1606" s="27" t="n">
        <f aca="false">IFERROR(ROUND(Q1606/AA1606,2),0)</f>
        <v>47.69</v>
      </c>
      <c r="AC1606" s="27" t="str">
        <f aca="false">IF(AND(K1606="Critical",N1606="No"),"URGENT - No Bed","Normal")</f>
        <v>Normal</v>
      </c>
      <c r="AD1606" s="33" t="n">
        <f aca="false">INDEX(Lookup_Tables!$B$3:$B$12,MATCH(H1606,Lookup_Tables!$A$3:$A$12,0))</f>
        <v>4600000</v>
      </c>
      <c r="AE1606" s="27" t="str">
        <f aca="false">INDEX(Lookup_Tables!$C$3:$C$12,MATCH(H1606,Lookup_Tables!$A$3:$A$12,0))</f>
        <v>Dr. Farhan Khan</v>
      </c>
      <c r="AF1606" s="27" t="str">
        <f aca="false">IFERROR(INDEX(Lookup_Tables!$F$16:$F$45,MATCH(I1606,Lookup_Tables!$E$16:$E$45,0)),"N/A")</f>
        <v>EMP206</v>
      </c>
      <c r="AG1606" s="27" t="n">
        <f aca="false">_xlfn.IFS(R1606="Recovered",4,R1606="Referred",3,R1606="Admitted",2,R1606="Deceased",1,TRUE(),0)</f>
        <v>4</v>
      </c>
      <c r="AH1606" s="27" t="str">
        <f aca="false">IF(T1606&gt;=4,"Satisfied",IF(T1606&gt;=3,"Neutral","Needs Improvement"))</f>
        <v>Satisfied</v>
      </c>
    </row>
    <row r="1607" customFormat="false" ht="15" hidden="false" customHeight="false" outlineLevel="0" collapsed="false">
      <c r="A1607" s="30" t="s">
        <v>2682</v>
      </c>
      <c r="B1607" s="30" t="s">
        <v>987</v>
      </c>
      <c r="C1607" s="30" t="n">
        <v>65</v>
      </c>
      <c r="D1607" s="30" t="s">
        <v>181</v>
      </c>
      <c r="E1607" s="31" t="n">
        <v>45596</v>
      </c>
      <c r="F1607" s="30" t="s">
        <v>2683</v>
      </c>
      <c r="G1607" s="31" t="n">
        <v>45600</v>
      </c>
      <c r="H1607" s="30" t="s">
        <v>168</v>
      </c>
      <c r="I1607" s="30" t="s">
        <v>169</v>
      </c>
      <c r="J1607" s="30" t="s">
        <v>170</v>
      </c>
      <c r="K1607" s="30" t="s">
        <v>126</v>
      </c>
      <c r="L1607" s="30" t="n">
        <v>19</v>
      </c>
      <c r="M1607" s="30" t="n">
        <v>58</v>
      </c>
      <c r="N1607" s="30" t="s">
        <v>186</v>
      </c>
      <c r="O1607" s="30" t="s">
        <v>171</v>
      </c>
      <c r="P1607" s="30" t="s">
        <v>140</v>
      </c>
      <c r="Q1607" s="32" t="n">
        <v>6762.35</v>
      </c>
      <c r="R1607" s="30" t="s">
        <v>130</v>
      </c>
      <c r="S1607" s="30" t="s">
        <v>141</v>
      </c>
      <c r="T1607" s="30" t="n">
        <v>3</v>
      </c>
      <c r="U1607" s="30" t="n">
        <f aca="false">YEAR(E1607)</f>
        <v>2024</v>
      </c>
      <c r="V1607" s="30" t="str">
        <f aca="false">TEXT(E1607,"MMM-YYYY")</f>
        <v>Oct-2024</v>
      </c>
      <c r="W1607" s="30" t="n">
        <f aca="false">MONTH(E1607)</f>
        <v>10</v>
      </c>
      <c r="X1607" s="30" t="str">
        <f aca="false">TEXT(WEEKDAY(E1607,2),"0")&amp;" - "&amp;TEXT(E1607,"dddd")</f>
        <v>4 - Thursday</v>
      </c>
      <c r="Y1607" s="30" t="str">
        <f aca="false">_xlfn.IFS(C1607&lt;18,"Child (0-17)",C1607&lt;40,"Young Adult (18-39)",C1607&lt;60,"Adult (40-59)",TRUE(),"Senior (60+)")</f>
        <v>Senior (60+)</v>
      </c>
      <c r="Z1607" s="30" t="n">
        <f aca="false">ROUND(G1607-E1607,0)</f>
        <v>4</v>
      </c>
      <c r="AA1607" s="30" t="n">
        <f aca="false">L1607+M1607</f>
        <v>77</v>
      </c>
      <c r="AB1607" s="30" t="n">
        <f aca="false">IFERROR(ROUND(Q1607/AA1607,2),0)</f>
        <v>87.82</v>
      </c>
      <c r="AC1607" s="30" t="str">
        <f aca="false">IF(AND(K1607="Critical",N1607="No"),"URGENT - No Bed","Normal")</f>
        <v>Normal</v>
      </c>
      <c r="AD1607" s="34" t="n">
        <f aca="false">INDEX(Lookup_Tables!$B$3:$B$12,MATCH(H1607,Lookup_Tables!$A$3:$A$12,0))</f>
        <v>4400000</v>
      </c>
      <c r="AE1607" s="30" t="str">
        <f aca="false">INDEX(Lookup_Tables!$C$3:$C$12,MATCH(H1607,Lookup_Tables!$A$3:$A$12,0))</f>
        <v>Dr. Neha Chopra</v>
      </c>
      <c r="AF1607" s="30" t="str">
        <f aca="false">IFERROR(INDEX(Lookup_Tables!$F$16:$F$45,MATCH(I1607,Lookup_Tables!$E$16:$E$45,0)),"N/A")</f>
        <v>EMP220</v>
      </c>
      <c r="AG1607" s="30" t="n">
        <f aca="false">_xlfn.IFS(R1607="Recovered",4,R1607="Referred",3,R1607="Admitted",2,R1607="Deceased",1,TRUE(),0)</f>
        <v>4</v>
      </c>
      <c r="AH1607" s="30" t="str">
        <f aca="false">IF(T1607&gt;=4,"Satisfied",IF(T1607&gt;=3,"Neutral","Needs Improvement"))</f>
        <v>Neutral</v>
      </c>
    </row>
    <row r="1608" customFormat="false" ht="15" hidden="false" customHeight="false" outlineLevel="0" collapsed="false">
      <c r="A1608" s="27" t="s">
        <v>5676</v>
      </c>
      <c r="B1608" s="27" t="s">
        <v>1901</v>
      </c>
      <c r="C1608" s="27" t="n">
        <v>75</v>
      </c>
      <c r="D1608" s="27" t="s">
        <v>121</v>
      </c>
      <c r="E1608" s="28" t="n">
        <v>45316</v>
      </c>
      <c r="F1608" s="27" t="s">
        <v>2588</v>
      </c>
      <c r="G1608" s="28" t="n">
        <v>45319</v>
      </c>
      <c r="H1608" s="27" t="s">
        <v>236</v>
      </c>
      <c r="I1608" s="27" t="s">
        <v>323</v>
      </c>
      <c r="J1608" s="27" t="s">
        <v>375</v>
      </c>
      <c r="K1608" s="27" t="s">
        <v>126</v>
      </c>
      <c r="L1608" s="27" t="n">
        <v>34</v>
      </c>
      <c r="M1608" s="27" t="n">
        <v>104</v>
      </c>
      <c r="N1608" s="27" t="s">
        <v>127</v>
      </c>
      <c r="O1608" s="27" t="s">
        <v>128</v>
      </c>
      <c r="P1608" s="27" t="s">
        <v>129</v>
      </c>
      <c r="Q1608" s="29" t="n">
        <v>8840.38</v>
      </c>
      <c r="R1608" s="27" t="s">
        <v>130</v>
      </c>
      <c r="S1608" s="27" t="s">
        <v>141</v>
      </c>
      <c r="T1608" s="27" t="n">
        <v>5</v>
      </c>
      <c r="U1608" s="27" t="n">
        <f aca="false">YEAR(E1608)</f>
        <v>2024</v>
      </c>
      <c r="V1608" s="27" t="str">
        <f aca="false">TEXT(E1608,"MMM-YYYY")</f>
        <v>Jan-2024</v>
      </c>
      <c r="W1608" s="27" t="n">
        <f aca="false">MONTH(E1608)</f>
        <v>1</v>
      </c>
      <c r="X1608" s="27" t="str">
        <f aca="false">TEXT(WEEKDAY(E1608,2),"0")&amp;" - "&amp;TEXT(E1608,"dddd")</f>
        <v>4 - Thursday</v>
      </c>
      <c r="Y1608" s="27" t="str">
        <f aca="false">_xlfn.IFS(C1608&lt;18,"Child (0-17)",C1608&lt;40,"Young Adult (18-39)",C1608&lt;60,"Adult (40-59)",TRUE(),"Senior (60+)")</f>
        <v>Senior (60+)</v>
      </c>
      <c r="Z1608" s="27" t="n">
        <f aca="false">ROUND(G1608-E1608,0)</f>
        <v>3</v>
      </c>
      <c r="AA1608" s="27" t="n">
        <f aca="false">L1608+M1608</f>
        <v>138</v>
      </c>
      <c r="AB1608" s="27" t="n">
        <f aca="false">IFERROR(ROUND(Q1608/AA1608,2),0)</f>
        <v>64.06</v>
      </c>
      <c r="AC1608" s="27" t="str">
        <f aca="false">IF(AND(K1608="Critical",N1608="No"),"URGENT - No Bed","Normal")</f>
        <v>Normal</v>
      </c>
      <c r="AD1608" s="33" t="n">
        <f aca="false">INDEX(Lookup_Tables!$B$3:$B$12,MATCH(H1608,Lookup_Tables!$A$3:$A$12,0))</f>
        <v>3900000</v>
      </c>
      <c r="AE1608" s="27" t="str">
        <f aca="false">INDEX(Lookup_Tables!$C$3:$C$12,MATCH(H1608,Lookup_Tables!$A$3:$A$12,0))</f>
        <v>Dr. Rina Mehta</v>
      </c>
      <c r="AF1608" s="27" t="str">
        <f aca="false">IFERROR(INDEX(Lookup_Tables!$F$16:$F$45,MATCH(I1608,Lookup_Tables!$E$16:$E$45,0)),"N/A")</f>
        <v>EMP216</v>
      </c>
      <c r="AG1608" s="27" t="n">
        <f aca="false">_xlfn.IFS(R1608="Recovered",4,R1608="Referred",3,R1608="Admitted",2,R1608="Deceased",1,TRUE(),0)</f>
        <v>4</v>
      </c>
      <c r="AH1608" s="27" t="str">
        <f aca="false">IF(T1608&gt;=4,"Satisfied",IF(T1608&gt;=3,"Neutral","Needs Improvement"))</f>
        <v>Satisfied</v>
      </c>
    </row>
    <row r="1609" customFormat="false" ht="15" hidden="false" customHeight="false" outlineLevel="0" collapsed="false">
      <c r="A1609" s="30" t="s">
        <v>5823</v>
      </c>
      <c r="B1609" s="30" t="s">
        <v>2378</v>
      </c>
      <c r="C1609" s="30" t="n">
        <v>56</v>
      </c>
      <c r="D1609" s="30" t="s">
        <v>181</v>
      </c>
      <c r="E1609" s="31" t="n">
        <v>45313</v>
      </c>
      <c r="F1609" s="30" t="s">
        <v>638</v>
      </c>
      <c r="G1609" s="31" t="n">
        <v>45318</v>
      </c>
      <c r="H1609" s="30" t="s">
        <v>168</v>
      </c>
      <c r="I1609" s="30" t="s">
        <v>366</v>
      </c>
      <c r="J1609" s="30" t="s">
        <v>441</v>
      </c>
      <c r="K1609" s="30" t="s">
        <v>126</v>
      </c>
      <c r="L1609" s="30" t="n">
        <v>21</v>
      </c>
      <c r="M1609" s="30" t="n">
        <v>145</v>
      </c>
      <c r="N1609" s="30" t="s">
        <v>186</v>
      </c>
      <c r="O1609" s="30" t="s">
        <v>171</v>
      </c>
      <c r="P1609" s="30" t="s">
        <v>150</v>
      </c>
      <c r="Q1609" s="32" t="n">
        <v>8901.55</v>
      </c>
      <c r="R1609" s="30" t="s">
        <v>172</v>
      </c>
      <c r="S1609" s="30" t="s">
        <v>178</v>
      </c>
      <c r="T1609" s="30" t="n">
        <v>5</v>
      </c>
      <c r="U1609" s="30" t="n">
        <f aca="false">YEAR(E1609)</f>
        <v>2024</v>
      </c>
      <c r="V1609" s="30" t="str">
        <f aca="false">TEXT(E1609,"MMM-YYYY")</f>
        <v>Jan-2024</v>
      </c>
      <c r="W1609" s="30" t="n">
        <f aca="false">MONTH(E1609)</f>
        <v>1</v>
      </c>
      <c r="X1609" s="30" t="str">
        <f aca="false">TEXT(WEEKDAY(E1609,2),"0")&amp;" - "&amp;TEXT(E1609,"dddd")</f>
        <v>1 - Monday</v>
      </c>
      <c r="Y1609" s="30" t="str">
        <f aca="false">_xlfn.IFS(C1609&lt;18,"Child (0-17)",C1609&lt;40,"Young Adult (18-39)",C1609&lt;60,"Adult (40-59)",TRUE(),"Senior (60+)")</f>
        <v>Adult (40-59)</v>
      </c>
      <c r="Z1609" s="30" t="n">
        <f aca="false">ROUND(G1609-E1609,0)</f>
        <v>5</v>
      </c>
      <c r="AA1609" s="30" t="n">
        <f aca="false">L1609+M1609</f>
        <v>166</v>
      </c>
      <c r="AB1609" s="30" t="n">
        <f aca="false">IFERROR(ROUND(Q1609/AA1609,2),0)</f>
        <v>53.62</v>
      </c>
      <c r="AC1609" s="30" t="str">
        <f aca="false">IF(AND(K1609="Critical",N1609="No"),"URGENT - No Bed","Normal")</f>
        <v>Normal</v>
      </c>
      <c r="AD1609" s="34" t="n">
        <f aca="false">INDEX(Lookup_Tables!$B$3:$B$12,MATCH(H1609,Lookup_Tables!$A$3:$A$12,0))</f>
        <v>4400000</v>
      </c>
      <c r="AE1609" s="30" t="str">
        <f aca="false">INDEX(Lookup_Tables!$C$3:$C$12,MATCH(H1609,Lookup_Tables!$A$3:$A$12,0))</f>
        <v>Dr. Neha Chopra</v>
      </c>
      <c r="AF1609" s="30" t="str">
        <f aca="false">IFERROR(INDEX(Lookup_Tables!$F$16:$F$45,MATCH(I1609,Lookup_Tables!$E$16:$E$45,0)),"N/A")</f>
        <v>EMP218</v>
      </c>
      <c r="AG1609" s="30" t="n">
        <f aca="false">_xlfn.IFS(R1609="Recovered",4,R1609="Referred",3,R1609="Admitted",2,R1609="Deceased",1,TRUE(),0)</f>
        <v>2</v>
      </c>
      <c r="AH1609" s="30" t="str">
        <f aca="false">IF(T1609&gt;=4,"Satisfied",IF(T1609&gt;=3,"Neutral","Needs Improvement"))</f>
        <v>Satisfied</v>
      </c>
    </row>
    <row r="1610" customFormat="false" ht="15" hidden="false" customHeight="false" outlineLevel="0" collapsed="false">
      <c r="A1610" s="27" t="s">
        <v>5769</v>
      </c>
      <c r="B1610" s="27" t="s">
        <v>5067</v>
      </c>
      <c r="C1610" s="27" t="n">
        <v>8</v>
      </c>
      <c r="D1610" s="27" t="s">
        <v>121</v>
      </c>
      <c r="E1610" s="28" t="n">
        <v>45463</v>
      </c>
      <c r="F1610" s="27" t="s">
        <v>1268</v>
      </c>
      <c r="G1610" s="28" t="n">
        <v>45467</v>
      </c>
      <c r="H1610" s="27" t="s">
        <v>135</v>
      </c>
      <c r="I1610" s="27" t="s">
        <v>278</v>
      </c>
      <c r="J1610" s="27" t="s">
        <v>252</v>
      </c>
      <c r="K1610" s="27" t="s">
        <v>126</v>
      </c>
      <c r="L1610" s="27" t="n">
        <v>21</v>
      </c>
      <c r="M1610" s="27" t="n">
        <v>150</v>
      </c>
      <c r="N1610" s="27" t="s">
        <v>127</v>
      </c>
      <c r="O1610" s="27" t="s">
        <v>149</v>
      </c>
      <c r="P1610" s="27" t="s">
        <v>140</v>
      </c>
      <c r="Q1610" s="29" t="n">
        <v>8702.4</v>
      </c>
      <c r="R1610" s="27" t="s">
        <v>130</v>
      </c>
      <c r="S1610" s="27" t="s">
        <v>157</v>
      </c>
      <c r="T1610" s="27" t="n">
        <v>3</v>
      </c>
      <c r="U1610" s="27" t="n">
        <f aca="false">YEAR(E1610)</f>
        <v>2024</v>
      </c>
      <c r="V1610" s="27" t="str">
        <f aca="false">TEXT(E1610,"MMM-YYYY")</f>
        <v>Jun-2024</v>
      </c>
      <c r="W1610" s="27" t="n">
        <f aca="false">MONTH(E1610)</f>
        <v>6</v>
      </c>
      <c r="X1610" s="27" t="str">
        <f aca="false">TEXT(WEEKDAY(E1610,2),"0")&amp;" - "&amp;TEXT(E1610,"dddd")</f>
        <v>4 - Thursday</v>
      </c>
      <c r="Y1610" s="27" t="str">
        <f aca="false">_xlfn.IFS(C1610&lt;18,"Child (0-17)",C1610&lt;40,"Young Adult (18-39)",C1610&lt;60,"Adult (40-59)",TRUE(),"Senior (60+)")</f>
        <v>Child (0-17)</v>
      </c>
      <c r="Z1610" s="27" t="n">
        <f aca="false">ROUND(G1610-E1610,0)</f>
        <v>4</v>
      </c>
      <c r="AA1610" s="27" t="n">
        <f aca="false">L1610+M1610</f>
        <v>171</v>
      </c>
      <c r="AB1610" s="27" t="n">
        <f aca="false">IFERROR(ROUND(Q1610/AA1610,2),0)</f>
        <v>50.89</v>
      </c>
      <c r="AC1610" s="27" t="str">
        <f aca="false">IF(AND(K1610="Critical",N1610="No"),"URGENT - No Bed","Normal")</f>
        <v>Normal</v>
      </c>
      <c r="AD1610" s="33" t="n">
        <f aca="false">INDEX(Lookup_Tables!$B$3:$B$12,MATCH(H1610,Lookup_Tables!$A$3:$A$12,0))</f>
        <v>4600000</v>
      </c>
      <c r="AE1610" s="27" t="str">
        <f aca="false">INDEX(Lookup_Tables!$C$3:$C$12,MATCH(H1610,Lookup_Tables!$A$3:$A$12,0))</f>
        <v>Dr. Farhan Khan</v>
      </c>
      <c r="AF1610" s="27" t="str">
        <f aca="false">IFERROR(INDEX(Lookup_Tables!$F$16:$F$45,MATCH(I1610,Lookup_Tables!$E$16:$E$45,0)),"N/A")</f>
        <v>EMP208</v>
      </c>
      <c r="AG1610" s="27" t="n">
        <f aca="false">_xlfn.IFS(R1610="Recovered",4,R1610="Referred",3,R1610="Admitted",2,R1610="Deceased",1,TRUE(),0)</f>
        <v>4</v>
      </c>
      <c r="AH1610" s="27" t="str">
        <f aca="false">IF(T1610&gt;=4,"Satisfied",IF(T1610&gt;=3,"Neutral","Needs Improvement"))</f>
        <v>Neutral</v>
      </c>
    </row>
    <row r="1611" customFormat="false" ht="15" hidden="false" customHeight="false" outlineLevel="0" collapsed="false">
      <c r="A1611" s="30" t="s">
        <v>4537</v>
      </c>
      <c r="B1611" s="30" t="s">
        <v>3213</v>
      </c>
      <c r="C1611" s="30" t="n">
        <v>27</v>
      </c>
      <c r="D1611" s="30" t="s">
        <v>181</v>
      </c>
      <c r="E1611" s="31" t="n">
        <v>45368</v>
      </c>
      <c r="F1611" s="30" t="s">
        <v>590</v>
      </c>
      <c r="G1611" s="31" t="n">
        <v>45368</v>
      </c>
      <c r="H1611" s="30" t="s">
        <v>242</v>
      </c>
      <c r="I1611" s="30" t="s">
        <v>315</v>
      </c>
      <c r="J1611" s="30" t="s">
        <v>422</v>
      </c>
      <c r="K1611" s="30" t="s">
        <v>156</v>
      </c>
      <c r="L1611" s="30" t="n">
        <v>43</v>
      </c>
      <c r="M1611" s="30" t="n">
        <v>52</v>
      </c>
      <c r="N1611" s="30" t="s">
        <v>186</v>
      </c>
      <c r="O1611" s="30" t="s">
        <v>128</v>
      </c>
      <c r="P1611" s="30" t="s">
        <v>150</v>
      </c>
      <c r="Q1611" s="32" t="n">
        <v>4288.76</v>
      </c>
      <c r="R1611" s="30" t="s">
        <v>172</v>
      </c>
      <c r="S1611" s="30" t="s">
        <v>178</v>
      </c>
      <c r="T1611" s="30" t="n">
        <v>4</v>
      </c>
      <c r="U1611" s="30" t="n">
        <f aca="false">YEAR(E1611)</f>
        <v>2024</v>
      </c>
      <c r="V1611" s="30" t="str">
        <f aca="false">TEXT(E1611,"MMM-YYYY")</f>
        <v>Mar-2024</v>
      </c>
      <c r="W1611" s="30" t="n">
        <f aca="false">MONTH(E1611)</f>
        <v>3</v>
      </c>
      <c r="X1611" s="30" t="str">
        <f aca="false">TEXT(WEEKDAY(E1611,2),"0")&amp;" - "&amp;TEXT(E1611,"dddd")</f>
        <v>7 - Sunday</v>
      </c>
      <c r="Y1611" s="30" t="str">
        <f aca="false">_xlfn.IFS(C1611&lt;18,"Child (0-17)",C1611&lt;40,"Young Adult (18-39)",C1611&lt;60,"Adult (40-59)",TRUE(),"Senior (60+)")</f>
        <v>Young Adult (18-39)</v>
      </c>
      <c r="Z1611" s="30" t="n">
        <f aca="false">ROUND(G1611-E1611,0)</f>
        <v>0</v>
      </c>
      <c r="AA1611" s="30" t="n">
        <f aca="false">L1611+M1611</f>
        <v>95</v>
      </c>
      <c r="AB1611" s="30" t="n">
        <f aca="false">IFERROR(ROUND(Q1611/AA1611,2),0)</f>
        <v>45.14</v>
      </c>
      <c r="AC1611" s="30" t="str">
        <f aca="false">IF(AND(K1611="Critical",N1611="No"),"URGENT - No Bed","Normal")</f>
        <v>Normal</v>
      </c>
      <c r="AD1611" s="34" t="n">
        <f aca="false">INDEX(Lookup_Tables!$B$3:$B$12,MATCH(H1611,Lookup_Tables!$A$3:$A$12,0))</f>
        <v>3000000</v>
      </c>
      <c r="AE1611" s="30" t="str">
        <f aca="false">INDEX(Lookup_Tables!$C$3:$C$12,MATCH(H1611,Lookup_Tables!$A$3:$A$12,0))</f>
        <v>Dr. Pooja Iyer</v>
      </c>
      <c r="AF1611" s="30" t="str">
        <f aca="false">IFERROR(INDEX(Lookup_Tables!$F$16:$F$45,MATCH(I1611,Lookup_Tables!$E$16:$E$45,0)),"N/A")</f>
        <v>EMP213</v>
      </c>
      <c r="AG1611" s="30" t="n">
        <f aca="false">_xlfn.IFS(R1611="Recovered",4,R1611="Referred",3,R1611="Admitted",2,R1611="Deceased",1,TRUE(),0)</f>
        <v>2</v>
      </c>
      <c r="AH1611" s="30" t="str">
        <f aca="false">IF(T1611&gt;=4,"Satisfied",IF(T1611&gt;=3,"Neutral","Needs Improvement"))</f>
        <v>Satisfied</v>
      </c>
    </row>
    <row r="1612" customFormat="false" ht="15" hidden="false" customHeight="false" outlineLevel="0" collapsed="false">
      <c r="A1612" s="27" t="s">
        <v>2947</v>
      </c>
      <c r="B1612" s="27" t="s">
        <v>2948</v>
      </c>
      <c r="C1612" s="27" t="n">
        <v>20</v>
      </c>
      <c r="D1612" s="27" t="s">
        <v>121</v>
      </c>
      <c r="E1612" s="28" t="n">
        <v>45308</v>
      </c>
      <c r="F1612" s="27" t="s">
        <v>444</v>
      </c>
      <c r="G1612" s="28" t="n">
        <v>45310</v>
      </c>
      <c r="H1612" s="27" t="s">
        <v>217</v>
      </c>
      <c r="I1612" s="27" t="s">
        <v>344</v>
      </c>
      <c r="J1612" s="27" t="s">
        <v>294</v>
      </c>
      <c r="K1612" s="27" t="s">
        <v>156</v>
      </c>
      <c r="L1612" s="27" t="n">
        <v>65</v>
      </c>
      <c r="M1612" s="27" t="n">
        <v>56</v>
      </c>
      <c r="N1612" s="27" t="s">
        <v>127</v>
      </c>
      <c r="O1612" s="27" t="s">
        <v>139</v>
      </c>
      <c r="P1612" s="27" t="s">
        <v>140</v>
      </c>
      <c r="Q1612" s="29" t="n">
        <v>3324.34</v>
      </c>
      <c r="R1612" s="27" t="s">
        <v>130</v>
      </c>
      <c r="S1612" s="27" t="s">
        <v>223</v>
      </c>
      <c r="T1612" s="27" t="n">
        <v>5</v>
      </c>
      <c r="U1612" s="27" t="n">
        <f aca="false">YEAR(E1612)</f>
        <v>2024</v>
      </c>
      <c r="V1612" s="27" t="str">
        <f aca="false">TEXT(E1612,"MMM-YYYY")</f>
        <v>Jan-2024</v>
      </c>
      <c r="W1612" s="27" t="n">
        <f aca="false">MONTH(E1612)</f>
        <v>1</v>
      </c>
      <c r="X1612" s="27" t="str">
        <f aca="false">TEXT(WEEKDAY(E1612,2),"0")&amp;" - "&amp;TEXT(E1612,"dddd")</f>
        <v>3 - Wednesday</v>
      </c>
      <c r="Y1612" s="27" t="str">
        <f aca="false">_xlfn.IFS(C1612&lt;18,"Child (0-17)",C1612&lt;40,"Young Adult (18-39)",C1612&lt;60,"Adult (40-59)",TRUE(),"Senior (60+)")</f>
        <v>Young Adult (18-39)</v>
      </c>
      <c r="Z1612" s="27" t="n">
        <f aca="false">ROUND(G1612-E1612,0)</f>
        <v>2</v>
      </c>
      <c r="AA1612" s="27" t="n">
        <f aca="false">L1612+M1612</f>
        <v>121</v>
      </c>
      <c r="AB1612" s="27" t="n">
        <f aca="false">IFERROR(ROUND(Q1612/AA1612,2),0)</f>
        <v>27.47</v>
      </c>
      <c r="AC1612" s="27" t="str">
        <f aca="false">IF(AND(K1612="Critical",N1612="No"),"URGENT - No Bed","Normal")</f>
        <v>Normal</v>
      </c>
      <c r="AD1612" s="33" t="n">
        <f aca="false">INDEX(Lookup_Tables!$B$3:$B$12,MATCH(H1612,Lookup_Tables!$A$3:$A$12,0))</f>
        <v>4200000</v>
      </c>
      <c r="AE1612" s="27" t="str">
        <f aca="false">INDEX(Lookup_Tables!$C$3:$C$12,MATCH(H1612,Lookup_Tables!$A$3:$A$12,0))</f>
        <v>Dr. Anil Kapoor</v>
      </c>
      <c r="AF1612" s="27" t="str">
        <f aca="false">IFERROR(INDEX(Lookup_Tables!$F$16:$F$45,MATCH(I1612,Lookup_Tables!$E$16:$E$45,0)),"N/A")</f>
        <v>EMP201</v>
      </c>
      <c r="AG1612" s="27" t="n">
        <f aca="false">_xlfn.IFS(R1612="Recovered",4,R1612="Referred",3,R1612="Admitted",2,R1612="Deceased",1,TRUE(),0)</f>
        <v>4</v>
      </c>
      <c r="AH1612" s="27" t="str">
        <f aca="false">IF(T1612&gt;=4,"Satisfied",IF(T1612&gt;=3,"Neutral","Needs Improvement"))</f>
        <v>Satisfied</v>
      </c>
    </row>
    <row r="1613" customFormat="false" ht="15" hidden="false" customHeight="false" outlineLevel="0" collapsed="false">
      <c r="A1613" s="30" t="s">
        <v>4913</v>
      </c>
      <c r="B1613" s="30" t="s">
        <v>3473</v>
      </c>
      <c r="C1613" s="30" t="n">
        <v>69</v>
      </c>
      <c r="D1613" s="30" t="s">
        <v>121</v>
      </c>
      <c r="E1613" s="31" t="n">
        <v>45462</v>
      </c>
      <c r="F1613" s="30" t="s">
        <v>1899</v>
      </c>
      <c r="G1613" s="31" t="n">
        <v>45464</v>
      </c>
      <c r="H1613" s="30" t="s">
        <v>242</v>
      </c>
      <c r="I1613" s="30" t="s">
        <v>466</v>
      </c>
      <c r="J1613" s="30" t="s">
        <v>401</v>
      </c>
      <c r="K1613" s="30" t="s">
        <v>156</v>
      </c>
      <c r="L1613" s="30" t="n">
        <v>70</v>
      </c>
      <c r="M1613" s="30" t="n">
        <v>73</v>
      </c>
      <c r="N1613" s="30" t="s">
        <v>186</v>
      </c>
      <c r="O1613" s="30" t="s">
        <v>139</v>
      </c>
      <c r="P1613" s="30" t="s">
        <v>187</v>
      </c>
      <c r="Q1613" s="32" t="n">
        <v>4357.6</v>
      </c>
      <c r="R1613" s="30" t="s">
        <v>268</v>
      </c>
      <c r="S1613" s="30" t="s">
        <v>131</v>
      </c>
      <c r="T1613" s="30" t="n">
        <v>4</v>
      </c>
      <c r="U1613" s="30" t="n">
        <f aca="false">YEAR(E1613)</f>
        <v>2024</v>
      </c>
      <c r="V1613" s="30" t="str">
        <f aca="false">TEXT(E1613,"MMM-YYYY")</f>
        <v>Jun-2024</v>
      </c>
      <c r="W1613" s="30" t="n">
        <f aca="false">MONTH(E1613)</f>
        <v>6</v>
      </c>
      <c r="X1613" s="30" t="str">
        <f aca="false">TEXT(WEEKDAY(E1613,2),"0")&amp;" - "&amp;TEXT(E1613,"dddd")</f>
        <v>3 - Wednesday</v>
      </c>
      <c r="Y1613" s="30" t="str">
        <f aca="false">_xlfn.IFS(C1613&lt;18,"Child (0-17)",C1613&lt;40,"Young Adult (18-39)",C1613&lt;60,"Adult (40-59)",TRUE(),"Senior (60+)")</f>
        <v>Senior (60+)</v>
      </c>
      <c r="Z1613" s="30" t="n">
        <f aca="false">ROUND(G1613-E1613,0)</f>
        <v>2</v>
      </c>
      <c r="AA1613" s="30" t="n">
        <f aca="false">L1613+M1613</f>
        <v>143</v>
      </c>
      <c r="AB1613" s="30" t="n">
        <f aca="false">IFERROR(ROUND(Q1613/AA1613,2),0)</f>
        <v>30.47</v>
      </c>
      <c r="AC1613" s="30" t="str">
        <f aca="false">IF(AND(K1613="Critical",N1613="No"),"URGENT - No Bed","Normal")</f>
        <v>Normal</v>
      </c>
      <c r="AD1613" s="34" t="n">
        <f aca="false">INDEX(Lookup_Tables!$B$3:$B$12,MATCH(H1613,Lookup_Tables!$A$3:$A$12,0))</f>
        <v>3000000</v>
      </c>
      <c r="AE1613" s="30" t="str">
        <f aca="false">INDEX(Lookup_Tables!$C$3:$C$12,MATCH(H1613,Lookup_Tables!$A$3:$A$12,0))</f>
        <v>Dr. Pooja Iyer</v>
      </c>
      <c r="AF1613" s="30" t="str">
        <f aca="false">IFERROR(INDEX(Lookup_Tables!$F$16:$F$45,MATCH(I1613,Lookup_Tables!$E$16:$E$45,0)),"N/A")</f>
        <v>EMP212</v>
      </c>
      <c r="AG1613" s="30" t="n">
        <f aca="false">_xlfn.IFS(R1613="Recovered",4,R1613="Referred",3,R1613="Admitted",2,R1613="Deceased",1,TRUE(),0)</f>
        <v>3</v>
      </c>
      <c r="AH1613" s="30" t="str">
        <f aca="false">IF(T1613&gt;=4,"Satisfied",IF(T1613&gt;=3,"Neutral","Needs Improvement"))</f>
        <v>Satisfied</v>
      </c>
    </row>
    <row r="1614" customFormat="false" ht="15" hidden="false" customHeight="false" outlineLevel="0" collapsed="false">
      <c r="A1614" s="27" t="s">
        <v>4559</v>
      </c>
      <c r="B1614" s="27" t="s">
        <v>1986</v>
      </c>
      <c r="C1614" s="27" t="n">
        <v>47</v>
      </c>
      <c r="D1614" s="27" t="s">
        <v>181</v>
      </c>
      <c r="E1614" s="28" t="n">
        <v>45584</v>
      </c>
      <c r="F1614" s="27" t="s">
        <v>710</v>
      </c>
      <c r="G1614" s="28" t="n">
        <v>45584</v>
      </c>
      <c r="H1614" s="27" t="s">
        <v>236</v>
      </c>
      <c r="I1614" s="27" t="s">
        <v>323</v>
      </c>
      <c r="J1614" s="27" t="s">
        <v>455</v>
      </c>
      <c r="K1614" s="27" t="s">
        <v>138</v>
      </c>
      <c r="L1614" s="27" t="n">
        <v>66</v>
      </c>
      <c r="M1614" s="27" t="n">
        <v>41</v>
      </c>
      <c r="N1614" s="27" t="s">
        <v>127</v>
      </c>
      <c r="O1614" s="27" t="s">
        <v>128</v>
      </c>
      <c r="P1614" s="27" t="s">
        <v>129</v>
      </c>
      <c r="Q1614" s="29" t="n">
        <v>2582.1</v>
      </c>
      <c r="R1614" s="27" t="s">
        <v>268</v>
      </c>
      <c r="S1614" s="27" t="s">
        <v>164</v>
      </c>
      <c r="T1614" s="27" t="n">
        <v>2</v>
      </c>
      <c r="U1614" s="27" t="n">
        <f aca="false">YEAR(E1614)</f>
        <v>2024</v>
      </c>
      <c r="V1614" s="27" t="str">
        <f aca="false">TEXT(E1614,"MMM-YYYY")</f>
        <v>Oct-2024</v>
      </c>
      <c r="W1614" s="27" t="n">
        <f aca="false">MONTH(E1614)</f>
        <v>10</v>
      </c>
      <c r="X1614" s="27" t="str">
        <f aca="false">TEXT(WEEKDAY(E1614,2),"0")&amp;" - "&amp;TEXT(E1614,"dddd")</f>
        <v>6 - Saturday</v>
      </c>
      <c r="Y1614" s="27" t="str">
        <f aca="false">_xlfn.IFS(C1614&lt;18,"Child (0-17)",C1614&lt;40,"Young Adult (18-39)",C1614&lt;60,"Adult (40-59)",TRUE(),"Senior (60+)")</f>
        <v>Adult (40-59)</v>
      </c>
      <c r="Z1614" s="27" t="n">
        <f aca="false">ROUND(G1614-E1614,0)</f>
        <v>0</v>
      </c>
      <c r="AA1614" s="27" t="n">
        <f aca="false">L1614+M1614</f>
        <v>107</v>
      </c>
      <c r="AB1614" s="27" t="n">
        <f aca="false">IFERROR(ROUND(Q1614/AA1614,2),0)</f>
        <v>24.13</v>
      </c>
      <c r="AC1614" s="27" t="str">
        <f aca="false">IF(AND(K1614="Critical",N1614="No"),"URGENT - No Bed","Normal")</f>
        <v>Normal</v>
      </c>
      <c r="AD1614" s="33" t="n">
        <f aca="false">INDEX(Lookup_Tables!$B$3:$B$12,MATCH(H1614,Lookup_Tables!$A$3:$A$12,0))</f>
        <v>3900000</v>
      </c>
      <c r="AE1614" s="27" t="str">
        <f aca="false">INDEX(Lookup_Tables!$C$3:$C$12,MATCH(H1614,Lookup_Tables!$A$3:$A$12,0))</f>
        <v>Dr. Rina Mehta</v>
      </c>
      <c r="AF1614" s="27" t="str">
        <f aca="false">IFERROR(INDEX(Lookup_Tables!$F$16:$F$45,MATCH(I1614,Lookup_Tables!$E$16:$E$45,0)),"N/A")</f>
        <v>EMP216</v>
      </c>
      <c r="AG1614" s="27" t="n">
        <f aca="false">_xlfn.IFS(R1614="Recovered",4,R1614="Referred",3,R1614="Admitted",2,R1614="Deceased",1,TRUE(),0)</f>
        <v>3</v>
      </c>
      <c r="AH1614" s="27" t="str">
        <f aca="false">IF(T1614&gt;=4,"Satisfied",IF(T1614&gt;=3,"Neutral","Needs Improvement"))</f>
        <v>Needs Improvement</v>
      </c>
    </row>
    <row r="1615" customFormat="false" ht="15" hidden="false" customHeight="false" outlineLevel="0" collapsed="false">
      <c r="A1615" s="30" t="s">
        <v>6712</v>
      </c>
      <c r="B1615" s="30" t="s">
        <v>2861</v>
      </c>
      <c r="C1615" s="30" t="n">
        <v>25</v>
      </c>
      <c r="D1615" s="30" t="s">
        <v>121</v>
      </c>
      <c r="E1615" s="31" t="n">
        <v>45454</v>
      </c>
      <c r="F1615" s="30" t="s">
        <v>1132</v>
      </c>
      <c r="G1615" s="31" t="n">
        <v>45457</v>
      </c>
      <c r="H1615" s="30" t="s">
        <v>123</v>
      </c>
      <c r="I1615" s="30" t="s">
        <v>155</v>
      </c>
      <c r="J1615" s="30" t="s">
        <v>227</v>
      </c>
      <c r="K1615" s="30" t="s">
        <v>126</v>
      </c>
      <c r="L1615" s="30" t="n">
        <v>9</v>
      </c>
      <c r="M1615" s="30" t="n">
        <v>84</v>
      </c>
      <c r="N1615" s="30" t="s">
        <v>186</v>
      </c>
      <c r="O1615" s="30" t="s">
        <v>139</v>
      </c>
      <c r="P1615" s="30" t="s">
        <v>129</v>
      </c>
      <c r="Q1615" s="32" t="n">
        <v>8606.63</v>
      </c>
      <c r="R1615" s="30" t="s">
        <v>130</v>
      </c>
      <c r="S1615" s="30" t="s">
        <v>141</v>
      </c>
      <c r="T1615" s="30" t="n">
        <v>5</v>
      </c>
      <c r="U1615" s="30" t="n">
        <f aca="false">YEAR(E1615)</f>
        <v>2024</v>
      </c>
      <c r="V1615" s="30" t="str">
        <f aca="false">TEXT(E1615,"MMM-YYYY")</f>
        <v>Jun-2024</v>
      </c>
      <c r="W1615" s="30" t="n">
        <f aca="false">MONTH(E1615)</f>
        <v>6</v>
      </c>
      <c r="X1615" s="30" t="str">
        <f aca="false">TEXT(WEEKDAY(E1615,2),"0")&amp;" - "&amp;TEXT(E1615,"dddd")</f>
        <v>2 - Tuesday</v>
      </c>
      <c r="Y1615" s="30" t="str">
        <f aca="false">_xlfn.IFS(C1615&lt;18,"Child (0-17)",C1615&lt;40,"Young Adult (18-39)",C1615&lt;60,"Adult (40-59)",TRUE(),"Senior (60+)")</f>
        <v>Young Adult (18-39)</v>
      </c>
      <c r="Z1615" s="30" t="n">
        <f aca="false">ROUND(G1615-E1615,0)</f>
        <v>3</v>
      </c>
      <c r="AA1615" s="30" t="n">
        <f aca="false">L1615+M1615</f>
        <v>93</v>
      </c>
      <c r="AB1615" s="30" t="n">
        <f aca="false">IFERROR(ROUND(Q1615/AA1615,2),0)</f>
        <v>92.54</v>
      </c>
      <c r="AC1615" s="30" t="str">
        <f aca="false">IF(AND(K1615="Critical",N1615="No"),"URGENT - No Bed","Normal")</f>
        <v>Normal</v>
      </c>
      <c r="AD1615" s="34" t="n">
        <f aca="false">INDEX(Lookup_Tables!$B$3:$B$12,MATCH(H1615,Lookup_Tables!$A$3:$A$12,0))</f>
        <v>2200000</v>
      </c>
      <c r="AE1615" s="30" t="str">
        <f aca="false">INDEX(Lookup_Tables!$C$3:$C$12,MATCH(H1615,Lookup_Tables!$A$3:$A$12,0))</f>
        <v>Dr. Rohan Das</v>
      </c>
      <c r="AF1615" s="30" t="str">
        <f aca="false">IFERROR(INDEX(Lookup_Tables!$F$16:$F$45,MATCH(I1615,Lookup_Tables!$E$16:$E$45,0)),"N/A")</f>
        <v>EMP203</v>
      </c>
      <c r="AG1615" s="30" t="n">
        <f aca="false">_xlfn.IFS(R1615="Recovered",4,R1615="Referred",3,R1615="Admitted",2,R1615="Deceased",1,TRUE(),0)</f>
        <v>4</v>
      </c>
      <c r="AH1615" s="30" t="str">
        <f aca="false">IF(T1615&gt;=4,"Satisfied",IF(T1615&gt;=3,"Neutral","Needs Improvement"))</f>
        <v>Satisfied</v>
      </c>
    </row>
    <row r="1616" customFormat="false" ht="15" hidden="false" customHeight="false" outlineLevel="0" collapsed="false">
      <c r="A1616" s="27" t="s">
        <v>7015</v>
      </c>
      <c r="B1616" s="27" t="s">
        <v>1300</v>
      </c>
      <c r="C1616" s="27" t="n">
        <v>57</v>
      </c>
      <c r="D1616" s="27" t="s">
        <v>121</v>
      </c>
      <c r="E1616" s="28" t="n">
        <v>45435</v>
      </c>
      <c r="F1616" s="27" t="s">
        <v>927</v>
      </c>
      <c r="G1616" s="28" t="n">
        <v>45438</v>
      </c>
      <c r="H1616" s="27" t="s">
        <v>146</v>
      </c>
      <c r="I1616" s="27" t="s">
        <v>309</v>
      </c>
      <c r="J1616" s="27" t="s">
        <v>244</v>
      </c>
      <c r="K1616" s="27" t="s">
        <v>156</v>
      </c>
      <c r="L1616" s="27" t="n">
        <v>60</v>
      </c>
      <c r="M1616" s="27" t="n">
        <v>69</v>
      </c>
      <c r="N1616" s="27" t="s">
        <v>186</v>
      </c>
      <c r="O1616" s="27" t="s">
        <v>139</v>
      </c>
      <c r="P1616" s="27" t="s">
        <v>140</v>
      </c>
      <c r="Q1616" s="29" t="n">
        <v>3772.72</v>
      </c>
      <c r="R1616" s="27" t="s">
        <v>130</v>
      </c>
      <c r="S1616" s="27" t="s">
        <v>197</v>
      </c>
      <c r="T1616" s="27" t="n">
        <v>4</v>
      </c>
      <c r="U1616" s="27" t="n">
        <f aca="false">YEAR(E1616)</f>
        <v>2024</v>
      </c>
      <c r="V1616" s="27" t="str">
        <f aca="false">TEXT(E1616,"MMM-YYYY")</f>
        <v>May-2024</v>
      </c>
      <c r="W1616" s="27" t="n">
        <f aca="false">MONTH(E1616)</f>
        <v>5</v>
      </c>
      <c r="X1616" s="27" t="str">
        <f aca="false">TEXT(WEEKDAY(E1616,2),"0")&amp;" - "&amp;TEXT(E1616,"dddd")</f>
        <v>4 - Thursday</v>
      </c>
      <c r="Y1616" s="27" t="str">
        <f aca="false">_xlfn.IFS(C1616&lt;18,"Child (0-17)",C1616&lt;40,"Young Adult (18-39)",C1616&lt;60,"Adult (40-59)",TRUE(),"Senior (60+)")</f>
        <v>Adult (40-59)</v>
      </c>
      <c r="Z1616" s="27" t="n">
        <f aca="false">ROUND(G1616-E1616,0)</f>
        <v>3</v>
      </c>
      <c r="AA1616" s="27" t="n">
        <f aca="false">L1616+M1616</f>
        <v>129</v>
      </c>
      <c r="AB1616" s="27" t="n">
        <f aca="false">IFERROR(ROUND(Q1616/AA1616,2),0)</f>
        <v>29.25</v>
      </c>
      <c r="AC1616" s="27" t="str">
        <f aca="false">IF(AND(K1616="Critical",N1616="No"),"URGENT - No Bed","Normal")</f>
        <v>Normal</v>
      </c>
      <c r="AD1616" s="33" t="n">
        <f aca="false">INDEX(Lookup_Tables!$B$3:$B$12,MATCH(H1616,Lookup_Tables!$A$3:$A$12,0))</f>
        <v>2700000</v>
      </c>
      <c r="AE1616" s="27" t="str">
        <f aca="false">INDEX(Lookup_Tables!$C$3:$C$12,MATCH(H1616,Lookup_Tables!$A$3:$A$12,0))</f>
        <v>Dr. Vikram Singh</v>
      </c>
      <c r="AF1616" s="27" t="str">
        <f aca="false">IFERROR(INDEX(Lookup_Tables!$F$16:$F$45,MATCH(I1616,Lookup_Tables!$E$16:$E$45,0)),"N/A")</f>
        <v>EMP228</v>
      </c>
      <c r="AG1616" s="27" t="n">
        <f aca="false">_xlfn.IFS(R1616="Recovered",4,R1616="Referred",3,R1616="Admitted",2,R1616="Deceased",1,TRUE(),0)</f>
        <v>4</v>
      </c>
      <c r="AH1616" s="27" t="str">
        <f aca="false">IF(T1616&gt;=4,"Satisfied",IF(T1616&gt;=3,"Neutral","Needs Improvement"))</f>
        <v>Satisfied</v>
      </c>
    </row>
    <row r="1617" customFormat="false" ht="15" hidden="false" customHeight="false" outlineLevel="0" collapsed="false">
      <c r="A1617" s="30" t="s">
        <v>3792</v>
      </c>
      <c r="B1617" s="30" t="s">
        <v>3793</v>
      </c>
      <c r="C1617" s="30" t="n">
        <v>33</v>
      </c>
      <c r="D1617" s="30" t="s">
        <v>181</v>
      </c>
      <c r="E1617" s="31" t="n">
        <v>45620</v>
      </c>
      <c r="F1617" s="30" t="s">
        <v>1599</v>
      </c>
      <c r="G1617" s="31" t="n">
        <v>45626</v>
      </c>
      <c r="H1617" s="30" t="s">
        <v>206</v>
      </c>
      <c r="I1617" s="30" t="s">
        <v>207</v>
      </c>
      <c r="J1617" s="30" t="s">
        <v>469</v>
      </c>
      <c r="K1617" s="30" t="s">
        <v>126</v>
      </c>
      <c r="L1617" s="30" t="n">
        <v>5</v>
      </c>
      <c r="M1617" s="30" t="n">
        <v>138</v>
      </c>
      <c r="N1617" s="30" t="s">
        <v>186</v>
      </c>
      <c r="O1617" s="30" t="s">
        <v>171</v>
      </c>
      <c r="P1617" s="30" t="s">
        <v>129</v>
      </c>
      <c r="Q1617" s="32" t="n">
        <v>8415.63</v>
      </c>
      <c r="R1617" s="30" t="s">
        <v>130</v>
      </c>
      <c r="S1617" s="30" t="s">
        <v>131</v>
      </c>
      <c r="T1617" s="30" t="n">
        <v>2</v>
      </c>
      <c r="U1617" s="30" t="n">
        <f aca="false">YEAR(E1617)</f>
        <v>2024</v>
      </c>
      <c r="V1617" s="30" t="str">
        <f aca="false">TEXT(E1617,"MMM-YYYY")</f>
        <v>Nov-2024</v>
      </c>
      <c r="W1617" s="30" t="n">
        <f aca="false">MONTH(E1617)</f>
        <v>11</v>
      </c>
      <c r="X1617" s="30" t="str">
        <f aca="false">TEXT(WEEKDAY(E1617,2),"0")&amp;" - "&amp;TEXT(E1617,"dddd")</f>
        <v>7 - Sunday</v>
      </c>
      <c r="Y1617" s="30" t="str">
        <f aca="false">_xlfn.IFS(C1617&lt;18,"Child (0-17)",C1617&lt;40,"Young Adult (18-39)",C1617&lt;60,"Adult (40-59)",TRUE(),"Senior (60+)")</f>
        <v>Young Adult (18-39)</v>
      </c>
      <c r="Z1617" s="30" t="n">
        <f aca="false">ROUND(G1617-E1617,0)</f>
        <v>6</v>
      </c>
      <c r="AA1617" s="30" t="n">
        <f aca="false">L1617+M1617</f>
        <v>143</v>
      </c>
      <c r="AB1617" s="30" t="n">
        <f aca="false">IFERROR(ROUND(Q1617/AA1617,2),0)</f>
        <v>58.85</v>
      </c>
      <c r="AC1617" s="30" t="str">
        <f aca="false">IF(AND(K1617="Critical",N1617="No"),"URGENT - No Bed","Normal")</f>
        <v>Normal</v>
      </c>
      <c r="AD1617" s="34" t="n">
        <f aca="false">INDEX(Lookup_Tables!$B$3:$B$12,MATCH(H1617,Lookup_Tables!$A$3:$A$12,0))</f>
        <v>2800000</v>
      </c>
      <c r="AE1617" s="30" t="str">
        <f aca="false">INDEX(Lookup_Tables!$C$3:$C$12,MATCH(H1617,Lookup_Tables!$A$3:$A$12,0))</f>
        <v>Dr. Suresh Nair</v>
      </c>
      <c r="AF1617" s="30" t="str">
        <f aca="false">IFERROR(INDEX(Lookup_Tables!$F$16:$F$45,MATCH(I1617,Lookup_Tables!$E$16:$E$45,0)),"N/A")</f>
        <v>EMP209</v>
      </c>
      <c r="AG1617" s="30" t="n">
        <f aca="false">_xlfn.IFS(R1617="Recovered",4,R1617="Referred",3,R1617="Admitted",2,R1617="Deceased",1,TRUE(),0)</f>
        <v>4</v>
      </c>
      <c r="AH1617" s="30" t="str">
        <f aca="false">IF(T1617&gt;=4,"Satisfied",IF(T1617&gt;=3,"Neutral","Needs Improvement"))</f>
        <v>Needs Improvement</v>
      </c>
    </row>
    <row r="1618" customFormat="false" ht="15" hidden="false" customHeight="false" outlineLevel="0" collapsed="false">
      <c r="A1618" s="27" t="s">
        <v>3953</v>
      </c>
      <c r="B1618" s="27" t="s">
        <v>3954</v>
      </c>
      <c r="C1618" s="27" t="n">
        <v>20</v>
      </c>
      <c r="D1618" s="27" t="s">
        <v>121</v>
      </c>
      <c r="E1618" s="28" t="n">
        <v>45640</v>
      </c>
      <c r="F1618" s="27" t="s">
        <v>997</v>
      </c>
      <c r="G1618" s="28" t="n">
        <v>45641</v>
      </c>
      <c r="H1618" s="27" t="s">
        <v>168</v>
      </c>
      <c r="I1618" s="27" t="s">
        <v>196</v>
      </c>
      <c r="J1618" s="27" t="s">
        <v>371</v>
      </c>
      <c r="K1618" s="27" t="s">
        <v>156</v>
      </c>
      <c r="L1618" s="27" t="n">
        <v>18</v>
      </c>
      <c r="M1618" s="27" t="n">
        <v>52</v>
      </c>
      <c r="N1618" s="27" t="s">
        <v>186</v>
      </c>
      <c r="O1618" s="27" t="s">
        <v>149</v>
      </c>
      <c r="P1618" s="27" t="s">
        <v>129</v>
      </c>
      <c r="Q1618" s="29" t="n">
        <v>3532.19</v>
      </c>
      <c r="R1618" s="27" t="s">
        <v>130</v>
      </c>
      <c r="S1618" s="27" t="s">
        <v>223</v>
      </c>
      <c r="T1618" s="27" t="n">
        <v>5</v>
      </c>
      <c r="U1618" s="27" t="n">
        <f aca="false">YEAR(E1618)</f>
        <v>2024</v>
      </c>
      <c r="V1618" s="27" t="str">
        <f aca="false">TEXT(E1618,"MMM-YYYY")</f>
        <v>Dec-2024</v>
      </c>
      <c r="W1618" s="27" t="n">
        <f aca="false">MONTH(E1618)</f>
        <v>12</v>
      </c>
      <c r="X1618" s="27" t="str">
        <f aca="false">TEXT(WEEKDAY(E1618,2),"0")&amp;" - "&amp;TEXT(E1618,"dddd")</f>
        <v>6 - Saturday</v>
      </c>
      <c r="Y1618" s="27" t="str">
        <f aca="false">_xlfn.IFS(C1618&lt;18,"Child (0-17)",C1618&lt;40,"Young Adult (18-39)",C1618&lt;60,"Adult (40-59)",TRUE(),"Senior (60+)")</f>
        <v>Young Adult (18-39)</v>
      </c>
      <c r="Z1618" s="27" t="n">
        <f aca="false">ROUND(G1618-E1618,0)</f>
        <v>1</v>
      </c>
      <c r="AA1618" s="27" t="n">
        <f aca="false">L1618+M1618</f>
        <v>70</v>
      </c>
      <c r="AB1618" s="27" t="n">
        <f aca="false">IFERROR(ROUND(Q1618/AA1618,2),0)</f>
        <v>50.46</v>
      </c>
      <c r="AC1618" s="27" t="str">
        <f aca="false">IF(AND(K1618="Critical",N1618="No"),"URGENT - No Bed","Normal")</f>
        <v>Normal</v>
      </c>
      <c r="AD1618" s="33" t="n">
        <f aca="false">INDEX(Lookup_Tables!$B$3:$B$12,MATCH(H1618,Lookup_Tables!$A$3:$A$12,0))</f>
        <v>4400000</v>
      </c>
      <c r="AE1618" s="27" t="str">
        <f aca="false">INDEX(Lookup_Tables!$C$3:$C$12,MATCH(H1618,Lookup_Tables!$A$3:$A$12,0))</f>
        <v>Dr. Neha Chopra</v>
      </c>
      <c r="AF1618" s="27" t="str">
        <f aca="false">IFERROR(INDEX(Lookup_Tables!$F$16:$F$45,MATCH(I1618,Lookup_Tables!$E$16:$E$45,0)),"N/A")</f>
        <v>EMP219</v>
      </c>
      <c r="AG1618" s="27" t="n">
        <f aca="false">_xlfn.IFS(R1618="Recovered",4,R1618="Referred",3,R1618="Admitted",2,R1618="Deceased",1,TRUE(),0)</f>
        <v>4</v>
      </c>
      <c r="AH1618" s="27" t="str">
        <f aca="false">IF(T1618&gt;=4,"Satisfied",IF(T1618&gt;=3,"Neutral","Needs Improvement"))</f>
        <v>Satisfied</v>
      </c>
    </row>
    <row r="1619" customFormat="false" ht="15" hidden="false" customHeight="false" outlineLevel="0" collapsed="false">
      <c r="A1619" s="30" t="s">
        <v>4356</v>
      </c>
      <c r="B1619" s="30" t="s">
        <v>1859</v>
      </c>
      <c r="C1619" s="30" t="n">
        <v>16</v>
      </c>
      <c r="D1619" s="30" t="s">
        <v>181</v>
      </c>
      <c r="E1619" s="31" t="n">
        <v>45574</v>
      </c>
      <c r="F1619" s="30" t="s">
        <v>853</v>
      </c>
      <c r="G1619" s="31" t="n">
        <v>45576</v>
      </c>
      <c r="H1619" s="30" t="s">
        <v>206</v>
      </c>
      <c r="I1619" s="30" t="s">
        <v>207</v>
      </c>
      <c r="J1619" s="30" t="s">
        <v>615</v>
      </c>
      <c r="K1619" s="30" t="s">
        <v>156</v>
      </c>
      <c r="L1619" s="30" t="n">
        <v>44</v>
      </c>
      <c r="M1619" s="30" t="n">
        <v>49</v>
      </c>
      <c r="N1619" s="30" t="s">
        <v>127</v>
      </c>
      <c r="O1619" s="30" t="s">
        <v>171</v>
      </c>
      <c r="P1619" s="30" t="s">
        <v>187</v>
      </c>
      <c r="Q1619" s="32" t="n">
        <v>3110.96</v>
      </c>
      <c r="R1619" s="30" t="s">
        <v>130</v>
      </c>
      <c r="S1619" s="30" t="s">
        <v>223</v>
      </c>
      <c r="T1619" s="30" t="n">
        <v>4</v>
      </c>
      <c r="U1619" s="30" t="n">
        <f aca="false">YEAR(E1619)</f>
        <v>2024</v>
      </c>
      <c r="V1619" s="30" t="str">
        <f aca="false">TEXT(E1619,"MMM-YYYY")</f>
        <v>Oct-2024</v>
      </c>
      <c r="W1619" s="30" t="n">
        <f aca="false">MONTH(E1619)</f>
        <v>10</v>
      </c>
      <c r="X1619" s="30" t="str">
        <f aca="false">TEXT(WEEKDAY(E1619,2),"0")&amp;" - "&amp;TEXT(E1619,"dddd")</f>
        <v>3 - Wednesday</v>
      </c>
      <c r="Y1619" s="30" t="str">
        <f aca="false">_xlfn.IFS(C1619&lt;18,"Child (0-17)",C1619&lt;40,"Young Adult (18-39)",C1619&lt;60,"Adult (40-59)",TRUE(),"Senior (60+)")</f>
        <v>Child (0-17)</v>
      </c>
      <c r="Z1619" s="30" t="n">
        <f aca="false">ROUND(G1619-E1619,0)</f>
        <v>2</v>
      </c>
      <c r="AA1619" s="30" t="n">
        <f aca="false">L1619+M1619</f>
        <v>93</v>
      </c>
      <c r="AB1619" s="30" t="n">
        <f aca="false">IFERROR(ROUND(Q1619/AA1619,2),0)</f>
        <v>33.45</v>
      </c>
      <c r="AC1619" s="30" t="str">
        <f aca="false">IF(AND(K1619="Critical",N1619="No"),"URGENT - No Bed","Normal")</f>
        <v>Normal</v>
      </c>
      <c r="AD1619" s="34" t="n">
        <f aca="false">INDEX(Lookup_Tables!$B$3:$B$12,MATCH(H1619,Lookup_Tables!$A$3:$A$12,0))</f>
        <v>2800000</v>
      </c>
      <c r="AE1619" s="30" t="str">
        <f aca="false">INDEX(Lookup_Tables!$C$3:$C$12,MATCH(H1619,Lookup_Tables!$A$3:$A$12,0))</f>
        <v>Dr. Suresh Nair</v>
      </c>
      <c r="AF1619" s="30" t="str">
        <f aca="false">IFERROR(INDEX(Lookup_Tables!$F$16:$F$45,MATCH(I1619,Lookup_Tables!$E$16:$E$45,0)),"N/A")</f>
        <v>EMP209</v>
      </c>
      <c r="AG1619" s="30" t="n">
        <f aca="false">_xlfn.IFS(R1619="Recovered",4,R1619="Referred",3,R1619="Admitted",2,R1619="Deceased",1,TRUE(),0)</f>
        <v>4</v>
      </c>
      <c r="AH1619" s="30" t="str">
        <f aca="false">IF(T1619&gt;=4,"Satisfied",IF(T1619&gt;=3,"Neutral","Needs Improvement"))</f>
        <v>Satisfied</v>
      </c>
    </row>
    <row r="1620" customFormat="false" ht="15" hidden="false" customHeight="false" outlineLevel="0" collapsed="false">
      <c r="A1620" s="27" t="s">
        <v>2401</v>
      </c>
      <c r="B1620" s="27" t="s">
        <v>1885</v>
      </c>
      <c r="C1620" s="27" t="n">
        <v>62</v>
      </c>
      <c r="D1620" s="27" t="s">
        <v>121</v>
      </c>
      <c r="E1620" s="28" t="n">
        <v>45636</v>
      </c>
      <c r="F1620" s="27" t="s">
        <v>848</v>
      </c>
      <c r="G1620" s="28" t="n">
        <v>45640</v>
      </c>
      <c r="H1620" s="27" t="s">
        <v>183</v>
      </c>
      <c r="I1620" s="27" t="s">
        <v>212</v>
      </c>
      <c r="J1620" s="27" t="s">
        <v>411</v>
      </c>
      <c r="K1620" s="27" t="s">
        <v>126</v>
      </c>
      <c r="L1620" s="27" t="n">
        <v>27</v>
      </c>
      <c r="M1620" s="27" t="n">
        <v>55</v>
      </c>
      <c r="N1620" s="27" t="s">
        <v>186</v>
      </c>
      <c r="O1620" s="27" t="s">
        <v>171</v>
      </c>
      <c r="P1620" s="27" t="s">
        <v>129</v>
      </c>
      <c r="Q1620" s="29" t="n">
        <v>7152.24</v>
      </c>
      <c r="R1620" s="27" t="s">
        <v>268</v>
      </c>
      <c r="S1620" s="27" t="s">
        <v>335</v>
      </c>
      <c r="T1620" s="27" t="n">
        <v>2</v>
      </c>
      <c r="U1620" s="27" t="n">
        <f aca="false">YEAR(E1620)</f>
        <v>2024</v>
      </c>
      <c r="V1620" s="27" t="str">
        <f aca="false">TEXT(E1620,"MMM-YYYY")</f>
        <v>Dec-2024</v>
      </c>
      <c r="W1620" s="27" t="n">
        <f aca="false">MONTH(E1620)</f>
        <v>12</v>
      </c>
      <c r="X1620" s="27" t="str">
        <f aca="false">TEXT(WEEKDAY(E1620,2),"0")&amp;" - "&amp;TEXT(E1620,"dddd")</f>
        <v>2 - Tuesday</v>
      </c>
      <c r="Y1620" s="27" t="str">
        <f aca="false">_xlfn.IFS(C1620&lt;18,"Child (0-17)",C1620&lt;40,"Young Adult (18-39)",C1620&lt;60,"Adult (40-59)",TRUE(),"Senior (60+)")</f>
        <v>Senior (60+)</v>
      </c>
      <c r="Z1620" s="27" t="n">
        <f aca="false">ROUND(G1620-E1620,0)</f>
        <v>4</v>
      </c>
      <c r="AA1620" s="27" t="n">
        <f aca="false">L1620+M1620</f>
        <v>82</v>
      </c>
      <c r="AB1620" s="27" t="n">
        <f aca="false">IFERROR(ROUND(Q1620/AA1620,2),0)</f>
        <v>87.22</v>
      </c>
      <c r="AC1620" s="27" t="str">
        <f aca="false">IF(AND(K1620="Critical",N1620="No"),"URGENT - No Bed","Normal")</f>
        <v>Normal</v>
      </c>
      <c r="AD1620" s="33" t="n">
        <f aca="false">INDEX(Lookup_Tables!$B$3:$B$12,MATCH(H1620,Lookup_Tables!$A$3:$A$12,0))</f>
        <v>3100000</v>
      </c>
      <c r="AE1620" s="27" t="str">
        <f aca="false">INDEX(Lookup_Tables!$C$3:$C$12,MATCH(H1620,Lookup_Tables!$A$3:$A$12,0))</f>
        <v>Dr. Kavita Rao</v>
      </c>
      <c r="AF1620" s="27" t="str">
        <f aca="false">IFERROR(INDEX(Lookup_Tables!$F$16:$F$45,MATCH(I1620,Lookup_Tables!$E$16:$E$45,0)),"N/A")</f>
        <v>EMP225</v>
      </c>
      <c r="AG1620" s="27" t="n">
        <f aca="false">_xlfn.IFS(R1620="Recovered",4,R1620="Referred",3,R1620="Admitted",2,R1620="Deceased",1,TRUE(),0)</f>
        <v>3</v>
      </c>
      <c r="AH1620" s="27" t="str">
        <f aca="false">IF(T1620&gt;=4,"Satisfied",IF(T1620&gt;=3,"Neutral","Needs Improvement"))</f>
        <v>Needs Improvement</v>
      </c>
    </row>
    <row r="1621" customFormat="false" ht="15" hidden="false" customHeight="false" outlineLevel="0" collapsed="false">
      <c r="A1621" s="30" t="s">
        <v>3297</v>
      </c>
      <c r="B1621" s="30" t="s">
        <v>3213</v>
      </c>
      <c r="C1621" s="30" t="n">
        <v>45</v>
      </c>
      <c r="D1621" s="30" t="s">
        <v>181</v>
      </c>
      <c r="E1621" s="31" t="n">
        <v>45338</v>
      </c>
      <c r="F1621" s="30" t="s">
        <v>1503</v>
      </c>
      <c r="G1621" s="31" t="n">
        <v>45339</v>
      </c>
      <c r="H1621" s="30" t="s">
        <v>236</v>
      </c>
      <c r="I1621" s="30" t="s">
        <v>237</v>
      </c>
      <c r="J1621" s="30" t="s">
        <v>267</v>
      </c>
      <c r="K1621" s="30" t="s">
        <v>156</v>
      </c>
      <c r="L1621" s="30" t="n">
        <v>37</v>
      </c>
      <c r="M1621" s="30" t="n">
        <v>62</v>
      </c>
      <c r="N1621" s="30" t="s">
        <v>127</v>
      </c>
      <c r="O1621" s="30" t="s">
        <v>128</v>
      </c>
      <c r="P1621" s="30" t="s">
        <v>129</v>
      </c>
      <c r="Q1621" s="32" t="n">
        <v>4474.89</v>
      </c>
      <c r="R1621" s="30" t="s">
        <v>130</v>
      </c>
      <c r="S1621" s="30" t="s">
        <v>164</v>
      </c>
      <c r="T1621" s="30" t="n">
        <v>5</v>
      </c>
      <c r="U1621" s="30" t="n">
        <f aca="false">YEAR(E1621)</f>
        <v>2024</v>
      </c>
      <c r="V1621" s="30" t="str">
        <f aca="false">TEXT(E1621,"MMM-YYYY")</f>
        <v>Feb-2024</v>
      </c>
      <c r="W1621" s="30" t="n">
        <f aca="false">MONTH(E1621)</f>
        <v>2</v>
      </c>
      <c r="X1621" s="30" t="str">
        <f aca="false">TEXT(WEEKDAY(E1621,2),"0")&amp;" - "&amp;TEXT(E1621,"dddd")</f>
        <v>5 - Friday</v>
      </c>
      <c r="Y1621" s="30" t="str">
        <f aca="false">_xlfn.IFS(C1621&lt;18,"Child (0-17)",C1621&lt;40,"Young Adult (18-39)",C1621&lt;60,"Adult (40-59)",TRUE(),"Senior (60+)")</f>
        <v>Adult (40-59)</v>
      </c>
      <c r="Z1621" s="30" t="n">
        <f aca="false">ROUND(G1621-E1621,0)</f>
        <v>1</v>
      </c>
      <c r="AA1621" s="30" t="n">
        <f aca="false">L1621+M1621</f>
        <v>99</v>
      </c>
      <c r="AB1621" s="30" t="n">
        <f aca="false">IFERROR(ROUND(Q1621/AA1621,2),0)</f>
        <v>45.2</v>
      </c>
      <c r="AC1621" s="30" t="str">
        <f aca="false">IF(AND(K1621="Critical",N1621="No"),"URGENT - No Bed","Normal")</f>
        <v>Normal</v>
      </c>
      <c r="AD1621" s="34" t="n">
        <f aca="false">INDEX(Lookup_Tables!$B$3:$B$12,MATCH(H1621,Lookup_Tables!$A$3:$A$12,0))</f>
        <v>3900000</v>
      </c>
      <c r="AE1621" s="30" t="str">
        <f aca="false">INDEX(Lookup_Tables!$C$3:$C$12,MATCH(H1621,Lookup_Tables!$A$3:$A$12,0))</f>
        <v>Dr. Rina Mehta</v>
      </c>
      <c r="AF1621" s="30" t="str">
        <f aca="false">IFERROR(INDEX(Lookup_Tables!$F$16:$F$45,MATCH(I1621,Lookup_Tables!$E$16:$E$45,0)),"N/A")</f>
        <v>EMP215</v>
      </c>
      <c r="AG1621" s="30" t="n">
        <f aca="false">_xlfn.IFS(R1621="Recovered",4,R1621="Referred",3,R1621="Admitted",2,R1621="Deceased",1,TRUE(),0)</f>
        <v>4</v>
      </c>
      <c r="AH1621" s="30" t="str">
        <f aca="false">IF(T1621&gt;=4,"Satisfied",IF(T1621&gt;=3,"Neutral","Needs Improvement"))</f>
        <v>Satisfied</v>
      </c>
    </row>
    <row r="1622" customFormat="false" ht="15" hidden="false" customHeight="false" outlineLevel="0" collapsed="false">
      <c r="A1622" s="27" t="s">
        <v>6320</v>
      </c>
      <c r="B1622" s="27" t="s">
        <v>3209</v>
      </c>
      <c r="C1622" s="27" t="n">
        <v>42</v>
      </c>
      <c r="D1622" s="27" t="s">
        <v>121</v>
      </c>
      <c r="E1622" s="28" t="n">
        <v>45561</v>
      </c>
      <c r="F1622" s="27" t="s">
        <v>1020</v>
      </c>
      <c r="G1622" s="28" t="n">
        <v>45564</v>
      </c>
      <c r="H1622" s="27" t="s">
        <v>161</v>
      </c>
      <c r="I1622" s="27" t="s">
        <v>538</v>
      </c>
      <c r="J1622" s="27" t="s">
        <v>385</v>
      </c>
      <c r="K1622" s="27" t="s">
        <v>156</v>
      </c>
      <c r="L1622" s="27" t="n">
        <v>35</v>
      </c>
      <c r="M1622" s="27" t="n">
        <v>51</v>
      </c>
      <c r="N1622" s="27" t="s">
        <v>127</v>
      </c>
      <c r="O1622" s="27" t="s">
        <v>171</v>
      </c>
      <c r="P1622" s="27" t="s">
        <v>187</v>
      </c>
      <c r="Q1622" s="29" t="n">
        <v>4382.69</v>
      </c>
      <c r="R1622" s="27" t="s">
        <v>130</v>
      </c>
      <c r="S1622" s="27" t="s">
        <v>164</v>
      </c>
      <c r="T1622" s="27" t="n">
        <v>5</v>
      </c>
      <c r="U1622" s="27" t="n">
        <f aca="false">YEAR(E1622)</f>
        <v>2024</v>
      </c>
      <c r="V1622" s="27" t="str">
        <f aca="false">TEXT(E1622,"MMM-YYYY")</f>
        <v>Sep-2024</v>
      </c>
      <c r="W1622" s="27" t="n">
        <f aca="false">MONTH(E1622)</f>
        <v>9</v>
      </c>
      <c r="X1622" s="27" t="str">
        <f aca="false">TEXT(WEEKDAY(E1622,2),"0")&amp;" - "&amp;TEXT(E1622,"dddd")</f>
        <v>4 - Thursday</v>
      </c>
      <c r="Y1622" s="27" t="str">
        <f aca="false">_xlfn.IFS(C1622&lt;18,"Child (0-17)",C1622&lt;40,"Young Adult (18-39)",C1622&lt;60,"Adult (40-59)",TRUE(),"Senior (60+)")</f>
        <v>Adult (40-59)</v>
      </c>
      <c r="Z1622" s="27" t="n">
        <f aca="false">ROUND(G1622-E1622,0)</f>
        <v>3</v>
      </c>
      <c r="AA1622" s="27" t="n">
        <f aca="false">L1622+M1622</f>
        <v>86</v>
      </c>
      <c r="AB1622" s="27" t="n">
        <f aca="false">IFERROR(ROUND(Q1622/AA1622,2),0)</f>
        <v>50.96</v>
      </c>
      <c r="AC1622" s="27" t="str">
        <f aca="false">IF(AND(K1622="Critical",N1622="No"),"URGENT - No Bed","Normal")</f>
        <v>Normal</v>
      </c>
      <c r="AD1622" s="33" t="n">
        <f aca="false">INDEX(Lookup_Tables!$B$3:$B$12,MATCH(H1622,Lookup_Tables!$A$3:$A$12,0))</f>
        <v>3600000</v>
      </c>
      <c r="AE1622" s="27" t="str">
        <f aca="false">INDEX(Lookup_Tables!$C$3:$C$12,MATCH(H1622,Lookup_Tables!$A$3:$A$12,0))</f>
        <v>Dr. Sameer Joshi</v>
      </c>
      <c r="AF1622" s="27" t="str">
        <f aca="false">IFERROR(INDEX(Lookup_Tables!$F$16:$F$45,MATCH(I1622,Lookup_Tables!$E$16:$E$45,0)),"N/A")</f>
        <v>EMP221</v>
      </c>
      <c r="AG1622" s="27" t="n">
        <f aca="false">_xlfn.IFS(R1622="Recovered",4,R1622="Referred",3,R1622="Admitted",2,R1622="Deceased",1,TRUE(),0)</f>
        <v>4</v>
      </c>
      <c r="AH1622" s="27" t="str">
        <f aca="false">IF(T1622&gt;=4,"Satisfied",IF(T1622&gt;=3,"Neutral","Needs Improvement"))</f>
        <v>Satisfied</v>
      </c>
    </row>
    <row r="1623" customFormat="false" ht="15" hidden="false" customHeight="false" outlineLevel="0" collapsed="false">
      <c r="A1623" s="30" t="s">
        <v>2809</v>
      </c>
      <c r="B1623" s="30" t="s">
        <v>2810</v>
      </c>
      <c r="C1623" s="30" t="n">
        <v>8</v>
      </c>
      <c r="D1623" s="30" t="s">
        <v>121</v>
      </c>
      <c r="E1623" s="31" t="n">
        <v>45461</v>
      </c>
      <c r="F1623" s="30" t="s">
        <v>2014</v>
      </c>
      <c r="G1623" s="31" t="n">
        <v>45463</v>
      </c>
      <c r="H1623" s="30" t="s">
        <v>236</v>
      </c>
      <c r="I1623" s="30" t="s">
        <v>266</v>
      </c>
      <c r="J1623" s="30" t="s">
        <v>267</v>
      </c>
      <c r="K1623" s="30" t="s">
        <v>156</v>
      </c>
      <c r="L1623" s="30" t="n">
        <v>28</v>
      </c>
      <c r="M1623" s="30" t="n">
        <v>64</v>
      </c>
      <c r="N1623" s="30" t="s">
        <v>186</v>
      </c>
      <c r="O1623" s="30" t="s">
        <v>149</v>
      </c>
      <c r="P1623" s="30" t="s">
        <v>140</v>
      </c>
      <c r="Q1623" s="32" t="n">
        <v>3582.1</v>
      </c>
      <c r="R1623" s="30" t="s">
        <v>172</v>
      </c>
      <c r="S1623" s="30" t="s">
        <v>197</v>
      </c>
      <c r="T1623" s="30" t="n">
        <v>4</v>
      </c>
      <c r="U1623" s="30" t="n">
        <f aca="false">YEAR(E1623)</f>
        <v>2024</v>
      </c>
      <c r="V1623" s="30" t="str">
        <f aca="false">TEXT(E1623,"MMM-YYYY")</f>
        <v>Jun-2024</v>
      </c>
      <c r="W1623" s="30" t="n">
        <f aca="false">MONTH(E1623)</f>
        <v>6</v>
      </c>
      <c r="X1623" s="30" t="str">
        <f aca="false">TEXT(WEEKDAY(E1623,2),"0")&amp;" - "&amp;TEXT(E1623,"dddd")</f>
        <v>2 - Tuesday</v>
      </c>
      <c r="Y1623" s="30" t="str">
        <f aca="false">_xlfn.IFS(C1623&lt;18,"Child (0-17)",C1623&lt;40,"Young Adult (18-39)",C1623&lt;60,"Adult (40-59)",TRUE(),"Senior (60+)")</f>
        <v>Child (0-17)</v>
      </c>
      <c r="Z1623" s="30" t="n">
        <f aca="false">ROUND(G1623-E1623,0)</f>
        <v>2</v>
      </c>
      <c r="AA1623" s="30" t="n">
        <f aca="false">L1623+M1623</f>
        <v>92</v>
      </c>
      <c r="AB1623" s="30" t="n">
        <f aca="false">IFERROR(ROUND(Q1623/AA1623,2),0)</f>
        <v>38.94</v>
      </c>
      <c r="AC1623" s="30" t="str">
        <f aca="false">IF(AND(K1623="Critical",N1623="No"),"URGENT - No Bed","Normal")</f>
        <v>Normal</v>
      </c>
      <c r="AD1623" s="34" t="n">
        <f aca="false">INDEX(Lookup_Tables!$B$3:$B$12,MATCH(H1623,Lookup_Tables!$A$3:$A$12,0))</f>
        <v>3900000</v>
      </c>
      <c r="AE1623" s="30" t="str">
        <f aca="false">INDEX(Lookup_Tables!$C$3:$C$12,MATCH(H1623,Lookup_Tables!$A$3:$A$12,0))</f>
        <v>Dr. Rina Mehta</v>
      </c>
      <c r="AF1623" s="30" t="str">
        <f aca="false">IFERROR(INDEX(Lookup_Tables!$F$16:$F$45,MATCH(I1623,Lookup_Tables!$E$16:$E$45,0)),"N/A")</f>
        <v>EMP217</v>
      </c>
      <c r="AG1623" s="30" t="n">
        <f aca="false">_xlfn.IFS(R1623="Recovered",4,R1623="Referred",3,R1623="Admitted",2,R1623="Deceased",1,TRUE(),0)</f>
        <v>2</v>
      </c>
      <c r="AH1623" s="30" t="str">
        <f aca="false">IF(T1623&gt;=4,"Satisfied",IF(T1623&gt;=3,"Neutral","Needs Improvement"))</f>
        <v>Satisfied</v>
      </c>
    </row>
    <row r="1624" customFormat="false" ht="15" hidden="false" customHeight="false" outlineLevel="0" collapsed="false">
      <c r="A1624" s="27" t="s">
        <v>4709</v>
      </c>
      <c r="B1624" s="27" t="s">
        <v>4710</v>
      </c>
      <c r="C1624" s="27" t="n">
        <v>38</v>
      </c>
      <c r="D1624" s="27" t="s">
        <v>121</v>
      </c>
      <c r="E1624" s="28" t="n">
        <v>45313</v>
      </c>
      <c r="F1624" s="27" t="s">
        <v>2235</v>
      </c>
      <c r="G1624" s="28" t="n">
        <v>45316</v>
      </c>
      <c r="H1624" s="27" t="s">
        <v>183</v>
      </c>
      <c r="I1624" s="27" t="s">
        <v>430</v>
      </c>
      <c r="J1624" s="27" t="s">
        <v>185</v>
      </c>
      <c r="K1624" s="27" t="s">
        <v>202</v>
      </c>
      <c r="L1624" s="27" t="n">
        <v>6</v>
      </c>
      <c r="M1624" s="27" t="n">
        <v>126</v>
      </c>
      <c r="N1624" s="27" t="s">
        <v>186</v>
      </c>
      <c r="O1624" s="27" t="s">
        <v>139</v>
      </c>
      <c r="P1624" s="27" t="s">
        <v>140</v>
      </c>
      <c r="Q1624" s="29" t="n">
        <v>17013.51</v>
      </c>
      <c r="R1624" s="27" t="s">
        <v>130</v>
      </c>
      <c r="S1624" s="27" t="s">
        <v>197</v>
      </c>
      <c r="T1624" s="27" t="n">
        <v>5</v>
      </c>
      <c r="U1624" s="27" t="n">
        <f aca="false">YEAR(E1624)</f>
        <v>2024</v>
      </c>
      <c r="V1624" s="27" t="str">
        <f aca="false">TEXT(E1624,"MMM-YYYY")</f>
        <v>Jan-2024</v>
      </c>
      <c r="W1624" s="27" t="n">
        <f aca="false">MONTH(E1624)</f>
        <v>1</v>
      </c>
      <c r="X1624" s="27" t="str">
        <f aca="false">TEXT(WEEKDAY(E1624,2),"0")&amp;" - "&amp;TEXT(E1624,"dddd")</f>
        <v>1 - Monday</v>
      </c>
      <c r="Y1624" s="27" t="str">
        <f aca="false">_xlfn.IFS(C1624&lt;18,"Child (0-17)",C1624&lt;40,"Young Adult (18-39)",C1624&lt;60,"Adult (40-59)",TRUE(),"Senior (60+)")</f>
        <v>Young Adult (18-39)</v>
      </c>
      <c r="Z1624" s="27" t="n">
        <f aca="false">ROUND(G1624-E1624,0)</f>
        <v>3</v>
      </c>
      <c r="AA1624" s="27" t="n">
        <f aca="false">L1624+M1624</f>
        <v>132</v>
      </c>
      <c r="AB1624" s="27" t="n">
        <f aca="false">IFERROR(ROUND(Q1624/AA1624,2),0)</f>
        <v>128.89</v>
      </c>
      <c r="AC1624" s="27" t="str">
        <f aca="false">IF(AND(K1624="Critical",N1624="No"),"URGENT - No Bed","Normal")</f>
        <v>Normal</v>
      </c>
      <c r="AD1624" s="33" t="n">
        <f aca="false">INDEX(Lookup_Tables!$B$3:$B$12,MATCH(H1624,Lookup_Tables!$A$3:$A$12,0))</f>
        <v>3100000</v>
      </c>
      <c r="AE1624" s="27" t="str">
        <f aca="false">INDEX(Lookup_Tables!$C$3:$C$12,MATCH(H1624,Lookup_Tables!$A$3:$A$12,0))</f>
        <v>Dr. Kavita Rao</v>
      </c>
      <c r="AF1624" s="27" t="str">
        <f aca="false">IFERROR(INDEX(Lookup_Tables!$F$16:$F$45,MATCH(I1624,Lookup_Tables!$E$16:$E$45,0)),"N/A")</f>
        <v>EMP224</v>
      </c>
      <c r="AG1624" s="27" t="n">
        <f aca="false">_xlfn.IFS(R1624="Recovered",4,R1624="Referred",3,R1624="Admitted",2,R1624="Deceased",1,TRUE(),0)</f>
        <v>4</v>
      </c>
      <c r="AH1624" s="27" t="str">
        <f aca="false">IF(T1624&gt;=4,"Satisfied",IF(T1624&gt;=3,"Neutral","Needs Improvement"))</f>
        <v>Satisfied</v>
      </c>
    </row>
    <row r="1625" customFormat="false" ht="15" hidden="false" customHeight="false" outlineLevel="0" collapsed="false">
      <c r="A1625" s="30" t="s">
        <v>1074</v>
      </c>
      <c r="B1625" s="30" t="s">
        <v>1075</v>
      </c>
      <c r="C1625" s="30" t="n">
        <v>50</v>
      </c>
      <c r="D1625" s="30" t="s">
        <v>181</v>
      </c>
      <c r="E1625" s="31" t="n">
        <v>45415</v>
      </c>
      <c r="F1625" s="30" t="s">
        <v>1076</v>
      </c>
      <c r="G1625" s="31" t="n">
        <v>45416</v>
      </c>
      <c r="H1625" s="30" t="s">
        <v>236</v>
      </c>
      <c r="I1625" s="30" t="s">
        <v>237</v>
      </c>
      <c r="J1625" s="30" t="s">
        <v>287</v>
      </c>
      <c r="K1625" s="30" t="s">
        <v>138</v>
      </c>
      <c r="L1625" s="30" t="n">
        <v>44</v>
      </c>
      <c r="M1625" s="30" t="n">
        <v>24</v>
      </c>
      <c r="N1625" s="30" t="s">
        <v>186</v>
      </c>
      <c r="O1625" s="30" t="s">
        <v>128</v>
      </c>
      <c r="P1625" s="30" t="s">
        <v>129</v>
      </c>
      <c r="Q1625" s="32" t="n">
        <v>836.24</v>
      </c>
      <c r="R1625" s="30" t="s">
        <v>130</v>
      </c>
      <c r="S1625" s="30" t="s">
        <v>151</v>
      </c>
      <c r="T1625" s="30" t="n">
        <v>3</v>
      </c>
      <c r="U1625" s="30" t="n">
        <f aca="false">YEAR(E1625)</f>
        <v>2024</v>
      </c>
      <c r="V1625" s="30" t="str">
        <f aca="false">TEXT(E1625,"MMM-YYYY")</f>
        <v>May-2024</v>
      </c>
      <c r="W1625" s="30" t="n">
        <f aca="false">MONTH(E1625)</f>
        <v>5</v>
      </c>
      <c r="X1625" s="30" t="str">
        <f aca="false">TEXT(WEEKDAY(E1625,2),"0")&amp;" - "&amp;TEXT(E1625,"dddd")</f>
        <v>5 - Friday</v>
      </c>
      <c r="Y1625" s="30" t="str">
        <f aca="false">_xlfn.IFS(C1625&lt;18,"Child (0-17)",C1625&lt;40,"Young Adult (18-39)",C1625&lt;60,"Adult (40-59)",TRUE(),"Senior (60+)")</f>
        <v>Adult (40-59)</v>
      </c>
      <c r="Z1625" s="30" t="n">
        <f aca="false">ROUND(G1625-E1625,0)</f>
        <v>1</v>
      </c>
      <c r="AA1625" s="30" t="n">
        <f aca="false">L1625+M1625</f>
        <v>68</v>
      </c>
      <c r="AB1625" s="30" t="n">
        <f aca="false">IFERROR(ROUND(Q1625/AA1625,2),0)</f>
        <v>12.3</v>
      </c>
      <c r="AC1625" s="30" t="str">
        <f aca="false">IF(AND(K1625="Critical",N1625="No"),"URGENT - No Bed","Normal")</f>
        <v>Normal</v>
      </c>
      <c r="AD1625" s="34" t="n">
        <f aca="false">INDEX(Lookup_Tables!$B$3:$B$12,MATCH(H1625,Lookup_Tables!$A$3:$A$12,0))</f>
        <v>3900000</v>
      </c>
      <c r="AE1625" s="30" t="str">
        <f aca="false">INDEX(Lookup_Tables!$C$3:$C$12,MATCH(H1625,Lookup_Tables!$A$3:$A$12,0))</f>
        <v>Dr. Rina Mehta</v>
      </c>
      <c r="AF1625" s="30" t="str">
        <f aca="false">IFERROR(INDEX(Lookup_Tables!$F$16:$F$45,MATCH(I1625,Lookup_Tables!$E$16:$E$45,0)),"N/A")</f>
        <v>EMP215</v>
      </c>
      <c r="AG1625" s="30" t="n">
        <f aca="false">_xlfn.IFS(R1625="Recovered",4,R1625="Referred",3,R1625="Admitted",2,R1625="Deceased",1,TRUE(),0)</f>
        <v>4</v>
      </c>
      <c r="AH1625" s="30" t="str">
        <f aca="false">IF(T1625&gt;=4,"Satisfied",IF(T1625&gt;=3,"Neutral","Needs Improvement"))</f>
        <v>Neutral</v>
      </c>
    </row>
    <row r="1626" customFormat="false" ht="15" hidden="false" customHeight="false" outlineLevel="0" collapsed="false">
      <c r="A1626" s="27" t="s">
        <v>2391</v>
      </c>
      <c r="B1626" s="27" t="s">
        <v>1821</v>
      </c>
      <c r="C1626" s="27" t="n">
        <v>46</v>
      </c>
      <c r="D1626" s="27" t="s">
        <v>181</v>
      </c>
      <c r="E1626" s="28" t="n">
        <v>45319</v>
      </c>
      <c r="F1626" s="27" t="s">
        <v>414</v>
      </c>
      <c r="G1626" s="28" t="n">
        <v>45319</v>
      </c>
      <c r="H1626" s="27" t="s">
        <v>183</v>
      </c>
      <c r="I1626" s="27" t="s">
        <v>430</v>
      </c>
      <c r="J1626" s="27" t="s">
        <v>476</v>
      </c>
      <c r="K1626" s="27" t="s">
        <v>138</v>
      </c>
      <c r="L1626" s="27" t="n">
        <v>21</v>
      </c>
      <c r="M1626" s="27" t="n">
        <v>29</v>
      </c>
      <c r="N1626" s="27" t="s">
        <v>127</v>
      </c>
      <c r="O1626" s="27" t="s">
        <v>128</v>
      </c>
      <c r="P1626" s="27" t="s">
        <v>187</v>
      </c>
      <c r="Q1626" s="29" t="n">
        <v>2522.41</v>
      </c>
      <c r="R1626" s="27" t="s">
        <v>130</v>
      </c>
      <c r="S1626" s="27" t="s">
        <v>141</v>
      </c>
      <c r="T1626" s="27" t="n">
        <v>2</v>
      </c>
      <c r="U1626" s="27" t="n">
        <f aca="false">YEAR(E1626)</f>
        <v>2024</v>
      </c>
      <c r="V1626" s="27" t="str">
        <f aca="false">TEXT(E1626,"MMM-YYYY")</f>
        <v>Jan-2024</v>
      </c>
      <c r="W1626" s="27" t="n">
        <f aca="false">MONTH(E1626)</f>
        <v>1</v>
      </c>
      <c r="X1626" s="27" t="str">
        <f aca="false">TEXT(WEEKDAY(E1626,2),"0")&amp;" - "&amp;TEXT(E1626,"dddd")</f>
        <v>7 - Sunday</v>
      </c>
      <c r="Y1626" s="27" t="str">
        <f aca="false">_xlfn.IFS(C1626&lt;18,"Child (0-17)",C1626&lt;40,"Young Adult (18-39)",C1626&lt;60,"Adult (40-59)",TRUE(),"Senior (60+)")</f>
        <v>Adult (40-59)</v>
      </c>
      <c r="Z1626" s="27" t="n">
        <f aca="false">ROUND(G1626-E1626,0)</f>
        <v>0</v>
      </c>
      <c r="AA1626" s="27" t="n">
        <f aca="false">L1626+M1626</f>
        <v>50</v>
      </c>
      <c r="AB1626" s="27" t="n">
        <f aca="false">IFERROR(ROUND(Q1626/AA1626,2),0)</f>
        <v>50.45</v>
      </c>
      <c r="AC1626" s="27" t="str">
        <f aca="false">IF(AND(K1626="Critical",N1626="No"),"URGENT - No Bed","Normal")</f>
        <v>Normal</v>
      </c>
      <c r="AD1626" s="33" t="n">
        <f aca="false">INDEX(Lookup_Tables!$B$3:$B$12,MATCH(H1626,Lookup_Tables!$A$3:$A$12,0))</f>
        <v>3100000</v>
      </c>
      <c r="AE1626" s="27" t="str">
        <f aca="false">INDEX(Lookup_Tables!$C$3:$C$12,MATCH(H1626,Lookup_Tables!$A$3:$A$12,0))</f>
        <v>Dr. Kavita Rao</v>
      </c>
      <c r="AF1626" s="27" t="str">
        <f aca="false">IFERROR(INDEX(Lookup_Tables!$F$16:$F$45,MATCH(I1626,Lookup_Tables!$E$16:$E$45,0)),"N/A")</f>
        <v>EMP224</v>
      </c>
      <c r="AG1626" s="27" t="n">
        <f aca="false">_xlfn.IFS(R1626="Recovered",4,R1626="Referred",3,R1626="Admitted",2,R1626="Deceased",1,TRUE(),0)</f>
        <v>4</v>
      </c>
      <c r="AH1626" s="27" t="str">
        <f aca="false">IF(T1626&gt;=4,"Satisfied",IF(T1626&gt;=3,"Neutral","Needs Improvement"))</f>
        <v>Needs Improvement</v>
      </c>
    </row>
    <row r="1627" customFormat="false" ht="15" hidden="false" customHeight="false" outlineLevel="0" collapsed="false">
      <c r="A1627" s="30" t="s">
        <v>3406</v>
      </c>
      <c r="B1627" s="30" t="s">
        <v>3407</v>
      </c>
      <c r="C1627" s="30" t="n">
        <v>54</v>
      </c>
      <c r="D1627" s="30" t="s">
        <v>121</v>
      </c>
      <c r="E1627" s="31" t="n">
        <v>45631</v>
      </c>
      <c r="F1627" s="30" t="s">
        <v>981</v>
      </c>
      <c r="G1627" s="31" t="n">
        <v>45634</v>
      </c>
      <c r="H1627" s="30" t="s">
        <v>123</v>
      </c>
      <c r="I1627" s="30" t="s">
        <v>124</v>
      </c>
      <c r="J1627" s="30" t="s">
        <v>125</v>
      </c>
      <c r="K1627" s="30" t="s">
        <v>156</v>
      </c>
      <c r="L1627" s="30" t="n">
        <v>35</v>
      </c>
      <c r="M1627" s="30" t="n">
        <v>86</v>
      </c>
      <c r="N1627" s="30" t="s">
        <v>186</v>
      </c>
      <c r="O1627" s="30" t="s">
        <v>171</v>
      </c>
      <c r="P1627" s="30" t="s">
        <v>140</v>
      </c>
      <c r="Q1627" s="32" t="n">
        <v>4485.27</v>
      </c>
      <c r="R1627" s="30" t="s">
        <v>130</v>
      </c>
      <c r="S1627" s="30" t="s">
        <v>141</v>
      </c>
      <c r="T1627" s="30" t="n">
        <v>4</v>
      </c>
      <c r="U1627" s="30" t="n">
        <f aca="false">YEAR(E1627)</f>
        <v>2024</v>
      </c>
      <c r="V1627" s="30" t="str">
        <f aca="false">TEXT(E1627,"MMM-YYYY")</f>
        <v>Dec-2024</v>
      </c>
      <c r="W1627" s="30" t="n">
        <f aca="false">MONTH(E1627)</f>
        <v>12</v>
      </c>
      <c r="X1627" s="30" t="str">
        <f aca="false">TEXT(WEEKDAY(E1627,2),"0")&amp;" - "&amp;TEXT(E1627,"dddd")</f>
        <v>4 - Thursday</v>
      </c>
      <c r="Y1627" s="30" t="str">
        <f aca="false">_xlfn.IFS(C1627&lt;18,"Child (0-17)",C1627&lt;40,"Young Adult (18-39)",C1627&lt;60,"Adult (40-59)",TRUE(),"Senior (60+)")</f>
        <v>Adult (40-59)</v>
      </c>
      <c r="Z1627" s="30" t="n">
        <f aca="false">ROUND(G1627-E1627,0)</f>
        <v>3</v>
      </c>
      <c r="AA1627" s="30" t="n">
        <f aca="false">L1627+M1627</f>
        <v>121</v>
      </c>
      <c r="AB1627" s="30" t="n">
        <f aca="false">IFERROR(ROUND(Q1627/AA1627,2),0)</f>
        <v>37.07</v>
      </c>
      <c r="AC1627" s="30" t="str">
        <f aca="false">IF(AND(K1627="Critical",N1627="No"),"URGENT - No Bed","Normal")</f>
        <v>Normal</v>
      </c>
      <c r="AD1627" s="34" t="n">
        <f aca="false">INDEX(Lookup_Tables!$B$3:$B$12,MATCH(H1627,Lookup_Tables!$A$3:$A$12,0))</f>
        <v>2200000</v>
      </c>
      <c r="AE1627" s="30" t="str">
        <f aca="false">INDEX(Lookup_Tables!$C$3:$C$12,MATCH(H1627,Lookup_Tables!$A$3:$A$12,0))</f>
        <v>Dr. Rohan Das</v>
      </c>
      <c r="AF1627" s="30" t="str">
        <f aca="false">IFERROR(INDEX(Lookup_Tables!$F$16:$F$45,MATCH(I1627,Lookup_Tables!$E$16:$E$45,0)),"N/A")</f>
        <v>EMP205</v>
      </c>
      <c r="AG1627" s="30" t="n">
        <f aca="false">_xlfn.IFS(R1627="Recovered",4,R1627="Referred",3,R1627="Admitted",2,R1627="Deceased",1,TRUE(),0)</f>
        <v>4</v>
      </c>
      <c r="AH1627" s="30" t="str">
        <f aca="false">IF(T1627&gt;=4,"Satisfied",IF(T1627&gt;=3,"Neutral","Needs Improvement"))</f>
        <v>Satisfied</v>
      </c>
    </row>
    <row r="1628" customFormat="false" ht="15" hidden="false" customHeight="false" outlineLevel="0" collapsed="false">
      <c r="A1628" s="27" t="s">
        <v>1567</v>
      </c>
      <c r="B1628" s="27" t="s">
        <v>468</v>
      </c>
      <c r="C1628" s="27" t="n">
        <v>54</v>
      </c>
      <c r="D1628" s="27" t="s">
        <v>121</v>
      </c>
      <c r="E1628" s="28" t="n">
        <v>45428</v>
      </c>
      <c r="F1628" s="27" t="s">
        <v>391</v>
      </c>
      <c r="G1628" s="28" t="n">
        <v>45428</v>
      </c>
      <c r="H1628" s="27" t="s">
        <v>217</v>
      </c>
      <c r="I1628" s="27" t="s">
        <v>344</v>
      </c>
      <c r="J1628" s="27" t="s">
        <v>294</v>
      </c>
      <c r="K1628" s="27" t="s">
        <v>156</v>
      </c>
      <c r="L1628" s="27" t="n">
        <v>16</v>
      </c>
      <c r="M1628" s="27" t="n">
        <v>56</v>
      </c>
      <c r="N1628" s="27" t="s">
        <v>127</v>
      </c>
      <c r="O1628" s="27" t="s">
        <v>149</v>
      </c>
      <c r="P1628" s="27" t="s">
        <v>129</v>
      </c>
      <c r="Q1628" s="29" t="n">
        <v>4804.4</v>
      </c>
      <c r="R1628" s="27" t="s">
        <v>130</v>
      </c>
      <c r="S1628" s="27" t="s">
        <v>197</v>
      </c>
      <c r="T1628" s="27" t="n">
        <v>5</v>
      </c>
      <c r="U1628" s="27" t="n">
        <f aca="false">YEAR(E1628)</f>
        <v>2024</v>
      </c>
      <c r="V1628" s="27" t="str">
        <f aca="false">TEXT(E1628,"MMM-YYYY")</f>
        <v>May-2024</v>
      </c>
      <c r="W1628" s="27" t="n">
        <f aca="false">MONTH(E1628)</f>
        <v>5</v>
      </c>
      <c r="X1628" s="27" t="str">
        <f aca="false">TEXT(WEEKDAY(E1628,2),"0")&amp;" - "&amp;TEXT(E1628,"dddd")</f>
        <v>4 - Thursday</v>
      </c>
      <c r="Y1628" s="27" t="str">
        <f aca="false">_xlfn.IFS(C1628&lt;18,"Child (0-17)",C1628&lt;40,"Young Adult (18-39)",C1628&lt;60,"Adult (40-59)",TRUE(),"Senior (60+)")</f>
        <v>Adult (40-59)</v>
      </c>
      <c r="Z1628" s="27" t="n">
        <f aca="false">ROUND(G1628-E1628,0)</f>
        <v>0</v>
      </c>
      <c r="AA1628" s="27" t="n">
        <f aca="false">L1628+M1628</f>
        <v>72</v>
      </c>
      <c r="AB1628" s="27" t="n">
        <f aca="false">IFERROR(ROUND(Q1628/AA1628,2),0)</f>
        <v>66.73</v>
      </c>
      <c r="AC1628" s="27" t="str">
        <f aca="false">IF(AND(K1628="Critical",N1628="No"),"URGENT - No Bed","Normal")</f>
        <v>Normal</v>
      </c>
      <c r="AD1628" s="33" t="n">
        <f aca="false">INDEX(Lookup_Tables!$B$3:$B$12,MATCH(H1628,Lookup_Tables!$A$3:$A$12,0))</f>
        <v>4200000</v>
      </c>
      <c r="AE1628" s="27" t="str">
        <f aca="false">INDEX(Lookup_Tables!$C$3:$C$12,MATCH(H1628,Lookup_Tables!$A$3:$A$12,0))</f>
        <v>Dr. Anil Kapoor</v>
      </c>
      <c r="AF1628" s="27" t="str">
        <f aca="false">IFERROR(INDEX(Lookup_Tables!$F$16:$F$45,MATCH(I1628,Lookup_Tables!$E$16:$E$45,0)),"N/A")</f>
        <v>EMP201</v>
      </c>
      <c r="AG1628" s="27" t="n">
        <f aca="false">_xlfn.IFS(R1628="Recovered",4,R1628="Referred",3,R1628="Admitted",2,R1628="Deceased",1,TRUE(),0)</f>
        <v>4</v>
      </c>
      <c r="AH1628" s="27" t="str">
        <f aca="false">IF(T1628&gt;=4,"Satisfied",IF(T1628&gt;=3,"Neutral","Needs Improvement"))</f>
        <v>Satisfied</v>
      </c>
    </row>
    <row r="1629" customFormat="false" ht="15" hidden="false" customHeight="false" outlineLevel="0" collapsed="false">
      <c r="A1629" s="30" t="s">
        <v>2271</v>
      </c>
      <c r="B1629" s="30" t="s">
        <v>1763</v>
      </c>
      <c r="C1629" s="30" t="n">
        <v>49</v>
      </c>
      <c r="D1629" s="30" t="s">
        <v>181</v>
      </c>
      <c r="E1629" s="31" t="n">
        <v>45651</v>
      </c>
      <c r="F1629" s="30" t="s">
        <v>329</v>
      </c>
      <c r="G1629" s="31" t="n">
        <v>45652</v>
      </c>
      <c r="H1629" s="30" t="s">
        <v>161</v>
      </c>
      <c r="I1629" s="30" t="s">
        <v>162</v>
      </c>
      <c r="J1629" s="30" t="s">
        <v>426</v>
      </c>
      <c r="K1629" s="30" t="s">
        <v>138</v>
      </c>
      <c r="L1629" s="30" t="n">
        <v>71</v>
      </c>
      <c r="M1629" s="30" t="n">
        <v>32</v>
      </c>
      <c r="N1629" s="30" t="s">
        <v>127</v>
      </c>
      <c r="O1629" s="30" t="s">
        <v>171</v>
      </c>
      <c r="P1629" s="30" t="s">
        <v>140</v>
      </c>
      <c r="Q1629" s="32" t="n">
        <v>1083.89</v>
      </c>
      <c r="R1629" s="30" t="s">
        <v>130</v>
      </c>
      <c r="S1629" s="30" t="s">
        <v>335</v>
      </c>
      <c r="T1629" s="30" t="n">
        <v>4</v>
      </c>
      <c r="U1629" s="30" t="n">
        <f aca="false">YEAR(E1629)</f>
        <v>2024</v>
      </c>
      <c r="V1629" s="30" t="str">
        <f aca="false">TEXT(E1629,"MMM-YYYY")</f>
        <v>Dec-2024</v>
      </c>
      <c r="W1629" s="30" t="n">
        <f aca="false">MONTH(E1629)</f>
        <v>12</v>
      </c>
      <c r="X1629" s="30" t="str">
        <f aca="false">TEXT(WEEKDAY(E1629,2),"0")&amp;" - "&amp;TEXT(E1629,"dddd")</f>
        <v>3 - Wednesday</v>
      </c>
      <c r="Y1629" s="30" t="str">
        <f aca="false">_xlfn.IFS(C1629&lt;18,"Child (0-17)",C1629&lt;40,"Young Adult (18-39)",C1629&lt;60,"Adult (40-59)",TRUE(),"Senior (60+)")</f>
        <v>Adult (40-59)</v>
      </c>
      <c r="Z1629" s="30" t="n">
        <f aca="false">ROUND(G1629-E1629,0)</f>
        <v>1</v>
      </c>
      <c r="AA1629" s="30" t="n">
        <f aca="false">L1629+M1629</f>
        <v>103</v>
      </c>
      <c r="AB1629" s="30" t="n">
        <f aca="false">IFERROR(ROUND(Q1629/AA1629,2),0)</f>
        <v>10.52</v>
      </c>
      <c r="AC1629" s="30" t="str">
        <f aca="false">IF(AND(K1629="Critical",N1629="No"),"URGENT - No Bed","Normal")</f>
        <v>Normal</v>
      </c>
      <c r="AD1629" s="34" t="n">
        <f aca="false">INDEX(Lookup_Tables!$B$3:$B$12,MATCH(H1629,Lookup_Tables!$A$3:$A$12,0))</f>
        <v>3600000</v>
      </c>
      <c r="AE1629" s="30" t="str">
        <f aca="false">INDEX(Lookup_Tables!$C$3:$C$12,MATCH(H1629,Lookup_Tables!$A$3:$A$12,0))</f>
        <v>Dr. Sameer Joshi</v>
      </c>
      <c r="AF1629" s="30" t="str">
        <f aca="false">IFERROR(INDEX(Lookup_Tables!$F$16:$F$45,MATCH(I1629,Lookup_Tables!$E$16:$E$45,0)),"N/A")</f>
        <v>EMP222</v>
      </c>
      <c r="AG1629" s="30" t="n">
        <f aca="false">_xlfn.IFS(R1629="Recovered",4,R1629="Referred",3,R1629="Admitted",2,R1629="Deceased",1,TRUE(),0)</f>
        <v>4</v>
      </c>
      <c r="AH1629" s="30" t="str">
        <f aca="false">IF(T1629&gt;=4,"Satisfied",IF(T1629&gt;=3,"Neutral","Needs Improvement"))</f>
        <v>Satisfied</v>
      </c>
    </row>
    <row r="1630" customFormat="false" ht="15" hidden="false" customHeight="false" outlineLevel="0" collapsed="false">
      <c r="A1630" s="27" t="s">
        <v>5992</v>
      </c>
      <c r="B1630" s="27" t="s">
        <v>912</v>
      </c>
      <c r="C1630" s="27" t="n">
        <v>24</v>
      </c>
      <c r="D1630" s="27" t="s">
        <v>121</v>
      </c>
      <c r="E1630" s="28" t="n">
        <v>45379</v>
      </c>
      <c r="F1630" s="27" t="s">
        <v>1828</v>
      </c>
      <c r="G1630" s="28" t="n">
        <v>45382</v>
      </c>
      <c r="H1630" s="27" t="s">
        <v>146</v>
      </c>
      <c r="I1630" s="27" t="s">
        <v>147</v>
      </c>
      <c r="J1630" s="27" t="s">
        <v>148</v>
      </c>
      <c r="K1630" s="27" t="s">
        <v>156</v>
      </c>
      <c r="L1630" s="27" t="n">
        <v>48</v>
      </c>
      <c r="M1630" s="27" t="n">
        <v>42</v>
      </c>
      <c r="N1630" s="27" t="s">
        <v>127</v>
      </c>
      <c r="O1630" s="27" t="s">
        <v>139</v>
      </c>
      <c r="P1630" s="27" t="s">
        <v>187</v>
      </c>
      <c r="Q1630" s="29" t="n">
        <v>4121.51</v>
      </c>
      <c r="R1630" s="27" t="s">
        <v>130</v>
      </c>
      <c r="S1630" s="27" t="s">
        <v>197</v>
      </c>
      <c r="T1630" s="27" t="n">
        <v>3</v>
      </c>
      <c r="U1630" s="27" t="n">
        <f aca="false">YEAR(E1630)</f>
        <v>2024</v>
      </c>
      <c r="V1630" s="27" t="str">
        <f aca="false">TEXT(E1630,"MMM-YYYY")</f>
        <v>Mar-2024</v>
      </c>
      <c r="W1630" s="27" t="n">
        <f aca="false">MONTH(E1630)</f>
        <v>3</v>
      </c>
      <c r="X1630" s="27" t="str">
        <f aca="false">TEXT(WEEKDAY(E1630,2),"0")&amp;" - "&amp;TEXT(E1630,"dddd")</f>
        <v>4 - Thursday</v>
      </c>
      <c r="Y1630" s="27" t="str">
        <f aca="false">_xlfn.IFS(C1630&lt;18,"Child (0-17)",C1630&lt;40,"Young Adult (18-39)",C1630&lt;60,"Adult (40-59)",TRUE(),"Senior (60+)")</f>
        <v>Young Adult (18-39)</v>
      </c>
      <c r="Z1630" s="27" t="n">
        <f aca="false">ROUND(G1630-E1630,0)</f>
        <v>3</v>
      </c>
      <c r="AA1630" s="27" t="n">
        <f aca="false">L1630+M1630</f>
        <v>90</v>
      </c>
      <c r="AB1630" s="27" t="n">
        <f aca="false">IFERROR(ROUND(Q1630/AA1630,2),0)</f>
        <v>45.79</v>
      </c>
      <c r="AC1630" s="27" t="str">
        <f aca="false">IF(AND(K1630="Critical",N1630="No"),"URGENT - No Bed","Normal")</f>
        <v>Normal</v>
      </c>
      <c r="AD1630" s="33" t="n">
        <f aca="false">INDEX(Lookup_Tables!$B$3:$B$12,MATCH(H1630,Lookup_Tables!$A$3:$A$12,0))</f>
        <v>2700000</v>
      </c>
      <c r="AE1630" s="27" t="str">
        <f aca="false">INDEX(Lookup_Tables!$C$3:$C$12,MATCH(H1630,Lookup_Tables!$A$3:$A$12,0))</f>
        <v>Dr. Vikram Singh</v>
      </c>
      <c r="AF1630" s="27" t="str">
        <f aca="false">IFERROR(INDEX(Lookup_Tables!$F$16:$F$45,MATCH(I1630,Lookup_Tables!$E$16:$E$45,0)),"N/A")</f>
        <v>EMP229</v>
      </c>
      <c r="AG1630" s="27" t="n">
        <f aca="false">_xlfn.IFS(R1630="Recovered",4,R1630="Referred",3,R1630="Admitted",2,R1630="Deceased",1,TRUE(),0)</f>
        <v>4</v>
      </c>
      <c r="AH1630" s="27" t="str">
        <f aca="false">IF(T1630&gt;=4,"Satisfied",IF(T1630&gt;=3,"Neutral","Needs Improvement"))</f>
        <v>Neutral</v>
      </c>
    </row>
    <row r="1631" customFormat="false" ht="15" hidden="false" customHeight="false" outlineLevel="0" collapsed="false">
      <c r="A1631" s="30" t="s">
        <v>7113</v>
      </c>
      <c r="B1631" s="30" t="s">
        <v>2816</v>
      </c>
      <c r="C1631" s="30" t="n">
        <v>65</v>
      </c>
      <c r="D1631" s="30" t="s">
        <v>121</v>
      </c>
      <c r="E1631" s="31" t="n">
        <v>45616</v>
      </c>
      <c r="F1631" s="30" t="s">
        <v>1899</v>
      </c>
      <c r="G1631" s="31" t="n">
        <v>45617</v>
      </c>
      <c r="H1631" s="30" t="s">
        <v>135</v>
      </c>
      <c r="I1631" s="30" t="s">
        <v>278</v>
      </c>
      <c r="J1631" s="30" t="s">
        <v>252</v>
      </c>
      <c r="K1631" s="30" t="s">
        <v>156</v>
      </c>
      <c r="L1631" s="30" t="n">
        <v>18</v>
      </c>
      <c r="M1631" s="30" t="n">
        <v>75</v>
      </c>
      <c r="N1631" s="30" t="s">
        <v>186</v>
      </c>
      <c r="O1631" s="30" t="s">
        <v>128</v>
      </c>
      <c r="P1631" s="30" t="s">
        <v>187</v>
      </c>
      <c r="Q1631" s="32" t="n">
        <v>5045.33</v>
      </c>
      <c r="R1631" s="30" t="s">
        <v>130</v>
      </c>
      <c r="S1631" s="30" t="s">
        <v>223</v>
      </c>
      <c r="T1631" s="30" t="n">
        <v>5</v>
      </c>
      <c r="U1631" s="30" t="n">
        <f aca="false">YEAR(E1631)</f>
        <v>2024</v>
      </c>
      <c r="V1631" s="30" t="str">
        <f aca="false">TEXT(E1631,"MMM-YYYY")</f>
        <v>Nov-2024</v>
      </c>
      <c r="W1631" s="30" t="n">
        <f aca="false">MONTH(E1631)</f>
        <v>11</v>
      </c>
      <c r="X1631" s="30" t="str">
        <f aca="false">TEXT(WEEKDAY(E1631,2),"0")&amp;" - "&amp;TEXT(E1631,"dddd")</f>
        <v>3 - Wednesday</v>
      </c>
      <c r="Y1631" s="30" t="str">
        <f aca="false">_xlfn.IFS(C1631&lt;18,"Child (0-17)",C1631&lt;40,"Young Adult (18-39)",C1631&lt;60,"Adult (40-59)",TRUE(),"Senior (60+)")</f>
        <v>Senior (60+)</v>
      </c>
      <c r="Z1631" s="30" t="n">
        <f aca="false">ROUND(G1631-E1631,0)</f>
        <v>1</v>
      </c>
      <c r="AA1631" s="30" t="n">
        <f aca="false">L1631+M1631</f>
        <v>93</v>
      </c>
      <c r="AB1631" s="30" t="n">
        <f aca="false">IFERROR(ROUND(Q1631/AA1631,2),0)</f>
        <v>54.25</v>
      </c>
      <c r="AC1631" s="30" t="str">
        <f aca="false">IF(AND(K1631="Critical",N1631="No"),"URGENT - No Bed","Normal")</f>
        <v>Normal</v>
      </c>
      <c r="AD1631" s="34" t="n">
        <f aca="false">INDEX(Lookup_Tables!$B$3:$B$12,MATCH(H1631,Lookup_Tables!$A$3:$A$12,0))</f>
        <v>4600000</v>
      </c>
      <c r="AE1631" s="30" t="str">
        <f aca="false">INDEX(Lookup_Tables!$C$3:$C$12,MATCH(H1631,Lookup_Tables!$A$3:$A$12,0))</f>
        <v>Dr. Farhan Khan</v>
      </c>
      <c r="AF1631" s="30" t="str">
        <f aca="false">IFERROR(INDEX(Lookup_Tables!$F$16:$F$45,MATCH(I1631,Lookup_Tables!$E$16:$E$45,0)),"N/A")</f>
        <v>EMP208</v>
      </c>
      <c r="AG1631" s="30" t="n">
        <f aca="false">_xlfn.IFS(R1631="Recovered",4,R1631="Referred",3,R1631="Admitted",2,R1631="Deceased",1,TRUE(),0)</f>
        <v>4</v>
      </c>
      <c r="AH1631" s="30" t="str">
        <f aca="false">IF(T1631&gt;=4,"Satisfied",IF(T1631&gt;=3,"Neutral","Needs Improvement"))</f>
        <v>Satisfied</v>
      </c>
    </row>
    <row r="1632" customFormat="false" ht="15" hidden="false" customHeight="false" outlineLevel="0" collapsed="false">
      <c r="A1632" s="27" t="s">
        <v>3261</v>
      </c>
      <c r="B1632" s="27" t="s">
        <v>3262</v>
      </c>
      <c r="C1632" s="27" t="n">
        <v>37</v>
      </c>
      <c r="D1632" s="27" t="s">
        <v>121</v>
      </c>
      <c r="E1632" s="28" t="n">
        <v>45357</v>
      </c>
      <c r="F1632" s="27" t="s">
        <v>398</v>
      </c>
      <c r="G1632" s="28" t="n">
        <v>45357</v>
      </c>
      <c r="H1632" s="27" t="s">
        <v>168</v>
      </c>
      <c r="I1632" s="27" t="s">
        <v>196</v>
      </c>
      <c r="J1632" s="27" t="s">
        <v>367</v>
      </c>
      <c r="K1632" s="27" t="s">
        <v>156</v>
      </c>
      <c r="L1632" s="27" t="n">
        <v>37</v>
      </c>
      <c r="M1632" s="27" t="n">
        <v>35</v>
      </c>
      <c r="N1632" s="27" t="s">
        <v>186</v>
      </c>
      <c r="O1632" s="27" t="s">
        <v>128</v>
      </c>
      <c r="P1632" s="27" t="s">
        <v>187</v>
      </c>
      <c r="Q1632" s="29" t="n">
        <v>3187.37</v>
      </c>
      <c r="R1632" s="27" t="s">
        <v>462</v>
      </c>
      <c r="S1632" s="27" t="s">
        <v>131</v>
      </c>
      <c r="T1632" s="27" t="n">
        <v>3</v>
      </c>
      <c r="U1632" s="27" t="n">
        <f aca="false">YEAR(E1632)</f>
        <v>2024</v>
      </c>
      <c r="V1632" s="27" t="str">
        <f aca="false">TEXT(E1632,"MMM-YYYY")</f>
        <v>Mar-2024</v>
      </c>
      <c r="W1632" s="27" t="n">
        <f aca="false">MONTH(E1632)</f>
        <v>3</v>
      </c>
      <c r="X1632" s="27" t="str">
        <f aca="false">TEXT(WEEKDAY(E1632,2),"0")&amp;" - "&amp;TEXT(E1632,"dddd")</f>
        <v>3 - Wednesday</v>
      </c>
      <c r="Y1632" s="27" t="str">
        <f aca="false">_xlfn.IFS(C1632&lt;18,"Child (0-17)",C1632&lt;40,"Young Adult (18-39)",C1632&lt;60,"Adult (40-59)",TRUE(),"Senior (60+)")</f>
        <v>Young Adult (18-39)</v>
      </c>
      <c r="Z1632" s="27" t="n">
        <f aca="false">ROUND(G1632-E1632,0)</f>
        <v>0</v>
      </c>
      <c r="AA1632" s="27" t="n">
        <f aca="false">L1632+M1632</f>
        <v>72</v>
      </c>
      <c r="AB1632" s="27" t="n">
        <f aca="false">IFERROR(ROUND(Q1632/AA1632,2),0)</f>
        <v>44.27</v>
      </c>
      <c r="AC1632" s="27" t="str">
        <f aca="false">IF(AND(K1632="Critical",N1632="No"),"URGENT - No Bed","Normal")</f>
        <v>Normal</v>
      </c>
      <c r="AD1632" s="33" t="n">
        <f aca="false">INDEX(Lookup_Tables!$B$3:$B$12,MATCH(H1632,Lookup_Tables!$A$3:$A$12,0))</f>
        <v>4400000</v>
      </c>
      <c r="AE1632" s="27" t="str">
        <f aca="false">INDEX(Lookup_Tables!$C$3:$C$12,MATCH(H1632,Lookup_Tables!$A$3:$A$12,0))</f>
        <v>Dr. Neha Chopra</v>
      </c>
      <c r="AF1632" s="27" t="str">
        <f aca="false">IFERROR(INDEX(Lookup_Tables!$F$16:$F$45,MATCH(I1632,Lookup_Tables!$E$16:$E$45,0)),"N/A")</f>
        <v>EMP219</v>
      </c>
      <c r="AG1632" s="27" t="n">
        <f aca="false">_xlfn.IFS(R1632="Recovered",4,R1632="Referred",3,R1632="Admitted",2,R1632="Deceased",1,TRUE(),0)</f>
        <v>1</v>
      </c>
      <c r="AH1632" s="27" t="str">
        <f aca="false">IF(T1632&gt;=4,"Satisfied",IF(T1632&gt;=3,"Neutral","Needs Improvement"))</f>
        <v>Neutral</v>
      </c>
    </row>
    <row r="1633" customFormat="false" ht="15" hidden="false" customHeight="false" outlineLevel="0" collapsed="false">
      <c r="A1633" s="30" t="s">
        <v>3224</v>
      </c>
      <c r="B1633" s="30" t="s">
        <v>1478</v>
      </c>
      <c r="C1633" s="30" t="n">
        <v>23</v>
      </c>
      <c r="D1633" s="30" t="s">
        <v>181</v>
      </c>
      <c r="E1633" s="31" t="n">
        <v>45615</v>
      </c>
      <c r="F1633" s="30" t="s">
        <v>378</v>
      </c>
      <c r="G1633" s="31" t="n">
        <v>45616</v>
      </c>
      <c r="H1633" s="30" t="s">
        <v>217</v>
      </c>
      <c r="I1633" s="30" t="s">
        <v>392</v>
      </c>
      <c r="J1633" s="30" t="s">
        <v>483</v>
      </c>
      <c r="K1633" s="30" t="s">
        <v>126</v>
      </c>
      <c r="L1633" s="30" t="n">
        <v>6</v>
      </c>
      <c r="M1633" s="30" t="n">
        <v>67</v>
      </c>
      <c r="N1633" s="30" t="s">
        <v>127</v>
      </c>
      <c r="O1633" s="30" t="s">
        <v>171</v>
      </c>
      <c r="P1633" s="30" t="s">
        <v>150</v>
      </c>
      <c r="Q1633" s="32" t="n">
        <v>6530.59</v>
      </c>
      <c r="R1633" s="30" t="s">
        <v>172</v>
      </c>
      <c r="S1633" s="30" t="s">
        <v>223</v>
      </c>
      <c r="T1633" s="30" t="n">
        <v>4</v>
      </c>
      <c r="U1633" s="30" t="n">
        <f aca="false">YEAR(E1633)</f>
        <v>2024</v>
      </c>
      <c r="V1633" s="30" t="str">
        <f aca="false">TEXT(E1633,"MMM-YYYY")</f>
        <v>Nov-2024</v>
      </c>
      <c r="W1633" s="30" t="n">
        <f aca="false">MONTH(E1633)</f>
        <v>11</v>
      </c>
      <c r="X1633" s="30" t="str">
        <f aca="false">TEXT(WEEKDAY(E1633,2),"0")&amp;" - "&amp;TEXT(E1633,"dddd")</f>
        <v>2 - Tuesday</v>
      </c>
      <c r="Y1633" s="30" t="str">
        <f aca="false">_xlfn.IFS(C1633&lt;18,"Child (0-17)",C1633&lt;40,"Young Adult (18-39)",C1633&lt;60,"Adult (40-59)",TRUE(),"Senior (60+)")</f>
        <v>Young Adult (18-39)</v>
      </c>
      <c r="Z1633" s="30" t="n">
        <f aca="false">ROUND(G1633-E1633,0)</f>
        <v>1</v>
      </c>
      <c r="AA1633" s="30" t="n">
        <f aca="false">L1633+M1633</f>
        <v>73</v>
      </c>
      <c r="AB1633" s="30" t="n">
        <f aca="false">IFERROR(ROUND(Q1633/AA1633,2),0)</f>
        <v>89.46</v>
      </c>
      <c r="AC1633" s="30" t="str">
        <f aca="false">IF(AND(K1633="Critical",N1633="No"),"URGENT - No Bed","Normal")</f>
        <v>Normal</v>
      </c>
      <c r="AD1633" s="34" t="n">
        <f aca="false">INDEX(Lookup_Tables!$B$3:$B$12,MATCH(H1633,Lookup_Tables!$A$3:$A$12,0))</f>
        <v>4200000</v>
      </c>
      <c r="AE1633" s="30" t="str">
        <f aca="false">INDEX(Lookup_Tables!$C$3:$C$12,MATCH(H1633,Lookup_Tables!$A$3:$A$12,0))</f>
        <v>Dr. Anil Kapoor</v>
      </c>
      <c r="AF1633" s="30" t="str">
        <f aca="false">IFERROR(INDEX(Lookup_Tables!$F$16:$F$45,MATCH(I1633,Lookup_Tables!$E$16:$E$45,0)),"N/A")</f>
        <v>EMP202</v>
      </c>
      <c r="AG1633" s="30" t="n">
        <f aca="false">_xlfn.IFS(R1633="Recovered",4,R1633="Referred",3,R1633="Admitted",2,R1633="Deceased",1,TRUE(),0)</f>
        <v>2</v>
      </c>
      <c r="AH1633" s="30" t="str">
        <f aca="false">IF(T1633&gt;=4,"Satisfied",IF(T1633&gt;=3,"Neutral","Needs Improvement"))</f>
        <v>Satisfied</v>
      </c>
    </row>
    <row r="1634" customFormat="false" ht="15" hidden="false" customHeight="false" outlineLevel="0" collapsed="false">
      <c r="A1634" s="27" t="s">
        <v>2431</v>
      </c>
      <c r="B1634" s="27" t="s">
        <v>2432</v>
      </c>
      <c r="C1634" s="27" t="n">
        <v>55</v>
      </c>
      <c r="D1634" s="27" t="s">
        <v>181</v>
      </c>
      <c r="E1634" s="28" t="n">
        <v>45496</v>
      </c>
      <c r="F1634" s="27" t="s">
        <v>417</v>
      </c>
      <c r="G1634" s="28" t="n">
        <v>45496</v>
      </c>
      <c r="H1634" s="27" t="s">
        <v>135</v>
      </c>
      <c r="I1634" s="27" t="s">
        <v>251</v>
      </c>
      <c r="J1634" s="27" t="s">
        <v>618</v>
      </c>
      <c r="K1634" s="27" t="s">
        <v>138</v>
      </c>
      <c r="L1634" s="27" t="n">
        <v>84</v>
      </c>
      <c r="M1634" s="27" t="n">
        <v>38</v>
      </c>
      <c r="N1634" s="27" t="s">
        <v>127</v>
      </c>
      <c r="O1634" s="27" t="s">
        <v>139</v>
      </c>
      <c r="P1634" s="27" t="s">
        <v>129</v>
      </c>
      <c r="Q1634" s="29" t="n">
        <v>2795.87</v>
      </c>
      <c r="R1634" s="27" t="s">
        <v>130</v>
      </c>
      <c r="S1634" s="27" t="s">
        <v>131</v>
      </c>
      <c r="T1634" s="27" t="n">
        <v>5</v>
      </c>
      <c r="U1634" s="27" t="n">
        <f aca="false">YEAR(E1634)</f>
        <v>2024</v>
      </c>
      <c r="V1634" s="27" t="str">
        <f aca="false">TEXT(E1634,"MMM-YYYY")</f>
        <v>Jul-2024</v>
      </c>
      <c r="W1634" s="27" t="n">
        <f aca="false">MONTH(E1634)</f>
        <v>7</v>
      </c>
      <c r="X1634" s="27" t="str">
        <f aca="false">TEXT(WEEKDAY(E1634,2),"0")&amp;" - "&amp;TEXT(E1634,"dddd")</f>
        <v>2 - Tuesday</v>
      </c>
      <c r="Y1634" s="27" t="str">
        <f aca="false">_xlfn.IFS(C1634&lt;18,"Child (0-17)",C1634&lt;40,"Young Adult (18-39)",C1634&lt;60,"Adult (40-59)",TRUE(),"Senior (60+)")</f>
        <v>Adult (40-59)</v>
      </c>
      <c r="Z1634" s="27" t="n">
        <f aca="false">ROUND(G1634-E1634,0)</f>
        <v>0</v>
      </c>
      <c r="AA1634" s="27" t="n">
        <f aca="false">L1634+M1634</f>
        <v>122</v>
      </c>
      <c r="AB1634" s="27" t="n">
        <f aca="false">IFERROR(ROUND(Q1634/AA1634,2),0)</f>
        <v>22.92</v>
      </c>
      <c r="AC1634" s="27" t="str">
        <f aca="false">IF(AND(K1634="Critical",N1634="No"),"URGENT - No Bed","Normal")</f>
        <v>Normal</v>
      </c>
      <c r="AD1634" s="33" t="n">
        <f aca="false">INDEX(Lookup_Tables!$B$3:$B$12,MATCH(H1634,Lookup_Tables!$A$3:$A$12,0))</f>
        <v>4600000</v>
      </c>
      <c r="AE1634" s="27" t="str">
        <f aca="false">INDEX(Lookup_Tables!$C$3:$C$12,MATCH(H1634,Lookup_Tables!$A$3:$A$12,0))</f>
        <v>Dr. Farhan Khan</v>
      </c>
      <c r="AF1634" s="27" t="str">
        <f aca="false">IFERROR(INDEX(Lookup_Tables!$F$16:$F$45,MATCH(I1634,Lookup_Tables!$E$16:$E$45,0)),"N/A")</f>
        <v>EMP207</v>
      </c>
      <c r="AG1634" s="27" t="n">
        <f aca="false">_xlfn.IFS(R1634="Recovered",4,R1634="Referred",3,R1634="Admitted",2,R1634="Deceased",1,TRUE(),0)</f>
        <v>4</v>
      </c>
      <c r="AH1634" s="27" t="str">
        <f aca="false">IF(T1634&gt;=4,"Satisfied",IF(T1634&gt;=3,"Neutral","Needs Improvement"))</f>
        <v>Satisfied</v>
      </c>
    </row>
    <row r="1635" customFormat="false" ht="15" hidden="false" customHeight="false" outlineLevel="0" collapsed="false">
      <c r="A1635" s="30" t="s">
        <v>6663</v>
      </c>
      <c r="B1635" s="30" t="s">
        <v>3020</v>
      </c>
      <c r="C1635" s="30" t="n">
        <v>24</v>
      </c>
      <c r="D1635" s="30" t="s">
        <v>181</v>
      </c>
      <c r="E1635" s="31" t="n">
        <v>45613</v>
      </c>
      <c r="F1635" s="30" t="s">
        <v>614</v>
      </c>
      <c r="G1635" s="31" t="n">
        <v>45614</v>
      </c>
      <c r="H1635" s="30" t="s">
        <v>161</v>
      </c>
      <c r="I1635" s="30" t="s">
        <v>538</v>
      </c>
      <c r="J1635" s="30" t="s">
        <v>385</v>
      </c>
      <c r="K1635" s="30" t="s">
        <v>138</v>
      </c>
      <c r="L1635" s="30" t="n">
        <v>85</v>
      </c>
      <c r="M1635" s="30" t="n">
        <v>29</v>
      </c>
      <c r="N1635" s="30" t="s">
        <v>127</v>
      </c>
      <c r="O1635" s="30" t="s">
        <v>139</v>
      </c>
      <c r="P1635" s="30" t="s">
        <v>129</v>
      </c>
      <c r="Q1635" s="32" t="n">
        <v>2129.51</v>
      </c>
      <c r="R1635" s="30" t="s">
        <v>172</v>
      </c>
      <c r="S1635" s="30" t="s">
        <v>197</v>
      </c>
      <c r="T1635" s="30" t="n">
        <v>3</v>
      </c>
      <c r="U1635" s="30" t="n">
        <f aca="false">YEAR(E1635)</f>
        <v>2024</v>
      </c>
      <c r="V1635" s="30" t="str">
        <f aca="false">TEXT(E1635,"MMM-YYYY")</f>
        <v>Nov-2024</v>
      </c>
      <c r="W1635" s="30" t="n">
        <f aca="false">MONTH(E1635)</f>
        <v>11</v>
      </c>
      <c r="X1635" s="30" t="str">
        <f aca="false">TEXT(WEEKDAY(E1635,2),"0")&amp;" - "&amp;TEXT(E1635,"dddd")</f>
        <v>7 - Sunday</v>
      </c>
      <c r="Y1635" s="30" t="str">
        <f aca="false">_xlfn.IFS(C1635&lt;18,"Child (0-17)",C1635&lt;40,"Young Adult (18-39)",C1635&lt;60,"Adult (40-59)",TRUE(),"Senior (60+)")</f>
        <v>Young Adult (18-39)</v>
      </c>
      <c r="Z1635" s="30" t="n">
        <f aca="false">ROUND(G1635-E1635,0)</f>
        <v>1</v>
      </c>
      <c r="AA1635" s="30" t="n">
        <f aca="false">L1635+M1635</f>
        <v>114</v>
      </c>
      <c r="AB1635" s="30" t="n">
        <f aca="false">IFERROR(ROUND(Q1635/AA1635,2),0)</f>
        <v>18.68</v>
      </c>
      <c r="AC1635" s="30" t="str">
        <f aca="false">IF(AND(K1635="Critical",N1635="No"),"URGENT - No Bed","Normal")</f>
        <v>Normal</v>
      </c>
      <c r="AD1635" s="34" t="n">
        <f aca="false">INDEX(Lookup_Tables!$B$3:$B$12,MATCH(H1635,Lookup_Tables!$A$3:$A$12,0))</f>
        <v>3600000</v>
      </c>
      <c r="AE1635" s="30" t="str">
        <f aca="false">INDEX(Lookup_Tables!$C$3:$C$12,MATCH(H1635,Lookup_Tables!$A$3:$A$12,0))</f>
        <v>Dr. Sameer Joshi</v>
      </c>
      <c r="AF1635" s="30" t="str">
        <f aca="false">IFERROR(INDEX(Lookup_Tables!$F$16:$F$45,MATCH(I1635,Lookup_Tables!$E$16:$E$45,0)),"N/A")</f>
        <v>EMP221</v>
      </c>
      <c r="AG1635" s="30" t="n">
        <f aca="false">_xlfn.IFS(R1635="Recovered",4,R1635="Referred",3,R1635="Admitted",2,R1635="Deceased",1,TRUE(),0)</f>
        <v>2</v>
      </c>
      <c r="AH1635" s="30" t="str">
        <f aca="false">IF(T1635&gt;=4,"Satisfied",IF(T1635&gt;=3,"Neutral","Needs Improvement"))</f>
        <v>Neutral</v>
      </c>
    </row>
    <row r="1636" customFormat="false" ht="15" hidden="false" customHeight="false" outlineLevel="0" collapsed="false">
      <c r="A1636" s="27" t="s">
        <v>5714</v>
      </c>
      <c r="B1636" s="27" t="s">
        <v>4573</v>
      </c>
      <c r="C1636" s="27" t="n">
        <v>46</v>
      </c>
      <c r="D1636" s="27" t="s">
        <v>181</v>
      </c>
      <c r="E1636" s="28" t="n">
        <v>45397</v>
      </c>
      <c r="F1636" s="27" t="s">
        <v>314</v>
      </c>
      <c r="G1636" s="28" t="n">
        <v>45398</v>
      </c>
      <c r="H1636" s="27" t="s">
        <v>217</v>
      </c>
      <c r="I1636" s="27" t="s">
        <v>282</v>
      </c>
      <c r="J1636" s="27" t="s">
        <v>483</v>
      </c>
      <c r="K1636" s="27" t="s">
        <v>156</v>
      </c>
      <c r="L1636" s="27" t="n">
        <v>16</v>
      </c>
      <c r="M1636" s="27" t="n">
        <v>86</v>
      </c>
      <c r="N1636" s="27" t="s">
        <v>186</v>
      </c>
      <c r="O1636" s="27" t="s">
        <v>128</v>
      </c>
      <c r="P1636" s="27" t="s">
        <v>140</v>
      </c>
      <c r="Q1636" s="29" t="n">
        <v>4402.03</v>
      </c>
      <c r="R1636" s="27" t="s">
        <v>130</v>
      </c>
      <c r="S1636" s="27" t="s">
        <v>223</v>
      </c>
      <c r="T1636" s="27" t="n">
        <v>5</v>
      </c>
      <c r="U1636" s="27" t="n">
        <f aca="false">YEAR(E1636)</f>
        <v>2024</v>
      </c>
      <c r="V1636" s="27" t="str">
        <f aca="false">TEXT(E1636,"MMM-YYYY")</f>
        <v>Apr-2024</v>
      </c>
      <c r="W1636" s="27" t="n">
        <f aca="false">MONTH(E1636)</f>
        <v>4</v>
      </c>
      <c r="X1636" s="27" t="str">
        <f aca="false">TEXT(WEEKDAY(E1636,2),"0")&amp;" - "&amp;TEXT(E1636,"dddd")</f>
        <v>1 - Monday</v>
      </c>
      <c r="Y1636" s="27" t="str">
        <f aca="false">_xlfn.IFS(C1636&lt;18,"Child (0-17)",C1636&lt;40,"Young Adult (18-39)",C1636&lt;60,"Adult (40-59)",TRUE(),"Senior (60+)")</f>
        <v>Adult (40-59)</v>
      </c>
      <c r="Z1636" s="27" t="n">
        <f aca="false">ROUND(G1636-E1636,0)</f>
        <v>1</v>
      </c>
      <c r="AA1636" s="27" t="n">
        <f aca="false">L1636+M1636</f>
        <v>102</v>
      </c>
      <c r="AB1636" s="27" t="n">
        <f aca="false">IFERROR(ROUND(Q1636/AA1636,2),0)</f>
        <v>43.16</v>
      </c>
      <c r="AC1636" s="27" t="str">
        <f aca="false">IF(AND(K1636="Critical",N1636="No"),"URGENT - No Bed","Normal")</f>
        <v>Normal</v>
      </c>
      <c r="AD1636" s="33" t="n">
        <f aca="false">INDEX(Lookup_Tables!$B$3:$B$12,MATCH(H1636,Lookup_Tables!$A$3:$A$12,0))</f>
        <v>4200000</v>
      </c>
      <c r="AE1636" s="27" t="str">
        <f aca="false">INDEX(Lookup_Tables!$C$3:$C$12,MATCH(H1636,Lookup_Tables!$A$3:$A$12,0))</f>
        <v>Dr. Anil Kapoor</v>
      </c>
      <c r="AF1636" s="27" t="str">
        <f aca="false">IFERROR(INDEX(Lookup_Tables!$F$16:$F$45,MATCH(I1636,Lookup_Tables!$E$16:$E$45,0)),"N/A")</f>
        <v>EMP200</v>
      </c>
      <c r="AG1636" s="27" t="n">
        <f aca="false">_xlfn.IFS(R1636="Recovered",4,R1636="Referred",3,R1636="Admitted",2,R1636="Deceased",1,TRUE(),0)</f>
        <v>4</v>
      </c>
      <c r="AH1636" s="27" t="str">
        <f aca="false">IF(T1636&gt;=4,"Satisfied",IF(T1636&gt;=3,"Neutral","Needs Improvement"))</f>
        <v>Satisfied</v>
      </c>
    </row>
    <row r="1637" customFormat="false" ht="15" hidden="false" customHeight="false" outlineLevel="0" collapsed="false">
      <c r="A1637" s="30" t="s">
        <v>5146</v>
      </c>
      <c r="B1637" s="30" t="s">
        <v>3583</v>
      </c>
      <c r="C1637" s="30" t="n">
        <v>37</v>
      </c>
      <c r="D1637" s="30" t="s">
        <v>121</v>
      </c>
      <c r="E1637" s="31" t="n">
        <v>45632</v>
      </c>
      <c r="F1637" s="30" t="s">
        <v>479</v>
      </c>
      <c r="G1637" s="31" t="n">
        <v>45633</v>
      </c>
      <c r="H1637" s="30" t="s">
        <v>146</v>
      </c>
      <c r="I1637" s="30" t="s">
        <v>309</v>
      </c>
      <c r="J1637" s="30" t="s">
        <v>148</v>
      </c>
      <c r="K1637" s="30" t="s">
        <v>156</v>
      </c>
      <c r="L1637" s="30" t="n">
        <v>28</v>
      </c>
      <c r="M1637" s="30" t="n">
        <v>51</v>
      </c>
      <c r="N1637" s="30" t="s">
        <v>186</v>
      </c>
      <c r="O1637" s="30" t="s">
        <v>171</v>
      </c>
      <c r="P1637" s="30" t="s">
        <v>150</v>
      </c>
      <c r="Q1637" s="32" t="n">
        <v>4478.68</v>
      </c>
      <c r="R1637" s="30" t="s">
        <v>130</v>
      </c>
      <c r="S1637" s="30" t="s">
        <v>151</v>
      </c>
      <c r="T1637" s="30" t="n">
        <v>3</v>
      </c>
      <c r="U1637" s="30" t="n">
        <f aca="false">YEAR(E1637)</f>
        <v>2024</v>
      </c>
      <c r="V1637" s="30" t="str">
        <f aca="false">TEXT(E1637,"MMM-YYYY")</f>
        <v>Dec-2024</v>
      </c>
      <c r="W1637" s="30" t="n">
        <f aca="false">MONTH(E1637)</f>
        <v>12</v>
      </c>
      <c r="X1637" s="30" t="str">
        <f aca="false">TEXT(WEEKDAY(E1637,2),"0")&amp;" - "&amp;TEXT(E1637,"dddd")</f>
        <v>5 - Friday</v>
      </c>
      <c r="Y1637" s="30" t="str">
        <f aca="false">_xlfn.IFS(C1637&lt;18,"Child (0-17)",C1637&lt;40,"Young Adult (18-39)",C1637&lt;60,"Adult (40-59)",TRUE(),"Senior (60+)")</f>
        <v>Young Adult (18-39)</v>
      </c>
      <c r="Z1637" s="30" t="n">
        <f aca="false">ROUND(G1637-E1637,0)</f>
        <v>1</v>
      </c>
      <c r="AA1637" s="30" t="n">
        <f aca="false">L1637+M1637</f>
        <v>79</v>
      </c>
      <c r="AB1637" s="30" t="n">
        <f aca="false">IFERROR(ROUND(Q1637/AA1637,2),0)</f>
        <v>56.69</v>
      </c>
      <c r="AC1637" s="30" t="str">
        <f aca="false">IF(AND(K1637="Critical",N1637="No"),"URGENT - No Bed","Normal")</f>
        <v>Normal</v>
      </c>
      <c r="AD1637" s="34" t="n">
        <f aca="false">INDEX(Lookup_Tables!$B$3:$B$12,MATCH(H1637,Lookup_Tables!$A$3:$A$12,0))</f>
        <v>2700000</v>
      </c>
      <c r="AE1637" s="30" t="str">
        <f aca="false">INDEX(Lookup_Tables!$C$3:$C$12,MATCH(H1637,Lookup_Tables!$A$3:$A$12,0))</f>
        <v>Dr. Vikram Singh</v>
      </c>
      <c r="AF1637" s="30" t="str">
        <f aca="false">IFERROR(INDEX(Lookup_Tables!$F$16:$F$45,MATCH(I1637,Lookup_Tables!$E$16:$E$45,0)),"N/A")</f>
        <v>EMP228</v>
      </c>
      <c r="AG1637" s="30" t="n">
        <f aca="false">_xlfn.IFS(R1637="Recovered",4,R1637="Referred",3,R1637="Admitted",2,R1637="Deceased",1,TRUE(),0)</f>
        <v>4</v>
      </c>
      <c r="AH1637" s="30" t="str">
        <f aca="false">IF(T1637&gt;=4,"Satisfied",IF(T1637&gt;=3,"Neutral","Needs Improvement"))</f>
        <v>Neutral</v>
      </c>
    </row>
    <row r="1638" customFormat="false" ht="15" hidden="false" customHeight="false" outlineLevel="0" collapsed="false">
      <c r="A1638" s="27" t="s">
        <v>1890</v>
      </c>
      <c r="B1638" s="27" t="s">
        <v>1891</v>
      </c>
      <c r="C1638" s="27" t="n">
        <v>59</v>
      </c>
      <c r="D1638" s="27" t="s">
        <v>121</v>
      </c>
      <c r="E1638" s="28" t="n">
        <v>45583</v>
      </c>
      <c r="F1638" s="27" t="s">
        <v>695</v>
      </c>
      <c r="G1638" s="28" t="n">
        <v>45583</v>
      </c>
      <c r="H1638" s="27" t="s">
        <v>236</v>
      </c>
      <c r="I1638" s="27" t="s">
        <v>323</v>
      </c>
      <c r="J1638" s="27" t="s">
        <v>287</v>
      </c>
      <c r="K1638" s="27" t="s">
        <v>156</v>
      </c>
      <c r="L1638" s="27" t="n">
        <v>66</v>
      </c>
      <c r="M1638" s="27" t="n">
        <v>66</v>
      </c>
      <c r="N1638" s="27" t="s">
        <v>127</v>
      </c>
      <c r="O1638" s="27" t="s">
        <v>149</v>
      </c>
      <c r="P1638" s="27" t="s">
        <v>140</v>
      </c>
      <c r="Q1638" s="29" t="n">
        <v>3605.25</v>
      </c>
      <c r="R1638" s="27" t="s">
        <v>130</v>
      </c>
      <c r="S1638" s="27" t="s">
        <v>178</v>
      </c>
      <c r="T1638" s="27" t="n">
        <v>5</v>
      </c>
      <c r="U1638" s="27" t="n">
        <f aca="false">YEAR(E1638)</f>
        <v>2024</v>
      </c>
      <c r="V1638" s="27" t="str">
        <f aca="false">TEXT(E1638,"MMM-YYYY")</f>
        <v>Oct-2024</v>
      </c>
      <c r="W1638" s="27" t="n">
        <f aca="false">MONTH(E1638)</f>
        <v>10</v>
      </c>
      <c r="X1638" s="27" t="str">
        <f aca="false">TEXT(WEEKDAY(E1638,2),"0")&amp;" - "&amp;TEXT(E1638,"dddd")</f>
        <v>5 - Friday</v>
      </c>
      <c r="Y1638" s="27" t="str">
        <f aca="false">_xlfn.IFS(C1638&lt;18,"Child (0-17)",C1638&lt;40,"Young Adult (18-39)",C1638&lt;60,"Adult (40-59)",TRUE(),"Senior (60+)")</f>
        <v>Adult (40-59)</v>
      </c>
      <c r="Z1638" s="27" t="n">
        <f aca="false">ROUND(G1638-E1638,0)</f>
        <v>0</v>
      </c>
      <c r="AA1638" s="27" t="n">
        <f aca="false">L1638+M1638</f>
        <v>132</v>
      </c>
      <c r="AB1638" s="27" t="n">
        <f aca="false">IFERROR(ROUND(Q1638/AA1638,2),0)</f>
        <v>27.31</v>
      </c>
      <c r="AC1638" s="27" t="str">
        <f aca="false">IF(AND(K1638="Critical",N1638="No"),"URGENT - No Bed","Normal")</f>
        <v>Normal</v>
      </c>
      <c r="AD1638" s="33" t="n">
        <f aca="false">INDEX(Lookup_Tables!$B$3:$B$12,MATCH(H1638,Lookup_Tables!$A$3:$A$12,0))</f>
        <v>3900000</v>
      </c>
      <c r="AE1638" s="27" t="str">
        <f aca="false">INDEX(Lookup_Tables!$C$3:$C$12,MATCH(H1638,Lookup_Tables!$A$3:$A$12,0))</f>
        <v>Dr. Rina Mehta</v>
      </c>
      <c r="AF1638" s="27" t="str">
        <f aca="false">IFERROR(INDEX(Lookup_Tables!$F$16:$F$45,MATCH(I1638,Lookup_Tables!$E$16:$E$45,0)),"N/A")</f>
        <v>EMP216</v>
      </c>
      <c r="AG1638" s="27" t="n">
        <f aca="false">_xlfn.IFS(R1638="Recovered",4,R1638="Referred",3,R1638="Admitted",2,R1638="Deceased",1,TRUE(),0)</f>
        <v>4</v>
      </c>
      <c r="AH1638" s="27" t="str">
        <f aca="false">IF(T1638&gt;=4,"Satisfied",IF(T1638&gt;=3,"Neutral","Needs Improvement"))</f>
        <v>Satisfied</v>
      </c>
    </row>
    <row r="1639" customFormat="false" ht="15" hidden="false" customHeight="false" outlineLevel="0" collapsed="false">
      <c r="A1639" s="30" t="s">
        <v>5447</v>
      </c>
      <c r="B1639" s="30" t="s">
        <v>3793</v>
      </c>
      <c r="C1639" s="30" t="n">
        <v>23</v>
      </c>
      <c r="D1639" s="30" t="s">
        <v>121</v>
      </c>
      <c r="E1639" s="31" t="n">
        <v>45501</v>
      </c>
      <c r="F1639" s="30" t="s">
        <v>475</v>
      </c>
      <c r="G1639" s="31" t="n">
        <v>45504</v>
      </c>
      <c r="H1639" s="30" t="s">
        <v>217</v>
      </c>
      <c r="I1639" s="30" t="s">
        <v>344</v>
      </c>
      <c r="J1639" s="30" t="s">
        <v>283</v>
      </c>
      <c r="K1639" s="30" t="s">
        <v>126</v>
      </c>
      <c r="L1639" s="30" t="n">
        <v>13</v>
      </c>
      <c r="M1639" s="30" t="n">
        <v>129</v>
      </c>
      <c r="N1639" s="30" t="s">
        <v>186</v>
      </c>
      <c r="O1639" s="30" t="s">
        <v>139</v>
      </c>
      <c r="P1639" s="30" t="s">
        <v>150</v>
      </c>
      <c r="Q1639" s="32" t="n">
        <v>9164.06</v>
      </c>
      <c r="R1639" s="30" t="s">
        <v>172</v>
      </c>
      <c r="S1639" s="30" t="s">
        <v>141</v>
      </c>
      <c r="T1639" s="30" t="n">
        <v>4</v>
      </c>
      <c r="U1639" s="30" t="n">
        <f aca="false">YEAR(E1639)</f>
        <v>2024</v>
      </c>
      <c r="V1639" s="30" t="str">
        <f aca="false">TEXT(E1639,"MMM-YYYY")</f>
        <v>Jul-2024</v>
      </c>
      <c r="W1639" s="30" t="n">
        <f aca="false">MONTH(E1639)</f>
        <v>7</v>
      </c>
      <c r="X1639" s="30" t="str">
        <f aca="false">TEXT(WEEKDAY(E1639,2),"0")&amp;" - "&amp;TEXT(E1639,"dddd")</f>
        <v>7 - Sunday</v>
      </c>
      <c r="Y1639" s="30" t="str">
        <f aca="false">_xlfn.IFS(C1639&lt;18,"Child (0-17)",C1639&lt;40,"Young Adult (18-39)",C1639&lt;60,"Adult (40-59)",TRUE(),"Senior (60+)")</f>
        <v>Young Adult (18-39)</v>
      </c>
      <c r="Z1639" s="30" t="n">
        <f aca="false">ROUND(G1639-E1639,0)</f>
        <v>3</v>
      </c>
      <c r="AA1639" s="30" t="n">
        <f aca="false">L1639+M1639</f>
        <v>142</v>
      </c>
      <c r="AB1639" s="30" t="n">
        <f aca="false">IFERROR(ROUND(Q1639/AA1639,2),0)</f>
        <v>64.54</v>
      </c>
      <c r="AC1639" s="30" t="str">
        <f aca="false">IF(AND(K1639="Critical",N1639="No"),"URGENT - No Bed","Normal")</f>
        <v>Normal</v>
      </c>
      <c r="AD1639" s="34" t="n">
        <f aca="false">INDEX(Lookup_Tables!$B$3:$B$12,MATCH(H1639,Lookup_Tables!$A$3:$A$12,0))</f>
        <v>4200000</v>
      </c>
      <c r="AE1639" s="30" t="str">
        <f aca="false">INDEX(Lookup_Tables!$C$3:$C$12,MATCH(H1639,Lookup_Tables!$A$3:$A$12,0))</f>
        <v>Dr. Anil Kapoor</v>
      </c>
      <c r="AF1639" s="30" t="str">
        <f aca="false">IFERROR(INDEX(Lookup_Tables!$F$16:$F$45,MATCH(I1639,Lookup_Tables!$E$16:$E$45,0)),"N/A")</f>
        <v>EMP201</v>
      </c>
      <c r="AG1639" s="30" t="n">
        <f aca="false">_xlfn.IFS(R1639="Recovered",4,R1639="Referred",3,R1639="Admitted",2,R1639="Deceased",1,TRUE(),0)</f>
        <v>2</v>
      </c>
      <c r="AH1639" s="30" t="str">
        <f aca="false">IF(T1639&gt;=4,"Satisfied",IF(T1639&gt;=3,"Neutral","Needs Improvement"))</f>
        <v>Satisfied</v>
      </c>
    </row>
    <row r="1640" customFormat="false" ht="15" hidden="false" customHeight="false" outlineLevel="0" collapsed="false">
      <c r="A1640" s="27" t="s">
        <v>4249</v>
      </c>
      <c r="B1640" s="27" t="s">
        <v>2875</v>
      </c>
      <c r="C1640" s="27" t="n">
        <v>65</v>
      </c>
      <c r="D1640" s="27" t="s">
        <v>121</v>
      </c>
      <c r="E1640" s="28" t="n">
        <v>45503</v>
      </c>
      <c r="F1640" s="27" t="s">
        <v>182</v>
      </c>
      <c r="G1640" s="28" t="n">
        <v>45504</v>
      </c>
      <c r="H1640" s="27" t="s">
        <v>161</v>
      </c>
      <c r="I1640" s="27" t="s">
        <v>320</v>
      </c>
      <c r="J1640" s="27" t="s">
        <v>385</v>
      </c>
      <c r="K1640" s="27" t="s">
        <v>156</v>
      </c>
      <c r="L1640" s="27" t="n">
        <v>57</v>
      </c>
      <c r="M1640" s="27" t="n">
        <v>41</v>
      </c>
      <c r="N1640" s="27" t="s">
        <v>127</v>
      </c>
      <c r="O1640" s="27" t="s">
        <v>128</v>
      </c>
      <c r="P1640" s="27" t="s">
        <v>140</v>
      </c>
      <c r="Q1640" s="29" t="n">
        <v>4048.81</v>
      </c>
      <c r="R1640" s="27" t="s">
        <v>268</v>
      </c>
      <c r="S1640" s="27" t="s">
        <v>164</v>
      </c>
      <c r="T1640" s="27" t="n">
        <v>3</v>
      </c>
      <c r="U1640" s="27" t="n">
        <f aca="false">YEAR(E1640)</f>
        <v>2024</v>
      </c>
      <c r="V1640" s="27" t="str">
        <f aca="false">TEXT(E1640,"MMM-YYYY")</f>
        <v>Jul-2024</v>
      </c>
      <c r="W1640" s="27" t="n">
        <f aca="false">MONTH(E1640)</f>
        <v>7</v>
      </c>
      <c r="X1640" s="27" t="str">
        <f aca="false">TEXT(WEEKDAY(E1640,2),"0")&amp;" - "&amp;TEXT(E1640,"dddd")</f>
        <v>2 - Tuesday</v>
      </c>
      <c r="Y1640" s="27" t="str">
        <f aca="false">_xlfn.IFS(C1640&lt;18,"Child (0-17)",C1640&lt;40,"Young Adult (18-39)",C1640&lt;60,"Adult (40-59)",TRUE(),"Senior (60+)")</f>
        <v>Senior (60+)</v>
      </c>
      <c r="Z1640" s="27" t="n">
        <f aca="false">ROUND(G1640-E1640,0)</f>
        <v>1</v>
      </c>
      <c r="AA1640" s="27" t="n">
        <f aca="false">L1640+M1640</f>
        <v>98</v>
      </c>
      <c r="AB1640" s="27" t="n">
        <f aca="false">IFERROR(ROUND(Q1640/AA1640,2),0)</f>
        <v>41.31</v>
      </c>
      <c r="AC1640" s="27" t="str">
        <f aca="false">IF(AND(K1640="Critical",N1640="No"),"URGENT - No Bed","Normal")</f>
        <v>Normal</v>
      </c>
      <c r="AD1640" s="33" t="n">
        <f aca="false">INDEX(Lookup_Tables!$B$3:$B$12,MATCH(H1640,Lookup_Tables!$A$3:$A$12,0))</f>
        <v>3600000</v>
      </c>
      <c r="AE1640" s="27" t="str">
        <f aca="false">INDEX(Lookup_Tables!$C$3:$C$12,MATCH(H1640,Lookup_Tables!$A$3:$A$12,0))</f>
        <v>Dr. Sameer Joshi</v>
      </c>
      <c r="AF1640" s="27" t="str">
        <f aca="false">IFERROR(INDEX(Lookup_Tables!$F$16:$F$45,MATCH(I1640,Lookup_Tables!$E$16:$E$45,0)),"N/A")</f>
        <v>EMP223</v>
      </c>
      <c r="AG1640" s="27" t="n">
        <f aca="false">_xlfn.IFS(R1640="Recovered",4,R1640="Referred",3,R1640="Admitted",2,R1640="Deceased",1,TRUE(),0)</f>
        <v>3</v>
      </c>
      <c r="AH1640" s="27" t="str">
        <f aca="false">IF(T1640&gt;=4,"Satisfied",IF(T1640&gt;=3,"Neutral","Needs Improvement"))</f>
        <v>Neutral</v>
      </c>
    </row>
    <row r="1641" customFormat="false" ht="15" hidden="false" customHeight="false" outlineLevel="0" collapsed="false">
      <c r="A1641" s="30" t="s">
        <v>4739</v>
      </c>
      <c r="B1641" s="30" t="s">
        <v>298</v>
      </c>
      <c r="C1641" s="30" t="n">
        <v>43</v>
      </c>
      <c r="D1641" s="30" t="s">
        <v>181</v>
      </c>
      <c r="E1641" s="31" t="n">
        <v>45483</v>
      </c>
      <c r="F1641" s="30" t="s">
        <v>271</v>
      </c>
      <c r="G1641" s="31" t="n">
        <v>45488</v>
      </c>
      <c r="H1641" s="30" t="s">
        <v>242</v>
      </c>
      <c r="I1641" s="30" t="s">
        <v>315</v>
      </c>
      <c r="J1641" s="30" t="s">
        <v>244</v>
      </c>
      <c r="K1641" s="30" t="s">
        <v>126</v>
      </c>
      <c r="L1641" s="30" t="n">
        <v>39</v>
      </c>
      <c r="M1641" s="30" t="n">
        <v>138</v>
      </c>
      <c r="N1641" s="30" t="s">
        <v>186</v>
      </c>
      <c r="O1641" s="30" t="s">
        <v>149</v>
      </c>
      <c r="P1641" s="30" t="s">
        <v>129</v>
      </c>
      <c r="Q1641" s="32" t="n">
        <v>8539.92</v>
      </c>
      <c r="R1641" s="30" t="s">
        <v>130</v>
      </c>
      <c r="S1641" s="30" t="s">
        <v>335</v>
      </c>
      <c r="T1641" s="30" t="n">
        <v>5</v>
      </c>
      <c r="U1641" s="30" t="n">
        <f aca="false">YEAR(E1641)</f>
        <v>2024</v>
      </c>
      <c r="V1641" s="30" t="str">
        <f aca="false">TEXT(E1641,"MMM-YYYY")</f>
        <v>Jul-2024</v>
      </c>
      <c r="W1641" s="30" t="n">
        <f aca="false">MONTH(E1641)</f>
        <v>7</v>
      </c>
      <c r="X1641" s="30" t="str">
        <f aca="false">TEXT(WEEKDAY(E1641,2),"0")&amp;" - "&amp;TEXT(E1641,"dddd")</f>
        <v>3 - Wednesday</v>
      </c>
      <c r="Y1641" s="30" t="str">
        <f aca="false">_xlfn.IFS(C1641&lt;18,"Child (0-17)",C1641&lt;40,"Young Adult (18-39)",C1641&lt;60,"Adult (40-59)",TRUE(),"Senior (60+)")</f>
        <v>Adult (40-59)</v>
      </c>
      <c r="Z1641" s="30" t="n">
        <f aca="false">ROUND(G1641-E1641,0)</f>
        <v>5</v>
      </c>
      <c r="AA1641" s="30" t="n">
        <f aca="false">L1641+M1641</f>
        <v>177</v>
      </c>
      <c r="AB1641" s="30" t="n">
        <f aca="false">IFERROR(ROUND(Q1641/AA1641,2),0)</f>
        <v>48.25</v>
      </c>
      <c r="AC1641" s="30" t="str">
        <f aca="false">IF(AND(K1641="Critical",N1641="No"),"URGENT - No Bed","Normal")</f>
        <v>Normal</v>
      </c>
      <c r="AD1641" s="34" t="n">
        <f aca="false">INDEX(Lookup_Tables!$B$3:$B$12,MATCH(H1641,Lookup_Tables!$A$3:$A$12,0))</f>
        <v>3000000</v>
      </c>
      <c r="AE1641" s="30" t="str">
        <f aca="false">INDEX(Lookup_Tables!$C$3:$C$12,MATCH(H1641,Lookup_Tables!$A$3:$A$12,0))</f>
        <v>Dr. Pooja Iyer</v>
      </c>
      <c r="AF1641" s="30" t="str">
        <f aca="false">IFERROR(INDEX(Lookup_Tables!$F$16:$F$45,MATCH(I1641,Lookup_Tables!$E$16:$E$45,0)),"N/A")</f>
        <v>EMP213</v>
      </c>
      <c r="AG1641" s="30" t="n">
        <f aca="false">_xlfn.IFS(R1641="Recovered",4,R1641="Referred",3,R1641="Admitted",2,R1641="Deceased",1,TRUE(),0)</f>
        <v>4</v>
      </c>
      <c r="AH1641" s="30" t="str">
        <f aca="false">IF(T1641&gt;=4,"Satisfied",IF(T1641&gt;=3,"Neutral","Needs Improvement"))</f>
        <v>Satisfied</v>
      </c>
    </row>
    <row r="1642" customFormat="false" ht="15" hidden="false" customHeight="false" outlineLevel="0" collapsed="false">
      <c r="A1642" s="27" t="s">
        <v>6223</v>
      </c>
      <c r="B1642" s="27" t="s">
        <v>1850</v>
      </c>
      <c r="C1642" s="27" t="n">
        <v>24</v>
      </c>
      <c r="D1642" s="27" t="s">
        <v>121</v>
      </c>
      <c r="E1642" s="28" t="n">
        <v>45496</v>
      </c>
      <c r="F1642" s="27" t="s">
        <v>937</v>
      </c>
      <c r="G1642" s="28" t="n">
        <v>45497</v>
      </c>
      <c r="H1642" s="27" t="s">
        <v>168</v>
      </c>
      <c r="I1642" s="27" t="s">
        <v>169</v>
      </c>
      <c r="J1642" s="27" t="s">
        <v>371</v>
      </c>
      <c r="K1642" s="27" t="s">
        <v>138</v>
      </c>
      <c r="L1642" s="27" t="n">
        <v>61</v>
      </c>
      <c r="M1642" s="27" t="n">
        <v>41</v>
      </c>
      <c r="N1642" s="27" t="s">
        <v>127</v>
      </c>
      <c r="O1642" s="27" t="s">
        <v>139</v>
      </c>
      <c r="P1642" s="27" t="s">
        <v>187</v>
      </c>
      <c r="Q1642" s="29" t="n">
        <v>1377.1</v>
      </c>
      <c r="R1642" s="27" t="s">
        <v>130</v>
      </c>
      <c r="S1642" s="27" t="s">
        <v>164</v>
      </c>
      <c r="T1642" s="27" t="n">
        <v>4</v>
      </c>
      <c r="U1642" s="27" t="n">
        <f aca="false">YEAR(E1642)</f>
        <v>2024</v>
      </c>
      <c r="V1642" s="27" t="str">
        <f aca="false">TEXT(E1642,"MMM-YYYY")</f>
        <v>Jul-2024</v>
      </c>
      <c r="W1642" s="27" t="n">
        <f aca="false">MONTH(E1642)</f>
        <v>7</v>
      </c>
      <c r="X1642" s="27" t="str">
        <f aca="false">TEXT(WEEKDAY(E1642,2),"0")&amp;" - "&amp;TEXT(E1642,"dddd")</f>
        <v>2 - Tuesday</v>
      </c>
      <c r="Y1642" s="27" t="str">
        <f aca="false">_xlfn.IFS(C1642&lt;18,"Child (0-17)",C1642&lt;40,"Young Adult (18-39)",C1642&lt;60,"Adult (40-59)",TRUE(),"Senior (60+)")</f>
        <v>Young Adult (18-39)</v>
      </c>
      <c r="Z1642" s="27" t="n">
        <f aca="false">ROUND(G1642-E1642,0)</f>
        <v>1</v>
      </c>
      <c r="AA1642" s="27" t="n">
        <f aca="false">L1642+M1642</f>
        <v>102</v>
      </c>
      <c r="AB1642" s="27" t="n">
        <f aca="false">IFERROR(ROUND(Q1642/AA1642,2),0)</f>
        <v>13.5</v>
      </c>
      <c r="AC1642" s="27" t="str">
        <f aca="false">IF(AND(K1642="Critical",N1642="No"),"URGENT - No Bed","Normal")</f>
        <v>Normal</v>
      </c>
      <c r="AD1642" s="33" t="n">
        <f aca="false">INDEX(Lookup_Tables!$B$3:$B$12,MATCH(H1642,Lookup_Tables!$A$3:$A$12,0))</f>
        <v>4400000</v>
      </c>
      <c r="AE1642" s="27" t="str">
        <f aca="false">INDEX(Lookup_Tables!$C$3:$C$12,MATCH(H1642,Lookup_Tables!$A$3:$A$12,0))</f>
        <v>Dr. Neha Chopra</v>
      </c>
      <c r="AF1642" s="27" t="str">
        <f aca="false">IFERROR(INDEX(Lookup_Tables!$F$16:$F$45,MATCH(I1642,Lookup_Tables!$E$16:$E$45,0)),"N/A")</f>
        <v>EMP220</v>
      </c>
      <c r="AG1642" s="27" t="n">
        <f aca="false">_xlfn.IFS(R1642="Recovered",4,R1642="Referred",3,R1642="Admitted",2,R1642="Deceased",1,TRUE(),0)</f>
        <v>4</v>
      </c>
      <c r="AH1642" s="27" t="str">
        <f aca="false">IF(T1642&gt;=4,"Satisfied",IF(T1642&gt;=3,"Neutral","Needs Improvement"))</f>
        <v>Satisfied</v>
      </c>
    </row>
    <row r="1643" customFormat="false" ht="15" hidden="false" customHeight="false" outlineLevel="0" collapsed="false">
      <c r="A1643" s="30" t="s">
        <v>6154</v>
      </c>
      <c r="B1643" s="30" t="s">
        <v>2076</v>
      </c>
      <c r="C1643" s="30" t="n">
        <v>0</v>
      </c>
      <c r="D1643" s="30" t="s">
        <v>121</v>
      </c>
      <c r="E1643" s="31" t="n">
        <v>45642</v>
      </c>
      <c r="F1643" s="30" t="s">
        <v>579</v>
      </c>
      <c r="G1643" s="31" t="n">
        <v>45645</v>
      </c>
      <c r="H1643" s="30" t="s">
        <v>146</v>
      </c>
      <c r="I1643" s="30" t="s">
        <v>176</v>
      </c>
      <c r="J1643" s="30" t="s">
        <v>222</v>
      </c>
      <c r="K1643" s="30" t="s">
        <v>156</v>
      </c>
      <c r="L1643" s="30" t="n">
        <v>60</v>
      </c>
      <c r="M1643" s="30" t="n">
        <v>59</v>
      </c>
      <c r="N1643" s="30" t="s">
        <v>127</v>
      </c>
      <c r="O1643" s="30" t="s">
        <v>128</v>
      </c>
      <c r="P1643" s="30" t="s">
        <v>187</v>
      </c>
      <c r="Q1643" s="32" t="n">
        <v>4296.51</v>
      </c>
      <c r="R1643" s="30" t="s">
        <v>130</v>
      </c>
      <c r="S1643" s="30" t="s">
        <v>157</v>
      </c>
      <c r="T1643" s="30" t="n">
        <v>5</v>
      </c>
      <c r="U1643" s="30" t="n">
        <f aca="false">YEAR(E1643)</f>
        <v>2024</v>
      </c>
      <c r="V1643" s="30" t="str">
        <f aca="false">TEXT(E1643,"MMM-YYYY")</f>
        <v>Dec-2024</v>
      </c>
      <c r="W1643" s="30" t="n">
        <f aca="false">MONTH(E1643)</f>
        <v>12</v>
      </c>
      <c r="X1643" s="30" t="str">
        <f aca="false">TEXT(WEEKDAY(E1643,2),"0")&amp;" - "&amp;TEXT(E1643,"dddd")</f>
        <v>1 - Monday</v>
      </c>
      <c r="Y1643" s="30" t="str">
        <f aca="false">_xlfn.IFS(C1643&lt;18,"Child (0-17)",C1643&lt;40,"Young Adult (18-39)",C1643&lt;60,"Adult (40-59)",TRUE(),"Senior (60+)")</f>
        <v>Child (0-17)</v>
      </c>
      <c r="Z1643" s="30" t="n">
        <f aca="false">ROUND(G1643-E1643,0)</f>
        <v>3</v>
      </c>
      <c r="AA1643" s="30" t="n">
        <f aca="false">L1643+M1643</f>
        <v>119</v>
      </c>
      <c r="AB1643" s="30" t="n">
        <f aca="false">IFERROR(ROUND(Q1643/AA1643,2),0)</f>
        <v>36.11</v>
      </c>
      <c r="AC1643" s="30" t="str">
        <f aca="false">IF(AND(K1643="Critical",N1643="No"),"URGENT - No Bed","Normal")</f>
        <v>Normal</v>
      </c>
      <c r="AD1643" s="34" t="n">
        <f aca="false">INDEX(Lookup_Tables!$B$3:$B$12,MATCH(H1643,Lookup_Tables!$A$3:$A$12,0))</f>
        <v>2700000</v>
      </c>
      <c r="AE1643" s="30" t="str">
        <f aca="false">INDEX(Lookup_Tables!$C$3:$C$12,MATCH(H1643,Lookup_Tables!$A$3:$A$12,0))</f>
        <v>Dr. Vikram Singh</v>
      </c>
      <c r="AF1643" s="30" t="str">
        <f aca="false">IFERROR(INDEX(Lookup_Tables!$F$16:$F$45,MATCH(I1643,Lookup_Tables!$E$16:$E$45,0)),"N/A")</f>
        <v>EMP227</v>
      </c>
      <c r="AG1643" s="30" t="n">
        <f aca="false">_xlfn.IFS(R1643="Recovered",4,R1643="Referred",3,R1643="Admitted",2,R1643="Deceased",1,TRUE(),0)</f>
        <v>4</v>
      </c>
      <c r="AH1643" s="30" t="str">
        <f aca="false">IF(T1643&gt;=4,"Satisfied",IF(T1643&gt;=3,"Neutral","Needs Improvement"))</f>
        <v>Satisfied</v>
      </c>
    </row>
    <row r="1644" customFormat="false" ht="15" hidden="false" customHeight="false" outlineLevel="0" collapsed="false">
      <c r="A1644" s="27" t="s">
        <v>1741</v>
      </c>
      <c r="B1644" s="27" t="s">
        <v>1742</v>
      </c>
      <c r="C1644" s="27" t="n">
        <v>10</v>
      </c>
      <c r="D1644" s="27" t="s">
        <v>121</v>
      </c>
      <c r="E1644" s="28" t="n">
        <v>45372</v>
      </c>
      <c r="F1644" s="27" t="s">
        <v>1436</v>
      </c>
      <c r="G1644" s="28" t="n">
        <v>45378</v>
      </c>
      <c r="H1644" s="27" t="s">
        <v>135</v>
      </c>
      <c r="I1644" s="27" t="s">
        <v>278</v>
      </c>
      <c r="J1644" s="27" t="s">
        <v>618</v>
      </c>
      <c r="K1644" s="27" t="s">
        <v>126</v>
      </c>
      <c r="L1644" s="27" t="n">
        <v>44</v>
      </c>
      <c r="M1644" s="27" t="n">
        <v>124</v>
      </c>
      <c r="N1644" s="27" t="s">
        <v>186</v>
      </c>
      <c r="O1644" s="27" t="s">
        <v>128</v>
      </c>
      <c r="P1644" s="27" t="s">
        <v>140</v>
      </c>
      <c r="Q1644" s="29" t="n">
        <v>7896.44</v>
      </c>
      <c r="R1644" s="27" t="s">
        <v>130</v>
      </c>
      <c r="S1644" s="27" t="s">
        <v>151</v>
      </c>
      <c r="T1644" s="27" t="n">
        <v>5</v>
      </c>
      <c r="U1644" s="27" t="n">
        <f aca="false">YEAR(E1644)</f>
        <v>2024</v>
      </c>
      <c r="V1644" s="27" t="str">
        <f aca="false">TEXT(E1644,"MMM-YYYY")</f>
        <v>Mar-2024</v>
      </c>
      <c r="W1644" s="27" t="n">
        <f aca="false">MONTH(E1644)</f>
        <v>3</v>
      </c>
      <c r="X1644" s="27" t="str">
        <f aca="false">TEXT(WEEKDAY(E1644,2),"0")&amp;" - "&amp;TEXT(E1644,"dddd")</f>
        <v>4 - Thursday</v>
      </c>
      <c r="Y1644" s="27" t="str">
        <f aca="false">_xlfn.IFS(C1644&lt;18,"Child (0-17)",C1644&lt;40,"Young Adult (18-39)",C1644&lt;60,"Adult (40-59)",TRUE(),"Senior (60+)")</f>
        <v>Child (0-17)</v>
      </c>
      <c r="Z1644" s="27" t="n">
        <f aca="false">ROUND(G1644-E1644,0)</f>
        <v>6</v>
      </c>
      <c r="AA1644" s="27" t="n">
        <f aca="false">L1644+M1644</f>
        <v>168</v>
      </c>
      <c r="AB1644" s="27" t="n">
        <f aca="false">IFERROR(ROUND(Q1644/AA1644,2),0)</f>
        <v>47</v>
      </c>
      <c r="AC1644" s="27" t="str">
        <f aca="false">IF(AND(K1644="Critical",N1644="No"),"URGENT - No Bed","Normal")</f>
        <v>Normal</v>
      </c>
      <c r="AD1644" s="33" t="n">
        <f aca="false">INDEX(Lookup_Tables!$B$3:$B$12,MATCH(H1644,Lookup_Tables!$A$3:$A$12,0))</f>
        <v>4600000</v>
      </c>
      <c r="AE1644" s="27" t="str">
        <f aca="false">INDEX(Lookup_Tables!$C$3:$C$12,MATCH(H1644,Lookup_Tables!$A$3:$A$12,0))</f>
        <v>Dr. Farhan Khan</v>
      </c>
      <c r="AF1644" s="27" t="str">
        <f aca="false">IFERROR(INDEX(Lookup_Tables!$F$16:$F$45,MATCH(I1644,Lookup_Tables!$E$16:$E$45,0)),"N/A")</f>
        <v>EMP208</v>
      </c>
      <c r="AG1644" s="27" t="n">
        <f aca="false">_xlfn.IFS(R1644="Recovered",4,R1644="Referred",3,R1644="Admitted",2,R1644="Deceased",1,TRUE(),0)</f>
        <v>4</v>
      </c>
      <c r="AH1644" s="27" t="str">
        <f aca="false">IF(T1644&gt;=4,"Satisfied",IF(T1644&gt;=3,"Neutral","Needs Improvement"))</f>
        <v>Satisfied</v>
      </c>
    </row>
    <row r="1645" customFormat="false" ht="15" hidden="false" customHeight="false" outlineLevel="0" collapsed="false">
      <c r="A1645" s="30" t="s">
        <v>528</v>
      </c>
      <c r="B1645" s="30" t="s">
        <v>529</v>
      </c>
      <c r="C1645" s="30" t="n">
        <v>35</v>
      </c>
      <c r="D1645" s="30" t="s">
        <v>181</v>
      </c>
      <c r="E1645" s="31" t="n">
        <v>45620</v>
      </c>
      <c r="F1645" s="30" t="s">
        <v>241</v>
      </c>
      <c r="G1645" s="31" t="n">
        <v>45623</v>
      </c>
      <c r="H1645" s="30" t="s">
        <v>236</v>
      </c>
      <c r="I1645" s="30" t="s">
        <v>266</v>
      </c>
      <c r="J1645" s="30" t="s">
        <v>455</v>
      </c>
      <c r="K1645" s="30" t="s">
        <v>156</v>
      </c>
      <c r="L1645" s="30" t="n">
        <v>42</v>
      </c>
      <c r="M1645" s="30" t="n">
        <v>45</v>
      </c>
      <c r="N1645" s="30" t="s">
        <v>127</v>
      </c>
      <c r="O1645" s="30" t="s">
        <v>128</v>
      </c>
      <c r="P1645" s="30" t="s">
        <v>187</v>
      </c>
      <c r="Q1645" s="32" t="n">
        <v>3806.45</v>
      </c>
      <c r="R1645" s="30" t="s">
        <v>130</v>
      </c>
      <c r="S1645" s="30" t="s">
        <v>157</v>
      </c>
      <c r="T1645" s="30" t="n">
        <v>4</v>
      </c>
      <c r="U1645" s="30" t="n">
        <f aca="false">YEAR(E1645)</f>
        <v>2024</v>
      </c>
      <c r="V1645" s="30" t="str">
        <f aca="false">TEXT(E1645,"MMM-YYYY")</f>
        <v>Nov-2024</v>
      </c>
      <c r="W1645" s="30" t="n">
        <f aca="false">MONTH(E1645)</f>
        <v>11</v>
      </c>
      <c r="X1645" s="30" t="str">
        <f aca="false">TEXT(WEEKDAY(E1645,2),"0")&amp;" - "&amp;TEXT(E1645,"dddd")</f>
        <v>7 - Sunday</v>
      </c>
      <c r="Y1645" s="30" t="str">
        <f aca="false">_xlfn.IFS(C1645&lt;18,"Child (0-17)",C1645&lt;40,"Young Adult (18-39)",C1645&lt;60,"Adult (40-59)",TRUE(),"Senior (60+)")</f>
        <v>Young Adult (18-39)</v>
      </c>
      <c r="Z1645" s="30" t="n">
        <f aca="false">ROUND(G1645-E1645,0)</f>
        <v>3</v>
      </c>
      <c r="AA1645" s="30" t="n">
        <f aca="false">L1645+M1645</f>
        <v>87</v>
      </c>
      <c r="AB1645" s="30" t="n">
        <f aca="false">IFERROR(ROUND(Q1645/AA1645,2),0)</f>
        <v>43.75</v>
      </c>
      <c r="AC1645" s="30" t="str">
        <f aca="false">IF(AND(K1645="Critical",N1645="No"),"URGENT - No Bed","Normal")</f>
        <v>Normal</v>
      </c>
      <c r="AD1645" s="34" t="n">
        <f aca="false">INDEX(Lookup_Tables!$B$3:$B$12,MATCH(H1645,Lookup_Tables!$A$3:$A$12,0))</f>
        <v>3900000</v>
      </c>
      <c r="AE1645" s="30" t="str">
        <f aca="false">INDEX(Lookup_Tables!$C$3:$C$12,MATCH(H1645,Lookup_Tables!$A$3:$A$12,0))</f>
        <v>Dr. Rina Mehta</v>
      </c>
      <c r="AF1645" s="30" t="str">
        <f aca="false">IFERROR(INDEX(Lookup_Tables!$F$16:$F$45,MATCH(I1645,Lookup_Tables!$E$16:$E$45,0)),"N/A")</f>
        <v>EMP217</v>
      </c>
      <c r="AG1645" s="30" t="n">
        <f aca="false">_xlfn.IFS(R1645="Recovered",4,R1645="Referred",3,R1645="Admitted",2,R1645="Deceased",1,TRUE(),0)</f>
        <v>4</v>
      </c>
      <c r="AH1645" s="30" t="str">
        <f aca="false">IF(T1645&gt;=4,"Satisfied",IF(T1645&gt;=3,"Neutral","Needs Improvement"))</f>
        <v>Satisfied</v>
      </c>
    </row>
    <row r="1646" customFormat="false" ht="15" hidden="false" customHeight="false" outlineLevel="0" collapsed="false">
      <c r="A1646" s="27" t="s">
        <v>6462</v>
      </c>
      <c r="B1646" s="27" t="s">
        <v>766</v>
      </c>
      <c r="C1646" s="27" t="n">
        <v>29</v>
      </c>
      <c r="D1646" s="27" t="s">
        <v>121</v>
      </c>
      <c r="E1646" s="28" t="n">
        <v>45494</v>
      </c>
      <c r="F1646" s="27" t="s">
        <v>271</v>
      </c>
      <c r="G1646" s="28" t="n">
        <v>45497</v>
      </c>
      <c r="H1646" s="27" t="s">
        <v>236</v>
      </c>
      <c r="I1646" s="27" t="s">
        <v>266</v>
      </c>
      <c r="J1646" s="27" t="s">
        <v>287</v>
      </c>
      <c r="K1646" s="27" t="s">
        <v>126</v>
      </c>
      <c r="L1646" s="27" t="n">
        <v>45</v>
      </c>
      <c r="M1646" s="27" t="n">
        <v>64</v>
      </c>
      <c r="N1646" s="27" t="s">
        <v>186</v>
      </c>
      <c r="O1646" s="27" t="s">
        <v>128</v>
      </c>
      <c r="P1646" s="27" t="s">
        <v>140</v>
      </c>
      <c r="Q1646" s="29" t="n">
        <v>7508.65</v>
      </c>
      <c r="R1646" s="27" t="s">
        <v>172</v>
      </c>
      <c r="S1646" s="27" t="s">
        <v>178</v>
      </c>
      <c r="T1646" s="27" t="n">
        <v>3</v>
      </c>
      <c r="U1646" s="27" t="n">
        <f aca="false">YEAR(E1646)</f>
        <v>2024</v>
      </c>
      <c r="V1646" s="27" t="str">
        <f aca="false">TEXT(E1646,"MMM-YYYY")</f>
        <v>Jul-2024</v>
      </c>
      <c r="W1646" s="27" t="n">
        <f aca="false">MONTH(E1646)</f>
        <v>7</v>
      </c>
      <c r="X1646" s="27" t="str">
        <f aca="false">TEXT(WEEKDAY(E1646,2),"0")&amp;" - "&amp;TEXT(E1646,"dddd")</f>
        <v>7 - Sunday</v>
      </c>
      <c r="Y1646" s="27" t="str">
        <f aca="false">_xlfn.IFS(C1646&lt;18,"Child (0-17)",C1646&lt;40,"Young Adult (18-39)",C1646&lt;60,"Adult (40-59)",TRUE(),"Senior (60+)")</f>
        <v>Young Adult (18-39)</v>
      </c>
      <c r="Z1646" s="27" t="n">
        <f aca="false">ROUND(G1646-E1646,0)</f>
        <v>3</v>
      </c>
      <c r="AA1646" s="27" t="n">
        <f aca="false">L1646+M1646</f>
        <v>109</v>
      </c>
      <c r="AB1646" s="27" t="n">
        <f aca="false">IFERROR(ROUND(Q1646/AA1646,2),0)</f>
        <v>68.89</v>
      </c>
      <c r="AC1646" s="27" t="str">
        <f aca="false">IF(AND(K1646="Critical",N1646="No"),"URGENT - No Bed","Normal")</f>
        <v>Normal</v>
      </c>
      <c r="AD1646" s="33" t="n">
        <f aca="false">INDEX(Lookup_Tables!$B$3:$B$12,MATCH(H1646,Lookup_Tables!$A$3:$A$12,0))</f>
        <v>3900000</v>
      </c>
      <c r="AE1646" s="27" t="str">
        <f aca="false">INDEX(Lookup_Tables!$C$3:$C$12,MATCH(H1646,Lookup_Tables!$A$3:$A$12,0))</f>
        <v>Dr. Rina Mehta</v>
      </c>
      <c r="AF1646" s="27" t="str">
        <f aca="false">IFERROR(INDEX(Lookup_Tables!$F$16:$F$45,MATCH(I1646,Lookup_Tables!$E$16:$E$45,0)),"N/A")</f>
        <v>EMP217</v>
      </c>
      <c r="AG1646" s="27" t="n">
        <f aca="false">_xlfn.IFS(R1646="Recovered",4,R1646="Referred",3,R1646="Admitted",2,R1646="Deceased",1,TRUE(),0)</f>
        <v>2</v>
      </c>
      <c r="AH1646" s="27" t="str">
        <f aca="false">IF(T1646&gt;=4,"Satisfied",IF(T1646&gt;=3,"Neutral","Needs Improvement"))</f>
        <v>Neutral</v>
      </c>
    </row>
    <row r="1647" customFormat="false" ht="15" hidden="false" customHeight="false" outlineLevel="0" collapsed="false">
      <c r="A1647" s="30" t="s">
        <v>4779</v>
      </c>
      <c r="B1647" s="30" t="s">
        <v>3358</v>
      </c>
      <c r="C1647" s="30" t="n">
        <v>70</v>
      </c>
      <c r="D1647" s="30" t="s">
        <v>121</v>
      </c>
      <c r="E1647" s="31" t="n">
        <v>45377</v>
      </c>
      <c r="F1647" s="30" t="s">
        <v>720</v>
      </c>
      <c r="G1647" s="31" t="n">
        <v>45379</v>
      </c>
      <c r="H1647" s="30" t="s">
        <v>242</v>
      </c>
      <c r="I1647" s="30" t="s">
        <v>315</v>
      </c>
      <c r="J1647" s="30" t="s">
        <v>316</v>
      </c>
      <c r="K1647" s="30" t="s">
        <v>156</v>
      </c>
      <c r="L1647" s="30" t="n">
        <v>20</v>
      </c>
      <c r="M1647" s="30" t="n">
        <v>81</v>
      </c>
      <c r="N1647" s="30" t="s">
        <v>127</v>
      </c>
      <c r="O1647" s="30" t="s">
        <v>139</v>
      </c>
      <c r="P1647" s="30" t="s">
        <v>187</v>
      </c>
      <c r="Q1647" s="32" t="n">
        <v>3764.19</v>
      </c>
      <c r="R1647" s="30" t="s">
        <v>172</v>
      </c>
      <c r="S1647" s="30" t="s">
        <v>178</v>
      </c>
      <c r="T1647" s="30" t="n">
        <v>1</v>
      </c>
      <c r="U1647" s="30" t="n">
        <f aca="false">YEAR(E1647)</f>
        <v>2024</v>
      </c>
      <c r="V1647" s="30" t="str">
        <f aca="false">TEXT(E1647,"MMM-YYYY")</f>
        <v>Mar-2024</v>
      </c>
      <c r="W1647" s="30" t="n">
        <f aca="false">MONTH(E1647)</f>
        <v>3</v>
      </c>
      <c r="X1647" s="30" t="str">
        <f aca="false">TEXT(WEEKDAY(E1647,2),"0")&amp;" - "&amp;TEXT(E1647,"dddd")</f>
        <v>2 - Tuesday</v>
      </c>
      <c r="Y1647" s="30" t="str">
        <f aca="false">_xlfn.IFS(C1647&lt;18,"Child (0-17)",C1647&lt;40,"Young Adult (18-39)",C1647&lt;60,"Adult (40-59)",TRUE(),"Senior (60+)")</f>
        <v>Senior (60+)</v>
      </c>
      <c r="Z1647" s="30" t="n">
        <f aca="false">ROUND(G1647-E1647,0)</f>
        <v>2</v>
      </c>
      <c r="AA1647" s="30" t="n">
        <f aca="false">L1647+M1647</f>
        <v>101</v>
      </c>
      <c r="AB1647" s="30" t="n">
        <f aca="false">IFERROR(ROUND(Q1647/AA1647,2),0)</f>
        <v>37.27</v>
      </c>
      <c r="AC1647" s="30" t="str">
        <f aca="false">IF(AND(K1647="Critical",N1647="No"),"URGENT - No Bed","Normal")</f>
        <v>Normal</v>
      </c>
      <c r="AD1647" s="34" t="n">
        <f aca="false">INDEX(Lookup_Tables!$B$3:$B$12,MATCH(H1647,Lookup_Tables!$A$3:$A$12,0))</f>
        <v>3000000</v>
      </c>
      <c r="AE1647" s="30" t="str">
        <f aca="false">INDEX(Lookup_Tables!$C$3:$C$12,MATCH(H1647,Lookup_Tables!$A$3:$A$12,0))</f>
        <v>Dr. Pooja Iyer</v>
      </c>
      <c r="AF1647" s="30" t="str">
        <f aca="false">IFERROR(INDEX(Lookup_Tables!$F$16:$F$45,MATCH(I1647,Lookup_Tables!$E$16:$E$45,0)),"N/A")</f>
        <v>EMP213</v>
      </c>
      <c r="AG1647" s="30" t="n">
        <f aca="false">_xlfn.IFS(R1647="Recovered",4,R1647="Referred",3,R1647="Admitted",2,R1647="Deceased",1,TRUE(),0)</f>
        <v>2</v>
      </c>
      <c r="AH1647" s="30" t="str">
        <f aca="false">IF(T1647&gt;=4,"Satisfied",IF(T1647&gt;=3,"Neutral","Needs Improvement"))</f>
        <v>Needs Improvement</v>
      </c>
    </row>
    <row r="1648" customFormat="false" ht="15" hidden="false" customHeight="false" outlineLevel="0" collapsed="false">
      <c r="A1648" s="27" t="s">
        <v>2833</v>
      </c>
      <c r="B1648" s="27" t="s">
        <v>2219</v>
      </c>
      <c r="C1648" s="27" t="n">
        <v>67</v>
      </c>
      <c r="D1648" s="27" t="s">
        <v>181</v>
      </c>
      <c r="E1648" s="28" t="n">
        <v>45462</v>
      </c>
      <c r="F1648" s="27" t="s">
        <v>2834</v>
      </c>
      <c r="G1648" s="28" t="n">
        <v>45465</v>
      </c>
      <c r="H1648" s="27" t="s">
        <v>183</v>
      </c>
      <c r="I1648" s="27" t="s">
        <v>430</v>
      </c>
      <c r="J1648" s="27" t="s">
        <v>185</v>
      </c>
      <c r="K1648" s="27" t="s">
        <v>156</v>
      </c>
      <c r="L1648" s="27" t="n">
        <v>21</v>
      </c>
      <c r="M1648" s="27" t="n">
        <v>89</v>
      </c>
      <c r="N1648" s="27" t="s">
        <v>186</v>
      </c>
      <c r="O1648" s="27" t="s">
        <v>128</v>
      </c>
      <c r="P1648" s="27" t="s">
        <v>129</v>
      </c>
      <c r="Q1648" s="29" t="n">
        <v>5096.5</v>
      </c>
      <c r="R1648" s="27" t="s">
        <v>130</v>
      </c>
      <c r="S1648" s="27" t="s">
        <v>197</v>
      </c>
      <c r="T1648" s="27" t="n">
        <v>4</v>
      </c>
      <c r="U1648" s="27" t="n">
        <f aca="false">YEAR(E1648)</f>
        <v>2024</v>
      </c>
      <c r="V1648" s="27" t="str">
        <f aca="false">TEXT(E1648,"MMM-YYYY")</f>
        <v>Jun-2024</v>
      </c>
      <c r="W1648" s="27" t="n">
        <f aca="false">MONTH(E1648)</f>
        <v>6</v>
      </c>
      <c r="X1648" s="27" t="str">
        <f aca="false">TEXT(WEEKDAY(E1648,2),"0")&amp;" - "&amp;TEXT(E1648,"dddd")</f>
        <v>3 - Wednesday</v>
      </c>
      <c r="Y1648" s="27" t="str">
        <f aca="false">_xlfn.IFS(C1648&lt;18,"Child (0-17)",C1648&lt;40,"Young Adult (18-39)",C1648&lt;60,"Adult (40-59)",TRUE(),"Senior (60+)")</f>
        <v>Senior (60+)</v>
      </c>
      <c r="Z1648" s="27" t="n">
        <f aca="false">ROUND(G1648-E1648,0)</f>
        <v>3</v>
      </c>
      <c r="AA1648" s="27" t="n">
        <f aca="false">L1648+M1648</f>
        <v>110</v>
      </c>
      <c r="AB1648" s="27" t="n">
        <f aca="false">IFERROR(ROUND(Q1648/AA1648,2),0)</f>
        <v>46.33</v>
      </c>
      <c r="AC1648" s="27" t="str">
        <f aca="false">IF(AND(K1648="Critical",N1648="No"),"URGENT - No Bed","Normal")</f>
        <v>Normal</v>
      </c>
      <c r="AD1648" s="33" t="n">
        <f aca="false">INDEX(Lookup_Tables!$B$3:$B$12,MATCH(H1648,Lookup_Tables!$A$3:$A$12,0))</f>
        <v>3100000</v>
      </c>
      <c r="AE1648" s="27" t="str">
        <f aca="false">INDEX(Lookup_Tables!$C$3:$C$12,MATCH(H1648,Lookup_Tables!$A$3:$A$12,0))</f>
        <v>Dr. Kavita Rao</v>
      </c>
      <c r="AF1648" s="27" t="str">
        <f aca="false">IFERROR(INDEX(Lookup_Tables!$F$16:$F$45,MATCH(I1648,Lookup_Tables!$E$16:$E$45,0)),"N/A")</f>
        <v>EMP224</v>
      </c>
      <c r="AG1648" s="27" t="n">
        <f aca="false">_xlfn.IFS(R1648="Recovered",4,R1648="Referred",3,R1648="Admitted",2,R1648="Deceased",1,TRUE(),0)</f>
        <v>4</v>
      </c>
      <c r="AH1648" s="27" t="str">
        <f aca="false">IF(T1648&gt;=4,"Satisfied",IF(T1648&gt;=3,"Neutral","Needs Improvement"))</f>
        <v>Satisfied</v>
      </c>
    </row>
    <row r="1649" customFormat="false" ht="15" hidden="false" customHeight="false" outlineLevel="0" collapsed="false">
      <c r="A1649" s="30" t="s">
        <v>4817</v>
      </c>
      <c r="B1649" s="30" t="s">
        <v>673</v>
      </c>
      <c r="C1649" s="30" t="n">
        <v>17</v>
      </c>
      <c r="D1649" s="30" t="s">
        <v>181</v>
      </c>
      <c r="E1649" s="31" t="n">
        <v>45606</v>
      </c>
      <c r="F1649" s="30" t="s">
        <v>1436</v>
      </c>
      <c r="G1649" s="31" t="n">
        <v>45614</v>
      </c>
      <c r="H1649" s="30" t="s">
        <v>206</v>
      </c>
      <c r="I1649" s="30" t="s">
        <v>232</v>
      </c>
      <c r="J1649" s="30" t="s">
        <v>469</v>
      </c>
      <c r="K1649" s="30" t="s">
        <v>202</v>
      </c>
      <c r="L1649" s="30" t="n">
        <v>15</v>
      </c>
      <c r="M1649" s="30" t="n">
        <v>94</v>
      </c>
      <c r="N1649" s="30" t="s">
        <v>186</v>
      </c>
      <c r="O1649" s="30" t="s">
        <v>139</v>
      </c>
      <c r="P1649" s="30" t="s">
        <v>140</v>
      </c>
      <c r="Q1649" s="32" t="n">
        <v>16700.18</v>
      </c>
      <c r="R1649" s="30" t="s">
        <v>268</v>
      </c>
      <c r="S1649" s="30" t="s">
        <v>223</v>
      </c>
      <c r="T1649" s="30" t="n">
        <v>2</v>
      </c>
      <c r="U1649" s="30" t="n">
        <f aca="false">YEAR(E1649)</f>
        <v>2024</v>
      </c>
      <c r="V1649" s="30" t="str">
        <f aca="false">TEXT(E1649,"MMM-YYYY")</f>
        <v>Nov-2024</v>
      </c>
      <c r="W1649" s="30" t="n">
        <f aca="false">MONTH(E1649)</f>
        <v>11</v>
      </c>
      <c r="X1649" s="30" t="str">
        <f aca="false">TEXT(WEEKDAY(E1649,2),"0")&amp;" - "&amp;TEXT(E1649,"dddd")</f>
        <v>7 - Sunday</v>
      </c>
      <c r="Y1649" s="30" t="str">
        <f aca="false">_xlfn.IFS(C1649&lt;18,"Child (0-17)",C1649&lt;40,"Young Adult (18-39)",C1649&lt;60,"Adult (40-59)",TRUE(),"Senior (60+)")</f>
        <v>Child (0-17)</v>
      </c>
      <c r="Z1649" s="30" t="n">
        <f aca="false">ROUND(G1649-E1649,0)</f>
        <v>8</v>
      </c>
      <c r="AA1649" s="30" t="n">
        <f aca="false">L1649+M1649</f>
        <v>109</v>
      </c>
      <c r="AB1649" s="30" t="n">
        <f aca="false">IFERROR(ROUND(Q1649/AA1649,2),0)</f>
        <v>153.21</v>
      </c>
      <c r="AC1649" s="30" t="str">
        <f aca="false">IF(AND(K1649="Critical",N1649="No"),"URGENT - No Bed","Normal")</f>
        <v>Normal</v>
      </c>
      <c r="AD1649" s="34" t="n">
        <f aca="false">INDEX(Lookup_Tables!$B$3:$B$12,MATCH(H1649,Lookup_Tables!$A$3:$A$12,0))</f>
        <v>2800000</v>
      </c>
      <c r="AE1649" s="30" t="str">
        <f aca="false">INDEX(Lookup_Tables!$C$3:$C$12,MATCH(H1649,Lookup_Tables!$A$3:$A$12,0))</f>
        <v>Dr. Suresh Nair</v>
      </c>
      <c r="AF1649" s="30" t="str">
        <f aca="false">IFERROR(INDEX(Lookup_Tables!$F$16:$F$45,MATCH(I1649,Lookup_Tables!$E$16:$E$45,0)),"N/A")</f>
        <v>EMP210</v>
      </c>
      <c r="AG1649" s="30" t="n">
        <f aca="false">_xlfn.IFS(R1649="Recovered",4,R1649="Referred",3,R1649="Admitted",2,R1649="Deceased",1,TRUE(),0)</f>
        <v>3</v>
      </c>
      <c r="AH1649" s="30" t="str">
        <f aca="false">IF(T1649&gt;=4,"Satisfied",IF(T1649&gt;=3,"Neutral","Needs Improvement"))</f>
        <v>Needs Improvement</v>
      </c>
    </row>
    <row r="1650" customFormat="false" ht="15" hidden="false" customHeight="false" outlineLevel="0" collapsed="false">
      <c r="A1650" s="27" t="s">
        <v>792</v>
      </c>
      <c r="B1650" s="27" t="s">
        <v>793</v>
      </c>
      <c r="C1650" s="27" t="n">
        <v>75</v>
      </c>
      <c r="D1650" s="27" t="s">
        <v>181</v>
      </c>
      <c r="E1650" s="28" t="n">
        <v>45598</v>
      </c>
      <c r="F1650" s="27" t="s">
        <v>549</v>
      </c>
      <c r="G1650" s="28" t="n">
        <v>45601</v>
      </c>
      <c r="H1650" s="27" t="s">
        <v>168</v>
      </c>
      <c r="I1650" s="27" t="s">
        <v>366</v>
      </c>
      <c r="J1650" s="27" t="s">
        <v>441</v>
      </c>
      <c r="K1650" s="27" t="s">
        <v>126</v>
      </c>
      <c r="L1650" s="27" t="n">
        <v>45</v>
      </c>
      <c r="M1650" s="27" t="n">
        <v>132</v>
      </c>
      <c r="N1650" s="27" t="s">
        <v>186</v>
      </c>
      <c r="O1650" s="27" t="s">
        <v>139</v>
      </c>
      <c r="P1650" s="27" t="s">
        <v>187</v>
      </c>
      <c r="Q1650" s="29" t="n">
        <v>7821.42</v>
      </c>
      <c r="R1650" s="27" t="s">
        <v>130</v>
      </c>
      <c r="S1650" s="27" t="s">
        <v>151</v>
      </c>
      <c r="T1650" s="27" t="n">
        <v>3</v>
      </c>
      <c r="U1650" s="27" t="n">
        <f aca="false">YEAR(E1650)</f>
        <v>2024</v>
      </c>
      <c r="V1650" s="27" t="str">
        <f aca="false">TEXT(E1650,"MMM-YYYY")</f>
        <v>Nov-2024</v>
      </c>
      <c r="W1650" s="27" t="n">
        <f aca="false">MONTH(E1650)</f>
        <v>11</v>
      </c>
      <c r="X1650" s="27" t="str">
        <f aca="false">TEXT(WEEKDAY(E1650,2),"0")&amp;" - "&amp;TEXT(E1650,"dddd")</f>
        <v>6 - Saturday</v>
      </c>
      <c r="Y1650" s="27" t="str">
        <f aca="false">_xlfn.IFS(C1650&lt;18,"Child (0-17)",C1650&lt;40,"Young Adult (18-39)",C1650&lt;60,"Adult (40-59)",TRUE(),"Senior (60+)")</f>
        <v>Senior (60+)</v>
      </c>
      <c r="Z1650" s="27" t="n">
        <f aca="false">ROUND(G1650-E1650,0)</f>
        <v>3</v>
      </c>
      <c r="AA1650" s="27" t="n">
        <f aca="false">L1650+M1650</f>
        <v>177</v>
      </c>
      <c r="AB1650" s="27" t="n">
        <f aca="false">IFERROR(ROUND(Q1650/AA1650,2),0)</f>
        <v>44.19</v>
      </c>
      <c r="AC1650" s="27" t="str">
        <f aca="false">IF(AND(K1650="Critical",N1650="No"),"URGENT - No Bed","Normal")</f>
        <v>Normal</v>
      </c>
      <c r="AD1650" s="33" t="n">
        <f aca="false">INDEX(Lookup_Tables!$B$3:$B$12,MATCH(H1650,Lookup_Tables!$A$3:$A$12,0))</f>
        <v>4400000</v>
      </c>
      <c r="AE1650" s="27" t="str">
        <f aca="false">INDEX(Lookup_Tables!$C$3:$C$12,MATCH(H1650,Lookup_Tables!$A$3:$A$12,0))</f>
        <v>Dr. Neha Chopra</v>
      </c>
      <c r="AF1650" s="27" t="str">
        <f aca="false">IFERROR(INDEX(Lookup_Tables!$F$16:$F$45,MATCH(I1650,Lookup_Tables!$E$16:$E$45,0)),"N/A")</f>
        <v>EMP218</v>
      </c>
      <c r="AG1650" s="27" t="n">
        <f aca="false">_xlfn.IFS(R1650="Recovered",4,R1650="Referred",3,R1650="Admitted",2,R1650="Deceased",1,TRUE(),0)</f>
        <v>4</v>
      </c>
      <c r="AH1650" s="27" t="str">
        <f aca="false">IF(T1650&gt;=4,"Satisfied",IF(T1650&gt;=3,"Neutral","Needs Improvement"))</f>
        <v>Neutral</v>
      </c>
    </row>
    <row r="1651" customFormat="false" ht="15" hidden="false" customHeight="false" outlineLevel="0" collapsed="false">
      <c r="A1651" s="30" t="s">
        <v>1024</v>
      </c>
      <c r="B1651" s="30" t="s">
        <v>1025</v>
      </c>
      <c r="C1651" s="30" t="n">
        <v>18</v>
      </c>
      <c r="D1651" s="30" t="s">
        <v>121</v>
      </c>
      <c r="E1651" s="31" t="n">
        <v>45624</v>
      </c>
      <c r="F1651" s="30" t="s">
        <v>1026</v>
      </c>
      <c r="G1651" s="31" t="n">
        <v>45624</v>
      </c>
      <c r="H1651" s="30" t="s">
        <v>168</v>
      </c>
      <c r="I1651" s="30" t="s">
        <v>169</v>
      </c>
      <c r="J1651" s="30" t="s">
        <v>441</v>
      </c>
      <c r="K1651" s="30" t="s">
        <v>138</v>
      </c>
      <c r="L1651" s="30" t="n">
        <v>78</v>
      </c>
      <c r="M1651" s="30" t="n">
        <v>25</v>
      </c>
      <c r="N1651" s="30" t="s">
        <v>127</v>
      </c>
      <c r="O1651" s="30" t="s">
        <v>139</v>
      </c>
      <c r="P1651" s="30" t="s">
        <v>187</v>
      </c>
      <c r="Q1651" s="32" t="n">
        <v>2503.37</v>
      </c>
      <c r="R1651" s="30" t="s">
        <v>130</v>
      </c>
      <c r="S1651" s="30" t="s">
        <v>141</v>
      </c>
      <c r="T1651" s="30" t="n">
        <v>5</v>
      </c>
      <c r="U1651" s="30" t="n">
        <f aca="false">YEAR(E1651)</f>
        <v>2024</v>
      </c>
      <c r="V1651" s="30" t="str">
        <f aca="false">TEXT(E1651,"MMM-YYYY")</f>
        <v>Nov-2024</v>
      </c>
      <c r="W1651" s="30" t="n">
        <f aca="false">MONTH(E1651)</f>
        <v>11</v>
      </c>
      <c r="X1651" s="30" t="str">
        <f aca="false">TEXT(WEEKDAY(E1651,2),"0")&amp;" - "&amp;TEXT(E1651,"dddd")</f>
        <v>4 - Thursday</v>
      </c>
      <c r="Y1651" s="30" t="str">
        <f aca="false">_xlfn.IFS(C1651&lt;18,"Child (0-17)",C1651&lt;40,"Young Adult (18-39)",C1651&lt;60,"Adult (40-59)",TRUE(),"Senior (60+)")</f>
        <v>Young Adult (18-39)</v>
      </c>
      <c r="Z1651" s="30" t="n">
        <f aca="false">ROUND(G1651-E1651,0)</f>
        <v>0</v>
      </c>
      <c r="AA1651" s="30" t="n">
        <f aca="false">L1651+M1651</f>
        <v>103</v>
      </c>
      <c r="AB1651" s="30" t="n">
        <f aca="false">IFERROR(ROUND(Q1651/AA1651,2),0)</f>
        <v>24.3</v>
      </c>
      <c r="AC1651" s="30" t="str">
        <f aca="false">IF(AND(K1651="Critical",N1651="No"),"URGENT - No Bed","Normal")</f>
        <v>Normal</v>
      </c>
      <c r="AD1651" s="34" t="n">
        <f aca="false">INDEX(Lookup_Tables!$B$3:$B$12,MATCH(H1651,Lookup_Tables!$A$3:$A$12,0))</f>
        <v>4400000</v>
      </c>
      <c r="AE1651" s="30" t="str">
        <f aca="false">INDEX(Lookup_Tables!$C$3:$C$12,MATCH(H1651,Lookup_Tables!$A$3:$A$12,0))</f>
        <v>Dr. Neha Chopra</v>
      </c>
      <c r="AF1651" s="30" t="str">
        <f aca="false">IFERROR(INDEX(Lookup_Tables!$F$16:$F$45,MATCH(I1651,Lookup_Tables!$E$16:$E$45,0)),"N/A")</f>
        <v>EMP220</v>
      </c>
      <c r="AG1651" s="30" t="n">
        <f aca="false">_xlfn.IFS(R1651="Recovered",4,R1651="Referred",3,R1651="Admitted",2,R1651="Deceased",1,TRUE(),0)</f>
        <v>4</v>
      </c>
      <c r="AH1651" s="30" t="str">
        <f aca="false">IF(T1651&gt;=4,"Satisfied",IF(T1651&gt;=3,"Neutral","Needs Improvement"))</f>
        <v>Satisfied</v>
      </c>
    </row>
    <row r="1652" customFormat="false" ht="15" hidden="false" customHeight="false" outlineLevel="0" collapsed="false">
      <c r="A1652" s="27" t="s">
        <v>1562</v>
      </c>
      <c r="B1652" s="27" t="s">
        <v>1563</v>
      </c>
      <c r="C1652" s="27" t="n">
        <v>48</v>
      </c>
      <c r="D1652" s="27" t="s">
        <v>121</v>
      </c>
      <c r="E1652" s="28" t="n">
        <v>45481</v>
      </c>
      <c r="F1652" s="27" t="s">
        <v>780</v>
      </c>
      <c r="G1652" s="28" t="n">
        <v>45482</v>
      </c>
      <c r="H1652" s="27" t="s">
        <v>168</v>
      </c>
      <c r="I1652" s="27" t="s">
        <v>196</v>
      </c>
      <c r="J1652" s="27" t="s">
        <v>441</v>
      </c>
      <c r="K1652" s="27" t="s">
        <v>138</v>
      </c>
      <c r="L1652" s="27" t="n">
        <v>22</v>
      </c>
      <c r="M1652" s="27" t="n">
        <v>41</v>
      </c>
      <c r="N1652" s="27" t="s">
        <v>127</v>
      </c>
      <c r="O1652" s="27" t="s">
        <v>139</v>
      </c>
      <c r="P1652" s="27" t="s">
        <v>187</v>
      </c>
      <c r="Q1652" s="29" t="n">
        <v>2129.3</v>
      </c>
      <c r="R1652" s="27" t="s">
        <v>130</v>
      </c>
      <c r="S1652" s="27" t="s">
        <v>335</v>
      </c>
      <c r="T1652" s="27" t="n">
        <v>3</v>
      </c>
      <c r="U1652" s="27" t="n">
        <f aca="false">YEAR(E1652)</f>
        <v>2024</v>
      </c>
      <c r="V1652" s="27" t="str">
        <f aca="false">TEXT(E1652,"MMM-YYYY")</f>
        <v>Jul-2024</v>
      </c>
      <c r="W1652" s="27" t="n">
        <f aca="false">MONTH(E1652)</f>
        <v>7</v>
      </c>
      <c r="X1652" s="27" t="str">
        <f aca="false">TEXT(WEEKDAY(E1652,2),"0")&amp;" - "&amp;TEXT(E1652,"dddd")</f>
        <v>1 - Monday</v>
      </c>
      <c r="Y1652" s="27" t="str">
        <f aca="false">_xlfn.IFS(C1652&lt;18,"Child (0-17)",C1652&lt;40,"Young Adult (18-39)",C1652&lt;60,"Adult (40-59)",TRUE(),"Senior (60+)")</f>
        <v>Adult (40-59)</v>
      </c>
      <c r="Z1652" s="27" t="n">
        <f aca="false">ROUND(G1652-E1652,0)</f>
        <v>1</v>
      </c>
      <c r="AA1652" s="27" t="n">
        <f aca="false">L1652+M1652</f>
        <v>63</v>
      </c>
      <c r="AB1652" s="27" t="n">
        <f aca="false">IFERROR(ROUND(Q1652/AA1652,2),0)</f>
        <v>33.8</v>
      </c>
      <c r="AC1652" s="27" t="str">
        <f aca="false">IF(AND(K1652="Critical",N1652="No"),"URGENT - No Bed","Normal")</f>
        <v>Normal</v>
      </c>
      <c r="AD1652" s="33" t="n">
        <f aca="false">INDEX(Lookup_Tables!$B$3:$B$12,MATCH(H1652,Lookup_Tables!$A$3:$A$12,0))</f>
        <v>4400000</v>
      </c>
      <c r="AE1652" s="27" t="str">
        <f aca="false">INDEX(Lookup_Tables!$C$3:$C$12,MATCH(H1652,Lookup_Tables!$A$3:$A$12,0))</f>
        <v>Dr. Neha Chopra</v>
      </c>
      <c r="AF1652" s="27" t="str">
        <f aca="false">IFERROR(INDEX(Lookup_Tables!$F$16:$F$45,MATCH(I1652,Lookup_Tables!$E$16:$E$45,0)),"N/A")</f>
        <v>EMP219</v>
      </c>
      <c r="AG1652" s="27" t="n">
        <f aca="false">_xlfn.IFS(R1652="Recovered",4,R1652="Referred",3,R1652="Admitted",2,R1652="Deceased",1,TRUE(),0)</f>
        <v>4</v>
      </c>
      <c r="AH1652" s="27" t="str">
        <f aca="false">IF(T1652&gt;=4,"Satisfied",IF(T1652&gt;=3,"Neutral","Needs Improvement"))</f>
        <v>Neutral</v>
      </c>
    </row>
    <row r="1653" customFormat="false" ht="15" hidden="false" customHeight="false" outlineLevel="0" collapsed="false">
      <c r="A1653" s="30" t="s">
        <v>5786</v>
      </c>
      <c r="B1653" s="30" t="s">
        <v>3068</v>
      </c>
      <c r="C1653" s="30" t="n">
        <v>46</v>
      </c>
      <c r="D1653" s="30" t="s">
        <v>181</v>
      </c>
      <c r="E1653" s="31" t="n">
        <v>45585</v>
      </c>
      <c r="F1653" s="30" t="s">
        <v>1214</v>
      </c>
      <c r="G1653" s="31" t="n">
        <v>45586</v>
      </c>
      <c r="H1653" s="30" t="s">
        <v>206</v>
      </c>
      <c r="I1653" s="30" t="s">
        <v>232</v>
      </c>
      <c r="J1653" s="30" t="s">
        <v>469</v>
      </c>
      <c r="K1653" s="30" t="s">
        <v>138</v>
      </c>
      <c r="L1653" s="30" t="n">
        <v>63</v>
      </c>
      <c r="M1653" s="30" t="n">
        <v>21</v>
      </c>
      <c r="N1653" s="30" t="s">
        <v>127</v>
      </c>
      <c r="O1653" s="30" t="s">
        <v>139</v>
      </c>
      <c r="P1653" s="30" t="s">
        <v>150</v>
      </c>
      <c r="Q1653" s="32" t="n">
        <v>1854.83</v>
      </c>
      <c r="R1653" s="30" t="s">
        <v>130</v>
      </c>
      <c r="S1653" s="30" t="s">
        <v>178</v>
      </c>
      <c r="T1653" s="30" t="n">
        <v>3</v>
      </c>
      <c r="U1653" s="30" t="n">
        <f aca="false">YEAR(E1653)</f>
        <v>2024</v>
      </c>
      <c r="V1653" s="30" t="str">
        <f aca="false">TEXT(E1653,"MMM-YYYY")</f>
        <v>Oct-2024</v>
      </c>
      <c r="W1653" s="30" t="n">
        <f aca="false">MONTH(E1653)</f>
        <v>10</v>
      </c>
      <c r="X1653" s="30" t="str">
        <f aca="false">TEXT(WEEKDAY(E1653,2),"0")&amp;" - "&amp;TEXT(E1653,"dddd")</f>
        <v>7 - Sunday</v>
      </c>
      <c r="Y1653" s="30" t="str">
        <f aca="false">_xlfn.IFS(C1653&lt;18,"Child (0-17)",C1653&lt;40,"Young Adult (18-39)",C1653&lt;60,"Adult (40-59)",TRUE(),"Senior (60+)")</f>
        <v>Adult (40-59)</v>
      </c>
      <c r="Z1653" s="30" t="n">
        <f aca="false">ROUND(G1653-E1653,0)</f>
        <v>1</v>
      </c>
      <c r="AA1653" s="30" t="n">
        <f aca="false">L1653+M1653</f>
        <v>84</v>
      </c>
      <c r="AB1653" s="30" t="n">
        <f aca="false">IFERROR(ROUND(Q1653/AA1653,2),0)</f>
        <v>22.08</v>
      </c>
      <c r="AC1653" s="30" t="str">
        <f aca="false">IF(AND(K1653="Critical",N1653="No"),"URGENT - No Bed","Normal")</f>
        <v>Normal</v>
      </c>
      <c r="AD1653" s="34" t="n">
        <f aca="false">INDEX(Lookup_Tables!$B$3:$B$12,MATCH(H1653,Lookup_Tables!$A$3:$A$12,0))</f>
        <v>2800000</v>
      </c>
      <c r="AE1653" s="30" t="str">
        <f aca="false">INDEX(Lookup_Tables!$C$3:$C$12,MATCH(H1653,Lookup_Tables!$A$3:$A$12,0))</f>
        <v>Dr. Suresh Nair</v>
      </c>
      <c r="AF1653" s="30" t="str">
        <f aca="false">IFERROR(INDEX(Lookup_Tables!$F$16:$F$45,MATCH(I1653,Lookup_Tables!$E$16:$E$45,0)),"N/A")</f>
        <v>EMP210</v>
      </c>
      <c r="AG1653" s="30" t="n">
        <f aca="false">_xlfn.IFS(R1653="Recovered",4,R1653="Referred",3,R1653="Admitted",2,R1653="Deceased",1,TRUE(),0)</f>
        <v>4</v>
      </c>
      <c r="AH1653" s="30" t="str">
        <f aca="false">IF(T1653&gt;=4,"Satisfied",IF(T1653&gt;=3,"Neutral","Needs Improvement"))</f>
        <v>Neutral</v>
      </c>
    </row>
    <row r="1654" customFormat="false" ht="15" hidden="false" customHeight="false" outlineLevel="0" collapsed="false">
      <c r="A1654" s="27" t="s">
        <v>4635</v>
      </c>
      <c r="B1654" s="27" t="s">
        <v>666</v>
      </c>
      <c r="C1654" s="27" t="n">
        <v>64</v>
      </c>
      <c r="D1654" s="27" t="s">
        <v>121</v>
      </c>
      <c r="E1654" s="28" t="n">
        <v>45631</v>
      </c>
      <c r="F1654" s="27" t="s">
        <v>211</v>
      </c>
      <c r="G1654" s="28" t="n">
        <v>45634</v>
      </c>
      <c r="H1654" s="27" t="s">
        <v>206</v>
      </c>
      <c r="I1654" s="27" t="s">
        <v>300</v>
      </c>
      <c r="J1654" s="27" t="s">
        <v>233</v>
      </c>
      <c r="K1654" s="27" t="s">
        <v>156</v>
      </c>
      <c r="L1654" s="27" t="n">
        <v>64</v>
      </c>
      <c r="M1654" s="27" t="n">
        <v>50</v>
      </c>
      <c r="N1654" s="27" t="s">
        <v>127</v>
      </c>
      <c r="O1654" s="27" t="s">
        <v>128</v>
      </c>
      <c r="P1654" s="27" t="s">
        <v>187</v>
      </c>
      <c r="Q1654" s="29" t="n">
        <v>3473.29</v>
      </c>
      <c r="R1654" s="27" t="s">
        <v>130</v>
      </c>
      <c r="S1654" s="27" t="s">
        <v>197</v>
      </c>
      <c r="T1654" s="27" t="n">
        <v>5</v>
      </c>
      <c r="U1654" s="27" t="n">
        <f aca="false">YEAR(E1654)</f>
        <v>2024</v>
      </c>
      <c r="V1654" s="27" t="str">
        <f aca="false">TEXT(E1654,"MMM-YYYY")</f>
        <v>Dec-2024</v>
      </c>
      <c r="W1654" s="27" t="n">
        <f aca="false">MONTH(E1654)</f>
        <v>12</v>
      </c>
      <c r="X1654" s="27" t="str">
        <f aca="false">TEXT(WEEKDAY(E1654,2),"0")&amp;" - "&amp;TEXT(E1654,"dddd")</f>
        <v>4 - Thursday</v>
      </c>
      <c r="Y1654" s="27" t="str">
        <f aca="false">_xlfn.IFS(C1654&lt;18,"Child (0-17)",C1654&lt;40,"Young Adult (18-39)",C1654&lt;60,"Adult (40-59)",TRUE(),"Senior (60+)")</f>
        <v>Senior (60+)</v>
      </c>
      <c r="Z1654" s="27" t="n">
        <f aca="false">ROUND(G1654-E1654,0)</f>
        <v>3</v>
      </c>
      <c r="AA1654" s="27" t="n">
        <f aca="false">L1654+M1654</f>
        <v>114</v>
      </c>
      <c r="AB1654" s="27" t="n">
        <f aca="false">IFERROR(ROUND(Q1654/AA1654,2),0)</f>
        <v>30.47</v>
      </c>
      <c r="AC1654" s="27" t="str">
        <f aca="false">IF(AND(K1654="Critical",N1654="No"),"URGENT - No Bed","Normal")</f>
        <v>Normal</v>
      </c>
      <c r="AD1654" s="33" t="n">
        <f aca="false">INDEX(Lookup_Tables!$B$3:$B$12,MATCH(H1654,Lookup_Tables!$A$3:$A$12,0))</f>
        <v>2800000</v>
      </c>
      <c r="AE1654" s="27" t="str">
        <f aca="false">INDEX(Lookup_Tables!$C$3:$C$12,MATCH(H1654,Lookup_Tables!$A$3:$A$12,0))</f>
        <v>Dr. Suresh Nair</v>
      </c>
      <c r="AF1654" s="27" t="str">
        <f aca="false">IFERROR(INDEX(Lookup_Tables!$F$16:$F$45,MATCH(I1654,Lookup_Tables!$E$16:$E$45,0)),"N/A")</f>
        <v>EMP211</v>
      </c>
      <c r="AG1654" s="27" t="n">
        <f aca="false">_xlfn.IFS(R1654="Recovered",4,R1654="Referred",3,R1654="Admitted",2,R1654="Deceased",1,TRUE(),0)</f>
        <v>4</v>
      </c>
      <c r="AH1654" s="27" t="str">
        <f aca="false">IF(T1654&gt;=4,"Satisfied",IF(T1654&gt;=3,"Neutral","Needs Improvement"))</f>
        <v>Satisfied</v>
      </c>
    </row>
    <row r="1655" customFormat="false" ht="15" hidden="false" customHeight="false" outlineLevel="0" collapsed="false">
      <c r="A1655" s="30" t="s">
        <v>1655</v>
      </c>
      <c r="B1655" s="30" t="s">
        <v>839</v>
      </c>
      <c r="C1655" s="30" t="n">
        <v>52</v>
      </c>
      <c r="D1655" s="30" t="s">
        <v>121</v>
      </c>
      <c r="E1655" s="31" t="n">
        <v>45399</v>
      </c>
      <c r="F1655" s="30" t="s">
        <v>334</v>
      </c>
      <c r="G1655" s="31" t="n">
        <v>45407</v>
      </c>
      <c r="H1655" s="30" t="s">
        <v>183</v>
      </c>
      <c r="I1655" s="30" t="s">
        <v>212</v>
      </c>
      <c r="J1655" s="30" t="s">
        <v>185</v>
      </c>
      <c r="K1655" s="30" t="s">
        <v>202</v>
      </c>
      <c r="L1655" s="30" t="n">
        <v>15</v>
      </c>
      <c r="M1655" s="30" t="n">
        <v>86</v>
      </c>
      <c r="N1655" s="30" t="s">
        <v>186</v>
      </c>
      <c r="O1655" s="30" t="s">
        <v>139</v>
      </c>
      <c r="P1655" s="30" t="s">
        <v>140</v>
      </c>
      <c r="Q1655" s="32" t="n">
        <v>17691.5</v>
      </c>
      <c r="R1655" s="30" t="s">
        <v>268</v>
      </c>
      <c r="S1655" s="30" t="s">
        <v>197</v>
      </c>
      <c r="T1655" s="30" t="n">
        <v>3</v>
      </c>
      <c r="U1655" s="30" t="n">
        <f aca="false">YEAR(E1655)</f>
        <v>2024</v>
      </c>
      <c r="V1655" s="30" t="str">
        <f aca="false">TEXT(E1655,"MMM-YYYY")</f>
        <v>Apr-2024</v>
      </c>
      <c r="W1655" s="30" t="n">
        <f aca="false">MONTH(E1655)</f>
        <v>4</v>
      </c>
      <c r="X1655" s="30" t="str">
        <f aca="false">TEXT(WEEKDAY(E1655,2),"0")&amp;" - "&amp;TEXT(E1655,"dddd")</f>
        <v>3 - Wednesday</v>
      </c>
      <c r="Y1655" s="30" t="str">
        <f aca="false">_xlfn.IFS(C1655&lt;18,"Child (0-17)",C1655&lt;40,"Young Adult (18-39)",C1655&lt;60,"Adult (40-59)",TRUE(),"Senior (60+)")</f>
        <v>Adult (40-59)</v>
      </c>
      <c r="Z1655" s="30" t="n">
        <f aca="false">ROUND(G1655-E1655,0)</f>
        <v>8</v>
      </c>
      <c r="AA1655" s="30" t="n">
        <f aca="false">L1655+M1655</f>
        <v>101</v>
      </c>
      <c r="AB1655" s="30" t="n">
        <f aca="false">IFERROR(ROUND(Q1655/AA1655,2),0)</f>
        <v>175.16</v>
      </c>
      <c r="AC1655" s="30" t="str">
        <f aca="false">IF(AND(K1655="Critical",N1655="No"),"URGENT - No Bed","Normal")</f>
        <v>Normal</v>
      </c>
      <c r="AD1655" s="34" t="n">
        <f aca="false">INDEX(Lookup_Tables!$B$3:$B$12,MATCH(H1655,Lookup_Tables!$A$3:$A$12,0))</f>
        <v>3100000</v>
      </c>
      <c r="AE1655" s="30" t="str">
        <f aca="false">INDEX(Lookup_Tables!$C$3:$C$12,MATCH(H1655,Lookup_Tables!$A$3:$A$12,0))</f>
        <v>Dr. Kavita Rao</v>
      </c>
      <c r="AF1655" s="30" t="str">
        <f aca="false">IFERROR(INDEX(Lookup_Tables!$F$16:$F$45,MATCH(I1655,Lookup_Tables!$E$16:$E$45,0)),"N/A")</f>
        <v>EMP225</v>
      </c>
      <c r="AG1655" s="30" t="n">
        <f aca="false">_xlfn.IFS(R1655="Recovered",4,R1655="Referred",3,R1655="Admitted",2,R1655="Deceased",1,TRUE(),0)</f>
        <v>3</v>
      </c>
      <c r="AH1655" s="30" t="str">
        <f aca="false">IF(T1655&gt;=4,"Satisfied",IF(T1655&gt;=3,"Neutral","Needs Improvement"))</f>
        <v>Neutral</v>
      </c>
    </row>
    <row r="1656" customFormat="false" ht="15" hidden="false" customHeight="false" outlineLevel="0" collapsed="false">
      <c r="A1656" s="27" t="s">
        <v>5990</v>
      </c>
      <c r="B1656" s="27" t="s">
        <v>4647</v>
      </c>
      <c r="C1656" s="27" t="n">
        <v>77</v>
      </c>
      <c r="D1656" s="27" t="s">
        <v>121</v>
      </c>
      <c r="E1656" s="28" t="n">
        <v>45319</v>
      </c>
      <c r="F1656" s="27" t="s">
        <v>720</v>
      </c>
      <c r="G1656" s="28" t="n">
        <v>45319</v>
      </c>
      <c r="H1656" s="27" t="s">
        <v>183</v>
      </c>
      <c r="I1656" s="27" t="s">
        <v>430</v>
      </c>
      <c r="J1656" s="27" t="s">
        <v>411</v>
      </c>
      <c r="K1656" s="27" t="s">
        <v>138</v>
      </c>
      <c r="L1656" s="27" t="n">
        <v>66</v>
      </c>
      <c r="M1656" s="27" t="n">
        <v>33</v>
      </c>
      <c r="N1656" s="27" t="s">
        <v>127</v>
      </c>
      <c r="O1656" s="27" t="s">
        <v>128</v>
      </c>
      <c r="P1656" s="27" t="s">
        <v>187</v>
      </c>
      <c r="Q1656" s="29" t="n">
        <v>2122.98</v>
      </c>
      <c r="R1656" s="27" t="s">
        <v>130</v>
      </c>
      <c r="S1656" s="27" t="s">
        <v>151</v>
      </c>
      <c r="T1656" s="27" t="n">
        <v>4</v>
      </c>
      <c r="U1656" s="27" t="n">
        <f aca="false">YEAR(E1656)</f>
        <v>2024</v>
      </c>
      <c r="V1656" s="27" t="str">
        <f aca="false">TEXT(E1656,"MMM-YYYY")</f>
        <v>Jan-2024</v>
      </c>
      <c r="W1656" s="27" t="n">
        <f aca="false">MONTH(E1656)</f>
        <v>1</v>
      </c>
      <c r="X1656" s="27" t="str">
        <f aca="false">TEXT(WEEKDAY(E1656,2),"0")&amp;" - "&amp;TEXT(E1656,"dddd")</f>
        <v>7 - Sunday</v>
      </c>
      <c r="Y1656" s="27" t="str">
        <f aca="false">_xlfn.IFS(C1656&lt;18,"Child (0-17)",C1656&lt;40,"Young Adult (18-39)",C1656&lt;60,"Adult (40-59)",TRUE(),"Senior (60+)")</f>
        <v>Senior (60+)</v>
      </c>
      <c r="Z1656" s="27" t="n">
        <f aca="false">ROUND(G1656-E1656,0)</f>
        <v>0</v>
      </c>
      <c r="AA1656" s="27" t="n">
        <f aca="false">L1656+M1656</f>
        <v>99</v>
      </c>
      <c r="AB1656" s="27" t="n">
        <f aca="false">IFERROR(ROUND(Q1656/AA1656,2),0)</f>
        <v>21.44</v>
      </c>
      <c r="AC1656" s="27" t="str">
        <f aca="false">IF(AND(K1656="Critical",N1656="No"),"URGENT - No Bed","Normal")</f>
        <v>Normal</v>
      </c>
      <c r="AD1656" s="33" t="n">
        <f aca="false">INDEX(Lookup_Tables!$B$3:$B$12,MATCH(H1656,Lookup_Tables!$A$3:$A$12,0))</f>
        <v>3100000</v>
      </c>
      <c r="AE1656" s="27" t="str">
        <f aca="false">INDEX(Lookup_Tables!$C$3:$C$12,MATCH(H1656,Lookup_Tables!$A$3:$A$12,0))</f>
        <v>Dr. Kavita Rao</v>
      </c>
      <c r="AF1656" s="27" t="str">
        <f aca="false">IFERROR(INDEX(Lookup_Tables!$F$16:$F$45,MATCH(I1656,Lookup_Tables!$E$16:$E$45,0)),"N/A")</f>
        <v>EMP224</v>
      </c>
      <c r="AG1656" s="27" t="n">
        <f aca="false">_xlfn.IFS(R1656="Recovered",4,R1656="Referred",3,R1656="Admitted",2,R1656="Deceased",1,TRUE(),0)</f>
        <v>4</v>
      </c>
      <c r="AH1656" s="27" t="str">
        <f aca="false">IF(T1656&gt;=4,"Satisfied",IF(T1656&gt;=3,"Neutral","Needs Improvement"))</f>
        <v>Satisfied</v>
      </c>
    </row>
    <row r="1657" customFormat="false" ht="15" hidden="false" customHeight="false" outlineLevel="0" collapsed="false">
      <c r="A1657" s="30" t="s">
        <v>6846</v>
      </c>
      <c r="B1657" s="30" t="s">
        <v>1432</v>
      </c>
      <c r="C1657" s="30" t="n">
        <v>18</v>
      </c>
      <c r="D1657" s="30" t="s">
        <v>181</v>
      </c>
      <c r="E1657" s="31" t="n">
        <v>45409</v>
      </c>
      <c r="F1657" s="30" t="s">
        <v>823</v>
      </c>
      <c r="G1657" s="31" t="n">
        <v>45409</v>
      </c>
      <c r="H1657" s="30" t="s">
        <v>206</v>
      </c>
      <c r="I1657" s="30" t="s">
        <v>232</v>
      </c>
      <c r="J1657" s="30" t="s">
        <v>615</v>
      </c>
      <c r="K1657" s="30" t="s">
        <v>138</v>
      </c>
      <c r="L1657" s="30" t="n">
        <v>88</v>
      </c>
      <c r="M1657" s="30" t="n">
        <v>30</v>
      </c>
      <c r="N1657" s="30" t="s">
        <v>127</v>
      </c>
      <c r="O1657" s="30" t="s">
        <v>139</v>
      </c>
      <c r="P1657" s="30" t="s">
        <v>150</v>
      </c>
      <c r="Q1657" s="32" t="n">
        <v>1686.6</v>
      </c>
      <c r="R1657" s="30" t="s">
        <v>130</v>
      </c>
      <c r="S1657" s="30" t="s">
        <v>141</v>
      </c>
      <c r="T1657" s="30" t="n">
        <v>4</v>
      </c>
      <c r="U1657" s="30" t="n">
        <f aca="false">YEAR(E1657)</f>
        <v>2024</v>
      </c>
      <c r="V1657" s="30" t="str">
        <f aca="false">TEXT(E1657,"MMM-YYYY")</f>
        <v>Apr-2024</v>
      </c>
      <c r="W1657" s="30" t="n">
        <f aca="false">MONTH(E1657)</f>
        <v>4</v>
      </c>
      <c r="X1657" s="30" t="str">
        <f aca="false">TEXT(WEEKDAY(E1657,2),"0")&amp;" - "&amp;TEXT(E1657,"dddd")</f>
        <v>6 - Saturday</v>
      </c>
      <c r="Y1657" s="30" t="str">
        <f aca="false">_xlfn.IFS(C1657&lt;18,"Child (0-17)",C1657&lt;40,"Young Adult (18-39)",C1657&lt;60,"Adult (40-59)",TRUE(),"Senior (60+)")</f>
        <v>Young Adult (18-39)</v>
      </c>
      <c r="Z1657" s="30" t="n">
        <f aca="false">ROUND(G1657-E1657,0)</f>
        <v>0</v>
      </c>
      <c r="AA1657" s="30" t="n">
        <f aca="false">L1657+M1657</f>
        <v>118</v>
      </c>
      <c r="AB1657" s="30" t="n">
        <f aca="false">IFERROR(ROUND(Q1657/AA1657,2),0)</f>
        <v>14.29</v>
      </c>
      <c r="AC1657" s="30" t="str">
        <f aca="false">IF(AND(K1657="Critical",N1657="No"),"URGENT - No Bed","Normal")</f>
        <v>Normal</v>
      </c>
      <c r="AD1657" s="34" t="n">
        <f aca="false">INDEX(Lookup_Tables!$B$3:$B$12,MATCH(H1657,Lookup_Tables!$A$3:$A$12,0))</f>
        <v>2800000</v>
      </c>
      <c r="AE1657" s="30" t="str">
        <f aca="false">INDEX(Lookup_Tables!$C$3:$C$12,MATCH(H1657,Lookup_Tables!$A$3:$A$12,0))</f>
        <v>Dr. Suresh Nair</v>
      </c>
      <c r="AF1657" s="30" t="str">
        <f aca="false">IFERROR(INDEX(Lookup_Tables!$F$16:$F$45,MATCH(I1657,Lookup_Tables!$E$16:$E$45,0)),"N/A")</f>
        <v>EMP210</v>
      </c>
      <c r="AG1657" s="30" t="n">
        <f aca="false">_xlfn.IFS(R1657="Recovered",4,R1657="Referred",3,R1657="Admitted",2,R1657="Deceased",1,TRUE(),0)</f>
        <v>4</v>
      </c>
      <c r="AH1657" s="30" t="str">
        <f aca="false">IF(T1657&gt;=4,"Satisfied",IF(T1657&gt;=3,"Neutral","Needs Improvement"))</f>
        <v>Satisfied</v>
      </c>
    </row>
    <row r="1658" customFormat="false" ht="15" hidden="false" customHeight="false" outlineLevel="0" collapsed="false">
      <c r="A1658" s="27" t="s">
        <v>4268</v>
      </c>
      <c r="B1658" s="27" t="s">
        <v>2003</v>
      </c>
      <c r="C1658" s="27" t="n">
        <v>83</v>
      </c>
      <c r="D1658" s="27" t="s">
        <v>181</v>
      </c>
      <c r="E1658" s="28" t="n">
        <v>45430</v>
      </c>
      <c r="F1658" s="27" t="s">
        <v>444</v>
      </c>
      <c r="G1658" s="28" t="n">
        <v>45431</v>
      </c>
      <c r="H1658" s="27" t="s">
        <v>123</v>
      </c>
      <c r="I1658" s="27" t="s">
        <v>304</v>
      </c>
      <c r="J1658" s="27" t="s">
        <v>125</v>
      </c>
      <c r="K1658" s="27" t="s">
        <v>138</v>
      </c>
      <c r="L1658" s="27" t="n">
        <v>67</v>
      </c>
      <c r="M1658" s="27" t="n">
        <v>29</v>
      </c>
      <c r="N1658" s="27" t="s">
        <v>127</v>
      </c>
      <c r="O1658" s="27" t="s">
        <v>171</v>
      </c>
      <c r="P1658" s="27" t="s">
        <v>140</v>
      </c>
      <c r="Q1658" s="29" t="n">
        <v>1210.57</v>
      </c>
      <c r="R1658" s="27" t="s">
        <v>130</v>
      </c>
      <c r="S1658" s="27" t="s">
        <v>151</v>
      </c>
      <c r="T1658" s="27" t="n">
        <v>3</v>
      </c>
      <c r="U1658" s="27" t="n">
        <f aca="false">YEAR(E1658)</f>
        <v>2024</v>
      </c>
      <c r="V1658" s="27" t="str">
        <f aca="false">TEXT(E1658,"MMM-YYYY")</f>
        <v>May-2024</v>
      </c>
      <c r="W1658" s="27" t="n">
        <f aca="false">MONTH(E1658)</f>
        <v>5</v>
      </c>
      <c r="X1658" s="27" t="str">
        <f aca="false">TEXT(WEEKDAY(E1658,2),"0")&amp;" - "&amp;TEXT(E1658,"dddd")</f>
        <v>6 - Saturday</v>
      </c>
      <c r="Y1658" s="27" t="str">
        <f aca="false">_xlfn.IFS(C1658&lt;18,"Child (0-17)",C1658&lt;40,"Young Adult (18-39)",C1658&lt;60,"Adult (40-59)",TRUE(),"Senior (60+)")</f>
        <v>Senior (60+)</v>
      </c>
      <c r="Z1658" s="27" t="n">
        <f aca="false">ROUND(G1658-E1658,0)</f>
        <v>1</v>
      </c>
      <c r="AA1658" s="27" t="n">
        <f aca="false">L1658+M1658</f>
        <v>96</v>
      </c>
      <c r="AB1658" s="27" t="n">
        <f aca="false">IFERROR(ROUND(Q1658/AA1658,2),0)</f>
        <v>12.61</v>
      </c>
      <c r="AC1658" s="27" t="str">
        <f aca="false">IF(AND(K1658="Critical",N1658="No"),"URGENT - No Bed","Normal")</f>
        <v>Normal</v>
      </c>
      <c r="AD1658" s="33" t="n">
        <f aca="false">INDEX(Lookup_Tables!$B$3:$B$12,MATCH(H1658,Lookup_Tables!$A$3:$A$12,0))</f>
        <v>2200000</v>
      </c>
      <c r="AE1658" s="27" t="str">
        <f aca="false">INDEX(Lookup_Tables!$C$3:$C$12,MATCH(H1658,Lookup_Tables!$A$3:$A$12,0))</f>
        <v>Dr. Rohan Das</v>
      </c>
      <c r="AF1658" s="27" t="str">
        <f aca="false">IFERROR(INDEX(Lookup_Tables!$F$16:$F$45,MATCH(I1658,Lookup_Tables!$E$16:$E$45,0)),"N/A")</f>
        <v>EMP204</v>
      </c>
      <c r="AG1658" s="27" t="n">
        <f aca="false">_xlfn.IFS(R1658="Recovered",4,R1658="Referred",3,R1658="Admitted",2,R1658="Deceased",1,TRUE(),0)</f>
        <v>4</v>
      </c>
      <c r="AH1658" s="27" t="str">
        <f aca="false">IF(T1658&gt;=4,"Satisfied",IF(T1658&gt;=3,"Neutral","Needs Improvement"))</f>
        <v>Neutral</v>
      </c>
    </row>
    <row r="1659" customFormat="false" ht="15" hidden="false" customHeight="false" outlineLevel="0" collapsed="false">
      <c r="A1659" s="30" t="s">
        <v>3067</v>
      </c>
      <c r="B1659" s="30" t="s">
        <v>3068</v>
      </c>
      <c r="C1659" s="30" t="n">
        <v>34</v>
      </c>
      <c r="D1659" s="30" t="s">
        <v>121</v>
      </c>
      <c r="E1659" s="31" t="n">
        <v>45637</v>
      </c>
      <c r="F1659" s="30" t="s">
        <v>122</v>
      </c>
      <c r="G1659" s="31" t="n">
        <v>45639</v>
      </c>
      <c r="H1659" s="30" t="s">
        <v>135</v>
      </c>
      <c r="I1659" s="30" t="s">
        <v>251</v>
      </c>
      <c r="J1659" s="30" t="s">
        <v>201</v>
      </c>
      <c r="K1659" s="30" t="s">
        <v>156</v>
      </c>
      <c r="L1659" s="30" t="n">
        <v>74</v>
      </c>
      <c r="M1659" s="30" t="n">
        <v>62</v>
      </c>
      <c r="N1659" s="30" t="s">
        <v>186</v>
      </c>
      <c r="O1659" s="30" t="s">
        <v>139</v>
      </c>
      <c r="P1659" s="30" t="s">
        <v>187</v>
      </c>
      <c r="Q1659" s="32" t="n">
        <v>3240.77</v>
      </c>
      <c r="R1659" s="30" t="s">
        <v>172</v>
      </c>
      <c r="S1659" s="30" t="s">
        <v>157</v>
      </c>
      <c r="T1659" s="30" t="n">
        <v>3</v>
      </c>
      <c r="U1659" s="30" t="n">
        <f aca="false">YEAR(E1659)</f>
        <v>2024</v>
      </c>
      <c r="V1659" s="30" t="str">
        <f aca="false">TEXT(E1659,"MMM-YYYY")</f>
        <v>Dec-2024</v>
      </c>
      <c r="W1659" s="30" t="n">
        <f aca="false">MONTH(E1659)</f>
        <v>12</v>
      </c>
      <c r="X1659" s="30" t="str">
        <f aca="false">TEXT(WEEKDAY(E1659,2),"0")&amp;" - "&amp;TEXT(E1659,"dddd")</f>
        <v>3 - Wednesday</v>
      </c>
      <c r="Y1659" s="30" t="str">
        <f aca="false">_xlfn.IFS(C1659&lt;18,"Child (0-17)",C1659&lt;40,"Young Adult (18-39)",C1659&lt;60,"Adult (40-59)",TRUE(),"Senior (60+)")</f>
        <v>Young Adult (18-39)</v>
      </c>
      <c r="Z1659" s="30" t="n">
        <f aca="false">ROUND(G1659-E1659,0)</f>
        <v>2</v>
      </c>
      <c r="AA1659" s="30" t="n">
        <f aca="false">L1659+M1659</f>
        <v>136</v>
      </c>
      <c r="AB1659" s="30" t="n">
        <f aca="false">IFERROR(ROUND(Q1659/AA1659,2),0)</f>
        <v>23.83</v>
      </c>
      <c r="AC1659" s="30" t="str">
        <f aca="false">IF(AND(K1659="Critical",N1659="No"),"URGENT - No Bed","Normal")</f>
        <v>Normal</v>
      </c>
      <c r="AD1659" s="34" t="n">
        <f aca="false">INDEX(Lookup_Tables!$B$3:$B$12,MATCH(H1659,Lookup_Tables!$A$3:$A$12,0))</f>
        <v>4600000</v>
      </c>
      <c r="AE1659" s="30" t="str">
        <f aca="false">INDEX(Lookup_Tables!$C$3:$C$12,MATCH(H1659,Lookup_Tables!$A$3:$A$12,0))</f>
        <v>Dr. Farhan Khan</v>
      </c>
      <c r="AF1659" s="30" t="str">
        <f aca="false">IFERROR(INDEX(Lookup_Tables!$F$16:$F$45,MATCH(I1659,Lookup_Tables!$E$16:$E$45,0)),"N/A")</f>
        <v>EMP207</v>
      </c>
      <c r="AG1659" s="30" t="n">
        <f aca="false">_xlfn.IFS(R1659="Recovered",4,R1659="Referred",3,R1659="Admitted",2,R1659="Deceased",1,TRUE(),0)</f>
        <v>2</v>
      </c>
      <c r="AH1659" s="30" t="str">
        <f aca="false">IF(T1659&gt;=4,"Satisfied",IF(T1659&gt;=3,"Neutral","Needs Improvement"))</f>
        <v>Neutral</v>
      </c>
    </row>
    <row r="1660" customFormat="false" ht="15" hidden="false" customHeight="false" outlineLevel="0" collapsed="false">
      <c r="A1660" s="27" t="s">
        <v>2347</v>
      </c>
      <c r="B1660" s="27" t="s">
        <v>999</v>
      </c>
      <c r="C1660" s="27" t="n">
        <v>40</v>
      </c>
      <c r="D1660" s="27" t="s">
        <v>181</v>
      </c>
      <c r="E1660" s="28" t="n">
        <v>45619</v>
      </c>
      <c r="F1660" s="27" t="s">
        <v>702</v>
      </c>
      <c r="G1660" s="28" t="n">
        <v>45619</v>
      </c>
      <c r="H1660" s="27" t="s">
        <v>242</v>
      </c>
      <c r="I1660" s="27" t="s">
        <v>243</v>
      </c>
      <c r="J1660" s="27" t="s">
        <v>363</v>
      </c>
      <c r="K1660" s="27" t="s">
        <v>138</v>
      </c>
      <c r="L1660" s="27" t="n">
        <v>76</v>
      </c>
      <c r="M1660" s="27" t="n">
        <v>15</v>
      </c>
      <c r="N1660" s="27" t="s">
        <v>127</v>
      </c>
      <c r="O1660" s="27" t="s">
        <v>139</v>
      </c>
      <c r="P1660" s="27" t="s">
        <v>150</v>
      </c>
      <c r="Q1660" s="29" t="n">
        <v>1325.89</v>
      </c>
      <c r="R1660" s="27" t="s">
        <v>130</v>
      </c>
      <c r="S1660" s="27" t="s">
        <v>335</v>
      </c>
      <c r="T1660" s="27" t="n">
        <v>3</v>
      </c>
      <c r="U1660" s="27" t="n">
        <f aca="false">YEAR(E1660)</f>
        <v>2024</v>
      </c>
      <c r="V1660" s="27" t="str">
        <f aca="false">TEXT(E1660,"MMM-YYYY")</f>
        <v>Nov-2024</v>
      </c>
      <c r="W1660" s="27" t="n">
        <f aca="false">MONTH(E1660)</f>
        <v>11</v>
      </c>
      <c r="X1660" s="27" t="str">
        <f aca="false">TEXT(WEEKDAY(E1660,2),"0")&amp;" - "&amp;TEXT(E1660,"dddd")</f>
        <v>6 - Saturday</v>
      </c>
      <c r="Y1660" s="27" t="str">
        <f aca="false">_xlfn.IFS(C1660&lt;18,"Child (0-17)",C1660&lt;40,"Young Adult (18-39)",C1660&lt;60,"Adult (40-59)",TRUE(),"Senior (60+)")</f>
        <v>Adult (40-59)</v>
      </c>
      <c r="Z1660" s="27" t="n">
        <f aca="false">ROUND(G1660-E1660,0)</f>
        <v>0</v>
      </c>
      <c r="AA1660" s="27" t="n">
        <f aca="false">L1660+M1660</f>
        <v>91</v>
      </c>
      <c r="AB1660" s="27" t="n">
        <f aca="false">IFERROR(ROUND(Q1660/AA1660,2),0)</f>
        <v>14.57</v>
      </c>
      <c r="AC1660" s="27" t="str">
        <f aca="false">IF(AND(K1660="Critical",N1660="No"),"URGENT - No Bed","Normal")</f>
        <v>Normal</v>
      </c>
      <c r="AD1660" s="33" t="n">
        <f aca="false">INDEX(Lookup_Tables!$B$3:$B$12,MATCH(H1660,Lookup_Tables!$A$3:$A$12,0))</f>
        <v>3000000</v>
      </c>
      <c r="AE1660" s="27" t="str">
        <f aca="false">INDEX(Lookup_Tables!$C$3:$C$12,MATCH(H1660,Lookup_Tables!$A$3:$A$12,0))</f>
        <v>Dr. Pooja Iyer</v>
      </c>
      <c r="AF1660" s="27" t="str">
        <f aca="false">IFERROR(INDEX(Lookup_Tables!$F$16:$F$45,MATCH(I1660,Lookup_Tables!$E$16:$E$45,0)),"N/A")</f>
        <v>EMP214</v>
      </c>
      <c r="AG1660" s="27" t="n">
        <f aca="false">_xlfn.IFS(R1660="Recovered",4,R1660="Referred",3,R1660="Admitted",2,R1660="Deceased",1,TRUE(),0)</f>
        <v>4</v>
      </c>
      <c r="AH1660" s="27" t="str">
        <f aca="false">IF(T1660&gt;=4,"Satisfied",IF(T1660&gt;=3,"Neutral","Needs Improvement"))</f>
        <v>Neutral</v>
      </c>
    </row>
    <row r="1661" customFormat="false" ht="15" hidden="false" customHeight="false" outlineLevel="0" collapsed="false">
      <c r="A1661" s="30" t="s">
        <v>4291</v>
      </c>
      <c r="B1661" s="30" t="s">
        <v>1881</v>
      </c>
      <c r="C1661" s="30" t="n">
        <v>64</v>
      </c>
      <c r="D1661" s="30" t="s">
        <v>181</v>
      </c>
      <c r="E1661" s="31" t="n">
        <v>45544</v>
      </c>
      <c r="F1661" s="30" t="s">
        <v>410</v>
      </c>
      <c r="G1661" s="31" t="n">
        <v>45550</v>
      </c>
      <c r="H1661" s="30" t="s">
        <v>123</v>
      </c>
      <c r="I1661" s="30" t="s">
        <v>124</v>
      </c>
      <c r="J1661" s="30" t="s">
        <v>125</v>
      </c>
      <c r="K1661" s="30" t="s">
        <v>126</v>
      </c>
      <c r="L1661" s="30" t="n">
        <v>12</v>
      </c>
      <c r="M1661" s="30" t="n">
        <v>116</v>
      </c>
      <c r="N1661" s="30" t="s">
        <v>186</v>
      </c>
      <c r="O1661" s="30" t="s">
        <v>139</v>
      </c>
      <c r="P1661" s="30" t="s">
        <v>150</v>
      </c>
      <c r="Q1661" s="32" t="n">
        <v>9229.39</v>
      </c>
      <c r="R1661" s="30" t="s">
        <v>130</v>
      </c>
      <c r="S1661" s="30" t="s">
        <v>178</v>
      </c>
      <c r="T1661" s="30" t="n">
        <v>5</v>
      </c>
      <c r="U1661" s="30" t="n">
        <f aca="false">YEAR(E1661)</f>
        <v>2024</v>
      </c>
      <c r="V1661" s="30" t="str">
        <f aca="false">TEXT(E1661,"MMM-YYYY")</f>
        <v>Sep-2024</v>
      </c>
      <c r="W1661" s="30" t="n">
        <f aca="false">MONTH(E1661)</f>
        <v>9</v>
      </c>
      <c r="X1661" s="30" t="str">
        <f aca="false">TEXT(WEEKDAY(E1661,2),"0")&amp;" - "&amp;TEXT(E1661,"dddd")</f>
        <v>1 - Monday</v>
      </c>
      <c r="Y1661" s="30" t="str">
        <f aca="false">_xlfn.IFS(C1661&lt;18,"Child (0-17)",C1661&lt;40,"Young Adult (18-39)",C1661&lt;60,"Adult (40-59)",TRUE(),"Senior (60+)")</f>
        <v>Senior (60+)</v>
      </c>
      <c r="Z1661" s="30" t="n">
        <f aca="false">ROUND(G1661-E1661,0)</f>
        <v>6</v>
      </c>
      <c r="AA1661" s="30" t="n">
        <f aca="false">L1661+M1661</f>
        <v>128</v>
      </c>
      <c r="AB1661" s="30" t="n">
        <f aca="false">IFERROR(ROUND(Q1661/AA1661,2),0)</f>
        <v>72.1</v>
      </c>
      <c r="AC1661" s="30" t="str">
        <f aca="false">IF(AND(K1661="Critical",N1661="No"),"URGENT - No Bed","Normal")</f>
        <v>Normal</v>
      </c>
      <c r="AD1661" s="34" t="n">
        <f aca="false">INDEX(Lookup_Tables!$B$3:$B$12,MATCH(H1661,Lookup_Tables!$A$3:$A$12,0))</f>
        <v>2200000</v>
      </c>
      <c r="AE1661" s="30" t="str">
        <f aca="false">INDEX(Lookup_Tables!$C$3:$C$12,MATCH(H1661,Lookup_Tables!$A$3:$A$12,0))</f>
        <v>Dr. Rohan Das</v>
      </c>
      <c r="AF1661" s="30" t="str">
        <f aca="false">IFERROR(INDEX(Lookup_Tables!$F$16:$F$45,MATCH(I1661,Lookup_Tables!$E$16:$E$45,0)),"N/A")</f>
        <v>EMP205</v>
      </c>
      <c r="AG1661" s="30" t="n">
        <f aca="false">_xlfn.IFS(R1661="Recovered",4,R1661="Referred",3,R1661="Admitted",2,R1661="Deceased",1,TRUE(),0)</f>
        <v>4</v>
      </c>
      <c r="AH1661" s="30" t="str">
        <f aca="false">IF(T1661&gt;=4,"Satisfied",IF(T1661&gt;=3,"Neutral","Needs Improvement"))</f>
        <v>Satisfied</v>
      </c>
    </row>
    <row r="1662" customFormat="false" ht="15" hidden="false" customHeight="false" outlineLevel="0" collapsed="false">
      <c r="A1662" s="27" t="s">
        <v>2971</v>
      </c>
      <c r="B1662" s="27" t="s">
        <v>2250</v>
      </c>
      <c r="C1662" s="27" t="n">
        <v>45</v>
      </c>
      <c r="D1662" s="27" t="s">
        <v>181</v>
      </c>
      <c r="E1662" s="28" t="n">
        <v>45498</v>
      </c>
      <c r="F1662" s="27" t="s">
        <v>1032</v>
      </c>
      <c r="G1662" s="28" t="n">
        <v>45499</v>
      </c>
      <c r="H1662" s="27" t="s">
        <v>123</v>
      </c>
      <c r="I1662" s="27" t="s">
        <v>124</v>
      </c>
      <c r="J1662" s="27" t="s">
        <v>418</v>
      </c>
      <c r="K1662" s="27" t="s">
        <v>138</v>
      </c>
      <c r="L1662" s="27" t="n">
        <v>29</v>
      </c>
      <c r="M1662" s="27" t="n">
        <v>29</v>
      </c>
      <c r="N1662" s="27" t="s">
        <v>127</v>
      </c>
      <c r="O1662" s="27" t="s">
        <v>171</v>
      </c>
      <c r="P1662" s="27" t="s">
        <v>187</v>
      </c>
      <c r="Q1662" s="29" t="n">
        <v>2250.96</v>
      </c>
      <c r="R1662" s="27" t="s">
        <v>130</v>
      </c>
      <c r="S1662" s="27" t="s">
        <v>131</v>
      </c>
      <c r="T1662" s="27" t="n">
        <v>3</v>
      </c>
      <c r="U1662" s="27" t="n">
        <f aca="false">YEAR(E1662)</f>
        <v>2024</v>
      </c>
      <c r="V1662" s="27" t="str">
        <f aca="false">TEXT(E1662,"MMM-YYYY")</f>
        <v>Jul-2024</v>
      </c>
      <c r="W1662" s="27" t="n">
        <f aca="false">MONTH(E1662)</f>
        <v>7</v>
      </c>
      <c r="X1662" s="27" t="str">
        <f aca="false">TEXT(WEEKDAY(E1662,2),"0")&amp;" - "&amp;TEXT(E1662,"dddd")</f>
        <v>4 - Thursday</v>
      </c>
      <c r="Y1662" s="27" t="str">
        <f aca="false">_xlfn.IFS(C1662&lt;18,"Child (0-17)",C1662&lt;40,"Young Adult (18-39)",C1662&lt;60,"Adult (40-59)",TRUE(),"Senior (60+)")</f>
        <v>Adult (40-59)</v>
      </c>
      <c r="Z1662" s="27" t="n">
        <f aca="false">ROUND(G1662-E1662,0)</f>
        <v>1</v>
      </c>
      <c r="AA1662" s="27" t="n">
        <f aca="false">L1662+M1662</f>
        <v>58</v>
      </c>
      <c r="AB1662" s="27" t="n">
        <f aca="false">IFERROR(ROUND(Q1662/AA1662,2),0)</f>
        <v>38.81</v>
      </c>
      <c r="AC1662" s="27" t="str">
        <f aca="false">IF(AND(K1662="Critical",N1662="No"),"URGENT - No Bed","Normal")</f>
        <v>Normal</v>
      </c>
      <c r="AD1662" s="33" t="n">
        <f aca="false">INDEX(Lookup_Tables!$B$3:$B$12,MATCH(H1662,Lookup_Tables!$A$3:$A$12,0))</f>
        <v>2200000</v>
      </c>
      <c r="AE1662" s="27" t="str">
        <f aca="false">INDEX(Lookup_Tables!$C$3:$C$12,MATCH(H1662,Lookup_Tables!$A$3:$A$12,0))</f>
        <v>Dr. Rohan Das</v>
      </c>
      <c r="AF1662" s="27" t="str">
        <f aca="false">IFERROR(INDEX(Lookup_Tables!$F$16:$F$45,MATCH(I1662,Lookup_Tables!$E$16:$E$45,0)),"N/A")</f>
        <v>EMP205</v>
      </c>
      <c r="AG1662" s="27" t="n">
        <f aca="false">_xlfn.IFS(R1662="Recovered",4,R1662="Referred",3,R1662="Admitted",2,R1662="Deceased",1,TRUE(),0)</f>
        <v>4</v>
      </c>
      <c r="AH1662" s="27" t="str">
        <f aca="false">IF(T1662&gt;=4,"Satisfied",IF(T1662&gt;=3,"Neutral","Needs Improvement"))</f>
        <v>Neutral</v>
      </c>
    </row>
    <row r="1663" customFormat="false" ht="15" hidden="false" customHeight="false" outlineLevel="0" collapsed="false">
      <c r="A1663" s="30" t="s">
        <v>3051</v>
      </c>
      <c r="B1663" s="30" t="s">
        <v>1547</v>
      </c>
      <c r="C1663" s="30" t="n">
        <v>11</v>
      </c>
      <c r="D1663" s="30" t="s">
        <v>121</v>
      </c>
      <c r="E1663" s="31" t="n">
        <v>45622</v>
      </c>
      <c r="F1663" s="30" t="s">
        <v>689</v>
      </c>
      <c r="G1663" s="31" t="n">
        <v>45625</v>
      </c>
      <c r="H1663" s="30" t="s">
        <v>217</v>
      </c>
      <c r="I1663" s="30" t="s">
        <v>344</v>
      </c>
      <c r="J1663" s="30" t="s">
        <v>483</v>
      </c>
      <c r="K1663" s="30" t="s">
        <v>156</v>
      </c>
      <c r="L1663" s="30" t="n">
        <v>26</v>
      </c>
      <c r="M1663" s="30" t="n">
        <v>90</v>
      </c>
      <c r="N1663" s="30" t="s">
        <v>127</v>
      </c>
      <c r="O1663" s="30" t="s">
        <v>139</v>
      </c>
      <c r="P1663" s="30" t="s">
        <v>187</v>
      </c>
      <c r="Q1663" s="32" t="n">
        <v>4145.74</v>
      </c>
      <c r="R1663" s="30" t="s">
        <v>130</v>
      </c>
      <c r="S1663" s="30" t="s">
        <v>164</v>
      </c>
      <c r="T1663" s="30" t="n">
        <v>4</v>
      </c>
      <c r="U1663" s="30" t="n">
        <f aca="false">YEAR(E1663)</f>
        <v>2024</v>
      </c>
      <c r="V1663" s="30" t="str">
        <f aca="false">TEXT(E1663,"MMM-YYYY")</f>
        <v>Nov-2024</v>
      </c>
      <c r="W1663" s="30" t="n">
        <f aca="false">MONTH(E1663)</f>
        <v>11</v>
      </c>
      <c r="X1663" s="30" t="str">
        <f aca="false">TEXT(WEEKDAY(E1663,2),"0")&amp;" - "&amp;TEXT(E1663,"dddd")</f>
        <v>2 - Tuesday</v>
      </c>
      <c r="Y1663" s="30" t="str">
        <f aca="false">_xlfn.IFS(C1663&lt;18,"Child (0-17)",C1663&lt;40,"Young Adult (18-39)",C1663&lt;60,"Adult (40-59)",TRUE(),"Senior (60+)")</f>
        <v>Child (0-17)</v>
      </c>
      <c r="Z1663" s="30" t="n">
        <f aca="false">ROUND(G1663-E1663,0)</f>
        <v>3</v>
      </c>
      <c r="AA1663" s="30" t="n">
        <f aca="false">L1663+M1663</f>
        <v>116</v>
      </c>
      <c r="AB1663" s="30" t="n">
        <f aca="false">IFERROR(ROUND(Q1663/AA1663,2),0)</f>
        <v>35.74</v>
      </c>
      <c r="AC1663" s="30" t="str">
        <f aca="false">IF(AND(K1663="Critical",N1663="No"),"URGENT - No Bed","Normal")</f>
        <v>Normal</v>
      </c>
      <c r="AD1663" s="34" t="n">
        <f aca="false">INDEX(Lookup_Tables!$B$3:$B$12,MATCH(H1663,Lookup_Tables!$A$3:$A$12,0))</f>
        <v>4200000</v>
      </c>
      <c r="AE1663" s="30" t="str">
        <f aca="false">INDEX(Lookup_Tables!$C$3:$C$12,MATCH(H1663,Lookup_Tables!$A$3:$A$12,0))</f>
        <v>Dr. Anil Kapoor</v>
      </c>
      <c r="AF1663" s="30" t="str">
        <f aca="false">IFERROR(INDEX(Lookup_Tables!$F$16:$F$45,MATCH(I1663,Lookup_Tables!$E$16:$E$45,0)),"N/A")</f>
        <v>EMP201</v>
      </c>
      <c r="AG1663" s="30" t="n">
        <f aca="false">_xlfn.IFS(R1663="Recovered",4,R1663="Referred",3,R1663="Admitted",2,R1663="Deceased",1,TRUE(),0)</f>
        <v>4</v>
      </c>
      <c r="AH1663" s="30" t="str">
        <f aca="false">IF(T1663&gt;=4,"Satisfied",IF(T1663&gt;=3,"Neutral","Needs Improvement"))</f>
        <v>Satisfied</v>
      </c>
    </row>
    <row r="1664" customFormat="false" ht="15" hidden="false" customHeight="false" outlineLevel="0" collapsed="false">
      <c r="A1664" s="27" t="s">
        <v>3654</v>
      </c>
      <c r="B1664" s="27" t="s">
        <v>2640</v>
      </c>
      <c r="C1664" s="27" t="n">
        <v>64</v>
      </c>
      <c r="D1664" s="27" t="s">
        <v>181</v>
      </c>
      <c r="E1664" s="28" t="n">
        <v>45413</v>
      </c>
      <c r="F1664" s="27" t="s">
        <v>519</v>
      </c>
      <c r="G1664" s="28" t="n">
        <v>45416</v>
      </c>
      <c r="H1664" s="27" t="s">
        <v>146</v>
      </c>
      <c r="I1664" s="27" t="s">
        <v>309</v>
      </c>
      <c r="J1664" s="27" t="s">
        <v>244</v>
      </c>
      <c r="K1664" s="27" t="s">
        <v>156</v>
      </c>
      <c r="L1664" s="27" t="n">
        <v>37</v>
      </c>
      <c r="M1664" s="27" t="n">
        <v>42</v>
      </c>
      <c r="N1664" s="27" t="s">
        <v>127</v>
      </c>
      <c r="O1664" s="27" t="s">
        <v>139</v>
      </c>
      <c r="P1664" s="27" t="s">
        <v>140</v>
      </c>
      <c r="Q1664" s="29" t="n">
        <v>3366.03</v>
      </c>
      <c r="R1664" s="27" t="s">
        <v>130</v>
      </c>
      <c r="S1664" s="27" t="s">
        <v>151</v>
      </c>
      <c r="T1664" s="27" t="n">
        <v>4</v>
      </c>
      <c r="U1664" s="27" t="n">
        <f aca="false">YEAR(E1664)</f>
        <v>2024</v>
      </c>
      <c r="V1664" s="27" t="str">
        <f aca="false">TEXT(E1664,"MMM-YYYY")</f>
        <v>May-2024</v>
      </c>
      <c r="W1664" s="27" t="n">
        <f aca="false">MONTH(E1664)</f>
        <v>5</v>
      </c>
      <c r="X1664" s="27" t="str">
        <f aca="false">TEXT(WEEKDAY(E1664,2),"0")&amp;" - "&amp;TEXT(E1664,"dddd")</f>
        <v>3 - Wednesday</v>
      </c>
      <c r="Y1664" s="27" t="str">
        <f aca="false">_xlfn.IFS(C1664&lt;18,"Child (0-17)",C1664&lt;40,"Young Adult (18-39)",C1664&lt;60,"Adult (40-59)",TRUE(),"Senior (60+)")</f>
        <v>Senior (60+)</v>
      </c>
      <c r="Z1664" s="27" t="n">
        <f aca="false">ROUND(G1664-E1664,0)</f>
        <v>3</v>
      </c>
      <c r="AA1664" s="27" t="n">
        <f aca="false">L1664+M1664</f>
        <v>79</v>
      </c>
      <c r="AB1664" s="27" t="n">
        <f aca="false">IFERROR(ROUND(Q1664/AA1664,2),0)</f>
        <v>42.61</v>
      </c>
      <c r="AC1664" s="27" t="str">
        <f aca="false">IF(AND(K1664="Critical",N1664="No"),"URGENT - No Bed","Normal")</f>
        <v>Normal</v>
      </c>
      <c r="AD1664" s="33" t="n">
        <f aca="false">INDEX(Lookup_Tables!$B$3:$B$12,MATCH(H1664,Lookup_Tables!$A$3:$A$12,0))</f>
        <v>2700000</v>
      </c>
      <c r="AE1664" s="27" t="str">
        <f aca="false">INDEX(Lookup_Tables!$C$3:$C$12,MATCH(H1664,Lookup_Tables!$A$3:$A$12,0))</f>
        <v>Dr. Vikram Singh</v>
      </c>
      <c r="AF1664" s="27" t="str">
        <f aca="false">IFERROR(INDEX(Lookup_Tables!$F$16:$F$45,MATCH(I1664,Lookup_Tables!$E$16:$E$45,0)),"N/A")</f>
        <v>EMP228</v>
      </c>
      <c r="AG1664" s="27" t="n">
        <f aca="false">_xlfn.IFS(R1664="Recovered",4,R1664="Referred",3,R1664="Admitted",2,R1664="Deceased",1,TRUE(),0)</f>
        <v>4</v>
      </c>
      <c r="AH1664" s="27" t="str">
        <f aca="false">IF(T1664&gt;=4,"Satisfied",IF(T1664&gt;=3,"Neutral","Needs Improvement"))</f>
        <v>Satisfied</v>
      </c>
    </row>
    <row r="1665" customFormat="false" ht="15" hidden="false" customHeight="false" outlineLevel="0" collapsed="false">
      <c r="A1665" s="30" t="s">
        <v>6670</v>
      </c>
      <c r="B1665" s="30" t="s">
        <v>3585</v>
      </c>
      <c r="C1665" s="30" t="n">
        <v>41</v>
      </c>
      <c r="D1665" s="30" t="s">
        <v>121</v>
      </c>
      <c r="E1665" s="31" t="n">
        <v>45315</v>
      </c>
      <c r="F1665" s="30" t="s">
        <v>1623</v>
      </c>
      <c r="G1665" s="31" t="n">
        <v>45315</v>
      </c>
      <c r="H1665" s="30" t="s">
        <v>123</v>
      </c>
      <c r="I1665" s="30" t="s">
        <v>155</v>
      </c>
      <c r="J1665" s="30" t="s">
        <v>418</v>
      </c>
      <c r="K1665" s="30" t="s">
        <v>138</v>
      </c>
      <c r="L1665" s="30" t="n">
        <v>47</v>
      </c>
      <c r="M1665" s="30" t="n">
        <v>22</v>
      </c>
      <c r="N1665" s="30" t="s">
        <v>127</v>
      </c>
      <c r="O1665" s="30" t="s">
        <v>171</v>
      </c>
      <c r="P1665" s="30" t="s">
        <v>140</v>
      </c>
      <c r="Q1665" s="32" t="n">
        <v>1854.18</v>
      </c>
      <c r="R1665" s="30" t="s">
        <v>130</v>
      </c>
      <c r="S1665" s="30" t="s">
        <v>178</v>
      </c>
      <c r="T1665" s="30" t="n">
        <v>3</v>
      </c>
      <c r="U1665" s="30" t="n">
        <f aca="false">YEAR(E1665)</f>
        <v>2024</v>
      </c>
      <c r="V1665" s="30" t="str">
        <f aca="false">TEXT(E1665,"MMM-YYYY")</f>
        <v>Jan-2024</v>
      </c>
      <c r="W1665" s="30" t="n">
        <f aca="false">MONTH(E1665)</f>
        <v>1</v>
      </c>
      <c r="X1665" s="30" t="str">
        <f aca="false">TEXT(WEEKDAY(E1665,2),"0")&amp;" - "&amp;TEXT(E1665,"dddd")</f>
        <v>3 - Wednesday</v>
      </c>
      <c r="Y1665" s="30" t="str">
        <f aca="false">_xlfn.IFS(C1665&lt;18,"Child (0-17)",C1665&lt;40,"Young Adult (18-39)",C1665&lt;60,"Adult (40-59)",TRUE(),"Senior (60+)")</f>
        <v>Adult (40-59)</v>
      </c>
      <c r="Z1665" s="30" t="n">
        <f aca="false">ROUND(G1665-E1665,0)</f>
        <v>0</v>
      </c>
      <c r="AA1665" s="30" t="n">
        <f aca="false">L1665+M1665</f>
        <v>69</v>
      </c>
      <c r="AB1665" s="30" t="n">
        <f aca="false">IFERROR(ROUND(Q1665/AA1665,2),0)</f>
        <v>26.87</v>
      </c>
      <c r="AC1665" s="30" t="str">
        <f aca="false">IF(AND(K1665="Critical",N1665="No"),"URGENT - No Bed","Normal")</f>
        <v>Normal</v>
      </c>
      <c r="AD1665" s="34" t="n">
        <f aca="false">INDEX(Lookup_Tables!$B$3:$B$12,MATCH(H1665,Lookup_Tables!$A$3:$A$12,0))</f>
        <v>2200000</v>
      </c>
      <c r="AE1665" s="30" t="str">
        <f aca="false">INDEX(Lookup_Tables!$C$3:$C$12,MATCH(H1665,Lookup_Tables!$A$3:$A$12,0))</f>
        <v>Dr. Rohan Das</v>
      </c>
      <c r="AF1665" s="30" t="str">
        <f aca="false">IFERROR(INDEX(Lookup_Tables!$F$16:$F$45,MATCH(I1665,Lookup_Tables!$E$16:$E$45,0)),"N/A")</f>
        <v>EMP203</v>
      </c>
      <c r="AG1665" s="30" t="n">
        <f aca="false">_xlfn.IFS(R1665="Recovered",4,R1665="Referred",3,R1665="Admitted",2,R1665="Deceased",1,TRUE(),0)</f>
        <v>4</v>
      </c>
      <c r="AH1665" s="30" t="str">
        <f aca="false">IF(T1665&gt;=4,"Satisfied",IF(T1665&gt;=3,"Neutral","Needs Improvement"))</f>
        <v>Neutral</v>
      </c>
    </row>
    <row r="1666" customFormat="false" ht="15" hidden="false" customHeight="false" outlineLevel="0" collapsed="false">
      <c r="A1666" s="27" t="s">
        <v>3197</v>
      </c>
      <c r="B1666" s="27" t="s">
        <v>2948</v>
      </c>
      <c r="C1666" s="27" t="n">
        <v>20</v>
      </c>
      <c r="D1666" s="27" t="s">
        <v>181</v>
      </c>
      <c r="E1666" s="28" t="n">
        <v>45450</v>
      </c>
      <c r="F1666" s="27" t="s">
        <v>527</v>
      </c>
      <c r="G1666" s="28" t="n">
        <v>45455</v>
      </c>
      <c r="H1666" s="27" t="s">
        <v>206</v>
      </c>
      <c r="I1666" s="27" t="s">
        <v>300</v>
      </c>
      <c r="J1666" s="27" t="s">
        <v>233</v>
      </c>
      <c r="K1666" s="27" t="s">
        <v>202</v>
      </c>
      <c r="L1666" s="27" t="n">
        <v>7</v>
      </c>
      <c r="M1666" s="27" t="n">
        <v>140</v>
      </c>
      <c r="N1666" s="27" t="s">
        <v>186</v>
      </c>
      <c r="O1666" s="27" t="s">
        <v>171</v>
      </c>
      <c r="P1666" s="27" t="s">
        <v>129</v>
      </c>
      <c r="Q1666" s="29" t="n">
        <v>17483.26</v>
      </c>
      <c r="R1666" s="27" t="s">
        <v>268</v>
      </c>
      <c r="S1666" s="27" t="s">
        <v>164</v>
      </c>
      <c r="T1666" s="27" t="n">
        <v>4</v>
      </c>
      <c r="U1666" s="27" t="n">
        <f aca="false">YEAR(E1666)</f>
        <v>2024</v>
      </c>
      <c r="V1666" s="27" t="str">
        <f aca="false">TEXT(E1666,"MMM-YYYY")</f>
        <v>Jun-2024</v>
      </c>
      <c r="W1666" s="27" t="n">
        <f aca="false">MONTH(E1666)</f>
        <v>6</v>
      </c>
      <c r="X1666" s="27" t="str">
        <f aca="false">TEXT(WEEKDAY(E1666,2),"0")&amp;" - "&amp;TEXT(E1666,"dddd")</f>
        <v>5 - Friday</v>
      </c>
      <c r="Y1666" s="27" t="str">
        <f aca="false">_xlfn.IFS(C1666&lt;18,"Child (0-17)",C1666&lt;40,"Young Adult (18-39)",C1666&lt;60,"Adult (40-59)",TRUE(),"Senior (60+)")</f>
        <v>Young Adult (18-39)</v>
      </c>
      <c r="Z1666" s="27" t="n">
        <f aca="false">ROUND(G1666-E1666,0)</f>
        <v>5</v>
      </c>
      <c r="AA1666" s="27" t="n">
        <f aca="false">L1666+M1666</f>
        <v>147</v>
      </c>
      <c r="AB1666" s="27" t="n">
        <f aca="false">IFERROR(ROUND(Q1666/AA1666,2),0)</f>
        <v>118.93</v>
      </c>
      <c r="AC1666" s="27" t="str">
        <f aca="false">IF(AND(K1666="Critical",N1666="No"),"URGENT - No Bed","Normal")</f>
        <v>Normal</v>
      </c>
      <c r="AD1666" s="33" t="n">
        <f aca="false">INDEX(Lookup_Tables!$B$3:$B$12,MATCH(H1666,Lookup_Tables!$A$3:$A$12,0))</f>
        <v>2800000</v>
      </c>
      <c r="AE1666" s="27" t="str">
        <f aca="false">INDEX(Lookup_Tables!$C$3:$C$12,MATCH(H1666,Lookup_Tables!$A$3:$A$12,0))</f>
        <v>Dr. Suresh Nair</v>
      </c>
      <c r="AF1666" s="27" t="str">
        <f aca="false">IFERROR(INDEX(Lookup_Tables!$F$16:$F$45,MATCH(I1666,Lookup_Tables!$E$16:$E$45,0)),"N/A")</f>
        <v>EMP211</v>
      </c>
      <c r="AG1666" s="27" t="n">
        <f aca="false">_xlfn.IFS(R1666="Recovered",4,R1666="Referred",3,R1666="Admitted",2,R1666="Deceased",1,TRUE(),0)</f>
        <v>3</v>
      </c>
      <c r="AH1666" s="27" t="str">
        <f aca="false">IF(T1666&gt;=4,"Satisfied",IF(T1666&gt;=3,"Neutral","Needs Improvement"))</f>
        <v>Satisfied</v>
      </c>
    </row>
    <row r="1667" customFormat="false" ht="15" hidden="false" customHeight="false" outlineLevel="0" collapsed="false">
      <c r="A1667" s="30" t="s">
        <v>4851</v>
      </c>
      <c r="B1667" s="30" t="s">
        <v>4852</v>
      </c>
      <c r="C1667" s="30" t="n">
        <v>60</v>
      </c>
      <c r="D1667" s="30" t="s">
        <v>121</v>
      </c>
      <c r="E1667" s="31" t="n">
        <v>45303</v>
      </c>
      <c r="F1667" s="30" t="s">
        <v>370</v>
      </c>
      <c r="G1667" s="31" t="n">
        <v>45306</v>
      </c>
      <c r="H1667" s="30" t="s">
        <v>217</v>
      </c>
      <c r="I1667" s="30" t="s">
        <v>344</v>
      </c>
      <c r="J1667" s="30" t="s">
        <v>283</v>
      </c>
      <c r="K1667" s="30" t="s">
        <v>156</v>
      </c>
      <c r="L1667" s="30" t="n">
        <v>66</v>
      </c>
      <c r="M1667" s="30" t="n">
        <v>53</v>
      </c>
      <c r="N1667" s="30" t="s">
        <v>127</v>
      </c>
      <c r="O1667" s="30" t="s">
        <v>139</v>
      </c>
      <c r="P1667" s="30" t="s">
        <v>150</v>
      </c>
      <c r="Q1667" s="32" t="n">
        <v>3916.44</v>
      </c>
      <c r="R1667" s="30" t="s">
        <v>130</v>
      </c>
      <c r="S1667" s="30" t="s">
        <v>131</v>
      </c>
      <c r="T1667" s="30" t="n">
        <v>2</v>
      </c>
      <c r="U1667" s="30" t="n">
        <f aca="false">YEAR(E1667)</f>
        <v>2024</v>
      </c>
      <c r="V1667" s="30" t="str">
        <f aca="false">TEXT(E1667,"MMM-YYYY")</f>
        <v>Jan-2024</v>
      </c>
      <c r="W1667" s="30" t="n">
        <f aca="false">MONTH(E1667)</f>
        <v>1</v>
      </c>
      <c r="X1667" s="30" t="str">
        <f aca="false">TEXT(WEEKDAY(E1667,2),"0")&amp;" - "&amp;TEXT(E1667,"dddd")</f>
        <v>5 - Friday</v>
      </c>
      <c r="Y1667" s="30" t="str">
        <f aca="false">_xlfn.IFS(C1667&lt;18,"Child (0-17)",C1667&lt;40,"Young Adult (18-39)",C1667&lt;60,"Adult (40-59)",TRUE(),"Senior (60+)")</f>
        <v>Senior (60+)</v>
      </c>
      <c r="Z1667" s="30" t="n">
        <f aca="false">ROUND(G1667-E1667,0)</f>
        <v>3</v>
      </c>
      <c r="AA1667" s="30" t="n">
        <f aca="false">L1667+M1667</f>
        <v>119</v>
      </c>
      <c r="AB1667" s="30" t="n">
        <f aca="false">IFERROR(ROUND(Q1667/AA1667,2),0)</f>
        <v>32.91</v>
      </c>
      <c r="AC1667" s="30" t="str">
        <f aca="false">IF(AND(K1667="Critical",N1667="No"),"URGENT - No Bed","Normal")</f>
        <v>Normal</v>
      </c>
      <c r="AD1667" s="34" t="n">
        <f aca="false">INDEX(Lookup_Tables!$B$3:$B$12,MATCH(H1667,Lookup_Tables!$A$3:$A$12,0))</f>
        <v>4200000</v>
      </c>
      <c r="AE1667" s="30" t="str">
        <f aca="false">INDEX(Lookup_Tables!$C$3:$C$12,MATCH(H1667,Lookup_Tables!$A$3:$A$12,0))</f>
        <v>Dr. Anil Kapoor</v>
      </c>
      <c r="AF1667" s="30" t="str">
        <f aca="false">IFERROR(INDEX(Lookup_Tables!$F$16:$F$45,MATCH(I1667,Lookup_Tables!$E$16:$E$45,0)),"N/A")</f>
        <v>EMP201</v>
      </c>
      <c r="AG1667" s="30" t="n">
        <f aca="false">_xlfn.IFS(R1667="Recovered",4,R1667="Referred",3,R1667="Admitted",2,R1667="Deceased",1,TRUE(),0)</f>
        <v>4</v>
      </c>
      <c r="AH1667" s="30" t="str">
        <f aca="false">IF(T1667&gt;=4,"Satisfied",IF(T1667&gt;=3,"Neutral","Needs Improvement"))</f>
        <v>Needs Improvement</v>
      </c>
    </row>
    <row r="1668" customFormat="false" ht="15" hidden="false" customHeight="false" outlineLevel="0" collapsed="false">
      <c r="A1668" s="27" t="s">
        <v>6726</v>
      </c>
      <c r="B1668" s="27" t="s">
        <v>3223</v>
      </c>
      <c r="C1668" s="27" t="n">
        <v>73</v>
      </c>
      <c r="D1668" s="27" t="s">
        <v>121</v>
      </c>
      <c r="E1668" s="28" t="n">
        <v>45467</v>
      </c>
      <c r="F1668" s="27" t="s">
        <v>175</v>
      </c>
      <c r="G1668" s="28" t="n">
        <v>45468</v>
      </c>
      <c r="H1668" s="27" t="s">
        <v>242</v>
      </c>
      <c r="I1668" s="27" t="s">
        <v>243</v>
      </c>
      <c r="J1668" s="27" t="s">
        <v>363</v>
      </c>
      <c r="K1668" s="27" t="s">
        <v>138</v>
      </c>
      <c r="L1668" s="27" t="n">
        <v>28</v>
      </c>
      <c r="M1668" s="27" t="n">
        <v>19</v>
      </c>
      <c r="N1668" s="27" t="s">
        <v>127</v>
      </c>
      <c r="O1668" s="27" t="s">
        <v>149</v>
      </c>
      <c r="P1668" s="27" t="s">
        <v>129</v>
      </c>
      <c r="Q1668" s="29" t="n">
        <v>1443.33</v>
      </c>
      <c r="R1668" s="27" t="s">
        <v>130</v>
      </c>
      <c r="S1668" s="27" t="s">
        <v>164</v>
      </c>
      <c r="T1668" s="27" t="n">
        <v>5</v>
      </c>
      <c r="U1668" s="27" t="n">
        <f aca="false">YEAR(E1668)</f>
        <v>2024</v>
      </c>
      <c r="V1668" s="27" t="str">
        <f aca="false">TEXT(E1668,"MMM-YYYY")</f>
        <v>Jun-2024</v>
      </c>
      <c r="W1668" s="27" t="n">
        <f aca="false">MONTH(E1668)</f>
        <v>6</v>
      </c>
      <c r="X1668" s="27" t="str">
        <f aca="false">TEXT(WEEKDAY(E1668,2),"0")&amp;" - "&amp;TEXT(E1668,"dddd")</f>
        <v>1 - Monday</v>
      </c>
      <c r="Y1668" s="27" t="str">
        <f aca="false">_xlfn.IFS(C1668&lt;18,"Child (0-17)",C1668&lt;40,"Young Adult (18-39)",C1668&lt;60,"Adult (40-59)",TRUE(),"Senior (60+)")</f>
        <v>Senior (60+)</v>
      </c>
      <c r="Z1668" s="27" t="n">
        <f aca="false">ROUND(G1668-E1668,0)</f>
        <v>1</v>
      </c>
      <c r="AA1668" s="27" t="n">
        <f aca="false">L1668+M1668</f>
        <v>47</v>
      </c>
      <c r="AB1668" s="27" t="n">
        <f aca="false">IFERROR(ROUND(Q1668/AA1668,2),0)</f>
        <v>30.71</v>
      </c>
      <c r="AC1668" s="27" t="str">
        <f aca="false">IF(AND(K1668="Critical",N1668="No"),"URGENT - No Bed","Normal")</f>
        <v>Normal</v>
      </c>
      <c r="AD1668" s="33" t="n">
        <f aca="false">INDEX(Lookup_Tables!$B$3:$B$12,MATCH(H1668,Lookup_Tables!$A$3:$A$12,0))</f>
        <v>3000000</v>
      </c>
      <c r="AE1668" s="27" t="str">
        <f aca="false">INDEX(Lookup_Tables!$C$3:$C$12,MATCH(H1668,Lookup_Tables!$A$3:$A$12,0))</f>
        <v>Dr. Pooja Iyer</v>
      </c>
      <c r="AF1668" s="27" t="str">
        <f aca="false">IFERROR(INDEX(Lookup_Tables!$F$16:$F$45,MATCH(I1668,Lookup_Tables!$E$16:$E$45,0)),"N/A")</f>
        <v>EMP214</v>
      </c>
      <c r="AG1668" s="27" t="n">
        <f aca="false">_xlfn.IFS(R1668="Recovered",4,R1668="Referred",3,R1668="Admitted",2,R1668="Deceased",1,TRUE(),0)</f>
        <v>4</v>
      </c>
      <c r="AH1668" s="27" t="str">
        <f aca="false">IF(T1668&gt;=4,"Satisfied",IF(T1668&gt;=3,"Neutral","Needs Improvement"))</f>
        <v>Satisfied</v>
      </c>
    </row>
    <row r="1669" customFormat="false" ht="15" hidden="false" customHeight="false" outlineLevel="0" collapsed="false">
      <c r="A1669" s="30" t="s">
        <v>4921</v>
      </c>
      <c r="B1669" s="30" t="s">
        <v>1444</v>
      </c>
      <c r="C1669" s="30" t="n">
        <v>69</v>
      </c>
      <c r="D1669" s="30" t="s">
        <v>181</v>
      </c>
      <c r="E1669" s="31" t="n">
        <v>45392</v>
      </c>
      <c r="F1669" s="30" t="s">
        <v>837</v>
      </c>
      <c r="G1669" s="31" t="n">
        <v>45393</v>
      </c>
      <c r="H1669" s="30" t="s">
        <v>206</v>
      </c>
      <c r="I1669" s="30" t="s">
        <v>300</v>
      </c>
      <c r="J1669" s="30" t="s">
        <v>469</v>
      </c>
      <c r="K1669" s="30" t="s">
        <v>156</v>
      </c>
      <c r="L1669" s="30" t="n">
        <v>66</v>
      </c>
      <c r="M1669" s="30" t="n">
        <v>54</v>
      </c>
      <c r="N1669" s="30" t="s">
        <v>186</v>
      </c>
      <c r="O1669" s="30" t="s">
        <v>128</v>
      </c>
      <c r="P1669" s="30" t="s">
        <v>129</v>
      </c>
      <c r="Q1669" s="32" t="n">
        <v>4389.44</v>
      </c>
      <c r="R1669" s="30" t="s">
        <v>130</v>
      </c>
      <c r="S1669" s="30" t="s">
        <v>192</v>
      </c>
      <c r="T1669" s="30" t="n">
        <v>3</v>
      </c>
      <c r="U1669" s="30" t="n">
        <f aca="false">YEAR(E1669)</f>
        <v>2024</v>
      </c>
      <c r="V1669" s="30" t="str">
        <f aca="false">TEXT(E1669,"MMM-YYYY")</f>
        <v>Apr-2024</v>
      </c>
      <c r="W1669" s="30" t="n">
        <f aca="false">MONTH(E1669)</f>
        <v>4</v>
      </c>
      <c r="X1669" s="30" t="str">
        <f aca="false">TEXT(WEEKDAY(E1669,2),"0")&amp;" - "&amp;TEXT(E1669,"dddd")</f>
        <v>3 - Wednesday</v>
      </c>
      <c r="Y1669" s="30" t="str">
        <f aca="false">_xlfn.IFS(C1669&lt;18,"Child (0-17)",C1669&lt;40,"Young Adult (18-39)",C1669&lt;60,"Adult (40-59)",TRUE(),"Senior (60+)")</f>
        <v>Senior (60+)</v>
      </c>
      <c r="Z1669" s="30" t="n">
        <f aca="false">ROUND(G1669-E1669,0)</f>
        <v>1</v>
      </c>
      <c r="AA1669" s="30" t="n">
        <f aca="false">L1669+M1669</f>
        <v>120</v>
      </c>
      <c r="AB1669" s="30" t="n">
        <f aca="false">IFERROR(ROUND(Q1669/AA1669,2),0)</f>
        <v>36.58</v>
      </c>
      <c r="AC1669" s="30" t="str">
        <f aca="false">IF(AND(K1669="Critical",N1669="No"),"URGENT - No Bed","Normal")</f>
        <v>Normal</v>
      </c>
      <c r="AD1669" s="34" t="n">
        <f aca="false">INDEX(Lookup_Tables!$B$3:$B$12,MATCH(H1669,Lookup_Tables!$A$3:$A$12,0))</f>
        <v>2800000</v>
      </c>
      <c r="AE1669" s="30" t="str">
        <f aca="false">INDEX(Lookup_Tables!$C$3:$C$12,MATCH(H1669,Lookup_Tables!$A$3:$A$12,0))</f>
        <v>Dr. Suresh Nair</v>
      </c>
      <c r="AF1669" s="30" t="str">
        <f aca="false">IFERROR(INDEX(Lookup_Tables!$F$16:$F$45,MATCH(I1669,Lookup_Tables!$E$16:$E$45,0)),"N/A")</f>
        <v>EMP211</v>
      </c>
      <c r="AG1669" s="30" t="n">
        <f aca="false">_xlfn.IFS(R1669="Recovered",4,R1669="Referred",3,R1669="Admitted",2,R1669="Deceased",1,TRUE(),0)</f>
        <v>4</v>
      </c>
      <c r="AH1669" s="30" t="str">
        <f aca="false">IF(T1669&gt;=4,"Satisfied",IF(T1669&gt;=3,"Neutral","Needs Improvement"))</f>
        <v>Neutral</v>
      </c>
    </row>
    <row r="1670" customFormat="false" ht="15" hidden="false" customHeight="false" outlineLevel="0" collapsed="false">
      <c r="A1670" s="27" t="s">
        <v>6777</v>
      </c>
      <c r="B1670" s="27" t="s">
        <v>1178</v>
      </c>
      <c r="C1670" s="27" t="n">
        <v>14</v>
      </c>
      <c r="D1670" s="27" t="s">
        <v>121</v>
      </c>
      <c r="E1670" s="28" t="n">
        <v>45448</v>
      </c>
      <c r="F1670" s="27" t="s">
        <v>497</v>
      </c>
      <c r="G1670" s="28" t="n">
        <v>45460</v>
      </c>
      <c r="H1670" s="27" t="s">
        <v>123</v>
      </c>
      <c r="I1670" s="27" t="s">
        <v>304</v>
      </c>
      <c r="J1670" s="27" t="s">
        <v>125</v>
      </c>
      <c r="K1670" s="27" t="s">
        <v>202</v>
      </c>
      <c r="L1670" s="27" t="n">
        <v>12</v>
      </c>
      <c r="M1670" s="27" t="n">
        <v>155</v>
      </c>
      <c r="N1670" s="27" t="s">
        <v>186</v>
      </c>
      <c r="O1670" s="27" t="s">
        <v>128</v>
      </c>
      <c r="P1670" s="27" t="s">
        <v>150</v>
      </c>
      <c r="Q1670" s="29" t="n">
        <v>17385.33</v>
      </c>
      <c r="R1670" s="27" t="s">
        <v>462</v>
      </c>
      <c r="S1670" s="27" t="s">
        <v>164</v>
      </c>
      <c r="T1670" s="27" t="n">
        <v>3</v>
      </c>
      <c r="U1670" s="27" t="n">
        <f aca="false">YEAR(E1670)</f>
        <v>2024</v>
      </c>
      <c r="V1670" s="27" t="str">
        <f aca="false">TEXT(E1670,"MMM-YYYY")</f>
        <v>Jun-2024</v>
      </c>
      <c r="W1670" s="27" t="n">
        <f aca="false">MONTH(E1670)</f>
        <v>6</v>
      </c>
      <c r="X1670" s="27" t="str">
        <f aca="false">TEXT(WEEKDAY(E1670,2),"0")&amp;" - "&amp;TEXT(E1670,"dddd")</f>
        <v>3 - Wednesday</v>
      </c>
      <c r="Y1670" s="27" t="str">
        <f aca="false">_xlfn.IFS(C1670&lt;18,"Child (0-17)",C1670&lt;40,"Young Adult (18-39)",C1670&lt;60,"Adult (40-59)",TRUE(),"Senior (60+)")</f>
        <v>Child (0-17)</v>
      </c>
      <c r="Z1670" s="27" t="n">
        <f aca="false">ROUND(G1670-E1670,0)</f>
        <v>12</v>
      </c>
      <c r="AA1670" s="27" t="n">
        <f aca="false">L1670+M1670</f>
        <v>167</v>
      </c>
      <c r="AB1670" s="27" t="n">
        <f aca="false">IFERROR(ROUND(Q1670/AA1670,2),0)</f>
        <v>104.1</v>
      </c>
      <c r="AC1670" s="27" t="str">
        <f aca="false">IF(AND(K1670="Critical",N1670="No"),"URGENT - No Bed","Normal")</f>
        <v>Normal</v>
      </c>
      <c r="AD1670" s="33" t="n">
        <f aca="false">INDEX(Lookup_Tables!$B$3:$B$12,MATCH(H1670,Lookup_Tables!$A$3:$A$12,0))</f>
        <v>2200000</v>
      </c>
      <c r="AE1670" s="27" t="str">
        <f aca="false">INDEX(Lookup_Tables!$C$3:$C$12,MATCH(H1670,Lookup_Tables!$A$3:$A$12,0))</f>
        <v>Dr. Rohan Das</v>
      </c>
      <c r="AF1670" s="27" t="str">
        <f aca="false">IFERROR(INDEX(Lookup_Tables!$F$16:$F$45,MATCH(I1670,Lookup_Tables!$E$16:$E$45,0)),"N/A")</f>
        <v>EMP204</v>
      </c>
      <c r="AG1670" s="27" t="n">
        <f aca="false">_xlfn.IFS(R1670="Recovered",4,R1670="Referred",3,R1670="Admitted",2,R1670="Deceased",1,TRUE(),0)</f>
        <v>1</v>
      </c>
      <c r="AH1670" s="27" t="str">
        <f aca="false">IF(T1670&gt;=4,"Satisfied",IF(T1670&gt;=3,"Neutral","Needs Improvement"))</f>
        <v>Neutral</v>
      </c>
    </row>
    <row r="1671" customFormat="false" ht="15" hidden="false" customHeight="false" outlineLevel="0" collapsed="false">
      <c r="A1671" s="30" t="s">
        <v>4838</v>
      </c>
      <c r="B1671" s="30" t="s">
        <v>3674</v>
      </c>
      <c r="C1671" s="30" t="n">
        <v>52</v>
      </c>
      <c r="D1671" s="30" t="s">
        <v>121</v>
      </c>
      <c r="E1671" s="31" t="n">
        <v>45644</v>
      </c>
      <c r="F1671" s="30" t="s">
        <v>1660</v>
      </c>
      <c r="G1671" s="31" t="n">
        <v>45645</v>
      </c>
      <c r="H1671" s="30" t="s">
        <v>135</v>
      </c>
      <c r="I1671" s="30" t="s">
        <v>251</v>
      </c>
      <c r="J1671" s="30" t="s">
        <v>262</v>
      </c>
      <c r="K1671" s="30" t="s">
        <v>138</v>
      </c>
      <c r="L1671" s="30" t="n">
        <v>85</v>
      </c>
      <c r="M1671" s="30" t="n">
        <v>45</v>
      </c>
      <c r="N1671" s="30" t="s">
        <v>186</v>
      </c>
      <c r="O1671" s="30" t="s">
        <v>139</v>
      </c>
      <c r="P1671" s="30" t="s">
        <v>187</v>
      </c>
      <c r="Q1671" s="32" t="n">
        <v>1387.16</v>
      </c>
      <c r="R1671" s="30" t="s">
        <v>130</v>
      </c>
      <c r="S1671" s="30" t="s">
        <v>157</v>
      </c>
      <c r="T1671" s="30" t="n">
        <v>5</v>
      </c>
      <c r="U1671" s="30" t="n">
        <f aca="false">YEAR(E1671)</f>
        <v>2024</v>
      </c>
      <c r="V1671" s="30" t="str">
        <f aca="false">TEXT(E1671,"MMM-YYYY")</f>
        <v>Dec-2024</v>
      </c>
      <c r="W1671" s="30" t="n">
        <f aca="false">MONTH(E1671)</f>
        <v>12</v>
      </c>
      <c r="X1671" s="30" t="str">
        <f aca="false">TEXT(WEEKDAY(E1671,2),"0")&amp;" - "&amp;TEXT(E1671,"dddd")</f>
        <v>3 - Wednesday</v>
      </c>
      <c r="Y1671" s="30" t="str">
        <f aca="false">_xlfn.IFS(C1671&lt;18,"Child (0-17)",C1671&lt;40,"Young Adult (18-39)",C1671&lt;60,"Adult (40-59)",TRUE(),"Senior (60+)")</f>
        <v>Adult (40-59)</v>
      </c>
      <c r="Z1671" s="30" t="n">
        <f aca="false">ROUND(G1671-E1671,0)</f>
        <v>1</v>
      </c>
      <c r="AA1671" s="30" t="n">
        <f aca="false">L1671+M1671</f>
        <v>130</v>
      </c>
      <c r="AB1671" s="30" t="n">
        <f aca="false">IFERROR(ROUND(Q1671/AA1671,2),0)</f>
        <v>10.67</v>
      </c>
      <c r="AC1671" s="30" t="str">
        <f aca="false">IF(AND(K1671="Critical",N1671="No"),"URGENT - No Bed","Normal")</f>
        <v>Normal</v>
      </c>
      <c r="AD1671" s="34" t="n">
        <f aca="false">INDEX(Lookup_Tables!$B$3:$B$12,MATCH(H1671,Lookup_Tables!$A$3:$A$12,0))</f>
        <v>4600000</v>
      </c>
      <c r="AE1671" s="30" t="str">
        <f aca="false">INDEX(Lookup_Tables!$C$3:$C$12,MATCH(H1671,Lookup_Tables!$A$3:$A$12,0))</f>
        <v>Dr. Farhan Khan</v>
      </c>
      <c r="AF1671" s="30" t="str">
        <f aca="false">IFERROR(INDEX(Lookup_Tables!$F$16:$F$45,MATCH(I1671,Lookup_Tables!$E$16:$E$45,0)),"N/A")</f>
        <v>EMP207</v>
      </c>
      <c r="AG1671" s="30" t="n">
        <f aca="false">_xlfn.IFS(R1671="Recovered",4,R1671="Referred",3,R1671="Admitted",2,R1671="Deceased",1,TRUE(),0)</f>
        <v>4</v>
      </c>
      <c r="AH1671" s="30" t="str">
        <f aca="false">IF(T1671&gt;=4,"Satisfied",IF(T1671&gt;=3,"Neutral","Needs Improvement"))</f>
        <v>Satisfied</v>
      </c>
    </row>
    <row r="1672" customFormat="false" ht="15" hidden="false" customHeight="false" outlineLevel="0" collapsed="false">
      <c r="A1672" s="27" t="s">
        <v>2420</v>
      </c>
      <c r="B1672" s="27" t="s">
        <v>2421</v>
      </c>
      <c r="C1672" s="27" t="n">
        <v>56</v>
      </c>
      <c r="D1672" s="27" t="s">
        <v>121</v>
      </c>
      <c r="E1672" s="28" t="n">
        <v>45519</v>
      </c>
      <c r="F1672" s="27" t="s">
        <v>555</v>
      </c>
      <c r="G1672" s="28" t="n">
        <v>45519</v>
      </c>
      <c r="H1672" s="27" t="s">
        <v>168</v>
      </c>
      <c r="I1672" s="27" t="s">
        <v>169</v>
      </c>
      <c r="J1672" s="27" t="s">
        <v>371</v>
      </c>
      <c r="K1672" s="27" t="s">
        <v>138</v>
      </c>
      <c r="L1672" s="27" t="n">
        <v>83</v>
      </c>
      <c r="M1672" s="27" t="n">
        <v>45</v>
      </c>
      <c r="N1672" s="27" t="s">
        <v>186</v>
      </c>
      <c r="O1672" s="27" t="s">
        <v>139</v>
      </c>
      <c r="P1672" s="27" t="s">
        <v>140</v>
      </c>
      <c r="Q1672" s="29" t="n">
        <v>1306.63</v>
      </c>
      <c r="R1672" s="27" t="s">
        <v>172</v>
      </c>
      <c r="S1672" s="27" t="s">
        <v>223</v>
      </c>
      <c r="T1672" s="27" t="n">
        <v>3</v>
      </c>
      <c r="U1672" s="27" t="n">
        <f aca="false">YEAR(E1672)</f>
        <v>2024</v>
      </c>
      <c r="V1672" s="27" t="str">
        <f aca="false">TEXT(E1672,"MMM-YYYY")</f>
        <v>Aug-2024</v>
      </c>
      <c r="W1672" s="27" t="n">
        <f aca="false">MONTH(E1672)</f>
        <v>8</v>
      </c>
      <c r="X1672" s="27" t="str">
        <f aca="false">TEXT(WEEKDAY(E1672,2),"0")&amp;" - "&amp;TEXT(E1672,"dddd")</f>
        <v>4 - Thursday</v>
      </c>
      <c r="Y1672" s="27" t="str">
        <f aca="false">_xlfn.IFS(C1672&lt;18,"Child (0-17)",C1672&lt;40,"Young Adult (18-39)",C1672&lt;60,"Adult (40-59)",TRUE(),"Senior (60+)")</f>
        <v>Adult (40-59)</v>
      </c>
      <c r="Z1672" s="27" t="n">
        <f aca="false">ROUND(G1672-E1672,0)</f>
        <v>0</v>
      </c>
      <c r="AA1672" s="27" t="n">
        <f aca="false">L1672+M1672</f>
        <v>128</v>
      </c>
      <c r="AB1672" s="27" t="n">
        <f aca="false">IFERROR(ROUND(Q1672/AA1672,2),0)</f>
        <v>10.21</v>
      </c>
      <c r="AC1672" s="27" t="str">
        <f aca="false">IF(AND(K1672="Critical",N1672="No"),"URGENT - No Bed","Normal")</f>
        <v>Normal</v>
      </c>
      <c r="AD1672" s="33" t="n">
        <f aca="false">INDEX(Lookup_Tables!$B$3:$B$12,MATCH(H1672,Lookup_Tables!$A$3:$A$12,0))</f>
        <v>4400000</v>
      </c>
      <c r="AE1672" s="27" t="str">
        <f aca="false">INDEX(Lookup_Tables!$C$3:$C$12,MATCH(H1672,Lookup_Tables!$A$3:$A$12,0))</f>
        <v>Dr. Neha Chopra</v>
      </c>
      <c r="AF1672" s="27" t="str">
        <f aca="false">IFERROR(INDEX(Lookup_Tables!$F$16:$F$45,MATCH(I1672,Lookup_Tables!$E$16:$E$45,0)),"N/A")</f>
        <v>EMP220</v>
      </c>
      <c r="AG1672" s="27" t="n">
        <f aca="false">_xlfn.IFS(R1672="Recovered",4,R1672="Referred",3,R1672="Admitted",2,R1672="Deceased",1,TRUE(),0)</f>
        <v>2</v>
      </c>
      <c r="AH1672" s="27" t="str">
        <f aca="false">IF(T1672&gt;=4,"Satisfied",IF(T1672&gt;=3,"Neutral","Needs Improvement"))</f>
        <v>Neutral</v>
      </c>
    </row>
    <row r="1673" customFormat="false" ht="15" hidden="false" customHeight="false" outlineLevel="0" collapsed="false">
      <c r="A1673" s="30" t="s">
        <v>4275</v>
      </c>
      <c r="B1673" s="30" t="s">
        <v>1235</v>
      </c>
      <c r="C1673" s="30" t="n">
        <v>21</v>
      </c>
      <c r="D1673" s="30" t="s">
        <v>181</v>
      </c>
      <c r="E1673" s="31" t="n">
        <v>45416</v>
      </c>
      <c r="F1673" s="30" t="s">
        <v>543</v>
      </c>
      <c r="G1673" s="31" t="n">
        <v>45417</v>
      </c>
      <c r="H1673" s="30" t="s">
        <v>217</v>
      </c>
      <c r="I1673" s="30" t="s">
        <v>282</v>
      </c>
      <c r="J1673" s="30" t="s">
        <v>388</v>
      </c>
      <c r="K1673" s="30" t="s">
        <v>126</v>
      </c>
      <c r="L1673" s="30" t="n">
        <v>15</v>
      </c>
      <c r="M1673" s="30" t="n">
        <v>114</v>
      </c>
      <c r="N1673" s="30" t="s">
        <v>186</v>
      </c>
      <c r="O1673" s="30" t="s">
        <v>139</v>
      </c>
      <c r="P1673" s="30" t="s">
        <v>140</v>
      </c>
      <c r="Q1673" s="32" t="n">
        <v>7213.24</v>
      </c>
      <c r="R1673" s="30" t="s">
        <v>130</v>
      </c>
      <c r="S1673" s="30" t="s">
        <v>141</v>
      </c>
      <c r="T1673" s="30" t="n">
        <v>5</v>
      </c>
      <c r="U1673" s="30" t="n">
        <f aca="false">YEAR(E1673)</f>
        <v>2024</v>
      </c>
      <c r="V1673" s="30" t="str">
        <f aca="false">TEXT(E1673,"MMM-YYYY")</f>
        <v>May-2024</v>
      </c>
      <c r="W1673" s="30" t="n">
        <f aca="false">MONTH(E1673)</f>
        <v>5</v>
      </c>
      <c r="X1673" s="30" t="str">
        <f aca="false">TEXT(WEEKDAY(E1673,2),"0")&amp;" - "&amp;TEXT(E1673,"dddd")</f>
        <v>6 - Saturday</v>
      </c>
      <c r="Y1673" s="30" t="str">
        <f aca="false">_xlfn.IFS(C1673&lt;18,"Child (0-17)",C1673&lt;40,"Young Adult (18-39)",C1673&lt;60,"Adult (40-59)",TRUE(),"Senior (60+)")</f>
        <v>Young Adult (18-39)</v>
      </c>
      <c r="Z1673" s="30" t="n">
        <f aca="false">ROUND(G1673-E1673,0)</f>
        <v>1</v>
      </c>
      <c r="AA1673" s="30" t="n">
        <f aca="false">L1673+M1673</f>
        <v>129</v>
      </c>
      <c r="AB1673" s="30" t="n">
        <f aca="false">IFERROR(ROUND(Q1673/AA1673,2),0)</f>
        <v>55.92</v>
      </c>
      <c r="AC1673" s="30" t="str">
        <f aca="false">IF(AND(K1673="Critical",N1673="No"),"URGENT - No Bed","Normal")</f>
        <v>Normal</v>
      </c>
      <c r="AD1673" s="34" t="n">
        <f aca="false">INDEX(Lookup_Tables!$B$3:$B$12,MATCH(H1673,Lookup_Tables!$A$3:$A$12,0))</f>
        <v>4200000</v>
      </c>
      <c r="AE1673" s="30" t="str">
        <f aca="false">INDEX(Lookup_Tables!$C$3:$C$12,MATCH(H1673,Lookup_Tables!$A$3:$A$12,0))</f>
        <v>Dr. Anil Kapoor</v>
      </c>
      <c r="AF1673" s="30" t="str">
        <f aca="false">IFERROR(INDEX(Lookup_Tables!$F$16:$F$45,MATCH(I1673,Lookup_Tables!$E$16:$E$45,0)),"N/A")</f>
        <v>EMP200</v>
      </c>
      <c r="AG1673" s="30" t="n">
        <f aca="false">_xlfn.IFS(R1673="Recovered",4,R1673="Referred",3,R1673="Admitted",2,R1673="Deceased",1,TRUE(),0)</f>
        <v>4</v>
      </c>
      <c r="AH1673" s="30" t="str">
        <f aca="false">IF(T1673&gt;=4,"Satisfied",IF(T1673&gt;=3,"Neutral","Needs Improvement"))</f>
        <v>Satisfied</v>
      </c>
    </row>
    <row r="1674" customFormat="false" ht="15" hidden="false" customHeight="false" outlineLevel="0" collapsed="false">
      <c r="A1674" s="27" t="s">
        <v>386</v>
      </c>
      <c r="B1674" s="27" t="s">
        <v>387</v>
      </c>
      <c r="C1674" s="27" t="n">
        <v>22</v>
      </c>
      <c r="D1674" s="27" t="s">
        <v>121</v>
      </c>
      <c r="E1674" s="28" t="n">
        <v>45315</v>
      </c>
      <c r="F1674" s="27" t="s">
        <v>122</v>
      </c>
      <c r="G1674" s="28" t="n">
        <v>45327</v>
      </c>
      <c r="H1674" s="27" t="s">
        <v>217</v>
      </c>
      <c r="I1674" s="27" t="s">
        <v>344</v>
      </c>
      <c r="J1674" s="27" t="s">
        <v>388</v>
      </c>
      <c r="K1674" s="27" t="s">
        <v>202</v>
      </c>
      <c r="L1674" s="27" t="n">
        <v>13</v>
      </c>
      <c r="M1674" s="27" t="n">
        <v>87</v>
      </c>
      <c r="N1674" s="27" t="s">
        <v>127</v>
      </c>
      <c r="O1674" s="27" t="s">
        <v>128</v>
      </c>
      <c r="P1674" s="27" t="s">
        <v>129</v>
      </c>
      <c r="Q1674" s="29" t="n">
        <v>16559.43</v>
      </c>
      <c r="R1674" s="27" t="s">
        <v>268</v>
      </c>
      <c r="S1674" s="27" t="s">
        <v>151</v>
      </c>
      <c r="T1674" s="27" t="n">
        <v>5</v>
      </c>
      <c r="U1674" s="27" t="n">
        <f aca="false">YEAR(E1674)</f>
        <v>2024</v>
      </c>
      <c r="V1674" s="27" t="str">
        <f aca="false">TEXT(E1674,"MMM-YYYY")</f>
        <v>Jan-2024</v>
      </c>
      <c r="W1674" s="27" t="n">
        <f aca="false">MONTH(E1674)</f>
        <v>1</v>
      </c>
      <c r="X1674" s="27" t="str">
        <f aca="false">TEXT(WEEKDAY(E1674,2),"0")&amp;" - "&amp;TEXT(E1674,"dddd")</f>
        <v>3 - Wednesday</v>
      </c>
      <c r="Y1674" s="27" t="str">
        <f aca="false">_xlfn.IFS(C1674&lt;18,"Child (0-17)",C1674&lt;40,"Young Adult (18-39)",C1674&lt;60,"Adult (40-59)",TRUE(),"Senior (60+)")</f>
        <v>Young Adult (18-39)</v>
      </c>
      <c r="Z1674" s="27" t="n">
        <f aca="false">ROUND(G1674-E1674,0)</f>
        <v>12</v>
      </c>
      <c r="AA1674" s="27" t="n">
        <f aca="false">L1674+M1674</f>
        <v>100</v>
      </c>
      <c r="AB1674" s="27" t="n">
        <f aca="false">IFERROR(ROUND(Q1674/AA1674,2),0)</f>
        <v>165.59</v>
      </c>
      <c r="AC1674" s="27" t="str">
        <f aca="false">IF(AND(K1674="Critical",N1674="No"),"URGENT - No Bed","Normal")</f>
        <v>URGENT - No Bed</v>
      </c>
      <c r="AD1674" s="33" t="n">
        <f aca="false">INDEX(Lookup_Tables!$B$3:$B$12,MATCH(H1674,Lookup_Tables!$A$3:$A$12,0))</f>
        <v>4200000</v>
      </c>
      <c r="AE1674" s="27" t="str">
        <f aca="false">INDEX(Lookup_Tables!$C$3:$C$12,MATCH(H1674,Lookup_Tables!$A$3:$A$12,0))</f>
        <v>Dr. Anil Kapoor</v>
      </c>
      <c r="AF1674" s="27" t="str">
        <f aca="false">IFERROR(INDEX(Lookup_Tables!$F$16:$F$45,MATCH(I1674,Lookup_Tables!$E$16:$E$45,0)),"N/A")</f>
        <v>EMP201</v>
      </c>
      <c r="AG1674" s="27" t="n">
        <f aca="false">_xlfn.IFS(R1674="Recovered",4,R1674="Referred",3,R1674="Admitted",2,R1674="Deceased",1,TRUE(),0)</f>
        <v>3</v>
      </c>
      <c r="AH1674" s="27" t="str">
        <f aca="false">IF(T1674&gt;=4,"Satisfied",IF(T1674&gt;=3,"Neutral","Needs Improvement"))</f>
        <v>Satisfied</v>
      </c>
    </row>
    <row r="1675" customFormat="false" ht="15" hidden="false" customHeight="false" outlineLevel="0" collapsed="false">
      <c r="A1675" s="30" t="s">
        <v>5388</v>
      </c>
      <c r="B1675" s="30" t="s">
        <v>5389</v>
      </c>
      <c r="C1675" s="30" t="n">
        <v>36</v>
      </c>
      <c r="D1675" s="30" t="s">
        <v>181</v>
      </c>
      <c r="E1675" s="31" t="n">
        <v>45539</v>
      </c>
      <c r="F1675" s="30" t="s">
        <v>341</v>
      </c>
      <c r="G1675" s="31" t="n">
        <v>45539</v>
      </c>
      <c r="H1675" s="30" t="s">
        <v>242</v>
      </c>
      <c r="I1675" s="30" t="s">
        <v>315</v>
      </c>
      <c r="J1675" s="30" t="s">
        <v>401</v>
      </c>
      <c r="K1675" s="30" t="s">
        <v>138</v>
      </c>
      <c r="L1675" s="30" t="n">
        <v>25</v>
      </c>
      <c r="M1675" s="30" t="n">
        <v>24</v>
      </c>
      <c r="N1675" s="30" t="s">
        <v>127</v>
      </c>
      <c r="O1675" s="30" t="s">
        <v>171</v>
      </c>
      <c r="P1675" s="30" t="s">
        <v>129</v>
      </c>
      <c r="Q1675" s="32" t="n">
        <v>1781.83</v>
      </c>
      <c r="R1675" s="30" t="s">
        <v>130</v>
      </c>
      <c r="S1675" s="30" t="s">
        <v>164</v>
      </c>
      <c r="T1675" s="30" t="n">
        <v>5</v>
      </c>
      <c r="U1675" s="30" t="n">
        <f aca="false">YEAR(E1675)</f>
        <v>2024</v>
      </c>
      <c r="V1675" s="30" t="str">
        <f aca="false">TEXT(E1675,"MMM-YYYY")</f>
        <v>Sep-2024</v>
      </c>
      <c r="W1675" s="30" t="n">
        <f aca="false">MONTH(E1675)</f>
        <v>9</v>
      </c>
      <c r="X1675" s="30" t="str">
        <f aca="false">TEXT(WEEKDAY(E1675,2),"0")&amp;" - "&amp;TEXT(E1675,"dddd")</f>
        <v>3 - Wednesday</v>
      </c>
      <c r="Y1675" s="30" t="str">
        <f aca="false">_xlfn.IFS(C1675&lt;18,"Child (0-17)",C1675&lt;40,"Young Adult (18-39)",C1675&lt;60,"Adult (40-59)",TRUE(),"Senior (60+)")</f>
        <v>Young Adult (18-39)</v>
      </c>
      <c r="Z1675" s="30" t="n">
        <f aca="false">ROUND(G1675-E1675,0)</f>
        <v>0</v>
      </c>
      <c r="AA1675" s="30" t="n">
        <f aca="false">L1675+M1675</f>
        <v>49</v>
      </c>
      <c r="AB1675" s="30" t="n">
        <f aca="false">IFERROR(ROUND(Q1675/AA1675,2),0)</f>
        <v>36.36</v>
      </c>
      <c r="AC1675" s="30" t="str">
        <f aca="false">IF(AND(K1675="Critical",N1675="No"),"URGENT - No Bed","Normal")</f>
        <v>Normal</v>
      </c>
      <c r="AD1675" s="34" t="n">
        <f aca="false">INDEX(Lookup_Tables!$B$3:$B$12,MATCH(H1675,Lookup_Tables!$A$3:$A$12,0))</f>
        <v>3000000</v>
      </c>
      <c r="AE1675" s="30" t="str">
        <f aca="false">INDEX(Lookup_Tables!$C$3:$C$12,MATCH(H1675,Lookup_Tables!$A$3:$A$12,0))</f>
        <v>Dr. Pooja Iyer</v>
      </c>
      <c r="AF1675" s="30" t="str">
        <f aca="false">IFERROR(INDEX(Lookup_Tables!$F$16:$F$45,MATCH(I1675,Lookup_Tables!$E$16:$E$45,0)),"N/A")</f>
        <v>EMP213</v>
      </c>
      <c r="AG1675" s="30" t="n">
        <f aca="false">_xlfn.IFS(R1675="Recovered",4,R1675="Referred",3,R1675="Admitted",2,R1675="Deceased",1,TRUE(),0)</f>
        <v>4</v>
      </c>
      <c r="AH1675" s="30" t="str">
        <f aca="false">IF(T1675&gt;=4,"Satisfied",IF(T1675&gt;=3,"Neutral","Needs Improvement"))</f>
        <v>Satisfied</v>
      </c>
    </row>
    <row r="1676" customFormat="false" ht="15" hidden="false" customHeight="false" outlineLevel="0" collapsed="false">
      <c r="A1676" s="27" t="s">
        <v>5656</v>
      </c>
      <c r="B1676" s="27" t="s">
        <v>3048</v>
      </c>
      <c r="C1676" s="27" t="n">
        <v>55</v>
      </c>
      <c r="D1676" s="27" t="s">
        <v>121</v>
      </c>
      <c r="E1676" s="28" t="n">
        <v>45405</v>
      </c>
      <c r="F1676" s="27" t="s">
        <v>160</v>
      </c>
      <c r="G1676" s="28" t="n">
        <v>45407</v>
      </c>
      <c r="H1676" s="27" t="s">
        <v>161</v>
      </c>
      <c r="I1676" s="27" t="s">
        <v>538</v>
      </c>
      <c r="J1676" s="27" t="s">
        <v>163</v>
      </c>
      <c r="K1676" s="27" t="s">
        <v>156</v>
      </c>
      <c r="L1676" s="27" t="n">
        <v>65</v>
      </c>
      <c r="M1676" s="27" t="n">
        <v>55</v>
      </c>
      <c r="N1676" s="27" t="s">
        <v>186</v>
      </c>
      <c r="O1676" s="27" t="s">
        <v>139</v>
      </c>
      <c r="P1676" s="27" t="s">
        <v>150</v>
      </c>
      <c r="Q1676" s="29" t="n">
        <v>3043.38</v>
      </c>
      <c r="R1676" s="27" t="s">
        <v>130</v>
      </c>
      <c r="S1676" s="27" t="s">
        <v>141</v>
      </c>
      <c r="T1676" s="27" t="n">
        <v>4</v>
      </c>
      <c r="U1676" s="27" t="n">
        <f aca="false">YEAR(E1676)</f>
        <v>2024</v>
      </c>
      <c r="V1676" s="27" t="str">
        <f aca="false">TEXT(E1676,"MMM-YYYY")</f>
        <v>Apr-2024</v>
      </c>
      <c r="W1676" s="27" t="n">
        <f aca="false">MONTH(E1676)</f>
        <v>4</v>
      </c>
      <c r="X1676" s="27" t="str">
        <f aca="false">TEXT(WEEKDAY(E1676,2),"0")&amp;" - "&amp;TEXT(E1676,"dddd")</f>
        <v>2 - Tuesday</v>
      </c>
      <c r="Y1676" s="27" t="str">
        <f aca="false">_xlfn.IFS(C1676&lt;18,"Child (0-17)",C1676&lt;40,"Young Adult (18-39)",C1676&lt;60,"Adult (40-59)",TRUE(),"Senior (60+)")</f>
        <v>Adult (40-59)</v>
      </c>
      <c r="Z1676" s="27" t="n">
        <f aca="false">ROUND(G1676-E1676,0)</f>
        <v>2</v>
      </c>
      <c r="AA1676" s="27" t="n">
        <f aca="false">L1676+M1676</f>
        <v>120</v>
      </c>
      <c r="AB1676" s="27" t="n">
        <f aca="false">IFERROR(ROUND(Q1676/AA1676,2),0)</f>
        <v>25.36</v>
      </c>
      <c r="AC1676" s="27" t="str">
        <f aca="false">IF(AND(K1676="Critical",N1676="No"),"URGENT - No Bed","Normal")</f>
        <v>Normal</v>
      </c>
      <c r="AD1676" s="33" t="n">
        <f aca="false">INDEX(Lookup_Tables!$B$3:$B$12,MATCH(H1676,Lookup_Tables!$A$3:$A$12,0))</f>
        <v>3600000</v>
      </c>
      <c r="AE1676" s="27" t="str">
        <f aca="false">INDEX(Lookup_Tables!$C$3:$C$12,MATCH(H1676,Lookup_Tables!$A$3:$A$12,0))</f>
        <v>Dr. Sameer Joshi</v>
      </c>
      <c r="AF1676" s="27" t="str">
        <f aca="false">IFERROR(INDEX(Lookup_Tables!$F$16:$F$45,MATCH(I1676,Lookup_Tables!$E$16:$E$45,0)),"N/A")</f>
        <v>EMP221</v>
      </c>
      <c r="AG1676" s="27" t="n">
        <f aca="false">_xlfn.IFS(R1676="Recovered",4,R1676="Referred",3,R1676="Admitted",2,R1676="Deceased",1,TRUE(),0)</f>
        <v>4</v>
      </c>
      <c r="AH1676" s="27" t="str">
        <f aca="false">IF(T1676&gt;=4,"Satisfied",IF(T1676&gt;=3,"Neutral","Needs Improvement"))</f>
        <v>Satisfied</v>
      </c>
    </row>
    <row r="1677" customFormat="false" ht="15" hidden="false" customHeight="false" outlineLevel="0" collapsed="false">
      <c r="A1677" s="30" t="s">
        <v>2085</v>
      </c>
      <c r="B1677" s="30" t="s">
        <v>2086</v>
      </c>
      <c r="C1677" s="30" t="n">
        <v>31</v>
      </c>
      <c r="D1677" s="30" t="s">
        <v>121</v>
      </c>
      <c r="E1677" s="31" t="n">
        <v>45642</v>
      </c>
      <c r="F1677" s="30" t="s">
        <v>997</v>
      </c>
      <c r="G1677" s="31" t="n">
        <v>45644</v>
      </c>
      <c r="H1677" s="30" t="s">
        <v>217</v>
      </c>
      <c r="I1677" s="30" t="s">
        <v>344</v>
      </c>
      <c r="J1677" s="30" t="s">
        <v>294</v>
      </c>
      <c r="K1677" s="30" t="s">
        <v>156</v>
      </c>
      <c r="L1677" s="30" t="n">
        <v>51</v>
      </c>
      <c r="M1677" s="30" t="n">
        <v>76</v>
      </c>
      <c r="N1677" s="30" t="s">
        <v>127</v>
      </c>
      <c r="O1677" s="30" t="s">
        <v>139</v>
      </c>
      <c r="P1677" s="30" t="s">
        <v>187</v>
      </c>
      <c r="Q1677" s="32" t="n">
        <v>3598.94</v>
      </c>
      <c r="R1677" s="30" t="s">
        <v>130</v>
      </c>
      <c r="S1677" s="30" t="s">
        <v>164</v>
      </c>
      <c r="T1677" s="30" t="n">
        <v>4</v>
      </c>
      <c r="U1677" s="30" t="n">
        <f aca="false">YEAR(E1677)</f>
        <v>2024</v>
      </c>
      <c r="V1677" s="30" t="str">
        <f aca="false">TEXT(E1677,"MMM-YYYY")</f>
        <v>Dec-2024</v>
      </c>
      <c r="W1677" s="30" t="n">
        <f aca="false">MONTH(E1677)</f>
        <v>12</v>
      </c>
      <c r="X1677" s="30" t="str">
        <f aca="false">TEXT(WEEKDAY(E1677,2),"0")&amp;" - "&amp;TEXT(E1677,"dddd")</f>
        <v>1 - Monday</v>
      </c>
      <c r="Y1677" s="30" t="str">
        <f aca="false">_xlfn.IFS(C1677&lt;18,"Child (0-17)",C1677&lt;40,"Young Adult (18-39)",C1677&lt;60,"Adult (40-59)",TRUE(),"Senior (60+)")</f>
        <v>Young Adult (18-39)</v>
      </c>
      <c r="Z1677" s="30" t="n">
        <f aca="false">ROUND(G1677-E1677,0)</f>
        <v>2</v>
      </c>
      <c r="AA1677" s="30" t="n">
        <f aca="false">L1677+M1677</f>
        <v>127</v>
      </c>
      <c r="AB1677" s="30" t="n">
        <f aca="false">IFERROR(ROUND(Q1677/AA1677,2),0)</f>
        <v>28.34</v>
      </c>
      <c r="AC1677" s="30" t="str">
        <f aca="false">IF(AND(K1677="Critical",N1677="No"),"URGENT - No Bed","Normal")</f>
        <v>Normal</v>
      </c>
      <c r="AD1677" s="34" t="n">
        <f aca="false">INDEX(Lookup_Tables!$B$3:$B$12,MATCH(H1677,Lookup_Tables!$A$3:$A$12,0))</f>
        <v>4200000</v>
      </c>
      <c r="AE1677" s="30" t="str">
        <f aca="false">INDEX(Lookup_Tables!$C$3:$C$12,MATCH(H1677,Lookup_Tables!$A$3:$A$12,0))</f>
        <v>Dr. Anil Kapoor</v>
      </c>
      <c r="AF1677" s="30" t="str">
        <f aca="false">IFERROR(INDEX(Lookup_Tables!$F$16:$F$45,MATCH(I1677,Lookup_Tables!$E$16:$E$45,0)),"N/A")</f>
        <v>EMP201</v>
      </c>
      <c r="AG1677" s="30" t="n">
        <f aca="false">_xlfn.IFS(R1677="Recovered",4,R1677="Referred",3,R1677="Admitted",2,R1677="Deceased",1,TRUE(),0)</f>
        <v>4</v>
      </c>
      <c r="AH1677" s="30" t="str">
        <f aca="false">IF(T1677&gt;=4,"Satisfied",IF(T1677&gt;=3,"Neutral","Needs Improvement"))</f>
        <v>Satisfied</v>
      </c>
    </row>
    <row r="1678" customFormat="false" ht="15" hidden="false" customHeight="false" outlineLevel="0" collapsed="false">
      <c r="A1678" s="27" t="s">
        <v>972</v>
      </c>
      <c r="B1678" s="27" t="s">
        <v>973</v>
      </c>
      <c r="C1678" s="27" t="n">
        <v>50</v>
      </c>
      <c r="D1678" s="27" t="s">
        <v>181</v>
      </c>
      <c r="E1678" s="28" t="n">
        <v>45319</v>
      </c>
      <c r="F1678" s="27" t="s">
        <v>785</v>
      </c>
      <c r="G1678" s="28" t="n">
        <v>45322</v>
      </c>
      <c r="H1678" s="27" t="s">
        <v>236</v>
      </c>
      <c r="I1678" s="27" t="s">
        <v>266</v>
      </c>
      <c r="J1678" s="27" t="s">
        <v>455</v>
      </c>
      <c r="K1678" s="27" t="s">
        <v>126</v>
      </c>
      <c r="L1678" s="27" t="n">
        <v>11</v>
      </c>
      <c r="M1678" s="27" t="n">
        <v>69</v>
      </c>
      <c r="N1678" s="27" t="s">
        <v>186</v>
      </c>
      <c r="O1678" s="27" t="s">
        <v>139</v>
      </c>
      <c r="P1678" s="27" t="s">
        <v>129</v>
      </c>
      <c r="Q1678" s="29" t="n">
        <v>7464.09</v>
      </c>
      <c r="R1678" s="27" t="s">
        <v>130</v>
      </c>
      <c r="S1678" s="27" t="s">
        <v>223</v>
      </c>
      <c r="T1678" s="27" t="n">
        <v>4</v>
      </c>
      <c r="U1678" s="27" t="n">
        <f aca="false">YEAR(E1678)</f>
        <v>2024</v>
      </c>
      <c r="V1678" s="27" t="str">
        <f aca="false">TEXT(E1678,"MMM-YYYY")</f>
        <v>Jan-2024</v>
      </c>
      <c r="W1678" s="27" t="n">
        <f aca="false">MONTH(E1678)</f>
        <v>1</v>
      </c>
      <c r="X1678" s="27" t="str">
        <f aca="false">TEXT(WEEKDAY(E1678,2),"0")&amp;" - "&amp;TEXT(E1678,"dddd")</f>
        <v>7 - Sunday</v>
      </c>
      <c r="Y1678" s="27" t="str">
        <f aca="false">_xlfn.IFS(C1678&lt;18,"Child (0-17)",C1678&lt;40,"Young Adult (18-39)",C1678&lt;60,"Adult (40-59)",TRUE(),"Senior (60+)")</f>
        <v>Adult (40-59)</v>
      </c>
      <c r="Z1678" s="27" t="n">
        <f aca="false">ROUND(G1678-E1678,0)</f>
        <v>3</v>
      </c>
      <c r="AA1678" s="27" t="n">
        <f aca="false">L1678+M1678</f>
        <v>80</v>
      </c>
      <c r="AB1678" s="27" t="n">
        <f aca="false">IFERROR(ROUND(Q1678/AA1678,2),0)</f>
        <v>93.3</v>
      </c>
      <c r="AC1678" s="27" t="str">
        <f aca="false">IF(AND(K1678="Critical",N1678="No"),"URGENT - No Bed","Normal")</f>
        <v>Normal</v>
      </c>
      <c r="AD1678" s="33" t="n">
        <f aca="false">INDEX(Lookup_Tables!$B$3:$B$12,MATCH(H1678,Lookup_Tables!$A$3:$A$12,0))</f>
        <v>3900000</v>
      </c>
      <c r="AE1678" s="27" t="str">
        <f aca="false">INDEX(Lookup_Tables!$C$3:$C$12,MATCH(H1678,Lookup_Tables!$A$3:$A$12,0))</f>
        <v>Dr. Rina Mehta</v>
      </c>
      <c r="AF1678" s="27" t="str">
        <f aca="false">IFERROR(INDEX(Lookup_Tables!$F$16:$F$45,MATCH(I1678,Lookup_Tables!$E$16:$E$45,0)),"N/A")</f>
        <v>EMP217</v>
      </c>
      <c r="AG1678" s="27" t="n">
        <f aca="false">_xlfn.IFS(R1678="Recovered",4,R1678="Referred",3,R1678="Admitted",2,R1678="Deceased",1,TRUE(),0)</f>
        <v>4</v>
      </c>
      <c r="AH1678" s="27" t="str">
        <f aca="false">IF(T1678&gt;=4,"Satisfied",IF(T1678&gt;=3,"Neutral","Needs Improvement"))</f>
        <v>Satisfied</v>
      </c>
    </row>
    <row r="1679" customFormat="false" ht="15" hidden="false" customHeight="false" outlineLevel="0" collapsed="false">
      <c r="A1679" s="30" t="s">
        <v>6844</v>
      </c>
      <c r="B1679" s="30" t="s">
        <v>3050</v>
      </c>
      <c r="C1679" s="30" t="n">
        <v>30</v>
      </c>
      <c r="D1679" s="30" t="s">
        <v>121</v>
      </c>
      <c r="E1679" s="31" t="n">
        <v>45418</v>
      </c>
      <c r="F1679" s="30" t="s">
        <v>598</v>
      </c>
      <c r="G1679" s="31" t="n">
        <v>45421</v>
      </c>
      <c r="H1679" s="30" t="s">
        <v>183</v>
      </c>
      <c r="I1679" s="30" t="s">
        <v>212</v>
      </c>
      <c r="J1679" s="30" t="s">
        <v>411</v>
      </c>
      <c r="K1679" s="30" t="s">
        <v>156</v>
      </c>
      <c r="L1679" s="30" t="n">
        <v>64</v>
      </c>
      <c r="M1679" s="30" t="n">
        <v>85</v>
      </c>
      <c r="N1679" s="30" t="s">
        <v>186</v>
      </c>
      <c r="O1679" s="30" t="s">
        <v>128</v>
      </c>
      <c r="P1679" s="30" t="s">
        <v>187</v>
      </c>
      <c r="Q1679" s="32" t="n">
        <v>3556.19</v>
      </c>
      <c r="R1679" s="30" t="s">
        <v>130</v>
      </c>
      <c r="S1679" s="30" t="s">
        <v>197</v>
      </c>
      <c r="T1679" s="30" t="n">
        <v>4</v>
      </c>
      <c r="U1679" s="30" t="n">
        <f aca="false">YEAR(E1679)</f>
        <v>2024</v>
      </c>
      <c r="V1679" s="30" t="str">
        <f aca="false">TEXT(E1679,"MMM-YYYY")</f>
        <v>May-2024</v>
      </c>
      <c r="W1679" s="30" t="n">
        <f aca="false">MONTH(E1679)</f>
        <v>5</v>
      </c>
      <c r="X1679" s="30" t="str">
        <f aca="false">TEXT(WEEKDAY(E1679,2),"0")&amp;" - "&amp;TEXT(E1679,"dddd")</f>
        <v>1 - Monday</v>
      </c>
      <c r="Y1679" s="30" t="str">
        <f aca="false">_xlfn.IFS(C1679&lt;18,"Child (0-17)",C1679&lt;40,"Young Adult (18-39)",C1679&lt;60,"Adult (40-59)",TRUE(),"Senior (60+)")</f>
        <v>Young Adult (18-39)</v>
      </c>
      <c r="Z1679" s="30" t="n">
        <f aca="false">ROUND(G1679-E1679,0)</f>
        <v>3</v>
      </c>
      <c r="AA1679" s="30" t="n">
        <f aca="false">L1679+M1679</f>
        <v>149</v>
      </c>
      <c r="AB1679" s="30" t="n">
        <f aca="false">IFERROR(ROUND(Q1679/AA1679,2),0)</f>
        <v>23.87</v>
      </c>
      <c r="AC1679" s="30" t="str">
        <f aca="false">IF(AND(K1679="Critical",N1679="No"),"URGENT - No Bed","Normal")</f>
        <v>Normal</v>
      </c>
      <c r="AD1679" s="34" t="n">
        <f aca="false">INDEX(Lookup_Tables!$B$3:$B$12,MATCH(H1679,Lookup_Tables!$A$3:$A$12,0))</f>
        <v>3100000</v>
      </c>
      <c r="AE1679" s="30" t="str">
        <f aca="false">INDEX(Lookup_Tables!$C$3:$C$12,MATCH(H1679,Lookup_Tables!$A$3:$A$12,0))</f>
        <v>Dr. Kavita Rao</v>
      </c>
      <c r="AF1679" s="30" t="str">
        <f aca="false">IFERROR(INDEX(Lookup_Tables!$F$16:$F$45,MATCH(I1679,Lookup_Tables!$E$16:$E$45,0)),"N/A")</f>
        <v>EMP225</v>
      </c>
      <c r="AG1679" s="30" t="n">
        <f aca="false">_xlfn.IFS(R1679="Recovered",4,R1679="Referred",3,R1679="Admitted",2,R1679="Deceased",1,TRUE(),0)</f>
        <v>4</v>
      </c>
      <c r="AH1679" s="30" t="str">
        <f aca="false">IF(T1679&gt;=4,"Satisfied",IF(T1679&gt;=3,"Neutral","Needs Improvement"))</f>
        <v>Satisfied</v>
      </c>
    </row>
    <row r="1680" customFormat="false" ht="15" hidden="false" customHeight="false" outlineLevel="0" collapsed="false">
      <c r="A1680" s="27" t="s">
        <v>5716</v>
      </c>
      <c r="B1680" s="27" t="s">
        <v>5717</v>
      </c>
      <c r="C1680" s="27" t="n">
        <v>43</v>
      </c>
      <c r="D1680" s="27" t="s">
        <v>121</v>
      </c>
      <c r="E1680" s="28" t="n">
        <v>45573</v>
      </c>
      <c r="F1680" s="27" t="s">
        <v>630</v>
      </c>
      <c r="G1680" s="28" t="n">
        <v>45575</v>
      </c>
      <c r="H1680" s="27" t="s">
        <v>123</v>
      </c>
      <c r="I1680" s="27" t="s">
        <v>304</v>
      </c>
      <c r="J1680" s="27" t="s">
        <v>418</v>
      </c>
      <c r="K1680" s="27" t="s">
        <v>156</v>
      </c>
      <c r="L1680" s="27" t="n">
        <v>24</v>
      </c>
      <c r="M1680" s="27" t="n">
        <v>85</v>
      </c>
      <c r="N1680" s="27" t="s">
        <v>127</v>
      </c>
      <c r="O1680" s="27" t="s">
        <v>139</v>
      </c>
      <c r="P1680" s="27" t="s">
        <v>140</v>
      </c>
      <c r="Q1680" s="29" t="n">
        <v>4820.41</v>
      </c>
      <c r="R1680" s="27" t="s">
        <v>130</v>
      </c>
      <c r="S1680" s="27" t="s">
        <v>178</v>
      </c>
      <c r="T1680" s="27" t="n">
        <v>2</v>
      </c>
      <c r="U1680" s="27" t="n">
        <f aca="false">YEAR(E1680)</f>
        <v>2024</v>
      </c>
      <c r="V1680" s="27" t="str">
        <f aca="false">TEXT(E1680,"MMM-YYYY")</f>
        <v>Oct-2024</v>
      </c>
      <c r="W1680" s="27" t="n">
        <f aca="false">MONTH(E1680)</f>
        <v>10</v>
      </c>
      <c r="X1680" s="27" t="str">
        <f aca="false">TEXT(WEEKDAY(E1680,2),"0")&amp;" - "&amp;TEXT(E1680,"dddd")</f>
        <v>2 - Tuesday</v>
      </c>
      <c r="Y1680" s="27" t="str">
        <f aca="false">_xlfn.IFS(C1680&lt;18,"Child (0-17)",C1680&lt;40,"Young Adult (18-39)",C1680&lt;60,"Adult (40-59)",TRUE(),"Senior (60+)")</f>
        <v>Adult (40-59)</v>
      </c>
      <c r="Z1680" s="27" t="n">
        <f aca="false">ROUND(G1680-E1680,0)</f>
        <v>2</v>
      </c>
      <c r="AA1680" s="27" t="n">
        <f aca="false">L1680+M1680</f>
        <v>109</v>
      </c>
      <c r="AB1680" s="27" t="n">
        <f aca="false">IFERROR(ROUND(Q1680/AA1680,2),0)</f>
        <v>44.22</v>
      </c>
      <c r="AC1680" s="27" t="str">
        <f aca="false">IF(AND(K1680="Critical",N1680="No"),"URGENT - No Bed","Normal")</f>
        <v>Normal</v>
      </c>
      <c r="AD1680" s="33" t="n">
        <f aca="false">INDEX(Lookup_Tables!$B$3:$B$12,MATCH(H1680,Lookup_Tables!$A$3:$A$12,0))</f>
        <v>2200000</v>
      </c>
      <c r="AE1680" s="27" t="str">
        <f aca="false">INDEX(Lookup_Tables!$C$3:$C$12,MATCH(H1680,Lookup_Tables!$A$3:$A$12,0))</f>
        <v>Dr. Rohan Das</v>
      </c>
      <c r="AF1680" s="27" t="str">
        <f aca="false">IFERROR(INDEX(Lookup_Tables!$F$16:$F$45,MATCH(I1680,Lookup_Tables!$E$16:$E$45,0)),"N/A")</f>
        <v>EMP204</v>
      </c>
      <c r="AG1680" s="27" t="n">
        <f aca="false">_xlfn.IFS(R1680="Recovered",4,R1680="Referred",3,R1680="Admitted",2,R1680="Deceased",1,TRUE(),0)</f>
        <v>4</v>
      </c>
      <c r="AH1680" s="27" t="str">
        <f aca="false">IF(T1680&gt;=4,"Satisfied",IF(T1680&gt;=3,"Neutral","Needs Improvement"))</f>
        <v>Needs Improvement</v>
      </c>
    </row>
    <row r="1681" customFormat="false" ht="15" hidden="false" customHeight="false" outlineLevel="0" collapsed="false">
      <c r="A1681" s="30" t="s">
        <v>2413</v>
      </c>
      <c r="B1681" s="30" t="s">
        <v>2414</v>
      </c>
      <c r="C1681" s="30" t="n">
        <v>51</v>
      </c>
      <c r="D1681" s="30" t="s">
        <v>121</v>
      </c>
      <c r="E1681" s="31" t="n">
        <v>45390</v>
      </c>
      <c r="F1681" s="30" t="s">
        <v>410</v>
      </c>
      <c r="G1681" s="31" t="n">
        <v>45391</v>
      </c>
      <c r="H1681" s="30" t="s">
        <v>236</v>
      </c>
      <c r="I1681" s="30" t="s">
        <v>323</v>
      </c>
      <c r="J1681" s="30" t="s">
        <v>267</v>
      </c>
      <c r="K1681" s="30" t="s">
        <v>138</v>
      </c>
      <c r="L1681" s="30" t="n">
        <v>61</v>
      </c>
      <c r="M1681" s="30" t="n">
        <v>42</v>
      </c>
      <c r="N1681" s="30" t="s">
        <v>186</v>
      </c>
      <c r="O1681" s="30" t="s">
        <v>139</v>
      </c>
      <c r="P1681" s="30" t="s">
        <v>150</v>
      </c>
      <c r="Q1681" s="32" t="n">
        <v>1684.76</v>
      </c>
      <c r="R1681" s="30" t="s">
        <v>130</v>
      </c>
      <c r="S1681" s="30" t="s">
        <v>151</v>
      </c>
      <c r="T1681" s="30" t="n">
        <v>3</v>
      </c>
      <c r="U1681" s="30" t="n">
        <f aca="false">YEAR(E1681)</f>
        <v>2024</v>
      </c>
      <c r="V1681" s="30" t="str">
        <f aca="false">TEXT(E1681,"MMM-YYYY")</f>
        <v>Apr-2024</v>
      </c>
      <c r="W1681" s="30" t="n">
        <f aca="false">MONTH(E1681)</f>
        <v>4</v>
      </c>
      <c r="X1681" s="30" t="str">
        <f aca="false">TEXT(WEEKDAY(E1681,2),"0")&amp;" - "&amp;TEXT(E1681,"dddd")</f>
        <v>1 - Monday</v>
      </c>
      <c r="Y1681" s="30" t="str">
        <f aca="false">_xlfn.IFS(C1681&lt;18,"Child (0-17)",C1681&lt;40,"Young Adult (18-39)",C1681&lt;60,"Adult (40-59)",TRUE(),"Senior (60+)")</f>
        <v>Adult (40-59)</v>
      </c>
      <c r="Z1681" s="30" t="n">
        <f aca="false">ROUND(G1681-E1681,0)</f>
        <v>1</v>
      </c>
      <c r="AA1681" s="30" t="n">
        <f aca="false">L1681+M1681</f>
        <v>103</v>
      </c>
      <c r="AB1681" s="30" t="n">
        <f aca="false">IFERROR(ROUND(Q1681/AA1681,2),0)</f>
        <v>16.36</v>
      </c>
      <c r="AC1681" s="30" t="str">
        <f aca="false">IF(AND(K1681="Critical",N1681="No"),"URGENT - No Bed","Normal")</f>
        <v>Normal</v>
      </c>
      <c r="AD1681" s="34" t="n">
        <f aca="false">INDEX(Lookup_Tables!$B$3:$B$12,MATCH(H1681,Lookup_Tables!$A$3:$A$12,0))</f>
        <v>3900000</v>
      </c>
      <c r="AE1681" s="30" t="str">
        <f aca="false">INDEX(Lookup_Tables!$C$3:$C$12,MATCH(H1681,Lookup_Tables!$A$3:$A$12,0))</f>
        <v>Dr. Rina Mehta</v>
      </c>
      <c r="AF1681" s="30" t="str">
        <f aca="false">IFERROR(INDEX(Lookup_Tables!$F$16:$F$45,MATCH(I1681,Lookup_Tables!$E$16:$E$45,0)),"N/A")</f>
        <v>EMP216</v>
      </c>
      <c r="AG1681" s="30" t="n">
        <f aca="false">_xlfn.IFS(R1681="Recovered",4,R1681="Referred",3,R1681="Admitted",2,R1681="Deceased",1,TRUE(),0)</f>
        <v>4</v>
      </c>
      <c r="AH1681" s="30" t="str">
        <f aca="false">IF(T1681&gt;=4,"Satisfied",IF(T1681&gt;=3,"Neutral","Needs Improvement"))</f>
        <v>Neutral</v>
      </c>
    </row>
    <row r="1682" customFormat="false" ht="15" hidden="false" customHeight="false" outlineLevel="0" collapsed="false">
      <c r="A1682" s="27" t="s">
        <v>5927</v>
      </c>
      <c r="B1682" s="27" t="s">
        <v>2841</v>
      </c>
      <c r="C1682" s="27" t="n">
        <v>18</v>
      </c>
      <c r="D1682" s="27" t="s">
        <v>121</v>
      </c>
      <c r="E1682" s="28" t="n">
        <v>45333</v>
      </c>
      <c r="F1682" s="27" t="s">
        <v>1162</v>
      </c>
      <c r="G1682" s="28" t="n">
        <v>45333</v>
      </c>
      <c r="H1682" s="27" t="s">
        <v>236</v>
      </c>
      <c r="I1682" s="27" t="s">
        <v>237</v>
      </c>
      <c r="J1682" s="27" t="s">
        <v>238</v>
      </c>
      <c r="K1682" s="27" t="s">
        <v>138</v>
      </c>
      <c r="L1682" s="27" t="n">
        <v>62</v>
      </c>
      <c r="M1682" s="27" t="n">
        <v>26</v>
      </c>
      <c r="N1682" s="27" t="s">
        <v>127</v>
      </c>
      <c r="O1682" s="27" t="s">
        <v>139</v>
      </c>
      <c r="P1682" s="27" t="s">
        <v>129</v>
      </c>
      <c r="Q1682" s="29" t="n">
        <v>1822.52</v>
      </c>
      <c r="R1682" s="27" t="s">
        <v>130</v>
      </c>
      <c r="S1682" s="27" t="s">
        <v>178</v>
      </c>
      <c r="T1682" s="27" t="n">
        <v>2</v>
      </c>
      <c r="U1682" s="27" t="n">
        <f aca="false">YEAR(E1682)</f>
        <v>2024</v>
      </c>
      <c r="V1682" s="27" t="str">
        <f aca="false">TEXT(E1682,"MMM-YYYY")</f>
        <v>Feb-2024</v>
      </c>
      <c r="W1682" s="27" t="n">
        <f aca="false">MONTH(E1682)</f>
        <v>2</v>
      </c>
      <c r="X1682" s="27" t="str">
        <f aca="false">TEXT(WEEKDAY(E1682,2),"0")&amp;" - "&amp;TEXT(E1682,"dddd")</f>
        <v>7 - Sunday</v>
      </c>
      <c r="Y1682" s="27" t="str">
        <f aca="false">_xlfn.IFS(C1682&lt;18,"Child (0-17)",C1682&lt;40,"Young Adult (18-39)",C1682&lt;60,"Adult (40-59)",TRUE(),"Senior (60+)")</f>
        <v>Young Adult (18-39)</v>
      </c>
      <c r="Z1682" s="27" t="n">
        <f aca="false">ROUND(G1682-E1682,0)</f>
        <v>0</v>
      </c>
      <c r="AA1682" s="27" t="n">
        <f aca="false">L1682+M1682</f>
        <v>88</v>
      </c>
      <c r="AB1682" s="27" t="n">
        <f aca="false">IFERROR(ROUND(Q1682/AA1682,2),0)</f>
        <v>20.71</v>
      </c>
      <c r="AC1682" s="27" t="str">
        <f aca="false">IF(AND(K1682="Critical",N1682="No"),"URGENT - No Bed","Normal")</f>
        <v>Normal</v>
      </c>
      <c r="AD1682" s="33" t="n">
        <f aca="false">INDEX(Lookup_Tables!$B$3:$B$12,MATCH(H1682,Lookup_Tables!$A$3:$A$12,0))</f>
        <v>3900000</v>
      </c>
      <c r="AE1682" s="27" t="str">
        <f aca="false">INDEX(Lookup_Tables!$C$3:$C$12,MATCH(H1682,Lookup_Tables!$A$3:$A$12,0))</f>
        <v>Dr. Rina Mehta</v>
      </c>
      <c r="AF1682" s="27" t="str">
        <f aca="false">IFERROR(INDEX(Lookup_Tables!$F$16:$F$45,MATCH(I1682,Lookup_Tables!$E$16:$E$45,0)),"N/A")</f>
        <v>EMP215</v>
      </c>
      <c r="AG1682" s="27" t="n">
        <f aca="false">_xlfn.IFS(R1682="Recovered",4,R1682="Referred",3,R1682="Admitted",2,R1682="Deceased",1,TRUE(),0)</f>
        <v>4</v>
      </c>
      <c r="AH1682" s="27" t="str">
        <f aca="false">IF(T1682&gt;=4,"Satisfied",IF(T1682&gt;=3,"Neutral","Needs Improvement"))</f>
        <v>Needs Improvement</v>
      </c>
    </row>
    <row r="1683" customFormat="false" ht="15" hidden="false" customHeight="false" outlineLevel="0" collapsed="false">
      <c r="A1683" s="30" t="s">
        <v>4302</v>
      </c>
      <c r="B1683" s="30" t="s">
        <v>1178</v>
      </c>
      <c r="C1683" s="30" t="n">
        <v>6</v>
      </c>
      <c r="D1683" s="30" t="s">
        <v>121</v>
      </c>
      <c r="E1683" s="31" t="n">
        <v>45600</v>
      </c>
      <c r="F1683" s="30" t="s">
        <v>479</v>
      </c>
      <c r="G1683" s="31" t="n">
        <v>45603</v>
      </c>
      <c r="H1683" s="30" t="s">
        <v>123</v>
      </c>
      <c r="I1683" s="30" t="s">
        <v>155</v>
      </c>
      <c r="J1683" s="30" t="s">
        <v>418</v>
      </c>
      <c r="K1683" s="30" t="s">
        <v>202</v>
      </c>
      <c r="L1683" s="30" t="n">
        <v>6</v>
      </c>
      <c r="M1683" s="30" t="n">
        <v>68</v>
      </c>
      <c r="N1683" s="30" t="s">
        <v>186</v>
      </c>
      <c r="O1683" s="30" t="s">
        <v>139</v>
      </c>
      <c r="P1683" s="30" t="s">
        <v>187</v>
      </c>
      <c r="Q1683" s="32" t="n">
        <v>17306.5</v>
      </c>
      <c r="R1683" s="30" t="s">
        <v>172</v>
      </c>
      <c r="S1683" s="30" t="s">
        <v>192</v>
      </c>
      <c r="T1683" s="30" t="n">
        <v>2</v>
      </c>
      <c r="U1683" s="30" t="n">
        <f aca="false">YEAR(E1683)</f>
        <v>2024</v>
      </c>
      <c r="V1683" s="30" t="str">
        <f aca="false">TEXT(E1683,"MMM-YYYY")</f>
        <v>Nov-2024</v>
      </c>
      <c r="W1683" s="30" t="n">
        <f aca="false">MONTH(E1683)</f>
        <v>11</v>
      </c>
      <c r="X1683" s="30" t="str">
        <f aca="false">TEXT(WEEKDAY(E1683,2),"0")&amp;" - "&amp;TEXT(E1683,"dddd")</f>
        <v>1 - Monday</v>
      </c>
      <c r="Y1683" s="30" t="str">
        <f aca="false">_xlfn.IFS(C1683&lt;18,"Child (0-17)",C1683&lt;40,"Young Adult (18-39)",C1683&lt;60,"Adult (40-59)",TRUE(),"Senior (60+)")</f>
        <v>Child (0-17)</v>
      </c>
      <c r="Z1683" s="30" t="n">
        <f aca="false">ROUND(G1683-E1683,0)</f>
        <v>3</v>
      </c>
      <c r="AA1683" s="30" t="n">
        <f aca="false">L1683+M1683</f>
        <v>74</v>
      </c>
      <c r="AB1683" s="30" t="n">
        <f aca="false">IFERROR(ROUND(Q1683/AA1683,2),0)</f>
        <v>233.87</v>
      </c>
      <c r="AC1683" s="30" t="str">
        <f aca="false">IF(AND(K1683="Critical",N1683="No"),"URGENT - No Bed","Normal")</f>
        <v>Normal</v>
      </c>
      <c r="AD1683" s="34" t="n">
        <f aca="false">INDEX(Lookup_Tables!$B$3:$B$12,MATCH(H1683,Lookup_Tables!$A$3:$A$12,0))</f>
        <v>2200000</v>
      </c>
      <c r="AE1683" s="30" t="str">
        <f aca="false">INDEX(Lookup_Tables!$C$3:$C$12,MATCH(H1683,Lookup_Tables!$A$3:$A$12,0))</f>
        <v>Dr. Rohan Das</v>
      </c>
      <c r="AF1683" s="30" t="str">
        <f aca="false">IFERROR(INDEX(Lookup_Tables!$F$16:$F$45,MATCH(I1683,Lookup_Tables!$E$16:$E$45,0)),"N/A")</f>
        <v>EMP203</v>
      </c>
      <c r="AG1683" s="30" t="n">
        <f aca="false">_xlfn.IFS(R1683="Recovered",4,R1683="Referred",3,R1683="Admitted",2,R1683="Deceased",1,TRUE(),0)</f>
        <v>2</v>
      </c>
      <c r="AH1683" s="30" t="str">
        <f aca="false">IF(T1683&gt;=4,"Satisfied",IF(T1683&gt;=3,"Neutral","Needs Improvement"))</f>
        <v>Needs Improvement</v>
      </c>
    </row>
    <row r="1684" customFormat="false" ht="15" hidden="false" customHeight="false" outlineLevel="0" collapsed="false">
      <c r="A1684" s="27" t="s">
        <v>3411</v>
      </c>
      <c r="B1684" s="27" t="s">
        <v>3018</v>
      </c>
      <c r="C1684" s="27" t="n">
        <v>27</v>
      </c>
      <c r="D1684" s="27" t="s">
        <v>121</v>
      </c>
      <c r="E1684" s="28" t="n">
        <v>45487</v>
      </c>
      <c r="F1684" s="27" t="s">
        <v>1511</v>
      </c>
      <c r="G1684" s="28" t="n">
        <v>45493</v>
      </c>
      <c r="H1684" s="27" t="s">
        <v>236</v>
      </c>
      <c r="I1684" s="27" t="s">
        <v>266</v>
      </c>
      <c r="J1684" s="27" t="s">
        <v>267</v>
      </c>
      <c r="K1684" s="27" t="s">
        <v>202</v>
      </c>
      <c r="L1684" s="27" t="n">
        <v>20</v>
      </c>
      <c r="M1684" s="27" t="n">
        <v>221</v>
      </c>
      <c r="N1684" s="27" t="s">
        <v>186</v>
      </c>
      <c r="O1684" s="27" t="s">
        <v>139</v>
      </c>
      <c r="P1684" s="27" t="s">
        <v>140</v>
      </c>
      <c r="Q1684" s="29" t="n">
        <v>18711.44</v>
      </c>
      <c r="R1684" s="27" t="s">
        <v>172</v>
      </c>
      <c r="S1684" s="27" t="s">
        <v>164</v>
      </c>
      <c r="T1684" s="27" t="n">
        <v>5</v>
      </c>
      <c r="U1684" s="27" t="n">
        <f aca="false">YEAR(E1684)</f>
        <v>2024</v>
      </c>
      <c r="V1684" s="27" t="str">
        <f aca="false">TEXT(E1684,"MMM-YYYY")</f>
        <v>Jul-2024</v>
      </c>
      <c r="W1684" s="27" t="n">
        <f aca="false">MONTH(E1684)</f>
        <v>7</v>
      </c>
      <c r="X1684" s="27" t="str">
        <f aca="false">TEXT(WEEKDAY(E1684,2),"0")&amp;" - "&amp;TEXT(E1684,"dddd")</f>
        <v>7 - Sunday</v>
      </c>
      <c r="Y1684" s="27" t="str">
        <f aca="false">_xlfn.IFS(C1684&lt;18,"Child (0-17)",C1684&lt;40,"Young Adult (18-39)",C1684&lt;60,"Adult (40-59)",TRUE(),"Senior (60+)")</f>
        <v>Young Adult (18-39)</v>
      </c>
      <c r="Z1684" s="27" t="n">
        <f aca="false">ROUND(G1684-E1684,0)</f>
        <v>6</v>
      </c>
      <c r="AA1684" s="27" t="n">
        <f aca="false">L1684+M1684</f>
        <v>241</v>
      </c>
      <c r="AB1684" s="27" t="n">
        <f aca="false">IFERROR(ROUND(Q1684/AA1684,2),0)</f>
        <v>77.64</v>
      </c>
      <c r="AC1684" s="27" t="str">
        <f aca="false">IF(AND(K1684="Critical",N1684="No"),"URGENT - No Bed","Normal")</f>
        <v>Normal</v>
      </c>
      <c r="AD1684" s="33" t="n">
        <f aca="false">INDEX(Lookup_Tables!$B$3:$B$12,MATCH(H1684,Lookup_Tables!$A$3:$A$12,0))</f>
        <v>3900000</v>
      </c>
      <c r="AE1684" s="27" t="str">
        <f aca="false">INDEX(Lookup_Tables!$C$3:$C$12,MATCH(H1684,Lookup_Tables!$A$3:$A$12,0))</f>
        <v>Dr. Rina Mehta</v>
      </c>
      <c r="AF1684" s="27" t="str">
        <f aca="false">IFERROR(INDEX(Lookup_Tables!$F$16:$F$45,MATCH(I1684,Lookup_Tables!$E$16:$E$45,0)),"N/A")</f>
        <v>EMP217</v>
      </c>
      <c r="AG1684" s="27" t="n">
        <f aca="false">_xlfn.IFS(R1684="Recovered",4,R1684="Referred",3,R1684="Admitted",2,R1684="Deceased",1,TRUE(),0)</f>
        <v>2</v>
      </c>
      <c r="AH1684" s="27" t="str">
        <f aca="false">IF(T1684&gt;=4,"Satisfied",IF(T1684&gt;=3,"Neutral","Needs Improvement"))</f>
        <v>Satisfied</v>
      </c>
    </row>
    <row r="1685" customFormat="false" ht="15" hidden="false" customHeight="false" outlineLevel="0" collapsed="false">
      <c r="A1685" s="30" t="s">
        <v>4826</v>
      </c>
      <c r="B1685" s="30" t="s">
        <v>1654</v>
      </c>
      <c r="C1685" s="30" t="n">
        <v>31</v>
      </c>
      <c r="D1685" s="30" t="s">
        <v>181</v>
      </c>
      <c r="E1685" s="31" t="n">
        <v>45498</v>
      </c>
      <c r="F1685" s="30" t="s">
        <v>286</v>
      </c>
      <c r="G1685" s="31" t="n">
        <v>45499</v>
      </c>
      <c r="H1685" s="30" t="s">
        <v>242</v>
      </c>
      <c r="I1685" s="30" t="s">
        <v>315</v>
      </c>
      <c r="J1685" s="30" t="s">
        <v>363</v>
      </c>
      <c r="K1685" s="30" t="s">
        <v>126</v>
      </c>
      <c r="L1685" s="30" t="n">
        <v>19</v>
      </c>
      <c r="M1685" s="30" t="n">
        <v>84</v>
      </c>
      <c r="N1685" s="30" t="s">
        <v>186</v>
      </c>
      <c r="O1685" s="30" t="s">
        <v>149</v>
      </c>
      <c r="P1685" s="30" t="s">
        <v>129</v>
      </c>
      <c r="Q1685" s="32" t="n">
        <v>8112.64</v>
      </c>
      <c r="R1685" s="30" t="s">
        <v>172</v>
      </c>
      <c r="S1685" s="30" t="s">
        <v>178</v>
      </c>
      <c r="T1685" s="30" t="n">
        <v>3</v>
      </c>
      <c r="U1685" s="30" t="n">
        <f aca="false">YEAR(E1685)</f>
        <v>2024</v>
      </c>
      <c r="V1685" s="30" t="str">
        <f aca="false">TEXT(E1685,"MMM-YYYY")</f>
        <v>Jul-2024</v>
      </c>
      <c r="W1685" s="30" t="n">
        <f aca="false">MONTH(E1685)</f>
        <v>7</v>
      </c>
      <c r="X1685" s="30" t="str">
        <f aca="false">TEXT(WEEKDAY(E1685,2),"0")&amp;" - "&amp;TEXT(E1685,"dddd")</f>
        <v>4 - Thursday</v>
      </c>
      <c r="Y1685" s="30" t="str">
        <f aca="false">_xlfn.IFS(C1685&lt;18,"Child (0-17)",C1685&lt;40,"Young Adult (18-39)",C1685&lt;60,"Adult (40-59)",TRUE(),"Senior (60+)")</f>
        <v>Young Adult (18-39)</v>
      </c>
      <c r="Z1685" s="30" t="n">
        <f aca="false">ROUND(G1685-E1685,0)</f>
        <v>1</v>
      </c>
      <c r="AA1685" s="30" t="n">
        <f aca="false">L1685+M1685</f>
        <v>103</v>
      </c>
      <c r="AB1685" s="30" t="n">
        <f aca="false">IFERROR(ROUND(Q1685/AA1685,2),0)</f>
        <v>78.76</v>
      </c>
      <c r="AC1685" s="30" t="str">
        <f aca="false">IF(AND(K1685="Critical",N1685="No"),"URGENT - No Bed","Normal")</f>
        <v>Normal</v>
      </c>
      <c r="AD1685" s="34" t="n">
        <f aca="false">INDEX(Lookup_Tables!$B$3:$B$12,MATCH(H1685,Lookup_Tables!$A$3:$A$12,0))</f>
        <v>3000000</v>
      </c>
      <c r="AE1685" s="30" t="str">
        <f aca="false">INDEX(Lookup_Tables!$C$3:$C$12,MATCH(H1685,Lookup_Tables!$A$3:$A$12,0))</f>
        <v>Dr. Pooja Iyer</v>
      </c>
      <c r="AF1685" s="30" t="str">
        <f aca="false">IFERROR(INDEX(Lookup_Tables!$F$16:$F$45,MATCH(I1685,Lookup_Tables!$E$16:$E$45,0)),"N/A")</f>
        <v>EMP213</v>
      </c>
      <c r="AG1685" s="30" t="n">
        <f aca="false">_xlfn.IFS(R1685="Recovered",4,R1685="Referred",3,R1685="Admitted",2,R1685="Deceased",1,TRUE(),0)</f>
        <v>2</v>
      </c>
      <c r="AH1685" s="30" t="str">
        <f aca="false">IF(T1685&gt;=4,"Satisfied",IF(T1685&gt;=3,"Neutral","Needs Improvement"))</f>
        <v>Neutral</v>
      </c>
    </row>
    <row r="1686" customFormat="false" ht="15" hidden="false" customHeight="false" outlineLevel="0" collapsed="false">
      <c r="A1686" s="27" t="s">
        <v>5498</v>
      </c>
      <c r="B1686" s="27" t="s">
        <v>2648</v>
      </c>
      <c r="C1686" s="27" t="n">
        <v>50</v>
      </c>
      <c r="D1686" s="27" t="s">
        <v>121</v>
      </c>
      <c r="E1686" s="28" t="n">
        <v>45413</v>
      </c>
      <c r="F1686" s="27" t="s">
        <v>160</v>
      </c>
      <c r="G1686" s="28" t="n">
        <v>45414</v>
      </c>
      <c r="H1686" s="27" t="s">
        <v>183</v>
      </c>
      <c r="I1686" s="27" t="s">
        <v>212</v>
      </c>
      <c r="J1686" s="27" t="s">
        <v>185</v>
      </c>
      <c r="K1686" s="27" t="s">
        <v>138</v>
      </c>
      <c r="L1686" s="27" t="n">
        <v>62</v>
      </c>
      <c r="M1686" s="27" t="n">
        <v>44</v>
      </c>
      <c r="N1686" s="27" t="s">
        <v>127</v>
      </c>
      <c r="O1686" s="27" t="s">
        <v>139</v>
      </c>
      <c r="P1686" s="27" t="s">
        <v>150</v>
      </c>
      <c r="Q1686" s="29" t="n">
        <v>2949.09</v>
      </c>
      <c r="R1686" s="27" t="s">
        <v>130</v>
      </c>
      <c r="S1686" s="27" t="s">
        <v>131</v>
      </c>
      <c r="T1686" s="27" t="n">
        <v>4</v>
      </c>
      <c r="U1686" s="27" t="n">
        <f aca="false">YEAR(E1686)</f>
        <v>2024</v>
      </c>
      <c r="V1686" s="27" t="str">
        <f aca="false">TEXT(E1686,"MMM-YYYY")</f>
        <v>May-2024</v>
      </c>
      <c r="W1686" s="27" t="n">
        <f aca="false">MONTH(E1686)</f>
        <v>5</v>
      </c>
      <c r="X1686" s="27" t="str">
        <f aca="false">TEXT(WEEKDAY(E1686,2),"0")&amp;" - "&amp;TEXT(E1686,"dddd")</f>
        <v>3 - Wednesday</v>
      </c>
      <c r="Y1686" s="27" t="str">
        <f aca="false">_xlfn.IFS(C1686&lt;18,"Child (0-17)",C1686&lt;40,"Young Adult (18-39)",C1686&lt;60,"Adult (40-59)",TRUE(),"Senior (60+)")</f>
        <v>Adult (40-59)</v>
      </c>
      <c r="Z1686" s="27" t="n">
        <f aca="false">ROUND(G1686-E1686,0)</f>
        <v>1</v>
      </c>
      <c r="AA1686" s="27" t="n">
        <f aca="false">L1686+M1686</f>
        <v>106</v>
      </c>
      <c r="AB1686" s="27" t="n">
        <f aca="false">IFERROR(ROUND(Q1686/AA1686,2),0)</f>
        <v>27.82</v>
      </c>
      <c r="AC1686" s="27" t="str">
        <f aca="false">IF(AND(K1686="Critical",N1686="No"),"URGENT - No Bed","Normal")</f>
        <v>Normal</v>
      </c>
      <c r="AD1686" s="33" t="n">
        <f aca="false">INDEX(Lookup_Tables!$B$3:$B$12,MATCH(H1686,Lookup_Tables!$A$3:$A$12,0))</f>
        <v>3100000</v>
      </c>
      <c r="AE1686" s="27" t="str">
        <f aca="false">INDEX(Lookup_Tables!$C$3:$C$12,MATCH(H1686,Lookup_Tables!$A$3:$A$12,0))</f>
        <v>Dr. Kavita Rao</v>
      </c>
      <c r="AF1686" s="27" t="str">
        <f aca="false">IFERROR(INDEX(Lookup_Tables!$F$16:$F$45,MATCH(I1686,Lookup_Tables!$E$16:$E$45,0)),"N/A")</f>
        <v>EMP225</v>
      </c>
      <c r="AG1686" s="27" t="n">
        <f aca="false">_xlfn.IFS(R1686="Recovered",4,R1686="Referred",3,R1686="Admitted",2,R1686="Deceased",1,TRUE(),0)</f>
        <v>4</v>
      </c>
      <c r="AH1686" s="27" t="str">
        <f aca="false">IF(T1686&gt;=4,"Satisfied",IF(T1686&gt;=3,"Neutral","Needs Improvement"))</f>
        <v>Satisfied</v>
      </c>
    </row>
    <row r="1687" customFormat="false" ht="15" hidden="false" customHeight="false" outlineLevel="0" collapsed="false">
      <c r="A1687" s="30" t="s">
        <v>7123</v>
      </c>
      <c r="B1687" s="30" t="s">
        <v>2219</v>
      </c>
      <c r="C1687" s="30" t="n">
        <v>40</v>
      </c>
      <c r="D1687" s="30" t="s">
        <v>181</v>
      </c>
      <c r="E1687" s="31" t="n">
        <v>45565</v>
      </c>
      <c r="F1687" s="30" t="s">
        <v>1076</v>
      </c>
      <c r="G1687" s="31" t="n">
        <v>45569</v>
      </c>
      <c r="H1687" s="30" t="s">
        <v>206</v>
      </c>
      <c r="I1687" s="30" t="s">
        <v>232</v>
      </c>
      <c r="J1687" s="30" t="s">
        <v>469</v>
      </c>
      <c r="K1687" s="30" t="s">
        <v>126</v>
      </c>
      <c r="L1687" s="30" t="n">
        <v>12</v>
      </c>
      <c r="M1687" s="30" t="n">
        <v>114</v>
      </c>
      <c r="N1687" s="30" t="s">
        <v>186</v>
      </c>
      <c r="O1687" s="30" t="s">
        <v>139</v>
      </c>
      <c r="P1687" s="30" t="s">
        <v>187</v>
      </c>
      <c r="Q1687" s="32" t="n">
        <v>8922.89</v>
      </c>
      <c r="R1687" s="30" t="s">
        <v>268</v>
      </c>
      <c r="S1687" s="30" t="s">
        <v>192</v>
      </c>
      <c r="T1687" s="30" t="n">
        <v>2</v>
      </c>
      <c r="U1687" s="30" t="n">
        <f aca="false">YEAR(E1687)</f>
        <v>2024</v>
      </c>
      <c r="V1687" s="30" t="str">
        <f aca="false">TEXT(E1687,"MMM-YYYY")</f>
        <v>Sep-2024</v>
      </c>
      <c r="W1687" s="30" t="n">
        <f aca="false">MONTH(E1687)</f>
        <v>9</v>
      </c>
      <c r="X1687" s="30" t="str">
        <f aca="false">TEXT(WEEKDAY(E1687,2),"0")&amp;" - "&amp;TEXT(E1687,"dddd")</f>
        <v>1 - Monday</v>
      </c>
      <c r="Y1687" s="30" t="str">
        <f aca="false">_xlfn.IFS(C1687&lt;18,"Child (0-17)",C1687&lt;40,"Young Adult (18-39)",C1687&lt;60,"Adult (40-59)",TRUE(),"Senior (60+)")</f>
        <v>Adult (40-59)</v>
      </c>
      <c r="Z1687" s="30" t="n">
        <f aca="false">ROUND(G1687-E1687,0)</f>
        <v>4</v>
      </c>
      <c r="AA1687" s="30" t="n">
        <f aca="false">L1687+M1687</f>
        <v>126</v>
      </c>
      <c r="AB1687" s="30" t="n">
        <f aca="false">IFERROR(ROUND(Q1687/AA1687,2),0)</f>
        <v>70.82</v>
      </c>
      <c r="AC1687" s="30" t="str">
        <f aca="false">IF(AND(K1687="Critical",N1687="No"),"URGENT - No Bed","Normal")</f>
        <v>Normal</v>
      </c>
      <c r="AD1687" s="34" t="n">
        <f aca="false">INDEX(Lookup_Tables!$B$3:$B$12,MATCH(H1687,Lookup_Tables!$A$3:$A$12,0))</f>
        <v>2800000</v>
      </c>
      <c r="AE1687" s="30" t="str">
        <f aca="false">INDEX(Lookup_Tables!$C$3:$C$12,MATCH(H1687,Lookup_Tables!$A$3:$A$12,0))</f>
        <v>Dr. Suresh Nair</v>
      </c>
      <c r="AF1687" s="30" t="str">
        <f aca="false">IFERROR(INDEX(Lookup_Tables!$F$16:$F$45,MATCH(I1687,Lookup_Tables!$E$16:$E$45,0)),"N/A")</f>
        <v>EMP210</v>
      </c>
      <c r="AG1687" s="30" t="n">
        <f aca="false">_xlfn.IFS(R1687="Recovered",4,R1687="Referred",3,R1687="Admitted",2,R1687="Deceased",1,TRUE(),0)</f>
        <v>3</v>
      </c>
      <c r="AH1687" s="30" t="str">
        <f aca="false">IF(T1687&gt;=4,"Satisfied",IF(T1687&gt;=3,"Neutral","Needs Improvement"))</f>
        <v>Needs Improvement</v>
      </c>
    </row>
    <row r="1688" customFormat="false" ht="15" hidden="false" customHeight="false" outlineLevel="0" collapsed="false">
      <c r="A1688" s="27" t="s">
        <v>5289</v>
      </c>
      <c r="B1688" s="27" t="s">
        <v>2512</v>
      </c>
      <c r="C1688" s="27" t="n">
        <v>71</v>
      </c>
      <c r="D1688" s="27" t="s">
        <v>181</v>
      </c>
      <c r="E1688" s="28" t="n">
        <v>45590</v>
      </c>
      <c r="F1688" s="27" t="s">
        <v>472</v>
      </c>
      <c r="G1688" s="28" t="n">
        <v>45594</v>
      </c>
      <c r="H1688" s="27" t="s">
        <v>206</v>
      </c>
      <c r="I1688" s="27" t="s">
        <v>207</v>
      </c>
      <c r="J1688" s="27" t="s">
        <v>208</v>
      </c>
      <c r="K1688" s="27" t="s">
        <v>126</v>
      </c>
      <c r="L1688" s="27" t="n">
        <v>11</v>
      </c>
      <c r="M1688" s="27" t="n">
        <v>51</v>
      </c>
      <c r="N1688" s="27" t="s">
        <v>186</v>
      </c>
      <c r="O1688" s="27" t="s">
        <v>149</v>
      </c>
      <c r="P1688" s="27" t="s">
        <v>129</v>
      </c>
      <c r="Q1688" s="29" t="n">
        <v>7049.41</v>
      </c>
      <c r="R1688" s="27" t="s">
        <v>268</v>
      </c>
      <c r="S1688" s="27" t="s">
        <v>151</v>
      </c>
      <c r="T1688" s="27" t="n">
        <v>5</v>
      </c>
      <c r="U1688" s="27" t="n">
        <f aca="false">YEAR(E1688)</f>
        <v>2024</v>
      </c>
      <c r="V1688" s="27" t="str">
        <f aca="false">TEXT(E1688,"MMM-YYYY")</f>
        <v>Oct-2024</v>
      </c>
      <c r="W1688" s="27" t="n">
        <f aca="false">MONTH(E1688)</f>
        <v>10</v>
      </c>
      <c r="X1688" s="27" t="str">
        <f aca="false">TEXT(WEEKDAY(E1688,2),"0")&amp;" - "&amp;TEXT(E1688,"dddd")</f>
        <v>5 - Friday</v>
      </c>
      <c r="Y1688" s="27" t="str">
        <f aca="false">_xlfn.IFS(C1688&lt;18,"Child (0-17)",C1688&lt;40,"Young Adult (18-39)",C1688&lt;60,"Adult (40-59)",TRUE(),"Senior (60+)")</f>
        <v>Senior (60+)</v>
      </c>
      <c r="Z1688" s="27" t="n">
        <f aca="false">ROUND(G1688-E1688,0)</f>
        <v>4</v>
      </c>
      <c r="AA1688" s="27" t="n">
        <f aca="false">L1688+M1688</f>
        <v>62</v>
      </c>
      <c r="AB1688" s="27" t="n">
        <f aca="false">IFERROR(ROUND(Q1688/AA1688,2),0)</f>
        <v>113.7</v>
      </c>
      <c r="AC1688" s="27" t="str">
        <f aca="false">IF(AND(K1688="Critical",N1688="No"),"URGENT - No Bed","Normal")</f>
        <v>Normal</v>
      </c>
      <c r="AD1688" s="33" t="n">
        <f aca="false">INDEX(Lookup_Tables!$B$3:$B$12,MATCH(H1688,Lookup_Tables!$A$3:$A$12,0))</f>
        <v>2800000</v>
      </c>
      <c r="AE1688" s="27" t="str">
        <f aca="false">INDEX(Lookup_Tables!$C$3:$C$12,MATCH(H1688,Lookup_Tables!$A$3:$A$12,0))</f>
        <v>Dr. Suresh Nair</v>
      </c>
      <c r="AF1688" s="27" t="str">
        <f aca="false">IFERROR(INDEX(Lookup_Tables!$F$16:$F$45,MATCH(I1688,Lookup_Tables!$E$16:$E$45,0)),"N/A")</f>
        <v>EMP209</v>
      </c>
      <c r="AG1688" s="27" t="n">
        <f aca="false">_xlfn.IFS(R1688="Recovered",4,R1688="Referred",3,R1688="Admitted",2,R1688="Deceased",1,TRUE(),0)</f>
        <v>3</v>
      </c>
      <c r="AH1688" s="27" t="str">
        <f aca="false">IF(T1688&gt;=4,"Satisfied",IF(T1688&gt;=3,"Neutral","Needs Improvement"))</f>
        <v>Satisfied</v>
      </c>
    </row>
    <row r="1689" customFormat="false" ht="15" hidden="false" customHeight="false" outlineLevel="0" collapsed="false">
      <c r="A1689" s="30" t="s">
        <v>1892</v>
      </c>
      <c r="B1689" s="30" t="s">
        <v>1893</v>
      </c>
      <c r="C1689" s="30" t="n">
        <v>8</v>
      </c>
      <c r="D1689" s="30" t="s">
        <v>121</v>
      </c>
      <c r="E1689" s="31" t="n">
        <v>45506</v>
      </c>
      <c r="F1689" s="30" t="s">
        <v>261</v>
      </c>
      <c r="G1689" s="31" t="n">
        <v>45509</v>
      </c>
      <c r="H1689" s="30" t="s">
        <v>161</v>
      </c>
      <c r="I1689" s="30" t="s">
        <v>162</v>
      </c>
      <c r="J1689" s="30" t="s">
        <v>648</v>
      </c>
      <c r="K1689" s="30" t="s">
        <v>156</v>
      </c>
      <c r="L1689" s="30" t="n">
        <v>39</v>
      </c>
      <c r="M1689" s="30" t="n">
        <v>73</v>
      </c>
      <c r="N1689" s="30" t="s">
        <v>127</v>
      </c>
      <c r="O1689" s="30" t="s">
        <v>128</v>
      </c>
      <c r="P1689" s="30" t="s">
        <v>150</v>
      </c>
      <c r="Q1689" s="32" t="n">
        <v>3631.73</v>
      </c>
      <c r="R1689" s="30" t="s">
        <v>268</v>
      </c>
      <c r="S1689" s="30" t="s">
        <v>131</v>
      </c>
      <c r="T1689" s="30" t="n">
        <v>2</v>
      </c>
      <c r="U1689" s="30" t="n">
        <f aca="false">YEAR(E1689)</f>
        <v>2024</v>
      </c>
      <c r="V1689" s="30" t="str">
        <f aca="false">TEXT(E1689,"MMM-YYYY")</f>
        <v>Aug-2024</v>
      </c>
      <c r="W1689" s="30" t="n">
        <f aca="false">MONTH(E1689)</f>
        <v>8</v>
      </c>
      <c r="X1689" s="30" t="str">
        <f aca="false">TEXT(WEEKDAY(E1689,2),"0")&amp;" - "&amp;TEXT(E1689,"dddd")</f>
        <v>5 - Friday</v>
      </c>
      <c r="Y1689" s="30" t="str">
        <f aca="false">_xlfn.IFS(C1689&lt;18,"Child (0-17)",C1689&lt;40,"Young Adult (18-39)",C1689&lt;60,"Adult (40-59)",TRUE(),"Senior (60+)")</f>
        <v>Child (0-17)</v>
      </c>
      <c r="Z1689" s="30" t="n">
        <f aca="false">ROUND(G1689-E1689,0)</f>
        <v>3</v>
      </c>
      <c r="AA1689" s="30" t="n">
        <f aca="false">L1689+M1689</f>
        <v>112</v>
      </c>
      <c r="AB1689" s="30" t="n">
        <f aca="false">IFERROR(ROUND(Q1689/AA1689,2),0)</f>
        <v>32.43</v>
      </c>
      <c r="AC1689" s="30" t="str">
        <f aca="false">IF(AND(K1689="Critical",N1689="No"),"URGENT - No Bed","Normal")</f>
        <v>Normal</v>
      </c>
      <c r="AD1689" s="34" t="n">
        <f aca="false">INDEX(Lookup_Tables!$B$3:$B$12,MATCH(H1689,Lookup_Tables!$A$3:$A$12,0))</f>
        <v>3600000</v>
      </c>
      <c r="AE1689" s="30" t="str">
        <f aca="false">INDEX(Lookup_Tables!$C$3:$C$12,MATCH(H1689,Lookup_Tables!$A$3:$A$12,0))</f>
        <v>Dr. Sameer Joshi</v>
      </c>
      <c r="AF1689" s="30" t="str">
        <f aca="false">IFERROR(INDEX(Lookup_Tables!$F$16:$F$45,MATCH(I1689,Lookup_Tables!$E$16:$E$45,0)),"N/A")</f>
        <v>EMP222</v>
      </c>
      <c r="AG1689" s="30" t="n">
        <f aca="false">_xlfn.IFS(R1689="Recovered",4,R1689="Referred",3,R1689="Admitted",2,R1689="Deceased",1,TRUE(),0)</f>
        <v>3</v>
      </c>
      <c r="AH1689" s="30" t="str">
        <f aca="false">IF(T1689&gt;=4,"Satisfied",IF(T1689&gt;=3,"Neutral","Needs Improvement"))</f>
        <v>Needs Improvement</v>
      </c>
    </row>
    <row r="1690" customFormat="false" ht="15" hidden="false" customHeight="false" outlineLevel="0" collapsed="false">
      <c r="A1690" s="27" t="s">
        <v>4748</v>
      </c>
      <c r="B1690" s="27" t="s">
        <v>770</v>
      </c>
      <c r="C1690" s="27" t="n">
        <v>36</v>
      </c>
      <c r="D1690" s="27" t="s">
        <v>121</v>
      </c>
      <c r="E1690" s="28" t="n">
        <v>45603</v>
      </c>
      <c r="F1690" s="27" t="s">
        <v>374</v>
      </c>
      <c r="G1690" s="28" t="n">
        <v>45605</v>
      </c>
      <c r="H1690" s="27" t="s">
        <v>242</v>
      </c>
      <c r="I1690" s="27" t="s">
        <v>243</v>
      </c>
      <c r="J1690" s="27" t="s">
        <v>244</v>
      </c>
      <c r="K1690" s="27" t="s">
        <v>156</v>
      </c>
      <c r="L1690" s="27" t="n">
        <v>15</v>
      </c>
      <c r="M1690" s="27" t="n">
        <v>83</v>
      </c>
      <c r="N1690" s="27" t="s">
        <v>127</v>
      </c>
      <c r="O1690" s="27" t="s">
        <v>171</v>
      </c>
      <c r="P1690" s="27" t="s">
        <v>140</v>
      </c>
      <c r="Q1690" s="29" t="n">
        <v>5089.34</v>
      </c>
      <c r="R1690" s="27" t="s">
        <v>268</v>
      </c>
      <c r="S1690" s="27" t="s">
        <v>141</v>
      </c>
      <c r="T1690" s="27" t="n">
        <v>2</v>
      </c>
      <c r="U1690" s="27" t="n">
        <f aca="false">YEAR(E1690)</f>
        <v>2024</v>
      </c>
      <c r="V1690" s="27" t="str">
        <f aca="false">TEXT(E1690,"MMM-YYYY")</f>
        <v>Nov-2024</v>
      </c>
      <c r="W1690" s="27" t="n">
        <f aca="false">MONTH(E1690)</f>
        <v>11</v>
      </c>
      <c r="X1690" s="27" t="str">
        <f aca="false">TEXT(WEEKDAY(E1690,2),"0")&amp;" - "&amp;TEXT(E1690,"dddd")</f>
        <v>4 - Thursday</v>
      </c>
      <c r="Y1690" s="27" t="str">
        <f aca="false">_xlfn.IFS(C1690&lt;18,"Child (0-17)",C1690&lt;40,"Young Adult (18-39)",C1690&lt;60,"Adult (40-59)",TRUE(),"Senior (60+)")</f>
        <v>Young Adult (18-39)</v>
      </c>
      <c r="Z1690" s="27" t="n">
        <f aca="false">ROUND(G1690-E1690,0)</f>
        <v>2</v>
      </c>
      <c r="AA1690" s="27" t="n">
        <f aca="false">L1690+M1690</f>
        <v>98</v>
      </c>
      <c r="AB1690" s="27" t="n">
        <f aca="false">IFERROR(ROUND(Q1690/AA1690,2),0)</f>
        <v>51.93</v>
      </c>
      <c r="AC1690" s="27" t="str">
        <f aca="false">IF(AND(K1690="Critical",N1690="No"),"URGENT - No Bed","Normal")</f>
        <v>Normal</v>
      </c>
      <c r="AD1690" s="33" t="n">
        <f aca="false">INDEX(Lookup_Tables!$B$3:$B$12,MATCH(H1690,Lookup_Tables!$A$3:$A$12,0))</f>
        <v>3000000</v>
      </c>
      <c r="AE1690" s="27" t="str">
        <f aca="false">INDEX(Lookup_Tables!$C$3:$C$12,MATCH(H1690,Lookup_Tables!$A$3:$A$12,0))</f>
        <v>Dr. Pooja Iyer</v>
      </c>
      <c r="AF1690" s="27" t="str">
        <f aca="false">IFERROR(INDEX(Lookup_Tables!$F$16:$F$45,MATCH(I1690,Lookup_Tables!$E$16:$E$45,0)),"N/A")</f>
        <v>EMP214</v>
      </c>
      <c r="AG1690" s="27" t="n">
        <f aca="false">_xlfn.IFS(R1690="Recovered",4,R1690="Referred",3,R1690="Admitted",2,R1690="Deceased",1,TRUE(),0)</f>
        <v>3</v>
      </c>
      <c r="AH1690" s="27" t="str">
        <f aca="false">IF(T1690&gt;=4,"Satisfied",IF(T1690&gt;=3,"Neutral","Needs Improvement"))</f>
        <v>Needs Improvement</v>
      </c>
    </row>
    <row r="1691" customFormat="false" ht="15" hidden="false" customHeight="false" outlineLevel="0" collapsed="false">
      <c r="A1691" s="30" t="s">
        <v>4759</v>
      </c>
      <c r="B1691" s="30" t="s">
        <v>2530</v>
      </c>
      <c r="C1691" s="30" t="n">
        <v>52</v>
      </c>
      <c r="D1691" s="30" t="s">
        <v>121</v>
      </c>
      <c r="E1691" s="31" t="n">
        <v>45501</v>
      </c>
      <c r="F1691" s="30" t="s">
        <v>1034</v>
      </c>
      <c r="G1691" s="31" t="n">
        <v>45504</v>
      </c>
      <c r="H1691" s="30" t="s">
        <v>217</v>
      </c>
      <c r="I1691" s="30" t="s">
        <v>392</v>
      </c>
      <c r="J1691" s="30" t="s">
        <v>388</v>
      </c>
      <c r="K1691" s="30" t="s">
        <v>156</v>
      </c>
      <c r="L1691" s="30" t="n">
        <v>43</v>
      </c>
      <c r="M1691" s="30" t="n">
        <v>68</v>
      </c>
      <c r="N1691" s="30" t="s">
        <v>127</v>
      </c>
      <c r="O1691" s="30" t="s">
        <v>128</v>
      </c>
      <c r="P1691" s="30" t="s">
        <v>140</v>
      </c>
      <c r="Q1691" s="32" t="n">
        <v>4159.01</v>
      </c>
      <c r="R1691" s="30" t="s">
        <v>172</v>
      </c>
      <c r="S1691" s="30" t="s">
        <v>141</v>
      </c>
      <c r="T1691" s="30" t="n">
        <v>2</v>
      </c>
      <c r="U1691" s="30" t="n">
        <f aca="false">YEAR(E1691)</f>
        <v>2024</v>
      </c>
      <c r="V1691" s="30" t="str">
        <f aca="false">TEXT(E1691,"MMM-YYYY")</f>
        <v>Jul-2024</v>
      </c>
      <c r="W1691" s="30" t="n">
        <f aca="false">MONTH(E1691)</f>
        <v>7</v>
      </c>
      <c r="X1691" s="30" t="str">
        <f aca="false">TEXT(WEEKDAY(E1691,2),"0")&amp;" - "&amp;TEXT(E1691,"dddd")</f>
        <v>7 - Sunday</v>
      </c>
      <c r="Y1691" s="30" t="str">
        <f aca="false">_xlfn.IFS(C1691&lt;18,"Child (0-17)",C1691&lt;40,"Young Adult (18-39)",C1691&lt;60,"Adult (40-59)",TRUE(),"Senior (60+)")</f>
        <v>Adult (40-59)</v>
      </c>
      <c r="Z1691" s="30" t="n">
        <f aca="false">ROUND(G1691-E1691,0)</f>
        <v>3</v>
      </c>
      <c r="AA1691" s="30" t="n">
        <f aca="false">L1691+M1691</f>
        <v>111</v>
      </c>
      <c r="AB1691" s="30" t="n">
        <f aca="false">IFERROR(ROUND(Q1691/AA1691,2),0)</f>
        <v>37.47</v>
      </c>
      <c r="AC1691" s="30" t="str">
        <f aca="false">IF(AND(K1691="Critical",N1691="No"),"URGENT - No Bed","Normal")</f>
        <v>Normal</v>
      </c>
      <c r="AD1691" s="34" t="n">
        <f aca="false">INDEX(Lookup_Tables!$B$3:$B$12,MATCH(H1691,Lookup_Tables!$A$3:$A$12,0))</f>
        <v>4200000</v>
      </c>
      <c r="AE1691" s="30" t="str">
        <f aca="false">INDEX(Lookup_Tables!$C$3:$C$12,MATCH(H1691,Lookup_Tables!$A$3:$A$12,0))</f>
        <v>Dr. Anil Kapoor</v>
      </c>
      <c r="AF1691" s="30" t="str">
        <f aca="false">IFERROR(INDEX(Lookup_Tables!$F$16:$F$45,MATCH(I1691,Lookup_Tables!$E$16:$E$45,0)),"N/A")</f>
        <v>EMP202</v>
      </c>
      <c r="AG1691" s="30" t="n">
        <f aca="false">_xlfn.IFS(R1691="Recovered",4,R1691="Referred",3,R1691="Admitted",2,R1691="Deceased",1,TRUE(),0)</f>
        <v>2</v>
      </c>
      <c r="AH1691" s="30" t="str">
        <f aca="false">IF(T1691&gt;=4,"Satisfied",IF(T1691&gt;=3,"Neutral","Needs Improvement"))</f>
        <v>Needs Improvement</v>
      </c>
    </row>
    <row r="1692" customFormat="false" ht="15" hidden="false" customHeight="false" outlineLevel="0" collapsed="false">
      <c r="A1692" s="27" t="s">
        <v>1476</v>
      </c>
      <c r="B1692" s="27" t="s">
        <v>1001</v>
      </c>
      <c r="C1692" s="27" t="n">
        <v>85</v>
      </c>
      <c r="D1692" s="27" t="s">
        <v>181</v>
      </c>
      <c r="E1692" s="28" t="n">
        <v>45531</v>
      </c>
      <c r="F1692" s="27" t="s">
        <v>1449</v>
      </c>
      <c r="G1692" s="28" t="n">
        <v>45531</v>
      </c>
      <c r="H1692" s="27" t="s">
        <v>123</v>
      </c>
      <c r="I1692" s="27" t="s">
        <v>124</v>
      </c>
      <c r="J1692" s="27" t="s">
        <v>227</v>
      </c>
      <c r="K1692" s="27" t="s">
        <v>138</v>
      </c>
      <c r="L1692" s="27" t="n">
        <v>50</v>
      </c>
      <c r="M1692" s="27" t="n">
        <v>26</v>
      </c>
      <c r="N1692" s="27" t="s">
        <v>127</v>
      </c>
      <c r="O1692" s="27" t="s">
        <v>139</v>
      </c>
      <c r="P1692" s="27" t="s">
        <v>129</v>
      </c>
      <c r="Q1692" s="29" t="n">
        <v>1034.78</v>
      </c>
      <c r="R1692" s="27" t="s">
        <v>130</v>
      </c>
      <c r="S1692" s="27" t="s">
        <v>131</v>
      </c>
      <c r="T1692" s="27" t="n">
        <v>5</v>
      </c>
      <c r="U1692" s="27" t="n">
        <f aca="false">YEAR(E1692)</f>
        <v>2024</v>
      </c>
      <c r="V1692" s="27" t="str">
        <f aca="false">TEXT(E1692,"MMM-YYYY")</f>
        <v>Aug-2024</v>
      </c>
      <c r="W1692" s="27" t="n">
        <f aca="false">MONTH(E1692)</f>
        <v>8</v>
      </c>
      <c r="X1692" s="27" t="str">
        <f aca="false">TEXT(WEEKDAY(E1692,2),"0")&amp;" - "&amp;TEXT(E1692,"dddd")</f>
        <v>2 - Tuesday</v>
      </c>
      <c r="Y1692" s="27" t="str">
        <f aca="false">_xlfn.IFS(C1692&lt;18,"Child (0-17)",C1692&lt;40,"Young Adult (18-39)",C1692&lt;60,"Adult (40-59)",TRUE(),"Senior (60+)")</f>
        <v>Senior (60+)</v>
      </c>
      <c r="Z1692" s="27" t="n">
        <f aca="false">ROUND(G1692-E1692,0)</f>
        <v>0</v>
      </c>
      <c r="AA1692" s="27" t="n">
        <f aca="false">L1692+M1692</f>
        <v>76</v>
      </c>
      <c r="AB1692" s="27" t="n">
        <f aca="false">IFERROR(ROUND(Q1692/AA1692,2),0)</f>
        <v>13.62</v>
      </c>
      <c r="AC1692" s="27" t="str">
        <f aca="false">IF(AND(K1692="Critical",N1692="No"),"URGENT - No Bed","Normal")</f>
        <v>Normal</v>
      </c>
      <c r="AD1692" s="33" t="n">
        <f aca="false">INDEX(Lookup_Tables!$B$3:$B$12,MATCH(H1692,Lookup_Tables!$A$3:$A$12,0))</f>
        <v>2200000</v>
      </c>
      <c r="AE1692" s="27" t="str">
        <f aca="false">INDEX(Lookup_Tables!$C$3:$C$12,MATCH(H1692,Lookup_Tables!$A$3:$A$12,0))</f>
        <v>Dr. Rohan Das</v>
      </c>
      <c r="AF1692" s="27" t="str">
        <f aca="false">IFERROR(INDEX(Lookup_Tables!$F$16:$F$45,MATCH(I1692,Lookup_Tables!$E$16:$E$45,0)),"N/A")</f>
        <v>EMP205</v>
      </c>
      <c r="AG1692" s="27" t="n">
        <f aca="false">_xlfn.IFS(R1692="Recovered",4,R1692="Referred",3,R1692="Admitted",2,R1692="Deceased",1,TRUE(),0)</f>
        <v>4</v>
      </c>
      <c r="AH1692" s="27" t="str">
        <f aca="false">IF(T1692&gt;=4,"Satisfied",IF(T1692&gt;=3,"Neutral","Needs Improvement"))</f>
        <v>Satisfied</v>
      </c>
    </row>
    <row r="1693" customFormat="false" ht="15" hidden="false" customHeight="false" outlineLevel="0" collapsed="false">
      <c r="A1693" s="30" t="s">
        <v>2365</v>
      </c>
      <c r="B1693" s="30" t="s">
        <v>2366</v>
      </c>
      <c r="C1693" s="30" t="n">
        <v>46</v>
      </c>
      <c r="D1693" s="30" t="s">
        <v>121</v>
      </c>
      <c r="E1693" s="31" t="n">
        <v>45626</v>
      </c>
      <c r="F1693" s="30" t="s">
        <v>1559</v>
      </c>
      <c r="G1693" s="31" t="n">
        <v>45626</v>
      </c>
      <c r="H1693" s="30" t="s">
        <v>183</v>
      </c>
      <c r="I1693" s="30" t="s">
        <v>212</v>
      </c>
      <c r="J1693" s="30" t="s">
        <v>411</v>
      </c>
      <c r="K1693" s="30" t="s">
        <v>138</v>
      </c>
      <c r="L1693" s="30" t="n">
        <v>26</v>
      </c>
      <c r="M1693" s="30" t="n">
        <v>40</v>
      </c>
      <c r="N1693" s="30" t="s">
        <v>127</v>
      </c>
      <c r="O1693" s="30" t="s">
        <v>139</v>
      </c>
      <c r="P1693" s="30" t="s">
        <v>140</v>
      </c>
      <c r="Q1693" s="32" t="n">
        <v>1404.46</v>
      </c>
      <c r="R1693" s="30" t="s">
        <v>130</v>
      </c>
      <c r="S1693" s="30" t="s">
        <v>141</v>
      </c>
      <c r="T1693" s="30" t="n">
        <v>5</v>
      </c>
      <c r="U1693" s="30" t="n">
        <f aca="false">YEAR(E1693)</f>
        <v>2024</v>
      </c>
      <c r="V1693" s="30" t="str">
        <f aca="false">TEXT(E1693,"MMM-YYYY")</f>
        <v>Nov-2024</v>
      </c>
      <c r="W1693" s="30" t="n">
        <f aca="false">MONTH(E1693)</f>
        <v>11</v>
      </c>
      <c r="X1693" s="30" t="str">
        <f aca="false">TEXT(WEEKDAY(E1693,2),"0")&amp;" - "&amp;TEXT(E1693,"dddd")</f>
        <v>6 - Saturday</v>
      </c>
      <c r="Y1693" s="30" t="str">
        <f aca="false">_xlfn.IFS(C1693&lt;18,"Child (0-17)",C1693&lt;40,"Young Adult (18-39)",C1693&lt;60,"Adult (40-59)",TRUE(),"Senior (60+)")</f>
        <v>Adult (40-59)</v>
      </c>
      <c r="Z1693" s="30" t="n">
        <f aca="false">ROUND(G1693-E1693,0)</f>
        <v>0</v>
      </c>
      <c r="AA1693" s="30" t="n">
        <f aca="false">L1693+M1693</f>
        <v>66</v>
      </c>
      <c r="AB1693" s="30" t="n">
        <f aca="false">IFERROR(ROUND(Q1693/AA1693,2),0)</f>
        <v>21.28</v>
      </c>
      <c r="AC1693" s="30" t="str">
        <f aca="false">IF(AND(K1693="Critical",N1693="No"),"URGENT - No Bed","Normal")</f>
        <v>Normal</v>
      </c>
      <c r="AD1693" s="34" t="n">
        <f aca="false">INDEX(Lookup_Tables!$B$3:$B$12,MATCH(H1693,Lookup_Tables!$A$3:$A$12,0))</f>
        <v>3100000</v>
      </c>
      <c r="AE1693" s="30" t="str">
        <f aca="false">INDEX(Lookup_Tables!$C$3:$C$12,MATCH(H1693,Lookup_Tables!$A$3:$A$12,0))</f>
        <v>Dr. Kavita Rao</v>
      </c>
      <c r="AF1693" s="30" t="str">
        <f aca="false">IFERROR(INDEX(Lookup_Tables!$F$16:$F$45,MATCH(I1693,Lookup_Tables!$E$16:$E$45,0)),"N/A")</f>
        <v>EMP225</v>
      </c>
      <c r="AG1693" s="30" t="n">
        <f aca="false">_xlfn.IFS(R1693="Recovered",4,R1693="Referred",3,R1693="Admitted",2,R1693="Deceased",1,TRUE(),0)</f>
        <v>4</v>
      </c>
      <c r="AH1693" s="30" t="str">
        <f aca="false">IF(T1693&gt;=4,"Satisfied",IF(T1693&gt;=3,"Neutral","Needs Improvement"))</f>
        <v>Satisfied</v>
      </c>
    </row>
    <row r="1694" customFormat="false" ht="15" hidden="false" customHeight="false" outlineLevel="0" collapsed="false">
      <c r="A1694" s="27" t="s">
        <v>1279</v>
      </c>
      <c r="B1694" s="27" t="s">
        <v>1280</v>
      </c>
      <c r="C1694" s="27" t="n">
        <v>64</v>
      </c>
      <c r="D1694" s="27" t="s">
        <v>181</v>
      </c>
      <c r="E1694" s="28" t="n">
        <v>45485</v>
      </c>
      <c r="F1694" s="27" t="s">
        <v>1281</v>
      </c>
      <c r="G1694" s="28" t="n">
        <v>45485</v>
      </c>
      <c r="H1694" s="27" t="s">
        <v>183</v>
      </c>
      <c r="I1694" s="27" t="s">
        <v>430</v>
      </c>
      <c r="J1694" s="27" t="s">
        <v>431</v>
      </c>
      <c r="K1694" s="27" t="s">
        <v>156</v>
      </c>
      <c r="L1694" s="27" t="n">
        <v>37</v>
      </c>
      <c r="M1694" s="27" t="n">
        <v>71</v>
      </c>
      <c r="N1694" s="27" t="s">
        <v>186</v>
      </c>
      <c r="O1694" s="27" t="s">
        <v>139</v>
      </c>
      <c r="P1694" s="27" t="s">
        <v>129</v>
      </c>
      <c r="Q1694" s="29" t="n">
        <v>3711.24</v>
      </c>
      <c r="R1694" s="27" t="s">
        <v>130</v>
      </c>
      <c r="S1694" s="27" t="s">
        <v>223</v>
      </c>
      <c r="T1694" s="27" t="n">
        <v>3</v>
      </c>
      <c r="U1694" s="27" t="n">
        <f aca="false">YEAR(E1694)</f>
        <v>2024</v>
      </c>
      <c r="V1694" s="27" t="str">
        <f aca="false">TEXT(E1694,"MMM-YYYY")</f>
        <v>Jul-2024</v>
      </c>
      <c r="W1694" s="27" t="n">
        <f aca="false">MONTH(E1694)</f>
        <v>7</v>
      </c>
      <c r="X1694" s="27" t="str">
        <f aca="false">TEXT(WEEKDAY(E1694,2),"0")&amp;" - "&amp;TEXT(E1694,"dddd")</f>
        <v>5 - Friday</v>
      </c>
      <c r="Y1694" s="27" t="str">
        <f aca="false">_xlfn.IFS(C1694&lt;18,"Child (0-17)",C1694&lt;40,"Young Adult (18-39)",C1694&lt;60,"Adult (40-59)",TRUE(),"Senior (60+)")</f>
        <v>Senior (60+)</v>
      </c>
      <c r="Z1694" s="27" t="n">
        <f aca="false">ROUND(G1694-E1694,0)</f>
        <v>0</v>
      </c>
      <c r="AA1694" s="27" t="n">
        <f aca="false">L1694+M1694</f>
        <v>108</v>
      </c>
      <c r="AB1694" s="27" t="n">
        <f aca="false">IFERROR(ROUND(Q1694/AA1694,2),0)</f>
        <v>34.36</v>
      </c>
      <c r="AC1694" s="27" t="str">
        <f aca="false">IF(AND(K1694="Critical",N1694="No"),"URGENT - No Bed","Normal")</f>
        <v>Normal</v>
      </c>
      <c r="AD1694" s="33" t="n">
        <f aca="false">INDEX(Lookup_Tables!$B$3:$B$12,MATCH(H1694,Lookup_Tables!$A$3:$A$12,0))</f>
        <v>3100000</v>
      </c>
      <c r="AE1694" s="27" t="str">
        <f aca="false">INDEX(Lookup_Tables!$C$3:$C$12,MATCH(H1694,Lookup_Tables!$A$3:$A$12,0))</f>
        <v>Dr. Kavita Rao</v>
      </c>
      <c r="AF1694" s="27" t="str">
        <f aca="false">IFERROR(INDEX(Lookup_Tables!$F$16:$F$45,MATCH(I1694,Lookup_Tables!$E$16:$E$45,0)),"N/A")</f>
        <v>EMP224</v>
      </c>
      <c r="AG1694" s="27" t="n">
        <f aca="false">_xlfn.IFS(R1694="Recovered",4,R1694="Referred",3,R1694="Admitted",2,R1694="Deceased",1,TRUE(),0)</f>
        <v>4</v>
      </c>
      <c r="AH1694" s="27" t="str">
        <f aca="false">IF(T1694&gt;=4,"Satisfied",IF(T1694&gt;=3,"Neutral","Needs Improvement"))</f>
        <v>Neutral</v>
      </c>
    </row>
    <row r="1695" customFormat="false" ht="15" hidden="false" customHeight="false" outlineLevel="0" collapsed="false">
      <c r="A1695" s="30" t="s">
        <v>2293</v>
      </c>
      <c r="B1695" s="30" t="s">
        <v>2294</v>
      </c>
      <c r="C1695" s="30" t="n">
        <v>25</v>
      </c>
      <c r="D1695" s="30" t="s">
        <v>121</v>
      </c>
      <c r="E1695" s="31" t="n">
        <v>45416</v>
      </c>
      <c r="F1695" s="30" t="s">
        <v>948</v>
      </c>
      <c r="G1695" s="31" t="n">
        <v>45417</v>
      </c>
      <c r="H1695" s="30" t="s">
        <v>217</v>
      </c>
      <c r="I1695" s="30" t="s">
        <v>392</v>
      </c>
      <c r="J1695" s="30" t="s">
        <v>218</v>
      </c>
      <c r="K1695" s="30" t="s">
        <v>138</v>
      </c>
      <c r="L1695" s="30" t="n">
        <v>87</v>
      </c>
      <c r="M1695" s="30" t="n">
        <v>43</v>
      </c>
      <c r="N1695" s="30" t="s">
        <v>127</v>
      </c>
      <c r="O1695" s="30" t="s">
        <v>139</v>
      </c>
      <c r="P1695" s="30" t="s">
        <v>129</v>
      </c>
      <c r="Q1695" s="32" t="n">
        <v>2504.74</v>
      </c>
      <c r="R1695" s="30" t="s">
        <v>130</v>
      </c>
      <c r="S1695" s="30" t="s">
        <v>164</v>
      </c>
      <c r="T1695" s="30" t="n">
        <v>4</v>
      </c>
      <c r="U1695" s="30" t="n">
        <f aca="false">YEAR(E1695)</f>
        <v>2024</v>
      </c>
      <c r="V1695" s="30" t="str">
        <f aca="false">TEXT(E1695,"MMM-YYYY")</f>
        <v>May-2024</v>
      </c>
      <c r="W1695" s="30" t="n">
        <f aca="false">MONTH(E1695)</f>
        <v>5</v>
      </c>
      <c r="X1695" s="30" t="str">
        <f aca="false">TEXT(WEEKDAY(E1695,2),"0")&amp;" - "&amp;TEXT(E1695,"dddd")</f>
        <v>6 - Saturday</v>
      </c>
      <c r="Y1695" s="30" t="str">
        <f aca="false">_xlfn.IFS(C1695&lt;18,"Child (0-17)",C1695&lt;40,"Young Adult (18-39)",C1695&lt;60,"Adult (40-59)",TRUE(),"Senior (60+)")</f>
        <v>Young Adult (18-39)</v>
      </c>
      <c r="Z1695" s="30" t="n">
        <f aca="false">ROUND(G1695-E1695,0)</f>
        <v>1</v>
      </c>
      <c r="AA1695" s="30" t="n">
        <f aca="false">L1695+M1695</f>
        <v>130</v>
      </c>
      <c r="AB1695" s="30" t="n">
        <f aca="false">IFERROR(ROUND(Q1695/AA1695,2),0)</f>
        <v>19.27</v>
      </c>
      <c r="AC1695" s="30" t="str">
        <f aca="false">IF(AND(K1695="Critical",N1695="No"),"URGENT - No Bed","Normal")</f>
        <v>Normal</v>
      </c>
      <c r="AD1695" s="34" t="n">
        <f aca="false">INDEX(Lookup_Tables!$B$3:$B$12,MATCH(H1695,Lookup_Tables!$A$3:$A$12,0))</f>
        <v>4200000</v>
      </c>
      <c r="AE1695" s="30" t="str">
        <f aca="false">INDEX(Lookup_Tables!$C$3:$C$12,MATCH(H1695,Lookup_Tables!$A$3:$A$12,0))</f>
        <v>Dr. Anil Kapoor</v>
      </c>
      <c r="AF1695" s="30" t="str">
        <f aca="false">IFERROR(INDEX(Lookup_Tables!$F$16:$F$45,MATCH(I1695,Lookup_Tables!$E$16:$E$45,0)),"N/A")</f>
        <v>EMP202</v>
      </c>
      <c r="AG1695" s="30" t="n">
        <f aca="false">_xlfn.IFS(R1695="Recovered",4,R1695="Referred",3,R1695="Admitted",2,R1695="Deceased",1,TRUE(),0)</f>
        <v>4</v>
      </c>
      <c r="AH1695" s="30" t="str">
        <f aca="false">IF(T1695&gt;=4,"Satisfied",IF(T1695&gt;=3,"Neutral","Needs Improvement"))</f>
        <v>Satisfied</v>
      </c>
    </row>
    <row r="1696" customFormat="false" ht="15" hidden="false" customHeight="false" outlineLevel="0" collapsed="false">
      <c r="A1696" s="27" t="s">
        <v>3778</v>
      </c>
      <c r="B1696" s="27" t="s">
        <v>3779</v>
      </c>
      <c r="C1696" s="27" t="n">
        <v>59</v>
      </c>
      <c r="D1696" s="27" t="s">
        <v>121</v>
      </c>
      <c r="E1696" s="28" t="n">
        <v>45558</v>
      </c>
      <c r="F1696" s="27" t="s">
        <v>1257</v>
      </c>
      <c r="G1696" s="28" t="n">
        <v>45560</v>
      </c>
      <c r="H1696" s="27" t="s">
        <v>161</v>
      </c>
      <c r="I1696" s="27" t="s">
        <v>162</v>
      </c>
      <c r="J1696" s="27" t="s">
        <v>385</v>
      </c>
      <c r="K1696" s="27" t="s">
        <v>156</v>
      </c>
      <c r="L1696" s="27" t="n">
        <v>66</v>
      </c>
      <c r="M1696" s="27" t="n">
        <v>30</v>
      </c>
      <c r="N1696" s="27" t="s">
        <v>186</v>
      </c>
      <c r="O1696" s="27" t="s">
        <v>149</v>
      </c>
      <c r="P1696" s="27" t="s">
        <v>129</v>
      </c>
      <c r="Q1696" s="29" t="n">
        <v>3970.27</v>
      </c>
      <c r="R1696" s="27" t="s">
        <v>130</v>
      </c>
      <c r="S1696" s="27" t="s">
        <v>192</v>
      </c>
      <c r="T1696" s="27" t="n">
        <v>4</v>
      </c>
      <c r="U1696" s="27" t="n">
        <f aca="false">YEAR(E1696)</f>
        <v>2024</v>
      </c>
      <c r="V1696" s="27" t="str">
        <f aca="false">TEXT(E1696,"MMM-YYYY")</f>
        <v>Sep-2024</v>
      </c>
      <c r="W1696" s="27" t="n">
        <f aca="false">MONTH(E1696)</f>
        <v>9</v>
      </c>
      <c r="X1696" s="27" t="str">
        <f aca="false">TEXT(WEEKDAY(E1696,2),"0")&amp;" - "&amp;TEXT(E1696,"dddd")</f>
        <v>1 - Monday</v>
      </c>
      <c r="Y1696" s="27" t="str">
        <f aca="false">_xlfn.IFS(C1696&lt;18,"Child (0-17)",C1696&lt;40,"Young Adult (18-39)",C1696&lt;60,"Adult (40-59)",TRUE(),"Senior (60+)")</f>
        <v>Adult (40-59)</v>
      </c>
      <c r="Z1696" s="27" t="n">
        <f aca="false">ROUND(G1696-E1696,0)</f>
        <v>2</v>
      </c>
      <c r="AA1696" s="27" t="n">
        <f aca="false">L1696+M1696</f>
        <v>96</v>
      </c>
      <c r="AB1696" s="27" t="n">
        <f aca="false">IFERROR(ROUND(Q1696/AA1696,2),0)</f>
        <v>41.36</v>
      </c>
      <c r="AC1696" s="27" t="str">
        <f aca="false">IF(AND(K1696="Critical",N1696="No"),"URGENT - No Bed","Normal")</f>
        <v>Normal</v>
      </c>
      <c r="AD1696" s="33" t="n">
        <f aca="false">INDEX(Lookup_Tables!$B$3:$B$12,MATCH(H1696,Lookup_Tables!$A$3:$A$12,0))</f>
        <v>3600000</v>
      </c>
      <c r="AE1696" s="27" t="str">
        <f aca="false">INDEX(Lookup_Tables!$C$3:$C$12,MATCH(H1696,Lookup_Tables!$A$3:$A$12,0))</f>
        <v>Dr. Sameer Joshi</v>
      </c>
      <c r="AF1696" s="27" t="str">
        <f aca="false">IFERROR(INDEX(Lookup_Tables!$F$16:$F$45,MATCH(I1696,Lookup_Tables!$E$16:$E$45,0)),"N/A")</f>
        <v>EMP222</v>
      </c>
      <c r="AG1696" s="27" t="n">
        <f aca="false">_xlfn.IFS(R1696="Recovered",4,R1696="Referred",3,R1696="Admitted",2,R1696="Deceased",1,TRUE(),0)</f>
        <v>4</v>
      </c>
      <c r="AH1696" s="27" t="str">
        <f aca="false">IF(T1696&gt;=4,"Satisfied",IF(T1696&gt;=3,"Neutral","Needs Improvement"))</f>
        <v>Satisfied</v>
      </c>
    </row>
    <row r="1697" customFormat="false" ht="15" hidden="false" customHeight="false" outlineLevel="0" collapsed="false">
      <c r="A1697" s="30" t="s">
        <v>2287</v>
      </c>
      <c r="B1697" s="30" t="s">
        <v>2288</v>
      </c>
      <c r="C1697" s="30" t="n">
        <v>10</v>
      </c>
      <c r="D1697" s="30" t="s">
        <v>121</v>
      </c>
      <c r="E1697" s="31" t="n">
        <v>45537</v>
      </c>
      <c r="F1697" s="30" t="s">
        <v>1044</v>
      </c>
      <c r="G1697" s="31" t="n">
        <v>45540</v>
      </c>
      <c r="H1697" s="30" t="s">
        <v>168</v>
      </c>
      <c r="I1697" s="30" t="s">
        <v>169</v>
      </c>
      <c r="J1697" s="30" t="s">
        <v>441</v>
      </c>
      <c r="K1697" s="30" t="s">
        <v>156</v>
      </c>
      <c r="L1697" s="30" t="n">
        <v>16</v>
      </c>
      <c r="M1697" s="30" t="n">
        <v>73</v>
      </c>
      <c r="N1697" s="30" t="s">
        <v>186</v>
      </c>
      <c r="O1697" s="30" t="s">
        <v>128</v>
      </c>
      <c r="P1697" s="30" t="s">
        <v>140</v>
      </c>
      <c r="Q1697" s="32" t="n">
        <v>3432.57</v>
      </c>
      <c r="R1697" s="30" t="s">
        <v>130</v>
      </c>
      <c r="S1697" s="30" t="s">
        <v>164</v>
      </c>
      <c r="T1697" s="30" t="n">
        <v>3</v>
      </c>
      <c r="U1697" s="30" t="n">
        <f aca="false">YEAR(E1697)</f>
        <v>2024</v>
      </c>
      <c r="V1697" s="30" t="str">
        <f aca="false">TEXT(E1697,"MMM-YYYY")</f>
        <v>Sep-2024</v>
      </c>
      <c r="W1697" s="30" t="n">
        <f aca="false">MONTH(E1697)</f>
        <v>9</v>
      </c>
      <c r="X1697" s="30" t="str">
        <f aca="false">TEXT(WEEKDAY(E1697,2),"0")&amp;" - "&amp;TEXT(E1697,"dddd")</f>
        <v>1 - Monday</v>
      </c>
      <c r="Y1697" s="30" t="str">
        <f aca="false">_xlfn.IFS(C1697&lt;18,"Child (0-17)",C1697&lt;40,"Young Adult (18-39)",C1697&lt;60,"Adult (40-59)",TRUE(),"Senior (60+)")</f>
        <v>Child (0-17)</v>
      </c>
      <c r="Z1697" s="30" t="n">
        <f aca="false">ROUND(G1697-E1697,0)</f>
        <v>3</v>
      </c>
      <c r="AA1697" s="30" t="n">
        <f aca="false">L1697+M1697</f>
        <v>89</v>
      </c>
      <c r="AB1697" s="30" t="n">
        <f aca="false">IFERROR(ROUND(Q1697/AA1697,2),0)</f>
        <v>38.57</v>
      </c>
      <c r="AC1697" s="30" t="str">
        <f aca="false">IF(AND(K1697="Critical",N1697="No"),"URGENT - No Bed","Normal")</f>
        <v>Normal</v>
      </c>
      <c r="AD1697" s="34" t="n">
        <f aca="false">INDEX(Lookup_Tables!$B$3:$B$12,MATCH(H1697,Lookup_Tables!$A$3:$A$12,0))</f>
        <v>4400000</v>
      </c>
      <c r="AE1697" s="30" t="str">
        <f aca="false">INDEX(Lookup_Tables!$C$3:$C$12,MATCH(H1697,Lookup_Tables!$A$3:$A$12,0))</f>
        <v>Dr. Neha Chopra</v>
      </c>
      <c r="AF1697" s="30" t="str">
        <f aca="false">IFERROR(INDEX(Lookup_Tables!$F$16:$F$45,MATCH(I1697,Lookup_Tables!$E$16:$E$45,0)),"N/A")</f>
        <v>EMP220</v>
      </c>
      <c r="AG1697" s="30" t="n">
        <f aca="false">_xlfn.IFS(R1697="Recovered",4,R1697="Referred",3,R1697="Admitted",2,R1697="Deceased",1,TRUE(),0)</f>
        <v>4</v>
      </c>
      <c r="AH1697" s="30" t="str">
        <f aca="false">IF(T1697&gt;=4,"Satisfied",IF(T1697&gt;=3,"Neutral","Needs Improvement"))</f>
        <v>Neutral</v>
      </c>
    </row>
    <row r="1698" customFormat="false" ht="15" hidden="false" customHeight="false" outlineLevel="0" collapsed="false">
      <c r="A1698" s="27" t="s">
        <v>3759</v>
      </c>
      <c r="B1698" s="27" t="s">
        <v>2512</v>
      </c>
      <c r="C1698" s="27" t="n">
        <v>40</v>
      </c>
      <c r="D1698" s="27" t="s">
        <v>121</v>
      </c>
      <c r="E1698" s="28" t="n">
        <v>45339</v>
      </c>
      <c r="F1698" s="27" t="s">
        <v>692</v>
      </c>
      <c r="G1698" s="28" t="n">
        <v>45342</v>
      </c>
      <c r="H1698" s="27" t="s">
        <v>135</v>
      </c>
      <c r="I1698" s="27" t="s">
        <v>136</v>
      </c>
      <c r="J1698" s="27" t="s">
        <v>137</v>
      </c>
      <c r="K1698" s="27" t="s">
        <v>156</v>
      </c>
      <c r="L1698" s="27" t="n">
        <v>64</v>
      </c>
      <c r="M1698" s="27" t="n">
        <v>66</v>
      </c>
      <c r="N1698" s="27" t="s">
        <v>127</v>
      </c>
      <c r="O1698" s="27" t="s">
        <v>139</v>
      </c>
      <c r="P1698" s="27" t="s">
        <v>129</v>
      </c>
      <c r="Q1698" s="29" t="n">
        <v>4121.72</v>
      </c>
      <c r="R1698" s="27" t="s">
        <v>172</v>
      </c>
      <c r="S1698" s="27" t="s">
        <v>192</v>
      </c>
      <c r="T1698" s="27" t="n">
        <v>3</v>
      </c>
      <c r="U1698" s="27" t="n">
        <f aca="false">YEAR(E1698)</f>
        <v>2024</v>
      </c>
      <c r="V1698" s="27" t="str">
        <f aca="false">TEXT(E1698,"MMM-YYYY")</f>
        <v>Feb-2024</v>
      </c>
      <c r="W1698" s="27" t="n">
        <f aca="false">MONTH(E1698)</f>
        <v>2</v>
      </c>
      <c r="X1698" s="27" t="str">
        <f aca="false">TEXT(WEEKDAY(E1698,2),"0")&amp;" - "&amp;TEXT(E1698,"dddd")</f>
        <v>6 - Saturday</v>
      </c>
      <c r="Y1698" s="27" t="str">
        <f aca="false">_xlfn.IFS(C1698&lt;18,"Child (0-17)",C1698&lt;40,"Young Adult (18-39)",C1698&lt;60,"Adult (40-59)",TRUE(),"Senior (60+)")</f>
        <v>Adult (40-59)</v>
      </c>
      <c r="Z1698" s="27" t="n">
        <f aca="false">ROUND(G1698-E1698,0)</f>
        <v>3</v>
      </c>
      <c r="AA1698" s="27" t="n">
        <f aca="false">L1698+M1698</f>
        <v>130</v>
      </c>
      <c r="AB1698" s="27" t="n">
        <f aca="false">IFERROR(ROUND(Q1698/AA1698,2),0)</f>
        <v>31.71</v>
      </c>
      <c r="AC1698" s="27" t="str">
        <f aca="false">IF(AND(K1698="Critical",N1698="No"),"URGENT - No Bed","Normal")</f>
        <v>Normal</v>
      </c>
      <c r="AD1698" s="33" t="n">
        <f aca="false">INDEX(Lookup_Tables!$B$3:$B$12,MATCH(H1698,Lookup_Tables!$A$3:$A$12,0))</f>
        <v>4600000</v>
      </c>
      <c r="AE1698" s="27" t="str">
        <f aca="false">INDEX(Lookup_Tables!$C$3:$C$12,MATCH(H1698,Lookup_Tables!$A$3:$A$12,0))</f>
        <v>Dr. Farhan Khan</v>
      </c>
      <c r="AF1698" s="27" t="str">
        <f aca="false">IFERROR(INDEX(Lookup_Tables!$F$16:$F$45,MATCH(I1698,Lookup_Tables!$E$16:$E$45,0)),"N/A")</f>
        <v>EMP206</v>
      </c>
      <c r="AG1698" s="27" t="n">
        <f aca="false">_xlfn.IFS(R1698="Recovered",4,R1698="Referred",3,R1698="Admitted",2,R1698="Deceased",1,TRUE(),0)</f>
        <v>2</v>
      </c>
      <c r="AH1698" s="27" t="str">
        <f aca="false">IF(T1698&gt;=4,"Satisfied",IF(T1698&gt;=3,"Neutral","Needs Improvement"))</f>
        <v>Neutral</v>
      </c>
    </row>
    <row r="1699" customFormat="false" ht="15" hidden="false" customHeight="false" outlineLevel="0" collapsed="false">
      <c r="A1699" s="30" t="s">
        <v>1705</v>
      </c>
      <c r="B1699" s="30" t="s">
        <v>1181</v>
      </c>
      <c r="C1699" s="30" t="n">
        <v>81</v>
      </c>
      <c r="D1699" s="30" t="s">
        <v>181</v>
      </c>
      <c r="E1699" s="31" t="n">
        <v>45650</v>
      </c>
      <c r="F1699" s="30" t="s">
        <v>956</v>
      </c>
      <c r="G1699" s="31" t="n">
        <v>45655</v>
      </c>
      <c r="H1699" s="30" t="s">
        <v>161</v>
      </c>
      <c r="I1699" s="30" t="s">
        <v>320</v>
      </c>
      <c r="J1699" s="30" t="s">
        <v>258</v>
      </c>
      <c r="K1699" s="30" t="s">
        <v>126</v>
      </c>
      <c r="L1699" s="30" t="n">
        <v>16</v>
      </c>
      <c r="M1699" s="30" t="n">
        <v>118</v>
      </c>
      <c r="N1699" s="30" t="s">
        <v>127</v>
      </c>
      <c r="O1699" s="30" t="s">
        <v>139</v>
      </c>
      <c r="P1699" s="30" t="s">
        <v>129</v>
      </c>
      <c r="Q1699" s="32" t="n">
        <v>7889.42</v>
      </c>
      <c r="R1699" s="30" t="s">
        <v>130</v>
      </c>
      <c r="S1699" s="30" t="s">
        <v>131</v>
      </c>
      <c r="T1699" s="30" t="n">
        <v>3</v>
      </c>
      <c r="U1699" s="30" t="n">
        <f aca="false">YEAR(E1699)</f>
        <v>2024</v>
      </c>
      <c r="V1699" s="30" t="str">
        <f aca="false">TEXT(E1699,"MMM-YYYY")</f>
        <v>Dec-2024</v>
      </c>
      <c r="W1699" s="30" t="n">
        <f aca="false">MONTH(E1699)</f>
        <v>12</v>
      </c>
      <c r="X1699" s="30" t="str">
        <f aca="false">TEXT(WEEKDAY(E1699,2),"0")&amp;" - "&amp;TEXT(E1699,"dddd")</f>
        <v>2 - Tuesday</v>
      </c>
      <c r="Y1699" s="30" t="str">
        <f aca="false">_xlfn.IFS(C1699&lt;18,"Child (0-17)",C1699&lt;40,"Young Adult (18-39)",C1699&lt;60,"Adult (40-59)",TRUE(),"Senior (60+)")</f>
        <v>Senior (60+)</v>
      </c>
      <c r="Z1699" s="30" t="n">
        <f aca="false">ROUND(G1699-E1699,0)</f>
        <v>5</v>
      </c>
      <c r="AA1699" s="30" t="n">
        <f aca="false">L1699+M1699</f>
        <v>134</v>
      </c>
      <c r="AB1699" s="30" t="n">
        <f aca="false">IFERROR(ROUND(Q1699/AA1699,2),0)</f>
        <v>58.88</v>
      </c>
      <c r="AC1699" s="30" t="str">
        <f aca="false">IF(AND(K1699="Critical",N1699="No"),"URGENT - No Bed","Normal")</f>
        <v>Normal</v>
      </c>
      <c r="AD1699" s="34" t="n">
        <f aca="false">INDEX(Lookup_Tables!$B$3:$B$12,MATCH(H1699,Lookup_Tables!$A$3:$A$12,0))</f>
        <v>3600000</v>
      </c>
      <c r="AE1699" s="30" t="str">
        <f aca="false">INDEX(Lookup_Tables!$C$3:$C$12,MATCH(H1699,Lookup_Tables!$A$3:$A$12,0))</f>
        <v>Dr. Sameer Joshi</v>
      </c>
      <c r="AF1699" s="30" t="str">
        <f aca="false">IFERROR(INDEX(Lookup_Tables!$F$16:$F$45,MATCH(I1699,Lookup_Tables!$E$16:$E$45,0)),"N/A")</f>
        <v>EMP223</v>
      </c>
      <c r="AG1699" s="30" t="n">
        <f aca="false">_xlfn.IFS(R1699="Recovered",4,R1699="Referred",3,R1699="Admitted",2,R1699="Deceased",1,TRUE(),0)</f>
        <v>4</v>
      </c>
      <c r="AH1699" s="30" t="str">
        <f aca="false">IF(T1699&gt;=4,"Satisfied",IF(T1699&gt;=3,"Neutral","Needs Improvement"))</f>
        <v>Neutral</v>
      </c>
    </row>
    <row r="1700" customFormat="false" ht="15" hidden="false" customHeight="false" outlineLevel="0" collapsed="false">
      <c r="A1700" s="27" t="s">
        <v>4052</v>
      </c>
      <c r="B1700" s="27" t="s">
        <v>1469</v>
      </c>
      <c r="C1700" s="27" t="n">
        <v>52</v>
      </c>
      <c r="D1700" s="27" t="s">
        <v>121</v>
      </c>
      <c r="E1700" s="28" t="n">
        <v>45569</v>
      </c>
      <c r="F1700" s="27" t="s">
        <v>145</v>
      </c>
      <c r="G1700" s="28" t="n">
        <v>45569</v>
      </c>
      <c r="H1700" s="27" t="s">
        <v>217</v>
      </c>
      <c r="I1700" s="27" t="s">
        <v>392</v>
      </c>
      <c r="J1700" s="27" t="s">
        <v>294</v>
      </c>
      <c r="K1700" s="27" t="s">
        <v>156</v>
      </c>
      <c r="L1700" s="27" t="n">
        <v>59</v>
      </c>
      <c r="M1700" s="27" t="n">
        <v>32</v>
      </c>
      <c r="N1700" s="27" t="s">
        <v>186</v>
      </c>
      <c r="O1700" s="27" t="s">
        <v>139</v>
      </c>
      <c r="P1700" s="27" t="s">
        <v>150</v>
      </c>
      <c r="Q1700" s="29" t="n">
        <v>3849.55</v>
      </c>
      <c r="R1700" s="27" t="s">
        <v>130</v>
      </c>
      <c r="S1700" s="27" t="s">
        <v>131</v>
      </c>
      <c r="T1700" s="27" t="n">
        <v>5</v>
      </c>
      <c r="U1700" s="27" t="n">
        <f aca="false">YEAR(E1700)</f>
        <v>2024</v>
      </c>
      <c r="V1700" s="27" t="str">
        <f aca="false">TEXT(E1700,"MMM-YYYY")</f>
        <v>Oct-2024</v>
      </c>
      <c r="W1700" s="27" t="n">
        <f aca="false">MONTH(E1700)</f>
        <v>10</v>
      </c>
      <c r="X1700" s="27" t="str">
        <f aca="false">TEXT(WEEKDAY(E1700,2),"0")&amp;" - "&amp;TEXT(E1700,"dddd")</f>
        <v>5 - Friday</v>
      </c>
      <c r="Y1700" s="27" t="str">
        <f aca="false">_xlfn.IFS(C1700&lt;18,"Child (0-17)",C1700&lt;40,"Young Adult (18-39)",C1700&lt;60,"Adult (40-59)",TRUE(),"Senior (60+)")</f>
        <v>Adult (40-59)</v>
      </c>
      <c r="Z1700" s="27" t="n">
        <f aca="false">ROUND(G1700-E1700,0)</f>
        <v>0</v>
      </c>
      <c r="AA1700" s="27" t="n">
        <f aca="false">L1700+M1700</f>
        <v>91</v>
      </c>
      <c r="AB1700" s="27" t="n">
        <f aca="false">IFERROR(ROUND(Q1700/AA1700,2),0)</f>
        <v>42.3</v>
      </c>
      <c r="AC1700" s="27" t="str">
        <f aca="false">IF(AND(K1700="Critical",N1700="No"),"URGENT - No Bed","Normal")</f>
        <v>Normal</v>
      </c>
      <c r="AD1700" s="33" t="n">
        <f aca="false">INDEX(Lookup_Tables!$B$3:$B$12,MATCH(H1700,Lookup_Tables!$A$3:$A$12,0))</f>
        <v>4200000</v>
      </c>
      <c r="AE1700" s="27" t="str">
        <f aca="false">INDEX(Lookup_Tables!$C$3:$C$12,MATCH(H1700,Lookup_Tables!$A$3:$A$12,0))</f>
        <v>Dr. Anil Kapoor</v>
      </c>
      <c r="AF1700" s="27" t="str">
        <f aca="false">IFERROR(INDEX(Lookup_Tables!$F$16:$F$45,MATCH(I1700,Lookup_Tables!$E$16:$E$45,0)),"N/A")</f>
        <v>EMP202</v>
      </c>
      <c r="AG1700" s="27" t="n">
        <f aca="false">_xlfn.IFS(R1700="Recovered",4,R1700="Referred",3,R1700="Admitted",2,R1700="Deceased",1,TRUE(),0)</f>
        <v>4</v>
      </c>
      <c r="AH1700" s="27" t="str">
        <f aca="false">IF(T1700&gt;=4,"Satisfied",IF(T1700&gt;=3,"Neutral","Needs Improvement"))</f>
        <v>Satisfied</v>
      </c>
    </row>
    <row r="1701" customFormat="false" ht="15" hidden="false" customHeight="false" outlineLevel="0" collapsed="false">
      <c r="A1701" s="30" t="s">
        <v>7004</v>
      </c>
      <c r="B1701" s="30" t="s">
        <v>7005</v>
      </c>
      <c r="C1701" s="30" t="n">
        <v>87</v>
      </c>
      <c r="D1701" s="30" t="s">
        <v>181</v>
      </c>
      <c r="E1701" s="31" t="n">
        <v>45652</v>
      </c>
      <c r="F1701" s="30" t="s">
        <v>356</v>
      </c>
      <c r="G1701" s="31" t="n">
        <v>45656</v>
      </c>
      <c r="H1701" s="30" t="s">
        <v>236</v>
      </c>
      <c r="I1701" s="30" t="s">
        <v>323</v>
      </c>
      <c r="J1701" s="30" t="s">
        <v>375</v>
      </c>
      <c r="K1701" s="30" t="s">
        <v>126</v>
      </c>
      <c r="L1701" s="30" t="n">
        <v>28</v>
      </c>
      <c r="M1701" s="30" t="n">
        <v>79</v>
      </c>
      <c r="N1701" s="30" t="s">
        <v>186</v>
      </c>
      <c r="O1701" s="30" t="s">
        <v>128</v>
      </c>
      <c r="P1701" s="30" t="s">
        <v>129</v>
      </c>
      <c r="Q1701" s="32" t="n">
        <v>7924.03</v>
      </c>
      <c r="R1701" s="30" t="s">
        <v>172</v>
      </c>
      <c r="S1701" s="30" t="s">
        <v>164</v>
      </c>
      <c r="T1701" s="30" t="n">
        <v>3</v>
      </c>
      <c r="U1701" s="30" t="n">
        <f aca="false">YEAR(E1701)</f>
        <v>2024</v>
      </c>
      <c r="V1701" s="30" t="str">
        <f aca="false">TEXT(E1701,"MMM-YYYY")</f>
        <v>Dec-2024</v>
      </c>
      <c r="W1701" s="30" t="n">
        <f aca="false">MONTH(E1701)</f>
        <v>12</v>
      </c>
      <c r="X1701" s="30" t="str">
        <f aca="false">TEXT(WEEKDAY(E1701,2),"0")&amp;" - "&amp;TEXT(E1701,"dddd")</f>
        <v>4 - Thursday</v>
      </c>
      <c r="Y1701" s="30" t="str">
        <f aca="false">_xlfn.IFS(C1701&lt;18,"Child (0-17)",C1701&lt;40,"Young Adult (18-39)",C1701&lt;60,"Adult (40-59)",TRUE(),"Senior (60+)")</f>
        <v>Senior (60+)</v>
      </c>
      <c r="Z1701" s="30" t="n">
        <f aca="false">ROUND(G1701-E1701,0)</f>
        <v>4</v>
      </c>
      <c r="AA1701" s="30" t="n">
        <f aca="false">L1701+M1701</f>
        <v>107</v>
      </c>
      <c r="AB1701" s="30" t="n">
        <f aca="false">IFERROR(ROUND(Q1701/AA1701,2),0)</f>
        <v>74.06</v>
      </c>
      <c r="AC1701" s="30" t="str">
        <f aca="false">IF(AND(K1701="Critical",N1701="No"),"URGENT - No Bed","Normal")</f>
        <v>Normal</v>
      </c>
      <c r="AD1701" s="34" t="n">
        <f aca="false">INDEX(Lookup_Tables!$B$3:$B$12,MATCH(H1701,Lookup_Tables!$A$3:$A$12,0))</f>
        <v>3900000</v>
      </c>
      <c r="AE1701" s="30" t="str">
        <f aca="false">INDEX(Lookup_Tables!$C$3:$C$12,MATCH(H1701,Lookup_Tables!$A$3:$A$12,0))</f>
        <v>Dr. Rina Mehta</v>
      </c>
      <c r="AF1701" s="30" t="str">
        <f aca="false">IFERROR(INDEX(Lookup_Tables!$F$16:$F$45,MATCH(I1701,Lookup_Tables!$E$16:$E$45,0)),"N/A")</f>
        <v>EMP216</v>
      </c>
      <c r="AG1701" s="30" t="n">
        <f aca="false">_xlfn.IFS(R1701="Recovered",4,R1701="Referred",3,R1701="Admitted",2,R1701="Deceased",1,TRUE(),0)</f>
        <v>2</v>
      </c>
      <c r="AH1701" s="30" t="str">
        <f aca="false">IF(T1701&gt;=4,"Satisfied",IF(T1701&gt;=3,"Neutral","Needs Improvement"))</f>
        <v>Neutral</v>
      </c>
    </row>
    <row r="1702" customFormat="false" ht="15" hidden="false" customHeight="false" outlineLevel="0" collapsed="false">
      <c r="A1702" s="27" t="s">
        <v>1517</v>
      </c>
      <c r="B1702" s="27" t="s">
        <v>1518</v>
      </c>
      <c r="C1702" s="27" t="n">
        <v>51</v>
      </c>
      <c r="D1702" s="27" t="s">
        <v>121</v>
      </c>
      <c r="E1702" s="28" t="n">
        <v>45499</v>
      </c>
      <c r="F1702" s="27" t="s">
        <v>901</v>
      </c>
      <c r="G1702" s="28" t="n">
        <v>45499</v>
      </c>
      <c r="H1702" s="27" t="s">
        <v>123</v>
      </c>
      <c r="I1702" s="27" t="s">
        <v>124</v>
      </c>
      <c r="J1702" s="27" t="s">
        <v>125</v>
      </c>
      <c r="K1702" s="27" t="s">
        <v>138</v>
      </c>
      <c r="L1702" s="27" t="n">
        <v>41</v>
      </c>
      <c r="M1702" s="27" t="n">
        <v>27</v>
      </c>
      <c r="N1702" s="27" t="s">
        <v>127</v>
      </c>
      <c r="O1702" s="27" t="s">
        <v>139</v>
      </c>
      <c r="P1702" s="27" t="s">
        <v>150</v>
      </c>
      <c r="Q1702" s="29" t="n">
        <v>1256.55</v>
      </c>
      <c r="R1702" s="27" t="s">
        <v>130</v>
      </c>
      <c r="S1702" s="27" t="s">
        <v>178</v>
      </c>
      <c r="T1702" s="27" t="n">
        <v>5</v>
      </c>
      <c r="U1702" s="27" t="n">
        <f aca="false">YEAR(E1702)</f>
        <v>2024</v>
      </c>
      <c r="V1702" s="27" t="str">
        <f aca="false">TEXT(E1702,"MMM-YYYY")</f>
        <v>Jul-2024</v>
      </c>
      <c r="W1702" s="27" t="n">
        <f aca="false">MONTH(E1702)</f>
        <v>7</v>
      </c>
      <c r="X1702" s="27" t="str">
        <f aca="false">TEXT(WEEKDAY(E1702,2),"0")&amp;" - "&amp;TEXT(E1702,"dddd")</f>
        <v>5 - Friday</v>
      </c>
      <c r="Y1702" s="27" t="str">
        <f aca="false">_xlfn.IFS(C1702&lt;18,"Child (0-17)",C1702&lt;40,"Young Adult (18-39)",C1702&lt;60,"Adult (40-59)",TRUE(),"Senior (60+)")</f>
        <v>Adult (40-59)</v>
      </c>
      <c r="Z1702" s="27" t="n">
        <f aca="false">ROUND(G1702-E1702,0)</f>
        <v>0</v>
      </c>
      <c r="AA1702" s="27" t="n">
        <f aca="false">L1702+M1702</f>
        <v>68</v>
      </c>
      <c r="AB1702" s="27" t="n">
        <f aca="false">IFERROR(ROUND(Q1702/AA1702,2),0)</f>
        <v>18.48</v>
      </c>
      <c r="AC1702" s="27" t="str">
        <f aca="false">IF(AND(K1702="Critical",N1702="No"),"URGENT - No Bed","Normal")</f>
        <v>Normal</v>
      </c>
      <c r="AD1702" s="33" t="n">
        <f aca="false">INDEX(Lookup_Tables!$B$3:$B$12,MATCH(H1702,Lookup_Tables!$A$3:$A$12,0))</f>
        <v>2200000</v>
      </c>
      <c r="AE1702" s="27" t="str">
        <f aca="false">INDEX(Lookup_Tables!$C$3:$C$12,MATCH(H1702,Lookup_Tables!$A$3:$A$12,0))</f>
        <v>Dr. Rohan Das</v>
      </c>
      <c r="AF1702" s="27" t="str">
        <f aca="false">IFERROR(INDEX(Lookup_Tables!$F$16:$F$45,MATCH(I1702,Lookup_Tables!$E$16:$E$45,0)),"N/A")</f>
        <v>EMP205</v>
      </c>
      <c r="AG1702" s="27" t="n">
        <f aca="false">_xlfn.IFS(R1702="Recovered",4,R1702="Referred",3,R1702="Admitted",2,R1702="Deceased",1,TRUE(),0)</f>
        <v>4</v>
      </c>
      <c r="AH1702" s="27" t="str">
        <f aca="false">IF(T1702&gt;=4,"Satisfied",IF(T1702&gt;=3,"Neutral","Needs Improvement"))</f>
        <v>Satisfied</v>
      </c>
    </row>
    <row r="1703" customFormat="false" ht="15" hidden="false" customHeight="false" outlineLevel="0" collapsed="false">
      <c r="A1703" s="30" t="s">
        <v>5347</v>
      </c>
      <c r="B1703" s="30" t="s">
        <v>4554</v>
      </c>
      <c r="C1703" s="30" t="n">
        <v>45</v>
      </c>
      <c r="D1703" s="30" t="s">
        <v>181</v>
      </c>
      <c r="E1703" s="31" t="n">
        <v>45565</v>
      </c>
      <c r="F1703" s="30" t="s">
        <v>543</v>
      </c>
      <c r="G1703" s="31" t="n">
        <v>45579</v>
      </c>
      <c r="H1703" s="30" t="s">
        <v>168</v>
      </c>
      <c r="I1703" s="30" t="s">
        <v>196</v>
      </c>
      <c r="J1703" s="30" t="s">
        <v>170</v>
      </c>
      <c r="K1703" s="30" t="s">
        <v>202</v>
      </c>
      <c r="L1703" s="30" t="n">
        <v>0</v>
      </c>
      <c r="M1703" s="30" t="n">
        <v>206</v>
      </c>
      <c r="N1703" s="30" t="s">
        <v>186</v>
      </c>
      <c r="O1703" s="30" t="s">
        <v>139</v>
      </c>
      <c r="P1703" s="30" t="s">
        <v>129</v>
      </c>
      <c r="Q1703" s="32" t="n">
        <v>17873.52</v>
      </c>
      <c r="R1703" s="30" t="s">
        <v>130</v>
      </c>
      <c r="S1703" s="30" t="s">
        <v>157</v>
      </c>
      <c r="T1703" s="30" t="n">
        <v>4</v>
      </c>
      <c r="U1703" s="30" t="n">
        <f aca="false">YEAR(E1703)</f>
        <v>2024</v>
      </c>
      <c r="V1703" s="30" t="str">
        <f aca="false">TEXT(E1703,"MMM-YYYY")</f>
        <v>Sep-2024</v>
      </c>
      <c r="W1703" s="30" t="n">
        <f aca="false">MONTH(E1703)</f>
        <v>9</v>
      </c>
      <c r="X1703" s="30" t="str">
        <f aca="false">TEXT(WEEKDAY(E1703,2),"0")&amp;" - "&amp;TEXT(E1703,"dddd")</f>
        <v>1 - Monday</v>
      </c>
      <c r="Y1703" s="30" t="str">
        <f aca="false">_xlfn.IFS(C1703&lt;18,"Child (0-17)",C1703&lt;40,"Young Adult (18-39)",C1703&lt;60,"Adult (40-59)",TRUE(),"Senior (60+)")</f>
        <v>Adult (40-59)</v>
      </c>
      <c r="Z1703" s="30" t="n">
        <f aca="false">ROUND(G1703-E1703,0)</f>
        <v>14</v>
      </c>
      <c r="AA1703" s="30" t="n">
        <f aca="false">L1703+M1703</f>
        <v>206</v>
      </c>
      <c r="AB1703" s="30" t="n">
        <f aca="false">IFERROR(ROUND(Q1703/AA1703,2),0)</f>
        <v>86.76</v>
      </c>
      <c r="AC1703" s="30" t="str">
        <f aca="false">IF(AND(K1703="Critical",N1703="No"),"URGENT - No Bed","Normal")</f>
        <v>Normal</v>
      </c>
      <c r="AD1703" s="34" t="n">
        <f aca="false">INDEX(Lookup_Tables!$B$3:$B$12,MATCH(H1703,Lookup_Tables!$A$3:$A$12,0))</f>
        <v>4400000</v>
      </c>
      <c r="AE1703" s="30" t="str">
        <f aca="false">INDEX(Lookup_Tables!$C$3:$C$12,MATCH(H1703,Lookup_Tables!$A$3:$A$12,0))</f>
        <v>Dr. Neha Chopra</v>
      </c>
      <c r="AF1703" s="30" t="str">
        <f aca="false">IFERROR(INDEX(Lookup_Tables!$F$16:$F$45,MATCH(I1703,Lookup_Tables!$E$16:$E$45,0)),"N/A")</f>
        <v>EMP219</v>
      </c>
      <c r="AG1703" s="30" t="n">
        <f aca="false">_xlfn.IFS(R1703="Recovered",4,R1703="Referred",3,R1703="Admitted",2,R1703="Deceased",1,TRUE(),0)</f>
        <v>4</v>
      </c>
      <c r="AH1703" s="30" t="str">
        <f aca="false">IF(T1703&gt;=4,"Satisfied",IF(T1703&gt;=3,"Neutral","Needs Improvement"))</f>
        <v>Satisfied</v>
      </c>
    </row>
    <row r="1704" customFormat="false" ht="15" hidden="false" customHeight="false" outlineLevel="0" collapsed="false">
      <c r="A1704" s="27" t="s">
        <v>5819</v>
      </c>
      <c r="B1704" s="27" t="s">
        <v>1244</v>
      </c>
      <c r="C1704" s="27" t="n">
        <v>50</v>
      </c>
      <c r="D1704" s="27" t="s">
        <v>121</v>
      </c>
      <c r="E1704" s="28" t="n">
        <v>45621</v>
      </c>
      <c r="F1704" s="27" t="s">
        <v>733</v>
      </c>
      <c r="G1704" s="28" t="n">
        <v>45624</v>
      </c>
      <c r="H1704" s="27" t="s">
        <v>217</v>
      </c>
      <c r="I1704" s="27" t="s">
        <v>392</v>
      </c>
      <c r="J1704" s="27" t="s">
        <v>388</v>
      </c>
      <c r="K1704" s="27" t="s">
        <v>126</v>
      </c>
      <c r="L1704" s="27" t="n">
        <v>43</v>
      </c>
      <c r="M1704" s="27" t="n">
        <v>64</v>
      </c>
      <c r="N1704" s="27" t="s">
        <v>186</v>
      </c>
      <c r="O1704" s="27" t="s">
        <v>139</v>
      </c>
      <c r="P1704" s="27" t="s">
        <v>187</v>
      </c>
      <c r="Q1704" s="29" t="n">
        <v>6995.78</v>
      </c>
      <c r="R1704" s="27" t="s">
        <v>172</v>
      </c>
      <c r="S1704" s="27" t="s">
        <v>151</v>
      </c>
      <c r="T1704" s="27" t="n">
        <v>1</v>
      </c>
      <c r="U1704" s="27" t="n">
        <f aca="false">YEAR(E1704)</f>
        <v>2024</v>
      </c>
      <c r="V1704" s="27" t="str">
        <f aca="false">TEXT(E1704,"MMM-YYYY")</f>
        <v>Nov-2024</v>
      </c>
      <c r="W1704" s="27" t="n">
        <f aca="false">MONTH(E1704)</f>
        <v>11</v>
      </c>
      <c r="X1704" s="27" t="str">
        <f aca="false">TEXT(WEEKDAY(E1704,2),"0")&amp;" - "&amp;TEXT(E1704,"dddd")</f>
        <v>1 - Monday</v>
      </c>
      <c r="Y1704" s="27" t="str">
        <f aca="false">_xlfn.IFS(C1704&lt;18,"Child (0-17)",C1704&lt;40,"Young Adult (18-39)",C1704&lt;60,"Adult (40-59)",TRUE(),"Senior (60+)")</f>
        <v>Adult (40-59)</v>
      </c>
      <c r="Z1704" s="27" t="n">
        <f aca="false">ROUND(G1704-E1704,0)</f>
        <v>3</v>
      </c>
      <c r="AA1704" s="27" t="n">
        <f aca="false">L1704+M1704</f>
        <v>107</v>
      </c>
      <c r="AB1704" s="27" t="n">
        <f aca="false">IFERROR(ROUND(Q1704/AA1704,2),0)</f>
        <v>65.38</v>
      </c>
      <c r="AC1704" s="27" t="str">
        <f aca="false">IF(AND(K1704="Critical",N1704="No"),"URGENT - No Bed","Normal")</f>
        <v>Normal</v>
      </c>
      <c r="AD1704" s="33" t="n">
        <f aca="false">INDEX(Lookup_Tables!$B$3:$B$12,MATCH(H1704,Lookup_Tables!$A$3:$A$12,0))</f>
        <v>4200000</v>
      </c>
      <c r="AE1704" s="27" t="str">
        <f aca="false">INDEX(Lookup_Tables!$C$3:$C$12,MATCH(H1704,Lookup_Tables!$A$3:$A$12,0))</f>
        <v>Dr. Anil Kapoor</v>
      </c>
      <c r="AF1704" s="27" t="str">
        <f aca="false">IFERROR(INDEX(Lookup_Tables!$F$16:$F$45,MATCH(I1704,Lookup_Tables!$E$16:$E$45,0)),"N/A")</f>
        <v>EMP202</v>
      </c>
      <c r="AG1704" s="27" t="n">
        <f aca="false">_xlfn.IFS(R1704="Recovered",4,R1704="Referred",3,R1704="Admitted",2,R1704="Deceased",1,TRUE(),0)</f>
        <v>2</v>
      </c>
      <c r="AH1704" s="27" t="str">
        <f aca="false">IF(T1704&gt;=4,"Satisfied",IF(T1704&gt;=3,"Neutral","Needs Improvement"))</f>
        <v>Needs Improvement</v>
      </c>
    </row>
    <row r="1705" customFormat="false" ht="15" hidden="false" customHeight="false" outlineLevel="0" collapsed="false">
      <c r="A1705" s="30" t="s">
        <v>6560</v>
      </c>
      <c r="B1705" s="30" t="s">
        <v>6557</v>
      </c>
      <c r="C1705" s="30" t="n">
        <v>55</v>
      </c>
      <c r="D1705" s="30" t="s">
        <v>181</v>
      </c>
      <c r="E1705" s="31" t="n">
        <v>45616</v>
      </c>
      <c r="F1705" s="30" t="s">
        <v>1238</v>
      </c>
      <c r="G1705" s="31" t="n">
        <v>45616</v>
      </c>
      <c r="H1705" s="30" t="s">
        <v>236</v>
      </c>
      <c r="I1705" s="30" t="s">
        <v>266</v>
      </c>
      <c r="J1705" s="30" t="s">
        <v>287</v>
      </c>
      <c r="K1705" s="30" t="s">
        <v>156</v>
      </c>
      <c r="L1705" s="30" t="n">
        <v>46</v>
      </c>
      <c r="M1705" s="30" t="n">
        <v>68</v>
      </c>
      <c r="N1705" s="30" t="s">
        <v>127</v>
      </c>
      <c r="O1705" s="30" t="s">
        <v>149</v>
      </c>
      <c r="P1705" s="30" t="s">
        <v>140</v>
      </c>
      <c r="Q1705" s="32" t="n">
        <v>3075.42</v>
      </c>
      <c r="R1705" s="30" t="s">
        <v>130</v>
      </c>
      <c r="S1705" s="30" t="s">
        <v>164</v>
      </c>
      <c r="T1705" s="30" t="n">
        <v>4</v>
      </c>
      <c r="U1705" s="30" t="n">
        <f aca="false">YEAR(E1705)</f>
        <v>2024</v>
      </c>
      <c r="V1705" s="30" t="str">
        <f aca="false">TEXT(E1705,"MMM-YYYY")</f>
        <v>Nov-2024</v>
      </c>
      <c r="W1705" s="30" t="n">
        <f aca="false">MONTH(E1705)</f>
        <v>11</v>
      </c>
      <c r="X1705" s="30" t="str">
        <f aca="false">TEXT(WEEKDAY(E1705,2),"0")&amp;" - "&amp;TEXT(E1705,"dddd")</f>
        <v>3 - Wednesday</v>
      </c>
      <c r="Y1705" s="30" t="str">
        <f aca="false">_xlfn.IFS(C1705&lt;18,"Child (0-17)",C1705&lt;40,"Young Adult (18-39)",C1705&lt;60,"Adult (40-59)",TRUE(),"Senior (60+)")</f>
        <v>Adult (40-59)</v>
      </c>
      <c r="Z1705" s="30" t="n">
        <f aca="false">ROUND(G1705-E1705,0)</f>
        <v>0</v>
      </c>
      <c r="AA1705" s="30" t="n">
        <f aca="false">L1705+M1705</f>
        <v>114</v>
      </c>
      <c r="AB1705" s="30" t="n">
        <f aca="false">IFERROR(ROUND(Q1705/AA1705,2),0)</f>
        <v>26.98</v>
      </c>
      <c r="AC1705" s="30" t="str">
        <f aca="false">IF(AND(K1705="Critical",N1705="No"),"URGENT - No Bed","Normal")</f>
        <v>Normal</v>
      </c>
      <c r="AD1705" s="34" t="n">
        <f aca="false">INDEX(Lookup_Tables!$B$3:$B$12,MATCH(H1705,Lookup_Tables!$A$3:$A$12,0))</f>
        <v>3900000</v>
      </c>
      <c r="AE1705" s="30" t="str">
        <f aca="false">INDEX(Lookup_Tables!$C$3:$C$12,MATCH(H1705,Lookup_Tables!$A$3:$A$12,0))</f>
        <v>Dr. Rina Mehta</v>
      </c>
      <c r="AF1705" s="30" t="str">
        <f aca="false">IFERROR(INDEX(Lookup_Tables!$F$16:$F$45,MATCH(I1705,Lookup_Tables!$E$16:$E$45,0)),"N/A")</f>
        <v>EMP217</v>
      </c>
      <c r="AG1705" s="30" t="n">
        <f aca="false">_xlfn.IFS(R1705="Recovered",4,R1705="Referred",3,R1705="Admitted",2,R1705="Deceased",1,TRUE(),0)</f>
        <v>4</v>
      </c>
      <c r="AH1705" s="30" t="str">
        <f aca="false">IF(T1705&gt;=4,"Satisfied",IF(T1705&gt;=3,"Neutral","Needs Improvement"))</f>
        <v>Satisfied</v>
      </c>
    </row>
    <row r="1706" customFormat="false" ht="15" hidden="false" customHeight="false" outlineLevel="0" collapsed="false">
      <c r="A1706" s="27" t="s">
        <v>6042</v>
      </c>
      <c r="B1706" s="27" t="s">
        <v>6043</v>
      </c>
      <c r="C1706" s="27" t="n">
        <v>37</v>
      </c>
      <c r="D1706" s="27" t="s">
        <v>181</v>
      </c>
      <c r="E1706" s="28" t="n">
        <v>45579</v>
      </c>
      <c r="F1706" s="27" t="s">
        <v>1628</v>
      </c>
      <c r="G1706" s="28" t="n">
        <v>45579</v>
      </c>
      <c r="H1706" s="27" t="s">
        <v>135</v>
      </c>
      <c r="I1706" s="27" t="s">
        <v>278</v>
      </c>
      <c r="J1706" s="27" t="s">
        <v>262</v>
      </c>
      <c r="K1706" s="27" t="s">
        <v>138</v>
      </c>
      <c r="L1706" s="27" t="n">
        <v>77</v>
      </c>
      <c r="M1706" s="27" t="n">
        <v>41</v>
      </c>
      <c r="N1706" s="27" t="s">
        <v>186</v>
      </c>
      <c r="O1706" s="27" t="s">
        <v>128</v>
      </c>
      <c r="P1706" s="27" t="s">
        <v>140</v>
      </c>
      <c r="Q1706" s="29" t="n">
        <v>2422.9</v>
      </c>
      <c r="R1706" s="27" t="s">
        <v>130</v>
      </c>
      <c r="S1706" s="27" t="s">
        <v>157</v>
      </c>
      <c r="T1706" s="27" t="n">
        <v>5</v>
      </c>
      <c r="U1706" s="27" t="n">
        <f aca="false">YEAR(E1706)</f>
        <v>2024</v>
      </c>
      <c r="V1706" s="27" t="str">
        <f aca="false">TEXT(E1706,"MMM-YYYY")</f>
        <v>Oct-2024</v>
      </c>
      <c r="W1706" s="27" t="n">
        <f aca="false">MONTH(E1706)</f>
        <v>10</v>
      </c>
      <c r="X1706" s="27" t="str">
        <f aca="false">TEXT(WEEKDAY(E1706,2),"0")&amp;" - "&amp;TEXT(E1706,"dddd")</f>
        <v>1 - Monday</v>
      </c>
      <c r="Y1706" s="27" t="str">
        <f aca="false">_xlfn.IFS(C1706&lt;18,"Child (0-17)",C1706&lt;40,"Young Adult (18-39)",C1706&lt;60,"Adult (40-59)",TRUE(),"Senior (60+)")</f>
        <v>Young Adult (18-39)</v>
      </c>
      <c r="Z1706" s="27" t="n">
        <f aca="false">ROUND(G1706-E1706,0)</f>
        <v>0</v>
      </c>
      <c r="AA1706" s="27" t="n">
        <f aca="false">L1706+M1706</f>
        <v>118</v>
      </c>
      <c r="AB1706" s="27" t="n">
        <f aca="false">IFERROR(ROUND(Q1706/AA1706,2),0)</f>
        <v>20.53</v>
      </c>
      <c r="AC1706" s="27" t="str">
        <f aca="false">IF(AND(K1706="Critical",N1706="No"),"URGENT - No Bed","Normal")</f>
        <v>Normal</v>
      </c>
      <c r="AD1706" s="33" t="n">
        <f aca="false">INDEX(Lookup_Tables!$B$3:$B$12,MATCH(H1706,Lookup_Tables!$A$3:$A$12,0))</f>
        <v>4600000</v>
      </c>
      <c r="AE1706" s="27" t="str">
        <f aca="false">INDEX(Lookup_Tables!$C$3:$C$12,MATCH(H1706,Lookup_Tables!$A$3:$A$12,0))</f>
        <v>Dr. Farhan Khan</v>
      </c>
      <c r="AF1706" s="27" t="str">
        <f aca="false">IFERROR(INDEX(Lookup_Tables!$F$16:$F$45,MATCH(I1706,Lookup_Tables!$E$16:$E$45,0)),"N/A")</f>
        <v>EMP208</v>
      </c>
      <c r="AG1706" s="27" t="n">
        <f aca="false">_xlfn.IFS(R1706="Recovered",4,R1706="Referred",3,R1706="Admitted",2,R1706="Deceased",1,TRUE(),0)</f>
        <v>4</v>
      </c>
      <c r="AH1706" s="27" t="str">
        <f aca="false">IF(T1706&gt;=4,"Satisfied",IF(T1706&gt;=3,"Neutral","Needs Improvement"))</f>
        <v>Satisfied</v>
      </c>
    </row>
    <row r="1707" customFormat="false" ht="15" hidden="false" customHeight="false" outlineLevel="0" collapsed="false">
      <c r="A1707" s="30" t="s">
        <v>4350</v>
      </c>
      <c r="B1707" s="30" t="s">
        <v>4351</v>
      </c>
      <c r="C1707" s="30" t="n">
        <v>28</v>
      </c>
      <c r="D1707" s="30" t="s">
        <v>121</v>
      </c>
      <c r="E1707" s="31" t="n">
        <v>45467</v>
      </c>
      <c r="F1707" s="30" t="s">
        <v>1660</v>
      </c>
      <c r="G1707" s="31" t="n">
        <v>45468</v>
      </c>
      <c r="H1707" s="30" t="s">
        <v>135</v>
      </c>
      <c r="I1707" s="30" t="s">
        <v>136</v>
      </c>
      <c r="J1707" s="30" t="s">
        <v>252</v>
      </c>
      <c r="K1707" s="30" t="s">
        <v>126</v>
      </c>
      <c r="L1707" s="30" t="n">
        <v>18</v>
      </c>
      <c r="M1707" s="30" t="n">
        <v>147</v>
      </c>
      <c r="N1707" s="30" t="s">
        <v>186</v>
      </c>
      <c r="O1707" s="30" t="s">
        <v>139</v>
      </c>
      <c r="P1707" s="30" t="s">
        <v>150</v>
      </c>
      <c r="Q1707" s="32" t="n">
        <v>8908.08</v>
      </c>
      <c r="R1707" s="30" t="s">
        <v>462</v>
      </c>
      <c r="S1707" s="30" t="s">
        <v>335</v>
      </c>
      <c r="T1707" s="30" t="n">
        <v>3</v>
      </c>
      <c r="U1707" s="30" t="n">
        <f aca="false">YEAR(E1707)</f>
        <v>2024</v>
      </c>
      <c r="V1707" s="30" t="str">
        <f aca="false">TEXT(E1707,"MMM-YYYY")</f>
        <v>Jun-2024</v>
      </c>
      <c r="W1707" s="30" t="n">
        <f aca="false">MONTH(E1707)</f>
        <v>6</v>
      </c>
      <c r="X1707" s="30" t="str">
        <f aca="false">TEXT(WEEKDAY(E1707,2),"0")&amp;" - "&amp;TEXT(E1707,"dddd")</f>
        <v>1 - Monday</v>
      </c>
      <c r="Y1707" s="30" t="str">
        <f aca="false">_xlfn.IFS(C1707&lt;18,"Child (0-17)",C1707&lt;40,"Young Adult (18-39)",C1707&lt;60,"Adult (40-59)",TRUE(),"Senior (60+)")</f>
        <v>Young Adult (18-39)</v>
      </c>
      <c r="Z1707" s="30" t="n">
        <f aca="false">ROUND(G1707-E1707,0)</f>
        <v>1</v>
      </c>
      <c r="AA1707" s="30" t="n">
        <f aca="false">L1707+M1707</f>
        <v>165</v>
      </c>
      <c r="AB1707" s="30" t="n">
        <f aca="false">IFERROR(ROUND(Q1707/AA1707,2),0)</f>
        <v>53.99</v>
      </c>
      <c r="AC1707" s="30" t="str">
        <f aca="false">IF(AND(K1707="Critical",N1707="No"),"URGENT - No Bed","Normal")</f>
        <v>Normal</v>
      </c>
      <c r="AD1707" s="34" t="n">
        <f aca="false">INDEX(Lookup_Tables!$B$3:$B$12,MATCH(H1707,Lookup_Tables!$A$3:$A$12,0))</f>
        <v>4600000</v>
      </c>
      <c r="AE1707" s="30" t="str">
        <f aca="false">INDEX(Lookup_Tables!$C$3:$C$12,MATCH(H1707,Lookup_Tables!$A$3:$A$12,0))</f>
        <v>Dr. Farhan Khan</v>
      </c>
      <c r="AF1707" s="30" t="str">
        <f aca="false">IFERROR(INDEX(Lookup_Tables!$F$16:$F$45,MATCH(I1707,Lookup_Tables!$E$16:$E$45,0)),"N/A")</f>
        <v>EMP206</v>
      </c>
      <c r="AG1707" s="30" t="n">
        <f aca="false">_xlfn.IFS(R1707="Recovered",4,R1707="Referred",3,R1707="Admitted",2,R1707="Deceased",1,TRUE(),0)</f>
        <v>1</v>
      </c>
      <c r="AH1707" s="30" t="str">
        <f aca="false">IF(T1707&gt;=4,"Satisfied",IF(T1707&gt;=3,"Neutral","Needs Improvement"))</f>
        <v>Neutral</v>
      </c>
    </row>
    <row r="1708" customFormat="false" ht="15" hidden="false" customHeight="false" outlineLevel="0" collapsed="false">
      <c r="A1708" s="27" t="s">
        <v>641</v>
      </c>
      <c r="B1708" s="27" t="s">
        <v>642</v>
      </c>
      <c r="C1708" s="27" t="n">
        <v>81</v>
      </c>
      <c r="D1708" s="27" t="s">
        <v>121</v>
      </c>
      <c r="E1708" s="28" t="n">
        <v>45446</v>
      </c>
      <c r="F1708" s="27" t="s">
        <v>341</v>
      </c>
      <c r="G1708" s="28" t="n">
        <v>45449</v>
      </c>
      <c r="H1708" s="27" t="s">
        <v>206</v>
      </c>
      <c r="I1708" s="27" t="s">
        <v>232</v>
      </c>
      <c r="J1708" s="27" t="s">
        <v>233</v>
      </c>
      <c r="K1708" s="27" t="s">
        <v>126</v>
      </c>
      <c r="L1708" s="27" t="n">
        <v>20</v>
      </c>
      <c r="M1708" s="27" t="n">
        <v>119</v>
      </c>
      <c r="N1708" s="27" t="s">
        <v>186</v>
      </c>
      <c r="O1708" s="27" t="s">
        <v>139</v>
      </c>
      <c r="P1708" s="27" t="s">
        <v>150</v>
      </c>
      <c r="Q1708" s="29" t="n">
        <v>8487.58</v>
      </c>
      <c r="R1708" s="27" t="s">
        <v>130</v>
      </c>
      <c r="S1708" s="27" t="s">
        <v>157</v>
      </c>
      <c r="T1708" s="27" t="n">
        <v>3</v>
      </c>
      <c r="U1708" s="27" t="n">
        <f aca="false">YEAR(E1708)</f>
        <v>2024</v>
      </c>
      <c r="V1708" s="27" t="str">
        <f aca="false">TEXT(E1708,"MMM-YYYY")</f>
        <v>Jun-2024</v>
      </c>
      <c r="W1708" s="27" t="n">
        <f aca="false">MONTH(E1708)</f>
        <v>6</v>
      </c>
      <c r="X1708" s="27" t="str">
        <f aca="false">TEXT(WEEKDAY(E1708,2),"0")&amp;" - "&amp;TEXT(E1708,"dddd")</f>
        <v>1 - Monday</v>
      </c>
      <c r="Y1708" s="27" t="str">
        <f aca="false">_xlfn.IFS(C1708&lt;18,"Child (0-17)",C1708&lt;40,"Young Adult (18-39)",C1708&lt;60,"Adult (40-59)",TRUE(),"Senior (60+)")</f>
        <v>Senior (60+)</v>
      </c>
      <c r="Z1708" s="27" t="n">
        <f aca="false">ROUND(G1708-E1708,0)</f>
        <v>3</v>
      </c>
      <c r="AA1708" s="27" t="n">
        <f aca="false">L1708+M1708</f>
        <v>139</v>
      </c>
      <c r="AB1708" s="27" t="n">
        <f aca="false">IFERROR(ROUND(Q1708/AA1708,2),0)</f>
        <v>61.06</v>
      </c>
      <c r="AC1708" s="27" t="str">
        <f aca="false">IF(AND(K1708="Critical",N1708="No"),"URGENT - No Bed","Normal")</f>
        <v>Normal</v>
      </c>
      <c r="AD1708" s="33" t="n">
        <f aca="false">INDEX(Lookup_Tables!$B$3:$B$12,MATCH(H1708,Lookup_Tables!$A$3:$A$12,0))</f>
        <v>2800000</v>
      </c>
      <c r="AE1708" s="27" t="str">
        <f aca="false">INDEX(Lookup_Tables!$C$3:$C$12,MATCH(H1708,Lookup_Tables!$A$3:$A$12,0))</f>
        <v>Dr. Suresh Nair</v>
      </c>
      <c r="AF1708" s="27" t="str">
        <f aca="false">IFERROR(INDEX(Lookup_Tables!$F$16:$F$45,MATCH(I1708,Lookup_Tables!$E$16:$E$45,0)),"N/A")</f>
        <v>EMP210</v>
      </c>
      <c r="AG1708" s="27" t="n">
        <f aca="false">_xlfn.IFS(R1708="Recovered",4,R1708="Referred",3,R1708="Admitted",2,R1708="Deceased",1,TRUE(),0)</f>
        <v>4</v>
      </c>
      <c r="AH1708" s="27" t="str">
        <f aca="false">IF(T1708&gt;=4,"Satisfied",IF(T1708&gt;=3,"Neutral","Needs Improvement"))</f>
        <v>Neutral</v>
      </c>
    </row>
    <row r="1709" customFormat="false" ht="15" hidden="false" customHeight="false" outlineLevel="0" collapsed="false">
      <c r="A1709" s="30" t="s">
        <v>6280</v>
      </c>
      <c r="B1709" s="30" t="s">
        <v>1830</v>
      </c>
      <c r="C1709" s="30" t="n">
        <v>30</v>
      </c>
      <c r="D1709" s="30" t="s">
        <v>181</v>
      </c>
      <c r="E1709" s="31" t="n">
        <v>45445</v>
      </c>
      <c r="F1709" s="30" t="s">
        <v>1749</v>
      </c>
      <c r="G1709" s="31" t="n">
        <v>45447</v>
      </c>
      <c r="H1709" s="30" t="s">
        <v>123</v>
      </c>
      <c r="I1709" s="30" t="s">
        <v>304</v>
      </c>
      <c r="J1709" s="30" t="s">
        <v>227</v>
      </c>
      <c r="K1709" s="30" t="s">
        <v>126</v>
      </c>
      <c r="L1709" s="30" t="n">
        <v>34</v>
      </c>
      <c r="M1709" s="30" t="n">
        <v>106</v>
      </c>
      <c r="N1709" s="30" t="s">
        <v>186</v>
      </c>
      <c r="O1709" s="30" t="s">
        <v>171</v>
      </c>
      <c r="P1709" s="30" t="s">
        <v>150</v>
      </c>
      <c r="Q1709" s="32" t="n">
        <v>7472.54</v>
      </c>
      <c r="R1709" s="30" t="s">
        <v>130</v>
      </c>
      <c r="S1709" s="30" t="s">
        <v>151</v>
      </c>
      <c r="T1709" s="30" t="n">
        <v>4</v>
      </c>
      <c r="U1709" s="30" t="n">
        <f aca="false">YEAR(E1709)</f>
        <v>2024</v>
      </c>
      <c r="V1709" s="30" t="str">
        <f aca="false">TEXT(E1709,"MMM-YYYY")</f>
        <v>Jun-2024</v>
      </c>
      <c r="W1709" s="30" t="n">
        <f aca="false">MONTH(E1709)</f>
        <v>6</v>
      </c>
      <c r="X1709" s="30" t="str">
        <f aca="false">TEXT(WEEKDAY(E1709,2),"0")&amp;" - "&amp;TEXT(E1709,"dddd")</f>
        <v>7 - Sunday</v>
      </c>
      <c r="Y1709" s="30" t="str">
        <f aca="false">_xlfn.IFS(C1709&lt;18,"Child (0-17)",C1709&lt;40,"Young Adult (18-39)",C1709&lt;60,"Adult (40-59)",TRUE(),"Senior (60+)")</f>
        <v>Young Adult (18-39)</v>
      </c>
      <c r="Z1709" s="30" t="n">
        <f aca="false">ROUND(G1709-E1709,0)</f>
        <v>2</v>
      </c>
      <c r="AA1709" s="30" t="n">
        <f aca="false">L1709+M1709</f>
        <v>140</v>
      </c>
      <c r="AB1709" s="30" t="n">
        <f aca="false">IFERROR(ROUND(Q1709/AA1709,2),0)</f>
        <v>53.38</v>
      </c>
      <c r="AC1709" s="30" t="str">
        <f aca="false">IF(AND(K1709="Critical",N1709="No"),"URGENT - No Bed","Normal")</f>
        <v>Normal</v>
      </c>
      <c r="AD1709" s="34" t="n">
        <f aca="false">INDEX(Lookup_Tables!$B$3:$B$12,MATCH(H1709,Lookup_Tables!$A$3:$A$12,0))</f>
        <v>2200000</v>
      </c>
      <c r="AE1709" s="30" t="str">
        <f aca="false">INDEX(Lookup_Tables!$C$3:$C$12,MATCH(H1709,Lookup_Tables!$A$3:$A$12,0))</f>
        <v>Dr. Rohan Das</v>
      </c>
      <c r="AF1709" s="30" t="str">
        <f aca="false">IFERROR(INDEX(Lookup_Tables!$F$16:$F$45,MATCH(I1709,Lookup_Tables!$E$16:$E$45,0)),"N/A")</f>
        <v>EMP204</v>
      </c>
      <c r="AG1709" s="30" t="n">
        <f aca="false">_xlfn.IFS(R1709="Recovered",4,R1709="Referred",3,R1709="Admitted",2,R1709="Deceased",1,TRUE(),0)</f>
        <v>4</v>
      </c>
      <c r="AH1709" s="30" t="str">
        <f aca="false">IF(T1709&gt;=4,"Satisfied",IF(T1709&gt;=3,"Neutral","Needs Improvement"))</f>
        <v>Satisfied</v>
      </c>
    </row>
    <row r="1710" customFormat="false" ht="15" hidden="false" customHeight="false" outlineLevel="0" collapsed="false">
      <c r="A1710" s="27" t="s">
        <v>5690</v>
      </c>
      <c r="B1710" s="27" t="s">
        <v>871</v>
      </c>
      <c r="C1710" s="27" t="n">
        <v>58</v>
      </c>
      <c r="D1710" s="27" t="s">
        <v>121</v>
      </c>
      <c r="E1710" s="28" t="n">
        <v>45557</v>
      </c>
      <c r="F1710" s="27" t="s">
        <v>777</v>
      </c>
      <c r="G1710" s="28" t="n">
        <v>45565</v>
      </c>
      <c r="H1710" s="27" t="s">
        <v>146</v>
      </c>
      <c r="I1710" s="27" t="s">
        <v>176</v>
      </c>
      <c r="J1710" s="27" t="s">
        <v>568</v>
      </c>
      <c r="K1710" s="27" t="s">
        <v>202</v>
      </c>
      <c r="L1710" s="27" t="n">
        <v>3</v>
      </c>
      <c r="M1710" s="27" t="n">
        <v>146</v>
      </c>
      <c r="N1710" s="27" t="s">
        <v>186</v>
      </c>
      <c r="O1710" s="27" t="s">
        <v>171</v>
      </c>
      <c r="P1710" s="27" t="s">
        <v>150</v>
      </c>
      <c r="Q1710" s="29" t="n">
        <v>17135.6</v>
      </c>
      <c r="R1710" s="27" t="s">
        <v>172</v>
      </c>
      <c r="S1710" s="27" t="s">
        <v>131</v>
      </c>
      <c r="T1710" s="27" t="n">
        <v>3</v>
      </c>
      <c r="U1710" s="27" t="n">
        <f aca="false">YEAR(E1710)</f>
        <v>2024</v>
      </c>
      <c r="V1710" s="27" t="str">
        <f aca="false">TEXT(E1710,"MMM-YYYY")</f>
        <v>Sep-2024</v>
      </c>
      <c r="W1710" s="27" t="n">
        <f aca="false">MONTH(E1710)</f>
        <v>9</v>
      </c>
      <c r="X1710" s="27" t="str">
        <f aca="false">TEXT(WEEKDAY(E1710,2),"0")&amp;" - "&amp;TEXT(E1710,"dddd")</f>
        <v>7 - Sunday</v>
      </c>
      <c r="Y1710" s="27" t="str">
        <f aca="false">_xlfn.IFS(C1710&lt;18,"Child (0-17)",C1710&lt;40,"Young Adult (18-39)",C1710&lt;60,"Adult (40-59)",TRUE(),"Senior (60+)")</f>
        <v>Adult (40-59)</v>
      </c>
      <c r="Z1710" s="27" t="n">
        <f aca="false">ROUND(G1710-E1710,0)</f>
        <v>8</v>
      </c>
      <c r="AA1710" s="27" t="n">
        <f aca="false">L1710+M1710</f>
        <v>149</v>
      </c>
      <c r="AB1710" s="27" t="n">
        <f aca="false">IFERROR(ROUND(Q1710/AA1710,2),0)</f>
        <v>115</v>
      </c>
      <c r="AC1710" s="27" t="str">
        <f aca="false">IF(AND(K1710="Critical",N1710="No"),"URGENT - No Bed","Normal")</f>
        <v>Normal</v>
      </c>
      <c r="AD1710" s="33" t="n">
        <f aca="false">INDEX(Lookup_Tables!$B$3:$B$12,MATCH(H1710,Lookup_Tables!$A$3:$A$12,0))</f>
        <v>2700000</v>
      </c>
      <c r="AE1710" s="27" t="str">
        <f aca="false">INDEX(Lookup_Tables!$C$3:$C$12,MATCH(H1710,Lookup_Tables!$A$3:$A$12,0))</f>
        <v>Dr. Vikram Singh</v>
      </c>
      <c r="AF1710" s="27" t="str">
        <f aca="false">IFERROR(INDEX(Lookup_Tables!$F$16:$F$45,MATCH(I1710,Lookup_Tables!$E$16:$E$45,0)),"N/A")</f>
        <v>EMP227</v>
      </c>
      <c r="AG1710" s="27" t="n">
        <f aca="false">_xlfn.IFS(R1710="Recovered",4,R1710="Referred",3,R1710="Admitted",2,R1710="Deceased",1,TRUE(),0)</f>
        <v>2</v>
      </c>
      <c r="AH1710" s="27" t="str">
        <f aca="false">IF(T1710&gt;=4,"Satisfied",IF(T1710&gt;=3,"Neutral","Needs Improvement"))</f>
        <v>Neutral</v>
      </c>
    </row>
    <row r="1711" customFormat="false" ht="15" hidden="false" customHeight="false" outlineLevel="0" collapsed="false">
      <c r="A1711" s="30" t="s">
        <v>379</v>
      </c>
      <c r="B1711" s="30" t="s">
        <v>380</v>
      </c>
      <c r="C1711" s="30" t="n">
        <v>16</v>
      </c>
      <c r="D1711" s="30" t="s">
        <v>121</v>
      </c>
      <c r="E1711" s="31" t="n">
        <v>45316</v>
      </c>
      <c r="F1711" s="30" t="s">
        <v>381</v>
      </c>
      <c r="G1711" s="31" t="n">
        <v>45318</v>
      </c>
      <c r="H1711" s="30" t="s">
        <v>168</v>
      </c>
      <c r="I1711" s="30" t="s">
        <v>196</v>
      </c>
      <c r="J1711" s="30" t="s">
        <v>371</v>
      </c>
      <c r="K1711" s="30" t="s">
        <v>156</v>
      </c>
      <c r="L1711" s="30" t="n">
        <v>45</v>
      </c>
      <c r="M1711" s="30" t="n">
        <v>67</v>
      </c>
      <c r="N1711" s="30" t="s">
        <v>127</v>
      </c>
      <c r="O1711" s="30" t="s">
        <v>149</v>
      </c>
      <c r="P1711" s="30" t="s">
        <v>187</v>
      </c>
      <c r="Q1711" s="32" t="n">
        <v>4446.99</v>
      </c>
      <c r="R1711" s="30" t="s">
        <v>130</v>
      </c>
      <c r="S1711" s="30" t="s">
        <v>131</v>
      </c>
      <c r="T1711" s="30" t="n">
        <v>3</v>
      </c>
      <c r="U1711" s="30" t="n">
        <f aca="false">YEAR(E1711)</f>
        <v>2024</v>
      </c>
      <c r="V1711" s="30" t="str">
        <f aca="false">TEXT(E1711,"MMM-YYYY")</f>
        <v>Jan-2024</v>
      </c>
      <c r="W1711" s="30" t="n">
        <f aca="false">MONTH(E1711)</f>
        <v>1</v>
      </c>
      <c r="X1711" s="30" t="str">
        <f aca="false">TEXT(WEEKDAY(E1711,2),"0")&amp;" - "&amp;TEXT(E1711,"dddd")</f>
        <v>4 - Thursday</v>
      </c>
      <c r="Y1711" s="30" t="str">
        <f aca="false">_xlfn.IFS(C1711&lt;18,"Child (0-17)",C1711&lt;40,"Young Adult (18-39)",C1711&lt;60,"Adult (40-59)",TRUE(),"Senior (60+)")</f>
        <v>Child (0-17)</v>
      </c>
      <c r="Z1711" s="30" t="n">
        <f aca="false">ROUND(G1711-E1711,0)</f>
        <v>2</v>
      </c>
      <c r="AA1711" s="30" t="n">
        <f aca="false">L1711+M1711</f>
        <v>112</v>
      </c>
      <c r="AB1711" s="30" t="n">
        <f aca="false">IFERROR(ROUND(Q1711/AA1711,2),0)</f>
        <v>39.71</v>
      </c>
      <c r="AC1711" s="30" t="str">
        <f aca="false">IF(AND(K1711="Critical",N1711="No"),"URGENT - No Bed","Normal")</f>
        <v>Normal</v>
      </c>
      <c r="AD1711" s="34" t="n">
        <f aca="false">INDEX(Lookup_Tables!$B$3:$B$12,MATCH(H1711,Lookup_Tables!$A$3:$A$12,0))</f>
        <v>4400000</v>
      </c>
      <c r="AE1711" s="30" t="str">
        <f aca="false">INDEX(Lookup_Tables!$C$3:$C$12,MATCH(H1711,Lookup_Tables!$A$3:$A$12,0))</f>
        <v>Dr. Neha Chopra</v>
      </c>
      <c r="AF1711" s="30" t="str">
        <f aca="false">IFERROR(INDEX(Lookup_Tables!$F$16:$F$45,MATCH(I1711,Lookup_Tables!$E$16:$E$45,0)),"N/A")</f>
        <v>EMP219</v>
      </c>
      <c r="AG1711" s="30" t="n">
        <f aca="false">_xlfn.IFS(R1711="Recovered",4,R1711="Referred",3,R1711="Admitted",2,R1711="Deceased",1,TRUE(),0)</f>
        <v>4</v>
      </c>
      <c r="AH1711" s="30" t="str">
        <f aca="false">IF(T1711&gt;=4,"Satisfied",IF(T1711&gt;=3,"Neutral","Needs Improvement"))</f>
        <v>Neutral</v>
      </c>
    </row>
    <row r="1712" customFormat="false" ht="15" hidden="false" customHeight="false" outlineLevel="0" collapsed="false">
      <c r="A1712" s="27" t="s">
        <v>5220</v>
      </c>
      <c r="B1712" s="27" t="s">
        <v>1276</v>
      </c>
      <c r="C1712" s="27" t="n">
        <v>29</v>
      </c>
      <c r="D1712" s="27" t="s">
        <v>181</v>
      </c>
      <c r="E1712" s="28" t="n">
        <v>45473</v>
      </c>
      <c r="F1712" s="27" t="s">
        <v>475</v>
      </c>
      <c r="G1712" s="28" t="n">
        <v>45475</v>
      </c>
      <c r="H1712" s="27" t="s">
        <v>123</v>
      </c>
      <c r="I1712" s="27" t="s">
        <v>124</v>
      </c>
      <c r="J1712" s="27" t="s">
        <v>227</v>
      </c>
      <c r="K1712" s="27" t="s">
        <v>156</v>
      </c>
      <c r="L1712" s="27" t="n">
        <v>39</v>
      </c>
      <c r="M1712" s="27" t="n">
        <v>74</v>
      </c>
      <c r="N1712" s="27" t="s">
        <v>127</v>
      </c>
      <c r="O1712" s="27" t="s">
        <v>171</v>
      </c>
      <c r="P1712" s="27" t="s">
        <v>140</v>
      </c>
      <c r="Q1712" s="29" t="n">
        <v>3361.78</v>
      </c>
      <c r="R1712" s="27" t="s">
        <v>130</v>
      </c>
      <c r="S1712" s="27" t="s">
        <v>192</v>
      </c>
      <c r="T1712" s="27" t="n">
        <v>4</v>
      </c>
      <c r="U1712" s="27" t="n">
        <f aca="false">YEAR(E1712)</f>
        <v>2024</v>
      </c>
      <c r="V1712" s="27" t="str">
        <f aca="false">TEXT(E1712,"MMM-YYYY")</f>
        <v>Jun-2024</v>
      </c>
      <c r="W1712" s="27" t="n">
        <f aca="false">MONTH(E1712)</f>
        <v>6</v>
      </c>
      <c r="X1712" s="27" t="str">
        <f aca="false">TEXT(WEEKDAY(E1712,2),"0")&amp;" - "&amp;TEXT(E1712,"dddd")</f>
        <v>7 - Sunday</v>
      </c>
      <c r="Y1712" s="27" t="str">
        <f aca="false">_xlfn.IFS(C1712&lt;18,"Child (0-17)",C1712&lt;40,"Young Adult (18-39)",C1712&lt;60,"Adult (40-59)",TRUE(),"Senior (60+)")</f>
        <v>Young Adult (18-39)</v>
      </c>
      <c r="Z1712" s="27" t="n">
        <f aca="false">ROUND(G1712-E1712,0)</f>
        <v>2</v>
      </c>
      <c r="AA1712" s="27" t="n">
        <f aca="false">L1712+M1712</f>
        <v>113</v>
      </c>
      <c r="AB1712" s="27" t="n">
        <f aca="false">IFERROR(ROUND(Q1712/AA1712,2),0)</f>
        <v>29.75</v>
      </c>
      <c r="AC1712" s="27" t="str">
        <f aca="false">IF(AND(K1712="Critical",N1712="No"),"URGENT - No Bed","Normal")</f>
        <v>Normal</v>
      </c>
      <c r="AD1712" s="33" t="n">
        <f aca="false">INDEX(Lookup_Tables!$B$3:$B$12,MATCH(H1712,Lookup_Tables!$A$3:$A$12,0))</f>
        <v>2200000</v>
      </c>
      <c r="AE1712" s="27" t="str">
        <f aca="false">INDEX(Lookup_Tables!$C$3:$C$12,MATCH(H1712,Lookup_Tables!$A$3:$A$12,0))</f>
        <v>Dr. Rohan Das</v>
      </c>
      <c r="AF1712" s="27" t="str">
        <f aca="false">IFERROR(INDEX(Lookup_Tables!$F$16:$F$45,MATCH(I1712,Lookup_Tables!$E$16:$E$45,0)),"N/A")</f>
        <v>EMP205</v>
      </c>
      <c r="AG1712" s="27" t="n">
        <f aca="false">_xlfn.IFS(R1712="Recovered",4,R1712="Referred",3,R1712="Admitted",2,R1712="Deceased",1,TRUE(),0)</f>
        <v>4</v>
      </c>
      <c r="AH1712" s="27" t="str">
        <f aca="false">IF(T1712&gt;=4,"Satisfied",IF(T1712&gt;=3,"Neutral","Needs Improvement"))</f>
        <v>Satisfied</v>
      </c>
    </row>
    <row r="1713" customFormat="false" ht="15" hidden="false" customHeight="false" outlineLevel="0" collapsed="false">
      <c r="A1713" s="30" t="s">
        <v>4047</v>
      </c>
      <c r="B1713" s="30" t="s">
        <v>955</v>
      </c>
      <c r="C1713" s="30" t="n">
        <v>50</v>
      </c>
      <c r="D1713" s="30" t="s">
        <v>181</v>
      </c>
      <c r="E1713" s="31" t="n">
        <v>45598</v>
      </c>
      <c r="F1713" s="30" t="s">
        <v>2118</v>
      </c>
      <c r="G1713" s="31" t="n">
        <v>45604</v>
      </c>
      <c r="H1713" s="30" t="s">
        <v>146</v>
      </c>
      <c r="I1713" s="30" t="s">
        <v>176</v>
      </c>
      <c r="J1713" s="30" t="s">
        <v>148</v>
      </c>
      <c r="K1713" s="30" t="s">
        <v>126</v>
      </c>
      <c r="L1713" s="30" t="n">
        <v>11</v>
      </c>
      <c r="M1713" s="30" t="n">
        <v>131</v>
      </c>
      <c r="N1713" s="30" t="s">
        <v>186</v>
      </c>
      <c r="O1713" s="30" t="s">
        <v>139</v>
      </c>
      <c r="P1713" s="30" t="s">
        <v>187</v>
      </c>
      <c r="Q1713" s="32" t="n">
        <v>9353.45</v>
      </c>
      <c r="R1713" s="30" t="s">
        <v>130</v>
      </c>
      <c r="S1713" s="30" t="s">
        <v>335</v>
      </c>
      <c r="T1713" s="30" t="n">
        <v>4</v>
      </c>
      <c r="U1713" s="30" t="n">
        <f aca="false">YEAR(E1713)</f>
        <v>2024</v>
      </c>
      <c r="V1713" s="30" t="str">
        <f aca="false">TEXT(E1713,"MMM-YYYY")</f>
        <v>Nov-2024</v>
      </c>
      <c r="W1713" s="30" t="n">
        <f aca="false">MONTH(E1713)</f>
        <v>11</v>
      </c>
      <c r="X1713" s="30" t="str">
        <f aca="false">TEXT(WEEKDAY(E1713,2),"0")&amp;" - "&amp;TEXT(E1713,"dddd")</f>
        <v>6 - Saturday</v>
      </c>
      <c r="Y1713" s="30" t="str">
        <f aca="false">_xlfn.IFS(C1713&lt;18,"Child (0-17)",C1713&lt;40,"Young Adult (18-39)",C1713&lt;60,"Adult (40-59)",TRUE(),"Senior (60+)")</f>
        <v>Adult (40-59)</v>
      </c>
      <c r="Z1713" s="30" t="n">
        <f aca="false">ROUND(G1713-E1713,0)</f>
        <v>6</v>
      </c>
      <c r="AA1713" s="30" t="n">
        <f aca="false">L1713+M1713</f>
        <v>142</v>
      </c>
      <c r="AB1713" s="30" t="n">
        <f aca="false">IFERROR(ROUND(Q1713/AA1713,2),0)</f>
        <v>65.87</v>
      </c>
      <c r="AC1713" s="30" t="str">
        <f aca="false">IF(AND(K1713="Critical",N1713="No"),"URGENT - No Bed","Normal")</f>
        <v>Normal</v>
      </c>
      <c r="AD1713" s="34" t="n">
        <f aca="false">INDEX(Lookup_Tables!$B$3:$B$12,MATCH(H1713,Lookup_Tables!$A$3:$A$12,0))</f>
        <v>2700000</v>
      </c>
      <c r="AE1713" s="30" t="str">
        <f aca="false">INDEX(Lookup_Tables!$C$3:$C$12,MATCH(H1713,Lookup_Tables!$A$3:$A$12,0))</f>
        <v>Dr. Vikram Singh</v>
      </c>
      <c r="AF1713" s="30" t="str">
        <f aca="false">IFERROR(INDEX(Lookup_Tables!$F$16:$F$45,MATCH(I1713,Lookup_Tables!$E$16:$E$45,0)),"N/A")</f>
        <v>EMP227</v>
      </c>
      <c r="AG1713" s="30" t="n">
        <f aca="false">_xlfn.IFS(R1713="Recovered",4,R1713="Referred",3,R1713="Admitted",2,R1713="Deceased",1,TRUE(),0)</f>
        <v>4</v>
      </c>
      <c r="AH1713" s="30" t="str">
        <f aca="false">IF(T1713&gt;=4,"Satisfied",IF(T1713&gt;=3,"Neutral","Needs Improvement"))</f>
        <v>Satisfied</v>
      </c>
    </row>
    <row r="1714" customFormat="false" ht="15" hidden="false" customHeight="false" outlineLevel="0" collapsed="false">
      <c r="A1714" s="27" t="s">
        <v>5317</v>
      </c>
      <c r="B1714" s="27" t="s">
        <v>5318</v>
      </c>
      <c r="C1714" s="27" t="n">
        <v>6</v>
      </c>
      <c r="D1714" s="27" t="s">
        <v>181</v>
      </c>
      <c r="E1714" s="28" t="n">
        <v>45451</v>
      </c>
      <c r="F1714" s="27" t="s">
        <v>956</v>
      </c>
      <c r="G1714" s="28" t="n">
        <v>45458</v>
      </c>
      <c r="H1714" s="27" t="s">
        <v>123</v>
      </c>
      <c r="I1714" s="27" t="s">
        <v>155</v>
      </c>
      <c r="J1714" s="27" t="s">
        <v>508</v>
      </c>
      <c r="K1714" s="27" t="s">
        <v>202</v>
      </c>
      <c r="L1714" s="27" t="n">
        <v>0</v>
      </c>
      <c r="M1714" s="27" t="n">
        <v>62</v>
      </c>
      <c r="N1714" s="27" t="s">
        <v>186</v>
      </c>
      <c r="O1714" s="27" t="s">
        <v>139</v>
      </c>
      <c r="P1714" s="27" t="s">
        <v>140</v>
      </c>
      <c r="Q1714" s="29" t="n">
        <v>17266.81</v>
      </c>
      <c r="R1714" s="27" t="s">
        <v>268</v>
      </c>
      <c r="S1714" s="27" t="s">
        <v>178</v>
      </c>
      <c r="T1714" s="27" t="n">
        <v>4</v>
      </c>
      <c r="U1714" s="27" t="n">
        <f aca="false">YEAR(E1714)</f>
        <v>2024</v>
      </c>
      <c r="V1714" s="27" t="str">
        <f aca="false">TEXT(E1714,"MMM-YYYY")</f>
        <v>Jun-2024</v>
      </c>
      <c r="W1714" s="27" t="n">
        <f aca="false">MONTH(E1714)</f>
        <v>6</v>
      </c>
      <c r="X1714" s="27" t="str">
        <f aca="false">TEXT(WEEKDAY(E1714,2),"0")&amp;" - "&amp;TEXT(E1714,"dddd")</f>
        <v>6 - Saturday</v>
      </c>
      <c r="Y1714" s="27" t="str">
        <f aca="false">_xlfn.IFS(C1714&lt;18,"Child (0-17)",C1714&lt;40,"Young Adult (18-39)",C1714&lt;60,"Adult (40-59)",TRUE(),"Senior (60+)")</f>
        <v>Child (0-17)</v>
      </c>
      <c r="Z1714" s="27" t="n">
        <f aca="false">ROUND(G1714-E1714,0)</f>
        <v>7</v>
      </c>
      <c r="AA1714" s="27" t="n">
        <f aca="false">L1714+M1714</f>
        <v>62</v>
      </c>
      <c r="AB1714" s="27" t="n">
        <f aca="false">IFERROR(ROUND(Q1714/AA1714,2),0)</f>
        <v>278.5</v>
      </c>
      <c r="AC1714" s="27" t="str">
        <f aca="false">IF(AND(K1714="Critical",N1714="No"),"URGENT - No Bed","Normal")</f>
        <v>Normal</v>
      </c>
      <c r="AD1714" s="33" t="n">
        <f aca="false">INDEX(Lookup_Tables!$B$3:$B$12,MATCH(H1714,Lookup_Tables!$A$3:$A$12,0))</f>
        <v>2200000</v>
      </c>
      <c r="AE1714" s="27" t="str">
        <f aca="false">INDEX(Lookup_Tables!$C$3:$C$12,MATCH(H1714,Lookup_Tables!$A$3:$A$12,0))</f>
        <v>Dr. Rohan Das</v>
      </c>
      <c r="AF1714" s="27" t="str">
        <f aca="false">IFERROR(INDEX(Lookup_Tables!$F$16:$F$45,MATCH(I1714,Lookup_Tables!$E$16:$E$45,0)),"N/A")</f>
        <v>EMP203</v>
      </c>
      <c r="AG1714" s="27" t="n">
        <f aca="false">_xlfn.IFS(R1714="Recovered",4,R1714="Referred",3,R1714="Admitted",2,R1714="Deceased",1,TRUE(),0)</f>
        <v>3</v>
      </c>
      <c r="AH1714" s="27" t="str">
        <f aca="false">IF(T1714&gt;=4,"Satisfied",IF(T1714&gt;=3,"Neutral","Needs Improvement"))</f>
        <v>Satisfied</v>
      </c>
    </row>
    <row r="1715" customFormat="false" ht="15" hidden="false" customHeight="false" outlineLevel="0" collapsed="false">
      <c r="A1715" s="30" t="s">
        <v>5898</v>
      </c>
      <c r="B1715" s="30" t="s">
        <v>3202</v>
      </c>
      <c r="C1715" s="30" t="n">
        <v>47</v>
      </c>
      <c r="D1715" s="30" t="s">
        <v>121</v>
      </c>
      <c r="E1715" s="31" t="n">
        <v>45431</v>
      </c>
      <c r="F1715" s="30" t="s">
        <v>1023</v>
      </c>
      <c r="G1715" s="31" t="n">
        <v>45431</v>
      </c>
      <c r="H1715" s="30" t="s">
        <v>161</v>
      </c>
      <c r="I1715" s="30" t="s">
        <v>538</v>
      </c>
      <c r="J1715" s="30" t="s">
        <v>163</v>
      </c>
      <c r="K1715" s="30" t="s">
        <v>138</v>
      </c>
      <c r="L1715" s="30" t="n">
        <v>73</v>
      </c>
      <c r="M1715" s="30" t="n">
        <v>36</v>
      </c>
      <c r="N1715" s="30" t="s">
        <v>127</v>
      </c>
      <c r="O1715" s="30" t="s">
        <v>171</v>
      </c>
      <c r="P1715" s="30" t="s">
        <v>129</v>
      </c>
      <c r="Q1715" s="32" t="n">
        <v>2434.5</v>
      </c>
      <c r="R1715" s="30" t="s">
        <v>130</v>
      </c>
      <c r="S1715" s="30" t="s">
        <v>151</v>
      </c>
      <c r="T1715" s="30" t="n">
        <v>5</v>
      </c>
      <c r="U1715" s="30" t="n">
        <f aca="false">YEAR(E1715)</f>
        <v>2024</v>
      </c>
      <c r="V1715" s="30" t="str">
        <f aca="false">TEXT(E1715,"MMM-YYYY")</f>
        <v>May-2024</v>
      </c>
      <c r="W1715" s="30" t="n">
        <f aca="false">MONTH(E1715)</f>
        <v>5</v>
      </c>
      <c r="X1715" s="30" t="str">
        <f aca="false">TEXT(WEEKDAY(E1715,2),"0")&amp;" - "&amp;TEXT(E1715,"dddd")</f>
        <v>7 - Sunday</v>
      </c>
      <c r="Y1715" s="30" t="str">
        <f aca="false">_xlfn.IFS(C1715&lt;18,"Child (0-17)",C1715&lt;40,"Young Adult (18-39)",C1715&lt;60,"Adult (40-59)",TRUE(),"Senior (60+)")</f>
        <v>Adult (40-59)</v>
      </c>
      <c r="Z1715" s="30" t="n">
        <f aca="false">ROUND(G1715-E1715,0)</f>
        <v>0</v>
      </c>
      <c r="AA1715" s="30" t="n">
        <f aca="false">L1715+M1715</f>
        <v>109</v>
      </c>
      <c r="AB1715" s="30" t="n">
        <f aca="false">IFERROR(ROUND(Q1715/AA1715,2),0)</f>
        <v>22.33</v>
      </c>
      <c r="AC1715" s="30" t="str">
        <f aca="false">IF(AND(K1715="Critical",N1715="No"),"URGENT - No Bed","Normal")</f>
        <v>Normal</v>
      </c>
      <c r="AD1715" s="34" t="n">
        <f aca="false">INDEX(Lookup_Tables!$B$3:$B$12,MATCH(H1715,Lookup_Tables!$A$3:$A$12,0))</f>
        <v>3600000</v>
      </c>
      <c r="AE1715" s="30" t="str">
        <f aca="false">INDEX(Lookup_Tables!$C$3:$C$12,MATCH(H1715,Lookup_Tables!$A$3:$A$12,0))</f>
        <v>Dr. Sameer Joshi</v>
      </c>
      <c r="AF1715" s="30" t="str">
        <f aca="false">IFERROR(INDEX(Lookup_Tables!$F$16:$F$45,MATCH(I1715,Lookup_Tables!$E$16:$E$45,0)),"N/A")</f>
        <v>EMP221</v>
      </c>
      <c r="AG1715" s="30" t="n">
        <f aca="false">_xlfn.IFS(R1715="Recovered",4,R1715="Referred",3,R1715="Admitted",2,R1715="Deceased",1,TRUE(),0)</f>
        <v>4</v>
      </c>
      <c r="AH1715" s="30" t="str">
        <f aca="false">IF(T1715&gt;=4,"Satisfied",IF(T1715&gt;=3,"Neutral","Needs Improvement"))</f>
        <v>Satisfied</v>
      </c>
    </row>
    <row r="1716" customFormat="false" ht="15" hidden="false" customHeight="false" outlineLevel="0" collapsed="false">
      <c r="A1716" s="27" t="s">
        <v>2200</v>
      </c>
      <c r="B1716" s="27" t="s">
        <v>471</v>
      </c>
      <c r="C1716" s="27" t="n">
        <v>50</v>
      </c>
      <c r="D1716" s="27" t="s">
        <v>121</v>
      </c>
      <c r="E1716" s="28" t="n">
        <v>45378</v>
      </c>
      <c r="F1716" s="27" t="s">
        <v>800</v>
      </c>
      <c r="G1716" s="28" t="n">
        <v>45382</v>
      </c>
      <c r="H1716" s="27" t="s">
        <v>161</v>
      </c>
      <c r="I1716" s="27" t="s">
        <v>538</v>
      </c>
      <c r="J1716" s="27" t="s">
        <v>648</v>
      </c>
      <c r="K1716" s="27" t="s">
        <v>126</v>
      </c>
      <c r="L1716" s="27" t="n">
        <v>30</v>
      </c>
      <c r="M1716" s="27" t="n">
        <v>86</v>
      </c>
      <c r="N1716" s="27" t="s">
        <v>186</v>
      </c>
      <c r="O1716" s="27" t="s">
        <v>171</v>
      </c>
      <c r="P1716" s="27" t="s">
        <v>140</v>
      </c>
      <c r="Q1716" s="29" t="n">
        <v>8000.23</v>
      </c>
      <c r="R1716" s="27" t="s">
        <v>130</v>
      </c>
      <c r="S1716" s="27" t="s">
        <v>131</v>
      </c>
      <c r="T1716" s="27" t="n">
        <v>5</v>
      </c>
      <c r="U1716" s="27" t="n">
        <f aca="false">YEAR(E1716)</f>
        <v>2024</v>
      </c>
      <c r="V1716" s="27" t="str">
        <f aca="false">TEXT(E1716,"MMM-YYYY")</f>
        <v>Mar-2024</v>
      </c>
      <c r="W1716" s="27" t="n">
        <f aca="false">MONTH(E1716)</f>
        <v>3</v>
      </c>
      <c r="X1716" s="27" t="str">
        <f aca="false">TEXT(WEEKDAY(E1716,2),"0")&amp;" - "&amp;TEXT(E1716,"dddd")</f>
        <v>3 - Wednesday</v>
      </c>
      <c r="Y1716" s="27" t="str">
        <f aca="false">_xlfn.IFS(C1716&lt;18,"Child (0-17)",C1716&lt;40,"Young Adult (18-39)",C1716&lt;60,"Adult (40-59)",TRUE(),"Senior (60+)")</f>
        <v>Adult (40-59)</v>
      </c>
      <c r="Z1716" s="27" t="n">
        <f aca="false">ROUND(G1716-E1716,0)</f>
        <v>4</v>
      </c>
      <c r="AA1716" s="27" t="n">
        <f aca="false">L1716+M1716</f>
        <v>116</v>
      </c>
      <c r="AB1716" s="27" t="n">
        <f aca="false">IFERROR(ROUND(Q1716/AA1716,2),0)</f>
        <v>68.97</v>
      </c>
      <c r="AC1716" s="27" t="str">
        <f aca="false">IF(AND(K1716="Critical",N1716="No"),"URGENT - No Bed","Normal")</f>
        <v>Normal</v>
      </c>
      <c r="AD1716" s="33" t="n">
        <f aca="false">INDEX(Lookup_Tables!$B$3:$B$12,MATCH(H1716,Lookup_Tables!$A$3:$A$12,0))</f>
        <v>3600000</v>
      </c>
      <c r="AE1716" s="27" t="str">
        <f aca="false">INDEX(Lookup_Tables!$C$3:$C$12,MATCH(H1716,Lookup_Tables!$A$3:$A$12,0))</f>
        <v>Dr. Sameer Joshi</v>
      </c>
      <c r="AF1716" s="27" t="str">
        <f aca="false">IFERROR(INDEX(Lookup_Tables!$F$16:$F$45,MATCH(I1716,Lookup_Tables!$E$16:$E$45,0)),"N/A")</f>
        <v>EMP221</v>
      </c>
      <c r="AG1716" s="27" t="n">
        <f aca="false">_xlfn.IFS(R1716="Recovered",4,R1716="Referred",3,R1716="Admitted",2,R1716="Deceased",1,TRUE(),0)</f>
        <v>4</v>
      </c>
      <c r="AH1716" s="27" t="str">
        <f aca="false">IF(T1716&gt;=4,"Satisfied",IF(T1716&gt;=3,"Neutral","Needs Improvement"))</f>
        <v>Satisfied</v>
      </c>
    </row>
    <row r="1717" customFormat="false" ht="15" hidden="false" customHeight="false" outlineLevel="0" collapsed="false">
      <c r="A1717" s="30" t="s">
        <v>3513</v>
      </c>
      <c r="B1717" s="30" t="s">
        <v>3455</v>
      </c>
      <c r="C1717" s="30" t="n">
        <v>51</v>
      </c>
      <c r="D1717" s="30" t="s">
        <v>181</v>
      </c>
      <c r="E1717" s="31" t="n">
        <v>45445</v>
      </c>
      <c r="F1717" s="30" t="s">
        <v>994</v>
      </c>
      <c r="G1717" s="31" t="n">
        <v>45451</v>
      </c>
      <c r="H1717" s="30" t="s">
        <v>236</v>
      </c>
      <c r="I1717" s="30" t="s">
        <v>323</v>
      </c>
      <c r="J1717" s="30" t="s">
        <v>375</v>
      </c>
      <c r="K1717" s="30" t="s">
        <v>126</v>
      </c>
      <c r="L1717" s="30" t="n">
        <v>14</v>
      </c>
      <c r="M1717" s="30" t="n">
        <v>102</v>
      </c>
      <c r="N1717" s="30" t="s">
        <v>186</v>
      </c>
      <c r="O1717" s="30" t="s">
        <v>128</v>
      </c>
      <c r="P1717" s="30" t="s">
        <v>150</v>
      </c>
      <c r="Q1717" s="32" t="n">
        <v>7666.2</v>
      </c>
      <c r="R1717" s="30" t="s">
        <v>172</v>
      </c>
      <c r="S1717" s="30" t="s">
        <v>131</v>
      </c>
      <c r="T1717" s="30" t="n">
        <v>4</v>
      </c>
      <c r="U1717" s="30" t="n">
        <f aca="false">YEAR(E1717)</f>
        <v>2024</v>
      </c>
      <c r="V1717" s="30" t="str">
        <f aca="false">TEXT(E1717,"MMM-YYYY")</f>
        <v>Jun-2024</v>
      </c>
      <c r="W1717" s="30" t="n">
        <f aca="false">MONTH(E1717)</f>
        <v>6</v>
      </c>
      <c r="X1717" s="30" t="str">
        <f aca="false">TEXT(WEEKDAY(E1717,2),"0")&amp;" - "&amp;TEXT(E1717,"dddd")</f>
        <v>7 - Sunday</v>
      </c>
      <c r="Y1717" s="30" t="str">
        <f aca="false">_xlfn.IFS(C1717&lt;18,"Child (0-17)",C1717&lt;40,"Young Adult (18-39)",C1717&lt;60,"Adult (40-59)",TRUE(),"Senior (60+)")</f>
        <v>Adult (40-59)</v>
      </c>
      <c r="Z1717" s="30" t="n">
        <f aca="false">ROUND(G1717-E1717,0)</f>
        <v>6</v>
      </c>
      <c r="AA1717" s="30" t="n">
        <f aca="false">L1717+M1717</f>
        <v>116</v>
      </c>
      <c r="AB1717" s="30" t="n">
        <f aca="false">IFERROR(ROUND(Q1717/AA1717,2),0)</f>
        <v>66.09</v>
      </c>
      <c r="AC1717" s="30" t="str">
        <f aca="false">IF(AND(K1717="Critical",N1717="No"),"URGENT - No Bed","Normal")</f>
        <v>Normal</v>
      </c>
      <c r="AD1717" s="34" t="n">
        <f aca="false">INDEX(Lookup_Tables!$B$3:$B$12,MATCH(H1717,Lookup_Tables!$A$3:$A$12,0))</f>
        <v>3900000</v>
      </c>
      <c r="AE1717" s="30" t="str">
        <f aca="false">INDEX(Lookup_Tables!$C$3:$C$12,MATCH(H1717,Lookup_Tables!$A$3:$A$12,0))</f>
        <v>Dr. Rina Mehta</v>
      </c>
      <c r="AF1717" s="30" t="str">
        <f aca="false">IFERROR(INDEX(Lookup_Tables!$F$16:$F$45,MATCH(I1717,Lookup_Tables!$E$16:$E$45,0)),"N/A")</f>
        <v>EMP216</v>
      </c>
      <c r="AG1717" s="30" t="n">
        <f aca="false">_xlfn.IFS(R1717="Recovered",4,R1717="Referred",3,R1717="Admitted",2,R1717="Deceased",1,TRUE(),0)</f>
        <v>2</v>
      </c>
      <c r="AH1717" s="30" t="str">
        <f aca="false">IF(T1717&gt;=4,"Satisfied",IF(T1717&gt;=3,"Neutral","Needs Improvement"))</f>
        <v>Satisfied</v>
      </c>
    </row>
    <row r="1718" customFormat="false" ht="15" hidden="false" customHeight="false" outlineLevel="0" collapsed="false">
      <c r="A1718" s="27" t="s">
        <v>3184</v>
      </c>
      <c r="B1718" s="27" t="s">
        <v>1478</v>
      </c>
      <c r="C1718" s="27" t="n">
        <v>52</v>
      </c>
      <c r="D1718" s="27" t="s">
        <v>181</v>
      </c>
      <c r="E1718" s="28" t="n">
        <v>45620</v>
      </c>
      <c r="F1718" s="27" t="s">
        <v>717</v>
      </c>
      <c r="G1718" s="28" t="n">
        <v>45621</v>
      </c>
      <c r="H1718" s="27" t="s">
        <v>242</v>
      </c>
      <c r="I1718" s="27" t="s">
        <v>243</v>
      </c>
      <c r="J1718" s="27" t="s">
        <v>316</v>
      </c>
      <c r="K1718" s="27" t="s">
        <v>156</v>
      </c>
      <c r="L1718" s="27" t="n">
        <v>62</v>
      </c>
      <c r="M1718" s="27" t="n">
        <v>57</v>
      </c>
      <c r="N1718" s="27" t="s">
        <v>127</v>
      </c>
      <c r="O1718" s="27" t="s">
        <v>139</v>
      </c>
      <c r="P1718" s="27" t="s">
        <v>150</v>
      </c>
      <c r="Q1718" s="29" t="n">
        <v>4747.18</v>
      </c>
      <c r="R1718" s="27" t="s">
        <v>130</v>
      </c>
      <c r="S1718" s="27" t="s">
        <v>178</v>
      </c>
      <c r="T1718" s="27" t="n">
        <v>4</v>
      </c>
      <c r="U1718" s="27" t="n">
        <f aca="false">YEAR(E1718)</f>
        <v>2024</v>
      </c>
      <c r="V1718" s="27" t="str">
        <f aca="false">TEXT(E1718,"MMM-YYYY")</f>
        <v>Nov-2024</v>
      </c>
      <c r="W1718" s="27" t="n">
        <f aca="false">MONTH(E1718)</f>
        <v>11</v>
      </c>
      <c r="X1718" s="27" t="str">
        <f aca="false">TEXT(WEEKDAY(E1718,2),"0")&amp;" - "&amp;TEXT(E1718,"dddd")</f>
        <v>7 - Sunday</v>
      </c>
      <c r="Y1718" s="27" t="str">
        <f aca="false">_xlfn.IFS(C1718&lt;18,"Child (0-17)",C1718&lt;40,"Young Adult (18-39)",C1718&lt;60,"Adult (40-59)",TRUE(),"Senior (60+)")</f>
        <v>Adult (40-59)</v>
      </c>
      <c r="Z1718" s="27" t="n">
        <f aca="false">ROUND(G1718-E1718,0)</f>
        <v>1</v>
      </c>
      <c r="AA1718" s="27" t="n">
        <f aca="false">L1718+M1718</f>
        <v>119</v>
      </c>
      <c r="AB1718" s="27" t="n">
        <f aca="false">IFERROR(ROUND(Q1718/AA1718,2),0)</f>
        <v>39.89</v>
      </c>
      <c r="AC1718" s="27" t="str">
        <f aca="false">IF(AND(K1718="Critical",N1718="No"),"URGENT - No Bed","Normal")</f>
        <v>Normal</v>
      </c>
      <c r="AD1718" s="33" t="n">
        <f aca="false">INDEX(Lookup_Tables!$B$3:$B$12,MATCH(H1718,Lookup_Tables!$A$3:$A$12,0))</f>
        <v>3000000</v>
      </c>
      <c r="AE1718" s="27" t="str">
        <f aca="false">INDEX(Lookup_Tables!$C$3:$C$12,MATCH(H1718,Lookup_Tables!$A$3:$A$12,0))</f>
        <v>Dr. Pooja Iyer</v>
      </c>
      <c r="AF1718" s="27" t="str">
        <f aca="false">IFERROR(INDEX(Lookup_Tables!$F$16:$F$45,MATCH(I1718,Lookup_Tables!$E$16:$E$45,0)),"N/A")</f>
        <v>EMP214</v>
      </c>
      <c r="AG1718" s="27" t="n">
        <f aca="false">_xlfn.IFS(R1718="Recovered",4,R1718="Referred",3,R1718="Admitted",2,R1718="Deceased",1,TRUE(),0)</f>
        <v>4</v>
      </c>
      <c r="AH1718" s="27" t="str">
        <f aca="false">IF(T1718&gt;=4,"Satisfied",IF(T1718&gt;=3,"Neutral","Needs Improvement"))</f>
        <v>Satisfied</v>
      </c>
    </row>
    <row r="1719" customFormat="false" ht="15" hidden="false" customHeight="false" outlineLevel="0" collapsed="false">
      <c r="A1719" s="30" t="s">
        <v>6703</v>
      </c>
      <c r="B1719" s="30" t="s">
        <v>2385</v>
      </c>
      <c r="C1719" s="30" t="n">
        <v>87</v>
      </c>
      <c r="D1719" s="30" t="s">
        <v>121</v>
      </c>
      <c r="E1719" s="31" t="n">
        <v>45496</v>
      </c>
      <c r="F1719" s="30" t="s">
        <v>1696</v>
      </c>
      <c r="G1719" s="31" t="n">
        <v>45496</v>
      </c>
      <c r="H1719" s="30" t="s">
        <v>206</v>
      </c>
      <c r="I1719" s="30" t="s">
        <v>232</v>
      </c>
      <c r="J1719" s="30" t="s">
        <v>593</v>
      </c>
      <c r="K1719" s="30" t="s">
        <v>138</v>
      </c>
      <c r="L1719" s="30" t="n">
        <v>43</v>
      </c>
      <c r="M1719" s="30" t="n">
        <v>40</v>
      </c>
      <c r="N1719" s="30" t="s">
        <v>127</v>
      </c>
      <c r="O1719" s="30" t="s">
        <v>139</v>
      </c>
      <c r="P1719" s="30" t="s">
        <v>129</v>
      </c>
      <c r="Q1719" s="32" t="n">
        <v>2015.87</v>
      </c>
      <c r="R1719" s="30" t="s">
        <v>130</v>
      </c>
      <c r="S1719" s="30" t="s">
        <v>335</v>
      </c>
      <c r="T1719" s="30" t="n">
        <v>5</v>
      </c>
      <c r="U1719" s="30" t="n">
        <f aca="false">YEAR(E1719)</f>
        <v>2024</v>
      </c>
      <c r="V1719" s="30" t="str">
        <f aca="false">TEXT(E1719,"MMM-YYYY")</f>
        <v>Jul-2024</v>
      </c>
      <c r="W1719" s="30" t="n">
        <f aca="false">MONTH(E1719)</f>
        <v>7</v>
      </c>
      <c r="X1719" s="30" t="str">
        <f aca="false">TEXT(WEEKDAY(E1719,2),"0")&amp;" - "&amp;TEXT(E1719,"dddd")</f>
        <v>2 - Tuesday</v>
      </c>
      <c r="Y1719" s="30" t="str">
        <f aca="false">_xlfn.IFS(C1719&lt;18,"Child (0-17)",C1719&lt;40,"Young Adult (18-39)",C1719&lt;60,"Adult (40-59)",TRUE(),"Senior (60+)")</f>
        <v>Senior (60+)</v>
      </c>
      <c r="Z1719" s="30" t="n">
        <f aca="false">ROUND(G1719-E1719,0)</f>
        <v>0</v>
      </c>
      <c r="AA1719" s="30" t="n">
        <f aca="false">L1719+M1719</f>
        <v>83</v>
      </c>
      <c r="AB1719" s="30" t="n">
        <f aca="false">IFERROR(ROUND(Q1719/AA1719,2),0)</f>
        <v>24.29</v>
      </c>
      <c r="AC1719" s="30" t="str">
        <f aca="false">IF(AND(K1719="Critical",N1719="No"),"URGENT - No Bed","Normal")</f>
        <v>Normal</v>
      </c>
      <c r="AD1719" s="34" t="n">
        <f aca="false">INDEX(Lookup_Tables!$B$3:$B$12,MATCH(H1719,Lookup_Tables!$A$3:$A$12,0))</f>
        <v>2800000</v>
      </c>
      <c r="AE1719" s="30" t="str">
        <f aca="false">INDEX(Lookup_Tables!$C$3:$C$12,MATCH(H1719,Lookup_Tables!$A$3:$A$12,0))</f>
        <v>Dr. Suresh Nair</v>
      </c>
      <c r="AF1719" s="30" t="str">
        <f aca="false">IFERROR(INDEX(Lookup_Tables!$F$16:$F$45,MATCH(I1719,Lookup_Tables!$E$16:$E$45,0)),"N/A")</f>
        <v>EMP210</v>
      </c>
      <c r="AG1719" s="30" t="n">
        <f aca="false">_xlfn.IFS(R1719="Recovered",4,R1719="Referred",3,R1719="Admitted",2,R1719="Deceased",1,TRUE(),0)</f>
        <v>4</v>
      </c>
      <c r="AH1719" s="30" t="str">
        <f aca="false">IF(T1719&gt;=4,"Satisfied",IF(T1719&gt;=3,"Neutral","Needs Improvement"))</f>
        <v>Satisfied</v>
      </c>
    </row>
    <row r="1720" customFormat="false" ht="15" hidden="false" customHeight="false" outlineLevel="0" collapsed="false">
      <c r="A1720" s="27" t="s">
        <v>5667</v>
      </c>
      <c r="B1720" s="27" t="s">
        <v>3621</v>
      </c>
      <c r="C1720" s="27" t="n">
        <v>53</v>
      </c>
      <c r="D1720" s="27" t="s">
        <v>121</v>
      </c>
      <c r="E1720" s="28" t="n">
        <v>45553</v>
      </c>
      <c r="F1720" s="27" t="s">
        <v>702</v>
      </c>
      <c r="G1720" s="28" t="n">
        <v>45554</v>
      </c>
      <c r="H1720" s="27" t="s">
        <v>183</v>
      </c>
      <c r="I1720" s="27" t="s">
        <v>184</v>
      </c>
      <c r="J1720" s="27" t="s">
        <v>476</v>
      </c>
      <c r="K1720" s="27" t="s">
        <v>138</v>
      </c>
      <c r="L1720" s="27" t="n">
        <v>63</v>
      </c>
      <c r="M1720" s="27" t="n">
        <v>22</v>
      </c>
      <c r="N1720" s="27" t="s">
        <v>127</v>
      </c>
      <c r="O1720" s="27" t="s">
        <v>171</v>
      </c>
      <c r="P1720" s="27" t="s">
        <v>140</v>
      </c>
      <c r="Q1720" s="29" t="n">
        <v>730.95</v>
      </c>
      <c r="R1720" s="27" t="s">
        <v>268</v>
      </c>
      <c r="S1720" s="27" t="s">
        <v>141</v>
      </c>
      <c r="T1720" s="27" t="n">
        <v>2</v>
      </c>
      <c r="U1720" s="27" t="n">
        <f aca="false">YEAR(E1720)</f>
        <v>2024</v>
      </c>
      <c r="V1720" s="27" t="str">
        <f aca="false">TEXT(E1720,"MMM-YYYY")</f>
        <v>Sep-2024</v>
      </c>
      <c r="W1720" s="27" t="n">
        <f aca="false">MONTH(E1720)</f>
        <v>9</v>
      </c>
      <c r="X1720" s="27" t="str">
        <f aca="false">TEXT(WEEKDAY(E1720,2),"0")&amp;" - "&amp;TEXT(E1720,"dddd")</f>
        <v>3 - Wednesday</v>
      </c>
      <c r="Y1720" s="27" t="str">
        <f aca="false">_xlfn.IFS(C1720&lt;18,"Child (0-17)",C1720&lt;40,"Young Adult (18-39)",C1720&lt;60,"Adult (40-59)",TRUE(),"Senior (60+)")</f>
        <v>Adult (40-59)</v>
      </c>
      <c r="Z1720" s="27" t="n">
        <f aca="false">ROUND(G1720-E1720,0)</f>
        <v>1</v>
      </c>
      <c r="AA1720" s="27" t="n">
        <f aca="false">L1720+M1720</f>
        <v>85</v>
      </c>
      <c r="AB1720" s="27" t="n">
        <f aca="false">IFERROR(ROUND(Q1720/AA1720,2),0)</f>
        <v>8.6</v>
      </c>
      <c r="AC1720" s="27" t="str">
        <f aca="false">IF(AND(K1720="Critical",N1720="No"),"URGENT - No Bed","Normal")</f>
        <v>Normal</v>
      </c>
      <c r="AD1720" s="33" t="n">
        <f aca="false">INDEX(Lookup_Tables!$B$3:$B$12,MATCH(H1720,Lookup_Tables!$A$3:$A$12,0))</f>
        <v>3100000</v>
      </c>
      <c r="AE1720" s="27" t="str">
        <f aca="false">INDEX(Lookup_Tables!$C$3:$C$12,MATCH(H1720,Lookup_Tables!$A$3:$A$12,0))</f>
        <v>Dr. Kavita Rao</v>
      </c>
      <c r="AF1720" s="27" t="str">
        <f aca="false">IFERROR(INDEX(Lookup_Tables!$F$16:$F$45,MATCH(I1720,Lookup_Tables!$E$16:$E$45,0)),"N/A")</f>
        <v>EMP226</v>
      </c>
      <c r="AG1720" s="27" t="n">
        <f aca="false">_xlfn.IFS(R1720="Recovered",4,R1720="Referred",3,R1720="Admitted",2,R1720="Deceased",1,TRUE(),0)</f>
        <v>3</v>
      </c>
      <c r="AH1720" s="27" t="str">
        <f aca="false">IF(T1720&gt;=4,"Satisfied",IF(T1720&gt;=3,"Neutral","Needs Improvement"))</f>
        <v>Needs Improvement</v>
      </c>
    </row>
    <row r="1721" customFormat="false" ht="15" hidden="false" customHeight="false" outlineLevel="0" collapsed="false">
      <c r="A1721" s="30" t="s">
        <v>3663</v>
      </c>
      <c r="B1721" s="30" t="s">
        <v>1218</v>
      </c>
      <c r="C1721" s="30" t="n">
        <v>16</v>
      </c>
      <c r="D1721" s="30" t="s">
        <v>121</v>
      </c>
      <c r="E1721" s="31" t="n">
        <v>45370</v>
      </c>
      <c r="F1721" s="30" t="s">
        <v>890</v>
      </c>
      <c r="G1721" s="31" t="n">
        <v>45371</v>
      </c>
      <c r="H1721" s="30" t="s">
        <v>206</v>
      </c>
      <c r="I1721" s="30" t="s">
        <v>207</v>
      </c>
      <c r="J1721" s="30" t="s">
        <v>233</v>
      </c>
      <c r="K1721" s="30" t="s">
        <v>138</v>
      </c>
      <c r="L1721" s="30" t="n">
        <v>40</v>
      </c>
      <c r="M1721" s="30" t="n">
        <v>16</v>
      </c>
      <c r="N1721" s="30" t="s">
        <v>127</v>
      </c>
      <c r="O1721" s="30" t="s">
        <v>139</v>
      </c>
      <c r="P1721" s="30" t="s">
        <v>150</v>
      </c>
      <c r="Q1721" s="32" t="n">
        <v>2371.71</v>
      </c>
      <c r="R1721" s="30" t="s">
        <v>130</v>
      </c>
      <c r="S1721" s="30" t="s">
        <v>192</v>
      </c>
      <c r="T1721" s="30" t="n">
        <v>4</v>
      </c>
      <c r="U1721" s="30" t="n">
        <f aca="false">YEAR(E1721)</f>
        <v>2024</v>
      </c>
      <c r="V1721" s="30" t="str">
        <f aca="false">TEXT(E1721,"MMM-YYYY")</f>
        <v>Mar-2024</v>
      </c>
      <c r="W1721" s="30" t="n">
        <f aca="false">MONTH(E1721)</f>
        <v>3</v>
      </c>
      <c r="X1721" s="30" t="str">
        <f aca="false">TEXT(WEEKDAY(E1721,2),"0")&amp;" - "&amp;TEXT(E1721,"dddd")</f>
        <v>2 - Tuesday</v>
      </c>
      <c r="Y1721" s="30" t="str">
        <f aca="false">_xlfn.IFS(C1721&lt;18,"Child (0-17)",C1721&lt;40,"Young Adult (18-39)",C1721&lt;60,"Adult (40-59)",TRUE(),"Senior (60+)")</f>
        <v>Child (0-17)</v>
      </c>
      <c r="Z1721" s="30" t="n">
        <f aca="false">ROUND(G1721-E1721,0)</f>
        <v>1</v>
      </c>
      <c r="AA1721" s="30" t="n">
        <f aca="false">L1721+M1721</f>
        <v>56</v>
      </c>
      <c r="AB1721" s="30" t="n">
        <f aca="false">IFERROR(ROUND(Q1721/AA1721,2),0)</f>
        <v>42.35</v>
      </c>
      <c r="AC1721" s="30" t="str">
        <f aca="false">IF(AND(K1721="Critical",N1721="No"),"URGENT - No Bed","Normal")</f>
        <v>Normal</v>
      </c>
      <c r="AD1721" s="34" t="n">
        <f aca="false">INDEX(Lookup_Tables!$B$3:$B$12,MATCH(H1721,Lookup_Tables!$A$3:$A$12,0))</f>
        <v>2800000</v>
      </c>
      <c r="AE1721" s="30" t="str">
        <f aca="false">INDEX(Lookup_Tables!$C$3:$C$12,MATCH(H1721,Lookup_Tables!$A$3:$A$12,0))</f>
        <v>Dr. Suresh Nair</v>
      </c>
      <c r="AF1721" s="30" t="str">
        <f aca="false">IFERROR(INDEX(Lookup_Tables!$F$16:$F$45,MATCH(I1721,Lookup_Tables!$E$16:$E$45,0)),"N/A")</f>
        <v>EMP209</v>
      </c>
      <c r="AG1721" s="30" t="n">
        <f aca="false">_xlfn.IFS(R1721="Recovered",4,R1721="Referred",3,R1721="Admitted",2,R1721="Deceased",1,TRUE(),0)</f>
        <v>4</v>
      </c>
      <c r="AH1721" s="30" t="str">
        <f aca="false">IF(T1721&gt;=4,"Satisfied",IF(T1721&gt;=3,"Neutral","Needs Improvement"))</f>
        <v>Satisfied</v>
      </c>
    </row>
    <row r="1722" customFormat="false" ht="15" hidden="false" customHeight="false" outlineLevel="0" collapsed="false">
      <c r="A1722" s="27" t="s">
        <v>4331</v>
      </c>
      <c r="B1722" s="27" t="s">
        <v>2437</v>
      </c>
      <c r="C1722" s="27" t="n">
        <v>44</v>
      </c>
      <c r="D1722" s="27" t="s">
        <v>181</v>
      </c>
      <c r="E1722" s="28" t="n">
        <v>45341</v>
      </c>
      <c r="F1722" s="27" t="s">
        <v>590</v>
      </c>
      <c r="G1722" s="28" t="n">
        <v>45343</v>
      </c>
      <c r="H1722" s="27" t="s">
        <v>236</v>
      </c>
      <c r="I1722" s="27" t="s">
        <v>323</v>
      </c>
      <c r="J1722" s="27" t="s">
        <v>455</v>
      </c>
      <c r="K1722" s="27" t="s">
        <v>156</v>
      </c>
      <c r="L1722" s="27" t="n">
        <v>69</v>
      </c>
      <c r="M1722" s="27" t="n">
        <v>61</v>
      </c>
      <c r="N1722" s="27" t="s">
        <v>186</v>
      </c>
      <c r="O1722" s="27" t="s">
        <v>139</v>
      </c>
      <c r="P1722" s="27" t="s">
        <v>150</v>
      </c>
      <c r="Q1722" s="29" t="n">
        <v>4183.1</v>
      </c>
      <c r="R1722" s="27" t="s">
        <v>130</v>
      </c>
      <c r="S1722" s="27" t="s">
        <v>223</v>
      </c>
      <c r="T1722" s="27" t="n">
        <v>3</v>
      </c>
      <c r="U1722" s="27" t="n">
        <f aca="false">YEAR(E1722)</f>
        <v>2024</v>
      </c>
      <c r="V1722" s="27" t="str">
        <f aca="false">TEXT(E1722,"MMM-YYYY")</f>
        <v>Feb-2024</v>
      </c>
      <c r="W1722" s="27" t="n">
        <f aca="false">MONTH(E1722)</f>
        <v>2</v>
      </c>
      <c r="X1722" s="27" t="str">
        <f aca="false">TEXT(WEEKDAY(E1722,2),"0")&amp;" - "&amp;TEXT(E1722,"dddd")</f>
        <v>1 - Monday</v>
      </c>
      <c r="Y1722" s="27" t="str">
        <f aca="false">_xlfn.IFS(C1722&lt;18,"Child (0-17)",C1722&lt;40,"Young Adult (18-39)",C1722&lt;60,"Adult (40-59)",TRUE(),"Senior (60+)")</f>
        <v>Adult (40-59)</v>
      </c>
      <c r="Z1722" s="27" t="n">
        <f aca="false">ROUND(G1722-E1722,0)</f>
        <v>2</v>
      </c>
      <c r="AA1722" s="27" t="n">
        <f aca="false">L1722+M1722</f>
        <v>130</v>
      </c>
      <c r="AB1722" s="27" t="n">
        <f aca="false">IFERROR(ROUND(Q1722/AA1722,2),0)</f>
        <v>32.18</v>
      </c>
      <c r="AC1722" s="27" t="str">
        <f aca="false">IF(AND(K1722="Critical",N1722="No"),"URGENT - No Bed","Normal")</f>
        <v>Normal</v>
      </c>
      <c r="AD1722" s="33" t="n">
        <f aca="false">INDEX(Lookup_Tables!$B$3:$B$12,MATCH(H1722,Lookup_Tables!$A$3:$A$12,0))</f>
        <v>3900000</v>
      </c>
      <c r="AE1722" s="27" t="str">
        <f aca="false">INDEX(Lookup_Tables!$C$3:$C$12,MATCH(H1722,Lookup_Tables!$A$3:$A$12,0))</f>
        <v>Dr. Rina Mehta</v>
      </c>
      <c r="AF1722" s="27" t="str">
        <f aca="false">IFERROR(INDEX(Lookup_Tables!$F$16:$F$45,MATCH(I1722,Lookup_Tables!$E$16:$E$45,0)),"N/A")</f>
        <v>EMP216</v>
      </c>
      <c r="AG1722" s="27" t="n">
        <f aca="false">_xlfn.IFS(R1722="Recovered",4,R1722="Referred",3,R1722="Admitted",2,R1722="Deceased",1,TRUE(),0)</f>
        <v>4</v>
      </c>
      <c r="AH1722" s="27" t="str">
        <f aca="false">IF(T1722&gt;=4,"Satisfied",IF(T1722&gt;=3,"Neutral","Needs Improvement"))</f>
        <v>Neutral</v>
      </c>
    </row>
    <row r="1723" customFormat="false" ht="15" hidden="false" customHeight="false" outlineLevel="0" collapsed="false">
      <c r="A1723" s="30" t="s">
        <v>4808</v>
      </c>
      <c r="B1723" s="30" t="s">
        <v>996</v>
      </c>
      <c r="C1723" s="30" t="n">
        <v>44</v>
      </c>
      <c r="D1723" s="30" t="s">
        <v>121</v>
      </c>
      <c r="E1723" s="31" t="n">
        <v>45643</v>
      </c>
      <c r="F1723" s="30" t="s">
        <v>788</v>
      </c>
      <c r="G1723" s="31" t="n">
        <v>45643</v>
      </c>
      <c r="H1723" s="30" t="s">
        <v>135</v>
      </c>
      <c r="I1723" s="30" t="s">
        <v>136</v>
      </c>
      <c r="J1723" s="30" t="s">
        <v>137</v>
      </c>
      <c r="K1723" s="30" t="s">
        <v>156</v>
      </c>
      <c r="L1723" s="30" t="n">
        <v>54</v>
      </c>
      <c r="M1723" s="30" t="n">
        <v>40</v>
      </c>
      <c r="N1723" s="30" t="s">
        <v>127</v>
      </c>
      <c r="O1723" s="30" t="s">
        <v>139</v>
      </c>
      <c r="P1723" s="30" t="s">
        <v>187</v>
      </c>
      <c r="Q1723" s="32" t="n">
        <v>2863.19</v>
      </c>
      <c r="R1723" s="30" t="s">
        <v>130</v>
      </c>
      <c r="S1723" s="30" t="s">
        <v>131</v>
      </c>
      <c r="T1723" s="30" t="n">
        <v>5</v>
      </c>
      <c r="U1723" s="30" t="n">
        <f aca="false">YEAR(E1723)</f>
        <v>2024</v>
      </c>
      <c r="V1723" s="30" t="str">
        <f aca="false">TEXT(E1723,"MMM-YYYY")</f>
        <v>Dec-2024</v>
      </c>
      <c r="W1723" s="30" t="n">
        <f aca="false">MONTH(E1723)</f>
        <v>12</v>
      </c>
      <c r="X1723" s="30" t="str">
        <f aca="false">TEXT(WEEKDAY(E1723,2),"0")&amp;" - "&amp;TEXT(E1723,"dddd")</f>
        <v>2 - Tuesday</v>
      </c>
      <c r="Y1723" s="30" t="str">
        <f aca="false">_xlfn.IFS(C1723&lt;18,"Child (0-17)",C1723&lt;40,"Young Adult (18-39)",C1723&lt;60,"Adult (40-59)",TRUE(),"Senior (60+)")</f>
        <v>Adult (40-59)</v>
      </c>
      <c r="Z1723" s="30" t="n">
        <f aca="false">ROUND(G1723-E1723,0)</f>
        <v>0</v>
      </c>
      <c r="AA1723" s="30" t="n">
        <f aca="false">L1723+M1723</f>
        <v>94</v>
      </c>
      <c r="AB1723" s="30" t="n">
        <f aca="false">IFERROR(ROUND(Q1723/AA1723,2),0)</f>
        <v>30.46</v>
      </c>
      <c r="AC1723" s="30" t="str">
        <f aca="false">IF(AND(K1723="Critical",N1723="No"),"URGENT - No Bed","Normal")</f>
        <v>Normal</v>
      </c>
      <c r="AD1723" s="34" t="n">
        <f aca="false">INDEX(Lookup_Tables!$B$3:$B$12,MATCH(H1723,Lookup_Tables!$A$3:$A$12,0))</f>
        <v>4600000</v>
      </c>
      <c r="AE1723" s="30" t="str">
        <f aca="false">INDEX(Lookup_Tables!$C$3:$C$12,MATCH(H1723,Lookup_Tables!$A$3:$A$12,0))</f>
        <v>Dr. Farhan Khan</v>
      </c>
      <c r="AF1723" s="30" t="str">
        <f aca="false">IFERROR(INDEX(Lookup_Tables!$F$16:$F$45,MATCH(I1723,Lookup_Tables!$E$16:$E$45,0)),"N/A")</f>
        <v>EMP206</v>
      </c>
      <c r="AG1723" s="30" t="n">
        <f aca="false">_xlfn.IFS(R1723="Recovered",4,R1723="Referred",3,R1723="Admitted",2,R1723="Deceased",1,TRUE(),0)</f>
        <v>4</v>
      </c>
      <c r="AH1723" s="30" t="str">
        <f aca="false">IF(T1723&gt;=4,"Satisfied",IF(T1723&gt;=3,"Neutral","Needs Improvement"))</f>
        <v>Satisfied</v>
      </c>
    </row>
    <row r="1724" customFormat="false" ht="15" hidden="false" customHeight="false" outlineLevel="0" collapsed="false">
      <c r="A1724" s="27" t="s">
        <v>1420</v>
      </c>
      <c r="B1724" s="27" t="s">
        <v>1421</v>
      </c>
      <c r="C1724" s="27" t="n">
        <v>55</v>
      </c>
      <c r="D1724" s="27" t="s">
        <v>121</v>
      </c>
      <c r="E1724" s="28" t="n">
        <v>45592</v>
      </c>
      <c r="F1724" s="27" t="s">
        <v>384</v>
      </c>
      <c r="G1724" s="28" t="n">
        <v>45595</v>
      </c>
      <c r="H1724" s="27" t="s">
        <v>135</v>
      </c>
      <c r="I1724" s="27" t="s">
        <v>278</v>
      </c>
      <c r="J1724" s="27" t="s">
        <v>262</v>
      </c>
      <c r="K1724" s="27" t="s">
        <v>126</v>
      </c>
      <c r="L1724" s="27" t="n">
        <v>24</v>
      </c>
      <c r="M1724" s="27" t="n">
        <v>123</v>
      </c>
      <c r="N1724" s="27" t="s">
        <v>127</v>
      </c>
      <c r="O1724" s="27" t="s">
        <v>149</v>
      </c>
      <c r="P1724" s="27" t="s">
        <v>187</v>
      </c>
      <c r="Q1724" s="29" t="n">
        <v>8577.94</v>
      </c>
      <c r="R1724" s="27" t="s">
        <v>268</v>
      </c>
      <c r="S1724" s="27" t="s">
        <v>164</v>
      </c>
      <c r="T1724" s="27" t="n">
        <v>2</v>
      </c>
      <c r="U1724" s="27" t="n">
        <f aca="false">YEAR(E1724)</f>
        <v>2024</v>
      </c>
      <c r="V1724" s="27" t="str">
        <f aca="false">TEXT(E1724,"MMM-YYYY")</f>
        <v>Oct-2024</v>
      </c>
      <c r="W1724" s="27" t="n">
        <f aca="false">MONTH(E1724)</f>
        <v>10</v>
      </c>
      <c r="X1724" s="27" t="str">
        <f aca="false">TEXT(WEEKDAY(E1724,2),"0")&amp;" - "&amp;TEXT(E1724,"dddd")</f>
        <v>7 - Sunday</v>
      </c>
      <c r="Y1724" s="27" t="str">
        <f aca="false">_xlfn.IFS(C1724&lt;18,"Child (0-17)",C1724&lt;40,"Young Adult (18-39)",C1724&lt;60,"Adult (40-59)",TRUE(),"Senior (60+)")</f>
        <v>Adult (40-59)</v>
      </c>
      <c r="Z1724" s="27" t="n">
        <f aca="false">ROUND(G1724-E1724,0)</f>
        <v>3</v>
      </c>
      <c r="AA1724" s="27" t="n">
        <f aca="false">L1724+M1724</f>
        <v>147</v>
      </c>
      <c r="AB1724" s="27" t="n">
        <f aca="false">IFERROR(ROUND(Q1724/AA1724,2),0)</f>
        <v>58.35</v>
      </c>
      <c r="AC1724" s="27" t="str">
        <f aca="false">IF(AND(K1724="Critical",N1724="No"),"URGENT - No Bed","Normal")</f>
        <v>Normal</v>
      </c>
      <c r="AD1724" s="33" t="n">
        <f aca="false">INDEX(Lookup_Tables!$B$3:$B$12,MATCH(H1724,Lookup_Tables!$A$3:$A$12,0))</f>
        <v>4600000</v>
      </c>
      <c r="AE1724" s="27" t="str">
        <f aca="false">INDEX(Lookup_Tables!$C$3:$C$12,MATCH(H1724,Lookup_Tables!$A$3:$A$12,0))</f>
        <v>Dr. Farhan Khan</v>
      </c>
      <c r="AF1724" s="27" t="str">
        <f aca="false">IFERROR(INDEX(Lookup_Tables!$F$16:$F$45,MATCH(I1724,Lookup_Tables!$E$16:$E$45,0)),"N/A")</f>
        <v>EMP208</v>
      </c>
      <c r="AG1724" s="27" t="n">
        <f aca="false">_xlfn.IFS(R1724="Recovered",4,R1724="Referred",3,R1724="Admitted",2,R1724="Deceased",1,TRUE(),0)</f>
        <v>3</v>
      </c>
      <c r="AH1724" s="27" t="str">
        <f aca="false">IF(T1724&gt;=4,"Satisfied",IF(T1724&gt;=3,"Neutral","Needs Improvement"))</f>
        <v>Needs Improvement</v>
      </c>
    </row>
    <row r="1725" customFormat="false" ht="15" hidden="false" customHeight="false" outlineLevel="0" collapsed="false">
      <c r="A1725" s="30" t="s">
        <v>7168</v>
      </c>
      <c r="B1725" s="30" t="s">
        <v>613</v>
      </c>
      <c r="C1725" s="30" t="n">
        <v>39</v>
      </c>
      <c r="D1725" s="30" t="s">
        <v>121</v>
      </c>
      <c r="E1725" s="31" t="n">
        <v>45452</v>
      </c>
      <c r="F1725" s="30" t="s">
        <v>2058</v>
      </c>
      <c r="G1725" s="31" t="n">
        <v>45456</v>
      </c>
      <c r="H1725" s="30" t="s">
        <v>236</v>
      </c>
      <c r="I1725" s="30" t="s">
        <v>323</v>
      </c>
      <c r="J1725" s="30" t="s">
        <v>267</v>
      </c>
      <c r="K1725" s="30" t="s">
        <v>126</v>
      </c>
      <c r="L1725" s="30" t="n">
        <v>16</v>
      </c>
      <c r="M1725" s="30" t="n">
        <v>110</v>
      </c>
      <c r="N1725" s="30" t="s">
        <v>186</v>
      </c>
      <c r="O1725" s="30" t="s">
        <v>128</v>
      </c>
      <c r="P1725" s="30" t="s">
        <v>150</v>
      </c>
      <c r="Q1725" s="32" t="n">
        <v>7969.16</v>
      </c>
      <c r="R1725" s="30" t="s">
        <v>130</v>
      </c>
      <c r="S1725" s="30" t="s">
        <v>141</v>
      </c>
      <c r="T1725" s="30" t="n">
        <v>3</v>
      </c>
      <c r="U1725" s="30" t="n">
        <f aca="false">YEAR(E1725)</f>
        <v>2024</v>
      </c>
      <c r="V1725" s="30" t="str">
        <f aca="false">TEXT(E1725,"MMM-YYYY")</f>
        <v>Jun-2024</v>
      </c>
      <c r="W1725" s="30" t="n">
        <f aca="false">MONTH(E1725)</f>
        <v>6</v>
      </c>
      <c r="X1725" s="30" t="str">
        <f aca="false">TEXT(WEEKDAY(E1725,2),"0")&amp;" - "&amp;TEXT(E1725,"dddd")</f>
        <v>7 - Sunday</v>
      </c>
      <c r="Y1725" s="30" t="str">
        <f aca="false">_xlfn.IFS(C1725&lt;18,"Child (0-17)",C1725&lt;40,"Young Adult (18-39)",C1725&lt;60,"Adult (40-59)",TRUE(),"Senior (60+)")</f>
        <v>Young Adult (18-39)</v>
      </c>
      <c r="Z1725" s="30" t="n">
        <f aca="false">ROUND(G1725-E1725,0)</f>
        <v>4</v>
      </c>
      <c r="AA1725" s="30" t="n">
        <f aca="false">L1725+M1725</f>
        <v>126</v>
      </c>
      <c r="AB1725" s="30" t="n">
        <f aca="false">IFERROR(ROUND(Q1725/AA1725,2),0)</f>
        <v>63.25</v>
      </c>
      <c r="AC1725" s="30" t="str">
        <f aca="false">IF(AND(K1725="Critical",N1725="No"),"URGENT - No Bed","Normal")</f>
        <v>Normal</v>
      </c>
      <c r="AD1725" s="34" t="n">
        <f aca="false">INDEX(Lookup_Tables!$B$3:$B$12,MATCH(H1725,Lookup_Tables!$A$3:$A$12,0))</f>
        <v>3900000</v>
      </c>
      <c r="AE1725" s="30" t="str">
        <f aca="false">INDEX(Lookup_Tables!$C$3:$C$12,MATCH(H1725,Lookup_Tables!$A$3:$A$12,0))</f>
        <v>Dr. Rina Mehta</v>
      </c>
      <c r="AF1725" s="30" t="str">
        <f aca="false">IFERROR(INDEX(Lookup_Tables!$F$16:$F$45,MATCH(I1725,Lookup_Tables!$E$16:$E$45,0)),"N/A")</f>
        <v>EMP216</v>
      </c>
      <c r="AG1725" s="30" t="n">
        <f aca="false">_xlfn.IFS(R1725="Recovered",4,R1725="Referred",3,R1725="Admitted",2,R1725="Deceased",1,TRUE(),0)</f>
        <v>4</v>
      </c>
      <c r="AH1725" s="30" t="str">
        <f aca="false">IF(T1725&gt;=4,"Satisfied",IF(T1725&gt;=3,"Neutral","Needs Improvement"))</f>
        <v>Neutral</v>
      </c>
    </row>
    <row r="1726" customFormat="false" ht="15" hidden="false" customHeight="false" outlineLevel="0" collapsed="false">
      <c r="A1726" s="27" t="s">
        <v>4841</v>
      </c>
      <c r="B1726" s="27" t="s">
        <v>2180</v>
      </c>
      <c r="C1726" s="27" t="n">
        <v>34</v>
      </c>
      <c r="D1726" s="27" t="s">
        <v>181</v>
      </c>
      <c r="E1726" s="28" t="n">
        <v>45330</v>
      </c>
      <c r="F1726" s="27" t="s">
        <v>1263</v>
      </c>
      <c r="G1726" s="28" t="n">
        <v>45333</v>
      </c>
      <c r="H1726" s="27" t="s">
        <v>168</v>
      </c>
      <c r="I1726" s="27" t="s">
        <v>196</v>
      </c>
      <c r="J1726" s="27" t="s">
        <v>371</v>
      </c>
      <c r="K1726" s="27" t="s">
        <v>156</v>
      </c>
      <c r="L1726" s="27" t="n">
        <v>23</v>
      </c>
      <c r="M1726" s="27" t="n">
        <v>30</v>
      </c>
      <c r="N1726" s="27" t="s">
        <v>127</v>
      </c>
      <c r="O1726" s="27" t="s">
        <v>128</v>
      </c>
      <c r="P1726" s="27" t="s">
        <v>129</v>
      </c>
      <c r="Q1726" s="29" t="n">
        <v>4329.1</v>
      </c>
      <c r="R1726" s="27" t="s">
        <v>130</v>
      </c>
      <c r="S1726" s="27" t="s">
        <v>223</v>
      </c>
      <c r="T1726" s="27" t="n">
        <v>4</v>
      </c>
      <c r="U1726" s="27" t="n">
        <f aca="false">YEAR(E1726)</f>
        <v>2024</v>
      </c>
      <c r="V1726" s="27" t="str">
        <f aca="false">TEXT(E1726,"MMM-YYYY")</f>
        <v>Feb-2024</v>
      </c>
      <c r="W1726" s="27" t="n">
        <f aca="false">MONTH(E1726)</f>
        <v>2</v>
      </c>
      <c r="X1726" s="27" t="str">
        <f aca="false">TEXT(WEEKDAY(E1726,2),"0")&amp;" - "&amp;TEXT(E1726,"dddd")</f>
        <v>4 - Thursday</v>
      </c>
      <c r="Y1726" s="27" t="str">
        <f aca="false">_xlfn.IFS(C1726&lt;18,"Child (0-17)",C1726&lt;40,"Young Adult (18-39)",C1726&lt;60,"Adult (40-59)",TRUE(),"Senior (60+)")</f>
        <v>Young Adult (18-39)</v>
      </c>
      <c r="Z1726" s="27" t="n">
        <f aca="false">ROUND(G1726-E1726,0)</f>
        <v>3</v>
      </c>
      <c r="AA1726" s="27" t="n">
        <f aca="false">L1726+M1726</f>
        <v>53</v>
      </c>
      <c r="AB1726" s="27" t="n">
        <f aca="false">IFERROR(ROUND(Q1726/AA1726,2),0)</f>
        <v>81.68</v>
      </c>
      <c r="AC1726" s="27" t="str">
        <f aca="false">IF(AND(K1726="Critical",N1726="No"),"URGENT - No Bed","Normal")</f>
        <v>Normal</v>
      </c>
      <c r="AD1726" s="33" t="n">
        <f aca="false">INDEX(Lookup_Tables!$B$3:$B$12,MATCH(H1726,Lookup_Tables!$A$3:$A$12,0))</f>
        <v>4400000</v>
      </c>
      <c r="AE1726" s="27" t="str">
        <f aca="false">INDEX(Lookup_Tables!$C$3:$C$12,MATCH(H1726,Lookup_Tables!$A$3:$A$12,0))</f>
        <v>Dr. Neha Chopra</v>
      </c>
      <c r="AF1726" s="27" t="str">
        <f aca="false">IFERROR(INDEX(Lookup_Tables!$F$16:$F$45,MATCH(I1726,Lookup_Tables!$E$16:$E$45,0)),"N/A")</f>
        <v>EMP219</v>
      </c>
      <c r="AG1726" s="27" t="n">
        <f aca="false">_xlfn.IFS(R1726="Recovered",4,R1726="Referred",3,R1726="Admitted",2,R1726="Deceased",1,TRUE(),0)</f>
        <v>4</v>
      </c>
      <c r="AH1726" s="27" t="str">
        <f aca="false">IF(T1726&gt;=4,"Satisfied",IF(T1726&gt;=3,"Neutral","Needs Improvement"))</f>
        <v>Satisfied</v>
      </c>
    </row>
    <row r="1727" customFormat="false" ht="15" hidden="false" customHeight="false" outlineLevel="0" collapsed="false">
      <c r="A1727" s="30" t="s">
        <v>2087</v>
      </c>
      <c r="B1727" s="30" t="s">
        <v>1717</v>
      </c>
      <c r="C1727" s="30" t="n">
        <v>32</v>
      </c>
      <c r="D1727" s="30" t="s">
        <v>181</v>
      </c>
      <c r="E1727" s="31" t="n">
        <v>45579</v>
      </c>
      <c r="F1727" s="30" t="s">
        <v>511</v>
      </c>
      <c r="G1727" s="31" t="n">
        <v>45585</v>
      </c>
      <c r="H1727" s="30" t="s">
        <v>168</v>
      </c>
      <c r="I1727" s="30" t="s">
        <v>169</v>
      </c>
      <c r="J1727" s="30" t="s">
        <v>441</v>
      </c>
      <c r="K1727" s="30" t="s">
        <v>126</v>
      </c>
      <c r="L1727" s="30" t="n">
        <v>43</v>
      </c>
      <c r="M1727" s="30" t="n">
        <v>102</v>
      </c>
      <c r="N1727" s="30" t="s">
        <v>186</v>
      </c>
      <c r="O1727" s="30" t="s">
        <v>128</v>
      </c>
      <c r="P1727" s="30" t="s">
        <v>140</v>
      </c>
      <c r="Q1727" s="32" t="n">
        <v>8401.68</v>
      </c>
      <c r="R1727" s="30" t="s">
        <v>172</v>
      </c>
      <c r="S1727" s="30" t="s">
        <v>141</v>
      </c>
      <c r="T1727" s="30" t="n">
        <v>2</v>
      </c>
      <c r="U1727" s="30" t="n">
        <f aca="false">YEAR(E1727)</f>
        <v>2024</v>
      </c>
      <c r="V1727" s="30" t="str">
        <f aca="false">TEXT(E1727,"MMM-YYYY")</f>
        <v>Oct-2024</v>
      </c>
      <c r="W1727" s="30" t="n">
        <f aca="false">MONTH(E1727)</f>
        <v>10</v>
      </c>
      <c r="X1727" s="30" t="str">
        <f aca="false">TEXT(WEEKDAY(E1727,2),"0")&amp;" - "&amp;TEXT(E1727,"dddd")</f>
        <v>1 - Monday</v>
      </c>
      <c r="Y1727" s="30" t="str">
        <f aca="false">_xlfn.IFS(C1727&lt;18,"Child (0-17)",C1727&lt;40,"Young Adult (18-39)",C1727&lt;60,"Adult (40-59)",TRUE(),"Senior (60+)")</f>
        <v>Young Adult (18-39)</v>
      </c>
      <c r="Z1727" s="30" t="n">
        <f aca="false">ROUND(G1727-E1727,0)</f>
        <v>6</v>
      </c>
      <c r="AA1727" s="30" t="n">
        <f aca="false">L1727+M1727</f>
        <v>145</v>
      </c>
      <c r="AB1727" s="30" t="n">
        <f aca="false">IFERROR(ROUND(Q1727/AA1727,2),0)</f>
        <v>57.94</v>
      </c>
      <c r="AC1727" s="30" t="str">
        <f aca="false">IF(AND(K1727="Critical",N1727="No"),"URGENT - No Bed","Normal")</f>
        <v>Normal</v>
      </c>
      <c r="AD1727" s="34" t="n">
        <f aca="false">INDEX(Lookup_Tables!$B$3:$B$12,MATCH(H1727,Lookup_Tables!$A$3:$A$12,0))</f>
        <v>4400000</v>
      </c>
      <c r="AE1727" s="30" t="str">
        <f aca="false">INDEX(Lookup_Tables!$C$3:$C$12,MATCH(H1727,Lookup_Tables!$A$3:$A$12,0))</f>
        <v>Dr. Neha Chopra</v>
      </c>
      <c r="AF1727" s="30" t="str">
        <f aca="false">IFERROR(INDEX(Lookup_Tables!$F$16:$F$45,MATCH(I1727,Lookup_Tables!$E$16:$E$45,0)),"N/A")</f>
        <v>EMP220</v>
      </c>
      <c r="AG1727" s="30" t="n">
        <f aca="false">_xlfn.IFS(R1727="Recovered",4,R1727="Referred",3,R1727="Admitted",2,R1727="Deceased",1,TRUE(),0)</f>
        <v>2</v>
      </c>
      <c r="AH1727" s="30" t="str">
        <f aca="false">IF(T1727&gt;=4,"Satisfied",IF(T1727&gt;=3,"Neutral","Needs Improvement"))</f>
        <v>Needs Improvement</v>
      </c>
    </row>
    <row r="1728" customFormat="false" ht="15" hidden="false" customHeight="false" outlineLevel="0" collapsed="false">
      <c r="A1728" s="27" t="s">
        <v>1588</v>
      </c>
      <c r="B1728" s="27" t="s">
        <v>1589</v>
      </c>
      <c r="C1728" s="27" t="n">
        <v>39</v>
      </c>
      <c r="D1728" s="27" t="s">
        <v>121</v>
      </c>
      <c r="E1728" s="28" t="n">
        <v>45313</v>
      </c>
      <c r="F1728" s="27" t="s">
        <v>122</v>
      </c>
      <c r="G1728" s="28" t="n">
        <v>45313</v>
      </c>
      <c r="H1728" s="27" t="s">
        <v>217</v>
      </c>
      <c r="I1728" s="27" t="s">
        <v>392</v>
      </c>
      <c r="J1728" s="27" t="s">
        <v>388</v>
      </c>
      <c r="K1728" s="27" t="s">
        <v>138</v>
      </c>
      <c r="L1728" s="27" t="n">
        <v>32</v>
      </c>
      <c r="M1728" s="27" t="n">
        <v>42</v>
      </c>
      <c r="N1728" s="27" t="s">
        <v>186</v>
      </c>
      <c r="O1728" s="27" t="s">
        <v>128</v>
      </c>
      <c r="P1728" s="27" t="s">
        <v>140</v>
      </c>
      <c r="Q1728" s="29" t="n">
        <v>1901.18</v>
      </c>
      <c r="R1728" s="27" t="s">
        <v>130</v>
      </c>
      <c r="S1728" s="27" t="s">
        <v>157</v>
      </c>
      <c r="T1728" s="27" t="n">
        <v>3</v>
      </c>
      <c r="U1728" s="27" t="n">
        <f aca="false">YEAR(E1728)</f>
        <v>2024</v>
      </c>
      <c r="V1728" s="27" t="str">
        <f aca="false">TEXT(E1728,"MMM-YYYY")</f>
        <v>Jan-2024</v>
      </c>
      <c r="W1728" s="27" t="n">
        <f aca="false">MONTH(E1728)</f>
        <v>1</v>
      </c>
      <c r="X1728" s="27" t="str">
        <f aca="false">TEXT(WEEKDAY(E1728,2),"0")&amp;" - "&amp;TEXT(E1728,"dddd")</f>
        <v>1 - Monday</v>
      </c>
      <c r="Y1728" s="27" t="str">
        <f aca="false">_xlfn.IFS(C1728&lt;18,"Child (0-17)",C1728&lt;40,"Young Adult (18-39)",C1728&lt;60,"Adult (40-59)",TRUE(),"Senior (60+)")</f>
        <v>Young Adult (18-39)</v>
      </c>
      <c r="Z1728" s="27" t="n">
        <f aca="false">ROUND(G1728-E1728,0)</f>
        <v>0</v>
      </c>
      <c r="AA1728" s="27" t="n">
        <f aca="false">L1728+M1728</f>
        <v>74</v>
      </c>
      <c r="AB1728" s="27" t="n">
        <f aca="false">IFERROR(ROUND(Q1728/AA1728,2),0)</f>
        <v>25.69</v>
      </c>
      <c r="AC1728" s="27" t="str">
        <f aca="false">IF(AND(K1728="Critical",N1728="No"),"URGENT - No Bed","Normal")</f>
        <v>Normal</v>
      </c>
      <c r="AD1728" s="33" t="n">
        <f aca="false">INDEX(Lookup_Tables!$B$3:$B$12,MATCH(H1728,Lookup_Tables!$A$3:$A$12,0))</f>
        <v>4200000</v>
      </c>
      <c r="AE1728" s="27" t="str">
        <f aca="false">INDEX(Lookup_Tables!$C$3:$C$12,MATCH(H1728,Lookup_Tables!$A$3:$A$12,0))</f>
        <v>Dr. Anil Kapoor</v>
      </c>
      <c r="AF1728" s="27" t="str">
        <f aca="false">IFERROR(INDEX(Lookup_Tables!$F$16:$F$45,MATCH(I1728,Lookup_Tables!$E$16:$E$45,0)),"N/A")</f>
        <v>EMP202</v>
      </c>
      <c r="AG1728" s="27" t="n">
        <f aca="false">_xlfn.IFS(R1728="Recovered",4,R1728="Referred",3,R1728="Admitted",2,R1728="Deceased",1,TRUE(),0)</f>
        <v>4</v>
      </c>
      <c r="AH1728" s="27" t="str">
        <f aca="false">IF(T1728&gt;=4,"Satisfied",IF(T1728&gt;=3,"Neutral","Needs Improvement"))</f>
        <v>Neutral</v>
      </c>
    </row>
    <row r="1729" customFormat="false" ht="15" hidden="false" customHeight="false" outlineLevel="0" collapsed="false">
      <c r="A1729" s="30" t="s">
        <v>4731</v>
      </c>
      <c r="B1729" s="30" t="s">
        <v>2861</v>
      </c>
      <c r="C1729" s="30" t="n">
        <v>0</v>
      </c>
      <c r="D1729" s="30" t="s">
        <v>121</v>
      </c>
      <c r="E1729" s="31" t="n">
        <v>45398</v>
      </c>
      <c r="F1729" s="30" t="s">
        <v>2101</v>
      </c>
      <c r="G1729" s="31" t="n">
        <v>45401</v>
      </c>
      <c r="H1729" s="30" t="s">
        <v>242</v>
      </c>
      <c r="I1729" s="30" t="s">
        <v>466</v>
      </c>
      <c r="J1729" s="30" t="s">
        <v>422</v>
      </c>
      <c r="K1729" s="30" t="s">
        <v>156</v>
      </c>
      <c r="L1729" s="30" t="n">
        <v>48</v>
      </c>
      <c r="M1729" s="30" t="n">
        <v>37</v>
      </c>
      <c r="N1729" s="30" t="s">
        <v>127</v>
      </c>
      <c r="O1729" s="30" t="s">
        <v>139</v>
      </c>
      <c r="P1729" s="30" t="s">
        <v>150</v>
      </c>
      <c r="Q1729" s="32" t="n">
        <v>2732.19</v>
      </c>
      <c r="R1729" s="30" t="s">
        <v>172</v>
      </c>
      <c r="S1729" s="30" t="s">
        <v>151</v>
      </c>
      <c r="T1729" s="30" t="n">
        <v>5</v>
      </c>
      <c r="U1729" s="30" t="n">
        <f aca="false">YEAR(E1729)</f>
        <v>2024</v>
      </c>
      <c r="V1729" s="30" t="str">
        <f aca="false">TEXT(E1729,"MMM-YYYY")</f>
        <v>Apr-2024</v>
      </c>
      <c r="W1729" s="30" t="n">
        <f aca="false">MONTH(E1729)</f>
        <v>4</v>
      </c>
      <c r="X1729" s="30" t="str">
        <f aca="false">TEXT(WEEKDAY(E1729,2),"0")&amp;" - "&amp;TEXT(E1729,"dddd")</f>
        <v>2 - Tuesday</v>
      </c>
      <c r="Y1729" s="30" t="str">
        <f aca="false">_xlfn.IFS(C1729&lt;18,"Child (0-17)",C1729&lt;40,"Young Adult (18-39)",C1729&lt;60,"Adult (40-59)",TRUE(),"Senior (60+)")</f>
        <v>Child (0-17)</v>
      </c>
      <c r="Z1729" s="30" t="n">
        <f aca="false">ROUND(G1729-E1729,0)</f>
        <v>3</v>
      </c>
      <c r="AA1729" s="30" t="n">
        <f aca="false">L1729+M1729</f>
        <v>85</v>
      </c>
      <c r="AB1729" s="30" t="n">
        <f aca="false">IFERROR(ROUND(Q1729/AA1729,2),0)</f>
        <v>32.14</v>
      </c>
      <c r="AC1729" s="30" t="str">
        <f aca="false">IF(AND(K1729="Critical",N1729="No"),"URGENT - No Bed","Normal")</f>
        <v>Normal</v>
      </c>
      <c r="AD1729" s="34" t="n">
        <f aca="false">INDEX(Lookup_Tables!$B$3:$B$12,MATCH(H1729,Lookup_Tables!$A$3:$A$12,0))</f>
        <v>3000000</v>
      </c>
      <c r="AE1729" s="30" t="str">
        <f aca="false">INDEX(Lookup_Tables!$C$3:$C$12,MATCH(H1729,Lookup_Tables!$A$3:$A$12,0))</f>
        <v>Dr. Pooja Iyer</v>
      </c>
      <c r="AF1729" s="30" t="str">
        <f aca="false">IFERROR(INDEX(Lookup_Tables!$F$16:$F$45,MATCH(I1729,Lookup_Tables!$E$16:$E$45,0)),"N/A")</f>
        <v>EMP212</v>
      </c>
      <c r="AG1729" s="30" t="n">
        <f aca="false">_xlfn.IFS(R1729="Recovered",4,R1729="Referred",3,R1729="Admitted",2,R1729="Deceased",1,TRUE(),0)</f>
        <v>2</v>
      </c>
      <c r="AH1729" s="30" t="str">
        <f aca="false">IF(T1729&gt;=4,"Satisfied",IF(T1729&gt;=3,"Neutral","Needs Improvement"))</f>
        <v>Satisfied</v>
      </c>
    </row>
    <row r="1730" customFormat="false" ht="15" hidden="false" customHeight="false" outlineLevel="0" collapsed="false">
      <c r="A1730" s="27" t="s">
        <v>3549</v>
      </c>
      <c r="B1730" s="27" t="s">
        <v>2469</v>
      </c>
      <c r="C1730" s="27" t="n">
        <v>63</v>
      </c>
      <c r="D1730" s="27" t="s">
        <v>121</v>
      </c>
      <c r="E1730" s="28" t="n">
        <v>45471</v>
      </c>
      <c r="F1730" s="27" t="s">
        <v>356</v>
      </c>
      <c r="G1730" s="28" t="n">
        <v>45474</v>
      </c>
      <c r="H1730" s="27" t="s">
        <v>146</v>
      </c>
      <c r="I1730" s="27" t="s">
        <v>309</v>
      </c>
      <c r="J1730" s="27" t="s">
        <v>222</v>
      </c>
      <c r="K1730" s="27" t="s">
        <v>156</v>
      </c>
      <c r="L1730" s="27" t="n">
        <v>63</v>
      </c>
      <c r="M1730" s="27" t="n">
        <v>40</v>
      </c>
      <c r="N1730" s="27" t="s">
        <v>127</v>
      </c>
      <c r="O1730" s="27" t="s">
        <v>128</v>
      </c>
      <c r="P1730" s="27" t="s">
        <v>187</v>
      </c>
      <c r="Q1730" s="29" t="n">
        <v>2624.06</v>
      </c>
      <c r="R1730" s="27" t="s">
        <v>268</v>
      </c>
      <c r="S1730" s="27" t="s">
        <v>335</v>
      </c>
      <c r="T1730" s="27" t="n">
        <v>3</v>
      </c>
      <c r="U1730" s="27" t="n">
        <f aca="false">YEAR(E1730)</f>
        <v>2024</v>
      </c>
      <c r="V1730" s="27" t="str">
        <f aca="false">TEXT(E1730,"MMM-YYYY")</f>
        <v>Jun-2024</v>
      </c>
      <c r="W1730" s="27" t="n">
        <f aca="false">MONTH(E1730)</f>
        <v>6</v>
      </c>
      <c r="X1730" s="27" t="str">
        <f aca="false">TEXT(WEEKDAY(E1730,2),"0")&amp;" - "&amp;TEXT(E1730,"dddd")</f>
        <v>5 - Friday</v>
      </c>
      <c r="Y1730" s="27" t="str">
        <f aca="false">_xlfn.IFS(C1730&lt;18,"Child (0-17)",C1730&lt;40,"Young Adult (18-39)",C1730&lt;60,"Adult (40-59)",TRUE(),"Senior (60+)")</f>
        <v>Senior (60+)</v>
      </c>
      <c r="Z1730" s="27" t="n">
        <f aca="false">ROUND(G1730-E1730,0)</f>
        <v>3</v>
      </c>
      <c r="AA1730" s="27" t="n">
        <f aca="false">L1730+M1730</f>
        <v>103</v>
      </c>
      <c r="AB1730" s="27" t="n">
        <f aca="false">IFERROR(ROUND(Q1730/AA1730,2),0)</f>
        <v>25.48</v>
      </c>
      <c r="AC1730" s="27" t="str">
        <f aca="false">IF(AND(K1730="Critical",N1730="No"),"URGENT - No Bed","Normal")</f>
        <v>Normal</v>
      </c>
      <c r="AD1730" s="33" t="n">
        <f aca="false">INDEX(Lookup_Tables!$B$3:$B$12,MATCH(H1730,Lookup_Tables!$A$3:$A$12,0))</f>
        <v>2700000</v>
      </c>
      <c r="AE1730" s="27" t="str">
        <f aca="false">INDEX(Lookup_Tables!$C$3:$C$12,MATCH(H1730,Lookup_Tables!$A$3:$A$12,0))</f>
        <v>Dr. Vikram Singh</v>
      </c>
      <c r="AF1730" s="27" t="str">
        <f aca="false">IFERROR(INDEX(Lookup_Tables!$F$16:$F$45,MATCH(I1730,Lookup_Tables!$E$16:$E$45,0)),"N/A")</f>
        <v>EMP228</v>
      </c>
      <c r="AG1730" s="27" t="n">
        <f aca="false">_xlfn.IFS(R1730="Recovered",4,R1730="Referred",3,R1730="Admitted",2,R1730="Deceased",1,TRUE(),0)</f>
        <v>3</v>
      </c>
      <c r="AH1730" s="27" t="str">
        <f aca="false">IF(T1730&gt;=4,"Satisfied",IF(T1730&gt;=3,"Neutral","Needs Improvement"))</f>
        <v>Neutral</v>
      </c>
    </row>
    <row r="1731" customFormat="false" ht="15" hidden="false" customHeight="false" outlineLevel="0" collapsed="false">
      <c r="A1731" s="30" t="s">
        <v>6385</v>
      </c>
      <c r="B1731" s="30" t="s">
        <v>6182</v>
      </c>
      <c r="C1731" s="30" t="n">
        <v>42</v>
      </c>
      <c r="D1731" s="30" t="s">
        <v>181</v>
      </c>
      <c r="E1731" s="31" t="n">
        <v>45618</v>
      </c>
      <c r="F1731" s="30" t="s">
        <v>2301</v>
      </c>
      <c r="G1731" s="31" t="n">
        <v>45619</v>
      </c>
      <c r="H1731" s="30" t="s">
        <v>206</v>
      </c>
      <c r="I1731" s="30" t="s">
        <v>300</v>
      </c>
      <c r="J1731" s="30" t="s">
        <v>469</v>
      </c>
      <c r="K1731" s="30" t="s">
        <v>156</v>
      </c>
      <c r="L1731" s="30" t="n">
        <v>37</v>
      </c>
      <c r="M1731" s="30" t="n">
        <v>56</v>
      </c>
      <c r="N1731" s="30" t="s">
        <v>186</v>
      </c>
      <c r="O1731" s="30" t="s">
        <v>139</v>
      </c>
      <c r="P1731" s="30" t="s">
        <v>140</v>
      </c>
      <c r="Q1731" s="32" t="n">
        <v>4294.3</v>
      </c>
      <c r="R1731" s="30" t="s">
        <v>130</v>
      </c>
      <c r="S1731" s="30" t="s">
        <v>131</v>
      </c>
      <c r="T1731" s="30" t="n">
        <v>3</v>
      </c>
      <c r="U1731" s="30" t="n">
        <f aca="false">YEAR(E1731)</f>
        <v>2024</v>
      </c>
      <c r="V1731" s="30" t="str">
        <f aca="false">TEXT(E1731,"MMM-YYYY")</f>
        <v>Nov-2024</v>
      </c>
      <c r="W1731" s="30" t="n">
        <f aca="false">MONTH(E1731)</f>
        <v>11</v>
      </c>
      <c r="X1731" s="30" t="str">
        <f aca="false">TEXT(WEEKDAY(E1731,2),"0")&amp;" - "&amp;TEXT(E1731,"dddd")</f>
        <v>5 - Friday</v>
      </c>
      <c r="Y1731" s="30" t="str">
        <f aca="false">_xlfn.IFS(C1731&lt;18,"Child (0-17)",C1731&lt;40,"Young Adult (18-39)",C1731&lt;60,"Adult (40-59)",TRUE(),"Senior (60+)")</f>
        <v>Adult (40-59)</v>
      </c>
      <c r="Z1731" s="30" t="n">
        <f aca="false">ROUND(G1731-E1731,0)</f>
        <v>1</v>
      </c>
      <c r="AA1731" s="30" t="n">
        <f aca="false">L1731+M1731</f>
        <v>93</v>
      </c>
      <c r="AB1731" s="30" t="n">
        <f aca="false">IFERROR(ROUND(Q1731/AA1731,2),0)</f>
        <v>46.18</v>
      </c>
      <c r="AC1731" s="30" t="str">
        <f aca="false">IF(AND(K1731="Critical",N1731="No"),"URGENT - No Bed","Normal")</f>
        <v>Normal</v>
      </c>
      <c r="AD1731" s="34" t="n">
        <f aca="false">INDEX(Lookup_Tables!$B$3:$B$12,MATCH(H1731,Lookup_Tables!$A$3:$A$12,0))</f>
        <v>2800000</v>
      </c>
      <c r="AE1731" s="30" t="str">
        <f aca="false">INDEX(Lookup_Tables!$C$3:$C$12,MATCH(H1731,Lookup_Tables!$A$3:$A$12,0))</f>
        <v>Dr. Suresh Nair</v>
      </c>
      <c r="AF1731" s="30" t="str">
        <f aca="false">IFERROR(INDEX(Lookup_Tables!$F$16:$F$45,MATCH(I1731,Lookup_Tables!$E$16:$E$45,0)),"N/A")</f>
        <v>EMP211</v>
      </c>
      <c r="AG1731" s="30" t="n">
        <f aca="false">_xlfn.IFS(R1731="Recovered",4,R1731="Referred",3,R1731="Admitted",2,R1731="Deceased",1,TRUE(),0)</f>
        <v>4</v>
      </c>
      <c r="AH1731" s="30" t="str">
        <f aca="false">IF(T1731&gt;=4,"Satisfied",IF(T1731&gt;=3,"Neutral","Needs Improvement"))</f>
        <v>Neutral</v>
      </c>
    </row>
    <row r="1732" customFormat="false" ht="15" hidden="false" customHeight="false" outlineLevel="0" collapsed="false">
      <c r="A1732" s="27" t="s">
        <v>3699</v>
      </c>
      <c r="B1732" s="27" t="s">
        <v>1494</v>
      </c>
      <c r="C1732" s="27" t="n">
        <v>75</v>
      </c>
      <c r="D1732" s="27" t="s">
        <v>181</v>
      </c>
      <c r="E1732" s="28" t="n">
        <v>45496</v>
      </c>
      <c r="F1732" s="27" t="s">
        <v>573</v>
      </c>
      <c r="G1732" s="28" t="n">
        <v>45501</v>
      </c>
      <c r="H1732" s="27" t="s">
        <v>168</v>
      </c>
      <c r="I1732" s="27" t="s">
        <v>169</v>
      </c>
      <c r="J1732" s="27" t="s">
        <v>367</v>
      </c>
      <c r="K1732" s="27" t="s">
        <v>126</v>
      </c>
      <c r="L1732" s="27" t="n">
        <v>28</v>
      </c>
      <c r="M1732" s="27" t="n">
        <v>58</v>
      </c>
      <c r="N1732" s="27" t="s">
        <v>186</v>
      </c>
      <c r="O1732" s="27" t="s">
        <v>139</v>
      </c>
      <c r="P1732" s="27" t="s">
        <v>150</v>
      </c>
      <c r="Q1732" s="29" t="n">
        <v>7585.13</v>
      </c>
      <c r="R1732" s="27" t="s">
        <v>130</v>
      </c>
      <c r="S1732" s="27" t="s">
        <v>335</v>
      </c>
      <c r="T1732" s="27" t="n">
        <v>5</v>
      </c>
      <c r="U1732" s="27" t="n">
        <f aca="false">YEAR(E1732)</f>
        <v>2024</v>
      </c>
      <c r="V1732" s="27" t="str">
        <f aca="false">TEXT(E1732,"MMM-YYYY")</f>
        <v>Jul-2024</v>
      </c>
      <c r="W1732" s="27" t="n">
        <f aca="false">MONTH(E1732)</f>
        <v>7</v>
      </c>
      <c r="X1732" s="27" t="str">
        <f aca="false">TEXT(WEEKDAY(E1732,2),"0")&amp;" - "&amp;TEXT(E1732,"dddd")</f>
        <v>2 - Tuesday</v>
      </c>
      <c r="Y1732" s="27" t="str">
        <f aca="false">_xlfn.IFS(C1732&lt;18,"Child (0-17)",C1732&lt;40,"Young Adult (18-39)",C1732&lt;60,"Adult (40-59)",TRUE(),"Senior (60+)")</f>
        <v>Senior (60+)</v>
      </c>
      <c r="Z1732" s="27" t="n">
        <f aca="false">ROUND(G1732-E1732,0)</f>
        <v>5</v>
      </c>
      <c r="AA1732" s="27" t="n">
        <f aca="false">L1732+M1732</f>
        <v>86</v>
      </c>
      <c r="AB1732" s="27" t="n">
        <f aca="false">IFERROR(ROUND(Q1732/AA1732,2),0)</f>
        <v>88.2</v>
      </c>
      <c r="AC1732" s="27" t="str">
        <f aca="false">IF(AND(K1732="Critical",N1732="No"),"URGENT - No Bed","Normal")</f>
        <v>Normal</v>
      </c>
      <c r="AD1732" s="33" t="n">
        <f aca="false">INDEX(Lookup_Tables!$B$3:$B$12,MATCH(H1732,Lookup_Tables!$A$3:$A$12,0))</f>
        <v>4400000</v>
      </c>
      <c r="AE1732" s="27" t="str">
        <f aca="false">INDEX(Lookup_Tables!$C$3:$C$12,MATCH(H1732,Lookup_Tables!$A$3:$A$12,0))</f>
        <v>Dr. Neha Chopra</v>
      </c>
      <c r="AF1732" s="27" t="str">
        <f aca="false">IFERROR(INDEX(Lookup_Tables!$F$16:$F$45,MATCH(I1732,Lookup_Tables!$E$16:$E$45,0)),"N/A")</f>
        <v>EMP220</v>
      </c>
      <c r="AG1732" s="27" t="n">
        <f aca="false">_xlfn.IFS(R1732="Recovered",4,R1732="Referred",3,R1732="Admitted",2,R1732="Deceased",1,TRUE(),0)</f>
        <v>4</v>
      </c>
      <c r="AH1732" s="27" t="str">
        <f aca="false">IF(T1732&gt;=4,"Satisfied",IF(T1732&gt;=3,"Neutral","Needs Improvement"))</f>
        <v>Satisfied</v>
      </c>
    </row>
    <row r="1733" customFormat="false" ht="15" hidden="false" customHeight="false" outlineLevel="0" collapsed="false">
      <c r="A1733" s="30" t="s">
        <v>4976</v>
      </c>
      <c r="B1733" s="30" t="s">
        <v>3084</v>
      </c>
      <c r="C1733" s="30" t="n">
        <v>45</v>
      </c>
      <c r="D1733" s="30" t="s">
        <v>181</v>
      </c>
      <c r="E1733" s="31" t="n">
        <v>45426</v>
      </c>
      <c r="F1733" s="30" t="s">
        <v>1696</v>
      </c>
      <c r="G1733" s="31" t="n">
        <v>45429</v>
      </c>
      <c r="H1733" s="30" t="s">
        <v>242</v>
      </c>
      <c r="I1733" s="30" t="s">
        <v>315</v>
      </c>
      <c r="J1733" s="30" t="s">
        <v>363</v>
      </c>
      <c r="K1733" s="30" t="s">
        <v>156</v>
      </c>
      <c r="L1733" s="30" t="n">
        <v>19</v>
      </c>
      <c r="M1733" s="30" t="n">
        <v>85</v>
      </c>
      <c r="N1733" s="30" t="s">
        <v>127</v>
      </c>
      <c r="O1733" s="30" t="s">
        <v>171</v>
      </c>
      <c r="P1733" s="30" t="s">
        <v>187</v>
      </c>
      <c r="Q1733" s="32" t="n">
        <v>3443</v>
      </c>
      <c r="R1733" s="30" t="s">
        <v>130</v>
      </c>
      <c r="S1733" s="30" t="s">
        <v>141</v>
      </c>
      <c r="T1733" s="30" t="n">
        <v>5</v>
      </c>
      <c r="U1733" s="30" t="n">
        <f aca="false">YEAR(E1733)</f>
        <v>2024</v>
      </c>
      <c r="V1733" s="30" t="str">
        <f aca="false">TEXT(E1733,"MMM-YYYY")</f>
        <v>May-2024</v>
      </c>
      <c r="W1733" s="30" t="n">
        <f aca="false">MONTH(E1733)</f>
        <v>5</v>
      </c>
      <c r="X1733" s="30" t="str">
        <f aca="false">TEXT(WEEKDAY(E1733,2),"0")&amp;" - "&amp;TEXT(E1733,"dddd")</f>
        <v>2 - Tuesday</v>
      </c>
      <c r="Y1733" s="30" t="str">
        <f aca="false">_xlfn.IFS(C1733&lt;18,"Child (0-17)",C1733&lt;40,"Young Adult (18-39)",C1733&lt;60,"Adult (40-59)",TRUE(),"Senior (60+)")</f>
        <v>Adult (40-59)</v>
      </c>
      <c r="Z1733" s="30" t="n">
        <f aca="false">ROUND(G1733-E1733,0)</f>
        <v>3</v>
      </c>
      <c r="AA1733" s="30" t="n">
        <f aca="false">L1733+M1733</f>
        <v>104</v>
      </c>
      <c r="AB1733" s="30" t="n">
        <f aca="false">IFERROR(ROUND(Q1733/AA1733,2),0)</f>
        <v>33.11</v>
      </c>
      <c r="AC1733" s="30" t="str">
        <f aca="false">IF(AND(K1733="Critical",N1733="No"),"URGENT - No Bed","Normal")</f>
        <v>Normal</v>
      </c>
      <c r="AD1733" s="34" t="n">
        <f aca="false">INDEX(Lookup_Tables!$B$3:$B$12,MATCH(H1733,Lookup_Tables!$A$3:$A$12,0))</f>
        <v>3000000</v>
      </c>
      <c r="AE1733" s="30" t="str">
        <f aca="false">INDEX(Lookup_Tables!$C$3:$C$12,MATCH(H1733,Lookup_Tables!$A$3:$A$12,0))</f>
        <v>Dr. Pooja Iyer</v>
      </c>
      <c r="AF1733" s="30" t="str">
        <f aca="false">IFERROR(INDEX(Lookup_Tables!$F$16:$F$45,MATCH(I1733,Lookup_Tables!$E$16:$E$45,0)),"N/A")</f>
        <v>EMP213</v>
      </c>
      <c r="AG1733" s="30" t="n">
        <f aca="false">_xlfn.IFS(R1733="Recovered",4,R1733="Referred",3,R1733="Admitted",2,R1733="Deceased",1,TRUE(),0)</f>
        <v>4</v>
      </c>
      <c r="AH1733" s="30" t="str">
        <f aca="false">IF(T1733&gt;=4,"Satisfied",IF(T1733&gt;=3,"Neutral","Needs Improvement"))</f>
        <v>Satisfied</v>
      </c>
    </row>
    <row r="1734" customFormat="false" ht="15" hidden="false" customHeight="false" outlineLevel="0" collapsed="false">
      <c r="A1734" s="27" t="s">
        <v>3945</v>
      </c>
      <c r="B1734" s="27" t="s">
        <v>3946</v>
      </c>
      <c r="C1734" s="27" t="n">
        <v>45</v>
      </c>
      <c r="D1734" s="27" t="s">
        <v>121</v>
      </c>
      <c r="E1734" s="28" t="n">
        <v>45479</v>
      </c>
      <c r="F1734" s="27" t="s">
        <v>2856</v>
      </c>
      <c r="G1734" s="28" t="n">
        <v>45479</v>
      </c>
      <c r="H1734" s="27" t="s">
        <v>206</v>
      </c>
      <c r="I1734" s="27" t="s">
        <v>232</v>
      </c>
      <c r="J1734" s="27" t="s">
        <v>208</v>
      </c>
      <c r="K1734" s="27" t="s">
        <v>138</v>
      </c>
      <c r="L1734" s="27" t="n">
        <v>76</v>
      </c>
      <c r="M1734" s="27" t="n">
        <v>21</v>
      </c>
      <c r="N1734" s="27" t="s">
        <v>127</v>
      </c>
      <c r="O1734" s="27" t="s">
        <v>128</v>
      </c>
      <c r="P1734" s="27" t="s">
        <v>187</v>
      </c>
      <c r="Q1734" s="29" t="n">
        <v>884.41</v>
      </c>
      <c r="R1734" s="27" t="s">
        <v>130</v>
      </c>
      <c r="S1734" s="27" t="s">
        <v>151</v>
      </c>
      <c r="T1734" s="27" t="n">
        <v>3</v>
      </c>
      <c r="U1734" s="27" t="n">
        <f aca="false">YEAR(E1734)</f>
        <v>2024</v>
      </c>
      <c r="V1734" s="27" t="str">
        <f aca="false">TEXT(E1734,"MMM-YYYY")</f>
        <v>Jul-2024</v>
      </c>
      <c r="W1734" s="27" t="n">
        <f aca="false">MONTH(E1734)</f>
        <v>7</v>
      </c>
      <c r="X1734" s="27" t="str">
        <f aca="false">TEXT(WEEKDAY(E1734,2),"0")&amp;" - "&amp;TEXT(E1734,"dddd")</f>
        <v>6 - Saturday</v>
      </c>
      <c r="Y1734" s="27" t="str">
        <f aca="false">_xlfn.IFS(C1734&lt;18,"Child (0-17)",C1734&lt;40,"Young Adult (18-39)",C1734&lt;60,"Adult (40-59)",TRUE(),"Senior (60+)")</f>
        <v>Adult (40-59)</v>
      </c>
      <c r="Z1734" s="27" t="n">
        <f aca="false">ROUND(G1734-E1734,0)</f>
        <v>0</v>
      </c>
      <c r="AA1734" s="27" t="n">
        <f aca="false">L1734+M1734</f>
        <v>97</v>
      </c>
      <c r="AB1734" s="27" t="n">
        <f aca="false">IFERROR(ROUND(Q1734/AA1734,2),0)</f>
        <v>9.12</v>
      </c>
      <c r="AC1734" s="27" t="str">
        <f aca="false">IF(AND(K1734="Critical",N1734="No"),"URGENT - No Bed","Normal")</f>
        <v>Normal</v>
      </c>
      <c r="AD1734" s="33" t="n">
        <f aca="false">INDEX(Lookup_Tables!$B$3:$B$12,MATCH(H1734,Lookup_Tables!$A$3:$A$12,0))</f>
        <v>2800000</v>
      </c>
      <c r="AE1734" s="27" t="str">
        <f aca="false">INDEX(Lookup_Tables!$C$3:$C$12,MATCH(H1734,Lookup_Tables!$A$3:$A$12,0))</f>
        <v>Dr. Suresh Nair</v>
      </c>
      <c r="AF1734" s="27" t="str">
        <f aca="false">IFERROR(INDEX(Lookup_Tables!$F$16:$F$45,MATCH(I1734,Lookup_Tables!$E$16:$E$45,0)),"N/A")</f>
        <v>EMP210</v>
      </c>
      <c r="AG1734" s="27" t="n">
        <f aca="false">_xlfn.IFS(R1734="Recovered",4,R1734="Referred",3,R1734="Admitted",2,R1734="Deceased",1,TRUE(),0)</f>
        <v>4</v>
      </c>
      <c r="AH1734" s="27" t="str">
        <f aca="false">IF(T1734&gt;=4,"Satisfied",IF(T1734&gt;=3,"Neutral","Needs Improvement"))</f>
        <v>Neutral</v>
      </c>
    </row>
    <row r="1735" customFormat="false" ht="15" hidden="false" customHeight="false" outlineLevel="0" collapsed="false">
      <c r="A1735" s="30" t="s">
        <v>5060</v>
      </c>
      <c r="B1735" s="30" t="s">
        <v>1523</v>
      </c>
      <c r="C1735" s="30" t="n">
        <v>33</v>
      </c>
      <c r="D1735" s="30" t="s">
        <v>121</v>
      </c>
      <c r="E1735" s="31" t="n">
        <v>45401</v>
      </c>
      <c r="F1735" s="30" t="s">
        <v>2834</v>
      </c>
      <c r="G1735" s="31" t="n">
        <v>45402</v>
      </c>
      <c r="H1735" s="30" t="s">
        <v>123</v>
      </c>
      <c r="I1735" s="30" t="s">
        <v>124</v>
      </c>
      <c r="J1735" s="30" t="s">
        <v>305</v>
      </c>
      <c r="K1735" s="30" t="s">
        <v>156</v>
      </c>
      <c r="L1735" s="30" t="n">
        <v>21</v>
      </c>
      <c r="M1735" s="30" t="n">
        <v>54</v>
      </c>
      <c r="N1735" s="30" t="s">
        <v>127</v>
      </c>
      <c r="O1735" s="30" t="s">
        <v>139</v>
      </c>
      <c r="P1735" s="30" t="s">
        <v>187</v>
      </c>
      <c r="Q1735" s="32" t="n">
        <v>3993.81</v>
      </c>
      <c r="R1735" s="30" t="s">
        <v>130</v>
      </c>
      <c r="S1735" s="30" t="s">
        <v>141</v>
      </c>
      <c r="T1735" s="30" t="n">
        <v>4</v>
      </c>
      <c r="U1735" s="30" t="n">
        <f aca="false">YEAR(E1735)</f>
        <v>2024</v>
      </c>
      <c r="V1735" s="30" t="str">
        <f aca="false">TEXT(E1735,"MMM-YYYY")</f>
        <v>Apr-2024</v>
      </c>
      <c r="W1735" s="30" t="n">
        <f aca="false">MONTH(E1735)</f>
        <v>4</v>
      </c>
      <c r="X1735" s="30" t="str">
        <f aca="false">TEXT(WEEKDAY(E1735,2),"0")&amp;" - "&amp;TEXT(E1735,"dddd")</f>
        <v>5 - Friday</v>
      </c>
      <c r="Y1735" s="30" t="str">
        <f aca="false">_xlfn.IFS(C1735&lt;18,"Child (0-17)",C1735&lt;40,"Young Adult (18-39)",C1735&lt;60,"Adult (40-59)",TRUE(),"Senior (60+)")</f>
        <v>Young Adult (18-39)</v>
      </c>
      <c r="Z1735" s="30" t="n">
        <f aca="false">ROUND(G1735-E1735,0)</f>
        <v>1</v>
      </c>
      <c r="AA1735" s="30" t="n">
        <f aca="false">L1735+M1735</f>
        <v>75</v>
      </c>
      <c r="AB1735" s="30" t="n">
        <f aca="false">IFERROR(ROUND(Q1735/AA1735,2),0)</f>
        <v>53.25</v>
      </c>
      <c r="AC1735" s="30" t="str">
        <f aca="false">IF(AND(K1735="Critical",N1735="No"),"URGENT - No Bed","Normal")</f>
        <v>Normal</v>
      </c>
      <c r="AD1735" s="34" t="n">
        <f aca="false">INDEX(Lookup_Tables!$B$3:$B$12,MATCH(H1735,Lookup_Tables!$A$3:$A$12,0))</f>
        <v>2200000</v>
      </c>
      <c r="AE1735" s="30" t="str">
        <f aca="false">INDEX(Lookup_Tables!$C$3:$C$12,MATCH(H1735,Lookup_Tables!$A$3:$A$12,0))</f>
        <v>Dr. Rohan Das</v>
      </c>
      <c r="AF1735" s="30" t="str">
        <f aca="false">IFERROR(INDEX(Lookup_Tables!$F$16:$F$45,MATCH(I1735,Lookup_Tables!$E$16:$E$45,0)),"N/A")</f>
        <v>EMP205</v>
      </c>
      <c r="AG1735" s="30" t="n">
        <f aca="false">_xlfn.IFS(R1735="Recovered",4,R1735="Referred",3,R1735="Admitted",2,R1735="Deceased",1,TRUE(),0)</f>
        <v>4</v>
      </c>
      <c r="AH1735" s="30" t="str">
        <f aca="false">IF(T1735&gt;=4,"Satisfied",IF(T1735&gt;=3,"Neutral","Needs Improvement"))</f>
        <v>Satisfied</v>
      </c>
    </row>
    <row r="1736" customFormat="false" ht="15" hidden="false" customHeight="false" outlineLevel="0" collapsed="false">
      <c r="A1736" s="27" t="s">
        <v>1786</v>
      </c>
      <c r="B1736" s="27" t="s">
        <v>1787</v>
      </c>
      <c r="C1736" s="27" t="n">
        <v>32</v>
      </c>
      <c r="D1736" s="27" t="s">
        <v>181</v>
      </c>
      <c r="E1736" s="28" t="n">
        <v>45538</v>
      </c>
      <c r="F1736" s="27" t="s">
        <v>458</v>
      </c>
      <c r="G1736" s="28" t="n">
        <v>45540</v>
      </c>
      <c r="H1736" s="27" t="s">
        <v>217</v>
      </c>
      <c r="I1736" s="27" t="s">
        <v>392</v>
      </c>
      <c r="J1736" s="27" t="s">
        <v>294</v>
      </c>
      <c r="K1736" s="27" t="s">
        <v>126</v>
      </c>
      <c r="L1736" s="27" t="n">
        <v>13</v>
      </c>
      <c r="M1736" s="27" t="n">
        <v>92</v>
      </c>
      <c r="N1736" s="27" t="s">
        <v>127</v>
      </c>
      <c r="O1736" s="27" t="s">
        <v>128</v>
      </c>
      <c r="P1736" s="27" t="s">
        <v>150</v>
      </c>
      <c r="Q1736" s="29" t="n">
        <v>6927.55</v>
      </c>
      <c r="R1736" s="27" t="s">
        <v>130</v>
      </c>
      <c r="S1736" s="27" t="s">
        <v>151</v>
      </c>
      <c r="T1736" s="27" t="n">
        <v>4</v>
      </c>
      <c r="U1736" s="27" t="n">
        <f aca="false">YEAR(E1736)</f>
        <v>2024</v>
      </c>
      <c r="V1736" s="27" t="str">
        <f aca="false">TEXT(E1736,"MMM-YYYY")</f>
        <v>Sep-2024</v>
      </c>
      <c r="W1736" s="27" t="n">
        <f aca="false">MONTH(E1736)</f>
        <v>9</v>
      </c>
      <c r="X1736" s="27" t="str">
        <f aca="false">TEXT(WEEKDAY(E1736,2),"0")&amp;" - "&amp;TEXT(E1736,"dddd")</f>
        <v>2 - Tuesday</v>
      </c>
      <c r="Y1736" s="27" t="str">
        <f aca="false">_xlfn.IFS(C1736&lt;18,"Child (0-17)",C1736&lt;40,"Young Adult (18-39)",C1736&lt;60,"Adult (40-59)",TRUE(),"Senior (60+)")</f>
        <v>Young Adult (18-39)</v>
      </c>
      <c r="Z1736" s="27" t="n">
        <f aca="false">ROUND(G1736-E1736,0)</f>
        <v>2</v>
      </c>
      <c r="AA1736" s="27" t="n">
        <f aca="false">L1736+M1736</f>
        <v>105</v>
      </c>
      <c r="AB1736" s="27" t="n">
        <f aca="false">IFERROR(ROUND(Q1736/AA1736,2),0)</f>
        <v>65.98</v>
      </c>
      <c r="AC1736" s="27" t="str">
        <f aca="false">IF(AND(K1736="Critical",N1736="No"),"URGENT - No Bed","Normal")</f>
        <v>Normal</v>
      </c>
      <c r="AD1736" s="33" t="n">
        <f aca="false">INDEX(Lookup_Tables!$B$3:$B$12,MATCH(H1736,Lookup_Tables!$A$3:$A$12,0))</f>
        <v>4200000</v>
      </c>
      <c r="AE1736" s="27" t="str">
        <f aca="false">INDEX(Lookup_Tables!$C$3:$C$12,MATCH(H1736,Lookup_Tables!$A$3:$A$12,0))</f>
        <v>Dr. Anil Kapoor</v>
      </c>
      <c r="AF1736" s="27" t="str">
        <f aca="false">IFERROR(INDEX(Lookup_Tables!$F$16:$F$45,MATCH(I1736,Lookup_Tables!$E$16:$E$45,0)),"N/A")</f>
        <v>EMP202</v>
      </c>
      <c r="AG1736" s="27" t="n">
        <f aca="false">_xlfn.IFS(R1736="Recovered",4,R1736="Referred",3,R1736="Admitted",2,R1736="Deceased",1,TRUE(),0)</f>
        <v>4</v>
      </c>
      <c r="AH1736" s="27" t="str">
        <f aca="false">IF(T1736&gt;=4,"Satisfied",IF(T1736&gt;=3,"Neutral","Needs Improvement"))</f>
        <v>Satisfied</v>
      </c>
    </row>
    <row r="1737" customFormat="false" ht="15" hidden="false" customHeight="false" outlineLevel="0" collapsed="false">
      <c r="A1737" s="30" t="s">
        <v>4515</v>
      </c>
      <c r="B1737" s="30" t="s">
        <v>903</v>
      </c>
      <c r="C1737" s="30" t="n">
        <v>40</v>
      </c>
      <c r="D1737" s="30" t="s">
        <v>144</v>
      </c>
      <c r="E1737" s="31" t="n">
        <v>45551</v>
      </c>
      <c r="F1737" s="30" t="s">
        <v>190</v>
      </c>
      <c r="G1737" s="31" t="n">
        <v>45552</v>
      </c>
      <c r="H1737" s="30" t="s">
        <v>217</v>
      </c>
      <c r="I1737" s="30" t="s">
        <v>344</v>
      </c>
      <c r="J1737" s="30" t="s">
        <v>388</v>
      </c>
      <c r="K1737" s="30" t="s">
        <v>156</v>
      </c>
      <c r="L1737" s="30" t="n">
        <v>40</v>
      </c>
      <c r="M1737" s="30" t="n">
        <v>70</v>
      </c>
      <c r="N1737" s="30" t="s">
        <v>127</v>
      </c>
      <c r="O1737" s="30" t="s">
        <v>139</v>
      </c>
      <c r="P1737" s="30" t="s">
        <v>129</v>
      </c>
      <c r="Q1737" s="32" t="n">
        <v>3320.21</v>
      </c>
      <c r="R1737" s="30" t="s">
        <v>130</v>
      </c>
      <c r="S1737" s="30" t="s">
        <v>141</v>
      </c>
      <c r="T1737" s="30" t="n">
        <v>4</v>
      </c>
      <c r="U1737" s="30" t="n">
        <f aca="false">YEAR(E1737)</f>
        <v>2024</v>
      </c>
      <c r="V1737" s="30" t="str">
        <f aca="false">TEXT(E1737,"MMM-YYYY")</f>
        <v>Sep-2024</v>
      </c>
      <c r="W1737" s="30" t="n">
        <f aca="false">MONTH(E1737)</f>
        <v>9</v>
      </c>
      <c r="X1737" s="30" t="str">
        <f aca="false">TEXT(WEEKDAY(E1737,2),"0")&amp;" - "&amp;TEXT(E1737,"dddd")</f>
        <v>1 - Monday</v>
      </c>
      <c r="Y1737" s="30" t="str">
        <f aca="false">_xlfn.IFS(C1737&lt;18,"Child (0-17)",C1737&lt;40,"Young Adult (18-39)",C1737&lt;60,"Adult (40-59)",TRUE(),"Senior (60+)")</f>
        <v>Adult (40-59)</v>
      </c>
      <c r="Z1737" s="30" t="n">
        <f aca="false">ROUND(G1737-E1737,0)</f>
        <v>1</v>
      </c>
      <c r="AA1737" s="30" t="n">
        <f aca="false">L1737+M1737</f>
        <v>110</v>
      </c>
      <c r="AB1737" s="30" t="n">
        <f aca="false">IFERROR(ROUND(Q1737/AA1737,2),0)</f>
        <v>30.18</v>
      </c>
      <c r="AC1737" s="30" t="str">
        <f aca="false">IF(AND(K1737="Critical",N1737="No"),"URGENT - No Bed","Normal")</f>
        <v>Normal</v>
      </c>
      <c r="AD1737" s="34" t="n">
        <f aca="false">INDEX(Lookup_Tables!$B$3:$B$12,MATCH(H1737,Lookup_Tables!$A$3:$A$12,0))</f>
        <v>4200000</v>
      </c>
      <c r="AE1737" s="30" t="str">
        <f aca="false">INDEX(Lookup_Tables!$C$3:$C$12,MATCH(H1737,Lookup_Tables!$A$3:$A$12,0))</f>
        <v>Dr. Anil Kapoor</v>
      </c>
      <c r="AF1737" s="30" t="str">
        <f aca="false">IFERROR(INDEX(Lookup_Tables!$F$16:$F$45,MATCH(I1737,Lookup_Tables!$E$16:$E$45,0)),"N/A")</f>
        <v>EMP201</v>
      </c>
      <c r="AG1737" s="30" t="n">
        <f aca="false">_xlfn.IFS(R1737="Recovered",4,R1737="Referred",3,R1737="Admitted",2,R1737="Deceased",1,TRUE(),0)</f>
        <v>4</v>
      </c>
      <c r="AH1737" s="30" t="str">
        <f aca="false">IF(T1737&gt;=4,"Satisfied",IF(T1737&gt;=3,"Neutral","Needs Improvement"))</f>
        <v>Satisfied</v>
      </c>
    </row>
    <row r="1738" customFormat="false" ht="15" hidden="false" customHeight="false" outlineLevel="0" collapsed="false">
      <c r="A1738" s="27" t="s">
        <v>3156</v>
      </c>
      <c r="B1738" s="27" t="s">
        <v>1232</v>
      </c>
      <c r="C1738" s="27" t="n">
        <v>43</v>
      </c>
      <c r="D1738" s="27" t="s">
        <v>181</v>
      </c>
      <c r="E1738" s="28" t="n">
        <v>45436</v>
      </c>
      <c r="F1738" s="27" t="s">
        <v>447</v>
      </c>
      <c r="G1738" s="28" t="n">
        <v>45437</v>
      </c>
      <c r="H1738" s="27" t="s">
        <v>183</v>
      </c>
      <c r="I1738" s="27" t="s">
        <v>184</v>
      </c>
      <c r="J1738" s="27" t="s">
        <v>213</v>
      </c>
      <c r="K1738" s="27" t="s">
        <v>126</v>
      </c>
      <c r="L1738" s="27" t="n">
        <v>42</v>
      </c>
      <c r="M1738" s="27" t="n">
        <v>55</v>
      </c>
      <c r="N1738" s="27" t="s">
        <v>186</v>
      </c>
      <c r="O1738" s="27" t="s">
        <v>139</v>
      </c>
      <c r="P1738" s="27" t="s">
        <v>150</v>
      </c>
      <c r="Q1738" s="29" t="n">
        <v>7561.92</v>
      </c>
      <c r="R1738" s="27" t="s">
        <v>130</v>
      </c>
      <c r="S1738" s="27" t="s">
        <v>131</v>
      </c>
      <c r="T1738" s="27" t="n">
        <v>3</v>
      </c>
      <c r="U1738" s="27" t="n">
        <f aca="false">YEAR(E1738)</f>
        <v>2024</v>
      </c>
      <c r="V1738" s="27" t="str">
        <f aca="false">TEXT(E1738,"MMM-YYYY")</f>
        <v>May-2024</v>
      </c>
      <c r="W1738" s="27" t="n">
        <f aca="false">MONTH(E1738)</f>
        <v>5</v>
      </c>
      <c r="X1738" s="27" t="str">
        <f aca="false">TEXT(WEEKDAY(E1738,2),"0")&amp;" - "&amp;TEXT(E1738,"dddd")</f>
        <v>5 - Friday</v>
      </c>
      <c r="Y1738" s="27" t="str">
        <f aca="false">_xlfn.IFS(C1738&lt;18,"Child (0-17)",C1738&lt;40,"Young Adult (18-39)",C1738&lt;60,"Adult (40-59)",TRUE(),"Senior (60+)")</f>
        <v>Adult (40-59)</v>
      </c>
      <c r="Z1738" s="27" t="n">
        <f aca="false">ROUND(G1738-E1738,0)</f>
        <v>1</v>
      </c>
      <c r="AA1738" s="27" t="n">
        <f aca="false">L1738+M1738</f>
        <v>97</v>
      </c>
      <c r="AB1738" s="27" t="n">
        <f aca="false">IFERROR(ROUND(Q1738/AA1738,2),0)</f>
        <v>77.96</v>
      </c>
      <c r="AC1738" s="27" t="str">
        <f aca="false">IF(AND(K1738="Critical",N1738="No"),"URGENT - No Bed","Normal")</f>
        <v>Normal</v>
      </c>
      <c r="AD1738" s="33" t="n">
        <f aca="false">INDEX(Lookup_Tables!$B$3:$B$12,MATCH(H1738,Lookup_Tables!$A$3:$A$12,0))</f>
        <v>3100000</v>
      </c>
      <c r="AE1738" s="27" t="str">
        <f aca="false">INDEX(Lookup_Tables!$C$3:$C$12,MATCH(H1738,Lookup_Tables!$A$3:$A$12,0))</f>
        <v>Dr. Kavita Rao</v>
      </c>
      <c r="AF1738" s="27" t="str">
        <f aca="false">IFERROR(INDEX(Lookup_Tables!$F$16:$F$45,MATCH(I1738,Lookup_Tables!$E$16:$E$45,0)),"N/A")</f>
        <v>EMP226</v>
      </c>
      <c r="AG1738" s="27" t="n">
        <f aca="false">_xlfn.IFS(R1738="Recovered",4,R1738="Referred",3,R1738="Admitted",2,R1738="Deceased",1,TRUE(),0)</f>
        <v>4</v>
      </c>
      <c r="AH1738" s="27" t="str">
        <f aca="false">IF(T1738&gt;=4,"Satisfied",IF(T1738&gt;=3,"Neutral","Needs Improvement"))</f>
        <v>Neutral</v>
      </c>
    </row>
    <row r="1739" customFormat="false" ht="15" hidden="false" customHeight="false" outlineLevel="0" collapsed="false">
      <c r="A1739" s="30" t="s">
        <v>3724</v>
      </c>
      <c r="B1739" s="30" t="s">
        <v>1732</v>
      </c>
      <c r="C1739" s="30" t="n">
        <v>27</v>
      </c>
      <c r="D1739" s="30" t="s">
        <v>121</v>
      </c>
      <c r="E1739" s="31" t="n">
        <v>45434</v>
      </c>
      <c r="F1739" s="30" t="s">
        <v>1186</v>
      </c>
      <c r="G1739" s="31" t="n">
        <v>45437</v>
      </c>
      <c r="H1739" s="30" t="s">
        <v>146</v>
      </c>
      <c r="I1739" s="30" t="s">
        <v>176</v>
      </c>
      <c r="J1739" s="30" t="s">
        <v>177</v>
      </c>
      <c r="K1739" s="30" t="s">
        <v>156</v>
      </c>
      <c r="L1739" s="30" t="n">
        <v>41</v>
      </c>
      <c r="M1739" s="30" t="n">
        <v>78</v>
      </c>
      <c r="N1739" s="30" t="s">
        <v>127</v>
      </c>
      <c r="O1739" s="30" t="s">
        <v>139</v>
      </c>
      <c r="P1739" s="30" t="s">
        <v>129</v>
      </c>
      <c r="Q1739" s="32" t="n">
        <v>4556.37</v>
      </c>
      <c r="R1739" s="30" t="s">
        <v>130</v>
      </c>
      <c r="S1739" s="30" t="s">
        <v>157</v>
      </c>
      <c r="T1739" s="30" t="n">
        <v>3</v>
      </c>
      <c r="U1739" s="30" t="n">
        <f aca="false">YEAR(E1739)</f>
        <v>2024</v>
      </c>
      <c r="V1739" s="30" t="str">
        <f aca="false">TEXT(E1739,"MMM-YYYY")</f>
        <v>May-2024</v>
      </c>
      <c r="W1739" s="30" t="n">
        <f aca="false">MONTH(E1739)</f>
        <v>5</v>
      </c>
      <c r="X1739" s="30" t="str">
        <f aca="false">TEXT(WEEKDAY(E1739,2),"0")&amp;" - "&amp;TEXT(E1739,"dddd")</f>
        <v>3 - Wednesday</v>
      </c>
      <c r="Y1739" s="30" t="str">
        <f aca="false">_xlfn.IFS(C1739&lt;18,"Child (0-17)",C1739&lt;40,"Young Adult (18-39)",C1739&lt;60,"Adult (40-59)",TRUE(),"Senior (60+)")</f>
        <v>Young Adult (18-39)</v>
      </c>
      <c r="Z1739" s="30" t="n">
        <f aca="false">ROUND(G1739-E1739,0)</f>
        <v>3</v>
      </c>
      <c r="AA1739" s="30" t="n">
        <f aca="false">L1739+M1739</f>
        <v>119</v>
      </c>
      <c r="AB1739" s="30" t="n">
        <f aca="false">IFERROR(ROUND(Q1739/AA1739,2),0)</f>
        <v>38.29</v>
      </c>
      <c r="AC1739" s="30" t="str">
        <f aca="false">IF(AND(K1739="Critical",N1739="No"),"URGENT - No Bed","Normal")</f>
        <v>Normal</v>
      </c>
      <c r="AD1739" s="34" t="n">
        <f aca="false">INDEX(Lookup_Tables!$B$3:$B$12,MATCH(H1739,Lookup_Tables!$A$3:$A$12,0))</f>
        <v>2700000</v>
      </c>
      <c r="AE1739" s="30" t="str">
        <f aca="false">INDEX(Lookup_Tables!$C$3:$C$12,MATCH(H1739,Lookup_Tables!$A$3:$A$12,0))</f>
        <v>Dr. Vikram Singh</v>
      </c>
      <c r="AF1739" s="30" t="str">
        <f aca="false">IFERROR(INDEX(Lookup_Tables!$F$16:$F$45,MATCH(I1739,Lookup_Tables!$E$16:$E$45,0)),"N/A")</f>
        <v>EMP227</v>
      </c>
      <c r="AG1739" s="30" t="n">
        <f aca="false">_xlfn.IFS(R1739="Recovered",4,R1739="Referred",3,R1739="Admitted",2,R1739="Deceased",1,TRUE(),0)</f>
        <v>4</v>
      </c>
      <c r="AH1739" s="30" t="str">
        <f aca="false">IF(T1739&gt;=4,"Satisfied",IF(T1739&gt;=3,"Neutral","Needs Improvement"))</f>
        <v>Neutral</v>
      </c>
    </row>
    <row r="1740" customFormat="false" ht="15" hidden="false" customHeight="false" outlineLevel="0" collapsed="false">
      <c r="A1740" s="27" t="s">
        <v>849</v>
      </c>
      <c r="B1740" s="27" t="s">
        <v>850</v>
      </c>
      <c r="C1740" s="27" t="n">
        <v>61</v>
      </c>
      <c r="D1740" s="27" t="s">
        <v>181</v>
      </c>
      <c r="E1740" s="28" t="n">
        <v>45366</v>
      </c>
      <c r="F1740" s="27" t="s">
        <v>391</v>
      </c>
      <c r="G1740" s="28" t="n">
        <v>45372</v>
      </c>
      <c r="H1740" s="27" t="s">
        <v>123</v>
      </c>
      <c r="I1740" s="27" t="s">
        <v>155</v>
      </c>
      <c r="J1740" s="27" t="s">
        <v>418</v>
      </c>
      <c r="K1740" s="27" t="s">
        <v>126</v>
      </c>
      <c r="L1740" s="27" t="n">
        <v>5</v>
      </c>
      <c r="M1740" s="27" t="n">
        <v>66</v>
      </c>
      <c r="N1740" s="27" t="s">
        <v>186</v>
      </c>
      <c r="O1740" s="27" t="s">
        <v>128</v>
      </c>
      <c r="P1740" s="27" t="s">
        <v>140</v>
      </c>
      <c r="Q1740" s="29" t="n">
        <v>8283.28</v>
      </c>
      <c r="R1740" s="27" t="s">
        <v>130</v>
      </c>
      <c r="S1740" s="27" t="s">
        <v>151</v>
      </c>
      <c r="T1740" s="27" t="n">
        <v>2</v>
      </c>
      <c r="U1740" s="27" t="n">
        <f aca="false">YEAR(E1740)</f>
        <v>2024</v>
      </c>
      <c r="V1740" s="27" t="str">
        <f aca="false">TEXT(E1740,"MMM-YYYY")</f>
        <v>Mar-2024</v>
      </c>
      <c r="W1740" s="27" t="n">
        <f aca="false">MONTH(E1740)</f>
        <v>3</v>
      </c>
      <c r="X1740" s="27" t="str">
        <f aca="false">TEXT(WEEKDAY(E1740,2),"0")&amp;" - "&amp;TEXT(E1740,"dddd")</f>
        <v>5 - Friday</v>
      </c>
      <c r="Y1740" s="27" t="str">
        <f aca="false">_xlfn.IFS(C1740&lt;18,"Child (0-17)",C1740&lt;40,"Young Adult (18-39)",C1740&lt;60,"Adult (40-59)",TRUE(),"Senior (60+)")</f>
        <v>Senior (60+)</v>
      </c>
      <c r="Z1740" s="27" t="n">
        <f aca="false">ROUND(G1740-E1740,0)</f>
        <v>6</v>
      </c>
      <c r="AA1740" s="27" t="n">
        <f aca="false">L1740+M1740</f>
        <v>71</v>
      </c>
      <c r="AB1740" s="27" t="n">
        <f aca="false">IFERROR(ROUND(Q1740/AA1740,2),0)</f>
        <v>116.67</v>
      </c>
      <c r="AC1740" s="27" t="str">
        <f aca="false">IF(AND(K1740="Critical",N1740="No"),"URGENT - No Bed","Normal")</f>
        <v>Normal</v>
      </c>
      <c r="AD1740" s="33" t="n">
        <f aca="false">INDEX(Lookup_Tables!$B$3:$B$12,MATCH(H1740,Lookup_Tables!$A$3:$A$12,0))</f>
        <v>2200000</v>
      </c>
      <c r="AE1740" s="27" t="str">
        <f aca="false">INDEX(Lookup_Tables!$C$3:$C$12,MATCH(H1740,Lookup_Tables!$A$3:$A$12,0))</f>
        <v>Dr. Rohan Das</v>
      </c>
      <c r="AF1740" s="27" t="str">
        <f aca="false">IFERROR(INDEX(Lookup_Tables!$F$16:$F$45,MATCH(I1740,Lookup_Tables!$E$16:$E$45,0)),"N/A")</f>
        <v>EMP203</v>
      </c>
      <c r="AG1740" s="27" t="n">
        <f aca="false">_xlfn.IFS(R1740="Recovered",4,R1740="Referred",3,R1740="Admitted",2,R1740="Deceased",1,TRUE(),0)</f>
        <v>4</v>
      </c>
      <c r="AH1740" s="27" t="str">
        <f aca="false">IF(T1740&gt;=4,"Satisfied",IF(T1740&gt;=3,"Neutral","Needs Improvement"))</f>
        <v>Needs Improvement</v>
      </c>
    </row>
    <row r="1741" customFormat="false" ht="15" hidden="false" customHeight="false" outlineLevel="0" collapsed="false">
      <c r="A1741" s="30" t="s">
        <v>4712</v>
      </c>
      <c r="B1741" s="30" t="s">
        <v>742</v>
      </c>
      <c r="C1741" s="30" t="n">
        <v>65</v>
      </c>
      <c r="D1741" s="30" t="s">
        <v>181</v>
      </c>
      <c r="E1741" s="31" t="n">
        <v>45344</v>
      </c>
      <c r="F1741" s="30" t="s">
        <v>961</v>
      </c>
      <c r="G1741" s="31" t="n">
        <v>45344</v>
      </c>
      <c r="H1741" s="30" t="s">
        <v>236</v>
      </c>
      <c r="I1741" s="30" t="s">
        <v>323</v>
      </c>
      <c r="J1741" s="30" t="s">
        <v>238</v>
      </c>
      <c r="K1741" s="30" t="s">
        <v>156</v>
      </c>
      <c r="L1741" s="30" t="n">
        <v>74</v>
      </c>
      <c r="M1741" s="30" t="n">
        <v>63</v>
      </c>
      <c r="N1741" s="30" t="s">
        <v>127</v>
      </c>
      <c r="O1741" s="30" t="s">
        <v>128</v>
      </c>
      <c r="P1741" s="30" t="s">
        <v>187</v>
      </c>
      <c r="Q1741" s="32" t="n">
        <v>3618.63</v>
      </c>
      <c r="R1741" s="30" t="s">
        <v>130</v>
      </c>
      <c r="S1741" s="30" t="s">
        <v>141</v>
      </c>
      <c r="T1741" s="30" t="n">
        <v>5</v>
      </c>
      <c r="U1741" s="30" t="n">
        <f aca="false">YEAR(E1741)</f>
        <v>2024</v>
      </c>
      <c r="V1741" s="30" t="str">
        <f aca="false">TEXT(E1741,"MMM-YYYY")</f>
        <v>Feb-2024</v>
      </c>
      <c r="W1741" s="30" t="n">
        <f aca="false">MONTH(E1741)</f>
        <v>2</v>
      </c>
      <c r="X1741" s="30" t="str">
        <f aca="false">TEXT(WEEKDAY(E1741,2),"0")&amp;" - "&amp;TEXT(E1741,"dddd")</f>
        <v>4 - Thursday</v>
      </c>
      <c r="Y1741" s="30" t="str">
        <f aca="false">_xlfn.IFS(C1741&lt;18,"Child (0-17)",C1741&lt;40,"Young Adult (18-39)",C1741&lt;60,"Adult (40-59)",TRUE(),"Senior (60+)")</f>
        <v>Senior (60+)</v>
      </c>
      <c r="Z1741" s="30" t="n">
        <f aca="false">ROUND(G1741-E1741,0)</f>
        <v>0</v>
      </c>
      <c r="AA1741" s="30" t="n">
        <f aca="false">L1741+M1741</f>
        <v>137</v>
      </c>
      <c r="AB1741" s="30" t="n">
        <f aca="false">IFERROR(ROUND(Q1741/AA1741,2),0)</f>
        <v>26.41</v>
      </c>
      <c r="AC1741" s="30" t="str">
        <f aca="false">IF(AND(K1741="Critical",N1741="No"),"URGENT - No Bed","Normal")</f>
        <v>Normal</v>
      </c>
      <c r="AD1741" s="34" t="n">
        <f aca="false">INDEX(Lookup_Tables!$B$3:$B$12,MATCH(H1741,Lookup_Tables!$A$3:$A$12,0))</f>
        <v>3900000</v>
      </c>
      <c r="AE1741" s="30" t="str">
        <f aca="false">INDEX(Lookup_Tables!$C$3:$C$12,MATCH(H1741,Lookup_Tables!$A$3:$A$12,0))</f>
        <v>Dr. Rina Mehta</v>
      </c>
      <c r="AF1741" s="30" t="str">
        <f aca="false">IFERROR(INDEX(Lookup_Tables!$F$16:$F$45,MATCH(I1741,Lookup_Tables!$E$16:$E$45,0)),"N/A")</f>
        <v>EMP216</v>
      </c>
      <c r="AG1741" s="30" t="n">
        <f aca="false">_xlfn.IFS(R1741="Recovered",4,R1741="Referred",3,R1741="Admitted",2,R1741="Deceased",1,TRUE(),0)</f>
        <v>4</v>
      </c>
      <c r="AH1741" s="30" t="str">
        <f aca="false">IF(T1741&gt;=4,"Satisfied",IF(T1741&gt;=3,"Neutral","Needs Improvement"))</f>
        <v>Satisfied</v>
      </c>
    </row>
    <row r="1742" customFormat="false" ht="15" hidden="false" customHeight="false" outlineLevel="0" collapsed="false">
      <c r="A1742" s="27" t="s">
        <v>4146</v>
      </c>
      <c r="B1742" s="27" t="s">
        <v>4147</v>
      </c>
      <c r="C1742" s="27" t="n">
        <v>35</v>
      </c>
      <c r="D1742" s="27" t="s">
        <v>121</v>
      </c>
      <c r="E1742" s="28" t="n">
        <v>45350</v>
      </c>
      <c r="F1742" s="27" t="s">
        <v>405</v>
      </c>
      <c r="G1742" s="28" t="n">
        <v>45351</v>
      </c>
      <c r="H1742" s="27" t="s">
        <v>146</v>
      </c>
      <c r="I1742" s="27" t="s">
        <v>176</v>
      </c>
      <c r="J1742" s="27" t="s">
        <v>568</v>
      </c>
      <c r="K1742" s="27" t="s">
        <v>138</v>
      </c>
      <c r="L1742" s="27" t="n">
        <v>24</v>
      </c>
      <c r="M1742" s="27" t="n">
        <v>33</v>
      </c>
      <c r="N1742" s="27" t="s">
        <v>127</v>
      </c>
      <c r="O1742" s="27" t="s">
        <v>171</v>
      </c>
      <c r="P1742" s="27" t="s">
        <v>129</v>
      </c>
      <c r="Q1742" s="29" t="n">
        <v>960.8</v>
      </c>
      <c r="R1742" s="27" t="s">
        <v>130</v>
      </c>
      <c r="S1742" s="27" t="s">
        <v>141</v>
      </c>
      <c r="T1742" s="27" t="n">
        <v>1</v>
      </c>
      <c r="U1742" s="27" t="n">
        <f aca="false">YEAR(E1742)</f>
        <v>2024</v>
      </c>
      <c r="V1742" s="27" t="str">
        <f aca="false">TEXT(E1742,"MMM-YYYY")</f>
        <v>Feb-2024</v>
      </c>
      <c r="W1742" s="27" t="n">
        <f aca="false">MONTH(E1742)</f>
        <v>2</v>
      </c>
      <c r="X1742" s="27" t="str">
        <f aca="false">TEXT(WEEKDAY(E1742,2),"0")&amp;" - "&amp;TEXT(E1742,"dddd")</f>
        <v>3 - Wednesday</v>
      </c>
      <c r="Y1742" s="27" t="str">
        <f aca="false">_xlfn.IFS(C1742&lt;18,"Child (0-17)",C1742&lt;40,"Young Adult (18-39)",C1742&lt;60,"Adult (40-59)",TRUE(),"Senior (60+)")</f>
        <v>Young Adult (18-39)</v>
      </c>
      <c r="Z1742" s="27" t="n">
        <f aca="false">ROUND(G1742-E1742,0)</f>
        <v>1</v>
      </c>
      <c r="AA1742" s="27" t="n">
        <f aca="false">L1742+M1742</f>
        <v>57</v>
      </c>
      <c r="AB1742" s="27" t="n">
        <f aca="false">IFERROR(ROUND(Q1742/AA1742,2),0)</f>
        <v>16.86</v>
      </c>
      <c r="AC1742" s="27" t="str">
        <f aca="false">IF(AND(K1742="Critical",N1742="No"),"URGENT - No Bed","Normal")</f>
        <v>Normal</v>
      </c>
      <c r="AD1742" s="33" t="n">
        <f aca="false">INDEX(Lookup_Tables!$B$3:$B$12,MATCH(H1742,Lookup_Tables!$A$3:$A$12,0))</f>
        <v>2700000</v>
      </c>
      <c r="AE1742" s="27" t="str">
        <f aca="false">INDEX(Lookup_Tables!$C$3:$C$12,MATCH(H1742,Lookup_Tables!$A$3:$A$12,0))</f>
        <v>Dr. Vikram Singh</v>
      </c>
      <c r="AF1742" s="27" t="str">
        <f aca="false">IFERROR(INDEX(Lookup_Tables!$F$16:$F$45,MATCH(I1742,Lookup_Tables!$E$16:$E$45,0)),"N/A")</f>
        <v>EMP227</v>
      </c>
      <c r="AG1742" s="27" t="n">
        <f aca="false">_xlfn.IFS(R1742="Recovered",4,R1742="Referred",3,R1742="Admitted",2,R1742="Deceased",1,TRUE(),0)</f>
        <v>4</v>
      </c>
      <c r="AH1742" s="27" t="str">
        <f aca="false">IF(T1742&gt;=4,"Satisfied",IF(T1742&gt;=3,"Neutral","Needs Improvement"))</f>
        <v>Needs Improvement</v>
      </c>
    </row>
    <row r="1743" customFormat="false" ht="15" hidden="false" customHeight="false" outlineLevel="0" collapsed="false">
      <c r="A1743" s="30" t="s">
        <v>6518</v>
      </c>
      <c r="B1743" s="30" t="s">
        <v>270</v>
      </c>
      <c r="C1743" s="30" t="n">
        <v>34</v>
      </c>
      <c r="D1743" s="30" t="s">
        <v>121</v>
      </c>
      <c r="E1743" s="31" t="n">
        <v>45436</v>
      </c>
      <c r="F1743" s="30" t="s">
        <v>695</v>
      </c>
      <c r="G1743" s="31" t="n">
        <v>45436</v>
      </c>
      <c r="H1743" s="30" t="s">
        <v>161</v>
      </c>
      <c r="I1743" s="30" t="s">
        <v>320</v>
      </c>
      <c r="J1743" s="30" t="s">
        <v>385</v>
      </c>
      <c r="K1743" s="30" t="s">
        <v>138</v>
      </c>
      <c r="L1743" s="30" t="n">
        <v>39</v>
      </c>
      <c r="M1743" s="30" t="n">
        <v>23</v>
      </c>
      <c r="N1743" s="30" t="s">
        <v>127</v>
      </c>
      <c r="O1743" s="30" t="s">
        <v>171</v>
      </c>
      <c r="P1743" s="30" t="s">
        <v>140</v>
      </c>
      <c r="Q1743" s="32" t="n">
        <v>2093.37</v>
      </c>
      <c r="R1743" s="30" t="s">
        <v>130</v>
      </c>
      <c r="S1743" s="30" t="s">
        <v>335</v>
      </c>
      <c r="T1743" s="30" t="n">
        <v>4</v>
      </c>
      <c r="U1743" s="30" t="n">
        <f aca="false">YEAR(E1743)</f>
        <v>2024</v>
      </c>
      <c r="V1743" s="30" t="str">
        <f aca="false">TEXT(E1743,"MMM-YYYY")</f>
        <v>May-2024</v>
      </c>
      <c r="W1743" s="30" t="n">
        <f aca="false">MONTH(E1743)</f>
        <v>5</v>
      </c>
      <c r="X1743" s="30" t="str">
        <f aca="false">TEXT(WEEKDAY(E1743,2),"0")&amp;" - "&amp;TEXT(E1743,"dddd")</f>
        <v>5 - Friday</v>
      </c>
      <c r="Y1743" s="30" t="str">
        <f aca="false">_xlfn.IFS(C1743&lt;18,"Child (0-17)",C1743&lt;40,"Young Adult (18-39)",C1743&lt;60,"Adult (40-59)",TRUE(),"Senior (60+)")</f>
        <v>Young Adult (18-39)</v>
      </c>
      <c r="Z1743" s="30" t="n">
        <f aca="false">ROUND(G1743-E1743,0)</f>
        <v>0</v>
      </c>
      <c r="AA1743" s="30" t="n">
        <f aca="false">L1743+M1743</f>
        <v>62</v>
      </c>
      <c r="AB1743" s="30" t="n">
        <f aca="false">IFERROR(ROUND(Q1743/AA1743,2),0)</f>
        <v>33.76</v>
      </c>
      <c r="AC1743" s="30" t="str">
        <f aca="false">IF(AND(K1743="Critical",N1743="No"),"URGENT - No Bed","Normal")</f>
        <v>Normal</v>
      </c>
      <c r="AD1743" s="34" t="n">
        <f aca="false">INDEX(Lookup_Tables!$B$3:$B$12,MATCH(H1743,Lookup_Tables!$A$3:$A$12,0))</f>
        <v>3600000</v>
      </c>
      <c r="AE1743" s="30" t="str">
        <f aca="false">INDEX(Lookup_Tables!$C$3:$C$12,MATCH(H1743,Lookup_Tables!$A$3:$A$12,0))</f>
        <v>Dr. Sameer Joshi</v>
      </c>
      <c r="AF1743" s="30" t="str">
        <f aca="false">IFERROR(INDEX(Lookup_Tables!$F$16:$F$45,MATCH(I1743,Lookup_Tables!$E$16:$E$45,0)),"N/A")</f>
        <v>EMP223</v>
      </c>
      <c r="AG1743" s="30" t="n">
        <f aca="false">_xlfn.IFS(R1743="Recovered",4,R1743="Referred",3,R1743="Admitted",2,R1743="Deceased",1,TRUE(),0)</f>
        <v>4</v>
      </c>
      <c r="AH1743" s="30" t="str">
        <f aca="false">IF(T1743&gt;=4,"Satisfied",IF(T1743&gt;=3,"Neutral","Needs Improvement"))</f>
        <v>Satisfied</v>
      </c>
    </row>
    <row r="1744" customFormat="false" ht="15" hidden="false" customHeight="false" outlineLevel="0" collapsed="false">
      <c r="A1744" s="27" t="s">
        <v>3725</v>
      </c>
      <c r="B1744" s="27" t="s">
        <v>1678</v>
      </c>
      <c r="C1744" s="27" t="n">
        <v>21</v>
      </c>
      <c r="D1744" s="27" t="s">
        <v>181</v>
      </c>
      <c r="E1744" s="28" t="n">
        <v>45479</v>
      </c>
      <c r="F1744" s="27" t="s">
        <v>160</v>
      </c>
      <c r="G1744" s="28" t="n">
        <v>45480</v>
      </c>
      <c r="H1744" s="27" t="s">
        <v>236</v>
      </c>
      <c r="I1744" s="27" t="s">
        <v>266</v>
      </c>
      <c r="J1744" s="27" t="s">
        <v>238</v>
      </c>
      <c r="K1744" s="27" t="s">
        <v>126</v>
      </c>
      <c r="L1744" s="27" t="n">
        <v>14</v>
      </c>
      <c r="M1744" s="27" t="n">
        <v>93</v>
      </c>
      <c r="N1744" s="27" t="s">
        <v>186</v>
      </c>
      <c r="O1744" s="27" t="s">
        <v>139</v>
      </c>
      <c r="P1744" s="27" t="s">
        <v>187</v>
      </c>
      <c r="Q1744" s="29" t="n">
        <v>8735.17</v>
      </c>
      <c r="R1744" s="27" t="s">
        <v>172</v>
      </c>
      <c r="S1744" s="27" t="s">
        <v>197</v>
      </c>
      <c r="T1744" s="27" t="n">
        <v>2</v>
      </c>
      <c r="U1744" s="27" t="n">
        <f aca="false">YEAR(E1744)</f>
        <v>2024</v>
      </c>
      <c r="V1744" s="27" t="str">
        <f aca="false">TEXT(E1744,"MMM-YYYY")</f>
        <v>Jul-2024</v>
      </c>
      <c r="W1744" s="27" t="n">
        <f aca="false">MONTH(E1744)</f>
        <v>7</v>
      </c>
      <c r="X1744" s="27" t="str">
        <f aca="false">TEXT(WEEKDAY(E1744,2),"0")&amp;" - "&amp;TEXT(E1744,"dddd")</f>
        <v>6 - Saturday</v>
      </c>
      <c r="Y1744" s="27" t="str">
        <f aca="false">_xlfn.IFS(C1744&lt;18,"Child (0-17)",C1744&lt;40,"Young Adult (18-39)",C1744&lt;60,"Adult (40-59)",TRUE(),"Senior (60+)")</f>
        <v>Young Adult (18-39)</v>
      </c>
      <c r="Z1744" s="27" t="n">
        <f aca="false">ROUND(G1744-E1744,0)</f>
        <v>1</v>
      </c>
      <c r="AA1744" s="27" t="n">
        <f aca="false">L1744+M1744</f>
        <v>107</v>
      </c>
      <c r="AB1744" s="27" t="n">
        <f aca="false">IFERROR(ROUND(Q1744/AA1744,2),0)</f>
        <v>81.64</v>
      </c>
      <c r="AC1744" s="27" t="str">
        <f aca="false">IF(AND(K1744="Critical",N1744="No"),"URGENT - No Bed","Normal")</f>
        <v>Normal</v>
      </c>
      <c r="AD1744" s="33" t="n">
        <f aca="false">INDEX(Lookup_Tables!$B$3:$B$12,MATCH(H1744,Lookup_Tables!$A$3:$A$12,0))</f>
        <v>3900000</v>
      </c>
      <c r="AE1744" s="27" t="str">
        <f aca="false">INDEX(Lookup_Tables!$C$3:$C$12,MATCH(H1744,Lookup_Tables!$A$3:$A$12,0))</f>
        <v>Dr. Rina Mehta</v>
      </c>
      <c r="AF1744" s="27" t="str">
        <f aca="false">IFERROR(INDEX(Lookup_Tables!$F$16:$F$45,MATCH(I1744,Lookup_Tables!$E$16:$E$45,0)),"N/A")</f>
        <v>EMP217</v>
      </c>
      <c r="AG1744" s="27" t="n">
        <f aca="false">_xlfn.IFS(R1744="Recovered",4,R1744="Referred",3,R1744="Admitted",2,R1744="Deceased",1,TRUE(),0)</f>
        <v>2</v>
      </c>
      <c r="AH1744" s="27" t="str">
        <f aca="false">IF(T1744&gt;=4,"Satisfied",IF(T1744&gt;=3,"Neutral","Needs Improvement"))</f>
        <v>Needs Improvement</v>
      </c>
    </row>
    <row r="1745" customFormat="false" ht="15" hidden="false" customHeight="false" outlineLevel="0" collapsed="false">
      <c r="A1745" s="30" t="s">
        <v>5239</v>
      </c>
      <c r="B1745" s="30" t="s">
        <v>686</v>
      </c>
      <c r="C1745" s="30" t="n">
        <v>72</v>
      </c>
      <c r="D1745" s="30" t="s">
        <v>121</v>
      </c>
      <c r="E1745" s="31" t="n">
        <v>45501</v>
      </c>
      <c r="F1745" s="30" t="s">
        <v>733</v>
      </c>
      <c r="G1745" s="31" t="n">
        <v>45502</v>
      </c>
      <c r="H1745" s="30" t="s">
        <v>236</v>
      </c>
      <c r="I1745" s="30" t="s">
        <v>237</v>
      </c>
      <c r="J1745" s="30" t="s">
        <v>455</v>
      </c>
      <c r="K1745" s="30" t="s">
        <v>138</v>
      </c>
      <c r="L1745" s="30" t="n">
        <v>35</v>
      </c>
      <c r="M1745" s="30" t="n">
        <v>41</v>
      </c>
      <c r="N1745" s="30" t="s">
        <v>127</v>
      </c>
      <c r="O1745" s="30" t="s">
        <v>139</v>
      </c>
      <c r="P1745" s="30" t="s">
        <v>140</v>
      </c>
      <c r="Q1745" s="32" t="n">
        <v>2382.28</v>
      </c>
      <c r="R1745" s="30" t="s">
        <v>130</v>
      </c>
      <c r="S1745" s="30" t="s">
        <v>141</v>
      </c>
      <c r="T1745" s="30" t="n">
        <v>5</v>
      </c>
      <c r="U1745" s="30" t="n">
        <f aca="false">YEAR(E1745)</f>
        <v>2024</v>
      </c>
      <c r="V1745" s="30" t="str">
        <f aca="false">TEXT(E1745,"MMM-YYYY")</f>
        <v>Jul-2024</v>
      </c>
      <c r="W1745" s="30" t="n">
        <f aca="false">MONTH(E1745)</f>
        <v>7</v>
      </c>
      <c r="X1745" s="30" t="str">
        <f aca="false">TEXT(WEEKDAY(E1745,2),"0")&amp;" - "&amp;TEXT(E1745,"dddd")</f>
        <v>7 - Sunday</v>
      </c>
      <c r="Y1745" s="30" t="str">
        <f aca="false">_xlfn.IFS(C1745&lt;18,"Child (0-17)",C1745&lt;40,"Young Adult (18-39)",C1745&lt;60,"Adult (40-59)",TRUE(),"Senior (60+)")</f>
        <v>Senior (60+)</v>
      </c>
      <c r="Z1745" s="30" t="n">
        <f aca="false">ROUND(G1745-E1745,0)</f>
        <v>1</v>
      </c>
      <c r="AA1745" s="30" t="n">
        <f aca="false">L1745+M1745</f>
        <v>76</v>
      </c>
      <c r="AB1745" s="30" t="n">
        <f aca="false">IFERROR(ROUND(Q1745/AA1745,2),0)</f>
        <v>31.35</v>
      </c>
      <c r="AC1745" s="30" t="str">
        <f aca="false">IF(AND(K1745="Critical",N1745="No"),"URGENT - No Bed","Normal")</f>
        <v>Normal</v>
      </c>
      <c r="AD1745" s="34" t="n">
        <f aca="false">INDEX(Lookup_Tables!$B$3:$B$12,MATCH(H1745,Lookup_Tables!$A$3:$A$12,0))</f>
        <v>3900000</v>
      </c>
      <c r="AE1745" s="30" t="str">
        <f aca="false">INDEX(Lookup_Tables!$C$3:$C$12,MATCH(H1745,Lookup_Tables!$A$3:$A$12,0))</f>
        <v>Dr. Rina Mehta</v>
      </c>
      <c r="AF1745" s="30" t="str">
        <f aca="false">IFERROR(INDEX(Lookup_Tables!$F$16:$F$45,MATCH(I1745,Lookup_Tables!$E$16:$E$45,0)),"N/A")</f>
        <v>EMP215</v>
      </c>
      <c r="AG1745" s="30" t="n">
        <f aca="false">_xlfn.IFS(R1745="Recovered",4,R1745="Referred",3,R1745="Admitted",2,R1745="Deceased",1,TRUE(),0)</f>
        <v>4</v>
      </c>
      <c r="AH1745" s="30" t="str">
        <f aca="false">IF(T1745&gt;=4,"Satisfied",IF(T1745&gt;=3,"Neutral","Needs Improvement"))</f>
        <v>Satisfied</v>
      </c>
    </row>
    <row r="1746" customFormat="false" ht="15" hidden="false" customHeight="false" outlineLevel="0" collapsed="false">
      <c r="A1746" s="27" t="s">
        <v>3103</v>
      </c>
      <c r="B1746" s="27" t="s">
        <v>3104</v>
      </c>
      <c r="C1746" s="27" t="n">
        <v>23</v>
      </c>
      <c r="D1746" s="27" t="s">
        <v>121</v>
      </c>
      <c r="E1746" s="28" t="n">
        <v>45447</v>
      </c>
      <c r="F1746" s="27" t="s">
        <v>927</v>
      </c>
      <c r="G1746" s="28" t="n">
        <v>45448</v>
      </c>
      <c r="H1746" s="27" t="s">
        <v>242</v>
      </c>
      <c r="I1746" s="27" t="s">
        <v>315</v>
      </c>
      <c r="J1746" s="27" t="s">
        <v>316</v>
      </c>
      <c r="K1746" s="27" t="s">
        <v>156</v>
      </c>
      <c r="L1746" s="27" t="n">
        <v>17</v>
      </c>
      <c r="M1746" s="27" t="n">
        <v>44</v>
      </c>
      <c r="N1746" s="27" t="s">
        <v>186</v>
      </c>
      <c r="O1746" s="27" t="s">
        <v>128</v>
      </c>
      <c r="P1746" s="27" t="s">
        <v>140</v>
      </c>
      <c r="Q1746" s="29" t="n">
        <v>4171.24</v>
      </c>
      <c r="R1746" s="27" t="s">
        <v>130</v>
      </c>
      <c r="S1746" s="27" t="s">
        <v>164</v>
      </c>
      <c r="T1746" s="27" t="n">
        <v>2</v>
      </c>
      <c r="U1746" s="27" t="n">
        <f aca="false">YEAR(E1746)</f>
        <v>2024</v>
      </c>
      <c r="V1746" s="27" t="str">
        <f aca="false">TEXT(E1746,"MMM-YYYY")</f>
        <v>Jun-2024</v>
      </c>
      <c r="W1746" s="27" t="n">
        <f aca="false">MONTH(E1746)</f>
        <v>6</v>
      </c>
      <c r="X1746" s="27" t="str">
        <f aca="false">TEXT(WEEKDAY(E1746,2),"0")&amp;" - "&amp;TEXT(E1746,"dddd")</f>
        <v>2 - Tuesday</v>
      </c>
      <c r="Y1746" s="27" t="str">
        <f aca="false">_xlfn.IFS(C1746&lt;18,"Child (0-17)",C1746&lt;40,"Young Adult (18-39)",C1746&lt;60,"Adult (40-59)",TRUE(),"Senior (60+)")</f>
        <v>Young Adult (18-39)</v>
      </c>
      <c r="Z1746" s="27" t="n">
        <f aca="false">ROUND(G1746-E1746,0)</f>
        <v>1</v>
      </c>
      <c r="AA1746" s="27" t="n">
        <f aca="false">L1746+M1746</f>
        <v>61</v>
      </c>
      <c r="AB1746" s="27" t="n">
        <f aca="false">IFERROR(ROUND(Q1746/AA1746,2),0)</f>
        <v>68.38</v>
      </c>
      <c r="AC1746" s="27" t="str">
        <f aca="false">IF(AND(K1746="Critical",N1746="No"),"URGENT - No Bed","Normal")</f>
        <v>Normal</v>
      </c>
      <c r="AD1746" s="33" t="n">
        <f aca="false">INDEX(Lookup_Tables!$B$3:$B$12,MATCH(H1746,Lookup_Tables!$A$3:$A$12,0))</f>
        <v>3000000</v>
      </c>
      <c r="AE1746" s="27" t="str">
        <f aca="false">INDEX(Lookup_Tables!$C$3:$C$12,MATCH(H1746,Lookup_Tables!$A$3:$A$12,0))</f>
        <v>Dr. Pooja Iyer</v>
      </c>
      <c r="AF1746" s="27" t="str">
        <f aca="false">IFERROR(INDEX(Lookup_Tables!$F$16:$F$45,MATCH(I1746,Lookup_Tables!$E$16:$E$45,0)),"N/A")</f>
        <v>EMP213</v>
      </c>
      <c r="AG1746" s="27" t="n">
        <f aca="false">_xlfn.IFS(R1746="Recovered",4,R1746="Referred",3,R1746="Admitted",2,R1746="Deceased",1,TRUE(),0)</f>
        <v>4</v>
      </c>
      <c r="AH1746" s="27" t="str">
        <f aca="false">IF(T1746&gt;=4,"Satisfied",IF(T1746&gt;=3,"Neutral","Needs Improvement"))</f>
        <v>Needs Improvement</v>
      </c>
    </row>
    <row r="1747" customFormat="false" ht="15" hidden="false" customHeight="false" outlineLevel="0" collapsed="false">
      <c r="A1747" s="30" t="s">
        <v>6201</v>
      </c>
      <c r="B1747" s="30" t="s">
        <v>2312</v>
      </c>
      <c r="C1747" s="30" t="n">
        <v>35</v>
      </c>
      <c r="D1747" s="30" t="s">
        <v>181</v>
      </c>
      <c r="E1747" s="31" t="n">
        <v>45296</v>
      </c>
      <c r="F1747" s="30" t="s">
        <v>1711</v>
      </c>
      <c r="G1747" s="31" t="n">
        <v>45296</v>
      </c>
      <c r="H1747" s="30" t="s">
        <v>183</v>
      </c>
      <c r="I1747" s="30" t="s">
        <v>430</v>
      </c>
      <c r="J1747" s="30" t="s">
        <v>431</v>
      </c>
      <c r="K1747" s="30" t="s">
        <v>138</v>
      </c>
      <c r="L1747" s="30" t="n">
        <v>20</v>
      </c>
      <c r="M1747" s="30" t="n">
        <v>24</v>
      </c>
      <c r="N1747" s="30" t="s">
        <v>127</v>
      </c>
      <c r="O1747" s="30" t="s">
        <v>128</v>
      </c>
      <c r="P1747" s="30" t="s">
        <v>150</v>
      </c>
      <c r="Q1747" s="32" t="n">
        <v>1488.14</v>
      </c>
      <c r="R1747" s="30" t="s">
        <v>130</v>
      </c>
      <c r="S1747" s="30" t="s">
        <v>223</v>
      </c>
      <c r="T1747" s="30" t="n">
        <v>4</v>
      </c>
      <c r="U1747" s="30" t="n">
        <f aca="false">YEAR(E1747)</f>
        <v>2024</v>
      </c>
      <c r="V1747" s="30" t="str">
        <f aca="false">TEXT(E1747,"MMM-YYYY")</f>
        <v>Jan-2024</v>
      </c>
      <c r="W1747" s="30" t="n">
        <f aca="false">MONTH(E1747)</f>
        <v>1</v>
      </c>
      <c r="X1747" s="30" t="str">
        <f aca="false">TEXT(WEEKDAY(E1747,2),"0")&amp;" - "&amp;TEXT(E1747,"dddd")</f>
        <v>5 - Friday</v>
      </c>
      <c r="Y1747" s="30" t="str">
        <f aca="false">_xlfn.IFS(C1747&lt;18,"Child (0-17)",C1747&lt;40,"Young Adult (18-39)",C1747&lt;60,"Adult (40-59)",TRUE(),"Senior (60+)")</f>
        <v>Young Adult (18-39)</v>
      </c>
      <c r="Z1747" s="30" t="n">
        <f aca="false">ROUND(G1747-E1747,0)</f>
        <v>0</v>
      </c>
      <c r="AA1747" s="30" t="n">
        <f aca="false">L1747+M1747</f>
        <v>44</v>
      </c>
      <c r="AB1747" s="30" t="n">
        <f aca="false">IFERROR(ROUND(Q1747/AA1747,2),0)</f>
        <v>33.82</v>
      </c>
      <c r="AC1747" s="30" t="str">
        <f aca="false">IF(AND(K1747="Critical",N1747="No"),"URGENT - No Bed","Normal")</f>
        <v>Normal</v>
      </c>
      <c r="AD1747" s="34" t="n">
        <f aca="false">INDEX(Lookup_Tables!$B$3:$B$12,MATCH(H1747,Lookup_Tables!$A$3:$A$12,0))</f>
        <v>3100000</v>
      </c>
      <c r="AE1747" s="30" t="str">
        <f aca="false">INDEX(Lookup_Tables!$C$3:$C$12,MATCH(H1747,Lookup_Tables!$A$3:$A$12,0))</f>
        <v>Dr. Kavita Rao</v>
      </c>
      <c r="AF1747" s="30" t="str">
        <f aca="false">IFERROR(INDEX(Lookup_Tables!$F$16:$F$45,MATCH(I1747,Lookup_Tables!$E$16:$E$45,0)),"N/A")</f>
        <v>EMP224</v>
      </c>
      <c r="AG1747" s="30" t="n">
        <f aca="false">_xlfn.IFS(R1747="Recovered",4,R1747="Referred",3,R1747="Admitted",2,R1747="Deceased",1,TRUE(),0)</f>
        <v>4</v>
      </c>
      <c r="AH1747" s="30" t="str">
        <f aca="false">IF(T1747&gt;=4,"Satisfied",IF(T1747&gt;=3,"Neutral","Needs Improvement"))</f>
        <v>Satisfied</v>
      </c>
    </row>
    <row r="1748" customFormat="false" ht="15" hidden="false" customHeight="false" outlineLevel="0" collapsed="false">
      <c r="A1748" s="27" t="s">
        <v>477</v>
      </c>
      <c r="B1748" s="27" t="s">
        <v>478</v>
      </c>
      <c r="C1748" s="27" t="n">
        <v>51</v>
      </c>
      <c r="D1748" s="27" t="s">
        <v>144</v>
      </c>
      <c r="E1748" s="28" t="n">
        <v>45489</v>
      </c>
      <c r="F1748" s="27" t="s">
        <v>479</v>
      </c>
      <c r="G1748" s="28" t="n">
        <v>45492</v>
      </c>
      <c r="H1748" s="27" t="s">
        <v>206</v>
      </c>
      <c r="I1748" s="27" t="s">
        <v>232</v>
      </c>
      <c r="J1748" s="27" t="s">
        <v>469</v>
      </c>
      <c r="K1748" s="27" t="s">
        <v>156</v>
      </c>
      <c r="L1748" s="27" t="n">
        <v>19</v>
      </c>
      <c r="M1748" s="27" t="n">
        <v>31</v>
      </c>
      <c r="N1748" s="27" t="s">
        <v>186</v>
      </c>
      <c r="O1748" s="27" t="s">
        <v>128</v>
      </c>
      <c r="P1748" s="27" t="s">
        <v>150</v>
      </c>
      <c r="Q1748" s="29" t="n">
        <v>3990.85</v>
      </c>
      <c r="R1748" s="27" t="s">
        <v>130</v>
      </c>
      <c r="S1748" s="27" t="s">
        <v>151</v>
      </c>
      <c r="T1748" s="27" t="n">
        <v>3</v>
      </c>
      <c r="U1748" s="27" t="n">
        <f aca="false">YEAR(E1748)</f>
        <v>2024</v>
      </c>
      <c r="V1748" s="27" t="str">
        <f aca="false">TEXT(E1748,"MMM-YYYY")</f>
        <v>Jul-2024</v>
      </c>
      <c r="W1748" s="27" t="n">
        <f aca="false">MONTH(E1748)</f>
        <v>7</v>
      </c>
      <c r="X1748" s="27" t="str">
        <f aca="false">TEXT(WEEKDAY(E1748,2),"0")&amp;" - "&amp;TEXT(E1748,"dddd")</f>
        <v>2 - Tuesday</v>
      </c>
      <c r="Y1748" s="27" t="str">
        <f aca="false">_xlfn.IFS(C1748&lt;18,"Child (0-17)",C1748&lt;40,"Young Adult (18-39)",C1748&lt;60,"Adult (40-59)",TRUE(),"Senior (60+)")</f>
        <v>Adult (40-59)</v>
      </c>
      <c r="Z1748" s="27" t="n">
        <f aca="false">ROUND(G1748-E1748,0)</f>
        <v>3</v>
      </c>
      <c r="AA1748" s="27" t="n">
        <f aca="false">L1748+M1748</f>
        <v>50</v>
      </c>
      <c r="AB1748" s="27" t="n">
        <f aca="false">IFERROR(ROUND(Q1748/AA1748,2),0)</f>
        <v>79.82</v>
      </c>
      <c r="AC1748" s="27" t="str">
        <f aca="false">IF(AND(K1748="Critical",N1748="No"),"URGENT - No Bed","Normal")</f>
        <v>Normal</v>
      </c>
      <c r="AD1748" s="33" t="n">
        <f aca="false">INDEX(Lookup_Tables!$B$3:$B$12,MATCH(H1748,Lookup_Tables!$A$3:$A$12,0))</f>
        <v>2800000</v>
      </c>
      <c r="AE1748" s="27" t="str">
        <f aca="false">INDEX(Lookup_Tables!$C$3:$C$12,MATCH(H1748,Lookup_Tables!$A$3:$A$12,0))</f>
        <v>Dr. Suresh Nair</v>
      </c>
      <c r="AF1748" s="27" t="str">
        <f aca="false">IFERROR(INDEX(Lookup_Tables!$F$16:$F$45,MATCH(I1748,Lookup_Tables!$E$16:$E$45,0)),"N/A")</f>
        <v>EMP210</v>
      </c>
      <c r="AG1748" s="27" t="n">
        <f aca="false">_xlfn.IFS(R1748="Recovered",4,R1748="Referred",3,R1748="Admitted",2,R1748="Deceased",1,TRUE(),0)</f>
        <v>4</v>
      </c>
      <c r="AH1748" s="27" t="str">
        <f aca="false">IF(T1748&gt;=4,"Satisfied",IF(T1748&gt;=3,"Neutral","Needs Improvement"))</f>
        <v>Neutral</v>
      </c>
    </row>
    <row r="1749" customFormat="false" ht="15" hidden="false" customHeight="false" outlineLevel="0" collapsed="false">
      <c r="A1749" s="30" t="s">
        <v>3121</v>
      </c>
      <c r="B1749" s="30" t="s">
        <v>3122</v>
      </c>
      <c r="C1749" s="30" t="n">
        <v>52</v>
      </c>
      <c r="D1749" s="30" t="s">
        <v>121</v>
      </c>
      <c r="E1749" s="31" t="n">
        <v>45370</v>
      </c>
      <c r="F1749" s="30" t="s">
        <v>576</v>
      </c>
      <c r="G1749" s="31" t="n">
        <v>45370</v>
      </c>
      <c r="H1749" s="30" t="s">
        <v>123</v>
      </c>
      <c r="I1749" s="30" t="s">
        <v>155</v>
      </c>
      <c r="J1749" s="30" t="s">
        <v>125</v>
      </c>
      <c r="K1749" s="30" t="s">
        <v>156</v>
      </c>
      <c r="L1749" s="30" t="n">
        <v>16</v>
      </c>
      <c r="M1749" s="30" t="n">
        <v>44</v>
      </c>
      <c r="N1749" s="30" t="s">
        <v>186</v>
      </c>
      <c r="O1749" s="30" t="s">
        <v>149</v>
      </c>
      <c r="P1749" s="30" t="s">
        <v>129</v>
      </c>
      <c r="Q1749" s="32" t="n">
        <v>3191.05</v>
      </c>
      <c r="R1749" s="30" t="s">
        <v>130</v>
      </c>
      <c r="S1749" s="30" t="s">
        <v>197</v>
      </c>
      <c r="T1749" s="30" t="n">
        <v>5</v>
      </c>
      <c r="U1749" s="30" t="n">
        <f aca="false">YEAR(E1749)</f>
        <v>2024</v>
      </c>
      <c r="V1749" s="30" t="str">
        <f aca="false">TEXT(E1749,"MMM-YYYY")</f>
        <v>Mar-2024</v>
      </c>
      <c r="W1749" s="30" t="n">
        <f aca="false">MONTH(E1749)</f>
        <v>3</v>
      </c>
      <c r="X1749" s="30" t="str">
        <f aca="false">TEXT(WEEKDAY(E1749,2),"0")&amp;" - "&amp;TEXT(E1749,"dddd")</f>
        <v>2 - Tuesday</v>
      </c>
      <c r="Y1749" s="30" t="str">
        <f aca="false">_xlfn.IFS(C1749&lt;18,"Child (0-17)",C1749&lt;40,"Young Adult (18-39)",C1749&lt;60,"Adult (40-59)",TRUE(),"Senior (60+)")</f>
        <v>Adult (40-59)</v>
      </c>
      <c r="Z1749" s="30" t="n">
        <f aca="false">ROUND(G1749-E1749,0)</f>
        <v>0</v>
      </c>
      <c r="AA1749" s="30" t="n">
        <f aca="false">L1749+M1749</f>
        <v>60</v>
      </c>
      <c r="AB1749" s="30" t="n">
        <f aca="false">IFERROR(ROUND(Q1749/AA1749,2),0)</f>
        <v>53.18</v>
      </c>
      <c r="AC1749" s="30" t="str">
        <f aca="false">IF(AND(K1749="Critical",N1749="No"),"URGENT - No Bed","Normal")</f>
        <v>Normal</v>
      </c>
      <c r="AD1749" s="34" t="n">
        <f aca="false">INDEX(Lookup_Tables!$B$3:$B$12,MATCH(H1749,Lookup_Tables!$A$3:$A$12,0))</f>
        <v>2200000</v>
      </c>
      <c r="AE1749" s="30" t="str">
        <f aca="false">INDEX(Lookup_Tables!$C$3:$C$12,MATCH(H1749,Lookup_Tables!$A$3:$A$12,0))</f>
        <v>Dr. Rohan Das</v>
      </c>
      <c r="AF1749" s="30" t="str">
        <f aca="false">IFERROR(INDEX(Lookup_Tables!$F$16:$F$45,MATCH(I1749,Lookup_Tables!$E$16:$E$45,0)),"N/A")</f>
        <v>EMP203</v>
      </c>
      <c r="AG1749" s="30" t="n">
        <f aca="false">_xlfn.IFS(R1749="Recovered",4,R1749="Referred",3,R1749="Admitted",2,R1749="Deceased",1,TRUE(),0)</f>
        <v>4</v>
      </c>
      <c r="AH1749" s="30" t="str">
        <f aca="false">IF(T1749&gt;=4,"Satisfied",IF(T1749&gt;=3,"Neutral","Needs Improvement"))</f>
        <v>Satisfied</v>
      </c>
    </row>
    <row r="1750" customFormat="false" ht="15" hidden="false" customHeight="false" outlineLevel="0" collapsed="false">
      <c r="A1750" s="27" t="s">
        <v>5532</v>
      </c>
      <c r="B1750" s="27" t="s">
        <v>3308</v>
      </c>
      <c r="C1750" s="27" t="n">
        <v>58</v>
      </c>
      <c r="D1750" s="27" t="s">
        <v>121</v>
      </c>
      <c r="E1750" s="28" t="n">
        <v>45522</v>
      </c>
      <c r="F1750" s="27" t="s">
        <v>764</v>
      </c>
      <c r="G1750" s="28" t="n">
        <v>45522</v>
      </c>
      <c r="H1750" s="27" t="s">
        <v>183</v>
      </c>
      <c r="I1750" s="27" t="s">
        <v>212</v>
      </c>
      <c r="J1750" s="27" t="s">
        <v>411</v>
      </c>
      <c r="K1750" s="27" t="s">
        <v>138</v>
      </c>
      <c r="L1750" s="27" t="n">
        <v>70</v>
      </c>
      <c r="M1750" s="27" t="n">
        <v>38</v>
      </c>
      <c r="N1750" s="27" t="s">
        <v>127</v>
      </c>
      <c r="O1750" s="27" t="s">
        <v>139</v>
      </c>
      <c r="P1750" s="27" t="s">
        <v>187</v>
      </c>
      <c r="Q1750" s="29" t="n">
        <v>1241.64</v>
      </c>
      <c r="R1750" s="27" t="s">
        <v>130</v>
      </c>
      <c r="S1750" s="27" t="s">
        <v>223</v>
      </c>
      <c r="T1750" s="27" t="n">
        <v>4</v>
      </c>
      <c r="U1750" s="27" t="n">
        <f aca="false">YEAR(E1750)</f>
        <v>2024</v>
      </c>
      <c r="V1750" s="27" t="str">
        <f aca="false">TEXT(E1750,"MMM-YYYY")</f>
        <v>Aug-2024</v>
      </c>
      <c r="W1750" s="27" t="n">
        <f aca="false">MONTH(E1750)</f>
        <v>8</v>
      </c>
      <c r="X1750" s="27" t="str">
        <f aca="false">TEXT(WEEKDAY(E1750,2),"0")&amp;" - "&amp;TEXT(E1750,"dddd")</f>
        <v>7 - Sunday</v>
      </c>
      <c r="Y1750" s="27" t="str">
        <f aca="false">_xlfn.IFS(C1750&lt;18,"Child (0-17)",C1750&lt;40,"Young Adult (18-39)",C1750&lt;60,"Adult (40-59)",TRUE(),"Senior (60+)")</f>
        <v>Adult (40-59)</v>
      </c>
      <c r="Z1750" s="27" t="n">
        <f aca="false">ROUND(G1750-E1750,0)</f>
        <v>0</v>
      </c>
      <c r="AA1750" s="27" t="n">
        <f aca="false">L1750+M1750</f>
        <v>108</v>
      </c>
      <c r="AB1750" s="27" t="n">
        <f aca="false">IFERROR(ROUND(Q1750/AA1750,2),0)</f>
        <v>11.5</v>
      </c>
      <c r="AC1750" s="27" t="str">
        <f aca="false">IF(AND(K1750="Critical",N1750="No"),"URGENT - No Bed","Normal")</f>
        <v>Normal</v>
      </c>
      <c r="AD1750" s="33" t="n">
        <f aca="false">INDEX(Lookup_Tables!$B$3:$B$12,MATCH(H1750,Lookup_Tables!$A$3:$A$12,0))</f>
        <v>3100000</v>
      </c>
      <c r="AE1750" s="27" t="str">
        <f aca="false">INDEX(Lookup_Tables!$C$3:$C$12,MATCH(H1750,Lookup_Tables!$A$3:$A$12,0))</f>
        <v>Dr. Kavita Rao</v>
      </c>
      <c r="AF1750" s="27" t="str">
        <f aca="false">IFERROR(INDEX(Lookup_Tables!$F$16:$F$45,MATCH(I1750,Lookup_Tables!$E$16:$E$45,0)),"N/A")</f>
        <v>EMP225</v>
      </c>
      <c r="AG1750" s="27" t="n">
        <f aca="false">_xlfn.IFS(R1750="Recovered",4,R1750="Referred",3,R1750="Admitted",2,R1750="Deceased",1,TRUE(),0)</f>
        <v>4</v>
      </c>
      <c r="AH1750" s="27" t="str">
        <f aca="false">IF(T1750&gt;=4,"Satisfied",IF(T1750&gt;=3,"Neutral","Needs Improvement"))</f>
        <v>Satisfied</v>
      </c>
    </row>
    <row r="1751" customFormat="false" ht="15" hidden="false" customHeight="false" outlineLevel="0" collapsed="false">
      <c r="A1751" s="30" t="s">
        <v>7064</v>
      </c>
      <c r="B1751" s="30" t="s">
        <v>1080</v>
      </c>
      <c r="C1751" s="30" t="n">
        <v>38</v>
      </c>
      <c r="D1751" s="30" t="s">
        <v>121</v>
      </c>
      <c r="E1751" s="31" t="n">
        <v>45300</v>
      </c>
      <c r="F1751" s="30" t="s">
        <v>299</v>
      </c>
      <c r="G1751" s="31" t="n">
        <v>45304</v>
      </c>
      <c r="H1751" s="30" t="s">
        <v>242</v>
      </c>
      <c r="I1751" s="30" t="s">
        <v>315</v>
      </c>
      <c r="J1751" s="30" t="s">
        <v>401</v>
      </c>
      <c r="K1751" s="30" t="s">
        <v>126</v>
      </c>
      <c r="L1751" s="30" t="n">
        <v>9</v>
      </c>
      <c r="M1751" s="30" t="n">
        <v>134</v>
      </c>
      <c r="N1751" s="30" t="s">
        <v>186</v>
      </c>
      <c r="O1751" s="30" t="s">
        <v>128</v>
      </c>
      <c r="P1751" s="30" t="s">
        <v>129</v>
      </c>
      <c r="Q1751" s="32" t="n">
        <v>9360.92</v>
      </c>
      <c r="R1751" s="30" t="s">
        <v>130</v>
      </c>
      <c r="S1751" s="30" t="s">
        <v>164</v>
      </c>
      <c r="T1751" s="30" t="n">
        <v>4</v>
      </c>
      <c r="U1751" s="30" t="n">
        <f aca="false">YEAR(E1751)</f>
        <v>2024</v>
      </c>
      <c r="V1751" s="30" t="str">
        <f aca="false">TEXT(E1751,"MMM-YYYY")</f>
        <v>Jan-2024</v>
      </c>
      <c r="W1751" s="30" t="n">
        <f aca="false">MONTH(E1751)</f>
        <v>1</v>
      </c>
      <c r="X1751" s="30" t="str">
        <f aca="false">TEXT(WEEKDAY(E1751,2),"0")&amp;" - "&amp;TEXT(E1751,"dddd")</f>
        <v>2 - Tuesday</v>
      </c>
      <c r="Y1751" s="30" t="str">
        <f aca="false">_xlfn.IFS(C1751&lt;18,"Child (0-17)",C1751&lt;40,"Young Adult (18-39)",C1751&lt;60,"Adult (40-59)",TRUE(),"Senior (60+)")</f>
        <v>Young Adult (18-39)</v>
      </c>
      <c r="Z1751" s="30" t="n">
        <f aca="false">ROUND(G1751-E1751,0)</f>
        <v>4</v>
      </c>
      <c r="AA1751" s="30" t="n">
        <f aca="false">L1751+M1751</f>
        <v>143</v>
      </c>
      <c r="AB1751" s="30" t="n">
        <f aca="false">IFERROR(ROUND(Q1751/AA1751,2),0)</f>
        <v>65.46</v>
      </c>
      <c r="AC1751" s="30" t="str">
        <f aca="false">IF(AND(K1751="Critical",N1751="No"),"URGENT - No Bed","Normal")</f>
        <v>Normal</v>
      </c>
      <c r="AD1751" s="34" t="n">
        <f aca="false">INDEX(Lookup_Tables!$B$3:$B$12,MATCH(H1751,Lookup_Tables!$A$3:$A$12,0))</f>
        <v>3000000</v>
      </c>
      <c r="AE1751" s="30" t="str">
        <f aca="false">INDEX(Lookup_Tables!$C$3:$C$12,MATCH(H1751,Lookup_Tables!$A$3:$A$12,0))</f>
        <v>Dr. Pooja Iyer</v>
      </c>
      <c r="AF1751" s="30" t="str">
        <f aca="false">IFERROR(INDEX(Lookup_Tables!$F$16:$F$45,MATCH(I1751,Lookup_Tables!$E$16:$E$45,0)),"N/A")</f>
        <v>EMP213</v>
      </c>
      <c r="AG1751" s="30" t="n">
        <f aca="false">_xlfn.IFS(R1751="Recovered",4,R1751="Referred",3,R1751="Admitted",2,R1751="Deceased",1,TRUE(),0)</f>
        <v>4</v>
      </c>
      <c r="AH1751" s="30" t="str">
        <f aca="false">IF(T1751&gt;=4,"Satisfied",IF(T1751&gt;=3,"Neutral","Needs Improvement"))</f>
        <v>Satisfied</v>
      </c>
    </row>
    <row r="1752" customFormat="false" ht="15" hidden="false" customHeight="false" outlineLevel="0" collapsed="false">
      <c r="A1752" s="27" t="s">
        <v>2232</v>
      </c>
      <c r="B1752" s="27" t="s">
        <v>2233</v>
      </c>
      <c r="C1752" s="27" t="n">
        <v>65</v>
      </c>
      <c r="D1752" s="27" t="s">
        <v>181</v>
      </c>
      <c r="E1752" s="28" t="n">
        <v>45305</v>
      </c>
      <c r="F1752" s="27" t="s">
        <v>640</v>
      </c>
      <c r="G1752" s="28" t="n">
        <v>45307</v>
      </c>
      <c r="H1752" s="27" t="s">
        <v>242</v>
      </c>
      <c r="I1752" s="27" t="s">
        <v>315</v>
      </c>
      <c r="J1752" s="27" t="s">
        <v>316</v>
      </c>
      <c r="K1752" s="27" t="s">
        <v>156</v>
      </c>
      <c r="L1752" s="27" t="n">
        <v>25</v>
      </c>
      <c r="M1752" s="27" t="n">
        <v>50</v>
      </c>
      <c r="N1752" s="27" t="s">
        <v>186</v>
      </c>
      <c r="O1752" s="27" t="s">
        <v>128</v>
      </c>
      <c r="P1752" s="27" t="s">
        <v>150</v>
      </c>
      <c r="Q1752" s="29" t="n">
        <v>2792.64</v>
      </c>
      <c r="R1752" s="27" t="s">
        <v>130</v>
      </c>
      <c r="S1752" s="27" t="s">
        <v>223</v>
      </c>
      <c r="T1752" s="27" t="n">
        <v>3</v>
      </c>
      <c r="U1752" s="27" t="n">
        <f aca="false">YEAR(E1752)</f>
        <v>2024</v>
      </c>
      <c r="V1752" s="27" t="str">
        <f aca="false">TEXT(E1752,"MMM-YYYY")</f>
        <v>Jan-2024</v>
      </c>
      <c r="W1752" s="27" t="n">
        <f aca="false">MONTH(E1752)</f>
        <v>1</v>
      </c>
      <c r="X1752" s="27" t="str">
        <f aca="false">TEXT(WEEKDAY(E1752,2),"0")&amp;" - "&amp;TEXT(E1752,"dddd")</f>
        <v>7 - Sunday</v>
      </c>
      <c r="Y1752" s="27" t="str">
        <f aca="false">_xlfn.IFS(C1752&lt;18,"Child (0-17)",C1752&lt;40,"Young Adult (18-39)",C1752&lt;60,"Adult (40-59)",TRUE(),"Senior (60+)")</f>
        <v>Senior (60+)</v>
      </c>
      <c r="Z1752" s="27" t="n">
        <f aca="false">ROUND(G1752-E1752,0)</f>
        <v>2</v>
      </c>
      <c r="AA1752" s="27" t="n">
        <f aca="false">L1752+M1752</f>
        <v>75</v>
      </c>
      <c r="AB1752" s="27" t="n">
        <f aca="false">IFERROR(ROUND(Q1752/AA1752,2),0)</f>
        <v>37.24</v>
      </c>
      <c r="AC1752" s="27" t="str">
        <f aca="false">IF(AND(K1752="Critical",N1752="No"),"URGENT - No Bed","Normal")</f>
        <v>Normal</v>
      </c>
      <c r="AD1752" s="33" t="n">
        <f aca="false">INDEX(Lookup_Tables!$B$3:$B$12,MATCH(H1752,Lookup_Tables!$A$3:$A$12,0))</f>
        <v>3000000</v>
      </c>
      <c r="AE1752" s="27" t="str">
        <f aca="false">INDEX(Lookup_Tables!$C$3:$C$12,MATCH(H1752,Lookup_Tables!$A$3:$A$12,0))</f>
        <v>Dr. Pooja Iyer</v>
      </c>
      <c r="AF1752" s="27" t="str">
        <f aca="false">IFERROR(INDEX(Lookup_Tables!$F$16:$F$45,MATCH(I1752,Lookup_Tables!$E$16:$E$45,0)),"N/A")</f>
        <v>EMP213</v>
      </c>
      <c r="AG1752" s="27" t="n">
        <f aca="false">_xlfn.IFS(R1752="Recovered",4,R1752="Referred",3,R1752="Admitted",2,R1752="Deceased",1,TRUE(),0)</f>
        <v>4</v>
      </c>
      <c r="AH1752" s="27" t="str">
        <f aca="false">IF(T1752&gt;=4,"Satisfied",IF(T1752&gt;=3,"Neutral","Needs Improvement"))</f>
        <v>Neutral</v>
      </c>
    </row>
    <row r="1753" customFormat="false" ht="15" hidden="false" customHeight="false" outlineLevel="0" collapsed="false">
      <c r="A1753" s="30" t="s">
        <v>7108</v>
      </c>
      <c r="B1753" s="30" t="s">
        <v>5275</v>
      </c>
      <c r="C1753" s="30" t="n">
        <v>42</v>
      </c>
      <c r="D1753" s="30" t="s">
        <v>181</v>
      </c>
      <c r="E1753" s="31" t="n">
        <v>45445</v>
      </c>
      <c r="F1753" s="30" t="s">
        <v>1044</v>
      </c>
      <c r="G1753" s="31" t="n">
        <v>45450</v>
      </c>
      <c r="H1753" s="30" t="s">
        <v>146</v>
      </c>
      <c r="I1753" s="30" t="s">
        <v>176</v>
      </c>
      <c r="J1753" s="30" t="s">
        <v>222</v>
      </c>
      <c r="K1753" s="30" t="s">
        <v>126</v>
      </c>
      <c r="L1753" s="30" t="n">
        <v>21</v>
      </c>
      <c r="M1753" s="30" t="n">
        <v>111</v>
      </c>
      <c r="N1753" s="30" t="s">
        <v>186</v>
      </c>
      <c r="O1753" s="30" t="s">
        <v>128</v>
      </c>
      <c r="P1753" s="30" t="s">
        <v>140</v>
      </c>
      <c r="Q1753" s="32" t="n">
        <v>7975.58</v>
      </c>
      <c r="R1753" s="30" t="s">
        <v>130</v>
      </c>
      <c r="S1753" s="30" t="s">
        <v>131</v>
      </c>
      <c r="T1753" s="30" t="n">
        <v>4</v>
      </c>
      <c r="U1753" s="30" t="n">
        <f aca="false">YEAR(E1753)</f>
        <v>2024</v>
      </c>
      <c r="V1753" s="30" t="str">
        <f aca="false">TEXT(E1753,"MMM-YYYY")</f>
        <v>Jun-2024</v>
      </c>
      <c r="W1753" s="30" t="n">
        <f aca="false">MONTH(E1753)</f>
        <v>6</v>
      </c>
      <c r="X1753" s="30" t="str">
        <f aca="false">TEXT(WEEKDAY(E1753,2),"0")&amp;" - "&amp;TEXT(E1753,"dddd")</f>
        <v>7 - Sunday</v>
      </c>
      <c r="Y1753" s="30" t="str">
        <f aca="false">_xlfn.IFS(C1753&lt;18,"Child (0-17)",C1753&lt;40,"Young Adult (18-39)",C1753&lt;60,"Adult (40-59)",TRUE(),"Senior (60+)")</f>
        <v>Adult (40-59)</v>
      </c>
      <c r="Z1753" s="30" t="n">
        <f aca="false">ROUND(G1753-E1753,0)</f>
        <v>5</v>
      </c>
      <c r="AA1753" s="30" t="n">
        <f aca="false">L1753+M1753</f>
        <v>132</v>
      </c>
      <c r="AB1753" s="30" t="n">
        <f aca="false">IFERROR(ROUND(Q1753/AA1753,2),0)</f>
        <v>60.42</v>
      </c>
      <c r="AC1753" s="30" t="str">
        <f aca="false">IF(AND(K1753="Critical",N1753="No"),"URGENT - No Bed","Normal")</f>
        <v>Normal</v>
      </c>
      <c r="AD1753" s="34" t="n">
        <f aca="false">INDEX(Lookup_Tables!$B$3:$B$12,MATCH(H1753,Lookup_Tables!$A$3:$A$12,0))</f>
        <v>2700000</v>
      </c>
      <c r="AE1753" s="30" t="str">
        <f aca="false">INDEX(Lookup_Tables!$C$3:$C$12,MATCH(H1753,Lookup_Tables!$A$3:$A$12,0))</f>
        <v>Dr. Vikram Singh</v>
      </c>
      <c r="AF1753" s="30" t="str">
        <f aca="false">IFERROR(INDEX(Lookup_Tables!$F$16:$F$45,MATCH(I1753,Lookup_Tables!$E$16:$E$45,0)),"N/A")</f>
        <v>EMP227</v>
      </c>
      <c r="AG1753" s="30" t="n">
        <f aca="false">_xlfn.IFS(R1753="Recovered",4,R1753="Referred",3,R1753="Admitted",2,R1753="Deceased",1,TRUE(),0)</f>
        <v>4</v>
      </c>
      <c r="AH1753" s="30" t="str">
        <f aca="false">IF(T1753&gt;=4,"Satisfied",IF(T1753&gt;=3,"Neutral","Needs Improvement"))</f>
        <v>Satisfied</v>
      </c>
    </row>
    <row r="1754" customFormat="false" ht="15" hidden="false" customHeight="false" outlineLevel="0" collapsed="false">
      <c r="A1754" s="27" t="s">
        <v>3613</v>
      </c>
      <c r="B1754" s="27" t="s">
        <v>3614</v>
      </c>
      <c r="C1754" s="27" t="n">
        <v>31</v>
      </c>
      <c r="D1754" s="27" t="s">
        <v>181</v>
      </c>
      <c r="E1754" s="28" t="n">
        <v>45328</v>
      </c>
      <c r="F1754" s="27" t="s">
        <v>286</v>
      </c>
      <c r="G1754" s="28" t="n">
        <v>45330</v>
      </c>
      <c r="H1754" s="27" t="s">
        <v>183</v>
      </c>
      <c r="I1754" s="27" t="s">
        <v>212</v>
      </c>
      <c r="J1754" s="27" t="s">
        <v>476</v>
      </c>
      <c r="K1754" s="27" t="s">
        <v>156</v>
      </c>
      <c r="L1754" s="27" t="n">
        <v>53</v>
      </c>
      <c r="M1754" s="27" t="n">
        <v>42</v>
      </c>
      <c r="N1754" s="27" t="s">
        <v>127</v>
      </c>
      <c r="O1754" s="27" t="s">
        <v>171</v>
      </c>
      <c r="P1754" s="27" t="s">
        <v>187</v>
      </c>
      <c r="Q1754" s="29" t="n">
        <v>3518.3</v>
      </c>
      <c r="R1754" s="27" t="s">
        <v>130</v>
      </c>
      <c r="S1754" s="27" t="s">
        <v>164</v>
      </c>
      <c r="T1754" s="27" t="n">
        <v>3</v>
      </c>
      <c r="U1754" s="27" t="n">
        <f aca="false">YEAR(E1754)</f>
        <v>2024</v>
      </c>
      <c r="V1754" s="27" t="str">
        <f aca="false">TEXT(E1754,"MMM-YYYY")</f>
        <v>Feb-2024</v>
      </c>
      <c r="W1754" s="27" t="n">
        <f aca="false">MONTH(E1754)</f>
        <v>2</v>
      </c>
      <c r="X1754" s="27" t="str">
        <f aca="false">TEXT(WEEKDAY(E1754,2),"0")&amp;" - "&amp;TEXT(E1754,"dddd")</f>
        <v>2 - Tuesday</v>
      </c>
      <c r="Y1754" s="27" t="str">
        <f aca="false">_xlfn.IFS(C1754&lt;18,"Child (0-17)",C1754&lt;40,"Young Adult (18-39)",C1754&lt;60,"Adult (40-59)",TRUE(),"Senior (60+)")</f>
        <v>Young Adult (18-39)</v>
      </c>
      <c r="Z1754" s="27" t="n">
        <f aca="false">ROUND(G1754-E1754,0)</f>
        <v>2</v>
      </c>
      <c r="AA1754" s="27" t="n">
        <f aca="false">L1754+M1754</f>
        <v>95</v>
      </c>
      <c r="AB1754" s="27" t="n">
        <f aca="false">IFERROR(ROUND(Q1754/AA1754,2),0)</f>
        <v>37.03</v>
      </c>
      <c r="AC1754" s="27" t="str">
        <f aca="false">IF(AND(K1754="Critical",N1754="No"),"URGENT - No Bed","Normal")</f>
        <v>Normal</v>
      </c>
      <c r="AD1754" s="33" t="n">
        <f aca="false">INDEX(Lookup_Tables!$B$3:$B$12,MATCH(H1754,Lookup_Tables!$A$3:$A$12,0))</f>
        <v>3100000</v>
      </c>
      <c r="AE1754" s="27" t="str">
        <f aca="false">INDEX(Lookup_Tables!$C$3:$C$12,MATCH(H1754,Lookup_Tables!$A$3:$A$12,0))</f>
        <v>Dr. Kavita Rao</v>
      </c>
      <c r="AF1754" s="27" t="str">
        <f aca="false">IFERROR(INDEX(Lookup_Tables!$F$16:$F$45,MATCH(I1754,Lookup_Tables!$E$16:$E$45,0)),"N/A")</f>
        <v>EMP225</v>
      </c>
      <c r="AG1754" s="27" t="n">
        <f aca="false">_xlfn.IFS(R1754="Recovered",4,R1754="Referred",3,R1754="Admitted",2,R1754="Deceased",1,TRUE(),0)</f>
        <v>4</v>
      </c>
      <c r="AH1754" s="27" t="str">
        <f aca="false">IF(T1754&gt;=4,"Satisfied",IF(T1754&gt;=3,"Neutral","Needs Improvement"))</f>
        <v>Neutral</v>
      </c>
    </row>
    <row r="1755" customFormat="false" ht="15" hidden="false" customHeight="false" outlineLevel="0" collapsed="false">
      <c r="A1755" s="30" t="s">
        <v>4224</v>
      </c>
      <c r="B1755" s="30" t="s">
        <v>3518</v>
      </c>
      <c r="C1755" s="30" t="n">
        <v>48</v>
      </c>
      <c r="D1755" s="30" t="s">
        <v>121</v>
      </c>
      <c r="E1755" s="31" t="n">
        <v>45508</v>
      </c>
      <c r="F1755" s="30" t="s">
        <v>608</v>
      </c>
      <c r="G1755" s="31" t="n">
        <v>45509</v>
      </c>
      <c r="H1755" s="30" t="s">
        <v>206</v>
      </c>
      <c r="I1755" s="30" t="s">
        <v>207</v>
      </c>
      <c r="J1755" s="30" t="s">
        <v>615</v>
      </c>
      <c r="K1755" s="30" t="s">
        <v>156</v>
      </c>
      <c r="L1755" s="30" t="n">
        <v>33</v>
      </c>
      <c r="M1755" s="30" t="n">
        <v>48</v>
      </c>
      <c r="N1755" s="30" t="s">
        <v>186</v>
      </c>
      <c r="O1755" s="30" t="s">
        <v>149</v>
      </c>
      <c r="P1755" s="30" t="s">
        <v>150</v>
      </c>
      <c r="Q1755" s="32" t="n">
        <v>3388.38</v>
      </c>
      <c r="R1755" s="30" t="s">
        <v>130</v>
      </c>
      <c r="S1755" s="30" t="s">
        <v>335</v>
      </c>
      <c r="T1755" s="30" t="n">
        <v>4</v>
      </c>
      <c r="U1755" s="30" t="n">
        <f aca="false">YEAR(E1755)</f>
        <v>2024</v>
      </c>
      <c r="V1755" s="30" t="str">
        <f aca="false">TEXT(E1755,"MMM-YYYY")</f>
        <v>Aug-2024</v>
      </c>
      <c r="W1755" s="30" t="n">
        <f aca="false">MONTH(E1755)</f>
        <v>8</v>
      </c>
      <c r="X1755" s="30" t="str">
        <f aca="false">TEXT(WEEKDAY(E1755,2),"0")&amp;" - "&amp;TEXT(E1755,"dddd")</f>
        <v>7 - Sunday</v>
      </c>
      <c r="Y1755" s="30" t="str">
        <f aca="false">_xlfn.IFS(C1755&lt;18,"Child (0-17)",C1755&lt;40,"Young Adult (18-39)",C1755&lt;60,"Adult (40-59)",TRUE(),"Senior (60+)")</f>
        <v>Adult (40-59)</v>
      </c>
      <c r="Z1755" s="30" t="n">
        <f aca="false">ROUND(G1755-E1755,0)</f>
        <v>1</v>
      </c>
      <c r="AA1755" s="30" t="n">
        <f aca="false">L1755+M1755</f>
        <v>81</v>
      </c>
      <c r="AB1755" s="30" t="n">
        <f aca="false">IFERROR(ROUND(Q1755/AA1755,2),0)</f>
        <v>41.83</v>
      </c>
      <c r="AC1755" s="30" t="str">
        <f aca="false">IF(AND(K1755="Critical",N1755="No"),"URGENT - No Bed","Normal")</f>
        <v>Normal</v>
      </c>
      <c r="AD1755" s="34" t="n">
        <f aca="false">INDEX(Lookup_Tables!$B$3:$B$12,MATCH(H1755,Lookup_Tables!$A$3:$A$12,0))</f>
        <v>2800000</v>
      </c>
      <c r="AE1755" s="30" t="str">
        <f aca="false">INDEX(Lookup_Tables!$C$3:$C$12,MATCH(H1755,Lookup_Tables!$A$3:$A$12,0))</f>
        <v>Dr. Suresh Nair</v>
      </c>
      <c r="AF1755" s="30" t="str">
        <f aca="false">IFERROR(INDEX(Lookup_Tables!$F$16:$F$45,MATCH(I1755,Lookup_Tables!$E$16:$E$45,0)),"N/A")</f>
        <v>EMP209</v>
      </c>
      <c r="AG1755" s="30" t="n">
        <f aca="false">_xlfn.IFS(R1755="Recovered",4,R1755="Referred",3,R1755="Admitted",2,R1755="Deceased",1,TRUE(),0)</f>
        <v>4</v>
      </c>
      <c r="AH1755" s="30" t="str">
        <f aca="false">IF(T1755&gt;=4,"Satisfied",IF(T1755&gt;=3,"Neutral","Needs Improvement"))</f>
        <v>Satisfied</v>
      </c>
    </row>
    <row r="1756" customFormat="false" ht="15" hidden="false" customHeight="false" outlineLevel="0" collapsed="false">
      <c r="A1756" s="27" t="s">
        <v>2220</v>
      </c>
      <c r="B1756" s="27" t="s">
        <v>2221</v>
      </c>
      <c r="C1756" s="27" t="n">
        <v>52</v>
      </c>
      <c r="D1756" s="27" t="s">
        <v>181</v>
      </c>
      <c r="E1756" s="28" t="n">
        <v>45632</v>
      </c>
      <c r="F1756" s="27" t="s">
        <v>519</v>
      </c>
      <c r="G1756" s="28" t="n">
        <v>45635</v>
      </c>
      <c r="H1756" s="27" t="s">
        <v>206</v>
      </c>
      <c r="I1756" s="27" t="s">
        <v>232</v>
      </c>
      <c r="J1756" s="27" t="s">
        <v>615</v>
      </c>
      <c r="K1756" s="27" t="s">
        <v>156</v>
      </c>
      <c r="L1756" s="27" t="n">
        <v>38</v>
      </c>
      <c r="M1756" s="27" t="n">
        <v>90</v>
      </c>
      <c r="N1756" s="27" t="s">
        <v>186</v>
      </c>
      <c r="O1756" s="27" t="s">
        <v>139</v>
      </c>
      <c r="P1756" s="27" t="s">
        <v>187</v>
      </c>
      <c r="Q1756" s="29" t="n">
        <v>4310.09</v>
      </c>
      <c r="R1756" s="27" t="s">
        <v>130</v>
      </c>
      <c r="S1756" s="27" t="s">
        <v>178</v>
      </c>
      <c r="T1756" s="27" t="n">
        <v>3</v>
      </c>
      <c r="U1756" s="27" t="n">
        <f aca="false">YEAR(E1756)</f>
        <v>2024</v>
      </c>
      <c r="V1756" s="27" t="str">
        <f aca="false">TEXT(E1756,"MMM-YYYY")</f>
        <v>Dec-2024</v>
      </c>
      <c r="W1756" s="27" t="n">
        <f aca="false">MONTH(E1756)</f>
        <v>12</v>
      </c>
      <c r="X1756" s="27" t="str">
        <f aca="false">TEXT(WEEKDAY(E1756,2),"0")&amp;" - "&amp;TEXT(E1756,"dddd")</f>
        <v>5 - Friday</v>
      </c>
      <c r="Y1756" s="27" t="str">
        <f aca="false">_xlfn.IFS(C1756&lt;18,"Child (0-17)",C1756&lt;40,"Young Adult (18-39)",C1756&lt;60,"Adult (40-59)",TRUE(),"Senior (60+)")</f>
        <v>Adult (40-59)</v>
      </c>
      <c r="Z1756" s="27" t="n">
        <f aca="false">ROUND(G1756-E1756,0)</f>
        <v>3</v>
      </c>
      <c r="AA1756" s="27" t="n">
        <f aca="false">L1756+M1756</f>
        <v>128</v>
      </c>
      <c r="AB1756" s="27" t="n">
        <f aca="false">IFERROR(ROUND(Q1756/AA1756,2),0)</f>
        <v>33.67</v>
      </c>
      <c r="AC1756" s="27" t="str">
        <f aca="false">IF(AND(K1756="Critical",N1756="No"),"URGENT - No Bed","Normal")</f>
        <v>Normal</v>
      </c>
      <c r="AD1756" s="33" t="n">
        <f aca="false">INDEX(Lookup_Tables!$B$3:$B$12,MATCH(H1756,Lookup_Tables!$A$3:$A$12,0))</f>
        <v>2800000</v>
      </c>
      <c r="AE1756" s="27" t="str">
        <f aca="false">INDEX(Lookup_Tables!$C$3:$C$12,MATCH(H1756,Lookup_Tables!$A$3:$A$12,0))</f>
        <v>Dr. Suresh Nair</v>
      </c>
      <c r="AF1756" s="27" t="str">
        <f aca="false">IFERROR(INDEX(Lookup_Tables!$F$16:$F$45,MATCH(I1756,Lookup_Tables!$E$16:$E$45,0)),"N/A")</f>
        <v>EMP210</v>
      </c>
      <c r="AG1756" s="27" t="n">
        <f aca="false">_xlfn.IFS(R1756="Recovered",4,R1756="Referred",3,R1756="Admitted",2,R1756="Deceased",1,TRUE(),0)</f>
        <v>4</v>
      </c>
      <c r="AH1756" s="27" t="str">
        <f aca="false">IF(T1756&gt;=4,"Satisfied",IF(T1756&gt;=3,"Neutral","Needs Improvement"))</f>
        <v>Neutral</v>
      </c>
    </row>
    <row r="1757" customFormat="false" ht="15" hidden="false" customHeight="false" outlineLevel="0" collapsed="false">
      <c r="A1757" s="30" t="s">
        <v>6759</v>
      </c>
      <c r="B1757" s="30" t="s">
        <v>1891</v>
      </c>
      <c r="C1757" s="30" t="n">
        <v>66</v>
      </c>
      <c r="D1757" s="30" t="s">
        <v>181</v>
      </c>
      <c r="E1757" s="31" t="n">
        <v>45292</v>
      </c>
      <c r="F1757" s="30" t="s">
        <v>2101</v>
      </c>
      <c r="G1757" s="31" t="n">
        <v>45293</v>
      </c>
      <c r="H1757" s="30" t="s">
        <v>146</v>
      </c>
      <c r="I1757" s="30" t="s">
        <v>176</v>
      </c>
      <c r="J1757" s="30" t="s">
        <v>568</v>
      </c>
      <c r="K1757" s="30" t="s">
        <v>156</v>
      </c>
      <c r="L1757" s="30" t="n">
        <v>37</v>
      </c>
      <c r="M1757" s="30" t="n">
        <v>43</v>
      </c>
      <c r="N1757" s="30" t="s">
        <v>127</v>
      </c>
      <c r="O1757" s="30" t="s">
        <v>171</v>
      </c>
      <c r="P1757" s="30" t="s">
        <v>129</v>
      </c>
      <c r="Q1757" s="32" t="n">
        <v>3940.19</v>
      </c>
      <c r="R1757" s="30" t="s">
        <v>130</v>
      </c>
      <c r="S1757" s="30" t="s">
        <v>164</v>
      </c>
      <c r="T1757" s="30" t="n">
        <v>3</v>
      </c>
      <c r="U1757" s="30" t="n">
        <f aca="false">YEAR(E1757)</f>
        <v>2024</v>
      </c>
      <c r="V1757" s="30" t="str">
        <f aca="false">TEXT(E1757,"MMM-YYYY")</f>
        <v>Jan-2024</v>
      </c>
      <c r="W1757" s="30" t="n">
        <f aca="false">MONTH(E1757)</f>
        <v>1</v>
      </c>
      <c r="X1757" s="30" t="str">
        <f aca="false">TEXT(WEEKDAY(E1757,2),"0")&amp;" - "&amp;TEXT(E1757,"dddd")</f>
        <v>1 - Monday</v>
      </c>
      <c r="Y1757" s="30" t="str">
        <f aca="false">_xlfn.IFS(C1757&lt;18,"Child (0-17)",C1757&lt;40,"Young Adult (18-39)",C1757&lt;60,"Adult (40-59)",TRUE(),"Senior (60+)")</f>
        <v>Senior (60+)</v>
      </c>
      <c r="Z1757" s="30" t="n">
        <f aca="false">ROUND(G1757-E1757,0)</f>
        <v>1</v>
      </c>
      <c r="AA1757" s="30" t="n">
        <f aca="false">L1757+M1757</f>
        <v>80</v>
      </c>
      <c r="AB1757" s="30" t="n">
        <f aca="false">IFERROR(ROUND(Q1757/AA1757,2),0)</f>
        <v>49.25</v>
      </c>
      <c r="AC1757" s="30" t="str">
        <f aca="false">IF(AND(K1757="Critical",N1757="No"),"URGENT - No Bed","Normal")</f>
        <v>Normal</v>
      </c>
      <c r="AD1757" s="34" t="n">
        <f aca="false">INDEX(Lookup_Tables!$B$3:$B$12,MATCH(H1757,Lookup_Tables!$A$3:$A$12,0))</f>
        <v>2700000</v>
      </c>
      <c r="AE1757" s="30" t="str">
        <f aca="false">INDEX(Lookup_Tables!$C$3:$C$12,MATCH(H1757,Lookup_Tables!$A$3:$A$12,0))</f>
        <v>Dr. Vikram Singh</v>
      </c>
      <c r="AF1757" s="30" t="str">
        <f aca="false">IFERROR(INDEX(Lookup_Tables!$F$16:$F$45,MATCH(I1757,Lookup_Tables!$E$16:$E$45,0)),"N/A")</f>
        <v>EMP227</v>
      </c>
      <c r="AG1757" s="30" t="n">
        <f aca="false">_xlfn.IFS(R1757="Recovered",4,R1757="Referred",3,R1757="Admitted",2,R1757="Deceased",1,TRUE(),0)</f>
        <v>4</v>
      </c>
      <c r="AH1757" s="30" t="str">
        <f aca="false">IF(T1757&gt;=4,"Satisfied",IF(T1757&gt;=3,"Neutral","Needs Improvement"))</f>
        <v>Neutral</v>
      </c>
    </row>
    <row r="1758" customFormat="false" ht="15" hidden="false" customHeight="false" outlineLevel="0" collapsed="false">
      <c r="A1758" s="27" t="s">
        <v>5643</v>
      </c>
      <c r="B1758" s="27" t="s">
        <v>5644</v>
      </c>
      <c r="C1758" s="27" t="n">
        <v>76</v>
      </c>
      <c r="D1758" s="27" t="s">
        <v>121</v>
      </c>
      <c r="E1758" s="28" t="n">
        <v>45447</v>
      </c>
      <c r="F1758" s="27" t="s">
        <v>353</v>
      </c>
      <c r="G1758" s="28" t="n">
        <v>45448</v>
      </c>
      <c r="H1758" s="27" t="s">
        <v>161</v>
      </c>
      <c r="I1758" s="27" t="s">
        <v>538</v>
      </c>
      <c r="J1758" s="27" t="s">
        <v>648</v>
      </c>
      <c r="K1758" s="27" t="s">
        <v>138</v>
      </c>
      <c r="L1758" s="27" t="n">
        <v>45</v>
      </c>
      <c r="M1758" s="27" t="n">
        <v>40</v>
      </c>
      <c r="N1758" s="27" t="s">
        <v>127</v>
      </c>
      <c r="O1758" s="27" t="s">
        <v>139</v>
      </c>
      <c r="P1758" s="27" t="s">
        <v>150</v>
      </c>
      <c r="Q1758" s="29" t="n">
        <v>2591.6</v>
      </c>
      <c r="R1758" s="27" t="s">
        <v>130</v>
      </c>
      <c r="S1758" s="27" t="s">
        <v>151</v>
      </c>
      <c r="T1758" s="27" t="n">
        <v>2</v>
      </c>
      <c r="U1758" s="27" t="n">
        <f aca="false">YEAR(E1758)</f>
        <v>2024</v>
      </c>
      <c r="V1758" s="27" t="str">
        <f aca="false">TEXT(E1758,"MMM-YYYY")</f>
        <v>Jun-2024</v>
      </c>
      <c r="W1758" s="27" t="n">
        <f aca="false">MONTH(E1758)</f>
        <v>6</v>
      </c>
      <c r="X1758" s="27" t="str">
        <f aca="false">TEXT(WEEKDAY(E1758,2),"0")&amp;" - "&amp;TEXT(E1758,"dddd")</f>
        <v>2 - Tuesday</v>
      </c>
      <c r="Y1758" s="27" t="str">
        <f aca="false">_xlfn.IFS(C1758&lt;18,"Child (0-17)",C1758&lt;40,"Young Adult (18-39)",C1758&lt;60,"Adult (40-59)",TRUE(),"Senior (60+)")</f>
        <v>Senior (60+)</v>
      </c>
      <c r="Z1758" s="27" t="n">
        <f aca="false">ROUND(G1758-E1758,0)</f>
        <v>1</v>
      </c>
      <c r="AA1758" s="27" t="n">
        <f aca="false">L1758+M1758</f>
        <v>85</v>
      </c>
      <c r="AB1758" s="27" t="n">
        <f aca="false">IFERROR(ROUND(Q1758/AA1758,2),0)</f>
        <v>30.49</v>
      </c>
      <c r="AC1758" s="27" t="str">
        <f aca="false">IF(AND(K1758="Critical",N1758="No"),"URGENT - No Bed","Normal")</f>
        <v>Normal</v>
      </c>
      <c r="AD1758" s="33" t="n">
        <f aca="false">INDEX(Lookup_Tables!$B$3:$B$12,MATCH(H1758,Lookup_Tables!$A$3:$A$12,0))</f>
        <v>3600000</v>
      </c>
      <c r="AE1758" s="27" t="str">
        <f aca="false">INDEX(Lookup_Tables!$C$3:$C$12,MATCH(H1758,Lookup_Tables!$A$3:$A$12,0))</f>
        <v>Dr. Sameer Joshi</v>
      </c>
      <c r="AF1758" s="27" t="str">
        <f aca="false">IFERROR(INDEX(Lookup_Tables!$F$16:$F$45,MATCH(I1758,Lookup_Tables!$E$16:$E$45,0)),"N/A")</f>
        <v>EMP221</v>
      </c>
      <c r="AG1758" s="27" t="n">
        <f aca="false">_xlfn.IFS(R1758="Recovered",4,R1758="Referred",3,R1758="Admitted",2,R1758="Deceased",1,TRUE(),0)</f>
        <v>4</v>
      </c>
      <c r="AH1758" s="27" t="str">
        <f aca="false">IF(T1758&gt;=4,"Satisfied",IF(T1758&gt;=3,"Neutral","Needs Improvement"))</f>
        <v>Needs Improvement</v>
      </c>
    </row>
    <row r="1759" customFormat="false" ht="15" hidden="false" customHeight="false" outlineLevel="0" collapsed="false">
      <c r="A1759" s="30" t="s">
        <v>1350</v>
      </c>
      <c r="B1759" s="30" t="s">
        <v>1351</v>
      </c>
      <c r="C1759" s="30" t="n">
        <v>50</v>
      </c>
      <c r="D1759" s="30" t="s">
        <v>121</v>
      </c>
      <c r="E1759" s="31" t="n">
        <v>45370</v>
      </c>
      <c r="F1759" s="30" t="s">
        <v>635</v>
      </c>
      <c r="G1759" s="31" t="n">
        <v>45370</v>
      </c>
      <c r="H1759" s="30" t="s">
        <v>242</v>
      </c>
      <c r="I1759" s="30" t="s">
        <v>315</v>
      </c>
      <c r="J1759" s="30" t="s">
        <v>316</v>
      </c>
      <c r="K1759" s="30" t="s">
        <v>156</v>
      </c>
      <c r="L1759" s="30" t="n">
        <v>74</v>
      </c>
      <c r="M1759" s="30" t="n">
        <v>45</v>
      </c>
      <c r="N1759" s="30" t="s">
        <v>186</v>
      </c>
      <c r="O1759" s="30" t="s">
        <v>128</v>
      </c>
      <c r="P1759" s="30" t="s">
        <v>187</v>
      </c>
      <c r="Q1759" s="32" t="n">
        <v>4464.09</v>
      </c>
      <c r="R1759" s="30" t="s">
        <v>130</v>
      </c>
      <c r="S1759" s="30" t="s">
        <v>197</v>
      </c>
      <c r="T1759" s="30" t="n">
        <v>4</v>
      </c>
      <c r="U1759" s="30" t="n">
        <f aca="false">YEAR(E1759)</f>
        <v>2024</v>
      </c>
      <c r="V1759" s="30" t="str">
        <f aca="false">TEXT(E1759,"MMM-YYYY")</f>
        <v>Mar-2024</v>
      </c>
      <c r="W1759" s="30" t="n">
        <f aca="false">MONTH(E1759)</f>
        <v>3</v>
      </c>
      <c r="X1759" s="30" t="str">
        <f aca="false">TEXT(WEEKDAY(E1759,2),"0")&amp;" - "&amp;TEXT(E1759,"dddd")</f>
        <v>2 - Tuesday</v>
      </c>
      <c r="Y1759" s="30" t="str">
        <f aca="false">_xlfn.IFS(C1759&lt;18,"Child (0-17)",C1759&lt;40,"Young Adult (18-39)",C1759&lt;60,"Adult (40-59)",TRUE(),"Senior (60+)")</f>
        <v>Adult (40-59)</v>
      </c>
      <c r="Z1759" s="30" t="n">
        <f aca="false">ROUND(G1759-E1759,0)</f>
        <v>0</v>
      </c>
      <c r="AA1759" s="30" t="n">
        <f aca="false">L1759+M1759</f>
        <v>119</v>
      </c>
      <c r="AB1759" s="30" t="n">
        <f aca="false">IFERROR(ROUND(Q1759/AA1759,2),0)</f>
        <v>37.51</v>
      </c>
      <c r="AC1759" s="30" t="str">
        <f aca="false">IF(AND(K1759="Critical",N1759="No"),"URGENT - No Bed","Normal")</f>
        <v>Normal</v>
      </c>
      <c r="AD1759" s="34" t="n">
        <f aca="false">INDEX(Lookup_Tables!$B$3:$B$12,MATCH(H1759,Lookup_Tables!$A$3:$A$12,0))</f>
        <v>3000000</v>
      </c>
      <c r="AE1759" s="30" t="str">
        <f aca="false">INDEX(Lookup_Tables!$C$3:$C$12,MATCH(H1759,Lookup_Tables!$A$3:$A$12,0))</f>
        <v>Dr. Pooja Iyer</v>
      </c>
      <c r="AF1759" s="30" t="str">
        <f aca="false">IFERROR(INDEX(Lookup_Tables!$F$16:$F$45,MATCH(I1759,Lookup_Tables!$E$16:$E$45,0)),"N/A")</f>
        <v>EMP213</v>
      </c>
      <c r="AG1759" s="30" t="n">
        <f aca="false">_xlfn.IFS(R1759="Recovered",4,R1759="Referred",3,R1759="Admitted",2,R1759="Deceased",1,TRUE(),0)</f>
        <v>4</v>
      </c>
      <c r="AH1759" s="30" t="str">
        <f aca="false">IF(T1759&gt;=4,"Satisfied",IF(T1759&gt;=3,"Neutral","Needs Improvement"))</f>
        <v>Satisfied</v>
      </c>
    </row>
    <row r="1760" customFormat="false" ht="15" hidden="false" customHeight="false" outlineLevel="0" collapsed="false">
      <c r="A1760" s="27" t="s">
        <v>1546</v>
      </c>
      <c r="B1760" s="27" t="s">
        <v>1547</v>
      </c>
      <c r="C1760" s="27" t="n">
        <v>26</v>
      </c>
      <c r="D1760" s="27" t="s">
        <v>121</v>
      </c>
      <c r="E1760" s="28" t="n">
        <v>45512</v>
      </c>
      <c r="F1760" s="27" t="s">
        <v>1511</v>
      </c>
      <c r="G1760" s="28" t="n">
        <v>45512</v>
      </c>
      <c r="H1760" s="27" t="s">
        <v>135</v>
      </c>
      <c r="I1760" s="27" t="s">
        <v>251</v>
      </c>
      <c r="J1760" s="27" t="s">
        <v>262</v>
      </c>
      <c r="K1760" s="27" t="s">
        <v>156</v>
      </c>
      <c r="L1760" s="27" t="n">
        <v>67</v>
      </c>
      <c r="M1760" s="27" t="n">
        <v>50</v>
      </c>
      <c r="N1760" s="27" t="s">
        <v>127</v>
      </c>
      <c r="O1760" s="27" t="s">
        <v>128</v>
      </c>
      <c r="P1760" s="27" t="s">
        <v>187</v>
      </c>
      <c r="Q1760" s="29" t="n">
        <v>3527.16</v>
      </c>
      <c r="R1760" s="27" t="s">
        <v>130</v>
      </c>
      <c r="S1760" s="27" t="s">
        <v>141</v>
      </c>
      <c r="T1760" s="27" t="n">
        <v>4</v>
      </c>
      <c r="U1760" s="27" t="n">
        <f aca="false">YEAR(E1760)</f>
        <v>2024</v>
      </c>
      <c r="V1760" s="27" t="str">
        <f aca="false">TEXT(E1760,"MMM-YYYY")</f>
        <v>Aug-2024</v>
      </c>
      <c r="W1760" s="27" t="n">
        <f aca="false">MONTH(E1760)</f>
        <v>8</v>
      </c>
      <c r="X1760" s="27" t="str">
        <f aca="false">TEXT(WEEKDAY(E1760,2),"0")&amp;" - "&amp;TEXT(E1760,"dddd")</f>
        <v>4 - Thursday</v>
      </c>
      <c r="Y1760" s="27" t="str">
        <f aca="false">_xlfn.IFS(C1760&lt;18,"Child (0-17)",C1760&lt;40,"Young Adult (18-39)",C1760&lt;60,"Adult (40-59)",TRUE(),"Senior (60+)")</f>
        <v>Young Adult (18-39)</v>
      </c>
      <c r="Z1760" s="27" t="n">
        <f aca="false">ROUND(G1760-E1760,0)</f>
        <v>0</v>
      </c>
      <c r="AA1760" s="27" t="n">
        <f aca="false">L1760+M1760</f>
        <v>117</v>
      </c>
      <c r="AB1760" s="27" t="n">
        <f aca="false">IFERROR(ROUND(Q1760/AA1760,2),0)</f>
        <v>30.15</v>
      </c>
      <c r="AC1760" s="27" t="str">
        <f aca="false">IF(AND(K1760="Critical",N1760="No"),"URGENT - No Bed","Normal")</f>
        <v>Normal</v>
      </c>
      <c r="AD1760" s="33" t="n">
        <f aca="false">INDEX(Lookup_Tables!$B$3:$B$12,MATCH(H1760,Lookup_Tables!$A$3:$A$12,0))</f>
        <v>4600000</v>
      </c>
      <c r="AE1760" s="27" t="str">
        <f aca="false">INDEX(Lookup_Tables!$C$3:$C$12,MATCH(H1760,Lookup_Tables!$A$3:$A$12,0))</f>
        <v>Dr. Farhan Khan</v>
      </c>
      <c r="AF1760" s="27" t="str">
        <f aca="false">IFERROR(INDEX(Lookup_Tables!$F$16:$F$45,MATCH(I1760,Lookup_Tables!$E$16:$E$45,0)),"N/A")</f>
        <v>EMP207</v>
      </c>
      <c r="AG1760" s="27" t="n">
        <f aca="false">_xlfn.IFS(R1760="Recovered",4,R1760="Referred",3,R1760="Admitted",2,R1760="Deceased",1,TRUE(),0)</f>
        <v>4</v>
      </c>
      <c r="AH1760" s="27" t="str">
        <f aca="false">IF(T1760&gt;=4,"Satisfied",IF(T1760&gt;=3,"Neutral","Needs Improvement"))</f>
        <v>Satisfied</v>
      </c>
    </row>
    <row r="1761" customFormat="false" ht="15" hidden="false" customHeight="false" outlineLevel="0" collapsed="false">
      <c r="A1761" s="30" t="s">
        <v>7171</v>
      </c>
      <c r="B1761" s="30" t="s">
        <v>4330</v>
      </c>
      <c r="C1761" s="30" t="n">
        <v>67</v>
      </c>
      <c r="D1761" s="30" t="s">
        <v>121</v>
      </c>
      <c r="E1761" s="31" t="n">
        <v>45605</v>
      </c>
      <c r="F1761" s="30" t="s">
        <v>1503</v>
      </c>
      <c r="G1761" s="31" t="n">
        <v>45608</v>
      </c>
      <c r="H1761" s="30" t="s">
        <v>206</v>
      </c>
      <c r="I1761" s="30" t="s">
        <v>207</v>
      </c>
      <c r="J1761" s="30" t="s">
        <v>593</v>
      </c>
      <c r="K1761" s="30" t="s">
        <v>156</v>
      </c>
      <c r="L1761" s="30" t="n">
        <v>49</v>
      </c>
      <c r="M1761" s="30" t="n">
        <v>74</v>
      </c>
      <c r="N1761" s="30" t="s">
        <v>127</v>
      </c>
      <c r="O1761" s="30" t="s">
        <v>128</v>
      </c>
      <c r="P1761" s="30" t="s">
        <v>150</v>
      </c>
      <c r="Q1761" s="32" t="n">
        <v>4435.24</v>
      </c>
      <c r="R1761" s="30" t="s">
        <v>130</v>
      </c>
      <c r="S1761" s="30" t="s">
        <v>151</v>
      </c>
      <c r="T1761" s="30" t="n">
        <v>2</v>
      </c>
      <c r="U1761" s="30" t="n">
        <f aca="false">YEAR(E1761)</f>
        <v>2024</v>
      </c>
      <c r="V1761" s="30" t="str">
        <f aca="false">TEXT(E1761,"MMM-YYYY")</f>
        <v>Nov-2024</v>
      </c>
      <c r="W1761" s="30" t="n">
        <f aca="false">MONTH(E1761)</f>
        <v>11</v>
      </c>
      <c r="X1761" s="30" t="str">
        <f aca="false">TEXT(WEEKDAY(E1761,2),"0")&amp;" - "&amp;TEXT(E1761,"dddd")</f>
        <v>6 - Saturday</v>
      </c>
      <c r="Y1761" s="30" t="str">
        <f aca="false">_xlfn.IFS(C1761&lt;18,"Child (0-17)",C1761&lt;40,"Young Adult (18-39)",C1761&lt;60,"Adult (40-59)",TRUE(),"Senior (60+)")</f>
        <v>Senior (60+)</v>
      </c>
      <c r="Z1761" s="30" t="n">
        <f aca="false">ROUND(G1761-E1761,0)</f>
        <v>3</v>
      </c>
      <c r="AA1761" s="30" t="n">
        <f aca="false">L1761+M1761</f>
        <v>123</v>
      </c>
      <c r="AB1761" s="30" t="n">
        <f aca="false">IFERROR(ROUND(Q1761/AA1761,2),0)</f>
        <v>36.06</v>
      </c>
      <c r="AC1761" s="30" t="str">
        <f aca="false">IF(AND(K1761="Critical",N1761="No"),"URGENT - No Bed","Normal")</f>
        <v>Normal</v>
      </c>
      <c r="AD1761" s="34" t="n">
        <f aca="false">INDEX(Lookup_Tables!$B$3:$B$12,MATCH(H1761,Lookup_Tables!$A$3:$A$12,0))</f>
        <v>2800000</v>
      </c>
      <c r="AE1761" s="30" t="str">
        <f aca="false">INDEX(Lookup_Tables!$C$3:$C$12,MATCH(H1761,Lookup_Tables!$A$3:$A$12,0))</f>
        <v>Dr. Suresh Nair</v>
      </c>
      <c r="AF1761" s="30" t="str">
        <f aca="false">IFERROR(INDEX(Lookup_Tables!$F$16:$F$45,MATCH(I1761,Lookup_Tables!$E$16:$E$45,0)),"N/A")</f>
        <v>EMP209</v>
      </c>
      <c r="AG1761" s="30" t="n">
        <f aca="false">_xlfn.IFS(R1761="Recovered",4,R1761="Referred",3,R1761="Admitted",2,R1761="Deceased",1,TRUE(),0)</f>
        <v>4</v>
      </c>
      <c r="AH1761" s="30" t="str">
        <f aca="false">IF(T1761&gt;=4,"Satisfied",IF(T1761&gt;=3,"Neutral","Needs Improvement"))</f>
        <v>Needs Improvement</v>
      </c>
    </row>
    <row r="1762" customFormat="false" ht="15" hidden="false" customHeight="false" outlineLevel="0" collapsed="false">
      <c r="A1762" s="27" t="s">
        <v>5744</v>
      </c>
      <c r="B1762" s="27" t="s">
        <v>2025</v>
      </c>
      <c r="C1762" s="27" t="n">
        <v>52</v>
      </c>
      <c r="D1762" s="27" t="s">
        <v>181</v>
      </c>
      <c r="E1762" s="28" t="n">
        <v>45410</v>
      </c>
      <c r="F1762" s="27" t="s">
        <v>692</v>
      </c>
      <c r="G1762" s="28" t="n">
        <v>45410</v>
      </c>
      <c r="H1762" s="27" t="s">
        <v>183</v>
      </c>
      <c r="I1762" s="27" t="s">
        <v>430</v>
      </c>
      <c r="J1762" s="27" t="s">
        <v>213</v>
      </c>
      <c r="K1762" s="27" t="s">
        <v>138</v>
      </c>
      <c r="L1762" s="27" t="n">
        <v>89</v>
      </c>
      <c r="M1762" s="27" t="n">
        <v>27</v>
      </c>
      <c r="N1762" s="27" t="s">
        <v>127</v>
      </c>
      <c r="O1762" s="27" t="s">
        <v>171</v>
      </c>
      <c r="P1762" s="27" t="s">
        <v>140</v>
      </c>
      <c r="Q1762" s="29" t="n">
        <v>1429.23</v>
      </c>
      <c r="R1762" s="27" t="s">
        <v>130</v>
      </c>
      <c r="S1762" s="27" t="s">
        <v>131</v>
      </c>
      <c r="T1762" s="27" t="n">
        <v>2</v>
      </c>
      <c r="U1762" s="27" t="n">
        <f aca="false">YEAR(E1762)</f>
        <v>2024</v>
      </c>
      <c r="V1762" s="27" t="str">
        <f aca="false">TEXT(E1762,"MMM-YYYY")</f>
        <v>Apr-2024</v>
      </c>
      <c r="W1762" s="27" t="n">
        <f aca="false">MONTH(E1762)</f>
        <v>4</v>
      </c>
      <c r="X1762" s="27" t="str">
        <f aca="false">TEXT(WEEKDAY(E1762,2),"0")&amp;" - "&amp;TEXT(E1762,"dddd")</f>
        <v>7 - Sunday</v>
      </c>
      <c r="Y1762" s="27" t="str">
        <f aca="false">_xlfn.IFS(C1762&lt;18,"Child (0-17)",C1762&lt;40,"Young Adult (18-39)",C1762&lt;60,"Adult (40-59)",TRUE(),"Senior (60+)")</f>
        <v>Adult (40-59)</v>
      </c>
      <c r="Z1762" s="27" t="n">
        <f aca="false">ROUND(G1762-E1762,0)</f>
        <v>0</v>
      </c>
      <c r="AA1762" s="27" t="n">
        <f aca="false">L1762+M1762</f>
        <v>116</v>
      </c>
      <c r="AB1762" s="27" t="n">
        <f aca="false">IFERROR(ROUND(Q1762/AA1762,2),0)</f>
        <v>12.32</v>
      </c>
      <c r="AC1762" s="27" t="str">
        <f aca="false">IF(AND(K1762="Critical",N1762="No"),"URGENT - No Bed","Normal")</f>
        <v>Normal</v>
      </c>
      <c r="AD1762" s="33" t="n">
        <f aca="false">INDEX(Lookup_Tables!$B$3:$B$12,MATCH(H1762,Lookup_Tables!$A$3:$A$12,0))</f>
        <v>3100000</v>
      </c>
      <c r="AE1762" s="27" t="str">
        <f aca="false">INDEX(Lookup_Tables!$C$3:$C$12,MATCH(H1762,Lookup_Tables!$A$3:$A$12,0))</f>
        <v>Dr. Kavita Rao</v>
      </c>
      <c r="AF1762" s="27" t="str">
        <f aca="false">IFERROR(INDEX(Lookup_Tables!$F$16:$F$45,MATCH(I1762,Lookup_Tables!$E$16:$E$45,0)),"N/A")</f>
        <v>EMP224</v>
      </c>
      <c r="AG1762" s="27" t="n">
        <f aca="false">_xlfn.IFS(R1762="Recovered",4,R1762="Referred",3,R1762="Admitted",2,R1762="Deceased",1,TRUE(),0)</f>
        <v>4</v>
      </c>
      <c r="AH1762" s="27" t="str">
        <f aca="false">IF(T1762&gt;=4,"Satisfied",IF(T1762&gt;=3,"Neutral","Needs Improvement"))</f>
        <v>Needs Improvement</v>
      </c>
    </row>
    <row r="1763" customFormat="false" ht="15" hidden="false" customHeight="false" outlineLevel="0" collapsed="false">
      <c r="A1763" s="30" t="s">
        <v>6964</v>
      </c>
      <c r="B1763" s="30" t="s">
        <v>246</v>
      </c>
      <c r="C1763" s="30" t="n">
        <v>22</v>
      </c>
      <c r="D1763" s="30" t="s">
        <v>121</v>
      </c>
      <c r="E1763" s="31" t="n">
        <v>45380</v>
      </c>
      <c r="F1763" s="30" t="s">
        <v>2176</v>
      </c>
      <c r="G1763" s="31" t="n">
        <v>45380</v>
      </c>
      <c r="H1763" s="30" t="s">
        <v>217</v>
      </c>
      <c r="I1763" s="30" t="s">
        <v>282</v>
      </c>
      <c r="J1763" s="30" t="s">
        <v>294</v>
      </c>
      <c r="K1763" s="30" t="s">
        <v>138</v>
      </c>
      <c r="L1763" s="30" t="n">
        <v>30</v>
      </c>
      <c r="M1763" s="30" t="n">
        <v>41</v>
      </c>
      <c r="N1763" s="30" t="s">
        <v>127</v>
      </c>
      <c r="O1763" s="30" t="s">
        <v>128</v>
      </c>
      <c r="P1763" s="30" t="s">
        <v>187</v>
      </c>
      <c r="Q1763" s="32" t="n">
        <v>2607.18</v>
      </c>
      <c r="R1763" s="30" t="s">
        <v>130</v>
      </c>
      <c r="S1763" s="30" t="s">
        <v>157</v>
      </c>
      <c r="T1763" s="30" t="n">
        <v>5</v>
      </c>
      <c r="U1763" s="30" t="n">
        <f aca="false">YEAR(E1763)</f>
        <v>2024</v>
      </c>
      <c r="V1763" s="30" t="str">
        <f aca="false">TEXT(E1763,"MMM-YYYY")</f>
        <v>Mar-2024</v>
      </c>
      <c r="W1763" s="30" t="n">
        <f aca="false">MONTH(E1763)</f>
        <v>3</v>
      </c>
      <c r="X1763" s="30" t="str">
        <f aca="false">TEXT(WEEKDAY(E1763,2),"0")&amp;" - "&amp;TEXT(E1763,"dddd")</f>
        <v>5 - Friday</v>
      </c>
      <c r="Y1763" s="30" t="str">
        <f aca="false">_xlfn.IFS(C1763&lt;18,"Child (0-17)",C1763&lt;40,"Young Adult (18-39)",C1763&lt;60,"Adult (40-59)",TRUE(),"Senior (60+)")</f>
        <v>Young Adult (18-39)</v>
      </c>
      <c r="Z1763" s="30" t="n">
        <f aca="false">ROUND(G1763-E1763,0)</f>
        <v>0</v>
      </c>
      <c r="AA1763" s="30" t="n">
        <f aca="false">L1763+M1763</f>
        <v>71</v>
      </c>
      <c r="AB1763" s="30" t="n">
        <f aca="false">IFERROR(ROUND(Q1763/AA1763,2),0)</f>
        <v>36.72</v>
      </c>
      <c r="AC1763" s="30" t="str">
        <f aca="false">IF(AND(K1763="Critical",N1763="No"),"URGENT - No Bed","Normal")</f>
        <v>Normal</v>
      </c>
      <c r="AD1763" s="34" t="n">
        <f aca="false">INDEX(Lookup_Tables!$B$3:$B$12,MATCH(H1763,Lookup_Tables!$A$3:$A$12,0))</f>
        <v>4200000</v>
      </c>
      <c r="AE1763" s="30" t="str">
        <f aca="false">INDEX(Lookup_Tables!$C$3:$C$12,MATCH(H1763,Lookup_Tables!$A$3:$A$12,0))</f>
        <v>Dr. Anil Kapoor</v>
      </c>
      <c r="AF1763" s="30" t="str">
        <f aca="false">IFERROR(INDEX(Lookup_Tables!$F$16:$F$45,MATCH(I1763,Lookup_Tables!$E$16:$E$45,0)),"N/A")</f>
        <v>EMP200</v>
      </c>
      <c r="AG1763" s="30" t="n">
        <f aca="false">_xlfn.IFS(R1763="Recovered",4,R1763="Referred",3,R1763="Admitted",2,R1763="Deceased",1,TRUE(),0)</f>
        <v>4</v>
      </c>
      <c r="AH1763" s="30" t="str">
        <f aca="false">IF(T1763&gt;=4,"Satisfied",IF(T1763&gt;=3,"Neutral","Needs Improvement"))</f>
        <v>Satisfied</v>
      </c>
    </row>
    <row r="1764" customFormat="false" ht="15" hidden="false" customHeight="false" outlineLevel="0" collapsed="false">
      <c r="A1764" s="27" t="s">
        <v>2464</v>
      </c>
      <c r="B1764" s="27" t="s">
        <v>1049</v>
      </c>
      <c r="C1764" s="27" t="n">
        <v>30</v>
      </c>
      <c r="D1764" s="27" t="s">
        <v>181</v>
      </c>
      <c r="E1764" s="28" t="n">
        <v>45611</v>
      </c>
      <c r="F1764" s="27" t="s">
        <v>771</v>
      </c>
      <c r="G1764" s="28" t="n">
        <v>45611</v>
      </c>
      <c r="H1764" s="27" t="s">
        <v>236</v>
      </c>
      <c r="I1764" s="27" t="s">
        <v>237</v>
      </c>
      <c r="J1764" s="27" t="s">
        <v>238</v>
      </c>
      <c r="K1764" s="27" t="s">
        <v>138</v>
      </c>
      <c r="L1764" s="27" t="n">
        <v>26</v>
      </c>
      <c r="M1764" s="27" t="n">
        <v>36</v>
      </c>
      <c r="N1764" s="27" t="s">
        <v>127</v>
      </c>
      <c r="O1764" s="27" t="s">
        <v>139</v>
      </c>
      <c r="P1764" s="27" t="s">
        <v>140</v>
      </c>
      <c r="Q1764" s="29" t="n">
        <v>1901.71</v>
      </c>
      <c r="R1764" s="27" t="s">
        <v>130</v>
      </c>
      <c r="S1764" s="27" t="s">
        <v>141</v>
      </c>
      <c r="T1764" s="27" t="n">
        <v>3</v>
      </c>
      <c r="U1764" s="27" t="n">
        <f aca="false">YEAR(E1764)</f>
        <v>2024</v>
      </c>
      <c r="V1764" s="27" t="str">
        <f aca="false">TEXT(E1764,"MMM-YYYY")</f>
        <v>Nov-2024</v>
      </c>
      <c r="W1764" s="27" t="n">
        <f aca="false">MONTH(E1764)</f>
        <v>11</v>
      </c>
      <c r="X1764" s="27" t="str">
        <f aca="false">TEXT(WEEKDAY(E1764,2),"0")&amp;" - "&amp;TEXT(E1764,"dddd")</f>
        <v>5 - Friday</v>
      </c>
      <c r="Y1764" s="27" t="str">
        <f aca="false">_xlfn.IFS(C1764&lt;18,"Child (0-17)",C1764&lt;40,"Young Adult (18-39)",C1764&lt;60,"Adult (40-59)",TRUE(),"Senior (60+)")</f>
        <v>Young Adult (18-39)</v>
      </c>
      <c r="Z1764" s="27" t="n">
        <f aca="false">ROUND(G1764-E1764,0)</f>
        <v>0</v>
      </c>
      <c r="AA1764" s="27" t="n">
        <f aca="false">L1764+M1764</f>
        <v>62</v>
      </c>
      <c r="AB1764" s="27" t="n">
        <f aca="false">IFERROR(ROUND(Q1764/AA1764,2),0)</f>
        <v>30.67</v>
      </c>
      <c r="AC1764" s="27" t="str">
        <f aca="false">IF(AND(K1764="Critical",N1764="No"),"URGENT - No Bed","Normal")</f>
        <v>Normal</v>
      </c>
      <c r="AD1764" s="33" t="n">
        <f aca="false">INDEX(Lookup_Tables!$B$3:$B$12,MATCH(H1764,Lookup_Tables!$A$3:$A$12,0))</f>
        <v>3900000</v>
      </c>
      <c r="AE1764" s="27" t="str">
        <f aca="false">INDEX(Lookup_Tables!$C$3:$C$12,MATCH(H1764,Lookup_Tables!$A$3:$A$12,0))</f>
        <v>Dr. Rina Mehta</v>
      </c>
      <c r="AF1764" s="27" t="str">
        <f aca="false">IFERROR(INDEX(Lookup_Tables!$F$16:$F$45,MATCH(I1764,Lookup_Tables!$E$16:$E$45,0)),"N/A")</f>
        <v>EMP215</v>
      </c>
      <c r="AG1764" s="27" t="n">
        <f aca="false">_xlfn.IFS(R1764="Recovered",4,R1764="Referred",3,R1764="Admitted",2,R1764="Deceased",1,TRUE(),0)</f>
        <v>4</v>
      </c>
      <c r="AH1764" s="27" t="str">
        <f aca="false">IF(T1764&gt;=4,"Satisfied",IF(T1764&gt;=3,"Neutral","Needs Improvement"))</f>
        <v>Neutral</v>
      </c>
    </row>
    <row r="1765" customFormat="false" ht="15" hidden="false" customHeight="false" outlineLevel="0" collapsed="false">
      <c r="A1765" s="30" t="s">
        <v>7047</v>
      </c>
      <c r="B1765" s="30" t="s">
        <v>678</v>
      </c>
      <c r="C1765" s="30" t="n">
        <v>38</v>
      </c>
      <c r="D1765" s="30" t="s">
        <v>181</v>
      </c>
      <c r="E1765" s="31" t="n">
        <v>45640</v>
      </c>
      <c r="F1765" s="30" t="s">
        <v>1214</v>
      </c>
      <c r="G1765" s="31" t="n">
        <v>45644</v>
      </c>
      <c r="H1765" s="30" t="s">
        <v>168</v>
      </c>
      <c r="I1765" s="30" t="s">
        <v>196</v>
      </c>
      <c r="J1765" s="30" t="s">
        <v>170</v>
      </c>
      <c r="K1765" s="30" t="s">
        <v>126</v>
      </c>
      <c r="L1765" s="30" t="n">
        <v>18</v>
      </c>
      <c r="M1765" s="30" t="n">
        <v>54</v>
      </c>
      <c r="N1765" s="30" t="s">
        <v>186</v>
      </c>
      <c r="O1765" s="30" t="s">
        <v>171</v>
      </c>
      <c r="P1765" s="30" t="s">
        <v>187</v>
      </c>
      <c r="Q1765" s="32" t="n">
        <v>7297.58</v>
      </c>
      <c r="R1765" s="30" t="s">
        <v>268</v>
      </c>
      <c r="S1765" s="30" t="s">
        <v>335</v>
      </c>
      <c r="T1765" s="30" t="n">
        <v>5</v>
      </c>
      <c r="U1765" s="30" t="n">
        <f aca="false">YEAR(E1765)</f>
        <v>2024</v>
      </c>
      <c r="V1765" s="30" t="str">
        <f aca="false">TEXT(E1765,"MMM-YYYY")</f>
        <v>Dec-2024</v>
      </c>
      <c r="W1765" s="30" t="n">
        <f aca="false">MONTH(E1765)</f>
        <v>12</v>
      </c>
      <c r="X1765" s="30" t="str">
        <f aca="false">TEXT(WEEKDAY(E1765,2),"0")&amp;" - "&amp;TEXT(E1765,"dddd")</f>
        <v>6 - Saturday</v>
      </c>
      <c r="Y1765" s="30" t="str">
        <f aca="false">_xlfn.IFS(C1765&lt;18,"Child (0-17)",C1765&lt;40,"Young Adult (18-39)",C1765&lt;60,"Adult (40-59)",TRUE(),"Senior (60+)")</f>
        <v>Young Adult (18-39)</v>
      </c>
      <c r="Z1765" s="30" t="n">
        <f aca="false">ROUND(G1765-E1765,0)</f>
        <v>4</v>
      </c>
      <c r="AA1765" s="30" t="n">
        <f aca="false">L1765+M1765</f>
        <v>72</v>
      </c>
      <c r="AB1765" s="30" t="n">
        <f aca="false">IFERROR(ROUND(Q1765/AA1765,2),0)</f>
        <v>101.36</v>
      </c>
      <c r="AC1765" s="30" t="str">
        <f aca="false">IF(AND(K1765="Critical",N1765="No"),"URGENT - No Bed","Normal")</f>
        <v>Normal</v>
      </c>
      <c r="AD1765" s="34" t="n">
        <f aca="false">INDEX(Lookup_Tables!$B$3:$B$12,MATCH(H1765,Lookup_Tables!$A$3:$A$12,0))</f>
        <v>4400000</v>
      </c>
      <c r="AE1765" s="30" t="str">
        <f aca="false">INDEX(Lookup_Tables!$C$3:$C$12,MATCH(H1765,Lookup_Tables!$A$3:$A$12,0))</f>
        <v>Dr. Neha Chopra</v>
      </c>
      <c r="AF1765" s="30" t="str">
        <f aca="false">IFERROR(INDEX(Lookup_Tables!$F$16:$F$45,MATCH(I1765,Lookup_Tables!$E$16:$E$45,0)),"N/A")</f>
        <v>EMP219</v>
      </c>
      <c r="AG1765" s="30" t="n">
        <f aca="false">_xlfn.IFS(R1765="Recovered",4,R1765="Referred",3,R1765="Admitted",2,R1765="Deceased",1,TRUE(),0)</f>
        <v>3</v>
      </c>
      <c r="AH1765" s="30" t="str">
        <f aca="false">IF(T1765&gt;=4,"Satisfied",IF(T1765&gt;=3,"Neutral","Needs Improvement"))</f>
        <v>Satisfied</v>
      </c>
    </row>
    <row r="1766" customFormat="false" ht="15" hidden="false" customHeight="false" outlineLevel="0" collapsed="false">
      <c r="A1766" s="27" t="s">
        <v>1269</v>
      </c>
      <c r="B1766" s="27" t="s">
        <v>1270</v>
      </c>
      <c r="C1766" s="27" t="n">
        <v>5</v>
      </c>
      <c r="D1766" s="27" t="s">
        <v>121</v>
      </c>
      <c r="E1766" s="28" t="n">
        <v>45503</v>
      </c>
      <c r="F1766" s="27" t="s">
        <v>1271</v>
      </c>
      <c r="G1766" s="28" t="n">
        <v>45503</v>
      </c>
      <c r="H1766" s="27" t="s">
        <v>242</v>
      </c>
      <c r="I1766" s="27" t="s">
        <v>466</v>
      </c>
      <c r="J1766" s="27" t="s">
        <v>316</v>
      </c>
      <c r="K1766" s="27" t="s">
        <v>138</v>
      </c>
      <c r="L1766" s="27" t="n">
        <v>87</v>
      </c>
      <c r="M1766" s="27" t="n">
        <v>32</v>
      </c>
      <c r="N1766" s="27" t="s">
        <v>127</v>
      </c>
      <c r="O1766" s="27" t="s">
        <v>128</v>
      </c>
      <c r="P1766" s="27" t="s">
        <v>129</v>
      </c>
      <c r="Q1766" s="29" t="n">
        <v>1206.65</v>
      </c>
      <c r="R1766" s="27" t="s">
        <v>130</v>
      </c>
      <c r="S1766" s="27" t="s">
        <v>141</v>
      </c>
      <c r="T1766" s="27" t="n">
        <v>3</v>
      </c>
      <c r="U1766" s="27" t="n">
        <f aca="false">YEAR(E1766)</f>
        <v>2024</v>
      </c>
      <c r="V1766" s="27" t="str">
        <f aca="false">TEXT(E1766,"MMM-YYYY")</f>
        <v>Jul-2024</v>
      </c>
      <c r="W1766" s="27" t="n">
        <f aca="false">MONTH(E1766)</f>
        <v>7</v>
      </c>
      <c r="X1766" s="27" t="str">
        <f aca="false">TEXT(WEEKDAY(E1766,2),"0")&amp;" - "&amp;TEXT(E1766,"dddd")</f>
        <v>2 - Tuesday</v>
      </c>
      <c r="Y1766" s="27" t="str">
        <f aca="false">_xlfn.IFS(C1766&lt;18,"Child (0-17)",C1766&lt;40,"Young Adult (18-39)",C1766&lt;60,"Adult (40-59)",TRUE(),"Senior (60+)")</f>
        <v>Child (0-17)</v>
      </c>
      <c r="Z1766" s="27" t="n">
        <f aca="false">ROUND(G1766-E1766,0)</f>
        <v>0</v>
      </c>
      <c r="AA1766" s="27" t="n">
        <f aca="false">L1766+M1766</f>
        <v>119</v>
      </c>
      <c r="AB1766" s="27" t="n">
        <f aca="false">IFERROR(ROUND(Q1766/AA1766,2),0)</f>
        <v>10.14</v>
      </c>
      <c r="AC1766" s="27" t="str">
        <f aca="false">IF(AND(K1766="Critical",N1766="No"),"URGENT - No Bed","Normal")</f>
        <v>Normal</v>
      </c>
      <c r="AD1766" s="33" t="n">
        <f aca="false">INDEX(Lookup_Tables!$B$3:$B$12,MATCH(H1766,Lookup_Tables!$A$3:$A$12,0))</f>
        <v>3000000</v>
      </c>
      <c r="AE1766" s="27" t="str">
        <f aca="false">INDEX(Lookup_Tables!$C$3:$C$12,MATCH(H1766,Lookup_Tables!$A$3:$A$12,0))</f>
        <v>Dr. Pooja Iyer</v>
      </c>
      <c r="AF1766" s="27" t="str">
        <f aca="false">IFERROR(INDEX(Lookup_Tables!$F$16:$F$45,MATCH(I1766,Lookup_Tables!$E$16:$E$45,0)),"N/A")</f>
        <v>EMP212</v>
      </c>
      <c r="AG1766" s="27" t="n">
        <f aca="false">_xlfn.IFS(R1766="Recovered",4,R1766="Referred",3,R1766="Admitted",2,R1766="Deceased",1,TRUE(),0)</f>
        <v>4</v>
      </c>
      <c r="AH1766" s="27" t="str">
        <f aca="false">IF(T1766&gt;=4,"Satisfied",IF(T1766&gt;=3,"Neutral","Needs Improvement"))</f>
        <v>Neutral</v>
      </c>
    </row>
    <row r="1767" customFormat="false" ht="15" hidden="false" customHeight="false" outlineLevel="0" collapsed="false">
      <c r="A1767" s="30" t="s">
        <v>1898</v>
      </c>
      <c r="B1767" s="30" t="s">
        <v>1213</v>
      </c>
      <c r="C1767" s="30" t="n">
        <v>71</v>
      </c>
      <c r="D1767" s="30" t="s">
        <v>181</v>
      </c>
      <c r="E1767" s="31" t="n">
        <v>45324</v>
      </c>
      <c r="F1767" s="30" t="s">
        <v>1899</v>
      </c>
      <c r="G1767" s="31" t="n">
        <v>45326</v>
      </c>
      <c r="H1767" s="30" t="s">
        <v>183</v>
      </c>
      <c r="I1767" s="30" t="s">
        <v>184</v>
      </c>
      <c r="J1767" s="30" t="s">
        <v>185</v>
      </c>
      <c r="K1767" s="30" t="s">
        <v>126</v>
      </c>
      <c r="L1767" s="30" t="n">
        <v>21</v>
      </c>
      <c r="M1767" s="30" t="n">
        <v>142</v>
      </c>
      <c r="N1767" s="30" t="s">
        <v>186</v>
      </c>
      <c r="O1767" s="30" t="s">
        <v>139</v>
      </c>
      <c r="P1767" s="30" t="s">
        <v>140</v>
      </c>
      <c r="Q1767" s="32" t="n">
        <v>8477.12</v>
      </c>
      <c r="R1767" s="30" t="s">
        <v>130</v>
      </c>
      <c r="S1767" s="30" t="s">
        <v>197</v>
      </c>
      <c r="T1767" s="30" t="n">
        <v>5</v>
      </c>
      <c r="U1767" s="30" t="n">
        <f aca="false">YEAR(E1767)</f>
        <v>2024</v>
      </c>
      <c r="V1767" s="30" t="str">
        <f aca="false">TEXT(E1767,"MMM-YYYY")</f>
        <v>Feb-2024</v>
      </c>
      <c r="W1767" s="30" t="n">
        <f aca="false">MONTH(E1767)</f>
        <v>2</v>
      </c>
      <c r="X1767" s="30" t="str">
        <f aca="false">TEXT(WEEKDAY(E1767,2),"0")&amp;" - "&amp;TEXT(E1767,"dddd")</f>
        <v>5 - Friday</v>
      </c>
      <c r="Y1767" s="30" t="str">
        <f aca="false">_xlfn.IFS(C1767&lt;18,"Child (0-17)",C1767&lt;40,"Young Adult (18-39)",C1767&lt;60,"Adult (40-59)",TRUE(),"Senior (60+)")</f>
        <v>Senior (60+)</v>
      </c>
      <c r="Z1767" s="30" t="n">
        <f aca="false">ROUND(G1767-E1767,0)</f>
        <v>2</v>
      </c>
      <c r="AA1767" s="30" t="n">
        <f aca="false">L1767+M1767</f>
        <v>163</v>
      </c>
      <c r="AB1767" s="30" t="n">
        <f aca="false">IFERROR(ROUND(Q1767/AA1767,2),0)</f>
        <v>52.01</v>
      </c>
      <c r="AC1767" s="30" t="str">
        <f aca="false">IF(AND(K1767="Critical",N1767="No"),"URGENT - No Bed","Normal")</f>
        <v>Normal</v>
      </c>
      <c r="AD1767" s="34" t="n">
        <f aca="false">INDEX(Lookup_Tables!$B$3:$B$12,MATCH(H1767,Lookup_Tables!$A$3:$A$12,0))</f>
        <v>3100000</v>
      </c>
      <c r="AE1767" s="30" t="str">
        <f aca="false">INDEX(Lookup_Tables!$C$3:$C$12,MATCH(H1767,Lookup_Tables!$A$3:$A$12,0))</f>
        <v>Dr. Kavita Rao</v>
      </c>
      <c r="AF1767" s="30" t="str">
        <f aca="false">IFERROR(INDEX(Lookup_Tables!$F$16:$F$45,MATCH(I1767,Lookup_Tables!$E$16:$E$45,0)),"N/A")</f>
        <v>EMP226</v>
      </c>
      <c r="AG1767" s="30" t="n">
        <f aca="false">_xlfn.IFS(R1767="Recovered",4,R1767="Referred",3,R1767="Admitted",2,R1767="Deceased",1,TRUE(),0)</f>
        <v>4</v>
      </c>
      <c r="AH1767" s="30" t="str">
        <f aca="false">IF(T1767&gt;=4,"Satisfied",IF(T1767&gt;=3,"Neutral","Needs Improvement"))</f>
        <v>Satisfied</v>
      </c>
    </row>
    <row r="1768" customFormat="false" ht="15" hidden="false" customHeight="false" outlineLevel="0" collapsed="false">
      <c r="A1768" s="27" t="s">
        <v>3713</v>
      </c>
      <c r="B1768" s="27" t="s">
        <v>3714</v>
      </c>
      <c r="C1768" s="27" t="n">
        <v>39</v>
      </c>
      <c r="D1768" s="27" t="s">
        <v>181</v>
      </c>
      <c r="E1768" s="28" t="n">
        <v>45528</v>
      </c>
      <c r="F1768" s="27" t="s">
        <v>241</v>
      </c>
      <c r="G1768" s="28" t="n">
        <v>45530</v>
      </c>
      <c r="H1768" s="27" t="s">
        <v>217</v>
      </c>
      <c r="I1768" s="27" t="s">
        <v>282</v>
      </c>
      <c r="J1768" s="27" t="s">
        <v>483</v>
      </c>
      <c r="K1768" s="27" t="s">
        <v>126</v>
      </c>
      <c r="L1768" s="27" t="n">
        <v>9</v>
      </c>
      <c r="M1768" s="27" t="n">
        <v>136</v>
      </c>
      <c r="N1768" s="27" t="s">
        <v>186</v>
      </c>
      <c r="O1768" s="27" t="s">
        <v>128</v>
      </c>
      <c r="P1768" s="27" t="s">
        <v>140</v>
      </c>
      <c r="Q1768" s="29" t="n">
        <v>9495.02</v>
      </c>
      <c r="R1768" s="27" t="s">
        <v>130</v>
      </c>
      <c r="S1768" s="27" t="s">
        <v>157</v>
      </c>
      <c r="T1768" s="27" t="n">
        <v>3</v>
      </c>
      <c r="U1768" s="27" t="n">
        <f aca="false">YEAR(E1768)</f>
        <v>2024</v>
      </c>
      <c r="V1768" s="27" t="str">
        <f aca="false">TEXT(E1768,"MMM-YYYY")</f>
        <v>Aug-2024</v>
      </c>
      <c r="W1768" s="27" t="n">
        <f aca="false">MONTH(E1768)</f>
        <v>8</v>
      </c>
      <c r="X1768" s="27" t="str">
        <f aca="false">TEXT(WEEKDAY(E1768,2),"0")&amp;" - "&amp;TEXT(E1768,"dddd")</f>
        <v>6 - Saturday</v>
      </c>
      <c r="Y1768" s="27" t="str">
        <f aca="false">_xlfn.IFS(C1768&lt;18,"Child (0-17)",C1768&lt;40,"Young Adult (18-39)",C1768&lt;60,"Adult (40-59)",TRUE(),"Senior (60+)")</f>
        <v>Young Adult (18-39)</v>
      </c>
      <c r="Z1768" s="27" t="n">
        <f aca="false">ROUND(G1768-E1768,0)</f>
        <v>2</v>
      </c>
      <c r="AA1768" s="27" t="n">
        <f aca="false">L1768+M1768</f>
        <v>145</v>
      </c>
      <c r="AB1768" s="27" t="n">
        <f aca="false">IFERROR(ROUND(Q1768/AA1768,2),0)</f>
        <v>65.48</v>
      </c>
      <c r="AC1768" s="27" t="str">
        <f aca="false">IF(AND(K1768="Critical",N1768="No"),"URGENT - No Bed","Normal")</f>
        <v>Normal</v>
      </c>
      <c r="AD1768" s="33" t="n">
        <f aca="false">INDEX(Lookup_Tables!$B$3:$B$12,MATCH(H1768,Lookup_Tables!$A$3:$A$12,0))</f>
        <v>4200000</v>
      </c>
      <c r="AE1768" s="27" t="str">
        <f aca="false">INDEX(Lookup_Tables!$C$3:$C$12,MATCH(H1768,Lookup_Tables!$A$3:$A$12,0))</f>
        <v>Dr. Anil Kapoor</v>
      </c>
      <c r="AF1768" s="27" t="str">
        <f aca="false">IFERROR(INDEX(Lookup_Tables!$F$16:$F$45,MATCH(I1768,Lookup_Tables!$E$16:$E$45,0)),"N/A")</f>
        <v>EMP200</v>
      </c>
      <c r="AG1768" s="27" t="n">
        <f aca="false">_xlfn.IFS(R1768="Recovered",4,R1768="Referred",3,R1768="Admitted",2,R1768="Deceased",1,TRUE(),0)</f>
        <v>4</v>
      </c>
      <c r="AH1768" s="27" t="str">
        <f aca="false">IF(T1768&gt;=4,"Satisfied",IF(T1768&gt;=3,"Neutral","Needs Improvement"))</f>
        <v>Neutral</v>
      </c>
    </row>
    <row r="1769" customFormat="false" ht="15" hidden="false" customHeight="false" outlineLevel="0" collapsed="false">
      <c r="A1769" s="30" t="s">
        <v>910</v>
      </c>
      <c r="B1769" s="30" t="s">
        <v>673</v>
      </c>
      <c r="C1769" s="30" t="n">
        <v>83</v>
      </c>
      <c r="D1769" s="30" t="s">
        <v>121</v>
      </c>
      <c r="E1769" s="31" t="n">
        <v>45497</v>
      </c>
      <c r="F1769" s="30" t="s">
        <v>479</v>
      </c>
      <c r="G1769" s="31" t="n">
        <v>45498</v>
      </c>
      <c r="H1769" s="30" t="s">
        <v>161</v>
      </c>
      <c r="I1769" s="30" t="s">
        <v>320</v>
      </c>
      <c r="J1769" s="30" t="s">
        <v>385</v>
      </c>
      <c r="K1769" s="30" t="s">
        <v>156</v>
      </c>
      <c r="L1769" s="30" t="n">
        <v>31</v>
      </c>
      <c r="M1769" s="30" t="n">
        <v>68</v>
      </c>
      <c r="N1769" s="30" t="s">
        <v>127</v>
      </c>
      <c r="O1769" s="30" t="s">
        <v>139</v>
      </c>
      <c r="P1769" s="30" t="s">
        <v>140</v>
      </c>
      <c r="Q1769" s="32" t="n">
        <v>4892.56</v>
      </c>
      <c r="R1769" s="30" t="s">
        <v>130</v>
      </c>
      <c r="S1769" s="30" t="s">
        <v>197</v>
      </c>
      <c r="T1769" s="30" t="n">
        <v>5</v>
      </c>
      <c r="U1769" s="30" t="n">
        <f aca="false">YEAR(E1769)</f>
        <v>2024</v>
      </c>
      <c r="V1769" s="30" t="str">
        <f aca="false">TEXT(E1769,"MMM-YYYY")</f>
        <v>Jul-2024</v>
      </c>
      <c r="W1769" s="30" t="n">
        <f aca="false">MONTH(E1769)</f>
        <v>7</v>
      </c>
      <c r="X1769" s="30" t="str">
        <f aca="false">TEXT(WEEKDAY(E1769,2),"0")&amp;" - "&amp;TEXT(E1769,"dddd")</f>
        <v>3 - Wednesday</v>
      </c>
      <c r="Y1769" s="30" t="str">
        <f aca="false">_xlfn.IFS(C1769&lt;18,"Child (0-17)",C1769&lt;40,"Young Adult (18-39)",C1769&lt;60,"Adult (40-59)",TRUE(),"Senior (60+)")</f>
        <v>Senior (60+)</v>
      </c>
      <c r="Z1769" s="30" t="n">
        <f aca="false">ROUND(G1769-E1769,0)</f>
        <v>1</v>
      </c>
      <c r="AA1769" s="30" t="n">
        <f aca="false">L1769+M1769</f>
        <v>99</v>
      </c>
      <c r="AB1769" s="30" t="n">
        <f aca="false">IFERROR(ROUND(Q1769/AA1769,2),0)</f>
        <v>49.42</v>
      </c>
      <c r="AC1769" s="30" t="str">
        <f aca="false">IF(AND(K1769="Critical",N1769="No"),"URGENT - No Bed","Normal")</f>
        <v>Normal</v>
      </c>
      <c r="AD1769" s="34" t="n">
        <f aca="false">INDEX(Lookup_Tables!$B$3:$B$12,MATCH(H1769,Lookup_Tables!$A$3:$A$12,0))</f>
        <v>3600000</v>
      </c>
      <c r="AE1769" s="30" t="str">
        <f aca="false">INDEX(Lookup_Tables!$C$3:$C$12,MATCH(H1769,Lookup_Tables!$A$3:$A$12,0))</f>
        <v>Dr. Sameer Joshi</v>
      </c>
      <c r="AF1769" s="30" t="str">
        <f aca="false">IFERROR(INDEX(Lookup_Tables!$F$16:$F$45,MATCH(I1769,Lookup_Tables!$E$16:$E$45,0)),"N/A")</f>
        <v>EMP223</v>
      </c>
      <c r="AG1769" s="30" t="n">
        <f aca="false">_xlfn.IFS(R1769="Recovered",4,R1769="Referred",3,R1769="Admitted",2,R1769="Deceased",1,TRUE(),0)</f>
        <v>4</v>
      </c>
      <c r="AH1769" s="30" t="str">
        <f aca="false">IF(T1769&gt;=4,"Satisfied",IF(T1769&gt;=3,"Neutral","Needs Improvement"))</f>
        <v>Satisfied</v>
      </c>
    </row>
    <row r="1770" customFormat="false" ht="15" hidden="false" customHeight="false" outlineLevel="0" collapsed="false">
      <c r="A1770" s="27" t="s">
        <v>5567</v>
      </c>
      <c r="B1770" s="27" t="s">
        <v>4649</v>
      </c>
      <c r="C1770" s="27" t="n">
        <v>55</v>
      </c>
      <c r="D1770" s="27" t="s">
        <v>181</v>
      </c>
      <c r="E1770" s="28" t="n">
        <v>45446</v>
      </c>
      <c r="F1770" s="27" t="s">
        <v>519</v>
      </c>
      <c r="G1770" s="28" t="n">
        <v>45448</v>
      </c>
      <c r="H1770" s="27" t="s">
        <v>206</v>
      </c>
      <c r="I1770" s="27" t="s">
        <v>232</v>
      </c>
      <c r="J1770" s="27" t="s">
        <v>233</v>
      </c>
      <c r="K1770" s="27" t="s">
        <v>126</v>
      </c>
      <c r="L1770" s="27" t="n">
        <v>39</v>
      </c>
      <c r="M1770" s="27" t="n">
        <v>100</v>
      </c>
      <c r="N1770" s="27" t="s">
        <v>186</v>
      </c>
      <c r="O1770" s="27" t="s">
        <v>149</v>
      </c>
      <c r="P1770" s="27" t="s">
        <v>187</v>
      </c>
      <c r="Q1770" s="29" t="n">
        <v>7148.77</v>
      </c>
      <c r="R1770" s="27" t="s">
        <v>172</v>
      </c>
      <c r="S1770" s="27" t="s">
        <v>178</v>
      </c>
      <c r="T1770" s="27" t="n">
        <v>2</v>
      </c>
      <c r="U1770" s="27" t="n">
        <f aca="false">YEAR(E1770)</f>
        <v>2024</v>
      </c>
      <c r="V1770" s="27" t="str">
        <f aca="false">TEXT(E1770,"MMM-YYYY")</f>
        <v>Jun-2024</v>
      </c>
      <c r="W1770" s="27" t="n">
        <f aca="false">MONTH(E1770)</f>
        <v>6</v>
      </c>
      <c r="X1770" s="27" t="str">
        <f aca="false">TEXT(WEEKDAY(E1770,2),"0")&amp;" - "&amp;TEXT(E1770,"dddd")</f>
        <v>1 - Monday</v>
      </c>
      <c r="Y1770" s="27" t="str">
        <f aca="false">_xlfn.IFS(C1770&lt;18,"Child (0-17)",C1770&lt;40,"Young Adult (18-39)",C1770&lt;60,"Adult (40-59)",TRUE(),"Senior (60+)")</f>
        <v>Adult (40-59)</v>
      </c>
      <c r="Z1770" s="27" t="n">
        <f aca="false">ROUND(G1770-E1770,0)</f>
        <v>2</v>
      </c>
      <c r="AA1770" s="27" t="n">
        <f aca="false">L1770+M1770</f>
        <v>139</v>
      </c>
      <c r="AB1770" s="27" t="n">
        <f aca="false">IFERROR(ROUND(Q1770/AA1770,2),0)</f>
        <v>51.43</v>
      </c>
      <c r="AC1770" s="27" t="str">
        <f aca="false">IF(AND(K1770="Critical",N1770="No"),"URGENT - No Bed","Normal")</f>
        <v>Normal</v>
      </c>
      <c r="AD1770" s="33" t="n">
        <f aca="false">INDEX(Lookup_Tables!$B$3:$B$12,MATCH(H1770,Lookup_Tables!$A$3:$A$12,0))</f>
        <v>2800000</v>
      </c>
      <c r="AE1770" s="27" t="str">
        <f aca="false">INDEX(Lookup_Tables!$C$3:$C$12,MATCH(H1770,Lookup_Tables!$A$3:$A$12,0))</f>
        <v>Dr. Suresh Nair</v>
      </c>
      <c r="AF1770" s="27" t="str">
        <f aca="false">IFERROR(INDEX(Lookup_Tables!$F$16:$F$45,MATCH(I1770,Lookup_Tables!$E$16:$E$45,0)),"N/A")</f>
        <v>EMP210</v>
      </c>
      <c r="AG1770" s="27" t="n">
        <f aca="false">_xlfn.IFS(R1770="Recovered",4,R1770="Referred",3,R1770="Admitted",2,R1770="Deceased",1,TRUE(),0)</f>
        <v>2</v>
      </c>
      <c r="AH1770" s="27" t="str">
        <f aca="false">IF(T1770&gt;=4,"Satisfied",IF(T1770&gt;=3,"Neutral","Needs Improvement"))</f>
        <v>Needs Improvement</v>
      </c>
    </row>
    <row r="1771" customFormat="false" ht="15" hidden="false" customHeight="false" outlineLevel="0" collapsed="false">
      <c r="A1771" s="30" t="s">
        <v>690</v>
      </c>
      <c r="B1771" s="30" t="s">
        <v>691</v>
      </c>
      <c r="C1771" s="30" t="n">
        <v>41</v>
      </c>
      <c r="D1771" s="30" t="s">
        <v>181</v>
      </c>
      <c r="E1771" s="31" t="n">
        <v>45304</v>
      </c>
      <c r="F1771" s="30" t="s">
        <v>692</v>
      </c>
      <c r="G1771" s="31" t="n">
        <v>45305</v>
      </c>
      <c r="H1771" s="30" t="s">
        <v>168</v>
      </c>
      <c r="I1771" s="30" t="s">
        <v>366</v>
      </c>
      <c r="J1771" s="30" t="s">
        <v>191</v>
      </c>
      <c r="K1771" s="30" t="s">
        <v>138</v>
      </c>
      <c r="L1771" s="30" t="n">
        <v>62</v>
      </c>
      <c r="M1771" s="30" t="n">
        <v>25</v>
      </c>
      <c r="N1771" s="30" t="s">
        <v>127</v>
      </c>
      <c r="O1771" s="30" t="s">
        <v>139</v>
      </c>
      <c r="P1771" s="30" t="s">
        <v>187</v>
      </c>
      <c r="Q1771" s="32" t="n">
        <v>2216.85</v>
      </c>
      <c r="R1771" s="30" t="s">
        <v>172</v>
      </c>
      <c r="S1771" s="30" t="s">
        <v>192</v>
      </c>
      <c r="T1771" s="30" t="n">
        <v>3</v>
      </c>
      <c r="U1771" s="30" t="n">
        <f aca="false">YEAR(E1771)</f>
        <v>2024</v>
      </c>
      <c r="V1771" s="30" t="str">
        <f aca="false">TEXT(E1771,"MMM-YYYY")</f>
        <v>Jan-2024</v>
      </c>
      <c r="W1771" s="30" t="n">
        <f aca="false">MONTH(E1771)</f>
        <v>1</v>
      </c>
      <c r="X1771" s="30" t="str">
        <f aca="false">TEXT(WEEKDAY(E1771,2),"0")&amp;" - "&amp;TEXT(E1771,"dddd")</f>
        <v>6 - Saturday</v>
      </c>
      <c r="Y1771" s="30" t="str">
        <f aca="false">_xlfn.IFS(C1771&lt;18,"Child (0-17)",C1771&lt;40,"Young Adult (18-39)",C1771&lt;60,"Adult (40-59)",TRUE(),"Senior (60+)")</f>
        <v>Adult (40-59)</v>
      </c>
      <c r="Z1771" s="30" t="n">
        <f aca="false">ROUND(G1771-E1771,0)</f>
        <v>1</v>
      </c>
      <c r="AA1771" s="30" t="n">
        <f aca="false">L1771+M1771</f>
        <v>87</v>
      </c>
      <c r="AB1771" s="30" t="n">
        <f aca="false">IFERROR(ROUND(Q1771/AA1771,2),0)</f>
        <v>25.48</v>
      </c>
      <c r="AC1771" s="30" t="str">
        <f aca="false">IF(AND(K1771="Critical",N1771="No"),"URGENT - No Bed","Normal")</f>
        <v>Normal</v>
      </c>
      <c r="AD1771" s="34" t="n">
        <f aca="false">INDEX(Lookup_Tables!$B$3:$B$12,MATCH(H1771,Lookup_Tables!$A$3:$A$12,0))</f>
        <v>4400000</v>
      </c>
      <c r="AE1771" s="30" t="str">
        <f aca="false">INDEX(Lookup_Tables!$C$3:$C$12,MATCH(H1771,Lookup_Tables!$A$3:$A$12,0))</f>
        <v>Dr. Neha Chopra</v>
      </c>
      <c r="AF1771" s="30" t="str">
        <f aca="false">IFERROR(INDEX(Lookup_Tables!$F$16:$F$45,MATCH(I1771,Lookup_Tables!$E$16:$E$45,0)),"N/A")</f>
        <v>EMP218</v>
      </c>
      <c r="AG1771" s="30" t="n">
        <f aca="false">_xlfn.IFS(R1771="Recovered",4,R1771="Referred",3,R1771="Admitted",2,R1771="Deceased",1,TRUE(),0)</f>
        <v>2</v>
      </c>
      <c r="AH1771" s="30" t="str">
        <f aca="false">IF(T1771&gt;=4,"Satisfied",IF(T1771&gt;=3,"Neutral","Needs Improvement"))</f>
        <v>Neutral</v>
      </c>
    </row>
    <row r="1772" customFormat="false" ht="15" hidden="false" customHeight="false" outlineLevel="0" collapsed="false">
      <c r="A1772" s="27" t="s">
        <v>6164</v>
      </c>
      <c r="B1772" s="27" t="s">
        <v>4923</v>
      </c>
      <c r="C1772" s="27" t="n">
        <v>48</v>
      </c>
      <c r="D1772" s="27" t="s">
        <v>121</v>
      </c>
      <c r="E1772" s="28" t="n">
        <v>45604</v>
      </c>
      <c r="F1772" s="27" t="s">
        <v>1349</v>
      </c>
      <c r="G1772" s="28" t="n">
        <v>45605</v>
      </c>
      <c r="H1772" s="27" t="s">
        <v>135</v>
      </c>
      <c r="I1772" s="27" t="s">
        <v>136</v>
      </c>
      <c r="J1772" s="27" t="s">
        <v>201</v>
      </c>
      <c r="K1772" s="27" t="s">
        <v>156</v>
      </c>
      <c r="L1772" s="27" t="n">
        <v>39</v>
      </c>
      <c r="M1772" s="27" t="n">
        <v>45</v>
      </c>
      <c r="N1772" s="27" t="s">
        <v>127</v>
      </c>
      <c r="O1772" s="27" t="s">
        <v>128</v>
      </c>
      <c r="P1772" s="27" t="s">
        <v>140</v>
      </c>
      <c r="Q1772" s="29" t="n">
        <v>4447.65</v>
      </c>
      <c r="R1772" s="27" t="s">
        <v>268</v>
      </c>
      <c r="S1772" s="27" t="s">
        <v>141</v>
      </c>
      <c r="T1772" s="27" t="n">
        <v>4</v>
      </c>
      <c r="U1772" s="27" t="n">
        <f aca="false">YEAR(E1772)</f>
        <v>2024</v>
      </c>
      <c r="V1772" s="27" t="str">
        <f aca="false">TEXT(E1772,"MMM-YYYY")</f>
        <v>Nov-2024</v>
      </c>
      <c r="W1772" s="27" t="n">
        <f aca="false">MONTH(E1772)</f>
        <v>11</v>
      </c>
      <c r="X1772" s="27" t="str">
        <f aca="false">TEXT(WEEKDAY(E1772,2),"0")&amp;" - "&amp;TEXT(E1772,"dddd")</f>
        <v>5 - Friday</v>
      </c>
      <c r="Y1772" s="27" t="str">
        <f aca="false">_xlfn.IFS(C1772&lt;18,"Child (0-17)",C1772&lt;40,"Young Adult (18-39)",C1772&lt;60,"Adult (40-59)",TRUE(),"Senior (60+)")</f>
        <v>Adult (40-59)</v>
      </c>
      <c r="Z1772" s="27" t="n">
        <f aca="false">ROUND(G1772-E1772,0)</f>
        <v>1</v>
      </c>
      <c r="AA1772" s="27" t="n">
        <f aca="false">L1772+M1772</f>
        <v>84</v>
      </c>
      <c r="AB1772" s="27" t="n">
        <f aca="false">IFERROR(ROUND(Q1772/AA1772,2),0)</f>
        <v>52.95</v>
      </c>
      <c r="AC1772" s="27" t="str">
        <f aca="false">IF(AND(K1772="Critical",N1772="No"),"URGENT - No Bed","Normal")</f>
        <v>Normal</v>
      </c>
      <c r="AD1772" s="33" t="n">
        <f aca="false">INDEX(Lookup_Tables!$B$3:$B$12,MATCH(H1772,Lookup_Tables!$A$3:$A$12,0))</f>
        <v>4600000</v>
      </c>
      <c r="AE1772" s="27" t="str">
        <f aca="false">INDEX(Lookup_Tables!$C$3:$C$12,MATCH(H1772,Lookup_Tables!$A$3:$A$12,0))</f>
        <v>Dr. Farhan Khan</v>
      </c>
      <c r="AF1772" s="27" t="str">
        <f aca="false">IFERROR(INDEX(Lookup_Tables!$F$16:$F$45,MATCH(I1772,Lookup_Tables!$E$16:$E$45,0)),"N/A")</f>
        <v>EMP206</v>
      </c>
      <c r="AG1772" s="27" t="n">
        <f aca="false">_xlfn.IFS(R1772="Recovered",4,R1772="Referred",3,R1772="Admitted",2,R1772="Deceased",1,TRUE(),0)</f>
        <v>3</v>
      </c>
      <c r="AH1772" s="27" t="str">
        <f aca="false">IF(T1772&gt;=4,"Satisfied",IF(T1772&gt;=3,"Neutral","Needs Improvement"))</f>
        <v>Satisfied</v>
      </c>
    </row>
    <row r="1773" customFormat="false" ht="15" hidden="false" customHeight="false" outlineLevel="0" collapsed="false">
      <c r="A1773" s="30" t="s">
        <v>6990</v>
      </c>
      <c r="B1773" s="30" t="s">
        <v>3886</v>
      </c>
      <c r="C1773" s="30" t="n">
        <v>59</v>
      </c>
      <c r="D1773" s="30" t="s">
        <v>181</v>
      </c>
      <c r="E1773" s="31" t="n">
        <v>45389</v>
      </c>
      <c r="F1773" s="30" t="s">
        <v>1374</v>
      </c>
      <c r="G1773" s="31" t="n">
        <v>45389</v>
      </c>
      <c r="H1773" s="30" t="s">
        <v>206</v>
      </c>
      <c r="I1773" s="30" t="s">
        <v>207</v>
      </c>
      <c r="J1773" s="30" t="s">
        <v>593</v>
      </c>
      <c r="K1773" s="30" t="s">
        <v>138</v>
      </c>
      <c r="L1773" s="30" t="n">
        <v>60</v>
      </c>
      <c r="M1773" s="30" t="n">
        <v>26</v>
      </c>
      <c r="N1773" s="30" t="s">
        <v>127</v>
      </c>
      <c r="O1773" s="30" t="s">
        <v>139</v>
      </c>
      <c r="P1773" s="30" t="s">
        <v>129</v>
      </c>
      <c r="Q1773" s="32" t="n">
        <v>1626.81</v>
      </c>
      <c r="R1773" s="30" t="s">
        <v>130</v>
      </c>
      <c r="S1773" s="30" t="s">
        <v>335</v>
      </c>
      <c r="T1773" s="30" t="n">
        <v>3</v>
      </c>
      <c r="U1773" s="30" t="n">
        <f aca="false">YEAR(E1773)</f>
        <v>2024</v>
      </c>
      <c r="V1773" s="30" t="str">
        <f aca="false">TEXT(E1773,"MMM-YYYY")</f>
        <v>Apr-2024</v>
      </c>
      <c r="W1773" s="30" t="n">
        <f aca="false">MONTH(E1773)</f>
        <v>4</v>
      </c>
      <c r="X1773" s="30" t="str">
        <f aca="false">TEXT(WEEKDAY(E1773,2),"0")&amp;" - "&amp;TEXT(E1773,"dddd")</f>
        <v>7 - Sunday</v>
      </c>
      <c r="Y1773" s="30" t="str">
        <f aca="false">_xlfn.IFS(C1773&lt;18,"Child (0-17)",C1773&lt;40,"Young Adult (18-39)",C1773&lt;60,"Adult (40-59)",TRUE(),"Senior (60+)")</f>
        <v>Adult (40-59)</v>
      </c>
      <c r="Z1773" s="30" t="n">
        <f aca="false">ROUND(G1773-E1773,0)</f>
        <v>0</v>
      </c>
      <c r="AA1773" s="30" t="n">
        <f aca="false">L1773+M1773</f>
        <v>86</v>
      </c>
      <c r="AB1773" s="30" t="n">
        <f aca="false">IFERROR(ROUND(Q1773/AA1773,2),0)</f>
        <v>18.92</v>
      </c>
      <c r="AC1773" s="30" t="str">
        <f aca="false">IF(AND(K1773="Critical",N1773="No"),"URGENT - No Bed","Normal")</f>
        <v>Normal</v>
      </c>
      <c r="AD1773" s="34" t="n">
        <f aca="false">INDEX(Lookup_Tables!$B$3:$B$12,MATCH(H1773,Lookup_Tables!$A$3:$A$12,0))</f>
        <v>2800000</v>
      </c>
      <c r="AE1773" s="30" t="str">
        <f aca="false">INDEX(Lookup_Tables!$C$3:$C$12,MATCH(H1773,Lookup_Tables!$A$3:$A$12,0))</f>
        <v>Dr. Suresh Nair</v>
      </c>
      <c r="AF1773" s="30" t="str">
        <f aca="false">IFERROR(INDEX(Lookup_Tables!$F$16:$F$45,MATCH(I1773,Lookup_Tables!$E$16:$E$45,0)),"N/A")</f>
        <v>EMP209</v>
      </c>
      <c r="AG1773" s="30" t="n">
        <f aca="false">_xlfn.IFS(R1773="Recovered",4,R1773="Referred",3,R1773="Admitted",2,R1773="Deceased",1,TRUE(),0)</f>
        <v>4</v>
      </c>
      <c r="AH1773" s="30" t="str">
        <f aca="false">IF(T1773&gt;=4,"Satisfied",IF(T1773&gt;=3,"Neutral","Needs Improvement"))</f>
        <v>Neutral</v>
      </c>
    </row>
    <row r="1774" customFormat="false" ht="15" hidden="false" customHeight="false" outlineLevel="0" collapsed="false">
      <c r="A1774" s="27" t="s">
        <v>2291</v>
      </c>
      <c r="B1774" s="27" t="s">
        <v>2292</v>
      </c>
      <c r="C1774" s="27" t="n">
        <v>69</v>
      </c>
      <c r="D1774" s="27" t="s">
        <v>121</v>
      </c>
      <c r="E1774" s="28" t="n">
        <v>45475</v>
      </c>
      <c r="F1774" s="27" t="s">
        <v>1220</v>
      </c>
      <c r="G1774" s="28" t="n">
        <v>45476</v>
      </c>
      <c r="H1774" s="27" t="s">
        <v>135</v>
      </c>
      <c r="I1774" s="27" t="s">
        <v>278</v>
      </c>
      <c r="J1774" s="27" t="s">
        <v>262</v>
      </c>
      <c r="K1774" s="27" t="s">
        <v>126</v>
      </c>
      <c r="L1774" s="27" t="n">
        <v>21</v>
      </c>
      <c r="M1774" s="27" t="n">
        <v>137</v>
      </c>
      <c r="N1774" s="27" t="s">
        <v>186</v>
      </c>
      <c r="O1774" s="27" t="s">
        <v>171</v>
      </c>
      <c r="P1774" s="27" t="s">
        <v>187</v>
      </c>
      <c r="Q1774" s="29" t="n">
        <v>7683.78</v>
      </c>
      <c r="R1774" s="27" t="s">
        <v>172</v>
      </c>
      <c r="S1774" s="27" t="s">
        <v>141</v>
      </c>
      <c r="T1774" s="27" t="n">
        <v>3</v>
      </c>
      <c r="U1774" s="27" t="n">
        <f aca="false">YEAR(E1774)</f>
        <v>2024</v>
      </c>
      <c r="V1774" s="27" t="str">
        <f aca="false">TEXT(E1774,"MMM-YYYY")</f>
        <v>Jul-2024</v>
      </c>
      <c r="W1774" s="27" t="n">
        <f aca="false">MONTH(E1774)</f>
        <v>7</v>
      </c>
      <c r="X1774" s="27" t="str">
        <f aca="false">TEXT(WEEKDAY(E1774,2),"0")&amp;" - "&amp;TEXT(E1774,"dddd")</f>
        <v>2 - Tuesday</v>
      </c>
      <c r="Y1774" s="27" t="str">
        <f aca="false">_xlfn.IFS(C1774&lt;18,"Child (0-17)",C1774&lt;40,"Young Adult (18-39)",C1774&lt;60,"Adult (40-59)",TRUE(),"Senior (60+)")</f>
        <v>Senior (60+)</v>
      </c>
      <c r="Z1774" s="27" t="n">
        <f aca="false">ROUND(G1774-E1774,0)</f>
        <v>1</v>
      </c>
      <c r="AA1774" s="27" t="n">
        <f aca="false">L1774+M1774</f>
        <v>158</v>
      </c>
      <c r="AB1774" s="27" t="n">
        <f aca="false">IFERROR(ROUND(Q1774/AA1774,2),0)</f>
        <v>48.63</v>
      </c>
      <c r="AC1774" s="27" t="str">
        <f aca="false">IF(AND(K1774="Critical",N1774="No"),"URGENT - No Bed","Normal")</f>
        <v>Normal</v>
      </c>
      <c r="AD1774" s="33" t="n">
        <f aca="false">INDEX(Lookup_Tables!$B$3:$B$12,MATCH(H1774,Lookup_Tables!$A$3:$A$12,0))</f>
        <v>4600000</v>
      </c>
      <c r="AE1774" s="27" t="str">
        <f aca="false">INDEX(Lookup_Tables!$C$3:$C$12,MATCH(H1774,Lookup_Tables!$A$3:$A$12,0))</f>
        <v>Dr. Farhan Khan</v>
      </c>
      <c r="AF1774" s="27" t="str">
        <f aca="false">IFERROR(INDEX(Lookup_Tables!$F$16:$F$45,MATCH(I1774,Lookup_Tables!$E$16:$E$45,0)),"N/A")</f>
        <v>EMP208</v>
      </c>
      <c r="AG1774" s="27" t="n">
        <f aca="false">_xlfn.IFS(R1774="Recovered",4,R1774="Referred",3,R1774="Admitted",2,R1774="Deceased",1,TRUE(),0)</f>
        <v>2</v>
      </c>
      <c r="AH1774" s="27" t="str">
        <f aca="false">IF(T1774&gt;=4,"Satisfied",IF(T1774&gt;=3,"Neutral","Needs Improvement"))</f>
        <v>Neutral</v>
      </c>
    </row>
    <row r="1775" customFormat="false" ht="15" hidden="false" customHeight="false" outlineLevel="0" collapsed="false">
      <c r="A1775" s="30" t="s">
        <v>6943</v>
      </c>
      <c r="B1775" s="30" t="s">
        <v>989</v>
      </c>
      <c r="C1775" s="30" t="n">
        <v>55</v>
      </c>
      <c r="D1775" s="30" t="s">
        <v>181</v>
      </c>
      <c r="E1775" s="31" t="n">
        <v>45562</v>
      </c>
      <c r="F1775" s="30" t="s">
        <v>901</v>
      </c>
      <c r="G1775" s="31" t="n">
        <v>45565</v>
      </c>
      <c r="H1775" s="30" t="s">
        <v>135</v>
      </c>
      <c r="I1775" s="30" t="s">
        <v>251</v>
      </c>
      <c r="J1775" s="30" t="s">
        <v>618</v>
      </c>
      <c r="K1775" s="30" t="s">
        <v>156</v>
      </c>
      <c r="L1775" s="30" t="n">
        <v>21</v>
      </c>
      <c r="M1775" s="30" t="n">
        <v>40</v>
      </c>
      <c r="N1775" s="30" t="s">
        <v>127</v>
      </c>
      <c r="O1775" s="30" t="s">
        <v>139</v>
      </c>
      <c r="P1775" s="30" t="s">
        <v>140</v>
      </c>
      <c r="Q1775" s="32" t="n">
        <v>3010.57</v>
      </c>
      <c r="R1775" s="30" t="s">
        <v>130</v>
      </c>
      <c r="S1775" s="30" t="s">
        <v>131</v>
      </c>
      <c r="T1775" s="30" t="n">
        <v>5</v>
      </c>
      <c r="U1775" s="30" t="n">
        <f aca="false">YEAR(E1775)</f>
        <v>2024</v>
      </c>
      <c r="V1775" s="30" t="str">
        <f aca="false">TEXT(E1775,"MMM-YYYY")</f>
        <v>Sep-2024</v>
      </c>
      <c r="W1775" s="30" t="n">
        <f aca="false">MONTH(E1775)</f>
        <v>9</v>
      </c>
      <c r="X1775" s="30" t="str">
        <f aca="false">TEXT(WEEKDAY(E1775,2),"0")&amp;" - "&amp;TEXT(E1775,"dddd")</f>
        <v>5 - Friday</v>
      </c>
      <c r="Y1775" s="30" t="str">
        <f aca="false">_xlfn.IFS(C1775&lt;18,"Child (0-17)",C1775&lt;40,"Young Adult (18-39)",C1775&lt;60,"Adult (40-59)",TRUE(),"Senior (60+)")</f>
        <v>Adult (40-59)</v>
      </c>
      <c r="Z1775" s="30" t="n">
        <f aca="false">ROUND(G1775-E1775,0)</f>
        <v>3</v>
      </c>
      <c r="AA1775" s="30" t="n">
        <f aca="false">L1775+M1775</f>
        <v>61</v>
      </c>
      <c r="AB1775" s="30" t="n">
        <f aca="false">IFERROR(ROUND(Q1775/AA1775,2),0)</f>
        <v>49.35</v>
      </c>
      <c r="AC1775" s="30" t="str">
        <f aca="false">IF(AND(K1775="Critical",N1775="No"),"URGENT - No Bed","Normal")</f>
        <v>Normal</v>
      </c>
      <c r="AD1775" s="34" t="n">
        <f aca="false">INDEX(Lookup_Tables!$B$3:$B$12,MATCH(H1775,Lookup_Tables!$A$3:$A$12,0))</f>
        <v>4600000</v>
      </c>
      <c r="AE1775" s="30" t="str">
        <f aca="false">INDEX(Lookup_Tables!$C$3:$C$12,MATCH(H1775,Lookup_Tables!$A$3:$A$12,0))</f>
        <v>Dr. Farhan Khan</v>
      </c>
      <c r="AF1775" s="30" t="str">
        <f aca="false">IFERROR(INDEX(Lookup_Tables!$F$16:$F$45,MATCH(I1775,Lookup_Tables!$E$16:$E$45,0)),"N/A")</f>
        <v>EMP207</v>
      </c>
      <c r="AG1775" s="30" t="n">
        <f aca="false">_xlfn.IFS(R1775="Recovered",4,R1775="Referred",3,R1775="Admitted",2,R1775="Deceased",1,TRUE(),0)</f>
        <v>4</v>
      </c>
      <c r="AH1775" s="30" t="str">
        <f aca="false">IF(T1775&gt;=4,"Satisfied",IF(T1775&gt;=3,"Neutral","Needs Improvement"))</f>
        <v>Satisfied</v>
      </c>
    </row>
    <row r="1776" customFormat="false" ht="15" hidden="false" customHeight="false" outlineLevel="0" collapsed="false">
      <c r="A1776" s="27" t="s">
        <v>1840</v>
      </c>
      <c r="B1776" s="27" t="s">
        <v>1841</v>
      </c>
      <c r="C1776" s="27" t="n">
        <v>19</v>
      </c>
      <c r="D1776" s="27" t="s">
        <v>181</v>
      </c>
      <c r="E1776" s="28" t="n">
        <v>45419</v>
      </c>
      <c r="F1776" s="27" t="s">
        <v>1842</v>
      </c>
      <c r="G1776" s="28" t="n">
        <v>45420</v>
      </c>
      <c r="H1776" s="27" t="s">
        <v>168</v>
      </c>
      <c r="I1776" s="27" t="s">
        <v>169</v>
      </c>
      <c r="J1776" s="27" t="s">
        <v>371</v>
      </c>
      <c r="K1776" s="27" t="s">
        <v>156</v>
      </c>
      <c r="L1776" s="27" t="n">
        <v>55</v>
      </c>
      <c r="M1776" s="27" t="n">
        <v>65</v>
      </c>
      <c r="N1776" s="27" t="s">
        <v>186</v>
      </c>
      <c r="O1776" s="27" t="s">
        <v>139</v>
      </c>
      <c r="P1776" s="27" t="s">
        <v>140</v>
      </c>
      <c r="Q1776" s="29" t="n">
        <v>4573.74</v>
      </c>
      <c r="R1776" s="27" t="s">
        <v>130</v>
      </c>
      <c r="S1776" s="27" t="s">
        <v>335</v>
      </c>
      <c r="T1776" s="27" t="n">
        <v>4</v>
      </c>
      <c r="U1776" s="27" t="n">
        <f aca="false">YEAR(E1776)</f>
        <v>2024</v>
      </c>
      <c r="V1776" s="27" t="str">
        <f aca="false">TEXT(E1776,"MMM-YYYY")</f>
        <v>May-2024</v>
      </c>
      <c r="W1776" s="27" t="n">
        <f aca="false">MONTH(E1776)</f>
        <v>5</v>
      </c>
      <c r="X1776" s="27" t="str">
        <f aca="false">TEXT(WEEKDAY(E1776,2),"0")&amp;" - "&amp;TEXT(E1776,"dddd")</f>
        <v>2 - Tuesday</v>
      </c>
      <c r="Y1776" s="27" t="str">
        <f aca="false">_xlfn.IFS(C1776&lt;18,"Child (0-17)",C1776&lt;40,"Young Adult (18-39)",C1776&lt;60,"Adult (40-59)",TRUE(),"Senior (60+)")</f>
        <v>Young Adult (18-39)</v>
      </c>
      <c r="Z1776" s="27" t="n">
        <f aca="false">ROUND(G1776-E1776,0)</f>
        <v>1</v>
      </c>
      <c r="AA1776" s="27" t="n">
        <f aca="false">L1776+M1776</f>
        <v>120</v>
      </c>
      <c r="AB1776" s="27" t="n">
        <f aca="false">IFERROR(ROUND(Q1776/AA1776,2),0)</f>
        <v>38.11</v>
      </c>
      <c r="AC1776" s="27" t="str">
        <f aca="false">IF(AND(K1776="Critical",N1776="No"),"URGENT - No Bed","Normal")</f>
        <v>Normal</v>
      </c>
      <c r="AD1776" s="33" t="n">
        <f aca="false">INDEX(Lookup_Tables!$B$3:$B$12,MATCH(H1776,Lookup_Tables!$A$3:$A$12,0))</f>
        <v>4400000</v>
      </c>
      <c r="AE1776" s="27" t="str">
        <f aca="false">INDEX(Lookup_Tables!$C$3:$C$12,MATCH(H1776,Lookup_Tables!$A$3:$A$12,0))</f>
        <v>Dr. Neha Chopra</v>
      </c>
      <c r="AF1776" s="27" t="str">
        <f aca="false">IFERROR(INDEX(Lookup_Tables!$F$16:$F$45,MATCH(I1776,Lookup_Tables!$E$16:$E$45,0)),"N/A")</f>
        <v>EMP220</v>
      </c>
      <c r="AG1776" s="27" t="n">
        <f aca="false">_xlfn.IFS(R1776="Recovered",4,R1776="Referred",3,R1776="Admitted",2,R1776="Deceased",1,TRUE(),0)</f>
        <v>4</v>
      </c>
      <c r="AH1776" s="27" t="str">
        <f aca="false">IF(T1776&gt;=4,"Satisfied",IF(T1776&gt;=3,"Neutral","Needs Improvement"))</f>
        <v>Satisfied</v>
      </c>
    </row>
    <row r="1777" customFormat="false" ht="15" hidden="false" customHeight="false" outlineLevel="0" collapsed="false">
      <c r="A1777" s="30" t="s">
        <v>5399</v>
      </c>
      <c r="B1777" s="30" t="s">
        <v>1555</v>
      </c>
      <c r="C1777" s="30" t="n">
        <v>31</v>
      </c>
      <c r="D1777" s="30" t="s">
        <v>121</v>
      </c>
      <c r="E1777" s="31" t="n">
        <v>45395</v>
      </c>
      <c r="F1777" s="30" t="s">
        <v>257</v>
      </c>
      <c r="G1777" s="31" t="n">
        <v>45396</v>
      </c>
      <c r="H1777" s="30" t="s">
        <v>123</v>
      </c>
      <c r="I1777" s="30" t="s">
        <v>155</v>
      </c>
      <c r="J1777" s="30" t="s">
        <v>125</v>
      </c>
      <c r="K1777" s="30" t="s">
        <v>138</v>
      </c>
      <c r="L1777" s="30" t="n">
        <v>89</v>
      </c>
      <c r="M1777" s="30" t="n">
        <v>26</v>
      </c>
      <c r="N1777" s="30" t="s">
        <v>127</v>
      </c>
      <c r="O1777" s="30" t="s">
        <v>128</v>
      </c>
      <c r="P1777" s="30" t="s">
        <v>140</v>
      </c>
      <c r="Q1777" s="32" t="n">
        <v>703.17</v>
      </c>
      <c r="R1777" s="30" t="s">
        <v>130</v>
      </c>
      <c r="S1777" s="30" t="s">
        <v>131</v>
      </c>
      <c r="T1777" s="30" t="n">
        <v>2</v>
      </c>
      <c r="U1777" s="30" t="n">
        <f aca="false">YEAR(E1777)</f>
        <v>2024</v>
      </c>
      <c r="V1777" s="30" t="str">
        <f aca="false">TEXT(E1777,"MMM-YYYY")</f>
        <v>Apr-2024</v>
      </c>
      <c r="W1777" s="30" t="n">
        <f aca="false">MONTH(E1777)</f>
        <v>4</v>
      </c>
      <c r="X1777" s="30" t="str">
        <f aca="false">TEXT(WEEKDAY(E1777,2),"0")&amp;" - "&amp;TEXT(E1777,"dddd")</f>
        <v>6 - Saturday</v>
      </c>
      <c r="Y1777" s="30" t="str">
        <f aca="false">_xlfn.IFS(C1777&lt;18,"Child (0-17)",C1777&lt;40,"Young Adult (18-39)",C1777&lt;60,"Adult (40-59)",TRUE(),"Senior (60+)")</f>
        <v>Young Adult (18-39)</v>
      </c>
      <c r="Z1777" s="30" t="n">
        <f aca="false">ROUND(G1777-E1777,0)</f>
        <v>1</v>
      </c>
      <c r="AA1777" s="30" t="n">
        <f aca="false">L1777+M1777</f>
        <v>115</v>
      </c>
      <c r="AB1777" s="30" t="n">
        <f aca="false">IFERROR(ROUND(Q1777/AA1777,2),0)</f>
        <v>6.11</v>
      </c>
      <c r="AC1777" s="30" t="str">
        <f aca="false">IF(AND(K1777="Critical",N1777="No"),"URGENT - No Bed","Normal")</f>
        <v>Normal</v>
      </c>
      <c r="AD1777" s="34" t="n">
        <f aca="false">INDEX(Lookup_Tables!$B$3:$B$12,MATCH(H1777,Lookup_Tables!$A$3:$A$12,0))</f>
        <v>2200000</v>
      </c>
      <c r="AE1777" s="30" t="str">
        <f aca="false">INDEX(Lookup_Tables!$C$3:$C$12,MATCH(H1777,Lookup_Tables!$A$3:$A$12,0))</f>
        <v>Dr. Rohan Das</v>
      </c>
      <c r="AF1777" s="30" t="str">
        <f aca="false">IFERROR(INDEX(Lookup_Tables!$F$16:$F$45,MATCH(I1777,Lookup_Tables!$E$16:$E$45,0)),"N/A")</f>
        <v>EMP203</v>
      </c>
      <c r="AG1777" s="30" t="n">
        <f aca="false">_xlfn.IFS(R1777="Recovered",4,R1777="Referred",3,R1777="Admitted",2,R1777="Deceased",1,TRUE(),0)</f>
        <v>4</v>
      </c>
      <c r="AH1777" s="30" t="str">
        <f aca="false">IF(T1777&gt;=4,"Satisfied",IF(T1777&gt;=3,"Neutral","Needs Improvement"))</f>
        <v>Needs Improvement</v>
      </c>
    </row>
    <row r="1778" customFormat="false" ht="15" hidden="false" customHeight="false" outlineLevel="0" collapsed="false">
      <c r="A1778" s="27" t="s">
        <v>1481</v>
      </c>
      <c r="B1778" s="27" t="s">
        <v>887</v>
      </c>
      <c r="C1778" s="27" t="n">
        <v>48</v>
      </c>
      <c r="D1778" s="27" t="s">
        <v>181</v>
      </c>
      <c r="E1778" s="28" t="n">
        <v>45532</v>
      </c>
      <c r="F1778" s="27" t="s">
        <v>1084</v>
      </c>
      <c r="G1778" s="28" t="n">
        <v>45533</v>
      </c>
      <c r="H1778" s="27" t="s">
        <v>236</v>
      </c>
      <c r="I1778" s="27" t="s">
        <v>323</v>
      </c>
      <c r="J1778" s="27" t="s">
        <v>455</v>
      </c>
      <c r="K1778" s="27" t="s">
        <v>156</v>
      </c>
      <c r="L1778" s="27" t="n">
        <v>59</v>
      </c>
      <c r="M1778" s="27" t="n">
        <v>57</v>
      </c>
      <c r="N1778" s="27" t="s">
        <v>127</v>
      </c>
      <c r="O1778" s="27" t="s">
        <v>128</v>
      </c>
      <c r="P1778" s="27" t="s">
        <v>129</v>
      </c>
      <c r="Q1778" s="29" t="n">
        <v>3507.49</v>
      </c>
      <c r="R1778" s="27" t="s">
        <v>130</v>
      </c>
      <c r="S1778" s="27" t="s">
        <v>151</v>
      </c>
      <c r="T1778" s="27" t="n">
        <v>5</v>
      </c>
      <c r="U1778" s="27" t="n">
        <f aca="false">YEAR(E1778)</f>
        <v>2024</v>
      </c>
      <c r="V1778" s="27" t="str">
        <f aca="false">TEXT(E1778,"MMM-YYYY")</f>
        <v>Aug-2024</v>
      </c>
      <c r="W1778" s="27" t="n">
        <f aca="false">MONTH(E1778)</f>
        <v>8</v>
      </c>
      <c r="X1778" s="27" t="str">
        <f aca="false">TEXT(WEEKDAY(E1778,2),"0")&amp;" - "&amp;TEXT(E1778,"dddd")</f>
        <v>3 - Wednesday</v>
      </c>
      <c r="Y1778" s="27" t="str">
        <f aca="false">_xlfn.IFS(C1778&lt;18,"Child (0-17)",C1778&lt;40,"Young Adult (18-39)",C1778&lt;60,"Adult (40-59)",TRUE(),"Senior (60+)")</f>
        <v>Adult (40-59)</v>
      </c>
      <c r="Z1778" s="27" t="n">
        <f aca="false">ROUND(G1778-E1778,0)</f>
        <v>1</v>
      </c>
      <c r="AA1778" s="27" t="n">
        <f aca="false">L1778+M1778</f>
        <v>116</v>
      </c>
      <c r="AB1778" s="27" t="n">
        <f aca="false">IFERROR(ROUND(Q1778/AA1778,2),0)</f>
        <v>30.24</v>
      </c>
      <c r="AC1778" s="27" t="str">
        <f aca="false">IF(AND(K1778="Critical",N1778="No"),"URGENT - No Bed","Normal")</f>
        <v>Normal</v>
      </c>
      <c r="AD1778" s="33" t="n">
        <f aca="false">INDEX(Lookup_Tables!$B$3:$B$12,MATCH(H1778,Lookup_Tables!$A$3:$A$12,0))</f>
        <v>3900000</v>
      </c>
      <c r="AE1778" s="27" t="str">
        <f aca="false">INDEX(Lookup_Tables!$C$3:$C$12,MATCH(H1778,Lookup_Tables!$A$3:$A$12,0))</f>
        <v>Dr. Rina Mehta</v>
      </c>
      <c r="AF1778" s="27" t="str">
        <f aca="false">IFERROR(INDEX(Lookup_Tables!$F$16:$F$45,MATCH(I1778,Lookup_Tables!$E$16:$E$45,0)),"N/A")</f>
        <v>EMP216</v>
      </c>
      <c r="AG1778" s="27" t="n">
        <f aca="false">_xlfn.IFS(R1778="Recovered",4,R1778="Referred",3,R1778="Admitted",2,R1778="Deceased",1,TRUE(),0)</f>
        <v>4</v>
      </c>
      <c r="AH1778" s="27" t="str">
        <f aca="false">IF(T1778&gt;=4,"Satisfied",IF(T1778&gt;=3,"Neutral","Needs Improvement"))</f>
        <v>Satisfied</v>
      </c>
    </row>
    <row r="1779" customFormat="false" ht="15" hidden="false" customHeight="false" outlineLevel="0" collapsed="false">
      <c r="A1779" s="30" t="s">
        <v>7120</v>
      </c>
      <c r="B1779" s="30" t="s">
        <v>7020</v>
      </c>
      <c r="C1779" s="30" t="n">
        <v>5</v>
      </c>
      <c r="D1779" s="30" t="s">
        <v>181</v>
      </c>
      <c r="E1779" s="31" t="n">
        <v>45655</v>
      </c>
      <c r="F1779" s="30" t="s">
        <v>338</v>
      </c>
      <c r="G1779" s="31" t="n">
        <v>45656</v>
      </c>
      <c r="H1779" s="30" t="s">
        <v>135</v>
      </c>
      <c r="I1779" s="30" t="s">
        <v>278</v>
      </c>
      <c r="J1779" s="30" t="s">
        <v>618</v>
      </c>
      <c r="K1779" s="30" t="s">
        <v>126</v>
      </c>
      <c r="L1779" s="30" t="n">
        <v>44</v>
      </c>
      <c r="M1779" s="30" t="n">
        <v>83</v>
      </c>
      <c r="N1779" s="30" t="s">
        <v>186</v>
      </c>
      <c r="O1779" s="30" t="s">
        <v>171</v>
      </c>
      <c r="P1779" s="30" t="s">
        <v>140</v>
      </c>
      <c r="Q1779" s="32" t="n">
        <v>7002.64</v>
      </c>
      <c r="R1779" s="30" t="s">
        <v>268</v>
      </c>
      <c r="S1779" s="30" t="s">
        <v>178</v>
      </c>
      <c r="T1779" s="30" t="n">
        <v>3</v>
      </c>
      <c r="U1779" s="30" t="n">
        <f aca="false">YEAR(E1779)</f>
        <v>2024</v>
      </c>
      <c r="V1779" s="30" t="str">
        <f aca="false">TEXT(E1779,"MMM-YYYY")</f>
        <v>Dec-2024</v>
      </c>
      <c r="W1779" s="30" t="n">
        <f aca="false">MONTH(E1779)</f>
        <v>12</v>
      </c>
      <c r="X1779" s="30" t="str">
        <f aca="false">TEXT(WEEKDAY(E1779,2),"0")&amp;" - "&amp;TEXT(E1779,"dddd")</f>
        <v>7 - Sunday</v>
      </c>
      <c r="Y1779" s="30" t="str">
        <f aca="false">_xlfn.IFS(C1779&lt;18,"Child (0-17)",C1779&lt;40,"Young Adult (18-39)",C1779&lt;60,"Adult (40-59)",TRUE(),"Senior (60+)")</f>
        <v>Child (0-17)</v>
      </c>
      <c r="Z1779" s="30" t="n">
        <f aca="false">ROUND(G1779-E1779,0)</f>
        <v>1</v>
      </c>
      <c r="AA1779" s="30" t="n">
        <f aca="false">L1779+M1779</f>
        <v>127</v>
      </c>
      <c r="AB1779" s="30" t="n">
        <f aca="false">IFERROR(ROUND(Q1779/AA1779,2),0)</f>
        <v>55.14</v>
      </c>
      <c r="AC1779" s="30" t="str">
        <f aca="false">IF(AND(K1779="Critical",N1779="No"),"URGENT - No Bed","Normal")</f>
        <v>Normal</v>
      </c>
      <c r="AD1779" s="34" t="n">
        <f aca="false">INDEX(Lookup_Tables!$B$3:$B$12,MATCH(H1779,Lookup_Tables!$A$3:$A$12,0))</f>
        <v>4600000</v>
      </c>
      <c r="AE1779" s="30" t="str">
        <f aca="false">INDEX(Lookup_Tables!$C$3:$C$12,MATCH(H1779,Lookup_Tables!$A$3:$A$12,0))</f>
        <v>Dr. Farhan Khan</v>
      </c>
      <c r="AF1779" s="30" t="str">
        <f aca="false">IFERROR(INDEX(Lookup_Tables!$F$16:$F$45,MATCH(I1779,Lookup_Tables!$E$16:$E$45,0)),"N/A")</f>
        <v>EMP208</v>
      </c>
      <c r="AG1779" s="30" t="n">
        <f aca="false">_xlfn.IFS(R1779="Recovered",4,R1779="Referred",3,R1779="Admitted",2,R1779="Deceased",1,TRUE(),0)</f>
        <v>3</v>
      </c>
      <c r="AH1779" s="30" t="str">
        <f aca="false">IF(T1779&gt;=4,"Satisfied",IF(T1779&gt;=3,"Neutral","Needs Improvement"))</f>
        <v>Neutral</v>
      </c>
    </row>
    <row r="1780" customFormat="false" ht="15" hidden="false" customHeight="false" outlineLevel="0" collapsed="false">
      <c r="A1780" s="27" t="s">
        <v>1869</v>
      </c>
      <c r="B1780" s="27" t="s">
        <v>1870</v>
      </c>
      <c r="C1780" s="27" t="n">
        <v>54</v>
      </c>
      <c r="D1780" s="27" t="s">
        <v>181</v>
      </c>
      <c r="E1780" s="28" t="n">
        <v>45506</v>
      </c>
      <c r="F1780" s="27" t="s">
        <v>590</v>
      </c>
      <c r="G1780" s="28" t="n">
        <v>45507</v>
      </c>
      <c r="H1780" s="27" t="s">
        <v>161</v>
      </c>
      <c r="I1780" s="27" t="s">
        <v>162</v>
      </c>
      <c r="J1780" s="27" t="s">
        <v>648</v>
      </c>
      <c r="K1780" s="27" t="s">
        <v>138</v>
      </c>
      <c r="L1780" s="27" t="n">
        <v>87</v>
      </c>
      <c r="M1780" s="27" t="n">
        <v>22</v>
      </c>
      <c r="N1780" s="27" t="s">
        <v>186</v>
      </c>
      <c r="O1780" s="27" t="s">
        <v>149</v>
      </c>
      <c r="P1780" s="27" t="s">
        <v>150</v>
      </c>
      <c r="Q1780" s="29" t="n">
        <v>1995.61</v>
      </c>
      <c r="R1780" s="27" t="s">
        <v>130</v>
      </c>
      <c r="S1780" s="27" t="s">
        <v>223</v>
      </c>
      <c r="T1780" s="27" t="n">
        <v>4</v>
      </c>
      <c r="U1780" s="27" t="n">
        <f aca="false">YEAR(E1780)</f>
        <v>2024</v>
      </c>
      <c r="V1780" s="27" t="str">
        <f aca="false">TEXT(E1780,"MMM-YYYY")</f>
        <v>Aug-2024</v>
      </c>
      <c r="W1780" s="27" t="n">
        <f aca="false">MONTH(E1780)</f>
        <v>8</v>
      </c>
      <c r="X1780" s="27" t="str">
        <f aca="false">TEXT(WEEKDAY(E1780,2),"0")&amp;" - "&amp;TEXT(E1780,"dddd")</f>
        <v>5 - Friday</v>
      </c>
      <c r="Y1780" s="27" t="str">
        <f aca="false">_xlfn.IFS(C1780&lt;18,"Child (0-17)",C1780&lt;40,"Young Adult (18-39)",C1780&lt;60,"Adult (40-59)",TRUE(),"Senior (60+)")</f>
        <v>Adult (40-59)</v>
      </c>
      <c r="Z1780" s="27" t="n">
        <f aca="false">ROUND(G1780-E1780,0)</f>
        <v>1</v>
      </c>
      <c r="AA1780" s="27" t="n">
        <f aca="false">L1780+M1780</f>
        <v>109</v>
      </c>
      <c r="AB1780" s="27" t="n">
        <f aca="false">IFERROR(ROUND(Q1780/AA1780,2),0)</f>
        <v>18.31</v>
      </c>
      <c r="AC1780" s="27" t="str">
        <f aca="false">IF(AND(K1780="Critical",N1780="No"),"URGENT - No Bed","Normal")</f>
        <v>Normal</v>
      </c>
      <c r="AD1780" s="33" t="n">
        <f aca="false">INDEX(Lookup_Tables!$B$3:$B$12,MATCH(H1780,Lookup_Tables!$A$3:$A$12,0))</f>
        <v>3600000</v>
      </c>
      <c r="AE1780" s="27" t="str">
        <f aca="false">INDEX(Lookup_Tables!$C$3:$C$12,MATCH(H1780,Lookup_Tables!$A$3:$A$12,0))</f>
        <v>Dr. Sameer Joshi</v>
      </c>
      <c r="AF1780" s="27" t="str">
        <f aca="false">IFERROR(INDEX(Lookup_Tables!$F$16:$F$45,MATCH(I1780,Lookup_Tables!$E$16:$E$45,0)),"N/A")</f>
        <v>EMP222</v>
      </c>
      <c r="AG1780" s="27" t="n">
        <f aca="false">_xlfn.IFS(R1780="Recovered",4,R1780="Referred",3,R1780="Admitted",2,R1780="Deceased",1,TRUE(),0)</f>
        <v>4</v>
      </c>
      <c r="AH1780" s="27" t="str">
        <f aca="false">IF(T1780&gt;=4,"Satisfied",IF(T1780&gt;=3,"Neutral","Needs Improvement"))</f>
        <v>Satisfied</v>
      </c>
    </row>
    <row r="1781" customFormat="false" ht="15" hidden="false" customHeight="false" outlineLevel="0" collapsed="false">
      <c r="A1781" s="30" t="s">
        <v>1685</v>
      </c>
      <c r="B1781" s="30" t="s">
        <v>1686</v>
      </c>
      <c r="C1781" s="30" t="n">
        <v>39</v>
      </c>
      <c r="D1781" s="30" t="s">
        <v>181</v>
      </c>
      <c r="E1781" s="31" t="n">
        <v>45396</v>
      </c>
      <c r="F1781" s="30" t="s">
        <v>853</v>
      </c>
      <c r="G1781" s="31" t="n">
        <v>45398</v>
      </c>
      <c r="H1781" s="30" t="s">
        <v>242</v>
      </c>
      <c r="I1781" s="30" t="s">
        <v>243</v>
      </c>
      <c r="J1781" s="30" t="s">
        <v>316</v>
      </c>
      <c r="K1781" s="30" t="s">
        <v>126</v>
      </c>
      <c r="L1781" s="30" t="n">
        <v>43</v>
      </c>
      <c r="M1781" s="30" t="n">
        <v>59</v>
      </c>
      <c r="N1781" s="30" t="s">
        <v>127</v>
      </c>
      <c r="O1781" s="30" t="s">
        <v>171</v>
      </c>
      <c r="P1781" s="30" t="s">
        <v>140</v>
      </c>
      <c r="Q1781" s="32" t="n">
        <v>6632.94</v>
      </c>
      <c r="R1781" s="30" t="s">
        <v>268</v>
      </c>
      <c r="S1781" s="30" t="s">
        <v>141</v>
      </c>
      <c r="T1781" s="30" t="n">
        <v>2</v>
      </c>
      <c r="U1781" s="30" t="n">
        <f aca="false">YEAR(E1781)</f>
        <v>2024</v>
      </c>
      <c r="V1781" s="30" t="str">
        <f aca="false">TEXT(E1781,"MMM-YYYY")</f>
        <v>Apr-2024</v>
      </c>
      <c r="W1781" s="30" t="n">
        <f aca="false">MONTH(E1781)</f>
        <v>4</v>
      </c>
      <c r="X1781" s="30" t="str">
        <f aca="false">TEXT(WEEKDAY(E1781,2),"0")&amp;" - "&amp;TEXT(E1781,"dddd")</f>
        <v>7 - Sunday</v>
      </c>
      <c r="Y1781" s="30" t="str">
        <f aca="false">_xlfn.IFS(C1781&lt;18,"Child (0-17)",C1781&lt;40,"Young Adult (18-39)",C1781&lt;60,"Adult (40-59)",TRUE(),"Senior (60+)")</f>
        <v>Young Adult (18-39)</v>
      </c>
      <c r="Z1781" s="30" t="n">
        <f aca="false">ROUND(G1781-E1781,0)</f>
        <v>2</v>
      </c>
      <c r="AA1781" s="30" t="n">
        <f aca="false">L1781+M1781</f>
        <v>102</v>
      </c>
      <c r="AB1781" s="30" t="n">
        <f aca="false">IFERROR(ROUND(Q1781/AA1781,2),0)</f>
        <v>65.03</v>
      </c>
      <c r="AC1781" s="30" t="str">
        <f aca="false">IF(AND(K1781="Critical",N1781="No"),"URGENT - No Bed","Normal")</f>
        <v>Normal</v>
      </c>
      <c r="AD1781" s="34" t="n">
        <f aca="false">INDEX(Lookup_Tables!$B$3:$B$12,MATCH(H1781,Lookup_Tables!$A$3:$A$12,0))</f>
        <v>3000000</v>
      </c>
      <c r="AE1781" s="30" t="str">
        <f aca="false">INDEX(Lookup_Tables!$C$3:$C$12,MATCH(H1781,Lookup_Tables!$A$3:$A$12,0))</f>
        <v>Dr. Pooja Iyer</v>
      </c>
      <c r="AF1781" s="30" t="str">
        <f aca="false">IFERROR(INDEX(Lookup_Tables!$F$16:$F$45,MATCH(I1781,Lookup_Tables!$E$16:$E$45,0)),"N/A")</f>
        <v>EMP214</v>
      </c>
      <c r="AG1781" s="30" t="n">
        <f aca="false">_xlfn.IFS(R1781="Recovered",4,R1781="Referred",3,R1781="Admitted",2,R1781="Deceased",1,TRUE(),0)</f>
        <v>3</v>
      </c>
      <c r="AH1781" s="30" t="str">
        <f aca="false">IF(T1781&gt;=4,"Satisfied",IF(T1781&gt;=3,"Neutral","Needs Improvement"))</f>
        <v>Needs Improvement</v>
      </c>
    </row>
    <row r="1782" customFormat="false" ht="15" hidden="false" customHeight="false" outlineLevel="0" collapsed="false">
      <c r="A1782" s="27" t="s">
        <v>4624</v>
      </c>
      <c r="B1782" s="27" t="s">
        <v>3415</v>
      </c>
      <c r="C1782" s="27" t="n">
        <v>46</v>
      </c>
      <c r="D1782" s="27" t="s">
        <v>121</v>
      </c>
      <c r="E1782" s="28" t="n">
        <v>45533</v>
      </c>
      <c r="F1782" s="27" t="s">
        <v>532</v>
      </c>
      <c r="G1782" s="28" t="n">
        <v>45533</v>
      </c>
      <c r="H1782" s="27" t="s">
        <v>206</v>
      </c>
      <c r="I1782" s="27" t="s">
        <v>207</v>
      </c>
      <c r="J1782" s="27" t="s">
        <v>615</v>
      </c>
      <c r="K1782" s="27" t="s">
        <v>138</v>
      </c>
      <c r="L1782" s="27" t="n">
        <v>67</v>
      </c>
      <c r="M1782" s="27" t="n">
        <v>23</v>
      </c>
      <c r="N1782" s="27" t="s">
        <v>127</v>
      </c>
      <c r="O1782" s="27" t="s">
        <v>128</v>
      </c>
      <c r="P1782" s="27" t="s">
        <v>187</v>
      </c>
      <c r="Q1782" s="29" t="n">
        <v>1424.07</v>
      </c>
      <c r="R1782" s="27" t="s">
        <v>130</v>
      </c>
      <c r="S1782" s="27" t="s">
        <v>223</v>
      </c>
      <c r="T1782" s="27" t="n">
        <v>3</v>
      </c>
      <c r="U1782" s="27" t="n">
        <f aca="false">YEAR(E1782)</f>
        <v>2024</v>
      </c>
      <c r="V1782" s="27" t="str">
        <f aca="false">TEXT(E1782,"MMM-YYYY")</f>
        <v>Aug-2024</v>
      </c>
      <c r="W1782" s="27" t="n">
        <f aca="false">MONTH(E1782)</f>
        <v>8</v>
      </c>
      <c r="X1782" s="27" t="str">
        <f aca="false">TEXT(WEEKDAY(E1782,2),"0")&amp;" - "&amp;TEXT(E1782,"dddd")</f>
        <v>4 - Thursday</v>
      </c>
      <c r="Y1782" s="27" t="str">
        <f aca="false">_xlfn.IFS(C1782&lt;18,"Child (0-17)",C1782&lt;40,"Young Adult (18-39)",C1782&lt;60,"Adult (40-59)",TRUE(),"Senior (60+)")</f>
        <v>Adult (40-59)</v>
      </c>
      <c r="Z1782" s="27" t="n">
        <f aca="false">ROUND(G1782-E1782,0)</f>
        <v>0</v>
      </c>
      <c r="AA1782" s="27" t="n">
        <f aca="false">L1782+M1782</f>
        <v>90</v>
      </c>
      <c r="AB1782" s="27" t="n">
        <f aca="false">IFERROR(ROUND(Q1782/AA1782,2),0)</f>
        <v>15.82</v>
      </c>
      <c r="AC1782" s="27" t="str">
        <f aca="false">IF(AND(K1782="Critical",N1782="No"),"URGENT - No Bed","Normal")</f>
        <v>Normal</v>
      </c>
      <c r="AD1782" s="33" t="n">
        <f aca="false">INDEX(Lookup_Tables!$B$3:$B$12,MATCH(H1782,Lookup_Tables!$A$3:$A$12,0))</f>
        <v>2800000</v>
      </c>
      <c r="AE1782" s="27" t="str">
        <f aca="false">INDEX(Lookup_Tables!$C$3:$C$12,MATCH(H1782,Lookup_Tables!$A$3:$A$12,0))</f>
        <v>Dr. Suresh Nair</v>
      </c>
      <c r="AF1782" s="27" t="str">
        <f aca="false">IFERROR(INDEX(Lookup_Tables!$F$16:$F$45,MATCH(I1782,Lookup_Tables!$E$16:$E$45,0)),"N/A")</f>
        <v>EMP209</v>
      </c>
      <c r="AG1782" s="27" t="n">
        <f aca="false">_xlfn.IFS(R1782="Recovered",4,R1782="Referred",3,R1782="Admitted",2,R1782="Deceased",1,TRUE(),0)</f>
        <v>4</v>
      </c>
      <c r="AH1782" s="27" t="str">
        <f aca="false">IF(T1782&gt;=4,"Satisfied",IF(T1782&gt;=3,"Neutral","Needs Improvement"))</f>
        <v>Neutral</v>
      </c>
    </row>
    <row r="1783" customFormat="false" ht="15" hidden="false" customHeight="false" outlineLevel="0" collapsed="false">
      <c r="A1783" s="30" t="s">
        <v>696</v>
      </c>
      <c r="B1783" s="30" t="s">
        <v>697</v>
      </c>
      <c r="C1783" s="30" t="n">
        <v>0</v>
      </c>
      <c r="D1783" s="30" t="s">
        <v>181</v>
      </c>
      <c r="E1783" s="31" t="n">
        <v>45643</v>
      </c>
      <c r="F1783" s="30" t="s">
        <v>698</v>
      </c>
      <c r="G1783" s="31" t="n">
        <v>45646</v>
      </c>
      <c r="H1783" s="30" t="s">
        <v>206</v>
      </c>
      <c r="I1783" s="30" t="s">
        <v>232</v>
      </c>
      <c r="J1783" s="30" t="s">
        <v>208</v>
      </c>
      <c r="K1783" s="30" t="s">
        <v>126</v>
      </c>
      <c r="L1783" s="30" t="n">
        <v>11</v>
      </c>
      <c r="M1783" s="30" t="n">
        <v>87</v>
      </c>
      <c r="N1783" s="30" t="s">
        <v>186</v>
      </c>
      <c r="O1783" s="30" t="s">
        <v>128</v>
      </c>
      <c r="P1783" s="30" t="s">
        <v>129</v>
      </c>
      <c r="Q1783" s="32" t="n">
        <v>7403.65</v>
      </c>
      <c r="R1783" s="30" t="s">
        <v>172</v>
      </c>
      <c r="S1783" s="30" t="s">
        <v>141</v>
      </c>
      <c r="T1783" s="30" t="n">
        <v>4</v>
      </c>
      <c r="U1783" s="30" t="n">
        <f aca="false">YEAR(E1783)</f>
        <v>2024</v>
      </c>
      <c r="V1783" s="30" t="str">
        <f aca="false">TEXT(E1783,"MMM-YYYY")</f>
        <v>Dec-2024</v>
      </c>
      <c r="W1783" s="30" t="n">
        <f aca="false">MONTH(E1783)</f>
        <v>12</v>
      </c>
      <c r="X1783" s="30" t="str">
        <f aca="false">TEXT(WEEKDAY(E1783,2),"0")&amp;" - "&amp;TEXT(E1783,"dddd")</f>
        <v>2 - Tuesday</v>
      </c>
      <c r="Y1783" s="30" t="str">
        <f aca="false">_xlfn.IFS(C1783&lt;18,"Child (0-17)",C1783&lt;40,"Young Adult (18-39)",C1783&lt;60,"Adult (40-59)",TRUE(),"Senior (60+)")</f>
        <v>Child (0-17)</v>
      </c>
      <c r="Z1783" s="30" t="n">
        <f aca="false">ROUND(G1783-E1783,0)</f>
        <v>3</v>
      </c>
      <c r="AA1783" s="30" t="n">
        <f aca="false">L1783+M1783</f>
        <v>98</v>
      </c>
      <c r="AB1783" s="30" t="n">
        <f aca="false">IFERROR(ROUND(Q1783/AA1783,2),0)</f>
        <v>75.55</v>
      </c>
      <c r="AC1783" s="30" t="str">
        <f aca="false">IF(AND(K1783="Critical",N1783="No"),"URGENT - No Bed","Normal")</f>
        <v>Normal</v>
      </c>
      <c r="AD1783" s="34" t="n">
        <f aca="false">INDEX(Lookup_Tables!$B$3:$B$12,MATCH(H1783,Lookup_Tables!$A$3:$A$12,0))</f>
        <v>2800000</v>
      </c>
      <c r="AE1783" s="30" t="str">
        <f aca="false">INDEX(Lookup_Tables!$C$3:$C$12,MATCH(H1783,Lookup_Tables!$A$3:$A$12,0))</f>
        <v>Dr. Suresh Nair</v>
      </c>
      <c r="AF1783" s="30" t="str">
        <f aca="false">IFERROR(INDEX(Lookup_Tables!$F$16:$F$45,MATCH(I1783,Lookup_Tables!$E$16:$E$45,0)),"N/A")</f>
        <v>EMP210</v>
      </c>
      <c r="AG1783" s="30" t="n">
        <f aca="false">_xlfn.IFS(R1783="Recovered",4,R1783="Referred",3,R1783="Admitted",2,R1783="Deceased",1,TRUE(),0)</f>
        <v>2</v>
      </c>
      <c r="AH1783" s="30" t="str">
        <f aca="false">IF(T1783&gt;=4,"Satisfied",IF(T1783&gt;=3,"Neutral","Needs Improvement"))</f>
        <v>Satisfied</v>
      </c>
    </row>
    <row r="1784" customFormat="false" ht="15" hidden="false" customHeight="false" outlineLevel="0" collapsed="false">
      <c r="A1784" s="27" t="s">
        <v>1743</v>
      </c>
      <c r="B1784" s="27" t="s">
        <v>1744</v>
      </c>
      <c r="C1784" s="27" t="n">
        <v>61</v>
      </c>
      <c r="D1784" s="27" t="s">
        <v>121</v>
      </c>
      <c r="E1784" s="28" t="n">
        <v>45592</v>
      </c>
      <c r="F1784" s="27" t="s">
        <v>1745</v>
      </c>
      <c r="G1784" s="28" t="n">
        <v>45592</v>
      </c>
      <c r="H1784" s="27" t="s">
        <v>236</v>
      </c>
      <c r="I1784" s="27" t="s">
        <v>323</v>
      </c>
      <c r="J1784" s="27" t="s">
        <v>238</v>
      </c>
      <c r="K1784" s="27" t="s">
        <v>138</v>
      </c>
      <c r="L1784" s="27" t="n">
        <v>72</v>
      </c>
      <c r="M1784" s="27" t="n">
        <v>34</v>
      </c>
      <c r="N1784" s="27" t="s">
        <v>127</v>
      </c>
      <c r="O1784" s="27" t="s">
        <v>171</v>
      </c>
      <c r="P1784" s="27" t="s">
        <v>187</v>
      </c>
      <c r="Q1784" s="29" t="n">
        <v>2271.62</v>
      </c>
      <c r="R1784" s="27" t="s">
        <v>130</v>
      </c>
      <c r="S1784" s="27" t="s">
        <v>164</v>
      </c>
      <c r="T1784" s="27" t="n">
        <v>4</v>
      </c>
      <c r="U1784" s="27" t="n">
        <f aca="false">YEAR(E1784)</f>
        <v>2024</v>
      </c>
      <c r="V1784" s="27" t="str">
        <f aca="false">TEXT(E1784,"MMM-YYYY")</f>
        <v>Oct-2024</v>
      </c>
      <c r="W1784" s="27" t="n">
        <f aca="false">MONTH(E1784)</f>
        <v>10</v>
      </c>
      <c r="X1784" s="27" t="str">
        <f aca="false">TEXT(WEEKDAY(E1784,2),"0")&amp;" - "&amp;TEXT(E1784,"dddd")</f>
        <v>7 - Sunday</v>
      </c>
      <c r="Y1784" s="27" t="str">
        <f aca="false">_xlfn.IFS(C1784&lt;18,"Child (0-17)",C1784&lt;40,"Young Adult (18-39)",C1784&lt;60,"Adult (40-59)",TRUE(),"Senior (60+)")</f>
        <v>Senior (60+)</v>
      </c>
      <c r="Z1784" s="27" t="n">
        <f aca="false">ROUND(G1784-E1784,0)</f>
        <v>0</v>
      </c>
      <c r="AA1784" s="27" t="n">
        <f aca="false">L1784+M1784</f>
        <v>106</v>
      </c>
      <c r="AB1784" s="27" t="n">
        <f aca="false">IFERROR(ROUND(Q1784/AA1784,2),0)</f>
        <v>21.43</v>
      </c>
      <c r="AC1784" s="27" t="str">
        <f aca="false">IF(AND(K1784="Critical",N1784="No"),"URGENT - No Bed","Normal")</f>
        <v>Normal</v>
      </c>
      <c r="AD1784" s="33" t="n">
        <f aca="false">INDEX(Lookup_Tables!$B$3:$B$12,MATCH(H1784,Lookup_Tables!$A$3:$A$12,0))</f>
        <v>3900000</v>
      </c>
      <c r="AE1784" s="27" t="str">
        <f aca="false">INDEX(Lookup_Tables!$C$3:$C$12,MATCH(H1784,Lookup_Tables!$A$3:$A$12,0))</f>
        <v>Dr. Rina Mehta</v>
      </c>
      <c r="AF1784" s="27" t="str">
        <f aca="false">IFERROR(INDEX(Lookup_Tables!$F$16:$F$45,MATCH(I1784,Lookup_Tables!$E$16:$E$45,0)),"N/A")</f>
        <v>EMP216</v>
      </c>
      <c r="AG1784" s="27" t="n">
        <f aca="false">_xlfn.IFS(R1784="Recovered",4,R1784="Referred",3,R1784="Admitted",2,R1784="Deceased",1,TRUE(),0)</f>
        <v>4</v>
      </c>
      <c r="AH1784" s="27" t="str">
        <f aca="false">IF(T1784&gt;=4,"Satisfied",IF(T1784&gt;=3,"Neutral","Needs Improvement"))</f>
        <v>Satisfied</v>
      </c>
    </row>
    <row r="1785" customFormat="false" ht="15" hidden="false" customHeight="false" outlineLevel="0" collapsed="false">
      <c r="A1785" s="30" t="s">
        <v>6436</v>
      </c>
      <c r="B1785" s="30" t="s">
        <v>642</v>
      </c>
      <c r="C1785" s="30" t="n">
        <v>46</v>
      </c>
      <c r="D1785" s="30" t="s">
        <v>181</v>
      </c>
      <c r="E1785" s="31" t="n">
        <v>45461</v>
      </c>
      <c r="F1785" s="30" t="s">
        <v>621</v>
      </c>
      <c r="G1785" s="31" t="n">
        <v>45462</v>
      </c>
      <c r="H1785" s="30" t="s">
        <v>183</v>
      </c>
      <c r="I1785" s="30" t="s">
        <v>212</v>
      </c>
      <c r="J1785" s="30" t="s">
        <v>431</v>
      </c>
      <c r="K1785" s="30" t="s">
        <v>156</v>
      </c>
      <c r="L1785" s="30" t="n">
        <v>74</v>
      </c>
      <c r="M1785" s="30" t="n">
        <v>33</v>
      </c>
      <c r="N1785" s="30" t="s">
        <v>186</v>
      </c>
      <c r="O1785" s="30" t="s">
        <v>171</v>
      </c>
      <c r="P1785" s="30" t="s">
        <v>140</v>
      </c>
      <c r="Q1785" s="32" t="n">
        <v>4463.21</v>
      </c>
      <c r="R1785" s="30" t="s">
        <v>130</v>
      </c>
      <c r="S1785" s="30" t="s">
        <v>223</v>
      </c>
      <c r="T1785" s="30" t="n">
        <v>5</v>
      </c>
      <c r="U1785" s="30" t="n">
        <f aca="false">YEAR(E1785)</f>
        <v>2024</v>
      </c>
      <c r="V1785" s="30" t="str">
        <f aca="false">TEXT(E1785,"MMM-YYYY")</f>
        <v>Jun-2024</v>
      </c>
      <c r="W1785" s="30" t="n">
        <f aca="false">MONTH(E1785)</f>
        <v>6</v>
      </c>
      <c r="X1785" s="30" t="str">
        <f aca="false">TEXT(WEEKDAY(E1785,2),"0")&amp;" - "&amp;TEXT(E1785,"dddd")</f>
        <v>2 - Tuesday</v>
      </c>
      <c r="Y1785" s="30" t="str">
        <f aca="false">_xlfn.IFS(C1785&lt;18,"Child (0-17)",C1785&lt;40,"Young Adult (18-39)",C1785&lt;60,"Adult (40-59)",TRUE(),"Senior (60+)")</f>
        <v>Adult (40-59)</v>
      </c>
      <c r="Z1785" s="30" t="n">
        <f aca="false">ROUND(G1785-E1785,0)</f>
        <v>1</v>
      </c>
      <c r="AA1785" s="30" t="n">
        <f aca="false">L1785+M1785</f>
        <v>107</v>
      </c>
      <c r="AB1785" s="30" t="n">
        <f aca="false">IFERROR(ROUND(Q1785/AA1785,2),0)</f>
        <v>41.71</v>
      </c>
      <c r="AC1785" s="30" t="str">
        <f aca="false">IF(AND(K1785="Critical",N1785="No"),"URGENT - No Bed","Normal")</f>
        <v>Normal</v>
      </c>
      <c r="AD1785" s="34" t="n">
        <f aca="false">INDEX(Lookup_Tables!$B$3:$B$12,MATCH(H1785,Lookup_Tables!$A$3:$A$12,0))</f>
        <v>3100000</v>
      </c>
      <c r="AE1785" s="30" t="str">
        <f aca="false">INDEX(Lookup_Tables!$C$3:$C$12,MATCH(H1785,Lookup_Tables!$A$3:$A$12,0))</f>
        <v>Dr. Kavita Rao</v>
      </c>
      <c r="AF1785" s="30" t="str">
        <f aca="false">IFERROR(INDEX(Lookup_Tables!$F$16:$F$45,MATCH(I1785,Lookup_Tables!$E$16:$E$45,0)),"N/A")</f>
        <v>EMP225</v>
      </c>
      <c r="AG1785" s="30" t="n">
        <f aca="false">_xlfn.IFS(R1785="Recovered",4,R1785="Referred",3,R1785="Admitted",2,R1785="Deceased",1,TRUE(),0)</f>
        <v>4</v>
      </c>
      <c r="AH1785" s="30" t="str">
        <f aca="false">IF(T1785&gt;=4,"Satisfied",IF(T1785&gt;=3,"Neutral","Needs Improvement"))</f>
        <v>Satisfied</v>
      </c>
    </row>
    <row r="1786" customFormat="false" ht="15" hidden="false" customHeight="false" outlineLevel="0" collapsed="false">
      <c r="A1786" s="27" t="s">
        <v>7035</v>
      </c>
      <c r="B1786" s="27" t="s">
        <v>965</v>
      </c>
      <c r="C1786" s="27" t="n">
        <v>46</v>
      </c>
      <c r="D1786" s="27" t="s">
        <v>121</v>
      </c>
      <c r="E1786" s="28" t="n">
        <v>45321</v>
      </c>
      <c r="F1786" s="27" t="s">
        <v>812</v>
      </c>
      <c r="G1786" s="28" t="n">
        <v>45324</v>
      </c>
      <c r="H1786" s="27" t="s">
        <v>206</v>
      </c>
      <c r="I1786" s="27" t="s">
        <v>207</v>
      </c>
      <c r="J1786" s="27" t="s">
        <v>615</v>
      </c>
      <c r="K1786" s="27" t="s">
        <v>156</v>
      </c>
      <c r="L1786" s="27" t="n">
        <v>62</v>
      </c>
      <c r="M1786" s="27" t="n">
        <v>85</v>
      </c>
      <c r="N1786" s="27" t="s">
        <v>127</v>
      </c>
      <c r="O1786" s="27" t="s">
        <v>139</v>
      </c>
      <c r="P1786" s="27" t="s">
        <v>187</v>
      </c>
      <c r="Q1786" s="29" t="n">
        <v>4818.18</v>
      </c>
      <c r="R1786" s="27" t="s">
        <v>130</v>
      </c>
      <c r="S1786" s="27" t="s">
        <v>151</v>
      </c>
      <c r="T1786" s="27" t="n">
        <v>5</v>
      </c>
      <c r="U1786" s="27" t="n">
        <f aca="false">YEAR(E1786)</f>
        <v>2024</v>
      </c>
      <c r="V1786" s="27" t="str">
        <f aca="false">TEXT(E1786,"MMM-YYYY")</f>
        <v>Jan-2024</v>
      </c>
      <c r="W1786" s="27" t="n">
        <f aca="false">MONTH(E1786)</f>
        <v>1</v>
      </c>
      <c r="X1786" s="27" t="str">
        <f aca="false">TEXT(WEEKDAY(E1786,2),"0")&amp;" - "&amp;TEXT(E1786,"dddd")</f>
        <v>2 - Tuesday</v>
      </c>
      <c r="Y1786" s="27" t="str">
        <f aca="false">_xlfn.IFS(C1786&lt;18,"Child (0-17)",C1786&lt;40,"Young Adult (18-39)",C1786&lt;60,"Adult (40-59)",TRUE(),"Senior (60+)")</f>
        <v>Adult (40-59)</v>
      </c>
      <c r="Z1786" s="27" t="n">
        <f aca="false">ROUND(G1786-E1786,0)</f>
        <v>3</v>
      </c>
      <c r="AA1786" s="27" t="n">
        <f aca="false">L1786+M1786</f>
        <v>147</v>
      </c>
      <c r="AB1786" s="27" t="n">
        <f aca="false">IFERROR(ROUND(Q1786/AA1786,2),0)</f>
        <v>32.78</v>
      </c>
      <c r="AC1786" s="27" t="str">
        <f aca="false">IF(AND(K1786="Critical",N1786="No"),"URGENT - No Bed","Normal")</f>
        <v>Normal</v>
      </c>
      <c r="AD1786" s="33" t="n">
        <f aca="false">INDEX(Lookup_Tables!$B$3:$B$12,MATCH(H1786,Lookup_Tables!$A$3:$A$12,0))</f>
        <v>2800000</v>
      </c>
      <c r="AE1786" s="27" t="str">
        <f aca="false">INDEX(Lookup_Tables!$C$3:$C$12,MATCH(H1786,Lookup_Tables!$A$3:$A$12,0))</f>
        <v>Dr. Suresh Nair</v>
      </c>
      <c r="AF1786" s="27" t="str">
        <f aca="false">IFERROR(INDEX(Lookup_Tables!$F$16:$F$45,MATCH(I1786,Lookup_Tables!$E$16:$E$45,0)),"N/A")</f>
        <v>EMP209</v>
      </c>
      <c r="AG1786" s="27" t="n">
        <f aca="false">_xlfn.IFS(R1786="Recovered",4,R1786="Referred",3,R1786="Admitted",2,R1786="Deceased",1,TRUE(),0)</f>
        <v>4</v>
      </c>
      <c r="AH1786" s="27" t="str">
        <f aca="false">IF(T1786&gt;=4,"Satisfied",IF(T1786&gt;=3,"Neutral","Needs Improvement"))</f>
        <v>Satisfied</v>
      </c>
    </row>
    <row r="1787" customFormat="false" ht="15" hidden="false" customHeight="false" outlineLevel="0" collapsed="false">
      <c r="A1787" s="30" t="s">
        <v>5240</v>
      </c>
      <c r="B1787" s="30" t="s">
        <v>4942</v>
      </c>
      <c r="C1787" s="30" t="n">
        <v>36</v>
      </c>
      <c r="D1787" s="30" t="s">
        <v>121</v>
      </c>
      <c r="E1787" s="31" t="n">
        <v>45455</v>
      </c>
      <c r="F1787" s="30" t="s">
        <v>645</v>
      </c>
      <c r="G1787" s="31" t="n">
        <v>45459</v>
      </c>
      <c r="H1787" s="30" t="s">
        <v>242</v>
      </c>
      <c r="I1787" s="30" t="s">
        <v>315</v>
      </c>
      <c r="J1787" s="30" t="s">
        <v>422</v>
      </c>
      <c r="K1787" s="30" t="s">
        <v>126</v>
      </c>
      <c r="L1787" s="30" t="n">
        <v>40</v>
      </c>
      <c r="M1787" s="30" t="n">
        <v>113</v>
      </c>
      <c r="N1787" s="30" t="s">
        <v>186</v>
      </c>
      <c r="O1787" s="30" t="s">
        <v>128</v>
      </c>
      <c r="P1787" s="30" t="s">
        <v>187</v>
      </c>
      <c r="Q1787" s="32" t="n">
        <v>9161.35</v>
      </c>
      <c r="R1787" s="30" t="s">
        <v>130</v>
      </c>
      <c r="S1787" s="30" t="s">
        <v>197</v>
      </c>
      <c r="T1787" s="30" t="n">
        <v>5</v>
      </c>
      <c r="U1787" s="30" t="n">
        <f aca="false">YEAR(E1787)</f>
        <v>2024</v>
      </c>
      <c r="V1787" s="30" t="str">
        <f aca="false">TEXT(E1787,"MMM-YYYY")</f>
        <v>Jun-2024</v>
      </c>
      <c r="W1787" s="30" t="n">
        <f aca="false">MONTH(E1787)</f>
        <v>6</v>
      </c>
      <c r="X1787" s="30" t="str">
        <f aca="false">TEXT(WEEKDAY(E1787,2),"0")&amp;" - "&amp;TEXT(E1787,"dddd")</f>
        <v>3 - Wednesday</v>
      </c>
      <c r="Y1787" s="30" t="str">
        <f aca="false">_xlfn.IFS(C1787&lt;18,"Child (0-17)",C1787&lt;40,"Young Adult (18-39)",C1787&lt;60,"Adult (40-59)",TRUE(),"Senior (60+)")</f>
        <v>Young Adult (18-39)</v>
      </c>
      <c r="Z1787" s="30" t="n">
        <f aca="false">ROUND(G1787-E1787,0)</f>
        <v>4</v>
      </c>
      <c r="AA1787" s="30" t="n">
        <f aca="false">L1787+M1787</f>
        <v>153</v>
      </c>
      <c r="AB1787" s="30" t="n">
        <f aca="false">IFERROR(ROUND(Q1787/AA1787,2),0)</f>
        <v>59.88</v>
      </c>
      <c r="AC1787" s="30" t="str">
        <f aca="false">IF(AND(K1787="Critical",N1787="No"),"URGENT - No Bed","Normal")</f>
        <v>Normal</v>
      </c>
      <c r="AD1787" s="34" t="n">
        <f aca="false">INDEX(Lookup_Tables!$B$3:$B$12,MATCH(H1787,Lookup_Tables!$A$3:$A$12,0))</f>
        <v>3000000</v>
      </c>
      <c r="AE1787" s="30" t="str">
        <f aca="false">INDEX(Lookup_Tables!$C$3:$C$12,MATCH(H1787,Lookup_Tables!$A$3:$A$12,0))</f>
        <v>Dr. Pooja Iyer</v>
      </c>
      <c r="AF1787" s="30" t="str">
        <f aca="false">IFERROR(INDEX(Lookup_Tables!$F$16:$F$45,MATCH(I1787,Lookup_Tables!$E$16:$E$45,0)),"N/A")</f>
        <v>EMP213</v>
      </c>
      <c r="AG1787" s="30" t="n">
        <f aca="false">_xlfn.IFS(R1787="Recovered",4,R1787="Referred",3,R1787="Admitted",2,R1787="Deceased",1,TRUE(),0)</f>
        <v>4</v>
      </c>
      <c r="AH1787" s="30" t="str">
        <f aca="false">IF(T1787&gt;=4,"Satisfied",IF(T1787&gt;=3,"Neutral","Needs Improvement"))</f>
        <v>Satisfied</v>
      </c>
    </row>
    <row r="1788" customFormat="false" ht="15" hidden="false" customHeight="false" outlineLevel="0" collapsed="false">
      <c r="A1788" s="27" t="s">
        <v>6169</v>
      </c>
      <c r="B1788" s="27" t="s">
        <v>285</v>
      </c>
      <c r="C1788" s="27" t="n">
        <v>48</v>
      </c>
      <c r="D1788" s="27" t="s">
        <v>181</v>
      </c>
      <c r="E1788" s="28" t="n">
        <v>45475</v>
      </c>
      <c r="F1788" s="27" t="s">
        <v>145</v>
      </c>
      <c r="G1788" s="28" t="n">
        <v>45480</v>
      </c>
      <c r="H1788" s="27" t="s">
        <v>217</v>
      </c>
      <c r="I1788" s="27" t="s">
        <v>392</v>
      </c>
      <c r="J1788" s="27" t="s">
        <v>294</v>
      </c>
      <c r="K1788" s="27" t="s">
        <v>126</v>
      </c>
      <c r="L1788" s="27" t="n">
        <v>39</v>
      </c>
      <c r="M1788" s="27" t="n">
        <v>100</v>
      </c>
      <c r="N1788" s="27" t="s">
        <v>186</v>
      </c>
      <c r="O1788" s="27" t="s">
        <v>149</v>
      </c>
      <c r="P1788" s="27" t="s">
        <v>150</v>
      </c>
      <c r="Q1788" s="29" t="n">
        <v>8653.63</v>
      </c>
      <c r="R1788" s="27" t="s">
        <v>130</v>
      </c>
      <c r="S1788" s="27" t="s">
        <v>197</v>
      </c>
      <c r="T1788" s="27" t="n">
        <v>4</v>
      </c>
      <c r="U1788" s="27" t="n">
        <f aca="false">YEAR(E1788)</f>
        <v>2024</v>
      </c>
      <c r="V1788" s="27" t="str">
        <f aca="false">TEXT(E1788,"MMM-YYYY")</f>
        <v>Jul-2024</v>
      </c>
      <c r="W1788" s="27" t="n">
        <f aca="false">MONTH(E1788)</f>
        <v>7</v>
      </c>
      <c r="X1788" s="27" t="str">
        <f aca="false">TEXT(WEEKDAY(E1788,2),"0")&amp;" - "&amp;TEXT(E1788,"dddd")</f>
        <v>2 - Tuesday</v>
      </c>
      <c r="Y1788" s="27" t="str">
        <f aca="false">_xlfn.IFS(C1788&lt;18,"Child (0-17)",C1788&lt;40,"Young Adult (18-39)",C1788&lt;60,"Adult (40-59)",TRUE(),"Senior (60+)")</f>
        <v>Adult (40-59)</v>
      </c>
      <c r="Z1788" s="27" t="n">
        <f aca="false">ROUND(G1788-E1788,0)</f>
        <v>5</v>
      </c>
      <c r="AA1788" s="27" t="n">
        <f aca="false">L1788+M1788</f>
        <v>139</v>
      </c>
      <c r="AB1788" s="27" t="n">
        <f aca="false">IFERROR(ROUND(Q1788/AA1788,2),0)</f>
        <v>62.26</v>
      </c>
      <c r="AC1788" s="27" t="str">
        <f aca="false">IF(AND(K1788="Critical",N1788="No"),"URGENT - No Bed","Normal")</f>
        <v>Normal</v>
      </c>
      <c r="AD1788" s="33" t="n">
        <f aca="false">INDEX(Lookup_Tables!$B$3:$B$12,MATCH(H1788,Lookup_Tables!$A$3:$A$12,0))</f>
        <v>4200000</v>
      </c>
      <c r="AE1788" s="27" t="str">
        <f aca="false">INDEX(Lookup_Tables!$C$3:$C$12,MATCH(H1788,Lookup_Tables!$A$3:$A$12,0))</f>
        <v>Dr. Anil Kapoor</v>
      </c>
      <c r="AF1788" s="27" t="str">
        <f aca="false">IFERROR(INDEX(Lookup_Tables!$F$16:$F$45,MATCH(I1788,Lookup_Tables!$E$16:$E$45,0)),"N/A")</f>
        <v>EMP202</v>
      </c>
      <c r="AG1788" s="27" t="n">
        <f aca="false">_xlfn.IFS(R1788="Recovered",4,R1788="Referred",3,R1788="Admitted",2,R1788="Deceased",1,TRUE(),0)</f>
        <v>4</v>
      </c>
      <c r="AH1788" s="27" t="str">
        <f aca="false">IF(T1788&gt;=4,"Satisfied",IF(T1788&gt;=3,"Neutral","Needs Improvement"))</f>
        <v>Satisfied</v>
      </c>
    </row>
    <row r="1789" customFormat="false" ht="15" hidden="false" customHeight="false" outlineLevel="0" collapsed="false">
      <c r="A1789" s="30" t="s">
        <v>2664</v>
      </c>
      <c r="B1789" s="30" t="s">
        <v>4014</v>
      </c>
      <c r="C1789" s="30" t="n">
        <v>16</v>
      </c>
      <c r="D1789" s="30" t="s">
        <v>121</v>
      </c>
      <c r="E1789" s="31" t="n">
        <v>45460</v>
      </c>
      <c r="F1789" s="30" t="s">
        <v>231</v>
      </c>
      <c r="G1789" s="31" t="n">
        <v>45461</v>
      </c>
      <c r="H1789" s="30" t="s">
        <v>135</v>
      </c>
      <c r="I1789" s="30" t="s">
        <v>136</v>
      </c>
      <c r="J1789" s="30" t="s">
        <v>201</v>
      </c>
      <c r="K1789" s="30" t="s">
        <v>156</v>
      </c>
      <c r="L1789" s="30" t="n">
        <v>62</v>
      </c>
      <c r="M1789" s="30" t="n">
        <v>80</v>
      </c>
      <c r="N1789" s="30" t="s">
        <v>127</v>
      </c>
      <c r="O1789" s="30" t="s">
        <v>139</v>
      </c>
      <c r="P1789" s="30" t="s">
        <v>150</v>
      </c>
      <c r="Q1789" s="32" t="n">
        <v>4089.83</v>
      </c>
      <c r="R1789" s="30" t="s">
        <v>130</v>
      </c>
      <c r="S1789" s="30" t="s">
        <v>164</v>
      </c>
      <c r="T1789" s="30" t="n">
        <v>4</v>
      </c>
      <c r="U1789" s="30" t="n">
        <f aca="false">YEAR(E1789)</f>
        <v>2024</v>
      </c>
      <c r="V1789" s="30" t="str">
        <f aca="false">TEXT(E1789,"MMM-YYYY")</f>
        <v>Jun-2024</v>
      </c>
      <c r="W1789" s="30" t="n">
        <f aca="false">MONTH(E1789)</f>
        <v>6</v>
      </c>
      <c r="X1789" s="30" t="str">
        <f aca="false">TEXT(WEEKDAY(E1789,2),"0")&amp;" - "&amp;TEXT(E1789,"dddd")</f>
        <v>1 - Monday</v>
      </c>
      <c r="Y1789" s="30" t="str">
        <f aca="false">_xlfn.IFS(C1789&lt;18,"Child (0-17)",C1789&lt;40,"Young Adult (18-39)",C1789&lt;60,"Adult (40-59)",TRUE(),"Senior (60+)")</f>
        <v>Child (0-17)</v>
      </c>
      <c r="Z1789" s="30" t="n">
        <f aca="false">ROUND(G1789-E1789,0)</f>
        <v>1</v>
      </c>
      <c r="AA1789" s="30" t="n">
        <f aca="false">L1789+M1789</f>
        <v>142</v>
      </c>
      <c r="AB1789" s="30" t="n">
        <f aca="false">IFERROR(ROUND(Q1789/AA1789,2),0)</f>
        <v>28.8</v>
      </c>
      <c r="AC1789" s="30" t="str">
        <f aca="false">IF(AND(K1789="Critical",N1789="No"),"URGENT - No Bed","Normal")</f>
        <v>Normal</v>
      </c>
      <c r="AD1789" s="34" t="n">
        <f aca="false">INDEX(Lookup_Tables!$B$3:$B$12,MATCH(H1789,Lookup_Tables!$A$3:$A$12,0))</f>
        <v>4600000</v>
      </c>
      <c r="AE1789" s="30" t="str">
        <f aca="false">INDEX(Lookup_Tables!$C$3:$C$12,MATCH(H1789,Lookup_Tables!$A$3:$A$12,0))</f>
        <v>Dr. Farhan Khan</v>
      </c>
      <c r="AF1789" s="30" t="str">
        <f aca="false">IFERROR(INDEX(Lookup_Tables!$F$16:$F$45,MATCH(I1789,Lookup_Tables!$E$16:$E$45,0)),"N/A")</f>
        <v>EMP206</v>
      </c>
      <c r="AG1789" s="30" t="n">
        <f aca="false">_xlfn.IFS(R1789="Recovered",4,R1789="Referred",3,R1789="Admitted",2,R1789="Deceased",1,TRUE(),0)</f>
        <v>4</v>
      </c>
      <c r="AH1789" s="30" t="str">
        <f aca="false">IF(T1789&gt;=4,"Satisfied",IF(T1789&gt;=3,"Neutral","Needs Improvement"))</f>
        <v>Satisfied</v>
      </c>
    </row>
    <row r="1790" customFormat="false" ht="15" hidden="false" customHeight="false" outlineLevel="0" collapsed="false">
      <c r="A1790" s="27" t="s">
        <v>7133</v>
      </c>
      <c r="B1790" s="27" t="s">
        <v>2978</v>
      </c>
      <c r="C1790" s="27" t="n">
        <v>25</v>
      </c>
      <c r="D1790" s="27" t="s">
        <v>181</v>
      </c>
      <c r="E1790" s="28" t="n">
        <v>45521</v>
      </c>
      <c r="F1790" s="27" t="s">
        <v>487</v>
      </c>
      <c r="G1790" s="28" t="n">
        <v>45522</v>
      </c>
      <c r="H1790" s="27" t="s">
        <v>183</v>
      </c>
      <c r="I1790" s="27" t="s">
        <v>430</v>
      </c>
      <c r="J1790" s="27" t="s">
        <v>185</v>
      </c>
      <c r="K1790" s="27" t="s">
        <v>138</v>
      </c>
      <c r="L1790" s="27" t="n">
        <v>72</v>
      </c>
      <c r="M1790" s="27" t="n">
        <v>19</v>
      </c>
      <c r="N1790" s="27" t="s">
        <v>127</v>
      </c>
      <c r="O1790" s="27" t="s">
        <v>128</v>
      </c>
      <c r="P1790" s="27" t="s">
        <v>187</v>
      </c>
      <c r="Q1790" s="29" t="n">
        <v>760.53</v>
      </c>
      <c r="R1790" s="27" t="s">
        <v>130</v>
      </c>
      <c r="S1790" s="27" t="s">
        <v>157</v>
      </c>
      <c r="T1790" s="27" t="n">
        <v>3</v>
      </c>
      <c r="U1790" s="27" t="n">
        <f aca="false">YEAR(E1790)</f>
        <v>2024</v>
      </c>
      <c r="V1790" s="27" t="str">
        <f aca="false">TEXT(E1790,"MMM-YYYY")</f>
        <v>Aug-2024</v>
      </c>
      <c r="W1790" s="27" t="n">
        <f aca="false">MONTH(E1790)</f>
        <v>8</v>
      </c>
      <c r="X1790" s="27" t="str">
        <f aca="false">TEXT(WEEKDAY(E1790,2),"0")&amp;" - "&amp;TEXT(E1790,"dddd")</f>
        <v>6 - Saturday</v>
      </c>
      <c r="Y1790" s="27" t="str">
        <f aca="false">_xlfn.IFS(C1790&lt;18,"Child (0-17)",C1790&lt;40,"Young Adult (18-39)",C1790&lt;60,"Adult (40-59)",TRUE(),"Senior (60+)")</f>
        <v>Young Adult (18-39)</v>
      </c>
      <c r="Z1790" s="27" t="n">
        <f aca="false">ROUND(G1790-E1790,0)</f>
        <v>1</v>
      </c>
      <c r="AA1790" s="27" t="n">
        <f aca="false">L1790+M1790</f>
        <v>91</v>
      </c>
      <c r="AB1790" s="27" t="n">
        <f aca="false">IFERROR(ROUND(Q1790/AA1790,2),0)</f>
        <v>8.36</v>
      </c>
      <c r="AC1790" s="27" t="str">
        <f aca="false">IF(AND(K1790="Critical",N1790="No"),"URGENT - No Bed","Normal")</f>
        <v>Normal</v>
      </c>
      <c r="AD1790" s="33" t="n">
        <f aca="false">INDEX(Lookup_Tables!$B$3:$B$12,MATCH(H1790,Lookup_Tables!$A$3:$A$12,0))</f>
        <v>3100000</v>
      </c>
      <c r="AE1790" s="27" t="str">
        <f aca="false">INDEX(Lookup_Tables!$C$3:$C$12,MATCH(H1790,Lookup_Tables!$A$3:$A$12,0))</f>
        <v>Dr. Kavita Rao</v>
      </c>
      <c r="AF1790" s="27" t="str">
        <f aca="false">IFERROR(INDEX(Lookup_Tables!$F$16:$F$45,MATCH(I1790,Lookup_Tables!$E$16:$E$45,0)),"N/A")</f>
        <v>EMP224</v>
      </c>
      <c r="AG1790" s="27" t="n">
        <f aca="false">_xlfn.IFS(R1790="Recovered",4,R1790="Referred",3,R1790="Admitted",2,R1790="Deceased",1,TRUE(),0)</f>
        <v>4</v>
      </c>
      <c r="AH1790" s="27" t="str">
        <f aca="false">IF(T1790&gt;=4,"Satisfied",IF(T1790&gt;=3,"Neutral","Needs Improvement"))</f>
        <v>Neutral</v>
      </c>
    </row>
    <row r="1791" customFormat="false" ht="15" hidden="false" customHeight="false" outlineLevel="0" collapsed="false">
      <c r="A1791" s="30" t="s">
        <v>6666</v>
      </c>
      <c r="B1791" s="30" t="s">
        <v>807</v>
      </c>
      <c r="C1791" s="30" t="n">
        <v>25</v>
      </c>
      <c r="D1791" s="30" t="s">
        <v>121</v>
      </c>
      <c r="E1791" s="31" t="n">
        <v>45563</v>
      </c>
      <c r="F1791" s="30" t="s">
        <v>211</v>
      </c>
      <c r="G1791" s="31" t="n">
        <v>45564</v>
      </c>
      <c r="H1791" s="30" t="s">
        <v>217</v>
      </c>
      <c r="I1791" s="30" t="s">
        <v>392</v>
      </c>
      <c r="J1791" s="30" t="s">
        <v>283</v>
      </c>
      <c r="K1791" s="30" t="s">
        <v>126</v>
      </c>
      <c r="L1791" s="30" t="n">
        <v>16</v>
      </c>
      <c r="M1791" s="30" t="n">
        <v>59</v>
      </c>
      <c r="N1791" s="30" t="s">
        <v>127</v>
      </c>
      <c r="O1791" s="30" t="s">
        <v>128</v>
      </c>
      <c r="P1791" s="30" t="s">
        <v>129</v>
      </c>
      <c r="Q1791" s="32" t="n">
        <v>6506.58</v>
      </c>
      <c r="R1791" s="30" t="s">
        <v>268</v>
      </c>
      <c r="S1791" s="30" t="s">
        <v>178</v>
      </c>
      <c r="T1791" s="30" t="n">
        <v>2</v>
      </c>
      <c r="U1791" s="30" t="n">
        <f aca="false">YEAR(E1791)</f>
        <v>2024</v>
      </c>
      <c r="V1791" s="30" t="str">
        <f aca="false">TEXT(E1791,"MMM-YYYY")</f>
        <v>Sep-2024</v>
      </c>
      <c r="W1791" s="30" t="n">
        <f aca="false">MONTH(E1791)</f>
        <v>9</v>
      </c>
      <c r="X1791" s="30" t="str">
        <f aca="false">TEXT(WEEKDAY(E1791,2),"0")&amp;" - "&amp;TEXT(E1791,"dddd")</f>
        <v>6 - Saturday</v>
      </c>
      <c r="Y1791" s="30" t="str">
        <f aca="false">_xlfn.IFS(C1791&lt;18,"Child (0-17)",C1791&lt;40,"Young Adult (18-39)",C1791&lt;60,"Adult (40-59)",TRUE(),"Senior (60+)")</f>
        <v>Young Adult (18-39)</v>
      </c>
      <c r="Z1791" s="30" t="n">
        <f aca="false">ROUND(G1791-E1791,0)</f>
        <v>1</v>
      </c>
      <c r="AA1791" s="30" t="n">
        <f aca="false">L1791+M1791</f>
        <v>75</v>
      </c>
      <c r="AB1791" s="30" t="n">
        <f aca="false">IFERROR(ROUND(Q1791/AA1791,2),0)</f>
        <v>86.75</v>
      </c>
      <c r="AC1791" s="30" t="str">
        <f aca="false">IF(AND(K1791="Critical",N1791="No"),"URGENT - No Bed","Normal")</f>
        <v>Normal</v>
      </c>
      <c r="AD1791" s="34" t="n">
        <f aca="false">INDEX(Lookup_Tables!$B$3:$B$12,MATCH(H1791,Lookup_Tables!$A$3:$A$12,0))</f>
        <v>4200000</v>
      </c>
      <c r="AE1791" s="30" t="str">
        <f aca="false">INDEX(Lookup_Tables!$C$3:$C$12,MATCH(H1791,Lookup_Tables!$A$3:$A$12,0))</f>
        <v>Dr. Anil Kapoor</v>
      </c>
      <c r="AF1791" s="30" t="str">
        <f aca="false">IFERROR(INDEX(Lookup_Tables!$F$16:$F$45,MATCH(I1791,Lookup_Tables!$E$16:$E$45,0)),"N/A")</f>
        <v>EMP202</v>
      </c>
      <c r="AG1791" s="30" t="n">
        <f aca="false">_xlfn.IFS(R1791="Recovered",4,R1791="Referred",3,R1791="Admitted",2,R1791="Deceased",1,TRUE(),0)</f>
        <v>3</v>
      </c>
      <c r="AH1791" s="30" t="str">
        <f aca="false">IF(T1791&gt;=4,"Satisfied",IF(T1791&gt;=3,"Neutral","Needs Improvement"))</f>
        <v>Needs Improvement</v>
      </c>
    </row>
    <row r="1792" customFormat="false" ht="15" hidden="false" customHeight="false" outlineLevel="0" collapsed="false">
      <c r="A1792" s="27" t="s">
        <v>1714</v>
      </c>
      <c r="B1792" s="27" t="s">
        <v>811</v>
      </c>
      <c r="C1792" s="27" t="n">
        <v>84</v>
      </c>
      <c r="D1792" s="27" t="s">
        <v>181</v>
      </c>
      <c r="E1792" s="28" t="n">
        <v>45328</v>
      </c>
      <c r="F1792" s="27" t="s">
        <v>1320</v>
      </c>
      <c r="G1792" s="28" t="n">
        <v>45329</v>
      </c>
      <c r="H1792" s="27" t="s">
        <v>168</v>
      </c>
      <c r="I1792" s="27" t="s">
        <v>196</v>
      </c>
      <c r="J1792" s="27" t="s">
        <v>441</v>
      </c>
      <c r="K1792" s="27" t="s">
        <v>156</v>
      </c>
      <c r="L1792" s="27" t="n">
        <v>32</v>
      </c>
      <c r="M1792" s="27" t="n">
        <v>54</v>
      </c>
      <c r="N1792" s="27" t="s">
        <v>127</v>
      </c>
      <c r="O1792" s="27" t="s">
        <v>171</v>
      </c>
      <c r="P1792" s="27" t="s">
        <v>140</v>
      </c>
      <c r="Q1792" s="29" t="n">
        <v>4271.05</v>
      </c>
      <c r="R1792" s="27" t="s">
        <v>130</v>
      </c>
      <c r="S1792" s="27" t="s">
        <v>335</v>
      </c>
      <c r="T1792" s="27" t="n">
        <v>5</v>
      </c>
      <c r="U1792" s="27" t="n">
        <f aca="false">YEAR(E1792)</f>
        <v>2024</v>
      </c>
      <c r="V1792" s="27" t="str">
        <f aca="false">TEXT(E1792,"MMM-YYYY")</f>
        <v>Feb-2024</v>
      </c>
      <c r="W1792" s="27" t="n">
        <f aca="false">MONTH(E1792)</f>
        <v>2</v>
      </c>
      <c r="X1792" s="27" t="str">
        <f aca="false">TEXT(WEEKDAY(E1792,2),"0")&amp;" - "&amp;TEXT(E1792,"dddd")</f>
        <v>2 - Tuesday</v>
      </c>
      <c r="Y1792" s="27" t="str">
        <f aca="false">_xlfn.IFS(C1792&lt;18,"Child (0-17)",C1792&lt;40,"Young Adult (18-39)",C1792&lt;60,"Adult (40-59)",TRUE(),"Senior (60+)")</f>
        <v>Senior (60+)</v>
      </c>
      <c r="Z1792" s="27" t="n">
        <f aca="false">ROUND(G1792-E1792,0)</f>
        <v>1</v>
      </c>
      <c r="AA1792" s="27" t="n">
        <f aca="false">L1792+M1792</f>
        <v>86</v>
      </c>
      <c r="AB1792" s="27" t="n">
        <f aca="false">IFERROR(ROUND(Q1792/AA1792,2),0)</f>
        <v>49.66</v>
      </c>
      <c r="AC1792" s="27" t="str">
        <f aca="false">IF(AND(K1792="Critical",N1792="No"),"URGENT - No Bed","Normal")</f>
        <v>Normal</v>
      </c>
      <c r="AD1792" s="33" t="n">
        <f aca="false">INDEX(Lookup_Tables!$B$3:$B$12,MATCH(H1792,Lookup_Tables!$A$3:$A$12,0))</f>
        <v>4400000</v>
      </c>
      <c r="AE1792" s="27" t="str">
        <f aca="false">INDEX(Lookup_Tables!$C$3:$C$12,MATCH(H1792,Lookup_Tables!$A$3:$A$12,0))</f>
        <v>Dr. Neha Chopra</v>
      </c>
      <c r="AF1792" s="27" t="str">
        <f aca="false">IFERROR(INDEX(Lookup_Tables!$F$16:$F$45,MATCH(I1792,Lookup_Tables!$E$16:$E$45,0)),"N/A")</f>
        <v>EMP219</v>
      </c>
      <c r="AG1792" s="27" t="n">
        <f aca="false">_xlfn.IFS(R1792="Recovered",4,R1792="Referred",3,R1792="Admitted",2,R1792="Deceased",1,TRUE(),0)</f>
        <v>4</v>
      </c>
      <c r="AH1792" s="27" t="str">
        <f aca="false">IF(T1792&gt;=4,"Satisfied",IF(T1792&gt;=3,"Neutral","Needs Improvement"))</f>
        <v>Satisfied</v>
      </c>
    </row>
    <row r="1793" customFormat="false" ht="15" hidden="false" customHeight="false" outlineLevel="0" collapsed="false">
      <c r="A1793" s="30" t="s">
        <v>5448</v>
      </c>
      <c r="B1793" s="30" t="s">
        <v>807</v>
      </c>
      <c r="C1793" s="30" t="n">
        <v>80</v>
      </c>
      <c r="D1793" s="30" t="s">
        <v>121</v>
      </c>
      <c r="E1793" s="31" t="n">
        <v>45596</v>
      </c>
      <c r="F1793" s="30" t="s">
        <v>1583</v>
      </c>
      <c r="G1793" s="31" t="n">
        <v>45598</v>
      </c>
      <c r="H1793" s="30" t="s">
        <v>236</v>
      </c>
      <c r="I1793" s="30" t="s">
        <v>266</v>
      </c>
      <c r="J1793" s="30" t="s">
        <v>287</v>
      </c>
      <c r="K1793" s="30" t="s">
        <v>156</v>
      </c>
      <c r="L1793" s="30" t="n">
        <v>74</v>
      </c>
      <c r="M1793" s="30" t="n">
        <v>33</v>
      </c>
      <c r="N1793" s="30" t="s">
        <v>127</v>
      </c>
      <c r="O1793" s="30" t="s">
        <v>149</v>
      </c>
      <c r="P1793" s="30" t="s">
        <v>140</v>
      </c>
      <c r="Q1793" s="32" t="n">
        <v>2917.49</v>
      </c>
      <c r="R1793" s="30" t="s">
        <v>130</v>
      </c>
      <c r="S1793" s="30" t="s">
        <v>157</v>
      </c>
      <c r="T1793" s="30" t="n">
        <v>3</v>
      </c>
      <c r="U1793" s="30" t="n">
        <f aca="false">YEAR(E1793)</f>
        <v>2024</v>
      </c>
      <c r="V1793" s="30" t="str">
        <f aca="false">TEXT(E1793,"MMM-YYYY")</f>
        <v>Oct-2024</v>
      </c>
      <c r="W1793" s="30" t="n">
        <f aca="false">MONTH(E1793)</f>
        <v>10</v>
      </c>
      <c r="X1793" s="30" t="str">
        <f aca="false">TEXT(WEEKDAY(E1793,2),"0")&amp;" - "&amp;TEXT(E1793,"dddd")</f>
        <v>4 - Thursday</v>
      </c>
      <c r="Y1793" s="30" t="str">
        <f aca="false">_xlfn.IFS(C1793&lt;18,"Child (0-17)",C1793&lt;40,"Young Adult (18-39)",C1793&lt;60,"Adult (40-59)",TRUE(),"Senior (60+)")</f>
        <v>Senior (60+)</v>
      </c>
      <c r="Z1793" s="30" t="n">
        <f aca="false">ROUND(G1793-E1793,0)</f>
        <v>2</v>
      </c>
      <c r="AA1793" s="30" t="n">
        <f aca="false">L1793+M1793</f>
        <v>107</v>
      </c>
      <c r="AB1793" s="30" t="n">
        <f aca="false">IFERROR(ROUND(Q1793/AA1793,2),0)</f>
        <v>27.27</v>
      </c>
      <c r="AC1793" s="30" t="str">
        <f aca="false">IF(AND(K1793="Critical",N1793="No"),"URGENT - No Bed","Normal")</f>
        <v>Normal</v>
      </c>
      <c r="AD1793" s="34" t="n">
        <f aca="false">INDEX(Lookup_Tables!$B$3:$B$12,MATCH(H1793,Lookup_Tables!$A$3:$A$12,0))</f>
        <v>3900000</v>
      </c>
      <c r="AE1793" s="30" t="str">
        <f aca="false">INDEX(Lookup_Tables!$C$3:$C$12,MATCH(H1793,Lookup_Tables!$A$3:$A$12,0))</f>
        <v>Dr. Rina Mehta</v>
      </c>
      <c r="AF1793" s="30" t="str">
        <f aca="false">IFERROR(INDEX(Lookup_Tables!$F$16:$F$45,MATCH(I1793,Lookup_Tables!$E$16:$E$45,0)),"N/A")</f>
        <v>EMP217</v>
      </c>
      <c r="AG1793" s="30" t="n">
        <f aca="false">_xlfn.IFS(R1793="Recovered",4,R1793="Referred",3,R1793="Admitted",2,R1793="Deceased",1,TRUE(),0)</f>
        <v>4</v>
      </c>
      <c r="AH1793" s="30" t="str">
        <f aca="false">IF(T1793&gt;=4,"Satisfied",IF(T1793&gt;=3,"Neutral","Needs Improvement"))</f>
        <v>Neutral</v>
      </c>
    </row>
    <row r="1794" customFormat="false" ht="15" hidden="false" customHeight="false" outlineLevel="0" collapsed="false">
      <c r="A1794" s="27" t="s">
        <v>6453</v>
      </c>
      <c r="B1794" s="27" t="s">
        <v>4444</v>
      </c>
      <c r="C1794" s="27" t="n">
        <v>43</v>
      </c>
      <c r="D1794" s="27" t="s">
        <v>181</v>
      </c>
      <c r="E1794" s="28" t="n">
        <v>45366</v>
      </c>
      <c r="F1794" s="27" t="s">
        <v>1143</v>
      </c>
      <c r="G1794" s="28" t="n">
        <v>45371</v>
      </c>
      <c r="H1794" s="27" t="s">
        <v>168</v>
      </c>
      <c r="I1794" s="27" t="s">
        <v>366</v>
      </c>
      <c r="J1794" s="27" t="s">
        <v>367</v>
      </c>
      <c r="K1794" s="27" t="s">
        <v>126</v>
      </c>
      <c r="L1794" s="27" t="n">
        <v>11</v>
      </c>
      <c r="M1794" s="27" t="n">
        <v>114</v>
      </c>
      <c r="N1794" s="27" t="s">
        <v>127</v>
      </c>
      <c r="O1794" s="27" t="s">
        <v>128</v>
      </c>
      <c r="P1794" s="27" t="s">
        <v>140</v>
      </c>
      <c r="Q1794" s="29" t="n">
        <v>9148.31</v>
      </c>
      <c r="R1794" s="27" t="s">
        <v>130</v>
      </c>
      <c r="S1794" s="27" t="s">
        <v>178</v>
      </c>
      <c r="T1794" s="27" t="n">
        <v>3</v>
      </c>
      <c r="U1794" s="27" t="n">
        <f aca="false">YEAR(E1794)</f>
        <v>2024</v>
      </c>
      <c r="V1794" s="27" t="str">
        <f aca="false">TEXT(E1794,"MMM-YYYY")</f>
        <v>Mar-2024</v>
      </c>
      <c r="W1794" s="27" t="n">
        <f aca="false">MONTH(E1794)</f>
        <v>3</v>
      </c>
      <c r="X1794" s="27" t="str">
        <f aca="false">TEXT(WEEKDAY(E1794,2),"0")&amp;" - "&amp;TEXT(E1794,"dddd")</f>
        <v>5 - Friday</v>
      </c>
      <c r="Y1794" s="27" t="str">
        <f aca="false">_xlfn.IFS(C1794&lt;18,"Child (0-17)",C1794&lt;40,"Young Adult (18-39)",C1794&lt;60,"Adult (40-59)",TRUE(),"Senior (60+)")</f>
        <v>Adult (40-59)</v>
      </c>
      <c r="Z1794" s="27" t="n">
        <f aca="false">ROUND(G1794-E1794,0)</f>
        <v>5</v>
      </c>
      <c r="AA1794" s="27" t="n">
        <f aca="false">L1794+M1794</f>
        <v>125</v>
      </c>
      <c r="AB1794" s="27" t="n">
        <f aca="false">IFERROR(ROUND(Q1794/AA1794,2),0)</f>
        <v>73.19</v>
      </c>
      <c r="AC1794" s="27" t="str">
        <f aca="false">IF(AND(K1794="Critical",N1794="No"),"URGENT - No Bed","Normal")</f>
        <v>Normal</v>
      </c>
      <c r="AD1794" s="33" t="n">
        <f aca="false">INDEX(Lookup_Tables!$B$3:$B$12,MATCH(H1794,Lookup_Tables!$A$3:$A$12,0))</f>
        <v>4400000</v>
      </c>
      <c r="AE1794" s="27" t="str">
        <f aca="false">INDEX(Lookup_Tables!$C$3:$C$12,MATCH(H1794,Lookup_Tables!$A$3:$A$12,0))</f>
        <v>Dr. Neha Chopra</v>
      </c>
      <c r="AF1794" s="27" t="str">
        <f aca="false">IFERROR(INDEX(Lookup_Tables!$F$16:$F$45,MATCH(I1794,Lookup_Tables!$E$16:$E$45,0)),"N/A")</f>
        <v>EMP218</v>
      </c>
      <c r="AG1794" s="27" t="n">
        <f aca="false">_xlfn.IFS(R1794="Recovered",4,R1794="Referred",3,R1794="Admitted",2,R1794="Deceased",1,TRUE(),0)</f>
        <v>4</v>
      </c>
      <c r="AH1794" s="27" t="str">
        <f aca="false">IF(T1794&gt;=4,"Satisfied",IF(T1794&gt;=3,"Neutral","Needs Improvement"))</f>
        <v>Neutral</v>
      </c>
    </row>
    <row r="1795" customFormat="false" ht="15" hidden="false" customHeight="false" outlineLevel="0" collapsed="false">
      <c r="A1795" s="30" t="s">
        <v>4465</v>
      </c>
      <c r="B1795" s="30" t="s">
        <v>1063</v>
      </c>
      <c r="C1795" s="30" t="n">
        <v>28</v>
      </c>
      <c r="D1795" s="30" t="s">
        <v>121</v>
      </c>
      <c r="E1795" s="31" t="n">
        <v>45583</v>
      </c>
      <c r="F1795" s="30" t="s">
        <v>679</v>
      </c>
      <c r="G1795" s="31" t="n">
        <v>45586</v>
      </c>
      <c r="H1795" s="30" t="s">
        <v>217</v>
      </c>
      <c r="I1795" s="30" t="s">
        <v>344</v>
      </c>
      <c r="J1795" s="30" t="s">
        <v>218</v>
      </c>
      <c r="K1795" s="30" t="s">
        <v>156</v>
      </c>
      <c r="L1795" s="30" t="n">
        <v>54</v>
      </c>
      <c r="M1795" s="30" t="n">
        <v>67</v>
      </c>
      <c r="N1795" s="30" t="s">
        <v>127</v>
      </c>
      <c r="O1795" s="30" t="s">
        <v>171</v>
      </c>
      <c r="P1795" s="30" t="s">
        <v>150</v>
      </c>
      <c r="Q1795" s="32" t="n">
        <v>4568.67</v>
      </c>
      <c r="R1795" s="30" t="s">
        <v>130</v>
      </c>
      <c r="S1795" s="30" t="s">
        <v>223</v>
      </c>
      <c r="T1795" s="30" t="n">
        <v>3</v>
      </c>
      <c r="U1795" s="30" t="n">
        <f aca="false">YEAR(E1795)</f>
        <v>2024</v>
      </c>
      <c r="V1795" s="30" t="str">
        <f aca="false">TEXT(E1795,"MMM-YYYY")</f>
        <v>Oct-2024</v>
      </c>
      <c r="W1795" s="30" t="n">
        <f aca="false">MONTH(E1795)</f>
        <v>10</v>
      </c>
      <c r="X1795" s="30" t="str">
        <f aca="false">TEXT(WEEKDAY(E1795,2),"0")&amp;" - "&amp;TEXT(E1795,"dddd")</f>
        <v>5 - Friday</v>
      </c>
      <c r="Y1795" s="30" t="str">
        <f aca="false">_xlfn.IFS(C1795&lt;18,"Child (0-17)",C1795&lt;40,"Young Adult (18-39)",C1795&lt;60,"Adult (40-59)",TRUE(),"Senior (60+)")</f>
        <v>Young Adult (18-39)</v>
      </c>
      <c r="Z1795" s="30" t="n">
        <f aca="false">ROUND(G1795-E1795,0)</f>
        <v>3</v>
      </c>
      <c r="AA1795" s="30" t="n">
        <f aca="false">L1795+M1795</f>
        <v>121</v>
      </c>
      <c r="AB1795" s="30" t="n">
        <f aca="false">IFERROR(ROUND(Q1795/AA1795,2),0)</f>
        <v>37.76</v>
      </c>
      <c r="AC1795" s="30" t="str">
        <f aca="false">IF(AND(K1795="Critical",N1795="No"),"URGENT - No Bed","Normal")</f>
        <v>Normal</v>
      </c>
      <c r="AD1795" s="34" t="n">
        <f aca="false">INDEX(Lookup_Tables!$B$3:$B$12,MATCH(H1795,Lookup_Tables!$A$3:$A$12,0))</f>
        <v>4200000</v>
      </c>
      <c r="AE1795" s="30" t="str">
        <f aca="false">INDEX(Lookup_Tables!$C$3:$C$12,MATCH(H1795,Lookup_Tables!$A$3:$A$12,0))</f>
        <v>Dr. Anil Kapoor</v>
      </c>
      <c r="AF1795" s="30" t="str">
        <f aca="false">IFERROR(INDEX(Lookup_Tables!$F$16:$F$45,MATCH(I1795,Lookup_Tables!$E$16:$E$45,0)),"N/A")</f>
        <v>EMP201</v>
      </c>
      <c r="AG1795" s="30" t="n">
        <f aca="false">_xlfn.IFS(R1795="Recovered",4,R1795="Referred",3,R1795="Admitted",2,R1795="Deceased",1,TRUE(),0)</f>
        <v>4</v>
      </c>
      <c r="AH1795" s="30" t="str">
        <f aca="false">IF(T1795&gt;=4,"Satisfied",IF(T1795&gt;=3,"Neutral","Needs Improvement"))</f>
        <v>Neutral</v>
      </c>
    </row>
    <row r="1796" customFormat="false" ht="15" hidden="false" customHeight="false" outlineLevel="0" collapsed="false">
      <c r="A1796" s="27" t="s">
        <v>6027</v>
      </c>
      <c r="B1796" s="27" t="s">
        <v>632</v>
      </c>
      <c r="C1796" s="27" t="n">
        <v>66</v>
      </c>
      <c r="D1796" s="27" t="s">
        <v>181</v>
      </c>
      <c r="E1796" s="28" t="n">
        <v>45314</v>
      </c>
      <c r="F1796" s="27" t="s">
        <v>994</v>
      </c>
      <c r="G1796" s="28" t="n">
        <v>45316</v>
      </c>
      <c r="H1796" s="27" t="s">
        <v>146</v>
      </c>
      <c r="I1796" s="27" t="s">
        <v>309</v>
      </c>
      <c r="J1796" s="27" t="s">
        <v>568</v>
      </c>
      <c r="K1796" s="27" t="s">
        <v>126</v>
      </c>
      <c r="L1796" s="27" t="n">
        <v>13</v>
      </c>
      <c r="M1796" s="27" t="n">
        <v>94</v>
      </c>
      <c r="N1796" s="27" t="s">
        <v>186</v>
      </c>
      <c r="O1796" s="27" t="s">
        <v>149</v>
      </c>
      <c r="P1796" s="27" t="s">
        <v>150</v>
      </c>
      <c r="Q1796" s="29" t="n">
        <v>8218.38</v>
      </c>
      <c r="R1796" s="27" t="s">
        <v>130</v>
      </c>
      <c r="S1796" s="27" t="s">
        <v>335</v>
      </c>
      <c r="T1796" s="27" t="n">
        <v>4</v>
      </c>
      <c r="U1796" s="27" t="n">
        <f aca="false">YEAR(E1796)</f>
        <v>2024</v>
      </c>
      <c r="V1796" s="27" t="str">
        <f aca="false">TEXT(E1796,"MMM-YYYY")</f>
        <v>Jan-2024</v>
      </c>
      <c r="W1796" s="27" t="n">
        <f aca="false">MONTH(E1796)</f>
        <v>1</v>
      </c>
      <c r="X1796" s="27" t="str">
        <f aca="false">TEXT(WEEKDAY(E1796,2),"0")&amp;" - "&amp;TEXT(E1796,"dddd")</f>
        <v>2 - Tuesday</v>
      </c>
      <c r="Y1796" s="27" t="str">
        <f aca="false">_xlfn.IFS(C1796&lt;18,"Child (0-17)",C1796&lt;40,"Young Adult (18-39)",C1796&lt;60,"Adult (40-59)",TRUE(),"Senior (60+)")</f>
        <v>Senior (60+)</v>
      </c>
      <c r="Z1796" s="27" t="n">
        <f aca="false">ROUND(G1796-E1796,0)</f>
        <v>2</v>
      </c>
      <c r="AA1796" s="27" t="n">
        <f aca="false">L1796+M1796</f>
        <v>107</v>
      </c>
      <c r="AB1796" s="27" t="n">
        <f aca="false">IFERROR(ROUND(Q1796/AA1796,2),0)</f>
        <v>76.81</v>
      </c>
      <c r="AC1796" s="27" t="str">
        <f aca="false">IF(AND(K1796="Critical",N1796="No"),"URGENT - No Bed","Normal")</f>
        <v>Normal</v>
      </c>
      <c r="AD1796" s="33" t="n">
        <f aca="false">INDEX(Lookup_Tables!$B$3:$B$12,MATCH(H1796,Lookup_Tables!$A$3:$A$12,0))</f>
        <v>2700000</v>
      </c>
      <c r="AE1796" s="27" t="str">
        <f aca="false">INDEX(Lookup_Tables!$C$3:$C$12,MATCH(H1796,Lookup_Tables!$A$3:$A$12,0))</f>
        <v>Dr. Vikram Singh</v>
      </c>
      <c r="AF1796" s="27" t="str">
        <f aca="false">IFERROR(INDEX(Lookup_Tables!$F$16:$F$45,MATCH(I1796,Lookup_Tables!$E$16:$E$45,0)),"N/A")</f>
        <v>EMP228</v>
      </c>
      <c r="AG1796" s="27" t="n">
        <f aca="false">_xlfn.IFS(R1796="Recovered",4,R1796="Referred",3,R1796="Admitted",2,R1796="Deceased",1,TRUE(),0)</f>
        <v>4</v>
      </c>
      <c r="AH1796" s="27" t="str">
        <f aca="false">IF(T1796&gt;=4,"Satisfied",IF(T1796&gt;=3,"Neutral","Needs Improvement"))</f>
        <v>Satisfied</v>
      </c>
    </row>
    <row r="1797" customFormat="false" ht="15" hidden="false" customHeight="false" outlineLevel="0" collapsed="false">
      <c r="A1797" s="30" t="s">
        <v>4227</v>
      </c>
      <c r="B1797" s="30" t="s">
        <v>1935</v>
      </c>
      <c r="C1797" s="30" t="n">
        <v>63</v>
      </c>
      <c r="D1797" s="30" t="s">
        <v>181</v>
      </c>
      <c r="E1797" s="31" t="n">
        <v>45492</v>
      </c>
      <c r="F1797" s="30" t="s">
        <v>1073</v>
      </c>
      <c r="G1797" s="31" t="n">
        <v>45492</v>
      </c>
      <c r="H1797" s="30" t="s">
        <v>206</v>
      </c>
      <c r="I1797" s="30" t="s">
        <v>232</v>
      </c>
      <c r="J1797" s="30" t="s">
        <v>593</v>
      </c>
      <c r="K1797" s="30" t="s">
        <v>138</v>
      </c>
      <c r="L1797" s="30" t="n">
        <v>62</v>
      </c>
      <c r="M1797" s="30" t="n">
        <v>45</v>
      </c>
      <c r="N1797" s="30" t="s">
        <v>127</v>
      </c>
      <c r="O1797" s="30" t="s">
        <v>171</v>
      </c>
      <c r="P1797" s="30" t="s">
        <v>187</v>
      </c>
      <c r="Q1797" s="32" t="n">
        <v>1899.12</v>
      </c>
      <c r="R1797" s="30" t="s">
        <v>130</v>
      </c>
      <c r="S1797" s="30" t="s">
        <v>197</v>
      </c>
      <c r="T1797" s="30" t="n">
        <v>5</v>
      </c>
      <c r="U1797" s="30" t="n">
        <f aca="false">YEAR(E1797)</f>
        <v>2024</v>
      </c>
      <c r="V1797" s="30" t="str">
        <f aca="false">TEXT(E1797,"MMM-YYYY")</f>
        <v>Jul-2024</v>
      </c>
      <c r="W1797" s="30" t="n">
        <f aca="false">MONTH(E1797)</f>
        <v>7</v>
      </c>
      <c r="X1797" s="30" t="str">
        <f aca="false">TEXT(WEEKDAY(E1797,2),"0")&amp;" - "&amp;TEXT(E1797,"dddd")</f>
        <v>5 - Friday</v>
      </c>
      <c r="Y1797" s="30" t="str">
        <f aca="false">_xlfn.IFS(C1797&lt;18,"Child (0-17)",C1797&lt;40,"Young Adult (18-39)",C1797&lt;60,"Adult (40-59)",TRUE(),"Senior (60+)")</f>
        <v>Senior (60+)</v>
      </c>
      <c r="Z1797" s="30" t="n">
        <f aca="false">ROUND(G1797-E1797,0)</f>
        <v>0</v>
      </c>
      <c r="AA1797" s="30" t="n">
        <f aca="false">L1797+M1797</f>
        <v>107</v>
      </c>
      <c r="AB1797" s="30" t="n">
        <f aca="false">IFERROR(ROUND(Q1797/AA1797,2),0)</f>
        <v>17.75</v>
      </c>
      <c r="AC1797" s="30" t="str">
        <f aca="false">IF(AND(K1797="Critical",N1797="No"),"URGENT - No Bed","Normal")</f>
        <v>Normal</v>
      </c>
      <c r="AD1797" s="34" t="n">
        <f aca="false">INDEX(Lookup_Tables!$B$3:$B$12,MATCH(H1797,Lookup_Tables!$A$3:$A$12,0))</f>
        <v>2800000</v>
      </c>
      <c r="AE1797" s="30" t="str">
        <f aca="false">INDEX(Lookup_Tables!$C$3:$C$12,MATCH(H1797,Lookup_Tables!$A$3:$A$12,0))</f>
        <v>Dr. Suresh Nair</v>
      </c>
      <c r="AF1797" s="30" t="str">
        <f aca="false">IFERROR(INDEX(Lookup_Tables!$F$16:$F$45,MATCH(I1797,Lookup_Tables!$E$16:$E$45,0)),"N/A")</f>
        <v>EMP210</v>
      </c>
      <c r="AG1797" s="30" t="n">
        <f aca="false">_xlfn.IFS(R1797="Recovered",4,R1797="Referred",3,R1797="Admitted",2,R1797="Deceased",1,TRUE(),0)</f>
        <v>4</v>
      </c>
      <c r="AH1797" s="30" t="str">
        <f aca="false">IF(T1797&gt;=4,"Satisfied",IF(T1797&gt;=3,"Neutral","Needs Improvement"))</f>
        <v>Satisfied</v>
      </c>
    </row>
    <row r="1798" customFormat="false" ht="15" hidden="false" customHeight="false" outlineLevel="0" collapsed="false">
      <c r="A1798" s="27" t="s">
        <v>1740</v>
      </c>
      <c r="B1798" s="27" t="s">
        <v>1361</v>
      </c>
      <c r="C1798" s="27" t="n">
        <v>88</v>
      </c>
      <c r="D1798" s="27" t="s">
        <v>121</v>
      </c>
      <c r="E1798" s="28" t="n">
        <v>45452</v>
      </c>
      <c r="F1798" s="27" t="s">
        <v>552</v>
      </c>
      <c r="G1798" s="28" t="n">
        <v>45461</v>
      </c>
      <c r="H1798" s="27" t="s">
        <v>183</v>
      </c>
      <c r="I1798" s="27" t="s">
        <v>430</v>
      </c>
      <c r="J1798" s="27" t="s">
        <v>185</v>
      </c>
      <c r="K1798" s="27" t="s">
        <v>202</v>
      </c>
      <c r="L1798" s="27" t="n">
        <v>17</v>
      </c>
      <c r="M1798" s="27" t="n">
        <v>78</v>
      </c>
      <c r="N1798" s="27" t="s">
        <v>186</v>
      </c>
      <c r="O1798" s="27" t="s">
        <v>139</v>
      </c>
      <c r="P1798" s="27" t="s">
        <v>140</v>
      </c>
      <c r="Q1798" s="29" t="n">
        <v>17651.97</v>
      </c>
      <c r="R1798" s="27" t="s">
        <v>268</v>
      </c>
      <c r="S1798" s="27" t="s">
        <v>335</v>
      </c>
      <c r="T1798" s="27" t="n">
        <v>2</v>
      </c>
      <c r="U1798" s="27" t="n">
        <f aca="false">YEAR(E1798)</f>
        <v>2024</v>
      </c>
      <c r="V1798" s="27" t="str">
        <f aca="false">TEXT(E1798,"MMM-YYYY")</f>
        <v>Jun-2024</v>
      </c>
      <c r="W1798" s="27" t="n">
        <f aca="false">MONTH(E1798)</f>
        <v>6</v>
      </c>
      <c r="X1798" s="27" t="str">
        <f aca="false">TEXT(WEEKDAY(E1798,2),"0")&amp;" - "&amp;TEXT(E1798,"dddd")</f>
        <v>7 - Sunday</v>
      </c>
      <c r="Y1798" s="27" t="str">
        <f aca="false">_xlfn.IFS(C1798&lt;18,"Child (0-17)",C1798&lt;40,"Young Adult (18-39)",C1798&lt;60,"Adult (40-59)",TRUE(),"Senior (60+)")</f>
        <v>Senior (60+)</v>
      </c>
      <c r="Z1798" s="27" t="n">
        <f aca="false">ROUND(G1798-E1798,0)</f>
        <v>9</v>
      </c>
      <c r="AA1798" s="27" t="n">
        <f aca="false">L1798+M1798</f>
        <v>95</v>
      </c>
      <c r="AB1798" s="27" t="n">
        <f aca="false">IFERROR(ROUND(Q1798/AA1798,2),0)</f>
        <v>185.81</v>
      </c>
      <c r="AC1798" s="27" t="str">
        <f aca="false">IF(AND(K1798="Critical",N1798="No"),"URGENT - No Bed","Normal")</f>
        <v>Normal</v>
      </c>
      <c r="AD1798" s="33" t="n">
        <f aca="false">INDEX(Lookup_Tables!$B$3:$B$12,MATCH(H1798,Lookup_Tables!$A$3:$A$12,0))</f>
        <v>3100000</v>
      </c>
      <c r="AE1798" s="27" t="str">
        <f aca="false">INDEX(Lookup_Tables!$C$3:$C$12,MATCH(H1798,Lookup_Tables!$A$3:$A$12,0))</f>
        <v>Dr. Kavita Rao</v>
      </c>
      <c r="AF1798" s="27" t="str">
        <f aca="false">IFERROR(INDEX(Lookup_Tables!$F$16:$F$45,MATCH(I1798,Lookup_Tables!$E$16:$E$45,0)),"N/A")</f>
        <v>EMP224</v>
      </c>
      <c r="AG1798" s="27" t="n">
        <f aca="false">_xlfn.IFS(R1798="Recovered",4,R1798="Referred",3,R1798="Admitted",2,R1798="Deceased",1,TRUE(),0)</f>
        <v>3</v>
      </c>
      <c r="AH1798" s="27" t="str">
        <f aca="false">IF(T1798&gt;=4,"Satisfied",IF(T1798&gt;=3,"Neutral","Needs Improvement"))</f>
        <v>Needs Improvement</v>
      </c>
    </row>
    <row r="1799" customFormat="false" ht="15" hidden="false" customHeight="false" outlineLevel="0" collapsed="false">
      <c r="A1799" s="30" t="s">
        <v>5273</v>
      </c>
      <c r="B1799" s="30" t="s">
        <v>4638</v>
      </c>
      <c r="C1799" s="30" t="n">
        <v>67</v>
      </c>
      <c r="D1799" s="30" t="s">
        <v>181</v>
      </c>
      <c r="E1799" s="31" t="n">
        <v>45518</v>
      </c>
      <c r="F1799" s="30" t="s">
        <v>1899</v>
      </c>
      <c r="G1799" s="31" t="n">
        <v>45522</v>
      </c>
      <c r="H1799" s="30" t="s">
        <v>236</v>
      </c>
      <c r="I1799" s="30" t="s">
        <v>323</v>
      </c>
      <c r="J1799" s="30" t="s">
        <v>287</v>
      </c>
      <c r="K1799" s="30" t="s">
        <v>126</v>
      </c>
      <c r="L1799" s="30" t="n">
        <v>11</v>
      </c>
      <c r="M1799" s="30" t="n">
        <v>132</v>
      </c>
      <c r="N1799" s="30" t="s">
        <v>186</v>
      </c>
      <c r="O1799" s="30" t="s">
        <v>128</v>
      </c>
      <c r="P1799" s="30" t="s">
        <v>187</v>
      </c>
      <c r="Q1799" s="32" t="n">
        <v>8763.84</v>
      </c>
      <c r="R1799" s="30" t="s">
        <v>130</v>
      </c>
      <c r="S1799" s="30" t="s">
        <v>157</v>
      </c>
      <c r="T1799" s="30" t="n">
        <v>5</v>
      </c>
      <c r="U1799" s="30" t="n">
        <f aca="false">YEAR(E1799)</f>
        <v>2024</v>
      </c>
      <c r="V1799" s="30" t="str">
        <f aca="false">TEXT(E1799,"MMM-YYYY")</f>
        <v>Aug-2024</v>
      </c>
      <c r="W1799" s="30" t="n">
        <f aca="false">MONTH(E1799)</f>
        <v>8</v>
      </c>
      <c r="X1799" s="30" t="str">
        <f aca="false">TEXT(WEEKDAY(E1799,2),"0")&amp;" - "&amp;TEXT(E1799,"dddd")</f>
        <v>3 - Wednesday</v>
      </c>
      <c r="Y1799" s="30" t="str">
        <f aca="false">_xlfn.IFS(C1799&lt;18,"Child (0-17)",C1799&lt;40,"Young Adult (18-39)",C1799&lt;60,"Adult (40-59)",TRUE(),"Senior (60+)")</f>
        <v>Senior (60+)</v>
      </c>
      <c r="Z1799" s="30" t="n">
        <f aca="false">ROUND(G1799-E1799,0)</f>
        <v>4</v>
      </c>
      <c r="AA1799" s="30" t="n">
        <f aca="false">L1799+M1799</f>
        <v>143</v>
      </c>
      <c r="AB1799" s="30" t="n">
        <f aca="false">IFERROR(ROUND(Q1799/AA1799,2),0)</f>
        <v>61.29</v>
      </c>
      <c r="AC1799" s="30" t="str">
        <f aca="false">IF(AND(K1799="Critical",N1799="No"),"URGENT - No Bed","Normal")</f>
        <v>Normal</v>
      </c>
      <c r="AD1799" s="34" t="n">
        <f aca="false">INDEX(Lookup_Tables!$B$3:$B$12,MATCH(H1799,Lookup_Tables!$A$3:$A$12,0))</f>
        <v>3900000</v>
      </c>
      <c r="AE1799" s="30" t="str">
        <f aca="false">INDEX(Lookup_Tables!$C$3:$C$12,MATCH(H1799,Lookup_Tables!$A$3:$A$12,0))</f>
        <v>Dr. Rina Mehta</v>
      </c>
      <c r="AF1799" s="30" t="str">
        <f aca="false">IFERROR(INDEX(Lookup_Tables!$F$16:$F$45,MATCH(I1799,Lookup_Tables!$E$16:$E$45,0)),"N/A")</f>
        <v>EMP216</v>
      </c>
      <c r="AG1799" s="30" t="n">
        <f aca="false">_xlfn.IFS(R1799="Recovered",4,R1799="Referred",3,R1799="Admitted",2,R1799="Deceased",1,TRUE(),0)</f>
        <v>4</v>
      </c>
      <c r="AH1799" s="30" t="str">
        <f aca="false">IF(T1799&gt;=4,"Satisfied",IF(T1799&gt;=3,"Neutral","Needs Improvement"))</f>
        <v>Satisfied</v>
      </c>
    </row>
    <row r="1800" customFormat="false" ht="15" hidden="false" customHeight="false" outlineLevel="0" collapsed="false">
      <c r="A1800" s="27" t="s">
        <v>5555</v>
      </c>
      <c r="B1800" s="27" t="s">
        <v>4413</v>
      </c>
      <c r="C1800" s="27" t="n">
        <v>22</v>
      </c>
      <c r="D1800" s="27" t="s">
        <v>181</v>
      </c>
      <c r="E1800" s="28" t="n">
        <v>45372</v>
      </c>
      <c r="F1800" s="27" t="s">
        <v>319</v>
      </c>
      <c r="G1800" s="28" t="n">
        <v>45377</v>
      </c>
      <c r="H1800" s="27" t="s">
        <v>183</v>
      </c>
      <c r="I1800" s="27" t="s">
        <v>430</v>
      </c>
      <c r="J1800" s="27" t="s">
        <v>476</v>
      </c>
      <c r="K1800" s="27" t="s">
        <v>126</v>
      </c>
      <c r="L1800" s="27" t="n">
        <v>5</v>
      </c>
      <c r="M1800" s="27" t="n">
        <v>75</v>
      </c>
      <c r="N1800" s="27" t="s">
        <v>127</v>
      </c>
      <c r="O1800" s="27" t="s">
        <v>139</v>
      </c>
      <c r="P1800" s="27" t="s">
        <v>150</v>
      </c>
      <c r="Q1800" s="29" t="n">
        <v>6884.79</v>
      </c>
      <c r="R1800" s="27" t="s">
        <v>172</v>
      </c>
      <c r="S1800" s="27" t="s">
        <v>131</v>
      </c>
      <c r="T1800" s="27" t="n">
        <v>4</v>
      </c>
      <c r="U1800" s="27" t="n">
        <f aca="false">YEAR(E1800)</f>
        <v>2024</v>
      </c>
      <c r="V1800" s="27" t="str">
        <f aca="false">TEXT(E1800,"MMM-YYYY")</f>
        <v>Mar-2024</v>
      </c>
      <c r="W1800" s="27" t="n">
        <f aca="false">MONTH(E1800)</f>
        <v>3</v>
      </c>
      <c r="X1800" s="27" t="str">
        <f aca="false">TEXT(WEEKDAY(E1800,2),"0")&amp;" - "&amp;TEXT(E1800,"dddd")</f>
        <v>4 - Thursday</v>
      </c>
      <c r="Y1800" s="27" t="str">
        <f aca="false">_xlfn.IFS(C1800&lt;18,"Child (0-17)",C1800&lt;40,"Young Adult (18-39)",C1800&lt;60,"Adult (40-59)",TRUE(),"Senior (60+)")</f>
        <v>Young Adult (18-39)</v>
      </c>
      <c r="Z1800" s="27" t="n">
        <f aca="false">ROUND(G1800-E1800,0)</f>
        <v>5</v>
      </c>
      <c r="AA1800" s="27" t="n">
        <f aca="false">L1800+M1800</f>
        <v>80</v>
      </c>
      <c r="AB1800" s="27" t="n">
        <f aca="false">IFERROR(ROUND(Q1800/AA1800,2),0)</f>
        <v>86.06</v>
      </c>
      <c r="AC1800" s="27" t="str">
        <f aca="false">IF(AND(K1800="Critical",N1800="No"),"URGENT - No Bed","Normal")</f>
        <v>Normal</v>
      </c>
      <c r="AD1800" s="33" t="n">
        <f aca="false">INDEX(Lookup_Tables!$B$3:$B$12,MATCH(H1800,Lookup_Tables!$A$3:$A$12,0))</f>
        <v>3100000</v>
      </c>
      <c r="AE1800" s="27" t="str">
        <f aca="false">INDEX(Lookup_Tables!$C$3:$C$12,MATCH(H1800,Lookup_Tables!$A$3:$A$12,0))</f>
        <v>Dr. Kavita Rao</v>
      </c>
      <c r="AF1800" s="27" t="str">
        <f aca="false">IFERROR(INDEX(Lookup_Tables!$F$16:$F$45,MATCH(I1800,Lookup_Tables!$E$16:$E$45,0)),"N/A")</f>
        <v>EMP224</v>
      </c>
      <c r="AG1800" s="27" t="n">
        <f aca="false">_xlfn.IFS(R1800="Recovered",4,R1800="Referred",3,R1800="Admitted",2,R1800="Deceased",1,TRUE(),0)</f>
        <v>2</v>
      </c>
      <c r="AH1800" s="27" t="str">
        <f aca="false">IF(T1800&gt;=4,"Satisfied",IF(T1800&gt;=3,"Neutral","Needs Improvement"))</f>
        <v>Satisfied</v>
      </c>
    </row>
    <row r="1801" customFormat="false" ht="15" hidden="false" customHeight="false" outlineLevel="0" collapsed="false">
      <c r="A1801" s="30" t="s">
        <v>4586</v>
      </c>
      <c r="B1801" s="30" t="s">
        <v>1776</v>
      </c>
      <c r="C1801" s="30" t="n">
        <v>48</v>
      </c>
      <c r="D1801" s="30" t="s">
        <v>181</v>
      </c>
      <c r="E1801" s="31" t="n">
        <v>45362</v>
      </c>
      <c r="F1801" s="30" t="s">
        <v>511</v>
      </c>
      <c r="G1801" s="31" t="n">
        <v>45363</v>
      </c>
      <c r="H1801" s="30" t="s">
        <v>135</v>
      </c>
      <c r="I1801" s="30" t="s">
        <v>136</v>
      </c>
      <c r="J1801" s="30" t="s">
        <v>201</v>
      </c>
      <c r="K1801" s="30" t="s">
        <v>138</v>
      </c>
      <c r="L1801" s="30" t="n">
        <v>62</v>
      </c>
      <c r="M1801" s="30" t="n">
        <v>40</v>
      </c>
      <c r="N1801" s="30" t="s">
        <v>127</v>
      </c>
      <c r="O1801" s="30" t="s">
        <v>139</v>
      </c>
      <c r="P1801" s="30" t="s">
        <v>140</v>
      </c>
      <c r="Q1801" s="32" t="n">
        <v>1424.96</v>
      </c>
      <c r="R1801" s="30" t="s">
        <v>130</v>
      </c>
      <c r="S1801" s="30" t="s">
        <v>178</v>
      </c>
      <c r="T1801" s="30" t="n">
        <v>4</v>
      </c>
      <c r="U1801" s="30" t="n">
        <f aca="false">YEAR(E1801)</f>
        <v>2024</v>
      </c>
      <c r="V1801" s="30" t="str">
        <f aca="false">TEXT(E1801,"MMM-YYYY")</f>
        <v>Mar-2024</v>
      </c>
      <c r="W1801" s="30" t="n">
        <f aca="false">MONTH(E1801)</f>
        <v>3</v>
      </c>
      <c r="X1801" s="30" t="str">
        <f aca="false">TEXT(WEEKDAY(E1801,2),"0")&amp;" - "&amp;TEXT(E1801,"dddd")</f>
        <v>1 - Monday</v>
      </c>
      <c r="Y1801" s="30" t="str">
        <f aca="false">_xlfn.IFS(C1801&lt;18,"Child (0-17)",C1801&lt;40,"Young Adult (18-39)",C1801&lt;60,"Adult (40-59)",TRUE(),"Senior (60+)")</f>
        <v>Adult (40-59)</v>
      </c>
      <c r="Z1801" s="30" t="n">
        <f aca="false">ROUND(G1801-E1801,0)</f>
        <v>1</v>
      </c>
      <c r="AA1801" s="30" t="n">
        <f aca="false">L1801+M1801</f>
        <v>102</v>
      </c>
      <c r="AB1801" s="30" t="n">
        <f aca="false">IFERROR(ROUND(Q1801/AA1801,2),0)</f>
        <v>13.97</v>
      </c>
      <c r="AC1801" s="30" t="str">
        <f aca="false">IF(AND(K1801="Critical",N1801="No"),"URGENT - No Bed","Normal")</f>
        <v>Normal</v>
      </c>
      <c r="AD1801" s="34" t="n">
        <f aca="false">INDEX(Lookup_Tables!$B$3:$B$12,MATCH(H1801,Lookup_Tables!$A$3:$A$12,0))</f>
        <v>4600000</v>
      </c>
      <c r="AE1801" s="30" t="str">
        <f aca="false">INDEX(Lookup_Tables!$C$3:$C$12,MATCH(H1801,Lookup_Tables!$A$3:$A$12,0))</f>
        <v>Dr. Farhan Khan</v>
      </c>
      <c r="AF1801" s="30" t="str">
        <f aca="false">IFERROR(INDEX(Lookup_Tables!$F$16:$F$45,MATCH(I1801,Lookup_Tables!$E$16:$E$45,0)),"N/A")</f>
        <v>EMP206</v>
      </c>
      <c r="AG1801" s="30" t="n">
        <f aca="false">_xlfn.IFS(R1801="Recovered",4,R1801="Referred",3,R1801="Admitted",2,R1801="Deceased",1,TRUE(),0)</f>
        <v>4</v>
      </c>
      <c r="AH1801" s="30" t="str">
        <f aca="false">IF(T1801&gt;=4,"Satisfied",IF(T1801&gt;=3,"Neutral","Needs Improvement"))</f>
        <v>Satisfied</v>
      </c>
    </row>
    <row r="1802" customFormat="false" ht="15" hidden="false" customHeight="false" outlineLevel="0" collapsed="false">
      <c r="A1802" s="27" t="s">
        <v>4474</v>
      </c>
      <c r="B1802" s="27" t="s">
        <v>2036</v>
      </c>
      <c r="C1802" s="27" t="n">
        <v>25</v>
      </c>
      <c r="D1802" s="27" t="s">
        <v>181</v>
      </c>
      <c r="E1802" s="28" t="n">
        <v>45538</v>
      </c>
      <c r="F1802" s="27" t="s">
        <v>429</v>
      </c>
      <c r="G1802" s="28" t="n">
        <v>45540</v>
      </c>
      <c r="H1802" s="27" t="s">
        <v>206</v>
      </c>
      <c r="I1802" s="27" t="s">
        <v>207</v>
      </c>
      <c r="J1802" s="27" t="s">
        <v>593</v>
      </c>
      <c r="K1802" s="27" t="s">
        <v>156</v>
      </c>
      <c r="L1802" s="27" t="n">
        <v>30</v>
      </c>
      <c r="M1802" s="27" t="n">
        <v>75</v>
      </c>
      <c r="N1802" s="27" t="s">
        <v>127</v>
      </c>
      <c r="O1802" s="27" t="s">
        <v>139</v>
      </c>
      <c r="P1802" s="27" t="s">
        <v>129</v>
      </c>
      <c r="Q1802" s="29" t="n">
        <v>5098.39</v>
      </c>
      <c r="R1802" s="27" t="s">
        <v>130</v>
      </c>
      <c r="S1802" s="27" t="s">
        <v>192</v>
      </c>
      <c r="T1802" s="27" t="n">
        <v>3</v>
      </c>
      <c r="U1802" s="27" t="n">
        <f aca="false">YEAR(E1802)</f>
        <v>2024</v>
      </c>
      <c r="V1802" s="27" t="str">
        <f aca="false">TEXT(E1802,"MMM-YYYY")</f>
        <v>Sep-2024</v>
      </c>
      <c r="W1802" s="27" t="n">
        <f aca="false">MONTH(E1802)</f>
        <v>9</v>
      </c>
      <c r="X1802" s="27" t="str">
        <f aca="false">TEXT(WEEKDAY(E1802,2),"0")&amp;" - "&amp;TEXT(E1802,"dddd")</f>
        <v>2 - Tuesday</v>
      </c>
      <c r="Y1802" s="27" t="str">
        <f aca="false">_xlfn.IFS(C1802&lt;18,"Child (0-17)",C1802&lt;40,"Young Adult (18-39)",C1802&lt;60,"Adult (40-59)",TRUE(),"Senior (60+)")</f>
        <v>Young Adult (18-39)</v>
      </c>
      <c r="Z1802" s="27" t="n">
        <f aca="false">ROUND(G1802-E1802,0)</f>
        <v>2</v>
      </c>
      <c r="AA1802" s="27" t="n">
        <f aca="false">L1802+M1802</f>
        <v>105</v>
      </c>
      <c r="AB1802" s="27" t="n">
        <f aca="false">IFERROR(ROUND(Q1802/AA1802,2),0)</f>
        <v>48.56</v>
      </c>
      <c r="AC1802" s="27" t="str">
        <f aca="false">IF(AND(K1802="Critical",N1802="No"),"URGENT - No Bed","Normal")</f>
        <v>Normal</v>
      </c>
      <c r="AD1802" s="33" t="n">
        <f aca="false">INDEX(Lookup_Tables!$B$3:$B$12,MATCH(H1802,Lookup_Tables!$A$3:$A$12,0))</f>
        <v>2800000</v>
      </c>
      <c r="AE1802" s="27" t="str">
        <f aca="false">INDEX(Lookup_Tables!$C$3:$C$12,MATCH(H1802,Lookup_Tables!$A$3:$A$12,0))</f>
        <v>Dr. Suresh Nair</v>
      </c>
      <c r="AF1802" s="27" t="str">
        <f aca="false">IFERROR(INDEX(Lookup_Tables!$F$16:$F$45,MATCH(I1802,Lookup_Tables!$E$16:$E$45,0)),"N/A")</f>
        <v>EMP209</v>
      </c>
      <c r="AG1802" s="27" t="n">
        <f aca="false">_xlfn.IFS(R1802="Recovered",4,R1802="Referred",3,R1802="Admitted",2,R1802="Deceased",1,TRUE(),0)</f>
        <v>4</v>
      </c>
      <c r="AH1802" s="27" t="str">
        <f aca="false">IF(T1802&gt;=4,"Satisfied",IF(T1802&gt;=3,"Neutral","Needs Improvement"))</f>
        <v>Neutral</v>
      </c>
    </row>
    <row r="1803" customFormat="false" ht="15" hidden="false" customHeight="false" outlineLevel="0" collapsed="false">
      <c r="A1803" s="30" t="s">
        <v>7011</v>
      </c>
      <c r="B1803" s="30" t="s">
        <v>1658</v>
      </c>
      <c r="C1803" s="30" t="n">
        <v>82</v>
      </c>
      <c r="D1803" s="30" t="s">
        <v>181</v>
      </c>
      <c r="E1803" s="31" t="n">
        <v>45532</v>
      </c>
      <c r="F1803" s="30" t="s">
        <v>167</v>
      </c>
      <c r="G1803" s="31" t="n">
        <v>45534</v>
      </c>
      <c r="H1803" s="30" t="s">
        <v>183</v>
      </c>
      <c r="I1803" s="30" t="s">
        <v>430</v>
      </c>
      <c r="J1803" s="30" t="s">
        <v>476</v>
      </c>
      <c r="K1803" s="30" t="s">
        <v>156</v>
      </c>
      <c r="L1803" s="30" t="n">
        <v>51</v>
      </c>
      <c r="M1803" s="30" t="n">
        <v>47</v>
      </c>
      <c r="N1803" s="30" t="s">
        <v>127</v>
      </c>
      <c r="O1803" s="30" t="s">
        <v>171</v>
      </c>
      <c r="P1803" s="30" t="s">
        <v>187</v>
      </c>
      <c r="Q1803" s="32" t="n">
        <v>4236.94</v>
      </c>
      <c r="R1803" s="30" t="s">
        <v>130</v>
      </c>
      <c r="S1803" s="30" t="s">
        <v>197</v>
      </c>
      <c r="T1803" s="30" t="n">
        <v>4</v>
      </c>
      <c r="U1803" s="30" t="n">
        <f aca="false">YEAR(E1803)</f>
        <v>2024</v>
      </c>
      <c r="V1803" s="30" t="str">
        <f aca="false">TEXT(E1803,"MMM-YYYY")</f>
        <v>Aug-2024</v>
      </c>
      <c r="W1803" s="30" t="n">
        <f aca="false">MONTH(E1803)</f>
        <v>8</v>
      </c>
      <c r="X1803" s="30" t="str">
        <f aca="false">TEXT(WEEKDAY(E1803,2),"0")&amp;" - "&amp;TEXT(E1803,"dddd")</f>
        <v>3 - Wednesday</v>
      </c>
      <c r="Y1803" s="30" t="str">
        <f aca="false">_xlfn.IFS(C1803&lt;18,"Child (0-17)",C1803&lt;40,"Young Adult (18-39)",C1803&lt;60,"Adult (40-59)",TRUE(),"Senior (60+)")</f>
        <v>Senior (60+)</v>
      </c>
      <c r="Z1803" s="30" t="n">
        <f aca="false">ROUND(G1803-E1803,0)</f>
        <v>2</v>
      </c>
      <c r="AA1803" s="30" t="n">
        <f aca="false">L1803+M1803</f>
        <v>98</v>
      </c>
      <c r="AB1803" s="30" t="n">
        <f aca="false">IFERROR(ROUND(Q1803/AA1803,2),0)</f>
        <v>43.23</v>
      </c>
      <c r="AC1803" s="30" t="str">
        <f aca="false">IF(AND(K1803="Critical",N1803="No"),"URGENT - No Bed","Normal")</f>
        <v>Normal</v>
      </c>
      <c r="AD1803" s="34" t="n">
        <f aca="false">INDEX(Lookup_Tables!$B$3:$B$12,MATCH(H1803,Lookup_Tables!$A$3:$A$12,0))</f>
        <v>3100000</v>
      </c>
      <c r="AE1803" s="30" t="str">
        <f aca="false">INDEX(Lookup_Tables!$C$3:$C$12,MATCH(H1803,Lookup_Tables!$A$3:$A$12,0))</f>
        <v>Dr. Kavita Rao</v>
      </c>
      <c r="AF1803" s="30" t="str">
        <f aca="false">IFERROR(INDEX(Lookup_Tables!$F$16:$F$45,MATCH(I1803,Lookup_Tables!$E$16:$E$45,0)),"N/A")</f>
        <v>EMP224</v>
      </c>
      <c r="AG1803" s="30" t="n">
        <f aca="false">_xlfn.IFS(R1803="Recovered",4,R1803="Referred",3,R1803="Admitted",2,R1803="Deceased",1,TRUE(),0)</f>
        <v>4</v>
      </c>
      <c r="AH1803" s="30" t="str">
        <f aca="false">IF(T1803&gt;=4,"Satisfied",IF(T1803&gt;=3,"Neutral","Needs Improvement"))</f>
        <v>Satisfied</v>
      </c>
    </row>
    <row r="1804" customFormat="false" ht="15" hidden="false" customHeight="false" outlineLevel="0" collapsed="false">
      <c r="A1804" s="27" t="s">
        <v>152</v>
      </c>
      <c r="B1804" s="27" t="s">
        <v>153</v>
      </c>
      <c r="C1804" s="27" t="n">
        <v>57</v>
      </c>
      <c r="D1804" s="27" t="s">
        <v>121</v>
      </c>
      <c r="E1804" s="28" t="n">
        <v>45339</v>
      </c>
      <c r="F1804" s="27" t="s">
        <v>154</v>
      </c>
      <c r="G1804" s="28" t="n">
        <v>45339</v>
      </c>
      <c r="H1804" s="27" t="s">
        <v>123</v>
      </c>
      <c r="I1804" s="27" t="s">
        <v>155</v>
      </c>
      <c r="J1804" s="27" t="s">
        <v>125</v>
      </c>
      <c r="K1804" s="27" t="s">
        <v>156</v>
      </c>
      <c r="L1804" s="27" t="n">
        <v>16</v>
      </c>
      <c r="M1804" s="27" t="n">
        <v>58</v>
      </c>
      <c r="N1804" s="27" t="s">
        <v>127</v>
      </c>
      <c r="O1804" s="27" t="s">
        <v>128</v>
      </c>
      <c r="P1804" s="27" t="s">
        <v>140</v>
      </c>
      <c r="Q1804" s="29" t="n">
        <v>3207.72</v>
      </c>
      <c r="R1804" s="27" t="s">
        <v>130</v>
      </c>
      <c r="S1804" s="27" t="s">
        <v>157</v>
      </c>
      <c r="T1804" s="27" t="n">
        <v>3</v>
      </c>
      <c r="U1804" s="27" t="n">
        <f aca="false">YEAR(E1804)</f>
        <v>2024</v>
      </c>
      <c r="V1804" s="27" t="str">
        <f aca="false">TEXT(E1804,"MMM-YYYY")</f>
        <v>Feb-2024</v>
      </c>
      <c r="W1804" s="27" t="n">
        <f aca="false">MONTH(E1804)</f>
        <v>2</v>
      </c>
      <c r="X1804" s="27" t="str">
        <f aca="false">TEXT(WEEKDAY(E1804,2),"0")&amp;" - "&amp;TEXT(E1804,"dddd")</f>
        <v>6 - Saturday</v>
      </c>
      <c r="Y1804" s="27" t="str">
        <f aca="false">_xlfn.IFS(C1804&lt;18,"Child (0-17)",C1804&lt;40,"Young Adult (18-39)",C1804&lt;60,"Adult (40-59)",TRUE(),"Senior (60+)")</f>
        <v>Adult (40-59)</v>
      </c>
      <c r="Z1804" s="27" t="n">
        <f aca="false">ROUND(G1804-E1804,0)</f>
        <v>0</v>
      </c>
      <c r="AA1804" s="27" t="n">
        <f aca="false">L1804+M1804</f>
        <v>74</v>
      </c>
      <c r="AB1804" s="27" t="n">
        <f aca="false">IFERROR(ROUND(Q1804/AA1804,2),0)</f>
        <v>43.35</v>
      </c>
      <c r="AC1804" s="27" t="str">
        <f aca="false">IF(AND(K1804="Critical",N1804="No"),"URGENT - No Bed","Normal")</f>
        <v>Normal</v>
      </c>
      <c r="AD1804" s="33" t="n">
        <f aca="false">INDEX(Lookup_Tables!$B$3:$B$12,MATCH(H1804,Lookup_Tables!$A$3:$A$12,0))</f>
        <v>2200000</v>
      </c>
      <c r="AE1804" s="27" t="str">
        <f aca="false">INDEX(Lookup_Tables!$C$3:$C$12,MATCH(H1804,Lookup_Tables!$A$3:$A$12,0))</f>
        <v>Dr. Rohan Das</v>
      </c>
      <c r="AF1804" s="27" t="str">
        <f aca="false">IFERROR(INDEX(Lookup_Tables!$F$16:$F$45,MATCH(I1804,Lookup_Tables!$E$16:$E$45,0)),"N/A")</f>
        <v>EMP203</v>
      </c>
      <c r="AG1804" s="27" t="n">
        <f aca="false">_xlfn.IFS(R1804="Recovered",4,R1804="Referred",3,R1804="Admitted",2,R1804="Deceased",1,TRUE(),0)</f>
        <v>4</v>
      </c>
      <c r="AH1804" s="27" t="str">
        <f aca="false">IF(T1804&gt;=4,"Satisfied",IF(T1804&gt;=3,"Neutral","Needs Improvement"))</f>
        <v>Neutral</v>
      </c>
    </row>
    <row r="1805" customFormat="false" ht="15" hidden="false" customHeight="false" outlineLevel="0" collapsed="false">
      <c r="A1805" s="30" t="s">
        <v>6909</v>
      </c>
      <c r="B1805" s="30" t="s">
        <v>2610</v>
      </c>
      <c r="C1805" s="30" t="n">
        <v>26</v>
      </c>
      <c r="D1805" s="30" t="s">
        <v>121</v>
      </c>
      <c r="E1805" s="31" t="n">
        <v>45615</v>
      </c>
      <c r="F1805" s="30" t="s">
        <v>1511</v>
      </c>
      <c r="G1805" s="31" t="n">
        <v>45616</v>
      </c>
      <c r="H1805" s="30" t="s">
        <v>242</v>
      </c>
      <c r="I1805" s="30" t="s">
        <v>243</v>
      </c>
      <c r="J1805" s="30" t="s">
        <v>363</v>
      </c>
      <c r="K1805" s="30" t="s">
        <v>138</v>
      </c>
      <c r="L1805" s="30" t="n">
        <v>51</v>
      </c>
      <c r="M1805" s="30" t="n">
        <v>36</v>
      </c>
      <c r="N1805" s="30" t="s">
        <v>186</v>
      </c>
      <c r="O1805" s="30" t="s">
        <v>128</v>
      </c>
      <c r="P1805" s="30" t="s">
        <v>150</v>
      </c>
      <c r="Q1805" s="32" t="n">
        <v>1487.68</v>
      </c>
      <c r="R1805" s="30" t="s">
        <v>172</v>
      </c>
      <c r="S1805" s="30" t="s">
        <v>197</v>
      </c>
      <c r="T1805" s="30" t="n">
        <v>4</v>
      </c>
      <c r="U1805" s="30" t="n">
        <f aca="false">YEAR(E1805)</f>
        <v>2024</v>
      </c>
      <c r="V1805" s="30" t="str">
        <f aca="false">TEXT(E1805,"MMM-YYYY")</f>
        <v>Nov-2024</v>
      </c>
      <c r="W1805" s="30" t="n">
        <f aca="false">MONTH(E1805)</f>
        <v>11</v>
      </c>
      <c r="X1805" s="30" t="str">
        <f aca="false">TEXT(WEEKDAY(E1805,2),"0")&amp;" - "&amp;TEXT(E1805,"dddd")</f>
        <v>2 - Tuesday</v>
      </c>
      <c r="Y1805" s="30" t="str">
        <f aca="false">_xlfn.IFS(C1805&lt;18,"Child (0-17)",C1805&lt;40,"Young Adult (18-39)",C1805&lt;60,"Adult (40-59)",TRUE(),"Senior (60+)")</f>
        <v>Young Adult (18-39)</v>
      </c>
      <c r="Z1805" s="30" t="n">
        <f aca="false">ROUND(G1805-E1805,0)</f>
        <v>1</v>
      </c>
      <c r="AA1805" s="30" t="n">
        <f aca="false">L1805+M1805</f>
        <v>87</v>
      </c>
      <c r="AB1805" s="30" t="n">
        <f aca="false">IFERROR(ROUND(Q1805/AA1805,2),0)</f>
        <v>17.1</v>
      </c>
      <c r="AC1805" s="30" t="str">
        <f aca="false">IF(AND(K1805="Critical",N1805="No"),"URGENT - No Bed","Normal")</f>
        <v>Normal</v>
      </c>
      <c r="AD1805" s="34" t="n">
        <f aca="false">INDEX(Lookup_Tables!$B$3:$B$12,MATCH(H1805,Lookup_Tables!$A$3:$A$12,0))</f>
        <v>3000000</v>
      </c>
      <c r="AE1805" s="30" t="str">
        <f aca="false">INDEX(Lookup_Tables!$C$3:$C$12,MATCH(H1805,Lookup_Tables!$A$3:$A$12,0))</f>
        <v>Dr. Pooja Iyer</v>
      </c>
      <c r="AF1805" s="30" t="str">
        <f aca="false">IFERROR(INDEX(Lookup_Tables!$F$16:$F$45,MATCH(I1805,Lookup_Tables!$E$16:$E$45,0)),"N/A")</f>
        <v>EMP214</v>
      </c>
      <c r="AG1805" s="30" t="n">
        <f aca="false">_xlfn.IFS(R1805="Recovered",4,R1805="Referred",3,R1805="Admitted",2,R1805="Deceased",1,TRUE(),0)</f>
        <v>2</v>
      </c>
      <c r="AH1805" s="30" t="str">
        <f aca="false">IF(T1805&gt;=4,"Satisfied",IF(T1805&gt;=3,"Neutral","Needs Improvement"))</f>
        <v>Satisfied</v>
      </c>
    </row>
    <row r="1806" customFormat="false" ht="15" hidden="false" customHeight="false" outlineLevel="0" collapsed="false">
      <c r="A1806" s="27" t="s">
        <v>6650</v>
      </c>
      <c r="B1806" s="27" t="s">
        <v>2067</v>
      </c>
      <c r="C1806" s="27" t="n">
        <v>15</v>
      </c>
      <c r="D1806" s="27" t="s">
        <v>181</v>
      </c>
      <c r="E1806" s="28" t="n">
        <v>45500</v>
      </c>
      <c r="F1806" s="27" t="s">
        <v>370</v>
      </c>
      <c r="G1806" s="28" t="n">
        <v>45503</v>
      </c>
      <c r="H1806" s="27" t="s">
        <v>135</v>
      </c>
      <c r="I1806" s="27" t="s">
        <v>251</v>
      </c>
      <c r="J1806" s="27" t="s">
        <v>252</v>
      </c>
      <c r="K1806" s="27" t="s">
        <v>156</v>
      </c>
      <c r="L1806" s="27" t="n">
        <v>64</v>
      </c>
      <c r="M1806" s="27" t="n">
        <v>64</v>
      </c>
      <c r="N1806" s="27" t="s">
        <v>127</v>
      </c>
      <c r="O1806" s="27" t="s">
        <v>171</v>
      </c>
      <c r="P1806" s="27" t="s">
        <v>140</v>
      </c>
      <c r="Q1806" s="29" t="n">
        <v>3424.17</v>
      </c>
      <c r="R1806" s="27" t="s">
        <v>130</v>
      </c>
      <c r="S1806" s="27" t="s">
        <v>141</v>
      </c>
      <c r="T1806" s="27" t="n">
        <v>4</v>
      </c>
      <c r="U1806" s="27" t="n">
        <f aca="false">YEAR(E1806)</f>
        <v>2024</v>
      </c>
      <c r="V1806" s="27" t="str">
        <f aca="false">TEXT(E1806,"MMM-YYYY")</f>
        <v>Jul-2024</v>
      </c>
      <c r="W1806" s="27" t="n">
        <f aca="false">MONTH(E1806)</f>
        <v>7</v>
      </c>
      <c r="X1806" s="27" t="str">
        <f aca="false">TEXT(WEEKDAY(E1806,2),"0")&amp;" - "&amp;TEXT(E1806,"dddd")</f>
        <v>6 - Saturday</v>
      </c>
      <c r="Y1806" s="27" t="str">
        <f aca="false">_xlfn.IFS(C1806&lt;18,"Child (0-17)",C1806&lt;40,"Young Adult (18-39)",C1806&lt;60,"Adult (40-59)",TRUE(),"Senior (60+)")</f>
        <v>Child (0-17)</v>
      </c>
      <c r="Z1806" s="27" t="n">
        <f aca="false">ROUND(G1806-E1806,0)</f>
        <v>3</v>
      </c>
      <c r="AA1806" s="27" t="n">
        <f aca="false">L1806+M1806</f>
        <v>128</v>
      </c>
      <c r="AB1806" s="27" t="n">
        <f aca="false">IFERROR(ROUND(Q1806/AA1806,2),0)</f>
        <v>26.75</v>
      </c>
      <c r="AC1806" s="27" t="str">
        <f aca="false">IF(AND(K1806="Critical",N1806="No"),"URGENT - No Bed","Normal")</f>
        <v>Normal</v>
      </c>
      <c r="AD1806" s="33" t="n">
        <f aca="false">INDEX(Lookup_Tables!$B$3:$B$12,MATCH(H1806,Lookup_Tables!$A$3:$A$12,0))</f>
        <v>4600000</v>
      </c>
      <c r="AE1806" s="27" t="str">
        <f aca="false">INDEX(Lookup_Tables!$C$3:$C$12,MATCH(H1806,Lookup_Tables!$A$3:$A$12,0))</f>
        <v>Dr. Farhan Khan</v>
      </c>
      <c r="AF1806" s="27" t="str">
        <f aca="false">IFERROR(INDEX(Lookup_Tables!$F$16:$F$45,MATCH(I1806,Lookup_Tables!$E$16:$E$45,0)),"N/A")</f>
        <v>EMP207</v>
      </c>
      <c r="AG1806" s="27" t="n">
        <f aca="false">_xlfn.IFS(R1806="Recovered",4,R1806="Referred",3,R1806="Admitted",2,R1806="Deceased",1,TRUE(),0)</f>
        <v>4</v>
      </c>
      <c r="AH1806" s="27" t="str">
        <f aca="false">IF(T1806&gt;=4,"Satisfied",IF(T1806&gt;=3,"Neutral","Needs Improvement"))</f>
        <v>Satisfied</v>
      </c>
    </row>
    <row r="1807" customFormat="false" ht="15" hidden="false" customHeight="false" outlineLevel="0" collapsed="false">
      <c r="A1807" s="30" t="s">
        <v>5038</v>
      </c>
      <c r="B1807" s="30" t="s">
        <v>5039</v>
      </c>
      <c r="C1807" s="30" t="n">
        <v>42</v>
      </c>
      <c r="D1807" s="30" t="s">
        <v>121</v>
      </c>
      <c r="E1807" s="31" t="n">
        <v>45323</v>
      </c>
      <c r="F1807" s="30" t="s">
        <v>1084</v>
      </c>
      <c r="G1807" s="31" t="n">
        <v>45323</v>
      </c>
      <c r="H1807" s="30" t="s">
        <v>242</v>
      </c>
      <c r="I1807" s="30" t="s">
        <v>243</v>
      </c>
      <c r="J1807" s="30" t="s">
        <v>401</v>
      </c>
      <c r="K1807" s="30" t="s">
        <v>138</v>
      </c>
      <c r="L1807" s="30" t="n">
        <v>71</v>
      </c>
      <c r="M1807" s="30" t="n">
        <v>33</v>
      </c>
      <c r="N1807" s="30" t="s">
        <v>127</v>
      </c>
      <c r="O1807" s="30" t="s">
        <v>171</v>
      </c>
      <c r="P1807" s="30" t="s">
        <v>140</v>
      </c>
      <c r="Q1807" s="32" t="n">
        <v>2691.08</v>
      </c>
      <c r="R1807" s="30" t="s">
        <v>130</v>
      </c>
      <c r="S1807" s="30" t="s">
        <v>197</v>
      </c>
      <c r="T1807" s="30" t="n">
        <v>4</v>
      </c>
      <c r="U1807" s="30" t="n">
        <f aca="false">YEAR(E1807)</f>
        <v>2024</v>
      </c>
      <c r="V1807" s="30" t="str">
        <f aca="false">TEXT(E1807,"MMM-YYYY")</f>
        <v>Feb-2024</v>
      </c>
      <c r="W1807" s="30" t="n">
        <f aca="false">MONTH(E1807)</f>
        <v>2</v>
      </c>
      <c r="X1807" s="30" t="str">
        <f aca="false">TEXT(WEEKDAY(E1807,2),"0")&amp;" - "&amp;TEXT(E1807,"dddd")</f>
        <v>4 - Thursday</v>
      </c>
      <c r="Y1807" s="30" t="str">
        <f aca="false">_xlfn.IFS(C1807&lt;18,"Child (0-17)",C1807&lt;40,"Young Adult (18-39)",C1807&lt;60,"Adult (40-59)",TRUE(),"Senior (60+)")</f>
        <v>Adult (40-59)</v>
      </c>
      <c r="Z1807" s="30" t="n">
        <f aca="false">ROUND(G1807-E1807,0)</f>
        <v>0</v>
      </c>
      <c r="AA1807" s="30" t="n">
        <f aca="false">L1807+M1807</f>
        <v>104</v>
      </c>
      <c r="AB1807" s="30" t="n">
        <f aca="false">IFERROR(ROUND(Q1807/AA1807,2),0)</f>
        <v>25.88</v>
      </c>
      <c r="AC1807" s="30" t="str">
        <f aca="false">IF(AND(K1807="Critical",N1807="No"),"URGENT - No Bed","Normal")</f>
        <v>Normal</v>
      </c>
      <c r="AD1807" s="34" t="n">
        <f aca="false">INDEX(Lookup_Tables!$B$3:$B$12,MATCH(H1807,Lookup_Tables!$A$3:$A$12,0))</f>
        <v>3000000</v>
      </c>
      <c r="AE1807" s="30" t="str">
        <f aca="false">INDEX(Lookup_Tables!$C$3:$C$12,MATCH(H1807,Lookup_Tables!$A$3:$A$12,0))</f>
        <v>Dr. Pooja Iyer</v>
      </c>
      <c r="AF1807" s="30" t="str">
        <f aca="false">IFERROR(INDEX(Lookup_Tables!$F$16:$F$45,MATCH(I1807,Lookup_Tables!$E$16:$E$45,0)),"N/A")</f>
        <v>EMP214</v>
      </c>
      <c r="AG1807" s="30" t="n">
        <f aca="false">_xlfn.IFS(R1807="Recovered",4,R1807="Referred",3,R1807="Admitted",2,R1807="Deceased",1,TRUE(),0)</f>
        <v>4</v>
      </c>
      <c r="AH1807" s="30" t="str">
        <f aca="false">IF(T1807&gt;=4,"Satisfied",IF(T1807&gt;=3,"Neutral","Needs Improvement"))</f>
        <v>Satisfied</v>
      </c>
    </row>
    <row r="1808" customFormat="false" ht="15" hidden="false" customHeight="false" outlineLevel="0" collapsed="false">
      <c r="A1808" s="27" t="s">
        <v>1863</v>
      </c>
      <c r="B1808" s="27" t="s">
        <v>1864</v>
      </c>
      <c r="C1808" s="27" t="n">
        <v>38</v>
      </c>
      <c r="D1808" s="27" t="s">
        <v>121</v>
      </c>
      <c r="E1808" s="28" t="n">
        <v>45386</v>
      </c>
      <c r="F1808" s="27" t="s">
        <v>730</v>
      </c>
      <c r="G1808" s="28" t="n">
        <v>45388</v>
      </c>
      <c r="H1808" s="27" t="s">
        <v>146</v>
      </c>
      <c r="I1808" s="27" t="s">
        <v>309</v>
      </c>
      <c r="J1808" s="27" t="s">
        <v>148</v>
      </c>
      <c r="K1808" s="27" t="s">
        <v>156</v>
      </c>
      <c r="L1808" s="27" t="n">
        <v>40</v>
      </c>
      <c r="M1808" s="27" t="n">
        <v>36</v>
      </c>
      <c r="N1808" s="27" t="s">
        <v>127</v>
      </c>
      <c r="O1808" s="27" t="s">
        <v>139</v>
      </c>
      <c r="P1808" s="27" t="s">
        <v>129</v>
      </c>
      <c r="Q1808" s="29" t="n">
        <v>3826.63</v>
      </c>
      <c r="R1808" s="27" t="s">
        <v>268</v>
      </c>
      <c r="S1808" s="27" t="s">
        <v>131</v>
      </c>
      <c r="T1808" s="27" t="n">
        <v>3</v>
      </c>
      <c r="U1808" s="27" t="n">
        <f aca="false">YEAR(E1808)</f>
        <v>2024</v>
      </c>
      <c r="V1808" s="27" t="str">
        <f aca="false">TEXT(E1808,"MMM-YYYY")</f>
        <v>Apr-2024</v>
      </c>
      <c r="W1808" s="27" t="n">
        <f aca="false">MONTH(E1808)</f>
        <v>4</v>
      </c>
      <c r="X1808" s="27" t="str">
        <f aca="false">TEXT(WEEKDAY(E1808,2),"0")&amp;" - "&amp;TEXT(E1808,"dddd")</f>
        <v>4 - Thursday</v>
      </c>
      <c r="Y1808" s="27" t="str">
        <f aca="false">_xlfn.IFS(C1808&lt;18,"Child (0-17)",C1808&lt;40,"Young Adult (18-39)",C1808&lt;60,"Adult (40-59)",TRUE(),"Senior (60+)")</f>
        <v>Young Adult (18-39)</v>
      </c>
      <c r="Z1808" s="27" t="n">
        <f aca="false">ROUND(G1808-E1808,0)</f>
        <v>2</v>
      </c>
      <c r="AA1808" s="27" t="n">
        <f aca="false">L1808+M1808</f>
        <v>76</v>
      </c>
      <c r="AB1808" s="27" t="n">
        <f aca="false">IFERROR(ROUND(Q1808/AA1808,2),0)</f>
        <v>50.35</v>
      </c>
      <c r="AC1808" s="27" t="str">
        <f aca="false">IF(AND(K1808="Critical",N1808="No"),"URGENT - No Bed","Normal")</f>
        <v>Normal</v>
      </c>
      <c r="AD1808" s="33" t="n">
        <f aca="false">INDEX(Lookup_Tables!$B$3:$B$12,MATCH(H1808,Lookup_Tables!$A$3:$A$12,0))</f>
        <v>2700000</v>
      </c>
      <c r="AE1808" s="27" t="str">
        <f aca="false">INDEX(Lookup_Tables!$C$3:$C$12,MATCH(H1808,Lookup_Tables!$A$3:$A$12,0))</f>
        <v>Dr. Vikram Singh</v>
      </c>
      <c r="AF1808" s="27" t="str">
        <f aca="false">IFERROR(INDEX(Lookup_Tables!$F$16:$F$45,MATCH(I1808,Lookup_Tables!$E$16:$E$45,0)),"N/A")</f>
        <v>EMP228</v>
      </c>
      <c r="AG1808" s="27" t="n">
        <f aca="false">_xlfn.IFS(R1808="Recovered",4,R1808="Referred",3,R1808="Admitted",2,R1808="Deceased",1,TRUE(),0)</f>
        <v>3</v>
      </c>
      <c r="AH1808" s="27" t="str">
        <f aca="false">IF(T1808&gt;=4,"Satisfied",IF(T1808&gt;=3,"Neutral","Needs Improvement"))</f>
        <v>Neutral</v>
      </c>
    </row>
    <row r="1809" customFormat="false" ht="15" hidden="false" customHeight="false" outlineLevel="0" collapsed="false">
      <c r="A1809" s="30" t="s">
        <v>214</v>
      </c>
      <c r="B1809" s="30" t="s">
        <v>215</v>
      </c>
      <c r="C1809" s="30" t="n">
        <v>55</v>
      </c>
      <c r="D1809" s="30" t="s">
        <v>121</v>
      </c>
      <c r="E1809" s="31" t="n">
        <v>45639</v>
      </c>
      <c r="F1809" s="30" t="s">
        <v>216</v>
      </c>
      <c r="G1809" s="31" t="n">
        <v>45639</v>
      </c>
      <c r="H1809" s="30" t="s">
        <v>217</v>
      </c>
      <c r="I1809" s="30" t="s">
        <v>392</v>
      </c>
      <c r="J1809" s="30" t="s">
        <v>218</v>
      </c>
      <c r="K1809" s="30" t="s">
        <v>138</v>
      </c>
      <c r="L1809" s="30" t="n">
        <v>24</v>
      </c>
      <c r="M1809" s="30" t="n">
        <v>29</v>
      </c>
      <c r="N1809" s="30" t="s">
        <v>127</v>
      </c>
      <c r="O1809" s="30" t="s">
        <v>139</v>
      </c>
      <c r="P1809" s="30" t="s">
        <v>140</v>
      </c>
      <c r="Q1809" s="32" t="n">
        <v>2559.73</v>
      </c>
      <c r="R1809" s="30" t="s">
        <v>130</v>
      </c>
      <c r="S1809" s="30" t="s">
        <v>164</v>
      </c>
      <c r="T1809" s="30" t="n">
        <v>5</v>
      </c>
      <c r="U1809" s="30" t="n">
        <f aca="false">YEAR(E1809)</f>
        <v>2024</v>
      </c>
      <c r="V1809" s="30" t="str">
        <f aca="false">TEXT(E1809,"MMM-YYYY")</f>
        <v>Dec-2024</v>
      </c>
      <c r="W1809" s="30" t="n">
        <f aca="false">MONTH(E1809)</f>
        <v>12</v>
      </c>
      <c r="X1809" s="30" t="str">
        <f aca="false">TEXT(WEEKDAY(E1809,2),"0")&amp;" - "&amp;TEXT(E1809,"dddd")</f>
        <v>5 - Friday</v>
      </c>
      <c r="Y1809" s="30" t="str">
        <f aca="false">_xlfn.IFS(C1809&lt;18,"Child (0-17)",C1809&lt;40,"Young Adult (18-39)",C1809&lt;60,"Adult (40-59)",TRUE(),"Senior (60+)")</f>
        <v>Adult (40-59)</v>
      </c>
      <c r="Z1809" s="30" t="n">
        <f aca="false">ROUND(G1809-E1809,0)</f>
        <v>0</v>
      </c>
      <c r="AA1809" s="30" t="n">
        <f aca="false">L1809+M1809</f>
        <v>53</v>
      </c>
      <c r="AB1809" s="30" t="n">
        <f aca="false">IFERROR(ROUND(Q1809/AA1809,2),0)</f>
        <v>48.3</v>
      </c>
      <c r="AC1809" s="30" t="str">
        <f aca="false">IF(AND(K1809="Critical",N1809="No"),"URGENT - No Bed","Normal")</f>
        <v>Normal</v>
      </c>
      <c r="AD1809" s="34" t="n">
        <f aca="false">INDEX(Lookup_Tables!$B$3:$B$12,MATCH(H1809,Lookup_Tables!$A$3:$A$12,0))</f>
        <v>4200000</v>
      </c>
      <c r="AE1809" s="30" t="str">
        <f aca="false">INDEX(Lookup_Tables!$C$3:$C$12,MATCH(H1809,Lookup_Tables!$A$3:$A$12,0))</f>
        <v>Dr. Anil Kapoor</v>
      </c>
      <c r="AF1809" s="30" t="str">
        <f aca="false">IFERROR(INDEX(Lookup_Tables!$F$16:$F$45,MATCH(I1809,Lookup_Tables!$E$16:$E$45,0)),"N/A")</f>
        <v>EMP202</v>
      </c>
      <c r="AG1809" s="30" t="n">
        <f aca="false">_xlfn.IFS(R1809="Recovered",4,R1809="Referred",3,R1809="Admitted",2,R1809="Deceased",1,TRUE(),0)</f>
        <v>4</v>
      </c>
      <c r="AH1809" s="30" t="str">
        <f aca="false">IF(T1809&gt;=4,"Satisfied",IF(T1809&gt;=3,"Neutral","Needs Improvement"))</f>
        <v>Satisfied</v>
      </c>
    </row>
    <row r="1810" customFormat="false" ht="15" hidden="false" customHeight="false" outlineLevel="0" collapsed="false">
      <c r="A1810" s="27" t="s">
        <v>3136</v>
      </c>
      <c r="B1810" s="27" t="s">
        <v>2312</v>
      </c>
      <c r="C1810" s="27" t="n">
        <v>22</v>
      </c>
      <c r="D1810" s="27" t="s">
        <v>181</v>
      </c>
      <c r="E1810" s="28" t="n">
        <v>45413</v>
      </c>
      <c r="F1810" s="27" t="s">
        <v>1026</v>
      </c>
      <c r="G1810" s="28" t="n">
        <v>45414</v>
      </c>
      <c r="H1810" s="27" t="s">
        <v>146</v>
      </c>
      <c r="I1810" s="27" t="s">
        <v>309</v>
      </c>
      <c r="J1810" s="27" t="s">
        <v>222</v>
      </c>
      <c r="K1810" s="27" t="s">
        <v>126</v>
      </c>
      <c r="L1810" s="27" t="n">
        <v>15</v>
      </c>
      <c r="M1810" s="27" t="n">
        <v>118</v>
      </c>
      <c r="N1810" s="27" t="s">
        <v>127</v>
      </c>
      <c r="O1810" s="27" t="s">
        <v>171</v>
      </c>
      <c r="P1810" s="27" t="s">
        <v>140</v>
      </c>
      <c r="Q1810" s="29" t="n">
        <v>7494.95</v>
      </c>
      <c r="R1810" s="27" t="s">
        <v>268</v>
      </c>
      <c r="S1810" s="27" t="s">
        <v>178</v>
      </c>
      <c r="T1810" s="27" t="n">
        <v>3</v>
      </c>
      <c r="U1810" s="27" t="n">
        <f aca="false">YEAR(E1810)</f>
        <v>2024</v>
      </c>
      <c r="V1810" s="27" t="str">
        <f aca="false">TEXT(E1810,"MMM-YYYY")</f>
        <v>May-2024</v>
      </c>
      <c r="W1810" s="27" t="n">
        <f aca="false">MONTH(E1810)</f>
        <v>5</v>
      </c>
      <c r="X1810" s="27" t="str">
        <f aca="false">TEXT(WEEKDAY(E1810,2),"0")&amp;" - "&amp;TEXT(E1810,"dddd")</f>
        <v>3 - Wednesday</v>
      </c>
      <c r="Y1810" s="27" t="str">
        <f aca="false">_xlfn.IFS(C1810&lt;18,"Child (0-17)",C1810&lt;40,"Young Adult (18-39)",C1810&lt;60,"Adult (40-59)",TRUE(),"Senior (60+)")</f>
        <v>Young Adult (18-39)</v>
      </c>
      <c r="Z1810" s="27" t="n">
        <f aca="false">ROUND(G1810-E1810,0)</f>
        <v>1</v>
      </c>
      <c r="AA1810" s="27" t="n">
        <f aca="false">L1810+M1810</f>
        <v>133</v>
      </c>
      <c r="AB1810" s="27" t="n">
        <f aca="false">IFERROR(ROUND(Q1810/AA1810,2),0)</f>
        <v>56.35</v>
      </c>
      <c r="AC1810" s="27" t="str">
        <f aca="false">IF(AND(K1810="Critical",N1810="No"),"URGENT - No Bed","Normal")</f>
        <v>Normal</v>
      </c>
      <c r="AD1810" s="33" t="n">
        <f aca="false">INDEX(Lookup_Tables!$B$3:$B$12,MATCH(H1810,Lookup_Tables!$A$3:$A$12,0))</f>
        <v>2700000</v>
      </c>
      <c r="AE1810" s="27" t="str">
        <f aca="false">INDEX(Lookup_Tables!$C$3:$C$12,MATCH(H1810,Lookup_Tables!$A$3:$A$12,0))</f>
        <v>Dr. Vikram Singh</v>
      </c>
      <c r="AF1810" s="27" t="str">
        <f aca="false">IFERROR(INDEX(Lookup_Tables!$F$16:$F$45,MATCH(I1810,Lookup_Tables!$E$16:$E$45,0)),"N/A")</f>
        <v>EMP228</v>
      </c>
      <c r="AG1810" s="27" t="n">
        <f aca="false">_xlfn.IFS(R1810="Recovered",4,R1810="Referred",3,R1810="Admitted",2,R1810="Deceased",1,TRUE(),0)</f>
        <v>3</v>
      </c>
      <c r="AH1810" s="27" t="str">
        <f aca="false">IF(T1810&gt;=4,"Satisfied",IF(T1810&gt;=3,"Neutral","Needs Improvement"))</f>
        <v>Neutral</v>
      </c>
    </row>
    <row r="1811" customFormat="false" ht="15" hidden="false" customHeight="false" outlineLevel="0" collapsed="false">
      <c r="A1811" s="30" t="s">
        <v>4185</v>
      </c>
      <c r="B1811" s="30" t="s">
        <v>2655</v>
      </c>
      <c r="C1811" s="30" t="n">
        <v>65</v>
      </c>
      <c r="D1811" s="30" t="s">
        <v>181</v>
      </c>
      <c r="E1811" s="31" t="n">
        <v>45380</v>
      </c>
      <c r="F1811" s="30" t="s">
        <v>461</v>
      </c>
      <c r="G1811" s="31" t="n">
        <v>45382</v>
      </c>
      <c r="H1811" s="30" t="s">
        <v>217</v>
      </c>
      <c r="I1811" s="30" t="s">
        <v>282</v>
      </c>
      <c r="J1811" s="30" t="s">
        <v>483</v>
      </c>
      <c r="K1811" s="30" t="s">
        <v>126</v>
      </c>
      <c r="L1811" s="30" t="n">
        <v>19</v>
      </c>
      <c r="M1811" s="30" t="n">
        <v>128</v>
      </c>
      <c r="N1811" s="30" t="s">
        <v>186</v>
      </c>
      <c r="O1811" s="30" t="s">
        <v>171</v>
      </c>
      <c r="P1811" s="30" t="s">
        <v>140</v>
      </c>
      <c r="Q1811" s="32" t="n">
        <v>8328.06</v>
      </c>
      <c r="R1811" s="30" t="s">
        <v>130</v>
      </c>
      <c r="S1811" s="30" t="s">
        <v>223</v>
      </c>
      <c r="T1811" s="30" t="n">
        <v>5</v>
      </c>
      <c r="U1811" s="30" t="n">
        <f aca="false">YEAR(E1811)</f>
        <v>2024</v>
      </c>
      <c r="V1811" s="30" t="str">
        <f aca="false">TEXT(E1811,"MMM-YYYY")</f>
        <v>Mar-2024</v>
      </c>
      <c r="W1811" s="30" t="n">
        <f aca="false">MONTH(E1811)</f>
        <v>3</v>
      </c>
      <c r="X1811" s="30" t="str">
        <f aca="false">TEXT(WEEKDAY(E1811,2),"0")&amp;" - "&amp;TEXT(E1811,"dddd")</f>
        <v>5 - Friday</v>
      </c>
      <c r="Y1811" s="30" t="str">
        <f aca="false">_xlfn.IFS(C1811&lt;18,"Child (0-17)",C1811&lt;40,"Young Adult (18-39)",C1811&lt;60,"Adult (40-59)",TRUE(),"Senior (60+)")</f>
        <v>Senior (60+)</v>
      </c>
      <c r="Z1811" s="30" t="n">
        <f aca="false">ROUND(G1811-E1811,0)</f>
        <v>2</v>
      </c>
      <c r="AA1811" s="30" t="n">
        <f aca="false">L1811+M1811</f>
        <v>147</v>
      </c>
      <c r="AB1811" s="30" t="n">
        <f aca="false">IFERROR(ROUND(Q1811/AA1811,2),0)</f>
        <v>56.65</v>
      </c>
      <c r="AC1811" s="30" t="str">
        <f aca="false">IF(AND(K1811="Critical",N1811="No"),"URGENT - No Bed","Normal")</f>
        <v>Normal</v>
      </c>
      <c r="AD1811" s="34" t="n">
        <f aca="false">INDEX(Lookup_Tables!$B$3:$B$12,MATCH(H1811,Lookup_Tables!$A$3:$A$12,0))</f>
        <v>4200000</v>
      </c>
      <c r="AE1811" s="30" t="str">
        <f aca="false">INDEX(Lookup_Tables!$C$3:$C$12,MATCH(H1811,Lookup_Tables!$A$3:$A$12,0))</f>
        <v>Dr. Anil Kapoor</v>
      </c>
      <c r="AF1811" s="30" t="str">
        <f aca="false">IFERROR(INDEX(Lookup_Tables!$F$16:$F$45,MATCH(I1811,Lookup_Tables!$E$16:$E$45,0)),"N/A")</f>
        <v>EMP200</v>
      </c>
      <c r="AG1811" s="30" t="n">
        <f aca="false">_xlfn.IFS(R1811="Recovered",4,R1811="Referred",3,R1811="Admitted",2,R1811="Deceased",1,TRUE(),0)</f>
        <v>4</v>
      </c>
      <c r="AH1811" s="30" t="str">
        <f aca="false">IF(T1811&gt;=4,"Satisfied",IF(T1811&gt;=3,"Neutral","Needs Improvement"))</f>
        <v>Satisfied</v>
      </c>
    </row>
    <row r="1812" customFormat="false" ht="15" hidden="false" customHeight="false" outlineLevel="0" collapsed="false">
      <c r="A1812" s="27" t="s">
        <v>5788</v>
      </c>
      <c r="B1812" s="27" t="s">
        <v>355</v>
      </c>
      <c r="C1812" s="27" t="n">
        <v>14</v>
      </c>
      <c r="D1812" s="27" t="s">
        <v>181</v>
      </c>
      <c r="E1812" s="28" t="n">
        <v>45569</v>
      </c>
      <c r="F1812" s="27" t="s">
        <v>1034</v>
      </c>
      <c r="G1812" s="28" t="n">
        <v>45571</v>
      </c>
      <c r="H1812" s="27" t="s">
        <v>161</v>
      </c>
      <c r="I1812" s="27" t="s">
        <v>162</v>
      </c>
      <c r="J1812" s="27" t="s">
        <v>258</v>
      </c>
      <c r="K1812" s="27" t="s">
        <v>126</v>
      </c>
      <c r="L1812" s="27" t="n">
        <v>17</v>
      </c>
      <c r="M1812" s="27" t="n">
        <v>64</v>
      </c>
      <c r="N1812" s="27" t="s">
        <v>186</v>
      </c>
      <c r="O1812" s="27" t="s">
        <v>171</v>
      </c>
      <c r="P1812" s="27" t="s">
        <v>187</v>
      </c>
      <c r="Q1812" s="29" t="n">
        <v>8379.97</v>
      </c>
      <c r="R1812" s="27" t="s">
        <v>462</v>
      </c>
      <c r="S1812" s="27" t="s">
        <v>192</v>
      </c>
      <c r="T1812" s="27" t="n">
        <v>3</v>
      </c>
      <c r="U1812" s="27" t="n">
        <f aca="false">YEAR(E1812)</f>
        <v>2024</v>
      </c>
      <c r="V1812" s="27" t="str">
        <f aca="false">TEXT(E1812,"MMM-YYYY")</f>
        <v>Oct-2024</v>
      </c>
      <c r="W1812" s="27" t="n">
        <f aca="false">MONTH(E1812)</f>
        <v>10</v>
      </c>
      <c r="X1812" s="27" t="str">
        <f aca="false">TEXT(WEEKDAY(E1812,2),"0")&amp;" - "&amp;TEXT(E1812,"dddd")</f>
        <v>5 - Friday</v>
      </c>
      <c r="Y1812" s="27" t="str">
        <f aca="false">_xlfn.IFS(C1812&lt;18,"Child (0-17)",C1812&lt;40,"Young Adult (18-39)",C1812&lt;60,"Adult (40-59)",TRUE(),"Senior (60+)")</f>
        <v>Child (0-17)</v>
      </c>
      <c r="Z1812" s="27" t="n">
        <f aca="false">ROUND(G1812-E1812,0)</f>
        <v>2</v>
      </c>
      <c r="AA1812" s="27" t="n">
        <f aca="false">L1812+M1812</f>
        <v>81</v>
      </c>
      <c r="AB1812" s="27" t="n">
        <f aca="false">IFERROR(ROUND(Q1812/AA1812,2),0)</f>
        <v>103.46</v>
      </c>
      <c r="AC1812" s="27" t="str">
        <f aca="false">IF(AND(K1812="Critical",N1812="No"),"URGENT - No Bed","Normal")</f>
        <v>Normal</v>
      </c>
      <c r="AD1812" s="33" t="n">
        <f aca="false">INDEX(Lookup_Tables!$B$3:$B$12,MATCH(H1812,Lookup_Tables!$A$3:$A$12,0))</f>
        <v>3600000</v>
      </c>
      <c r="AE1812" s="27" t="str">
        <f aca="false">INDEX(Lookup_Tables!$C$3:$C$12,MATCH(H1812,Lookup_Tables!$A$3:$A$12,0))</f>
        <v>Dr. Sameer Joshi</v>
      </c>
      <c r="AF1812" s="27" t="str">
        <f aca="false">IFERROR(INDEX(Lookup_Tables!$F$16:$F$45,MATCH(I1812,Lookup_Tables!$E$16:$E$45,0)),"N/A")</f>
        <v>EMP222</v>
      </c>
      <c r="AG1812" s="27" t="n">
        <f aca="false">_xlfn.IFS(R1812="Recovered",4,R1812="Referred",3,R1812="Admitted",2,R1812="Deceased",1,TRUE(),0)</f>
        <v>1</v>
      </c>
      <c r="AH1812" s="27" t="str">
        <f aca="false">IF(T1812&gt;=4,"Satisfied",IF(T1812&gt;=3,"Neutral","Needs Improvement"))</f>
        <v>Neutral</v>
      </c>
    </row>
    <row r="1813" customFormat="false" ht="15" hidden="false" customHeight="false" outlineLevel="0" collapsed="false">
      <c r="A1813" s="30" t="s">
        <v>4487</v>
      </c>
      <c r="B1813" s="30" t="s">
        <v>1574</v>
      </c>
      <c r="C1813" s="30" t="n">
        <v>2</v>
      </c>
      <c r="D1813" s="30" t="s">
        <v>121</v>
      </c>
      <c r="E1813" s="31" t="n">
        <v>45441</v>
      </c>
      <c r="F1813" s="30" t="s">
        <v>2683</v>
      </c>
      <c r="G1813" s="31" t="n">
        <v>45443</v>
      </c>
      <c r="H1813" s="30" t="s">
        <v>242</v>
      </c>
      <c r="I1813" s="30" t="s">
        <v>466</v>
      </c>
      <c r="J1813" s="30" t="s">
        <v>363</v>
      </c>
      <c r="K1813" s="30" t="s">
        <v>156</v>
      </c>
      <c r="L1813" s="30" t="n">
        <v>46</v>
      </c>
      <c r="M1813" s="30" t="n">
        <v>56</v>
      </c>
      <c r="N1813" s="30" t="s">
        <v>186</v>
      </c>
      <c r="O1813" s="30" t="s">
        <v>139</v>
      </c>
      <c r="P1813" s="30" t="s">
        <v>187</v>
      </c>
      <c r="Q1813" s="32" t="n">
        <v>4133.46</v>
      </c>
      <c r="R1813" s="30" t="s">
        <v>172</v>
      </c>
      <c r="S1813" s="30" t="s">
        <v>223</v>
      </c>
      <c r="T1813" s="30" t="n">
        <v>3</v>
      </c>
      <c r="U1813" s="30" t="n">
        <f aca="false">YEAR(E1813)</f>
        <v>2024</v>
      </c>
      <c r="V1813" s="30" t="str">
        <f aca="false">TEXT(E1813,"MMM-YYYY")</f>
        <v>May-2024</v>
      </c>
      <c r="W1813" s="30" t="n">
        <f aca="false">MONTH(E1813)</f>
        <v>5</v>
      </c>
      <c r="X1813" s="30" t="str">
        <f aca="false">TEXT(WEEKDAY(E1813,2),"0")&amp;" - "&amp;TEXT(E1813,"dddd")</f>
        <v>3 - Wednesday</v>
      </c>
      <c r="Y1813" s="30" t="str">
        <f aca="false">_xlfn.IFS(C1813&lt;18,"Child (0-17)",C1813&lt;40,"Young Adult (18-39)",C1813&lt;60,"Adult (40-59)",TRUE(),"Senior (60+)")</f>
        <v>Child (0-17)</v>
      </c>
      <c r="Z1813" s="30" t="n">
        <f aca="false">ROUND(G1813-E1813,0)</f>
        <v>2</v>
      </c>
      <c r="AA1813" s="30" t="n">
        <f aca="false">L1813+M1813</f>
        <v>102</v>
      </c>
      <c r="AB1813" s="30" t="n">
        <f aca="false">IFERROR(ROUND(Q1813/AA1813,2),0)</f>
        <v>40.52</v>
      </c>
      <c r="AC1813" s="30" t="str">
        <f aca="false">IF(AND(K1813="Critical",N1813="No"),"URGENT - No Bed","Normal")</f>
        <v>Normal</v>
      </c>
      <c r="AD1813" s="34" t="n">
        <f aca="false">INDEX(Lookup_Tables!$B$3:$B$12,MATCH(H1813,Lookup_Tables!$A$3:$A$12,0))</f>
        <v>3000000</v>
      </c>
      <c r="AE1813" s="30" t="str">
        <f aca="false">INDEX(Lookup_Tables!$C$3:$C$12,MATCH(H1813,Lookup_Tables!$A$3:$A$12,0))</f>
        <v>Dr. Pooja Iyer</v>
      </c>
      <c r="AF1813" s="30" t="str">
        <f aca="false">IFERROR(INDEX(Lookup_Tables!$F$16:$F$45,MATCH(I1813,Lookup_Tables!$E$16:$E$45,0)),"N/A")</f>
        <v>EMP212</v>
      </c>
      <c r="AG1813" s="30" t="n">
        <f aca="false">_xlfn.IFS(R1813="Recovered",4,R1813="Referred",3,R1813="Admitted",2,R1813="Deceased",1,TRUE(),0)</f>
        <v>2</v>
      </c>
      <c r="AH1813" s="30" t="str">
        <f aca="false">IF(T1813&gt;=4,"Satisfied",IF(T1813&gt;=3,"Neutral","Needs Improvement"))</f>
        <v>Neutral</v>
      </c>
    </row>
    <row r="1814" customFormat="false" ht="15" hidden="false" customHeight="false" outlineLevel="0" collapsed="false">
      <c r="A1814" s="27" t="s">
        <v>6136</v>
      </c>
      <c r="B1814" s="27" t="s">
        <v>559</v>
      </c>
      <c r="C1814" s="27" t="n">
        <v>79</v>
      </c>
      <c r="D1814" s="27" t="s">
        <v>121</v>
      </c>
      <c r="E1814" s="28" t="n">
        <v>45423</v>
      </c>
      <c r="F1814" s="27" t="s">
        <v>391</v>
      </c>
      <c r="G1814" s="28" t="n">
        <v>45426</v>
      </c>
      <c r="H1814" s="27" t="s">
        <v>135</v>
      </c>
      <c r="I1814" s="27" t="s">
        <v>278</v>
      </c>
      <c r="J1814" s="27" t="s">
        <v>252</v>
      </c>
      <c r="K1814" s="27" t="s">
        <v>156</v>
      </c>
      <c r="L1814" s="27" t="n">
        <v>59</v>
      </c>
      <c r="M1814" s="27" t="n">
        <v>46</v>
      </c>
      <c r="N1814" s="27" t="s">
        <v>127</v>
      </c>
      <c r="O1814" s="27" t="s">
        <v>139</v>
      </c>
      <c r="P1814" s="27" t="s">
        <v>150</v>
      </c>
      <c r="Q1814" s="29" t="n">
        <v>2718.19</v>
      </c>
      <c r="R1814" s="27" t="s">
        <v>130</v>
      </c>
      <c r="S1814" s="27" t="s">
        <v>197</v>
      </c>
      <c r="T1814" s="27" t="n">
        <v>3</v>
      </c>
      <c r="U1814" s="27" t="n">
        <f aca="false">YEAR(E1814)</f>
        <v>2024</v>
      </c>
      <c r="V1814" s="27" t="str">
        <f aca="false">TEXT(E1814,"MMM-YYYY")</f>
        <v>May-2024</v>
      </c>
      <c r="W1814" s="27" t="n">
        <f aca="false">MONTH(E1814)</f>
        <v>5</v>
      </c>
      <c r="X1814" s="27" t="str">
        <f aca="false">TEXT(WEEKDAY(E1814,2),"0")&amp;" - "&amp;TEXT(E1814,"dddd")</f>
        <v>6 - Saturday</v>
      </c>
      <c r="Y1814" s="27" t="str">
        <f aca="false">_xlfn.IFS(C1814&lt;18,"Child (0-17)",C1814&lt;40,"Young Adult (18-39)",C1814&lt;60,"Adult (40-59)",TRUE(),"Senior (60+)")</f>
        <v>Senior (60+)</v>
      </c>
      <c r="Z1814" s="27" t="n">
        <f aca="false">ROUND(G1814-E1814,0)</f>
        <v>3</v>
      </c>
      <c r="AA1814" s="27" t="n">
        <f aca="false">L1814+M1814</f>
        <v>105</v>
      </c>
      <c r="AB1814" s="27" t="n">
        <f aca="false">IFERROR(ROUND(Q1814/AA1814,2),0)</f>
        <v>25.89</v>
      </c>
      <c r="AC1814" s="27" t="str">
        <f aca="false">IF(AND(K1814="Critical",N1814="No"),"URGENT - No Bed","Normal")</f>
        <v>Normal</v>
      </c>
      <c r="AD1814" s="33" t="n">
        <f aca="false">INDEX(Lookup_Tables!$B$3:$B$12,MATCH(H1814,Lookup_Tables!$A$3:$A$12,0))</f>
        <v>4600000</v>
      </c>
      <c r="AE1814" s="27" t="str">
        <f aca="false">INDEX(Lookup_Tables!$C$3:$C$12,MATCH(H1814,Lookup_Tables!$A$3:$A$12,0))</f>
        <v>Dr. Farhan Khan</v>
      </c>
      <c r="AF1814" s="27" t="str">
        <f aca="false">IFERROR(INDEX(Lookup_Tables!$F$16:$F$45,MATCH(I1814,Lookup_Tables!$E$16:$E$45,0)),"N/A")</f>
        <v>EMP208</v>
      </c>
      <c r="AG1814" s="27" t="n">
        <f aca="false">_xlfn.IFS(R1814="Recovered",4,R1814="Referred",3,R1814="Admitted",2,R1814="Deceased",1,TRUE(),0)</f>
        <v>4</v>
      </c>
      <c r="AH1814" s="27" t="str">
        <f aca="false">IF(T1814&gt;=4,"Satisfied",IF(T1814&gt;=3,"Neutral","Needs Improvement"))</f>
        <v>Neutral</v>
      </c>
    </row>
    <row r="1815" customFormat="false" ht="15" hidden="false" customHeight="false" outlineLevel="0" collapsed="false">
      <c r="A1815" s="30" t="s">
        <v>4210</v>
      </c>
      <c r="B1815" s="30" t="s">
        <v>572</v>
      </c>
      <c r="C1815" s="30" t="n">
        <v>25</v>
      </c>
      <c r="D1815" s="30" t="s">
        <v>181</v>
      </c>
      <c r="E1815" s="31" t="n">
        <v>45531</v>
      </c>
      <c r="F1815" s="30" t="s">
        <v>1238</v>
      </c>
      <c r="G1815" s="31" t="n">
        <v>45532</v>
      </c>
      <c r="H1815" s="30" t="s">
        <v>242</v>
      </c>
      <c r="I1815" s="30" t="s">
        <v>466</v>
      </c>
      <c r="J1815" s="30" t="s">
        <v>422</v>
      </c>
      <c r="K1815" s="30" t="s">
        <v>138</v>
      </c>
      <c r="L1815" s="30" t="n">
        <v>59</v>
      </c>
      <c r="M1815" s="30" t="n">
        <v>19</v>
      </c>
      <c r="N1815" s="30" t="s">
        <v>127</v>
      </c>
      <c r="O1815" s="30" t="s">
        <v>128</v>
      </c>
      <c r="P1815" s="30" t="s">
        <v>140</v>
      </c>
      <c r="Q1815" s="32" t="n">
        <v>1610.3</v>
      </c>
      <c r="R1815" s="30" t="s">
        <v>268</v>
      </c>
      <c r="S1815" s="30" t="s">
        <v>141</v>
      </c>
      <c r="T1815" s="30" t="n">
        <v>4</v>
      </c>
      <c r="U1815" s="30" t="n">
        <f aca="false">YEAR(E1815)</f>
        <v>2024</v>
      </c>
      <c r="V1815" s="30" t="str">
        <f aca="false">TEXT(E1815,"MMM-YYYY")</f>
        <v>Aug-2024</v>
      </c>
      <c r="W1815" s="30" t="n">
        <f aca="false">MONTH(E1815)</f>
        <v>8</v>
      </c>
      <c r="X1815" s="30" t="str">
        <f aca="false">TEXT(WEEKDAY(E1815,2),"0")&amp;" - "&amp;TEXT(E1815,"dddd")</f>
        <v>2 - Tuesday</v>
      </c>
      <c r="Y1815" s="30" t="str">
        <f aca="false">_xlfn.IFS(C1815&lt;18,"Child (0-17)",C1815&lt;40,"Young Adult (18-39)",C1815&lt;60,"Adult (40-59)",TRUE(),"Senior (60+)")</f>
        <v>Young Adult (18-39)</v>
      </c>
      <c r="Z1815" s="30" t="n">
        <f aca="false">ROUND(G1815-E1815,0)</f>
        <v>1</v>
      </c>
      <c r="AA1815" s="30" t="n">
        <f aca="false">L1815+M1815</f>
        <v>78</v>
      </c>
      <c r="AB1815" s="30" t="n">
        <f aca="false">IFERROR(ROUND(Q1815/AA1815,2),0)</f>
        <v>20.64</v>
      </c>
      <c r="AC1815" s="30" t="str">
        <f aca="false">IF(AND(K1815="Critical",N1815="No"),"URGENT - No Bed","Normal")</f>
        <v>Normal</v>
      </c>
      <c r="AD1815" s="34" t="n">
        <f aca="false">INDEX(Lookup_Tables!$B$3:$B$12,MATCH(H1815,Lookup_Tables!$A$3:$A$12,0))</f>
        <v>3000000</v>
      </c>
      <c r="AE1815" s="30" t="str">
        <f aca="false">INDEX(Lookup_Tables!$C$3:$C$12,MATCH(H1815,Lookup_Tables!$A$3:$A$12,0))</f>
        <v>Dr. Pooja Iyer</v>
      </c>
      <c r="AF1815" s="30" t="str">
        <f aca="false">IFERROR(INDEX(Lookup_Tables!$F$16:$F$45,MATCH(I1815,Lookup_Tables!$E$16:$E$45,0)),"N/A")</f>
        <v>EMP212</v>
      </c>
      <c r="AG1815" s="30" t="n">
        <f aca="false">_xlfn.IFS(R1815="Recovered",4,R1815="Referred",3,R1815="Admitted",2,R1815="Deceased",1,TRUE(),0)</f>
        <v>3</v>
      </c>
      <c r="AH1815" s="30" t="str">
        <f aca="false">IF(T1815&gt;=4,"Satisfied",IF(T1815&gt;=3,"Neutral","Needs Improvement"))</f>
        <v>Satisfied</v>
      </c>
    </row>
    <row r="1816" customFormat="false" ht="15" hidden="false" customHeight="false" outlineLevel="0" collapsed="false">
      <c r="A1816" s="27" t="s">
        <v>3159</v>
      </c>
      <c r="B1816" s="27" t="s">
        <v>3160</v>
      </c>
      <c r="C1816" s="27" t="n">
        <v>11</v>
      </c>
      <c r="D1816" s="27" t="s">
        <v>181</v>
      </c>
      <c r="E1816" s="28" t="n">
        <v>45621</v>
      </c>
      <c r="F1816" s="27" t="s">
        <v>465</v>
      </c>
      <c r="G1816" s="28" t="n">
        <v>45621</v>
      </c>
      <c r="H1816" s="27" t="s">
        <v>236</v>
      </c>
      <c r="I1816" s="27" t="s">
        <v>323</v>
      </c>
      <c r="J1816" s="27" t="s">
        <v>267</v>
      </c>
      <c r="K1816" s="27" t="s">
        <v>156</v>
      </c>
      <c r="L1816" s="27" t="n">
        <v>70</v>
      </c>
      <c r="M1816" s="27" t="n">
        <v>61</v>
      </c>
      <c r="N1816" s="27" t="s">
        <v>186</v>
      </c>
      <c r="O1816" s="27" t="s">
        <v>139</v>
      </c>
      <c r="P1816" s="27" t="s">
        <v>129</v>
      </c>
      <c r="Q1816" s="29" t="n">
        <v>2981.55</v>
      </c>
      <c r="R1816" s="27" t="s">
        <v>130</v>
      </c>
      <c r="S1816" s="27" t="s">
        <v>141</v>
      </c>
      <c r="T1816" s="27" t="n">
        <v>3</v>
      </c>
      <c r="U1816" s="27" t="n">
        <f aca="false">YEAR(E1816)</f>
        <v>2024</v>
      </c>
      <c r="V1816" s="27" t="str">
        <f aca="false">TEXT(E1816,"MMM-YYYY")</f>
        <v>Nov-2024</v>
      </c>
      <c r="W1816" s="27" t="n">
        <f aca="false">MONTH(E1816)</f>
        <v>11</v>
      </c>
      <c r="X1816" s="27" t="str">
        <f aca="false">TEXT(WEEKDAY(E1816,2),"0")&amp;" - "&amp;TEXT(E1816,"dddd")</f>
        <v>1 - Monday</v>
      </c>
      <c r="Y1816" s="27" t="str">
        <f aca="false">_xlfn.IFS(C1816&lt;18,"Child (0-17)",C1816&lt;40,"Young Adult (18-39)",C1816&lt;60,"Adult (40-59)",TRUE(),"Senior (60+)")</f>
        <v>Child (0-17)</v>
      </c>
      <c r="Z1816" s="27" t="n">
        <f aca="false">ROUND(G1816-E1816,0)</f>
        <v>0</v>
      </c>
      <c r="AA1816" s="27" t="n">
        <f aca="false">L1816+M1816</f>
        <v>131</v>
      </c>
      <c r="AB1816" s="27" t="n">
        <f aca="false">IFERROR(ROUND(Q1816/AA1816,2),0)</f>
        <v>22.76</v>
      </c>
      <c r="AC1816" s="27" t="str">
        <f aca="false">IF(AND(K1816="Critical",N1816="No"),"URGENT - No Bed","Normal")</f>
        <v>Normal</v>
      </c>
      <c r="AD1816" s="33" t="n">
        <f aca="false">INDEX(Lookup_Tables!$B$3:$B$12,MATCH(H1816,Lookup_Tables!$A$3:$A$12,0))</f>
        <v>3900000</v>
      </c>
      <c r="AE1816" s="27" t="str">
        <f aca="false">INDEX(Lookup_Tables!$C$3:$C$12,MATCH(H1816,Lookup_Tables!$A$3:$A$12,0))</f>
        <v>Dr. Rina Mehta</v>
      </c>
      <c r="AF1816" s="27" t="str">
        <f aca="false">IFERROR(INDEX(Lookup_Tables!$F$16:$F$45,MATCH(I1816,Lookup_Tables!$E$16:$E$45,0)),"N/A")</f>
        <v>EMP216</v>
      </c>
      <c r="AG1816" s="27" t="n">
        <f aca="false">_xlfn.IFS(R1816="Recovered",4,R1816="Referred",3,R1816="Admitted",2,R1816="Deceased",1,TRUE(),0)</f>
        <v>4</v>
      </c>
      <c r="AH1816" s="27" t="str">
        <f aca="false">IF(T1816&gt;=4,"Satisfied",IF(T1816&gt;=3,"Neutral","Needs Improvement"))</f>
        <v>Neutral</v>
      </c>
    </row>
    <row r="1817" customFormat="false" ht="15" hidden="false" customHeight="false" outlineLevel="0" collapsed="false">
      <c r="A1817" s="30" t="s">
        <v>4524</v>
      </c>
      <c r="B1817" s="30" t="s">
        <v>3772</v>
      </c>
      <c r="C1817" s="30" t="n">
        <v>53</v>
      </c>
      <c r="D1817" s="30" t="s">
        <v>181</v>
      </c>
      <c r="E1817" s="31" t="n">
        <v>45395</v>
      </c>
      <c r="F1817" s="30" t="s">
        <v>490</v>
      </c>
      <c r="G1817" s="31" t="n">
        <v>45398</v>
      </c>
      <c r="H1817" s="30" t="s">
        <v>242</v>
      </c>
      <c r="I1817" s="30" t="s">
        <v>243</v>
      </c>
      <c r="J1817" s="30" t="s">
        <v>363</v>
      </c>
      <c r="K1817" s="30" t="s">
        <v>156</v>
      </c>
      <c r="L1817" s="30" t="n">
        <v>55</v>
      </c>
      <c r="M1817" s="30" t="n">
        <v>34</v>
      </c>
      <c r="N1817" s="30" t="s">
        <v>186</v>
      </c>
      <c r="O1817" s="30" t="s">
        <v>139</v>
      </c>
      <c r="P1817" s="30" t="s">
        <v>140</v>
      </c>
      <c r="Q1817" s="32" t="n">
        <v>4305.13</v>
      </c>
      <c r="R1817" s="30" t="s">
        <v>172</v>
      </c>
      <c r="S1817" s="30" t="s">
        <v>223</v>
      </c>
      <c r="T1817" s="30" t="n">
        <v>2</v>
      </c>
      <c r="U1817" s="30" t="n">
        <f aca="false">YEAR(E1817)</f>
        <v>2024</v>
      </c>
      <c r="V1817" s="30" t="str">
        <f aca="false">TEXT(E1817,"MMM-YYYY")</f>
        <v>Apr-2024</v>
      </c>
      <c r="W1817" s="30" t="n">
        <f aca="false">MONTH(E1817)</f>
        <v>4</v>
      </c>
      <c r="X1817" s="30" t="str">
        <f aca="false">TEXT(WEEKDAY(E1817,2),"0")&amp;" - "&amp;TEXT(E1817,"dddd")</f>
        <v>6 - Saturday</v>
      </c>
      <c r="Y1817" s="30" t="str">
        <f aca="false">_xlfn.IFS(C1817&lt;18,"Child (0-17)",C1817&lt;40,"Young Adult (18-39)",C1817&lt;60,"Adult (40-59)",TRUE(),"Senior (60+)")</f>
        <v>Adult (40-59)</v>
      </c>
      <c r="Z1817" s="30" t="n">
        <f aca="false">ROUND(G1817-E1817,0)</f>
        <v>3</v>
      </c>
      <c r="AA1817" s="30" t="n">
        <f aca="false">L1817+M1817</f>
        <v>89</v>
      </c>
      <c r="AB1817" s="30" t="n">
        <f aca="false">IFERROR(ROUND(Q1817/AA1817,2),0)</f>
        <v>48.37</v>
      </c>
      <c r="AC1817" s="30" t="str">
        <f aca="false">IF(AND(K1817="Critical",N1817="No"),"URGENT - No Bed","Normal")</f>
        <v>Normal</v>
      </c>
      <c r="AD1817" s="34" t="n">
        <f aca="false">INDEX(Lookup_Tables!$B$3:$B$12,MATCH(H1817,Lookup_Tables!$A$3:$A$12,0))</f>
        <v>3000000</v>
      </c>
      <c r="AE1817" s="30" t="str">
        <f aca="false">INDEX(Lookup_Tables!$C$3:$C$12,MATCH(H1817,Lookup_Tables!$A$3:$A$12,0))</f>
        <v>Dr. Pooja Iyer</v>
      </c>
      <c r="AF1817" s="30" t="str">
        <f aca="false">IFERROR(INDEX(Lookup_Tables!$F$16:$F$45,MATCH(I1817,Lookup_Tables!$E$16:$E$45,0)),"N/A")</f>
        <v>EMP214</v>
      </c>
      <c r="AG1817" s="30" t="n">
        <f aca="false">_xlfn.IFS(R1817="Recovered",4,R1817="Referred",3,R1817="Admitted",2,R1817="Deceased",1,TRUE(),0)</f>
        <v>2</v>
      </c>
      <c r="AH1817" s="30" t="str">
        <f aca="false">IF(T1817&gt;=4,"Satisfied",IF(T1817&gt;=3,"Neutral","Needs Improvement"))</f>
        <v>Needs Improvement</v>
      </c>
    </row>
    <row r="1818" customFormat="false" ht="15" hidden="false" customHeight="false" outlineLevel="0" collapsed="false">
      <c r="A1818" s="27" t="s">
        <v>203</v>
      </c>
      <c r="B1818" s="27" t="s">
        <v>204</v>
      </c>
      <c r="C1818" s="27" t="n">
        <v>37</v>
      </c>
      <c r="D1818" s="27" t="s">
        <v>121</v>
      </c>
      <c r="E1818" s="28" t="n">
        <v>45413</v>
      </c>
      <c r="F1818" s="27" t="s">
        <v>205</v>
      </c>
      <c r="G1818" s="28" t="n">
        <v>45414</v>
      </c>
      <c r="H1818" s="27" t="s">
        <v>206</v>
      </c>
      <c r="I1818" s="27" t="s">
        <v>207</v>
      </c>
      <c r="J1818" s="27" t="s">
        <v>208</v>
      </c>
      <c r="K1818" s="27" t="s">
        <v>138</v>
      </c>
      <c r="L1818" s="27" t="n">
        <v>30</v>
      </c>
      <c r="M1818" s="27" t="n">
        <v>34</v>
      </c>
      <c r="N1818" s="27" t="s">
        <v>127</v>
      </c>
      <c r="O1818" s="27" t="s">
        <v>128</v>
      </c>
      <c r="P1818" s="27" t="s">
        <v>187</v>
      </c>
      <c r="Q1818" s="29" t="n">
        <v>1854.6</v>
      </c>
      <c r="R1818" s="27" t="s">
        <v>130</v>
      </c>
      <c r="S1818" s="27" t="s">
        <v>164</v>
      </c>
      <c r="T1818" s="27" t="n">
        <v>5</v>
      </c>
      <c r="U1818" s="27" t="n">
        <f aca="false">YEAR(E1818)</f>
        <v>2024</v>
      </c>
      <c r="V1818" s="27" t="str">
        <f aca="false">TEXT(E1818,"MMM-YYYY")</f>
        <v>May-2024</v>
      </c>
      <c r="W1818" s="27" t="n">
        <f aca="false">MONTH(E1818)</f>
        <v>5</v>
      </c>
      <c r="X1818" s="27" t="str">
        <f aca="false">TEXT(WEEKDAY(E1818,2),"0")&amp;" - "&amp;TEXT(E1818,"dddd")</f>
        <v>3 - Wednesday</v>
      </c>
      <c r="Y1818" s="27" t="str">
        <f aca="false">_xlfn.IFS(C1818&lt;18,"Child (0-17)",C1818&lt;40,"Young Adult (18-39)",C1818&lt;60,"Adult (40-59)",TRUE(),"Senior (60+)")</f>
        <v>Young Adult (18-39)</v>
      </c>
      <c r="Z1818" s="27" t="n">
        <f aca="false">ROUND(G1818-E1818,0)</f>
        <v>1</v>
      </c>
      <c r="AA1818" s="27" t="n">
        <f aca="false">L1818+M1818</f>
        <v>64</v>
      </c>
      <c r="AB1818" s="27" t="n">
        <f aca="false">IFERROR(ROUND(Q1818/AA1818,2),0)</f>
        <v>28.98</v>
      </c>
      <c r="AC1818" s="27" t="str">
        <f aca="false">IF(AND(K1818="Critical",N1818="No"),"URGENT - No Bed","Normal")</f>
        <v>Normal</v>
      </c>
      <c r="AD1818" s="33" t="n">
        <f aca="false">INDEX(Lookup_Tables!$B$3:$B$12,MATCH(H1818,Lookup_Tables!$A$3:$A$12,0))</f>
        <v>2800000</v>
      </c>
      <c r="AE1818" s="27" t="str">
        <f aca="false">INDEX(Lookup_Tables!$C$3:$C$12,MATCH(H1818,Lookup_Tables!$A$3:$A$12,0))</f>
        <v>Dr. Suresh Nair</v>
      </c>
      <c r="AF1818" s="27" t="str">
        <f aca="false">IFERROR(INDEX(Lookup_Tables!$F$16:$F$45,MATCH(I1818,Lookup_Tables!$E$16:$E$45,0)),"N/A")</f>
        <v>EMP209</v>
      </c>
      <c r="AG1818" s="27" t="n">
        <f aca="false">_xlfn.IFS(R1818="Recovered",4,R1818="Referred",3,R1818="Admitted",2,R1818="Deceased",1,TRUE(),0)</f>
        <v>4</v>
      </c>
      <c r="AH1818" s="27" t="str">
        <f aca="false">IF(T1818&gt;=4,"Satisfied",IF(T1818&gt;=3,"Neutral","Needs Improvement"))</f>
        <v>Satisfied</v>
      </c>
    </row>
    <row r="1819" customFormat="false" ht="15" hidden="false" customHeight="false" outlineLevel="0" collapsed="false">
      <c r="A1819" s="30" t="s">
        <v>2152</v>
      </c>
      <c r="B1819" s="30" t="s">
        <v>531</v>
      </c>
      <c r="C1819" s="30" t="n">
        <v>50</v>
      </c>
      <c r="D1819" s="30" t="s">
        <v>121</v>
      </c>
      <c r="E1819" s="31" t="n">
        <v>45642</v>
      </c>
      <c r="F1819" s="30" t="s">
        <v>780</v>
      </c>
      <c r="G1819" s="31" t="n">
        <v>45642</v>
      </c>
      <c r="H1819" s="30" t="s">
        <v>236</v>
      </c>
      <c r="I1819" s="30" t="s">
        <v>323</v>
      </c>
      <c r="J1819" s="30" t="s">
        <v>287</v>
      </c>
      <c r="K1819" s="30" t="s">
        <v>156</v>
      </c>
      <c r="L1819" s="30" t="n">
        <v>56</v>
      </c>
      <c r="M1819" s="30" t="n">
        <v>36</v>
      </c>
      <c r="N1819" s="30" t="s">
        <v>127</v>
      </c>
      <c r="O1819" s="30" t="s">
        <v>128</v>
      </c>
      <c r="P1819" s="30" t="s">
        <v>150</v>
      </c>
      <c r="Q1819" s="32" t="n">
        <v>2656.43</v>
      </c>
      <c r="R1819" s="30" t="s">
        <v>130</v>
      </c>
      <c r="S1819" s="30" t="s">
        <v>141</v>
      </c>
      <c r="T1819" s="30" t="n">
        <v>4</v>
      </c>
      <c r="U1819" s="30" t="n">
        <f aca="false">YEAR(E1819)</f>
        <v>2024</v>
      </c>
      <c r="V1819" s="30" t="str">
        <f aca="false">TEXT(E1819,"MMM-YYYY")</f>
        <v>Dec-2024</v>
      </c>
      <c r="W1819" s="30" t="n">
        <f aca="false">MONTH(E1819)</f>
        <v>12</v>
      </c>
      <c r="X1819" s="30" t="str">
        <f aca="false">TEXT(WEEKDAY(E1819,2),"0")&amp;" - "&amp;TEXT(E1819,"dddd")</f>
        <v>1 - Monday</v>
      </c>
      <c r="Y1819" s="30" t="str">
        <f aca="false">_xlfn.IFS(C1819&lt;18,"Child (0-17)",C1819&lt;40,"Young Adult (18-39)",C1819&lt;60,"Adult (40-59)",TRUE(),"Senior (60+)")</f>
        <v>Adult (40-59)</v>
      </c>
      <c r="Z1819" s="30" t="n">
        <f aca="false">ROUND(G1819-E1819,0)</f>
        <v>0</v>
      </c>
      <c r="AA1819" s="30" t="n">
        <f aca="false">L1819+M1819</f>
        <v>92</v>
      </c>
      <c r="AB1819" s="30" t="n">
        <f aca="false">IFERROR(ROUND(Q1819/AA1819,2),0)</f>
        <v>28.87</v>
      </c>
      <c r="AC1819" s="30" t="str">
        <f aca="false">IF(AND(K1819="Critical",N1819="No"),"URGENT - No Bed","Normal")</f>
        <v>Normal</v>
      </c>
      <c r="AD1819" s="34" t="n">
        <f aca="false">INDEX(Lookup_Tables!$B$3:$B$12,MATCH(H1819,Lookup_Tables!$A$3:$A$12,0))</f>
        <v>3900000</v>
      </c>
      <c r="AE1819" s="30" t="str">
        <f aca="false">INDEX(Lookup_Tables!$C$3:$C$12,MATCH(H1819,Lookup_Tables!$A$3:$A$12,0))</f>
        <v>Dr. Rina Mehta</v>
      </c>
      <c r="AF1819" s="30" t="str">
        <f aca="false">IFERROR(INDEX(Lookup_Tables!$F$16:$F$45,MATCH(I1819,Lookup_Tables!$E$16:$E$45,0)),"N/A")</f>
        <v>EMP216</v>
      </c>
      <c r="AG1819" s="30" t="n">
        <f aca="false">_xlfn.IFS(R1819="Recovered",4,R1819="Referred",3,R1819="Admitted",2,R1819="Deceased",1,TRUE(),0)</f>
        <v>4</v>
      </c>
      <c r="AH1819" s="30" t="str">
        <f aca="false">IF(T1819&gt;=4,"Satisfied",IF(T1819&gt;=3,"Neutral","Needs Improvement"))</f>
        <v>Satisfied</v>
      </c>
    </row>
    <row r="1820" customFormat="false" ht="15" hidden="false" customHeight="false" outlineLevel="0" collapsed="false">
      <c r="A1820" s="27" t="s">
        <v>6302</v>
      </c>
      <c r="B1820" s="27" t="s">
        <v>3913</v>
      </c>
      <c r="C1820" s="27" t="n">
        <v>35</v>
      </c>
      <c r="D1820" s="27" t="s">
        <v>181</v>
      </c>
      <c r="E1820" s="28" t="n">
        <v>45518</v>
      </c>
      <c r="F1820" s="27" t="s">
        <v>546</v>
      </c>
      <c r="G1820" s="28" t="n">
        <v>45520</v>
      </c>
      <c r="H1820" s="27" t="s">
        <v>123</v>
      </c>
      <c r="I1820" s="27" t="s">
        <v>155</v>
      </c>
      <c r="J1820" s="27" t="s">
        <v>418</v>
      </c>
      <c r="K1820" s="27" t="s">
        <v>156</v>
      </c>
      <c r="L1820" s="27" t="n">
        <v>57</v>
      </c>
      <c r="M1820" s="27" t="n">
        <v>33</v>
      </c>
      <c r="N1820" s="27" t="s">
        <v>186</v>
      </c>
      <c r="O1820" s="27" t="s">
        <v>128</v>
      </c>
      <c r="P1820" s="27" t="s">
        <v>187</v>
      </c>
      <c r="Q1820" s="29" t="n">
        <v>4347.75</v>
      </c>
      <c r="R1820" s="27" t="s">
        <v>130</v>
      </c>
      <c r="S1820" s="27" t="s">
        <v>131</v>
      </c>
      <c r="T1820" s="27" t="n">
        <v>4</v>
      </c>
      <c r="U1820" s="27" t="n">
        <f aca="false">YEAR(E1820)</f>
        <v>2024</v>
      </c>
      <c r="V1820" s="27" t="str">
        <f aca="false">TEXT(E1820,"MMM-YYYY")</f>
        <v>Aug-2024</v>
      </c>
      <c r="W1820" s="27" t="n">
        <f aca="false">MONTH(E1820)</f>
        <v>8</v>
      </c>
      <c r="X1820" s="27" t="str">
        <f aca="false">TEXT(WEEKDAY(E1820,2),"0")&amp;" - "&amp;TEXT(E1820,"dddd")</f>
        <v>3 - Wednesday</v>
      </c>
      <c r="Y1820" s="27" t="str">
        <f aca="false">_xlfn.IFS(C1820&lt;18,"Child (0-17)",C1820&lt;40,"Young Adult (18-39)",C1820&lt;60,"Adult (40-59)",TRUE(),"Senior (60+)")</f>
        <v>Young Adult (18-39)</v>
      </c>
      <c r="Z1820" s="27" t="n">
        <f aca="false">ROUND(G1820-E1820,0)</f>
        <v>2</v>
      </c>
      <c r="AA1820" s="27" t="n">
        <f aca="false">L1820+M1820</f>
        <v>90</v>
      </c>
      <c r="AB1820" s="27" t="n">
        <f aca="false">IFERROR(ROUND(Q1820/AA1820,2),0)</f>
        <v>48.31</v>
      </c>
      <c r="AC1820" s="27" t="str">
        <f aca="false">IF(AND(K1820="Critical",N1820="No"),"URGENT - No Bed","Normal")</f>
        <v>Normal</v>
      </c>
      <c r="AD1820" s="33" t="n">
        <f aca="false">INDEX(Lookup_Tables!$B$3:$B$12,MATCH(H1820,Lookup_Tables!$A$3:$A$12,0))</f>
        <v>2200000</v>
      </c>
      <c r="AE1820" s="27" t="str">
        <f aca="false">INDEX(Lookup_Tables!$C$3:$C$12,MATCH(H1820,Lookup_Tables!$A$3:$A$12,0))</f>
        <v>Dr. Rohan Das</v>
      </c>
      <c r="AF1820" s="27" t="str">
        <f aca="false">IFERROR(INDEX(Lookup_Tables!$F$16:$F$45,MATCH(I1820,Lookup_Tables!$E$16:$E$45,0)),"N/A")</f>
        <v>EMP203</v>
      </c>
      <c r="AG1820" s="27" t="n">
        <f aca="false">_xlfn.IFS(R1820="Recovered",4,R1820="Referred",3,R1820="Admitted",2,R1820="Deceased",1,TRUE(),0)</f>
        <v>4</v>
      </c>
      <c r="AH1820" s="27" t="str">
        <f aca="false">IF(T1820&gt;=4,"Satisfied",IF(T1820&gt;=3,"Neutral","Needs Improvement"))</f>
        <v>Satisfied</v>
      </c>
    </row>
    <row r="1821" customFormat="false" ht="15" hidden="false" customHeight="false" outlineLevel="0" collapsed="false">
      <c r="A1821" s="30" t="s">
        <v>5537</v>
      </c>
      <c r="B1821" s="30" t="s">
        <v>2728</v>
      </c>
      <c r="C1821" s="30" t="n">
        <v>39</v>
      </c>
      <c r="D1821" s="30" t="s">
        <v>181</v>
      </c>
      <c r="E1821" s="31" t="n">
        <v>45346</v>
      </c>
      <c r="F1821" s="30" t="s">
        <v>931</v>
      </c>
      <c r="G1821" s="31" t="n">
        <v>45346</v>
      </c>
      <c r="H1821" s="30" t="s">
        <v>135</v>
      </c>
      <c r="I1821" s="30" t="s">
        <v>136</v>
      </c>
      <c r="J1821" s="30" t="s">
        <v>201</v>
      </c>
      <c r="K1821" s="30" t="s">
        <v>138</v>
      </c>
      <c r="L1821" s="30" t="n">
        <v>26</v>
      </c>
      <c r="M1821" s="30" t="n">
        <v>19</v>
      </c>
      <c r="N1821" s="30" t="s">
        <v>127</v>
      </c>
      <c r="O1821" s="30" t="s">
        <v>128</v>
      </c>
      <c r="P1821" s="30" t="s">
        <v>129</v>
      </c>
      <c r="Q1821" s="32" t="n">
        <v>911.94</v>
      </c>
      <c r="R1821" s="30" t="s">
        <v>130</v>
      </c>
      <c r="S1821" s="30" t="s">
        <v>178</v>
      </c>
      <c r="T1821" s="30" t="n">
        <v>4</v>
      </c>
      <c r="U1821" s="30" t="n">
        <f aca="false">YEAR(E1821)</f>
        <v>2024</v>
      </c>
      <c r="V1821" s="30" t="str">
        <f aca="false">TEXT(E1821,"MMM-YYYY")</f>
        <v>Feb-2024</v>
      </c>
      <c r="W1821" s="30" t="n">
        <f aca="false">MONTH(E1821)</f>
        <v>2</v>
      </c>
      <c r="X1821" s="30" t="str">
        <f aca="false">TEXT(WEEKDAY(E1821,2),"0")&amp;" - "&amp;TEXT(E1821,"dddd")</f>
        <v>6 - Saturday</v>
      </c>
      <c r="Y1821" s="30" t="str">
        <f aca="false">_xlfn.IFS(C1821&lt;18,"Child (0-17)",C1821&lt;40,"Young Adult (18-39)",C1821&lt;60,"Adult (40-59)",TRUE(),"Senior (60+)")</f>
        <v>Young Adult (18-39)</v>
      </c>
      <c r="Z1821" s="30" t="n">
        <f aca="false">ROUND(G1821-E1821,0)</f>
        <v>0</v>
      </c>
      <c r="AA1821" s="30" t="n">
        <f aca="false">L1821+M1821</f>
        <v>45</v>
      </c>
      <c r="AB1821" s="30" t="n">
        <f aca="false">IFERROR(ROUND(Q1821/AA1821,2),0)</f>
        <v>20.27</v>
      </c>
      <c r="AC1821" s="30" t="str">
        <f aca="false">IF(AND(K1821="Critical",N1821="No"),"URGENT - No Bed","Normal")</f>
        <v>Normal</v>
      </c>
      <c r="AD1821" s="34" t="n">
        <f aca="false">INDEX(Lookup_Tables!$B$3:$B$12,MATCH(H1821,Lookup_Tables!$A$3:$A$12,0))</f>
        <v>4600000</v>
      </c>
      <c r="AE1821" s="30" t="str">
        <f aca="false">INDEX(Lookup_Tables!$C$3:$C$12,MATCH(H1821,Lookup_Tables!$A$3:$A$12,0))</f>
        <v>Dr. Farhan Khan</v>
      </c>
      <c r="AF1821" s="30" t="str">
        <f aca="false">IFERROR(INDEX(Lookup_Tables!$F$16:$F$45,MATCH(I1821,Lookup_Tables!$E$16:$E$45,0)),"N/A")</f>
        <v>EMP206</v>
      </c>
      <c r="AG1821" s="30" t="n">
        <f aca="false">_xlfn.IFS(R1821="Recovered",4,R1821="Referred",3,R1821="Admitted",2,R1821="Deceased",1,TRUE(),0)</f>
        <v>4</v>
      </c>
      <c r="AH1821" s="30" t="str">
        <f aca="false">IF(T1821&gt;=4,"Satisfied",IF(T1821&gt;=3,"Neutral","Needs Improvement"))</f>
        <v>Satisfied</v>
      </c>
    </row>
    <row r="1822" customFormat="false" ht="15" hidden="false" customHeight="false" outlineLevel="0" collapsed="false">
      <c r="A1822" s="27" t="s">
        <v>4939</v>
      </c>
      <c r="B1822" s="27" t="s">
        <v>4940</v>
      </c>
      <c r="C1822" s="27" t="n">
        <v>32</v>
      </c>
      <c r="D1822" s="27" t="s">
        <v>121</v>
      </c>
      <c r="E1822" s="28" t="n">
        <v>45308</v>
      </c>
      <c r="F1822" s="27" t="s">
        <v>662</v>
      </c>
      <c r="G1822" s="28" t="n">
        <v>45311</v>
      </c>
      <c r="H1822" s="27" t="s">
        <v>161</v>
      </c>
      <c r="I1822" s="27" t="s">
        <v>320</v>
      </c>
      <c r="J1822" s="27" t="s">
        <v>385</v>
      </c>
      <c r="K1822" s="27" t="s">
        <v>156</v>
      </c>
      <c r="L1822" s="27" t="n">
        <v>65</v>
      </c>
      <c r="M1822" s="27" t="n">
        <v>68</v>
      </c>
      <c r="N1822" s="27" t="s">
        <v>127</v>
      </c>
      <c r="O1822" s="27" t="s">
        <v>139</v>
      </c>
      <c r="P1822" s="27" t="s">
        <v>150</v>
      </c>
      <c r="Q1822" s="29" t="n">
        <v>4300.01</v>
      </c>
      <c r="R1822" s="27" t="s">
        <v>172</v>
      </c>
      <c r="S1822" s="27" t="s">
        <v>141</v>
      </c>
      <c r="T1822" s="27" t="n">
        <v>3</v>
      </c>
      <c r="U1822" s="27" t="n">
        <f aca="false">YEAR(E1822)</f>
        <v>2024</v>
      </c>
      <c r="V1822" s="27" t="str">
        <f aca="false">TEXT(E1822,"MMM-YYYY")</f>
        <v>Jan-2024</v>
      </c>
      <c r="W1822" s="27" t="n">
        <f aca="false">MONTH(E1822)</f>
        <v>1</v>
      </c>
      <c r="X1822" s="27" t="str">
        <f aca="false">TEXT(WEEKDAY(E1822,2),"0")&amp;" - "&amp;TEXT(E1822,"dddd")</f>
        <v>3 - Wednesday</v>
      </c>
      <c r="Y1822" s="27" t="str">
        <f aca="false">_xlfn.IFS(C1822&lt;18,"Child (0-17)",C1822&lt;40,"Young Adult (18-39)",C1822&lt;60,"Adult (40-59)",TRUE(),"Senior (60+)")</f>
        <v>Young Adult (18-39)</v>
      </c>
      <c r="Z1822" s="27" t="n">
        <f aca="false">ROUND(G1822-E1822,0)</f>
        <v>3</v>
      </c>
      <c r="AA1822" s="27" t="n">
        <f aca="false">L1822+M1822</f>
        <v>133</v>
      </c>
      <c r="AB1822" s="27" t="n">
        <f aca="false">IFERROR(ROUND(Q1822/AA1822,2),0)</f>
        <v>32.33</v>
      </c>
      <c r="AC1822" s="27" t="str">
        <f aca="false">IF(AND(K1822="Critical",N1822="No"),"URGENT - No Bed","Normal")</f>
        <v>Normal</v>
      </c>
      <c r="AD1822" s="33" t="n">
        <f aca="false">INDEX(Lookup_Tables!$B$3:$B$12,MATCH(H1822,Lookup_Tables!$A$3:$A$12,0))</f>
        <v>3600000</v>
      </c>
      <c r="AE1822" s="27" t="str">
        <f aca="false">INDEX(Lookup_Tables!$C$3:$C$12,MATCH(H1822,Lookup_Tables!$A$3:$A$12,0))</f>
        <v>Dr. Sameer Joshi</v>
      </c>
      <c r="AF1822" s="27" t="str">
        <f aca="false">IFERROR(INDEX(Lookup_Tables!$F$16:$F$45,MATCH(I1822,Lookup_Tables!$E$16:$E$45,0)),"N/A")</f>
        <v>EMP223</v>
      </c>
      <c r="AG1822" s="27" t="n">
        <f aca="false">_xlfn.IFS(R1822="Recovered",4,R1822="Referred",3,R1822="Admitted",2,R1822="Deceased",1,TRUE(),0)</f>
        <v>2</v>
      </c>
      <c r="AH1822" s="27" t="str">
        <f aca="false">IF(T1822&gt;=4,"Satisfied",IF(T1822&gt;=3,"Neutral","Needs Improvement"))</f>
        <v>Neutral</v>
      </c>
    </row>
    <row r="1823" customFormat="false" ht="15" hidden="false" customHeight="false" outlineLevel="0" collapsed="false">
      <c r="A1823" s="30" t="s">
        <v>3867</v>
      </c>
      <c r="B1823" s="30" t="s">
        <v>1284</v>
      </c>
      <c r="C1823" s="30" t="n">
        <v>22</v>
      </c>
      <c r="D1823" s="30" t="s">
        <v>121</v>
      </c>
      <c r="E1823" s="31" t="n">
        <v>45523</v>
      </c>
      <c r="F1823" s="30" t="s">
        <v>1182</v>
      </c>
      <c r="G1823" s="31" t="n">
        <v>45525</v>
      </c>
      <c r="H1823" s="30" t="s">
        <v>206</v>
      </c>
      <c r="I1823" s="30" t="s">
        <v>300</v>
      </c>
      <c r="J1823" s="30" t="s">
        <v>469</v>
      </c>
      <c r="K1823" s="30" t="s">
        <v>126</v>
      </c>
      <c r="L1823" s="30" t="n">
        <v>29</v>
      </c>
      <c r="M1823" s="30" t="n">
        <v>129</v>
      </c>
      <c r="N1823" s="30" t="s">
        <v>186</v>
      </c>
      <c r="O1823" s="30" t="s">
        <v>139</v>
      </c>
      <c r="P1823" s="30" t="s">
        <v>150</v>
      </c>
      <c r="Q1823" s="32" t="n">
        <v>8772.9</v>
      </c>
      <c r="R1823" s="30" t="s">
        <v>130</v>
      </c>
      <c r="S1823" s="30" t="s">
        <v>223</v>
      </c>
      <c r="T1823" s="30" t="n">
        <v>4</v>
      </c>
      <c r="U1823" s="30" t="n">
        <f aca="false">YEAR(E1823)</f>
        <v>2024</v>
      </c>
      <c r="V1823" s="30" t="str">
        <f aca="false">TEXT(E1823,"MMM-YYYY")</f>
        <v>Aug-2024</v>
      </c>
      <c r="W1823" s="30" t="n">
        <f aca="false">MONTH(E1823)</f>
        <v>8</v>
      </c>
      <c r="X1823" s="30" t="str">
        <f aca="false">TEXT(WEEKDAY(E1823,2),"0")&amp;" - "&amp;TEXT(E1823,"dddd")</f>
        <v>1 - Monday</v>
      </c>
      <c r="Y1823" s="30" t="str">
        <f aca="false">_xlfn.IFS(C1823&lt;18,"Child (0-17)",C1823&lt;40,"Young Adult (18-39)",C1823&lt;60,"Adult (40-59)",TRUE(),"Senior (60+)")</f>
        <v>Young Adult (18-39)</v>
      </c>
      <c r="Z1823" s="30" t="n">
        <f aca="false">ROUND(G1823-E1823,0)</f>
        <v>2</v>
      </c>
      <c r="AA1823" s="30" t="n">
        <f aca="false">L1823+M1823</f>
        <v>158</v>
      </c>
      <c r="AB1823" s="30" t="n">
        <f aca="false">IFERROR(ROUND(Q1823/AA1823,2),0)</f>
        <v>55.52</v>
      </c>
      <c r="AC1823" s="30" t="str">
        <f aca="false">IF(AND(K1823="Critical",N1823="No"),"URGENT - No Bed","Normal")</f>
        <v>Normal</v>
      </c>
      <c r="AD1823" s="34" t="n">
        <f aca="false">INDEX(Lookup_Tables!$B$3:$B$12,MATCH(H1823,Lookup_Tables!$A$3:$A$12,0))</f>
        <v>2800000</v>
      </c>
      <c r="AE1823" s="30" t="str">
        <f aca="false">INDEX(Lookup_Tables!$C$3:$C$12,MATCH(H1823,Lookup_Tables!$A$3:$A$12,0))</f>
        <v>Dr. Suresh Nair</v>
      </c>
      <c r="AF1823" s="30" t="str">
        <f aca="false">IFERROR(INDEX(Lookup_Tables!$F$16:$F$45,MATCH(I1823,Lookup_Tables!$E$16:$E$45,0)),"N/A")</f>
        <v>EMP211</v>
      </c>
      <c r="AG1823" s="30" t="n">
        <f aca="false">_xlfn.IFS(R1823="Recovered",4,R1823="Referred",3,R1823="Admitted",2,R1823="Deceased",1,TRUE(),0)</f>
        <v>4</v>
      </c>
      <c r="AH1823" s="30" t="str">
        <f aca="false">IF(T1823&gt;=4,"Satisfied",IF(T1823&gt;=3,"Neutral","Needs Improvement"))</f>
        <v>Satisfied</v>
      </c>
    </row>
    <row r="1824" customFormat="false" ht="15" hidden="false" customHeight="false" outlineLevel="0" collapsed="false">
      <c r="A1824" s="27" t="s">
        <v>2788</v>
      </c>
      <c r="B1824" s="27" t="s">
        <v>2789</v>
      </c>
      <c r="C1824" s="27" t="n">
        <v>25</v>
      </c>
      <c r="D1824" s="27" t="s">
        <v>181</v>
      </c>
      <c r="E1824" s="28" t="n">
        <v>45470</v>
      </c>
      <c r="F1824" s="27" t="s">
        <v>885</v>
      </c>
      <c r="G1824" s="28" t="n">
        <v>45471</v>
      </c>
      <c r="H1824" s="27" t="s">
        <v>123</v>
      </c>
      <c r="I1824" s="27" t="s">
        <v>124</v>
      </c>
      <c r="J1824" s="27" t="s">
        <v>305</v>
      </c>
      <c r="K1824" s="27" t="s">
        <v>138</v>
      </c>
      <c r="L1824" s="27" t="n">
        <v>50</v>
      </c>
      <c r="M1824" s="27" t="n">
        <v>29</v>
      </c>
      <c r="N1824" s="27" t="s">
        <v>127</v>
      </c>
      <c r="O1824" s="27" t="s">
        <v>149</v>
      </c>
      <c r="P1824" s="27" t="s">
        <v>140</v>
      </c>
      <c r="Q1824" s="29" t="n">
        <v>2471.8</v>
      </c>
      <c r="R1824" s="27" t="s">
        <v>130</v>
      </c>
      <c r="S1824" s="27" t="s">
        <v>141</v>
      </c>
      <c r="T1824" s="27" t="n">
        <v>3</v>
      </c>
      <c r="U1824" s="27" t="n">
        <f aca="false">YEAR(E1824)</f>
        <v>2024</v>
      </c>
      <c r="V1824" s="27" t="str">
        <f aca="false">TEXT(E1824,"MMM-YYYY")</f>
        <v>Jun-2024</v>
      </c>
      <c r="W1824" s="27" t="n">
        <f aca="false">MONTH(E1824)</f>
        <v>6</v>
      </c>
      <c r="X1824" s="27" t="str">
        <f aca="false">TEXT(WEEKDAY(E1824,2),"0")&amp;" - "&amp;TEXT(E1824,"dddd")</f>
        <v>4 - Thursday</v>
      </c>
      <c r="Y1824" s="27" t="str">
        <f aca="false">_xlfn.IFS(C1824&lt;18,"Child (0-17)",C1824&lt;40,"Young Adult (18-39)",C1824&lt;60,"Adult (40-59)",TRUE(),"Senior (60+)")</f>
        <v>Young Adult (18-39)</v>
      </c>
      <c r="Z1824" s="27" t="n">
        <f aca="false">ROUND(G1824-E1824,0)</f>
        <v>1</v>
      </c>
      <c r="AA1824" s="27" t="n">
        <f aca="false">L1824+M1824</f>
        <v>79</v>
      </c>
      <c r="AB1824" s="27" t="n">
        <f aca="false">IFERROR(ROUND(Q1824/AA1824,2),0)</f>
        <v>31.29</v>
      </c>
      <c r="AC1824" s="27" t="str">
        <f aca="false">IF(AND(K1824="Critical",N1824="No"),"URGENT - No Bed","Normal")</f>
        <v>Normal</v>
      </c>
      <c r="AD1824" s="33" t="n">
        <f aca="false">INDEX(Lookup_Tables!$B$3:$B$12,MATCH(H1824,Lookup_Tables!$A$3:$A$12,0))</f>
        <v>2200000</v>
      </c>
      <c r="AE1824" s="27" t="str">
        <f aca="false">INDEX(Lookup_Tables!$C$3:$C$12,MATCH(H1824,Lookup_Tables!$A$3:$A$12,0))</f>
        <v>Dr. Rohan Das</v>
      </c>
      <c r="AF1824" s="27" t="str">
        <f aca="false">IFERROR(INDEX(Lookup_Tables!$F$16:$F$45,MATCH(I1824,Lookup_Tables!$E$16:$E$45,0)),"N/A")</f>
        <v>EMP205</v>
      </c>
      <c r="AG1824" s="27" t="n">
        <f aca="false">_xlfn.IFS(R1824="Recovered",4,R1824="Referred",3,R1824="Admitted",2,R1824="Deceased",1,TRUE(),0)</f>
        <v>4</v>
      </c>
      <c r="AH1824" s="27" t="str">
        <f aca="false">IF(T1824&gt;=4,"Satisfied",IF(T1824&gt;=3,"Neutral","Needs Improvement"))</f>
        <v>Neutral</v>
      </c>
    </row>
    <row r="1825" customFormat="false" ht="15" hidden="false" customHeight="false" outlineLevel="0" collapsed="false">
      <c r="A1825" s="30" t="s">
        <v>3826</v>
      </c>
      <c r="B1825" s="30" t="s">
        <v>3827</v>
      </c>
      <c r="C1825" s="30" t="n">
        <v>47</v>
      </c>
      <c r="D1825" s="30" t="s">
        <v>121</v>
      </c>
      <c r="E1825" s="31" t="n">
        <v>45643</v>
      </c>
      <c r="F1825" s="30" t="s">
        <v>573</v>
      </c>
      <c r="G1825" s="31" t="n">
        <v>45646</v>
      </c>
      <c r="H1825" s="30" t="s">
        <v>242</v>
      </c>
      <c r="I1825" s="30" t="s">
        <v>466</v>
      </c>
      <c r="J1825" s="30" t="s">
        <v>422</v>
      </c>
      <c r="K1825" s="30" t="s">
        <v>156</v>
      </c>
      <c r="L1825" s="30" t="n">
        <v>35</v>
      </c>
      <c r="M1825" s="30" t="n">
        <v>51</v>
      </c>
      <c r="N1825" s="30" t="s">
        <v>127</v>
      </c>
      <c r="O1825" s="30" t="s">
        <v>128</v>
      </c>
      <c r="P1825" s="30" t="s">
        <v>129</v>
      </c>
      <c r="Q1825" s="32" t="n">
        <v>3367.36</v>
      </c>
      <c r="R1825" s="30" t="s">
        <v>130</v>
      </c>
      <c r="S1825" s="30" t="s">
        <v>151</v>
      </c>
      <c r="T1825" s="30" t="n">
        <v>4</v>
      </c>
      <c r="U1825" s="30" t="n">
        <f aca="false">YEAR(E1825)</f>
        <v>2024</v>
      </c>
      <c r="V1825" s="30" t="str">
        <f aca="false">TEXT(E1825,"MMM-YYYY")</f>
        <v>Dec-2024</v>
      </c>
      <c r="W1825" s="30" t="n">
        <f aca="false">MONTH(E1825)</f>
        <v>12</v>
      </c>
      <c r="X1825" s="30" t="str">
        <f aca="false">TEXT(WEEKDAY(E1825,2),"0")&amp;" - "&amp;TEXT(E1825,"dddd")</f>
        <v>2 - Tuesday</v>
      </c>
      <c r="Y1825" s="30" t="str">
        <f aca="false">_xlfn.IFS(C1825&lt;18,"Child (0-17)",C1825&lt;40,"Young Adult (18-39)",C1825&lt;60,"Adult (40-59)",TRUE(),"Senior (60+)")</f>
        <v>Adult (40-59)</v>
      </c>
      <c r="Z1825" s="30" t="n">
        <f aca="false">ROUND(G1825-E1825,0)</f>
        <v>3</v>
      </c>
      <c r="AA1825" s="30" t="n">
        <f aca="false">L1825+M1825</f>
        <v>86</v>
      </c>
      <c r="AB1825" s="30" t="n">
        <f aca="false">IFERROR(ROUND(Q1825/AA1825,2),0)</f>
        <v>39.16</v>
      </c>
      <c r="AC1825" s="30" t="str">
        <f aca="false">IF(AND(K1825="Critical",N1825="No"),"URGENT - No Bed","Normal")</f>
        <v>Normal</v>
      </c>
      <c r="AD1825" s="34" t="n">
        <f aca="false">INDEX(Lookup_Tables!$B$3:$B$12,MATCH(H1825,Lookup_Tables!$A$3:$A$12,0))</f>
        <v>3000000</v>
      </c>
      <c r="AE1825" s="30" t="str">
        <f aca="false">INDEX(Lookup_Tables!$C$3:$C$12,MATCH(H1825,Lookup_Tables!$A$3:$A$12,0))</f>
        <v>Dr. Pooja Iyer</v>
      </c>
      <c r="AF1825" s="30" t="str">
        <f aca="false">IFERROR(INDEX(Lookup_Tables!$F$16:$F$45,MATCH(I1825,Lookup_Tables!$E$16:$E$45,0)),"N/A")</f>
        <v>EMP212</v>
      </c>
      <c r="AG1825" s="30" t="n">
        <f aca="false">_xlfn.IFS(R1825="Recovered",4,R1825="Referred",3,R1825="Admitted",2,R1825="Deceased",1,TRUE(),0)</f>
        <v>4</v>
      </c>
      <c r="AH1825" s="30" t="str">
        <f aca="false">IF(T1825&gt;=4,"Satisfied",IF(T1825&gt;=3,"Neutral","Needs Improvement"))</f>
        <v>Satisfied</v>
      </c>
    </row>
    <row r="1826" customFormat="false" ht="15" hidden="false" customHeight="false" outlineLevel="0" collapsed="false">
      <c r="A1826" s="27" t="s">
        <v>6690</v>
      </c>
      <c r="B1826" s="27" t="s">
        <v>6691</v>
      </c>
      <c r="C1826" s="27" t="n">
        <v>57</v>
      </c>
      <c r="D1826" s="27" t="s">
        <v>121</v>
      </c>
      <c r="E1826" s="28" t="n">
        <v>45492</v>
      </c>
      <c r="F1826" s="27" t="s">
        <v>1255</v>
      </c>
      <c r="G1826" s="28" t="n">
        <v>45492</v>
      </c>
      <c r="H1826" s="27" t="s">
        <v>236</v>
      </c>
      <c r="I1826" s="27" t="s">
        <v>266</v>
      </c>
      <c r="J1826" s="27" t="s">
        <v>238</v>
      </c>
      <c r="K1826" s="27" t="s">
        <v>138</v>
      </c>
      <c r="L1826" s="27" t="n">
        <v>47</v>
      </c>
      <c r="M1826" s="27" t="n">
        <v>45</v>
      </c>
      <c r="N1826" s="27" t="s">
        <v>127</v>
      </c>
      <c r="O1826" s="27" t="s">
        <v>139</v>
      </c>
      <c r="P1826" s="27" t="s">
        <v>129</v>
      </c>
      <c r="Q1826" s="29" t="n">
        <v>1316.83</v>
      </c>
      <c r="R1826" s="27" t="s">
        <v>130</v>
      </c>
      <c r="S1826" s="27" t="s">
        <v>151</v>
      </c>
      <c r="T1826" s="27" t="n">
        <v>4</v>
      </c>
      <c r="U1826" s="27" t="n">
        <f aca="false">YEAR(E1826)</f>
        <v>2024</v>
      </c>
      <c r="V1826" s="27" t="str">
        <f aca="false">TEXT(E1826,"MMM-YYYY")</f>
        <v>Jul-2024</v>
      </c>
      <c r="W1826" s="27" t="n">
        <f aca="false">MONTH(E1826)</f>
        <v>7</v>
      </c>
      <c r="X1826" s="27" t="str">
        <f aca="false">TEXT(WEEKDAY(E1826,2),"0")&amp;" - "&amp;TEXT(E1826,"dddd")</f>
        <v>5 - Friday</v>
      </c>
      <c r="Y1826" s="27" t="str">
        <f aca="false">_xlfn.IFS(C1826&lt;18,"Child (0-17)",C1826&lt;40,"Young Adult (18-39)",C1826&lt;60,"Adult (40-59)",TRUE(),"Senior (60+)")</f>
        <v>Adult (40-59)</v>
      </c>
      <c r="Z1826" s="27" t="n">
        <f aca="false">ROUND(G1826-E1826,0)</f>
        <v>0</v>
      </c>
      <c r="AA1826" s="27" t="n">
        <f aca="false">L1826+M1826</f>
        <v>92</v>
      </c>
      <c r="AB1826" s="27" t="n">
        <f aca="false">IFERROR(ROUND(Q1826/AA1826,2),0)</f>
        <v>14.31</v>
      </c>
      <c r="AC1826" s="27" t="str">
        <f aca="false">IF(AND(K1826="Critical",N1826="No"),"URGENT - No Bed","Normal")</f>
        <v>Normal</v>
      </c>
      <c r="AD1826" s="33" t="n">
        <f aca="false">INDEX(Lookup_Tables!$B$3:$B$12,MATCH(H1826,Lookup_Tables!$A$3:$A$12,0))</f>
        <v>3900000</v>
      </c>
      <c r="AE1826" s="27" t="str">
        <f aca="false">INDEX(Lookup_Tables!$C$3:$C$12,MATCH(H1826,Lookup_Tables!$A$3:$A$12,0))</f>
        <v>Dr. Rina Mehta</v>
      </c>
      <c r="AF1826" s="27" t="str">
        <f aca="false">IFERROR(INDEX(Lookup_Tables!$F$16:$F$45,MATCH(I1826,Lookup_Tables!$E$16:$E$45,0)),"N/A")</f>
        <v>EMP217</v>
      </c>
      <c r="AG1826" s="27" t="n">
        <f aca="false">_xlfn.IFS(R1826="Recovered",4,R1826="Referred",3,R1826="Admitted",2,R1826="Deceased",1,TRUE(),0)</f>
        <v>4</v>
      </c>
      <c r="AH1826" s="27" t="str">
        <f aca="false">IF(T1826&gt;=4,"Satisfied",IF(T1826&gt;=3,"Neutral","Needs Improvement"))</f>
        <v>Satisfied</v>
      </c>
    </row>
    <row r="1827" customFormat="false" ht="15" hidden="false" customHeight="false" outlineLevel="0" collapsed="false">
      <c r="A1827" s="30" t="s">
        <v>7018</v>
      </c>
      <c r="B1827" s="30" t="s">
        <v>2581</v>
      </c>
      <c r="C1827" s="30" t="n">
        <v>50</v>
      </c>
      <c r="D1827" s="30" t="s">
        <v>181</v>
      </c>
      <c r="E1827" s="31" t="n">
        <v>45305</v>
      </c>
      <c r="F1827" s="30" t="s">
        <v>1029</v>
      </c>
      <c r="G1827" s="31" t="n">
        <v>45306</v>
      </c>
      <c r="H1827" s="30" t="s">
        <v>146</v>
      </c>
      <c r="I1827" s="30" t="s">
        <v>147</v>
      </c>
      <c r="J1827" s="30" t="s">
        <v>177</v>
      </c>
      <c r="K1827" s="30" t="s">
        <v>156</v>
      </c>
      <c r="L1827" s="30" t="n">
        <v>38</v>
      </c>
      <c r="M1827" s="30" t="n">
        <v>78</v>
      </c>
      <c r="N1827" s="30" t="s">
        <v>186</v>
      </c>
      <c r="O1827" s="30" t="s">
        <v>128</v>
      </c>
      <c r="P1827" s="30" t="s">
        <v>129</v>
      </c>
      <c r="Q1827" s="32" t="n">
        <v>4643.27</v>
      </c>
      <c r="R1827" s="30" t="s">
        <v>130</v>
      </c>
      <c r="S1827" s="30" t="s">
        <v>164</v>
      </c>
      <c r="T1827" s="30" t="n">
        <v>5</v>
      </c>
      <c r="U1827" s="30" t="n">
        <f aca="false">YEAR(E1827)</f>
        <v>2024</v>
      </c>
      <c r="V1827" s="30" t="str">
        <f aca="false">TEXT(E1827,"MMM-YYYY")</f>
        <v>Jan-2024</v>
      </c>
      <c r="W1827" s="30" t="n">
        <f aca="false">MONTH(E1827)</f>
        <v>1</v>
      </c>
      <c r="X1827" s="30" t="str">
        <f aca="false">TEXT(WEEKDAY(E1827,2),"0")&amp;" - "&amp;TEXT(E1827,"dddd")</f>
        <v>7 - Sunday</v>
      </c>
      <c r="Y1827" s="30" t="str">
        <f aca="false">_xlfn.IFS(C1827&lt;18,"Child (0-17)",C1827&lt;40,"Young Adult (18-39)",C1827&lt;60,"Adult (40-59)",TRUE(),"Senior (60+)")</f>
        <v>Adult (40-59)</v>
      </c>
      <c r="Z1827" s="30" t="n">
        <f aca="false">ROUND(G1827-E1827,0)</f>
        <v>1</v>
      </c>
      <c r="AA1827" s="30" t="n">
        <f aca="false">L1827+M1827</f>
        <v>116</v>
      </c>
      <c r="AB1827" s="30" t="n">
        <f aca="false">IFERROR(ROUND(Q1827/AA1827,2),0)</f>
        <v>40.03</v>
      </c>
      <c r="AC1827" s="30" t="str">
        <f aca="false">IF(AND(K1827="Critical",N1827="No"),"URGENT - No Bed","Normal")</f>
        <v>Normal</v>
      </c>
      <c r="AD1827" s="34" t="n">
        <f aca="false">INDEX(Lookup_Tables!$B$3:$B$12,MATCH(H1827,Lookup_Tables!$A$3:$A$12,0))</f>
        <v>2700000</v>
      </c>
      <c r="AE1827" s="30" t="str">
        <f aca="false">INDEX(Lookup_Tables!$C$3:$C$12,MATCH(H1827,Lookup_Tables!$A$3:$A$12,0))</f>
        <v>Dr. Vikram Singh</v>
      </c>
      <c r="AF1827" s="30" t="str">
        <f aca="false">IFERROR(INDEX(Lookup_Tables!$F$16:$F$45,MATCH(I1827,Lookup_Tables!$E$16:$E$45,0)),"N/A")</f>
        <v>EMP229</v>
      </c>
      <c r="AG1827" s="30" t="n">
        <f aca="false">_xlfn.IFS(R1827="Recovered",4,R1827="Referred",3,R1827="Admitted",2,R1827="Deceased",1,TRUE(),0)</f>
        <v>4</v>
      </c>
      <c r="AH1827" s="30" t="str">
        <f aca="false">IF(T1827&gt;=4,"Satisfied",IF(T1827&gt;=3,"Neutral","Needs Improvement"))</f>
        <v>Satisfied</v>
      </c>
    </row>
    <row r="1828" customFormat="false" ht="15" hidden="false" customHeight="false" outlineLevel="0" collapsed="false">
      <c r="A1828" s="27" t="s">
        <v>1845</v>
      </c>
      <c r="B1828" s="27" t="s">
        <v>1846</v>
      </c>
      <c r="C1828" s="27" t="n">
        <v>50</v>
      </c>
      <c r="D1828" s="27" t="s">
        <v>121</v>
      </c>
      <c r="E1828" s="28" t="n">
        <v>45650</v>
      </c>
      <c r="F1828" s="27" t="s">
        <v>1143</v>
      </c>
      <c r="G1828" s="28" t="n">
        <v>45656</v>
      </c>
      <c r="H1828" s="27" t="s">
        <v>236</v>
      </c>
      <c r="I1828" s="27" t="s">
        <v>323</v>
      </c>
      <c r="J1828" s="27" t="s">
        <v>287</v>
      </c>
      <c r="K1828" s="27" t="s">
        <v>202</v>
      </c>
      <c r="L1828" s="27" t="n">
        <v>16</v>
      </c>
      <c r="M1828" s="27" t="n">
        <v>216</v>
      </c>
      <c r="N1828" s="27" t="s">
        <v>186</v>
      </c>
      <c r="O1828" s="27" t="s">
        <v>149</v>
      </c>
      <c r="P1828" s="27" t="s">
        <v>150</v>
      </c>
      <c r="Q1828" s="29" t="n">
        <v>18932.91</v>
      </c>
      <c r="R1828" s="27" t="s">
        <v>268</v>
      </c>
      <c r="S1828" s="27" t="s">
        <v>164</v>
      </c>
      <c r="T1828" s="27" t="n">
        <v>2</v>
      </c>
      <c r="U1828" s="27" t="n">
        <f aca="false">YEAR(E1828)</f>
        <v>2024</v>
      </c>
      <c r="V1828" s="27" t="str">
        <f aca="false">TEXT(E1828,"MMM-YYYY")</f>
        <v>Dec-2024</v>
      </c>
      <c r="W1828" s="27" t="n">
        <f aca="false">MONTH(E1828)</f>
        <v>12</v>
      </c>
      <c r="X1828" s="27" t="str">
        <f aca="false">TEXT(WEEKDAY(E1828,2),"0")&amp;" - "&amp;TEXT(E1828,"dddd")</f>
        <v>2 - Tuesday</v>
      </c>
      <c r="Y1828" s="27" t="str">
        <f aca="false">_xlfn.IFS(C1828&lt;18,"Child (0-17)",C1828&lt;40,"Young Adult (18-39)",C1828&lt;60,"Adult (40-59)",TRUE(),"Senior (60+)")</f>
        <v>Adult (40-59)</v>
      </c>
      <c r="Z1828" s="27" t="n">
        <f aca="false">ROUND(G1828-E1828,0)</f>
        <v>6</v>
      </c>
      <c r="AA1828" s="27" t="n">
        <f aca="false">L1828+M1828</f>
        <v>232</v>
      </c>
      <c r="AB1828" s="27" t="n">
        <f aca="false">IFERROR(ROUND(Q1828/AA1828,2),0)</f>
        <v>81.61</v>
      </c>
      <c r="AC1828" s="27" t="str">
        <f aca="false">IF(AND(K1828="Critical",N1828="No"),"URGENT - No Bed","Normal")</f>
        <v>Normal</v>
      </c>
      <c r="AD1828" s="33" t="n">
        <f aca="false">INDEX(Lookup_Tables!$B$3:$B$12,MATCH(H1828,Lookup_Tables!$A$3:$A$12,0))</f>
        <v>3900000</v>
      </c>
      <c r="AE1828" s="27" t="str">
        <f aca="false">INDEX(Lookup_Tables!$C$3:$C$12,MATCH(H1828,Lookup_Tables!$A$3:$A$12,0))</f>
        <v>Dr. Rina Mehta</v>
      </c>
      <c r="AF1828" s="27" t="str">
        <f aca="false">IFERROR(INDEX(Lookup_Tables!$F$16:$F$45,MATCH(I1828,Lookup_Tables!$E$16:$E$45,0)),"N/A")</f>
        <v>EMP216</v>
      </c>
      <c r="AG1828" s="27" t="n">
        <f aca="false">_xlfn.IFS(R1828="Recovered",4,R1828="Referred",3,R1828="Admitted",2,R1828="Deceased",1,TRUE(),0)</f>
        <v>3</v>
      </c>
      <c r="AH1828" s="27" t="str">
        <f aca="false">IF(T1828&gt;=4,"Satisfied",IF(T1828&gt;=3,"Neutral","Needs Improvement"))</f>
        <v>Needs Improvement</v>
      </c>
    </row>
    <row r="1829" customFormat="false" ht="15" hidden="false" customHeight="false" outlineLevel="0" collapsed="false">
      <c r="A1829" s="30" t="s">
        <v>4917</v>
      </c>
      <c r="B1829" s="30" t="s">
        <v>965</v>
      </c>
      <c r="C1829" s="30" t="n">
        <v>44</v>
      </c>
      <c r="D1829" s="30" t="s">
        <v>121</v>
      </c>
      <c r="E1829" s="31" t="n">
        <v>45502</v>
      </c>
      <c r="F1829" s="30" t="s">
        <v>785</v>
      </c>
      <c r="G1829" s="31" t="n">
        <v>45503</v>
      </c>
      <c r="H1829" s="30" t="s">
        <v>183</v>
      </c>
      <c r="I1829" s="30" t="s">
        <v>212</v>
      </c>
      <c r="J1829" s="30" t="s">
        <v>411</v>
      </c>
      <c r="K1829" s="30" t="s">
        <v>138</v>
      </c>
      <c r="L1829" s="30" t="n">
        <v>55</v>
      </c>
      <c r="M1829" s="30" t="n">
        <v>37</v>
      </c>
      <c r="N1829" s="30" t="s">
        <v>127</v>
      </c>
      <c r="O1829" s="30" t="s">
        <v>139</v>
      </c>
      <c r="P1829" s="30" t="s">
        <v>187</v>
      </c>
      <c r="Q1829" s="32" t="n">
        <v>2624.5</v>
      </c>
      <c r="R1829" s="30" t="s">
        <v>130</v>
      </c>
      <c r="S1829" s="30" t="s">
        <v>141</v>
      </c>
      <c r="T1829" s="30" t="n">
        <v>4</v>
      </c>
      <c r="U1829" s="30" t="n">
        <f aca="false">YEAR(E1829)</f>
        <v>2024</v>
      </c>
      <c r="V1829" s="30" t="str">
        <f aca="false">TEXT(E1829,"MMM-YYYY")</f>
        <v>Jul-2024</v>
      </c>
      <c r="W1829" s="30" t="n">
        <f aca="false">MONTH(E1829)</f>
        <v>7</v>
      </c>
      <c r="X1829" s="30" t="str">
        <f aca="false">TEXT(WEEKDAY(E1829,2),"0")&amp;" - "&amp;TEXT(E1829,"dddd")</f>
        <v>1 - Monday</v>
      </c>
      <c r="Y1829" s="30" t="str">
        <f aca="false">_xlfn.IFS(C1829&lt;18,"Child (0-17)",C1829&lt;40,"Young Adult (18-39)",C1829&lt;60,"Adult (40-59)",TRUE(),"Senior (60+)")</f>
        <v>Adult (40-59)</v>
      </c>
      <c r="Z1829" s="30" t="n">
        <f aca="false">ROUND(G1829-E1829,0)</f>
        <v>1</v>
      </c>
      <c r="AA1829" s="30" t="n">
        <f aca="false">L1829+M1829</f>
        <v>92</v>
      </c>
      <c r="AB1829" s="30" t="n">
        <f aca="false">IFERROR(ROUND(Q1829/AA1829,2),0)</f>
        <v>28.53</v>
      </c>
      <c r="AC1829" s="30" t="str">
        <f aca="false">IF(AND(K1829="Critical",N1829="No"),"URGENT - No Bed","Normal")</f>
        <v>Normal</v>
      </c>
      <c r="AD1829" s="34" t="n">
        <f aca="false">INDEX(Lookup_Tables!$B$3:$B$12,MATCH(H1829,Lookup_Tables!$A$3:$A$12,0))</f>
        <v>3100000</v>
      </c>
      <c r="AE1829" s="30" t="str">
        <f aca="false">INDEX(Lookup_Tables!$C$3:$C$12,MATCH(H1829,Lookup_Tables!$A$3:$A$12,0))</f>
        <v>Dr. Kavita Rao</v>
      </c>
      <c r="AF1829" s="30" t="str">
        <f aca="false">IFERROR(INDEX(Lookup_Tables!$F$16:$F$45,MATCH(I1829,Lookup_Tables!$E$16:$E$45,0)),"N/A")</f>
        <v>EMP225</v>
      </c>
      <c r="AG1829" s="30" t="n">
        <f aca="false">_xlfn.IFS(R1829="Recovered",4,R1829="Referred",3,R1829="Admitted",2,R1829="Deceased",1,TRUE(),0)</f>
        <v>4</v>
      </c>
      <c r="AH1829" s="30" t="str">
        <f aca="false">IF(T1829&gt;=4,"Satisfied",IF(T1829&gt;=3,"Neutral","Needs Improvement"))</f>
        <v>Satisfied</v>
      </c>
    </row>
    <row r="1830" customFormat="false" ht="15" hidden="false" customHeight="false" outlineLevel="0" collapsed="false">
      <c r="A1830" s="27" t="s">
        <v>4951</v>
      </c>
      <c r="B1830" s="27" t="s">
        <v>745</v>
      </c>
      <c r="C1830" s="27" t="n">
        <v>42</v>
      </c>
      <c r="D1830" s="27" t="s">
        <v>181</v>
      </c>
      <c r="E1830" s="28" t="n">
        <v>45545</v>
      </c>
      <c r="F1830" s="27" t="s">
        <v>458</v>
      </c>
      <c r="G1830" s="28" t="n">
        <v>45546</v>
      </c>
      <c r="H1830" s="27" t="s">
        <v>217</v>
      </c>
      <c r="I1830" s="27" t="s">
        <v>392</v>
      </c>
      <c r="J1830" s="27" t="s">
        <v>483</v>
      </c>
      <c r="K1830" s="27" t="s">
        <v>138</v>
      </c>
      <c r="L1830" s="27" t="n">
        <v>40</v>
      </c>
      <c r="M1830" s="27" t="n">
        <v>41</v>
      </c>
      <c r="N1830" s="27" t="s">
        <v>127</v>
      </c>
      <c r="O1830" s="27" t="s">
        <v>149</v>
      </c>
      <c r="P1830" s="27" t="s">
        <v>129</v>
      </c>
      <c r="Q1830" s="29" t="n">
        <v>2757.78</v>
      </c>
      <c r="R1830" s="27" t="s">
        <v>130</v>
      </c>
      <c r="S1830" s="27" t="s">
        <v>164</v>
      </c>
      <c r="T1830" s="27" t="n">
        <v>2</v>
      </c>
      <c r="U1830" s="27" t="n">
        <f aca="false">YEAR(E1830)</f>
        <v>2024</v>
      </c>
      <c r="V1830" s="27" t="str">
        <f aca="false">TEXT(E1830,"MMM-YYYY")</f>
        <v>Sep-2024</v>
      </c>
      <c r="W1830" s="27" t="n">
        <f aca="false">MONTH(E1830)</f>
        <v>9</v>
      </c>
      <c r="X1830" s="27" t="str">
        <f aca="false">TEXT(WEEKDAY(E1830,2),"0")&amp;" - "&amp;TEXT(E1830,"dddd")</f>
        <v>2 - Tuesday</v>
      </c>
      <c r="Y1830" s="27" t="str">
        <f aca="false">_xlfn.IFS(C1830&lt;18,"Child (0-17)",C1830&lt;40,"Young Adult (18-39)",C1830&lt;60,"Adult (40-59)",TRUE(),"Senior (60+)")</f>
        <v>Adult (40-59)</v>
      </c>
      <c r="Z1830" s="27" t="n">
        <f aca="false">ROUND(G1830-E1830,0)</f>
        <v>1</v>
      </c>
      <c r="AA1830" s="27" t="n">
        <f aca="false">L1830+M1830</f>
        <v>81</v>
      </c>
      <c r="AB1830" s="27" t="n">
        <f aca="false">IFERROR(ROUND(Q1830/AA1830,2),0)</f>
        <v>34.05</v>
      </c>
      <c r="AC1830" s="27" t="str">
        <f aca="false">IF(AND(K1830="Critical",N1830="No"),"URGENT - No Bed","Normal")</f>
        <v>Normal</v>
      </c>
      <c r="AD1830" s="33" t="n">
        <f aca="false">INDEX(Lookup_Tables!$B$3:$B$12,MATCH(H1830,Lookup_Tables!$A$3:$A$12,0))</f>
        <v>4200000</v>
      </c>
      <c r="AE1830" s="27" t="str">
        <f aca="false">INDEX(Lookup_Tables!$C$3:$C$12,MATCH(H1830,Lookup_Tables!$A$3:$A$12,0))</f>
        <v>Dr. Anil Kapoor</v>
      </c>
      <c r="AF1830" s="27" t="str">
        <f aca="false">IFERROR(INDEX(Lookup_Tables!$F$16:$F$45,MATCH(I1830,Lookup_Tables!$E$16:$E$45,0)),"N/A")</f>
        <v>EMP202</v>
      </c>
      <c r="AG1830" s="27" t="n">
        <f aca="false">_xlfn.IFS(R1830="Recovered",4,R1830="Referred",3,R1830="Admitted",2,R1830="Deceased",1,TRUE(),0)</f>
        <v>4</v>
      </c>
      <c r="AH1830" s="27" t="str">
        <f aca="false">IF(T1830&gt;=4,"Satisfied",IF(T1830&gt;=3,"Neutral","Needs Improvement"))</f>
        <v>Needs Improvement</v>
      </c>
    </row>
    <row r="1831" customFormat="false" ht="15" hidden="false" customHeight="false" outlineLevel="0" collapsed="false">
      <c r="A1831" s="30" t="s">
        <v>1980</v>
      </c>
      <c r="B1831" s="30" t="s">
        <v>973</v>
      </c>
      <c r="C1831" s="30" t="n">
        <v>45</v>
      </c>
      <c r="D1831" s="30" t="s">
        <v>181</v>
      </c>
      <c r="E1831" s="31" t="n">
        <v>45324</v>
      </c>
      <c r="F1831" s="30" t="s">
        <v>890</v>
      </c>
      <c r="G1831" s="31" t="n">
        <v>45326</v>
      </c>
      <c r="H1831" s="30" t="s">
        <v>206</v>
      </c>
      <c r="I1831" s="30" t="s">
        <v>300</v>
      </c>
      <c r="J1831" s="30" t="s">
        <v>615</v>
      </c>
      <c r="K1831" s="30" t="s">
        <v>156</v>
      </c>
      <c r="L1831" s="30" t="n">
        <v>39</v>
      </c>
      <c r="M1831" s="30" t="n">
        <v>30</v>
      </c>
      <c r="N1831" s="30" t="s">
        <v>186</v>
      </c>
      <c r="O1831" s="30" t="s">
        <v>139</v>
      </c>
      <c r="P1831" s="30" t="s">
        <v>129</v>
      </c>
      <c r="Q1831" s="32" t="n">
        <v>4366.82</v>
      </c>
      <c r="R1831" s="30" t="s">
        <v>130</v>
      </c>
      <c r="S1831" s="30" t="s">
        <v>157</v>
      </c>
      <c r="T1831" s="30" t="n">
        <v>5</v>
      </c>
      <c r="U1831" s="30" t="n">
        <f aca="false">YEAR(E1831)</f>
        <v>2024</v>
      </c>
      <c r="V1831" s="30" t="str">
        <f aca="false">TEXT(E1831,"MMM-YYYY")</f>
        <v>Feb-2024</v>
      </c>
      <c r="W1831" s="30" t="n">
        <f aca="false">MONTH(E1831)</f>
        <v>2</v>
      </c>
      <c r="X1831" s="30" t="str">
        <f aca="false">TEXT(WEEKDAY(E1831,2),"0")&amp;" - "&amp;TEXT(E1831,"dddd")</f>
        <v>5 - Friday</v>
      </c>
      <c r="Y1831" s="30" t="str">
        <f aca="false">_xlfn.IFS(C1831&lt;18,"Child (0-17)",C1831&lt;40,"Young Adult (18-39)",C1831&lt;60,"Adult (40-59)",TRUE(),"Senior (60+)")</f>
        <v>Adult (40-59)</v>
      </c>
      <c r="Z1831" s="30" t="n">
        <f aca="false">ROUND(G1831-E1831,0)</f>
        <v>2</v>
      </c>
      <c r="AA1831" s="30" t="n">
        <f aca="false">L1831+M1831</f>
        <v>69</v>
      </c>
      <c r="AB1831" s="30" t="n">
        <f aca="false">IFERROR(ROUND(Q1831/AA1831,2),0)</f>
        <v>63.29</v>
      </c>
      <c r="AC1831" s="30" t="str">
        <f aca="false">IF(AND(K1831="Critical",N1831="No"),"URGENT - No Bed","Normal")</f>
        <v>Normal</v>
      </c>
      <c r="AD1831" s="34" t="n">
        <f aca="false">INDEX(Lookup_Tables!$B$3:$B$12,MATCH(H1831,Lookup_Tables!$A$3:$A$12,0))</f>
        <v>2800000</v>
      </c>
      <c r="AE1831" s="30" t="str">
        <f aca="false">INDEX(Lookup_Tables!$C$3:$C$12,MATCH(H1831,Lookup_Tables!$A$3:$A$12,0))</f>
        <v>Dr. Suresh Nair</v>
      </c>
      <c r="AF1831" s="30" t="str">
        <f aca="false">IFERROR(INDEX(Lookup_Tables!$F$16:$F$45,MATCH(I1831,Lookup_Tables!$E$16:$E$45,0)),"N/A")</f>
        <v>EMP211</v>
      </c>
      <c r="AG1831" s="30" t="n">
        <f aca="false">_xlfn.IFS(R1831="Recovered",4,R1831="Referred",3,R1831="Admitted",2,R1831="Deceased",1,TRUE(),0)</f>
        <v>4</v>
      </c>
      <c r="AH1831" s="30" t="str">
        <f aca="false">IF(T1831&gt;=4,"Satisfied",IF(T1831&gt;=3,"Neutral","Needs Improvement"))</f>
        <v>Satisfied</v>
      </c>
    </row>
    <row r="1832" customFormat="false" ht="15" hidden="false" customHeight="false" outlineLevel="0" collapsed="false">
      <c r="A1832" s="27" t="s">
        <v>2196</v>
      </c>
      <c r="B1832" s="27" t="s">
        <v>1288</v>
      </c>
      <c r="C1832" s="27" t="n">
        <v>34</v>
      </c>
      <c r="D1832" s="27" t="s">
        <v>181</v>
      </c>
      <c r="E1832" s="28" t="n">
        <v>45384</v>
      </c>
      <c r="F1832" s="27" t="s">
        <v>956</v>
      </c>
      <c r="G1832" s="28" t="n">
        <v>45384</v>
      </c>
      <c r="H1832" s="27" t="s">
        <v>242</v>
      </c>
      <c r="I1832" s="27" t="s">
        <v>315</v>
      </c>
      <c r="J1832" s="27" t="s">
        <v>363</v>
      </c>
      <c r="K1832" s="27" t="s">
        <v>138</v>
      </c>
      <c r="L1832" s="27" t="n">
        <v>88</v>
      </c>
      <c r="M1832" s="27" t="n">
        <v>16</v>
      </c>
      <c r="N1832" s="27" t="s">
        <v>127</v>
      </c>
      <c r="O1832" s="27" t="s">
        <v>139</v>
      </c>
      <c r="P1832" s="27" t="s">
        <v>140</v>
      </c>
      <c r="Q1832" s="29" t="n">
        <v>1782.99</v>
      </c>
      <c r="R1832" s="27" t="s">
        <v>130</v>
      </c>
      <c r="S1832" s="27" t="s">
        <v>141</v>
      </c>
      <c r="T1832" s="27" t="n">
        <v>3</v>
      </c>
      <c r="U1832" s="27" t="n">
        <f aca="false">YEAR(E1832)</f>
        <v>2024</v>
      </c>
      <c r="V1832" s="27" t="str">
        <f aca="false">TEXT(E1832,"MMM-YYYY")</f>
        <v>Apr-2024</v>
      </c>
      <c r="W1832" s="27" t="n">
        <f aca="false">MONTH(E1832)</f>
        <v>4</v>
      </c>
      <c r="X1832" s="27" t="str">
        <f aca="false">TEXT(WEEKDAY(E1832,2),"0")&amp;" - "&amp;TEXT(E1832,"dddd")</f>
        <v>2 - Tuesday</v>
      </c>
      <c r="Y1832" s="27" t="str">
        <f aca="false">_xlfn.IFS(C1832&lt;18,"Child (0-17)",C1832&lt;40,"Young Adult (18-39)",C1832&lt;60,"Adult (40-59)",TRUE(),"Senior (60+)")</f>
        <v>Young Adult (18-39)</v>
      </c>
      <c r="Z1832" s="27" t="n">
        <f aca="false">ROUND(G1832-E1832,0)</f>
        <v>0</v>
      </c>
      <c r="AA1832" s="27" t="n">
        <f aca="false">L1832+M1832</f>
        <v>104</v>
      </c>
      <c r="AB1832" s="27" t="n">
        <f aca="false">IFERROR(ROUND(Q1832/AA1832,2),0)</f>
        <v>17.14</v>
      </c>
      <c r="AC1832" s="27" t="str">
        <f aca="false">IF(AND(K1832="Critical",N1832="No"),"URGENT - No Bed","Normal")</f>
        <v>Normal</v>
      </c>
      <c r="AD1832" s="33" t="n">
        <f aca="false">INDEX(Lookup_Tables!$B$3:$B$12,MATCH(H1832,Lookup_Tables!$A$3:$A$12,0))</f>
        <v>3000000</v>
      </c>
      <c r="AE1832" s="27" t="str">
        <f aca="false">INDEX(Lookup_Tables!$C$3:$C$12,MATCH(H1832,Lookup_Tables!$A$3:$A$12,0))</f>
        <v>Dr. Pooja Iyer</v>
      </c>
      <c r="AF1832" s="27" t="str">
        <f aca="false">IFERROR(INDEX(Lookup_Tables!$F$16:$F$45,MATCH(I1832,Lookup_Tables!$E$16:$E$45,0)),"N/A")</f>
        <v>EMP213</v>
      </c>
      <c r="AG1832" s="27" t="n">
        <f aca="false">_xlfn.IFS(R1832="Recovered",4,R1832="Referred",3,R1832="Admitted",2,R1832="Deceased",1,TRUE(),0)</f>
        <v>4</v>
      </c>
      <c r="AH1832" s="27" t="str">
        <f aca="false">IF(T1832&gt;=4,"Satisfied",IF(T1832&gt;=3,"Neutral","Needs Improvement"))</f>
        <v>Neutral</v>
      </c>
    </row>
    <row r="1833" customFormat="false" ht="15" hidden="false" customHeight="false" outlineLevel="0" collapsed="false">
      <c r="A1833" s="30" t="s">
        <v>1858</v>
      </c>
      <c r="B1833" s="30" t="s">
        <v>1859</v>
      </c>
      <c r="C1833" s="30" t="n">
        <v>49</v>
      </c>
      <c r="D1833" s="30" t="s">
        <v>121</v>
      </c>
      <c r="E1833" s="31" t="n">
        <v>45511</v>
      </c>
      <c r="F1833" s="30" t="s">
        <v>1860</v>
      </c>
      <c r="G1833" s="31" t="n">
        <v>45514</v>
      </c>
      <c r="H1833" s="30" t="s">
        <v>168</v>
      </c>
      <c r="I1833" s="30" t="s">
        <v>169</v>
      </c>
      <c r="J1833" s="30" t="s">
        <v>367</v>
      </c>
      <c r="K1833" s="30" t="s">
        <v>156</v>
      </c>
      <c r="L1833" s="30" t="n">
        <v>48</v>
      </c>
      <c r="M1833" s="30" t="n">
        <v>59</v>
      </c>
      <c r="N1833" s="30" t="s">
        <v>127</v>
      </c>
      <c r="O1833" s="30" t="s">
        <v>139</v>
      </c>
      <c r="P1833" s="30" t="s">
        <v>150</v>
      </c>
      <c r="Q1833" s="32" t="n">
        <v>3543.78</v>
      </c>
      <c r="R1833" s="30" t="s">
        <v>130</v>
      </c>
      <c r="S1833" s="30" t="s">
        <v>335</v>
      </c>
      <c r="T1833" s="30" t="n">
        <v>4</v>
      </c>
      <c r="U1833" s="30" t="n">
        <f aca="false">YEAR(E1833)</f>
        <v>2024</v>
      </c>
      <c r="V1833" s="30" t="str">
        <f aca="false">TEXT(E1833,"MMM-YYYY")</f>
        <v>Aug-2024</v>
      </c>
      <c r="W1833" s="30" t="n">
        <f aca="false">MONTH(E1833)</f>
        <v>8</v>
      </c>
      <c r="X1833" s="30" t="str">
        <f aca="false">TEXT(WEEKDAY(E1833,2),"0")&amp;" - "&amp;TEXT(E1833,"dddd")</f>
        <v>3 - Wednesday</v>
      </c>
      <c r="Y1833" s="30" t="str">
        <f aca="false">_xlfn.IFS(C1833&lt;18,"Child (0-17)",C1833&lt;40,"Young Adult (18-39)",C1833&lt;60,"Adult (40-59)",TRUE(),"Senior (60+)")</f>
        <v>Adult (40-59)</v>
      </c>
      <c r="Z1833" s="30" t="n">
        <f aca="false">ROUND(G1833-E1833,0)</f>
        <v>3</v>
      </c>
      <c r="AA1833" s="30" t="n">
        <f aca="false">L1833+M1833</f>
        <v>107</v>
      </c>
      <c r="AB1833" s="30" t="n">
        <f aca="false">IFERROR(ROUND(Q1833/AA1833,2),0)</f>
        <v>33.12</v>
      </c>
      <c r="AC1833" s="30" t="str">
        <f aca="false">IF(AND(K1833="Critical",N1833="No"),"URGENT - No Bed","Normal")</f>
        <v>Normal</v>
      </c>
      <c r="AD1833" s="34" t="n">
        <f aca="false">INDEX(Lookup_Tables!$B$3:$B$12,MATCH(H1833,Lookup_Tables!$A$3:$A$12,0))</f>
        <v>4400000</v>
      </c>
      <c r="AE1833" s="30" t="str">
        <f aca="false">INDEX(Lookup_Tables!$C$3:$C$12,MATCH(H1833,Lookup_Tables!$A$3:$A$12,0))</f>
        <v>Dr. Neha Chopra</v>
      </c>
      <c r="AF1833" s="30" t="str">
        <f aca="false">IFERROR(INDEX(Lookup_Tables!$F$16:$F$45,MATCH(I1833,Lookup_Tables!$E$16:$E$45,0)),"N/A")</f>
        <v>EMP220</v>
      </c>
      <c r="AG1833" s="30" t="n">
        <f aca="false">_xlfn.IFS(R1833="Recovered",4,R1833="Referred",3,R1833="Admitted",2,R1833="Deceased",1,TRUE(),0)</f>
        <v>4</v>
      </c>
      <c r="AH1833" s="30" t="str">
        <f aca="false">IF(T1833&gt;=4,"Satisfied",IF(T1833&gt;=3,"Neutral","Needs Improvement"))</f>
        <v>Satisfied</v>
      </c>
    </row>
    <row r="1834" customFormat="false" ht="15" hidden="false" customHeight="false" outlineLevel="0" collapsed="false">
      <c r="A1834" s="27" t="s">
        <v>6596</v>
      </c>
      <c r="B1834" s="27" t="s">
        <v>4905</v>
      </c>
      <c r="C1834" s="27" t="n">
        <v>65</v>
      </c>
      <c r="D1834" s="27" t="s">
        <v>121</v>
      </c>
      <c r="E1834" s="28" t="n">
        <v>45412</v>
      </c>
      <c r="F1834" s="27" t="s">
        <v>705</v>
      </c>
      <c r="G1834" s="28" t="n">
        <v>45414</v>
      </c>
      <c r="H1834" s="27" t="s">
        <v>236</v>
      </c>
      <c r="I1834" s="27" t="s">
        <v>266</v>
      </c>
      <c r="J1834" s="27" t="s">
        <v>455</v>
      </c>
      <c r="K1834" s="27" t="s">
        <v>126</v>
      </c>
      <c r="L1834" s="27" t="n">
        <v>18</v>
      </c>
      <c r="M1834" s="27" t="n">
        <v>98</v>
      </c>
      <c r="N1834" s="27" t="s">
        <v>127</v>
      </c>
      <c r="O1834" s="27" t="s">
        <v>149</v>
      </c>
      <c r="P1834" s="27" t="s">
        <v>150</v>
      </c>
      <c r="Q1834" s="29" t="n">
        <v>8895.12</v>
      </c>
      <c r="R1834" s="27" t="s">
        <v>130</v>
      </c>
      <c r="S1834" s="27" t="s">
        <v>335</v>
      </c>
      <c r="T1834" s="27" t="n">
        <v>3</v>
      </c>
      <c r="U1834" s="27" t="n">
        <f aca="false">YEAR(E1834)</f>
        <v>2024</v>
      </c>
      <c r="V1834" s="27" t="str">
        <f aca="false">TEXT(E1834,"MMM-YYYY")</f>
        <v>Apr-2024</v>
      </c>
      <c r="W1834" s="27" t="n">
        <f aca="false">MONTH(E1834)</f>
        <v>4</v>
      </c>
      <c r="X1834" s="27" t="str">
        <f aca="false">TEXT(WEEKDAY(E1834,2),"0")&amp;" - "&amp;TEXT(E1834,"dddd")</f>
        <v>2 - Tuesday</v>
      </c>
      <c r="Y1834" s="27" t="str">
        <f aca="false">_xlfn.IFS(C1834&lt;18,"Child (0-17)",C1834&lt;40,"Young Adult (18-39)",C1834&lt;60,"Adult (40-59)",TRUE(),"Senior (60+)")</f>
        <v>Senior (60+)</v>
      </c>
      <c r="Z1834" s="27" t="n">
        <f aca="false">ROUND(G1834-E1834,0)</f>
        <v>2</v>
      </c>
      <c r="AA1834" s="27" t="n">
        <f aca="false">L1834+M1834</f>
        <v>116</v>
      </c>
      <c r="AB1834" s="27" t="n">
        <f aca="false">IFERROR(ROUND(Q1834/AA1834,2),0)</f>
        <v>76.68</v>
      </c>
      <c r="AC1834" s="27" t="str">
        <f aca="false">IF(AND(K1834="Critical",N1834="No"),"URGENT - No Bed","Normal")</f>
        <v>Normal</v>
      </c>
      <c r="AD1834" s="33" t="n">
        <f aca="false">INDEX(Lookup_Tables!$B$3:$B$12,MATCH(H1834,Lookup_Tables!$A$3:$A$12,0))</f>
        <v>3900000</v>
      </c>
      <c r="AE1834" s="27" t="str">
        <f aca="false">INDEX(Lookup_Tables!$C$3:$C$12,MATCH(H1834,Lookup_Tables!$A$3:$A$12,0))</f>
        <v>Dr. Rina Mehta</v>
      </c>
      <c r="AF1834" s="27" t="str">
        <f aca="false">IFERROR(INDEX(Lookup_Tables!$F$16:$F$45,MATCH(I1834,Lookup_Tables!$E$16:$E$45,0)),"N/A")</f>
        <v>EMP217</v>
      </c>
      <c r="AG1834" s="27" t="n">
        <f aca="false">_xlfn.IFS(R1834="Recovered",4,R1834="Referred",3,R1834="Admitted",2,R1834="Deceased",1,TRUE(),0)</f>
        <v>4</v>
      </c>
      <c r="AH1834" s="27" t="str">
        <f aca="false">IF(T1834&gt;=4,"Satisfied",IF(T1834&gt;=3,"Neutral","Needs Improvement"))</f>
        <v>Neutral</v>
      </c>
    </row>
    <row r="1835" customFormat="false" ht="15" hidden="false" customHeight="false" outlineLevel="0" collapsed="false">
      <c r="A1835" s="30" t="s">
        <v>2886</v>
      </c>
      <c r="B1835" s="30" t="s">
        <v>2202</v>
      </c>
      <c r="C1835" s="30" t="n">
        <v>56</v>
      </c>
      <c r="D1835" s="30" t="s">
        <v>144</v>
      </c>
      <c r="E1835" s="31" t="n">
        <v>45649</v>
      </c>
      <c r="F1835" s="30" t="s">
        <v>1016</v>
      </c>
      <c r="G1835" s="31" t="n">
        <v>45650</v>
      </c>
      <c r="H1835" s="30" t="s">
        <v>206</v>
      </c>
      <c r="I1835" s="30" t="s">
        <v>232</v>
      </c>
      <c r="J1835" s="30" t="s">
        <v>593</v>
      </c>
      <c r="K1835" s="30" t="s">
        <v>156</v>
      </c>
      <c r="L1835" s="30" t="n">
        <v>16</v>
      </c>
      <c r="M1835" s="30" t="n">
        <v>37</v>
      </c>
      <c r="N1835" s="30" t="s">
        <v>186</v>
      </c>
      <c r="O1835" s="30" t="s">
        <v>128</v>
      </c>
      <c r="P1835" s="30" t="s">
        <v>150</v>
      </c>
      <c r="Q1835" s="32" t="n">
        <v>4130.25</v>
      </c>
      <c r="R1835" s="30" t="s">
        <v>130</v>
      </c>
      <c r="S1835" s="30" t="s">
        <v>178</v>
      </c>
      <c r="T1835" s="30" t="n">
        <v>5</v>
      </c>
      <c r="U1835" s="30" t="n">
        <f aca="false">YEAR(E1835)</f>
        <v>2024</v>
      </c>
      <c r="V1835" s="30" t="str">
        <f aca="false">TEXT(E1835,"MMM-YYYY")</f>
        <v>Dec-2024</v>
      </c>
      <c r="W1835" s="30" t="n">
        <f aca="false">MONTH(E1835)</f>
        <v>12</v>
      </c>
      <c r="X1835" s="30" t="str">
        <f aca="false">TEXT(WEEKDAY(E1835,2),"0")&amp;" - "&amp;TEXT(E1835,"dddd")</f>
        <v>1 - Monday</v>
      </c>
      <c r="Y1835" s="30" t="str">
        <f aca="false">_xlfn.IFS(C1835&lt;18,"Child (0-17)",C1835&lt;40,"Young Adult (18-39)",C1835&lt;60,"Adult (40-59)",TRUE(),"Senior (60+)")</f>
        <v>Adult (40-59)</v>
      </c>
      <c r="Z1835" s="30" t="n">
        <f aca="false">ROUND(G1835-E1835,0)</f>
        <v>1</v>
      </c>
      <c r="AA1835" s="30" t="n">
        <f aca="false">L1835+M1835</f>
        <v>53</v>
      </c>
      <c r="AB1835" s="30" t="n">
        <f aca="false">IFERROR(ROUND(Q1835/AA1835,2),0)</f>
        <v>77.93</v>
      </c>
      <c r="AC1835" s="30" t="str">
        <f aca="false">IF(AND(K1835="Critical",N1835="No"),"URGENT - No Bed","Normal")</f>
        <v>Normal</v>
      </c>
      <c r="AD1835" s="34" t="n">
        <f aca="false">INDEX(Lookup_Tables!$B$3:$B$12,MATCH(H1835,Lookup_Tables!$A$3:$A$12,0))</f>
        <v>2800000</v>
      </c>
      <c r="AE1835" s="30" t="str">
        <f aca="false">INDEX(Lookup_Tables!$C$3:$C$12,MATCH(H1835,Lookup_Tables!$A$3:$A$12,0))</f>
        <v>Dr. Suresh Nair</v>
      </c>
      <c r="AF1835" s="30" t="str">
        <f aca="false">IFERROR(INDEX(Lookup_Tables!$F$16:$F$45,MATCH(I1835,Lookup_Tables!$E$16:$E$45,0)),"N/A")</f>
        <v>EMP210</v>
      </c>
      <c r="AG1835" s="30" t="n">
        <f aca="false">_xlfn.IFS(R1835="Recovered",4,R1835="Referred",3,R1835="Admitted",2,R1835="Deceased",1,TRUE(),0)</f>
        <v>4</v>
      </c>
      <c r="AH1835" s="30" t="str">
        <f aca="false">IF(T1835&gt;=4,"Satisfied",IF(T1835&gt;=3,"Neutral","Needs Improvement"))</f>
        <v>Satisfied</v>
      </c>
    </row>
    <row r="1836" customFormat="false" ht="15" hidden="false" customHeight="false" outlineLevel="0" collapsed="false">
      <c r="A1836" s="27" t="s">
        <v>3447</v>
      </c>
      <c r="B1836" s="27" t="s">
        <v>2005</v>
      </c>
      <c r="C1836" s="27" t="n">
        <v>39</v>
      </c>
      <c r="D1836" s="27" t="s">
        <v>121</v>
      </c>
      <c r="E1836" s="28" t="n">
        <v>45470</v>
      </c>
      <c r="F1836" s="27" t="s">
        <v>601</v>
      </c>
      <c r="G1836" s="28" t="n">
        <v>45478</v>
      </c>
      <c r="H1836" s="27" t="s">
        <v>236</v>
      </c>
      <c r="I1836" s="27" t="s">
        <v>266</v>
      </c>
      <c r="J1836" s="27" t="s">
        <v>287</v>
      </c>
      <c r="K1836" s="27" t="s">
        <v>202</v>
      </c>
      <c r="L1836" s="27" t="n">
        <v>4</v>
      </c>
      <c r="M1836" s="27" t="n">
        <v>240</v>
      </c>
      <c r="N1836" s="27" t="s">
        <v>186</v>
      </c>
      <c r="O1836" s="27" t="s">
        <v>149</v>
      </c>
      <c r="P1836" s="27" t="s">
        <v>187</v>
      </c>
      <c r="Q1836" s="29" t="n">
        <v>20032.18</v>
      </c>
      <c r="R1836" s="27" t="s">
        <v>268</v>
      </c>
      <c r="S1836" s="27" t="s">
        <v>131</v>
      </c>
      <c r="T1836" s="27" t="n">
        <v>3</v>
      </c>
      <c r="U1836" s="27" t="n">
        <f aca="false">YEAR(E1836)</f>
        <v>2024</v>
      </c>
      <c r="V1836" s="27" t="str">
        <f aca="false">TEXT(E1836,"MMM-YYYY")</f>
        <v>Jun-2024</v>
      </c>
      <c r="W1836" s="27" t="n">
        <f aca="false">MONTH(E1836)</f>
        <v>6</v>
      </c>
      <c r="X1836" s="27" t="str">
        <f aca="false">TEXT(WEEKDAY(E1836,2),"0")&amp;" - "&amp;TEXT(E1836,"dddd")</f>
        <v>4 - Thursday</v>
      </c>
      <c r="Y1836" s="27" t="str">
        <f aca="false">_xlfn.IFS(C1836&lt;18,"Child (0-17)",C1836&lt;40,"Young Adult (18-39)",C1836&lt;60,"Adult (40-59)",TRUE(),"Senior (60+)")</f>
        <v>Young Adult (18-39)</v>
      </c>
      <c r="Z1836" s="27" t="n">
        <f aca="false">ROUND(G1836-E1836,0)</f>
        <v>8</v>
      </c>
      <c r="AA1836" s="27" t="n">
        <f aca="false">L1836+M1836</f>
        <v>244</v>
      </c>
      <c r="AB1836" s="27" t="n">
        <f aca="false">IFERROR(ROUND(Q1836/AA1836,2),0)</f>
        <v>82.1</v>
      </c>
      <c r="AC1836" s="27" t="str">
        <f aca="false">IF(AND(K1836="Critical",N1836="No"),"URGENT - No Bed","Normal")</f>
        <v>Normal</v>
      </c>
      <c r="AD1836" s="33" t="n">
        <f aca="false">INDEX(Lookup_Tables!$B$3:$B$12,MATCH(H1836,Lookup_Tables!$A$3:$A$12,0))</f>
        <v>3900000</v>
      </c>
      <c r="AE1836" s="27" t="str">
        <f aca="false">INDEX(Lookup_Tables!$C$3:$C$12,MATCH(H1836,Lookup_Tables!$A$3:$A$12,0))</f>
        <v>Dr. Rina Mehta</v>
      </c>
      <c r="AF1836" s="27" t="str">
        <f aca="false">IFERROR(INDEX(Lookup_Tables!$F$16:$F$45,MATCH(I1836,Lookup_Tables!$E$16:$E$45,0)),"N/A")</f>
        <v>EMP217</v>
      </c>
      <c r="AG1836" s="27" t="n">
        <f aca="false">_xlfn.IFS(R1836="Recovered",4,R1836="Referred",3,R1836="Admitted",2,R1836="Deceased",1,TRUE(),0)</f>
        <v>3</v>
      </c>
      <c r="AH1836" s="27" t="str">
        <f aca="false">IF(T1836&gt;=4,"Satisfied",IF(T1836&gt;=3,"Neutral","Needs Improvement"))</f>
        <v>Neutral</v>
      </c>
    </row>
    <row r="1837" customFormat="false" ht="15" hidden="false" customHeight="false" outlineLevel="0" collapsed="false">
      <c r="A1837" s="30" t="s">
        <v>4174</v>
      </c>
      <c r="B1837" s="30" t="s">
        <v>1419</v>
      </c>
      <c r="C1837" s="30" t="n">
        <v>62</v>
      </c>
      <c r="D1837" s="30" t="s">
        <v>181</v>
      </c>
      <c r="E1837" s="31" t="n">
        <v>45421</v>
      </c>
      <c r="F1837" s="30" t="s">
        <v>805</v>
      </c>
      <c r="G1837" s="31" t="n">
        <v>45424</v>
      </c>
      <c r="H1837" s="30" t="s">
        <v>135</v>
      </c>
      <c r="I1837" s="30" t="s">
        <v>251</v>
      </c>
      <c r="J1837" s="30" t="s">
        <v>618</v>
      </c>
      <c r="K1837" s="30" t="s">
        <v>202</v>
      </c>
      <c r="L1837" s="30" t="n">
        <v>4</v>
      </c>
      <c r="M1837" s="30" t="n">
        <v>240</v>
      </c>
      <c r="N1837" s="30" t="s">
        <v>186</v>
      </c>
      <c r="O1837" s="30" t="s">
        <v>139</v>
      </c>
      <c r="P1837" s="30" t="s">
        <v>150</v>
      </c>
      <c r="Q1837" s="32" t="n">
        <v>18582.54</v>
      </c>
      <c r="R1837" s="30" t="s">
        <v>130</v>
      </c>
      <c r="S1837" s="30" t="s">
        <v>335</v>
      </c>
      <c r="T1837" s="30" t="n">
        <v>5</v>
      </c>
      <c r="U1837" s="30" t="n">
        <f aca="false">YEAR(E1837)</f>
        <v>2024</v>
      </c>
      <c r="V1837" s="30" t="str">
        <f aca="false">TEXT(E1837,"MMM-YYYY")</f>
        <v>May-2024</v>
      </c>
      <c r="W1837" s="30" t="n">
        <f aca="false">MONTH(E1837)</f>
        <v>5</v>
      </c>
      <c r="X1837" s="30" t="str">
        <f aca="false">TEXT(WEEKDAY(E1837,2),"0")&amp;" - "&amp;TEXT(E1837,"dddd")</f>
        <v>4 - Thursday</v>
      </c>
      <c r="Y1837" s="30" t="str">
        <f aca="false">_xlfn.IFS(C1837&lt;18,"Child (0-17)",C1837&lt;40,"Young Adult (18-39)",C1837&lt;60,"Adult (40-59)",TRUE(),"Senior (60+)")</f>
        <v>Senior (60+)</v>
      </c>
      <c r="Z1837" s="30" t="n">
        <f aca="false">ROUND(G1837-E1837,0)</f>
        <v>3</v>
      </c>
      <c r="AA1837" s="30" t="n">
        <f aca="false">L1837+M1837</f>
        <v>244</v>
      </c>
      <c r="AB1837" s="30" t="n">
        <f aca="false">IFERROR(ROUND(Q1837/AA1837,2),0)</f>
        <v>76.16</v>
      </c>
      <c r="AC1837" s="30" t="str">
        <f aca="false">IF(AND(K1837="Critical",N1837="No"),"URGENT - No Bed","Normal")</f>
        <v>Normal</v>
      </c>
      <c r="AD1837" s="34" t="n">
        <f aca="false">INDEX(Lookup_Tables!$B$3:$B$12,MATCH(H1837,Lookup_Tables!$A$3:$A$12,0))</f>
        <v>4600000</v>
      </c>
      <c r="AE1837" s="30" t="str">
        <f aca="false">INDEX(Lookup_Tables!$C$3:$C$12,MATCH(H1837,Lookup_Tables!$A$3:$A$12,0))</f>
        <v>Dr. Farhan Khan</v>
      </c>
      <c r="AF1837" s="30" t="str">
        <f aca="false">IFERROR(INDEX(Lookup_Tables!$F$16:$F$45,MATCH(I1837,Lookup_Tables!$E$16:$E$45,0)),"N/A")</f>
        <v>EMP207</v>
      </c>
      <c r="AG1837" s="30" t="n">
        <f aca="false">_xlfn.IFS(R1837="Recovered",4,R1837="Referred",3,R1837="Admitted",2,R1837="Deceased",1,TRUE(),0)</f>
        <v>4</v>
      </c>
      <c r="AH1837" s="30" t="str">
        <f aca="false">IF(T1837&gt;=4,"Satisfied",IF(T1837&gt;=3,"Neutral","Needs Improvement"))</f>
        <v>Satisfied</v>
      </c>
    </row>
    <row r="1838" customFormat="false" ht="15" hidden="false" customHeight="false" outlineLevel="0" collapsed="false">
      <c r="A1838" s="27" t="s">
        <v>3505</v>
      </c>
      <c r="B1838" s="27" t="s">
        <v>3506</v>
      </c>
      <c r="C1838" s="27" t="n">
        <v>19</v>
      </c>
      <c r="D1838" s="27" t="s">
        <v>121</v>
      </c>
      <c r="E1838" s="28" t="n">
        <v>45625</v>
      </c>
      <c r="F1838" s="27" t="s">
        <v>293</v>
      </c>
      <c r="G1838" s="28" t="n">
        <v>45626</v>
      </c>
      <c r="H1838" s="27" t="s">
        <v>236</v>
      </c>
      <c r="I1838" s="27" t="s">
        <v>323</v>
      </c>
      <c r="J1838" s="27" t="s">
        <v>375</v>
      </c>
      <c r="K1838" s="27" t="s">
        <v>156</v>
      </c>
      <c r="L1838" s="27" t="n">
        <v>44</v>
      </c>
      <c r="M1838" s="27" t="n">
        <v>85</v>
      </c>
      <c r="N1838" s="27" t="s">
        <v>127</v>
      </c>
      <c r="O1838" s="27" t="s">
        <v>139</v>
      </c>
      <c r="P1838" s="27" t="s">
        <v>187</v>
      </c>
      <c r="Q1838" s="29" t="n">
        <v>4874.6</v>
      </c>
      <c r="R1838" s="27" t="s">
        <v>130</v>
      </c>
      <c r="S1838" s="27" t="s">
        <v>164</v>
      </c>
      <c r="T1838" s="27" t="n">
        <v>5</v>
      </c>
      <c r="U1838" s="27" t="n">
        <f aca="false">YEAR(E1838)</f>
        <v>2024</v>
      </c>
      <c r="V1838" s="27" t="str">
        <f aca="false">TEXT(E1838,"MMM-YYYY")</f>
        <v>Nov-2024</v>
      </c>
      <c r="W1838" s="27" t="n">
        <f aca="false">MONTH(E1838)</f>
        <v>11</v>
      </c>
      <c r="X1838" s="27" t="str">
        <f aca="false">TEXT(WEEKDAY(E1838,2),"0")&amp;" - "&amp;TEXT(E1838,"dddd")</f>
        <v>5 - Friday</v>
      </c>
      <c r="Y1838" s="27" t="str">
        <f aca="false">_xlfn.IFS(C1838&lt;18,"Child (0-17)",C1838&lt;40,"Young Adult (18-39)",C1838&lt;60,"Adult (40-59)",TRUE(),"Senior (60+)")</f>
        <v>Young Adult (18-39)</v>
      </c>
      <c r="Z1838" s="27" t="n">
        <f aca="false">ROUND(G1838-E1838,0)</f>
        <v>1</v>
      </c>
      <c r="AA1838" s="27" t="n">
        <f aca="false">L1838+M1838</f>
        <v>129</v>
      </c>
      <c r="AB1838" s="27" t="n">
        <f aca="false">IFERROR(ROUND(Q1838/AA1838,2),0)</f>
        <v>37.79</v>
      </c>
      <c r="AC1838" s="27" t="str">
        <f aca="false">IF(AND(K1838="Critical",N1838="No"),"URGENT - No Bed","Normal")</f>
        <v>Normal</v>
      </c>
      <c r="AD1838" s="33" t="n">
        <f aca="false">INDEX(Lookup_Tables!$B$3:$B$12,MATCH(H1838,Lookup_Tables!$A$3:$A$12,0))</f>
        <v>3900000</v>
      </c>
      <c r="AE1838" s="27" t="str">
        <f aca="false">INDEX(Lookup_Tables!$C$3:$C$12,MATCH(H1838,Lookup_Tables!$A$3:$A$12,0))</f>
        <v>Dr. Rina Mehta</v>
      </c>
      <c r="AF1838" s="27" t="str">
        <f aca="false">IFERROR(INDEX(Lookup_Tables!$F$16:$F$45,MATCH(I1838,Lookup_Tables!$E$16:$E$45,0)),"N/A")</f>
        <v>EMP216</v>
      </c>
      <c r="AG1838" s="27" t="n">
        <f aca="false">_xlfn.IFS(R1838="Recovered",4,R1838="Referred",3,R1838="Admitted",2,R1838="Deceased",1,TRUE(),0)</f>
        <v>4</v>
      </c>
      <c r="AH1838" s="27" t="str">
        <f aca="false">IF(T1838&gt;=4,"Satisfied",IF(T1838&gt;=3,"Neutral","Needs Improvement"))</f>
        <v>Satisfied</v>
      </c>
    </row>
    <row r="1839" customFormat="false" ht="15" hidden="false" customHeight="false" outlineLevel="0" collapsed="false">
      <c r="A1839" s="30" t="s">
        <v>4900</v>
      </c>
      <c r="B1839" s="30" t="s">
        <v>3065</v>
      </c>
      <c r="C1839" s="30" t="n">
        <v>40</v>
      </c>
      <c r="D1839" s="30" t="s">
        <v>121</v>
      </c>
      <c r="E1839" s="31" t="n">
        <v>45543</v>
      </c>
      <c r="F1839" s="30" t="s">
        <v>195</v>
      </c>
      <c r="G1839" s="31" t="n">
        <v>45548</v>
      </c>
      <c r="H1839" s="30" t="s">
        <v>168</v>
      </c>
      <c r="I1839" s="30" t="s">
        <v>196</v>
      </c>
      <c r="J1839" s="30" t="s">
        <v>441</v>
      </c>
      <c r="K1839" s="30" t="s">
        <v>126</v>
      </c>
      <c r="L1839" s="30" t="n">
        <v>31</v>
      </c>
      <c r="M1839" s="30" t="n">
        <v>54</v>
      </c>
      <c r="N1839" s="30" t="s">
        <v>186</v>
      </c>
      <c r="O1839" s="30" t="s">
        <v>149</v>
      </c>
      <c r="P1839" s="30" t="s">
        <v>150</v>
      </c>
      <c r="Q1839" s="32" t="n">
        <v>7555.17</v>
      </c>
      <c r="R1839" s="30" t="s">
        <v>130</v>
      </c>
      <c r="S1839" s="30" t="s">
        <v>157</v>
      </c>
      <c r="T1839" s="30" t="n">
        <v>4</v>
      </c>
      <c r="U1839" s="30" t="n">
        <f aca="false">YEAR(E1839)</f>
        <v>2024</v>
      </c>
      <c r="V1839" s="30" t="str">
        <f aca="false">TEXT(E1839,"MMM-YYYY")</f>
        <v>Sep-2024</v>
      </c>
      <c r="W1839" s="30" t="n">
        <f aca="false">MONTH(E1839)</f>
        <v>9</v>
      </c>
      <c r="X1839" s="30" t="str">
        <f aca="false">TEXT(WEEKDAY(E1839,2),"0")&amp;" - "&amp;TEXT(E1839,"dddd")</f>
        <v>7 - Sunday</v>
      </c>
      <c r="Y1839" s="30" t="str">
        <f aca="false">_xlfn.IFS(C1839&lt;18,"Child (0-17)",C1839&lt;40,"Young Adult (18-39)",C1839&lt;60,"Adult (40-59)",TRUE(),"Senior (60+)")</f>
        <v>Adult (40-59)</v>
      </c>
      <c r="Z1839" s="30" t="n">
        <f aca="false">ROUND(G1839-E1839,0)</f>
        <v>5</v>
      </c>
      <c r="AA1839" s="30" t="n">
        <f aca="false">L1839+M1839</f>
        <v>85</v>
      </c>
      <c r="AB1839" s="30" t="n">
        <f aca="false">IFERROR(ROUND(Q1839/AA1839,2),0)</f>
        <v>88.88</v>
      </c>
      <c r="AC1839" s="30" t="str">
        <f aca="false">IF(AND(K1839="Critical",N1839="No"),"URGENT - No Bed","Normal")</f>
        <v>Normal</v>
      </c>
      <c r="AD1839" s="34" t="n">
        <f aca="false">INDEX(Lookup_Tables!$B$3:$B$12,MATCH(H1839,Lookup_Tables!$A$3:$A$12,0))</f>
        <v>4400000</v>
      </c>
      <c r="AE1839" s="30" t="str">
        <f aca="false">INDEX(Lookup_Tables!$C$3:$C$12,MATCH(H1839,Lookup_Tables!$A$3:$A$12,0))</f>
        <v>Dr. Neha Chopra</v>
      </c>
      <c r="AF1839" s="30" t="str">
        <f aca="false">IFERROR(INDEX(Lookup_Tables!$F$16:$F$45,MATCH(I1839,Lookup_Tables!$E$16:$E$45,0)),"N/A")</f>
        <v>EMP219</v>
      </c>
      <c r="AG1839" s="30" t="n">
        <f aca="false">_xlfn.IFS(R1839="Recovered",4,R1839="Referred",3,R1839="Admitted",2,R1839="Deceased",1,TRUE(),0)</f>
        <v>4</v>
      </c>
      <c r="AH1839" s="30" t="str">
        <f aca="false">IF(T1839&gt;=4,"Satisfied",IF(T1839&gt;=3,"Neutral","Needs Improvement"))</f>
        <v>Satisfied</v>
      </c>
    </row>
    <row r="1840" customFormat="false" ht="15" hidden="false" customHeight="false" outlineLevel="0" collapsed="false">
      <c r="A1840" s="27" t="s">
        <v>4627</v>
      </c>
      <c r="B1840" s="27" t="s">
        <v>4456</v>
      </c>
      <c r="C1840" s="27" t="n">
        <v>43</v>
      </c>
      <c r="D1840" s="27" t="s">
        <v>181</v>
      </c>
      <c r="E1840" s="28" t="n">
        <v>45513</v>
      </c>
      <c r="F1840" s="27" t="s">
        <v>450</v>
      </c>
      <c r="G1840" s="28" t="n">
        <v>45513</v>
      </c>
      <c r="H1840" s="27" t="s">
        <v>206</v>
      </c>
      <c r="I1840" s="27" t="s">
        <v>207</v>
      </c>
      <c r="J1840" s="27" t="s">
        <v>593</v>
      </c>
      <c r="K1840" s="27" t="s">
        <v>138</v>
      </c>
      <c r="L1840" s="27" t="n">
        <v>86</v>
      </c>
      <c r="M1840" s="27" t="n">
        <v>20</v>
      </c>
      <c r="N1840" s="27" t="s">
        <v>127</v>
      </c>
      <c r="O1840" s="27" t="s">
        <v>128</v>
      </c>
      <c r="P1840" s="27" t="s">
        <v>140</v>
      </c>
      <c r="Q1840" s="29" t="n">
        <v>2429.74</v>
      </c>
      <c r="R1840" s="27" t="s">
        <v>130</v>
      </c>
      <c r="S1840" s="27" t="s">
        <v>157</v>
      </c>
      <c r="T1840" s="27" t="n">
        <v>4</v>
      </c>
      <c r="U1840" s="27" t="n">
        <f aca="false">YEAR(E1840)</f>
        <v>2024</v>
      </c>
      <c r="V1840" s="27" t="str">
        <f aca="false">TEXT(E1840,"MMM-YYYY")</f>
        <v>Aug-2024</v>
      </c>
      <c r="W1840" s="27" t="n">
        <f aca="false">MONTH(E1840)</f>
        <v>8</v>
      </c>
      <c r="X1840" s="27" t="str">
        <f aca="false">TEXT(WEEKDAY(E1840,2),"0")&amp;" - "&amp;TEXT(E1840,"dddd")</f>
        <v>5 - Friday</v>
      </c>
      <c r="Y1840" s="27" t="str">
        <f aca="false">_xlfn.IFS(C1840&lt;18,"Child (0-17)",C1840&lt;40,"Young Adult (18-39)",C1840&lt;60,"Adult (40-59)",TRUE(),"Senior (60+)")</f>
        <v>Adult (40-59)</v>
      </c>
      <c r="Z1840" s="27" t="n">
        <f aca="false">ROUND(G1840-E1840,0)</f>
        <v>0</v>
      </c>
      <c r="AA1840" s="27" t="n">
        <f aca="false">L1840+M1840</f>
        <v>106</v>
      </c>
      <c r="AB1840" s="27" t="n">
        <f aca="false">IFERROR(ROUND(Q1840/AA1840,2),0)</f>
        <v>22.92</v>
      </c>
      <c r="AC1840" s="27" t="str">
        <f aca="false">IF(AND(K1840="Critical",N1840="No"),"URGENT - No Bed","Normal")</f>
        <v>Normal</v>
      </c>
      <c r="AD1840" s="33" t="n">
        <f aca="false">INDEX(Lookup_Tables!$B$3:$B$12,MATCH(H1840,Lookup_Tables!$A$3:$A$12,0))</f>
        <v>2800000</v>
      </c>
      <c r="AE1840" s="27" t="str">
        <f aca="false">INDEX(Lookup_Tables!$C$3:$C$12,MATCH(H1840,Lookup_Tables!$A$3:$A$12,0))</f>
        <v>Dr. Suresh Nair</v>
      </c>
      <c r="AF1840" s="27" t="str">
        <f aca="false">IFERROR(INDEX(Lookup_Tables!$F$16:$F$45,MATCH(I1840,Lookup_Tables!$E$16:$E$45,0)),"N/A")</f>
        <v>EMP209</v>
      </c>
      <c r="AG1840" s="27" t="n">
        <f aca="false">_xlfn.IFS(R1840="Recovered",4,R1840="Referred",3,R1840="Admitted",2,R1840="Deceased",1,TRUE(),0)</f>
        <v>4</v>
      </c>
      <c r="AH1840" s="27" t="str">
        <f aca="false">IF(T1840&gt;=4,"Satisfied",IF(T1840&gt;=3,"Neutral","Needs Improvement"))</f>
        <v>Satisfied</v>
      </c>
    </row>
    <row r="1841" customFormat="false" ht="15" hidden="false" customHeight="false" outlineLevel="0" collapsed="false">
      <c r="A1841" s="30" t="s">
        <v>3985</v>
      </c>
      <c r="B1841" s="30" t="s">
        <v>3940</v>
      </c>
      <c r="C1841" s="30" t="n">
        <v>65</v>
      </c>
      <c r="D1841" s="30" t="s">
        <v>121</v>
      </c>
      <c r="E1841" s="31" t="n">
        <v>45453</v>
      </c>
      <c r="F1841" s="30" t="s">
        <v>134</v>
      </c>
      <c r="G1841" s="31" t="n">
        <v>45455</v>
      </c>
      <c r="H1841" s="30" t="s">
        <v>242</v>
      </c>
      <c r="I1841" s="30" t="s">
        <v>466</v>
      </c>
      <c r="J1841" s="30" t="s">
        <v>422</v>
      </c>
      <c r="K1841" s="30" t="s">
        <v>156</v>
      </c>
      <c r="L1841" s="30" t="n">
        <v>47</v>
      </c>
      <c r="M1841" s="30" t="n">
        <v>86</v>
      </c>
      <c r="N1841" s="30" t="s">
        <v>186</v>
      </c>
      <c r="O1841" s="30" t="s">
        <v>171</v>
      </c>
      <c r="P1841" s="30" t="s">
        <v>150</v>
      </c>
      <c r="Q1841" s="32" t="n">
        <v>4188.02</v>
      </c>
      <c r="R1841" s="30" t="s">
        <v>130</v>
      </c>
      <c r="S1841" s="30" t="s">
        <v>192</v>
      </c>
      <c r="T1841" s="30" t="n">
        <v>4</v>
      </c>
      <c r="U1841" s="30" t="n">
        <f aca="false">YEAR(E1841)</f>
        <v>2024</v>
      </c>
      <c r="V1841" s="30" t="str">
        <f aca="false">TEXT(E1841,"MMM-YYYY")</f>
        <v>Jun-2024</v>
      </c>
      <c r="W1841" s="30" t="n">
        <f aca="false">MONTH(E1841)</f>
        <v>6</v>
      </c>
      <c r="X1841" s="30" t="str">
        <f aca="false">TEXT(WEEKDAY(E1841,2),"0")&amp;" - "&amp;TEXT(E1841,"dddd")</f>
        <v>1 - Monday</v>
      </c>
      <c r="Y1841" s="30" t="str">
        <f aca="false">_xlfn.IFS(C1841&lt;18,"Child (0-17)",C1841&lt;40,"Young Adult (18-39)",C1841&lt;60,"Adult (40-59)",TRUE(),"Senior (60+)")</f>
        <v>Senior (60+)</v>
      </c>
      <c r="Z1841" s="30" t="n">
        <f aca="false">ROUND(G1841-E1841,0)</f>
        <v>2</v>
      </c>
      <c r="AA1841" s="30" t="n">
        <f aca="false">L1841+M1841</f>
        <v>133</v>
      </c>
      <c r="AB1841" s="30" t="n">
        <f aca="false">IFERROR(ROUND(Q1841/AA1841,2),0)</f>
        <v>31.49</v>
      </c>
      <c r="AC1841" s="30" t="str">
        <f aca="false">IF(AND(K1841="Critical",N1841="No"),"URGENT - No Bed","Normal")</f>
        <v>Normal</v>
      </c>
      <c r="AD1841" s="34" t="n">
        <f aca="false">INDEX(Lookup_Tables!$B$3:$B$12,MATCH(H1841,Lookup_Tables!$A$3:$A$12,0))</f>
        <v>3000000</v>
      </c>
      <c r="AE1841" s="30" t="str">
        <f aca="false">INDEX(Lookup_Tables!$C$3:$C$12,MATCH(H1841,Lookup_Tables!$A$3:$A$12,0))</f>
        <v>Dr. Pooja Iyer</v>
      </c>
      <c r="AF1841" s="30" t="str">
        <f aca="false">IFERROR(INDEX(Lookup_Tables!$F$16:$F$45,MATCH(I1841,Lookup_Tables!$E$16:$E$45,0)),"N/A")</f>
        <v>EMP212</v>
      </c>
      <c r="AG1841" s="30" t="n">
        <f aca="false">_xlfn.IFS(R1841="Recovered",4,R1841="Referred",3,R1841="Admitted",2,R1841="Deceased",1,TRUE(),0)</f>
        <v>4</v>
      </c>
      <c r="AH1841" s="30" t="str">
        <f aca="false">IF(T1841&gt;=4,"Satisfied",IF(T1841&gt;=3,"Neutral","Needs Improvement"))</f>
        <v>Satisfied</v>
      </c>
    </row>
    <row r="1842" customFormat="false" ht="15" hidden="false" customHeight="false" outlineLevel="0" collapsed="false">
      <c r="A1842" s="27" t="s">
        <v>5372</v>
      </c>
      <c r="B1842" s="27" t="s">
        <v>955</v>
      </c>
      <c r="C1842" s="27" t="n">
        <v>19</v>
      </c>
      <c r="D1842" s="27" t="s">
        <v>181</v>
      </c>
      <c r="E1842" s="28" t="n">
        <v>45404</v>
      </c>
      <c r="F1842" s="27" t="s">
        <v>458</v>
      </c>
      <c r="G1842" s="28" t="n">
        <v>45407</v>
      </c>
      <c r="H1842" s="27" t="s">
        <v>146</v>
      </c>
      <c r="I1842" s="27" t="s">
        <v>147</v>
      </c>
      <c r="J1842" s="27" t="s">
        <v>244</v>
      </c>
      <c r="K1842" s="27" t="s">
        <v>156</v>
      </c>
      <c r="L1842" s="27" t="n">
        <v>28</v>
      </c>
      <c r="M1842" s="27" t="n">
        <v>77</v>
      </c>
      <c r="N1842" s="27" t="s">
        <v>186</v>
      </c>
      <c r="O1842" s="27" t="s">
        <v>128</v>
      </c>
      <c r="P1842" s="27" t="s">
        <v>129</v>
      </c>
      <c r="Q1842" s="29" t="n">
        <v>5044.29</v>
      </c>
      <c r="R1842" s="27" t="s">
        <v>130</v>
      </c>
      <c r="S1842" s="27" t="s">
        <v>223</v>
      </c>
      <c r="T1842" s="27" t="n">
        <v>4</v>
      </c>
      <c r="U1842" s="27" t="n">
        <f aca="false">YEAR(E1842)</f>
        <v>2024</v>
      </c>
      <c r="V1842" s="27" t="str">
        <f aca="false">TEXT(E1842,"MMM-YYYY")</f>
        <v>Apr-2024</v>
      </c>
      <c r="W1842" s="27" t="n">
        <f aca="false">MONTH(E1842)</f>
        <v>4</v>
      </c>
      <c r="X1842" s="27" t="str">
        <f aca="false">TEXT(WEEKDAY(E1842,2),"0")&amp;" - "&amp;TEXT(E1842,"dddd")</f>
        <v>1 - Monday</v>
      </c>
      <c r="Y1842" s="27" t="str">
        <f aca="false">_xlfn.IFS(C1842&lt;18,"Child (0-17)",C1842&lt;40,"Young Adult (18-39)",C1842&lt;60,"Adult (40-59)",TRUE(),"Senior (60+)")</f>
        <v>Young Adult (18-39)</v>
      </c>
      <c r="Z1842" s="27" t="n">
        <f aca="false">ROUND(G1842-E1842,0)</f>
        <v>3</v>
      </c>
      <c r="AA1842" s="27" t="n">
        <f aca="false">L1842+M1842</f>
        <v>105</v>
      </c>
      <c r="AB1842" s="27" t="n">
        <f aca="false">IFERROR(ROUND(Q1842/AA1842,2),0)</f>
        <v>48.04</v>
      </c>
      <c r="AC1842" s="27" t="str">
        <f aca="false">IF(AND(K1842="Critical",N1842="No"),"URGENT - No Bed","Normal")</f>
        <v>Normal</v>
      </c>
      <c r="AD1842" s="33" t="n">
        <f aca="false">INDEX(Lookup_Tables!$B$3:$B$12,MATCH(H1842,Lookup_Tables!$A$3:$A$12,0))</f>
        <v>2700000</v>
      </c>
      <c r="AE1842" s="27" t="str">
        <f aca="false">INDEX(Lookup_Tables!$C$3:$C$12,MATCH(H1842,Lookup_Tables!$A$3:$A$12,0))</f>
        <v>Dr. Vikram Singh</v>
      </c>
      <c r="AF1842" s="27" t="str">
        <f aca="false">IFERROR(INDEX(Lookup_Tables!$F$16:$F$45,MATCH(I1842,Lookup_Tables!$E$16:$E$45,0)),"N/A")</f>
        <v>EMP229</v>
      </c>
      <c r="AG1842" s="27" t="n">
        <f aca="false">_xlfn.IFS(R1842="Recovered",4,R1842="Referred",3,R1842="Admitted",2,R1842="Deceased",1,TRUE(),0)</f>
        <v>4</v>
      </c>
      <c r="AH1842" s="27" t="str">
        <f aca="false">IF(T1842&gt;=4,"Satisfied",IF(T1842&gt;=3,"Neutral","Needs Improvement"))</f>
        <v>Satisfied</v>
      </c>
    </row>
    <row r="1843" customFormat="false" ht="15" hidden="false" customHeight="false" outlineLevel="0" collapsed="false">
      <c r="A1843" s="30" t="s">
        <v>6634</v>
      </c>
      <c r="B1843" s="30" t="s">
        <v>2820</v>
      </c>
      <c r="C1843" s="30" t="n">
        <v>45</v>
      </c>
      <c r="D1843" s="30" t="s">
        <v>181</v>
      </c>
      <c r="E1843" s="31" t="n">
        <v>45538</v>
      </c>
      <c r="F1843" s="30" t="s">
        <v>1044</v>
      </c>
      <c r="G1843" s="31" t="n">
        <v>45540</v>
      </c>
      <c r="H1843" s="30" t="s">
        <v>161</v>
      </c>
      <c r="I1843" s="30" t="s">
        <v>162</v>
      </c>
      <c r="J1843" s="30" t="s">
        <v>258</v>
      </c>
      <c r="K1843" s="30" t="s">
        <v>156</v>
      </c>
      <c r="L1843" s="30" t="n">
        <v>24</v>
      </c>
      <c r="M1843" s="30" t="n">
        <v>63</v>
      </c>
      <c r="N1843" s="30" t="s">
        <v>127</v>
      </c>
      <c r="O1843" s="30" t="s">
        <v>139</v>
      </c>
      <c r="P1843" s="30" t="s">
        <v>187</v>
      </c>
      <c r="Q1843" s="32" t="n">
        <v>4389.75</v>
      </c>
      <c r="R1843" s="30" t="s">
        <v>130</v>
      </c>
      <c r="S1843" s="30" t="s">
        <v>157</v>
      </c>
      <c r="T1843" s="30" t="n">
        <v>5</v>
      </c>
      <c r="U1843" s="30" t="n">
        <f aca="false">YEAR(E1843)</f>
        <v>2024</v>
      </c>
      <c r="V1843" s="30" t="str">
        <f aca="false">TEXT(E1843,"MMM-YYYY")</f>
        <v>Sep-2024</v>
      </c>
      <c r="W1843" s="30" t="n">
        <f aca="false">MONTH(E1843)</f>
        <v>9</v>
      </c>
      <c r="X1843" s="30" t="str">
        <f aca="false">TEXT(WEEKDAY(E1843,2),"0")&amp;" - "&amp;TEXT(E1843,"dddd")</f>
        <v>2 - Tuesday</v>
      </c>
      <c r="Y1843" s="30" t="str">
        <f aca="false">_xlfn.IFS(C1843&lt;18,"Child (0-17)",C1843&lt;40,"Young Adult (18-39)",C1843&lt;60,"Adult (40-59)",TRUE(),"Senior (60+)")</f>
        <v>Adult (40-59)</v>
      </c>
      <c r="Z1843" s="30" t="n">
        <f aca="false">ROUND(G1843-E1843,0)</f>
        <v>2</v>
      </c>
      <c r="AA1843" s="30" t="n">
        <f aca="false">L1843+M1843</f>
        <v>87</v>
      </c>
      <c r="AB1843" s="30" t="n">
        <f aca="false">IFERROR(ROUND(Q1843/AA1843,2),0)</f>
        <v>50.46</v>
      </c>
      <c r="AC1843" s="30" t="str">
        <f aca="false">IF(AND(K1843="Critical",N1843="No"),"URGENT - No Bed","Normal")</f>
        <v>Normal</v>
      </c>
      <c r="AD1843" s="34" t="n">
        <f aca="false">INDEX(Lookup_Tables!$B$3:$B$12,MATCH(H1843,Lookup_Tables!$A$3:$A$12,0))</f>
        <v>3600000</v>
      </c>
      <c r="AE1843" s="30" t="str">
        <f aca="false">INDEX(Lookup_Tables!$C$3:$C$12,MATCH(H1843,Lookup_Tables!$A$3:$A$12,0))</f>
        <v>Dr. Sameer Joshi</v>
      </c>
      <c r="AF1843" s="30" t="str">
        <f aca="false">IFERROR(INDEX(Lookup_Tables!$F$16:$F$45,MATCH(I1843,Lookup_Tables!$E$16:$E$45,0)),"N/A")</f>
        <v>EMP222</v>
      </c>
      <c r="AG1843" s="30" t="n">
        <f aca="false">_xlfn.IFS(R1843="Recovered",4,R1843="Referred",3,R1843="Admitted",2,R1843="Deceased",1,TRUE(),0)</f>
        <v>4</v>
      </c>
      <c r="AH1843" s="30" t="str">
        <f aca="false">IF(T1843&gt;=4,"Satisfied",IF(T1843&gt;=3,"Neutral","Needs Improvement"))</f>
        <v>Satisfied</v>
      </c>
    </row>
    <row r="1844" customFormat="false" ht="15" hidden="false" customHeight="false" outlineLevel="0" collapsed="false">
      <c r="A1844" s="27" t="s">
        <v>7146</v>
      </c>
      <c r="B1844" s="27" t="s">
        <v>1944</v>
      </c>
      <c r="C1844" s="27" t="n">
        <v>54</v>
      </c>
      <c r="D1844" s="27" t="s">
        <v>121</v>
      </c>
      <c r="E1844" s="28" t="n">
        <v>45429</v>
      </c>
      <c r="F1844" s="27" t="s">
        <v>479</v>
      </c>
      <c r="G1844" s="28" t="n">
        <v>45430</v>
      </c>
      <c r="H1844" s="27" t="s">
        <v>217</v>
      </c>
      <c r="I1844" s="27" t="s">
        <v>282</v>
      </c>
      <c r="J1844" s="27" t="s">
        <v>218</v>
      </c>
      <c r="K1844" s="27" t="s">
        <v>156</v>
      </c>
      <c r="L1844" s="27" t="n">
        <v>55</v>
      </c>
      <c r="M1844" s="27" t="n">
        <v>70</v>
      </c>
      <c r="N1844" s="27" t="s">
        <v>186</v>
      </c>
      <c r="O1844" s="27" t="s">
        <v>149</v>
      </c>
      <c r="P1844" s="27" t="s">
        <v>150</v>
      </c>
      <c r="Q1844" s="29" t="n">
        <v>4010.68</v>
      </c>
      <c r="R1844" s="27" t="s">
        <v>130</v>
      </c>
      <c r="S1844" s="27" t="s">
        <v>141</v>
      </c>
      <c r="T1844" s="27" t="n">
        <v>3</v>
      </c>
      <c r="U1844" s="27" t="n">
        <f aca="false">YEAR(E1844)</f>
        <v>2024</v>
      </c>
      <c r="V1844" s="27" t="str">
        <f aca="false">TEXT(E1844,"MMM-YYYY")</f>
        <v>May-2024</v>
      </c>
      <c r="W1844" s="27" t="n">
        <f aca="false">MONTH(E1844)</f>
        <v>5</v>
      </c>
      <c r="X1844" s="27" t="str">
        <f aca="false">TEXT(WEEKDAY(E1844,2),"0")&amp;" - "&amp;TEXT(E1844,"dddd")</f>
        <v>5 - Friday</v>
      </c>
      <c r="Y1844" s="27" t="str">
        <f aca="false">_xlfn.IFS(C1844&lt;18,"Child (0-17)",C1844&lt;40,"Young Adult (18-39)",C1844&lt;60,"Adult (40-59)",TRUE(),"Senior (60+)")</f>
        <v>Adult (40-59)</v>
      </c>
      <c r="Z1844" s="27" t="n">
        <f aca="false">ROUND(G1844-E1844,0)</f>
        <v>1</v>
      </c>
      <c r="AA1844" s="27" t="n">
        <f aca="false">L1844+M1844</f>
        <v>125</v>
      </c>
      <c r="AB1844" s="27" t="n">
        <f aca="false">IFERROR(ROUND(Q1844/AA1844,2),0)</f>
        <v>32.09</v>
      </c>
      <c r="AC1844" s="27" t="str">
        <f aca="false">IF(AND(K1844="Critical",N1844="No"),"URGENT - No Bed","Normal")</f>
        <v>Normal</v>
      </c>
      <c r="AD1844" s="33" t="n">
        <f aca="false">INDEX(Lookup_Tables!$B$3:$B$12,MATCH(H1844,Lookup_Tables!$A$3:$A$12,0))</f>
        <v>4200000</v>
      </c>
      <c r="AE1844" s="27" t="str">
        <f aca="false">INDEX(Lookup_Tables!$C$3:$C$12,MATCH(H1844,Lookup_Tables!$A$3:$A$12,0))</f>
        <v>Dr. Anil Kapoor</v>
      </c>
      <c r="AF1844" s="27" t="str">
        <f aca="false">IFERROR(INDEX(Lookup_Tables!$F$16:$F$45,MATCH(I1844,Lookup_Tables!$E$16:$E$45,0)),"N/A")</f>
        <v>EMP200</v>
      </c>
      <c r="AG1844" s="27" t="n">
        <f aca="false">_xlfn.IFS(R1844="Recovered",4,R1844="Referred",3,R1844="Admitted",2,R1844="Deceased",1,TRUE(),0)</f>
        <v>4</v>
      </c>
      <c r="AH1844" s="27" t="str">
        <f aca="false">IF(T1844&gt;=4,"Satisfied",IF(T1844&gt;=3,"Neutral","Needs Improvement"))</f>
        <v>Neutral</v>
      </c>
    </row>
    <row r="1845" customFormat="false" ht="15" hidden="false" customHeight="false" outlineLevel="0" collapsed="false">
      <c r="A1845" s="30" t="s">
        <v>2964</v>
      </c>
      <c r="B1845" s="30" t="s">
        <v>2182</v>
      </c>
      <c r="C1845" s="30" t="n">
        <v>91</v>
      </c>
      <c r="D1845" s="30" t="s">
        <v>121</v>
      </c>
      <c r="E1845" s="31" t="n">
        <v>45358</v>
      </c>
      <c r="F1845" s="30" t="s">
        <v>286</v>
      </c>
      <c r="G1845" s="31" t="n">
        <v>45359</v>
      </c>
      <c r="H1845" s="30" t="s">
        <v>217</v>
      </c>
      <c r="I1845" s="30" t="s">
        <v>282</v>
      </c>
      <c r="J1845" s="30" t="s">
        <v>218</v>
      </c>
      <c r="K1845" s="30" t="s">
        <v>138</v>
      </c>
      <c r="L1845" s="30" t="n">
        <v>87</v>
      </c>
      <c r="M1845" s="30" t="n">
        <v>26</v>
      </c>
      <c r="N1845" s="30" t="s">
        <v>127</v>
      </c>
      <c r="O1845" s="30" t="s">
        <v>139</v>
      </c>
      <c r="P1845" s="30" t="s">
        <v>187</v>
      </c>
      <c r="Q1845" s="32" t="n">
        <v>2573.04</v>
      </c>
      <c r="R1845" s="30" t="s">
        <v>130</v>
      </c>
      <c r="S1845" s="30" t="s">
        <v>178</v>
      </c>
      <c r="T1845" s="30" t="n">
        <v>4</v>
      </c>
      <c r="U1845" s="30" t="n">
        <f aca="false">YEAR(E1845)</f>
        <v>2024</v>
      </c>
      <c r="V1845" s="30" t="str">
        <f aca="false">TEXT(E1845,"MMM-YYYY")</f>
        <v>Mar-2024</v>
      </c>
      <c r="W1845" s="30" t="n">
        <f aca="false">MONTH(E1845)</f>
        <v>3</v>
      </c>
      <c r="X1845" s="30" t="str">
        <f aca="false">TEXT(WEEKDAY(E1845,2),"0")&amp;" - "&amp;TEXT(E1845,"dddd")</f>
        <v>4 - Thursday</v>
      </c>
      <c r="Y1845" s="30" t="str">
        <f aca="false">_xlfn.IFS(C1845&lt;18,"Child (0-17)",C1845&lt;40,"Young Adult (18-39)",C1845&lt;60,"Adult (40-59)",TRUE(),"Senior (60+)")</f>
        <v>Senior (60+)</v>
      </c>
      <c r="Z1845" s="30" t="n">
        <f aca="false">ROUND(G1845-E1845,0)</f>
        <v>1</v>
      </c>
      <c r="AA1845" s="30" t="n">
        <f aca="false">L1845+M1845</f>
        <v>113</v>
      </c>
      <c r="AB1845" s="30" t="n">
        <f aca="false">IFERROR(ROUND(Q1845/AA1845,2),0)</f>
        <v>22.77</v>
      </c>
      <c r="AC1845" s="30" t="str">
        <f aca="false">IF(AND(K1845="Critical",N1845="No"),"URGENT - No Bed","Normal")</f>
        <v>Normal</v>
      </c>
      <c r="AD1845" s="34" t="n">
        <f aca="false">INDEX(Lookup_Tables!$B$3:$B$12,MATCH(H1845,Lookup_Tables!$A$3:$A$12,0))</f>
        <v>4200000</v>
      </c>
      <c r="AE1845" s="30" t="str">
        <f aca="false">INDEX(Lookup_Tables!$C$3:$C$12,MATCH(H1845,Lookup_Tables!$A$3:$A$12,0))</f>
        <v>Dr. Anil Kapoor</v>
      </c>
      <c r="AF1845" s="30" t="str">
        <f aca="false">IFERROR(INDEX(Lookup_Tables!$F$16:$F$45,MATCH(I1845,Lookup_Tables!$E$16:$E$45,0)),"N/A")</f>
        <v>EMP200</v>
      </c>
      <c r="AG1845" s="30" t="n">
        <f aca="false">_xlfn.IFS(R1845="Recovered",4,R1845="Referred",3,R1845="Admitted",2,R1845="Deceased",1,TRUE(),0)</f>
        <v>4</v>
      </c>
      <c r="AH1845" s="30" t="str">
        <f aca="false">IF(T1845&gt;=4,"Satisfied",IF(T1845&gt;=3,"Neutral","Needs Improvement"))</f>
        <v>Satisfied</v>
      </c>
    </row>
    <row r="1846" customFormat="false" ht="15" hidden="false" customHeight="false" outlineLevel="0" collapsed="false">
      <c r="A1846" s="27" t="s">
        <v>4450</v>
      </c>
      <c r="B1846" s="27" t="s">
        <v>4451</v>
      </c>
      <c r="C1846" s="27" t="n">
        <v>67</v>
      </c>
      <c r="D1846" s="27" t="s">
        <v>121</v>
      </c>
      <c r="E1846" s="28" t="n">
        <v>45356</v>
      </c>
      <c r="F1846" s="27" t="s">
        <v>791</v>
      </c>
      <c r="G1846" s="28" t="n">
        <v>45360</v>
      </c>
      <c r="H1846" s="27" t="s">
        <v>135</v>
      </c>
      <c r="I1846" s="27" t="s">
        <v>136</v>
      </c>
      <c r="J1846" s="27" t="s">
        <v>201</v>
      </c>
      <c r="K1846" s="27" t="s">
        <v>126</v>
      </c>
      <c r="L1846" s="27" t="n">
        <v>15</v>
      </c>
      <c r="M1846" s="27" t="n">
        <v>145</v>
      </c>
      <c r="N1846" s="27" t="s">
        <v>186</v>
      </c>
      <c r="O1846" s="27" t="s">
        <v>171</v>
      </c>
      <c r="P1846" s="27" t="s">
        <v>140</v>
      </c>
      <c r="Q1846" s="29" t="n">
        <v>8337.13</v>
      </c>
      <c r="R1846" s="27" t="s">
        <v>130</v>
      </c>
      <c r="S1846" s="27" t="s">
        <v>141</v>
      </c>
      <c r="T1846" s="27" t="n">
        <v>4</v>
      </c>
      <c r="U1846" s="27" t="n">
        <f aca="false">YEAR(E1846)</f>
        <v>2024</v>
      </c>
      <c r="V1846" s="27" t="str">
        <f aca="false">TEXT(E1846,"MMM-YYYY")</f>
        <v>Mar-2024</v>
      </c>
      <c r="W1846" s="27" t="n">
        <f aca="false">MONTH(E1846)</f>
        <v>3</v>
      </c>
      <c r="X1846" s="27" t="str">
        <f aca="false">TEXT(WEEKDAY(E1846,2),"0")&amp;" - "&amp;TEXT(E1846,"dddd")</f>
        <v>2 - Tuesday</v>
      </c>
      <c r="Y1846" s="27" t="str">
        <f aca="false">_xlfn.IFS(C1846&lt;18,"Child (0-17)",C1846&lt;40,"Young Adult (18-39)",C1846&lt;60,"Adult (40-59)",TRUE(),"Senior (60+)")</f>
        <v>Senior (60+)</v>
      </c>
      <c r="Z1846" s="27" t="n">
        <f aca="false">ROUND(G1846-E1846,0)</f>
        <v>4</v>
      </c>
      <c r="AA1846" s="27" t="n">
        <f aca="false">L1846+M1846</f>
        <v>160</v>
      </c>
      <c r="AB1846" s="27" t="n">
        <f aca="false">IFERROR(ROUND(Q1846/AA1846,2),0)</f>
        <v>52.11</v>
      </c>
      <c r="AC1846" s="27" t="str">
        <f aca="false">IF(AND(K1846="Critical",N1846="No"),"URGENT - No Bed","Normal")</f>
        <v>Normal</v>
      </c>
      <c r="AD1846" s="33" t="n">
        <f aca="false">INDEX(Lookup_Tables!$B$3:$B$12,MATCH(H1846,Lookup_Tables!$A$3:$A$12,0))</f>
        <v>4600000</v>
      </c>
      <c r="AE1846" s="27" t="str">
        <f aca="false">INDEX(Lookup_Tables!$C$3:$C$12,MATCH(H1846,Lookup_Tables!$A$3:$A$12,0))</f>
        <v>Dr. Farhan Khan</v>
      </c>
      <c r="AF1846" s="27" t="str">
        <f aca="false">IFERROR(INDEX(Lookup_Tables!$F$16:$F$45,MATCH(I1846,Lookup_Tables!$E$16:$E$45,0)),"N/A")</f>
        <v>EMP206</v>
      </c>
      <c r="AG1846" s="27" t="n">
        <f aca="false">_xlfn.IFS(R1846="Recovered",4,R1846="Referred",3,R1846="Admitted",2,R1846="Deceased",1,TRUE(),0)</f>
        <v>4</v>
      </c>
      <c r="AH1846" s="27" t="str">
        <f aca="false">IF(T1846&gt;=4,"Satisfied",IF(T1846&gt;=3,"Neutral","Needs Improvement"))</f>
        <v>Satisfied</v>
      </c>
    </row>
    <row r="1847" customFormat="false" ht="15" hidden="false" customHeight="false" outlineLevel="0" collapsed="false">
      <c r="A1847" s="30" t="s">
        <v>3686</v>
      </c>
      <c r="B1847" s="30" t="s">
        <v>3687</v>
      </c>
      <c r="C1847" s="30" t="n">
        <v>52</v>
      </c>
      <c r="D1847" s="30" t="s">
        <v>121</v>
      </c>
      <c r="E1847" s="31" t="n">
        <v>45650</v>
      </c>
      <c r="F1847" s="30" t="s">
        <v>1026</v>
      </c>
      <c r="G1847" s="31" t="n">
        <v>45654</v>
      </c>
      <c r="H1847" s="30" t="s">
        <v>146</v>
      </c>
      <c r="I1847" s="30" t="s">
        <v>309</v>
      </c>
      <c r="J1847" s="30" t="s">
        <v>148</v>
      </c>
      <c r="K1847" s="30" t="s">
        <v>126</v>
      </c>
      <c r="L1847" s="30" t="n">
        <v>23</v>
      </c>
      <c r="M1847" s="30" t="n">
        <v>58</v>
      </c>
      <c r="N1847" s="30" t="s">
        <v>186</v>
      </c>
      <c r="O1847" s="30" t="s">
        <v>139</v>
      </c>
      <c r="P1847" s="30" t="s">
        <v>187</v>
      </c>
      <c r="Q1847" s="32" t="n">
        <v>7089.37</v>
      </c>
      <c r="R1847" s="30" t="s">
        <v>172</v>
      </c>
      <c r="S1847" s="30" t="s">
        <v>223</v>
      </c>
      <c r="T1847" s="30" t="n">
        <v>4</v>
      </c>
      <c r="U1847" s="30" t="n">
        <f aca="false">YEAR(E1847)</f>
        <v>2024</v>
      </c>
      <c r="V1847" s="30" t="str">
        <f aca="false">TEXT(E1847,"MMM-YYYY")</f>
        <v>Dec-2024</v>
      </c>
      <c r="W1847" s="30" t="n">
        <f aca="false">MONTH(E1847)</f>
        <v>12</v>
      </c>
      <c r="X1847" s="30" t="str">
        <f aca="false">TEXT(WEEKDAY(E1847,2),"0")&amp;" - "&amp;TEXT(E1847,"dddd")</f>
        <v>2 - Tuesday</v>
      </c>
      <c r="Y1847" s="30" t="str">
        <f aca="false">_xlfn.IFS(C1847&lt;18,"Child (0-17)",C1847&lt;40,"Young Adult (18-39)",C1847&lt;60,"Adult (40-59)",TRUE(),"Senior (60+)")</f>
        <v>Adult (40-59)</v>
      </c>
      <c r="Z1847" s="30" t="n">
        <f aca="false">ROUND(G1847-E1847,0)</f>
        <v>4</v>
      </c>
      <c r="AA1847" s="30" t="n">
        <f aca="false">L1847+M1847</f>
        <v>81</v>
      </c>
      <c r="AB1847" s="30" t="n">
        <f aca="false">IFERROR(ROUND(Q1847/AA1847,2),0)</f>
        <v>87.52</v>
      </c>
      <c r="AC1847" s="30" t="str">
        <f aca="false">IF(AND(K1847="Critical",N1847="No"),"URGENT - No Bed","Normal")</f>
        <v>Normal</v>
      </c>
      <c r="AD1847" s="34" t="n">
        <f aca="false">INDEX(Lookup_Tables!$B$3:$B$12,MATCH(H1847,Lookup_Tables!$A$3:$A$12,0))</f>
        <v>2700000</v>
      </c>
      <c r="AE1847" s="30" t="str">
        <f aca="false">INDEX(Lookup_Tables!$C$3:$C$12,MATCH(H1847,Lookup_Tables!$A$3:$A$12,0))</f>
        <v>Dr. Vikram Singh</v>
      </c>
      <c r="AF1847" s="30" t="str">
        <f aca="false">IFERROR(INDEX(Lookup_Tables!$F$16:$F$45,MATCH(I1847,Lookup_Tables!$E$16:$E$45,0)),"N/A")</f>
        <v>EMP228</v>
      </c>
      <c r="AG1847" s="30" t="n">
        <f aca="false">_xlfn.IFS(R1847="Recovered",4,R1847="Referred",3,R1847="Admitted",2,R1847="Deceased",1,TRUE(),0)</f>
        <v>2</v>
      </c>
      <c r="AH1847" s="30" t="str">
        <f aca="false">IF(T1847&gt;=4,"Satisfied",IF(T1847&gt;=3,"Neutral","Needs Improvement"))</f>
        <v>Satisfied</v>
      </c>
    </row>
    <row r="1848" customFormat="false" ht="15" hidden="false" customHeight="false" outlineLevel="0" collapsed="false">
      <c r="A1848" s="27" t="s">
        <v>6103</v>
      </c>
      <c r="B1848" s="27" t="s">
        <v>5243</v>
      </c>
      <c r="C1848" s="27" t="n">
        <v>66</v>
      </c>
      <c r="D1848" s="27" t="s">
        <v>121</v>
      </c>
      <c r="E1848" s="28" t="n">
        <v>45411</v>
      </c>
      <c r="F1848" s="27" t="s">
        <v>378</v>
      </c>
      <c r="G1848" s="28" t="n">
        <v>45411</v>
      </c>
      <c r="H1848" s="27" t="s">
        <v>135</v>
      </c>
      <c r="I1848" s="27" t="s">
        <v>251</v>
      </c>
      <c r="J1848" s="27" t="s">
        <v>201</v>
      </c>
      <c r="K1848" s="27" t="s">
        <v>156</v>
      </c>
      <c r="L1848" s="27" t="n">
        <v>47</v>
      </c>
      <c r="M1848" s="27" t="n">
        <v>72</v>
      </c>
      <c r="N1848" s="27" t="s">
        <v>127</v>
      </c>
      <c r="O1848" s="27" t="s">
        <v>128</v>
      </c>
      <c r="P1848" s="27" t="s">
        <v>129</v>
      </c>
      <c r="Q1848" s="29" t="n">
        <v>4078.92</v>
      </c>
      <c r="R1848" s="27" t="s">
        <v>130</v>
      </c>
      <c r="S1848" s="27" t="s">
        <v>192</v>
      </c>
      <c r="T1848" s="27" t="n">
        <v>5</v>
      </c>
      <c r="U1848" s="27" t="n">
        <f aca="false">YEAR(E1848)</f>
        <v>2024</v>
      </c>
      <c r="V1848" s="27" t="str">
        <f aca="false">TEXT(E1848,"MMM-YYYY")</f>
        <v>Apr-2024</v>
      </c>
      <c r="W1848" s="27" t="n">
        <f aca="false">MONTH(E1848)</f>
        <v>4</v>
      </c>
      <c r="X1848" s="27" t="str">
        <f aca="false">TEXT(WEEKDAY(E1848,2),"0")&amp;" - "&amp;TEXT(E1848,"dddd")</f>
        <v>1 - Monday</v>
      </c>
      <c r="Y1848" s="27" t="str">
        <f aca="false">_xlfn.IFS(C1848&lt;18,"Child (0-17)",C1848&lt;40,"Young Adult (18-39)",C1848&lt;60,"Adult (40-59)",TRUE(),"Senior (60+)")</f>
        <v>Senior (60+)</v>
      </c>
      <c r="Z1848" s="27" t="n">
        <f aca="false">ROUND(G1848-E1848,0)</f>
        <v>0</v>
      </c>
      <c r="AA1848" s="27" t="n">
        <f aca="false">L1848+M1848</f>
        <v>119</v>
      </c>
      <c r="AB1848" s="27" t="n">
        <f aca="false">IFERROR(ROUND(Q1848/AA1848,2),0)</f>
        <v>34.28</v>
      </c>
      <c r="AC1848" s="27" t="str">
        <f aca="false">IF(AND(K1848="Critical",N1848="No"),"URGENT - No Bed","Normal")</f>
        <v>Normal</v>
      </c>
      <c r="AD1848" s="33" t="n">
        <f aca="false">INDEX(Lookup_Tables!$B$3:$B$12,MATCH(H1848,Lookup_Tables!$A$3:$A$12,0))</f>
        <v>4600000</v>
      </c>
      <c r="AE1848" s="27" t="str">
        <f aca="false">INDEX(Lookup_Tables!$C$3:$C$12,MATCH(H1848,Lookup_Tables!$A$3:$A$12,0))</f>
        <v>Dr. Farhan Khan</v>
      </c>
      <c r="AF1848" s="27" t="str">
        <f aca="false">IFERROR(INDEX(Lookup_Tables!$F$16:$F$45,MATCH(I1848,Lookup_Tables!$E$16:$E$45,0)),"N/A")</f>
        <v>EMP207</v>
      </c>
      <c r="AG1848" s="27" t="n">
        <f aca="false">_xlfn.IFS(R1848="Recovered",4,R1848="Referred",3,R1848="Admitted",2,R1848="Deceased",1,TRUE(),0)</f>
        <v>4</v>
      </c>
      <c r="AH1848" s="27" t="str">
        <f aca="false">IF(T1848&gt;=4,"Satisfied",IF(T1848&gt;=3,"Neutral","Needs Improvement"))</f>
        <v>Satisfied</v>
      </c>
    </row>
    <row r="1849" customFormat="false" ht="15" hidden="false" customHeight="false" outlineLevel="0" collapsed="false">
      <c r="A1849" s="30" t="s">
        <v>5108</v>
      </c>
      <c r="B1849" s="30" t="s">
        <v>5109</v>
      </c>
      <c r="C1849" s="30" t="n">
        <v>59</v>
      </c>
      <c r="D1849" s="30" t="s">
        <v>121</v>
      </c>
      <c r="E1849" s="31" t="n">
        <v>45328</v>
      </c>
      <c r="F1849" s="30" t="s">
        <v>549</v>
      </c>
      <c r="G1849" s="31" t="n">
        <v>45330</v>
      </c>
      <c r="H1849" s="30" t="s">
        <v>206</v>
      </c>
      <c r="I1849" s="30" t="s">
        <v>300</v>
      </c>
      <c r="J1849" s="30" t="s">
        <v>593</v>
      </c>
      <c r="K1849" s="30" t="s">
        <v>156</v>
      </c>
      <c r="L1849" s="30" t="n">
        <v>44</v>
      </c>
      <c r="M1849" s="30" t="n">
        <v>88</v>
      </c>
      <c r="N1849" s="30" t="s">
        <v>127</v>
      </c>
      <c r="O1849" s="30" t="s">
        <v>128</v>
      </c>
      <c r="P1849" s="30" t="s">
        <v>129</v>
      </c>
      <c r="Q1849" s="32" t="n">
        <v>5102.34</v>
      </c>
      <c r="R1849" s="30" t="s">
        <v>130</v>
      </c>
      <c r="S1849" s="30" t="s">
        <v>197</v>
      </c>
      <c r="T1849" s="30" t="n">
        <v>4</v>
      </c>
      <c r="U1849" s="30" t="n">
        <f aca="false">YEAR(E1849)</f>
        <v>2024</v>
      </c>
      <c r="V1849" s="30" t="str">
        <f aca="false">TEXT(E1849,"MMM-YYYY")</f>
        <v>Feb-2024</v>
      </c>
      <c r="W1849" s="30" t="n">
        <f aca="false">MONTH(E1849)</f>
        <v>2</v>
      </c>
      <c r="X1849" s="30" t="str">
        <f aca="false">TEXT(WEEKDAY(E1849,2),"0")&amp;" - "&amp;TEXT(E1849,"dddd")</f>
        <v>2 - Tuesday</v>
      </c>
      <c r="Y1849" s="30" t="str">
        <f aca="false">_xlfn.IFS(C1849&lt;18,"Child (0-17)",C1849&lt;40,"Young Adult (18-39)",C1849&lt;60,"Adult (40-59)",TRUE(),"Senior (60+)")</f>
        <v>Adult (40-59)</v>
      </c>
      <c r="Z1849" s="30" t="n">
        <f aca="false">ROUND(G1849-E1849,0)</f>
        <v>2</v>
      </c>
      <c r="AA1849" s="30" t="n">
        <f aca="false">L1849+M1849</f>
        <v>132</v>
      </c>
      <c r="AB1849" s="30" t="n">
        <f aca="false">IFERROR(ROUND(Q1849/AA1849,2),0)</f>
        <v>38.65</v>
      </c>
      <c r="AC1849" s="30" t="str">
        <f aca="false">IF(AND(K1849="Critical",N1849="No"),"URGENT - No Bed","Normal")</f>
        <v>Normal</v>
      </c>
      <c r="AD1849" s="34" t="n">
        <f aca="false">INDEX(Lookup_Tables!$B$3:$B$12,MATCH(H1849,Lookup_Tables!$A$3:$A$12,0))</f>
        <v>2800000</v>
      </c>
      <c r="AE1849" s="30" t="str">
        <f aca="false">INDEX(Lookup_Tables!$C$3:$C$12,MATCH(H1849,Lookup_Tables!$A$3:$A$12,0))</f>
        <v>Dr. Suresh Nair</v>
      </c>
      <c r="AF1849" s="30" t="str">
        <f aca="false">IFERROR(INDEX(Lookup_Tables!$F$16:$F$45,MATCH(I1849,Lookup_Tables!$E$16:$E$45,0)),"N/A")</f>
        <v>EMP211</v>
      </c>
      <c r="AG1849" s="30" t="n">
        <f aca="false">_xlfn.IFS(R1849="Recovered",4,R1849="Referred",3,R1849="Admitted",2,R1849="Deceased",1,TRUE(),0)</f>
        <v>4</v>
      </c>
      <c r="AH1849" s="30" t="str">
        <f aca="false">IF(T1849&gt;=4,"Satisfied",IF(T1849&gt;=3,"Neutral","Needs Improvement"))</f>
        <v>Satisfied</v>
      </c>
    </row>
    <row r="1850" customFormat="false" ht="15" hidden="false" customHeight="false" outlineLevel="0" collapsed="false">
      <c r="A1850" s="27" t="s">
        <v>928</v>
      </c>
      <c r="B1850" s="27" t="s">
        <v>664</v>
      </c>
      <c r="C1850" s="27" t="n">
        <v>30</v>
      </c>
      <c r="D1850" s="27" t="s">
        <v>121</v>
      </c>
      <c r="E1850" s="28" t="n">
        <v>45595</v>
      </c>
      <c r="F1850" s="27" t="s">
        <v>788</v>
      </c>
      <c r="G1850" s="28" t="n">
        <v>45595</v>
      </c>
      <c r="H1850" s="27" t="s">
        <v>161</v>
      </c>
      <c r="I1850" s="27" t="s">
        <v>320</v>
      </c>
      <c r="J1850" s="27" t="s">
        <v>258</v>
      </c>
      <c r="K1850" s="27" t="s">
        <v>156</v>
      </c>
      <c r="L1850" s="27" t="n">
        <v>16</v>
      </c>
      <c r="M1850" s="27" t="n">
        <v>70</v>
      </c>
      <c r="N1850" s="27" t="s">
        <v>127</v>
      </c>
      <c r="O1850" s="27" t="s">
        <v>139</v>
      </c>
      <c r="P1850" s="27" t="s">
        <v>187</v>
      </c>
      <c r="Q1850" s="29" t="n">
        <v>3220.29</v>
      </c>
      <c r="R1850" s="27" t="s">
        <v>268</v>
      </c>
      <c r="S1850" s="27" t="s">
        <v>131</v>
      </c>
      <c r="T1850" s="27" t="n">
        <v>3</v>
      </c>
      <c r="U1850" s="27" t="n">
        <f aca="false">YEAR(E1850)</f>
        <v>2024</v>
      </c>
      <c r="V1850" s="27" t="str">
        <f aca="false">TEXT(E1850,"MMM-YYYY")</f>
        <v>Oct-2024</v>
      </c>
      <c r="W1850" s="27" t="n">
        <f aca="false">MONTH(E1850)</f>
        <v>10</v>
      </c>
      <c r="X1850" s="27" t="str">
        <f aca="false">TEXT(WEEKDAY(E1850,2),"0")&amp;" - "&amp;TEXT(E1850,"dddd")</f>
        <v>3 - Wednesday</v>
      </c>
      <c r="Y1850" s="27" t="str">
        <f aca="false">_xlfn.IFS(C1850&lt;18,"Child (0-17)",C1850&lt;40,"Young Adult (18-39)",C1850&lt;60,"Adult (40-59)",TRUE(),"Senior (60+)")</f>
        <v>Young Adult (18-39)</v>
      </c>
      <c r="Z1850" s="27" t="n">
        <f aca="false">ROUND(G1850-E1850,0)</f>
        <v>0</v>
      </c>
      <c r="AA1850" s="27" t="n">
        <f aca="false">L1850+M1850</f>
        <v>86</v>
      </c>
      <c r="AB1850" s="27" t="n">
        <f aca="false">IFERROR(ROUND(Q1850/AA1850,2),0)</f>
        <v>37.45</v>
      </c>
      <c r="AC1850" s="27" t="str">
        <f aca="false">IF(AND(K1850="Critical",N1850="No"),"URGENT - No Bed","Normal")</f>
        <v>Normal</v>
      </c>
      <c r="AD1850" s="33" t="n">
        <f aca="false">INDEX(Lookup_Tables!$B$3:$B$12,MATCH(H1850,Lookup_Tables!$A$3:$A$12,0))</f>
        <v>3600000</v>
      </c>
      <c r="AE1850" s="27" t="str">
        <f aca="false">INDEX(Lookup_Tables!$C$3:$C$12,MATCH(H1850,Lookup_Tables!$A$3:$A$12,0))</f>
        <v>Dr. Sameer Joshi</v>
      </c>
      <c r="AF1850" s="27" t="str">
        <f aca="false">IFERROR(INDEX(Lookup_Tables!$F$16:$F$45,MATCH(I1850,Lookup_Tables!$E$16:$E$45,0)),"N/A")</f>
        <v>EMP223</v>
      </c>
      <c r="AG1850" s="27" t="n">
        <f aca="false">_xlfn.IFS(R1850="Recovered",4,R1850="Referred",3,R1850="Admitted",2,R1850="Deceased",1,TRUE(),0)</f>
        <v>3</v>
      </c>
      <c r="AH1850" s="27" t="str">
        <f aca="false">IF(T1850&gt;=4,"Satisfied",IF(T1850&gt;=3,"Neutral","Needs Improvement"))</f>
        <v>Neutral</v>
      </c>
    </row>
    <row r="1851" customFormat="false" ht="15" hidden="false" customHeight="false" outlineLevel="0" collapsed="false">
      <c r="A1851" s="30" t="s">
        <v>3500</v>
      </c>
      <c r="B1851" s="30" t="s">
        <v>3497</v>
      </c>
      <c r="C1851" s="30" t="n">
        <v>60</v>
      </c>
      <c r="D1851" s="30" t="s">
        <v>121</v>
      </c>
      <c r="E1851" s="31" t="n">
        <v>45586</v>
      </c>
      <c r="F1851" s="30" t="s">
        <v>805</v>
      </c>
      <c r="G1851" s="31" t="n">
        <v>45587</v>
      </c>
      <c r="H1851" s="30" t="s">
        <v>236</v>
      </c>
      <c r="I1851" s="30" t="s">
        <v>237</v>
      </c>
      <c r="J1851" s="30" t="s">
        <v>287</v>
      </c>
      <c r="K1851" s="30" t="s">
        <v>138</v>
      </c>
      <c r="L1851" s="30" t="n">
        <v>38</v>
      </c>
      <c r="M1851" s="30" t="n">
        <v>32</v>
      </c>
      <c r="N1851" s="30" t="s">
        <v>127</v>
      </c>
      <c r="O1851" s="30" t="s">
        <v>139</v>
      </c>
      <c r="P1851" s="30" t="s">
        <v>187</v>
      </c>
      <c r="Q1851" s="32" t="n">
        <v>1420.94</v>
      </c>
      <c r="R1851" s="30" t="s">
        <v>130</v>
      </c>
      <c r="S1851" s="30" t="s">
        <v>164</v>
      </c>
      <c r="T1851" s="30" t="n">
        <v>4</v>
      </c>
      <c r="U1851" s="30" t="n">
        <f aca="false">YEAR(E1851)</f>
        <v>2024</v>
      </c>
      <c r="V1851" s="30" t="str">
        <f aca="false">TEXT(E1851,"MMM-YYYY")</f>
        <v>Oct-2024</v>
      </c>
      <c r="W1851" s="30" t="n">
        <f aca="false">MONTH(E1851)</f>
        <v>10</v>
      </c>
      <c r="X1851" s="30" t="str">
        <f aca="false">TEXT(WEEKDAY(E1851,2),"0")&amp;" - "&amp;TEXT(E1851,"dddd")</f>
        <v>1 - Monday</v>
      </c>
      <c r="Y1851" s="30" t="str">
        <f aca="false">_xlfn.IFS(C1851&lt;18,"Child (0-17)",C1851&lt;40,"Young Adult (18-39)",C1851&lt;60,"Adult (40-59)",TRUE(),"Senior (60+)")</f>
        <v>Senior (60+)</v>
      </c>
      <c r="Z1851" s="30" t="n">
        <f aca="false">ROUND(G1851-E1851,0)</f>
        <v>1</v>
      </c>
      <c r="AA1851" s="30" t="n">
        <f aca="false">L1851+M1851</f>
        <v>70</v>
      </c>
      <c r="AB1851" s="30" t="n">
        <f aca="false">IFERROR(ROUND(Q1851/AA1851,2),0)</f>
        <v>20.3</v>
      </c>
      <c r="AC1851" s="30" t="str">
        <f aca="false">IF(AND(K1851="Critical",N1851="No"),"URGENT - No Bed","Normal")</f>
        <v>Normal</v>
      </c>
      <c r="AD1851" s="34" t="n">
        <f aca="false">INDEX(Lookup_Tables!$B$3:$B$12,MATCH(H1851,Lookup_Tables!$A$3:$A$12,0))</f>
        <v>3900000</v>
      </c>
      <c r="AE1851" s="30" t="str">
        <f aca="false">INDEX(Lookup_Tables!$C$3:$C$12,MATCH(H1851,Lookup_Tables!$A$3:$A$12,0))</f>
        <v>Dr. Rina Mehta</v>
      </c>
      <c r="AF1851" s="30" t="str">
        <f aca="false">IFERROR(INDEX(Lookup_Tables!$F$16:$F$45,MATCH(I1851,Lookup_Tables!$E$16:$E$45,0)),"N/A")</f>
        <v>EMP215</v>
      </c>
      <c r="AG1851" s="30" t="n">
        <f aca="false">_xlfn.IFS(R1851="Recovered",4,R1851="Referred",3,R1851="Admitted",2,R1851="Deceased",1,TRUE(),0)</f>
        <v>4</v>
      </c>
      <c r="AH1851" s="30" t="str">
        <f aca="false">IF(T1851&gt;=4,"Satisfied",IF(T1851&gt;=3,"Neutral","Needs Improvement"))</f>
        <v>Satisfied</v>
      </c>
    </row>
    <row r="1852" customFormat="false" ht="15" hidden="false" customHeight="false" outlineLevel="0" collapsed="false">
      <c r="A1852" s="27" t="s">
        <v>3296</v>
      </c>
      <c r="B1852" s="27" t="s">
        <v>1520</v>
      </c>
      <c r="C1852" s="27" t="n">
        <v>63</v>
      </c>
      <c r="D1852" s="27" t="s">
        <v>121</v>
      </c>
      <c r="E1852" s="28" t="n">
        <v>45351</v>
      </c>
      <c r="F1852" s="27" t="s">
        <v>1424</v>
      </c>
      <c r="G1852" s="28" t="n">
        <v>45352</v>
      </c>
      <c r="H1852" s="27" t="s">
        <v>183</v>
      </c>
      <c r="I1852" s="27" t="s">
        <v>430</v>
      </c>
      <c r="J1852" s="27" t="s">
        <v>185</v>
      </c>
      <c r="K1852" s="27" t="s">
        <v>156</v>
      </c>
      <c r="L1852" s="27" t="n">
        <v>44</v>
      </c>
      <c r="M1852" s="27" t="n">
        <v>31</v>
      </c>
      <c r="N1852" s="27" t="s">
        <v>186</v>
      </c>
      <c r="O1852" s="27" t="s">
        <v>171</v>
      </c>
      <c r="P1852" s="27" t="s">
        <v>129</v>
      </c>
      <c r="Q1852" s="29" t="n">
        <v>2796.4</v>
      </c>
      <c r="R1852" s="27" t="s">
        <v>172</v>
      </c>
      <c r="S1852" s="27" t="s">
        <v>164</v>
      </c>
      <c r="T1852" s="27" t="n">
        <v>4</v>
      </c>
      <c r="U1852" s="27" t="n">
        <f aca="false">YEAR(E1852)</f>
        <v>2024</v>
      </c>
      <c r="V1852" s="27" t="str">
        <f aca="false">TEXT(E1852,"MMM-YYYY")</f>
        <v>Feb-2024</v>
      </c>
      <c r="W1852" s="27" t="n">
        <f aca="false">MONTH(E1852)</f>
        <v>2</v>
      </c>
      <c r="X1852" s="27" t="str">
        <f aca="false">TEXT(WEEKDAY(E1852,2),"0")&amp;" - "&amp;TEXT(E1852,"dddd")</f>
        <v>4 - Thursday</v>
      </c>
      <c r="Y1852" s="27" t="str">
        <f aca="false">_xlfn.IFS(C1852&lt;18,"Child (0-17)",C1852&lt;40,"Young Adult (18-39)",C1852&lt;60,"Adult (40-59)",TRUE(),"Senior (60+)")</f>
        <v>Senior (60+)</v>
      </c>
      <c r="Z1852" s="27" t="n">
        <f aca="false">ROUND(G1852-E1852,0)</f>
        <v>1</v>
      </c>
      <c r="AA1852" s="27" t="n">
        <f aca="false">L1852+M1852</f>
        <v>75</v>
      </c>
      <c r="AB1852" s="27" t="n">
        <f aca="false">IFERROR(ROUND(Q1852/AA1852,2),0)</f>
        <v>37.29</v>
      </c>
      <c r="AC1852" s="27" t="str">
        <f aca="false">IF(AND(K1852="Critical",N1852="No"),"URGENT - No Bed","Normal")</f>
        <v>Normal</v>
      </c>
      <c r="AD1852" s="33" t="n">
        <f aca="false">INDEX(Lookup_Tables!$B$3:$B$12,MATCH(H1852,Lookup_Tables!$A$3:$A$12,0))</f>
        <v>3100000</v>
      </c>
      <c r="AE1852" s="27" t="str">
        <f aca="false">INDEX(Lookup_Tables!$C$3:$C$12,MATCH(H1852,Lookup_Tables!$A$3:$A$12,0))</f>
        <v>Dr. Kavita Rao</v>
      </c>
      <c r="AF1852" s="27" t="str">
        <f aca="false">IFERROR(INDEX(Lookup_Tables!$F$16:$F$45,MATCH(I1852,Lookup_Tables!$E$16:$E$45,0)),"N/A")</f>
        <v>EMP224</v>
      </c>
      <c r="AG1852" s="27" t="n">
        <f aca="false">_xlfn.IFS(R1852="Recovered",4,R1852="Referred",3,R1852="Admitted",2,R1852="Deceased",1,TRUE(),0)</f>
        <v>2</v>
      </c>
      <c r="AH1852" s="27" t="str">
        <f aca="false">IF(T1852&gt;=4,"Satisfied",IF(T1852&gt;=3,"Neutral","Needs Improvement"))</f>
        <v>Satisfied</v>
      </c>
    </row>
    <row r="1853" customFormat="false" ht="15" hidden="false" customHeight="false" outlineLevel="0" collapsed="false">
      <c r="A1853" s="30" t="s">
        <v>2231</v>
      </c>
      <c r="B1853" s="30" t="s">
        <v>889</v>
      </c>
      <c r="C1853" s="30" t="n">
        <v>23</v>
      </c>
      <c r="D1853" s="30" t="s">
        <v>181</v>
      </c>
      <c r="E1853" s="31" t="n">
        <v>45603</v>
      </c>
      <c r="F1853" s="30" t="s">
        <v>907</v>
      </c>
      <c r="G1853" s="31" t="n">
        <v>45605</v>
      </c>
      <c r="H1853" s="30" t="s">
        <v>146</v>
      </c>
      <c r="I1853" s="30" t="s">
        <v>176</v>
      </c>
      <c r="J1853" s="30" t="s">
        <v>568</v>
      </c>
      <c r="K1853" s="30" t="s">
        <v>156</v>
      </c>
      <c r="L1853" s="30" t="n">
        <v>36</v>
      </c>
      <c r="M1853" s="30" t="n">
        <v>66</v>
      </c>
      <c r="N1853" s="30" t="s">
        <v>186</v>
      </c>
      <c r="O1853" s="30" t="s">
        <v>139</v>
      </c>
      <c r="P1853" s="30" t="s">
        <v>150</v>
      </c>
      <c r="Q1853" s="32" t="n">
        <v>3040.84</v>
      </c>
      <c r="R1853" s="30" t="s">
        <v>130</v>
      </c>
      <c r="S1853" s="30" t="s">
        <v>178</v>
      </c>
      <c r="T1853" s="30" t="n">
        <v>3</v>
      </c>
      <c r="U1853" s="30" t="n">
        <f aca="false">YEAR(E1853)</f>
        <v>2024</v>
      </c>
      <c r="V1853" s="30" t="str">
        <f aca="false">TEXT(E1853,"MMM-YYYY")</f>
        <v>Nov-2024</v>
      </c>
      <c r="W1853" s="30" t="n">
        <f aca="false">MONTH(E1853)</f>
        <v>11</v>
      </c>
      <c r="X1853" s="30" t="str">
        <f aca="false">TEXT(WEEKDAY(E1853,2),"0")&amp;" - "&amp;TEXT(E1853,"dddd")</f>
        <v>4 - Thursday</v>
      </c>
      <c r="Y1853" s="30" t="str">
        <f aca="false">_xlfn.IFS(C1853&lt;18,"Child (0-17)",C1853&lt;40,"Young Adult (18-39)",C1853&lt;60,"Adult (40-59)",TRUE(),"Senior (60+)")</f>
        <v>Young Adult (18-39)</v>
      </c>
      <c r="Z1853" s="30" t="n">
        <f aca="false">ROUND(G1853-E1853,0)</f>
        <v>2</v>
      </c>
      <c r="AA1853" s="30" t="n">
        <f aca="false">L1853+M1853</f>
        <v>102</v>
      </c>
      <c r="AB1853" s="30" t="n">
        <f aca="false">IFERROR(ROUND(Q1853/AA1853,2),0)</f>
        <v>29.81</v>
      </c>
      <c r="AC1853" s="30" t="str">
        <f aca="false">IF(AND(K1853="Critical",N1853="No"),"URGENT - No Bed","Normal")</f>
        <v>Normal</v>
      </c>
      <c r="AD1853" s="34" t="n">
        <f aca="false">INDEX(Lookup_Tables!$B$3:$B$12,MATCH(H1853,Lookup_Tables!$A$3:$A$12,0))</f>
        <v>2700000</v>
      </c>
      <c r="AE1853" s="30" t="str">
        <f aca="false">INDEX(Lookup_Tables!$C$3:$C$12,MATCH(H1853,Lookup_Tables!$A$3:$A$12,0))</f>
        <v>Dr. Vikram Singh</v>
      </c>
      <c r="AF1853" s="30" t="str">
        <f aca="false">IFERROR(INDEX(Lookup_Tables!$F$16:$F$45,MATCH(I1853,Lookup_Tables!$E$16:$E$45,0)),"N/A")</f>
        <v>EMP227</v>
      </c>
      <c r="AG1853" s="30" t="n">
        <f aca="false">_xlfn.IFS(R1853="Recovered",4,R1853="Referred",3,R1853="Admitted",2,R1853="Deceased",1,TRUE(),0)</f>
        <v>4</v>
      </c>
      <c r="AH1853" s="30" t="str">
        <f aca="false">IF(T1853&gt;=4,"Satisfied",IF(T1853&gt;=3,"Neutral","Needs Improvement"))</f>
        <v>Neutral</v>
      </c>
    </row>
    <row r="1854" customFormat="false" ht="15" hidden="false" customHeight="false" outlineLevel="0" collapsed="false">
      <c r="A1854" s="27" t="s">
        <v>4734</v>
      </c>
      <c r="B1854" s="27" t="s">
        <v>1465</v>
      </c>
      <c r="C1854" s="27" t="n">
        <v>39</v>
      </c>
      <c r="D1854" s="27" t="s">
        <v>181</v>
      </c>
      <c r="E1854" s="28" t="n">
        <v>45580</v>
      </c>
      <c r="F1854" s="27" t="s">
        <v>1104</v>
      </c>
      <c r="G1854" s="28" t="n">
        <v>45582</v>
      </c>
      <c r="H1854" s="27" t="s">
        <v>236</v>
      </c>
      <c r="I1854" s="27" t="s">
        <v>266</v>
      </c>
      <c r="J1854" s="27" t="s">
        <v>375</v>
      </c>
      <c r="K1854" s="27" t="s">
        <v>156</v>
      </c>
      <c r="L1854" s="27" t="n">
        <v>71</v>
      </c>
      <c r="M1854" s="27" t="n">
        <v>86</v>
      </c>
      <c r="N1854" s="27" t="s">
        <v>127</v>
      </c>
      <c r="O1854" s="27" t="s">
        <v>128</v>
      </c>
      <c r="P1854" s="27" t="s">
        <v>187</v>
      </c>
      <c r="Q1854" s="29" t="n">
        <v>4408.3</v>
      </c>
      <c r="R1854" s="27" t="s">
        <v>130</v>
      </c>
      <c r="S1854" s="27" t="s">
        <v>192</v>
      </c>
      <c r="T1854" s="27" t="n">
        <v>4</v>
      </c>
      <c r="U1854" s="27" t="n">
        <f aca="false">YEAR(E1854)</f>
        <v>2024</v>
      </c>
      <c r="V1854" s="27" t="str">
        <f aca="false">TEXT(E1854,"MMM-YYYY")</f>
        <v>Oct-2024</v>
      </c>
      <c r="W1854" s="27" t="n">
        <f aca="false">MONTH(E1854)</f>
        <v>10</v>
      </c>
      <c r="X1854" s="27" t="str">
        <f aca="false">TEXT(WEEKDAY(E1854,2),"0")&amp;" - "&amp;TEXT(E1854,"dddd")</f>
        <v>2 - Tuesday</v>
      </c>
      <c r="Y1854" s="27" t="str">
        <f aca="false">_xlfn.IFS(C1854&lt;18,"Child (0-17)",C1854&lt;40,"Young Adult (18-39)",C1854&lt;60,"Adult (40-59)",TRUE(),"Senior (60+)")</f>
        <v>Young Adult (18-39)</v>
      </c>
      <c r="Z1854" s="27" t="n">
        <f aca="false">ROUND(G1854-E1854,0)</f>
        <v>2</v>
      </c>
      <c r="AA1854" s="27" t="n">
        <f aca="false">L1854+M1854</f>
        <v>157</v>
      </c>
      <c r="AB1854" s="27" t="n">
        <f aca="false">IFERROR(ROUND(Q1854/AA1854,2),0)</f>
        <v>28.08</v>
      </c>
      <c r="AC1854" s="27" t="str">
        <f aca="false">IF(AND(K1854="Critical",N1854="No"),"URGENT - No Bed","Normal")</f>
        <v>Normal</v>
      </c>
      <c r="AD1854" s="33" t="n">
        <f aca="false">INDEX(Lookup_Tables!$B$3:$B$12,MATCH(H1854,Lookup_Tables!$A$3:$A$12,0))</f>
        <v>3900000</v>
      </c>
      <c r="AE1854" s="27" t="str">
        <f aca="false">INDEX(Lookup_Tables!$C$3:$C$12,MATCH(H1854,Lookup_Tables!$A$3:$A$12,0))</f>
        <v>Dr. Rina Mehta</v>
      </c>
      <c r="AF1854" s="27" t="str">
        <f aca="false">IFERROR(INDEX(Lookup_Tables!$F$16:$F$45,MATCH(I1854,Lookup_Tables!$E$16:$E$45,0)),"N/A")</f>
        <v>EMP217</v>
      </c>
      <c r="AG1854" s="27" t="n">
        <f aca="false">_xlfn.IFS(R1854="Recovered",4,R1854="Referred",3,R1854="Admitted",2,R1854="Deceased",1,TRUE(),0)</f>
        <v>4</v>
      </c>
      <c r="AH1854" s="27" t="str">
        <f aca="false">IF(T1854&gt;=4,"Satisfied",IF(T1854&gt;=3,"Neutral","Needs Improvement"))</f>
        <v>Satisfied</v>
      </c>
    </row>
    <row r="1855" customFormat="false" ht="15" hidden="false" customHeight="false" outlineLevel="0" collapsed="false">
      <c r="A1855" s="30" t="s">
        <v>1692</v>
      </c>
      <c r="B1855" s="30" t="s">
        <v>1693</v>
      </c>
      <c r="C1855" s="30" t="n">
        <v>31</v>
      </c>
      <c r="D1855" s="30" t="s">
        <v>181</v>
      </c>
      <c r="E1855" s="31" t="n">
        <v>45631</v>
      </c>
      <c r="F1855" s="30" t="s">
        <v>621</v>
      </c>
      <c r="G1855" s="31" t="n">
        <v>45643</v>
      </c>
      <c r="H1855" s="30" t="s">
        <v>217</v>
      </c>
      <c r="I1855" s="30" t="s">
        <v>344</v>
      </c>
      <c r="J1855" s="30" t="s">
        <v>483</v>
      </c>
      <c r="K1855" s="30" t="s">
        <v>202</v>
      </c>
      <c r="L1855" s="30" t="n">
        <v>5</v>
      </c>
      <c r="M1855" s="30" t="n">
        <v>79</v>
      </c>
      <c r="N1855" s="30" t="s">
        <v>186</v>
      </c>
      <c r="O1855" s="30" t="s">
        <v>139</v>
      </c>
      <c r="P1855" s="30" t="s">
        <v>187</v>
      </c>
      <c r="Q1855" s="32" t="n">
        <v>16905.52</v>
      </c>
      <c r="R1855" s="30" t="s">
        <v>268</v>
      </c>
      <c r="S1855" s="30" t="s">
        <v>164</v>
      </c>
      <c r="T1855" s="30" t="n">
        <v>4</v>
      </c>
      <c r="U1855" s="30" t="n">
        <f aca="false">YEAR(E1855)</f>
        <v>2024</v>
      </c>
      <c r="V1855" s="30" t="str">
        <f aca="false">TEXT(E1855,"MMM-YYYY")</f>
        <v>Dec-2024</v>
      </c>
      <c r="W1855" s="30" t="n">
        <f aca="false">MONTH(E1855)</f>
        <v>12</v>
      </c>
      <c r="X1855" s="30" t="str">
        <f aca="false">TEXT(WEEKDAY(E1855,2),"0")&amp;" - "&amp;TEXT(E1855,"dddd")</f>
        <v>4 - Thursday</v>
      </c>
      <c r="Y1855" s="30" t="str">
        <f aca="false">_xlfn.IFS(C1855&lt;18,"Child (0-17)",C1855&lt;40,"Young Adult (18-39)",C1855&lt;60,"Adult (40-59)",TRUE(),"Senior (60+)")</f>
        <v>Young Adult (18-39)</v>
      </c>
      <c r="Z1855" s="30" t="n">
        <f aca="false">ROUND(G1855-E1855,0)</f>
        <v>12</v>
      </c>
      <c r="AA1855" s="30" t="n">
        <f aca="false">L1855+M1855</f>
        <v>84</v>
      </c>
      <c r="AB1855" s="30" t="n">
        <f aca="false">IFERROR(ROUND(Q1855/AA1855,2),0)</f>
        <v>201.26</v>
      </c>
      <c r="AC1855" s="30" t="str">
        <f aca="false">IF(AND(K1855="Critical",N1855="No"),"URGENT - No Bed","Normal")</f>
        <v>Normal</v>
      </c>
      <c r="AD1855" s="34" t="n">
        <f aca="false">INDEX(Lookup_Tables!$B$3:$B$12,MATCH(H1855,Lookup_Tables!$A$3:$A$12,0))</f>
        <v>4200000</v>
      </c>
      <c r="AE1855" s="30" t="str">
        <f aca="false">INDEX(Lookup_Tables!$C$3:$C$12,MATCH(H1855,Lookup_Tables!$A$3:$A$12,0))</f>
        <v>Dr. Anil Kapoor</v>
      </c>
      <c r="AF1855" s="30" t="str">
        <f aca="false">IFERROR(INDEX(Lookup_Tables!$F$16:$F$45,MATCH(I1855,Lookup_Tables!$E$16:$E$45,0)),"N/A")</f>
        <v>EMP201</v>
      </c>
      <c r="AG1855" s="30" t="n">
        <f aca="false">_xlfn.IFS(R1855="Recovered",4,R1855="Referred",3,R1855="Admitted",2,R1855="Deceased",1,TRUE(),0)</f>
        <v>3</v>
      </c>
      <c r="AH1855" s="30" t="str">
        <f aca="false">IF(T1855&gt;=4,"Satisfied",IF(T1855&gt;=3,"Neutral","Needs Improvement"))</f>
        <v>Satisfied</v>
      </c>
    </row>
    <row r="1856" customFormat="false" ht="15" hidden="false" customHeight="false" outlineLevel="0" collapsed="false">
      <c r="A1856" s="27" t="s">
        <v>6958</v>
      </c>
      <c r="B1856" s="27" t="s">
        <v>2370</v>
      </c>
      <c r="C1856" s="27" t="n">
        <v>50</v>
      </c>
      <c r="D1856" s="27" t="s">
        <v>121</v>
      </c>
      <c r="E1856" s="28" t="n">
        <v>45543</v>
      </c>
      <c r="F1856" s="27" t="s">
        <v>226</v>
      </c>
      <c r="G1856" s="28" t="n">
        <v>45543</v>
      </c>
      <c r="H1856" s="27" t="s">
        <v>206</v>
      </c>
      <c r="I1856" s="27" t="s">
        <v>207</v>
      </c>
      <c r="J1856" s="27" t="s">
        <v>208</v>
      </c>
      <c r="K1856" s="27" t="s">
        <v>138</v>
      </c>
      <c r="L1856" s="27" t="n">
        <v>37</v>
      </c>
      <c r="M1856" s="27" t="n">
        <v>30</v>
      </c>
      <c r="N1856" s="27" t="s">
        <v>127</v>
      </c>
      <c r="O1856" s="27" t="s">
        <v>171</v>
      </c>
      <c r="P1856" s="27" t="s">
        <v>150</v>
      </c>
      <c r="Q1856" s="29" t="n">
        <v>1676.46</v>
      </c>
      <c r="R1856" s="27" t="s">
        <v>130</v>
      </c>
      <c r="S1856" s="27" t="s">
        <v>157</v>
      </c>
      <c r="T1856" s="27" t="n">
        <v>4</v>
      </c>
      <c r="U1856" s="27" t="n">
        <f aca="false">YEAR(E1856)</f>
        <v>2024</v>
      </c>
      <c r="V1856" s="27" t="str">
        <f aca="false">TEXT(E1856,"MMM-YYYY")</f>
        <v>Sep-2024</v>
      </c>
      <c r="W1856" s="27" t="n">
        <f aca="false">MONTH(E1856)</f>
        <v>9</v>
      </c>
      <c r="X1856" s="27" t="str">
        <f aca="false">TEXT(WEEKDAY(E1856,2),"0")&amp;" - "&amp;TEXT(E1856,"dddd")</f>
        <v>7 - Sunday</v>
      </c>
      <c r="Y1856" s="27" t="str">
        <f aca="false">_xlfn.IFS(C1856&lt;18,"Child (0-17)",C1856&lt;40,"Young Adult (18-39)",C1856&lt;60,"Adult (40-59)",TRUE(),"Senior (60+)")</f>
        <v>Adult (40-59)</v>
      </c>
      <c r="Z1856" s="27" t="n">
        <f aca="false">ROUND(G1856-E1856,0)</f>
        <v>0</v>
      </c>
      <c r="AA1856" s="27" t="n">
        <f aca="false">L1856+M1856</f>
        <v>67</v>
      </c>
      <c r="AB1856" s="27" t="n">
        <f aca="false">IFERROR(ROUND(Q1856/AA1856,2),0)</f>
        <v>25.02</v>
      </c>
      <c r="AC1856" s="27" t="str">
        <f aca="false">IF(AND(K1856="Critical",N1856="No"),"URGENT - No Bed","Normal")</f>
        <v>Normal</v>
      </c>
      <c r="AD1856" s="33" t="n">
        <f aca="false">INDEX(Lookup_Tables!$B$3:$B$12,MATCH(H1856,Lookup_Tables!$A$3:$A$12,0))</f>
        <v>2800000</v>
      </c>
      <c r="AE1856" s="27" t="str">
        <f aca="false">INDEX(Lookup_Tables!$C$3:$C$12,MATCH(H1856,Lookup_Tables!$A$3:$A$12,0))</f>
        <v>Dr. Suresh Nair</v>
      </c>
      <c r="AF1856" s="27" t="str">
        <f aca="false">IFERROR(INDEX(Lookup_Tables!$F$16:$F$45,MATCH(I1856,Lookup_Tables!$E$16:$E$45,0)),"N/A")</f>
        <v>EMP209</v>
      </c>
      <c r="AG1856" s="27" t="n">
        <f aca="false">_xlfn.IFS(R1856="Recovered",4,R1856="Referred",3,R1856="Admitted",2,R1856="Deceased",1,TRUE(),0)</f>
        <v>4</v>
      </c>
      <c r="AH1856" s="27" t="str">
        <f aca="false">IF(T1856&gt;=4,"Satisfied",IF(T1856&gt;=3,"Neutral","Needs Improvement"))</f>
        <v>Satisfied</v>
      </c>
    </row>
    <row r="1857" customFormat="false" ht="15" hidden="false" customHeight="false" outlineLevel="0" collapsed="false">
      <c r="A1857" s="30" t="s">
        <v>1600</v>
      </c>
      <c r="B1857" s="30" t="s">
        <v>1601</v>
      </c>
      <c r="C1857" s="30" t="n">
        <v>13</v>
      </c>
      <c r="D1857" s="30" t="s">
        <v>121</v>
      </c>
      <c r="E1857" s="31" t="n">
        <v>45388</v>
      </c>
      <c r="F1857" s="30" t="s">
        <v>1602</v>
      </c>
      <c r="G1857" s="31" t="n">
        <v>45388</v>
      </c>
      <c r="H1857" s="30" t="s">
        <v>183</v>
      </c>
      <c r="I1857" s="30" t="s">
        <v>184</v>
      </c>
      <c r="J1857" s="30" t="s">
        <v>476</v>
      </c>
      <c r="K1857" s="30" t="s">
        <v>138</v>
      </c>
      <c r="L1857" s="30" t="n">
        <v>56</v>
      </c>
      <c r="M1857" s="30" t="n">
        <v>15</v>
      </c>
      <c r="N1857" s="30" t="s">
        <v>127</v>
      </c>
      <c r="O1857" s="30" t="s">
        <v>128</v>
      </c>
      <c r="P1857" s="30" t="s">
        <v>140</v>
      </c>
      <c r="Q1857" s="32" t="n">
        <v>2522.34</v>
      </c>
      <c r="R1857" s="30" t="s">
        <v>130</v>
      </c>
      <c r="S1857" s="30" t="s">
        <v>223</v>
      </c>
      <c r="T1857" s="30" t="n">
        <v>3</v>
      </c>
      <c r="U1857" s="30" t="n">
        <f aca="false">YEAR(E1857)</f>
        <v>2024</v>
      </c>
      <c r="V1857" s="30" t="str">
        <f aca="false">TEXT(E1857,"MMM-YYYY")</f>
        <v>Apr-2024</v>
      </c>
      <c r="W1857" s="30" t="n">
        <f aca="false">MONTH(E1857)</f>
        <v>4</v>
      </c>
      <c r="X1857" s="30" t="str">
        <f aca="false">TEXT(WEEKDAY(E1857,2),"0")&amp;" - "&amp;TEXT(E1857,"dddd")</f>
        <v>6 - Saturday</v>
      </c>
      <c r="Y1857" s="30" t="str">
        <f aca="false">_xlfn.IFS(C1857&lt;18,"Child (0-17)",C1857&lt;40,"Young Adult (18-39)",C1857&lt;60,"Adult (40-59)",TRUE(),"Senior (60+)")</f>
        <v>Child (0-17)</v>
      </c>
      <c r="Z1857" s="30" t="n">
        <f aca="false">ROUND(G1857-E1857,0)</f>
        <v>0</v>
      </c>
      <c r="AA1857" s="30" t="n">
        <f aca="false">L1857+M1857</f>
        <v>71</v>
      </c>
      <c r="AB1857" s="30" t="n">
        <f aca="false">IFERROR(ROUND(Q1857/AA1857,2),0)</f>
        <v>35.53</v>
      </c>
      <c r="AC1857" s="30" t="str">
        <f aca="false">IF(AND(K1857="Critical",N1857="No"),"URGENT - No Bed","Normal")</f>
        <v>Normal</v>
      </c>
      <c r="AD1857" s="34" t="n">
        <f aca="false">INDEX(Lookup_Tables!$B$3:$B$12,MATCH(H1857,Lookup_Tables!$A$3:$A$12,0))</f>
        <v>3100000</v>
      </c>
      <c r="AE1857" s="30" t="str">
        <f aca="false">INDEX(Lookup_Tables!$C$3:$C$12,MATCH(H1857,Lookup_Tables!$A$3:$A$12,0))</f>
        <v>Dr. Kavita Rao</v>
      </c>
      <c r="AF1857" s="30" t="str">
        <f aca="false">IFERROR(INDEX(Lookup_Tables!$F$16:$F$45,MATCH(I1857,Lookup_Tables!$E$16:$E$45,0)),"N/A")</f>
        <v>EMP226</v>
      </c>
      <c r="AG1857" s="30" t="n">
        <f aca="false">_xlfn.IFS(R1857="Recovered",4,R1857="Referred",3,R1857="Admitted",2,R1857="Deceased",1,TRUE(),0)</f>
        <v>4</v>
      </c>
      <c r="AH1857" s="30" t="str">
        <f aca="false">IF(T1857&gt;=4,"Satisfied",IF(T1857&gt;=3,"Neutral","Needs Improvement"))</f>
        <v>Neutral</v>
      </c>
    </row>
    <row r="1858" customFormat="false" ht="15" hidden="false" customHeight="false" outlineLevel="0" collapsed="false">
      <c r="A1858" s="27" t="s">
        <v>2695</v>
      </c>
      <c r="B1858" s="27" t="s">
        <v>2539</v>
      </c>
      <c r="C1858" s="27" t="n">
        <v>47</v>
      </c>
      <c r="D1858" s="27" t="s">
        <v>121</v>
      </c>
      <c r="E1858" s="28" t="n">
        <v>45303</v>
      </c>
      <c r="F1858" s="27" t="s">
        <v>1281</v>
      </c>
      <c r="G1858" s="28" t="n">
        <v>45303</v>
      </c>
      <c r="H1858" s="27" t="s">
        <v>236</v>
      </c>
      <c r="I1858" s="27" t="s">
        <v>266</v>
      </c>
      <c r="J1858" s="27" t="s">
        <v>238</v>
      </c>
      <c r="K1858" s="27" t="s">
        <v>138</v>
      </c>
      <c r="L1858" s="27" t="n">
        <v>66</v>
      </c>
      <c r="M1858" s="27" t="n">
        <v>37</v>
      </c>
      <c r="N1858" s="27" t="s">
        <v>127</v>
      </c>
      <c r="O1858" s="27" t="s">
        <v>128</v>
      </c>
      <c r="P1858" s="27" t="s">
        <v>129</v>
      </c>
      <c r="Q1858" s="29" t="n">
        <v>1998.35</v>
      </c>
      <c r="R1858" s="27" t="s">
        <v>130</v>
      </c>
      <c r="S1858" s="27" t="s">
        <v>131</v>
      </c>
      <c r="T1858" s="27" t="n">
        <v>2</v>
      </c>
      <c r="U1858" s="27" t="n">
        <f aca="false">YEAR(E1858)</f>
        <v>2024</v>
      </c>
      <c r="V1858" s="27" t="str">
        <f aca="false">TEXT(E1858,"MMM-YYYY")</f>
        <v>Jan-2024</v>
      </c>
      <c r="W1858" s="27" t="n">
        <f aca="false">MONTH(E1858)</f>
        <v>1</v>
      </c>
      <c r="X1858" s="27" t="str">
        <f aca="false">TEXT(WEEKDAY(E1858,2),"0")&amp;" - "&amp;TEXT(E1858,"dddd")</f>
        <v>5 - Friday</v>
      </c>
      <c r="Y1858" s="27" t="str">
        <f aca="false">_xlfn.IFS(C1858&lt;18,"Child (0-17)",C1858&lt;40,"Young Adult (18-39)",C1858&lt;60,"Adult (40-59)",TRUE(),"Senior (60+)")</f>
        <v>Adult (40-59)</v>
      </c>
      <c r="Z1858" s="27" t="n">
        <f aca="false">ROUND(G1858-E1858,0)</f>
        <v>0</v>
      </c>
      <c r="AA1858" s="27" t="n">
        <f aca="false">L1858+M1858</f>
        <v>103</v>
      </c>
      <c r="AB1858" s="27" t="n">
        <f aca="false">IFERROR(ROUND(Q1858/AA1858,2),0)</f>
        <v>19.4</v>
      </c>
      <c r="AC1858" s="27" t="str">
        <f aca="false">IF(AND(K1858="Critical",N1858="No"),"URGENT - No Bed","Normal")</f>
        <v>Normal</v>
      </c>
      <c r="AD1858" s="33" t="n">
        <f aca="false">INDEX(Lookup_Tables!$B$3:$B$12,MATCH(H1858,Lookup_Tables!$A$3:$A$12,0))</f>
        <v>3900000</v>
      </c>
      <c r="AE1858" s="27" t="str">
        <f aca="false">INDEX(Lookup_Tables!$C$3:$C$12,MATCH(H1858,Lookup_Tables!$A$3:$A$12,0))</f>
        <v>Dr. Rina Mehta</v>
      </c>
      <c r="AF1858" s="27" t="str">
        <f aca="false">IFERROR(INDEX(Lookup_Tables!$F$16:$F$45,MATCH(I1858,Lookup_Tables!$E$16:$E$45,0)),"N/A")</f>
        <v>EMP217</v>
      </c>
      <c r="AG1858" s="27" t="n">
        <f aca="false">_xlfn.IFS(R1858="Recovered",4,R1858="Referred",3,R1858="Admitted",2,R1858="Deceased",1,TRUE(),0)</f>
        <v>4</v>
      </c>
      <c r="AH1858" s="27" t="str">
        <f aca="false">IF(T1858&gt;=4,"Satisfied",IF(T1858&gt;=3,"Neutral","Needs Improvement"))</f>
        <v>Needs Improvement</v>
      </c>
    </row>
    <row r="1859" customFormat="false" ht="15" hidden="false" customHeight="false" outlineLevel="0" collapsed="false">
      <c r="A1859" s="30" t="s">
        <v>3484</v>
      </c>
      <c r="B1859" s="30" t="s">
        <v>3485</v>
      </c>
      <c r="C1859" s="30" t="n">
        <v>62</v>
      </c>
      <c r="D1859" s="30" t="s">
        <v>181</v>
      </c>
      <c r="E1859" s="31" t="n">
        <v>45536</v>
      </c>
      <c r="F1859" s="30" t="s">
        <v>134</v>
      </c>
      <c r="G1859" s="31" t="n">
        <v>45536</v>
      </c>
      <c r="H1859" s="30" t="s">
        <v>236</v>
      </c>
      <c r="I1859" s="30" t="s">
        <v>237</v>
      </c>
      <c r="J1859" s="30" t="s">
        <v>375</v>
      </c>
      <c r="K1859" s="30" t="s">
        <v>138</v>
      </c>
      <c r="L1859" s="30" t="n">
        <v>58</v>
      </c>
      <c r="M1859" s="30" t="n">
        <v>28</v>
      </c>
      <c r="N1859" s="30" t="s">
        <v>186</v>
      </c>
      <c r="O1859" s="30" t="s">
        <v>139</v>
      </c>
      <c r="P1859" s="30" t="s">
        <v>187</v>
      </c>
      <c r="Q1859" s="32" t="n">
        <v>2629.62</v>
      </c>
      <c r="R1859" s="30" t="s">
        <v>130</v>
      </c>
      <c r="S1859" s="30" t="s">
        <v>178</v>
      </c>
      <c r="T1859" s="30" t="n">
        <v>4</v>
      </c>
      <c r="U1859" s="30" t="n">
        <f aca="false">YEAR(E1859)</f>
        <v>2024</v>
      </c>
      <c r="V1859" s="30" t="str">
        <f aca="false">TEXT(E1859,"MMM-YYYY")</f>
        <v>Sep-2024</v>
      </c>
      <c r="W1859" s="30" t="n">
        <f aca="false">MONTH(E1859)</f>
        <v>9</v>
      </c>
      <c r="X1859" s="30" t="str">
        <f aca="false">TEXT(WEEKDAY(E1859,2),"0")&amp;" - "&amp;TEXT(E1859,"dddd")</f>
        <v>7 - Sunday</v>
      </c>
      <c r="Y1859" s="30" t="str">
        <f aca="false">_xlfn.IFS(C1859&lt;18,"Child (0-17)",C1859&lt;40,"Young Adult (18-39)",C1859&lt;60,"Adult (40-59)",TRUE(),"Senior (60+)")</f>
        <v>Senior (60+)</v>
      </c>
      <c r="Z1859" s="30" t="n">
        <f aca="false">ROUND(G1859-E1859,0)</f>
        <v>0</v>
      </c>
      <c r="AA1859" s="30" t="n">
        <f aca="false">L1859+M1859</f>
        <v>86</v>
      </c>
      <c r="AB1859" s="30" t="n">
        <f aca="false">IFERROR(ROUND(Q1859/AA1859,2),0)</f>
        <v>30.58</v>
      </c>
      <c r="AC1859" s="30" t="str">
        <f aca="false">IF(AND(K1859="Critical",N1859="No"),"URGENT - No Bed","Normal")</f>
        <v>Normal</v>
      </c>
      <c r="AD1859" s="34" t="n">
        <f aca="false">INDEX(Lookup_Tables!$B$3:$B$12,MATCH(H1859,Lookup_Tables!$A$3:$A$12,0))</f>
        <v>3900000</v>
      </c>
      <c r="AE1859" s="30" t="str">
        <f aca="false">INDEX(Lookup_Tables!$C$3:$C$12,MATCH(H1859,Lookup_Tables!$A$3:$A$12,0))</f>
        <v>Dr. Rina Mehta</v>
      </c>
      <c r="AF1859" s="30" t="str">
        <f aca="false">IFERROR(INDEX(Lookup_Tables!$F$16:$F$45,MATCH(I1859,Lookup_Tables!$E$16:$E$45,0)),"N/A")</f>
        <v>EMP215</v>
      </c>
      <c r="AG1859" s="30" t="n">
        <f aca="false">_xlfn.IFS(R1859="Recovered",4,R1859="Referred",3,R1859="Admitted",2,R1859="Deceased",1,TRUE(),0)</f>
        <v>4</v>
      </c>
      <c r="AH1859" s="30" t="str">
        <f aca="false">IF(T1859&gt;=4,"Satisfied",IF(T1859&gt;=3,"Neutral","Needs Improvement"))</f>
        <v>Satisfied</v>
      </c>
    </row>
    <row r="1860" customFormat="false" ht="15" hidden="false" customHeight="false" outlineLevel="0" collapsed="false">
      <c r="A1860" s="27" t="s">
        <v>5113</v>
      </c>
      <c r="B1860" s="27" t="s">
        <v>2577</v>
      </c>
      <c r="C1860" s="27" t="n">
        <v>95</v>
      </c>
      <c r="D1860" s="27" t="s">
        <v>121</v>
      </c>
      <c r="E1860" s="28" t="n">
        <v>45411</v>
      </c>
      <c r="F1860" s="27" t="s">
        <v>1739</v>
      </c>
      <c r="G1860" s="28" t="n">
        <v>45412</v>
      </c>
      <c r="H1860" s="27" t="s">
        <v>135</v>
      </c>
      <c r="I1860" s="27" t="s">
        <v>136</v>
      </c>
      <c r="J1860" s="27" t="s">
        <v>137</v>
      </c>
      <c r="K1860" s="27" t="s">
        <v>156</v>
      </c>
      <c r="L1860" s="27" t="n">
        <v>64</v>
      </c>
      <c r="M1860" s="27" t="n">
        <v>73</v>
      </c>
      <c r="N1860" s="27" t="s">
        <v>127</v>
      </c>
      <c r="O1860" s="27" t="s">
        <v>171</v>
      </c>
      <c r="P1860" s="27" t="s">
        <v>129</v>
      </c>
      <c r="Q1860" s="29" t="n">
        <v>3950.04</v>
      </c>
      <c r="R1860" s="27" t="s">
        <v>130</v>
      </c>
      <c r="S1860" s="27" t="s">
        <v>192</v>
      </c>
      <c r="T1860" s="27" t="n">
        <v>5</v>
      </c>
      <c r="U1860" s="27" t="n">
        <f aca="false">YEAR(E1860)</f>
        <v>2024</v>
      </c>
      <c r="V1860" s="27" t="str">
        <f aca="false">TEXT(E1860,"MMM-YYYY")</f>
        <v>Apr-2024</v>
      </c>
      <c r="W1860" s="27" t="n">
        <f aca="false">MONTH(E1860)</f>
        <v>4</v>
      </c>
      <c r="X1860" s="27" t="str">
        <f aca="false">TEXT(WEEKDAY(E1860,2),"0")&amp;" - "&amp;TEXT(E1860,"dddd")</f>
        <v>1 - Monday</v>
      </c>
      <c r="Y1860" s="27" t="str">
        <f aca="false">_xlfn.IFS(C1860&lt;18,"Child (0-17)",C1860&lt;40,"Young Adult (18-39)",C1860&lt;60,"Adult (40-59)",TRUE(),"Senior (60+)")</f>
        <v>Senior (60+)</v>
      </c>
      <c r="Z1860" s="27" t="n">
        <f aca="false">ROUND(G1860-E1860,0)</f>
        <v>1</v>
      </c>
      <c r="AA1860" s="27" t="n">
        <f aca="false">L1860+M1860</f>
        <v>137</v>
      </c>
      <c r="AB1860" s="27" t="n">
        <f aca="false">IFERROR(ROUND(Q1860/AA1860,2),0)</f>
        <v>28.83</v>
      </c>
      <c r="AC1860" s="27" t="str">
        <f aca="false">IF(AND(K1860="Critical",N1860="No"),"URGENT - No Bed","Normal")</f>
        <v>Normal</v>
      </c>
      <c r="AD1860" s="33" t="n">
        <f aca="false">INDEX(Lookup_Tables!$B$3:$B$12,MATCH(H1860,Lookup_Tables!$A$3:$A$12,0))</f>
        <v>4600000</v>
      </c>
      <c r="AE1860" s="27" t="str">
        <f aca="false">INDEX(Lookup_Tables!$C$3:$C$12,MATCH(H1860,Lookup_Tables!$A$3:$A$12,0))</f>
        <v>Dr. Farhan Khan</v>
      </c>
      <c r="AF1860" s="27" t="str">
        <f aca="false">IFERROR(INDEX(Lookup_Tables!$F$16:$F$45,MATCH(I1860,Lookup_Tables!$E$16:$E$45,0)),"N/A")</f>
        <v>EMP206</v>
      </c>
      <c r="AG1860" s="27" t="n">
        <f aca="false">_xlfn.IFS(R1860="Recovered",4,R1860="Referred",3,R1860="Admitted",2,R1860="Deceased",1,TRUE(),0)</f>
        <v>4</v>
      </c>
      <c r="AH1860" s="27" t="str">
        <f aca="false">IF(T1860&gt;=4,"Satisfied",IF(T1860&gt;=3,"Neutral","Needs Improvement"))</f>
        <v>Satisfied</v>
      </c>
    </row>
    <row r="1861" customFormat="false" ht="15" hidden="false" customHeight="false" outlineLevel="0" collapsed="false">
      <c r="A1861" s="30" t="s">
        <v>2017</v>
      </c>
      <c r="B1861" s="30" t="s">
        <v>1103</v>
      </c>
      <c r="C1861" s="30" t="n">
        <v>38</v>
      </c>
      <c r="D1861" s="30" t="s">
        <v>181</v>
      </c>
      <c r="E1861" s="31" t="n">
        <v>45357</v>
      </c>
      <c r="F1861" s="30" t="s">
        <v>1068</v>
      </c>
      <c r="G1861" s="31" t="n">
        <v>45357</v>
      </c>
      <c r="H1861" s="30" t="s">
        <v>161</v>
      </c>
      <c r="I1861" s="30" t="s">
        <v>538</v>
      </c>
      <c r="J1861" s="30" t="s">
        <v>426</v>
      </c>
      <c r="K1861" s="30" t="s">
        <v>138</v>
      </c>
      <c r="L1861" s="30" t="n">
        <v>46</v>
      </c>
      <c r="M1861" s="30" t="n">
        <v>31</v>
      </c>
      <c r="N1861" s="30" t="s">
        <v>186</v>
      </c>
      <c r="O1861" s="30" t="s">
        <v>128</v>
      </c>
      <c r="P1861" s="30" t="s">
        <v>187</v>
      </c>
      <c r="Q1861" s="32" t="n">
        <v>1345</v>
      </c>
      <c r="R1861" s="30" t="s">
        <v>130</v>
      </c>
      <c r="S1861" s="30" t="s">
        <v>157</v>
      </c>
      <c r="T1861" s="30" t="n">
        <v>4</v>
      </c>
      <c r="U1861" s="30" t="n">
        <f aca="false">YEAR(E1861)</f>
        <v>2024</v>
      </c>
      <c r="V1861" s="30" t="str">
        <f aca="false">TEXT(E1861,"MMM-YYYY")</f>
        <v>Mar-2024</v>
      </c>
      <c r="W1861" s="30" t="n">
        <f aca="false">MONTH(E1861)</f>
        <v>3</v>
      </c>
      <c r="X1861" s="30" t="str">
        <f aca="false">TEXT(WEEKDAY(E1861,2),"0")&amp;" - "&amp;TEXT(E1861,"dddd")</f>
        <v>3 - Wednesday</v>
      </c>
      <c r="Y1861" s="30" t="str">
        <f aca="false">_xlfn.IFS(C1861&lt;18,"Child (0-17)",C1861&lt;40,"Young Adult (18-39)",C1861&lt;60,"Adult (40-59)",TRUE(),"Senior (60+)")</f>
        <v>Young Adult (18-39)</v>
      </c>
      <c r="Z1861" s="30" t="n">
        <f aca="false">ROUND(G1861-E1861,0)</f>
        <v>0</v>
      </c>
      <c r="AA1861" s="30" t="n">
        <f aca="false">L1861+M1861</f>
        <v>77</v>
      </c>
      <c r="AB1861" s="30" t="n">
        <f aca="false">IFERROR(ROUND(Q1861/AA1861,2),0)</f>
        <v>17.47</v>
      </c>
      <c r="AC1861" s="30" t="str">
        <f aca="false">IF(AND(K1861="Critical",N1861="No"),"URGENT - No Bed","Normal")</f>
        <v>Normal</v>
      </c>
      <c r="AD1861" s="34" t="n">
        <f aca="false">INDEX(Lookup_Tables!$B$3:$B$12,MATCH(H1861,Lookup_Tables!$A$3:$A$12,0))</f>
        <v>3600000</v>
      </c>
      <c r="AE1861" s="30" t="str">
        <f aca="false">INDEX(Lookup_Tables!$C$3:$C$12,MATCH(H1861,Lookup_Tables!$A$3:$A$12,0))</f>
        <v>Dr. Sameer Joshi</v>
      </c>
      <c r="AF1861" s="30" t="str">
        <f aca="false">IFERROR(INDEX(Lookup_Tables!$F$16:$F$45,MATCH(I1861,Lookup_Tables!$E$16:$E$45,0)),"N/A")</f>
        <v>EMP221</v>
      </c>
      <c r="AG1861" s="30" t="n">
        <f aca="false">_xlfn.IFS(R1861="Recovered",4,R1861="Referred",3,R1861="Admitted",2,R1861="Deceased",1,TRUE(),0)</f>
        <v>4</v>
      </c>
      <c r="AH1861" s="30" t="str">
        <f aca="false">IF(T1861&gt;=4,"Satisfied",IF(T1861&gt;=3,"Neutral","Needs Improvement"))</f>
        <v>Satisfied</v>
      </c>
    </row>
    <row r="1862" customFormat="false" ht="15" hidden="false" customHeight="false" outlineLevel="0" collapsed="false">
      <c r="A1862" s="27" t="s">
        <v>4197</v>
      </c>
      <c r="B1862" s="27" t="s">
        <v>3576</v>
      </c>
      <c r="C1862" s="27" t="n">
        <v>61</v>
      </c>
      <c r="D1862" s="27" t="s">
        <v>121</v>
      </c>
      <c r="E1862" s="28" t="n">
        <v>45600</v>
      </c>
      <c r="F1862" s="27" t="s">
        <v>421</v>
      </c>
      <c r="G1862" s="28" t="n">
        <v>45600</v>
      </c>
      <c r="H1862" s="27" t="s">
        <v>168</v>
      </c>
      <c r="I1862" s="27" t="s">
        <v>169</v>
      </c>
      <c r="J1862" s="27" t="s">
        <v>441</v>
      </c>
      <c r="K1862" s="27" t="s">
        <v>156</v>
      </c>
      <c r="L1862" s="27" t="n">
        <v>58</v>
      </c>
      <c r="M1862" s="27" t="n">
        <v>56</v>
      </c>
      <c r="N1862" s="27" t="s">
        <v>186</v>
      </c>
      <c r="O1862" s="27" t="s">
        <v>139</v>
      </c>
      <c r="P1862" s="27" t="s">
        <v>140</v>
      </c>
      <c r="Q1862" s="29" t="n">
        <v>3074.03</v>
      </c>
      <c r="R1862" s="27" t="s">
        <v>130</v>
      </c>
      <c r="S1862" s="27" t="s">
        <v>197</v>
      </c>
      <c r="T1862" s="27" t="n">
        <v>5</v>
      </c>
      <c r="U1862" s="27" t="n">
        <f aca="false">YEAR(E1862)</f>
        <v>2024</v>
      </c>
      <c r="V1862" s="27" t="str">
        <f aca="false">TEXT(E1862,"MMM-YYYY")</f>
        <v>Nov-2024</v>
      </c>
      <c r="W1862" s="27" t="n">
        <f aca="false">MONTH(E1862)</f>
        <v>11</v>
      </c>
      <c r="X1862" s="27" t="str">
        <f aca="false">TEXT(WEEKDAY(E1862,2),"0")&amp;" - "&amp;TEXT(E1862,"dddd")</f>
        <v>1 - Monday</v>
      </c>
      <c r="Y1862" s="27" t="str">
        <f aca="false">_xlfn.IFS(C1862&lt;18,"Child (0-17)",C1862&lt;40,"Young Adult (18-39)",C1862&lt;60,"Adult (40-59)",TRUE(),"Senior (60+)")</f>
        <v>Senior (60+)</v>
      </c>
      <c r="Z1862" s="27" t="n">
        <f aca="false">ROUND(G1862-E1862,0)</f>
        <v>0</v>
      </c>
      <c r="AA1862" s="27" t="n">
        <f aca="false">L1862+M1862</f>
        <v>114</v>
      </c>
      <c r="AB1862" s="27" t="n">
        <f aca="false">IFERROR(ROUND(Q1862/AA1862,2),0)</f>
        <v>26.97</v>
      </c>
      <c r="AC1862" s="27" t="str">
        <f aca="false">IF(AND(K1862="Critical",N1862="No"),"URGENT - No Bed","Normal")</f>
        <v>Normal</v>
      </c>
      <c r="AD1862" s="33" t="n">
        <f aca="false">INDEX(Lookup_Tables!$B$3:$B$12,MATCH(H1862,Lookup_Tables!$A$3:$A$12,0))</f>
        <v>4400000</v>
      </c>
      <c r="AE1862" s="27" t="str">
        <f aca="false">INDEX(Lookup_Tables!$C$3:$C$12,MATCH(H1862,Lookup_Tables!$A$3:$A$12,0))</f>
        <v>Dr. Neha Chopra</v>
      </c>
      <c r="AF1862" s="27" t="str">
        <f aca="false">IFERROR(INDEX(Lookup_Tables!$F$16:$F$45,MATCH(I1862,Lookup_Tables!$E$16:$E$45,0)),"N/A")</f>
        <v>EMP220</v>
      </c>
      <c r="AG1862" s="27" t="n">
        <f aca="false">_xlfn.IFS(R1862="Recovered",4,R1862="Referred",3,R1862="Admitted",2,R1862="Deceased",1,TRUE(),0)</f>
        <v>4</v>
      </c>
      <c r="AH1862" s="27" t="str">
        <f aca="false">IF(T1862&gt;=4,"Satisfied",IF(T1862&gt;=3,"Neutral","Needs Improvement"))</f>
        <v>Satisfied</v>
      </c>
    </row>
    <row r="1863" customFormat="false" ht="15" hidden="false" customHeight="false" outlineLevel="0" collapsed="false">
      <c r="A1863" s="30" t="s">
        <v>1629</v>
      </c>
      <c r="B1863" s="30" t="s">
        <v>1630</v>
      </c>
      <c r="C1863" s="30" t="n">
        <v>9</v>
      </c>
      <c r="D1863" s="30" t="s">
        <v>121</v>
      </c>
      <c r="E1863" s="31" t="n">
        <v>45327</v>
      </c>
      <c r="F1863" s="30" t="s">
        <v>1026</v>
      </c>
      <c r="G1863" s="31" t="n">
        <v>45327</v>
      </c>
      <c r="H1863" s="30" t="s">
        <v>183</v>
      </c>
      <c r="I1863" s="30" t="s">
        <v>184</v>
      </c>
      <c r="J1863" s="30" t="s">
        <v>185</v>
      </c>
      <c r="K1863" s="30" t="s">
        <v>138</v>
      </c>
      <c r="L1863" s="30" t="n">
        <v>39</v>
      </c>
      <c r="M1863" s="30" t="n">
        <v>22</v>
      </c>
      <c r="N1863" s="30" t="s">
        <v>127</v>
      </c>
      <c r="O1863" s="30" t="s">
        <v>149</v>
      </c>
      <c r="P1863" s="30" t="s">
        <v>129</v>
      </c>
      <c r="Q1863" s="32" t="n">
        <v>1608.11</v>
      </c>
      <c r="R1863" s="30" t="s">
        <v>268</v>
      </c>
      <c r="S1863" s="30" t="s">
        <v>164</v>
      </c>
      <c r="T1863" s="30" t="n">
        <v>1</v>
      </c>
      <c r="U1863" s="30" t="n">
        <f aca="false">YEAR(E1863)</f>
        <v>2024</v>
      </c>
      <c r="V1863" s="30" t="str">
        <f aca="false">TEXT(E1863,"MMM-YYYY")</f>
        <v>Feb-2024</v>
      </c>
      <c r="W1863" s="30" t="n">
        <f aca="false">MONTH(E1863)</f>
        <v>2</v>
      </c>
      <c r="X1863" s="30" t="str">
        <f aca="false">TEXT(WEEKDAY(E1863,2),"0")&amp;" - "&amp;TEXT(E1863,"dddd")</f>
        <v>1 - Monday</v>
      </c>
      <c r="Y1863" s="30" t="str">
        <f aca="false">_xlfn.IFS(C1863&lt;18,"Child (0-17)",C1863&lt;40,"Young Adult (18-39)",C1863&lt;60,"Adult (40-59)",TRUE(),"Senior (60+)")</f>
        <v>Child (0-17)</v>
      </c>
      <c r="Z1863" s="30" t="n">
        <f aca="false">ROUND(G1863-E1863,0)</f>
        <v>0</v>
      </c>
      <c r="AA1863" s="30" t="n">
        <f aca="false">L1863+M1863</f>
        <v>61</v>
      </c>
      <c r="AB1863" s="30" t="n">
        <f aca="false">IFERROR(ROUND(Q1863/AA1863,2),0)</f>
        <v>26.36</v>
      </c>
      <c r="AC1863" s="30" t="str">
        <f aca="false">IF(AND(K1863="Critical",N1863="No"),"URGENT - No Bed","Normal")</f>
        <v>Normal</v>
      </c>
      <c r="AD1863" s="34" t="n">
        <f aca="false">INDEX(Lookup_Tables!$B$3:$B$12,MATCH(H1863,Lookup_Tables!$A$3:$A$12,0))</f>
        <v>3100000</v>
      </c>
      <c r="AE1863" s="30" t="str">
        <f aca="false">INDEX(Lookup_Tables!$C$3:$C$12,MATCH(H1863,Lookup_Tables!$A$3:$A$12,0))</f>
        <v>Dr. Kavita Rao</v>
      </c>
      <c r="AF1863" s="30" t="str">
        <f aca="false">IFERROR(INDEX(Lookup_Tables!$F$16:$F$45,MATCH(I1863,Lookup_Tables!$E$16:$E$45,0)),"N/A")</f>
        <v>EMP226</v>
      </c>
      <c r="AG1863" s="30" t="n">
        <f aca="false">_xlfn.IFS(R1863="Recovered",4,R1863="Referred",3,R1863="Admitted",2,R1863="Deceased",1,TRUE(),0)</f>
        <v>3</v>
      </c>
      <c r="AH1863" s="30" t="str">
        <f aca="false">IF(T1863&gt;=4,"Satisfied",IF(T1863&gt;=3,"Neutral","Needs Improvement"))</f>
        <v>Needs Improvement</v>
      </c>
    </row>
    <row r="1864" customFormat="false" ht="15" hidden="false" customHeight="false" outlineLevel="0" collapsed="false">
      <c r="A1864" s="27" t="s">
        <v>2876</v>
      </c>
      <c r="B1864" s="27" t="s">
        <v>2877</v>
      </c>
      <c r="C1864" s="27" t="n">
        <v>29</v>
      </c>
      <c r="D1864" s="27" t="s">
        <v>181</v>
      </c>
      <c r="E1864" s="28" t="n">
        <v>45627</v>
      </c>
      <c r="F1864" s="27" t="s">
        <v>370</v>
      </c>
      <c r="G1864" s="28" t="n">
        <v>45628</v>
      </c>
      <c r="H1864" s="27" t="s">
        <v>168</v>
      </c>
      <c r="I1864" s="27" t="s">
        <v>169</v>
      </c>
      <c r="J1864" s="27" t="s">
        <v>191</v>
      </c>
      <c r="K1864" s="27" t="s">
        <v>126</v>
      </c>
      <c r="L1864" s="27" t="n">
        <v>37</v>
      </c>
      <c r="M1864" s="27" t="n">
        <v>146</v>
      </c>
      <c r="N1864" s="27" t="s">
        <v>127</v>
      </c>
      <c r="O1864" s="27" t="s">
        <v>128</v>
      </c>
      <c r="P1864" s="27" t="s">
        <v>150</v>
      </c>
      <c r="Q1864" s="29" t="n">
        <v>9316.28</v>
      </c>
      <c r="R1864" s="27" t="s">
        <v>130</v>
      </c>
      <c r="S1864" s="27" t="s">
        <v>178</v>
      </c>
      <c r="T1864" s="27" t="n">
        <v>5</v>
      </c>
      <c r="U1864" s="27" t="n">
        <f aca="false">YEAR(E1864)</f>
        <v>2024</v>
      </c>
      <c r="V1864" s="27" t="str">
        <f aca="false">TEXT(E1864,"MMM-YYYY")</f>
        <v>Dec-2024</v>
      </c>
      <c r="W1864" s="27" t="n">
        <f aca="false">MONTH(E1864)</f>
        <v>12</v>
      </c>
      <c r="X1864" s="27" t="str">
        <f aca="false">TEXT(WEEKDAY(E1864,2),"0")&amp;" - "&amp;TEXT(E1864,"dddd")</f>
        <v>7 - Sunday</v>
      </c>
      <c r="Y1864" s="27" t="str">
        <f aca="false">_xlfn.IFS(C1864&lt;18,"Child (0-17)",C1864&lt;40,"Young Adult (18-39)",C1864&lt;60,"Adult (40-59)",TRUE(),"Senior (60+)")</f>
        <v>Young Adult (18-39)</v>
      </c>
      <c r="Z1864" s="27" t="n">
        <f aca="false">ROUND(G1864-E1864,0)</f>
        <v>1</v>
      </c>
      <c r="AA1864" s="27" t="n">
        <f aca="false">L1864+M1864</f>
        <v>183</v>
      </c>
      <c r="AB1864" s="27" t="n">
        <f aca="false">IFERROR(ROUND(Q1864/AA1864,2),0)</f>
        <v>50.91</v>
      </c>
      <c r="AC1864" s="27" t="str">
        <f aca="false">IF(AND(K1864="Critical",N1864="No"),"URGENT - No Bed","Normal")</f>
        <v>Normal</v>
      </c>
      <c r="AD1864" s="33" t="n">
        <f aca="false">INDEX(Lookup_Tables!$B$3:$B$12,MATCH(H1864,Lookup_Tables!$A$3:$A$12,0))</f>
        <v>4400000</v>
      </c>
      <c r="AE1864" s="27" t="str">
        <f aca="false">INDEX(Lookup_Tables!$C$3:$C$12,MATCH(H1864,Lookup_Tables!$A$3:$A$12,0))</f>
        <v>Dr. Neha Chopra</v>
      </c>
      <c r="AF1864" s="27" t="str">
        <f aca="false">IFERROR(INDEX(Lookup_Tables!$F$16:$F$45,MATCH(I1864,Lookup_Tables!$E$16:$E$45,0)),"N/A")</f>
        <v>EMP220</v>
      </c>
      <c r="AG1864" s="27" t="n">
        <f aca="false">_xlfn.IFS(R1864="Recovered",4,R1864="Referred",3,R1864="Admitted",2,R1864="Deceased",1,TRUE(),0)</f>
        <v>4</v>
      </c>
      <c r="AH1864" s="27" t="str">
        <f aca="false">IF(T1864&gt;=4,"Satisfied",IF(T1864&gt;=3,"Neutral","Needs Improvement"))</f>
        <v>Satisfied</v>
      </c>
    </row>
    <row r="1865" customFormat="false" ht="15" hidden="false" customHeight="false" outlineLevel="0" collapsed="false">
      <c r="A1865" s="30" t="s">
        <v>3346</v>
      </c>
      <c r="B1865" s="30" t="s">
        <v>960</v>
      </c>
      <c r="C1865" s="30" t="n">
        <v>51</v>
      </c>
      <c r="D1865" s="30" t="s">
        <v>121</v>
      </c>
      <c r="E1865" s="31" t="n">
        <v>45303</v>
      </c>
      <c r="F1865" s="30" t="s">
        <v>381</v>
      </c>
      <c r="G1865" s="31" t="n">
        <v>45306</v>
      </c>
      <c r="H1865" s="30" t="s">
        <v>206</v>
      </c>
      <c r="I1865" s="30" t="s">
        <v>207</v>
      </c>
      <c r="J1865" s="30" t="s">
        <v>233</v>
      </c>
      <c r="K1865" s="30" t="s">
        <v>156</v>
      </c>
      <c r="L1865" s="30" t="n">
        <v>19</v>
      </c>
      <c r="M1865" s="30" t="n">
        <v>46</v>
      </c>
      <c r="N1865" s="30" t="s">
        <v>127</v>
      </c>
      <c r="O1865" s="30" t="s">
        <v>139</v>
      </c>
      <c r="P1865" s="30" t="s">
        <v>129</v>
      </c>
      <c r="Q1865" s="32" t="n">
        <v>3379.88</v>
      </c>
      <c r="R1865" s="30" t="s">
        <v>172</v>
      </c>
      <c r="S1865" s="30" t="s">
        <v>335</v>
      </c>
      <c r="T1865" s="30" t="n">
        <v>4</v>
      </c>
      <c r="U1865" s="30" t="n">
        <f aca="false">YEAR(E1865)</f>
        <v>2024</v>
      </c>
      <c r="V1865" s="30" t="str">
        <f aca="false">TEXT(E1865,"MMM-YYYY")</f>
        <v>Jan-2024</v>
      </c>
      <c r="W1865" s="30" t="n">
        <f aca="false">MONTH(E1865)</f>
        <v>1</v>
      </c>
      <c r="X1865" s="30" t="str">
        <f aca="false">TEXT(WEEKDAY(E1865,2),"0")&amp;" - "&amp;TEXT(E1865,"dddd")</f>
        <v>5 - Friday</v>
      </c>
      <c r="Y1865" s="30" t="str">
        <f aca="false">_xlfn.IFS(C1865&lt;18,"Child (0-17)",C1865&lt;40,"Young Adult (18-39)",C1865&lt;60,"Adult (40-59)",TRUE(),"Senior (60+)")</f>
        <v>Adult (40-59)</v>
      </c>
      <c r="Z1865" s="30" t="n">
        <f aca="false">ROUND(G1865-E1865,0)</f>
        <v>3</v>
      </c>
      <c r="AA1865" s="30" t="n">
        <f aca="false">L1865+M1865</f>
        <v>65</v>
      </c>
      <c r="AB1865" s="30" t="n">
        <f aca="false">IFERROR(ROUND(Q1865/AA1865,2),0)</f>
        <v>52</v>
      </c>
      <c r="AC1865" s="30" t="str">
        <f aca="false">IF(AND(K1865="Critical",N1865="No"),"URGENT - No Bed","Normal")</f>
        <v>Normal</v>
      </c>
      <c r="AD1865" s="34" t="n">
        <f aca="false">INDEX(Lookup_Tables!$B$3:$B$12,MATCH(H1865,Lookup_Tables!$A$3:$A$12,0))</f>
        <v>2800000</v>
      </c>
      <c r="AE1865" s="30" t="str">
        <f aca="false">INDEX(Lookup_Tables!$C$3:$C$12,MATCH(H1865,Lookup_Tables!$A$3:$A$12,0))</f>
        <v>Dr. Suresh Nair</v>
      </c>
      <c r="AF1865" s="30" t="str">
        <f aca="false">IFERROR(INDEX(Lookup_Tables!$F$16:$F$45,MATCH(I1865,Lookup_Tables!$E$16:$E$45,0)),"N/A")</f>
        <v>EMP209</v>
      </c>
      <c r="AG1865" s="30" t="n">
        <f aca="false">_xlfn.IFS(R1865="Recovered",4,R1865="Referred",3,R1865="Admitted",2,R1865="Deceased",1,TRUE(),0)</f>
        <v>2</v>
      </c>
      <c r="AH1865" s="30" t="str">
        <f aca="false">IF(T1865&gt;=4,"Satisfied",IF(T1865&gt;=3,"Neutral","Needs Improvement"))</f>
        <v>Satisfied</v>
      </c>
    </row>
    <row r="1866" customFormat="false" ht="15" hidden="false" customHeight="false" outlineLevel="0" collapsed="false">
      <c r="A1866" s="27" t="s">
        <v>5377</v>
      </c>
      <c r="B1866" s="27" t="s">
        <v>5378</v>
      </c>
      <c r="C1866" s="27" t="n">
        <v>18</v>
      </c>
      <c r="D1866" s="27" t="s">
        <v>121</v>
      </c>
      <c r="E1866" s="28" t="n">
        <v>45370</v>
      </c>
      <c r="F1866" s="27" t="s">
        <v>1117</v>
      </c>
      <c r="G1866" s="28" t="n">
        <v>45370</v>
      </c>
      <c r="H1866" s="27" t="s">
        <v>123</v>
      </c>
      <c r="I1866" s="27" t="s">
        <v>155</v>
      </c>
      <c r="J1866" s="27" t="s">
        <v>305</v>
      </c>
      <c r="K1866" s="27" t="s">
        <v>138</v>
      </c>
      <c r="L1866" s="27" t="n">
        <v>35</v>
      </c>
      <c r="M1866" s="27" t="n">
        <v>27</v>
      </c>
      <c r="N1866" s="27" t="s">
        <v>186</v>
      </c>
      <c r="O1866" s="27" t="s">
        <v>128</v>
      </c>
      <c r="P1866" s="27" t="s">
        <v>129</v>
      </c>
      <c r="Q1866" s="29" t="n">
        <v>2624.36</v>
      </c>
      <c r="R1866" s="27" t="s">
        <v>130</v>
      </c>
      <c r="S1866" s="27" t="s">
        <v>164</v>
      </c>
      <c r="T1866" s="27" t="n">
        <v>2</v>
      </c>
      <c r="U1866" s="27" t="n">
        <f aca="false">YEAR(E1866)</f>
        <v>2024</v>
      </c>
      <c r="V1866" s="27" t="str">
        <f aca="false">TEXT(E1866,"MMM-YYYY")</f>
        <v>Mar-2024</v>
      </c>
      <c r="W1866" s="27" t="n">
        <f aca="false">MONTH(E1866)</f>
        <v>3</v>
      </c>
      <c r="X1866" s="27" t="str">
        <f aca="false">TEXT(WEEKDAY(E1866,2),"0")&amp;" - "&amp;TEXT(E1866,"dddd")</f>
        <v>2 - Tuesday</v>
      </c>
      <c r="Y1866" s="27" t="str">
        <f aca="false">_xlfn.IFS(C1866&lt;18,"Child (0-17)",C1866&lt;40,"Young Adult (18-39)",C1866&lt;60,"Adult (40-59)",TRUE(),"Senior (60+)")</f>
        <v>Young Adult (18-39)</v>
      </c>
      <c r="Z1866" s="27" t="n">
        <f aca="false">ROUND(G1866-E1866,0)</f>
        <v>0</v>
      </c>
      <c r="AA1866" s="27" t="n">
        <f aca="false">L1866+M1866</f>
        <v>62</v>
      </c>
      <c r="AB1866" s="27" t="n">
        <f aca="false">IFERROR(ROUND(Q1866/AA1866,2),0)</f>
        <v>42.33</v>
      </c>
      <c r="AC1866" s="27" t="str">
        <f aca="false">IF(AND(K1866="Critical",N1866="No"),"URGENT - No Bed","Normal")</f>
        <v>Normal</v>
      </c>
      <c r="AD1866" s="33" t="n">
        <f aca="false">INDEX(Lookup_Tables!$B$3:$B$12,MATCH(H1866,Lookup_Tables!$A$3:$A$12,0))</f>
        <v>2200000</v>
      </c>
      <c r="AE1866" s="27" t="str">
        <f aca="false">INDEX(Lookup_Tables!$C$3:$C$12,MATCH(H1866,Lookup_Tables!$A$3:$A$12,0))</f>
        <v>Dr. Rohan Das</v>
      </c>
      <c r="AF1866" s="27" t="str">
        <f aca="false">IFERROR(INDEX(Lookup_Tables!$F$16:$F$45,MATCH(I1866,Lookup_Tables!$E$16:$E$45,0)),"N/A")</f>
        <v>EMP203</v>
      </c>
      <c r="AG1866" s="27" t="n">
        <f aca="false">_xlfn.IFS(R1866="Recovered",4,R1866="Referred",3,R1866="Admitted",2,R1866="Deceased",1,TRUE(),0)</f>
        <v>4</v>
      </c>
      <c r="AH1866" s="27" t="str">
        <f aca="false">IF(T1866&gt;=4,"Satisfied",IF(T1866&gt;=3,"Neutral","Needs Improvement"))</f>
        <v>Needs Improvement</v>
      </c>
    </row>
    <row r="1867" customFormat="false" ht="15" hidden="false" customHeight="false" outlineLevel="0" collapsed="false">
      <c r="A1867" s="30" t="s">
        <v>2647</v>
      </c>
      <c r="B1867" s="30" t="s">
        <v>2648</v>
      </c>
      <c r="C1867" s="30" t="n">
        <v>59</v>
      </c>
      <c r="D1867" s="30" t="s">
        <v>121</v>
      </c>
      <c r="E1867" s="31" t="n">
        <v>45635</v>
      </c>
      <c r="F1867" s="30" t="s">
        <v>2235</v>
      </c>
      <c r="G1867" s="31" t="n">
        <v>45641</v>
      </c>
      <c r="H1867" s="30" t="s">
        <v>135</v>
      </c>
      <c r="I1867" s="30" t="s">
        <v>251</v>
      </c>
      <c r="J1867" s="30" t="s">
        <v>618</v>
      </c>
      <c r="K1867" s="30" t="s">
        <v>126</v>
      </c>
      <c r="L1867" s="30" t="n">
        <v>17</v>
      </c>
      <c r="M1867" s="30" t="n">
        <v>142</v>
      </c>
      <c r="N1867" s="30" t="s">
        <v>127</v>
      </c>
      <c r="O1867" s="30" t="s">
        <v>139</v>
      </c>
      <c r="P1867" s="30" t="s">
        <v>140</v>
      </c>
      <c r="Q1867" s="32" t="n">
        <v>7750.85</v>
      </c>
      <c r="R1867" s="30" t="s">
        <v>130</v>
      </c>
      <c r="S1867" s="30" t="s">
        <v>335</v>
      </c>
      <c r="T1867" s="30" t="n">
        <v>3</v>
      </c>
      <c r="U1867" s="30" t="n">
        <f aca="false">YEAR(E1867)</f>
        <v>2024</v>
      </c>
      <c r="V1867" s="30" t="str">
        <f aca="false">TEXT(E1867,"MMM-YYYY")</f>
        <v>Dec-2024</v>
      </c>
      <c r="W1867" s="30" t="n">
        <f aca="false">MONTH(E1867)</f>
        <v>12</v>
      </c>
      <c r="X1867" s="30" t="str">
        <f aca="false">TEXT(WEEKDAY(E1867,2),"0")&amp;" - "&amp;TEXT(E1867,"dddd")</f>
        <v>1 - Monday</v>
      </c>
      <c r="Y1867" s="30" t="str">
        <f aca="false">_xlfn.IFS(C1867&lt;18,"Child (0-17)",C1867&lt;40,"Young Adult (18-39)",C1867&lt;60,"Adult (40-59)",TRUE(),"Senior (60+)")</f>
        <v>Adult (40-59)</v>
      </c>
      <c r="Z1867" s="30" t="n">
        <f aca="false">ROUND(G1867-E1867,0)</f>
        <v>6</v>
      </c>
      <c r="AA1867" s="30" t="n">
        <f aca="false">L1867+M1867</f>
        <v>159</v>
      </c>
      <c r="AB1867" s="30" t="n">
        <f aca="false">IFERROR(ROUND(Q1867/AA1867,2),0)</f>
        <v>48.75</v>
      </c>
      <c r="AC1867" s="30" t="str">
        <f aca="false">IF(AND(K1867="Critical",N1867="No"),"URGENT - No Bed","Normal")</f>
        <v>Normal</v>
      </c>
      <c r="AD1867" s="34" t="n">
        <f aca="false">INDEX(Lookup_Tables!$B$3:$B$12,MATCH(H1867,Lookup_Tables!$A$3:$A$12,0))</f>
        <v>4600000</v>
      </c>
      <c r="AE1867" s="30" t="str">
        <f aca="false">INDEX(Lookup_Tables!$C$3:$C$12,MATCH(H1867,Lookup_Tables!$A$3:$A$12,0))</f>
        <v>Dr. Farhan Khan</v>
      </c>
      <c r="AF1867" s="30" t="str">
        <f aca="false">IFERROR(INDEX(Lookup_Tables!$F$16:$F$45,MATCH(I1867,Lookup_Tables!$E$16:$E$45,0)),"N/A")</f>
        <v>EMP207</v>
      </c>
      <c r="AG1867" s="30" t="n">
        <f aca="false">_xlfn.IFS(R1867="Recovered",4,R1867="Referred",3,R1867="Admitted",2,R1867="Deceased",1,TRUE(),0)</f>
        <v>4</v>
      </c>
      <c r="AH1867" s="30" t="str">
        <f aca="false">IF(T1867&gt;=4,"Satisfied",IF(T1867&gt;=3,"Neutral","Needs Improvement"))</f>
        <v>Neutral</v>
      </c>
    </row>
    <row r="1868" customFormat="false" ht="15" hidden="false" customHeight="false" outlineLevel="0" collapsed="false">
      <c r="A1868" s="27" t="s">
        <v>7195</v>
      </c>
      <c r="B1868" s="27" t="s">
        <v>4204</v>
      </c>
      <c r="C1868" s="27" t="n">
        <v>1</v>
      </c>
      <c r="D1868" s="27" t="s">
        <v>181</v>
      </c>
      <c r="E1868" s="28" t="n">
        <v>45603</v>
      </c>
      <c r="F1868" s="27" t="s">
        <v>2683</v>
      </c>
      <c r="G1868" s="28" t="n">
        <v>45607</v>
      </c>
      <c r="H1868" s="27" t="s">
        <v>146</v>
      </c>
      <c r="I1868" s="27" t="s">
        <v>176</v>
      </c>
      <c r="J1868" s="27" t="s">
        <v>222</v>
      </c>
      <c r="K1868" s="27" t="s">
        <v>126</v>
      </c>
      <c r="L1868" s="27" t="n">
        <v>20</v>
      </c>
      <c r="M1868" s="27" t="n">
        <v>136</v>
      </c>
      <c r="N1868" s="27" t="s">
        <v>186</v>
      </c>
      <c r="O1868" s="27" t="s">
        <v>171</v>
      </c>
      <c r="P1868" s="27" t="s">
        <v>140</v>
      </c>
      <c r="Q1868" s="29" t="n">
        <v>8920.04</v>
      </c>
      <c r="R1868" s="27" t="s">
        <v>130</v>
      </c>
      <c r="S1868" s="27" t="s">
        <v>335</v>
      </c>
      <c r="T1868" s="27" t="n">
        <v>4</v>
      </c>
      <c r="U1868" s="27" t="n">
        <f aca="false">YEAR(E1868)</f>
        <v>2024</v>
      </c>
      <c r="V1868" s="27" t="str">
        <f aca="false">TEXT(E1868,"MMM-YYYY")</f>
        <v>Nov-2024</v>
      </c>
      <c r="W1868" s="27" t="n">
        <f aca="false">MONTH(E1868)</f>
        <v>11</v>
      </c>
      <c r="X1868" s="27" t="str">
        <f aca="false">TEXT(WEEKDAY(E1868,2),"0")&amp;" - "&amp;TEXT(E1868,"dddd")</f>
        <v>4 - Thursday</v>
      </c>
      <c r="Y1868" s="27" t="str">
        <f aca="false">_xlfn.IFS(C1868&lt;18,"Child (0-17)",C1868&lt;40,"Young Adult (18-39)",C1868&lt;60,"Adult (40-59)",TRUE(),"Senior (60+)")</f>
        <v>Child (0-17)</v>
      </c>
      <c r="Z1868" s="27" t="n">
        <f aca="false">ROUND(G1868-E1868,0)</f>
        <v>4</v>
      </c>
      <c r="AA1868" s="27" t="n">
        <f aca="false">L1868+M1868</f>
        <v>156</v>
      </c>
      <c r="AB1868" s="27" t="n">
        <f aca="false">IFERROR(ROUND(Q1868/AA1868,2),0)</f>
        <v>57.18</v>
      </c>
      <c r="AC1868" s="27" t="str">
        <f aca="false">IF(AND(K1868="Critical",N1868="No"),"URGENT - No Bed","Normal")</f>
        <v>Normal</v>
      </c>
      <c r="AD1868" s="33" t="n">
        <f aca="false">INDEX(Lookup_Tables!$B$3:$B$12,MATCH(H1868,Lookup_Tables!$A$3:$A$12,0))</f>
        <v>2700000</v>
      </c>
      <c r="AE1868" s="27" t="str">
        <f aca="false">INDEX(Lookup_Tables!$C$3:$C$12,MATCH(H1868,Lookup_Tables!$A$3:$A$12,0))</f>
        <v>Dr. Vikram Singh</v>
      </c>
      <c r="AF1868" s="27" t="str">
        <f aca="false">IFERROR(INDEX(Lookup_Tables!$F$16:$F$45,MATCH(I1868,Lookup_Tables!$E$16:$E$45,0)),"N/A")</f>
        <v>EMP227</v>
      </c>
      <c r="AG1868" s="27" t="n">
        <f aca="false">_xlfn.IFS(R1868="Recovered",4,R1868="Referred",3,R1868="Admitted",2,R1868="Deceased",1,TRUE(),0)</f>
        <v>4</v>
      </c>
      <c r="AH1868" s="27" t="str">
        <f aca="false">IF(T1868&gt;=4,"Satisfied",IF(T1868&gt;=3,"Neutral","Needs Improvement"))</f>
        <v>Satisfied</v>
      </c>
    </row>
    <row r="1869" customFormat="false" ht="15" hidden="false" customHeight="false" outlineLevel="0" collapsed="false">
      <c r="A1869" s="30" t="s">
        <v>4144</v>
      </c>
      <c r="B1869" s="30" t="s">
        <v>4145</v>
      </c>
      <c r="C1869" s="30" t="n">
        <v>57</v>
      </c>
      <c r="D1869" s="30" t="s">
        <v>121</v>
      </c>
      <c r="E1869" s="31" t="n">
        <v>45559</v>
      </c>
      <c r="F1869" s="30" t="s">
        <v>338</v>
      </c>
      <c r="G1869" s="31" t="n">
        <v>45559</v>
      </c>
      <c r="H1869" s="30" t="s">
        <v>146</v>
      </c>
      <c r="I1869" s="30" t="s">
        <v>176</v>
      </c>
      <c r="J1869" s="30" t="s">
        <v>148</v>
      </c>
      <c r="K1869" s="30" t="s">
        <v>156</v>
      </c>
      <c r="L1869" s="30" t="n">
        <v>50</v>
      </c>
      <c r="M1869" s="30" t="n">
        <v>56</v>
      </c>
      <c r="N1869" s="30" t="s">
        <v>186</v>
      </c>
      <c r="O1869" s="30" t="s">
        <v>128</v>
      </c>
      <c r="P1869" s="30" t="s">
        <v>150</v>
      </c>
      <c r="Q1869" s="32" t="n">
        <v>3270.99</v>
      </c>
      <c r="R1869" s="30" t="s">
        <v>130</v>
      </c>
      <c r="S1869" s="30" t="s">
        <v>141</v>
      </c>
      <c r="T1869" s="30" t="n">
        <v>4</v>
      </c>
      <c r="U1869" s="30" t="n">
        <f aca="false">YEAR(E1869)</f>
        <v>2024</v>
      </c>
      <c r="V1869" s="30" t="str">
        <f aca="false">TEXT(E1869,"MMM-YYYY")</f>
        <v>Sep-2024</v>
      </c>
      <c r="W1869" s="30" t="n">
        <f aca="false">MONTH(E1869)</f>
        <v>9</v>
      </c>
      <c r="X1869" s="30" t="str">
        <f aca="false">TEXT(WEEKDAY(E1869,2),"0")&amp;" - "&amp;TEXT(E1869,"dddd")</f>
        <v>2 - Tuesday</v>
      </c>
      <c r="Y1869" s="30" t="str">
        <f aca="false">_xlfn.IFS(C1869&lt;18,"Child (0-17)",C1869&lt;40,"Young Adult (18-39)",C1869&lt;60,"Adult (40-59)",TRUE(),"Senior (60+)")</f>
        <v>Adult (40-59)</v>
      </c>
      <c r="Z1869" s="30" t="n">
        <f aca="false">ROUND(G1869-E1869,0)</f>
        <v>0</v>
      </c>
      <c r="AA1869" s="30" t="n">
        <f aca="false">L1869+M1869</f>
        <v>106</v>
      </c>
      <c r="AB1869" s="30" t="n">
        <f aca="false">IFERROR(ROUND(Q1869/AA1869,2),0)</f>
        <v>30.86</v>
      </c>
      <c r="AC1869" s="30" t="str">
        <f aca="false">IF(AND(K1869="Critical",N1869="No"),"URGENT - No Bed","Normal")</f>
        <v>Normal</v>
      </c>
      <c r="AD1869" s="34" t="n">
        <f aca="false">INDEX(Lookup_Tables!$B$3:$B$12,MATCH(H1869,Lookup_Tables!$A$3:$A$12,0))</f>
        <v>2700000</v>
      </c>
      <c r="AE1869" s="30" t="str">
        <f aca="false">INDEX(Lookup_Tables!$C$3:$C$12,MATCH(H1869,Lookup_Tables!$A$3:$A$12,0))</f>
        <v>Dr. Vikram Singh</v>
      </c>
      <c r="AF1869" s="30" t="str">
        <f aca="false">IFERROR(INDEX(Lookup_Tables!$F$16:$F$45,MATCH(I1869,Lookup_Tables!$E$16:$E$45,0)),"N/A")</f>
        <v>EMP227</v>
      </c>
      <c r="AG1869" s="30" t="n">
        <f aca="false">_xlfn.IFS(R1869="Recovered",4,R1869="Referred",3,R1869="Admitted",2,R1869="Deceased",1,TRUE(),0)</f>
        <v>4</v>
      </c>
      <c r="AH1869" s="30" t="str">
        <f aca="false">IF(T1869&gt;=4,"Satisfied",IF(T1869&gt;=3,"Neutral","Needs Improvement"))</f>
        <v>Satisfied</v>
      </c>
    </row>
    <row r="1870" customFormat="false" ht="15" hidden="false" customHeight="false" outlineLevel="0" collapsed="false">
      <c r="A1870" s="27" t="s">
        <v>6574</v>
      </c>
      <c r="B1870" s="27" t="s">
        <v>1415</v>
      </c>
      <c r="C1870" s="27" t="n">
        <v>32</v>
      </c>
      <c r="D1870" s="27" t="s">
        <v>121</v>
      </c>
      <c r="E1870" s="28" t="n">
        <v>45543</v>
      </c>
      <c r="F1870" s="27" t="s">
        <v>695</v>
      </c>
      <c r="G1870" s="28" t="n">
        <v>45544</v>
      </c>
      <c r="H1870" s="27" t="s">
        <v>168</v>
      </c>
      <c r="I1870" s="27" t="s">
        <v>169</v>
      </c>
      <c r="J1870" s="27" t="s">
        <v>170</v>
      </c>
      <c r="K1870" s="27" t="s">
        <v>156</v>
      </c>
      <c r="L1870" s="27" t="n">
        <v>30</v>
      </c>
      <c r="M1870" s="27" t="n">
        <v>59</v>
      </c>
      <c r="N1870" s="27" t="s">
        <v>186</v>
      </c>
      <c r="O1870" s="27" t="s">
        <v>171</v>
      </c>
      <c r="P1870" s="27" t="s">
        <v>129</v>
      </c>
      <c r="Q1870" s="29" t="n">
        <v>3258.01</v>
      </c>
      <c r="R1870" s="27" t="s">
        <v>130</v>
      </c>
      <c r="S1870" s="27" t="s">
        <v>151</v>
      </c>
      <c r="T1870" s="27" t="n">
        <v>4</v>
      </c>
      <c r="U1870" s="27" t="n">
        <f aca="false">YEAR(E1870)</f>
        <v>2024</v>
      </c>
      <c r="V1870" s="27" t="str">
        <f aca="false">TEXT(E1870,"MMM-YYYY")</f>
        <v>Sep-2024</v>
      </c>
      <c r="W1870" s="27" t="n">
        <f aca="false">MONTH(E1870)</f>
        <v>9</v>
      </c>
      <c r="X1870" s="27" t="str">
        <f aca="false">TEXT(WEEKDAY(E1870,2),"0")&amp;" - "&amp;TEXT(E1870,"dddd")</f>
        <v>7 - Sunday</v>
      </c>
      <c r="Y1870" s="27" t="str">
        <f aca="false">_xlfn.IFS(C1870&lt;18,"Child (0-17)",C1870&lt;40,"Young Adult (18-39)",C1870&lt;60,"Adult (40-59)",TRUE(),"Senior (60+)")</f>
        <v>Young Adult (18-39)</v>
      </c>
      <c r="Z1870" s="27" t="n">
        <f aca="false">ROUND(G1870-E1870,0)</f>
        <v>1</v>
      </c>
      <c r="AA1870" s="27" t="n">
        <f aca="false">L1870+M1870</f>
        <v>89</v>
      </c>
      <c r="AB1870" s="27" t="n">
        <f aca="false">IFERROR(ROUND(Q1870/AA1870,2),0)</f>
        <v>36.61</v>
      </c>
      <c r="AC1870" s="27" t="str">
        <f aca="false">IF(AND(K1870="Critical",N1870="No"),"URGENT - No Bed","Normal")</f>
        <v>Normal</v>
      </c>
      <c r="AD1870" s="33" t="n">
        <f aca="false">INDEX(Lookup_Tables!$B$3:$B$12,MATCH(H1870,Lookup_Tables!$A$3:$A$12,0))</f>
        <v>4400000</v>
      </c>
      <c r="AE1870" s="27" t="str">
        <f aca="false">INDEX(Lookup_Tables!$C$3:$C$12,MATCH(H1870,Lookup_Tables!$A$3:$A$12,0))</f>
        <v>Dr. Neha Chopra</v>
      </c>
      <c r="AF1870" s="27" t="str">
        <f aca="false">IFERROR(INDEX(Lookup_Tables!$F$16:$F$45,MATCH(I1870,Lookup_Tables!$E$16:$E$45,0)),"N/A")</f>
        <v>EMP220</v>
      </c>
      <c r="AG1870" s="27" t="n">
        <f aca="false">_xlfn.IFS(R1870="Recovered",4,R1870="Referred",3,R1870="Admitted",2,R1870="Deceased",1,TRUE(),0)</f>
        <v>4</v>
      </c>
      <c r="AH1870" s="27" t="str">
        <f aca="false">IF(T1870&gt;=4,"Satisfied",IF(T1870&gt;=3,"Neutral","Needs Improvement"))</f>
        <v>Satisfied</v>
      </c>
    </row>
    <row r="1871" customFormat="false" ht="15" hidden="false" customHeight="false" outlineLevel="0" collapsed="false">
      <c r="A1871" s="30" t="s">
        <v>3435</v>
      </c>
      <c r="B1871" s="30" t="s">
        <v>1265</v>
      </c>
      <c r="C1871" s="30" t="n">
        <v>34</v>
      </c>
      <c r="D1871" s="30" t="s">
        <v>121</v>
      </c>
      <c r="E1871" s="31" t="n">
        <v>45643</v>
      </c>
      <c r="F1871" s="30" t="s">
        <v>2014</v>
      </c>
      <c r="G1871" s="31" t="n">
        <v>45646</v>
      </c>
      <c r="H1871" s="30" t="s">
        <v>135</v>
      </c>
      <c r="I1871" s="30" t="s">
        <v>251</v>
      </c>
      <c r="J1871" s="30" t="s">
        <v>618</v>
      </c>
      <c r="K1871" s="30" t="s">
        <v>126</v>
      </c>
      <c r="L1871" s="30" t="n">
        <v>18</v>
      </c>
      <c r="M1871" s="30" t="n">
        <v>124</v>
      </c>
      <c r="N1871" s="30" t="s">
        <v>127</v>
      </c>
      <c r="O1871" s="30" t="s">
        <v>149</v>
      </c>
      <c r="P1871" s="30" t="s">
        <v>129</v>
      </c>
      <c r="Q1871" s="32" t="n">
        <v>8923.45</v>
      </c>
      <c r="R1871" s="30" t="s">
        <v>268</v>
      </c>
      <c r="S1871" s="30" t="s">
        <v>223</v>
      </c>
      <c r="T1871" s="30" t="n">
        <v>2</v>
      </c>
      <c r="U1871" s="30" t="n">
        <f aca="false">YEAR(E1871)</f>
        <v>2024</v>
      </c>
      <c r="V1871" s="30" t="str">
        <f aca="false">TEXT(E1871,"MMM-YYYY")</f>
        <v>Dec-2024</v>
      </c>
      <c r="W1871" s="30" t="n">
        <f aca="false">MONTH(E1871)</f>
        <v>12</v>
      </c>
      <c r="X1871" s="30" t="str">
        <f aca="false">TEXT(WEEKDAY(E1871,2),"0")&amp;" - "&amp;TEXT(E1871,"dddd")</f>
        <v>2 - Tuesday</v>
      </c>
      <c r="Y1871" s="30" t="str">
        <f aca="false">_xlfn.IFS(C1871&lt;18,"Child (0-17)",C1871&lt;40,"Young Adult (18-39)",C1871&lt;60,"Adult (40-59)",TRUE(),"Senior (60+)")</f>
        <v>Young Adult (18-39)</v>
      </c>
      <c r="Z1871" s="30" t="n">
        <f aca="false">ROUND(G1871-E1871,0)</f>
        <v>3</v>
      </c>
      <c r="AA1871" s="30" t="n">
        <f aca="false">L1871+M1871</f>
        <v>142</v>
      </c>
      <c r="AB1871" s="30" t="n">
        <f aca="false">IFERROR(ROUND(Q1871/AA1871,2),0)</f>
        <v>62.84</v>
      </c>
      <c r="AC1871" s="30" t="str">
        <f aca="false">IF(AND(K1871="Critical",N1871="No"),"URGENT - No Bed","Normal")</f>
        <v>Normal</v>
      </c>
      <c r="AD1871" s="34" t="n">
        <f aca="false">INDEX(Lookup_Tables!$B$3:$B$12,MATCH(H1871,Lookup_Tables!$A$3:$A$12,0))</f>
        <v>4600000</v>
      </c>
      <c r="AE1871" s="30" t="str">
        <f aca="false">INDEX(Lookup_Tables!$C$3:$C$12,MATCH(H1871,Lookup_Tables!$A$3:$A$12,0))</f>
        <v>Dr. Farhan Khan</v>
      </c>
      <c r="AF1871" s="30" t="str">
        <f aca="false">IFERROR(INDEX(Lookup_Tables!$F$16:$F$45,MATCH(I1871,Lookup_Tables!$E$16:$E$45,0)),"N/A")</f>
        <v>EMP207</v>
      </c>
      <c r="AG1871" s="30" t="n">
        <f aca="false">_xlfn.IFS(R1871="Recovered",4,R1871="Referred",3,R1871="Admitted",2,R1871="Deceased",1,TRUE(),0)</f>
        <v>3</v>
      </c>
      <c r="AH1871" s="30" t="str">
        <f aca="false">IF(T1871&gt;=4,"Satisfied",IF(T1871&gt;=3,"Neutral","Needs Improvement"))</f>
        <v>Needs Improvement</v>
      </c>
    </row>
    <row r="1872" customFormat="false" ht="15" hidden="false" customHeight="false" outlineLevel="0" collapsed="false">
      <c r="A1872" s="27" t="s">
        <v>3519</v>
      </c>
      <c r="B1872" s="27" t="s">
        <v>3520</v>
      </c>
      <c r="C1872" s="27" t="n">
        <v>27</v>
      </c>
      <c r="D1872" s="27" t="s">
        <v>181</v>
      </c>
      <c r="E1872" s="28" t="n">
        <v>45412</v>
      </c>
      <c r="F1872" s="27" t="s">
        <v>1436</v>
      </c>
      <c r="G1872" s="28" t="n">
        <v>45413</v>
      </c>
      <c r="H1872" s="27" t="s">
        <v>168</v>
      </c>
      <c r="I1872" s="27" t="s">
        <v>169</v>
      </c>
      <c r="J1872" s="27" t="s">
        <v>441</v>
      </c>
      <c r="K1872" s="27" t="s">
        <v>156</v>
      </c>
      <c r="L1872" s="27" t="n">
        <v>27</v>
      </c>
      <c r="M1872" s="27" t="n">
        <v>55</v>
      </c>
      <c r="N1872" s="27" t="s">
        <v>127</v>
      </c>
      <c r="O1872" s="27" t="s">
        <v>171</v>
      </c>
      <c r="P1872" s="27" t="s">
        <v>140</v>
      </c>
      <c r="Q1872" s="29" t="n">
        <v>3115.74</v>
      </c>
      <c r="R1872" s="27" t="s">
        <v>130</v>
      </c>
      <c r="S1872" s="27" t="s">
        <v>131</v>
      </c>
      <c r="T1872" s="27" t="n">
        <v>5</v>
      </c>
      <c r="U1872" s="27" t="n">
        <f aca="false">YEAR(E1872)</f>
        <v>2024</v>
      </c>
      <c r="V1872" s="27" t="str">
        <f aca="false">TEXT(E1872,"MMM-YYYY")</f>
        <v>Apr-2024</v>
      </c>
      <c r="W1872" s="27" t="n">
        <f aca="false">MONTH(E1872)</f>
        <v>4</v>
      </c>
      <c r="X1872" s="27" t="str">
        <f aca="false">TEXT(WEEKDAY(E1872,2),"0")&amp;" - "&amp;TEXT(E1872,"dddd")</f>
        <v>2 - Tuesday</v>
      </c>
      <c r="Y1872" s="27" t="str">
        <f aca="false">_xlfn.IFS(C1872&lt;18,"Child (0-17)",C1872&lt;40,"Young Adult (18-39)",C1872&lt;60,"Adult (40-59)",TRUE(),"Senior (60+)")</f>
        <v>Young Adult (18-39)</v>
      </c>
      <c r="Z1872" s="27" t="n">
        <f aca="false">ROUND(G1872-E1872,0)</f>
        <v>1</v>
      </c>
      <c r="AA1872" s="27" t="n">
        <f aca="false">L1872+M1872</f>
        <v>82</v>
      </c>
      <c r="AB1872" s="27" t="n">
        <f aca="false">IFERROR(ROUND(Q1872/AA1872,2),0)</f>
        <v>38</v>
      </c>
      <c r="AC1872" s="27" t="str">
        <f aca="false">IF(AND(K1872="Critical",N1872="No"),"URGENT - No Bed","Normal")</f>
        <v>Normal</v>
      </c>
      <c r="AD1872" s="33" t="n">
        <f aca="false">INDEX(Lookup_Tables!$B$3:$B$12,MATCH(H1872,Lookup_Tables!$A$3:$A$12,0))</f>
        <v>4400000</v>
      </c>
      <c r="AE1872" s="27" t="str">
        <f aca="false">INDEX(Lookup_Tables!$C$3:$C$12,MATCH(H1872,Lookup_Tables!$A$3:$A$12,0))</f>
        <v>Dr. Neha Chopra</v>
      </c>
      <c r="AF1872" s="27" t="str">
        <f aca="false">IFERROR(INDEX(Lookup_Tables!$F$16:$F$45,MATCH(I1872,Lookup_Tables!$E$16:$E$45,0)),"N/A")</f>
        <v>EMP220</v>
      </c>
      <c r="AG1872" s="27" t="n">
        <f aca="false">_xlfn.IFS(R1872="Recovered",4,R1872="Referred",3,R1872="Admitted",2,R1872="Deceased",1,TRUE(),0)</f>
        <v>4</v>
      </c>
      <c r="AH1872" s="27" t="str">
        <f aca="false">IF(T1872&gt;=4,"Satisfied",IF(T1872&gt;=3,"Neutral","Needs Improvement"))</f>
        <v>Satisfied</v>
      </c>
    </row>
    <row r="1873" customFormat="false" ht="15" hidden="false" customHeight="false" outlineLevel="0" collapsed="false">
      <c r="A1873" s="30" t="s">
        <v>6222</v>
      </c>
      <c r="B1873" s="30" t="s">
        <v>1986</v>
      </c>
      <c r="C1873" s="30" t="n">
        <v>48</v>
      </c>
      <c r="D1873" s="30" t="s">
        <v>121</v>
      </c>
      <c r="E1873" s="31" t="n">
        <v>45502</v>
      </c>
      <c r="F1873" s="30" t="s">
        <v>255</v>
      </c>
      <c r="G1873" s="31" t="n">
        <v>45505</v>
      </c>
      <c r="H1873" s="30" t="s">
        <v>135</v>
      </c>
      <c r="I1873" s="30" t="s">
        <v>251</v>
      </c>
      <c r="J1873" s="30" t="s">
        <v>201</v>
      </c>
      <c r="K1873" s="30" t="s">
        <v>156</v>
      </c>
      <c r="L1873" s="30" t="n">
        <v>48</v>
      </c>
      <c r="M1873" s="30" t="n">
        <v>57</v>
      </c>
      <c r="N1873" s="30" t="s">
        <v>127</v>
      </c>
      <c r="O1873" s="30" t="s">
        <v>149</v>
      </c>
      <c r="P1873" s="30" t="s">
        <v>150</v>
      </c>
      <c r="Q1873" s="32" t="n">
        <v>3051.53</v>
      </c>
      <c r="R1873" s="30" t="s">
        <v>130</v>
      </c>
      <c r="S1873" s="30" t="s">
        <v>164</v>
      </c>
      <c r="T1873" s="30" t="n">
        <v>4</v>
      </c>
      <c r="U1873" s="30" t="n">
        <f aca="false">YEAR(E1873)</f>
        <v>2024</v>
      </c>
      <c r="V1873" s="30" t="str">
        <f aca="false">TEXT(E1873,"MMM-YYYY")</f>
        <v>Jul-2024</v>
      </c>
      <c r="W1873" s="30" t="n">
        <f aca="false">MONTH(E1873)</f>
        <v>7</v>
      </c>
      <c r="X1873" s="30" t="str">
        <f aca="false">TEXT(WEEKDAY(E1873,2),"0")&amp;" - "&amp;TEXT(E1873,"dddd")</f>
        <v>1 - Monday</v>
      </c>
      <c r="Y1873" s="30" t="str">
        <f aca="false">_xlfn.IFS(C1873&lt;18,"Child (0-17)",C1873&lt;40,"Young Adult (18-39)",C1873&lt;60,"Adult (40-59)",TRUE(),"Senior (60+)")</f>
        <v>Adult (40-59)</v>
      </c>
      <c r="Z1873" s="30" t="n">
        <f aca="false">ROUND(G1873-E1873,0)</f>
        <v>3</v>
      </c>
      <c r="AA1873" s="30" t="n">
        <f aca="false">L1873+M1873</f>
        <v>105</v>
      </c>
      <c r="AB1873" s="30" t="n">
        <f aca="false">IFERROR(ROUND(Q1873/AA1873,2),0)</f>
        <v>29.06</v>
      </c>
      <c r="AC1873" s="30" t="str">
        <f aca="false">IF(AND(K1873="Critical",N1873="No"),"URGENT - No Bed","Normal")</f>
        <v>Normal</v>
      </c>
      <c r="AD1873" s="34" t="n">
        <f aca="false">INDEX(Lookup_Tables!$B$3:$B$12,MATCH(H1873,Lookup_Tables!$A$3:$A$12,0))</f>
        <v>4600000</v>
      </c>
      <c r="AE1873" s="30" t="str">
        <f aca="false">INDEX(Lookup_Tables!$C$3:$C$12,MATCH(H1873,Lookup_Tables!$A$3:$A$12,0))</f>
        <v>Dr. Farhan Khan</v>
      </c>
      <c r="AF1873" s="30" t="str">
        <f aca="false">IFERROR(INDEX(Lookup_Tables!$F$16:$F$45,MATCH(I1873,Lookup_Tables!$E$16:$E$45,0)),"N/A")</f>
        <v>EMP207</v>
      </c>
      <c r="AG1873" s="30" t="n">
        <f aca="false">_xlfn.IFS(R1873="Recovered",4,R1873="Referred",3,R1873="Admitted",2,R1873="Deceased",1,TRUE(),0)</f>
        <v>4</v>
      </c>
      <c r="AH1873" s="30" t="str">
        <f aca="false">IF(T1873&gt;=4,"Satisfied",IF(T1873&gt;=3,"Neutral","Needs Improvement"))</f>
        <v>Satisfied</v>
      </c>
    </row>
    <row r="1874" customFormat="false" ht="15" hidden="false" customHeight="false" outlineLevel="0" collapsed="false">
      <c r="A1874" s="27" t="s">
        <v>970</v>
      </c>
      <c r="B1874" s="27" t="s">
        <v>971</v>
      </c>
      <c r="C1874" s="27" t="n">
        <v>22</v>
      </c>
      <c r="D1874" s="27" t="s">
        <v>181</v>
      </c>
      <c r="E1874" s="28" t="n">
        <v>45346</v>
      </c>
      <c r="F1874" s="27" t="s">
        <v>576</v>
      </c>
      <c r="G1874" s="28" t="n">
        <v>45351</v>
      </c>
      <c r="H1874" s="27" t="s">
        <v>135</v>
      </c>
      <c r="I1874" s="27" t="s">
        <v>251</v>
      </c>
      <c r="J1874" s="27" t="s">
        <v>252</v>
      </c>
      <c r="K1874" s="27" t="s">
        <v>126</v>
      </c>
      <c r="L1874" s="27" t="n">
        <v>30</v>
      </c>
      <c r="M1874" s="27" t="n">
        <v>49</v>
      </c>
      <c r="N1874" s="27" t="s">
        <v>186</v>
      </c>
      <c r="O1874" s="27" t="s">
        <v>139</v>
      </c>
      <c r="P1874" s="27" t="s">
        <v>150</v>
      </c>
      <c r="Q1874" s="29" t="n">
        <v>6244.74</v>
      </c>
      <c r="R1874" s="27" t="s">
        <v>130</v>
      </c>
      <c r="S1874" s="27" t="s">
        <v>223</v>
      </c>
      <c r="T1874" s="27" t="n">
        <v>4</v>
      </c>
      <c r="U1874" s="27" t="n">
        <f aca="false">YEAR(E1874)</f>
        <v>2024</v>
      </c>
      <c r="V1874" s="27" t="str">
        <f aca="false">TEXT(E1874,"MMM-YYYY")</f>
        <v>Feb-2024</v>
      </c>
      <c r="W1874" s="27" t="n">
        <f aca="false">MONTH(E1874)</f>
        <v>2</v>
      </c>
      <c r="X1874" s="27" t="str">
        <f aca="false">TEXT(WEEKDAY(E1874,2),"0")&amp;" - "&amp;TEXT(E1874,"dddd")</f>
        <v>6 - Saturday</v>
      </c>
      <c r="Y1874" s="27" t="str">
        <f aca="false">_xlfn.IFS(C1874&lt;18,"Child (0-17)",C1874&lt;40,"Young Adult (18-39)",C1874&lt;60,"Adult (40-59)",TRUE(),"Senior (60+)")</f>
        <v>Young Adult (18-39)</v>
      </c>
      <c r="Z1874" s="27" t="n">
        <f aca="false">ROUND(G1874-E1874,0)</f>
        <v>5</v>
      </c>
      <c r="AA1874" s="27" t="n">
        <f aca="false">L1874+M1874</f>
        <v>79</v>
      </c>
      <c r="AB1874" s="27" t="n">
        <f aca="false">IFERROR(ROUND(Q1874/AA1874,2),0)</f>
        <v>79.05</v>
      </c>
      <c r="AC1874" s="27" t="str">
        <f aca="false">IF(AND(K1874="Critical",N1874="No"),"URGENT - No Bed","Normal")</f>
        <v>Normal</v>
      </c>
      <c r="AD1874" s="33" t="n">
        <f aca="false">INDEX(Lookup_Tables!$B$3:$B$12,MATCH(H1874,Lookup_Tables!$A$3:$A$12,0))</f>
        <v>4600000</v>
      </c>
      <c r="AE1874" s="27" t="str">
        <f aca="false">INDEX(Lookup_Tables!$C$3:$C$12,MATCH(H1874,Lookup_Tables!$A$3:$A$12,0))</f>
        <v>Dr. Farhan Khan</v>
      </c>
      <c r="AF1874" s="27" t="str">
        <f aca="false">IFERROR(INDEX(Lookup_Tables!$F$16:$F$45,MATCH(I1874,Lookup_Tables!$E$16:$E$45,0)),"N/A")</f>
        <v>EMP207</v>
      </c>
      <c r="AG1874" s="27" t="n">
        <f aca="false">_xlfn.IFS(R1874="Recovered",4,R1874="Referred",3,R1874="Admitted",2,R1874="Deceased",1,TRUE(),0)</f>
        <v>4</v>
      </c>
      <c r="AH1874" s="27" t="str">
        <f aca="false">IF(T1874&gt;=4,"Satisfied",IF(T1874&gt;=3,"Neutral","Needs Improvement"))</f>
        <v>Satisfied</v>
      </c>
    </row>
    <row r="1875" customFormat="false" ht="15" hidden="false" customHeight="false" outlineLevel="0" collapsed="false">
      <c r="A1875" s="30" t="s">
        <v>6454</v>
      </c>
      <c r="B1875" s="30" t="s">
        <v>1049</v>
      </c>
      <c r="C1875" s="30" t="n">
        <v>0</v>
      </c>
      <c r="D1875" s="30" t="s">
        <v>181</v>
      </c>
      <c r="E1875" s="31" t="n">
        <v>45516</v>
      </c>
      <c r="F1875" s="30" t="s">
        <v>791</v>
      </c>
      <c r="G1875" s="31" t="n">
        <v>45522</v>
      </c>
      <c r="H1875" s="30" t="s">
        <v>236</v>
      </c>
      <c r="I1875" s="30" t="s">
        <v>237</v>
      </c>
      <c r="J1875" s="30" t="s">
        <v>287</v>
      </c>
      <c r="K1875" s="30" t="s">
        <v>126</v>
      </c>
      <c r="L1875" s="30" t="n">
        <v>9</v>
      </c>
      <c r="M1875" s="30" t="n">
        <v>54</v>
      </c>
      <c r="N1875" s="30" t="s">
        <v>186</v>
      </c>
      <c r="O1875" s="30" t="s">
        <v>139</v>
      </c>
      <c r="P1875" s="30" t="s">
        <v>187</v>
      </c>
      <c r="Q1875" s="32" t="n">
        <v>6923.83</v>
      </c>
      <c r="R1875" s="30" t="s">
        <v>268</v>
      </c>
      <c r="S1875" s="30" t="s">
        <v>178</v>
      </c>
      <c r="T1875" s="30" t="n">
        <v>3</v>
      </c>
      <c r="U1875" s="30" t="n">
        <f aca="false">YEAR(E1875)</f>
        <v>2024</v>
      </c>
      <c r="V1875" s="30" t="str">
        <f aca="false">TEXT(E1875,"MMM-YYYY")</f>
        <v>Aug-2024</v>
      </c>
      <c r="W1875" s="30" t="n">
        <f aca="false">MONTH(E1875)</f>
        <v>8</v>
      </c>
      <c r="X1875" s="30" t="str">
        <f aca="false">TEXT(WEEKDAY(E1875,2),"0")&amp;" - "&amp;TEXT(E1875,"dddd")</f>
        <v>1 - Monday</v>
      </c>
      <c r="Y1875" s="30" t="str">
        <f aca="false">_xlfn.IFS(C1875&lt;18,"Child (0-17)",C1875&lt;40,"Young Adult (18-39)",C1875&lt;60,"Adult (40-59)",TRUE(),"Senior (60+)")</f>
        <v>Child (0-17)</v>
      </c>
      <c r="Z1875" s="30" t="n">
        <f aca="false">ROUND(G1875-E1875,0)</f>
        <v>6</v>
      </c>
      <c r="AA1875" s="30" t="n">
        <f aca="false">L1875+M1875</f>
        <v>63</v>
      </c>
      <c r="AB1875" s="30" t="n">
        <f aca="false">IFERROR(ROUND(Q1875/AA1875,2),0)</f>
        <v>109.9</v>
      </c>
      <c r="AC1875" s="30" t="str">
        <f aca="false">IF(AND(K1875="Critical",N1875="No"),"URGENT - No Bed","Normal")</f>
        <v>Normal</v>
      </c>
      <c r="AD1875" s="34" t="n">
        <f aca="false">INDEX(Lookup_Tables!$B$3:$B$12,MATCH(H1875,Lookup_Tables!$A$3:$A$12,0))</f>
        <v>3900000</v>
      </c>
      <c r="AE1875" s="30" t="str">
        <f aca="false">INDEX(Lookup_Tables!$C$3:$C$12,MATCH(H1875,Lookup_Tables!$A$3:$A$12,0))</f>
        <v>Dr. Rina Mehta</v>
      </c>
      <c r="AF1875" s="30" t="str">
        <f aca="false">IFERROR(INDEX(Lookup_Tables!$F$16:$F$45,MATCH(I1875,Lookup_Tables!$E$16:$E$45,0)),"N/A")</f>
        <v>EMP215</v>
      </c>
      <c r="AG1875" s="30" t="n">
        <f aca="false">_xlfn.IFS(R1875="Recovered",4,R1875="Referred",3,R1875="Admitted",2,R1875="Deceased",1,TRUE(),0)</f>
        <v>3</v>
      </c>
      <c r="AH1875" s="30" t="str">
        <f aca="false">IF(T1875&gt;=4,"Satisfied",IF(T1875&gt;=3,"Neutral","Needs Improvement"))</f>
        <v>Neutral</v>
      </c>
    </row>
    <row r="1876" customFormat="false" ht="15" hidden="false" customHeight="false" outlineLevel="0" collapsed="false">
      <c r="A1876" s="27" t="s">
        <v>3741</v>
      </c>
      <c r="B1876" s="27" t="s">
        <v>3742</v>
      </c>
      <c r="C1876" s="27" t="n">
        <v>70</v>
      </c>
      <c r="D1876" s="27" t="s">
        <v>181</v>
      </c>
      <c r="E1876" s="28" t="n">
        <v>45603</v>
      </c>
      <c r="F1876" s="27" t="s">
        <v>800</v>
      </c>
      <c r="G1876" s="28" t="n">
        <v>45606</v>
      </c>
      <c r="H1876" s="27" t="s">
        <v>217</v>
      </c>
      <c r="I1876" s="27" t="s">
        <v>392</v>
      </c>
      <c r="J1876" s="27" t="s">
        <v>218</v>
      </c>
      <c r="K1876" s="27" t="s">
        <v>126</v>
      </c>
      <c r="L1876" s="27" t="n">
        <v>29</v>
      </c>
      <c r="M1876" s="27" t="n">
        <v>89</v>
      </c>
      <c r="N1876" s="27" t="s">
        <v>127</v>
      </c>
      <c r="O1876" s="27" t="s">
        <v>128</v>
      </c>
      <c r="P1876" s="27" t="s">
        <v>129</v>
      </c>
      <c r="Q1876" s="29" t="n">
        <v>7836.55</v>
      </c>
      <c r="R1876" s="27" t="s">
        <v>130</v>
      </c>
      <c r="S1876" s="27" t="s">
        <v>157</v>
      </c>
      <c r="T1876" s="27" t="n">
        <v>3</v>
      </c>
      <c r="U1876" s="27" t="n">
        <f aca="false">YEAR(E1876)</f>
        <v>2024</v>
      </c>
      <c r="V1876" s="27" t="str">
        <f aca="false">TEXT(E1876,"MMM-YYYY")</f>
        <v>Nov-2024</v>
      </c>
      <c r="W1876" s="27" t="n">
        <f aca="false">MONTH(E1876)</f>
        <v>11</v>
      </c>
      <c r="X1876" s="27" t="str">
        <f aca="false">TEXT(WEEKDAY(E1876,2),"0")&amp;" - "&amp;TEXT(E1876,"dddd")</f>
        <v>4 - Thursday</v>
      </c>
      <c r="Y1876" s="27" t="str">
        <f aca="false">_xlfn.IFS(C1876&lt;18,"Child (0-17)",C1876&lt;40,"Young Adult (18-39)",C1876&lt;60,"Adult (40-59)",TRUE(),"Senior (60+)")</f>
        <v>Senior (60+)</v>
      </c>
      <c r="Z1876" s="27" t="n">
        <f aca="false">ROUND(G1876-E1876,0)</f>
        <v>3</v>
      </c>
      <c r="AA1876" s="27" t="n">
        <f aca="false">L1876+M1876</f>
        <v>118</v>
      </c>
      <c r="AB1876" s="27" t="n">
        <f aca="false">IFERROR(ROUND(Q1876/AA1876,2),0)</f>
        <v>66.41</v>
      </c>
      <c r="AC1876" s="27" t="str">
        <f aca="false">IF(AND(K1876="Critical",N1876="No"),"URGENT - No Bed","Normal")</f>
        <v>Normal</v>
      </c>
      <c r="AD1876" s="33" t="n">
        <f aca="false">INDEX(Lookup_Tables!$B$3:$B$12,MATCH(H1876,Lookup_Tables!$A$3:$A$12,0))</f>
        <v>4200000</v>
      </c>
      <c r="AE1876" s="27" t="str">
        <f aca="false">INDEX(Lookup_Tables!$C$3:$C$12,MATCH(H1876,Lookup_Tables!$A$3:$A$12,0))</f>
        <v>Dr. Anil Kapoor</v>
      </c>
      <c r="AF1876" s="27" t="str">
        <f aca="false">IFERROR(INDEX(Lookup_Tables!$F$16:$F$45,MATCH(I1876,Lookup_Tables!$E$16:$E$45,0)),"N/A")</f>
        <v>EMP202</v>
      </c>
      <c r="AG1876" s="27" t="n">
        <f aca="false">_xlfn.IFS(R1876="Recovered",4,R1876="Referred",3,R1876="Admitted",2,R1876="Deceased",1,TRUE(),0)</f>
        <v>4</v>
      </c>
      <c r="AH1876" s="27" t="str">
        <f aca="false">IF(T1876&gt;=4,"Satisfied",IF(T1876&gt;=3,"Neutral","Needs Improvement"))</f>
        <v>Neutral</v>
      </c>
    </row>
    <row r="1877" customFormat="false" ht="15" hidden="false" customHeight="false" outlineLevel="0" collapsed="false">
      <c r="A1877" s="30" t="s">
        <v>6786</v>
      </c>
      <c r="B1877" s="30" t="s">
        <v>3804</v>
      </c>
      <c r="C1877" s="30" t="n">
        <v>30</v>
      </c>
      <c r="D1877" s="30" t="s">
        <v>121</v>
      </c>
      <c r="E1877" s="31" t="n">
        <v>45410</v>
      </c>
      <c r="F1877" s="30" t="s">
        <v>394</v>
      </c>
      <c r="G1877" s="31" t="n">
        <v>45424</v>
      </c>
      <c r="H1877" s="30" t="s">
        <v>236</v>
      </c>
      <c r="I1877" s="30" t="s">
        <v>237</v>
      </c>
      <c r="J1877" s="30" t="s">
        <v>267</v>
      </c>
      <c r="K1877" s="30" t="s">
        <v>202</v>
      </c>
      <c r="L1877" s="30" t="n">
        <v>9</v>
      </c>
      <c r="M1877" s="30" t="n">
        <v>233</v>
      </c>
      <c r="N1877" s="30" t="s">
        <v>186</v>
      </c>
      <c r="O1877" s="30" t="s">
        <v>171</v>
      </c>
      <c r="P1877" s="30" t="s">
        <v>150</v>
      </c>
      <c r="Q1877" s="32" t="n">
        <v>19978.76</v>
      </c>
      <c r="R1877" s="30" t="s">
        <v>268</v>
      </c>
      <c r="S1877" s="30" t="s">
        <v>151</v>
      </c>
      <c r="T1877" s="30" t="n">
        <v>3</v>
      </c>
      <c r="U1877" s="30" t="n">
        <f aca="false">YEAR(E1877)</f>
        <v>2024</v>
      </c>
      <c r="V1877" s="30" t="str">
        <f aca="false">TEXT(E1877,"MMM-YYYY")</f>
        <v>Apr-2024</v>
      </c>
      <c r="W1877" s="30" t="n">
        <f aca="false">MONTH(E1877)</f>
        <v>4</v>
      </c>
      <c r="X1877" s="30" t="str">
        <f aca="false">TEXT(WEEKDAY(E1877,2),"0")&amp;" - "&amp;TEXT(E1877,"dddd")</f>
        <v>7 - Sunday</v>
      </c>
      <c r="Y1877" s="30" t="str">
        <f aca="false">_xlfn.IFS(C1877&lt;18,"Child (0-17)",C1877&lt;40,"Young Adult (18-39)",C1877&lt;60,"Adult (40-59)",TRUE(),"Senior (60+)")</f>
        <v>Young Adult (18-39)</v>
      </c>
      <c r="Z1877" s="30" t="n">
        <f aca="false">ROUND(G1877-E1877,0)</f>
        <v>14</v>
      </c>
      <c r="AA1877" s="30" t="n">
        <f aca="false">L1877+M1877</f>
        <v>242</v>
      </c>
      <c r="AB1877" s="30" t="n">
        <f aca="false">IFERROR(ROUND(Q1877/AA1877,2),0)</f>
        <v>82.56</v>
      </c>
      <c r="AC1877" s="30" t="str">
        <f aca="false">IF(AND(K1877="Critical",N1877="No"),"URGENT - No Bed","Normal")</f>
        <v>Normal</v>
      </c>
      <c r="AD1877" s="34" t="n">
        <f aca="false">INDEX(Lookup_Tables!$B$3:$B$12,MATCH(H1877,Lookup_Tables!$A$3:$A$12,0))</f>
        <v>3900000</v>
      </c>
      <c r="AE1877" s="30" t="str">
        <f aca="false">INDEX(Lookup_Tables!$C$3:$C$12,MATCH(H1877,Lookup_Tables!$A$3:$A$12,0))</f>
        <v>Dr. Rina Mehta</v>
      </c>
      <c r="AF1877" s="30" t="str">
        <f aca="false">IFERROR(INDEX(Lookup_Tables!$F$16:$F$45,MATCH(I1877,Lookup_Tables!$E$16:$E$45,0)),"N/A")</f>
        <v>EMP215</v>
      </c>
      <c r="AG1877" s="30" t="n">
        <f aca="false">_xlfn.IFS(R1877="Recovered",4,R1877="Referred",3,R1877="Admitted",2,R1877="Deceased",1,TRUE(),0)</f>
        <v>3</v>
      </c>
      <c r="AH1877" s="30" t="str">
        <f aca="false">IF(T1877&gt;=4,"Satisfied",IF(T1877&gt;=3,"Neutral","Needs Improvement"))</f>
        <v>Neutral</v>
      </c>
    </row>
    <row r="1878" customFormat="false" ht="15" hidden="false" customHeight="false" outlineLevel="0" collapsed="false">
      <c r="A1878" s="27" t="s">
        <v>3610</v>
      </c>
      <c r="B1878" s="27" t="s">
        <v>825</v>
      </c>
      <c r="C1878" s="27" t="n">
        <v>67</v>
      </c>
      <c r="D1878" s="27" t="s">
        <v>121</v>
      </c>
      <c r="E1878" s="28" t="n">
        <v>45306</v>
      </c>
      <c r="F1878" s="27" t="s">
        <v>1150</v>
      </c>
      <c r="G1878" s="28" t="n">
        <v>45307</v>
      </c>
      <c r="H1878" s="27" t="s">
        <v>217</v>
      </c>
      <c r="I1878" s="27" t="s">
        <v>344</v>
      </c>
      <c r="J1878" s="27" t="s">
        <v>388</v>
      </c>
      <c r="K1878" s="27" t="s">
        <v>126</v>
      </c>
      <c r="L1878" s="27" t="n">
        <v>13</v>
      </c>
      <c r="M1878" s="27" t="n">
        <v>64</v>
      </c>
      <c r="N1878" s="27" t="s">
        <v>186</v>
      </c>
      <c r="O1878" s="27" t="s">
        <v>128</v>
      </c>
      <c r="P1878" s="27" t="s">
        <v>140</v>
      </c>
      <c r="Q1878" s="29" t="n">
        <v>8397.35</v>
      </c>
      <c r="R1878" s="27" t="s">
        <v>130</v>
      </c>
      <c r="S1878" s="27" t="s">
        <v>197</v>
      </c>
      <c r="T1878" s="27" t="n">
        <v>4</v>
      </c>
      <c r="U1878" s="27" t="n">
        <f aca="false">YEAR(E1878)</f>
        <v>2024</v>
      </c>
      <c r="V1878" s="27" t="str">
        <f aca="false">TEXT(E1878,"MMM-YYYY")</f>
        <v>Jan-2024</v>
      </c>
      <c r="W1878" s="27" t="n">
        <f aca="false">MONTH(E1878)</f>
        <v>1</v>
      </c>
      <c r="X1878" s="27" t="str">
        <f aca="false">TEXT(WEEKDAY(E1878,2),"0")&amp;" - "&amp;TEXT(E1878,"dddd")</f>
        <v>1 - Monday</v>
      </c>
      <c r="Y1878" s="27" t="str">
        <f aca="false">_xlfn.IFS(C1878&lt;18,"Child (0-17)",C1878&lt;40,"Young Adult (18-39)",C1878&lt;60,"Adult (40-59)",TRUE(),"Senior (60+)")</f>
        <v>Senior (60+)</v>
      </c>
      <c r="Z1878" s="27" t="n">
        <f aca="false">ROUND(G1878-E1878,0)</f>
        <v>1</v>
      </c>
      <c r="AA1878" s="27" t="n">
        <f aca="false">L1878+M1878</f>
        <v>77</v>
      </c>
      <c r="AB1878" s="27" t="n">
        <f aca="false">IFERROR(ROUND(Q1878/AA1878,2),0)</f>
        <v>109.06</v>
      </c>
      <c r="AC1878" s="27" t="str">
        <f aca="false">IF(AND(K1878="Critical",N1878="No"),"URGENT - No Bed","Normal")</f>
        <v>Normal</v>
      </c>
      <c r="AD1878" s="33" t="n">
        <f aca="false">INDEX(Lookup_Tables!$B$3:$B$12,MATCH(H1878,Lookup_Tables!$A$3:$A$12,0))</f>
        <v>4200000</v>
      </c>
      <c r="AE1878" s="27" t="str">
        <f aca="false">INDEX(Lookup_Tables!$C$3:$C$12,MATCH(H1878,Lookup_Tables!$A$3:$A$12,0))</f>
        <v>Dr. Anil Kapoor</v>
      </c>
      <c r="AF1878" s="27" t="str">
        <f aca="false">IFERROR(INDEX(Lookup_Tables!$F$16:$F$45,MATCH(I1878,Lookup_Tables!$E$16:$E$45,0)),"N/A")</f>
        <v>EMP201</v>
      </c>
      <c r="AG1878" s="27" t="n">
        <f aca="false">_xlfn.IFS(R1878="Recovered",4,R1878="Referred",3,R1878="Admitted",2,R1878="Deceased",1,TRUE(),0)</f>
        <v>4</v>
      </c>
      <c r="AH1878" s="27" t="str">
        <f aca="false">IF(T1878&gt;=4,"Satisfied",IF(T1878&gt;=3,"Neutral","Needs Improvement"))</f>
        <v>Satisfied</v>
      </c>
    </row>
    <row r="1879" customFormat="false" ht="15" hidden="false" customHeight="false" outlineLevel="0" collapsed="false">
      <c r="A1879" s="30" t="s">
        <v>1940</v>
      </c>
      <c r="B1879" s="30" t="s">
        <v>1941</v>
      </c>
      <c r="C1879" s="30" t="n">
        <v>28</v>
      </c>
      <c r="D1879" s="30" t="s">
        <v>181</v>
      </c>
      <c r="E1879" s="31" t="n">
        <v>45356</v>
      </c>
      <c r="F1879" s="30" t="s">
        <v>341</v>
      </c>
      <c r="G1879" s="31" t="n">
        <v>45358</v>
      </c>
      <c r="H1879" s="30" t="s">
        <v>123</v>
      </c>
      <c r="I1879" s="30" t="s">
        <v>155</v>
      </c>
      <c r="J1879" s="30" t="s">
        <v>508</v>
      </c>
      <c r="K1879" s="30" t="s">
        <v>126</v>
      </c>
      <c r="L1879" s="30" t="n">
        <v>19</v>
      </c>
      <c r="M1879" s="30" t="n">
        <v>113</v>
      </c>
      <c r="N1879" s="30" t="s">
        <v>186</v>
      </c>
      <c r="O1879" s="30" t="s">
        <v>171</v>
      </c>
      <c r="P1879" s="30" t="s">
        <v>187</v>
      </c>
      <c r="Q1879" s="32" t="n">
        <v>9079.6</v>
      </c>
      <c r="R1879" s="30" t="s">
        <v>130</v>
      </c>
      <c r="S1879" s="30" t="s">
        <v>335</v>
      </c>
      <c r="T1879" s="30" t="n">
        <v>2</v>
      </c>
      <c r="U1879" s="30" t="n">
        <f aca="false">YEAR(E1879)</f>
        <v>2024</v>
      </c>
      <c r="V1879" s="30" t="str">
        <f aca="false">TEXT(E1879,"MMM-YYYY")</f>
        <v>Mar-2024</v>
      </c>
      <c r="W1879" s="30" t="n">
        <f aca="false">MONTH(E1879)</f>
        <v>3</v>
      </c>
      <c r="X1879" s="30" t="str">
        <f aca="false">TEXT(WEEKDAY(E1879,2),"0")&amp;" - "&amp;TEXT(E1879,"dddd")</f>
        <v>2 - Tuesday</v>
      </c>
      <c r="Y1879" s="30" t="str">
        <f aca="false">_xlfn.IFS(C1879&lt;18,"Child (0-17)",C1879&lt;40,"Young Adult (18-39)",C1879&lt;60,"Adult (40-59)",TRUE(),"Senior (60+)")</f>
        <v>Young Adult (18-39)</v>
      </c>
      <c r="Z1879" s="30" t="n">
        <f aca="false">ROUND(G1879-E1879,0)</f>
        <v>2</v>
      </c>
      <c r="AA1879" s="30" t="n">
        <f aca="false">L1879+M1879</f>
        <v>132</v>
      </c>
      <c r="AB1879" s="30" t="n">
        <f aca="false">IFERROR(ROUND(Q1879/AA1879,2),0)</f>
        <v>68.78</v>
      </c>
      <c r="AC1879" s="30" t="str">
        <f aca="false">IF(AND(K1879="Critical",N1879="No"),"URGENT - No Bed","Normal")</f>
        <v>Normal</v>
      </c>
      <c r="AD1879" s="34" t="n">
        <f aca="false">INDEX(Lookup_Tables!$B$3:$B$12,MATCH(H1879,Lookup_Tables!$A$3:$A$12,0))</f>
        <v>2200000</v>
      </c>
      <c r="AE1879" s="30" t="str">
        <f aca="false">INDEX(Lookup_Tables!$C$3:$C$12,MATCH(H1879,Lookup_Tables!$A$3:$A$12,0))</f>
        <v>Dr. Rohan Das</v>
      </c>
      <c r="AF1879" s="30" t="str">
        <f aca="false">IFERROR(INDEX(Lookup_Tables!$F$16:$F$45,MATCH(I1879,Lookup_Tables!$E$16:$E$45,0)),"N/A")</f>
        <v>EMP203</v>
      </c>
      <c r="AG1879" s="30" t="n">
        <f aca="false">_xlfn.IFS(R1879="Recovered",4,R1879="Referred",3,R1879="Admitted",2,R1879="Deceased",1,TRUE(),0)</f>
        <v>4</v>
      </c>
      <c r="AH1879" s="30" t="str">
        <f aca="false">IF(T1879&gt;=4,"Satisfied",IF(T1879&gt;=3,"Neutral","Needs Improvement"))</f>
        <v>Needs Improvement</v>
      </c>
    </row>
    <row r="1880" customFormat="false" ht="15" hidden="false" customHeight="false" outlineLevel="0" collapsed="false">
      <c r="A1880" s="27" t="s">
        <v>6977</v>
      </c>
      <c r="B1880" s="27" t="s">
        <v>5314</v>
      </c>
      <c r="C1880" s="27" t="n">
        <v>44</v>
      </c>
      <c r="D1880" s="27" t="s">
        <v>121</v>
      </c>
      <c r="E1880" s="28" t="n">
        <v>45424</v>
      </c>
      <c r="F1880" s="27" t="s">
        <v>1073</v>
      </c>
      <c r="G1880" s="28" t="n">
        <v>45427</v>
      </c>
      <c r="H1880" s="27" t="s">
        <v>146</v>
      </c>
      <c r="I1880" s="27" t="s">
        <v>309</v>
      </c>
      <c r="J1880" s="27" t="s">
        <v>177</v>
      </c>
      <c r="K1880" s="27" t="s">
        <v>156</v>
      </c>
      <c r="L1880" s="27" t="n">
        <v>17</v>
      </c>
      <c r="M1880" s="27" t="n">
        <v>64</v>
      </c>
      <c r="N1880" s="27" t="s">
        <v>186</v>
      </c>
      <c r="O1880" s="27" t="s">
        <v>128</v>
      </c>
      <c r="P1880" s="27" t="s">
        <v>150</v>
      </c>
      <c r="Q1880" s="29" t="n">
        <v>4672.27</v>
      </c>
      <c r="R1880" s="27" t="s">
        <v>172</v>
      </c>
      <c r="S1880" s="27" t="s">
        <v>131</v>
      </c>
      <c r="T1880" s="27" t="n">
        <v>5</v>
      </c>
      <c r="U1880" s="27" t="n">
        <f aca="false">YEAR(E1880)</f>
        <v>2024</v>
      </c>
      <c r="V1880" s="27" t="str">
        <f aca="false">TEXT(E1880,"MMM-YYYY")</f>
        <v>May-2024</v>
      </c>
      <c r="W1880" s="27" t="n">
        <f aca="false">MONTH(E1880)</f>
        <v>5</v>
      </c>
      <c r="X1880" s="27" t="str">
        <f aca="false">TEXT(WEEKDAY(E1880,2),"0")&amp;" - "&amp;TEXT(E1880,"dddd")</f>
        <v>7 - Sunday</v>
      </c>
      <c r="Y1880" s="27" t="str">
        <f aca="false">_xlfn.IFS(C1880&lt;18,"Child (0-17)",C1880&lt;40,"Young Adult (18-39)",C1880&lt;60,"Adult (40-59)",TRUE(),"Senior (60+)")</f>
        <v>Adult (40-59)</v>
      </c>
      <c r="Z1880" s="27" t="n">
        <f aca="false">ROUND(G1880-E1880,0)</f>
        <v>3</v>
      </c>
      <c r="AA1880" s="27" t="n">
        <f aca="false">L1880+M1880</f>
        <v>81</v>
      </c>
      <c r="AB1880" s="27" t="n">
        <f aca="false">IFERROR(ROUND(Q1880/AA1880,2),0)</f>
        <v>57.68</v>
      </c>
      <c r="AC1880" s="27" t="str">
        <f aca="false">IF(AND(K1880="Critical",N1880="No"),"URGENT - No Bed","Normal")</f>
        <v>Normal</v>
      </c>
      <c r="AD1880" s="33" t="n">
        <f aca="false">INDEX(Lookup_Tables!$B$3:$B$12,MATCH(H1880,Lookup_Tables!$A$3:$A$12,0))</f>
        <v>2700000</v>
      </c>
      <c r="AE1880" s="27" t="str">
        <f aca="false">INDEX(Lookup_Tables!$C$3:$C$12,MATCH(H1880,Lookup_Tables!$A$3:$A$12,0))</f>
        <v>Dr. Vikram Singh</v>
      </c>
      <c r="AF1880" s="27" t="str">
        <f aca="false">IFERROR(INDEX(Lookup_Tables!$F$16:$F$45,MATCH(I1880,Lookup_Tables!$E$16:$E$45,0)),"N/A")</f>
        <v>EMP228</v>
      </c>
      <c r="AG1880" s="27" t="n">
        <f aca="false">_xlfn.IFS(R1880="Recovered",4,R1880="Referred",3,R1880="Admitted",2,R1880="Deceased",1,TRUE(),0)</f>
        <v>2</v>
      </c>
      <c r="AH1880" s="27" t="str">
        <f aca="false">IF(T1880&gt;=4,"Satisfied",IF(T1880&gt;=3,"Neutral","Needs Improvement"))</f>
        <v>Satisfied</v>
      </c>
    </row>
    <row r="1881" customFormat="false" ht="15" hidden="false" customHeight="false" outlineLevel="0" collapsed="false">
      <c r="A1881" s="30" t="s">
        <v>4332</v>
      </c>
      <c r="B1881" s="30" t="s">
        <v>2796</v>
      </c>
      <c r="C1881" s="30" t="n">
        <v>47</v>
      </c>
      <c r="D1881" s="30" t="s">
        <v>121</v>
      </c>
      <c r="E1881" s="31" t="n">
        <v>45613</v>
      </c>
      <c r="F1881" s="30" t="s">
        <v>1739</v>
      </c>
      <c r="G1881" s="31" t="n">
        <v>45614</v>
      </c>
      <c r="H1881" s="30" t="s">
        <v>206</v>
      </c>
      <c r="I1881" s="30" t="s">
        <v>300</v>
      </c>
      <c r="J1881" s="30" t="s">
        <v>208</v>
      </c>
      <c r="K1881" s="30" t="s">
        <v>138</v>
      </c>
      <c r="L1881" s="30" t="n">
        <v>21</v>
      </c>
      <c r="M1881" s="30" t="n">
        <v>37</v>
      </c>
      <c r="N1881" s="30" t="s">
        <v>127</v>
      </c>
      <c r="O1881" s="30" t="s">
        <v>171</v>
      </c>
      <c r="P1881" s="30" t="s">
        <v>150</v>
      </c>
      <c r="Q1881" s="32" t="n">
        <v>2280.06</v>
      </c>
      <c r="R1881" s="30" t="s">
        <v>130</v>
      </c>
      <c r="S1881" s="30" t="s">
        <v>164</v>
      </c>
      <c r="T1881" s="30" t="n">
        <v>4</v>
      </c>
      <c r="U1881" s="30" t="n">
        <f aca="false">YEAR(E1881)</f>
        <v>2024</v>
      </c>
      <c r="V1881" s="30" t="str">
        <f aca="false">TEXT(E1881,"MMM-YYYY")</f>
        <v>Nov-2024</v>
      </c>
      <c r="W1881" s="30" t="n">
        <f aca="false">MONTH(E1881)</f>
        <v>11</v>
      </c>
      <c r="X1881" s="30" t="str">
        <f aca="false">TEXT(WEEKDAY(E1881,2),"0")&amp;" - "&amp;TEXT(E1881,"dddd")</f>
        <v>7 - Sunday</v>
      </c>
      <c r="Y1881" s="30" t="str">
        <f aca="false">_xlfn.IFS(C1881&lt;18,"Child (0-17)",C1881&lt;40,"Young Adult (18-39)",C1881&lt;60,"Adult (40-59)",TRUE(),"Senior (60+)")</f>
        <v>Adult (40-59)</v>
      </c>
      <c r="Z1881" s="30" t="n">
        <f aca="false">ROUND(G1881-E1881,0)</f>
        <v>1</v>
      </c>
      <c r="AA1881" s="30" t="n">
        <f aca="false">L1881+M1881</f>
        <v>58</v>
      </c>
      <c r="AB1881" s="30" t="n">
        <f aca="false">IFERROR(ROUND(Q1881/AA1881,2),0)</f>
        <v>39.31</v>
      </c>
      <c r="AC1881" s="30" t="str">
        <f aca="false">IF(AND(K1881="Critical",N1881="No"),"URGENT - No Bed","Normal")</f>
        <v>Normal</v>
      </c>
      <c r="AD1881" s="34" t="n">
        <f aca="false">INDEX(Lookup_Tables!$B$3:$B$12,MATCH(H1881,Lookup_Tables!$A$3:$A$12,0))</f>
        <v>2800000</v>
      </c>
      <c r="AE1881" s="30" t="str">
        <f aca="false">INDEX(Lookup_Tables!$C$3:$C$12,MATCH(H1881,Lookup_Tables!$A$3:$A$12,0))</f>
        <v>Dr. Suresh Nair</v>
      </c>
      <c r="AF1881" s="30" t="str">
        <f aca="false">IFERROR(INDEX(Lookup_Tables!$F$16:$F$45,MATCH(I1881,Lookup_Tables!$E$16:$E$45,0)),"N/A")</f>
        <v>EMP211</v>
      </c>
      <c r="AG1881" s="30" t="n">
        <f aca="false">_xlfn.IFS(R1881="Recovered",4,R1881="Referred",3,R1881="Admitted",2,R1881="Deceased",1,TRUE(),0)</f>
        <v>4</v>
      </c>
      <c r="AH1881" s="30" t="str">
        <f aca="false">IF(T1881&gt;=4,"Satisfied",IF(T1881&gt;=3,"Neutral","Needs Improvement"))</f>
        <v>Satisfied</v>
      </c>
    </row>
    <row r="1882" customFormat="false" ht="15" hidden="false" customHeight="false" outlineLevel="0" collapsed="false">
      <c r="A1882" s="27" t="s">
        <v>5519</v>
      </c>
      <c r="B1882" s="27" t="s">
        <v>5455</v>
      </c>
      <c r="C1882" s="27" t="n">
        <v>48</v>
      </c>
      <c r="D1882" s="27" t="s">
        <v>181</v>
      </c>
      <c r="E1882" s="28" t="n">
        <v>45473</v>
      </c>
      <c r="F1882" s="27" t="s">
        <v>535</v>
      </c>
      <c r="G1882" s="28" t="n">
        <v>45477</v>
      </c>
      <c r="H1882" s="27" t="s">
        <v>146</v>
      </c>
      <c r="I1882" s="27" t="s">
        <v>309</v>
      </c>
      <c r="J1882" s="27" t="s">
        <v>177</v>
      </c>
      <c r="K1882" s="27" t="s">
        <v>126</v>
      </c>
      <c r="L1882" s="27" t="n">
        <v>23</v>
      </c>
      <c r="M1882" s="27" t="n">
        <v>62</v>
      </c>
      <c r="N1882" s="27" t="s">
        <v>127</v>
      </c>
      <c r="O1882" s="27" t="s">
        <v>149</v>
      </c>
      <c r="P1882" s="27" t="s">
        <v>129</v>
      </c>
      <c r="Q1882" s="29" t="n">
        <v>8115.14</v>
      </c>
      <c r="R1882" s="27" t="s">
        <v>172</v>
      </c>
      <c r="S1882" s="27" t="s">
        <v>151</v>
      </c>
      <c r="T1882" s="27" t="n">
        <v>3</v>
      </c>
      <c r="U1882" s="27" t="n">
        <f aca="false">YEAR(E1882)</f>
        <v>2024</v>
      </c>
      <c r="V1882" s="27" t="str">
        <f aca="false">TEXT(E1882,"MMM-YYYY")</f>
        <v>Jun-2024</v>
      </c>
      <c r="W1882" s="27" t="n">
        <f aca="false">MONTH(E1882)</f>
        <v>6</v>
      </c>
      <c r="X1882" s="27" t="str">
        <f aca="false">TEXT(WEEKDAY(E1882,2),"0")&amp;" - "&amp;TEXT(E1882,"dddd")</f>
        <v>7 - Sunday</v>
      </c>
      <c r="Y1882" s="27" t="str">
        <f aca="false">_xlfn.IFS(C1882&lt;18,"Child (0-17)",C1882&lt;40,"Young Adult (18-39)",C1882&lt;60,"Adult (40-59)",TRUE(),"Senior (60+)")</f>
        <v>Adult (40-59)</v>
      </c>
      <c r="Z1882" s="27" t="n">
        <f aca="false">ROUND(G1882-E1882,0)</f>
        <v>4</v>
      </c>
      <c r="AA1882" s="27" t="n">
        <f aca="false">L1882+M1882</f>
        <v>85</v>
      </c>
      <c r="AB1882" s="27" t="n">
        <f aca="false">IFERROR(ROUND(Q1882/AA1882,2),0)</f>
        <v>95.47</v>
      </c>
      <c r="AC1882" s="27" t="str">
        <f aca="false">IF(AND(K1882="Critical",N1882="No"),"URGENT - No Bed","Normal")</f>
        <v>Normal</v>
      </c>
      <c r="AD1882" s="33" t="n">
        <f aca="false">INDEX(Lookup_Tables!$B$3:$B$12,MATCH(H1882,Lookup_Tables!$A$3:$A$12,0))</f>
        <v>2700000</v>
      </c>
      <c r="AE1882" s="27" t="str">
        <f aca="false">INDEX(Lookup_Tables!$C$3:$C$12,MATCH(H1882,Lookup_Tables!$A$3:$A$12,0))</f>
        <v>Dr. Vikram Singh</v>
      </c>
      <c r="AF1882" s="27" t="str">
        <f aca="false">IFERROR(INDEX(Lookup_Tables!$F$16:$F$45,MATCH(I1882,Lookup_Tables!$E$16:$E$45,0)),"N/A")</f>
        <v>EMP228</v>
      </c>
      <c r="AG1882" s="27" t="n">
        <f aca="false">_xlfn.IFS(R1882="Recovered",4,R1882="Referred",3,R1882="Admitted",2,R1882="Deceased",1,TRUE(),0)</f>
        <v>2</v>
      </c>
      <c r="AH1882" s="27" t="str">
        <f aca="false">IF(T1882&gt;=4,"Satisfied",IF(T1882&gt;=3,"Neutral","Needs Improvement"))</f>
        <v>Neutral</v>
      </c>
    </row>
    <row r="1883" customFormat="false" ht="15" hidden="false" customHeight="false" outlineLevel="0" collapsed="false">
      <c r="A1883" s="30" t="s">
        <v>6687</v>
      </c>
      <c r="B1883" s="30" t="s">
        <v>637</v>
      </c>
      <c r="C1883" s="30" t="n">
        <v>25</v>
      </c>
      <c r="D1883" s="30" t="s">
        <v>181</v>
      </c>
      <c r="E1883" s="31" t="n">
        <v>45378</v>
      </c>
      <c r="F1883" s="30" t="s">
        <v>805</v>
      </c>
      <c r="G1883" s="31" t="n">
        <v>45378</v>
      </c>
      <c r="H1883" s="30" t="s">
        <v>217</v>
      </c>
      <c r="I1883" s="30" t="s">
        <v>344</v>
      </c>
      <c r="J1883" s="30" t="s">
        <v>388</v>
      </c>
      <c r="K1883" s="30" t="s">
        <v>138</v>
      </c>
      <c r="L1883" s="30" t="n">
        <v>46</v>
      </c>
      <c r="M1883" s="30" t="n">
        <v>23</v>
      </c>
      <c r="N1883" s="30" t="s">
        <v>127</v>
      </c>
      <c r="O1883" s="30" t="s">
        <v>139</v>
      </c>
      <c r="P1883" s="30" t="s">
        <v>150</v>
      </c>
      <c r="Q1883" s="32" t="n">
        <v>2039.24</v>
      </c>
      <c r="R1883" s="30" t="s">
        <v>130</v>
      </c>
      <c r="S1883" s="30" t="s">
        <v>192</v>
      </c>
      <c r="T1883" s="30" t="n">
        <v>5</v>
      </c>
      <c r="U1883" s="30" t="n">
        <f aca="false">YEAR(E1883)</f>
        <v>2024</v>
      </c>
      <c r="V1883" s="30" t="str">
        <f aca="false">TEXT(E1883,"MMM-YYYY")</f>
        <v>Mar-2024</v>
      </c>
      <c r="W1883" s="30" t="n">
        <f aca="false">MONTH(E1883)</f>
        <v>3</v>
      </c>
      <c r="X1883" s="30" t="str">
        <f aca="false">TEXT(WEEKDAY(E1883,2),"0")&amp;" - "&amp;TEXT(E1883,"dddd")</f>
        <v>3 - Wednesday</v>
      </c>
      <c r="Y1883" s="30" t="str">
        <f aca="false">_xlfn.IFS(C1883&lt;18,"Child (0-17)",C1883&lt;40,"Young Adult (18-39)",C1883&lt;60,"Adult (40-59)",TRUE(),"Senior (60+)")</f>
        <v>Young Adult (18-39)</v>
      </c>
      <c r="Z1883" s="30" t="n">
        <f aca="false">ROUND(G1883-E1883,0)</f>
        <v>0</v>
      </c>
      <c r="AA1883" s="30" t="n">
        <f aca="false">L1883+M1883</f>
        <v>69</v>
      </c>
      <c r="AB1883" s="30" t="n">
        <f aca="false">IFERROR(ROUND(Q1883/AA1883,2),0)</f>
        <v>29.55</v>
      </c>
      <c r="AC1883" s="30" t="str">
        <f aca="false">IF(AND(K1883="Critical",N1883="No"),"URGENT - No Bed","Normal")</f>
        <v>Normal</v>
      </c>
      <c r="AD1883" s="34" t="n">
        <f aca="false">INDEX(Lookup_Tables!$B$3:$B$12,MATCH(H1883,Lookup_Tables!$A$3:$A$12,0))</f>
        <v>4200000</v>
      </c>
      <c r="AE1883" s="30" t="str">
        <f aca="false">INDEX(Lookup_Tables!$C$3:$C$12,MATCH(H1883,Lookup_Tables!$A$3:$A$12,0))</f>
        <v>Dr. Anil Kapoor</v>
      </c>
      <c r="AF1883" s="30" t="str">
        <f aca="false">IFERROR(INDEX(Lookup_Tables!$F$16:$F$45,MATCH(I1883,Lookup_Tables!$E$16:$E$45,0)),"N/A")</f>
        <v>EMP201</v>
      </c>
      <c r="AG1883" s="30" t="n">
        <f aca="false">_xlfn.IFS(R1883="Recovered",4,R1883="Referred",3,R1883="Admitted",2,R1883="Deceased",1,TRUE(),0)</f>
        <v>4</v>
      </c>
      <c r="AH1883" s="30" t="str">
        <f aca="false">IF(T1883&gt;=4,"Satisfied",IF(T1883&gt;=3,"Neutral","Needs Improvement"))</f>
        <v>Satisfied</v>
      </c>
    </row>
    <row r="1884" customFormat="false" ht="15" hidden="false" customHeight="false" outlineLevel="0" collapsed="false">
      <c r="A1884" s="27" t="s">
        <v>2711</v>
      </c>
      <c r="B1884" s="27" t="s">
        <v>2712</v>
      </c>
      <c r="C1884" s="27" t="n">
        <v>46</v>
      </c>
      <c r="D1884" s="27" t="s">
        <v>121</v>
      </c>
      <c r="E1884" s="28" t="n">
        <v>45501</v>
      </c>
      <c r="F1884" s="27" t="s">
        <v>1120</v>
      </c>
      <c r="G1884" s="28" t="n">
        <v>45501</v>
      </c>
      <c r="H1884" s="27" t="s">
        <v>168</v>
      </c>
      <c r="I1884" s="27" t="s">
        <v>366</v>
      </c>
      <c r="J1884" s="27" t="s">
        <v>371</v>
      </c>
      <c r="K1884" s="27" t="s">
        <v>138</v>
      </c>
      <c r="L1884" s="27" t="n">
        <v>85</v>
      </c>
      <c r="M1884" s="27" t="n">
        <v>34</v>
      </c>
      <c r="N1884" s="27" t="s">
        <v>127</v>
      </c>
      <c r="O1884" s="27" t="s">
        <v>128</v>
      </c>
      <c r="P1884" s="27" t="s">
        <v>187</v>
      </c>
      <c r="Q1884" s="29" t="n">
        <v>916.04</v>
      </c>
      <c r="R1884" s="27" t="s">
        <v>130</v>
      </c>
      <c r="S1884" s="27" t="s">
        <v>335</v>
      </c>
      <c r="T1884" s="27" t="n">
        <v>4</v>
      </c>
      <c r="U1884" s="27" t="n">
        <f aca="false">YEAR(E1884)</f>
        <v>2024</v>
      </c>
      <c r="V1884" s="27" t="str">
        <f aca="false">TEXT(E1884,"MMM-YYYY")</f>
        <v>Jul-2024</v>
      </c>
      <c r="W1884" s="27" t="n">
        <f aca="false">MONTH(E1884)</f>
        <v>7</v>
      </c>
      <c r="X1884" s="27" t="str">
        <f aca="false">TEXT(WEEKDAY(E1884,2),"0")&amp;" - "&amp;TEXT(E1884,"dddd")</f>
        <v>7 - Sunday</v>
      </c>
      <c r="Y1884" s="27" t="str">
        <f aca="false">_xlfn.IFS(C1884&lt;18,"Child (0-17)",C1884&lt;40,"Young Adult (18-39)",C1884&lt;60,"Adult (40-59)",TRUE(),"Senior (60+)")</f>
        <v>Adult (40-59)</v>
      </c>
      <c r="Z1884" s="27" t="n">
        <f aca="false">ROUND(G1884-E1884,0)</f>
        <v>0</v>
      </c>
      <c r="AA1884" s="27" t="n">
        <f aca="false">L1884+M1884</f>
        <v>119</v>
      </c>
      <c r="AB1884" s="27" t="n">
        <f aca="false">IFERROR(ROUND(Q1884/AA1884,2),0)</f>
        <v>7.7</v>
      </c>
      <c r="AC1884" s="27" t="str">
        <f aca="false">IF(AND(K1884="Critical",N1884="No"),"URGENT - No Bed","Normal")</f>
        <v>Normal</v>
      </c>
      <c r="AD1884" s="33" t="n">
        <f aca="false">INDEX(Lookup_Tables!$B$3:$B$12,MATCH(H1884,Lookup_Tables!$A$3:$A$12,0))</f>
        <v>4400000</v>
      </c>
      <c r="AE1884" s="27" t="str">
        <f aca="false">INDEX(Lookup_Tables!$C$3:$C$12,MATCH(H1884,Lookup_Tables!$A$3:$A$12,0))</f>
        <v>Dr. Neha Chopra</v>
      </c>
      <c r="AF1884" s="27" t="str">
        <f aca="false">IFERROR(INDEX(Lookup_Tables!$F$16:$F$45,MATCH(I1884,Lookup_Tables!$E$16:$E$45,0)),"N/A")</f>
        <v>EMP218</v>
      </c>
      <c r="AG1884" s="27" t="n">
        <f aca="false">_xlfn.IFS(R1884="Recovered",4,R1884="Referred",3,R1884="Admitted",2,R1884="Deceased",1,TRUE(),0)</f>
        <v>4</v>
      </c>
      <c r="AH1884" s="27" t="str">
        <f aca="false">IF(T1884&gt;=4,"Satisfied",IF(T1884&gt;=3,"Neutral","Needs Improvement"))</f>
        <v>Satisfied</v>
      </c>
    </row>
    <row r="1885" customFormat="false" ht="15" hidden="false" customHeight="false" outlineLevel="0" collapsed="false">
      <c r="A1885" s="30" t="s">
        <v>6028</v>
      </c>
      <c r="B1885" s="30" t="s">
        <v>2861</v>
      </c>
      <c r="C1885" s="30" t="n">
        <v>22</v>
      </c>
      <c r="D1885" s="30" t="s">
        <v>181</v>
      </c>
      <c r="E1885" s="31" t="n">
        <v>45656</v>
      </c>
      <c r="F1885" s="30" t="s">
        <v>134</v>
      </c>
      <c r="G1885" s="31" t="n">
        <v>45656</v>
      </c>
      <c r="H1885" s="30" t="s">
        <v>135</v>
      </c>
      <c r="I1885" s="30" t="s">
        <v>278</v>
      </c>
      <c r="J1885" s="30" t="s">
        <v>262</v>
      </c>
      <c r="K1885" s="30" t="s">
        <v>156</v>
      </c>
      <c r="L1885" s="30" t="n">
        <v>17</v>
      </c>
      <c r="M1885" s="30" t="n">
        <v>84</v>
      </c>
      <c r="N1885" s="30" t="s">
        <v>186</v>
      </c>
      <c r="O1885" s="30" t="s">
        <v>149</v>
      </c>
      <c r="P1885" s="30" t="s">
        <v>150</v>
      </c>
      <c r="Q1885" s="32" t="n">
        <v>4378.87</v>
      </c>
      <c r="R1885" s="30" t="s">
        <v>130</v>
      </c>
      <c r="S1885" s="30" t="s">
        <v>223</v>
      </c>
      <c r="T1885" s="30" t="n">
        <v>5</v>
      </c>
      <c r="U1885" s="30" t="n">
        <f aca="false">YEAR(E1885)</f>
        <v>2024</v>
      </c>
      <c r="V1885" s="30" t="str">
        <f aca="false">TEXT(E1885,"MMM-YYYY")</f>
        <v>Dec-2024</v>
      </c>
      <c r="W1885" s="30" t="n">
        <f aca="false">MONTH(E1885)</f>
        <v>12</v>
      </c>
      <c r="X1885" s="30" t="str">
        <f aca="false">TEXT(WEEKDAY(E1885,2),"0")&amp;" - "&amp;TEXT(E1885,"dddd")</f>
        <v>1 - Monday</v>
      </c>
      <c r="Y1885" s="30" t="str">
        <f aca="false">_xlfn.IFS(C1885&lt;18,"Child (0-17)",C1885&lt;40,"Young Adult (18-39)",C1885&lt;60,"Adult (40-59)",TRUE(),"Senior (60+)")</f>
        <v>Young Adult (18-39)</v>
      </c>
      <c r="Z1885" s="30" t="n">
        <f aca="false">ROUND(G1885-E1885,0)</f>
        <v>0</v>
      </c>
      <c r="AA1885" s="30" t="n">
        <f aca="false">L1885+M1885</f>
        <v>101</v>
      </c>
      <c r="AB1885" s="30" t="n">
        <f aca="false">IFERROR(ROUND(Q1885/AA1885,2),0)</f>
        <v>43.36</v>
      </c>
      <c r="AC1885" s="30" t="str">
        <f aca="false">IF(AND(K1885="Critical",N1885="No"),"URGENT - No Bed","Normal")</f>
        <v>Normal</v>
      </c>
      <c r="AD1885" s="34" t="n">
        <f aca="false">INDEX(Lookup_Tables!$B$3:$B$12,MATCH(H1885,Lookup_Tables!$A$3:$A$12,0))</f>
        <v>4600000</v>
      </c>
      <c r="AE1885" s="30" t="str">
        <f aca="false">INDEX(Lookup_Tables!$C$3:$C$12,MATCH(H1885,Lookup_Tables!$A$3:$A$12,0))</f>
        <v>Dr. Farhan Khan</v>
      </c>
      <c r="AF1885" s="30" t="str">
        <f aca="false">IFERROR(INDEX(Lookup_Tables!$F$16:$F$45,MATCH(I1885,Lookup_Tables!$E$16:$E$45,0)),"N/A")</f>
        <v>EMP208</v>
      </c>
      <c r="AG1885" s="30" t="n">
        <f aca="false">_xlfn.IFS(R1885="Recovered",4,R1885="Referred",3,R1885="Admitted",2,R1885="Deceased",1,TRUE(),0)</f>
        <v>4</v>
      </c>
      <c r="AH1885" s="30" t="str">
        <f aca="false">IF(T1885&gt;=4,"Satisfied",IF(T1885&gt;=3,"Neutral","Needs Improvement"))</f>
        <v>Satisfied</v>
      </c>
    </row>
    <row r="1886" customFormat="false" ht="15" hidden="false" customHeight="false" outlineLevel="0" collapsed="false">
      <c r="A1886" s="27" t="s">
        <v>3085</v>
      </c>
      <c r="B1886" s="27" t="s">
        <v>3086</v>
      </c>
      <c r="C1886" s="27" t="n">
        <v>55</v>
      </c>
      <c r="D1886" s="27" t="s">
        <v>121</v>
      </c>
      <c r="E1886" s="28" t="n">
        <v>45618</v>
      </c>
      <c r="F1886" s="27" t="s">
        <v>1081</v>
      </c>
      <c r="G1886" s="28" t="n">
        <v>45623</v>
      </c>
      <c r="H1886" s="27" t="s">
        <v>135</v>
      </c>
      <c r="I1886" s="27" t="s">
        <v>136</v>
      </c>
      <c r="J1886" s="27" t="s">
        <v>262</v>
      </c>
      <c r="K1886" s="27" t="s">
        <v>126</v>
      </c>
      <c r="L1886" s="27" t="n">
        <v>35</v>
      </c>
      <c r="M1886" s="27" t="n">
        <v>66</v>
      </c>
      <c r="N1886" s="27" t="s">
        <v>186</v>
      </c>
      <c r="O1886" s="27" t="s">
        <v>171</v>
      </c>
      <c r="P1886" s="27" t="s">
        <v>150</v>
      </c>
      <c r="Q1886" s="29" t="n">
        <v>8208.89</v>
      </c>
      <c r="R1886" s="27" t="s">
        <v>172</v>
      </c>
      <c r="S1886" s="27" t="s">
        <v>197</v>
      </c>
      <c r="T1886" s="27" t="n">
        <v>2</v>
      </c>
      <c r="U1886" s="27" t="n">
        <f aca="false">YEAR(E1886)</f>
        <v>2024</v>
      </c>
      <c r="V1886" s="27" t="str">
        <f aca="false">TEXT(E1886,"MMM-YYYY")</f>
        <v>Nov-2024</v>
      </c>
      <c r="W1886" s="27" t="n">
        <f aca="false">MONTH(E1886)</f>
        <v>11</v>
      </c>
      <c r="X1886" s="27" t="str">
        <f aca="false">TEXT(WEEKDAY(E1886,2),"0")&amp;" - "&amp;TEXT(E1886,"dddd")</f>
        <v>5 - Friday</v>
      </c>
      <c r="Y1886" s="27" t="str">
        <f aca="false">_xlfn.IFS(C1886&lt;18,"Child (0-17)",C1886&lt;40,"Young Adult (18-39)",C1886&lt;60,"Adult (40-59)",TRUE(),"Senior (60+)")</f>
        <v>Adult (40-59)</v>
      </c>
      <c r="Z1886" s="27" t="n">
        <f aca="false">ROUND(G1886-E1886,0)</f>
        <v>5</v>
      </c>
      <c r="AA1886" s="27" t="n">
        <f aca="false">L1886+M1886</f>
        <v>101</v>
      </c>
      <c r="AB1886" s="27" t="n">
        <f aca="false">IFERROR(ROUND(Q1886/AA1886,2),0)</f>
        <v>81.28</v>
      </c>
      <c r="AC1886" s="27" t="str">
        <f aca="false">IF(AND(K1886="Critical",N1886="No"),"URGENT - No Bed","Normal")</f>
        <v>Normal</v>
      </c>
      <c r="AD1886" s="33" t="n">
        <f aca="false">INDEX(Lookup_Tables!$B$3:$B$12,MATCH(H1886,Lookup_Tables!$A$3:$A$12,0))</f>
        <v>4600000</v>
      </c>
      <c r="AE1886" s="27" t="str">
        <f aca="false">INDEX(Lookup_Tables!$C$3:$C$12,MATCH(H1886,Lookup_Tables!$A$3:$A$12,0))</f>
        <v>Dr. Farhan Khan</v>
      </c>
      <c r="AF1886" s="27" t="str">
        <f aca="false">IFERROR(INDEX(Lookup_Tables!$F$16:$F$45,MATCH(I1886,Lookup_Tables!$E$16:$E$45,0)),"N/A")</f>
        <v>EMP206</v>
      </c>
      <c r="AG1886" s="27" t="n">
        <f aca="false">_xlfn.IFS(R1886="Recovered",4,R1886="Referred",3,R1886="Admitted",2,R1886="Deceased",1,TRUE(),0)</f>
        <v>2</v>
      </c>
      <c r="AH1886" s="27" t="str">
        <f aca="false">IF(T1886&gt;=4,"Satisfied",IF(T1886&gt;=3,"Neutral","Needs Improvement"))</f>
        <v>Needs Improvement</v>
      </c>
    </row>
    <row r="1887" customFormat="false" ht="15" hidden="false" customHeight="false" outlineLevel="0" collapsed="false">
      <c r="A1887" s="30" t="s">
        <v>4519</v>
      </c>
      <c r="B1887" s="30" t="s">
        <v>2861</v>
      </c>
      <c r="C1887" s="30" t="n">
        <v>62</v>
      </c>
      <c r="D1887" s="30" t="s">
        <v>121</v>
      </c>
      <c r="E1887" s="31" t="n">
        <v>45316</v>
      </c>
      <c r="F1887" s="30" t="s">
        <v>943</v>
      </c>
      <c r="G1887" s="31" t="n">
        <v>45319</v>
      </c>
      <c r="H1887" s="30" t="s">
        <v>135</v>
      </c>
      <c r="I1887" s="30" t="s">
        <v>278</v>
      </c>
      <c r="J1887" s="30" t="s">
        <v>252</v>
      </c>
      <c r="K1887" s="30" t="s">
        <v>156</v>
      </c>
      <c r="L1887" s="30" t="n">
        <v>21</v>
      </c>
      <c r="M1887" s="30" t="n">
        <v>82</v>
      </c>
      <c r="N1887" s="30" t="s">
        <v>186</v>
      </c>
      <c r="O1887" s="30" t="s">
        <v>139</v>
      </c>
      <c r="P1887" s="30" t="s">
        <v>140</v>
      </c>
      <c r="Q1887" s="32" t="n">
        <v>4997.06</v>
      </c>
      <c r="R1887" s="30" t="s">
        <v>130</v>
      </c>
      <c r="S1887" s="30" t="s">
        <v>164</v>
      </c>
      <c r="T1887" s="30" t="n">
        <v>4</v>
      </c>
      <c r="U1887" s="30" t="n">
        <f aca="false">YEAR(E1887)</f>
        <v>2024</v>
      </c>
      <c r="V1887" s="30" t="str">
        <f aca="false">TEXT(E1887,"MMM-YYYY")</f>
        <v>Jan-2024</v>
      </c>
      <c r="W1887" s="30" t="n">
        <f aca="false">MONTH(E1887)</f>
        <v>1</v>
      </c>
      <c r="X1887" s="30" t="str">
        <f aca="false">TEXT(WEEKDAY(E1887,2),"0")&amp;" - "&amp;TEXT(E1887,"dddd")</f>
        <v>4 - Thursday</v>
      </c>
      <c r="Y1887" s="30" t="str">
        <f aca="false">_xlfn.IFS(C1887&lt;18,"Child (0-17)",C1887&lt;40,"Young Adult (18-39)",C1887&lt;60,"Adult (40-59)",TRUE(),"Senior (60+)")</f>
        <v>Senior (60+)</v>
      </c>
      <c r="Z1887" s="30" t="n">
        <f aca="false">ROUND(G1887-E1887,0)</f>
        <v>3</v>
      </c>
      <c r="AA1887" s="30" t="n">
        <f aca="false">L1887+M1887</f>
        <v>103</v>
      </c>
      <c r="AB1887" s="30" t="n">
        <f aca="false">IFERROR(ROUND(Q1887/AA1887,2),0)</f>
        <v>48.52</v>
      </c>
      <c r="AC1887" s="30" t="str">
        <f aca="false">IF(AND(K1887="Critical",N1887="No"),"URGENT - No Bed","Normal")</f>
        <v>Normal</v>
      </c>
      <c r="AD1887" s="34" t="n">
        <f aca="false">INDEX(Lookup_Tables!$B$3:$B$12,MATCH(H1887,Lookup_Tables!$A$3:$A$12,0))</f>
        <v>4600000</v>
      </c>
      <c r="AE1887" s="30" t="str">
        <f aca="false">INDEX(Lookup_Tables!$C$3:$C$12,MATCH(H1887,Lookup_Tables!$A$3:$A$12,0))</f>
        <v>Dr. Farhan Khan</v>
      </c>
      <c r="AF1887" s="30" t="str">
        <f aca="false">IFERROR(INDEX(Lookup_Tables!$F$16:$F$45,MATCH(I1887,Lookup_Tables!$E$16:$E$45,0)),"N/A")</f>
        <v>EMP208</v>
      </c>
      <c r="AG1887" s="30" t="n">
        <f aca="false">_xlfn.IFS(R1887="Recovered",4,R1887="Referred",3,R1887="Admitted",2,R1887="Deceased",1,TRUE(),0)</f>
        <v>4</v>
      </c>
      <c r="AH1887" s="30" t="str">
        <f aca="false">IF(T1887&gt;=4,"Satisfied",IF(T1887&gt;=3,"Neutral","Needs Improvement"))</f>
        <v>Satisfied</v>
      </c>
    </row>
    <row r="1888" customFormat="false" ht="15" hidden="false" customHeight="false" outlineLevel="0" collapsed="false">
      <c r="A1888" s="27" t="s">
        <v>4571</v>
      </c>
      <c r="B1888" s="27" t="s">
        <v>3520</v>
      </c>
      <c r="C1888" s="27" t="n">
        <v>26</v>
      </c>
      <c r="D1888" s="27" t="s">
        <v>144</v>
      </c>
      <c r="E1888" s="28" t="n">
        <v>45531</v>
      </c>
      <c r="F1888" s="27" t="s">
        <v>750</v>
      </c>
      <c r="G1888" s="28" t="n">
        <v>45534</v>
      </c>
      <c r="H1888" s="27" t="s">
        <v>168</v>
      </c>
      <c r="I1888" s="27" t="s">
        <v>196</v>
      </c>
      <c r="J1888" s="27" t="s">
        <v>191</v>
      </c>
      <c r="K1888" s="27" t="s">
        <v>126</v>
      </c>
      <c r="L1888" s="27" t="n">
        <v>36</v>
      </c>
      <c r="M1888" s="27" t="n">
        <v>138</v>
      </c>
      <c r="N1888" s="27" t="s">
        <v>186</v>
      </c>
      <c r="O1888" s="27" t="s">
        <v>128</v>
      </c>
      <c r="P1888" s="27" t="s">
        <v>129</v>
      </c>
      <c r="Q1888" s="29" t="n">
        <v>7808.52</v>
      </c>
      <c r="R1888" s="27" t="s">
        <v>130</v>
      </c>
      <c r="S1888" s="27" t="s">
        <v>141</v>
      </c>
      <c r="T1888" s="27" t="n">
        <v>3</v>
      </c>
      <c r="U1888" s="27" t="n">
        <f aca="false">YEAR(E1888)</f>
        <v>2024</v>
      </c>
      <c r="V1888" s="27" t="str">
        <f aca="false">TEXT(E1888,"MMM-YYYY")</f>
        <v>Aug-2024</v>
      </c>
      <c r="W1888" s="27" t="n">
        <f aca="false">MONTH(E1888)</f>
        <v>8</v>
      </c>
      <c r="X1888" s="27" t="str">
        <f aca="false">TEXT(WEEKDAY(E1888,2),"0")&amp;" - "&amp;TEXT(E1888,"dddd")</f>
        <v>2 - Tuesday</v>
      </c>
      <c r="Y1888" s="27" t="str">
        <f aca="false">_xlfn.IFS(C1888&lt;18,"Child (0-17)",C1888&lt;40,"Young Adult (18-39)",C1888&lt;60,"Adult (40-59)",TRUE(),"Senior (60+)")</f>
        <v>Young Adult (18-39)</v>
      </c>
      <c r="Z1888" s="27" t="n">
        <f aca="false">ROUND(G1888-E1888,0)</f>
        <v>3</v>
      </c>
      <c r="AA1888" s="27" t="n">
        <f aca="false">L1888+M1888</f>
        <v>174</v>
      </c>
      <c r="AB1888" s="27" t="n">
        <f aca="false">IFERROR(ROUND(Q1888/AA1888,2),0)</f>
        <v>44.88</v>
      </c>
      <c r="AC1888" s="27" t="str">
        <f aca="false">IF(AND(K1888="Critical",N1888="No"),"URGENT - No Bed","Normal")</f>
        <v>Normal</v>
      </c>
      <c r="AD1888" s="33" t="n">
        <f aca="false">INDEX(Lookup_Tables!$B$3:$B$12,MATCH(H1888,Lookup_Tables!$A$3:$A$12,0))</f>
        <v>4400000</v>
      </c>
      <c r="AE1888" s="27" t="str">
        <f aca="false">INDEX(Lookup_Tables!$C$3:$C$12,MATCH(H1888,Lookup_Tables!$A$3:$A$12,0))</f>
        <v>Dr. Neha Chopra</v>
      </c>
      <c r="AF1888" s="27" t="str">
        <f aca="false">IFERROR(INDEX(Lookup_Tables!$F$16:$F$45,MATCH(I1888,Lookup_Tables!$E$16:$E$45,0)),"N/A")</f>
        <v>EMP219</v>
      </c>
      <c r="AG1888" s="27" t="n">
        <f aca="false">_xlfn.IFS(R1888="Recovered",4,R1888="Referred",3,R1888="Admitted",2,R1888="Deceased",1,TRUE(),0)</f>
        <v>4</v>
      </c>
      <c r="AH1888" s="27" t="str">
        <f aca="false">IF(T1888&gt;=4,"Satisfied",IF(T1888&gt;=3,"Neutral","Needs Improvement"))</f>
        <v>Neutral</v>
      </c>
    </row>
    <row r="1889" customFormat="false" ht="15" hidden="false" customHeight="false" outlineLevel="0" collapsed="false">
      <c r="A1889" s="30" t="s">
        <v>5797</v>
      </c>
      <c r="B1889" s="30" t="s">
        <v>5798</v>
      </c>
      <c r="C1889" s="30" t="n">
        <v>6</v>
      </c>
      <c r="D1889" s="30" t="s">
        <v>181</v>
      </c>
      <c r="E1889" s="31" t="n">
        <v>45624</v>
      </c>
      <c r="F1889" s="30" t="s">
        <v>587</v>
      </c>
      <c r="G1889" s="31" t="n">
        <v>45626</v>
      </c>
      <c r="H1889" s="30" t="s">
        <v>146</v>
      </c>
      <c r="I1889" s="30" t="s">
        <v>147</v>
      </c>
      <c r="J1889" s="30" t="s">
        <v>222</v>
      </c>
      <c r="K1889" s="30" t="s">
        <v>126</v>
      </c>
      <c r="L1889" s="30" t="n">
        <v>34</v>
      </c>
      <c r="M1889" s="30" t="n">
        <v>91</v>
      </c>
      <c r="N1889" s="30" t="s">
        <v>127</v>
      </c>
      <c r="O1889" s="30" t="s">
        <v>128</v>
      </c>
      <c r="P1889" s="30" t="s">
        <v>150</v>
      </c>
      <c r="Q1889" s="32" t="n">
        <v>8611.33</v>
      </c>
      <c r="R1889" s="30" t="s">
        <v>130</v>
      </c>
      <c r="S1889" s="30" t="s">
        <v>157</v>
      </c>
      <c r="T1889" s="30" t="n">
        <v>4</v>
      </c>
      <c r="U1889" s="30" t="n">
        <f aca="false">YEAR(E1889)</f>
        <v>2024</v>
      </c>
      <c r="V1889" s="30" t="str">
        <f aca="false">TEXT(E1889,"MMM-YYYY")</f>
        <v>Nov-2024</v>
      </c>
      <c r="W1889" s="30" t="n">
        <f aca="false">MONTH(E1889)</f>
        <v>11</v>
      </c>
      <c r="X1889" s="30" t="str">
        <f aca="false">TEXT(WEEKDAY(E1889,2),"0")&amp;" - "&amp;TEXT(E1889,"dddd")</f>
        <v>4 - Thursday</v>
      </c>
      <c r="Y1889" s="30" t="str">
        <f aca="false">_xlfn.IFS(C1889&lt;18,"Child (0-17)",C1889&lt;40,"Young Adult (18-39)",C1889&lt;60,"Adult (40-59)",TRUE(),"Senior (60+)")</f>
        <v>Child (0-17)</v>
      </c>
      <c r="Z1889" s="30" t="n">
        <f aca="false">ROUND(G1889-E1889,0)</f>
        <v>2</v>
      </c>
      <c r="AA1889" s="30" t="n">
        <f aca="false">L1889+M1889</f>
        <v>125</v>
      </c>
      <c r="AB1889" s="30" t="n">
        <f aca="false">IFERROR(ROUND(Q1889/AA1889,2),0)</f>
        <v>68.89</v>
      </c>
      <c r="AC1889" s="30" t="str">
        <f aca="false">IF(AND(K1889="Critical",N1889="No"),"URGENT - No Bed","Normal")</f>
        <v>Normal</v>
      </c>
      <c r="AD1889" s="34" t="n">
        <f aca="false">INDEX(Lookup_Tables!$B$3:$B$12,MATCH(H1889,Lookup_Tables!$A$3:$A$12,0))</f>
        <v>2700000</v>
      </c>
      <c r="AE1889" s="30" t="str">
        <f aca="false">INDEX(Lookup_Tables!$C$3:$C$12,MATCH(H1889,Lookup_Tables!$A$3:$A$12,0))</f>
        <v>Dr. Vikram Singh</v>
      </c>
      <c r="AF1889" s="30" t="str">
        <f aca="false">IFERROR(INDEX(Lookup_Tables!$F$16:$F$45,MATCH(I1889,Lookup_Tables!$E$16:$E$45,0)),"N/A")</f>
        <v>EMP229</v>
      </c>
      <c r="AG1889" s="30" t="n">
        <f aca="false">_xlfn.IFS(R1889="Recovered",4,R1889="Referred",3,R1889="Admitted",2,R1889="Deceased",1,TRUE(),0)</f>
        <v>4</v>
      </c>
      <c r="AH1889" s="30" t="str">
        <f aca="false">IF(T1889&gt;=4,"Satisfied",IF(T1889&gt;=3,"Neutral","Needs Improvement"))</f>
        <v>Satisfied</v>
      </c>
    </row>
    <row r="1890" customFormat="false" ht="15" hidden="false" customHeight="false" outlineLevel="0" collapsed="false">
      <c r="A1890" s="27" t="s">
        <v>6177</v>
      </c>
      <c r="B1890" s="27" t="s">
        <v>2528</v>
      </c>
      <c r="C1890" s="27" t="n">
        <v>5</v>
      </c>
      <c r="D1890" s="27" t="s">
        <v>121</v>
      </c>
      <c r="E1890" s="28" t="n">
        <v>45464</v>
      </c>
      <c r="F1890" s="27" t="s">
        <v>549</v>
      </c>
      <c r="G1890" s="28" t="n">
        <v>45467</v>
      </c>
      <c r="H1890" s="27" t="s">
        <v>183</v>
      </c>
      <c r="I1890" s="27" t="s">
        <v>430</v>
      </c>
      <c r="J1890" s="27" t="s">
        <v>431</v>
      </c>
      <c r="K1890" s="27" t="s">
        <v>156</v>
      </c>
      <c r="L1890" s="27" t="n">
        <v>58</v>
      </c>
      <c r="M1890" s="27" t="n">
        <v>83</v>
      </c>
      <c r="N1890" s="27" t="s">
        <v>127</v>
      </c>
      <c r="O1890" s="27" t="s">
        <v>139</v>
      </c>
      <c r="P1890" s="27" t="s">
        <v>187</v>
      </c>
      <c r="Q1890" s="29" t="n">
        <v>3358.01</v>
      </c>
      <c r="R1890" s="27" t="s">
        <v>130</v>
      </c>
      <c r="S1890" s="27" t="s">
        <v>164</v>
      </c>
      <c r="T1890" s="27" t="n">
        <v>3</v>
      </c>
      <c r="U1890" s="27" t="n">
        <f aca="false">YEAR(E1890)</f>
        <v>2024</v>
      </c>
      <c r="V1890" s="27" t="str">
        <f aca="false">TEXT(E1890,"MMM-YYYY")</f>
        <v>Jun-2024</v>
      </c>
      <c r="W1890" s="27" t="n">
        <f aca="false">MONTH(E1890)</f>
        <v>6</v>
      </c>
      <c r="X1890" s="27" t="str">
        <f aca="false">TEXT(WEEKDAY(E1890,2),"0")&amp;" - "&amp;TEXT(E1890,"dddd")</f>
        <v>5 - Friday</v>
      </c>
      <c r="Y1890" s="27" t="str">
        <f aca="false">_xlfn.IFS(C1890&lt;18,"Child (0-17)",C1890&lt;40,"Young Adult (18-39)",C1890&lt;60,"Adult (40-59)",TRUE(),"Senior (60+)")</f>
        <v>Child (0-17)</v>
      </c>
      <c r="Z1890" s="27" t="n">
        <f aca="false">ROUND(G1890-E1890,0)</f>
        <v>3</v>
      </c>
      <c r="AA1890" s="27" t="n">
        <f aca="false">L1890+M1890</f>
        <v>141</v>
      </c>
      <c r="AB1890" s="27" t="n">
        <f aca="false">IFERROR(ROUND(Q1890/AA1890,2),0)</f>
        <v>23.82</v>
      </c>
      <c r="AC1890" s="27" t="str">
        <f aca="false">IF(AND(K1890="Critical",N1890="No"),"URGENT - No Bed","Normal")</f>
        <v>Normal</v>
      </c>
      <c r="AD1890" s="33" t="n">
        <f aca="false">INDEX(Lookup_Tables!$B$3:$B$12,MATCH(H1890,Lookup_Tables!$A$3:$A$12,0))</f>
        <v>3100000</v>
      </c>
      <c r="AE1890" s="27" t="str">
        <f aca="false">INDEX(Lookup_Tables!$C$3:$C$12,MATCH(H1890,Lookup_Tables!$A$3:$A$12,0))</f>
        <v>Dr. Kavita Rao</v>
      </c>
      <c r="AF1890" s="27" t="str">
        <f aca="false">IFERROR(INDEX(Lookup_Tables!$F$16:$F$45,MATCH(I1890,Lookup_Tables!$E$16:$E$45,0)),"N/A")</f>
        <v>EMP224</v>
      </c>
      <c r="AG1890" s="27" t="n">
        <f aca="false">_xlfn.IFS(R1890="Recovered",4,R1890="Referred",3,R1890="Admitted",2,R1890="Deceased",1,TRUE(),0)</f>
        <v>4</v>
      </c>
      <c r="AH1890" s="27" t="str">
        <f aca="false">IF(T1890&gt;=4,"Satisfied",IF(T1890&gt;=3,"Neutral","Needs Improvement"))</f>
        <v>Neutral</v>
      </c>
    </row>
    <row r="1891" customFormat="false" ht="15" hidden="false" customHeight="false" outlineLevel="0" collapsed="false">
      <c r="A1891" s="30" t="s">
        <v>6096</v>
      </c>
      <c r="B1891" s="30" t="s">
        <v>3863</v>
      </c>
      <c r="C1891" s="30" t="n">
        <v>0</v>
      </c>
      <c r="D1891" s="30" t="s">
        <v>181</v>
      </c>
      <c r="E1891" s="31" t="n">
        <v>45380</v>
      </c>
      <c r="F1891" s="30" t="s">
        <v>1711</v>
      </c>
      <c r="G1891" s="31" t="n">
        <v>45380</v>
      </c>
      <c r="H1891" s="30" t="s">
        <v>161</v>
      </c>
      <c r="I1891" s="30" t="s">
        <v>538</v>
      </c>
      <c r="J1891" s="30" t="s">
        <v>648</v>
      </c>
      <c r="K1891" s="30" t="s">
        <v>138</v>
      </c>
      <c r="L1891" s="30" t="n">
        <v>41</v>
      </c>
      <c r="M1891" s="30" t="n">
        <v>27</v>
      </c>
      <c r="N1891" s="30" t="s">
        <v>127</v>
      </c>
      <c r="O1891" s="30" t="s">
        <v>149</v>
      </c>
      <c r="P1891" s="30" t="s">
        <v>187</v>
      </c>
      <c r="Q1891" s="32" t="n">
        <v>1934.01</v>
      </c>
      <c r="R1891" s="30" t="s">
        <v>130</v>
      </c>
      <c r="S1891" s="30" t="s">
        <v>141</v>
      </c>
      <c r="T1891" s="30" t="n">
        <v>4</v>
      </c>
      <c r="U1891" s="30" t="n">
        <f aca="false">YEAR(E1891)</f>
        <v>2024</v>
      </c>
      <c r="V1891" s="30" t="str">
        <f aca="false">TEXT(E1891,"MMM-YYYY")</f>
        <v>Mar-2024</v>
      </c>
      <c r="W1891" s="30" t="n">
        <f aca="false">MONTH(E1891)</f>
        <v>3</v>
      </c>
      <c r="X1891" s="30" t="str">
        <f aca="false">TEXT(WEEKDAY(E1891,2),"0")&amp;" - "&amp;TEXT(E1891,"dddd")</f>
        <v>5 - Friday</v>
      </c>
      <c r="Y1891" s="30" t="str">
        <f aca="false">_xlfn.IFS(C1891&lt;18,"Child (0-17)",C1891&lt;40,"Young Adult (18-39)",C1891&lt;60,"Adult (40-59)",TRUE(),"Senior (60+)")</f>
        <v>Child (0-17)</v>
      </c>
      <c r="Z1891" s="30" t="n">
        <f aca="false">ROUND(G1891-E1891,0)</f>
        <v>0</v>
      </c>
      <c r="AA1891" s="30" t="n">
        <f aca="false">L1891+M1891</f>
        <v>68</v>
      </c>
      <c r="AB1891" s="30" t="n">
        <f aca="false">IFERROR(ROUND(Q1891/AA1891,2),0)</f>
        <v>28.44</v>
      </c>
      <c r="AC1891" s="30" t="str">
        <f aca="false">IF(AND(K1891="Critical",N1891="No"),"URGENT - No Bed","Normal")</f>
        <v>Normal</v>
      </c>
      <c r="AD1891" s="34" t="n">
        <f aca="false">INDEX(Lookup_Tables!$B$3:$B$12,MATCH(H1891,Lookup_Tables!$A$3:$A$12,0))</f>
        <v>3600000</v>
      </c>
      <c r="AE1891" s="30" t="str">
        <f aca="false">INDEX(Lookup_Tables!$C$3:$C$12,MATCH(H1891,Lookup_Tables!$A$3:$A$12,0))</f>
        <v>Dr. Sameer Joshi</v>
      </c>
      <c r="AF1891" s="30" t="str">
        <f aca="false">IFERROR(INDEX(Lookup_Tables!$F$16:$F$45,MATCH(I1891,Lookup_Tables!$E$16:$E$45,0)),"N/A")</f>
        <v>EMP221</v>
      </c>
      <c r="AG1891" s="30" t="n">
        <f aca="false">_xlfn.IFS(R1891="Recovered",4,R1891="Referred",3,R1891="Admitted",2,R1891="Deceased",1,TRUE(),0)</f>
        <v>4</v>
      </c>
      <c r="AH1891" s="30" t="str">
        <f aca="false">IF(T1891&gt;=4,"Satisfied",IF(T1891&gt;=3,"Neutral","Needs Improvement"))</f>
        <v>Satisfied</v>
      </c>
    </row>
    <row r="1892" customFormat="false" ht="15" hidden="false" customHeight="false" outlineLevel="0" collapsed="false">
      <c r="A1892" s="27" t="s">
        <v>6187</v>
      </c>
      <c r="B1892" s="27" t="s">
        <v>3886</v>
      </c>
      <c r="C1892" s="27" t="n">
        <v>38</v>
      </c>
      <c r="D1892" s="27" t="s">
        <v>181</v>
      </c>
      <c r="E1892" s="28" t="n">
        <v>45512</v>
      </c>
      <c r="F1892" s="27" t="s">
        <v>1117</v>
      </c>
      <c r="G1892" s="28" t="n">
        <v>45513</v>
      </c>
      <c r="H1892" s="27" t="s">
        <v>183</v>
      </c>
      <c r="I1892" s="27" t="s">
        <v>212</v>
      </c>
      <c r="J1892" s="27" t="s">
        <v>476</v>
      </c>
      <c r="K1892" s="27" t="s">
        <v>156</v>
      </c>
      <c r="L1892" s="27" t="n">
        <v>44</v>
      </c>
      <c r="M1892" s="27" t="n">
        <v>34</v>
      </c>
      <c r="N1892" s="27" t="s">
        <v>127</v>
      </c>
      <c r="O1892" s="27" t="s">
        <v>139</v>
      </c>
      <c r="P1892" s="27" t="s">
        <v>140</v>
      </c>
      <c r="Q1892" s="29" t="n">
        <v>4460.18</v>
      </c>
      <c r="R1892" s="27" t="s">
        <v>172</v>
      </c>
      <c r="S1892" s="27" t="s">
        <v>131</v>
      </c>
      <c r="T1892" s="27" t="n">
        <v>3</v>
      </c>
      <c r="U1892" s="27" t="n">
        <f aca="false">YEAR(E1892)</f>
        <v>2024</v>
      </c>
      <c r="V1892" s="27" t="str">
        <f aca="false">TEXT(E1892,"MMM-YYYY")</f>
        <v>Aug-2024</v>
      </c>
      <c r="W1892" s="27" t="n">
        <f aca="false">MONTH(E1892)</f>
        <v>8</v>
      </c>
      <c r="X1892" s="27" t="str">
        <f aca="false">TEXT(WEEKDAY(E1892,2),"0")&amp;" - "&amp;TEXT(E1892,"dddd")</f>
        <v>4 - Thursday</v>
      </c>
      <c r="Y1892" s="27" t="str">
        <f aca="false">_xlfn.IFS(C1892&lt;18,"Child (0-17)",C1892&lt;40,"Young Adult (18-39)",C1892&lt;60,"Adult (40-59)",TRUE(),"Senior (60+)")</f>
        <v>Young Adult (18-39)</v>
      </c>
      <c r="Z1892" s="27" t="n">
        <f aca="false">ROUND(G1892-E1892,0)</f>
        <v>1</v>
      </c>
      <c r="AA1892" s="27" t="n">
        <f aca="false">L1892+M1892</f>
        <v>78</v>
      </c>
      <c r="AB1892" s="27" t="n">
        <f aca="false">IFERROR(ROUND(Q1892/AA1892,2),0)</f>
        <v>57.18</v>
      </c>
      <c r="AC1892" s="27" t="str">
        <f aca="false">IF(AND(K1892="Critical",N1892="No"),"URGENT - No Bed","Normal")</f>
        <v>Normal</v>
      </c>
      <c r="AD1892" s="33" t="n">
        <f aca="false">INDEX(Lookup_Tables!$B$3:$B$12,MATCH(H1892,Lookup_Tables!$A$3:$A$12,0))</f>
        <v>3100000</v>
      </c>
      <c r="AE1892" s="27" t="str">
        <f aca="false">INDEX(Lookup_Tables!$C$3:$C$12,MATCH(H1892,Lookup_Tables!$A$3:$A$12,0))</f>
        <v>Dr. Kavita Rao</v>
      </c>
      <c r="AF1892" s="27" t="str">
        <f aca="false">IFERROR(INDEX(Lookup_Tables!$F$16:$F$45,MATCH(I1892,Lookup_Tables!$E$16:$E$45,0)),"N/A")</f>
        <v>EMP225</v>
      </c>
      <c r="AG1892" s="27" t="n">
        <f aca="false">_xlfn.IFS(R1892="Recovered",4,R1892="Referred",3,R1892="Admitted",2,R1892="Deceased",1,TRUE(),0)</f>
        <v>2</v>
      </c>
      <c r="AH1892" s="27" t="str">
        <f aca="false">IF(T1892&gt;=4,"Satisfied",IF(T1892&gt;=3,"Neutral","Needs Improvement"))</f>
        <v>Neutral</v>
      </c>
    </row>
    <row r="1893" customFormat="false" ht="15" hidden="false" customHeight="false" outlineLevel="0" collapsed="false">
      <c r="A1893" s="30" t="s">
        <v>5268</v>
      </c>
      <c r="B1893" s="30" t="s">
        <v>1781</v>
      </c>
      <c r="C1893" s="30" t="n">
        <v>21</v>
      </c>
      <c r="D1893" s="30" t="s">
        <v>121</v>
      </c>
      <c r="E1893" s="31" t="n">
        <v>45533</v>
      </c>
      <c r="F1893" s="30" t="s">
        <v>1073</v>
      </c>
      <c r="G1893" s="31" t="n">
        <v>45534</v>
      </c>
      <c r="H1893" s="30" t="s">
        <v>146</v>
      </c>
      <c r="I1893" s="30" t="s">
        <v>176</v>
      </c>
      <c r="J1893" s="30" t="s">
        <v>148</v>
      </c>
      <c r="K1893" s="30" t="s">
        <v>126</v>
      </c>
      <c r="L1893" s="30" t="n">
        <v>20</v>
      </c>
      <c r="M1893" s="30" t="n">
        <v>107</v>
      </c>
      <c r="N1893" s="30" t="s">
        <v>186</v>
      </c>
      <c r="O1893" s="30" t="s">
        <v>128</v>
      </c>
      <c r="P1893" s="30" t="s">
        <v>129</v>
      </c>
      <c r="Q1893" s="32" t="n">
        <v>8943.1</v>
      </c>
      <c r="R1893" s="30" t="s">
        <v>172</v>
      </c>
      <c r="S1893" s="30" t="s">
        <v>141</v>
      </c>
      <c r="T1893" s="30" t="n">
        <v>2</v>
      </c>
      <c r="U1893" s="30" t="n">
        <f aca="false">YEAR(E1893)</f>
        <v>2024</v>
      </c>
      <c r="V1893" s="30" t="str">
        <f aca="false">TEXT(E1893,"MMM-YYYY")</f>
        <v>Aug-2024</v>
      </c>
      <c r="W1893" s="30" t="n">
        <f aca="false">MONTH(E1893)</f>
        <v>8</v>
      </c>
      <c r="X1893" s="30" t="str">
        <f aca="false">TEXT(WEEKDAY(E1893,2),"0")&amp;" - "&amp;TEXT(E1893,"dddd")</f>
        <v>4 - Thursday</v>
      </c>
      <c r="Y1893" s="30" t="str">
        <f aca="false">_xlfn.IFS(C1893&lt;18,"Child (0-17)",C1893&lt;40,"Young Adult (18-39)",C1893&lt;60,"Adult (40-59)",TRUE(),"Senior (60+)")</f>
        <v>Young Adult (18-39)</v>
      </c>
      <c r="Z1893" s="30" t="n">
        <f aca="false">ROUND(G1893-E1893,0)</f>
        <v>1</v>
      </c>
      <c r="AA1893" s="30" t="n">
        <f aca="false">L1893+M1893</f>
        <v>127</v>
      </c>
      <c r="AB1893" s="30" t="n">
        <f aca="false">IFERROR(ROUND(Q1893/AA1893,2),0)</f>
        <v>70.42</v>
      </c>
      <c r="AC1893" s="30" t="str">
        <f aca="false">IF(AND(K1893="Critical",N1893="No"),"URGENT - No Bed","Normal")</f>
        <v>Normal</v>
      </c>
      <c r="AD1893" s="34" t="n">
        <f aca="false">INDEX(Lookup_Tables!$B$3:$B$12,MATCH(H1893,Lookup_Tables!$A$3:$A$12,0))</f>
        <v>2700000</v>
      </c>
      <c r="AE1893" s="30" t="str">
        <f aca="false">INDEX(Lookup_Tables!$C$3:$C$12,MATCH(H1893,Lookup_Tables!$A$3:$A$12,0))</f>
        <v>Dr. Vikram Singh</v>
      </c>
      <c r="AF1893" s="30" t="str">
        <f aca="false">IFERROR(INDEX(Lookup_Tables!$F$16:$F$45,MATCH(I1893,Lookup_Tables!$E$16:$E$45,0)),"N/A")</f>
        <v>EMP227</v>
      </c>
      <c r="AG1893" s="30" t="n">
        <f aca="false">_xlfn.IFS(R1893="Recovered",4,R1893="Referred",3,R1893="Admitted",2,R1893="Deceased",1,TRUE(),0)</f>
        <v>2</v>
      </c>
      <c r="AH1893" s="30" t="str">
        <f aca="false">IF(T1893&gt;=4,"Satisfied",IF(T1893&gt;=3,"Neutral","Needs Improvement"))</f>
        <v>Needs Improvement</v>
      </c>
    </row>
    <row r="1894" customFormat="false" ht="15" hidden="false" customHeight="false" outlineLevel="0" collapsed="false">
      <c r="A1894" s="27" t="s">
        <v>4000</v>
      </c>
      <c r="B1894" s="27" t="s">
        <v>747</v>
      </c>
      <c r="C1894" s="27" t="n">
        <v>51</v>
      </c>
      <c r="D1894" s="27" t="s">
        <v>121</v>
      </c>
      <c r="E1894" s="28" t="n">
        <v>45407</v>
      </c>
      <c r="F1894" s="27" t="s">
        <v>347</v>
      </c>
      <c r="G1894" s="28" t="n">
        <v>45413</v>
      </c>
      <c r="H1894" s="27" t="s">
        <v>123</v>
      </c>
      <c r="I1894" s="27" t="s">
        <v>124</v>
      </c>
      <c r="J1894" s="27" t="s">
        <v>508</v>
      </c>
      <c r="K1894" s="27" t="s">
        <v>126</v>
      </c>
      <c r="L1894" s="27" t="n">
        <v>37</v>
      </c>
      <c r="M1894" s="27" t="n">
        <v>75</v>
      </c>
      <c r="N1894" s="27" t="s">
        <v>186</v>
      </c>
      <c r="O1894" s="27" t="s">
        <v>128</v>
      </c>
      <c r="P1894" s="27" t="s">
        <v>140</v>
      </c>
      <c r="Q1894" s="29" t="n">
        <v>7969.77</v>
      </c>
      <c r="R1894" s="27" t="s">
        <v>172</v>
      </c>
      <c r="S1894" s="27" t="s">
        <v>335</v>
      </c>
      <c r="T1894" s="27" t="n">
        <v>2</v>
      </c>
      <c r="U1894" s="27" t="n">
        <f aca="false">YEAR(E1894)</f>
        <v>2024</v>
      </c>
      <c r="V1894" s="27" t="str">
        <f aca="false">TEXT(E1894,"MMM-YYYY")</f>
        <v>Apr-2024</v>
      </c>
      <c r="W1894" s="27" t="n">
        <f aca="false">MONTH(E1894)</f>
        <v>4</v>
      </c>
      <c r="X1894" s="27" t="str">
        <f aca="false">TEXT(WEEKDAY(E1894,2),"0")&amp;" - "&amp;TEXT(E1894,"dddd")</f>
        <v>4 - Thursday</v>
      </c>
      <c r="Y1894" s="27" t="str">
        <f aca="false">_xlfn.IFS(C1894&lt;18,"Child (0-17)",C1894&lt;40,"Young Adult (18-39)",C1894&lt;60,"Adult (40-59)",TRUE(),"Senior (60+)")</f>
        <v>Adult (40-59)</v>
      </c>
      <c r="Z1894" s="27" t="n">
        <f aca="false">ROUND(G1894-E1894,0)</f>
        <v>6</v>
      </c>
      <c r="AA1894" s="27" t="n">
        <f aca="false">L1894+M1894</f>
        <v>112</v>
      </c>
      <c r="AB1894" s="27" t="n">
        <f aca="false">IFERROR(ROUND(Q1894/AA1894,2),0)</f>
        <v>71.16</v>
      </c>
      <c r="AC1894" s="27" t="str">
        <f aca="false">IF(AND(K1894="Critical",N1894="No"),"URGENT - No Bed","Normal")</f>
        <v>Normal</v>
      </c>
      <c r="AD1894" s="33" t="n">
        <f aca="false">INDEX(Lookup_Tables!$B$3:$B$12,MATCH(H1894,Lookup_Tables!$A$3:$A$12,0))</f>
        <v>2200000</v>
      </c>
      <c r="AE1894" s="27" t="str">
        <f aca="false">INDEX(Lookup_Tables!$C$3:$C$12,MATCH(H1894,Lookup_Tables!$A$3:$A$12,0))</f>
        <v>Dr. Rohan Das</v>
      </c>
      <c r="AF1894" s="27" t="str">
        <f aca="false">IFERROR(INDEX(Lookup_Tables!$F$16:$F$45,MATCH(I1894,Lookup_Tables!$E$16:$E$45,0)),"N/A")</f>
        <v>EMP205</v>
      </c>
      <c r="AG1894" s="27" t="n">
        <f aca="false">_xlfn.IFS(R1894="Recovered",4,R1894="Referred",3,R1894="Admitted",2,R1894="Deceased",1,TRUE(),0)</f>
        <v>2</v>
      </c>
      <c r="AH1894" s="27" t="str">
        <f aca="false">IF(T1894&gt;=4,"Satisfied",IF(T1894&gt;=3,"Neutral","Needs Improvement"))</f>
        <v>Needs Improvement</v>
      </c>
    </row>
    <row r="1895" customFormat="false" ht="15" hidden="false" customHeight="false" outlineLevel="0" collapsed="false">
      <c r="A1895" s="30" t="s">
        <v>6836</v>
      </c>
      <c r="B1895" s="30" t="s">
        <v>2137</v>
      </c>
      <c r="C1895" s="30" t="n">
        <v>48</v>
      </c>
      <c r="D1895" s="30" t="s">
        <v>121</v>
      </c>
      <c r="E1895" s="31" t="n">
        <v>45501</v>
      </c>
      <c r="F1895" s="30" t="s">
        <v>458</v>
      </c>
      <c r="G1895" s="31" t="n">
        <v>45501</v>
      </c>
      <c r="H1895" s="30" t="s">
        <v>146</v>
      </c>
      <c r="I1895" s="30" t="s">
        <v>176</v>
      </c>
      <c r="J1895" s="30" t="s">
        <v>177</v>
      </c>
      <c r="K1895" s="30" t="s">
        <v>156</v>
      </c>
      <c r="L1895" s="30" t="n">
        <v>58</v>
      </c>
      <c r="M1895" s="30" t="n">
        <v>85</v>
      </c>
      <c r="N1895" s="30" t="s">
        <v>186</v>
      </c>
      <c r="O1895" s="30" t="s">
        <v>139</v>
      </c>
      <c r="P1895" s="30" t="s">
        <v>150</v>
      </c>
      <c r="Q1895" s="32" t="n">
        <v>4158.28</v>
      </c>
      <c r="R1895" s="30" t="s">
        <v>130</v>
      </c>
      <c r="S1895" s="30" t="s">
        <v>141</v>
      </c>
      <c r="T1895" s="30" t="n">
        <v>3</v>
      </c>
      <c r="U1895" s="30" t="n">
        <f aca="false">YEAR(E1895)</f>
        <v>2024</v>
      </c>
      <c r="V1895" s="30" t="str">
        <f aca="false">TEXT(E1895,"MMM-YYYY")</f>
        <v>Jul-2024</v>
      </c>
      <c r="W1895" s="30" t="n">
        <f aca="false">MONTH(E1895)</f>
        <v>7</v>
      </c>
      <c r="X1895" s="30" t="str">
        <f aca="false">TEXT(WEEKDAY(E1895,2),"0")&amp;" - "&amp;TEXT(E1895,"dddd")</f>
        <v>7 - Sunday</v>
      </c>
      <c r="Y1895" s="30" t="str">
        <f aca="false">_xlfn.IFS(C1895&lt;18,"Child (0-17)",C1895&lt;40,"Young Adult (18-39)",C1895&lt;60,"Adult (40-59)",TRUE(),"Senior (60+)")</f>
        <v>Adult (40-59)</v>
      </c>
      <c r="Z1895" s="30" t="n">
        <f aca="false">ROUND(G1895-E1895,0)</f>
        <v>0</v>
      </c>
      <c r="AA1895" s="30" t="n">
        <f aca="false">L1895+M1895</f>
        <v>143</v>
      </c>
      <c r="AB1895" s="30" t="n">
        <f aca="false">IFERROR(ROUND(Q1895/AA1895,2),0)</f>
        <v>29.08</v>
      </c>
      <c r="AC1895" s="30" t="str">
        <f aca="false">IF(AND(K1895="Critical",N1895="No"),"URGENT - No Bed","Normal")</f>
        <v>Normal</v>
      </c>
      <c r="AD1895" s="34" t="n">
        <f aca="false">INDEX(Lookup_Tables!$B$3:$B$12,MATCH(H1895,Lookup_Tables!$A$3:$A$12,0))</f>
        <v>2700000</v>
      </c>
      <c r="AE1895" s="30" t="str">
        <f aca="false">INDEX(Lookup_Tables!$C$3:$C$12,MATCH(H1895,Lookup_Tables!$A$3:$A$12,0))</f>
        <v>Dr. Vikram Singh</v>
      </c>
      <c r="AF1895" s="30" t="str">
        <f aca="false">IFERROR(INDEX(Lookup_Tables!$F$16:$F$45,MATCH(I1895,Lookup_Tables!$E$16:$E$45,0)),"N/A")</f>
        <v>EMP227</v>
      </c>
      <c r="AG1895" s="30" t="n">
        <f aca="false">_xlfn.IFS(R1895="Recovered",4,R1895="Referred",3,R1895="Admitted",2,R1895="Deceased",1,TRUE(),0)</f>
        <v>4</v>
      </c>
      <c r="AH1895" s="30" t="str">
        <f aca="false">IF(T1895&gt;=4,"Satisfied",IF(T1895&gt;=3,"Neutral","Needs Improvement"))</f>
        <v>Neutral</v>
      </c>
    </row>
    <row r="1896" customFormat="false" ht="15" hidden="false" customHeight="false" outlineLevel="0" collapsed="false">
      <c r="A1896" s="27" t="s">
        <v>4255</v>
      </c>
      <c r="B1896" s="27" t="s">
        <v>1019</v>
      </c>
      <c r="C1896" s="27" t="n">
        <v>45</v>
      </c>
      <c r="D1896" s="27" t="s">
        <v>181</v>
      </c>
      <c r="E1896" s="28" t="n">
        <v>45598</v>
      </c>
      <c r="F1896" s="27" t="s">
        <v>1160</v>
      </c>
      <c r="G1896" s="28" t="n">
        <v>45599</v>
      </c>
      <c r="H1896" s="27" t="s">
        <v>168</v>
      </c>
      <c r="I1896" s="27" t="s">
        <v>366</v>
      </c>
      <c r="J1896" s="27" t="s">
        <v>441</v>
      </c>
      <c r="K1896" s="27" t="s">
        <v>138</v>
      </c>
      <c r="L1896" s="27" t="n">
        <v>64</v>
      </c>
      <c r="M1896" s="27" t="n">
        <v>15</v>
      </c>
      <c r="N1896" s="27" t="s">
        <v>127</v>
      </c>
      <c r="O1896" s="27" t="s">
        <v>171</v>
      </c>
      <c r="P1896" s="27" t="s">
        <v>140</v>
      </c>
      <c r="Q1896" s="29" t="n">
        <v>1139.66</v>
      </c>
      <c r="R1896" s="27" t="s">
        <v>130</v>
      </c>
      <c r="S1896" s="27" t="s">
        <v>192</v>
      </c>
      <c r="T1896" s="27" t="n">
        <v>5</v>
      </c>
      <c r="U1896" s="27" t="n">
        <f aca="false">YEAR(E1896)</f>
        <v>2024</v>
      </c>
      <c r="V1896" s="27" t="str">
        <f aca="false">TEXT(E1896,"MMM-YYYY")</f>
        <v>Nov-2024</v>
      </c>
      <c r="W1896" s="27" t="n">
        <f aca="false">MONTH(E1896)</f>
        <v>11</v>
      </c>
      <c r="X1896" s="27" t="str">
        <f aca="false">TEXT(WEEKDAY(E1896,2),"0")&amp;" - "&amp;TEXT(E1896,"dddd")</f>
        <v>6 - Saturday</v>
      </c>
      <c r="Y1896" s="27" t="str">
        <f aca="false">_xlfn.IFS(C1896&lt;18,"Child (0-17)",C1896&lt;40,"Young Adult (18-39)",C1896&lt;60,"Adult (40-59)",TRUE(),"Senior (60+)")</f>
        <v>Adult (40-59)</v>
      </c>
      <c r="Z1896" s="27" t="n">
        <f aca="false">ROUND(G1896-E1896,0)</f>
        <v>1</v>
      </c>
      <c r="AA1896" s="27" t="n">
        <f aca="false">L1896+M1896</f>
        <v>79</v>
      </c>
      <c r="AB1896" s="27" t="n">
        <f aca="false">IFERROR(ROUND(Q1896/AA1896,2),0)</f>
        <v>14.43</v>
      </c>
      <c r="AC1896" s="27" t="str">
        <f aca="false">IF(AND(K1896="Critical",N1896="No"),"URGENT - No Bed","Normal")</f>
        <v>Normal</v>
      </c>
      <c r="AD1896" s="33" t="n">
        <f aca="false">INDEX(Lookup_Tables!$B$3:$B$12,MATCH(H1896,Lookup_Tables!$A$3:$A$12,0))</f>
        <v>4400000</v>
      </c>
      <c r="AE1896" s="27" t="str">
        <f aca="false">INDEX(Lookup_Tables!$C$3:$C$12,MATCH(H1896,Lookup_Tables!$A$3:$A$12,0))</f>
        <v>Dr. Neha Chopra</v>
      </c>
      <c r="AF1896" s="27" t="str">
        <f aca="false">IFERROR(INDEX(Lookup_Tables!$F$16:$F$45,MATCH(I1896,Lookup_Tables!$E$16:$E$45,0)),"N/A")</f>
        <v>EMP218</v>
      </c>
      <c r="AG1896" s="27" t="n">
        <f aca="false">_xlfn.IFS(R1896="Recovered",4,R1896="Referred",3,R1896="Admitted",2,R1896="Deceased",1,TRUE(),0)</f>
        <v>4</v>
      </c>
      <c r="AH1896" s="27" t="str">
        <f aca="false">IF(T1896&gt;=4,"Satisfied",IF(T1896&gt;=3,"Neutral","Needs Improvement"))</f>
        <v>Satisfied</v>
      </c>
    </row>
    <row r="1897" customFormat="false" ht="15" hidden="false" customHeight="false" outlineLevel="0" collapsed="false">
      <c r="A1897" s="30" t="s">
        <v>6926</v>
      </c>
      <c r="B1897" s="30" t="s">
        <v>2297</v>
      </c>
      <c r="C1897" s="30" t="n">
        <v>53</v>
      </c>
      <c r="D1897" s="30" t="s">
        <v>181</v>
      </c>
      <c r="E1897" s="31" t="n">
        <v>45383</v>
      </c>
      <c r="F1897" s="30" t="s">
        <v>1155</v>
      </c>
      <c r="G1897" s="31" t="n">
        <v>45383</v>
      </c>
      <c r="H1897" s="30" t="s">
        <v>183</v>
      </c>
      <c r="I1897" s="30" t="s">
        <v>212</v>
      </c>
      <c r="J1897" s="30" t="s">
        <v>185</v>
      </c>
      <c r="K1897" s="30" t="s">
        <v>138</v>
      </c>
      <c r="L1897" s="30" t="n">
        <v>52</v>
      </c>
      <c r="M1897" s="30" t="n">
        <v>26</v>
      </c>
      <c r="N1897" s="30" t="s">
        <v>127</v>
      </c>
      <c r="O1897" s="30" t="s">
        <v>149</v>
      </c>
      <c r="P1897" s="30" t="s">
        <v>129</v>
      </c>
      <c r="Q1897" s="32" t="n">
        <v>1135.36</v>
      </c>
      <c r="R1897" s="30" t="s">
        <v>130</v>
      </c>
      <c r="S1897" s="30" t="s">
        <v>131</v>
      </c>
      <c r="T1897" s="30" t="n">
        <v>4</v>
      </c>
      <c r="U1897" s="30" t="n">
        <f aca="false">YEAR(E1897)</f>
        <v>2024</v>
      </c>
      <c r="V1897" s="30" t="str">
        <f aca="false">TEXT(E1897,"MMM-YYYY")</f>
        <v>Apr-2024</v>
      </c>
      <c r="W1897" s="30" t="n">
        <f aca="false">MONTH(E1897)</f>
        <v>4</v>
      </c>
      <c r="X1897" s="30" t="str">
        <f aca="false">TEXT(WEEKDAY(E1897,2),"0")&amp;" - "&amp;TEXT(E1897,"dddd")</f>
        <v>1 - Monday</v>
      </c>
      <c r="Y1897" s="30" t="str">
        <f aca="false">_xlfn.IFS(C1897&lt;18,"Child (0-17)",C1897&lt;40,"Young Adult (18-39)",C1897&lt;60,"Adult (40-59)",TRUE(),"Senior (60+)")</f>
        <v>Adult (40-59)</v>
      </c>
      <c r="Z1897" s="30" t="n">
        <f aca="false">ROUND(G1897-E1897,0)</f>
        <v>0</v>
      </c>
      <c r="AA1897" s="30" t="n">
        <f aca="false">L1897+M1897</f>
        <v>78</v>
      </c>
      <c r="AB1897" s="30" t="n">
        <f aca="false">IFERROR(ROUND(Q1897/AA1897,2),0)</f>
        <v>14.56</v>
      </c>
      <c r="AC1897" s="30" t="str">
        <f aca="false">IF(AND(K1897="Critical",N1897="No"),"URGENT - No Bed","Normal")</f>
        <v>Normal</v>
      </c>
      <c r="AD1897" s="34" t="n">
        <f aca="false">INDEX(Lookup_Tables!$B$3:$B$12,MATCH(H1897,Lookup_Tables!$A$3:$A$12,0))</f>
        <v>3100000</v>
      </c>
      <c r="AE1897" s="30" t="str">
        <f aca="false">INDEX(Lookup_Tables!$C$3:$C$12,MATCH(H1897,Lookup_Tables!$A$3:$A$12,0))</f>
        <v>Dr. Kavita Rao</v>
      </c>
      <c r="AF1897" s="30" t="str">
        <f aca="false">IFERROR(INDEX(Lookup_Tables!$F$16:$F$45,MATCH(I1897,Lookup_Tables!$E$16:$E$45,0)),"N/A")</f>
        <v>EMP225</v>
      </c>
      <c r="AG1897" s="30" t="n">
        <f aca="false">_xlfn.IFS(R1897="Recovered",4,R1897="Referred",3,R1897="Admitted",2,R1897="Deceased",1,TRUE(),0)</f>
        <v>4</v>
      </c>
      <c r="AH1897" s="30" t="str">
        <f aca="false">IF(T1897&gt;=4,"Satisfied",IF(T1897&gt;=3,"Neutral","Needs Improvement"))</f>
        <v>Satisfied</v>
      </c>
    </row>
    <row r="1898" customFormat="false" ht="15" hidden="false" customHeight="false" outlineLevel="0" collapsed="false">
      <c r="A1898" s="27" t="s">
        <v>5993</v>
      </c>
      <c r="B1898" s="27" t="s">
        <v>1010</v>
      </c>
      <c r="C1898" s="27" t="n">
        <v>47</v>
      </c>
      <c r="D1898" s="27" t="s">
        <v>121</v>
      </c>
      <c r="E1898" s="28" t="n">
        <v>45424</v>
      </c>
      <c r="F1898" s="27" t="s">
        <v>1842</v>
      </c>
      <c r="G1898" s="28" t="n">
        <v>45424</v>
      </c>
      <c r="H1898" s="27" t="s">
        <v>242</v>
      </c>
      <c r="I1898" s="27" t="s">
        <v>315</v>
      </c>
      <c r="J1898" s="27" t="s">
        <v>422</v>
      </c>
      <c r="K1898" s="27" t="s">
        <v>138</v>
      </c>
      <c r="L1898" s="27" t="n">
        <v>63</v>
      </c>
      <c r="M1898" s="27" t="n">
        <v>19</v>
      </c>
      <c r="N1898" s="27" t="s">
        <v>127</v>
      </c>
      <c r="O1898" s="27" t="s">
        <v>128</v>
      </c>
      <c r="P1898" s="27" t="s">
        <v>129</v>
      </c>
      <c r="Q1898" s="29" t="n">
        <v>2074.26</v>
      </c>
      <c r="R1898" s="27" t="s">
        <v>130</v>
      </c>
      <c r="S1898" s="27" t="s">
        <v>192</v>
      </c>
      <c r="T1898" s="27" t="n">
        <v>4</v>
      </c>
      <c r="U1898" s="27" t="n">
        <f aca="false">YEAR(E1898)</f>
        <v>2024</v>
      </c>
      <c r="V1898" s="27" t="str">
        <f aca="false">TEXT(E1898,"MMM-YYYY")</f>
        <v>May-2024</v>
      </c>
      <c r="W1898" s="27" t="n">
        <f aca="false">MONTH(E1898)</f>
        <v>5</v>
      </c>
      <c r="X1898" s="27" t="str">
        <f aca="false">TEXT(WEEKDAY(E1898,2),"0")&amp;" - "&amp;TEXT(E1898,"dddd")</f>
        <v>7 - Sunday</v>
      </c>
      <c r="Y1898" s="27" t="str">
        <f aca="false">_xlfn.IFS(C1898&lt;18,"Child (0-17)",C1898&lt;40,"Young Adult (18-39)",C1898&lt;60,"Adult (40-59)",TRUE(),"Senior (60+)")</f>
        <v>Adult (40-59)</v>
      </c>
      <c r="Z1898" s="27" t="n">
        <f aca="false">ROUND(G1898-E1898,0)</f>
        <v>0</v>
      </c>
      <c r="AA1898" s="27" t="n">
        <f aca="false">L1898+M1898</f>
        <v>82</v>
      </c>
      <c r="AB1898" s="27" t="n">
        <f aca="false">IFERROR(ROUND(Q1898/AA1898,2),0)</f>
        <v>25.3</v>
      </c>
      <c r="AC1898" s="27" t="str">
        <f aca="false">IF(AND(K1898="Critical",N1898="No"),"URGENT - No Bed","Normal")</f>
        <v>Normal</v>
      </c>
      <c r="AD1898" s="33" t="n">
        <f aca="false">INDEX(Lookup_Tables!$B$3:$B$12,MATCH(H1898,Lookup_Tables!$A$3:$A$12,0))</f>
        <v>3000000</v>
      </c>
      <c r="AE1898" s="27" t="str">
        <f aca="false">INDEX(Lookup_Tables!$C$3:$C$12,MATCH(H1898,Lookup_Tables!$A$3:$A$12,0))</f>
        <v>Dr. Pooja Iyer</v>
      </c>
      <c r="AF1898" s="27" t="str">
        <f aca="false">IFERROR(INDEX(Lookup_Tables!$F$16:$F$45,MATCH(I1898,Lookup_Tables!$E$16:$E$45,0)),"N/A")</f>
        <v>EMP213</v>
      </c>
      <c r="AG1898" s="27" t="n">
        <f aca="false">_xlfn.IFS(R1898="Recovered",4,R1898="Referred",3,R1898="Admitted",2,R1898="Deceased",1,TRUE(),0)</f>
        <v>4</v>
      </c>
      <c r="AH1898" s="27" t="str">
        <f aca="false">IF(T1898&gt;=4,"Satisfied",IF(T1898&gt;=3,"Neutral","Needs Improvement"))</f>
        <v>Satisfied</v>
      </c>
    </row>
    <row r="1899" customFormat="false" ht="15" hidden="false" customHeight="false" outlineLevel="0" collapsed="false">
      <c r="A1899" s="30" t="s">
        <v>3806</v>
      </c>
      <c r="B1899" s="30" t="s">
        <v>613</v>
      </c>
      <c r="C1899" s="30" t="n">
        <v>42</v>
      </c>
      <c r="D1899" s="30" t="s">
        <v>121</v>
      </c>
      <c r="E1899" s="31" t="n">
        <v>45538</v>
      </c>
      <c r="F1899" s="30" t="s">
        <v>1749</v>
      </c>
      <c r="G1899" s="31" t="n">
        <v>45540</v>
      </c>
      <c r="H1899" s="30" t="s">
        <v>146</v>
      </c>
      <c r="I1899" s="30" t="s">
        <v>309</v>
      </c>
      <c r="J1899" s="30" t="s">
        <v>177</v>
      </c>
      <c r="K1899" s="30" t="s">
        <v>202</v>
      </c>
      <c r="L1899" s="30" t="n">
        <v>6</v>
      </c>
      <c r="M1899" s="30" t="n">
        <v>162</v>
      </c>
      <c r="N1899" s="30" t="s">
        <v>186</v>
      </c>
      <c r="O1899" s="30" t="s">
        <v>171</v>
      </c>
      <c r="P1899" s="30" t="s">
        <v>140</v>
      </c>
      <c r="Q1899" s="32" t="n">
        <v>17318.25</v>
      </c>
      <c r="R1899" s="30" t="s">
        <v>172</v>
      </c>
      <c r="S1899" s="30" t="s">
        <v>178</v>
      </c>
      <c r="T1899" s="30" t="n">
        <v>3</v>
      </c>
      <c r="U1899" s="30" t="n">
        <f aca="false">YEAR(E1899)</f>
        <v>2024</v>
      </c>
      <c r="V1899" s="30" t="str">
        <f aca="false">TEXT(E1899,"MMM-YYYY")</f>
        <v>Sep-2024</v>
      </c>
      <c r="W1899" s="30" t="n">
        <f aca="false">MONTH(E1899)</f>
        <v>9</v>
      </c>
      <c r="X1899" s="30" t="str">
        <f aca="false">TEXT(WEEKDAY(E1899,2),"0")&amp;" - "&amp;TEXT(E1899,"dddd")</f>
        <v>2 - Tuesday</v>
      </c>
      <c r="Y1899" s="30" t="str">
        <f aca="false">_xlfn.IFS(C1899&lt;18,"Child (0-17)",C1899&lt;40,"Young Adult (18-39)",C1899&lt;60,"Adult (40-59)",TRUE(),"Senior (60+)")</f>
        <v>Adult (40-59)</v>
      </c>
      <c r="Z1899" s="30" t="n">
        <f aca="false">ROUND(G1899-E1899,0)</f>
        <v>2</v>
      </c>
      <c r="AA1899" s="30" t="n">
        <f aca="false">L1899+M1899</f>
        <v>168</v>
      </c>
      <c r="AB1899" s="30" t="n">
        <f aca="false">IFERROR(ROUND(Q1899/AA1899,2),0)</f>
        <v>103.08</v>
      </c>
      <c r="AC1899" s="30" t="str">
        <f aca="false">IF(AND(K1899="Critical",N1899="No"),"URGENT - No Bed","Normal")</f>
        <v>Normal</v>
      </c>
      <c r="AD1899" s="34" t="n">
        <f aca="false">INDEX(Lookup_Tables!$B$3:$B$12,MATCH(H1899,Lookup_Tables!$A$3:$A$12,0))</f>
        <v>2700000</v>
      </c>
      <c r="AE1899" s="30" t="str">
        <f aca="false">INDEX(Lookup_Tables!$C$3:$C$12,MATCH(H1899,Lookup_Tables!$A$3:$A$12,0))</f>
        <v>Dr. Vikram Singh</v>
      </c>
      <c r="AF1899" s="30" t="str">
        <f aca="false">IFERROR(INDEX(Lookup_Tables!$F$16:$F$45,MATCH(I1899,Lookup_Tables!$E$16:$E$45,0)),"N/A")</f>
        <v>EMP228</v>
      </c>
      <c r="AG1899" s="30" t="n">
        <f aca="false">_xlfn.IFS(R1899="Recovered",4,R1899="Referred",3,R1899="Admitted",2,R1899="Deceased",1,TRUE(),0)</f>
        <v>2</v>
      </c>
      <c r="AH1899" s="30" t="str">
        <f aca="false">IF(T1899&gt;=4,"Satisfied",IF(T1899&gt;=3,"Neutral","Needs Improvement"))</f>
        <v>Neutral</v>
      </c>
    </row>
    <row r="1900" customFormat="false" ht="15" hidden="false" customHeight="false" outlineLevel="0" collapsed="false">
      <c r="A1900" s="27" t="s">
        <v>3798</v>
      </c>
      <c r="B1900" s="27" t="s">
        <v>586</v>
      </c>
      <c r="C1900" s="27" t="n">
        <v>38</v>
      </c>
      <c r="D1900" s="27" t="s">
        <v>181</v>
      </c>
      <c r="E1900" s="28" t="n">
        <v>45564</v>
      </c>
      <c r="F1900" s="27" t="s">
        <v>1117</v>
      </c>
      <c r="G1900" s="28" t="n">
        <v>45564</v>
      </c>
      <c r="H1900" s="27" t="s">
        <v>242</v>
      </c>
      <c r="I1900" s="27" t="s">
        <v>315</v>
      </c>
      <c r="J1900" s="27" t="s">
        <v>401</v>
      </c>
      <c r="K1900" s="27" t="s">
        <v>138</v>
      </c>
      <c r="L1900" s="27" t="n">
        <v>48</v>
      </c>
      <c r="M1900" s="27" t="n">
        <v>30</v>
      </c>
      <c r="N1900" s="27" t="s">
        <v>127</v>
      </c>
      <c r="O1900" s="27" t="s">
        <v>128</v>
      </c>
      <c r="P1900" s="27" t="s">
        <v>140</v>
      </c>
      <c r="Q1900" s="29" t="n">
        <v>954.01</v>
      </c>
      <c r="R1900" s="27" t="s">
        <v>130</v>
      </c>
      <c r="S1900" s="27" t="s">
        <v>178</v>
      </c>
      <c r="T1900" s="27" t="n">
        <v>4</v>
      </c>
      <c r="U1900" s="27" t="n">
        <f aca="false">YEAR(E1900)</f>
        <v>2024</v>
      </c>
      <c r="V1900" s="27" t="str">
        <f aca="false">TEXT(E1900,"MMM-YYYY")</f>
        <v>Sep-2024</v>
      </c>
      <c r="W1900" s="27" t="n">
        <f aca="false">MONTH(E1900)</f>
        <v>9</v>
      </c>
      <c r="X1900" s="27" t="str">
        <f aca="false">TEXT(WEEKDAY(E1900,2),"0")&amp;" - "&amp;TEXT(E1900,"dddd")</f>
        <v>7 - Sunday</v>
      </c>
      <c r="Y1900" s="27" t="str">
        <f aca="false">_xlfn.IFS(C1900&lt;18,"Child (0-17)",C1900&lt;40,"Young Adult (18-39)",C1900&lt;60,"Adult (40-59)",TRUE(),"Senior (60+)")</f>
        <v>Young Adult (18-39)</v>
      </c>
      <c r="Z1900" s="27" t="n">
        <f aca="false">ROUND(G1900-E1900,0)</f>
        <v>0</v>
      </c>
      <c r="AA1900" s="27" t="n">
        <f aca="false">L1900+M1900</f>
        <v>78</v>
      </c>
      <c r="AB1900" s="27" t="n">
        <f aca="false">IFERROR(ROUND(Q1900/AA1900,2),0)</f>
        <v>12.23</v>
      </c>
      <c r="AC1900" s="27" t="str">
        <f aca="false">IF(AND(K1900="Critical",N1900="No"),"URGENT - No Bed","Normal")</f>
        <v>Normal</v>
      </c>
      <c r="AD1900" s="33" t="n">
        <f aca="false">INDEX(Lookup_Tables!$B$3:$B$12,MATCH(H1900,Lookup_Tables!$A$3:$A$12,0))</f>
        <v>3000000</v>
      </c>
      <c r="AE1900" s="27" t="str">
        <f aca="false">INDEX(Lookup_Tables!$C$3:$C$12,MATCH(H1900,Lookup_Tables!$A$3:$A$12,0))</f>
        <v>Dr. Pooja Iyer</v>
      </c>
      <c r="AF1900" s="27" t="str">
        <f aca="false">IFERROR(INDEX(Lookup_Tables!$F$16:$F$45,MATCH(I1900,Lookup_Tables!$E$16:$E$45,0)),"N/A")</f>
        <v>EMP213</v>
      </c>
      <c r="AG1900" s="27" t="n">
        <f aca="false">_xlfn.IFS(R1900="Recovered",4,R1900="Referred",3,R1900="Admitted",2,R1900="Deceased",1,TRUE(),0)</f>
        <v>4</v>
      </c>
      <c r="AH1900" s="27" t="str">
        <f aca="false">IF(T1900&gt;=4,"Satisfied",IF(T1900&gt;=3,"Neutral","Needs Improvement"))</f>
        <v>Satisfied</v>
      </c>
    </row>
    <row r="1901" customFormat="false" ht="15" hidden="false" customHeight="false" outlineLevel="0" collapsed="false">
      <c r="A1901" s="30" t="s">
        <v>2828</v>
      </c>
      <c r="B1901" s="30" t="s">
        <v>2829</v>
      </c>
      <c r="C1901" s="30" t="n">
        <v>22</v>
      </c>
      <c r="D1901" s="30" t="s">
        <v>121</v>
      </c>
      <c r="E1901" s="31" t="n">
        <v>45649</v>
      </c>
      <c r="F1901" s="30" t="s">
        <v>756</v>
      </c>
      <c r="G1901" s="31" t="n">
        <v>45651</v>
      </c>
      <c r="H1901" s="30" t="s">
        <v>217</v>
      </c>
      <c r="I1901" s="30" t="s">
        <v>282</v>
      </c>
      <c r="J1901" s="30" t="s">
        <v>283</v>
      </c>
      <c r="K1901" s="30" t="s">
        <v>156</v>
      </c>
      <c r="L1901" s="30" t="n">
        <v>31</v>
      </c>
      <c r="M1901" s="30" t="n">
        <v>89</v>
      </c>
      <c r="N1901" s="30" t="s">
        <v>127</v>
      </c>
      <c r="O1901" s="30" t="s">
        <v>128</v>
      </c>
      <c r="P1901" s="30" t="s">
        <v>129</v>
      </c>
      <c r="Q1901" s="32" t="n">
        <v>3357.28</v>
      </c>
      <c r="R1901" s="30" t="s">
        <v>130</v>
      </c>
      <c r="S1901" s="30" t="s">
        <v>178</v>
      </c>
      <c r="T1901" s="30" t="n">
        <v>3</v>
      </c>
      <c r="U1901" s="30" t="n">
        <f aca="false">YEAR(E1901)</f>
        <v>2024</v>
      </c>
      <c r="V1901" s="30" t="str">
        <f aca="false">TEXT(E1901,"MMM-YYYY")</f>
        <v>Dec-2024</v>
      </c>
      <c r="W1901" s="30" t="n">
        <f aca="false">MONTH(E1901)</f>
        <v>12</v>
      </c>
      <c r="X1901" s="30" t="str">
        <f aca="false">TEXT(WEEKDAY(E1901,2),"0")&amp;" - "&amp;TEXT(E1901,"dddd")</f>
        <v>1 - Monday</v>
      </c>
      <c r="Y1901" s="30" t="str">
        <f aca="false">_xlfn.IFS(C1901&lt;18,"Child (0-17)",C1901&lt;40,"Young Adult (18-39)",C1901&lt;60,"Adult (40-59)",TRUE(),"Senior (60+)")</f>
        <v>Young Adult (18-39)</v>
      </c>
      <c r="Z1901" s="30" t="n">
        <f aca="false">ROUND(G1901-E1901,0)</f>
        <v>2</v>
      </c>
      <c r="AA1901" s="30" t="n">
        <f aca="false">L1901+M1901</f>
        <v>120</v>
      </c>
      <c r="AB1901" s="30" t="n">
        <f aca="false">IFERROR(ROUND(Q1901/AA1901,2),0)</f>
        <v>27.98</v>
      </c>
      <c r="AC1901" s="30" t="str">
        <f aca="false">IF(AND(K1901="Critical",N1901="No"),"URGENT - No Bed","Normal")</f>
        <v>Normal</v>
      </c>
      <c r="AD1901" s="34" t="n">
        <f aca="false">INDEX(Lookup_Tables!$B$3:$B$12,MATCH(H1901,Lookup_Tables!$A$3:$A$12,0))</f>
        <v>4200000</v>
      </c>
      <c r="AE1901" s="30" t="str">
        <f aca="false">INDEX(Lookup_Tables!$C$3:$C$12,MATCH(H1901,Lookup_Tables!$A$3:$A$12,0))</f>
        <v>Dr. Anil Kapoor</v>
      </c>
      <c r="AF1901" s="30" t="str">
        <f aca="false">IFERROR(INDEX(Lookup_Tables!$F$16:$F$45,MATCH(I1901,Lookup_Tables!$E$16:$E$45,0)),"N/A")</f>
        <v>EMP200</v>
      </c>
      <c r="AG1901" s="30" t="n">
        <f aca="false">_xlfn.IFS(R1901="Recovered",4,R1901="Referred",3,R1901="Admitted",2,R1901="Deceased",1,TRUE(),0)</f>
        <v>4</v>
      </c>
      <c r="AH1901" s="30" t="str">
        <f aca="false">IF(T1901&gt;=4,"Satisfied",IF(T1901&gt;=3,"Neutral","Needs Improvement"))</f>
        <v>Neutral</v>
      </c>
    </row>
    <row r="1902" customFormat="false" ht="15" hidden="false" customHeight="false" outlineLevel="0" collapsed="false">
      <c r="A1902" s="27" t="s">
        <v>769</v>
      </c>
      <c r="B1902" s="27" t="s">
        <v>770</v>
      </c>
      <c r="C1902" s="27" t="n">
        <v>14</v>
      </c>
      <c r="D1902" s="27" t="s">
        <v>121</v>
      </c>
      <c r="E1902" s="28" t="n">
        <v>45615</v>
      </c>
      <c r="F1902" s="27" t="s">
        <v>771</v>
      </c>
      <c r="G1902" s="28" t="n">
        <v>45616</v>
      </c>
      <c r="H1902" s="27" t="s">
        <v>168</v>
      </c>
      <c r="I1902" s="27" t="s">
        <v>366</v>
      </c>
      <c r="J1902" s="27" t="s">
        <v>441</v>
      </c>
      <c r="K1902" s="27" t="s">
        <v>138</v>
      </c>
      <c r="L1902" s="27" t="n">
        <v>30</v>
      </c>
      <c r="M1902" s="27" t="n">
        <v>19</v>
      </c>
      <c r="N1902" s="27" t="s">
        <v>127</v>
      </c>
      <c r="O1902" s="27" t="s">
        <v>139</v>
      </c>
      <c r="P1902" s="27" t="s">
        <v>187</v>
      </c>
      <c r="Q1902" s="29" t="n">
        <v>1123.76</v>
      </c>
      <c r="R1902" s="27" t="s">
        <v>130</v>
      </c>
      <c r="S1902" s="27" t="s">
        <v>164</v>
      </c>
      <c r="T1902" s="27" t="n">
        <v>2</v>
      </c>
      <c r="U1902" s="27" t="n">
        <f aca="false">YEAR(E1902)</f>
        <v>2024</v>
      </c>
      <c r="V1902" s="27" t="str">
        <f aca="false">TEXT(E1902,"MMM-YYYY")</f>
        <v>Nov-2024</v>
      </c>
      <c r="W1902" s="27" t="n">
        <f aca="false">MONTH(E1902)</f>
        <v>11</v>
      </c>
      <c r="X1902" s="27" t="str">
        <f aca="false">TEXT(WEEKDAY(E1902,2),"0")&amp;" - "&amp;TEXT(E1902,"dddd")</f>
        <v>2 - Tuesday</v>
      </c>
      <c r="Y1902" s="27" t="str">
        <f aca="false">_xlfn.IFS(C1902&lt;18,"Child (0-17)",C1902&lt;40,"Young Adult (18-39)",C1902&lt;60,"Adult (40-59)",TRUE(),"Senior (60+)")</f>
        <v>Child (0-17)</v>
      </c>
      <c r="Z1902" s="27" t="n">
        <f aca="false">ROUND(G1902-E1902,0)</f>
        <v>1</v>
      </c>
      <c r="AA1902" s="27" t="n">
        <f aca="false">L1902+M1902</f>
        <v>49</v>
      </c>
      <c r="AB1902" s="27" t="n">
        <f aca="false">IFERROR(ROUND(Q1902/AA1902,2),0)</f>
        <v>22.93</v>
      </c>
      <c r="AC1902" s="27" t="str">
        <f aca="false">IF(AND(K1902="Critical",N1902="No"),"URGENT - No Bed","Normal")</f>
        <v>Normal</v>
      </c>
      <c r="AD1902" s="33" t="n">
        <f aca="false">INDEX(Lookup_Tables!$B$3:$B$12,MATCH(H1902,Lookup_Tables!$A$3:$A$12,0))</f>
        <v>4400000</v>
      </c>
      <c r="AE1902" s="27" t="str">
        <f aca="false">INDEX(Lookup_Tables!$C$3:$C$12,MATCH(H1902,Lookup_Tables!$A$3:$A$12,0))</f>
        <v>Dr. Neha Chopra</v>
      </c>
      <c r="AF1902" s="27" t="str">
        <f aca="false">IFERROR(INDEX(Lookup_Tables!$F$16:$F$45,MATCH(I1902,Lookup_Tables!$E$16:$E$45,0)),"N/A")</f>
        <v>EMP218</v>
      </c>
      <c r="AG1902" s="27" t="n">
        <f aca="false">_xlfn.IFS(R1902="Recovered",4,R1902="Referred",3,R1902="Admitted",2,R1902="Deceased",1,TRUE(),0)</f>
        <v>4</v>
      </c>
      <c r="AH1902" s="27" t="str">
        <f aca="false">IF(T1902&gt;=4,"Satisfied",IF(T1902&gt;=3,"Neutral","Needs Improvement"))</f>
        <v>Needs Improvement</v>
      </c>
    </row>
    <row r="1903" customFormat="false" ht="15" hidden="false" customHeight="false" outlineLevel="0" collapsed="false">
      <c r="A1903" s="30" t="s">
        <v>6198</v>
      </c>
      <c r="B1903" s="30" t="s">
        <v>3432</v>
      </c>
      <c r="C1903" s="30" t="n">
        <v>17</v>
      </c>
      <c r="D1903" s="30" t="s">
        <v>121</v>
      </c>
      <c r="E1903" s="31" t="n">
        <v>45620</v>
      </c>
      <c r="F1903" s="30" t="s">
        <v>250</v>
      </c>
      <c r="G1903" s="31" t="n">
        <v>45623</v>
      </c>
      <c r="H1903" s="30" t="s">
        <v>236</v>
      </c>
      <c r="I1903" s="30" t="s">
        <v>266</v>
      </c>
      <c r="J1903" s="30" t="s">
        <v>287</v>
      </c>
      <c r="K1903" s="30" t="s">
        <v>156</v>
      </c>
      <c r="L1903" s="30" t="n">
        <v>49</v>
      </c>
      <c r="M1903" s="30" t="n">
        <v>31</v>
      </c>
      <c r="N1903" s="30" t="s">
        <v>127</v>
      </c>
      <c r="O1903" s="30" t="s">
        <v>171</v>
      </c>
      <c r="P1903" s="30" t="s">
        <v>129</v>
      </c>
      <c r="Q1903" s="32" t="n">
        <v>3056.58</v>
      </c>
      <c r="R1903" s="30" t="s">
        <v>172</v>
      </c>
      <c r="S1903" s="30" t="s">
        <v>151</v>
      </c>
      <c r="T1903" s="30" t="n">
        <v>3</v>
      </c>
      <c r="U1903" s="30" t="n">
        <f aca="false">YEAR(E1903)</f>
        <v>2024</v>
      </c>
      <c r="V1903" s="30" t="str">
        <f aca="false">TEXT(E1903,"MMM-YYYY")</f>
        <v>Nov-2024</v>
      </c>
      <c r="W1903" s="30" t="n">
        <f aca="false">MONTH(E1903)</f>
        <v>11</v>
      </c>
      <c r="X1903" s="30" t="str">
        <f aca="false">TEXT(WEEKDAY(E1903,2),"0")&amp;" - "&amp;TEXT(E1903,"dddd")</f>
        <v>7 - Sunday</v>
      </c>
      <c r="Y1903" s="30" t="str">
        <f aca="false">_xlfn.IFS(C1903&lt;18,"Child (0-17)",C1903&lt;40,"Young Adult (18-39)",C1903&lt;60,"Adult (40-59)",TRUE(),"Senior (60+)")</f>
        <v>Child (0-17)</v>
      </c>
      <c r="Z1903" s="30" t="n">
        <f aca="false">ROUND(G1903-E1903,0)</f>
        <v>3</v>
      </c>
      <c r="AA1903" s="30" t="n">
        <f aca="false">L1903+M1903</f>
        <v>80</v>
      </c>
      <c r="AB1903" s="30" t="n">
        <f aca="false">IFERROR(ROUND(Q1903/AA1903,2),0)</f>
        <v>38.21</v>
      </c>
      <c r="AC1903" s="30" t="str">
        <f aca="false">IF(AND(K1903="Critical",N1903="No"),"URGENT - No Bed","Normal")</f>
        <v>Normal</v>
      </c>
      <c r="AD1903" s="34" t="n">
        <f aca="false">INDEX(Lookup_Tables!$B$3:$B$12,MATCH(H1903,Lookup_Tables!$A$3:$A$12,0))</f>
        <v>3900000</v>
      </c>
      <c r="AE1903" s="30" t="str">
        <f aca="false">INDEX(Lookup_Tables!$C$3:$C$12,MATCH(H1903,Lookup_Tables!$A$3:$A$12,0))</f>
        <v>Dr. Rina Mehta</v>
      </c>
      <c r="AF1903" s="30" t="str">
        <f aca="false">IFERROR(INDEX(Lookup_Tables!$F$16:$F$45,MATCH(I1903,Lookup_Tables!$E$16:$E$45,0)),"N/A")</f>
        <v>EMP217</v>
      </c>
      <c r="AG1903" s="30" t="n">
        <f aca="false">_xlfn.IFS(R1903="Recovered",4,R1903="Referred",3,R1903="Admitted",2,R1903="Deceased",1,TRUE(),0)</f>
        <v>2</v>
      </c>
      <c r="AH1903" s="30" t="str">
        <f aca="false">IF(T1903&gt;=4,"Satisfied",IF(T1903&gt;=3,"Neutral","Needs Improvement"))</f>
        <v>Neutral</v>
      </c>
    </row>
    <row r="1904" customFormat="false" ht="15" hidden="false" customHeight="false" outlineLevel="0" collapsed="false">
      <c r="A1904" s="27" t="s">
        <v>861</v>
      </c>
      <c r="B1904" s="27" t="s">
        <v>862</v>
      </c>
      <c r="C1904" s="27" t="n">
        <v>24</v>
      </c>
      <c r="D1904" s="27" t="s">
        <v>121</v>
      </c>
      <c r="E1904" s="28" t="n">
        <v>45645</v>
      </c>
      <c r="F1904" s="27" t="s">
        <v>454</v>
      </c>
      <c r="G1904" s="28" t="n">
        <v>45646</v>
      </c>
      <c r="H1904" s="27" t="s">
        <v>135</v>
      </c>
      <c r="I1904" s="27" t="s">
        <v>251</v>
      </c>
      <c r="J1904" s="27" t="s">
        <v>137</v>
      </c>
      <c r="K1904" s="27" t="s">
        <v>156</v>
      </c>
      <c r="L1904" s="27" t="n">
        <v>57</v>
      </c>
      <c r="M1904" s="27" t="n">
        <v>40</v>
      </c>
      <c r="N1904" s="27" t="s">
        <v>127</v>
      </c>
      <c r="O1904" s="27" t="s">
        <v>128</v>
      </c>
      <c r="P1904" s="27" t="s">
        <v>140</v>
      </c>
      <c r="Q1904" s="29" t="n">
        <v>4026.58</v>
      </c>
      <c r="R1904" s="27" t="s">
        <v>130</v>
      </c>
      <c r="S1904" s="27" t="s">
        <v>335</v>
      </c>
      <c r="T1904" s="27" t="n">
        <v>5</v>
      </c>
      <c r="U1904" s="27" t="n">
        <f aca="false">YEAR(E1904)</f>
        <v>2024</v>
      </c>
      <c r="V1904" s="27" t="str">
        <f aca="false">TEXT(E1904,"MMM-YYYY")</f>
        <v>Dec-2024</v>
      </c>
      <c r="W1904" s="27" t="n">
        <f aca="false">MONTH(E1904)</f>
        <v>12</v>
      </c>
      <c r="X1904" s="27" t="str">
        <f aca="false">TEXT(WEEKDAY(E1904,2),"0")&amp;" - "&amp;TEXT(E1904,"dddd")</f>
        <v>4 - Thursday</v>
      </c>
      <c r="Y1904" s="27" t="str">
        <f aca="false">_xlfn.IFS(C1904&lt;18,"Child (0-17)",C1904&lt;40,"Young Adult (18-39)",C1904&lt;60,"Adult (40-59)",TRUE(),"Senior (60+)")</f>
        <v>Young Adult (18-39)</v>
      </c>
      <c r="Z1904" s="27" t="n">
        <f aca="false">ROUND(G1904-E1904,0)</f>
        <v>1</v>
      </c>
      <c r="AA1904" s="27" t="n">
        <f aca="false">L1904+M1904</f>
        <v>97</v>
      </c>
      <c r="AB1904" s="27" t="n">
        <f aca="false">IFERROR(ROUND(Q1904/AA1904,2),0)</f>
        <v>41.51</v>
      </c>
      <c r="AC1904" s="27" t="str">
        <f aca="false">IF(AND(K1904="Critical",N1904="No"),"URGENT - No Bed","Normal")</f>
        <v>Normal</v>
      </c>
      <c r="AD1904" s="33" t="n">
        <f aca="false">INDEX(Lookup_Tables!$B$3:$B$12,MATCH(H1904,Lookup_Tables!$A$3:$A$12,0))</f>
        <v>4600000</v>
      </c>
      <c r="AE1904" s="27" t="str">
        <f aca="false">INDEX(Lookup_Tables!$C$3:$C$12,MATCH(H1904,Lookup_Tables!$A$3:$A$12,0))</f>
        <v>Dr. Farhan Khan</v>
      </c>
      <c r="AF1904" s="27" t="str">
        <f aca="false">IFERROR(INDEX(Lookup_Tables!$F$16:$F$45,MATCH(I1904,Lookup_Tables!$E$16:$E$45,0)),"N/A")</f>
        <v>EMP207</v>
      </c>
      <c r="AG1904" s="27" t="n">
        <f aca="false">_xlfn.IFS(R1904="Recovered",4,R1904="Referred",3,R1904="Admitted",2,R1904="Deceased",1,TRUE(),0)</f>
        <v>4</v>
      </c>
      <c r="AH1904" s="27" t="str">
        <f aca="false">IF(T1904&gt;=4,"Satisfied",IF(T1904&gt;=3,"Neutral","Needs Improvement"))</f>
        <v>Satisfied</v>
      </c>
    </row>
    <row r="1905" customFormat="false" ht="15" hidden="false" customHeight="false" outlineLevel="0" collapsed="false">
      <c r="A1905" s="30" t="s">
        <v>4431</v>
      </c>
      <c r="B1905" s="30" t="s">
        <v>4328</v>
      </c>
      <c r="C1905" s="30" t="n">
        <v>42</v>
      </c>
      <c r="D1905" s="30" t="s">
        <v>121</v>
      </c>
      <c r="E1905" s="31" t="n">
        <v>45600</v>
      </c>
      <c r="F1905" s="30" t="s">
        <v>582</v>
      </c>
      <c r="G1905" s="31" t="n">
        <v>45601</v>
      </c>
      <c r="H1905" s="30" t="s">
        <v>168</v>
      </c>
      <c r="I1905" s="30" t="s">
        <v>366</v>
      </c>
      <c r="J1905" s="30" t="s">
        <v>170</v>
      </c>
      <c r="K1905" s="30" t="s">
        <v>156</v>
      </c>
      <c r="L1905" s="30" t="n">
        <v>48</v>
      </c>
      <c r="M1905" s="30" t="n">
        <v>65</v>
      </c>
      <c r="N1905" s="30" t="s">
        <v>186</v>
      </c>
      <c r="O1905" s="30" t="s">
        <v>171</v>
      </c>
      <c r="P1905" s="30" t="s">
        <v>187</v>
      </c>
      <c r="Q1905" s="32" t="n">
        <v>3416.9</v>
      </c>
      <c r="R1905" s="30" t="s">
        <v>130</v>
      </c>
      <c r="S1905" s="30" t="s">
        <v>197</v>
      </c>
      <c r="T1905" s="30" t="n">
        <v>2</v>
      </c>
      <c r="U1905" s="30" t="n">
        <f aca="false">YEAR(E1905)</f>
        <v>2024</v>
      </c>
      <c r="V1905" s="30" t="str">
        <f aca="false">TEXT(E1905,"MMM-YYYY")</f>
        <v>Nov-2024</v>
      </c>
      <c r="W1905" s="30" t="n">
        <f aca="false">MONTH(E1905)</f>
        <v>11</v>
      </c>
      <c r="X1905" s="30" t="str">
        <f aca="false">TEXT(WEEKDAY(E1905,2),"0")&amp;" - "&amp;TEXT(E1905,"dddd")</f>
        <v>1 - Monday</v>
      </c>
      <c r="Y1905" s="30" t="str">
        <f aca="false">_xlfn.IFS(C1905&lt;18,"Child (0-17)",C1905&lt;40,"Young Adult (18-39)",C1905&lt;60,"Adult (40-59)",TRUE(),"Senior (60+)")</f>
        <v>Adult (40-59)</v>
      </c>
      <c r="Z1905" s="30" t="n">
        <f aca="false">ROUND(G1905-E1905,0)</f>
        <v>1</v>
      </c>
      <c r="AA1905" s="30" t="n">
        <f aca="false">L1905+M1905</f>
        <v>113</v>
      </c>
      <c r="AB1905" s="30" t="n">
        <f aca="false">IFERROR(ROUND(Q1905/AA1905,2),0)</f>
        <v>30.24</v>
      </c>
      <c r="AC1905" s="30" t="str">
        <f aca="false">IF(AND(K1905="Critical",N1905="No"),"URGENT - No Bed","Normal")</f>
        <v>Normal</v>
      </c>
      <c r="AD1905" s="34" t="n">
        <f aca="false">INDEX(Lookup_Tables!$B$3:$B$12,MATCH(H1905,Lookup_Tables!$A$3:$A$12,0))</f>
        <v>4400000</v>
      </c>
      <c r="AE1905" s="30" t="str">
        <f aca="false">INDEX(Lookup_Tables!$C$3:$C$12,MATCH(H1905,Lookup_Tables!$A$3:$A$12,0))</f>
        <v>Dr. Neha Chopra</v>
      </c>
      <c r="AF1905" s="30" t="str">
        <f aca="false">IFERROR(INDEX(Lookup_Tables!$F$16:$F$45,MATCH(I1905,Lookup_Tables!$E$16:$E$45,0)),"N/A")</f>
        <v>EMP218</v>
      </c>
      <c r="AG1905" s="30" t="n">
        <f aca="false">_xlfn.IFS(R1905="Recovered",4,R1905="Referred",3,R1905="Admitted",2,R1905="Deceased",1,TRUE(),0)</f>
        <v>4</v>
      </c>
      <c r="AH1905" s="30" t="str">
        <f aca="false">IF(T1905&gt;=4,"Satisfied",IF(T1905&gt;=3,"Neutral","Needs Improvement"))</f>
        <v>Needs Improvement</v>
      </c>
    </row>
    <row r="1906" customFormat="false" ht="15" hidden="false" customHeight="false" outlineLevel="0" collapsed="false">
      <c r="A1906" s="27" t="s">
        <v>6639</v>
      </c>
      <c r="B1906" s="27" t="s">
        <v>189</v>
      </c>
      <c r="C1906" s="27" t="n">
        <v>55</v>
      </c>
      <c r="D1906" s="27" t="s">
        <v>121</v>
      </c>
      <c r="E1906" s="28" t="n">
        <v>45636</v>
      </c>
      <c r="F1906" s="27" t="s">
        <v>1132</v>
      </c>
      <c r="G1906" s="28" t="n">
        <v>45637</v>
      </c>
      <c r="H1906" s="27" t="s">
        <v>183</v>
      </c>
      <c r="I1906" s="27" t="s">
        <v>184</v>
      </c>
      <c r="J1906" s="27" t="s">
        <v>411</v>
      </c>
      <c r="K1906" s="27" t="s">
        <v>138</v>
      </c>
      <c r="L1906" s="27" t="n">
        <v>41</v>
      </c>
      <c r="M1906" s="27" t="n">
        <v>18</v>
      </c>
      <c r="N1906" s="27" t="s">
        <v>127</v>
      </c>
      <c r="O1906" s="27" t="s">
        <v>139</v>
      </c>
      <c r="P1906" s="27" t="s">
        <v>129</v>
      </c>
      <c r="Q1906" s="29" t="n">
        <v>2497.9</v>
      </c>
      <c r="R1906" s="27" t="s">
        <v>130</v>
      </c>
      <c r="S1906" s="27" t="s">
        <v>164</v>
      </c>
      <c r="T1906" s="27" t="n">
        <v>5</v>
      </c>
      <c r="U1906" s="27" t="n">
        <f aca="false">YEAR(E1906)</f>
        <v>2024</v>
      </c>
      <c r="V1906" s="27" t="str">
        <f aca="false">TEXT(E1906,"MMM-YYYY")</f>
        <v>Dec-2024</v>
      </c>
      <c r="W1906" s="27" t="n">
        <f aca="false">MONTH(E1906)</f>
        <v>12</v>
      </c>
      <c r="X1906" s="27" t="str">
        <f aca="false">TEXT(WEEKDAY(E1906,2),"0")&amp;" - "&amp;TEXT(E1906,"dddd")</f>
        <v>2 - Tuesday</v>
      </c>
      <c r="Y1906" s="27" t="str">
        <f aca="false">_xlfn.IFS(C1906&lt;18,"Child (0-17)",C1906&lt;40,"Young Adult (18-39)",C1906&lt;60,"Adult (40-59)",TRUE(),"Senior (60+)")</f>
        <v>Adult (40-59)</v>
      </c>
      <c r="Z1906" s="27" t="n">
        <f aca="false">ROUND(G1906-E1906,0)</f>
        <v>1</v>
      </c>
      <c r="AA1906" s="27" t="n">
        <f aca="false">L1906+M1906</f>
        <v>59</v>
      </c>
      <c r="AB1906" s="27" t="n">
        <f aca="false">IFERROR(ROUND(Q1906/AA1906,2),0)</f>
        <v>42.34</v>
      </c>
      <c r="AC1906" s="27" t="str">
        <f aca="false">IF(AND(K1906="Critical",N1906="No"),"URGENT - No Bed","Normal")</f>
        <v>Normal</v>
      </c>
      <c r="AD1906" s="33" t="n">
        <f aca="false">INDEX(Lookup_Tables!$B$3:$B$12,MATCH(H1906,Lookup_Tables!$A$3:$A$12,0))</f>
        <v>3100000</v>
      </c>
      <c r="AE1906" s="27" t="str">
        <f aca="false">INDEX(Lookup_Tables!$C$3:$C$12,MATCH(H1906,Lookup_Tables!$A$3:$A$12,0))</f>
        <v>Dr. Kavita Rao</v>
      </c>
      <c r="AF1906" s="27" t="str">
        <f aca="false">IFERROR(INDEX(Lookup_Tables!$F$16:$F$45,MATCH(I1906,Lookup_Tables!$E$16:$E$45,0)),"N/A")</f>
        <v>EMP226</v>
      </c>
      <c r="AG1906" s="27" t="n">
        <f aca="false">_xlfn.IFS(R1906="Recovered",4,R1906="Referred",3,R1906="Admitted",2,R1906="Deceased",1,TRUE(),0)</f>
        <v>4</v>
      </c>
      <c r="AH1906" s="27" t="str">
        <f aca="false">IF(T1906&gt;=4,"Satisfied",IF(T1906&gt;=3,"Neutral","Needs Improvement"))</f>
        <v>Satisfied</v>
      </c>
    </row>
    <row r="1907" customFormat="false" ht="15" hidden="false" customHeight="false" outlineLevel="0" collapsed="false">
      <c r="A1907" s="30" t="s">
        <v>3921</v>
      </c>
      <c r="B1907" s="30" t="s">
        <v>1328</v>
      </c>
      <c r="C1907" s="30" t="n">
        <v>22</v>
      </c>
      <c r="D1907" s="30" t="s">
        <v>121</v>
      </c>
      <c r="E1907" s="31" t="n">
        <v>45357</v>
      </c>
      <c r="F1907" s="30" t="s">
        <v>277</v>
      </c>
      <c r="G1907" s="31" t="n">
        <v>45360</v>
      </c>
      <c r="H1907" s="30" t="s">
        <v>242</v>
      </c>
      <c r="I1907" s="30" t="s">
        <v>243</v>
      </c>
      <c r="J1907" s="30" t="s">
        <v>316</v>
      </c>
      <c r="K1907" s="30" t="s">
        <v>156</v>
      </c>
      <c r="L1907" s="30" t="n">
        <v>40</v>
      </c>
      <c r="M1907" s="30" t="n">
        <v>71</v>
      </c>
      <c r="N1907" s="30" t="s">
        <v>127</v>
      </c>
      <c r="O1907" s="30" t="s">
        <v>149</v>
      </c>
      <c r="P1907" s="30" t="s">
        <v>129</v>
      </c>
      <c r="Q1907" s="32" t="n">
        <v>3900.1</v>
      </c>
      <c r="R1907" s="30" t="s">
        <v>130</v>
      </c>
      <c r="S1907" s="30" t="s">
        <v>223</v>
      </c>
      <c r="T1907" s="30" t="n">
        <v>4</v>
      </c>
      <c r="U1907" s="30" t="n">
        <f aca="false">YEAR(E1907)</f>
        <v>2024</v>
      </c>
      <c r="V1907" s="30" t="str">
        <f aca="false">TEXT(E1907,"MMM-YYYY")</f>
        <v>Mar-2024</v>
      </c>
      <c r="W1907" s="30" t="n">
        <f aca="false">MONTH(E1907)</f>
        <v>3</v>
      </c>
      <c r="X1907" s="30" t="str">
        <f aca="false">TEXT(WEEKDAY(E1907,2),"0")&amp;" - "&amp;TEXT(E1907,"dddd")</f>
        <v>3 - Wednesday</v>
      </c>
      <c r="Y1907" s="30" t="str">
        <f aca="false">_xlfn.IFS(C1907&lt;18,"Child (0-17)",C1907&lt;40,"Young Adult (18-39)",C1907&lt;60,"Adult (40-59)",TRUE(),"Senior (60+)")</f>
        <v>Young Adult (18-39)</v>
      </c>
      <c r="Z1907" s="30" t="n">
        <f aca="false">ROUND(G1907-E1907,0)</f>
        <v>3</v>
      </c>
      <c r="AA1907" s="30" t="n">
        <f aca="false">L1907+M1907</f>
        <v>111</v>
      </c>
      <c r="AB1907" s="30" t="n">
        <f aca="false">IFERROR(ROUND(Q1907/AA1907,2),0)</f>
        <v>35.14</v>
      </c>
      <c r="AC1907" s="30" t="str">
        <f aca="false">IF(AND(K1907="Critical",N1907="No"),"URGENT - No Bed","Normal")</f>
        <v>Normal</v>
      </c>
      <c r="AD1907" s="34" t="n">
        <f aca="false">INDEX(Lookup_Tables!$B$3:$B$12,MATCH(H1907,Lookup_Tables!$A$3:$A$12,0))</f>
        <v>3000000</v>
      </c>
      <c r="AE1907" s="30" t="str">
        <f aca="false">INDEX(Lookup_Tables!$C$3:$C$12,MATCH(H1907,Lookup_Tables!$A$3:$A$12,0))</f>
        <v>Dr. Pooja Iyer</v>
      </c>
      <c r="AF1907" s="30" t="str">
        <f aca="false">IFERROR(INDEX(Lookup_Tables!$F$16:$F$45,MATCH(I1907,Lookup_Tables!$E$16:$E$45,0)),"N/A")</f>
        <v>EMP214</v>
      </c>
      <c r="AG1907" s="30" t="n">
        <f aca="false">_xlfn.IFS(R1907="Recovered",4,R1907="Referred",3,R1907="Admitted",2,R1907="Deceased",1,TRUE(),0)</f>
        <v>4</v>
      </c>
      <c r="AH1907" s="30" t="str">
        <f aca="false">IF(T1907&gt;=4,"Satisfied",IF(T1907&gt;=3,"Neutral","Needs Improvement"))</f>
        <v>Satisfied</v>
      </c>
    </row>
    <row r="1908" customFormat="false" ht="15" hidden="false" customHeight="false" outlineLevel="0" collapsed="false">
      <c r="A1908" s="27" t="s">
        <v>6345</v>
      </c>
      <c r="B1908" s="27" t="s">
        <v>6346</v>
      </c>
      <c r="C1908" s="27" t="n">
        <v>24</v>
      </c>
      <c r="D1908" s="27" t="s">
        <v>121</v>
      </c>
      <c r="E1908" s="28" t="n">
        <v>45511</v>
      </c>
      <c r="F1908" s="27" t="s">
        <v>299</v>
      </c>
      <c r="G1908" s="28" t="n">
        <v>45511</v>
      </c>
      <c r="H1908" s="27" t="s">
        <v>168</v>
      </c>
      <c r="I1908" s="27" t="s">
        <v>169</v>
      </c>
      <c r="J1908" s="27" t="s">
        <v>191</v>
      </c>
      <c r="K1908" s="27" t="s">
        <v>156</v>
      </c>
      <c r="L1908" s="27" t="n">
        <v>29</v>
      </c>
      <c r="M1908" s="27" t="n">
        <v>63</v>
      </c>
      <c r="N1908" s="27" t="s">
        <v>186</v>
      </c>
      <c r="O1908" s="27" t="s">
        <v>139</v>
      </c>
      <c r="P1908" s="27" t="s">
        <v>129</v>
      </c>
      <c r="Q1908" s="29" t="n">
        <v>3707.27</v>
      </c>
      <c r="R1908" s="27" t="s">
        <v>130</v>
      </c>
      <c r="S1908" s="27" t="s">
        <v>151</v>
      </c>
      <c r="T1908" s="27" t="n">
        <v>4</v>
      </c>
      <c r="U1908" s="27" t="n">
        <f aca="false">YEAR(E1908)</f>
        <v>2024</v>
      </c>
      <c r="V1908" s="27" t="str">
        <f aca="false">TEXT(E1908,"MMM-YYYY")</f>
        <v>Aug-2024</v>
      </c>
      <c r="W1908" s="27" t="n">
        <f aca="false">MONTH(E1908)</f>
        <v>8</v>
      </c>
      <c r="X1908" s="27" t="str">
        <f aca="false">TEXT(WEEKDAY(E1908,2),"0")&amp;" - "&amp;TEXT(E1908,"dddd")</f>
        <v>3 - Wednesday</v>
      </c>
      <c r="Y1908" s="27" t="str">
        <f aca="false">_xlfn.IFS(C1908&lt;18,"Child (0-17)",C1908&lt;40,"Young Adult (18-39)",C1908&lt;60,"Adult (40-59)",TRUE(),"Senior (60+)")</f>
        <v>Young Adult (18-39)</v>
      </c>
      <c r="Z1908" s="27" t="n">
        <f aca="false">ROUND(G1908-E1908,0)</f>
        <v>0</v>
      </c>
      <c r="AA1908" s="27" t="n">
        <f aca="false">L1908+M1908</f>
        <v>92</v>
      </c>
      <c r="AB1908" s="27" t="n">
        <f aca="false">IFERROR(ROUND(Q1908/AA1908,2),0)</f>
        <v>40.3</v>
      </c>
      <c r="AC1908" s="27" t="str">
        <f aca="false">IF(AND(K1908="Critical",N1908="No"),"URGENT - No Bed","Normal")</f>
        <v>Normal</v>
      </c>
      <c r="AD1908" s="33" t="n">
        <f aca="false">INDEX(Lookup_Tables!$B$3:$B$12,MATCH(H1908,Lookup_Tables!$A$3:$A$12,0))</f>
        <v>4400000</v>
      </c>
      <c r="AE1908" s="27" t="str">
        <f aca="false">INDEX(Lookup_Tables!$C$3:$C$12,MATCH(H1908,Lookup_Tables!$A$3:$A$12,0))</f>
        <v>Dr. Neha Chopra</v>
      </c>
      <c r="AF1908" s="27" t="str">
        <f aca="false">IFERROR(INDEX(Lookup_Tables!$F$16:$F$45,MATCH(I1908,Lookup_Tables!$E$16:$E$45,0)),"N/A")</f>
        <v>EMP220</v>
      </c>
      <c r="AG1908" s="27" t="n">
        <f aca="false">_xlfn.IFS(R1908="Recovered",4,R1908="Referred",3,R1908="Admitted",2,R1908="Deceased",1,TRUE(),0)</f>
        <v>4</v>
      </c>
      <c r="AH1908" s="27" t="str">
        <f aca="false">IF(T1908&gt;=4,"Satisfied",IF(T1908&gt;=3,"Neutral","Needs Improvement"))</f>
        <v>Satisfied</v>
      </c>
    </row>
    <row r="1909" customFormat="false" ht="15" hidden="false" customHeight="false" outlineLevel="0" collapsed="false">
      <c r="A1909" s="30" t="s">
        <v>5056</v>
      </c>
      <c r="B1909" s="30" t="s">
        <v>1935</v>
      </c>
      <c r="C1909" s="30" t="n">
        <v>16</v>
      </c>
      <c r="D1909" s="30" t="s">
        <v>121</v>
      </c>
      <c r="E1909" s="31" t="n">
        <v>45415</v>
      </c>
      <c r="F1909" s="30" t="s">
        <v>326</v>
      </c>
      <c r="G1909" s="31" t="n">
        <v>45416</v>
      </c>
      <c r="H1909" s="30" t="s">
        <v>206</v>
      </c>
      <c r="I1909" s="30" t="s">
        <v>207</v>
      </c>
      <c r="J1909" s="30" t="s">
        <v>593</v>
      </c>
      <c r="K1909" s="30" t="s">
        <v>138</v>
      </c>
      <c r="L1909" s="30" t="n">
        <v>52</v>
      </c>
      <c r="M1909" s="30" t="n">
        <v>34</v>
      </c>
      <c r="N1909" s="30" t="s">
        <v>127</v>
      </c>
      <c r="O1909" s="30" t="s">
        <v>139</v>
      </c>
      <c r="P1909" s="30" t="s">
        <v>187</v>
      </c>
      <c r="Q1909" s="32" t="n">
        <v>1212.13</v>
      </c>
      <c r="R1909" s="30" t="s">
        <v>130</v>
      </c>
      <c r="S1909" s="30" t="s">
        <v>151</v>
      </c>
      <c r="T1909" s="30" t="n">
        <v>2</v>
      </c>
      <c r="U1909" s="30" t="n">
        <f aca="false">YEAR(E1909)</f>
        <v>2024</v>
      </c>
      <c r="V1909" s="30" t="str">
        <f aca="false">TEXT(E1909,"MMM-YYYY")</f>
        <v>May-2024</v>
      </c>
      <c r="W1909" s="30" t="n">
        <f aca="false">MONTH(E1909)</f>
        <v>5</v>
      </c>
      <c r="X1909" s="30" t="str">
        <f aca="false">TEXT(WEEKDAY(E1909,2),"0")&amp;" - "&amp;TEXT(E1909,"dddd")</f>
        <v>5 - Friday</v>
      </c>
      <c r="Y1909" s="30" t="str">
        <f aca="false">_xlfn.IFS(C1909&lt;18,"Child (0-17)",C1909&lt;40,"Young Adult (18-39)",C1909&lt;60,"Adult (40-59)",TRUE(),"Senior (60+)")</f>
        <v>Child (0-17)</v>
      </c>
      <c r="Z1909" s="30" t="n">
        <f aca="false">ROUND(G1909-E1909,0)</f>
        <v>1</v>
      </c>
      <c r="AA1909" s="30" t="n">
        <f aca="false">L1909+M1909</f>
        <v>86</v>
      </c>
      <c r="AB1909" s="30" t="n">
        <f aca="false">IFERROR(ROUND(Q1909/AA1909,2),0)</f>
        <v>14.09</v>
      </c>
      <c r="AC1909" s="30" t="str">
        <f aca="false">IF(AND(K1909="Critical",N1909="No"),"URGENT - No Bed","Normal")</f>
        <v>Normal</v>
      </c>
      <c r="AD1909" s="34" t="n">
        <f aca="false">INDEX(Lookup_Tables!$B$3:$B$12,MATCH(H1909,Lookup_Tables!$A$3:$A$12,0))</f>
        <v>2800000</v>
      </c>
      <c r="AE1909" s="30" t="str">
        <f aca="false">INDEX(Lookup_Tables!$C$3:$C$12,MATCH(H1909,Lookup_Tables!$A$3:$A$12,0))</f>
        <v>Dr. Suresh Nair</v>
      </c>
      <c r="AF1909" s="30" t="str">
        <f aca="false">IFERROR(INDEX(Lookup_Tables!$F$16:$F$45,MATCH(I1909,Lookup_Tables!$E$16:$E$45,0)),"N/A")</f>
        <v>EMP209</v>
      </c>
      <c r="AG1909" s="30" t="n">
        <f aca="false">_xlfn.IFS(R1909="Recovered",4,R1909="Referred",3,R1909="Admitted",2,R1909="Deceased",1,TRUE(),0)</f>
        <v>4</v>
      </c>
      <c r="AH1909" s="30" t="str">
        <f aca="false">IF(T1909&gt;=4,"Satisfied",IF(T1909&gt;=3,"Neutral","Needs Improvement"))</f>
        <v>Needs Improvement</v>
      </c>
    </row>
    <row r="1910" customFormat="false" ht="15" hidden="false" customHeight="false" outlineLevel="0" collapsed="false">
      <c r="A1910" s="27" t="s">
        <v>6599</v>
      </c>
      <c r="B1910" s="27" t="s">
        <v>671</v>
      </c>
      <c r="C1910" s="27" t="n">
        <v>34</v>
      </c>
      <c r="D1910" s="27" t="s">
        <v>181</v>
      </c>
      <c r="E1910" s="28" t="n">
        <v>45514</v>
      </c>
      <c r="F1910" s="27" t="s">
        <v>1263</v>
      </c>
      <c r="G1910" s="28" t="n">
        <v>45515</v>
      </c>
      <c r="H1910" s="27" t="s">
        <v>135</v>
      </c>
      <c r="I1910" s="27" t="s">
        <v>136</v>
      </c>
      <c r="J1910" s="27" t="s">
        <v>137</v>
      </c>
      <c r="K1910" s="27" t="s">
        <v>138</v>
      </c>
      <c r="L1910" s="27" t="n">
        <v>82</v>
      </c>
      <c r="M1910" s="27" t="n">
        <v>21</v>
      </c>
      <c r="N1910" s="27" t="s">
        <v>186</v>
      </c>
      <c r="O1910" s="27" t="s">
        <v>128</v>
      </c>
      <c r="P1910" s="27" t="s">
        <v>187</v>
      </c>
      <c r="Q1910" s="29" t="n">
        <v>646.4</v>
      </c>
      <c r="R1910" s="27" t="s">
        <v>130</v>
      </c>
      <c r="S1910" s="27" t="s">
        <v>335</v>
      </c>
      <c r="T1910" s="27" t="n">
        <v>4</v>
      </c>
      <c r="U1910" s="27" t="n">
        <f aca="false">YEAR(E1910)</f>
        <v>2024</v>
      </c>
      <c r="V1910" s="27" t="str">
        <f aca="false">TEXT(E1910,"MMM-YYYY")</f>
        <v>Aug-2024</v>
      </c>
      <c r="W1910" s="27" t="n">
        <f aca="false">MONTH(E1910)</f>
        <v>8</v>
      </c>
      <c r="X1910" s="27" t="str">
        <f aca="false">TEXT(WEEKDAY(E1910,2),"0")&amp;" - "&amp;TEXT(E1910,"dddd")</f>
        <v>6 - Saturday</v>
      </c>
      <c r="Y1910" s="27" t="str">
        <f aca="false">_xlfn.IFS(C1910&lt;18,"Child (0-17)",C1910&lt;40,"Young Adult (18-39)",C1910&lt;60,"Adult (40-59)",TRUE(),"Senior (60+)")</f>
        <v>Young Adult (18-39)</v>
      </c>
      <c r="Z1910" s="27" t="n">
        <f aca="false">ROUND(G1910-E1910,0)</f>
        <v>1</v>
      </c>
      <c r="AA1910" s="27" t="n">
        <f aca="false">L1910+M1910</f>
        <v>103</v>
      </c>
      <c r="AB1910" s="27" t="n">
        <f aca="false">IFERROR(ROUND(Q1910/AA1910,2),0)</f>
        <v>6.28</v>
      </c>
      <c r="AC1910" s="27" t="str">
        <f aca="false">IF(AND(K1910="Critical",N1910="No"),"URGENT - No Bed","Normal")</f>
        <v>Normal</v>
      </c>
      <c r="AD1910" s="33" t="n">
        <f aca="false">INDEX(Lookup_Tables!$B$3:$B$12,MATCH(H1910,Lookup_Tables!$A$3:$A$12,0))</f>
        <v>4600000</v>
      </c>
      <c r="AE1910" s="27" t="str">
        <f aca="false">INDEX(Lookup_Tables!$C$3:$C$12,MATCH(H1910,Lookup_Tables!$A$3:$A$12,0))</f>
        <v>Dr. Farhan Khan</v>
      </c>
      <c r="AF1910" s="27" t="str">
        <f aca="false">IFERROR(INDEX(Lookup_Tables!$F$16:$F$45,MATCH(I1910,Lookup_Tables!$E$16:$E$45,0)),"N/A")</f>
        <v>EMP206</v>
      </c>
      <c r="AG1910" s="27" t="n">
        <f aca="false">_xlfn.IFS(R1910="Recovered",4,R1910="Referred",3,R1910="Admitted",2,R1910="Deceased",1,TRUE(),0)</f>
        <v>4</v>
      </c>
      <c r="AH1910" s="27" t="str">
        <f aca="false">IF(T1910&gt;=4,"Satisfied",IF(T1910&gt;=3,"Neutral","Needs Improvement"))</f>
        <v>Satisfied</v>
      </c>
    </row>
    <row r="1911" customFormat="false" ht="15" hidden="false" customHeight="false" outlineLevel="0" collapsed="false">
      <c r="A1911" s="30" t="s">
        <v>1243</v>
      </c>
      <c r="B1911" s="30" t="s">
        <v>1244</v>
      </c>
      <c r="C1911" s="30" t="n">
        <v>34</v>
      </c>
      <c r="D1911" s="30" t="s">
        <v>121</v>
      </c>
      <c r="E1911" s="31" t="n">
        <v>45405</v>
      </c>
      <c r="F1911" s="30" t="s">
        <v>1214</v>
      </c>
      <c r="G1911" s="31" t="n">
        <v>45408</v>
      </c>
      <c r="H1911" s="30" t="s">
        <v>161</v>
      </c>
      <c r="I1911" s="30" t="s">
        <v>538</v>
      </c>
      <c r="J1911" s="30" t="s">
        <v>258</v>
      </c>
      <c r="K1911" s="30" t="s">
        <v>156</v>
      </c>
      <c r="L1911" s="30" t="n">
        <v>28</v>
      </c>
      <c r="M1911" s="30" t="n">
        <v>76</v>
      </c>
      <c r="N1911" s="30" t="s">
        <v>127</v>
      </c>
      <c r="O1911" s="30" t="s">
        <v>128</v>
      </c>
      <c r="P1911" s="30" t="s">
        <v>140</v>
      </c>
      <c r="Q1911" s="32" t="n">
        <v>3710.16</v>
      </c>
      <c r="R1911" s="30" t="s">
        <v>130</v>
      </c>
      <c r="S1911" s="30" t="s">
        <v>223</v>
      </c>
      <c r="T1911" s="30" t="n">
        <v>3</v>
      </c>
      <c r="U1911" s="30" t="n">
        <f aca="false">YEAR(E1911)</f>
        <v>2024</v>
      </c>
      <c r="V1911" s="30" t="str">
        <f aca="false">TEXT(E1911,"MMM-YYYY")</f>
        <v>Apr-2024</v>
      </c>
      <c r="W1911" s="30" t="n">
        <f aca="false">MONTH(E1911)</f>
        <v>4</v>
      </c>
      <c r="X1911" s="30" t="str">
        <f aca="false">TEXT(WEEKDAY(E1911,2),"0")&amp;" - "&amp;TEXT(E1911,"dddd")</f>
        <v>2 - Tuesday</v>
      </c>
      <c r="Y1911" s="30" t="str">
        <f aca="false">_xlfn.IFS(C1911&lt;18,"Child (0-17)",C1911&lt;40,"Young Adult (18-39)",C1911&lt;60,"Adult (40-59)",TRUE(),"Senior (60+)")</f>
        <v>Young Adult (18-39)</v>
      </c>
      <c r="Z1911" s="30" t="n">
        <f aca="false">ROUND(G1911-E1911,0)</f>
        <v>3</v>
      </c>
      <c r="AA1911" s="30" t="n">
        <f aca="false">L1911+M1911</f>
        <v>104</v>
      </c>
      <c r="AB1911" s="30" t="n">
        <f aca="false">IFERROR(ROUND(Q1911/AA1911,2),0)</f>
        <v>35.67</v>
      </c>
      <c r="AC1911" s="30" t="str">
        <f aca="false">IF(AND(K1911="Critical",N1911="No"),"URGENT - No Bed","Normal")</f>
        <v>Normal</v>
      </c>
      <c r="AD1911" s="34" t="n">
        <f aca="false">INDEX(Lookup_Tables!$B$3:$B$12,MATCH(H1911,Lookup_Tables!$A$3:$A$12,0))</f>
        <v>3600000</v>
      </c>
      <c r="AE1911" s="30" t="str">
        <f aca="false">INDEX(Lookup_Tables!$C$3:$C$12,MATCH(H1911,Lookup_Tables!$A$3:$A$12,0))</f>
        <v>Dr. Sameer Joshi</v>
      </c>
      <c r="AF1911" s="30" t="str">
        <f aca="false">IFERROR(INDEX(Lookup_Tables!$F$16:$F$45,MATCH(I1911,Lookup_Tables!$E$16:$E$45,0)),"N/A")</f>
        <v>EMP221</v>
      </c>
      <c r="AG1911" s="30" t="n">
        <f aca="false">_xlfn.IFS(R1911="Recovered",4,R1911="Referred",3,R1911="Admitted",2,R1911="Deceased",1,TRUE(),0)</f>
        <v>4</v>
      </c>
      <c r="AH1911" s="30" t="str">
        <f aca="false">IF(T1911&gt;=4,"Satisfied",IF(T1911&gt;=3,"Neutral","Needs Improvement"))</f>
        <v>Neutral</v>
      </c>
    </row>
    <row r="1912" customFormat="false" ht="15" hidden="false" customHeight="false" outlineLevel="0" collapsed="false">
      <c r="A1912" s="27" t="s">
        <v>5324</v>
      </c>
      <c r="B1912" s="27" t="s">
        <v>2292</v>
      </c>
      <c r="C1912" s="27" t="n">
        <v>34</v>
      </c>
      <c r="D1912" s="27" t="s">
        <v>121</v>
      </c>
      <c r="E1912" s="28" t="n">
        <v>45325</v>
      </c>
      <c r="F1912" s="27" t="s">
        <v>907</v>
      </c>
      <c r="G1912" s="28" t="n">
        <v>45325</v>
      </c>
      <c r="H1912" s="27" t="s">
        <v>242</v>
      </c>
      <c r="I1912" s="27" t="s">
        <v>243</v>
      </c>
      <c r="J1912" s="27" t="s">
        <v>316</v>
      </c>
      <c r="K1912" s="27" t="s">
        <v>138</v>
      </c>
      <c r="L1912" s="27" t="n">
        <v>24</v>
      </c>
      <c r="M1912" s="27" t="n">
        <v>34</v>
      </c>
      <c r="N1912" s="27" t="s">
        <v>186</v>
      </c>
      <c r="O1912" s="27" t="s">
        <v>139</v>
      </c>
      <c r="P1912" s="27" t="s">
        <v>129</v>
      </c>
      <c r="Q1912" s="29" t="n">
        <v>1602.66</v>
      </c>
      <c r="R1912" s="27" t="s">
        <v>268</v>
      </c>
      <c r="S1912" s="27" t="s">
        <v>131</v>
      </c>
      <c r="T1912" s="27" t="n">
        <v>3</v>
      </c>
      <c r="U1912" s="27" t="n">
        <f aca="false">YEAR(E1912)</f>
        <v>2024</v>
      </c>
      <c r="V1912" s="27" t="str">
        <f aca="false">TEXT(E1912,"MMM-YYYY")</f>
        <v>Feb-2024</v>
      </c>
      <c r="W1912" s="27" t="n">
        <f aca="false">MONTH(E1912)</f>
        <v>2</v>
      </c>
      <c r="X1912" s="27" t="str">
        <f aca="false">TEXT(WEEKDAY(E1912,2),"0")&amp;" - "&amp;TEXT(E1912,"dddd")</f>
        <v>6 - Saturday</v>
      </c>
      <c r="Y1912" s="27" t="str">
        <f aca="false">_xlfn.IFS(C1912&lt;18,"Child (0-17)",C1912&lt;40,"Young Adult (18-39)",C1912&lt;60,"Adult (40-59)",TRUE(),"Senior (60+)")</f>
        <v>Young Adult (18-39)</v>
      </c>
      <c r="Z1912" s="27" t="n">
        <f aca="false">ROUND(G1912-E1912,0)</f>
        <v>0</v>
      </c>
      <c r="AA1912" s="27" t="n">
        <f aca="false">L1912+M1912</f>
        <v>58</v>
      </c>
      <c r="AB1912" s="27" t="n">
        <f aca="false">IFERROR(ROUND(Q1912/AA1912,2),0)</f>
        <v>27.63</v>
      </c>
      <c r="AC1912" s="27" t="str">
        <f aca="false">IF(AND(K1912="Critical",N1912="No"),"URGENT - No Bed","Normal")</f>
        <v>Normal</v>
      </c>
      <c r="AD1912" s="33" t="n">
        <f aca="false">INDEX(Lookup_Tables!$B$3:$B$12,MATCH(H1912,Lookup_Tables!$A$3:$A$12,0))</f>
        <v>3000000</v>
      </c>
      <c r="AE1912" s="27" t="str">
        <f aca="false">INDEX(Lookup_Tables!$C$3:$C$12,MATCH(H1912,Lookup_Tables!$A$3:$A$12,0))</f>
        <v>Dr. Pooja Iyer</v>
      </c>
      <c r="AF1912" s="27" t="str">
        <f aca="false">IFERROR(INDEX(Lookup_Tables!$F$16:$F$45,MATCH(I1912,Lookup_Tables!$E$16:$E$45,0)),"N/A")</f>
        <v>EMP214</v>
      </c>
      <c r="AG1912" s="27" t="n">
        <f aca="false">_xlfn.IFS(R1912="Recovered",4,R1912="Referred",3,R1912="Admitted",2,R1912="Deceased",1,TRUE(),0)</f>
        <v>3</v>
      </c>
      <c r="AH1912" s="27" t="str">
        <f aca="false">IF(T1912&gt;=4,"Satisfied",IF(T1912&gt;=3,"Neutral","Needs Improvement"))</f>
        <v>Neutral</v>
      </c>
    </row>
    <row r="1913" customFormat="false" ht="15" hidden="false" customHeight="false" outlineLevel="0" collapsed="false">
      <c r="A1913" s="30" t="s">
        <v>5763</v>
      </c>
      <c r="B1913" s="30" t="s">
        <v>847</v>
      </c>
      <c r="C1913" s="30" t="n">
        <v>41</v>
      </c>
      <c r="D1913" s="30" t="s">
        <v>181</v>
      </c>
      <c r="E1913" s="31" t="n">
        <v>45370</v>
      </c>
      <c r="F1913" s="30" t="s">
        <v>241</v>
      </c>
      <c r="G1913" s="31" t="n">
        <v>45379</v>
      </c>
      <c r="H1913" s="30" t="s">
        <v>206</v>
      </c>
      <c r="I1913" s="30" t="s">
        <v>232</v>
      </c>
      <c r="J1913" s="30" t="s">
        <v>593</v>
      </c>
      <c r="K1913" s="30" t="s">
        <v>202</v>
      </c>
      <c r="L1913" s="30" t="n">
        <v>20</v>
      </c>
      <c r="M1913" s="30" t="n">
        <v>236</v>
      </c>
      <c r="N1913" s="30" t="s">
        <v>186</v>
      </c>
      <c r="O1913" s="30" t="s">
        <v>139</v>
      </c>
      <c r="P1913" s="30" t="s">
        <v>150</v>
      </c>
      <c r="Q1913" s="32" t="n">
        <v>19268.08</v>
      </c>
      <c r="R1913" s="30" t="s">
        <v>172</v>
      </c>
      <c r="S1913" s="30" t="s">
        <v>223</v>
      </c>
      <c r="T1913" s="30" t="n">
        <v>3</v>
      </c>
      <c r="U1913" s="30" t="n">
        <f aca="false">YEAR(E1913)</f>
        <v>2024</v>
      </c>
      <c r="V1913" s="30" t="str">
        <f aca="false">TEXT(E1913,"MMM-YYYY")</f>
        <v>Mar-2024</v>
      </c>
      <c r="W1913" s="30" t="n">
        <f aca="false">MONTH(E1913)</f>
        <v>3</v>
      </c>
      <c r="X1913" s="30" t="str">
        <f aca="false">TEXT(WEEKDAY(E1913,2),"0")&amp;" - "&amp;TEXT(E1913,"dddd")</f>
        <v>2 - Tuesday</v>
      </c>
      <c r="Y1913" s="30" t="str">
        <f aca="false">_xlfn.IFS(C1913&lt;18,"Child (0-17)",C1913&lt;40,"Young Adult (18-39)",C1913&lt;60,"Adult (40-59)",TRUE(),"Senior (60+)")</f>
        <v>Adult (40-59)</v>
      </c>
      <c r="Z1913" s="30" t="n">
        <f aca="false">ROUND(G1913-E1913,0)</f>
        <v>9</v>
      </c>
      <c r="AA1913" s="30" t="n">
        <f aca="false">L1913+M1913</f>
        <v>256</v>
      </c>
      <c r="AB1913" s="30" t="n">
        <f aca="false">IFERROR(ROUND(Q1913/AA1913,2),0)</f>
        <v>75.27</v>
      </c>
      <c r="AC1913" s="30" t="str">
        <f aca="false">IF(AND(K1913="Critical",N1913="No"),"URGENT - No Bed","Normal")</f>
        <v>Normal</v>
      </c>
      <c r="AD1913" s="34" t="n">
        <f aca="false">INDEX(Lookup_Tables!$B$3:$B$12,MATCH(H1913,Lookup_Tables!$A$3:$A$12,0))</f>
        <v>2800000</v>
      </c>
      <c r="AE1913" s="30" t="str">
        <f aca="false">INDEX(Lookup_Tables!$C$3:$C$12,MATCH(H1913,Lookup_Tables!$A$3:$A$12,0))</f>
        <v>Dr. Suresh Nair</v>
      </c>
      <c r="AF1913" s="30" t="str">
        <f aca="false">IFERROR(INDEX(Lookup_Tables!$F$16:$F$45,MATCH(I1913,Lookup_Tables!$E$16:$E$45,0)),"N/A")</f>
        <v>EMP210</v>
      </c>
      <c r="AG1913" s="30" t="n">
        <f aca="false">_xlfn.IFS(R1913="Recovered",4,R1913="Referred",3,R1913="Admitted",2,R1913="Deceased",1,TRUE(),0)</f>
        <v>2</v>
      </c>
      <c r="AH1913" s="30" t="str">
        <f aca="false">IF(T1913&gt;=4,"Satisfied",IF(T1913&gt;=3,"Neutral","Needs Improvement"))</f>
        <v>Neutral</v>
      </c>
    </row>
    <row r="1914" customFormat="false" ht="15" hidden="false" customHeight="false" outlineLevel="0" collapsed="false">
      <c r="A1914" s="27" t="s">
        <v>5967</v>
      </c>
      <c r="B1914" s="27" t="s">
        <v>1901</v>
      </c>
      <c r="C1914" s="27" t="n">
        <v>28</v>
      </c>
      <c r="D1914" s="27" t="s">
        <v>144</v>
      </c>
      <c r="E1914" s="28" t="n">
        <v>45321</v>
      </c>
      <c r="F1914" s="27" t="s">
        <v>1384</v>
      </c>
      <c r="G1914" s="28" t="n">
        <v>45324</v>
      </c>
      <c r="H1914" s="27" t="s">
        <v>217</v>
      </c>
      <c r="I1914" s="27" t="s">
        <v>282</v>
      </c>
      <c r="J1914" s="27" t="s">
        <v>388</v>
      </c>
      <c r="K1914" s="27" t="s">
        <v>156</v>
      </c>
      <c r="L1914" s="27" t="n">
        <v>33</v>
      </c>
      <c r="M1914" s="27" t="n">
        <v>88</v>
      </c>
      <c r="N1914" s="27" t="s">
        <v>127</v>
      </c>
      <c r="O1914" s="27" t="s">
        <v>171</v>
      </c>
      <c r="P1914" s="27" t="s">
        <v>150</v>
      </c>
      <c r="Q1914" s="29" t="n">
        <v>4597</v>
      </c>
      <c r="R1914" s="27" t="s">
        <v>130</v>
      </c>
      <c r="S1914" s="27" t="s">
        <v>131</v>
      </c>
      <c r="T1914" s="27" t="n">
        <v>5</v>
      </c>
      <c r="U1914" s="27" t="n">
        <f aca="false">YEAR(E1914)</f>
        <v>2024</v>
      </c>
      <c r="V1914" s="27" t="str">
        <f aca="false">TEXT(E1914,"MMM-YYYY")</f>
        <v>Jan-2024</v>
      </c>
      <c r="W1914" s="27" t="n">
        <f aca="false">MONTH(E1914)</f>
        <v>1</v>
      </c>
      <c r="X1914" s="27" t="str">
        <f aca="false">TEXT(WEEKDAY(E1914,2),"0")&amp;" - "&amp;TEXT(E1914,"dddd")</f>
        <v>2 - Tuesday</v>
      </c>
      <c r="Y1914" s="27" t="str">
        <f aca="false">_xlfn.IFS(C1914&lt;18,"Child (0-17)",C1914&lt;40,"Young Adult (18-39)",C1914&lt;60,"Adult (40-59)",TRUE(),"Senior (60+)")</f>
        <v>Young Adult (18-39)</v>
      </c>
      <c r="Z1914" s="27" t="n">
        <f aca="false">ROUND(G1914-E1914,0)</f>
        <v>3</v>
      </c>
      <c r="AA1914" s="27" t="n">
        <f aca="false">L1914+M1914</f>
        <v>121</v>
      </c>
      <c r="AB1914" s="27" t="n">
        <f aca="false">IFERROR(ROUND(Q1914/AA1914,2),0)</f>
        <v>37.99</v>
      </c>
      <c r="AC1914" s="27" t="str">
        <f aca="false">IF(AND(K1914="Critical",N1914="No"),"URGENT - No Bed","Normal")</f>
        <v>Normal</v>
      </c>
      <c r="AD1914" s="33" t="n">
        <f aca="false">INDEX(Lookup_Tables!$B$3:$B$12,MATCH(H1914,Lookup_Tables!$A$3:$A$12,0))</f>
        <v>4200000</v>
      </c>
      <c r="AE1914" s="27" t="str">
        <f aca="false">INDEX(Lookup_Tables!$C$3:$C$12,MATCH(H1914,Lookup_Tables!$A$3:$A$12,0))</f>
        <v>Dr. Anil Kapoor</v>
      </c>
      <c r="AF1914" s="27" t="str">
        <f aca="false">IFERROR(INDEX(Lookup_Tables!$F$16:$F$45,MATCH(I1914,Lookup_Tables!$E$16:$E$45,0)),"N/A")</f>
        <v>EMP200</v>
      </c>
      <c r="AG1914" s="27" t="n">
        <f aca="false">_xlfn.IFS(R1914="Recovered",4,R1914="Referred",3,R1914="Admitted",2,R1914="Deceased",1,TRUE(),0)</f>
        <v>4</v>
      </c>
      <c r="AH1914" s="27" t="str">
        <f aca="false">IF(T1914&gt;=4,"Satisfied",IF(T1914&gt;=3,"Neutral","Needs Improvement"))</f>
        <v>Satisfied</v>
      </c>
    </row>
    <row r="1915" customFormat="false" ht="15" hidden="false" customHeight="false" outlineLevel="0" collapsed="false">
      <c r="A1915" s="30" t="s">
        <v>6361</v>
      </c>
      <c r="B1915" s="30" t="s">
        <v>3264</v>
      </c>
      <c r="C1915" s="30" t="n">
        <v>18</v>
      </c>
      <c r="D1915" s="30" t="s">
        <v>121</v>
      </c>
      <c r="E1915" s="31" t="n">
        <v>45418</v>
      </c>
      <c r="F1915" s="30" t="s">
        <v>231</v>
      </c>
      <c r="G1915" s="31" t="n">
        <v>45420</v>
      </c>
      <c r="H1915" s="30" t="s">
        <v>242</v>
      </c>
      <c r="I1915" s="30" t="s">
        <v>315</v>
      </c>
      <c r="J1915" s="30" t="s">
        <v>244</v>
      </c>
      <c r="K1915" s="30" t="s">
        <v>156</v>
      </c>
      <c r="L1915" s="30" t="n">
        <v>65</v>
      </c>
      <c r="M1915" s="30" t="n">
        <v>43</v>
      </c>
      <c r="N1915" s="30" t="s">
        <v>127</v>
      </c>
      <c r="O1915" s="30" t="s">
        <v>149</v>
      </c>
      <c r="P1915" s="30" t="s">
        <v>129</v>
      </c>
      <c r="Q1915" s="32" t="n">
        <v>4181.23</v>
      </c>
      <c r="R1915" s="30" t="s">
        <v>172</v>
      </c>
      <c r="S1915" s="30" t="s">
        <v>151</v>
      </c>
      <c r="T1915" s="30" t="n">
        <v>3</v>
      </c>
      <c r="U1915" s="30" t="n">
        <f aca="false">YEAR(E1915)</f>
        <v>2024</v>
      </c>
      <c r="V1915" s="30" t="str">
        <f aca="false">TEXT(E1915,"MMM-YYYY")</f>
        <v>May-2024</v>
      </c>
      <c r="W1915" s="30" t="n">
        <f aca="false">MONTH(E1915)</f>
        <v>5</v>
      </c>
      <c r="X1915" s="30" t="str">
        <f aca="false">TEXT(WEEKDAY(E1915,2),"0")&amp;" - "&amp;TEXT(E1915,"dddd")</f>
        <v>1 - Monday</v>
      </c>
      <c r="Y1915" s="30" t="str">
        <f aca="false">_xlfn.IFS(C1915&lt;18,"Child (0-17)",C1915&lt;40,"Young Adult (18-39)",C1915&lt;60,"Adult (40-59)",TRUE(),"Senior (60+)")</f>
        <v>Young Adult (18-39)</v>
      </c>
      <c r="Z1915" s="30" t="n">
        <f aca="false">ROUND(G1915-E1915,0)</f>
        <v>2</v>
      </c>
      <c r="AA1915" s="30" t="n">
        <f aca="false">L1915+M1915</f>
        <v>108</v>
      </c>
      <c r="AB1915" s="30" t="n">
        <f aca="false">IFERROR(ROUND(Q1915/AA1915,2),0)</f>
        <v>38.72</v>
      </c>
      <c r="AC1915" s="30" t="str">
        <f aca="false">IF(AND(K1915="Critical",N1915="No"),"URGENT - No Bed","Normal")</f>
        <v>Normal</v>
      </c>
      <c r="AD1915" s="34" t="n">
        <f aca="false">INDEX(Lookup_Tables!$B$3:$B$12,MATCH(H1915,Lookup_Tables!$A$3:$A$12,0))</f>
        <v>3000000</v>
      </c>
      <c r="AE1915" s="30" t="str">
        <f aca="false">INDEX(Lookup_Tables!$C$3:$C$12,MATCH(H1915,Lookup_Tables!$A$3:$A$12,0))</f>
        <v>Dr. Pooja Iyer</v>
      </c>
      <c r="AF1915" s="30" t="str">
        <f aca="false">IFERROR(INDEX(Lookup_Tables!$F$16:$F$45,MATCH(I1915,Lookup_Tables!$E$16:$E$45,0)),"N/A")</f>
        <v>EMP213</v>
      </c>
      <c r="AG1915" s="30" t="n">
        <f aca="false">_xlfn.IFS(R1915="Recovered",4,R1915="Referred",3,R1915="Admitted",2,R1915="Deceased",1,TRUE(),0)</f>
        <v>2</v>
      </c>
      <c r="AH1915" s="30" t="str">
        <f aca="false">IF(T1915&gt;=4,"Satisfied",IF(T1915&gt;=3,"Neutral","Needs Improvement"))</f>
        <v>Neutral</v>
      </c>
    </row>
    <row r="1916" customFormat="false" ht="15" hidden="false" customHeight="false" outlineLevel="0" collapsed="false">
      <c r="A1916" s="27" t="s">
        <v>5877</v>
      </c>
      <c r="B1916" s="27" t="s">
        <v>5878</v>
      </c>
      <c r="C1916" s="27" t="n">
        <v>65</v>
      </c>
      <c r="D1916" s="27" t="s">
        <v>121</v>
      </c>
      <c r="E1916" s="28" t="n">
        <v>45307</v>
      </c>
      <c r="F1916" s="27" t="s">
        <v>308</v>
      </c>
      <c r="G1916" s="28" t="n">
        <v>45307</v>
      </c>
      <c r="H1916" s="27" t="s">
        <v>242</v>
      </c>
      <c r="I1916" s="27" t="s">
        <v>243</v>
      </c>
      <c r="J1916" s="27" t="s">
        <v>401</v>
      </c>
      <c r="K1916" s="27" t="s">
        <v>156</v>
      </c>
      <c r="L1916" s="27" t="n">
        <v>43</v>
      </c>
      <c r="M1916" s="27" t="n">
        <v>64</v>
      </c>
      <c r="N1916" s="27" t="s">
        <v>127</v>
      </c>
      <c r="O1916" s="27" t="s">
        <v>139</v>
      </c>
      <c r="P1916" s="27" t="s">
        <v>129</v>
      </c>
      <c r="Q1916" s="29" t="n">
        <v>3845.09</v>
      </c>
      <c r="R1916" s="27" t="s">
        <v>130</v>
      </c>
      <c r="S1916" s="27" t="s">
        <v>157</v>
      </c>
      <c r="T1916" s="27" t="n">
        <v>4</v>
      </c>
      <c r="U1916" s="27" t="n">
        <f aca="false">YEAR(E1916)</f>
        <v>2024</v>
      </c>
      <c r="V1916" s="27" t="str">
        <f aca="false">TEXT(E1916,"MMM-YYYY")</f>
        <v>Jan-2024</v>
      </c>
      <c r="W1916" s="27" t="n">
        <f aca="false">MONTH(E1916)</f>
        <v>1</v>
      </c>
      <c r="X1916" s="27" t="str">
        <f aca="false">TEXT(WEEKDAY(E1916,2),"0")&amp;" - "&amp;TEXT(E1916,"dddd")</f>
        <v>2 - Tuesday</v>
      </c>
      <c r="Y1916" s="27" t="str">
        <f aca="false">_xlfn.IFS(C1916&lt;18,"Child (0-17)",C1916&lt;40,"Young Adult (18-39)",C1916&lt;60,"Adult (40-59)",TRUE(),"Senior (60+)")</f>
        <v>Senior (60+)</v>
      </c>
      <c r="Z1916" s="27" t="n">
        <f aca="false">ROUND(G1916-E1916,0)</f>
        <v>0</v>
      </c>
      <c r="AA1916" s="27" t="n">
        <f aca="false">L1916+M1916</f>
        <v>107</v>
      </c>
      <c r="AB1916" s="27" t="n">
        <f aca="false">IFERROR(ROUND(Q1916/AA1916,2),0)</f>
        <v>35.94</v>
      </c>
      <c r="AC1916" s="27" t="str">
        <f aca="false">IF(AND(K1916="Critical",N1916="No"),"URGENT - No Bed","Normal")</f>
        <v>Normal</v>
      </c>
      <c r="AD1916" s="33" t="n">
        <f aca="false">INDEX(Lookup_Tables!$B$3:$B$12,MATCH(H1916,Lookup_Tables!$A$3:$A$12,0))</f>
        <v>3000000</v>
      </c>
      <c r="AE1916" s="27" t="str">
        <f aca="false">INDEX(Lookup_Tables!$C$3:$C$12,MATCH(H1916,Lookup_Tables!$A$3:$A$12,0))</f>
        <v>Dr. Pooja Iyer</v>
      </c>
      <c r="AF1916" s="27" t="str">
        <f aca="false">IFERROR(INDEX(Lookup_Tables!$F$16:$F$45,MATCH(I1916,Lookup_Tables!$E$16:$E$45,0)),"N/A")</f>
        <v>EMP214</v>
      </c>
      <c r="AG1916" s="27" t="n">
        <f aca="false">_xlfn.IFS(R1916="Recovered",4,R1916="Referred",3,R1916="Admitted",2,R1916="Deceased",1,TRUE(),0)</f>
        <v>4</v>
      </c>
      <c r="AH1916" s="27" t="str">
        <f aca="false">IF(T1916&gt;=4,"Satisfied",IF(T1916&gt;=3,"Neutral","Needs Improvement"))</f>
        <v>Satisfied</v>
      </c>
    </row>
    <row r="1917" customFormat="false" ht="15" hidden="false" customHeight="false" outlineLevel="0" collapsed="false">
      <c r="A1917" s="30" t="s">
        <v>6736</v>
      </c>
      <c r="B1917" s="30" t="s">
        <v>6737</v>
      </c>
      <c r="C1917" s="30" t="n">
        <v>37</v>
      </c>
      <c r="D1917" s="30" t="s">
        <v>121</v>
      </c>
      <c r="E1917" s="31" t="n">
        <v>45432</v>
      </c>
      <c r="F1917" s="30" t="s">
        <v>381</v>
      </c>
      <c r="G1917" s="31" t="n">
        <v>45433</v>
      </c>
      <c r="H1917" s="30" t="s">
        <v>135</v>
      </c>
      <c r="I1917" s="30" t="s">
        <v>278</v>
      </c>
      <c r="J1917" s="30" t="s">
        <v>201</v>
      </c>
      <c r="K1917" s="30" t="s">
        <v>138</v>
      </c>
      <c r="L1917" s="30" t="n">
        <v>47</v>
      </c>
      <c r="M1917" s="30" t="n">
        <v>31</v>
      </c>
      <c r="N1917" s="30" t="s">
        <v>186</v>
      </c>
      <c r="O1917" s="30" t="s">
        <v>128</v>
      </c>
      <c r="P1917" s="30" t="s">
        <v>150</v>
      </c>
      <c r="Q1917" s="32" t="n">
        <v>880.52</v>
      </c>
      <c r="R1917" s="30" t="s">
        <v>130</v>
      </c>
      <c r="S1917" s="30" t="s">
        <v>157</v>
      </c>
      <c r="T1917" s="30" t="n">
        <v>3</v>
      </c>
      <c r="U1917" s="30" t="n">
        <f aca="false">YEAR(E1917)</f>
        <v>2024</v>
      </c>
      <c r="V1917" s="30" t="str">
        <f aca="false">TEXT(E1917,"MMM-YYYY")</f>
        <v>May-2024</v>
      </c>
      <c r="W1917" s="30" t="n">
        <f aca="false">MONTH(E1917)</f>
        <v>5</v>
      </c>
      <c r="X1917" s="30" t="str">
        <f aca="false">TEXT(WEEKDAY(E1917,2),"0")&amp;" - "&amp;TEXT(E1917,"dddd")</f>
        <v>1 - Monday</v>
      </c>
      <c r="Y1917" s="30" t="str">
        <f aca="false">_xlfn.IFS(C1917&lt;18,"Child (0-17)",C1917&lt;40,"Young Adult (18-39)",C1917&lt;60,"Adult (40-59)",TRUE(),"Senior (60+)")</f>
        <v>Young Adult (18-39)</v>
      </c>
      <c r="Z1917" s="30" t="n">
        <f aca="false">ROUND(G1917-E1917,0)</f>
        <v>1</v>
      </c>
      <c r="AA1917" s="30" t="n">
        <f aca="false">L1917+M1917</f>
        <v>78</v>
      </c>
      <c r="AB1917" s="30" t="n">
        <f aca="false">IFERROR(ROUND(Q1917/AA1917,2),0)</f>
        <v>11.29</v>
      </c>
      <c r="AC1917" s="30" t="str">
        <f aca="false">IF(AND(K1917="Critical",N1917="No"),"URGENT - No Bed","Normal")</f>
        <v>Normal</v>
      </c>
      <c r="AD1917" s="34" t="n">
        <f aca="false">INDEX(Lookup_Tables!$B$3:$B$12,MATCH(H1917,Lookup_Tables!$A$3:$A$12,0))</f>
        <v>4600000</v>
      </c>
      <c r="AE1917" s="30" t="str">
        <f aca="false">INDEX(Lookup_Tables!$C$3:$C$12,MATCH(H1917,Lookup_Tables!$A$3:$A$12,0))</f>
        <v>Dr. Farhan Khan</v>
      </c>
      <c r="AF1917" s="30" t="str">
        <f aca="false">IFERROR(INDEX(Lookup_Tables!$F$16:$F$45,MATCH(I1917,Lookup_Tables!$E$16:$E$45,0)),"N/A")</f>
        <v>EMP208</v>
      </c>
      <c r="AG1917" s="30" t="n">
        <f aca="false">_xlfn.IFS(R1917="Recovered",4,R1917="Referred",3,R1917="Admitted",2,R1917="Deceased",1,TRUE(),0)</f>
        <v>4</v>
      </c>
      <c r="AH1917" s="30" t="str">
        <f aca="false">IF(T1917&gt;=4,"Satisfied",IF(T1917&gt;=3,"Neutral","Needs Improvement"))</f>
        <v>Neutral</v>
      </c>
    </row>
    <row r="1918" customFormat="false" ht="15" hidden="false" customHeight="false" outlineLevel="0" collapsed="false">
      <c r="A1918" s="27" t="s">
        <v>463</v>
      </c>
      <c r="B1918" s="27" t="s">
        <v>464</v>
      </c>
      <c r="C1918" s="27" t="n">
        <v>62</v>
      </c>
      <c r="D1918" s="27" t="s">
        <v>121</v>
      </c>
      <c r="E1918" s="28" t="n">
        <v>45636</v>
      </c>
      <c r="F1918" s="27" t="s">
        <v>465</v>
      </c>
      <c r="G1918" s="28" t="n">
        <v>45642</v>
      </c>
      <c r="H1918" s="27" t="s">
        <v>242</v>
      </c>
      <c r="I1918" s="27" t="s">
        <v>466</v>
      </c>
      <c r="J1918" s="27" t="s">
        <v>363</v>
      </c>
      <c r="K1918" s="27" t="s">
        <v>126</v>
      </c>
      <c r="L1918" s="27" t="n">
        <v>19</v>
      </c>
      <c r="M1918" s="27" t="n">
        <v>83</v>
      </c>
      <c r="N1918" s="27" t="s">
        <v>127</v>
      </c>
      <c r="O1918" s="27" t="s">
        <v>128</v>
      </c>
      <c r="P1918" s="27" t="s">
        <v>150</v>
      </c>
      <c r="Q1918" s="29" t="n">
        <v>7801.78</v>
      </c>
      <c r="R1918" s="27" t="s">
        <v>172</v>
      </c>
      <c r="S1918" s="27" t="s">
        <v>192</v>
      </c>
      <c r="T1918" s="27" t="n">
        <v>2</v>
      </c>
      <c r="U1918" s="27" t="n">
        <f aca="false">YEAR(E1918)</f>
        <v>2024</v>
      </c>
      <c r="V1918" s="27" t="str">
        <f aca="false">TEXT(E1918,"MMM-YYYY")</f>
        <v>Dec-2024</v>
      </c>
      <c r="W1918" s="27" t="n">
        <f aca="false">MONTH(E1918)</f>
        <v>12</v>
      </c>
      <c r="X1918" s="27" t="str">
        <f aca="false">TEXT(WEEKDAY(E1918,2),"0")&amp;" - "&amp;TEXT(E1918,"dddd")</f>
        <v>2 - Tuesday</v>
      </c>
      <c r="Y1918" s="27" t="str">
        <f aca="false">_xlfn.IFS(C1918&lt;18,"Child (0-17)",C1918&lt;40,"Young Adult (18-39)",C1918&lt;60,"Adult (40-59)",TRUE(),"Senior (60+)")</f>
        <v>Senior (60+)</v>
      </c>
      <c r="Z1918" s="27" t="n">
        <f aca="false">ROUND(G1918-E1918,0)</f>
        <v>6</v>
      </c>
      <c r="AA1918" s="27" t="n">
        <f aca="false">L1918+M1918</f>
        <v>102</v>
      </c>
      <c r="AB1918" s="27" t="n">
        <f aca="false">IFERROR(ROUND(Q1918/AA1918,2),0)</f>
        <v>76.49</v>
      </c>
      <c r="AC1918" s="27" t="str">
        <f aca="false">IF(AND(K1918="Critical",N1918="No"),"URGENT - No Bed","Normal")</f>
        <v>Normal</v>
      </c>
      <c r="AD1918" s="33" t="n">
        <f aca="false">INDEX(Lookup_Tables!$B$3:$B$12,MATCH(H1918,Lookup_Tables!$A$3:$A$12,0))</f>
        <v>3000000</v>
      </c>
      <c r="AE1918" s="27" t="str">
        <f aca="false">INDEX(Lookup_Tables!$C$3:$C$12,MATCH(H1918,Lookup_Tables!$A$3:$A$12,0))</f>
        <v>Dr. Pooja Iyer</v>
      </c>
      <c r="AF1918" s="27" t="str">
        <f aca="false">IFERROR(INDEX(Lookup_Tables!$F$16:$F$45,MATCH(I1918,Lookup_Tables!$E$16:$E$45,0)),"N/A")</f>
        <v>EMP212</v>
      </c>
      <c r="AG1918" s="27" t="n">
        <f aca="false">_xlfn.IFS(R1918="Recovered",4,R1918="Referred",3,R1918="Admitted",2,R1918="Deceased",1,TRUE(),0)</f>
        <v>2</v>
      </c>
      <c r="AH1918" s="27" t="str">
        <f aca="false">IF(T1918&gt;=4,"Satisfied",IF(T1918&gt;=3,"Neutral","Needs Improvement"))</f>
        <v>Needs Improvement</v>
      </c>
    </row>
    <row r="1919" customFormat="false" ht="15" hidden="false" customHeight="false" outlineLevel="0" collapsed="false">
      <c r="A1919" s="30" t="s">
        <v>6627</v>
      </c>
      <c r="B1919" s="30" t="s">
        <v>6162</v>
      </c>
      <c r="C1919" s="30" t="n">
        <v>22</v>
      </c>
      <c r="D1919" s="30" t="s">
        <v>121</v>
      </c>
      <c r="E1919" s="31" t="n">
        <v>45643</v>
      </c>
      <c r="F1919" s="30" t="s">
        <v>614</v>
      </c>
      <c r="G1919" s="31" t="n">
        <v>45648</v>
      </c>
      <c r="H1919" s="30" t="s">
        <v>217</v>
      </c>
      <c r="I1919" s="30" t="s">
        <v>392</v>
      </c>
      <c r="J1919" s="30" t="s">
        <v>294</v>
      </c>
      <c r="K1919" s="30" t="s">
        <v>126</v>
      </c>
      <c r="L1919" s="30" t="n">
        <v>5</v>
      </c>
      <c r="M1919" s="30" t="n">
        <v>111</v>
      </c>
      <c r="N1919" s="30" t="s">
        <v>186</v>
      </c>
      <c r="O1919" s="30" t="s">
        <v>128</v>
      </c>
      <c r="P1919" s="30" t="s">
        <v>150</v>
      </c>
      <c r="Q1919" s="32" t="n">
        <v>8004.22</v>
      </c>
      <c r="R1919" s="30" t="s">
        <v>130</v>
      </c>
      <c r="S1919" s="30" t="s">
        <v>141</v>
      </c>
      <c r="T1919" s="30" t="n">
        <v>4</v>
      </c>
      <c r="U1919" s="30" t="n">
        <f aca="false">YEAR(E1919)</f>
        <v>2024</v>
      </c>
      <c r="V1919" s="30" t="str">
        <f aca="false">TEXT(E1919,"MMM-YYYY")</f>
        <v>Dec-2024</v>
      </c>
      <c r="W1919" s="30" t="n">
        <f aca="false">MONTH(E1919)</f>
        <v>12</v>
      </c>
      <c r="X1919" s="30" t="str">
        <f aca="false">TEXT(WEEKDAY(E1919,2),"0")&amp;" - "&amp;TEXT(E1919,"dddd")</f>
        <v>2 - Tuesday</v>
      </c>
      <c r="Y1919" s="30" t="str">
        <f aca="false">_xlfn.IFS(C1919&lt;18,"Child (0-17)",C1919&lt;40,"Young Adult (18-39)",C1919&lt;60,"Adult (40-59)",TRUE(),"Senior (60+)")</f>
        <v>Young Adult (18-39)</v>
      </c>
      <c r="Z1919" s="30" t="n">
        <f aca="false">ROUND(G1919-E1919,0)</f>
        <v>5</v>
      </c>
      <c r="AA1919" s="30" t="n">
        <f aca="false">L1919+M1919</f>
        <v>116</v>
      </c>
      <c r="AB1919" s="30" t="n">
        <f aca="false">IFERROR(ROUND(Q1919/AA1919,2),0)</f>
        <v>69</v>
      </c>
      <c r="AC1919" s="30" t="str">
        <f aca="false">IF(AND(K1919="Critical",N1919="No"),"URGENT - No Bed","Normal")</f>
        <v>Normal</v>
      </c>
      <c r="AD1919" s="34" t="n">
        <f aca="false">INDEX(Lookup_Tables!$B$3:$B$12,MATCH(H1919,Lookup_Tables!$A$3:$A$12,0))</f>
        <v>4200000</v>
      </c>
      <c r="AE1919" s="30" t="str">
        <f aca="false">INDEX(Lookup_Tables!$C$3:$C$12,MATCH(H1919,Lookup_Tables!$A$3:$A$12,0))</f>
        <v>Dr. Anil Kapoor</v>
      </c>
      <c r="AF1919" s="30" t="str">
        <f aca="false">IFERROR(INDEX(Lookup_Tables!$F$16:$F$45,MATCH(I1919,Lookup_Tables!$E$16:$E$45,0)),"N/A")</f>
        <v>EMP202</v>
      </c>
      <c r="AG1919" s="30" t="n">
        <f aca="false">_xlfn.IFS(R1919="Recovered",4,R1919="Referred",3,R1919="Admitted",2,R1919="Deceased",1,TRUE(),0)</f>
        <v>4</v>
      </c>
      <c r="AH1919" s="30" t="str">
        <f aca="false">IF(T1919&gt;=4,"Satisfied",IF(T1919&gt;=3,"Neutral","Needs Improvement"))</f>
        <v>Satisfied</v>
      </c>
    </row>
    <row r="1920" customFormat="false" ht="15" hidden="false" customHeight="false" outlineLevel="0" collapsed="false">
      <c r="A1920" s="27" t="s">
        <v>6552</v>
      </c>
      <c r="B1920" s="27" t="s">
        <v>991</v>
      </c>
      <c r="C1920" s="27" t="n">
        <v>66</v>
      </c>
      <c r="D1920" s="27" t="s">
        <v>181</v>
      </c>
      <c r="E1920" s="28" t="n">
        <v>45322</v>
      </c>
      <c r="F1920" s="27" t="s">
        <v>303</v>
      </c>
      <c r="G1920" s="28" t="n">
        <v>45323</v>
      </c>
      <c r="H1920" s="27" t="s">
        <v>242</v>
      </c>
      <c r="I1920" s="27" t="s">
        <v>315</v>
      </c>
      <c r="J1920" s="27" t="s">
        <v>244</v>
      </c>
      <c r="K1920" s="27" t="s">
        <v>138</v>
      </c>
      <c r="L1920" s="27" t="n">
        <v>35</v>
      </c>
      <c r="M1920" s="27" t="n">
        <v>36</v>
      </c>
      <c r="N1920" s="27" t="s">
        <v>127</v>
      </c>
      <c r="O1920" s="27" t="s">
        <v>128</v>
      </c>
      <c r="P1920" s="27" t="s">
        <v>187</v>
      </c>
      <c r="Q1920" s="29" t="n">
        <v>1212.53</v>
      </c>
      <c r="R1920" s="27" t="s">
        <v>130</v>
      </c>
      <c r="S1920" s="27" t="s">
        <v>151</v>
      </c>
      <c r="T1920" s="27" t="n">
        <v>4</v>
      </c>
      <c r="U1920" s="27" t="n">
        <f aca="false">YEAR(E1920)</f>
        <v>2024</v>
      </c>
      <c r="V1920" s="27" t="str">
        <f aca="false">TEXT(E1920,"MMM-YYYY")</f>
        <v>Jan-2024</v>
      </c>
      <c r="W1920" s="27" t="n">
        <f aca="false">MONTH(E1920)</f>
        <v>1</v>
      </c>
      <c r="X1920" s="27" t="str">
        <f aca="false">TEXT(WEEKDAY(E1920,2),"0")&amp;" - "&amp;TEXT(E1920,"dddd")</f>
        <v>3 - Wednesday</v>
      </c>
      <c r="Y1920" s="27" t="str">
        <f aca="false">_xlfn.IFS(C1920&lt;18,"Child (0-17)",C1920&lt;40,"Young Adult (18-39)",C1920&lt;60,"Adult (40-59)",TRUE(),"Senior (60+)")</f>
        <v>Senior (60+)</v>
      </c>
      <c r="Z1920" s="27" t="n">
        <f aca="false">ROUND(G1920-E1920,0)</f>
        <v>1</v>
      </c>
      <c r="AA1920" s="27" t="n">
        <f aca="false">L1920+M1920</f>
        <v>71</v>
      </c>
      <c r="AB1920" s="27" t="n">
        <f aca="false">IFERROR(ROUND(Q1920/AA1920,2),0)</f>
        <v>17.08</v>
      </c>
      <c r="AC1920" s="27" t="str">
        <f aca="false">IF(AND(K1920="Critical",N1920="No"),"URGENT - No Bed","Normal")</f>
        <v>Normal</v>
      </c>
      <c r="AD1920" s="33" t="n">
        <f aca="false">INDEX(Lookup_Tables!$B$3:$B$12,MATCH(H1920,Lookup_Tables!$A$3:$A$12,0))</f>
        <v>3000000</v>
      </c>
      <c r="AE1920" s="27" t="str">
        <f aca="false">INDEX(Lookup_Tables!$C$3:$C$12,MATCH(H1920,Lookup_Tables!$A$3:$A$12,0))</f>
        <v>Dr. Pooja Iyer</v>
      </c>
      <c r="AF1920" s="27" t="str">
        <f aca="false">IFERROR(INDEX(Lookup_Tables!$F$16:$F$45,MATCH(I1920,Lookup_Tables!$E$16:$E$45,0)),"N/A")</f>
        <v>EMP213</v>
      </c>
      <c r="AG1920" s="27" t="n">
        <f aca="false">_xlfn.IFS(R1920="Recovered",4,R1920="Referred",3,R1920="Admitted",2,R1920="Deceased",1,TRUE(),0)</f>
        <v>4</v>
      </c>
      <c r="AH1920" s="27" t="str">
        <f aca="false">IF(T1920&gt;=4,"Satisfied",IF(T1920&gt;=3,"Neutral","Needs Improvement"))</f>
        <v>Satisfied</v>
      </c>
    </row>
    <row r="1921" customFormat="false" ht="15" hidden="false" customHeight="false" outlineLevel="0" collapsed="false">
      <c r="A1921" s="30" t="s">
        <v>509</v>
      </c>
      <c r="B1921" s="30" t="s">
        <v>510</v>
      </c>
      <c r="C1921" s="30" t="n">
        <v>22</v>
      </c>
      <c r="D1921" s="30" t="s">
        <v>181</v>
      </c>
      <c r="E1921" s="31" t="n">
        <v>45586</v>
      </c>
      <c r="F1921" s="30" t="s">
        <v>511</v>
      </c>
      <c r="G1921" s="31" t="n">
        <v>45596</v>
      </c>
      <c r="H1921" s="30" t="s">
        <v>135</v>
      </c>
      <c r="I1921" s="30" t="s">
        <v>251</v>
      </c>
      <c r="J1921" s="30" t="s">
        <v>137</v>
      </c>
      <c r="K1921" s="30" t="s">
        <v>202</v>
      </c>
      <c r="L1921" s="30" t="n">
        <v>2</v>
      </c>
      <c r="M1921" s="30" t="n">
        <v>223</v>
      </c>
      <c r="N1921" s="30" t="s">
        <v>186</v>
      </c>
      <c r="O1921" s="30" t="s">
        <v>139</v>
      </c>
      <c r="P1921" s="30" t="s">
        <v>187</v>
      </c>
      <c r="Q1921" s="32" t="n">
        <v>19420.66</v>
      </c>
      <c r="R1921" s="30" t="s">
        <v>172</v>
      </c>
      <c r="S1921" s="30" t="s">
        <v>151</v>
      </c>
      <c r="T1921" s="30" t="n">
        <v>3</v>
      </c>
      <c r="U1921" s="30" t="n">
        <f aca="false">YEAR(E1921)</f>
        <v>2024</v>
      </c>
      <c r="V1921" s="30" t="str">
        <f aca="false">TEXT(E1921,"MMM-YYYY")</f>
        <v>Oct-2024</v>
      </c>
      <c r="W1921" s="30" t="n">
        <f aca="false">MONTH(E1921)</f>
        <v>10</v>
      </c>
      <c r="X1921" s="30" t="str">
        <f aca="false">TEXT(WEEKDAY(E1921,2),"0")&amp;" - "&amp;TEXT(E1921,"dddd")</f>
        <v>1 - Monday</v>
      </c>
      <c r="Y1921" s="30" t="str">
        <f aca="false">_xlfn.IFS(C1921&lt;18,"Child (0-17)",C1921&lt;40,"Young Adult (18-39)",C1921&lt;60,"Adult (40-59)",TRUE(),"Senior (60+)")</f>
        <v>Young Adult (18-39)</v>
      </c>
      <c r="Z1921" s="30" t="n">
        <f aca="false">ROUND(G1921-E1921,0)</f>
        <v>10</v>
      </c>
      <c r="AA1921" s="30" t="n">
        <f aca="false">L1921+M1921</f>
        <v>225</v>
      </c>
      <c r="AB1921" s="30" t="n">
        <f aca="false">IFERROR(ROUND(Q1921/AA1921,2),0)</f>
        <v>86.31</v>
      </c>
      <c r="AC1921" s="30" t="str">
        <f aca="false">IF(AND(K1921="Critical",N1921="No"),"URGENT - No Bed","Normal")</f>
        <v>Normal</v>
      </c>
      <c r="AD1921" s="34" t="n">
        <f aca="false">INDEX(Lookup_Tables!$B$3:$B$12,MATCH(H1921,Lookup_Tables!$A$3:$A$12,0))</f>
        <v>4600000</v>
      </c>
      <c r="AE1921" s="30" t="str">
        <f aca="false">INDEX(Lookup_Tables!$C$3:$C$12,MATCH(H1921,Lookup_Tables!$A$3:$A$12,0))</f>
        <v>Dr. Farhan Khan</v>
      </c>
      <c r="AF1921" s="30" t="str">
        <f aca="false">IFERROR(INDEX(Lookup_Tables!$F$16:$F$45,MATCH(I1921,Lookup_Tables!$E$16:$E$45,0)),"N/A")</f>
        <v>EMP207</v>
      </c>
      <c r="AG1921" s="30" t="n">
        <f aca="false">_xlfn.IFS(R1921="Recovered",4,R1921="Referred",3,R1921="Admitted",2,R1921="Deceased",1,TRUE(),0)</f>
        <v>2</v>
      </c>
      <c r="AH1921" s="30" t="str">
        <f aca="false">IF(T1921&gt;=4,"Satisfied",IF(T1921&gt;=3,"Neutral","Needs Improvement"))</f>
        <v>Neutral</v>
      </c>
    </row>
    <row r="1922" customFormat="false" ht="15" hidden="false" customHeight="false" outlineLevel="0" collapsed="false">
      <c r="A1922" s="27" t="s">
        <v>4984</v>
      </c>
      <c r="B1922" s="27" t="s">
        <v>3687</v>
      </c>
      <c r="C1922" s="27" t="n">
        <v>29</v>
      </c>
      <c r="D1922" s="27" t="s">
        <v>181</v>
      </c>
      <c r="E1922" s="28" t="n">
        <v>45402</v>
      </c>
      <c r="F1922" s="27" t="s">
        <v>621</v>
      </c>
      <c r="G1922" s="28" t="n">
        <v>45405</v>
      </c>
      <c r="H1922" s="27" t="s">
        <v>168</v>
      </c>
      <c r="I1922" s="27" t="s">
        <v>196</v>
      </c>
      <c r="J1922" s="27" t="s">
        <v>191</v>
      </c>
      <c r="K1922" s="27" t="s">
        <v>156</v>
      </c>
      <c r="L1922" s="27" t="n">
        <v>67</v>
      </c>
      <c r="M1922" s="27" t="n">
        <v>44</v>
      </c>
      <c r="N1922" s="27" t="s">
        <v>127</v>
      </c>
      <c r="O1922" s="27" t="s">
        <v>139</v>
      </c>
      <c r="P1922" s="27" t="s">
        <v>187</v>
      </c>
      <c r="Q1922" s="29" t="n">
        <v>4192.84</v>
      </c>
      <c r="R1922" s="27" t="s">
        <v>130</v>
      </c>
      <c r="S1922" s="27" t="s">
        <v>197</v>
      </c>
      <c r="T1922" s="27" t="n">
        <v>3</v>
      </c>
      <c r="U1922" s="27" t="n">
        <f aca="false">YEAR(E1922)</f>
        <v>2024</v>
      </c>
      <c r="V1922" s="27" t="str">
        <f aca="false">TEXT(E1922,"MMM-YYYY")</f>
        <v>Apr-2024</v>
      </c>
      <c r="W1922" s="27" t="n">
        <f aca="false">MONTH(E1922)</f>
        <v>4</v>
      </c>
      <c r="X1922" s="27" t="str">
        <f aca="false">TEXT(WEEKDAY(E1922,2),"0")&amp;" - "&amp;TEXT(E1922,"dddd")</f>
        <v>6 - Saturday</v>
      </c>
      <c r="Y1922" s="27" t="str">
        <f aca="false">_xlfn.IFS(C1922&lt;18,"Child (0-17)",C1922&lt;40,"Young Adult (18-39)",C1922&lt;60,"Adult (40-59)",TRUE(),"Senior (60+)")</f>
        <v>Young Adult (18-39)</v>
      </c>
      <c r="Z1922" s="27" t="n">
        <f aca="false">ROUND(G1922-E1922,0)</f>
        <v>3</v>
      </c>
      <c r="AA1922" s="27" t="n">
        <f aca="false">L1922+M1922</f>
        <v>111</v>
      </c>
      <c r="AB1922" s="27" t="n">
        <f aca="false">IFERROR(ROUND(Q1922/AA1922,2),0)</f>
        <v>37.77</v>
      </c>
      <c r="AC1922" s="27" t="str">
        <f aca="false">IF(AND(K1922="Critical",N1922="No"),"URGENT - No Bed","Normal")</f>
        <v>Normal</v>
      </c>
      <c r="AD1922" s="33" t="n">
        <f aca="false">INDEX(Lookup_Tables!$B$3:$B$12,MATCH(H1922,Lookup_Tables!$A$3:$A$12,0))</f>
        <v>4400000</v>
      </c>
      <c r="AE1922" s="27" t="str">
        <f aca="false">INDEX(Lookup_Tables!$C$3:$C$12,MATCH(H1922,Lookup_Tables!$A$3:$A$12,0))</f>
        <v>Dr. Neha Chopra</v>
      </c>
      <c r="AF1922" s="27" t="str">
        <f aca="false">IFERROR(INDEX(Lookup_Tables!$F$16:$F$45,MATCH(I1922,Lookup_Tables!$E$16:$E$45,0)),"N/A")</f>
        <v>EMP219</v>
      </c>
      <c r="AG1922" s="27" t="n">
        <f aca="false">_xlfn.IFS(R1922="Recovered",4,R1922="Referred",3,R1922="Admitted",2,R1922="Deceased",1,TRUE(),0)</f>
        <v>4</v>
      </c>
      <c r="AH1922" s="27" t="str">
        <f aca="false">IF(T1922&gt;=4,"Satisfied",IF(T1922&gt;=3,"Neutral","Needs Improvement"))</f>
        <v>Neutral</v>
      </c>
    </row>
    <row r="1923" customFormat="false" ht="15" hidden="false" customHeight="false" outlineLevel="0" collapsed="false">
      <c r="A1923" s="30" t="s">
        <v>5467</v>
      </c>
      <c r="B1923" s="30" t="s">
        <v>1178</v>
      </c>
      <c r="C1923" s="30" t="n">
        <v>61</v>
      </c>
      <c r="D1923" s="30" t="s">
        <v>121</v>
      </c>
      <c r="E1923" s="31" t="n">
        <v>45390</v>
      </c>
      <c r="F1923" s="30" t="s">
        <v>805</v>
      </c>
      <c r="G1923" s="31" t="n">
        <v>45392</v>
      </c>
      <c r="H1923" s="30" t="s">
        <v>236</v>
      </c>
      <c r="I1923" s="30" t="s">
        <v>237</v>
      </c>
      <c r="J1923" s="30" t="s">
        <v>267</v>
      </c>
      <c r="K1923" s="30" t="s">
        <v>202</v>
      </c>
      <c r="L1923" s="30" t="n">
        <v>9</v>
      </c>
      <c r="M1923" s="30" t="n">
        <v>150</v>
      </c>
      <c r="N1923" s="30" t="s">
        <v>186</v>
      </c>
      <c r="O1923" s="30" t="s">
        <v>128</v>
      </c>
      <c r="P1923" s="30" t="s">
        <v>187</v>
      </c>
      <c r="Q1923" s="32" t="n">
        <v>18572.44</v>
      </c>
      <c r="R1923" s="30" t="s">
        <v>172</v>
      </c>
      <c r="S1923" s="30" t="s">
        <v>141</v>
      </c>
      <c r="T1923" s="30" t="n">
        <v>2</v>
      </c>
      <c r="U1923" s="30" t="n">
        <f aca="false">YEAR(E1923)</f>
        <v>2024</v>
      </c>
      <c r="V1923" s="30" t="str">
        <f aca="false">TEXT(E1923,"MMM-YYYY")</f>
        <v>Apr-2024</v>
      </c>
      <c r="W1923" s="30" t="n">
        <f aca="false">MONTH(E1923)</f>
        <v>4</v>
      </c>
      <c r="X1923" s="30" t="str">
        <f aca="false">TEXT(WEEKDAY(E1923,2),"0")&amp;" - "&amp;TEXT(E1923,"dddd")</f>
        <v>1 - Monday</v>
      </c>
      <c r="Y1923" s="30" t="str">
        <f aca="false">_xlfn.IFS(C1923&lt;18,"Child (0-17)",C1923&lt;40,"Young Adult (18-39)",C1923&lt;60,"Adult (40-59)",TRUE(),"Senior (60+)")</f>
        <v>Senior (60+)</v>
      </c>
      <c r="Z1923" s="30" t="n">
        <f aca="false">ROUND(G1923-E1923,0)</f>
        <v>2</v>
      </c>
      <c r="AA1923" s="30" t="n">
        <f aca="false">L1923+M1923</f>
        <v>159</v>
      </c>
      <c r="AB1923" s="30" t="n">
        <f aca="false">IFERROR(ROUND(Q1923/AA1923,2),0)</f>
        <v>116.81</v>
      </c>
      <c r="AC1923" s="30" t="str">
        <f aca="false">IF(AND(K1923="Critical",N1923="No"),"URGENT - No Bed","Normal")</f>
        <v>Normal</v>
      </c>
      <c r="AD1923" s="34" t="n">
        <f aca="false">INDEX(Lookup_Tables!$B$3:$B$12,MATCH(H1923,Lookup_Tables!$A$3:$A$12,0))</f>
        <v>3900000</v>
      </c>
      <c r="AE1923" s="30" t="str">
        <f aca="false">INDEX(Lookup_Tables!$C$3:$C$12,MATCH(H1923,Lookup_Tables!$A$3:$A$12,0))</f>
        <v>Dr. Rina Mehta</v>
      </c>
      <c r="AF1923" s="30" t="str">
        <f aca="false">IFERROR(INDEX(Lookup_Tables!$F$16:$F$45,MATCH(I1923,Lookup_Tables!$E$16:$E$45,0)),"N/A")</f>
        <v>EMP215</v>
      </c>
      <c r="AG1923" s="30" t="n">
        <f aca="false">_xlfn.IFS(R1923="Recovered",4,R1923="Referred",3,R1923="Admitted",2,R1923="Deceased",1,TRUE(),0)</f>
        <v>2</v>
      </c>
      <c r="AH1923" s="30" t="str">
        <f aca="false">IF(T1923&gt;=4,"Satisfied",IF(T1923&gt;=3,"Neutral","Needs Improvement"))</f>
        <v>Needs Improvement</v>
      </c>
    </row>
    <row r="1924" customFormat="false" ht="15" hidden="false" customHeight="false" outlineLevel="0" collapsed="false">
      <c r="A1924" s="27" t="s">
        <v>5722</v>
      </c>
      <c r="B1924" s="27" t="s">
        <v>5717</v>
      </c>
      <c r="C1924" s="27" t="n">
        <v>74</v>
      </c>
      <c r="D1924" s="27" t="s">
        <v>121</v>
      </c>
      <c r="E1924" s="28" t="n">
        <v>45338</v>
      </c>
      <c r="F1924" s="27" t="s">
        <v>134</v>
      </c>
      <c r="G1924" s="28" t="n">
        <v>45338</v>
      </c>
      <c r="H1924" s="27" t="s">
        <v>146</v>
      </c>
      <c r="I1924" s="27" t="s">
        <v>147</v>
      </c>
      <c r="J1924" s="27" t="s">
        <v>568</v>
      </c>
      <c r="K1924" s="27" t="s">
        <v>156</v>
      </c>
      <c r="L1924" s="27" t="n">
        <v>55</v>
      </c>
      <c r="M1924" s="27" t="n">
        <v>80</v>
      </c>
      <c r="N1924" s="27" t="s">
        <v>127</v>
      </c>
      <c r="O1924" s="27" t="s">
        <v>128</v>
      </c>
      <c r="P1924" s="27" t="s">
        <v>150</v>
      </c>
      <c r="Q1924" s="29" t="n">
        <v>3872.09</v>
      </c>
      <c r="R1924" s="27" t="s">
        <v>130</v>
      </c>
      <c r="S1924" s="27" t="s">
        <v>197</v>
      </c>
      <c r="T1924" s="27" t="n">
        <v>5</v>
      </c>
      <c r="U1924" s="27" t="n">
        <f aca="false">YEAR(E1924)</f>
        <v>2024</v>
      </c>
      <c r="V1924" s="27" t="str">
        <f aca="false">TEXT(E1924,"MMM-YYYY")</f>
        <v>Feb-2024</v>
      </c>
      <c r="W1924" s="27" t="n">
        <f aca="false">MONTH(E1924)</f>
        <v>2</v>
      </c>
      <c r="X1924" s="27" t="str">
        <f aca="false">TEXT(WEEKDAY(E1924,2),"0")&amp;" - "&amp;TEXT(E1924,"dddd")</f>
        <v>5 - Friday</v>
      </c>
      <c r="Y1924" s="27" t="str">
        <f aca="false">_xlfn.IFS(C1924&lt;18,"Child (0-17)",C1924&lt;40,"Young Adult (18-39)",C1924&lt;60,"Adult (40-59)",TRUE(),"Senior (60+)")</f>
        <v>Senior (60+)</v>
      </c>
      <c r="Z1924" s="27" t="n">
        <f aca="false">ROUND(G1924-E1924,0)</f>
        <v>0</v>
      </c>
      <c r="AA1924" s="27" t="n">
        <f aca="false">L1924+M1924</f>
        <v>135</v>
      </c>
      <c r="AB1924" s="27" t="n">
        <f aca="false">IFERROR(ROUND(Q1924/AA1924,2),0)</f>
        <v>28.68</v>
      </c>
      <c r="AC1924" s="27" t="str">
        <f aca="false">IF(AND(K1924="Critical",N1924="No"),"URGENT - No Bed","Normal")</f>
        <v>Normal</v>
      </c>
      <c r="AD1924" s="33" t="n">
        <f aca="false">INDEX(Lookup_Tables!$B$3:$B$12,MATCH(H1924,Lookup_Tables!$A$3:$A$12,0))</f>
        <v>2700000</v>
      </c>
      <c r="AE1924" s="27" t="str">
        <f aca="false">INDEX(Lookup_Tables!$C$3:$C$12,MATCH(H1924,Lookup_Tables!$A$3:$A$12,0))</f>
        <v>Dr. Vikram Singh</v>
      </c>
      <c r="AF1924" s="27" t="str">
        <f aca="false">IFERROR(INDEX(Lookup_Tables!$F$16:$F$45,MATCH(I1924,Lookup_Tables!$E$16:$E$45,0)),"N/A")</f>
        <v>EMP229</v>
      </c>
      <c r="AG1924" s="27" t="n">
        <f aca="false">_xlfn.IFS(R1924="Recovered",4,R1924="Referred",3,R1924="Admitted",2,R1924="Deceased",1,TRUE(),0)</f>
        <v>4</v>
      </c>
      <c r="AH1924" s="27" t="str">
        <f aca="false">IF(T1924&gt;=4,"Satisfied",IF(T1924&gt;=3,"Neutral","Needs Improvement"))</f>
        <v>Satisfied</v>
      </c>
    </row>
    <row r="1925" customFormat="false" ht="15" hidden="false" customHeight="false" outlineLevel="0" collapsed="false">
      <c r="A1925" s="30" t="s">
        <v>2308</v>
      </c>
      <c r="B1925" s="30" t="s">
        <v>1061</v>
      </c>
      <c r="C1925" s="30" t="n">
        <v>63</v>
      </c>
      <c r="D1925" s="30" t="s">
        <v>121</v>
      </c>
      <c r="E1925" s="31" t="n">
        <v>45502</v>
      </c>
      <c r="F1925" s="30" t="s">
        <v>1034</v>
      </c>
      <c r="G1925" s="31" t="n">
        <v>45505</v>
      </c>
      <c r="H1925" s="30" t="s">
        <v>236</v>
      </c>
      <c r="I1925" s="30" t="s">
        <v>237</v>
      </c>
      <c r="J1925" s="30" t="s">
        <v>287</v>
      </c>
      <c r="K1925" s="30" t="s">
        <v>156</v>
      </c>
      <c r="L1925" s="30" t="n">
        <v>15</v>
      </c>
      <c r="M1925" s="30" t="n">
        <v>64</v>
      </c>
      <c r="N1925" s="30" t="s">
        <v>186</v>
      </c>
      <c r="O1925" s="30" t="s">
        <v>139</v>
      </c>
      <c r="P1925" s="30" t="s">
        <v>140</v>
      </c>
      <c r="Q1925" s="32" t="n">
        <v>4154.89</v>
      </c>
      <c r="R1925" s="30" t="s">
        <v>130</v>
      </c>
      <c r="S1925" s="30" t="s">
        <v>192</v>
      </c>
      <c r="T1925" s="30" t="n">
        <v>4</v>
      </c>
      <c r="U1925" s="30" t="n">
        <f aca="false">YEAR(E1925)</f>
        <v>2024</v>
      </c>
      <c r="V1925" s="30" t="str">
        <f aca="false">TEXT(E1925,"MMM-YYYY")</f>
        <v>Jul-2024</v>
      </c>
      <c r="W1925" s="30" t="n">
        <f aca="false">MONTH(E1925)</f>
        <v>7</v>
      </c>
      <c r="X1925" s="30" t="str">
        <f aca="false">TEXT(WEEKDAY(E1925,2),"0")&amp;" - "&amp;TEXT(E1925,"dddd")</f>
        <v>1 - Monday</v>
      </c>
      <c r="Y1925" s="30" t="str">
        <f aca="false">_xlfn.IFS(C1925&lt;18,"Child (0-17)",C1925&lt;40,"Young Adult (18-39)",C1925&lt;60,"Adult (40-59)",TRUE(),"Senior (60+)")</f>
        <v>Senior (60+)</v>
      </c>
      <c r="Z1925" s="30" t="n">
        <f aca="false">ROUND(G1925-E1925,0)</f>
        <v>3</v>
      </c>
      <c r="AA1925" s="30" t="n">
        <f aca="false">L1925+M1925</f>
        <v>79</v>
      </c>
      <c r="AB1925" s="30" t="n">
        <f aca="false">IFERROR(ROUND(Q1925/AA1925,2),0)</f>
        <v>52.59</v>
      </c>
      <c r="AC1925" s="30" t="str">
        <f aca="false">IF(AND(K1925="Critical",N1925="No"),"URGENT - No Bed","Normal")</f>
        <v>Normal</v>
      </c>
      <c r="AD1925" s="34" t="n">
        <f aca="false">INDEX(Lookup_Tables!$B$3:$B$12,MATCH(H1925,Lookup_Tables!$A$3:$A$12,0))</f>
        <v>3900000</v>
      </c>
      <c r="AE1925" s="30" t="str">
        <f aca="false">INDEX(Lookup_Tables!$C$3:$C$12,MATCH(H1925,Lookup_Tables!$A$3:$A$12,0))</f>
        <v>Dr. Rina Mehta</v>
      </c>
      <c r="AF1925" s="30" t="str">
        <f aca="false">IFERROR(INDEX(Lookup_Tables!$F$16:$F$45,MATCH(I1925,Lookup_Tables!$E$16:$E$45,0)),"N/A")</f>
        <v>EMP215</v>
      </c>
      <c r="AG1925" s="30" t="n">
        <f aca="false">_xlfn.IFS(R1925="Recovered",4,R1925="Referred",3,R1925="Admitted",2,R1925="Deceased",1,TRUE(),0)</f>
        <v>4</v>
      </c>
      <c r="AH1925" s="30" t="str">
        <f aca="false">IF(T1925&gt;=4,"Satisfied",IF(T1925&gt;=3,"Neutral","Needs Improvement"))</f>
        <v>Satisfied</v>
      </c>
    </row>
    <row r="1926" customFormat="false" ht="15" hidden="false" customHeight="false" outlineLevel="0" collapsed="false">
      <c r="A1926" s="27" t="s">
        <v>5619</v>
      </c>
      <c r="B1926" s="27" t="s">
        <v>1642</v>
      </c>
      <c r="C1926" s="27" t="n">
        <v>39</v>
      </c>
      <c r="D1926" s="27" t="s">
        <v>121</v>
      </c>
      <c r="E1926" s="28" t="n">
        <v>45577</v>
      </c>
      <c r="F1926" s="27" t="s">
        <v>579</v>
      </c>
      <c r="G1926" s="28" t="n">
        <v>45577</v>
      </c>
      <c r="H1926" s="27" t="s">
        <v>217</v>
      </c>
      <c r="I1926" s="27" t="s">
        <v>344</v>
      </c>
      <c r="J1926" s="27" t="s">
        <v>388</v>
      </c>
      <c r="K1926" s="27" t="s">
        <v>156</v>
      </c>
      <c r="L1926" s="27" t="n">
        <v>20</v>
      </c>
      <c r="M1926" s="27" t="n">
        <v>39</v>
      </c>
      <c r="N1926" s="27" t="s">
        <v>127</v>
      </c>
      <c r="O1926" s="27" t="s">
        <v>128</v>
      </c>
      <c r="P1926" s="27" t="s">
        <v>140</v>
      </c>
      <c r="Q1926" s="29" t="n">
        <v>2733.45</v>
      </c>
      <c r="R1926" s="27" t="s">
        <v>130</v>
      </c>
      <c r="S1926" s="27" t="s">
        <v>197</v>
      </c>
      <c r="T1926" s="27" t="n">
        <v>3</v>
      </c>
      <c r="U1926" s="27" t="n">
        <f aca="false">YEAR(E1926)</f>
        <v>2024</v>
      </c>
      <c r="V1926" s="27" t="str">
        <f aca="false">TEXT(E1926,"MMM-YYYY")</f>
        <v>Oct-2024</v>
      </c>
      <c r="W1926" s="27" t="n">
        <f aca="false">MONTH(E1926)</f>
        <v>10</v>
      </c>
      <c r="X1926" s="27" t="str">
        <f aca="false">TEXT(WEEKDAY(E1926,2),"0")&amp;" - "&amp;TEXT(E1926,"dddd")</f>
        <v>6 - Saturday</v>
      </c>
      <c r="Y1926" s="27" t="str">
        <f aca="false">_xlfn.IFS(C1926&lt;18,"Child (0-17)",C1926&lt;40,"Young Adult (18-39)",C1926&lt;60,"Adult (40-59)",TRUE(),"Senior (60+)")</f>
        <v>Young Adult (18-39)</v>
      </c>
      <c r="Z1926" s="27" t="n">
        <f aca="false">ROUND(G1926-E1926,0)</f>
        <v>0</v>
      </c>
      <c r="AA1926" s="27" t="n">
        <f aca="false">L1926+M1926</f>
        <v>59</v>
      </c>
      <c r="AB1926" s="27" t="n">
        <f aca="false">IFERROR(ROUND(Q1926/AA1926,2),0)</f>
        <v>46.33</v>
      </c>
      <c r="AC1926" s="27" t="str">
        <f aca="false">IF(AND(K1926="Critical",N1926="No"),"URGENT - No Bed","Normal")</f>
        <v>Normal</v>
      </c>
      <c r="AD1926" s="33" t="n">
        <f aca="false">INDEX(Lookup_Tables!$B$3:$B$12,MATCH(H1926,Lookup_Tables!$A$3:$A$12,0))</f>
        <v>4200000</v>
      </c>
      <c r="AE1926" s="27" t="str">
        <f aca="false">INDEX(Lookup_Tables!$C$3:$C$12,MATCH(H1926,Lookup_Tables!$A$3:$A$12,0))</f>
        <v>Dr. Anil Kapoor</v>
      </c>
      <c r="AF1926" s="27" t="str">
        <f aca="false">IFERROR(INDEX(Lookup_Tables!$F$16:$F$45,MATCH(I1926,Lookup_Tables!$E$16:$E$45,0)),"N/A")</f>
        <v>EMP201</v>
      </c>
      <c r="AG1926" s="27" t="n">
        <f aca="false">_xlfn.IFS(R1926="Recovered",4,R1926="Referred",3,R1926="Admitted",2,R1926="Deceased",1,TRUE(),0)</f>
        <v>4</v>
      </c>
      <c r="AH1926" s="27" t="str">
        <f aca="false">IF(T1926&gt;=4,"Satisfied",IF(T1926&gt;=3,"Neutral","Needs Improvement"))</f>
        <v>Neutral</v>
      </c>
    </row>
    <row r="1927" customFormat="false" ht="15" hidden="false" customHeight="false" outlineLevel="0" collapsed="false">
      <c r="A1927" s="30" t="s">
        <v>6243</v>
      </c>
      <c r="B1927" s="30" t="s">
        <v>4497</v>
      </c>
      <c r="C1927" s="30" t="n">
        <v>31</v>
      </c>
      <c r="D1927" s="30" t="s">
        <v>121</v>
      </c>
      <c r="E1927" s="31" t="n">
        <v>45313</v>
      </c>
      <c r="F1927" s="30" t="s">
        <v>1281</v>
      </c>
      <c r="G1927" s="31" t="n">
        <v>45314</v>
      </c>
      <c r="H1927" s="30" t="s">
        <v>217</v>
      </c>
      <c r="I1927" s="30" t="s">
        <v>392</v>
      </c>
      <c r="J1927" s="30" t="s">
        <v>294</v>
      </c>
      <c r="K1927" s="30" t="s">
        <v>156</v>
      </c>
      <c r="L1927" s="30" t="n">
        <v>74</v>
      </c>
      <c r="M1927" s="30" t="n">
        <v>89</v>
      </c>
      <c r="N1927" s="30" t="s">
        <v>127</v>
      </c>
      <c r="O1927" s="30" t="s">
        <v>139</v>
      </c>
      <c r="P1927" s="30" t="s">
        <v>150</v>
      </c>
      <c r="Q1927" s="32" t="n">
        <v>4105.71</v>
      </c>
      <c r="R1927" s="30" t="s">
        <v>130</v>
      </c>
      <c r="S1927" s="30" t="s">
        <v>223</v>
      </c>
      <c r="T1927" s="30" t="n">
        <v>4</v>
      </c>
      <c r="U1927" s="30" t="n">
        <f aca="false">YEAR(E1927)</f>
        <v>2024</v>
      </c>
      <c r="V1927" s="30" t="str">
        <f aca="false">TEXT(E1927,"MMM-YYYY")</f>
        <v>Jan-2024</v>
      </c>
      <c r="W1927" s="30" t="n">
        <f aca="false">MONTH(E1927)</f>
        <v>1</v>
      </c>
      <c r="X1927" s="30" t="str">
        <f aca="false">TEXT(WEEKDAY(E1927,2),"0")&amp;" - "&amp;TEXT(E1927,"dddd")</f>
        <v>1 - Monday</v>
      </c>
      <c r="Y1927" s="30" t="str">
        <f aca="false">_xlfn.IFS(C1927&lt;18,"Child (0-17)",C1927&lt;40,"Young Adult (18-39)",C1927&lt;60,"Adult (40-59)",TRUE(),"Senior (60+)")</f>
        <v>Young Adult (18-39)</v>
      </c>
      <c r="Z1927" s="30" t="n">
        <f aca="false">ROUND(G1927-E1927,0)</f>
        <v>1</v>
      </c>
      <c r="AA1927" s="30" t="n">
        <f aca="false">L1927+M1927</f>
        <v>163</v>
      </c>
      <c r="AB1927" s="30" t="n">
        <f aca="false">IFERROR(ROUND(Q1927/AA1927,2),0)</f>
        <v>25.19</v>
      </c>
      <c r="AC1927" s="30" t="str">
        <f aca="false">IF(AND(K1927="Critical",N1927="No"),"URGENT - No Bed","Normal")</f>
        <v>Normal</v>
      </c>
      <c r="AD1927" s="34" t="n">
        <f aca="false">INDEX(Lookup_Tables!$B$3:$B$12,MATCH(H1927,Lookup_Tables!$A$3:$A$12,0))</f>
        <v>4200000</v>
      </c>
      <c r="AE1927" s="30" t="str">
        <f aca="false">INDEX(Lookup_Tables!$C$3:$C$12,MATCH(H1927,Lookup_Tables!$A$3:$A$12,0))</f>
        <v>Dr. Anil Kapoor</v>
      </c>
      <c r="AF1927" s="30" t="str">
        <f aca="false">IFERROR(INDEX(Lookup_Tables!$F$16:$F$45,MATCH(I1927,Lookup_Tables!$E$16:$E$45,0)),"N/A")</f>
        <v>EMP202</v>
      </c>
      <c r="AG1927" s="30" t="n">
        <f aca="false">_xlfn.IFS(R1927="Recovered",4,R1927="Referred",3,R1927="Admitted",2,R1927="Deceased",1,TRUE(),0)</f>
        <v>4</v>
      </c>
      <c r="AH1927" s="30" t="str">
        <f aca="false">IF(T1927&gt;=4,"Satisfied",IF(T1927&gt;=3,"Neutral","Needs Improvement"))</f>
        <v>Satisfied</v>
      </c>
    </row>
    <row r="1928" customFormat="false" ht="15" hidden="false" customHeight="false" outlineLevel="0" collapsed="false">
      <c r="A1928" s="27" t="s">
        <v>654</v>
      </c>
      <c r="B1928" s="27" t="s">
        <v>655</v>
      </c>
      <c r="C1928" s="27" t="n">
        <v>67</v>
      </c>
      <c r="D1928" s="27" t="s">
        <v>181</v>
      </c>
      <c r="E1928" s="28" t="n">
        <v>45346</v>
      </c>
      <c r="F1928" s="27" t="s">
        <v>490</v>
      </c>
      <c r="G1928" s="28" t="n">
        <v>45352</v>
      </c>
      <c r="H1928" s="27" t="s">
        <v>161</v>
      </c>
      <c r="I1928" s="27" t="s">
        <v>162</v>
      </c>
      <c r="J1928" s="27" t="s">
        <v>426</v>
      </c>
      <c r="K1928" s="27" t="s">
        <v>126</v>
      </c>
      <c r="L1928" s="27" t="n">
        <v>19</v>
      </c>
      <c r="M1928" s="27" t="n">
        <v>52</v>
      </c>
      <c r="N1928" s="27" t="s">
        <v>127</v>
      </c>
      <c r="O1928" s="27" t="s">
        <v>139</v>
      </c>
      <c r="P1928" s="27" t="s">
        <v>150</v>
      </c>
      <c r="Q1928" s="29" t="n">
        <v>8166.39</v>
      </c>
      <c r="R1928" s="27" t="s">
        <v>130</v>
      </c>
      <c r="S1928" s="27" t="s">
        <v>335</v>
      </c>
      <c r="T1928" s="27" t="n">
        <v>3</v>
      </c>
      <c r="U1928" s="27" t="n">
        <f aca="false">YEAR(E1928)</f>
        <v>2024</v>
      </c>
      <c r="V1928" s="27" t="str">
        <f aca="false">TEXT(E1928,"MMM-YYYY")</f>
        <v>Feb-2024</v>
      </c>
      <c r="W1928" s="27" t="n">
        <f aca="false">MONTH(E1928)</f>
        <v>2</v>
      </c>
      <c r="X1928" s="27" t="str">
        <f aca="false">TEXT(WEEKDAY(E1928,2),"0")&amp;" - "&amp;TEXT(E1928,"dddd")</f>
        <v>6 - Saturday</v>
      </c>
      <c r="Y1928" s="27" t="str">
        <f aca="false">_xlfn.IFS(C1928&lt;18,"Child (0-17)",C1928&lt;40,"Young Adult (18-39)",C1928&lt;60,"Adult (40-59)",TRUE(),"Senior (60+)")</f>
        <v>Senior (60+)</v>
      </c>
      <c r="Z1928" s="27" t="n">
        <f aca="false">ROUND(G1928-E1928,0)</f>
        <v>6</v>
      </c>
      <c r="AA1928" s="27" t="n">
        <f aca="false">L1928+M1928</f>
        <v>71</v>
      </c>
      <c r="AB1928" s="27" t="n">
        <f aca="false">IFERROR(ROUND(Q1928/AA1928,2),0)</f>
        <v>115.02</v>
      </c>
      <c r="AC1928" s="27" t="str">
        <f aca="false">IF(AND(K1928="Critical",N1928="No"),"URGENT - No Bed","Normal")</f>
        <v>Normal</v>
      </c>
      <c r="AD1928" s="33" t="n">
        <f aca="false">INDEX(Lookup_Tables!$B$3:$B$12,MATCH(H1928,Lookup_Tables!$A$3:$A$12,0))</f>
        <v>3600000</v>
      </c>
      <c r="AE1928" s="27" t="str">
        <f aca="false">INDEX(Lookup_Tables!$C$3:$C$12,MATCH(H1928,Lookup_Tables!$A$3:$A$12,0))</f>
        <v>Dr. Sameer Joshi</v>
      </c>
      <c r="AF1928" s="27" t="str">
        <f aca="false">IFERROR(INDEX(Lookup_Tables!$F$16:$F$45,MATCH(I1928,Lookup_Tables!$E$16:$E$45,0)),"N/A")</f>
        <v>EMP222</v>
      </c>
      <c r="AG1928" s="27" t="n">
        <f aca="false">_xlfn.IFS(R1928="Recovered",4,R1928="Referred",3,R1928="Admitted",2,R1928="Deceased",1,TRUE(),0)</f>
        <v>4</v>
      </c>
      <c r="AH1928" s="27" t="str">
        <f aca="false">IF(T1928&gt;=4,"Satisfied",IF(T1928&gt;=3,"Neutral","Needs Improvement"))</f>
        <v>Neutral</v>
      </c>
    </row>
    <row r="1929" customFormat="false" ht="15" hidden="false" customHeight="false" outlineLevel="0" collapsed="false">
      <c r="A1929" s="30" t="s">
        <v>5703</v>
      </c>
      <c r="B1929" s="30" t="s">
        <v>1211</v>
      </c>
      <c r="C1929" s="30" t="n">
        <v>34</v>
      </c>
      <c r="D1929" s="30" t="s">
        <v>181</v>
      </c>
      <c r="E1929" s="31" t="n">
        <v>45352</v>
      </c>
      <c r="F1929" s="30" t="s">
        <v>1044</v>
      </c>
      <c r="G1929" s="31" t="n">
        <v>45353</v>
      </c>
      <c r="H1929" s="30" t="s">
        <v>217</v>
      </c>
      <c r="I1929" s="30" t="s">
        <v>344</v>
      </c>
      <c r="J1929" s="30" t="s">
        <v>294</v>
      </c>
      <c r="K1929" s="30" t="s">
        <v>126</v>
      </c>
      <c r="L1929" s="30" t="n">
        <v>12</v>
      </c>
      <c r="M1929" s="30" t="n">
        <v>130</v>
      </c>
      <c r="N1929" s="30" t="s">
        <v>186</v>
      </c>
      <c r="O1929" s="30" t="s">
        <v>149</v>
      </c>
      <c r="P1929" s="30" t="s">
        <v>140</v>
      </c>
      <c r="Q1929" s="32" t="n">
        <v>9199.6</v>
      </c>
      <c r="R1929" s="30" t="s">
        <v>172</v>
      </c>
      <c r="S1929" s="30" t="s">
        <v>197</v>
      </c>
      <c r="T1929" s="30" t="n">
        <v>3</v>
      </c>
      <c r="U1929" s="30" t="n">
        <f aca="false">YEAR(E1929)</f>
        <v>2024</v>
      </c>
      <c r="V1929" s="30" t="str">
        <f aca="false">TEXT(E1929,"MMM-YYYY")</f>
        <v>Mar-2024</v>
      </c>
      <c r="W1929" s="30" t="n">
        <f aca="false">MONTH(E1929)</f>
        <v>3</v>
      </c>
      <c r="X1929" s="30" t="str">
        <f aca="false">TEXT(WEEKDAY(E1929,2),"0")&amp;" - "&amp;TEXT(E1929,"dddd")</f>
        <v>5 - Friday</v>
      </c>
      <c r="Y1929" s="30" t="str">
        <f aca="false">_xlfn.IFS(C1929&lt;18,"Child (0-17)",C1929&lt;40,"Young Adult (18-39)",C1929&lt;60,"Adult (40-59)",TRUE(),"Senior (60+)")</f>
        <v>Young Adult (18-39)</v>
      </c>
      <c r="Z1929" s="30" t="n">
        <f aca="false">ROUND(G1929-E1929,0)</f>
        <v>1</v>
      </c>
      <c r="AA1929" s="30" t="n">
        <f aca="false">L1929+M1929</f>
        <v>142</v>
      </c>
      <c r="AB1929" s="30" t="n">
        <f aca="false">IFERROR(ROUND(Q1929/AA1929,2),0)</f>
        <v>64.79</v>
      </c>
      <c r="AC1929" s="30" t="str">
        <f aca="false">IF(AND(K1929="Critical",N1929="No"),"URGENT - No Bed","Normal")</f>
        <v>Normal</v>
      </c>
      <c r="AD1929" s="34" t="n">
        <f aca="false">INDEX(Lookup_Tables!$B$3:$B$12,MATCH(H1929,Lookup_Tables!$A$3:$A$12,0))</f>
        <v>4200000</v>
      </c>
      <c r="AE1929" s="30" t="str">
        <f aca="false">INDEX(Lookup_Tables!$C$3:$C$12,MATCH(H1929,Lookup_Tables!$A$3:$A$12,0))</f>
        <v>Dr. Anil Kapoor</v>
      </c>
      <c r="AF1929" s="30" t="str">
        <f aca="false">IFERROR(INDEX(Lookup_Tables!$F$16:$F$45,MATCH(I1929,Lookup_Tables!$E$16:$E$45,0)),"N/A")</f>
        <v>EMP201</v>
      </c>
      <c r="AG1929" s="30" t="n">
        <f aca="false">_xlfn.IFS(R1929="Recovered",4,R1929="Referred",3,R1929="Admitted",2,R1929="Deceased",1,TRUE(),0)</f>
        <v>2</v>
      </c>
      <c r="AH1929" s="30" t="str">
        <f aca="false">IF(T1929&gt;=4,"Satisfied",IF(T1929&gt;=3,"Neutral","Needs Improvement"))</f>
        <v>Neutral</v>
      </c>
    </row>
    <row r="1930" customFormat="false" ht="15" hidden="false" customHeight="false" outlineLevel="0" collapsed="false">
      <c r="A1930" s="27" t="s">
        <v>5994</v>
      </c>
      <c r="B1930" s="27" t="s">
        <v>2444</v>
      </c>
      <c r="C1930" s="27" t="n">
        <v>14</v>
      </c>
      <c r="D1930" s="27" t="s">
        <v>181</v>
      </c>
      <c r="E1930" s="28" t="n">
        <v>45458</v>
      </c>
      <c r="F1930" s="27" t="s">
        <v>472</v>
      </c>
      <c r="G1930" s="28" t="n">
        <v>45463</v>
      </c>
      <c r="H1930" s="27" t="s">
        <v>168</v>
      </c>
      <c r="I1930" s="27" t="s">
        <v>169</v>
      </c>
      <c r="J1930" s="27" t="s">
        <v>170</v>
      </c>
      <c r="K1930" s="27" t="s">
        <v>126</v>
      </c>
      <c r="L1930" s="27" t="n">
        <v>8</v>
      </c>
      <c r="M1930" s="27" t="n">
        <v>99</v>
      </c>
      <c r="N1930" s="27" t="s">
        <v>127</v>
      </c>
      <c r="O1930" s="27" t="s">
        <v>128</v>
      </c>
      <c r="P1930" s="27" t="s">
        <v>150</v>
      </c>
      <c r="Q1930" s="29" t="n">
        <v>8616.99</v>
      </c>
      <c r="R1930" s="27" t="s">
        <v>130</v>
      </c>
      <c r="S1930" s="27" t="s">
        <v>141</v>
      </c>
      <c r="T1930" s="27" t="n">
        <v>5</v>
      </c>
      <c r="U1930" s="27" t="n">
        <f aca="false">YEAR(E1930)</f>
        <v>2024</v>
      </c>
      <c r="V1930" s="27" t="str">
        <f aca="false">TEXT(E1930,"MMM-YYYY")</f>
        <v>Jun-2024</v>
      </c>
      <c r="W1930" s="27" t="n">
        <f aca="false">MONTH(E1930)</f>
        <v>6</v>
      </c>
      <c r="X1930" s="27" t="str">
        <f aca="false">TEXT(WEEKDAY(E1930,2),"0")&amp;" - "&amp;TEXT(E1930,"dddd")</f>
        <v>6 - Saturday</v>
      </c>
      <c r="Y1930" s="27" t="str">
        <f aca="false">_xlfn.IFS(C1930&lt;18,"Child (0-17)",C1930&lt;40,"Young Adult (18-39)",C1930&lt;60,"Adult (40-59)",TRUE(),"Senior (60+)")</f>
        <v>Child (0-17)</v>
      </c>
      <c r="Z1930" s="27" t="n">
        <f aca="false">ROUND(G1930-E1930,0)</f>
        <v>5</v>
      </c>
      <c r="AA1930" s="27" t="n">
        <f aca="false">L1930+M1930</f>
        <v>107</v>
      </c>
      <c r="AB1930" s="27" t="n">
        <f aca="false">IFERROR(ROUND(Q1930/AA1930,2),0)</f>
        <v>80.53</v>
      </c>
      <c r="AC1930" s="27" t="str">
        <f aca="false">IF(AND(K1930="Critical",N1930="No"),"URGENT - No Bed","Normal")</f>
        <v>Normal</v>
      </c>
      <c r="AD1930" s="33" t="n">
        <f aca="false">INDEX(Lookup_Tables!$B$3:$B$12,MATCH(H1930,Lookup_Tables!$A$3:$A$12,0))</f>
        <v>4400000</v>
      </c>
      <c r="AE1930" s="27" t="str">
        <f aca="false">INDEX(Lookup_Tables!$C$3:$C$12,MATCH(H1930,Lookup_Tables!$A$3:$A$12,0))</f>
        <v>Dr. Neha Chopra</v>
      </c>
      <c r="AF1930" s="27" t="str">
        <f aca="false">IFERROR(INDEX(Lookup_Tables!$F$16:$F$45,MATCH(I1930,Lookup_Tables!$E$16:$E$45,0)),"N/A")</f>
        <v>EMP220</v>
      </c>
      <c r="AG1930" s="27" t="n">
        <f aca="false">_xlfn.IFS(R1930="Recovered",4,R1930="Referred",3,R1930="Admitted",2,R1930="Deceased",1,TRUE(),0)</f>
        <v>4</v>
      </c>
      <c r="AH1930" s="27" t="str">
        <f aca="false">IF(T1930&gt;=4,"Satisfied",IF(T1930&gt;=3,"Neutral","Needs Improvement"))</f>
        <v>Satisfied</v>
      </c>
    </row>
    <row r="1931" customFormat="false" ht="15" hidden="false" customHeight="false" outlineLevel="0" collapsed="false">
      <c r="A1931" s="30" t="s">
        <v>5433</v>
      </c>
      <c r="B1931" s="30" t="s">
        <v>4561</v>
      </c>
      <c r="C1931" s="30" t="n">
        <v>27</v>
      </c>
      <c r="D1931" s="30" t="s">
        <v>121</v>
      </c>
      <c r="E1931" s="31" t="n">
        <v>45650</v>
      </c>
      <c r="F1931" s="30" t="s">
        <v>1599</v>
      </c>
      <c r="G1931" s="31" t="n">
        <v>45656</v>
      </c>
      <c r="H1931" s="30" t="s">
        <v>217</v>
      </c>
      <c r="I1931" s="30" t="s">
        <v>392</v>
      </c>
      <c r="J1931" s="30" t="s">
        <v>294</v>
      </c>
      <c r="K1931" s="30" t="s">
        <v>126</v>
      </c>
      <c r="L1931" s="30" t="n">
        <v>41</v>
      </c>
      <c r="M1931" s="30" t="n">
        <v>142</v>
      </c>
      <c r="N1931" s="30" t="s">
        <v>186</v>
      </c>
      <c r="O1931" s="30" t="s">
        <v>139</v>
      </c>
      <c r="P1931" s="30" t="s">
        <v>150</v>
      </c>
      <c r="Q1931" s="32" t="n">
        <v>8348.62</v>
      </c>
      <c r="R1931" s="30" t="s">
        <v>130</v>
      </c>
      <c r="S1931" s="30" t="s">
        <v>164</v>
      </c>
      <c r="T1931" s="30" t="n">
        <v>4</v>
      </c>
      <c r="U1931" s="30" t="n">
        <f aca="false">YEAR(E1931)</f>
        <v>2024</v>
      </c>
      <c r="V1931" s="30" t="str">
        <f aca="false">TEXT(E1931,"MMM-YYYY")</f>
        <v>Dec-2024</v>
      </c>
      <c r="W1931" s="30" t="n">
        <f aca="false">MONTH(E1931)</f>
        <v>12</v>
      </c>
      <c r="X1931" s="30" t="str">
        <f aca="false">TEXT(WEEKDAY(E1931,2),"0")&amp;" - "&amp;TEXT(E1931,"dddd")</f>
        <v>2 - Tuesday</v>
      </c>
      <c r="Y1931" s="30" t="str">
        <f aca="false">_xlfn.IFS(C1931&lt;18,"Child (0-17)",C1931&lt;40,"Young Adult (18-39)",C1931&lt;60,"Adult (40-59)",TRUE(),"Senior (60+)")</f>
        <v>Young Adult (18-39)</v>
      </c>
      <c r="Z1931" s="30" t="n">
        <f aca="false">ROUND(G1931-E1931,0)</f>
        <v>6</v>
      </c>
      <c r="AA1931" s="30" t="n">
        <f aca="false">L1931+M1931</f>
        <v>183</v>
      </c>
      <c r="AB1931" s="30" t="n">
        <f aca="false">IFERROR(ROUND(Q1931/AA1931,2),0)</f>
        <v>45.62</v>
      </c>
      <c r="AC1931" s="30" t="str">
        <f aca="false">IF(AND(K1931="Critical",N1931="No"),"URGENT - No Bed","Normal")</f>
        <v>Normal</v>
      </c>
      <c r="AD1931" s="34" t="n">
        <f aca="false">INDEX(Lookup_Tables!$B$3:$B$12,MATCH(H1931,Lookup_Tables!$A$3:$A$12,0))</f>
        <v>4200000</v>
      </c>
      <c r="AE1931" s="30" t="str">
        <f aca="false">INDEX(Lookup_Tables!$C$3:$C$12,MATCH(H1931,Lookup_Tables!$A$3:$A$12,0))</f>
        <v>Dr. Anil Kapoor</v>
      </c>
      <c r="AF1931" s="30" t="str">
        <f aca="false">IFERROR(INDEX(Lookup_Tables!$F$16:$F$45,MATCH(I1931,Lookup_Tables!$E$16:$E$45,0)),"N/A")</f>
        <v>EMP202</v>
      </c>
      <c r="AG1931" s="30" t="n">
        <f aca="false">_xlfn.IFS(R1931="Recovered",4,R1931="Referred",3,R1931="Admitted",2,R1931="Deceased",1,TRUE(),0)</f>
        <v>4</v>
      </c>
      <c r="AH1931" s="30" t="str">
        <f aca="false">IF(T1931&gt;=4,"Satisfied",IF(T1931&gt;=3,"Neutral","Needs Improvement"))</f>
        <v>Satisfied</v>
      </c>
    </row>
    <row r="1932" customFormat="false" ht="15" hidden="false" customHeight="false" outlineLevel="0" collapsed="false">
      <c r="A1932" s="27" t="s">
        <v>1564</v>
      </c>
      <c r="B1932" s="27" t="s">
        <v>1565</v>
      </c>
      <c r="C1932" s="27" t="n">
        <v>32</v>
      </c>
      <c r="D1932" s="27" t="s">
        <v>121</v>
      </c>
      <c r="E1932" s="28" t="n">
        <v>45403</v>
      </c>
      <c r="F1932" s="27" t="s">
        <v>461</v>
      </c>
      <c r="G1932" s="28" t="n">
        <v>45404</v>
      </c>
      <c r="H1932" s="27" t="s">
        <v>168</v>
      </c>
      <c r="I1932" s="27" t="s">
        <v>196</v>
      </c>
      <c r="J1932" s="27" t="s">
        <v>367</v>
      </c>
      <c r="K1932" s="27" t="s">
        <v>138</v>
      </c>
      <c r="L1932" s="27" t="n">
        <v>21</v>
      </c>
      <c r="M1932" s="27" t="n">
        <v>23</v>
      </c>
      <c r="N1932" s="27" t="s">
        <v>127</v>
      </c>
      <c r="O1932" s="27" t="s">
        <v>171</v>
      </c>
      <c r="P1932" s="27" t="s">
        <v>129</v>
      </c>
      <c r="Q1932" s="29" t="n">
        <v>2324.67</v>
      </c>
      <c r="R1932" s="27" t="s">
        <v>130</v>
      </c>
      <c r="S1932" s="27" t="s">
        <v>164</v>
      </c>
      <c r="T1932" s="27" t="n">
        <v>3</v>
      </c>
      <c r="U1932" s="27" t="n">
        <f aca="false">YEAR(E1932)</f>
        <v>2024</v>
      </c>
      <c r="V1932" s="27" t="str">
        <f aca="false">TEXT(E1932,"MMM-YYYY")</f>
        <v>Apr-2024</v>
      </c>
      <c r="W1932" s="27" t="n">
        <f aca="false">MONTH(E1932)</f>
        <v>4</v>
      </c>
      <c r="X1932" s="27" t="str">
        <f aca="false">TEXT(WEEKDAY(E1932,2),"0")&amp;" - "&amp;TEXT(E1932,"dddd")</f>
        <v>7 - Sunday</v>
      </c>
      <c r="Y1932" s="27" t="str">
        <f aca="false">_xlfn.IFS(C1932&lt;18,"Child (0-17)",C1932&lt;40,"Young Adult (18-39)",C1932&lt;60,"Adult (40-59)",TRUE(),"Senior (60+)")</f>
        <v>Young Adult (18-39)</v>
      </c>
      <c r="Z1932" s="27" t="n">
        <f aca="false">ROUND(G1932-E1932,0)</f>
        <v>1</v>
      </c>
      <c r="AA1932" s="27" t="n">
        <f aca="false">L1932+M1932</f>
        <v>44</v>
      </c>
      <c r="AB1932" s="27" t="n">
        <f aca="false">IFERROR(ROUND(Q1932/AA1932,2),0)</f>
        <v>52.83</v>
      </c>
      <c r="AC1932" s="27" t="str">
        <f aca="false">IF(AND(K1932="Critical",N1932="No"),"URGENT - No Bed","Normal")</f>
        <v>Normal</v>
      </c>
      <c r="AD1932" s="33" t="n">
        <f aca="false">INDEX(Lookup_Tables!$B$3:$B$12,MATCH(H1932,Lookup_Tables!$A$3:$A$12,0))</f>
        <v>4400000</v>
      </c>
      <c r="AE1932" s="27" t="str">
        <f aca="false">INDEX(Lookup_Tables!$C$3:$C$12,MATCH(H1932,Lookup_Tables!$A$3:$A$12,0))</f>
        <v>Dr. Neha Chopra</v>
      </c>
      <c r="AF1932" s="27" t="str">
        <f aca="false">IFERROR(INDEX(Lookup_Tables!$F$16:$F$45,MATCH(I1932,Lookup_Tables!$E$16:$E$45,0)),"N/A")</f>
        <v>EMP219</v>
      </c>
      <c r="AG1932" s="27" t="n">
        <f aca="false">_xlfn.IFS(R1932="Recovered",4,R1932="Referred",3,R1932="Admitted",2,R1932="Deceased",1,TRUE(),0)</f>
        <v>4</v>
      </c>
      <c r="AH1932" s="27" t="str">
        <f aca="false">IF(T1932&gt;=4,"Satisfied",IF(T1932&gt;=3,"Neutral","Needs Improvement"))</f>
        <v>Neutral</v>
      </c>
    </row>
    <row r="1933" customFormat="false" ht="15" hidden="false" customHeight="false" outlineLevel="0" collapsed="false">
      <c r="A1933" s="30" t="s">
        <v>5209</v>
      </c>
      <c r="B1933" s="30" t="s">
        <v>1172</v>
      </c>
      <c r="C1933" s="30" t="n">
        <v>41</v>
      </c>
      <c r="D1933" s="30" t="s">
        <v>121</v>
      </c>
      <c r="E1933" s="31" t="n">
        <v>45344</v>
      </c>
      <c r="F1933" s="30" t="s">
        <v>705</v>
      </c>
      <c r="G1933" s="31" t="n">
        <v>45347</v>
      </c>
      <c r="H1933" s="30" t="s">
        <v>168</v>
      </c>
      <c r="I1933" s="30" t="s">
        <v>366</v>
      </c>
      <c r="J1933" s="30" t="s">
        <v>367</v>
      </c>
      <c r="K1933" s="30" t="s">
        <v>126</v>
      </c>
      <c r="L1933" s="30" t="n">
        <v>25</v>
      </c>
      <c r="M1933" s="30" t="n">
        <v>78</v>
      </c>
      <c r="N1933" s="30" t="s">
        <v>186</v>
      </c>
      <c r="O1933" s="30" t="s">
        <v>149</v>
      </c>
      <c r="P1933" s="30" t="s">
        <v>187</v>
      </c>
      <c r="Q1933" s="32" t="n">
        <v>8310.45</v>
      </c>
      <c r="R1933" s="30" t="s">
        <v>130</v>
      </c>
      <c r="S1933" s="30" t="s">
        <v>151</v>
      </c>
      <c r="T1933" s="30" t="n">
        <v>4</v>
      </c>
      <c r="U1933" s="30" t="n">
        <f aca="false">YEAR(E1933)</f>
        <v>2024</v>
      </c>
      <c r="V1933" s="30" t="str">
        <f aca="false">TEXT(E1933,"MMM-YYYY")</f>
        <v>Feb-2024</v>
      </c>
      <c r="W1933" s="30" t="n">
        <f aca="false">MONTH(E1933)</f>
        <v>2</v>
      </c>
      <c r="X1933" s="30" t="str">
        <f aca="false">TEXT(WEEKDAY(E1933,2),"0")&amp;" - "&amp;TEXT(E1933,"dddd")</f>
        <v>4 - Thursday</v>
      </c>
      <c r="Y1933" s="30" t="str">
        <f aca="false">_xlfn.IFS(C1933&lt;18,"Child (0-17)",C1933&lt;40,"Young Adult (18-39)",C1933&lt;60,"Adult (40-59)",TRUE(),"Senior (60+)")</f>
        <v>Adult (40-59)</v>
      </c>
      <c r="Z1933" s="30" t="n">
        <f aca="false">ROUND(G1933-E1933,0)</f>
        <v>3</v>
      </c>
      <c r="AA1933" s="30" t="n">
        <f aca="false">L1933+M1933</f>
        <v>103</v>
      </c>
      <c r="AB1933" s="30" t="n">
        <f aca="false">IFERROR(ROUND(Q1933/AA1933,2),0)</f>
        <v>80.68</v>
      </c>
      <c r="AC1933" s="30" t="str">
        <f aca="false">IF(AND(K1933="Critical",N1933="No"),"URGENT - No Bed","Normal")</f>
        <v>Normal</v>
      </c>
      <c r="AD1933" s="34" t="n">
        <f aca="false">INDEX(Lookup_Tables!$B$3:$B$12,MATCH(H1933,Lookup_Tables!$A$3:$A$12,0))</f>
        <v>4400000</v>
      </c>
      <c r="AE1933" s="30" t="str">
        <f aca="false">INDEX(Lookup_Tables!$C$3:$C$12,MATCH(H1933,Lookup_Tables!$A$3:$A$12,0))</f>
        <v>Dr. Neha Chopra</v>
      </c>
      <c r="AF1933" s="30" t="str">
        <f aca="false">IFERROR(INDEX(Lookup_Tables!$F$16:$F$45,MATCH(I1933,Lookup_Tables!$E$16:$E$45,0)),"N/A")</f>
        <v>EMP218</v>
      </c>
      <c r="AG1933" s="30" t="n">
        <f aca="false">_xlfn.IFS(R1933="Recovered",4,R1933="Referred",3,R1933="Admitted",2,R1933="Deceased",1,TRUE(),0)</f>
        <v>4</v>
      </c>
      <c r="AH1933" s="30" t="str">
        <f aca="false">IF(T1933&gt;=4,"Satisfied",IF(T1933&gt;=3,"Neutral","Needs Improvement"))</f>
        <v>Satisfied</v>
      </c>
    </row>
    <row r="1934" customFormat="false" ht="15" hidden="false" customHeight="false" outlineLevel="0" collapsed="false">
      <c r="A1934" s="27" t="s">
        <v>808</v>
      </c>
      <c r="B1934" s="27" t="s">
        <v>7233</v>
      </c>
      <c r="C1934" s="27" t="n">
        <v>34</v>
      </c>
      <c r="D1934" s="27" t="s">
        <v>181</v>
      </c>
      <c r="E1934" s="28" t="n">
        <v>45359</v>
      </c>
      <c r="F1934" s="27" t="s">
        <v>293</v>
      </c>
      <c r="G1934" s="28" t="n">
        <v>45360</v>
      </c>
      <c r="H1934" s="27" t="s">
        <v>206</v>
      </c>
      <c r="I1934" s="27" t="s">
        <v>232</v>
      </c>
      <c r="J1934" s="27" t="s">
        <v>593</v>
      </c>
      <c r="K1934" s="27" t="s">
        <v>138</v>
      </c>
      <c r="L1934" s="27" t="n">
        <v>48</v>
      </c>
      <c r="M1934" s="27" t="n">
        <v>36</v>
      </c>
      <c r="N1934" s="27" t="s">
        <v>127</v>
      </c>
      <c r="O1934" s="27" t="s">
        <v>139</v>
      </c>
      <c r="P1934" s="27" t="s">
        <v>150</v>
      </c>
      <c r="Q1934" s="29" t="n">
        <v>1983</v>
      </c>
      <c r="R1934" s="27" t="s">
        <v>130</v>
      </c>
      <c r="S1934" s="27" t="s">
        <v>223</v>
      </c>
      <c r="T1934" s="27" t="n">
        <v>3</v>
      </c>
      <c r="U1934" s="27" t="n">
        <f aca="false">YEAR(E1934)</f>
        <v>2024</v>
      </c>
      <c r="V1934" s="27" t="str">
        <f aca="false">TEXT(E1934,"MMM-YYYY")</f>
        <v>Mar-2024</v>
      </c>
      <c r="W1934" s="27" t="n">
        <f aca="false">MONTH(E1934)</f>
        <v>3</v>
      </c>
      <c r="X1934" s="27" t="str">
        <f aca="false">TEXT(WEEKDAY(E1934,2),"0")&amp;" - "&amp;TEXT(E1934,"dddd")</f>
        <v>5 - Friday</v>
      </c>
      <c r="Y1934" s="27" t="str">
        <f aca="false">_xlfn.IFS(C1934&lt;18,"Child (0-17)",C1934&lt;40,"Young Adult (18-39)",C1934&lt;60,"Adult (40-59)",TRUE(),"Senior (60+)")</f>
        <v>Young Adult (18-39)</v>
      </c>
      <c r="Z1934" s="27" t="n">
        <f aca="false">ROUND(G1934-E1934,0)</f>
        <v>1</v>
      </c>
      <c r="AA1934" s="27" t="n">
        <f aca="false">L1934+M1934</f>
        <v>84</v>
      </c>
      <c r="AB1934" s="27" t="n">
        <f aca="false">IFERROR(ROUND(Q1934/AA1934,2),0)</f>
        <v>23.61</v>
      </c>
      <c r="AC1934" s="27" t="str">
        <f aca="false">IF(AND(K1934="Critical",N1934="No"),"URGENT - No Bed","Normal")</f>
        <v>Normal</v>
      </c>
      <c r="AD1934" s="33" t="n">
        <f aca="false">INDEX(Lookup_Tables!$B$3:$B$12,MATCH(H1934,Lookup_Tables!$A$3:$A$12,0))</f>
        <v>2800000</v>
      </c>
      <c r="AE1934" s="27" t="str">
        <f aca="false">INDEX(Lookup_Tables!$C$3:$C$12,MATCH(H1934,Lookup_Tables!$A$3:$A$12,0))</f>
        <v>Dr. Suresh Nair</v>
      </c>
      <c r="AF1934" s="27" t="str">
        <f aca="false">IFERROR(INDEX(Lookup_Tables!$F$16:$F$45,MATCH(I1934,Lookup_Tables!$E$16:$E$45,0)),"N/A")</f>
        <v>EMP210</v>
      </c>
      <c r="AG1934" s="27" t="n">
        <f aca="false">_xlfn.IFS(R1934="Recovered",4,R1934="Referred",3,R1934="Admitted",2,R1934="Deceased",1,TRUE(),0)</f>
        <v>4</v>
      </c>
      <c r="AH1934" s="27" t="str">
        <f aca="false">IF(T1934&gt;=4,"Satisfied",IF(T1934&gt;=3,"Neutral","Needs Improvement"))</f>
        <v>Neutral</v>
      </c>
    </row>
    <row r="1935" customFormat="false" ht="15" hidden="false" customHeight="false" outlineLevel="0" collapsed="false">
      <c r="A1935" s="30" t="s">
        <v>6739</v>
      </c>
      <c r="B1935" s="30" t="s">
        <v>2400</v>
      </c>
      <c r="C1935" s="30" t="n">
        <v>48</v>
      </c>
      <c r="D1935" s="30" t="s">
        <v>144</v>
      </c>
      <c r="E1935" s="31" t="n">
        <v>45332</v>
      </c>
      <c r="F1935" s="30" t="s">
        <v>826</v>
      </c>
      <c r="G1935" s="31" t="n">
        <v>45334</v>
      </c>
      <c r="H1935" s="30" t="s">
        <v>146</v>
      </c>
      <c r="I1935" s="30" t="s">
        <v>309</v>
      </c>
      <c r="J1935" s="30" t="s">
        <v>177</v>
      </c>
      <c r="K1935" s="30" t="s">
        <v>156</v>
      </c>
      <c r="L1935" s="30" t="n">
        <v>44</v>
      </c>
      <c r="M1935" s="30" t="n">
        <v>89</v>
      </c>
      <c r="N1935" s="30" t="s">
        <v>127</v>
      </c>
      <c r="O1935" s="30" t="s">
        <v>171</v>
      </c>
      <c r="P1935" s="30" t="s">
        <v>129</v>
      </c>
      <c r="Q1935" s="32" t="n">
        <v>3693.28</v>
      </c>
      <c r="R1935" s="30" t="s">
        <v>172</v>
      </c>
      <c r="S1935" s="30" t="s">
        <v>157</v>
      </c>
      <c r="T1935" s="30" t="n">
        <v>5</v>
      </c>
      <c r="U1935" s="30" t="n">
        <f aca="false">YEAR(E1935)</f>
        <v>2024</v>
      </c>
      <c r="V1935" s="30" t="str">
        <f aca="false">TEXT(E1935,"MMM-YYYY")</f>
        <v>Feb-2024</v>
      </c>
      <c r="W1935" s="30" t="n">
        <f aca="false">MONTH(E1935)</f>
        <v>2</v>
      </c>
      <c r="X1935" s="30" t="str">
        <f aca="false">TEXT(WEEKDAY(E1935,2),"0")&amp;" - "&amp;TEXT(E1935,"dddd")</f>
        <v>6 - Saturday</v>
      </c>
      <c r="Y1935" s="30" t="str">
        <f aca="false">_xlfn.IFS(C1935&lt;18,"Child (0-17)",C1935&lt;40,"Young Adult (18-39)",C1935&lt;60,"Adult (40-59)",TRUE(),"Senior (60+)")</f>
        <v>Adult (40-59)</v>
      </c>
      <c r="Z1935" s="30" t="n">
        <f aca="false">ROUND(G1935-E1935,0)</f>
        <v>2</v>
      </c>
      <c r="AA1935" s="30" t="n">
        <f aca="false">L1935+M1935</f>
        <v>133</v>
      </c>
      <c r="AB1935" s="30" t="n">
        <f aca="false">IFERROR(ROUND(Q1935/AA1935,2),0)</f>
        <v>27.77</v>
      </c>
      <c r="AC1935" s="30" t="str">
        <f aca="false">IF(AND(K1935="Critical",N1935="No"),"URGENT - No Bed","Normal")</f>
        <v>Normal</v>
      </c>
      <c r="AD1935" s="34" t="n">
        <f aca="false">INDEX(Lookup_Tables!$B$3:$B$12,MATCH(H1935,Lookup_Tables!$A$3:$A$12,0))</f>
        <v>2700000</v>
      </c>
      <c r="AE1935" s="30" t="str">
        <f aca="false">INDEX(Lookup_Tables!$C$3:$C$12,MATCH(H1935,Lookup_Tables!$A$3:$A$12,0))</f>
        <v>Dr. Vikram Singh</v>
      </c>
      <c r="AF1935" s="30" t="str">
        <f aca="false">IFERROR(INDEX(Lookup_Tables!$F$16:$F$45,MATCH(I1935,Lookup_Tables!$E$16:$E$45,0)),"N/A")</f>
        <v>EMP228</v>
      </c>
      <c r="AG1935" s="30" t="n">
        <f aca="false">_xlfn.IFS(R1935="Recovered",4,R1935="Referred",3,R1935="Admitted",2,R1935="Deceased",1,TRUE(),0)</f>
        <v>2</v>
      </c>
      <c r="AH1935" s="30" t="str">
        <f aca="false">IF(T1935&gt;=4,"Satisfied",IF(T1935&gt;=3,"Neutral","Needs Improvement"))</f>
        <v>Satisfied</v>
      </c>
    </row>
    <row r="1936" customFormat="false" ht="15" hidden="false" customHeight="false" outlineLevel="0" collapsed="false">
      <c r="A1936" s="27" t="s">
        <v>4964</v>
      </c>
      <c r="B1936" s="27" t="s">
        <v>387</v>
      </c>
      <c r="C1936" s="27" t="n">
        <v>44</v>
      </c>
      <c r="D1936" s="27" t="s">
        <v>181</v>
      </c>
      <c r="E1936" s="28" t="n">
        <v>45491</v>
      </c>
      <c r="F1936" s="27" t="s">
        <v>1599</v>
      </c>
      <c r="G1936" s="28" t="n">
        <v>45493</v>
      </c>
      <c r="H1936" s="27" t="s">
        <v>146</v>
      </c>
      <c r="I1936" s="27" t="s">
        <v>147</v>
      </c>
      <c r="J1936" s="27" t="s">
        <v>148</v>
      </c>
      <c r="K1936" s="27" t="s">
        <v>126</v>
      </c>
      <c r="L1936" s="27" t="n">
        <v>30</v>
      </c>
      <c r="M1936" s="27" t="n">
        <v>81</v>
      </c>
      <c r="N1936" s="27" t="s">
        <v>186</v>
      </c>
      <c r="O1936" s="27" t="s">
        <v>139</v>
      </c>
      <c r="P1936" s="27" t="s">
        <v>129</v>
      </c>
      <c r="Q1936" s="29" t="n">
        <v>6961.93</v>
      </c>
      <c r="R1936" s="27" t="s">
        <v>462</v>
      </c>
      <c r="S1936" s="27" t="s">
        <v>141</v>
      </c>
      <c r="T1936" s="27" t="n">
        <v>4</v>
      </c>
      <c r="U1936" s="27" t="n">
        <f aca="false">YEAR(E1936)</f>
        <v>2024</v>
      </c>
      <c r="V1936" s="27" t="str">
        <f aca="false">TEXT(E1936,"MMM-YYYY")</f>
        <v>Jul-2024</v>
      </c>
      <c r="W1936" s="27" t="n">
        <f aca="false">MONTH(E1936)</f>
        <v>7</v>
      </c>
      <c r="X1936" s="27" t="str">
        <f aca="false">TEXT(WEEKDAY(E1936,2),"0")&amp;" - "&amp;TEXT(E1936,"dddd")</f>
        <v>4 - Thursday</v>
      </c>
      <c r="Y1936" s="27" t="str">
        <f aca="false">_xlfn.IFS(C1936&lt;18,"Child (0-17)",C1936&lt;40,"Young Adult (18-39)",C1936&lt;60,"Adult (40-59)",TRUE(),"Senior (60+)")</f>
        <v>Adult (40-59)</v>
      </c>
      <c r="Z1936" s="27" t="n">
        <f aca="false">ROUND(G1936-E1936,0)</f>
        <v>2</v>
      </c>
      <c r="AA1936" s="27" t="n">
        <f aca="false">L1936+M1936</f>
        <v>111</v>
      </c>
      <c r="AB1936" s="27" t="n">
        <f aca="false">IFERROR(ROUND(Q1936/AA1936,2),0)</f>
        <v>62.72</v>
      </c>
      <c r="AC1936" s="27" t="str">
        <f aca="false">IF(AND(K1936="Critical",N1936="No"),"URGENT - No Bed","Normal")</f>
        <v>Normal</v>
      </c>
      <c r="AD1936" s="33" t="n">
        <f aca="false">INDEX(Lookup_Tables!$B$3:$B$12,MATCH(H1936,Lookup_Tables!$A$3:$A$12,0))</f>
        <v>2700000</v>
      </c>
      <c r="AE1936" s="27" t="str">
        <f aca="false">INDEX(Lookup_Tables!$C$3:$C$12,MATCH(H1936,Lookup_Tables!$A$3:$A$12,0))</f>
        <v>Dr. Vikram Singh</v>
      </c>
      <c r="AF1936" s="27" t="str">
        <f aca="false">IFERROR(INDEX(Lookup_Tables!$F$16:$F$45,MATCH(I1936,Lookup_Tables!$E$16:$E$45,0)),"N/A")</f>
        <v>EMP229</v>
      </c>
      <c r="AG1936" s="27" t="n">
        <f aca="false">_xlfn.IFS(R1936="Recovered",4,R1936="Referred",3,R1936="Admitted",2,R1936="Deceased",1,TRUE(),0)</f>
        <v>1</v>
      </c>
      <c r="AH1936" s="27" t="str">
        <f aca="false">IF(T1936&gt;=4,"Satisfied",IF(T1936&gt;=3,"Neutral","Needs Improvement"))</f>
        <v>Satisfied</v>
      </c>
    </row>
    <row r="1937" customFormat="false" ht="15" hidden="false" customHeight="false" outlineLevel="0" collapsed="false">
      <c r="A1937" s="30" t="s">
        <v>1808</v>
      </c>
      <c r="B1937" s="30" t="s">
        <v>1809</v>
      </c>
      <c r="C1937" s="30" t="n">
        <v>14</v>
      </c>
      <c r="D1937" s="30" t="s">
        <v>121</v>
      </c>
      <c r="E1937" s="31" t="n">
        <v>45299</v>
      </c>
      <c r="F1937" s="30" t="s">
        <v>1320</v>
      </c>
      <c r="G1937" s="31" t="n">
        <v>45300</v>
      </c>
      <c r="H1937" s="30" t="s">
        <v>242</v>
      </c>
      <c r="I1937" s="30" t="s">
        <v>315</v>
      </c>
      <c r="J1937" s="30" t="s">
        <v>316</v>
      </c>
      <c r="K1937" s="30" t="s">
        <v>138</v>
      </c>
      <c r="L1937" s="30" t="n">
        <v>35</v>
      </c>
      <c r="M1937" s="30" t="n">
        <v>39</v>
      </c>
      <c r="N1937" s="30" t="s">
        <v>127</v>
      </c>
      <c r="O1937" s="30" t="s">
        <v>128</v>
      </c>
      <c r="P1937" s="30" t="s">
        <v>129</v>
      </c>
      <c r="Q1937" s="32" t="n">
        <v>1755.77</v>
      </c>
      <c r="R1937" s="30" t="s">
        <v>130</v>
      </c>
      <c r="S1937" s="30" t="s">
        <v>223</v>
      </c>
      <c r="T1937" s="30" t="n">
        <v>4</v>
      </c>
      <c r="U1937" s="30" t="n">
        <f aca="false">YEAR(E1937)</f>
        <v>2024</v>
      </c>
      <c r="V1937" s="30" t="str">
        <f aca="false">TEXT(E1937,"MMM-YYYY")</f>
        <v>Jan-2024</v>
      </c>
      <c r="W1937" s="30" t="n">
        <f aca="false">MONTH(E1937)</f>
        <v>1</v>
      </c>
      <c r="X1937" s="30" t="str">
        <f aca="false">TEXT(WEEKDAY(E1937,2),"0")&amp;" - "&amp;TEXT(E1937,"dddd")</f>
        <v>1 - Monday</v>
      </c>
      <c r="Y1937" s="30" t="str">
        <f aca="false">_xlfn.IFS(C1937&lt;18,"Child (0-17)",C1937&lt;40,"Young Adult (18-39)",C1937&lt;60,"Adult (40-59)",TRUE(),"Senior (60+)")</f>
        <v>Child (0-17)</v>
      </c>
      <c r="Z1937" s="30" t="n">
        <f aca="false">ROUND(G1937-E1937,0)</f>
        <v>1</v>
      </c>
      <c r="AA1937" s="30" t="n">
        <f aca="false">L1937+M1937</f>
        <v>74</v>
      </c>
      <c r="AB1937" s="30" t="n">
        <f aca="false">IFERROR(ROUND(Q1937/AA1937,2),0)</f>
        <v>23.73</v>
      </c>
      <c r="AC1937" s="30" t="str">
        <f aca="false">IF(AND(K1937="Critical",N1937="No"),"URGENT - No Bed","Normal")</f>
        <v>Normal</v>
      </c>
      <c r="AD1937" s="34" t="n">
        <f aca="false">INDEX(Lookup_Tables!$B$3:$B$12,MATCH(H1937,Lookup_Tables!$A$3:$A$12,0))</f>
        <v>3000000</v>
      </c>
      <c r="AE1937" s="30" t="str">
        <f aca="false">INDEX(Lookup_Tables!$C$3:$C$12,MATCH(H1937,Lookup_Tables!$A$3:$A$12,0))</f>
        <v>Dr. Pooja Iyer</v>
      </c>
      <c r="AF1937" s="30" t="str">
        <f aca="false">IFERROR(INDEX(Lookup_Tables!$F$16:$F$45,MATCH(I1937,Lookup_Tables!$E$16:$E$45,0)),"N/A")</f>
        <v>EMP213</v>
      </c>
      <c r="AG1937" s="30" t="n">
        <f aca="false">_xlfn.IFS(R1937="Recovered",4,R1937="Referred",3,R1937="Admitted",2,R1937="Deceased",1,TRUE(),0)</f>
        <v>4</v>
      </c>
      <c r="AH1937" s="30" t="str">
        <f aca="false">IF(T1937&gt;=4,"Satisfied",IF(T1937&gt;=3,"Neutral","Needs Improvement"))</f>
        <v>Satisfied</v>
      </c>
    </row>
    <row r="1938" customFormat="false" ht="15" hidden="false" customHeight="false" outlineLevel="0" collapsed="false">
      <c r="A1938" s="27" t="s">
        <v>3661</v>
      </c>
      <c r="B1938" s="27" t="s">
        <v>2803</v>
      </c>
      <c r="C1938" s="27" t="n">
        <v>20</v>
      </c>
      <c r="D1938" s="27" t="s">
        <v>181</v>
      </c>
      <c r="E1938" s="28" t="n">
        <v>45496</v>
      </c>
      <c r="F1938" s="27" t="s">
        <v>640</v>
      </c>
      <c r="G1938" s="28" t="n">
        <v>45496</v>
      </c>
      <c r="H1938" s="27" t="s">
        <v>242</v>
      </c>
      <c r="I1938" s="27" t="s">
        <v>466</v>
      </c>
      <c r="J1938" s="27" t="s">
        <v>244</v>
      </c>
      <c r="K1938" s="27" t="s">
        <v>156</v>
      </c>
      <c r="L1938" s="27" t="n">
        <v>38</v>
      </c>
      <c r="M1938" s="27" t="n">
        <v>54</v>
      </c>
      <c r="N1938" s="27" t="s">
        <v>186</v>
      </c>
      <c r="O1938" s="27" t="s">
        <v>139</v>
      </c>
      <c r="P1938" s="27" t="s">
        <v>129</v>
      </c>
      <c r="Q1938" s="29" t="n">
        <v>4453.04</v>
      </c>
      <c r="R1938" s="27" t="s">
        <v>130</v>
      </c>
      <c r="S1938" s="27" t="s">
        <v>192</v>
      </c>
      <c r="T1938" s="27" t="n">
        <v>3</v>
      </c>
      <c r="U1938" s="27" t="n">
        <f aca="false">YEAR(E1938)</f>
        <v>2024</v>
      </c>
      <c r="V1938" s="27" t="str">
        <f aca="false">TEXT(E1938,"MMM-YYYY")</f>
        <v>Jul-2024</v>
      </c>
      <c r="W1938" s="27" t="n">
        <f aca="false">MONTH(E1938)</f>
        <v>7</v>
      </c>
      <c r="X1938" s="27" t="str">
        <f aca="false">TEXT(WEEKDAY(E1938,2),"0")&amp;" - "&amp;TEXT(E1938,"dddd")</f>
        <v>2 - Tuesday</v>
      </c>
      <c r="Y1938" s="27" t="str">
        <f aca="false">_xlfn.IFS(C1938&lt;18,"Child (0-17)",C1938&lt;40,"Young Adult (18-39)",C1938&lt;60,"Adult (40-59)",TRUE(),"Senior (60+)")</f>
        <v>Young Adult (18-39)</v>
      </c>
      <c r="Z1938" s="27" t="n">
        <f aca="false">ROUND(G1938-E1938,0)</f>
        <v>0</v>
      </c>
      <c r="AA1938" s="27" t="n">
        <f aca="false">L1938+M1938</f>
        <v>92</v>
      </c>
      <c r="AB1938" s="27" t="n">
        <f aca="false">IFERROR(ROUND(Q1938/AA1938,2),0)</f>
        <v>48.4</v>
      </c>
      <c r="AC1938" s="27" t="str">
        <f aca="false">IF(AND(K1938="Critical",N1938="No"),"URGENT - No Bed","Normal")</f>
        <v>Normal</v>
      </c>
      <c r="AD1938" s="33" t="n">
        <f aca="false">INDEX(Lookup_Tables!$B$3:$B$12,MATCH(H1938,Lookup_Tables!$A$3:$A$12,0))</f>
        <v>3000000</v>
      </c>
      <c r="AE1938" s="27" t="str">
        <f aca="false">INDEX(Lookup_Tables!$C$3:$C$12,MATCH(H1938,Lookup_Tables!$A$3:$A$12,0))</f>
        <v>Dr. Pooja Iyer</v>
      </c>
      <c r="AF1938" s="27" t="str">
        <f aca="false">IFERROR(INDEX(Lookup_Tables!$F$16:$F$45,MATCH(I1938,Lookup_Tables!$E$16:$E$45,0)),"N/A")</f>
        <v>EMP212</v>
      </c>
      <c r="AG1938" s="27" t="n">
        <f aca="false">_xlfn.IFS(R1938="Recovered",4,R1938="Referred",3,R1938="Admitted",2,R1938="Deceased",1,TRUE(),0)</f>
        <v>4</v>
      </c>
      <c r="AH1938" s="27" t="str">
        <f aca="false">IF(T1938&gt;=4,"Satisfied",IF(T1938&gt;=3,"Neutral","Needs Improvement"))</f>
        <v>Neutral</v>
      </c>
    </row>
    <row r="1939" customFormat="false" ht="15" hidden="false" customHeight="false" outlineLevel="0" collapsed="false">
      <c r="A1939" s="30" t="s">
        <v>5641</v>
      </c>
      <c r="B1939" s="30" t="s">
        <v>704</v>
      </c>
      <c r="C1939" s="30" t="n">
        <v>27</v>
      </c>
      <c r="D1939" s="30" t="s">
        <v>181</v>
      </c>
      <c r="E1939" s="31" t="n">
        <v>45546</v>
      </c>
      <c r="F1939" s="30" t="s">
        <v>319</v>
      </c>
      <c r="G1939" s="31" t="n">
        <v>45548</v>
      </c>
      <c r="H1939" s="30" t="s">
        <v>236</v>
      </c>
      <c r="I1939" s="30" t="s">
        <v>323</v>
      </c>
      <c r="J1939" s="30" t="s">
        <v>267</v>
      </c>
      <c r="K1939" s="30" t="s">
        <v>126</v>
      </c>
      <c r="L1939" s="30" t="n">
        <v>22</v>
      </c>
      <c r="M1939" s="30" t="n">
        <v>67</v>
      </c>
      <c r="N1939" s="30" t="s">
        <v>127</v>
      </c>
      <c r="O1939" s="30" t="s">
        <v>139</v>
      </c>
      <c r="P1939" s="30" t="s">
        <v>150</v>
      </c>
      <c r="Q1939" s="32" t="n">
        <v>8160.61</v>
      </c>
      <c r="R1939" s="30" t="s">
        <v>130</v>
      </c>
      <c r="S1939" s="30" t="s">
        <v>131</v>
      </c>
      <c r="T1939" s="30" t="n">
        <v>5</v>
      </c>
      <c r="U1939" s="30" t="n">
        <f aca="false">YEAR(E1939)</f>
        <v>2024</v>
      </c>
      <c r="V1939" s="30" t="str">
        <f aca="false">TEXT(E1939,"MMM-YYYY")</f>
        <v>Sep-2024</v>
      </c>
      <c r="W1939" s="30" t="n">
        <f aca="false">MONTH(E1939)</f>
        <v>9</v>
      </c>
      <c r="X1939" s="30" t="str">
        <f aca="false">TEXT(WEEKDAY(E1939,2),"0")&amp;" - "&amp;TEXT(E1939,"dddd")</f>
        <v>3 - Wednesday</v>
      </c>
      <c r="Y1939" s="30" t="str">
        <f aca="false">_xlfn.IFS(C1939&lt;18,"Child (0-17)",C1939&lt;40,"Young Adult (18-39)",C1939&lt;60,"Adult (40-59)",TRUE(),"Senior (60+)")</f>
        <v>Young Adult (18-39)</v>
      </c>
      <c r="Z1939" s="30" t="n">
        <f aca="false">ROUND(G1939-E1939,0)</f>
        <v>2</v>
      </c>
      <c r="AA1939" s="30" t="n">
        <f aca="false">L1939+M1939</f>
        <v>89</v>
      </c>
      <c r="AB1939" s="30" t="n">
        <f aca="false">IFERROR(ROUND(Q1939/AA1939,2),0)</f>
        <v>91.69</v>
      </c>
      <c r="AC1939" s="30" t="str">
        <f aca="false">IF(AND(K1939="Critical",N1939="No"),"URGENT - No Bed","Normal")</f>
        <v>Normal</v>
      </c>
      <c r="AD1939" s="34" t="n">
        <f aca="false">INDEX(Lookup_Tables!$B$3:$B$12,MATCH(H1939,Lookup_Tables!$A$3:$A$12,0))</f>
        <v>3900000</v>
      </c>
      <c r="AE1939" s="30" t="str">
        <f aca="false">INDEX(Lookup_Tables!$C$3:$C$12,MATCH(H1939,Lookup_Tables!$A$3:$A$12,0))</f>
        <v>Dr. Rina Mehta</v>
      </c>
      <c r="AF1939" s="30" t="str">
        <f aca="false">IFERROR(INDEX(Lookup_Tables!$F$16:$F$45,MATCH(I1939,Lookup_Tables!$E$16:$E$45,0)),"N/A")</f>
        <v>EMP216</v>
      </c>
      <c r="AG1939" s="30" t="n">
        <f aca="false">_xlfn.IFS(R1939="Recovered",4,R1939="Referred",3,R1939="Admitted",2,R1939="Deceased",1,TRUE(),0)</f>
        <v>4</v>
      </c>
      <c r="AH1939" s="30" t="str">
        <f aca="false">IF(T1939&gt;=4,"Satisfied",IF(T1939&gt;=3,"Neutral","Needs Improvement"))</f>
        <v>Satisfied</v>
      </c>
    </row>
    <row r="1940" customFormat="false" ht="15" hidden="false" customHeight="false" outlineLevel="0" collapsed="false">
      <c r="A1940" s="27" t="s">
        <v>2155</v>
      </c>
      <c r="B1940" s="27" t="s">
        <v>2156</v>
      </c>
      <c r="C1940" s="27" t="n">
        <v>61</v>
      </c>
      <c r="D1940" s="27" t="s">
        <v>181</v>
      </c>
      <c r="E1940" s="28" t="n">
        <v>45559</v>
      </c>
      <c r="F1940" s="27" t="s">
        <v>134</v>
      </c>
      <c r="G1940" s="28" t="n">
        <v>45559</v>
      </c>
      <c r="H1940" s="27" t="s">
        <v>146</v>
      </c>
      <c r="I1940" s="27" t="s">
        <v>176</v>
      </c>
      <c r="J1940" s="27" t="s">
        <v>244</v>
      </c>
      <c r="K1940" s="27" t="s">
        <v>156</v>
      </c>
      <c r="L1940" s="27" t="n">
        <v>21</v>
      </c>
      <c r="M1940" s="27" t="n">
        <v>53</v>
      </c>
      <c r="N1940" s="27" t="s">
        <v>127</v>
      </c>
      <c r="O1940" s="27" t="s">
        <v>128</v>
      </c>
      <c r="P1940" s="27" t="s">
        <v>140</v>
      </c>
      <c r="Q1940" s="29" t="n">
        <v>2811.51</v>
      </c>
      <c r="R1940" s="27" t="s">
        <v>130</v>
      </c>
      <c r="S1940" s="27" t="s">
        <v>178</v>
      </c>
      <c r="T1940" s="27" t="n">
        <v>4</v>
      </c>
      <c r="U1940" s="27" t="n">
        <f aca="false">YEAR(E1940)</f>
        <v>2024</v>
      </c>
      <c r="V1940" s="27" t="str">
        <f aca="false">TEXT(E1940,"MMM-YYYY")</f>
        <v>Sep-2024</v>
      </c>
      <c r="W1940" s="27" t="n">
        <f aca="false">MONTH(E1940)</f>
        <v>9</v>
      </c>
      <c r="X1940" s="27" t="str">
        <f aca="false">TEXT(WEEKDAY(E1940,2),"0")&amp;" - "&amp;TEXT(E1940,"dddd")</f>
        <v>2 - Tuesday</v>
      </c>
      <c r="Y1940" s="27" t="str">
        <f aca="false">_xlfn.IFS(C1940&lt;18,"Child (0-17)",C1940&lt;40,"Young Adult (18-39)",C1940&lt;60,"Adult (40-59)",TRUE(),"Senior (60+)")</f>
        <v>Senior (60+)</v>
      </c>
      <c r="Z1940" s="27" t="n">
        <f aca="false">ROUND(G1940-E1940,0)</f>
        <v>0</v>
      </c>
      <c r="AA1940" s="27" t="n">
        <f aca="false">L1940+M1940</f>
        <v>74</v>
      </c>
      <c r="AB1940" s="27" t="n">
        <f aca="false">IFERROR(ROUND(Q1940/AA1940,2),0)</f>
        <v>37.99</v>
      </c>
      <c r="AC1940" s="27" t="str">
        <f aca="false">IF(AND(K1940="Critical",N1940="No"),"URGENT - No Bed","Normal")</f>
        <v>Normal</v>
      </c>
      <c r="AD1940" s="33" t="n">
        <f aca="false">INDEX(Lookup_Tables!$B$3:$B$12,MATCH(H1940,Lookup_Tables!$A$3:$A$12,0))</f>
        <v>2700000</v>
      </c>
      <c r="AE1940" s="27" t="str">
        <f aca="false">INDEX(Lookup_Tables!$C$3:$C$12,MATCH(H1940,Lookup_Tables!$A$3:$A$12,0))</f>
        <v>Dr. Vikram Singh</v>
      </c>
      <c r="AF1940" s="27" t="str">
        <f aca="false">IFERROR(INDEX(Lookup_Tables!$F$16:$F$45,MATCH(I1940,Lookup_Tables!$E$16:$E$45,0)),"N/A")</f>
        <v>EMP227</v>
      </c>
      <c r="AG1940" s="27" t="n">
        <f aca="false">_xlfn.IFS(R1940="Recovered",4,R1940="Referred",3,R1940="Admitted",2,R1940="Deceased",1,TRUE(),0)</f>
        <v>4</v>
      </c>
      <c r="AH1940" s="27" t="str">
        <f aca="false">IF(T1940&gt;=4,"Satisfied",IF(T1940&gt;=3,"Neutral","Needs Improvement"))</f>
        <v>Satisfied</v>
      </c>
    </row>
    <row r="1941" customFormat="false" ht="15" hidden="false" customHeight="false" outlineLevel="0" collapsed="false">
      <c r="A1941" s="30" t="s">
        <v>3279</v>
      </c>
      <c r="B1941" s="30" t="s">
        <v>3280</v>
      </c>
      <c r="C1941" s="30" t="n">
        <v>11</v>
      </c>
      <c r="D1941" s="30" t="s">
        <v>121</v>
      </c>
      <c r="E1941" s="31" t="n">
        <v>45388</v>
      </c>
      <c r="F1941" s="30" t="s">
        <v>710</v>
      </c>
      <c r="G1941" s="31" t="n">
        <v>45389</v>
      </c>
      <c r="H1941" s="30" t="s">
        <v>168</v>
      </c>
      <c r="I1941" s="30" t="s">
        <v>196</v>
      </c>
      <c r="J1941" s="30" t="s">
        <v>371</v>
      </c>
      <c r="K1941" s="30" t="s">
        <v>138</v>
      </c>
      <c r="L1941" s="30" t="n">
        <v>49</v>
      </c>
      <c r="M1941" s="30" t="n">
        <v>24</v>
      </c>
      <c r="N1941" s="30" t="s">
        <v>127</v>
      </c>
      <c r="O1941" s="30" t="s">
        <v>128</v>
      </c>
      <c r="P1941" s="30" t="s">
        <v>140</v>
      </c>
      <c r="Q1941" s="32" t="n">
        <v>2111.2</v>
      </c>
      <c r="R1941" s="30" t="s">
        <v>130</v>
      </c>
      <c r="S1941" s="30" t="s">
        <v>131</v>
      </c>
      <c r="T1941" s="30" t="n">
        <v>4</v>
      </c>
      <c r="U1941" s="30" t="n">
        <f aca="false">YEAR(E1941)</f>
        <v>2024</v>
      </c>
      <c r="V1941" s="30" t="str">
        <f aca="false">TEXT(E1941,"MMM-YYYY")</f>
        <v>Apr-2024</v>
      </c>
      <c r="W1941" s="30" t="n">
        <f aca="false">MONTH(E1941)</f>
        <v>4</v>
      </c>
      <c r="X1941" s="30" t="str">
        <f aca="false">TEXT(WEEKDAY(E1941,2),"0")&amp;" - "&amp;TEXT(E1941,"dddd")</f>
        <v>6 - Saturday</v>
      </c>
      <c r="Y1941" s="30" t="str">
        <f aca="false">_xlfn.IFS(C1941&lt;18,"Child (0-17)",C1941&lt;40,"Young Adult (18-39)",C1941&lt;60,"Adult (40-59)",TRUE(),"Senior (60+)")</f>
        <v>Child (0-17)</v>
      </c>
      <c r="Z1941" s="30" t="n">
        <f aca="false">ROUND(G1941-E1941,0)</f>
        <v>1</v>
      </c>
      <c r="AA1941" s="30" t="n">
        <f aca="false">L1941+M1941</f>
        <v>73</v>
      </c>
      <c r="AB1941" s="30" t="n">
        <f aca="false">IFERROR(ROUND(Q1941/AA1941,2),0)</f>
        <v>28.92</v>
      </c>
      <c r="AC1941" s="30" t="str">
        <f aca="false">IF(AND(K1941="Critical",N1941="No"),"URGENT - No Bed","Normal")</f>
        <v>Normal</v>
      </c>
      <c r="AD1941" s="34" t="n">
        <f aca="false">INDEX(Lookup_Tables!$B$3:$B$12,MATCH(H1941,Lookup_Tables!$A$3:$A$12,0))</f>
        <v>4400000</v>
      </c>
      <c r="AE1941" s="30" t="str">
        <f aca="false">INDEX(Lookup_Tables!$C$3:$C$12,MATCH(H1941,Lookup_Tables!$A$3:$A$12,0))</f>
        <v>Dr. Neha Chopra</v>
      </c>
      <c r="AF1941" s="30" t="str">
        <f aca="false">IFERROR(INDEX(Lookup_Tables!$F$16:$F$45,MATCH(I1941,Lookup_Tables!$E$16:$E$45,0)),"N/A")</f>
        <v>EMP219</v>
      </c>
      <c r="AG1941" s="30" t="n">
        <f aca="false">_xlfn.IFS(R1941="Recovered",4,R1941="Referred",3,R1941="Admitted",2,R1941="Deceased",1,TRUE(),0)</f>
        <v>4</v>
      </c>
      <c r="AH1941" s="30" t="str">
        <f aca="false">IF(T1941&gt;=4,"Satisfied",IF(T1941&gt;=3,"Neutral","Needs Improvement"))</f>
        <v>Satisfied</v>
      </c>
    </row>
    <row r="1942" customFormat="false" ht="15" hidden="false" customHeight="false" outlineLevel="0" collapsed="false">
      <c r="A1942" s="27" t="s">
        <v>6086</v>
      </c>
      <c r="B1942" s="27" t="s">
        <v>1276</v>
      </c>
      <c r="C1942" s="27" t="n">
        <v>48</v>
      </c>
      <c r="D1942" s="27" t="s">
        <v>121</v>
      </c>
      <c r="E1942" s="28" t="n">
        <v>45588</v>
      </c>
      <c r="F1942" s="27" t="s">
        <v>535</v>
      </c>
      <c r="G1942" s="28" t="n">
        <v>45591</v>
      </c>
      <c r="H1942" s="27" t="s">
        <v>183</v>
      </c>
      <c r="I1942" s="27" t="s">
        <v>212</v>
      </c>
      <c r="J1942" s="27" t="s">
        <v>213</v>
      </c>
      <c r="K1942" s="27" t="s">
        <v>126</v>
      </c>
      <c r="L1942" s="27" t="n">
        <v>22</v>
      </c>
      <c r="M1942" s="27" t="n">
        <v>48</v>
      </c>
      <c r="N1942" s="27" t="s">
        <v>127</v>
      </c>
      <c r="O1942" s="27" t="s">
        <v>139</v>
      </c>
      <c r="P1942" s="27" t="s">
        <v>129</v>
      </c>
      <c r="Q1942" s="29" t="n">
        <v>7243.99</v>
      </c>
      <c r="R1942" s="27" t="s">
        <v>130</v>
      </c>
      <c r="S1942" s="27" t="s">
        <v>178</v>
      </c>
      <c r="T1942" s="27" t="n">
        <v>4</v>
      </c>
      <c r="U1942" s="27" t="n">
        <f aca="false">YEAR(E1942)</f>
        <v>2024</v>
      </c>
      <c r="V1942" s="27" t="str">
        <f aca="false">TEXT(E1942,"MMM-YYYY")</f>
        <v>Oct-2024</v>
      </c>
      <c r="W1942" s="27" t="n">
        <f aca="false">MONTH(E1942)</f>
        <v>10</v>
      </c>
      <c r="X1942" s="27" t="str">
        <f aca="false">TEXT(WEEKDAY(E1942,2),"0")&amp;" - "&amp;TEXT(E1942,"dddd")</f>
        <v>3 - Wednesday</v>
      </c>
      <c r="Y1942" s="27" t="str">
        <f aca="false">_xlfn.IFS(C1942&lt;18,"Child (0-17)",C1942&lt;40,"Young Adult (18-39)",C1942&lt;60,"Adult (40-59)",TRUE(),"Senior (60+)")</f>
        <v>Adult (40-59)</v>
      </c>
      <c r="Z1942" s="27" t="n">
        <f aca="false">ROUND(G1942-E1942,0)</f>
        <v>3</v>
      </c>
      <c r="AA1942" s="27" t="n">
        <f aca="false">L1942+M1942</f>
        <v>70</v>
      </c>
      <c r="AB1942" s="27" t="n">
        <f aca="false">IFERROR(ROUND(Q1942/AA1942,2),0)</f>
        <v>103.49</v>
      </c>
      <c r="AC1942" s="27" t="str">
        <f aca="false">IF(AND(K1942="Critical",N1942="No"),"URGENT - No Bed","Normal")</f>
        <v>Normal</v>
      </c>
      <c r="AD1942" s="33" t="n">
        <f aca="false">INDEX(Lookup_Tables!$B$3:$B$12,MATCH(H1942,Lookup_Tables!$A$3:$A$12,0))</f>
        <v>3100000</v>
      </c>
      <c r="AE1942" s="27" t="str">
        <f aca="false">INDEX(Lookup_Tables!$C$3:$C$12,MATCH(H1942,Lookup_Tables!$A$3:$A$12,0))</f>
        <v>Dr. Kavita Rao</v>
      </c>
      <c r="AF1942" s="27" t="str">
        <f aca="false">IFERROR(INDEX(Lookup_Tables!$F$16:$F$45,MATCH(I1942,Lookup_Tables!$E$16:$E$45,0)),"N/A")</f>
        <v>EMP225</v>
      </c>
      <c r="AG1942" s="27" t="n">
        <f aca="false">_xlfn.IFS(R1942="Recovered",4,R1942="Referred",3,R1942="Admitted",2,R1942="Deceased",1,TRUE(),0)</f>
        <v>4</v>
      </c>
      <c r="AH1942" s="27" t="str">
        <f aca="false">IF(T1942&gt;=4,"Satisfied",IF(T1942&gt;=3,"Neutral","Needs Improvement"))</f>
        <v>Satisfied</v>
      </c>
    </row>
    <row r="1943" customFormat="false" ht="15" hidden="false" customHeight="false" outlineLevel="0" collapsed="false">
      <c r="A1943" s="30" t="s">
        <v>4961</v>
      </c>
      <c r="B1943" s="30" t="s">
        <v>2233</v>
      </c>
      <c r="C1943" s="30" t="n">
        <v>5</v>
      </c>
      <c r="D1943" s="30" t="s">
        <v>121</v>
      </c>
      <c r="E1943" s="31" t="n">
        <v>45538</v>
      </c>
      <c r="F1943" s="30" t="s">
        <v>487</v>
      </c>
      <c r="G1943" s="31" t="n">
        <v>45540</v>
      </c>
      <c r="H1943" s="30" t="s">
        <v>161</v>
      </c>
      <c r="I1943" s="30" t="s">
        <v>162</v>
      </c>
      <c r="J1943" s="30" t="s">
        <v>648</v>
      </c>
      <c r="K1943" s="30" t="s">
        <v>156</v>
      </c>
      <c r="L1943" s="30" t="n">
        <v>21</v>
      </c>
      <c r="M1943" s="30" t="n">
        <v>89</v>
      </c>
      <c r="N1943" s="30" t="s">
        <v>186</v>
      </c>
      <c r="O1943" s="30" t="s">
        <v>149</v>
      </c>
      <c r="P1943" s="30" t="s">
        <v>140</v>
      </c>
      <c r="Q1943" s="32" t="n">
        <v>3791.17</v>
      </c>
      <c r="R1943" s="30" t="s">
        <v>130</v>
      </c>
      <c r="S1943" s="30" t="s">
        <v>197</v>
      </c>
      <c r="T1943" s="30" t="n">
        <v>3</v>
      </c>
      <c r="U1943" s="30" t="n">
        <f aca="false">YEAR(E1943)</f>
        <v>2024</v>
      </c>
      <c r="V1943" s="30" t="str">
        <f aca="false">TEXT(E1943,"MMM-YYYY")</f>
        <v>Sep-2024</v>
      </c>
      <c r="W1943" s="30" t="n">
        <f aca="false">MONTH(E1943)</f>
        <v>9</v>
      </c>
      <c r="X1943" s="30" t="str">
        <f aca="false">TEXT(WEEKDAY(E1943,2),"0")&amp;" - "&amp;TEXT(E1943,"dddd")</f>
        <v>2 - Tuesday</v>
      </c>
      <c r="Y1943" s="30" t="str">
        <f aca="false">_xlfn.IFS(C1943&lt;18,"Child (0-17)",C1943&lt;40,"Young Adult (18-39)",C1943&lt;60,"Adult (40-59)",TRUE(),"Senior (60+)")</f>
        <v>Child (0-17)</v>
      </c>
      <c r="Z1943" s="30" t="n">
        <f aca="false">ROUND(G1943-E1943,0)</f>
        <v>2</v>
      </c>
      <c r="AA1943" s="30" t="n">
        <f aca="false">L1943+M1943</f>
        <v>110</v>
      </c>
      <c r="AB1943" s="30" t="n">
        <f aca="false">IFERROR(ROUND(Q1943/AA1943,2),0)</f>
        <v>34.47</v>
      </c>
      <c r="AC1943" s="30" t="str">
        <f aca="false">IF(AND(K1943="Critical",N1943="No"),"URGENT - No Bed","Normal")</f>
        <v>Normal</v>
      </c>
      <c r="AD1943" s="34" t="n">
        <f aca="false">INDEX(Lookup_Tables!$B$3:$B$12,MATCH(H1943,Lookup_Tables!$A$3:$A$12,0))</f>
        <v>3600000</v>
      </c>
      <c r="AE1943" s="30" t="str">
        <f aca="false">INDEX(Lookup_Tables!$C$3:$C$12,MATCH(H1943,Lookup_Tables!$A$3:$A$12,0))</f>
        <v>Dr. Sameer Joshi</v>
      </c>
      <c r="AF1943" s="30" t="str">
        <f aca="false">IFERROR(INDEX(Lookup_Tables!$F$16:$F$45,MATCH(I1943,Lookup_Tables!$E$16:$E$45,0)),"N/A")</f>
        <v>EMP222</v>
      </c>
      <c r="AG1943" s="30" t="n">
        <f aca="false">_xlfn.IFS(R1943="Recovered",4,R1943="Referred",3,R1943="Admitted",2,R1943="Deceased",1,TRUE(),0)</f>
        <v>4</v>
      </c>
      <c r="AH1943" s="30" t="str">
        <f aca="false">IF(T1943&gt;=4,"Satisfied",IF(T1943&gt;=3,"Neutral","Needs Improvement"))</f>
        <v>Neutral</v>
      </c>
    </row>
    <row r="1944" customFormat="false" ht="15" hidden="false" customHeight="false" outlineLevel="0" collapsed="false">
      <c r="A1944" s="27" t="s">
        <v>5681</v>
      </c>
      <c r="B1944" s="27" t="s">
        <v>1170</v>
      </c>
      <c r="C1944" s="27" t="n">
        <v>40</v>
      </c>
      <c r="D1944" s="27" t="s">
        <v>121</v>
      </c>
      <c r="E1944" s="28" t="n">
        <v>45556</v>
      </c>
      <c r="F1944" s="27" t="s">
        <v>1579</v>
      </c>
      <c r="G1944" s="28" t="n">
        <v>45556</v>
      </c>
      <c r="H1944" s="27" t="s">
        <v>236</v>
      </c>
      <c r="I1944" s="27" t="s">
        <v>266</v>
      </c>
      <c r="J1944" s="27" t="s">
        <v>455</v>
      </c>
      <c r="K1944" s="27" t="s">
        <v>156</v>
      </c>
      <c r="L1944" s="27" t="n">
        <v>39</v>
      </c>
      <c r="M1944" s="27" t="n">
        <v>39</v>
      </c>
      <c r="N1944" s="27" t="s">
        <v>127</v>
      </c>
      <c r="O1944" s="27" t="s">
        <v>128</v>
      </c>
      <c r="P1944" s="27" t="s">
        <v>129</v>
      </c>
      <c r="Q1944" s="29" t="n">
        <v>3272.61</v>
      </c>
      <c r="R1944" s="27" t="s">
        <v>130</v>
      </c>
      <c r="S1944" s="27" t="s">
        <v>197</v>
      </c>
      <c r="T1944" s="27" t="n">
        <v>5</v>
      </c>
      <c r="U1944" s="27" t="n">
        <f aca="false">YEAR(E1944)</f>
        <v>2024</v>
      </c>
      <c r="V1944" s="27" t="str">
        <f aca="false">TEXT(E1944,"MMM-YYYY")</f>
        <v>Sep-2024</v>
      </c>
      <c r="W1944" s="27" t="n">
        <f aca="false">MONTH(E1944)</f>
        <v>9</v>
      </c>
      <c r="X1944" s="27" t="str">
        <f aca="false">TEXT(WEEKDAY(E1944,2),"0")&amp;" - "&amp;TEXT(E1944,"dddd")</f>
        <v>6 - Saturday</v>
      </c>
      <c r="Y1944" s="27" t="str">
        <f aca="false">_xlfn.IFS(C1944&lt;18,"Child (0-17)",C1944&lt;40,"Young Adult (18-39)",C1944&lt;60,"Adult (40-59)",TRUE(),"Senior (60+)")</f>
        <v>Adult (40-59)</v>
      </c>
      <c r="Z1944" s="27" t="n">
        <f aca="false">ROUND(G1944-E1944,0)</f>
        <v>0</v>
      </c>
      <c r="AA1944" s="27" t="n">
        <f aca="false">L1944+M1944</f>
        <v>78</v>
      </c>
      <c r="AB1944" s="27" t="n">
        <f aca="false">IFERROR(ROUND(Q1944/AA1944,2),0)</f>
        <v>41.96</v>
      </c>
      <c r="AC1944" s="27" t="str">
        <f aca="false">IF(AND(K1944="Critical",N1944="No"),"URGENT - No Bed","Normal")</f>
        <v>Normal</v>
      </c>
      <c r="AD1944" s="33" t="n">
        <f aca="false">INDEX(Lookup_Tables!$B$3:$B$12,MATCH(H1944,Lookup_Tables!$A$3:$A$12,0))</f>
        <v>3900000</v>
      </c>
      <c r="AE1944" s="27" t="str">
        <f aca="false">INDEX(Lookup_Tables!$C$3:$C$12,MATCH(H1944,Lookup_Tables!$A$3:$A$12,0))</f>
        <v>Dr. Rina Mehta</v>
      </c>
      <c r="AF1944" s="27" t="str">
        <f aca="false">IFERROR(INDEX(Lookup_Tables!$F$16:$F$45,MATCH(I1944,Lookup_Tables!$E$16:$E$45,0)),"N/A")</f>
        <v>EMP217</v>
      </c>
      <c r="AG1944" s="27" t="n">
        <f aca="false">_xlfn.IFS(R1944="Recovered",4,R1944="Referred",3,R1944="Admitted",2,R1944="Deceased",1,TRUE(),0)</f>
        <v>4</v>
      </c>
      <c r="AH1944" s="27" t="str">
        <f aca="false">IF(T1944&gt;=4,"Satisfied",IF(T1944&gt;=3,"Neutral","Needs Improvement"))</f>
        <v>Satisfied</v>
      </c>
    </row>
    <row r="1945" customFormat="false" ht="15" hidden="false" customHeight="false" outlineLevel="0" collapsed="false">
      <c r="A1945" s="30" t="s">
        <v>746</v>
      </c>
      <c r="B1945" s="30" t="s">
        <v>747</v>
      </c>
      <c r="C1945" s="30" t="n">
        <v>0</v>
      </c>
      <c r="D1945" s="30" t="s">
        <v>181</v>
      </c>
      <c r="E1945" s="31" t="n">
        <v>45403</v>
      </c>
      <c r="F1945" s="30" t="s">
        <v>308</v>
      </c>
      <c r="G1945" s="31" t="n">
        <v>45406</v>
      </c>
      <c r="H1945" s="30" t="s">
        <v>135</v>
      </c>
      <c r="I1945" s="30" t="s">
        <v>251</v>
      </c>
      <c r="J1945" s="30" t="s">
        <v>201</v>
      </c>
      <c r="K1945" s="30" t="s">
        <v>156</v>
      </c>
      <c r="L1945" s="30" t="n">
        <v>70</v>
      </c>
      <c r="M1945" s="30" t="n">
        <v>38</v>
      </c>
      <c r="N1945" s="30" t="s">
        <v>127</v>
      </c>
      <c r="O1945" s="30" t="s">
        <v>171</v>
      </c>
      <c r="P1945" s="30" t="s">
        <v>150</v>
      </c>
      <c r="Q1945" s="32" t="n">
        <v>3574.54</v>
      </c>
      <c r="R1945" s="30" t="s">
        <v>268</v>
      </c>
      <c r="S1945" s="30" t="s">
        <v>192</v>
      </c>
      <c r="T1945" s="30" t="n">
        <v>3</v>
      </c>
      <c r="U1945" s="30" t="n">
        <f aca="false">YEAR(E1945)</f>
        <v>2024</v>
      </c>
      <c r="V1945" s="30" t="str">
        <f aca="false">TEXT(E1945,"MMM-YYYY")</f>
        <v>Apr-2024</v>
      </c>
      <c r="W1945" s="30" t="n">
        <f aca="false">MONTH(E1945)</f>
        <v>4</v>
      </c>
      <c r="X1945" s="30" t="str">
        <f aca="false">TEXT(WEEKDAY(E1945,2),"0")&amp;" - "&amp;TEXT(E1945,"dddd")</f>
        <v>7 - Sunday</v>
      </c>
      <c r="Y1945" s="30" t="str">
        <f aca="false">_xlfn.IFS(C1945&lt;18,"Child (0-17)",C1945&lt;40,"Young Adult (18-39)",C1945&lt;60,"Adult (40-59)",TRUE(),"Senior (60+)")</f>
        <v>Child (0-17)</v>
      </c>
      <c r="Z1945" s="30" t="n">
        <f aca="false">ROUND(G1945-E1945,0)</f>
        <v>3</v>
      </c>
      <c r="AA1945" s="30" t="n">
        <f aca="false">L1945+M1945</f>
        <v>108</v>
      </c>
      <c r="AB1945" s="30" t="n">
        <f aca="false">IFERROR(ROUND(Q1945/AA1945,2),0)</f>
        <v>33.1</v>
      </c>
      <c r="AC1945" s="30" t="str">
        <f aca="false">IF(AND(K1945="Critical",N1945="No"),"URGENT - No Bed","Normal")</f>
        <v>Normal</v>
      </c>
      <c r="AD1945" s="34" t="n">
        <f aca="false">INDEX(Lookup_Tables!$B$3:$B$12,MATCH(H1945,Lookup_Tables!$A$3:$A$12,0))</f>
        <v>4600000</v>
      </c>
      <c r="AE1945" s="30" t="str">
        <f aca="false">INDEX(Lookup_Tables!$C$3:$C$12,MATCH(H1945,Lookup_Tables!$A$3:$A$12,0))</f>
        <v>Dr. Farhan Khan</v>
      </c>
      <c r="AF1945" s="30" t="str">
        <f aca="false">IFERROR(INDEX(Lookup_Tables!$F$16:$F$45,MATCH(I1945,Lookup_Tables!$E$16:$E$45,0)),"N/A")</f>
        <v>EMP207</v>
      </c>
      <c r="AG1945" s="30" t="n">
        <f aca="false">_xlfn.IFS(R1945="Recovered",4,R1945="Referred",3,R1945="Admitted",2,R1945="Deceased",1,TRUE(),0)</f>
        <v>3</v>
      </c>
      <c r="AH1945" s="30" t="str">
        <f aca="false">IF(T1945&gt;=4,"Satisfied",IF(T1945&gt;=3,"Neutral","Needs Improvement"))</f>
        <v>Neutral</v>
      </c>
    </row>
    <row r="1946" customFormat="false" ht="15" hidden="false" customHeight="false" outlineLevel="0" collapsed="false">
      <c r="A1946" s="27" t="s">
        <v>4389</v>
      </c>
      <c r="B1946" s="27" t="s">
        <v>2380</v>
      </c>
      <c r="C1946" s="27" t="n">
        <v>44</v>
      </c>
      <c r="D1946" s="27" t="s">
        <v>121</v>
      </c>
      <c r="E1946" s="28" t="n">
        <v>45544</v>
      </c>
      <c r="F1946" s="27" t="s">
        <v>154</v>
      </c>
      <c r="G1946" s="28" t="n">
        <v>45544</v>
      </c>
      <c r="H1946" s="27" t="s">
        <v>135</v>
      </c>
      <c r="I1946" s="27" t="s">
        <v>136</v>
      </c>
      <c r="J1946" s="27" t="s">
        <v>201</v>
      </c>
      <c r="K1946" s="27" t="s">
        <v>138</v>
      </c>
      <c r="L1946" s="27" t="n">
        <v>45</v>
      </c>
      <c r="M1946" s="27" t="n">
        <v>25</v>
      </c>
      <c r="N1946" s="27" t="s">
        <v>127</v>
      </c>
      <c r="O1946" s="27" t="s">
        <v>149</v>
      </c>
      <c r="P1946" s="27" t="s">
        <v>140</v>
      </c>
      <c r="Q1946" s="29" t="n">
        <v>1782.08</v>
      </c>
      <c r="R1946" s="27" t="s">
        <v>130</v>
      </c>
      <c r="S1946" s="27" t="s">
        <v>178</v>
      </c>
      <c r="T1946" s="27" t="n">
        <v>5</v>
      </c>
      <c r="U1946" s="27" t="n">
        <f aca="false">YEAR(E1946)</f>
        <v>2024</v>
      </c>
      <c r="V1946" s="27" t="str">
        <f aca="false">TEXT(E1946,"MMM-YYYY")</f>
        <v>Sep-2024</v>
      </c>
      <c r="W1946" s="27" t="n">
        <f aca="false">MONTH(E1946)</f>
        <v>9</v>
      </c>
      <c r="X1946" s="27" t="str">
        <f aca="false">TEXT(WEEKDAY(E1946,2),"0")&amp;" - "&amp;TEXT(E1946,"dddd")</f>
        <v>1 - Monday</v>
      </c>
      <c r="Y1946" s="27" t="str">
        <f aca="false">_xlfn.IFS(C1946&lt;18,"Child (0-17)",C1946&lt;40,"Young Adult (18-39)",C1946&lt;60,"Adult (40-59)",TRUE(),"Senior (60+)")</f>
        <v>Adult (40-59)</v>
      </c>
      <c r="Z1946" s="27" t="n">
        <f aca="false">ROUND(G1946-E1946,0)</f>
        <v>0</v>
      </c>
      <c r="AA1946" s="27" t="n">
        <f aca="false">L1946+M1946</f>
        <v>70</v>
      </c>
      <c r="AB1946" s="27" t="n">
        <f aca="false">IFERROR(ROUND(Q1946/AA1946,2),0)</f>
        <v>25.46</v>
      </c>
      <c r="AC1946" s="27" t="str">
        <f aca="false">IF(AND(K1946="Critical",N1946="No"),"URGENT - No Bed","Normal")</f>
        <v>Normal</v>
      </c>
      <c r="AD1946" s="33" t="n">
        <f aca="false">INDEX(Lookup_Tables!$B$3:$B$12,MATCH(H1946,Lookup_Tables!$A$3:$A$12,0))</f>
        <v>4600000</v>
      </c>
      <c r="AE1946" s="27" t="str">
        <f aca="false">INDEX(Lookup_Tables!$C$3:$C$12,MATCH(H1946,Lookup_Tables!$A$3:$A$12,0))</f>
        <v>Dr. Farhan Khan</v>
      </c>
      <c r="AF1946" s="27" t="str">
        <f aca="false">IFERROR(INDEX(Lookup_Tables!$F$16:$F$45,MATCH(I1946,Lookup_Tables!$E$16:$E$45,0)),"N/A")</f>
        <v>EMP206</v>
      </c>
      <c r="AG1946" s="27" t="n">
        <f aca="false">_xlfn.IFS(R1946="Recovered",4,R1946="Referred",3,R1946="Admitted",2,R1946="Deceased",1,TRUE(),0)</f>
        <v>4</v>
      </c>
      <c r="AH1946" s="27" t="str">
        <f aca="false">IF(T1946&gt;=4,"Satisfied",IF(T1946&gt;=3,"Neutral","Needs Improvement"))</f>
        <v>Satisfied</v>
      </c>
    </row>
    <row r="1947" customFormat="false" ht="15" hidden="false" customHeight="false" outlineLevel="0" collapsed="false">
      <c r="A1947" s="30" t="s">
        <v>7211</v>
      </c>
      <c r="B1947" s="30" t="s">
        <v>664</v>
      </c>
      <c r="C1947" s="30" t="n">
        <v>55</v>
      </c>
      <c r="D1947" s="30" t="s">
        <v>181</v>
      </c>
      <c r="E1947" s="31" t="n">
        <v>45575</v>
      </c>
      <c r="F1947" s="30" t="s">
        <v>329</v>
      </c>
      <c r="G1947" s="31" t="n">
        <v>45578</v>
      </c>
      <c r="H1947" s="30" t="s">
        <v>161</v>
      </c>
      <c r="I1947" s="30" t="s">
        <v>162</v>
      </c>
      <c r="J1947" s="30" t="s">
        <v>426</v>
      </c>
      <c r="K1947" s="30" t="s">
        <v>156</v>
      </c>
      <c r="L1947" s="30" t="n">
        <v>31</v>
      </c>
      <c r="M1947" s="30" t="n">
        <v>58</v>
      </c>
      <c r="N1947" s="30" t="s">
        <v>127</v>
      </c>
      <c r="O1947" s="30" t="s">
        <v>139</v>
      </c>
      <c r="P1947" s="30" t="s">
        <v>129</v>
      </c>
      <c r="Q1947" s="32" t="n">
        <v>4287.18</v>
      </c>
      <c r="R1947" s="30" t="s">
        <v>130</v>
      </c>
      <c r="S1947" s="30" t="s">
        <v>157</v>
      </c>
      <c r="T1947" s="30" t="n">
        <v>5</v>
      </c>
      <c r="U1947" s="30" t="n">
        <f aca="false">YEAR(E1947)</f>
        <v>2024</v>
      </c>
      <c r="V1947" s="30" t="str">
        <f aca="false">TEXT(E1947,"MMM-YYYY")</f>
        <v>Oct-2024</v>
      </c>
      <c r="W1947" s="30" t="n">
        <f aca="false">MONTH(E1947)</f>
        <v>10</v>
      </c>
      <c r="X1947" s="30" t="str">
        <f aca="false">TEXT(WEEKDAY(E1947,2),"0")&amp;" - "&amp;TEXT(E1947,"dddd")</f>
        <v>4 - Thursday</v>
      </c>
      <c r="Y1947" s="30" t="str">
        <f aca="false">_xlfn.IFS(C1947&lt;18,"Child (0-17)",C1947&lt;40,"Young Adult (18-39)",C1947&lt;60,"Adult (40-59)",TRUE(),"Senior (60+)")</f>
        <v>Adult (40-59)</v>
      </c>
      <c r="Z1947" s="30" t="n">
        <f aca="false">ROUND(G1947-E1947,0)</f>
        <v>3</v>
      </c>
      <c r="AA1947" s="30" t="n">
        <f aca="false">L1947+M1947</f>
        <v>89</v>
      </c>
      <c r="AB1947" s="30" t="n">
        <f aca="false">IFERROR(ROUND(Q1947/AA1947,2),0)</f>
        <v>48.17</v>
      </c>
      <c r="AC1947" s="30" t="str">
        <f aca="false">IF(AND(K1947="Critical",N1947="No"),"URGENT - No Bed","Normal")</f>
        <v>Normal</v>
      </c>
      <c r="AD1947" s="34" t="n">
        <f aca="false">INDEX(Lookup_Tables!$B$3:$B$12,MATCH(H1947,Lookup_Tables!$A$3:$A$12,0))</f>
        <v>3600000</v>
      </c>
      <c r="AE1947" s="30" t="str">
        <f aca="false">INDEX(Lookup_Tables!$C$3:$C$12,MATCH(H1947,Lookup_Tables!$A$3:$A$12,0))</f>
        <v>Dr. Sameer Joshi</v>
      </c>
      <c r="AF1947" s="30" t="str">
        <f aca="false">IFERROR(INDEX(Lookup_Tables!$F$16:$F$45,MATCH(I1947,Lookup_Tables!$E$16:$E$45,0)),"N/A")</f>
        <v>EMP222</v>
      </c>
      <c r="AG1947" s="30" t="n">
        <f aca="false">_xlfn.IFS(R1947="Recovered",4,R1947="Referred",3,R1947="Admitted",2,R1947="Deceased",1,TRUE(),0)</f>
        <v>4</v>
      </c>
      <c r="AH1947" s="30" t="str">
        <f aca="false">IF(T1947&gt;=4,"Satisfied",IF(T1947&gt;=3,"Neutral","Needs Improvement"))</f>
        <v>Satisfied</v>
      </c>
    </row>
    <row r="1948" customFormat="false" ht="15" hidden="false" customHeight="false" outlineLevel="0" collapsed="false">
      <c r="A1948" s="27" t="s">
        <v>1605</v>
      </c>
      <c r="B1948" s="27" t="s">
        <v>1606</v>
      </c>
      <c r="C1948" s="27" t="n">
        <v>26</v>
      </c>
      <c r="D1948" s="27" t="s">
        <v>181</v>
      </c>
      <c r="E1948" s="28" t="n">
        <v>45653</v>
      </c>
      <c r="F1948" s="27" t="s">
        <v>630</v>
      </c>
      <c r="G1948" s="28" t="n">
        <v>45653</v>
      </c>
      <c r="H1948" s="27" t="s">
        <v>123</v>
      </c>
      <c r="I1948" s="27" t="s">
        <v>124</v>
      </c>
      <c r="J1948" s="27" t="s">
        <v>227</v>
      </c>
      <c r="K1948" s="27" t="s">
        <v>138</v>
      </c>
      <c r="L1948" s="27" t="n">
        <v>60</v>
      </c>
      <c r="M1948" s="27" t="n">
        <v>21</v>
      </c>
      <c r="N1948" s="27" t="s">
        <v>186</v>
      </c>
      <c r="O1948" s="27" t="s">
        <v>171</v>
      </c>
      <c r="P1948" s="27" t="s">
        <v>140</v>
      </c>
      <c r="Q1948" s="29" t="n">
        <v>2048.57</v>
      </c>
      <c r="R1948" s="27" t="s">
        <v>130</v>
      </c>
      <c r="S1948" s="27" t="s">
        <v>151</v>
      </c>
      <c r="T1948" s="27" t="n">
        <v>2</v>
      </c>
      <c r="U1948" s="27" t="n">
        <f aca="false">YEAR(E1948)</f>
        <v>2024</v>
      </c>
      <c r="V1948" s="27" t="str">
        <f aca="false">TEXT(E1948,"MMM-YYYY")</f>
        <v>Dec-2024</v>
      </c>
      <c r="W1948" s="27" t="n">
        <f aca="false">MONTH(E1948)</f>
        <v>12</v>
      </c>
      <c r="X1948" s="27" t="str">
        <f aca="false">TEXT(WEEKDAY(E1948,2),"0")&amp;" - "&amp;TEXT(E1948,"dddd")</f>
        <v>5 - Friday</v>
      </c>
      <c r="Y1948" s="27" t="str">
        <f aca="false">_xlfn.IFS(C1948&lt;18,"Child (0-17)",C1948&lt;40,"Young Adult (18-39)",C1948&lt;60,"Adult (40-59)",TRUE(),"Senior (60+)")</f>
        <v>Young Adult (18-39)</v>
      </c>
      <c r="Z1948" s="27" t="n">
        <f aca="false">ROUND(G1948-E1948,0)</f>
        <v>0</v>
      </c>
      <c r="AA1948" s="27" t="n">
        <f aca="false">L1948+M1948</f>
        <v>81</v>
      </c>
      <c r="AB1948" s="27" t="n">
        <f aca="false">IFERROR(ROUND(Q1948/AA1948,2),0)</f>
        <v>25.29</v>
      </c>
      <c r="AC1948" s="27" t="str">
        <f aca="false">IF(AND(K1948="Critical",N1948="No"),"URGENT - No Bed","Normal")</f>
        <v>Normal</v>
      </c>
      <c r="AD1948" s="33" t="n">
        <f aca="false">INDEX(Lookup_Tables!$B$3:$B$12,MATCH(H1948,Lookup_Tables!$A$3:$A$12,0))</f>
        <v>2200000</v>
      </c>
      <c r="AE1948" s="27" t="str">
        <f aca="false">INDEX(Lookup_Tables!$C$3:$C$12,MATCH(H1948,Lookup_Tables!$A$3:$A$12,0))</f>
        <v>Dr. Rohan Das</v>
      </c>
      <c r="AF1948" s="27" t="str">
        <f aca="false">IFERROR(INDEX(Lookup_Tables!$F$16:$F$45,MATCH(I1948,Lookup_Tables!$E$16:$E$45,0)),"N/A")</f>
        <v>EMP205</v>
      </c>
      <c r="AG1948" s="27" t="n">
        <f aca="false">_xlfn.IFS(R1948="Recovered",4,R1948="Referred",3,R1948="Admitted",2,R1948="Deceased",1,TRUE(),0)</f>
        <v>4</v>
      </c>
      <c r="AH1948" s="27" t="str">
        <f aca="false">IF(T1948&gt;=4,"Satisfied",IF(T1948&gt;=3,"Neutral","Needs Improvement"))</f>
        <v>Needs Improvement</v>
      </c>
    </row>
    <row r="1949" customFormat="false" ht="15" hidden="false" customHeight="false" outlineLevel="0" collapsed="false">
      <c r="A1949" s="30" t="s">
        <v>6063</v>
      </c>
      <c r="B1949" s="30" t="s">
        <v>2408</v>
      </c>
      <c r="C1949" s="30" t="n">
        <v>34</v>
      </c>
      <c r="D1949" s="30" t="s">
        <v>181</v>
      </c>
      <c r="E1949" s="31" t="n">
        <v>45655</v>
      </c>
      <c r="F1949" s="30" t="s">
        <v>943</v>
      </c>
      <c r="G1949" s="31" t="n">
        <v>45655</v>
      </c>
      <c r="H1949" s="30" t="s">
        <v>161</v>
      </c>
      <c r="I1949" s="30" t="s">
        <v>320</v>
      </c>
      <c r="J1949" s="30" t="s">
        <v>163</v>
      </c>
      <c r="K1949" s="30" t="s">
        <v>138</v>
      </c>
      <c r="L1949" s="30" t="n">
        <v>30</v>
      </c>
      <c r="M1949" s="30" t="n">
        <v>23</v>
      </c>
      <c r="N1949" s="30" t="s">
        <v>127</v>
      </c>
      <c r="O1949" s="30" t="s">
        <v>128</v>
      </c>
      <c r="P1949" s="30" t="s">
        <v>187</v>
      </c>
      <c r="Q1949" s="32" t="n">
        <v>1916.14</v>
      </c>
      <c r="R1949" s="30" t="s">
        <v>130</v>
      </c>
      <c r="S1949" s="30" t="s">
        <v>141</v>
      </c>
      <c r="T1949" s="30" t="n">
        <v>5</v>
      </c>
      <c r="U1949" s="30" t="n">
        <f aca="false">YEAR(E1949)</f>
        <v>2024</v>
      </c>
      <c r="V1949" s="30" t="str">
        <f aca="false">TEXT(E1949,"MMM-YYYY")</f>
        <v>Dec-2024</v>
      </c>
      <c r="W1949" s="30" t="n">
        <f aca="false">MONTH(E1949)</f>
        <v>12</v>
      </c>
      <c r="X1949" s="30" t="str">
        <f aca="false">TEXT(WEEKDAY(E1949,2),"0")&amp;" - "&amp;TEXT(E1949,"dddd")</f>
        <v>7 - Sunday</v>
      </c>
      <c r="Y1949" s="30" t="str">
        <f aca="false">_xlfn.IFS(C1949&lt;18,"Child (0-17)",C1949&lt;40,"Young Adult (18-39)",C1949&lt;60,"Adult (40-59)",TRUE(),"Senior (60+)")</f>
        <v>Young Adult (18-39)</v>
      </c>
      <c r="Z1949" s="30" t="n">
        <f aca="false">ROUND(G1949-E1949,0)</f>
        <v>0</v>
      </c>
      <c r="AA1949" s="30" t="n">
        <f aca="false">L1949+M1949</f>
        <v>53</v>
      </c>
      <c r="AB1949" s="30" t="n">
        <f aca="false">IFERROR(ROUND(Q1949/AA1949,2),0)</f>
        <v>36.15</v>
      </c>
      <c r="AC1949" s="30" t="str">
        <f aca="false">IF(AND(K1949="Critical",N1949="No"),"URGENT - No Bed","Normal")</f>
        <v>Normal</v>
      </c>
      <c r="AD1949" s="34" t="n">
        <f aca="false">INDEX(Lookup_Tables!$B$3:$B$12,MATCH(H1949,Lookup_Tables!$A$3:$A$12,0))</f>
        <v>3600000</v>
      </c>
      <c r="AE1949" s="30" t="str">
        <f aca="false">INDEX(Lookup_Tables!$C$3:$C$12,MATCH(H1949,Lookup_Tables!$A$3:$A$12,0))</f>
        <v>Dr. Sameer Joshi</v>
      </c>
      <c r="AF1949" s="30" t="str">
        <f aca="false">IFERROR(INDEX(Lookup_Tables!$F$16:$F$45,MATCH(I1949,Lookup_Tables!$E$16:$E$45,0)),"N/A")</f>
        <v>EMP223</v>
      </c>
      <c r="AG1949" s="30" t="n">
        <f aca="false">_xlfn.IFS(R1949="Recovered",4,R1949="Referred",3,R1949="Admitted",2,R1949="Deceased",1,TRUE(),0)</f>
        <v>4</v>
      </c>
      <c r="AH1949" s="30" t="str">
        <f aca="false">IF(T1949&gt;=4,"Satisfied",IF(T1949&gt;=3,"Neutral","Needs Improvement"))</f>
        <v>Satisfied</v>
      </c>
    </row>
    <row r="1950" customFormat="false" ht="15" hidden="false" customHeight="false" outlineLevel="0" collapsed="false">
      <c r="A1950" s="27" t="s">
        <v>3083</v>
      </c>
      <c r="B1950" s="27" t="s">
        <v>3084</v>
      </c>
      <c r="C1950" s="27" t="n">
        <v>69</v>
      </c>
      <c r="D1950" s="27" t="s">
        <v>121</v>
      </c>
      <c r="E1950" s="28" t="n">
        <v>45474</v>
      </c>
      <c r="F1950" s="27" t="s">
        <v>1268</v>
      </c>
      <c r="G1950" s="28" t="n">
        <v>45476</v>
      </c>
      <c r="H1950" s="27" t="s">
        <v>146</v>
      </c>
      <c r="I1950" s="27" t="s">
        <v>176</v>
      </c>
      <c r="J1950" s="27" t="s">
        <v>568</v>
      </c>
      <c r="K1950" s="27" t="s">
        <v>156</v>
      </c>
      <c r="L1950" s="27" t="n">
        <v>34</v>
      </c>
      <c r="M1950" s="27" t="n">
        <v>47</v>
      </c>
      <c r="N1950" s="27" t="s">
        <v>127</v>
      </c>
      <c r="O1950" s="27" t="s">
        <v>128</v>
      </c>
      <c r="P1950" s="27" t="s">
        <v>129</v>
      </c>
      <c r="Q1950" s="29" t="n">
        <v>2898.37</v>
      </c>
      <c r="R1950" s="27" t="s">
        <v>130</v>
      </c>
      <c r="S1950" s="27" t="s">
        <v>151</v>
      </c>
      <c r="T1950" s="27" t="n">
        <v>5</v>
      </c>
      <c r="U1950" s="27" t="n">
        <f aca="false">YEAR(E1950)</f>
        <v>2024</v>
      </c>
      <c r="V1950" s="27" t="str">
        <f aca="false">TEXT(E1950,"MMM-YYYY")</f>
        <v>Jul-2024</v>
      </c>
      <c r="W1950" s="27" t="n">
        <f aca="false">MONTH(E1950)</f>
        <v>7</v>
      </c>
      <c r="X1950" s="27" t="str">
        <f aca="false">TEXT(WEEKDAY(E1950,2),"0")&amp;" - "&amp;TEXT(E1950,"dddd")</f>
        <v>1 - Monday</v>
      </c>
      <c r="Y1950" s="27" t="str">
        <f aca="false">_xlfn.IFS(C1950&lt;18,"Child (0-17)",C1950&lt;40,"Young Adult (18-39)",C1950&lt;60,"Adult (40-59)",TRUE(),"Senior (60+)")</f>
        <v>Senior (60+)</v>
      </c>
      <c r="Z1950" s="27" t="n">
        <f aca="false">ROUND(G1950-E1950,0)</f>
        <v>2</v>
      </c>
      <c r="AA1950" s="27" t="n">
        <f aca="false">L1950+M1950</f>
        <v>81</v>
      </c>
      <c r="AB1950" s="27" t="n">
        <f aca="false">IFERROR(ROUND(Q1950/AA1950,2),0)</f>
        <v>35.78</v>
      </c>
      <c r="AC1950" s="27" t="str">
        <f aca="false">IF(AND(K1950="Critical",N1950="No"),"URGENT - No Bed","Normal")</f>
        <v>Normal</v>
      </c>
      <c r="AD1950" s="33" t="n">
        <f aca="false">INDEX(Lookup_Tables!$B$3:$B$12,MATCH(H1950,Lookup_Tables!$A$3:$A$12,0))</f>
        <v>2700000</v>
      </c>
      <c r="AE1950" s="27" t="str">
        <f aca="false">INDEX(Lookup_Tables!$C$3:$C$12,MATCH(H1950,Lookup_Tables!$A$3:$A$12,0))</f>
        <v>Dr. Vikram Singh</v>
      </c>
      <c r="AF1950" s="27" t="str">
        <f aca="false">IFERROR(INDEX(Lookup_Tables!$F$16:$F$45,MATCH(I1950,Lookup_Tables!$E$16:$E$45,0)),"N/A")</f>
        <v>EMP227</v>
      </c>
      <c r="AG1950" s="27" t="n">
        <f aca="false">_xlfn.IFS(R1950="Recovered",4,R1950="Referred",3,R1950="Admitted",2,R1950="Deceased",1,TRUE(),0)</f>
        <v>4</v>
      </c>
      <c r="AH1950" s="27" t="str">
        <f aca="false">IF(T1950&gt;=4,"Satisfied",IF(T1950&gt;=3,"Neutral","Needs Improvement"))</f>
        <v>Satisfied</v>
      </c>
    </row>
    <row r="1951" customFormat="false" ht="15" hidden="false" customHeight="false" outlineLevel="0" collapsed="false">
      <c r="A1951" s="30" t="s">
        <v>3845</v>
      </c>
      <c r="B1951" s="30" t="s">
        <v>1248</v>
      </c>
      <c r="C1951" s="30" t="n">
        <v>50</v>
      </c>
      <c r="D1951" s="30" t="s">
        <v>121</v>
      </c>
      <c r="E1951" s="31" t="n">
        <v>45433</v>
      </c>
      <c r="F1951" s="30" t="s">
        <v>211</v>
      </c>
      <c r="G1951" s="31" t="n">
        <v>45436</v>
      </c>
      <c r="H1951" s="30" t="s">
        <v>161</v>
      </c>
      <c r="I1951" s="30" t="s">
        <v>162</v>
      </c>
      <c r="J1951" s="30" t="s">
        <v>426</v>
      </c>
      <c r="K1951" s="30" t="s">
        <v>156</v>
      </c>
      <c r="L1951" s="30" t="n">
        <v>16</v>
      </c>
      <c r="M1951" s="30" t="n">
        <v>78</v>
      </c>
      <c r="N1951" s="30" t="s">
        <v>186</v>
      </c>
      <c r="O1951" s="30" t="s">
        <v>128</v>
      </c>
      <c r="P1951" s="30" t="s">
        <v>150</v>
      </c>
      <c r="Q1951" s="32" t="n">
        <v>3622.57</v>
      </c>
      <c r="R1951" s="30" t="s">
        <v>130</v>
      </c>
      <c r="S1951" s="30" t="s">
        <v>197</v>
      </c>
      <c r="T1951" s="30" t="n">
        <v>4</v>
      </c>
      <c r="U1951" s="30" t="n">
        <f aca="false">YEAR(E1951)</f>
        <v>2024</v>
      </c>
      <c r="V1951" s="30" t="str">
        <f aca="false">TEXT(E1951,"MMM-YYYY")</f>
        <v>May-2024</v>
      </c>
      <c r="W1951" s="30" t="n">
        <f aca="false">MONTH(E1951)</f>
        <v>5</v>
      </c>
      <c r="X1951" s="30" t="str">
        <f aca="false">TEXT(WEEKDAY(E1951,2),"0")&amp;" - "&amp;TEXT(E1951,"dddd")</f>
        <v>2 - Tuesday</v>
      </c>
      <c r="Y1951" s="30" t="str">
        <f aca="false">_xlfn.IFS(C1951&lt;18,"Child (0-17)",C1951&lt;40,"Young Adult (18-39)",C1951&lt;60,"Adult (40-59)",TRUE(),"Senior (60+)")</f>
        <v>Adult (40-59)</v>
      </c>
      <c r="Z1951" s="30" t="n">
        <f aca="false">ROUND(G1951-E1951,0)</f>
        <v>3</v>
      </c>
      <c r="AA1951" s="30" t="n">
        <f aca="false">L1951+M1951</f>
        <v>94</v>
      </c>
      <c r="AB1951" s="30" t="n">
        <f aca="false">IFERROR(ROUND(Q1951/AA1951,2),0)</f>
        <v>38.54</v>
      </c>
      <c r="AC1951" s="30" t="str">
        <f aca="false">IF(AND(K1951="Critical",N1951="No"),"URGENT - No Bed","Normal")</f>
        <v>Normal</v>
      </c>
      <c r="AD1951" s="34" t="n">
        <f aca="false">INDEX(Lookup_Tables!$B$3:$B$12,MATCH(H1951,Lookup_Tables!$A$3:$A$12,0))</f>
        <v>3600000</v>
      </c>
      <c r="AE1951" s="30" t="str">
        <f aca="false">INDEX(Lookup_Tables!$C$3:$C$12,MATCH(H1951,Lookup_Tables!$A$3:$A$12,0))</f>
        <v>Dr. Sameer Joshi</v>
      </c>
      <c r="AF1951" s="30" t="str">
        <f aca="false">IFERROR(INDEX(Lookup_Tables!$F$16:$F$45,MATCH(I1951,Lookup_Tables!$E$16:$E$45,0)),"N/A")</f>
        <v>EMP222</v>
      </c>
      <c r="AG1951" s="30" t="n">
        <f aca="false">_xlfn.IFS(R1951="Recovered",4,R1951="Referred",3,R1951="Admitted",2,R1951="Deceased",1,TRUE(),0)</f>
        <v>4</v>
      </c>
      <c r="AH1951" s="30" t="str">
        <f aca="false">IF(T1951&gt;=4,"Satisfied",IF(T1951&gt;=3,"Neutral","Needs Improvement"))</f>
        <v>Satisfied</v>
      </c>
    </row>
    <row r="1952" customFormat="false" ht="15" hidden="false" customHeight="false" outlineLevel="0" collapsed="false">
      <c r="A1952" s="27" t="s">
        <v>3887</v>
      </c>
      <c r="B1952" s="27" t="s">
        <v>1454</v>
      </c>
      <c r="C1952" s="27" t="n">
        <v>30</v>
      </c>
      <c r="D1952" s="27" t="s">
        <v>121</v>
      </c>
      <c r="E1952" s="28" t="n">
        <v>45569</v>
      </c>
      <c r="F1952" s="27" t="s">
        <v>579</v>
      </c>
      <c r="G1952" s="28" t="n">
        <v>45575</v>
      </c>
      <c r="H1952" s="27" t="s">
        <v>168</v>
      </c>
      <c r="I1952" s="27" t="s">
        <v>196</v>
      </c>
      <c r="J1952" s="27" t="s">
        <v>367</v>
      </c>
      <c r="K1952" s="27" t="s">
        <v>126</v>
      </c>
      <c r="L1952" s="27" t="n">
        <v>38</v>
      </c>
      <c r="M1952" s="27" t="n">
        <v>109</v>
      </c>
      <c r="N1952" s="27" t="s">
        <v>186</v>
      </c>
      <c r="O1952" s="27" t="s">
        <v>149</v>
      </c>
      <c r="P1952" s="27" t="s">
        <v>129</v>
      </c>
      <c r="Q1952" s="29" t="n">
        <v>7242.37</v>
      </c>
      <c r="R1952" s="27" t="s">
        <v>172</v>
      </c>
      <c r="S1952" s="27" t="s">
        <v>192</v>
      </c>
      <c r="T1952" s="27" t="n">
        <v>3</v>
      </c>
      <c r="U1952" s="27" t="n">
        <f aca="false">YEAR(E1952)</f>
        <v>2024</v>
      </c>
      <c r="V1952" s="27" t="str">
        <f aca="false">TEXT(E1952,"MMM-YYYY")</f>
        <v>Oct-2024</v>
      </c>
      <c r="W1952" s="27" t="n">
        <f aca="false">MONTH(E1952)</f>
        <v>10</v>
      </c>
      <c r="X1952" s="27" t="str">
        <f aca="false">TEXT(WEEKDAY(E1952,2),"0")&amp;" - "&amp;TEXT(E1952,"dddd")</f>
        <v>5 - Friday</v>
      </c>
      <c r="Y1952" s="27" t="str">
        <f aca="false">_xlfn.IFS(C1952&lt;18,"Child (0-17)",C1952&lt;40,"Young Adult (18-39)",C1952&lt;60,"Adult (40-59)",TRUE(),"Senior (60+)")</f>
        <v>Young Adult (18-39)</v>
      </c>
      <c r="Z1952" s="27" t="n">
        <f aca="false">ROUND(G1952-E1952,0)</f>
        <v>6</v>
      </c>
      <c r="AA1952" s="27" t="n">
        <f aca="false">L1952+M1952</f>
        <v>147</v>
      </c>
      <c r="AB1952" s="27" t="n">
        <f aca="false">IFERROR(ROUND(Q1952/AA1952,2),0)</f>
        <v>49.27</v>
      </c>
      <c r="AC1952" s="27" t="str">
        <f aca="false">IF(AND(K1952="Critical",N1952="No"),"URGENT - No Bed","Normal")</f>
        <v>Normal</v>
      </c>
      <c r="AD1952" s="33" t="n">
        <f aca="false">INDEX(Lookup_Tables!$B$3:$B$12,MATCH(H1952,Lookup_Tables!$A$3:$A$12,0))</f>
        <v>4400000</v>
      </c>
      <c r="AE1952" s="27" t="str">
        <f aca="false">INDEX(Lookup_Tables!$C$3:$C$12,MATCH(H1952,Lookup_Tables!$A$3:$A$12,0))</f>
        <v>Dr. Neha Chopra</v>
      </c>
      <c r="AF1952" s="27" t="str">
        <f aca="false">IFERROR(INDEX(Lookup_Tables!$F$16:$F$45,MATCH(I1952,Lookup_Tables!$E$16:$E$45,0)),"N/A")</f>
        <v>EMP219</v>
      </c>
      <c r="AG1952" s="27" t="n">
        <f aca="false">_xlfn.IFS(R1952="Recovered",4,R1952="Referred",3,R1952="Admitted",2,R1952="Deceased",1,TRUE(),0)</f>
        <v>2</v>
      </c>
      <c r="AH1952" s="27" t="str">
        <f aca="false">IF(T1952&gt;=4,"Satisfied",IF(T1952&gt;=3,"Neutral","Needs Improvement"))</f>
        <v>Neutral</v>
      </c>
    </row>
    <row r="1953" customFormat="false" ht="15" hidden="false" customHeight="false" outlineLevel="0" collapsed="false">
      <c r="A1953" s="30" t="s">
        <v>5816</v>
      </c>
      <c r="B1953" s="30" t="s">
        <v>4122</v>
      </c>
      <c r="C1953" s="30" t="n">
        <v>75</v>
      </c>
      <c r="D1953" s="30" t="s">
        <v>121</v>
      </c>
      <c r="E1953" s="31" t="n">
        <v>45370</v>
      </c>
      <c r="F1953" s="30" t="s">
        <v>1220</v>
      </c>
      <c r="G1953" s="31" t="n">
        <v>45371</v>
      </c>
      <c r="H1953" s="30" t="s">
        <v>206</v>
      </c>
      <c r="I1953" s="30" t="s">
        <v>207</v>
      </c>
      <c r="J1953" s="30" t="s">
        <v>593</v>
      </c>
      <c r="K1953" s="30" t="s">
        <v>138</v>
      </c>
      <c r="L1953" s="30" t="n">
        <v>36</v>
      </c>
      <c r="M1953" s="30" t="n">
        <v>30</v>
      </c>
      <c r="N1953" s="30" t="s">
        <v>127</v>
      </c>
      <c r="O1953" s="30" t="s">
        <v>139</v>
      </c>
      <c r="P1953" s="30" t="s">
        <v>187</v>
      </c>
      <c r="Q1953" s="32" t="n">
        <v>2655.16</v>
      </c>
      <c r="R1953" s="30" t="s">
        <v>130</v>
      </c>
      <c r="S1953" s="30" t="s">
        <v>164</v>
      </c>
      <c r="T1953" s="30" t="n">
        <v>3</v>
      </c>
      <c r="U1953" s="30" t="n">
        <f aca="false">YEAR(E1953)</f>
        <v>2024</v>
      </c>
      <c r="V1953" s="30" t="str">
        <f aca="false">TEXT(E1953,"MMM-YYYY")</f>
        <v>Mar-2024</v>
      </c>
      <c r="W1953" s="30" t="n">
        <f aca="false">MONTH(E1953)</f>
        <v>3</v>
      </c>
      <c r="X1953" s="30" t="str">
        <f aca="false">TEXT(WEEKDAY(E1953,2),"0")&amp;" - "&amp;TEXT(E1953,"dddd")</f>
        <v>2 - Tuesday</v>
      </c>
      <c r="Y1953" s="30" t="str">
        <f aca="false">_xlfn.IFS(C1953&lt;18,"Child (0-17)",C1953&lt;40,"Young Adult (18-39)",C1953&lt;60,"Adult (40-59)",TRUE(),"Senior (60+)")</f>
        <v>Senior (60+)</v>
      </c>
      <c r="Z1953" s="30" t="n">
        <f aca="false">ROUND(G1953-E1953,0)</f>
        <v>1</v>
      </c>
      <c r="AA1953" s="30" t="n">
        <f aca="false">L1953+M1953</f>
        <v>66</v>
      </c>
      <c r="AB1953" s="30" t="n">
        <f aca="false">IFERROR(ROUND(Q1953/AA1953,2),0)</f>
        <v>40.23</v>
      </c>
      <c r="AC1953" s="30" t="str">
        <f aca="false">IF(AND(K1953="Critical",N1953="No"),"URGENT - No Bed","Normal")</f>
        <v>Normal</v>
      </c>
      <c r="AD1953" s="34" t="n">
        <f aca="false">INDEX(Lookup_Tables!$B$3:$B$12,MATCH(H1953,Lookup_Tables!$A$3:$A$12,0))</f>
        <v>2800000</v>
      </c>
      <c r="AE1953" s="30" t="str">
        <f aca="false">INDEX(Lookup_Tables!$C$3:$C$12,MATCH(H1953,Lookup_Tables!$A$3:$A$12,0))</f>
        <v>Dr. Suresh Nair</v>
      </c>
      <c r="AF1953" s="30" t="str">
        <f aca="false">IFERROR(INDEX(Lookup_Tables!$F$16:$F$45,MATCH(I1953,Lookup_Tables!$E$16:$E$45,0)),"N/A")</f>
        <v>EMP209</v>
      </c>
      <c r="AG1953" s="30" t="n">
        <f aca="false">_xlfn.IFS(R1953="Recovered",4,R1953="Referred",3,R1953="Admitted",2,R1953="Deceased",1,TRUE(),0)</f>
        <v>4</v>
      </c>
      <c r="AH1953" s="30" t="str">
        <f aca="false">IF(T1953&gt;=4,"Satisfied",IF(T1953&gt;=3,"Neutral","Needs Improvement"))</f>
        <v>Neutral</v>
      </c>
    </row>
    <row r="1954" customFormat="false" ht="15" hidden="false" customHeight="false" outlineLevel="0" collapsed="false">
      <c r="A1954" s="27" t="s">
        <v>2061</v>
      </c>
      <c r="B1954" s="27" t="s">
        <v>2062</v>
      </c>
      <c r="C1954" s="27" t="n">
        <v>74</v>
      </c>
      <c r="D1954" s="27" t="s">
        <v>181</v>
      </c>
      <c r="E1954" s="28" t="n">
        <v>45600</v>
      </c>
      <c r="F1954" s="27" t="s">
        <v>543</v>
      </c>
      <c r="G1954" s="28" t="n">
        <v>45601</v>
      </c>
      <c r="H1954" s="27" t="s">
        <v>168</v>
      </c>
      <c r="I1954" s="27" t="s">
        <v>196</v>
      </c>
      <c r="J1954" s="27" t="s">
        <v>371</v>
      </c>
      <c r="K1954" s="27" t="s">
        <v>138</v>
      </c>
      <c r="L1954" s="27" t="n">
        <v>77</v>
      </c>
      <c r="M1954" s="27" t="n">
        <v>21</v>
      </c>
      <c r="N1954" s="27" t="s">
        <v>127</v>
      </c>
      <c r="O1954" s="27" t="s">
        <v>149</v>
      </c>
      <c r="P1954" s="27" t="s">
        <v>140</v>
      </c>
      <c r="Q1954" s="29" t="n">
        <v>2210.11</v>
      </c>
      <c r="R1954" s="27" t="s">
        <v>130</v>
      </c>
      <c r="S1954" s="27" t="s">
        <v>223</v>
      </c>
      <c r="T1954" s="27" t="n">
        <v>4</v>
      </c>
      <c r="U1954" s="27" t="n">
        <f aca="false">YEAR(E1954)</f>
        <v>2024</v>
      </c>
      <c r="V1954" s="27" t="str">
        <f aca="false">TEXT(E1954,"MMM-YYYY")</f>
        <v>Nov-2024</v>
      </c>
      <c r="W1954" s="27" t="n">
        <f aca="false">MONTH(E1954)</f>
        <v>11</v>
      </c>
      <c r="X1954" s="27" t="str">
        <f aca="false">TEXT(WEEKDAY(E1954,2),"0")&amp;" - "&amp;TEXT(E1954,"dddd")</f>
        <v>1 - Monday</v>
      </c>
      <c r="Y1954" s="27" t="str">
        <f aca="false">_xlfn.IFS(C1954&lt;18,"Child (0-17)",C1954&lt;40,"Young Adult (18-39)",C1954&lt;60,"Adult (40-59)",TRUE(),"Senior (60+)")</f>
        <v>Senior (60+)</v>
      </c>
      <c r="Z1954" s="27" t="n">
        <f aca="false">ROUND(G1954-E1954,0)</f>
        <v>1</v>
      </c>
      <c r="AA1954" s="27" t="n">
        <f aca="false">L1954+M1954</f>
        <v>98</v>
      </c>
      <c r="AB1954" s="27" t="n">
        <f aca="false">IFERROR(ROUND(Q1954/AA1954,2),0)</f>
        <v>22.55</v>
      </c>
      <c r="AC1954" s="27" t="str">
        <f aca="false">IF(AND(K1954="Critical",N1954="No"),"URGENT - No Bed","Normal")</f>
        <v>Normal</v>
      </c>
      <c r="AD1954" s="33" t="n">
        <f aca="false">INDEX(Lookup_Tables!$B$3:$B$12,MATCH(H1954,Lookup_Tables!$A$3:$A$12,0))</f>
        <v>4400000</v>
      </c>
      <c r="AE1954" s="27" t="str">
        <f aca="false">INDEX(Lookup_Tables!$C$3:$C$12,MATCH(H1954,Lookup_Tables!$A$3:$A$12,0))</f>
        <v>Dr. Neha Chopra</v>
      </c>
      <c r="AF1954" s="27" t="str">
        <f aca="false">IFERROR(INDEX(Lookup_Tables!$F$16:$F$45,MATCH(I1954,Lookup_Tables!$E$16:$E$45,0)),"N/A")</f>
        <v>EMP219</v>
      </c>
      <c r="AG1954" s="27" t="n">
        <f aca="false">_xlfn.IFS(R1954="Recovered",4,R1954="Referred",3,R1954="Admitted",2,R1954="Deceased",1,TRUE(),0)</f>
        <v>4</v>
      </c>
      <c r="AH1954" s="27" t="str">
        <f aca="false">IF(T1954&gt;=4,"Satisfied",IF(T1954&gt;=3,"Neutral","Needs Improvement"))</f>
        <v>Satisfied</v>
      </c>
    </row>
    <row r="1955" customFormat="false" ht="15" hidden="false" customHeight="false" outlineLevel="0" collapsed="false">
      <c r="A1955" s="30" t="s">
        <v>6207</v>
      </c>
      <c r="B1955" s="30" t="s">
        <v>2741</v>
      </c>
      <c r="C1955" s="30" t="n">
        <v>68</v>
      </c>
      <c r="D1955" s="30" t="s">
        <v>121</v>
      </c>
      <c r="E1955" s="31" t="n">
        <v>45546</v>
      </c>
      <c r="F1955" s="30" t="s">
        <v>705</v>
      </c>
      <c r="G1955" s="31" t="n">
        <v>45547</v>
      </c>
      <c r="H1955" s="30" t="s">
        <v>123</v>
      </c>
      <c r="I1955" s="30" t="s">
        <v>155</v>
      </c>
      <c r="J1955" s="30" t="s">
        <v>227</v>
      </c>
      <c r="K1955" s="30" t="s">
        <v>138</v>
      </c>
      <c r="L1955" s="30" t="n">
        <v>65</v>
      </c>
      <c r="M1955" s="30" t="n">
        <v>27</v>
      </c>
      <c r="N1955" s="30" t="s">
        <v>186</v>
      </c>
      <c r="O1955" s="30" t="s">
        <v>171</v>
      </c>
      <c r="P1955" s="30" t="s">
        <v>129</v>
      </c>
      <c r="Q1955" s="32" t="n">
        <v>1460.25</v>
      </c>
      <c r="R1955" s="30" t="s">
        <v>130</v>
      </c>
      <c r="S1955" s="30" t="s">
        <v>192</v>
      </c>
      <c r="T1955" s="30" t="n">
        <v>3</v>
      </c>
      <c r="U1955" s="30" t="n">
        <f aca="false">YEAR(E1955)</f>
        <v>2024</v>
      </c>
      <c r="V1955" s="30" t="str">
        <f aca="false">TEXT(E1955,"MMM-YYYY")</f>
        <v>Sep-2024</v>
      </c>
      <c r="W1955" s="30" t="n">
        <f aca="false">MONTH(E1955)</f>
        <v>9</v>
      </c>
      <c r="X1955" s="30" t="str">
        <f aca="false">TEXT(WEEKDAY(E1955,2),"0")&amp;" - "&amp;TEXT(E1955,"dddd")</f>
        <v>3 - Wednesday</v>
      </c>
      <c r="Y1955" s="30" t="str">
        <f aca="false">_xlfn.IFS(C1955&lt;18,"Child (0-17)",C1955&lt;40,"Young Adult (18-39)",C1955&lt;60,"Adult (40-59)",TRUE(),"Senior (60+)")</f>
        <v>Senior (60+)</v>
      </c>
      <c r="Z1955" s="30" t="n">
        <f aca="false">ROUND(G1955-E1955,0)</f>
        <v>1</v>
      </c>
      <c r="AA1955" s="30" t="n">
        <f aca="false">L1955+M1955</f>
        <v>92</v>
      </c>
      <c r="AB1955" s="30" t="n">
        <f aca="false">IFERROR(ROUND(Q1955/AA1955,2),0)</f>
        <v>15.87</v>
      </c>
      <c r="AC1955" s="30" t="str">
        <f aca="false">IF(AND(K1955="Critical",N1955="No"),"URGENT - No Bed","Normal")</f>
        <v>Normal</v>
      </c>
      <c r="AD1955" s="34" t="n">
        <f aca="false">INDEX(Lookup_Tables!$B$3:$B$12,MATCH(H1955,Lookup_Tables!$A$3:$A$12,0))</f>
        <v>2200000</v>
      </c>
      <c r="AE1955" s="30" t="str">
        <f aca="false">INDEX(Lookup_Tables!$C$3:$C$12,MATCH(H1955,Lookup_Tables!$A$3:$A$12,0))</f>
        <v>Dr. Rohan Das</v>
      </c>
      <c r="AF1955" s="30" t="str">
        <f aca="false">IFERROR(INDEX(Lookup_Tables!$F$16:$F$45,MATCH(I1955,Lookup_Tables!$E$16:$E$45,0)),"N/A")</f>
        <v>EMP203</v>
      </c>
      <c r="AG1955" s="30" t="n">
        <f aca="false">_xlfn.IFS(R1955="Recovered",4,R1955="Referred",3,R1955="Admitted",2,R1955="Deceased",1,TRUE(),0)</f>
        <v>4</v>
      </c>
      <c r="AH1955" s="30" t="str">
        <f aca="false">IF(T1955&gt;=4,"Satisfied",IF(T1955&gt;=3,"Neutral","Needs Improvement"))</f>
        <v>Neutral</v>
      </c>
    </row>
    <row r="1956" customFormat="false" ht="15" hidden="false" customHeight="false" outlineLevel="0" collapsed="false">
      <c r="A1956" s="27" t="s">
        <v>5407</v>
      </c>
      <c r="B1956" s="27" t="s">
        <v>3522</v>
      </c>
      <c r="C1956" s="27" t="n">
        <v>53</v>
      </c>
      <c r="D1956" s="27" t="s">
        <v>181</v>
      </c>
      <c r="E1956" s="28" t="n">
        <v>45384</v>
      </c>
      <c r="F1956" s="27" t="s">
        <v>1263</v>
      </c>
      <c r="G1956" s="28" t="n">
        <v>45384</v>
      </c>
      <c r="H1956" s="27" t="s">
        <v>168</v>
      </c>
      <c r="I1956" s="27" t="s">
        <v>169</v>
      </c>
      <c r="J1956" s="27" t="s">
        <v>441</v>
      </c>
      <c r="K1956" s="27" t="s">
        <v>138</v>
      </c>
      <c r="L1956" s="27" t="n">
        <v>88</v>
      </c>
      <c r="M1956" s="27" t="n">
        <v>20</v>
      </c>
      <c r="N1956" s="27" t="s">
        <v>127</v>
      </c>
      <c r="O1956" s="27" t="s">
        <v>171</v>
      </c>
      <c r="P1956" s="27" t="s">
        <v>129</v>
      </c>
      <c r="Q1956" s="29" t="n">
        <v>867.33</v>
      </c>
      <c r="R1956" s="27" t="s">
        <v>130</v>
      </c>
      <c r="S1956" s="27" t="s">
        <v>178</v>
      </c>
      <c r="T1956" s="27" t="n">
        <v>3</v>
      </c>
      <c r="U1956" s="27" t="n">
        <f aca="false">YEAR(E1956)</f>
        <v>2024</v>
      </c>
      <c r="V1956" s="27" t="str">
        <f aca="false">TEXT(E1956,"MMM-YYYY")</f>
        <v>Apr-2024</v>
      </c>
      <c r="W1956" s="27" t="n">
        <f aca="false">MONTH(E1956)</f>
        <v>4</v>
      </c>
      <c r="X1956" s="27" t="str">
        <f aca="false">TEXT(WEEKDAY(E1956,2),"0")&amp;" - "&amp;TEXT(E1956,"dddd")</f>
        <v>2 - Tuesday</v>
      </c>
      <c r="Y1956" s="27" t="str">
        <f aca="false">_xlfn.IFS(C1956&lt;18,"Child (0-17)",C1956&lt;40,"Young Adult (18-39)",C1956&lt;60,"Adult (40-59)",TRUE(),"Senior (60+)")</f>
        <v>Adult (40-59)</v>
      </c>
      <c r="Z1956" s="27" t="n">
        <f aca="false">ROUND(G1956-E1956,0)</f>
        <v>0</v>
      </c>
      <c r="AA1956" s="27" t="n">
        <f aca="false">L1956+M1956</f>
        <v>108</v>
      </c>
      <c r="AB1956" s="27" t="n">
        <f aca="false">IFERROR(ROUND(Q1956/AA1956,2),0)</f>
        <v>8.03</v>
      </c>
      <c r="AC1956" s="27" t="str">
        <f aca="false">IF(AND(K1956="Critical",N1956="No"),"URGENT - No Bed","Normal")</f>
        <v>Normal</v>
      </c>
      <c r="AD1956" s="33" t="n">
        <f aca="false">INDEX(Lookup_Tables!$B$3:$B$12,MATCH(H1956,Lookup_Tables!$A$3:$A$12,0))</f>
        <v>4400000</v>
      </c>
      <c r="AE1956" s="27" t="str">
        <f aca="false">INDEX(Lookup_Tables!$C$3:$C$12,MATCH(H1956,Lookup_Tables!$A$3:$A$12,0))</f>
        <v>Dr. Neha Chopra</v>
      </c>
      <c r="AF1956" s="27" t="str">
        <f aca="false">IFERROR(INDEX(Lookup_Tables!$F$16:$F$45,MATCH(I1956,Lookup_Tables!$E$16:$E$45,0)),"N/A")</f>
        <v>EMP220</v>
      </c>
      <c r="AG1956" s="27" t="n">
        <f aca="false">_xlfn.IFS(R1956="Recovered",4,R1956="Referred",3,R1956="Admitted",2,R1956="Deceased",1,TRUE(),0)</f>
        <v>4</v>
      </c>
      <c r="AH1956" s="27" t="str">
        <f aca="false">IF(T1956&gt;=4,"Satisfied",IF(T1956&gt;=3,"Neutral","Needs Improvement"))</f>
        <v>Neutral</v>
      </c>
    </row>
    <row r="1957" customFormat="false" ht="15" hidden="false" customHeight="false" outlineLevel="0" collapsed="false">
      <c r="A1957" s="30" t="s">
        <v>2407</v>
      </c>
      <c r="B1957" s="30" t="s">
        <v>2408</v>
      </c>
      <c r="C1957" s="30" t="n">
        <v>13</v>
      </c>
      <c r="D1957" s="30" t="s">
        <v>181</v>
      </c>
      <c r="E1957" s="31" t="n">
        <v>45297</v>
      </c>
      <c r="F1957" s="30" t="s">
        <v>226</v>
      </c>
      <c r="G1957" s="31" t="n">
        <v>45300</v>
      </c>
      <c r="H1957" s="30" t="s">
        <v>135</v>
      </c>
      <c r="I1957" s="30" t="s">
        <v>278</v>
      </c>
      <c r="J1957" s="30" t="s">
        <v>262</v>
      </c>
      <c r="K1957" s="30" t="s">
        <v>156</v>
      </c>
      <c r="L1957" s="30" t="n">
        <v>57</v>
      </c>
      <c r="M1957" s="30" t="n">
        <v>78</v>
      </c>
      <c r="N1957" s="30" t="s">
        <v>186</v>
      </c>
      <c r="O1957" s="30" t="s">
        <v>139</v>
      </c>
      <c r="P1957" s="30" t="s">
        <v>129</v>
      </c>
      <c r="Q1957" s="32" t="n">
        <v>3234.92</v>
      </c>
      <c r="R1957" s="30" t="s">
        <v>130</v>
      </c>
      <c r="S1957" s="30" t="s">
        <v>151</v>
      </c>
      <c r="T1957" s="30" t="n">
        <v>4</v>
      </c>
      <c r="U1957" s="30" t="n">
        <f aca="false">YEAR(E1957)</f>
        <v>2024</v>
      </c>
      <c r="V1957" s="30" t="str">
        <f aca="false">TEXT(E1957,"MMM-YYYY")</f>
        <v>Jan-2024</v>
      </c>
      <c r="W1957" s="30" t="n">
        <f aca="false">MONTH(E1957)</f>
        <v>1</v>
      </c>
      <c r="X1957" s="30" t="str">
        <f aca="false">TEXT(WEEKDAY(E1957,2),"0")&amp;" - "&amp;TEXT(E1957,"dddd")</f>
        <v>6 - Saturday</v>
      </c>
      <c r="Y1957" s="30" t="str">
        <f aca="false">_xlfn.IFS(C1957&lt;18,"Child (0-17)",C1957&lt;40,"Young Adult (18-39)",C1957&lt;60,"Adult (40-59)",TRUE(),"Senior (60+)")</f>
        <v>Child (0-17)</v>
      </c>
      <c r="Z1957" s="30" t="n">
        <f aca="false">ROUND(G1957-E1957,0)</f>
        <v>3</v>
      </c>
      <c r="AA1957" s="30" t="n">
        <f aca="false">L1957+M1957</f>
        <v>135</v>
      </c>
      <c r="AB1957" s="30" t="n">
        <f aca="false">IFERROR(ROUND(Q1957/AA1957,2),0)</f>
        <v>23.96</v>
      </c>
      <c r="AC1957" s="30" t="str">
        <f aca="false">IF(AND(K1957="Critical",N1957="No"),"URGENT - No Bed","Normal")</f>
        <v>Normal</v>
      </c>
      <c r="AD1957" s="34" t="n">
        <f aca="false">INDEX(Lookup_Tables!$B$3:$B$12,MATCH(H1957,Lookup_Tables!$A$3:$A$12,0))</f>
        <v>4600000</v>
      </c>
      <c r="AE1957" s="30" t="str">
        <f aca="false">INDEX(Lookup_Tables!$C$3:$C$12,MATCH(H1957,Lookup_Tables!$A$3:$A$12,0))</f>
        <v>Dr. Farhan Khan</v>
      </c>
      <c r="AF1957" s="30" t="str">
        <f aca="false">IFERROR(INDEX(Lookup_Tables!$F$16:$F$45,MATCH(I1957,Lookup_Tables!$E$16:$E$45,0)),"N/A")</f>
        <v>EMP208</v>
      </c>
      <c r="AG1957" s="30" t="n">
        <f aca="false">_xlfn.IFS(R1957="Recovered",4,R1957="Referred",3,R1957="Admitted",2,R1957="Deceased",1,TRUE(),0)</f>
        <v>4</v>
      </c>
      <c r="AH1957" s="30" t="str">
        <f aca="false">IF(T1957&gt;=4,"Satisfied",IF(T1957&gt;=3,"Neutral","Needs Improvement"))</f>
        <v>Satisfied</v>
      </c>
    </row>
    <row r="1958" customFormat="false" ht="15" hidden="false" customHeight="false" outlineLevel="0" collapsed="false">
      <c r="A1958" s="27" t="s">
        <v>3624</v>
      </c>
      <c r="B1958" s="27" t="s">
        <v>3625</v>
      </c>
      <c r="C1958" s="27" t="n">
        <v>62</v>
      </c>
      <c r="D1958" s="27" t="s">
        <v>181</v>
      </c>
      <c r="E1958" s="28" t="n">
        <v>45421</v>
      </c>
      <c r="F1958" s="27" t="s">
        <v>334</v>
      </c>
      <c r="G1958" s="28" t="n">
        <v>45431</v>
      </c>
      <c r="H1958" s="27" t="s">
        <v>183</v>
      </c>
      <c r="I1958" s="27" t="s">
        <v>212</v>
      </c>
      <c r="J1958" s="27" t="s">
        <v>476</v>
      </c>
      <c r="K1958" s="27" t="s">
        <v>202</v>
      </c>
      <c r="L1958" s="27" t="n">
        <v>18</v>
      </c>
      <c r="M1958" s="27" t="n">
        <v>203</v>
      </c>
      <c r="N1958" s="27" t="s">
        <v>186</v>
      </c>
      <c r="O1958" s="27" t="s">
        <v>149</v>
      </c>
      <c r="P1958" s="27" t="s">
        <v>150</v>
      </c>
      <c r="Q1958" s="29" t="n">
        <v>19507.89</v>
      </c>
      <c r="R1958" s="27" t="s">
        <v>268</v>
      </c>
      <c r="S1958" s="27" t="s">
        <v>151</v>
      </c>
      <c r="T1958" s="27" t="n">
        <v>2</v>
      </c>
      <c r="U1958" s="27" t="n">
        <f aca="false">YEAR(E1958)</f>
        <v>2024</v>
      </c>
      <c r="V1958" s="27" t="str">
        <f aca="false">TEXT(E1958,"MMM-YYYY")</f>
        <v>May-2024</v>
      </c>
      <c r="W1958" s="27" t="n">
        <f aca="false">MONTH(E1958)</f>
        <v>5</v>
      </c>
      <c r="X1958" s="27" t="str">
        <f aca="false">TEXT(WEEKDAY(E1958,2),"0")&amp;" - "&amp;TEXT(E1958,"dddd")</f>
        <v>4 - Thursday</v>
      </c>
      <c r="Y1958" s="27" t="str">
        <f aca="false">_xlfn.IFS(C1958&lt;18,"Child (0-17)",C1958&lt;40,"Young Adult (18-39)",C1958&lt;60,"Adult (40-59)",TRUE(),"Senior (60+)")</f>
        <v>Senior (60+)</v>
      </c>
      <c r="Z1958" s="27" t="n">
        <f aca="false">ROUND(G1958-E1958,0)</f>
        <v>10</v>
      </c>
      <c r="AA1958" s="27" t="n">
        <f aca="false">L1958+M1958</f>
        <v>221</v>
      </c>
      <c r="AB1958" s="27" t="n">
        <f aca="false">IFERROR(ROUND(Q1958/AA1958,2),0)</f>
        <v>88.27</v>
      </c>
      <c r="AC1958" s="27" t="str">
        <f aca="false">IF(AND(K1958="Critical",N1958="No"),"URGENT - No Bed","Normal")</f>
        <v>Normal</v>
      </c>
      <c r="AD1958" s="33" t="n">
        <f aca="false">INDEX(Lookup_Tables!$B$3:$B$12,MATCH(H1958,Lookup_Tables!$A$3:$A$12,0))</f>
        <v>3100000</v>
      </c>
      <c r="AE1958" s="27" t="str">
        <f aca="false">INDEX(Lookup_Tables!$C$3:$C$12,MATCH(H1958,Lookup_Tables!$A$3:$A$12,0))</f>
        <v>Dr. Kavita Rao</v>
      </c>
      <c r="AF1958" s="27" t="str">
        <f aca="false">IFERROR(INDEX(Lookup_Tables!$F$16:$F$45,MATCH(I1958,Lookup_Tables!$E$16:$E$45,0)),"N/A")</f>
        <v>EMP225</v>
      </c>
      <c r="AG1958" s="27" t="n">
        <f aca="false">_xlfn.IFS(R1958="Recovered",4,R1958="Referred",3,R1958="Admitted",2,R1958="Deceased",1,TRUE(),0)</f>
        <v>3</v>
      </c>
      <c r="AH1958" s="27" t="str">
        <f aca="false">IF(T1958&gt;=4,"Satisfied",IF(T1958&gt;=3,"Neutral","Needs Improvement"))</f>
        <v>Needs Improvement</v>
      </c>
    </row>
    <row r="1959" customFormat="false" ht="15" hidden="false" customHeight="false" outlineLevel="0" collapsed="false">
      <c r="A1959" s="30" t="s">
        <v>3353</v>
      </c>
      <c r="B1959" s="30" t="s">
        <v>3144</v>
      </c>
      <c r="C1959" s="30" t="n">
        <v>12</v>
      </c>
      <c r="D1959" s="30" t="s">
        <v>121</v>
      </c>
      <c r="E1959" s="31" t="n">
        <v>45384</v>
      </c>
      <c r="F1959" s="30" t="s">
        <v>2531</v>
      </c>
      <c r="G1959" s="31" t="n">
        <v>45388</v>
      </c>
      <c r="H1959" s="30" t="s">
        <v>242</v>
      </c>
      <c r="I1959" s="30" t="s">
        <v>243</v>
      </c>
      <c r="J1959" s="30" t="s">
        <v>316</v>
      </c>
      <c r="K1959" s="30" t="s">
        <v>126</v>
      </c>
      <c r="L1959" s="30" t="n">
        <v>35</v>
      </c>
      <c r="M1959" s="30" t="n">
        <v>141</v>
      </c>
      <c r="N1959" s="30" t="s">
        <v>186</v>
      </c>
      <c r="O1959" s="30" t="s">
        <v>139</v>
      </c>
      <c r="P1959" s="30" t="s">
        <v>140</v>
      </c>
      <c r="Q1959" s="32" t="n">
        <v>9193.57</v>
      </c>
      <c r="R1959" s="30" t="s">
        <v>130</v>
      </c>
      <c r="S1959" s="30" t="s">
        <v>157</v>
      </c>
      <c r="T1959" s="30" t="n">
        <v>4</v>
      </c>
      <c r="U1959" s="30" t="n">
        <f aca="false">YEAR(E1959)</f>
        <v>2024</v>
      </c>
      <c r="V1959" s="30" t="str">
        <f aca="false">TEXT(E1959,"MMM-YYYY")</f>
        <v>Apr-2024</v>
      </c>
      <c r="W1959" s="30" t="n">
        <f aca="false">MONTH(E1959)</f>
        <v>4</v>
      </c>
      <c r="X1959" s="30" t="str">
        <f aca="false">TEXT(WEEKDAY(E1959,2),"0")&amp;" - "&amp;TEXT(E1959,"dddd")</f>
        <v>2 - Tuesday</v>
      </c>
      <c r="Y1959" s="30" t="str">
        <f aca="false">_xlfn.IFS(C1959&lt;18,"Child (0-17)",C1959&lt;40,"Young Adult (18-39)",C1959&lt;60,"Adult (40-59)",TRUE(),"Senior (60+)")</f>
        <v>Child (0-17)</v>
      </c>
      <c r="Z1959" s="30" t="n">
        <f aca="false">ROUND(G1959-E1959,0)</f>
        <v>4</v>
      </c>
      <c r="AA1959" s="30" t="n">
        <f aca="false">L1959+M1959</f>
        <v>176</v>
      </c>
      <c r="AB1959" s="30" t="n">
        <f aca="false">IFERROR(ROUND(Q1959/AA1959,2),0)</f>
        <v>52.24</v>
      </c>
      <c r="AC1959" s="30" t="str">
        <f aca="false">IF(AND(K1959="Critical",N1959="No"),"URGENT - No Bed","Normal")</f>
        <v>Normal</v>
      </c>
      <c r="AD1959" s="34" t="n">
        <f aca="false">INDEX(Lookup_Tables!$B$3:$B$12,MATCH(H1959,Lookup_Tables!$A$3:$A$12,0))</f>
        <v>3000000</v>
      </c>
      <c r="AE1959" s="30" t="str">
        <f aca="false">INDEX(Lookup_Tables!$C$3:$C$12,MATCH(H1959,Lookup_Tables!$A$3:$A$12,0))</f>
        <v>Dr. Pooja Iyer</v>
      </c>
      <c r="AF1959" s="30" t="str">
        <f aca="false">IFERROR(INDEX(Lookup_Tables!$F$16:$F$45,MATCH(I1959,Lookup_Tables!$E$16:$E$45,0)),"N/A")</f>
        <v>EMP214</v>
      </c>
      <c r="AG1959" s="30" t="n">
        <f aca="false">_xlfn.IFS(R1959="Recovered",4,R1959="Referred",3,R1959="Admitted",2,R1959="Deceased",1,TRUE(),0)</f>
        <v>4</v>
      </c>
      <c r="AH1959" s="30" t="str">
        <f aca="false">IF(T1959&gt;=4,"Satisfied",IF(T1959&gt;=3,"Neutral","Needs Improvement"))</f>
        <v>Satisfied</v>
      </c>
    </row>
    <row r="1960" customFormat="false" ht="15" hidden="false" customHeight="false" outlineLevel="0" collapsed="false">
      <c r="A1960" s="27" t="s">
        <v>609</v>
      </c>
      <c r="B1960" s="27" t="s">
        <v>610</v>
      </c>
      <c r="C1960" s="27" t="n">
        <v>40</v>
      </c>
      <c r="D1960" s="27" t="s">
        <v>121</v>
      </c>
      <c r="E1960" s="28" t="n">
        <v>45465</v>
      </c>
      <c r="F1960" s="27" t="s">
        <v>611</v>
      </c>
      <c r="G1960" s="28" t="n">
        <v>45470</v>
      </c>
      <c r="H1960" s="27" t="s">
        <v>135</v>
      </c>
      <c r="I1960" s="27" t="s">
        <v>278</v>
      </c>
      <c r="J1960" s="27" t="s">
        <v>201</v>
      </c>
      <c r="K1960" s="27" t="s">
        <v>126</v>
      </c>
      <c r="L1960" s="27" t="n">
        <v>41</v>
      </c>
      <c r="M1960" s="27" t="n">
        <v>78</v>
      </c>
      <c r="N1960" s="27" t="s">
        <v>186</v>
      </c>
      <c r="O1960" s="27" t="s">
        <v>139</v>
      </c>
      <c r="P1960" s="27" t="s">
        <v>129</v>
      </c>
      <c r="Q1960" s="29" t="n">
        <v>7817.62</v>
      </c>
      <c r="R1960" s="27" t="s">
        <v>130</v>
      </c>
      <c r="S1960" s="27" t="s">
        <v>164</v>
      </c>
      <c r="T1960" s="27" t="n">
        <v>5</v>
      </c>
      <c r="U1960" s="27" t="n">
        <f aca="false">YEAR(E1960)</f>
        <v>2024</v>
      </c>
      <c r="V1960" s="27" t="str">
        <f aca="false">TEXT(E1960,"MMM-YYYY")</f>
        <v>Jun-2024</v>
      </c>
      <c r="W1960" s="27" t="n">
        <f aca="false">MONTH(E1960)</f>
        <v>6</v>
      </c>
      <c r="X1960" s="27" t="str">
        <f aca="false">TEXT(WEEKDAY(E1960,2),"0")&amp;" - "&amp;TEXT(E1960,"dddd")</f>
        <v>6 - Saturday</v>
      </c>
      <c r="Y1960" s="27" t="str">
        <f aca="false">_xlfn.IFS(C1960&lt;18,"Child (0-17)",C1960&lt;40,"Young Adult (18-39)",C1960&lt;60,"Adult (40-59)",TRUE(),"Senior (60+)")</f>
        <v>Adult (40-59)</v>
      </c>
      <c r="Z1960" s="27" t="n">
        <f aca="false">ROUND(G1960-E1960,0)</f>
        <v>5</v>
      </c>
      <c r="AA1960" s="27" t="n">
        <f aca="false">L1960+M1960</f>
        <v>119</v>
      </c>
      <c r="AB1960" s="27" t="n">
        <f aca="false">IFERROR(ROUND(Q1960/AA1960,2),0)</f>
        <v>65.69</v>
      </c>
      <c r="AC1960" s="27" t="str">
        <f aca="false">IF(AND(K1960="Critical",N1960="No"),"URGENT - No Bed","Normal")</f>
        <v>Normal</v>
      </c>
      <c r="AD1960" s="33" t="n">
        <f aca="false">INDEX(Lookup_Tables!$B$3:$B$12,MATCH(H1960,Lookup_Tables!$A$3:$A$12,0))</f>
        <v>4600000</v>
      </c>
      <c r="AE1960" s="27" t="str">
        <f aca="false">INDEX(Lookup_Tables!$C$3:$C$12,MATCH(H1960,Lookup_Tables!$A$3:$A$12,0))</f>
        <v>Dr. Farhan Khan</v>
      </c>
      <c r="AF1960" s="27" t="str">
        <f aca="false">IFERROR(INDEX(Lookup_Tables!$F$16:$F$45,MATCH(I1960,Lookup_Tables!$E$16:$E$45,0)),"N/A")</f>
        <v>EMP208</v>
      </c>
      <c r="AG1960" s="27" t="n">
        <f aca="false">_xlfn.IFS(R1960="Recovered",4,R1960="Referred",3,R1960="Admitted",2,R1960="Deceased",1,TRUE(),0)</f>
        <v>4</v>
      </c>
      <c r="AH1960" s="27" t="str">
        <f aca="false">IF(T1960&gt;=4,"Satisfied",IF(T1960&gt;=3,"Neutral","Needs Improvement"))</f>
        <v>Satisfied</v>
      </c>
    </row>
    <row r="1961" customFormat="false" ht="15" hidden="false" customHeight="false" outlineLevel="0" collapsed="false">
      <c r="A1961" s="30" t="s">
        <v>7141</v>
      </c>
      <c r="B1961" s="30" t="s">
        <v>3555</v>
      </c>
      <c r="C1961" s="30" t="n">
        <v>60</v>
      </c>
      <c r="D1961" s="30" t="s">
        <v>121</v>
      </c>
      <c r="E1961" s="31" t="n">
        <v>45391</v>
      </c>
      <c r="F1961" s="30" t="s">
        <v>1135</v>
      </c>
      <c r="G1961" s="31" t="n">
        <v>45392</v>
      </c>
      <c r="H1961" s="30" t="s">
        <v>135</v>
      </c>
      <c r="I1961" s="30" t="s">
        <v>251</v>
      </c>
      <c r="J1961" s="30" t="s">
        <v>252</v>
      </c>
      <c r="K1961" s="30" t="s">
        <v>156</v>
      </c>
      <c r="L1961" s="30" t="n">
        <v>44</v>
      </c>
      <c r="M1961" s="30" t="n">
        <v>57</v>
      </c>
      <c r="N1961" s="30" t="s">
        <v>127</v>
      </c>
      <c r="O1961" s="30" t="s">
        <v>139</v>
      </c>
      <c r="P1961" s="30" t="s">
        <v>150</v>
      </c>
      <c r="Q1961" s="32" t="n">
        <v>3990.91</v>
      </c>
      <c r="R1961" s="30" t="s">
        <v>130</v>
      </c>
      <c r="S1961" s="30" t="s">
        <v>157</v>
      </c>
      <c r="T1961" s="30" t="n">
        <v>4</v>
      </c>
      <c r="U1961" s="30" t="n">
        <f aca="false">YEAR(E1961)</f>
        <v>2024</v>
      </c>
      <c r="V1961" s="30" t="str">
        <f aca="false">TEXT(E1961,"MMM-YYYY")</f>
        <v>Apr-2024</v>
      </c>
      <c r="W1961" s="30" t="n">
        <f aca="false">MONTH(E1961)</f>
        <v>4</v>
      </c>
      <c r="X1961" s="30" t="str">
        <f aca="false">TEXT(WEEKDAY(E1961,2),"0")&amp;" - "&amp;TEXT(E1961,"dddd")</f>
        <v>2 - Tuesday</v>
      </c>
      <c r="Y1961" s="30" t="str">
        <f aca="false">_xlfn.IFS(C1961&lt;18,"Child (0-17)",C1961&lt;40,"Young Adult (18-39)",C1961&lt;60,"Adult (40-59)",TRUE(),"Senior (60+)")</f>
        <v>Senior (60+)</v>
      </c>
      <c r="Z1961" s="30" t="n">
        <f aca="false">ROUND(G1961-E1961,0)</f>
        <v>1</v>
      </c>
      <c r="AA1961" s="30" t="n">
        <f aca="false">L1961+M1961</f>
        <v>101</v>
      </c>
      <c r="AB1961" s="30" t="n">
        <f aca="false">IFERROR(ROUND(Q1961/AA1961,2),0)</f>
        <v>39.51</v>
      </c>
      <c r="AC1961" s="30" t="str">
        <f aca="false">IF(AND(K1961="Critical",N1961="No"),"URGENT - No Bed","Normal")</f>
        <v>Normal</v>
      </c>
      <c r="AD1961" s="34" t="n">
        <f aca="false">INDEX(Lookup_Tables!$B$3:$B$12,MATCH(H1961,Lookup_Tables!$A$3:$A$12,0))</f>
        <v>4600000</v>
      </c>
      <c r="AE1961" s="30" t="str">
        <f aca="false">INDEX(Lookup_Tables!$C$3:$C$12,MATCH(H1961,Lookup_Tables!$A$3:$A$12,0))</f>
        <v>Dr. Farhan Khan</v>
      </c>
      <c r="AF1961" s="30" t="str">
        <f aca="false">IFERROR(INDEX(Lookup_Tables!$F$16:$F$45,MATCH(I1961,Lookup_Tables!$E$16:$E$45,0)),"N/A")</f>
        <v>EMP207</v>
      </c>
      <c r="AG1961" s="30" t="n">
        <f aca="false">_xlfn.IFS(R1961="Recovered",4,R1961="Referred",3,R1961="Admitted",2,R1961="Deceased",1,TRUE(),0)</f>
        <v>4</v>
      </c>
      <c r="AH1961" s="30" t="str">
        <f aca="false">IF(T1961&gt;=4,"Satisfied",IF(T1961&gt;=3,"Neutral","Needs Improvement"))</f>
        <v>Satisfied</v>
      </c>
    </row>
    <row r="1962" customFormat="false" ht="15" hidden="false" customHeight="false" outlineLevel="0" collapsed="false">
      <c r="A1962" s="27" t="s">
        <v>6033</v>
      </c>
      <c r="B1962" s="27" t="s">
        <v>3147</v>
      </c>
      <c r="C1962" s="27" t="n">
        <v>79</v>
      </c>
      <c r="D1962" s="27" t="s">
        <v>181</v>
      </c>
      <c r="E1962" s="28" t="n">
        <v>45450</v>
      </c>
      <c r="F1962" s="27" t="s">
        <v>247</v>
      </c>
      <c r="G1962" s="28" t="n">
        <v>45453</v>
      </c>
      <c r="H1962" s="27" t="s">
        <v>206</v>
      </c>
      <c r="I1962" s="27" t="s">
        <v>232</v>
      </c>
      <c r="J1962" s="27" t="s">
        <v>615</v>
      </c>
      <c r="K1962" s="27" t="s">
        <v>202</v>
      </c>
      <c r="L1962" s="27" t="n">
        <v>7</v>
      </c>
      <c r="M1962" s="27" t="n">
        <v>202</v>
      </c>
      <c r="N1962" s="27" t="s">
        <v>186</v>
      </c>
      <c r="O1962" s="27" t="s">
        <v>139</v>
      </c>
      <c r="P1962" s="27" t="s">
        <v>150</v>
      </c>
      <c r="Q1962" s="29" t="n">
        <v>17888.31</v>
      </c>
      <c r="R1962" s="27" t="s">
        <v>268</v>
      </c>
      <c r="S1962" s="27" t="s">
        <v>192</v>
      </c>
      <c r="T1962" s="27" t="n">
        <v>3</v>
      </c>
      <c r="U1962" s="27" t="n">
        <f aca="false">YEAR(E1962)</f>
        <v>2024</v>
      </c>
      <c r="V1962" s="27" t="str">
        <f aca="false">TEXT(E1962,"MMM-YYYY")</f>
        <v>Jun-2024</v>
      </c>
      <c r="W1962" s="27" t="n">
        <f aca="false">MONTH(E1962)</f>
        <v>6</v>
      </c>
      <c r="X1962" s="27" t="str">
        <f aca="false">TEXT(WEEKDAY(E1962,2),"0")&amp;" - "&amp;TEXT(E1962,"dddd")</f>
        <v>5 - Friday</v>
      </c>
      <c r="Y1962" s="27" t="str">
        <f aca="false">_xlfn.IFS(C1962&lt;18,"Child (0-17)",C1962&lt;40,"Young Adult (18-39)",C1962&lt;60,"Adult (40-59)",TRUE(),"Senior (60+)")</f>
        <v>Senior (60+)</v>
      </c>
      <c r="Z1962" s="27" t="n">
        <f aca="false">ROUND(G1962-E1962,0)</f>
        <v>3</v>
      </c>
      <c r="AA1962" s="27" t="n">
        <f aca="false">L1962+M1962</f>
        <v>209</v>
      </c>
      <c r="AB1962" s="27" t="n">
        <f aca="false">IFERROR(ROUND(Q1962/AA1962,2),0)</f>
        <v>85.59</v>
      </c>
      <c r="AC1962" s="27" t="str">
        <f aca="false">IF(AND(K1962="Critical",N1962="No"),"URGENT - No Bed","Normal")</f>
        <v>Normal</v>
      </c>
      <c r="AD1962" s="33" t="n">
        <f aca="false">INDEX(Lookup_Tables!$B$3:$B$12,MATCH(H1962,Lookup_Tables!$A$3:$A$12,0))</f>
        <v>2800000</v>
      </c>
      <c r="AE1962" s="27" t="str">
        <f aca="false">INDEX(Lookup_Tables!$C$3:$C$12,MATCH(H1962,Lookup_Tables!$A$3:$A$12,0))</f>
        <v>Dr. Suresh Nair</v>
      </c>
      <c r="AF1962" s="27" t="str">
        <f aca="false">IFERROR(INDEX(Lookup_Tables!$F$16:$F$45,MATCH(I1962,Lookup_Tables!$E$16:$E$45,0)),"N/A")</f>
        <v>EMP210</v>
      </c>
      <c r="AG1962" s="27" t="n">
        <f aca="false">_xlfn.IFS(R1962="Recovered",4,R1962="Referred",3,R1962="Admitted",2,R1962="Deceased",1,TRUE(),0)</f>
        <v>3</v>
      </c>
      <c r="AH1962" s="27" t="str">
        <f aca="false">IF(T1962&gt;=4,"Satisfied",IF(T1962&gt;=3,"Neutral","Needs Improvement"))</f>
        <v>Neutral</v>
      </c>
    </row>
    <row r="1963" customFormat="false" ht="15" hidden="false" customHeight="false" outlineLevel="0" collapsed="false">
      <c r="A1963" s="30" t="s">
        <v>2227</v>
      </c>
      <c r="B1963" s="30" t="s">
        <v>2228</v>
      </c>
      <c r="C1963" s="30" t="n">
        <v>35</v>
      </c>
      <c r="D1963" s="30" t="s">
        <v>121</v>
      </c>
      <c r="E1963" s="31" t="n">
        <v>45298</v>
      </c>
      <c r="F1963" s="30" t="s">
        <v>326</v>
      </c>
      <c r="G1963" s="31" t="n">
        <v>45298</v>
      </c>
      <c r="H1963" s="30" t="s">
        <v>242</v>
      </c>
      <c r="I1963" s="30" t="s">
        <v>466</v>
      </c>
      <c r="J1963" s="30" t="s">
        <v>316</v>
      </c>
      <c r="K1963" s="30" t="s">
        <v>138</v>
      </c>
      <c r="L1963" s="30" t="n">
        <v>29</v>
      </c>
      <c r="M1963" s="30" t="n">
        <v>17</v>
      </c>
      <c r="N1963" s="30" t="s">
        <v>127</v>
      </c>
      <c r="O1963" s="30" t="s">
        <v>128</v>
      </c>
      <c r="P1963" s="30" t="s">
        <v>150</v>
      </c>
      <c r="Q1963" s="32" t="n">
        <v>1606.38</v>
      </c>
      <c r="R1963" s="30" t="s">
        <v>130</v>
      </c>
      <c r="S1963" s="30" t="s">
        <v>223</v>
      </c>
      <c r="T1963" s="30" t="n">
        <v>2</v>
      </c>
      <c r="U1963" s="30" t="n">
        <f aca="false">YEAR(E1963)</f>
        <v>2024</v>
      </c>
      <c r="V1963" s="30" t="str">
        <f aca="false">TEXT(E1963,"MMM-YYYY")</f>
        <v>Jan-2024</v>
      </c>
      <c r="W1963" s="30" t="n">
        <f aca="false">MONTH(E1963)</f>
        <v>1</v>
      </c>
      <c r="X1963" s="30" t="str">
        <f aca="false">TEXT(WEEKDAY(E1963,2),"0")&amp;" - "&amp;TEXT(E1963,"dddd")</f>
        <v>7 - Sunday</v>
      </c>
      <c r="Y1963" s="30" t="str">
        <f aca="false">_xlfn.IFS(C1963&lt;18,"Child (0-17)",C1963&lt;40,"Young Adult (18-39)",C1963&lt;60,"Adult (40-59)",TRUE(),"Senior (60+)")</f>
        <v>Young Adult (18-39)</v>
      </c>
      <c r="Z1963" s="30" t="n">
        <f aca="false">ROUND(G1963-E1963,0)</f>
        <v>0</v>
      </c>
      <c r="AA1963" s="30" t="n">
        <f aca="false">L1963+M1963</f>
        <v>46</v>
      </c>
      <c r="AB1963" s="30" t="n">
        <f aca="false">IFERROR(ROUND(Q1963/AA1963,2),0)</f>
        <v>34.92</v>
      </c>
      <c r="AC1963" s="30" t="str">
        <f aca="false">IF(AND(K1963="Critical",N1963="No"),"URGENT - No Bed","Normal")</f>
        <v>Normal</v>
      </c>
      <c r="AD1963" s="34" t="n">
        <f aca="false">INDEX(Lookup_Tables!$B$3:$B$12,MATCH(H1963,Lookup_Tables!$A$3:$A$12,0))</f>
        <v>3000000</v>
      </c>
      <c r="AE1963" s="30" t="str">
        <f aca="false">INDEX(Lookup_Tables!$C$3:$C$12,MATCH(H1963,Lookup_Tables!$A$3:$A$12,0))</f>
        <v>Dr. Pooja Iyer</v>
      </c>
      <c r="AF1963" s="30" t="str">
        <f aca="false">IFERROR(INDEX(Lookup_Tables!$F$16:$F$45,MATCH(I1963,Lookup_Tables!$E$16:$E$45,0)),"N/A")</f>
        <v>EMP212</v>
      </c>
      <c r="AG1963" s="30" t="n">
        <f aca="false">_xlfn.IFS(R1963="Recovered",4,R1963="Referred",3,R1963="Admitted",2,R1963="Deceased",1,TRUE(),0)</f>
        <v>4</v>
      </c>
      <c r="AH1963" s="30" t="str">
        <f aca="false">IF(T1963&gt;=4,"Satisfied",IF(T1963&gt;=3,"Neutral","Needs Improvement"))</f>
        <v>Needs Improvement</v>
      </c>
    </row>
    <row r="1964" customFormat="false" ht="15" hidden="false" customHeight="false" outlineLevel="0" collapsed="false">
      <c r="A1964" s="27" t="s">
        <v>2627</v>
      </c>
      <c r="B1964" s="27" t="s">
        <v>2628</v>
      </c>
      <c r="C1964" s="27" t="n">
        <v>36</v>
      </c>
      <c r="D1964" s="27" t="s">
        <v>181</v>
      </c>
      <c r="E1964" s="28" t="n">
        <v>45420</v>
      </c>
      <c r="F1964" s="27" t="s">
        <v>1220</v>
      </c>
      <c r="G1964" s="28" t="n">
        <v>45423</v>
      </c>
      <c r="H1964" s="27" t="s">
        <v>161</v>
      </c>
      <c r="I1964" s="27" t="s">
        <v>538</v>
      </c>
      <c r="J1964" s="27" t="s">
        <v>385</v>
      </c>
      <c r="K1964" s="27" t="s">
        <v>126</v>
      </c>
      <c r="L1964" s="27" t="n">
        <v>5</v>
      </c>
      <c r="M1964" s="27" t="n">
        <v>56</v>
      </c>
      <c r="N1964" s="27" t="s">
        <v>186</v>
      </c>
      <c r="O1964" s="27" t="s">
        <v>171</v>
      </c>
      <c r="P1964" s="27" t="s">
        <v>129</v>
      </c>
      <c r="Q1964" s="29" t="n">
        <v>6534.5</v>
      </c>
      <c r="R1964" s="27" t="s">
        <v>268</v>
      </c>
      <c r="S1964" s="27" t="s">
        <v>223</v>
      </c>
      <c r="T1964" s="27" t="n">
        <v>3</v>
      </c>
      <c r="U1964" s="27" t="n">
        <f aca="false">YEAR(E1964)</f>
        <v>2024</v>
      </c>
      <c r="V1964" s="27" t="str">
        <f aca="false">TEXT(E1964,"MMM-YYYY")</f>
        <v>May-2024</v>
      </c>
      <c r="W1964" s="27" t="n">
        <f aca="false">MONTH(E1964)</f>
        <v>5</v>
      </c>
      <c r="X1964" s="27" t="str">
        <f aca="false">TEXT(WEEKDAY(E1964,2),"0")&amp;" - "&amp;TEXT(E1964,"dddd")</f>
        <v>3 - Wednesday</v>
      </c>
      <c r="Y1964" s="27" t="str">
        <f aca="false">_xlfn.IFS(C1964&lt;18,"Child (0-17)",C1964&lt;40,"Young Adult (18-39)",C1964&lt;60,"Adult (40-59)",TRUE(),"Senior (60+)")</f>
        <v>Young Adult (18-39)</v>
      </c>
      <c r="Z1964" s="27" t="n">
        <f aca="false">ROUND(G1964-E1964,0)</f>
        <v>3</v>
      </c>
      <c r="AA1964" s="27" t="n">
        <f aca="false">L1964+M1964</f>
        <v>61</v>
      </c>
      <c r="AB1964" s="27" t="n">
        <f aca="false">IFERROR(ROUND(Q1964/AA1964,2),0)</f>
        <v>107.12</v>
      </c>
      <c r="AC1964" s="27" t="str">
        <f aca="false">IF(AND(K1964="Critical",N1964="No"),"URGENT - No Bed","Normal")</f>
        <v>Normal</v>
      </c>
      <c r="AD1964" s="33" t="n">
        <f aca="false">INDEX(Lookup_Tables!$B$3:$B$12,MATCH(H1964,Lookup_Tables!$A$3:$A$12,0))</f>
        <v>3600000</v>
      </c>
      <c r="AE1964" s="27" t="str">
        <f aca="false">INDEX(Lookup_Tables!$C$3:$C$12,MATCH(H1964,Lookup_Tables!$A$3:$A$12,0))</f>
        <v>Dr. Sameer Joshi</v>
      </c>
      <c r="AF1964" s="27" t="str">
        <f aca="false">IFERROR(INDEX(Lookup_Tables!$F$16:$F$45,MATCH(I1964,Lookup_Tables!$E$16:$E$45,0)),"N/A")</f>
        <v>EMP221</v>
      </c>
      <c r="AG1964" s="27" t="n">
        <f aca="false">_xlfn.IFS(R1964="Recovered",4,R1964="Referred",3,R1964="Admitted",2,R1964="Deceased",1,TRUE(),0)</f>
        <v>3</v>
      </c>
      <c r="AH1964" s="27" t="str">
        <f aca="false">IF(T1964&gt;=4,"Satisfied",IF(T1964&gt;=3,"Neutral","Needs Improvement"))</f>
        <v>Neutral</v>
      </c>
    </row>
    <row r="1965" customFormat="false" ht="15" hidden="false" customHeight="false" outlineLevel="0" collapsed="false">
      <c r="A1965" s="30" t="s">
        <v>6898</v>
      </c>
      <c r="B1965" s="30" t="s">
        <v>2933</v>
      </c>
      <c r="C1965" s="30" t="n">
        <v>61</v>
      </c>
      <c r="D1965" s="30" t="s">
        <v>121</v>
      </c>
      <c r="E1965" s="31" t="n">
        <v>45451</v>
      </c>
      <c r="F1965" s="30" t="s">
        <v>1899</v>
      </c>
      <c r="G1965" s="31" t="n">
        <v>45451</v>
      </c>
      <c r="H1965" s="30" t="s">
        <v>146</v>
      </c>
      <c r="I1965" s="30" t="s">
        <v>176</v>
      </c>
      <c r="J1965" s="30" t="s">
        <v>568</v>
      </c>
      <c r="K1965" s="30" t="s">
        <v>156</v>
      </c>
      <c r="L1965" s="30" t="n">
        <v>29</v>
      </c>
      <c r="M1965" s="30" t="n">
        <v>63</v>
      </c>
      <c r="N1965" s="30" t="s">
        <v>127</v>
      </c>
      <c r="O1965" s="30" t="s">
        <v>128</v>
      </c>
      <c r="P1965" s="30" t="s">
        <v>129</v>
      </c>
      <c r="Q1965" s="32" t="n">
        <v>4171.19</v>
      </c>
      <c r="R1965" s="30" t="s">
        <v>130</v>
      </c>
      <c r="S1965" s="30" t="s">
        <v>335</v>
      </c>
      <c r="T1965" s="30" t="n">
        <v>4</v>
      </c>
      <c r="U1965" s="30" t="n">
        <f aca="false">YEAR(E1965)</f>
        <v>2024</v>
      </c>
      <c r="V1965" s="30" t="str">
        <f aca="false">TEXT(E1965,"MMM-YYYY")</f>
        <v>Jun-2024</v>
      </c>
      <c r="W1965" s="30" t="n">
        <f aca="false">MONTH(E1965)</f>
        <v>6</v>
      </c>
      <c r="X1965" s="30" t="str">
        <f aca="false">TEXT(WEEKDAY(E1965,2),"0")&amp;" - "&amp;TEXT(E1965,"dddd")</f>
        <v>6 - Saturday</v>
      </c>
      <c r="Y1965" s="30" t="str">
        <f aca="false">_xlfn.IFS(C1965&lt;18,"Child (0-17)",C1965&lt;40,"Young Adult (18-39)",C1965&lt;60,"Adult (40-59)",TRUE(),"Senior (60+)")</f>
        <v>Senior (60+)</v>
      </c>
      <c r="Z1965" s="30" t="n">
        <f aca="false">ROUND(G1965-E1965,0)</f>
        <v>0</v>
      </c>
      <c r="AA1965" s="30" t="n">
        <f aca="false">L1965+M1965</f>
        <v>92</v>
      </c>
      <c r="AB1965" s="30" t="n">
        <f aca="false">IFERROR(ROUND(Q1965/AA1965,2),0)</f>
        <v>45.34</v>
      </c>
      <c r="AC1965" s="30" t="str">
        <f aca="false">IF(AND(K1965="Critical",N1965="No"),"URGENT - No Bed","Normal")</f>
        <v>Normal</v>
      </c>
      <c r="AD1965" s="34" t="n">
        <f aca="false">INDEX(Lookup_Tables!$B$3:$B$12,MATCH(H1965,Lookup_Tables!$A$3:$A$12,0))</f>
        <v>2700000</v>
      </c>
      <c r="AE1965" s="30" t="str">
        <f aca="false">INDEX(Lookup_Tables!$C$3:$C$12,MATCH(H1965,Lookup_Tables!$A$3:$A$12,0))</f>
        <v>Dr. Vikram Singh</v>
      </c>
      <c r="AF1965" s="30" t="str">
        <f aca="false">IFERROR(INDEX(Lookup_Tables!$F$16:$F$45,MATCH(I1965,Lookup_Tables!$E$16:$E$45,0)),"N/A")</f>
        <v>EMP227</v>
      </c>
      <c r="AG1965" s="30" t="n">
        <f aca="false">_xlfn.IFS(R1965="Recovered",4,R1965="Referred",3,R1965="Admitted",2,R1965="Deceased",1,TRUE(),0)</f>
        <v>4</v>
      </c>
      <c r="AH1965" s="30" t="str">
        <f aca="false">IF(T1965&gt;=4,"Satisfied",IF(T1965&gt;=3,"Neutral","Needs Improvement"))</f>
        <v>Satisfied</v>
      </c>
    </row>
    <row r="1966" customFormat="false" ht="15" hidden="false" customHeight="false" outlineLevel="0" collapsed="false">
      <c r="A1966" s="27" t="s">
        <v>4162</v>
      </c>
      <c r="B1966" s="27" t="s">
        <v>1351</v>
      </c>
      <c r="C1966" s="27" t="n">
        <v>18</v>
      </c>
      <c r="D1966" s="27" t="s">
        <v>181</v>
      </c>
      <c r="E1966" s="28" t="n">
        <v>45384</v>
      </c>
      <c r="F1966" s="27" t="s">
        <v>1076</v>
      </c>
      <c r="G1966" s="28" t="n">
        <v>45384</v>
      </c>
      <c r="H1966" s="27" t="s">
        <v>242</v>
      </c>
      <c r="I1966" s="27" t="s">
        <v>466</v>
      </c>
      <c r="J1966" s="27" t="s">
        <v>244</v>
      </c>
      <c r="K1966" s="27" t="s">
        <v>138</v>
      </c>
      <c r="L1966" s="27" t="n">
        <v>43</v>
      </c>
      <c r="M1966" s="27" t="n">
        <v>28</v>
      </c>
      <c r="N1966" s="27" t="s">
        <v>127</v>
      </c>
      <c r="O1966" s="27" t="s">
        <v>171</v>
      </c>
      <c r="P1966" s="27" t="s">
        <v>187</v>
      </c>
      <c r="Q1966" s="29" t="n">
        <v>1447.67</v>
      </c>
      <c r="R1966" s="27" t="s">
        <v>130</v>
      </c>
      <c r="S1966" s="27" t="s">
        <v>197</v>
      </c>
      <c r="T1966" s="27" t="n">
        <v>4</v>
      </c>
      <c r="U1966" s="27" t="n">
        <f aca="false">YEAR(E1966)</f>
        <v>2024</v>
      </c>
      <c r="V1966" s="27" t="str">
        <f aca="false">TEXT(E1966,"MMM-YYYY")</f>
        <v>Apr-2024</v>
      </c>
      <c r="W1966" s="27" t="n">
        <f aca="false">MONTH(E1966)</f>
        <v>4</v>
      </c>
      <c r="X1966" s="27" t="str">
        <f aca="false">TEXT(WEEKDAY(E1966,2),"0")&amp;" - "&amp;TEXT(E1966,"dddd")</f>
        <v>2 - Tuesday</v>
      </c>
      <c r="Y1966" s="27" t="str">
        <f aca="false">_xlfn.IFS(C1966&lt;18,"Child (0-17)",C1966&lt;40,"Young Adult (18-39)",C1966&lt;60,"Adult (40-59)",TRUE(),"Senior (60+)")</f>
        <v>Young Adult (18-39)</v>
      </c>
      <c r="Z1966" s="27" t="n">
        <f aca="false">ROUND(G1966-E1966,0)</f>
        <v>0</v>
      </c>
      <c r="AA1966" s="27" t="n">
        <f aca="false">L1966+M1966</f>
        <v>71</v>
      </c>
      <c r="AB1966" s="27" t="n">
        <f aca="false">IFERROR(ROUND(Q1966/AA1966,2),0)</f>
        <v>20.39</v>
      </c>
      <c r="AC1966" s="27" t="str">
        <f aca="false">IF(AND(K1966="Critical",N1966="No"),"URGENT - No Bed","Normal")</f>
        <v>Normal</v>
      </c>
      <c r="AD1966" s="33" t="n">
        <f aca="false">INDEX(Lookup_Tables!$B$3:$B$12,MATCH(H1966,Lookup_Tables!$A$3:$A$12,0))</f>
        <v>3000000</v>
      </c>
      <c r="AE1966" s="27" t="str">
        <f aca="false">INDEX(Lookup_Tables!$C$3:$C$12,MATCH(H1966,Lookup_Tables!$A$3:$A$12,0))</f>
        <v>Dr. Pooja Iyer</v>
      </c>
      <c r="AF1966" s="27" t="str">
        <f aca="false">IFERROR(INDEX(Lookup_Tables!$F$16:$F$45,MATCH(I1966,Lookup_Tables!$E$16:$E$45,0)),"N/A")</f>
        <v>EMP212</v>
      </c>
      <c r="AG1966" s="27" t="n">
        <f aca="false">_xlfn.IFS(R1966="Recovered",4,R1966="Referred",3,R1966="Admitted",2,R1966="Deceased",1,TRUE(),0)</f>
        <v>4</v>
      </c>
      <c r="AH1966" s="27" t="str">
        <f aca="false">IF(T1966&gt;=4,"Satisfied",IF(T1966&gt;=3,"Neutral","Needs Improvement"))</f>
        <v>Satisfied</v>
      </c>
    </row>
    <row r="1967" customFormat="false" ht="15" hidden="false" customHeight="false" outlineLevel="0" collapsed="false">
      <c r="A1967" s="30" t="s">
        <v>5531</v>
      </c>
      <c r="B1967" s="30" t="s">
        <v>1683</v>
      </c>
      <c r="C1967" s="30" t="n">
        <v>55</v>
      </c>
      <c r="D1967" s="30" t="s">
        <v>144</v>
      </c>
      <c r="E1967" s="31" t="n">
        <v>45428</v>
      </c>
      <c r="F1967" s="30" t="s">
        <v>472</v>
      </c>
      <c r="G1967" s="31" t="n">
        <v>45429</v>
      </c>
      <c r="H1967" s="30" t="s">
        <v>123</v>
      </c>
      <c r="I1967" s="30" t="s">
        <v>155</v>
      </c>
      <c r="J1967" s="30" t="s">
        <v>227</v>
      </c>
      <c r="K1967" s="30" t="s">
        <v>138</v>
      </c>
      <c r="L1967" s="30" t="n">
        <v>45</v>
      </c>
      <c r="M1967" s="30" t="n">
        <v>20</v>
      </c>
      <c r="N1967" s="30" t="s">
        <v>127</v>
      </c>
      <c r="O1967" s="30" t="s">
        <v>139</v>
      </c>
      <c r="P1967" s="30" t="s">
        <v>187</v>
      </c>
      <c r="Q1967" s="32" t="n">
        <v>837.09</v>
      </c>
      <c r="R1967" s="30" t="s">
        <v>130</v>
      </c>
      <c r="S1967" s="30" t="s">
        <v>223</v>
      </c>
      <c r="T1967" s="30" t="n">
        <v>5</v>
      </c>
      <c r="U1967" s="30" t="n">
        <f aca="false">YEAR(E1967)</f>
        <v>2024</v>
      </c>
      <c r="V1967" s="30" t="str">
        <f aca="false">TEXT(E1967,"MMM-YYYY")</f>
        <v>May-2024</v>
      </c>
      <c r="W1967" s="30" t="n">
        <f aca="false">MONTH(E1967)</f>
        <v>5</v>
      </c>
      <c r="X1967" s="30" t="str">
        <f aca="false">TEXT(WEEKDAY(E1967,2),"0")&amp;" - "&amp;TEXT(E1967,"dddd")</f>
        <v>4 - Thursday</v>
      </c>
      <c r="Y1967" s="30" t="str">
        <f aca="false">_xlfn.IFS(C1967&lt;18,"Child (0-17)",C1967&lt;40,"Young Adult (18-39)",C1967&lt;60,"Adult (40-59)",TRUE(),"Senior (60+)")</f>
        <v>Adult (40-59)</v>
      </c>
      <c r="Z1967" s="30" t="n">
        <f aca="false">ROUND(G1967-E1967,0)</f>
        <v>1</v>
      </c>
      <c r="AA1967" s="30" t="n">
        <f aca="false">L1967+M1967</f>
        <v>65</v>
      </c>
      <c r="AB1967" s="30" t="n">
        <f aca="false">IFERROR(ROUND(Q1967/AA1967,2),0)</f>
        <v>12.88</v>
      </c>
      <c r="AC1967" s="30" t="str">
        <f aca="false">IF(AND(K1967="Critical",N1967="No"),"URGENT - No Bed","Normal")</f>
        <v>Normal</v>
      </c>
      <c r="AD1967" s="34" t="n">
        <f aca="false">INDEX(Lookup_Tables!$B$3:$B$12,MATCH(H1967,Lookup_Tables!$A$3:$A$12,0))</f>
        <v>2200000</v>
      </c>
      <c r="AE1967" s="30" t="str">
        <f aca="false">INDEX(Lookup_Tables!$C$3:$C$12,MATCH(H1967,Lookup_Tables!$A$3:$A$12,0))</f>
        <v>Dr. Rohan Das</v>
      </c>
      <c r="AF1967" s="30" t="str">
        <f aca="false">IFERROR(INDEX(Lookup_Tables!$F$16:$F$45,MATCH(I1967,Lookup_Tables!$E$16:$E$45,0)),"N/A")</f>
        <v>EMP203</v>
      </c>
      <c r="AG1967" s="30" t="n">
        <f aca="false">_xlfn.IFS(R1967="Recovered",4,R1967="Referred",3,R1967="Admitted",2,R1967="Deceased",1,TRUE(),0)</f>
        <v>4</v>
      </c>
      <c r="AH1967" s="30" t="str">
        <f aca="false">IF(T1967&gt;=4,"Satisfied",IF(T1967&gt;=3,"Neutral","Needs Improvement"))</f>
        <v>Satisfied</v>
      </c>
    </row>
    <row r="1968" customFormat="false" ht="15" hidden="false" customHeight="false" outlineLevel="0" collapsed="false">
      <c r="A1968" s="27" t="s">
        <v>6668</v>
      </c>
      <c r="B1968" s="27" t="s">
        <v>2743</v>
      </c>
      <c r="C1968" s="27" t="n">
        <v>59</v>
      </c>
      <c r="D1968" s="27" t="s">
        <v>181</v>
      </c>
      <c r="E1968" s="28" t="n">
        <v>45530</v>
      </c>
      <c r="F1968" s="27" t="s">
        <v>326</v>
      </c>
      <c r="G1968" s="28" t="n">
        <v>45531</v>
      </c>
      <c r="H1968" s="27" t="s">
        <v>183</v>
      </c>
      <c r="I1968" s="27" t="s">
        <v>212</v>
      </c>
      <c r="J1968" s="27" t="s">
        <v>185</v>
      </c>
      <c r="K1968" s="27" t="s">
        <v>156</v>
      </c>
      <c r="L1968" s="27" t="n">
        <v>15</v>
      </c>
      <c r="M1968" s="27" t="n">
        <v>82</v>
      </c>
      <c r="N1968" s="27" t="s">
        <v>127</v>
      </c>
      <c r="O1968" s="27" t="s">
        <v>139</v>
      </c>
      <c r="P1968" s="27" t="s">
        <v>150</v>
      </c>
      <c r="Q1968" s="29" t="n">
        <v>4042.6</v>
      </c>
      <c r="R1968" s="27" t="s">
        <v>130</v>
      </c>
      <c r="S1968" s="27" t="s">
        <v>157</v>
      </c>
      <c r="T1968" s="27" t="n">
        <v>5</v>
      </c>
      <c r="U1968" s="27" t="n">
        <f aca="false">YEAR(E1968)</f>
        <v>2024</v>
      </c>
      <c r="V1968" s="27" t="str">
        <f aca="false">TEXT(E1968,"MMM-YYYY")</f>
        <v>Aug-2024</v>
      </c>
      <c r="W1968" s="27" t="n">
        <f aca="false">MONTH(E1968)</f>
        <v>8</v>
      </c>
      <c r="X1968" s="27" t="str">
        <f aca="false">TEXT(WEEKDAY(E1968,2),"0")&amp;" - "&amp;TEXT(E1968,"dddd")</f>
        <v>1 - Monday</v>
      </c>
      <c r="Y1968" s="27" t="str">
        <f aca="false">_xlfn.IFS(C1968&lt;18,"Child (0-17)",C1968&lt;40,"Young Adult (18-39)",C1968&lt;60,"Adult (40-59)",TRUE(),"Senior (60+)")</f>
        <v>Adult (40-59)</v>
      </c>
      <c r="Z1968" s="27" t="n">
        <f aca="false">ROUND(G1968-E1968,0)</f>
        <v>1</v>
      </c>
      <c r="AA1968" s="27" t="n">
        <f aca="false">L1968+M1968</f>
        <v>97</v>
      </c>
      <c r="AB1968" s="27" t="n">
        <f aca="false">IFERROR(ROUND(Q1968/AA1968,2),0)</f>
        <v>41.68</v>
      </c>
      <c r="AC1968" s="27" t="str">
        <f aca="false">IF(AND(K1968="Critical",N1968="No"),"URGENT - No Bed","Normal")</f>
        <v>Normal</v>
      </c>
      <c r="AD1968" s="33" t="n">
        <f aca="false">INDEX(Lookup_Tables!$B$3:$B$12,MATCH(H1968,Lookup_Tables!$A$3:$A$12,0))</f>
        <v>3100000</v>
      </c>
      <c r="AE1968" s="27" t="str">
        <f aca="false">INDEX(Lookup_Tables!$C$3:$C$12,MATCH(H1968,Lookup_Tables!$A$3:$A$12,0))</f>
        <v>Dr. Kavita Rao</v>
      </c>
      <c r="AF1968" s="27" t="str">
        <f aca="false">IFERROR(INDEX(Lookup_Tables!$F$16:$F$45,MATCH(I1968,Lookup_Tables!$E$16:$E$45,0)),"N/A")</f>
        <v>EMP225</v>
      </c>
      <c r="AG1968" s="27" t="n">
        <f aca="false">_xlfn.IFS(R1968="Recovered",4,R1968="Referred",3,R1968="Admitted",2,R1968="Deceased",1,TRUE(),0)</f>
        <v>4</v>
      </c>
      <c r="AH1968" s="27" t="str">
        <f aca="false">IF(T1968&gt;=4,"Satisfied",IF(T1968&gt;=3,"Neutral","Needs Improvement"))</f>
        <v>Satisfied</v>
      </c>
    </row>
    <row r="1969" customFormat="false" ht="15" hidden="false" customHeight="false" outlineLevel="0" collapsed="false">
      <c r="A1969" s="30" t="s">
        <v>6192</v>
      </c>
      <c r="B1969" s="30" t="s">
        <v>1700</v>
      </c>
      <c r="C1969" s="30" t="n">
        <v>43</v>
      </c>
      <c r="D1969" s="30" t="s">
        <v>121</v>
      </c>
      <c r="E1969" s="31" t="n">
        <v>45324</v>
      </c>
      <c r="F1969" s="30" t="s">
        <v>421</v>
      </c>
      <c r="G1969" s="31" t="n">
        <v>45327</v>
      </c>
      <c r="H1969" s="30" t="s">
        <v>135</v>
      </c>
      <c r="I1969" s="30" t="s">
        <v>136</v>
      </c>
      <c r="J1969" s="30" t="s">
        <v>201</v>
      </c>
      <c r="K1969" s="30" t="s">
        <v>156</v>
      </c>
      <c r="L1969" s="30" t="n">
        <v>47</v>
      </c>
      <c r="M1969" s="30" t="n">
        <v>54</v>
      </c>
      <c r="N1969" s="30" t="s">
        <v>127</v>
      </c>
      <c r="O1969" s="30" t="s">
        <v>139</v>
      </c>
      <c r="P1969" s="30" t="s">
        <v>150</v>
      </c>
      <c r="Q1969" s="32" t="n">
        <v>4468.55</v>
      </c>
      <c r="R1969" s="30" t="s">
        <v>268</v>
      </c>
      <c r="S1969" s="30" t="s">
        <v>178</v>
      </c>
      <c r="T1969" s="30" t="n">
        <v>3</v>
      </c>
      <c r="U1969" s="30" t="n">
        <f aca="false">YEAR(E1969)</f>
        <v>2024</v>
      </c>
      <c r="V1969" s="30" t="str">
        <f aca="false">TEXT(E1969,"MMM-YYYY")</f>
        <v>Feb-2024</v>
      </c>
      <c r="W1969" s="30" t="n">
        <f aca="false">MONTH(E1969)</f>
        <v>2</v>
      </c>
      <c r="X1969" s="30" t="str">
        <f aca="false">TEXT(WEEKDAY(E1969,2),"0")&amp;" - "&amp;TEXT(E1969,"dddd")</f>
        <v>5 - Friday</v>
      </c>
      <c r="Y1969" s="30" t="str">
        <f aca="false">_xlfn.IFS(C1969&lt;18,"Child (0-17)",C1969&lt;40,"Young Adult (18-39)",C1969&lt;60,"Adult (40-59)",TRUE(),"Senior (60+)")</f>
        <v>Adult (40-59)</v>
      </c>
      <c r="Z1969" s="30" t="n">
        <f aca="false">ROUND(G1969-E1969,0)</f>
        <v>3</v>
      </c>
      <c r="AA1969" s="30" t="n">
        <f aca="false">L1969+M1969</f>
        <v>101</v>
      </c>
      <c r="AB1969" s="30" t="n">
        <f aca="false">IFERROR(ROUND(Q1969/AA1969,2),0)</f>
        <v>44.24</v>
      </c>
      <c r="AC1969" s="30" t="str">
        <f aca="false">IF(AND(K1969="Critical",N1969="No"),"URGENT - No Bed","Normal")</f>
        <v>Normal</v>
      </c>
      <c r="AD1969" s="34" t="n">
        <f aca="false">INDEX(Lookup_Tables!$B$3:$B$12,MATCH(H1969,Lookup_Tables!$A$3:$A$12,0))</f>
        <v>4600000</v>
      </c>
      <c r="AE1969" s="30" t="str">
        <f aca="false">INDEX(Lookup_Tables!$C$3:$C$12,MATCH(H1969,Lookup_Tables!$A$3:$A$12,0))</f>
        <v>Dr. Farhan Khan</v>
      </c>
      <c r="AF1969" s="30" t="str">
        <f aca="false">IFERROR(INDEX(Lookup_Tables!$F$16:$F$45,MATCH(I1969,Lookup_Tables!$E$16:$E$45,0)),"N/A")</f>
        <v>EMP206</v>
      </c>
      <c r="AG1969" s="30" t="n">
        <f aca="false">_xlfn.IFS(R1969="Recovered",4,R1969="Referred",3,R1969="Admitted",2,R1969="Deceased",1,TRUE(),0)</f>
        <v>3</v>
      </c>
      <c r="AH1969" s="30" t="str">
        <f aca="false">IF(T1969&gt;=4,"Satisfied",IF(T1969&gt;=3,"Neutral","Needs Improvement"))</f>
        <v>Neutral</v>
      </c>
    </row>
    <row r="1970" customFormat="false" ht="15" hidden="false" customHeight="false" outlineLevel="0" collapsed="false">
      <c r="A1970" s="27" t="s">
        <v>4129</v>
      </c>
      <c r="B1970" s="27" t="s">
        <v>1751</v>
      </c>
      <c r="C1970" s="27" t="n">
        <v>66</v>
      </c>
      <c r="D1970" s="27" t="s">
        <v>181</v>
      </c>
      <c r="E1970" s="28" t="n">
        <v>45546</v>
      </c>
      <c r="F1970" s="27" t="s">
        <v>1349</v>
      </c>
      <c r="G1970" s="28" t="n">
        <v>45547</v>
      </c>
      <c r="H1970" s="27" t="s">
        <v>242</v>
      </c>
      <c r="I1970" s="27" t="s">
        <v>315</v>
      </c>
      <c r="J1970" s="27" t="s">
        <v>244</v>
      </c>
      <c r="K1970" s="27" t="s">
        <v>138</v>
      </c>
      <c r="L1970" s="27" t="n">
        <v>74</v>
      </c>
      <c r="M1970" s="27" t="n">
        <v>43</v>
      </c>
      <c r="N1970" s="27" t="s">
        <v>127</v>
      </c>
      <c r="O1970" s="27" t="s">
        <v>149</v>
      </c>
      <c r="P1970" s="27" t="s">
        <v>129</v>
      </c>
      <c r="Q1970" s="29" t="n">
        <v>2561.95</v>
      </c>
      <c r="R1970" s="27" t="s">
        <v>130</v>
      </c>
      <c r="S1970" s="27" t="s">
        <v>151</v>
      </c>
      <c r="T1970" s="27" t="n">
        <v>3</v>
      </c>
      <c r="U1970" s="27" t="n">
        <f aca="false">YEAR(E1970)</f>
        <v>2024</v>
      </c>
      <c r="V1970" s="27" t="str">
        <f aca="false">TEXT(E1970,"MMM-YYYY")</f>
        <v>Sep-2024</v>
      </c>
      <c r="W1970" s="27" t="n">
        <f aca="false">MONTH(E1970)</f>
        <v>9</v>
      </c>
      <c r="X1970" s="27" t="str">
        <f aca="false">TEXT(WEEKDAY(E1970,2),"0")&amp;" - "&amp;TEXT(E1970,"dddd")</f>
        <v>3 - Wednesday</v>
      </c>
      <c r="Y1970" s="27" t="str">
        <f aca="false">_xlfn.IFS(C1970&lt;18,"Child (0-17)",C1970&lt;40,"Young Adult (18-39)",C1970&lt;60,"Adult (40-59)",TRUE(),"Senior (60+)")</f>
        <v>Senior (60+)</v>
      </c>
      <c r="Z1970" s="27" t="n">
        <f aca="false">ROUND(G1970-E1970,0)</f>
        <v>1</v>
      </c>
      <c r="AA1970" s="27" t="n">
        <f aca="false">L1970+M1970</f>
        <v>117</v>
      </c>
      <c r="AB1970" s="27" t="n">
        <f aca="false">IFERROR(ROUND(Q1970/AA1970,2),0)</f>
        <v>21.9</v>
      </c>
      <c r="AC1970" s="27" t="str">
        <f aca="false">IF(AND(K1970="Critical",N1970="No"),"URGENT - No Bed","Normal")</f>
        <v>Normal</v>
      </c>
      <c r="AD1970" s="33" t="n">
        <f aca="false">INDEX(Lookup_Tables!$B$3:$B$12,MATCH(H1970,Lookup_Tables!$A$3:$A$12,0))</f>
        <v>3000000</v>
      </c>
      <c r="AE1970" s="27" t="str">
        <f aca="false">INDEX(Lookup_Tables!$C$3:$C$12,MATCH(H1970,Lookup_Tables!$A$3:$A$12,0))</f>
        <v>Dr. Pooja Iyer</v>
      </c>
      <c r="AF1970" s="27" t="str">
        <f aca="false">IFERROR(INDEX(Lookup_Tables!$F$16:$F$45,MATCH(I1970,Lookup_Tables!$E$16:$E$45,0)),"N/A")</f>
        <v>EMP213</v>
      </c>
      <c r="AG1970" s="27" t="n">
        <f aca="false">_xlfn.IFS(R1970="Recovered",4,R1970="Referred",3,R1970="Admitted",2,R1970="Deceased",1,TRUE(),0)</f>
        <v>4</v>
      </c>
      <c r="AH1970" s="27" t="str">
        <f aca="false">IF(T1970&gt;=4,"Satisfied",IF(T1970&gt;=3,"Neutral","Needs Improvement"))</f>
        <v>Neutral</v>
      </c>
    </row>
    <row r="1971" customFormat="false" ht="15" hidden="false" customHeight="false" outlineLevel="0" collapsed="false">
      <c r="A1971" s="30" t="s">
        <v>4626</v>
      </c>
      <c r="B1971" s="30" t="s">
        <v>3600</v>
      </c>
      <c r="C1971" s="30" t="n">
        <v>35</v>
      </c>
      <c r="D1971" s="30" t="s">
        <v>121</v>
      </c>
      <c r="E1971" s="31" t="n">
        <v>45490</v>
      </c>
      <c r="F1971" s="30" t="s">
        <v>1155</v>
      </c>
      <c r="G1971" s="31" t="n">
        <v>45496</v>
      </c>
      <c r="H1971" s="30" t="s">
        <v>206</v>
      </c>
      <c r="I1971" s="30" t="s">
        <v>300</v>
      </c>
      <c r="J1971" s="30" t="s">
        <v>233</v>
      </c>
      <c r="K1971" s="30" t="s">
        <v>126</v>
      </c>
      <c r="L1971" s="30" t="n">
        <v>10</v>
      </c>
      <c r="M1971" s="30" t="n">
        <v>89</v>
      </c>
      <c r="N1971" s="30" t="s">
        <v>186</v>
      </c>
      <c r="O1971" s="30" t="s">
        <v>139</v>
      </c>
      <c r="P1971" s="30" t="s">
        <v>140</v>
      </c>
      <c r="Q1971" s="32" t="n">
        <v>7385.15</v>
      </c>
      <c r="R1971" s="30" t="s">
        <v>130</v>
      </c>
      <c r="S1971" s="30" t="s">
        <v>223</v>
      </c>
      <c r="T1971" s="30" t="n">
        <v>3</v>
      </c>
      <c r="U1971" s="30" t="n">
        <f aca="false">YEAR(E1971)</f>
        <v>2024</v>
      </c>
      <c r="V1971" s="30" t="str">
        <f aca="false">TEXT(E1971,"MMM-YYYY")</f>
        <v>Jul-2024</v>
      </c>
      <c r="W1971" s="30" t="n">
        <f aca="false">MONTH(E1971)</f>
        <v>7</v>
      </c>
      <c r="X1971" s="30" t="str">
        <f aca="false">TEXT(WEEKDAY(E1971,2),"0")&amp;" - "&amp;TEXT(E1971,"dddd")</f>
        <v>3 - Wednesday</v>
      </c>
      <c r="Y1971" s="30" t="str">
        <f aca="false">_xlfn.IFS(C1971&lt;18,"Child (0-17)",C1971&lt;40,"Young Adult (18-39)",C1971&lt;60,"Adult (40-59)",TRUE(),"Senior (60+)")</f>
        <v>Young Adult (18-39)</v>
      </c>
      <c r="Z1971" s="30" t="n">
        <f aca="false">ROUND(G1971-E1971,0)</f>
        <v>6</v>
      </c>
      <c r="AA1971" s="30" t="n">
        <f aca="false">L1971+M1971</f>
        <v>99</v>
      </c>
      <c r="AB1971" s="30" t="n">
        <f aca="false">IFERROR(ROUND(Q1971/AA1971,2),0)</f>
        <v>74.6</v>
      </c>
      <c r="AC1971" s="30" t="str">
        <f aca="false">IF(AND(K1971="Critical",N1971="No"),"URGENT - No Bed","Normal")</f>
        <v>Normal</v>
      </c>
      <c r="AD1971" s="34" t="n">
        <f aca="false">INDEX(Lookup_Tables!$B$3:$B$12,MATCH(H1971,Lookup_Tables!$A$3:$A$12,0))</f>
        <v>2800000</v>
      </c>
      <c r="AE1971" s="30" t="str">
        <f aca="false">INDEX(Lookup_Tables!$C$3:$C$12,MATCH(H1971,Lookup_Tables!$A$3:$A$12,0))</f>
        <v>Dr. Suresh Nair</v>
      </c>
      <c r="AF1971" s="30" t="str">
        <f aca="false">IFERROR(INDEX(Lookup_Tables!$F$16:$F$45,MATCH(I1971,Lookup_Tables!$E$16:$E$45,0)),"N/A")</f>
        <v>EMP211</v>
      </c>
      <c r="AG1971" s="30" t="n">
        <f aca="false">_xlfn.IFS(R1971="Recovered",4,R1971="Referred",3,R1971="Admitted",2,R1971="Deceased",1,TRUE(),0)</f>
        <v>4</v>
      </c>
      <c r="AH1971" s="30" t="str">
        <f aca="false">IF(T1971&gt;=4,"Satisfied",IF(T1971&gt;=3,"Neutral","Needs Improvement"))</f>
        <v>Neutral</v>
      </c>
    </row>
    <row r="1972" customFormat="false" ht="15" hidden="false" customHeight="false" outlineLevel="0" collapsed="false">
      <c r="A1972" s="27" t="s">
        <v>2611</v>
      </c>
      <c r="B1972" s="27" t="s">
        <v>2336</v>
      </c>
      <c r="C1972" s="27" t="n">
        <v>49</v>
      </c>
      <c r="D1972" s="27" t="s">
        <v>181</v>
      </c>
      <c r="E1972" s="28" t="n">
        <v>45618</v>
      </c>
      <c r="F1972" s="27" t="s">
        <v>1745</v>
      </c>
      <c r="G1972" s="28" t="n">
        <v>45620</v>
      </c>
      <c r="H1972" s="27" t="s">
        <v>217</v>
      </c>
      <c r="I1972" s="27" t="s">
        <v>392</v>
      </c>
      <c r="J1972" s="27" t="s">
        <v>388</v>
      </c>
      <c r="K1972" s="27" t="s">
        <v>126</v>
      </c>
      <c r="L1972" s="27" t="n">
        <v>15</v>
      </c>
      <c r="M1972" s="27" t="n">
        <v>121</v>
      </c>
      <c r="N1972" s="27" t="s">
        <v>186</v>
      </c>
      <c r="O1972" s="27" t="s">
        <v>139</v>
      </c>
      <c r="P1972" s="27" t="s">
        <v>150</v>
      </c>
      <c r="Q1972" s="29" t="n">
        <v>8673.45</v>
      </c>
      <c r="R1972" s="27" t="s">
        <v>172</v>
      </c>
      <c r="S1972" s="27" t="s">
        <v>197</v>
      </c>
      <c r="T1972" s="27" t="n">
        <v>4</v>
      </c>
      <c r="U1972" s="27" t="n">
        <f aca="false">YEAR(E1972)</f>
        <v>2024</v>
      </c>
      <c r="V1972" s="27" t="str">
        <f aca="false">TEXT(E1972,"MMM-YYYY")</f>
        <v>Nov-2024</v>
      </c>
      <c r="W1972" s="27" t="n">
        <f aca="false">MONTH(E1972)</f>
        <v>11</v>
      </c>
      <c r="X1972" s="27" t="str">
        <f aca="false">TEXT(WEEKDAY(E1972,2),"0")&amp;" - "&amp;TEXT(E1972,"dddd")</f>
        <v>5 - Friday</v>
      </c>
      <c r="Y1972" s="27" t="str">
        <f aca="false">_xlfn.IFS(C1972&lt;18,"Child (0-17)",C1972&lt;40,"Young Adult (18-39)",C1972&lt;60,"Adult (40-59)",TRUE(),"Senior (60+)")</f>
        <v>Adult (40-59)</v>
      </c>
      <c r="Z1972" s="27" t="n">
        <f aca="false">ROUND(G1972-E1972,0)</f>
        <v>2</v>
      </c>
      <c r="AA1972" s="27" t="n">
        <f aca="false">L1972+M1972</f>
        <v>136</v>
      </c>
      <c r="AB1972" s="27" t="n">
        <f aca="false">IFERROR(ROUND(Q1972/AA1972,2),0)</f>
        <v>63.78</v>
      </c>
      <c r="AC1972" s="27" t="str">
        <f aca="false">IF(AND(K1972="Critical",N1972="No"),"URGENT - No Bed","Normal")</f>
        <v>Normal</v>
      </c>
      <c r="AD1972" s="33" t="n">
        <f aca="false">INDEX(Lookup_Tables!$B$3:$B$12,MATCH(H1972,Lookup_Tables!$A$3:$A$12,0))</f>
        <v>4200000</v>
      </c>
      <c r="AE1972" s="27" t="str">
        <f aca="false">INDEX(Lookup_Tables!$C$3:$C$12,MATCH(H1972,Lookup_Tables!$A$3:$A$12,0))</f>
        <v>Dr. Anil Kapoor</v>
      </c>
      <c r="AF1972" s="27" t="str">
        <f aca="false">IFERROR(INDEX(Lookup_Tables!$F$16:$F$45,MATCH(I1972,Lookup_Tables!$E$16:$E$45,0)),"N/A")</f>
        <v>EMP202</v>
      </c>
      <c r="AG1972" s="27" t="n">
        <f aca="false">_xlfn.IFS(R1972="Recovered",4,R1972="Referred",3,R1972="Admitted",2,R1972="Deceased",1,TRUE(),0)</f>
        <v>2</v>
      </c>
      <c r="AH1972" s="27" t="str">
        <f aca="false">IF(T1972&gt;=4,"Satisfied",IF(T1972&gt;=3,"Neutral","Needs Improvement"))</f>
        <v>Satisfied</v>
      </c>
    </row>
    <row r="1973" customFormat="false" ht="15" hidden="false" customHeight="false" outlineLevel="0" collapsed="false">
      <c r="A1973" s="30" t="s">
        <v>2687</v>
      </c>
      <c r="B1973" s="30" t="s">
        <v>2688</v>
      </c>
      <c r="C1973" s="30" t="n">
        <v>30</v>
      </c>
      <c r="D1973" s="30" t="s">
        <v>121</v>
      </c>
      <c r="E1973" s="31" t="n">
        <v>45620</v>
      </c>
      <c r="F1973" s="30" t="s">
        <v>134</v>
      </c>
      <c r="G1973" s="31" t="n">
        <v>45622</v>
      </c>
      <c r="H1973" s="30" t="s">
        <v>135</v>
      </c>
      <c r="I1973" s="30" t="s">
        <v>251</v>
      </c>
      <c r="J1973" s="30" t="s">
        <v>201</v>
      </c>
      <c r="K1973" s="30" t="s">
        <v>126</v>
      </c>
      <c r="L1973" s="30" t="n">
        <v>22</v>
      </c>
      <c r="M1973" s="30" t="n">
        <v>115</v>
      </c>
      <c r="N1973" s="30" t="s">
        <v>127</v>
      </c>
      <c r="O1973" s="30" t="s">
        <v>128</v>
      </c>
      <c r="P1973" s="30" t="s">
        <v>129</v>
      </c>
      <c r="Q1973" s="32" t="n">
        <v>8274.95</v>
      </c>
      <c r="R1973" s="30" t="s">
        <v>130</v>
      </c>
      <c r="S1973" s="30" t="s">
        <v>157</v>
      </c>
      <c r="T1973" s="30" t="n">
        <v>2</v>
      </c>
      <c r="U1973" s="30" t="n">
        <f aca="false">YEAR(E1973)</f>
        <v>2024</v>
      </c>
      <c r="V1973" s="30" t="str">
        <f aca="false">TEXT(E1973,"MMM-YYYY")</f>
        <v>Nov-2024</v>
      </c>
      <c r="W1973" s="30" t="n">
        <f aca="false">MONTH(E1973)</f>
        <v>11</v>
      </c>
      <c r="X1973" s="30" t="str">
        <f aca="false">TEXT(WEEKDAY(E1973,2),"0")&amp;" - "&amp;TEXT(E1973,"dddd")</f>
        <v>7 - Sunday</v>
      </c>
      <c r="Y1973" s="30" t="str">
        <f aca="false">_xlfn.IFS(C1973&lt;18,"Child (0-17)",C1973&lt;40,"Young Adult (18-39)",C1973&lt;60,"Adult (40-59)",TRUE(),"Senior (60+)")</f>
        <v>Young Adult (18-39)</v>
      </c>
      <c r="Z1973" s="30" t="n">
        <f aca="false">ROUND(G1973-E1973,0)</f>
        <v>2</v>
      </c>
      <c r="AA1973" s="30" t="n">
        <f aca="false">L1973+M1973</f>
        <v>137</v>
      </c>
      <c r="AB1973" s="30" t="n">
        <f aca="false">IFERROR(ROUND(Q1973/AA1973,2),0)</f>
        <v>60.4</v>
      </c>
      <c r="AC1973" s="30" t="str">
        <f aca="false">IF(AND(K1973="Critical",N1973="No"),"URGENT - No Bed","Normal")</f>
        <v>Normal</v>
      </c>
      <c r="AD1973" s="34" t="n">
        <f aca="false">INDEX(Lookup_Tables!$B$3:$B$12,MATCH(H1973,Lookup_Tables!$A$3:$A$12,0))</f>
        <v>4600000</v>
      </c>
      <c r="AE1973" s="30" t="str">
        <f aca="false">INDEX(Lookup_Tables!$C$3:$C$12,MATCH(H1973,Lookup_Tables!$A$3:$A$12,0))</f>
        <v>Dr. Farhan Khan</v>
      </c>
      <c r="AF1973" s="30" t="str">
        <f aca="false">IFERROR(INDEX(Lookup_Tables!$F$16:$F$45,MATCH(I1973,Lookup_Tables!$E$16:$E$45,0)),"N/A")</f>
        <v>EMP207</v>
      </c>
      <c r="AG1973" s="30" t="n">
        <f aca="false">_xlfn.IFS(R1973="Recovered",4,R1973="Referred",3,R1973="Admitted",2,R1973="Deceased",1,TRUE(),0)</f>
        <v>4</v>
      </c>
      <c r="AH1973" s="30" t="str">
        <f aca="false">IF(T1973&gt;=4,"Satisfied",IF(T1973&gt;=3,"Neutral","Needs Improvement"))</f>
        <v>Needs Improvement</v>
      </c>
    </row>
    <row r="1974" customFormat="false" ht="15" hidden="false" customHeight="false" outlineLevel="0" collapsed="false">
      <c r="A1974" s="27" t="s">
        <v>4097</v>
      </c>
      <c r="B1974" s="27" t="s">
        <v>1428</v>
      </c>
      <c r="C1974" s="27" t="n">
        <v>33</v>
      </c>
      <c r="D1974" s="27" t="s">
        <v>121</v>
      </c>
      <c r="E1974" s="28" t="n">
        <v>45482</v>
      </c>
      <c r="F1974" s="27" t="s">
        <v>1155</v>
      </c>
      <c r="G1974" s="28" t="n">
        <v>45482</v>
      </c>
      <c r="H1974" s="27" t="s">
        <v>183</v>
      </c>
      <c r="I1974" s="27" t="s">
        <v>184</v>
      </c>
      <c r="J1974" s="27" t="s">
        <v>185</v>
      </c>
      <c r="K1974" s="27" t="s">
        <v>138</v>
      </c>
      <c r="L1974" s="27" t="n">
        <v>68</v>
      </c>
      <c r="M1974" s="27" t="n">
        <v>24</v>
      </c>
      <c r="N1974" s="27" t="s">
        <v>127</v>
      </c>
      <c r="O1974" s="27" t="s">
        <v>139</v>
      </c>
      <c r="P1974" s="27" t="s">
        <v>150</v>
      </c>
      <c r="Q1974" s="29" t="n">
        <v>2282.84</v>
      </c>
      <c r="R1974" s="27" t="s">
        <v>130</v>
      </c>
      <c r="S1974" s="27" t="s">
        <v>178</v>
      </c>
      <c r="T1974" s="27" t="n">
        <v>5</v>
      </c>
      <c r="U1974" s="27" t="n">
        <f aca="false">YEAR(E1974)</f>
        <v>2024</v>
      </c>
      <c r="V1974" s="27" t="str">
        <f aca="false">TEXT(E1974,"MMM-YYYY")</f>
        <v>Jul-2024</v>
      </c>
      <c r="W1974" s="27" t="n">
        <f aca="false">MONTH(E1974)</f>
        <v>7</v>
      </c>
      <c r="X1974" s="27" t="str">
        <f aca="false">TEXT(WEEKDAY(E1974,2),"0")&amp;" - "&amp;TEXT(E1974,"dddd")</f>
        <v>2 - Tuesday</v>
      </c>
      <c r="Y1974" s="27" t="str">
        <f aca="false">_xlfn.IFS(C1974&lt;18,"Child (0-17)",C1974&lt;40,"Young Adult (18-39)",C1974&lt;60,"Adult (40-59)",TRUE(),"Senior (60+)")</f>
        <v>Young Adult (18-39)</v>
      </c>
      <c r="Z1974" s="27" t="n">
        <f aca="false">ROUND(G1974-E1974,0)</f>
        <v>0</v>
      </c>
      <c r="AA1974" s="27" t="n">
        <f aca="false">L1974+M1974</f>
        <v>92</v>
      </c>
      <c r="AB1974" s="27" t="n">
        <f aca="false">IFERROR(ROUND(Q1974/AA1974,2),0)</f>
        <v>24.81</v>
      </c>
      <c r="AC1974" s="27" t="str">
        <f aca="false">IF(AND(K1974="Critical",N1974="No"),"URGENT - No Bed","Normal")</f>
        <v>Normal</v>
      </c>
      <c r="AD1974" s="33" t="n">
        <f aca="false">INDEX(Lookup_Tables!$B$3:$B$12,MATCH(H1974,Lookup_Tables!$A$3:$A$12,0))</f>
        <v>3100000</v>
      </c>
      <c r="AE1974" s="27" t="str">
        <f aca="false">INDEX(Lookup_Tables!$C$3:$C$12,MATCH(H1974,Lookup_Tables!$A$3:$A$12,0))</f>
        <v>Dr. Kavita Rao</v>
      </c>
      <c r="AF1974" s="27" t="str">
        <f aca="false">IFERROR(INDEX(Lookup_Tables!$F$16:$F$45,MATCH(I1974,Lookup_Tables!$E$16:$E$45,0)),"N/A")</f>
        <v>EMP226</v>
      </c>
      <c r="AG1974" s="27" t="n">
        <f aca="false">_xlfn.IFS(R1974="Recovered",4,R1974="Referred",3,R1974="Admitted",2,R1974="Deceased",1,TRUE(),0)</f>
        <v>4</v>
      </c>
      <c r="AH1974" s="27" t="str">
        <f aca="false">IF(T1974&gt;=4,"Satisfied",IF(T1974&gt;=3,"Neutral","Needs Improvement"))</f>
        <v>Satisfied</v>
      </c>
    </row>
    <row r="1975" customFormat="false" ht="15" hidden="false" customHeight="false" outlineLevel="0" collapsed="false">
      <c r="A1975" s="30" t="s">
        <v>819</v>
      </c>
      <c r="B1975" s="30" t="s">
        <v>5644</v>
      </c>
      <c r="C1975" s="30" t="n">
        <v>52</v>
      </c>
      <c r="D1975" s="30" t="s">
        <v>181</v>
      </c>
      <c r="E1975" s="31" t="n">
        <v>45432</v>
      </c>
      <c r="F1975" s="30" t="s">
        <v>414</v>
      </c>
      <c r="G1975" s="31" t="n">
        <v>45436</v>
      </c>
      <c r="H1975" s="30" t="s">
        <v>217</v>
      </c>
      <c r="I1975" s="30" t="s">
        <v>282</v>
      </c>
      <c r="J1975" s="30" t="s">
        <v>283</v>
      </c>
      <c r="K1975" s="30" t="s">
        <v>126</v>
      </c>
      <c r="L1975" s="30" t="n">
        <v>21</v>
      </c>
      <c r="M1975" s="30" t="n">
        <v>48</v>
      </c>
      <c r="N1975" s="30" t="s">
        <v>186</v>
      </c>
      <c r="O1975" s="30" t="s">
        <v>128</v>
      </c>
      <c r="P1975" s="30" t="s">
        <v>140</v>
      </c>
      <c r="Q1975" s="32" t="n">
        <v>7035.22</v>
      </c>
      <c r="R1975" s="30" t="s">
        <v>130</v>
      </c>
      <c r="S1975" s="30" t="s">
        <v>157</v>
      </c>
      <c r="T1975" s="30" t="n">
        <v>4</v>
      </c>
      <c r="U1975" s="30" t="n">
        <f aca="false">YEAR(E1975)</f>
        <v>2024</v>
      </c>
      <c r="V1975" s="30" t="str">
        <f aca="false">TEXT(E1975,"MMM-YYYY")</f>
        <v>May-2024</v>
      </c>
      <c r="W1975" s="30" t="n">
        <f aca="false">MONTH(E1975)</f>
        <v>5</v>
      </c>
      <c r="X1975" s="30" t="str">
        <f aca="false">TEXT(WEEKDAY(E1975,2),"0")&amp;" - "&amp;TEXT(E1975,"dddd")</f>
        <v>1 - Monday</v>
      </c>
      <c r="Y1975" s="30" t="str">
        <f aca="false">_xlfn.IFS(C1975&lt;18,"Child (0-17)",C1975&lt;40,"Young Adult (18-39)",C1975&lt;60,"Adult (40-59)",TRUE(),"Senior (60+)")</f>
        <v>Adult (40-59)</v>
      </c>
      <c r="Z1975" s="30" t="n">
        <f aca="false">ROUND(G1975-E1975,0)</f>
        <v>4</v>
      </c>
      <c r="AA1975" s="30" t="n">
        <f aca="false">L1975+M1975</f>
        <v>69</v>
      </c>
      <c r="AB1975" s="30" t="n">
        <f aca="false">IFERROR(ROUND(Q1975/AA1975,2),0)</f>
        <v>101.96</v>
      </c>
      <c r="AC1975" s="30" t="str">
        <f aca="false">IF(AND(K1975="Critical",N1975="No"),"URGENT - No Bed","Normal")</f>
        <v>Normal</v>
      </c>
      <c r="AD1975" s="34" t="n">
        <f aca="false">INDEX(Lookup_Tables!$B$3:$B$12,MATCH(H1975,Lookup_Tables!$A$3:$A$12,0))</f>
        <v>4200000</v>
      </c>
      <c r="AE1975" s="30" t="str">
        <f aca="false">INDEX(Lookup_Tables!$C$3:$C$12,MATCH(H1975,Lookup_Tables!$A$3:$A$12,0))</f>
        <v>Dr. Anil Kapoor</v>
      </c>
      <c r="AF1975" s="30" t="str">
        <f aca="false">IFERROR(INDEX(Lookup_Tables!$F$16:$F$45,MATCH(I1975,Lookup_Tables!$E$16:$E$45,0)),"N/A")</f>
        <v>EMP200</v>
      </c>
      <c r="AG1975" s="30" t="n">
        <f aca="false">_xlfn.IFS(R1975="Recovered",4,R1975="Referred",3,R1975="Admitted",2,R1975="Deceased",1,TRUE(),0)</f>
        <v>4</v>
      </c>
      <c r="AH1975" s="30" t="str">
        <f aca="false">IF(T1975&gt;=4,"Satisfied",IF(T1975&gt;=3,"Neutral","Needs Improvement"))</f>
        <v>Satisfied</v>
      </c>
    </row>
    <row r="1976" customFormat="false" ht="15" hidden="false" customHeight="false" outlineLevel="0" collapsed="false">
      <c r="A1976" s="27" t="s">
        <v>3125</v>
      </c>
      <c r="B1976" s="27" t="s">
        <v>755</v>
      </c>
      <c r="C1976" s="27" t="n">
        <v>36</v>
      </c>
      <c r="D1976" s="27" t="s">
        <v>121</v>
      </c>
      <c r="E1976" s="28" t="n">
        <v>45397</v>
      </c>
      <c r="F1976" s="27" t="s">
        <v>919</v>
      </c>
      <c r="G1976" s="28" t="n">
        <v>45400</v>
      </c>
      <c r="H1976" s="27" t="s">
        <v>242</v>
      </c>
      <c r="I1976" s="27" t="s">
        <v>315</v>
      </c>
      <c r="J1976" s="27" t="s">
        <v>244</v>
      </c>
      <c r="K1976" s="27" t="s">
        <v>156</v>
      </c>
      <c r="L1976" s="27" t="n">
        <v>70</v>
      </c>
      <c r="M1976" s="27" t="n">
        <v>57</v>
      </c>
      <c r="N1976" s="27" t="s">
        <v>127</v>
      </c>
      <c r="O1976" s="27" t="s">
        <v>128</v>
      </c>
      <c r="P1976" s="27" t="s">
        <v>140</v>
      </c>
      <c r="Q1976" s="29" t="n">
        <v>4661.86</v>
      </c>
      <c r="R1976" s="27" t="s">
        <v>130</v>
      </c>
      <c r="S1976" s="27" t="s">
        <v>197</v>
      </c>
      <c r="T1976" s="27" t="n">
        <v>3</v>
      </c>
      <c r="U1976" s="27" t="n">
        <f aca="false">YEAR(E1976)</f>
        <v>2024</v>
      </c>
      <c r="V1976" s="27" t="str">
        <f aca="false">TEXT(E1976,"MMM-YYYY")</f>
        <v>Apr-2024</v>
      </c>
      <c r="W1976" s="27" t="n">
        <f aca="false">MONTH(E1976)</f>
        <v>4</v>
      </c>
      <c r="X1976" s="27" t="str">
        <f aca="false">TEXT(WEEKDAY(E1976,2),"0")&amp;" - "&amp;TEXT(E1976,"dddd")</f>
        <v>1 - Monday</v>
      </c>
      <c r="Y1976" s="27" t="str">
        <f aca="false">_xlfn.IFS(C1976&lt;18,"Child (0-17)",C1976&lt;40,"Young Adult (18-39)",C1976&lt;60,"Adult (40-59)",TRUE(),"Senior (60+)")</f>
        <v>Young Adult (18-39)</v>
      </c>
      <c r="Z1976" s="27" t="n">
        <f aca="false">ROUND(G1976-E1976,0)</f>
        <v>3</v>
      </c>
      <c r="AA1976" s="27" t="n">
        <f aca="false">L1976+M1976</f>
        <v>127</v>
      </c>
      <c r="AB1976" s="27" t="n">
        <f aca="false">IFERROR(ROUND(Q1976/AA1976,2),0)</f>
        <v>36.71</v>
      </c>
      <c r="AC1976" s="27" t="str">
        <f aca="false">IF(AND(K1976="Critical",N1976="No"),"URGENT - No Bed","Normal")</f>
        <v>Normal</v>
      </c>
      <c r="AD1976" s="33" t="n">
        <f aca="false">INDEX(Lookup_Tables!$B$3:$B$12,MATCH(H1976,Lookup_Tables!$A$3:$A$12,0))</f>
        <v>3000000</v>
      </c>
      <c r="AE1976" s="27" t="str">
        <f aca="false">INDEX(Lookup_Tables!$C$3:$C$12,MATCH(H1976,Lookup_Tables!$A$3:$A$12,0))</f>
        <v>Dr. Pooja Iyer</v>
      </c>
      <c r="AF1976" s="27" t="str">
        <f aca="false">IFERROR(INDEX(Lookup_Tables!$F$16:$F$45,MATCH(I1976,Lookup_Tables!$E$16:$E$45,0)),"N/A")</f>
        <v>EMP213</v>
      </c>
      <c r="AG1976" s="27" t="n">
        <f aca="false">_xlfn.IFS(R1976="Recovered",4,R1976="Referred",3,R1976="Admitted",2,R1976="Deceased",1,TRUE(),0)</f>
        <v>4</v>
      </c>
      <c r="AH1976" s="27" t="str">
        <f aca="false">IF(T1976&gt;=4,"Satisfied",IF(T1976&gt;=3,"Neutral","Needs Improvement"))</f>
        <v>Neutral</v>
      </c>
    </row>
    <row r="1977" customFormat="false" ht="15" hidden="false" customHeight="false" outlineLevel="0" collapsed="false">
      <c r="A1977" s="30" t="s">
        <v>6988</v>
      </c>
      <c r="B1977" s="30" t="s">
        <v>1939</v>
      </c>
      <c r="C1977" s="30" t="n">
        <v>52</v>
      </c>
      <c r="D1977" s="30" t="s">
        <v>181</v>
      </c>
      <c r="E1977" s="31" t="n">
        <v>45463</v>
      </c>
      <c r="F1977" s="30" t="s">
        <v>651</v>
      </c>
      <c r="G1977" s="31" t="n">
        <v>45468</v>
      </c>
      <c r="H1977" s="30" t="s">
        <v>217</v>
      </c>
      <c r="I1977" s="30" t="s">
        <v>392</v>
      </c>
      <c r="J1977" s="30" t="s">
        <v>294</v>
      </c>
      <c r="K1977" s="30" t="s">
        <v>126</v>
      </c>
      <c r="L1977" s="30" t="n">
        <v>8</v>
      </c>
      <c r="M1977" s="30" t="n">
        <v>56</v>
      </c>
      <c r="N1977" s="30" t="s">
        <v>186</v>
      </c>
      <c r="O1977" s="30" t="s">
        <v>139</v>
      </c>
      <c r="P1977" s="30" t="s">
        <v>129</v>
      </c>
      <c r="Q1977" s="32" t="n">
        <v>6429.84</v>
      </c>
      <c r="R1977" s="30" t="s">
        <v>172</v>
      </c>
      <c r="S1977" s="30" t="s">
        <v>164</v>
      </c>
      <c r="T1977" s="30" t="n">
        <v>2</v>
      </c>
      <c r="U1977" s="30" t="n">
        <f aca="false">YEAR(E1977)</f>
        <v>2024</v>
      </c>
      <c r="V1977" s="30" t="str">
        <f aca="false">TEXT(E1977,"MMM-YYYY")</f>
        <v>Jun-2024</v>
      </c>
      <c r="W1977" s="30" t="n">
        <f aca="false">MONTH(E1977)</f>
        <v>6</v>
      </c>
      <c r="X1977" s="30" t="str">
        <f aca="false">TEXT(WEEKDAY(E1977,2),"0")&amp;" - "&amp;TEXT(E1977,"dddd")</f>
        <v>4 - Thursday</v>
      </c>
      <c r="Y1977" s="30" t="str">
        <f aca="false">_xlfn.IFS(C1977&lt;18,"Child (0-17)",C1977&lt;40,"Young Adult (18-39)",C1977&lt;60,"Adult (40-59)",TRUE(),"Senior (60+)")</f>
        <v>Adult (40-59)</v>
      </c>
      <c r="Z1977" s="30" t="n">
        <f aca="false">ROUND(G1977-E1977,0)</f>
        <v>5</v>
      </c>
      <c r="AA1977" s="30" t="n">
        <f aca="false">L1977+M1977</f>
        <v>64</v>
      </c>
      <c r="AB1977" s="30" t="n">
        <f aca="false">IFERROR(ROUND(Q1977/AA1977,2),0)</f>
        <v>100.47</v>
      </c>
      <c r="AC1977" s="30" t="str">
        <f aca="false">IF(AND(K1977="Critical",N1977="No"),"URGENT - No Bed","Normal")</f>
        <v>Normal</v>
      </c>
      <c r="AD1977" s="34" t="n">
        <f aca="false">INDEX(Lookup_Tables!$B$3:$B$12,MATCH(H1977,Lookup_Tables!$A$3:$A$12,0))</f>
        <v>4200000</v>
      </c>
      <c r="AE1977" s="30" t="str">
        <f aca="false">INDEX(Lookup_Tables!$C$3:$C$12,MATCH(H1977,Lookup_Tables!$A$3:$A$12,0))</f>
        <v>Dr. Anil Kapoor</v>
      </c>
      <c r="AF1977" s="30" t="str">
        <f aca="false">IFERROR(INDEX(Lookup_Tables!$F$16:$F$45,MATCH(I1977,Lookup_Tables!$E$16:$E$45,0)),"N/A")</f>
        <v>EMP202</v>
      </c>
      <c r="AG1977" s="30" t="n">
        <f aca="false">_xlfn.IFS(R1977="Recovered",4,R1977="Referred",3,R1977="Admitted",2,R1977="Deceased",1,TRUE(),0)</f>
        <v>2</v>
      </c>
      <c r="AH1977" s="30" t="str">
        <f aca="false">IF(T1977&gt;=4,"Satisfied",IF(T1977&gt;=3,"Neutral","Needs Improvement"))</f>
        <v>Needs Improvement</v>
      </c>
    </row>
    <row r="1978" customFormat="false" ht="15" hidden="false" customHeight="false" outlineLevel="0" collapsed="false">
      <c r="A1978" s="27" t="s">
        <v>2951</v>
      </c>
      <c r="B1978" s="27" t="s">
        <v>2952</v>
      </c>
      <c r="C1978" s="27" t="n">
        <v>85</v>
      </c>
      <c r="D1978" s="27" t="s">
        <v>121</v>
      </c>
      <c r="E1978" s="28" t="n">
        <v>45350</v>
      </c>
      <c r="F1978" s="27" t="s">
        <v>465</v>
      </c>
      <c r="G1978" s="28" t="n">
        <v>45351</v>
      </c>
      <c r="H1978" s="27" t="s">
        <v>168</v>
      </c>
      <c r="I1978" s="27" t="s">
        <v>366</v>
      </c>
      <c r="J1978" s="27" t="s">
        <v>367</v>
      </c>
      <c r="K1978" s="27" t="s">
        <v>138</v>
      </c>
      <c r="L1978" s="27" t="n">
        <v>80</v>
      </c>
      <c r="M1978" s="27" t="n">
        <v>21</v>
      </c>
      <c r="N1978" s="27" t="s">
        <v>127</v>
      </c>
      <c r="O1978" s="27" t="s">
        <v>149</v>
      </c>
      <c r="P1978" s="27" t="s">
        <v>187</v>
      </c>
      <c r="Q1978" s="29" t="n">
        <v>1469.23</v>
      </c>
      <c r="R1978" s="27" t="s">
        <v>130</v>
      </c>
      <c r="S1978" s="27" t="s">
        <v>178</v>
      </c>
      <c r="T1978" s="27" t="n">
        <v>5</v>
      </c>
      <c r="U1978" s="27" t="n">
        <f aca="false">YEAR(E1978)</f>
        <v>2024</v>
      </c>
      <c r="V1978" s="27" t="str">
        <f aca="false">TEXT(E1978,"MMM-YYYY")</f>
        <v>Feb-2024</v>
      </c>
      <c r="W1978" s="27" t="n">
        <f aca="false">MONTH(E1978)</f>
        <v>2</v>
      </c>
      <c r="X1978" s="27" t="str">
        <f aca="false">TEXT(WEEKDAY(E1978,2),"0")&amp;" - "&amp;TEXT(E1978,"dddd")</f>
        <v>3 - Wednesday</v>
      </c>
      <c r="Y1978" s="27" t="str">
        <f aca="false">_xlfn.IFS(C1978&lt;18,"Child (0-17)",C1978&lt;40,"Young Adult (18-39)",C1978&lt;60,"Adult (40-59)",TRUE(),"Senior (60+)")</f>
        <v>Senior (60+)</v>
      </c>
      <c r="Z1978" s="27" t="n">
        <f aca="false">ROUND(G1978-E1978,0)</f>
        <v>1</v>
      </c>
      <c r="AA1978" s="27" t="n">
        <f aca="false">L1978+M1978</f>
        <v>101</v>
      </c>
      <c r="AB1978" s="27" t="n">
        <f aca="false">IFERROR(ROUND(Q1978/AA1978,2),0)</f>
        <v>14.55</v>
      </c>
      <c r="AC1978" s="27" t="str">
        <f aca="false">IF(AND(K1978="Critical",N1978="No"),"URGENT - No Bed","Normal")</f>
        <v>Normal</v>
      </c>
      <c r="AD1978" s="33" t="n">
        <f aca="false">INDEX(Lookup_Tables!$B$3:$B$12,MATCH(H1978,Lookup_Tables!$A$3:$A$12,0))</f>
        <v>4400000</v>
      </c>
      <c r="AE1978" s="27" t="str">
        <f aca="false">INDEX(Lookup_Tables!$C$3:$C$12,MATCH(H1978,Lookup_Tables!$A$3:$A$12,0))</f>
        <v>Dr. Neha Chopra</v>
      </c>
      <c r="AF1978" s="27" t="str">
        <f aca="false">IFERROR(INDEX(Lookup_Tables!$F$16:$F$45,MATCH(I1978,Lookup_Tables!$E$16:$E$45,0)),"N/A")</f>
        <v>EMP218</v>
      </c>
      <c r="AG1978" s="27" t="n">
        <f aca="false">_xlfn.IFS(R1978="Recovered",4,R1978="Referred",3,R1978="Admitted",2,R1978="Deceased",1,TRUE(),0)</f>
        <v>4</v>
      </c>
      <c r="AH1978" s="27" t="str">
        <f aca="false">IF(T1978&gt;=4,"Satisfied",IF(T1978&gt;=3,"Neutral","Needs Improvement"))</f>
        <v>Satisfied</v>
      </c>
    </row>
    <row r="1979" customFormat="false" ht="15" hidden="false" customHeight="false" outlineLevel="0" collapsed="false">
      <c r="A1979" s="30" t="s">
        <v>5500</v>
      </c>
      <c r="B1979" s="30" t="s">
        <v>1440</v>
      </c>
      <c r="C1979" s="30" t="n">
        <v>30</v>
      </c>
      <c r="D1979" s="30" t="s">
        <v>121</v>
      </c>
      <c r="E1979" s="31" t="n">
        <v>45482</v>
      </c>
      <c r="F1979" s="30" t="s">
        <v>682</v>
      </c>
      <c r="G1979" s="31" t="n">
        <v>45483</v>
      </c>
      <c r="H1979" s="30" t="s">
        <v>123</v>
      </c>
      <c r="I1979" s="30" t="s">
        <v>155</v>
      </c>
      <c r="J1979" s="30" t="s">
        <v>418</v>
      </c>
      <c r="K1979" s="30" t="s">
        <v>156</v>
      </c>
      <c r="L1979" s="30" t="n">
        <v>75</v>
      </c>
      <c r="M1979" s="30" t="n">
        <v>81</v>
      </c>
      <c r="N1979" s="30" t="s">
        <v>127</v>
      </c>
      <c r="O1979" s="30" t="s">
        <v>171</v>
      </c>
      <c r="P1979" s="30" t="s">
        <v>140</v>
      </c>
      <c r="Q1979" s="32" t="n">
        <v>4034.79</v>
      </c>
      <c r="R1979" s="30" t="s">
        <v>130</v>
      </c>
      <c r="S1979" s="30" t="s">
        <v>335</v>
      </c>
      <c r="T1979" s="30" t="n">
        <v>3</v>
      </c>
      <c r="U1979" s="30" t="n">
        <f aca="false">YEAR(E1979)</f>
        <v>2024</v>
      </c>
      <c r="V1979" s="30" t="str">
        <f aca="false">TEXT(E1979,"MMM-YYYY")</f>
        <v>Jul-2024</v>
      </c>
      <c r="W1979" s="30" t="n">
        <f aca="false">MONTH(E1979)</f>
        <v>7</v>
      </c>
      <c r="X1979" s="30" t="str">
        <f aca="false">TEXT(WEEKDAY(E1979,2),"0")&amp;" - "&amp;TEXT(E1979,"dddd")</f>
        <v>2 - Tuesday</v>
      </c>
      <c r="Y1979" s="30" t="str">
        <f aca="false">_xlfn.IFS(C1979&lt;18,"Child (0-17)",C1979&lt;40,"Young Adult (18-39)",C1979&lt;60,"Adult (40-59)",TRUE(),"Senior (60+)")</f>
        <v>Young Adult (18-39)</v>
      </c>
      <c r="Z1979" s="30" t="n">
        <f aca="false">ROUND(G1979-E1979,0)</f>
        <v>1</v>
      </c>
      <c r="AA1979" s="30" t="n">
        <f aca="false">L1979+M1979</f>
        <v>156</v>
      </c>
      <c r="AB1979" s="30" t="n">
        <f aca="false">IFERROR(ROUND(Q1979/AA1979,2),0)</f>
        <v>25.86</v>
      </c>
      <c r="AC1979" s="30" t="str">
        <f aca="false">IF(AND(K1979="Critical",N1979="No"),"URGENT - No Bed","Normal")</f>
        <v>Normal</v>
      </c>
      <c r="AD1979" s="34" t="n">
        <f aca="false">INDEX(Lookup_Tables!$B$3:$B$12,MATCH(H1979,Lookup_Tables!$A$3:$A$12,0))</f>
        <v>2200000</v>
      </c>
      <c r="AE1979" s="30" t="str">
        <f aca="false">INDEX(Lookup_Tables!$C$3:$C$12,MATCH(H1979,Lookup_Tables!$A$3:$A$12,0))</f>
        <v>Dr. Rohan Das</v>
      </c>
      <c r="AF1979" s="30" t="str">
        <f aca="false">IFERROR(INDEX(Lookup_Tables!$F$16:$F$45,MATCH(I1979,Lookup_Tables!$E$16:$E$45,0)),"N/A")</f>
        <v>EMP203</v>
      </c>
      <c r="AG1979" s="30" t="n">
        <f aca="false">_xlfn.IFS(R1979="Recovered",4,R1979="Referred",3,R1979="Admitted",2,R1979="Deceased",1,TRUE(),0)</f>
        <v>4</v>
      </c>
      <c r="AH1979" s="30" t="str">
        <f aca="false">IF(T1979&gt;=4,"Satisfied",IF(T1979&gt;=3,"Neutral","Needs Improvement"))</f>
        <v>Neutral</v>
      </c>
    </row>
    <row r="1980" customFormat="false" ht="15" hidden="false" customHeight="false" outlineLevel="0" collapsed="false">
      <c r="A1980" s="27" t="s">
        <v>675</v>
      </c>
      <c r="B1980" s="27" t="s">
        <v>676</v>
      </c>
      <c r="C1980" s="27" t="n">
        <v>40</v>
      </c>
      <c r="D1980" s="27" t="s">
        <v>181</v>
      </c>
      <c r="E1980" s="28" t="n">
        <v>45562</v>
      </c>
      <c r="F1980" s="27" t="s">
        <v>674</v>
      </c>
      <c r="G1980" s="28" t="n">
        <v>45563</v>
      </c>
      <c r="H1980" s="27" t="s">
        <v>242</v>
      </c>
      <c r="I1980" s="27" t="s">
        <v>315</v>
      </c>
      <c r="J1980" s="27" t="s">
        <v>316</v>
      </c>
      <c r="K1980" s="27" t="s">
        <v>126</v>
      </c>
      <c r="L1980" s="27" t="n">
        <v>45</v>
      </c>
      <c r="M1980" s="27" t="n">
        <v>134</v>
      </c>
      <c r="N1980" s="27" t="s">
        <v>186</v>
      </c>
      <c r="O1980" s="27" t="s">
        <v>149</v>
      </c>
      <c r="P1980" s="27" t="s">
        <v>140</v>
      </c>
      <c r="Q1980" s="29" t="n">
        <v>8709.43</v>
      </c>
      <c r="R1980" s="27" t="s">
        <v>130</v>
      </c>
      <c r="S1980" s="27" t="s">
        <v>141</v>
      </c>
      <c r="T1980" s="27" t="n">
        <v>4</v>
      </c>
      <c r="U1980" s="27" t="n">
        <f aca="false">YEAR(E1980)</f>
        <v>2024</v>
      </c>
      <c r="V1980" s="27" t="str">
        <f aca="false">TEXT(E1980,"MMM-YYYY")</f>
        <v>Sep-2024</v>
      </c>
      <c r="W1980" s="27" t="n">
        <f aca="false">MONTH(E1980)</f>
        <v>9</v>
      </c>
      <c r="X1980" s="27" t="str">
        <f aca="false">TEXT(WEEKDAY(E1980,2),"0")&amp;" - "&amp;TEXT(E1980,"dddd")</f>
        <v>5 - Friday</v>
      </c>
      <c r="Y1980" s="27" t="str">
        <f aca="false">_xlfn.IFS(C1980&lt;18,"Child (0-17)",C1980&lt;40,"Young Adult (18-39)",C1980&lt;60,"Adult (40-59)",TRUE(),"Senior (60+)")</f>
        <v>Adult (40-59)</v>
      </c>
      <c r="Z1980" s="27" t="n">
        <f aca="false">ROUND(G1980-E1980,0)</f>
        <v>1</v>
      </c>
      <c r="AA1980" s="27" t="n">
        <f aca="false">L1980+M1980</f>
        <v>179</v>
      </c>
      <c r="AB1980" s="27" t="n">
        <f aca="false">IFERROR(ROUND(Q1980/AA1980,2),0)</f>
        <v>48.66</v>
      </c>
      <c r="AC1980" s="27" t="str">
        <f aca="false">IF(AND(K1980="Critical",N1980="No"),"URGENT - No Bed","Normal")</f>
        <v>Normal</v>
      </c>
      <c r="AD1980" s="33" t="n">
        <f aca="false">INDEX(Lookup_Tables!$B$3:$B$12,MATCH(H1980,Lookup_Tables!$A$3:$A$12,0))</f>
        <v>3000000</v>
      </c>
      <c r="AE1980" s="27" t="str">
        <f aca="false">INDEX(Lookup_Tables!$C$3:$C$12,MATCH(H1980,Lookup_Tables!$A$3:$A$12,0))</f>
        <v>Dr. Pooja Iyer</v>
      </c>
      <c r="AF1980" s="27" t="str">
        <f aca="false">IFERROR(INDEX(Lookup_Tables!$F$16:$F$45,MATCH(I1980,Lookup_Tables!$E$16:$E$45,0)),"N/A")</f>
        <v>EMP213</v>
      </c>
      <c r="AG1980" s="27" t="n">
        <f aca="false">_xlfn.IFS(R1980="Recovered",4,R1980="Referred",3,R1980="Admitted",2,R1980="Deceased",1,TRUE(),0)</f>
        <v>4</v>
      </c>
      <c r="AH1980" s="27" t="str">
        <f aca="false">IF(T1980&gt;=4,"Satisfied",IF(T1980&gt;=3,"Neutral","Needs Improvement"))</f>
        <v>Satisfied</v>
      </c>
    </row>
    <row r="1981" customFormat="false" ht="15" hidden="false" customHeight="false" outlineLevel="0" collapsed="false">
      <c r="A1981" s="30" t="s">
        <v>5705</v>
      </c>
      <c r="B1981" s="30" t="s">
        <v>5112</v>
      </c>
      <c r="C1981" s="30" t="n">
        <v>64</v>
      </c>
      <c r="D1981" s="30" t="s">
        <v>181</v>
      </c>
      <c r="E1981" s="31" t="n">
        <v>45348</v>
      </c>
      <c r="F1981" s="30" t="s">
        <v>319</v>
      </c>
      <c r="G1981" s="31" t="n">
        <v>45350</v>
      </c>
      <c r="H1981" s="30" t="s">
        <v>123</v>
      </c>
      <c r="I1981" s="30" t="s">
        <v>304</v>
      </c>
      <c r="J1981" s="30" t="s">
        <v>508</v>
      </c>
      <c r="K1981" s="30" t="s">
        <v>156</v>
      </c>
      <c r="L1981" s="30" t="n">
        <v>48</v>
      </c>
      <c r="M1981" s="30" t="n">
        <v>49</v>
      </c>
      <c r="N1981" s="30" t="s">
        <v>127</v>
      </c>
      <c r="O1981" s="30" t="s">
        <v>128</v>
      </c>
      <c r="P1981" s="30" t="s">
        <v>140</v>
      </c>
      <c r="Q1981" s="32" t="n">
        <v>4553.45</v>
      </c>
      <c r="R1981" s="30" t="s">
        <v>130</v>
      </c>
      <c r="S1981" s="30" t="s">
        <v>141</v>
      </c>
      <c r="T1981" s="30" t="n">
        <v>4</v>
      </c>
      <c r="U1981" s="30" t="n">
        <f aca="false">YEAR(E1981)</f>
        <v>2024</v>
      </c>
      <c r="V1981" s="30" t="str">
        <f aca="false">TEXT(E1981,"MMM-YYYY")</f>
        <v>Feb-2024</v>
      </c>
      <c r="W1981" s="30" t="n">
        <f aca="false">MONTH(E1981)</f>
        <v>2</v>
      </c>
      <c r="X1981" s="30" t="str">
        <f aca="false">TEXT(WEEKDAY(E1981,2),"0")&amp;" - "&amp;TEXT(E1981,"dddd")</f>
        <v>1 - Monday</v>
      </c>
      <c r="Y1981" s="30" t="str">
        <f aca="false">_xlfn.IFS(C1981&lt;18,"Child (0-17)",C1981&lt;40,"Young Adult (18-39)",C1981&lt;60,"Adult (40-59)",TRUE(),"Senior (60+)")</f>
        <v>Senior (60+)</v>
      </c>
      <c r="Z1981" s="30" t="n">
        <f aca="false">ROUND(G1981-E1981,0)</f>
        <v>2</v>
      </c>
      <c r="AA1981" s="30" t="n">
        <f aca="false">L1981+M1981</f>
        <v>97</v>
      </c>
      <c r="AB1981" s="30" t="n">
        <f aca="false">IFERROR(ROUND(Q1981/AA1981,2),0)</f>
        <v>46.94</v>
      </c>
      <c r="AC1981" s="30" t="str">
        <f aca="false">IF(AND(K1981="Critical",N1981="No"),"URGENT - No Bed","Normal")</f>
        <v>Normal</v>
      </c>
      <c r="AD1981" s="34" t="n">
        <f aca="false">INDEX(Lookup_Tables!$B$3:$B$12,MATCH(H1981,Lookup_Tables!$A$3:$A$12,0))</f>
        <v>2200000</v>
      </c>
      <c r="AE1981" s="30" t="str">
        <f aca="false">INDEX(Lookup_Tables!$C$3:$C$12,MATCH(H1981,Lookup_Tables!$A$3:$A$12,0))</f>
        <v>Dr. Rohan Das</v>
      </c>
      <c r="AF1981" s="30" t="str">
        <f aca="false">IFERROR(INDEX(Lookup_Tables!$F$16:$F$45,MATCH(I1981,Lookup_Tables!$E$16:$E$45,0)),"N/A")</f>
        <v>EMP204</v>
      </c>
      <c r="AG1981" s="30" t="n">
        <f aca="false">_xlfn.IFS(R1981="Recovered",4,R1981="Referred",3,R1981="Admitted",2,R1981="Deceased",1,TRUE(),0)</f>
        <v>4</v>
      </c>
      <c r="AH1981" s="30" t="str">
        <f aca="false">IF(T1981&gt;=4,"Satisfied",IF(T1981&gt;=3,"Neutral","Needs Improvement"))</f>
        <v>Satisfied</v>
      </c>
    </row>
    <row r="1982" customFormat="false" ht="15" hidden="false" customHeight="false" outlineLevel="0" collapsed="false">
      <c r="A1982" s="27" t="s">
        <v>2617</v>
      </c>
      <c r="B1982" s="27" t="s">
        <v>2618</v>
      </c>
      <c r="C1982" s="27" t="n">
        <v>27</v>
      </c>
      <c r="D1982" s="27" t="s">
        <v>181</v>
      </c>
      <c r="E1982" s="28" t="n">
        <v>45647</v>
      </c>
      <c r="F1982" s="27" t="s">
        <v>805</v>
      </c>
      <c r="G1982" s="28" t="n">
        <v>45647</v>
      </c>
      <c r="H1982" s="27" t="s">
        <v>123</v>
      </c>
      <c r="I1982" s="27" t="s">
        <v>304</v>
      </c>
      <c r="J1982" s="27" t="s">
        <v>227</v>
      </c>
      <c r="K1982" s="27" t="s">
        <v>156</v>
      </c>
      <c r="L1982" s="27" t="n">
        <v>69</v>
      </c>
      <c r="M1982" s="27" t="n">
        <v>71</v>
      </c>
      <c r="N1982" s="27" t="s">
        <v>127</v>
      </c>
      <c r="O1982" s="27" t="s">
        <v>149</v>
      </c>
      <c r="P1982" s="27" t="s">
        <v>129</v>
      </c>
      <c r="Q1982" s="29" t="n">
        <v>3599.66</v>
      </c>
      <c r="R1982" s="27" t="s">
        <v>130</v>
      </c>
      <c r="S1982" s="27" t="s">
        <v>335</v>
      </c>
      <c r="T1982" s="27" t="n">
        <v>5</v>
      </c>
      <c r="U1982" s="27" t="n">
        <f aca="false">YEAR(E1982)</f>
        <v>2024</v>
      </c>
      <c r="V1982" s="27" t="str">
        <f aca="false">TEXT(E1982,"MMM-YYYY")</f>
        <v>Dec-2024</v>
      </c>
      <c r="W1982" s="27" t="n">
        <f aca="false">MONTH(E1982)</f>
        <v>12</v>
      </c>
      <c r="X1982" s="27" t="str">
        <f aca="false">TEXT(WEEKDAY(E1982,2),"0")&amp;" - "&amp;TEXT(E1982,"dddd")</f>
        <v>6 - Saturday</v>
      </c>
      <c r="Y1982" s="27" t="str">
        <f aca="false">_xlfn.IFS(C1982&lt;18,"Child (0-17)",C1982&lt;40,"Young Adult (18-39)",C1982&lt;60,"Adult (40-59)",TRUE(),"Senior (60+)")</f>
        <v>Young Adult (18-39)</v>
      </c>
      <c r="Z1982" s="27" t="n">
        <f aca="false">ROUND(G1982-E1982,0)</f>
        <v>0</v>
      </c>
      <c r="AA1982" s="27" t="n">
        <f aca="false">L1982+M1982</f>
        <v>140</v>
      </c>
      <c r="AB1982" s="27" t="n">
        <f aca="false">IFERROR(ROUND(Q1982/AA1982,2),0)</f>
        <v>25.71</v>
      </c>
      <c r="AC1982" s="27" t="str">
        <f aca="false">IF(AND(K1982="Critical",N1982="No"),"URGENT - No Bed","Normal")</f>
        <v>Normal</v>
      </c>
      <c r="AD1982" s="33" t="n">
        <f aca="false">INDEX(Lookup_Tables!$B$3:$B$12,MATCH(H1982,Lookup_Tables!$A$3:$A$12,0))</f>
        <v>2200000</v>
      </c>
      <c r="AE1982" s="27" t="str">
        <f aca="false">INDEX(Lookup_Tables!$C$3:$C$12,MATCH(H1982,Lookup_Tables!$A$3:$A$12,0))</f>
        <v>Dr. Rohan Das</v>
      </c>
      <c r="AF1982" s="27" t="str">
        <f aca="false">IFERROR(INDEX(Lookup_Tables!$F$16:$F$45,MATCH(I1982,Lookup_Tables!$E$16:$E$45,0)),"N/A")</f>
        <v>EMP204</v>
      </c>
      <c r="AG1982" s="27" t="n">
        <f aca="false">_xlfn.IFS(R1982="Recovered",4,R1982="Referred",3,R1982="Admitted",2,R1982="Deceased",1,TRUE(),0)</f>
        <v>4</v>
      </c>
      <c r="AH1982" s="27" t="str">
        <f aca="false">IF(T1982&gt;=4,"Satisfied",IF(T1982&gt;=3,"Neutral","Needs Improvement"))</f>
        <v>Satisfied</v>
      </c>
    </row>
    <row r="1983" customFormat="false" ht="15" hidden="false" customHeight="false" outlineLevel="0" collapsed="false">
      <c r="A1983" s="30" t="s">
        <v>3586</v>
      </c>
      <c r="B1983" s="30" t="s">
        <v>298</v>
      </c>
      <c r="C1983" s="30" t="n">
        <v>42</v>
      </c>
      <c r="D1983" s="30" t="s">
        <v>121</v>
      </c>
      <c r="E1983" s="31" t="n">
        <v>45640</v>
      </c>
      <c r="F1983" s="30" t="s">
        <v>334</v>
      </c>
      <c r="G1983" s="31" t="n">
        <v>45642</v>
      </c>
      <c r="H1983" s="30" t="s">
        <v>123</v>
      </c>
      <c r="I1983" s="30" t="s">
        <v>304</v>
      </c>
      <c r="J1983" s="30" t="s">
        <v>305</v>
      </c>
      <c r="K1983" s="30" t="s">
        <v>156</v>
      </c>
      <c r="L1983" s="30" t="n">
        <v>66</v>
      </c>
      <c r="M1983" s="30" t="n">
        <v>30</v>
      </c>
      <c r="N1983" s="30" t="s">
        <v>186</v>
      </c>
      <c r="O1983" s="30" t="s">
        <v>139</v>
      </c>
      <c r="P1983" s="30" t="s">
        <v>150</v>
      </c>
      <c r="Q1983" s="32" t="n">
        <v>3374.88</v>
      </c>
      <c r="R1983" s="30" t="s">
        <v>130</v>
      </c>
      <c r="S1983" s="30" t="s">
        <v>151</v>
      </c>
      <c r="T1983" s="30" t="n">
        <v>5</v>
      </c>
      <c r="U1983" s="30" t="n">
        <f aca="false">YEAR(E1983)</f>
        <v>2024</v>
      </c>
      <c r="V1983" s="30" t="str">
        <f aca="false">TEXT(E1983,"MMM-YYYY")</f>
        <v>Dec-2024</v>
      </c>
      <c r="W1983" s="30" t="n">
        <f aca="false">MONTH(E1983)</f>
        <v>12</v>
      </c>
      <c r="X1983" s="30" t="str">
        <f aca="false">TEXT(WEEKDAY(E1983,2),"0")&amp;" - "&amp;TEXT(E1983,"dddd")</f>
        <v>6 - Saturday</v>
      </c>
      <c r="Y1983" s="30" t="str">
        <f aca="false">_xlfn.IFS(C1983&lt;18,"Child (0-17)",C1983&lt;40,"Young Adult (18-39)",C1983&lt;60,"Adult (40-59)",TRUE(),"Senior (60+)")</f>
        <v>Adult (40-59)</v>
      </c>
      <c r="Z1983" s="30" t="n">
        <f aca="false">ROUND(G1983-E1983,0)</f>
        <v>2</v>
      </c>
      <c r="AA1983" s="30" t="n">
        <f aca="false">L1983+M1983</f>
        <v>96</v>
      </c>
      <c r="AB1983" s="30" t="n">
        <f aca="false">IFERROR(ROUND(Q1983/AA1983,2),0)</f>
        <v>35.16</v>
      </c>
      <c r="AC1983" s="30" t="str">
        <f aca="false">IF(AND(K1983="Critical",N1983="No"),"URGENT - No Bed","Normal")</f>
        <v>Normal</v>
      </c>
      <c r="AD1983" s="34" t="n">
        <f aca="false">INDEX(Lookup_Tables!$B$3:$B$12,MATCH(H1983,Lookup_Tables!$A$3:$A$12,0))</f>
        <v>2200000</v>
      </c>
      <c r="AE1983" s="30" t="str">
        <f aca="false">INDEX(Lookup_Tables!$C$3:$C$12,MATCH(H1983,Lookup_Tables!$A$3:$A$12,0))</f>
        <v>Dr. Rohan Das</v>
      </c>
      <c r="AF1983" s="30" t="str">
        <f aca="false">IFERROR(INDEX(Lookup_Tables!$F$16:$F$45,MATCH(I1983,Lookup_Tables!$E$16:$E$45,0)),"N/A")</f>
        <v>EMP204</v>
      </c>
      <c r="AG1983" s="30" t="n">
        <f aca="false">_xlfn.IFS(R1983="Recovered",4,R1983="Referred",3,R1983="Admitted",2,R1983="Deceased",1,TRUE(),0)</f>
        <v>4</v>
      </c>
      <c r="AH1983" s="30" t="str">
        <f aca="false">IF(T1983&gt;=4,"Satisfied",IF(T1983&gt;=3,"Neutral","Needs Improvement"))</f>
        <v>Satisfied</v>
      </c>
    </row>
    <row r="1984" customFormat="false" ht="15" hidden="false" customHeight="false" outlineLevel="0" collapsed="false">
      <c r="A1984" s="27" t="s">
        <v>5425</v>
      </c>
      <c r="B1984" s="27" t="s">
        <v>3320</v>
      </c>
      <c r="C1984" s="27" t="n">
        <v>29</v>
      </c>
      <c r="D1984" s="27" t="s">
        <v>121</v>
      </c>
      <c r="E1984" s="28" t="n">
        <v>45295</v>
      </c>
      <c r="F1984" s="27" t="s">
        <v>695</v>
      </c>
      <c r="G1984" s="28" t="n">
        <v>45295</v>
      </c>
      <c r="H1984" s="27" t="s">
        <v>146</v>
      </c>
      <c r="I1984" s="27" t="s">
        <v>309</v>
      </c>
      <c r="J1984" s="27" t="s">
        <v>148</v>
      </c>
      <c r="K1984" s="27" t="s">
        <v>138</v>
      </c>
      <c r="L1984" s="27" t="n">
        <v>21</v>
      </c>
      <c r="M1984" s="27" t="n">
        <v>21</v>
      </c>
      <c r="N1984" s="27" t="s">
        <v>127</v>
      </c>
      <c r="O1984" s="27" t="s">
        <v>139</v>
      </c>
      <c r="P1984" s="27" t="s">
        <v>140</v>
      </c>
      <c r="Q1984" s="29" t="n">
        <v>2198.72</v>
      </c>
      <c r="R1984" s="27" t="s">
        <v>130</v>
      </c>
      <c r="S1984" s="27" t="s">
        <v>223</v>
      </c>
      <c r="T1984" s="27" t="n">
        <v>4</v>
      </c>
      <c r="U1984" s="27" t="n">
        <f aca="false">YEAR(E1984)</f>
        <v>2024</v>
      </c>
      <c r="V1984" s="27" t="str">
        <f aca="false">TEXT(E1984,"MMM-YYYY")</f>
        <v>Jan-2024</v>
      </c>
      <c r="W1984" s="27" t="n">
        <f aca="false">MONTH(E1984)</f>
        <v>1</v>
      </c>
      <c r="X1984" s="27" t="str">
        <f aca="false">TEXT(WEEKDAY(E1984,2),"0")&amp;" - "&amp;TEXT(E1984,"dddd")</f>
        <v>4 - Thursday</v>
      </c>
      <c r="Y1984" s="27" t="str">
        <f aca="false">_xlfn.IFS(C1984&lt;18,"Child (0-17)",C1984&lt;40,"Young Adult (18-39)",C1984&lt;60,"Adult (40-59)",TRUE(),"Senior (60+)")</f>
        <v>Young Adult (18-39)</v>
      </c>
      <c r="Z1984" s="27" t="n">
        <f aca="false">ROUND(G1984-E1984,0)</f>
        <v>0</v>
      </c>
      <c r="AA1984" s="27" t="n">
        <f aca="false">L1984+M1984</f>
        <v>42</v>
      </c>
      <c r="AB1984" s="27" t="n">
        <f aca="false">IFERROR(ROUND(Q1984/AA1984,2),0)</f>
        <v>52.35</v>
      </c>
      <c r="AC1984" s="27" t="str">
        <f aca="false">IF(AND(K1984="Critical",N1984="No"),"URGENT - No Bed","Normal")</f>
        <v>Normal</v>
      </c>
      <c r="AD1984" s="33" t="n">
        <f aca="false">INDEX(Lookup_Tables!$B$3:$B$12,MATCH(H1984,Lookup_Tables!$A$3:$A$12,0))</f>
        <v>2700000</v>
      </c>
      <c r="AE1984" s="27" t="str">
        <f aca="false">INDEX(Lookup_Tables!$C$3:$C$12,MATCH(H1984,Lookup_Tables!$A$3:$A$12,0))</f>
        <v>Dr. Vikram Singh</v>
      </c>
      <c r="AF1984" s="27" t="str">
        <f aca="false">IFERROR(INDEX(Lookup_Tables!$F$16:$F$45,MATCH(I1984,Lookup_Tables!$E$16:$E$45,0)),"N/A")</f>
        <v>EMP228</v>
      </c>
      <c r="AG1984" s="27" t="n">
        <f aca="false">_xlfn.IFS(R1984="Recovered",4,R1984="Referred",3,R1984="Admitted",2,R1984="Deceased",1,TRUE(),0)</f>
        <v>4</v>
      </c>
      <c r="AH1984" s="27" t="str">
        <f aca="false">IF(T1984&gt;=4,"Satisfied",IF(T1984&gt;=3,"Neutral","Needs Improvement"))</f>
        <v>Satisfied</v>
      </c>
    </row>
    <row r="1985" customFormat="false" ht="15" hidden="false" customHeight="false" outlineLevel="0" collapsed="false">
      <c r="A1985" s="30" t="s">
        <v>6460</v>
      </c>
      <c r="B1985" s="30" t="s">
        <v>736</v>
      </c>
      <c r="C1985" s="30" t="n">
        <v>48</v>
      </c>
      <c r="D1985" s="30" t="s">
        <v>121</v>
      </c>
      <c r="E1985" s="31" t="n">
        <v>45511</v>
      </c>
      <c r="F1985" s="30" t="s">
        <v>948</v>
      </c>
      <c r="G1985" s="31" t="n">
        <v>45512</v>
      </c>
      <c r="H1985" s="30" t="s">
        <v>168</v>
      </c>
      <c r="I1985" s="30" t="s">
        <v>366</v>
      </c>
      <c r="J1985" s="30" t="s">
        <v>371</v>
      </c>
      <c r="K1985" s="30" t="s">
        <v>138</v>
      </c>
      <c r="L1985" s="30" t="n">
        <v>25</v>
      </c>
      <c r="M1985" s="30" t="n">
        <v>32</v>
      </c>
      <c r="N1985" s="30" t="s">
        <v>127</v>
      </c>
      <c r="O1985" s="30" t="s">
        <v>139</v>
      </c>
      <c r="P1985" s="30" t="s">
        <v>150</v>
      </c>
      <c r="Q1985" s="32" t="n">
        <v>2773.03</v>
      </c>
      <c r="R1985" s="30" t="s">
        <v>130</v>
      </c>
      <c r="S1985" s="30" t="s">
        <v>131</v>
      </c>
      <c r="T1985" s="30" t="n">
        <v>2</v>
      </c>
      <c r="U1985" s="30" t="n">
        <f aca="false">YEAR(E1985)</f>
        <v>2024</v>
      </c>
      <c r="V1985" s="30" t="str">
        <f aca="false">TEXT(E1985,"MMM-YYYY")</f>
        <v>Aug-2024</v>
      </c>
      <c r="W1985" s="30" t="n">
        <f aca="false">MONTH(E1985)</f>
        <v>8</v>
      </c>
      <c r="X1985" s="30" t="str">
        <f aca="false">TEXT(WEEKDAY(E1985,2),"0")&amp;" - "&amp;TEXT(E1985,"dddd")</f>
        <v>3 - Wednesday</v>
      </c>
      <c r="Y1985" s="30" t="str">
        <f aca="false">_xlfn.IFS(C1985&lt;18,"Child (0-17)",C1985&lt;40,"Young Adult (18-39)",C1985&lt;60,"Adult (40-59)",TRUE(),"Senior (60+)")</f>
        <v>Adult (40-59)</v>
      </c>
      <c r="Z1985" s="30" t="n">
        <f aca="false">ROUND(G1985-E1985,0)</f>
        <v>1</v>
      </c>
      <c r="AA1985" s="30" t="n">
        <f aca="false">L1985+M1985</f>
        <v>57</v>
      </c>
      <c r="AB1985" s="30" t="n">
        <f aca="false">IFERROR(ROUND(Q1985/AA1985,2),0)</f>
        <v>48.65</v>
      </c>
      <c r="AC1985" s="30" t="str">
        <f aca="false">IF(AND(K1985="Critical",N1985="No"),"URGENT - No Bed","Normal")</f>
        <v>Normal</v>
      </c>
      <c r="AD1985" s="34" t="n">
        <f aca="false">INDEX(Lookup_Tables!$B$3:$B$12,MATCH(H1985,Lookup_Tables!$A$3:$A$12,0))</f>
        <v>4400000</v>
      </c>
      <c r="AE1985" s="30" t="str">
        <f aca="false">INDEX(Lookup_Tables!$C$3:$C$12,MATCH(H1985,Lookup_Tables!$A$3:$A$12,0))</f>
        <v>Dr. Neha Chopra</v>
      </c>
      <c r="AF1985" s="30" t="str">
        <f aca="false">IFERROR(INDEX(Lookup_Tables!$F$16:$F$45,MATCH(I1985,Lookup_Tables!$E$16:$E$45,0)),"N/A")</f>
        <v>EMP218</v>
      </c>
      <c r="AG1985" s="30" t="n">
        <f aca="false">_xlfn.IFS(R1985="Recovered",4,R1985="Referred",3,R1985="Admitted",2,R1985="Deceased",1,TRUE(),0)</f>
        <v>4</v>
      </c>
      <c r="AH1985" s="30" t="str">
        <f aca="false">IF(T1985&gt;=4,"Satisfied",IF(T1985&gt;=3,"Neutral","Needs Improvement"))</f>
        <v>Needs Improvement</v>
      </c>
    </row>
    <row r="1986" customFormat="false" ht="15" hidden="false" customHeight="false" outlineLevel="0" collapsed="false">
      <c r="A1986" s="27" t="s">
        <v>4528</v>
      </c>
      <c r="B1986" s="27" t="s">
        <v>1204</v>
      </c>
      <c r="C1986" s="27" t="n">
        <v>82</v>
      </c>
      <c r="D1986" s="27" t="s">
        <v>121</v>
      </c>
      <c r="E1986" s="28" t="n">
        <v>45309</v>
      </c>
      <c r="F1986" s="27" t="s">
        <v>1179</v>
      </c>
      <c r="G1986" s="28" t="n">
        <v>45311</v>
      </c>
      <c r="H1986" s="27" t="s">
        <v>135</v>
      </c>
      <c r="I1986" s="27" t="s">
        <v>136</v>
      </c>
      <c r="J1986" s="27" t="s">
        <v>252</v>
      </c>
      <c r="K1986" s="27" t="s">
        <v>156</v>
      </c>
      <c r="L1986" s="27" t="n">
        <v>54</v>
      </c>
      <c r="M1986" s="27" t="n">
        <v>69</v>
      </c>
      <c r="N1986" s="27" t="s">
        <v>127</v>
      </c>
      <c r="O1986" s="27" t="s">
        <v>128</v>
      </c>
      <c r="P1986" s="27" t="s">
        <v>150</v>
      </c>
      <c r="Q1986" s="29" t="n">
        <v>3352.91</v>
      </c>
      <c r="R1986" s="27" t="s">
        <v>172</v>
      </c>
      <c r="S1986" s="27" t="s">
        <v>131</v>
      </c>
      <c r="T1986" s="27" t="n">
        <v>4</v>
      </c>
      <c r="U1986" s="27" t="n">
        <f aca="false">YEAR(E1986)</f>
        <v>2024</v>
      </c>
      <c r="V1986" s="27" t="str">
        <f aca="false">TEXT(E1986,"MMM-YYYY")</f>
        <v>Jan-2024</v>
      </c>
      <c r="W1986" s="27" t="n">
        <f aca="false">MONTH(E1986)</f>
        <v>1</v>
      </c>
      <c r="X1986" s="27" t="str">
        <f aca="false">TEXT(WEEKDAY(E1986,2),"0")&amp;" - "&amp;TEXT(E1986,"dddd")</f>
        <v>4 - Thursday</v>
      </c>
      <c r="Y1986" s="27" t="str">
        <f aca="false">_xlfn.IFS(C1986&lt;18,"Child (0-17)",C1986&lt;40,"Young Adult (18-39)",C1986&lt;60,"Adult (40-59)",TRUE(),"Senior (60+)")</f>
        <v>Senior (60+)</v>
      </c>
      <c r="Z1986" s="27" t="n">
        <f aca="false">ROUND(G1986-E1986,0)</f>
        <v>2</v>
      </c>
      <c r="AA1986" s="27" t="n">
        <f aca="false">L1986+M1986</f>
        <v>123</v>
      </c>
      <c r="AB1986" s="27" t="n">
        <f aca="false">IFERROR(ROUND(Q1986/AA1986,2),0)</f>
        <v>27.26</v>
      </c>
      <c r="AC1986" s="27" t="str">
        <f aca="false">IF(AND(K1986="Critical",N1986="No"),"URGENT - No Bed","Normal")</f>
        <v>Normal</v>
      </c>
      <c r="AD1986" s="33" t="n">
        <f aca="false">INDEX(Lookup_Tables!$B$3:$B$12,MATCH(H1986,Lookup_Tables!$A$3:$A$12,0))</f>
        <v>4600000</v>
      </c>
      <c r="AE1986" s="27" t="str">
        <f aca="false">INDEX(Lookup_Tables!$C$3:$C$12,MATCH(H1986,Lookup_Tables!$A$3:$A$12,0))</f>
        <v>Dr. Farhan Khan</v>
      </c>
      <c r="AF1986" s="27" t="str">
        <f aca="false">IFERROR(INDEX(Lookup_Tables!$F$16:$F$45,MATCH(I1986,Lookup_Tables!$E$16:$E$45,0)),"N/A")</f>
        <v>EMP206</v>
      </c>
      <c r="AG1986" s="27" t="n">
        <f aca="false">_xlfn.IFS(R1986="Recovered",4,R1986="Referred",3,R1986="Admitted",2,R1986="Deceased",1,TRUE(),0)</f>
        <v>2</v>
      </c>
      <c r="AH1986" s="27" t="str">
        <f aca="false">IF(T1986&gt;=4,"Satisfied",IF(T1986&gt;=3,"Neutral","Needs Improvement"))</f>
        <v>Satisfied</v>
      </c>
    </row>
    <row r="1987" customFormat="false" ht="15" hidden="false" customHeight="false" outlineLevel="0" collapsed="false">
      <c r="A1987" s="30" t="s">
        <v>1684</v>
      </c>
      <c r="B1987" s="30" t="s">
        <v>1557</v>
      </c>
      <c r="C1987" s="30" t="n">
        <v>34</v>
      </c>
      <c r="D1987" s="30" t="s">
        <v>121</v>
      </c>
      <c r="E1987" s="31" t="n">
        <v>45629</v>
      </c>
      <c r="F1987" s="30" t="s">
        <v>546</v>
      </c>
      <c r="G1987" s="31" t="n">
        <v>45629</v>
      </c>
      <c r="H1987" s="30" t="s">
        <v>242</v>
      </c>
      <c r="I1987" s="30" t="s">
        <v>243</v>
      </c>
      <c r="J1987" s="30" t="s">
        <v>401</v>
      </c>
      <c r="K1987" s="30" t="s">
        <v>138</v>
      </c>
      <c r="L1987" s="30" t="n">
        <v>51</v>
      </c>
      <c r="M1987" s="30" t="n">
        <v>26</v>
      </c>
      <c r="N1987" s="30" t="s">
        <v>127</v>
      </c>
      <c r="O1987" s="30" t="s">
        <v>139</v>
      </c>
      <c r="P1987" s="30" t="s">
        <v>150</v>
      </c>
      <c r="Q1987" s="32" t="n">
        <v>2628.11</v>
      </c>
      <c r="R1987" s="30" t="s">
        <v>268</v>
      </c>
      <c r="S1987" s="30" t="s">
        <v>131</v>
      </c>
      <c r="T1987" s="30" t="n">
        <v>2</v>
      </c>
      <c r="U1987" s="30" t="n">
        <f aca="false">YEAR(E1987)</f>
        <v>2024</v>
      </c>
      <c r="V1987" s="30" t="str">
        <f aca="false">TEXT(E1987,"MMM-YYYY")</f>
        <v>Dec-2024</v>
      </c>
      <c r="W1987" s="30" t="n">
        <f aca="false">MONTH(E1987)</f>
        <v>12</v>
      </c>
      <c r="X1987" s="30" t="str">
        <f aca="false">TEXT(WEEKDAY(E1987,2),"0")&amp;" - "&amp;TEXT(E1987,"dddd")</f>
        <v>2 - Tuesday</v>
      </c>
      <c r="Y1987" s="30" t="str">
        <f aca="false">_xlfn.IFS(C1987&lt;18,"Child (0-17)",C1987&lt;40,"Young Adult (18-39)",C1987&lt;60,"Adult (40-59)",TRUE(),"Senior (60+)")</f>
        <v>Young Adult (18-39)</v>
      </c>
      <c r="Z1987" s="30" t="n">
        <f aca="false">ROUND(G1987-E1987,0)</f>
        <v>0</v>
      </c>
      <c r="AA1987" s="30" t="n">
        <f aca="false">L1987+M1987</f>
        <v>77</v>
      </c>
      <c r="AB1987" s="30" t="n">
        <f aca="false">IFERROR(ROUND(Q1987/AA1987,2),0)</f>
        <v>34.13</v>
      </c>
      <c r="AC1987" s="30" t="str">
        <f aca="false">IF(AND(K1987="Critical",N1987="No"),"URGENT - No Bed","Normal")</f>
        <v>Normal</v>
      </c>
      <c r="AD1987" s="34" t="n">
        <f aca="false">INDEX(Lookup_Tables!$B$3:$B$12,MATCH(H1987,Lookup_Tables!$A$3:$A$12,0))</f>
        <v>3000000</v>
      </c>
      <c r="AE1987" s="30" t="str">
        <f aca="false">INDEX(Lookup_Tables!$C$3:$C$12,MATCH(H1987,Lookup_Tables!$A$3:$A$12,0))</f>
        <v>Dr. Pooja Iyer</v>
      </c>
      <c r="AF1987" s="30" t="str">
        <f aca="false">IFERROR(INDEX(Lookup_Tables!$F$16:$F$45,MATCH(I1987,Lookup_Tables!$E$16:$E$45,0)),"N/A")</f>
        <v>EMP214</v>
      </c>
      <c r="AG1987" s="30" t="n">
        <f aca="false">_xlfn.IFS(R1987="Recovered",4,R1987="Referred",3,R1987="Admitted",2,R1987="Deceased",1,TRUE(),0)</f>
        <v>3</v>
      </c>
      <c r="AH1987" s="30" t="str">
        <f aca="false">IF(T1987&gt;=4,"Satisfied",IF(T1987&gt;=3,"Neutral","Needs Improvement"))</f>
        <v>Needs Improvement</v>
      </c>
    </row>
    <row r="1988" customFormat="false" ht="15" hidden="false" customHeight="false" outlineLevel="0" collapsed="false">
      <c r="A1988" s="27" t="s">
        <v>1969</v>
      </c>
      <c r="B1988" s="27" t="s">
        <v>1970</v>
      </c>
      <c r="C1988" s="27" t="n">
        <v>48</v>
      </c>
      <c r="D1988" s="27" t="s">
        <v>121</v>
      </c>
      <c r="E1988" s="28" t="n">
        <v>45352</v>
      </c>
      <c r="F1988" s="27" t="s">
        <v>1389</v>
      </c>
      <c r="G1988" s="28" t="n">
        <v>45358</v>
      </c>
      <c r="H1988" s="27" t="s">
        <v>217</v>
      </c>
      <c r="I1988" s="27" t="s">
        <v>392</v>
      </c>
      <c r="J1988" s="27" t="s">
        <v>283</v>
      </c>
      <c r="K1988" s="27" t="s">
        <v>126</v>
      </c>
      <c r="L1988" s="27" t="n">
        <v>15</v>
      </c>
      <c r="M1988" s="27" t="n">
        <v>48</v>
      </c>
      <c r="N1988" s="27" t="s">
        <v>186</v>
      </c>
      <c r="O1988" s="27" t="s">
        <v>149</v>
      </c>
      <c r="P1988" s="27" t="s">
        <v>150</v>
      </c>
      <c r="Q1988" s="29" t="n">
        <v>6650</v>
      </c>
      <c r="R1988" s="27" t="s">
        <v>172</v>
      </c>
      <c r="S1988" s="27" t="s">
        <v>151</v>
      </c>
      <c r="T1988" s="27" t="n">
        <v>3</v>
      </c>
      <c r="U1988" s="27" t="n">
        <f aca="false">YEAR(E1988)</f>
        <v>2024</v>
      </c>
      <c r="V1988" s="27" t="str">
        <f aca="false">TEXT(E1988,"MMM-YYYY")</f>
        <v>Mar-2024</v>
      </c>
      <c r="W1988" s="27" t="n">
        <f aca="false">MONTH(E1988)</f>
        <v>3</v>
      </c>
      <c r="X1988" s="27" t="str">
        <f aca="false">TEXT(WEEKDAY(E1988,2),"0")&amp;" - "&amp;TEXT(E1988,"dddd")</f>
        <v>5 - Friday</v>
      </c>
      <c r="Y1988" s="27" t="str">
        <f aca="false">_xlfn.IFS(C1988&lt;18,"Child (0-17)",C1988&lt;40,"Young Adult (18-39)",C1988&lt;60,"Adult (40-59)",TRUE(),"Senior (60+)")</f>
        <v>Adult (40-59)</v>
      </c>
      <c r="Z1988" s="27" t="n">
        <f aca="false">ROUND(G1988-E1988,0)</f>
        <v>6</v>
      </c>
      <c r="AA1988" s="27" t="n">
        <f aca="false">L1988+M1988</f>
        <v>63</v>
      </c>
      <c r="AB1988" s="27" t="n">
        <f aca="false">IFERROR(ROUND(Q1988/AA1988,2),0)</f>
        <v>105.56</v>
      </c>
      <c r="AC1988" s="27" t="str">
        <f aca="false">IF(AND(K1988="Critical",N1988="No"),"URGENT - No Bed","Normal")</f>
        <v>Normal</v>
      </c>
      <c r="AD1988" s="33" t="n">
        <f aca="false">INDEX(Lookup_Tables!$B$3:$B$12,MATCH(H1988,Lookup_Tables!$A$3:$A$12,0))</f>
        <v>4200000</v>
      </c>
      <c r="AE1988" s="27" t="str">
        <f aca="false">INDEX(Lookup_Tables!$C$3:$C$12,MATCH(H1988,Lookup_Tables!$A$3:$A$12,0))</f>
        <v>Dr. Anil Kapoor</v>
      </c>
      <c r="AF1988" s="27" t="str">
        <f aca="false">IFERROR(INDEX(Lookup_Tables!$F$16:$F$45,MATCH(I1988,Lookup_Tables!$E$16:$E$45,0)),"N/A")</f>
        <v>EMP202</v>
      </c>
      <c r="AG1988" s="27" t="n">
        <f aca="false">_xlfn.IFS(R1988="Recovered",4,R1988="Referred",3,R1988="Admitted",2,R1988="Deceased",1,TRUE(),0)</f>
        <v>2</v>
      </c>
      <c r="AH1988" s="27" t="str">
        <f aca="false">IF(T1988&gt;=4,"Satisfied",IF(T1988&gt;=3,"Neutral","Needs Improvement"))</f>
        <v>Neutral</v>
      </c>
    </row>
    <row r="1989" customFormat="false" ht="15" hidden="false" customHeight="false" outlineLevel="0" collapsed="false">
      <c r="A1989" s="30" t="s">
        <v>2158</v>
      </c>
      <c r="B1989" s="30" t="s">
        <v>1123</v>
      </c>
      <c r="C1989" s="30" t="n">
        <v>49</v>
      </c>
      <c r="D1989" s="30" t="s">
        <v>181</v>
      </c>
      <c r="E1989" s="31" t="n">
        <v>45394</v>
      </c>
      <c r="F1989" s="30" t="s">
        <v>2159</v>
      </c>
      <c r="G1989" s="31" t="n">
        <v>45394</v>
      </c>
      <c r="H1989" s="30" t="s">
        <v>168</v>
      </c>
      <c r="I1989" s="30" t="s">
        <v>169</v>
      </c>
      <c r="J1989" s="30" t="s">
        <v>441</v>
      </c>
      <c r="K1989" s="30" t="s">
        <v>138</v>
      </c>
      <c r="L1989" s="30" t="n">
        <v>86</v>
      </c>
      <c r="M1989" s="30" t="n">
        <v>19</v>
      </c>
      <c r="N1989" s="30" t="s">
        <v>127</v>
      </c>
      <c r="O1989" s="30" t="s">
        <v>128</v>
      </c>
      <c r="P1989" s="30" t="s">
        <v>187</v>
      </c>
      <c r="Q1989" s="32" t="n">
        <v>2148.52</v>
      </c>
      <c r="R1989" s="30" t="s">
        <v>130</v>
      </c>
      <c r="S1989" s="30" t="s">
        <v>178</v>
      </c>
      <c r="T1989" s="30" t="n">
        <v>4</v>
      </c>
      <c r="U1989" s="30" t="n">
        <f aca="false">YEAR(E1989)</f>
        <v>2024</v>
      </c>
      <c r="V1989" s="30" t="str">
        <f aca="false">TEXT(E1989,"MMM-YYYY")</f>
        <v>Apr-2024</v>
      </c>
      <c r="W1989" s="30" t="n">
        <f aca="false">MONTH(E1989)</f>
        <v>4</v>
      </c>
      <c r="X1989" s="30" t="str">
        <f aca="false">TEXT(WEEKDAY(E1989,2),"0")&amp;" - "&amp;TEXT(E1989,"dddd")</f>
        <v>5 - Friday</v>
      </c>
      <c r="Y1989" s="30" t="str">
        <f aca="false">_xlfn.IFS(C1989&lt;18,"Child (0-17)",C1989&lt;40,"Young Adult (18-39)",C1989&lt;60,"Adult (40-59)",TRUE(),"Senior (60+)")</f>
        <v>Adult (40-59)</v>
      </c>
      <c r="Z1989" s="30" t="n">
        <f aca="false">ROUND(G1989-E1989,0)</f>
        <v>0</v>
      </c>
      <c r="AA1989" s="30" t="n">
        <f aca="false">L1989+M1989</f>
        <v>105</v>
      </c>
      <c r="AB1989" s="30" t="n">
        <f aca="false">IFERROR(ROUND(Q1989/AA1989,2),0)</f>
        <v>20.46</v>
      </c>
      <c r="AC1989" s="30" t="str">
        <f aca="false">IF(AND(K1989="Critical",N1989="No"),"URGENT - No Bed","Normal")</f>
        <v>Normal</v>
      </c>
      <c r="AD1989" s="34" t="n">
        <f aca="false">INDEX(Lookup_Tables!$B$3:$B$12,MATCH(H1989,Lookup_Tables!$A$3:$A$12,0))</f>
        <v>4400000</v>
      </c>
      <c r="AE1989" s="30" t="str">
        <f aca="false">INDEX(Lookup_Tables!$C$3:$C$12,MATCH(H1989,Lookup_Tables!$A$3:$A$12,0))</f>
        <v>Dr. Neha Chopra</v>
      </c>
      <c r="AF1989" s="30" t="str">
        <f aca="false">IFERROR(INDEX(Lookup_Tables!$F$16:$F$45,MATCH(I1989,Lookup_Tables!$E$16:$E$45,0)),"N/A")</f>
        <v>EMP220</v>
      </c>
      <c r="AG1989" s="30" t="n">
        <f aca="false">_xlfn.IFS(R1989="Recovered",4,R1989="Referred",3,R1989="Admitted",2,R1989="Deceased",1,TRUE(),0)</f>
        <v>4</v>
      </c>
      <c r="AH1989" s="30" t="str">
        <f aca="false">IF(T1989&gt;=4,"Satisfied",IF(T1989&gt;=3,"Neutral","Needs Improvement"))</f>
        <v>Satisfied</v>
      </c>
    </row>
    <row r="1990" customFormat="false" ht="15" hidden="false" customHeight="false" outlineLevel="0" collapsed="false">
      <c r="A1990" s="27" t="s">
        <v>1541</v>
      </c>
      <c r="B1990" s="27" t="s">
        <v>1542</v>
      </c>
      <c r="C1990" s="27" t="n">
        <v>52</v>
      </c>
      <c r="D1990" s="27" t="s">
        <v>121</v>
      </c>
      <c r="E1990" s="28" t="n">
        <v>45444</v>
      </c>
      <c r="F1990" s="27" t="s">
        <v>374</v>
      </c>
      <c r="G1990" s="28" t="n">
        <v>45445</v>
      </c>
      <c r="H1990" s="27" t="s">
        <v>123</v>
      </c>
      <c r="I1990" s="27" t="s">
        <v>155</v>
      </c>
      <c r="J1990" s="27" t="s">
        <v>227</v>
      </c>
      <c r="K1990" s="27" t="s">
        <v>138</v>
      </c>
      <c r="L1990" s="27" t="n">
        <v>77</v>
      </c>
      <c r="M1990" s="27" t="n">
        <v>43</v>
      </c>
      <c r="N1990" s="27" t="s">
        <v>127</v>
      </c>
      <c r="O1990" s="27" t="s">
        <v>171</v>
      </c>
      <c r="P1990" s="27" t="s">
        <v>140</v>
      </c>
      <c r="Q1990" s="29" t="n">
        <v>1486.79</v>
      </c>
      <c r="R1990" s="27" t="s">
        <v>130</v>
      </c>
      <c r="S1990" s="27" t="s">
        <v>151</v>
      </c>
      <c r="T1990" s="27" t="n">
        <v>5</v>
      </c>
      <c r="U1990" s="27" t="n">
        <f aca="false">YEAR(E1990)</f>
        <v>2024</v>
      </c>
      <c r="V1990" s="27" t="str">
        <f aca="false">TEXT(E1990,"MMM-YYYY")</f>
        <v>Jun-2024</v>
      </c>
      <c r="W1990" s="27" t="n">
        <f aca="false">MONTH(E1990)</f>
        <v>6</v>
      </c>
      <c r="X1990" s="27" t="str">
        <f aca="false">TEXT(WEEKDAY(E1990,2),"0")&amp;" - "&amp;TEXT(E1990,"dddd")</f>
        <v>6 - Saturday</v>
      </c>
      <c r="Y1990" s="27" t="str">
        <f aca="false">_xlfn.IFS(C1990&lt;18,"Child (0-17)",C1990&lt;40,"Young Adult (18-39)",C1990&lt;60,"Adult (40-59)",TRUE(),"Senior (60+)")</f>
        <v>Adult (40-59)</v>
      </c>
      <c r="Z1990" s="27" t="n">
        <f aca="false">ROUND(G1990-E1990,0)</f>
        <v>1</v>
      </c>
      <c r="AA1990" s="27" t="n">
        <f aca="false">L1990+M1990</f>
        <v>120</v>
      </c>
      <c r="AB1990" s="27" t="n">
        <f aca="false">IFERROR(ROUND(Q1990/AA1990,2),0)</f>
        <v>12.39</v>
      </c>
      <c r="AC1990" s="27" t="str">
        <f aca="false">IF(AND(K1990="Critical",N1990="No"),"URGENT - No Bed","Normal")</f>
        <v>Normal</v>
      </c>
      <c r="AD1990" s="33" t="n">
        <f aca="false">INDEX(Lookup_Tables!$B$3:$B$12,MATCH(H1990,Lookup_Tables!$A$3:$A$12,0))</f>
        <v>2200000</v>
      </c>
      <c r="AE1990" s="27" t="str">
        <f aca="false">INDEX(Lookup_Tables!$C$3:$C$12,MATCH(H1990,Lookup_Tables!$A$3:$A$12,0))</f>
        <v>Dr. Rohan Das</v>
      </c>
      <c r="AF1990" s="27" t="str">
        <f aca="false">IFERROR(INDEX(Lookup_Tables!$F$16:$F$45,MATCH(I1990,Lookup_Tables!$E$16:$E$45,0)),"N/A")</f>
        <v>EMP203</v>
      </c>
      <c r="AG1990" s="27" t="n">
        <f aca="false">_xlfn.IFS(R1990="Recovered",4,R1990="Referred",3,R1990="Admitted",2,R1990="Deceased",1,TRUE(),0)</f>
        <v>4</v>
      </c>
      <c r="AH1990" s="27" t="str">
        <f aca="false">IF(T1990&gt;=4,"Satisfied",IF(T1990&gt;=3,"Neutral","Needs Improvement"))</f>
        <v>Satisfied</v>
      </c>
    </row>
    <row r="1991" customFormat="false" ht="15" hidden="false" customHeight="false" outlineLevel="0" collapsed="false">
      <c r="A1991" s="30" t="s">
        <v>1577</v>
      </c>
      <c r="B1991" s="30" t="s">
        <v>1578</v>
      </c>
      <c r="C1991" s="30" t="n">
        <v>53</v>
      </c>
      <c r="D1991" s="30" t="s">
        <v>121</v>
      </c>
      <c r="E1991" s="31" t="n">
        <v>45483</v>
      </c>
      <c r="F1991" s="30" t="s">
        <v>1579</v>
      </c>
      <c r="G1991" s="31" t="n">
        <v>45484</v>
      </c>
      <c r="H1991" s="30" t="s">
        <v>161</v>
      </c>
      <c r="I1991" s="30" t="s">
        <v>538</v>
      </c>
      <c r="J1991" s="30" t="s">
        <v>648</v>
      </c>
      <c r="K1991" s="30" t="s">
        <v>156</v>
      </c>
      <c r="L1991" s="30" t="n">
        <v>42</v>
      </c>
      <c r="M1991" s="30" t="n">
        <v>89</v>
      </c>
      <c r="N1991" s="30" t="s">
        <v>186</v>
      </c>
      <c r="O1991" s="30" t="s">
        <v>128</v>
      </c>
      <c r="P1991" s="30" t="s">
        <v>150</v>
      </c>
      <c r="Q1991" s="32" t="n">
        <v>5071.15</v>
      </c>
      <c r="R1991" s="30" t="s">
        <v>130</v>
      </c>
      <c r="S1991" s="30" t="s">
        <v>151</v>
      </c>
      <c r="T1991" s="30" t="n">
        <v>3</v>
      </c>
      <c r="U1991" s="30" t="n">
        <f aca="false">YEAR(E1991)</f>
        <v>2024</v>
      </c>
      <c r="V1991" s="30" t="str">
        <f aca="false">TEXT(E1991,"MMM-YYYY")</f>
        <v>Jul-2024</v>
      </c>
      <c r="W1991" s="30" t="n">
        <f aca="false">MONTH(E1991)</f>
        <v>7</v>
      </c>
      <c r="X1991" s="30" t="str">
        <f aca="false">TEXT(WEEKDAY(E1991,2),"0")&amp;" - "&amp;TEXT(E1991,"dddd")</f>
        <v>3 - Wednesday</v>
      </c>
      <c r="Y1991" s="30" t="str">
        <f aca="false">_xlfn.IFS(C1991&lt;18,"Child (0-17)",C1991&lt;40,"Young Adult (18-39)",C1991&lt;60,"Adult (40-59)",TRUE(),"Senior (60+)")</f>
        <v>Adult (40-59)</v>
      </c>
      <c r="Z1991" s="30" t="n">
        <f aca="false">ROUND(G1991-E1991,0)</f>
        <v>1</v>
      </c>
      <c r="AA1991" s="30" t="n">
        <f aca="false">L1991+M1991</f>
        <v>131</v>
      </c>
      <c r="AB1991" s="30" t="n">
        <f aca="false">IFERROR(ROUND(Q1991/AA1991,2),0)</f>
        <v>38.71</v>
      </c>
      <c r="AC1991" s="30" t="str">
        <f aca="false">IF(AND(K1991="Critical",N1991="No"),"URGENT - No Bed","Normal")</f>
        <v>Normal</v>
      </c>
      <c r="AD1991" s="34" t="n">
        <f aca="false">INDEX(Lookup_Tables!$B$3:$B$12,MATCH(H1991,Lookup_Tables!$A$3:$A$12,0))</f>
        <v>3600000</v>
      </c>
      <c r="AE1991" s="30" t="str">
        <f aca="false">INDEX(Lookup_Tables!$C$3:$C$12,MATCH(H1991,Lookup_Tables!$A$3:$A$12,0))</f>
        <v>Dr. Sameer Joshi</v>
      </c>
      <c r="AF1991" s="30" t="str">
        <f aca="false">IFERROR(INDEX(Lookup_Tables!$F$16:$F$45,MATCH(I1991,Lookup_Tables!$E$16:$E$45,0)),"N/A")</f>
        <v>EMP221</v>
      </c>
      <c r="AG1991" s="30" t="n">
        <f aca="false">_xlfn.IFS(R1991="Recovered",4,R1991="Referred",3,R1991="Admitted",2,R1991="Deceased",1,TRUE(),0)</f>
        <v>4</v>
      </c>
      <c r="AH1991" s="30" t="str">
        <f aca="false">IF(T1991&gt;=4,"Satisfied",IF(T1991&gt;=3,"Neutral","Needs Improvement"))</f>
        <v>Neutral</v>
      </c>
    </row>
    <row r="1992" customFormat="false" ht="15" hidden="false" customHeight="false" outlineLevel="0" collapsed="false">
      <c r="A1992" s="27" t="s">
        <v>6215</v>
      </c>
      <c r="B1992" s="27" t="s">
        <v>5026</v>
      </c>
      <c r="C1992" s="27" t="n">
        <v>69</v>
      </c>
      <c r="D1992" s="27" t="s">
        <v>181</v>
      </c>
      <c r="E1992" s="28" t="n">
        <v>45623</v>
      </c>
      <c r="F1992" s="27" t="s">
        <v>1179</v>
      </c>
      <c r="G1992" s="28" t="n">
        <v>45628</v>
      </c>
      <c r="H1992" s="27" t="s">
        <v>242</v>
      </c>
      <c r="I1992" s="27" t="s">
        <v>243</v>
      </c>
      <c r="J1992" s="27" t="s">
        <v>316</v>
      </c>
      <c r="K1992" s="27" t="s">
        <v>126</v>
      </c>
      <c r="L1992" s="27" t="n">
        <v>26</v>
      </c>
      <c r="M1992" s="27" t="n">
        <v>88</v>
      </c>
      <c r="N1992" s="27" t="s">
        <v>186</v>
      </c>
      <c r="O1992" s="27" t="s">
        <v>128</v>
      </c>
      <c r="P1992" s="27" t="s">
        <v>187</v>
      </c>
      <c r="Q1992" s="29" t="n">
        <v>7970.38</v>
      </c>
      <c r="R1992" s="27" t="s">
        <v>172</v>
      </c>
      <c r="S1992" s="27" t="s">
        <v>197</v>
      </c>
      <c r="T1992" s="27" t="n">
        <v>5</v>
      </c>
      <c r="U1992" s="27" t="n">
        <f aca="false">YEAR(E1992)</f>
        <v>2024</v>
      </c>
      <c r="V1992" s="27" t="str">
        <f aca="false">TEXT(E1992,"MMM-YYYY")</f>
        <v>Nov-2024</v>
      </c>
      <c r="W1992" s="27" t="n">
        <f aca="false">MONTH(E1992)</f>
        <v>11</v>
      </c>
      <c r="X1992" s="27" t="str">
        <f aca="false">TEXT(WEEKDAY(E1992,2),"0")&amp;" - "&amp;TEXT(E1992,"dddd")</f>
        <v>3 - Wednesday</v>
      </c>
      <c r="Y1992" s="27" t="str">
        <f aca="false">_xlfn.IFS(C1992&lt;18,"Child (0-17)",C1992&lt;40,"Young Adult (18-39)",C1992&lt;60,"Adult (40-59)",TRUE(),"Senior (60+)")</f>
        <v>Senior (60+)</v>
      </c>
      <c r="Z1992" s="27" t="n">
        <f aca="false">ROUND(G1992-E1992,0)</f>
        <v>5</v>
      </c>
      <c r="AA1992" s="27" t="n">
        <f aca="false">L1992+M1992</f>
        <v>114</v>
      </c>
      <c r="AB1992" s="27" t="n">
        <f aca="false">IFERROR(ROUND(Q1992/AA1992,2),0)</f>
        <v>69.92</v>
      </c>
      <c r="AC1992" s="27" t="str">
        <f aca="false">IF(AND(K1992="Critical",N1992="No"),"URGENT - No Bed","Normal")</f>
        <v>Normal</v>
      </c>
      <c r="AD1992" s="33" t="n">
        <f aca="false">INDEX(Lookup_Tables!$B$3:$B$12,MATCH(H1992,Lookup_Tables!$A$3:$A$12,0))</f>
        <v>3000000</v>
      </c>
      <c r="AE1992" s="27" t="str">
        <f aca="false">INDEX(Lookup_Tables!$C$3:$C$12,MATCH(H1992,Lookup_Tables!$A$3:$A$12,0))</f>
        <v>Dr. Pooja Iyer</v>
      </c>
      <c r="AF1992" s="27" t="str">
        <f aca="false">IFERROR(INDEX(Lookup_Tables!$F$16:$F$45,MATCH(I1992,Lookup_Tables!$E$16:$E$45,0)),"N/A")</f>
        <v>EMP214</v>
      </c>
      <c r="AG1992" s="27" t="n">
        <f aca="false">_xlfn.IFS(R1992="Recovered",4,R1992="Referred",3,R1992="Admitted",2,R1992="Deceased",1,TRUE(),0)</f>
        <v>2</v>
      </c>
      <c r="AH1992" s="27" t="str">
        <f aca="false">IF(T1992&gt;=4,"Satisfied",IF(T1992&gt;=3,"Neutral","Needs Improvement"))</f>
        <v>Satisfied</v>
      </c>
    </row>
    <row r="1993" customFormat="false" ht="15" hidden="false" customHeight="false" outlineLevel="0" collapsed="false">
      <c r="A1993" s="30" t="s">
        <v>1719</v>
      </c>
      <c r="B1993" s="30" t="s">
        <v>1720</v>
      </c>
      <c r="C1993" s="30" t="n">
        <v>95</v>
      </c>
      <c r="D1993" s="30" t="s">
        <v>181</v>
      </c>
      <c r="E1993" s="31" t="n">
        <v>45548</v>
      </c>
      <c r="F1993" s="30" t="s">
        <v>994</v>
      </c>
      <c r="G1993" s="31" t="n">
        <v>45550</v>
      </c>
      <c r="H1993" s="30" t="s">
        <v>236</v>
      </c>
      <c r="I1993" s="30" t="s">
        <v>237</v>
      </c>
      <c r="J1993" s="30" t="s">
        <v>375</v>
      </c>
      <c r="K1993" s="30" t="s">
        <v>156</v>
      </c>
      <c r="L1993" s="30" t="n">
        <v>47</v>
      </c>
      <c r="M1993" s="30" t="n">
        <v>65</v>
      </c>
      <c r="N1993" s="30" t="s">
        <v>186</v>
      </c>
      <c r="O1993" s="30" t="s">
        <v>171</v>
      </c>
      <c r="P1993" s="30" t="s">
        <v>150</v>
      </c>
      <c r="Q1993" s="32" t="n">
        <v>4449.19</v>
      </c>
      <c r="R1993" s="30" t="s">
        <v>130</v>
      </c>
      <c r="S1993" s="30" t="s">
        <v>192</v>
      </c>
      <c r="T1993" s="30" t="n">
        <v>3</v>
      </c>
      <c r="U1993" s="30" t="n">
        <f aca="false">YEAR(E1993)</f>
        <v>2024</v>
      </c>
      <c r="V1993" s="30" t="str">
        <f aca="false">TEXT(E1993,"MMM-YYYY")</f>
        <v>Sep-2024</v>
      </c>
      <c r="W1993" s="30" t="n">
        <f aca="false">MONTH(E1993)</f>
        <v>9</v>
      </c>
      <c r="X1993" s="30" t="str">
        <f aca="false">TEXT(WEEKDAY(E1993,2),"0")&amp;" - "&amp;TEXT(E1993,"dddd")</f>
        <v>5 - Friday</v>
      </c>
      <c r="Y1993" s="30" t="str">
        <f aca="false">_xlfn.IFS(C1993&lt;18,"Child (0-17)",C1993&lt;40,"Young Adult (18-39)",C1993&lt;60,"Adult (40-59)",TRUE(),"Senior (60+)")</f>
        <v>Senior (60+)</v>
      </c>
      <c r="Z1993" s="30" t="n">
        <f aca="false">ROUND(G1993-E1993,0)</f>
        <v>2</v>
      </c>
      <c r="AA1993" s="30" t="n">
        <f aca="false">L1993+M1993</f>
        <v>112</v>
      </c>
      <c r="AB1993" s="30" t="n">
        <f aca="false">IFERROR(ROUND(Q1993/AA1993,2),0)</f>
        <v>39.72</v>
      </c>
      <c r="AC1993" s="30" t="str">
        <f aca="false">IF(AND(K1993="Critical",N1993="No"),"URGENT - No Bed","Normal")</f>
        <v>Normal</v>
      </c>
      <c r="AD1993" s="34" t="n">
        <f aca="false">INDEX(Lookup_Tables!$B$3:$B$12,MATCH(H1993,Lookup_Tables!$A$3:$A$12,0))</f>
        <v>3900000</v>
      </c>
      <c r="AE1993" s="30" t="str">
        <f aca="false">INDEX(Lookup_Tables!$C$3:$C$12,MATCH(H1993,Lookup_Tables!$A$3:$A$12,0))</f>
        <v>Dr. Rina Mehta</v>
      </c>
      <c r="AF1993" s="30" t="str">
        <f aca="false">IFERROR(INDEX(Lookup_Tables!$F$16:$F$45,MATCH(I1993,Lookup_Tables!$E$16:$E$45,0)),"N/A")</f>
        <v>EMP215</v>
      </c>
      <c r="AG1993" s="30" t="n">
        <f aca="false">_xlfn.IFS(R1993="Recovered",4,R1993="Referred",3,R1993="Admitted",2,R1993="Deceased",1,TRUE(),0)</f>
        <v>4</v>
      </c>
      <c r="AH1993" s="30" t="str">
        <f aca="false">IF(T1993&gt;=4,"Satisfied",IF(T1993&gt;=3,"Neutral","Needs Improvement"))</f>
        <v>Neutral</v>
      </c>
    </row>
    <row r="1994" customFormat="false" ht="15" hidden="false" customHeight="false" outlineLevel="0" collapsed="false">
      <c r="A1994" s="27" t="s">
        <v>4546</v>
      </c>
      <c r="B1994" s="27" t="s">
        <v>1432</v>
      </c>
      <c r="C1994" s="27" t="n">
        <v>46</v>
      </c>
      <c r="D1994" s="27" t="s">
        <v>181</v>
      </c>
      <c r="E1994" s="28" t="n">
        <v>45656</v>
      </c>
      <c r="F1994" s="27" t="s">
        <v>1162</v>
      </c>
      <c r="G1994" s="28" t="n">
        <v>45657</v>
      </c>
      <c r="H1994" s="27" t="s">
        <v>183</v>
      </c>
      <c r="I1994" s="27" t="s">
        <v>430</v>
      </c>
      <c r="J1994" s="27" t="s">
        <v>185</v>
      </c>
      <c r="K1994" s="27" t="s">
        <v>126</v>
      </c>
      <c r="L1994" s="27" t="n">
        <v>43</v>
      </c>
      <c r="M1994" s="27" t="n">
        <v>91</v>
      </c>
      <c r="N1994" s="27" t="s">
        <v>186</v>
      </c>
      <c r="O1994" s="27" t="s">
        <v>139</v>
      </c>
      <c r="P1994" s="27" t="s">
        <v>140</v>
      </c>
      <c r="Q1994" s="29" t="n">
        <v>7601.53</v>
      </c>
      <c r="R1994" s="27" t="s">
        <v>130</v>
      </c>
      <c r="S1994" s="27" t="s">
        <v>157</v>
      </c>
      <c r="T1994" s="27" t="n">
        <v>2</v>
      </c>
      <c r="U1994" s="27" t="n">
        <f aca="false">YEAR(E1994)</f>
        <v>2024</v>
      </c>
      <c r="V1994" s="27" t="str">
        <f aca="false">TEXT(E1994,"MMM-YYYY")</f>
        <v>Dec-2024</v>
      </c>
      <c r="W1994" s="27" t="n">
        <f aca="false">MONTH(E1994)</f>
        <v>12</v>
      </c>
      <c r="X1994" s="27" t="str">
        <f aca="false">TEXT(WEEKDAY(E1994,2),"0")&amp;" - "&amp;TEXT(E1994,"dddd")</f>
        <v>1 - Monday</v>
      </c>
      <c r="Y1994" s="27" t="str">
        <f aca="false">_xlfn.IFS(C1994&lt;18,"Child (0-17)",C1994&lt;40,"Young Adult (18-39)",C1994&lt;60,"Adult (40-59)",TRUE(),"Senior (60+)")</f>
        <v>Adult (40-59)</v>
      </c>
      <c r="Z1994" s="27" t="n">
        <f aca="false">ROUND(G1994-E1994,0)</f>
        <v>1</v>
      </c>
      <c r="AA1994" s="27" t="n">
        <f aca="false">L1994+M1994</f>
        <v>134</v>
      </c>
      <c r="AB1994" s="27" t="n">
        <f aca="false">IFERROR(ROUND(Q1994/AA1994,2),0)</f>
        <v>56.73</v>
      </c>
      <c r="AC1994" s="27" t="str">
        <f aca="false">IF(AND(K1994="Critical",N1994="No"),"URGENT - No Bed","Normal")</f>
        <v>Normal</v>
      </c>
      <c r="AD1994" s="33" t="n">
        <f aca="false">INDEX(Lookup_Tables!$B$3:$B$12,MATCH(H1994,Lookup_Tables!$A$3:$A$12,0))</f>
        <v>3100000</v>
      </c>
      <c r="AE1994" s="27" t="str">
        <f aca="false">INDEX(Lookup_Tables!$C$3:$C$12,MATCH(H1994,Lookup_Tables!$A$3:$A$12,0))</f>
        <v>Dr. Kavita Rao</v>
      </c>
      <c r="AF1994" s="27" t="str">
        <f aca="false">IFERROR(INDEX(Lookup_Tables!$F$16:$F$45,MATCH(I1994,Lookup_Tables!$E$16:$E$45,0)),"N/A")</f>
        <v>EMP224</v>
      </c>
      <c r="AG1994" s="27" t="n">
        <f aca="false">_xlfn.IFS(R1994="Recovered",4,R1994="Referred",3,R1994="Admitted",2,R1994="Deceased",1,TRUE(),0)</f>
        <v>4</v>
      </c>
      <c r="AH1994" s="27" t="str">
        <f aca="false">IF(T1994&gt;=4,"Satisfied",IF(T1994&gt;=3,"Neutral","Needs Improvement"))</f>
        <v>Needs Improvement</v>
      </c>
    </row>
    <row r="1995" customFormat="false" ht="15" hidden="false" customHeight="false" outlineLevel="0" collapsed="false">
      <c r="A1995" s="30" t="s">
        <v>6199</v>
      </c>
      <c r="B1995" s="30" t="s">
        <v>440</v>
      </c>
      <c r="C1995" s="30" t="n">
        <v>53</v>
      </c>
      <c r="D1995" s="30" t="s">
        <v>181</v>
      </c>
      <c r="E1995" s="31" t="n">
        <v>45656</v>
      </c>
      <c r="F1995" s="30" t="s">
        <v>1320</v>
      </c>
      <c r="G1995" s="31" t="n">
        <v>45658</v>
      </c>
      <c r="H1995" s="30" t="s">
        <v>161</v>
      </c>
      <c r="I1995" s="30" t="s">
        <v>320</v>
      </c>
      <c r="J1995" s="30" t="s">
        <v>258</v>
      </c>
      <c r="K1995" s="30" t="s">
        <v>156</v>
      </c>
      <c r="L1995" s="30" t="n">
        <v>64</v>
      </c>
      <c r="M1995" s="30" t="n">
        <v>83</v>
      </c>
      <c r="N1995" s="30" t="s">
        <v>127</v>
      </c>
      <c r="O1995" s="30" t="s">
        <v>139</v>
      </c>
      <c r="P1995" s="30" t="s">
        <v>129</v>
      </c>
      <c r="Q1995" s="32" t="n">
        <v>3788.02</v>
      </c>
      <c r="R1995" s="30" t="s">
        <v>130</v>
      </c>
      <c r="S1995" s="30" t="s">
        <v>192</v>
      </c>
      <c r="T1995" s="30" t="n">
        <v>3</v>
      </c>
      <c r="U1995" s="30" t="n">
        <f aca="false">YEAR(E1995)</f>
        <v>2024</v>
      </c>
      <c r="V1995" s="30" t="str">
        <f aca="false">TEXT(E1995,"MMM-YYYY")</f>
        <v>Dec-2024</v>
      </c>
      <c r="W1995" s="30" t="n">
        <f aca="false">MONTH(E1995)</f>
        <v>12</v>
      </c>
      <c r="X1995" s="30" t="str">
        <f aca="false">TEXT(WEEKDAY(E1995,2),"0")&amp;" - "&amp;TEXT(E1995,"dddd")</f>
        <v>1 - Monday</v>
      </c>
      <c r="Y1995" s="30" t="str">
        <f aca="false">_xlfn.IFS(C1995&lt;18,"Child (0-17)",C1995&lt;40,"Young Adult (18-39)",C1995&lt;60,"Adult (40-59)",TRUE(),"Senior (60+)")</f>
        <v>Adult (40-59)</v>
      </c>
      <c r="Z1995" s="30" t="n">
        <f aca="false">ROUND(G1995-E1995,0)</f>
        <v>2</v>
      </c>
      <c r="AA1995" s="30" t="n">
        <f aca="false">L1995+M1995</f>
        <v>147</v>
      </c>
      <c r="AB1995" s="30" t="n">
        <f aca="false">IFERROR(ROUND(Q1995/AA1995,2),0)</f>
        <v>25.77</v>
      </c>
      <c r="AC1995" s="30" t="str">
        <f aca="false">IF(AND(K1995="Critical",N1995="No"),"URGENT - No Bed","Normal")</f>
        <v>Normal</v>
      </c>
      <c r="AD1995" s="34" t="n">
        <f aca="false">INDEX(Lookup_Tables!$B$3:$B$12,MATCH(H1995,Lookup_Tables!$A$3:$A$12,0))</f>
        <v>3600000</v>
      </c>
      <c r="AE1995" s="30" t="str">
        <f aca="false">INDEX(Lookup_Tables!$C$3:$C$12,MATCH(H1995,Lookup_Tables!$A$3:$A$12,0))</f>
        <v>Dr. Sameer Joshi</v>
      </c>
      <c r="AF1995" s="30" t="str">
        <f aca="false">IFERROR(INDEX(Lookup_Tables!$F$16:$F$45,MATCH(I1995,Lookup_Tables!$E$16:$E$45,0)),"N/A")</f>
        <v>EMP223</v>
      </c>
      <c r="AG1995" s="30" t="n">
        <f aca="false">_xlfn.IFS(R1995="Recovered",4,R1995="Referred",3,R1995="Admitted",2,R1995="Deceased",1,TRUE(),0)</f>
        <v>4</v>
      </c>
      <c r="AH1995" s="30" t="str">
        <f aca="false">IF(T1995&gt;=4,"Satisfied",IF(T1995&gt;=3,"Neutral","Needs Improvement"))</f>
        <v>Neutral</v>
      </c>
    </row>
    <row r="1996" customFormat="false" ht="15" hidden="false" customHeight="false" outlineLevel="0" collapsed="false">
      <c r="A1996" s="27" t="s">
        <v>3967</v>
      </c>
      <c r="B1996" s="27" t="s">
        <v>2818</v>
      </c>
      <c r="C1996" s="27" t="n">
        <v>80</v>
      </c>
      <c r="D1996" s="27" t="s">
        <v>121</v>
      </c>
      <c r="E1996" s="28" t="n">
        <v>45352</v>
      </c>
      <c r="F1996" s="27" t="s">
        <v>319</v>
      </c>
      <c r="G1996" s="28" t="n">
        <v>45354</v>
      </c>
      <c r="H1996" s="27" t="s">
        <v>168</v>
      </c>
      <c r="I1996" s="27" t="s">
        <v>169</v>
      </c>
      <c r="J1996" s="27" t="s">
        <v>367</v>
      </c>
      <c r="K1996" s="27" t="s">
        <v>156</v>
      </c>
      <c r="L1996" s="27" t="n">
        <v>66</v>
      </c>
      <c r="M1996" s="27" t="n">
        <v>81</v>
      </c>
      <c r="N1996" s="27" t="s">
        <v>186</v>
      </c>
      <c r="O1996" s="27" t="s">
        <v>139</v>
      </c>
      <c r="P1996" s="27" t="s">
        <v>187</v>
      </c>
      <c r="Q1996" s="29" t="n">
        <v>3249.05</v>
      </c>
      <c r="R1996" s="27" t="s">
        <v>130</v>
      </c>
      <c r="S1996" s="27" t="s">
        <v>223</v>
      </c>
      <c r="T1996" s="27" t="n">
        <v>3</v>
      </c>
      <c r="U1996" s="27" t="n">
        <f aca="false">YEAR(E1996)</f>
        <v>2024</v>
      </c>
      <c r="V1996" s="27" t="str">
        <f aca="false">TEXT(E1996,"MMM-YYYY")</f>
        <v>Mar-2024</v>
      </c>
      <c r="W1996" s="27" t="n">
        <f aca="false">MONTH(E1996)</f>
        <v>3</v>
      </c>
      <c r="X1996" s="27" t="str">
        <f aca="false">TEXT(WEEKDAY(E1996,2),"0")&amp;" - "&amp;TEXT(E1996,"dddd")</f>
        <v>5 - Friday</v>
      </c>
      <c r="Y1996" s="27" t="str">
        <f aca="false">_xlfn.IFS(C1996&lt;18,"Child (0-17)",C1996&lt;40,"Young Adult (18-39)",C1996&lt;60,"Adult (40-59)",TRUE(),"Senior (60+)")</f>
        <v>Senior (60+)</v>
      </c>
      <c r="Z1996" s="27" t="n">
        <f aca="false">ROUND(G1996-E1996,0)</f>
        <v>2</v>
      </c>
      <c r="AA1996" s="27" t="n">
        <f aca="false">L1996+M1996</f>
        <v>147</v>
      </c>
      <c r="AB1996" s="27" t="n">
        <f aca="false">IFERROR(ROUND(Q1996/AA1996,2),0)</f>
        <v>22.1</v>
      </c>
      <c r="AC1996" s="27" t="str">
        <f aca="false">IF(AND(K1996="Critical",N1996="No"),"URGENT - No Bed","Normal")</f>
        <v>Normal</v>
      </c>
      <c r="AD1996" s="33" t="n">
        <f aca="false">INDEX(Lookup_Tables!$B$3:$B$12,MATCH(H1996,Lookup_Tables!$A$3:$A$12,0))</f>
        <v>4400000</v>
      </c>
      <c r="AE1996" s="27" t="str">
        <f aca="false">INDEX(Lookup_Tables!$C$3:$C$12,MATCH(H1996,Lookup_Tables!$A$3:$A$12,0))</f>
        <v>Dr. Neha Chopra</v>
      </c>
      <c r="AF1996" s="27" t="str">
        <f aca="false">IFERROR(INDEX(Lookup_Tables!$F$16:$F$45,MATCH(I1996,Lookup_Tables!$E$16:$E$45,0)),"N/A")</f>
        <v>EMP220</v>
      </c>
      <c r="AG1996" s="27" t="n">
        <f aca="false">_xlfn.IFS(R1996="Recovered",4,R1996="Referred",3,R1996="Admitted",2,R1996="Deceased",1,TRUE(),0)</f>
        <v>4</v>
      </c>
      <c r="AH1996" s="27" t="str">
        <f aca="false">IF(T1996&gt;=4,"Satisfied",IF(T1996&gt;=3,"Neutral","Needs Improvement"))</f>
        <v>Neutral</v>
      </c>
    </row>
    <row r="1997" customFormat="false" ht="15" hidden="false" customHeight="false" outlineLevel="0" collapsed="false">
      <c r="A1997" s="30" t="s">
        <v>3193</v>
      </c>
      <c r="B1997" s="30" t="s">
        <v>1415</v>
      </c>
      <c r="C1997" s="30" t="n">
        <v>8</v>
      </c>
      <c r="D1997" s="30" t="s">
        <v>181</v>
      </c>
      <c r="E1997" s="31" t="n">
        <v>45437</v>
      </c>
      <c r="F1997" s="30" t="s">
        <v>698</v>
      </c>
      <c r="G1997" s="31" t="n">
        <v>45440</v>
      </c>
      <c r="H1997" s="30" t="s">
        <v>146</v>
      </c>
      <c r="I1997" s="30" t="s">
        <v>176</v>
      </c>
      <c r="J1997" s="30" t="s">
        <v>177</v>
      </c>
      <c r="K1997" s="30" t="s">
        <v>156</v>
      </c>
      <c r="L1997" s="30" t="n">
        <v>74</v>
      </c>
      <c r="M1997" s="30" t="n">
        <v>76</v>
      </c>
      <c r="N1997" s="30" t="s">
        <v>127</v>
      </c>
      <c r="O1997" s="30" t="s">
        <v>128</v>
      </c>
      <c r="P1997" s="30" t="s">
        <v>129</v>
      </c>
      <c r="Q1997" s="32" t="n">
        <v>3405.14</v>
      </c>
      <c r="R1997" s="30" t="s">
        <v>130</v>
      </c>
      <c r="S1997" s="30" t="s">
        <v>151</v>
      </c>
      <c r="T1997" s="30" t="n">
        <v>4</v>
      </c>
      <c r="U1997" s="30" t="n">
        <f aca="false">YEAR(E1997)</f>
        <v>2024</v>
      </c>
      <c r="V1997" s="30" t="str">
        <f aca="false">TEXT(E1997,"MMM-YYYY")</f>
        <v>May-2024</v>
      </c>
      <c r="W1997" s="30" t="n">
        <f aca="false">MONTH(E1997)</f>
        <v>5</v>
      </c>
      <c r="X1997" s="30" t="str">
        <f aca="false">TEXT(WEEKDAY(E1997,2),"0")&amp;" - "&amp;TEXT(E1997,"dddd")</f>
        <v>6 - Saturday</v>
      </c>
      <c r="Y1997" s="30" t="str">
        <f aca="false">_xlfn.IFS(C1997&lt;18,"Child (0-17)",C1997&lt;40,"Young Adult (18-39)",C1997&lt;60,"Adult (40-59)",TRUE(),"Senior (60+)")</f>
        <v>Child (0-17)</v>
      </c>
      <c r="Z1997" s="30" t="n">
        <f aca="false">ROUND(G1997-E1997,0)</f>
        <v>3</v>
      </c>
      <c r="AA1997" s="30" t="n">
        <f aca="false">L1997+M1997</f>
        <v>150</v>
      </c>
      <c r="AB1997" s="30" t="n">
        <f aca="false">IFERROR(ROUND(Q1997/AA1997,2),0)</f>
        <v>22.7</v>
      </c>
      <c r="AC1997" s="30" t="str">
        <f aca="false">IF(AND(K1997="Critical",N1997="No"),"URGENT - No Bed","Normal")</f>
        <v>Normal</v>
      </c>
      <c r="AD1997" s="34" t="n">
        <f aca="false">INDEX(Lookup_Tables!$B$3:$B$12,MATCH(H1997,Lookup_Tables!$A$3:$A$12,0))</f>
        <v>2700000</v>
      </c>
      <c r="AE1997" s="30" t="str">
        <f aca="false">INDEX(Lookup_Tables!$C$3:$C$12,MATCH(H1997,Lookup_Tables!$A$3:$A$12,0))</f>
        <v>Dr. Vikram Singh</v>
      </c>
      <c r="AF1997" s="30" t="str">
        <f aca="false">IFERROR(INDEX(Lookup_Tables!$F$16:$F$45,MATCH(I1997,Lookup_Tables!$E$16:$E$45,0)),"N/A")</f>
        <v>EMP227</v>
      </c>
      <c r="AG1997" s="30" t="n">
        <f aca="false">_xlfn.IFS(R1997="Recovered",4,R1997="Referred",3,R1997="Admitted",2,R1997="Deceased",1,TRUE(),0)</f>
        <v>4</v>
      </c>
      <c r="AH1997" s="30" t="str">
        <f aca="false">IF(T1997&gt;=4,"Satisfied",IF(T1997&gt;=3,"Neutral","Needs Improvement"))</f>
        <v>Satisfied</v>
      </c>
    </row>
    <row r="1998" customFormat="false" ht="15" hidden="false" customHeight="false" outlineLevel="0" collapsed="false">
      <c r="A1998" s="27" t="s">
        <v>2660</v>
      </c>
      <c r="B1998" s="27" t="s">
        <v>2661</v>
      </c>
      <c r="C1998" s="27" t="n">
        <v>2</v>
      </c>
      <c r="D1998" s="27" t="s">
        <v>121</v>
      </c>
      <c r="E1998" s="28" t="n">
        <v>45352</v>
      </c>
      <c r="F1998" s="27" t="s">
        <v>2406</v>
      </c>
      <c r="G1998" s="28" t="n">
        <v>45354</v>
      </c>
      <c r="H1998" s="27" t="s">
        <v>135</v>
      </c>
      <c r="I1998" s="27" t="s">
        <v>136</v>
      </c>
      <c r="J1998" s="27" t="s">
        <v>262</v>
      </c>
      <c r="K1998" s="27" t="s">
        <v>156</v>
      </c>
      <c r="L1998" s="27" t="n">
        <v>64</v>
      </c>
      <c r="M1998" s="27" t="n">
        <v>58</v>
      </c>
      <c r="N1998" s="27" t="s">
        <v>127</v>
      </c>
      <c r="O1998" s="27" t="s">
        <v>128</v>
      </c>
      <c r="P1998" s="27" t="s">
        <v>187</v>
      </c>
      <c r="Q1998" s="29" t="n">
        <v>3621.21</v>
      </c>
      <c r="R1998" s="27" t="s">
        <v>130</v>
      </c>
      <c r="S1998" s="27" t="s">
        <v>192</v>
      </c>
      <c r="T1998" s="27" t="n">
        <v>5</v>
      </c>
      <c r="U1998" s="27" t="n">
        <f aca="false">YEAR(E1998)</f>
        <v>2024</v>
      </c>
      <c r="V1998" s="27" t="str">
        <f aca="false">TEXT(E1998,"MMM-YYYY")</f>
        <v>Mar-2024</v>
      </c>
      <c r="W1998" s="27" t="n">
        <f aca="false">MONTH(E1998)</f>
        <v>3</v>
      </c>
      <c r="X1998" s="27" t="str">
        <f aca="false">TEXT(WEEKDAY(E1998,2),"0")&amp;" - "&amp;TEXT(E1998,"dddd")</f>
        <v>5 - Friday</v>
      </c>
      <c r="Y1998" s="27" t="str">
        <f aca="false">_xlfn.IFS(C1998&lt;18,"Child (0-17)",C1998&lt;40,"Young Adult (18-39)",C1998&lt;60,"Adult (40-59)",TRUE(),"Senior (60+)")</f>
        <v>Child (0-17)</v>
      </c>
      <c r="Z1998" s="27" t="n">
        <f aca="false">ROUND(G1998-E1998,0)</f>
        <v>2</v>
      </c>
      <c r="AA1998" s="27" t="n">
        <f aca="false">L1998+M1998</f>
        <v>122</v>
      </c>
      <c r="AB1998" s="27" t="n">
        <f aca="false">IFERROR(ROUND(Q1998/AA1998,2),0)</f>
        <v>29.68</v>
      </c>
      <c r="AC1998" s="27" t="str">
        <f aca="false">IF(AND(K1998="Critical",N1998="No"),"URGENT - No Bed","Normal")</f>
        <v>Normal</v>
      </c>
      <c r="AD1998" s="33" t="n">
        <f aca="false">INDEX(Lookup_Tables!$B$3:$B$12,MATCH(H1998,Lookup_Tables!$A$3:$A$12,0))</f>
        <v>4600000</v>
      </c>
      <c r="AE1998" s="27" t="str">
        <f aca="false">INDEX(Lookup_Tables!$C$3:$C$12,MATCH(H1998,Lookup_Tables!$A$3:$A$12,0))</f>
        <v>Dr. Farhan Khan</v>
      </c>
      <c r="AF1998" s="27" t="str">
        <f aca="false">IFERROR(INDEX(Lookup_Tables!$F$16:$F$45,MATCH(I1998,Lookup_Tables!$E$16:$E$45,0)),"N/A")</f>
        <v>EMP206</v>
      </c>
      <c r="AG1998" s="27" t="n">
        <f aca="false">_xlfn.IFS(R1998="Recovered",4,R1998="Referred",3,R1998="Admitted",2,R1998="Deceased",1,TRUE(),0)</f>
        <v>4</v>
      </c>
      <c r="AH1998" s="27" t="str">
        <f aca="false">IF(T1998&gt;=4,"Satisfied",IF(T1998&gt;=3,"Neutral","Needs Improvement"))</f>
        <v>Satisfied</v>
      </c>
    </row>
    <row r="1999" customFormat="false" ht="15" hidden="false" customHeight="false" outlineLevel="0" collapsed="false">
      <c r="A1999" s="30" t="s">
        <v>3344</v>
      </c>
      <c r="B1999" s="30" t="s">
        <v>1878</v>
      </c>
      <c r="C1999" s="30" t="n">
        <v>0</v>
      </c>
      <c r="D1999" s="30" t="s">
        <v>121</v>
      </c>
      <c r="E1999" s="31" t="n">
        <v>45639</v>
      </c>
      <c r="F1999" s="30" t="s">
        <v>720</v>
      </c>
      <c r="G1999" s="31" t="n">
        <v>45639</v>
      </c>
      <c r="H1999" s="30" t="s">
        <v>135</v>
      </c>
      <c r="I1999" s="30" t="s">
        <v>251</v>
      </c>
      <c r="J1999" s="30" t="s">
        <v>201</v>
      </c>
      <c r="K1999" s="30" t="s">
        <v>138</v>
      </c>
      <c r="L1999" s="30" t="n">
        <v>34</v>
      </c>
      <c r="M1999" s="30" t="n">
        <v>37</v>
      </c>
      <c r="N1999" s="30" t="s">
        <v>127</v>
      </c>
      <c r="O1999" s="30" t="s">
        <v>128</v>
      </c>
      <c r="P1999" s="30" t="s">
        <v>129</v>
      </c>
      <c r="Q1999" s="32" t="n">
        <v>2667.8</v>
      </c>
      <c r="R1999" s="30" t="s">
        <v>130</v>
      </c>
      <c r="S1999" s="30" t="s">
        <v>131</v>
      </c>
      <c r="T1999" s="30" t="n">
        <v>4</v>
      </c>
      <c r="U1999" s="30" t="n">
        <f aca="false">YEAR(E1999)</f>
        <v>2024</v>
      </c>
      <c r="V1999" s="30" t="str">
        <f aca="false">TEXT(E1999,"MMM-YYYY")</f>
        <v>Dec-2024</v>
      </c>
      <c r="W1999" s="30" t="n">
        <f aca="false">MONTH(E1999)</f>
        <v>12</v>
      </c>
      <c r="X1999" s="30" t="str">
        <f aca="false">TEXT(WEEKDAY(E1999,2),"0")&amp;" - "&amp;TEXT(E1999,"dddd")</f>
        <v>5 - Friday</v>
      </c>
      <c r="Y1999" s="30" t="str">
        <f aca="false">_xlfn.IFS(C1999&lt;18,"Child (0-17)",C1999&lt;40,"Young Adult (18-39)",C1999&lt;60,"Adult (40-59)",TRUE(),"Senior (60+)")</f>
        <v>Child (0-17)</v>
      </c>
      <c r="Z1999" s="30" t="n">
        <f aca="false">ROUND(G1999-E1999,0)</f>
        <v>0</v>
      </c>
      <c r="AA1999" s="30" t="n">
        <f aca="false">L1999+M1999</f>
        <v>71</v>
      </c>
      <c r="AB1999" s="30" t="n">
        <f aca="false">IFERROR(ROUND(Q1999/AA1999,2),0)</f>
        <v>37.57</v>
      </c>
      <c r="AC1999" s="30" t="str">
        <f aca="false">IF(AND(K1999="Critical",N1999="No"),"URGENT - No Bed","Normal")</f>
        <v>Normal</v>
      </c>
      <c r="AD1999" s="34" t="n">
        <f aca="false">INDEX(Lookup_Tables!$B$3:$B$12,MATCH(H1999,Lookup_Tables!$A$3:$A$12,0))</f>
        <v>4600000</v>
      </c>
      <c r="AE1999" s="30" t="str">
        <f aca="false">INDEX(Lookup_Tables!$C$3:$C$12,MATCH(H1999,Lookup_Tables!$A$3:$A$12,0))</f>
        <v>Dr. Farhan Khan</v>
      </c>
      <c r="AF1999" s="30" t="str">
        <f aca="false">IFERROR(INDEX(Lookup_Tables!$F$16:$F$45,MATCH(I1999,Lookup_Tables!$E$16:$E$45,0)),"N/A")</f>
        <v>EMP207</v>
      </c>
      <c r="AG1999" s="30" t="n">
        <f aca="false">_xlfn.IFS(R1999="Recovered",4,R1999="Referred",3,R1999="Admitted",2,R1999="Deceased",1,TRUE(),0)</f>
        <v>4</v>
      </c>
      <c r="AH1999" s="30" t="str">
        <f aca="false">IF(T1999&gt;=4,"Satisfied",IF(T1999&gt;=3,"Neutral","Needs Improvement"))</f>
        <v>Satisfied</v>
      </c>
    </row>
    <row r="2000" customFormat="false" ht="15" hidden="false" customHeight="false" outlineLevel="0" collapsed="false">
      <c r="A2000" s="27" t="s">
        <v>1416</v>
      </c>
      <c r="B2000" s="27" t="s">
        <v>1417</v>
      </c>
      <c r="C2000" s="27" t="n">
        <v>0</v>
      </c>
      <c r="D2000" s="27" t="s">
        <v>181</v>
      </c>
      <c r="E2000" s="28" t="n">
        <v>45478</v>
      </c>
      <c r="F2000" s="27" t="s">
        <v>1374</v>
      </c>
      <c r="G2000" s="28" t="n">
        <v>45481</v>
      </c>
      <c r="H2000" s="27" t="s">
        <v>183</v>
      </c>
      <c r="I2000" s="27" t="s">
        <v>430</v>
      </c>
      <c r="J2000" s="27" t="s">
        <v>431</v>
      </c>
      <c r="K2000" s="27" t="s">
        <v>126</v>
      </c>
      <c r="L2000" s="27" t="n">
        <v>26</v>
      </c>
      <c r="M2000" s="27" t="n">
        <v>91</v>
      </c>
      <c r="N2000" s="27" t="s">
        <v>127</v>
      </c>
      <c r="O2000" s="27" t="s">
        <v>171</v>
      </c>
      <c r="P2000" s="27" t="s">
        <v>187</v>
      </c>
      <c r="Q2000" s="29" t="n">
        <v>7712.93</v>
      </c>
      <c r="R2000" s="27" t="s">
        <v>172</v>
      </c>
      <c r="S2000" s="27" t="s">
        <v>178</v>
      </c>
      <c r="T2000" s="27" t="n">
        <v>3</v>
      </c>
      <c r="U2000" s="27" t="n">
        <f aca="false">YEAR(E2000)</f>
        <v>2024</v>
      </c>
      <c r="V2000" s="27" t="str">
        <f aca="false">TEXT(E2000,"MMM-YYYY")</f>
        <v>Jul-2024</v>
      </c>
      <c r="W2000" s="27" t="n">
        <f aca="false">MONTH(E2000)</f>
        <v>7</v>
      </c>
      <c r="X2000" s="27" t="str">
        <f aca="false">TEXT(WEEKDAY(E2000,2),"0")&amp;" - "&amp;TEXT(E2000,"dddd")</f>
        <v>5 - Friday</v>
      </c>
      <c r="Y2000" s="27" t="str">
        <f aca="false">_xlfn.IFS(C2000&lt;18,"Child (0-17)",C2000&lt;40,"Young Adult (18-39)",C2000&lt;60,"Adult (40-59)",TRUE(),"Senior (60+)")</f>
        <v>Child (0-17)</v>
      </c>
      <c r="Z2000" s="27" t="n">
        <f aca="false">ROUND(G2000-E2000,0)</f>
        <v>3</v>
      </c>
      <c r="AA2000" s="27" t="n">
        <f aca="false">L2000+M2000</f>
        <v>117</v>
      </c>
      <c r="AB2000" s="27" t="n">
        <f aca="false">IFERROR(ROUND(Q2000/AA2000,2),0)</f>
        <v>65.92</v>
      </c>
      <c r="AC2000" s="27" t="str">
        <f aca="false">IF(AND(K2000="Critical",N2000="No"),"URGENT - No Bed","Normal")</f>
        <v>Normal</v>
      </c>
      <c r="AD2000" s="33" t="n">
        <f aca="false">INDEX(Lookup_Tables!$B$3:$B$12,MATCH(H2000,Lookup_Tables!$A$3:$A$12,0))</f>
        <v>3100000</v>
      </c>
      <c r="AE2000" s="27" t="str">
        <f aca="false">INDEX(Lookup_Tables!$C$3:$C$12,MATCH(H2000,Lookup_Tables!$A$3:$A$12,0))</f>
        <v>Dr. Kavita Rao</v>
      </c>
      <c r="AF2000" s="27" t="str">
        <f aca="false">IFERROR(INDEX(Lookup_Tables!$F$16:$F$45,MATCH(I2000,Lookup_Tables!$E$16:$E$45,0)),"N/A")</f>
        <v>EMP224</v>
      </c>
      <c r="AG2000" s="27" t="n">
        <f aca="false">_xlfn.IFS(R2000="Recovered",4,R2000="Referred",3,R2000="Admitted",2,R2000="Deceased",1,TRUE(),0)</f>
        <v>2</v>
      </c>
      <c r="AH2000" s="27" t="str">
        <f aca="false">IF(T2000&gt;=4,"Satisfied",IF(T2000&gt;=3,"Neutral","Needs Improvement"))</f>
        <v>Neutral</v>
      </c>
    </row>
    <row r="2001" customFormat="false" ht="15" hidden="false" customHeight="false" outlineLevel="0" collapsed="false">
      <c r="A2001" s="30" t="s">
        <v>4520</v>
      </c>
      <c r="B2001" s="30" t="s">
        <v>1227</v>
      </c>
      <c r="C2001" s="30" t="n">
        <v>74</v>
      </c>
      <c r="D2001" s="30" t="s">
        <v>121</v>
      </c>
      <c r="E2001" s="31" t="n">
        <v>45628</v>
      </c>
      <c r="F2001" s="30" t="s">
        <v>948</v>
      </c>
      <c r="G2001" s="31" t="n">
        <v>45628</v>
      </c>
      <c r="H2001" s="30" t="s">
        <v>242</v>
      </c>
      <c r="I2001" s="30" t="s">
        <v>243</v>
      </c>
      <c r="J2001" s="30" t="s">
        <v>422</v>
      </c>
      <c r="K2001" s="30" t="s">
        <v>156</v>
      </c>
      <c r="L2001" s="30" t="n">
        <v>37</v>
      </c>
      <c r="M2001" s="30" t="n">
        <v>78</v>
      </c>
      <c r="N2001" s="30" t="s">
        <v>186</v>
      </c>
      <c r="O2001" s="30" t="s">
        <v>149</v>
      </c>
      <c r="P2001" s="30" t="s">
        <v>187</v>
      </c>
      <c r="Q2001" s="32" t="n">
        <v>3229.94</v>
      </c>
      <c r="R2001" s="30" t="s">
        <v>130</v>
      </c>
      <c r="S2001" s="30" t="s">
        <v>131</v>
      </c>
      <c r="T2001" s="30" t="n">
        <v>4</v>
      </c>
      <c r="U2001" s="30" t="n">
        <f aca="false">YEAR(E2001)</f>
        <v>2024</v>
      </c>
      <c r="V2001" s="30" t="str">
        <f aca="false">TEXT(E2001,"MMM-YYYY")</f>
        <v>Dec-2024</v>
      </c>
      <c r="W2001" s="30" t="n">
        <f aca="false">MONTH(E2001)</f>
        <v>12</v>
      </c>
      <c r="X2001" s="30" t="str">
        <f aca="false">TEXT(WEEKDAY(E2001,2),"0")&amp;" - "&amp;TEXT(E2001,"dddd")</f>
        <v>1 - Monday</v>
      </c>
      <c r="Y2001" s="30" t="str">
        <f aca="false">_xlfn.IFS(C2001&lt;18,"Child (0-17)",C2001&lt;40,"Young Adult (18-39)",C2001&lt;60,"Adult (40-59)",TRUE(),"Senior (60+)")</f>
        <v>Senior (60+)</v>
      </c>
      <c r="Z2001" s="30" t="n">
        <f aca="false">ROUND(G2001-E2001,0)</f>
        <v>0</v>
      </c>
      <c r="AA2001" s="30" t="n">
        <f aca="false">L2001+M2001</f>
        <v>115</v>
      </c>
      <c r="AB2001" s="30" t="n">
        <f aca="false">IFERROR(ROUND(Q2001/AA2001,2),0)</f>
        <v>28.09</v>
      </c>
      <c r="AC2001" s="30" t="str">
        <f aca="false">IF(AND(K2001="Critical",N2001="No"),"URGENT - No Bed","Normal")</f>
        <v>Normal</v>
      </c>
      <c r="AD2001" s="34" t="n">
        <f aca="false">INDEX(Lookup_Tables!$B$3:$B$12,MATCH(H2001,Lookup_Tables!$A$3:$A$12,0))</f>
        <v>3000000</v>
      </c>
      <c r="AE2001" s="30" t="str">
        <f aca="false">INDEX(Lookup_Tables!$C$3:$C$12,MATCH(H2001,Lookup_Tables!$A$3:$A$12,0))</f>
        <v>Dr. Pooja Iyer</v>
      </c>
      <c r="AF2001" s="30" t="str">
        <f aca="false">IFERROR(INDEX(Lookup_Tables!$F$16:$F$45,MATCH(I2001,Lookup_Tables!$E$16:$E$45,0)),"N/A")</f>
        <v>EMP214</v>
      </c>
      <c r="AG2001" s="30" t="n">
        <f aca="false">_xlfn.IFS(R2001="Recovered",4,R2001="Referred",3,R2001="Admitted",2,R2001="Deceased",1,TRUE(),0)</f>
        <v>4</v>
      </c>
      <c r="AH2001" s="30" t="str">
        <f aca="false">IF(T2001&gt;=4,"Satisfied",IF(T2001&gt;=3,"Neutral","Needs Improvement"))</f>
        <v>Satisfied</v>
      </c>
    </row>
    <row r="2002" customFormat="false" ht="15" hidden="false" customHeight="false" outlineLevel="0" collapsed="false">
      <c r="A2002" s="27" t="s">
        <v>3311</v>
      </c>
      <c r="B2002" s="27" t="s">
        <v>1154</v>
      </c>
      <c r="C2002" s="27" t="n">
        <v>24</v>
      </c>
      <c r="D2002" s="27" t="s">
        <v>181</v>
      </c>
      <c r="E2002" s="28" t="n">
        <v>45337</v>
      </c>
      <c r="F2002" s="27" t="s">
        <v>1271</v>
      </c>
      <c r="G2002" s="28" t="n">
        <v>45338</v>
      </c>
      <c r="H2002" s="27" t="s">
        <v>123</v>
      </c>
      <c r="I2002" s="27" t="s">
        <v>124</v>
      </c>
      <c r="J2002" s="27" t="s">
        <v>508</v>
      </c>
      <c r="K2002" s="27" t="s">
        <v>156</v>
      </c>
      <c r="L2002" s="27" t="n">
        <v>44</v>
      </c>
      <c r="M2002" s="27" t="n">
        <v>67</v>
      </c>
      <c r="N2002" s="27" t="s">
        <v>186</v>
      </c>
      <c r="O2002" s="27" t="s">
        <v>139</v>
      </c>
      <c r="P2002" s="27" t="s">
        <v>129</v>
      </c>
      <c r="Q2002" s="29" t="n">
        <v>4779.33</v>
      </c>
      <c r="R2002" s="27" t="s">
        <v>172</v>
      </c>
      <c r="S2002" s="27" t="s">
        <v>197</v>
      </c>
      <c r="T2002" s="27" t="n">
        <v>3</v>
      </c>
      <c r="U2002" s="27" t="n">
        <f aca="false">YEAR(E2002)</f>
        <v>2024</v>
      </c>
      <c r="V2002" s="27" t="str">
        <f aca="false">TEXT(E2002,"MMM-YYYY")</f>
        <v>Feb-2024</v>
      </c>
      <c r="W2002" s="27" t="n">
        <f aca="false">MONTH(E2002)</f>
        <v>2</v>
      </c>
      <c r="X2002" s="27" t="str">
        <f aca="false">TEXT(WEEKDAY(E2002,2),"0")&amp;" - "&amp;TEXT(E2002,"dddd")</f>
        <v>4 - Thursday</v>
      </c>
      <c r="Y2002" s="27" t="str">
        <f aca="false">_xlfn.IFS(C2002&lt;18,"Child (0-17)",C2002&lt;40,"Young Adult (18-39)",C2002&lt;60,"Adult (40-59)",TRUE(),"Senior (60+)")</f>
        <v>Young Adult (18-39)</v>
      </c>
      <c r="Z2002" s="27" t="n">
        <f aca="false">ROUND(G2002-E2002,0)</f>
        <v>1</v>
      </c>
      <c r="AA2002" s="27" t="n">
        <f aca="false">L2002+M2002</f>
        <v>111</v>
      </c>
      <c r="AB2002" s="27" t="n">
        <f aca="false">IFERROR(ROUND(Q2002/AA2002,2),0)</f>
        <v>43.06</v>
      </c>
      <c r="AC2002" s="27" t="str">
        <f aca="false">IF(AND(K2002="Critical",N2002="No"),"URGENT - No Bed","Normal")</f>
        <v>Normal</v>
      </c>
      <c r="AD2002" s="33" t="n">
        <f aca="false">INDEX(Lookup_Tables!$B$3:$B$12,MATCH(H2002,Lookup_Tables!$A$3:$A$12,0))</f>
        <v>2200000</v>
      </c>
      <c r="AE2002" s="27" t="str">
        <f aca="false">INDEX(Lookup_Tables!$C$3:$C$12,MATCH(H2002,Lookup_Tables!$A$3:$A$12,0))</f>
        <v>Dr. Rohan Das</v>
      </c>
      <c r="AF2002" s="27" t="str">
        <f aca="false">IFERROR(INDEX(Lookup_Tables!$F$16:$F$45,MATCH(I2002,Lookup_Tables!$E$16:$E$45,0)),"N/A")</f>
        <v>EMP205</v>
      </c>
      <c r="AG2002" s="27" t="n">
        <f aca="false">_xlfn.IFS(R2002="Recovered",4,R2002="Referred",3,R2002="Admitted",2,R2002="Deceased",1,TRUE(),0)</f>
        <v>2</v>
      </c>
      <c r="AH2002" s="27" t="str">
        <f aca="false">IF(T2002&gt;=4,"Satisfied",IF(T2002&gt;=3,"Neutral","Needs Improvement"))</f>
        <v>Neutral</v>
      </c>
    </row>
    <row r="2003" customFormat="false" ht="15" hidden="false" customHeight="false" outlineLevel="0" collapsed="false">
      <c r="A2003" s="30" t="s">
        <v>1251</v>
      </c>
      <c r="B2003" s="30" t="s">
        <v>1252</v>
      </c>
      <c r="C2003" s="30" t="n">
        <v>42</v>
      </c>
      <c r="D2003" s="30" t="s">
        <v>121</v>
      </c>
      <c r="E2003" s="31" t="n">
        <v>45634</v>
      </c>
      <c r="F2003" s="30" t="s">
        <v>511</v>
      </c>
      <c r="G2003" s="31" t="n">
        <v>45636</v>
      </c>
      <c r="H2003" s="30" t="s">
        <v>217</v>
      </c>
      <c r="I2003" s="30" t="s">
        <v>344</v>
      </c>
      <c r="J2003" s="30" t="s">
        <v>294</v>
      </c>
      <c r="K2003" s="30" t="s">
        <v>156</v>
      </c>
      <c r="L2003" s="30" t="n">
        <v>20</v>
      </c>
      <c r="M2003" s="30" t="n">
        <v>32</v>
      </c>
      <c r="N2003" s="30" t="s">
        <v>127</v>
      </c>
      <c r="O2003" s="30" t="s">
        <v>171</v>
      </c>
      <c r="P2003" s="30" t="s">
        <v>140</v>
      </c>
      <c r="Q2003" s="32" t="n">
        <v>3674.43</v>
      </c>
      <c r="R2003" s="30" t="s">
        <v>130</v>
      </c>
      <c r="S2003" s="30" t="s">
        <v>151</v>
      </c>
      <c r="T2003" s="30" t="n">
        <v>4</v>
      </c>
      <c r="U2003" s="30" t="n">
        <f aca="false">YEAR(E2003)</f>
        <v>2024</v>
      </c>
      <c r="V2003" s="30" t="str">
        <f aca="false">TEXT(E2003,"MMM-YYYY")</f>
        <v>Dec-2024</v>
      </c>
      <c r="W2003" s="30" t="n">
        <f aca="false">MONTH(E2003)</f>
        <v>12</v>
      </c>
      <c r="X2003" s="30" t="str">
        <f aca="false">TEXT(WEEKDAY(E2003,2),"0")&amp;" - "&amp;TEXT(E2003,"dddd")</f>
        <v>7 - Sunday</v>
      </c>
      <c r="Y2003" s="30" t="str">
        <f aca="false">_xlfn.IFS(C2003&lt;18,"Child (0-17)",C2003&lt;40,"Young Adult (18-39)",C2003&lt;60,"Adult (40-59)",TRUE(),"Senior (60+)")</f>
        <v>Adult (40-59)</v>
      </c>
      <c r="Z2003" s="30" t="n">
        <f aca="false">ROUND(G2003-E2003,0)</f>
        <v>2</v>
      </c>
      <c r="AA2003" s="30" t="n">
        <f aca="false">L2003+M2003</f>
        <v>52</v>
      </c>
      <c r="AB2003" s="30" t="n">
        <f aca="false">IFERROR(ROUND(Q2003/AA2003,2),0)</f>
        <v>70.66</v>
      </c>
      <c r="AC2003" s="30" t="str">
        <f aca="false">IF(AND(K2003="Critical",N2003="No"),"URGENT - No Bed","Normal")</f>
        <v>Normal</v>
      </c>
      <c r="AD2003" s="34" t="n">
        <f aca="false">INDEX(Lookup_Tables!$B$3:$B$12,MATCH(H2003,Lookup_Tables!$A$3:$A$12,0))</f>
        <v>4200000</v>
      </c>
      <c r="AE2003" s="30" t="str">
        <f aca="false">INDEX(Lookup_Tables!$C$3:$C$12,MATCH(H2003,Lookup_Tables!$A$3:$A$12,0))</f>
        <v>Dr. Anil Kapoor</v>
      </c>
      <c r="AF2003" s="30" t="str">
        <f aca="false">IFERROR(INDEX(Lookup_Tables!$F$16:$F$45,MATCH(I2003,Lookup_Tables!$E$16:$E$45,0)),"N/A")</f>
        <v>EMP201</v>
      </c>
      <c r="AG2003" s="30" t="n">
        <f aca="false">_xlfn.IFS(R2003="Recovered",4,R2003="Referred",3,R2003="Admitted",2,R2003="Deceased",1,TRUE(),0)</f>
        <v>4</v>
      </c>
      <c r="AH2003" s="30" t="str">
        <f aca="false">IF(T2003&gt;=4,"Satisfied",IF(T2003&gt;=3,"Neutral","Needs Improvement"))</f>
        <v>Satisfied</v>
      </c>
    </row>
    <row r="2004" customFormat="false" ht="15" hidden="false" customHeight="false" outlineLevel="0" collapsed="false">
      <c r="A2004" s="27" t="s">
        <v>2764</v>
      </c>
      <c r="B2004" s="27" t="s">
        <v>2526</v>
      </c>
      <c r="C2004" s="27" t="n">
        <v>14</v>
      </c>
      <c r="D2004" s="27" t="s">
        <v>181</v>
      </c>
      <c r="E2004" s="28" t="n">
        <v>45499</v>
      </c>
      <c r="F2004" s="27" t="s">
        <v>1162</v>
      </c>
      <c r="G2004" s="28" t="n">
        <v>45500</v>
      </c>
      <c r="H2004" s="27" t="s">
        <v>217</v>
      </c>
      <c r="I2004" s="27" t="s">
        <v>344</v>
      </c>
      <c r="J2004" s="27" t="s">
        <v>283</v>
      </c>
      <c r="K2004" s="27" t="s">
        <v>156</v>
      </c>
      <c r="L2004" s="27" t="n">
        <v>60</v>
      </c>
      <c r="M2004" s="27" t="n">
        <v>43</v>
      </c>
      <c r="N2004" s="27" t="s">
        <v>127</v>
      </c>
      <c r="O2004" s="27" t="s">
        <v>139</v>
      </c>
      <c r="P2004" s="27" t="s">
        <v>129</v>
      </c>
      <c r="Q2004" s="29" t="n">
        <v>3819.87</v>
      </c>
      <c r="R2004" s="27" t="s">
        <v>130</v>
      </c>
      <c r="S2004" s="27" t="s">
        <v>131</v>
      </c>
      <c r="T2004" s="27" t="n">
        <v>5</v>
      </c>
      <c r="U2004" s="27" t="n">
        <f aca="false">YEAR(E2004)</f>
        <v>2024</v>
      </c>
      <c r="V2004" s="27" t="str">
        <f aca="false">TEXT(E2004,"MMM-YYYY")</f>
        <v>Jul-2024</v>
      </c>
      <c r="W2004" s="27" t="n">
        <f aca="false">MONTH(E2004)</f>
        <v>7</v>
      </c>
      <c r="X2004" s="27" t="str">
        <f aca="false">TEXT(WEEKDAY(E2004,2),"0")&amp;" - "&amp;TEXT(E2004,"dddd")</f>
        <v>5 - Friday</v>
      </c>
      <c r="Y2004" s="27" t="str">
        <f aca="false">_xlfn.IFS(C2004&lt;18,"Child (0-17)",C2004&lt;40,"Young Adult (18-39)",C2004&lt;60,"Adult (40-59)",TRUE(),"Senior (60+)")</f>
        <v>Child (0-17)</v>
      </c>
      <c r="Z2004" s="27" t="n">
        <f aca="false">ROUND(G2004-E2004,0)</f>
        <v>1</v>
      </c>
      <c r="AA2004" s="27" t="n">
        <f aca="false">L2004+M2004</f>
        <v>103</v>
      </c>
      <c r="AB2004" s="27" t="n">
        <f aca="false">IFERROR(ROUND(Q2004/AA2004,2),0)</f>
        <v>37.09</v>
      </c>
      <c r="AC2004" s="27" t="str">
        <f aca="false">IF(AND(K2004="Critical",N2004="No"),"URGENT - No Bed","Normal")</f>
        <v>Normal</v>
      </c>
      <c r="AD2004" s="33" t="n">
        <f aca="false">INDEX(Lookup_Tables!$B$3:$B$12,MATCH(H2004,Lookup_Tables!$A$3:$A$12,0))</f>
        <v>4200000</v>
      </c>
      <c r="AE2004" s="27" t="str">
        <f aca="false">INDEX(Lookup_Tables!$C$3:$C$12,MATCH(H2004,Lookup_Tables!$A$3:$A$12,0))</f>
        <v>Dr. Anil Kapoor</v>
      </c>
      <c r="AF2004" s="27" t="str">
        <f aca="false">IFERROR(INDEX(Lookup_Tables!$F$16:$F$45,MATCH(I2004,Lookup_Tables!$E$16:$E$45,0)),"N/A")</f>
        <v>EMP201</v>
      </c>
      <c r="AG2004" s="27" t="n">
        <f aca="false">_xlfn.IFS(R2004="Recovered",4,R2004="Referred",3,R2004="Admitted",2,R2004="Deceased",1,TRUE(),0)</f>
        <v>4</v>
      </c>
      <c r="AH2004" s="27" t="str">
        <f aca="false">IF(T2004&gt;=4,"Satisfied",IF(T2004&gt;=3,"Neutral","Needs Improvement"))</f>
        <v>Satisfied</v>
      </c>
    </row>
    <row r="2005" customFormat="false" ht="15" hidden="false" customHeight="false" outlineLevel="0" collapsed="false">
      <c r="A2005" s="30" t="s">
        <v>3847</v>
      </c>
      <c r="B2005" s="30" t="s">
        <v>3104</v>
      </c>
      <c r="C2005" s="30" t="n">
        <v>0</v>
      </c>
      <c r="D2005" s="30" t="s">
        <v>121</v>
      </c>
      <c r="E2005" s="31" t="n">
        <v>45570</v>
      </c>
      <c r="F2005" s="30" t="s">
        <v>1660</v>
      </c>
      <c r="G2005" s="31" t="n">
        <v>45570</v>
      </c>
      <c r="H2005" s="30" t="s">
        <v>123</v>
      </c>
      <c r="I2005" s="30" t="s">
        <v>304</v>
      </c>
      <c r="J2005" s="30" t="s">
        <v>508</v>
      </c>
      <c r="K2005" s="30" t="s">
        <v>156</v>
      </c>
      <c r="L2005" s="30" t="n">
        <v>54</v>
      </c>
      <c r="M2005" s="30" t="n">
        <v>43</v>
      </c>
      <c r="N2005" s="30" t="s">
        <v>127</v>
      </c>
      <c r="O2005" s="30" t="s">
        <v>128</v>
      </c>
      <c r="P2005" s="30" t="s">
        <v>129</v>
      </c>
      <c r="Q2005" s="32" t="n">
        <v>3684.47</v>
      </c>
      <c r="R2005" s="30" t="s">
        <v>172</v>
      </c>
      <c r="S2005" s="30" t="s">
        <v>141</v>
      </c>
      <c r="T2005" s="30" t="n">
        <v>2</v>
      </c>
      <c r="U2005" s="30" t="n">
        <f aca="false">YEAR(E2005)</f>
        <v>2024</v>
      </c>
      <c r="V2005" s="30" t="str">
        <f aca="false">TEXT(E2005,"MMM-YYYY")</f>
        <v>Oct-2024</v>
      </c>
      <c r="W2005" s="30" t="n">
        <f aca="false">MONTH(E2005)</f>
        <v>10</v>
      </c>
      <c r="X2005" s="30" t="str">
        <f aca="false">TEXT(WEEKDAY(E2005,2),"0")&amp;" - "&amp;TEXT(E2005,"dddd")</f>
        <v>6 - Saturday</v>
      </c>
      <c r="Y2005" s="30" t="str">
        <f aca="false">_xlfn.IFS(C2005&lt;18,"Child (0-17)",C2005&lt;40,"Young Adult (18-39)",C2005&lt;60,"Adult (40-59)",TRUE(),"Senior (60+)")</f>
        <v>Child (0-17)</v>
      </c>
      <c r="Z2005" s="30" t="n">
        <f aca="false">ROUND(G2005-E2005,0)</f>
        <v>0</v>
      </c>
      <c r="AA2005" s="30" t="n">
        <f aca="false">L2005+M2005</f>
        <v>97</v>
      </c>
      <c r="AB2005" s="30" t="n">
        <f aca="false">IFERROR(ROUND(Q2005/AA2005,2),0)</f>
        <v>37.98</v>
      </c>
      <c r="AC2005" s="30" t="str">
        <f aca="false">IF(AND(K2005="Critical",N2005="No"),"URGENT - No Bed","Normal")</f>
        <v>Normal</v>
      </c>
      <c r="AD2005" s="34" t="n">
        <f aca="false">INDEX(Lookup_Tables!$B$3:$B$12,MATCH(H2005,Lookup_Tables!$A$3:$A$12,0))</f>
        <v>2200000</v>
      </c>
      <c r="AE2005" s="30" t="str">
        <f aca="false">INDEX(Lookup_Tables!$C$3:$C$12,MATCH(H2005,Lookup_Tables!$A$3:$A$12,0))</f>
        <v>Dr. Rohan Das</v>
      </c>
      <c r="AF2005" s="30" t="str">
        <f aca="false">IFERROR(INDEX(Lookup_Tables!$F$16:$F$45,MATCH(I2005,Lookup_Tables!$E$16:$E$45,0)),"N/A")</f>
        <v>EMP204</v>
      </c>
      <c r="AG2005" s="30" t="n">
        <f aca="false">_xlfn.IFS(R2005="Recovered",4,R2005="Referred",3,R2005="Admitted",2,R2005="Deceased",1,TRUE(),0)</f>
        <v>2</v>
      </c>
      <c r="AH2005" s="30" t="str">
        <f aca="false">IF(T2005&gt;=4,"Satisfied",IF(T2005&gt;=3,"Neutral","Needs Improvement"))</f>
        <v>Needs Improvement</v>
      </c>
    </row>
    <row r="2006" customFormat="false" ht="15" hidden="false" customHeight="false" outlineLevel="0" collapsed="false">
      <c r="A2006" s="27" t="s">
        <v>2340</v>
      </c>
      <c r="B2006" s="27" t="s">
        <v>2341</v>
      </c>
      <c r="C2006" s="27" t="n">
        <v>32</v>
      </c>
      <c r="D2006" s="27" t="s">
        <v>181</v>
      </c>
      <c r="E2006" s="28" t="n">
        <v>45419</v>
      </c>
      <c r="F2006" s="27" t="s">
        <v>1182</v>
      </c>
      <c r="G2006" s="28" t="n">
        <v>45424</v>
      </c>
      <c r="H2006" s="27" t="s">
        <v>161</v>
      </c>
      <c r="I2006" s="27" t="s">
        <v>162</v>
      </c>
      <c r="J2006" s="27" t="s">
        <v>163</v>
      </c>
      <c r="K2006" s="27" t="s">
        <v>126</v>
      </c>
      <c r="L2006" s="27" t="n">
        <v>37</v>
      </c>
      <c r="M2006" s="27" t="n">
        <v>134</v>
      </c>
      <c r="N2006" s="27" t="s">
        <v>186</v>
      </c>
      <c r="O2006" s="27" t="s">
        <v>128</v>
      </c>
      <c r="P2006" s="27" t="s">
        <v>129</v>
      </c>
      <c r="Q2006" s="29" t="n">
        <v>8379.93</v>
      </c>
      <c r="R2006" s="27" t="s">
        <v>130</v>
      </c>
      <c r="S2006" s="27" t="s">
        <v>192</v>
      </c>
      <c r="T2006" s="27" t="n">
        <v>5</v>
      </c>
      <c r="U2006" s="27" t="n">
        <f aca="false">YEAR(E2006)</f>
        <v>2024</v>
      </c>
      <c r="V2006" s="27" t="str">
        <f aca="false">TEXT(E2006,"MMM-YYYY")</f>
        <v>May-2024</v>
      </c>
      <c r="W2006" s="27" t="n">
        <f aca="false">MONTH(E2006)</f>
        <v>5</v>
      </c>
      <c r="X2006" s="27" t="str">
        <f aca="false">TEXT(WEEKDAY(E2006,2),"0")&amp;" - "&amp;TEXT(E2006,"dddd")</f>
        <v>2 - Tuesday</v>
      </c>
      <c r="Y2006" s="27" t="str">
        <f aca="false">_xlfn.IFS(C2006&lt;18,"Child (0-17)",C2006&lt;40,"Young Adult (18-39)",C2006&lt;60,"Adult (40-59)",TRUE(),"Senior (60+)")</f>
        <v>Young Adult (18-39)</v>
      </c>
      <c r="Z2006" s="27" t="n">
        <f aca="false">ROUND(G2006-E2006,0)</f>
        <v>5</v>
      </c>
      <c r="AA2006" s="27" t="n">
        <f aca="false">L2006+M2006</f>
        <v>171</v>
      </c>
      <c r="AB2006" s="27" t="n">
        <f aca="false">IFERROR(ROUND(Q2006/AA2006,2),0)</f>
        <v>49.01</v>
      </c>
      <c r="AC2006" s="27" t="str">
        <f aca="false">IF(AND(K2006="Critical",N2006="No"),"URGENT - No Bed","Normal")</f>
        <v>Normal</v>
      </c>
      <c r="AD2006" s="33" t="n">
        <f aca="false">INDEX(Lookup_Tables!$B$3:$B$12,MATCH(H2006,Lookup_Tables!$A$3:$A$12,0))</f>
        <v>3600000</v>
      </c>
      <c r="AE2006" s="27" t="str">
        <f aca="false">INDEX(Lookup_Tables!$C$3:$C$12,MATCH(H2006,Lookup_Tables!$A$3:$A$12,0))</f>
        <v>Dr. Sameer Joshi</v>
      </c>
      <c r="AF2006" s="27" t="str">
        <f aca="false">IFERROR(INDEX(Lookup_Tables!$F$16:$F$45,MATCH(I2006,Lookup_Tables!$E$16:$E$45,0)),"N/A")</f>
        <v>EMP222</v>
      </c>
      <c r="AG2006" s="27" t="n">
        <f aca="false">_xlfn.IFS(R2006="Recovered",4,R2006="Referred",3,R2006="Admitted",2,R2006="Deceased",1,TRUE(),0)</f>
        <v>4</v>
      </c>
      <c r="AH2006" s="27" t="str">
        <f aca="false">IF(T2006&gt;=4,"Satisfied",IF(T2006&gt;=3,"Neutral","Needs Improvement"))</f>
        <v>Satisfied</v>
      </c>
    </row>
    <row r="2007" customFormat="false" ht="15" hidden="false" customHeight="false" outlineLevel="0" collapsed="false">
      <c r="A2007" s="30" t="s">
        <v>7109</v>
      </c>
      <c r="B2007" s="30" t="s">
        <v>1955</v>
      </c>
      <c r="C2007" s="30" t="n">
        <v>42</v>
      </c>
      <c r="D2007" s="30" t="s">
        <v>181</v>
      </c>
      <c r="E2007" s="31" t="n">
        <v>45432</v>
      </c>
      <c r="F2007" s="30" t="s">
        <v>1257</v>
      </c>
      <c r="G2007" s="31" t="n">
        <v>45433</v>
      </c>
      <c r="H2007" s="30" t="s">
        <v>123</v>
      </c>
      <c r="I2007" s="30" t="s">
        <v>304</v>
      </c>
      <c r="J2007" s="30" t="s">
        <v>305</v>
      </c>
      <c r="K2007" s="30" t="s">
        <v>156</v>
      </c>
      <c r="L2007" s="30" t="n">
        <v>63</v>
      </c>
      <c r="M2007" s="30" t="n">
        <v>61</v>
      </c>
      <c r="N2007" s="30" t="s">
        <v>127</v>
      </c>
      <c r="O2007" s="30" t="s">
        <v>139</v>
      </c>
      <c r="P2007" s="30" t="s">
        <v>140</v>
      </c>
      <c r="Q2007" s="32" t="n">
        <v>3799.69</v>
      </c>
      <c r="R2007" s="30" t="s">
        <v>172</v>
      </c>
      <c r="S2007" s="30" t="s">
        <v>151</v>
      </c>
      <c r="T2007" s="30" t="n">
        <v>2</v>
      </c>
      <c r="U2007" s="30" t="n">
        <f aca="false">YEAR(E2007)</f>
        <v>2024</v>
      </c>
      <c r="V2007" s="30" t="str">
        <f aca="false">TEXT(E2007,"MMM-YYYY")</f>
        <v>May-2024</v>
      </c>
      <c r="W2007" s="30" t="n">
        <f aca="false">MONTH(E2007)</f>
        <v>5</v>
      </c>
      <c r="X2007" s="30" t="str">
        <f aca="false">TEXT(WEEKDAY(E2007,2),"0")&amp;" - "&amp;TEXT(E2007,"dddd")</f>
        <v>1 - Monday</v>
      </c>
      <c r="Y2007" s="30" t="str">
        <f aca="false">_xlfn.IFS(C2007&lt;18,"Child (0-17)",C2007&lt;40,"Young Adult (18-39)",C2007&lt;60,"Adult (40-59)",TRUE(),"Senior (60+)")</f>
        <v>Adult (40-59)</v>
      </c>
      <c r="Z2007" s="30" t="n">
        <f aca="false">ROUND(G2007-E2007,0)</f>
        <v>1</v>
      </c>
      <c r="AA2007" s="30" t="n">
        <f aca="false">L2007+M2007</f>
        <v>124</v>
      </c>
      <c r="AB2007" s="30" t="n">
        <f aca="false">IFERROR(ROUND(Q2007/AA2007,2),0)</f>
        <v>30.64</v>
      </c>
      <c r="AC2007" s="30" t="str">
        <f aca="false">IF(AND(K2007="Critical",N2007="No"),"URGENT - No Bed","Normal")</f>
        <v>Normal</v>
      </c>
      <c r="AD2007" s="34" t="n">
        <f aca="false">INDEX(Lookup_Tables!$B$3:$B$12,MATCH(H2007,Lookup_Tables!$A$3:$A$12,0))</f>
        <v>2200000</v>
      </c>
      <c r="AE2007" s="30" t="str">
        <f aca="false">INDEX(Lookup_Tables!$C$3:$C$12,MATCH(H2007,Lookup_Tables!$A$3:$A$12,0))</f>
        <v>Dr. Rohan Das</v>
      </c>
      <c r="AF2007" s="30" t="str">
        <f aca="false">IFERROR(INDEX(Lookup_Tables!$F$16:$F$45,MATCH(I2007,Lookup_Tables!$E$16:$E$45,0)),"N/A")</f>
        <v>EMP204</v>
      </c>
      <c r="AG2007" s="30" t="n">
        <f aca="false">_xlfn.IFS(R2007="Recovered",4,R2007="Referred",3,R2007="Admitted",2,R2007="Deceased",1,TRUE(),0)</f>
        <v>2</v>
      </c>
      <c r="AH2007" s="30" t="str">
        <f aca="false">IF(T2007&gt;=4,"Satisfied",IF(T2007&gt;=3,"Neutral","Needs Improvement"))</f>
        <v>Needs Improvement</v>
      </c>
    </row>
    <row r="2008" customFormat="false" ht="15" hidden="false" customHeight="false" outlineLevel="0" collapsed="false">
      <c r="A2008" s="27" t="s">
        <v>2887</v>
      </c>
      <c r="B2008" s="27" t="s">
        <v>1310</v>
      </c>
      <c r="C2008" s="27" t="n">
        <v>22</v>
      </c>
      <c r="D2008" s="27" t="s">
        <v>121</v>
      </c>
      <c r="E2008" s="28" t="n">
        <v>45573</v>
      </c>
      <c r="F2008" s="27" t="s">
        <v>394</v>
      </c>
      <c r="G2008" s="28" t="n">
        <v>45573</v>
      </c>
      <c r="H2008" s="27" t="s">
        <v>206</v>
      </c>
      <c r="I2008" s="27" t="s">
        <v>300</v>
      </c>
      <c r="J2008" s="27" t="s">
        <v>233</v>
      </c>
      <c r="K2008" s="27" t="s">
        <v>138</v>
      </c>
      <c r="L2008" s="27" t="n">
        <v>87</v>
      </c>
      <c r="M2008" s="27" t="n">
        <v>29</v>
      </c>
      <c r="N2008" s="27" t="s">
        <v>127</v>
      </c>
      <c r="O2008" s="27" t="s">
        <v>139</v>
      </c>
      <c r="P2008" s="27" t="s">
        <v>150</v>
      </c>
      <c r="Q2008" s="29" t="n">
        <v>1503.04</v>
      </c>
      <c r="R2008" s="27" t="s">
        <v>130</v>
      </c>
      <c r="S2008" s="27" t="s">
        <v>197</v>
      </c>
      <c r="T2008" s="27" t="n">
        <v>4</v>
      </c>
      <c r="U2008" s="27" t="n">
        <f aca="false">YEAR(E2008)</f>
        <v>2024</v>
      </c>
      <c r="V2008" s="27" t="str">
        <f aca="false">TEXT(E2008,"MMM-YYYY")</f>
        <v>Oct-2024</v>
      </c>
      <c r="W2008" s="27" t="n">
        <f aca="false">MONTH(E2008)</f>
        <v>10</v>
      </c>
      <c r="X2008" s="27" t="str">
        <f aca="false">TEXT(WEEKDAY(E2008,2),"0")&amp;" - "&amp;TEXT(E2008,"dddd")</f>
        <v>2 - Tuesday</v>
      </c>
      <c r="Y2008" s="27" t="str">
        <f aca="false">_xlfn.IFS(C2008&lt;18,"Child (0-17)",C2008&lt;40,"Young Adult (18-39)",C2008&lt;60,"Adult (40-59)",TRUE(),"Senior (60+)")</f>
        <v>Young Adult (18-39)</v>
      </c>
      <c r="Z2008" s="27" t="n">
        <f aca="false">ROUND(G2008-E2008,0)</f>
        <v>0</v>
      </c>
      <c r="AA2008" s="27" t="n">
        <f aca="false">L2008+M2008</f>
        <v>116</v>
      </c>
      <c r="AB2008" s="27" t="n">
        <f aca="false">IFERROR(ROUND(Q2008/AA2008,2),0)</f>
        <v>12.96</v>
      </c>
      <c r="AC2008" s="27" t="str">
        <f aca="false">IF(AND(K2008="Critical",N2008="No"),"URGENT - No Bed","Normal")</f>
        <v>Normal</v>
      </c>
      <c r="AD2008" s="33" t="n">
        <f aca="false">INDEX(Lookup_Tables!$B$3:$B$12,MATCH(H2008,Lookup_Tables!$A$3:$A$12,0))</f>
        <v>2800000</v>
      </c>
      <c r="AE2008" s="27" t="str">
        <f aca="false">INDEX(Lookup_Tables!$C$3:$C$12,MATCH(H2008,Lookup_Tables!$A$3:$A$12,0))</f>
        <v>Dr. Suresh Nair</v>
      </c>
      <c r="AF2008" s="27" t="str">
        <f aca="false">IFERROR(INDEX(Lookup_Tables!$F$16:$F$45,MATCH(I2008,Lookup_Tables!$E$16:$E$45,0)),"N/A")</f>
        <v>EMP211</v>
      </c>
      <c r="AG2008" s="27" t="n">
        <f aca="false">_xlfn.IFS(R2008="Recovered",4,R2008="Referred",3,R2008="Admitted",2,R2008="Deceased",1,TRUE(),0)</f>
        <v>4</v>
      </c>
      <c r="AH2008" s="27" t="str">
        <f aca="false">IF(T2008&gt;=4,"Satisfied",IF(T2008&gt;=3,"Neutral","Needs Improvement"))</f>
        <v>Satisfied</v>
      </c>
    </row>
    <row r="2009" customFormat="false" ht="15" hidden="false" customHeight="false" outlineLevel="0" collapsed="false">
      <c r="A2009" s="30" t="s">
        <v>4883</v>
      </c>
      <c r="B2009" s="30" t="s">
        <v>1014</v>
      </c>
      <c r="C2009" s="30" t="n">
        <v>40</v>
      </c>
      <c r="D2009" s="30" t="s">
        <v>181</v>
      </c>
      <c r="E2009" s="31" t="n">
        <v>45339</v>
      </c>
      <c r="F2009" s="30" t="s">
        <v>981</v>
      </c>
      <c r="G2009" s="31" t="n">
        <v>45340</v>
      </c>
      <c r="H2009" s="30" t="s">
        <v>242</v>
      </c>
      <c r="I2009" s="30" t="s">
        <v>466</v>
      </c>
      <c r="J2009" s="30" t="s">
        <v>422</v>
      </c>
      <c r="K2009" s="30" t="s">
        <v>156</v>
      </c>
      <c r="L2009" s="30" t="n">
        <v>32</v>
      </c>
      <c r="M2009" s="30" t="n">
        <v>30</v>
      </c>
      <c r="N2009" s="30" t="s">
        <v>127</v>
      </c>
      <c r="O2009" s="30" t="s">
        <v>139</v>
      </c>
      <c r="P2009" s="30" t="s">
        <v>187</v>
      </c>
      <c r="Q2009" s="32" t="n">
        <v>4143.78</v>
      </c>
      <c r="R2009" s="30" t="s">
        <v>268</v>
      </c>
      <c r="S2009" s="30" t="s">
        <v>141</v>
      </c>
      <c r="T2009" s="30" t="n">
        <v>2</v>
      </c>
      <c r="U2009" s="30" t="n">
        <f aca="false">YEAR(E2009)</f>
        <v>2024</v>
      </c>
      <c r="V2009" s="30" t="str">
        <f aca="false">TEXT(E2009,"MMM-YYYY")</f>
        <v>Feb-2024</v>
      </c>
      <c r="W2009" s="30" t="n">
        <f aca="false">MONTH(E2009)</f>
        <v>2</v>
      </c>
      <c r="X2009" s="30" t="str">
        <f aca="false">TEXT(WEEKDAY(E2009,2),"0")&amp;" - "&amp;TEXT(E2009,"dddd")</f>
        <v>6 - Saturday</v>
      </c>
      <c r="Y2009" s="30" t="str">
        <f aca="false">_xlfn.IFS(C2009&lt;18,"Child (0-17)",C2009&lt;40,"Young Adult (18-39)",C2009&lt;60,"Adult (40-59)",TRUE(),"Senior (60+)")</f>
        <v>Adult (40-59)</v>
      </c>
      <c r="Z2009" s="30" t="n">
        <f aca="false">ROUND(G2009-E2009,0)</f>
        <v>1</v>
      </c>
      <c r="AA2009" s="30" t="n">
        <f aca="false">L2009+M2009</f>
        <v>62</v>
      </c>
      <c r="AB2009" s="30" t="n">
        <f aca="false">IFERROR(ROUND(Q2009/AA2009,2),0)</f>
        <v>66.84</v>
      </c>
      <c r="AC2009" s="30" t="str">
        <f aca="false">IF(AND(K2009="Critical",N2009="No"),"URGENT - No Bed","Normal")</f>
        <v>Normal</v>
      </c>
      <c r="AD2009" s="34" t="n">
        <f aca="false">INDEX(Lookup_Tables!$B$3:$B$12,MATCH(H2009,Lookup_Tables!$A$3:$A$12,0))</f>
        <v>3000000</v>
      </c>
      <c r="AE2009" s="30" t="str">
        <f aca="false">INDEX(Lookup_Tables!$C$3:$C$12,MATCH(H2009,Lookup_Tables!$A$3:$A$12,0))</f>
        <v>Dr. Pooja Iyer</v>
      </c>
      <c r="AF2009" s="30" t="str">
        <f aca="false">IFERROR(INDEX(Lookup_Tables!$F$16:$F$45,MATCH(I2009,Lookup_Tables!$E$16:$E$45,0)),"N/A")</f>
        <v>EMP212</v>
      </c>
      <c r="AG2009" s="30" t="n">
        <f aca="false">_xlfn.IFS(R2009="Recovered",4,R2009="Referred",3,R2009="Admitted",2,R2009="Deceased",1,TRUE(),0)</f>
        <v>3</v>
      </c>
      <c r="AH2009" s="30" t="str">
        <f aca="false">IF(T2009&gt;=4,"Satisfied",IF(T2009&gt;=3,"Neutral","Needs Improvement"))</f>
        <v>Needs Improvement</v>
      </c>
    </row>
    <row r="2010" customFormat="false" ht="15" hidden="false" customHeight="false" outlineLevel="0" collapsed="false">
      <c r="A2010" s="27" t="s">
        <v>4646</v>
      </c>
      <c r="B2010" s="27" t="s">
        <v>4647</v>
      </c>
      <c r="C2010" s="27" t="n">
        <v>32</v>
      </c>
      <c r="D2010" s="27" t="s">
        <v>121</v>
      </c>
      <c r="E2010" s="28" t="n">
        <v>45490</v>
      </c>
      <c r="F2010" s="27" t="s">
        <v>1332</v>
      </c>
      <c r="G2010" s="28" t="n">
        <v>45490</v>
      </c>
      <c r="H2010" s="27" t="s">
        <v>168</v>
      </c>
      <c r="I2010" s="27" t="s">
        <v>169</v>
      </c>
      <c r="J2010" s="27" t="s">
        <v>367</v>
      </c>
      <c r="K2010" s="27" t="s">
        <v>138</v>
      </c>
      <c r="L2010" s="27" t="n">
        <v>43</v>
      </c>
      <c r="M2010" s="27" t="n">
        <v>41</v>
      </c>
      <c r="N2010" s="27" t="s">
        <v>127</v>
      </c>
      <c r="O2010" s="27" t="s">
        <v>171</v>
      </c>
      <c r="P2010" s="27" t="s">
        <v>140</v>
      </c>
      <c r="Q2010" s="29" t="n">
        <v>1400.99</v>
      </c>
      <c r="R2010" s="27" t="s">
        <v>130</v>
      </c>
      <c r="S2010" s="27" t="s">
        <v>192</v>
      </c>
      <c r="T2010" s="27" t="n">
        <v>5</v>
      </c>
      <c r="U2010" s="27" t="n">
        <f aca="false">YEAR(E2010)</f>
        <v>2024</v>
      </c>
      <c r="V2010" s="27" t="str">
        <f aca="false">TEXT(E2010,"MMM-YYYY")</f>
        <v>Jul-2024</v>
      </c>
      <c r="W2010" s="27" t="n">
        <f aca="false">MONTH(E2010)</f>
        <v>7</v>
      </c>
      <c r="X2010" s="27" t="str">
        <f aca="false">TEXT(WEEKDAY(E2010,2),"0")&amp;" - "&amp;TEXT(E2010,"dddd")</f>
        <v>3 - Wednesday</v>
      </c>
      <c r="Y2010" s="27" t="str">
        <f aca="false">_xlfn.IFS(C2010&lt;18,"Child (0-17)",C2010&lt;40,"Young Adult (18-39)",C2010&lt;60,"Adult (40-59)",TRUE(),"Senior (60+)")</f>
        <v>Young Adult (18-39)</v>
      </c>
      <c r="Z2010" s="27" t="n">
        <f aca="false">ROUND(G2010-E2010,0)</f>
        <v>0</v>
      </c>
      <c r="AA2010" s="27" t="n">
        <f aca="false">L2010+M2010</f>
        <v>84</v>
      </c>
      <c r="AB2010" s="27" t="n">
        <f aca="false">IFERROR(ROUND(Q2010/AA2010,2),0)</f>
        <v>16.68</v>
      </c>
      <c r="AC2010" s="27" t="str">
        <f aca="false">IF(AND(K2010="Critical",N2010="No"),"URGENT - No Bed","Normal")</f>
        <v>Normal</v>
      </c>
      <c r="AD2010" s="33" t="n">
        <f aca="false">INDEX(Lookup_Tables!$B$3:$B$12,MATCH(H2010,Lookup_Tables!$A$3:$A$12,0))</f>
        <v>4400000</v>
      </c>
      <c r="AE2010" s="27" t="str">
        <f aca="false">INDEX(Lookup_Tables!$C$3:$C$12,MATCH(H2010,Lookup_Tables!$A$3:$A$12,0))</f>
        <v>Dr. Neha Chopra</v>
      </c>
      <c r="AF2010" s="27" t="str">
        <f aca="false">IFERROR(INDEX(Lookup_Tables!$F$16:$F$45,MATCH(I2010,Lookup_Tables!$E$16:$E$45,0)),"N/A")</f>
        <v>EMP220</v>
      </c>
      <c r="AG2010" s="27" t="n">
        <f aca="false">_xlfn.IFS(R2010="Recovered",4,R2010="Referred",3,R2010="Admitted",2,R2010="Deceased",1,TRUE(),0)</f>
        <v>4</v>
      </c>
      <c r="AH2010" s="27" t="str">
        <f aca="false">IF(T2010&gt;=4,"Satisfied",IF(T2010&gt;=3,"Neutral","Needs Improvement"))</f>
        <v>Satisfied</v>
      </c>
    </row>
    <row r="2011" customFormat="false" ht="15" hidden="false" customHeight="false" outlineLevel="0" collapsed="false">
      <c r="A2011" s="30" t="s">
        <v>7034</v>
      </c>
      <c r="B2011" s="30" t="s">
        <v>1490</v>
      </c>
      <c r="C2011" s="30" t="n">
        <v>31</v>
      </c>
      <c r="D2011" s="30" t="s">
        <v>121</v>
      </c>
      <c r="E2011" s="31" t="n">
        <v>45362</v>
      </c>
      <c r="F2011" s="30" t="s">
        <v>347</v>
      </c>
      <c r="G2011" s="31" t="n">
        <v>45363</v>
      </c>
      <c r="H2011" s="30" t="s">
        <v>183</v>
      </c>
      <c r="I2011" s="30" t="s">
        <v>430</v>
      </c>
      <c r="J2011" s="30" t="s">
        <v>431</v>
      </c>
      <c r="K2011" s="30" t="s">
        <v>156</v>
      </c>
      <c r="L2011" s="30" t="n">
        <v>64</v>
      </c>
      <c r="M2011" s="30" t="n">
        <v>47</v>
      </c>
      <c r="N2011" s="30" t="s">
        <v>186</v>
      </c>
      <c r="O2011" s="30" t="s">
        <v>139</v>
      </c>
      <c r="P2011" s="30" t="s">
        <v>187</v>
      </c>
      <c r="Q2011" s="32" t="n">
        <v>3112.51</v>
      </c>
      <c r="R2011" s="30" t="s">
        <v>130</v>
      </c>
      <c r="S2011" s="30" t="s">
        <v>223</v>
      </c>
      <c r="T2011" s="30" t="n">
        <v>4</v>
      </c>
      <c r="U2011" s="30" t="n">
        <f aca="false">YEAR(E2011)</f>
        <v>2024</v>
      </c>
      <c r="V2011" s="30" t="str">
        <f aca="false">TEXT(E2011,"MMM-YYYY")</f>
        <v>Mar-2024</v>
      </c>
      <c r="W2011" s="30" t="n">
        <f aca="false">MONTH(E2011)</f>
        <v>3</v>
      </c>
      <c r="X2011" s="30" t="str">
        <f aca="false">TEXT(WEEKDAY(E2011,2),"0")&amp;" - "&amp;TEXT(E2011,"dddd")</f>
        <v>1 - Monday</v>
      </c>
      <c r="Y2011" s="30" t="str">
        <f aca="false">_xlfn.IFS(C2011&lt;18,"Child (0-17)",C2011&lt;40,"Young Adult (18-39)",C2011&lt;60,"Adult (40-59)",TRUE(),"Senior (60+)")</f>
        <v>Young Adult (18-39)</v>
      </c>
      <c r="Z2011" s="30" t="n">
        <f aca="false">ROUND(G2011-E2011,0)</f>
        <v>1</v>
      </c>
      <c r="AA2011" s="30" t="n">
        <f aca="false">L2011+M2011</f>
        <v>111</v>
      </c>
      <c r="AB2011" s="30" t="n">
        <f aca="false">IFERROR(ROUND(Q2011/AA2011,2),0)</f>
        <v>28.04</v>
      </c>
      <c r="AC2011" s="30" t="str">
        <f aca="false">IF(AND(K2011="Critical",N2011="No"),"URGENT - No Bed","Normal")</f>
        <v>Normal</v>
      </c>
      <c r="AD2011" s="34" t="n">
        <f aca="false">INDEX(Lookup_Tables!$B$3:$B$12,MATCH(H2011,Lookup_Tables!$A$3:$A$12,0))</f>
        <v>3100000</v>
      </c>
      <c r="AE2011" s="30" t="str">
        <f aca="false">INDEX(Lookup_Tables!$C$3:$C$12,MATCH(H2011,Lookup_Tables!$A$3:$A$12,0))</f>
        <v>Dr. Kavita Rao</v>
      </c>
      <c r="AF2011" s="30" t="str">
        <f aca="false">IFERROR(INDEX(Lookup_Tables!$F$16:$F$45,MATCH(I2011,Lookup_Tables!$E$16:$E$45,0)),"N/A")</f>
        <v>EMP224</v>
      </c>
      <c r="AG2011" s="30" t="n">
        <f aca="false">_xlfn.IFS(R2011="Recovered",4,R2011="Referred",3,R2011="Admitted",2,R2011="Deceased",1,TRUE(),0)</f>
        <v>4</v>
      </c>
      <c r="AH2011" s="30" t="str">
        <f aca="false">IF(T2011&gt;=4,"Satisfied",IF(T2011&gt;=3,"Neutral","Needs Improvement"))</f>
        <v>Satisfied</v>
      </c>
    </row>
    <row r="2012" customFormat="false" ht="15" hidden="false" customHeight="false" outlineLevel="0" collapsed="false">
      <c r="A2012" s="27" t="s">
        <v>6823</v>
      </c>
      <c r="B2012" s="27" t="s">
        <v>1280</v>
      </c>
      <c r="C2012" s="27" t="n">
        <v>85</v>
      </c>
      <c r="D2012" s="27" t="s">
        <v>144</v>
      </c>
      <c r="E2012" s="28" t="n">
        <v>45459</v>
      </c>
      <c r="F2012" s="27" t="s">
        <v>931</v>
      </c>
      <c r="G2012" s="28" t="n">
        <v>45460</v>
      </c>
      <c r="H2012" s="27" t="s">
        <v>183</v>
      </c>
      <c r="I2012" s="27" t="s">
        <v>430</v>
      </c>
      <c r="J2012" s="27" t="s">
        <v>476</v>
      </c>
      <c r="K2012" s="27" t="s">
        <v>138</v>
      </c>
      <c r="L2012" s="27" t="n">
        <v>69</v>
      </c>
      <c r="M2012" s="27" t="n">
        <v>36</v>
      </c>
      <c r="N2012" s="27" t="s">
        <v>127</v>
      </c>
      <c r="O2012" s="27" t="s">
        <v>149</v>
      </c>
      <c r="P2012" s="27" t="s">
        <v>129</v>
      </c>
      <c r="Q2012" s="29" t="n">
        <v>2165.18</v>
      </c>
      <c r="R2012" s="27" t="s">
        <v>130</v>
      </c>
      <c r="S2012" s="27" t="s">
        <v>151</v>
      </c>
      <c r="T2012" s="27" t="n">
        <v>3</v>
      </c>
      <c r="U2012" s="27" t="n">
        <f aca="false">YEAR(E2012)</f>
        <v>2024</v>
      </c>
      <c r="V2012" s="27" t="str">
        <f aca="false">TEXT(E2012,"MMM-YYYY")</f>
        <v>Jun-2024</v>
      </c>
      <c r="W2012" s="27" t="n">
        <f aca="false">MONTH(E2012)</f>
        <v>6</v>
      </c>
      <c r="X2012" s="27" t="str">
        <f aca="false">TEXT(WEEKDAY(E2012,2),"0")&amp;" - "&amp;TEXT(E2012,"dddd")</f>
        <v>7 - Sunday</v>
      </c>
      <c r="Y2012" s="27" t="str">
        <f aca="false">_xlfn.IFS(C2012&lt;18,"Child (0-17)",C2012&lt;40,"Young Adult (18-39)",C2012&lt;60,"Adult (40-59)",TRUE(),"Senior (60+)")</f>
        <v>Senior (60+)</v>
      </c>
      <c r="Z2012" s="27" t="n">
        <f aca="false">ROUND(G2012-E2012,0)</f>
        <v>1</v>
      </c>
      <c r="AA2012" s="27" t="n">
        <f aca="false">L2012+M2012</f>
        <v>105</v>
      </c>
      <c r="AB2012" s="27" t="n">
        <f aca="false">IFERROR(ROUND(Q2012/AA2012,2),0)</f>
        <v>20.62</v>
      </c>
      <c r="AC2012" s="27" t="str">
        <f aca="false">IF(AND(K2012="Critical",N2012="No"),"URGENT - No Bed","Normal")</f>
        <v>Normal</v>
      </c>
      <c r="AD2012" s="33" t="n">
        <f aca="false">INDEX(Lookup_Tables!$B$3:$B$12,MATCH(H2012,Lookup_Tables!$A$3:$A$12,0))</f>
        <v>3100000</v>
      </c>
      <c r="AE2012" s="27" t="str">
        <f aca="false">INDEX(Lookup_Tables!$C$3:$C$12,MATCH(H2012,Lookup_Tables!$A$3:$A$12,0))</f>
        <v>Dr. Kavita Rao</v>
      </c>
      <c r="AF2012" s="27" t="str">
        <f aca="false">IFERROR(INDEX(Lookup_Tables!$F$16:$F$45,MATCH(I2012,Lookup_Tables!$E$16:$E$45,0)),"N/A")</f>
        <v>EMP224</v>
      </c>
      <c r="AG2012" s="27" t="n">
        <f aca="false">_xlfn.IFS(R2012="Recovered",4,R2012="Referred",3,R2012="Admitted",2,R2012="Deceased",1,TRUE(),0)</f>
        <v>4</v>
      </c>
      <c r="AH2012" s="27" t="str">
        <f aca="false">IF(T2012&gt;=4,"Satisfied",IF(T2012&gt;=3,"Neutral","Needs Improvement"))</f>
        <v>Neutral</v>
      </c>
    </row>
    <row r="2013" customFormat="false" ht="15" hidden="false" customHeight="false" outlineLevel="0" collapsed="false">
      <c r="A2013" s="30" t="s">
        <v>3333</v>
      </c>
      <c r="B2013" s="30" t="s">
        <v>3334</v>
      </c>
      <c r="C2013" s="30" t="n">
        <v>4</v>
      </c>
      <c r="D2013" s="30" t="s">
        <v>181</v>
      </c>
      <c r="E2013" s="31" t="n">
        <v>45638</v>
      </c>
      <c r="F2013" s="30" t="s">
        <v>338</v>
      </c>
      <c r="G2013" s="31" t="n">
        <v>45638</v>
      </c>
      <c r="H2013" s="30" t="s">
        <v>135</v>
      </c>
      <c r="I2013" s="30" t="s">
        <v>251</v>
      </c>
      <c r="J2013" s="30" t="s">
        <v>252</v>
      </c>
      <c r="K2013" s="30" t="s">
        <v>138</v>
      </c>
      <c r="L2013" s="30" t="n">
        <v>74</v>
      </c>
      <c r="M2013" s="30" t="n">
        <v>23</v>
      </c>
      <c r="N2013" s="30" t="s">
        <v>127</v>
      </c>
      <c r="O2013" s="30" t="s">
        <v>149</v>
      </c>
      <c r="P2013" s="30" t="s">
        <v>150</v>
      </c>
      <c r="Q2013" s="32" t="n">
        <v>1074.67</v>
      </c>
      <c r="R2013" s="30" t="s">
        <v>130</v>
      </c>
      <c r="S2013" s="30" t="s">
        <v>178</v>
      </c>
      <c r="T2013" s="30" t="n">
        <v>5</v>
      </c>
      <c r="U2013" s="30" t="n">
        <f aca="false">YEAR(E2013)</f>
        <v>2024</v>
      </c>
      <c r="V2013" s="30" t="str">
        <f aca="false">TEXT(E2013,"MMM-YYYY")</f>
        <v>Dec-2024</v>
      </c>
      <c r="W2013" s="30" t="n">
        <f aca="false">MONTH(E2013)</f>
        <v>12</v>
      </c>
      <c r="X2013" s="30" t="str">
        <f aca="false">TEXT(WEEKDAY(E2013,2),"0")&amp;" - "&amp;TEXT(E2013,"dddd")</f>
        <v>4 - Thursday</v>
      </c>
      <c r="Y2013" s="30" t="str">
        <f aca="false">_xlfn.IFS(C2013&lt;18,"Child (0-17)",C2013&lt;40,"Young Adult (18-39)",C2013&lt;60,"Adult (40-59)",TRUE(),"Senior (60+)")</f>
        <v>Child (0-17)</v>
      </c>
      <c r="Z2013" s="30" t="n">
        <f aca="false">ROUND(G2013-E2013,0)</f>
        <v>0</v>
      </c>
      <c r="AA2013" s="30" t="n">
        <f aca="false">L2013+M2013</f>
        <v>97</v>
      </c>
      <c r="AB2013" s="30" t="n">
        <f aca="false">IFERROR(ROUND(Q2013/AA2013,2),0)</f>
        <v>11.08</v>
      </c>
      <c r="AC2013" s="30" t="str">
        <f aca="false">IF(AND(K2013="Critical",N2013="No"),"URGENT - No Bed","Normal")</f>
        <v>Normal</v>
      </c>
      <c r="AD2013" s="34" t="n">
        <f aca="false">INDEX(Lookup_Tables!$B$3:$B$12,MATCH(H2013,Lookup_Tables!$A$3:$A$12,0))</f>
        <v>4600000</v>
      </c>
      <c r="AE2013" s="30" t="str">
        <f aca="false">INDEX(Lookup_Tables!$C$3:$C$12,MATCH(H2013,Lookup_Tables!$A$3:$A$12,0))</f>
        <v>Dr. Farhan Khan</v>
      </c>
      <c r="AF2013" s="30" t="str">
        <f aca="false">IFERROR(INDEX(Lookup_Tables!$F$16:$F$45,MATCH(I2013,Lookup_Tables!$E$16:$E$45,0)),"N/A")</f>
        <v>EMP207</v>
      </c>
      <c r="AG2013" s="30" t="n">
        <f aca="false">_xlfn.IFS(R2013="Recovered",4,R2013="Referred",3,R2013="Admitted",2,R2013="Deceased",1,TRUE(),0)</f>
        <v>4</v>
      </c>
      <c r="AH2013" s="30" t="str">
        <f aca="false">IF(T2013&gt;=4,"Satisfied",IF(T2013&gt;=3,"Neutral","Needs Improvement"))</f>
        <v>Satisfied</v>
      </c>
    </row>
    <row r="2014" customFormat="false" ht="15" hidden="false" customHeight="false" outlineLevel="0" collapsed="false">
      <c r="A2014" s="27" t="s">
        <v>399</v>
      </c>
      <c r="B2014" s="27" t="s">
        <v>400</v>
      </c>
      <c r="C2014" s="27" t="n">
        <v>28</v>
      </c>
      <c r="D2014" s="27" t="s">
        <v>181</v>
      </c>
      <c r="E2014" s="28" t="n">
        <v>45502</v>
      </c>
      <c r="F2014" s="27" t="s">
        <v>200</v>
      </c>
      <c r="G2014" s="28" t="n">
        <v>45504</v>
      </c>
      <c r="H2014" s="27" t="s">
        <v>242</v>
      </c>
      <c r="I2014" s="27" t="s">
        <v>315</v>
      </c>
      <c r="J2014" s="27" t="s">
        <v>401</v>
      </c>
      <c r="K2014" s="27" t="s">
        <v>156</v>
      </c>
      <c r="L2014" s="27" t="n">
        <v>17</v>
      </c>
      <c r="M2014" s="27" t="n">
        <v>33</v>
      </c>
      <c r="N2014" s="27" t="s">
        <v>186</v>
      </c>
      <c r="O2014" s="27" t="s">
        <v>128</v>
      </c>
      <c r="P2014" s="27" t="s">
        <v>129</v>
      </c>
      <c r="Q2014" s="29" t="n">
        <v>3381.15</v>
      </c>
      <c r="R2014" s="27" t="s">
        <v>130</v>
      </c>
      <c r="S2014" s="27" t="s">
        <v>164</v>
      </c>
      <c r="T2014" s="27" t="n">
        <v>4</v>
      </c>
      <c r="U2014" s="27" t="n">
        <f aca="false">YEAR(E2014)</f>
        <v>2024</v>
      </c>
      <c r="V2014" s="27" t="str">
        <f aca="false">TEXT(E2014,"MMM-YYYY")</f>
        <v>Jul-2024</v>
      </c>
      <c r="W2014" s="27" t="n">
        <f aca="false">MONTH(E2014)</f>
        <v>7</v>
      </c>
      <c r="X2014" s="27" t="str">
        <f aca="false">TEXT(WEEKDAY(E2014,2),"0")&amp;" - "&amp;TEXT(E2014,"dddd")</f>
        <v>1 - Monday</v>
      </c>
      <c r="Y2014" s="27" t="str">
        <f aca="false">_xlfn.IFS(C2014&lt;18,"Child (0-17)",C2014&lt;40,"Young Adult (18-39)",C2014&lt;60,"Adult (40-59)",TRUE(),"Senior (60+)")</f>
        <v>Young Adult (18-39)</v>
      </c>
      <c r="Z2014" s="27" t="n">
        <f aca="false">ROUND(G2014-E2014,0)</f>
        <v>2</v>
      </c>
      <c r="AA2014" s="27" t="n">
        <f aca="false">L2014+M2014</f>
        <v>50</v>
      </c>
      <c r="AB2014" s="27" t="n">
        <f aca="false">IFERROR(ROUND(Q2014/AA2014,2),0)</f>
        <v>67.62</v>
      </c>
      <c r="AC2014" s="27" t="str">
        <f aca="false">IF(AND(K2014="Critical",N2014="No"),"URGENT - No Bed","Normal")</f>
        <v>Normal</v>
      </c>
      <c r="AD2014" s="33" t="n">
        <f aca="false">INDEX(Lookup_Tables!$B$3:$B$12,MATCH(H2014,Lookup_Tables!$A$3:$A$12,0))</f>
        <v>3000000</v>
      </c>
      <c r="AE2014" s="27" t="str">
        <f aca="false">INDEX(Lookup_Tables!$C$3:$C$12,MATCH(H2014,Lookup_Tables!$A$3:$A$12,0))</f>
        <v>Dr. Pooja Iyer</v>
      </c>
      <c r="AF2014" s="27" t="str">
        <f aca="false">IFERROR(INDEX(Lookup_Tables!$F$16:$F$45,MATCH(I2014,Lookup_Tables!$E$16:$E$45,0)),"N/A")</f>
        <v>EMP213</v>
      </c>
      <c r="AG2014" s="27" t="n">
        <f aca="false">_xlfn.IFS(R2014="Recovered",4,R2014="Referred",3,R2014="Admitted",2,R2014="Deceased",1,TRUE(),0)</f>
        <v>4</v>
      </c>
      <c r="AH2014" s="27" t="str">
        <f aca="false">IF(T2014&gt;=4,"Satisfied",IF(T2014&gt;=3,"Neutral","Needs Improvement"))</f>
        <v>Satisfied</v>
      </c>
    </row>
    <row r="2015" customFormat="false" ht="15" hidden="false" customHeight="false" outlineLevel="0" collapsed="false">
      <c r="A2015" s="30" t="s">
        <v>2806</v>
      </c>
      <c r="B2015" s="30" t="s">
        <v>2697</v>
      </c>
      <c r="C2015" s="30" t="n">
        <v>26</v>
      </c>
      <c r="D2015" s="30" t="s">
        <v>181</v>
      </c>
      <c r="E2015" s="31" t="n">
        <v>45458</v>
      </c>
      <c r="F2015" s="30" t="s">
        <v>2159</v>
      </c>
      <c r="G2015" s="31" t="n">
        <v>45459</v>
      </c>
      <c r="H2015" s="30" t="s">
        <v>146</v>
      </c>
      <c r="I2015" s="30" t="s">
        <v>309</v>
      </c>
      <c r="J2015" s="30" t="s">
        <v>148</v>
      </c>
      <c r="K2015" s="30" t="s">
        <v>138</v>
      </c>
      <c r="L2015" s="30" t="n">
        <v>63</v>
      </c>
      <c r="M2015" s="30" t="n">
        <v>28</v>
      </c>
      <c r="N2015" s="30" t="s">
        <v>127</v>
      </c>
      <c r="O2015" s="30" t="s">
        <v>128</v>
      </c>
      <c r="P2015" s="30" t="s">
        <v>140</v>
      </c>
      <c r="Q2015" s="32" t="n">
        <v>1353.2</v>
      </c>
      <c r="R2015" s="30" t="s">
        <v>130</v>
      </c>
      <c r="S2015" s="30" t="s">
        <v>151</v>
      </c>
      <c r="T2015" s="30" t="n">
        <v>4</v>
      </c>
      <c r="U2015" s="30" t="n">
        <f aca="false">YEAR(E2015)</f>
        <v>2024</v>
      </c>
      <c r="V2015" s="30" t="str">
        <f aca="false">TEXT(E2015,"MMM-YYYY")</f>
        <v>Jun-2024</v>
      </c>
      <c r="W2015" s="30" t="n">
        <f aca="false">MONTH(E2015)</f>
        <v>6</v>
      </c>
      <c r="X2015" s="30" t="str">
        <f aca="false">TEXT(WEEKDAY(E2015,2),"0")&amp;" - "&amp;TEXT(E2015,"dddd")</f>
        <v>6 - Saturday</v>
      </c>
      <c r="Y2015" s="30" t="str">
        <f aca="false">_xlfn.IFS(C2015&lt;18,"Child (0-17)",C2015&lt;40,"Young Adult (18-39)",C2015&lt;60,"Adult (40-59)",TRUE(),"Senior (60+)")</f>
        <v>Young Adult (18-39)</v>
      </c>
      <c r="Z2015" s="30" t="n">
        <f aca="false">ROUND(G2015-E2015,0)</f>
        <v>1</v>
      </c>
      <c r="AA2015" s="30" t="n">
        <f aca="false">L2015+M2015</f>
        <v>91</v>
      </c>
      <c r="AB2015" s="30" t="n">
        <f aca="false">IFERROR(ROUND(Q2015/AA2015,2),0)</f>
        <v>14.87</v>
      </c>
      <c r="AC2015" s="30" t="str">
        <f aca="false">IF(AND(K2015="Critical",N2015="No"),"URGENT - No Bed","Normal")</f>
        <v>Normal</v>
      </c>
      <c r="AD2015" s="34" t="n">
        <f aca="false">INDEX(Lookup_Tables!$B$3:$B$12,MATCH(H2015,Lookup_Tables!$A$3:$A$12,0))</f>
        <v>2700000</v>
      </c>
      <c r="AE2015" s="30" t="str">
        <f aca="false">INDEX(Lookup_Tables!$C$3:$C$12,MATCH(H2015,Lookup_Tables!$A$3:$A$12,0))</f>
        <v>Dr. Vikram Singh</v>
      </c>
      <c r="AF2015" s="30" t="str">
        <f aca="false">IFERROR(INDEX(Lookup_Tables!$F$16:$F$45,MATCH(I2015,Lookup_Tables!$E$16:$E$45,0)),"N/A")</f>
        <v>EMP228</v>
      </c>
      <c r="AG2015" s="30" t="n">
        <f aca="false">_xlfn.IFS(R2015="Recovered",4,R2015="Referred",3,R2015="Admitted",2,R2015="Deceased",1,TRUE(),0)</f>
        <v>4</v>
      </c>
      <c r="AH2015" s="30" t="str">
        <f aca="false">IF(T2015&gt;=4,"Satisfied",IF(T2015&gt;=3,"Neutral","Needs Improvement"))</f>
        <v>Satisfied</v>
      </c>
    </row>
    <row r="2016" customFormat="false" ht="15" hidden="false" customHeight="false" outlineLevel="0" collapsed="false">
      <c r="A2016" s="27" t="s">
        <v>4801</v>
      </c>
      <c r="B2016" s="27" t="s">
        <v>4802</v>
      </c>
      <c r="C2016" s="27" t="n">
        <v>73</v>
      </c>
      <c r="D2016" s="27" t="s">
        <v>181</v>
      </c>
      <c r="E2016" s="28" t="n">
        <v>45426</v>
      </c>
      <c r="F2016" s="27" t="s">
        <v>893</v>
      </c>
      <c r="G2016" s="28" t="n">
        <v>45431</v>
      </c>
      <c r="H2016" s="27" t="s">
        <v>161</v>
      </c>
      <c r="I2016" s="27" t="s">
        <v>320</v>
      </c>
      <c r="J2016" s="27" t="s">
        <v>258</v>
      </c>
      <c r="K2016" s="27" t="s">
        <v>126</v>
      </c>
      <c r="L2016" s="27" t="n">
        <v>31</v>
      </c>
      <c r="M2016" s="27" t="n">
        <v>135</v>
      </c>
      <c r="N2016" s="27" t="s">
        <v>127</v>
      </c>
      <c r="O2016" s="27" t="s">
        <v>128</v>
      </c>
      <c r="P2016" s="27" t="s">
        <v>129</v>
      </c>
      <c r="Q2016" s="29" t="n">
        <v>8868.24</v>
      </c>
      <c r="R2016" s="27" t="s">
        <v>172</v>
      </c>
      <c r="S2016" s="27" t="s">
        <v>131</v>
      </c>
      <c r="T2016" s="27" t="n">
        <v>4</v>
      </c>
      <c r="U2016" s="27" t="n">
        <f aca="false">YEAR(E2016)</f>
        <v>2024</v>
      </c>
      <c r="V2016" s="27" t="str">
        <f aca="false">TEXT(E2016,"MMM-YYYY")</f>
        <v>May-2024</v>
      </c>
      <c r="W2016" s="27" t="n">
        <f aca="false">MONTH(E2016)</f>
        <v>5</v>
      </c>
      <c r="X2016" s="27" t="str">
        <f aca="false">TEXT(WEEKDAY(E2016,2),"0")&amp;" - "&amp;TEXT(E2016,"dddd")</f>
        <v>2 - Tuesday</v>
      </c>
      <c r="Y2016" s="27" t="str">
        <f aca="false">_xlfn.IFS(C2016&lt;18,"Child (0-17)",C2016&lt;40,"Young Adult (18-39)",C2016&lt;60,"Adult (40-59)",TRUE(),"Senior (60+)")</f>
        <v>Senior (60+)</v>
      </c>
      <c r="Z2016" s="27" t="n">
        <f aca="false">ROUND(G2016-E2016,0)</f>
        <v>5</v>
      </c>
      <c r="AA2016" s="27" t="n">
        <f aca="false">L2016+M2016</f>
        <v>166</v>
      </c>
      <c r="AB2016" s="27" t="n">
        <f aca="false">IFERROR(ROUND(Q2016/AA2016,2),0)</f>
        <v>53.42</v>
      </c>
      <c r="AC2016" s="27" t="str">
        <f aca="false">IF(AND(K2016="Critical",N2016="No"),"URGENT - No Bed","Normal")</f>
        <v>Normal</v>
      </c>
      <c r="AD2016" s="33" t="n">
        <f aca="false">INDEX(Lookup_Tables!$B$3:$B$12,MATCH(H2016,Lookup_Tables!$A$3:$A$12,0))</f>
        <v>3600000</v>
      </c>
      <c r="AE2016" s="27" t="str">
        <f aca="false">INDEX(Lookup_Tables!$C$3:$C$12,MATCH(H2016,Lookup_Tables!$A$3:$A$12,0))</f>
        <v>Dr. Sameer Joshi</v>
      </c>
      <c r="AF2016" s="27" t="str">
        <f aca="false">IFERROR(INDEX(Lookup_Tables!$F$16:$F$45,MATCH(I2016,Lookup_Tables!$E$16:$E$45,0)),"N/A")</f>
        <v>EMP223</v>
      </c>
      <c r="AG2016" s="27" t="n">
        <f aca="false">_xlfn.IFS(R2016="Recovered",4,R2016="Referred",3,R2016="Admitted",2,R2016="Deceased",1,TRUE(),0)</f>
        <v>2</v>
      </c>
      <c r="AH2016" s="27" t="str">
        <f aca="false">IF(T2016&gt;=4,"Satisfied",IF(T2016&gt;=3,"Neutral","Needs Improvement"))</f>
        <v>Satisfied</v>
      </c>
    </row>
    <row r="2017" customFormat="false" ht="15" hidden="false" customHeight="false" outlineLevel="0" collapsed="false">
      <c r="A2017" s="30" t="s">
        <v>5440</v>
      </c>
      <c r="B2017" s="30" t="s">
        <v>5441</v>
      </c>
      <c r="C2017" s="30" t="n">
        <v>59</v>
      </c>
      <c r="D2017" s="30" t="s">
        <v>181</v>
      </c>
      <c r="E2017" s="31" t="n">
        <v>45396</v>
      </c>
      <c r="F2017" s="30" t="s">
        <v>2301</v>
      </c>
      <c r="G2017" s="31" t="n">
        <v>45396</v>
      </c>
      <c r="H2017" s="30" t="s">
        <v>217</v>
      </c>
      <c r="I2017" s="30" t="s">
        <v>344</v>
      </c>
      <c r="J2017" s="30" t="s">
        <v>388</v>
      </c>
      <c r="K2017" s="30" t="s">
        <v>156</v>
      </c>
      <c r="L2017" s="30" t="n">
        <v>17</v>
      </c>
      <c r="M2017" s="30" t="n">
        <v>32</v>
      </c>
      <c r="N2017" s="30" t="s">
        <v>127</v>
      </c>
      <c r="O2017" s="30" t="s">
        <v>128</v>
      </c>
      <c r="P2017" s="30" t="s">
        <v>187</v>
      </c>
      <c r="Q2017" s="32" t="n">
        <v>3537.49</v>
      </c>
      <c r="R2017" s="30" t="s">
        <v>130</v>
      </c>
      <c r="S2017" s="30" t="s">
        <v>223</v>
      </c>
      <c r="T2017" s="30" t="n">
        <v>3</v>
      </c>
      <c r="U2017" s="30" t="n">
        <f aca="false">YEAR(E2017)</f>
        <v>2024</v>
      </c>
      <c r="V2017" s="30" t="str">
        <f aca="false">TEXT(E2017,"MMM-YYYY")</f>
        <v>Apr-2024</v>
      </c>
      <c r="W2017" s="30" t="n">
        <f aca="false">MONTH(E2017)</f>
        <v>4</v>
      </c>
      <c r="X2017" s="30" t="str">
        <f aca="false">TEXT(WEEKDAY(E2017,2),"0")&amp;" - "&amp;TEXT(E2017,"dddd")</f>
        <v>7 - Sunday</v>
      </c>
      <c r="Y2017" s="30" t="str">
        <f aca="false">_xlfn.IFS(C2017&lt;18,"Child (0-17)",C2017&lt;40,"Young Adult (18-39)",C2017&lt;60,"Adult (40-59)",TRUE(),"Senior (60+)")</f>
        <v>Adult (40-59)</v>
      </c>
      <c r="Z2017" s="30" t="n">
        <f aca="false">ROUND(G2017-E2017,0)</f>
        <v>0</v>
      </c>
      <c r="AA2017" s="30" t="n">
        <f aca="false">L2017+M2017</f>
        <v>49</v>
      </c>
      <c r="AB2017" s="30" t="n">
        <f aca="false">IFERROR(ROUND(Q2017/AA2017,2),0)</f>
        <v>72.19</v>
      </c>
      <c r="AC2017" s="30" t="str">
        <f aca="false">IF(AND(K2017="Critical",N2017="No"),"URGENT - No Bed","Normal")</f>
        <v>Normal</v>
      </c>
      <c r="AD2017" s="34" t="n">
        <f aca="false">INDEX(Lookup_Tables!$B$3:$B$12,MATCH(H2017,Lookup_Tables!$A$3:$A$12,0))</f>
        <v>4200000</v>
      </c>
      <c r="AE2017" s="30" t="str">
        <f aca="false">INDEX(Lookup_Tables!$C$3:$C$12,MATCH(H2017,Lookup_Tables!$A$3:$A$12,0))</f>
        <v>Dr. Anil Kapoor</v>
      </c>
      <c r="AF2017" s="30" t="str">
        <f aca="false">IFERROR(INDEX(Lookup_Tables!$F$16:$F$45,MATCH(I2017,Lookup_Tables!$E$16:$E$45,0)),"N/A")</f>
        <v>EMP201</v>
      </c>
      <c r="AG2017" s="30" t="n">
        <f aca="false">_xlfn.IFS(R2017="Recovered",4,R2017="Referred",3,R2017="Admitted",2,R2017="Deceased",1,TRUE(),0)</f>
        <v>4</v>
      </c>
      <c r="AH2017" s="30" t="str">
        <f aca="false">IF(T2017&gt;=4,"Satisfied",IF(T2017&gt;=3,"Neutral","Needs Improvement"))</f>
        <v>Neutral</v>
      </c>
    </row>
    <row r="2018" customFormat="false" ht="15" hidden="false" customHeight="false" outlineLevel="0" collapsed="false">
      <c r="A2018" s="27" t="s">
        <v>2184</v>
      </c>
      <c r="B2018" s="27" t="s">
        <v>2185</v>
      </c>
      <c r="C2018" s="27" t="n">
        <v>18</v>
      </c>
      <c r="D2018" s="27" t="s">
        <v>121</v>
      </c>
      <c r="E2018" s="28" t="n">
        <v>45477</v>
      </c>
      <c r="F2018" s="27" t="s">
        <v>762</v>
      </c>
      <c r="G2018" s="28" t="n">
        <v>45477</v>
      </c>
      <c r="H2018" s="27" t="s">
        <v>217</v>
      </c>
      <c r="I2018" s="27" t="s">
        <v>392</v>
      </c>
      <c r="J2018" s="27" t="s">
        <v>294</v>
      </c>
      <c r="K2018" s="27" t="s">
        <v>138</v>
      </c>
      <c r="L2018" s="27" t="n">
        <v>43</v>
      </c>
      <c r="M2018" s="27" t="n">
        <v>26</v>
      </c>
      <c r="N2018" s="27" t="s">
        <v>127</v>
      </c>
      <c r="O2018" s="27" t="s">
        <v>139</v>
      </c>
      <c r="P2018" s="27" t="s">
        <v>187</v>
      </c>
      <c r="Q2018" s="29" t="n">
        <v>2293.55</v>
      </c>
      <c r="R2018" s="27" t="s">
        <v>130</v>
      </c>
      <c r="S2018" s="27" t="s">
        <v>157</v>
      </c>
      <c r="T2018" s="27" t="n">
        <v>1</v>
      </c>
      <c r="U2018" s="27" t="n">
        <f aca="false">YEAR(E2018)</f>
        <v>2024</v>
      </c>
      <c r="V2018" s="27" t="str">
        <f aca="false">TEXT(E2018,"MMM-YYYY")</f>
        <v>Jul-2024</v>
      </c>
      <c r="W2018" s="27" t="n">
        <f aca="false">MONTH(E2018)</f>
        <v>7</v>
      </c>
      <c r="X2018" s="27" t="str">
        <f aca="false">TEXT(WEEKDAY(E2018,2),"0")&amp;" - "&amp;TEXT(E2018,"dddd")</f>
        <v>4 - Thursday</v>
      </c>
      <c r="Y2018" s="27" t="str">
        <f aca="false">_xlfn.IFS(C2018&lt;18,"Child (0-17)",C2018&lt;40,"Young Adult (18-39)",C2018&lt;60,"Adult (40-59)",TRUE(),"Senior (60+)")</f>
        <v>Young Adult (18-39)</v>
      </c>
      <c r="Z2018" s="27" t="n">
        <f aca="false">ROUND(G2018-E2018,0)</f>
        <v>0</v>
      </c>
      <c r="AA2018" s="27" t="n">
        <f aca="false">L2018+M2018</f>
        <v>69</v>
      </c>
      <c r="AB2018" s="27" t="n">
        <f aca="false">IFERROR(ROUND(Q2018/AA2018,2),0)</f>
        <v>33.24</v>
      </c>
      <c r="AC2018" s="27" t="str">
        <f aca="false">IF(AND(K2018="Critical",N2018="No"),"URGENT - No Bed","Normal")</f>
        <v>Normal</v>
      </c>
      <c r="AD2018" s="33" t="n">
        <f aca="false">INDEX(Lookup_Tables!$B$3:$B$12,MATCH(H2018,Lookup_Tables!$A$3:$A$12,0))</f>
        <v>4200000</v>
      </c>
      <c r="AE2018" s="27" t="str">
        <f aca="false">INDEX(Lookup_Tables!$C$3:$C$12,MATCH(H2018,Lookup_Tables!$A$3:$A$12,0))</f>
        <v>Dr. Anil Kapoor</v>
      </c>
      <c r="AF2018" s="27" t="str">
        <f aca="false">IFERROR(INDEX(Lookup_Tables!$F$16:$F$45,MATCH(I2018,Lookup_Tables!$E$16:$E$45,0)),"N/A")</f>
        <v>EMP202</v>
      </c>
      <c r="AG2018" s="27" t="n">
        <f aca="false">_xlfn.IFS(R2018="Recovered",4,R2018="Referred",3,R2018="Admitted",2,R2018="Deceased",1,TRUE(),0)</f>
        <v>4</v>
      </c>
      <c r="AH2018" s="27" t="str">
        <f aca="false">IF(T2018&gt;=4,"Satisfied",IF(T2018&gt;=3,"Neutral","Needs Improvement"))</f>
        <v>Needs Improvement</v>
      </c>
    </row>
    <row r="2019" customFormat="false" ht="15" hidden="false" customHeight="false" outlineLevel="0" collapsed="false">
      <c r="A2019" s="30" t="s">
        <v>2785</v>
      </c>
      <c r="B2019" s="30" t="s">
        <v>2786</v>
      </c>
      <c r="C2019" s="30" t="n">
        <v>25</v>
      </c>
      <c r="D2019" s="30" t="s">
        <v>181</v>
      </c>
      <c r="E2019" s="31" t="n">
        <v>45295</v>
      </c>
      <c r="F2019" s="30" t="s">
        <v>753</v>
      </c>
      <c r="G2019" s="31" t="n">
        <v>45301</v>
      </c>
      <c r="H2019" s="30" t="s">
        <v>123</v>
      </c>
      <c r="I2019" s="30" t="s">
        <v>304</v>
      </c>
      <c r="J2019" s="30" t="s">
        <v>125</v>
      </c>
      <c r="K2019" s="30" t="s">
        <v>126</v>
      </c>
      <c r="L2019" s="30" t="n">
        <v>12</v>
      </c>
      <c r="M2019" s="30" t="n">
        <v>73</v>
      </c>
      <c r="N2019" s="30" t="s">
        <v>186</v>
      </c>
      <c r="O2019" s="30" t="s">
        <v>128</v>
      </c>
      <c r="P2019" s="30" t="s">
        <v>140</v>
      </c>
      <c r="Q2019" s="32" t="n">
        <v>8389.25</v>
      </c>
      <c r="R2019" s="30" t="s">
        <v>462</v>
      </c>
      <c r="S2019" s="30" t="s">
        <v>164</v>
      </c>
      <c r="T2019" s="30" t="n">
        <v>4</v>
      </c>
      <c r="U2019" s="30" t="n">
        <f aca="false">YEAR(E2019)</f>
        <v>2024</v>
      </c>
      <c r="V2019" s="30" t="str">
        <f aca="false">TEXT(E2019,"MMM-YYYY")</f>
        <v>Jan-2024</v>
      </c>
      <c r="W2019" s="30" t="n">
        <f aca="false">MONTH(E2019)</f>
        <v>1</v>
      </c>
      <c r="X2019" s="30" t="str">
        <f aca="false">TEXT(WEEKDAY(E2019,2),"0")&amp;" - "&amp;TEXT(E2019,"dddd")</f>
        <v>4 - Thursday</v>
      </c>
      <c r="Y2019" s="30" t="str">
        <f aca="false">_xlfn.IFS(C2019&lt;18,"Child (0-17)",C2019&lt;40,"Young Adult (18-39)",C2019&lt;60,"Adult (40-59)",TRUE(),"Senior (60+)")</f>
        <v>Young Adult (18-39)</v>
      </c>
      <c r="Z2019" s="30" t="n">
        <f aca="false">ROUND(G2019-E2019,0)</f>
        <v>6</v>
      </c>
      <c r="AA2019" s="30" t="n">
        <f aca="false">L2019+M2019</f>
        <v>85</v>
      </c>
      <c r="AB2019" s="30" t="n">
        <f aca="false">IFERROR(ROUND(Q2019/AA2019,2),0)</f>
        <v>98.7</v>
      </c>
      <c r="AC2019" s="30" t="str">
        <f aca="false">IF(AND(K2019="Critical",N2019="No"),"URGENT - No Bed","Normal")</f>
        <v>Normal</v>
      </c>
      <c r="AD2019" s="34" t="n">
        <f aca="false">INDEX(Lookup_Tables!$B$3:$B$12,MATCH(H2019,Lookup_Tables!$A$3:$A$12,0))</f>
        <v>2200000</v>
      </c>
      <c r="AE2019" s="30" t="str">
        <f aca="false">INDEX(Lookup_Tables!$C$3:$C$12,MATCH(H2019,Lookup_Tables!$A$3:$A$12,0))</f>
        <v>Dr. Rohan Das</v>
      </c>
      <c r="AF2019" s="30" t="str">
        <f aca="false">IFERROR(INDEX(Lookup_Tables!$F$16:$F$45,MATCH(I2019,Lookup_Tables!$E$16:$E$45,0)),"N/A")</f>
        <v>EMP204</v>
      </c>
      <c r="AG2019" s="30" t="n">
        <f aca="false">_xlfn.IFS(R2019="Recovered",4,R2019="Referred",3,R2019="Admitted",2,R2019="Deceased",1,TRUE(),0)</f>
        <v>1</v>
      </c>
      <c r="AH2019" s="30" t="str">
        <f aca="false">IF(T2019&gt;=4,"Satisfied",IF(T2019&gt;=3,"Neutral","Needs Improvement"))</f>
        <v>Satisfied</v>
      </c>
    </row>
    <row r="2020" customFormat="false" ht="15" hidden="false" customHeight="false" outlineLevel="0" collapsed="false">
      <c r="A2020" s="27" t="s">
        <v>1792</v>
      </c>
      <c r="B2020" s="27" t="s">
        <v>1793</v>
      </c>
      <c r="C2020" s="27" t="n">
        <v>52</v>
      </c>
      <c r="D2020" s="27" t="s">
        <v>121</v>
      </c>
      <c r="E2020" s="28" t="n">
        <v>45439</v>
      </c>
      <c r="F2020" s="27" t="s">
        <v>1399</v>
      </c>
      <c r="G2020" s="28" t="n">
        <v>45440</v>
      </c>
      <c r="H2020" s="27" t="s">
        <v>123</v>
      </c>
      <c r="I2020" s="27" t="s">
        <v>124</v>
      </c>
      <c r="J2020" s="27" t="s">
        <v>305</v>
      </c>
      <c r="K2020" s="27" t="s">
        <v>138</v>
      </c>
      <c r="L2020" s="27" t="n">
        <v>25</v>
      </c>
      <c r="M2020" s="27" t="n">
        <v>24</v>
      </c>
      <c r="N2020" s="27" t="s">
        <v>127</v>
      </c>
      <c r="O2020" s="27" t="s">
        <v>139</v>
      </c>
      <c r="P2020" s="27" t="s">
        <v>129</v>
      </c>
      <c r="Q2020" s="29" t="n">
        <v>1224.01</v>
      </c>
      <c r="R2020" s="27" t="s">
        <v>130</v>
      </c>
      <c r="S2020" s="27" t="s">
        <v>192</v>
      </c>
      <c r="T2020" s="27" t="n">
        <v>4</v>
      </c>
      <c r="U2020" s="27" t="n">
        <f aca="false">YEAR(E2020)</f>
        <v>2024</v>
      </c>
      <c r="V2020" s="27" t="str">
        <f aca="false">TEXT(E2020,"MMM-YYYY")</f>
        <v>May-2024</v>
      </c>
      <c r="W2020" s="27" t="n">
        <f aca="false">MONTH(E2020)</f>
        <v>5</v>
      </c>
      <c r="X2020" s="27" t="str">
        <f aca="false">TEXT(WEEKDAY(E2020,2),"0")&amp;" - "&amp;TEXT(E2020,"dddd")</f>
        <v>1 - Monday</v>
      </c>
      <c r="Y2020" s="27" t="str">
        <f aca="false">_xlfn.IFS(C2020&lt;18,"Child (0-17)",C2020&lt;40,"Young Adult (18-39)",C2020&lt;60,"Adult (40-59)",TRUE(),"Senior (60+)")</f>
        <v>Adult (40-59)</v>
      </c>
      <c r="Z2020" s="27" t="n">
        <f aca="false">ROUND(G2020-E2020,0)</f>
        <v>1</v>
      </c>
      <c r="AA2020" s="27" t="n">
        <f aca="false">L2020+M2020</f>
        <v>49</v>
      </c>
      <c r="AB2020" s="27" t="n">
        <f aca="false">IFERROR(ROUND(Q2020/AA2020,2),0)</f>
        <v>24.98</v>
      </c>
      <c r="AC2020" s="27" t="str">
        <f aca="false">IF(AND(K2020="Critical",N2020="No"),"URGENT - No Bed","Normal")</f>
        <v>Normal</v>
      </c>
      <c r="AD2020" s="33" t="n">
        <f aca="false">INDEX(Lookup_Tables!$B$3:$B$12,MATCH(H2020,Lookup_Tables!$A$3:$A$12,0))</f>
        <v>2200000</v>
      </c>
      <c r="AE2020" s="27" t="str">
        <f aca="false">INDEX(Lookup_Tables!$C$3:$C$12,MATCH(H2020,Lookup_Tables!$A$3:$A$12,0))</f>
        <v>Dr. Rohan Das</v>
      </c>
      <c r="AF2020" s="27" t="str">
        <f aca="false">IFERROR(INDEX(Lookup_Tables!$F$16:$F$45,MATCH(I2020,Lookup_Tables!$E$16:$E$45,0)),"N/A")</f>
        <v>EMP205</v>
      </c>
      <c r="AG2020" s="27" t="n">
        <f aca="false">_xlfn.IFS(R2020="Recovered",4,R2020="Referred",3,R2020="Admitted",2,R2020="Deceased",1,TRUE(),0)</f>
        <v>4</v>
      </c>
      <c r="AH2020" s="27" t="str">
        <f aca="false">IF(T2020&gt;=4,"Satisfied",IF(T2020&gt;=3,"Neutral","Needs Improvement"))</f>
        <v>Satisfied</v>
      </c>
    </row>
    <row r="2021" customFormat="false" ht="15" hidden="false" customHeight="false" outlineLevel="0" collapsed="false">
      <c r="A2021" s="30" t="s">
        <v>1348</v>
      </c>
      <c r="B2021" s="30" t="s">
        <v>684</v>
      </c>
      <c r="C2021" s="30" t="n">
        <v>41</v>
      </c>
      <c r="D2021" s="30" t="s">
        <v>181</v>
      </c>
      <c r="E2021" s="31" t="n">
        <v>45495</v>
      </c>
      <c r="F2021" s="30" t="s">
        <v>1349</v>
      </c>
      <c r="G2021" s="31" t="n">
        <v>45495</v>
      </c>
      <c r="H2021" s="30" t="s">
        <v>183</v>
      </c>
      <c r="I2021" s="30" t="s">
        <v>430</v>
      </c>
      <c r="J2021" s="30" t="s">
        <v>476</v>
      </c>
      <c r="K2021" s="30" t="s">
        <v>138</v>
      </c>
      <c r="L2021" s="30" t="n">
        <v>63</v>
      </c>
      <c r="M2021" s="30" t="n">
        <v>31</v>
      </c>
      <c r="N2021" s="30" t="s">
        <v>186</v>
      </c>
      <c r="O2021" s="30" t="s">
        <v>171</v>
      </c>
      <c r="P2021" s="30" t="s">
        <v>150</v>
      </c>
      <c r="Q2021" s="32" t="n">
        <v>1672.38</v>
      </c>
      <c r="R2021" s="30" t="s">
        <v>130</v>
      </c>
      <c r="S2021" s="30" t="s">
        <v>192</v>
      </c>
      <c r="T2021" s="30" t="n">
        <v>3</v>
      </c>
      <c r="U2021" s="30" t="n">
        <f aca="false">YEAR(E2021)</f>
        <v>2024</v>
      </c>
      <c r="V2021" s="30" t="str">
        <f aca="false">TEXT(E2021,"MMM-YYYY")</f>
        <v>Jul-2024</v>
      </c>
      <c r="W2021" s="30" t="n">
        <f aca="false">MONTH(E2021)</f>
        <v>7</v>
      </c>
      <c r="X2021" s="30" t="str">
        <f aca="false">TEXT(WEEKDAY(E2021,2),"0")&amp;" - "&amp;TEXT(E2021,"dddd")</f>
        <v>1 - Monday</v>
      </c>
      <c r="Y2021" s="30" t="str">
        <f aca="false">_xlfn.IFS(C2021&lt;18,"Child (0-17)",C2021&lt;40,"Young Adult (18-39)",C2021&lt;60,"Adult (40-59)",TRUE(),"Senior (60+)")</f>
        <v>Adult (40-59)</v>
      </c>
      <c r="Z2021" s="30" t="n">
        <f aca="false">ROUND(G2021-E2021,0)</f>
        <v>0</v>
      </c>
      <c r="AA2021" s="30" t="n">
        <f aca="false">L2021+M2021</f>
        <v>94</v>
      </c>
      <c r="AB2021" s="30" t="n">
        <f aca="false">IFERROR(ROUND(Q2021/AA2021,2),0)</f>
        <v>17.79</v>
      </c>
      <c r="AC2021" s="30" t="str">
        <f aca="false">IF(AND(K2021="Critical",N2021="No"),"URGENT - No Bed","Normal")</f>
        <v>Normal</v>
      </c>
      <c r="AD2021" s="34" t="n">
        <f aca="false">INDEX(Lookup_Tables!$B$3:$B$12,MATCH(H2021,Lookup_Tables!$A$3:$A$12,0))</f>
        <v>3100000</v>
      </c>
      <c r="AE2021" s="30" t="str">
        <f aca="false">INDEX(Lookup_Tables!$C$3:$C$12,MATCH(H2021,Lookup_Tables!$A$3:$A$12,0))</f>
        <v>Dr. Kavita Rao</v>
      </c>
      <c r="AF2021" s="30" t="str">
        <f aca="false">IFERROR(INDEX(Lookup_Tables!$F$16:$F$45,MATCH(I2021,Lookup_Tables!$E$16:$E$45,0)),"N/A")</f>
        <v>EMP224</v>
      </c>
      <c r="AG2021" s="30" t="n">
        <f aca="false">_xlfn.IFS(R2021="Recovered",4,R2021="Referred",3,R2021="Admitted",2,R2021="Deceased",1,TRUE(),0)</f>
        <v>4</v>
      </c>
      <c r="AH2021" s="30" t="str">
        <f aca="false">IF(T2021&gt;=4,"Satisfied",IF(T2021&gt;=3,"Neutral","Needs Improvement"))</f>
        <v>Neutral</v>
      </c>
    </row>
    <row r="2022" customFormat="false" ht="15" hidden="false" customHeight="false" outlineLevel="0" collapsed="false">
      <c r="A2022" s="27" t="s">
        <v>3194</v>
      </c>
      <c r="B2022" s="27" t="s">
        <v>1110</v>
      </c>
      <c r="C2022" s="27" t="n">
        <v>46</v>
      </c>
      <c r="D2022" s="27" t="s">
        <v>121</v>
      </c>
      <c r="E2022" s="28" t="n">
        <v>45319</v>
      </c>
      <c r="F2022" s="27" t="s">
        <v>1026</v>
      </c>
      <c r="G2022" s="28" t="n">
        <v>45322</v>
      </c>
      <c r="H2022" s="27" t="s">
        <v>242</v>
      </c>
      <c r="I2022" s="27" t="s">
        <v>243</v>
      </c>
      <c r="J2022" s="27" t="s">
        <v>316</v>
      </c>
      <c r="K2022" s="27" t="s">
        <v>156</v>
      </c>
      <c r="L2022" s="27" t="n">
        <v>24</v>
      </c>
      <c r="M2022" s="27" t="n">
        <v>59</v>
      </c>
      <c r="N2022" s="27" t="s">
        <v>127</v>
      </c>
      <c r="O2022" s="27" t="s">
        <v>128</v>
      </c>
      <c r="P2022" s="27" t="s">
        <v>187</v>
      </c>
      <c r="Q2022" s="29" t="n">
        <v>4663.52</v>
      </c>
      <c r="R2022" s="27" t="s">
        <v>130</v>
      </c>
      <c r="S2022" s="27" t="s">
        <v>141</v>
      </c>
      <c r="T2022" s="27" t="n">
        <v>5</v>
      </c>
      <c r="U2022" s="27" t="n">
        <f aca="false">YEAR(E2022)</f>
        <v>2024</v>
      </c>
      <c r="V2022" s="27" t="str">
        <f aca="false">TEXT(E2022,"MMM-YYYY")</f>
        <v>Jan-2024</v>
      </c>
      <c r="W2022" s="27" t="n">
        <f aca="false">MONTH(E2022)</f>
        <v>1</v>
      </c>
      <c r="X2022" s="27" t="str">
        <f aca="false">TEXT(WEEKDAY(E2022,2),"0")&amp;" - "&amp;TEXT(E2022,"dddd")</f>
        <v>7 - Sunday</v>
      </c>
      <c r="Y2022" s="27" t="str">
        <f aca="false">_xlfn.IFS(C2022&lt;18,"Child (0-17)",C2022&lt;40,"Young Adult (18-39)",C2022&lt;60,"Adult (40-59)",TRUE(),"Senior (60+)")</f>
        <v>Adult (40-59)</v>
      </c>
      <c r="Z2022" s="27" t="n">
        <f aca="false">ROUND(G2022-E2022,0)</f>
        <v>3</v>
      </c>
      <c r="AA2022" s="27" t="n">
        <f aca="false">L2022+M2022</f>
        <v>83</v>
      </c>
      <c r="AB2022" s="27" t="n">
        <f aca="false">IFERROR(ROUND(Q2022/AA2022,2),0)</f>
        <v>56.19</v>
      </c>
      <c r="AC2022" s="27" t="str">
        <f aca="false">IF(AND(K2022="Critical",N2022="No"),"URGENT - No Bed","Normal")</f>
        <v>Normal</v>
      </c>
      <c r="AD2022" s="33" t="n">
        <f aca="false">INDEX(Lookup_Tables!$B$3:$B$12,MATCH(H2022,Lookup_Tables!$A$3:$A$12,0))</f>
        <v>3000000</v>
      </c>
      <c r="AE2022" s="27" t="str">
        <f aca="false">INDEX(Lookup_Tables!$C$3:$C$12,MATCH(H2022,Lookup_Tables!$A$3:$A$12,0))</f>
        <v>Dr. Pooja Iyer</v>
      </c>
      <c r="AF2022" s="27" t="str">
        <f aca="false">IFERROR(INDEX(Lookup_Tables!$F$16:$F$45,MATCH(I2022,Lookup_Tables!$E$16:$E$45,0)),"N/A")</f>
        <v>EMP214</v>
      </c>
      <c r="AG2022" s="27" t="n">
        <f aca="false">_xlfn.IFS(R2022="Recovered",4,R2022="Referred",3,R2022="Admitted",2,R2022="Deceased",1,TRUE(),0)</f>
        <v>4</v>
      </c>
      <c r="AH2022" s="27" t="str">
        <f aca="false">IF(T2022&gt;=4,"Satisfied",IF(T2022&gt;=3,"Neutral","Needs Improvement"))</f>
        <v>Satisfied</v>
      </c>
    </row>
    <row r="2023" customFormat="false" ht="15" hidden="false" customHeight="false" outlineLevel="0" collapsed="false">
      <c r="A2023" s="30" t="s">
        <v>5435</v>
      </c>
      <c r="B2023" s="30" t="s">
        <v>1298</v>
      </c>
      <c r="C2023" s="30" t="n">
        <v>9</v>
      </c>
      <c r="D2023" s="30" t="s">
        <v>181</v>
      </c>
      <c r="E2023" s="31" t="n">
        <v>45588</v>
      </c>
      <c r="F2023" s="30" t="s">
        <v>1511</v>
      </c>
      <c r="G2023" s="31" t="n">
        <v>45602</v>
      </c>
      <c r="H2023" s="30" t="s">
        <v>123</v>
      </c>
      <c r="I2023" s="30" t="s">
        <v>124</v>
      </c>
      <c r="J2023" s="30" t="s">
        <v>305</v>
      </c>
      <c r="K2023" s="30" t="s">
        <v>202</v>
      </c>
      <c r="L2023" s="30" t="n">
        <v>2</v>
      </c>
      <c r="M2023" s="30" t="n">
        <v>238</v>
      </c>
      <c r="N2023" s="30" t="s">
        <v>186</v>
      </c>
      <c r="O2023" s="30" t="s">
        <v>171</v>
      </c>
      <c r="P2023" s="30" t="s">
        <v>129</v>
      </c>
      <c r="Q2023" s="32" t="n">
        <v>19809</v>
      </c>
      <c r="R2023" s="30" t="s">
        <v>172</v>
      </c>
      <c r="S2023" s="30" t="s">
        <v>192</v>
      </c>
      <c r="T2023" s="30" t="n">
        <v>3</v>
      </c>
      <c r="U2023" s="30" t="n">
        <f aca="false">YEAR(E2023)</f>
        <v>2024</v>
      </c>
      <c r="V2023" s="30" t="str">
        <f aca="false">TEXT(E2023,"MMM-YYYY")</f>
        <v>Oct-2024</v>
      </c>
      <c r="W2023" s="30" t="n">
        <f aca="false">MONTH(E2023)</f>
        <v>10</v>
      </c>
      <c r="X2023" s="30" t="str">
        <f aca="false">TEXT(WEEKDAY(E2023,2),"0")&amp;" - "&amp;TEXT(E2023,"dddd")</f>
        <v>3 - Wednesday</v>
      </c>
      <c r="Y2023" s="30" t="str">
        <f aca="false">_xlfn.IFS(C2023&lt;18,"Child (0-17)",C2023&lt;40,"Young Adult (18-39)",C2023&lt;60,"Adult (40-59)",TRUE(),"Senior (60+)")</f>
        <v>Child (0-17)</v>
      </c>
      <c r="Z2023" s="30" t="n">
        <f aca="false">ROUND(G2023-E2023,0)</f>
        <v>14</v>
      </c>
      <c r="AA2023" s="30" t="n">
        <f aca="false">L2023+M2023</f>
        <v>240</v>
      </c>
      <c r="AB2023" s="30" t="n">
        <f aca="false">IFERROR(ROUND(Q2023/AA2023,2),0)</f>
        <v>82.54</v>
      </c>
      <c r="AC2023" s="30" t="str">
        <f aca="false">IF(AND(K2023="Critical",N2023="No"),"URGENT - No Bed","Normal")</f>
        <v>Normal</v>
      </c>
      <c r="AD2023" s="34" t="n">
        <f aca="false">INDEX(Lookup_Tables!$B$3:$B$12,MATCH(H2023,Lookup_Tables!$A$3:$A$12,0))</f>
        <v>2200000</v>
      </c>
      <c r="AE2023" s="30" t="str">
        <f aca="false">INDEX(Lookup_Tables!$C$3:$C$12,MATCH(H2023,Lookup_Tables!$A$3:$A$12,0))</f>
        <v>Dr. Rohan Das</v>
      </c>
      <c r="AF2023" s="30" t="str">
        <f aca="false">IFERROR(INDEX(Lookup_Tables!$F$16:$F$45,MATCH(I2023,Lookup_Tables!$E$16:$E$45,0)),"N/A")</f>
        <v>EMP205</v>
      </c>
      <c r="AG2023" s="30" t="n">
        <f aca="false">_xlfn.IFS(R2023="Recovered",4,R2023="Referred",3,R2023="Admitted",2,R2023="Deceased",1,TRUE(),0)</f>
        <v>2</v>
      </c>
      <c r="AH2023" s="30" t="str">
        <f aca="false">IF(T2023&gt;=4,"Satisfied",IF(T2023&gt;=3,"Neutral","Needs Improvement"))</f>
        <v>Neutral</v>
      </c>
    </row>
    <row r="2024" customFormat="false" ht="15" hidden="false" customHeight="false" outlineLevel="0" collapsed="false">
      <c r="A2024" s="27" t="s">
        <v>5680</v>
      </c>
      <c r="B2024" s="27" t="s">
        <v>965</v>
      </c>
      <c r="C2024" s="27" t="n">
        <v>60</v>
      </c>
      <c r="D2024" s="27" t="s">
        <v>121</v>
      </c>
      <c r="E2024" s="28" t="n">
        <v>45388</v>
      </c>
      <c r="F2024" s="27" t="s">
        <v>1016</v>
      </c>
      <c r="G2024" s="28" t="n">
        <v>45389</v>
      </c>
      <c r="H2024" s="27" t="s">
        <v>183</v>
      </c>
      <c r="I2024" s="27" t="s">
        <v>430</v>
      </c>
      <c r="J2024" s="27" t="s">
        <v>431</v>
      </c>
      <c r="K2024" s="27" t="s">
        <v>138</v>
      </c>
      <c r="L2024" s="27" t="n">
        <v>56</v>
      </c>
      <c r="M2024" s="27" t="n">
        <v>38</v>
      </c>
      <c r="N2024" s="27" t="s">
        <v>127</v>
      </c>
      <c r="O2024" s="27" t="s">
        <v>139</v>
      </c>
      <c r="P2024" s="27" t="s">
        <v>187</v>
      </c>
      <c r="Q2024" s="29" t="n">
        <v>2611.75</v>
      </c>
      <c r="R2024" s="27" t="s">
        <v>130</v>
      </c>
      <c r="S2024" s="27" t="s">
        <v>335</v>
      </c>
      <c r="T2024" s="27" t="n">
        <v>4</v>
      </c>
      <c r="U2024" s="27" t="n">
        <f aca="false">YEAR(E2024)</f>
        <v>2024</v>
      </c>
      <c r="V2024" s="27" t="str">
        <f aca="false">TEXT(E2024,"MMM-YYYY")</f>
        <v>Apr-2024</v>
      </c>
      <c r="W2024" s="27" t="n">
        <f aca="false">MONTH(E2024)</f>
        <v>4</v>
      </c>
      <c r="X2024" s="27" t="str">
        <f aca="false">TEXT(WEEKDAY(E2024,2),"0")&amp;" - "&amp;TEXT(E2024,"dddd")</f>
        <v>6 - Saturday</v>
      </c>
      <c r="Y2024" s="27" t="str">
        <f aca="false">_xlfn.IFS(C2024&lt;18,"Child (0-17)",C2024&lt;40,"Young Adult (18-39)",C2024&lt;60,"Adult (40-59)",TRUE(),"Senior (60+)")</f>
        <v>Senior (60+)</v>
      </c>
      <c r="Z2024" s="27" t="n">
        <f aca="false">ROUND(G2024-E2024,0)</f>
        <v>1</v>
      </c>
      <c r="AA2024" s="27" t="n">
        <f aca="false">L2024+M2024</f>
        <v>94</v>
      </c>
      <c r="AB2024" s="27" t="n">
        <f aca="false">IFERROR(ROUND(Q2024/AA2024,2),0)</f>
        <v>27.78</v>
      </c>
      <c r="AC2024" s="27" t="str">
        <f aca="false">IF(AND(K2024="Critical",N2024="No"),"URGENT - No Bed","Normal")</f>
        <v>Normal</v>
      </c>
      <c r="AD2024" s="33" t="n">
        <f aca="false">INDEX(Lookup_Tables!$B$3:$B$12,MATCH(H2024,Lookup_Tables!$A$3:$A$12,0))</f>
        <v>3100000</v>
      </c>
      <c r="AE2024" s="27" t="str">
        <f aca="false">INDEX(Lookup_Tables!$C$3:$C$12,MATCH(H2024,Lookup_Tables!$A$3:$A$12,0))</f>
        <v>Dr. Kavita Rao</v>
      </c>
      <c r="AF2024" s="27" t="str">
        <f aca="false">IFERROR(INDEX(Lookup_Tables!$F$16:$F$45,MATCH(I2024,Lookup_Tables!$E$16:$E$45,0)),"N/A")</f>
        <v>EMP224</v>
      </c>
      <c r="AG2024" s="27" t="n">
        <f aca="false">_xlfn.IFS(R2024="Recovered",4,R2024="Referred",3,R2024="Admitted",2,R2024="Deceased",1,TRUE(),0)</f>
        <v>4</v>
      </c>
      <c r="AH2024" s="27" t="str">
        <f aca="false">IF(T2024&gt;=4,"Satisfied",IF(T2024&gt;=3,"Neutral","Needs Improvement"))</f>
        <v>Satisfied</v>
      </c>
    </row>
    <row r="2025" customFormat="false" ht="15" hidden="false" customHeight="false" outlineLevel="0" collapsed="false">
      <c r="A2025" s="30" t="s">
        <v>4600</v>
      </c>
      <c r="B2025" s="30" t="s">
        <v>1246</v>
      </c>
      <c r="C2025" s="30" t="n">
        <v>56</v>
      </c>
      <c r="D2025" s="30" t="s">
        <v>181</v>
      </c>
      <c r="E2025" s="31" t="n">
        <v>45443</v>
      </c>
      <c r="F2025" s="30" t="s">
        <v>893</v>
      </c>
      <c r="G2025" s="31" t="n">
        <v>45445</v>
      </c>
      <c r="H2025" s="30" t="s">
        <v>236</v>
      </c>
      <c r="I2025" s="30" t="s">
        <v>237</v>
      </c>
      <c r="J2025" s="30" t="s">
        <v>267</v>
      </c>
      <c r="K2025" s="30" t="s">
        <v>126</v>
      </c>
      <c r="L2025" s="30" t="n">
        <v>22</v>
      </c>
      <c r="M2025" s="30" t="n">
        <v>67</v>
      </c>
      <c r="N2025" s="30" t="s">
        <v>186</v>
      </c>
      <c r="O2025" s="30" t="s">
        <v>128</v>
      </c>
      <c r="P2025" s="30" t="s">
        <v>150</v>
      </c>
      <c r="Q2025" s="32" t="n">
        <v>7761.16</v>
      </c>
      <c r="R2025" s="30" t="s">
        <v>172</v>
      </c>
      <c r="S2025" s="30" t="s">
        <v>164</v>
      </c>
      <c r="T2025" s="30" t="n">
        <v>5</v>
      </c>
      <c r="U2025" s="30" t="n">
        <f aca="false">YEAR(E2025)</f>
        <v>2024</v>
      </c>
      <c r="V2025" s="30" t="str">
        <f aca="false">TEXT(E2025,"MMM-YYYY")</f>
        <v>May-2024</v>
      </c>
      <c r="W2025" s="30" t="n">
        <f aca="false">MONTH(E2025)</f>
        <v>5</v>
      </c>
      <c r="X2025" s="30" t="str">
        <f aca="false">TEXT(WEEKDAY(E2025,2),"0")&amp;" - "&amp;TEXT(E2025,"dddd")</f>
        <v>5 - Friday</v>
      </c>
      <c r="Y2025" s="30" t="str">
        <f aca="false">_xlfn.IFS(C2025&lt;18,"Child (0-17)",C2025&lt;40,"Young Adult (18-39)",C2025&lt;60,"Adult (40-59)",TRUE(),"Senior (60+)")</f>
        <v>Adult (40-59)</v>
      </c>
      <c r="Z2025" s="30" t="n">
        <f aca="false">ROUND(G2025-E2025,0)</f>
        <v>2</v>
      </c>
      <c r="AA2025" s="30" t="n">
        <f aca="false">L2025+M2025</f>
        <v>89</v>
      </c>
      <c r="AB2025" s="30" t="n">
        <f aca="false">IFERROR(ROUND(Q2025/AA2025,2),0)</f>
        <v>87.2</v>
      </c>
      <c r="AC2025" s="30" t="str">
        <f aca="false">IF(AND(K2025="Critical",N2025="No"),"URGENT - No Bed","Normal")</f>
        <v>Normal</v>
      </c>
      <c r="AD2025" s="34" t="n">
        <f aca="false">INDEX(Lookup_Tables!$B$3:$B$12,MATCH(H2025,Lookup_Tables!$A$3:$A$12,0))</f>
        <v>3900000</v>
      </c>
      <c r="AE2025" s="30" t="str">
        <f aca="false">INDEX(Lookup_Tables!$C$3:$C$12,MATCH(H2025,Lookup_Tables!$A$3:$A$12,0))</f>
        <v>Dr. Rina Mehta</v>
      </c>
      <c r="AF2025" s="30" t="str">
        <f aca="false">IFERROR(INDEX(Lookup_Tables!$F$16:$F$45,MATCH(I2025,Lookup_Tables!$E$16:$E$45,0)),"N/A")</f>
        <v>EMP215</v>
      </c>
      <c r="AG2025" s="30" t="n">
        <f aca="false">_xlfn.IFS(R2025="Recovered",4,R2025="Referred",3,R2025="Admitted",2,R2025="Deceased",1,TRUE(),0)</f>
        <v>2</v>
      </c>
      <c r="AH2025" s="30" t="str">
        <f aca="false">IF(T2025&gt;=4,"Satisfied",IF(T2025&gt;=3,"Neutral","Needs Improvement"))</f>
        <v>Satisfied</v>
      </c>
    </row>
    <row r="2026" customFormat="false" ht="15" hidden="false" customHeight="false" outlineLevel="0" collapsed="false">
      <c r="A2026" s="27" t="s">
        <v>6419</v>
      </c>
      <c r="B2026" s="27" t="s">
        <v>340</v>
      </c>
      <c r="C2026" s="27" t="n">
        <v>39</v>
      </c>
      <c r="D2026" s="27" t="s">
        <v>181</v>
      </c>
      <c r="E2026" s="28" t="n">
        <v>45309</v>
      </c>
      <c r="F2026" s="27" t="s">
        <v>452</v>
      </c>
      <c r="G2026" s="28" t="n">
        <v>45310</v>
      </c>
      <c r="H2026" s="27" t="s">
        <v>236</v>
      </c>
      <c r="I2026" s="27" t="s">
        <v>266</v>
      </c>
      <c r="J2026" s="27" t="s">
        <v>455</v>
      </c>
      <c r="K2026" s="27" t="s">
        <v>138</v>
      </c>
      <c r="L2026" s="27" t="n">
        <v>24</v>
      </c>
      <c r="M2026" s="27" t="n">
        <v>39</v>
      </c>
      <c r="N2026" s="27" t="s">
        <v>127</v>
      </c>
      <c r="O2026" s="27" t="s">
        <v>128</v>
      </c>
      <c r="P2026" s="27" t="s">
        <v>140</v>
      </c>
      <c r="Q2026" s="29" t="n">
        <v>1265.72</v>
      </c>
      <c r="R2026" s="27" t="s">
        <v>130</v>
      </c>
      <c r="S2026" s="27" t="s">
        <v>151</v>
      </c>
      <c r="T2026" s="27" t="n">
        <v>4</v>
      </c>
      <c r="U2026" s="27" t="n">
        <f aca="false">YEAR(E2026)</f>
        <v>2024</v>
      </c>
      <c r="V2026" s="27" t="str">
        <f aca="false">TEXT(E2026,"MMM-YYYY")</f>
        <v>Jan-2024</v>
      </c>
      <c r="W2026" s="27" t="n">
        <f aca="false">MONTH(E2026)</f>
        <v>1</v>
      </c>
      <c r="X2026" s="27" t="str">
        <f aca="false">TEXT(WEEKDAY(E2026,2),"0")&amp;" - "&amp;TEXT(E2026,"dddd")</f>
        <v>4 - Thursday</v>
      </c>
      <c r="Y2026" s="27" t="str">
        <f aca="false">_xlfn.IFS(C2026&lt;18,"Child (0-17)",C2026&lt;40,"Young Adult (18-39)",C2026&lt;60,"Adult (40-59)",TRUE(),"Senior (60+)")</f>
        <v>Young Adult (18-39)</v>
      </c>
      <c r="Z2026" s="27" t="n">
        <f aca="false">ROUND(G2026-E2026,0)</f>
        <v>1</v>
      </c>
      <c r="AA2026" s="27" t="n">
        <f aca="false">L2026+M2026</f>
        <v>63</v>
      </c>
      <c r="AB2026" s="27" t="n">
        <f aca="false">IFERROR(ROUND(Q2026/AA2026,2),0)</f>
        <v>20.09</v>
      </c>
      <c r="AC2026" s="27" t="str">
        <f aca="false">IF(AND(K2026="Critical",N2026="No"),"URGENT - No Bed","Normal")</f>
        <v>Normal</v>
      </c>
      <c r="AD2026" s="33" t="n">
        <f aca="false">INDEX(Lookup_Tables!$B$3:$B$12,MATCH(H2026,Lookup_Tables!$A$3:$A$12,0))</f>
        <v>3900000</v>
      </c>
      <c r="AE2026" s="27" t="str">
        <f aca="false">INDEX(Lookup_Tables!$C$3:$C$12,MATCH(H2026,Lookup_Tables!$A$3:$A$12,0))</f>
        <v>Dr. Rina Mehta</v>
      </c>
      <c r="AF2026" s="27" t="str">
        <f aca="false">IFERROR(INDEX(Lookup_Tables!$F$16:$F$45,MATCH(I2026,Lookup_Tables!$E$16:$E$45,0)),"N/A")</f>
        <v>EMP217</v>
      </c>
      <c r="AG2026" s="27" t="n">
        <f aca="false">_xlfn.IFS(R2026="Recovered",4,R2026="Referred",3,R2026="Admitted",2,R2026="Deceased",1,TRUE(),0)</f>
        <v>4</v>
      </c>
      <c r="AH2026" s="27" t="str">
        <f aca="false">IF(T2026&gt;=4,"Satisfied",IF(T2026&gt;=3,"Neutral","Needs Improvement"))</f>
        <v>Satisfied</v>
      </c>
    </row>
    <row r="2027" customFormat="false" ht="15" hidden="false" customHeight="false" outlineLevel="0" collapsed="false">
      <c r="A2027" s="30" t="s">
        <v>4393</v>
      </c>
      <c r="B2027" s="30" t="s">
        <v>1891</v>
      </c>
      <c r="C2027" s="30" t="n">
        <v>27</v>
      </c>
      <c r="D2027" s="30" t="s">
        <v>181</v>
      </c>
      <c r="E2027" s="31" t="n">
        <v>45505</v>
      </c>
      <c r="F2027" s="30" t="s">
        <v>567</v>
      </c>
      <c r="G2027" s="31" t="n">
        <v>45506</v>
      </c>
      <c r="H2027" s="30" t="s">
        <v>217</v>
      </c>
      <c r="I2027" s="30" t="s">
        <v>344</v>
      </c>
      <c r="J2027" s="30" t="s">
        <v>218</v>
      </c>
      <c r="K2027" s="30" t="s">
        <v>138</v>
      </c>
      <c r="L2027" s="30" t="n">
        <v>44</v>
      </c>
      <c r="M2027" s="30" t="n">
        <v>29</v>
      </c>
      <c r="N2027" s="30" t="s">
        <v>127</v>
      </c>
      <c r="O2027" s="30" t="s">
        <v>128</v>
      </c>
      <c r="P2027" s="30" t="s">
        <v>150</v>
      </c>
      <c r="Q2027" s="32" t="n">
        <v>974.04</v>
      </c>
      <c r="R2027" s="30" t="s">
        <v>130</v>
      </c>
      <c r="S2027" s="30" t="s">
        <v>223</v>
      </c>
      <c r="T2027" s="30" t="n">
        <v>4</v>
      </c>
      <c r="U2027" s="30" t="n">
        <f aca="false">YEAR(E2027)</f>
        <v>2024</v>
      </c>
      <c r="V2027" s="30" t="str">
        <f aca="false">TEXT(E2027,"MMM-YYYY")</f>
        <v>Aug-2024</v>
      </c>
      <c r="W2027" s="30" t="n">
        <f aca="false">MONTH(E2027)</f>
        <v>8</v>
      </c>
      <c r="X2027" s="30" t="str">
        <f aca="false">TEXT(WEEKDAY(E2027,2),"0")&amp;" - "&amp;TEXT(E2027,"dddd")</f>
        <v>4 - Thursday</v>
      </c>
      <c r="Y2027" s="30" t="str">
        <f aca="false">_xlfn.IFS(C2027&lt;18,"Child (0-17)",C2027&lt;40,"Young Adult (18-39)",C2027&lt;60,"Adult (40-59)",TRUE(),"Senior (60+)")</f>
        <v>Young Adult (18-39)</v>
      </c>
      <c r="Z2027" s="30" t="n">
        <f aca="false">ROUND(G2027-E2027,0)</f>
        <v>1</v>
      </c>
      <c r="AA2027" s="30" t="n">
        <f aca="false">L2027+M2027</f>
        <v>73</v>
      </c>
      <c r="AB2027" s="30" t="n">
        <f aca="false">IFERROR(ROUND(Q2027/AA2027,2),0)</f>
        <v>13.34</v>
      </c>
      <c r="AC2027" s="30" t="str">
        <f aca="false">IF(AND(K2027="Critical",N2027="No"),"URGENT - No Bed","Normal")</f>
        <v>Normal</v>
      </c>
      <c r="AD2027" s="34" t="n">
        <f aca="false">INDEX(Lookup_Tables!$B$3:$B$12,MATCH(H2027,Lookup_Tables!$A$3:$A$12,0))</f>
        <v>4200000</v>
      </c>
      <c r="AE2027" s="30" t="str">
        <f aca="false">INDEX(Lookup_Tables!$C$3:$C$12,MATCH(H2027,Lookup_Tables!$A$3:$A$12,0))</f>
        <v>Dr. Anil Kapoor</v>
      </c>
      <c r="AF2027" s="30" t="str">
        <f aca="false">IFERROR(INDEX(Lookup_Tables!$F$16:$F$45,MATCH(I2027,Lookup_Tables!$E$16:$E$45,0)),"N/A")</f>
        <v>EMP201</v>
      </c>
      <c r="AG2027" s="30" t="n">
        <f aca="false">_xlfn.IFS(R2027="Recovered",4,R2027="Referred",3,R2027="Admitted",2,R2027="Deceased",1,TRUE(),0)</f>
        <v>4</v>
      </c>
      <c r="AH2027" s="30" t="str">
        <f aca="false">IF(T2027&gt;=4,"Satisfied",IF(T2027&gt;=3,"Neutral","Needs Improvement"))</f>
        <v>Satisfied</v>
      </c>
    </row>
    <row r="2028" customFormat="false" ht="15" hidden="false" customHeight="false" outlineLevel="0" collapsed="false">
      <c r="A2028" s="27" t="s">
        <v>2083</v>
      </c>
      <c r="B2028" s="27" t="s">
        <v>2084</v>
      </c>
      <c r="C2028" s="27" t="n">
        <v>51</v>
      </c>
      <c r="D2028" s="27" t="s">
        <v>121</v>
      </c>
      <c r="E2028" s="28" t="n">
        <v>45308</v>
      </c>
      <c r="F2028" s="27" t="s">
        <v>1899</v>
      </c>
      <c r="G2028" s="28" t="n">
        <v>45309</v>
      </c>
      <c r="H2028" s="27" t="s">
        <v>161</v>
      </c>
      <c r="I2028" s="27" t="s">
        <v>162</v>
      </c>
      <c r="J2028" s="27" t="s">
        <v>163</v>
      </c>
      <c r="K2028" s="27" t="s">
        <v>138</v>
      </c>
      <c r="L2028" s="27" t="n">
        <v>76</v>
      </c>
      <c r="M2028" s="27" t="n">
        <v>16</v>
      </c>
      <c r="N2028" s="27" t="s">
        <v>127</v>
      </c>
      <c r="O2028" s="27" t="s">
        <v>128</v>
      </c>
      <c r="P2028" s="27" t="s">
        <v>140</v>
      </c>
      <c r="Q2028" s="29" t="n">
        <v>1643.6</v>
      </c>
      <c r="R2028" s="27" t="s">
        <v>130</v>
      </c>
      <c r="S2028" s="27" t="s">
        <v>178</v>
      </c>
      <c r="T2028" s="27" t="n">
        <v>4</v>
      </c>
      <c r="U2028" s="27" t="n">
        <f aca="false">YEAR(E2028)</f>
        <v>2024</v>
      </c>
      <c r="V2028" s="27" t="str">
        <f aca="false">TEXT(E2028,"MMM-YYYY")</f>
        <v>Jan-2024</v>
      </c>
      <c r="W2028" s="27" t="n">
        <f aca="false">MONTH(E2028)</f>
        <v>1</v>
      </c>
      <c r="X2028" s="27" t="str">
        <f aca="false">TEXT(WEEKDAY(E2028,2),"0")&amp;" - "&amp;TEXT(E2028,"dddd")</f>
        <v>3 - Wednesday</v>
      </c>
      <c r="Y2028" s="27" t="str">
        <f aca="false">_xlfn.IFS(C2028&lt;18,"Child (0-17)",C2028&lt;40,"Young Adult (18-39)",C2028&lt;60,"Adult (40-59)",TRUE(),"Senior (60+)")</f>
        <v>Adult (40-59)</v>
      </c>
      <c r="Z2028" s="27" t="n">
        <f aca="false">ROUND(G2028-E2028,0)</f>
        <v>1</v>
      </c>
      <c r="AA2028" s="27" t="n">
        <f aca="false">L2028+M2028</f>
        <v>92</v>
      </c>
      <c r="AB2028" s="27" t="n">
        <f aca="false">IFERROR(ROUND(Q2028/AA2028,2),0)</f>
        <v>17.87</v>
      </c>
      <c r="AC2028" s="27" t="str">
        <f aca="false">IF(AND(K2028="Critical",N2028="No"),"URGENT - No Bed","Normal")</f>
        <v>Normal</v>
      </c>
      <c r="AD2028" s="33" t="n">
        <f aca="false">INDEX(Lookup_Tables!$B$3:$B$12,MATCH(H2028,Lookup_Tables!$A$3:$A$12,0))</f>
        <v>3600000</v>
      </c>
      <c r="AE2028" s="27" t="str">
        <f aca="false">INDEX(Lookup_Tables!$C$3:$C$12,MATCH(H2028,Lookup_Tables!$A$3:$A$12,0))</f>
        <v>Dr. Sameer Joshi</v>
      </c>
      <c r="AF2028" s="27" t="str">
        <f aca="false">IFERROR(INDEX(Lookup_Tables!$F$16:$F$45,MATCH(I2028,Lookup_Tables!$E$16:$E$45,0)),"N/A")</f>
        <v>EMP222</v>
      </c>
      <c r="AG2028" s="27" t="n">
        <f aca="false">_xlfn.IFS(R2028="Recovered",4,R2028="Referred",3,R2028="Admitted",2,R2028="Deceased",1,TRUE(),0)</f>
        <v>4</v>
      </c>
      <c r="AH2028" s="27" t="str">
        <f aca="false">IF(T2028&gt;=4,"Satisfied",IF(T2028&gt;=3,"Neutral","Needs Improvement"))</f>
        <v>Satisfied</v>
      </c>
    </row>
    <row r="2029" customFormat="false" ht="15" hidden="false" customHeight="false" outlineLevel="0" collapsed="false">
      <c r="A2029" s="30" t="s">
        <v>6531</v>
      </c>
      <c r="B2029" s="30" t="s">
        <v>1396</v>
      </c>
      <c r="C2029" s="30" t="n">
        <v>21</v>
      </c>
      <c r="D2029" s="30" t="s">
        <v>121</v>
      </c>
      <c r="E2029" s="31" t="n">
        <v>45581</v>
      </c>
      <c r="F2029" s="30" t="s">
        <v>927</v>
      </c>
      <c r="G2029" s="31" t="n">
        <v>45583</v>
      </c>
      <c r="H2029" s="30" t="s">
        <v>236</v>
      </c>
      <c r="I2029" s="30" t="s">
        <v>323</v>
      </c>
      <c r="J2029" s="30" t="s">
        <v>455</v>
      </c>
      <c r="K2029" s="30" t="s">
        <v>156</v>
      </c>
      <c r="L2029" s="30" t="n">
        <v>21</v>
      </c>
      <c r="M2029" s="30" t="n">
        <v>59</v>
      </c>
      <c r="N2029" s="30" t="s">
        <v>127</v>
      </c>
      <c r="O2029" s="30" t="s">
        <v>139</v>
      </c>
      <c r="P2029" s="30" t="s">
        <v>187</v>
      </c>
      <c r="Q2029" s="32" t="n">
        <v>3594.21</v>
      </c>
      <c r="R2029" s="30" t="s">
        <v>130</v>
      </c>
      <c r="S2029" s="30" t="s">
        <v>178</v>
      </c>
      <c r="T2029" s="30" t="n">
        <v>4</v>
      </c>
      <c r="U2029" s="30" t="n">
        <f aca="false">YEAR(E2029)</f>
        <v>2024</v>
      </c>
      <c r="V2029" s="30" t="str">
        <f aca="false">TEXT(E2029,"MMM-YYYY")</f>
        <v>Oct-2024</v>
      </c>
      <c r="W2029" s="30" t="n">
        <f aca="false">MONTH(E2029)</f>
        <v>10</v>
      </c>
      <c r="X2029" s="30" t="str">
        <f aca="false">TEXT(WEEKDAY(E2029,2),"0")&amp;" - "&amp;TEXT(E2029,"dddd")</f>
        <v>3 - Wednesday</v>
      </c>
      <c r="Y2029" s="30" t="str">
        <f aca="false">_xlfn.IFS(C2029&lt;18,"Child (0-17)",C2029&lt;40,"Young Adult (18-39)",C2029&lt;60,"Adult (40-59)",TRUE(),"Senior (60+)")</f>
        <v>Young Adult (18-39)</v>
      </c>
      <c r="Z2029" s="30" t="n">
        <f aca="false">ROUND(G2029-E2029,0)</f>
        <v>2</v>
      </c>
      <c r="AA2029" s="30" t="n">
        <f aca="false">L2029+M2029</f>
        <v>80</v>
      </c>
      <c r="AB2029" s="30" t="n">
        <f aca="false">IFERROR(ROUND(Q2029/AA2029,2),0)</f>
        <v>44.93</v>
      </c>
      <c r="AC2029" s="30" t="str">
        <f aca="false">IF(AND(K2029="Critical",N2029="No"),"URGENT - No Bed","Normal")</f>
        <v>Normal</v>
      </c>
      <c r="AD2029" s="34" t="n">
        <f aca="false">INDEX(Lookup_Tables!$B$3:$B$12,MATCH(H2029,Lookup_Tables!$A$3:$A$12,0))</f>
        <v>3900000</v>
      </c>
      <c r="AE2029" s="30" t="str">
        <f aca="false">INDEX(Lookup_Tables!$C$3:$C$12,MATCH(H2029,Lookup_Tables!$A$3:$A$12,0))</f>
        <v>Dr. Rina Mehta</v>
      </c>
      <c r="AF2029" s="30" t="str">
        <f aca="false">IFERROR(INDEX(Lookup_Tables!$F$16:$F$45,MATCH(I2029,Lookup_Tables!$E$16:$E$45,0)),"N/A")</f>
        <v>EMP216</v>
      </c>
      <c r="AG2029" s="30" t="n">
        <f aca="false">_xlfn.IFS(R2029="Recovered",4,R2029="Referred",3,R2029="Admitted",2,R2029="Deceased",1,TRUE(),0)</f>
        <v>4</v>
      </c>
      <c r="AH2029" s="30" t="str">
        <f aca="false">IF(T2029&gt;=4,"Satisfied",IF(T2029&gt;=3,"Neutral","Needs Improvement"))</f>
        <v>Satisfied</v>
      </c>
    </row>
    <row r="2030" customFormat="false" ht="15" hidden="false" customHeight="false" outlineLevel="0" collapsed="false">
      <c r="A2030" s="27" t="s">
        <v>1977</v>
      </c>
      <c r="B2030" s="27" t="s">
        <v>1978</v>
      </c>
      <c r="C2030" s="27" t="n">
        <v>71</v>
      </c>
      <c r="D2030" s="27" t="s">
        <v>121</v>
      </c>
      <c r="E2030" s="28" t="n">
        <v>45307</v>
      </c>
      <c r="F2030" s="27" t="s">
        <v>341</v>
      </c>
      <c r="G2030" s="28" t="n">
        <v>45309</v>
      </c>
      <c r="H2030" s="27" t="s">
        <v>217</v>
      </c>
      <c r="I2030" s="27" t="s">
        <v>344</v>
      </c>
      <c r="J2030" s="27" t="s">
        <v>294</v>
      </c>
      <c r="K2030" s="27" t="s">
        <v>156</v>
      </c>
      <c r="L2030" s="27" t="n">
        <v>64</v>
      </c>
      <c r="M2030" s="27" t="n">
        <v>54</v>
      </c>
      <c r="N2030" s="27" t="s">
        <v>127</v>
      </c>
      <c r="O2030" s="27" t="s">
        <v>139</v>
      </c>
      <c r="P2030" s="27" t="s">
        <v>140</v>
      </c>
      <c r="Q2030" s="29" t="n">
        <v>4244.95</v>
      </c>
      <c r="R2030" s="27" t="s">
        <v>130</v>
      </c>
      <c r="S2030" s="27" t="s">
        <v>197</v>
      </c>
      <c r="T2030" s="27" t="n">
        <v>4</v>
      </c>
      <c r="U2030" s="27" t="n">
        <f aca="false">YEAR(E2030)</f>
        <v>2024</v>
      </c>
      <c r="V2030" s="27" t="str">
        <f aca="false">TEXT(E2030,"MMM-YYYY")</f>
        <v>Jan-2024</v>
      </c>
      <c r="W2030" s="27" t="n">
        <f aca="false">MONTH(E2030)</f>
        <v>1</v>
      </c>
      <c r="X2030" s="27" t="str">
        <f aca="false">TEXT(WEEKDAY(E2030,2),"0")&amp;" - "&amp;TEXT(E2030,"dddd")</f>
        <v>2 - Tuesday</v>
      </c>
      <c r="Y2030" s="27" t="str">
        <f aca="false">_xlfn.IFS(C2030&lt;18,"Child (0-17)",C2030&lt;40,"Young Adult (18-39)",C2030&lt;60,"Adult (40-59)",TRUE(),"Senior (60+)")</f>
        <v>Senior (60+)</v>
      </c>
      <c r="Z2030" s="27" t="n">
        <f aca="false">ROUND(G2030-E2030,0)</f>
        <v>2</v>
      </c>
      <c r="AA2030" s="27" t="n">
        <f aca="false">L2030+M2030</f>
        <v>118</v>
      </c>
      <c r="AB2030" s="27" t="n">
        <f aca="false">IFERROR(ROUND(Q2030/AA2030,2),0)</f>
        <v>35.97</v>
      </c>
      <c r="AC2030" s="27" t="str">
        <f aca="false">IF(AND(K2030="Critical",N2030="No"),"URGENT - No Bed","Normal")</f>
        <v>Normal</v>
      </c>
      <c r="AD2030" s="33" t="n">
        <f aca="false">INDEX(Lookup_Tables!$B$3:$B$12,MATCH(H2030,Lookup_Tables!$A$3:$A$12,0))</f>
        <v>4200000</v>
      </c>
      <c r="AE2030" s="27" t="str">
        <f aca="false">INDEX(Lookup_Tables!$C$3:$C$12,MATCH(H2030,Lookup_Tables!$A$3:$A$12,0))</f>
        <v>Dr. Anil Kapoor</v>
      </c>
      <c r="AF2030" s="27" t="str">
        <f aca="false">IFERROR(INDEX(Lookup_Tables!$F$16:$F$45,MATCH(I2030,Lookup_Tables!$E$16:$E$45,0)),"N/A")</f>
        <v>EMP201</v>
      </c>
      <c r="AG2030" s="27" t="n">
        <f aca="false">_xlfn.IFS(R2030="Recovered",4,R2030="Referred",3,R2030="Admitted",2,R2030="Deceased",1,TRUE(),0)</f>
        <v>4</v>
      </c>
      <c r="AH2030" s="27" t="str">
        <f aca="false">IF(T2030&gt;=4,"Satisfied",IF(T2030&gt;=3,"Neutral","Needs Improvement"))</f>
        <v>Satisfied</v>
      </c>
    </row>
    <row r="2031" customFormat="false" ht="15" hidden="false" customHeight="false" outlineLevel="0" collapsed="false">
      <c r="A2031" s="30" t="s">
        <v>1853</v>
      </c>
      <c r="B2031" s="30" t="s">
        <v>1854</v>
      </c>
      <c r="C2031" s="30" t="n">
        <v>61</v>
      </c>
      <c r="D2031" s="30" t="s">
        <v>181</v>
      </c>
      <c r="E2031" s="31" t="n">
        <v>45621</v>
      </c>
      <c r="F2031" s="30" t="s">
        <v>1623</v>
      </c>
      <c r="G2031" s="31" t="n">
        <v>45623</v>
      </c>
      <c r="H2031" s="30" t="s">
        <v>168</v>
      </c>
      <c r="I2031" s="30" t="s">
        <v>169</v>
      </c>
      <c r="J2031" s="30" t="s">
        <v>371</v>
      </c>
      <c r="K2031" s="30" t="s">
        <v>156</v>
      </c>
      <c r="L2031" s="30" t="n">
        <v>17</v>
      </c>
      <c r="M2031" s="30" t="n">
        <v>54</v>
      </c>
      <c r="N2031" s="30" t="s">
        <v>127</v>
      </c>
      <c r="O2031" s="30" t="s">
        <v>171</v>
      </c>
      <c r="P2031" s="30" t="s">
        <v>150</v>
      </c>
      <c r="Q2031" s="32" t="n">
        <v>4666.15</v>
      </c>
      <c r="R2031" s="30" t="s">
        <v>172</v>
      </c>
      <c r="S2031" s="30" t="s">
        <v>192</v>
      </c>
      <c r="T2031" s="30" t="n">
        <v>3</v>
      </c>
      <c r="U2031" s="30" t="n">
        <f aca="false">YEAR(E2031)</f>
        <v>2024</v>
      </c>
      <c r="V2031" s="30" t="str">
        <f aca="false">TEXT(E2031,"MMM-YYYY")</f>
        <v>Nov-2024</v>
      </c>
      <c r="W2031" s="30" t="n">
        <f aca="false">MONTH(E2031)</f>
        <v>11</v>
      </c>
      <c r="X2031" s="30" t="str">
        <f aca="false">TEXT(WEEKDAY(E2031,2),"0")&amp;" - "&amp;TEXT(E2031,"dddd")</f>
        <v>1 - Monday</v>
      </c>
      <c r="Y2031" s="30" t="str">
        <f aca="false">_xlfn.IFS(C2031&lt;18,"Child (0-17)",C2031&lt;40,"Young Adult (18-39)",C2031&lt;60,"Adult (40-59)",TRUE(),"Senior (60+)")</f>
        <v>Senior (60+)</v>
      </c>
      <c r="Z2031" s="30" t="n">
        <f aca="false">ROUND(G2031-E2031,0)</f>
        <v>2</v>
      </c>
      <c r="AA2031" s="30" t="n">
        <f aca="false">L2031+M2031</f>
        <v>71</v>
      </c>
      <c r="AB2031" s="30" t="n">
        <f aca="false">IFERROR(ROUND(Q2031/AA2031,2),0)</f>
        <v>65.72</v>
      </c>
      <c r="AC2031" s="30" t="str">
        <f aca="false">IF(AND(K2031="Critical",N2031="No"),"URGENT - No Bed","Normal")</f>
        <v>Normal</v>
      </c>
      <c r="AD2031" s="34" t="n">
        <f aca="false">INDEX(Lookup_Tables!$B$3:$B$12,MATCH(H2031,Lookup_Tables!$A$3:$A$12,0))</f>
        <v>4400000</v>
      </c>
      <c r="AE2031" s="30" t="str">
        <f aca="false">INDEX(Lookup_Tables!$C$3:$C$12,MATCH(H2031,Lookup_Tables!$A$3:$A$12,0))</f>
        <v>Dr. Neha Chopra</v>
      </c>
      <c r="AF2031" s="30" t="str">
        <f aca="false">IFERROR(INDEX(Lookup_Tables!$F$16:$F$45,MATCH(I2031,Lookup_Tables!$E$16:$E$45,0)),"N/A")</f>
        <v>EMP220</v>
      </c>
      <c r="AG2031" s="30" t="n">
        <f aca="false">_xlfn.IFS(R2031="Recovered",4,R2031="Referred",3,R2031="Admitted",2,R2031="Deceased",1,TRUE(),0)</f>
        <v>2</v>
      </c>
      <c r="AH2031" s="30" t="str">
        <f aca="false">IF(T2031&gt;=4,"Satisfied",IF(T2031&gt;=3,"Neutral","Needs Improvement"))</f>
        <v>Neutral</v>
      </c>
    </row>
    <row r="2032" customFormat="false" ht="15" hidden="false" customHeight="false" outlineLevel="0" collapsed="false">
      <c r="A2032" s="27" t="s">
        <v>2001</v>
      </c>
      <c r="B2032" s="27" t="s">
        <v>1409</v>
      </c>
      <c r="C2032" s="27" t="n">
        <v>56</v>
      </c>
      <c r="D2032" s="27" t="s">
        <v>121</v>
      </c>
      <c r="E2032" s="28" t="n">
        <v>45480</v>
      </c>
      <c r="F2032" s="27" t="s">
        <v>1238</v>
      </c>
      <c r="G2032" s="28" t="n">
        <v>45484</v>
      </c>
      <c r="H2032" s="27" t="s">
        <v>123</v>
      </c>
      <c r="I2032" s="27" t="s">
        <v>155</v>
      </c>
      <c r="J2032" s="27" t="s">
        <v>418</v>
      </c>
      <c r="K2032" s="27" t="s">
        <v>126</v>
      </c>
      <c r="L2032" s="27" t="n">
        <v>41</v>
      </c>
      <c r="M2032" s="27" t="n">
        <v>78</v>
      </c>
      <c r="N2032" s="27" t="s">
        <v>186</v>
      </c>
      <c r="O2032" s="27" t="s">
        <v>149</v>
      </c>
      <c r="P2032" s="27" t="s">
        <v>129</v>
      </c>
      <c r="Q2032" s="29" t="n">
        <v>7745.97</v>
      </c>
      <c r="R2032" s="27" t="s">
        <v>172</v>
      </c>
      <c r="S2032" s="27" t="s">
        <v>141</v>
      </c>
      <c r="T2032" s="27" t="n">
        <v>3</v>
      </c>
      <c r="U2032" s="27" t="n">
        <f aca="false">YEAR(E2032)</f>
        <v>2024</v>
      </c>
      <c r="V2032" s="27" t="str">
        <f aca="false">TEXT(E2032,"MMM-YYYY")</f>
        <v>Jul-2024</v>
      </c>
      <c r="W2032" s="27" t="n">
        <f aca="false">MONTH(E2032)</f>
        <v>7</v>
      </c>
      <c r="X2032" s="27" t="str">
        <f aca="false">TEXT(WEEKDAY(E2032,2),"0")&amp;" - "&amp;TEXT(E2032,"dddd")</f>
        <v>7 - Sunday</v>
      </c>
      <c r="Y2032" s="27" t="str">
        <f aca="false">_xlfn.IFS(C2032&lt;18,"Child (0-17)",C2032&lt;40,"Young Adult (18-39)",C2032&lt;60,"Adult (40-59)",TRUE(),"Senior (60+)")</f>
        <v>Adult (40-59)</v>
      </c>
      <c r="Z2032" s="27" t="n">
        <f aca="false">ROUND(G2032-E2032,0)</f>
        <v>4</v>
      </c>
      <c r="AA2032" s="27" t="n">
        <f aca="false">L2032+M2032</f>
        <v>119</v>
      </c>
      <c r="AB2032" s="27" t="n">
        <f aca="false">IFERROR(ROUND(Q2032/AA2032,2),0)</f>
        <v>65.09</v>
      </c>
      <c r="AC2032" s="27" t="str">
        <f aca="false">IF(AND(K2032="Critical",N2032="No"),"URGENT - No Bed","Normal")</f>
        <v>Normal</v>
      </c>
      <c r="AD2032" s="33" t="n">
        <f aca="false">INDEX(Lookup_Tables!$B$3:$B$12,MATCH(H2032,Lookup_Tables!$A$3:$A$12,0))</f>
        <v>2200000</v>
      </c>
      <c r="AE2032" s="27" t="str">
        <f aca="false">INDEX(Lookup_Tables!$C$3:$C$12,MATCH(H2032,Lookup_Tables!$A$3:$A$12,0))</f>
        <v>Dr. Rohan Das</v>
      </c>
      <c r="AF2032" s="27" t="str">
        <f aca="false">IFERROR(INDEX(Lookup_Tables!$F$16:$F$45,MATCH(I2032,Lookup_Tables!$E$16:$E$45,0)),"N/A")</f>
        <v>EMP203</v>
      </c>
      <c r="AG2032" s="27" t="n">
        <f aca="false">_xlfn.IFS(R2032="Recovered",4,R2032="Referred",3,R2032="Admitted",2,R2032="Deceased",1,TRUE(),0)</f>
        <v>2</v>
      </c>
      <c r="AH2032" s="27" t="str">
        <f aca="false">IF(T2032&gt;=4,"Satisfied",IF(T2032&gt;=3,"Neutral","Needs Improvement"))</f>
        <v>Neutral</v>
      </c>
    </row>
    <row r="2033" customFormat="false" ht="15" hidden="false" customHeight="false" outlineLevel="0" collapsed="false">
      <c r="A2033" s="30" t="s">
        <v>1701</v>
      </c>
      <c r="B2033" s="30" t="s">
        <v>1702</v>
      </c>
      <c r="C2033" s="30" t="n">
        <v>22</v>
      </c>
      <c r="D2033" s="30" t="s">
        <v>121</v>
      </c>
      <c r="E2033" s="31" t="n">
        <v>45385</v>
      </c>
      <c r="F2033" s="30" t="s">
        <v>479</v>
      </c>
      <c r="G2033" s="31" t="n">
        <v>45386</v>
      </c>
      <c r="H2033" s="30" t="s">
        <v>146</v>
      </c>
      <c r="I2033" s="30" t="s">
        <v>176</v>
      </c>
      <c r="J2033" s="30" t="s">
        <v>148</v>
      </c>
      <c r="K2033" s="30" t="s">
        <v>156</v>
      </c>
      <c r="L2033" s="30" t="n">
        <v>63</v>
      </c>
      <c r="M2033" s="30" t="n">
        <v>38</v>
      </c>
      <c r="N2033" s="30" t="s">
        <v>127</v>
      </c>
      <c r="O2033" s="30" t="s">
        <v>171</v>
      </c>
      <c r="P2033" s="30" t="s">
        <v>129</v>
      </c>
      <c r="Q2033" s="32" t="n">
        <v>4145.27</v>
      </c>
      <c r="R2033" s="30" t="s">
        <v>172</v>
      </c>
      <c r="S2033" s="30" t="s">
        <v>164</v>
      </c>
      <c r="T2033" s="30" t="n">
        <v>3</v>
      </c>
      <c r="U2033" s="30" t="n">
        <f aca="false">YEAR(E2033)</f>
        <v>2024</v>
      </c>
      <c r="V2033" s="30" t="str">
        <f aca="false">TEXT(E2033,"MMM-YYYY")</f>
        <v>Apr-2024</v>
      </c>
      <c r="W2033" s="30" t="n">
        <f aca="false">MONTH(E2033)</f>
        <v>4</v>
      </c>
      <c r="X2033" s="30" t="str">
        <f aca="false">TEXT(WEEKDAY(E2033,2),"0")&amp;" - "&amp;TEXT(E2033,"dddd")</f>
        <v>3 - Wednesday</v>
      </c>
      <c r="Y2033" s="30" t="str">
        <f aca="false">_xlfn.IFS(C2033&lt;18,"Child (0-17)",C2033&lt;40,"Young Adult (18-39)",C2033&lt;60,"Adult (40-59)",TRUE(),"Senior (60+)")</f>
        <v>Young Adult (18-39)</v>
      </c>
      <c r="Z2033" s="30" t="n">
        <f aca="false">ROUND(G2033-E2033,0)</f>
        <v>1</v>
      </c>
      <c r="AA2033" s="30" t="n">
        <f aca="false">L2033+M2033</f>
        <v>101</v>
      </c>
      <c r="AB2033" s="30" t="n">
        <f aca="false">IFERROR(ROUND(Q2033/AA2033,2),0)</f>
        <v>41.04</v>
      </c>
      <c r="AC2033" s="30" t="str">
        <f aca="false">IF(AND(K2033="Critical",N2033="No"),"URGENT - No Bed","Normal")</f>
        <v>Normal</v>
      </c>
      <c r="AD2033" s="34" t="n">
        <f aca="false">INDEX(Lookup_Tables!$B$3:$B$12,MATCH(H2033,Lookup_Tables!$A$3:$A$12,0))</f>
        <v>2700000</v>
      </c>
      <c r="AE2033" s="30" t="str">
        <f aca="false">INDEX(Lookup_Tables!$C$3:$C$12,MATCH(H2033,Lookup_Tables!$A$3:$A$12,0))</f>
        <v>Dr. Vikram Singh</v>
      </c>
      <c r="AF2033" s="30" t="str">
        <f aca="false">IFERROR(INDEX(Lookup_Tables!$F$16:$F$45,MATCH(I2033,Lookup_Tables!$E$16:$E$45,0)),"N/A")</f>
        <v>EMP227</v>
      </c>
      <c r="AG2033" s="30" t="n">
        <f aca="false">_xlfn.IFS(R2033="Recovered",4,R2033="Referred",3,R2033="Admitted",2,R2033="Deceased",1,TRUE(),0)</f>
        <v>2</v>
      </c>
      <c r="AH2033" s="30" t="str">
        <f aca="false">IF(T2033&gt;=4,"Satisfied",IF(T2033&gt;=3,"Neutral","Needs Improvement"))</f>
        <v>Neutral</v>
      </c>
    </row>
    <row r="2034" customFormat="false" ht="15" hidden="false" customHeight="false" outlineLevel="0" collapsed="false">
      <c r="A2034" s="27" t="s">
        <v>4864</v>
      </c>
      <c r="B2034" s="27" t="s">
        <v>407</v>
      </c>
      <c r="C2034" s="27" t="n">
        <v>22</v>
      </c>
      <c r="D2034" s="27" t="s">
        <v>181</v>
      </c>
      <c r="E2034" s="28" t="n">
        <v>45302</v>
      </c>
      <c r="F2034" s="27" t="s">
        <v>710</v>
      </c>
      <c r="G2034" s="28" t="n">
        <v>45316</v>
      </c>
      <c r="H2034" s="27" t="s">
        <v>217</v>
      </c>
      <c r="I2034" s="27" t="s">
        <v>282</v>
      </c>
      <c r="J2034" s="27" t="s">
        <v>388</v>
      </c>
      <c r="K2034" s="27" t="s">
        <v>202</v>
      </c>
      <c r="L2034" s="27" t="n">
        <v>0</v>
      </c>
      <c r="M2034" s="27" t="n">
        <v>210</v>
      </c>
      <c r="N2034" s="27" t="s">
        <v>186</v>
      </c>
      <c r="O2034" s="27" t="s">
        <v>139</v>
      </c>
      <c r="P2034" s="27" t="s">
        <v>187</v>
      </c>
      <c r="Q2034" s="29" t="n">
        <v>19279.16</v>
      </c>
      <c r="R2034" s="27" t="s">
        <v>130</v>
      </c>
      <c r="S2034" s="27" t="s">
        <v>335</v>
      </c>
      <c r="T2034" s="27" t="n">
        <v>3</v>
      </c>
      <c r="U2034" s="27" t="n">
        <f aca="false">YEAR(E2034)</f>
        <v>2024</v>
      </c>
      <c r="V2034" s="27" t="str">
        <f aca="false">TEXT(E2034,"MMM-YYYY")</f>
        <v>Jan-2024</v>
      </c>
      <c r="W2034" s="27" t="n">
        <f aca="false">MONTH(E2034)</f>
        <v>1</v>
      </c>
      <c r="X2034" s="27" t="str">
        <f aca="false">TEXT(WEEKDAY(E2034,2),"0")&amp;" - "&amp;TEXT(E2034,"dddd")</f>
        <v>4 - Thursday</v>
      </c>
      <c r="Y2034" s="27" t="str">
        <f aca="false">_xlfn.IFS(C2034&lt;18,"Child (0-17)",C2034&lt;40,"Young Adult (18-39)",C2034&lt;60,"Adult (40-59)",TRUE(),"Senior (60+)")</f>
        <v>Young Adult (18-39)</v>
      </c>
      <c r="Z2034" s="27" t="n">
        <f aca="false">ROUND(G2034-E2034,0)</f>
        <v>14</v>
      </c>
      <c r="AA2034" s="27" t="n">
        <f aca="false">L2034+M2034</f>
        <v>210</v>
      </c>
      <c r="AB2034" s="27" t="n">
        <f aca="false">IFERROR(ROUND(Q2034/AA2034,2),0)</f>
        <v>91.81</v>
      </c>
      <c r="AC2034" s="27" t="str">
        <f aca="false">IF(AND(K2034="Critical",N2034="No"),"URGENT - No Bed","Normal")</f>
        <v>Normal</v>
      </c>
      <c r="AD2034" s="33" t="n">
        <f aca="false">INDEX(Lookup_Tables!$B$3:$B$12,MATCH(H2034,Lookup_Tables!$A$3:$A$12,0))</f>
        <v>4200000</v>
      </c>
      <c r="AE2034" s="27" t="str">
        <f aca="false">INDEX(Lookup_Tables!$C$3:$C$12,MATCH(H2034,Lookup_Tables!$A$3:$A$12,0))</f>
        <v>Dr. Anil Kapoor</v>
      </c>
      <c r="AF2034" s="27" t="str">
        <f aca="false">IFERROR(INDEX(Lookup_Tables!$F$16:$F$45,MATCH(I2034,Lookup_Tables!$E$16:$E$45,0)),"N/A")</f>
        <v>EMP200</v>
      </c>
      <c r="AG2034" s="27" t="n">
        <f aca="false">_xlfn.IFS(R2034="Recovered",4,R2034="Referred",3,R2034="Admitted",2,R2034="Deceased",1,TRUE(),0)</f>
        <v>4</v>
      </c>
      <c r="AH2034" s="27" t="str">
        <f aca="false">IF(T2034&gt;=4,"Satisfied",IF(T2034&gt;=3,"Neutral","Needs Improvement"))</f>
        <v>Neutral</v>
      </c>
    </row>
    <row r="2035" customFormat="false" ht="15" hidden="false" customHeight="false" outlineLevel="0" collapsed="false">
      <c r="A2035" s="30" t="s">
        <v>2009</v>
      </c>
      <c r="B2035" s="30" t="s">
        <v>1610</v>
      </c>
      <c r="C2035" s="30" t="n">
        <v>45</v>
      </c>
      <c r="D2035" s="30" t="s">
        <v>121</v>
      </c>
      <c r="E2035" s="31" t="n">
        <v>45361</v>
      </c>
      <c r="F2035" s="30" t="s">
        <v>948</v>
      </c>
      <c r="G2035" s="31" t="n">
        <v>45361</v>
      </c>
      <c r="H2035" s="30" t="s">
        <v>242</v>
      </c>
      <c r="I2035" s="30" t="s">
        <v>315</v>
      </c>
      <c r="J2035" s="30" t="s">
        <v>422</v>
      </c>
      <c r="K2035" s="30" t="s">
        <v>156</v>
      </c>
      <c r="L2035" s="30" t="n">
        <v>44</v>
      </c>
      <c r="M2035" s="30" t="n">
        <v>59</v>
      </c>
      <c r="N2035" s="30" t="s">
        <v>127</v>
      </c>
      <c r="O2035" s="30" t="s">
        <v>149</v>
      </c>
      <c r="P2035" s="30" t="s">
        <v>187</v>
      </c>
      <c r="Q2035" s="32" t="n">
        <v>3054.25</v>
      </c>
      <c r="R2035" s="30" t="s">
        <v>130</v>
      </c>
      <c r="S2035" s="30" t="s">
        <v>335</v>
      </c>
      <c r="T2035" s="30" t="n">
        <v>4</v>
      </c>
      <c r="U2035" s="30" t="n">
        <f aca="false">YEAR(E2035)</f>
        <v>2024</v>
      </c>
      <c r="V2035" s="30" t="str">
        <f aca="false">TEXT(E2035,"MMM-YYYY")</f>
        <v>Mar-2024</v>
      </c>
      <c r="W2035" s="30" t="n">
        <f aca="false">MONTH(E2035)</f>
        <v>3</v>
      </c>
      <c r="X2035" s="30" t="str">
        <f aca="false">TEXT(WEEKDAY(E2035,2),"0")&amp;" - "&amp;TEXT(E2035,"dddd")</f>
        <v>7 - Sunday</v>
      </c>
      <c r="Y2035" s="30" t="str">
        <f aca="false">_xlfn.IFS(C2035&lt;18,"Child (0-17)",C2035&lt;40,"Young Adult (18-39)",C2035&lt;60,"Adult (40-59)",TRUE(),"Senior (60+)")</f>
        <v>Adult (40-59)</v>
      </c>
      <c r="Z2035" s="30" t="n">
        <f aca="false">ROUND(G2035-E2035,0)</f>
        <v>0</v>
      </c>
      <c r="AA2035" s="30" t="n">
        <f aca="false">L2035+M2035</f>
        <v>103</v>
      </c>
      <c r="AB2035" s="30" t="n">
        <f aca="false">IFERROR(ROUND(Q2035/AA2035,2),0)</f>
        <v>29.65</v>
      </c>
      <c r="AC2035" s="30" t="str">
        <f aca="false">IF(AND(K2035="Critical",N2035="No"),"URGENT - No Bed","Normal")</f>
        <v>Normal</v>
      </c>
      <c r="AD2035" s="34" t="n">
        <f aca="false">INDEX(Lookup_Tables!$B$3:$B$12,MATCH(H2035,Lookup_Tables!$A$3:$A$12,0))</f>
        <v>3000000</v>
      </c>
      <c r="AE2035" s="30" t="str">
        <f aca="false">INDEX(Lookup_Tables!$C$3:$C$12,MATCH(H2035,Lookup_Tables!$A$3:$A$12,0))</f>
        <v>Dr. Pooja Iyer</v>
      </c>
      <c r="AF2035" s="30" t="str">
        <f aca="false">IFERROR(INDEX(Lookup_Tables!$F$16:$F$45,MATCH(I2035,Lookup_Tables!$E$16:$E$45,0)),"N/A")</f>
        <v>EMP213</v>
      </c>
      <c r="AG2035" s="30" t="n">
        <f aca="false">_xlfn.IFS(R2035="Recovered",4,R2035="Referred",3,R2035="Admitted",2,R2035="Deceased",1,TRUE(),0)</f>
        <v>4</v>
      </c>
      <c r="AH2035" s="30" t="str">
        <f aca="false">IF(T2035&gt;=4,"Satisfied",IF(T2035&gt;=3,"Neutral","Needs Improvement"))</f>
        <v>Satisfied</v>
      </c>
    </row>
    <row r="2036" customFormat="false" ht="15" hidden="false" customHeight="false" outlineLevel="0" collapsed="false">
      <c r="A2036" s="27" t="s">
        <v>6506</v>
      </c>
      <c r="B2036" s="27" t="s">
        <v>5652</v>
      </c>
      <c r="C2036" s="27" t="n">
        <v>18</v>
      </c>
      <c r="D2036" s="27" t="s">
        <v>181</v>
      </c>
      <c r="E2036" s="28" t="n">
        <v>45358</v>
      </c>
      <c r="F2036" s="27" t="s">
        <v>1068</v>
      </c>
      <c r="G2036" s="28" t="n">
        <v>45359</v>
      </c>
      <c r="H2036" s="27" t="s">
        <v>146</v>
      </c>
      <c r="I2036" s="27" t="s">
        <v>176</v>
      </c>
      <c r="J2036" s="27" t="s">
        <v>568</v>
      </c>
      <c r="K2036" s="27" t="s">
        <v>138</v>
      </c>
      <c r="L2036" s="27" t="n">
        <v>23</v>
      </c>
      <c r="M2036" s="27" t="n">
        <v>45</v>
      </c>
      <c r="N2036" s="27" t="s">
        <v>127</v>
      </c>
      <c r="O2036" s="27" t="s">
        <v>128</v>
      </c>
      <c r="P2036" s="27" t="s">
        <v>150</v>
      </c>
      <c r="Q2036" s="29" t="n">
        <v>2898.51</v>
      </c>
      <c r="R2036" s="27" t="s">
        <v>130</v>
      </c>
      <c r="S2036" s="27" t="s">
        <v>197</v>
      </c>
      <c r="T2036" s="27" t="n">
        <v>5</v>
      </c>
      <c r="U2036" s="27" t="n">
        <f aca="false">YEAR(E2036)</f>
        <v>2024</v>
      </c>
      <c r="V2036" s="27" t="str">
        <f aca="false">TEXT(E2036,"MMM-YYYY")</f>
        <v>Mar-2024</v>
      </c>
      <c r="W2036" s="27" t="n">
        <f aca="false">MONTH(E2036)</f>
        <v>3</v>
      </c>
      <c r="X2036" s="27" t="str">
        <f aca="false">TEXT(WEEKDAY(E2036,2),"0")&amp;" - "&amp;TEXT(E2036,"dddd")</f>
        <v>4 - Thursday</v>
      </c>
      <c r="Y2036" s="27" t="str">
        <f aca="false">_xlfn.IFS(C2036&lt;18,"Child (0-17)",C2036&lt;40,"Young Adult (18-39)",C2036&lt;60,"Adult (40-59)",TRUE(),"Senior (60+)")</f>
        <v>Young Adult (18-39)</v>
      </c>
      <c r="Z2036" s="27" t="n">
        <f aca="false">ROUND(G2036-E2036,0)</f>
        <v>1</v>
      </c>
      <c r="AA2036" s="27" t="n">
        <f aca="false">L2036+M2036</f>
        <v>68</v>
      </c>
      <c r="AB2036" s="27" t="n">
        <f aca="false">IFERROR(ROUND(Q2036/AA2036,2),0)</f>
        <v>42.63</v>
      </c>
      <c r="AC2036" s="27" t="str">
        <f aca="false">IF(AND(K2036="Critical",N2036="No"),"URGENT - No Bed","Normal")</f>
        <v>Normal</v>
      </c>
      <c r="AD2036" s="33" t="n">
        <f aca="false">INDEX(Lookup_Tables!$B$3:$B$12,MATCH(H2036,Lookup_Tables!$A$3:$A$12,0))</f>
        <v>2700000</v>
      </c>
      <c r="AE2036" s="27" t="str">
        <f aca="false">INDEX(Lookup_Tables!$C$3:$C$12,MATCH(H2036,Lookup_Tables!$A$3:$A$12,0))</f>
        <v>Dr. Vikram Singh</v>
      </c>
      <c r="AF2036" s="27" t="str">
        <f aca="false">IFERROR(INDEX(Lookup_Tables!$F$16:$F$45,MATCH(I2036,Lookup_Tables!$E$16:$E$45,0)),"N/A")</f>
        <v>EMP227</v>
      </c>
      <c r="AG2036" s="27" t="n">
        <f aca="false">_xlfn.IFS(R2036="Recovered",4,R2036="Referred",3,R2036="Admitted",2,R2036="Deceased",1,TRUE(),0)</f>
        <v>4</v>
      </c>
      <c r="AH2036" s="27" t="str">
        <f aca="false">IF(T2036&gt;=4,"Satisfied",IF(T2036&gt;=3,"Neutral","Needs Improvement"))</f>
        <v>Satisfied</v>
      </c>
    </row>
    <row r="2037" customFormat="false" ht="15" hidden="false" customHeight="false" outlineLevel="0" collapsed="false">
      <c r="A2037" s="30" t="s">
        <v>2568</v>
      </c>
      <c r="B2037" s="30" t="s">
        <v>1373</v>
      </c>
      <c r="C2037" s="30" t="n">
        <v>53</v>
      </c>
      <c r="D2037" s="30" t="s">
        <v>144</v>
      </c>
      <c r="E2037" s="31" t="n">
        <v>45377</v>
      </c>
      <c r="F2037" s="30" t="s">
        <v>730</v>
      </c>
      <c r="G2037" s="31" t="n">
        <v>45378</v>
      </c>
      <c r="H2037" s="30" t="s">
        <v>135</v>
      </c>
      <c r="I2037" s="30" t="s">
        <v>136</v>
      </c>
      <c r="J2037" s="30" t="s">
        <v>201</v>
      </c>
      <c r="K2037" s="30" t="s">
        <v>126</v>
      </c>
      <c r="L2037" s="30" t="n">
        <v>30</v>
      </c>
      <c r="M2037" s="30" t="n">
        <v>75</v>
      </c>
      <c r="N2037" s="30" t="s">
        <v>127</v>
      </c>
      <c r="O2037" s="30" t="s">
        <v>171</v>
      </c>
      <c r="P2037" s="30" t="s">
        <v>129</v>
      </c>
      <c r="Q2037" s="32" t="n">
        <v>8219.16</v>
      </c>
      <c r="R2037" s="30" t="s">
        <v>172</v>
      </c>
      <c r="S2037" s="30" t="s">
        <v>197</v>
      </c>
      <c r="T2037" s="30" t="n">
        <v>2</v>
      </c>
      <c r="U2037" s="30" t="n">
        <f aca="false">YEAR(E2037)</f>
        <v>2024</v>
      </c>
      <c r="V2037" s="30" t="str">
        <f aca="false">TEXT(E2037,"MMM-YYYY")</f>
        <v>Mar-2024</v>
      </c>
      <c r="W2037" s="30" t="n">
        <f aca="false">MONTH(E2037)</f>
        <v>3</v>
      </c>
      <c r="X2037" s="30" t="str">
        <f aca="false">TEXT(WEEKDAY(E2037,2),"0")&amp;" - "&amp;TEXT(E2037,"dddd")</f>
        <v>2 - Tuesday</v>
      </c>
      <c r="Y2037" s="30" t="str">
        <f aca="false">_xlfn.IFS(C2037&lt;18,"Child (0-17)",C2037&lt;40,"Young Adult (18-39)",C2037&lt;60,"Adult (40-59)",TRUE(),"Senior (60+)")</f>
        <v>Adult (40-59)</v>
      </c>
      <c r="Z2037" s="30" t="n">
        <f aca="false">ROUND(G2037-E2037,0)</f>
        <v>1</v>
      </c>
      <c r="AA2037" s="30" t="n">
        <f aca="false">L2037+M2037</f>
        <v>105</v>
      </c>
      <c r="AB2037" s="30" t="n">
        <f aca="false">IFERROR(ROUND(Q2037/AA2037,2),0)</f>
        <v>78.28</v>
      </c>
      <c r="AC2037" s="30" t="str">
        <f aca="false">IF(AND(K2037="Critical",N2037="No"),"URGENT - No Bed","Normal")</f>
        <v>Normal</v>
      </c>
      <c r="AD2037" s="34" t="n">
        <f aca="false">INDEX(Lookup_Tables!$B$3:$B$12,MATCH(H2037,Lookup_Tables!$A$3:$A$12,0))</f>
        <v>4600000</v>
      </c>
      <c r="AE2037" s="30" t="str">
        <f aca="false">INDEX(Lookup_Tables!$C$3:$C$12,MATCH(H2037,Lookup_Tables!$A$3:$A$12,0))</f>
        <v>Dr. Farhan Khan</v>
      </c>
      <c r="AF2037" s="30" t="str">
        <f aca="false">IFERROR(INDEX(Lookup_Tables!$F$16:$F$45,MATCH(I2037,Lookup_Tables!$E$16:$E$45,0)),"N/A")</f>
        <v>EMP206</v>
      </c>
      <c r="AG2037" s="30" t="n">
        <f aca="false">_xlfn.IFS(R2037="Recovered",4,R2037="Referred",3,R2037="Admitted",2,R2037="Deceased",1,TRUE(),0)</f>
        <v>2</v>
      </c>
      <c r="AH2037" s="30" t="str">
        <f aca="false">IF(T2037&gt;=4,"Satisfied",IF(T2037&gt;=3,"Neutral","Needs Improvement"))</f>
        <v>Needs Improvement</v>
      </c>
    </row>
    <row r="2038" customFormat="false" ht="15" hidden="false" customHeight="false" outlineLevel="0" collapsed="false">
      <c r="A2038" s="27" t="s">
        <v>6083</v>
      </c>
      <c r="B2038" s="27" t="s">
        <v>6084</v>
      </c>
      <c r="C2038" s="27" t="n">
        <v>11</v>
      </c>
      <c r="D2038" s="27" t="s">
        <v>181</v>
      </c>
      <c r="E2038" s="28" t="n">
        <v>45545</v>
      </c>
      <c r="F2038" s="27" t="s">
        <v>1002</v>
      </c>
      <c r="G2038" s="28" t="n">
        <v>45547</v>
      </c>
      <c r="H2038" s="27" t="s">
        <v>242</v>
      </c>
      <c r="I2038" s="27" t="s">
        <v>243</v>
      </c>
      <c r="J2038" s="27" t="s">
        <v>422</v>
      </c>
      <c r="K2038" s="27" t="s">
        <v>156</v>
      </c>
      <c r="L2038" s="27" t="n">
        <v>41</v>
      </c>
      <c r="M2038" s="27" t="n">
        <v>70</v>
      </c>
      <c r="N2038" s="27" t="s">
        <v>127</v>
      </c>
      <c r="O2038" s="27" t="s">
        <v>139</v>
      </c>
      <c r="P2038" s="27" t="s">
        <v>187</v>
      </c>
      <c r="Q2038" s="29" t="n">
        <v>4151.99</v>
      </c>
      <c r="R2038" s="27" t="s">
        <v>130</v>
      </c>
      <c r="S2038" s="27" t="s">
        <v>335</v>
      </c>
      <c r="T2038" s="27" t="n">
        <v>4</v>
      </c>
      <c r="U2038" s="27" t="n">
        <f aca="false">YEAR(E2038)</f>
        <v>2024</v>
      </c>
      <c r="V2038" s="27" t="str">
        <f aca="false">TEXT(E2038,"MMM-YYYY")</f>
        <v>Sep-2024</v>
      </c>
      <c r="W2038" s="27" t="n">
        <f aca="false">MONTH(E2038)</f>
        <v>9</v>
      </c>
      <c r="X2038" s="27" t="str">
        <f aca="false">TEXT(WEEKDAY(E2038,2),"0")&amp;" - "&amp;TEXT(E2038,"dddd")</f>
        <v>2 - Tuesday</v>
      </c>
      <c r="Y2038" s="27" t="str">
        <f aca="false">_xlfn.IFS(C2038&lt;18,"Child (0-17)",C2038&lt;40,"Young Adult (18-39)",C2038&lt;60,"Adult (40-59)",TRUE(),"Senior (60+)")</f>
        <v>Child (0-17)</v>
      </c>
      <c r="Z2038" s="27" t="n">
        <f aca="false">ROUND(G2038-E2038,0)</f>
        <v>2</v>
      </c>
      <c r="AA2038" s="27" t="n">
        <f aca="false">L2038+M2038</f>
        <v>111</v>
      </c>
      <c r="AB2038" s="27" t="n">
        <f aca="false">IFERROR(ROUND(Q2038/AA2038,2),0)</f>
        <v>37.41</v>
      </c>
      <c r="AC2038" s="27" t="str">
        <f aca="false">IF(AND(K2038="Critical",N2038="No"),"URGENT - No Bed","Normal")</f>
        <v>Normal</v>
      </c>
      <c r="AD2038" s="33" t="n">
        <f aca="false">INDEX(Lookup_Tables!$B$3:$B$12,MATCH(H2038,Lookup_Tables!$A$3:$A$12,0))</f>
        <v>3000000</v>
      </c>
      <c r="AE2038" s="27" t="str">
        <f aca="false">INDEX(Lookup_Tables!$C$3:$C$12,MATCH(H2038,Lookup_Tables!$A$3:$A$12,0))</f>
        <v>Dr. Pooja Iyer</v>
      </c>
      <c r="AF2038" s="27" t="str">
        <f aca="false">IFERROR(INDEX(Lookup_Tables!$F$16:$F$45,MATCH(I2038,Lookup_Tables!$E$16:$E$45,0)),"N/A")</f>
        <v>EMP214</v>
      </c>
      <c r="AG2038" s="27" t="n">
        <f aca="false">_xlfn.IFS(R2038="Recovered",4,R2038="Referred",3,R2038="Admitted",2,R2038="Deceased",1,TRUE(),0)</f>
        <v>4</v>
      </c>
      <c r="AH2038" s="27" t="str">
        <f aca="false">IF(T2038&gt;=4,"Satisfied",IF(T2038&gt;=3,"Neutral","Needs Improvement"))</f>
        <v>Satisfied</v>
      </c>
    </row>
    <row r="2039" customFormat="false" ht="15" hidden="false" customHeight="false" outlineLevel="0" collapsed="false">
      <c r="A2039" s="30" t="s">
        <v>4630</v>
      </c>
      <c r="B2039" s="30" t="s">
        <v>4077</v>
      </c>
      <c r="C2039" s="30" t="n">
        <v>33</v>
      </c>
      <c r="D2039" s="30" t="s">
        <v>181</v>
      </c>
      <c r="E2039" s="31" t="n">
        <v>45522</v>
      </c>
      <c r="F2039" s="30" t="s">
        <v>890</v>
      </c>
      <c r="G2039" s="31" t="n">
        <v>45524</v>
      </c>
      <c r="H2039" s="30" t="s">
        <v>123</v>
      </c>
      <c r="I2039" s="30" t="s">
        <v>304</v>
      </c>
      <c r="J2039" s="30" t="s">
        <v>508</v>
      </c>
      <c r="K2039" s="30" t="s">
        <v>156</v>
      </c>
      <c r="L2039" s="30" t="n">
        <v>57</v>
      </c>
      <c r="M2039" s="30" t="n">
        <v>73</v>
      </c>
      <c r="N2039" s="30" t="s">
        <v>127</v>
      </c>
      <c r="O2039" s="30" t="s">
        <v>171</v>
      </c>
      <c r="P2039" s="30" t="s">
        <v>150</v>
      </c>
      <c r="Q2039" s="32" t="n">
        <v>3527.32</v>
      </c>
      <c r="R2039" s="30" t="s">
        <v>130</v>
      </c>
      <c r="S2039" s="30" t="s">
        <v>141</v>
      </c>
      <c r="T2039" s="30" t="n">
        <v>4</v>
      </c>
      <c r="U2039" s="30" t="n">
        <f aca="false">YEAR(E2039)</f>
        <v>2024</v>
      </c>
      <c r="V2039" s="30" t="str">
        <f aca="false">TEXT(E2039,"MMM-YYYY")</f>
        <v>Aug-2024</v>
      </c>
      <c r="W2039" s="30" t="n">
        <f aca="false">MONTH(E2039)</f>
        <v>8</v>
      </c>
      <c r="X2039" s="30" t="str">
        <f aca="false">TEXT(WEEKDAY(E2039,2),"0")&amp;" - "&amp;TEXT(E2039,"dddd")</f>
        <v>7 - Sunday</v>
      </c>
      <c r="Y2039" s="30" t="str">
        <f aca="false">_xlfn.IFS(C2039&lt;18,"Child (0-17)",C2039&lt;40,"Young Adult (18-39)",C2039&lt;60,"Adult (40-59)",TRUE(),"Senior (60+)")</f>
        <v>Young Adult (18-39)</v>
      </c>
      <c r="Z2039" s="30" t="n">
        <f aca="false">ROUND(G2039-E2039,0)</f>
        <v>2</v>
      </c>
      <c r="AA2039" s="30" t="n">
        <f aca="false">L2039+M2039</f>
        <v>130</v>
      </c>
      <c r="AB2039" s="30" t="n">
        <f aca="false">IFERROR(ROUND(Q2039/AA2039,2),0)</f>
        <v>27.13</v>
      </c>
      <c r="AC2039" s="30" t="str">
        <f aca="false">IF(AND(K2039="Critical",N2039="No"),"URGENT - No Bed","Normal")</f>
        <v>Normal</v>
      </c>
      <c r="AD2039" s="34" t="n">
        <f aca="false">INDEX(Lookup_Tables!$B$3:$B$12,MATCH(H2039,Lookup_Tables!$A$3:$A$12,0))</f>
        <v>2200000</v>
      </c>
      <c r="AE2039" s="30" t="str">
        <f aca="false">INDEX(Lookup_Tables!$C$3:$C$12,MATCH(H2039,Lookup_Tables!$A$3:$A$12,0))</f>
        <v>Dr. Rohan Das</v>
      </c>
      <c r="AF2039" s="30" t="str">
        <f aca="false">IFERROR(INDEX(Lookup_Tables!$F$16:$F$45,MATCH(I2039,Lookup_Tables!$E$16:$E$45,0)),"N/A")</f>
        <v>EMP204</v>
      </c>
      <c r="AG2039" s="30" t="n">
        <f aca="false">_xlfn.IFS(R2039="Recovered",4,R2039="Referred",3,R2039="Admitted",2,R2039="Deceased",1,TRUE(),0)</f>
        <v>4</v>
      </c>
      <c r="AH2039" s="30" t="str">
        <f aca="false">IF(T2039&gt;=4,"Satisfied",IF(T2039&gt;=3,"Neutral","Needs Improvement"))</f>
        <v>Satisfied</v>
      </c>
    </row>
    <row r="2040" customFormat="false" ht="15" hidden="false" customHeight="false" outlineLevel="0" collapsed="false">
      <c r="A2040" s="27" t="s">
        <v>1230</v>
      </c>
      <c r="B2040" s="27" t="s">
        <v>1168</v>
      </c>
      <c r="C2040" s="27" t="n">
        <v>34</v>
      </c>
      <c r="D2040" s="27" t="s">
        <v>121</v>
      </c>
      <c r="E2040" s="28" t="n">
        <v>45355</v>
      </c>
      <c r="F2040" s="27" t="s">
        <v>961</v>
      </c>
      <c r="G2040" s="28" t="n">
        <v>45356</v>
      </c>
      <c r="H2040" s="27" t="s">
        <v>161</v>
      </c>
      <c r="I2040" s="27" t="s">
        <v>538</v>
      </c>
      <c r="J2040" s="27" t="s">
        <v>648</v>
      </c>
      <c r="K2040" s="27" t="s">
        <v>126</v>
      </c>
      <c r="L2040" s="27" t="n">
        <v>8</v>
      </c>
      <c r="M2040" s="27" t="n">
        <v>134</v>
      </c>
      <c r="N2040" s="27" t="s">
        <v>186</v>
      </c>
      <c r="O2040" s="27" t="s">
        <v>128</v>
      </c>
      <c r="P2040" s="27" t="s">
        <v>187</v>
      </c>
      <c r="Q2040" s="29" t="n">
        <v>7807.41</v>
      </c>
      <c r="R2040" s="27" t="s">
        <v>172</v>
      </c>
      <c r="S2040" s="27" t="s">
        <v>164</v>
      </c>
      <c r="T2040" s="27" t="n">
        <v>1</v>
      </c>
      <c r="U2040" s="27" t="n">
        <f aca="false">YEAR(E2040)</f>
        <v>2024</v>
      </c>
      <c r="V2040" s="27" t="str">
        <f aca="false">TEXT(E2040,"MMM-YYYY")</f>
        <v>Mar-2024</v>
      </c>
      <c r="W2040" s="27" t="n">
        <f aca="false">MONTH(E2040)</f>
        <v>3</v>
      </c>
      <c r="X2040" s="27" t="str">
        <f aca="false">TEXT(WEEKDAY(E2040,2),"0")&amp;" - "&amp;TEXT(E2040,"dddd")</f>
        <v>1 - Monday</v>
      </c>
      <c r="Y2040" s="27" t="str">
        <f aca="false">_xlfn.IFS(C2040&lt;18,"Child (0-17)",C2040&lt;40,"Young Adult (18-39)",C2040&lt;60,"Adult (40-59)",TRUE(),"Senior (60+)")</f>
        <v>Young Adult (18-39)</v>
      </c>
      <c r="Z2040" s="27" t="n">
        <f aca="false">ROUND(G2040-E2040,0)</f>
        <v>1</v>
      </c>
      <c r="AA2040" s="27" t="n">
        <f aca="false">L2040+M2040</f>
        <v>142</v>
      </c>
      <c r="AB2040" s="27" t="n">
        <f aca="false">IFERROR(ROUND(Q2040/AA2040,2),0)</f>
        <v>54.98</v>
      </c>
      <c r="AC2040" s="27" t="str">
        <f aca="false">IF(AND(K2040="Critical",N2040="No"),"URGENT - No Bed","Normal")</f>
        <v>Normal</v>
      </c>
      <c r="AD2040" s="33" t="n">
        <f aca="false">INDEX(Lookup_Tables!$B$3:$B$12,MATCH(H2040,Lookup_Tables!$A$3:$A$12,0))</f>
        <v>3600000</v>
      </c>
      <c r="AE2040" s="27" t="str">
        <f aca="false">INDEX(Lookup_Tables!$C$3:$C$12,MATCH(H2040,Lookup_Tables!$A$3:$A$12,0))</f>
        <v>Dr. Sameer Joshi</v>
      </c>
      <c r="AF2040" s="27" t="str">
        <f aca="false">IFERROR(INDEX(Lookup_Tables!$F$16:$F$45,MATCH(I2040,Lookup_Tables!$E$16:$E$45,0)),"N/A")</f>
        <v>EMP221</v>
      </c>
      <c r="AG2040" s="27" t="n">
        <f aca="false">_xlfn.IFS(R2040="Recovered",4,R2040="Referred",3,R2040="Admitted",2,R2040="Deceased",1,TRUE(),0)</f>
        <v>2</v>
      </c>
      <c r="AH2040" s="27" t="str">
        <f aca="false">IF(T2040&gt;=4,"Satisfied",IF(T2040&gt;=3,"Neutral","Needs Improvement"))</f>
        <v>Needs Improvement</v>
      </c>
    </row>
    <row r="2041" customFormat="false" ht="15" hidden="false" customHeight="false" outlineLevel="0" collapsed="false">
      <c r="A2041" s="30" t="s">
        <v>2497</v>
      </c>
      <c r="B2041" s="30" t="s">
        <v>6707</v>
      </c>
      <c r="C2041" s="30" t="n">
        <v>34</v>
      </c>
      <c r="D2041" s="30" t="s">
        <v>121</v>
      </c>
      <c r="E2041" s="31" t="n">
        <v>45591</v>
      </c>
      <c r="F2041" s="30" t="s">
        <v>1016</v>
      </c>
      <c r="G2041" s="31" t="n">
        <v>45591</v>
      </c>
      <c r="H2041" s="30" t="s">
        <v>183</v>
      </c>
      <c r="I2041" s="30" t="s">
        <v>184</v>
      </c>
      <c r="J2041" s="30" t="s">
        <v>213</v>
      </c>
      <c r="K2041" s="30" t="s">
        <v>156</v>
      </c>
      <c r="L2041" s="30" t="n">
        <v>30</v>
      </c>
      <c r="M2041" s="30" t="n">
        <v>78</v>
      </c>
      <c r="N2041" s="30" t="s">
        <v>127</v>
      </c>
      <c r="O2041" s="30" t="s">
        <v>139</v>
      </c>
      <c r="P2041" s="30" t="s">
        <v>187</v>
      </c>
      <c r="Q2041" s="32" t="n">
        <v>3811.87</v>
      </c>
      <c r="R2041" s="30" t="s">
        <v>130</v>
      </c>
      <c r="S2041" s="30" t="s">
        <v>192</v>
      </c>
      <c r="T2041" s="30" t="n">
        <v>4</v>
      </c>
      <c r="U2041" s="30" t="n">
        <f aca="false">YEAR(E2041)</f>
        <v>2024</v>
      </c>
      <c r="V2041" s="30" t="str">
        <f aca="false">TEXT(E2041,"MMM-YYYY")</f>
        <v>Oct-2024</v>
      </c>
      <c r="W2041" s="30" t="n">
        <f aca="false">MONTH(E2041)</f>
        <v>10</v>
      </c>
      <c r="X2041" s="30" t="str">
        <f aca="false">TEXT(WEEKDAY(E2041,2),"0")&amp;" - "&amp;TEXT(E2041,"dddd")</f>
        <v>6 - Saturday</v>
      </c>
      <c r="Y2041" s="30" t="str">
        <f aca="false">_xlfn.IFS(C2041&lt;18,"Child (0-17)",C2041&lt;40,"Young Adult (18-39)",C2041&lt;60,"Adult (40-59)",TRUE(),"Senior (60+)")</f>
        <v>Young Adult (18-39)</v>
      </c>
      <c r="Z2041" s="30" t="n">
        <f aca="false">ROUND(G2041-E2041,0)</f>
        <v>0</v>
      </c>
      <c r="AA2041" s="30" t="n">
        <f aca="false">L2041+M2041</f>
        <v>108</v>
      </c>
      <c r="AB2041" s="30" t="n">
        <f aca="false">IFERROR(ROUND(Q2041/AA2041,2),0)</f>
        <v>35.3</v>
      </c>
      <c r="AC2041" s="30" t="str">
        <f aca="false">IF(AND(K2041="Critical",N2041="No"),"URGENT - No Bed","Normal")</f>
        <v>Normal</v>
      </c>
      <c r="AD2041" s="34" t="n">
        <f aca="false">INDEX(Lookup_Tables!$B$3:$B$12,MATCH(H2041,Lookup_Tables!$A$3:$A$12,0))</f>
        <v>3100000</v>
      </c>
      <c r="AE2041" s="30" t="str">
        <f aca="false">INDEX(Lookup_Tables!$C$3:$C$12,MATCH(H2041,Lookup_Tables!$A$3:$A$12,0))</f>
        <v>Dr. Kavita Rao</v>
      </c>
      <c r="AF2041" s="30" t="str">
        <f aca="false">IFERROR(INDEX(Lookup_Tables!$F$16:$F$45,MATCH(I2041,Lookup_Tables!$E$16:$E$45,0)),"N/A")</f>
        <v>EMP226</v>
      </c>
      <c r="AG2041" s="30" t="n">
        <f aca="false">_xlfn.IFS(R2041="Recovered",4,R2041="Referred",3,R2041="Admitted",2,R2041="Deceased",1,TRUE(),0)</f>
        <v>4</v>
      </c>
      <c r="AH2041" s="30" t="str">
        <f aca="false">IF(T2041&gt;=4,"Satisfied",IF(T2041&gt;=3,"Neutral","Needs Improvement"))</f>
        <v>Satisfied</v>
      </c>
    </row>
    <row r="2042" customFormat="false" ht="15" hidden="false" customHeight="false" outlineLevel="0" collapsed="false">
      <c r="A2042" s="27" t="s">
        <v>4148</v>
      </c>
      <c r="B2042" s="27" t="s">
        <v>1394</v>
      </c>
      <c r="C2042" s="27" t="n">
        <v>54</v>
      </c>
      <c r="D2042" s="27" t="s">
        <v>121</v>
      </c>
      <c r="E2042" s="28" t="n">
        <v>45536</v>
      </c>
      <c r="F2042" s="27" t="s">
        <v>1424</v>
      </c>
      <c r="G2042" s="28" t="n">
        <v>45537</v>
      </c>
      <c r="H2042" s="27" t="s">
        <v>183</v>
      </c>
      <c r="I2042" s="27" t="s">
        <v>184</v>
      </c>
      <c r="J2042" s="27" t="s">
        <v>185</v>
      </c>
      <c r="K2042" s="27" t="s">
        <v>138</v>
      </c>
      <c r="L2042" s="27" t="n">
        <v>41</v>
      </c>
      <c r="M2042" s="27" t="n">
        <v>16</v>
      </c>
      <c r="N2042" s="27" t="s">
        <v>127</v>
      </c>
      <c r="O2042" s="27" t="s">
        <v>171</v>
      </c>
      <c r="P2042" s="27" t="s">
        <v>129</v>
      </c>
      <c r="Q2042" s="29" t="n">
        <v>1047.16</v>
      </c>
      <c r="R2042" s="27" t="s">
        <v>130</v>
      </c>
      <c r="S2042" s="27" t="s">
        <v>164</v>
      </c>
      <c r="T2042" s="27" t="n">
        <v>3</v>
      </c>
      <c r="U2042" s="27" t="n">
        <f aca="false">YEAR(E2042)</f>
        <v>2024</v>
      </c>
      <c r="V2042" s="27" t="str">
        <f aca="false">TEXT(E2042,"MMM-YYYY")</f>
        <v>Sep-2024</v>
      </c>
      <c r="W2042" s="27" t="n">
        <f aca="false">MONTH(E2042)</f>
        <v>9</v>
      </c>
      <c r="X2042" s="27" t="str">
        <f aca="false">TEXT(WEEKDAY(E2042,2),"0")&amp;" - "&amp;TEXT(E2042,"dddd")</f>
        <v>7 - Sunday</v>
      </c>
      <c r="Y2042" s="27" t="str">
        <f aca="false">_xlfn.IFS(C2042&lt;18,"Child (0-17)",C2042&lt;40,"Young Adult (18-39)",C2042&lt;60,"Adult (40-59)",TRUE(),"Senior (60+)")</f>
        <v>Adult (40-59)</v>
      </c>
      <c r="Z2042" s="27" t="n">
        <f aca="false">ROUND(G2042-E2042,0)</f>
        <v>1</v>
      </c>
      <c r="AA2042" s="27" t="n">
        <f aca="false">L2042+M2042</f>
        <v>57</v>
      </c>
      <c r="AB2042" s="27" t="n">
        <f aca="false">IFERROR(ROUND(Q2042/AA2042,2),0)</f>
        <v>18.37</v>
      </c>
      <c r="AC2042" s="27" t="str">
        <f aca="false">IF(AND(K2042="Critical",N2042="No"),"URGENT - No Bed","Normal")</f>
        <v>Normal</v>
      </c>
      <c r="AD2042" s="33" t="n">
        <f aca="false">INDEX(Lookup_Tables!$B$3:$B$12,MATCH(H2042,Lookup_Tables!$A$3:$A$12,0))</f>
        <v>3100000</v>
      </c>
      <c r="AE2042" s="27" t="str">
        <f aca="false">INDEX(Lookup_Tables!$C$3:$C$12,MATCH(H2042,Lookup_Tables!$A$3:$A$12,0))</f>
        <v>Dr. Kavita Rao</v>
      </c>
      <c r="AF2042" s="27" t="str">
        <f aca="false">IFERROR(INDEX(Lookup_Tables!$F$16:$F$45,MATCH(I2042,Lookup_Tables!$E$16:$E$45,0)),"N/A")</f>
        <v>EMP226</v>
      </c>
      <c r="AG2042" s="27" t="n">
        <f aca="false">_xlfn.IFS(R2042="Recovered",4,R2042="Referred",3,R2042="Admitted",2,R2042="Deceased",1,TRUE(),0)</f>
        <v>4</v>
      </c>
      <c r="AH2042" s="27" t="str">
        <f aca="false">IF(T2042&gt;=4,"Satisfied",IF(T2042&gt;=3,"Neutral","Needs Improvement"))</f>
        <v>Neutral</v>
      </c>
    </row>
    <row r="2043" customFormat="false" ht="15" hidden="false" customHeight="false" outlineLevel="0" collapsed="false">
      <c r="A2043" s="30" t="s">
        <v>4681</v>
      </c>
      <c r="B2043" s="30" t="s">
        <v>1951</v>
      </c>
      <c r="C2043" s="30" t="n">
        <v>75</v>
      </c>
      <c r="D2043" s="30" t="s">
        <v>181</v>
      </c>
      <c r="E2043" s="31" t="n">
        <v>45594</v>
      </c>
      <c r="F2043" s="30" t="s">
        <v>410</v>
      </c>
      <c r="G2043" s="31" t="n">
        <v>45595</v>
      </c>
      <c r="H2043" s="30" t="s">
        <v>183</v>
      </c>
      <c r="I2043" s="30" t="s">
        <v>184</v>
      </c>
      <c r="J2043" s="30" t="s">
        <v>185</v>
      </c>
      <c r="K2043" s="30" t="s">
        <v>138</v>
      </c>
      <c r="L2043" s="30" t="n">
        <v>49</v>
      </c>
      <c r="M2043" s="30" t="n">
        <v>33</v>
      </c>
      <c r="N2043" s="30" t="s">
        <v>127</v>
      </c>
      <c r="O2043" s="30" t="s">
        <v>171</v>
      </c>
      <c r="P2043" s="30" t="s">
        <v>140</v>
      </c>
      <c r="Q2043" s="32" t="n">
        <v>1953.02</v>
      </c>
      <c r="R2043" s="30" t="s">
        <v>130</v>
      </c>
      <c r="S2043" s="30" t="s">
        <v>335</v>
      </c>
      <c r="T2043" s="30" t="n">
        <v>2</v>
      </c>
      <c r="U2043" s="30" t="n">
        <f aca="false">YEAR(E2043)</f>
        <v>2024</v>
      </c>
      <c r="V2043" s="30" t="str">
        <f aca="false">TEXT(E2043,"MMM-YYYY")</f>
        <v>Oct-2024</v>
      </c>
      <c r="W2043" s="30" t="n">
        <f aca="false">MONTH(E2043)</f>
        <v>10</v>
      </c>
      <c r="X2043" s="30" t="str">
        <f aca="false">TEXT(WEEKDAY(E2043,2),"0")&amp;" - "&amp;TEXT(E2043,"dddd")</f>
        <v>2 - Tuesday</v>
      </c>
      <c r="Y2043" s="30" t="str">
        <f aca="false">_xlfn.IFS(C2043&lt;18,"Child (0-17)",C2043&lt;40,"Young Adult (18-39)",C2043&lt;60,"Adult (40-59)",TRUE(),"Senior (60+)")</f>
        <v>Senior (60+)</v>
      </c>
      <c r="Z2043" s="30" t="n">
        <f aca="false">ROUND(G2043-E2043,0)</f>
        <v>1</v>
      </c>
      <c r="AA2043" s="30" t="n">
        <f aca="false">L2043+M2043</f>
        <v>82</v>
      </c>
      <c r="AB2043" s="30" t="n">
        <f aca="false">IFERROR(ROUND(Q2043/AA2043,2),0)</f>
        <v>23.82</v>
      </c>
      <c r="AC2043" s="30" t="str">
        <f aca="false">IF(AND(K2043="Critical",N2043="No"),"URGENT - No Bed","Normal")</f>
        <v>Normal</v>
      </c>
      <c r="AD2043" s="34" t="n">
        <f aca="false">INDEX(Lookup_Tables!$B$3:$B$12,MATCH(H2043,Lookup_Tables!$A$3:$A$12,0))</f>
        <v>3100000</v>
      </c>
      <c r="AE2043" s="30" t="str">
        <f aca="false">INDEX(Lookup_Tables!$C$3:$C$12,MATCH(H2043,Lookup_Tables!$A$3:$A$12,0))</f>
        <v>Dr. Kavita Rao</v>
      </c>
      <c r="AF2043" s="30" t="str">
        <f aca="false">IFERROR(INDEX(Lookup_Tables!$F$16:$F$45,MATCH(I2043,Lookup_Tables!$E$16:$E$45,0)),"N/A")</f>
        <v>EMP226</v>
      </c>
      <c r="AG2043" s="30" t="n">
        <f aca="false">_xlfn.IFS(R2043="Recovered",4,R2043="Referred",3,R2043="Admitted",2,R2043="Deceased",1,TRUE(),0)</f>
        <v>4</v>
      </c>
      <c r="AH2043" s="30" t="str">
        <f aca="false">IF(T2043&gt;=4,"Satisfied",IF(T2043&gt;=3,"Neutral","Needs Improvement"))</f>
        <v>Needs Improvement</v>
      </c>
    </row>
    <row r="2044" customFormat="false" ht="15" hidden="false" customHeight="false" outlineLevel="0" collapsed="false">
      <c r="A2044" s="27" t="s">
        <v>3982</v>
      </c>
      <c r="B2044" s="27" t="s">
        <v>1852</v>
      </c>
      <c r="C2044" s="27" t="n">
        <v>68</v>
      </c>
      <c r="D2044" s="27" t="s">
        <v>181</v>
      </c>
      <c r="E2044" s="28" t="n">
        <v>45296</v>
      </c>
      <c r="F2044" s="27" t="s">
        <v>997</v>
      </c>
      <c r="G2044" s="28" t="n">
        <v>45299</v>
      </c>
      <c r="H2044" s="27" t="s">
        <v>206</v>
      </c>
      <c r="I2044" s="27" t="s">
        <v>300</v>
      </c>
      <c r="J2044" s="27" t="s">
        <v>208</v>
      </c>
      <c r="K2044" s="27" t="s">
        <v>156</v>
      </c>
      <c r="L2044" s="27" t="n">
        <v>35</v>
      </c>
      <c r="M2044" s="27" t="n">
        <v>50</v>
      </c>
      <c r="N2044" s="27" t="s">
        <v>127</v>
      </c>
      <c r="O2044" s="27" t="s">
        <v>171</v>
      </c>
      <c r="P2044" s="27" t="s">
        <v>129</v>
      </c>
      <c r="Q2044" s="29" t="n">
        <v>4199.54</v>
      </c>
      <c r="R2044" s="27" t="s">
        <v>172</v>
      </c>
      <c r="S2044" s="27" t="s">
        <v>197</v>
      </c>
      <c r="T2044" s="27" t="n">
        <v>3</v>
      </c>
      <c r="U2044" s="27" t="n">
        <f aca="false">YEAR(E2044)</f>
        <v>2024</v>
      </c>
      <c r="V2044" s="27" t="str">
        <f aca="false">TEXT(E2044,"MMM-YYYY")</f>
        <v>Jan-2024</v>
      </c>
      <c r="W2044" s="27" t="n">
        <f aca="false">MONTH(E2044)</f>
        <v>1</v>
      </c>
      <c r="X2044" s="27" t="str">
        <f aca="false">TEXT(WEEKDAY(E2044,2),"0")&amp;" - "&amp;TEXT(E2044,"dddd")</f>
        <v>5 - Friday</v>
      </c>
      <c r="Y2044" s="27" t="str">
        <f aca="false">_xlfn.IFS(C2044&lt;18,"Child (0-17)",C2044&lt;40,"Young Adult (18-39)",C2044&lt;60,"Adult (40-59)",TRUE(),"Senior (60+)")</f>
        <v>Senior (60+)</v>
      </c>
      <c r="Z2044" s="27" t="n">
        <f aca="false">ROUND(G2044-E2044,0)</f>
        <v>3</v>
      </c>
      <c r="AA2044" s="27" t="n">
        <f aca="false">L2044+M2044</f>
        <v>85</v>
      </c>
      <c r="AB2044" s="27" t="n">
        <f aca="false">IFERROR(ROUND(Q2044/AA2044,2),0)</f>
        <v>49.41</v>
      </c>
      <c r="AC2044" s="27" t="str">
        <f aca="false">IF(AND(K2044="Critical",N2044="No"),"URGENT - No Bed","Normal")</f>
        <v>Normal</v>
      </c>
      <c r="AD2044" s="33" t="n">
        <f aca="false">INDEX(Lookup_Tables!$B$3:$B$12,MATCH(H2044,Lookup_Tables!$A$3:$A$12,0))</f>
        <v>2800000</v>
      </c>
      <c r="AE2044" s="27" t="str">
        <f aca="false">INDEX(Lookup_Tables!$C$3:$C$12,MATCH(H2044,Lookup_Tables!$A$3:$A$12,0))</f>
        <v>Dr. Suresh Nair</v>
      </c>
      <c r="AF2044" s="27" t="str">
        <f aca="false">IFERROR(INDEX(Lookup_Tables!$F$16:$F$45,MATCH(I2044,Lookup_Tables!$E$16:$E$45,0)),"N/A")</f>
        <v>EMP211</v>
      </c>
      <c r="AG2044" s="27" t="n">
        <f aca="false">_xlfn.IFS(R2044="Recovered",4,R2044="Referred",3,R2044="Admitted",2,R2044="Deceased",1,TRUE(),0)</f>
        <v>2</v>
      </c>
      <c r="AH2044" s="27" t="str">
        <f aca="false">IF(T2044&gt;=4,"Satisfied",IF(T2044&gt;=3,"Neutral","Needs Improvement"))</f>
        <v>Neutral</v>
      </c>
    </row>
    <row r="2045" customFormat="false" ht="15" hidden="false" customHeight="false" outlineLevel="0" collapsed="false">
      <c r="A2045" s="30" t="s">
        <v>1410</v>
      </c>
      <c r="B2045" s="30" t="s">
        <v>1411</v>
      </c>
      <c r="C2045" s="30" t="n">
        <v>59</v>
      </c>
      <c r="D2045" s="30" t="s">
        <v>181</v>
      </c>
      <c r="E2045" s="31" t="n">
        <v>45329</v>
      </c>
      <c r="F2045" s="30" t="s">
        <v>1320</v>
      </c>
      <c r="G2045" s="31" t="n">
        <v>45330</v>
      </c>
      <c r="H2045" s="30" t="s">
        <v>206</v>
      </c>
      <c r="I2045" s="30" t="s">
        <v>207</v>
      </c>
      <c r="J2045" s="30" t="s">
        <v>615</v>
      </c>
      <c r="K2045" s="30" t="s">
        <v>138</v>
      </c>
      <c r="L2045" s="30" t="n">
        <v>51</v>
      </c>
      <c r="M2045" s="30" t="n">
        <v>31</v>
      </c>
      <c r="N2045" s="30" t="s">
        <v>127</v>
      </c>
      <c r="O2045" s="30" t="s">
        <v>128</v>
      </c>
      <c r="P2045" s="30" t="s">
        <v>150</v>
      </c>
      <c r="Q2045" s="32" t="n">
        <v>1754.91</v>
      </c>
      <c r="R2045" s="30" t="s">
        <v>130</v>
      </c>
      <c r="S2045" s="30" t="s">
        <v>197</v>
      </c>
      <c r="T2045" s="30" t="n">
        <v>4</v>
      </c>
      <c r="U2045" s="30" t="n">
        <f aca="false">YEAR(E2045)</f>
        <v>2024</v>
      </c>
      <c r="V2045" s="30" t="str">
        <f aca="false">TEXT(E2045,"MMM-YYYY")</f>
        <v>Feb-2024</v>
      </c>
      <c r="W2045" s="30" t="n">
        <f aca="false">MONTH(E2045)</f>
        <v>2</v>
      </c>
      <c r="X2045" s="30" t="str">
        <f aca="false">TEXT(WEEKDAY(E2045,2),"0")&amp;" - "&amp;TEXT(E2045,"dddd")</f>
        <v>3 - Wednesday</v>
      </c>
      <c r="Y2045" s="30" t="str">
        <f aca="false">_xlfn.IFS(C2045&lt;18,"Child (0-17)",C2045&lt;40,"Young Adult (18-39)",C2045&lt;60,"Adult (40-59)",TRUE(),"Senior (60+)")</f>
        <v>Adult (40-59)</v>
      </c>
      <c r="Z2045" s="30" t="n">
        <f aca="false">ROUND(G2045-E2045,0)</f>
        <v>1</v>
      </c>
      <c r="AA2045" s="30" t="n">
        <f aca="false">L2045+M2045</f>
        <v>82</v>
      </c>
      <c r="AB2045" s="30" t="n">
        <f aca="false">IFERROR(ROUND(Q2045/AA2045,2),0)</f>
        <v>21.4</v>
      </c>
      <c r="AC2045" s="30" t="str">
        <f aca="false">IF(AND(K2045="Critical",N2045="No"),"URGENT - No Bed","Normal")</f>
        <v>Normal</v>
      </c>
      <c r="AD2045" s="34" t="n">
        <f aca="false">INDEX(Lookup_Tables!$B$3:$B$12,MATCH(H2045,Lookup_Tables!$A$3:$A$12,0))</f>
        <v>2800000</v>
      </c>
      <c r="AE2045" s="30" t="str">
        <f aca="false">INDEX(Lookup_Tables!$C$3:$C$12,MATCH(H2045,Lookup_Tables!$A$3:$A$12,0))</f>
        <v>Dr. Suresh Nair</v>
      </c>
      <c r="AF2045" s="30" t="str">
        <f aca="false">IFERROR(INDEX(Lookup_Tables!$F$16:$F$45,MATCH(I2045,Lookup_Tables!$E$16:$E$45,0)),"N/A")</f>
        <v>EMP209</v>
      </c>
      <c r="AG2045" s="30" t="n">
        <f aca="false">_xlfn.IFS(R2045="Recovered",4,R2045="Referred",3,R2045="Admitted",2,R2045="Deceased",1,TRUE(),0)</f>
        <v>4</v>
      </c>
      <c r="AH2045" s="30" t="str">
        <f aca="false">IF(T2045&gt;=4,"Satisfied",IF(T2045&gt;=3,"Neutral","Needs Improvement"))</f>
        <v>Satisfied</v>
      </c>
    </row>
    <row r="2046" customFormat="false" ht="15" hidden="false" customHeight="false" outlineLevel="0" collapsed="false">
      <c r="A2046" s="27" t="s">
        <v>5545</v>
      </c>
      <c r="B2046" s="27" t="s">
        <v>673</v>
      </c>
      <c r="C2046" s="27" t="n">
        <v>64</v>
      </c>
      <c r="D2046" s="27" t="s">
        <v>121</v>
      </c>
      <c r="E2046" s="28" t="n">
        <v>45372</v>
      </c>
      <c r="F2046" s="27" t="s">
        <v>1076</v>
      </c>
      <c r="G2046" s="28" t="n">
        <v>45373</v>
      </c>
      <c r="H2046" s="27" t="s">
        <v>206</v>
      </c>
      <c r="I2046" s="27" t="s">
        <v>300</v>
      </c>
      <c r="J2046" s="27" t="s">
        <v>593</v>
      </c>
      <c r="K2046" s="27" t="s">
        <v>156</v>
      </c>
      <c r="L2046" s="27" t="n">
        <v>59</v>
      </c>
      <c r="M2046" s="27" t="n">
        <v>84</v>
      </c>
      <c r="N2046" s="27" t="s">
        <v>127</v>
      </c>
      <c r="O2046" s="27" t="s">
        <v>139</v>
      </c>
      <c r="P2046" s="27" t="s">
        <v>129</v>
      </c>
      <c r="Q2046" s="29" t="n">
        <v>3632.91</v>
      </c>
      <c r="R2046" s="27" t="s">
        <v>130</v>
      </c>
      <c r="S2046" s="27" t="s">
        <v>178</v>
      </c>
      <c r="T2046" s="27" t="n">
        <v>4</v>
      </c>
      <c r="U2046" s="27" t="n">
        <f aca="false">YEAR(E2046)</f>
        <v>2024</v>
      </c>
      <c r="V2046" s="27" t="str">
        <f aca="false">TEXT(E2046,"MMM-YYYY")</f>
        <v>Mar-2024</v>
      </c>
      <c r="W2046" s="27" t="n">
        <f aca="false">MONTH(E2046)</f>
        <v>3</v>
      </c>
      <c r="X2046" s="27" t="str">
        <f aca="false">TEXT(WEEKDAY(E2046,2),"0")&amp;" - "&amp;TEXT(E2046,"dddd")</f>
        <v>4 - Thursday</v>
      </c>
      <c r="Y2046" s="27" t="str">
        <f aca="false">_xlfn.IFS(C2046&lt;18,"Child (0-17)",C2046&lt;40,"Young Adult (18-39)",C2046&lt;60,"Adult (40-59)",TRUE(),"Senior (60+)")</f>
        <v>Senior (60+)</v>
      </c>
      <c r="Z2046" s="27" t="n">
        <f aca="false">ROUND(G2046-E2046,0)</f>
        <v>1</v>
      </c>
      <c r="AA2046" s="27" t="n">
        <f aca="false">L2046+M2046</f>
        <v>143</v>
      </c>
      <c r="AB2046" s="27" t="n">
        <f aca="false">IFERROR(ROUND(Q2046/AA2046,2),0)</f>
        <v>25.4</v>
      </c>
      <c r="AC2046" s="27" t="str">
        <f aca="false">IF(AND(K2046="Critical",N2046="No"),"URGENT - No Bed","Normal")</f>
        <v>Normal</v>
      </c>
      <c r="AD2046" s="33" t="n">
        <f aca="false">INDEX(Lookup_Tables!$B$3:$B$12,MATCH(H2046,Lookup_Tables!$A$3:$A$12,0))</f>
        <v>2800000</v>
      </c>
      <c r="AE2046" s="27" t="str">
        <f aca="false">INDEX(Lookup_Tables!$C$3:$C$12,MATCH(H2046,Lookup_Tables!$A$3:$A$12,0))</f>
        <v>Dr. Suresh Nair</v>
      </c>
      <c r="AF2046" s="27" t="str">
        <f aca="false">IFERROR(INDEX(Lookup_Tables!$F$16:$F$45,MATCH(I2046,Lookup_Tables!$E$16:$E$45,0)),"N/A")</f>
        <v>EMP211</v>
      </c>
      <c r="AG2046" s="27" t="n">
        <f aca="false">_xlfn.IFS(R2046="Recovered",4,R2046="Referred",3,R2046="Admitted",2,R2046="Deceased",1,TRUE(),0)</f>
        <v>4</v>
      </c>
      <c r="AH2046" s="27" t="str">
        <f aca="false">IF(T2046&gt;=4,"Satisfied",IF(T2046&gt;=3,"Neutral","Needs Improvement"))</f>
        <v>Satisfied</v>
      </c>
    </row>
    <row r="2047" customFormat="false" ht="15" hidden="false" customHeight="false" outlineLevel="0" collapsed="false">
      <c r="A2047" s="30" t="s">
        <v>6467</v>
      </c>
      <c r="B2047" s="30" t="s">
        <v>5039</v>
      </c>
      <c r="C2047" s="30" t="n">
        <v>20</v>
      </c>
      <c r="D2047" s="30" t="s">
        <v>181</v>
      </c>
      <c r="E2047" s="31" t="n">
        <v>45566</v>
      </c>
      <c r="F2047" s="30" t="s">
        <v>780</v>
      </c>
      <c r="G2047" s="31" t="n">
        <v>45571</v>
      </c>
      <c r="H2047" s="30" t="s">
        <v>217</v>
      </c>
      <c r="I2047" s="30" t="s">
        <v>392</v>
      </c>
      <c r="J2047" s="30" t="s">
        <v>218</v>
      </c>
      <c r="K2047" s="30" t="s">
        <v>126</v>
      </c>
      <c r="L2047" s="30" t="n">
        <v>6</v>
      </c>
      <c r="M2047" s="30" t="n">
        <v>96</v>
      </c>
      <c r="N2047" s="30" t="s">
        <v>186</v>
      </c>
      <c r="O2047" s="30" t="s">
        <v>128</v>
      </c>
      <c r="P2047" s="30" t="s">
        <v>150</v>
      </c>
      <c r="Q2047" s="32" t="n">
        <v>7472.04</v>
      </c>
      <c r="R2047" s="30" t="s">
        <v>130</v>
      </c>
      <c r="S2047" s="30" t="s">
        <v>164</v>
      </c>
      <c r="T2047" s="30" t="n">
        <v>5</v>
      </c>
      <c r="U2047" s="30" t="n">
        <f aca="false">YEAR(E2047)</f>
        <v>2024</v>
      </c>
      <c r="V2047" s="30" t="str">
        <f aca="false">TEXT(E2047,"MMM-YYYY")</f>
        <v>Oct-2024</v>
      </c>
      <c r="W2047" s="30" t="n">
        <f aca="false">MONTH(E2047)</f>
        <v>10</v>
      </c>
      <c r="X2047" s="30" t="str">
        <f aca="false">TEXT(WEEKDAY(E2047,2),"0")&amp;" - "&amp;TEXT(E2047,"dddd")</f>
        <v>2 - Tuesday</v>
      </c>
      <c r="Y2047" s="30" t="str">
        <f aca="false">_xlfn.IFS(C2047&lt;18,"Child (0-17)",C2047&lt;40,"Young Adult (18-39)",C2047&lt;60,"Adult (40-59)",TRUE(),"Senior (60+)")</f>
        <v>Young Adult (18-39)</v>
      </c>
      <c r="Z2047" s="30" t="n">
        <f aca="false">ROUND(G2047-E2047,0)</f>
        <v>5</v>
      </c>
      <c r="AA2047" s="30" t="n">
        <f aca="false">L2047+M2047</f>
        <v>102</v>
      </c>
      <c r="AB2047" s="30" t="n">
        <f aca="false">IFERROR(ROUND(Q2047/AA2047,2),0)</f>
        <v>73.26</v>
      </c>
      <c r="AC2047" s="30" t="str">
        <f aca="false">IF(AND(K2047="Critical",N2047="No"),"URGENT - No Bed","Normal")</f>
        <v>Normal</v>
      </c>
      <c r="AD2047" s="34" t="n">
        <f aca="false">INDEX(Lookup_Tables!$B$3:$B$12,MATCH(H2047,Lookup_Tables!$A$3:$A$12,0))</f>
        <v>4200000</v>
      </c>
      <c r="AE2047" s="30" t="str">
        <f aca="false">INDEX(Lookup_Tables!$C$3:$C$12,MATCH(H2047,Lookup_Tables!$A$3:$A$12,0))</f>
        <v>Dr. Anil Kapoor</v>
      </c>
      <c r="AF2047" s="30" t="str">
        <f aca="false">IFERROR(INDEX(Lookup_Tables!$F$16:$F$45,MATCH(I2047,Lookup_Tables!$E$16:$E$45,0)),"N/A")</f>
        <v>EMP202</v>
      </c>
      <c r="AG2047" s="30" t="n">
        <f aca="false">_xlfn.IFS(R2047="Recovered",4,R2047="Referred",3,R2047="Admitted",2,R2047="Deceased",1,TRUE(),0)</f>
        <v>4</v>
      </c>
      <c r="AH2047" s="30" t="str">
        <f aca="false">IF(T2047&gt;=4,"Satisfied",IF(T2047&gt;=3,"Neutral","Needs Improvement"))</f>
        <v>Satisfied</v>
      </c>
    </row>
    <row r="2048" customFormat="false" ht="15" hidden="false" customHeight="false" outlineLevel="0" collapsed="false">
      <c r="A2048" s="27" t="s">
        <v>5695</v>
      </c>
      <c r="B2048" s="27" t="s">
        <v>623</v>
      </c>
      <c r="C2048" s="27" t="n">
        <v>39</v>
      </c>
      <c r="D2048" s="27" t="s">
        <v>181</v>
      </c>
      <c r="E2048" s="28" t="n">
        <v>45541</v>
      </c>
      <c r="F2048" s="27" t="s">
        <v>122</v>
      </c>
      <c r="G2048" s="28" t="n">
        <v>45541</v>
      </c>
      <c r="H2048" s="27" t="s">
        <v>123</v>
      </c>
      <c r="I2048" s="27" t="s">
        <v>155</v>
      </c>
      <c r="J2048" s="27" t="s">
        <v>125</v>
      </c>
      <c r="K2048" s="27" t="s">
        <v>138</v>
      </c>
      <c r="L2048" s="27" t="n">
        <v>39</v>
      </c>
      <c r="M2048" s="27" t="n">
        <v>18</v>
      </c>
      <c r="N2048" s="27" t="s">
        <v>127</v>
      </c>
      <c r="O2048" s="27" t="s">
        <v>128</v>
      </c>
      <c r="P2048" s="27" t="s">
        <v>187</v>
      </c>
      <c r="Q2048" s="29" t="n">
        <v>1579.86</v>
      </c>
      <c r="R2048" s="27" t="s">
        <v>130</v>
      </c>
      <c r="S2048" s="27" t="s">
        <v>197</v>
      </c>
      <c r="T2048" s="27" t="n">
        <v>4</v>
      </c>
      <c r="U2048" s="27" t="n">
        <f aca="false">YEAR(E2048)</f>
        <v>2024</v>
      </c>
      <c r="V2048" s="27" t="str">
        <f aca="false">TEXT(E2048,"MMM-YYYY")</f>
        <v>Sep-2024</v>
      </c>
      <c r="W2048" s="27" t="n">
        <f aca="false">MONTH(E2048)</f>
        <v>9</v>
      </c>
      <c r="X2048" s="27" t="str">
        <f aca="false">TEXT(WEEKDAY(E2048,2),"0")&amp;" - "&amp;TEXT(E2048,"dddd")</f>
        <v>5 - Friday</v>
      </c>
      <c r="Y2048" s="27" t="str">
        <f aca="false">_xlfn.IFS(C2048&lt;18,"Child (0-17)",C2048&lt;40,"Young Adult (18-39)",C2048&lt;60,"Adult (40-59)",TRUE(),"Senior (60+)")</f>
        <v>Young Adult (18-39)</v>
      </c>
      <c r="Z2048" s="27" t="n">
        <f aca="false">ROUND(G2048-E2048,0)</f>
        <v>0</v>
      </c>
      <c r="AA2048" s="27" t="n">
        <f aca="false">L2048+M2048</f>
        <v>57</v>
      </c>
      <c r="AB2048" s="27" t="n">
        <f aca="false">IFERROR(ROUND(Q2048/AA2048,2),0)</f>
        <v>27.72</v>
      </c>
      <c r="AC2048" s="27" t="str">
        <f aca="false">IF(AND(K2048="Critical",N2048="No"),"URGENT - No Bed","Normal")</f>
        <v>Normal</v>
      </c>
      <c r="AD2048" s="33" t="n">
        <f aca="false">INDEX(Lookup_Tables!$B$3:$B$12,MATCH(H2048,Lookup_Tables!$A$3:$A$12,0))</f>
        <v>2200000</v>
      </c>
      <c r="AE2048" s="27" t="str">
        <f aca="false">INDEX(Lookup_Tables!$C$3:$C$12,MATCH(H2048,Lookup_Tables!$A$3:$A$12,0))</f>
        <v>Dr. Rohan Das</v>
      </c>
      <c r="AF2048" s="27" t="str">
        <f aca="false">IFERROR(INDEX(Lookup_Tables!$F$16:$F$45,MATCH(I2048,Lookup_Tables!$E$16:$E$45,0)),"N/A")</f>
        <v>EMP203</v>
      </c>
      <c r="AG2048" s="27" t="n">
        <f aca="false">_xlfn.IFS(R2048="Recovered",4,R2048="Referred",3,R2048="Admitted",2,R2048="Deceased",1,TRUE(),0)</f>
        <v>4</v>
      </c>
      <c r="AH2048" s="27" t="str">
        <f aca="false">IF(T2048&gt;=4,"Satisfied",IF(T2048&gt;=3,"Neutral","Needs Improvement"))</f>
        <v>Satisfied</v>
      </c>
    </row>
    <row r="2049" customFormat="false" ht="15" hidden="false" customHeight="false" outlineLevel="0" collapsed="false">
      <c r="A2049" s="30" t="s">
        <v>2941</v>
      </c>
      <c r="B2049" s="30" t="s">
        <v>2942</v>
      </c>
      <c r="C2049" s="30" t="n">
        <v>66</v>
      </c>
      <c r="D2049" s="30" t="s">
        <v>121</v>
      </c>
      <c r="E2049" s="31" t="n">
        <v>45610</v>
      </c>
      <c r="F2049" s="30" t="s">
        <v>978</v>
      </c>
      <c r="G2049" s="31" t="n">
        <v>45624</v>
      </c>
      <c r="H2049" s="30" t="s">
        <v>183</v>
      </c>
      <c r="I2049" s="30" t="s">
        <v>212</v>
      </c>
      <c r="J2049" s="30" t="s">
        <v>431</v>
      </c>
      <c r="K2049" s="30" t="s">
        <v>202</v>
      </c>
      <c r="L2049" s="30" t="n">
        <v>7</v>
      </c>
      <c r="M2049" s="30" t="n">
        <v>154</v>
      </c>
      <c r="N2049" s="30" t="s">
        <v>186</v>
      </c>
      <c r="O2049" s="30" t="s">
        <v>149</v>
      </c>
      <c r="P2049" s="30" t="s">
        <v>140</v>
      </c>
      <c r="Q2049" s="32" t="n">
        <v>17867.34</v>
      </c>
      <c r="R2049" s="30" t="s">
        <v>268</v>
      </c>
      <c r="S2049" s="30" t="s">
        <v>164</v>
      </c>
      <c r="T2049" s="30" t="n">
        <v>2</v>
      </c>
      <c r="U2049" s="30" t="n">
        <f aca="false">YEAR(E2049)</f>
        <v>2024</v>
      </c>
      <c r="V2049" s="30" t="str">
        <f aca="false">TEXT(E2049,"MMM-YYYY")</f>
        <v>Nov-2024</v>
      </c>
      <c r="W2049" s="30" t="n">
        <f aca="false">MONTH(E2049)</f>
        <v>11</v>
      </c>
      <c r="X2049" s="30" t="str">
        <f aca="false">TEXT(WEEKDAY(E2049,2),"0")&amp;" - "&amp;TEXT(E2049,"dddd")</f>
        <v>4 - Thursday</v>
      </c>
      <c r="Y2049" s="30" t="str">
        <f aca="false">_xlfn.IFS(C2049&lt;18,"Child (0-17)",C2049&lt;40,"Young Adult (18-39)",C2049&lt;60,"Adult (40-59)",TRUE(),"Senior (60+)")</f>
        <v>Senior (60+)</v>
      </c>
      <c r="Z2049" s="30" t="n">
        <f aca="false">ROUND(G2049-E2049,0)</f>
        <v>14</v>
      </c>
      <c r="AA2049" s="30" t="n">
        <f aca="false">L2049+M2049</f>
        <v>161</v>
      </c>
      <c r="AB2049" s="30" t="n">
        <f aca="false">IFERROR(ROUND(Q2049/AA2049,2),0)</f>
        <v>110.98</v>
      </c>
      <c r="AC2049" s="30" t="str">
        <f aca="false">IF(AND(K2049="Critical",N2049="No"),"URGENT - No Bed","Normal")</f>
        <v>Normal</v>
      </c>
      <c r="AD2049" s="34" t="n">
        <f aca="false">INDEX(Lookup_Tables!$B$3:$B$12,MATCH(H2049,Lookup_Tables!$A$3:$A$12,0))</f>
        <v>3100000</v>
      </c>
      <c r="AE2049" s="30" t="str">
        <f aca="false">INDEX(Lookup_Tables!$C$3:$C$12,MATCH(H2049,Lookup_Tables!$A$3:$A$12,0))</f>
        <v>Dr. Kavita Rao</v>
      </c>
      <c r="AF2049" s="30" t="str">
        <f aca="false">IFERROR(INDEX(Lookup_Tables!$F$16:$F$45,MATCH(I2049,Lookup_Tables!$E$16:$E$45,0)),"N/A")</f>
        <v>EMP225</v>
      </c>
      <c r="AG2049" s="30" t="n">
        <f aca="false">_xlfn.IFS(R2049="Recovered",4,R2049="Referred",3,R2049="Admitted",2,R2049="Deceased",1,TRUE(),0)</f>
        <v>3</v>
      </c>
      <c r="AH2049" s="30" t="str">
        <f aca="false">IF(T2049&gt;=4,"Satisfied",IF(T2049&gt;=3,"Neutral","Needs Improvement"))</f>
        <v>Needs Improvement</v>
      </c>
    </row>
    <row r="2050" customFormat="false" ht="15" hidden="false" customHeight="false" outlineLevel="0" collapsed="false">
      <c r="A2050" s="27" t="s">
        <v>3855</v>
      </c>
      <c r="B2050" s="27" t="s">
        <v>610</v>
      </c>
      <c r="C2050" s="27" t="n">
        <v>53</v>
      </c>
      <c r="D2050" s="27" t="s">
        <v>181</v>
      </c>
      <c r="E2050" s="28" t="n">
        <v>45547</v>
      </c>
      <c r="F2050" s="27" t="s">
        <v>160</v>
      </c>
      <c r="G2050" s="28" t="n">
        <v>45550</v>
      </c>
      <c r="H2050" s="27" t="s">
        <v>206</v>
      </c>
      <c r="I2050" s="27" t="s">
        <v>207</v>
      </c>
      <c r="J2050" s="27" t="s">
        <v>208</v>
      </c>
      <c r="K2050" s="27" t="s">
        <v>156</v>
      </c>
      <c r="L2050" s="27" t="n">
        <v>70</v>
      </c>
      <c r="M2050" s="27" t="n">
        <v>83</v>
      </c>
      <c r="N2050" s="27" t="s">
        <v>127</v>
      </c>
      <c r="O2050" s="27" t="s">
        <v>171</v>
      </c>
      <c r="P2050" s="27" t="s">
        <v>140</v>
      </c>
      <c r="Q2050" s="29" t="n">
        <v>4013.7</v>
      </c>
      <c r="R2050" s="27" t="s">
        <v>130</v>
      </c>
      <c r="S2050" s="27" t="s">
        <v>151</v>
      </c>
      <c r="T2050" s="27" t="n">
        <v>3</v>
      </c>
      <c r="U2050" s="27" t="n">
        <f aca="false">YEAR(E2050)</f>
        <v>2024</v>
      </c>
      <c r="V2050" s="27" t="str">
        <f aca="false">TEXT(E2050,"MMM-YYYY")</f>
        <v>Sep-2024</v>
      </c>
      <c r="W2050" s="27" t="n">
        <f aca="false">MONTH(E2050)</f>
        <v>9</v>
      </c>
      <c r="X2050" s="27" t="str">
        <f aca="false">TEXT(WEEKDAY(E2050,2),"0")&amp;" - "&amp;TEXT(E2050,"dddd")</f>
        <v>4 - Thursday</v>
      </c>
      <c r="Y2050" s="27" t="str">
        <f aca="false">_xlfn.IFS(C2050&lt;18,"Child (0-17)",C2050&lt;40,"Young Adult (18-39)",C2050&lt;60,"Adult (40-59)",TRUE(),"Senior (60+)")</f>
        <v>Adult (40-59)</v>
      </c>
      <c r="Z2050" s="27" t="n">
        <f aca="false">ROUND(G2050-E2050,0)</f>
        <v>3</v>
      </c>
      <c r="AA2050" s="27" t="n">
        <f aca="false">L2050+M2050</f>
        <v>153</v>
      </c>
      <c r="AB2050" s="27" t="n">
        <f aca="false">IFERROR(ROUND(Q2050/AA2050,2),0)</f>
        <v>26.23</v>
      </c>
      <c r="AC2050" s="27" t="str">
        <f aca="false">IF(AND(K2050="Critical",N2050="No"),"URGENT - No Bed","Normal")</f>
        <v>Normal</v>
      </c>
      <c r="AD2050" s="33" t="n">
        <f aca="false">INDEX(Lookup_Tables!$B$3:$B$12,MATCH(H2050,Lookup_Tables!$A$3:$A$12,0))</f>
        <v>2800000</v>
      </c>
      <c r="AE2050" s="27" t="str">
        <f aca="false">INDEX(Lookup_Tables!$C$3:$C$12,MATCH(H2050,Lookup_Tables!$A$3:$A$12,0))</f>
        <v>Dr. Suresh Nair</v>
      </c>
      <c r="AF2050" s="27" t="str">
        <f aca="false">IFERROR(INDEX(Lookup_Tables!$F$16:$F$45,MATCH(I2050,Lookup_Tables!$E$16:$E$45,0)),"N/A")</f>
        <v>EMP209</v>
      </c>
      <c r="AG2050" s="27" t="n">
        <f aca="false">_xlfn.IFS(R2050="Recovered",4,R2050="Referred",3,R2050="Admitted",2,R2050="Deceased",1,TRUE(),0)</f>
        <v>4</v>
      </c>
      <c r="AH2050" s="27" t="str">
        <f aca="false">IF(T2050&gt;=4,"Satisfied",IF(T2050&gt;=3,"Neutral","Needs Improvement"))</f>
        <v>Neutral</v>
      </c>
    </row>
    <row r="2051" customFormat="false" ht="15" hidden="false" customHeight="false" outlineLevel="0" collapsed="false">
      <c r="A2051" s="30" t="s">
        <v>6490</v>
      </c>
      <c r="B2051" s="30" t="s">
        <v>4349</v>
      </c>
      <c r="C2051" s="30" t="n">
        <v>39</v>
      </c>
      <c r="D2051" s="30" t="s">
        <v>181</v>
      </c>
      <c r="E2051" s="31" t="n">
        <v>45375</v>
      </c>
      <c r="F2051" s="30" t="s">
        <v>438</v>
      </c>
      <c r="G2051" s="31" t="n">
        <v>45378</v>
      </c>
      <c r="H2051" s="30" t="s">
        <v>236</v>
      </c>
      <c r="I2051" s="30" t="s">
        <v>266</v>
      </c>
      <c r="J2051" s="30" t="s">
        <v>375</v>
      </c>
      <c r="K2051" s="30" t="s">
        <v>126</v>
      </c>
      <c r="L2051" s="30" t="n">
        <v>29</v>
      </c>
      <c r="M2051" s="30" t="n">
        <v>124</v>
      </c>
      <c r="N2051" s="30" t="s">
        <v>186</v>
      </c>
      <c r="O2051" s="30" t="s">
        <v>128</v>
      </c>
      <c r="P2051" s="30" t="s">
        <v>140</v>
      </c>
      <c r="Q2051" s="32" t="n">
        <v>8499.23</v>
      </c>
      <c r="R2051" s="30" t="s">
        <v>130</v>
      </c>
      <c r="S2051" s="30" t="s">
        <v>164</v>
      </c>
      <c r="T2051" s="30" t="n">
        <v>4</v>
      </c>
      <c r="U2051" s="30" t="n">
        <f aca="false">YEAR(E2051)</f>
        <v>2024</v>
      </c>
      <c r="V2051" s="30" t="str">
        <f aca="false">TEXT(E2051,"MMM-YYYY")</f>
        <v>Mar-2024</v>
      </c>
      <c r="W2051" s="30" t="n">
        <f aca="false">MONTH(E2051)</f>
        <v>3</v>
      </c>
      <c r="X2051" s="30" t="str">
        <f aca="false">TEXT(WEEKDAY(E2051,2),"0")&amp;" - "&amp;TEXT(E2051,"dddd")</f>
        <v>7 - Sunday</v>
      </c>
      <c r="Y2051" s="30" t="str">
        <f aca="false">_xlfn.IFS(C2051&lt;18,"Child (0-17)",C2051&lt;40,"Young Adult (18-39)",C2051&lt;60,"Adult (40-59)",TRUE(),"Senior (60+)")</f>
        <v>Young Adult (18-39)</v>
      </c>
      <c r="Z2051" s="30" t="n">
        <f aca="false">ROUND(G2051-E2051,0)</f>
        <v>3</v>
      </c>
      <c r="AA2051" s="30" t="n">
        <f aca="false">L2051+M2051</f>
        <v>153</v>
      </c>
      <c r="AB2051" s="30" t="n">
        <f aca="false">IFERROR(ROUND(Q2051/AA2051,2),0)</f>
        <v>55.55</v>
      </c>
      <c r="AC2051" s="30" t="str">
        <f aca="false">IF(AND(K2051="Critical",N2051="No"),"URGENT - No Bed","Normal")</f>
        <v>Normal</v>
      </c>
      <c r="AD2051" s="34" t="n">
        <f aca="false">INDEX(Lookup_Tables!$B$3:$B$12,MATCH(H2051,Lookup_Tables!$A$3:$A$12,0))</f>
        <v>3900000</v>
      </c>
      <c r="AE2051" s="30" t="str">
        <f aca="false">INDEX(Lookup_Tables!$C$3:$C$12,MATCH(H2051,Lookup_Tables!$A$3:$A$12,0))</f>
        <v>Dr. Rina Mehta</v>
      </c>
      <c r="AF2051" s="30" t="str">
        <f aca="false">IFERROR(INDEX(Lookup_Tables!$F$16:$F$45,MATCH(I2051,Lookup_Tables!$E$16:$E$45,0)),"N/A")</f>
        <v>EMP217</v>
      </c>
      <c r="AG2051" s="30" t="n">
        <f aca="false">_xlfn.IFS(R2051="Recovered",4,R2051="Referred",3,R2051="Admitted",2,R2051="Deceased",1,TRUE(),0)</f>
        <v>4</v>
      </c>
      <c r="AH2051" s="30" t="str">
        <f aca="false">IF(T2051&gt;=4,"Satisfied",IF(T2051&gt;=3,"Neutral","Needs Improvement"))</f>
        <v>Satisfied</v>
      </c>
    </row>
    <row r="2052" customFormat="false" ht="15" hidden="false" customHeight="false" outlineLevel="0" collapsed="false">
      <c r="A2052" s="27" t="s">
        <v>3692</v>
      </c>
      <c r="B2052" s="27" t="s">
        <v>240</v>
      </c>
      <c r="C2052" s="27" t="n">
        <v>11</v>
      </c>
      <c r="D2052" s="27" t="s">
        <v>181</v>
      </c>
      <c r="E2052" s="28" t="n">
        <v>45443</v>
      </c>
      <c r="F2052" s="27" t="s">
        <v>381</v>
      </c>
      <c r="G2052" s="28" t="n">
        <v>45443</v>
      </c>
      <c r="H2052" s="27" t="s">
        <v>242</v>
      </c>
      <c r="I2052" s="27" t="s">
        <v>243</v>
      </c>
      <c r="J2052" s="27" t="s">
        <v>363</v>
      </c>
      <c r="K2052" s="27" t="s">
        <v>156</v>
      </c>
      <c r="L2052" s="27" t="n">
        <v>68</v>
      </c>
      <c r="M2052" s="27" t="n">
        <v>89</v>
      </c>
      <c r="N2052" s="27" t="s">
        <v>186</v>
      </c>
      <c r="O2052" s="27" t="s">
        <v>171</v>
      </c>
      <c r="P2052" s="27" t="s">
        <v>187</v>
      </c>
      <c r="Q2052" s="29" t="n">
        <v>4169.24</v>
      </c>
      <c r="R2052" s="27" t="s">
        <v>172</v>
      </c>
      <c r="S2052" s="27" t="s">
        <v>178</v>
      </c>
      <c r="T2052" s="27" t="n">
        <v>2</v>
      </c>
      <c r="U2052" s="27" t="n">
        <f aca="false">YEAR(E2052)</f>
        <v>2024</v>
      </c>
      <c r="V2052" s="27" t="str">
        <f aca="false">TEXT(E2052,"MMM-YYYY")</f>
        <v>May-2024</v>
      </c>
      <c r="W2052" s="27" t="n">
        <f aca="false">MONTH(E2052)</f>
        <v>5</v>
      </c>
      <c r="X2052" s="27" t="str">
        <f aca="false">TEXT(WEEKDAY(E2052,2),"0")&amp;" - "&amp;TEXT(E2052,"dddd")</f>
        <v>5 - Friday</v>
      </c>
      <c r="Y2052" s="27" t="str">
        <f aca="false">_xlfn.IFS(C2052&lt;18,"Child (0-17)",C2052&lt;40,"Young Adult (18-39)",C2052&lt;60,"Adult (40-59)",TRUE(),"Senior (60+)")</f>
        <v>Child (0-17)</v>
      </c>
      <c r="Z2052" s="27" t="n">
        <f aca="false">ROUND(G2052-E2052,0)</f>
        <v>0</v>
      </c>
      <c r="AA2052" s="27" t="n">
        <f aca="false">L2052+M2052</f>
        <v>157</v>
      </c>
      <c r="AB2052" s="27" t="n">
        <f aca="false">IFERROR(ROUND(Q2052/AA2052,2),0)</f>
        <v>26.56</v>
      </c>
      <c r="AC2052" s="27" t="str">
        <f aca="false">IF(AND(K2052="Critical",N2052="No"),"URGENT - No Bed","Normal")</f>
        <v>Normal</v>
      </c>
      <c r="AD2052" s="33" t="n">
        <f aca="false">INDEX(Lookup_Tables!$B$3:$B$12,MATCH(H2052,Lookup_Tables!$A$3:$A$12,0))</f>
        <v>3000000</v>
      </c>
      <c r="AE2052" s="27" t="str">
        <f aca="false">INDEX(Lookup_Tables!$C$3:$C$12,MATCH(H2052,Lookup_Tables!$A$3:$A$12,0))</f>
        <v>Dr. Pooja Iyer</v>
      </c>
      <c r="AF2052" s="27" t="str">
        <f aca="false">IFERROR(INDEX(Lookup_Tables!$F$16:$F$45,MATCH(I2052,Lookup_Tables!$E$16:$E$45,0)),"N/A")</f>
        <v>EMP214</v>
      </c>
      <c r="AG2052" s="27" t="n">
        <f aca="false">_xlfn.IFS(R2052="Recovered",4,R2052="Referred",3,R2052="Admitted",2,R2052="Deceased",1,TRUE(),0)</f>
        <v>2</v>
      </c>
      <c r="AH2052" s="27" t="str">
        <f aca="false">IF(T2052&gt;=4,"Satisfied",IF(T2052&gt;=3,"Neutral","Needs Improvement"))</f>
        <v>Needs Improvement</v>
      </c>
    </row>
    <row r="2053" customFormat="false" ht="15" hidden="false" customHeight="false" outlineLevel="0" collapsed="false">
      <c r="A2053" s="30" t="s">
        <v>6562</v>
      </c>
      <c r="B2053" s="30" t="s">
        <v>276</v>
      </c>
      <c r="C2053" s="30" t="n">
        <v>69</v>
      </c>
      <c r="D2053" s="30" t="s">
        <v>121</v>
      </c>
      <c r="E2053" s="31" t="n">
        <v>45331</v>
      </c>
      <c r="F2053" s="30" t="s">
        <v>494</v>
      </c>
      <c r="G2053" s="31" t="n">
        <v>45338</v>
      </c>
      <c r="H2053" s="30" t="s">
        <v>146</v>
      </c>
      <c r="I2053" s="30" t="s">
        <v>147</v>
      </c>
      <c r="J2053" s="30" t="s">
        <v>568</v>
      </c>
      <c r="K2053" s="30" t="s">
        <v>202</v>
      </c>
      <c r="L2053" s="30" t="n">
        <v>6</v>
      </c>
      <c r="M2053" s="30" t="n">
        <v>146</v>
      </c>
      <c r="N2053" s="30" t="s">
        <v>186</v>
      </c>
      <c r="O2053" s="30" t="s">
        <v>128</v>
      </c>
      <c r="P2053" s="30" t="s">
        <v>187</v>
      </c>
      <c r="Q2053" s="32" t="n">
        <v>18170.43</v>
      </c>
      <c r="R2053" s="30" t="s">
        <v>130</v>
      </c>
      <c r="S2053" s="30" t="s">
        <v>192</v>
      </c>
      <c r="T2053" s="30" t="n">
        <v>5</v>
      </c>
      <c r="U2053" s="30" t="n">
        <f aca="false">YEAR(E2053)</f>
        <v>2024</v>
      </c>
      <c r="V2053" s="30" t="str">
        <f aca="false">TEXT(E2053,"MMM-YYYY")</f>
        <v>Feb-2024</v>
      </c>
      <c r="W2053" s="30" t="n">
        <f aca="false">MONTH(E2053)</f>
        <v>2</v>
      </c>
      <c r="X2053" s="30" t="str">
        <f aca="false">TEXT(WEEKDAY(E2053,2),"0")&amp;" - "&amp;TEXT(E2053,"dddd")</f>
        <v>5 - Friday</v>
      </c>
      <c r="Y2053" s="30" t="str">
        <f aca="false">_xlfn.IFS(C2053&lt;18,"Child (0-17)",C2053&lt;40,"Young Adult (18-39)",C2053&lt;60,"Adult (40-59)",TRUE(),"Senior (60+)")</f>
        <v>Senior (60+)</v>
      </c>
      <c r="Z2053" s="30" t="n">
        <f aca="false">ROUND(G2053-E2053,0)</f>
        <v>7</v>
      </c>
      <c r="AA2053" s="30" t="n">
        <f aca="false">L2053+M2053</f>
        <v>152</v>
      </c>
      <c r="AB2053" s="30" t="n">
        <f aca="false">IFERROR(ROUND(Q2053/AA2053,2),0)</f>
        <v>119.54</v>
      </c>
      <c r="AC2053" s="30" t="str">
        <f aca="false">IF(AND(K2053="Critical",N2053="No"),"URGENT - No Bed","Normal")</f>
        <v>Normal</v>
      </c>
      <c r="AD2053" s="34" t="n">
        <f aca="false">INDEX(Lookup_Tables!$B$3:$B$12,MATCH(H2053,Lookup_Tables!$A$3:$A$12,0))</f>
        <v>2700000</v>
      </c>
      <c r="AE2053" s="30" t="str">
        <f aca="false">INDEX(Lookup_Tables!$C$3:$C$12,MATCH(H2053,Lookup_Tables!$A$3:$A$12,0))</f>
        <v>Dr. Vikram Singh</v>
      </c>
      <c r="AF2053" s="30" t="str">
        <f aca="false">IFERROR(INDEX(Lookup_Tables!$F$16:$F$45,MATCH(I2053,Lookup_Tables!$E$16:$E$45,0)),"N/A")</f>
        <v>EMP229</v>
      </c>
      <c r="AG2053" s="30" t="n">
        <f aca="false">_xlfn.IFS(R2053="Recovered",4,R2053="Referred",3,R2053="Admitted",2,R2053="Deceased",1,TRUE(),0)</f>
        <v>4</v>
      </c>
      <c r="AH2053" s="30" t="str">
        <f aca="false">IF(T2053&gt;=4,"Satisfied",IF(T2053&gt;=3,"Neutral","Needs Improvement"))</f>
        <v>Satisfied</v>
      </c>
    </row>
    <row r="2054" customFormat="false" ht="15" hidden="false" customHeight="false" outlineLevel="0" collapsed="false">
      <c r="A2054" s="27" t="s">
        <v>5609</v>
      </c>
      <c r="B2054" s="27" t="s">
        <v>2040</v>
      </c>
      <c r="C2054" s="27" t="n">
        <v>40</v>
      </c>
      <c r="D2054" s="27" t="s">
        <v>121</v>
      </c>
      <c r="E2054" s="28" t="n">
        <v>45541</v>
      </c>
      <c r="F2054" s="27" t="s">
        <v>182</v>
      </c>
      <c r="G2054" s="28" t="n">
        <v>45541</v>
      </c>
      <c r="H2054" s="27" t="s">
        <v>236</v>
      </c>
      <c r="I2054" s="27" t="s">
        <v>266</v>
      </c>
      <c r="J2054" s="27" t="s">
        <v>375</v>
      </c>
      <c r="K2054" s="27" t="s">
        <v>156</v>
      </c>
      <c r="L2054" s="27" t="n">
        <v>42</v>
      </c>
      <c r="M2054" s="27" t="n">
        <v>46</v>
      </c>
      <c r="N2054" s="27" t="s">
        <v>127</v>
      </c>
      <c r="O2054" s="27" t="s">
        <v>128</v>
      </c>
      <c r="P2054" s="27" t="s">
        <v>150</v>
      </c>
      <c r="Q2054" s="29" t="n">
        <v>3229.63</v>
      </c>
      <c r="R2054" s="27" t="s">
        <v>130</v>
      </c>
      <c r="S2054" s="27" t="s">
        <v>178</v>
      </c>
      <c r="T2054" s="27" t="n">
        <v>4</v>
      </c>
      <c r="U2054" s="27" t="n">
        <f aca="false">YEAR(E2054)</f>
        <v>2024</v>
      </c>
      <c r="V2054" s="27" t="str">
        <f aca="false">TEXT(E2054,"MMM-YYYY")</f>
        <v>Sep-2024</v>
      </c>
      <c r="W2054" s="27" t="n">
        <f aca="false">MONTH(E2054)</f>
        <v>9</v>
      </c>
      <c r="X2054" s="27" t="str">
        <f aca="false">TEXT(WEEKDAY(E2054,2),"0")&amp;" - "&amp;TEXT(E2054,"dddd")</f>
        <v>5 - Friday</v>
      </c>
      <c r="Y2054" s="27" t="str">
        <f aca="false">_xlfn.IFS(C2054&lt;18,"Child (0-17)",C2054&lt;40,"Young Adult (18-39)",C2054&lt;60,"Adult (40-59)",TRUE(),"Senior (60+)")</f>
        <v>Adult (40-59)</v>
      </c>
      <c r="Z2054" s="27" t="n">
        <f aca="false">ROUND(G2054-E2054,0)</f>
        <v>0</v>
      </c>
      <c r="AA2054" s="27" t="n">
        <f aca="false">L2054+M2054</f>
        <v>88</v>
      </c>
      <c r="AB2054" s="27" t="n">
        <f aca="false">IFERROR(ROUND(Q2054/AA2054,2),0)</f>
        <v>36.7</v>
      </c>
      <c r="AC2054" s="27" t="str">
        <f aca="false">IF(AND(K2054="Critical",N2054="No"),"URGENT - No Bed","Normal")</f>
        <v>Normal</v>
      </c>
      <c r="AD2054" s="33" t="n">
        <f aca="false">INDEX(Lookup_Tables!$B$3:$B$12,MATCH(H2054,Lookup_Tables!$A$3:$A$12,0))</f>
        <v>3900000</v>
      </c>
      <c r="AE2054" s="27" t="str">
        <f aca="false">INDEX(Lookup_Tables!$C$3:$C$12,MATCH(H2054,Lookup_Tables!$A$3:$A$12,0))</f>
        <v>Dr. Rina Mehta</v>
      </c>
      <c r="AF2054" s="27" t="str">
        <f aca="false">IFERROR(INDEX(Lookup_Tables!$F$16:$F$45,MATCH(I2054,Lookup_Tables!$E$16:$E$45,0)),"N/A")</f>
        <v>EMP217</v>
      </c>
      <c r="AG2054" s="27" t="n">
        <f aca="false">_xlfn.IFS(R2054="Recovered",4,R2054="Referred",3,R2054="Admitted",2,R2054="Deceased",1,TRUE(),0)</f>
        <v>4</v>
      </c>
      <c r="AH2054" s="27" t="str">
        <f aca="false">IF(T2054&gt;=4,"Satisfied",IF(T2054&gt;=3,"Neutral","Needs Improvement"))</f>
        <v>Satisfied</v>
      </c>
    </row>
    <row r="2055" customFormat="false" ht="15" hidden="false" customHeight="false" outlineLevel="0" collapsed="false">
      <c r="A2055" s="30" t="s">
        <v>4982</v>
      </c>
      <c r="B2055" s="30" t="s">
        <v>3163</v>
      </c>
      <c r="C2055" s="30" t="n">
        <v>36</v>
      </c>
      <c r="D2055" s="30" t="s">
        <v>181</v>
      </c>
      <c r="E2055" s="31" t="n">
        <v>45298</v>
      </c>
      <c r="F2055" s="30" t="s">
        <v>1628</v>
      </c>
      <c r="G2055" s="31" t="n">
        <v>45309</v>
      </c>
      <c r="H2055" s="30" t="s">
        <v>135</v>
      </c>
      <c r="I2055" s="30" t="s">
        <v>136</v>
      </c>
      <c r="J2055" s="30" t="s">
        <v>201</v>
      </c>
      <c r="K2055" s="30" t="s">
        <v>202</v>
      </c>
      <c r="L2055" s="30" t="n">
        <v>13</v>
      </c>
      <c r="M2055" s="30" t="n">
        <v>238</v>
      </c>
      <c r="N2055" s="30" t="s">
        <v>186</v>
      </c>
      <c r="O2055" s="30" t="s">
        <v>139</v>
      </c>
      <c r="P2055" s="30" t="s">
        <v>187</v>
      </c>
      <c r="Q2055" s="32" t="n">
        <v>18948.49</v>
      </c>
      <c r="R2055" s="30" t="s">
        <v>172</v>
      </c>
      <c r="S2055" s="30" t="s">
        <v>151</v>
      </c>
      <c r="T2055" s="30" t="n">
        <v>4</v>
      </c>
      <c r="U2055" s="30" t="n">
        <f aca="false">YEAR(E2055)</f>
        <v>2024</v>
      </c>
      <c r="V2055" s="30" t="str">
        <f aca="false">TEXT(E2055,"MMM-YYYY")</f>
        <v>Jan-2024</v>
      </c>
      <c r="W2055" s="30" t="n">
        <f aca="false">MONTH(E2055)</f>
        <v>1</v>
      </c>
      <c r="X2055" s="30" t="str">
        <f aca="false">TEXT(WEEKDAY(E2055,2),"0")&amp;" - "&amp;TEXT(E2055,"dddd")</f>
        <v>7 - Sunday</v>
      </c>
      <c r="Y2055" s="30" t="str">
        <f aca="false">_xlfn.IFS(C2055&lt;18,"Child (0-17)",C2055&lt;40,"Young Adult (18-39)",C2055&lt;60,"Adult (40-59)",TRUE(),"Senior (60+)")</f>
        <v>Young Adult (18-39)</v>
      </c>
      <c r="Z2055" s="30" t="n">
        <f aca="false">ROUND(G2055-E2055,0)</f>
        <v>11</v>
      </c>
      <c r="AA2055" s="30" t="n">
        <f aca="false">L2055+M2055</f>
        <v>251</v>
      </c>
      <c r="AB2055" s="30" t="n">
        <f aca="false">IFERROR(ROUND(Q2055/AA2055,2),0)</f>
        <v>75.49</v>
      </c>
      <c r="AC2055" s="30" t="str">
        <f aca="false">IF(AND(K2055="Critical",N2055="No"),"URGENT - No Bed","Normal")</f>
        <v>Normal</v>
      </c>
      <c r="AD2055" s="34" t="n">
        <f aca="false">INDEX(Lookup_Tables!$B$3:$B$12,MATCH(H2055,Lookup_Tables!$A$3:$A$12,0))</f>
        <v>4600000</v>
      </c>
      <c r="AE2055" s="30" t="str">
        <f aca="false">INDEX(Lookup_Tables!$C$3:$C$12,MATCH(H2055,Lookup_Tables!$A$3:$A$12,0))</f>
        <v>Dr. Farhan Khan</v>
      </c>
      <c r="AF2055" s="30" t="str">
        <f aca="false">IFERROR(INDEX(Lookup_Tables!$F$16:$F$45,MATCH(I2055,Lookup_Tables!$E$16:$E$45,0)),"N/A")</f>
        <v>EMP206</v>
      </c>
      <c r="AG2055" s="30" t="n">
        <f aca="false">_xlfn.IFS(R2055="Recovered",4,R2055="Referred",3,R2055="Admitted",2,R2055="Deceased",1,TRUE(),0)</f>
        <v>2</v>
      </c>
      <c r="AH2055" s="30" t="str">
        <f aca="false">IF(T2055&gt;=4,"Satisfied",IF(T2055&gt;=3,"Neutral","Needs Improvement"))</f>
        <v>Satisfied</v>
      </c>
    </row>
    <row r="2056" customFormat="false" ht="15" hidden="false" customHeight="false" outlineLevel="0" collapsed="false">
      <c r="A2056" s="27" t="s">
        <v>4076</v>
      </c>
      <c r="B2056" s="27" t="s">
        <v>4077</v>
      </c>
      <c r="C2056" s="27" t="n">
        <v>37</v>
      </c>
      <c r="D2056" s="27" t="s">
        <v>121</v>
      </c>
      <c r="E2056" s="28" t="n">
        <v>45581</v>
      </c>
      <c r="F2056" s="27" t="s">
        <v>1842</v>
      </c>
      <c r="G2056" s="28" t="n">
        <v>45582</v>
      </c>
      <c r="H2056" s="27" t="s">
        <v>135</v>
      </c>
      <c r="I2056" s="27" t="s">
        <v>278</v>
      </c>
      <c r="J2056" s="27" t="s">
        <v>262</v>
      </c>
      <c r="K2056" s="27" t="s">
        <v>138</v>
      </c>
      <c r="L2056" s="27" t="n">
        <v>41</v>
      </c>
      <c r="M2056" s="27" t="n">
        <v>17</v>
      </c>
      <c r="N2056" s="27" t="s">
        <v>127</v>
      </c>
      <c r="O2056" s="27" t="s">
        <v>149</v>
      </c>
      <c r="P2056" s="27" t="s">
        <v>187</v>
      </c>
      <c r="Q2056" s="29" t="n">
        <v>1855.82</v>
      </c>
      <c r="R2056" s="27" t="s">
        <v>130</v>
      </c>
      <c r="S2056" s="27" t="s">
        <v>197</v>
      </c>
      <c r="T2056" s="27" t="n">
        <v>4</v>
      </c>
      <c r="U2056" s="27" t="n">
        <f aca="false">YEAR(E2056)</f>
        <v>2024</v>
      </c>
      <c r="V2056" s="27" t="str">
        <f aca="false">TEXT(E2056,"MMM-YYYY")</f>
        <v>Oct-2024</v>
      </c>
      <c r="W2056" s="27" t="n">
        <f aca="false">MONTH(E2056)</f>
        <v>10</v>
      </c>
      <c r="X2056" s="27" t="str">
        <f aca="false">TEXT(WEEKDAY(E2056,2),"0")&amp;" - "&amp;TEXT(E2056,"dddd")</f>
        <v>3 - Wednesday</v>
      </c>
      <c r="Y2056" s="27" t="str">
        <f aca="false">_xlfn.IFS(C2056&lt;18,"Child (0-17)",C2056&lt;40,"Young Adult (18-39)",C2056&lt;60,"Adult (40-59)",TRUE(),"Senior (60+)")</f>
        <v>Young Adult (18-39)</v>
      </c>
      <c r="Z2056" s="27" t="n">
        <f aca="false">ROUND(G2056-E2056,0)</f>
        <v>1</v>
      </c>
      <c r="AA2056" s="27" t="n">
        <f aca="false">L2056+M2056</f>
        <v>58</v>
      </c>
      <c r="AB2056" s="27" t="n">
        <f aca="false">IFERROR(ROUND(Q2056/AA2056,2),0)</f>
        <v>32</v>
      </c>
      <c r="AC2056" s="27" t="str">
        <f aca="false">IF(AND(K2056="Critical",N2056="No"),"URGENT - No Bed","Normal")</f>
        <v>Normal</v>
      </c>
      <c r="AD2056" s="33" t="n">
        <f aca="false">INDEX(Lookup_Tables!$B$3:$B$12,MATCH(H2056,Lookup_Tables!$A$3:$A$12,0))</f>
        <v>4600000</v>
      </c>
      <c r="AE2056" s="27" t="str">
        <f aca="false">INDEX(Lookup_Tables!$C$3:$C$12,MATCH(H2056,Lookup_Tables!$A$3:$A$12,0))</f>
        <v>Dr. Farhan Khan</v>
      </c>
      <c r="AF2056" s="27" t="str">
        <f aca="false">IFERROR(INDEX(Lookup_Tables!$F$16:$F$45,MATCH(I2056,Lookup_Tables!$E$16:$E$45,0)),"N/A")</f>
        <v>EMP208</v>
      </c>
      <c r="AG2056" s="27" t="n">
        <f aca="false">_xlfn.IFS(R2056="Recovered",4,R2056="Referred",3,R2056="Admitted",2,R2056="Deceased",1,TRUE(),0)</f>
        <v>4</v>
      </c>
      <c r="AH2056" s="27" t="str">
        <f aca="false">IF(T2056&gt;=4,"Satisfied",IF(T2056&gt;=3,"Neutral","Needs Improvement"))</f>
        <v>Satisfied</v>
      </c>
    </row>
    <row r="2057" customFormat="false" ht="15" hidden="false" customHeight="false" outlineLevel="0" collapsed="false">
      <c r="A2057" s="30" t="s">
        <v>3493</v>
      </c>
      <c r="B2057" s="30" t="s">
        <v>3494</v>
      </c>
      <c r="C2057" s="30" t="n">
        <v>64</v>
      </c>
      <c r="D2057" s="30" t="s">
        <v>121</v>
      </c>
      <c r="E2057" s="31" t="n">
        <v>45440</v>
      </c>
      <c r="F2057" s="30" t="s">
        <v>200</v>
      </c>
      <c r="G2057" s="31" t="n">
        <v>45442</v>
      </c>
      <c r="H2057" s="30" t="s">
        <v>217</v>
      </c>
      <c r="I2057" s="30" t="s">
        <v>344</v>
      </c>
      <c r="J2057" s="30" t="s">
        <v>218</v>
      </c>
      <c r="K2057" s="30" t="s">
        <v>126</v>
      </c>
      <c r="L2057" s="30" t="n">
        <v>30</v>
      </c>
      <c r="M2057" s="30" t="n">
        <v>118</v>
      </c>
      <c r="N2057" s="30" t="s">
        <v>186</v>
      </c>
      <c r="O2057" s="30" t="s">
        <v>139</v>
      </c>
      <c r="P2057" s="30" t="s">
        <v>150</v>
      </c>
      <c r="Q2057" s="32" t="n">
        <v>8979.44</v>
      </c>
      <c r="R2057" s="30" t="s">
        <v>130</v>
      </c>
      <c r="S2057" s="30" t="s">
        <v>192</v>
      </c>
      <c r="T2057" s="30" t="n">
        <v>3</v>
      </c>
      <c r="U2057" s="30" t="n">
        <f aca="false">YEAR(E2057)</f>
        <v>2024</v>
      </c>
      <c r="V2057" s="30" t="str">
        <f aca="false">TEXT(E2057,"MMM-YYYY")</f>
        <v>May-2024</v>
      </c>
      <c r="W2057" s="30" t="n">
        <f aca="false">MONTH(E2057)</f>
        <v>5</v>
      </c>
      <c r="X2057" s="30" t="str">
        <f aca="false">TEXT(WEEKDAY(E2057,2),"0")&amp;" - "&amp;TEXT(E2057,"dddd")</f>
        <v>2 - Tuesday</v>
      </c>
      <c r="Y2057" s="30" t="str">
        <f aca="false">_xlfn.IFS(C2057&lt;18,"Child (0-17)",C2057&lt;40,"Young Adult (18-39)",C2057&lt;60,"Adult (40-59)",TRUE(),"Senior (60+)")</f>
        <v>Senior (60+)</v>
      </c>
      <c r="Z2057" s="30" t="n">
        <f aca="false">ROUND(G2057-E2057,0)</f>
        <v>2</v>
      </c>
      <c r="AA2057" s="30" t="n">
        <f aca="false">L2057+M2057</f>
        <v>148</v>
      </c>
      <c r="AB2057" s="30" t="n">
        <f aca="false">IFERROR(ROUND(Q2057/AA2057,2),0)</f>
        <v>60.67</v>
      </c>
      <c r="AC2057" s="30" t="str">
        <f aca="false">IF(AND(K2057="Critical",N2057="No"),"URGENT - No Bed","Normal")</f>
        <v>Normal</v>
      </c>
      <c r="AD2057" s="34" t="n">
        <f aca="false">INDEX(Lookup_Tables!$B$3:$B$12,MATCH(H2057,Lookup_Tables!$A$3:$A$12,0))</f>
        <v>4200000</v>
      </c>
      <c r="AE2057" s="30" t="str">
        <f aca="false">INDEX(Lookup_Tables!$C$3:$C$12,MATCH(H2057,Lookup_Tables!$A$3:$A$12,0))</f>
        <v>Dr. Anil Kapoor</v>
      </c>
      <c r="AF2057" s="30" t="str">
        <f aca="false">IFERROR(INDEX(Lookup_Tables!$F$16:$F$45,MATCH(I2057,Lookup_Tables!$E$16:$E$45,0)),"N/A")</f>
        <v>EMP201</v>
      </c>
      <c r="AG2057" s="30" t="n">
        <f aca="false">_xlfn.IFS(R2057="Recovered",4,R2057="Referred",3,R2057="Admitted",2,R2057="Deceased",1,TRUE(),0)</f>
        <v>4</v>
      </c>
      <c r="AH2057" s="30" t="str">
        <f aca="false">IF(T2057&gt;=4,"Satisfied",IF(T2057&gt;=3,"Neutral","Needs Improvement"))</f>
        <v>Neutral</v>
      </c>
    </row>
    <row r="2058" customFormat="false" ht="15" hidden="false" customHeight="false" outlineLevel="0" collapsed="false">
      <c r="A2058" s="27" t="s">
        <v>3492</v>
      </c>
      <c r="B2058" s="27" t="s">
        <v>991</v>
      </c>
      <c r="C2058" s="27" t="n">
        <v>73</v>
      </c>
      <c r="D2058" s="27" t="s">
        <v>181</v>
      </c>
      <c r="E2058" s="28" t="n">
        <v>45375</v>
      </c>
      <c r="F2058" s="27" t="s">
        <v>756</v>
      </c>
      <c r="G2058" s="28" t="n">
        <v>45375</v>
      </c>
      <c r="H2058" s="27" t="s">
        <v>236</v>
      </c>
      <c r="I2058" s="27" t="s">
        <v>237</v>
      </c>
      <c r="J2058" s="27" t="s">
        <v>238</v>
      </c>
      <c r="K2058" s="27" t="s">
        <v>156</v>
      </c>
      <c r="L2058" s="27" t="n">
        <v>54</v>
      </c>
      <c r="M2058" s="27" t="n">
        <v>87</v>
      </c>
      <c r="N2058" s="27" t="s">
        <v>127</v>
      </c>
      <c r="O2058" s="27" t="s">
        <v>139</v>
      </c>
      <c r="P2058" s="27" t="s">
        <v>150</v>
      </c>
      <c r="Q2058" s="29" t="n">
        <v>4176.68</v>
      </c>
      <c r="R2058" s="27" t="s">
        <v>268</v>
      </c>
      <c r="S2058" s="27" t="s">
        <v>157</v>
      </c>
      <c r="T2058" s="27" t="n">
        <v>1</v>
      </c>
      <c r="U2058" s="27" t="n">
        <f aca="false">YEAR(E2058)</f>
        <v>2024</v>
      </c>
      <c r="V2058" s="27" t="str">
        <f aca="false">TEXT(E2058,"MMM-YYYY")</f>
        <v>Mar-2024</v>
      </c>
      <c r="W2058" s="27" t="n">
        <f aca="false">MONTH(E2058)</f>
        <v>3</v>
      </c>
      <c r="X2058" s="27" t="str">
        <f aca="false">TEXT(WEEKDAY(E2058,2),"0")&amp;" - "&amp;TEXT(E2058,"dddd")</f>
        <v>7 - Sunday</v>
      </c>
      <c r="Y2058" s="27" t="str">
        <f aca="false">_xlfn.IFS(C2058&lt;18,"Child (0-17)",C2058&lt;40,"Young Adult (18-39)",C2058&lt;60,"Adult (40-59)",TRUE(),"Senior (60+)")</f>
        <v>Senior (60+)</v>
      </c>
      <c r="Z2058" s="27" t="n">
        <f aca="false">ROUND(G2058-E2058,0)</f>
        <v>0</v>
      </c>
      <c r="AA2058" s="27" t="n">
        <f aca="false">L2058+M2058</f>
        <v>141</v>
      </c>
      <c r="AB2058" s="27" t="n">
        <f aca="false">IFERROR(ROUND(Q2058/AA2058,2),0)</f>
        <v>29.62</v>
      </c>
      <c r="AC2058" s="27" t="str">
        <f aca="false">IF(AND(K2058="Critical",N2058="No"),"URGENT - No Bed","Normal")</f>
        <v>Normal</v>
      </c>
      <c r="AD2058" s="33" t="n">
        <f aca="false">INDEX(Lookup_Tables!$B$3:$B$12,MATCH(H2058,Lookup_Tables!$A$3:$A$12,0))</f>
        <v>3900000</v>
      </c>
      <c r="AE2058" s="27" t="str">
        <f aca="false">INDEX(Lookup_Tables!$C$3:$C$12,MATCH(H2058,Lookup_Tables!$A$3:$A$12,0))</f>
        <v>Dr. Rina Mehta</v>
      </c>
      <c r="AF2058" s="27" t="str">
        <f aca="false">IFERROR(INDEX(Lookup_Tables!$F$16:$F$45,MATCH(I2058,Lookup_Tables!$E$16:$E$45,0)),"N/A")</f>
        <v>EMP215</v>
      </c>
      <c r="AG2058" s="27" t="n">
        <f aca="false">_xlfn.IFS(R2058="Recovered",4,R2058="Referred",3,R2058="Admitted",2,R2058="Deceased",1,TRUE(),0)</f>
        <v>3</v>
      </c>
      <c r="AH2058" s="27" t="str">
        <f aca="false">IF(T2058&gt;=4,"Satisfied",IF(T2058&gt;=3,"Neutral","Needs Improvement"))</f>
        <v>Needs Improvement</v>
      </c>
    </row>
    <row r="2059" customFormat="false" ht="15" hidden="false" customHeight="false" outlineLevel="0" collapsed="false">
      <c r="A2059" s="30" t="s">
        <v>5274</v>
      </c>
      <c r="B2059" s="30" t="s">
        <v>5275</v>
      </c>
      <c r="C2059" s="30" t="n">
        <v>74</v>
      </c>
      <c r="D2059" s="30" t="s">
        <v>181</v>
      </c>
      <c r="E2059" s="31" t="n">
        <v>45611</v>
      </c>
      <c r="F2059" s="30" t="s">
        <v>1192</v>
      </c>
      <c r="G2059" s="31" t="n">
        <v>45612</v>
      </c>
      <c r="H2059" s="30" t="s">
        <v>236</v>
      </c>
      <c r="I2059" s="30" t="s">
        <v>323</v>
      </c>
      <c r="J2059" s="30" t="s">
        <v>267</v>
      </c>
      <c r="K2059" s="30" t="s">
        <v>156</v>
      </c>
      <c r="L2059" s="30" t="n">
        <v>75</v>
      </c>
      <c r="M2059" s="30" t="n">
        <v>81</v>
      </c>
      <c r="N2059" s="30" t="s">
        <v>127</v>
      </c>
      <c r="O2059" s="30" t="s">
        <v>128</v>
      </c>
      <c r="P2059" s="30" t="s">
        <v>129</v>
      </c>
      <c r="Q2059" s="32" t="n">
        <v>4129.12</v>
      </c>
      <c r="R2059" s="30" t="s">
        <v>130</v>
      </c>
      <c r="S2059" s="30" t="s">
        <v>197</v>
      </c>
      <c r="T2059" s="30" t="n">
        <v>4</v>
      </c>
      <c r="U2059" s="30" t="n">
        <f aca="false">YEAR(E2059)</f>
        <v>2024</v>
      </c>
      <c r="V2059" s="30" t="str">
        <f aca="false">TEXT(E2059,"MMM-YYYY")</f>
        <v>Nov-2024</v>
      </c>
      <c r="W2059" s="30" t="n">
        <f aca="false">MONTH(E2059)</f>
        <v>11</v>
      </c>
      <c r="X2059" s="30" t="str">
        <f aca="false">TEXT(WEEKDAY(E2059,2),"0")&amp;" - "&amp;TEXT(E2059,"dddd")</f>
        <v>5 - Friday</v>
      </c>
      <c r="Y2059" s="30" t="str">
        <f aca="false">_xlfn.IFS(C2059&lt;18,"Child (0-17)",C2059&lt;40,"Young Adult (18-39)",C2059&lt;60,"Adult (40-59)",TRUE(),"Senior (60+)")</f>
        <v>Senior (60+)</v>
      </c>
      <c r="Z2059" s="30" t="n">
        <f aca="false">ROUND(G2059-E2059,0)</f>
        <v>1</v>
      </c>
      <c r="AA2059" s="30" t="n">
        <f aca="false">L2059+M2059</f>
        <v>156</v>
      </c>
      <c r="AB2059" s="30" t="n">
        <f aca="false">IFERROR(ROUND(Q2059/AA2059,2),0)</f>
        <v>26.47</v>
      </c>
      <c r="AC2059" s="30" t="str">
        <f aca="false">IF(AND(K2059="Critical",N2059="No"),"URGENT - No Bed","Normal")</f>
        <v>Normal</v>
      </c>
      <c r="AD2059" s="34" t="n">
        <f aca="false">INDEX(Lookup_Tables!$B$3:$B$12,MATCH(H2059,Lookup_Tables!$A$3:$A$12,0))</f>
        <v>3900000</v>
      </c>
      <c r="AE2059" s="30" t="str">
        <f aca="false">INDEX(Lookup_Tables!$C$3:$C$12,MATCH(H2059,Lookup_Tables!$A$3:$A$12,0))</f>
        <v>Dr. Rina Mehta</v>
      </c>
      <c r="AF2059" s="30" t="str">
        <f aca="false">IFERROR(INDEX(Lookup_Tables!$F$16:$F$45,MATCH(I2059,Lookup_Tables!$E$16:$E$45,0)),"N/A")</f>
        <v>EMP216</v>
      </c>
      <c r="AG2059" s="30" t="n">
        <f aca="false">_xlfn.IFS(R2059="Recovered",4,R2059="Referred",3,R2059="Admitted",2,R2059="Deceased",1,TRUE(),0)</f>
        <v>4</v>
      </c>
      <c r="AH2059" s="30" t="str">
        <f aca="false">IF(T2059&gt;=4,"Satisfied",IF(T2059&gt;=3,"Neutral","Needs Improvement"))</f>
        <v>Satisfied</v>
      </c>
    </row>
    <row r="2060" customFormat="false" ht="15" hidden="false" customHeight="false" outlineLevel="0" collapsed="false">
      <c r="A2060" s="27" t="s">
        <v>7107</v>
      </c>
      <c r="B2060" s="27" t="s">
        <v>396</v>
      </c>
      <c r="C2060" s="27" t="n">
        <v>37</v>
      </c>
      <c r="D2060" s="27" t="s">
        <v>181</v>
      </c>
      <c r="E2060" s="28" t="n">
        <v>45431</v>
      </c>
      <c r="F2060" s="27" t="s">
        <v>1104</v>
      </c>
      <c r="G2060" s="28" t="n">
        <v>45432</v>
      </c>
      <c r="H2060" s="27" t="s">
        <v>146</v>
      </c>
      <c r="I2060" s="27" t="s">
        <v>147</v>
      </c>
      <c r="J2060" s="27" t="s">
        <v>244</v>
      </c>
      <c r="K2060" s="27" t="s">
        <v>138</v>
      </c>
      <c r="L2060" s="27" t="n">
        <v>34</v>
      </c>
      <c r="M2060" s="27" t="n">
        <v>32</v>
      </c>
      <c r="N2060" s="27" t="s">
        <v>127</v>
      </c>
      <c r="O2060" s="27" t="s">
        <v>149</v>
      </c>
      <c r="P2060" s="27" t="s">
        <v>187</v>
      </c>
      <c r="Q2060" s="29" t="n">
        <v>1161.38</v>
      </c>
      <c r="R2060" s="27" t="s">
        <v>130</v>
      </c>
      <c r="S2060" s="27" t="s">
        <v>192</v>
      </c>
      <c r="T2060" s="27" t="n">
        <v>2</v>
      </c>
      <c r="U2060" s="27" t="n">
        <f aca="false">YEAR(E2060)</f>
        <v>2024</v>
      </c>
      <c r="V2060" s="27" t="str">
        <f aca="false">TEXT(E2060,"MMM-YYYY")</f>
        <v>May-2024</v>
      </c>
      <c r="W2060" s="27" t="n">
        <f aca="false">MONTH(E2060)</f>
        <v>5</v>
      </c>
      <c r="X2060" s="27" t="str">
        <f aca="false">TEXT(WEEKDAY(E2060,2),"0")&amp;" - "&amp;TEXT(E2060,"dddd")</f>
        <v>7 - Sunday</v>
      </c>
      <c r="Y2060" s="27" t="str">
        <f aca="false">_xlfn.IFS(C2060&lt;18,"Child (0-17)",C2060&lt;40,"Young Adult (18-39)",C2060&lt;60,"Adult (40-59)",TRUE(),"Senior (60+)")</f>
        <v>Young Adult (18-39)</v>
      </c>
      <c r="Z2060" s="27" t="n">
        <f aca="false">ROUND(G2060-E2060,0)</f>
        <v>1</v>
      </c>
      <c r="AA2060" s="27" t="n">
        <f aca="false">L2060+M2060</f>
        <v>66</v>
      </c>
      <c r="AB2060" s="27" t="n">
        <f aca="false">IFERROR(ROUND(Q2060/AA2060,2),0)</f>
        <v>17.6</v>
      </c>
      <c r="AC2060" s="27" t="str">
        <f aca="false">IF(AND(K2060="Critical",N2060="No"),"URGENT - No Bed","Normal")</f>
        <v>Normal</v>
      </c>
      <c r="AD2060" s="33" t="n">
        <f aca="false">INDEX(Lookup_Tables!$B$3:$B$12,MATCH(H2060,Lookup_Tables!$A$3:$A$12,0))</f>
        <v>2700000</v>
      </c>
      <c r="AE2060" s="27" t="str">
        <f aca="false">INDEX(Lookup_Tables!$C$3:$C$12,MATCH(H2060,Lookup_Tables!$A$3:$A$12,0))</f>
        <v>Dr. Vikram Singh</v>
      </c>
      <c r="AF2060" s="27" t="str">
        <f aca="false">IFERROR(INDEX(Lookup_Tables!$F$16:$F$45,MATCH(I2060,Lookup_Tables!$E$16:$E$45,0)),"N/A")</f>
        <v>EMP229</v>
      </c>
      <c r="AG2060" s="27" t="n">
        <f aca="false">_xlfn.IFS(R2060="Recovered",4,R2060="Referred",3,R2060="Admitted",2,R2060="Deceased",1,TRUE(),0)</f>
        <v>4</v>
      </c>
      <c r="AH2060" s="27" t="str">
        <f aca="false">IF(T2060&gt;=4,"Satisfied",IF(T2060&gt;=3,"Neutral","Needs Improvement"))</f>
        <v>Needs Improvement</v>
      </c>
    </row>
    <row r="2061" customFormat="false" ht="15" hidden="false" customHeight="false" outlineLevel="0" collapsed="false">
      <c r="A2061" s="30" t="s">
        <v>4026</v>
      </c>
      <c r="B2061" s="30" t="s">
        <v>784</v>
      </c>
      <c r="C2061" s="30" t="n">
        <v>32</v>
      </c>
      <c r="D2061" s="30" t="s">
        <v>181</v>
      </c>
      <c r="E2061" s="31" t="n">
        <v>45565</v>
      </c>
      <c r="F2061" s="30" t="s">
        <v>405</v>
      </c>
      <c r="G2061" s="31" t="n">
        <v>45566</v>
      </c>
      <c r="H2061" s="30" t="s">
        <v>206</v>
      </c>
      <c r="I2061" s="30" t="s">
        <v>232</v>
      </c>
      <c r="J2061" s="30" t="s">
        <v>208</v>
      </c>
      <c r="K2061" s="30" t="s">
        <v>138</v>
      </c>
      <c r="L2061" s="30" t="n">
        <v>36</v>
      </c>
      <c r="M2061" s="30" t="n">
        <v>19</v>
      </c>
      <c r="N2061" s="30" t="s">
        <v>127</v>
      </c>
      <c r="O2061" s="30" t="s">
        <v>149</v>
      </c>
      <c r="P2061" s="30" t="s">
        <v>150</v>
      </c>
      <c r="Q2061" s="32" t="n">
        <v>1374.07</v>
      </c>
      <c r="R2061" s="30" t="s">
        <v>172</v>
      </c>
      <c r="S2061" s="30" t="s">
        <v>335</v>
      </c>
      <c r="T2061" s="30" t="n">
        <v>2</v>
      </c>
      <c r="U2061" s="30" t="n">
        <f aca="false">YEAR(E2061)</f>
        <v>2024</v>
      </c>
      <c r="V2061" s="30" t="str">
        <f aca="false">TEXT(E2061,"MMM-YYYY")</f>
        <v>Sep-2024</v>
      </c>
      <c r="W2061" s="30" t="n">
        <f aca="false">MONTH(E2061)</f>
        <v>9</v>
      </c>
      <c r="X2061" s="30" t="str">
        <f aca="false">TEXT(WEEKDAY(E2061,2),"0")&amp;" - "&amp;TEXT(E2061,"dddd")</f>
        <v>1 - Monday</v>
      </c>
      <c r="Y2061" s="30" t="str">
        <f aca="false">_xlfn.IFS(C2061&lt;18,"Child (0-17)",C2061&lt;40,"Young Adult (18-39)",C2061&lt;60,"Adult (40-59)",TRUE(),"Senior (60+)")</f>
        <v>Young Adult (18-39)</v>
      </c>
      <c r="Z2061" s="30" t="n">
        <f aca="false">ROUND(G2061-E2061,0)</f>
        <v>1</v>
      </c>
      <c r="AA2061" s="30" t="n">
        <f aca="false">L2061+M2061</f>
        <v>55</v>
      </c>
      <c r="AB2061" s="30" t="n">
        <f aca="false">IFERROR(ROUND(Q2061/AA2061,2),0)</f>
        <v>24.98</v>
      </c>
      <c r="AC2061" s="30" t="str">
        <f aca="false">IF(AND(K2061="Critical",N2061="No"),"URGENT - No Bed","Normal")</f>
        <v>Normal</v>
      </c>
      <c r="AD2061" s="34" t="n">
        <f aca="false">INDEX(Lookup_Tables!$B$3:$B$12,MATCH(H2061,Lookup_Tables!$A$3:$A$12,0))</f>
        <v>2800000</v>
      </c>
      <c r="AE2061" s="30" t="str">
        <f aca="false">INDEX(Lookup_Tables!$C$3:$C$12,MATCH(H2061,Lookup_Tables!$A$3:$A$12,0))</f>
        <v>Dr. Suresh Nair</v>
      </c>
      <c r="AF2061" s="30" t="str">
        <f aca="false">IFERROR(INDEX(Lookup_Tables!$F$16:$F$45,MATCH(I2061,Lookup_Tables!$E$16:$E$45,0)),"N/A")</f>
        <v>EMP210</v>
      </c>
      <c r="AG2061" s="30" t="n">
        <f aca="false">_xlfn.IFS(R2061="Recovered",4,R2061="Referred",3,R2061="Admitted",2,R2061="Deceased",1,TRUE(),0)</f>
        <v>2</v>
      </c>
      <c r="AH2061" s="30" t="str">
        <f aca="false">IF(T2061&gt;=4,"Satisfied",IF(T2061&gt;=3,"Neutral","Needs Improvement"))</f>
        <v>Needs Improvement</v>
      </c>
    </row>
    <row r="2062" customFormat="false" ht="15" hidden="false" customHeight="false" outlineLevel="0" collapsed="false">
      <c r="A2062" s="27" t="s">
        <v>3688</v>
      </c>
      <c r="B2062" s="27" t="s">
        <v>2648</v>
      </c>
      <c r="C2062" s="27" t="n">
        <v>29</v>
      </c>
      <c r="D2062" s="27" t="s">
        <v>181</v>
      </c>
      <c r="E2062" s="28" t="n">
        <v>45372</v>
      </c>
      <c r="F2062" s="27" t="s">
        <v>438</v>
      </c>
      <c r="G2062" s="28" t="n">
        <v>45373</v>
      </c>
      <c r="H2062" s="27" t="s">
        <v>135</v>
      </c>
      <c r="I2062" s="27" t="s">
        <v>136</v>
      </c>
      <c r="J2062" s="27" t="s">
        <v>262</v>
      </c>
      <c r="K2062" s="27" t="s">
        <v>138</v>
      </c>
      <c r="L2062" s="27" t="n">
        <v>88</v>
      </c>
      <c r="M2062" s="27" t="n">
        <v>28</v>
      </c>
      <c r="N2062" s="27" t="s">
        <v>127</v>
      </c>
      <c r="O2062" s="27" t="s">
        <v>128</v>
      </c>
      <c r="P2062" s="27" t="s">
        <v>129</v>
      </c>
      <c r="Q2062" s="29" t="n">
        <v>1668.17</v>
      </c>
      <c r="R2062" s="27" t="s">
        <v>130</v>
      </c>
      <c r="S2062" s="27" t="s">
        <v>192</v>
      </c>
      <c r="T2062" s="27" t="n">
        <v>4</v>
      </c>
      <c r="U2062" s="27" t="n">
        <f aca="false">YEAR(E2062)</f>
        <v>2024</v>
      </c>
      <c r="V2062" s="27" t="str">
        <f aca="false">TEXT(E2062,"MMM-YYYY")</f>
        <v>Mar-2024</v>
      </c>
      <c r="W2062" s="27" t="n">
        <f aca="false">MONTH(E2062)</f>
        <v>3</v>
      </c>
      <c r="X2062" s="27" t="str">
        <f aca="false">TEXT(WEEKDAY(E2062,2),"0")&amp;" - "&amp;TEXT(E2062,"dddd")</f>
        <v>4 - Thursday</v>
      </c>
      <c r="Y2062" s="27" t="str">
        <f aca="false">_xlfn.IFS(C2062&lt;18,"Child (0-17)",C2062&lt;40,"Young Adult (18-39)",C2062&lt;60,"Adult (40-59)",TRUE(),"Senior (60+)")</f>
        <v>Young Adult (18-39)</v>
      </c>
      <c r="Z2062" s="27" t="n">
        <f aca="false">ROUND(G2062-E2062,0)</f>
        <v>1</v>
      </c>
      <c r="AA2062" s="27" t="n">
        <f aca="false">L2062+M2062</f>
        <v>116</v>
      </c>
      <c r="AB2062" s="27" t="n">
        <f aca="false">IFERROR(ROUND(Q2062/AA2062,2),0)</f>
        <v>14.38</v>
      </c>
      <c r="AC2062" s="27" t="str">
        <f aca="false">IF(AND(K2062="Critical",N2062="No"),"URGENT - No Bed","Normal")</f>
        <v>Normal</v>
      </c>
      <c r="AD2062" s="33" t="n">
        <f aca="false">INDEX(Lookup_Tables!$B$3:$B$12,MATCH(H2062,Lookup_Tables!$A$3:$A$12,0))</f>
        <v>4600000</v>
      </c>
      <c r="AE2062" s="27" t="str">
        <f aca="false">INDEX(Lookup_Tables!$C$3:$C$12,MATCH(H2062,Lookup_Tables!$A$3:$A$12,0))</f>
        <v>Dr. Farhan Khan</v>
      </c>
      <c r="AF2062" s="27" t="str">
        <f aca="false">IFERROR(INDEX(Lookup_Tables!$F$16:$F$45,MATCH(I2062,Lookup_Tables!$E$16:$E$45,0)),"N/A")</f>
        <v>EMP206</v>
      </c>
      <c r="AG2062" s="27" t="n">
        <f aca="false">_xlfn.IFS(R2062="Recovered",4,R2062="Referred",3,R2062="Admitted",2,R2062="Deceased",1,TRUE(),0)</f>
        <v>4</v>
      </c>
      <c r="AH2062" s="27" t="str">
        <f aca="false">IF(T2062&gt;=4,"Satisfied",IF(T2062&gt;=3,"Neutral","Needs Improvement"))</f>
        <v>Satisfied</v>
      </c>
    </row>
    <row r="2063" customFormat="false" ht="15" hidden="false" customHeight="false" outlineLevel="0" collapsed="false">
      <c r="A2063" s="30" t="s">
        <v>5141</v>
      </c>
      <c r="B2063" s="30" t="s">
        <v>3308</v>
      </c>
      <c r="C2063" s="30" t="n">
        <v>61</v>
      </c>
      <c r="D2063" s="30" t="s">
        <v>121</v>
      </c>
      <c r="E2063" s="31" t="n">
        <v>45625</v>
      </c>
      <c r="F2063" s="30" t="s">
        <v>1899</v>
      </c>
      <c r="G2063" s="31" t="n">
        <v>45629</v>
      </c>
      <c r="H2063" s="30" t="s">
        <v>146</v>
      </c>
      <c r="I2063" s="30" t="s">
        <v>309</v>
      </c>
      <c r="J2063" s="30" t="s">
        <v>568</v>
      </c>
      <c r="K2063" s="30" t="s">
        <v>126</v>
      </c>
      <c r="L2063" s="30" t="n">
        <v>30</v>
      </c>
      <c r="M2063" s="30" t="n">
        <v>105</v>
      </c>
      <c r="N2063" s="30" t="s">
        <v>186</v>
      </c>
      <c r="O2063" s="30" t="s">
        <v>149</v>
      </c>
      <c r="P2063" s="30" t="s">
        <v>129</v>
      </c>
      <c r="Q2063" s="32" t="n">
        <v>8048.59</v>
      </c>
      <c r="R2063" s="30" t="s">
        <v>130</v>
      </c>
      <c r="S2063" s="30" t="s">
        <v>131</v>
      </c>
      <c r="T2063" s="30" t="n">
        <v>4</v>
      </c>
      <c r="U2063" s="30" t="n">
        <f aca="false">YEAR(E2063)</f>
        <v>2024</v>
      </c>
      <c r="V2063" s="30" t="str">
        <f aca="false">TEXT(E2063,"MMM-YYYY")</f>
        <v>Nov-2024</v>
      </c>
      <c r="W2063" s="30" t="n">
        <f aca="false">MONTH(E2063)</f>
        <v>11</v>
      </c>
      <c r="X2063" s="30" t="str">
        <f aca="false">TEXT(WEEKDAY(E2063,2),"0")&amp;" - "&amp;TEXT(E2063,"dddd")</f>
        <v>5 - Friday</v>
      </c>
      <c r="Y2063" s="30" t="str">
        <f aca="false">_xlfn.IFS(C2063&lt;18,"Child (0-17)",C2063&lt;40,"Young Adult (18-39)",C2063&lt;60,"Adult (40-59)",TRUE(),"Senior (60+)")</f>
        <v>Senior (60+)</v>
      </c>
      <c r="Z2063" s="30" t="n">
        <f aca="false">ROUND(G2063-E2063,0)</f>
        <v>4</v>
      </c>
      <c r="AA2063" s="30" t="n">
        <f aca="false">L2063+M2063</f>
        <v>135</v>
      </c>
      <c r="AB2063" s="30" t="n">
        <f aca="false">IFERROR(ROUND(Q2063/AA2063,2),0)</f>
        <v>59.62</v>
      </c>
      <c r="AC2063" s="30" t="str">
        <f aca="false">IF(AND(K2063="Critical",N2063="No"),"URGENT - No Bed","Normal")</f>
        <v>Normal</v>
      </c>
      <c r="AD2063" s="34" t="n">
        <f aca="false">INDEX(Lookup_Tables!$B$3:$B$12,MATCH(H2063,Lookup_Tables!$A$3:$A$12,0))</f>
        <v>2700000</v>
      </c>
      <c r="AE2063" s="30" t="str">
        <f aca="false">INDEX(Lookup_Tables!$C$3:$C$12,MATCH(H2063,Lookup_Tables!$A$3:$A$12,0))</f>
        <v>Dr. Vikram Singh</v>
      </c>
      <c r="AF2063" s="30" t="str">
        <f aca="false">IFERROR(INDEX(Lookup_Tables!$F$16:$F$45,MATCH(I2063,Lookup_Tables!$E$16:$E$45,0)),"N/A")</f>
        <v>EMP228</v>
      </c>
      <c r="AG2063" s="30" t="n">
        <f aca="false">_xlfn.IFS(R2063="Recovered",4,R2063="Referred",3,R2063="Admitted",2,R2063="Deceased",1,TRUE(),0)</f>
        <v>4</v>
      </c>
      <c r="AH2063" s="30" t="str">
        <f aca="false">IF(T2063&gt;=4,"Satisfied",IF(T2063&gt;=3,"Neutral","Needs Improvement"))</f>
        <v>Satisfied</v>
      </c>
    </row>
    <row r="2064" customFormat="false" ht="15" hidden="false" customHeight="false" outlineLevel="0" collapsed="false">
      <c r="A2064" s="27" t="s">
        <v>754</v>
      </c>
      <c r="B2064" s="27" t="s">
        <v>755</v>
      </c>
      <c r="C2064" s="27" t="n">
        <v>48</v>
      </c>
      <c r="D2064" s="27" t="s">
        <v>181</v>
      </c>
      <c r="E2064" s="28" t="n">
        <v>45441</v>
      </c>
      <c r="F2064" s="27" t="s">
        <v>756</v>
      </c>
      <c r="G2064" s="28" t="n">
        <v>45441</v>
      </c>
      <c r="H2064" s="27" t="s">
        <v>217</v>
      </c>
      <c r="I2064" s="27" t="s">
        <v>344</v>
      </c>
      <c r="J2064" s="27" t="s">
        <v>294</v>
      </c>
      <c r="K2064" s="27" t="s">
        <v>138</v>
      </c>
      <c r="L2064" s="27" t="n">
        <v>67</v>
      </c>
      <c r="M2064" s="27" t="n">
        <v>42</v>
      </c>
      <c r="N2064" s="27" t="s">
        <v>186</v>
      </c>
      <c r="O2064" s="27" t="s">
        <v>171</v>
      </c>
      <c r="P2064" s="27" t="s">
        <v>129</v>
      </c>
      <c r="Q2064" s="29" t="n">
        <v>2863.06</v>
      </c>
      <c r="R2064" s="27" t="s">
        <v>130</v>
      </c>
      <c r="S2064" s="27" t="s">
        <v>335</v>
      </c>
      <c r="T2064" s="27" t="n">
        <v>3</v>
      </c>
      <c r="U2064" s="27" t="n">
        <f aca="false">YEAR(E2064)</f>
        <v>2024</v>
      </c>
      <c r="V2064" s="27" t="str">
        <f aca="false">TEXT(E2064,"MMM-YYYY")</f>
        <v>May-2024</v>
      </c>
      <c r="W2064" s="27" t="n">
        <f aca="false">MONTH(E2064)</f>
        <v>5</v>
      </c>
      <c r="X2064" s="27" t="str">
        <f aca="false">TEXT(WEEKDAY(E2064,2),"0")&amp;" - "&amp;TEXT(E2064,"dddd")</f>
        <v>3 - Wednesday</v>
      </c>
      <c r="Y2064" s="27" t="str">
        <f aca="false">_xlfn.IFS(C2064&lt;18,"Child (0-17)",C2064&lt;40,"Young Adult (18-39)",C2064&lt;60,"Adult (40-59)",TRUE(),"Senior (60+)")</f>
        <v>Adult (40-59)</v>
      </c>
      <c r="Z2064" s="27" t="n">
        <f aca="false">ROUND(G2064-E2064,0)</f>
        <v>0</v>
      </c>
      <c r="AA2064" s="27" t="n">
        <f aca="false">L2064+M2064</f>
        <v>109</v>
      </c>
      <c r="AB2064" s="27" t="n">
        <f aca="false">IFERROR(ROUND(Q2064/AA2064,2),0)</f>
        <v>26.27</v>
      </c>
      <c r="AC2064" s="27" t="str">
        <f aca="false">IF(AND(K2064="Critical",N2064="No"),"URGENT - No Bed","Normal")</f>
        <v>Normal</v>
      </c>
      <c r="AD2064" s="33" t="n">
        <f aca="false">INDEX(Lookup_Tables!$B$3:$B$12,MATCH(H2064,Lookup_Tables!$A$3:$A$12,0))</f>
        <v>4200000</v>
      </c>
      <c r="AE2064" s="27" t="str">
        <f aca="false">INDEX(Lookup_Tables!$C$3:$C$12,MATCH(H2064,Lookup_Tables!$A$3:$A$12,0))</f>
        <v>Dr. Anil Kapoor</v>
      </c>
      <c r="AF2064" s="27" t="str">
        <f aca="false">IFERROR(INDEX(Lookup_Tables!$F$16:$F$45,MATCH(I2064,Lookup_Tables!$E$16:$E$45,0)),"N/A")</f>
        <v>EMP201</v>
      </c>
      <c r="AG2064" s="27" t="n">
        <f aca="false">_xlfn.IFS(R2064="Recovered",4,R2064="Referred",3,R2064="Admitted",2,R2064="Deceased",1,TRUE(),0)</f>
        <v>4</v>
      </c>
      <c r="AH2064" s="27" t="str">
        <f aca="false">IF(T2064&gt;=4,"Satisfied",IF(T2064&gt;=3,"Neutral","Needs Improvement"))</f>
        <v>Neutral</v>
      </c>
    </row>
    <row r="2065" customFormat="false" ht="15" hidden="false" customHeight="false" outlineLevel="0" collapsed="false">
      <c r="A2065" s="30" t="s">
        <v>2974</v>
      </c>
      <c r="B2065" s="30" t="s">
        <v>1795</v>
      </c>
      <c r="C2065" s="30" t="n">
        <v>24</v>
      </c>
      <c r="D2065" s="30" t="s">
        <v>181</v>
      </c>
      <c r="E2065" s="31" t="n">
        <v>45513</v>
      </c>
      <c r="F2065" s="30" t="s">
        <v>1389</v>
      </c>
      <c r="G2065" s="31" t="n">
        <v>45514</v>
      </c>
      <c r="H2065" s="30" t="s">
        <v>236</v>
      </c>
      <c r="I2065" s="30" t="s">
        <v>266</v>
      </c>
      <c r="J2065" s="30" t="s">
        <v>267</v>
      </c>
      <c r="K2065" s="30" t="s">
        <v>156</v>
      </c>
      <c r="L2065" s="30" t="n">
        <v>46</v>
      </c>
      <c r="M2065" s="30" t="n">
        <v>84</v>
      </c>
      <c r="N2065" s="30" t="s">
        <v>127</v>
      </c>
      <c r="O2065" s="30" t="s">
        <v>171</v>
      </c>
      <c r="P2065" s="30" t="s">
        <v>140</v>
      </c>
      <c r="Q2065" s="32" t="n">
        <v>4421.86</v>
      </c>
      <c r="R2065" s="30" t="s">
        <v>130</v>
      </c>
      <c r="S2065" s="30" t="s">
        <v>192</v>
      </c>
      <c r="T2065" s="30" t="n">
        <v>5</v>
      </c>
      <c r="U2065" s="30" t="n">
        <f aca="false">YEAR(E2065)</f>
        <v>2024</v>
      </c>
      <c r="V2065" s="30" t="str">
        <f aca="false">TEXT(E2065,"MMM-YYYY")</f>
        <v>Aug-2024</v>
      </c>
      <c r="W2065" s="30" t="n">
        <f aca="false">MONTH(E2065)</f>
        <v>8</v>
      </c>
      <c r="X2065" s="30" t="str">
        <f aca="false">TEXT(WEEKDAY(E2065,2),"0")&amp;" - "&amp;TEXT(E2065,"dddd")</f>
        <v>5 - Friday</v>
      </c>
      <c r="Y2065" s="30" t="str">
        <f aca="false">_xlfn.IFS(C2065&lt;18,"Child (0-17)",C2065&lt;40,"Young Adult (18-39)",C2065&lt;60,"Adult (40-59)",TRUE(),"Senior (60+)")</f>
        <v>Young Adult (18-39)</v>
      </c>
      <c r="Z2065" s="30" t="n">
        <f aca="false">ROUND(G2065-E2065,0)</f>
        <v>1</v>
      </c>
      <c r="AA2065" s="30" t="n">
        <f aca="false">L2065+M2065</f>
        <v>130</v>
      </c>
      <c r="AB2065" s="30" t="n">
        <f aca="false">IFERROR(ROUND(Q2065/AA2065,2),0)</f>
        <v>34.01</v>
      </c>
      <c r="AC2065" s="30" t="str">
        <f aca="false">IF(AND(K2065="Critical",N2065="No"),"URGENT - No Bed","Normal")</f>
        <v>Normal</v>
      </c>
      <c r="AD2065" s="34" t="n">
        <f aca="false">INDEX(Lookup_Tables!$B$3:$B$12,MATCH(H2065,Lookup_Tables!$A$3:$A$12,0))</f>
        <v>3900000</v>
      </c>
      <c r="AE2065" s="30" t="str">
        <f aca="false">INDEX(Lookup_Tables!$C$3:$C$12,MATCH(H2065,Lookup_Tables!$A$3:$A$12,0))</f>
        <v>Dr. Rina Mehta</v>
      </c>
      <c r="AF2065" s="30" t="str">
        <f aca="false">IFERROR(INDEX(Lookup_Tables!$F$16:$F$45,MATCH(I2065,Lookup_Tables!$E$16:$E$45,0)),"N/A")</f>
        <v>EMP217</v>
      </c>
      <c r="AG2065" s="30" t="n">
        <f aca="false">_xlfn.IFS(R2065="Recovered",4,R2065="Referred",3,R2065="Admitted",2,R2065="Deceased",1,TRUE(),0)</f>
        <v>4</v>
      </c>
      <c r="AH2065" s="30" t="str">
        <f aca="false">IF(T2065&gt;=4,"Satisfied",IF(T2065&gt;=3,"Neutral","Needs Improvement"))</f>
        <v>Satisfied</v>
      </c>
    </row>
    <row r="2066" customFormat="false" ht="15" hidden="false" customHeight="false" outlineLevel="0" collapsed="false">
      <c r="A2066" s="27" t="s">
        <v>4667</v>
      </c>
      <c r="B2066" s="27" t="s">
        <v>952</v>
      </c>
      <c r="C2066" s="27" t="n">
        <v>27</v>
      </c>
      <c r="D2066" s="27" t="s">
        <v>121</v>
      </c>
      <c r="E2066" s="28" t="n">
        <v>45574</v>
      </c>
      <c r="F2066" s="27" t="s">
        <v>791</v>
      </c>
      <c r="G2066" s="28" t="n">
        <v>45575</v>
      </c>
      <c r="H2066" s="27" t="s">
        <v>146</v>
      </c>
      <c r="I2066" s="27" t="s">
        <v>309</v>
      </c>
      <c r="J2066" s="27" t="s">
        <v>244</v>
      </c>
      <c r="K2066" s="27" t="s">
        <v>138</v>
      </c>
      <c r="L2066" s="27" t="n">
        <v>41</v>
      </c>
      <c r="M2066" s="27" t="n">
        <v>39</v>
      </c>
      <c r="N2066" s="27" t="s">
        <v>127</v>
      </c>
      <c r="O2066" s="27" t="s">
        <v>139</v>
      </c>
      <c r="P2066" s="27" t="s">
        <v>129</v>
      </c>
      <c r="Q2066" s="29" t="n">
        <v>1916.95</v>
      </c>
      <c r="R2066" s="27" t="s">
        <v>130</v>
      </c>
      <c r="S2066" s="27" t="s">
        <v>131</v>
      </c>
      <c r="T2066" s="27" t="n">
        <v>5</v>
      </c>
      <c r="U2066" s="27" t="n">
        <f aca="false">YEAR(E2066)</f>
        <v>2024</v>
      </c>
      <c r="V2066" s="27" t="str">
        <f aca="false">TEXT(E2066,"MMM-YYYY")</f>
        <v>Oct-2024</v>
      </c>
      <c r="W2066" s="27" t="n">
        <f aca="false">MONTH(E2066)</f>
        <v>10</v>
      </c>
      <c r="X2066" s="27" t="str">
        <f aca="false">TEXT(WEEKDAY(E2066,2),"0")&amp;" - "&amp;TEXT(E2066,"dddd")</f>
        <v>3 - Wednesday</v>
      </c>
      <c r="Y2066" s="27" t="str">
        <f aca="false">_xlfn.IFS(C2066&lt;18,"Child (0-17)",C2066&lt;40,"Young Adult (18-39)",C2066&lt;60,"Adult (40-59)",TRUE(),"Senior (60+)")</f>
        <v>Young Adult (18-39)</v>
      </c>
      <c r="Z2066" s="27" t="n">
        <f aca="false">ROUND(G2066-E2066,0)</f>
        <v>1</v>
      </c>
      <c r="AA2066" s="27" t="n">
        <f aca="false">L2066+M2066</f>
        <v>80</v>
      </c>
      <c r="AB2066" s="27" t="n">
        <f aca="false">IFERROR(ROUND(Q2066/AA2066,2),0)</f>
        <v>23.96</v>
      </c>
      <c r="AC2066" s="27" t="str">
        <f aca="false">IF(AND(K2066="Critical",N2066="No"),"URGENT - No Bed","Normal")</f>
        <v>Normal</v>
      </c>
      <c r="AD2066" s="33" t="n">
        <f aca="false">INDEX(Lookup_Tables!$B$3:$B$12,MATCH(H2066,Lookup_Tables!$A$3:$A$12,0))</f>
        <v>2700000</v>
      </c>
      <c r="AE2066" s="27" t="str">
        <f aca="false">INDEX(Lookup_Tables!$C$3:$C$12,MATCH(H2066,Lookup_Tables!$A$3:$A$12,0))</f>
        <v>Dr. Vikram Singh</v>
      </c>
      <c r="AF2066" s="27" t="str">
        <f aca="false">IFERROR(INDEX(Lookup_Tables!$F$16:$F$45,MATCH(I2066,Lookup_Tables!$E$16:$E$45,0)),"N/A")</f>
        <v>EMP228</v>
      </c>
      <c r="AG2066" s="27" t="n">
        <f aca="false">_xlfn.IFS(R2066="Recovered",4,R2066="Referred",3,R2066="Admitted",2,R2066="Deceased",1,TRUE(),0)</f>
        <v>4</v>
      </c>
      <c r="AH2066" s="27" t="str">
        <f aca="false">IF(T2066&gt;=4,"Satisfied",IF(T2066&gt;=3,"Neutral","Needs Improvement"))</f>
        <v>Satisfied</v>
      </c>
    </row>
    <row r="2067" customFormat="false" ht="15" hidden="false" customHeight="false" outlineLevel="0" collapsed="false">
      <c r="A2067" s="30" t="s">
        <v>7071</v>
      </c>
      <c r="B2067" s="30" t="s">
        <v>7072</v>
      </c>
      <c r="C2067" s="30" t="n">
        <v>37</v>
      </c>
      <c r="D2067" s="30" t="s">
        <v>121</v>
      </c>
      <c r="E2067" s="31" t="n">
        <v>45410</v>
      </c>
      <c r="F2067" s="30" t="s">
        <v>2058</v>
      </c>
      <c r="G2067" s="31" t="n">
        <v>45411</v>
      </c>
      <c r="H2067" s="30" t="s">
        <v>183</v>
      </c>
      <c r="I2067" s="30" t="s">
        <v>212</v>
      </c>
      <c r="J2067" s="30" t="s">
        <v>411</v>
      </c>
      <c r="K2067" s="30" t="s">
        <v>138</v>
      </c>
      <c r="L2067" s="30" t="n">
        <v>29</v>
      </c>
      <c r="M2067" s="30" t="n">
        <v>41</v>
      </c>
      <c r="N2067" s="30" t="s">
        <v>186</v>
      </c>
      <c r="O2067" s="30" t="s">
        <v>139</v>
      </c>
      <c r="P2067" s="30" t="s">
        <v>140</v>
      </c>
      <c r="Q2067" s="32" t="n">
        <v>2263.92</v>
      </c>
      <c r="R2067" s="30" t="s">
        <v>130</v>
      </c>
      <c r="S2067" s="30" t="s">
        <v>151</v>
      </c>
      <c r="T2067" s="30" t="n">
        <v>4</v>
      </c>
      <c r="U2067" s="30" t="n">
        <f aca="false">YEAR(E2067)</f>
        <v>2024</v>
      </c>
      <c r="V2067" s="30" t="str">
        <f aca="false">TEXT(E2067,"MMM-YYYY")</f>
        <v>Apr-2024</v>
      </c>
      <c r="W2067" s="30" t="n">
        <f aca="false">MONTH(E2067)</f>
        <v>4</v>
      </c>
      <c r="X2067" s="30" t="str">
        <f aca="false">TEXT(WEEKDAY(E2067,2),"0")&amp;" - "&amp;TEXT(E2067,"dddd")</f>
        <v>7 - Sunday</v>
      </c>
      <c r="Y2067" s="30" t="str">
        <f aca="false">_xlfn.IFS(C2067&lt;18,"Child (0-17)",C2067&lt;40,"Young Adult (18-39)",C2067&lt;60,"Adult (40-59)",TRUE(),"Senior (60+)")</f>
        <v>Young Adult (18-39)</v>
      </c>
      <c r="Z2067" s="30" t="n">
        <f aca="false">ROUND(G2067-E2067,0)</f>
        <v>1</v>
      </c>
      <c r="AA2067" s="30" t="n">
        <f aca="false">L2067+M2067</f>
        <v>70</v>
      </c>
      <c r="AB2067" s="30" t="n">
        <f aca="false">IFERROR(ROUND(Q2067/AA2067,2),0)</f>
        <v>32.34</v>
      </c>
      <c r="AC2067" s="30" t="str">
        <f aca="false">IF(AND(K2067="Critical",N2067="No"),"URGENT - No Bed","Normal")</f>
        <v>Normal</v>
      </c>
      <c r="AD2067" s="34" t="n">
        <f aca="false">INDEX(Lookup_Tables!$B$3:$B$12,MATCH(H2067,Lookup_Tables!$A$3:$A$12,0))</f>
        <v>3100000</v>
      </c>
      <c r="AE2067" s="30" t="str">
        <f aca="false">INDEX(Lookup_Tables!$C$3:$C$12,MATCH(H2067,Lookup_Tables!$A$3:$A$12,0))</f>
        <v>Dr. Kavita Rao</v>
      </c>
      <c r="AF2067" s="30" t="str">
        <f aca="false">IFERROR(INDEX(Lookup_Tables!$F$16:$F$45,MATCH(I2067,Lookup_Tables!$E$16:$E$45,0)),"N/A")</f>
        <v>EMP225</v>
      </c>
      <c r="AG2067" s="30" t="n">
        <f aca="false">_xlfn.IFS(R2067="Recovered",4,R2067="Referred",3,R2067="Admitted",2,R2067="Deceased",1,TRUE(),0)</f>
        <v>4</v>
      </c>
      <c r="AH2067" s="30" t="str">
        <f aca="false">IF(T2067&gt;=4,"Satisfied",IF(T2067&gt;=3,"Neutral","Needs Improvement"))</f>
        <v>Satisfied</v>
      </c>
    </row>
    <row r="2068" customFormat="false" ht="15" hidden="false" customHeight="false" outlineLevel="0" collapsed="false">
      <c r="A2068" s="27" t="s">
        <v>5808</v>
      </c>
      <c r="B2068" s="27" t="s">
        <v>3685</v>
      </c>
      <c r="C2068" s="27" t="n">
        <v>63</v>
      </c>
      <c r="D2068" s="27" t="s">
        <v>121</v>
      </c>
      <c r="E2068" s="28" t="n">
        <v>45321</v>
      </c>
      <c r="F2068" s="27" t="s">
        <v>350</v>
      </c>
      <c r="G2068" s="28" t="n">
        <v>45333</v>
      </c>
      <c r="H2068" s="27" t="s">
        <v>123</v>
      </c>
      <c r="I2068" s="27" t="s">
        <v>124</v>
      </c>
      <c r="J2068" s="27" t="s">
        <v>227</v>
      </c>
      <c r="K2068" s="27" t="s">
        <v>202</v>
      </c>
      <c r="L2068" s="27" t="n">
        <v>15</v>
      </c>
      <c r="M2068" s="27" t="n">
        <v>155</v>
      </c>
      <c r="N2068" s="27" t="s">
        <v>186</v>
      </c>
      <c r="O2068" s="27" t="s">
        <v>139</v>
      </c>
      <c r="P2068" s="27" t="s">
        <v>150</v>
      </c>
      <c r="Q2068" s="29" t="n">
        <v>17957.68</v>
      </c>
      <c r="R2068" s="27" t="s">
        <v>268</v>
      </c>
      <c r="S2068" s="27" t="s">
        <v>197</v>
      </c>
      <c r="T2068" s="27" t="n">
        <v>4</v>
      </c>
      <c r="U2068" s="27" t="n">
        <f aca="false">YEAR(E2068)</f>
        <v>2024</v>
      </c>
      <c r="V2068" s="27" t="str">
        <f aca="false">TEXT(E2068,"MMM-YYYY")</f>
        <v>Jan-2024</v>
      </c>
      <c r="W2068" s="27" t="n">
        <f aca="false">MONTH(E2068)</f>
        <v>1</v>
      </c>
      <c r="X2068" s="27" t="str">
        <f aca="false">TEXT(WEEKDAY(E2068,2),"0")&amp;" - "&amp;TEXT(E2068,"dddd")</f>
        <v>2 - Tuesday</v>
      </c>
      <c r="Y2068" s="27" t="str">
        <f aca="false">_xlfn.IFS(C2068&lt;18,"Child (0-17)",C2068&lt;40,"Young Adult (18-39)",C2068&lt;60,"Adult (40-59)",TRUE(),"Senior (60+)")</f>
        <v>Senior (60+)</v>
      </c>
      <c r="Z2068" s="27" t="n">
        <f aca="false">ROUND(G2068-E2068,0)</f>
        <v>12</v>
      </c>
      <c r="AA2068" s="27" t="n">
        <f aca="false">L2068+M2068</f>
        <v>170</v>
      </c>
      <c r="AB2068" s="27" t="n">
        <f aca="false">IFERROR(ROUND(Q2068/AA2068,2),0)</f>
        <v>105.63</v>
      </c>
      <c r="AC2068" s="27" t="str">
        <f aca="false">IF(AND(K2068="Critical",N2068="No"),"URGENT - No Bed","Normal")</f>
        <v>Normal</v>
      </c>
      <c r="AD2068" s="33" t="n">
        <f aca="false">INDEX(Lookup_Tables!$B$3:$B$12,MATCH(H2068,Lookup_Tables!$A$3:$A$12,0))</f>
        <v>2200000</v>
      </c>
      <c r="AE2068" s="27" t="str">
        <f aca="false">INDEX(Lookup_Tables!$C$3:$C$12,MATCH(H2068,Lookup_Tables!$A$3:$A$12,0))</f>
        <v>Dr. Rohan Das</v>
      </c>
      <c r="AF2068" s="27" t="str">
        <f aca="false">IFERROR(INDEX(Lookup_Tables!$F$16:$F$45,MATCH(I2068,Lookup_Tables!$E$16:$E$45,0)),"N/A")</f>
        <v>EMP205</v>
      </c>
      <c r="AG2068" s="27" t="n">
        <f aca="false">_xlfn.IFS(R2068="Recovered",4,R2068="Referred",3,R2068="Admitted",2,R2068="Deceased",1,TRUE(),0)</f>
        <v>3</v>
      </c>
      <c r="AH2068" s="27" t="str">
        <f aca="false">IF(T2068&gt;=4,"Satisfied",IF(T2068&gt;=3,"Neutral","Needs Improvement"))</f>
        <v>Satisfied</v>
      </c>
    </row>
    <row r="2069" customFormat="false" ht="15" hidden="false" customHeight="false" outlineLevel="0" collapsed="false">
      <c r="A2069" s="30" t="s">
        <v>5855</v>
      </c>
      <c r="B2069" s="30" t="s">
        <v>5856</v>
      </c>
      <c r="C2069" s="30" t="n">
        <v>39</v>
      </c>
      <c r="D2069" s="30" t="s">
        <v>121</v>
      </c>
      <c r="E2069" s="31" t="n">
        <v>45393</v>
      </c>
      <c r="F2069" s="30" t="s">
        <v>2058</v>
      </c>
      <c r="G2069" s="31" t="n">
        <v>45396</v>
      </c>
      <c r="H2069" s="30" t="s">
        <v>242</v>
      </c>
      <c r="I2069" s="30" t="s">
        <v>466</v>
      </c>
      <c r="J2069" s="30" t="s">
        <v>316</v>
      </c>
      <c r="K2069" s="30" t="s">
        <v>156</v>
      </c>
      <c r="L2069" s="30" t="n">
        <v>30</v>
      </c>
      <c r="M2069" s="30" t="n">
        <v>64</v>
      </c>
      <c r="N2069" s="30" t="s">
        <v>127</v>
      </c>
      <c r="O2069" s="30" t="s">
        <v>171</v>
      </c>
      <c r="P2069" s="30" t="s">
        <v>150</v>
      </c>
      <c r="Q2069" s="32" t="n">
        <v>3105.92</v>
      </c>
      <c r="R2069" s="30" t="s">
        <v>172</v>
      </c>
      <c r="S2069" s="30" t="s">
        <v>223</v>
      </c>
      <c r="T2069" s="30" t="n">
        <v>3</v>
      </c>
      <c r="U2069" s="30" t="n">
        <f aca="false">YEAR(E2069)</f>
        <v>2024</v>
      </c>
      <c r="V2069" s="30" t="str">
        <f aca="false">TEXT(E2069,"MMM-YYYY")</f>
        <v>Apr-2024</v>
      </c>
      <c r="W2069" s="30" t="n">
        <f aca="false">MONTH(E2069)</f>
        <v>4</v>
      </c>
      <c r="X2069" s="30" t="str">
        <f aca="false">TEXT(WEEKDAY(E2069,2),"0")&amp;" - "&amp;TEXT(E2069,"dddd")</f>
        <v>4 - Thursday</v>
      </c>
      <c r="Y2069" s="30" t="str">
        <f aca="false">_xlfn.IFS(C2069&lt;18,"Child (0-17)",C2069&lt;40,"Young Adult (18-39)",C2069&lt;60,"Adult (40-59)",TRUE(),"Senior (60+)")</f>
        <v>Young Adult (18-39)</v>
      </c>
      <c r="Z2069" s="30" t="n">
        <f aca="false">ROUND(G2069-E2069,0)</f>
        <v>3</v>
      </c>
      <c r="AA2069" s="30" t="n">
        <f aca="false">L2069+M2069</f>
        <v>94</v>
      </c>
      <c r="AB2069" s="30" t="n">
        <f aca="false">IFERROR(ROUND(Q2069/AA2069,2),0)</f>
        <v>33.04</v>
      </c>
      <c r="AC2069" s="30" t="str">
        <f aca="false">IF(AND(K2069="Critical",N2069="No"),"URGENT - No Bed","Normal")</f>
        <v>Normal</v>
      </c>
      <c r="AD2069" s="34" t="n">
        <f aca="false">INDEX(Lookup_Tables!$B$3:$B$12,MATCH(H2069,Lookup_Tables!$A$3:$A$12,0))</f>
        <v>3000000</v>
      </c>
      <c r="AE2069" s="30" t="str">
        <f aca="false">INDEX(Lookup_Tables!$C$3:$C$12,MATCH(H2069,Lookup_Tables!$A$3:$A$12,0))</f>
        <v>Dr. Pooja Iyer</v>
      </c>
      <c r="AF2069" s="30" t="str">
        <f aca="false">IFERROR(INDEX(Lookup_Tables!$F$16:$F$45,MATCH(I2069,Lookup_Tables!$E$16:$E$45,0)),"N/A")</f>
        <v>EMP212</v>
      </c>
      <c r="AG2069" s="30" t="n">
        <f aca="false">_xlfn.IFS(R2069="Recovered",4,R2069="Referred",3,R2069="Admitted",2,R2069="Deceased",1,TRUE(),0)</f>
        <v>2</v>
      </c>
      <c r="AH2069" s="30" t="str">
        <f aca="false">IF(T2069&gt;=4,"Satisfied",IF(T2069&gt;=3,"Neutral","Needs Improvement"))</f>
        <v>Neutral</v>
      </c>
    </row>
    <row r="2070" customFormat="false" ht="15" hidden="false" customHeight="false" outlineLevel="0" collapsed="false">
      <c r="A2070" s="27" t="s">
        <v>2460</v>
      </c>
      <c r="B2070" s="27" t="s">
        <v>2461</v>
      </c>
      <c r="C2070" s="27" t="n">
        <v>40</v>
      </c>
      <c r="D2070" s="27" t="s">
        <v>121</v>
      </c>
      <c r="E2070" s="28" t="n">
        <v>45434</v>
      </c>
      <c r="F2070" s="27" t="s">
        <v>1401</v>
      </c>
      <c r="G2070" s="28" t="n">
        <v>45439</v>
      </c>
      <c r="H2070" s="27" t="s">
        <v>161</v>
      </c>
      <c r="I2070" s="27" t="s">
        <v>320</v>
      </c>
      <c r="J2070" s="27" t="s">
        <v>163</v>
      </c>
      <c r="K2070" s="27" t="s">
        <v>126</v>
      </c>
      <c r="L2070" s="27" t="n">
        <v>11</v>
      </c>
      <c r="M2070" s="27" t="n">
        <v>70</v>
      </c>
      <c r="N2070" s="27" t="s">
        <v>127</v>
      </c>
      <c r="O2070" s="27" t="s">
        <v>171</v>
      </c>
      <c r="P2070" s="27" t="s">
        <v>187</v>
      </c>
      <c r="Q2070" s="29" t="n">
        <v>8034.99</v>
      </c>
      <c r="R2070" s="27" t="s">
        <v>172</v>
      </c>
      <c r="S2070" s="27" t="s">
        <v>151</v>
      </c>
      <c r="T2070" s="27" t="n">
        <v>3</v>
      </c>
      <c r="U2070" s="27" t="n">
        <f aca="false">YEAR(E2070)</f>
        <v>2024</v>
      </c>
      <c r="V2070" s="27" t="str">
        <f aca="false">TEXT(E2070,"MMM-YYYY")</f>
        <v>May-2024</v>
      </c>
      <c r="W2070" s="27" t="n">
        <f aca="false">MONTH(E2070)</f>
        <v>5</v>
      </c>
      <c r="X2070" s="27" t="str">
        <f aca="false">TEXT(WEEKDAY(E2070,2),"0")&amp;" - "&amp;TEXT(E2070,"dddd")</f>
        <v>3 - Wednesday</v>
      </c>
      <c r="Y2070" s="27" t="str">
        <f aca="false">_xlfn.IFS(C2070&lt;18,"Child (0-17)",C2070&lt;40,"Young Adult (18-39)",C2070&lt;60,"Adult (40-59)",TRUE(),"Senior (60+)")</f>
        <v>Adult (40-59)</v>
      </c>
      <c r="Z2070" s="27" t="n">
        <f aca="false">ROUND(G2070-E2070,0)</f>
        <v>5</v>
      </c>
      <c r="AA2070" s="27" t="n">
        <f aca="false">L2070+M2070</f>
        <v>81</v>
      </c>
      <c r="AB2070" s="27" t="n">
        <f aca="false">IFERROR(ROUND(Q2070/AA2070,2),0)</f>
        <v>99.2</v>
      </c>
      <c r="AC2070" s="27" t="str">
        <f aca="false">IF(AND(K2070="Critical",N2070="No"),"URGENT - No Bed","Normal")</f>
        <v>Normal</v>
      </c>
      <c r="AD2070" s="33" t="n">
        <f aca="false">INDEX(Lookup_Tables!$B$3:$B$12,MATCH(H2070,Lookup_Tables!$A$3:$A$12,0))</f>
        <v>3600000</v>
      </c>
      <c r="AE2070" s="27" t="str">
        <f aca="false">INDEX(Lookup_Tables!$C$3:$C$12,MATCH(H2070,Lookup_Tables!$A$3:$A$12,0))</f>
        <v>Dr. Sameer Joshi</v>
      </c>
      <c r="AF2070" s="27" t="str">
        <f aca="false">IFERROR(INDEX(Lookup_Tables!$F$16:$F$45,MATCH(I2070,Lookup_Tables!$E$16:$E$45,0)),"N/A")</f>
        <v>EMP223</v>
      </c>
      <c r="AG2070" s="27" t="n">
        <f aca="false">_xlfn.IFS(R2070="Recovered",4,R2070="Referred",3,R2070="Admitted",2,R2070="Deceased",1,TRUE(),0)</f>
        <v>2</v>
      </c>
      <c r="AH2070" s="27" t="str">
        <f aca="false">IF(T2070&gt;=4,"Satisfied",IF(T2070&gt;=3,"Neutral","Needs Improvement"))</f>
        <v>Neutral</v>
      </c>
    </row>
    <row r="2071" customFormat="false" ht="15" hidden="false" customHeight="false" outlineLevel="0" collapsed="false">
      <c r="A2071" s="30" t="s">
        <v>1212</v>
      </c>
      <c r="B2071" s="30" t="s">
        <v>1213</v>
      </c>
      <c r="C2071" s="30" t="n">
        <v>59</v>
      </c>
      <c r="D2071" s="30" t="s">
        <v>121</v>
      </c>
      <c r="E2071" s="31" t="n">
        <v>45398</v>
      </c>
      <c r="F2071" s="30" t="s">
        <v>1214</v>
      </c>
      <c r="G2071" s="31" t="n">
        <v>45398</v>
      </c>
      <c r="H2071" s="30" t="s">
        <v>135</v>
      </c>
      <c r="I2071" s="30" t="s">
        <v>136</v>
      </c>
      <c r="J2071" s="30" t="s">
        <v>137</v>
      </c>
      <c r="K2071" s="30" t="s">
        <v>138</v>
      </c>
      <c r="L2071" s="30" t="n">
        <v>72</v>
      </c>
      <c r="M2071" s="30" t="n">
        <v>30</v>
      </c>
      <c r="N2071" s="30" t="s">
        <v>127</v>
      </c>
      <c r="O2071" s="30" t="s">
        <v>128</v>
      </c>
      <c r="P2071" s="30" t="s">
        <v>140</v>
      </c>
      <c r="Q2071" s="32" t="n">
        <v>2704.65</v>
      </c>
      <c r="R2071" s="30" t="s">
        <v>130</v>
      </c>
      <c r="S2071" s="30" t="s">
        <v>141</v>
      </c>
      <c r="T2071" s="30" t="n">
        <v>4</v>
      </c>
      <c r="U2071" s="30" t="n">
        <f aca="false">YEAR(E2071)</f>
        <v>2024</v>
      </c>
      <c r="V2071" s="30" t="str">
        <f aca="false">TEXT(E2071,"MMM-YYYY")</f>
        <v>Apr-2024</v>
      </c>
      <c r="W2071" s="30" t="n">
        <f aca="false">MONTH(E2071)</f>
        <v>4</v>
      </c>
      <c r="X2071" s="30" t="str">
        <f aca="false">TEXT(WEEKDAY(E2071,2),"0")&amp;" - "&amp;TEXT(E2071,"dddd")</f>
        <v>2 - Tuesday</v>
      </c>
      <c r="Y2071" s="30" t="str">
        <f aca="false">_xlfn.IFS(C2071&lt;18,"Child (0-17)",C2071&lt;40,"Young Adult (18-39)",C2071&lt;60,"Adult (40-59)",TRUE(),"Senior (60+)")</f>
        <v>Adult (40-59)</v>
      </c>
      <c r="Z2071" s="30" t="n">
        <f aca="false">ROUND(G2071-E2071,0)</f>
        <v>0</v>
      </c>
      <c r="AA2071" s="30" t="n">
        <f aca="false">L2071+M2071</f>
        <v>102</v>
      </c>
      <c r="AB2071" s="30" t="n">
        <f aca="false">IFERROR(ROUND(Q2071/AA2071,2),0)</f>
        <v>26.52</v>
      </c>
      <c r="AC2071" s="30" t="str">
        <f aca="false">IF(AND(K2071="Critical",N2071="No"),"URGENT - No Bed","Normal")</f>
        <v>Normal</v>
      </c>
      <c r="AD2071" s="34" t="n">
        <f aca="false">INDEX(Lookup_Tables!$B$3:$B$12,MATCH(H2071,Lookup_Tables!$A$3:$A$12,0))</f>
        <v>4600000</v>
      </c>
      <c r="AE2071" s="30" t="str">
        <f aca="false">INDEX(Lookup_Tables!$C$3:$C$12,MATCH(H2071,Lookup_Tables!$A$3:$A$12,0))</f>
        <v>Dr. Farhan Khan</v>
      </c>
      <c r="AF2071" s="30" t="str">
        <f aca="false">IFERROR(INDEX(Lookup_Tables!$F$16:$F$45,MATCH(I2071,Lookup_Tables!$E$16:$E$45,0)),"N/A")</f>
        <v>EMP206</v>
      </c>
      <c r="AG2071" s="30" t="n">
        <f aca="false">_xlfn.IFS(R2071="Recovered",4,R2071="Referred",3,R2071="Admitted",2,R2071="Deceased",1,TRUE(),0)</f>
        <v>4</v>
      </c>
      <c r="AH2071" s="30" t="str">
        <f aca="false">IF(T2071&gt;=4,"Satisfied",IF(T2071&gt;=3,"Neutral","Needs Improvement"))</f>
        <v>Satisfied</v>
      </c>
    </row>
    <row r="2072" customFormat="false" ht="15" hidden="false" customHeight="false" outlineLevel="0" collapsed="false">
      <c r="A2072" s="27" t="s">
        <v>4446</v>
      </c>
      <c r="B2072" s="27" t="s">
        <v>4447</v>
      </c>
      <c r="C2072" s="27" t="n">
        <v>54</v>
      </c>
      <c r="D2072" s="27" t="s">
        <v>121</v>
      </c>
      <c r="E2072" s="28" t="n">
        <v>45601</v>
      </c>
      <c r="F2072" s="27" t="s">
        <v>1511</v>
      </c>
      <c r="G2072" s="28" t="n">
        <v>45602</v>
      </c>
      <c r="H2072" s="27" t="s">
        <v>217</v>
      </c>
      <c r="I2072" s="27" t="s">
        <v>282</v>
      </c>
      <c r="J2072" s="27" t="s">
        <v>388</v>
      </c>
      <c r="K2072" s="27" t="s">
        <v>138</v>
      </c>
      <c r="L2072" s="27" t="n">
        <v>38</v>
      </c>
      <c r="M2072" s="27" t="n">
        <v>19</v>
      </c>
      <c r="N2072" s="27" t="s">
        <v>127</v>
      </c>
      <c r="O2072" s="27" t="s">
        <v>128</v>
      </c>
      <c r="P2072" s="27" t="s">
        <v>129</v>
      </c>
      <c r="Q2072" s="29" t="n">
        <v>2271.56</v>
      </c>
      <c r="R2072" s="27" t="s">
        <v>130</v>
      </c>
      <c r="S2072" s="27" t="s">
        <v>335</v>
      </c>
      <c r="T2072" s="27" t="n">
        <v>5</v>
      </c>
      <c r="U2072" s="27" t="n">
        <f aca="false">YEAR(E2072)</f>
        <v>2024</v>
      </c>
      <c r="V2072" s="27" t="str">
        <f aca="false">TEXT(E2072,"MMM-YYYY")</f>
        <v>Nov-2024</v>
      </c>
      <c r="W2072" s="27" t="n">
        <f aca="false">MONTH(E2072)</f>
        <v>11</v>
      </c>
      <c r="X2072" s="27" t="str">
        <f aca="false">TEXT(WEEKDAY(E2072,2),"0")&amp;" - "&amp;TEXT(E2072,"dddd")</f>
        <v>2 - Tuesday</v>
      </c>
      <c r="Y2072" s="27" t="str">
        <f aca="false">_xlfn.IFS(C2072&lt;18,"Child (0-17)",C2072&lt;40,"Young Adult (18-39)",C2072&lt;60,"Adult (40-59)",TRUE(),"Senior (60+)")</f>
        <v>Adult (40-59)</v>
      </c>
      <c r="Z2072" s="27" t="n">
        <f aca="false">ROUND(G2072-E2072,0)</f>
        <v>1</v>
      </c>
      <c r="AA2072" s="27" t="n">
        <f aca="false">L2072+M2072</f>
        <v>57</v>
      </c>
      <c r="AB2072" s="27" t="n">
        <f aca="false">IFERROR(ROUND(Q2072/AA2072,2),0)</f>
        <v>39.85</v>
      </c>
      <c r="AC2072" s="27" t="str">
        <f aca="false">IF(AND(K2072="Critical",N2072="No"),"URGENT - No Bed","Normal")</f>
        <v>Normal</v>
      </c>
      <c r="AD2072" s="33" t="n">
        <f aca="false">INDEX(Lookup_Tables!$B$3:$B$12,MATCH(H2072,Lookup_Tables!$A$3:$A$12,0))</f>
        <v>4200000</v>
      </c>
      <c r="AE2072" s="27" t="str">
        <f aca="false">INDEX(Lookup_Tables!$C$3:$C$12,MATCH(H2072,Lookup_Tables!$A$3:$A$12,0))</f>
        <v>Dr. Anil Kapoor</v>
      </c>
      <c r="AF2072" s="27" t="str">
        <f aca="false">IFERROR(INDEX(Lookup_Tables!$F$16:$F$45,MATCH(I2072,Lookup_Tables!$E$16:$E$45,0)),"N/A")</f>
        <v>EMP200</v>
      </c>
      <c r="AG2072" s="27" t="n">
        <f aca="false">_xlfn.IFS(R2072="Recovered",4,R2072="Referred",3,R2072="Admitted",2,R2072="Deceased",1,TRUE(),0)</f>
        <v>4</v>
      </c>
      <c r="AH2072" s="27" t="str">
        <f aca="false">IF(T2072&gt;=4,"Satisfied",IF(T2072&gt;=3,"Neutral","Needs Improvement"))</f>
        <v>Satisfied</v>
      </c>
    </row>
    <row r="2073" customFormat="false" ht="15" hidden="false" customHeight="false" outlineLevel="0" collapsed="false">
      <c r="A2073" s="30" t="s">
        <v>5665</v>
      </c>
      <c r="B2073" s="30" t="s">
        <v>4147</v>
      </c>
      <c r="C2073" s="30" t="n">
        <v>49</v>
      </c>
      <c r="D2073" s="30" t="s">
        <v>181</v>
      </c>
      <c r="E2073" s="31" t="n">
        <v>45639</v>
      </c>
      <c r="F2073" s="30" t="s">
        <v>405</v>
      </c>
      <c r="G2073" s="31" t="n">
        <v>45639</v>
      </c>
      <c r="H2073" s="30" t="s">
        <v>168</v>
      </c>
      <c r="I2073" s="30" t="s">
        <v>366</v>
      </c>
      <c r="J2073" s="30" t="s">
        <v>191</v>
      </c>
      <c r="K2073" s="30" t="s">
        <v>138</v>
      </c>
      <c r="L2073" s="30" t="n">
        <v>87</v>
      </c>
      <c r="M2073" s="30" t="n">
        <v>41</v>
      </c>
      <c r="N2073" s="30" t="s">
        <v>127</v>
      </c>
      <c r="O2073" s="30" t="s">
        <v>171</v>
      </c>
      <c r="P2073" s="30" t="s">
        <v>140</v>
      </c>
      <c r="Q2073" s="32" t="n">
        <v>1621.61</v>
      </c>
      <c r="R2073" s="30" t="s">
        <v>130</v>
      </c>
      <c r="S2073" s="30" t="s">
        <v>335</v>
      </c>
      <c r="T2073" s="30" t="n">
        <v>4</v>
      </c>
      <c r="U2073" s="30" t="n">
        <f aca="false">YEAR(E2073)</f>
        <v>2024</v>
      </c>
      <c r="V2073" s="30" t="str">
        <f aca="false">TEXT(E2073,"MMM-YYYY")</f>
        <v>Dec-2024</v>
      </c>
      <c r="W2073" s="30" t="n">
        <f aca="false">MONTH(E2073)</f>
        <v>12</v>
      </c>
      <c r="X2073" s="30" t="str">
        <f aca="false">TEXT(WEEKDAY(E2073,2),"0")&amp;" - "&amp;TEXT(E2073,"dddd")</f>
        <v>5 - Friday</v>
      </c>
      <c r="Y2073" s="30" t="str">
        <f aca="false">_xlfn.IFS(C2073&lt;18,"Child (0-17)",C2073&lt;40,"Young Adult (18-39)",C2073&lt;60,"Adult (40-59)",TRUE(),"Senior (60+)")</f>
        <v>Adult (40-59)</v>
      </c>
      <c r="Z2073" s="30" t="n">
        <f aca="false">ROUND(G2073-E2073,0)</f>
        <v>0</v>
      </c>
      <c r="AA2073" s="30" t="n">
        <f aca="false">L2073+M2073</f>
        <v>128</v>
      </c>
      <c r="AB2073" s="30" t="n">
        <f aca="false">IFERROR(ROUND(Q2073/AA2073,2),0)</f>
        <v>12.67</v>
      </c>
      <c r="AC2073" s="30" t="str">
        <f aca="false">IF(AND(K2073="Critical",N2073="No"),"URGENT - No Bed","Normal")</f>
        <v>Normal</v>
      </c>
      <c r="AD2073" s="34" t="n">
        <f aca="false">INDEX(Lookup_Tables!$B$3:$B$12,MATCH(H2073,Lookup_Tables!$A$3:$A$12,0))</f>
        <v>4400000</v>
      </c>
      <c r="AE2073" s="30" t="str">
        <f aca="false">INDEX(Lookup_Tables!$C$3:$C$12,MATCH(H2073,Lookup_Tables!$A$3:$A$12,0))</f>
        <v>Dr. Neha Chopra</v>
      </c>
      <c r="AF2073" s="30" t="str">
        <f aca="false">IFERROR(INDEX(Lookup_Tables!$F$16:$F$45,MATCH(I2073,Lookup_Tables!$E$16:$E$45,0)),"N/A")</f>
        <v>EMP218</v>
      </c>
      <c r="AG2073" s="30" t="n">
        <f aca="false">_xlfn.IFS(R2073="Recovered",4,R2073="Referred",3,R2073="Admitted",2,R2073="Deceased",1,TRUE(),0)</f>
        <v>4</v>
      </c>
      <c r="AH2073" s="30" t="str">
        <f aca="false">IF(T2073&gt;=4,"Satisfied",IF(T2073&gt;=3,"Neutral","Needs Improvement"))</f>
        <v>Satisfied</v>
      </c>
    </row>
    <row r="2074" customFormat="false" ht="15" hidden="false" customHeight="false" outlineLevel="0" collapsed="false">
      <c r="A2074" s="27" t="s">
        <v>3288</v>
      </c>
      <c r="B2074" s="27" t="s">
        <v>900</v>
      </c>
      <c r="C2074" s="27" t="n">
        <v>11</v>
      </c>
      <c r="D2074" s="27" t="s">
        <v>121</v>
      </c>
      <c r="E2074" s="28" t="n">
        <v>45455</v>
      </c>
      <c r="F2074" s="27" t="s">
        <v>454</v>
      </c>
      <c r="G2074" s="28" t="n">
        <v>45459</v>
      </c>
      <c r="H2074" s="27" t="s">
        <v>236</v>
      </c>
      <c r="I2074" s="27" t="s">
        <v>266</v>
      </c>
      <c r="J2074" s="27" t="s">
        <v>375</v>
      </c>
      <c r="K2074" s="27" t="s">
        <v>126</v>
      </c>
      <c r="L2074" s="27" t="n">
        <v>42</v>
      </c>
      <c r="M2074" s="27" t="n">
        <v>99</v>
      </c>
      <c r="N2074" s="27" t="s">
        <v>186</v>
      </c>
      <c r="O2074" s="27" t="s">
        <v>149</v>
      </c>
      <c r="P2074" s="27" t="s">
        <v>140</v>
      </c>
      <c r="Q2074" s="29" t="n">
        <v>7125.66</v>
      </c>
      <c r="R2074" s="27" t="s">
        <v>130</v>
      </c>
      <c r="S2074" s="27" t="s">
        <v>178</v>
      </c>
      <c r="T2074" s="27" t="n">
        <v>1</v>
      </c>
      <c r="U2074" s="27" t="n">
        <f aca="false">YEAR(E2074)</f>
        <v>2024</v>
      </c>
      <c r="V2074" s="27" t="str">
        <f aca="false">TEXT(E2074,"MMM-YYYY")</f>
        <v>Jun-2024</v>
      </c>
      <c r="W2074" s="27" t="n">
        <f aca="false">MONTH(E2074)</f>
        <v>6</v>
      </c>
      <c r="X2074" s="27" t="str">
        <f aca="false">TEXT(WEEKDAY(E2074,2),"0")&amp;" - "&amp;TEXT(E2074,"dddd")</f>
        <v>3 - Wednesday</v>
      </c>
      <c r="Y2074" s="27" t="str">
        <f aca="false">_xlfn.IFS(C2074&lt;18,"Child (0-17)",C2074&lt;40,"Young Adult (18-39)",C2074&lt;60,"Adult (40-59)",TRUE(),"Senior (60+)")</f>
        <v>Child (0-17)</v>
      </c>
      <c r="Z2074" s="27" t="n">
        <f aca="false">ROUND(G2074-E2074,0)</f>
        <v>4</v>
      </c>
      <c r="AA2074" s="27" t="n">
        <f aca="false">L2074+M2074</f>
        <v>141</v>
      </c>
      <c r="AB2074" s="27" t="n">
        <f aca="false">IFERROR(ROUND(Q2074/AA2074,2),0)</f>
        <v>50.54</v>
      </c>
      <c r="AC2074" s="27" t="str">
        <f aca="false">IF(AND(K2074="Critical",N2074="No"),"URGENT - No Bed","Normal")</f>
        <v>Normal</v>
      </c>
      <c r="AD2074" s="33" t="n">
        <f aca="false">INDEX(Lookup_Tables!$B$3:$B$12,MATCH(H2074,Lookup_Tables!$A$3:$A$12,0))</f>
        <v>3900000</v>
      </c>
      <c r="AE2074" s="27" t="str">
        <f aca="false">INDEX(Lookup_Tables!$C$3:$C$12,MATCH(H2074,Lookup_Tables!$A$3:$A$12,0))</f>
        <v>Dr. Rina Mehta</v>
      </c>
      <c r="AF2074" s="27" t="str">
        <f aca="false">IFERROR(INDEX(Lookup_Tables!$F$16:$F$45,MATCH(I2074,Lookup_Tables!$E$16:$E$45,0)),"N/A")</f>
        <v>EMP217</v>
      </c>
      <c r="AG2074" s="27" t="n">
        <f aca="false">_xlfn.IFS(R2074="Recovered",4,R2074="Referred",3,R2074="Admitted",2,R2074="Deceased",1,TRUE(),0)</f>
        <v>4</v>
      </c>
      <c r="AH2074" s="27" t="str">
        <f aca="false">IF(T2074&gt;=4,"Satisfied",IF(T2074&gt;=3,"Neutral","Needs Improvement"))</f>
        <v>Needs Improvement</v>
      </c>
    </row>
    <row r="2075" customFormat="false" ht="15" hidden="false" customHeight="false" outlineLevel="0" collapsed="false">
      <c r="A2075" s="30" t="s">
        <v>376</v>
      </c>
      <c r="B2075" s="30" t="s">
        <v>377</v>
      </c>
      <c r="C2075" s="30" t="n">
        <v>49</v>
      </c>
      <c r="D2075" s="30" t="s">
        <v>121</v>
      </c>
      <c r="E2075" s="31" t="n">
        <v>45565</v>
      </c>
      <c r="F2075" s="30" t="s">
        <v>378</v>
      </c>
      <c r="G2075" s="31" t="n">
        <v>45567</v>
      </c>
      <c r="H2075" s="30" t="s">
        <v>161</v>
      </c>
      <c r="I2075" s="30" t="s">
        <v>320</v>
      </c>
      <c r="J2075" s="30" t="s">
        <v>163</v>
      </c>
      <c r="K2075" s="30" t="s">
        <v>202</v>
      </c>
      <c r="L2075" s="30" t="n">
        <v>18</v>
      </c>
      <c r="M2075" s="30" t="n">
        <v>126</v>
      </c>
      <c r="N2075" s="30" t="s">
        <v>186</v>
      </c>
      <c r="O2075" s="30" t="s">
        <v>128</v>
      </c>
      <c r="P2075" s="30" t="s">
        <v>140</v>
      </c>
      <c r="Q2075" s="32" t="n">
        <v>18018.08</v>
      </c>
      <c r="R2075" s="30" t="s">
        <v>172</v>
      </c>
      <c r="S2075" s="30" t="s">
        <v>157</v>
      </c>
      <c r="T2075" s="30" t="n">
        <v>3</v>
      </c>
      <c r="U2075" s="30" t="n">
        <f aca="false">YEAR(E2075)</f>
        <v>2024</v>
      </c>
      <c r="V2075" s="30" t="str">
        <f aca="false">TEXT(E2075,"MMM-YYYY")</f>
        <v>Sep-2024</v>
      </c>
      <c r="W2075" s="30" t="n">
        <f aca="false">MONTH(E2075)</f>
        <v>9</v>
      </c>
      <c r="X2075" s="30" t="str">
        <f aca="false">TEXT(WEEKDAY(E2075,2),"0")&amp;" - "&amp;TEXT(E2075,"dddd")</f>
        <v>1 - Monday</v>
      </c>
      <c r="Y2075" s="30" t="str">
        <f aca="false">_xlfn.IFS(C2075&lt;18,"Child (0-17)",C2075&lt;40,"Young Adult (18-39)",C2075&lt;60,"Adult (40-59)",TRUE(),"Senior (60+)")</f>
        <v>Adult (40-59)</v>
      </c>
      <c r="Z2075" s="30" t="n">
        <f aca="false">ROUND(G2075-E2075,0)</f>
        <v>2</v>
      </c>
      <c r="AA2075" s="30" t="n">
        <f aca="false">L2075+M2075</f>
        <v>144</v>
      </c>
      <c r="AB2075" s="30" t="n">
        <f aca="false">IFERROR(ROUND(Q2075/AA2075,2),0)</f>
        <v>125.13</v>
      </c>
      <c r="AC2075" s="30" t="str">
        <f aca="false">IF(AND(K2075="Critical",N2075="No"),"URGENT - No Bed","Normal")</f>
        <v>Normal</v>
      </c>
      <c r="AD2075" s="34" t="n">
        <f aca="false">INDEX(Lookup_Tables!$B$3:$B$12,MATCH(H2075,Lookup_Tables!$A$3:$A$12,0))</f>
        <v>3600000</v>
      </c>
      <c r="AE2075" s="30" t="str">
        <f aca="false">INDEX(Lookup_Tables!$C$3:$C$12,MATCH(H2075,Lookup_Tables!$A$3:$A$12,0))</f>
        <v>Dr. Sameer Joshi</v>
      </c>
      <c r="AF2075" s="30" t="str">
        <f aca="false">IFERROR(INDEX(Lookup_Tables!$F$16:$F$45,MATCH(I2075,Lookup_Tables!$E$16:$E$45,0)),"N/A")</f>
        <v>EMP223</v>
      </c>
      <c r="AG2075" s="30" t="n">
        <f aca="false">_xlfn.IFS(R2075="Recovered",4,R2075="Referred",3,R2075="Admitted",2,R2075="Deceased",1,TRUE(),0)</f>
        <v>2</v>
      </c>
      <c r="AH2075" s="30" t="str">
        <f aca="false">IF(T2075&gt;=4,"Satisfied",IF(T2075&gt;=3,"Neutral","Needs Improvement"))</f>
        <v>Neutral</v>
      </c>
    </row>
    <row r="2076" customFormat="false" ht="15" hidden="false" customHeight="false" outlineLevel="0" collapsed="false">
      <c r="A2076" s="27" t="s">
        <v>5843</v>
      </c>
      <c r="B2076" s="27" t="s">
        <v>285</v>
      </c>
      <c r="C2076" s="27" t="n">
        <v>31</v>
      </c>
      <c r="D2076" s="27" t="s">
        <v>121</v>
      </c>
      <c r="E2076" s="28" t="n">
        <v>45444</v>
      </c>
      <c r="F2076" s="27" t="s">
        <v>1020</v>
      </c>
      <c r="G2076" s="28" t="n">
        <v>45444</v>
      </c>
      <c r="H2076" s="27" t="s">
        <v>236</v>
      </c>
      <c r="I2076" s="27" t="s">
        <v>237</v>
      </c>
      <c r="J2076" s="27" t="s">
        <v>238</v>
      </c>
      <c r="K2076" s="27" t="s">
        <v>156</v>
      </c>
      <c r="L2076" s="27" t="n">
        <v>47</v>
      </c>
      <c r="M2076" s="27" t="n">
        <v>39</v>
      </c>
      <c r="N2076" s="27" t="s">
        <v>186</v>
      </c>
      <c r="O2076" s="27" t="s">
        <v>171</v>
      </c>
      <c r="P2076" s="27" t="s">
        <v>187</v>
      </c>
      <c r="Q2076" s="29" t="n">
        <v>3672.95</v>
      </c>
      <c r="R2076" s="27" t="s">
        <v>130</v>
      </c>
      <c r="S2076" s="27" t="s">
        <v>192</v>
      </c>
      <c r="T2076" s="27" t="n">
        <v>4</v>
      </c>
      <c r="U2076" s="27" t="n">
        <f aca="false">YEAR(E2076)</f>
        <v>2024</v>
      </c>
      <c r="V2076" s="27" t="str">
        <f aca="false">TEXT(E2076,"MMM-YYYY")</f>
        <v>Jun-2024</v>
      </c>
      <c r="W2076" s="27" t="n">
        <f aca="false">MONTH(E2076)</f>
        <v>6</v>
      </c>
      <c r="X2076" s="27" t="str">
        <f aca="false">TEXT(WEEKDAY(E2076,2),"0")&amp;" - "&amp;TEXT(E2076,"dddd")</f>
        <v>6 - Saturday</v>
      </c>
      <c r="Y2076" s="27" t="str">
        <f aca="false">_xlfn.IFS(C2076&lt;18,"Child (0-17)",C2076&lt;40,"Young Adult (18-39)",C2076&lt;60,"Adult (40-59)",TRUE(),"Senior (60+)")</f>
        <v>Young Adult (18-39)</v>
      </c>
      <c r="Z2076" s="27" t="n">
        <f aca="false">ROUND(G2076-E2076,0)</f>
        <v>0</v>
      </c>
      <c r="AA2076" s="27" t="n">
        <f aca="false">L2076+M2076</f>
        <v>86</v>
      </c>
      <c r="AB2076" s="27" t="n">
        <f aca="false">IFERROR(ROUND(Q2076/AA2076,2),0)</f>
        <v>42.71</v>
      </c>
      <c r="AC2076" s="27" t="str">
        <f aca="false">IF(AND(K2076="Critical",N2076="No"),"URGENT - No Bed","Normal")</f>
        <v>Normal</v>
      </c>
      <c r="AD2076" s="33" t="n">
        <f aca="false">INDEX(Lookup_Tables!$B$3:$B$12,MATCH(H2076,Lookup_Tables!$A$3:$A$12,0))</f>
        <v>3900000</v>
      </c>
      <c r="AE2076" s="27" t="str">
        <f aca="false">INDEX(Lookup_Tables!$C$3:$C$12,MATCH(H2076,Lookup_Tables!$A$3:$A$12,0))</f>
        <v>Dr. Rina Mehta</v>
      </c>
      <c r="AF2076" s="27" t="str">
        <f aca="false">IFERROR(INDEX(Lookup_Tables!$F$16:$F$45,MATCH(I2076,Lookup_Tables!$E$16:$E$45,0)),"N/A")</f>
        <v>EMP215</v>
      </c>
      <c r="AG2076" s="27" t="n">
        <f aca="false">_xlfn.IFS(R2076="Recovered",4,R2076="Referred",3,R2076="Admitted",2,R2076="Deceased",1,TRUE(),0)</f>
        <v>4</v>
      </c>
      <c r="AH2076" s="27" t="str">
        <f aca="false">IF(T2076&gt;=4,"Satisfied",IF(T2076&gt;=3,"Neutral","Needs Improvement"))</f>
        <v>Satisfied</v>
      </c>
    </row>
    <row r="2077" customFormat="false" ht="15" hidden="false" customHeight="false" outlineLevel="0" collapsed="false">
      <c r="A2077" s="30" t="s">
        <v>905</v>
      </c>
      <c r="B2077" s="30" t="s">
        <v>906</v>
      </c>
      <c r="C2077" s="30" t="n">
        <v>40</v>
      </c>
      <c r="D2077" s="30" t="s">
        <v>121</v>
      </c>
      <c r="E2077" s="31" t="n">
        <v>45324</v>
      </c>
      <c r="F2077" s="30" t="s">
        <v>907</v>
      </c>
      <c r="G2077" s="31" t="n">
        <v>45327</v>
      </c>
      <c r="H2077" s="30" t="s">
        <v>168</v>
      </c>
      <c r="I2077" s="30" t="s">
        <v>169</v>
      </c>
      <c r="J2077" s="30" t="s">
        <v>170</v>
      </c>
      <c r="K2077" s="30" t="s">
        <v>156</v>
      </c>
      <c r="L2077" s="30" t="n">
        <v>26</v>
      </c>
      <c r="M2077" s="30" t="n">
        <v>78</v>
      </c>
      <c r="N2077" s="30" t="s">
        <v>186</v>
      </c>
      <c r="O2077" s="30" t="s">
        <v>139</v>
      </c>
      <c r="P2077" s="30" t="s">
        <v>129</v>
      </c>
      <c r="Q2077" s="32" t="n">
        <v>4893.76</v>
      </c>
      <c r="R2077" s="30" t="s">
        <v>172</v>
      </c>
      <c r="S2077" s="30" t="s">
        <v>178</v>
      </c>
      <c r="T2077" s="30" t="n">
        <v>4</v>
      </c>
      <c r="U2077" s="30" t="n">
        <f aca="false">YEAR(E2077)</f>
        <v>2024</v>
      </c>
      <c r="V2077" s="30" t="str">
        <f aca="false">TEXT(E2077,"MMM-YYYY")</f>
        <v>Feb-2024</v>
      </c>
      <c r="W2077" s="30" t="n">
        <f aca="false">MONTH(E2077)</f>
        <v>2</v>
      </c>
      <c r="X2077" s="30" t="str">
        <f aca="false">TEXT(WEEKDAY(E2077,2),"0")&amp;" - "&amp;TEXT(E2077,"dddd")</f>
        <v>5 - Friday</v>
      </c>
      <c r="Y2077" s="30" t="str">
        <f aca="false">_xlfn.IFS(C2077&lt;18,"Child (0-17)",C2077&lt;40,"Young Adult (18-39)",C2077&lt;60,"Adult (40-59)",TRUE(),"Senior (60+)")</f>
        <v>Adult (40-59)</v>
      </c>
      <c r="Z2077" s="30" t="n">
        <f aca="false">ROUND(G2077-E2077,0)</f>
        <v>3</v>
      </c>
      <c r="AA2077" s="30" t="n">
        <f aca="false">L2077+M2077</f>
        <v>104</v>
      </c>
      <c r="AB2077" s="30" t="n">
        <f aca="false">IFERROR(ROUND(Q2077/AA2077,2),0)</f>
        <v>47.06</v>
      </c>
      <c r="AC2077" s="30" t="str">
        <f aca="false">IF(AND(K2077="Critical",N2077="No"),"URGENT - No Bed","Normal")</f>
        <v>Normal</v>
      </c>
      <c r="AD2077" s="34" t="n">
        <f aca="false">INDEX(Lookup_Tables!$B$3:$B$12,MATCH(H2077,Lookup_Tables!$A$3:$A$12,0))</f>
        <v>4400000</v>
      </c>
      <c r="AE2077" s="30" t="str">
        <f aca="false">INDEX(Lookup_Tables!$C$3:$C$12,MATCH(H2077,Lookup_Tables!$A$3:$A$12,0))</f>
        <v>Dr. Neha Chopra</v>
      </c>
      <c r="AF2077" s="30" t="str">
        <f aca="false">IFERROR(INDEX(Lookup_Tables!$F$16:$F$45,MATCH(I2077,Lookup_Tables!$E$16:$E$45,0)),"N/A")</f>
        <v>EMP220</v>
      </c>
      <c r="AG2077" s="30" t="n">
        <f aca="false">_xlfn.IFS(R2077="Recovered",4,R2077="Referred",3,R2077="Admitted",2,R2077="Deceased",1,TRUE(),0)</f>
        <v>2</v>
      </c>
      <c r="AH2077" s="30" t="str">
        <f aca="false">IF(T2077&gt;=4,"Satisfied",IF(T2077&gt;=3,"Neutral","Needs Improvement"))</f>
        <v>Satisfied</v>
      </c>
    </row>
    <row r="2078" customFormat="false" ht="15" hidden="false" customHeight="false" outlineLevel="0" collapsed="false">
      <c r="A2078" s="27" t="s">
        <v>3765</v>
      </c>
      <c r="B2078" s="27" t="s">
        <v>2178</v>
      </c>
      <c r="C2078" s="27" t="n">
        <v>43</v>
      </c>
      <c r="D2078" s="27" t="s">
        <v>121</v>
      </c>
      <c r="E2078" s="28" t="n">
        <v>45435</v>
      </c>
      <c r="F2078" s="27" t="s">
        <v>523</v>
      </c>
      <c r="G2078" s="28" t="n">
        <v>45437</v>
      </c>
      <c r="H2078" s="27" t="s">
        <v>206</v>
      </c>
      <c r="I2078" s="27" t="s">
        <v>207</v>
      </c>
      <c r="J2078" s="27" t="s">
        <v>469</v>
      </c>
      <c r="K2078" s="27" t="s">
        <v>156</v>
      </c>
      <c r="L2078" s="27" t="n">
        <v>34</v>
      </c>
      <c r="M2078" s="27" t="n">
        <v>49</v>
      </c>
      <c r="N2078" s="27" t="s">
        <v>186</v>
      </c>
      <c r="O2078" s="27" t="s">
        <v>128</v>
      </c>
      <c r="P2078" s="27" t="s">
        <v>150</v>
      </c>
      <c r="Q2078" s="29" t="n">
        <v>2867.69</v>
      </c>
      <c r="R2078" s="27" t="s">
        <v>130</v>
      </c>
      <c r="S2078" s="27" t="s">
        <v>131</v>
      </c>
      <c r="T2078" s="27" t="n">
        <v>3</v>
      </c>
      <c r="U2078" s="27" t="n">
        <f aca="false">YEAR(E2078)</f>
        <v>2024</v>
      </c>
      <c r="V2078" s="27" t="str">
        <f aca="false">TEXT(E2078,"MMM-YYYY")</f>
        <v>May-2024</v>
      </c>
      <c r="W2078" s="27" t="n">
        <f aca="false">MONTH(E2078)</f>
        <v>5</v>
      </c>
      <c r="X2078" s="27" t="str">
        <f aca="false">TEXT(WEEKDAY(E2078,2),"0")&amp;" - "&amp;TEXT(E2078,"dddd")</f>
        <v>4 - Thursday</v>
      </c>
      <c r="Y2078" s="27" t="str">
        <f aca="false">_xlfn.IFS(C2078&lt;18,"Child (0-17)",C2078&lt;40,"Young Adult (18-39)",C2078&lt;60,"Adult (40-59)",TRUE(),"Senior (60+)")</f>
        <v>Adult (40-59)</v>
      </c>
      <c r="Z2078" s="27" t="n">
        <f aca="false">ROUND(G2078-E2078,0)</f>
        <v>2</v>
      </c>
      <c r="AA2078" s="27" t="n">
        <f aca="false">L2078+M2078</f>
        <v>83</v>
      </c>
      <c r="AB2078" s="27" t="n">
        <f aca="false">IFERROR(ROUND(Q2078/AA2078,2),0)</f>
        <v>34.55</v>
      </c>
      <c r="AC2078" s="27" t="str">
        <f aca="false">IF(AND(K2078="Critical",N2078="No"),"URGENT - No Bed","Normal")</f>
        <v>Normal</v>
      </c>
      <c r="AD2078" s="33" t="n">
        <f aca="false">INDEX(Lookup_Tables!$B$3:$B$12,MATCH(H2078,Lookup_Tables!$A$3:$A$12,0))</f>
        <v>2800000</v>
      </c>
      <c r="AE2078" s="27" t="str">
        <f aca="false">INDEX(Lookup_Tables!$C$3:$C$12,MATCH(H2078,Lookup_Tables!$A$3:$A$12,0))</f>
        <v>Dr. Suresh Nair</v>
      </c>
      <c r="AF2078" s="27" t="str">
        <f aca="false">IFERROR(INDEX(Lookup_Tables!$F$16:$F$45,MATCH(I2078,Lookup_Tables!$E$16:$E$45,0)),"N/A")</f>
        <v>EMP209</v>
      </c>
      <c r="AG2078" s="27" t="n">
        <f aca="false">_xlfn.IFS(R2078="Recovered",4,R2078="Referred",3,R2078="Admitted",2,R2078="Deceased",1,TRUE(),0)</f>
        <v>4</v>
      </c>
      <c r="AH2078" s="27" t="str">
        <f aca="false">IF(T2078&gt;=4,"Satisfied",IF(T2078&gt;=3,"Neutral","Needs Improvement"))</f>
        <v>Neutral</v>
      </c>
    </row>
    <row r="2079" customFormat="false" ht="15" hidden="false" customHeight="false" outlineLevel="0" collapsed="false">
      <c r="A2079" s="30" t="s">
        <v>5072</v>
      </c>
      <c r="B2079" s="30" t="s">
        <v>5067</v>
      </c>
      <c r="C2079" s="30" t="n">
        <v>61</v>
      </c>
      <c r="D2079" s="30" t="s">
        <v>181</v>
      </c>
      <c r="E2079" s="31" t="n">
        <v>45325</v>
      </c>
      <c r="F2079" s="30" t="s">
        <v>679</v>
      </c>
      <c r="G2079" s="31" t="n">
        <v>45325</v>
      </c>
      <c r="H2079" s="30" t="s">
        <v>206</v>
      </c>
      <c r="I2079" s="30" t="s">
        <v>207</v>
      </c>
      <c r="J2079" s="30" t="s">
        <v>615</v>
      </c>
      <c r="K2079" s="30" t="s">
        <v>138</v>
      </c>
      <c r="L2079" s="30" t="n">
        <v>66</v>
      </c>
      <c r="M2079" s="30" t="n">
        <v>25</v>
      </c>
      <c r="N2079" s="30" t="s">
        <v>127</v>
      </c>
      <c r="O2079" s="30" t="s">
        <v>139</v>
      </c>
      <c r="P2079" s="30" t="s">
        <v>150</v>
      </c>
      <c r="Q2079" s="32" t="n">
        <v>941.32</v>
      </c>
      <c r="R2079" s="30" t="s">
        <v>130</v>
      </c>
      <c r="S2079" s="30" t="s">
        <v>192</v>
      </c>
      <c r="T2079" s="30" t="n">
        <v>4</v>
      </c>
      <c r="U2079" s="30" t="n">
        <f aca="false">YEAR(E2079)</f>
        <v>2024</v>
      </c>
      <c r="V2079" s="30" t="str">
        <f aca="false">TEXT(E2079,"MMM-YYYY")</f>
        <v>Feb-2024</v>
      </c>
      <c r="W2079" s="30" t="n">
        <f aca="false">MONTH(E2079)</f>
        <v>2</v>
      </c>
      <c r="X2079" s="30" t="str">
        <f aca="false">TEXT(WEEKDAY(E2079,2),"0")&amp;" - "&amp;TEXT(E2079,"dddd")</f>
        <v>6 - Saturday</v>
      </c>
      <c r="Y2079" s="30" t="str">
        <f aca="false">_xlfn.IFS(C2079&lt;18,"Child (0-17)",C2079&lt;40,"Young Adult (18-39)",C2079&lt;60,"Adult (40-59)",TRUE(),"Senior (60+)")</f>
        <v>Senior (60+)</v>
      </c>
      <c r="Z2079" s="30" t="n">
        <f aca="false">ROUND(G2079-E2079,0)</f>
        <v>0</v>
      </c>
      <c r="AA2079" s="30" t="n">
        <f aca="false">L2079+M2079</f>
        <v>91</v>
      </c>
      <c r="AB2079" s="30" t="n">
        <f aca="false">IFERROR(ROUND(Q2079/AA2079,2),0)</f>
        <v>10.34</v>
      </c>
      <c r="AC2079" s="30" t="str">
        <f aca="false">IF(AND(K2079="Critical",N2079="No"),"URGENT - No Bed","Normal")</f>
        <v>Normal</v>
      </c>
      <c r="AD2079" s="34" t="n">
        <f aca="false">INDEX(Lookup_Tables!$B$3:$B$12,MATCH(H2079,Lookup_Tables!$A$3:$A$12,0))</f>
        <v>2800000</v>
      </c>
      <c r="AE2079" s="30" t="str">
        <f aca="false">INDEX(Lookup_Tables!$C$3:$C$12,MATCH(H2079,Lookup_Tables!$A$3:$A$12,0))</f>
        <v>Dr. Suresh Nair</v>
      </c>
      <c r="AF2079" s="30" t="str">
        <f aca="false">IFERROR(INDEX(Lookup_Tables!$F$16:$F$45,MATCH(I2079,Lookup_Tables!$E$16:$E$45,0)),"N/A")</f>
        <v>EMP209</v>
      </c>
      <c r="AG2079" s="30" t="n">
        <f aca="false">_xlfn.IFS(R2079="Recovered",4,R2079="Referred",3,R2079="Admitted",2,R2079="Deceased",1,TRUE(),0)</f>
        <v>4</v>
      </c>
      <c r="AH2079" s="30" t="str">
        <f aca="false">IF(T2079&gt;=4,"Satisfied",IF(T2079&gt;=3,"Neutral","Needs Improvement"))</f>
        <v>Satisfied</v>
      </c>
    </row>
    <row r="2080" customFormat="false" ht="15" hidden="false" customHeight="false" outlineLevel="0" collapsed="false">
      <c r="A2080" s="27" t="s">
        <v>4550</v>
      </c>
      <c r="B2080" s="27" t="s">
        <v>1328</v>
      </c>
      <c r="C2080" s="27" t="n">
        <v>52</v>
      </c>
      <c r="D2080" s="27" t="s">
        <v>181</v>
      </c>
      <c r="E2080" s="28" t="n">
        <v>45410</v>
      </c>
      <c r="F2080" s="27" t="s">
        <v>759</v>
      </c>
      <c r="G2080" s="28" t="n">
        <v>45416</v>
      </c>
      <c r="H2080" s="27" t="s">
        <v>242</v>
      </c>
      <c r="I2080" s="27" t="s">
        <v>315</v>
      </c>
      <c r="J2080" s="27" t="s">
        <v>401</v>
      </c>
      <c r="K2080" s="27" t="s">
        <v>126</v>
      </c>
      <c r="L2080" s="27" t="n">
        <v>10</v>
      </c>
      <c r="M2080" s="27" t="n">
        <v>107</v>
      </c>
      <c r="N2080" s="27" t="s">
        <v>186</v>
      </c>
      <c r="O2080" s="27" t="s">
        <v>171</v>
      </c>
      <c r="P2080" s="27" t="s">
        <v>129</v>
      </c>
      <c r="Q2080" s="29" t="n">
        <v>8535.63</v>
      </c>
      <c r="R2080" s="27" t="s">
        <v>268</v>
      </c>
      <c r="S2080" s="27" t="s">
        <v>335</v>
      </c>
      <c r="T2080" s="27" t="n">
        <v>3</v>
      </c>
      <c r="U2080" s="27" t="n">
        <f aca="false">YEAR(E2080)</f>
        <v>2024</v>
      </c>
      <c r="V2080" s="27" t="str">
        <f aca="false">TEXT(E2080,"MMM-YYYY")</f>
        <v>Apr-2024</v>
      </c>
      <c r="W2080" s="27" t="n">
        <f aca="false">MONTH(E2080)</f>
        <v>4</v>
      </c>
      <c r="X2080" s="27" t="str">
        <f aca="false">TEXT(WEEKDAY(E2080,2),"0")&amp;" - "&amp;TEXT(E2080,"dddd")</f>
        <v>7 - Sunday</v>
      </c>
      <c r="Y2080" s="27" t="str">
        <f aca="false">_xlfn.IFS(C2080&lt;18,"Child (0-17)",C2080&lt;40,"Young Adult (18-39)",C2080&lt;60,"Adult (40-59)",TRUE(),"Senior (60+)")</f>
        <v>Adult (40-59)</v>
      </c>
      <c r="Z2080" s="27" t="n">
        <f aca="false">ROUND(G2080-E2080,0)</f>
        <v>6</v>
      </c>
      <c r="AA2080" s="27" t="n">
        <f aca="false">L2080+M2080</f>
        <v>117</v>
      </c>
      <c r="AB2080" s="27" t="n">
        <f aca="false">IFERROR(ROUND(Q2080/AA2080,2),0)</f>
        <v>72.95</v>
      </c>
      <c r="AC2080" s="27" t="str">
        <f aca="false">IF(AND(K2080="Critical",N2080="No"),"URGENT - No Bed","Normal")</f>
        <v>Normal</v>
      </c>
      <c r="AD2080" s="33" t="n">
        <f aca="false">INDEX(Lookup_Tables!$B$3:$B$12,MATCH(H2080,Lookup_Tables!$A$3:$A$12,0))</f>
        <v>3000000</v>
      </c>
      <c r="AE2080" s="27" t="str">
        <f aca="false">INDEX(Lookup_Tables!$C$3:$C$12,MATCH(H2080,Lookup_Tables!$A$3:$A$12,0))</f>
        <v>Dr. Pooja Iyer</v>
      </c>
      <c r="AF2080" s="27" t="str">
        <f aca="false">IFERROR(INDEX(Lookup_Tables!$F$16:$F$45,MATCH(I2080,Lookup_Tables!$E$16:$E$45,0)),"N/A")</f>
        <v>EMP213</v>
      </c>
      <c r="AG2080" s="27" t="n">
        <f aca="false">_xlfn.IFS(R2080="Recovered",4,R2080="Referred",3,R2080="Admitted",2,R2080="Deceased",1,TRUE(),0)</f>
        <v>3</v>
      </c>
      <c r="AH2080" s="27" t="str">
        <f aca="false">IF(T2080&gt;=4,"Satisfied",IF(T2080&gt;=3,"Neutral","Needs Improvement"))</f>
        <v>Neutral</v>
      </c>
    </row>
    <row r="2081" customFormat="false" ht="15" hidden="false" customHeight="false" outlineLevel="0" collapsed="false">
      <c r="A2081" s="30" t="s">
        <v>2894</v>
      </c>
      <c r="B2081" s="30" t="s">
        <v>2895</v>
      </c>
      <c r="C2081" s="30" t="n">
        <v>29</v>
      </c>
      <c r="D2081" s="30" t="s">
        <v>181</v>
      </c>
      <c r="E2081" s="31" t="n">
        <v>45516</v>
      </c>
      <c r="F2081" s="30" t="s">
        <v>1002</v>
      </c>
      <c r="G2081" s="31" t="n">
        <v>45519</v>
      </c>
      <c r="H2081" s="30" t="s">
        <v>183</v>
      </c>
      <c r="I2081" s="30" t="s">
        <v>212</v>
      </c>
      <c r="J2081" s="30" t="s">
        <v>213</v>
      </c>
      <c r="K2081" s="30" t="s">
        <v>156</v>
      </c>
      <c r="L2081" s="30" t="n">
        <v>23</v>
      </c>
      <c r="M2081" s="30" t="n">
        <v>80</v>
      </c>
      <c r="N2081" s="30" t="s">
        <v>186</v>
      </c>
      <c r="O2081" s="30" t="s">
        <v>139</v>
      </c>
      <c r="P2081" s="30" t="s">
        <v>140</v>
      </c>
      <c r="Q2081" s="32" t="n">
        <v>4429.45</v>
      </c>
      <c r="R2081" s="30" t="s">
        <v>130</v>
      </c>
      <c r="S2081" s="30" t="s">
        <v>192</v>
      </c>
      <c r="T2081" s="30" t="n">
        <v>4</v>
      </c>
      <c r="U2081" s="30" t="n">
        <f aca="false">YEAR(E2081)</f>
        <v>2024</v>
      </c>
      <c r="V2081" s="30" t="str">
        <f aca="false">TEXT(E2081,"MMM-YYYY")</f>
        <v>Aug-2024</v>
      </c>
      <c r="W2081" s="30" t="n">
        <f aca="false">MONTH(E2081)</f>
        <v>8</v>
      </c>
      <c r="X2081" s="30" t="str">
        <f aca="false">TEXT(WEEKDAY(E2081,2),"0")&amp;" - "&amp;TEXT(E2081,"dddd")</f>
        <v>1 - Monday</v>
      </c>
      <c r="Y2081" s="30" t="str">
        <f aca="false">_xlfn.IFS(C2081&lt;18,"Child (0-17)",C2081&lt;40,"Young Adult (18-39)",C2081&lt;60,"Adult (40-59)",TRUE(),"Senior (60+)")</f>
        <v>Young Adult (18-39)</v>
      </c>
      <c r="Z2081" s="30" t="n">
        <f aca="false">ROUND(G2081-E2081,0)</f>
        <v>3</v>
      </c>
      <c r="AA2081" s="30" t="n">
        <f aca="false">L2081+M2081</f>
        <v>103</v>
      </c>
      <c r="AB2081" s="30" t="n">
        <f aca="false">IFERROR(ROUND(Q2081/AA2081,2),0)</f>
        <v>43</v>
      </c>
      <c r="AC2081" s="30" t="str">
        <f aca="false">IF(AND(K2081="Critical",N2081="No"),"URGENT - No Bed","Normal")</f>
        <v>Normal</v>
      </c>
      <c r="AD2081" s="34" t="n">
        <f aca="false">INDEX(Lookup_Tables!$B$3:$B$12,MATCH(H2081,Lookup_Tables!$A$3:$A$12,0))</f>
        <v>3100000</v>
      </c>
      <c r="AE2081" s="30" t="str">
        <f aca="false">INDEX(Lookup_Tables!$C$3:$C$12,MATCH(H2081,Lookup_Tables!$A$3:$A$12,0))</f>
        <v>Dr. Kavita Rao</v>
      </c>
      <c r="AF2081" s="30" t="str">
        <f aca="false">IFERROR(INDEX(Lookup_Tables!$F$16:$F$45,MATCH(I2081,Lookup_Tables!$E$16:$E$45,0)),"N/A")</f>
        <v>EMP225</v>
      </c>
      <c r="AG2081" s="30" t="n">
        <f aca="false">_xlfn.IFS(R2081="Recovered",4,R2081="Referred",3,R2081="Admitted",2,R2081="Deceased",1,TRUE(),0)</f>
        <v>4</v>
      </c>
      <c r="AH2081" s="30" t="str">
        <f aca="false">IF(T2081&gt;=4,"Satisfied",IF(T2081&gt;=3,"Neutral","Needs Improvement"))</f>
        <v>Satisfied</v>
      </c>
    </row>
    <row r="2082" customFormat="false" ht="15" hidden="false" customHeight="false" outlineLevel="0" collapsed="false">
      <c r="A2082" s="27" t="s">
        <v>5874</v>
      </c>
      <c r="B2082" s="27" t="s">
        <v>1986</v>
      </c>
      <c r="C2082" s="27" t="n">
        <v>42</v>
      </c>
      <c r="D2082" s="27" t="s">
        <v>121</v>
      </c>
      <c r="E2082" s="28" t="n">
        <v>45407</v>
      </c>
      <c r="F2082" s="27" t="s">
        <v>2101</v>
      </c>
      <c r="G2082" s="28" t="n">
        <v>45408</v>
      </c>
      <c r="H2082" s="27" t="s">
        <v>135</v>
      </c>
      <c r="I2082" s="27" t="s">
        <v>251</v>
      </c>
      <c r="J2082" s="27" t="s">
        <v>201</v>
      </c>
      <c r="K2082" s="27" t="s">
        <v>138</v>
      </c>
      <c r="L2082" s="27" t="n">
        <v>84</v>
      </c>
      <c r="M2082" s="27" t="n">
        <v>28</v>
      </c>
      <c r="N2082" s="27" t="s">
        <v>127</v>
      </c>
      <c r="O2082" s="27" t="s">
        <v>171</v>
      </c>
      <c r="P2082" s="27" t="s">
        <v>187</v>
      </c>
      <c r="Q2082" s="29" t="n">
        <v>2010.4</v>
      </c>
      <c r="R2082" s="27" t="s">
        <v>130</v>
      </c>
      <c r="S2082" s="27" t="s">
        <v>178</v>
      </c>
      <c r="T2082" s="27" t="n">
        <v>4</v>
      </c>
      <c r="U2082" s="27" t="n">
        <f aca="false">YEAR(E2082)</f>
        <v>2024</v>
      </c>
      <c r="V2082" s="27" t="str">
        <f aca="false">TEXT(E2082,"MMM-YYYY")</f>
        <v>Apr-2024</v>
      </c>
      <c r="W2082" s="27" t="n">
        <f aca="false">MONTH(E2082)</f>
        <v>4</v>
      </c>
      <c r="X2082" s="27" t="str">
        <f aca="false">TEXT(WEEKDAY(E2082,2),"0")&amp;" - "&amp;TEXT(E2082,"dddd")</f>
        <v>4 - Thursday</v>
      </c>
      <c r="Y2082" s="27" t="str">
        <f aca="false">_xlfn.IFS(C2082&lt;18,"Child (0-17)",C2082&lt;40,"Young Adult (18-39)",C2082&lt;60,"Adult (40-59)",TRUE(),"Senior (60+)")</f>
        <v>Adult (40-59)</v>
      </c>
      <c r="Z2082" s="27" t="n">
        <f aca="false">ROUND(G2082-E2082,0)</f>
        <v>1</v>
      </c>
      <c r="AA2082" s="27" t="n">
        <f aca="false">L2082+M2082</f>
        <v>112</v>
      </c>
      <c r="AB2082" s="27" t="n">
        <f aca="false">IFERROR(ROUND(Q2082/AA2082,2),0)</f>
        <v>17.95</v>
      </c>
      <c r="AC2082" s="27" t="str">
        <f aca="false">IF(AND(K2082="Critical",N2082="No"),"URGENT - No Bed","Normal")</f>
        <v>Normal</v>
      </c>
      <c r="AD2082" s="33" t="n">
        <f aca="false">INDEX(Lookup_Tables!$B$3:$B$12,MATCH(H2082,Lookup_Tables!$A$3:$A$12,0))</f>
        <v>4600000</v>
      </c>
      <c r="AE2082" s="27" t="str">
        <f aca="false">INDEX(Lookup_Tables!$C$3:$C$12,MATCH(H2082,Lookup_Tables!$A$3:$A$12,0))</f>
        <v>Dr. Farhan Khan</v>
      </c>
      <c r="AF2082" s="27" t="str">
        <f aca="false">IFERROR(INDEX(Lookup_Tables!$F$16:$F$45,MATCH(I2082,Lookup_Tables!$E$16:$E$45,0)),"N/A")</f>
        <v>EMP207</v>
      </c>
      <c r="AG2082" s="27" t="n">
        <f aca="false">_xlfn.IFS(R2082="Recovered",4,R2082="Referred",3,R2082="Admitted",2,R2082="Deceased",1,TRUE(),0)</f>
        <v>4</v>
      </c>
      <c r="AH2082" s="27" t="str">
        <f aca="false">IF(T2082&gt;=4,"Satisfied",IF(T2082&gt;=3,"Neutral","Needs Improvement"))</f>
        <v>Satisfied</v>
      </c>
    </row>
    <row r="2083" customFormat="false" ht="15" hidden="false" customHeight="false" outlineLevel="0" collapsed="false">
      <c r="A2083" s="30" t="s">
        <v>4818</v>
      </c>
      <c r="B2083" s="30" t="s">
        <v>3395</v>
      </c>
      <c r="C2083" s="30" t="n">
        <v>36</v>
      </c>
      <c r="D2083" s="30" t="s">
        <v>121</v>
      </c>
      <c r="E2083" s="31" t="n">
        <v>45643</v>
      </c>
      <c r="F2083" s="30" t="s">
        <v>590</v>
      </c>
      <c r="G2083" s="31" t="n">
        <v>45645</v>
      </c>
      <c r="H2083" s="30" t="s">
        <v>146</v>
      </c>
      <c r="I2083" s="30" t="s">
        <v>309</v>
      </c>
      <c r="J2083" s="30" t="s">
        <v>148</v>
      </c>
      <c r="K2083" s="30" t="s">
        <v>156</v>
      </c>
      <c r="L2083" s="30" t="n">
        <v>30</v>
      </c>
      <c r="M2083" s="30" t="n">
        <v>70</v>
      </c>
      <c r="N2083" s="30" t="s">
        <v>127</v>
      </c>
      <c r="O2083" s="30" t="s">
        <v>128</v>
      </c>
      <c r="P2083" s="30" t="s">
        <v>129</v>
      </c>
      <c r="Q2083" s="32" t="n">
        <v>4659.72</v>
      </c>
      <c r="R2083" s="30" t="s">
        <v>130</v>
      </c>
      <c r="S2083" s="30" t="s">
        <v>197</v>
      </c>
      <c r="T2083" s="30" t="n">
        <v>2</v>
      </c>
      <c r="U2083" s="30" t="n">
        <f aca="false">YEAR(E2083)</f>
        <v>2024</v>
      </c>
      <c r="V2083" s="30" t="str">
        <f aca="false">TEXT(E2083,"MMM-YYYY")</f>
        <v>Dec-2024</v>
      </c>
      <c r="W2083" s="30" t="n">
        <f aca="false">MONTH(E2083)</f>
        <v>12</v>
      </c>
      <c r="X2083" s="30" t="str">
        <f aca="false">TEXT(WEEKDAY(E2083,2),"0")&amp;" - "&amp;TEXT(E2083,"dddd")</f>
        <v>2 - Tuesday</v>
      </c>
      <c r="Y2083" s="30" t="str">
        <f aca="false">_xlfn.IFS(C2083&lt;18,"Child (0-17)",C2083&lt;40,"Young Adult (18-39)",C2083&lt;60,"Adult (40-59)",TRUE(),"Senior (60+)")</f>
        <v>Young Adult (18-39)</v>
      </c>
      <c r="Z2083" s="30" t="n">
        <f aca="false">ROUND(G2083-E2083,0)</f>
        <v>2</v>
      </c>
      <c r="AA2083" s="30" t="n">
        <f aca="false">L2083+M2083</f>
        <v>100</v>
      </c>
      <c r="AB2083" s="30" t="n">
        <f aca="false">IFERROR(ROUND(Q2083/AA2083,2),0)</f>
        <v>46.6</v>
      </c>
      <c r="AC2083" s="30" t="str">
        <f aca="false">IF(AND(K2083="Critical",N2083="No"),"URGENT - No Bed","Normal")</f>
        <v>Normal</v>
      </c>
      <c r="AD2083" s="34" t="n">
        <f aca="false">INDEX(Lookup_Tables!$B$3:$B$12,MATCH(H2083,Lookup_Tables!$A$3:$A$12,0))</f>
        <v>2700000</v>
      </c>
      <c r="AE2083" s="30" t="str">
        <f aca="false">INDEX(Lookup_Tables!$C$3:$C$12,MATCH(H2083,Lookup_Tables!$A$3:$A$12,0))</f>
        <v>Dr. Vikram Singh</v>
      </c>
      <c r="AF2083" s="30" t="str">
        <f aca="false">IFERROR(INDEX(Lookup_Tables!$F$16:$F$45,MATCH(I2083,Lookup_Tables!$E$16:$E$45,0)),"N/A")</f>
        <v>EMP228</v>
      </c>
      <c r="AG2083" s="30" t="n">
        <f aca="false">_xlfn.IFS(R2083="Recovered",4,R2083="Referred",3,R2083="Admitted",2,R2083="Deceased",1,TRUE(),0)</f>
        <v>4</v>
      </c>
      <c r="AH2083" s="30" t="str">
        <f aca="false">IF(T2083&gt;=4,"Satisfied",IF(T2083&gt;=3,"Neutral","Needs Improvement"))</f>
        <v>Needs Improvement</v>
      </c>
    </row>
    <row r="2084" customFormat="false" ht="15" hidden="false" customHeight="false" outlineLevel="0" collapsed="false">
      <c r="A2084" s="27" t="s">
        <v>6856</v>
      </c>
      <c r="B2084" s="27" t="s">
        <v>2322</v>
      </c>
      <c r="C2084" s="27" t="n">
        <v>33</v>
      </c>
      <c r="D2084" s="27" t="s">
        <v>121</v>
      </c>
      <c r="E2084" s="28" t="n">
        <v>45568</v>
      </c>
      <c r="F2084" s="27" t="s">
        <v>250</v>
      </c>
      <c r="G2084" s="28" t="n">
        <v>45569</v>
      </c>
      <c r="H2084" s="27" t="s">
        <v>183</v>
      </c>
      <c r="I2084" s="27" t="s">
        <v>184</v>
      </c>
      <c r="J2084" s="27" t="s">
        <v>476</v>
      </c>
      <c r="K2084" s="27" t="s">
        <v>156</v>
      </c>
      <c r="L2084" s="27" t="n">
        <v>72</v>
      </c>
      <c r="M2084" s="27" t="n">
        <v>47</v>
      </c>
      <c r="N2084" s="27" t="s">
        <v>127</v>
      </c>
      <c r="O2084" s="27" t="s">
        <v>139</v>
      </c>
      <c r="P2084" s="27" t="s">
        <v>140</v>
      </c>
      <c r="Q2084" s="29" t="n">
        <v>3872.06</v>
      </c>
      <c r="R2084" s="27" t="s">
        <v>130</v>
      </c>
      <c r="S2084" s="27" t="s">
        <v>197</v>
      </c>
      <c r="T2084" s="27" t="n">
        <v>5</v>
      </c>
      <c r="U2084" s="27" t="n">
        <f aca="false">YEAR(E2084)</f>
        <v>2024</v>
      </c>
      <c r="V2084" s="27" t="str">
        <f aca="false">TEXT(E2084,"MMM-YYYY")</f>
        <v>Oct-2024</v>
      </c>
      <c r="W2084" s="27" t="n">
        <f aca="false">MONTH(E2084)</f>
        <v>10</v>
      </c>
      <c r="X2084" s="27" t="str">
        <f aca="false">TEXT(WEEKDAY(E2084,2),"0")&amp;" - "&amp;TEXT(E2084,"dddd")</f>
        <v>4 - Thursday</v>
      </c>
      <c r="Y2084" s="27" t="str">
        <f aca="false">_xlfn.IFS(C2084&lt;18,"Child (0-17)",C2084&lt;40,"Young Adult (18-39)",C2084&lt;60,"Adult (40-59)",TRUE(),"Senior (60+)")</f>
        <v>Young Adult (18-39)</v>
      </c>
      <c r="Z2084" s="27" t="n">
        <f aca="false">ROUND(G2084-E2084,0)</f>
        <v>1</v>
      </c>
      <c r="AA2084" s="27" t="n">
        <f aca="false">L2084+M2084</f>
        <v>119</v>
      </c>
      <c r="AB2084" s="27" t="n">
        <f aca="false">IFERROR(ROUND(Q2084/AA2084,2),0)</f>
        <v>32.54</v>
      </c>
      <c r="AC2084" s="27" t="str">
        <f aca="false">IF(AND(K2084="Critical",N2084="No"),"URGENT - No Bed","Normal")</f>
        <v>Normal</v>
      </c>
      <c r="AD2084" s="33" t="n">
        <f aca="false">INDEX(Lookup_Tables!$B$3:$B$12,MATCH(H2084,Lookup_Tables!$A$3:$A$12,0))</f>
        <v>3100000</v>
      </c>
      <c r="AE2084" s="27" t="str">
        <f aca="false">INDEX(Lookup_Tables!$C$3:$C$12,MATCH(H2084,Lookup_Tables!$A$3:$A$12,0))</f>
        <v>Dr. Kavita Rao</v>
      </c>
      <c r="AF2084" s="27" t="str">
        <f aca="false">IFERROR(INDEX(Lookup_Tables!$F$16:$F$45,MATCH(I2084,Lookup_Tables!$E$16:$E$45,0)),"N/A")</f>
        <v>EMP226</v>
      </c>
      <c r="AG2084" s="27" t="n">
        <f aca="false">_xlfn.IFS(R2084="Recovered",4,R2084="Referred",3,R2084="Admitted",2,R2084="Deceased",1,TRUE(),0)</f>
        <v>4</v>
      </c>
      <c r="AH2084" s="27" t="str">
        <f aca="false">IF(T2084&gt;=4,"Satisfied",IF(T2084&gt;=3,"Neutral","Needs Improvement"))</f>
        <v>Satisfied</v>
      </c>
    </row>
    <row r="2085" customFormat="false" ht="15" hidden="false" customHeight="false" outlineLevel="0" collapsed="false">
      <c r="A2085" s="30" t="s">
        <v>5121</v>
      </c>
      <c r="B2085" s="30" t="s">
        <v>3954</v>
      </c>
      <c r="C2085" s="30" t="n">
        <v>36</v>
      </c>
      <c r="D2085" s="30" t="s">
        <v>181</v>
      </c>
      <c r="E2085" s="31" t="n">
        <v>45502</v>
      </c>
      <c r="F2085" s="30" t="s">
        <v>447</v>
      </c>
      <c r="G2085" s="31" t="n">
        <v>45506</v>
      </c>
      <c r="H2085" s="30" t="s">
        <v>135</v>
      </c>
      <c r="I2085" s="30" t="s">
        <v>136</v>
      </c>
      <c r="J2085" s="30" t="s">
        <v>262</v>
      </c>
      <c r="K2085" s="30" t="s">
        <v>126</v>
      </c>
      <c r="L2085" s="30" t="n">
        <v>8</v>
      </c>
      <c r="M2085" s="30" t="n">
        <v>139</v>
      </c>
      <c r="N2085" s="30" t="s">
        <v>186</v>
      </c>
      <c r="O2085" s="30" t="s">
        <v>139</v>
      </c>
      <c r="P2085" s="30" t="s">
        <v>150</v>
      </c>
      <c r="Q2085" s="32" t="n">
        <v>7979.44</v>
      </c>
      <c r="R2085" s="30" t="s">
        <v>172</v>
      </c>
      <c r="S2085" s="30" t="s">
        <v>223</v>
      </c>
      <c r="T2085" s="30" t="n">
        <v>3</v>
      </c>
      <c r="U2085" s="30" t="n">
        <f aca="false">YEAR(E2085)</f>
        <v>2024</v>
      </c>
      <c r="V2085" s="30" t="str">
        <f aca="false">TEXT(E2085,"MMM-YYYY")</f>
        <v>Jul-2024</v>
      </c>
      <c r="W2085" s="30" t="n">
        <f aca="false">MONTH(E2085)</f>
        <v>7</v>
      </c>
      <c r="X2085" s="30" t="str">
        <f aca="false">TEXT(WEEKDAY(E2085,2),"0")&amp;" - "&amp;TEXT(E2085,"dddd")</f>
        <v>1 - Monday</v>
      </c>
      <c r="Y2085" s="30" t="str">
        <f aca="false">_xlfn.IFS(C2085&lt;18,"Child (0-17)",C2085&lt;40,"Young Adult (18-39)",C2085&lt;60,"Adult (40-59)",TRUE(),"Senior (60+)")</f>
        <v>Young Adult (18-39)</v>
      </c>
      <c r="Z2085" s="30" t="n">
        <f aca="false">ROUND(G2085-E2085,0)</f>
        <v>4</v>
      </c>
      <c r="AA2085" s="30" t="n">
        <f aca="false">L2085+M2085</f>
        <v>147</v>
      </c>
      <c r="AB2085" s="30" t="n">
        <f aca="false">IFERROR(ROUND(Q2085/AA2085,2),0)</f>
        <v>54.28</v>
      </c>
      <c r="AC2085" s="30" t="str">
        <f aca="false">IF(AND(K2085="Critical",N2085="No"),"URGENT - No Bed","Normal")</f>
        <v>Normal</v>
      </c>
      <c r="AD2085" s="34" t="n">
        <f aca="false">INDEX(Lookup_Tables!$B$3:$B$12,MATCH(H2085,Lookup_Tables!$A$3:$A$12,0))</f>
        <v>4600000</v>
      </c>
      <c r="AE2085" s="30" t="str">
        <f aca="false">INDEX(Lookup_Tables!$C$3:$C$12,MATCH(H2085,Lookup_Tables!$A$3:$A$12,0))</f>
        <v>Dr. Farhan Khan</v>
      </c>
      <c r="AF2085" s="30" t="str">
        <f aca="false">IFERROR(INDEX(Lookup_Tables!$F$16:$F$45,MATCH(I2085,Lookup_Tables!$E$16:$E$45,0)),"N/A")</f>
        <v>EMP206</v>
      </c>
      <c r="AG2085" s="30" t="n">
        <f aca="false">_xlfn.IFS(R2085="Recovered",4,R2085="Referred",3,R2085="Admitted",2,R2085="Deceased",1,TRUE(),0)</f>
        <v>2</v>
      </c>
      <c r="AH2085" s="30" t="str">
        <f aca="false">IF(T2085&gt;=4,"Satisfied",IF(T2085&gt;=3,"Neutral","Needs Improvement"))</f>
        <v>Neutral</v>
      </c>
    </row>
    <row r="2086" customFormat="false" ht="15" hidden="false" customHeight="false" outlineLevel="0" collapsed="false">
      <c r="A2086" s="27" t="s">
        <v>4542</v>
      </c>
      <c r="B2086" s="27" t="s">
        <v>766</v>
      </c>
      <c r="C2086" s="27" t="n">
        <v>61</v>
      </c>
      <c r="D2086" s="27" t="s">
        <v>121</v>
      </c>
      <c r="E2086" s="28" t="n">
        <v>45469</v>
      </c>
      <c r="F2086" s="27" t="s">
        <v>205</v>
      </c>
      <c r="G2086" s="28" t="n">
        <v>45471</v>
      </c>
      <c r="H2086" s="27" t="s">
        <v>135</v>
      </c>
      <c r="I2086" s="27" t="s">
        <v>278</v>
      </c>
      <c r="J2086" s="27" t="s">
        <v>201</v>
      </c>
      <c r="K2086" s="27" t="s">
        <v>126</v>
      </c>
      <c r="L2086" s="27" t="n">
        <v>22</v>
      </c>
      <c r="M2086" s="27" t="n">
        <v>81</v>
      </c>
      <c r="N2086" s="27" t="s">
        <v>127</v>
      </c>
      <c r="O2086" s="27" t="s">
        <v>171</v>
      </c>
      <c r="P2086" s="27" t="s">
        <v>129</v>
      </c>
      <c r="Q2086" s="29" t="n">
        <v>8232.69</v>
      </c>
      <c r="R2086" s="27" t="s">
        <v>268</v>
      </c>
      <c r="S2086" s="27" t="s">
        <v>197</v>
      </c>
      <c r="T2086" s="27" t="n">
        <v>2</v>
      </c>
      <c r="U2086" s="27" t="n">
        <f aca="false">YEAR(E2086)</f>
        <v>2024</v>
      </c>
      <c r="V2086" s="27" t="str">
        <f aca="false">TEXT(E2086,"MMM-YYYY")</f>
        <v>Jun-2024</v>
      </c>
      <c r="W2086" s="27" t="n">
        <f aca="false">MONTH(E2086)</f>
        <v>6</v>
      </c>
      <c r="X2086" s="27" t="str">
        <f aca="false">TEXT(WEEKDAY(E2086,2),"0")&amp;" - "&amp;TEXT(E2086,"dddd")</f>
        <v>3 - Wednesday</v>
      </c>
      <c r="Y2086" s="27" t="str">
        <f aca="false">_xlfn.IFS(C2086&lt;18,"Child (0-17)",C2086&lt;40,"Young Adult (18-39)",C2086&lt;60,"Adult (40-59)",TRUE(),"Senior (60+)")</f>
        <v>Senior (60+)</v>
      </c>
      <c r="Z2086" s="27" t="n">
        <f aca="false">ROUND(G2086-E2086,0)</f>
        <v>2</v>
      </c>
      <c r="AA2086" s="27" t="n">
        <f aca="false">L2086+M2086</f>
        <v>103</v>
      </c>
      <c r="AB2086" s="27" t="n">
        <f aca="false">IFERROR(ROUND(Q2086/AA2086,2),0)</f>
        <v>79.93</v>
      </c>
      <c r="AC2086" s="27" t="str">
        <f aca="false">IF(AND(K2086="Critical",N2086="No"),"URGENT - No Bed","Normal")</f>
        <v>Normal</v>
      </c>
      <c r="AD2086" s="33" t="n">
        <f aca="false">INDEX(Lookup_Tables!$B$3:$B$12,MATCH(H2086,Lookup_Tables!$A$3:$A$12,0))</f>
        <v>4600000</v>
      </c>
      <c r="AE2086" s="27" t="str">
        <f aca="false">INDEX(Lookup_Tables!$C$3:$C$12,MATCH(H2086,Lookup_Tables!$A$3:$A$12,0))</f>
        <v>Dr. Farhan Khan</v>
      </c>
      <c r="AF2086" s="27" t="str">
        <f aca="false">IFERROR(INDEX(Lookup_Tables!$F$16:$F$45,MATCH(I2086,Lookup_Tables!$E$16:$E$45,0)),"N/A")</f>
        <v>EMP208</v>
      </c>
      <c r="AG2086" s="27" t="n">
        <f aca="false">_xlfn.IFS(R2086="Recovered",4,R2086="Referred",3,R2086="Admitted",2,R2086="Deceased",1,TRUE(),0)</f>
        <v>3</v>
      </c>
      <c r="AH2086" s="27" t="str">
        <f aca="false">IF(T2086&gt;=4,"Satisfied",IF(T2086&gt;=3,"Neutral","Needs Improvement"))</f>
        <v>Needs Improvement</v>
      </c>
    </row>
    <row r="2087" customFormat="false" ht="15" hidden="false" customHeight="false" outlineLevel="0" collapsed="false">
      <c r="A2087" s="30" t="s">
        <v>6528</v>
      </c>
      <c r="B2087" s="30" t="s">
        <v>825</v>
      </c>
      <c r="C2087" s="30" t="n">
        <v>11</v>
      </c>
      <c r="D2087" s="30" t="s">
        <v>181</v>
      </c>
      <c r="E2087" s="31" t="n">
        <v>45649</v>
      </c>
      <c r="F2087" s="30" t="s">
        <v>1255</v>
      </c>
      <c r="G2087" s="31" t="n">
        <v>45660</v>
      </c>
      <c r="H2087" s="30" t="s">
        <v>168</v>
      </c>
      <c r="I2087" s="30" t="s">
        <v>196</v>
      </c>
      <c r="J2087" s="30" t="s">
        <v>170</v>
      </c>
      <c r="K2087" s="30" t="s">
        <v>202</v>
      </c>
      <c r="L2087" s="30" t="n">
        <v>3</v>
      </c>
      <c r="M2087" s="30" t="n">
        <v>68</v>
      </c>
      <c r="N2087" s="30" t="s">
        <v>186</v>
      </c>
      <c r="O2087" s="30" t="s">
        <v>139</v>
      </c>
      <c r="P2087" s="30" t="s">
        <v>140</v>
      </c>
      <c r="Q2087" s="32" t="n">
        <v>16878.27</v>
      </c>
      <c r="R2087" s="30" t="s">
        <v>130</v>
      </c>
      <c r="S2087" s="30" t="s">
        <v>223</v>
      </c>
      <c r="T2087" s="30" t="n">
        <v>4</v>
      </c>
      <c r="U2087" s="30" t="n">
        <f aca="false">YEAR(E2087)</f>
        <v>2024</v>
      </c>
      <c r="V2087" s="30" t="str">
        <f aca="false">TEXT(E2087,"MMM-YYYY")</f>
        <v>Dec-2024</v>
      </c>
      <c r="W2087" s="30" t="n">
        <f aca="false">MONTH(E2087)</f>
        <v>12</v>
      </c>
      <c r="X2087" s="30" t="str">
        <f aca="false">TEXT(WEEKDAY(E2087,2),"0")&amp;" - "&amp;TEXT(E2087,"dddd")</f>
        <v>1 - Monday</v>
      </c>
      <c r="Y2087" s="30" t="str">
        <f aca="false">_xlfn.IFS(C2087&lt;18,"Child (0-17)",C2087&lt;40,"Young Adult (18-39)",C2087&lt;60,"Adult (40-59)",TRUE(),"Senior (60+)")</f>
        <v>Child (0-17)</v>
      </c>
      <c r="Z2087" s="30" t="n">
        <f aca="false">ROUND(G2087-E2087,0)</f>
        <v>11</v>
      </c>
      <c r="AA2087" s="30" t="n">
        <f aca="false">L2087+M2087</f>
        <v>71</v>
      </c>
      <c r="AB2087" s="30" t="n">
        <f aca="false">IFERROR(ROUND(Q2087/AA2087,2),0)</f>
        <v>237.72</v>
      </c>
      <c r="AC2087" s="30" t="str">
        <f aca="false">IF(AND(K2087="Critical",N2087="No"),"URGENT - No Bed","Normal")</f>
        <v>Normal</v>
      </c>
      <c r="AD2087" s="34" t="n">
        <f aca="false">INDEX(Lookup_Tables!$B$3:$B$12,MATCH(H2087,Lookup_Tables!$A$3:$A$12,0))</f>
        <v>4400000</v>
      </c>
      <c r="AE2087" s="30" t="str">
        <f aca="false">INDEX(Lookup_Tables!$C$3:$C$12,MATCH(H2087,Lookup_Tables!$A$3:$A$12,0))</f>
        <v>Dr. Neha Chopra</v>
      </c>
      <c r="AF2087" s="30" t="str">
        <f aca="false">IFERROR(INDEX(Lookup_Tables!$F$16:$F$45,MATCH(I2087,Lookup_Tables!$E$16:$E$45,0)),"N/A")</f>
        <v>EMP219</v>
      </c>
      <c r="AG2087" s="30" t="n">
        <f aca="false">_xlfn.IFS(R2087="Recovered",4,R2087="Referred",3,R2087="Admitted",2,R2087="Deceased",1,TRUE(),0)</f>
        <v>4</v>
      </c>
      <c r="AH2087" s="30" t="str">
        <f aca="false">IF(T2087&gt;=4,"Satisfied",IF(T2087&gt;=3,"Neutral","Needs Improvement"))</f>
        <v>Satisfied</v>
      </c>
    </row>
    <row r="2088" customFormat="false" ht="15" hidden="false" customHeight="false" outlineLevel="0" collapsed="false">
      <c r="A2088" s="27" t="s">
        <v>3281</v>
      </c>
      <c r="B2088" s="27" t="s">
        <v>565</v>
      </c>
      <c r="C2088" s="27" t="n">
        <v>32</v>
      </c>
      <c r="D2088" s="27" t="s">
        <v>121</v>
      </c>
      <c r="E2088" s="28" t="n">
        <v>45450</v>
      </c>
      <c r="F2088" s="27" t="s">
        <v>429</v>
      </c>
      <c r="G2088" s="28" t="n">
        <v>45453</v>
      </c>
      <c r="H2088" s="27" t="s">
        <v>236</v>
      </c>
      <c r="I2088" s="27" t="s">
        <v>323</v>
      </c>
      <c r="J2088" s="27" t="s">
        <v>238</v>
      </c>
      <c r="K2088" s="27" t="s">
        <v>126</v>
      </c>
      <c r="L2088" s="27" t="n">
        <v>33</v>
      </c>
      <c r="M2088" s="27" t="n">
        <v>91</v>
      </c>
      <c r="N2088" s="27" t="s">
        <v>186</v>
      </c>
      <c r="O2088" s="27" t="s">
        <v>139</v>
      </c>
      <c r="P2088" s="27" t="s">
        <v>187</v>
      </c>
      <c r="Q2088" s="29" t="n">
        <v>8650.01</v>
      </c>
      <c r="R2088" s="27" t="s">
        <v>130</v>
      </c>
      <c r="S2088" s="27" t="s">
        <v>131</v>
      </c>
      <c r="T2088" s="27" t="n">
        <v>3</v>
      </c>
      <c r="U2088" s="27" t="n">
        <f aca="false">YEAR(E2088)</f>
        <v>2024</v>
      </c>
      <c r="V2088" s="27" t="str">
        <f aca="false">TEXT(E2088,"MMM-YYYY")</f>
        <v>Jun-2024</v>
      </c>
      <c r="W2088" s="27" t="n">
        <f aca="false">MONTH(E2088)</f>
        <v>6</v>
      </c>
      <c r="X2088" s="27" t="str">
        <f aca="false">TEXT(WEEKDAY(E2088,2),"0")&amp;" - "&amp;TEXT(E2088,"dddd")</f>
        <v>5 - Friday</v>
      </c>
      <c r="Y2088" s="27" t="str">
        <f aca="false">_xlfn.IFS(C2088&lt;18,"Child (0-17)",C2088&lt;40,"Young Adult (18-39)",C2088&lt;60,"Adult (40-59)",TRUE(),"Senior (60+)")</f>
        <v>Young Adult (18-39)</v>
      </c>
      <c r="Z2088" s="27" t="n">
        <f aca="false">ROUND(G2088-E2088,0)</f>
        <v>3</v>
      </c>
      <c r="AA2088" s="27" t="n">
        <f aca="false">L2088+M2088</f>
        <v>124</v>
      </c>
      <c r="AB2088" s="27" t="n">
        <f aca="false">IFERROR(ROUND(Q2088/AA2088,2),0)</f>
        <v>69.76</v>
      </c>
      <c r="AC2088" s="27" t="str">
        <f aca="false">IF(AND(K2088="Critical",N2088="No"),"URGENT - No Bed","Normal")</f>
        <v>Normal</v>
      </c>
      <c r="AD2088" s="33" t="n">
        <f aca="false">INDEX(Lookup_Tables!$B$3:$B$12,MATCH(H2088,Lookup_Tables!$A$3:$A$12,0))</f>
        <v>3900000</v>
      </c>
      <c r="AE2088" s="27" t="str">
        <f aca="false">INDEX(Lookup_Tables!$C$3:$C$12,MATCH(H2088,Lookup_Tables!$A$3:$A$12,0))</f>
        <v>Dr. Rina Mehta</v>
      </c>
      <c r="AF2088" s="27" t="str">
        <f aca="false">IFERROR(INDEX(Lookup_Tables!$F$16:$F$45,MATCH(I2088,Lookup_Tables!$E$16:$E$45,0)),"N/A")</f>
        <v>EMP216</v>
      </c>
      <c r="AG2088" s="27" t="n">
        <f aca="false">_xlfn.IFS(R2088="Recovered",4,R2088="Referred",3,R2088="Admitted",2,R2088="Deceased",1,TRUE(),0)</f>
        <v>4</v>
      </c>
      <c r="AH2088" s="27" t="str">
        <f aca="false">IF(T2088&gt;=4,"Satisfied",IF(T2088&gt;=3,"Neutral","Needs Improvement"))</f>
        <v>Neutral</v>
      </c>
    </row>
    <row r="2089" customFormat="false" ht="15" hidden="false" customHeight="false" outlineLevel="0" collapsed="false">
      <c r="A2089" s="30" t="s">
        <v>1144</v>
      </c>
      <c r="B2089" s="30" t="s">
        <v>3274</v>
      </c>
      <c r="C2089" s="30" t="n">
        <v>38</v>
      </c>
      <c r="D2089" s="30" t="s">
        <v>121</v>
      </c>
      <c r="E2089" s="31" t="n">
        <v>45501</v>
      </c>
      <c r="F2089" s="30" t="s">
        <v>429</v>
      </c>
      <c r="G2089" s="31" t="n">
        <v>45503</v>
      </c>
      <c r="H2089" s="30" t="s">
        <v>168</v>
      </c>
      <c r="I2089" s="30" t="s">
        <v>196</v>
      </c>
      <c r="J2089" s="30" t="s">
        <v>441</v>
      </c>
      <c r="K2089" s="30" t="s">
        <v>156</v>
      </c>
      <c r="L2089" s="30" t="n">
        <v>23</v>
      </c>
      <c r="M2089" s="30" t="n">
        <v>79</v>
      </c>
      <c r="N2089" s="30" t="s">
        <v>186</v>
      </c>
      <c r="O2089" s="30" t="s">
        <v>171</v>
      </c>
      <c r="P2089" s="30" t="s">
        <v>129</v>
      </c>
      <c r="Q2089" s="32" t="n">
        <v>3303.59</v>
      </c>
      <c r="R2089" s="30" t="s">
        <v>130</v>
      </c>
      <c r="S2089" s="30" t="s">
        <v>157</v>
      </c>
      <c r="T2089" s="30" t="n">
        <v>4</v>
      </c>
      <c r="U2089" s="30" t="n">
        <f aca="false">YEAR(E2089)</f>
        <v>2024</v>
      </c>
      <c r="V2089" s="30" t="str">
        <f aca="false">TEXT(E2089,"MMM-YYYY")</f>
        <v>Jul-2024</v>
      </c>
      <c r="W2089" s="30" t="n">
        <f aca="false">MONTH(E2089)</f>
        <v>7</v>
      </c>
      <c r="X2089" s="30" t="str">
        <f aca="false">TEXT(WEEKDAY(E2089,2),"0")&amp;" - "&amp;TEXT(E2089,"dddd")</f>
        <v>7 - Sunday</v>
      </c>
      <c r="Y2089" s="30" t="str">
        <f aca="false">_xlfn.IFS(C2089&lt;18,"Child (0-17)",C2089&lt;40,"Young Adult (18-39)",C2089&lt;60,"Adult (40-59)",TRUE(),"Senior (60+)")</f>
        <v>Young Adult (18-39)</v>
      </c>
      <c r="Z2089" s="30" t="n">
        <f aca="false">ROUND(G2089-E2089,0)</f>
        <v>2</v>
      </c>
      <c r="AA2089" s="30" t="n">
        <f aca="false">L2089+M2089</f>
        <v>102</v>
      </c>
      <c r="AB2089" s="30" t="n">
        <f aca="false">IFERROR(ROUND(Q2089/AA2089,2),0)</f>
        <v>32.39</v>
      </c>
      <c r="AC2089" s="30" t="str">
        <f aca="false">IF(AND(K2089="Critical",N2089="No"),"URGENT - No Bed","Normal")</f>
        <v>Normal</v>
      </c>
      <c r="AD2089" s="34" t="n">
        <f aca="false">INDEX(Lookup_Tables!$B$3:$B$12,MATCH(H2089,Lookup_Tables!$A$3:$A$12,0))</f>
        <v>4400000</v>
      </c>
      <c r="AE2089" s="30" t="str">
        <f aca="false">INDEX(Lookup_Tables!$C$3:$C$12,MATCH(H2089,Lookup_Tables!$A$3:$A$12,0))</f>
        <v>Dr. Neha Chopra</v>
      </c>
      <c r="AF2089" s="30" t="str">
        <f aca="false">IFERROR(INDEX(Lookup_Tables!$F$16:$F$45,MATCH(I2089,Lookup_Tables!$E$16:$E$45,0)),"N/A")</f>
        <v>EMP219</v>
      </c>
      <c r="AG2089" s="30" t="n">
        <f aca="false">_xlfn.IFS(R2089="Recovered",4,R2089="Referred",3,R2089="Admitted",2,R2089="Deceased",1,TRUE(),0)</f>
        <v>4</v>
      </c>
      <c r="AH2089" s="30" t="str">
        <f aca="false">IF(T2089&gt;=4,"Satisfied",IF(T2089&gt;=3,"Neutral","Needs Improvement"))</f>
        <v>Satisfied</v>
      </c>
    </row>
    <row r="2090" customFormat="false" ht="15" hidden="false" customHeight="false" outlineLevel="0" collapsed="false">
      <c r="A2090" s="27" t="s">
        <v>1221</v>
      </c>
      <c r="B2090" s="27" t="s">
        <v>1222</v>
      </c>
      <c r="C2090" s="27" t="n">
        <v>41</v>
      </c>
      <c r="D2090" s="27" t="s">
        <v>181</v>
      </c>
      <c r="E2090" s="28" t="n">
        <v>45300</v>
      </c>
      <c r="F2090" s="27" t="s">
        <v>785</v>
      </c>
      <c r="G2090" s="28" t="n">
        <v>45300</v>
      </c>
      <c r="H2090" s="27" t="s">
        <v>123</v>
      </c>
      <c r="I2090" s="27" t="s">
        <v>124</v>
      </c>
      <c r="J2090" s="27" t="s">
        <v>305</v>
      </c>
      <c r="K2090" s="27" t="s">
        <v>156</v>
      </c>
      <c r="L2090" s="27" t="n">
        <v>25</v>
      </c>
      <c r="M2090" s="27" t="n">
        <v>50</v>
      </c>
      <c r="N2090" s="27" t="s">
        <v>127</v>
      </c>
      <c r="O2090" s="27" t="s">
        <v>128</v>
      </c>
      <c r="P2090" s="27" t="s">
        <v>150</v>
      </c>
      <c r="Q2090" s="29" t="n">
        <v>4069.23</v>
      </c>
      <c r="R2090" s="27" t="s">
        <v>130</v>
      </c>
      <c r="S2090" s="27" t="s">
        <v>131</v>
      </c>
      <c r="T2090" s="27" t="n">
        <v>4</v>
      </c>
      <c r="U2090" s="27" t="n">
        <f aca="false">YEAR(E2090)</f>
        <v>2024</v>
      </c>
      <c r="V2090" s="27" t="str">
        <f aca="false">TEXT(E2090,"MMM-YYYY")</f>
        <v>Jan-2024</v>
      </c>
      <c r="W2090" s="27" t="n">
        <f aca="false">MONTH(E2090)</f>
        <v>1</v>
      </c>
      <c r="X2090" s="27" t="str">
        <f aca="false">TEXT(WEEKDAY(E2090,2),"0")&amp;" - "&amp;TEXT(E2090,"dddd")</f>
        <v>2 - Tuesday</v>
      </c>
      <c r="Y2090" s="27" t="str">
        <f aca="false">_xlfn.IFS(C2090&lt;18,"Child (0-17)",C2090&lt;40,"Young Adult (18-39)",C2090&lt;60,"Adult (40-59)",TRUE(),"Senior (60+)")</f>
        <v>Adult (40-59)</v>
      </c>
      <c r="Z2090" s="27" t="n">
        <f aca="false">ROUND(G2090-E2090,0)</f>
        <v>0</v>
      </c>
      <c r="AA2090" s="27" t="n">
        <f aca="false">L2090+M2090</f>
        <v>75</v>
      </c>
      <c r="AB2090" s="27" t="n">
        <f aca="false">IFERROR(ROUND(Q2090/AA2090,2),0)</f>
        <v>54.26</v>
      </c>
      <c r="AC2090" s="27" t="str">
        <f aca="false">IF(AND(K2090="Critical",N2090="No"),"URGENT - No Bed","Normal")</f>
        <v>Normal</v>
      </c>
      <c r="AD2090" s="33" t="n">
        <f aca="false">INDEX(Lookup_Tables!$B$3:$B$12,MATCH(H2090,Lookup_Tables!$A$3:$A$12,0))</f>
        <v>2200000</v>
      </c>
      <c r="AE2090" s="27" t="str">
        <f aca="false">INDEX(Lookup_Tables!$C$3:$C$12,MATCH(H2090,Lookup_Tables!$A$3:$A$12,0))</f>
        <v>Dr. Rohan Das</v>
      </c>
      <c r="AF2090" s="27" t="str">
        <f aca="false">IFERROR(INDEX(Lookup_Tables!$F$16:$F$45,MATCH(I2090,Lookup_Tables!$E$16:$E$45,0)),"N/A")</f>
        <v>EMP205</v>
      </c>
      <c r="AG2090" s="27" t="n">
        <f aca="false">_xlfn.IFS(R2090="Recovered",4,R2090="Referred",3,R2090="Admitted",2,R2090="Deceased",1,TRUE(),0)</f>
        <v>4</v>
      </c>
      <c r="AH2090" s="27" t="str">
        <f aca="false">IF(T2090&gt;=4,"Satisfied",IF(T2090&gt;=3,"Neutral","Needs Improvement"))</f>
        <v>Satisfied</v>
      </c>
    </row>
    <row r="2091" customFormat="false" ht="15" hidden="false" customHeight="false" outlineLevel="0" collapsed="false">
      <c r="A2091" s="30" t="s">
        <v>2767</v>
      </c>
      <c r="B2091" s="30" t="s">
        <v>2768</v>
      </c>
      <c r="C2091" s="30" t="n">
        <v>78</v>
      </c>
      <c r="D2091" s="30" t="s">
        <v>181</v>
      </c>
      <c r="E2091" s="31" t="n">
        <v>45484</v>
      </c>
      <c r="F2091" s="30" t="s">
        <v>511</v>
      </c>
      <c r="G2091" s="31" t="n">
        <v>45487</v>
      </c>
      <c r="H2091" s="30" t="s">
        <v>168</v>
      </c>
      <c r="I2091" s="30" t="s">
        <v>169</v>
      </c>
      <c r="J2091" s="30" t="s">
        <v>371</v>
      </c>
      <c r="K2091" s="30" t="s">
        <v>156</v>
      </c>
      <c r="L2091" s="30" t="n">
        <v>53</v>
      </c>
      <c r="M2091" s="30" t="n">
        <v>81</v>
      </c>
      <c r="N2091" s="30" t="s">
        <v>127</v>
      </c>
      <c r="O2091" s="30" t="s">
        <v>128</v>
      </c>
      <c r="P2091" s="30" t="s">
        <v>140</v>
      </c>
      <c r="Q2091" s="32" t="n">
        <v>4493.17</v>
      </c>
      <c r="R2091" s="30" t="s">
        <v>130</v>
      </c>
      <c r="S2091" s="30" t="s">
        <v>178</v>
      </c>
      <c r="T2091" s="30" t="n">
        <v>4</v>
      </c>
      <c r="U2091" s="30" t="n">
        <f aca="false">YEAR(E2091)</f>
        <v>2024</v>
      </c>
      <c r="V2091" s="30" t="str">
        <f aca="false">TEXT(E2091,"MMM-YYYY")</f>
        <v>Jul-2024</v>
      </c>
      <c r="W2091" s="30" t="n">
        <f aca="false">MONTH(E2091)</f>
        <v>7</v>
      </c>
      <c r="X2091" s="30" t="str">
        <f aca="false">TEXT(WEEKDAY(E2091,2),"0")&amp;" - "&amp;TEXT(E2091,"dddd")</f>
        <v>4 - Thursday</v>
      </c>
      <c r="Y2091" s="30" t="str">
        <f aca="false">_xlfn.IFS(C2091&lt;18,"Child (0-17)",C2091&lt;40,"Young Adult (18-39)",C2091&lt;60,"Adult (40-59)",TRUE(),"Senior (60+)")</f>
        <v>Senior (60+)</v>
      </c>
      <c r="Z2091" s="30" t="n">
        <f aca="false">ROUND(G2091-E2091,0)</f>
        <v>3</v>
      </c>
      <c r="AA2091" s="30" t="n">
        <f aca="false">L2091+M2091</f>
        <v>134</v>
      </c>
      <c r="AB2091" s="30" t="n">
        <f aca="false">IFERROR(ROUND(Q2091/AA2091,2),0)</f>
        <v>33.53</v>
      </c>
      <c r="AC2091" s="30" t="str">
        <f aca="false">IF(AND(K2091="Critical",N2091="No"),"URGENT - No Bed","Normal")</f>
        <v>Normal</v>
      </c>
      <c r="AD2091" s="34" t="n">
        <f aca="false">INDEX(Lookup_Tables!$B$3:$B$12,MATCH(H2091,Lookup_Tables!$A$3:$A$12,0))</f>
        <v>4400000</v>
      </c>
      <c r="AE2091" s="30" t="str">
        <f aca="false">INDEX(Lookup_Tables!$C$3:$C$12,MATCH(H2091,Lookup_Tables!$A$3:$A$12,0))</f>
        <v>Dr. Neha Chopra</v>
      </c>
      <c r="AF2091" s="30" t="str">
        <f aca="false">IFERROR(INDEX(Lookup_Tables!$F$16:$F$45,MATCH(I2091,Lookup_Tables!$E$16:$E$45,0)),"N/A")</f>
        <v>EMP220</v>
      </c>
      <c r="AG2091" s="30" t="n">
        <f aca="false">_xlfn.IFS(R2091="Recovered",4,R2091="Referred",3,R2091="Admitted",2,R2091="Deceased",1,TRUE(),0)</f>
        <v>4</v>
      </c>
      <c r="AH2091" s="30" t="str">
        <f aca="false">IF(T2091&gt;=4,"Satisfied",IF(T2091&gt;=3,"Neutral","Needs Improvement"))</f>
        <v>Satisfied</v>
      </c>
    </row>
    <row r="2092" customFormat="false" ht="15" hidden="false" customHeight="false" outlineLevel="0" collapsed="false">
      <c r="A2092" s="27" t="s">
        <v>4214</v>
      </c>
      <c r="B2092" s="27" t="s">
        <v>2260</v>
      </c>
      <c r="C2092" s="27" t="n">
        <v>47</v>
      </c>
      <c r="D2092" s="27" t="s">
        <v>121</v>
      </c>
      <c r="E2092" s="28" t="n">
        <v>45518</v>
      </c>
      <c r="F2092" s="27" t="s">
        <v>762</v>
      </c>
      <c r="G2092" s="28" t="n">
        <v>45529</v>
      </c>
      <c r="H2092" s="27" t="s">
        <v>168</v>
      </c>
      <c r="I2092" s="27" t="s">
        <v>196</v>
      </c>
      <c r="J2092" s="27" t="s">
        <v>371</v>
      </c>
      <c r="K2092" s="27" t="s">
        <v>202</v>
      </c>
      <c r="L2092" s="27" t="n">
        <v>12</v>
      </c>
      <c r="M2092" s="27" t="n">
        <v>206</v>
      </c>
      <c r="N2092" s="27" t="s">
        <v>186</v>
      </c>
      <c r="O2092" s="27" t="s">
        <v>139</v>
      </c>
      <c r="P2092" s="27" t="s">
        <v>150</v>
      </c>
      <c r="Q2092" s="29" t="n">
        <v>19300.15</v>
      </c>
      <c r="R2092" s="27" t="s">
        <v>130</v>
      </c>
      <c r="S2092" s="27" t="s">
        <v>178</v>
      </c>
      <c r="T2092" s="27" t="n">
        <v>3</v>
      </c>
      <c r="U2092" s="27" t="n">
        <f aca="false">YEAR(E2092)</f>
        <v>2024</v>
      </c>
      <c r="V2092" s="27" t="str">
        <f aca="false">TEXT(E2092,"MMM-YYYY")</f>
        <v>Aug-2024</v>
      </c>
      <c r="W2092" s="27" t="n">
        <f aca="false">MONTH(E2092)</f>
        <v>8</v>
      </c>
      <c r="X2092" s="27" t="str">
        <f aca="false">TEXT(WEEKDAY(E2092,2),"0")&amp;" - "&amp;TEXT(E2092,"dddd")</f>
        <v>3 - Wednesday</v>
      </c>
      <c r="Y2092" s="27" t="str">
        <f aca="false">_xlfn.IFS(C2092&lt;18,"Child (0-17)",C2092&lt;40,"Young Adult (18-39)",C2092&lt;60,"Adult (40-59)",TRUE(),"Senior (60+)")</f>
        <v>Adult (40-59)</v>
      </c>
      <c r="Z2092" s="27" t="n">
        <f aca="false">ROUND(G2092-E2092,0)</f>
        <v>11</v>
      </c>
      <c r="AA2092" s="27" t="n">
        <f aca="false">L2092+M2092</f>
        <v>218</v>
      </c>
      <c r="AB2092" s="27" t="n">
        <f aca="false">IFERROR(ROUND(Q2092/AA2092,2),0)</f>
        <v>88.53</v>
      </c>
      <c r="AC2092" s="27" t="str">
        <f aca="false">IF(AND(K2092="Critical",N2092="No"),"URGENT - No Bed","Normal")</f>
        <v>Normal</v>
      </c>
      <c r="AD2092" s="33" t="n">
        <f aca="false">INDEX(Lookup_Tables!$B$3:$B$12,MATCH(H2092,Lookup_Tables!$A$3:$A$12,0))</f>
        <v>4400000</v>
      </c>
      <c r="AE2092" s="27" t="str">
        <f aca="false">INDEX(Lookup_Tables!$C$3:$C$12,MATCH(H2092,Lookup_Tables!$A$3:$A$12,0))</f>
        <v>Dr. Neha Chopra</v>
      </c>
      <c r="AF2092" s="27" t="str">
        <f aca="false">IFERROR(INDEX(Lookup_Tables!$F$16:$F$45,MATCH(I2092,Lookup_Tables!$E$16:$E$45,0)),"N/A")</f>
        <v>EMP219</v>
      </c>
      <c r="AG2092" s="27" t="n">
        <f aca="false">_xlfn.IFS(R2092="Recovered",4,R2092="Referred",3,R2092="Admitted",2,R2092="Deceased",1,TRUE(),0)</f>
        <v>4</v>
      </c>
      <c r="AH2092" s="27" t="str">
        <f aca="false">IF(T2092&gt;=4,"Satisfied",IF(T2092&gt;=3,"Neutral","Needs Improvement"))</f>
        <v>Neutral</v>
      </c>
    </row>
    <row r="2093" customFormat="false" ht="15" hidden="false" customHeight="false" outlineLevel="0" collapsed="false">
      <c r="A2093" s="30" t="s">
        <v>1313</v>
      </c>
      <c r="B2093" s="30" t="s">
        <v>1314</v>
      </c>
      <c r="C2093" s="30" t="n">
        <v>25</v>
      </c>
      <c r="D2093" s="30" t="s">
        <v>121</v>
      </c>
      <c r="E2093" s="31" t="n">
        <v>45439</v>
      </c>
      <c r="F2093" s="30" t="s">
        <v>299</v>
      </c>
      <c r="G2093" s="31" t="n">
        <v>45440</v>
      </c>
      <c r="H2093" s="30" t="s">
        <v>183</v>
      </c>
      <c r="I2093" s="30" t="s">
        <v>430</v>
      </c>
      <c r="J2093" s="30" t="s">
        <v>185</v>
      </c>
      <c r="K2093" s="30" t="s">
        <v>138</v>
      </c>
      <c r="L2093" s="30" t="n">
        <v>67</v>
      </c>
      <c r="M2093" s="30" t="n">
        <v>18</v>
      </c>
      <c r="N2093" s="30" t="s">
        <v>127</v>
      </c>
      <c r="O2093" s="30" t="s">
        <v>128</v>
      </c>
      <c r="P2093" s="30" t="s">
        <v>129</v>
      </c>
      <c r="Q2093" s="32" t="n">
        <v>1304.41</v>
      </c>
      <c r="R2093" s="30" t="s">
        <v>130</v>
      </c>
      <c r="S2093" s="30" t="s">
        <v>335</v>
      </c>
      <c r="T2093" s="30" t="n">
        <v>3</v>
      </c>
      <c r="U2093" s="30" t="n">
        <f aca="false">YEAR(E2093)</f>
        <v>2024</v>
      </c>
      <c r="V2093" s="30" t="str">
        <f aca="false">TEXT(E2093,"MMM-YYYY")</f>
        <v>May-2024</v>
      </c>
      <c r="W2093" s="30" t="n">
        <f aca="false">MONTH(E2093)</f>
        <v>5</v>
      </c>
      <c r="X2093" s="30" t="str">
        <f aca="false">TEXT(WEEKDAY(E2093,2),"0")&amp;" - "&amp;TEXT(E2093,"dddd")</f>
        <v>1 - Monday</v>
      </c>
      <c r="Y2093" s="30" t="str">
        <f aca="false">_xlfn.IFS(C2093&lt;18,"Child (0-17)",C2093&lt;40,"Young Adult (18-39)",C2093&lt;60,"Adult (40-59)",TRUE(),"Senior (60+)")</f>
        <v>Young Adult (18-39)</v>
      </c>
      <c r="Z2093" s="30" t="n">
        <f aca="false">ROUND(G2093-E2093,0)</f>
        <v>1</v>
      </c>
      <c r="AA2093" s="30" t="n">
        <f aca="false">L2093+M2093</f>
        <v>85</v>
      </c>
      <c r="AB2093" s="30" t="n">
        <f aca="false">IFERROR(ROUND(Q2093/AA2093,2),0)</f>
        <v>15.35</v>
      </c>
      <c r="AC2093" s="30" t="str">
        <f aca="false">IF(AND(K2093="Critical",N2093="No"),"URGENT - No Bed","Normal")</f>
        <v>Normal</v>
      </c>
      <c r="AD2093" s="34" t="n">
        <f aca="false">INDEX(Lookup_Tables!$B$3:$B$12,MATCH(H2093,Lookup_Tables!$A$3:$A$12,0))</f>
        <v>3100000</v>
      </c>
      <c r="AE2093" s="30" t="str">
        <f aca="false">INDEX(Lookup_Tables!$C$3:$C$12,MATCH(H2093,Lookup_Tables!$A$3:$A$12,0))</f>
        <v>Dr. Kavita Rao</v>
      </c>
      <c r="AF2093" s="30" t="str">
        <f aca="false">IFERROR(INDEX(Lookup_Tables!$F$16:$F$45,MATCH(I2093,Lookup_Tables!$E$16:$E$45,0)),"N/A")</f>
        <v>EMP224</v>
      </c>
      <c r="AG2093" s="30" t="n">
        <f aca="false">_xlfn.IFS(R2093="Recovered",4,R2093="Referred",3,R2093="Admitted",2,R2093="Deceased",1,TRUE(),0)</f>
        <v>4</v>
      </c>
      <c r="AH2093" s="30" t="str">
        <f aca="false">IF(T2093&gt;=4,"Satisfied",IF(T2093&gt;=3,"Neutral","Needs Improvement"))</f>
        <v>Neutral</v>
      </c>
    </row>
    <row r="2094" customFormat="false" ht="15" hidden="false" customHeight="false" outlineLevel="0" collapsed="false">
      <c r="A2094" s="27" t="s">
        <v>2708</v>
      </c>
      <c r="B2094" s="27" t="s">
        <v>1815</v>
      </c>
      <c r="C2094" s="27" t="n">
        <v>32</v>
      </c>
      <c r="D2094" s="27" t="s">
        <v>181</v>
      </c>
      <c r="E2094" s="28" t="n">
        <v>45415</v>
      </c>
      <c r="F2094" s="27" t="s">
        <v>1023</v>
      </c>
      <c r="G2094" s="28" t="n">
        <v>45417</v>
      </c>
      <c r="H2094" s="27" t="s">
        <v>183</v>
      </c>
      <c r="I2094" s="27" t="s">
        <v>430</v>
      </c>
      <c r="J2094" s="27" t="s">
        <v>185</v>
      </c>
      <c r="K2094" s="27" t="s">
        <v>126</v>
      </c>
      <c r="L2094" s="27" t="n">
        <v>35</v>
      </c>
      <c r="M2094" s="27" t="n">
        <v>82</v>
      </c>
      <c r="N2094" s="27" t="s">
        <v>186</v>
      </c>
      <c r="O2094" s="27" t="s">
        <v>171</v>
      </c>
      <c r="P2094" s="27" t="s">
        <v>150</v>
      </c>
      <c r="Q2094" s="29" t="n">
        <v>7149.97</v>
      </c>
      <c r="R2094" s="27" t="s">
        <v>130</v>
      </c>
      <c r="S2094" s="27" t="s">
        <v>164</v>
      </c>
      <c r="T2094" s="27" t="n">
        <v>4</v>
      </c>
      <c r="U2094" s="27" t="n">
        <f aca="false">YEAR(E2094)</f>
        <v>2024</v>
      </c>
      <c r="V2094" s="27" t="str">
        <f aca="false">TEXT(E2094,"MMM-YYYY")</f>
        <v>May-2024</v>
      </c>
      <c r="W2094" s="27" t="n">
        <f aca="false">MONTH(E2094)</f>
        <v>5</v>
      </c>
      <c r="X2094" s="27" t="str">
        <f aca="false">TEXT(WEEKDAY(E2094,2),"0")&amp;" - "&amp;TEXT(E2094,"dddd")</f>
        <v>5 - Friday</v>
      </c>
      <c r="Y2094" s="27" t="str">
        <f aca="false">_xlfn.IFS(C2094&lt;18,"Child (0-17)",C2094&lt;40,"Young Adult (18-39)",C2094&lt;60,"Adult (40-59)",TRUE(),"Senior (60+)")</f>
        <v>Young Adult (18-39)</v>
      </c>
      <c r="Z2094" s="27" t="n">
        <f aca="false">ROUND(G2094-E2094,0)</f>
        <v>2</v>
      </c>
      <c r="AA2094" s="27" t="n">
        <f aca="false">L2094+M2094</f>
        <v>117</v>
      </c>
      <c r="AB2094" s="27" t="n">
        <f aca="false">IFERROR(ROUND(Q2094/AA2094,2),0)</f>
        <v>61.11</v>
      </c>
      <c r="AC2094" s="27" t="str">
        <f aca="false">IF(AND(K2094="Critical",N2094="No"),"URGENT - No Bed","Normal")</f>
        <v>Normal</v>
      </c>
      <c r="AD2094" s="33" t="n">
        <f aca="false">INDEX(Lookup_Tables!$B$3:$B$12,MATCH(H2094,Lookup_Tables!$A$3:$A$12,0))</f>
        <v>3100000</v>
      </c>
      <c r="AE2094" s="27" t="str">
        <f aca="false">INDEX(Lookup_Tables!$C$3:$C$12,MATCH(H2094,Lookup_Tables!$A$3:$A$12,0))</f>
        <v>Dr. Kavita Rao</v>
      </c>
      <c r="AF2094" s="27" t="str">
        <f aca="false">IFERROR(INDEX(Lookup_Tables!$F$16:$F$45,MATCH(I2094,Lookup_Tables!$E$16:$E$45,0)),"N/A")</f>
        <v>EMP224</v>
      </c>
      <c r="AG2094" s="27" t="n">
        <f aca="false">_xlfn.IFS(R2094="Recovered",4,R2094="Referred",3,R2094="Admitted",2,R2094="Deceased",1,TRUE(),0)</f>
        <v>4</v>
      </c>
      <c r="AH2094" s="27" t="str">
        <f aca="false">IF(T2094&gt;=4,"Satisfied",IF(T2094&gt;=3,"Neutral","Needs Improvement"))</f>
        <v>Satisfied</v>
      </c>
    </row>
    <row r="2095" customFormat="false" ht="15" hidden="false" customHeight="false" outlineLevel="0" collapsed="false">
      <c r="A2095" s="30" t="s">
        <v>6583</v>
      </c>
      <c r="B2095" s="30" t="s">
        <v>1700</v>
      </c>
      <c r="C2095" s="30" t="n">
        <v>88</v>
      </c>
      <c r="D2095" s="30" t="s">
        <v>181</v>
      </c>
      <c r="E2095" s="31" t="n">
        <v>45355</v>
      </c>
      <c r="F2095" s="30" t="s">
        <v>414</v>
      </c>
      <c r="G2095" s="31" t="n">
        <v>45355</v>
      </c>
      <c r="H2095" s="30" t="s">
        <v>206</v>
      </c>
      <c r="I2095" s="30" t="s">
        <v>207</v>
      </c>
      <c r="J2095" s="30" t="s">
        <v>593</v>
      </c>
      <c r="K2095" s="30" t="s">
        <v>138</v>
      </c>
      <c r="L2095" s="30" t="n">
        <v>23</v>
      </c>
      <c r="M2095" s="30" t="n">
        <v>35</v>
      </c>
      <c r="N2095" s="30" t="s">
        <v>127</v>
      </c>
      <c r="O2095" s="30" t="s">
        <v>139</v>
      </c>
      <c r="P2095" s="30" t="s">
        <v>129</v>
      </c>
      <c r="Q2095" s="32" t="n">
        <v>1029.92</v>
      </c>
      <c r="R2095" s="30" t="s">
        <v>130</v>
      </c>
      <c r="S2095" s="30" t="s">
        <v>197</v>
      </c>
      <c r="T2095" s="30" t="n">
        <v>3</v>
      </c>
      <c r="U2095" s="30" t="n">
        <f aca="false">YEAR(E2095)</f>
        <v>2024</v>
      </c>
      <c r="V2095" s="30" t="str">
        <f aca="false">TEXT(E2095,"MMM-YYYY")</f>
        <v>Mar-2024</v>
      </c>
      <c r="W2095" s="30" t="n">
        <f aca="false">MONTH(E2095)</f>
        <v>3</v>
      </c>
      <c r="X2095" s="30" t="str">
        <f aca="false">TEXT(WEEKDAY(E2095,2),"0")&amp;" - "&amp;TEXT(E2095,"dddd")</f>
        <v>1 - Monday</v>
      </c>
      <c r="Y2095" s="30" t="str">
        <f aca="false">_xlfn.IFS(C2095&lt;18,"Child (0-17)",C2095&lt;40,"Young Adult (18-39)",C2095&lt;60,"Adult (40-59)",TRUE(),"Senior (60+)")</f>
        <v>Senior (60+)</v>
      </c>
      <c r="Z2095" s="30" t="n">
        <f aca="false">ROUND(G2095-E2095,0)</f>
        <v>0</v>
      </c>
      <c r="AA2095" s="30" t="n">
        <f aca="false">L2095+M2095</f>
        <v>58</v>
      </c>
      <c r="AB2095" s="30" t="n">
        <f aca="false">IFERROR(ROUND(Q2095/AA2095,2),0)</f>
        <v>17.76</v>
      </c>
      <c r="AC2095" s="30" t="str">
        <f aca="false">IF(AND(K2095="Critical",N2095="No"),"URGENT - No Bed","Normal")</f>
        <v>Normal</v>
      </c>
      <c r="AD2095" s="34" t="n">
        <f aca="false">INDEX(Lookup_Tables!$B$3:$B$12,MATCH(H2095,Lookup_Tables!$A$3:$A$12,0))</f>
        <v>2800000</v>
      </c>
      <c r="AE2095" s="30" t="str">
        <f aca="false">INDEX(Lookup_Tables!$C$3:$C$12,MATCH(H2095,Lookup_Tables!$A$3:$A$12,0))</f>
        <v>Dr. Suresh Nair</v>
      </c>
      <c r="AF2095" s="30" t="str">
        <f aca="false">IFERROR(INDEX(Lookup_Tables!$F$16:$F$45,MATCH(I2095,Lookup_Tables!$E$16:$E$45,0)),"N/A")</f>
        <v>EMP209</v>
      </c>
      <c r="AG2095" s="30" t="n">
        <f aca="false">_xlfn.IFS(R2095="Recovered",4,R2095="Referred",3,R2095="Admitted",2,R2095="Deceased",1,TRUE(),0)</f>
        <v>4</v>
      </c>
      <c r="AH2095" s="30" t="str">
        <f aca="false">IF(T2095&gt;=4,"Satisfied",IF(T2095&gt;=3,"Neutral","Needs Improvement"))</f>
        <v>Neutral</v>
      </c>
    </row>
    <row r="2096" customFormat="false" ht="15" hidden="false" customHeight="false" outlineLevel="0" collapsed="false">
      <c r="A2096" s="27" t="s">
        <v>3340</v>
      </c>
      <c r="B2096" s="27" t="s">
        <v>3341</v>
      </c>
      <c r="C2096" s="27" t="n">
        <v>33</v>
      </c>
      <c r="D2096" s="27" t="s">
        <v>121</v>
      </c>
      <c r="E2096" s="28" t="n">
        <v>45476</v>
      </c>
      <c r="F2096" s="27" t="s">
        <v>953</v>
      </c>
      <c r="G2096" s="28" t="n">
        <v>45482</v>
      </c>
      <c r="H2096" s="27" t="s">
        <v>236</v>
      </c>
      <c r="I2096" s="27" t="s">
        <v>323</v>
      </c>
      <c r="J2096" s="27" t="s">
        <v>267</v>
      </c>
      <c r="K2096" s="27" t="s">
        <v>202</v>
      </c>
      <c r="L2096" s="27" t="n">
        <v>20</v>
      </c>
      <c r="M2096" s="27" t="n">
        <v>168</v>
      </c>
      <c r="N2096" s="27" t="s">
        <v>186</v>
      </c>
      <c r="O2096" s="27" t="s">
        <v>139</v>
      </c>
      <c r="P2096" s="27" t="s">
        <v>140</v>
      </c>
      <c r="Q2096" s="29" t="n">
        <v>18516.53</v>
      </c>
      <c r="R2096" s="27" t="s">
        <v>172</v>
      </c>
      <c r="S2096" s="27" t="s">
        <v>178</v>
      </c>
      <c r="T2096" s="27" t="n">
        <v>3</v>
      </c>
      <c r="U2096" s="27" t="n">
        <f aca="false">YEAR(E2096)</f>
        <v>2024</v>
      </c>
      <c r="V2096" s="27" t="str">
        <f aca="false">TEXT(E2096,"MMM-YYYY")</f>
        <v>Jul-2024</v>
      </c>
      <c r="W2096" s="27" t="n">
        <f aca="false">MONTH(E2096)</f>
        <v>7</v>
      </c>
      <c r="X2096" s="27" t="str">
        <f aca="false">TEXT(WEEKDAY(E2096,2),"0")&amp;" - "&amp;TEXT(E2096,"dddd")</f>
        <v>3 - Wednesday</v>
      </c>
      <c r="Y2096" s="27" t="str">
        <f aca="false">_xlfn.IFS(C2096&lt;18,"Child (0-17)",C2096&lt;40,"Young Adult (18-39)",C2096&lt;60,"Adult (40-59)",TRUE(),"Senior (60+)")</f>
        <v>Young Adult (18-39)</v>
      </c>
      <c r="Z2096" s="27" t="n">
        <f aca="false">ROUND(G2096-E2096,0)</f>
        <v>6</v>
      </c>
      <c r="AA2096" s="27" t="n">
        <f aca="false">L2096+M2096</f>
        <v>188</v>
      </c>
      <c r="AB2096" s="27" t="n">
        <f aca="false">IFERROR(ROUND(Q2096/AA2096,2),0)</f>
        <v>98.49</v>
      </c>
      <c r="AC2096" s="27" t="str">
        <f aca="false">IF(AND(K2096="Critical",N2096="No"),"URGENT - No Bed","Normal")</f>
        <v>Normal</v>
      </c>
      <c r="AD2096" s="33" t="n">
        <f aca="false">INDEX(Lookup_Tables!$B$3:$B$12,MATCH(H2096,Lookup_Tables!$A$3:$A$12,0))</f>
        <v>3900000</v>
      </c>
      <c r="AE2096" s="27" t="str">
        <f aca="false">INDEX(Lookup_Tables!$C$3:$C$12,MATCH(H2096,Lookup_Tables!$A$3:$A$12,0))</f>
        <v>Dr. Rina Mehta</v>
      </c>
      <c r="AF2096" s="27" t="str">
        <f aca="false">IFERROR(INDEX(Lookup_Tables!$F$16:$F$45,MATCH(I2096,Lookup_Tables!$E$16:$E$45,0)),"N/A")</f>
        <v>EMP216</v>
      </c>
      <c r="AG2096" s="27" t="n">
        <f aca="false">_xlfn.IFS(R2096="Recovered",4,R2096="Referred",3,R2096="Admitted",2,R2096="Deceased",1,TRUE(),0)</f>
        <v>2</v>
      </c>
      <c r="AH2096" s="27" t="str">
        <f aca="false">IF(T2096&gt;=4,"Satisfied",IF(T2096&gt;=3,"Neutral","Needs Improvement"))</f>
        <v>Neutral</v>
      </c>
    </row>
    <row r="2097" customFormat="false" ht="15" hidden="false" customHeight="false" outlineLevel="0" collapsed="false">
      <c r="A2097" s="30" t="s">
        <v>6760</v>
      </c>
      <c r="B2097" s="30" t="s">
        <v>2461</v>
      </c>
      <c r="C2097" s="30" t="n">
        <v>49</v>
      </c>
      <c r="D2097" s="30" t="s">
        <v>121</v>
      </c>
      <c r="E2097" s="31" t="n">
        <v>45453</v>
      </c>
      <c r="F2097" s="30" t="s">
        <v>601</v>
      </c>
      <c r="G2097" s="31" t="n">
        <v>45454</v>
      </c>
      <c r="H2097" s="30" t="s">
        <v>236</v>
      </c>
      <c r="I2097" s="30" t="s">
        <v>266</v>
      </c>
      <c r="J2097" s="30" t="s">
        <v>375</v>
      </c>
      <c r="K2097" s="30" t="s">
        <v>126</v>
      </c>
      <c r="L2097" s="30" t="n">
        <v>44</v>
      </c>
      <c r="M2097" s="30" t="n">
        <v>118</v>
      </c>
      <c r="N2097" s="30" t="s">
        <v>186</v>
      </c>
      <c r="O2097" s="30" t="s">
        <v>139</v>
      </c>
      <c r="P2097" s="30" t="s">
        <v>140</v>
      </c>
      <c r="Q2097" s="32" t="n">
        <v>8096.17</v>
      </c>
      <c r="R2097" s="30" t="s">
        <v>172</v>
      </c>
      <c r="S2097" s="30" t="s">
        <v>157</v>
      </c>
      <c r="T2097" s="30" t="n">
        <v>3</v>
      </c>
      <c r="U2097" s="30" t="n">
        <f aca="false">YEAR(E2097)</f>
        <v>2024</v>
      </c>
      <c r="V2097" s="30" t="str">
        <f aca="false">TEXT(E2097,"MMM-YYYY")</f>
        <v>Jun-2024</v>
      </c>
      <c r="W2097" s="30" t="n">
        <f aca="false">MONTH(E2097)</f>
        <v>6</v>
      </c>
      <c r="X2097" s="30" t="str">
        <f aca="false">TEXT(WEEKDAY(E2097,2),"0")&amp;" - "&amp;TEXT(E2097,"dddd")</f>
        <v>1 - Monday</v>
      </c>
      <c r="Y2097" s="30" t="str">
        <f aca="false">_xlfn.IFS(C2097&lt;18,"Child (0-17)",C2097&lt;40,"Young Adult (18-39)",C2097&lt;60,"Adult (40-59)",TRUE(),"Senior (60+)")</f>
        <v>Adult (40-59)</v>
      </c>
      <c r="Z2097" s="30" t="n">
        <f aca="false">ROUND(G2097-E2097,0)</f>
        <v>1</v>
      </c>
      <c r="AA2097" s="30" t="n">
        <f aca="false">L2097+M2097</f>
        <v>162</v>
      </c>
      <c r="AB2097" s="30" t="n">
        <f aca="false">IFERROR(ROUND(Q2097/AA2097,2),0)</f>
        <v>49.98</v>
      </c>
      <c r="AC2097" s="30" t="str">
        <f aca="false">IF(AND(K2097="Critical",N2097="No"),"URGENT - No Bed","Normal")</f>
        <v>Normal</v>
      </c>
      <c r="AD2097" s="34" t="n">
        <f aca="false">INDEX(Lookup_Tables!$B$3:$B$12,MATCH(H2097,Lookup_Tables!$A$3:$A$12,0))</f>
        <v>3900000</v>
      </c>
      <c r="AE2097" s="30" t="str">
        <f aca="false">INDEX(Lookup_Tables!$C$3:$C$12,MATCH(H2097,Lookup_Tables!$A$3:$A$12,0))</f>
        <v>Dr. Rina Mehta</v>
      </c>
      <c r="AF2097" s="30" t="str">
        <f aca="false">IFERROR(INDEX(Lookup_Tables!$F$16:$F$45,MATCH(I2097,Lookup_Tables!$E$16:$E$45,0)),"N/A")</f>
        <v>EMP217</v>
      </c>
      <c r="AG2097" s="30" t="n">
        <f aca="false">_xlfn.IFS(R2097="Recovered",4,R2097="Referred",3,R2097="Admitted",2,R2097="Deceased",1,TRUE(),0)</f>
        <v>2</v>
      </c>
      <c r="AH2097" s="30" t="str">
        <f aca="false">IF(T2097&gt;=4,"Satisfied",IF(T2097&gt;=3,"Neutral","Needs Improvement"))</f>
        <v>Neutral</v>
      </c>
    </row>
    <row r="2098" customFormat="false" ht="15" hidden="false" customHeight="false" outlineLevel="0" collapsed="false">
      <c r="A2098" s="27" t="s">
        <v>5285</v>
      </c>
      <c r="B2098" s="27" t="s">
        <v>5231</v>
      </c>
      <c r="C2098" s="27" t="n">
        <v>67</v>
      </c>
      <c r="D2098" s="27" t="s">
        <v>121</v>
      </c>
      <c r="E2098" s="28" t="n">
        <v>45453</v>
      </c>
      <c r="F2098" s="27" t="s">
        <v>303</v>
      </c>
      <c r="G2098" s="28" t="n">
        <v>45454</v>
      </c>
      <c r="H2098" s="27" t="s">
        <v>135</v>
      </c>
      <c r="I2098" s="27" t="s">
        <v>251</v>
      </c>
      <c r="J2098" s="27" t="s">
        <v>137</v>
      </c>
      <c r="K2098" s="27" t="s">
        <v>156</v>
      </c>
      <c r="L2098" s="27" t="n">
        <v>23</v>
      </c>
      <c r="M2098" s="27" t="n">
        <v>76</v>
      </c>
      <c r="N2098" s="27" t="s">
        <v>127</v>
      </c>
      <c r="O2098" s="27" t="s">
        <v>139</v>
      </c>
      <c r="P2098" s="27" t="s">
        <v>187</v>
      </c>
      <c r="Q2098" s="29" t="n">
        <v>3679.42</v>
      </c>
      <c r="R2098" s="27" t="s">
        <v>130</v>
      </c>
      <c r="S2098" s="27" t="s">
        <v>223</v>
      </c>
      <c r="T2098" s="27" t="n">
        <v>2</v>
      </c>
      <c r="U2098" s="27" t="n">
        <f aca="false">YEAR(E2098)</f>
        <v>2024</v>
      </c>
      <c r="V2098" s="27" t="str">
        <f aca="false">TEXT(E2098,"MMM-YYYY")</f>
        <v>Jun-2024</v>
      </c>
      <c r="W2098" s="27" t="n">
        <f aca="false">MONTH(E2098)</f>
        <v>6</v>
      </c>
      <c r="X2098" s="27" t="str">
        <f aca="false">TEXT(WEEKDAY(E2098,2),"0")&amp;" - "&amp;TEXT(E2098,"dddd")</f>
        <v>1 - Monday</v>
      </c>
      <c r="Y2098" s="27" t="str">
        <f aca="false">_xlfn.IFS(C2098&lt;18,"Child (0-17)",C2098&lt;40,"Young Adult (18-39)",C2098&lt;60,"Adult (40-59)",TRUE(),"Senior (60+)")</f>
        <v>Senior (60+)</v>
      </c>
      <c r="Z2098" s="27" t="n">
        <f aca="false">ROUND(G2098-E2098,0)</f>
        <v>1</v>
      </c>
      <c r="AA2098" s="27" t="n">
        <f aca="false">L2098+M2098</f>
        <v>99</v>
      </c>
      <c r="AB2098" s="27" t="n">
        <f aca="false">IFERROR(ROUND(Q2098/AA2098,2),0)</f>
        <v>37.17</v>
      </c>
      <c r="AC2098" s="27" t="str">
        <f aca="false">IF(AND(K2098="Critical",N2098="No"),"URGENT - No Bed","Normal")</f>
        <v>Normal</v>
      </c>
      <c r="AD2098" s="33" t="n">
        <f aca="false">INDEX(Lookup_Tables!$B$3:$B$12,MATCH(H2098,Lookup_Tables!$A$3:$A$12,0))</f>
        <v>4600000</v>
      </c>
      <c r="AE2098" s="27" t="str">
        <f aca="false">INDEX(Lookup_Tables!$C$3:$C$12,MATCH(H2098,Lookup_Tables!$A$3:$A$12,0))</f>
        <v>Dr. Farhan Khan</v>
      </c>
      <c r="AF2098" s="27" t="str">
        <f aca="false">IFERROR(INDEX(Lookup_Tables!$F$16:$F$45,MATCH(I2098,Lookup_Tables!$E$16:$E$45,0)),"N/A")</f>
        <v>EMP207</v>
      </c>
      <c r="AG2098" s="27" t="n">
        <f aca="false">_xlfn.IFS(R2098="Recovered",4,R2098="Referred",3,R2098="Admitted",2,R2098="Deceased",1,TRUE(),0)</f>
        <v>4</v>
      </c>
      <c r="AH2098" s="27" t="str">
        <f aca="false">IF(T2098&gt;=4,"Satisfied",IF(T2098&gt;=3,"Neutral","Needs Improvement"))</f>
        <v>Needs Improvement</v>
      </c>
    </row>
    <row r="2099" customFormat="false" ht="15" hidden="false" customHeight="false" outlineLevel="0" collapsed="false">
      <c r="A2099" s="30" t="s">
        <v>3682</v>
      </c>
      <c r="B2099" s="30" t="s">
        <v>3576</v>
      </c>
      <c r="C2099" s="30" t="n">
        <v>0</v>
      </c>
      <c r="D2099" s="30" t="s">
        <v>121</v>
      </c>
      <c r="E2099" s="31" t="n">
        <v>45360</v>
      </c>
      <c r="F2099" s="30" t="s">
        <v>1503</v>
      </c>
      <c r="G2099" s="31" t="n">
        <v>45361</v>
      </c>
      <c r="H2099" s="30" t="s">
        <v>168</v>
      </c>
      <c r="I2099" s="30" t="s">
        <v>366</v>
      </c>
      <c r="J2099" s="30" t="s">
        <v>367</v>
      </c>
      <c r="K2099" s="30" t="s">
        <v>156</v>
      </c>
      <c r="L2099" s="30" t="n">
        <v>18</v>
      </c>
      <c r="M2099" s="30" t="n">
        <v>74</v>
      </c>
      <c r="N2099" s="30" t="s">
        <v>186</v>
      </c>
      <c r="O2099" s="30" t="s">
        <v>171</v>
      </c>
      <c r="P2099" s="30" t="s">
        <v>150</v>
      </c>
      <c r="Q2099" s="32" t="n">
        <v>4861.79</v>
      </c>
      <c r="R2099" s="30" t="s">
        <v>130</v>
      </c>
      <c r="S2099" s="30" t="s">
        <v>157</v>
      </c>
      <c r="T2099" s="30" t="n">
        <v>4</v>
      </c>
      <c r="U2099" s="30" t="n">
        <f aca="false">YEAR(E2099)</f>
        <v>2024</v>
      </c>
      <c r="V2099" s="30" t="str">
        <f aca="false">TEXT(E2099,"MMM-YYYY")</f>
        <v>Mar-2024</v>
      </c>
      <c r="W2099" s="30" t="n">
        <f aca="false">MONTH(E2099)</f>
        <v>3</v>
      </c>
      <c r="X2099" s="30" t="str">
        <f aca="false">TEXT(WEEKDAY(E2099,2),"0")&amp;" - "&amp;TEXT(E2099,"dddd")</f>
        <v>6 - Saturday</v>
      </c>
      <c r="Y2099" s="30" t="str">
        <f aca="false">_xlfn.IFS(C2099&lt;18,"Child (0-17)",C2099&lt;40,"Young Adult (18-39)",C2099&lt;60,"Adult (40-59)",TRUE(),"Senior (60+)")</f>
        <v>Child (0-17)</v>
      </c>
      <c r="Z2099" s="30" t="n">
        <f aca="false">ROUND(G2099-E2099,0)</f>
        <v>1</v>
      </c>
      <c r="AA2099" s="30" t="n">
        <f aca="false">L2099+M2099</f>
        <v>92</v>
      </c>
      <c r="AB2099" s="30" t="n">
        <f aca="false">IFERROR(ROUND(Q2099/AA2099,2),0)</f>
        <v>52.85</v>
      </c>
      <c r="AC2099" s="30" t="str">
        <f aca="false">IF(AND(K2099="Critical",N2099="No"),"URGENT - No Bed","Normal")</f>
        <v>Normal</v>
      </c>
      <c r="AD2099" s="34" t="n">
        <f aca="false">INDEX(Lookup_Tables!$B$3:$B$12,MATCH(H2099,Lookup_Tables!$A$3:$A$12,0))</f>
        <v>4400000</v>
      </c>
      <c r="AE2099" s="30" t="str">
        <f aca="false">INDEX(Lookup_Tables!$C$3:$C$12,MATCH(H2099,Lookup_Tables!$A$3:$A$12,0))</f>
        <v>Dr. Neha Chopra</v>
      </c>
      <c r="AF2099" s="30" t="str">
        <f aca="false">IFERROR(INDEX(Lookup_Tables!$F$16:$F$45,MATCH(I2099,Lookup_Tables!$E$16:$E$45,0)),"N/A")</f>
        <v>EMP218</v>
      </c>
      <c r="AG2099" s="30" t="n">
        <f aca="false">_xlfn.IFS(R2099="Recovered",4,R2099="Referred",3,R2099="Admitted",2,R2099="Deceased",1,TRUE(),0)</f>
        <v>4</v>
      </c>
      <c r="AH2099" s="30" t="str">
        <f aca="false">IF(T2099&gt;=4,"Satisfied",IF(T2099&gt;=3,"Neutral","Needs Improvement"))</f>
        <v>Satisfied</v>
      </c>
    </row>
    <row r="2100" customFormat="false" ht="15" hidden="false" customHeight="false" outlineLevel="0" collapsed="false">
      <c r="A2100" s="27" t="s">
        <v>5561</v>
      </c>
      <c r="B2100" s="27" t="s">
        <v>681</v>
      </c>
      <c r="C2100" s="27" t="n">
        <v>63</v>
      </c>
      <c r="D2100" s="27" t="s">
        <v>181</v>
      </c>
      <c r="E2100" s="28" t="n">
        <v>45545</v>
      </c>
      <c r="F2100" s="27" t="s">
        <v>277</v>
      </c>
      <c r="G2100" s="28" t="n">
        <v>45550</v>
      </c>
      <c r="H2100" s="27" t="s">
        <v>123</v>
      </c>
      <c r="I2100" s="27" t="s">
        <v>124</v>
      </c>
      <c r="J2100" s="27" t="s">
        <v>508</v>
      </c>
      <c r="K2100" s="27" t="s">
        <v>126</v>
      </c>
      <c r="L2100" s="27" t="n">
        <v>45</v>
      </c>
      <c r="M2100" s="27" t="n">
        <v>150</v>
      </c>
      <c r="N2100" s="27" t="s">
        <v>186</v>
      </c>
      <c r="O2100" s="27" t="s">
        <v>128</v>
      </c>
      <c r="P2100" s="27" t="s">
        <v>150</v>
      </c>
      <c r="Q2100" s="29" t="n">
        <v>9326.73</v>
      </c>
      <c r="R2100" s="27" t="s">
        <v>172</v>
      </c>
      <c r="S2100" s="27" t="s">
        <v>192</v>
      </c>
      <c r="T2100" s="27" t="n">
        <v>1</v>
      </c>
      <c r="U2100" s="27" t="n">
        <f aca="false">YEAR(E2100)</f>
        <v>2024</v>
      </c>
      <c r="V2100" s="27" t="str">
        <f aca="false">TEXT(E2100,"MMM-YYYY")</f>
        <v>Sep-2024</v>
      </c>
      <c r="W2100" s="27" t="n">
        <f aca="false">MONTH(E2100)</f>
        <v>9</v>
      </c>
      <c r="X2100" s="27" t="str">
        <f aca="false">TEXT(WEEKDAY(E2100,2),"0")&amp;" - "&amp;TEXT(E2100,"dddd")</f>
        <v>2 - Tuesday</v>
      </c>
      <c r="Y2100" s="27" t="str">
        <f aca="false">_xlfn.IFS(C2100&lt;18,"Child (0-17)",C2100&lt;40,"Young Adult (18-39)",C2100&lt;60,"Adult (40-59)",TRUE(),"Senior (60+)")</f>
        <v>Senior (60+)</v>
      </c>
      <c r="Z2100" s="27" t="n">
        <f aca="false">ROUND(G2100-E2100,0)</f>
        <v>5</v>
      </c>
      <c r="AA2100" s="27" t="n">
        <f aca="false">L2100+M2100</f>
        <v>195</v>
      </c>
      <c r="AB2100" s="27" t="n">
        <f aca="false">IFERROR(ROUND(Q2100/AA2100,2),0)</f>
        <v>47.83</v>
      </c>
      <c r="AC2100" s="27" t="str">
        <f aca="false">IF(AND(K2100="Critical",N2100="No"),"URGENT - No Bed","Normal")</f>
        <v>Normal</v>
      </c>
      <c r="AD2100" s="33" t="n">
        <f aca="false">INDEX(Lookup_Tables!$B$3:$B$12,MATCH(H2100,Lookup_Tables!$A$3:$A$12,0))</f>
        <v>2200000</v>
      </c>
      <c r="AE2100" s="27" t="str">
        <f aca="false">INDEX(Lookup_Tables!$C$3:$C$12,MATCH(H2100,Lookup_Tables!$A$3:$A$12,0))</f>
        <v>Dr. Rohan Das</v>
      </c>
      <c r="AF2100" s="27" t="str">
        <f aca="false">IFERROR(INDEX(Lookup_Tables!$F$16:$F$45,MATCH(I2100,Lookup_Tables!$E$16:$E$45,0)),"N/A")</f>
        <v>EMP205</v>
      </c>
      <c r="AG2100" s="27" t="n">
        <f aca="false">_xlfn.IFS(R2100="Recovered",4,R2100="Referred",3,R2100="Admitted",2,R2100="Deceased",1,TRUE(),0)</f>
        <v>2</v>
      </c>
      <c r="AH2100" s="27" t="str">
        <f aca="false">IF(T2100&gt;=4,"Satisfied",IF(T2100&gt;=3,"Neutral","Needs Improvement"))</f>
        <v>Needs Improvement</v>
      </c>
    </row>
    <row r="2101" customFormat="false" ht="15" hidden="false" customHeight="false" outlineLevel="0" collapsed="false">
      <c r="A2101" s="30" t="s">
        <v>4785</v>
      </c>
      <c r="B2101" s="30" t="s">
        <v>4497</v>
      </c>
      <c r="C2101" s="30" t="n">
        <v>0</v>
      </c>
      <c r="D2101" s="30" t="s">
        <v>181</v>
      </c>
      <c r="E2101" s="31" t="n">
        <v>45651</v>
      </c>
      <c r="F2101" s="30" t="s">
        <v>394</v>
      </c>
      <c r="G2101" s="31" t="n">
        <v>45653</v>
      </c>
      <c r="H2101" s="30" t="s">
        <v>123</v>
      </c>
      <c r="I2101" s="30" t="s">
        <v>155</v>
      </c>
      <c r="J2101" s="30" t="s">
        <v>508</v>
      </c>
      <c r="K2101" s="30" t="s">
        <v>156</v>
      </c>
      <c r="L2101" s="30" t="n">
        <v>39</v>
      </c>
      <c r="M2101" s="30" t="n">
        <v>46</v>
      </c>
      <c r="N2101" s="30" t="s">
        <v>127</v>
      </c>
      <c r="O2101" s="30" t="s">
        <v>128</v>
      </c>
      <c r="P2101" s="30" t="s">
        <v>150</v>
      </c>
      <c r="Q2101" s="32" t="n">
        <v>3544.28</v>
      </c>
      <c r="R2101" s="30" t="s">
        <v>172</v>
      </c>
      <c r="S2101" s="30" t="s">
        <v>131</v>
      </c>
      <c r="T2101" s="30" t="n">
        <v>4</v>
      </c>
      <c r="U2101" s="30" t="n">
        <f aca="false">YEAR(E2101)</f>
        <v>2024</v>
      </c>
      <c r="V2101" s="30" t="str">
        <f aca="false">TEXT(E2101,"MMM-YYYY")</f>
        <v>Dec-2024</v>
      </c>
      <c r="W2101" s="30" t="n">
        <f aca="false">MONTH(E2101)</f>
        <v>12</v>
      </c>
      <c r="X2101" s="30" t="str">
        <f aca="false">TEXT(WEEKDAY(E2101,2),"0")&amp;" - "&amp;TEXT(E2101,"dddd")</f>
        <v>3 - Wednesday</v>
      </c>
      <c r="Y2101" s="30" t="str">
        <f aca="false">_xlfn.IFS(C2101&lt;18,"Child (0-17)",C2101&lt;40,"Young Adult (18-39)",C2101&lt;60,"Adult (40-59)",TRUE(),"Senior (60+)")</f>
        <v>Child (0-17)</v>
      </c>
      <c r="Z2101" s="30" t="n">
        <f aca="false">ROUND(G2101-E2101,0)</f>
        <v>2</v>
      </c>
      <c r="AA2101" s="30" t="n">
        <f aca="false">L2101+M2101</f>
        <v>85</v>
      </c>
      <c r="AB2101" s="30" t="n">
        <f aca="false">IFERROR(ROUND(Q2101/AA2101,2),0)</f>
        <v>41.7</v>
      </c>
      <c r="AC2101" s="30" t="str">
        <f aca="false">IF(AND(K2101="Critical",N2101="No"),"URGENT - No Bed","Normal")</f>
        <v>Normal</v>
      </c>
      <c r="AD2101" s="34" t="n">
        <f aca="false">INDEX(Lookup_Tables!$B$3:$B$12,MATCH(H2101,Lookup_Tables!$A$3:$A$12,0))</f>
        <v>2200000</v>
      </c>
      <c r="AE2101" s="30" t="str">
        <f aca="false">INDEX(Lookup_Tables!$C$3:$C$12,MATCH(H2101,Lookup_Tables!$A$3:$A$12,0))</f>
        <v>Dr. Rohan Das</v>
      </c>
      <c r="AF2101" s="30" t="str">
        <f aca="false">IFERROR(INDEX(Lookup_Tables!$F$16:$F$45,MATCH(I2101,Lookup_Tables!$E$16:$E$45,0)),"N/A")</f>
        <v>EMP203</v>
      </c>
      <c r="AG2101" s="30" t="n">
        <f aca="false">_xlfn.IFS(R2101="Recovered",4,R2101="Referred",3,R2101="Admitted",2,R2101="Deceased",1,TRUE(),0)</f>
        <v>2</v>
      </c>
      <c r="AH2101" s="30" t="str">
        <f aca="false">IF(T2101&gt;=4,"Satisfied",IF(T2101&gt;=3,"Neutral","Needs Improvement"))</f>
        <v>Satisfied</v>
      </c>
    </row>
    <row r="2102" customFormat="false" ht="15" hidden="false" customHeight="false" outlineLevel="0" collapsed="false">
      <c r="A2102" s="27" t="s">
        <v>5382</v>
      </c>
      <c r="B2102" s="27" t="s">
        <v>958</v>
      </c>
      <c r="C2102" s="27" t="n">
        <v>46</v>
      </c>
      <c r="D2102" s="27" t="s">
        <v>181</v>
      </c>
      <c r="E2102" s="28" t="n">
        <v>45564</v>
      </c>
      <c r="F2102" s="27" t="s">
        <v>1160</v>
      </c>
      <c r="G2102" s="28" t="n">
        <v>45565</v>
      </c>
      <c r="H2102" s="27" t="s">
        <v>242</v>
      </c>
      <c r="I2102" s="27" t="s">
        <v>466</v>
      </c>
      <c r="J2102" s="27" t="s">
        <v>244</v>
      </c>
      <c r="K2102" s="27" t="s">
        <v>138</v>
      </c>
      <c r="L2102" s="27" t="n">
        <v>66</v>
      </c>
      <c r="M2102" s="27" t="n">
        <v>40</v>
      </c>
      <c r="N2102" s="27" t="s">
        <v>127</v>
      </c>
      <c r="O2102" s="27" t="s">
        <v>128</v>
      </c>
      <c r="P2102" s="27" t="s">
        <v>129</v>
      </c>
      <c r="Q2102" s="29" t="n">
        <v>2087.39</v>
      </c>
      <c r="R2102" s="27" t="s">
        <v>130</v>
      </c>
      <c r="S2102" s="27" t="s">
        <v>157</v>
      </c>
      <c r="T2102" s="27" t="n">
        <v>3</v>
      </c>
      <c r="U2102" s="27" t="n">
        <f aca="false">YEAR(E2102)</f>
        <v>2024</v>
      </c>
      <c r="V2102" s="27" t="str">
        <f aca="false">TEXT(E2102,"MMM-YYYY")</f>
        <v>Sep-2024</v>
      </c>
      <c r="W2102" s="27" t="n">
        <f aca="false">MONTH(E2102)</f>
        <v>9</v>
      </c>
      <c r="X2102" s="27" t="str">
        <f aca="false">TEXT(WEEKDAY(E2102,2),"0")&amp;" - "&amp;TEXT(E2102,"dddd")</f>
        <v>7 - Sunday</v>
      </c>
      <c r="Y2102" s="27" t="str">
        <f aca="false">_xlfn.IFS(C2102&lt;18,"Child (0-17)",C2102&lt;40,"Young Adult (18-39)",C2102&lt;60,"Adult (40-59)",TRUE(),"Senior (60+)")</f>
        <v>Adult (40-59)</v>
      </c>
      <c r="Z2102" s="27" t="n">
        <f aca="false">ROUND(G2102-E2102,0)</f>
        <v>1</v>
      </c>
      <c r="AA2102" s="27" t="n">
        <f aca="false">L2102+M2102</f>
        <v>106</v>
      </c>
      <c r="AB2102" s="27" t="n">
        <f aca="false">IFERROR(ROUND(Q2102/AA2102,2),0)</f>
        <v>19.69</v>
      </c>
      <c r="AC2102" s="27" t="str">
        <f aca="false">IF(AND(K2102="Critical",N2102="No"),"URGENT - No Bed","Normal")</f>
        <v>Normal</v>
      </c>
      <c r="AD2102" s="33" t="n">
        <f aca="false">INDEX(Lookup_Tables!$B$3:$B$12,MATCH(H2102,Lookup_Tables!$A$3:$A$12,0))</f>
        <v>3000000</v>
      </c>
      <c r="AE2102" s="27" t="str">
        <f aca="false">INDEX(Lookup_Tables!$C$3:$C$12,MATCH(H2102,Lookup_Tables!$A$3:$A$12,0))</f>
        <v>Dr. Pooja Iyer</v>
      </c>
      <c r="AF2102" s="27" t="str">
        <f aca="false">IFERROR(INDEX(Lookup_Tables!$F$16:$F$45,MATCH(I2102,Lookup_Tables!$E$16:$E$45,0)),"N/A")</f>
        <v>EMP212</v>
      </c>
      <c r="AG2102" s="27" t="n">
        <f aca="false">_xlfn.IFS(R2102="Recovered",4,R2102="Referred",3,R2102="Admitted",2,R2102="Deceased",1,TRUE(),0)</f>
        <v>4</v>
      </c>
      <c r="AH2102" s="27" t="str">
        <f aca="false">IF(T2102&gt;=4,"Satisfied",IF(T2102&gt;=3,"Neutral","Needs Improvement"))</f>
        <v>Neutral</v>
      </c>
    </row>
    <row r="2103" customFormat="false" ht="15" hidden="false" customHeight="false" outlineLevel="0" collapsed="false">
      <c r="A2103" s="30" t="s">
        <v>5642</v>
      </c>
      <c r="B2103" s="30" t="s">
        <v>3882</v>
      </c>
      <c r="C2103" s="30" t="n">
        <v>22</v>
      </c>
      <c r="D2103" s="30" t="s">
        <v>121</v>
      </c>
      <c r="E2103" s="31" t="n">
        <v>45440</v>
      </c>
      <c r="F2103" s="30" t="s">
        <v>1828</v>
      </c>
      <c r="G2103" s="31" t="n">
        <v>45441</v>
      </c>
      <c r="H2103" s="30" t="s">
        <v>217</v>
      </c>
      <c r="I2103" s="30" t="s">
        <v>282</v>
      </c>
      <c r="J2103" s="30" t="s">
        <v>294</v>
      </c>
      <c r="K2103" s="30" t="s">
        <v>156</v>
      </c>
      <c r="L2103" s="30" t="n">
        <v>71</v>
      </c>
      <c r="M2103" s="30" t="n">
        <v>84</v>
      </c>
      <c r="N2103" s="30" t="s">
        <v>186</v>
      </c>
      <c r="O2103" s="30" t="s">
        <v>139</v>
      </c>
      <c r="P2103" s="30" t="s">
        <v>150</v>
      </c>
      <c r="Q2103" s="32" t="n">
        <v>3766.56</v>
      </c>
      <c r="R2103" s="30" t="s">
        <v>268</v>
      </c>
      <c r="S2103" s="30" t="s">
        <v>178</v>
      </c>
      <c r="T2103" s="30" t="n">
        <v>2</v>
      </c>
      <c r="U2103" s="30" t="n">
        <f aca="false">YEAR(E2103)</f>
        <v>2024</v>
      </c>
      <c r="V2103" s="30" t="str">
        <f aca="false">TEXT(E2103,"MMM-YYYY")</f>
        <v>May-2024</v>
      </c>
      <c r="W2103" s="30" t="n">
        <f aca="false">MONTH(E2103)</f>
        <v>5</v>
      </c>
      <c r="X2103" s="30" t="str">
        <f aca="false">TEXT(WEEKDAY(E2103,2),"0")&amp;" - "&amp;TEXT(E2103,"dddd")</f>
        <v>2 - Tuesday</v>
      </c>
      <c r="Y2103" s="30" t="str">
        <f aca="false">_xlfn.IFS(C2103&lt;18,"Child (0-17)",C2103&lt;40,"Young Adult (18-39)",C2103&lt;60,"Adult (40-59)",TRUE(),"Senior (60+)")</f>
        <v>Young Adult (18-39)</v>
      </c>
      <c r="Z2103" s="30" t="n">
        <f aca="false">ROUND(G2103-E2103,0)</f>
        <v>1</v>
      </c>
      <c r="AA2103" s="30" t="n">
        <f aca="false">L2103+M2103</f>
        <v>155</v>
      </c>
      <c r="AB2103" s="30" t="n">
        <f aca="false">IFERROR(ROUND(Q2103/AA2103,2),0)</f>
        <v>24.3</v>
      </c>
      <c r="AC2103" s="30" t="str">
        <f aca="false">IF(AND(K2103="Critical",N2103="No"),"URGENT - No Bed","Normal")</f>
        <v>Normal</v>
      </c>
      <c r="AD2103" s="34" t="n">
        <f aca="false">INDEX(Lookup_Tables!$B$3:$B$12,MATCH(H2103,Lookup_Tables!$A$3:$A$12,0))</f>
        <v>4200000</v>
      </c>
      <c r="AE2103" s="30" t="str">
        <f aca="false">INDEX(Lookup_Tables!$C$3:$C$12,MATCH(H2103,Lookup_Tables!$A$3:$A$12,0))</f>
        <v>Dr. Anil Kapoor</v>
      </c>
      <c r="AF2103" s="30" t="str">
        <f aca="false">IFERROR(INDEX(Lookup_Tables!$F$16:$F$45,MATCH(I2103,Lookup_Tables!$E$16:$E$45,0)),"N/A")</f>
        <v>EMP200</v>
      </c>
      <c r="AG2103" s="30" t="n">
        <f aca="false">_xlfn.IFS(R2103="Recovered",4,R2103="Referred",3,R2103="Admitted",2,R2103="Deceased",1,TRUE(),0)</f>
        <v>3</v>
      </c>
      <c r="AH2103" s="30" t="str">
        <f aca="false">IF(T2103&gt;=4,"Satisfied",IF(T2103&gt;=3,"Neutral","Needs Improvement"))</f>
        <v>Needs Improvement</v>
      </c>
    </row>
    <row r="2104" customFormat="false" ht="15" hidden="false" customHeight="false" outlineLevel="0" collapsed="false">
      <c r="A2104" s="27" t="s">
        <v>5972</v>
      </c>
      <c r="B2104" s="27" t="s">
        <v>7234</v>
      </c>
      <c r="C2104" s="27" t="n">
        <v>44</v>
      </c>
      <c r="D2104" s="27" t="s">
        <v>181</v>
      </c>
      <c r="E2104" s="28" t="n">
        <v>45514</v>
      </c>
      <c r="F2104" s="27" t="s">
        <v>1076</v>
      </c>
      <c r="G2104" s="28" t="n">
        <v>45516</v>
      </c>
      <c r="H2104" s="27" t="s">
        <v>146</v>
      </c>
      <c r="I2104" s="27" t="s">
        <v>147</v>
      </c>
      <c r="J2104" s="27" t="s">
        <v>177</v>
      </c>
      <c r="K2104" s="27" t="s">
        <v>126</v>
      </c>
      <c r="L2104" s="27" t="n">
        <v>34</v>
      </c>
      <c r="M2104" s="27" t="n">
        <v>48</v>
      </c>
      <c r="N2104" s="27" t="s">
        <v>186</v>
      </c>
      <c r="O2104" s="27" t="s">
        <v>128</v>
      </c>
      <c r="P2104" s="27" t="s">
        <v>140</v>
      </c>
      <c r="Q2104" s="29" t="n">
        <v>6941.14</v>
      </c>
      <c r="R2104" s="27" t="s">
        <v>268</v>
      </c>
      <c r="S2104" s="27" t="s">
        <v>164</v>
      </c>
      <c r="T2104" s="27" t="n">
        <v>2</v>
      </c>
      <c r="U2104" s="27" t="n">
        <f aca="false">YEAR(E2104)</f>
        <v>2024</v>
      </c>
      <c r="V2104" s="27" t="str">
        <f aca="false">TEXT(E2104,"MMM-YYYY")</f>
        <v>Aug-2024</v>
      </c>
      <c r="W2104" s="27" t="n">
        <f aca="false">MONTH(E2104)</f>
        <v>8</v>
      </c>
      <c r="X2104" s="27" t="str">
        <f aca="false">TEXT(WEEKDAY(E2104,2),"0")&amp;" - "&amp;TEXT(E2104,"dddd")</f>
        <v>6 - Saturday</v>
      </c>
      <c r="Y2104" s="27" t="str">
        <f aca="false">_xlfn.IFS(C2104&lt;18,"Child (0-17)",C2104&lt;40,"Young Adult (18-39)",C2104&lt;60,"Adult (40-59)",TRUE(),"Senior (60+)")</f>
        <v>Adult (40-59)</v>
      </c>
      <c r="Z2104" s="27" t="n">
        <f aca="false">ROUND(G2104-E2104,0)</f>
        <v>2</v>
      </c>
      <c r="AA2104" s="27" t="n">
        <f aca="false">L2104+M2104</f>
        <v>82</v>
      </c>
      <c r="AB2104" s="27" t="n">
        <f aca="false">IFERROR(ROUND(Q2104/AA2104,2),0)</f>
        <v>84.65</v>
      </c>
      <c r="AC2104" s="27" t="str">
        <f aca="false">IF(AND(K2104="Critical",N2104="No"),"URGENT - No Bed","Normal")</f>
        <v>Normal</v>
      </c>
      <c r="AD2104" s="33" t="n">
        <f aca="false">INDEX(Lookup_Tables!$B$3:$B$12,MATCH(H2104,Lookup_Tables!$A$3:$A$12,0))</f>
        <v>2700000</v>
      </c>
      <c r="AE2104" s="27" t="str">
        <f aca="false">INDEX(Lookup_Tables!$C$3:$C$12,MATCH(H2104,Lookup_Tables!$A$3:$A$12,0))</f>
        <v>Dr. Vikram Singh</v>
      </c>
      <c r="AF2104" s="27" t="str">
        <f aca="false">IFERROR(INDEX(Lookup_Tables!$F$16:$F$45,MATCH(I2104,Lookup_Tables!$E$16:$E$45,0)),"N/A")</f>
        <v>EMP229</v>
      </c>
      <c r="AG2104" s="27" t="n">
        <f aca="false">_xlfn.IFS(R2104="Recovered",4,R2104="Referred",3,R2104="Admitted",2,R2104="Deceased",1,TRUE(),0)</f>
        <v>3</v>
      </c>
      <c r="AH2104" s="27" t="str">
        <f aca="false">IF(T2104&gt;=4,"Satisfied",IF(T2104&gt;=3,"Neutral","Needs Improvement"))</f>
        <v>Needs Improvement</v>
      </c>
    </row>
    <row r="2105" customFormat="false" ht="15" hidden="false" customHeight="false" outlineLevel="0" collapsed="false">
      <c r="A2105" s="30" t="s">
        <v>6400</v>
      </c>
      <c r="B2105" s="30" t="s">
        <v>2829</v>
      </c>
      <c r="C2105" s="30" t="n">
        <v>51</v>
      </c>
      <c r="D2105" s="30" t="s">
        <v>181</v>
      </c>
      <c r="E2105" s="31" t="n">
        <v>45355</v>
      </c>
      <c r="F2105" s="30" t="s">
        <v>511</v>
      </c>
      <c r="G2105" s="31" t="n">
        <v>45356</v>
      </c>
      <c r="H2105" s="30" t="s">
        <v>217</v>
      </c>
      <c r="I2105" s="30" t="s">
        <v>282</v>
      </c>
      <c r="J2105" s="30" t="s">
        <v>283</v>
      </c>
      <c r="K2105" s="30" t="s">
        <v>138</v>
      </c>
      <c r="L2105" s="30" t="n">
        <v>58</v>
      </c>
      <c r="M2105" s="30" t="n">
        <v>22</v>
      </c>
      <c r="N2105" s="30" t="s">
        <v>127</v>
      </c>
      <c r="O2105" s="30" t="s">
        <v>139</v>
      </c>
      <c r="P2105" s="30" t="s">
        <v>150</v>
      </c>
      <c r="Q2105" s="32" t="n">
        <v>2525.47</v>
      </c>
      <c r="R2105" s="30" t="s">
        <v>172</v>
      </c>
      <c r="S2105" s="30" t="s">
        <v>335</v>
      </c>
      <c r="T2105" s="30" t="n">
        <v>1</v>
      </c>
      <c r="U2105" s="30" t="n">
        <f aca="false">YEAR(E2105)</f>
        <v>2024</v>
      </c>
      <c r="V2105" s="30" t="str">
        <f aca="false">TEXT(E2105,"MMM-YYYY")</f>
        <v>Mar-2024</v>
      </c>
      <c r="W2105" s="30" t="n">
        <f aca="false">MONTH(E2105)</f>
        <v>3</v>
      </c>
      <c r="X2105" s="30" t="str">
        <f aca="false">TEXT(WEEKDAY(E2105,2),"0")&amp;" - "&amp;TEXT(E2105,"dddd")</f>
        <v>1 - Monday</v>
      </c>
      <c r="Y2105" s="30" t="str">
        <f aca="false">_xlfn.IFS(C2105&lt;18,"Child (0-17)",C2105&lt;40,"Young Adult (18-39)",C2105&lt;60,"Adult (40-59)",TRUE(),"Senior (60+)")</f>
        <v>Adult (40-59)</v>
      </c>
      <c r="Z2105" s="30" t="n">
        <f aca="false">ROUND(G2105-E2105,0)</f>
        <v>1</v>
      </c>
      <c r="AA2105" s="30" t="n">
        <f aca="false">L2105+M2105</f>
        <v>80</v>
      </c>
      <c r="AB2105" s="30" t="n">
        <f aca="false">IFERROR(ROUND(Q2105/AA2105,2),0)</f>
        <v>31.57</v>
      </c>
      <c r="AC2105" s="30" t="str">
        <f aca="false">IF(AND(K2105="Critical",N2105="No"),"URGENT - No Bed","Normal")</f>
        <v>Normal</v>
      </c>
      <c r="AD2105" s="34" t="n">
        <f aca="false">INDEX(Lookup_Tables!$B$3:$B$12,MATCH(H2105,Lookup_Tables!$A$3:$A$12,0))</f>
        <v>4200000</v>
      </c>
      <c r="AE2105" s="30" t="str">
        <f aca="false">INDEX(Lookup_Tables!$C$3:$C$12,MATCH(H2105,Lookup_Tables!$A$3:$A$12,0))</f>
        <v>Dr. Anil Kapoor</v>
      </c>
      <c r="AF2105" s="30" t="str">
        <f aca="false">IFERROR(INDEX(Lookup_Tables!$F$16:$F$45,MATCH(I2105,Lookup_Tables!$E$16:$E$45,0)),"N/A")</f>
        <v>EMP200</v>
      </c>
      <c r="AG2105" s="30" t="n">
        <f aca="false">_xlfn.IFS(R2105="Recovered",4,R2105="Referred",3,R2105="Admitted",2,R2105="Deceased",1,TRUE(),0)</f>
        <v>2</v>
      </c>
      <c r="AH2105" s="30" t="str">
        <f aca="false">IF(T2105&gt;=4,"Satisfied",IF(T2105&gt;=3,"Neutral","Needs Improvement"))</f>
        <v>Needs Improvement</v>
      </c>
    </row>
    <row r="2106" customFormat="false" ht="15" hidden="false" customHeight="false" outlineLevel="0" collapsed="false">
      <c r="A2106" s="27" t="s">
        <v>4433</v>
      </c>
      <c r="B2106" s="27" t="s">
        <v>3913</v>
      </c>
      <c r="C2106" s="27" t="n">
        <v>24</v>
      </c>
      <c r="D2106" s="27" t="s">
        <v>181</v>
      </c>
      <c r="E2106" s="28" t="n">
        <v>45643</v>
      </c>
      <c r="F2106" s="27" t="s">
        <v>516</v>
      </c>
      <c r="G2106" s="28" t="n">
        <v>45647</v>
      </c>
      <c r="H2106" s="27" t="s">
        <v>236</v>
      </c>
      <c r="I2106" s="27" t="s">
        <v>266</v>
      </c>
      <c r="J2106" s="27" t="s">
        <v>375</v>
      </c>
      <c r="K2106" s="27" t="s">
        <v>126</v>
      </c>
      <c r="L2106" s="27" t="n">
        <v>41</v>
      </c>
      <c r="M2106" s="27" t="n">
        <v>98</v>
      </c>
      <c r="N2106" s="27" t="s">
        <v>186</v>
      </c>
      <c r="O2106" s="27" t="s">
        <v>139</v>
      </c>
      <c r="P2106" s="27" t="s">
        <v>150</v>
      </c>
      <c r="Q2106" s="29" t="n">
        <v>8178.99</v>
      </c>
      <c r="R2106" s="27" t="s">
        <v>172</v>
      </c>
      <c r="S2106" s="27" t="s">
        <v>151</v>
      </c>
      <c r="T2106" s="27" t="n">
        <v>2</v>
      </c>
      <c r="U2106" s="27" t="n">
        <f aca="false">YEAR(E2106)</f>
        <v>2024</v>
      </c>
      <c r="V2106" s="27" t="str">
        <f aca="false">TEXT(E2106,"MMM-YYYY")</f>
        <v>Dec-2024</v>
      </c>
      <c r="W2106" s="27" t="n">
        <f aca="false">MONTH(E2106)</f>
        <v>12</v>
      </c>
      <c r="X2106" s="27" t="str">
        <f aca="false">TEXT(WEEKDAY(E2106,2),"0")&amp;" - "&amp;TEXT(E2106,"dddd")</f>
        <v>2 - Tuesday</v>
      </c>
      <c r="Y2106" s="27" t="str">
        <f aca="false">_xlfn.IFS(C2106&lt;18,"Child (0-17)",C2106&lt;40,"Young Adult (18-39)",C2106&lt;60,"Adult (40-59)",TRUE(),"Senior (60+)")</f>
        <v>Young Adult (18-39)</v>
      </c>
      <c r="Z2106" s="27" t="n">
        <f aca="false">ROUND(G2106-E2106,0)</f>
        <v>4</v>
      </c>
      <c r="AA2106" s="27" t="n">
        <f aca="false">L2106+M2106</f>
        <v>139</v>
      </c>
      <c r="AB2106" s="27" t="n">
        <f aca="false">IFERROR(ROUND(Q2106/AA2106,2),0)</f>
        <v>58.84</v>
      </c>
      <c r="AC2106" s="27" t="str">
        <f aca="false">IF(AND(K2106="Critical",N2106="No"),"URGENT - No Bed","Normal")</f>
        <v>Normal</v>
      </c>
      <c r="AD2106" s="33" t="n">
        <f aca="false">INDEX(Lookup_Tables!$B$3:$B$12,MATCH(H2106,Lookup_Tables!$A$3:$A$12,0))</f>
        <v>3900000</v>
      </c>
      <c r="AE2106" s="27" t="str">
        <f aca="false">INDEX(Lookup_Tables!$C$3:$C$12,MATCH(H2106,Lookup_Tables!$A$3:$A$12,0))</f>
        <v>Dr. Rina Mehta</v>
      </c>
      <c r="AF2106" s="27" t="str">
        <f aca="false">IFERROR(INDEX(Lookup_Tables!$F$16:$F$45,MATCH(I2106,Lookup_Tables!$E$16:$E$45,0)),"N/A")</f>
        <v>EMP217</v>
      </c>
      <c r="AG2106" s="27" t="n">
        <f aca="false">_xlfn.IFS(R2106="Recovered",4,R2106="Referred",3,R2106="Admitted",2,R2106="Deceased",1,TRUE(),0)</f>
        <v>2</v>
      </c>
      <c r="AH2106" s="27" t="str">
        <f aca="false">IF(T2106&gt;=4,"Satisfied",IF(T2106&gt;=3,"Neutral","Needs Improvement"))</f>
        <v>Needs Improvement</v>
      </c>
    </row>
    <row r="2107" customFormat="false" ht="15" hidden="false" customHeight="false" outlineLevel="0" collapsed="false">
      <c r="A2107" s="30" t="s">
        <v>3059</v>
      </c>
      <c r="B2107" s="30" t="s">
        <v>973</v>
      </c>
      <c r="C2107" s="30" t="n">
        <v>36</v>
      </c>
      <c r="D2107" s="30" t="s">
        <v>181</v>
      </c>
      <c r="E2107" s="31" t="n">
        <v>45525</v>
      </c>
      <c r="F2107" s="30" t="s">
        <v>329</v>
      </c>
      <c r="G2107" s="31" t="n">
        <v>45525</v>
      </c>
      <c r="H2107" s="30" t="s">
        <v>236</v>
      </c>
      <c r="I2107" s="30" t="s">
        <v>266</v>
      </c>
      <c r="J2107" s="30" t="s">
        <v>238</v>
      </c>
      <c r="K2107" s="30" t="s">
        <v>138</v>
      </c>
      <c r="L2107" s="30" t="n">
        <v>83</v>
      </c>
      <c r="M2107" s="30" t="n">
        <v>37</v>
      </c>
      <c r="N2107" s="30" t="s">
        <v>127</v>
      </c>
      <c r="O2107" s="30" t="s">
        <v>171</v>
      </c>
      <c r="P2107" s="30" t="s">
        <v>140</v>
      </c>
      <c r="Q2107" s="32" t="n">
        <v>1733.9</v>
      </c>
      <c r="R2107" s="30" t="s">
        <v>130</v>
      </c>
      <c r="S2107" s="30" t="s">
        <v>178</v>
      </c>
      <c r="T2107" s="30" t="n">
        <v>3</v>
      </c>
      <c r="U2107" s="30" t="n">
        <f aca="false">YEAR(E2107)</f>
        <v>2024</v>
      </c>
      <c r="V2107" s="30" t="str">
        <f aca="false">TEXT(E2107,"MMM-YYYY")</f>
        <v>Aug-2024</v>
      </c>
      <c r="W2107" s="30" t="n">
        <f aca="false">MONTH(E2107)</f>
        <v>8</v>
      </c>
      <c r="X2107" s="30" t="str">
        <f aca="false">TEXT(WEEKDAY(E2107,2),"0")&amp;" - "&amp;TEXT(E2107,"dddd")</f>
        <v>3 - Wednesday</v>
      </c>
      <c r="Y2107" s="30" t="str">
        <f aca="false">_xlfn.IFS(C2107&lt;18,"Child (0-17)",C2107&lt;40,"Young Adult (18-39)",C2107&lt;60,"Adult (40-59)",TRUE(),"Senior (60+)")</f>
        <v>Young Adult (18-39)</v>
      </c>
      <c r="Z2107" s="30" t="n">
        <f aca="false">ROUND(G2107-E2107,0)</f>
        <v>0</v>
      </c>
      <c r="AA2107" s="30" t="n">
        <f aca="false">L2107+M2107</f>
        <v>120</v>
      </c>
      <c r="AB2107" s="30" t="n">
        <f aca="false">IFERROR(ROUND(Q2107/AA2107,2),0)</f>
        <v>14.45</v>
      </c>
      <c r="AC2107" s="30" t="str">
        <f aca="false">IF(AND(K2107="Critical",N2107="No"),"URGENT - No Bed","Normal")</f>
        <v>Normal</v>
      </c>
      <c r="AD2107" s="34" t="n">
        <f aca="false">INDEX(Lookup_Tables!$B$3:$B$12,MATCH(H2107,Lookup_Tables!$A$3:$A$12,0))</f>
        <v>3900000</v>
      </c>
      <c r="AE2107" s="30" t="str">
        <f aca="false">INDEX(Lookup_Tables!$C$3:$C$12,MATCH(H2107,Lookup_Tables!$A$3:$A$12,0))</f>
        <v>Dr. Rina Mehta</v>
      </c>
      <c r="AF2107" s="30" t="str">
        <f aca="false">IFERROR(INDEX(Lookup_Tables!$F$16:$F$45,MATCH(I2107,Lookup_Tables!$E$16:$E$45,0)),"N/A")</f>
        <v>EMP217</v>
      </c>
      <c r="AG2107" s="30" t="n">
        <f aca="false">_xlfn.IFS(R2107="Recovered",4,R2107="Referred",3,R2107="Admitted",2,R2107="Deceased",1,TRUE(),0)</f>
        <v>4</v>
      </c>
      <c r="AH2107" s="30" t="str">
        <f aca="false">IF(T2107&gt;=4,"Satisfied",IF(T2107&gt;=3,"Neutral","Needs Improvement"))</f>
        <v>Neutral</v>
      </c>
    </row>
    <row r="2108" customFormat="false" ht="15" hidden="false" customHeight="false" outlineLevel="0" collapsed="false">
      <c r="A2108" s="27" t="s">
        <v>5515</v>
      </c>
      <c r="B2108" s="27" t="s">
        <v>3951</v>
      </c>
      <c r="C2108" s="27" t="n">
        <v>57</v>
      </c>
      <c r="D2108" s="27" t="s">
        <v>181</v>
      </c>
      <c r="E2108" s="28" t="n">
        <v>45641</v>
      </c>
      <c r="F2108" s="27" t="s">
        <v>705</v>
      </c>
      <c r="G2108" s="28" t="n">
        <v>45641</v>
      </c>
      <c r="H2108" s="27" t="s">
        <v>161</v>
      </c>
      <c r="I2108" s="27" t="s">
        <v>320</v>
      </c>
      <c r="J2108" s="27" t="s">
        <v>648</v>
      </c>
      <c r="K2108" s="27" t="s">
        <v>138</v>
      </c>
      <c r="L2108" s="27" t="n">
        <v>80</v>
      </c>
      <c r="M2108" s="27" t="n">
        <v>27</v>
      </c>
      <c r="N2108" s="27" t="s">
        <v>127</v>
      </c>
      <c r="O2108" s="27" t="s">
        <v>139</v>
      </c>
      <c r="P2108" s="27" t="s">
        <v>150</v>
      </c>
      <c r="Q2108" s="29" t="n">
        <v>2125.98</v>
      </c>
      <c r="R2108" s="27" t="s">
        <v>130</v>
      </c>
      <c r="S2108" s="27" t="s">
        <v>223</v>
      </c>
      <c r="T2108" s="27" t="n">
        <v>2</v>
      </c>
      <c r="U2108" s="27" t="n">
        <f aca="false">YEAR(E2108)</f>
        <v>2024</v>
      </c>
      <c r="V2108" s="27" t="str">
        <f aca="false">TEXT(E2108,"MMM-YYYY")</f>
        <v>Dec-2024</v>
      </c>
      <c r="W2108" s="27" t="n">
        <f aca="false">MONTH(E2108)</f>
        <v>12</v>
      </c>
      <c r="X2108" s="27" t="str">
        <f aca="false">TEXT(WEEKDAY(E2108,2),"0")&amp;" - "&amp;TEXT(E2108,"dddd")</f>
        <v>7 - Sunday</v>
      </c>
      <c r="Y2108" s="27" t="str">
        <f aca="false">_xlfn.IFS(C2108&lt;18,"Child (0-17)",C2108&lt;40,"Young Adult (18-39)",C2108&lt;60,"Adult (40-59)",TRUE(),"Senior (60+)")</f>
        <v>Adult (40-59)</v>
      </c>
      <c r="Z2108" s="27" t="n">
        <f aca="false">ROUND(G2108-E2108,0)</f>
        <v>0</v>
      </c>
      <c r="AA2108" s="27" t="n">
        <f aca="false">L2108+M2108</f>
        <v>107</v>
      </c>
      <c r="AB2108" s="27" t="n">
        <f aca="false">IFERROR(ROUND(Q2108/AA2108,2),0)</f>
        <v>19.87</v>
      </c>
      <c r="AC2108" s="27" t="str">
        <f aca="false">IF(AND(K2108="Critical",N2108="No"),"URGENT - No Bed","Normal")</f>
        <v>Normal</v>
      </c>
      <c r="AD2108" s="33" t="n">
        <f aca="false">INDEX(Lookup_Tables!$B$3:$B$12,MATCH(H2108,Lookup_Tables!$A$3:$A$12,0))</f>
        <v>3600000</v>
      </c>
      <c r="AE2108" s="27" t="str">
        <f aca="false">INDEX(Lookup_Tables!$C$3:$C$12,MATCH(H2108,Lookup_Tables!$A$3:$A$12,0))</f>
        <v>Dr. Sameer Joshi</v>
      </c>
      <c r="AF2108" s="27" t="str">
        <f aca="false">IFERROR(INDEX(Lookup_Tables!$F$16:$F$45,MATCH(I2108,Lookup_Tables!$E$16:$E$45,0)),"N/A")</f>
        <v>EMP223</v>
      </c>
      <c r="AG2108" s="27" t="n">
        <f aca="false">_xlfn.IFS(R2108="Recovered",4,R2108="Referred",3,R2108="Admitted",2,R2108="Deceased",1,TRUE(),0)</f>
        <v>4</v>
      </c>
      <c r="AH2108" s="27" t="str">
        <f aca="false">IF(T2108&gt;=4,"Satisfied",IF(T2108&gt;=3,"Neutral","Needs Improvement"))</f>
        <v>Needs Improvement</v>
      </c>
    </row>
    <row r="2109" customFormat="false" ht="15" hidden="false" customHeight="false" outlineLevel="0" collapsed="false">
      <c r="A2109" s="30" t="s">
        <v>6257</v>
      </c>
      <c r="B2109" s="30" t="s">
        <v>1986</v>
      </c>
      <c r="C2109" s="30" t="n">
        <v>42</v>
      </c>
      <c r="D2109" s="30" t="s">
        <v>121</v>
      </c>
      <c r="E2109" s="31" t="n">
        <v>45491</v>
      </c>
      <c r="F2109" s="30" t="s">
        <v>1308</v>
      </c>
      <c r="G2109" s="31" t="n">
        <v>45491</v>
      </c>
      <c r="H2109" s="30" t="s">
        <v>135</v>
      </c>
      <c r="I2109" s="30" t="s">
        <v>278</v>
      </c>
      <c r="J2109" s="30" t="s">
        <v>252</v>
      </c>
      <c r="K2109" s="30" t="s">
        <v>138</v>
      </c>
      <c r="L2109" s="30" t="n">
        <v>49</v>
      </c>
      <c r="M2109" s="30" t="n">
        <v>31</v>
      </c>
      <c r="N2109" s="30" t="s">
        <v>186</v>
      </c>
      <c r="O2109" s="30" t="s">
        <v>128</v>
      </c>
      <c r="P2109" s="30" t="s">
        <v>187</v>
      </c>
      <c r="Q2109" s="32" t="n">
        <v>1465.43</v>
      </c>
      <c r="R2109" s="30" t="s">
        <v>172</v>
      </c>
      <c r="S2109" s="30" t="s">
        <v>192</v>
      </c>
      <c r="T2109" s="30" t="n">
        <v>4</v>
      </c>
      <c r="U2109" s="30" t="n">
        <f aca="false">YEAR(E2109)</f>
        <v>2024</v>
      </c>
      <c r="V2109" s="30" t="str">
        <f aca="false">TEXT(E2109,"MMM-YYYY")</f>
        <v>Jul-2024</v>
      </c>
      <c r="W2109" s="30" t="n">
        <f aca="false">MONTH(E2109)</f>
        <v>7</v>
      </c>
      <c r="X2109" s="30" t="str">
        <f aca="false">TEXT(WEEKDAY(E2109,2),"0")&amp;" - "&amp;TEXT(E2109,"dddd")</f>
        <v>4 - Thursday</v>
      </c>
      <c r="Y2109" s="30" t="str">
        <f aca="false">_xlfn.IFS(C2109&lt;18,"Child (0-17)",C2109&lt;40,"Young Adult (18-39)",C2109&lt;60,"Adult (40-59)",TRUE(),"Senior (60+)")</f>
        <v>Adult (40-59)</v>
      </c>
      <c r="Z2109" s="30" t="n">
        <f aca="false">ROUND(G2109-E2109,0)</f>
        <v>0</v>
      </c>
      <c r="AA2109" s="30" t="n">
        <f aca="false">L2109+M2109</f>
        <v>80</v>
      </c>
      <c r="AB2109" s="30" t="n">
        <f aca="false">IFERROR(ROUND(Q2109/AA2109,2),0)</f>
        <v>18.32</v>
      </c>
      <c r="AC2109" s="30" t="str">
        <f aca="false">IF(AND(K2109="Critical",N2109="No"),"URGENT - No Bed","Normal")</f>
        <v>Normal</v>
      </c>
      <c r="AD2109" s="34" t="n">
        <f aca="false">INDEX(Lookup_Tables!$B$3:$B$12,MATCH(H2109,Lookup_Tables!$A$3:$A$12,0))</f>
        <v>4600000</v>
      </c>
      <c r="AE2109" s="30" t="str">
        <f aca="false">INDEX(Lookup_Tables!$C$3:$C$12,MATCH(H2109,Lookup_Tables!$A$3:$A$12,0))</f>
        <v>Dr. Farhan Khan</v>
      </c>
      <c r="AF2109" s="30" t="str">
        <f aca="false">IFERROR(INDEX(Lookup_Tables!$F$16:$F$45,MATCH(I2109,Lookup_Tables!$E$16:$E$45,0)),"N/A")</f>
        <v>EMP208</v>
      </c>
      <c r="AG2109" s="30" t="n">
        <f aca="false">_xlfn.IFS(R2109="Recovered",4,R2109="Referred",3,R2109="Admitted",2,R2109="Deceased",1,TRUE(),0)</f>
        <v>2</v>
      </c>
      <c r="AH2109" s="30" t="str">
        <f aca="false">IF(T2109&gt;=4,"Satisfied",IF(T2109&gt;=3,"Neutral","Needs Improvement"))</f>
        <v>Satisfied</v>
      </c>
    </row>
    <row r="2110" customFormat="false" ht="15" hidden="false" customHeight="false" outlineLevel="0" collapsed="false">
      <c r="A2110" s="27" t="s">
        <v>3045</v>
      </c>
      <c r="B2110" s="27" t="s">
        <v>739</v>
      </c>
      <c r="C2110" s="27" t="n">
        <v>79</v>
      </c>
      <c r="D2110" s="27" t="s">
        <v>121</v>
      </c>
      <c r="E2110" s="28" t="n">
        <v>45311</v>
      </c>
      <c r="F2110" s="27" t="s">
        <v>635</v>
      </c>
      <c r="G2110" s="28" t="n">
        <v>45313</v>
      </c>
      <c r="H2110" s="27" t="s">
        <v>206</v>
      </c>
      <c r="I2110" s="27" t="s">
        <v>232</v>
      </c>
      <c r="J2110" s="27" t="s">
        <v>615</v>
      </c>
      <c r="K2110" s="27" t="s">
        <v>156</v>
      </c>
      <c r="L2110" s="27" t="n">
        <v>25</v>
      </c>
      <c r="M2110" s="27" t="n">
        <v>80</v>
      </c>
      <c r="N2110" s="27" t="s">
        <v>127</v>
      </c>
      <c r="O2110" s="27" t="s">
        <v>139</v>
      </c>
      <c r="P2110" s="27" t="s">
        <v>140</v>
      </c>
      <c r="Q2110" s="29" t="n">
        <v>4084.71</v>
      </c>
      <c r="R2110" s="27" t="s">
        <v>268</v>
      </c>
      <c r="S2110" s="27" t="s">
        <v>141</v>
      </c>
      <c r="T2110" s="27" t="n">
        <v>3</v>
      </c>
      <c r="U2110" s="27" t="n">
        <f aca="false">YEAR(E2110)</f>
        <v>2024</v>
      </c>
      <c r="V2110" s="27" t="str">
        <f aca="false">TEXT(E2110,"MMM-YYYY")</f>
        <v>Jan-2024</v>
      </c>
      <c r="W2110" s="27" t="n">
        <f aca="false">MONTH(E2110)</f>
        <v>1</v>
      </c>
      <c r="X2110" s="27" t="str">
        <f aca="false">TEXT(WEEKDAY(E2110,2),"0")&amp;" - "&amp;TEXT(E2110,"dddd")</f>
        <v>6 - Saturday</v>
      </c>
      <c r="Y2110" s="27" t="str">
        <f aca="false">_xlfn.IFS(C2110&lt;18,"Child (0-17)",C2110&lt;40,"Young Adult (18-39)",C2110&lt;60,"Adult (40-59)",TRUE(),"Senior (60+)")</f>
        <v>Senior (60+)</v>
      </c>
      <c r="Z2110" s="27" t="n">
        <f aca="false">ROUND(G2110-E2110,0)</f>
        <v>2</v>
      </c>
      <c r="AA2110" s="27" t="n">
        <f aca="false">L2110+M2110</f>
        <v>105</v>
      </c>
      <c r="AB2110" s="27" t="n">
        <f aca="false">IFERROR(ROUND(Q2110/AA2110,2),0)</f>
        <v>38.9</v>
      </c>
      <c r="AC2110" s="27" t="str">
        <f aca="false">IF(AND(K2110="Critical",N2110="No"),"URGENT - No Bed","Normal")</f>
        <v>Normal</v>
      </c>
      <c r="AD2110" s="33" t="n">
        <f aca="false">INDEX(Lookup_Tables!$B$3:$B$12,MATCH(H2110,Lookup_Tables!$A$3:$A$12,0))</f>
        <v>2800000</v>
      </c>
      <c r="AE2110" s="27" t="str">
        <f aca="false">INDEX(Lookup_Tables!$C$3:$C$12,MATCH(H2110,Lookup_Tables!$A$3:$A$12,0))</f>
        <v>Dr. Suresh Nair</v>
      </c>
      <c r="AF2110" s="27" t="str">
        <f aca="false">IFERROR(INDEX(Lookup_Tables!$F$16:$F$45,MATCH(I2110,Lookup_Tables!$E$16:$E$45,0)),"N/A")</f>
        <v>EMP210</v>
      </c>
      <c r="AG2110" s="27" t="n">
        <f aca="false">_xlfn.IFS(R2110="Recovered",4,R2110="Referred",3,R2110="Admitted",2,R2110="Deceased",1,TRUE(),0)</f>
        <v>3</v>
      </c>
      <c r="AH2110" s="27" t="str">
        <f aca="false">IF(T2110&gt;=4,"Satisfied",IF(T2110&gt;=3,"Neutral","Needs Improvement"))</f>
        <v>Neutral</v>
      </c>
    </row>
    <row r="2111" customFormat="false" ht="15" hidden="false" customHeight="false" outlineLevel="0" collapsed="false">
      <c r="A2111" s="30" t="s">
        <v>1539</v>
      </c>
      <c r="B2111" s="30" t="s">
        <v>1540</v>
      </c>
      <c r="C2111" s="30" t="n">
        <v>48</v>
      </c>
      <c r="D2111" s="30" t="s">
        <v>121</v>
      </c>
      <c r="E2111" s="31" t="n">
        <v>45385</v>
      </c>
      <c r="F2111" s="30" t="s">
        <v>1462</v>
      </c>
      <c r="G2111" s="31" t="n">
        <v>45386</v>
      </c>
      <c r="H2111" s="30" t="s">
        <v>183</v>
      </c>
      <c r="I2111" s="30" t="s">
        <v>184</v>
      </c>
      <c r="J2111" s="30" t="s">
        <v>411</v>
      </c>
      <c r="K2111" s="30" t="s">
        <v>138</v>
      </c>
      <c r="L2111" s="30" t="n">
        <v>78</v>
      </c>
      <c r="M2111" s="30" t="n">
        <v>21</v>
      </c>
      <c r="N2111" s="30" t="s">
        <v>127</v>
      </c>
      <c r="O2111" s="30" t="s">
        <v>128</v>
      </c>
      <c r="P2111" s="30" t="s">
        <v>129</v>
      </c>
      <c r="Q2111" s="32" t="n">
        <v>1655.06</v>
      </c>
      <c r="R2111" s="30" t="s">
        <v>130</v>
      </c>
      <c r="S2111" s="30" t="s">
        <v>141</v>
      </c>
      <c r="T2111" s="30" t="n">
        <v>2</v>
      </c>
      <c r="U2111" s="30" t="n">
        <f aca="false">YEAR(E2111)</f>
        <v>2024</v>
      </c>
      <c r="V2111" s="30" t="str">
        <f aca="false">TEXT(E2111,"MMM-YYYY")</f>
        <v>Apr-2024</v>
      </c>
      <c r="W2111" s="30" t="n">
        <f aca="false">MONTH(E2111)</f>
        <v>4</v>
      </c>
      <c r="X2111" s="30" t="str">
        <f aca="false">TEXT(WEEKDAY(E2111,2),"0")&amp;" - "&amp;TEXT(E2111,"dddd")</f>
        <v>3 - Wednesday</v>
      </c>
      <c r="Y2111" s="30" t="str">
        <f aca="false">_xlfn.IFS(C2111&lt;18,"Child (0-17)",C2111&lt;40,"Young Adult (18-39)",C2111&lt;60,"Adult (40-59)",TRUE(),"Senior (60+)")</f>
        <v>Adult (40-59)</v>
      </c>
      <c r="Z2111" s="30" t="n">
        <f aca="false">ROUND(G2111-E2111,0)</f>
        <v>1</v>
      </c>
      <c r="AA2111" s="30" t="n">
        <f aca="false">L2111+M2111</f>
        <v>99</v>
      </c>
      <c r="AB2111" s="30" t="n">
        <f aca="false">IFERROR(ROUND(Q2111/AA2111,2),0)</f>
        <v>16.72</v>
      </c>
      <c r="AC2111" s="30" t="str">
        <f aca="false">IF(AND(K2111="Critical",N2111="No"),"URGENT - No Bed","Normal")</f>
        <v>Normal</v>
      </c>
      <c r="AD2111" s="34" t="n">
        <f aca="false">INDEX(Lookup_Tables!$B$3:$B$12,MATCH(H2111,Lookup_Tables!$A$3:$A$12,0))</f>
        <v>3100000</v>
      </c>
      <c r="AE2111" s="30" t="str">
        <f aca="false">INDEX(Lookup_Tables!$C$3:$C$12,MATCH(H2111,Lookup_Tables!$A$3:$A$12,0))</f>
        <v>Dr. Kavita Rao</v>
      </c>
      <c r="AF2111" s="30" t="str">
        <f aca="false">IFERROR(INDEX(Lookup_Tables!$F$16:$F$45,MATCH(I2111,Lookup_Tables!$E$16:$E$45,0)),"N/A")</f>
        <v>EMP226</v>
      </c>
      <c r="AG2111" s="30" t="n">
        <f aca="false">_xlfn.IFS(R2111="Recovered",4,R2111="Referred",3,R2111="Admitted",2,R2111="Deceased",1,TRUE(),0)</f>
        <v>4</v>
      </c>
      <c r="AH2111" s="30" t="str">
        <f aca="false">IF(T2111&gt;=4,"Satisfied",IF(T2111&gt;=3,"Neutral","Needs Improvement"))</f>
        <v>Needs Improvement</v>
      </c>
    </row>
    <row r="2112" customFormat="false" ht="15" hidden="false" customHeight="false" outlineLevel="0" collapsed="false">
      <c r="A2112" s="27" t="s">
        <v>3317</v>
      </c>
      <c r="B2112" s="27" t="s">
        <v>3318</v>
      </c>
      <c r="C2112" s="27" t="n">
        <v>0</v>
      </c>
      <c r="D2112" s="27" t="s">
        <v>121</v>
      </c>
      <c r="E2112" s="28" t="n">
        <v>45332</v>
      </c>
      <c r="F2112" s="27" t="s">
        <v>1002</v>
      </c>
      <c r="G2112" s="28" t="n">
        <v>45333</v>
      </c>
      <c r="H2112" s="27" t="s">
        <v>217</v>
      </c>
      <c r="I2112" s="27" t="s">
        <v>282</v>
      </c>
      <c r="J2112" s="27" t="s">
        <v>388</v>
      </c>
      <c r="K2112" s="27" t="s">
        <v>138</v>
      </c>
      <c r="L2112" s="27" t="n">
        <v>76</v>
      </c>
      <c r="M2112" s="27" t="n">
        <v>39</v>
      </c>
      <c r="N2112" s="27" t="s">
        <v>127</v>
      </c>
      <c r="O2112" s="27" t="s">
        <v>128</v>
      </c>
      <c r="P2112" s="27" t="s">
        <v>150</v>
      </c>
      <c r="Q2112" s="29" t="n">
        <v>2792.52</v>
      </c>
      <c r="R2112" s="27" t="s">
        <v>130</v>
      </c>
      <c r="S2112" s="27" t="s">
        <v>141</v>
      </c>
      <c r="T2112" s="27" t="n">
        <v>5</v>
      </c>
      <c r="U2112" s="27" t="n">
        <f aca="false">YEAR(E2112)</f>
        <v>2024</v>
      </c>
      <c r="V2112" s="27" t="str">
        <f aca="false">TEXT(E2112,"MMM-YYYY")</f>
        <v>Feb-2024</v>
      </c>
      <c r="W2112" s="27" t="n">
        <f aca="false">MONTH(E2112)</f>
        <v>2</v>
      </c>
      <c r="X2112" s="27" t="str">
        <f aca="false">TEXT(WEEKDAY(E2112,2),"0")&amp;" - "&amp;TEXT(E2112,"dddd")</f>
        <v>6 - Saturday</v>
      </c>
      <c r="Y2112" s="27" t="str">
        <f aca="false">_xlfn.IFS(C2112&lt;18,"Child (0-17)",C2112&lt;40,"Young Adult (18-39)",C2112&lt;60,"Adult (40-59)",TRUE(),"Senior (60+)")</f>
        <v>Child (0-17)</v>
      </c>
      <c r="Z2112" s="27" t="n">
        <f aca="false">ROUND(G2112-E2112,0)</f>
        <v>1</v>
      </c>
      <c r="AA2112" s="27" t="n">
        <f aca="false">L2112+M2112</f>
        <v>115</v>
      </c>
      <c r="AB2112" s="27" t="n">
        <f aca="false">IFERROR(ROUND(Q2112/AA2112,2),0)</f>
        <v>24.28</v>
      </c>
      <c r="AC2112" s="27" t="str">
        <f aca="false">IF(AND(K2112="Critical",N2112="No"),"URGENT - No Bed","Normal")</f>
        <v>Normal</v>
      </c>
      <c r="AD2112" s="33" t="n">
        <f aca="false">INDEX(Lookup_Tables!$B$3:$B$12,MATCH(H2112,Lookup_Tables!$A$3:$A$12,0))</f>
        <v>4200000</v>
      </c>
      <c r="AE2112" s="27" t="str">
        <f aca="false">INDEX(Lookup_Tables!$C$3:$C$12,MATCH(H2112,Lookup_Tables!$A$3:$A$12,0))</f>
        <v>Dr. Anil Kapoor</v>
      </c>
      <c r="AF2112" s="27" t="str">
        <f aca="false">IFERROR(INDEX(Lookup_Tables!$F$16:$F$45,MATCH(I2112,Lookup_Tables!$E$16:$E$45,0)),"N/A")</f>
        <v>EMP200</v>
      </c>
      <c r="AG2112" s="27" t="n">
        <f aca="false">_xlfn.IFS(R2112="Recovered",4,R2112="Referred",3,R2112="Admitted",2,R2112="Deceased",1,TRUE(),0)</f>
        <v>4</v>
      </c>
      <c r="AH2112" s="27" t="str">
        <f aca="false">IF(T2112&gt;=4,"Satisfied",IF(T2112&gt;=3,"Neutral","Needs Improvement"))</f>
        <v>Satisfied</v>
      </c>
    </row>
    <row r="2113" customFormat="false" ht="15" hidden="false" customHeight="false" outlineLevel="0" collapsed="false">
      <c r="A2113" s="30" t="s">
        <v>6052</v>
      </c>
      <c r="B2113" s="30" t="s">
        <v>1953</v>
      </c>
      <c r="C2113" s="30" t="n">
        <v>41</v>
      </c>
      <c r="D2113" s="30" t="s">
        <v>121</v>
      </c>
      <c r="E2113" s="31" t="n">
        <v>45467</v>
      </c>
      <c r="F2113" s="30" t="s">
        <v>303</v>
      </c>
      <c r="G2113" s="31" t="n">
        <v>45469</v>
      </c>
      <c r="H2113" s="30" t="s">
        <v>236</v>
      </c>
      <c r="I2113" s="30" t="s">
        <v>323</v>
      </c>
      <c r="J2113" s="30" t="s">
        <v>267</v>
      </c>
      <c r="K2113" s="30" t="s">
        <v>156</v>
      </c>
      <c r="L2113" s="30" t="n">
        <v>22</v>
      </c>
      <c r="M2113" s="30" t="n">
        <v>31</v>
      </c>
      <c r="N2113" s="30" t="s">
        <v>127</v>
      </c>
      <c r="O2113" s="30" t="s">
        <v>128</v>
      </c>
      <c r="P2113" s="30" t="s">
        <v>140</v>
      </c>
      <c r="Q2113" s="32" t="n">
        <v>2595.99</v>
      </c>
      <c r="R2113" s="30" t="s">
        <v>130</v>
      </c>
      <c r="S2113" s="30" t="s">
        <v>131</v>
      </c>
      <c r="T2113" s="30" t="n">
        <v>5</v>
      </c>
      <c r="U2113" s="30" t="n">
        <f aca="false">YEAR(E2113)</f>
        <v>2024</v>
      </c>
      <c r="V2113" s="30" t="str">
        <f aca="false">TEXT(E2113,"MMM-YYYY")</f>
        <v>Jun-2024</v>
      </c>
      <c r="W2113" s="30" t="n">
        <f aca="false">MONTH(E2113)</f>
        <v>6</v>
      </c>
      <c r="X2113" s="30" t="str">
        <f aca="false">TEXT(WEEKDAY(E2113,2),"0")&amp;" - "&amp;TEXT(E2113,"dddd")</f>
        <v>1 - Monday</v>
      </c>
      <c r="Y2113" s="30" t="str">
        <f aca="false">_xlfn.IFS(C2113&lt;18,"Child (0-17)",C2113&lt;40,"Young Adult (18-39)",C2113&lt;60,"Adult (40-59)",TRUE(),"Senior (60+)")</f>
        <v>Adult (40-59)</v>
      </c>
      <c r="Z2113" s="30" t="n">
        <f aca="false">ROUND(G2113-E2113,0)</f>
        <v>2</v>
      </c>
      <c r="AA2113" s="30" t="n">
        <f aca="false">L2113+M2113</f>
        <v>53</v>
      </c>
      <c r="AB2113" s="30" t="n">
        <f aca="false">IFERROR(ROUND(Q2113/AA2113,2),0)</f>
        <v>48.98</v>
      </c>
      <c r="AC2113" s="30" t="str">
        <f aca="false">IF(AND(K2113="Critical",N2113="No"),"URGENT - No Bed","Normal")</f>
        <v>Normal</v>
      </c>
      <c r="AD2113" s="34" t="n">
        <f aca="false">INDEX(Lookup_Tables!$B$3:$B$12,MATCH(H2113,Lookup_Tables!$A$3:$A$12,0))</f>
        <v>3900000</v>
      </c>
      <c r="AE2113" s="30" t="str">
        <f aca="false">INDEX(Lookup_Tables!$C$3:$C$12,MATCH(H2113,Lookup_Tables!$A$3:$A$12,0))</f>
        <v>Dr. Rina Mehta</v>
      </c>
      <c r="AF2113" s="30" t="str">
        <f aca="false">IFERROR(INDEX(Lookup_Tables!$F$16:$F$45,MATCH(I2113,Lookup_Tables!$E$16:$E$45,0)),"N/A")</f>
        <v>EMP216</v>
      </c>
      <c r="AG2113" s="30" t="n">
        <f aca="false">_xlfn.IFS(R2113="Recovered",4,R2113="Referred",3,R2113="Admitted",2,R2113="Deceased",1,TRUE(),0)</f>
        <v>4</v>
      </c>
      <c r="AH2113" s="30" t="str">
        <f aca="false">IF(T2113&gt;=4,"Satisfied",IF(T2113&gt;=3,"Neutral","Needs Improvement"))</f>
        <v>Satisfied</v>
      </c>
    </row>
    <row r="2114" customFormat="false" ht="15" hidden="false" customHeight="false" outlineLevel="0" collapsed="false">
      <c r="A2114" s="27" t="s">
        <v>3238</v>
      </c>
      <c r="B2114" s="27" t="s">
        <v>4124</v>
      </c>
      <c r="C2114" s="27" t="n">
        <v>14</v>
      </c>
      <c r="D2114" s="27" t="s">
        <v>121</v>
      </c>
      <c r="E2114" s="28" t="n">
        <v>45477</v>
      </c>
      <c r="F2114" s="27" t="s">
        <v>494</v>
      </c>
      <c r="G2114" s="28" t="n">
        <v>45477</v>
      </c>
      <c r="H2114" s="27" t="s">
        <v>146</v>
      </c>
      <c r="I2114" s="27" t="s">
        <v>176</v>
      </c>
      <c r="J2114" s="27" t="s">
        <v>568</v>
      </c>
      <c r="K2114" s="27" t="s">
        <v>138</v>
      </c>
      <c r="L2114" s="27" t="n">
        <v>49</v>
      </c>
      <c r="M2114" s="27" t="n">
        <v>18</v>
      </c>
      <c r="N2114" s="27" t="s">
        <v>127</v>
      </c>
      <c r="O2114" s="27" t="s">
        <v>139</v>
      </c>
      <c r="P2114" s="27" t="s">
        <v>140</v>
      </c>
      <c r="Q2114" s="29" t="n">
        <v>2348.18</v>
      </c>
      <c r="R2114" s="27" t="s">
        <v>130</v>
      </c>
      <c r="S2114" s="27" t="s">
        <v>164</v>
      </c>
      <c r="T2114" s="27" t="n">
        <v>5</v>
      </c>
      <c r="U2114" s="27" t="n">
        <f aca="false">YEAR(E2114)</f>
        <v>2024</v>
      </c>
      <c r="V2114" s="27" t="str">
        <f aca="false">TEXT(E2114,"MMM-YYYY")</f>
        <v>Jul-2024</v>
      </c>
      <c r="W2114" s="27" t="n">
        <f aca="false">MONTH(E2114)</f>
        <v>7</v>
      </c>
      <c r="X2114" s="27" t="str">
        <f aca="false">TEXT(WEEKDAY(E2114,2),"0")&amp;" - "&amp;TEXT(E2114,"dddd")</f>
        <v>4 - Thursday</v>
      </c>
      <c r="Y2114" s="27" t="str">
        <f aca="false">_xlfn.IFS(C2114&lt;18,"Child (0-17)",C2114&lt;40,"Young Adult (18-39)",C2114&lt;60,"Adult (40-59)",TRUE(),"Senior (60+)")</f>
        <v>Child (0-17)</v>
      </c>
      <c r="Z2114" s="27" t="n">
        <f aca="false">ROUND(G2114-E2114,0)</f>
        <v>0</v>
      </c>
      <c r="AA2114" s="27" t="n">
        <f aca="false">L2114+M2114</f>
        <v>67</v>
      </c>
      <c r="AB2114" s="27" t="n">
        <f aca="false">IFERROR(ROUND(Q2114/AA2114,2),0)</f>
        <v>35.05</v>
      </c>
      <c r="AC2114" s="27" t="str">
        <f aca="false">IF(AND(K2114="Critical",N2114="No"),"URGENT - No Bed","Normal")</f>
        <v>Normal</v>
      </c>
      <c r="AD2114" s="33" t="n">
        <f aca="false">INDEX(Lookup_Tables!$B$3:$B$12,MATCH(H2114,Lookup_Tables!$A$3:$A$12,0))</f>
        <v>2700000</v>
      </c>
      <c r="AE2114" s="27" t="str">
        <f aca="false">INDEX(Lookup_Tables!$C$3:$C$12,MATCH(H2114,Lookup_Tables!$A$3:$A$12,0))</f>
        <v>Dr. Vikram Singh</v>
      </c>
      <c r="AF2114" s="27" t="str">
        <f aca="false">IFERROR(INDEX(Lookup_Tables!$F$16:$F$45,MATCH(I2114,Lookup_Tables!$E$16:$E$45,0)),"N/A")</f>
        <v>EMP227</v>
      </c>
      <c r="AG2114" s="27" t="n">
        <f aca="false">_xlfn.IFS(R2114="Recovered",4,R2114="Referred",3,R2114="Admitted",2,R2114="Deceased",1,TRUE(),0)</f>
        <v>4</v>
      </c>
      <c r="AH2114" s="27" t="str">
        <f aca="false">IF(T2114&gt;=4,"Satisfied",IF(T2114&gt;=3,"Neutral","Needs Improvement"))</f>
        <v>Satisfied</v>
      </c>
    </row>
    <row r="2115" customFormat="false" ht="15" hidden="false" customHeight="false" outlineLevel="0" collapsed="false">
      <c r="A2115" s="30" t="s">
        <v>670</v>
      </c>
      <c r="B2115" s="30" t="s">
        <v>671</v>
      </c>
      <c r="C2115" s="30" t="n">
        <v>79</v>
      </c>
      <c r="D2115" s="30" t="s">
        <v>121</v>
      </c>
      <c r="E2115" s="31" t="n">
        <v>45318</v>
      </c>
      <c r="F2115" s="30" t="s">
        <v>175</v>
      </c>
      <c r="G2115" s="31" t="n">
        <v>45320</v>
      </c>
      <c r="H2115" s="30" t="s">
        <v>123</v>
      </c>
      <c r="I2115" s="30" t="s">
        <v>304</v>
      </c>
      <c r="J2115" s="30" t="s">
        <v>418</v>
      </c>
      <c r="K2115" s="30" t="s">
        <v>156</v>
      </c>
      <c r="L2115" s="30" t="n">
        <v>48</v>
      </c>
      <c r="M2115" s="30" t="n">
        <v>39</v>
      </c>
      <c r="N2115" s="30" t="s">
        <v>127</v>
      </c>
      <c r="O2115" s="30" t="s">
        <v>171</v>
      </c>
      <c r="P2115" s="30" t="s">
        <v>187</v>
      </c>
      <c r="Q2115" s="32" t="n">
        <v>3799.99</v>
      </c>
      <c r="R2115" s="30" t="s">
        <v>130</v>
      </c>
      <c r="S2115" s="30" t="s">
        <v>192</v>
      </c>
      <c r="T2115" s="30" t="n">
        <v>4</v>
      </c>
      <c r="U2115" s="30" t="n">
        <f aca="false">YEAR(E2115)</f>
        <v>2024</v>
      </c>
      <c r="V2115" s="30" t="str">
        <f aca="false">TEXT(E2115,"MMM-YYYY")</f>
        <v>Jan-2024</v>
      </c>
      <c r="W2115" s="30" t="n">
        <f aca="false">MONTH(E2115)</f>
        <v>1</v>
      </c>
      <c r="X2115" s="30" t="str">
        <f aca="false">TEXT(WEEKDAY(E2115,2),"0")&amp;" - "&amp;TEXT(E2115,"dddd")</f>
        <v>6 - Saturday</v>
      </c>
      <c r="Y2115" s="30" t="str">
        <f aca="false">_xlfn.IFS(C2115&lt;18,"Child (0-17)",C2115&lt;40,"Young Adult (18-39)",C2115&lt;60,"Adult (40-59)",TRUE(),"Senior (60+)")</f>
        <v>Senior (60+)</v>
      </c>
      <c r="Z2115" s="30" t="n">
        <f aca="false">ROUND(G2115-E2115,0)</f>
        <v>2</v>
      </c>
      <c r="AA2115" s="30" t="n">
        <f aca="false">L2115+M2115</f>
        <v>87</v>
      </c>
      <c r="AB2115" s="30" t="n">
        <f aca="false">IFERROR(ROUND(Q2115/AA2115,2),0)</f>
        <v>43.68</v>
      </c>
      <c r="AC2115" s="30" t="str">
        <f aca="false">IF(AND(K2115="Critical",N2115="No"),"URGENT - No Bed","Normal")</f>
        <v>Normal</v>
      </c>
      <c r="AD2115" s="34" t="n">
        <f aca="false">INDEX(Lookup_Tables!$B$3:$B$12,MATCH(H2115,Lookup_Tables!$A$3:$A$12,0))</f>
        <v>2200000</v>
      </c>
      <c r="AE2115" s="30" t="str">
        <f aca="false">INDEX(Lookup_Tables!$C$3:$C$12,MATCH(H2115,Lookup_Tables!$A$3:$A$12,0))</f>
        <v>Dr. Rohan Das</v>
      </c>
      <c r="AF2115" s="30" t="str">
        <f aca="false">IFERROR(INDEX(Lookup_Tables!$F$16:$F$45,MATCH(I2115,Lookup_Tables!$E$16:$E$45,0)),"N/A")</f>
        <v>EMP204</v>
      </c>
      <c r="AG2115" s="30" t="n">
        <f aca="false">_xlfn.IFS(R2115="Recovered",4,R2115="Referred",3,R2115="Admitted",2,R2115="Deceased",1,TRUE(),0)</f>
        <v>4</v>
      </c>
      <c r="AH2115" s="30" t="str">
        <f aca="false">IF(T2115&gt;=4,"Satisfied",IF(T2115&gt;=3,"Neutral","Needs Improvement"))</f>
        <v>Satisfied</v>
      </c>
    </row>
    <row r="2116" customFormat="false" ht="15" hidden="false" customHeight="false" outlineLevel="0" collapsed="false">
      <c r="A2116" s="27" t="s">
        <v>5842</v>
      </c>
      <c r="B2116" s="27" t="s">
        <v>3243</v>
      </c>
      <c r="C2116" s="27" t="n">
        <v>47</v>
      </c>
      <c r="D2116" s="27" t="s">
        <v>121</v>
      </c>
      <c r="E2116" s="28" t="n">
        <v>45536</v>
      </c>
      <c r="F2116" s="27" t="s">
        <v>257</v>
      </c>
      <c r="G2116" s="28" t="n">
        <v>45538</v>
      </c>
      <c r="H2116" s="27" t="s">
        <v>236</v>
      </c>
      <c r="I2116" s="27" t="s">
        <v>323</v>
      </c>
      <c r="J2116" s="27" t="s">
        <v>267</v>
      </c>
      <c r="K2116" s="27" t="s">
        <v>156</v>
      </c>
      <c r="L2116" s="27" t="n">
        <v>30</v>
      </c>
      <c r="M2116" s="27" t="n">
        <v>68</v>
      </c>
      <c r="N2116" s="27" t="s">
        <v>127</v>
      </c>
      <c r="O2116" s="27" t="s">
        <v>171</v>
      </c>
      <c r="P2116" s="27" t="s">
        <v>129</v>
      </c>
      <c r="Q2116" s="29" t="n">
        <v>4564.85</v>
      </c>
      <c r="R2116" s="27" t="s">
        <v>130</v>
      </c>
      <c r="S2116" s="27" t="s">
        <v>178</v>
      </c>
      <c r="T2116" s="27" t="n">
        <v>4</v>
      </c>
      <c r="U2116" s="27" t="n">
        <f aca="false">YEAR(E2116)</f>
        <v>2024</v>
      </c>
      <c r="V2116" s="27" t="str">
        <f aca="false">TEXT(E2116,"MMM-YYYY")</f>
        <v>Sep-2024</v>
      </c>
      <c r="W2116" s="27" t="n">
        <f aca="false">MONTH(E2116)</f>
        <v>9</v>
      </c>
      <c r="X2116" s="27" t="str">
        <f aca="false">TEXT(WEEKDAY(E2116,2),"0")&amp;" - "&amp;TEXT(E2116,"dddd")</f>
        <v>7 - Sunday</v>
      </c>
      <c r="Y2116" s="27" t="str">
        <f aca="false">_xlfn.IFS(C2116&lt;18,"Child (0-17)",C2116&lt;40,"Young Adult (18-39)",C2116&lt;60,"Adult (40-59)",TRUE(),"Senior (60+)")</f>
        <v>Adult (40-59)</v>
      </c>
      <c r="Z2116" s="27" t="n">
        <f aca="false">ROUND(G2116-E2116,0)</f>
        <v>2</v>
      </c>
      <c r="AA2116" s="27" t="n">
        <f aca="false">L2116+M2116</f>
        <v>98</v>
      </c>
      <c r="AB2116" s="27" t="n">
        <f aca="false">IFERROR(ROUND(Q2116/AA2116,2),0)</f>
        <v>46.58</v>
      </c>
      <c r="AC2116" s="27" t="str">
        <f aca="false">IF(AND(K2116="Critical",N2116="No"),"URGENT - No Bed","Normal")</f>
        <v>Normal</v>
      </c>
      <c r="AD2116" s="33" t="n">
        <f aca="false">INDEX(Lookup_Tables!$B$3:$B$12,MATCH(H2116,Lookup_Tables!$A$3:$A$12,0))</f>
        <v>3900000</v>
      </c>
      <c r="AE2116" s="27" t="str">
        <f aca="false">INDEX(Lookup_Tables!$C$3:$C$12,MATCH(H2116,Lookup_Tables!$A$3:$A$12,0))</f>
        <v>Dr. Rina Mehta</v>
      </c>
      <c r="AF2116" s="27" t="str">
        <f aca="false">IFERROR(INDEX(Lookup_Tables!$F$16:$F$45,MATCH(I2116,Lookup_Tables!$E$16:$E$45,0)),"N/A")</f>
        <v>EMP216</v>
      </c>
      <c r="AG2116" s="27" t="n">
        <f aca="false">_xlfn.IFS(R2116="Recovered",4,R2116="Referred",3,R2116="Admitted",2,R2116="Deceased",1,TRUE(),0)</f>
        <v>4</v>
      </c>
      <c r="AH2116" s="27" t="str">
        <f aca="false">IF(T2116&gt;=4,"Satisfied",IF(T2116&gt;=3,"Neutral","Needs Improvement"))</f>
        <v>Satisfied</v>
      </c>
    </row>
    <row r="2117" customFormat="false" ht="15" hidden="false" customHeight="false" outlineLevel="0" collapsed="false">
      <c r="A2117" s="30" t="s">
        <v>3900</v>
      </c>
      <c r="B2117" s="30" t="s">
        <v>3901</v>
      </c>
      <c r="C2117" s="30" t="n">
        <v>10</v>
      </c>
      <c r="D2117" s="30" t="s">
        <v>181</v>
      </c>
      <c r="E2117" s="31" t="n">
        <v>45609</v>
      </c>
      <c r="F2117" s="30" t="s">
        <v>1860</v>
      </c>
      <c r="G2117" s="31" t="n">
        <v>45612</v>
      </c>
      <c r="H2117" s="30" t="s">
        <v>123</v>
      </c>
      <c r="I2117" s="30" t="s">
        <v>155</v>
      </c>
      <c r="J2117" s="30" t="s">
        <v>125</v>
      </c>
      <c r="K2117" s="30" t="s">
        <v>202</v>
      </c>
      <c r="L2117" s="30" t="n">
        <v>14</v>
      </c>
      <c r="M2117" s="30" t="n">
        <v>218</v>
      </c>
      <c r="N2117" s="30" t="s">
        <v>186</v>
      </c>
      <c r="O2117" s="30" t="s">
        <v>128</v>
      </c>
      <c r="P2117" s="30" t="s">
        <v>187</v>
      </c>
      <c r="Q2117" s="32" t="n">
        <v>19408.1</v>
      </c>
      <c r="R2117" s="30" t="s">
        <v>172</v>
      </c>
      <c r="S2117" s="30" t="s">
        <v>157</v>
      </c>
      <c r="T2117" s="30" t="n">
        <v>4</v>
      </c>
      <c r="U2117" s="30" t="n">
        <f aca="false">YEAR(E2117)</f>
        <v>2024</v>
      </c>
      <c r="V2117" s="30" t="str">
        <f aca="false">TEXT(E2117,"MMM-YYYY")</f>
        <v>Nov-2024</v>
      </c>
      <c r="W2117" s="30" t="n">
        <f aca="false">MONTH(E2117)</f>
        <v>11</v>
      </c>
      <c r="X2117" s="30" t="str">
        <f aca="false">TEXT(WEEKDAY(E2117,2),"0")&amp;" - "&amp;TEXT(E2117,"dddd")</f>
        <v>3 - Wednesday</v>
      </c>
      <c r="Y2117" s="30" t="str">
        <f aca="false">_xlfn.IFS(C2117&lt;18,"Child (0-17)",C2117&lt;40,"Young Adult (18-39)",C2117&lt;60,"Adult (40-59)",TRUE(),"Senior (60+)")</f>
        <v>Child (0-17)</v>
      </c>
      <c r="Z2117" s="30" t="n">
        <f aca="false">ROUND(G2117-E2117,0)</f>
        <v>3</v>
      </c>
      <c r="AA2117" s="30" t="n">
        <f aca="false">L2117+M2117</f>
        <v>232</v>
      </c>
      <c r="AB2117" s="30" t="n">
        <f aca="false">IFERROR(ROUND(Q2117/AA2117,2),0)</f>
        <v>83.66</v>
      </c>
      <c r="AC2117" s="30" t="str">
        <f aca="false">IF(AND(K2117="Critical",N2117="No"),"URGENT - No Bed","Normal")</f>
        <v>Normal</v>
      </c>
      <c r="AD2117" s="34" t="n">
        <f aca="false">INDEX(Lookup_Tables!$B$3:$B$12,MATCH(H2117,Lookup_Tables!$A$3:$A$12,0))</f>
        <v>2200000</v>
      </c>
      <c r="AE2117" s="30" t="str">
        <f aca="false">INDEX(Lookup_Tables!$C$3:$C$12,MATCH(H2117,Lookup_Tables!$A$3:$A$12,0))</f>
        <v>Dr. Rohan Das</v>
      </c>
      <c r="AF2117" s="30" t="str">
        <f aca="false">IFERROR(INDEX(Lookup_Tables!$F$16:$F$45,MATCH(I2117,Lookup_Tables!$E$16:$E$45,0)),"N/A")</f>
        <v>EMP203</v>
      </c>
      <c r="AG2117" s="30" t="n">
        <f aca="false">_xlfn.IFS(R2117="Recovered",4,R2117="Referred",3,R2117="Admitted",2,R2117="Deceased",1,TRUE(),0)</f>
        <v>2</v>
      </c>
      <c r="AH2117" s="30" t="str">
        <f aca="false">IF(T2117&gt;=4,"Satisfied",IF(T2117&gt;=3,"Neutral","Needs Improvement"))</f>
        <v>Satisfied</v>
      </c>
    </row>
    <row r="2118" customFormat="false" ht="15" hidden="false" customHeight="false" outlineLevel="0" collapsed="false">
      <c r="A2118" s="27" t="s">
        <v>2344</v>
      </c>
      <c r="B2118" s="27" t="s">
        <v>478</v>
      </c>
      <c r="C2118" s="27" t="n">
        <v>29</v>
      </c>
      <c r="D2118" s="27" t="s">
        <v>181</v>
      </c>
      <c r="E2118" s="28" t="n">
        <v>45293</v>
      </c>
      <c r="F2118" s="27" t="s">
        <v>134</v>
      </c>
      <c r="G2118" s="28" t="n">
        <v>45293</v>
      </c>
      <c r="H2118" s="27" t="s">
        <v>236</v>
      </c>
      <c r="I2118" s="27" t="s">
        <v>237</v>
      </c>
      <c r="J2118" s="27" t="s">
        <v>375</v>
      </c>
      <c r="K2118" s="27" t="s">
        <v>156</v>
      </c>
      <c r="L2118" s="27" t="n">
        <v>22</v>
      </c>
      <c r="M2118" s="27" t="n">
        <v>90</v>
      </c>
      <c r="N2118" s="27" t="s">
        <v>186</v>
      </c>
      <c r="O2118" s="27" t="s">
        <v>128</v>
      </c>
      <c r="P2118" s="27" t="s">
        <v>129</v>
      </c>
      <c r="Q2118" s="29" t="n">
        <v>4376.47</v>
      </c>
      <c r="R2118" s="27" t="s">
        <v>130</v>
      </c>
      <c r="S2118" s="27" t="s">
        <v>335</v>
      </c>
      <c r="T2118" s="27" t="n">
        <v>5</v>
      </c>
      <c r="U2118" s="27" t="n">
        <f aca="false">YEAR(E2118)</f>
        <v>2024</v>
      </c>
      <c r="V2118" s="27" t="str">
        <f aca="false">TEXT(E2118,"MMM-YYYY")</f>
        <v>Jan-2024</v>
      </c>
      <c r="W2118" s="27" t="n">
        <f aca="false">MONTH(E2118)</f>
        <v>1</v>
      </c>
      <c r="X2118" s="27" t="str">
        <f aca="false">TEXT(WEEKDAY(E2118,2),"0")&amp;" - "&amp;TEXT(E2118,"dddd")</f>
        <v>2 - Tuesday</v>
      </c>
      <c r="Y2118" s="27" t="str">
        <f aca="false">_xlfn.IFS(C2118&lt;18,"Child (0-17)",C2118&lt;40,"Young Adult (18-39)",C2118&lt;60,"Adult (40-59)",TRUE(),"Senior (60+)")</f>
        <v>Young Adult (18-39)</v>
      </c>
      <c r="Z2118" s="27" t="n">
        <f aca="false">ROUND(G2118-E2118,0)</f>
        <v>0</v>
      </c>
      <c r="AA2118" s="27" t="n">
        <f aca="false">L2118+M2118</f>
        <v>112</v>
      </c>
      <c r="AB2118" s="27" t="n">
        <f aca="false">IFERROR(ROUND(Q2118/AA2118,2),0)</f>
        <v>39.08</v>
      </c>
      <c r="AC2118" s="27" t="str">
        <f aca="false">IF(AND(K2118="Critical",N2118="No"),"URGENT - No Bed","Normal")</f>
        <v>Normal</v>
      </c>
      <c r="AD2118" s="33" t="n">
        <f aca="false">INDEX(Lookup_Tables!$B$3:$B$12,MATCH(H2118,Lookup_Tables!$A$3:$A$12,0))</f>
        <v>3900000</v>
      </c>
      <c r="AE2118" s="27" t="str">
        <f aca="false">INDEX(Lookup_Tables!$C$3:$C$12,MATCH(H2118,Lookup_Tables!$A$3:$A$12,0))</f>
        <v>Dr. Rina Mehta</v>
      </c>
      <c r="AF2118" s="27" t="str">
        <f aca="false">IFERROR(INDEX(Lookup_Tables!$F$16:$F$45,MATCH(I2118,Lookup_Tables!$E$16:$E$45,0)),"N/A")</f>
        <v>EMP215</v>
      </c>
      <c r="AG2118" s="27" t="n">
        <f aca="false">_xlfn.IFS(R2118="Recovered",4,R2118="Referred",3,R2118="Admitted",2,R2118="Deceased",1,TRUE(),0)</f>
        <v>4</v>
      </c>
      <c r="AH2118" s="27" t="str">
        <f aca="false">IF(T2118&gt;=4,"Satisfied",IF(T2118&gt;=3,"Neutral","Needs Improvement"))</f>
        <v>Satisfied</v>
      </c>
    </row>
    <row r="2119" customFormat="false" ht="15" hidden="false" customHeight="false" outlineLevel="0" collapsed="false">
      <c r="A2119" s="30" t="s">
        <v>1820</v>
      </c>
      <c r="B2119" s="30" t="s">
        <v>1821</v>
      </c>
      <c r="C2119" s="30" t="n">
        <v>10</v>
      </c>
      <c r="D2119" s="30" t="s">
        <v>121</v>
      </c>
      <c r="E2119" s="31" t="n">
        <v>45540</v>
      </c>
      <c r="F2119" s="30" t="s">
        <v>981</v>
      </c>
      <c r="G2119" s="31" t="n">
        <v>45540</v>
      </c>
      <c r="H2119" s="30" t="s">
        <v>168</v>
      </c>
      <c r="I2119" s="30" t="s">
        <v>169</v>
      </c>
      <c r="J2119" s="30" t="s">
        <v>371</v>
      </c>
      <c r="K2119" s="30" t="s">
        <v>138</v>
      </c>
      <c r="L2119" s="30" t="n">
        <v>32</v>
      </c>
      <c r="M2119" s="30" t="n">
        <v>24</v>
      </c>
      <c r="N2119" s="30" t="s">
        <v>127</v>
      </c>
      <c r="O2119" s="30" t="s">
        <v>128</v>
      </c>
      <c r="P2119" s="30" t="s">
        <v>129</v>
      </c>
      <c r="Q2119" s="32" t="n">
        <v>1011.95</v>
      </c>
      <c r="R2119" s="30" t="s">
        <v>130</v>
      </c>
      <c r="S2119" s="30" t="s">
        <v>141</v>
      </c>
      <c r="T2119" s="30" t="n">
        <v>3</v>
      </c>
      <c r="U2119" s="30" t="n">
        <f aca="false">YEAR(E2119)</f>
        <v>2024</v>
      </c>
      <c r="V2119" s="30" t="str">
        <f aca="false">TEXT(E2119,"MMM-YYYY")</f>
        <v>Sep-2024</v>
      </c>
      <c r="W2119" s="30" t="n">
        <f aca="false">MONTH(E2119)</f>
        <v>9</v>
      </c>
      <c r="X2119" s="30" t="str">
        <f aca="false">TEXT(WEEKDAY(E2119,2),"0")&amp;" - "&amp;TEXT(E2119,"dddd")</f>
        <v>4 - Thursday</v>
      </c>
      <c r="Y2119" s="30" t="str">
        <f aca="false">_xlfn.IFS(C2119&lt;18,"Child (0-17)",C2119&lt;40,"Young Adult (18-39)",C2119&lt;60,"Adult (40-59)",TRUE(),"Senior (60+)")</f>
        <v>Child (0-17)</v>
      </c>
      <c r="Z2119" s="30" t="n">
        <f aca="false">ROUND(G2119-E2119,0)</f>
        <v>0</v>
      </c>
      <c r="AA2119" s="30" t="n">
        <f aca="false">L2119+M2119</f>
        <v>56</v>
      </c>
      <c r="AB2119" s="30" t="n">
        <f aca="false">IFERROR(ROUND(Q2119/AA2119,2),0)</f>
        <v>18.07</v>
      </c>
      <c r="AC2119" s="30" t="str">
        <f aca="false">IF(AND(K2119="Critical",N2119="No"),"URGENT - No Bed","Normal")</f>
        <v>Normal</v>
      </c>
      <c r="AD2119" s="34" t="n">
        <f aca="false">INDEX(Lookup_Tables!$B$3:$B$12,MATCH(H2119,Lookup_Tables!$A$3:$A$12,0))</f>
        <v>4400000</v>
      </c>
      <c r="AE2119" s="30" t="str">
        <f aca="false">INDEX(Lookup_Tables!$C$3:$C$12,MATCH(H2119,Lookup_Tables!$A$3:$A$12,0))</f>
        <v>Dr. Neha Chopra</v>
      </c>
      <c r="AF2119" s="30" t="str">
        <f aca="false">IFERROR(INDEX(Lookup_Tables!$F$16:$F$45,MATCH(I2119,Lookup_Tables!$E$16:$E$45,0)),"N/A")</f>
        <v>EMP220</v>
      </c>
      <c r="AG2119" s="30" t="n">
        <f aca="false">_xlfn.IFS(R2119="Recovered",4,R2119="Referred",3,R2119="Admitted",2,R2119="Deceased",1,TRUE(),0)</f>
        <v>4</v>
      </c>
      <c r="AH2119" s="30" t="str">
        <f aca="false">IF(T2119&gt;=4,"Satisfied",IF(T2119&gt;=3,"Neutral","Needs Improvement"))</f>
        <v>Neutral</v>
      </c>
    </row>
    <row r="2120" customFormat="false" ht="15" hidden="false" customHeight="false" outlineLevel="0" collapsed="false">
      <c r="A2120" s="27" t="s">
        <v>4661</v>
      </c>
      <c r="B2120" s="27" t="s">
        <v>3976</v>
      </c>
      <c r="C2120" s="27" t="n">
        <v>70</v>
      </c>
      <c r="D2120" s="27" t="s">
        <v>121</v>
      </c>
      <c r="E2120" s="28" t="n">
        <v>45357</v>
      </c>
      <c r="F2120" s="27" t="s">
        <v>2607</v>
      </c>
      <c r="G2120" s="28" t="n">
        <v>45359</v>
      </c>
      <c r="H2120" s="27" t="s">
        <v>168</v>
      </c>
      <c r="I2120" s="27" t="s">
        <v>196</v>
      </c>
      <c r="J2120" s="27" t="s">
        <v>367</v>
      </c>
      <c r="K2120" s="27" t="s">
        <v>156</v>
      </c>
      <c r="L2120" s="27" t="n">
        <v>73</v>
      </c>
      <c r="M2120" s="27" t="n">
        <v>37</v>
      </c>
      <c r="N2120" s="27" t="s">
        <v>186</v>
      </c>
      <c r="O2120" s="27" t="s">
        <v>171</v>
      </c>
      <c r="P2120" s="27" t="s">
        <v>187</v>
      </c>
      <c r="Q2120" s="29" t="n">
        <v>3171.93</v>
      </c>
      <c r="R2120" s="27" t="s">
        <v>268</v>
      </c>
      <c r="S2120" s="27" t="s">
        <v>178</v>
      </c>
      <c r="T2120" s="27" t="n">
        <v>3</v>
      </c>
      <c r="U2120" s="27" t="n">
        <f aca="false">YEAR(E2120)</f>
        <v>2024</v>
      </c>
      <c r="V2120" s="27" t="str">
        <f aca="false">TEXT(E2120,"MMM-YYYY")</f>
        <v>Mar-2024</v>
      </c>
      <c r="W2120" s="27" t="n">
        <f aca="false">MONTH(E2120)</f>
        <v>3</v>
      </c>
      <c r="X2120" s="27" t="str">
        <f aca="false">TEXT(WEEKDAY(E2120,2),"0")&amp;" - "&amp;TEXT(E2120,"dddd")</f>
        <v>3 - Wednesday</v>
      </c>
      <c r="Y2120" s="27" t="str">
        <f aca="false">_xlfn.IFS(C2120&lt;18,"Child (0-17)",C2120&lt;40,"Young Adult (18-39)",C2120&lt;60,"Adult (40-59)",TRUE(),"Senior (60+)")</f>
        <v>Senior (60+)</v>
      </c>
      <c r="Z2120" s="27" t="n">
        <f aca="false">ROUND(G2120-E2120,0)</f>
        <v>2</v>
      </c>
      <c r="AA2120" s="27" t="n">
        <f aca="false">L2120+M2120</f>
        <v>110</v>
      </c>
      <c r="AB2120" s="27" t="n">
        <f aca="false">IFERROR(ROUND(Q2120/AA2120,2),0)</f>
        <v>28.84</v>
      </c>
      <c r="AC2120" s="27" t="str">
        <f aca="false">IF(AND(K2120="Critical",N2120="No"),"URGENT - No Bed","Normal")</f>
        <v>Normal</v>
      </c>
      <c r="AD2120" s="33" t="n">
        <f aca="false">INDEX(Lookup_Tables!$B$3:$B$12,MATCH(H2120,Lookup_Tables!$A$3:$A$12,0))</f>
        <v>4400000</v>
      </c>
      <c r="AE2120" s="27" t="str">
        <f aca="false">INDEX(Lookup_Tables!$C$3:$C$12,MATCH(H2120,Lookup_Tables!$A$3:$A$12,0))</f>
        <v>Dr. Neha Chopra</v>
      </c>
      <c r="AF2120" s="27" t="str">
        <f aca="false">IFERROR(INDEX(Lookup_Tables!$F$16:$F$45,MATCH(I2120,Lookup_Tables!$E$16:$E$45,0)),"N/A")</f>
        <v>EMP219</v>
      </c>
      <c r="AG2120" s="27" t="n">
        <f aca="false">_xlfn.IFS(R2120="Recovered",4,R2120="Referred",3,R2120="Admitted",2,R2120="Deceased",1,TRUE(),0)</f>
        <v>3</v>
      </c>
      <c r="AH2120" s="27" t="str">
        <f aca="false">IF(T2120&gt;=4,"Satisfied",IF(T2120&gt;=3,"Neutral","Needs Improvement"))</f>
        <v>Neutral</v>
      </c>
    </row>
    <row r="2121" customFormat="false" ht="15" hidden="false" customHeight="false" outlineLevel="0" collapsed="false">
      <c r="A2121" s="30" t="s">
        <v>5861</v>
      </c>
      <c r="B2121" s="30" t="s">
        <v>5673</v>
      </c>
      <c r="C2121" s="30" t="n">
        <v>71</v>
      </c>
      <c r="D2121" s="30" t="s">
        <v>181</v>
      </c>
      <c r="E2121" s="31" t="n">
        <v>45631</v>
      </c>
      <c r="F2121" s="30" t="s">
        <v>277</v>
      </c>
      <c r="G2121" s="31" t="n">
        <v>45633</v>
      </c>
      <c r="H2121" s="30" t="s">
        <v>206</v>
      </c>
      <c r="I2121" s="30" t="s">
        <v>207</v>
      </c>
      <c r="J2121" s="30" t="s">
        <v>233</v>
      </c>
      <c r="K2121" s="30" t="s">
        <v>126</v>
      </c>
      <c r="L2121" s="30" t="n">
        <v>29</v>
      </c>
      <c r="M2121" s="30" t="n">
        <v>78</v>
      </c>
      <c r="N2121" s="30" t="s">
        <v>186</v>
      </c>
      <c r="O2121" s="30" t="s">
        <v>149</v>
      </c>
      <c r="P2121" s="30" t="s">
        <v>140</v>
      </c>
      <c r="Q2121" s="32" t="n">
        <v>8386.63</v>
      </c>
      <c r="R2121" s="30" t="s">
        <v>268</v>
      </c>
      <c r="S2121" s="30" t="s">
        <v>164</v>
      </c>
      <c r="T2121" s="30" t="n">
        <v>3</v>
      </c>
      <c r="U2121" s="30" t="n">
        <f aca="false">YEAR(E2121)</f>
        <v>2024</v>
      </c>
      <c r="V2121" s="30" t="str">
        <f aca="false">TEXT(E2121,"MMM-YYYY")</f>
        <v>Dec-2024</v>
      </c>
      <c r="W2121" s="30" t="n">
        <f aca="false">MONTH(E2121)</f>
        <v>12</v>
      </c>
      <c r="X2121" s="30" t="str">
        <f aca="false">TEXT(WEEKDAY(E2121,2),"0")&amp;" - "&amp;TEXT(E2121,"dddd")</f>
        <v>4 - Thursday</v>
      </c>
      <c r="Y2121" s="30" t="str">
        <f aca="false">_xlfn.IFS(C2121&lt;18,"Child (0-17)",C2121&lt;40,"Young Adult (18-39)",C2121&lt;60,"Adult (40-59)",TRUE(),"Senior (60+)")</f>
        <v>Senior (60+)</v>
      </c>
      <c r="Z2121" s="30" t="n">
        <f aca="false">ROUND(G2121-E2121,0)</f>
        <v>2</v>
      </c>
      <c r="AA2121" s="30" t="n">
        <f aca="false">L2121+M2121</f>
        <v>107</v>
      </c>
      <c r="AB2121" s="30" t="n">
        <f aca="false">IFERROR(ROUND(Q2121/AA2121,2),0)</f>
        <v>78.38</v>
      </c>
      <c r="AC2121" s="30" t="str">
        <f aca="false">IF(AND(K2121="Critical",N2121="No"),"URGENT - No Bed","Normal")</f>
        <v>Normal</v>
      </c>
      <c r="AD2121" s="34" t="n">
        <f aca="false">INDEX(Lookup_Tables!$B$3:$B$12,MATCH(H2121,Lookup_Tables!$A$3:$A$12,0))</f>
        <v>2800000</v>
      </c>
      <c r="AE2121" s="30" t="str">
        <f aca="false">INDEX(Lookup_Tables!$C$3:$C$12,MATCH(H2121,Lookup_Tables!$A$3:$A$12,0))</f>
        <v>Dr. Suresh Nair</v>
      </c>
      <c r="AF2121" s="30" t="str">
        <f aca="false">IFERROR(INDEX(Lookup_Tables!$F$16:$F$45,MATCH(I2121,Lookup_Tables!$E$16:$E$45,0)),"N/A")</f>
        <v>EMP209</v>
      </c>
      <c r="AG2121" s="30" t="n">
        <f aca="false">_xlfn.IFS(R2121="Recovered",4,R2121="Referred",3,R2121="Admitted",2,R2121="Deceased",1,TRUE(),0)</f>
        <v>3</v>
      </c>
      <c r="AH2121" s="30" t="str">
        <f aca="false">IF(T2121&gt;=4,"Satisfied",IF(T2121&gt;=3,"Neutral","Needs Improvement"))</f>
        <v>Neutral</v>
      </c>
    </row>
    <row r="2122" customFormat="false" ht="15" hidden="false" customHeight="false" outlineLevel="0" collapsed="false">
      <c r="A2122" s="27" t="s">
        <v>4698</v>
      </c>
      <c r="B2122" s="27" t="s">
        <v>1259</v>
      </c>
      <c r="C2122" s="27" t="n">
        <v>5</v>
      </c>
      <c r="D2122" s="27" t="s">
        <v>121</v>
      </c>
      <c r="E2122" s="28" t="n">
        <v>45485</v>
      </c>
      <c r="F2122" s="27" t="s">
        <v>1023</v>
      </c>
      <c r="G2122" s="28" t="n">
        <v>45488</v>
      </c>
      <c r="H2122" s="27" t="s">
        <v>217</v>
      </c>
      <c r="I2122" s="27" t="s">
        <v>344</v>
      </c>
      <c r="J2122" s="27" t="s">
        <v>483</v>
      </c>
      <c r="K2122" s="27" t="s">
        <v>156</v>
      </c>
      <c r="L2122" s="27" t="n">
        <v>62</v>
      </c>
      <c r="M2122" s="27" t="n">
        <v>83</v>
      </c>
      <c r="N2122" s="27" t="s">
        <v>127</v>
      </c>
      <c r="O2122" s="27" t="s">
        <v>171</v>
      </c>
      <c r="P2122" s="27" t="s">
        <v>150</v>
      </c>
      <c r="Q2122" s="29" t="n">
        <v>4310.8</v>
      </c>
      <c r="R2122" s="27" t="s">
        <v>130</v>
      </c>
      <c r="S2122" s="27" t="s">
        <v>197</v>
      </c>
      <c r="T2122" s="27" t="n">
        <v>5</v>
      </c>
      <c r="U2122" s="27" t="n">
        <f aca="false">YEAR(E2122)</f>
        <v>2024</v>
      </c>
      <c r="V2122" s="27" t="str">
        <f aca="false">TEXT(E2122,"MMM-YYYY")</f>
        <v>Jul-2024</v>
      </c>
      <c r="W2122" s="27" t="n">
        <f aca="false">MONTH(E2122)</f>
        <v>7</v>
      </c>
      <c r="X2122" s="27" t="str">
        <f aca="false">TEXT(WEEKDAY(E2122,2),"0")&amp;" - "&amp;TEXT(E2122,"dddd")</f>
        <v>5 - Friday</v>
      </c>
      <c r="Y2122" s="27" t="str">
        <f aca="false">_xlfn.IFS(C2122&lt;18,"Child (0-17)",C2122&lt;40,"Young Adult (18-39)",C2122&lt;60,"Adult (40-59)",TRUE(),"Senior (60+)")</f>
        <v>Child (0-17)</v>
      </c>
      <c r="Z2122" s="27" t="n">
        <f aca="false">ROUND(G2122-E2122,0)</f>
        <v>3</v>
      </c>
      <c r="AA2122" s="27" t="n">
        <f aca="false">L2122+M2122</f>
        <v>145</v>
      </c>
      <c r="AB2122" s="27" t="n">
        <f aca="false">IFERROR(ROUND(Q2122/AA2122,2),0)</f>
        <v>29.73</v>
      </c>
      <c r="AC2122" s="27" t="str">
        <f aca="false">IF(AND(K2122="Critical",N2122="No"),"URGENT - No Bed","Normal")</f>
        <v>Normal</v>
      </c>
      <c r="AD2122" s="33" t="n">
        <f aca="false">INDEX(Lookup_Tables!$B$3:$B$12,MATCH(H2122,Lookup_Tables!$A$3:$A$12,0))</f>
        <v>4200000</v>
      </c>
      <c r="AE2122" s="27" t="str">
        <f aca="false">INDEX(Lookup_Tables!$C$3:$C$12,MATCH(H2122,Lookup_Tables!$A$3:$A$12,0))</f>
        <v>Dr. Anil Kapoor</v>
      </c>
      <c r="AF2122" s="27" t="str">
        <f aca="false">IFERROR(INDEX(Lookup_Tables!$F$16:$F$45,MATCH(I2122,Lookup_Tables!$E$16:$E$45,0)),"N/A")</f>
        <v>EMP201</v>
      </c>
      <c r="AG2122" s="27" t="n">
        <f aca="false">_xlfn.IFS(R2122="Recovered",4,R2122="Referred",3,R2122="Admitted",2,R2122="Deceased",1,TRUE(),0)</f>
        <v>4</v>
      </c>
      <c r="AH2122" s="27" t="str">
        <f aca="false">IF(T2122&gt;=4,"Satisfied",IF(T2122&gt;=3,"Neutral","Needs Improvement"))</f>
        <v>Satisfied</v>
      </c>
    </row>
    <row r="2123" customFormat="false" ht="15" hidden="false" customHeight="false" outlineLevel="0" collapsed="false">
      <c r="A2123" s="30" t="s">
        <v>4322</v>
      </c>
      <c r="B2123" s="30" t="s">
        <v>529</v>
      </c>
      <c r="C2123" s="30" t="n">
        <v>30</v>
      </c>
      <c r="D2123" s="30" t="s">
        <v>181</v>
      </c>
      <c r="E2123" s="31" t="n">
        <v>45494</v>
      </c>
      <c r="F2123" s="30" t="s">
        <v>1828</v>
      </c>
      <c r="G2123" s="31" t="n">
        <v>45497</v>
      </c>
      <c r="H2123" s="30" t="s">
        <v>123</v>
      </c>
      <c r="I2123" s="30" t="s">
        <v>155</v>
      </c>
      <c r="J2123" s="30" t="s">
        <v>418</v>
      </c>
      <c r="K2123" s="30" t="s">
        <v>156</v>
      </c>
      <c r="L2123" s="30" t="n">
        <v>47</v>
      </c>
      <c r="M2123" s="30" t="n">
        <v>58</v>
      </c>
      <c r="N2123" s="30" t="s">
        <v>127</v>
      </c>
      <c r="O2123" s="30" t="s">
        <v>171</v>
      </c>
      <c r="P2123" s="30" t="s">
        <v>129</v>
      </c>
      <c r="Q2123" s="32" t="n">
        <v>3945.95</v>
      </c>
      <c r="R2123" s="30" t="s">
        <v>172</v>
      </c>
      <c r="S2123" s="30" t="s">
        <v>178</v>
      </c>
      <c r="T2123" s="30" t="n">
        <v>4</v>
      </c>
      <c r="U2123" s="30" t="n">
        <f aca="false">YEAR(E2123)</f>
        <v>2024</v>
      </c>
      <c r="V2123" s="30" t="str">
        <f aca="false">TEXT(E2123,"MMM-YYYY")</f>
        <v>Jul-2024</v>
      </c>
      <c r="W2123" s="30" t="n">
        <f aca="false">MONTH(E2123)</f>
        <v>7</v>
      </c>
      <c r="X2123" s="30" t="str">
        <f aca="false">TEXT(WEEKDAY(E2123,2),"0")&amp;" - "&amp;TEXT(E2123,"dddd")</f>
        <v>7 - Sunday</v>
      </c>
      <c r="Y2123" s="30" t="str">
        <f aca="false">_xlfn.IFS(C2123&lt;18,"Child (0-17)",C2123&lt;40,"Young Adult (18-39)",C2123&lt;60,"Adult (40-59)",TRUE(),"Senior (60+)")</f>
        <v>Young Adult (18-39)</v>
      </c>
      <c r="Z2123" s="30" t="n">
        <f aca="false">ROUND(G2123-E2123,0)</f>
        <v>3</v>
      </c>
      <c r="AA2123" s="30" t="n">
        <f aca="false">L2123+M2123</f>
        <v>105</v>
      </c>
      <c r="AB2123" s="30" t="n">
        <f aca="false">IFERROR(ROUND(Q2123/AA2123,2),0)</f>
        <v>37.58</v>
      </c>
      <c r="AC2123" s="30" t="str">
        <f aca="false">IF(AND(K2123="Critical",N2123="No"),"URGENT - No Bed","Normal")</f>
        <v>Normal</v>
      </c>
      <c r="AD2123" s="34" t="n">
        <f aca="false">INDEX(Lookup_Tables!$B$3:$B$12,MATCH(H2123,Lookup_Tables!$A$3:$A$12,0))</f>
        <v>2200000</v>
      </c>
      <c r="AE2123" s="30" t="str">
        <f aca="false">INDEX(Lookup_Tables!$C$3:$C$12,MATCH(H2123,Lookup_Tables!$A$3:$A$12,0))</f>
        <v>Dr. Rohan Das</v>
      </c>
      <c r="AF2123" s="30" t="str">
        <f aca="false">IFERROR(INDEX(Lookup_Tables!$F$16:$F$45,MATCH(I2123,Lookup_Tables!$E$16:$E$45,0)),"N/A")</f>
        <v>EMP203</v>
      </c>
      <c r="AG2123" s="30" t="n">
        <f aca="false">_xlfn.IFS(R2123="Recovered",4,R2123="Referred",3,R2123="Admitted",2,R2123="Deceased",1,TRUE(),0)</f>
        <v>2</v>
      </c>
      <c r="AH2123" s="30" t="str">
        <f aca="false">IF(T2123&gt;=4,"Satisfied",IF(T2123&gt;=3,"Neutral","Needs Improvement"))</f>
        <v>Satisfied</v>
      </c>
    </row>
    <row r="2124" customFormat="false" ht="15" hidden="false" customHeight="false" outlineLevel="0" collapsed="false">
      <c r="A2124" s="27" t="s">
        <v>2740</v>
      </c>
      <c r="B2124" s="27" t="s">
        <v>2741</v>
      </c>
      <c r="C2124" s="27" t="n">
        <v>42</v>
      </c>
      <c r="D2124" s="27" t="s">
        <v>181</v>
      </c>
      <c r="E2124" s="28" t="n">
        <v>45373</v>
      </c>
      <c r="F2124" s="27" t="s">
        <v>689</v>
      </c>
      <c r="G2124" s="28" t="n">
        <v>45374</v>
      </c>
      <c r="H2124" s="27" t="s">
        <v>183</v>
      </c>
      <c r="I2124" s="27" t="s">
        <v>430</v>
      </c>
      <c r="J2124" s="27" t="s">
        <v>476</v>
      </c>
      <c r="K2124" s="27" t="s">
        <v>126</v>
      </c>
      <c r="L2124" s="27" t="n">
        <v>27</v>
      </c>
      <c r="M2124" s="27" t="n">
        <v>131</v>
      </c>
      <c r="N2124" s="27" t="s">
        <v>186</v>
      </c>
      <c r="O2124" s="27" t="s">
        <v>139</v>
      </c>
      <c r="P2124" s="27" t="s">
        <v>140</v>
      </c>
      <c r="Q2124" s="29" t="n">
        <v>9317.6</v>
      </c>
      <c r="R2124" s="27" t="s">
        <v>130</v>
      </c>
      <c r="S2124" s="27" t="s">
        <v>178</v>
      </c>
      <c r="T2124" s="27" t="n">
        <v>2</v>
      </c>
      <c r="U2124" s="27" t="n">
        <f aca="false">YEAR(E2124)</f>
        <v>2024</v>
      </c>
      <c r="V2124" s="27" t="str">
        <f aca="false">TEXT(E2124,"MMM-YYYY")</f>
        <v>Mar-2024</v>
      </c>
      <c r="W2124" s="27" t="n">
        <f aca="false">MONTH(E2124)</f>
        <v>3</v>
      </c>
      <c r="X2124" s="27" t="str">
        <f aca="false">TEXT(WEEKDAY(E2124,2),"0")&amp;" - "&amp;TEXT(E2124,"dddd")</f>
        <v>5 - Friday</v>
      </c>
      <c r="Y2124" s="27" t="str">
        <f aca="false">_xlfn.IFS(C2124&lt;18,"Child (0-17)",C2124&lt;40,"Young Adult (18-39)",C2124&lt;60,"Adult (40-59)",TRUE(),"Senior (60+)")</f>
        <v>Adult (40-59)</v>
      </c>
      <c r="Z2124" s="27" t="n">
        <f aca="false">ROUND(G2124-E2124,0)</f>
        <v>1</v>
      </c>
      <c r="AA2124" s="27" t="n">
        <f aca="false">L2124+M2124</f>
        <v>158</v>
      </c>
      <c r="AB2124" s="27" t="n">
        <f aca="false">IFERROR(ROUND(Q2124/AA2124,2),0)</f>
        <v>58.97</v>
      </c>
      <c r="AC2124" s="27" t="str">
        <f aca="false">IF(AND(K2124="Critical",N2124="No"),"URGENT - No Bed","Normal")</f>
        <v>Normal</v>
      </c>
      <c r="AD2124" s="33" t="n">
        <f aca="false">INDEX(Lookup_Tables!$B$3:$B$12,MATCH(H2124,Lookup_Tables!$A$3:$A$12,0))</f>
        <v>3100000</v>
      </c>
      <c r="AE2124" s="27" t="str">
        <f aca="false">INDEX(Lookup_Tables!$C$3:$C$12,MATCH(H2124,Lookup_Tables!$A$3:$A$12,0))</f>
        <v>Dr. Kavita Rao</v>
      </c>
      <c r="AF2124" s="27" t="str">
        <f aca="false">IFERROR(INDEX(Lookup_Tables!$F$16:$F$45,MATCH(I2124,Lookup_Tables!$E$16:$E$45,0)),"N/A")</f>
        <v>EMP224</v>
      </c>
      <c r="AG2124" s="27" t="n">
        <f aca="false">_xlfn.IFS(R2124="Recovered",4,R2124="Referred",3,R2124="Admitted",2,R2124="Deceased",1,TRUE(),0)</f>
        <v>4</v>
      </c>
      <c r="AH2124" s="27" t="str">
        <f aca="false">IF(T2124&gt;=4,"Satisfied",IF(T2124&gt;=3,"Neutral","Needs Improvement"))</f>
        <v>Needs Improvement</v>
      </c>
    </row>
    <row r="2125" customFormat="false" ht="15" hidden="false" customHeight="false" outlineLevel="0" collapsed="false">
      <c r="A2125" s="30" t="s">
        <v>6686</v>
      </c>
      <c r="B2125" s="30" t="s">
        <v>2378</v>
      </c>
      <c r="C2125" s="30" t="n">
        <v>45</v>
      </c>
      <c r="D2125" s="30" t="s">
        <v>181</v>
      </c>
      <c r="E2125" s="31" t="n">
        <v>45517</v>
      </c>
      <c r="F2125" s="30" t="s">
        <v>1257</v>
      </c>
      <c r="G2125" s="31" t="n">
        <v>45518</v>
      </c>
      <c r="H2125" s="30" t="s">
        <v>217</v>
      </c>
      <c r="I2125" s="30" t="s">
        <v>392</v>
      </c>
      <c r="J2125" s="30" t="s">
        <v>218</v>
      </c>
      <c r="K2125" s="30" t="s">
        <v>156</v>
      </c>
      <c r="L2125" s="30" t="n">
        <v>19</v>
      </c>
      <c r="M2125" s="30" t="n">
        <v>81</v>
      </c>
      <c r="N2125" s="30" t="s">
        <v>127</v>
      </c>
      <c r="O2125" s="30" t="s">
        <v>139</v>
      </c>
      <c r="P2125" s="30" t="s">
        <v>129</v>
      </c>
      <c r="Q2125" s="32" t="n">
        <v>4787.74</v>
      </c>
      <c r="R2125" s="30" t="s">
        <v>130</v>
      </c>
      <c r="S2125" s="30" t="s">
        <v>141</v>
      </c>
      <c r="T2125" s="30" t="n">
        <v>5</v>
      </c>
      <c r="U2125" s="30" t="n">
        <f aca="false">YEAR(E2125)</f>
        <v>2024</v>
      </c>
      <c r="V2125" s="30" t="str">
        <f aca="false">TEXT(E2125,"MMM-YYYY")</f>
        <v>Aug-2024</v>
      </c>
      <c r="W2125" s="30" t="n">
        <f aca="false">MONTH(E2125)</f>
        <v>8</v>
      </c>
      <c r="X2125" s="30" t="str">
        <f aca="false">TEXT(WEEKDAY(E2125,2),"0")&amp;" - "&amp;TEXT(E2125,"dddd")</f>
        <v>2 - Tuesday</v>
      </c>
      <c r="Y2125" s="30" t="str">
        <f aca="false">_xlfn.IFS(C2125&lt;18,"Child (0-17)",C2125&lt;40,"Young Adult (18-39)",C2125&lt;60,"Adult (40-59)",TRUE(),"Senior (60+)")</f>
        <v>Adult (40-59)</v>
      </c>
      <c r="Z2125" s="30" t="n">
        <f aca="false">ROUND(G2125-E2125,0)</f>
        <v>1</v>
      </c>
      <c r="AA2125" s="30" t="n">
        <f aca="false">L2125+M2125</f>
        <v>100</v>
      </c>
      <c r="AB2125" s="30" t="n">
        <f aca="false">IFERROR(ROUND(Q2125/AA2125,2),0)</f>
        <v>47.88</v>
      </c>
      <c r="AC2125" s="30" t="str">
        <f aca="false">IF(AND(K2125="Critical",N2125="No"),"URGENT - No Bed","Normal")</f>
        <v>Normal</v>
      </c>
      <c r="AD2125" s="34" t="n">
        <f aca="false">INDEX(Lookup_Tables!$B$3:$B$12,MATCH(H2125,Lookup_Tables!$A$3:$A$12,0))</f>
        <v>4200000</v>
      </c>
      <c r="AE2125" s="30" t="str">
        <f aca="false">INDEX(Lookup_Tables!$C$3:$C$12,MATCH(H2125,Lookup_Tables!$A$3:$A$12,0))</f>
        <v>Dr. Anil Kapoor</v>
      </c>
      <c r="AF2125" s="30" t="str">
        <f aca="false">IFERROR(INDEX(Lookup_Tables!$F$16:$F$45,MATCH(I2125,Lookup_Tables!$E$16:$E$45,0)),"N/A")</f>
        <v>EMP202</v>
      </c>
      <c r="AG2125" s="30" t="n">
        <f aca="false">_xlfn.IFS(R2125="Recovered",4,R2125="Referred",3,R2125="Admitted",2,R2125="Deceased",1,TRUE(),0)</f>
        <v>4</v>
      </c>
      <c r="AH2125" s="30" t="str">
        <f aca="false">IF(T2125&gt;=4,"Satisfied",IF(T2125&gt;=3,"Neutral","Needs Improvement"))</f>
        <v>Satisfied</v>
      </c>
    </row>
    <row r="2126" customFormat="false" ht="15" hidden="false" customHeight="false" outlineLevel="0" collapsed="false">
      <c r="A2126" s="27" t="s">
        <v>6308</v>
      </c>
      <c r="B2126" s="27" t="s">
        <v>2356</v>
      </c>
      <c r="C2126" s="27" t="n">
        <v>51</v>
      </c>
      <c r="D2126" s="27" t="s">
        <v>121</v>
      </c>
      <c r="E2126" s="28" t="n">
        <v>45317</v>
      </c>
      <c r="F2126" s="27" t="s">
        <v>360</v>
      </c>
      <c r="G2126" s="28" t="n">
        <v>45318</v>
      </c>
      <c r="H2126" s="27" t="s">
        <v>161</v>
      </c>
      <c r="I2126" s="27" t="s">
        <v>320</v>
      </c>
      <c r="J2126" s="27" t="s">
        <v>258</v>
      </c>
      <c r="K2126" s="27" t="s">
        <v>156</v>
      </c>
      <c r="L2126" s="27" t="n">
        <v>22</v>
      </c>
      <c r="M2126" s="27" t="n">
        <v>39</v>
      </c>
      <c r="N2126" s="27" t="s">
        <v>127</v>
      </c>
      <c r="O2126" s="27" t="s">
        <v>149</v>
      </c>
      <c r="P2126" s="27" t="s">
        <v>140</v>
      </c>
      <c r="Q2126" s="29" t="n">
        <v>4563.01</v>
      </c>
      <c r="R2126" s="27" t="s">
        <v>130</v>
      </c>
      <c r="S2126" s="27" t="s">
        <v>178</v>
      </c>
      <c r="T2126" s="27" t="n">
        <v>4</v>
      </c>
      <c r="U2126" s="27" t="n">
        <f aca="false">YEAR(E2126)</f>
        <v>2024</v>
      </c>
      <c r="V2126" s="27" t="str">
        <f aca="false">TEXT(E2126,"MMM-YYYY")</f>
        <v>Jan-2024</v>
      </c>
      <c r="W2126" s="27" t="n">
        <f aca="false">MONTH(E2126)</f>
        <v>1</v>
      </c>
      <c r="X2126" s="27" t="str">
        <f aca="false">TEXT(WEEKDAY(E2126,2),"0")&amp;" - "&amp;TEXT(E2126,"dddd")</f>
        <v>5 - Friday</v>
      </c>
      <c r="Y2126" s="27" t="str">
        <f aca="false">_xlfn.IFS(C2126&lt;18,"Child (0-17)",C2126&lt;40,"Young Adult (18-39)",C2126&lt;60,"Adult (40-59)",TRUE(),"Senior (60+)")</f>
        <v>Adult (40-59)</v>
      </c>
      <c r="Z2126" s="27" t="n">
        <f aca="false">ROUND(G2126-E2126,0)</f>
        <v>1</v>
      </c>
      <c r="AA2126" s="27" t="n">
        <f aca="false">L2126+M2126</f>
        <v>61</v>
      </c>
      <c r="AB2126" s="27" t="n">
        <f aca="false">IFERROR(ROUND(Q2126/AA2126,2),0)</f>
        <v>74.8</v>
      </c>
      <c r="AC2126" s="27" t="str">
        <f aca="false">IF(AND(K2126="Critical",N2126="No"),"URGENT - No Bed","Normal")</f>
        <v>Normal</v>
      </c>
      <c r="AD2126" s="33" t="n">
        <f aca="false">INDEX(Lookup_Tables!$B$3:$B$12,MATCH(H2126,Lookup_Tables!$A$3:$A$12,0))</f>
        <v>3600000</v>
      </c>
      <c r="AE2126" s="27" t="str">
        <f aca="false">INDEX(Lookup_Tables!$C$3:$C$12,MATCH(H2126,Lookup_Tables!$A$3:$A$12,0))</f>
        <v>Dr. Sameer Joshi</v>
      </c>
      <c r="AF2126" s="27" t="str">
        <f aca="false">IFERROR(INDEX(Lookup_Tables!$F$16:$F$45,MATCH(I2126,Lookup_Tables!$E$16:$E$45,0)),"N/A")</f>
        <v>EMP223</v>
      </c>
      <c r="AG2126" s="27" t="n">
        <f aca="false">_xlfn.IFS(R2126="Recovered",4,R2126="Referred",3,R2126="Admitted",2,R2126="Deceased",1,TRUE(),0)</f>
        <v>4</v>
      </c>
      <c r="AH2126" s="27" t="str">
        <f aca="false">IF(T2126&gt;=4,"Satisfied",IF(T2126&gt;=3,"Neutral","Needs Improvement"))</f>
        <v>Satisfied</v>
      </c>
    </row>
    <row r="2127" customFormat="false" ht="15" hidden="false" customHeight="false" outlineLevel="0" collapsed="false">
      <c r="A2127" s="30" t="s">
        <v>2832</v>
      </c>
      <c r="B2127" s="30" t="s">
        <v>1123</v>
      </c>
      <c r="C2127" s="30" t="n">
        <v>63</v>
      </c>
      <c r="D2127" s="30" t="s">
        <v>121</v>
      </c>
      <c r="E2127" s="31" t="n">
        <v>45466</v>
      </c>
      <c r="F2127" s="30" t="s">
        <v>1179</v>
      </c>
      <c r="G2127" s="31" t="n">
        <v>45469</v>
      </c>
      <c r="H2127" s="30" t="s">
        <v>168</v>
      </c>
      <c r="I2127" s="30" t="s">
        <v>169</v>
      </c>
      <c r="J2127" s="30" t="s">
        <v>191</v>
      </c>
      <c r="K2127" s="30" t="s">
        <v>126</v>
      </c>
      <c r="L2127" s="30" t="n">
        <v>28</v>
      </c>
      <c r="M2127" s="30" t="n">
        <v>74</v>
      </c>
      <c r="N2127" s="30" t="s">
        <v>186</v>
      </c>
      <c r="O2127" s="30" t="s">
        <v>139</v>
      </c>
      <c r="P2127" s="30" t="s">
        <v>150</v>
      </c>
      <c r="Q2127" s="32" t="n">
        <v>8161.19</v>
      </c>
      <c r="R2127" s="30" t="s">
        <v>130</v>
      </c>
      <c r="S2127" s="30" t="s">
        <v>131</v>
      </c>
      <c r="T2127" s="30" t="n">
        <v>4</v>
      </c>
      <c r="U2127" s="30" t="n">
        <f aca="false">YEAR(E2127)</f>
        <v>2024</v>
      </c>
      <c r="V2127" s="30" t="str">
        <f aca="false">TEXT(E2127,"MMM-YYYY")</f>
        <v>Jun-2024</v>
      </c>
      <c r="W2127" s="30" t="n">
        <f aca="false">MONTH(E2127)</f>
        <v>6</v>
      </c>
      <c r="X2127" s="30" t="str">
        <f aca="false">TEXT(WEEKDAY(E2127,2),"0")&amp;" - "&amp;TEXT(E2127,"dddd")</f>
        <v>7 - Sunday</v>
      </c>
      <c r="Y2127" s="30" t="str">
        <f aca="false">_xlfn.IFS(C2127&lt;18,"Child (0-17)",C2127&lt;40,"Young Adult (18-39)",C2127&lt;60,"Adult (40-59)",TRUE(),"Senior (60+)")</f>
        <v>Senior (60+)</v>
      </c>
      <c r="Z2127" s="30" t="n">
        <f aca="false">ROUND(G2127-E2127,0)</f>
        <v>3</v>
      </c>
      <c r="AA2127" s="30" t="n">
        <f aca="false">L2127+M2127</f>
        <v>102</v>
      </c>
      <c r="AB2127" s="30" t="n">
        <f aca="false">IFERROR(ROUND(Q2127/AA2127,2),0)</f>
        <v>80.01</v>
      </c>
      <c r="AC2127" s="30" t="str">
        <f aca="false">IF(AND(K2127="Critical",N2127="No"),"URGENT - No Bed","Normal")</f>
        <v>Normal</v>
      </c>
      <c r="AD2127" s="34" t="n">
        <f aca="false">INDEX(Lookup_Tables!$B$3:$B$12,MATCH(H2127,Lookup_Tables!$A$3:$A$12,0))</f>
        <v>4400000</v>
      </c>
      <c r="AE2127" s="30" t="str">
        <f aca="false">INDEX(Lookup_Tables!$C$3:$C$12,MATCH(H2127,Lookup_Tables!$A$3:$A$12,0))</f>
        <v>Dr. Neha Chopra</v>
      </c>
      <c r="AF2127" s="30" t="str">
        <f aca="false">IFERROR(INDEX(Lookup_Tables!$F$16:$F$45,MATCH(I2127,Lookup_Tables!$E$16:$E$45,0)),"N/A")</f>
        <v>EMP220</v>
      </c>
      <c r="AG2127" s="30" t="n">
        <f aca="false">_xlfn.IFS(R2127="Recovered",4,R2127="Referred",3,R2127="Admitted",2,R2127="Deceased",1,TRUE(),0)</f>
        <v>4</v>
      </c>
      <c r="AH2127" s="30" t="str">
        <f aca="false">IF(T2127&gt;=4,"Satisfied",IF(T2127&gt;=3,"Neutral","Needs Improvement"))</f>
        <v>Satisfied</v>
      </c>
    </row>
    <row r="2128" customFormat="false" ht="15" hidden="false" customHeight="false" outlineLevel="0" collapsed="false">
      <c r="A2128" s="27" t="s">
        <v>3283</v>
      </c>
      <c r="B2128" s="27" t="s">
        <v>3284</v>
      </c>
      <c r="C2128" s="27" t="n">
        <v>46</v>
      </c>
      <c r="D2128" s="27" t="s">
        <v>121</v>
      </c>
      <c r="E2128" s="28" t="n">
        <v>45292</v>
      </c>
      <c r="F2128" s="27" t="s">
        <v>261</v>
      </c>
      <c r="G2128" s="28" t="n">
        <v>45292</v>
      </c>
      <c r="H2128" s="27" t="s">
        <v>168</v>
      </c>
      <c r="I2128" s="27" t="s">
        <v>169</v>
      </c>
      <c r="J2128" s="27" t="s">
        <v>170</v>
      </c>
      <c r="K2128" s="27" t="s">
        <v>138</v>
      </c>
      <c r="L2128" s="27" t="n">
        <v>23</v>
      </c>
      <c r="M2128" s="27" t="n">
        <v>21</v>
      </c>
      <c r="N2128" s="27" t="s">
        <v>127</v>
      </c>
      <c r="O2128" s="27" t="s">
        <v>128</v>
      </c>
      <c r="P2128" s="27" t="s">
        <v>140</v>
      </c>
      <c r="Q2128" s="29" t="n">
        <v>2258.63</v>
      </c>
      <c r="R2128" s="27" t="s">
        <v>130</v>
      </c>
      <c r="S2128" s="27" t="s">
        <v>178</v>
      </c>
      <c r="T2128" s="27" t="n">
        <v>3</v>
      </c>
      <c r="U2128" s="27" t="n">
        <f aca="false">YEAR(E2128)</f>
        <v>2024</v>
      </c>
      <c r="V2128" s="27" t="str">
        <f aca="false">TEXT(E2128,"MMM-YYYY")</f>
        <v>Jan-2024</v>
      </c>
      <c r="W2128" s="27" t="n">
        <f aca="false">MONTH(E2128)</f>
        <v>1</v>
      </c>
      <c r="X2128" s="27" t="str">
        <f aca="false">TEXT(WEEKDAY(E2128,2),"0")&amp;" - "&amp;TEXT(E2128,"dddd")</f>
        <v>1 - Monday</v>
      </c>
      <c r="Y2128" s="27" t="str">
        <f aca="false">_xlfn.IFS(C2128&lt;18,"Child (0-17)",C2128&lt;40,"Young Adult (18-39)",C2128&lt;60,"Adult (40-59)",TRUE(),"Senior (60+)")</f>
        <v>Adult (40-59)</v>
      </c>
      <c r="Z2128" s="27" t="n">
        <f aca="false">ROUND(G2128-E2128,0)</f>
        <v>0</v>
      </c>
      <c r="AA2128" s="27" t="n">
        <f aca="false">L2128+M2128</f>
        <v>44</v>
      </c>
      <c r="AB2128" s="27" t="n">
        <f aca="false">IFERROR(ROUND(Q2128/AA2128,2),0)</f>
        <v>51.33</v>
      </c>
      <c r="AC2128" s="27" t="str">
        <f aca="false">IF(AND(K2128="Critical",N2128="No"),"URGENT - No Bed","Normal")</f>
        <v>Normal</v>
      </c>
      <c r="AD2128" s="33" t="n">
        <f aca="false">INDEX(Lookup_Tables!$B$3:$B$12,MATCH(H2128,Lookup_Tables!$A$3:$A$12,0))</f>
        <v>4400000</v>
      </c>
      <c r="AE2128" s="27" t="str">
        <f aca="false">INDEX(Lookup_Tables!$C$3:$C$12,MATCH(H2128,Lookup_Tables!$A$3:$A$12,0))</f>
        <v>Dr. Neha Chopra</v>
      </c>
      <c r="AF2128" s="27" t="str">
        <f aca="false">IFERROR(INDEX(Lookup_Tables!$F$16:$F$45,MATCH(I2128,Lookup_Tables!$E$16:$E$45,0)),"N/A")</f>
        <v>EMP220</v>
      </c>
      <c r="AG2128" s="27" t="n">
        <f aca="false">_xlfn.IFS(R2128="Recovered",4,R2128="Referred",3,R2128="Admitted",2,R2128="Deceased",1,TRUE(),0)</f>
        <v>4</v>
      </c>
      <c r="AH2128" s="27" t="str">
        <f aca="false">IF(T2128&gt;=4,"Satisfied",IF(T2128&gt;=3,"Neutral","Needs Improvement"))</f>
        <v>Neutral</v>
      </c>
    </row>
    <row r="2129" customFormat="false" ht="15" hidden="false" customHeight="false" outlineLevel="0" collapsed="false">
      <c r="A2129" s="30" t="s">
        <v>4966</v>
      </c>
      <c r="B2129" s="30" t="s">
        <v>1480</v>
      </c>
      <c r="C2129" s="30" t="n">
        <v>46</v>
      </c>
      <c r="D2129" s="30" t="s">
        <v>121</v>
      </c>
      <c r="E2129" s="31" t="n">
        <v>45514</v>
      </c>
      <c r="F2129" s="30" t="s">
        <v>329</v>
      </c>
      <c r="G2129" s="31" t="n">
        <v>45517</v>
      </c>
      <c r="H2129" s="30" t="s">
        <v>206</v>
      </c>
      <c r="I2129" s="30" t="s">
        <v>232</v>
      </c>
      <c r="J2129" s="30" t="s">
        <v>233</v>
      </c>
      <c r="K2129" s="30" t="s">
        <v>156</v>
      </c>
      <c r="L2129" s="30" t="n">
        <v>67</v>
      </c>
      <c r="M2129" s="30" t="n">
        <v>31</v>
      </c>
      <c r="N2129" s="30" t="s">
        <v>127</v>
      </c>
      <c r="O2129" s="30" t="s">
        <v>171</v>
      </c>
      <c r="P2129" s="30" t="s">
        <v>129</v>
      </c>
      <c r="Q2129" s="32" t="n">
        <v>2552.95</v>
      </c>
      <c r="R2129" s="30" t="s">
        <v>130</v>
      </c>
      <c r="S2129" s="30" t="s">
        <v>141</v>
      </c>
      <c r="T2129" s="30" t="n">
        <v>5</v>
      </c>
      <c r="U2129" s="30" t="n">
        <f aca="false">YEAR(E2129)</f>
        <v>2024</v>
      </c>
      <c r="V2129" s="30" t="str">
        <f aca="false">TEXT(E2129,"MMM-YYYY")</f>
        <v>Aug-2024</v>
      </c>
      <c r="W2129" s="30" t="n">
        <f aca="false">MONTH(E2129)</f>
        <v>8</v>
      </c>
      <c r="X2129" s="30" t="str">
        <f aca="false">TEXT(WEEKDAY(E2129,2),"0")&amp;" - "&amp;TEXT(E2129,"dddd")</f>
        <v>6 - Saturday</v>
      </c>
      <c r="Y2129" s="30" t="str">
        <f aca="false">_xlfn.IFS(C2129&lt;18,"Child (0-17)",C2129&lt;40,"Young Adult (18-39)",C2129&lt;60,"Adult (40-59)",TRUE(),"Senior (60+)")</f>
        <v>Adult (40-59)</v>
      </c>
      <c r="Z2129" s="30" t="n">
        <f aca="false">ROUND(G2129-E2129,0)</f>
        <v>3</v>
      </c>
      <c r="AA2129" s="30" t="n">
        <f aca="false">L2129+M2129</f>
        <v>98</v>
      </c>
      <c r="AB2129" s="30" t="n">
        <f aca="false">IFERROR(ROUND(Q2129/AA2129,2),0)</f>
        <v>26.05</v>
      </c>
      <c r="AC2129" s="30" t="str">
        <f aca="false">IF(AND(K2129="Critical",N2129="No"),"URGENT - No Bed","Normal")</f>
        <v>Normal</v>
      </c>
      <c r="AD2129" s="34" t="n">
        <f aca="false">INDEX(Lookup_Tables!$B$3:$B$12,MATCH(H2129,Lookup_Tables!$A$3:$A$12,0))</f>
        <v>2800000</v>
      </c>
      <c r="AE2129" s="30" t="str">
        <f aca="false">INDEX(Lookup_Tables!$C$3:$C$12,MATCH(H2129,Lookup_Tables!$A$3:$A$12,0))</f>
        <v>Dr. Suresh Nair</v>
      </c>
      <c r="AF2129" s="30" t="str">
        <f aca="false">IFERROR(INDEX(Lookup_Tables!$F$16:$F$45,MATCH(I2129,Lookup_Tables!$E$16:$E$45,0)),"N/A")</f>
        <v>EMP210</v>
      </c>
      <c r="AG2129" s="30" t="n">
        <f aca="false">_xlfn.IFS(R2129="Recovered",4,R2129="Referred",3,R2129="Admitted",2,R2129="Deceased",1,TRUE(),0)</f>
        <v>4</v>
      </c>
      <c r="AH2129" s="30" t="str">
        <f aca="false">IF(T2129&gt;=4,"Satisfied",IF(T2129&gt;=3,"Neutral","Needs Improvement"))</f>
        <v>Satisfied</v>
      </c>
    </row>
    <row r="2130" customFormat="false" ht="15" hidden="false" customHeight="false" outlineLevel="0" collapsed="false">
      <c r="A2130" s="27" t="s">
        <v>3843</v>
      </c>
      <c r="B2130" s="27" t="s">
        <v>1295</v>
      </c>
      <c r="C2130" s="27" t="n">
        <v>25</v>
      </c>
      <c r="D2130" s="27" t="s">
        <v>181</v>
      </c>
      <c r="E2130" s="28" t="n">
        <v>45414</v>
      </c>
      <c r="F2130" s="27" t="s">
        <v>2834</v>
      </c>
      <c r="G2130" s="28" t="n">
        <v>45428</v>
      </c>
      <c r="H2130" s="27" t="s">
        <v>217</v>
      </c>
      <c r="I2130" s="27" t="s">
        <v>392</v>
      </c>
      <c r="J2130" s="27" t="s">
        <v>483</v>
      </c>
      <c r="K2130" s="27" t="s">
        <v>202</v>
      </c>
      <c r="L2130" s="27" t="n">
        <v>2</v>
      </c>
      <c r="M2130" s="27" t="n">
        <v>229</v>
      </c>
      <c r="N2130" s="27" t="s">
        <v>186</v>
      </c>
      <c r="O2130" s="27" t="s">
        <v>139</v>
      </c>
      <c r="P2130" s="27" t="s">
        <v>150</v>
      </c>
      <c r="Q2130" s="29" t="n">
        <v>18328.95</v>
      </c>
      <c r="R2130" s="27" t="s">
        <v>172</v>
      </c>
      <c r="S2130" s="27" t="s">
        <v>164</v>
      </c>
      <c r="T2130" s="27" t="n">
        <v>4</v>
      </c>
      <c r="U2130" s="27" t="n">
        <f aca="false">YEAR(E2130)</f>
        <v>2024</v>
      </c>
      <c r="V2130" s="27" t="str">
        <f aca="false">TEXT(E2130,"MMM-YYYY")</f>
        <v>May-2024</v>
      </c>
      <c r="W2130" s="27" t="n">
        <f aca="false">MONTH(E2130)</f>
        <v>5</v>
      </c>
      <c r="X2130" s="27" t="str">
        <f aca="false">TEXT(WEEKDAY(E2130,2),"0")&amp;" - "&amp;TEXT(E2130,"dddd")</f>
        <v>4 - Thursday</v>
      </c>
      <c r="Y2130" s="27" t="str">
        <f aca="false">_xlfn.IFS(C2130&lt;18,"Child (0-17)",C2130&lt;40,"Young Adult (18-39)",C2130&lt;60,"Adult (40-59)",TRUE(),"Senior (60+)")</f>
        <v>Young Adult (18-39)</v>
      </c>
      <c r="Z2130" s="27" t="n">
        <f aca="false">ROUND(G2130-E2130,0)</f>
        <v>14</v>
      </c>
      <c r="AA2130" s="27" t="n">
        <f aca="false">L2130+M2130</f>
        <v>231</v>
      </c>
      <c r="AB2130" s="27" t="n">
        <f aca="false">IFERROR(ROUND(Q2130/AA2130,2),0)</f>
        <v>79.35</v>
      </c>
      <c r="AC2130" s="27" t="str">
        <f aca="false">IF(AND(K2130="Critical",N2130="No"),"URGENT - No Bed","Normal")</f>
        <v>Normal</v>
      </c>
      <c r="AD2130" s="33" t="n">
        <f aca="false">INDEX(Lookup_Tables!$B$3:$B$12,MATCH(H2130,Lookup_Tables!$A$3:$A$12,0))</f>
        <v>4200000</v>
      </c>
      <c r="AE2130" s="27" t="str">
        <f aca="false">INDEX(Lookup_Tables!$C$3:$C$12,MATCH(H2130,Lookup_Tables!$A$3:$A$12,0))</f>
        <v>Dr. Anil Kapoor</v>
      </c>
      <c r="AF2130" s="27" t="str">
        <f aca="false">IFERROR(INDEX(Lookup_Tables!$F$16:$F$45,MATCH(I2130,Lookup_Tables!$E$16:$E$45,0)),"N/A")</f>
        <v>EMP202</v>
      </c>
      <c r="AG2130" s="27" t="n">
        <f aca="false">_xlfn.IFS(R2130="Recovered",4,R2130="Referred",3,R2130="Admitted",2,R2130="Deceased",1,TRUE(),0)</f>
        <v>2</v>
      </c>
      <c r="AH2130" s="27" t="str">
        <f aca="false">IF(T2130&gt;=4,"Satisfied",IF(T2130&gt;=3,"Neutral","Needs Improvement"))</f>
        <v>Satisfied</v>
      </c>
    </row>
    <row r="2131" customFormat="false" ht="15" hidden="false" customHeight="false" outlineLevel="0" collapsed="false">
      <c r="A2131" s="30" t="s">
        <v>1724</v>
      </c>
      <c r="B2131" s="30" t="s">
        <v>1725</v>
      </c>
      <c r="C2131" s="30" t="n">
        <v>40</v>
      </c>
      <c r="D2131" s="30" t="s">
        <v>121</v>
      </c>
      <c r="E2131" s="31" t="n">
        <v>45487</v>
      </c>
      <c r="F2131" s="30" t="s">
        <v>447</v>
      </c>
      <c r="G2131" s="31" t="n">
        <v>45487</v>
      </c>
      <c r="H2131" s="30" t="s">
        <v>123</v>
      </c>
      <c r="I2131" s="30" t="s">
        <v>155</v>
      </c>
      <c r="J2131" s="30" t="s">
        <v>227</v>
      </c>
      <c r="K2131" s="30" t="s">
        <v>156</v>
      </c>
      <c r="L2131" s="30" t="n">
        <v>60</v>
      </c>
      <c r="M2131" s="30" t="n">
        <v>61</v>
      </c>
      <c r="N2131" s="30" t="s">
        <v>127</v>
      </c>
      <c r="O2131" s="30" t="s">
        <v>171</v>
      </c>
      <c r="P2131" s="30" t="s">
        <v>150</v>
      </c>
      <c r="Q2131" s="32" t="n">
        <v>3424.93</v>
      </c>
      <c r="R2131" s="30" t="s">
        <v>130</v>
      </c>
      <c r="S2131" s="30" t="s">
        <v>157</v>
      </c>
      <c r="T2131" s="30" t="n">
        <v>3</v>
      </c>
      <c r="U2131" s="30" t="n">
        <f aca="false">YEAR(E2131)</f>
        <v>2024</v>
      </c>
      <c r="V2131" s="30" t="str">
        <f aca="false">TEXT(E2131,"MMM-YYYY")</f>
        <v>Jul-2024</v>
      </c>
      <c r="W2131" s="30" t="n">
        <f aca="false">MONTH(E2131)</f>
        <v>7</v>
      </c>
      <c r="X2131" s="30" t="str">
        <f aca="false">TEXT(WEEKDAY(E2131,2),"0")&amp;" - "&amp;TEXT(E2131,"dddd")</f>
        <v>7 - Sunday</v>
      </c>
      <c r="Y2131" s="30" t="str">
        <f aca="false">_xlfn.IFS(C2131&lt;18,"Child (0-17)",C2131&lt;40,"Young Adult (18-39)",C2131&lt;60,"Adult (40-59)",TRUE(),"Senior (60+)")</f>
        <v>Adult (40-59)</v>
      </c>
      <c r="Z2131" s="30" t="n">
        <f aca="false">ROUND(G2131-E2131,0)</f>
        <v>0</v>
      </c>
      <c r="AA2131" s="30" t="n">
        <f aca="false">L2131+M2131</f>
        <v>121</v>
      </c>
      <c r="AB2131" s="30" t="n">
        <f aca="false">IFERROR(ROUND(Q2131/AA2131,2),0)</f>
        <v>28.31</v>
      </c>
      <c r="AC2131" s="30" t="str">
        <f aca="false">IF(AND(K2131="Critical",N2131="No"),"URGENT - No Bed","Normal")</f>
        <v>Normal</v>
      </c>
      <c r="AD2131" s="34" t="n">
        <f aca="false">INDEX(Lookup_Tables!$B$3:$B$12,MATCH(H2131,Lookup_Tables!$A$3:$A$12,0))</f>
        <v>2200000</v>
      </c>
      <c r="AE2131" s="30" t="str">
        <f aca="false">INDEX(Lookup_Tables!$C$3:$C$12,MATCH(H2131,Lookup_Tables!$A$3:$A$12,0))</f>
        <v>Dr. Rohan Das</v>
      </c>
      <c r="AF2131" s="30" t="str">
        <f aca="false">IFERROR(INDEX(Lookup_Tables!$F$16:$F$45,MATCH(I2131,Lookup_Tables!$E$16:$E$45,0)),"N/A")</f>
        <v>EMP203</v>
      </c>
      <c r="AG2131" s="30" t="n">
        <f aca="false">_xlfn.IFS(R2131="Recovered",4,R2131="Referred",3,R2131="Admitted",2,R2131="Deceased",1,TRUE(),0)</f>
        <v>4</v>
      </c>
      <c r="AH2131" s="30" t="str">
        <f aca="false">IF(T2131&gt;=4,"Satisfied",IF(T2131&gt;=3,"Neutral","Needs Improvement"))</f>
        <v>Neutral</v>
      </c>
    </row>
    <row r="2132" customFormat="false" ht="15" hidden="false" customHeight="false" outlineLevel="0" collapsed="false">
      <c r="A2132" s="27" t="s">
        <v>4764</v>
      </c>
      <c r="B2132" s="27" t="s">
        <v>4741</v>
      </c>
      <c r="C2132" s="27" t="n">
        <v>61</v>
      </c>
      <c r="D2132" s="27" t="s">
        <v>181</v>
      </c>
      <c r="E2132" s="28" t="n">
        <v>45368</v>
      </c>
      <c r="F2132" s="27" t="s">
        <v>1192</v>
      </c>
      <c r="G2132" s="28" t="n">
        <v>45369</v>
      </c>
      <c r="H2132" s="27" t="s">
        <v>123</v>
      </c>
      <c r="I2132" s="27" t="s">
        <v>124</v>
      </c>
      <c r="J2132" s="27" t="s">
        <v>227</v>
      </c>
      <c r="K2132" s="27" t="s">
        <v>138</v>
      </c>
      <c r="L2132" s="27" t="n">
        <v>84</v>
      </c>
      <c r="M2132" s="27" t="n">
        <v>26</v>
      </c>
      <c r="N2132" s="27" t="s">
        <v>127</v>
      </c>
      <c r="O2132" s="27" t="s">
        <v>139</v>
      </c>
      <c r="P2132" s="27" t="s">
        <v>150</v>
      </c>
      <c r="Q2132" s="29" t="n">
        <v>907.65</v>
      </c>
      <c r="R2132" s="27" t="s">
        <v>130</v>
      </c>
      <c r="S2132" s="27" t="s">
        <v>157</v>
      </c>
      <c r="T2132" s="27" t="n">
        <v>4</v>
      </c>
      <c r="U2132" s="27" t="n">
        <f aca="false">YEAR(E2132)</f>
        <v>2024</v>
      </c>
      <c r="V2132" s="27" t="str">
        <f aca="false">TEXT(E2132,"MMM-YYYY")</f>
        <v>Mar-2024</v>
      </c>
      <c r="W2132" s="27" t="n">
        <f aca="false">MONTH(E2132)</f>
        <v>3</v>
      </c>
      <c r="X2132" s="27" t="str">
        <f aca="false">TEXT(WEEKDAY(E2132,2),"0")&amp;" - "&amp;TEXT(E2132,"dddd")</f>
        <v>7 - Sunday</v>
      </c>
      <c r="Y2132" s="27" t="str">
        <f aca="false">_xlfn.IFS(C2132&lt;18,"Child (0-17)",C2132&lt;40,"Young Adult (18-39)",C2132&lt;60,"Adult (40-59)",TRUE(),"Senior (60+)")</f>
        <v>Senior (60+)</v>
      </c>
      <c r="Z2132" s="27" t="n">
        <f aca="false">ROUND(G2132-E2132,0)</f>
        <v>1</v>
      </c>
      <c r="AA2132" s="27" t="n">
        <f aca="false">L2132+M2132</f>
        <v>110</v>
      </c>
      <c r="AB2132" s="27" t="n">
        <f aca="false">IFERROR(ROUND(Q2132/AA2132,2),0)</f>
        <v>8.25</v>
      </c>
      <c r="AC2132" s="27" t="str">
        <f aca="false">IF(AND(K2132="Critical",N2132="No"),"URGENT - No Bed","Normal")</f>
        <v>Normal</v>
      </c>
      <c r="AD2132" s="33" t="n">
        <f aca="false">INDEX(Lookup_Tables!$B$3:$B$12,MATCH(H2132,Lookup_Tables!$A$3:$A$12,0))</f>
        <v>2200000</v>
      </c>
      <c r="AE2132" s="27" t="str">
        <f aca="false">INDEX(Lookup_Tables!$C$3:$C$12,MATCH(H2132,Lookup_Tables!$A$3:$A$12,0))</f>
        <v>Dr. Rohan Das</v>
      </c>
      <c r="AF2132" s="27" t="str">
        <f aca="false">IFERROR(INDEX(Lookup_Tables!$F$16:$F$45,MATCH(I2132,Lookup_Tables!$E$16:$E$45,0)),"N/A")</f>
        <v>EMP205</v>
      </c>
      <c r="AG2132" s="27" t="n">
        <f aca="false">_xlfn.IFS(R2132="Recovered",4,R2132="Referred",3,R2132="Admitted",2,R2132="Deceased",1,TRUE(),0)</f>
        <v>4</v>
      </c>
      <c r="AH2132" s="27" t="str">
        <f aca="false">IF(T2132&gt;=4,"Satisfied",IF(T2132&gt;=3,"Neutral","Needs Improvement"))</f>
        <v>Satisfied</v>
      </c>
    </row>
    <row r="2133" customFormat="false" ht="15" hidden="false" customHeight="false" outlineLevel="0" collapsed="false">
      <c r="A2133" s="30" t="s">
        <v>2482</v>
      </c>
      <c r="B2133" s="30" t="s">
        <v>1300</v>
      </c>
      <c r="C2133" s="30" t="n">
        <v>57</v>
      </c>
      <c r="D2133" s="30" t="s">
        <v>181</v>
      </c>
      <c r="E2133" s="31" t="n">
        <v>45398</v>
      </c>
      <c r="F2133" s="30" t="s">
        <v>231</v>
      </c>
      <c r="G2133" s="31" t="n">
        <v>45398</v>
      </c>
      <c r="H2133" s="30" t="s">
        <v>146</v>
      </c>
      <c r="I2133" s="30" t="s">
        <v>147</v>
      </c>
      <c r="J2133" s="30" t="s">
        <v>244</v>
      </c>
      <c r="K2133" s="30" t="s">
        <v>138</v>
      </c>
      <c r="L2133" s="30" t="n">
        <v>48</v>
      </c>
      <c r="M2133" s="30" t="n">
        <v>33</v>
      </c>
      <c r="N2133" s="30" t="s">
        <v>127</v>
      </c>
      <c r="O2133" s="30" t="s">
        <v>171</v>
      </c>
      <c r="P2133" s="30" t="s">
        <v>140</v>
      </c>
      <c r="Q2133" s="32" t="n">
        <v>1040.35</v>
      </c>
      <c r="R2133" s="30" t="s">
        <v>130</v>
      </c>
      <c r="S2133" s="30" t="s">
        <v>131</v>
      </c>
      <c r="T2133" s="30" t="n">
        <v>4</v>
      </c>
      <c r="U2133" s="30" t="n">
        <f aca="false">YEAR(E2133)</f>
        <v>2024</v>
      </c>
      <c r="V2133" s="30" t="str">
        <f aca="false">TEXT(E2133,"MMM-YYYY")</f>
        <v>Apr-2024</v>
      </c>
      <c r="W2133" s="30" t="n">
        <f aca="false">MONTH(E2133)</f>
        <v>4</v>
      </c>
      <c r="X2133" s="30" t="str">
        <f aca="false">TEXT(WEEKDAY(E2133,2),"0")&amp;" - "&amp;TEXT(E2133,"dddd")</f>
        <v>2 - Tuesday</v>
      </c>
      <c r="Y2133" s="30" t="str">
        <f aca="false">_xlfn.IFS(C2133&lt;18,"Child (0-17)",C2133&lt;40,"Young Adult (18-39)",C2133&lt;60,"Adult (40-59)",TRUE(),"Senior (60+)")</f>
        <v>Adult (40-59)</v>
      </c>
      <c r="Z2133" s="30" t="n">
        <f aca="false">ROUND(G2133-E2133,0)</f>
        <v>0</v>
      </c>
      <c r="AA2133" s="30" t="n">
        <f aca="false">L2133+M2133</f>
        <v>81</v>
      </c>
      <c r="AB2133" s="30" t="n">
        <f aca="false">IFERROR(ROUND(Q2133/AA2133,2),0)</f>
        <v>12.84</v>
      </c>
      <c r="AC2133" s="30" t="str">
        <f aca="false">IF(AND(K2133="Critical",N2133="No"),"URGENT - No Bed","Normal")</f>
        <v>Normal</v>
      </c>
      <c r="AD2133" s="34" t="n">
        <f aca="false">INDEX(Lookup_Tables!$B$3:$B$12,MATCH(H2133,Lookup_Tables!$A$3:$A$12,0))</f>
        <v>2700000</v>
      </c>
      <c r="AE2133" s="30" t="str">
        <f aca="false">INDEX(Lookup_Tables!$C$3:$C$12,MATCH(H2133,Lookup_Tables!$A$3:$A$12,0))</f>
        <v>Dr. Vikram Singh</v>
      </c>
      <c r="AF2133" s="30" t="str">
        <f aca="false">IFERROR(INDEX(Lookup_Tables!$F$16:$F$45,MATCH(I2133,Lookup_Tables!$E$16:$E$45,0)),"N/A")</f>
        <v>EMP229</v>
      </c>
      <c r="AG2133" s="30" t="n">
        <f aca="false">_xlfn.IFS(R2133="Recovered",4,R2133="Referred",3,R2133="Admitted",2,R2133="Deceased",1,TRUE(),0)</f>
        <v>4</v>
      </c>
      <c r="AH2133" s="30" t="str">
        <f aca="false">IF(T2133&gt;=4,"Satisfied",IF(T2133&gt;=3,"Neutral","Needs Improvement"))</f>
        <v>Satisfied</v>
      </c>
    </row>
    <row r="2134" customFormat="false" ht="15" hidden="false" customHeight="false" outlineLevel="0" collapsed="false">
      <c r="A2134" s="27" t="s">
        <v>3372</v>
      </c>
      <c r="B2134" s="27" t="s">
        <v>2938</v>
      </c>
      <c r="C2134" s="27" t="n">
        <v>40</v>
      </c>
      <c r="D2134" s="27" t="s">
        <v>121</v>
      </c>
      <c r="E2134" s="28" t="n">
        <v>45354</v>
      </c>
      <c r="F2134" s="27" t="s">
        <v>893</v>
      </c>
      <c r="G2134" s="28" t="n">
        <v>45355</v>
      </c>
      <c r="H2134" s="27" t="s">
        <v>217</v>
      </c>
      <c r="I2134" s="27" t="s">
        <v>344</v>
      </c>
      <c r="J2134" s="27" t="s">
        <v>218</v>
      </c>
      <c r="K2134" s="27" t="s">
        <v>138</v>
      </c>
      <c r="L2134" s="27" t="n">
        <v>64</v>
      </c>
      <c r="M2134" s="27" t="n">
        <v>28</v>
      </c>
      <c r="N2134" s="27" t="s">
        <v>127</v>
      </c>
      <c r="O2134" s="27" t="s">
        <v>171</v>
      </c>
      <c r="P2134" s="27" t="s">
        <v>187</v>
      </c>
      <c r="Q2134" s="29" t="n">
        <v>1446.76</v>
      </c>
      <c r="R2134" s="27" t="s">
        <v>130</v>
      </c>
      <c r="S2134" s="27" t="s">
        <v>223</v>
      </c>
      <c r="T2134" s="27" t="n">
        <v>4</v>
      </c>
      <c r="U2134" s="27" t="n">
        <f aca="false">YEAR(E2134)</f>
        <v>2024</v>
      </c>
      <c r="V2134" s="27" t="str">
        <f aca="false">TEXT(E2134,"MMM-YYYY")</f>
        <v>Mar-2024</v>
      </c>
      <c r="W2134" s="27" t="n">
        <f aca="false">MONTH(E2134)</f>
        <v>3</v>
      </c>
      <c r="X2134" s="27" t="str">
        <f aca="false">TEXT(WEEKDAY(E2134,2),"0")&amp;" - "&amp;TEXT(E2134,"dddd")</f>
        <v>7 - Sunday</v>
      </c>
      <c r="Y2134" s="27" t="str">
        <f aca="false">_xlfn.IFS(C2134&lt;18,"Child (0-17)",C2134&lt;40,"Young Adult (18-39)",C2134&lt;60,"Adult (40-59)",TRUE(),"Senior (60+)")</f>
        <v>Adult (40-59)</v>
      </c>
      <c r="Z2134" s="27" t="n">
        <f aca="false">ROUND(G2134-E2134,0)</f>
        <v>1</v>
      </c>
      <c r="AA2134" s="27" t="n">
        <f aca="false">L2134+M2134</f>
        <v>92</v>
      </c>
      <c r="AB2134" s="27" t="n">
        <f aca="false">IFERROR(ROUND(Q2134/AA2134,2),0)</f>
        <v>15.73</v>
      </c>
      <c r="AC2134" s="27" t="str">
        <f aca="false">IF(AND(K2134="Critical",N2134="No"),"URGENT - No Bed","Normal")</f>
        <v>Normal</v>
      </c>
      <c r="AD2134" s="33" t="n">
        <f aca="false">INDEX(Lookup_Tables!$B$3:$B$12,MATCH(H2134,Lookup_Tables!$A$3:$A$12,0))</f>
        <v>4200000</v>
      </c>
      <c r="AE2134" s="27" t="str">
        <f aca="false">INDEX(Lookup_Tables!$C$3:$C$12,MATCH(H2134,Lookup_Tables!$A$3:$A$12,0))</f>
        <v>Dr. Anil Kapoor</v>
      </c>
      <c r="AF2134" s="27" t="str">
        <f aca="false">IFERROR(INDEX(Lookup_Tables!$F$16:$F$45,MATCH(I2134,Lookup_Tables!$E$16:$E$45,0)),"N/A")</f>
        <v>EMP201</v>
      </c>
      <c r="AG2134" s="27" t="n">
        <f aca="false">_xlfn.IFS(R2134="Recovered",4,R2134="Referred",3,R2134="Admitted",2,R2134="Deceased",1,TRUE(),0)</f>
        <v>4</v>
      </c>
      <c r="AH2134" s="27" t="str">
        <f aca="false">IF(T2134&gt;=4,"Satisfied",IF(T2134&gt;=3,"Neutral","Needs Improvement"))</f>
        <v>Satisfied</v>
      </c>
    </row>
    <row r="2135" customFormat="false" ht="15" hidden="false" customHeight="false" outlineLevel="0" collapsed="false">
      <c r="A2135" s="30" t="s">
        <v>6895</v>
      </c>
      <c r="B2135" s="30" t="s">
        <v>2180</v>
      </c>
      <c r="C2135" s="30" t="n">
        <v>47</v>
      </c>
      <c r="D2135" s="30" t="s">
        <v>121</v>
      </c>
      <c r="E2135" s="31" t="n">
        <v>45624</v>
      </c>
      <c r="F2135" s="30" t="s">
        <v>1135</v>
      </c>
      <c r="G2135" s="31" t="n">
        <v>45625</v>
      </c>
      <c r="H2135" s="30" t="s">
        <v>242</v>
      </c>
      <c r="I2135" s="30" t="s">
        <v>315</v>
      </c>
      <c r="J2135" s="30" t="s">
        <v>422</v>
      </c>
      <c r="K2135" s="30" t="s">
        <v>138</v>
      </c>
      <c r="L2135" s="30" t="n">
        <v>49</v>
      </c>
      <c r="M2135" s="30" t="n">
        <v>33</v>
      </c>
      <c r="N2135" s="30" t="s">
        <v>186</v>
      </c>
      <c r="O2135" s="30" t="s">
        <v>128</v>
      </c>
      <c r="P2135" s="30" t="s">
        <v>150</v>
      </c>
      <c r="Q2135" s="32" t="n">
        <v>1536.17</v>
      </c>
      <c r="R2135" s="30" t="s">
        <v>130</v>
      </c>
      <c r="S2135" s="30" t="s">
        <v>335</v>
      </c>
      <c r="T2135" s="30" t="n">
        <v>2</v>
      </c>
      <c r="U2135" s="30" t="n">
        <f aca="false">YEAR(E2135)</f>
        <v>2024</v>
      </c>
      <c r="V2135" s="30" t="str">
        <f aca="false">TEXT(E2135,"MMM-YYYY")</f>
        <v>Nov-2024</v>
      </c>
      <c r="W2135" s="30" t="n">
        <f aca="false">MONTH(E2135)</f>
        <v>11</v>
      </c>
      <c r="X2135" s="30" t="str">
        <f aca="false">TEXT(WEEKDAY(E2135,2),"0")&amp;" - "&amp;TEXT(E2135,"dddd")</f>
        <v>4 - Thursday</v>
      </c>
      <c r="Y2135" s="30" t="str">
        <f aca="false">_xlfn.IFS(C2135&lt;18,"Child (0-17)",C2135&lt;40,"Young Adult (18-39)",C2135&lt;60,"Adult (40-59)",TRUE(),"Senior (60+)")</f>
        <v>Adult (40-59)</v>
      </c>
      <c r="Z2135" s="30" t="n">
        <f aca="false">ROUND(G2135-E2135,0)</f>
        <v>1</v>
      </c>
      <c r="AA2135" s="30" t="n">
        <f aca="false">L2135+M2135</f>
        <v>82</v>
      </c>
      <c r="AB2135" s="30" t="n">
        <f aca="false">IFERROR(ROUND(Q2135/AA2135,2),0)</f>
        <v>18.73</v>
      </c>
      <c r="AC2135" s="30" t="str">
        <f aca="false">IF(AND(K2135="Critical",N2135="No"),"URGENT - No Bed","Normal")</f>
        <v>Normal</v>
      </c>
      <c r="AD2135" s="34" t="n">
        <f aca="false">INDEX(Lookup_Tables!$B$3:$B$12,MATCH(H2135,Lookup_Tables!$A$3:$A$12,0))</f>
        <v>3000000</v>
      </c>
      <c r="AE2135" s="30" t="str">
        <f aca="false">INDEX(Lookup_Tables!$C$3:$C$12,MATCH(H2135,Lookup_Tables!$A$3:$A$12,0))</f>
        <v>Dr. Pooja Iyer</v>
      </c>
      <c r="AF2135" s="30" t="str">
        <f aca="false">IFERROR(INDEX(Lookup_Tables!$F$16:$F$45,MATCH(I2135,Lookup_Tables!$E$16:$E$45,0)),"N/A")</f>
        <v>EMP213</v>
      </c>
      <c r="AG2135" s="30" t="n">
        <f aca="false">_xlfn.IFS(R2135="Recovered",4,R2135="Referred",3,R2135="Admitted",2,R2135="Deceased",1,TRUE(),0)</f>
        <v>4</v>
      </c>
      <c r="AH2135" s="30" t="str">
        <f aca="false">IF(T2135&gt;=4,"Satisfied",IF(T2135&gt;=3,"Neutral","Needs Improvement"))</f>
        <v>Needs Improvement</v>
      </c>
    </row>
    <row r="2136" customFormat="false" ht="15" hidden="false" customHeight="false" outlineLevel="0" collapsed="false">
      <c r="A2136" s="27" t="s">
        <v>6046</v>
      </c>
      <c r="B2136" s="27" t="s">
        <v>3404</v>
      </c>
      <c r="C2136" s="27" t="n">
        <v>19</v>
      </c>
      <c r="D2136" s="27" t="s">
        <v>121</v>
      </c>
      <c r="E2136" s="28" t="n">
        <v>45496</v>
      </c>
      <c r="F2136" s="27" t="s">
        <v>2058</v>
      </c>
      <c r="G2136" s="28" t="n">
        <v>45498</v>
      </c>
      <c r="H2136" s="27" t="s">
        <v>242</v>
      </c>
      <c r="I2136" s="27" t="s">
        <v>315</v>
      </c>
      <c r="J2136" s="27" t="s">
        <v>244</v>
      </c>
      <c r="K2136" s="27" t="s">
        <v>156</v>
      </c>
      <c r="L2136" s="27" t="n">
        <v>17</v>
      </c>
      <c r="M2136" s="27" t="n">
        <v>65</v>
      </c>
      <c r="N2136" s="27" t="s">
        <v>127</v>
      </c>
      <c r="O2136" s="27" t="s">
        <v>128</v>
      </c>
      <c r="P2136" s="27" t="s">
        <v>150</v>
      </c>
      <c r="Q2136" s="29" t="n">
        <v>4674.74</v>
      </c>
      <c r="R2136" s="27" t="s">
        <v>130</v>
      </c>
      <c r="S2136" s="27" t="s">
        <v>141</v>
      </c>
      <c r="T2136" s="27" t="n">
        <v>5</v>
      </c>
      <c r="U2136" s="27" t="n">
        <f aca="false">YEAR(E2136)</f>
        <v>2024</v>
      </c>
      <c r="V2136" s="27" t="str">
        <f aca="false">TEXT(E2136,"MMM-YYYY")</f>
        <v>Jul-2024</v>
      </c>
      <c r="W2136" s="27" t="n">
        <f aca="false">MONTH(E2136)</f>
        <v>7</v>
      </c>
      <c r="X2136" s="27" t="str">
        <f aca="false">TEXT(WEEKDAY(E2136,2),"0")&amp;" - "&amp;TEXT(E2136,"dddd")</f>
        <v>2 - Tuesday</v>
      </c>
      <c r="Y2136" s="27" t="str">
        <f aca="false">_xlfn.IFS(C2136&lt;18,"Child (0-17)",C2136&lt;40,"Young Adult (18-39)",C2136&lt;60,"Adult (40-59)",TRUE(),"Senior (60+)")</f>
        <v>Young Adult (18-39)</v>
      </c>
      <c r="Z2136" s="27" t="n">
        <f aca="false">ROUND(G2136-E2136,0)</f>
        <v>2</v>
      </c>
      <c r="AA2136" s="27" t="n">
        <f aca="false">L2136+M2136</f>
        <v>82</v>
      </c>
      <c r="AB2136" s="27" t="n">
        <f aca="false">IFERROR(ROUND(Q2136/AA2136,2),0)</f>
        <v>57.01</v>
      </c>
      <c r="AC2136" s="27" t="str">
        <f aca="false">IF(AND(K2136="Critical",N2136="No"),"URGENT - No Bed","Normal")</f>
        <v>Normal</v>
      </c>
      <c r="AD2136" s="33" t="n">
        <f aca="false">INDEX(Lookup_Tables!$B$3:$B$12,MATCH(H2136,Lookup_Tables!$A$3:$A$12,0))</f>
        <v>3000000</v>
      </c>
      <c r="AE2136" s="27" t="str">
        <f aca="false">INDEX(Lookup_Tables!$C$3:$C$12,MATCH(H2136,Lookup_Tables!$A$3:$A$12,0))</f>
        <v>Dr. Pooja Iyer</v>
      </c>
      <c r="AF2136" s="27" t="str">
        <f aca="false">IFERROR(INDEX(Lookup_Tables!$F$16:$F$45,MATCH(I2136,Lookup_Tables!$E$16:$E$45,0)),"N/A")</f>
        <v>EMP213</v>
      </c>
      <c r="AG2136" s="27" t="n">
        <f aca="false">_xlfn.IFS(R2136="Recovered",4,R2136="Referred",3,R2136="Admitted",2,R2136="Deceased",1,TRUE(),0)</f>
        <v>4</v>
      </c>
      <c r="AH2136" s="27" t="str">
        <f aca="false">IF(T2136&gt;=4,"Satisfied",IF(T2136&gt;=3,"Neutral","Needs Improvement"))</f>
        <v>Satisfied</v>
      </c>
    </row>
    <row r="2137" customFormat="false" ht="15" hidden="false" customHeight="false" outlineLevel="0" collapsed="false">
      <c r="A2137" s="30" t="s">
        <v>295</v>
      </c>
      <c r="B2137" s="30" t="s">
        <v>296</v>
      </c>
      <c r="C2137" s="30" t="n">
        <v>39</v>
      </c>
      <c r="D2137" s="30" t="s">
        <v>121</v>
      </c>
      <c r="E2137" s="31" t="n">
        <v>45386</v>
      </c>
      <c r="F2137" s="30" t="s">
        <v>247</v>
      </c>
      <c r="G2137" s="31" t="n">
        <v>45387</v>
      </c>
      <c r="H2137" s="30" t="s">
        <v>135</v>
      </c>
      <c r="I2137" s="30" t="s">
        <v>278</v>
      </c>
      <c r="J2137" s="30" t="s">
        <v>262</v>
      </c>
      <c r="K2137" s="30" t="s">
        <v>138</v>
      </c>
      <c r="L2137" s="30" t="n">
        <v>84</v>
      </c>
      <c r="M2137" s="30" t="n">
        <v>30</v>
      </c>
      <c r="N2137" s="30" t="s">
        <v>127</v>
      </c>
      <c r="O2137" s="30" t="s">
        <v>139</v>
      </c>
      <c r="P2137" s="30" t="s">
        <v>150</v>
      </c>
      <c r="Q2137" s="32" t="n">
        <v>2230.8</v>
      </c>
      <c r="R2137" s="30" t="s">
        <v>130</v>
      </c>
      <c r="S2137" s="30" t="s">
        <v>131</v>
      </c>
      <c r="T2137" s="30" t="n">
        <v>3</v>
      </c>
      <c r="U2137" s="30" t="n">
        <f aca="false">YEAR(E2137)</f>
        <v>2024</v>
      </c>
      <c r="V2137" s="30" t="str">
        <f aca="false">TEXT(E2137,"MMM-YYYY")</f>
        <v>Apr-2024</v>
      </c>
      <c r="W2137" s="30" t="n">
        <f aca="false">MONTH(E2137)</f>
        <v>4</v>
      </c>
      <c r="X2137" s="30" t="str">
        <f aca="false">TEXT(WEEKDAY(E2137,2),"0")&amp;" - "&amp;TEXT(E2137,"dddd")</f>
        <v>4 - Thursday</v>
      </c>
      <c r="Y2137" s="30" t="str">
        <f aca="false">_xlfn.IFS(C2137&lt;18,"Child (0-17)",C2137&lt;40,"Young Adult (18-39)",C2137&lt;60,"Adult (40-59)",TRUE(),"Senior (60+)")</f>
        <v>Young Adult (18-39)</v>
      </c>
      <c r="Z2137" s="30" t="n">
        <f aca="false">ROUND(G2137-E2137,0)</f>
        <v>1</v>
      </c>
      <c r="AA2137" s="30" t="n">
        <f aca="false">L2137+M2137</f>
        <v>114</v>
      </c>
      <c r="AB2137" s="30" t="n">
        <f aca="false">IFERROR(ROUND(Q2137/AA2137,2),0)</f>
        <v>19.57</v>
      </c>
      <c r="AC2137" s="30" t="str">
        <f aca="false">IF(AND(K2137="Critical",N2137="No"),"URGENT - No Bed","Normal")</f>
        <v>Normal</v>
      </c>
      <c r="AD2137" s="34" t="n">
        <f aca="false">INDEX(Lookup_Tables!$B$3:$B$12,MATCH(H2137,Lookup_Tables!$A$3:$A$12,0))</f>
        <v>4600000</v>
      </c>
      <c r="AE2137" s="30" t="str">
        <f aca="false">INDEX(Lookup_Tables!$C$3:$C$12,MATCH(H2137,Lookup_Tables!$A$3:$A$12,0))</f>
        <v>Dr. Farhan Khan</v>
      </c>
      <c r="AF2137" s="30" t="str">
        <f aca="false">IFERROR(INDEX(Lookup_Tables!$F$16:$F$45,MATCH(I2137,Lookup_Tables!$E$16:$E$45,0)),"N/A")</f>
        <v>EMP208</v>
      </c>
      <c r="AG2137" s="30" t="n">
        <f aca="false">_xlfn.IFS(R2137="Recovered",4,R2137="Referred",3,R2137="Admitted",2,R2137="Deceased",1,TRUE(),0)</f>
        <v>4</v>
      </c>
      <c r="AH2137" s="30" t="str">
        <f aca="false">IF(T2137&gt;=4,"Satisfied",IF(T2137&gt;=3,"Neutral","Needs Improvement"))</f>
        <v>Neutral</v>
      </c>
    </row>
    <row r="2138" customFormat="false" ht="15" hidden="false" customHeight="false" outlineLevel="0" collapsed="false">
      <c r="A2138" s="27" t="s">
        <v>5366</v>
      </c>
      <c r="B2138" s="27" t="s">
        <v>3147</v>
      </c>
      <c r="C2138" s="27" t="n">
        <v>14</v>
      </c>
      <c r="D2138" s="27" t="s">
        <v>121</v>
      </c>
      <c r="E2138" s="28" t="n">
        <v>45575</v>
      </c>
      <c r="F2138" s="27" t="s">
        <v>1117</v>
      </c>
      <c r="G2138" s="28" t="n">
        <v>45576</v>
      </c>
      <c r="H2138" s="27" t="s">
        <v>217</v>
      </c>
      <c r="I2138" s="27" t="s">
        <v>344</v>
      </c>
      <c r="J2138" s="27" t="s">
        <v>483</v>
      </c>
      <c r="K2138" s="27" t="s">
        <v>156</v>
      </c>
      <c r="L2138" s="27" t="n">
        <v>44</v>
      </c>
      <c r="M2138" s="27" t="n">
        <v>80</v>
      </c>
      <c r="N2138" s="27" t="s">
        <v>127</v>
      </c>
      <c r="O2138" s="27" t="s">
        <v>139</v>
      </c>
      <c r="P2138" s="27" t="s">
        <v>129</v>
      </c>
      <c r="Q2138" s="29" t="n">
        <v>4770.24</v>
      </c>
      <c r="R2138" s="27" t="s">
        <v>130</v>
      </c>
      <c r="S2138" s="27" t="s">
        <v>131</v>
      </c>
      <c r="T2138" s="27" t="n">
        <v>3</v>
      </c>
      <c r="U2138" s="27" t="n">
        <f aca="false">YEAR(E2138)</f>
        <v>2024</v>
      </c>
      <c r="V2138" s="27" t="str">
        <f aca="false">TEXT(E2138,"MMM-YYYY")</f>
        <v>Oct-2024</v>
      </c>
      <c r="W2138" s="27" t="n">
        <f aca="false">MONTH(E2138)</f>
        <v>10</v>
      </c>
      <c r="X2138" s="27" t="str">
        <f aca="false">TEXT(WEEKDAY(E2138,2),"0")&amp;" - "&amp;TEXT(E2138,"dddd")</f>
        <v>4 - Thursday</v>
      </c>
      <c r="Y2138" s="27" t="str">
        <f aca="false">_xlfn.IFS(C2138&lt;18,"Child (0-17)",C2138&lt;40,"Young Adult (18-39)",C2138&lt;60,"Adult (40-59)",TRUE(),"Senior (60+)")</f>
        <v>Child (0-17)</v>
      </c>
      <c r="Z2138" s="27" t="n">
        <f aca="false">ROUND(G2138-E2138,0)</f>
        <v>1</v>
      </c>
      <c r="AA2138" s="27" t="n">
        <f aca="false">L2138+M2138</f>
        <v>124</v>
      </c>
      <c r="AB2138" s="27" t="n">
        <f aca="false">IFERROR(ROUND(Q2138/AA2138,2),0)</f>
        <v>38.47</v>
      </c>
      <c r="AC2138" s="27" t="str">
        <f aca="false">IF(AND(K2138="Critical",N2138="No"),"URGENT - No Bed","Normal")</f>
        <v>Normal</v>
      </c>
      <c r="AD2138" s="33" t="n">
        <f aca="false">INDEX(Lookup_Tables!$B$3:$B$12,MATCH(H2138,Lookup_Tables!$A$3:$A$12,0))</f>
        <v>4200000</v>
      </c>
      <c r="AE2138" s="27" t="str">
        <f aca="false">INDEX(Lookup_Tables!$C$3:$C$12,MATCH(H2138,Lookup_Tables!$A$3:$A$12,0))</f>
        <v>Dr. Anil Kapoor</v>
      </c>
      <c r="AF2138" s="27" t="str">
        <f aca="false">IFERROR(INDEX(Lookup_Tables!$F$16:$F$45,MATCH(I2138,Lookup_Tables!$E$16:$E$45,0)),"N/A")</f>
        <v>EMP201</v>
      </c>
      <c r="AG2138" s="27" t="n">
        <f aca="false">_xlfn.IFS(R2138="Recovered",4,R2138="Referred",3,R2138="Admitted",2,R2138="Deceased",1,TRUE(),0)</f>
        <v>4</v>
      </c>
      <c r="AH2138" s="27" t="str">
        <f aca="false">IF(T2138&gt;=4,"Satisfied",IF(T2138&gt;=3,"Neutral","Needs Improvement"))</f>
        <v>Neutral</v>
      </c>
    </row>
    <row r="2139" customFormat="false" ht="15" hidden="false" customHeight="false" outlineLevel="0" collapsed="false">
      <c r="A2139" s="30" t="s">
        <v>6949</v>
      </c>
      <c r="B2139" s="30" t="s">
        <v>1022</v>
      </c>
      <c r="C2139" s="30" t="n">
        <v>1</v>
      </c>
      <c r="D2139" s="30" t="s">
        <v>181</v>
      </c>
      <c r="E2139" s="31" t="n">
        <v>45448</v>
      </c>
      <c r="F2139" s="30" t="s">
        <v>840</v>
      </c>
      <c r="G2139" s="31" t="n">
        <v>45449</v>
      </c>
      <c r="H2139" s="30" t="s">
        <v>183</v>
      </c>
      <c r="I2139" s="30" t="s">
        <v>184</v>
      </c>
      <c r="J2139" s="30" t="s">
        <v>213</v>
      </c>
      <c r="K2139" s="30" t="s">
        <v>156</v>
      </c>
      <c r="L2139" s="30" t="n">
        <v>31</v>
      </c>
      <c r="M2139" s="30" t="n">
        <v>45</v>
      </c>
      <c r="N2139" s="30" t="s">
        <v>186</v>
      </c>
      <c r="O2139" s="30" t="s">
        <v>128</v>
      </c>
      <c r="P2139" s="30" t="s">
        <v>140</v>
      </c>
      <c r="Q2139" s="32" t="n">
        <v>4674.65</v>
      </c>
      <c r="R2139" s="30" t="s">
        <v>172</v>
      </c>
      <c r="S2139" s="30" t="s">
        <v>178</v>
      </c>
      <c r="T2139" s="30" t="n">
        <v>3</v>
      </c>
      <c r="U2139" s="30" t="n">
        <f aca="false">YEAR(E2139)</f>
        <v>2024</v>
      </c>
      <c r="V2139" s="30" t="str">
        <f aca="false">TEXT(E2139,"MMM-YYYY")</f>
        <v>Jun-2024</v>
      </c>
      <c r="W2139" s="30" t="n">
        <f aca="false">MONTH(E2139)</f>
        <v>6</v>
      </c>
      <c r="X2139" s="30" t="str">
        <f aca="false">TEXT(WEEKDAY(E2139,2),"0")&amp;" - "&amp;TEXT(E2139,"dddd")</f>
        <v>3 - Wednesday</v>
      </c>
      <c r="Y2139" s="30" t="str">
        <f aca="false">_xlfn.IFS(C2139&lt;18,"Child (0-17)",C2139&lt;40,"Young Adult (18-39)",C2139&lt;60,"Adult (40-59)",TRUE(),"Senior (60+)")</f>
        <v>Child (0-17)</v>
      </c>
      <c r="Z2139" s="30" t="n">
        <f aca="false">ROUND(G2139-E2139,0)</f>
        <v>1</v>
      </c>
      <c r="AA2139" s="30" t="n">
        <f aca="false">L2139+M2139</f>
        <v>76</v>
      </c>
      <c r="AB2139" s="30" t="n">
        <f aca="false">IFERROR(ROUND(Q2139/AA2139,2),0)</f>
        <v>61.51</v>
      </c>
      <c r="AC2139" s="30" t="str">
        <f aca="false">IF(AND(K2139="Critical",N2139="No"),"URGENT - No Bed","Normal")</f>
        <v>Normal</v>
      </c>
      <c r="AD2139" s="34" t="n">
        <f aca="false">INDEX(Lookup_Tables!$B$3:$B$12,MATCH(H2139,Lookup_Tables!$A$3:$A$12,0))</f>
        <v>3100000</v>
      </c>
      <c r="AE2139" s="30" t="str">
        <f aca="false">INDEX(Lookup_Tables!$C$3:$C$12,MATCH(H2139,Lookup_Tables!$A$3:$A$12,0))</f>
        <v>Dr. Kavita Rao</v>
      </c>
      <c r="AF2139" s="30" t="str">
        <f aca="false">IFERROR(INDEX(Lookup_Tables!$F$16:$F$45,MATCH(I2139,Lookup_Tables!$E$16:$E$45,0)),"N/A")</f>
        <v>EMP226</v>
      </c>
      <c r="AG2139" s="30" t="n">
        <f aca="false">_xlfn.IFS(R2139="Recovered",4,R2139="Referred",3,R2139="Admitted",2,R2139="Deceased",1,TRUE(),0)</f>
        <v>2</v>
      </c>
      <c r="AH2139" s="30" t="str">
        <f aca="false">IF(T2139&gt;=4,"Satisfied",IF(T2139&gt;=3,"Neutral","Needs Improvement"))</f>
        <v>Neutral</v>
      </c>
    </row>
    <row r="2140" customFormat="false" ht="15" hidden="false" customHeight="false" outlineLevel="0" collapsed="false">
      <c r="A2140" s="27" t="s">
        <v>4906</v>
      </c>
      <c r="B2140" s="27" t="s">
        <v>2437</v>
      </c>
      <c r="C2140" s="27" t="n">
        <v>30</v>
      </c>
      <c r="D2140" s="27" t="s">
        <v>181</v>
      </c>
      <c r="E2140" s="28" t="n">
        <v>45332</v>
      </c>
      <c r="F2140" s="27" t="s">
        <v>1068</v>
      </c>
      <c r="G2140" s="28" t="n">
        <v>45332</v>
      </c>
      <c r="H2140" s="27" t="s">
        <v>168</v>
      </c>
      <c r="I2140" s="27" t="s">
        <v>366</v>
      </c>
      <c r="J2140" s="27" t="s">
        <v>371</v>
      </c>
      <c r="K2140" s="27" t="s">
        <v>138</v>
      </c>
      <c r="L2140" s="27" t="n">
        <v>52</v>
      </c>
      <c r="M2140" s="27" t="n">
        <v>31</v>
      </c>
      <c r="N2140" s="27" t="s">
        <v>127</v>
      </c>
      <c r="O2140" s="27" t="s">
        <v>139</v>
      </c>
      <c r="P2140" s="27" t="s">
        <v>129</v>
      </c>
      <c r="Q2140" s="29" t="n">
        <v>1404.57</v>
      </c>
      <c r="R2140" s="27" t="s">
        <v>130</v>
      </c>
      <c r="S2140" s="27" t="s">
        <v>223</v>
      </c>
      <c r="T2140" s="27" t="n">
        <v>3</v>
      </c>
      <c r="U2140" s="27" t="n">
        <f aca="false">YEAR(E2140)</f>
        <v>2024</v>
      </c>
      <c r="V2140" s="27" t="str">
        <f aca="false">TEXT(E2140,"MMM-YYYY")</f>
        <v>Feb-2024</v>
      </c>
      <c r="W2140" s="27" t="n">
        <f aca="false">MONTH(E2140)</f>
        <v>2</v>
      </c>
      <c r="X2140" s="27" t="str">
        <f aca="false">TEXT(WEEKDAY(E2140,2),"0")&amp;" - "&amp;TEXT(E2140,"dddd")</f>
        <v>6 - Saturday</v>
      </c>
      <c r="Y2140" s="27" t="str">
        <f aca="false">_xlfn.IFS(C2140&lt;18,"Child (0-17)",C2140&lt;40,"Young Adult (18-39)",C2140&lt;60,"Adult (40-59)",TRUE(),"Senior (60+)")</f>
        <v>Young Adult (18-39)</v>
      </c>
      <c r="Z2140" s="27" t="n">
        <f aca="false">ROUND(G2140-E2140,0)</f>
        <v>0</v>
      </c>
      <c r="AA2140" s="27" t="n">
        <f aca="false">L2140+M2140</f>
        <v>83</v>
      </c>
      <c r="AB2140" s="27" t="n">
        <f aca="false">IFERROR(ROUND(Q2140/AA2140,2),0)</f>
        <v>16.92</v>
      </c>
      <c r="AC2140" s="27" t="str">
        <f aca="false">IF(AND(K2140="Critical",N2140="No"),"URGENT - No Bed","Normal")</f>
        <v>Normal</v>
      </c>
      <c r="AD2140" s="33" t="n">
        <f aca="false">INDEX(Lookup_Tables!$B$3:$B$12,MATCH(H2140,Lookup_Tables!$A$3:$A$12,0))</f>
        <v>4400000</v>
      </c>
      <c r="AE2140" s="27" t="str">
        <f aca="false">INDEX(Lookup_Tables!$C$3:$C$12,MATCH(H2140,Lookup_Tables!$A$3:$A$12,0))</f>
        <v>Dr. Neha Chopra</v>
      </c>
      <c r="AF2140" s="27" t="str">
        <f aca="false">IFERROR(INDEX(Lookup_Tables!$F$16:$F$45,MATCH(I2140,Lookup_Tables!$E$16:$E$45,0)),"N/A")</f>
        <v>EMP218</v>
      </c>
      <c r="AG2140" s="27" t="n">
        <f aca="false">_xlfn.IFS(R2140="Recovered",4,R2140="Referred",3,R2140="Admitted",2,R2140="Deceased",1,TRUE(),0)</f>
        <v>4</v>
      </c>
      <c r="AH2140" s="27" t="str">
        <f aca="false">IF(T2140&gt;=4,"Satisfied",IF(T2140&gt;=3,"Neutral","Needs Improvement"))</f>
        <v>Neutral</v>
      </c>
    </row>
    <row r="2141" customFormat="false" ht="15" hidden="false" customHeight="false" outlineLevel="0" collapsed="false">
      <c r="A2141" s="30" t="s">
        <v>2584</v>
      </c>
      <c r="B2141" s="30" t="s">
        <v>2585</v>
      </c>
      <c r="C2141" s="30" t="n">
        <v>40</v>
      </c>
      <c r="D2141" s="30" t="s">
        <v>121</v>
      </c>
      <c r="E2141" s="31" t="n">
        <v>45345</v>
      </c>
      <c r="F2141" s="30" t="s">
        <v>1711</v>
      </c>
      <c r="G2141" s="31" t="n">
        <v>45346</v>
      </c>
      <c r="H2141" s="30" t="s">
        <v>206</v>
      </c>
      <c r="I2141" s="30" t="s">
        <v>300</v>
      </c>
      <c r="J2141" s="30" t="s">
        <v>615</v>
      </c>
      <c r="K2141" s="30" t="s">
        <v>138</v>
      </c>
      <c r="L2141" s="30" t="n">
        <v>78</v>
      </c>
      <c r="M2141" s="30" t="n">
        <v>37</v>
      </c>
      <c r="N2141" s="30" t="s">
        <v>127</v>
      </c>
      <c r="O2141" s="30" t="s">
        <v>128</v>
      </c>
      <c r="P2141" s="30" t="s">
        <v>187</v>
      </c>
      <c r="Q2141" s="32" t="n">
        <v>2729.92</v>
      </c>
      <c r="R2141" s="30" t="s">
        <v>172</v>
      </c>
      <c r="S2141" s="30" t="s">
        <v>157</v>
      </c>
      <c r="T2141" s="30" t="n">
        <v>3</v>
      </c>
      <c r="U2141" s="30" t="n">
        <f aca="false">YEAR(E2141)</f>
        <v>2024</v>
      </c>
      <c r="V2141" s="30" t="str">
        <f aca="false">TEXT(E2141,"MMM-YYYY")</f>
        <v>Feb-2024</v>
      </c>
      <c r="W2141" s="30" t="n">
        <f aca="false">MONTH(E2141)</f>
        <v>2</v>
      </c>
      <c r="X2141" s="30" t="str">
        <f aca="false">TEXT(WEEKDAY(E2141,2),"0")&amp;" - "&amp;TEXT(E2141,"dddd")</f>
        <v>5 - Friday</v>
      </c>
      <c r="Y2141" s="30" t="str">
        <f aca="false">_xlfn.IFS(C2141&lt;18,"Child (0-17)",C2141&lt;40,"Young Adult (18-39)",C2141&lt;60,"Adult (40-59)",TRUE(),"Senior (60+)")</f>
        <v>Adult (40-59)</v>
      </c>
      <c r="Z2141" s="30" t="n">
        <f aca="false">ROUND(G2141-E2141,0)</f>
        <v>1</v>
      </c>
      <c r="AA2141" s="30" t="n">
        <f aca="false">L2141+M2141</f>
        <v>115</v>
      </c>
      <c r="AB2141" s="30" t="n">
        <f aca="false">IFERROR(ROUND(Q2141/AA2141,2),0)</f>
        <v>23.74</v>
      </c>
      <c r="AC2141" s="30" t="str">
        <f aca="false">IF(AND(K2141="Critical",N2141="No"),"URGENT - No Bed","Normal")</f>
        <v>Normal</v>
      </c>
      <c r="AD2141" s="34" t="n">
        <f aca="false">INDEX(Lookup_Tables!$B$3:$B$12,MATCH(H2141,Lookup_Tables!$A$3:$A$12,0))</f>
        <v>2800000</v>
      </c>
      <c r="AE2141" s="30" t="str">
        <f aca="false">INDEX(Lookup_Tables!$C$3:$C$12,MATCH(H2141,Lookup_Tables!$A$3:$A$12,0))</f>
        <v>Dr. Suresh Nair</v>
      </c>
      <c r="AF2141" s="30" t="str">
        <f aca="false">IFERROR(INDEX(Lookup_Tables!$F$16:$F$45,MATCH(I2141,Lookup_Tables!$E$16:$E$45,0)),"N/A")</f>
        <v>EMP211</v>
      </c>
      <c r="AG2141" s="30" t="n">
        <f aca="false">_xlfn.IFS(R2141="Recovered",4,R2141="Referred",3,R2141="Admitted",2,R2141="Deceased",1,TRUE(),0)</f>
        <v>2</v>
      </c>
      <c r="AH2141" s="30" t="str">
        <f aca="false">IF(T2141&gt;=4,"Satisfied",IF(T2141&gt;=3,"Neutral","Needs Improvement"))</f>
        <v>Neutral</v>
      </c>
    </row>
    <row r="2142" customFormat="false" ht="15" hidden="false" customHeight="false" outlineLevel="0" collapsed="false">
      <c r="A2142" s="27" t="s">
        <v>4327</v>
      </c>
      <c r="B2142" s="27" t="s">
        <v>4328</v>
      </c>
      <c r="C2142" s="27" t="n">
        <v>83</v>
      </c>
      <c r="D2142" s="27" t="s">
        <v>121</v>
      </c>
      <c r="E2142" s="28" t="n">
        <v>45656</v>
      </c>
      <c r="F2142" s="27" t="s">
        <v>2159</v>
      </c>
      <c r="G2142" s="28" t="n">
        <v>45657</v>
      </c>
      <c r="H2142" s="27" t="s">
        <v>183</v>
      </c>
      <c r="I2142" s="27" t="s">
        <v>430</v>
      </c>
      <c r="J2142" s="27" t="s">
        <v>431</v>
      </c>
      <c r="K2142" s="27" t="s">
        <v>138</v>
      </c>
      <c r="L2142" s="27" t="n">
        <v>75</v>
      </c>
      <c r="M2142" s="27" t="n">
        <v>43</v>
      </c>
      <c r="N2142" s="27" t="s">
        <v>127</v>
      </c>
      <c r="O2142" s="27" t="s">
        <v>149</v>
      </c>
      <c r="P2142" s="27" t="s">
        <v>150</v>
      </c>
      <c r="Q2142" s="29" t="n">
        <v>2366.18</v>
      </c>
      <c r="R2142" s="27" t="s">
        <v>130</v>
      </c>
      <c r="S2142" s="27" t="s">
        <v>141</v>
      </c>
      <c r="T2142" s="27" t="n">
        <v>2</v>
      </c>
      <c r="U2142" s="27" t="n">
        <f aca="false">YEAR(E2142)</f>
        <v>2024</v>
      </c>
      <c r="V2142" s="27" t="str">
        <f aca="false">TEXT(E2142,"MMM-YYYY")</f>
        <v>Dec-2024</v>
      </c>
      <c r="W2142" s="27" t="n">
        <f aca="false">MONTH(E2142)</f>
        <v>12</v>
      </c>
      <c r="X2142" s="27" t="str">
        <f aca="false">TEXT(WEEKDAY(E2142,2),"0")&amp;" - "&amp;TEXT(E2142,"dddd")</f>
        <v>1 - Monday</v>
      </c>
      <c r="Y2142" s="27" t="str">
        <f aca="false">_xlfn.IFS(C2142&lt;18,"Child (0-17)",C2142&lt;40,"Young Adult (18-39)",C2142&lt;60,"Adult (40-59)",TRUE(),"Senior (60+)")</f>
        <v>Senior (60+)</v>
      </c>
      <c r="Z2142" s="27" t="n">
        <f aca="false">ROUND(G2142-E2142,0)</f>
        <v>1</v>
      </c>
      <c r="AA2142" s="27" t="n">
        <f aca="false">L2142+M2142</f>
        <v>118</v>
      </c>
      <c r="AB2142" s="27" t="n">
        <f aca="false">IFERROR(ROUND(Q2142/AA2142,2),0)</f>
        <v>20.05</v>
      </c>
      <c r="AC2142" s="27" t="str">
        <f aca="false">IF(AND(K2142="Critical",N2142="No"),"URGENT - No Bed","Normal")</f>
        <v>Normal</v>
      </c>
      <c r="AD2142" s="33" t="n">
        <f aca="false">INDEX(Lookup_Tables!$B$3:$B$12,MATCH(H2142,Lookup_Tables!$A$3:$A$12,0))</f>
        <v>3100000</v>
      </c>
      <c r="AE2142" s="27" t="str">
        <f aca="false">INDEX(Lookup_Tables!$C$3:$C$12,MATCH(H2142,Lookup_Tables!$A$3:$A$12,0))</f>
        <v>Dr. Kavita Rao</v>
      </c>
      <c r="AF2142" s="27" t="str">
        <f aca="false">IFERROR(INDEX(Lookup_Tables!$F$16:$F$45,MATCH(I2142,Lookup_Tables!$E$16:$E$45,0)),"N/A")</f>
        <v>EMP224</v>
      </c>
      <c r="AG2142" s="27" t="n">
        <f aca="false">_xlfn.IFS(R2142="Recovered",4,R2142="Referred",3,R2142="Admitted",2,R2142="Deceased",1,TRUE(),0)</f>
        <v>4</v>
      </c>
      <c r="AH2142" s="27" t="str">
        <f aca="false">IF(T2142&gt;=4,"Satisfied",IF(T2142&gt;=3,"Neutral","Needs Improvement"))</f>
        <v>Needs Improvement</v>
      </c>
    </row>
    <row r="2143" customFormat="false" ht="15" hidden="false" customHeight="false" outlineLevel="0" collapsed="false">
      <c r="A2143" s="30" t="s">
        <v>737</v>
      </c>
      <c r="B2143" s="30" t="s">
        <v>325</v>
      </c>
      <c r="C2143" s="30" t="n">
        <v>65</v>
      </c>
      <c r="D2143" s="30" t="s">
        <v>181</v>
      </c>
      <c r="E2143" s="31" t="n">
        <v>45626</v>
      </c>
      <c r="F2143" s="30" t="s">
        <v>195</v>
      </c>
      <c r="G2143" s="31" t="n">
        <v>45634</v>
      </c>
      <c r="H2143" s="30" t="s">
        <v>135</v>
      </c>
      <c r="I2143" s="30" t="s">
        <v>136</v>
      </c>
      <c r="J2143" s="30" t="s">
        <v>618</v>
      </c>
      <c r="K2143" s="30" t="s">
        <v>202</v>
      </c>
      <c r="L2143" s="30" t="n">
        <v>19</v>
      </c>
      <c r="M2143" s="30" t="n">
        <v>217</v>
      </c>
      <c r="N2143" s="30" t="s">
        <v>186</v>
      </c>
      <c r="O2143" s="30" t="s">
        <v>149</v>
      </c>
      <c r="P2143" s="30" t="s">
        <v>129</v>
      </c>
      <c r="Q2143" s="32" t="n">
        <v>18012.82</v>
      </c>
      <c r="R2143" s="30" t="s">
        <v>462</v>
      </c>
      <c r="S2143" s="30" t="s">
        <v>197</v>
      </c>
      <c r="T2143" s="30" t="n">
        <v>4</v>
      </c>
      <c r="U2143" s="30" t="n">
        <f aca="false">YEAR(E2143)</f>
        <v>2024</v>
      </c>
      <c r="V2143" s="30" t="str">
        <f aca="false">TEXT(E2143,"MMM-YYYY")</f>
        <v>Nov-2024</v>
      </c>
      <c r="W2143" s="30" t="n">
        <f aca="false">MONTH(E2143)</f>
        <v>11</v>
      </c>
      <c r="X2143" s="30" t="str">
        <f aca="false">TEXT(WEEKDAY(E2143,2),"0")&amp;" - "&amp;TEXT(E2143,"dddd")</f>
        <v>6 - Saturday</v>
      </c>
      <c r="Y2143" s="30" t="str">
        <f aca="false">_xlfn.IFS(C2143&lt;18,"Child (0-17)",C2143&lt;40,"Young Adult (18-39)",C2143&lt;60,"Adult (40-59)",TRUE(),"Senior (60+)")</f>
        <v>Senior (60+)</v>
      </c>
      <c r="Z2143" s="30" t="n">
        <f aca="false">ROUND(G2143-E2143,0)</f>
        <v>8</v>
      </c>
      <c r="AA2143" s="30" t="n">
        <f aca="false">L2143+M2143</f>
        <v>236</v>
      </c>
      <c r="AB2143" s="30" t="n">
        <f aca="false">IFERROR(ROUND(Q2143/AA2143,2),0)</f>
        <v>76.33</v>
      </c>
      <c r="AC2143" s="30" t="str">
        <f aca="false">IF(AND(K2143="Critical",N2143="No"),"URGENT - No Bed","Normal")</f>
        <v>Normal</v>
      </c>
      <c r="AD2143" s="34" t="n">
        <f aca="false">INDEX(Lookup_Tables!$B$3:$B$12,MATCH(H2143,Lookup_Tables!$A$3:$A$12,0))</f>
        <v>4600000</v>
      </c>
      <c r="AE2143" s="30" t="str">
        <f aca="false">INDEX(Lookup_Tables!$C$3:$C$12,MATCH(H2143,Lookup_Tables!$A$3:$A$12,0))</f>
        <v>Dr. Farhan Khan</v>
      </c>
      <c r="AF2143" s="30" t="str">
        <f aca="false">IFERROR(INDEX(Lookup_Tables!$F$16:$F$45,MATCH(I2143,Lookup_Tables!$E$16:$E$45,0)),"N/A")</f>
        <v>EMP206</v>
      </c>
      <c r="AG2143" s="30" t="n">
        <f aca="false">_xlfn.IFS(R2143="Recovered",4,R2143="Referred",3,R2143="Admitted",2,R2143="Deceased",1,TRUE(),0)</f>
        <v>1</v>
      </c>
      <c r="AH2143" s="30" t="str">
        <f aca="false">IF(T2143&gt;=4,"Satisfied",IF(T2143&gt;=3,"Neutral","Needs Improvement"))</f>
        <v>Satisfied</v>
      </c>
    </row>
    <row r="2144" customFormat="false" ht="15" hidden="false" customHeight="false" outlineLevel="0" collapsed="false">
      <c r="A2144" s="27" t="s">
        <v>6455</v>
      </c>
      <c r="B2144" s="27" t="s">
        <v>6152</v>
      </c>
      <c r="C2144" s="27" t="n">
        <v>26</v>
      </c>
      <c r="D2144" s="27" t="s">
        <v>181</v>
      </c>
      <c r="E2144" s="28" t="n">
        <v>45652</v>
      </c>
      <c r="F2144" s="27" t="s">
        <v>425</v>
      </c>
      <c r="G2144" s="28" t="n">
        <v>45654</v>
      </c>
      <c r="H2144" s="27" t="s">
        <v>183</v>
      </c>
      <c r="I2144" s="27" t="s">
        <v>184</v>
      </c>
      <c r="J2144" s="27" t="s">
        <v>185</v>
      </c>
      <c r="K2144" s="27" t="s">
        <v>156</v>
      </c>
      <c r="L2144" s="27" t="n">
        <v>48</v>
      </c>
      <c r="M2144" s="27" t="n">
        <v>85</v>
      </c>
      <c r="N2144" s="27" t="s">
        <v>127</v>
      </c>
      <c r="O2144" s="27" t="s">
        <v>128</v>
      </c>
      <c r="P2144" s="27" t="s">
        <v>129</v>
      </c>
      <c r="Q2144" s="29" t="n">
        <v>3657.48</v>
      </c>
      <c r="R2144" s="27" t="s">
        <v>130</v>
      </c>
      <c r="S2144" s="27" t="s">
        <v>197</v>
      </c>
      <c r="T2144" s="27" t="n">
        <v>4</v>
      </c>
      <c r="U2144" s="27" t="n">
        <f aca="false">YEAR(E2144)</f>
        <v>2024</v>
      </c>
      <c r="V2144" s="27" t="str">
        <f aca="false">TEXT(E2144,"MMM-YYYY")</f>
        <v>Dec-2024</v>
      </c>
      <c r="W2144" s="27" t="n">
        <f aca="false">MONTH(E2144)</f>
        <v>12</v>
      </c>
      <c r="X2144" s="27" t="str">
        <f aca="false">TEXT(WEEKDAY(E2144,2),"0")&amp;" - "&amp;TEXT(E2144,"dddd")</f>
        <v>4 - Thursday</v>
      </c>
      <c r="Y2144" s="27" t="str">
        <f aca="false">_xlfn.IFS(C2144&lt;18,"Child (0-17)",C2144&lt;40,"Young Adult (18-39)",C2144&lt;60,"Adult (40-59)",TRUE(),"Senior (60+)")</f>
        <v>Young Adult (18-39)</v>
      </c>
      <c r="Z2144" s="27" t="n">
        <f aca="false">ROUND(G2144-E2144,0)</f>
        <v>2</v>
      </c>
      <c r="AA2144" s="27" t="n">
        <f aca="false">L2144+M2144</f>
        <v>133</v>
      </c>
      <c r="AB2144" s="27" t="n">
        <f aca="false">IFERROR(ROUND(Q2144/AA2144,2),0)</f>
        <v>27.5</v>
      </c>
      <c r="AC2144" s="27" t="str">
        <f aca="false">IF(AND(K2144="Critical",N2144="No"),"URGENT - No Bed","Normal")</f>
        <v>Normal</v>
      </c>
      <c r="AD2144" s="33" t="n">
        <f aca="false">INDEX(Lookup_Tables!$B$3:$B$12,MATCH(H2144,Lookup_Tables!$A$3:$A$12,0))</f>
        <v>3100000</v>
      </c>
      <c r="AE2144" s="27" t="str">
        <f aca="false">INDEX(Lookup_Tables!$C$3:$C$12,MATCH(H2144,Lookup_Tables!$A$3:$A$12,0))</f>
        <v>Dr. Kavita Rao</v>
      </c>
      <c r="AF2144" s="27" t="str">
        <f aca="false">IFERROR(INDEX(Lookup_Tables!$F$16:$F$45,MATCH(I2144,Lookup_Tables!$E$16:$E$45,0)),"N/A")</f>
        <v>EMP226</v>
      </c>
      <c r="AG2144" s="27" t="n">
        <f aca="false">_xlfn.IFS(R2144="Recovered",4,R2144="Referred",3,R2144="Admitted",2,R2144="Deceased",1,TRUE(),0)</f>
        <v>4</v>
      </c>
      <c r="AH2144" s="27" t="str">
        <f aca="false">IF(T2144&gt;=4,"Satisfied",IF(T2144&gt;=3,"Neutral","Needs Improvement"))</f>
        <v>Satisfied</v>
      </c>
    </row>
    <row r="2145" customFormat="false" ht="15" hidden="false" customHeight="false" outlineLevel="0" collapsed="false">
      <c r="A2145" s="30" t="s">
        <v>1709</v>
      </c>
      <c r="B2145" s="30" t="s">
        <v>1314</v>
      </c>
      <c r="C2145" s="30" t="n">
        <v>32</v>
      </c>
      <c r="D2145" s="30" t="s">
        <v>121</v>
      </c>
      <c r="E2145" s="31" t="n">
        <v>45294</v>
      </c>
      <c r="F2145" s="30" t="s">
        <v>1320</v>
      </c>
      <c r="G2145" s="31" t="n">
        <v>45299</v>
      </c>
      <c r="H2145" s="30" t="s">
        <v>123</v>
      </c>
      <c r="I2145" s="30" t="s">
        <v>124</v>
      </c>
      <c r="J2145" s="30" t="s">
        <v>508</v>
      </c>
      <c r="K2145" s="30" t="s">
        <v>126</v>
      </c>
      <c r="L2145" s="30" t="n">
        <v>25</v>
      </c>
      <c r="M2145" s="30" t="n">
        <v>137</v>
      </c>
      <c r="N2145" s="30" t="s">
        <v>186</v>
      </c>
      <c r="O2145" s="30" t="s">
        <v>149</v>
      </c>
      <c r="P2145" s="30" t="s">
        <v>187</v>
      </c>
      <c r="Q2145" s="32" t="n">
        <v>7930.75</v>
      </c>
      <c r="R2145" s="30" t="s">
        <v>268</v>
      </c>
      <c r="S2145" s="30" t="s">
        <v>335</v>
      </c>
      <c r="T2145" s="30" t="n">
        <v>3</v>
      </c>
      <c r="U2145" s="30" t="n">
        <f aca="false">YEAR(E2145)</f>
        <v>2024</v>
      </c>
      <c r="V2145" s="30" t="str">
        <f aca="false">TEXT(E2145,"MMM-YYYY")</f>
        <v>Jan-2024</v>
      </c>
      <c r="W2145" s="30" t="n">
        <f aca="false">MONTH(E2145)</f>
        <v>1</v>
      </c>
      <c r="X2145" s="30" t="str">
        <f aca="false">TEXT(WEEKDAY(E2145,2),"0")&amp;" - "&amp;TEXT(E2145,"dddd")</f>
        <v>3 - Wednesday</v>
      </c>
      <c r="Y2145" s="30" t="str">
        <f aca="false">_xlfn.IFS(C2145&lt;18,"Child (0-17)",C2145&lt;40,"Young Adult (18-39)",C2145&lt;60,"Adult (40-59)",TRUE(),"Senior (60+)")</f>
        <v>Young Adult (18-39)</v>
      </c>
      <c r="Z2145" s="30" t="n">
        <f aca="false">ROUND(G2145-E2145,0)</f>
        <v>5</v>
      </c>
      <c r="AA2145" s="30" t="n">
        <f aca="false">L2145+M2145</f>
        <v>162</v>
      </c>
      <c r="AB2145" s="30" t="n">
        <f aca="false">IFERROR(ROUND(Q2145/AA2145,2),0)</f>
        <v>48.96</v>
      </c>
      <c r="AC2145" s="30" t="str">
        <f aca="false">IF(AND(K2145="Critical",N2145="No"),"URGENT - No Bed","Normal")</f>
        <v>Normal</v>
      </c>
      <c r="AD2145" s="34" t="n">
        <f aca="false">INDEX(Lookup_Tables!$B$3:$B$12,MATCH(H2145,Lookup_Tables!$A$3:$A$12,0))</f>
        <v>2200000</v>
      </c>
      <c r="AE2145" s="30" t="str">
        <f aca="false">INDEX(Lookup_Tables!$C$3:$C$12,MATCH(H2145,Lookup_Tables!$A$3:$A$12,0))</f>
        <v>Dr. Rohan Das</v>
      </c>
      <c r="AF2145" s="30" t="str">
        <f aca="false">IFERROR(INDEX(Lookup_Tables!$F$16:$F$45,MATCH(I2145,Lookup_Tables!$E$16:$E$45,0)),"N/A")</f>
        <v>EMP205</v>
      </c>
      <c r="AG2145" s="30" t="n">
        <f aca="false">_xlfn.IFS(R2145="Recovered",4,R2145="Referred",3,R2145="Admitted",2,R2145="Deceased",1,TRUE(),0)</f>
        <v>3</v>
      </c>
      <c r="AH2145" s="30" t="str">
        <f aca="false">IF(T2145&gt;=4,"Satisfied",IF(T2145&gt;=3,"Neutral","Needs Improvement"))</f>
        <v>Neutral</v>
      </c>
    </row>
    <row r="2146" customFormat="false" ht="15" hidden="false" customHeight="false" outlineLevel="0" collapsed="false">
      <c r="A2146" s="27" t="s">
        <v>932</v>
      </c>
      <c r="B2146" s="27" t="s">
        <v>933</v>
      </c>
      <c r="C2146" s="27" t="n">
        <v>72</v>
      </c>
      <c r="D2146" s="27" t="s">
        <v>121</v>
      </c>
      <c r="E2146" s="28" t="n">
        <v>45355</v>
      </c>
      <c r="F2146" s="27" t="s">
        <v>205</v>
      </c>
      <c r="G2146" s="28" t="n">
        <v>45357</v>
      </c>
      <c r="H2146" s="27" t="s">
        <v>236</v>
      </c>
      <c r="I2146" s="27" t="s">
        <v>323</v>
      </c>
      <c r="J2146" s="27" t="s">
        <v>287</v>
      </c>
      <c r="K2146" s="27" t="s">
        <v>156</v>
      </c>
      <c r="L2146" s="27" t="n">
        <v>25</v>
      </c>
      <c r="M2146" s="27" t="n">
        <v>82</v>
      </c>
      <c r="N2146" s="27" t="s">
        <v>186</v>
      </c>
      <c r="O2146" s="27" t="s">
        <v>149</v>
      </c>
      <c r="P2146" s="27" t="s">
        <v>150</v>
      </c>
      <c r="Q2146" s="29" t="n">
        <v>4064.14</v>
      </c>
      <c r="R2146" s="27" t="s">
        <v>130</v>
      </c>
      <c r="S2146" s="27" t="s">
        <v>131</v>
      </c>
      <c r="T2146" s="27" t="n">
        <v>5</v>
      </c>
      <c r="U2146" s="27" t="n">
        <f aca="false">YEAR(E2146)</f>
        <v>2024</v>
      </c>
      <c r="V2146" s="27" t="str">
        <f aca="false">TEXT(E2146,"MMM-YYYY")</f>
        <v>Mar-2024</v>
      </c>
      <c r="W2146" s="27" t="n">
        <f aca="false">MONTH(E2146)</f>
        <v>3</v>
      </c>
      <c r="X2146" s="27" t="str">
        <f aca="false">TEXT(WEEKDAY(E2146,2),"0")&amp;" - "&amp;TEXT(E2146,"dddd")</f>
        <v>1 - Monday</v>
      </c>
      <c r="Y2146" s="27" t="str">
        <f aca="false">_xlfn.IFS(C2146&lt;18,"Child (0-17)",C2146&lt;40,"Young Adult (18-39)",C2146&lt;60,"Adult (40-59)",TRUE(),"Senior (60+)")</f>
        <v>Senior (60+)</v>
      </c>
      <c r="Z2146" s="27" t="n">
        <f aca="false">ROUND(G2146-E2146,0)</f>
        <v>2</v>
      </c>
      <c r="AA2146" s="27" t="n">
        <f aca="false">L2146+M2146</f>
        <v>107</v>
      </c>
      <c r="AB2146" s="27" t="n">
        <f aca="false">IFERROR(ROUND(Q2146/AA2146,2),0)</f>
        <v>37.98</v>
      </c>
      <c r="AC2146" s="27" t="str">
        <f aca="false">IF(AND(K2146="Critical",N2146="No"),"URGENT - No Bed","Normal")</f>
        <v>Normal</v>
      </c>
      <c r="AD2146" s="33" t="n">
        <f aca="false">INDEX(Lookup_Tables!$B$3:$B$12,MATCH(H2146,Lookup_Tables!$A$3:$A$12,0))</f>
        <v>3900000</v>
      </c>
      <c r="AE2146" s="27" t="str">
        <f aca="false">INDEX(Lookup_Tables!$C$3:$C$12,MATCH(H2146,Lookup_Tables!$A$3:$A$12,0))</f>
        <v>Dr. Rina Mehta</v>
      </c>
      <c r="AF2146" s="27" t="str">
        <f aca="false">IFERROR(INDEX(Lookup_Tables!$F$16:$F$45,MATCH(I2146,Lookup_Tables!$E$16:$E$45,0)),"N/A")</f>
        <v>EMP216</v>
      </c>
      <c r="AG2146" s="27" t="n">
        <f aca="false">_xlfn.IFS(R2146="Recovered",4,R2146="Referred",3,R2146="Admitted",2,R2146="Deceased",1,TRUE(),0)</f>
        <v>4</v>
      </c>
      <c r="AH2146" s="27" t="str">
        <f aca="false">IF(T2146&gt;=4,"Satisfied",IF(T2146&gt;=3,"Neutral","Needs Improvement"))</f>
        <v>Satisfied</v>
      </c>
    </row>
    <row r="2147" customFormat="false" ht="15" hidden="false" customHeight="false" outlineLevel="0" collapsed="false">
      <c r="A2147" s="30" t="s">
        <v>2047</v>
      </c>
      <c r="B2147" s="30" t="s">
        <v>365</v>
      </c>
      <c r="C2147" s="30" t="n">
        <v>52</v>
      </c>
      <c r="D2147" s="30" t="s">
        <v>181</v>
      </c>
      <c r="E2147" s="31" t="n">
        <v>45500</v>
      </c>
      <c r="F2147" s="30" t="s">
        <v>523</v>
      </c>
      <c r="G2147" s="31" t="n">
        <v>45502</v>
      </c>
      <c r="H2147" s="30" t="s">
        <v>183</v>
      </c>
      <c r="I2147" s="30" t="s">
        <v>184</v>
      </c>
      <c r="J2147" s="30" t="s">
        <v>431</v>
      </c>
      <c r="K2147" s="30" t="s">
        <v>156</v>
      </c>
      <c r="L2147" s="30" t="n">
        <v>24</v>
      </c>
      <c r="M2147" s="30" t="n">
        <v>48</v>
      </c>
      <c r="N2147" s="30" t="s">
        <v>186</v>
      </c>
      <c r="O2147" s="30" t="s">
        <v>128</v>
      </c>
      <c r="P2147" s="30" t="s">
        <v>140</v>
      </c>
      <c r="Q2147" s="32" t="n">
        <v>3366.07</v>
      </c>
      <c r="R2147" s="30" t="s">
        <v>130</v>
      </c>
      <c r="S2147" s="30" t="s">
        <v>164</v>
      </c>
      <c r="T2147" s="30" t="n">
        <v>4</v>
      </c>
      <c r="U2147" s="30" t="n">
        <f aca="false">YEAR(E2147)</f>
        <v>2024</v>
      </c>
      <c r="V2147" s="30" t="str">
        <f aca="false">TEXT(E2147,"MMM-YYYY")</f>
        <v>Jul-2024</v>
      </c>
      <c r="W2147" s="30" t="n">
        <f aca="false">MONTH(E2147)</f>
        <v>7</v>
      </c>
      <c r="X2147" s="30" t="str">
        <f aca="false">TEXT(WEEKDAY(E2147,2),"0")&amp;" - "&amp;TEXT(E2147,"dddd")</f>
        <v>6 - Saturday</v>
      </c>
      <c r="Y2147" s="30" t="str">
        <f aca="false">_xlfn.IFS(C2147&lt;18,"Child (0-17)",C2147&lt;40,"Young Adult (18-39)",C2147&lt;60,"Adult (40-59)",TRUE(),"Senior (60+)")</f>
        <v>Adult (40-59)</v>
      </c>
      <c r="Z2147" s="30" t="n">
        <f aca="false">ROUND(G2147-E2147,0)</f>
        <v>2</v>
      </c>
      <c r="AA2147" s="30" t="n">
        <f aca="false">L2147+M2147</f>
        <v>72</v>
      </c>
      <c r="AB2147" s="30" t="n">
        <f aca="false">IFERROR(ROUND(Q2147/AA2147,2),0)</f>
        <v>46.75</v>
      </c>
      <c r="AC2147" s="30" t="str">
        <f aca="false">IF(AND(K2147="Critical",N2147="No"),"URGENT - No Bed","Normal")</f>
        <v>Normal</v>
      </c>
      <c r="AD2147" s="34" t="n">
        <f aca="false">INDEX(Lookup_Tables!$B$3:$B$12,MATCH(H2147,Lookup_Tables!$A$3:$A$12,0))</f>
        <v>3100000</v>
      </c>
      <c r="AE2147" s="30" t="str">
        <f aca="false">INDEX(Lookup_Tables!$C$3:$C$12,MATCH(H2147,Lookup_Tables!$A$3:$A$12,0))</f>
        <v>Dr. Kavita Rao</v>
      </c>
      <c r="AF2147" s="30" t="str">
        <f aca="false">IFERROR(INDEX(Lookup_Tables!$F$16:$F$45,MATCH(I2147,Lookup_Tables!$E$16:$E$45,0)),"N/A")</f>
        <v>EMP226</v>
      </c>
      <c r="AG2147" s="30" t="n">
        <f aca="false">_xlfn.IFS(R2147="Recovered",4,R2147="Referred",3,R2147="Admitted",2,R2147="Deceased",1,TRUE(),0)</f>
        <v>4</v>
      </c>
      <c r="AH2147" s="30" t="str">
        <f aca="false">IF(T2147&gt;=4,"Satisfied",IF(T2147&gt;=3,"Neutral","Needs Improvement"))</f>
        <v>Satisfied</v>
      </c>
    </row>
    <row r="2148" customFormat="false" ht="15" hidden="false" customHeight="false" outlineLevel="0" collapsed="false">
      <c r="A2148" s="27" t="s">
        <v>3577</v>
      </c>
      <c r="B2148" s="27" t="s">
        <v>2045</v>
      </c>
      <c r="C2148" s="27" t="n">
        <v>12</v>
      </c>
      <c r="D2148" s="27" t="s">
        <v>181</v>
      </c>
      <c r="E2148" s="28" t="n">
        <v>45621</v>
      </c>
      <c r="F2148" s="27" t="s">
        <v>674</v>
      </c>
      <c r="G2148" s="28" t="n">
        <v>45632</v>
      </c>
      <c r="H2148" s="27" t="s">
        <v>135</v>
      </c>
      <c r="I2148" s="27" t="s">
        <v>278</v>
      </c>
      <c r="J2148" s="27" t="s">
        <v>201</v>
      </c>
      <c r="K2148" s="27" t="s">
        <v>202</v>
      </c>
      <c r="L2148" s="27" t="n">
        <v>2</v>
      </c>
      <c r="M2148" s="27" t="n">
        <v>232</v>
      </c>
      <c r="N2148" s="27" t="s">
        <v>186</v>
      </c>
      <c r="O2148" s="27" t="s">
        <v>128</v>
      </c>
      <c r="P2148" s="27" t="s">
        <v>140</v>
      </c>
      <c r="Q2148" s="29" t="n">
        <v>19748.29</v>
      </c>
      <c r="R2148" s="27" t="s">
        <v>172</v>
      </c>
      <c r="S2148" s="27" t="s">
        <v>178</v>
      </c>
      <c r="T2148" s="27" t="n">
        <v>3</v>
      </c>
      <c r="U2148" s="27" t="n">
        <f aca="false">YEAR(E2148)</f>
        <v>2024</v>
      </c>
      <c r="V2148" s="27" t="str">
        <f aca="false">TEXT(E2148,"MMM-YYYY")</f>
        <v>Nov-2024</v>
      </c>
      <c r="W2148" s="27" t="n">
        <f aca="false">MONTH(E2148)</f>
        <v>11</v>
      </c>
      <c r="X2148" s="27" t="str">
        <f aca="false">TEXT(WEEKDAY(E2148,2),"0")&amp;" - "&amp;TEXT(E2148,"dddd")</f>
        <v>1 - Monday</v>
      </c>
      <c r="Y2148" s="27" t="str">
        <f aca="false">_xlfn.IFS(C2148&lt;18,"Child (0-17)",C2148&lt;40,"Young Adult (18-39)",C2148&lt;60,"Adult (40-59)",TRUE(),"Senior (60+)")</f>
        <v>Child (0-17)</v>
      </c>
      <c r="Z2148" s="27" t="n">
        <f aca="false">ROUND(G2148-E2148,0)</f>
        <v>11</v>
      </c>
      <c r="AA2148" s="27" t="n">
        <f aca="false">L2148+M2148</f>
        <v>234</v>
      </c>
      <c r="AB2148" s="27" t="n">
        <f aca="false">IFERROR(ROUND(Q2148/AA2148,2),0)</f>
        <v>84.39</v>
      </c>
      <c r="AC2148" s="27" t="str">
        <f aca="false">IF(AND(K2148="Critical",N2148="No"),"URGENT - No Bed","Normal")</f>
        <v>Normal</v>
      </c>
      <c r="AD2148" s="33" t="n">
        <f aca="false">INDEX(Lookup_Tables!$B$3:$B$12,MATCH(H2148,Lookup_Tables!$A$3:$A$12,0))</f>
        <v>4600000</v>
      </c>
      <c r="AE2148" s="27" t="str">
        <f aca="false">INDEX(Lookup_Tables!$C$3:$C$12,MATCH(H2148,Lookup_Tables!$A$3:$A$12,0))</f>
        <v>Dr. Farhan Khan</v>
      </c>
      <c r="AF2148" s="27" t="str">
        <f aca="false">IFERROR(INDEX(Lookup_Tables!$F$16:$F$45,MATCH(I2148,Lookup_Tables!$E$16:$E$45,0)),"N/A")</f>
        <v>EMP208</v>
      </c>
      <c r="AG2148" s="27" t="n">
        <f aca="false">_xlfn.IFS(R2148="Recovered",4,R2148="Referred",3,R2148="Admitted",2,R2148="Deceased",1,TRUE(),0)</f>
        <v>2</v>
      </c>
      <c r="AH2148" s="27" t="str">
        <f aca="false">IF(T2148&gt;=4,"Satisfied",IF(T2148&gt;=3,"Neutral","Needs Improvement"))</f>
        <v>Neutral</v>
      </c>
    </row>
    <row r="2149" customFormat="false" ht="15" hidden="false" customHeight="false" outlineLevel="0" collapsed="false">
      <c r="A2149" s="30" t="s">
        <v>6035</v>
      </c>
      <c r="B2149" s="30" t="s">
        <v>4207</v>
      </c>
      <c r="C2149" s="30" t="n">
        <v>66</v>
      </c>
      <c r="D2149" s="30" t="s">
        <v>181</v>
      </c>
      <c r="E2149" s="31" t="n">
        <v>45435</v>
      </c>
      <c r="F2149" s="30" t="s">
        <v>350</v>
      </c>
      <c r="G2149" s="31" t="n">
        <v>45435</v>
      </c>
      <c r="H2149" s="30" t="s">
        <v>146</v>
      </c>
      <c r="I2149" s="30" t="s">
        <v>147</v>
      </c>
      <c r="J2149" s="30" t="s">
        <v>222</v>
      </c>
      <c r="K2149" s="30" t="s">
        <v>138</v>
      </c>
      <c r="L2149" s="30" t="n">
        <v>26</v>
      </c>
      <c r="M2149" s="30" t="n">
        <v>42</v>
      </c>
      <c r="N2149" s="30" t="s">
        <v>127</v>
      </c>
      <c r="O2149" s="30" t="s">
        <v>149</v>
      </c>
      <c r="P2149" s="30" t="s">
        <v>129</v>
      </c>
      <c r="Q2149" s="32" t="n">
        <v>978.89</v>
      </c>
      <c r="R2149" s="30" t="s">
        <v>130</v>
      </c>
      <c r="S2149" s="30" t="s">
        <v>131</v>
      </c>
      <c r="T2149" s="30" t="n">
        <v>2</v>
      </c>
      <c r="U2149" s="30" t="n">
        <f aca="false">YEAR(E2149)</f>
        <v>2024</v>
      </c>
      <c r="V2149" s="30" t="str">
        <f aca="false">TEXT(E2149,"MMM-YYYY")</f>
        <v>May-2024</v>
      </c>
      <c r="W2149" s="30" t="n">
        <f aca="false">MONTH(E2149)</f>
        <v>5</v>
      </c>
      <c r="X2149" s="30" t="str">
        <f aca="false">TEXT(WEEKDAY(E2149,2),"0")&amp;" - "&amp;TEXT(E2149,"dddd")</f>
        <v>4 - Thursday</v>
      </c>
      <c r="Y2149" s="30" t="str">
        <f aca="false">_xlfn.IFS(C2149&lt;18,"Child (0-17)",C2149&lt;40,"Young Adult (18-39)",C2149&lt;60,"Adult (40-59)",TRUE(),"Senior (60+)")</f>
        <v>Senior (60+)</v>
      </c>
      <c r="Z2149" s="30" t="n">
        <f aca="false">ROUND(G2149-E2149,0)</f>
        <v>0</v>
      </c>
      <c r="AA2149" s="30" t="n">
        <f aca="false">L2149+M2149</f>
        <v>68</v>
      </c>
      <c r="AB2149" s="30" t="n">
        <f aca="false">IFERROR(ROUND(Q2149/AA2149,2),0)</f>
        <v>14.4</v>
      </c>
      <c r="AC2149" s="30" t="str">
        <f aca="false">IF(AND(K2149="Critical",N2149="No"),"URGENT - No Bed","Normal")</f>
        <v>Normal</v>
      </c>
      <c r="AD2149" s="34" t="n">
        <f aca="false">INDEX(Lookup_Tables!$B$3:$B$12,MATCH(H2149,Lookup_Tables!$A$3:$A$12,0))</f>
        <v>2700000</v>
      </c>
      <c r="AE2149" s="30" t="str">
        <f aca="false">INDEX(Lookup_Tables!$C$3:$C$12,MATCH(H2149,Lookup_Tables!$A$3:$A$12,0))</f>
        <v>Dr. Vikram Singh</v>
      </c>
      <c r="AF2149" s="30" t="str">
        <f aca="false">IFERROR(INDEX(Lookup_Tables!$F$16:$F$45,MATCH(I2149,Lookup_Tables!$E$16:$E$45,0)),"N/A")</f>
        <v>EMP229</v>
      </c>
      <c r="AG2149" s="30" t="n">
        <f aca="false">_xlfn.IFS(R2149="Recovered",4,R2149="Referred",3,R2149="Admitted",2,R2149="Deceased",1,TRUE(),0)</f>
        <v>4</v>
      </c>
      <c r="AH2149" s="30" t="str">
        <f aca="false">IF(T2149&gt;=4,"Satisfied",IF(T2149&gt;=3,"Neutral","Needs Improvement"))</f>
        <v>Needs Improvement</v>
      </c>
    </row>
    <row r="2150" customFormat="false" ht="15" hidden="false" customHeight="false" outlineLevel="0" collapsed="false">
      <c r="A2150" s="27" t="s">
        <v>3733</v>
      </c>
      <c r="B2150" s="27" t="s">
        <v>1544</v>
      </c>
      <c r="C2150" s="27" t="n">
        <v>20</v>
      </c>
      <c r="D2150" s="27" t="s">
        <v>121</v>
      </c>
      <c r="E2150" s="28" t="n">
        <v>45336</v>
      </c>
      <c r="F2150" s="27" t="s">
        <v>764</v>
      </c>
      <c r="G2150" s="28" t="n">
        <v>45336</v>
      </c>
      <c r="H2150" s="27" t="s">
        <v>217</v>
      </c>
      <c r="I2150" s="27" t="s">
        <v>344</v>
      </c>
      <c r="J2150" s="27" t="s">
        <v>483</v>
      </c>
      <c r="K2150" s="27" t="s">
        <v>156</v>
      </c>
      <c r="L2150" s="27" t="n">
        <v>26</v>
      </c>
      <c r="M2150" s="27" t="n">
        <v>45</v>
      </c>
      <c r="N2150" s="27" t="s">
        <v>127</v>
      </c>
      <c r="O2150" s="27" t="s">
        <v>171</v>
      </c>
      <c r="P2150" s="27" t="s">
        <v>140</v>
      </c>
      <c r="Q2150" s="29" t="n">
        <v>4552.41</v>
      </c>
      <c r="R2150" s="27" t="s">
        <v>130</v>
      </c>
      <c r="S2150" s="27" t="s">
        <v>335</v>
      </c>
      <c r="T2150" s="27" t="n">
        <v>4</v>
      </c>
      <c r="U2150" s="27" t="n">
        <f aca="false">YEAR(E2150)</f>
        <v>2024</v>
      </c>
      <c r="V2150" s="27" t="str">
        <f aca="false">TEXT(E2150,"MMM-YYYY")</f>
        <v>Feb-2024</v>
      </c>
      <c r="W2150" s="27" t="n">
        <f aca="false">MONTH(E2150)</f>
        <v>2</v>
      </c>
      <c r="X2150" s="27" t="str">
        <f aca="false">TEXT(WEEKDAY(E2150,2),"0")&amp;" - "&amp;TEXT(E2150,"dddd")</f>
        <v>3 - Wednesday</v>
      </c>
      <c r="Y2150" s="27" t="str">
        <f aca="false">_xlfn.IFS(C2150&lt;18,"Child (0-17)",C2150&lt;40,"Young Adult (18-39)",C2150&lt;60,"Adult (40-59)",TRUE(),"Senior (60+)")</f>
        <v>Young Adult (18-39)</v>
      </c>
      <c r="Z2150" s="27" t="n">
        <f aca="false">ROUND(G2150-E2150,0)</f>
        <v>0</v>
      </c>
      <c r="AA2150" s="27" t="n">
        <f aca="false">L2150+M2150</f>
        <v>71</v>
      </c>
      <c r="AB2150" s="27" t="n">
        <f aca="false">IFERROR(ROUND(Q2150/AA2150,2),0)</f>
        <v>64.12</v>
      </c>
      <c r="AC2150" s="27" t="str">
        <f aca="false">IF(AND(K2150="Critical",N2150="No"),"URGENT - No Bed","Normal")</f>
        <v>Normal</v>
      </c>
      <c r="AD2150" s="33" t="n">
        <f aca="false">INDEX(Lookup_Tables!$B$3:$B$12,MATCH(H2150,Lookup_Tables!$A$3:$A$12,0))</f>
        <v>4200000</v>
      </c>
      <c r="AE2150" s="27" t="str">
        <f aca="false">INDEX(Lookup_Tables!$C$3:$C$12,MATCH(H2150,Lookup_Tables!$A$3:$A$12,0))</f>
        <v>Dr. Anil Kapoor</v>
      </c>
      <c r="AF2150" s="27" t="str">
        <f aca="false">IFERROR(INDEX(Lookup_Tables!$F$16:$F$45,MATCH(I2150,Lookup_Tables!$E$16:$E$45,0)),"N/A")</f>
        <v>EMP201</v>
      </c>
      <c r="AG2150" s="27" t="n">
        <f aca="false">_xlfn.IFS(R2150="Recovered",4,R2150="Referred",3,R2150="Admitted",2,R2150="Deceased",1,TRUE(),0)</f>
        <v>4</v>
      </c>
      <c r="AH2150" s="27" t="str">
        <f aca="false">IF(T2150&gt;=4,"Satisfied",IF(T2150&gt;=3,"Neutral","Needs Improvement"))</f>
        <v>Satisfied</v>
      </c>
    </row>
    <row r="2151" customFormat="false" ht="15" hidden="false" customHeight="false" outlineLevel="0" collapsed="false">
      <c r="A2151" s="30" t="s">
        <v>1613</v>
      </c>
      <c r="B2151" s="30" t="s">
        <v>1286</v>
      </c>
      <c r="C2151" s="30" t="n">
        <v>22</v>
      </c>
      <c r="D2151" s="30" t="s">
        <v>121</v>
      </c>
      <c r="E2151" s="31" t="n">
        <v>45542</v>
      </c>
      <c r="F2151" s="30" t="s">
        <v>1614</v>
      </c>
      <c r="G2151" s="31" t="n">
        <v>45543</v>
      </c>
      <c r="H2151" s="30" t="s">
        <v>135</v>
      </c>
      <c r="I2151" s="30" t="s">
        <v>136</v>
      </c>
      <c r="J2151" s="30" t="s">
        <v>252</v>
      </c>
      <c r="K2151" s="30" t="s">
        <v>138</v>
      </c>
      <c r="L2151" s="30" t="n">
        <v>36</v>
      </c>
      <c r="M2151" s="30" t="n">
        <v>29</v>
      </c>
      <c r="N2151" s="30" t="s">
        <v>127</v>
      </c>
      <c r="O2151" s="30" t="s">
        <v>149</v>
      </c>
      <c r="P2151" s="30" t="s">
        <v>150</v>
      </c>
      <c r="Q2151" s="32" t="n">
        <v>1375.98</v>
      </c>
      <c r="R2151" s="30" t="s">
        <v>130</v>
      </c>
      <c r="S2151" s="30" t="s">
        <v>164</v>
      </c>
      <c r="T2151" s="30" t="n">
        <v>3</v>
      </c>
      <c r="U2151" s="30" t="n">
        <f aca="false">YEAR(E2151)</f>
        <v>2024</v>
      </c>
      <c r="V2151" s="30" t="str">
        <f aca="false">TEXT(E2151,"MMM-YYYY")</f>
        <v>Sep-2024</v>
      </c>
      <c r="W2151" s="30" t="n">
        <f aca="false">MONTH(E2151)</f>
        <v>9</v>
      </c>
      <c r="X2151" s="30" t="str">
        <f aca="false">TEXT(WEEKDAY(E2151,2),"0")&amp;" - "&amp;TEXT(E2151,"dddd")</f>
        <v>6 - Saturday</v>
      </c>
      <c r="Y2151" s="30" t="str">
        <f aca="false">_xlfn.IFS(C2151&lt;18,"Child (0-17)",C2151&lt;40,"Young Adult (18-39)",C2151&lt;60,"Adult (40-59)",TRUE(),"Senior (60+)")</f>
        <v>Young Adult (18-39)</v>
      </c>
      <c r="Z2151" s="30" t="n">
        <f aca="false">ROUND(G2151-E2151,0)</f>
        <v>1</v>
      </c>
      <c r="AA2151" s="30" t="n">
        <f aca="false">L2151+M2151</f>
        <v>65</v>
      </c>
      <c r="AB2151" s="30" t="n">
        <f aca="false">IFERROR(ROUND(Q2151/AA2151,2),0)</f>
        <v>21.17</v>
      </c>
      <c r="AC2151" s="30" t="str">
        <f aca="false">IF(AND(K2151="Critical",N2151="No"),"URGENT - No Bed","Normal")</f>
        <v>Normal</v>
      </c>
      <c r="AD2151" s="34" t="n">
        <f aca="false">INDEX(Lookup_Tables!$B$3:$B$12,MATCH(H2151,Lookup_Tables!$A$3:$A$12,0))</f>
        <v>4600000</v>
      </c>
      <c r="AE2151" s="30" t="str">
        <f aca="false">INDEX(Lookup_Tables!$C$3:$C$12,MATCH(H2151,Lookup_Tables!$A$3:$A$12,0))</f>
        <v>Dr. Farhan Khan</v>
      </c>
      <c r="AF2151" s="30" t="str">
        <f aca="false">IFERROR(INDEX(Lookup_Tables!$F$16:$F$45,MATCH(I2151,Lookup_Tables!$E$16:$E$45,0)),"N/A")</f>
        <v>EMP206</v>
      </c>
      <c r="AG2151" s="30" t="n">
        <f aca="false">_xlfn.IFS(R2151="Recovered",4,R2151="Referred",3,R2151="Admitted",2,R2151="Deceased",1,TRUE(),0)</f>
        <v>4</v>
      </c>
      <c r="AH2151" s="30" t="str">
        <f aca="false">IF(T2151&gt;=4,"Satisfied",IF(T2151&gt;=3,"Neutral","Needs Improvement"))</f>
        <v>Neutral</v>
      </c>
    </row>
    <row r="2152" customFormat="false" ht="15" hidden="false" customHeight="false" outlineLevel="0" collapsed="false">
      <c r="A2152" s="27" t="s">
        <v>2046</v>
      </c>
      <c r="B2152" s="27" t="s">
        <v>387</v>
      </c>
      <c r="C2152" s="27" t="n">
        <v>33</v>
      </c>
      <c r="D2152" s="27" t="s">
        <v>121</v>
      </c>
      <c r="E2152" s="28" t="n">
        <v>45384</v>
      </c>
      <c r="F2152" s="27" t="s">
        <v>1332</v>
      </c>
      <c r="G2152" s="28" t="n">
        <v>45384</v>
      </c>
      <c r="H2152" s="27" t="s">
        <v>242</v>
      </c>
      <c r="I2152" s="27" t="s">
        <v>243</v>
      </c>
      <c r="J2152" s="27" t="s">
        <v>401</v>
      </c>
      <c r="K2152" s="27" t="s">
        <v>138</v>
      </c>
      <c r="L2152" s="27" t="n">
        <v>36</v>
      </c>
      <c r="M2152" s="27" t="n">
        <v>34</v>
      </c>
      <c r="N2152" s="27" t="s">
        <v>127</v>
      </c>
      <c r="O2152" s="27" t="s">
        <v>139</v>
      </c>
      <c r="P2152" s="27" t="s">
        <v>187</v>
      </c>
      <c r="Q2152" s="29" t="n">
        <v>2474.54</v>
      </c>
      <c r="R2152" s="27" t="s">
        <v>268</v>
      </c>
      <c r="S2152" s="27" t="s">
        <v>151</v>
      </c>
      <c r="T2152" s="27" t="n">
        <v>2</v>
      </c>
      <c r="U2152" s="27" t="n">
        <f aca="false">YEAR(E2152)</f>
        <v>2024</v>
      </c>
      <c r="V2152" s="27" t="str">
        <f aca="false">TEXT(E2152,"MMM-YYYY")</f>
        <v>Apr-2024</v>
      </c>
      <c r="W2152" s="27" t="n">
        <f aca="false">MONTH(E2152)</f>
        <v>4</v>
      </c>
      <c r="X2152" s="27" t="str">
        <f aca="false">TEXT(WEEKDAY(E2152,2),"0")&amp;" - "&amp;TEXT(E2152,"dddd")</f>
        <v>2 - Tuesday</v>
      </c>
      <c r="Y2152" s="27" t="str">
        <f aca="false">_xlfn.IFS(C2152&lt;18,"Child (0-17)",C2152&lt;40,"Young Adult (18-39)",C2152&lt;60,"Adult (40-59)",TRUE(),"Senior (60+)")</f>
        <v>Young Adult (18-39)</v>
      </c>
      <c r="Z2152" s="27" t="n">
        <f aca="false">ROUND(G2152-E2152,0)</f>
        <v>0</v>
      </c>
      <c r="AA2152" s="27" t="n">
        <f aca="false">L2152+M2152</f>
        <v>70</v>
      </c>
      <c r="AB2152" s="27" t="n">
        <f aca="false">IFERROR(ROUND(Q2152/AA2152,2),0)</f>
        <v>35.35</v>
      </c>
      <c r="AC2152" s="27" t="str">
        <f aca="false">IF(AND(K2152="Critical",N2152="No"),"URGENT - No Bed","Normal")</f>
        <v>Normal</v>
      </c>
      <c r="AD2152" s="33" t="n">
        <f aca="false">INDEX(Lookup_Tables!$B$3:$B$12,MATCH(H2152,Lookup_Tables!$A$3:$A$12,0))</f>
        <v>3000000</v>
      </c>
      <c r="AE2152" s="27" t="str">
        <f aca="false">INDEX(Lookup_Tables!$C$3:$C$12,MATCH(H2152,Lookup_Tables!$A$3:$A$12,0))</f>
        <v>Dr. Pooja Iyer</v>
      </c>
      <c r="AF2152" s="27" t="str">
        <f aca="false">IFERROR(INDEX(Lookup_Tables!$F$16:$F$45,MATCH(I2152,Lookup_Tables!$E$16:$E$45,0)),"N/A")</f>
        <v>EMP214</v>
      </c>
      <c r="AG2152" s="27" t="n">
        <f aca="false">_xlfn.IFS(R2152="Recovered",4,R2152="Referred",3,R2152="Admitted",2,R2152="Deceased",1,TRUE(),0)</f>
        <v>3</v>
      </c>
      <c r="AH2152" s="27" t="str">
        <f aca="false">IF(T2152&gt;=4,"Satisfied",IF(T2152&gt;=3,"Neutral","Needs Improvement"))</f>
        <v>Needs Improvement</v>
      </c>
    </row>
    <row r="2153" customFormat="false" ht="15" hidden="false" customHeight="false" outlineLevel="0" collapsed="false">
      <c r="A2153" s="30" t="s">
        <v>6788</v>
      </c>
      <c r="B2153" s="30" t="s">
        <v>1542</v>
      </c>
      <c r="C2153" s="30" t="n">
        <v>22</v>
      </c>
      <c r="D2153" s="30" t="s">
        <v>121</v>
      </c>
      <c r="E2153" s="31" t="n">
        <v>45398</v>
      </c>
      <c r="F2153" s="30" t="s">
        <v>398</v>
      </c>
      <c r="G2153" s="31" t="n">
        <v>45401</v>
      </c>
      <c r="H2153" s="30" t="s">
        <v>183</v>
      </c>
      <c r="I2153" s="30" t="s">
        <v>184</v>
      </c>
      <c r="J2153" s="30" t="s">
        <v>185</v>
      </c>
      <c r="K2153" s="30" t="s">
        <v>156</v>
      </c>
      <c r="L2153" s="30" t="n">
        <v>54</v>
      </c>
      <c r="M2153" s="30" t="n">
        <v>84</v>
      </c>
      <c r="N2153" s="30" t="s">
        <v>127</v>
      </c>
      <c r="O2153" s="30" t="s">
        <v>149</v>
      </c>
      <c r="P2153" s="30" t="s">
        <v>150</v>
      </c>
      <c r="Q2153" s="32" t="n">
        <v>4268.49</v>
      </c>
      <c r="R2153" s="30" t="s">
        <v>172</v>
      </c>
      <c r="S2153" s="30" t="s">
        <v>335</v>
      </c>
      <c r="T2153" s="30" t="n">
        <v>4</v>
      </c>
      <c r="U2153" s="30" t="n">
        <f aca="false">YEAR(E2153)</f>
        <v>2024</v>
      </c>
      <c r="V2153" s="30" t="str">
        <f aca="false">TEXT(E2153,"MMM-YYYY")</f>
        <v>Apr-2024</v>
      </c>
      <c r="W2153" s="30" t="n">
        <f aca="false">MONTH(E2153)</f>
        <v>4</v>
      </c>
      <c r="X2153" s="30" t="str">
        <f aca="false">TEXT(WEEKDAY(E2153,2),"0")&amp;" - "&amp;TEXT(E2153,"dddd")</f>
        <v>2 - Tuesday</v>
      </c>
      <c r="Y2153" s="30" t="str">
        <f aca="false">_xlfn.IFS(C2153&lt;18,"Child (0-17)",C2153&lt;40,"Young Adult (18-39)",C2153&lt;60,"Adult (40-59)",TRUE(),"Senior (60+)")</f>
        <v>Young Adult (18-39)</v>
      </c>
      <c r="Z2153" s="30" t="n">
        <f aca="false">ROUND(G2153-E2153,0)</f>
        <v>3</v>
      </c>
      <c r="AA2153" s="30" t="n">
        <f aca="false">L2153+M2153</f>
        <v>138</v>
      </c>
      <c r="AB2153" s="30" t="n">
        <f aca="false">IFERROR(ROUND(Q2153/AA2153,2),0)</f>
        <v>30.93</v>
      </c>
      <c r="AC2153" s="30" t="str">
        <f aca="false">IF(AND(K2153="Critical",N2153="No"),"URGENT - No Bed","Normal")</f>
        <v>Normal</v>
      </c>
      <c r="AD2153" s="34" t="n">
        <f aca="false">INDEX(Lookup_Tables!$B$3:$B$12,MATCH(H2153,Lookup_Tables!$A$3:$A$12,0))</f>
        <v>3100000</v>
      </c>
      <c r="AE2153" s="30" t="str">
        <f aca="false">INDEX(Lookup_Tables!$C$3:$C$12,MATCH(H2153,Lookup_Tables!$A$3:$A$12,0))</f>
        <v>Dr. Kavita Rao</v>
      </c>
      <c r="AF2153" s="30" t="str">
        <f aca="false">IFERROR(INDEX(Lookup_Tables!$F$16:$F$45,MATCH(I2153,Lookup_Tables!$E$16:$E$45,0)),"N/A")</f>
        <v>EMP226</v>
      </c>
      <c r="AG2153" s="30" t="n">
        <f aca="false">_xlfn.IFS(R2153="Recovered",4,R2153="Referred",3,R2153="Admitted",2,R2153="Deceased",1,TRUE(),0)</f>
        <v>2</v>
      </c>
      <c r="AH2153" s="30" t="str">
        <f aca="false">IF(T2153&gt;=4,"Satisfied",IF(T2153&gt;=3,"Neutral","Needs Improvement"))</f>
        <v>Satisfied</v>
      </c>
    </row>
    <row r="2154" customFormat="false" ht="15" hidden="false" customHeight="false" outlineLevel="0" collapsed="false">
      <c r="A2154" s="27" t="s">
        <v>1525</v>
      </c>
      <c r="B2154" s="27" t="s">
        <v>1526</v>
      </c>
      <c r="C2154" s="27" t="n">
        <v>15</v>
      </c>
      <c r="D2154" s="27" t="s">
        <v>181</v>
      </c>
      <c r="E2154" s="28" t="n">
        <v>45581</v>
      </c>
      <c r="F2154" s="27" t="s">
        <v>257</v>
      </c>
      <c r="G2154" s="28" t="n">
        <v>45582</v>
      </c>
      <c r="H2154" s="27" t="s">
        <v>146</v>
      </c>
      <c r="I2154" s="27" t="s">
        <v>147</v>
      </c>
      <c r="J2154" s="27" t="s">
        <v>568</v>
      </c>
      <c r="K2154" s="27" t="s">
        <v>126</v>
      </c>
      <c r="L2154" s="27" t="n">
        <v>12</v>
      </c>
      <c r="M2154" s="27" t="n">
        <v>133</v>
      </c>
      <c r="N2154" s="27" t="s">
        <v>186</v>
      </c>
      <c r="O2154" s="27" t="s">
        <v>128</v>
      </c>
      <c r="P2154" s="27" t="s">
        <v>129</v>
      </c>
      <c r="Q2154" s="29" t="n">
        <v>8188.27</v>
      </c>
      <c r="R2154" s="27" t="s">
        <v>130</v>
      </c>
      <c r="S2154" s="27" t="s">
        <v>151</v>
      </c>
      <c r="T2154" s="27" t="n">
        <v>2</v>
      </c>
      <c r="U2154" s="27" t="n">
        <f aca="false">YEAR(E2154)</f>
        <v>2024</v>
      </c>
      <c r="V2154" s="27" t="str">
        <f aca="false">TEXT(E2154,"MMM-YYYY")</f>
        <v>Oct-2024</v>
      </c>
      <c r="W2154" s="27" t="n">
        <f aca="false">MONTH(E2154)</f>
        <v>10</v>
      </c>
      <c r="X2154" s="27" t="str">
        <f aca="false">TEXT(WEEKDAY(E2154,2),"0")&amp;" - "&amp;TEXT(E2154,"dddd")</f>
        <v>3 - Wednesday</v>
      </c>
      <c r="Y2154" s="27" t="str">
        <f aca="false">_xlfn.IFS(C2154&lt;18,"Child (0-17)",C2154&lt;40,"Young Adult (18-39)",C2154&lt;60,"Adult (40-59)",TRUE(),"Senior (60+)")</f>
        <v>Child (0-17)</v>
      </c>
      <c r="Z2154" s="27" t="n">
        <f aca="false">ROUND(G2154-E2154,0)</f>
        <v>1</v>
      </c>
      <c r="AA2154" s="27" t="n">
        <f aca="false">L2154+M2154</f>
        <v>145</v>
      </c>
      <c r="AB2154" s="27" t="n">
        <f aca="false">IFERROR(ROUND(Q2154/AA2154,2),0)</f>
        <v>56.47</v>
      </c>
      <c r="AC2154" s="27" t="str">
        <f aca="false">IF(AND(K2154="Critical",N2154="No"),"URGENT - No Bed","Normal")</f>
        <v>Normal</v>
      </c>
      <c r="AD2154" s="33" t="n">
        <f aca="false">INDEX(Lookup_Tables!$B$3:$B$12,MATCH(H2154,Lookup_Tables!$A$3:$A$12,0))</f>
        <v>2700000</v>
      </c>
      <c r="AE2154" s="27" t="str">
        <f aca="false">INDEX(Lookup_Tables!$C$3:$C$12,MATCH(H2154,Lookup_Tables!$A$3:$A$12,0))</f>
        <v>Dr. Vikram Singh</v>
      </c>
      <c r="AF2154" s="27" t="str">
        <f aca="false">IFERROR(INDEX(Lookup_Tables!$F$16:$F$45,MATCH(I2154,Lookup_Tables!$E$16:$E$45,0)),"N/A")</f>
        <v>EMP229</v>
      </c>
      <c r="AG2154" s="27" t="n">
        <f aca="false">_xlfn.IFS(R2154="Recovered",4,R2154="Referred",3,R2154="Admitted",2,R2154="Deceased",1,TRUE(),0)</f>
        <v>4</v>
      </c>
      <c r="AH2154" s="27" t="str">
        <f aca="false">IF(T2154&gt;=4,"Satisfied",IF(T2154&gt;=3,"Neutral","Needs Improvement"))</f>
        <v>Needs Improvement</v>
      </c>
    </row>
    <row r="2155" customFormat="false" ht="15" hidden="false" customHeight="false" outlineLevel="0" collapsed="false">
      <c r="A2155" s="30" t="s">
        <v>6359</v>
      </c>
      <c r="B2155" s="30" t="s">
        <v>1440</v>
      </c>
      <c r="C2155" s="30" t="n">
        <v>29</v>
      </c>
      <c r="D2155" s="30" t="s">
        <v>121</v>
      </c>
      <c r="E2155" s="31" t="n">
        <v>45336</v>
      </c>
      <c r="F2155" s="30" t="s">
        <v>826</v>
      </c>
      <c r="G2155" s="31" t="n">
        <v>45337</v>
      </c>
      <c r="H2155" s="30" t="s">
        <v>236</v>
      </c>
      <c r="I2155" s="30" t="s">
        <v>323</v>
      </c>
      <c r="J2155" s="30" t="s">
        <v>267</v>
      </c>
      <c r="K2155" s="30" t="s">
        <v>126</v>
      </c>
      <c r="L2155" s="30" t="n">
        <v>16</v>
      </c>
      <c r="M2155" s="30" t="n">
        <v>49</v>
      </c>
      <c r="N2155" s="30" t="s">
        <v>127</v>
      </c>
      <c r="O2155" s="30" t="s">
        <v>171</v>
      </c>
      <c r="P2155" s="30" t="s">
        <v>150</v>
      </c>
      <c r="Q2155" s="32" t="n">
        <v>7431.08</v>
      </c>
      <c r="R2155" s="30" t="s">
        <v>130</v>
      </c>
      <c r="S2155" s="30" t="s">
        <v>223</v>
      </c>
      <c r="T2155" s="30" t="n">
        <v>5</v>
      </c>
      <c r="U2155" s="30" t="n">
        <f aca="false">YEAR(E2155)</f>
        <v>2024</v>
      </c>
      <c r="V2155" s="30" t="str">
        <f aca="false">TEXT(E2155,"MMM-YYYY")</f>
        <v>Feb-2024</v>
      </c>
      <c r="W2155" s="30" t="n">
        <f aca="false">MONTH(E2155)</f>
        <v>2</v>
      </c>
      <c r="X2155" s="30" t="str">
        <f aca="false">TEXT(WEEKDAY(E2155,2),"0")&amp;" - "&amp;TEXT(E2155,"dddd")</f>
        <v>3 - Wednesday</v>
      </c>
      <c r="Y2155" s="30" t="str">
        <f aca="false">_xlfn.IFS(C2155&lt;18,"Child (0-17)",C2155&lt;40,"Young Adult (18-39)",C2155&lt;60,"Adult (40-59)",TRUE(),"Senior (60+)")</f>
        <v>Young Adult (18-39)</v>
      </c>
      <c r="Z2155" s="30" t="n">
        <f aca="false">ROUND(G2155-E2155,0)</f>
        <v>1</v>
      </c>
      <c r="AA2155" s="30" t="n">
        <f aca="false">L2155+M2155</f>
        <v>65</v>
      </c>
      <c r="AB2155" s="30" t="n">
        <f aca="false">IFERROR(ROUND(Q2155/AA2155,2),0)</f>
        <v>114.32</v>
      </c>
      <c r="AC2155" s="30" t="str">
        <f aca="false">IF(AND(K2155="Critical",N2155="No"),"URGENT - No Bed","Normal")</f>
        <v>Normal</v>
      </c>
      <c r="AD2155" s="34" t="n">
        <f aca="false">INDEX(Lookup_Tables!$B$3:$B$12,MATCH(H2155,Lookup_Tables!$A$3:$A$12,0))</f>
        <v>3900000</v>
      </c>
      <c r="AE2155" s="30" t="str">
        <f aca="false">INDEX(Lookup_Tables!$C$3:$C$12,MATCH(H2155,Lookup_Tables!$A$3:$A$12,0))</f>
        <v>Dr. Rina Mehta</v>
      </c>
      <c r="AF2155" s="30" t="str">
        <f aca="false">IFERROR(INDEX(Lookup_Tables!$F$16:$F$45,MATCH(I2155,Lookup_Tables!$E$16:$E$45,0)),"N/A")</f>
        <v>EMP216</v>
      </c>
      <c r="AG2155" s="30" t="n">
        <f aca="false">_xlfn.IFS(R2155="Recovered",4,R2155="Referred",3,R2155="Admitted",2,R2155="Deceased",1,TRUE(),0)</f>
        <v>4</v>
      </c>
      <c r="AH2155" s="30" t="str">
        <f aca="false">IF(T2155&gt;=4,"Satisfied",IF(T2155&gt;=3,"Neutral","Needs Improvement"))</f>
        <v>Satisfied</v>
      </c>
    </row>
    <row r="2156" customFormat="false" ht="15" hidden="false" customHeight="false" outlineLevel="0" collapsed="false">
      <c r="A2156" s="27" t="s">
        <v>6745</v>
      </c>
      <c r="B2156" s="27" t="s">
        <v>1563</v>
      </c>
      <c r="C2156" s="27" t="n">
        <v>38</v>
      </c>
      <c r="D2156" s="27" t="s">
        <v>181</v>
      </c>
      <c r="E2156" s="28" t="n">
        <v>45402</v>
      </c>
      <c r="F2156" s="27" t="s">
        <v>465</v>
      </c>
      <c r="G2156" s="28" t="n">
        <v>45402</v>
      </c>
      <c r="H2156" s="27" t="s">
        <v>206</v>
      </c>
      <c r="I2156" s="27" t="s">
        <v>232</v>
      </c>
      <c r="J2156" s="27" t="s">
        <v>593</v>
      </c>
      <c r="K2156" s="27" t="s">
        <v>138</v>
      </c>
      <c r="L2156" s="27" t="n">
        <v>73</v>
      </c>
      <c r="M2156" s="27" t="n">
        <v>33</v>
      </c>
      <c r="N2156" s="27" t="s">
        <v>186</v>
      </c>
      <c r="O2156" s="27" t="s">
        <v>128</v>
      </c>
      <c r="P2156" s="27" t="s">
        <v>187</v>
      </c>
      <c r="Q2156" s="29" t="n">
        <v>2058.08</v>
      </c>
      <c r="R2156" s="27" t="s">
        <v>130</v>
      </c>
      <c r="S2156" s="27" t="s">
        <v>192</v>
      </c>
      <c r="T2156" s="27" t="n">
        <v>4</v>
      </c>
      <c r="U2156" s="27" t="n">
        <f aca="false">YEAR(E2156)</f>
        <v>2024</v>
      </c>
      <c r="V2156" s="27" t="str">
        <f aca="false">TEXT(E2156,"MMM-YYYY")</f>
        <v>Apr-2024</v>
      </c>
      <c r="W2156" s="27" t="n">
        <f aca="false">MONTH(E2156)</f>
        <v>4</v>
      </c>
      <c r="X2156" s="27" t="str">
        <f aca="false">TEXT(WEEKDAY(E2156,2),"0")&amp;" - "&amp;TEXT(E2156,"dddd")</f>
        <v>6 - Saturday</v>
      </c>
      <c r="Y2156" s="27" t="str">
        <f aca="false">_xlfn.IFS(C2156&lt;18,"Child (0-17)",C2156&lt;40,"Young Adult (18-39)",C2156&lt;60,"Adult (40-59)",TRUE(),"Senior (60+)")</f>
        <v>Young Adult (18-39)</v>
      </c>
      <c r="Z2156" s="27" t="n">
        <f aca="false">ROUND(G2156-E2156,0)</f>
        <v>0</v>
      </c>
      <c r="AA2156" s="27" t="n">
        <f aca="false">L2156+M2156</f>
        <v>106</v>
      </c>
      <c r="AB2156" s="27" t="n">
        <f aca="false">IFERROR(ROUND(Q2156/AA2156,2),0)</f>
        <v>19.42</v>
      </c>
      <c r="AC2156" s="27" t="str">
        <f aca="false">IF(AND(K2156="Critical",N2156="No"),"URGENT - No Bed","Normal")</f>
        <v>Normal</v>
      </c>
      <c r="AD2156" s="33" t="n">
        <f aca="false">INDEX(Lookup_Tables!$B$3:$B$12,MATCH(H2156,Lookup_Tables!$A$3:$A$12,0))</f>
        <v>2800000</v>
      </c>
      <c r="AE2156" s="27" t="str">
        <f aca="false">INDEX(Lookup_Tables!$C$3:$C$12,MATCH(H2156,Lookup_Tables!$A$3:$A$12,0))</f>
        <v>Dr. Suresh Nair</v>
      </c>
      <c r="AF2156" s="27" t="str">
        <f aca="false">IFERROR(INDEX(Lookup_Tables!$F$16:$F$45,MATCH(I2156,Lookup_Tables!$E$16:$E$45,0)),"N/A")</f>
        <v>EMP210</v>
      </c>
      <c r="AG2156" s="27" t="n">
        <f aca="false">_xlfn.IFS(R2156="Recovered",4,R2156="Referred",3,R2156="Admitted",2,R2156="Deceased",1,TRUE(),0)</f>
        <v>4</v>
      </c>
      <c r="AH2156" s="27" t="str">
        <f aca="false">IF(T2156&gt;=4,"Satisfied",IF(T2156&gt;=3,"Neutral","Needs Improvement"))</f>
        <v>Satisfied</v>
      </c>
    </row>
    <row r="2157" customFormat="false" ht="15" hidden="false" customHeight="false" outlineLevel="0" collapsed="false">
      <c r="A2157" s="30" t="s">
        <v>3071</v>
      </c>
      <c r="B2157" s="30" t="s">
        <v>3072</v>
      </c>
      <c r="C2157" s="30" t="n">
        <v>42</v>
      </c>
      <c r="D2157" s="30" t="s">
        <v>121</v>
      </c>
      <c r="E2157" s="31" t="n">
        <v>45518</v>
      </c>
      <c r="F2157" s="30" t="s">
        <v>669</v>
      </c>
      <c r="G2157" s="31" t="n">
        <v>45518</v>
      </c>
      <c r="H2157" s="30" t="s">
        <v>168</v>
      </c>
      <c r="I2157" s="30" t="s">
        <v>366</v>
      </c>
      <c r="J2157" s="30" t="s">
        <v>367</v>
      </c>
      <c r="K2157" s="30" t="s">
        <v>138</v>
      </c>
      <c r="L2157" s="30" t="n">
        <v>26</v>
      </c>
      <c r="M2157" s="30" t="n">
        <v>42</v>
      </c>
      <c r="N2157" s="30" t="s">
        <v>127</v>
      </c>
      <c r="O2157" s="30" t="s">
        <v>149</v>
      </c>
      <c r="P2157" s="30" t="s">
        <v>129</v>
      </c>
      <c r="Q2157" s="32" t="n">
        <v>2773.48</v>
      </c>
      <c r="R2157" s="30" t="s">
        <v>130</v>
      </c>
      <c r="S2157" s="30" t="s">
        <v>335</v>
      </c>
      <c r="T2157" s="30" t="n">
        <v>2</v>
      </c>
      <c r="U2157" s="30" t="n">
        <f aca="false">YEAR(E2157)</f>
        <v>2024</v>
      </c>
      <c r="V2157" s="30" t="str">
        <f aca="false">TEXT(E2157,"MMM-YYYY")</f>
        <v>Aug-2024</v>
      </c>
      <c r="W2157" s="30" t="n">
        <f aca="false">MONTH(E2157)</f>
        <v>8</v>
      </c>
      <c r="X2157" s="30" t="str">
        <f aca="false">TEXT(WEEKDAY(E2157,2),"0")&amp;" - "&amp;TEXT(E2157,"dddd")</f>
        <v>3 - Wednesday</v>
      </c>
      <c r="Y2157" s="30" t="str">
        <f aca="false">_xlfn.IFS(C2157&lt;18,"Child (0-17)",C2157&lt;40,"Young Adult (18-39)",C2157&lt;60,"Adult (40-59)",TRUE(),"Senior (60+)")</f>
        <v>Adult (40-59)</v>
      </c>
      <c r="Z2157" s="30" t="n">
        <f aca="false">ROUND(G2157-E2157,0)</f>
        <v>0</v>
      </c>
      <c r="AA2157" s="30" t="n">
        <f aca="false">L2157+M2157</f>
        <v>68</v>
      </c>
      <c r="AB2157" s="30" t="n">
        <f aca="false">IFERROR(ROUND(Q2157/AA2157,2),0)</f>
        <v>40.79</v>
      </c>
      <c r="AC2157" s="30" t="str">
        <f aca="false">IF(AND(K2157="Critical",N2157="No"),"URGENT - No Bed","Normal")</f>
        <v>Normal</v>
      </c>
      <c r="AD2157" s="34" t="n">
        <f aca="false">INDEX(Lookup_Tables!$B$3:$B$12,MATCH(H2157,Lookup_Tables!$A$3:$A$12,0))</f>
        <v>4400000</v>
      </c>
      <c r="AE2157" s="30" t="str">
        <f aca="false">INDEX(Lookup_Tables!$C$3:$C$12,MATCH(H2157,Lookup_Tables!$A$3:$A$12,0))</f>
        <v>Dr. Neha Chopra</v>
      </c>
      <c r="AF2157" s="30" t="str">
        <f aca="false">IFERROR(INDEX(Lookup_Tables!$F$16:$F$45,MATCH(I2157,Lookup_Tables!$E$16:$E$45,0)),"N/A")</f>
        <v>EMP218</v>
      </c>
      <c r="AG2157" s="30" t="n">
        <f aca="false">_xlfn.IFS(R2157="Recovered",4,R2157="Referred",3,R2157="Admitted",2,R2157="Deceased",1,TRUE(),0)</f>
        <v>4</v>
      </c>
      <c r="AH2157" s="30" t="str">
        <f aca="false">IF(T2157&gt;=4,"Satisfied",IF(T2157&gt;=3,"Neutral","Needs Improvement"))</f>
        <v>Needs Improvement</v>
      </c>
    </row>
    <row r="2158" customFormat="false" ht="15" hidden="false" customHeight="false" outlineLevel="0" collapsed="false">
      <c r="A2158" s="27" t="s">
        <v>6522</v>
      </c>
      <c r="B2158" s="27" t="s">
        <v>563</v>
      </c>
      <c r="C2158" s="27" t="n">
        <v>51</v>
      </c>
      <c r="D2158" s="27" t="s">
        <v>121</v>
      </c>
      <c r="E2158" s="28" t="n">
        <v>45403</v>
      </c>
      <c r="F2158" s="27" t="s">
        <v>940</v>
      </c>
      <c r="G2158" s="28" t="n">
        <v>45403</v>
      </c>
      <c r="H2158" s="27" t="s">
        <v>135</v>
      </c>
      <c r="I2158" s="27" t="s">
        <v>136</v>
      </c>
      <c r="J2158" s="27" t="s">
        <v>137</v>
      </c>
      <c r="K2158" s="27" t="s">
        <v>138</v>
      </c>
      <c r="L2158" s="27" t="n">
        <v>25</v>
      </c>
      <c r="M2158" s="27" t="n">
        <v>43</v>
      </c>
      <c r="N2158" s="27" t="s">
        <v>186</v>
      </c>
      <c r="O2158" s="27" t="s">
        <v>139</v>
      </c>
      <c r="P2158" s="27" t="s">
        <v>140</v>
      </c>
      <c r="Q2158" s="29" t="n">
        <v>1629.21</v>
      </c>
      <c r="R2158" s="27" t="s">
        <v>130</v>
      </c>
      <c r="S2158" s="27" t="s">
        <v>141</v>
      </c>
      <c r="T2158" s="27" t="n">
        <v>4</v>
      </c>
      <c r="U2158" s="27" t="n">
        <f aca="false">YEAR(E2158)</f>
        <v>2024</v>
      </c>
      <c r="V2158" s="27" t="str">
        <f aca="false">TEXT(E2158,"MMM-YYYY")</f>
        <v>Apr-2024</v>
      </c>
      <c r="W2158" s="27" t="n">
        <f aca="false">MONTH(E2158)</f>
        <v>4</v>
      </c>
      <c r="X2158" s="27" t="str">
        <f aca="false">TEXT(WEEKDAY(E2158,2),"0")&amp;" - "&amp;TEXT(E2158,"dddd")</f>
        <v>7 - Sunday</v>
      </c>
      <c r="Y2158" s="27" t="str">
        <f aca="false">_xlfn.IFS(C2158&lt;18,"Child (0-17)",C2158&lt;40,"Young Adult (18-39)",C2158&lt;60,"Adult (40-59)",TRUE(),"Senior (60+)")</f>
        <v>Adult (40-59)</v>
      </c>
      <c r="Z2158" s="27" t="n">
        <f aca="false">ROUND(G2158-E2158,0)</f>
        <v>0</v>
      </c>
      <c r="AA2158" s="27" t="n">
        <f aca="false">L2158+M2158</f>
        <v>68</v>
      </c>
      <c r="AB2158" s="27" t="n">
        <f aca="false">IFERROR(ROUND(Q2158/AA2158,2),0)</f>
        <v>23.96</v>
      </c>
      <c r="AC2158" s="27" t="str">
        <f aca="false">IF(AND(K2158="Critical",N2158="No"),"URGENT - No Bed","Normal")</f>
        <v>Normal</v>
      </c>
      <c r="AD2158" s="33" t="n">
        <f aca="false">INDEX(Lookup_Tables!$B$3:$B$12,MATCH(H2158,Lookup_Tables!$A$3:$A$12,0))</f>
        <v>4600000</v>
      </c>
      <c r="AE2158" s="27" t="str">
        <f aca="false">INDEX(Lookup_Tables!$C$3:$C$12,MATCH(H2158,Lookup_Tables!$A$3:$A$12,0))</f>
        <v>Dr. Farhan Khan</v>
      </c>
      <c r="AF2158" s="27" t="str">
        <f aca="false">IFERROR(INDEX(Lookup_Tables!$F$16:$F$45,MATCH(I2158,Lookup_Tables!$E$16:$E$45,0)),"N/A")</f>
        <v>EMP206</v>
      </c>
      <c r="AG2158" s="27" t="n">
        <f aca="false">_xlfn.IFS(R2158="Recovered",4,R2158="Referred",3,R2158="Admitted",2,R2158="Deceased",1,TRUE(),0)</f>
        <v>4</v>
      </c>
      <c r="AH2158" s="27" t="str">
        <f aca="false">IF(T2158&gt;=4,"Satisfied",IF(T2158&gt;=3,"Neutral","Needs Improvement"))</f>
        <v>Satisfied</v>
      </c>
    </row>
    <row r="2159" customFormat="false" ht="15" hidden="false" customHeight="false" outlineLevel="0" collapsed="false">
      <c r="A2159" s="30" t="s">
        <v>6669</v>
      </c>
      <c r="B2159" s="30" t="s">
        <v>3316</v>
      </c>
      <c r="C2159" s="30" t="n">
        <v>33</v>
      </c>
      <c r="D2159" s="30" t="s">
        <v>121</v>
      </c>
      <c r="E2159" s="31" t="n">
        <v>45461</v>
      </c>
      <c r="F2159" s="30" t="s">
        <v>740</v>
      </c>
      <c r="G2159" s="31" t="n">
        <v>45461</v>
      </c>
      <c r="H2159" s="30" t="s">
        <v>135</v>
      </c>
      <c r="I2159" s="30" t="s">
        <v>251</v>
      </c>
      <c r="J2159" s="30" t="s">
        <v>262</v>
      </c>
      <c r="K2159" s="30" t="s">
        <v>156</v>
      </c>
      <c r="L2159" s="30" t="n">
        <v>50</v>
      </c>
      <c r="M2159" s="30" t="n">
        <v>72</v>
      </c>
      <c r="N2159" s="30" t="s">
        <v>186</v>
      </c>
      <c r="O2159" s="30" t="s">
        <v>139</v>
      </c>
      <c r="P2159" s="30" t="s">
        <v>187</v>
      </c>
      <c r="Q2159" s="32" t="n">
        <v>3562.66</v>
      </c>
      <c r="R2159" s="30" t="s">
        <v>130</v>
      </c>
      <c r="S2159" s="30" t="s">
        <v>141</v>
      </c>
      <c r="T2159" s="30" t="n">
        <v>5</v>
      </c>
      <c r="U2159" s="30" t="n">
        <f aca="false">YEAR(E2159)</f>
        <v>2024</v>
      </c>
      <c r="V2159" s="30" t="str">
        <f aca="false">TEXT(E2159,"MMM-YYYY")</f>
        <v>Jun-2024</v>
      </c>
      <c r="W2159" s="30" t="n">
        <f aca="false">MONTH(E2159)</f>
        <v>6</v>
      </c>
      <c r="X2159" s="30" t="str">
        <f aca="false">TEXT(WEEKDAY(E2159,2),"0")&amp;" - "&amp;TEXT(E2159,"dddd")</f>
        <v>2 - Tuesday</v>
      </c>
      <c r="Y2159" s="30" t="str">
        <f aca="false">_xlfn.IFS(C2159&lt;18,"Child (0-17)",C2159&lt;40,"Young Adult (18-39)",C2159&lt;60,"Adult (40-59)",TRUE(),"Senior (60+)")</f>
        <v>Young Adult (18-39)</v>
      </c>
      <c r="Z2159" s="30" t="n">
        <f aca="false">ROUND(G2159-E2159,0)</f>
        <v>0</v>
      </c>
      <c r="AA2159" s="30" t="n">
        <f aca="false">L2159+M2159</f>
        <v>122</v>
      </c>
      <c r="AB2159" s="30" t="n">
        <f aca="false">IFERROR(ROUND(Q2159/AA2159,2),0)</f>
        <v>29.2</v>
      </c>
      <c r="AC2159" s="30" t="str">
        <f aca="false">IF(AND(K2159="Critical",N2159="No"),"URGENT - No Bed","Normal")</f>
        <v>Normal</v>
      </c>
      <c r="AD2159" s="34" t="n">
        <f aca="false">INDEX(Lookup_Tables!$B$3:$B$12,MATCH(H2159,Lookup_Tables!$A$3:$A$12,0))</f>
        <v>4600000</v>
      </c>
      <c r="AE2159" s="30" t="str">
        <f aca="false">INDEX(Lookup_Tables!$C$3:$C$12,MATCH(H2159,Lookup_Tables!$A$3:$A$12,0))</f>
        <v>Dr. Farhan Khan</v>
      </c>
      <c r="AF2159" s="30" t="str">
        <f aca="false">IFERROR(INDEX(Lookup_Tables!$F$16:$F$45,MATCH(I2159,Lookup_Tables!$E$16:$E$45,0)),"N/A")</f>
        <v>EMP207</v>
      </c>
      <c r="AG2159" s="30" t="n">
        <f aca="false">_xlfn.IFS(R2159="Recovered",4,R2159="Referred",3,R2159="Admitted",2,R2159="Deceased",1,TRUE(),0)</f>
        <v>4</v>
      </c>
      <c r="AH2159" s="30" t="str">
        <f aca="false">IF(T2159&gt;=4,"Satisfied",IF(T2159&gt;=3,"Neutral","Needs Improvement"))</f>
        <v>Satisfied</v>
      </c>
    </row>
    <row r="2160" customFormat="false" ht="15" hidden="false" customHeight="false" outlineLevel="0" collapsed="false">
      <c r="A2160" s="27" t="s">
        <v>7159</v>
      </c>
      <c r="B2160" s="27" t="s">
        <v>7160</v>
      </c>
      <c r="C2160" s="27" t="n">
        <v>19</v>
      </c>
      <c r="D2160" s="27" t="s">
        <v>181</v>
      </c>
      <c r="E2160" s="28" t="n">
        <v>45656</v>
      </c>
      <c r="F2160" s="27" t="s">
        <v>740</v>
      </c>
      <c r="G2160" s="28" t="n">
        <v>45659</v>
      </c>
      <c r="H2160" s="27" t="s">
        <v>135</v>
      </c>
      <c r="I2160" s="27" t="s">
        <v>278</v>
      </c>
      <c r="J2160" s="27" t="s">
        <v>201</v>
      </c>
      <c r="K2160" s="27" t="s">
        <v>156</v>
      </c>
      <c r="L2160" s="27" t="n">
        <v>75</v>
      </c>
      <c r="M2160" s="27" t="n">
        <v>82</v>
      </c>
      <c r="N2160" s="27" t="s">
        <v>127</v>
      </c>
      <c r="O2160" s="27" t="s">
        <v>139</v>
      </c>
      <c r="P2160" s="27" t="s">
        <v>129</v>
      </c>
      <c r="Q2160" s="29" t="n">
        <v>4699.69</v>
      </c>
      <c r="R2160" s="27" t="s">
        <v>130</v>
      </c>
      <c r="S2160" s="27" t="s">
        <v>335</v>
      </c>
      <c r="T2160" s="27" t="n">
        <v>5</v>
      </c>
      <c r="U2160" s="27" t="n">
        <f aca="false">YEAR(E2160)</f>
        <v>2024</v>
      </c>
      <c r="V2160" s="27" t="str">
        <f aca="false">TEXT(E2160,"MMM-YYYY")</f>
        <v>Dec-2024</v>
      </c>
      <c r="W2160" s="27" t="n">
        <f aca="false">MONTH(E2160)</f>
        <v>12</v>
      </c>
      <c r="X2160" s="27" t="str">
        <f aca="false">TEXT(WEEKDAY(E2160,2),"0")&amp;" - "&amp;TEXT(E2160,"dddd")</f>
        <v>1 - Monday</v>
      </c>
      <c r="Y2160" s="27" t="str">
        <f aca="false">_xlfn.IFS(C2160&lt;18,"Child (0-17)",C2160&lt;40,"Young Adult (18-39)",C2160&lt;60,"Adult (40-59)",TRUE(),"Senior (60+)")</f>
        <v>Young Adult (18-39)</v>
      </c>
      <c r="Z2160" s="27" t="n">
        <f aca="false">ROUND(G2160-E2160,0)</f>
        <v>3</v>
      </c>
      <c r="AA2160" s="27" t="n">
        <f aca="false">L2160+M2160</f>
        <v>157</v>
      </c>
      <c r="AB2160" s="27" t="n">
        <f aca="false">IFERROR(ROUND(Q2160/AA2160,2),0)</f>
        <v>29.93</v>
      </c>
      <c r="AC2160" s="27" t="str">
        <f aca="false">IF(AND(K2160="Critical",N2160="No"),"URGENT - No Bed","Normal")</f>
        <v>Normal</v>
      </c>
      <c r="AD2160" s="33" t="n">
        <f aca="false">INDEX(Lookup_Tables!$B$3:$B$12,MATCH(H2160,Lookup_Tables!$A$3:$A$12,0))</f>
        <v>4600000</v>
      </c>
      <c r="AE2160" s="27" t="str">
        <f aca="false">INDEX(Lookup_Tables!$C$3:$C$12,MATCH(H2160,Lookup_Tables!$A$3:$A$12,0))</f>
        <v>Dr. Farhan Khan</v>
      </c>
      <c r="AF2160" s="27" t="str">
        <f aca="false">IFERROR(INDEX(Lookup_Tables!$F$16:$F$45,MATCH(I2160,Lookup_Tables!$E$16:$E$45,0)),"N/A")</f>
        <v>EMP208</v>
      </c>
      <c r="AG2160" s="27" t="n">
        <f aca="false">_xlfn.IFS(R2160="Recovered",4,R2160="Referred",3,R2160="Admitted",2,R2160="Deceased",1,TRUE(),0)</f>
        <v>4</v>
      </c>
      <c r="AH2160" s="27" t="str">
        <f aca="false">IF(T2160&gt;=4,"Satisfied",IF(T2160&gt;=3,"Neutral","Needs Improvement"))</f>
        <v>Satisfied</v>
      </c>
    </row>
    <row r="2161" customFormat="false" ht="15" hidden="false" customHeight="false" outlineLevel="0" collapsed="false">
      <c r="A2161" s="30" t="s">
        <v>4033</v>
      </c>
      <c r="B2161" s="30" t="s">
        <v>3322</v>
      </c>
      <c r="C2161" s="30" t="n">
        <v>45</v>
      </c>
      <c r="D2161" s="30" t="s">
        <v>181</v>
      </c>
      <c r="E2161" s="31" t="n">
        <v>45326</v>
      </c>
      <c r="F2161" s="30" t="s">
        <v>1143</v>
      </c>
      <c r="G2161" s="31" t="n">
        <v>45330</v>
      </c>
      <c r="H2161" s="30" t="s">
        <v>236</v>
      </c>
      <c r="I2161" s="30" t="s">
        <v>323</v>
      </c>
      <c r="J2161" s="30" t="s">
        <v>455</v>
      </c>
      <c r="K2161" s="30" t="s">
        <v>126</v>
      </c>
      <c r="L2161" s="30" t="n">
        <v>29</v>
      </c>
      <c r="M2161" s="30" t="n">
        <v>90</v>
      </c>
      <c r="N2161" s="30" t="s">
        <v>186</v>
      </c>
      <c r="O2161" s="30" t="s">
        <v>139</v>
      </c>
      <c r="P2161" s="30" t="s">
        <v>129</v>
      </c>
      <c r="Q2161" s="32" t="n">
        <v>7504.42</v>
      </c>
      <c r="R2161" s="30" t="s">
        <v>130</v>
      </c>
      <c r="S2161" s="30" t="s">
        <v>131</v>
      </c>
      <c r="T2161" s="30" t="n">
        <v>4</v>
      </c>
      <c r="U2161" s="30" t="n">
        <f aca="false">YEAR(E2161)</f>
        <v>2024</v>
      </c>
      <c r="V2161" s="30" t="str">
        <f aca="false">TEXT(E2161,"MMM-YYYY")</f>
        <v>Feb-2024</v>
      </c>
      <c r="W2161" s="30" t="n">
        <f aca="false">MONTH(E2161)</f>
        <v>2</v>
      </c>
      <c r="X2161" s="30" t="str">
        <f aca="false">TEXT(WEEKDAY(E2161,2),"0")&amp;" - "&amp;TEXT(E2161,"dddd")</f>
        <v>7 - Sunday</v>
      </c>
      <c r="Y2161" s="30" t="str">
        <f aca="false">_xlfn.IFS(C2161&lt;18,"Child (0-17)",C2161&lt;40,"Young Adult (18-39)",C2161&lt;60,"Adult (40-59)",TRUE(),"Senior (60+)")</f>
        <v>Adult (40-59)</v>
      </c>
      <c r="Z2161" s="30" t="n">
        <f aca="false">ROUND(G2161-E2161,0)</f>
        <v>4</v>
      </c>
      <c r="AA2161" s="30" t="n">
        <f aca="false">L2161+M2161</f>
        <v>119</v>
      </c>
      <c r="AB2161" s="30" t="n">
        <f aca="false">IFERROR(ROUND(Q2161/AA2161,2),0)</f>
        <v>63.06</v>
      </c>
      <c r="AC2161" s="30" t="str">
        <f aca="false">IF(AND(K2161="Critical",N2161="No"),"URGENT - No Bed","Normal")</f>
        <v>Normal</v>
      </c>
      <c r="AD2161" s="34" t="n">
        <f aca="false">INDEX(Lookup_Tables!$B$3:$B$12,MATCH(H2161,Lookup_Tables!$A$3:$A$12,0))</f>
        <v>3900000</v>
      </c>
      <c r="AE2161" s="30" t="str">
        <f aca="false">INDEX(Lookup_Tables!$C$3:$C$12,MATCH(H2161,Lookup_Tables!$A$3:$A$12,0))</f>
        <v>Dr. Rina Mehta</v>
      </c>
      <c r="AF2161" s="30" t="str">
        <f aca="false">IFERROR(INDEX(Lookup_Tables!$F$16:$F$45,MATCH(I2161,Lookup_Tables!$E$16:$E$45,0)),"N/A")</f>
        <v>EMP216</v>
      </c>
      <c r="AG2161" s="30" t="n">
        <f aca="false">_xlfn.IFS(R2161="Recovered",4,R2161="Referred",3,R2161="Admitted",2,R2161="Deceased",1,TRUE(),0)</f>
        <v>4</v>
      </c>
      <c r="AH2161" s="30" t="str">
        <f aca="false">IF(T2161&gt;=4,"Satisfied",IF(T2161&gt;=3,"Neutral","Needs Improvement"))</f>
        <v>Satisfied</v>
      </c>
    </row>
    <row r="2162" customFormat="false" ht="15" hidden="false" customHeight="false" outlineLevel="0" collapsed="false">
      <c r="A2162" s="27" t="s">
        <v>3552</v>
      </c>
      <c r="B2162" s="27" t="s">
        <v>2213</v>
      </c>
      <c r="C2162" s="27" t="n">
        <v>41</v>
      </c>
      <c r="D2162" s="27" t="s">
        <v>121</v>
      </c>
      <c r="E2162" s="28" t="n">
        <v>45409</v>
      </c>
      <c r="F2162" s="27" t="s">
        <v>1120</v>
      </c>
      <c r="G2162" s="28" t="n">
        <v>45411</v>
      </c>
      <c r="H2162" s="27" t="s">
        <v>123</v>
      </c>
      <c r="I2162" s="27" t="s">
        <v>124</v>
      </c>
      <c r="J2162" s="27" t="s">
        <v>508</v>
      </c>
      <c r="K2162" s="27" t="s">
        <v>126</v>
      </c>
      <c r="L2162" s="27" t="n">
        <v>30</v>
      </c>
      <c r="M2162" s="27" t="n">
        <v>139</v>
      </c>
      <c r="N2162" s="27" t="s">
        <v>186</v>
      </c>
      <c r="O2162" s="27" t="s">
        <v>128</v>
      </c>
      <c r="P2162" s="27" t="s">
        <v>140</v>
      </c>
      <c r="Q2162" s="29" t="n">
        <v>7761.55</v>
      </c>
      <c r="R2162" s="27" t="s">
        <v>172</v>
      </c>
      <c r="S2162" s="27" t="s">
        <v>192</v>
      </c>
      <c r="T2162" s="27" t="n">
        <v>3</v>
      </c>
      <c r="U2162" s="27" t="n">
        <f aca="false">YEAR(E2162)</f>
        <v>2024</v>
      </c>
      <c r="V2162" s="27" t="str">
        <f aca="false">TEXT(E2162,"MMM-YYYY")</f>
        <v>Apr-2024</v>
      </c>
      <c r="W2162" s="27" t="n">
        <f aca="false">MONTH(E2162)</f>
        <v>4</v>
      </c>
      <c r="X2162" s="27" t="str">
        <f aca="false">TEXT(WEEKDAY(E2162,2),"0")&amp;" - "&amp;TEXT(E2162,"dddd")</f>
        <v>6 - Saturday</v>
      </c>
      <c r="Y2162" s="27" t="str">
        <f aca="false">_xlfn.IFS(C2162&lt;18,"Child (0-17)",C2162&lt;40,"Young Adult (18-39)",C2162&lt;60,"Adult (40-59)",TRUE(),"Senior (60+)")</f>
        <v>Adult (40-59)</v>
      </c>
      <c r="Z2162" s="27" t="n">
        <f aca="false">ROUND(G2162-E2162,0)</f>
        <v>2</v>
      </c>
      <c r="AA2162" s="27" t="n">
        <f aca="false">L2162+M2162</f>
        <v>169</v>
      </c>
      <c r="AB2162" s="27" t="n">
        <f aca="false">IFERROR(ROUND(Q2162/AA2162,2),0)</f>
        <v>45.93</v>
      </c>
      <c r="AC2162" s="27" t="str">
        <f aca="false">IF(AND(K2162="Critical",N2162="No"),"URGENT - No Bed","Normal")</f>
        <v>Normal</v>
      </c>
      <c r="AD2162" s="33" t="n">
        <f aca="false">INDEX(Lookup_Tables!$B$3:$B$12,MATCH(H2162,Lookup_Tables!$A$3:$A$12,0))</f>
        <v>2200000</v>
      </c>
      <c r="AE2162" s="27" t="str">
        <f aca="false">INDEX(Lookup_Tables!$C$3:$C$12,MATCH(H2162,Lookup_Tables!$A$3:$A$12,0))</f>
        <v>Dr. Rohan Das</v>
      </c>
      <c r="AF2162" s="27" t="str">
        <f aca="false">IFERROR(INDEX(Lookup_Tables!$F$16:$F$45,MATCH(I2162,Lookup_Tables!$E$16:$E$45,0)),"N/A")</f>
        <v>EMP205</v>
      </c>
      <c r="AG2162" s="27" t="n">
        <f aca="false">_xlfn.IFS(R2162="Recovered",4,R2162="Referred",3,R2162="Admitted",2,R2162="Deceased",1,TRUE(),0)</f>
        <v>2</v>
      </c>
      <c r="AH2162" s="27" t="str">
        <f aca="false">IF(T2162&gt;=4,"Satisfied",IF(T2162&gt;=3,"Neutral","Needs Improvement"))</f>
        <v>Neutral</v>
      </c>
    </row>
    <row r="2163" customFormat="false" ht="15" hidden="false" customHeight="false" outlineLevel="0" collapsed="false">
      <c r="A2163" s="30" t="s">
        <v>5591</v>
      </c>
      <c r="B2163" s="30" t="s">
        <v>1990</v>
      </c>
      <c r="C2163" s="30" t="n">
        <v>66</v>
      </c>
      <c r="D2163" s="30" t="s">
        <v>181</v>
      </c>
      <c r="E2163" s="31" t="n">
        <v>45427</v>
      </c>
      <c r="F2163" s="30" t="s">
        <v>981</v>
      </c>
      <c r="G2163" s="31" t="n">
        <v>45433</v>
      </c>
      <c r="H2163" s="30" t="s">
        <v>123</v>
      </c>
      <c r="I2163" s="30" t="s">
        <v>155</v>
      </c>
      <c r="J2163" s="30" t="s">
        <v>305</v>
      </c>
      <c r="K2163" s="30" t="s">
        <v>126</v>
      </c>
      <c r="L2163" s="30" t="n">
        <v>34</v>
      </c>
      <c r="M2163" s="30" t="n">
        <v>127</v>
      </c>
      <c r="N2163" s="30" t="s">
        <v>186</v>
      </c>
      <c r="O2163" s="30" t="s">
        <v>139</v>
      </c>
      <c r="P2163" s="30" t="s">
        <v>129</v>
      </c>
      <c r="Q2163" s="32" t="n">
        <v>7495.15</v>
      </c>
      <c r="R2163" s="30" t="s">
        <v>130</v>
      </c>
      <c r="S2163" s="30" t="s">
        <v>192</v>
      </c>
      <c r="T2163" s="30" t="n">
        <v>3</v>
      </c>
      <c r="U2163" s="30" t="n">
        <f aca="false">YEAR(E2163)</f>
        <v>2024</v>
      </c>
      <c r="V2163" s="30" t="str">
        <f aca="false">TEXT(E2163,"MMM-YYYY")</f>
        <v>May-2024</v>
      </c>
      <c r="W2163" s="30" t="n">
        <f aca="false">MONTH(E2163)</f>
        <v>5</v>
      </c>
      <c r="X2163" s="30" t="str">
        <f aca="false">TEXT(WEEKDAY(E2163,2),"0")&amp;" - "&amp;TEXT(E2163,"dddd")</f>
        <v>3 - Wednesday</v>
      </c>
      <c r="Y2163" s="30" t="str">
        <f aca="false">_xlfn.IFS(C2163&lt;18,"Child (0-17)",C2163&lt;40,"Young Adult (18-39)",C2163&lt;60,"Adult (40-59)",TRUE(),"Senior (60+)")</f>
        <v>Senior (60+)</v>
      </c>
      <c r="Z2163" s="30" t="n">
        <f aca="false">ROUND(G2163-E2163,0)</f>
        <v>6</v>
      </c>
      <c r="AA2163" s="30" t="n">
        <f aca="false">L2163+M2163</f>
        <v>161</v>
      </c>
      <c r="AB2163" s="30" t="n">
        <f aca="false">IFERROR(ROUND(Q2163/AA2163,2),0)</f>
        <v>46.55</v>
      </c>
      <c r="AC2163" s="30" t="str">
        <f aca="false">IF(AND(K2163="Critical",N2163="No"),"URGENT - No Bed","Normal")</f>
        <v>Normal</v>
      </c>
      <c r="AD2163" s="34" t="n">
        <f aca="false">INDEX(Lookup_Tables!$B$3:$B$12,MATCH(H2163,Lookup_Tables!$A$3:$A$12,0))</f>
        <v>2200000</v>
      </c>
      <c r="AE2163" s="30" t="str">
        <f aca="false">INDEX(Lookup_Tables!$C$3:$C$12,MATCH(H2163,Lookup_Tables!$A$3:$A$12,0))</f>
        <v>Dr. Rohan Das</v>
      </c>
      <c r="AF2163" s="30" t="str">
        <f aca="false">IFERROR(INDEX(Lookup_Tables!$F$16:$F$45,MATCH(I2163,Lookup_Tables!$E$16:$E$45,0)),"N/A")</f>
        <v>EMP203</v>
      </c>
      <c r="AG2163" s="30" t="n">
        <f aca="false">_xlfn.IFS(R2163="Recovered",4,R2163="Referred",3,R2163="Admitted",2,R2163="Deceased",1,TRUE(),0)</f>
        <v>4</v>
      </c>
      <c r="AH2163" s="30" t="str">
        <f aca="false">IF(T2163&gt;=4,"Satisfied",IF(T2163&gt;=3,"Neutral","Needs Improvement"))</f>
        <v>Neutral</v>
      </c>
    </row>
    <row r="2164" customFormat="false" ht="15" hidden="false" customHeight="false" outlineLevel="0" collapsed="false">
      <c r="A2164" s="27" t="s">
        <v>7052</v>
      </c>
      <c r="B2164" s="27" t="s">
        <v>6578</v>
      </c>
      <c r="C2164" s="27" t="n">
        <v>26</v>
      </c>
      <c r="D2164" s="27" t="s">
        <v>181</v>
      </c>
      <c r="E2164" s="28" t="n">
        <v>45386</v>
      </c>
      <c r="F2164" s="27" t="s">
        <v>573</v>
      </c>
      <c r="G2164" s="28" t="n">
        <v>45387</v>
      </c>
      <c r="H2164" s="27" t="s">
        <v>217</v>
      </c>
      <c r="I2164" s="27" t="s">
        <v>392</v>
      </c>
      <c r="J2164" s="27" t="s">
        <v>283</v>
      </c>
      <c r="K2164" s="27" t="s">
        <v>156</v>
      </c>
      <c r="L2164" s="27" t="n">
        <v>26</v>
      </c>
      <c r="M2164" s="27" t="n">
        <v>67</v>
      </c>
      <c r="N2164" s="27" t="s">
        <v>127</v>
      </c>
      <c r="O2164" s="27" t="s">
        <v>128</v>
      </c>
      <c r="P2164" s="27" t="s">
        <v>140</v>
      </c>
      <c r="Q2164" s="29" t="n">
        <v>3728.41</v>
      </c>
      <c r="R2164" s="27" t="s">
        <v>172</v>
      </c>
      <c r="S2164" s="27" t="s">
        <v>223</v>
      </c>
      <c r="T2164" s="27" t="n">
        <v>4</v>
      </c>
      <c r="U2164" s="27" t="n">
        <f aca="false">YEAR(E2164)</f>
        <v>2024</v>
      </c>
      <c r="V2164" s="27" t="str">
        <f aca="false">TEXT(E2164,"MMM-YYYY")</f>
        <v>Apr-2024</v>
      </c>
      <c r="W2164" s="27" t="n">
        <f aca="false">MONTH(E2164)</f>
        <v>4</v>
      </c>
      <c r="X2164" s="27" t="str">
        <f aca="false">TEXT(WEEKDAY(E2164,2),"0")&amp;" - "&amp;TEXT(E2164,"dddd")</f>
        <v>4 - Thursday</v>
      </c>
      <c r="Y2164" s="27" t="str">
        <f aca="false">_xlfn.IFS(C2164&lt;18,"Child (0-17)",C2164&lt;40,"Young Adult (18-39)",C2164&lt;60,"Adult (40-59)",TRUE(),"Senior (60+)")</f>
        <v>Young Adult (18-39)</v>
      </c>
      <c r="Z2164" s="27" t="n">
        <f aca="false">ROUND(G2164-E2164,0)</f>
        <v>1</v>
      </c>
      <c r="AA2164" s="27" t="n">
        <f aca="false">L2164+M2164</f>
        <v>93</v>
      </c>
      <c r="AB2164" s="27" t="n">
        <f aca="false">IFERROR(ROUND(Q2164/AA2164,2),0)</f>
        <v>40.09</v>
      </c>
      <c r="AC2164" s="27" t="str">
        <f aca="false">IF(AND(K2164="Critical",N2164="No"),"URGENT - No Bed","Normal")</f>
        <v>Normal</v>
      </c>
      <c r="AD2164" s="33" t="n">
        <f aca="false">INDEX(Lookup_Tables!$B$3:$B$12,MATCH(H2164,Lookup_Tables!$A$3:$A$12,0))</f>
        <v>4200000</v>
      </c>
      <c r="AE2164" s="27" t="str">
        <f aca="false">INDEX(Lookup_Tables!$C$3:$C$12,MATCH(H2164,Lookup_Tables!$A$3:$A$12,0))</f>
        <v>Dr. Anil Kapoor</v>
      </c>
      <c r="AF2164" s="27" t="str">
        <f aca="false">IFERROR(INDEX(Lookup_Tables!$F$16:$F$45,MATCH(I2164,Lookup_Tables!$E$16:$E$45,0)),"N/A")</f>
        <v>EMP202</v>
      </c>
      <c r="AG2164" s="27" t="n">
        <f aca="false">_xlfn.IFS(R2164="Recovered",4,R2164="Referred",3,R2164="Admitted",2,R2164="Deceased",1,TRUE(),0)</f>
        <v>2</v>
      </c>
      <c r="AH2164" s="27" t="str">
        <f aca="false">IF(T2164&gt;=4,"Satisfied",IF(T2164&gt;=3,"Neutral","Needs Improvement"))</f>
        <v>Satisfied</v>
      </c>
    </row>
    <row r="2165" customFormat="false" ht="15" hidden="false" customHeight="false" outlineLevel="0" collapsed="false">
      <c r="A2165" s="30" t="s">
        <v>1671</v>
      </c>
      <c r="B2165" s="30" t="s">
        <v>1672</v>
      </c>
      <c r="C2165" s="30" t="n">
        <v>30</v>
      </c>
      <c r="D2165" s="30" t="s">
        <v>121</v>
      </c>
      <c r="E2165" s="31" t="n">
        <v>45377</v>
      </c>
      <c r="F2165" s="30" t="s">
        <v>1384</v>
      </c>
      <c r="G2165" s="31" t="n">
        <v>45378</v>
      </c>
      <c r="H2165" s="30" t="s">
        <v>135</v>
      </c>
      <c r="I2165" s="30" t="s">
        <v>278</v>
      </c>
      <c r="J2165" s="30" t="s">
        <v>252</v>
      </c>
      <c r="K2165" s="30" t="s">
        <v>138</v>
      </c>
      <c r="L2165" s="30" t="n">
        <v>37</v>
      </c>
      <c r="M2165" s="30" t="n">
        <v>32</v>
      </c>
      <c r="N2165" s="30" t="s">
        <v>127</v>
      </c>
      <c r="O2165" s="30" t="s">
        <v>139</v>
      </c>
      <c r="P2165" s="30" t="s">
        <v>129</v>
      </c>
      <c r="Q2165" s="32" t="n">
        <v>2133.74</v>
      </c>
      <c r="R2165" s="30" t="s">
        <v>130</v>
      </c>
      <c r="S2165" s="30" t="s">
        <v>151</v>
      </c>
      <c r="T2165" s="30" t="n">
        <v>5</v>
      </c>
      <c r="U2165" s="30" t="n">
        <f aca="false">YEAR(E2165)</f>
        <v>2024</v>
      </c>
      <c r="V2165" s="30" t="str">
        <f aca="false">TEXT(E2165,"MMM-YYYY")</f>
        <v>Mar-2024</v>
      </c>
      <c r="W2165" s="30" t="n">
        <f aca="false">MONTH(E2165)</f>
        <v>3</v>
      </c>
      <c r="X2165" s="30" t="str">
        <f aca="false">TEXT(WEEKDAY(E2165,2),"0")&amp;" - "&amp;TEXT(E2165,"dddd")</f>
        <v>2 - Tuesday</v>
      </c>
      <c r="Y2165" s="30" t="str">
        <f aca="false">_xlfn.IFS(C2165&lt;18,"Child (0-17)",C2165&lt;40,"Young Adult (18-39)",C2165&lt;60,"Adult (40-59)",TRUE(),"Senior (60+)")</f>
        <v>Young Adult (18-39)</v>
      </c>
      <c r="Z2165" s="30" t="n">
        <f aca="false">ROUND(G2165-E2165,0)</f>
        <v>1</v>
      </c>
      <c r="AA2165" s="30" t="n">
        <f aca="false">L2165+M2165</f>
        <v>69</v>
      </c>
      <c r="AB2165" s="30" t="n">
        <f aca="false">IFERROR(ROUND(Q2165/AA2165,2),0)</f>
        <v>30.92</v>
      </c>
      <c r="AC2165" s="30" t="str">
        <f aca="false">IF(AND(K2165="Critical",N2165="No"),"URGENT - No Bed","Normal")</f>
        <v>Normal</v>
      </c>
      <c r="AD2165" s="34" t="n">
        <f aca="false">INDEX(Lookup_Tables!$B$3:$B$12,MATCH(H2165,Lookup_Tables!$A$3:$A$12,0))</f>
        <v>4600000</v>
      </c>
      <c r="AE2165" s="30" t="str">
        <f aca="false">INDEX(Lookup_Tables!$C$3:$C$12,MATCH(H2165,Lookup_Tables!$A$3:$A$12,0))</f>
        <v>Dr. Farhan Khan</v>
      </c>
      <c r="AF2165" s="30" t="str">
        <f aca="false">IFERROR(INDEX(Lookup_Tables!$F$16:$F$45,MATCH(I2165,Lookup_Tables!$E$16:$E$45,0)),"N/A")</f>
        <v>EMP208</v>
      </c>
      <c r="AG2165" s="30" t="n">
        <f aca="false">_xlfn.IFS(R2165="Recovered",4,R2165="Referred",3,R2165="Admitted",2,R2165="Deceased",1,TRUE(),0)</f>
        <v>4</v>
      </c>
      <c r="AH2165" s="30" t="str">
        <f aca="false">IF(T2165&gt;=4,"Satisfied",IF(T2165&gt;=3,"Neutral","Needs Improvement"))</f>
        <v>Satisfied</v>
      </c>
    </row>
    <row r="2166" customFormat="false" ht="15" hidden="false" customHeight="false" outlineLevel="0" collapsed="false">
      <c r="A2166" s="27" t="s">
        <v>781</v>
      </c>
      <c r="B2166" s="27" t="s">
        <v>782</v>
      </c>
      <c r="C2166" s="27" t="n">
        <v>75</v>
      </c>
      <c r="D2166" s="27" t="s">
        <v>181</v>
      </c>
      <c r="E2166" s="28" t="n">
        <v>45571</v>
      </c>
      <c r="F2166" s="27" t="s">
        <v>552</v>
      </c>
      <c r="G2166" s="28" t="n">
        <v>45573</v>
      </c>
      <c r="H2166" s="27" t="s">
        <v>183</v>
      </c>
      <c r="I2166" s="27" t="s">
        <v>430</v>
      </c>
      <c r="J2166" s="27" t="s">
        <v>185</v>
      </c>
      <c r="K2166" s="27" t="s">
        <v>156</v>
      </c>
      <c r="L2166" s="27" t="n">
        <v>44</v>
      </c>
      <c r="M2166" s="27" t="n">
        <v>73</v>
      </c>
      <c r="N2166" s="27" t="s">
        <v>127</v>
      </c>
      <c r="O2166" s="27" t="s">
        <v>128</v>
      </c>
      <c r="P2166" s="27" t="s">
        <v>129</v>
      </c>
      <c r="Q2166" s="29" t="n">
        <v>4106.56</v>
      </c>
      <c r="R2166" s="27" t="s">
        <v>130</v>
      </c>
      <c r="S2166" s="27" t="s">
        <v>141</v>
      </c>
      <c r="T2166" s="27" t="n">
        <v>4</v>
      </c>
      <c r="U2166" s="27" t="n">
        <f aca="false">YEAR(E2166)</f>
        <v>2024</v>
      </c>
      <c r="V2166" s="27" t="str">
        <f aca="false">TEXT(E2166,"MMM-YYYY")</f>
        <v>Oct-2024</v>
      </c>
      <c r="W2166" s="27" t="n">
        <f aca="false">MONTH(E2166)</f>
        <v>10</v>
      </c>
      <c r="X2166" s="27" t="str">
        <f aca="false">TEXT(WEEKDAY(E2166,2),"0")&amp;" - "&amp;TEXT(E2166,"dddd")</f>
        <v>7 - Sunday</v>
      </c>
      <c r="Y2166" s="27" t="str">
        <f aca="false">_xlfn.IFS(C2166&lt;18,"Child (0-17)",C2166&lt;40,"Young Adult (18-39)",C2166&lt;60,"Adult (40-59)",TRUE(),"Senior (60+)")</f>
        <v>Senior (60+)</v>
      </c>
      <c r="Z2166" s="27" t="n">
        <f aca="false">ROUND(G2166-E2166,0)</f>
        <v>2</v>
      </c>
      <c r="AA2166" s="27" t="n">
        <f aca="false">L2166+M2166</f>
        <v>117</v>
      </c>
      <c r="AB2166" s="27" t="n">
        <f aca="false">IFERROR(ROUND(Q2166/AA2166,2),0)</f>
        <v>35.1</v>
      </c>
      <c r="AC2166" s="27" t="str">
        <f aca="false">IF(AND(K2166="Critical",N2166="No"),"URGENT - No Bed","Normal")</f>
        <v>Normal</v>
      </c>
      <c r="AD2166" s="33" t="n">
        <f aca="false">INDEX(Lookup_Tables!$B$3:$B$12,MATCH(H2166,Lookup_Tables!$A$3:$A$12,0))</f>
        <v>3100000</v>
      </c>
      <c r="AE2166" s="27" t="str">
        <f aca="false">INDEX(Lookup_Tables!$C$3:$C$12,MATCH(H2166,Lookup_Tables!$A$3:$A$12,0))</f>
        <v>Dr. Kavita Rao</v>
      </c>
      <c r="AF2166" s="27" t="str">
        <f aca="false">IFERROR(INDEX(Lookup_Tables!$F$16:$F$45,MATCH(I2166,Lookup_Tables!$E$16:$E$45,0)),"N/A")</f>
        <v>EMP224</v>
      </c>
      <c r="AG2166" s="27" t="n">
        <f aca="false">_xlfn.IFS(R2166="Recovered",4,R2166="Referred",3,R2166="Admitted",2,R2166="Deceased",1,TRUE(),0)</f>
        <v>4</v>
      </c>
      <c r="AH2166" s="27" t="str">
        <f aca="false">IF(T2166&gt;=4,"Satisfied",IF(T2166&gt;=3,"Neutral","Needs Improvement"))</f>
        <v>Satisfied</v>
      </c>
    </row>
    <row r="2167" customFormat="false" ht="15" hidden="false" customHeight="false" outlineLevel="0" collapsed="false">
      <c r="A2167" s="30" t="s">
        <v>4927</v>
      </c>
      <c r="B2167" s="30" t="s">
        <v>3163</v>
      </c>
      <c r="C2167" s="30" t="n">
        <v>55</v>
      </c>
      <c r="D2167" s="30" t="s">
        <v>181</v>
      </c>
      <c r="E2167" s="31" t="n">
        <v>45450</v>
      </c>
      <c r="F2167" s="30" t="s">
        <v>630</v>
      </c>
      <c r="G2167" s="31" t="n">
        <v>45450</v>
      </c>
      <c r="H2167" s="30" t="s">
        <v>183</v>
      </c>
      <c r="I2167" s="30" t="s">
        <v>212</v>
      </c>
      <c r="J2167" s="30" t="s">
        <v>431</v>
      </c>
      <c r="K2167" s="30" t="s">
        <v>156</v>
      </c>
      <c r="L2167" s="30" t="n">
        <v>55</v>
      </c>
      <c r="M2167" s="30" t="n">
        <v>49</v>
      </c>
      <c r="N2167" s="30" t="s">
        <v>186</v>
      </c>
      <c r="O2167" s="30" t="s">
        <v>139</v>
      </c>
      <c r="P2167" s="30" t="s">
        <v>140</v>
      </c>
      <c r="Q2167" s="32" t="n">
        <v>4492.59</v>
      </c>
      <c r="R2167" s="30" t="s">
        <v>130</v>
      </c>
      <c r="S2167" s="30" t="s">
        <v>131</v>
      </c>
      <c r="T2167" s="30" t="n">
        <v>3</v>
      </c>
      <c r="U2167" s="30" t="n">
        <f aca="false">YEAR(E2167)</f>
        <v>2024</v>
      </c>
      <c r="V2167" s="30" t="str">
        <f aca="false">TEXT(E2167,"MMM-YYYY")</f>
        <v>Jun-2024</v>
      </c>
      <c r="W2167" s="30" t="n">
        <f aca="false">MONTH(E2167)</f>
        <v>6</v>
      </c>
      <c r="X2167" s="30" t="str">
        <f aca="false">TEXT(WEEKDAY(E2167,2),"0")&amp;" - "&amp;TEXT(E2167,"dddd")</f>
        <v>5 - Friday</v>
      </c>
      <c r="Y2167" s="30" t="str">
        <f aca="false">_xlfn.IFS(C2167&lt;18,"Child (0-17)",C2167&lt;40,"Young Adult (18-39)",C2167&lt;60,"Adult (40-59)",TRUE(),"Senior (60+)")</f>
        <v>Adult (40-59)</v>
      </c>
      <c r="Z2167" s="30" t="n">
        <f aca="false">ROUND(G2167-E2167,0)</f>
        <v>0</v>
      </c>
      <c r="AA2167" s="30" t="n">
        <f aca="false">L2167+M2167</f>
        <v>104</v>
      </c>
      <c r="AB2167" s="30" t="n">
        <f aca="false">IFERROR(ROUND(Q2167/AA2167,2),0)</f>
        <v>43.2</v>
      </c>
      <c r="AC2167" s="30" t="str">
        <f aca="false">IF(AND(K2167="Critical",N2167="No"),"URGENT - No Bed","Normal")</f>
        <v>Normal</v>
      </c>
      <c r="AD2167" s="34" t="n">
        <f aca="false">INDEX(Lookup_Tables!$B$3:$B$12,MATCH(H2167,Lookup_Tables!$A$3:$A$12,0))</f>
        <v>3100000</v>
      </c>
      <c r="AE2167" s="30" t="str">
        <f aca="false">INDEX(Lookup_Tables!$C$3:$C$12,MATCH(H2167,Lookup_Tables!$A$3:$A$12,0))</f>
        <v>Dr. Kavita Rao</v>
      </c>
      <c r="AF2167" s="30" t="str">
        <f aca="false">IFERROR(INDEX(Lookup_Tables!$F$16:$F$45,MATCH(I2167,Lookup_Tables!$E$16:$E$45,0)),"N/A")</f>
        <v>EMP225</v>
      </c>
      <c r="AG2167" s="30" t="n">
        <f aca="false">_xlfn.IFS(R2167="Recovered",4,R2167="Referred",3,R2167="Admitted",2,R2167="Deceased",1,TRUE(),0)</f>
        <v>4</v>
      </c>
      <c r="AH2167" s="30" t="str">
        <f aca="false">IF(T2167&gt;=4,"Satisfied",IF(T2167&gt;=3,"Neutral","Needs Improvement"))</f>
        <v>Neutral</v>
      </c>
    </row>
    <row r="2168" customFormat="false" ht="15" hidden="false" customHeight="false" outlineLevel="0" collapsed="false">
      <c r="A2168" s="27" t="s">
        <v>4246</v>
      </c>
      <c r="B2168" s="27" t="s">
        <v>1809</v>
      </c>
      <c r="C2168" s="27" t="n">
        <v>57</v>
      </c>
      <c r="D2168" s="27" t="s">
        <v>181</v>
      </c>
      <c r="E2168" s="28" t="n">
        <v>45384</v>
      </c>
      <c r="F2168" s="27" t="s">
        <v>1308</v>
      </c>
      <c r="G2168" s="28" t="n">
        <v>45385</v>
      </c>
      <c r="H2168" s="27" t="s">
        <v>242</v>
      </c>
      <c r="I2168" s="27" t="s">
        <v>466</v>
      </c>
      <c r="J2168" s="27" t="s">
        <v>244</v>
      </c>
      <c r="K2168" s="27" t="s">
        <v>138</v>
      </c>
      <c r="L2168" s="27" t="n">
        <v>68</v>
      </c>
      <c r="M2168" s="27" t="n">
        <v>33</v>
      </c>
      <c r="N2168" s="27" t="s">
        <v>127</v>
      </c>
      <c r="O2168" s="27" t="s">
        <v>128</v>
      </c>
      <c r="P2168" s="27" t="s">
        <v>140</v>
      </c>
      <c r="Q2168" s="29" t="n">
        <v>1449.79</v>
      </c>
      <c r="R2168" s="27" t="s">
        <v>130</v>
      </c>
      <c r="S2168" s="27" t="s">
        <v>192</v>
      </c>
      <c r="T2168" s="27" t="n">
        <v>4</v>
      </c>
      <c r="U2168" s="27" t="n">
        <f aca="false">YEAR(E2168)</f>
        <v>2024</v>
      </c>
      <c r="V2168" s="27" t="str">
        <f aca="false">TEXT(E2168,"MMM-YYYY")</f>
        <v>Apr-2024</v>
      </c>
      <c r="W2168" s="27" t="n">
        <f aca="false">MONTH(E2168)</f>
        <v>4</v>
      </c>
      <c r="X2168" s="27" t="str">
        <f aca="false">TEXT(WEEKDAY(E2168,2),"0")&amp;" - "&amp;TEXT(E2168,"dddd")</f>
        <v>2 - Tuesday</v>
      </c>
      <c r="Y2168" s="27" t="str">
        <f aca="false">_xlfn.IFS(C2168&lt;18,"Child (0-17)",C2168&lt;40,"Young Adult (18-39)",C2168&lt;60,"Adult (40-59)",TRUE(),"Senior (60+)")</f>
        <v>Adult (40-59)</v>
      </c>
      <c r="Z2168" s="27" t="n">
        <f aca="false">ROUND(G2168-E2168,0)</f>
        <v>1</v>
      </c>
      <c r="AA2168" s="27" t="n">
        <f aca="false">L2168+M2168</f>
        <v>101</v>
      </c>
      <c r="AB2168" s="27" t="n">
        <f aca="false">IFERROR(ROUND(Q2168/AA2168,2),0)</f>
        <v>14.35</v>
      </c>
      <c r="AC2168" s="27" t="str">
        <f aca="false">IF(AND(K2168="Critical",N2168="No"),"URGENT - No Bed","Normal")</f>
        <v>Normal</v>
      </c>
      <c r="AD2168" s="33" t="n">
        <f aca="false">INDEX(Lookup_Tables!$B$3:$B$12,MATCH(H2168,Lookup_Tables!$A$3:$A$12,0))</f>
        <v>3000000</v>
      </c>
      <c r="AE2168" s="27" t="str">
        <f aca="false">INDEX(Lookup_Tables!$C$3:$C$12,MATCH(H2168,Lookup_Tables!$A$3:$A$12,0))</f>
        <v>Dr. Pooja Iyer</v>
      </c>
      <c r="AF2168" s="27" t="str">
        <f aca="false">IFERROR(INDEX(Lookup_Tables!$F$16:$F$45,MATCH(I2168,Lookup_Tables!$E$16:$E$45,0)),"N/A")</f>
        <v>EMP212</v>
      </c>
      <c r="AG2168" s="27" t="n">
        <f aca="false">_xlfn.IFS(R2168="Recovered",4,R2168="Referred",3,R2168="Admitted",2,R2168="Deceased",1,TRUE(),0)</f>
        <v>4</v>
      </c>
      <c r="AH2168" s="27" t="str">
        <f aca="false">IF(T2168&gt;=4,"Satisfied",IF(T2168&gt;=3,"Neutral","Needs Improvement"))</f>
        <v>Satisfied</v>
      </c>
    </row>
    <row r="2169" customFormat="false" ht="15" hidden="false" customHeight="false" outlineLevel="0" collapsed="false">
      <c r="A2169" s="30" t="s">
        <v>4420</v>
      </c>
      <c r="B2169" s="30" t="s">
        <v>1103</v>
      </c>
      <c r="C2169" s="30" t="n">
        <v>51</v>
      </c>
      <c r="D2169" s="30" t="s">
        <v>121</v>
      </c>
      <c r="E2169" s="31" t="n">
        <v>45447</v>
      </c>
      <c r="F2169" s="30" t="s">
        <v>1135</v>
      </c>
      <c r="G2169" s="31" t="n">
        <v>45452</v>
      </c>
      <c r="H2169" s="30" t="s">
        <v>168</v>
      </c>
      <c r="I2169" s="30" t="s">
        <v>169</v>
      </c>
      <c r="J2169" s="30" t="s">
        <v>170</v>
      </c>
      <c r="K2169" s="30" t="s">
        <v>126</v>
      </c>
      <c r="L2169" s="30" t="n">
        <v>35</v>
      </c>
      <c r="M2169" s="30" t="n">
        <v>52</v>
      </c>
      <c r="N2169" s="30" t="s">
        <v>186</v>
      </c>
      <c r="O2169" s="30" t="s">
        <v>128</v>
      </c>
      <c r="P2169" s="30" t="s">
        <v>140</v>
      </c>
      <c r="Q2169" s="32" t="n">
        <v>6664.87</v>
      </c>
      <c r="R2169" s="30" t="s">
        <v>172</v>
      </c>
      <c r="S2169" s="30" t="s">
        <v>178</v>
      </c>
      <c r="T2169" s="30" t="n">
        <v>2</v>
      </c>
      <c r="U2169" s="30" t="n">
        <f aca="false">YEAR(E2169)</f>
        <v>2024</v>
      </c>
      <c r="V2169" s="30" t="str">
        <f aca="false">TEXT(E2169,"MMM-YYYY")</f>
        <v>Jun-2024</v>
      </c>
      <c r="W2169" s="30" t="n">
        <f aca="false">MONTH(E2169)</f>
        <v>6</v>
      </c>
      <c r="X2169" s="30" t="str">
        <f aca="false">TEXT(WEEKDAY(E2169,2),"0")&amp;" - "&amp;TEXT(E2169,"dddd")</f>
        <v>2 - Tuesday</v>
      </c>
      <c r="Y2169" s="30" t="str">
        <f aca="false">_xlfn.IFS(C2169&lt;18,"Child (0-17)",C2169&lt;40,"Young Adult (18-39)",C2169&lt;60,"Adult (40-59)",TRUE(),"Senior (60+)")</f>
        <v>Adult (40-59)</v>
      </c>
      <c r="Z2169" s="30" t="n">
        <f aca="false">ROUND(G2169-E2169,0)</f>
        <v>5</v>
      </c>
      <c r="AA2169" s="30" t="n">
        <f aca="false">L2169+M2169</f>
        <v>87</v>
      </c>
      <c r="AB2169" s="30" t="n">
        <f aca="false">IFERROR(ROUND(Q2169/AA2169,2),0)</f>
        <v>76.61</v>
      </c>
      <c r="AC2169" s="30" t="str">
        <f aca="false">IF(AND(K2169="Critical",N2169="No"),"URGENT - No Bed","Normal")</f>
        <v>Normal</v>
      </c>
      <c r="AD2169" s="34" t="n">
        <f aca="false">INDEX(Lookup_Tables!$B$3:$B$12,MATCH(H2169,Lookup_Tables!$A$3:$A$12,0))</f>
        <v>4400000</v>
      </c>
      <c r="AE2169" s="30" t="str">
        <f aca="false">INDEX(Lookup_Tables!$C$3:$C$12,MATCH(H2169,Lookup_Tables!$A$3:$A$12,0))</f>
        <v>Dr. Neha Chopra</v>
      </c>
      <c r="AF2169" s="30" t="str">
        <f aca="false">IFERROR(INDEX(Lookup_Tables!$F$16:$F$45,MATCH(I2169,Lookup_Tables!$E$16:$E$45,0)),"N/A")</f>
        <v>EMP220</v>
      </c>
      <c r="AG2169" s="30" t="n">
        <f aca="false">_xlfn.IFS(R2169="Recovered",4,R2169="Referred",3,R2169="Admitted",2,R2169="Deceased",1,TRUE(),0)</f>
        <v>2</v>
      </c>
      <c r="AH2169" s="30" t="str">
        <f aca="false">IF(T2169&gt;=4,"Satisfied",IF(T2169&gt;=3,"Neutral","Needs Improvement"))</f>
        <v>Needs Improvement</v>
      </c>
    </row>
    <row r="2170" customFormat="false" ht="15" hidden="false" customHeight="false" outlineLevel="0" collapsed="false">
      <c r="A2170" s="27" t="s">
        <v>838</v>
      </c>
      <c r="B2170" s="27" t="s">
        <v>839</v>
      </c>
      <c r="C2170" s="27" t="n">
        <v>8</v>
      </c>
      <c r="D2170" s="27" t="s">
        <v>181</v>
      </c>
      <c r="E2170" s="28" t="n">
        <v>45512</v>
      </c>
      <c r="F2170" s="27" t="s">
        <v>840</v>
      </c>
      <c r="G2170" s="28" t="n">
        <v>45512</v>
      </c>
      <c r="H2170" s="27" t="s">
        <v>236</v>
      </c>
      <c r="I2170" s="27" t="s">
        <v>323</v>
      </c>
      <c r="J2170" s="27" t="s">
        <v>455</v>
      </c>
      <c r="K2170" s="27" t="s">
        <v>138</v>
      </c>
      <c r="L2170" s="27" t="n">
        <v>69</v>
      </c>
      <c r="M2170" s="27" t="n">
        <v>17</v>
      </c>
      <c r="N2170" s="27" t="s">
        <v>127</v>
      </c>
      <c r="O2170" s="27" t="s">
        <v>149</v>
      </c>
      <c r="P2170" s="27" t="s">
        <v>129</v>
      </c>
      <c r="Q2170" s="29" t="n">
        <v>892.61</v>
      </c>
      <c r="R2170" s="27" t="s">
        <v>130</v>
      </c>
      <c r="S2170" s="27" t="s">
        <v>141</v>
      </c>
      <c r="T2170" s="27" t="n">
        <v>5</v>
      </c>
      <c r="U2170" s="27" t="n">
        <f aca="false">YEAR(E2170)</f>
        <v>2024</v>
      </c>
      <c r="V2170" s="27" t="str">
        <f aca="false">TEXT(E2170,"MMM-YYYY")</f>
        <v>Aug-2024</v>
      </c>
      <c r="W2170" s="27" t="n">
        <f aca="false">MONTH(E2170)</f>
        <v>8</v>
      </c>
      <c r="X2170" s="27" t="str">
        <f aca="false">TEXT(WEEKDAY(E2170,2),"0")&amp;" - "&amp;TEXT(E2170,"dddd")</f>
        <v>4 - Thursday</v>
      </c>
      <c r="Y2170" s="27" t="str">
        <f aca="false">_xlfn.IFS(C2170&lt;18,"Child (0-17)",C2170&lt;40,"Young Adult (18-39)",C2170&lt;60,"Adult (40-59)",TRUE(),"Senior (60+)")</f>
        <v>Child (0-17)</v>
      </c>
      <c r="Z2170" s="27" t="n">
        <f aca="false">ROUND(G2170-E2170,0)</f>
        <v>0</v>
      </c>
      <c r="AA2170" s="27" t="n">
        <f aca="false">L2170+M2170</f>
        <v>86</v>
      </c>
      <c r="AB2170" s="27" t="n">
        <f aca="false">IFERROR(ROUND(Q2170/AA2170,2),0)</f>
        <v>10.38</v>
      </c>
      <c r="AC2170" s="27" t="str">
        <f aca="false">IF(AND(K2170="Critical",N2170="No"),"URGENT - No Bed","Normal")</f>
        <v>Normal</v>
      </c>
      <c r="AD2170" s="33" t="n">
        <f aca="false">INDEX(Lookup_Tables!$B$3:$B$12,MATCH(H2170,Lookup_Tables!$A$3:$A$12,0))</f>
        <v>3900000</v>
      </c>
      <c r="AE2170" s="27" t="str">
        <f aca="false">INDEX(Lookup_Tables!$C$3:$C$12,MATCH(H2170,Lookup_Tables!$A$3:$A$12,0))</f>
        <v>Dr. Rina Mehta</v>
      </c>
      <c r="AF2170" s="27" t="str">
        <f aca="false">IFERROR(INDEX(Lookup_Tables!$F$16:$F$45,MATCH(I2170,Lookup_Tables!$E$16:$E$45,0)),"N/A")</f>
        <v>EMP216</v>
      </c>
      <c r="AG2170" s="27" t="n">
        <f aca="false">_xlfn.IFS(R2170="Recovered",4,R2170="Referred",3,R2170="Admitted",2,R2170="Deceased",1,TRUE(),0)</f>
        <v>4</v>
      </c>
      <c r="AH2170" s="27" t="str">
        <f aca="false">IF(T2170&gt;=4,"Satisfied",IF(T2170&gt;=3,"Neutral","Needs Improvement"))</f>
        <v>Satisfied</v>
      </c>
    </row>
    <row r="2171" customFormat="false" ht="15" hidden="false" customHeight="false" outlineLevel="0" collapsed="false">
      <c r="A2171" s="30" t="s">
        <v>5546</v>
      </c>
      <c r="B2171" s="30" t="s">
        <v>3005</v>
      </c>
      <c r="C2171" s="30" t="n">
        <v>0</v>
      </c>
      <c r="D2171" s="30" t="s">
        <v>121</v>
      </c>
      <c r="E2171" s="31" t="n">
        <v>45648</v>
      </c>
      <c r="F2171" s="30" t="s">
        <v>435</v>
      </c>
      <c r="G2171" s="31" t="n">
        <v>45654</v>
      </c>
      <c r="H2171" s="30" t="s">
        <v>146</v>
      </c>
      <c r="I2171" s="30" t="s">
        <v>176</v>
      </c>
      <c r="J2171" s="30" t="s">
        <v>222</v>
      </c>
      <c r="K2171" s="30" t="s">
        <v>202</v>
      </c>
      <c r="L2171" s="30" t="n">
        <v>8</v>
      </c>
      <c r="M2171" s="30" t="n">
        <v>64</v>
      </c>
      <c r="N2171" s="30" t="s">
        <v>186</v>
      </c>
      <c r="O2171" s="30" t="s">
        <v>171</v>
      </c>
      <c r="P2171" s="30" t="s">
        <v>150</v>
      </c>
      <c r="Q2171" s="32" t="n">
        <v>15626.77</v>
      </c>
      <c r="R2171" s="30" t="s">
        <v>462</v>
      </c>
      <c r="S2171" s="30" t="s">
        <v>197</v>
      </c>
      <c r="T2171" s="30" t="n">
        <v>3</v>
      </c>
      <c r="U2171" s="30" t="n">
        <f aca="false">YEAR(E2171)</f>
        <v>2024</v>
      </c>
      <c r="V2171" s="30" t="str">
        <f aca="false">TEXT(E2171,"MMM-YYYY")</f>
        <v>Dec-2024</v>
      </c>
      <c r="W2171" s="30" t="n">
        <f aca="false">MONTH(E2171)</f>
        <v>12</v>
      </c>
      <c r="X2171" s="30" t="str">
        <f aca="false">TEXT(WEEKDAY(E2171,2),"0")&amp;" - "&amp;TEXT(E2171,"dddd")</f>
        <v>7 - Sunday</v>
      </c>
      <c r="Y2171" s="30" t="str">
        <f aca="false">_xlfn.IFS(C2171&lt;18,"Child (0-17)",C2171&lt;40,"Young Adult (18-39)",C2171&lt;60,"Adult (40-59)",TRUE(),"Senior (60+)")</f>
        <v>Child (0-17)</v>
      </c>
      <c r="Z2171" s="30" t="n">
        <f aca="false">ROUND(G2171-E2171,0)</f>
        <v>6</v>
      </c>
      <c r="AA2171" s="30" t="n">
        <f aca="false">L2171+M2171</f>
        <v>72</v>
      </c>
      <c r="AB2171" s="30" t="n">
        <f aca="false">IFERROR(ROUND(Q2171/AA2171,2),0)</f>
        <v>217.04</v>
      </c>
      <c r="AC2171" s="30" t="str">
        <f aca="false">IF(AND(K2171="Critical",N2171="No"),"URGENT - No Bed","Normal")</f>
        <v>Normal</v>
      </c>
      <c r="AD2171" s="34" t="n">
        <f aca="false">INDEX(Lookup_Tables!$B$3:$B$12,MATCH(H2171,Lookup_Tables!$A$3:$A$12,0))</f>
        <v>2700000</v>
      </c>
      <c r="AE2171" s="30" t="str">
        <f aca="false">INDEX(Lookup_Tables!$C$3:$C$12,MATCH(H2171,Lookup_Tables!$A$3:$A$12,0))</f>
        <v>Dr. Vikram Singh</v>
      </c>
      <c r="AF2171" s="30" t="str">
        <f aca="false">IFERROR(INDEX(Lookup_Tables!$F$16:$F$45,MATCH(I2171,Lookup_Tables!$E$16:$E$45,0)),"N/A")</f>
        <v>EMP227</v>
      </c>
      <c r="AG2171" s="30" t="n">
        <f aca="false">_xlfn.IFS(R2171="Recovered",4,R2171="Referred",3,R2171="Admitted",2,R2171="Deceased",1,TRUE(),0)</f>
        <v>1</v>
      </c>
      <c r="AH2171" s="30" t="str">
        <f aca="false">IF(T2171&gt;=4,"Satisfied",IF(T2171&gt;=3,"Neutral","Needs Improvement"))</f>
        <v>Neutral</v>
      </c>
    </row>
    <row r="2172" customFormat="false" ht="15" hidden="false" customHeight="false" outlineLevel="0" collapsed="false">
      <c r="A2172" s="27" t="s">
        <v>1003</v>
      </c>
      <c r="B2172" s="27" t="s">
        <v>1004</v>
      </c>
      <c r="C2172" s="27" t="n">
        <v>60</v>
      </c>
      <c r="D2172" s="27" t="s">
        <v>181</v>
      </c>
      <c r="E2172" s="28" t="n">
        <v>45336</v>
      </c>
      <c r="F2172" s="27" t="s">
        <v>360</v>
      </c>
      <c r="G2172" s="28" t="n">
        <v>45336</v>
      </c>
      <c r="H2172" s="27" t="s">
        <v>206</v>
      </c>
      <c r="I2172" s="27" t="s">
        <v>232</v>
      </c>
      <c r="J2172" s="27" t="s">
        <v>469</v>
      </c>
      <c r="K2172" s="27" t="s">
        <v>138</v>
      </c>
      <c r="L2172" s="27" t="n">
        <v>32</v>
      </c>
      <c r="M2172" s="27" t="n">
        <v>32</v>
      </c>
      <c r="N2172" s="27" t="s">
        <v>127</v>
      </c>
      <c r="O2172" s="27" t="s">
        <v>128</v>
      </c>
      <c r="P2172" s="27" t="s">
        <v>129</v>
      </c>
      <c r="Q2172" s="29" t="n">
        <v>1938.6</v>
      </c>
      <c r="R2172" s="27" t="s">
        <v>130</v>
      </c>
      <c r="S2172" s="27" t="s">
        <v>335</v>
      </c>
      <c r="T2172" s="27" t="n">
        <v>4</v>
      </c>
      <c r="U2172" s="27" t="n">
        <f aca="false">YEAR(E2172)</f>
        <v>2024</v>
      </c>
      <c r="V2172" s="27" t="str">
        <f aca="false">TEXT(E2172,"MMM-YYYY")</f>
        <v>Feb-2024</v>
      </c>
      <c r="W2172" s="27" t="n">
        <f aca="false">MONTH(E2172)</f>
        <v>2</v>
      </c>
      <c r="X2172" s="27" t="str">
        <f aca="false">TEXT(WEEKDAY(E2172,2),"0")&amp;" - "&amp;TEXT(E2172,"dddd")</f>
        <v>3 - Wednesday</v>
      </c>
      <c r="Y2172" s="27" t="str">
        <f aca="false">_xlfn.IFS(C2172&lt;18,"Child (0-17)",C2172&lt;40,"Young Adult (18-39)",C2172&lt;60,"Adult (40-59)",TRUE(),"Senior (60+)")</f>
        <v>Senior (60+)</v>
      </c>
      <c r="Z2172" s="27" t="n">
        <f aca="false">ROUND(G2172-E2172,0)</f>
        <v>0</v>
      </c>
      <c r="AA2172" s="27" t="n">
        <f aca="false">L2172+M2172</f>
        <v>64</v>
      </c>
      <c r="AB2172" s="27" t="n">
        <f aca="false">IFERROR(ROUND(Q2172/AA2172,2),0)</f>
        <v>30.29</v>
      </c>
      <c r="AC2172" s="27" t="str">
        <f aca="false">IF(AND(K2172="Critical",N2172="No"),"URGENT - No Bed","Normal")</f>
        <v>Normal</v>
      </c>
      <c r="AD2172" s="33" t="n">
        <f aca="false">INDEX(Lookup_Tables!$B$3:$B$12,MATCH(H2172,Lookup_Tables!$A$3:$A$12,0))</f>
        <v>2800000</v>
      </c>
      <c r="AE2172" s="27" t="str">
        <f aca="false">INDEX(Lookup_Tables!$C$3:$C$12,MATCH(H2172,Lookup_Tables!$A$3:$A$12,0))</f>
        <v>Dr. Suresh Nair</v>
      </c>
      <c r="AF2172" s="27" t="str">
        <f aca="false">IFERROR(INDEX(Lookup_Tables!$F$16:$F$45,MATCH(I2172,Lookup_Tables!$E$16:$E$45,0)),"N/A")</f>
        <v>EMP210</v>
      </c>
      <c r="AG2172" s="27" t="n">
        <f aca="false">_xlfn.IFS(R2172="Recovered",4,R2172="Referred",3,R2172="Admitted",2,R2172="Deceased",1,TRUE(),0)</f>
        <v>4</v>
      </c>
      <c r="AH2172" s="27" t="str">
        <f aca="false">IF(T2172&gt;=4,"Satisfied",IF(T2172&gt;=3,"Neutral","Needs Improvement"))</f>
        <v>Satisfied</v>
      </c>
    </row>
    <row r="2173" customFormat="false" ht="15" hidden="false" customHeight="false" outlineLevel="0" collapsed="false">
      <c r="A2173" s="30" t="s">
        <v>3721</v>
      </c>
      <c r="B2173" s="30" t="s">
        <v>1574</v>
      </c>
      <c r="C2173" s="30" t="n">
        <v>80</v>
      </c>
      <c r="D2173" s="30" t="s">
        <v>181</v>
      </c>
      <c r="E2173" s="31" t="n">
        <v>45361</v>
      </c>
      <c r="F2173" s="30" t="s">
        <v>860</v>
      </c>
      <c r="G2173" s="31" t="n">
        <v>45372</v>
      </c>
      <c r="H2173" s="30" t="s">
        <v>123</v>
      </c>
      <c r="I2173" s="30" t="s">
        <v>124</v>
      </c>
      <c r="J2173" s="30" t="s">
        <v>508</v>
      </c>
      <c r="K2173" s="30" t="s">
        <v>202</v>
      </c>
      <c r="L2173" s="30" t="n">
        <v>17</v>
      </c>
      <c r="M2173" s="30" t="n">
        <v>60</v>
      </c>
      <c r="N2173" s="30" t="s">
        <v>186</v>
      </c>
      <c r="O2173" s="30" t="s">
        <v>171</v>
      </c>
      <c r="P2173" s="30" t="s">
        <v>140</v>
      </c>
      <c r="Q2173" s="32" t="n">
        <v>15719.89</v>
      </c>
      <c r="R2173" s="30" t="s">
        <v>268</v>
      </c>
      <c r="S2173" s="30" t="s">
        <v>164</v>
      </c>
      <c r="T2173" s="30" t="n">
        <v>4</v>
      </c>
      <c r="U2173" s="30" t="n">
        <f aca="false">YEAR(E2173)</f>
        <v>2024</v>
      </c>
      <c r="V2173" s="30" t="str">
        <f aca="false">TEXT(E2173,"MMM-YYYY")</f>
        <v>Mar-2024</v>
      </c>
      <c r="W2173" s="30" t="n">
        <f aca="false">MONTH(E2173)</f>
        <v>3</v>
      </c>
      <c r="X2173" s="30" t="str">
        <f aca="false">TEXT(WEEKDAY(E2173,2),"0")&amp;" - "&amp;TEXT(E2173,"dddd")</f>
        <v>7 - Sunday</v>
      </c>
      <c r="Y2173" s="30" t="str">
        <f aca="false">_xlfn.IFS(C2173&lt;18,"Child (0-17)",C2173&lt;40,"Young Adult (18-39)",C2173&lt;60,"Adult (40-59)",TRUE(),"Senior (60+)")</f>
        <v>Senior (60+)</v>
      </c>
      <c r="Z2173" s="30" t="n">
        <f aca="false">ROUND(G2173-E2173,0)</f>
        <v>11</v>
      </c>
      <c r="AA2173" s="30" t="n">
        <f aca="false">L2173+M2173</f>
        <v>77</v>
      </c>
      <c r="AB2173" s="30" t="n">
        <f aca="false">IFERROR(ROUND(Q2173/AA2173,2),0)</f>
        <v>204.15</v>
      </c>
      <c r="AC2173" s="30" t="str">
        <f aca="false">IF(AND(K2173="Critical",N2173="No"),"URGENT - No Bed","Normal")</f>
        <v>Normal</v>
      </c>
      <c r="AD2173" s="34" t="n">
        <f aca="false">INDEX(Lookup_Tables!$B$3:$B$12,MATCH(H2173,Lookup_Tables!$A$3:$A$12,0))</f>
        <v>2200000</v>
      </c>
      <c r="AE2173" s="30" t="str">
        <f aca="false">INDEX(Lookup_Tables!$C$3:$C$12,MATCH(H2173,Lookup_Tables!$A$3:$A$12,0))</f>
        <v>Dr. Rohan Das</v>
      </c>
      <c r="AF2173" s="30" t="str">
        <f aca="false">IFERROR(INDEX(Lookup_Tables!$F$16:$F$45,MATCH(I2173,Lookup_Tables!$E$16:$E$45,0)),"N/A")</f>
        <v>EMP205</v>
      </c>
      <c r="AG2173" s="30" t="n">
        <f aca="false">_xlfn.IFS(R2173="Recovered",4,R2173="Referred",3,R2173="Admitted",2,R2173="Deceased",1,TRUE(),0)</f>
        <v>3</v>
      </c>
      <c r="AH2173" s="30" t="str">
        <f aca="false">IF(T2173&gt;=4,"Satisfied",IF(T2173&gt;=3,"Neutral","Needs Improvement"))</f>
        <v>Satisfied</v>
      </c>
    </row>
    <row r="2174" customFormat="false" ht="15" hidden="false" customHeight="false" outlineLevel="0" collapsed="false">
      <c r="A2174" s="27" t="s">
        <v>6270</v>
      </c>
      <c r="B2174" s="27" t="s">
        <v>120</v>
      </c>
      <c r="C2174" s="27" t="n">
        <v>28</v>
      </c>
      <c r="D2174" s="27" t="s">
        <v>181</v>
      </c>
      <c r="E2174" s="28" t="n">
        <v>45479</v>
      </c>
      <c r="F2174" s="27" t="s">
        <v>347</v>
      </c>
      <c r="G2174" s="28" t="n">
        <v>45480</v>
      </c>
      <c r="H2174" s="27" t="s">
        <v>217</v>
      </c>
      <c r="I2174" s="27" t="s">
        <v>344</v>
      </c>
      <c r="J2174" s="27" t="s">
        <v>294</v>
      </c>
      <c r="K2174" s="27" t="s">
        <v>156</v>
      </c>
      <c r="L2174" s="27" t="n">
        <v>38</v>
      </c>
      <c r="M2174" s="27" t="n">
        <v>39</v>
      </c>
      <c r="N2174" s="27" t="s">
        <v>186</v>
      </c>
      <c r="O2174" s="27" t="s">
        <v>149</v>
      </c>
      <c r="P2174" s="27" t="s">
        <v>140</v>
      </c>
      <c r="Q2174" s="29" t="n">
        <v>4212.38</v>
      </c>
      <c r="R2174" s="27" t="s">
        <v>130</v>
      </c>
      <c r="S2174" s="27" t="s">
        <v>178</v>
      </c>
      <c r="T2174" s="27" t="n">
        <v>4</v>
      </c>
      <c r="U2174" s="27" t="n">
        <f aca="false">YEAR(E2174)</f>
        <v>2024</v>
      </c>
      <c r="V2174" s="27" t="str">
        <f aca="false">TEXT(E2174,"MMM-YYYY")</f>
        <v>Jul-2024</v>
      </c>
      <c r="W2174" s="27" t="n">
        <f aca="false">MONTH(E2174)</f>
        <v>7</v>
      </c>
      <c r="X2174" s="27" t="str">
        <f aca="false">TEXT(WEEKDAY(E2174,2),"0")&amp;" - "&amp;TEXT(E2174,"dddd")</f>
        <v>6 - Saturday</v>
      </c>
      <c r="Y2174" s="27" t="str">
        <f aca="false">_xlfn.IFS(C2174&lt;18,"Child (0-17)",C2174&lt;40,"Young Adult (18-39)",C2174&lt;60,"Adult (40-59)",TRUE(),"Senior (60+)")</f>
        <v>Young Adult (18-39)</v>
      </c>
      <c r="Z2174" s="27" t="n">
        <f aca="false">ROUND(G2174-E2174,0)</f>
        <v>1</v>
      </c>
      <c r="AA2174" s="27" t="n">
        <f aca="false">L2174+M2174</f>
        <v>77</v>
      </c>
      <c r="AB2174" s="27" t="n">
        <f aca="false">IFERROR(ROUND(Q2174/AA2174,2),0)</f>
        <v>54.71</v>
      </c>
      <c r="AC2174" s="27" t="str">
        <f aca="false">IF(AND(K2174="Critical",N2174="No"),"URGENT - No Bed","Normal")</f>
        <v>Normal</v>
      </c>
      <c r="AD2174" s="33" t="n">
        <f aca="false">INDEX(Lookup_Tables!$B$3:$B$12,MATCH(H2174,Lookup_Tables!$A$3:$A$12,0))</f>
        <v>4200000</v>
      </c>
      <c r="AE2174" s="27" t="str">
        <f aca="false">INDEX(Lookup_Tables!$C$3:$C$12,MATCH(H2174,Lookup_Tables!$A$3:$A$12,0))</f>
        <v>Dr. Anil Kapoor</v>
      </c>
      <c r="AF2174" s="27" t="str">
        <f aca="false">IFERROR(INDEX(Lookup_Tables!$F$16:$F$45,MATCH(I2174,Lookup_Tables!$E$16:$E$45,0)),"N/A")</f>
        <v>EMP201</v>
      </c>
      <c r="AG2174" s="27" t="n">
        <f aca="false">_xlfn.IFS(R2174="Recovered",4,R2174="Referred",3,R2174="Admitted",2,R2174="Deceased",1,TRUE(),0)</f>
        <v>4</v>
      </c>
      <c r="AH2174" s="27" t="str">
        <f aca="false">IF(T2174&gt;=4,"Satisfied",IF(T2174&gt;=3,"Neutral","Needs Improvement"))</f>
        <v>Satisfied</v>
      </c>
    </row>
    <row r="2175" customFormat="false" ht="15" hidden="false" customHeight="false" outlineLevel="0" collapsed="false">
      <c r="A2175" s="30" t="s">
        <v>5760</v>
      </c>
      <c r="B2175" s="30" t="s">
        <v>1211</v>
      </c>
      <c r="C2175" s="30" t="n">
        <v>41</v>
      </c>
      <c r="D2175" s="30" t="s">
        <v>181</v>
      </c>
      <c r="E2175" s="31" t="n">
        <v>45294</v>
      </c>
      <c r="F2175" s="30" t="s">
        <v>487</v>
      </c>
      <c r="G2175" s="31" t="n">
        <v>45295</v>
      </c>
      <c r="H2175" s="30" t="s">
        <v>161</v>
      </c>
      <c r="I2175" s="30" t="s">
        <v>162</v>
      </c>
      <c r="J2175" s="30" t="s">
        <v>648</v>
      </c>
      <c r="K2175" s="30" t="s">
        <v>138</v>
      </c>
      <c r="L2175" s="30" t="n">
        <v>51</v>
      </c>
      <c r="M2175" s="30" t="n">
        <v>18</v>
      </c>
      <c r="N2175" s="30" t="s">
        <v>127</v>
      </c>
      <c r="O2175" s="30" t="s">
        <v>149</v>
      </c>
      <c r="P2175" s="30" t="s">
        <v>129</v>
      </c>
      <c r="Q2175" s="32" t="n">
        <v>944.6</v>
      </c>
      <c r="R2175" s="30" t="s">
        <v>130</v>
      </c>
      <c r="S2175" s="30" t="s">
        <v>192</v>
      </c>
      <c r="T2175" s="30" t="n">
        <v>2</v>
      </c>
      <c r="U2175" s="30" t="n">
        <f aca="false">YEAR(E2175)</f>
        <v>2024</v>
      </c>
      <c r="V2175" s="30" t="str">
        <f aca="false">TEXT(E2175,"MMM-YYYY")</f>
        <v>Jan-2024</v>
      </c>
      <c r="W2175" s="30" t="n">
        <f aca="false">MONTH(E2175)</f>
        <v>1</v>
      </c>
      <c r="X2175" s="30" t="str">
        <f aca="false">TEXT(WEEKDAY(E2175,2),"0")&amp;" - "&amp;TEXT(E2175,"dddd")</f>
        <v>3 - Wednesday</v>
      </c>
      <c r="Y2175" s="30" t="str">
        <f aca="false">_xlfn.IFS(C2175&lt;18,"Child (0-17)",C2175&lt;40,"Young Adult (18-39)",C2175&lt;60,"Adult (40-59)",TRUE(),"Senior (60+)")</f>
        <v>Adult (40-59)</v>
      </c>
      <c r="Z2175" s="30" t="n">
        <f aca="false">ROUND(G2175-E2175,0)</f>
        <v>1</v>
      </c>
      <c r="AA2175" s="30" t="n">
        <f aca="false">L2175+M2175</f>
        <v>69</v>
      </c>
      <c r="AB2175" s="30" t="n">
        <f aca="false">IFERROR(ROUND(Q2175/AA2175,2),0)</f>
        <v>13.69</v>
      </c>
      <c r="AC2175" s="30" t="str">
        <f aca="false">IF(AND(K2175="Critical",N2175="No"),"URGENT - No Bed","Normal")</f>
        <v>Normal</v>
      </c>
      <c r="AD2175" s="34" t="n">
        <f aca="false">INDEX(Lookup_Tables!$B$3:$B$12,MATCH(H2175,Lookup_Tables!$A$3:$A$12,0))</f>
        <v>3600000</v>
      </c>
      <c r="AE2175" s="30" t="str">
        <f aca="false">INDEX(Lookup_Tables!$C$3:$C$12,MATCH(H2175,Lookup_Tables!$A$3:$A$12,0))</f>
        <v>Dr. Sameer Joshi</v>
      </c>
      <c r="AF2175" s="30" t="str">
        <f aca="false">IFERROR(INDEX(Lookup_Tables!$F$16:$F$45,MATCH(I2175,Lookup_Tables!$E$16:$E$45,0)),"N/A")</f>
        <v>EMP222</v>
      </c>
      <c r="AG2175" s="30" t="n">
        <f aca="false">_xlfn.IFS(R2175="Recovered",4,R2175="Referred",3,R2175="Admitted",2,R2175="Deceased",1,TRUE(),0)</f>
        <v>4</v>
      </c>
      <c r="AH2175" s="30" t="str">
        <f aca="false">IF(T2175&gt;=4,"Satisfied",IF(T2175&gt;=3,"Neutral","Needs Improvement"))</f>
        <v>Needs Improvement</v>
      </c>
    </row>
    <row r="2176" customFormat="false" ht="15" hidden="false" customHeight="false" outlineLevel="0" collapsed="false">
      <c r="A2176" s="27" t="s">
        <v>1967</v>
      </c>
      <c r="B2176" s="27" t="s">
        <v>1968</v>
      </c>
      <c r="C2176" s="27" t="n">
        <v>23</v>
      </c>
      <c r="D2176" s="27" t="s">
        <v>121</v>
      </c>
      <c r="E2176" s="28" t="n">
        <v>45417</v>
      </c>
      <c r="F2176" s="27" t="s">
        <v>713</v>
      </c>
      <c r="G2176" s="28" t="n">
        <v>45419</v>
      </c>
      <c r="H2176" s="27" t="s">
        <v>123</v>
      </c>
      <c r="I2176" s="27" t="s">
        <v>155</v>
      </c>
      <c r="J2176" s="27" t="s">
        <v>508</v>
      </c>
      <c r="K2176" s="27" t="s">
        <v>156</v>
      </c>
      <c r="L2176" s="27" t="n">
        <v>59</v>
      </c>
      <c r="M2176" s="27" t="n">
        <v>74</v>
      </c>
      <c r="N2176" s="27" t="s">
        <v>186</v>
      </c>
      <c r="O2176" s="27" t="s">
        <v>171</v>
      </c>
      <c r="P2176" s="27" t="s">
        <v>187</v>
      </c>
      <c r="Q2176" s="29" t="n">
        <v>4422.32</v>
      </c>
      <c r="R2176" s="27" t="s">
        <v>130</v>
      </c>
      <c r="S2176" s="27" t="s">
        <v>164</v>
      </c>
      <c r="T2176" s="27" t="n">
        <v>3</v>
      </c>
      <c r="U2176" s="27" t="n">
        <f aca="false">YEAR(E2176)</f>
        <v>2024</v>
      </c>
      <c r="V2176" s="27" t="str">
        <f aca="false">TEXT(E2176,"MMM-YYYY")</f>
        <v>May-2024</v>
      </c>
      <c r="W2176" s="27" t="n">
        <f aca="false">MONTH(E2176)</f>
        <v>5</v>
      </c>
      <c r="X2176" s="27" t="str">
        <f aca="false">TEXT(WEEKDAY(E2176,2),"0")&amp;" - "&amp;TEXT(E2176,"dddd")</f>
        <v>7 - Sunday</v>
      </c>
      <c r="Y2176" s="27" t="str">
        <f aca="false">_xlfn.IFS(C2176&lt;18,"Child (0-17)",C2176&lt;40,"Young Adult (18-39)",C2176&lt;60,"Adult (40-59)",TRUE(),"Senior (60+)")</f>
        <v>Young Adult (18-39)</v>
      </c>
      <c r="Z2176" s="27" t="n">
        <f aca="false">ROUND(G2176-E2176,0)</f>
        <v>2</v>
      </c>
      <c r="AA2176" s="27" t="n">
        <f aca="false">L2176+M2176</f>
        <v>133</v>
      </c>
      <c r="AB2176" s="27" t="n">
        <f aca="false">IFERROR(ROUND(Q2176/AA2176,2),0)</f>
        <v>33.25</v>
      </c>
      <c r="AC2176" s="27" t="str">
        <f aca="false">IF(AND(K2176="Critical",N2176="No"),"URGENT - No Bed","Normal")</f>
        <v>Normal</v>
      </c>
      <c r="AD2176" s="33" t="n">
        <f aca="false">INDEX(Lookup_Tables!$B$3:$B$12,MATCH(H2176,Lookup_Tables!$A$3:$A$12,0))</f>
        <v>2200000</v>
      </c>
      <c r="AE2176" s="27" t="str">
        <f aca="false">INDEX(Lookup_Tables!$C$3:$C$12,MATCH(H2176,Lookup_Tables!$A$3:$A$12,0))</f>
        <v>Dr. Rohan Das</v>
      </c>
      <c r="AF2176" s="27" t="str">
        <f aca="false">IFERROR(INDEX(Lookup_Tables!$F$16:$F$45,MATCH(I2176,Lookup_Tables!$E$16:$E$45,0)),"N/A")</f>
        <v>EMP203</v>
      </c>
      <c r="AG2176" s="27" t="n">
        <f aca="false">_xlfn.IFS(R2176="Recovered",4,R2176="Referred",3,R2176="Admitted",2,R2176="Deceased",1,TRUE(),0)</f>
        <v>4</v>
      </c>
      <c r="AH2176" s="27" t="str">
        <f aca="false">IF(T2176&gt;=4,"Satisfied",IF(T2176&gt;=3,"Neutral","Needs Improvement"))</f>
        <v>Neutral</v>
      </c>
    </row>
    <row r="2177" customFormat="false" ht="15" hidden="false" customHeight="false" outlineLevel="0" collapsed="false">
      <c r="A2177" s="30" t="s">
        <v>4345</v>
      </c>
      <c r="B2177" s="30" t="s">
        <v>3590</v>
      </c>
      <c r="C2177" s="30" t="n">
        <v>1</v>
      </c>
      <c r="D2177" s="30" t="s">
        <v>121</v>
      </c>
      <c r="E2177" s="31" t="n">
        <v>45400</v>
      </c>
      <c r="F2177" s="30" t="s">
        <v>1559</v>
      </c>
      <c r="G2177" s="31" t="n">
        <v>45402</v>
      </c>
      <c r="H2177" s="30" t="s">
        <v>206</v>
      </c>
      <c r="I2177" s="30" t="s">
        <v>207</v>
      </c>
      <c r="J2177" s="30" t="s">
        <v>593</v>
      </c>
      <c r="K2177" s="30" t="s">
        <v>156</v>
      </c>
      <c r="L2177" s="30" t="n">
        <v>73</v>
      </c>
      <c r="M2177" s="30" t="n">
        <v>79</v>
      </c>
      <c r="N2177" s="30" t="s">
        <v>127</v>
      </c>
      <c r="O2177" s="30" t="s">
        <v>139</v>
      </c>
      <c r="P2177" s="30" t="s">
        <v>187</v>
      </c>
      <c r="Q2177" s="32" t="n">
        <v>3810.23</v>
      </c>
      <c r="R2177" s="30" t="s">
        <v>130</v>
      </c>
      <c r="S2177" s="30" t="s">
        <v>223</v>
      </c>
      <c r="T2177" s="30" t="n">
        <v>4</v>
      </c>
      <c r="U2177" s="30" t="n">
        <f aca="false">YEAR(E2177)</f>
        <v>2024</v>
      </c>
      <c r="V2177" s="30" t="str">
        <f aca="false">TEXT(E2177,"MMM-YYYY")</f>
        <v>Apr-2024</v>
      </c>
      <c r="W2177" s="30" t="n">
        <f aca="false">MONTH(E2177)</f>
        <v>4</v>
      </c>
      <c r="X2177" s="30" t="str">
        <f aca="false">TEXT(WEEKDAY(E2177,2),"0")&amp;" - "&amp;TEXT(E2177,"dddd")</f>
        <v>4 - Thursday</v>
      </c>
      <c r="Y2177" s="30" t="str">
        <f aca="false">_xlfn.IFS(C2177&lt;18,"Child (0-17)",C2177&lt;40,"Young Adult (18-39)",C2177&lt;60,"Adult (40-59)",TRUE(),"Senior (60+)")</f>
        <v>Child (0-17)</v>
      </c>
      <c r="Z2177" s="30" t="n">
        <f aca="false">ROUND(G2177-E2177,0)</f>
        <v>2</v>
      </c>
      <c r="AA2177" s="30" t="n">
        <f aca="false">L2177+M2177</f>
        <v>152</v>
      </c>
      <c r="AB2177" s="30" t="n">
        <f aca="false">IFERROR(ROUND(Q2177/AA2177,2),0)</f>
        <v>25.07</v>
      </c>
      <c r="AC2177" s="30" t="str">
        <f aca="false">IF(AND(K2177="Critical",N2177="No"),"URGENT - No Bed","Normal")</f>
        <v>Normal</v>
      </c>
      <c r="AD2177" s="34" t="n">
        <f aca="false">INDEX(Lookup_Tables!$B$3:$B$12,MATCH(H2177,Lookup_Tables!$A$3:$A$12,0))</f>
        <v>2800000</v>
      </c>
      <c r="AE2177" s="30" t="str">
        <f aca="false">INDEX(Lookup_Tables!$C$3:$C$12,MATCH(H2177,Lookup_Tables!$A$3:$A$12,0))</f>
        <v>Dr. Suresh Nair</v>
      </c>
      <c r="AF2177" s="30" t="str">
        <f aca="false">IFERROR(INDEX(Lookup_Tables!$F$16:$F$45,MATCH(I2177,Lookup_Tables!$E$16:$E$45,0)),"N/A")</f>
        <v>EMP209</v>
      </c>
      <c r="AG2177" s="30" t="n">
        <f aca="false">_xlfn.IFS(R2177="Recovered",4,R2177="Referred",3,R2177="Admitted",2,R2177="Deceased",1,TRUE(),0)</f>
        <v>4</v>
      </c>
      <c r="AH2177" s="30" t="str">
        <f aca="false">IF(T2177&gt;=4,"Satisfied",IF(T2177&gt;=3,"Neutral","Needs Improvement"))</f>
        <v>Satisfied</v>
      </c>
    </row>
    <row r="2178" customFormat="false" ht="15" hidden="false" customHeight="false" outlineLevel="0" collapsed="false">
      <c r="A2178" s="27" t="s">
        <v>6029</v>
      </c>
      <c r="B2178" s="27" t="s">
        <v>1031</v>
      </c>
      <c r="C2178" s="27" t="n">
        <v>37</v>
      </c>
      <c r="D2178" s="27" t="s">
        <v>181</v>
      </c>
      <c r="E2178" s="28" t="n">
        <v>45530</v>
      </c>
      <c r="F2178" s="27" t="s">
        <v>356</v>
      </c>
      <c r="G2178" s="28" t="n">
        <v>45531</v>
      </c>
      <c r="H2178" s="27" t="s">
        <v>168</v>
      </c>
      <c r="I2178" s="27" t="s">
        <v>366</v>
      </c>
      <c r="J2178" s="27" t="s">
        <v>170</v>
      </c>
      <c r="K2178" s="27" t="s">
        <v>156</v>
      </c>
      <c r="L2178" s="27" t="n">
        <v>49</v>
      </c>
      <c r="M2178" s="27" t="n">
        <v>41</v>
      </c>
      <c r="N2178" s="27" t="s">
        <v>127</v>
      </c>
      <c r="O2178" s="27" t="s">
        <v>171</v>
      </c>
      <c r="P2178" s="27" t="s">
        <v>187</v>
      </c>
      <c r="Q2178" s="29" t="n">
        <v>2708.17</v>
      </c>
      <c r="R2178" s="27" t="s">
        <v>130</v>
      </c>
      <c r="S2178" s="27" t="s">
        <v>157</v>
      </c>
      <c r="T2178" s="27" t="n">
        <v>2</v>
      </c>
      <c r="U2178" s="27" t="n">
        <f aca="false">YEAR(E2178)</f>
        <v>2024</v>
      </c>
      <c r="V2178" s="27" t="str">
        <f aca="false">TEXT(E2178,"MMM-YYYY")</f>
        <v>Aug-2024</v>
      </c>
      <c r="W2178" s="27" t="n">
        <f aca="false">MONTH(E2178)</f>
        <v>8</v>
      </c>
      <c r="X2178" s="27" t="str">
        <f aca="false">TEXT(WEEKDAY(E2178,2),"0")&amp;" - "&amp;TEXT(E2178,"dddd")</f>
        <v>1 - Monday</v>
      </c>
      <c r="Y2178" s="27" t="str">
        <f aca="false">_xlfn.IFS(C2178&lt;18,"Child (0-17)",C2178&lt;40,"Young Adult (18-39)",C2178&lt;60,"Adult (40-59)",TRUE(),"Senior (60+)")</f>
        <v>Young Adult (18-39)</v>
      </c>
      <c r="Z2178" s="27" t="n">
        <f aca="false">ROUND(G2178-E2178,0)</f>
        <v>1</v>
      </c>
      <c r="AA2178" s="27" t="n">
        <f aca="false">L2178+M2178</f>
        <v>90</v>
      </c>
      <c r="AB2178" s="27" t="n">
        <f aca="false">IFERROR(ROUND(Q2178/AA2178,2),0)</f>
        <v>30.09</v>
      </c>
      <c r="AC2178" s="27" t="str">
        <f aca="false">IF(AND(K2178="Critical",N2178="No"),"URGENT - No Bed","Normal")</f>
        <v>Normal</v>
      </c>
      <c r="AD2178" s="33" t="n">
        <f aca="false">INDEX(Lookup_Tables!$B$3:$B$12,MATCH(H2178,Lookup_Tables!$A$3:$A$12,0))</f>
        <v>4400000</v>
      </c>
      <c r="AE2178" s="27" t="str">
        <f aca="false">INDEX(Lookup_Tables!$C$3:$C$12,MATCH(H2178,Lookup_Tables!$A$3:$A$12,0))</f>
        <v>Dr. Neha Chopra</v>
      </c>
      <c r="AF2178" s="27" t="str">
        <f aca="false">IFERROR(INDEX(Lookup_Tables!$F$16:$F$45,MATCH(I2178,Lookup_Tables!$E$16:$E$45,0)),"N/A")</f>
        <v>EMP218</v>
      </c>
      <c r="AG2178" s="27" t="n">
        <f aca="false">_xlfn.IFS(R2178="Recovered",4,R2178="Referred",3,R2178="Admitted",2,R2178="Deceased",1,TRUE(),0)</f>
        <v>4</v>
      </c>
      <c r="AH2178" s="27" t="str">
        <f aca="false">IF(T2178&gt;=4,"Satisfied",IF(T2178&gt;=3,"Neutral","Needs Improvement"))</f>
        <v>Needs Improvement</v>
      </c>
    </row>
    <row r="2179" customFormat="false" ht="15" hidden="false" customHeight="false" outlineLevel="0" collapsed="false">
      <c r="A2179" s="30" t="s">
        <v>4909</v>
      </c>
      <c r="B2179" s="30" t="s">
        <v>4156</v>
      </c>
      <c r="C2179" s="30" t="n">
        <v>50</v>
      </c>
      <c r="D2179" s="30" t="s">
        <v>121</v>
      </c>
      <c r="E2179" s="31" t="n">
        <v>45395</v>
      </c>
      <c r="F2179" s="30" t="s">
        <v>1250</v>
      </c>
      <c r="G2179" s="31" t="n">
        <v>45396</v>
      </c>
      <c r="H2179" s="30" t="s">
        <v>146</v>
      </c>
      <c r="I2179" s="30" t="s">
        <v>147</v>
      </c>
      <c r="J2179" s="30" t="s">
        <v>244</v>
      </c>
      <c r="K2179" s="30" t="s">
        <v>156</v>
      </c>
      <c r="L2179" s="30" t="n">
        <v>22</v>
      </c>
      <c r="M2179" s="30" t="n">
        <v>54</v>
      </c>
      <c r="N2179" s="30" t="s">
        <v>127</v>
      </c>
      <c r="O2179" s="30" t="s">
        <v>128</v>
      </c>
      <c r="P2179" s="30" t="s">
        <v>150</v>
      </c>
      <c r="Q2179" s="32" t="n">
        <v>4532.24</v>
      </c>
      <c r="R2179" s="30" t="s">
        <v>172</v>
      </c>
      <c r="S2179" s="30" t="s">
        <v>178</v>
      </c>
      <c r="T2179" s="30" t="n">
        <v>4</v>
      </c>
      <c r="U2179" s="30" t="n">
        <f aca="false">YEAR(E2179)</f>
        <v>2024</v>
      </c>
      <c r="V2179" s="30" t="str">
        <f aca="false">TEXT(E2179,"MMM-YYYY")</f>
        <v>Apr-2024</v>
      </c>
      <c r="W2179" s="30" t="n">
        <f aca="false">MONTH(E2179)</f>
        <v>4</v>
      </c>
      <c r="X2179" s="30" t="str">
        <f aca="false">TEXT(WEEKDAY(E2179,2),"0")&amp;" - "&amp;TEXT(E2179,"dddd")</f>
        <v>6 - Saturday</v>
      </c>
      <c r="Y2179" s="30" t="str">
        <f aca="false">_xlfn.IFS(C2179&lt;18,"Child (0-17)",C2179&lt;40,"Young Adult (18-39)",C2179&lt;60,"Adult (40-59)",TRUE(),"Senior (60+)")</f>
        <v>Adult (40-59)</v>
      </c>
      <c r="Z2179" s="30" t="n">
        <f aca="false">ROUND(G2179-E2179,0)</f>
        <v>1</v>
      </c>
      <c r="AA2179" s="30" t="n">
        <f aca="false">L2179+M2179</f>
        <v>76</v>
      </c>
      <c r="AB2179" s="30" t="n">
        <f aca="false">IFERROR(ROUND(Q2179/AA2179,2),0)</f>
        <v>59.63</v>
      </c>
      <c r="AC2179" s="30" t="str">
        <f aca="false">IF(AND(K2179="Critical",N2179="No"),"URGENT - No Bed","Normal")</f>
        <v>Normal</v>
      </c>
      <c r="AD2179" s="34" t="n">
        <f aca="false">INDEX(Lookup_Tables!$B$3:$B$12,MATCH(H2179,Lookup_Tables!$A$3:$A$12,0))</f>
        <v>2700000</v>
      </c>
      <c r="AE2179" s="30" t="str">
        <f aca="false">INDEX(Lookup_Tables!$C$3:$C$12,MATCH(H2179,Lookup_Tables!$A$3:$A$12,0))</f>
        <v>Dr. Vikram Singh</v>
      </c>
      <c r="AF2179" s="30" t="str">
        <f aca="false">IFERROR(INDEX(Lookup_Tables!$F$16:$F$45,MATCH(I2179,Lookup_Tables!$E$16:$E$45,0)),"N/A")</f>
        <v>EMP229</v>
      </c>
      <c r="AG2179" s="30" t="n">
        <f aca="false">_xlfn.IFS(R2179="Recovered",4,R2179="Referred",3,R2179="Admitted",2,R2179="Deceased",1,TRUE(),0)</f>
        <v>2</v>
      </c>
      <c r="AH2179" s="30" t="str">
        <f aca="false">IF(T2179&gt;=4,"Satisfied",IF(T2179&gt;=3,"Neutral","Needs Improvement"))</f>
        <v>Satisfied</v>
      </c>
    </row>
    <row r="2180" customFormat="false" ht="15" hidden="false" customHeight="false" outlineLevel="0" collapsed="false">
      <c r="A2180" s="27" t="s">
        <v>1484</v>
      </c>
      <c r="B2180" s="27" t="s">
        <v>802</v>
      </c>
      <c r="C2180" s="27" t="n">
        <v>46</v>
      </c>
      <c r="D2180" s="27" t="s">
        <v>121</v>
      </c>
      <c r="E2180" s="28" t="n">
        <v>45571</v>
      </c>
      <c r="F2180" s="27" t="s">
        <v>299</v>
      </c>
      <c r="G2180" s="28" t="n">
        <v>45572</v>
      </c>
      <c r="H2180" s="27" t="s">
        <v>135</v>
      </c>
      <c r="I2180" s="27" t="s">
        <v>251</v>
      </c>
      <c r="J2180" s="27" t="s">
        <v>262</v>
      </c>
      <c r="K2180" s="27" t="s">
        <v>138</v>
      </c>
      <c r="L2180" s="27" t="n">
        <v>66</v>
      </c>
      <c r="M2180" s="27" t="n">
        <v>19</v>
      </c>
      <c r="N2180" s="27" t="s">
        <v>127</v>
      </c>
      <c r="O2180" s="27" t="s">
        <v>128</v>
      </c>
      <c r="P2180" s="27" t="s">
        <v>140</v>
      </c>
      <c r="Q2180" s="29" t="n">
        <v>761.52</v>
      </c>
      <c r="R2180" s="27" t="s">
        <v>130</v>
      </c>
      <c r="S2180" s="27" t="s">
        <v>141</v>
      </c>
      <c r="T2180" s="27" t="n">
        <v>4</v>
      </c>
      <c r="U2180" s="27" t="n">
        <f aca="false">YEAR(E2180)</f>
        <v>2024</v>
      </c>
      <c r="V2180" s="27" t="str">
        <f aca="false">TEXT(E2180,"MMM-YYYY")</f>
        <v>Oct-2024</v>
      </c>
      <c r="W2180" s="27" t="n">
        <f aca="false">MONTH(E2180)</f>
        <v>10</v>
      </c>
      <c r="X2180" s="27" t="str">
        <f aca="false">TEXT(WEEKDAY(E2180,2),"0")&amp;" - "&amp;TEXT(E2180,"dddd")</f>
        <v>7 - Sunday</v>
      </c>
      <c r="Y2180" s="27" t="str">
        <f aca="false">_xlfn.IFS(C2180&lt;18,"Child (0-17)",C2180&lt;40,"Young Adult (18-39)",C2180&lt;60,"Adult (40-59)",TRUE(),"Senior (60+)")</f>
        <v>Adult (40-59)</v>
      </c>
      <c r="Z2180" s="27" t="n">
        <f aca="false">ROUND(G2180-E2180,0)</f>
        <v>1</v>
      </c>
      <c r="AA2180" s="27" t="n">
        <f aca="false">L2180+M2180</f>
        <v>85</v>
      </c>
      <c r="AB2180" s="27" t="n">
        <f aca="false">IFERROR(ROUND(Q2180/AA2180,2),0)</f>
        <v>8.96</v>
      </c>
      <c r="AC2180" s="27" t="str">
        <f aca="false">IF(AND(K2180="Critical",N2180="No"),"URGENT - No Bed","Normal")</f>
        <v>Normal</v>
      </c>
      <c r="AD2180" s="33" t="n">
        <f aca="false">INDEX(Lookup_Tables!$B$3:$B$12,MATCH(H2180,Lookup_Tables!$A$3:$A$12,0))</f>
        <v>4600000</v>
      </c>
      <c r="AE2180" s="27" t="str">
        <f aca="false">INDEX(Lookup_Tables!$C$3:$C$12,MATCH(H2180,Lookup_Tables!$A$3:$A$12,0))</f>
        <v>Dr. Farhan Khan</v>
      </c>
      <c r="AF2180" s="27" t="str">
        <f aca="false">IFERROR(INDEX(Lookup_Tables!$F$16:$F$45,MATCH(I2180,Lookup_Tables!$E$16:$E$45,0)),"N/A")</f>
        <v>EMP207</v>
      </c>
      <c r="AG2180" s="27" t="n">
        <f aca="false">_xlfn.IFS(R2180="Recovered",4,R2180="Referred",3,R2180="Admitted",2,R2180="Deceased",1,TRUE(),0)</f>
        <v>4</v>
      </c>
      <c r="AH2180" s="27" t="str">
        <f aca="false">IF(T2180&gt;=4,"Satisfied",IF(T2180&gt;=3,"Neutral","Needs Improvement"))</f>
        <v>Satisfied</v>
      </c>
    </row>
    <row r="2181" customFormat="false" ht="15" hidden="false" customHeight="false" outlineLevel="0" collapsed="false">
      <c r="A2181" s="30" t="s">
        <v>1915</v>
      </c>
      <c r="B2181" s="30" t="s">
        <v>1916</v>
      </c>
      <c r="C2181" s="30" t="n">
        <v>53</v>
      </c>
      <c r="D2181" s="30" t="s">
        <v>181</v>
      </c>
      <c r="E2181" s="31" t="n">
        <v>45440</v>
      </c>
      <c r="F2181" s="30" t="s">
        <v>791</v>
      </c>
      <c r="G2181" s="31" t="n">
        <v>45441</v>
      </c>
      <c r="H2181" s="30" t="s">
        <v>183</v>
      </c>
      <c r="I2181" s="30" t="s">
        <v>430</v>
      </c>
      <c r="J2181" s="30" t="s">
        <v>213</v>
      </c>
      <c r="K2181" s="30" t="s">
        <v>138</v>
      </c>
      <c r="L2181" s="30" t="n">
        <v>32</v>
      </c>
      <c r="M2181" s="30" t="n">
        <v>38</v>
      </c>
      <c r="N2181" s="30" t="s">
        <v>127</v>
      </c>
      <c r="O2181" s="30" t="s">
        <v>139</v>
      </c>
      <c r="P2181" s="30" t="s">
        <v>187</v>
      </c>
      <c r="Q2181" s="32" t="n">
        <v>1095.88</v>
      </c>
      <c r="R2181" s="30" t="s">
        <v>130</v>
      </c>
      <c r="S2181" s="30" t="s">
        <v>335</v>
      </c>
      <c r="T2181" s="30" t="n">
        <v>5</v>
      </c>
      <c r="U2181" s="30" t="n">
        <f aca="false">YEAR(E2181)</f>
        <v>2024</v>
      </c>
      <c r="V2181" s="30" t="str">
        <f aca="false">TEXT(E2181,"MMM-YYYY")</f>
        <v>May-2024</v>
      </c>
      <c r="W2181" s="30" t="n">
        <f aca="false">MONTH(E2181)</f>
        <v>5</v>
      </c>
      <c r="X2181" s="30" t="str">
        <f aca="false">TEXT(WEEKDAY(E2181,2),"0")&amp;" - "&amp;TEXT(E2181,"dddd")</f>
        <v>2 - Tuesday</v>
      </c>
      <c r="Y2181" s="30" t="str">
        <f aca="false">_xlfn.IFS(C2181&lt;18,"Child (0-17)",C2181&lt;40,"Young Adult (18-39)",C2181&lt;60,"Adult (40-59)",TRUE(),"Senior (60+)")</f>
        <v>Adult (40-59)</v>
      </c>
      <c r="Z2181" s="30" t="n">
        <f aca="false">ROUND(G2181-E2181,0)</f>
        <v>1</v>
      </c>
      <c r="AA2181" s="30" t="n">
        <f aca="false">L2181+M2181</f>
        <v>70</v>
      </c>
      <c r="AB2181" s="30" t="n">
        <f aca="false">IFERROR(ROUND(Q2181/AA2181,2),0)</f>
        <v>15.66</v>
      </c>
      <c r="AC2181" s="30" t="str">
        <f aca="false">IF(AND(K2181="Critical",N2181="No"),"URGENT - No Bed","Normal")</f>
        <v>Normal</v>
      </c>
      <c r="AD2181" s="34" t="n">
        <f aca="false">INDEX(Lookup_Tables!$B$3:$B$12,MATCH(H2181,Lookup_Tables!$A$3:$A$12,0))</f>
        <v>3100000</v>
      </c>
      <c r="AE2181" s="30" t="str">
        <f aca="false">INDEX(Lookup_Tables!$C$3:$C$12,MATCH(H2181,Lookup_Tables!$A$3:$A$12,0))</f>
        <v>Dr. Kavita Rao</v>
      </c>
      <c r="AF2181" s="30" t="str">
        <f aca="false">IFERROR(INDEX(Lookup_Tables!$F$16:$F$45,MATCH(I2181,Lookup_Tables!$E$16:$E$45,0)),"N/A")</f>
        <v>EMP224</v>
      </c>
      <c r="AG2181" s="30" t="n">
        <f aca="false">_xlfn.IFS(R2181="Recovered",4,R2181="Referred",3,R2181="Admitted",2,R2181="Deceased",1,TRUE(),0)</f>
        <v>4</v>
      </c>
      <c r="AH2181" s="30" t="str">
        <f aca="false">IF(T2181&gt;=4,"Satisfied",IF(T2181&gt;=3,"Neutral","Needs Improvement"))</f>
        <v>Satisfied</v>
      </c>
    </row>
    <row r="2182" customFormat="false" ht="15" hidden="false" customHeight="false" outlineLevel="0" collapsed="false">
      <c r="A2182" s="27" t="s">
        <v>4464</v>
      </c>
      <c r="B2182" s="27" t="s">
        <v>3542</v>
      </c>
      <c r="C2182" s="27" t="n">
        <v>48</v>
      </c>
      <c r="D2182" s="27" t="s">
        <v>181</v>
      </c>
      <c r="E2182" s="28" t="n">
        <v>45361</v>
      </c>
      <c r="F2182" s="27" t="s">
        <v>482</v>
      </c>
      <c r="G2182" s="28" t="n">
        <v>45362</v>
      </c>
      <c r="H2182" s="27" t="s">
        <v>161</v>
      </c>
      <c r="I2182" s="27" t="s">
        <v>162</v>
      </c>
      <c r="J2182" s="27" t="s">
        <v>385</v>
      </c>
      <c r="K2182" s="27" t="s">
        <v>138</v>
      </c>
      <c r="L2182" s="27" t="n">
        <v>70</v>
      </c>
      <c r="M2182" s="27" t="n">
        <v>42</v>
      </c>
      <c r="N2182" s="27" t="s">
        <v>127</v>
      </c>
      <c r="O2182" s="27" t="s">
        <v>128</v>
      </c>
      <c r="P2182" s="27" t="s">
        <v>129</v>
      </c>
      <c r="Q2182" s="29" t="n">
        <v>1397.72</v>
      </c>
      <c r="R2182" s="27" t="s">
        <v>130</v>
      </c>
      <c r="S2182" s="27" t="s">
        <v>192</v>
      </c>
      <c r="T2182" s="27" t="n">
        <v>3</v>
      </c>
      <c r="U2182" s="27" t="n">
        <f aca="false">YEAR(E2182)</f>
        <v>2024</v>
      </c>
      <c r="V2182" s="27" t="str">
        <f aca="false">TEXT(E2182,"MMM-YYYY")</f>
        <v>Mar-2024</v>
      </c>
      <c r="W2182" s="27" t="n">
        <f aca="false">MONTH(E2182)</f>
        <v>3</v>
      </c>
      <c r="X2182" s="27" t="str">
        <f aca="false">TEXT(WEEKDAY(E2182,2),"0")&amp;" - "&amp;TEXT(E2182,"dddd")</f>
        <v>7 - Sunday</v>
      </c>
      <c r="Y2182" s="27" t="str">
        <f aca="false">_xlfn.IFS(C2182&lt;18,"Child (0-17)",C2182&lt;40,"Young Adult (18-39)",C2182&lt;60,"Adult (40-59)",TRUE(),"Senior (60+)")</f>
        <v>Adult (40-59)</v>
      </c>
      <c r="Z2182" s="27" t="n">
        <f aca="false">ROUND(G2182-E2182,0)</f>
        <v>1</v>
      </c>
      <c r="AA2182" s="27" t="n">
        <f aca="false">L2182+M2182</f>
        <v>112</v>
      </c>
      <c r="AB2182" s="27" t="n">
        <f aca="false">IFERROR(ROUND(Q2182/AA2182,2),0)</f>
        <v>12.48</v>
      </c>
      <c r="AC2182" s="27" t="str">
        <f aca="false">IF(AND(K2182="Critical",N2182="No"),"URGENT - No Bed","Normal")</f>
        <v>Normal</v>
      </c>
      <c r="AD2182" s="33" t="n">
        <f aca="false">INDEX(Lookup_Tables!$B$3:$B$12,MATCH(H2182,Lookup_Tables!$A$3:$A$12,0))</f>
        <v>3600000</v>
      </c>
      <c r="AE2182" s="27" t="str">
        <f aca="false">INDEX(Lookup_Tables!$C$3:$C$12,MATCH(H2182,Lookup_Tables!$A$3:$A$12,0))</f>
        <v>Dr. Sameer Joshi</v>
      </c>
      <c r="AF2182" s="27" t="str">
        <f aca="false">IFERROR(INDEX(Lookup_Tables!$F$16:$F$45,MATCH(I2182,Lookup_Tables!$E$16:$E$45,0)),"N/A")</f>
        <v>EMP222</v>
      </c>
      <c r="AG2182" s="27" t="n">
        <f aca="false">_xlfn.IFS(R2182="Recovered",4,R2182="Referred",3,R2182="Admitted",2,R2182="Deceased",1,TRUE(),0)</f>
        <v>4</v>
      </c>
      <c r="AH2182" s="27" t="str">
        <f aca="false">IF(T2182&gt;=4,"Satisfied",IF(T2182&gt;=3,"Neutral","Needs Improvement"))</f>
        <v>Neutral</v>
      </c>
    </row>
    <row r="2183" customFormat="false" ht="15" hidden="false" customHeight="false" outlineLevel="0" collapsed="false">
      <c r="A2183" s="30" t="s">
        <v>633</v>
      </c>
      <c r="B2183" s="30" t="s">
        <v>634</v>
      </c>
      <c r="C2183" s="30" t="n">
        <v>47</v>
      </c>
      <c r="D2183" s="30" t="s">
        <v>121</v>
      </c>
      <c r="E2183" s="31" t="n">
        <v>45334</v>
      </c>
      <c r="F2183" s="30" t="s">
        <v>635</v>
      </c>
      <c r="G2183" s="31" t="n">
        <v>45334</v>
      </c>
      <c r="H2183" s="30" t="s">
        <v>135</v>
      </c>
      <c r="I2183" s="30" t="s">
        <v>251</v>
      </c>
      <c r="J2183" s="30" t="s">
        <v>618</v>
      </c>
      <c r="K2183" s="30" t="s">
        <v>138</v>
      </c>
      <c r="L2183" s="30" t="n">
        <v>66</v>
      </c>
      <c r="M2183" s="30" t="n">
        <v>40</v>
      </c>
      <c r="N2183" s="30" t="s">
        <v>127</v>
      </c>
      <c r="O2183" s="30" t="s">
        <v>139</v>
      </c>
      <c r="P2183" s="30" t="s">
        <v>150</v>
      </c>
      <c r="Q2183" s="32" t="n">
        <v>2458.61</v>
      </c>
      <c r="R2183" s="30" t="s">
        <v>130</v>
      </c>
      <c r="S2183" s="30" t="s">
        <v>151</v>
      </c>
      <c r="T2183" s="30" t="n">
        <v>5</v>
      </c>
      <c r="U2183" s="30" t="n">
        <f aca="false">YEAR(E2183)</f>
        <v>2024</v>
      </c>
      <c r="V2183" s="30" t="str">
        <f aca="false">TEXT(E2183,"MMM-YYYY")</f>
        <v>Feb-2024</v>
      </c>
      <c r="W2183" s="30" t="n">
        <f aca="false">MONTH(E2183)</f>
        <v>2</v>
      </c>
      <c r="X2183" s="30" t="str">
        <f aca="false">TEXT(WEEKDAY(E2183,2),"0")&amp;" - "&amp;TEXT(E2183,"dddd")</f>
        <v>1 - Monday</v>
      </c>
      <c r="Y2183" s="30" t="str">
        <f aca="false">_xlfn.IFS(C2183&lt;18,"Child (0-17)",C2183&lt;40,"Young Adult (18-39)",C2183&lt;60,"Adult (40-59)",TRUE(),"Senior (60+)")</f>
        <v>Adult (40-59)</v>
      </c>
      <c r="Z2183" s="30" t="n">
        <f aca="false">ROUND(G2183-E2183,0)</f>
        <v>0</v>
      </c>
      <c r="AA2183" s="30" t="n">
        <f aca="false">L2183+M2183</f>
        <v>106</v>
      </c>
      <c r="AB2183" s="30" t="n">
        <f aca="false">IFERROR(ROUND(Q2183/AA2183,2),0)</f>
        <v>23.19</v>
      </c>
      <c r="AC2183" s="30" t="str">
        <f aca="false">IF(AND(K2183="Critical",N2183="No"),"URGENT - No Bed","Normal")</f>
        <v>Normal</v>
      </c>
      <c r="AD2183" s="34" t="n">
        <f aca="false">INDEX(Lookup_Tables!$B$3:$B$12,MATCH(H2183,Lookup_Tables!$A$3:$A$12,0))</f>
        <v>4600000</v>
      </c>
      <c r="AE2183" s="30" t="str">
        <f aca="false">INDEX(Lookup_Tables!$C$3:$C$12,MATCH(H2183,Lookup_Tables!$A$3:$A$12,0))</f>
        <v>Dr. Farhan Khan</v>
      </c>
      <c r="AF2183" s="30" t="str">
        <f aca="false">IFERROR(INDEX(Lookup_Tables!$F$16:$F$45,MATCH(I2183,Lookup_Tables!$E$16:$E$45,0)),"N/A")</f>
        <v>EMP207</v>
      </c>
      <c r="AG2183" s="30" t="n">
        <f aca="false">_xlfn.IFS(R2183="Recovered",4,R2183="Referred",3,R2183="Admitted",2,R2183="Deceased",1,TRUE(),0)</f>
        <v>4</v>
      </c>
      <c r="AH2183" s="30" t="str">
        <f aca="false">IF(T2183&gt;=4,"Satisfied",IF(T2183&gt;=3,"Neutral","Needs Improvement"))</f>
        <v>Satisfied</v>
      </c>
    </row>
    <row r="2184" customFormat="false" ht="15" hidden="false" customHeight="false" outlineLevel="0" collapsed="false">
      <c r="A2184" s="27" t="s">
        <v>2374</v>
      </c>
      <c r="B2184" s="27" t="s">
        <v>1344</v>
      </c>
      <c r="C2184" s="27" t="n">
        <v>30</v>
      </c>
      <c r="D2184" s="27" t="s">
        <v>181</v>
      </c>
      <c r="E2184" s="28" t="n">
        <v>45455</v>
      </c>
      <c r="F2184" s="27" t="s">
        <v>922</v>
      </c>
      <c r="G2184" s="28" t="n">
        <v>45456</v>
      </c>
      <c r="H2184" s="27" t="s">
        <v>206</v>
      </c>
      <c r="I2184" s="27" t="s">
        <v>232</v>
      </c>
      <c r="J2184" s="27" t="s">
        <v>615</v>
      </c>
      <c r="K2184" s="27" t="s">
        <v>156</v>
      </c>
      <c r="L2184" s="27" t="n">
        <v>41</v>
      </c>
      <c r="M2184" s="27" t="n">
        <v>89</v>
      </c>
      <c r="N2184" s="27" t="s">
        <v>127</v>
      </c>
      <c r="O2184" s="27" t="s">
        <v>128</v>
      </c>
      <c r="P2184" s="27" t="s">
        <v>129</v>
      </c>
      <c r="Q2184" s="29" t="n">
        <v>4343.42</v>
      </c>
      <c r="R2184" s="27" t="s">
        <v>130</v>
      </c>
      <c r="S2184" s="27" t="s">
        <v>197</v>
      </c>
      <c r="T2184" s="27" t="n">
        <v>5</v>
      </c>
      <c r="U2184" s="27" t="n">
        <f aca="false">YEAR(E2184)</f>
        <v>2024</v>
      </c>
      <c r="V2184" s="27" t="str">
        <f aca="false">TEXT(E2184,"MMM-YYYY")</f>
        <v>Jun-2024</v>
      </c>
      <c r="W2184" s="27" t="n">
        <f aca="false">MONTH(E2184)</f>
        <v>6</v>
      </c>
      <c r="X2184" s="27" t="str">
        <f aca="false">TEXT(WEEKDAY(E2184,2),"0")&amp;" - "&amp;TEXT(E2184,"dddd")</f>
        <v>3 - Wednesday</v>
      </c>
      <c r="Y2184" s="27" t="str">
        <f aca="false">_xlfn.IFS(C2184&lt;18,"Child (0-17)",C2184&lt;40,"Young Adult (18-39)",C2184&lt;60,"Adult (40-59)",TRUE(),"Senior (60+)")</f>
        <v>Young Adult (18-39)</v>
      </c>
      <c r="Z2184" s="27" t="n">
        <f aca="false">ROUND(G2184-E2184,0)</f>
        <v>1</v>
      </c>
      <c r="AA2184" s="27" t="n">
        <f aca="false">L2184+M2184</f>
        <v>130</v>
      </c>
      <c r="AB2184" s="27" t="n">
        <f aca="false">IFERROR(ROUND(Q2184/AA2184,2),0)</f>
        <v>33.41</v>
      </c>
      <c r="AC2184" s="27" t="str">
        <f aca="false">IF(AND(K2184="Critical",N2184="No"),"URGENT - No Bed","Normal")</f>
        <v>Normal</v>
      </c>
      <c r="AD2184" s="33" t="n">
        <f aca="false">INDEX(Lookup_Tables!$B$3:$B$12,MATCH(H2184,Lookup_Tables!$A$3:$A$12,0))</f>
        <v>2800000</v>
      </c>
      <c r="AE2184" s="27" t="str">
        <f aca="false">INDEX(Lookup_Tables!$C$3:$C$12,MATCH(H2184,Lookup_Tables!$A$3:$A$12,0))</f>
        <v>Dr. Suresh Nair</v>
      </c>
      <c r="AF2184" s="27" t="str">
        <f aca="false">IFERROR(INDEX(Lookup_Tables!$F$16:$F$45,MATCH(I2184,Lookup_Tables!$E$16:$E$45,0)),"N/A")</f>
        <v>EMP210</v>
      </c>
      <c r="AG2184" s="27" t="n">
        <f aca="false">_xlfn.IFS(R2184="Recovered",4,R2184="Referred",3,R2184="Admitted",2,R2184="Deceased",1,TRUE(),0)</f>
        <v>4</v>
      </c>
      <c r="AH2184" s="27" t="str">
        <f aca="false">IF(T2184&gt;=4,"Satisfied",IF(T2184&gt;=3,"Neutral","Needs Improvement"))</f>
        <v>Satisfied</v>
      </c>
    </row>
    <row r="2185" customFormat="false" ht="15" hidden="false" customHeight="false" outlineLevel="0" collapsed="false">
      <c r="A2185" s="30" t="s">
        <v>3178</v>
      </c>
      <c r="B2185" s="30" t="s">
        <v>2491</v>
      </c>
      <c r="C2185" s="30" t="n">
        <v>31</v>
      </c>
      <c r="D2185" s="30" t="s">
        <v>121</v>
      </c>
      <c r="E2185" s="31" t="n">
        <v>45578</v>
      </c>
      <c r="F2185" s="30" t="s">
        <v>444</v>
      </c>
      <c r="G2185" s="31" t="n">
        <v>45590</v>
      </c>
      <c r="H2185" s="30" t="s">
        <v>183</v>
      </c>
      <c r="I2185" s="30" t="s">
        <v>430</v>
      </c>
      <c r="J2185" s="30" t="s">
        <v>185</v>
      </c>
      <c r="K2185" s="30" t="s">
        <v>202</v>
      </c>
      <c r="L2185" s="30" t="n">
        <v>8</v>
      </c>
      <c r="M2185" s="30" t="n">
        <v>228</v>
      </c>
      <c r="N2185" s="30" t="s">
        <v>186</v>
      </c>
      <c r="O2185" s="30" t="s">
        <v>128</v>
      </c>
      <c r="P2185" s="30" t="s">
        <v>140</v>
      </c>
      <c r="Q2185" s="32" t="n">
        <v>18563.86</v>
      </c>
      <c r="R2185" s="30" t="s">
        <v>268</v>
      </c>
      <c r="S2185" s="30" t="s">
        <v>131</v>
      </c>
      <c r="T2185" s="30" t="n">
        <v>3</v>
      </c>
      <c r="U2185" s="30" t="n">
        <f aca="false">YEAR(E2185)</f>
        <v>2024</v>
      </c>
      <c r="V2185" s="30" t="str">
        <f aca="false">TEXT(E2185,"MMM-YYYY")</f>
        <v>Oct-2024</v>
      </c>
      <c r="W2185" s="30" t="n">
        <f aca="false">MONTH(E2185)</f>
        <v>10</v>
      </c>
      <c r="X2185" s="30" t="str">
        <f aca="false">TEXT(WEEKDAY(E2185,2),"0")&amp;" - "&amp;TEXT(E2185,"dddd")</f>
        <v>7 - Sunday</v>
      </c>
      <c r="Y2185" s="30" t="str">
        <f aca="false">_xlfn.IFS(C2185&lt;18,"Child (0-17)",C2185&lt;40,"Young Adult (18-39)",C2185&lt;60,"Adult (40-59)",TRUE(),"Senior (60+)")</f>
        <v>Young Adult (18-39)</v>
      </c>
      <c r="Z2185" s="30" t="n">
        <f aca="false">ROUND(G2185-E2185,0)</f>
        <v>12</v>
      </c>
      <c r="AA2185" s="30" t="n">
        <f aca="false">L2185+M2185</f>
        <v>236</v>
      </c>
      <c r="AB2185" s="30" t="n">
        <f aca="false">IFERROR(ROUND(Q2185/AA2185,2),0)</f>
        <v>78.66</v>
      </c>
      <c r="AC2185" s="30" t="str">
        <f aca="false">IF(AND(K2185="Critical",N2185="No"),"URGENT - No Bed","Normal")</f>
        <v>Normal</v>
      </c>
      <c r="AD2185" s="34" t="n">
        <f aca="false">INDEX(Lookup_Tables!$B$3:$B$12,MATCH(H2185,Lookup_Tables!$A$3:$A$12,0))</f>
        <v>3100000</v>
      </c>
      <c r="AE2185" s="30" t="str">
        <f aca="false">INDEX(Lookup_Tables!$C$3:$C$12,MATCH(H2185,Lookup_Tables!$A$3:$A$12,0))</f>
        <v>Dr. Kavita Rao</v>
      </c>
      <c r="AF2185" s="30" t="str">
        <f aca="false">IFERROR(INDEX(Lookup_Tables!$F$16:$F$45,MATCH(I2185,Lookup_Tables!$E$16:$E$45,0)),"N/A")</f>
        <v>EMP224</v>
      </c>
      <c r="AG2185" s="30" t="n">
        <f aca="false">_xlfn.IFS(R2185="Recovered",4,R2185="Referred",3,R2185="Admitted",2,R2185="Deceased",1,TRUE(),0)</f>
        <v>3</v>
      </c>
      <c r="AH2185" s="30" t="str">
        <f aca="false">IF(T2185&gt;=4,"Satisfied",IF(T2185&gt;=3,"Neutral","Needs Improvement"))</f>
        <v>Neutral</v>
      </c>
    </row>
    <row r="2186" customFormat="false" ht="15" hidden="false" customHeight="false" outlineLevel="0" collapsed="false">
      <c r="A2186" s="27" t="s">
        <v>5172</v>
      </c>
      <c r="B2186" s="27" t="s">
        <v>1901</v>
      </c>
      <c r="C2186" s="27" t="n">
        <v>28</v>
      </c>
      <c r="D2186" s="27" t="s">
        <v>121</v>
      </c>
      <c r="E2186" s="28" t="n">
        <v>45518</v>
      </c>
      <c r="F2186" s="27" t="s">
        <v>527</v>
      </c>
      <c r="G2186" s="28" t="n">
        <v>45523</v>
      </c>
      <c r="H2186" s="27" t="s">
        <v>146</v>
      </c>
      <c r="I2186" s="27" t="s">
        <v>309</v>
      </c>
      <c r="J2186" s="27" t="s">
        <v>244</v>
      </c>
      <c r="K2186" s="27" t="s">
        <v>202</v>
      </c>
      <c r="L2186" s="27" t="n">
        <v>17</v>
      </c>
      <c r="M2186" s="27" t="n">
        <v>107</v>
      </c>
      <c r="N2186" s="27" t="s">
        <v>186</v>
      </c>
      <c r="O2186" s="27" t="s">
        <v>128</v>
      </c>
      <c r="P2186" s="27" t="s">
        <v>140</v>
      </c>
      <c r="Q2186" s="29" t="n">
        <v>16365.87</v>
      </c>
      <c r="R2186" s="27" t="s">
        <v>172</v>
      </c>
      <c r="S2186" s="27" t="s">
        <v>164</v>
      </c>
      <c r="T2186" s="27" t="n">
        <v>3</v>
      </c>
      <c r="U2186" s="27" t="n">
        <f aca="false">YEAR(E2186)</f>
        <v>2024</v>
      </c>
      <c r="V2186" s="27" t="str">
        <f aca="false">TEXT(E2186,"MMM-YYYY")</f>
        <v>Aug-2024</v>
      </c>
      <c r="W2186" s="27" t="n">
        <f aca="false">MONTH(E2186)</f>
        <v>8</v>
      </c>
      <c r="X2186" s="27" t="str">
        <f aca="false">TEXT(WEEKDAY(E2186,2),"0")&amp;" - "&amp;TEXT(E2186,"dddd")</f>
        <v>3 - Wednesday</v>
      </c>
      <c r="Y2186" s="27" t="str">
        <f aca="false">_xlfn.IFS(C2186&lt;18,"Child (0-17)",C2186&lt;40,"Young Adult (18-39)",C2186&lt;60,"Adult (40-59)",TRUE(),"Senior (60+)")</f>
        <v>Young Adult (18-39)</v>
      </c>
      <c r="Z2186" s="27" t="n">
        <f aca="false">ROUND(G2186-E2186,0)</f>
        <v>5</v>
      </c>
      <c r="AA2186" s="27" t="n">
        <f aca="false">L2186+M2186</f>
        <v>124</v>
      </c>
      <c r="AB2186" s="27" t="n">
        <f aca="false">IFERROR(ROUND(Q2186/AA2186,2),0)</f>
        <v>131.98</v>
      </c>
      <c r="AC2186" s="27" t="str">
        <f aca="false">IF(AND(K2186="Critical",N2186="No"),"URGENT - No Bed","Normal")</f>
        <v>Normal</v>
      </c>
      <c r="AD2186" s="33" t="n">
        <f aca="false">INDEX(Lookup_Tables!$B$3:$B$12,MATCH(H2186,Lookup_Tables!$A$3:$A$12,0))</f>
        <v>2700000</v>
      </c>
      <c r="AE2186" s="27" t="str">
        <f aca="false">INDEX(Lookup_Tables!$C$3:$C$12,MATCH(H2186,Lookup_Tables!$A$3:$A$12,0))</f>
        <v>Dr. Vikram Singh</v>
      </c>
      <c r="AF2186" s="27" t="str">
        <f aca="false">IFERROR(INDEX(Lookup_Tables!$F$16:$F$45,MATCH(I2186,Lookup_Tables!$E$16:$E$45,0)),"N/A")</f>
        <v>EMP228</v>
      </c>
      <c r="AG2186" s="27" t="n">
        <f aca="false">_xlfn.IFS(R2186="Recovered",4,R2186="Referred",3,R2186="Admitted",2,R2186="Deceased",1,TRUE(),0)</f>
        <v>2</v>
      </c>
      <c r="AH2186" s="27" t="str">
        <f aca="false">IF(T2186&gt;=4,"Satisfied",IF(T2186&gt;=3,"Neutral","Needs Improvement"))</f>
        <v>Neutral</v>
      </c>
    </row>
    <row r="2187" customFormat="false" ht="15" hidden="false" customHeight="false" outlineLevel="0" collapsed="false">
      <c r="A2187" s="30" t="s">
        <v>6587</v>
      </c>
      <c r="B2187" s="30" t="s">
        <v>3479</v>
      </c>
      <c r="C2187" s="30" t="n">
        <v>7</v>
      </c>
      <c r="D2187" s="30" t="s">
        <v>181</v>
      </c>
      <c r="E2187" s="31" t="n">
        <v>45390</v>
      </c>
      <c r="F2187" s="30" t="s">
        <v>705</v>
      </c>
      <c r="G2187" s="31" t="n">
        <v>45394</v>
      </c>
      <c r="H2187" s="30" t="s">
        <v>242</v>
      </c>
      <c r="I2187" s="30" t="s">
        <v>243</v>
      </c>
      <c r="J2187" s="30" t="s">
        <v>316</v>
      </c>
      <c r="K2187" s="30" t="s">
        <v>126</v>
      </c>
      <c r="L2187" s="30" t="n">
        <v>9</v>
      </c>
      <c r="M2187" s="30" t="n">
        <v>124</v>
      </c>
      <c r="N2187" s="30" t="s">
        <v>186</v>
      </c>
      <c r="O2187" s="30" t="s">
        <v>139</v>
      </c>
      <c r="P2187" s="30" t="s">
        <v>140</v>
      </c>
      <c r="Q2187" s="32" t="n">
        <v>7965.7</v>
      </c>
      <c r="R2187" s="30" t="s">
        <v>130</v>
      </c>
      <c r="S2187" s="30" t="s">
        <v>164</v>
      </c>
      <c r="T2187" s="30" t="n">
        <v>3</v>
      </c>
      <c r="U2187" s="30" t="n">
        <f aca="false">YEAR(E2187)</f>
        <v>2024</v>
      </c>
      <c r="V2187" s="30" t="str">
        <f aca="false">TEXT(E2187,"MMM-YYYY")</f>
        <v>Apr-2024</v>
      </c>
      <c r="W2187" s="30" t="n">
        <f aca="false">MONTH(E2187)</f>
        <v>4</v>
      </c>
      <c r="X2187" s="30" t="str">
        <f aca="false">TEXT(WEEKDAY(E2187,2),"0")&amp;" - "&amp;TEXT(E2187,"dddd")</f>
        <v>1 - Monday</v>
      </c>
      <c r="Y2187" s="30" t="str">
        <f aca="false">_xlfn.IFS(C2187&lt;18,"Child (0-17)",C2187&lt;40,"Young Adult (18-39)",C2187&lt;60,"Adult (40-59)",TRUE(),"Senior (60+)")</f>
        <v>Child (0-17)</v>
      </c>
      <c r="Z2187" s="30" t="n">
        <f aca="false">ROUND(G2187-E2187,0)</f>
        <v>4</v>
      </c>
      <c r="AA2187" s="30" t="n">
        <f aca="false">L2187+M2187</f>
        <v>133</v>
      </c>
      <c r="AB2187" s="30" t="n">
        <f aca="false">IFERROR(ROUND(Q2187/AA2187,2),0)</f>
        <v>59.89</v>
      </c>
      <c r="AC2187" s="30" t="str">
        <f aca="false">IF(AND(K2187="Critical",N2187="No"),"URGENT - No Bed","Normal")</f>
        <v>Normal</v>
      </c>
      <c r="AD2187" s="34" t="n">
        <f aca="false">INDEX(Lookup_Tables!$B$3:$B$12,MATCH(H2187,Lookup_Tables!$A$3:$A$12,0))</f>
        <v>3000000</v>
      </c>
      <c r="AE2187" s="30" t="str">
        <f aca="false">INDEX(Lookup_Tables!$C$3:$C$12,MATCH(H2187,Lookup_Tables!$A$3:$A$12,0))</f>
        <v>Dr. Pooja Iyer</v>
      </c>
      <c r="AF2187" s="30" t="str">
        <f aca="false">IFERROR(INDEX(Lookup_Tables!$F$16:$F$45,MATCH(I2187,Lookup_Tables!$E$16:$E$45,0)),"N/A")</f>
        <v>EMP214</v>
      </c>
      <c r="AG2187" s="30" t="n">
        <f aca="false">_xlfn.IFS(R2187="Recovered",4,R2187="Referred",3,R2187="Admitted",2,R2187="Deceased",1,TRUE(),0)</f>
        <v>4</v>
      </c>
      <c r="AH2187" s="30" t="str">
        <f aca="false">IF(T2187&gt;=4,"Satisfied",IF(T2187&gt;=3,"Neutral","Needs Improvement"))</f>
        <v>Neutral</v>
      </c>
    </row>
    <row r="2188" customFormat="false" ht="15" hidden="false" customHeight="false" outlineLevel="0" collapsed="false">
      <c r="A2188" s="27" t="s">
        <v>3710</v>
      </c>
      <c r="B2188" s="27" t="s">
        <v>2109</v>
      </c>
      <c r="C2188" s="27" t="n">
        <v>20</v>
      </c>
      <c r="D2188" s="27" t="s">
        <v>181</v>
      </c>
      <c r="E2188" s="28" t="n">
        <v>45431</v>
      </c>
      <c r="F2188" s="27" t="s">
        <v>429</v>
      </c>
      <c r="G2188" s="28" t="n">
        <v>45434</v>
      </c>
      <c r="H2188" s="27" t="s">
        <v>236</v>
      </c>
      <c r="I2188" s="27" t="s">
        <v>323</v>
      </c>
      <c r="J2188" s="27" t="s">
        <v>455</v>
      </c>
      <c r="K2188" s="27" t="s">
        <v>156</v>
      </c>
      <c r="L2188" s="27" t="n">
        <v>37</v>
      </c>
      <c r="M2188" s="27" t="n">
        <v>90</v>
      </c>
      <c r="N2188" s="27" t="s">
        <v>127</v>
      </c>
      <c r="O2188" s="27" t="s">
        <v>139</v>
      </c>
      <c r="P2188" s="27" t="s">
        <v>129</v>
      </c>
      <c r="Q2188" s="29" t="n">
        <v>5174.72</v>
      </c>
      <c r="R2188" s="27" t="s">
        <v>130</v>
      </c>
      <c r="S2188" s="27" t="s">
        <v>178</v>
      </c>
      <c r="T2188" s="27" t="n">
        <v>4</v>
      </c>
      <c r="U2188" s="27" t="n">
        <f aca="false">YEAR(E2188)</f>
        <v>2024</v>
      </c>
      <c r="V2188" s="27" t="str">
        <f aca="false">TEXT(E2188,"MMM-YYYY")</f>
        <v>May-2024</v>
      </c>
      <c r="W2188" s="27" t="n">
        <f aca="false">MONTH(E2188)</f>
        <v>5</v>
      </c>
      <c r="X2188" s="27" t="str">
        <f aca="false">TEXT(WEEKDAY(E2188,2),"0")&amp;" - "&amp;TEXT(E2188,"dddd")</f>
        <v>7 - Sunday</v>
      </c>
      <c r="Y2188" s="27" t="str">
        <f aca="false">_xlfn.IFS(C2188&lt;18,"Child (0-17)",C2188&lt;40,"Young Adult (18-39)",C2188&lt;60,"Adult (40-59)",TRUE(),"Senior (60+)")</f>
        <v>Young Adult (18-39)</v>
      </c>
      <c r="Z2188" s="27" t="n">
        <f aca="false">ROUND(G2188-E2188,0)</f>
        <v>3</v>
      </c>
      <c r="AA2188" s="27" t="n">
        <f aca="false">L2188+M2188</f>
        <v>127</v>
      </c>
      <c r="AB2188" s="27" t="n">
        <f aca="false">IFERROR(ROUND(Q2188/AA2188,2),0)</f>
        <v>40.75</v>
      </c>
      <c r="AC2188" s="27" t="str">
        <f aca="false">IF(AND(K2188="Critical",N2188="No"),"URGENT - No Bed","Normal")</f>
        <v>Normal</v>
      </c>
      <c r="AD2188" s="33" t="n">
        <f aca="false">INDEX(Lookup_Tables!$B$3:$B$12,MATCH(H2188,Lookup_Tables!$A$3:$A$12,0))</f>
        <v>3900000</v>
      </c>
      <c r="AE2188" s="27" t="str">
        <f aca="false">INDEX(Lookup_Tables!$C$3:$C$12,MATCH(H2188,Lookup_Tables!$A$3:$A$12,0))</f>
        <v>Dr. Rina Mehta</v>
      </c>
      <c r="AF2188" s="27" t="str">
        <f aca="false">IFERROR(INDEX(Lookup_Tables!$F$16:$F$45,MATCH(I2188,Lookup_Tables!$E$16:$E$45,0)),"N/A")</f>
        <v>EMP216</v>
      </c>
      <c r="AG2188" s="27" t="n">
        <f aca="false">_xlfn.IFS(R2188="Recovered",4,R2188="Referred",3,R2188="Admitted",2,R2188="Deceased",1,TRUE(),0)</f>
        <v>4</v>
      </c>
      <c r="AH2188" s="27" t="str">
        <f aca="false">IF(T2188&gt;=4,"Satisfied",IF(T2188&gt;=3,"Neutral","Needs Improvement"))</f>
        <v>Satisfied</v>
      </c>
    </row>
    <row r="2189" customFormat="false" ht="15" hidden="false" customHeight="false" outlineLevel="0" collapsed="false">
      <c r="A2189" s="30" t="s">
        <v>1712</v>
      </c>
      <c r="B2189" s="30" t="s">
        <v>1713</v>
      </c>
      <c r="C2189" s="30" t="n">
        <v>61</v>
      </c>
      <c r="D2189" s="30" t="s">
        <v>181</v>
      </c>
      <c r="E2189" s="31" t="n">
        <v>45422</v>
      </c>
      <c r="F2189" s="30" t="s">
        <v>494</v>
      </c>
      <c r="G2189" s="31" t="n">
        <v>45423</v>
      </c>
      <c r="H2189" s="30" t="s">
        <v>146</v>
      </c>
      <c r="I2189" s="30" t="s">
        <v>309</v>
      </c>
      <c r="J2189" s="30" t="s">
        <v>148</v>
      </c>
      <c r="K2189" s="30" t="s">
        <v>138</v>
      </c>
      <c r="L2189" s="30" t="n">
        <v>51</v>
      </c>
      <c r="M2189" s="30" t="n">
        <v>32</v>
      </c>
      <c r="N2189" s="30" t="s">
        <v>127</v>
      </c>
      <c r="O2189" s="30" t="s">
        <v>139</v>
      </c>
      <c r="P2189" s="30" t="s">
        <v>187</v>
      </c>
      <c r="Q2189" s="32" t="n">
        <v>2607.83</v>
      </c>
      <c r="R2189" s="30" t="s">
        <v>130</v>
      </c>
      <c r="S2189" s="30" t="s">
        <v>223</v>
      </c>
      <c r="T2189" s="30" t="n">
        <v>5</v>
      </c>
      <c r="U2189" s="30" t="n">
        <f aca="false">YEAR(E2189)</f>
        <v>2024</v>
      </c>
      <c r="V2189" s="30" t="str">
        <f aca="false">TEXT(E2189,"MMM-YYYY")</f>
        <v>May-2024</v>
      </c>
      <c r="W2189" s="30" t="n">
        <f aca="false">MONTH(E2189)</f>
        <v>5</v>
      </c>
      <c r="X2189" s="30" t="str">
        <f aca="false">TEXT(WEEKDAY(E2189,2),"0")&amp;" - "&amp;TEXT(E2189,"dddd")</f>
        <v>5 - Friday</v>
      </c>
      <c r="Y2189" s="30" t="str">
        <f aca="false">_xlfn.IFS(C2189&lt;18,"Child (0-17)",C2189&lt;40,"Young Adult (18-39)",C2189&lt;60,"Adult (40-59)",TRUE(),"Senior (60+)")</f>
        <v>Senior (60+)</v>
      </c>
      <c r="Z2189" s="30" t="n">
        <f aca="false">ROUND(G2189-E2189,0)</f>
        <v>1</v>
      </c>
      <c r="AA2189" s="30" t="n">
        <f aca="false">L2189+M2189</f>
        <v>83</v>
      </c>
      <c r="AB2189" s="30" t="n">
        <f aca="false">IFERROR(ROUND(Q2189/AA2189,2),0)</f>
        <v>31.42</v>
      </c>
      <c r="AC2189" s="30" t="str">
        <f aca="false">IF(AND(K2189="Critical",N2189="No"),"URGENT - No Bed","Normal")</f>
        <v>Normal</v>
      </c>
      <c r="AD2189" s="34" t="n">
        <f aca="false">INDEX(Lookup_Tables!$B$3:$B$12,MATCH(H2189,Lookup_Tables!$A$3:$A$12,0))</f>
        <v>2700000</v>
      </c>
      <c r="AE2189" s="30" t="str">
        <f aca="false">INDEX(Lookup_Tables!$C$3:$C$12,MATCH(H2189,Lookup_Tables!$A$3:$A$12,0))</f>
        <v>Dr. Vikram Singh</v>
      </c>
      <c r="AF2189" s="30" t="str">
        <f aca="false">IFERROR(INDEX(Lookup_Tables!$F$16:$F$45,MATCH(I2189,Lookup_Tables!$E$16:$E$45,0)),"N/A")</f>
        <v>EMP228</v>
      </c>
      <c r="AG2189" s="30" t="n">
        <f aca="false">_xlfn.IFS(R2189="Recovered",4,R2189="Referred",3,R2189="Admitted",2,R2189="Deceased",1,TRUE(),0)</f>
        <v>4</v>
      </c>
      <c r="AH2189" s="30" t="str">
        <f aca="false">IF(T2189&gt;=4,"Satisfied",IF(T2189&gt;=3,"Neutral","Needs Improvement"))</f>
        <v>Satisfied</v>
      </c>
    </row>
    <row r="2190" customFormat="false" ht="15" hidden="false" customHeight="false" outlineLevel="0" collapsed="false">
      <c r="A2190" s="27" t="s">
        <v>1198</v>
      </c>
      <c r="B2190" s="27" t="s">
        <v>613</v>
      </c>
      <c r="C2190" s="27" t="n">
        <v>0</v>
      </c>
      <c r="D2190" s="27" t="s">
        <v>181</v>
      </c>
      <c r="E2190" s="28" t="n">
        <v>45647</v>
      </c>
      <c r="F2190" s="27" t="s">
        <v>780</v>
      </c>
      <c r="G2190" s="28" t="n">
        <v>45647</v>
      </c>
      <c r="H2190" s="27" t="s">
        <v>123</v>
      </c>
      <c r="I2190" s="27" t="s">
        <v>304</v>
      </c>
      <c r="J2190" s="27" t="s">
        <v>125</v>
      </c>
      <c r="K2190" s="27" t="s">
        <v>156</v>
      </c>
      <c r="L2190" s="27" t="n">
        <v>23</v>
      </c>
      <c r="M2190" s="27" t="n">
        <v>47</v>
      </c>
      <c r="N2190" s="27" t="s">
        <v>127</v>
      </c>
      <c r="O2190" s="27" t="s">
        <v>171</v>
      </c>
      <c r="P2190" s="27" t="s">
        <v>187</v>
      </c>
      <c r="Q2190" s="29" t="n">
        <v>3672.88</v>
      </c>
      <c r="R2190" s="27" t="s">
        <v>130</v>
      </c>
      <c r="S2190" s="27" t="s">
        <v>164</v>
      </c>
      <c r="T2190" s="27" t="n">
        <v>5</v>
      </c>
      <c r="U2190" s="27" t="n">
        <f aca="false">YEAR(E2190)</f>
        <v>2024</v>
      </c>
      <c r="V2190" s="27" t="str">
        <f aca="false">TEXT(E2190,"MMM-YYYY")</f>
        <v>Dec-2024</v>
      </c>
      <c r="W2190" s="27" t="n">
        <f aca="false">MONTH(E2190)</f>
        <v>12</v>
      </c>
      <c r="X2190" s="27" t="str">
        <f aca="false">TEXT(WEEKDAY(E2190,2),"0")&amp;" - "&amp;TEXT(E2190,"dddd")</f>
        <v>6 - Saturday</v>
      </c>
      <c r="Y2190" s="27" t="str">
        <f aca="false">_xlfn.IFS(C2190&lt;18,"Child (0-17)",C2190&lt;40,"Young Adult (18-39)",C2190&lt;60,"Adult (40-59)",TRUE(),"Senior (60+)")</f>
        <v>Child (0-17)</v>
      </c>
      <c r="Z2190" s="27" t="n">
        <f aca="false">ROUND(G2190-E2190,0)</f>
        <v>0</v>
      </c>
      <c r="AA2190" s="27" t="n">
        <f aca="false">L2190+M2190</f>
        <v>70</v>
      </c>
      <c r="AB2190" s="27" t="n">
        <f aca="false">IFERROR(ROUND(Q2190/AA2190,2),0)</f>
        <v>52.47</v>
      </c>
      <c r="AC2190" s="27" t="str">
        <f aca="false">IF(AND(K2190="Critical",N2190="No"),"URGENT - No Bed","Normal")</f>
        <v>Normal</v>
      </c>
      <c r="AD2190" s="33" t="n">
        <f aca="false">INDEX(Lookup_Tables!$B$3:$B$12,MATCH(H2190,Lookup_Tables!$A$3:$A$12,0))</f>
        <v>2200000</v>
      </c>
      <c r="AE2190" s="27" t="str">
        <f aca="false">INDEX(Lookup_Tables!$C$3:$C$12,MATCH(H2190,Lookup_Tables!$A$3:$A$12,0))</f>
        <v>Dr. Rohan Das</v>
      </c>
      <c r="AF2190" s="27" t="str">
        <f aca="false">IFERROR(INDEX(Lookup_Tables!$F$16:$F$45,MATCH(I2190,Lookup_Tables!$E$16:$E$45,0)),"N/A")</f>
        <v>EMP204</v>
      </c>
      <c r="AG2190" s="27" t="n">
        <f aca="false">_xlfn.IFS(R2190="Recovered",4,R2190="Referred",3,R2190="Admitted",2,R2190="Deceased",1,TRUE(),0)</f>
        <v>4</v>
      </c>
      <c r="AH2190" s="27" t="str">
        <f aca="false">IF(T2190&gt;=4,"Satisfied",IF(T2190&gt;=3,"Neutral","Needs Improvement"))</f>
        <v>Satisfied</v>
      </c>
    </row>
    <row r="2191" customFormat="false" ht="15" hidden="false" customHeight="false" outlineLevel="0" collapsed="false">
      <c r="A2191" s="30" t="s">
        <v>3285</v>
      </c>
      <c r="B2191" s="30" t="s">
        <v>688</v>
      </c>
      <c r="C2191" s="30" t="n">
        <v>47</v>
      </c>
      <c r="D2191" s="30" t="s">
        <v>181</v>
      </c>
      <c r="E2191" s="31" t="n">
        <v>45330</v>
      </c>
      <c r="F2191" s="30" t="s">
        <v>394</v>
      </c>
      <c r="G2191" s="31" t="n">
        <v>45330</v>
      </c>
      <c r="H2191" s="30" t="s">
        <v>217</v>
      </c>
      <c r="I2191" s="30" t="s">
        <v>344</v>
      </c>
      <c r="J2191" s="30" t="s">
        <v>283</v>
      </c>
      <c r="K2191" s="30" t="s">
        <v>138</v>
      </c>
      <c r="L2191" s="30" t="n">
        <v>20</v>
      </c>
      <c r="M2191" s="30" t="n">
        <v>23</v>
      </c>
      <c r="N2191" s="30" t="s">
        <v>127</v>
      </c>
      <c r="O2191" s="30" t="s">
        <v>139</v>
      </c>
      <c r="P2191" s="30" t="s">
        <v>140</v>
      </c>
      <c r="Q2191" s="32" t="n">
        <v>1255.67</v>
      </c>
      <c r="R2191" s="30" t="s">
        <v>130</v>
      </c>
      <c r="S2191" s="30" t="s">
        <v>192</v>
      </c>
      <c r="T2191" s="30" t="n">
        <v>3</v>
      </c>
      <c r="U2191" s="30" t="n">
        <f aca="false">YEAR(E2191)</f>
        <v>2024</v>
      </c>
      <c r="V2191" s="30" t="str">
        <f aca="false">TEXT(E2191,"MMM-YYYY")</f>
        <v>Feb-2024</v>
      </c>
      <c r="W2191" s="30" t="n">
        <f aca="false">MONTH(E2191)</f>
        <v>2</v>
      </c>
      <c r="X2191" s="30" t="str">
        <f aca="false">TEXT(WEEKDAY(E2191,2),"0")&amp;" - "&amp;TEXT(E2191,"dddd")</f>
        <v>4 - Thursday</v>
      </c>
      <c r="Y2191" s="30" t="str">
        <f aca="false">_xlfn.IFS(C2191&lt;18,"Child (0-17)",C2191&lt;40,"Young Adult (18-39)",C2191&lt;60,"Adult (40-59)",TRUE(),"Senior (60+)")</f>
        <v>Adult (40-59)</v>
      </c>
      <c r="Z2191" s="30" t="n">
        <f aca="false">ROUND(G2191-E2191,0)</f>
        <v>0</v>
      </c>
      <c r="AA2191" s="30" t="n">
        <f aca="false">L2191+M2191</f>
        <v>43</v>
      </c>
      <c r="AB2191" s="30" t="n">
        <f aca="false">IFERROR(ROUND(Q2191/AA2191,2),0)</f>
        <v>29.2</v>
      </c>
      <c r="AC2191" s="30" t="str">
        <f aca="false">IF(AND(K2191="Critical",N2191="No"),"URGENT - No Bed","Normal")</f>
        <v>Normal</v>
      </c>
      <c r="AD2191" s="34" t="n">
        <f aca="false">INDEX(Lookup_Tables!$B$3:$B$12,MATCH(H2191,Lookup_Tables!$A$3:$A$12,0))</f>
        <v>4200000</v>
      </c>
      <c r="AE2191" s="30" t="str">
        <f aca="false">INDEX(Lookup_Tables!$C$3:$C$12,MATCH(H2191,Lookup_Tables!$A$3:$A$12,0))</f>
        <v>Dr. Anil Kapoor</v>
      </c>
      <c r="AF2191" s="30" t="str">
        <f aca="false">IFERROR(INDEX(Lookup_Tables!$F$16:$F$45,MATCH(I2191,Lookup_Tables!$E$16:$E$45,0)),"N/A")</f>
        <v>EMP201</v>
      </c>
      <c r="AG2191" s="30" t="n">
        <f aca="false">_xlfn.IFS(R2191="Recovered",4,R2191="Referred",3,R2191="Admitted",2,R2191="Deceased",1,TRUE(),0)</f>
        <v>4</v>
      </c>
      <c r="AH2191" s="30" t="str">
        <f aca="false">IF(T2191&gt;=4,"Satisfied",IF(T2191&gt;=3,"Neutral","Needs Improvement"))</f>
        <v>Neutral</v>
      </c>
    </row>
    <row r="2192" customFormat="false" ht="15" hidden="false" customHeight="false" outlineLevel="0" collapsed="false">
      <c r="A2192" s="27" t="s">
        <v>6795</v>
      </c>
      <c r="B2192" s="27" t="s">
        <v>3451</v>
      </c>
      <c r="C2192" s="27" t="n">
        <v>45</v>
      </c>
      <c r="D2192" s="27" t="s">
        <v>121</v>
      </c>
      <c r="E2192" s="28" t="n">
        <v>45457</v>
      </c>
      <c r="F2192" s="27" t="s">
        <v>370</v>
      </c>
      <c r="G2192" s="28" t="n">
        <v>45458</v>
      </c>
      <c r="H2192" s="27" t="s">
        <v>161</v>
      </c>
      <c r="I2192" s="27" t="s">
        <v>538</v>
      </c>
      <c r="J2192" s="27" t="s">
        <v>385</v>
      </c>
      <c r="K2192" s="27" t="s">
        <v>138</v>
      </c>
      <c r="L2192" s="27" t="n">
        <v>43</v>
      </c>
      <c r="M2192" s="27" t="n">
        <v>32</v>
      </c>
      <c r="N2192" s="27" t="s">
        <v>127</v>
      </c>
      <c r="O2192" s="27" t="s">
        <v>139</v>
      </c>
      <c r="P2192" s="27" t="s">
        <v>129</v>
      </c>
      <c r="Q2192" s="29" t="n">
        <v>2347.68</v>
      </c>
      <c r="R2192" s="27" t="s">
        <v>130</v>
      </c>
      <c r="S2192" s="27" t="s">
        <v>157</v>
      </c>
      <c r="T2192" s="27" t="n">
        <v>4</v>
      </c>
      <c r="U2192" s="27" t="n">
        <f aca="false">YEAR(E2192)</f>
        <v>2024</v>
      </c>
      <c r="V2192" s="27" t="str">
        <f aca="false">TEXT(E2192,"MMM-YYYY")</f>
        <v>Jun-2024</v>
      </c>
      <c r="W2192" s="27" t="n">
        <f aca="false">MONTH(E2192)</f>
        <v>6</v>
      </c>
      <c r="X2192" s="27" t="str">
        <f aca="false">TEXT(WEEKDAY(E2192,2),"0")&amp;" - "&amp;TEXT(E2192,"dddd")</f>
        <v>5 - Friday</v>
      </c>
      <c r="Y2192" s="27" t="str">
        <f aca="false">_xlfn.IFS(C2192&lt;18,"Child (0-17)",C2192&lt;40,"Young Adult (18-39)",C2192&lt;60,"Adult (40-59)",TRUE(),"Senior (60+)")</f>
        <v>Adult (40-59)</v>
      </c>
      <c r="Z2192" s="27" t="n">
        <f aca="false">ROUND(G2192-E2192,0)</f>
        <v>1</v>
      </c>
      <c r="AA2192" s="27" t="n">
        <f aca="false">L2192+M2192</f>
        <v>75</v>
      </c>
      <c r="AB2192" s="27" t="n">
        <f aca="false">IFERROR(ROUND(Q2192/AA2192,2),0)</f>
        <v>31.3</v>
      </c>
      <c r="AC2192" s="27" t="str">
        <f aca="false">IF(AND(K2192="Critical",N2192="No"),"URGENT - No Bed","Normal")</f>
        <v>Normal</v>
      </c>
      <c r="AD2192" s="33" t="n">
        <f aca="false">INDEX(Lookup_Tables!$B$3:$B$12,MATCH(H2192,Lookup_Tables!$A$3:$A$12,0))</f>
        <v>3600000</v>
      </c>
      <c r="AE2192" s="27" t="str">
        <f aca="false">INDEX(Lookup_Tables!$C$3:$C$12,MATCH(H2192,Lookup_Tables!$A$3:$A$12,0))</f>
        <v>Dr. Sameer Joshi</v>
      </c>
      <c r="AF2192" s="27" t="str">
        <f aca="false">IFERROR(INDEX(Lookup_Tables!$F$16:$F$45,MATCH(I2192,Lookup_Tables!$E$16:$E$45,0)),"N/A")</f>
        <v>EMP221</v>
      </c>
      <c r="AG2192" s="27" t="n">
        <f aca="false">_xlfn.IFS(R2192="Recovered",4,R2192="Referred",3,R2192="Admitted",2,R2192="Deceased",1,TRUE(),0)</f>
        <v>4</v>
      </c>
      <c r="AH2192" s="27" t="str">
        <f aca="false">IF(T2192&gt;=4,"Satisfied",IF(T2192&gt;=3,"Neutral","Needs Improvement"))</f>
        <v>Satisfied</v>
      </c>
    </row>
    <row r="2193" customFormat="false" ht="15" hidden="false" customHeight="false" outlineLevel="0" collapsed="false">
      <c r="A2193" s="30" t="s">
        <v>4103</v>
      </c>
      <c r="B2193" s="30" t="s">
        <v>1267</v>
      </c>
      <c r="C2193" s="30" t="n">
        <v>28</v>
      </c>
      <c r="D2193" s="30" t="s">
        <v>121</v>
      </c>
      <c r="E2193" s="31" t="n">
        <v>45379</v>
      </c>
      <c r="F2193" s="30" t="s">
        <v>762</v>
      </c>
      <c r="G2193" s="31" t="n">
        <v>45380</v>
      </c>
      <c r="H2193" s="30" t="s">
        <v>183</v>
      </c>
      <c r="I2193" s="30" t="s">
        <v>212</v>
      </c>
      <c r="J2193" s="30" t="s">
        <v>185</v>
      </c>
      <c r="K2193" s="30" t="s">
        <v>138</v>
      </c>
      <c r="L2193" s="30" t="n">
        <v>22</v>
      </c>
      <c r="M2193" s="30" t="n">
        <v>20</v>
      </c>
      <c r="N2193" s="30" t="s">
        <v>127</v>
      </c>
      <c r="O2193" s="30" t="s">
        <v>128</v>
      </c>
      <c r="P2193" s="30" t="s">
        <v>140</v>
      </c>
      <c r="Q2193" s="32" t="n">
        <v>1750.65</v>
      </c>
      <c r="R2193" s="30" t="s">
        <v>130</v>
      </c>
      <c r="S2193" s="30" t="s">
        <v>141</v>
      </c>
      <c r="T2193" s="30" t="n">
        <v>4</v>
      </c>
      <c r="U2193" s="30" t="n">
        <f aca="false">YEAR(E2193)</f>
        <v>2024</v>
      </c>
      <c r="V2193" s="30" t="str">
        <f aca="false">TEXT(E2193,"MMM-YYYY")</f>
        <v>Mar-2024</v>
      </c>
      <c r="W2193" s="30" t="n">
        <f aca="false">MONTH(E2193)</f>
        <v>3</v>
      </c>
      <c r="X2193" s="30" t="str">
        <f aca="false">TEXT(WEEKDAY(E2193,2),"0")&amp;" - "&amp;TEXT(E2193,"dddd")</f>
        <v>4 - Thursday</v>
      </c>
      <c r="Y2193" s="30" t="str">
        <f aca="false">_xlfn.IFS(C2193&lt;18,"Child (0-17)",C2193&lt;40,"Young Adult (18-39)",C2193&lt;60,"Adult (40-59)",TRUE(),"Senior (60+)")</f>
        <v>Young Adult (18-39)</v>
      </c>
      <c r="Z2193" s="30" t="n">
        <f aca="false">ROUND(G2193-E2193,0)</f>
        <v>1</v>
      </c>
      <c r="AA2193" s="30" t="n">
        <f aca="false">L2193+M2193</f>
        <v>42</v>
      </c>
      <c r="AB2193" s="30" t="n">
        <f aca="false">IFERROR(ROUND(Q2193/AA2193,2),0)</f>
        <v>41.68</v>
      </c>
      <c r="AC2193" s="30" t="str">
        <f aca="false">IF(AND(K2193="Critical",N2193="No"),"URGENT - No Bed","Normal")</f>
        <v>Normal</v>
      </c>
      <c r="AD2193" s="34" t="n">
        <f aca="false">INDEX(Lookup_Tables!$B$3:$B$12,MATCH(H2193,Lookup_Tables!$A$3:$A$12,0))</f>
        <v>3100000</v>
      </c>
      <c r="AE2193" s="30" t="str">
        <f aca="false">INDEX(Lookup_Tables!$C$3:$C$12,MATCH(H2193,Lookup_Tables!$A$3:$A$12,0))</f>
        <v>Dr. Kavita Rao</v>
      </c>
      <c r="AF2193" s="30" t="str">
        <f aca="false">IFERROR(INDEX(Lookup_Tables!$F$16:$F$45,MATCH(I2193,Lookup_Tables!$E$16:$E$45,0)),"N/A")</f>
        <v>EMP225</v>
      </c>
      <c r="AG2193" s="30" t="n">
        <f aca="false">_xlfn.IFS(R2193="Recovered",4,R2193="Referred",3,R2193="Admitted",2,R2193="Deceased",1,TRUE(),0)</f>
        <v>4</v>
      </c>
      <c r="AH2193" s="30" t="str">
        <f aca="false">IF(T2193&gt;=4,"Satisfied",IF(T2193&gt;=3,"Neutral","Needs Improvement"))</f>
        <v>Satisfied</v>
      </c>
    </row>
    <row r="2194" customFormat="false" ht="15" hidden="false" customHeight="false" outlineLevel="0" collapsed="false">
      <c r="A2194" s="27" t="s">
        <v>5508</v>
      </c>
      <c r="B2194" s="27" t="s">
        <v>424</v>
      </c>
      <c r="C2194" s="27" t="n">
        <v>29</v>
      </c>
      <c r="D2194" s="27" t="s">
        <v>121</v>
      </c>
      <c r="E2194" s="28" t="n">
        <v>45562</v>
      </c>
      <c r="F2194" s="27" t="s">
        <v>740</v>
      </c>
      <c r="G2194" s="28" t="n">
        <v>45564</v>
      </c>
      <c r="H2194" s="27" t="s">
        <v>206</v>
      </c>
      <c r="I2194" s="27" t="s">
        <v>207</v>
      </c>
      <c r="J2194" s="27" t="s">
        <v>233</v>
      </c>
      <c r="K2194" s="27" t="s">
        <v>156</v>
      </c>
      <c r="L2194" s="27" t="n">
        <v>30</v>
      </c>
      <c r="M2194" s="27" t="n">
        <v>67</v>
      </c>
      <c r="N2194" s="27" t="s">
        <v>127</v>
      </c>
      <c r="O2194" s="27" t="s">
        <v>139</v>
      </c>
      <c r="P2194" s="27" t="s">
        <v>129</v>
      </c>
      <c r="Q2194" s="29" t="n">
        <v>4597.13</v>
      </c>
      <c r="R2194" s="27" t="s">
        <v>130</v>
      </c>
      <c r="S2194" s="27" t="s">
        <v>178</v>
      </c>
      <c r="T2194" s="27" t="n">
        <v>4</v>
      </c>
      <c r="U2194" s="27" t="n">
        <f aca="false">YEAR(E2194)</f>
        <v>2024</v>
      </c>
      <c r="V2194" s="27" t="str">
        <f aca="false">TEXT(E2194,"MMM-YYYY")</f>
        <v>Sep-2024</v>
      </c>
      <c r="W2194" s="27" t="n">
        <f aca="false">MONTH(E2194)</f>
        <v>9</v>
      </c>
      <c r="X2194" s="27" t="str">
        <f aca="false">TEXT(WEEKDAY(E2194,2),"0")&amp;" - "&amp;TEXT(E2194,"dddd")</f>
        <v>5 - Friday</v>
      </c>
      <c r="Y2194" s="27" t="str">
        <f aca="false">_xlfn.IFS(C2194&lt;18,"Child (0-17)",C2194&lt;40,"Young Adult (18-39)",C2194&lt;60,"Adult (40-59)",TRUE(),"Senior (60+)")</f>
        <v>Young Adult (18-39)</v>
      </c>
      <c r="Z2194" s="27" t="n">
        <f aca="false">ROUND(G2194-E2194,0)</f>
        <v>2</v>
      </c>
      <c r="AA2194" s="27" t="n">
        <f aca="false">L2194+M2194</f>
        <v>97</v>
      </c>
      <c r="AB2194" s="27" t="n">
        <f aca="false">IFERROR(ROUND(Q2194/AA2194,2),0)</f>
        <v>47.39</v>
      </c>
      <c r="AC2194" s="27" t="str">
        <f aca="false">IF(AND(K2194="Critical",N2194="No"),"URGENT - No Bed","Normal")</f>
        <v>Normal</v>
      </c>
      <c r="AD2194" s="33" t="n">
        <f aca="false">INDEX(Lookup_Tables!$B$3:$B$12,MATCH(H2194,Lookup_Tables!$A$3:$A$12,0))</f>
        <v>2800000</v>
      </c>
      <c r="AE2194" s="27" t="str">
        <f aca="false">INDEX(Lookup_Tables!$C$3:$C$12,MATCH(H2194,Lookup_Tables!$A$3:$A$12,0))</f>
        <v>Dr. Suresh Nair</v>
      </c>
      <c r="AF2194" s="27" t="str">
        <f aca="false">IFERROR(INDEX(Lookup_Tables!$F$16:$F$45,MATCH(I2194,Lookup_Tables!$E$16:$E$45,0)),"N/A")</f>
        <v>EMP209</v>
      </c>
      <c r="AG2194" s="27" t="n">
        <f aca="false">_xlfn.IFS(R2194="Recovered",4,R2194="Referred",3,R2194="Admitted",2,R2194="Deceased",1,TRUE(),0)</f>
        <v>4</v>
      </c>
      <c r="AH2194" s="27" t="str">
        <f aca="false">IF(T2194&gt;=4,"Satisfied",IF(T2194&gt;=3,"Neutral","Needs Improvement"))</f>
        <v>Satisfied</v>
      </c>
    </row>
    <row r="2195" customFormat="false" ht="15" hidden="false" customHeight="false" outlineLevel="0" collapsed="false">
      <c r="A2195" s="30" t="s">
        <v>4636</v>
      </c>
      <c r="B2195" s="30" t="s">
        <v>1276</v>
      </c>
      <c r="C2195" s="30" t="n">
        <v>28</v>
      </c>
      <c r="D2195" s="30" t="s">
        <v>121</v>
      </c>
      <c r="E2195" s="31" t="n">
        <v>45575</v>
      </c>
      <c r="F2195" s="30" t="s">
        <v>907</v>
      </c>
      <c r="G2195" s="31" t="n">
        <v>45576</v>
      </c>
      <c r="H2195" s="30" t="s">
        <v>123</v>
      </c>
      <c r="I2195" s="30" t="s">
        <v>155</v>
      </c>
      <c r="J2195" s="30" t="s">
        <v>305</v>
      </c>
      <c r="K2195" s="30" t="s">
        <v>156</v>
      </c>
      <c r="L2195" s="30" t="n">
        <v>36</v>
      </c>
      <c r="M2195" s="30" t="n">
        <v>85</v>
      </c>
      <c r="N2195" s="30" t="s">
        <v>186</v>
      </c>
      <c r="O2195" s="30" t="s">
        <v>128</v>
      </c>
      <c r="P2195" s="30" t="s">
        <v>150</v>
      </c>
      <c r="Q2195" s="32" t="n">
        <v>5064.91</v>
      </c>
      <c r="R2195" s="30" t="s">
        <v>268</v>
      </c>
      <c r="S2195" s="30" t="s">
        <v>192</v>
      </c>
      <c r="T2195" s="30" t="n">
        <v>2</v>
      </c>
      <c r="U2195" s="30" t="n">
        <f aca="false">YEAR(E2195)</f>
        <v>2024</v>
      </c>
      <c r="V2195" s="30" t="str">
        <f aca="false">TEXT(E2195,"MMM-YYYY")</f>
        <v>Oct-2024</v>
      </c>
      <c r="W2195" s="30" t="n">
        <f aca="false">MONTH(E2195)</f>
        <v>10</v>
      </c>
      <c r="X2195" s="30" t="str">
        <f aca="false">TEXT(WEEKDAY(E2195,2),"0")&amp;" - "&amp;TEXT(E2195,"dddd")</f>
        <v>4 - Thursday</v>
      </c>
      <c r="Y2195" s="30" t="str">
        <f aca="false">_xlfn.IFS(C2195&lt;18,"Child (0-17)",C2195&lt;40,"Young Adult (18-39)",C2195&lt;60,"Adult (40-59)",TRUE(),"Senior (60+)")</f>
        <v>Young Adult (18-39)</v>
      </c>
      <c r="Z2195" s="30" t="n">
        <f aca="false">ROUND(G2195-E2195,0)</f>
        <v>1</v>
      </c>
      <c r="AA2195" s="30" t="n">
        <f aca="false">L2195+M2195</f>
        <v>121</v>
      </c>
      <c r="AB2195" s="30" t="n">
        <f aca="false">IFERROR(ROUND(Q2195/AA2195,2),0)</f>
        <v>41.86</v>
      </c>
      <c r="AC2195" s="30" t="str">
        <f aca="false">IF(AND(K2195="Critical",N2195="No"),"URGENT - No Bed","Normal")</f>
        <v>Normal</v>
      </c>
      <c r="AD2195" s="34" t="n">
        <f aca="false">INDEX(Lookup_Tables!$B$3:$B$12,MATCH(H2195,Lookup_Tables!$A$3:$A$12,0))</f>
        <v>2200000</v>
      </c>
      <c r="AE2195" s="30" t="str">
        <f aca="false">INDEX(Lookup_Tables!$C$3:$C$12,MATCH(H2195,Lookup_Tables!$A$3:$A$12,0))</f>
        <v>Dr. Rohan Das</v>
      </c>
      <c r="AF2195" s="30" t="str">
        <f aca="false">IFERROR(INDEX(Lookup_Tables!$F$16:$F$45,MATCH(I2195,Lookup_Tables!$E$16:$E$45,0)),"N/A")</f>
        <v>EMP203</v>
      </c>
      <c r="AG2195" s="30" t="n">
        <f aca="false">_xlfn.IFS(R2195="Recovered",4,R2195="Referred",3,R2195="Admitted",2,R2195="Deceased",1,TRUE(),0)</f>
        <v>3</v>
      </c>
      <c r="AH2195" s="30" t="str">
        <f aca="false">IF(T2195&gt;=4,"Satisfied",IF(T2195&gt;=3,"Neutral","Needs Improvement"))</f>
        <v>Needs Improvement</v>
      </c>
    </row>
    <row r="2196" customFormat="false" ht="15" hidden="false" customHeight="false" outlineLevel="0" collapsed="false">
      <c r="A2196" s="27" t="s">
        <v>6751</v>
      </c>
      <c r="B2196" s="27" t="s">
        <v>1518</v>
      </c>
      <c r="C2196" s="27" t="n">
        <v>44</v>
      </c>
      <c r="D2196" s="27" t="s">
        <v>181</v>
      </c>
      <c r="E2196" s="28" t="n">
        <v>45509</v>
      </c>
      <c r="F2196" s="27" t="s">
        <v>567</v>
      </c>
      <c r="G2196" s="28" t="n">
        <v>45510</v>
      </c>
      <c r="H2196" s="27" t="s">
        <v>206</v>
      </c>
      <c r="I2196" s="27" t="s">
        <v>300</v>
      </c>
      <c r="J2196" s="27" t="s">
        <v>469</v>
      </c>
      <c r="K2196" s="27" t="s">
        <v>126</v>
      </c>
      <c r="L2196" s="27" t="n">
        <v>10</v>
      </c>
      <c r="M2196" s="27" t="n">
        <v>92</v>
      </c>
      <c r="N2196" s="27" t="s">
        <v>186</v>
      </c>
      <c r="O2196" s="27" t="s">
        <v>128</v>
      </c>
      <c r="P2196" s="27" t="s">
        <v>150</v>
      </c>
      <c r="Q2196" s="29" t="n">
        <v>7234.11</v>
      </c>
      <c r="R2196" s="27" t="s">
        <v>268</v>
      </c>
      <c r="S2196" s="27" t="s">
        <v>178</v>
      </c>
      <c r="T2196" s="27" t="n">
        <v>4</v>
      </c>
      <c r="U2196" s="27" t="n">
        <f aca="false">YEAR(E2196)</f>
        <v>2024</v>
      </c>
      <c r="V2196" s="27" t="str">
        <f aca="false">TEXT(E2196,"MMM-YYYY")</f>
        <v>Aug-2024</v>
      </c>
      <c r="W2196" s="27" t="n">
        <f aca="false">MONTH(E2196)</f>
        <v>8</v>
      </c>
      <c r="X2196" s="27" t="str">
        <f aca="false">TEXT(WEEKDAY(E2196,2),"0")&amp;" - "&amp;TEXT(E2196,"dddd")</f>
        <v>1 - Monday</v>
      </c>
      <c r="Y2196" s="27" t="str">
        <f aca="false">_xlfn.IFS(C2196&lt;18,"Child (0-17)",C2196&lt;40,"Young Adult (18-39)",C2196&lt;60,"Adult (40-59)",TRUE(),"Senior (60+)")</f>
        <v>Adult (40-59)</v>
      </c>
      <c r="Z2196" s="27" t="n">
        <f aca="false">ROUND(G2196-E2196,0)</f>
        <v>1</v>
      </c>
      <c r="AA2196" s="27" t="n">
        <f aca="false">L2196+M2196</f>
        <v>102</v>
      </c>
      <c r="AB2196" s="27" t="n">
        <f aca="false">IFERROR(ROUND(Q2196/AA2196,2),0)</f>
        <v>70.92</v>
      </c>
      <c r="AC2196" s="27" t="str">
        <f aca="false">IF(AND(K2196="Critical",N2196="No"),"URGENT - No Bed","Normal")</f>
        <v>Normal</v>
      </c>
      <c r="AD2196" s="33" t="n">
        <f aca="false">INDEX(Lookup_Tables!$B$3:$B$12,MATCH(H2196,Lookup_Tables!$A$3:$A$12,0))</f>
        <v>2800000</v>
      </c>
      <c r="AE2196" s="27" t="str">
        <f aca="false">INDEX(Lookup_Tables!$C$3:$C$12,MATCH(H2196,Lookup_Tables!$A$3:$A$12,0))</f>
        <v>Dr. Suresh Nair</v>
      </c>
      <c r="AF2196" s="27" t="str">
        <f aca="false">IFERROR(INDEX(Lookup_Tables!$F$16:$F$45,MATCH(I2196,Lookup_Tables!$E$16:$E$45,0)),"N/A")</f>
        <v>EMP211</v>
      </c>
      <c r="AG2196" s="27" t="n">
        <f aca="false">_xlfn.IFS(R2196="Recovered",4,R2196="Referred",3,R2196="Admitted",2,R2196="Deceased",1,TRUE(),0)</f>
        <v>3</v>
      </c>
      <c r="AH2196" s="27" t="str">
        <f aca="false">IF(T2196&gt;=4,"Satisfied",IF(T2196&gt;=3,"Neutral","Needs Improvement"))</f>
        <v>Satisfied</v>
      </c>
    </row>
    <row r="2197" customFormat="false" ht="15" hidden="false" customHeight="false" outlineLevel="0" collapsed="false">
      <c r="A2197" s="30" t="s">
        <v>6742</v>
      </c>
      <c r="B2197" s="30" t="s">
        <v>1785</v>
      </c>
      <c r="C2197" s="30" t="n">
        <v>52</v>
      </c>
      <c r="D2197" s="30" t="s">
        <v>121</v>
      </c>
      <c r="E2197" s="31" t="n">
        <v>45562</v>
      </c>
      <c r="F2197" s="30" t="s">
        <v>1044</v>
      </c>
      <c r="G2197" s="31" t="n">
        <v>45564</v>
      </c>
      <c r="H2197" s="30" t="s">
        <v>161</v>
      </c>
      <c r="I2197" s="30" t="s">
        <v>320</v>
      </c>
      <c r="J2197" s="30" t="s">
        <v>258</v>
      </c>
      <c r="K2197" s="30" t="s">
        <v>126</v>
      </c>
      <c r="L2197" s="30" t="n">
        <v>7</v>
      </c>
      <c r="M2197" s="30" t="n">
        <v>81</v>
      </c>
      <c r="N2197" s="30" t="s">
        <v>186</v>
      </c>
      <c r="O2197" s="30" t="s">
        <v>139</v>
      </c>
      <c r="P2197" s="30" t="s">
        <v>187</v>
      </c>
      <c r="Q2197" s="32" t="n">
        <v>8195.39</v>
      </c>
      <c r="R2197" s="30" t="s">
        <v>268</v>
      </c>
      <c r="S2197" s="30" t="s">
        <v>223</v>
      </c>
      <c r="T2197" s="30" t="n">
        <v>4</v>
      </c>
      <c r="U2197" s="30" t="n">
        <f aca="false">YEAR(E2197)</f>
        <v>2024</v>
      </c>
      <c r="V2197" s="30" t="str">
        <f aca="false">TEXT(E2197,"MMM-YYYY")</f>
        <v>Sep-2024</v>
      </c>
      <c r="W2197" s="30" t="n">
        <f aca="false">MONTH(E2197)</f>
        <v>9</v>
      </c>
      <c r="X2197" s="30" t="str">
        <f aca="false">TEXT(WEEKDAY(E2197,2),"0")&amp;" - "&amp;TEXT(E2197,"dddd")</f>
        <v>5 - Friday</v>
      </c>
      <c r="Y2197" s="30" t="str">
        <f aca="false">_xlfn.IFS(C2197&lt;18,"Child (0-17)",C2197&lt;40,"Young Adult (18-39)",C2197&lt;60,"Adult (40-59)",TRUE(),"Senior (60+)")</f>
        <v>Adult (40-59)</v>
      </c>
      <c r="Z2197" s="30" t="n">
        <f aca="false">ROUND(G2197-E2197,0)</f>
        <v>2</v>
      </c>
      <c r="AA2197" s="30" t="n">
        <f aca="false">L2197+M2197</f>
        <v>88</v>
      </c>
      <c r="AB2197" s="30" t="n">
        <f aca="false">IFERROR(ROUND(Q2197/AA2197,2),0)</f>
        <v>93.13</v>
      </c>
      <c r="AC2197" s="30" t="str">
        <f aca="false">IF(AND(K2197="Critical",N2197="No"),"URGENT - No Bed","Normal")</f>
        <v>Normal</v>
      </c>
      <c r="AD2197" s="34" t="n">
        <f aca="false">INDEX(Lookup_Tables!$B$3:$B$12,MATCH(H2197,Lookup_Tables!$A$3:$A$12,0))</f>
        <v>3600000</v>
      </c>
      <c r="AE2197" s="30" t="str">
        <f aca="false">INDEX(Lookup_Tables!$C$3:$C$12,MATCH(H2197,Lookup_Tables!$A$3:$A$12,0))</f>
        <v>Dr. Sameer Joshi</v>
      </c>
      <c r="AF2197" s="30" t="str">
        <f aca="false">IFERROR(INDEX(Lookup_Tables!$F$16:$F$45,MATCH(I2197,Lookup_Tables!$E$16:$E$45,0)),"N/A")</f>
        <v>EMP223</v>
      </c>
      <c r="AG2197" s="30" t="n">
        <f aca="false">_xlfn.IFS(R2197="Recovered",4,R2197="Referred",3,R2197="Admitted",2,R2197="Deceased",1,TRUE(),0)</f>
        <v>3</v>
      </c>
      <c r="AH2197" s="30" t="str">
        <f aca="false">IF(T2197&gt;=4,"Satisfied",IF(T2197&gt;=3,"Neutral","Needs Improvement"))</f>
        <v>Satisfied</v>
      </c>
    </row>
    <row r="2198" customFormat="false" ht="15" hidden="false" customHeight="false" outlineLevel="0" collapsed="false">
      <c r="A2198" s="27" t="s">
        <v>585</v>
      </c>
      <c r="B2198" s="27" t="s">
        <v>586</v>
      </c>
      <c r="C2198" s="27" t="n">
        <v>48</v>
      </c>
      <c r="D2198" s="27" t="s">
        <v>121</v>
      </c>
      <c r="E2198" s="28" t="n">
        <v>45367</v>
      </c>
      <c r="F2198" s="27" t="s">
        <v>587</v>
      </c>
      <c r="G2198" s="28" t="n">
        <v>45369</v>
      </c>
      <c r="H2198" s="27" t="s">
        <v>236</v>
      </c>
      <c r="I2198" s="27" t="s">
        <v>266</v>
      </c>
      <c r="J2198" s="27" t="s">
        <v>375</v>
      </c>
      <c r="K2198" s="27" t="s">
        <v>156</v>
      </c>
      <c r="L2198" s="27" t="n">
        <v>33</v>
      </c>
      <c r="M2198" s="27" t="n">
        <v>66</v>
      </c>
      <c r="N2198" s="27" t="s">
        <v>186</v>
      </c>
      <c r="O2198" s="27" t="s">
        <v>139</v>
      </c>
      <c r="P2198" s="27" t="s">
        <v>140</v>
      </c>
      <c r="Q2198" s="29" t="n">
        <v>4520.62</v>
      </c>
      <c r="R2198" s="27" t="s">
        <v>130</v>
      </c>
      <c r="S2198" s="27" t="s">
        <v>157</v>
      </c>
      <c r="T2198" s="27" t="n">
        <v>3</v>
      </c>
      <c r="U2198" s="27" t="n">
        <f aca="false">YEAR(E2198)</f>
        <v>2024</v>
      </c>
      <c r="V2198" s="27" t="str">
        <f aca="false">TEXT(E2198,"MMM-YYYY")</f>
        <v>Mar-2024</v>
      </c>
      <c r="W2198" s="27" t="n">
        <f aca="false">MONTH(E2198)</f>
        <v>3</v>
      </c>
      <c r="X2198" s="27" t="str">
        <f aca="false">TEXT(WEEKDAY(E2198,2),"0")&amp;" - "&amp;TEXT(E2198,"dddd")</f>
        <v>6 - Saturday</v>
      </c>
      <c r="Y2198" s="27" t="str">
        <f aca="false">_xlfn.IFS(C2198&lt;18,"Child (0-17)",C2198&lt;40,"Young Adult (18-39)",C2198&lt;60,"Adult (40-59)",TRUE(),"Senior (60+)")</f>
        <v>Adult (40-59)</v>
      </c>
      <c r="Z2198" s="27" t="n">
        <f aca="false">ROUND(G2198-E2198,0)</f>
        <v>2</v>
      </c>
      <c r="AA2198" s="27" t="n">
        <f aca="false">L2198+M2198</f>
        <v>99</v>
      </c>
      <c r="AB2198" s="27" t="n">
        <f aca="false">IFERROR(ROUND(Q2198/AA2198,2),0)</f>
        <v>45.66</v>
      </c>
      <c r="AC2198" s="27" t="str">
        <f aca="false">IF(AND(K2198="Critical",N2198="No"),"URGENT - No Bed","Normal")</f>
        <v>Normal</v>
      </c>
      <c r="AD2198" s="33" t="n">
        <f aca="false">INDEX(Lookup_Tables!$B$3:$B$12,MATCH(H2198,Lookup_Tables!$A$3:$A$12,0))</f>
        <v>3900000</v>
      </c>
      <c r="AE2198" s="27" t="str">
        <f aca="false">INDEX(Lookup_Tables!$C$3:$C$12,MATCH(H2198,Lookup_Tables!$A$3:$A$12,0))</f>
        <v>Dr. Rina Mehta</v>
      </c>
      <c r="AF2198" s="27" t="str">
        <f aca="false">IFERROR(INDEX(Lookup_Tables!$F$16:$F$45,MATCH(I2198,Lookup_Tables!$E$16:$E$45,0)),"N/A")</f>
        <v>EMP217</v>
      </c>
      <c r="AG2198" s="27" t="n">
        <f aca="false">_xlfn.IFS(R2198="Recovered",4,R2198="Referred",3,R2198="Admitted",2,R2198="Deceased",1,TRUE(),0)</f>
        <v>4</v>
      </c>
      <c r="AH2198" s="27" t="str">
        <f aca="false">IF(T2198&gt;=4,"Satisfied",IF(T2198&gt;=3,"Neutral","Needs Improvement"))</f>
        <v>Neutral</v>
      </c>
    </row>
    <row r="2199" customFormat="false" ht="15" hidden="false" customHeight="false" outlineLevel="0" collapsed="false">
      <c r="A2199" s="30" t="s">
        <v>738</v>
      </c>
      <c r="B2199" s="30" t="s">
        <v>739</v>
      </c>
      <c r="C2199" s="30" t="n">
        <v>58</v>
      </c>
      <c r="D2199" s="30" t="s">
        <v>181</v>
      </c>
      <c r="E2199" s="31" t="n">
        <v>45612</v>
      </c>
      <c r="F2199" s="30" t="s">
        <v>740</v>
      </c>
      <c r="G2199" s="31" t="n">
        <v>45614</v>
      </c>
      <c r="H2199" s="30" t="s">
        <v>183</v>
      </c>
      <c r="I2199" s="30" t="s">
        <v>184</v>
      </c>
      <c r="J2199" s="30" t="s">
        <v>411</v>
      </c>
      <c r="K2199" s="30" t="s">
        <v>156</v>
      </c>
      <c r="L2199" s="30" t="n">
        <v>54</v>
      </c>
      <c r="M2199" s="30" t="n">
        <v>37</v>
      </c>
      <c r="N2199" s="30" t="s">
        <v>186</v>
      </c>
      <c r="O2199" s="30" t="s">
        <v>149</v>
      </c>
      <c r="P2199" s="30" t="s">
        <v>150</v>
      </c>
      <c r="Q2199" s="32" t="n">
        <v>4059.86</v>
      </c>
      <c r="R2199" s="30" t="s">
        <v>130</v>
      </c>
      <c r="S2199" s="30" t="s">
        <v>192</v>
      </c>
      <c r="T2199" s="30" t="n">
        <v>3</v>
      </c>
      <c r="U2199" s="30" t="n">
        <f aca="false">YEAR(E2199)</f>
        <v>2024</v>
      </c>
      <c r="V2199" s="30" t="str">
        <f aca="false">TEXT(E2199,"MMM-YYYY")</f>
        <v>Nov-2024</v>
      </c>
      <c r="W2199" s="30" t="n">
        <f aca="false">MONTH(E2199)</f>
        <v>11</v>
      </c>
      <c r="X2199" s="30" t="str">
        <f aca="false">TEXT(WEEKDAY(E2199,2),"0")&amp;" - "&amp;TEXT(E2199,"dddd")</f>
        <v>6 - Saturday</v>
      </c>
      <c r="Y2199" s="30" t="str">
        <f aca="false">_xlfn.IFS(C2199&lt;18,"Child (0-17)",C2199&lt;40,"Young Adult (18-39)",C2199&lt;60,"Adult (40-59)",TRUE(),"Senior (60+)")</f>
        <v>Adult (40-59)</v>
      </c>
      <c r="Z2199" s="30" t="n">
        <f aca="false">ROUND(G2199-E2199,0)</f>
        <v>2</v>
      </c>
      <c r="AA2199" s="30" t="n">
        <f aca="false">L2199+M2199</f>
        <v>91</v>
      </c>
      <c r="AB2199" s="30" t="n">
        <f aca="false">IFERROR(ROUND(Q2199/AA2199,2),0)</f>
        <v>44.61</v>
      </c>
      <c r="AC2199" s="30" t="str">
        <f aca="false">IF(AND(K2199="Critical",N2199="No"),"URGENT - No Bed","Normal")</f>
        <v>Normal</v>
      </c>
      <c r="AD2199" s="34" t="n">
        <f aca="false">INDEX(Lookup_Tables!$B$3:$B$12,MATCH(H2199,Lookup_Tables!$A$3:$A$12,0))</f>
        <v>3100000</v>
      </c>
      <c r="AE2199" s="30" t="str">
        <f aca="false">INDEX(Lookup_Tables!$C$3:$C$12,MATCH(H2199,Lookup_Tables!$A$3:$A$12,0))</f>
        <v>Dr. Kavita Rao</v>
      </c>
      <c r="AF2199" s="30" t="str">
        <f aca="false">IFERROR(INDEX(Lookup_Tables!$F$16:$F$45,MATCH(I2199,Lookup_Tables!$E$16:$E$45,0)),"N/A")</f>
        <v>EMP226</v>
      </c>
      <c r="AG2199" s="30" t="n">
        <f aca="false">_xlfn.IFS(R2199="Recovered",4,R2199="Referred",3,R2199="Admitted",2,R2199="Deceased",1,TRUE(),0)</f>
        <v>4</v>
      </c>
      <c r="AH2199" s="30" t="str">
        <f aca="false">IF(T2199&gt;=4,"Satisfied",IF(T2199&gt;=3,"Neutral","Needs Improvement"))</f>
        <v>Neutral</v>
      </c>
    </row>
    <row r="2200" customFormat="false" ht="15" hidden="false" customHeight="false" outlineLevel="0" collapsed="false">
      <c r="A2200" s="27" t="s">
        <v>1287</v>
      </c>
      <c r="B2200" s="27" t="s">
        <v>1288</v>
      </c>
      <c r="C2200" s="27" t="n">
        <v>23</v>
      </c>
      <c r="D2200" s="27" t="s">
        <v>181</v>
      </c>
      <c r="E2200" s="28" t="n">
        <v>45383</v>
      </c>
      <c r="F2200" s="27" t="s">
        <v>1029</v>
      </c>
      <c r="G2200" s="28" t="n">
        <v>45387</v>
      </c>
      <c r="H2200" s="27" t="s">
        <v>168</v>
      </c>
      <c r="I2200" s="27" t="s">
        <v>366</v>
      </c>
      <c r="J2200" s="27" t="s">
        <v>441</v>
      </c>
      <c r="K2200" s="27" t="s">
        <v>202</v>
      </c>
      <c r="L2200" s="27" t="n">
        <v>6</v>
      </c>
      <c r="M2200" s="27" t="n">
        <v>142</v>
      </c>
      <c r="N2200" s="27" t="s">
        <v>186</v>
      </c>
      <c r="O2200" s="27" t="s">
        <v>149</v>
      </c>
      <c r="P2200" s="27" t="s">
        <v>129</v>
      </c>
      <c r="Q2200" s="29" t="n">
        <v>17379.31</v>
      </c>
      <c r="R2200" s="27" t="s">
        <v>172</v>
      </c>
      <c r="S2200" s="27" t="s">
        <v>164</v>
      </c>
      <c r="T2200" s="27" t="n">
        <v>2</v>
      </c>
      <c r="U2200" s="27" t="n">
        <f aca="false">YEAR(E2200)</f>
        <v>2024</v>
      </c>
      <c r="V2200" s="27" t="str">
        <f aca="false">TEXT(E2200,"MMM-YYYY")</f>
        <v>Apr-2024</v>
      </c>
      <c r="W2200" s="27" t="n">
        <f aca="false">MONTH(E2200)</f>
        <v>4</v>
      </c>
      <c r="X2200" s="27" t="str">
        <f aca="false">TEXT(WEEKDAY(E2200,2),"0")&amp;" - "&amp;TEXT(E2200,"dddd")</f>
        <v>1 - Monday</v>
      </c>
      <c r="Y2200" s="27" t="str">
        <f aca="false">_xlfn.IFS(C2200&lt;18,"Child (0-17)",C2200&lt;40,"Young Adult (18-39)",C2200&lt;60,"Adult (40-59)",TRUE(),"Senior (60+)")</f>
        <v>Young Adult (18-39)</v>
      </c>
      <c r="Z2200" s="27" t="n">
        <f aca="false">ROUND(G2200-E2200,0)</f>
        <v>4</v>
      </c>
      <c r="AA2200" s="27" t="n">
        <f aca="false">L2200+M2200</f>
        <v>148</v>
      </c>
      <c r="AB2200" s="27" t="n">
        <f aca="false">IFERROR(ROUND(Q2200/AA2200,2),0)</f>
        <v>117.43</v>
      </c>
      <c r="AC2200" s="27" t="str">
        <f aca="false">IF(AND(K2200="Critical",N2200="No"),"URGENT - No Bed","Normal")</f>
        <v>Normal</v>
      </c>
      <c r="AD2200" s="33" t="n">
        <f aca="false">INDEX(Lookup_Tables!$B$3:$B$12,MATCH(H2200,Lookup_Tables!$A$3:$A$12,0))</f>
        <v>4400000</v>
      </c>
      <c r="AE2200" s="27" t="str">
        <f aca="false">INDEX(Lookup_Tables!$C$3:$C$12,MATCH(H2200,Lookup_Tables!$A$3:$A$12,0))</f>
        <v>Dr. Neha Chopra</v>
      </c>
      <c r="AF2200" s="27" t="str">
        <f aca="false">IFERROR(INDEX(Lookup_Tables!$F$16:$F$45,MATCH(I2200,Lookup_Tables!$E$16:$E$45,0)),"N/A")</f>
        <v>EMP218</v>
      </c>
      <c r="AG2200" s="27" t="n">
        <f aca="false">_xlfn.IFS(R2200="Recovered",4,R2200="Referred",3,R2200="Admitted",2,R2200="Deceased",1,TRUE(),0)</f>
        <v>2</v>
      </c>
      <c r="AH2200" s="27" t="str">
        <f aca="false">IF(T2200&gt;=4,"Satisfied",IF(T2200&gt;=3,"Neutral","Needs Improvement"))</f>
        <v>Needs Improvement</v>
      </c>
    </row>
    <row r="2201" customFormat="false" ht="15" hidden="false" customHeight="false" outlineLevel="0" collapsed="false">
      <c r="A2201" s="30" t="s">
        <v>2641</v>
      </c>
      <c r="B2201" s="30" t="s">
        <v>2642</v>
      </c>
      <c r="C2201" s="30" t="n">
        <v>63</v>
      </c>
      <c r="D2201" s="30" t="s">
        <v>121</v>
      </c>
      <c r="E2201" s="31" t="n">
        <v>45323</v>
      </c>
      <c r="F2201" s="30" t="s">
        <v>576</v>
      </c>
      <c r="G2201" s="31" t="n">
        <v>45323</v>
      </c>
      <c r="H2201" s="30" t="s">
        <v>236</v>
      </c>
      <c r="I2201" s="30" t="s">
        <v>266</v>
      </c>
      <c r="J2201" s="30" t="s">
        <v>267</v>
      </c>
      <c r="K2201" s="30" t="s">
        <v>138</v>
      </c>
      <c r="L2201" s="30" t="n">
        <v>55</v>
      </c>
      <c r="M2201" s="30" t="n">
        <v>30</v>
      </c>
      <c r="N2201" s="30" t="s">
        <v>127</v>
      </c>
      <c r="O2201" s="30" t="s">
        <v>128</v>
      </c>
      <c r="P2201" s="30" t="s">
        <v>140</v>
      </c>
      <c r="Q2201" s="32" t="n">
        <v>847.43</v>
      </c>
      <c r="R2201" s="30" t="s">
        <v>172</v>
      </c>
      <c r="S2201" s="30" t="s">
        <v>157</v>
      </c>
      <c r="T2201" s="30" t="n">
        <v>4</v>
      </c>
      <c r="U2201" s="30" t="n">
        <f aca="false">YEAR(E2201)</f>
        <v>2024</v>
      </c>
      <c r="V2201" s="30" t="str">
        <f aca="false">TEXT(E2201,"MMM-YYYY")</f>
        <v>Feb-2024</v>
      </c>
      <c r="W2201" s="30" t="n">
        <f aca="false">MONTH(E2201)</f>
        <v>2</v>
      </c>
      <c r="X2201" s="30" t="str">
        <f aca="false">TEXT(WEEKDAY(E2201,2),"0")&amp;" - "&amp;TEXT(E2201,"dddd")</f>
        <v>4 - Thursday</v>
      </c>
      <c r="Y2201" s="30" t="str">
        <f aca="false">_xlfn.IFS(C2201&lt;18,"Child (0-17)",C2201&lt;40,"Young Adult (18-39)",C2201&lt;60,"Adult (40-59)",TRUE(),"Senior (60+)")</f>
        <v>Senior (60+)</v>
      </c>
      <c r="Z2201" s="30" t="n">
        <f aca="false">ROUND(G2201-E2201,0)</f>
        <v>0</v>
      </c>
      <c r="AA2201" s="30" t="n">
        <f aca="false">L2201+M2201</f>
        <v>85</v>
      </c>
      <c r="AB2201" s="30" t="n">
        <f aca="false">IFERROR(ROUND(Q2201/AA2201,2),0)</f>
        <v>9.97</v>
      </c>
      <c r="AC2201" s="30" t="str">
        <f aca="false">IF(AND(K2201="Critical",N2201="No"),"URGENT - No Bed","Normal")</f>
        <v>Normal</v>
      </c>
      <c r="AD2201" s="34" t="n">
        <f aca="false">INDEX(Lookup_Tables!$B$3:$B$12,MATCH(H2201,Lookup_Tables!$A$3:$A$12,0))</f>
        <v>3900000</v>
      </c>
      <c r="AE2201" s="30" t="str">
        <f aca="false">INDEX(Lookup_Tables!$C$3:$C$12,MATCH(H2201,Lookup_Tables!$A$3:$A$12,0))</f>
        <v>Dr. Rina Mehta</v>
      </c>
      <c r="AF2201" s="30" t="str">
        <f aca="false">IFERROR(INDEX(Lookup_Tables!$F$16:$F$45,MATCH(I2201,Lookup_Tables!$E$16:$E$45,0)),"N/A")</f>
        <v>EMP217</v>
      </c>
      <c r="AG2201" s="30" t="n">
        <f aca="false">_xlfn.IFS(R2201="Recovered",4,R2201="Referred",3,R2201="Admitted",2,R2201="Deceased",1,TRUE(),0)</f>
        <v>2</v>
      </c>
      <c r="AH2201" s="30" t="str">
        <f aca="false">IF(T2201&gt;=4,"Satisfied",IF(T2201&gt;=3,"Neutral","Needs Improvement"))</f>
        <v>Satisfied</v>
      </c>
    </row>
    <row r="2202" customFormat="false" ht="15" hidden="false" customHeight="false" outlineLevel="0" collapsed="false">
      <c r="A2202" s="27" t="s">
        <v>3417</v>
      </c>
      <c r="B2202" s="27" t="s">
        <v>668</v>
      </c>
      <c r="C2202" s="27" t="n">
        <v>51</v>
      </c>
      <c r="D2202" s="27" t="s">
        <v>181</v>
      </c>
      <c r="E2202" s="28" t="n">
        <v>45392</v>
      </c>
      <c r="F2202" s="27" t="s">
        <v>662</v>
      </c>
      <c r="G2202" s="28" t="n">
        <v>45393</v>
      </c>
      <c r="H2202" s="27" t="s">
        <v>168</v>
      </c>
      <c r="I2202" s="27" t="s">
        <v>366</v>
      </c>
      <c r="J2202" s="27" t="s">
        <v>371</v>
      </c>
      <c r="K2202" s="27" t="s">
        <v>138</v>
      </c>
      <c r="L2202" s="27" t="n">
        <v>50</v>
      </c>
      <c r="M2202" s="27" t="n">
        <v>38</v>
      </c>
      <c r="N2202" s="27" t="s">
        <v>127</v>
      </c>
      <c r="O2202" s="27" t="s">
        <v>139</v>
      </c>
      <c r="P2202" s="27" t="s">
        <v>129</v>
      </c>
      <c r="Q2202" s="29" t="n">
        <v>2749.54</v>
      </c>
      <c r="R2202" s="27" t="s">
        <v>130</v>
      </c>
      <c r="S2202" s="27" t="s">
        <v>131</v>
      </c>
      <c r="T2202" s="27" t="n">
        <v>5</v>
      </c>
      <c r="U2202" s="27" t="n">
        <f aca="false">YEAR(E2202)</f>
        <v>2024</v>
      </c>
      <c r="V2202" s="27" t="str">
        <f aca="false">TEXT(E2202,"MMM-YYYY")</f>
        <v>Apr-2024</v>
      </c>
      <c r="W2202" s="27" t="n">
        <f aca="false">MONTH(E2202)</f>
        <v>4</v>
      </c>
      <c r="X2202" s="27" t="str">
        <f aca="false">TEXT(WEEKDAY(E2202,2),"0")&amp;" - "&amp;TEXT(E2202,"dddd")</f>
        <v>3 - Wednesday</v>
      </c>
      <c r="Y2202" s="27" t="str">
        <f aca="false">_xlfn.IFS(C2202&lt;18,"Child (0-17)",C2202&lt;40,"Young Adult (18-39)",C2202&lt;60,"Adult (40-59)",TRUE(),"Senior (60+)")</f>
        <v>Adult (40-59)</v>
      </c>
      <c r="Z2202" s="27" t="n">
        <f aca="false">ROUND(G2202-E2202,0)</f>
        <v>1</v>
      </c>
      <c r="AA2202" s="27" t="n">
        <f aca="false">L2202+M2202</f>
        <v>88</v>
      </c>
      <c r="AB2202" s="27" t="n">
        <f aca="false">IFERROR(ROUND(Q2202/AA2202,2),0)</f>
        <v>31.24</v>
      </c>
      <c r="AC2202" s="27" t="str">
        <f aca="false">IF(AND(K2202="Critical",N2202="No"),"URGENT - No Bed","Normal")</f>
        <v>Normal</v>
      </c>
      <c r="AD2202" s="33" t="n">
        <f aca="false">INDEX(Lookup_Tables!$B$3:$B$12,MATCH(H2202,Lookup_Tables!$A$3:$A$12,0))</f>
        <v>4400000</v>
      </c>
      <c r="AE2202" s="27" t="str">
        <f aca="false">INDEX(Lookup_Tables!$C$3:$C$12,MATCH(H2202,Lookup_Tables!$A$3:$A$12,0))</f>
        <v>Dr. Neha Chopra</v>
      </c>
      <c r="AF2202" s="27" t="str">
        <f aca="false">IFERROR(INDEX(Lookup_Tables!$F$16:$F$45,MATCH(I2202,Lookup_Tables!$E$16:$E$45,0)),"N/A")</f>
        <v>EMP218</v>
      </c>
      <c r="AG2202" s="27" t="n">
        <f aca="false">_xlfn.IFS(R2202="Recovered",4,R2202="Referred",3,R2202="Admitted",2,R2202="Deceased",1,TRUE(),0)</f>
        <v>4</v>
      </c>
      <c r="AH2202" s="27" t="str">
        <f aca="false">IF(T2202&gt;=4,"Satisfied",IF(T2202&gt;=3,"Neutral","Needs Improvement"))</f>
        <v>Satisfied</v>
      </c>
    </row>
    <row r="2203" customFormat="false" ht="15" hidden="false" customHeight="false" outlineLevel="0" collapsed="false">
      <c r="A2203" s="30" t="s">
        <v>1165</v>
      </c>
      <c r="B2203" s="30" t="s">
        <v>1166</v>
      </c>
      <c r="C2203" s="30" t="n">
        <v>24</v>
      </c>
      <c r="D2203" s="30" t="s">
        <v>121</v>
      </c>
      <c r="E2203" s="31" t="n">
        <v>45615</v>
      </c>
      <c r="F2203" s="30" t="s">
        <v>461</v>
      </c>
      <c r="G2203" s="31" t="n">
        <v>45618</v>
      </c>
      <c r="H2203" s="30" t="s">
        <v>242</v>
      </c>
      <c r="I2203" s="30" t="s">
        <v>466</v>
      </c>
      <c r="J2203" s="30" t="s">
        <v>316</v>
      </c>
      <c r="K2203" s="30" t="s">
        <v>156</v>
      </c>
      <c r="L2203" s="30" t="n">
        <v>39</v>
      </c>
      <c r="M2203" s="30" t="n">
        <v>81</v>
      </c>
      <c r="N2203" s="30" t="s">
        <v>127</v>
      </c>
      <c r="O2203" s="30" t="s">
        <v>139</v>
      </c>
      <c r="P2203" s="30" t="s">
        <v>140</v>
      </c>
      <c r="Q2203" s="32" t="n">
        <v>4714.9</v>
      </c>
      <c r="R2203" s="30" t="s">
        <v>268</v>
      </c>
      <c r="S2203" s="30" t="s">
        <v>197</v>
      </c>
      <c r="T2203" s="30" t="n">
        <v>3</v>
      </c>
      <c r="U2203" s="30" t="n">
        <f aca="false">YEAR(E2203)</f>
        <v>2024</v>
      </c>
      <c r="V2203" s="30" t="str">
        <f aca="false">TEXT(E2203,"MMM-YYYY")</f>
        <v>Nov-2024</v>
      </c>
      <c r="W2203" s="30" t="n">
        <f aca="false">MONTH(E2203)</f>
        <v>11</v>
      </c>
      <c r="X2203" s="30" t="str">
        <f aca="false">TEXT(WEEKDAY(E2203,2),"0")&amp;" - "&amp;TEXT(E2203,"dddd")</f>
        <v>2 - Tuesday</v>
      </c>
      <c r="Y2203" s="30" t="str">
        <f aca="false">_xlfn.IFS(C2203&lt;18,"Child (0-17)",C2203&lt;40,"Young Adult (18-39)",C2203&lt;60,"Adult (40-59)",TRUE(),"Senior (60+)")</f>
        <v>Young Adult (18-39)</v>
      </c>
      <c r="Z2203" s="30" t="n">
        <f aca="false">ROUND(G2203-E2203,0)</f>
        <v>3</v>
      </c>
      <c r="AA2203" s="30" t="n">
        <f aca="false">L2203+M2203</f>
        <v>120</v>
      </c>
      <c r="AB2203" s="30" t="n">
        <f aca="false">IFERROR(ROUND(Q2203/AA2203,2),0)</f>
        <v>39.29</v>
      </c>
      <c r="AC2203" s="30" t="str">
        <f aca="false">IF(AND(K2203="Critical",N2203="No"),"URGENT - No Bed","Normal")</f>
        <v>Normal</v>
      </c>
      <c r="AD2203" s="34" t="n">
        <f aca="false">INDEX(Lookup_Tables!$B$3:$B$12,MATCH(H2203,Lookup_Tables!$A$3:$A$12,0))</f>
        <v>3000000</v>
      </c>
      <c r="AE2203" s="30" t="str">
        <f aca="false">INDEX(Lookup_Tables!$C$3:$C$12,MATCH(H2203,Lookup_Tables!$A$3:$A$12,0))</f>
        <v>Dr. Pooja Iyer</v>
      </c>
      <c r="AF2203" s="30" t="str">
        <f aca="false">IFERROR(INDEX(Lookup_Tables!$F$16:$F$45,MATCH(I2203,Lookup_Tables!$E$16:$E$45,0)),"N/A")</f>
        <v>EMP212</v>
      </c>
      <c r="AG2203" s="30" t="n">
        <f aca="false">_xlfn.IFS(R2203="Recovered",4,R2203="Referred",3,R2203="Admitted",2,R2203="Deceased",1,TRUE(),0)</f>
        <v>3</v>
      </c>
      <c r="AH2203" s="30" t="str">
        <f aca="false">IF(T2203&gt;=4,"Satisfied",IF(T2203&gt;=3,"Neutral","Needs Improvement"))</f>
        <v>Neutral</v>
      </c>
    </row>
    <row r="2204" customFormat="false" ht="15" hidden="false" customHeight="false" outlineLevel="0" collapsed="false">
      <c r="A2204" s="27" t="s">
        <v>3019</v>
      </c>
      <c r="B2204" s="27" t="s">
        <v>3020</v>
      </c>
      <c r="C2204" s="27" t="n">
        <v>39</v>
      </c>
      <c r="D2204" s="27" t="s">
        <v>121</v>
      </c>
      <c r="E2204" s="28" t="n">
        <v>45324</v>
      </c>
      <c r="F2204" s="27" t="s">
        <v>435</v>
      </c>
      <c r="G2204" s="28" t="n">
        <v>45336</v>
      </c>
      <c r="H2204" s="27" t="s">
        <v>146</v>
      </c>
      <c r="I2204" s="27" t="s">
        <v>147</v>
      </c>
      <c r="J2204" s="27" t="s">
        <v>568</v>
      </c>
      <c r="K2204" s="27" t="s">
        <v>202</v>
      </c>
      <c r="L2204" s="27" t="n">
        <v>10</v>
      </c>
      <c r="M2204" s="27" t="n">
        <v>62</v>
      </c>
      <c r="N2204" s="27" t="s">
        <v>186</v>
      </c>
      <c r="O2204" s="27" t="s">
        <v>171</v>
      </c>
      <c r="P2204" s="27" t="s">
        <v>150</v>
      </c>
      <c r="Q2204" s="29" t="n">
        <v>16305.54</v>
      </c>
      <c r="R2204" s="27" t="s">
        <v>172</v>
      </c>
      <c r="S2204" s="27" t="s">
        <v>131</v>
      </c>
      <c r="T2204" s="27" t="n">
        <v>4</v>
      </c>
      <c r="U2204" s="27" t="n">
        <f aca="false">YEAR(E2204)</f>
        <v>2024</v>
      </c>
      <c r="V2204" s="27" t="str">
        <f aca="false">TEXT(E2204,"MMM-YYYY")</f>
        <v>Feb-2024</v>
      </c>
      <c r="W2204" s="27" t="n">
        <f aca="false">MONTH(E2204)</f>
        <v>2</v>
      </c>
      <c r="X2204" s="27" t="str">
        <f aca="false">TEXT(WEEKDAY(E2204,2),"0")&amp;" - "&amp;TEXT(E2204,"dddd")</f>
        <v>5 - Friday</v>
      </c>
      <c r="Y2204" s="27" t="str">
        <f aca="false">_xlfn.IFS(C2204&lt;18,"Child (0-17)",C2204&lt;40,"Young Adult (18-39)",C2204&lt;60,"Adult (40-59)",TRUE(),"Senior (60+)")</f>
        <v>Young Adult (18-39)</v>
      </c>
      <c r="Z2204" s="27" t="n">
        <f aca="false">ROUND(G2204-E2204,0)</f>
        <v>12</v>
      </c>
      <c r="AA2204" s="27" t="n">
        <f aca="false">L2204+M2204</f>
        <v>72</v>
      </c>
      <c r="AB2204" s="27" t="n">
        <f aca="false">IFERROR(ROUND(Q2204/AA2204,2),0)</f>
        <v>226.47</v>
      </c>
      <c r="AC2204" s="27" t="str">
        <f aca="false">IF(AND(K2204="Critical",N2204="No"),"URGENT - No Bed","Normal")</f>
        <v>Normal</v>
      </c>
      <c r="AD2204" s="33" t="n">
        <f aca="false">INDEX(Lookup_Tables!$B$3:$B$12,MATCH(H2204,Lookup_Tables!$A$3:$A$12,0))</f>
        <v>2700000</v>
      </c>
      <c r="AE2204" s="27" t="str">
        <f aca="false">INDEX(Lookup_Tables!$C$3:$C$12,MATCH(H2204,Lookup_Tables!$A$3:$A$12,0))</f>
        <v>Dr. Vikram Singh</v>
      </c>
      <c r="AF2204" s="27" t="str">
        <f aca="false">IFERROR(INDEX(Lookup_Tables!$F$16:$F$45,MATCH(I2204,Lookup_Tables!$E$16:$E$45,0)),"N/A")</f>
        <v>EMP229</v>
      </c>
      <c r="AG2204" s="27" t="n">
        <f aca="false">_xlfn.IFS(R2204="Recovered",4,R2204="Referred",3,R2204="Admitted",2,R2204="Deceased",1,TRUE(),0)</f>
        <v>2</v>
      </c>
      <c r="AH2204" s="27" t="str">
        <f aca="false">IF(T2204&gt;=4,"Satisfied",IF(T2204&gt;=3,"Neutral","Needs Improvement"))</f>
        <v>Satisfied</v>
      </c>
    </row>
    <row r="2205" customFormat="false" ht="15" hidden="false" customHeight="false" outlineLevel="0" collapsed="false">
      <c r="A2205" s="30" t="s">
        <v>6214</v>
      </c>
      <c r="B2205" s="30" t="s">
        <v>729</v>
      </c>
      <c r="C2205" s="30" t="n">
        <v>39</v>
      </c>
      <c r="D2205" s="30" t="s">
        <v>121</v>
      </c>
      <c r="E2205" s="31" t="n">
        <v>45455</v>
      </c>
      <c r="F2205" s="30" t="s">
        <v>438</v>
      </c>
      <c r="G2205" s="31" t="n">
        <v>45455</v>
      </c>
      <c r="H2205" s="30" t="s">
        <v>183</v>
      </c>
      <c r="I2205" s="30" t="s">
        <v>184</v>
      </c>
      <c r="J2205" s="30" t="s">
        <v>476</v>
      </c>
      <c r="K2205" s="30" t="s">
        <v>138</v>
      </c>
      <c r="L2205" s="30" t="n">
        <v>26</v>
      </c>
      <c r="M2205" s="30" t="n">
        <v>20</v>
      </c>
      <c r="N2205" s="30" t="s">
        <v>127</v>
      </c>
      <c r="O2205" s="30" t="s">
        <v>139</v>
      </c>
      <c r="P2205" s="30" t="s">
        <v>129</v>
      </c>
      <c r="Q2205" s="32" t="n">
        <v>2178.41</v>
      </c>
      <c r="R2205" s="30" t="s">
        <v>268</v>
      </c>
      <c r="S2205" s="30" t="s">
        <v>157</v>
      </c>
      <c r="T2205" s="30" t="n">
        <v>3</v>
      </c>
      <c r="U2205" s="30" t="n">
        <f aca="false">YEAR(E2205)</f>
        <v>2024</v>
      </c>
      <c r="V2205" s="30" t="str">
        <f aca="false">TEXT(E2205,"MMM-YYYY")</f>
        <v>Jun-2024</v>
      </c>
      <c r="W2205" s="30" t="n">
        <f aca="false">MONTH(E2205)</f>
        <v>6</v>
      </c>
      <c r="X2205" s="30" t="str">
        <f aca="false">TEXT(WEEKDAY(E2205,2),"0")&amp;" - "&amp;TEXT(E2205,"dddd")</f>
        <v>3 - Wednesday</v>
      </c>
      <c r="Y2205" s="30" t="str">
        <f aca="false">_xlfn.IFS(C2205&lt;18,"Child (0-17)",C2205&lt;40,"Young Adult (18-39)",C2205&lt;60,"Adult (40-59)",TRUE(),"Senior (60+)")</f>
        <v>Young Adult (18-39)</v>
      </c>
      <c r="Z2205" s="30" t="n">
        <f aca="false">ROUND(G2205-E2205,0)</f>
        <v>0</v>
      </c>
      <c r="AA2205" s="30" t="n">
        <f aca="false">L2205+M2205</f>
        <v>46</v>
      </c>
      <c r="AB2205" s="30" t="n">
        <f aca="false">IFERROR(ROUND(Q2205/AA2205,2),0)</f>
        <v>47.36</v>
      </c>
      <c r="AC2205" s="30" t="str">
        <f aca="false">IF(AND(K2205="Critical",N2205="No"),"URGENT - No Bed","Normal")</f>
        <v>Normal</v>
      </c>
      <c r="AD2205" s="34" t="n">
        <f aca="false">INDEX(Lookup_Tables!$B$3:$B$12,MATCH(H2205,Lookup_Tables!$A$3:$A$12,0))</f>
        <v>3100000</v>
      </c>
      <c r="AE2205" s="30" t="str">
        <f aca="false">INDEX(Lookup_Tables!$C$3:$C$12,MATCH(H2205,Lookup_Tables!$A$3:$A$12,0))</f>
        <v>Dr. Kavita Rao</v>
      </c>
      <c r="AF2205" s="30" t="str">
        <f aca="false">IFERROR(INDEX(Lookup_Tables!$F$16:$F$45,MATCH(I2205,Lookup_Tables!$E$16:$E$45,0)),"N/A")</f>
        <v>EMP226</v>
      </c>
      <c r="AG2205" s="30" t="n">
        <f aca="false">_xlfn.IFS(R2205="Recovered",4,R2205="Referred",3,R2205="Admitted",2,R2205="Deceased",1,TRUE(),0)</f>
        <v>3</v>
      </c>
      <c r="AH2205" s="30" t="str">
        <f aca="false">IF(T2205&gt;=4,"Satisfied",IF(T2205&gt;=3,"Neutral","Needs Improvement"))</f>
        <v>Neutral</v>
      </c>
    </row>
    <row r="2206" customFormat="false" ht="15" hidden="false" customHeight="false" outlineLevel="0" collapsed="false">
      <c r="A2206" s="27" t="s">
        <v>419</v>
      </c>
      <c r="B2206" s="27" t="s">
        <v>420</v>
      </c>
      <c r="C2206" s="27" t="n">
        <v>52</v>
      </c>
      <c r="D2206" s="27" t="s">
        <v>181</v>
      </c>
      <c r="E2206" s="28" t="n">
        <v>45380</v>
      </c>
      <c r="F2206" s="27" t="s">
        <v>421</v>
      </c>
      <c r="G2206" s="28" t="n">
        <v>45383</v>
      </c>
      <c r="H2206" s="27" t="s">
        <v>242</v>
      </c>
      <c r="I2206" s="27" t="s">
        <v>243</v>
      </c>
      <c r="J2206" s="27" t="s">
        <v>422</v>
      </c>
      <c r="K2206" s="27" t="s">
        <v>126</v>
      </c>
      <c r="L2206" s="27" t="n">
        <v>40</v>
      </c>
      <c r="M2206" s="27" t="n">
        <v>82</v>
      </c>
      <c r="N2206" s="27" t="s">
        <v>186</v>
      </c>
      <c r="O2206" s="27" t="s">
        <v>128</v>
      </c>
      <c r="P2206" s="27" t="s">
        <v>129</v>
      </c>
      <c r="Q2206" s="29" t="n">
        <v>7966.95</v>
      </c>
      <c r="R2206" s="27" t="s">
        <v>172</v>
      </c>
      <c r="S2206" s="27" t="s">
        <v>197</v>
      </c>
      <c r="T2206" s="27" t="n">
        <v>4</v>
      </c>
      <c r="U2206" s="27" t="n">
        <f aca="false">YEAR(E2206)</f>
        <v>2024</v>
      </c>
      <c r="V2206" s="27" t="str">
        <f aca="false">TEXT(E2206,"MMM-YYYY")</f>
        <v>Mar-2024</v>
      </c>
      <c r="W2206" s="27" t="n">
        <f aca="false">MONTH(E2206)</f>
        <v>3</v>
      </c>
      <c r="X2206" s="27" t="str">
        <f aca="false">TEXT(WEEKDAY(E2206,2),"0")&amp;" - "&amp;TEXT(E2206,"dddd")</f>
        <v>5 - Friday</v>
      </c>
      <c r="Y2206" s="27" t="str">
        <f aca="false">_xlfn.IFS(C2206&lt;18,"Child (0-17)",C2206&lt;40,"Young Adult (18-39)",C2206&lt;60,"Adult (40-59)",TRUE(),"Senior (60+)")</f>
        <v>Adult (40-59)</v>
      </c>
      <c r="Z2206" s="27" t="n">
        <f aca="false">ROUND(G2206-E2206,0)</f>
        <v>3</v>
      </c>
      <c r="AA2206" s="27" t="n">
        <f aca="false">L2206+M2206</f>
        <v>122</v>
      </c>
      <c r="AB2206" s="27" t="n">
        <f aca="false">IFERROR(ROUND(Q2206/AA2206,2),0)</f>
        <v>65.3</v>
      </c>
      <c r="AC2206" s="27" t="str">
        <f aca="false">IF(AND(K2206="Critical",N2206="No"),"URGENT - No Bed","Normal")</f>
        <v>Normal</v>
      </c>
      <c r="AD2206" s="33" t="n">
        <f aca="false">INDEX(Lookup_Tables!$B$3:$B$12,MATCH(H2206,Lookup_Tables!$A$3:$A$12,0))</f>
        <v>3000000</v>
      </c>
      <c r="AE2206" s="27" t="str">
        <f aca="false">INDEX(Lookup_Tables!$C$3:$C$12,MATCH(H2206,Lookup_Tables!$A$3:$A$12,0))</f>
        <v>Dr. Pooja Iyer</v>
      </c>
      <c r="AF2206" s="27" t="str">
        <f aca="false">IFERROR(INDEX(Lookup_Tables!$F$16:$F$45,MATCH(I2206,Lookup_Tables!$E$16:$E$45,0)),"N/A")</f>
        <v>EMP214</v>
      </c>
      <c r="AG2206" s="27" t="n">
        <f aca="false">_xlfn.IFS(R2206="Recovered",4,R2206="Referred",3,R2206="Admitted",2,R2206="Deceased",1,TRUE(),0)</f>
        <v>2</v>
      </c>
      <c r="AH2206" s="27" t="str">
        <f aca="false">IF(T2206&gt;=4,"Satisfied",IF(T2206&gt;=3,"Neutral","Needs Improvement"))</f>
        <v>Satisfied</v>
      </c>
    </row>
    <row r="2207" customFormat="false" ht="15" hidden="false" customHeight="false" outlineLevel="0" collapsed="false">
      <c r="A2207" s="30" t="s">
        <v>6931</v>
      </c>
      <c r="B2207" s="30" t="s">
        <v>2000</v>
      </c>
      <c r="C2207" s="30" t="n">
        <v>28</v>
      </c>
      <c r="D2207" s="30" t="s">
        <v>121</v>
      </c>
      <c r="E2207" s="31" t="n">
        <v>45523</v>
      </c>
      <c r="F2207" s="30" t="s">
        <v>374</v>
      </c>
      <c r="G2207" s="31" t="n">
        <v>45523</v>
      </c>
      <c r="H2207" s="30" t="s">
        <v>161</v>
      </c>
      <c r="I2207" s="30" t="s">
        <v>538</v>
      </c>
      <c r="J2207" s="30" t="s">
        <v>426</v>
      </c>
      <c r="K2207" s="30" t="s">
        <v>138</v>
      </c>
      <c r="L2207" s="30" t="n">
        <v>56</v>
      </c>
      <c r="M2207" s="30" t="n">
        <v>17</v>
      </c>
      <c r="N2207" s="30" t="s">
        <v>127</v>
      </c>
      <c r="O2207" s="30" t="s">
        <v>128</v>
      </c>
      <c r="P2207" s="30" t="s">
        <v>150</v>
      </c>
      <c r="Q2207" s="32" t="n">
        <v>1339.51</v>
      </c>
      <c r="R2207" s="30" t="s">
        <v>130</v>
      </c>
      <c r="S2207" s="30" t="s">
        <v>178</v>
      </c>
      <c r="T2207" s="30" t="n">
        <v>4</v>
      </c>
      <c r="U2207" s="30" t="n">
        <f aca="false">YEAR(E2207)</f>
        <v>2024</v>
      </c>
      <c r="V2207" s="30" t="str">
        <f aca="false">TEXT(E2207,"MMM-YYYY")</f>
        <v>Aug-2024</v>
      </c>
      <c r="W2207" s="30" t="n">
        <f aca="false">MONTH(E2207)</f>
        <v>8</v>
      </c>
      <c r="X2207" s="30" t="str">
        <f aca="false">TEXT(WEEKDAY(E2207,2),"0")&amp;" - "&amp;TEXT(E2207,"dddd")</f>
        <v>1 - Monday</v>
      </c>
      <c r="Y2207" s="30" t="str">
        <f aca="false">_xlfn.IFS(C2207&lt;18,"Child (0-17)",C2207&lt;40,"Young Adult (18-39)",C2207&lt;60,"Adult (40-59)",TRUE(),"Senior (60+)")</f>
        <v>Young Adult (18-39)</v>
      </c>
      <c r="Z2207" s="30" t="n">
        <f aca="false">ROUND(G2207-E2207,0)</f>
        <v>0</v>
      </c>
      <c r="AA2207" s="30" t="n">
        <f aca="false">L2207+M2207</f>
        <v>73</v>
      </c>
      <c r="AB2207" s="30" t="n">
        <f aca="false">IFERROR(ROUND(Q2207/AA2207,2),0)</f>
        <v>18.35</v>
      </c>
      <c r="AC2207" s="30" t="str">
        <f aca="false">IF(AND(K2207="Critical",N2207="No"),"URGENT - No Bed","Normal")</f>
        <v>Normal</v>
      </c>
      <c r="AD2207" s="34" t="n">
        <f aca="false">INDEX(Lookup_Tables!$B$3:$B$12,MATCH(H2207,Lookup_Tables!$A$3:$A$12,0))</f>
        <v>3600000</v>
      </c>
      <c r="AE2207" s="30" t="str">
        <f aca="false">INDEX(Lookup_Tables!$C$3:$C$12,MATCH(H2207,Lookup_Tables!$A$3:$A$12,0))</f>
        <v>Dr. Sameer Joshi</v>
      </c>
      <c r="AF2207" s="30" t="str">
        <f aca="false">IFERROR(INDEX(Lookup_Tables!$F$16:$F$45,MATCH(I2207,Lookup_Tables!$E$16:$E$45,0)),"N/A")</f>
        <v>EMP221</v>
      </c>
      <c r="AG2207" s="30" t="n">
        <f aca="false">_xlfn.IFS(R2207="Recovered",4,R2207="Referred",3,R2207="Admitted",2,R2207="Deceased",1,TRUE(),0)</f>
        <v>4</v>
      </c>
      <c r="AH2207" s="30" t="str">
        <f aca="false">IF(T2207&gt;=4,"Satisfied",IF(T2207&gt;=3,"Neutral","Needs Improvement"))</f>
        <v>Satisfied</v>
      </c>
    </row>
    <row r="2208" customFormat="false" ht="15" hidden="false" customHeight="false" outlineLevel="0" collapsed="false">
      <c r="A2208" s="27" t="s">
        <v>4196</v>
      </c>
      <c r="B2208" s="27" t="s">
        <v>1267</v>
      </c>
      <c r="C2208" s="27" t="n">
        <v>20</v>
      </c>
      <c r="D2208" s="27" t="s">
        <v>181</v>
      </c>
      <c r="E2208" s="28" t="n">
        <v>45565</v>
      </c>
      <c r="F2208" s="27" t="s">
        <v>601</v>
      </c>
      <c r="G2208" s="28" t="n">
        <v>45566</v>
      </c>
      <c r="H2208" s="27" t="s">
        <v>135</v>
      </c>
      <c r="I2208" s="27" t="s">
        <v>278</v>
      </c>
      <c r="J2208" s="27" t="s">
        <v>201</v>
      </c>
      <c r="K2208" s="27" t="s">
        <v>156</v>
      </c>
      <c r="L2208" s="27" t="n">
        <v>62</v>
      </c>
      <c r="M2208" s="27" t="n">
        <v>68</v>
      </c>
      <c r="N2208" s="27" t="s">
        <v>127</v>
      </c>
      <c r="O2208" s="27" t="s">
        <v>139</v>
      </c>
      <c r="P2208" s="27" t="s">
        <v>129</v>
      </c>
      <c r="Q2208" s="29" t="n">
        <v>4970.57</v>
      </c>
      <c r="R2208" s="27" t="s">
        <v>130</v>
      </c>
      <c r="S2208" s="27" t="s">
        <v>141</v>
      </c>
      <c r="T2208" s="27" t="n">
        <v>2</v>
      </c>
      <c r="U2208" s="27" t="n">
        <f aca="false">YEAR(E2208)</f>
        <v>2024</v>
      </c>
      <c r="V2208" s="27" t="str">
        <f aca="false">TEXT(E2208,"MMM-YYYY")</f>
        <v>Sep-2024</v>
      </c>
      <c r="W2208" s="27" t="n">
        <f aca="false">MONTH(E2208)</f>
        <v>9</v>
      </c>
      <c r="X2208" s="27" t="str">
        <f aca="false">TEXT(WEEKDAY(E2208,2),"0")&amp;" - "&amp;TEXT(E2208,"dddd")</f>
        <v>1 - Monday</v>
      </c>
      <c r="Y2208" s="27" t="str">
        <f aca="false">_xlfn.IFS(C2208&lt;18,"Child (0-17)",C2208&lt;40,"Young Adult (18-39)",C2208&lt;60,"Adult (40-59)",TRUE(),"Senior (60+)")</f>
        <v>Young Adult (18-39)</v>
      </c>
      <c r="Z2208" s="27" t="n">
        <f aca="false">ROUND(G2208-E2208,0)</f>
        <v>1</v>
      </c>
      <c r="AA2208" s="27" t="n">
        <f aca="false">L2208+M2208</f>
        <v>130</v>
      </c>
      <c r="AB2208" s="27" t="n">
        <f aca="false">IFERROR(ROUND(Q2208/AA2208,2),0)</f>
        <v>38.24</v>
      </c>
      <c r="AC2208" s="27" t="str">
        <f aca="false">IF(AND(K2208="Critical",N2208="No"),"URGENT - No Bed","Normal")</f>
        <v>Normal</v>
      </c>
      <c r="AD2208" s="33" t="n">
        <f aca="false">INDEX(Lookup_Tables!$B$3:$B$12,MATCH(H2208,Lookup_Tables!$A$3:$A$12,0))</f>
        <v>4600000</v>
      </c>
      <c r="AE2208" s="27" t="str">
        <f aca="false">INDEX(Lookup_Tables!$C$3:$C$12,MATCH(H2208,Lookup_Tables!$A$3:$A$12,0))</f>
        <v>Dr. Farhan Khan</v>
      </c>
      <c r="AF2208" s="27" t="str">
        <f aca="false">IFERROR(INDEX(Lookup_Tables!$F$16:$F$45,MATCH(I2208,Lookup_Tables!$E$16:$E$45,0)),"N/A")</f>
        <v>EMP208</v>
      </c>
      <c r="AG2208" s="27" t="n">
        <f aca="false">_xlfn.IFS(R2208="Recovered",4,R2208="Referred",3,R2208="Admitted",2,R2208="Deceased",1,TRUE(),0)</f>
        <v>4</v>
      </c>
      <c r="AH2208" s="27" t="str">
        <f aca="false">IF(T2208&gt;=4,"Satisfied",IF(T2208&gt;=3,"Neutral","Needs Improvement"))</f>
        <v>Needs Improvement</v>
      </c>
    </row>
    <row r="2209" customFormat="false" ht="15" hidden="false" customHeight="false" outlineLevel="0" collapsed="false">
      <c r="A2209" s="30" t="s">
        <v>4507</v>
      </c>
      <c r="B2209" s="30" t="s">
        <v>1854</v>
      </c>
      <c r="C2209" s="30" t="n">
        <v>46</v>
      </c>
      <c r="D2209" s="30" t="s">
        <v>121</v>
      </c>
      <c r="E2209" s="31" t="n">
        <v>45542</v>
      </c>
      <c r="F2209" s="30" t="s">
        <v>417</v>
      </c>
      <c r="G2209" s="31" t="n">
        <v>45542</v>
      </c>
      <c r="H2209" s="30" t="s">
        <v>168</v>
      </c>
      <c r="I2209" s="30" t="s">
        <v>196</v>
      </c>
      <c r="J2209" s="30" t="s">
        <v>371</v>
      </c>
      <c r="K2209" s="30" t="s">
        <v>138</v>
      </c>
      <c r="L2209" s="30" t="n">
        <v>60</v>
      </c>
      <c r="M2209" s="30" t="n">
        <v>30</v>
      </c>
      <c r="N2209" s="30" t="s">
        <v>127</v>
      </c>
      <c r="O2209" s="30" t="s">
        <v>139</v>
      </c>
      <c r="P2209" s="30" t="s">
        <v>140</v>
      </c>
      <c r="Q2209" s="32" t="n">
        <v>1529.91</v>
      </c>
      <c r="R2209" s="30" t="s">
        <v>130</v>
      </c>
      <c r="S2209" s="30" t="s">
        <v>335</v>
      </c>
      <c r="T2209" s="30" t="n">
        <v>5</v>
      </c>
      <c r="U2209" s="30" t="n">
        <f aca="false">YEAR(E2209)</f>
        <v>2024</v>
      </c>
      <c r="V2209" s="30" t="str">
        <f aca="false">TEXT(E2209,"MMM-YYYY")</f>
        <v>Sep-2024</v>
      </c>
      <c r="W2209" s="30" t="n">
        <f aca="false">MONTH(E2209)</f>
        <v>9</v>
      </c>
      <c r="X2209" s="30" t="str">
        <f aca="false">TEXT(WEEKDAY(E2209,2),"0")&amp;" - "&amp;TEXT(E2209,"dddd")</f>
        <v>6 - Saturday</v>
      </c>
      <c r="Y2209" s="30" t="str">
        <f aca="false">_xlfn.IFS(C2209&lt;18,"Child (0-17)",C2209&lt;40,"Young Adult (18-39)",C2209&lt;60,"Adult (40-59)",TRUE(),"Senior (60+)")</f>
        <v>Adult (40-59)</v>
      </c>
      <c r="Z2209" s="30" t="n">
        <f aca="false">ROUND(G2209-E2209,0)</f>
        <v>0</v>
      </c>
      <c r="AA2209" s="30" t="n">
        <f aca="false">L2209+M2209</f>
        <v>90</v>
      </c>
      <c r="AB2209" s="30" t="n">
        <f aca="false">IFERROR(ROUND(Q2209/AA2209,2),0)</f>
        <v>17</v>
      </c>
      <c r="AC2209" s="30" t="str">
        <f aca="false">IF(AND(K2209="Critical",N2209="No"),"URGENT - No Bed","Normal")</f>
        <v>Normal</v>
      </c>
      <c r="AD2209" s="34" t="n">
        <f aca="false">INDEX(Lookup_Tables!$B$3:$B$12,MATCH(H2209,Lookup_Tables!$A$3:$A$12,0))</f>
        <v>4400000</v>
      </c>
      <c r="AE2209" s="30" t="str">
        <f aca="false">INDEX(Lookup_Tables!$C$3:$C$12,MATCH(H2209,Lookup_Tables!$A$3:$A$12,0))</f>
        <v>Dr. Neha Chopra</v>
      </c>
      <c r="AF2209" s="30" t="str">
        <f aca="false">IFERROR(INDEX(Lookup_Tables!$F$16:$F$45,MATCH(I2209,Lookup_Tables!$E$16:$E$45,0)),"N/A")</f>
        <v>EMP219</v>
      </c>
      <c r="AG2209" s="30" t="n">
        <f aca="false">_xlfn.IFS(R2209="Recovered",4,R2209="Referred",3,R2209="Admitted",2,R2209="Deceased",1,TRUE(),0)</f>
        <v>4</v>
      </c>
      <c r="AH2209" s="30" t="str">
        <f aca="false">IF(T2209&gt;=4,"Satisfied",IF(T2209&gt;=3,"Neutral","Needs Improvement"))</f>
        <v>Satisfied</v>
      </c>
    </row>
    <row r="2210" customFormat="false" ht="15" hidden="false" customHeight="false" outlineLevel="0" collapsed="false">
      <c r="A2210" s="27" t="s">
        <v>2576</v>
      </c>
      <c r="B2210" s="27" t="s">
        <v>2577</v>
      </c>
      <c r="C2210" s="27" t="n">
        <v>47</v>
      </c>
      <c r="D2210" s="27" t="s">
        <v>121</v>
      </c>
      <c r="E2210" s="28" t="n">
        <v>45312</v>
      </c>
      <c r="F2210" s="27" t="s">
        <v>472</v>
      </c>
      <c r="G2210" s="28" t="n">
        <v>45312</v>
      </c>
      <c r="H2210" s="27" t="s">
        <v>183</v>
      </c>
      <c r="I2210" s="27" t="s">
        <v>430</v>
      </c>
      <c r="J2210" s="27" t="s">
        <v>213</v>
      </c>
      <c r="K2210" s="27" t="s">
        <v>156</v>
      </c>
      <c r="L2210" s="27" t="n">
        <v>64</v>
      </c>
      <c r="M2210" s="27" t="n">
        <v>47</v>
      </c>
      <c r="N2210" s="27" t="s">
        <v>127</v>
      </c>
      <c r="O2210" s="27" t="s">
        <v>128</v>
      </c>
      <c r="P2210" s="27" t="s">
        <v>187</v>
      </c>
      <c r="Q2210" s="29" t="n">
        <v>4655.48</v>
      </c>
      <c r="R2210" s="27" t="s">
        <v>130</v>
      </c>
      <c r="S2210" s="27" t="s">
        <v>141</v>
      </c>
      <c r="T2210" s="27" t="n">
        <v>2</v>
      </c>
      <c r="U2210" s="27" t="n">
        <f aca="false">YEAR(E2210)</f>
        <v>2024</v>
      </c>
      <c r="V2210" s="27" t="str">
        <f aca="false">TEXT(E2210,"MMM-YYYY")</f>
        <v>Jan-2024</v>
      </c>
      <c r="W2210" s="27" t="n">
        <f aca="false">MONTH(E2210)</f>
        <v>1</v>
      </c>
      <c r="X2210" s="27" t="str">
        <f aca="false">TEXT(WEEKDAY(E2210,2),"0")&amp;" - "&amp;TEXT(E2210,"dddd")</f>
        <v>7 - Sunday</v>
      </c>
      <c r="Y2210" s="27" t="str">
        <f aca="false">_xlfn.IFS(C2210&lt;18,"Child (0-17)",C2210&lt;40,"Young Adult (18-39)",C2210&lt;60,"Adult (40-59)",TRUE(),"Senior (60+)")</f>
        <v>Adult (40-59)</v>
      </c>
      <c r="Z2210" s="27" t="n">
        <f aca="false">ROUND(G2210-E2210,0)</f>
        <v>0</v>
      </c>
      <c r="AA2210" s="27" t="n">
        <f aca="false">L2210+M2210</f>
        <v>111</v>
      </c>
      <c r="AB2210" s="27" t="n">
        <f aca="false">IFERROR(ROUND(Q2210/AA2210,2),0)</f>
        <v>41.94</v>
      </c>
      <c r="AC2210" s="27" t="str">
        <f aca="false">IF(AND(K2210="Critical",N2210="No"),"URGENT - No Bed","Normal")</f>
        <v>Normal</v>
      </c>
      <c r="AD2210" s="33" t="n">
        <f aca="false">INDEX(Lookup_Tables!$B$3:$B$12,MATCH(H2210,Lookup_Tables!$A$3:$A$12,0))</f>
        <v>3100000</v>
      </c>
      <c r="AE2210" s="27" t="str">
        <f aca="false">INDEX(Lookup_Tables!$C$3:$C$12,MATCH(H2210,Lookup_Tables!$A$3:$A$12,0))</f>
        <v>Dr. Kavita Rao</v>
      </c>
      <c r="AF2210" s="27" t="str">
        <f aca="false">IFERROR(INDEX(Lookup_Tables!$F$16:$F$45,MATCH(I2210,Lookup_Tables!$E$16:$E$45,0)),"N/A")</f>
        <v>EMP224</v>
      </c>
      <c r="AG2210" s="27" t="n">
        <f aca="false">_xlfn.IFS(R2210="Recovered",4,R2210="Referred",3,R2210="Admitted",2,R2210="Deceased",1,TRUE(),0)</f>
        <v>4</v>
      </c>
      <c r="AH2210" s="27" t="str">
        <f aca="false">IF(T2210&gt;=4,"Satisfied",IF(T2210&gt;=3,"Neutral","Needs Improvement"))</f>
        <v>Needs Improvement</v>
      </c>
    </row>
    <row r="2211" customFormat="false" ht="15" hidden="false" customHeight="false" outlineLevel="0" collapsed="false">
      <c r="A2211" s="30" t="s">
        <v>6798</v>
      </c>
      <c r="B2211" s="30" t="s">
        <v>1862</v>
      </c>
      <c r="C2211" s="30" t="n">
        <v>34</v>
      </c>
      <c r="D2211" s="30" t="s">
        <v>121</v>
      </c>
      <c r="E2211" s="31" t="n">
        <v>45563</v>
      </c>
      <c r="F2211" s="30" t="s">
        <v>2014</v>
      </c>
      <c r="G2211" s="31" t="n">
        <v>45566</v>
      </c>
      <c r="H2211" s="30" t="s">
        <v>242</v>
      </c>
      <c r="I2211" s="30" t="s">
        <v>315</v>
      </c>
      <c r="J2211" s="30" t="s">
        <v>316</v>
      </c>
      <c r="K2211" s="30" t="s">
        <v>156</v>
      </c>
      <c r="L2211" s="30" t="n">
        <v>69</v>
      </c>
      <c r="M2211" s="30" t="n">
        <v>69</v>
      </c>
      <c r="N2211" s="30" t="s">
        <v>127</v>
      </c>
      <c r="O2211" s="30" t="s">
        <v>139</v>
      </c>
      <c r="P2211" s="30" t="s">
        <v>129</v>
      </c>
      <c r="Q2211" s="32" t="n">
        <v>4849.4</v>
      </c>
      <c r="R2211" s="30" t="s">
        <v>130</v>
      </c>
      <c r="S2211" s="30" t="s">
        <v>335</v>
      </c>
      <c r="T2211" s="30" t="n">
        <v>2</v>
      </c>
      <c r="U2211" s="30" t="n">
        <f aca="false">YEAR(E2211)</f>
        <v>2024</v>
      </c>
      <c r="V2211" s="30" t="str">
        <f aca="false">TEXT(E2211,"MMM-YYYY")</f>
        <v>Sep-2024</v>
      </c>
      <c r="W2211" s="30" t="n">
        <f aca="false">MONTH(E2211)</f>
        <v>9</v>
      </c>
      <c r="X2211" s="30" t="str">
        <f aca="false">TEXT(WEEKDAY(E2211,2),"0")&amp;" - "&amp;TEXT(E2211,"dddd")</f>
        <v>6 - Saturday</v>
      </c>
      <c r="Y2211" s="30" t="str">
        <f aca="false">_xlfn.IFS(C2211&lt;18,"Child (0-17)",C2211&lt;40,"Young Adult (18-39)",C2211&lt;60,"Adult (40-59)",TRUE(),"Senior (60+)")</f>
        <v>Young Adult (18-39)</v>
      </c>
      <c r="Z2211" s="30" t="n">
        <f aca="false">ROUND(G2211-E2211,0)</f>
        <v>3</v>
      </c>
      <c r="AA2211" s="30" t="n">
        <f aca="false">L2211+M2211</f>
        <v>138</v>
      </c>
      <c r="AB2211" s="30" t="n">
        <f aca="false">IFERROR(ROUND(Q2211/AA2211,2),0)</f>
        <v>35.14</v>
      </c>
      <c r="AC2211" s="30" t="str">
        <f aca="false">IF(AND(K2211="Critical",N2211="No"),"URGENT - No Bed","Normal")</f>
        <v>Normal</v>
      </c>
      <c r="AD2211" s="34" t="n">
        <f aca="false">INDEX(Lookup_Tables!$B$3:$B$12,MATCH(H2211,Lookup_Tables!$A$3:$A$12,0))</f>
        <v>3000000</v>
      </c>
      <c r="AE2211" s="30" t="str">
        <f aca="false">INDEX(Lookup_Tables!$C$3:$C$12,MATCH(H2211,Lookup_Tables!$A$3:$A$12,0))</f>
        <v>Dr. Pooja Iyer</v>
      </c>
      <c r="AF2211" s="30" t="str">
        <f aca="false">IFERROR(INDEX(Lookup_Tables!$F$16:$F$45,MATCH(I2211,Lookup_Tables!$E$16:$E$45,0)),"N/A")</f>
        <v>EMP213</v>
      </c>
      <c r="AG2211" s="30" t="n">
        <f aca="false">_xlfn.IFS(R2211="Recovered",4,R2211="Referred",3,R2211="Admitted",2,R2211="Deceased",1,TRUE(),0)</f>
        <v>4</v>
      </c>
      <c r="AH2211" s="30" t="str">
        <f aca="false">IF(T2211&gt;=4,"Satisfied",IF(T2211&gt;=3,"Neutral","Needs Improvement"))</f>
        <v>Needs Improvement</v>
      </c>
    </row>
    <row r="2212" customFormat="false" ht="15" hidden="false" customHeight="false" outlineLevel="0" collapsed="false">
      <c r="A2212" s="27" t="s">
        <v>6134</v>
      </c>
      <c r="B2212" s="27" t="s">
        <v>2405</v>
      </c>
      <c r="C2212" s="27" t="n">
        <v>69</v>
      </c>
      <c r="D2212" s="27" t="s">
        <v>181</v>
      </c>
      <c r="E2212" s="28" t="n">
        <v>45379</v>
      </c>
      <c r="F2212" s="27" t="s">
        <v>662</v>
      </c>
      <c r="G2212" s="28" t="n">
        <v>45380</v>
      </c>
      <c r="H2212" s="27" t="s">
        <v>236</v>
      </c>
      <c r="I2212" s="27" t="s">
        <v>323</v>
      </c>
      <c r="J2212" s="27" t="s">
        <v>267</v>
      </c>
      <c r="K2212" s="27" t="s">
        <v>156</v>
      </c>
      <c r="L2212" s="27" t="n">
        <v>57</v>
      </c>
      <c r="M2212" s="27" t="n">
        <v>38</v>
      </c>
      <c r="N2212" s="27" t="s">
        <v>127</v>
      </c>
      <c r="O2212" s="27" t="s">
        <v>171</v>
      </c>
      <c r="P2212" s="27" t="s">
        <v>150</v>
      </c>
      <c r="Q2212" s="29" t="n">
        <v>4399.75</v>
      </c>
      <c r="R2212" s="27" t="s">
        <v>130</v>
      </c>
      <c r="S2212" s="27" t="s">
        <v>192</v>
      </c>
      <c r="T2212" s="27" t="n">
        <v>3</v>
      </c>
      <c r="U2212" s="27" t="n">
        <f aca="false">YEAR(E2212)</f>
        <v>2024</v>
      </c>
      <c r="V2212" s="27" t="str">
        <f aca="false">TEXT(E2212,"MMM-YYYY")</f>
        <v>Mar-2024</v>
      </c>
      <c r="W2212" s="27" t="n">
        <f aca="false">MONTH(E2212)</f>
        <v>3</v>
      </c>
      <c r="X2212" s="27" t="str">
        <f aca="false">TEXT(WEEKDAY(E2212,2),"0")&amp;" - "&amp;TEXT(E2212,"dddd")</f>
        <v>4 - Thursday</v>
      </c>
      <c r="Y2212" s="27" t="str">
        <f aca="false">_xlfn.IFS(C2212&lt;18,"Child (0-17)",C2212&lt;40,"Young Adult (18-39)",C2212&lt;60,"Adult (40-59)",TRUE(),"Senior (60+)")</f>
        <v>Senior (60+)</v>
      </c>
      <c r="Z2212" s="27" t="n">
        <f aca="false">ROUND(G2212-E2212,0)</f>
        <v>1</v>
      </c>
      <c r="AA2212" s="27" t="n">
        <f aca="false">L2212+M2212</f>
        <v>95</v>
      </c>
      <c r="AB2212" s="27" t="n">
        <f aca="false">IFERROR(ROUND(Q2212/AA2212,2),0)</f>
        <v>46.31</v>
      </c>
      <c r="AC2212" s="27" t="str">
        <f aca="false">IF(AND(K2212="Critical",N2212="No"),"URGENT - No Bed","Normal")</f>
        <v>Normal</v>
      </c>
      <c r="AD2212" s="33" t="n">
        <f aca="false">INDEX(Lookup_Tables!$B$3:$B$12,MATCH(H2212,Lookup_Tables!$A$3:$A$12,0))</f>
        <v>3900000</v>
      </c>
      <c r="AE2212" s="27" t="str">
        <f aca="false">INDEX(Lookup_Tables!$C$3:$C$12,MATCH(H2212,Lookup_Tables!$A$3:$A$12,0))</f>
        <v>Dr. Rina Mehta</v>
      </c>
      <c r="AF2212" s="27" t="str">
        <f aca="false">IFERROR(INDEX(Lookup_Tables!$F$16:$F$45,MATCH(I2212,Lookup_Tables!$E$16:$E$45,0)),"N/A")</f>
        <v>EMP216</v>
      </c>
      <c r="AG2212" s="27" t="n">
        <f aca="false">_xlfn.IFS(R2212="Recovered",4,R2212="Referred",3,R2212="Admitted",2,R2212="Deceased",1,TRUE(),0)</f>
        <v>4</v>
      </c>
      <c r="AH2212" s="27" t="str">
        <f aca="false">IF(T2212&gt;=4,"Satisfied",IF(T2212&gt;=3,"Neutral","Needs Improvement"))</f>
        <v>Neutral</v>
      </c>
    </row>
    <row r="2213" customFormat="false" ht="15" hidden="false" customHeight="false" outlineLevel="0" collapsed="false">
      <c r="A2213" s="30" t="s">
        <v>5778</v>
      </c>
      <c r="B2213" s="30" t="s">
        <v>1572</v>
      </c>
      <c r="C2213" s="30" t="n">
        <v>67</v>
      </c>
      <c r="D2213" s="30" t="s">
        <v>121</v>
      </c>
      <c r="E2213" s="31" t="n">
        <v>45323</v>
      </c>
      <c r="F2213" s="30" t="s">
        <v>1143</v>
      </c>
      <c r="G2213" s="31" t="n">
        <v>45325</v>
      </c>
      <c r="H2213" s="30" t="s">
        <v>146</v>
      </c>
      <c r="I2213" s="30" t="s">
        <v>176</v>
      </c>
      <c r="J2213" s="30" t="s">
        <v>177</v>
      </c>
      <c r="K2213" s="30" t="s">
        <v>156</v>
      </c>
      <c r="L2213" s="30" t="n">
        <v>30</v>
      </c>
      <c r="M2213" s="30" t="n">
        <v>51</v>
      </c>
      <c r="N2213" s="30" t="s">
        <v>186</v>
      </c>
      <c r="O2213" s="30" t="s">
        <v>128</v>
      </c>
      <c r="P2213" s="30" t="s">
        <v>140</v>
      </c>
      <c r="Q2213" s="32" t="n">
        <v>3706.26</v>
      </c>
      <c r="R2213" s="30" t="s">
        <v>130</v>
      </c>
      <c r="S2213" s="30" t="s">
        <v>197</v>
      </c>
      <c r="T2213" s="30" t="n">
        <v>5</v>
      </c>
      <c r="U2213" s="30" t="n">
        <f aca="false">YEAR(E2213)</f>
        <v>2024</v>
      </c>
      <c r="V2213" s="30" t="str">
        <f aca="false">TEXT(E2213,"MMM-YYYY")</f>
        <v>Feb-2024</v>
      </c>
      <c r="W2213" s="30" t="n">
        <f aca="false">MONTH(E2213)</f>
        <v>2</v>
      </c>
      <c r="X2213" s="30" t="str">
        <f aca="false">TEXT(WEEKDAY(E2213,2),"0")&amp;" - "&amp;TEXT(E2213,"dddd")</f>
        <v>4 - Thursday</v>
      </c>
      <c r="Y2213" s="30" t="str">
        <f aca="false">_xlfn.IFS(C2213&lt;18,"Child (0-17)",C2213&lt;40,"Young Adult (18-39)",C2213&lt;60,"Adult (40-59)",TRUE(),"Senior (60+)")</f>
        <v>Senior (60+)</v>
      </c>
      <c r="Z2213" s="30" t="n">
        <f aca="false">ROUND(G2213-E2213,0)</f>
        <v>2</v>
      </c>
      <c r="AA2213" s="30" t="n">
        <f aca="false">L2213+M2213</f>
        <v>81</v>
      </c>
      <c r="AB2213" s="30" t="n">
        <f aca="false">IFERROR(ROUND(Q2213/AA2213,2),0)</f>
        <v>45.76</v>
      </c>
      <c r="AC2213" s="30" t="str">
        <f aca="false">IF(AND(K2213="Critical",N2213="No"),"URGENT - No Bed","Normal")</f>
        <v>Normal</v>
      </c>
      <c r="AD2213" s="34" t="n">
        <f aca="false">INDEX(Lookup_Tables!$B$3:$B$12,MATCH(H2213,Lookup_Tables!$A$3:$A$12,0))</f>
        <v>2700000</v>
      </c>
      <c r="AE2213" s="30" t="str">
        <f aca="false">INDEX(Lookup_Tables!$C$3:$C$12,MATCH(H2213,Lookup_Tables!$A$3:$A$12,0))</f>
        <v>Dr. Vikram Singh</v>
      </c>
      <c r="AF2213" s="30" t="str">
        <f aca="false">IFERROR(INDEX(Lookup_Tables!$F$16:$F$45,MATCH(I2213,Lookup_Tables!$E$16:$E$45,0)),"N/A")</f>
        <v>EMP227</v>
      </c>
      <c r="AG2213" s="30" t="n">
        <f aca="false">_xlfn.IFS(R2213="Recovered",4,R2213="Referred",3,R2213="Admitted",2,R2213="Deceased",1,TRUE(),0)</f>
        <v>4</v>
      </c>
      <c r="AH2213" s="30" t="str">
        <f aca="false">IF(T2213&gt;=4,"Satisfied",IF(T2213&gt;=3,"Neutral","Needs Improvement"))</f>
        <v>Satisfied</v>
      </c>
    </row>
    <row r="2214" customFormat="false" ht="15" hidden="false" customHeight="false" outlineLevel="0" collapsed="false">
      <c r="A2214" s="27" t="s">
        <v>2066</v>
      </c>
      <c r="B2214" s="27" t="s">
        <v>2067</v>
      </c>
      <c r="C2214" s="27" t="n">
        <v>23</v>
      </c>
      <c r="D2214" s="27" t="s">
        <v>121</v>
      </c>
      <c r="E2214" s="28" t="n">
        <v>45505</v>
      </c>
      <c r="F2214" s="27" t="s">
        <v>308</v>
      </c>
      <c r="G2214" s="28" t="n">
        <v>45506</v>
      </c>
      <c r="H2214" s="27" t="s">
        <v>135</v>
      </c>
      <c r="I2214" s="27" t="s">
        <v>251</v>
      </c>
      <c r="J2214" s="27" t="s">
        <v>201</v>
      </c>
      <c r="K2214" s="27" t="s">
        <v>156</v>
      </c>
      <c r="L2214" s="27" t="n">
        <v>50</v>
      </c>
      <c r="M2214" s="27" t="n">
        <v>81</v>
      </c>
      <c r="N2214" s="27" t="s">
        <v>127</v>
      </c>
      <c r="O2214" s="27" t="s">
        <v>171</v>
      </c>
      <c r="P2214" s="27" t="s">
        <v>140</v>
      </c>
      <c r="Q2214" s="29" t="n">
        <v>3875.52</v>
      </c>
      <c r="R2214" s="27" t="s">
        <v>130</v>
      </c>
      <c r="S2214" s="27" t="s">
        <v>151</v>
      </c>
      <c r="T2214" s="27" t="n">
        <v>3</v>
      </c>
      <c r="U2214" s="27" t="n">
        <f aca="false">YEAR(E2214)</f>
        <v>2024</v>
      </c>
      <c r="V2214" s="27" t="str">
        <f aca="false">TEXT(E2214,"MMM-YYYY")</f>
        <v>Aug-2024</v>
      </c>
      <c r="W2214" s="27" t="n">
        <f aca="false">MONTH(E2214)</f>
        <v>8</v>
      </c>
      <c r="X2214" s="27" t="str">
        <f aca="false">TEXT(WEEKDAY(E2214,2),"0")&amp;" - "&amp;TEXT(E2214,"dddd")</f>
        <v>4 - Thursday</v>
      </c>
      <c r="Y2214" s="27" t="str">
        <f aca="false">_xlfn.IFS(C2214&lt;18,"Child (0-17)",C2214&lt;40,"Young Adult (18-39)",C2214&lt;60,"Adult (40-59)",TRUE(),"Senior (60+)")</f>
        <v>Young Adult (18-39)</v>
      </c>
      <c r="Z2214" s="27" t="n">
        <f aca="false">ROUND(G2214-E2214,0)</f>
        <v>1</v>
      </c>
      <c r="AA2214" s="27" t="n">
        <f aca="false">L2214+M2214</f>
        <v>131</v>
      </c>
      <c r="AB2214" s="27" t="n">
        <f aca="false">IFERROR(ROUND(Q2214/AA2214,2),0)</f>
        <v>29.58</v>
      </c>
      <c r="AC2214" s="27" t="str">
        <f aca="false">IF(AND(K2214="Critical",N2214="No"),"URGENT - No Bed","Normal")</f>
        <v>Normal</v>
      </c>
      <c r="AD2214" s="33" t="n">
        <f aca="false">INDEX(Lookup_Tables!$B$3:$B$12,MATCH(H2214,Lookup_Tables!$A$3:$A$12,0))</f>
        <v>4600000</v>
      </c>
      <c r="AE2214" s="27" t="str">
        <f aca="false">INDEX(Lookup_Tables!$C$3:$C$12,MATCH(H2214,Lookup_Tables!$A$3:$A$12,0))</f>
        <v>Dr. Farhan Khan</v>
      </c>
      <c r="AF2214" s="27" t="str">
        <f aca="false">IFERROR(INDEX(Lookup_Tables!$F$16:$F$45,MATCH(I2214,Lookup_Tables!$E$16:$E$45,0)),"N/A")</f>
        <v>EMP207</v>
      </c>
      <c r="AG2214" s="27" t="n">
        <f aca="false">_xlfn.IFS(R2214="Recovered",4,R2214="Referred",3,R2214="Admitted",2,R2214="Deceased",1,TRUE(),0)</f>
        <v>4</v>
      </c>
      <c r="AH2214" s="27" t="str">
        <f aca="false">IF(T2214&gt;=4,"Satisfied",IF(T2214&gt;=3,"Neutral","Needs Improvement"))</f>
        <v>Neutral</v>
      </c>
    </row>
    <row r="2215" customFormat="false" ht="15" hidden="false" customHeight="false" outlineLevel="0" collapsed="false">
      <c r="A2215" s="30" t="s">
        <v>6115</v>
      </c>
      <c r="B2215" s="30" t="s">
        <v>3542</v>
      </c>
      <c r="C2215" s="30" t="n">
        <v>49</v>
      </c>
      <c r="D2215" s="30" t="s">
        <v>121</v>
      </c>
      <c r="E2215" s="31" t="n">
        <v>45506</v>
      </c>
      <c r="F2215" s="30" t="s">
        <v>743</v>
      </c>
      <c r="G2215" s="31" t="n">
        <v>45507</v>
      </c>
      <c r="H2215" s="30" t="s">
        <v>217</v>
      </c>
      <c r="I2215" s="30" t="s">
        <v>392</v>
      </c>
      <c r="J2215" s="30" t="s">
        <v>283</v>
      </c>
      <c r="K2215" s="30" t="s">
        <v>138</v>
      </c>
      <c r="L2215" s="30" t="n">
        <v>40</v>
      </c>
      <c r="M2215" s="30" t="n">
        <v>42</v>
      </c>
      <c r="N2215" s="30" t="s">
        <v>127</v>
      </c>
      <c r="O2215" s="30" t="s">
        <v>171</v>
      </c>
      <c r="P2215" s="30" t="s">
        <v>140</v>
      </c>
      <c r="Q2215" s="32" t="n">
        <v>2172.33</v>
      </c>
      <c r="R2215" s="30" t="s">
        <v>130</v>
      </c>
      <c r="S2215" s="30" t="s">
        <v>141</v>
      </c>
      <c r="T2215" s="30" t="n">
        <v>3</v>
      </c>
      <c r="U2215" s="30" t="n">
        <f aca="false">YEAR(E2215)</f>
        <v>2024</v>
      </c>
      <c r="V2215" s="30" t="str">
        <f aca="false">TEXT(E2215,"MMM-YYYY")</f>
        <v>Aug-2024</v>
      </c>
      <c r="W2215" s="30" t="n">
        <f aca="false">MONTH(E2215)</f>
        <v>8</v>
      </c>
      <c r="X2215" s="30" t="str">
        <f aca="false">TEXT(WEEKDAY(E2215,2),"0")&amp;" - "&amp;TEXT(E2215,"dddd")</f>
        <v>5 - Friday</v>
      </c>
      <c r="Y2215" s="30" t="str">
        <f aca="false">_xlfn.IFS(C2215&lt;18,"Child (0-17)",C2215&lt;40,"Young Adult (18-39)",C2215&lt;60,"Adult (40-59)",TRUE(),"Senior (60+)")</f>
        <v>Adult (40-59)</v>
      </c>
      <c r="Z2215" s="30" t="n">
        <f aca="false">ROUND(G2215-E2215,0)</f>
        <v>1</v>
      </c>
      <c r="AA2215" s="30" t="n">
        <f aca="false">L2215+M2215</f>
        <v>82</v>
      </c>
      <c r="AB2215" s="30" t="n">
        <f aca="false">IFERROR(ROUND(Q2215/AA2215,2),0)</f>
        <v>26.49</v>
      </c>
      <c r="AC2215" s="30" t="str">
        <f aca="false">IF(AND(K2215="Critical",N2215="No"),"URGENT - No Bed","Normal")</f>
        <v>Normal</v>
      </c>
      <c r="AD2215" s="34" t="n">
        <f aca="false">INDEX(Lookup_Tables!$B$3:$B$12,MATCH(H2215,Lookup_Tables!$A$3:$A$12,0))</f>
        <v>4200000</v>
      </c>
      <c r="AE2215" s="30" t="str">
        <f aca="false">INDEX(Lookup_Tables!$C$3:$C$12,MATCH(H2215,Lookup_Tables!$A$3:$A$12,0))</f>
        <v>Dr. Anil Kapoor</v>
      </c>
      <c r="AF2215" s="30" t="str">
        <f aca="false">IFERROR(INDEX(Lookup_Tables!$F$16:$F$45,MATCH(I2215,Lookup_Tables!$E$16:$E$45,0)),"N/A")</f>
        <v>EMP202</v>
      </c>
      <c r="AG2215" s="30" t="n">
        <f aca="false">_xlfn.IFS(R2215="Recovered",4,R2215="Referred",3,R2215="Admitted",2,R2215="Deceased",1,TRUE(),0)</f>
        <v>4</v>
      </c>
      <c r="AH2215" s="30" t="str">
        <f aca="false">IF(T2215&gt;=4,"Satisfied",IF(T2215&gt;=3,"Neutral","Needs Improvement"))</f>
        <v>Neutral</v>
      </c>
    </row>
    <row r="2216" customFormat="false" ht="15" hidden="false" customHeight="false" outlineLevel="0" collapsed="false">
      <c r="A2216" s="27" t="s">
        <v>4619</v>
      </c>
      <c r="B2216" s="27" t="s">
        <v>333</v>
      </c>
      <c r="C2216" s="27" t="n">
        <v>44</v>
      </c>
      <c r="D2216" s="27" t="s">
        <v>181</v>
      </c>
      <c r="E2216" s="28" t="n">
        <v>45611</v>
      </c>
      <c r="F2216" s="27" t="s">
        <v>780</v>
      </c>
      <c r="G2216" s="28" t="n">
        <v>45611</v>
      </c>
      <c r="H2216" s="27" t="s">
        <v>206</v>
      </c>
      <c r="I2216" s="27" t="s">
        <v>207</v>
      </c>
      <c r="J2216" s="27" t="s">
        <v>208</v>
      </c>
      <c r="K2216" s="27" t="s">
        <v>156</v>
      </c>
      <c r="L2216" s="27" t="n">
        <v>67</v>
      </c>
      <c r="M2216" s="27" t="n">
        <v>44</v>
      </c>
      <c r="N2216" s="27" t="s">
        <v>127</v>
      </c>
      <c r="O2216" s="27" t="s">
        <v>139</v>
      </c>
      <c r="P2216" s="27" t="s">
        <v>187</v>
      </c>
      <c r="Q2216" s="29" t="n">
        <v>3535.31</v>
      </c>
      <c r="R2216" s="27" t="s">
        <v>130</v>
      </c>
      <c r="S2216" s="27" t="s">
        <v>223</v>
      </c>
      <c r="T2216" s="27" t="n">
        <v>4</v>
      </c>
      <c r="U2216" s="27" t="n">
        <f aca="false">YEAR(E2216)</f>
        <v>2024</v>
      </c>
      <c r="V2216" s="27" t="str">
        <f aca="false">TEXT(E2216,"MMM-YYYY")</f>
        <v>Nov-2024</v>
      </c>
      <c r="W2216" s="27" t="n">
        <f aca="false">MONTH(E2216)</f>
        <v>11</v>
      </c>
      <c r="X2216" s="27" t="str">
        <f aca="false">TEXT(WEEKDAY(E2216,2),"0")&amp;" - "&amp;TEXT(E2216,"dddd")</f>
        <v>5 - Friday</v>
      </c>
      <c r="Y2216" s="27" t="str">
        <f aca="false">_xlfn.IFS(C2216&lt;18,"Child (0-17)",C2216&lt;40,"Young Adult (18-39)",C2216&lt;60,"Adult (40-59)",TRUE(),"Senior (60+)")</f>
        <v>Adult (40-59)</v>
      </c>
      <c r="Z2216" s="27" t="n">
        <f aca="false">ROUND(G2216-E2216,0)</f>
        <v>0</v>
      </c>
      <c r="AA2216" s="27" t="n">
        <f aca="false">L2216+M2216</f>
        <v>111</v>
      </c>
      <c r="AB2216" s="27" t="n">
        <f aca="false">IFERROR(ROUND(Q2216/AA2216,2),0)</f>
        <v>31.85</v>
      </c>
      <c r="AC2216" s="27" t="str">
        <f aca="false">IF(AND(K2216="Critical",N2216="No"),"URGENT - No Bed","Normal")</f>
        <v>Normal</v>
      </c>
      <c r="AD2216" s="33" t="n">
        <f aca="false">INDEX(Lookup_Tables!$B$3:$B$12,MATCH(H2216,Lookup_Tables!$A$3:$A$12,0))</f>
        <v>2800000</v>
      </c>
      <c r="AE2216" s="27" t="str">
        <f aca="false">INDEX(Lookup_Tables!$C$3:$C$12,MATCH(H2216,Lookup_Tables!$A$3:$A$12,0))</f>
        <v>Dr. Suresh Nair</v>
      </c>
      <c r="AF2216" s="27" t="str">
        <f aca="false">IFERROR(INDEX(Lookup_Tables!$F$16:$F$45,MATCH(I2216,Lookup_Tables!$E$16:$E$45,0)),"N/A")</f>
        <v>EMP209</v>
      </c>
      <c r="AG2216" s="27" t="n">
        <f aca="false">_xlfn.IFS(R2216="Recovered",4,R2216="Referred",3,R2216="Admitted",2,R2216="Deceased",1,TRUE(),0)</f>
        <v>4</v>
      </c>
      <c r="AH2216" s="27" t="str">
        <f aca="false">IF(T2216&gt;=4,"Satisfied",IF(T2216&gt;=3,"Neutral","Needs Improvement"))</f>
        <v>Satisfied</v>
      </c>
    </row>
    <row r="2217" customFormat="false" ht="15" hidden="false" customHeight="false" outlineLevel="0" collapsed="false">
      <c r="A2217" s="30" t="s">
        <v>2466</v>
      </c>
      <c r="B2217" s="30" t="s">
        <v>2467</v>
      </c>
      <c r="C2217" s="30" t="n">
        <v>6</v>
      </c>
      <c r="D2217" s="30" t="s">
        <v>181</v>
      </c>
      <c r="E2217" s="31" t="n">
        <v>45334</v>
      </c>
      <c r="F2217" s="30" t="s">
        <v>1745</v>
      </c>
      <c r="G2217" s="31" t="n">
        <v>45336</v>
      </c>
      <c r="H2217" s="30" t="s">
        <v>161</v>
      </c>
      <c r="I2217" s="30" t="s">
        <v>320</v>
      </c>
      <c r="J2217" s="30" t="s">
        <v>163</v>
      </c>
      <c r="K2217" s="30" t="s">
        <v>156</v>
      </c>
      <c r="L2217" s="30" t="n">
        <v>29</v>
      </c>
      <c r="M2217" s="30" t="n">
        <v>83</v>
      </c>
      <c r="N2217" s="30" t="s">
        <v>127</v>
      </c>
      <c r="O2217" s="30" t="s">
        <v>139</v>
      </c>
      <c r="P2217" s="30" t="s">
        <v>140</v>
      </c>
      <c r="Q2217" s="32" t="n">
        <v>4596.43</v>
      </c>
      <c r="R2217" s="30" t="s">
        <v>130</v>
      </c>
      <c r="S2217" s="30" t="s">
        <v>335</v>
      </c>
      <c r="T2217" s="30" t="n">
        <v>2</v>
      </c>
      <c r="U2217" s="30" t="n">
        <f aca="false">YEAR(E2217)</f>
        <v>2024</v>
      </c>
      <c r="V2217" s="30" t="str">
        <f aca="false">TEXT(E2217,"MMM-YYYY")</f>
        <v>Feb-2024</v>
      </c>
      <c r="W2217" s="30" t="n">
        <f aca="false">MONTH(E2217)</f>
        <v>2</v>
      </c>
      <c r="X2217" s="30" t="str">
        <f aca="false">TEXT(WEEKDAY(E2217,2),"0")&amp;" - "&amp;TEXT(E2217,"dddd")</f>
        <v>1 - Monday</v>
      </c>
      <c r="Y2217" s="30" t="str">
        <f aca="false">_xlfn.IFS(C2217&lt;18,"Child (0-17)",C2217&lt;40,"Young Adult (18-39)",C2217&lt;60,"Adult (40-59)",TRUE(),"Senior (60+)")</f>
        <v>Child (0-17)</v>
      </c>
      <c r="Z2217" s="30" t="n">
        <f aca="false">ROUND(G2217-E2217,0)</f>
        <v>2</v>
      </c>
      <c r="AA2217" s="30" t="n">
        <f aca="false">L2217+M2217</f>
        <v>112</v>
      </c>
      <c r="AB2217" s="30" t="n">
        <f aca="false">IFERROR(ROUND(Q2217/AA2217,2),0)</f>
        <v>41.04</v>
      </c>
      <c r="AC2217" s="30" t="str">
        <f aca="false">IF(AND(K2217="Critical",N2217="No"),"URGENT - No Bed","Normal")</f>
        <v>Normal</v>
      </c>
      <c r="AD2217" s="34" t="n">
        <f aca="false">INDEX(Lookup_Tables!$B$3:$B$12,MATCH(H2217,Lookup_Tables!$A$3:$A$12,0))</f>
        <v>3600000</v>
      </c>
      <c r="AE2217" s="30" t="str">
        <f aca="false">INDEX(Lookup_Tables!$C$3:$C$12,MATCH(H2217,Lookup_Tables!$A$3:$A$12,0))</f>
        <v>Dr. Sameer Joshi</v>
      </c>
      <c r="AF2217" s="30" t="str">
        <f aca="false">IFERROR(INDEX(Lookup_Tables!$F$16:$F$45,MATCH(I2217,Lookup_Tables!$E$16:$E$45,0)),"N/A")</f>
        <v>EMP223</v>
      </c>
      <c r="AG2217" s="30" t="n">
        <f aca="false">_xlfn.IFS(R2217="Recovered",4,R2217="Referred",3,R2217="Admitted",2,R2217="Deceased",1,TRUE(),0)</f>
        <v>4</v>
      </c>
      <c r="AH2217" s="30" t="str">
        <f aca="false">IF(T2217&gt;=4,"Satisfied",IF(T2217&gt;=3,"Neutral","Needs Improvement"))</f>
        <v>Needs Improvement</v>
      </c>
    </row>
    <row r="2218" customFormat="false" ht="15" hidden="false" customHeight="false" outlineLevel="0" collapsed="false">
      <c r="A2218" s="27" t="s">
        <v>4742</v>
      </c>
      <c r="B2218" s="27" t="s">
        <v>3430</v>
      </c>
      <c r="C2218" s="27" t="n">
        <v>46</v>
      </c>
      <c r="D2218" s="27" t="s">
        <v>181</v>
      </c>
      <c r="E2218" s="28" t="n">
        <v>45374</v>
      </c>
      <c r="F2218" s="27" t="s">
        <v>134</v>
      </c>
      <c r="G2218" s="28" t="n">
        <v>45374</v>
      </c>
      <c r="H2218" s="27" t="s">
        <v>242</v>
      </c>
      <c r="I2218" s="27" t="s">
        <v>243</v>
      </c>
      <c r="J2218" s="27" t="s">
        <v>244</v>
      </c>
      <c r="K2218" s="27" t="s">
        <v>138</v>
      </c>
      <c r="L2218" s="27" t="n">
        <v>41</v>
      </c>
      <c r="M2218" s="27" t="n">
        <v>15</v>
      </c>
      <c r="N2218" s="27" t="s">
        <v>127</v>
      </c>
      <c r="O2218" s="27" t="s">
        <v>139</v>
      </c>
      <c r="P2218" s="27" t="s">
        <v>140</v>
      </c>
      <c r="Q2218" s="29" t="n">
        <v>569.84</v>
      </c>
      <c r="R2218" s="27" t="s">
        <v>130</v>
      </c>
      <c r="S2218" s="27" t="s">
        <v>178</v>
      </c>
      <c r="T2218" s="27" t="n">
        <v>3</v>
      </c>
      <c r="U2218" s="27" t="n">
        <f aca="false">YEAR(E2218)</f>
        <v>2024</v>
      </c>
      <c r="V2218" s="27" t="str">
        <f aca="false">TEXT(E2218,"MMM-YYYY")</f>
        <v>Mar-2024</v>
      </c>
      <c r="W2218" s="27" t="n">
        <f aca="false">MONTH(E2218)</f>
        <v>3</v>
      </c>
      <c r="X2218" s="27" t="str">
        <f aca="false">TEXT(WEEKDAY(E2218,2),"0")&amp;" - "&amp;TEXT(E2218,"dddd")</f>
        <v>6 - Saturday</v>
      </c>
      <c r="Y2218" s="27" t="str">
        <f aca="false">_xlfn.IFS(C2218&lt;18,"Child (0-17)",C2218&lt;40,"Young Adult (18-39)",C2218&lt;60,"Adult (40-59)",TRUE(),"Senior (60+)")</f>
        <v>Adult (40-59)</v>
      </c>
      <c r="Z2218" s="27" t="n">
        <f aca="false">ROUND(G2218-E2218,0)</f>
        <v>0</v>
      </c>
      <c r="AA2218" s="27" t="n">
        <f aca="false">L2218+M2218</f>
        <v>56</v>
      </c>
      <c r="AB2218" s="27" t="n">
        <f aca="false">IFERROR(ROUND(Q2218/AA2218,2),0)</f>
        <v>10.18</v>
      </c>
      <c r="AC2218" s="27" t="str">
        <f aca="false">IF(AND(K2218="Critical",N2218="No"),"URGENT - No Bed","Normal")</f>
        <v>Normal</v>
      </c>
      <c r="AD2218" s="33" t="n">
        <f aca="false">INDEX(Lookup_Tables!$B$3:$B$12,MATCH(H2218,Lookup_Tables!$A$3:$A$12,0))</f>
        <v>3000000</v>
      </c>
      <c r="AE2218" s="27" t="str">
        <f aca="false">INDEX(Lookup_Tables!$C$3:$C$12,MATCH(H2218,Lookup_Tables!$A$3:$A$12,0))</f>
        <v>Dr. Pooja Iyer</v>
      </c>
      <c r="AF2218" s="27" t="str">
        <f aca="false">IFERROR(INDEX(Lookup_Tables!$F$16:$F$45,MATCH(I2218,Lookup_Tables!$E$16:$E$45,0)),"N/A")</f>
        <v>EMP214</v>
      </c>
      <c r="AG2218" s="27" t="n">
        <f aca="false">_xlfn.IFS(R2218="Recovered",4,R2218="Referred",3,R2218="Admitted",2,R2218="Deceased",1,TRUE(),0)</f>
        <v>4</v>
      </c>
      <c r="AH2218" s="27" t="str">
        <f aca="false">IF(T2218&gt;=4,"Satisfied",IF(T2218&gt;=3,"Neutral","Needs Improvement"))</f>
        <v>Neutral</v>
      </c>
    </row>
    <row r="2219" customFormat="false" ht="15" hidden="false" customHeight="false" outlineLevel="0" collapsed="false">
      <c r="A2219" s="30" t="s">
        <v>2073</v>
      </c>
      <c r="B2219" s="30" t="s">
        <v>2074</v>
      </c>
      <c r="C2219" s="30" t="n">
        <v>30</v>
      </c>
      <c r="D2219" s="30" t="s">
        <v>181</v>
      </c>
      <c r="E2219" s="31" t="n">
        <v>45327</v>
      </c>
      <c r="F2219" s="30" t="s">
        <v>638</v>
      </c>
      <c r="G2219" s="31" t="n">
        <v>45328</v>
      </c>
      <c r="H2219" s="30" t="s">
        <v>123</v>
      </c>
      <c r="I2219" s="30" t="s">
        <v>155</v>
      </c>
      <c r="J2219" s="30" t="s">
        <v>305</v>
      </c>
      <c r="K2219" s="30" t="s">
        <v>156</v>
      </c>
      <c r="L2219" s="30" t="n">
        <v>48</v>
      </c>
      <c r="M2219" s="30" t="n">
        <v>41</v>
      </c>
      <c r="N2219" s="30" t="s">
        <v>127</v>
      </c>
      <c r="O2219" s="30" t="s">
        <v>149</v>
      </c>
      <c r="P2219" s="30" t="s">
        <v>140</v>
      </c>
      <c r="Q2219" s="32" t="n">
        <v>3933.02</v>
      </c>
      <c r="R2219" s="30" t="s">
        <v>130</v>
      </c>
      <c r="S2219" s="30" t="s">
        <v>131</v>
      </c>
      <c r="T2219" s="30" t="n">
        <v>5</v>
      </c>
      <c r="U2219" s="30" t="n">
        <f aca="false">YEAR(E2219)</f>
        <v>2024</v>
      </c>
      <c r="V2219" s="30" t="str">
        <f aca="false">TEXT(E2219,"MMM-YYYY")</f>
        <v>Feb-2024</v>
      </c>
      <c r="W2219" s="30" t="n">
        <f aca="false">MONTH(E2219)</f>
        <v>2</v>
      </c>
      <c r="X2219" s="30" t="str">
        <f aca="false">TEXT(WEEKDAY(E2219,2),"0")&amp;" - "&amp;TEXT(E2219,"dddd")</f>
        <v>1 - Monday</v>
      </c>
      <c r="Y2219" s="30" t="str">
        <f aca="false">_xlfn.IFS(C2219&lt;18,"Child (0-17)",C2219&lt;40,"Young Adult (18-39)",C2219&lt;60,"Adult (40-59)",TRUE(),"Senior (60+)")</f>
        <v>Young Adult (18-39)</v>
      </c>
      <c r="Z2219" s="30" t="n">
        <f aca="false">ROUND(G2219-E2219,0)</f>
        <v>1</v>
      </c>
      <c r="AA2219" s="30" t="n">
        <f aca="false">L2219+M2219</f>
        <v>89</v>
      </c>
      <c r="AB2219" s="30" t="n">
        <f aca="false">IFERROR(ROUND(Q2219/AA2219,2),0)</f>
        <v>44.19</v>
      </c>
      <c r="AC2219" s="30" t="str">
        <f aca="false">IF(AND(K2219="Critical",N2219="No"),"URGENT - No Bed","Normal")</f>
        <v>Normal</v>
      </c>
      <c r="AD2219" s="34" t="n">
        <f aca="false">INDEX(Lookup_Tables!$B$3:$B$12,MATCH(H2219,Lookup_Tables!$A$3:$A$12,0))</f>
        <v>2200000</v>
      </c>
      <c r="AE2219" s="30" t="str">
        <f aca="false">INDEX(Lookup_Tables!$C$3:$C$12,MATCH(H2219,Lookup_Tables!$A$3:$A$12,0))</f>
        <v>Dr. Rohan Das</v>
      </c>
      <c r="AF2219" s="30" t="str">
        <f aca="false">IFERROR(INDEX(Lookup_Tables!$F$16:$F$45,MATCH(I2219,Lookup_Tables!$E$16:$E$45,0)),"N/A")</f>
        <v>EMP203</v>
      </c>
      <c r="AG2219" s="30" t="n">
        <f aca="false">_xlfn.IFS(R2219="Recovered",4,R2219="Referred",3,R2219="Admitted",2,R2219="Deceased",1,TRUE(),0)</f>
        <v>4</v>
      </c>
      <c r="AH2219" s="30" t="str">
        <f aca="false">IF(T2219&gt;=4,"Satisfied",IF(T2219&gt;=3,"Neutral","Needs Improvement"))</f>
        <v>Satisfied</v>
      </c>
    </row>
    <row r="2220" customFormat="false" ht="15" hidden="false" customHeight="false" outlineLevel="0" collapsed="false">
      <c r="A2220" s="27" t="s">
        <v>3114</v>
      </c>
      <c r="B2220" s="27" t="s">
        <v>1213</v>
      </c>
      <c r="C2220" s="27" t="n">
        <v>65</v>
      </c>
      <c r="D2220" s="27" t="s">
        <v>121</v>
      </c>
      <c r="E2220" s="28" t="n">
        <v>45605</v>
      </c>
      <c r="F2220" s="27" t="s">
        <v>247</v>
      </c>
      <c r="G2220" s="28" t="n">
        <v>45609</v>
      </c>
      <c r="H2220" s="27" t="s">
        <v>236</v>
      </c>
      <c r="I2220" s="27" t="s">
        <v>237</v>
      </c>
      <c r="J2220" s="27" t="s">
        <v>267</v>
      </c>
      <c r="K2220" s="27" t="s">
        <v>126</v>
      </c>
      <c r="L2220" s="27" t="n">
        <v>17</v>
      </c>
      <c r="M2220" s="27" t="n">
        <v>139</v>
      </c>
      <c r="N2220" s="27" t="s">
        <v>127</v>
      </c>
      <c r="O2220" s="27" t="s">
        <v>128</v>
      </c>
      <c r="P2220" s="27" t="s">
        <v>150</v>
      </c>
      <c r="Q2220" s="29" t="n">
        <v>8168.75</v>
      </c>
      <c r="R2220" s="27" t="s">
        <v>130</v>
      </c>
      <c r="S2220" s="27" t="s">
        <v>223</v>
      </c>
      <c r="T2220" s="27" t="n">
        <v>4</v>
      </c>
      <c r="U2220" s="27" t="n">
        <f aca="false">YEAR(E2220)</f>
        <v>2024</v>
      </c>
      <c r="V2220" s="27" t="str">
        <f aca="false">TEXT(E2220,"MMM-YYYY")</f>
        <v>Nov-2024</v>
      </c>
      <c r="W2220" s="27" t="n">
        <f aca="false">MONTH(E2220)</f>
        <v>11</v>
      </c>
      <c r="X2220" s="27" t="str">
        <f aca="false">TEXT(WEEKDAY(E2220,2),"0")&amp;" - "&amp;TEXT(E2220,"dddd")</f>
        <v>6 - Saturday</v>
      </c>
      <c r="Y2220" s="27" t="str">
        <f aca="false">_xlfn.IFS(C2220&lt;18,"Child (0-17)",C2220&lt;40,"Young Adult (18-39)",C2220&lt;60,"Adult (40-59)",TRUE(),"Senior (60+)")</f>
        <v>Senior (60+)</v>
      </c>
      <c r="Z2220" s="27" t="n">
        <f aca="false">ROUND(G2220-E2220,0)</f>
        <v>4</v>
      </c>
      <c r="AA2220" s="27" t="n">
        <f aca="false">L2220+M2220</f>
        <v>156</v>
      </c>
      <c r="AB2220" s="27" t="n">
        <f aca="false">IFERROR(ROUND(Q2220/AA2220,2),0)</f>
        <v>52.36</v>
      </c>
      <c r="AC2220" s="27" t="str">
        <f aca="false">IF(AND(K2220="Critical",N2220="No"),"URGENT - No Bed","Normal")</f>
        <v>Normal</v>
      </c>
      <c r="AD2220" s="33" t="n">
        <f aca="false">INDEX(Lookup_Tables!$B$3:$B$12,MATCH(H2220,Lookup_Tables!$A$3:$A$12,0))</f>
        <v>3900000</v>
      </c>
      <c r="AE2220" s="27" t="str">
        <f aca="false">INDEX(Lookup_Tables!$C$3:$C$12,MATCH(H2220,Lookup_Tables!$A$3:$A$12,0))</f>
        <v>Dr. Rina Mehta</v>
      </c>
      <c r="AF2220" s="27" t="str">
        <f aca="false">IFERROR(INDEX(Lookup_Tables!$F$16:$F$45,MATCH(I2220,Lookup_Tables!$E$16:$E$45,0)),"N/A")</f>
        <v>EMP215</v>
      </c>
      <c r="AG2220" s="27" t="n">
        <f aca="false">_xlfn.IFS(R2220="Recovered",4,R2220="Referred",3,R2220="Admitted",2,R2220="Deceased",1,TRUE(),0)</f>
        <v>4</v>
      </c>
      <c r="AH2220" s="27" t="str">
        <f aca="false">IF(T2220&gt;=4,"Satisfied",IF(T2220&gt;=3,"Neutral","Needs Improvement"))</f>
        <v>Satisfied</v>
      </c>
    </row>
    <row r="2221" customFormat="false" ht="15" hidden="false" customHeight="false" outlineLevel="0" collapsed="false">
      <c r="A2221" s="30" t="s">
        <v>748</v>
      </c>
      <c r="B2221" s="30" t="s">
        <v>749</v>
      </c>
      <c r="C2221" s="30" t="n">
        <v>35</v>
      </c>
      <c r="D2221" s="30" t="s">
        <v>121</v>
      </c>
      <c r="E2221" s="31" t="n">
        <v>45512</v>
      </c>
      <c r="F2221" s="30" t="s">
        <v>750</v>
      </c>
      <c r="G2221" s="31" t="n">
        <v>45513</v>
      </c>
      <c r="H2221" s="30" t="s">
        <v>161</v>
      </c>
      <c r="I2221" s="30" t="s">
        <v>162</v>
      </c>
      <c r="J2221" s="30" t="s">
        <v>648</v>
      </c>
      <c r="K2221" s="30" t="s">
        <v>156</v>
      </c>
      <c r="L2221" s="30" t="n">
        <v>45</v>
      </c>
      <c r="M2221" s="30" t="n">
        <v>88</v>
      </c>
      <c r="N2221" s="30" t="s">
        <v>127</v>
      </c>
      <c r="O2221" s="30" t="s">
        <v>128</v>
      </c>
      <c r="P2221" s="30" t="s">
        <v>140</v>
      </c>
      <c r="Q2221" s="32" t="n">
        <v>4688.31</v>
      </c>
      <c r="R2221" s="30" t="s">
        <v>130</v>
      </c>
      <c r="S2221" s="30" t="s">
        <v>197</v>
      </c>
      <c r="T2221" s="30" t="n">
        <v>5</v>
      </c>
      <c r="U2221" s="30" t="n">
        <f aca="false">YEAR(E2221)</f>
        <v>2024</v>
      </c>
      <c r="V2221" s="30" t="str">
        <f aca="false">TEXT(E2221,"MMM-YYYY")</f>
        <v>Aug-2024</v>
      </c>
      <c r="W2221" s="30" t="n">
        <f aca="false">MONTH(E2221)</f>
        <v>8</v>
      </c>
      <c r="X2221" s="30" t="str">
        <f aca="false">TEXT(WEEKDAY(E2221,2),"0")&amp;" - "&amp;TEXT(E2221,"dddd")</f>
        <v>4 - Thursday</v>
      </c>
      <c r="Y2221" s="30" t="str">
        <f aca="false">_xlfn.IFS(C2221&lt;18,"Child (0-17)",C2221&lt;40,"Young Adult (18-39)",C2221&lt;60,"Adult (40-59)",TRUE(),"Senior (60+)")</f>
        <v>Young Adult (18-39)</v>
      </c>
      <c r="Z2221" s="30" t="n">
        <f aca="false">ROUND(G2221-E2221,0)</f>
        <v>1</v>
      </c>
      <c r="AA2221" s="30" t="n">
        <f aca="false">L2221+M2221</f>
        <v>133</v>
      </c>
      <c r="AB2221" s="30" t="n">
        <f aca="false">IFERROR(ROUND(Q2221/AA2221,2),0)</f>
        <v>35.25</v>
      </c>
      <c r="AC2221" s="30" t="str">
        <f aca="false">IF(AND(K2221="Critical",N2221="No"),"URGENT - No Bed","Normal")</f>
        <v>Normal</v>
      </c>
      <c r="AD2221" s="34" t="n">
        <f aca="false">INDEX(Lookup_Tables!$B$3:$B$12,MATCH(H2221,Lookup_Tables!$A$3:$A$12,0))</f>
        <v>3600000</v>
      </c>
      <c r="AE2221" s="30" t="str">
        <f aca="false">INDEX(Lookup_Tables!$C$3:$C$12,MATCH(H2221,Lookup_Tables!$A$3:$A$12,0))</f>
        <v>Dr. Sameer Joshi</v>
      </c>
      <c r="AF2221" s="30" t="str">
        <f aca="false">IFERROR(INDEX(Lookup_Tables!$F$16:$F$45,MATCH(I2221,Lookup_Tables!$E$16:$E$45,0)),"N/A")</f>
        <v>EMP222</v>
      </c>
      <c r="AG2221" s="30" t="n">
        <f aca="false">_xlfn.IFS(R2221="Recovered",4,R2221="Referred",3,R2221="Admitted",2,R2221="Deceased",1,TRUE(),0)</f>
        <v>4</v>
      </c>
      <c r="AH2221" s="30" t="str">
        <f aca="false">IF(T2221&gt;=4,"Satisfied",IF(T2221&gt;=3,"Neutral","Needs Improvement"))</f>
        <v>Satisfied</v>
      </c>
    </row>
    <row r="2222" customFormat="false" ht="15" hidden="false" customHeight="false" outlineLevel="0" collapsed="false">
      <c r="A2222" s="27" t="s">
        <v>393</v>
      </c>
      <c r="B2222" s="27" t="s">
        <v>153</v>
      </c>
      <c r="C2222" s="27" t="n">
        <v>14</v>
      </c>
      <c r="D2222" s="27" t="s">
        <v>181</v>
      </c>
      <c r="E2222" s="28" t="n">
        <v>45503</v>
      </c>
      <c r="F2222" s="27" t="s">
        <v>394</v>
      </c>
      <c r="G2222" s="28" t="n">
        <v>45506</v>
      </c>
      <c r="H2222" s="27" t="s">
        <v>123</v>
      </c>
      <c r="I2222" s="27" t="s">
        <v>155</v>
      </c>
      <c r="J2222" s="27" t="s">
        <v>227</v>
      </c>
      <c r="K2222" s="27" t="s">
        <v>156</v>
      </c>
      <c r="L2222" s="27" t="n">
        <v>39</v>
      </c>
      <c r="M2222" s="27" t="n">
        <v>49</v>
      </c>
      <c r="N2222" s="27" t="s">
        <v>127</v>
      </c>
      <c r="O2222" s="27" t="s">
        <v>128</v>
      </c>
      <c r="P2222" s="27" t="s">
        <v>187</v>
      </c>
      <c r="Q2222" s="29" t="n">
        <v>3151.05</v>
      </c>
      <c r="R2222" s="27" t="s">
        <v>172</v>
      </c>
      <c r="S2222" s="27" t="s">
        <v>157</v>
      </c>
      <c r="T2222" s="27" t="n">
        <v>3</v>
      </c>
      <c r="U2222" s="27" t="n">
        <f aca="false">YEAR(E2222)</f>
        <v>2024</v>
      </c>
      <c r="V2222" s="27" t="str">
        <f aca="false">TEXT(E2222,"MMM-YYYY")</f>
        <v>Jul-2024</v>
      </c>
      <c r="W2222" s="27" t="n">
        <f aca="false">MONTH(E2222)</f>
        <v>7</v>
      </c>
      <c r="X2222" s="27" t="str">
        <f aca="false">TEXT(WEEKDAY(E2222,2),"0")&amp;" - "&amp;TEXT(E2222,"dddd")</f>
        <v>2 - Tuesday</v>
      </c>
      <c r="Y2222" s="27" t="str">
        <f aca="false">_xlfn.IFS(C2222&lt;18,"Child (0-17)",C2222&lt;40,"Young Adult (18-39)",C2222&lt;60,"Adult (40-59)",TRUE(),"Senior (60+)")</f>
        <v>Child (0-17)</v>
      </c>
      <c r="Z2222" s="27" t="n">
        <f aca="false">ROUND(G2222-E2222,0)</f>
        <v>3</v>
      </c>
      <c r="AA2222" s="27" t="n">
        <f aca="false">L2222+M2222</f>
        <v>88</v>
      </c>
      <c r="AB2222" s="27" t="n">
        <f aca="false">IFERROR(ROUND(Q2222/AA2222,2),0)</f>
        <v>35.81</v>
      </c>
      <c r="AC2222" s="27" t="str">
        <f aca="false">IF(AND(K2222="Critical",N2222="No"),"URGENT - No Bed","Normal")</f>
        <v>Normal</v>
      </c>
      <c r="AD2222" s="33" t="n">
        <f aca="false">INDEX(Lookup_Tables!$B$3:$B$12,MATCH(H2222,Lookup_Tables!$A$3:$A$12,0))</f>
        <v>2200000</v>
      </c>
      <c r="AE2222" s="27" t="str">
        <f aca="false">INDEX(Lookup_Tables!$C$3:$C$12,MATCH(H2222,Lookup_Tables!$A$3:$A$12,0))</f>
        <v>Dr. Rohan Das</v>
      </c>
      <c r="AF2222" s="27" t="str">
        <f aca="false">IFERROR(INDEX(Lookup_Tables!$F$16:$F$45,MATCH(I2222,Lookup_Tables!$E$16:$E$45,0)),"N/A")</f>
        <v>EMP203</v>
      </c>
      <c r="AG2222" s="27" t="n">
        <f aca="false">_xlfn.IFS(R2222="Recovered",4,R2222="Referred",3,R2222="Admitted",2,R2222="Deceased",1,TRUE(),0)</f>
        <v>2</v>
      </c>
      <c r="AH2222" s="27" t="str">
        <f aca="false">IF(T2222&gt;=4,"Satisfied",IF(T2222&gt;=3,"Neutral","Needs Improvement"))</f>
        <v>Neutral</v>
      </c>
    </row>
    <row r="2223" customFormat="false" ht="15" hidden="false" customHeight="false" outlineLevel="0" collapsed="false">
      <c r="A2223" s="30" t="s">
        <v>5003</v>
      </c>
      <c r="B2223" s="30" t="s">
        <v>5004</v>
      </c>
      <c r="C2223" s="30" t="n">
        <v>53</v>
      </c>
      <c r="D2223" s="30" t="s">
        <v>181</v>
      </c>
      <c r="E2223" s="31" t="n">
        <v>45648</v>
      </c>
      <c r="F2223" s="30" t="s">
        <v>398</v>
      </c>
      <c r="G2223" s="31" t="n">
        <v>45654</v>
      </c>
      <c r="H2223" s="30" t="s">
        <v>135</v>
      </c>
      <c r="I2223" s="30" t="s">
        <v>136</v>
      </c>
      <c r="J2223" s="30" t="s">
        <v>618</v>
      </c>
      <c r="K2223" s="30" t="s">
        <v>126</v>
      </c>
      <c r="L2223" s="30" t="n">
        <v>8</v>
      </c>
      <c r="M2223" s="30" t="n">
        <v>62</v>
      </c>
      <c r="N2223" s="30" t="s">
        <v>186</v>
      </c>
      <c r="O2223" s="30" t="s">
        <v>128</v>
      </c>
      <c r="P2223" s="30" t="s">
        <v>150</v>
      </c>
      <c r="Q2223" s="32" t="n">
        <v>7172.93</v>
      </c>
      <c r="R2223" s="30" t="s">
        <v>130</v>
      </c>
      <c r="S2223" s="30" t="s">
        <v>131</v>
      </c>
      <c r="T2223" s="30" t="n">
        <v>5</v>
      </c>
      <c r="U2223" s="30" t="n">
        <f aca="false">YEAR(E2223)</f>
        <v>2024</v>
      </c>
      <c r="V2223" s="30" t="str">
        <f aca="false">TEXT(E2223,"MMM-YYYY")</f>
        <v>Dec-2024</v>
      </c>
      <c r="W2223" s="30" t="n">
        <f aca="false">MONTH(E2223)</f>
        <v>12</v>
      </c>
      <c r="X2223" s="30" t="str">
        <f aca="false">TEXT(WEEKDAY(E2223,2),"0")&amp;" - "&amp;TEXT(E2223,"dddd")</f>
        <v>7 - Sunday</v>
      </c>
      <c r="Y2223" s="30" t="str">
        <f aca="false">_xlfn.IFS(C2223&lt;18,"Child (0-17)",C2223&lt;40,"Young Adult (18-39)",C2223&lt;60,"Adult (40-59)",TRUE(),"Senior (60+)")</f>
        <v>Adult (40-59)</v>
      </c>
      <c r="Z2223" s="30" t="n">
        <f aca="false">ROUND(G2223-E2223,0)</f>
        <v>6</v>
      </c>
      <c r="AA2223" s="30" t="n">
        <f aca="false">L2223+M2223</f>
        <v>70</v>
      </c>
      <c r="AB2223" s="30" t="n">
        <f aca="false">IFERROR(ROUND(Q2223/AA2223,2),0)</f>
        <v>102.47</v>
      </c>
      <c r="AC2223" s="30" t="str">
        <f aca="false">IF(AND(K2223="Critical",N2223="No"),"URGENT - No Bed","Normal")</f>
        <v>Normal</v>
      </c>
      <c r="AD2223" s="34" t="n">
        <f aca="false">INDEX(Lookup_Tables!$B$3:$B$12,MATCH(H2223,Lookup_Tables!$A$3:$A$12,0))</f>
        <v>4600000</v>
      </c>
      <c r="AE2223" s="30" t="str">
        <f aca="false">INDEX(Lookup_Tables!$C$3:$C$12,MATCH(H2223,Lookup_Tables!$A$3:$A$12,0))</f>
        <v>Dr. Farhan Khan</v>
      </c>
      <c r="AF2223" s="30" t="str">
        <f aca="false">IFERROR(INDEX(Lookup_Tables!$F$16:$F$45,MATCH(I2223,Lookup_Tables!$E$16:$E$45,0)),"N/A")</f>
        <v>EMP206</v>
      </c>
      <c r="AG2223" s="30" t="n">
        <f aca="false">_xlfn.IFS(R2223="Recovered",4,R2223="Referred",3,R2223="Admitted",2,R2223="Deceased",1,TRUE(),0)</f>
        <v>4</v>
      </c>
      <c r="AH2223" s="30" t="str">
        <f aca="false">IF(T2223&gt;=4,"Satisfied",IF(T2223&gt;=3,"Neutral","Needs Improvement"))</f>
        <v>Satisfied</v>
      </c>
    </row>
    <row r="2224" customFormat="false" ht="15" hidden="false" customHeight="false" outlineLevel="0" collapsed="false">
      <c r="A2224" s="27" t="s">
        <v>1441</v>
      </c>
      <c r="B2224" s="27" t="s">
        <v>1442</v>
      </c>
      <c r="C2224" s="27" t="n">
        <v>3</v>
      </c>
      <c r="D2224" s="27" t="s">
        <v>121</v>
      </c>
      <c r="E2224" s="28" t="n">
        <v>45361</v>
      </c>
      <c r="F2224" s="27" t="s">
        <v>370</v>
      </c>
      <c r="G2224" s="28" t="n">
        <v>45361</v>
      </c>
      <c r="H2224" s="27" t="s">
        <v>183</v>
      </c>
      <c r="I2224" s="27" t="s">
        <v>184</v>
      </c>
      <c r="J2224" s="27" t="s">
        <v>476</v>
      </c>
      <c r="K2224" s="27" t="s">
        <v>138</v>
      </c>
      <c r="L2224" s="27" t="n">
        <v>28</v>
      </c>
      <c r="M2224" s="27" t="n">
        <v>24</v>
      </c>
      <c r="N2224" s="27" t="s">
        <v>127</v>
      </c>
      <c r="O2224" s="27" t="s">
        <v>139</v>
      </c>
      <c r="P2224" s="27" t="s">
        <v>150</v>
      </c>
      <c r="Q2224" s="29" t="n">
        <v>2153.42</v>
      </c>
      <c r="R2224" s="27" t="s">
        <v>130</v>
      </c>
      <c r="S2224" s="27" t="s">
        <v>131</v>
      </c>
      <c r="T2224" s="27" t="n">
        <v>3</v>
      </c>
      <c r="U2224" s="27" t="n">
        <f aca="false">YEAR(E2224)</f>
        <v>2024</v>
      </c>
      <c r="V2224" s="27" t="str">
        <f aca="false">TEXT(E2224,"MMM-YYYY")</f>
        <v>Mar-2024</v>
      </c>
      <c r="W2224" s="27" t="n">
        <f aca="false">MONTH(E2224)</f>
        <v>3</v>
      </c>
      <c r="X2224" s="27" t="str">
        <f aca="false">TEXT(WEEKDAY(E2224,2),"0")&amp;" - "&amp;TEXT(E2224,"dddd")</f>
        <v>7 - Sunday</v>
      </c>
      <c r="Y2224" s="27" t="str">
        <f aca="false">_xlfn.IFS(C2224&lt;18,"Child (0-17)",C2224&lt;40,"Young Adult (18-39)",C2224&lt;60,"Adult (40-59)",TRUE(),"Senior (60+)")</f>
        <v>Child (0-17)</v>
      </c>
      <c r="Z2224" s="27" t="n">
        <f aca="false">ROUND(G2224-E2224,0)</f>
        <v>0</v>
      </c>
      <c r="AA2224" s="27" t="n">
        <f aca="false">L2224+M2224</f>
        <v>52</v>
      </c>
      <c r="AB2224" s="27" t="n">
        <f aca="false">IFERROR(ROUND(Q2224/AA2224,2),0)</f>
        <v>41.41</v>
      </c>
      <c r="AC2224" s="27" t="str">
        <f aca="false">IF(AND(K2224="Critical",N2224="No"),"URGENT - No Bed","Normal")</f>
        <v>Normal</v>
      </c>
      <c r="AD2224" s="33" t="n">
        <f aca="false">INDEX(Lookup_Tables!$B$3:$B$12,MATCH(H2224,Lookup_Tables!$A$3:$A$12,0))</f>
        <v>3100000</v>
      </c>
      <c r="AE2224" s="27" t="str">
        <f aca="false">INDEX(Lookup_Tables!$C$3:$C$12,MATCH(H2224,Lookup_Tables!$A$3:$A$12,0))</f>
        <v>Dr. Kavita Rao</v>
      </c>
      <c r="AF2224" s="27" t="str">
        <f aca="false">IFERROR(INDEX(Lookup_Tables!$F$16:$F$45,MATCH(I2224,Lookup_Tables!$E$16:$E$45,0)),"N/A")</f>
        <v>EMP226</v>
      </c>
      <c r="AG2224" s="27" t="n">
        <f aca="false">_xlfn.IFS(R2224="Recovered",4,R2224="Referred",3,R2224="Admitted",2,R2224="Deceased",1,TRUE(),0)</f>
        <v>4</v>
      </c>
      <c r="AH2224" s="27" t="str">
        <f aca="false">IF(T2224&gt;=4,"Satisfied",IF(T2224&gt;=3,"Neutral","Needs Improvement"))</f>
        <v>Neutral</v>
      </c>
    </row>
    <row r="2225" customFormat="false" ht="15" hidden="false" customHeight="false" outlineLevel="0" collapsed="false">
      <c r="A2225" s="30" t="s">
        <v>5210</v>
      </c>
      <c r="B2225" s="30" t="s">
        <v>1001</v>
      </c>
      <c r="C2225" s="30" t="n">
        <v>24</v>
      </c>
      <c r="D2225" s="30" t="s">
        <v>181</v>
      </c>
      <c r="E2225" s="31" t="n">
        <v>45513</v>
      </c>
      <c r="F2225" s="30" t="s">
        <v>943</v>
      </c>
      <c r="G2225" s="31" t="n">
        <v>45515</v>
      </c>
      <c r="H2225" s="30" t="s">
        <v>217</v>
      </c>
      <c r="I2225" s="30" t="s">
        <v>344</v>
      </c>
      <c r="J2225" s="30" t="s">
        <v>294</v>
      </c>
      <c r="K2225" s="30" t="s">
        <v>156</v>
      </c>
      <c r="L2225" s="30" t="n">
        <v>35</v>
      </c>
      <c r="M2225" s="30" t="n">
        <v>70</v>
      </c>
      <c r="N2225" s="30" t="s">
        <v>127</v>
      </c>
      <c r="O2225" s="30" t="s">
        <v>171</v>
      </c>
      <c r="P2225" s="30" t="s">
        <v>150</v>
      </c>
      <c r="Q2225" s="32" t="n">
        <v>3661.42</v>
      </c>
      <c r="R2225" s="30" t="s">
        <v>130</v>
      </c>
      <c r="S2225" s="30" t="s">
        <v>141</v>
      </c>
      <c r="T2225" s="30" t="n">
        <v>4</v>
      </c>
      <c r="U2225" s="30" t="n">
        <f aca="false">YEAR(E2225)</f>
        <v>2024</v>
      </c>
      <c r="V2225" s="30" t="str">
        <f aca="false">TEXT(E2225,"MMM-YYYY")</f>
        <v>Aug-2024</v>
      </c>
      <c r="W2225" s="30" t="n">
        <f aca="false">MONTH(E2225)</f>
        <v>8</v>
      </c>
      <c r="X2225" s="30" t="str">
        <f aca="false">TEXT(WEEKDAY(E2225,2),"0")&amp;" - "&amp;TEXT(E2225,"dddd")</f>
        <v>5 - Friday</v>
      </c>
      <c r="Y2225" s="30" t="str">
        <f aca="false">_xlfn.IFS(C2225&lt;18,"Child (0-17)",C2225&lt;40,"Young Adult (18-39)",C2225&lt;60,"Adult (40-59)",TRUE(),"Senior (60+)")</f>
        <v>Young Adult (18-39)</v>
      </c>
      <c r="Z2225" s="30" t="n">
        <f aca="false">ROUND(G2225-E2225,0)</f>
        <v>2</v>
      </c>
      <c r="AA2225" s="30" t="n">
        <f aca="false">L2225+M2225</f>
        <v>105</v>
      </c>
      <c r="AB2225" s="30" t="n">
        <f aca="false">IFERROR(ROUND(Q2225/AA2225,2),0)</f>
        <v>34.87</v>
      </c>
      <c r="AC2225" s="30" t="str">
        <f aca="false">IF(AND(K2225="Critical",N2225="No"),"URGENT - No Bed","Normal")</f>
        <v>Normal</v>
      </c>
      <c r="AD2225" s="34" t="n">
        <f aca="false">INDEX(Lookup_Tables!$B$3:$B$12,MATCH(H2225,Lookup_Tables!$A$3:$A$12,0))</f>
        <v>4200000</v>
      </c>
      <c r="AE2225" s="30" t="str">
        <f aca="false">INDEX(Lookup_Tables!$C$3:$C$12,MATCH(H2225,Lookup_Tables!$A$3:$A$12,0))</f>
        <v>Dr. Anil Kapoor</v>
      </c>
      <c r="AF2225" s="30" t="str">
        <f aca="false">IFERROR(INDEX(Lookup_Tables!$F$16:$F$45,MATCH(I2225,Lookup_Tables!$E$16:$E$45,0)),"N/A")</f>
        <v>EMP201</v>
      </c>
      <c r="AG2225" s="30" t="n">
        <f aca="false">_xlfn.IFS(R2225="Recovered",4,R2225="Referred",3,R2225="Admitted",2,R2225="Deceased",1,TRUE(),0)</f>
        <v>4</v>
      </c>
      <c r="AH2225" s="30" t="str">
        <f aca="false">IF(T2225&gt;=4,"Satisfied",IF(T2225&gt;=3,"Neutral","Needs Improvement"))</f>
        <v>Satisfied</v>
      </c>
    </row>
    <row r="2226" customFormat="false" ht="15" hidden="false" customHeight="false" outlineLevel="0" collapsed="false">
      <c r="A2226" s="27" t="s">
        <v>6319</v>
      </c>
      <c r="B2226" s="27" t="s">
        <v>933</v>
      </c>
      <c r="C2226" s="27" t="n">
        <v>51</v>
      </c>
      <c r="D2226" s="27" t="s">
        <v>121</v>
      </c>
      <c r="E2226" s="28" t="n">
        <v>45507</v>
      </c>
      <c r="F2226" s="27" t="s">
        <v>1192</v>
      </c>
      <c r="G2226" s="28" t="n">
        <v>45510</v>
      </c>
      <c r="H2226" s="27" t="s">
        <v>183</v>
      </c>
      <c r="I2226" s="27" t="s">
        <v>212</v>
      </c>
      <c r="J2226" s="27" t="s">
        <v>411</v>
      </c>
      <c r="K2226" s="27" t="s">
        <v>126</v>
      </c>
      <c r="L2226" s="27" t="n">
        <v>34</v>
      </c>
      <c r="M2226" s="27" t="n">
        <v>134</v>
      </c>
      <c r="N2226" s="27" t="s">
        <v>127</v>
      </c>
      <c r="O2226" s="27" t="s">
        <v>149</v>
      </c>
      <c r="P2226" s="27" t="s">
        <v>129</v>
      </c>
      <c r="Q2226" s="29" t="n">
        <v>8008.5</v>
      </c>
      <c r="R2226" s="27" t="s">
        <v>130</v>
      </c>
      <c r="S2226" s="27" t="s">
        <v>223</v>
      </c>
      <c r="T2226" s="27" t="n">
        <v>5</v>
      </c>
      <c r="U2226" s="27" t="n">
        <f aca="false">YEAR(E2226)</f>
        <v>2024</v>
      </c>
      <c r="V2226" s="27" t="str">
        <f aca="false">TEXT(E2226,"MMM-YYYY")</f>
        <v>Aug-2024</v>
      </c>
      <c r="W2226" s="27" t="n">
        <f aca="false">MONTH(E2226)</f>
        <v>8</v>
      </c>
      <c r="X2226" s="27" t="str">
        <f aca="false">TEXT(WEEKDAY(E2226,2),"0")&amp;" - "&amp;TEXT(E2226,"dddd")</f>
        <v>6 - Saturday</v>
      </c>
      <c r="Y2226" s="27" t="str">
        <f aca="false">_xlfn.IFS(C2226&lt;18,"Child (0-17)",C2226&lt;40,"Young Adult (18-39)",C2226&lt;60,"Adult (40-59)",TRUE(),"Senior (60+)")</f>
        <v>Adult (40-59)</v>
      </c>
      <c r="Z2226" s="27" t="n">
        <f aca="false">ROUND(G2226-E2226,0)</f>
        <v>3</v>
      </c>
      <c r="AA2226" s="27" t="n">
        <f aca="false">L2226+M2226</f>
        <v>168</v>
      </c>
      <c r="AB2226" s="27" t="n">
        <f aca="false">IFERROR(ROUND(Q2226/AA2226,2),0)</f>
        <v>47.67</v>
      </c>
      <c r="AC2226" s="27" t="str">
        <f aca="false">IF(AND(K2226="Critical",N2226="No"),"URGENT - No Bed","Normal")</f>
        <v>Normal</v>
      </c>
      <c r="AD2226" s="33" t="n">
        <f aca="false">INDEX(Lookup_Tables!$B$3:$B$12,MATCH(H2226,Lookup_Tables!$A$3:$A$12,0))</f>
        <v>3100000</v>
      </c>
      <c r="AE2226" s="27" t="str">
        <f aca="false">INDEX(Lookup_Tables!$C$3:$C$12,MATCH(H2226,Lookup_Tables!$A$3:$A$12,0))</f>
        <v>Dr. Kavita Rao</v>
      </c>
      <c r="AF2226" s="27" t="str">
        <f aca="false">IFERROR(INDEX(Lookup_Tables!$F$16:$F$45,MATCH(I2226,Lookup_Tables!$E$16:$E$45,0)),"N/A")</f>
        <v>EMP225</v>
      </c>
      <c r="AG2226" s="27" t="n">
        <f aca="false">_xlfn.IFS(R2226="Recovered",4,R2226="Referred",3,R2226="Admitted",2,R2226="Deceased",1,TRUE(),0)</f>
        <v>4</v>
      </c>
      <c r="AH2226" s="27" t="str">
        <f aca="false">IF(T2226&gt;=4,"Satisfied",IF(T2226&gt;=3,"Neutral","Needs Improvement"))</f>
        <v>Satisfied</v>
      </c>
    </row>
    <row r="2227" customFormat="false" ht="15" hidden="false" customHeight="false" outlineLevel="0" collapsed="false">
      <c r="A2227" s="30" t="s">
        <v>6014</v>
      </c>
      <c r="B2227" s="30" t="s">
        <v>2599</v>
      </c>
      <c r="C2227" s="30" t="n">
        <v>32</v>
      </c>
      <c r="D2227" s="30" t="s">
        <v>121</v>
      </c>
      <c r="E2227" s="31" t="n">
        <v>45536</v>
      </c>
      <c r="F2227" s="30" t="s">
        <v>961</v>
      </c>
      <c r="G2227" s="31" t="n">
        <v>45537</v>
      </c>
      <c r="H2227" s="30" t="s">
        <v>161</v>
      </c>
      <c r="I2227" s="30" t="s">
        <v>162</v>
      </c>
      <c r="J2227" s="30" t="s">
        <v>163</v>
      </c>
      <c r="K2227" s="30" t="s">
        <v>156</v>
      </c>
      <c r="L2227" s="30" t="n">
        <v>47</v>
      </c>
      <c r="M2227" s="30" t="n">
        <v>69</v>
      </c>
      <c r="N2227" s="30" t="s">
        <v>186</v>
      </c>
      <c r="O2227" s="30" t="s">
        <v>139</v>
      </c>
      <c r="P2227" s="30" t="s">
        <v>187</v>
      </c>
      <c r="Q2227" s="32" t="n">
        <v>3356.62</v>
      </c>
      <c r="R2227" s="30" t="s">
        <v>130</v>
      </c>
      <c r="S2227" s="30" t="s">
        <v>157</v>
      </c>
      <c r="T2227" s="30" t="n">
        <v>4</v>
      </c>
      <c r="U2227" s="30" t="n">
        <f aca="false">YEAR(E2227)</f>
        <v>2024</v>
      </c>
      <c r="V2227" s="30" t="str">
        <f aca="false">TEXT(E2227,"MMM-YYYY")</f>
        <v>Sep-2024</v>
      </c>
      <c r="W2227" s="30" t="n">
        <f aca="false">MONTH(E2227)</f>
        <v>9</v>
      </c>
      <c r="X2227" s="30" t="str">
        <f aca="false">TEXT(WEEKDAY(E2227,2),"0")&amp;" - "&amp;TEXT(E2227,"dddd")</f>
        <v>7 - Sunday</v>
      </c>
      <c r="Y2227" s="30" t="str">
        <f aca="false">_xlfn.IFS(C2227&lt;18,"Child (0-17)",C2227&lt;40,"Young Adult (18-39)",C2227&lt;60,"Adult (40-59)",TRUE(),"Senior (60+)")</f>
        <v>Young Adult (18-39)</v>
      </c>
      <c r="Z2227" s="30" t="n">
        <f aca="false">ROUND(G2227-E2227,0)</f>
        <v>1</v>
      </c>
      <c r="AA2227" s="30" t="n">
        <f aca="false">L2227+M2227</f>
        <v>116</v>
      </c>
      <c r="AB2227" s="30" t="n">
        <f aca="false">IFERROR(ROUND(Q2227/AA2227,2),0)</f>
        <v>28.94</v>
      </c>
      <c r="AC2227" s="30" t="str">
        <f aca="false">IF(AND(K2227="Critical",N2227="No"),"URGENT - No Bed","Normal")</f>
        <v>Normal</v>
      </c>
      <c r="AD2227" s="34" t="n">
        <f aca="false">INDEX(Lookup_Tables!$B$3:$B$12,MATCH(H2227,Lookup_Tables!$A$3:$A$12,0))</f>
        <v>3600000</v>
      </c>
      <c r="AE2227" s="30" t="str">
        <f aca="false">INDEX(Lookup_Tables!$C$3:$C$12,MATCH(H2227,Lookup_Tables!$A$3:$A$12,0))</f>
        <v>Dr. Sameer Joshi</v>
      </c>
      <c r="AF2227" s="30" t="str">
        <f aca="false">IFERROR(INDEX(Lookup_Tables!$F$16:$F$45,MATCH(I2227,Lookup_Tables!$E$16:$E$45,0)),"N/A")</f>
        <v>EMP222</v>
      </c>
      <c r="AG2227" s="30" t="n">
        <f aca="false">_xlfn.IFS(R2227="Recovered",4,R2227="Referred",3,R2227="Admitted",2,R2227="Deceased",1,TRUE(),0)</f>
        <v>4</v>
      </c>
      <c r="AH2227" s="30" t="str">
        <f aca="false">IF(T2227&gt;=4,"Satisfied",IF(T2227&gt;=3,"Neutral","Needs Improvement"))</f>
        <v>Satisfied</v>
      </c>
    </row>
    <row r="2228" customFormat="false" ht="15" hidden="false" customHeight="false" outlineLevel="0" collapsed="false">
      <c r="A2228" s="27" t="s">
        <v>5438</v>
      </c>
      <c r="B2228" s="27" t="s">
        <v>3540</v>
      </c>
      <c r="C2228" s="27" t="n">
        <v>64</v>
      </c>
      <c r="D2228" s="27" t="s">
        <v>144</v>
      </c>
      <c r="E2228" s="28" t="n">
        <v>45578</v>
      </c>
      <c r="F2228" s="27" t="s">
        <v>1599</v>
      </c>
      <c r="G2228" s="28" t="n">
        <v>45580</v>
      </c>
      <c r="H2228" s="27" t="s">
        <v>146</v>
      </c>
      <c r="I2228" s="27" t="s">
        <v>309</v>
      </c>
      <c r="J2228" s="27" t="s">
        <v>177</v>
      </c>
      <c r="K2228" s="27" t="s">
        <v>156</v>
      </c>
      <c r="L2228" s="27" t="n">
        <v>75</v>
      </c>
      <c r="M2228" s="27" t="n">
        <v>35</v>
      </c>
      <c r="N2228" s="27" t="s">
        <v>127</v>
      </c>
      <c r="O2228" s="27" t="s">
        <v>171</v>
      </c>
      <c r="P2228" s="27" t="s">
        <v>187</v>
      </c>
      <c r="Q2228" s="29" t="n">
        <v>4023.28</v>
      </c>
      <c r="R2228" s="27" t="s">
        <v>130</v>
      </c>
      <c r="S2228" s="27" t="s">
        <v>223</v>
      </c>
      <c r="T2228" s="27" t="n">
        <v>4</v>
      </c>
      <c r="U2228" s="27" t="n">
        <f aca="false">YEAR(E2228)</f>
        <v>2024</v>
      </c>
      <c r="V2228" s="27" t="str">
        <f aca="false">TEXT(E2228,"MMM-YYYY")</f>
        <v>Oct-2024</v>
      </c>
      <c r="W2228" s="27" t="n">
        <f aca="false">MONTH(E2228)</f>
        <v>10</v>
      </c>
      <c r="X2228" s="27" t="str">
        <f aca="false">TEXT(WEEKDAY(E2228,2),"0")&amp;" - "&amp;TEXT(E2228,"dddd")</f>
        <v>7 - Sunday</v>
      </c>
      <c r="Y2228" s="27" t="str">
        <f aca="false">_xlfn.IFS(C2228&lt;18,"Child (0-17)",C2228&lt;40,"Young Adult (18-39)",C2228&lt;60,"Adult (40-59)",TRUE(),"Senior (60+)")</f>
        <v>Senior (60+)</v>
      </c>
      <c r="Z2228" s="27" t="n">
        <f aca="false">ROUND(G2228-E2228,0)</f>
        <v>2</v>
      </c>
      <c r="AA2228" s="27" t="n">
        <f aca="false">L2228+M2228</f>
        <v>110</v>
      </c>
      <c r="AB2228" s="27" t="n">
        <f aca="false">IFERROR(ROUND(Q2228/AA2228,2),0)</f>
        <v>36.58</v>
      </c>
      <c r="AC2228" s="27" t="str">
        <f aca="false">IF(AND(K2228="Critical",N2228="No"),"URGENT - No Bed","Normal")</f>
        <v>Normal</v>
      </c>
      <c r="AD2228" s="33" t="n">
        <f aca="false">INDEX(Lookup_Tables!$B$3:$B$12,MATCH(H2228,Lookup_Tables!$A$3:$A$12,0))</f>
        <v>2700000</v>
      </c>
      <c r="AE2228" s="27" t="str">
        <f aca="false">INDEX(Lookup_Tables!$C$3:$C$12,MATCH(H2228,Lookup_Tables!$A$3:$A$12,0))</f>
        <v>Dr. Vikram Singh</v>
      </c>
      <c r="AF2228" s="27" t="str">
        <f aca="false">IFERROR(INDEX(Lookup_Tables!$F$16:$F$45,MATCH(I2228,Lookup_Tables!$E$16:$E$45,0)),"N/A")</f>
        <v>EMP228</v>
      </c>
      <c r="AG2228" s="27" t="n">
        <f aca="false">_xlfn.IFS(R2228="Recovered",4,R2228="Referred",3,R2228="Admitted",2,R2228="Deceased",1,TRUE(),0)</f>
        <v>4</v>
      </c>
      <c r="AH2228" s="27" t="str">
        <f aca="false">IF(T2228&gt;=4,"Satisfied",IF(T2228&gt;=3,"Neutral","Needs Improvement"))</f>
        <v>Satisfied</v>
      </c>
    </row>
    <row r="2229" customFormat="false" ht="15" hidden="false" customHeight="false" outlineLevel="0" collapsed="false">
      <c r="A2229" s="30" t="s">
        <v>1366</v>
      </c>
      <c r="B2229" s="30" t="s">
        <v>1367</v>
      </c>
      <c r="C2229" s="30" t="n">
        <v>67</v>
      </c>
      <c r="D2229" s="30" t="s">
        <v>121</v>
      </c>
      <c r="E2229" s="31" t="n">
        <v>45628</v>
      </c>
      <c r="F2229" s="30" t="s">
        <v>695</v>
      </c>
      <c r="G2229" s="31" t="n">
        <v>45629</v>
      </c>
      <c r="H2229" s="30" t="s">
        <v>242</v>
      </c>
      <c r="I2229" s="30" t="s">
        <v>466</v>
      </c>
      <c r="J2229" s="30" t="s">
        <v>401</v>
      </c>
      <c r="K2229" s="30" t="s">
        <v>138</v>
      </c>
      <c r="L2229" s="30" t="n">
        <v>20</v>
      </c>
      <c r="M2229" s="30" t="n">
        <v>15</v>
      </c>
      <c r="N2229" s="30" t="s">
        <v>127</v>
      </c>
      <c r="O2229" s="30" t="s">
        <v>149</v>
      </c>
      <c r="P2229" s="30" t="s">
        <v>140</v>
      </c>
      <c r="Q2229" s="32" t="n">
        <v>1131.32</v>
      </c>
      <c r="R2229" s="30" t="s">
        <v>130</v>
      </c>
      <c r="S2229" s="30" t="s">
        <v>157</v>
      </c>
      <c r="T2229" s="30" t="n">
        <v>4</v>
      </c>
      <c r="U2229" s="30" t="n">
        <f aca="false">YEAR(E2229)</f>
        <v>2024</v>
      </c>
      <c r="V2229" s="30" t="str">
        <f aca="false">TEXT(E2229,"MMM-YYYY")</f>
        <v>Dec-2024</v>
      </c>
      <c r="W2229" s="30" t="n">
        <f aca="false">MONTH(E2229)</f>
        <v>12</v>
      </c>
      <c r="X2229" s="30" t="str">
        <f aca="false">TEXT(WEEKDAY(E2229,2),"0")&amp;" - "&amp;TEXT(E2229,"dddd")</f>
        <v>1 - Monday</v>
      </c>
      <c r="Y2229" s="30" t="str">
        <f aca="false">_xlfn.IFS(C2229&lt;18,"Child (0-17)",C2229&lt;40,"Young Adult (18-39)",C2229&lt;60,"Adult (40-59)",TRUE(),"Senior (60+)")</f>
        <v>Senior (60+)</v>
      </c>
      <c r="Z2229" s="30" t="n">
        <f aca="false">ROUND(G2229-E2229,0)</f>
        <v>1</v>
      </c>
      <c r="AA2229" s="30" t="n">
        <f aca="false">L2229+M2229</f>
        <v>35</v>
      </c>
      <c r="AB2229" s="30" t="n">
        <f aca="false">IFERROR(ROUND(Q2229/AA2229,2),0)</f>
        <v>32.32</v>
      </c>
      <c r="AC2229" s="30" t="str">
        <f aca="false">IF(AND(K2229="Critical",N2229="No"),"URGENT - No Bed","Normal")</f>
        <v>Normal</v>
      </c>
      <c r="AD2229" s="34" t="n">
        <f aca="false">INDEX(Lookup_Tables!$B$3:$B$12,MATCH(H2229,Lookup_Tables!$A$3:$A$12,0))</f>
        <v>3000000</v>
      </c>
      <c r="AE2229" s="30" t="str">
        <f aca="false">INDEX(Lookup_Tables!$C$3:$C$12,MATCH(H2229,Lookup_Tables!$A$3:$A$12,0))</f>
        <v>Dr. Pooja Iyer</v>
      </c>
      <c r="AF2229" s="30" t="str">
        <f aca="false">IFERROR(INDEX(Lookup_Tables!$F$16:$F$45,MATCH(I2229,Lookup_Tables!$E$16:$E$45,0)),"N/A")</f>
        <v>EMP212</v>
      </c>
      <c r="AG2229" s="30" t="n">
        <f aca="false">_xlfn.IFS(R2229="Recovered",4,R2229="Referred",3,R2229="Admitted",2,R2229="Deceased",1,TRUE(),0)</f>
        <v>4</v>
      </c>
      <c r="AH2229" s="30" t="str">
        <f aca="false">IF(T2229&gt;=4,"Satisfied",IF(T2229&gt;=3,"Neutral","Needs Improvement"))</f>
        <v>Satisfied</v>
      </c>
    </row>
    <row r="2230" customFormat="false" ht="15" hidden="false" customHeight="false" outlineLevel="0" collapsed="false">
      <c r="A2230" s="27" t="s">
        <v>2902</v>
      </c>
      <c r="B2230" s="27" t="s">
        <v>2758</v>
      </c>
      <c r="C2230" s="27" t="n">
        <v>18</v>
      </c>
      <c r="D2230" s="27" t="s">
        <v>121</v>
      </c>
      <c r="E2230" s="28" t="n">
        <v>45461</v>
      </c>
      <c r="F2230" s="27" t="s">
        <v>255</v>
      </c>
      <c r="G2230" s="28" t="n">
        <v>45466</v>
      </c>
      <c r="H2230" s="27" t="s">
        <v>217</v>
      </c>
      <c r="I2230" s="27" t="s">
        <v>344</v>
      </c>
      <c r="J2230" s="27" t="s">
        <v>388</v>
      </c>
      <c r="K2230" s="27" t="s">
        <v>126</v>
      </c>
      <c r="L2230" s="27" t="n">
        <v>36</v>
      </c>
      <c r="M2230" s="27" t="n">
        <v>121</v>
      </c>
      <c r="N2230" s="27" t="s">
        <v>186</v>
      </c>
      <c r="O2230" s="27" t="s">
        <v>171</v>
      </c>
      <c r="P2230" s="27" t="s">
        <v>187</v>
      </c>
      <c r="Q2230" s="29" t="n">
        <v>9101.58</v>
      </c>
      <c r="R2230" s="27" t="s">
        <v>130</v>
      </c>
      <c r="S2230" s="27" t="s">
        <v>335</v>
      </c>
      <c r="T2230" s="27" t="n">
        <v>3</v>
      </c>
      <c r="U2230" s="27" t="n">
        <f aca="false">YEAR(E2230)</f>
        <v>2024</v>
      </c>
      <c r="V2230" s="27" t="str">
        <f aca="false">TEXT(E2230,"MMM-YYYY")</f>
        <v>Jun-2024</v>
      </c>
      <c r="W2230" s="27" t="n">
        <f aca="false">MONTH(E2230)</f>
        <v>6</v>
      </c>
      <c r="X2230" s="27" t="str">
        <f aca="false">TEXT(WEEKDAY(E2230,2),"0")&amp;" - "&amp;TEXT(E2230,"dddd")</f>
        <v>2 - Tuesday</v>
      </c>
      <c r="Y2230" s="27" t="str">
        <f aca="false">_xlfn.IFS(C2230&lt;18,"Child (0-17)",C2230&lt;40,"Young Adult (18-39)",C2230&lt;60,"Adult (40-59)",TRUE(),"Senior (60+)")</f>
        <v>Young Adult (18-39)</v>
      </c>
      <c r="Z2230" s="27" t="n">
        <f aca="false">ROUND(G2230-E2230,0)</f>
        <v>5</v>
      </c>
      <c r="AA2230" s="27" t="n">
        <f aca="false">L2230+M2230</f>
        <v>157</v>
      </c>
      <c r="AB2230" s="27" t="n">
        <f aca="false">IFERROR(ROUND(Q2230/AA2230,2),0)</f>
        <v>57.97</v>
      </c>
      <c r="AC2230" s="27" t="str">
        <f aca="false">IF(AND(K2230="Critical",N2230="No"),"URGENT - No Bed","Normal")</f>
        <v>Normal</v>
      </c>
      <c r="AD2230" s="33" t="n">
        <f aca="false">INDEX(Lookup_Tables!$B$3:$B$12,MATCH(H2230,Lookup_Tables!$A$3:$A$12,0))</f>
        <v>4200000</v>
      </c>
      <c r="AE2230" s="27" t="str">
        <f aca="false">INDEX(Lookup_Tables!$C$3:$C$12,MATCH(H2230,Lookup_Tables!$A$3:$A$12,0))</f>
        <v>Dr. Anil Kapoor</v>
      </c>
      <c r="AF2230" s="27" t="str">
        <f aca="false">IFERROR(INDEX(Lookup_Tables!$F$16:$F$45,MATCH(I2230,Lookup_Tables!$E$16:$E$45,0)),"N/A")</f>
        <v>EMP201</v>
      </c>
      <c r="AG2230" s="27" t="n">
        <f aca="false">_xlfn.IFS(R2230="Recovered",4,R2230="Referred",3,R2230="Admitted",2,R2230="Deceased",1,TRUE(),0)</f>
        <v>4</v>
      </c>
      <c r="AH2230" s="27" t="str">
        <f aca="false">IF(T2230&gt;=4,"Satisfied",IF(T2230&gt;=3,"Neutral","Needs Improvement"))</f>
        <v>Neutral</v>
      </c>
    </row>
    <row r="2231" customFormat="false" ht="15" hidden="false" customHeight="false" outlineLevel="0" collapsed="false">
      <c r="A2231" s="30" t="s">
        <v>5299</v>
      </c>
      <c r="B2231" s="30" t="s">
        <v>1827</v>
      </c>
      <c r="C2231" s="30" t="n">
        <v>10</v>
      </c>
      <c r="D2231" s="30" t="s">
        <v>121</v>
      </c>
      <c r="E2231" s="31" t="n">
        <v>45639</v>
      </c>
      <c r="F2231" s="30" t="s">
        <v>516</v>
      </c>
      <c r="G2231" s="31" t="n">
        <v>45640</v>
      </c>
      <c r="H2231" s="30" t="s">
        <v>123</v>
      </c>
      <c r="I2231" s="30" t="s">
        <v>124</v>
      </c>
      <c r="J2231" s="30" t="s">
        <v>305</v>
      </c>
      <c r="K2231" s="30" t="s">
        <v>138</v>
      </c>
      <c r="L2231" s="30" t="n">
        <v>84</v>
      </c>
      <c r="M2231" s="30" t="n">
        <v>37</v>
      </c>
      <c r="N2231" s="30" t="s">
        <v>186</v>
      </c>
      <c r="O2231" s="30" t="s">
        <v>171</v>
      </c>
      <c r="P2231" s="30" t="s">
        <v>150</v>
      </c>
      <c r="Q2231" s="32" t="n">
        <v>2187.06</v>
      </c>
      <c r="R2231" s="30" t="s">
        <v>130</v>
      </c>
      <c r="S2231" s="30" t="s">
        <v>131</v>
      </c>
      <c r="T2231" s="30" t="n">
        <v>5</v>
      </c>
      <c r="U2231" s="30" t="n">
        <f aca="false">YEAR(E2231)</f>
        <v>2024</v>
      </c>
      <c r="V2231" s="30" t="str">
        <f aca="false">TEXT(E2231,"MMM-YYYY")</f>
        <v>Dec-2024</v>
      </c>
      <c r="W2231" s="30" t="n">
        <f aca="false">MONTH(E2231)</f>
        <v>12</v>
      </c>
      <c r="X2231" s="30" t="str">
        <f aca="false">TEXT(WEEKDAY(E2231,2),"0")&amp;" - "&amp;TEXT(E2231,"dddd")</f>
        <v>5 - Friday</v>
      </c>
      <c r="Y2231" s="30" t="str">
        <f aca="false">_xlfn.IFS(C2231&lt;18,"Child (0-17)",C2231&lt;40,"Young Adult (18-39)",C2231&lt;60,"Adult (40-59)",TRUE(),"Senior (60+)")</f>
        <v>Child (0-17)</v>
      </c>
      <c r="Z2231" s="30" t="n">
        <f aca="false">ROUND(G2231-E2231,0)</f>
        <v>1</v>
      </c>
      <c r="AA2231" s="30" t="n">
        <f aca="false">L2231+M2231</f>
        <v>121</v>
      </c>
      <c r="AB2231" s="30" t="n">
        <f aca="false">IFERROR(ROUND(Q2231/AA2231,2),0)</f>
        <v>18.07</v>
      </c>
      <c r="AC2231" s="30" t="str">
        <f aca="false">IF(AND(K2231="Critical",N2231="No"),"URGENT - No Bed","Normal")</f>
        <v>Normal</v>
      </c>
      <c r="AD2231" s="34" t="n">
        <f aca="false">INDEX(Lookup_Tables!$B$3:$B$12,MATCH(H2231,Lookup_Tables!$A$3:$A$12,0))</f>
        <v>2200000</v>
      </c>
      <c r="AE2231" s="30" t="str">
        <f aca="false">INDEX(Lookup_Tables!$C$3:$C$12,MATCH(H2231,Lookup_Tables!$A$3:$A$12,0))</f>
        <v>Dr. Rohan Das</v>
      </c>
      <c r="AF2231" s="30" t="str">
        <f aca="false">IFERROR(INDEX(Lookup_Tables!$F$16:$F$45,MATCH(I2231,Lookup_Tables!$E$16:$E$45,0)),"N/A")</f>
        <v>EMP205</v>
      </c>
      <c r="AG2231" s="30" t="n">
        <f aca="false">_xlfn.IFS(R2231="Recovered",4,R2231="Referred",3,R2231="Admitted",2,R2231="Deceased",1,TRUE(),0)</f>
        <v>4</v>
      </c>
      <c r="AH2231" s="30" t="str">
        <f aca="false">IF(T2231&gt;=4,"Satisfied",IF(T2231&gt;=3,"Neutral","Needs Improvement"))</f>
        <v>Satisfied</v>
      </c>
    </row>
    <row r="2232" customFormat="false" ht="15" hidden="false" customHeight="false" outlineLevel="0" collapsed="false">
      <c r="A2232" s="27" t="s">
        <v>6937</v>
      </c>
      <c r="B2232" s="27" t="s">
        <v>4252</v>
      </c>
      <c r="C2232" s="27" t="n">
        <v>65</v>
      </c>
      <c r="D2232" s="27" t="s">
        <v>181</v>
      </c>
      <c r="E2232" s="28" t="n">
        <v>45650</v>
      </c>
      <c r="F2232" s="27" t="s">
        <v>461</v>
      </c>
      <c r="G2232" s="28" t="n">
        <v>45650</v>
      </c>
      <c r="H2232" s="27" t="s">
        <v>183</v>
      </c>
      <c r="I2232" s="27" t="s">
        <v>184</v>
      </c>
      <c r="J2232" s="27" t="s">
        <v>476</v>
      </c>
      <c r="K2232" s="27" t="s">
        <v>138</v>
      </c>
      <c r="L2232" s="27" t="n">
        <v>21</v>
      </c>
      <c r="M2232" s="27" t="n">
        <v>38</v>
      </c>
      <c r="N2232" s="27" t="s">
        <v>127</v>
      </c>
      <c r="O2232" s="27" t="s">
        <v>139</v>
      </c>
      <c r="P2232" s="27" t="s">
        <v>187</v>
      </c>
      <c r="Q2232" s="29" t="n">
        <v>1640.68</v>
      </c>
      <c r="R2232" s="27" t="s">
        <v>130</v>
      </c>
      <c r="S2232" s="27" t="s">
        <v>335</v>
      </c>
      <c r="T2232" s="27" t="n">
        <v>5</v>
      </c>
      <c r="U2232" s="27" t="n">
        <f aca="false">YEAR(E2232)</f>
        <v>2024</v>
      </c>
      <c r="V2232" s="27" t="str">
        <f aca="false">TEXT(E2232,"MMM-YYYY")</f>
        <v>Dec-2024</v>
      </c>
      <c r="W2232" s="27" t="n">
        <f aca="false">MONTH(E2232)</f>
        <v>12</v>
      </c>
      <c r="X2232" s="27" t="str">
        <f aca="false">TEXT(WEEKDAY(E2232,2),"0")&amp;" - "&amp;TEXT(E2232,"dddd")</f>
        <v>2 - Tuesday</v>
      </c>
      <c r="Y2232" s="27" t="str">
        <f aca="false">_xlfn.IFS(C2232&lt;18,"Child (0-17)",C2232&lt;40,"Young Adult (18-39)",C2232&lt;60,"Adult (40-59)",TRUE(),"Senior (60+)")</f>
        <v>Senior (60+)</v>
      </c>
      <c r="Z2232" s="27" t="n">
        <f aca="false">ROUND(G2232-E2232,0)</f>
        <v>0</v>
      </c>
      <c r="AA2232" s="27" t="n">
        <f aca="false">L2232+M2232</f>
        <v>59</v>
      </c>
      <c r="AB2232" s="27" t="n">
        <f aca="false">IFERROR(ROUND(Q2232/AA2232,2),0)</f>
        <v>27.81</v>
      </c>
      <c r="AC2232" s="27" t="str">
        <f aca="false">IF(AND(K2232="Critical",N2232="No"),"URGENT - No Bed","Normal")</f>
        <v>Normal</v>
      </c>
      <c r="AD2232" s="33" t="n">
        <f aca="false">INDEX(Lookup_Tables!$B$3:$B$12,MATCH(H2232,Lookup_Tables!$A$3:$A$12,0))</f>
        <v>3100000</v>
      </c>
      <c r="AE2232" s="27" t="str">
        <f aca="false">INDEX(Lookup_Tables!$C$3:$C$12,MATCH(H2232,Lookup_Tables!$A$3:$A$12,0))</f>
        <v>Dr. Kavita Rao</v>
      </c>
      <c r="AF2232" s="27" t="str">
        <f aca="false">IFERROR(INDEX(Lookup_Tables!$F$16:$F$45,MATCH(I2232,Lookup_Tables!$E$16:$E$45,0)),"N/A")</f>
        <v>EMP226</v>
      </c>
      <c r="AG2232" s="27" t="n">
        <f aca="false">_xlfn.IFS(R2232="Recovered",4,R2232="Referred",3,R2232="Admitted",2,R2232="Deceased",1,TRUE(),0)</f>
        <v>4</v>
      </c>
      <c r="AH2232" s="27" t="str">
        <f aca="false">IF(T2232&gt;=4,"Satisfied",IF(T2232&gt;=3,"Neutral","Needs Improvement"))</f>
        <v>Satisfied</v>
      </c>
    </row>
    <row r="2233" customFormat="false" ht="15" hidden="false" customHeight="false" outlineLevel="0" collapsed="false">
      <c r="A2233" s="30" t="s">
        <v>6293</v>
      </c>
      <c r="B2233" s="30" t="s">
        <v>1367</v>
      </c>
      <c r="C2233" s="30" t="n">
        <v>58</v>
      </c>
      <c r="D2233" s="30" t="s">
        <v>181</v>
      </c>
      <c r="E2233" s="31" t="n">
        <v>45468</v>
      </c>
      <c r="F2233" s="30" t="s">
        <v>1250</v>
      </c>
      <c r="G2233" s="31" t="n">
        <v>45474</v>
      </c>
      <c r="H2233" s="30" t="s">
        <v>161</v>
      </c>
      <c r="I2233" s="30" t="s">
        <v>538</v>
      </c>
      <c r="J2233" s="30" t="s">
        <v>648</v>
      </c>
      <c r="K2233" s="30" t="s">
        <v>126</v>
      </c>
      <c r="L2233" s="30" t="n">
        <v>13</v>
      </c>
      <c r="M2233" s="30" t="n">
        <v>142</v>
      </c>
      <c r="N2233" s="30" t="s">
        <v>186</v>
      </c>
      <c r="O2233" s="30" t="s">
        <v>139</v>
      </c>
      <c r="P2233" s="30" t="s">
        <v>150</v>
      </c>
      <c r="Q2233" s="32" t="n">
        <v>9470.85</v>
      </c>
      <c r="R2233" s="30" t="s">
        <v>268</v>
      </c>
      <c r="S2233" s="30" t="s">
        <v>131</v>
      </c>
      <c r="T2233" s="30" t="n">
        <v>4</v>
      </c>
      <c r="U2233" s="30" t="n">
        <f aca="false">YEAR(E2233)</f>
        <v>2024</v>
      </c>
      <c r="V2233" s="30" t="str">
        <f aca="false">TEXT(E2233,"MMM-YYYY")</f>
        <v>Jun-2024</v>
      </c>
      <c r="W2233" s="30" t="n">
        <f aca="false">MONTH(E2233)</f>
        <v>6</v>
      </c>
      <c r="X2233" s="30" t="str">
        <f aca="false">TEXT(WEEKDAY(E2233,2),"0")&amp;" - "&amp;TEXT(E2233,"dddd")</f>
        <v>2 - Tuesday</v>
      </c>
      <c r="Y2233" s="30" t="str">
        <f aca="false">_xlfn.IFS(C2233&lt;18,"Child (0-17)",C2233&lt;40,"Young Adult (18-39)",C2233&lt;60,"Adult (40-59)",TRUE(),"Senior (60+)")</f>
        <v>Adult (40-59)</v>
      </c>
      <c r="Z2233" s="30" t="n">
        <f aca="false">ROUND(G2233-E2233,0)</f>
        <v>6</v>
      </c>
      <c r="AA2233" s="30" t="n">
        <f aca="false">L2233+M2233</f>
        <v>155</v>
      </c>
      <c r="AB2233" s="30" t="n">
        <f aca="false">IFERROR(ROUND(Q2233/AA2233,2),0)</f>
        <v>61.1</v>
      </c>
      <c r="AC2233" s="30" t="str">
        <f aca="false">IF(AND(K2233="Critical",N2233="No"),"URGENT - No Bed","Normal")</f>
        <v>Normal</v>
      </c>
      <c r="AD2233" s="34" t="n">
        <f aca="false">INDEX(Lookup_Tables!$B$3:$B$12,MATCH(H2233,Lookup_Tables!$A$3:$A$12,0))</f>
        <v>3600000</v>
      </c>
      <c r="AE2233" s="30" t="str">
        <f aca="false">INDEX(Lookup_Tables!$C$3:$C$12,MATCH(H2233,Lookup_Tables!$A$3:$A$12,0))</f>
        <v>Dr. Sameer Joshi</v>
      </c>
      <c r="AF2233" s="30" t="str">
        <f aca="false">IFERROR(INDEX(Lookup_Tables!$F$16:$F$45,MATCH(I2233,Lookup_Tables!$E$16:$E$45,0)),"N/A")</f>
        <v>EMP221</v>
      </c>
      <c r="AG2233" s="30" t="n">
        <f aca="false">_xlfn.IFS(R2233="Recovered",4,R2233="Referred",3,R2233="Admitted",2,R2233="Deceased",1,TRUE(),0)</f>
        <v>3</v>
      </c>
      <c r="AH2233" s="30" t="str">
        <f aca="false">IF(T2233&gt;=4,"Satisfied",IF(T2233&gt;=3,"Neutral","Needs Improvement"))</f>
        <v>Satisfied</v>
      </c>
    </row>
    <row r="2234" customFormat="false" ht="15" hidden="false" customHeight="false" outlineLevel="0" collapsed="false">
      <c r="A2234" s="27" t="s">
        <v>3969</v>
      </c>
      <c r="B2234" s="27" t="s">
        <v>918</v>
      </c>
      <c r="C2234" s="27" t="n">
        <v>30</v>
      </c>
      <c r="D2234" s="27" t="s">
        <v>121</v>
      </c>
      <c r="E2234" s="28" t="n">
        <v>45558</v>
      </c>
      <c r="F2234" s="27" t="s">
        <v>1392</v>
      </c>
      <c r="G2234" s="28" t="n">
        <v>45561</v>
      </c>
      <c r="H2234" s="27" t="s">
        <v>135</v>
      </c>
      <c r="I2234" s="27" t="s">
        <v>136</v>
      </c>
      <c r="J2234" s="27" t="s">
        <v>201</v>
      </c>
      <c r="K2234" s="27" t="s">
        <v>156</v>
      </c>
      <c r="L2234" s="27" t="n">
        <v>38</v>
      </c>
      <c r="M2234" s="27" t="n">
        <v>83</v>
      </c>
      <c r="N2234" s="27" t="s">
        <v>127</v>
      </c>
      <c r="O2234" s="27" t="s">
        <v>139</v>
      </c>
      <c r="P2234" s="27" t="s">
        <v>129</v>
      </c>
      <c r="Q2234" s="29" t="n">
        <v>4074.17</v>
      </c>
      <c r="R2234" s="27" t="s">
        <v>268</v>
      </c>
      <c r="S2234" s="27" t="s">
        <v>223</v>
      </c>
      <c r="T2234" s="27" t="n">
        <v>2</v>
      </c>
      <c r="U2234" s="27" t="n">
        <f aca="false">YEAR(E2234)</f>
        <v>2024</v>
      </c>
      <c r="V2234" s="27" t="str">
        <f aca="false">TEXT(E2234,"MMM-YYYY")</f>
        <v>Sep-2024</v>
      </c>
      <c r="W2234" s="27" t="n">
        <f aca="false">MONTH(E2234)</f>
        <v>9</v>
      </c>
      <c r="X2234" s="27" t="str">
        <f aca="false">TEXT(WEEKDAY(E2234,2),"0")&amp;" - "&amp;TEXT(E2234,"dddd")</f>
        <v>1 - Monday</v>
      </c>
      <c r="Y2234" s="27" t="str">
        <f aca="false">_xlfn.IFS(C2234&lt;18,"Child (0-17)",C2234&lt;40,"Young Adult (18-39)",C2234&lt;60,"Adult (40-59)",TRUE(),"Senior (60+)")</f>
        <v>Young Adult (18-39)</v>
      </c>
      <c r="Z2234" s="27" t="n">
        <f aca="false">ROUND(G2234-E2234,0)</f>
        <v>3</v>
      </c>
      <c r="AA2234" s="27" t="n">
        <f aca="false">L2234+M2234</f>
        <v>121</v>
      </c>
      <c r="AB2234" s="27" t="n">
        <f aca="false">IFERROR(ROUND(Q2234/AA2234,2),0)</f>
        <v>33.67</v>
      </c>
      <c r="AC2234" s="27" t="str">
        <f aca="false">IF(AND(K2234="Critical",N2234="No"),"URGENT - No Bed","Normal")</f>
        <v>Normal</v>
      </c>
      <c r="AD2234" s="33" t="n">
        <f aca="false">INDEX(Lookup_Tables!$B$3:$B$12,MATCH(H2234,Lookup_Tables!$A$3:$A$12,0))</f>
        <v>4600000</v>
      </c>
      <c r="AE2234" s="27" t="str">
        <f aca="false">INDEX(Lookup_Tables!$C$3:$C$12,MATCH(H2234,Lookup_Tables!$A$3:$A$12,0))</f>
        <v>Dr. Farhan Khan</v>
      </c>
      <c r="AF2234" s="27" t="str">
        <f aca="false">IFERROR(INDEX(Lookup_Tables!$F$16:$F$45,MATCH(I2234,Lookup_Tables!$E$16:$E$45,0)),"N/A")</f>
        <v>EMP206</v>
      </c>
      <c r="AG2234" s="27" t="n">
        <f aca="false">_xlfn.IFS(R2234="Recovered",4,R2234="Referred",3,R2234="Admitted",2,R2234="Deceased",1,TRUE(),0)</f>
        <v>3</v>
      </c>
      <c r="AH2234" s="27" t="str">
        <f aca="false">IF(T2234&gt;=4,"Satisfied",IF(T2234&gt;=3,"Neutral","Needs Improvement"))</f>
        <v>Needs Improvement</v>
      </c>
    </row>
    <row r="2235" customFormat="false" ht="15" hidden="false" customHeight="false" outlineLevel="0" collapsed="false">
      <c r="A2235" s="30" t="s">
        <v>7135</v>
      </c>
      <c r="B2235" s="30" t="s">
        <v>1312</v>
      </c>
      <c r="C2235" s="30" t="n">
        <v>59</v>
      </c>
      <c r="D2235" s="30" t="s">
        <v>181</v>
      </c>
      <c r="E2235" s="31" t="n">
        <v>45414</v>
      </c>
      <c r="F2235" s="30" t="s">
        <v>465</v>
      </c>
      <c r="G2235" s="31" t="n">
        <v>45416</v>
      </c>
      <c r="H2235" s="30" t="s">
        <v>242</v>
      </c>
      <c r="I2235" s="30" t="s">
        <v>243</v>
      </c>
      <c r="J2235" s="30" t="s">
        <v>363</v>
      </c>
      <c r="K2235" s="30" t="s">
        <v>156</v>
      </c>
      <c r="L2235" s="30" t="n">
        <v>35</v>
      </c>
      <c r="M2235" s="30" t="n">
        <v>37</v>
      </c>
      <c r="N2235" s="30" t="s">
        <v>127</v>
      </c>
      <c r="O2235" s="30" t="s">
        <v>128</v>
      </c>
      <c r="P2235" s="30" t="s">
        <v>187</v>
      </c>
      <c r="Q2235" s="32" t="n">
        <v>2993.17</v>
      </c>
      <c r="R2235" s="30" t="s">
        <v>130</v>
      </c>
      <c r="S2235" s="30" t="s">
        <v>141</v>
      </c>
      <c r="T2235" s="30" t="n">
        <v>4</v>
      </c>
      <c r="U2235" s="30" t="n">
        <f aca="false">YEAR(E2235)</f>
        <v>2024</v>
      </c>
      <c r="V2235" s="30" t="str">
        <f aca="false">TEXT(E2235,"MMM-YYYY")</f>
        <v>May-2024</v>
      </c>
      <c r="W2235" s="30" t="n">
        <f aca="false">MONTH(E2235)</f>
        <v>5</v>
      </c>
      <c r="X2235" s="30" t="str">
        <f aca="false">TEXT(WEEKDAY(E2235,2),"0")&amp;" - "&amp;TEXT(E2235,"dddd")</f>
        <v>4 - Thursday</v>
      </c>
      <c r="Y2235" s="30" t="str">
        <f aca="false">_xlfn.IFS(C2235&lt;18,"Child (0-17)",C2235&lt;40,"Young Adult (18-39)",C2235&lt;60,"Adult (40-59)",TRUE(),"Senior (60+)")</f>
        <v>Adult (40-59)</v>
      </c>
      <c r="Z2235" s="30" t="n">
        <f aca="false">ROUND(G2235-E2235,0)</f>
        <v>2</v>
      </c>
      <c r="AA2235" s="30" t="n">
        <f aca="false">L2235+M2235</f>
        <v>72</v>
      </c>
      <c r="AB2235" s="30" t="n">
        <f aca="false">IFERROR(ROUND(Q2235/AA2235,2),0)</f>
        <v>41.57</v>
      </c>
      <c r="AC2235" s="30" t="str">
        <f aca="false">IF(AND(K2235="Critical",N2235="No"),"URGENT - No Bed","Normal")</f>
        <v>Normal</v>
      </c>
      <c r="AD2235" s="34" t="n">
        <f aca="false">INDEX(Lookup_Tables!$B$3:$B$12,MATCH(H2235,Lookup_Tables!$A$3:$A$12,0))</f>
        <v>3000000</v>
      </c>
      <c r="AE2235" s="30" t="str">
        <f aca="false">INDEX(Lookup_Tables!$C$3:$C$12,MATCH(H2235,Lookup_Tables!$A$3:$A$12,0))</f>
        <v>Dr. Pooja Iyer</v>
      </c>
      <c r="AF2235" s="30" t="str">
        <f aca="false">IFERROR(INDEX(Lookup_Tables!$F$16:$F$45,MATCH(I2235,Lookup_Tables!$E$16:$E$45,0)),"N/A")</f>
        <v>EMP214</v>
      </c>
      <c r="AG2235" s="30" t="n">
        <f aca="false">_xlfn.IFS(R2235="Recovered",4,R2235="Referred",3,R2235="Admitted",2,R2235="Deceased",1,TRUE(),0)</f>
        <v>4</v>
      </c>
      <c r="AH2235" s="30" t="str">
        <f aca="false">IF(T2235&gt;=4,"Satisfied",IF(T2235&gt;=3,"Neutral","Needs Improvement"))</f>
        <v>Satisfied</v>
      </c>
    </row>
    <row r="2236" customFormat="false" ht="15" hidden="false" customHeight="false" outlineLevel="0" collapsed="false">
      <c r="A2236" s="27" t="s">
        <v>6928</v>
      </c>
      <c r="B2236" s="27" t="s">
        <v>1204</v>
      </c>
      <c r="C2236" s="27" t="n">
        <v>44</v>
      </c>
      <c r="D2236" s="27" t="s">
        <v>181</v>
      </c>
      <c r="E2236" s="28" t="n">
        <v>45482</v>
      </c>
      <c r="F2236" s="27" t="s">
        <v>1579</v>
      </c>
      <c r="G2236" s="28" t="n">
        <v>45485</v>
      </c>
      <c r="H2236" s="27" t="s">
        <v>161</v>
      </c>
      <c r="I2236" s="27" t="s">
        <v>162</v>
      </c>
      <c r="J2236" s="27" t="s">
        <v>385</v>
      </c>
      <c r="K2236" s="27" t="s">
        <v>156</v>
      </c>
      <c r="L2236" s="27" t="n">
        <v>23</v>
      </c>
      <c r="M2236" s="27" t="n">
        <v>35</v>
      </c>
      <c r="N2236" s="27" t="s">
        <v>127</v>
      </c>
      <c r="O2236" s="27" t="s">
        <v>139</v>
      </c>
      <c r="P2236" s="27" t="s">
        <v>129</v>
      </c>
      <c r="Q2236" s="29" t="n">
        <v>4332.08</v>
      </c>
      <c r="R2236" s="27" t="s">
        <v>130</v>
      </c>
      <c r="S2236" s="27" t="s">
        <v>223</v>
      </c>
      <c r="T2236" s="27" t="n">
        <v>4</v>
      </c>
      <c r="U2236" s="27" t="n">
        <f aca="false">YEAR(E2236)</f>
        <v>2024</v>
      </c>
      <c r="V2236" s="27" t="str">
        <f aca="false">TEXT(E2236,"MMM-YYYY")</f>
        <v>Jul-2024</v>
      </c>
      <c r="W2236" s="27" t="n">
        <f aca="false">MONTH(E2236)</f>
        <v>7</v>
      </c>
      <c r="X2236" s="27" t="str">
        <f aca="false">TEXT(WEEKDAY(E2236,2),"0")&amp;" - "&amp;TEXT(E2236,"dddd")</f>
        <v>2 - Tuesday</v>
      </c>
      <c r="Y2236" s="27" t="str">
        <f aca="false">_xlfn.IFS(C2236&lt;18,"Child (0-17)",C2236&lt;40,"Young Adult (18-39)",C2236&lt;60,"Adult (40-59)",TRUE(),"Senior (60+)")</f>
        <v>Adult (40-59)</v>
      </c>
      <c r="Z2236" s="27" t="n">
        <f aca="false">ROUND(G2236-E2236,0)</f>
        <v>3</v>
      </c>
      <c r="AA2236" s="27" t="n">
        <f aca="false">L2236+M2236</f>
        <v>58</v>
      </c>
      <c r="AB2236" s="27" t="n">
        <f aca="false">IFERROR(ROUND(Q2236/AA2236,2),0)</f>
        <v>74.69</v>
      </c>
      <c r="AC2236" s="27" t="str">
        <f aca="false">IF(AND(K2236="Critical",N2236="No"),"URGENT - No Bed","Normal")</f>
        <v>Normal</v>
      </c>
      <c r="AD2236" s="33" t="n">
        <f aca="false">INDEX(Lookup_Tables!$B$3:$B$12,MATCH(H2236,Lookup_Tables!$A$3:$A$12,0))</f>
        <v>3600000</v>
      </c>
      <c r="AE2236" s="27" t="str">
        <f aca="false">INDEX(Lookup_Tables!$C$3:$C$12,MATCH(H2236,Lookup_Tables!$A$3:$A$12,0))</f>
        <v>Dr. Sameer Joshi</v>
      </c>
      <c r="AF2236" s="27" t="str">
        <f aca="false">IFERROR(INDEX(Lookup_Tables!$F$16:$F$45,MATCH(I2236,Lookup_Tables!$E$16:$E$45,0)),"N/A")</f>
        <v>EMP222</v>
      </c>
      <c r="AG2236" s="27" t="n">
        <f aca="false">_xlfn.IFS(R2236="Recovered",4,R2236="Referred",3,R2236="Admitted",2,R2236="Deceased",1,TRUE(),0)</f>
        <v>4</v>
      </c>
      <c r="AH2236" s="27" t="str">
        <f aca="false">IF(T2236&gt;=4,"Satisfied",IF(T2236&gt;=3,"Neutral","Needs Improvement"))</f>
        <v>Satisfied</v>
      </c>
    </row>
    <row r="2237" customFormat="false" ht="15" hidden="false" customHeight="false" outlineLevel="0" collapsed="false">
      <c r="A2237" s="30" t="s">
        <v>3412</v>
      </c>
      <c r="B2237" s="30" t="s">
        <v>2285</v>
      </c>
      <c r="C2237" s="30" t="n">
        <v>48</v>
      </c>
      <c r="D2237" s="30" t="s">
        <v>121</v>
      </c>
      <c r="E2237" s="31" t="n">
        <v>45490</v>
      </c>
      <c r="F2237" s="30" t="s">
        <v>211</v>
      </c>
      <c r="G2237" s="31" t="n">
        <v>45491</v>
      </c>
      <c r="H2237" s="30" t="s">
        <v>168</v>
      </c>
      <c r="I2237" s="30" t="s">
        <v>169</v>
      </c>
      <c r="J2237" s="30" t="s">
        <v>367</v>
      </c>
      <c r="K2237" s="30" t="s">
        <v>138</v>
      </c>
      <c r="L2237" s="30" t="n">
        <v>72</v>
      </c>
      <c r="M2237" s="30" t="n">
        <v>38</v>
      </c>
      <c r="N2237" s="30" t="s">
        <v>127</v>
      </c>
      <c r="O2237" s="30" t="s">
        <v>139</v>
      </c>
      <c r="P2237" s="30" t="s">
        <v>140</v>
      </c>
      <c r="Q2237" s="32" t="n">
        <v>986.91</v>
      </c>
      <c r="R2237" s="30" t="s">
        <v>130</v>
      </c>
      <c r="S2237" s="30" t="s">
        <v>131</v>
      </c>
      <c r="T2237" s="30" t="n">
        <v>5</v>
      </c>
      <c r="U2237" s="30" t="n">
        <f aca="false">YEAR(E2237)</f>
        <v>2024</v>
      </c>
      <c r="V2237" s="30" t="str">
        <f aca="false">TEXT(E2237,"MMM-YYYY")</f>
        <v>Jul-2024</v>
      </c>
      <c r="W2237" s="30" t="n">
        <f aca="false">MONTH(E2237)</f>
        <v>7</v>
      </c>
      <c r="X2237" s="30" t="str">
        <f aca="false">TEXT(WEEKDAY(E2237,2),"0")&amp;" - "&amp;TEXT(E2237,"dddd")</f>
        <v>3 - Wednesday</v>
      </c>
      <c r="Y2237" s="30" t="str">
        <f aca="false">_xlfn.IFS(C2237&lt;18,"Child (0-17)",C2237&lt;40,"Young Adult (18-39)",C2237&lt;60,"Adult (40-59)",TRUE(),"Senior (60+)")</f>
        <v>Adult (40-59)</v>
      </c>
      <c r="Z2237" s="30" t="n">
        <f aca="false">ROUND(G2237-E2237,0)</f>
        <v>1</v>
      </c>
      <c r="AA2237" s="30" t="n">
        <f aca="false">L2237+M2237</f>
        <v>110</v>
      </c>
      <c r="AB2237" s="30" t="n">
        <f aca="false">IFERROR(ROUND(Q2237/AA2237,2),0)</f>
        <v>8.97</v>
      </c>
      <c r="AC2237" s="30" t="str">
        <f aca="false">IF(AND(K2237="Critical",N2237="No"),"URGENT - No Bed","Normal")</f>
        <v>Normal</v>
      </c>
      <c r="AD2237" s="34" t="n">
        <f aca="false">INDEX(Lookup_Tables!$B$3:$B$12,MATCH(H2237,Lookup_Tables!$A$3:$A$12,0))</f>
        <v>4400000</v>
      </c>
      <c r="AE2237" s="30" t="str">
        <f aca="false">INDEX(Lookup_Tables!$C$3:$C$12,MATCH(H2237,Lookup_Tables!$A$3:$A$12,0))</f>
        <v>Dr. Neha Chopra</v>
      </c>
      <c r="AF2237" s="30" t="str">
        <f aca="false">IFERROR(INDEX(Lookup_Tables!$F$16:$F$45,MATCH(I2237,Lookup_Tables!$E$16:$E$45,0)),"N/A")</f>
        <v>EMP220</v>
      </c>
      <c r="AG2237" s="30" t="n">
        <f aca="false">_xlfn.IFS(R2237="Recovered",4,R2237="Referred",3,R2237="Admitted",2,R2237="Deceased",1,TRUE(),0)</f>
        <v>4</v>
      </c>
      <c r="AH2237" s="30" t="str">
        <f aca="false">IF(T2237&gt;=4,"Satisfied",IF(T2237&gt;=3,"Neutral","Needs Improvement"))</f>
        <v>Satisfied</v>
      </c>
    </row>
    <row r="2238" customFormat="false" ht="15" hidden="false" customHeight="false" outlineLevel="0" collapsed="false">
      <c r="A2238" s="27" t="s">
        <v>4633</v>
      </c>
      <c r="B2238" s="27" t="s">
        <v>1791</v>
      </c>
      <c r="C2238" s="27" t="n">
        <v>67</v>
      </c>
      <c r="D2238" s="27" t="s">
        <v>181</v>
      </c>
      <c r="E2238" s="28" t="n">
        <v>45584</v>
      </c>
      <c r="F2238" s="27" t="s">
        <v>3007</v>
      </c>
      <c r="G2238" s="28" t="n">
        <v>45590</v>
      </c>
      <c r="H2238" s="27" t="s">
        <v>135</v>
      </c>
      <c r="I2238" s="27" t="s">
        <v>136</v>
      </c>
      <c r="J2238" s="27" t="s">
        <v>252</v>
      </c>
      <c r="K2238" s="27" t="s">
        <v>126</v>
      </c>
      <c r="L2238" s="27" t="n">
        <v>21</v>
      </c>
      <c r="M2238" s="27" t="n">
        <v>62</v>
      </c>
      <c r="N2238" s="27" t="s">
        <v>186</v>
      </c>
      <c r="O2238" s="27" t="s">
        <v>149</v>
      </c>
      <c r="P2238" s="27" t="s">
        <v>140</v>
      </c>
      <c r="Q2238" s="29" t="n">
        <v>7395.35</v>
      </c>
      <c r="R2238" s="27" t="s">
        <v>130</v>
      </c>
      <c r="S2238" s="27" t="s">
        <v>131</v>
      </c>
      <c r="T2238" s="27" t="n">
        <v>5</v>
      </c>
      <c r="U2238" s="27" t="n">
        <f aca="false">YEAR(E2238)</f>
        <v>2024</v>
      </c>
      <c r="V2238" s="27" t="str">
        <f aca="false">TEXT(E2238,"MMM-YYYY")</f>
        <v>Oct-2024</v>
      </c>
      <c r="W2238" s="27" t="n">
        <f aca="false">MONTH(E2238)</f>
        <v>10</v>
      </c>
      <c r="X2238" s="27" t="str">
        <f aca="false">TEXT(WEEKDAY(E2238,2),"0")&amp;" - "&amp;TEXT(E2238,"dddd")</f>
        <v>6 - Saturday</v>
      </c>
      <c r="Y2238" s="27" t="str">
        <f aca="false">_xlfn.IFS(C2238&lt;18,"Child (0-17)",C2238&lt;40,"Young Adult (18-39)",C2238&lt;60,"Adult (40-59)",TRUE(),"Senior (60+)")</f>
        <v>Senior (60+)</v>
      </c>
      <c r="Z2238" s="27" t="n">
        <f aca="false">ROUND(G2238-E2238,0)</f>
        <v>6</v>
      </c>
      <c r="AA2238" s="27" t="n">
        <f aca="false">L2238+M2238</f>
        <v>83</v>
      </c>
      <c r="AB2238" s="27" t="n">
        <f aca="false">IFERROR(ROUND(Q2238/AA2238,2),0)</f>
        <v>89.1</v>
      </c>
      <c r="AC2238" s="27" t="str">
        <f aca="false">IF(AND(K2238="Critical",N2238="No"),"URGENT - No Bed","Normal")</f>
        <v>Normal</v>
      </c>
      <c r="AD2238" s="33" t="n">
        <f aca="false">INDEX(Lookup_Tables!$B$3:$B$12,MATCH(H2238,Lookup_Tables!$A$3:$A$12,0))</f>
        <v>4600000</v>
      </c>
      <c r="AE2238" s="27" t="str">
        <f aca="false">INDEX(Lookup_Tables!$C$3:$C$12,MATCH(H2238,Lookup_Tables!$A$3:$A$12,0))</f>
        <v>Dr. Farhan Khan</v>
      </c>
      <c r="AF2238" s="27" t="str">
        <f aca="false">IFERROR(INDEX(Lookup_Tables!$F$16:$F$45,MATCH(I2238,Lookup_Tables!$E$16:$E$45,0)),"N/A")</f>
        <v>EMP206</v>
      </c>
      <c r="AG2238" s="27" t="n">
        <f aca="false">_xlfn.IFS(R2238="Recovered",4,R2238="Referred",3,R2238="Admitted",2,R2238="Deceased",1,TRUE(),0)</f>
        <v>4</v>
      </c>
      <c r="AH2238" s="27" t="str">
        <f aca="false">IF(T2238&gt;=4,"Satisfied",IF(T2238&gt;=3,"Neutral","Needs Improvement"))</f>
        <v>Satisfied</v>
      </c>
    </row>
    <row r="2239" customFormat="false" ht="15" hidden="false" customHeight="false" outlineLevel="0" collapsed="false">
      <c r="A2239" s="30" t="s">
        <v>3734</v>
      </c>
      <c r="B2239" s="30" t="s">
        <v>2210</v>
      </c>
      <c r="C2239" s="30" t="n">
        <v>58</v>
      </c>
      <c r="D2239" s="30" t="s">
        <v>181</v>
      </c>
      <c r="E2239" s="31" t="n">
        <v>45347</v>
      </c>
      <c r="F2239" s="30" t="s">
        <v>1599</v>
      </c>
      <c r="G2239" s="31" t="n">
        <v>45351</v>
      </c>
      <c r="H2239" s="30" t="s">
        <v>146</v>
      </c>
      <c r="I2239" s="30" t="s">
        <v>147</v>
      </c>
      <c r="J2239" s="30" t="s">
        <v>568</v>
      </c>
      <c r="K2239" s="30" t="s">
        <v>126</v>
      </c>
      <c r="L2239" s="30" t="n">
        <v>6</v>
      </c>
      <c r="M2239" s="30" t="n">
        <v>112</v>
      </c>
      <c r="N2239" s="30" t="s">
        <v>186</v>
      </c>
      <c r="O2239" s="30" t="s">
        <v>139</v>
      </c>
      <c r="P2239" s="30" t="s">
        <v>129</v>
      </c>
      <c r="Q2239" s="32" t="n">
        <v>7188.86</v>
      </c>
      <c r="R2239" s="30" t="s">
        <v>172</v>
      </c>
      <c r="S2239" s="30" t="s">
        <v>192</v>
      </c>
      <c r="T2239" s="30" t="n">
        <v>4</v>
      </c>
      <c r="U2239" s="30" t="n">
        <f aca="false">YEAR(E2239)</f>
        <v>2024</v>
      </c>
      <c r="V2239" s="30" t="str">
        <f aca="false">TEXT(E2239,"MMM-YYYY")</f>
        <v>Feb-2024</v>
      </c>
      <c r="W2239" s="30" t="n">
        <f aca="false">MONTH(E2239)</f>
        <v>2</v>
      </c>
      <c r="X2239" s="30" t="str">
        <f aca="false">TEXT(WEEKDAY(E2239,2),"0")&amp;" - "&amp;TEXT(E2239,"dddd")</f>
        <v>7 - Sunday</v>
      </c>
      <c r="Y2239" s="30" t="str">
        <f aca="false">_xlfn.IFS(C2239&lt;18,"Child (0-17)",C2239&lt;40,"Young Adult (18-39)",C2239&lt;60,"Adult (40-59)",TRUE(),"Senior (60+)")</f>
        <v>Adult (40-59)</v>
      </c>
      <c r="Z2239" s="30" t="n">
        <f aca="false">ROUND(G2239-E2239,0)</f>
        <v>4</v>
      </c>
      <c r="AA2239" s="30" t="n">
        <f aca="false">L2239+M2239</f>
        <v>118</v>
      </c>
      <c r="AB2239" s="30" t="n">
        <f aca="false">IFERROR(ROUND(Q2239/AA2239,2),0)</f>
        <v>60.92</v>
      </c>
      <c r="AC2239" s="30" t="str">
        <f aca="false">IF(AND(K2239="Critical",N2239="No"),"URGENT - No Bed","Normal")</f>
        <v>Normal</v>
      </c>
      <c r="AD2239" s="34" t="n">
        <f aca="false">INDEX(Lookup_Tables!$B$3:$B$12,MATCH(H2239,Lookup_Tables!$A$3:$A$12,0))</f>
        <v>2700000</v>
      </c>
      <c r="AE2239" s="30" t="str">
        <f aca="false">INDEX(Lookup_Tables!$C$3:$C$12,MATCH(H2239,Lookup_Tables!$A$3:$A$12,0))</f>
        <v>Dr. Vikram Singh</v>
      </c>
      <c r="AF2239" s="30" t="str">
        <f aca="false">IFERROR(INDEX(Lookup_Tables!$F$16:$F$45,MATCH(I2239,Lookup_Tables!$E$16:$E$45,0)),"N/A")</f>
        <v>EMP229</v>
      </c>
      <c r="AG2239" s="30" t="n">
        <f aca="false">_xlfn.IFS(R2239="Recovered",4,R2239="Referred",3,R2239="Admitted",2,R2239="Deceased",1,TRUE(),0)</f>
        <v>2</v>
      </c>
      <c r="AH2239" s="30" t="str">
        <f aca="false">IF(T2239&gt;=4,"Satisfied",IF(T2239&gt;=3,"Neutral","Needs Improvement"))</f>
        <v>Satisfied</v>
      </c>
    </row>
    <row r="2240" customFormat="false" ht="15" hidden="false" customHeight="false" outlineLevel="0" collapsed="false">
      <c r="A2240" s="27" t="s">
        <v>3594</v>
      </c>
      <c r="B2240" s="27" t="s">
        <v>3595</v>
      </c>
      <c r="C2240" s="27" t="n">
        <v>32</v>
      </c>
      <c r="D2240" s="27" t="s">
        <v>181</v>
      </c>
      <c r="E2240" s="28" t="n">
        <v>45470</v>
      </c>
      <c r="F2240" s="27" t="s">
        <v>1436</v>
      </c>
      <c r="G2240" s="28" t="n">
        <v>45472</v>
      </c>
      <c r="H2240" s="27" t="s">
        <v>183</v>
      </c>
      <c r="I2240" s="27" t="s">
        <v>430</v>
      </c>
      <c r="J2240" s="27" t="s">
        <v>185</v>
      </c>
      <c r="K2240" s="27" t="s">
        <v>156</v>
      </c>
      <c r="L2240" s="27" t="n">
        <v>38</v>
      </c>
      <c r="M2240" s="27" t="n">
        <v>55</v>
      </c>
      <c r="N2240" s="27" t="s">
        <v>127</v>
      </c>
      <c r="O2240" s="27" t="s">
        <v>128</v>
      </c>
      <c r="P2240" s="27" t="s">
        <v>150</v>
      </c>
      <c r="Q2240" s="29" t="n">
        <v>4425.78</v>
      </c>
      <c r="R2240" s="27" t="s">
        <v>130</v>
      </c>
      <c r="S2240" s="27" t="s">
        <v>223</v>
      </c>
      <c r="T2240" s="27" t="n">
        <v>5</v>
      </c>
      <c r="U2240" s="27" t="n">
        <f aca="false">YEAR(E2240)</f>
        <v>2024</v>
      </c>
      <c r="V2240" s="27" t="str">
        <f aca="false">TEXT(E2240,"MMM-YYYY")</f>
        <v>Jun-2024</v>
      </c>
      <c r="W2240" s="27" t="n">
        <f aca="false">MONTH(E2240)</f>
        <v>6</v>
      </c>
      <c r="X2240" s="27" t="str">
        <f aca="false">TEXT(WEEKDAY(E2240,2),"0")&amp;" - "&amp;TEXT(E2240,"dddd")</f>
        <v>4 - Thursday</v>
      </c>
      <c r="Y2240" s="27" t="str">
        <f aca="false">_xlfn.IFS(C2240&lt;18,"Child (0-17)",C2240&lt;40,"Young Adult (18-39)",C2240&lt;60,"Adult (40-59)",TRUE(),"Senior (60+)")</f>
        <v>Young Adult (18-39)</v>
      </c>
      <c r="Z2240" s="27" t="n">
        <f aca="false">ROUND(G2240-E2240,0)</f>
        <v>2</v>
      </c>
      <c r="AA2240" s="27" t="n">
        <f aca="false">L2240+M2240</f>
        <v>93</v>
      </c>
      <c r="AB2240" s="27" t="n">
        <f aca="false">IFERROR(ROUND(Q2240/AA2240,2),0)</f>
        <v>47.59</v>
      </c>
      <c r="AC2240" s="27" t="str">
        <f aca="false">IF(AND(K2240="Critical",N2240="No"),"URGENT - No Bed","Normal")</f>
        <v>Normal</v>
      </c>
      <c r="AD2240" s="33" t="n">
        <f aca="false">INDEX(Lookup_Tables!$B$3:$B$12,MATCH(H2240,Lookup_Tables!$A$3:$A$12,0))</f>
        <v>3100000</v>
      </c>
      <c r="AE2240" s="27" t="str">
        <f aca="false">INDEX(Lookup_Tables!$C$3:$C$12,MATCH(H2240,Lookup_Tables!$A$3:$A$12,0))</f>
        <v>Dr. Kavita Rao</v>
      </c>
      <c r="AF2240" s="27" t="str">
        <f aca="false">IFERROR(INDEX(Lookup_Tables!$F$16:$F$45,MATCH(I2240,Lookup_Tables!$E$16:$E$45,0)),"N/A")</f>
        <v>EMP224</v>
      </c>
      <c r="AG2240" s="27" t="n">
        <f aca="false">_xlfn.IFS(R2240="Recovered",4,R2240="Referred",3,R2240="Admitted",2,R2240="Deceased",1,TRUE(),0)</f>
        <v>4</v>
      </c>
      <c r="AH2240" s="27" t="str">
        <f aca="false">IF(T2240&gt;=4,"Satisfied",IF(T2240&gt;=3,"Neutral","Needs Improvement"))</f>
        <v>Satisfied</v>
      </c>
    </row>
    <row r="2241" customFormat="false" ht="15" hidden="false" customHeight="false" outlineLevel="0" collapsed="false">
      <c r="A2241" s="30" t="s">
        <v>6012</v>
      </c>
      <c r="B2241" s="30" t="s">
        <v>3180</v>
      </c>
      <c r="C2241" s="30" t="n">
        <v>14</v>
      </c>
      <c r="D2241" s="30" t="s">
        <v>121</v>
      </c>
      <c r="E2241" s="31" t="n">
        <v>45310</v>
      </c>
      <c r="F2241" s="30" t="s">
        <v>370</v>
      </c>
      <c r="G2241" s="31" t="n">
        <v>45310</v>
      </c>
      <c r="H2241" s="30" t="s">
        <v>161</v>
      </c>
      <c r="I2241" s="30" t="s">
        <v>162</v>
      </c>
      <c r="J2241" s="30" t="s">
        <v>648</v>
      </c>
      <c r="K2241" s="30" t="s">
        <v>156</v>
      </c>
      <c r="L2241" s="30" t="n">
        <v>34</v>
      </c>
      <c r="M2241" s="30" t="n">
        <v>79</v>
      </c>
      <c r="N2241" s="30" t="s">
        <v>127</v>
      </c>
      <c r="O2241" s="30" t="s">
        <v>171</v>
      </c>
      <c r="P2241" s="30" t="s">
        <v>150</v>
      </c>
      <c r="Q2241" s="32" t="n">
        <v>4914.75</v>
      </c>
      <c r="R2241" s="30" t="s">
        <v>268</v>
      </c>
      <c r="S2241" s="30" t="s">
        <v>178</v>
      </c>
      <c r="T2241" s="30" t="n">
        <v>4</v>
      </c>
      <c r="U2241" s="30" t="n">
        <f aca="false">YEAR(E2241)</f>
        <v>2024</v>
      </c>
      <c r="V2241" s="30" t="str">
        <f aca="false">TEXT(E2241,"MMM-YYYY")</f>
        <v>Jan-2024</v>
      </c>
      <c r="W2241" s="30" t="n">
        <f aca="false">MONTH(E2241)</f>
        <v>1</v>
      </c>
      <c r="X2241" s="30" t="str">
        <f aca="false">TEXT(WEEKDAY(E2241,2),"0")&amp;" - "&amp;TEXT(E2241,"dddd")</f>
        <v>5 - Friday</v>
      </c>
      <c r="Y2241" s="30" t="str">
        <f aca="false">_xlfn.IFS(C2241&lt;18,"Child (0-17)",C2241&lt;40,"Young Adult (18-39)",C2241&lt;60,"Adult (40-59)",TRUE(),"Senior (60+)")</f>
        <v>Child (0-17)</v>
      </c>
      <c r="Z2241" s="30" t="n">
        <f aca="false">ROUND(G2241-E2241,0)</f>
        <v>0</v>
      </c>
      <c r="AA2241" s="30" t="n">
        <f aca="false">L2241+M2241</f>
        <v>113</v>
      </c>
      <c r="AB2241" s="30" t="n">
        <f aca="false">IFERROR(ROUND(Q2241/AA2241,2),0)</f>
        <v>43.49</v>
      </c>
      <c r="AC2241" s="30" t="str">
        <f aca="false">IF(AND(K2241="Critical",N2241="No"),"URGENT - No Bed","Normal")</f>
        <v>Normal</v>
      </c>
      <c r="AD2241" s="34" t="n">
        <f aca="false">INDEX(Lookup_Tables!$B$3:$B$12,MATCH(H2241,Lookup_Tables!$A$3:$A$12,0))</f>
        <v>3600000</v>
      </c>
      <c r="AE2241" s="30" t="str">
        <f aca="false">INDEX(Lookup_Tables!$C$3:$C$12,MATCH(H2241,Lookup_Tables!$A$3:$A$12,0))</f>
        <v>Dr. Sameer Joshi</v>
      </c>
      <c r="AF2241" s="30" t="str">
        <f aca="false">IFERROR(INDEX(Lookup_Tables!$F$16:$F$45,MATCH(I2241,Lookup_Tables!$E$16:$E$45,0)),"N/A")</f>
        <v>EMP222</v>
      </c>
      <c r="AG2241" s="30" t="n">
        <f aca="false">_xlfn.IFS(R2241="Recovered",4,R2241="Referred",3,R2241="Admitted",2,R2241="Deceased",1,TRUE(),0)</f>
        <v>3</v>
      </c>
      <c r="AH2241" s="30" t="str">
        <f aca="false">IF(T2241&gt;=4,"Satisfied",IF(T2241&gt;=3,"Neutral","Needs Improvement"))</f>
        <v>Satisfied</v>
      </c>
    </row>
    <row r="2242" customFormat="false" ht="15" hidden="false" customHeight="false" outlineLevel="0" collapsed="false">
      <c r="A2242" s="27" t="s">
        <v>2639</v>
      </c>
      <c r="B2242" s="27" t="s">
        <v>2640</v>
      </c>
      <c r="C2242" s="27" t="n">
        <v>18</v>
      </c>
      <c r="D2242" s="27" t="s">
        <v>181</v>
      </c>
      <c r="E2242" s="28" t="n">
        <v>45641</v>
      </c>
      <c r="F2242" s="27" t="s">
        <v>885</v>
      </c>
      <c r="G2242" s="28" t="n">
        <v>45642</v>
      </c>
      <c r="H2242" s="27" t="s">
        <v>135</v>
      </c>
      <c r="I2242" s="27" t="s">
        <v>136</v>
      </c>
      <c r="J2242" s="27" t="s">
        <v>137</v>
      </c>
      <c r="K2242" s="27" t="s">
        <v>126</v>
      </c>
      <c r="L2242" s="27" t="n">
        <v>37</v>
      </c>
      <c r="M2242" s="27" t="n">
        <v>133</v>
      </c>
      <c r="N2242" s="27" t="s">
        <v>127</v>
      </c>
      <c r="O2242" s="27" t="s">
        <v>128</v>
      </c>
      <c r="P2242" s="27" t="s">
        <v>140</v>
      </c>
      <c r="Q2242" s="29" t="n">
        <v>9164.61</v>
      </c>
      <c r="R2242" s="27" t="s">
        <v>130</v>
      </c>
      <c r="S2242" s="27" t="s">
        <v>141</v>
      </c>
      <c r="T2242" s="27" t="n">
        <v>4</v>
      </c>
      <c r="U2242" s="27" t="n">
        <f aca="false">YEAR(E2242)</f>
        <v>2024</v>
      </c>
      <c r="V2242" s="27" t="str">
        <f aca="false">TEXT(E2242,"MMM-YYYY")</f>
        <v>Dec-2024</v>
      </c>
      <c r="W2242" s="27" t="n">
        <f aca="false">MONTH(E2242)</f>
        <v>12</v>
      </c>
      <c r="X2242" s="27" t="str">
        <f aca="false">TEXT(WEEKDAY(E2242,2),"0")&amp;" - "&amp;TEXT(E2242,"dddd")</f>
        <v>7 - Sunday</v>
      </c>
      <c r="Y2242" s="27" t="str">
        <f aca="false">_xlfn.IFS(C2242&lt;18,"Child (0-17)",C2242&lt;40,"Young Adult (18-39)",C2242&lt;60,"Adult (40-59)",TRUE(),"Senior (60+)")</f>
        <v>Young Adult (18-39)</v>
      </c>
      <c r="Z2242" s="27" t="n">
        <f aca="false">ROUND(G2242-E2242,0)</f>
        <v>1</v>
      </c>
      <c r="AA2242" s="27" t="n">
        <f aca="false">L2242+M2242</f>
        <v>170</v>
      </c>
      <c r="AB2242" s="27" t="n">
        <f aca="false">IFERROR(ROUND(Q2242/AA2242,2),0)</f>
        <v>53.91</v>
      </c>
      <c r="AC2242" s="27" t="str">
        <f aca="false">IF(AND(K2242="Critical",N2242="No"),"URGENT - No Bed","Normal")</f>
        <v>Normal</v>
      </c>
      <c r="AD2242" s="33" t="n">
        <f aca="false">INDEX(Lookup_Tables!$B$3:$B$12,MATCH(H2242,Lookup_Tables!$A$3:$A$12,0))</f>
        <v>4600000</v>
      </c>
      <c r="AE2242" s="27" t="str">
        <f aca="false">INDEX(Lookup_Tables!$C$3:$C$12,MATCH(H2242,Lookup_Tables!$A$3:$A$12,0))</f>
        <v>Dr. Farhan Khan</v>
      </c>
      <c r="AF2242" s="27" t="str">
        <f aca="false">IFERROR(INDEX(Lookup_Tables!$F$16:$F$45,MATCH(I2242,Lookup_Tables!$E$16:$E$45,0)),"N/A")</f>
        <v>EMP206</v>
      </c>
      <c r="AG2242" s="27" t="n">
        <f aca="false">_xlfn.IFS(R2242="Recovered",4,R2242="Referred",3,R2242="Admitted",2,R2242="Deceased",1,TRUE(),0)</f>
        <v>4</v>
      </c>
      <c r="AH2242" s="27" t="str">
        <f aca="false">IF(T2242&gt;=4,"Satisfied",IF(T2242&gt;=3,"Neutral","Needs Improvement"))</f>
        <v>Satisfied</v>
      </c>
    </row>
    <row r="2243" customFormat="false" ht="15" hidden="false" customHeight="false" outlineLevel="0" collapsed="false">
      <c r="A2243" s="30" t="s">
        <v>7012</v>
      </c>
      <c r="B2243" s="30" t="s">
        <v>1555</v>
      </c>
      <c r="C2243" s="30" t="n">
        <v>25</v>
      </c>
      <c r="D2243" s="30" t="s">
        <v>121</v>
      </c>
      <c r="E2243" s="31" t="n">
        <v>45460</v>
      </c>
      <c r="F2243" s="30" t="s">
        <v>645</v>
      </c>
      <c r="G2243" s="31" t="n">
        <v>45472</v>
      </c>
      <c r="H2243" s="30" t="s">
        <v>242</v>
      </c>
      <c r="I2243" s="30" t="s">
        <v>466</v>
      </c>
      <c r="J2243" s="30" t="s">
        <v>422</v>
      </c>
      <c r="K2243" s="30" t="s">
        <v>202</v>
      </c>
      <c r="L2243" s="30" t="n">
        <v>10</v>
      </c>
      <c r="M2243" s="30" t="n">
        <v>111</v>
      </c>
      <c r="N2243" s="30" t="s">
        <v>186</v>
      </c>
      <c r="O2243" s="30" t="s">
        <v>149</v>
      </c>
      <c r="P2243" s="30" t="s">
        <v>187</v>
      </c>
      <c r="Q2243" s="32" t="n">
        <v>17585.34</v>
      </c>
      <c r="R2243" s="30" t="s">
        <v>130</v>
      </c>
      <c r="S2243" s="30" t="s">
        <v>192</v>
      </c>
      <c r="T2243" s="30" t="n">
        <v>5</v>
      </c>
      <c r="U2243" s="30" t="n">
        <f aca="false">YEAR(E2243)</f>
        <v>2024</v>
      </c>
      <c r="V2243" s="30" t="str">
        <f aca="false">TEXT(E2243,"MMM-YYYY")</f>
        <v>Jun-2024</v>
      </c>
      <c r="W2243" s="30" t="n">
        <f aca="false">MONTH(E2243)</f>
        <v>6</v>
      </c>
      <c r="X2243" s="30" t="str">
        <f aca="false">TEXT(WEEKDAY(E2243,2),"0")&amp;" - "&amp;TEXT(E2243,"dddd")</f>
        <v>1 - Monday</v>
      </c>
      <c r="Y2243" s="30" t="str">
        <f aca="false">_xlfn.IFS(C2243&lt;18,"Child (0-17)",C2243&lt;40,"Young Adult (18-39)",C2243&lt;60,"Adult (40-59)",TRUE(),"Senior (60+)")</f>
        <v>Young Adult (18-39)</v>
      </c>
      <c r="Z2243" s="30" t="n">
        <f aca="false">ROUND(G2243-E2243,0)</f>
        <v>12</v>
      </c>
      <c r="AA2243" s="30" t="n">
        <f aca="false">L2243+M2243</f>
        <v>121</v>
      </c>
      <c r="AB2243" s="30" t="n">
        <f aca="false">IFERROR(ROUND(Q2243/AA2243,2),0)</f>
        <v>145.33</v>
      </c>
      <c r="AC2243" s="30" t="str">
        <f aca="false">IF(AND(K2243="Critical",N2243="No"),"URGENT - No Bed","Normal")</f>
        <v>Normal</v>
      </c>
      <c r="AD2243" s="34" t="n">
        <f aca="false">INDEX(Lookup_Tables!$B$3:$B$12,MATCH(H2243,Lookup_Tables!$A$3:$A$12,0))</f>
        <v>3000000</v>
      </c>
      <c r="AE2243" s="30" t="str">
        <f aca="false">INDEX(Lookup_Tables!$C$3:$C$12,MATCH(H2243,Lookup_Tables!$A$3:$A$12,0))</f>
        <v>Dr. Pooja Iyer</v>
      </c>
      <c r="AF2243" s="30" t="str">
        <f aca="false">IFERROR(INDEX(Lookup_Tables!$F$16:$F$45,MATCH(I2243,Lookup_Tables!$E$16:$E$45,0)),"N/A")</f>
        <v>EMP212</v>
      </c>
      <c r="AG2243" s="30" t="n">
        <f aca="false">_xlfn.IFS(R2243="Recovered",4,R2243="Referred",3,R2243="Admitted",2,R2243="Deceased",1,TRUE(),0)</f>
        <v>4</v>
      </c>
      <c r="AH2243" s="30" t="str">
        <f aca="false">IF(T2243&gt;=4,"Satisfied",IF(T2243&gt;=3,"Neutral","Needs Improvement"))</f>
        <v>Satisfied</v>
      </c>
    </row>
    <row r="2244" customFormat="false" ht="15" hidden="false" customHeight="false" outlineLevel="0" collapsed="false">
      <c r="A2244" s="27" t="s">
        <v>4258</v>
      </c>
      <c r="B2244" s="27" t="s">
        <v>2273</v>
      </c>
      <c r="C2244" s="27" t="n">
        <v>41</v>
      </c>
      <c r="D2244" s="27" t="s">
        <v>181</v>
      </c>
      <c r="E2244" s="28" t="n">
        <v>45540</v>
      </c>
      <c r="F2244" s="27" t="s">
        <v>482</v>
      </c>
      <c r="G2244" s="28" t="n">
        <v>45543</v>
      </c>
      <c r="H2244" s="27" t="s">
        <v>183</v>
      </c>
      <c r="I2244" s="27" t="s">
        <v>430</v>
      </c>
      <c r="J2244" s="27" t="s">
        <v>185</v>
      </c>
      <c r="K2244" s="27" t="s">
        <v>156</v>
      </c>
      <c r="L2244" s="27" t="n">
        <v>29</v>
      </c>
      <c r="M2244" s="27" t="n">
        <v>55</v>
      </c>
      <c r="N2244" s="27" t="s">
        <v>127</v>
      </c>
      <c r="O2244" s="27" t="s">
        <v>149</v>
      </c>
      <c r="P2244" s="27" t="s">
        <v>150</v>
      </c>
      <c r="Q2244" s="29" t="n">
        <v>3785.32</v>
      </c>
      <c r="R2244" s="27" t="s">
        <v>130</v>
      </c>
      <c r="S2244" s="27" t="s">
        <v>178</v>
      </c>
      <c r="T2244" s="27" t="n">
        <v>2</v>
      </c>
      <c r="U2244" s="27" t="n">
        <f aca="false">YEAR(E2244)</f>
        <v>2024</v>
      </c>
      <c r="V2244" s="27" t="str">
        <f aca="false">TEXT(E2244,"MMM-YYYY")</f>
        <v>Sep-2024</v>
      </c>
      <c r="W2244" s="27" t="n">
        <f aca="false">MONTH(E2244)</f>
        <v>9</v>
      </c>
      <c r="X2244" s="27" t="str">
        <f aca="false">TEXT(WEEKDAY(E2244,2),"0")&amp;" - "&amp;TEXT(E2244,"dddd")</f>
        <v>4 - Thursday</v>
      </c>
      <c r="Y2244" s="27" t="str">
        <f aca="false">_xlfn.IFS(C2244&lt;18,"Child (0-17)",C2244&lt;40,"Young Adult (18-39)",C2244&lt;60,"Adult (40-59)",TRUE(),"Senior (60+)")</f>
        <v>Adult (40-59)</v>
      </c>
      <c r="Z2244" s="27" t="n">
        <f aca="false">ROUND(G2244-E2244,0)</f>
        <v>3</v>
      </c>
      <c r="AA2244" s="27" t="n">
        <f aca="false">L2244+M2244</f>
        <v>84</v>
      </c>
      <c r="AB2244" s="27" t="n">
        <f aca="false">IFERROR(ROUND(Q2244/AA2244,2),0)</f>
        <v>45.06</v>
      </c>
      <c r="AC2244" s="27" t="str">
        <f aca="false">IF(AND(K2244="Critical",N2244="No"),"URGENT - No Bed","Normal")</f>
        <v>Normal</v>
      </c>
      <c r="AD2244" s="33" t="n">
        <f aca="false">INDEX(Lookup_Tables!$B$3:$B$12,MATCH(H2244,Lookup_Tables!$A$3:$A$12,0))</f>
        <v>3100000</v>
      </c>
      <c r="AE2244" s="27" t="str">
        <f aca="false">INDEX(Lookup_Tables!$C$3:$C$12,MATCH(H2244,Lookup_Tables!$A$3:$A$12,0))</f>
        <v>Dr. Kavita Rao</v>
      </c>
      <c r="AF2244" s="27" t="str">
        <f aca="false">IFERROR(INDEX(Lookup_Tables!$F$16:$F$45,MATCH(I2244,Lookup_Tables!$E$16:$E$45,0)),"N/A")</f>
        <v>EMP224</v>
      </c>
      <c r="AG2244" s="27" t="n">
        <f aca="false">_xlfn.IFS(R2244="Recovered",4,R2244="Referred",3,R2244="Admitted",2,R2244="Deceased",1,TRUE(),0)</f>
        <v>4</v>
      </c>
      <c r="AH2244" s="27" t="str">
        <f aca="false">IF(T2244&gt;=4,"Satisfied",IF(T2244&gt;=3,"Neutral","Needs Improvement"))</f>
        <v>Needs Improvement</v>
      </c>
    </row>
    <row r="2245" customFormat="false" ht="15" hidden="false" customHeight="false" outlineLevel="0" collapsed="false">
      <c r="A2245" s="30" t="s">
        <v>1800</v>
      </c>
      <c r="B2245" s="30" t="s">
        <v>1229</v>
      </c>
      <c r="C2245" s="30" t="n">
        <v>50</v>
      </c>
      <c r="D2245" s="30" t="s">
        <v>121</v>
      </c>
      <c r="E2245" s="31" t="n">
        <v>45459</v>
      </c>
      <c r="F2245" s="30" t="s">
        <v>487</v>
      </c>
      <c r="G2245" s="31" t="n">
        <v>45459</v>
      </c>
      <c r="H2245" s="30" t="s">
        <v>206</v>
      </c>
      <c r="I2245" s="30" t="s">
        <v>207</v>
      </c>
      <c r="J2245" s="30" t="s">
        <v>233</v>
      </c>
      <c r="K2245" s="30" t="s">
        <v>138</v>
      </c>
      <c r="L2245" s="30" t="n">
        <v>26</v>
      </c>
      <c r="M2245" s="30" t="n">
        <v>37</v>
      </c>
      <c r="N2245" s="30" t="s">
        <v>127</v>
      </c>
      <c r="O2245" s="30" t="s">
        <v>171</v>
      </c>
      <c r="P2245" s="30" t="s">
        <v>150</v>
      </c>
      <c r="Q2245" s="32" t="n">
        <v>2830.78</v>
      </c>
      <c r="R2245" s="30" t="s">
        <v>130</v>
      </c>
      <c r="S2245" s="30" t="s">
        <v>178</v>
      </c>
      <c r="T2245" s="30" t="n">
        <v>3</v>
      </c>
      <c r="U2245" s="30" t="n">
        <f aca="false">YEAR(E2245)</f>
        <v>2024</v>
      </c>
      <c r="V2245" s="30" t="str">
        <f aca="false">TEXT(E2245,"MMM-YYYY")</f>
        <v>Jun-2024</v>
      </c>
      <c r="W2245" s="30" t="n">
        <f aca="false">MONTH(E2245)</f>
        <v>6</v>
      </c>
      <c r="X2245" s="30" t="str">
        <f aca="false">TEXT(WEEKDAY(E2245,2),"0")&amp;" - "&amp;TEXT(E2245,"dddd")</f>
        <v>7 - Sunday</v>
      </c>
      <c r="Y2245" s="30" t="str">
        <f aca="false">_xlfn.IFS(C2245&lt;18,"Child (0-17)",C2245&lt;40,"Young Adult (18-39)",C2245&lt;60,"Adult (40-59)",TRUE(),"Senior (60+)")</f>
        <v>Adult (40-59)</v>
      </c>
      <c r="Z2245" s="30" t="n">
        <f aca="false">ROUND(G2245-E2245,0)</f>
        <v>0</v>
      </c>
      <c r="AA2245" s="30" t="n">
        <f aca="false">L2245+M2245</f>
        <v>63</v>
      </c>
      <c r="AB2245" s="30" t="n">
        <f aca="false">IFERROR(ROUND(Q2245/AA2245,2),0)</f>
        <v>44.93</v>
      </c>
      <c r="AC2245" s="30" t="str">
        <f aca="false">IF(AND(K2245="Critical",N2245="No"),"URGENT - No Bed","Normal")</f>
        <v>Normal</v>
      </c>
      <c r="AD2245" s="34" t="n">
        <f aca="false">INDEX(Lookup_Tables!$B$3:$B$12,MATCH(H2245,Lookup_Tables!$A$3:$A$12,0))</f>
        <v>2800000</v>
      </c>
      <c r="AE2245" s="30" t="str">
        <f aca="false">INDEX(Lookup_Tables!$C$3:$C$12,MATCH(H2245,Lookup_Tables!$A$3:$A$12,0))</f>
        <v>Dr. Suresh Nair</v>
      </c>
      <c r="AF2245" s="30" t="str">
        <f aca="false">IFERROR(INDEX(Lookup_Tables!$F$16:$F$45,MATCH(I2245,Lookup_Tables!$E$16:$E$45,0)),"N/A")</f>
        <v>EMP209</v>
      </c>
      <c r="AG2245" s="30" t="n">
        <f aca="false">_xlfn.IFS(R2245="Recovered",4,R2245="Referred",3,R2245="Admitted",2,R2245="Deceased",1,TRUE(),0)</f>
        <v>4</v>
      </c>
      <c r="AH2245" s="30" t="str">
        <f aca="false">IF(T2245&gt;=4,"Satisfied",IF(T2245&gt;=3,"Neutral","Needs Improvement"))</f>
        <v>Neutral</v>
      </c>
    </row>
    <row r="2246" customFormat="false" ht="15" hidden="false" customHeight="false" outlineLevel="0" collapsed="false">
      <c r="A2246" s="27" t="s">
        <v>1492</v>
      </c>
      <c r="B2246" s="27" t="s">
        <v>1454</v>
      </c>
      <c r="C2246" s="27" t="n">
        <v>59</v>
      </c>
      <c r="D2246" s="27" t="s">
        <v>181</v>
      </c>
      <c r="E2246" s="28" t="n">
        <v>45616</v>
      </c>
      <c r="F2246" s="27" t="s">
        <v>1120</v>
      </c>
      <c r="G2246" s="28" t="n">
        <v>45617</v>
      </c>
      <c r="H2246" s="27" t="s">
        <v>236</v>
      </c>
      <c r="I2246" s="27" t="s">
        <v>266</v>
      </c>
      <c r="J2246" s="27" t="s">
        <v>375</v>
      </c>
      <c r="K2246" s="27" t="s">
        <v>156</v>
      </c>
      <c r="L2246" s="27" t="n">
        <v>62</v>
      </c>
      <c r="M2246" s="27" t="n">
        <v>51</v>
      </c>
      <c r="N2246" s="27" t="s">
        <v>186</v>
      </c>
      <c r="O2246" s="27" t="s">
        <v>171</v>
      </c>
      <c r="P2246" s="27" t="s">
        <v>150</v>
      </c>
      <c r="Q2246" s="29" t="n">
        <v>3594.1</v>
      </c>
      <c r="R2246" s="27" t="s">
        <v>172</v>
      </c>
      <c r="S2246" s="27" t="s">
        <v>197</v>
      </c>
      <c r="T2246" s="27" t="n">
        <v>3</v>
      </c>
      <c r="U2246" s="27" t="n">
        <f aca="false">YEAR(E2246)</f>
        <v>2024</v>
      </c>
      <c r="V2246" s="27" t="str">
        <f aca="false">TEXT(E2246,"MMM-YYYY")</f>
        <v>Nov-2024</v>
      </c>
      <c r="W2246" s="27" t="n">
        <f aca="false">MONTH(E2246)</f>
        <v>11</v>
      </c>
      <c r="X2246" s="27" t="str">
        <f aca="false">TEXT(WEEKDAY(E2246,2),"0")&amp;" - "&amp;TEXT(E2246,"dddd")</f>
        <v>3 - Wednesday</v>
      </c>
      <c r="Y2246" s="27" t="str">
        <f aca="false">_xlfn.IFS(C2246&lt;18,"Child (0-17)",C2246&lt;40,"Young Adult (18-39)",C2246&lt;60,"Adult (40-59)",TRUE(),"Senior (60+)")</f>
        <v>Adult (40-59)</v>
      </c>
      <c r="Z2246" s="27" t="n">
        <f aca="false">ROUND(G2246-E2246,0)</f>
        <v>1</v>
      </c>
      <c r="AA2246" s="27" t="n">
        <f aca="false">L2246+M2246</f>
        <v>113</v>
      </c>
      <c r="AB2246" s="27" t="n">
        <f aca="false">IFERROR(ROUND(Q2246/AA2246,2),0)</f>
        <v>31.81</v>
      </c>
      <c r="AC2246" s="27" t="str">
        <f aca="false">IF(AND(K2246="Critical",N2246="No"),"URGENT - No Bed","Normal")</f>
        <v>Normal</v>
      </c>
      <c r="AD2246" s="33" t="n">
        <f aca="false">INDEX(Lookup_Tables!$B$3:$B$12,MATCH(H2246,Lookup_Tables!$A$3:$A$12,0))</f>
        <v>3900000</v>
      </c>
      <c r="AE2246" s="27" t="str">
        <f aca="false">INDEX(Lookup_Tables!$C$3:$C$12,MATCH(H2246,Lookup_Tables!$A$3:$A$12,0))</f>
        <v>Dr. Rina Mehta</v>
      </c>
      <c r="AF2246" s="27" t="str">
        <f aca="false">IFERROR(INDEX(Lookup_Tables!$F$16:$F$45,MATCH(I2246,Lookup_Tables!$E$16:$E$45,0)),"N/A")</f>
        <v>EMP217</v>
      </c>
      <c r="AG2246" s="27" t="n">
        <f aca="false">_xlfn.IFS(R2246="Recovered",4,R2246="Referred",3,R2246="Admitted",2,R2246="Deceased",1,TRUE(),0)</f>
        <v>2</v>
      </c>
      <c r="AH2246" s="27" t="str">
        <f aca="false">IF(T2246&gt;=4,"Satisfied",IF(T2246&gt;=3,"Neutral","Needs Improvement"))</f>
        <v>Neutral</v>
      </c>
    </row>
    <row r="2247" customFormat="false" ht="15" hidden="false" customHeight="false" outlineLevel="0" collapsed="false">
      <c r="A2247" s="30" t="s">
        <v>1437</v>
      </c>
      <c r="B2247" s="30" t="s">
        <v>1438</v>
      </c>
      <c r="C2247" s="30" t="n">
        <v>49</v>
      </c>
      <c r="D2247" s="30" t="s">
        <v>181</v>
      </c>
      <c r="E2247" s="31" t="n">
        <v>45419</v>
      </c>
      <c r="F2247" s="30" t="s">
        <v>1047</v>
      </c>
      <c r="G2247" s="31" t="n">
        <v>45419</v>
      </c>
      <c r="H2247" s="30" t="s">
        <v>242</v>
      </c>
      <c r="I2247" s="30" t="s">
        <v>315</v>
      </c>
      <c r="J2247" s="30" t="s">
        <v>316</v>
      </c>
      <c r="K2247" s="30" t="s">
        <v>156</v>
      </c>
      <c r="L2247" s="30" t="n">
        <v>23</v>
      </c>
      <c r="M2247" s="30" t="n">
        <v>74</v>
      </c>
      <c r="N2247" s="30" t="s">
        <v>127</v>
      </c>
      <c r="O2247" s="30" t="s">
        <v>139</v>
      </c>
      <c r="P2247" s="30" t="s">
        <v>140</v>
      </c>
      <c r="Q2247" s="32" t="n">
        <v>3678.08</v>
      </c>
      <c r="R2247" s="30" t="s">
        <v>172</v>
      </c>
      <c r="S2247" s="30" t="s">
        <v>223</v>
      </c>
      <c r="T2247" s="30" t="n">
        <v>2</v>
      </c>
      <c r="U2247" s="30" t="n">
        <f aca="false">YEAR(E2247)</f>
        <v>2024</v>
      </c>
      <c r="V2247" s="30" t="str">
        <f aca="false">TEXT(E2247,"MMM-YYYY")</f>
        <v>May-2024</v>
      </c>
      <c r="W2247" s="30" t="n">
        <f aca="false">MONTH(E2247)</f>
        <v>5</v>
      </c>
      <c r="X2247" s="30" t="str">
        <f aca="false">TEXT(WEEKDAY(E2247,2),"0")&amp;" - "&amp;TEXT(E2247,"dddd")</f>
        <v>2 - Tuesday</v>
      </c>
      <c r="Y2247" s="30" t="str">
        <f aca="false">_xlfn.IFS(C2247&lt;18,"Child (0-17)",C2247&lt;40,"Young Adult (18-39)",C2247&lt;60,"Adult (40-59)",TRUE(),"Senior (60+)")</f>
        <v>Adult (40-59)</v>
      </c>
      <c r="Z2247" s="30" t="n">
        <f aca="false">ROUND(G2247-E2247,0)</f>
        <v>0</v>
      </c>
      <c r="AA2247" s="30" t="n">
        <f aca="false">L2247+M2247</f>
        <v>97</v>
      </c>
      <c r="AB2247" s="30" t="n">
        <f aca="false">IFERROR(ROUND(Q2247/AA2247,2),0)</f>
        <v>37.92</v>
      </c>
      <c r="AC2247" s="30" t="str">
        <f aca="false">IF(AND(K2247="Critical",N2247="No"),"URGENT - No Bed","Normal")</f>
        <v>Normal</v>
      </c>
      <c r="AD2247" s="34" t="n">
        <f aca="false">INDEX(Lookup_Tables!$B$3:$B$12,MATCH(H2247,Lookup_Tables!$A$3:$A$12,0))</f>
        <v>3000000</v>
      </c>
      <c r="AE2247" s="30" t="str">
        <f aca="false">INDEX(Lookup_Tables!$C$3:$C$12,MATCH(H2247,Lookup_Tables!$A$3:$A$12,0))</f>
        <v>Dr. Pooja Iyer</v>
      </c>
      <c r="AF2247" s="30" t="str">
        <f aca="false">IFERROR(INDEX(Lookup_Tables!$F$16:$F$45,MATCH(I2247,Lookup_Tables!$E$16:$E$45,0)),"N/A")</f>
        <v>EMP213</v>
      </c>
      <c r="AG2247" s="30" t="n">
        <f aca="false">_xlfn.IFS(R2247="Recovered",4,R2247="Referred",3,R2247="Admitted",2,R2247="Deceased",1,TRUE(),0)</f>
        <v>2</v>
      </c>
      <c r="AH2247" s="30" t="str">
        <f aca="false">IF(T2247&gt;=4,"Satisfied",IF(T2247&gt;=3,"Neutral","Needs Improvement"))</f>
        <v>Needs Improvement</v>
      </c>
    </row>
    <row r="2248" customFormat="false" ht="15" hidden="false" customHeight="false" outlineLevel="0" collapsed="false">
      <c r="A2248" s="27" t="s">
        <v>4604</v>
      </c>
      <c r="B2248" s="27" t="s">
        <v>1442</v>
      </c>
      <c r="C2248" s="27" t="n">
        <v>30</v>
      </c>
      <c r="D2248" s="27" t="s">
        <v>181</v>
      </c>
      <c r="E2248" s="28" t="n">
        <v>45474</v>
      </c>
      <c r="F2248" s="27" t="s">
        <v>848</v>
      </c>
      <c r="G2248" s="28" t="n">
        <v>45479</v>
      </c>
      <c r="H2248" s="27" t="s">
        <v>146</v>
      </c>
      <c r="I2248" s="27" t="s">
        <v>309</v>
      </c>
      <c r="J2248" s="27" t="s">
        <v>222</v>
      </c>
      <c r="K2248" s="27" t="s">
        <v>202</v>
      </c>
      <c r="L2248" s="27" t="n">
        <v>5</v>
      </c>
      <c r="M2248" s="27" t="n">
        <v>61</v>
      </c>
      <c r="N2248" s="27" t="s">
        <v>186</v>
      </c>
      <c r="O2248" s="27" t="s">
        <v>128</v>
      </c>
      <c r="P2248" s="27" t="s">
        <v>187</v>
      </c>
      <c r="Q2248" s="29" t="n">
        <v>15968.07</v>
      </c>
      <c r="R2248" s="27" t="s">
        <v>172</v>
      </c>
      <c r="S2248" s="27" t="s">
        <v>335</v>
      </c>
      <c r="T2248" s="27" t="n">
        <v>3</v>
      </c>
      <c r="U2248" s="27" t="n">
        <f aca="false">YEAR(E2248)</f>
        <v>2024</v>
      </c>
      <c r="V2248" s="27" t="str">
        <f aca="false">TEXT(E2248,"MMM-YYYY")</f>
        <v>Jul-2024</v>
      </c>
      <c r="W2248" s="27" t="n">
        <f aca="false">MONTH(E2248)</f>
        <v>7</v>
      </c>
      <c r="X2248" s="27" t="str">
        <f aca="false">TEXT(WEEKDAY(E2248,2),"0")&amp;" - "&amp;TEXT(E2248,"dddd")</f>
        <v>1 - Monday</v>
      </c>
      <c r="Y2248" s="27" t="str">
        <f aca="false">_xlfn.IFS(C2248&lt;18,"Child (0-17)",C2248&lt;40,"Young Adult (18-39)",C2248&lt;60,"Adult (40-59)",TRUE(),"Senior (60+)")</f>
        <v>Young Adult (18-39)</v>
      </c>
      <c r="Z2248" s="27" t="n">
        <f aca="false">ROUND(G2248-E2248,0)</f>
        <v>5</v>
      </c>
      <c r="AA2248" s="27" t="n">
        <f aca="false">L2248+M2248</f>
        <v>66</v>
      </c>
      <c r="AB2248" s="27" t="n">
        <f aca="false">IFERROR(ROUND(Q2248/AA2248,2),0)</f>
        <v>241.94</v>
      </c>
      <c r="AC2248" s="27" t="str">
        <f aca="false">IF(AND(K2248="Critical",N2248="No"),"URGENT - No Bed","Normal")</f>
        <v>Normal</v>
      </c>
      <c r="AD2248" s="33" t="n">
        <f aca="false">INDEX(Lookup_Tables!$B$3:$B$12,MATCH(H2248,Lookup_Tables!$A$3:$A$12,0))</f>
        <v>2700000</v>
      </c>
      <c r="AE2248" s="27" t="str">
        <f aca="false">INDEX(Lookup_Tables!$C$3:$C$12,MATCH(H2248,Lookup_Tables!$A$3:$A$12,0))</f>
        <v>Dr. Vikram Singh</v>
      </c>
      <c r="AF2248" s="27" t="str">
        <f aca="false">IFERROR(INDEX(Lookup_Tables!$F$16:$F$45,MATCH(I2248,Lookup_Tables!$E$16:$E$45,0)),"N/A")</f>
        <v>EMP228</v>
      </c>
      <c r="AG2248" s="27" t="n">
        <f aca="false">_xlfn.IFS(R2248="Recovered",4,R2248="Referred",3,R2248="Admitted",2,R2248="Deceased",1,TRUE(),0)</f>
        <v>2</v>
      </c>
      <c r="AH2248" s="27" t="str">
        <f aca="false">IF(T2248&gt;=4,"Satisfied",IF(T2248&gt;=3,"Neutral","Needs Improvement"))</f>
        <v>Neutral</v>
      </c>
    </row>
    <row r="2249" customFormat="false" ht="15" hidden="false" customHeight="false" outlineLevel="0" collapsed="false">
      <c r="A2249" s="30" t="s">
        <v>1750</v>
      </c>
      <c r="B2249" s="30" t="s">
        <v>1751</v>
      </c>
      <c r="C2249" s="30" t="n">
        <v>59</v>
      </c>
      <c r="D2249" s="30" t="s">
        <v>121</v>
      </c>
      <c r="E2249" s="31" t="n">
        <v>45417</v>
      </c>
      <c r="F2249" s="30" t="s">
        <v>669</v>
      </c>
      <c r="G2249" s="31" t="n">
        <v>45419</v>
      </c>
      <c r="H2249" s="30" t="s">
        <v>236</v>
      </c>
      <c r="I2249" s="30" t="s">
        <v>323</v>
      </c>
      <c r="J2249" s="30" t="s">
        <v>287</v>
      </c>
      <c r="K2249" s="30" t="s">
        <v>156</v>
      </c>
      <c r="L2249" s="30" t="n">
        <v>68</v>
      </c>
      <c r="M2249" s="30" t="n">
        <v>52</v>
      </c>
      <c r="N2249" s="30" t="s">
        <v>186</v>
      </c>
      <c r="O2249" s="30" t="s">
        <v>149</v>
      </c>
      <c r="P2249" s="30" t="s">
        <v>140</v>
      </c>
      <c r="Q2249" s="32" t="n">
        <v>4697.61</v>
      </c>
      <c r="R2249" s="30" t="s">
        <v>130</v>
      </c>
      <c r="S2249" s="30" t="s">
        <v>141</v>
      </c>
      <c r="T2249" s="30" t="n">
        <v>5</v>
      </c>
      <c r="U2249" s="30" t="n">
        <f aca="false">YEAR(E2249)</f>
        <v>2024</v>
      </c>
      <c r="V2249" s="30" t="str">
        <f aca="false">TEXT(E2249,"MMM-YYYY")</f>
        <v>May-2024</v>
      </c>
      <c r="W2249" s="30" t="n">
        <f aca="false">MONTH(E2249)</f>
        <v>5</v>
      </c>
      <c r="X2249" s="30" t="str">
        <f aca="false">TEXT(WEEKDAY(E2249,2),"0")&amp;" - "&amp;TEXT(E2249,"dddd")</f>
        <v>7 - Sunday</v>
      </c>
      <c r="Y2249" s="30" t="str">
        <f aca="false">_xlfn.IFS(C2249&lt;18,"Child (0-17)",C2249&lt;40,"Young Adult (18-39)",C2249&lt;60,"Adult (40-59)",TRUE(),"Senior (60+)")</f>
        <v>Adult (40-59)</v>
      </c>
      <c r="Z2249" s="30" t="n">
        <f aca="false">ROUND(G2249-E2249,0)</f>
        <v>2</v>
      </c>
      <c r="AA2249" s="30" t="n">
        <f aca="false">L2249+M2249</f>
        <v>120</v>
      </c>
      <c r="AB2249" s="30" t="n">
        <f aca="false">IFERROR(ROUND(Q2249/AA2249,2),0)</f>
        <v>39.15</v>
      </c>
      <c r="AC2249" s="30" t="str">
        <f aca="false">IF(AND(K2249="Critical",N2249="No"),"URGENT - No Bed","Normal")</f>
        <v>Normal</v>
      </c>
      <c r="AD2249" s="34" t="n">
        <f aca="false">INDEX(Lookup_Tables!$B$3:$B$12,MATCH(H2249,Lookup_Tables!$A$3:$A$12,0))</f>
        <v>3900000</v>
      </c>
      <c r="AE2249" s="30" t="str">
        <f aca="false">INDEX(Lookup_Tables!$C$3:$C$12,MATCH(H2249,Lookup_Tables!$A$3:$A$12,0))</f>
        <v>Dr. Rina Mehta</v>
      </c>
      <c r="AF2249" s="30" t="str">
        <f aca="false">IFERROR(INDEX(Lookup_Tables!$F$16:$F$45,MATCH(I2249,Lookup_Tables!$E$16:$E$45,0)),"N/A")</f>
        <v>EMP216</v>
      </c>
      <c r="AG2249" s="30" t="n">
        <f aca="false">_xlfn.IFS(R2249="Recovered",4,R2249="Referred",3,R2249="Admitted",2,R2249="Deceased",1,TRUE(),0)</f>
        <v>4</v>
      </c>
      <c r="AH2249" s="30" t="str">
        <f aca="false">IF(T2249&gt;=4,"Satisfied",IF(T2249&gt;=3,"Neutral","Needs Improvement"))</f>
        <v>Satisfied</v>
      </c>
    </row>
    <row r="2250" customFormat="false" ht="15" hidden="false" customHeight="false" outlineLevel="0" collapsed="false">
      <c r="A2250" s="27" t="s">
        <v>2492</v>
      </c>
      <c r="B2250" s="27" t="s">
        <v>1295</v>
      </c>
      <c r="C2250" s="27" t="n">
        <v>25</v>
      </c>
      <c r="D2250" s="27" t="s">
        <v>121</v>
      </c>
      <c r="E2250" s="28" t="n">
        <v>45459</v>
      </c>
      <c r="F2250" s="27" t="s">
        <v>788</v>
      </c>
      <c r="G2250" s="28" t="n">
        <v>45459</v>
      </c>
      <c r="H2250" s="27" t="s">
        <v>146</v>
      </c>
      <c r="I2250" s="27" t="s">
        <v>147</v>
      </c>
      <c r="J2250" s="27" t="s">
        <v>222</v>
      </c>
      <c r="K2250" s="27" t="s">
        <v>156</v>
      </c>
      <c r="L2250" s="27" t="n">
        <v>34</v>
      </c>
      <c r="M2250" s="27" t="n">
        <v>65</v>
      </c>
      <c r="N2250" s="27" t="s">
        <v>127</v>
      </c>
      <c r="O2250" s="27" t="s">
        <v>139</v>
      </c>
      <c r="P2250" s="27" t="s">
        <v>150</v>
      </c>
      <c r="Q2250" s="29" t="n">
        <v>3354.42</v>
      </c>
      <c r="R2250" s="27" t="s">
        <v>172</v>
      </c>
      <c r="S2250" s="27" t="s">
        <v>223</v>
      </c>
      <c r="T2250" s="27" t="n">
        <v>4</v>
      </c>
      <c r="U2250" s="27" t="n">
        <f aca="false">YEAR(E2250)</f>
        <v>2024</v>
      </c>
      <c r="V2250" s="27" t="str">
        <f aca="false">TEXT(E2250,"MMM-YYYY")</f>
        <v>Jun-2024</v>
      </c>
      <c r="W2250" s="27" t="n">
        <f aca="false">MONTH(E2250)</f>
        <v>6</v>
      </c>
      <c r="X2250" s="27" t="str">
        <f aca="false">TEXT(WEEKDAY(E2250,2),"0")&amp;" - "&amp;TEXT(E2250,"dddd")</f>
        <v>7 - Sunday</v>
      </c>
      <c r="Y2250" s="27" t="str">
        <f aca="false">_xlfn.IFS(C2250&lt;18,"Child (0-17)",C2250&lt;40,"Young Adult (18-39)",C2250&lt;60,"Adult (40-59)",TRUE(),"Senior (60+)")</f>
        <v>Young Adult (18-39)</v>
      </c>
      <c r="Z2250" s="27" t="n">
        <f aca="false">ROUND(G2250-E2250,0)</f>
        <v>0</v>
      </c>
      <c r="AA2250" s="27" t="n">
        <f aca="false">L2250+M2250</f>
        <v>99</v>
      </c>
      <c r="AB2250" s="27" t="n">
        <f aca="false">IFERROR(ROUND(Q2250/AA2250,2),0)</f>
        <v>33.88</v>
      </c>
      <c r="AC2250" s="27" t="str">
        <f aca="false">IF(AND(K2250="Critical",N2250="No"),"URGENT - No Bed","Normal")</f>
        <v>Normal</v>
      </c>
      <c r="AD2250" s="33" t="n">
        <f aca="false">INDEX(Lookup_Tables!$B$3:$B$12,MATCH(H2250,Lookup_Tables!$A$3:$A$12,0))</f>
        <v>2700000</v>
      </c>
      <c r="AE2250" s="27" t="str">
        <f aca="false">INDEX(Lookup_Tables!$C$3:$C$12,MATCH(H2250,Lookup_Tables!$A$3:$A$12,0))</f>
        <v>Dr. Vikram Singh</v>
      </c>
      <c r="AF2250" s="27" t="str">
        <f aca="false">IFERROR(INDEX(Lookup_Tables!$F$16:$F$45,MATCH(I2250,Lookup_Tables!$E$16:$E$45,0)),"N/A")</f>
        <v>EMP229</v>
      </c>
      <c r="AG2250" s="27" t="n">
        <f aca="false">_xlfn.IFS(R2250="Recovered",4,R2250="Referred",3,R2250="Admitted",2,R2250="Deceased",1,TRUE(),0)</f>
        <v>2</v>
      </c>
      <c r="AH2250" s="27" t="str">
        <f aca="false">IF(T2250&gt;=4,"Satisfied",IF(T2250&gt;=3,"Neutral","Needs Improvement"))</f>
        <v>Satisfied</v>
      </c>
    </row>
    <row r="2251" customFormat="false" ht="15" hidden="false" customHeight="false" outlineLevel="0" collapsed="false">
      <c r="A2251" s="30" t="s">
        <v>3636</v>
      </c>
      <c r="B2251" s="30" t="s">
        <v>1342</v>
      </c>
      <c r="C2251" s="30" t="n">
        <v>0</v>
      </c>
      <c r="D2251" s="30" t="s">
        <v>181</v>
      </c>
      <c r="E2251" s="31" t="n">
        <v>45537</v>
      </c>
      <c r="F2251" s="30" t="s">
        <v>840</v>
      </c>
      <c r="G2251" s="31" t="n">
        <v>45539</v>
      </c>
      <c r="H2251" s="30" t="s">
        <v>236</v>
      </c>
      <c r="I2251" s="30" t="s">
        <v>266</v>
      </c>
      <c r="J2251" s="30" t="s">
        <v>455</v>
      </c>
      <c r="K2251" s="30" t="s">
        <v>126</v>
      </c>
      <c r="L2251" s="30" t="n">
        <v>32</v>
      </c>
      <c r="M2251" s="30" t="n">
        <v>88</v>
      </c>
      <c r="N2251" s="30" t="s">
        <v>186</v>
      </c>
      <c r="O2251" s="30" t="s">
        <v>128</v>
      </c>
      <c r="P2251" s="30" t="s">
        <v>187</v>
      </c>
      <c r="Q2251" s="32" t="n">
        <v>8234.07</v>
      </c>
      <c r="R2251" s="30" t="s">
        <v>172</v>
      </c>
      <c r="S2251" s="30" t="s">
        <v>164</v>
      </c>
      <c r="T2251" s="30" t="n">
        <v>2</v>
      </c>
      <c r="U2251" s="30" t="n">
        <f aca="false">YEAR(E2251)</f>
        <v>2024</v>
      </c>
      <c r="V2251" s="30" t="str">
        <f aca="false">TEXT(E2251,"MMM-YYYY")</f>
        <v>Sep-2024</v>
      </c>
      <c r="W2251" s="30" t="n">
        <f aca="false">MONTH(E2251)</f>
        <v>9</v>
      </c>
      <c r="X2251" s="30" t="str">
        <f aca="false">TEXT(WEEKDAY(E2251,2),"0")&amp;" - "&amp;TEXT(E2251,"dddd")</f>
        <v>1 - Monday</v>
      </c>
      <c r="Y2251" s="30" t="str">
        <f aca="false">_xlfn.IFS(C2251&lt;18,"Child (0-17)",C2251&lt;40,"Young Adult (18-39)",C2251&lt;60,"Adult (40-59)",TRUE(),"Senior (60+)")</f>
        <v>Child (0-17)</v>
      </c>
      <c r="Z2251" s="30" t="n">
        <f aca="false">ROUND(G2251-E2251,0)</f>
        <v>2</v>
      </c>
      <c r="AA2251" s="30" t="n">
        <f aca="false">L2251+M2251</f>
        <v>120</v>
      </c>
      <c r="AB2251" s="30" t="n">
        <f aca="false">IFERROR(ROUND(Q2251/AA2251,2),0)</f>
        <v>68.62</v>
      </c>
      <c r="AC2251" s="30" t="str">
        <f aca="false">IF(AND(K2251="Critical",N2251="No"),"URGENT - No Bed","Normal")</f>
        <v>Normal</v>
      </c>
      <c r="AD2251" s="34" t="n">
        <f aca="false">INDEX(Lookup_Tables!$B$3:$B$12,MATCH(H2251,Lookup_Tables!$A$3:$A$12,0))</f>
        <v>3900000</v>
      </c>
      <c r="AE2251" s="30" t="str">
        <f aca="false">INDEX(Lookup_Tables!$C$3:$C$12,MATCH(H2251,Lookup_Tables!$A$3:$A$12,0))</f>
        <v>Dr. Rina Mehta</v>
      </c>
      <c r="AF2251" s="30" t="str">
        <f aca="false">IFERROR(INDEX(Lookup_Tables!$F$16:$F$45,MATCH(I2251,Lookup_Tables!$E$16:$E$45,0)),"N/A")</f>
        <v>EMP217</v>
      </c>
      <c r="AG2251" s="30" t="n">
        <f aca="false">_xlfn.IFS(R2251="Recovered",4,R2251="Referred",3,R2251="Admitted",2,R2251="Deceased",1,TRUE(),0)</f>
        <v>2</v>
      </c>
      <c r="AH2251" s="30" t="str">
        <f aca="false">IF(T2251&gt;=4,"Satisfied",IF(T2251&gt;=3,"Neutral","Needs Improvement"))</f>
        <v>Needs Improvement</v>
      </c>
    </row>
    <row r="2252" customFormat="false" ht="15" hidden="false" customHeight="false" outlineLevel="0" collapsed="false">
      <c r="A2252" s="27" t="s">
        <v>5914</v>
      </c>
      <c r="B2252" s="27" t="s">
        <v>3831</v>
      </c>
      <c r="C2252" s="27" t="n">
        <v>22</v>
      </c>
      <c r="D2252" s="27" t="s">
        <v>121</v>
      </c>
      <c r="E2252" s="28" t="n">
        <v>45496</v>
      </c>
      <c r="F2252" s="27" t="s">
        <v>927</v>
      </c>
      <c r="G2252" s="28" t="n">
        <v>45496</v>
      </c>
      <c r="H2252" s="27" t="s">
        <v>168</v>
      </c>
      <c r="I2252" s="27" t="s">
        <v>169</v>
      </c>
      <c r="J2252" s="27" t="s">
        <v>371</v>
      </c>
      <c r="K2252" s="27" t="s">
        <v>138</v>
      </c>
      <c r="L2252" s="27" t="n">
        <v>44</v>
      </c>
      <c r="M2252" s="27" t="n">
        <v>27</v>
      </c>
      <c r="N2252" s="27" t="s">
        <v>127</v>
      </c>
      <c r="O2252" s="27" t="s">
        <v>149</v>
      </c>
      <c r="P2252" s="27" t="s">
        <v>150</v>
      </c>
      <c r="Q2252" s="29" t="n">
        <v>878.92</v>
      </c>
      <c r="R2252" s="27" t="s">
        <v>130</v>
      </c>
      <c r="S2252" s="27" t="s">
        <v>131</v>
      </c>
      <c r="T2252" s="27" t="n">
        <v>3</v>
      </c>
      <c r="U2252" s="27" t="n">
        <f aca="false">YEAR(E2252)</f>
        <v>2024</v>
      </c>
      <c r="V2252" s="27" t="str">
        <f aca="false">TEXT(E2252,"MMM-YYYY")</f>
        <v>Jul-2024</v>
      </c>
      <c r="W2252" s="27" t="n">
        <f aca="false">MONTH(E2252)</f>
        <v>7</v>
      </c>
      <c r="X2252" s="27" t="str">
        <f aca="false">TEXT(WEEKDAY(E2252,2),"0")&amp;" - "&amp;TEXT(E2252,"dddd")</f>
        <v>2 - Tuesday</v>
      </c>
      <c r="Y2252" s="27" t="str">
        <f aca="false">_xlfn.IFS(C2252&lt;18,"Child (0-17)",C2252&lt;40,"Young Adult (18-39)",C2252&lt;60,"Adult (40-59)",TRUE(),"Senior (60+)")</f>
        <v>Young Adult (18-39)</v>
      </c>
      <c r="Z2252" s="27" t="n">
        <f aca="false">ROUND(G2252-E2252,0)</f>
        <v>0</v>
      </c>
      <c r="AA2252" s="27" t="n">
        <f aca="false">L2252+M2252</f>
        <v>71</v>
      </c>
      <c r="AB2252" s="27" t="n">
        <f aca="false">IFERROR(ROUND(Q2252/AA2252,2),0)</f>
        <v>12.38</v>
      </c>
      <c r="AC2252" s="27" t="str">
        <f aca="false">IF(AND(K2252="Critical",N2252="No"),"URGENT - No Bed","Normal")</f>
        <v>Normal</v>
      </c>
      <c r="AD2252" s="33" t="n">
        <f aca="false">INDEX(Lookup_Tables!$B$3:$B$12,MATCH(H2252,Lookup_Tables!$A$3:$A$12,0))</f>
        <v>4400000</v>
      </c>
      <c r="AE2252" s="27" t="str">
        <f aca="false">INDEX(Lookup_Tables!$C$3:$C$12,MATCH(H2252,Lookup_Tables!$A$3:$A$12,0))</f>
        <v>Dr. Neha Chopra</v>
      </c>
      <c r="AF2252" s="27" t="str">
        <f aca="false">IFERROR(INDEX(Lookup_Tables!$F$16:$F$45,MATCH(I2252,Lookup_Tables!$E$16:$E$45,0)),"N/A")</f>
        <v>EMP220</v>
      </c>
      <c r="AG2252" s="27" t="n">
        <f aca="false">_xlfn.IFS(R2252="Recovered",4,R2252="Referred",3,R2252="Admitted",2,R2252="Deceased",1,TRUE(),0)</f>
        <v>4</v>
      </c>
      <c r="AH2252" s="27" t="str">
        <f aca="false">IF(T2252&gt;=4,"Satisfied",IF(T2252&gt;=3,"Neutral","Needs Improvement"))</f>
        <v>Neutral</v>
      </c>
    </row>
    <row r="2253" customFormat="false" ht="15" hidden="false" customHeight="false" outlineLevel="0" collapsed="false">
      <c r="A2253" s="30" t="s">
        <v>3398</v>
      </c>
      <c r="B2253" s="30" t="s">
        <v>3399</v>
      </c>
      <c r="C2253" s="30" t="n">
        <v>10</v>
      </c>
      <c r="D2253" s="30" t="s">
        <v>181</v>
      </c>
      <c r="E2253" s="31" t="n">
        <v>45459</v>
      </c>
      <c r="F2253" s="30" t="s">
        <v>1026</v>
      </c>
      <c r="G2253" s="31" t="n">
        <v>45460</v>
      </c>
      <c r="H2253" s="30" t="s">
        <v>242</v>
      </c>
      <c r="I2253" s="30" t="s">
        <v>243</v>
      </c>
      <c r="J2253" s="30" t="s">
        <v>316</v>
      </c>
      <c r="K2253" s="30" t="s">
        <v>138</v>
      </c>
      <c r="L2253" s="30" t="n">
        <v>76</v>
      </c>
      <c r="M2253" s="30" t="n">
        <v>19</v>
      </c>
      <c r="N2253" s="30" t="s">
        <v>186</v>
      </c>
      <c r="O2253" s="30" t="s">
        <v>128</v>
      </c>
      <c r="P2253" s="30" t="s">
        <v>140</v>
      </c>
      <c r="Q2253" s="32" t="n">
        <v>2437.83</v>
      </c>
      <c r="R2253" s="30" t="s">
        <v>130</v>
      </c>
      <c r="S2253" s="30" t="s">
        <v>157</v>
      </c>
      <c r="T2253" s="30" t="n">
        <v>4</v>
      </c>
      <c r="U2253" s="30" t="n">
        <f aca="false">YEAR(E2253)</f>
        <v>2024</v>
      </c>
      <c r="V2253" s="30" t="str">
        <f aca="false">TEXT(E2253,"MMM-YYYY")</f>
        <v>Jun-2024</v>
      </c>
      <c r="W2253" s="30" t="n">
        <f aca="false">MONTH(E2253)</f>
        <v>6</v>
      </c>
      <c r="X2253" s="30" t="str">
        <f aca="false">TEXT(WEEKDAY(E2253,2),"0")&amp;" - "&amp;TEXT(E2253,"dddd")</f>
        <v>7 - Sunday</v>
      </c>
      <c r="Y2253" s="30" t="str">
        <f aca="false">_xlfn.IFS(C2253&lt;18,"Child (0-17)",C2253&lt;40,"Young Adult (18-39)",C2253&lt;60,"Adult (40-59)",TRUE(),"Senior (60+)")</f>
        <v>Child (0-17)</v>
      </c>
      <c r="Z2253" s="30" t="n">
        <f aca="false">ROUND(G2253-E2253,0)</f>
        <v>1</v>
      </c>
      <c r="AA2253" s="30" t="n">
        <f aca="false">L2253+M2253</f>
        <v>95</v>
      </c>
      <c r="AB2253" s="30" t="n">
        <f aca="false">IFERROR(ROUND(Q2253/AA2253,2),0)</f>
        <v>25.66</v>
      </c>
      <c r="AC2253" s="30" t="str">
        <f aca="false">IF(AND(K2253="Critical",N2253="No"),"URGENT - No Bed","Normal")</f>
        <v>Normal</v>
      </c>
      <c r="AD2253" s="34" t="n">
        <f aca="false">INDEX(Lookup_Tables!$B$3:$B$12,MATCH(H2253,Lookup_Tables!$A$3:$A$12,0))</f>
        <v>3000000</v>
      </c>
      <c r="AE2253" s="30" t="str">
        <f aca="false">INDEX(Lookup_Tables!$C$3:$C$12,MATCH(H2253,Lookup_Tables!$A$3:$A$12,0))</f>
        <v>Dr. Pooja Iyer</v>
      </c>
      <c r="AF2253" s="30" t="str">
        <f aca="false">IFERROR(INDEX(Lookup_Tables!$F$16:$F$45,MATCH(I2253,Lookup_Tables!$E$16:$E$45,0)),"N/A")</f>
        <v>EMP214</v>
      </c>
      <c r="AG2253" s="30" t="n">
        <f aca="false">_xlfn.IFS(R2253="Recovered",4,R2253="Referred",3,R2253="Admitted",2,R2253="Deceased",1,TRUE(),0)</f>
        <v>4</v>
      </c>
      <c r="AH2253" s="30" t="str">
        <f aca="false">IF(T2253&gt;=4,"Satisfied",IF(T2253&gt;=3,"Neutral","Needs Improvement"))</f>
        <v>Satisfied</v>
      </c>
    </row>
    <row r="2254" customFormat="false" ht="15" hidden="false" customHeight="false" outlineLevel="0" collapsed="false">
      <c r="A2254" s="27" t="s">
        <v>6814</v>
      </c>
      <c r="B2254" s="27" t="s">
        <v>2861</v>
      </c>
      <c r="C2254" s="27" t="n">
        <v>37</v>
      </c>
      <c r="D2254" s="27" t="s">
        <v>121</v>
      </c>
      <c r="E2254" s="28" t="n">
        <v>45372</v>
      </c>
      <c r="F2254" s="27" t="s">
        <v>764</v>
      </c>
      <c r="G2254" s="28" t="n">
        <v>45375</v>
      </c>
      <c r="H2254" s="27" t="s">
        <v>146</v>
      </c>
      <c r="I2254" s="27" t="s">
        <v>176</v>
      </c>
      <c r="J2254" s="27" t="s">
        <v>244</v>
      </c>
      <c r="K2254" s="27" t="s">
        <v>156</v>
      </c>
      <c r="L2254" s="27" t="n">
        <v>43</v>
      </c>
      <c r="M2254" s="27" t="n">
        <v>40</v>
      </c>
      <c r="N2254" s="27" t="s">
        <v>127</v>
      </c>
      <c r="O2254" s="27" t="s">
        <v>128</v>
      </c>
      <c r="P2254" s="27" t="s">
        <v>129</v>
      </c>
      <c r="Q2254" s="29" t="n">
        <v>3047.09</v>
      </c>
      <c r="R2254" s="27" t="s">
        <v>172</v>
      </c>
      <c r="S2254" s="27" t="s">
        <v>157</v>
      </c>
      <c r="T2254" s="27" t="n">
        <v>3</v>
      </c>
      <c r="U2254" s="27" t="n">
        <f aca="false">YEAR(E2254)</f>
        <v>2024</v>
      </c>
      <c r="V2254" s="27" t="str">
        <f aca="false">TEXT(E2254,"MMM-YYYY")</f>
        <v>Mar-2024</v>
      </c>
      <c r="W2254" s="27" t="n">
        <f aca="false">MONTH(E2254)</f>
        <v>3</v>
      </c>
      <c r="X2254" s="27" t="str">
        <f aca="false">TEXT(WEEKDAY(E2254,2),"0")&amp;" - "&amp;TEXT(E2254,"dddd")</f>
        <v>4 - Thursday</v>
      </c>
      <c r="Y2254" s="27" t="str">
        <f aca="false">_xlfn.IFS(C2254&lt;18,"Child (0-17)",C2254&lt;40,"Young Adult (18-39)",C2254&lt;60,"Adult (40-59)",TRUE(),"Senior (60+)")</f>
        <v>Young Adult (18-39)</v>
      </c>
      <c r="Z2254" s="27" t="n">
        <f aca="false">ROUND(G2254-E2254,0)</f>
        <v>3</v>
      </c>
      <c r="AA2254" s="27" t="n">
        <f aca="false">L2254+M2254</f>
        <v>83</v>
      </c>
      <c r="AB2254" s="27" t="n">
        <f aca="false">IFERROR(ROUND(Q2254/AA2254,2),0)</f>
        <v>36.71</v>
      </c>
      <c r="AC2254" s="27" t="str">
        <f aca="false">IF(AND(K2254="Critical",N2254="No"),"URGENT - No Bed","Normal")</f>
        <v>Normal</v>
      </c>
      <c r="AD2254" s="33" t="n">
        <f aca="false">INDEX(Lookup_Tables!$B$3:$B$12,MATCH(H2254,Lookup_Tables!$A$3:$A$12,0))</f>
        <v>2700000</v>
      </c>
      <c r="AE2254" s="27" t="str">
        <f aca="false">INDEX(Lookup_Tables!$C$3:$C$12,MATCH(H2254,Lookup_Tables!$A$3:$A$12,0))</f>
        <v>Dr. Vikram Singh</v>
      </c>
      <c r="AF2254" s="27" t="str">
        <f aca="false">IFERROR(INDEX(Lookup_Tables!$F$16:$F$45,MATCH(I2254,Lookup_Tables!$E$16:$E$45,0)),"N/A")</f>
        <v>EMP227</v>
      </c>
      <c r="AG2254" s="27" t="n">
        <f aca="false">_xlfn.IFS(R2254="Recovered",4,R2254="Referred",3,R2254="Admitted",2,R2254="Deceased",1,TRUE(),0)</f>
        <v>2</v>
      </c>
      <c r="AH2254" s="27" t="str">
        <f aca="false">IF(T2254&gt;=4,"Satisfied",IF(T2254&gt;=3,"Neutral","Needs Improvement"))</f>
        <v>Neutral</v>
      </c>
    </row>
    <row r="2255" customFormat="false" ht="15" hidden="false" customHeight="false" outlineLevel="0" collapsed="false">
      <c r="A2255" s="30" t="s">
        <v>1871</v>
      </c>
      <c r="B2255" s="30" t="s">
        <v>1872</v>
      </c>
      <c r="C2255" s="30" t="n">
        <v>55</v>
      </c>
      <c r="D2255" s="30" t="s">
        <v>181</v>
      </c>
      <c r="E2255" s="31" t="n">
        <v>45507</v>
      </c>
      <c r="F2255" s="30" t="s">
        <v>1623</v>
      </c>
      <c r="G2255" s="31" t="n">
        <v>45507</v>
      </c>
      <c r="H2255" s="30" t="s">
        <v>123</v>
      </c>
      <c r="I2255" s="30" t="s">
        <v>155</v>
      </c>
      <c r="J2255" s="30" t="s">
        <v>227</v>
      </c>
      <c r="K2255" s="30" t="s">
        <v>156</v>
      </c>
      <c r="L2255" s="30" t="n">
        <v>57</v>
      </c>
      <c r="M2255" s="30" t="n">
        <v>84</v>
      </c>
      <c r="N2255" s="30" t="s">
        <v>186</v>
      </c>
      <c r="O2255" s="30" t="s">
        <v>171</v>
      </c>
      <c r="P2255" s="30" t="s">
        <v>140</v>
      </c>
      <c r="Q2255" s="32" t="n">
        <v>4437.91</v>
      </c>
      <c r="R2255" s="30" t="s">
        <v>130</v>
      </c>
      <c r="S2255" s="30" t="s">
        <v>131</v>
      </c>
      <c r="T2255" s="30" t="n">
        <v>4</v>
      </c>
      <c r="U2255" s="30" t="n">
        <f aca="false">YEAR(E2255)</f>
        <v>2024</v>
      </c>
      <c r="V2255" s="30" t="str">
        <f aca="false">TEXT(E2255,"MMM-YYYY")</f>
        <v>Aug-2024</v>
      </c>
      <c r="W2255" s="30" t="n">
        <f aca="false">MONTH(E2255)</f>
        <v>8</v>
      </c>
      <c r="X2255" s="30" t="str">
        <f aca="false">TEXT(WEEKDAY(E2255,2),"0")&amp;" - "&amp;TEXT(E2255,"dddd")</f>
        <v>6 - Saturday</v>
      </c>
      <c r="Y2255" s="30" t="str">
        <f aca="false">_xlfn.IFS(C2255&lt;18,"Child (0-17)",C2255&lt;40,"Young Adult (18-39)",C2255&lt;60,"Adult (40-59)",TRUE(),"Senior (60+)")</f>
        <v>Adult (40-59)</v>
      </c>
      <c r="Z2255" s="30" t="n">
        <f aca="false">ROUND(G2255-E2255,0)</f>
        <v>0</v>
      </c>
      <c r="AA2255" s="30" t="n">
        <f aca="false">L2255+M2255</f>
        <v>141</v>
      </c>
      <c r="AB2255" s="30" t="n">
        <f aca="false">IFERROR(ROUND(Q2255/AA2255,2),0)</f>
        <v>31.47</v>
      </c>
      <c r="AC2255" s="30" t="str">
        <f aca="false">IF(AND(K2255="Critical",N2255="No"),"URGENT - No Bed","Normal")</f>
        <v>Normal</v>
      </c>
      <c r="AD2255" s="34" t="n">
        <f aca="false">INDEX(Lookup_Tables!$B$3:$B$12,MATCH(H2255,Lookup_Tables!$A$3:$A$12,0))</f>
        <v>2200000</v>
      </c>
      <c r="AE2255" s="30" t="str">
        <f aca="false">INDEX(Lookup_Tables!$C$3:$C$12,MATCH(H2255,Lookup_Tables!$A$3:$A$12,0))</f>
        <v>Dr. Rohan Das</v>
      </c>
      <c r="AF2255" s="30" t="str">
        <f aca="false">IFERROR(INDEX(Lookup_Tables!$F$16:$F$45,MATCH(I2255,Lookup_Tables!$E$16:$E$45,0)),"N/A")</f>
        <v>EMP203</v>
      </c>
      <c r="AG2255" s="30" t="n">
        <f aca="false">_xlfn.IFS(R2255="Recovered",4,R2255="Referred",3,R2255="Admitted",2,R2255="Deceased",1,TRUE(),0)</f>
        <v>4</v>
      </c>
      <c r="AH2255" s="30" t="str">
        <f aca="false">IF(T2255&gt;=4,"Satisfied",IF(T2255&gt;=3,"Neutral","Needs Improvement"))</f>
        <v>Satisfied</v>
      </c>
    </row>
    <row r="2256" customFormat="false" ht="15" hidden="false" customHeight="false" outlineLevel="0" collapsed="false">
      <c r="A2256" s="27" t="s">
        <v>5857</v>
      </c>
      <c r="B2256" s="27" t="s">
        <v>3954</v>
      </c>
      <c r="C2256" s="27" t="n">
        <v>55</v>
      </c>
      <c r="D2256" s="27" t="s">
        <v>181</v>
      </c>
      <c r="E2256" s="28" t="n">
        <v>45522</v>
      </c>
      <c r="F2256" s="27" t="s">
        <v>1462</v>
      </c>
      <c r="G2256" s="28" t="n">
        <v>45523</v>
      </c>
      <c r="H2256" s="27" t="s">
        <v>183</v>
      </c>
      <c r="I2256" s="27" t="s">
        <v>212</v>
      </c>
      <c r="J2256" s="27" t="s">
        <v>431</v>
      </c>
      <c r="K2256" s="27" t="s">
        <v>138</v>
      </c>
      <c r="L2256" s="27" t="n">
        <v>20</v>
      </c>
      <c r="M2256" s="27" t="n">
        <v>33</v>
      </c>
      <c r="N2256" s="27" t="s">
        <v>127</v>
      </c>
      <c r="O2256" s="27" t="s">
        <v>149</v>
      </c>
      <c r="P2256" s="27" t="s">
        <v>150</v>
      </c>
      <c r="Q2256" s="29" t="n">
        <v>2770.47</v>
      </c>
      <c r="R2256" s="27" t="s">
        <v>130</v>
      </c>
      <c r="S2256" s="27" t="s">
        <v>157</v>
      </c>
      <c r="T2256" s="27" t="n">
        <v>4</v>
      </c>
      <c r="U2256" s="27" t="n">
        <f aca="false">YEAR(E2256)</f>
        <v>2024</v>
      </c>
      <c r="V2256" s="27" t="str">
        <f aca="false">TEXT(E2256,"MMM-YYYY")</f>
        <v>Aug-2024</v>
      </c>
      <c r="W2256" s="27" t="n">
        <f aca="false">MONTH(E2256)</f>
        <v>8</v>
      </c>
      <c r="X2256" s="27" t="str">
        <f aca="false">TEXT(WEEKDAY(E2256,2),"0")&amp;" - "&amp;TEXT(E2256,"dddd")</f>
        <v>7 - Sunday</v>
      </c>
      <c r="Y2256" s="27" t="str">
        <f aca="false">_xlfn.IFS(C2256&lt;18,"Child (0-17)",C2256&lt;40,"Young Adult (18-39)",C2256&lt;60,"Adult (40-59)",TRUE(),"Senior (60+)")</f>
        <v>Adult (40-59)</v>
      </c>
      <c r="Z2256" s="27" t="n">
        <f aca="false">ROUND(G2256-E2256,0)</f>
        <v>1</v>
      </c>
      <c r="AA2256" s="27" t="n">
        <f aca="false">L2256+M2256</f>
        <v>53</v>
      </c>
      <c r="AB2256" s="27" t="n">
        <f aca="false">IFERROR(ROUND(Q2256/AA2256,2),0)</f>
        <v>52.27</v>
      </c>
      <c r="AC2256" s="27" t="str">
        <f aca="false">IF(AND(K2256="Critical",N2256="No"),"URGENT - No Bed","Normal")</f>
        <v>Normal</v>
      </c>
      <c r="AD2256" s="33" t="n">
        <f aca="false">INDEX(Lookup_Tables!$B$3:$B$12,MATCH(H2256,Lookup_Tables!$A$3:$A$12,0))</f>
        <v>3100000</v>
      </c>
      <c r="AE2256" s="27" t="str">
        <f aca="false">INDEX(Lookup_Tables!$C$3:$C$12,MATCH(H2256,Lookup_Tables!$A$3:$A$12,0))</f>
        <v>Dr. Kavita Rao</v>
      </c>
      <c r="AF2256" s="27" t="str">
        <f aca="false">IFERROR(INDEX(Lookup_Tables!$F$16:$F$45,MATCH(I2256,Lookup_Tables!$E$16:$E$45,0)),"N/A")</f>
        <v>EMP225</v>
      </c>
      <c r="AG2256" s="27" t="n">
        <f aca="false">_xlfn.IFS(R2256="Recovered",4,R2256="Referred",3,R2256="Admitted",2,R2256="Deceased",1,TRUE(),0)</f>
        <v>4</v>
      </c>
      <c r="AH2256" s="27" t="str">
        <f aca="false">IF(T2256&gt;=4,"Satisfied",IF(T2256&gt;=3,"Neutral","Needs Improvement"))</f>
        <v>Satisfied</v>
      </c>
    </row>
    <row r="2257" customFormat="false" ht="15" hidden="false" customHeight="false" outlineLevel="0" collapsed="false">
      <c r="A2257" s="30" t="s">
        <v>3077</v>
      </c>
      <c r="B2257" s="30" t="s">
        <v>1423</v>
      </c>
      <c r="C2257" s="30" t="n">
        <v>18</v>
      </c>
      <c r="D2257" s="30" t="s">
        <v>121</v>
      </c>
      <c r="E2257" s="31" t="n">
        <v>45630</v>
      </c>
      <c r="F2257" s="30" t="s">
        <v>1047</v>
      </c>
      <c r="G2257" s="31" t="n">
        <v>45638</v>
      </c>
      <c r="H2257" s="30" t="s">
        <v>168</v>
      </c>
      <c r="I2257" s="30" t="s">
        <v>169</v>
      </c>
      <c r="J2257" s="30" t="s">
        <v>191</v>
      </c>
      <c r="K2257" s="30" t="s">
        <v>202</v>
      </c>
      <c r="L2257" s="30" t="n">
        <v>1</v>
      </c>
      <c r="M2257" s="30" t="n">
        <v>101</v>
      </c>
      <c r="N2257" s="30" t="s">
        <v>186</v>
      </c>
      <c r="O2257" s="30" t="s">
        <v>149</v>
      </c>
      <c r="P2257" s="30" t="s">
        <v>140</v>
      </c>
      <c r="Q2257" s="32" t="n">
        <v>17950.22</v>
      </c>
      <c r="R2257" s="30" t="s">
        <v>268</v>
      </c>
      <c r="S2257" s="30" t="s">
        <v>141</v>
      </c>
      <c r="T2257" s="30" t="n">
        <v>4</v>
      </c>
      <c r="U2257" s="30" t="n">
        <f aca="false">YEAR(E2257)</f>
        <v>2024</v>
      </c>
      <c r="V2257" s="30" t="str">
        <f aca="false">TEXT(E2257,"MMM-YYYY")</f>
        <v>Dec-2024</v>
      </c>
      <c r="W2257" s="30" t="n">
        <f aca="false">MONTH(E2257)</f>
        <v>12</v>
      </c>
      <c r="X2257" s="30" t="str">
        <f aca="false">TEXT(WEEKDAY(E2257,2),"0")&amp;" - "&amp;TEXT(E2257,"dddd")</f>
        <v>3 - Wednesday</v>
      </c>
      <c r="Y2257" s="30" t="str">
        <f aca="false">_xlfn.IFS(C2257&lt;18,"Child (0-17)",C2257&lt;40,"Young Adult (18-39)",C2257&lt;60,"Adult (40-59)",TRUE(),"Senior (60+)")</f>
        <v>Young Adult (18-39)</v>
      </c>
      <c r="Z2257" s="30" t="n">
        <f aca="false">ROUND(G2257-E2257,0)</f>
        <v>8</v>
      </c>
      <c r="AA2257" s="30" t="n">
        <f aca="false">L2257+M2257</f>
        <v>102</v>
      </c>
      <c r="AB2257" s="30" t="n">
        <f aca="false">IFERROR(ROUND(Q2257/AA2257,2),0)</f>
        <v>175.98</v>
      </c>
      <c r="AC2257" s="30" t="str">
        <f aca="false">IF(AND(K2257="Critical",N2257="No"),"URGENT - No Bed","Normal")</f>
        <v>Normal</v>
      </c>
      <c r="AD2257" s="34" t="n">
        <f aca="false">INDEX(Lookup_Tables!$B$3:$B$12,MATCH(H2257,Lookup_Tables!$A$3:$A$12,0))</f>
        <v>4400000</v>
      </c>
      <c r="AE2257" s="30" t="str">
        <f aca="false">INDEX(Lookup_Tables!$C$3:$C$12,MATCH(H2257,Lookup_Tables!$A$3:$A$12,0))</f>
        <v>Dr. Neha Chopra</v>
      </c>
      <c r="AF2257" s="30" t="str">
        <f aca="false">IFERROR(INDEX(Lookup_Tables!$F$16:$F$45,MATCH(I2257,Lookup_Tables!$E$16:$E$45,0)),"N/A")</f>
        <v>EMP220</v>
      </c>
      <c r="AG2257" s="30" t="n">
        <f aca="false">_xlfn.IFS(R2257="Recovered",4,R2257="Referred",3,R2257="Admitted",2,R2257="Deceased",1,TRUE(),0)</f>
        <v>3</v>
      </c>
      <c r="AH2257" s="30" t="str">
        <f aca="false">IF(T2257&gt;=4,"Satisfied",IF(T2257&gt;=3,"Neutral","Needs Improvement"))</f>
        <v>Satisfied</v>
      </c>
    </row>
    <row r="2258" customFormat="false" ht="15" hidden="false" customHeight="false" outlineLevel="0" collapsed="false">
      <c r="A2258" s="27" t="s">
        <v>6982</v>
      </c>
      <c r="B2258" s="27" t="s">
        <v>210</v>
      </c>
      <c r="C2258" s="27" t="n">
        <v>30</v>
      </c>
      <c r="D2258" s="27" t="s">
        <v>181</v>
      </c>
      <c r="E2258" s="28" t="n">
        <v>45545</v>
      </c>
      <c r="F2258" s="27" t="s">
        <v>805</v>
      </c>
      <c r="G2258" s="28" t="n">
        <v>45545</v>
      </c>
      <c r="H2258" s="27" t="s">
        <v>217</v>
      </c>
      <c r="I2258" s="27" t="s">
        <v>392</v>
      </c>
      <c r="J2258" s="27" t="s">
        <v>294</v>
      </c>
      <c r="K2258" s="27" t="s">
        <v>156</v>
      </c>
      <c r="L2258" s="27" t="n">
        <v>69</v>
      </c>
      <c r="M2258" s="27" t="n">
        <v>35</v>
      </c>
      <c r="N2258" s="27" t="s">
        <v>127</v>
      </c>
      <c r="O2258" s="27" t="s">
        <v>139</v>
      </c>
      <c r="P2258" s="27" t="s">
        <v>150</v>
      </c>
      <c r="Q2258" s="29" t="n">
        <v>3741.79</v>
      </c>
      <c r="R2258" s="27" t="s">
        <v>130</v>
      </c>
      <c r="S2258" s="27" t="s">
        <v>131</v>
      </c>
      <c r="T2258" s="27" t="n">
        <v>3</v>
      </c>
      <c r="U2258" s="27" t="n">
        <f aca="false">YEAR(E2258)</f>
        <v>2024</v>
      </c>
      <c r="V2258" s="27" t="str">
        <f aca="false">TEXT(E2258,"MMM-YYYY")</f>
        <v>Sep-2024</v>
      </c>
      <c r="W2258" s="27" t="n">
        <f aca="false">MONTH(E2258)</f>
        <v>9</v>
      </c>
      <c r="X2258" s="27" t="str">
        <f aca="false">TEXT(WEEKDAY(E2258,2),"0")&amp;" - "&amp;TEXT(E2258,"dddd")</f>
        <v>2 - Tuesday</v>
      </c>
      <c r="Y2258" s="27" t="str">
        <f aca="false">_xlfn.IFS(C2258&lt;18,"Child (0-17)",C2258&lt;40,"Young Adult (18-39)",C2258&lt;60,"Adult (40-59)",TRUE(),"Senior (60+)")</f>
        <v>Young Adult (18-39)</v>
      </c>
      <c r="Z2258" s="27" t="n">
        <f aca="false">ROUND(G2258-E2258,0)</f>
        <v>0</v>
      </c>
      <c r="AA2258" s="27" t="n">
        <f aca="false">L2258+M2258</f>
        <v>104</v>
      </c>
      <c r="AB2258" s="27" t="n">
        <f aca="false">IFERROR(ROUND(Q2258/AA2258,2),0)</f>
        <v>35.98</v>
      </c>
      <c r="AC2258" s="27" t="str">
        <f aca="false">IF(AND(K2258="Critical",N2258="No"),"URGENT - No Bed","Normal")</f>
        <v>Normal</v>
      </c>
      <c r="AD2258" s="33" t="n">
        <f aca="false">INDEX(Lookup_Tables!$B$3:$B$12,MATCH(H2258,Lookup_Tables!$A$3:$A$12,0))</f>
        <v>4200000</v>
      </c>
      <c r="AE2258" s="27" t="str">
        <f aca="false">INDEX(Lookup_Tables!$C$3:$C$12,MATCH(H2258,Lookup_Tables!$A$3:$A$12,0))</f>
        <v>Dr. Anil Kapoor</v>
      </c>
      <c r="AF2258" s="27" t="str">
        <f aca="false">IFERROR(INDEX(Lookup_Tables!$F$16:$F$45,MATCH(I2258,Lookup_Tables!$E$16:$E$45,0)),"N/A")</f>
        <v>EMP202</v>
      </c>
      <c r="AG2258" s="27" t="n">
        <f aca="false">_xlfn.IFS(R2258="Recovered",4,R2258="Referred",3,R2258="Admitted",2,R2258="Deceased",1,TRUE(),0)</f>
        <v>4</v>
      </c>
      <c r="AH2258" s="27" t="str">
        <f aca="false">IF(T2258&gt;=4,"Satisfied",IF(T2258&gt;=3,"Neutral","Needs Improvement"))</f>
        <v>Neutral</v>
      </c>
    </row>
    <row r="2259" customFormat="false" ht="15" hidden="false" customHeight="false" outlineLevel="0" collapsed="false">
      <c r="A2259" s="30" t="s">
        <v>6309</v>
      </c>
      <c r="B2259" s="30" t="s">
        <v>2082</v>
      </c>
      <c r="C2259" s="30" t="n">
        <v>38</v>
      </c>
      <c r="D2259" s="30" t="s">
        <v>181</v>
      </c>
      <c r="E2259" s="31" t="n">
        <v>45588</v>
      </c>
      <c r="F2259" s="30" t="s">
        <v>904</v>
      </c>
      <c r="G2259" s="31" t="n">
        <v>45590</v>
      </c>
      <c r="H2259" s="30" t="s">
        <v>217</v>
      </c>
      <c r="I2259" s="30" t="s">
        <v>392</v>
      </c>
      <c r="J2259" s="30" t="s">
        <v>388</v>
      </c>
      <c r="K2259" s="30" t="s">
        <v>156</v>
      </c>
      <c r="L2259" s="30" t="n">
        <v>43</v>
      </c>
      <c r="M2259" s="30" t="n">
        <v>88</v>
      </c>
      <c r="N2259" s="30" t="s">
        <v>127</v>
      </c>
      <c r="O2259" s="30" t="s">
        <v>128</v>
      </c>
      <c r="P2259" s="30" t="s">
        <v>150</v>
      </c>
      <c r="Q2259" s="32" t="n">
        <v>4776.93</v>
      </c>
      <c r="R2259" s="30" t="s">
        <v>130</v>
      </c>
      <c r="S2259" s="30" t="s">
        <v>141</v>
      </c>
      <c r="T2259" s="30" t="n">
        <v>3</v>
      </c>
      <c r="U2259" s="30" t="n">
        <f aca="false">YEAR(E2259)</f>
        <v>2024</v>
      </c>
      <c r="V2259" s="30" t="str">
        <f aca="false">TEXT(E2259,"MMM-YYYY")</f>
        <v>Oct-2024</v>
      </c>
      <c r="W2259" s="30" t="n">
        <f aca="false">MONTH(E2259)</f>
        <v>10</v>
      </c>
      <c r="X2259" s="30" t="str">
        <f aca="false">TEXT(WEEKDAY(E2259,2),"0")&amp;" - "&amp;TEXT(E2259,"dddd")</f>
        <v>3 - Wednesday</v>
      </c>
      <c r="Y2259" s="30" t="str">
        <f aca="false">_xlfn.IFS(C2259&lt;18,"Child (0-17)",C2259&lt;40,"Young Adult (18-39)",C2259&lt;60,"Adult (40-59)",TRUE(),"Senior (60+)")</f>
        <v>Young Adult (18-39)</v>
      </c>
      <c r="Z2259" s="30" t="n">
        <f aca="false">ROUND(G2259-E2259,0)</f>
        <v>2</v>
      </c>
      <c r="AA2259" s="30" t="n">
        <f aca="false">L2259+M2259</f>
        <v>131</v>
      </c>
      <c r="AB2259" s="30" t="n">
        <f aca="false">IFERROR(ROUND(Q2259/AA2259,2),0)</f>
        <v>36.47</v>
      </c>
      <c r="AC2259" s="30" t="str">
        <f aca="false">IF(AND(K2259="Critical",N2259="No"),"URGENT - No Bed","Normal")</f>
        <v>Normal</v>
      </c>
      <c r="AD2259" s="34" t="n">
        <f aca="false">INDEX(Lookup_Tables!$B$3:$B$12,MATCH(H2259,Lookup_Tables!$A$3:$A$12,0))</f>
        <v>4200000</v>
      </c>
      <c r="AE2259" s="30" t="str">
        <f aca="false">INDEX(Lookup_Tables!$C$3:$C$12,MATCH(H2259,Lookup_Tables!$A$3:$A$12,0))</f>
        <v>Dr. Anil Kapoor</v>
      </c>
      <c r="AF2259" s="30" t="str">
        <f aca="false">IFERROR(INDEX(Lookup_Tables!$F$16:$F$45,MATCH(I2259,Lookup_Tables!$E$16:$E$45,0)),"N/A")</f>
        <v>EMP202</v>
      </c>
      <c r="AG2259" s="30" t="n">
        <f aca="false">_xlfn.IFS(R2259="Recovered",4,R2259="Referred",3,R2259="Admitted",2,R2259="Deceased",1,TRUE(),0)</f>
        <v>4</v>
      </c>
      <c r="AH2259" s="30" t="str">
        <f aca="false">IF(T2259&gt;=4,"Satisfied",IF(T2259&gt;=3,"Neutral","Needs Improvement"))</f>
        <v>Neutral</v>
      </c>
    </row>
    <row r="2260" customFormat="false" ht="15" hidden="false" customHeight="false" outlineLevel="0" collapsed="false">
      <c r="A2260" s="27" t="s">
        <v>6227</v>
      </c>
      <c r="B2260" s="27" t="s">
        <v>3041</v>
      </c>
      <c r="C2260" s="27" t="n">
        <v>33</v>
      </c>
      <c r="D2260" s="27" t="s">
        <v>181</v>
      </c>
      <c r="E2260" s="28" t="n">
        <v>45585</v>
      </c>
      <c r="F2260" s="27" t="s">
        <v>356</v>
      </c>
      <c r="G2260" s="28" t="n">
        <v>45585</v>
      </c>
      <c r="H2260" s="27" t="s">
        <v>168</v>
      </c>
      <c r="I2260" s="27" t="s">
        <v>196</v>
      </c>
      <c r="J2260" s="27" t="s">
        <v>191</v>
      </c>
      <c r="K2260" s="27" t="s">
        <v>156</v>
      </c>
      <c r="L2260" s="27" t="n">
        <v>51</v>
      </c>
      <c r="M2260" s="27" t="n">
        <v>63</v>
      </c>
      <c r="N2260" s="27" t="s">
        <v>186</v>
      </c>
      <c r="O2260" s="27" t="s">
        <v>139</v>
      </c>
      <c r="P2260" s="27" t="s">
        <v>129</v>
      </c>
      <c r="Q2260" s="29" t="n">
        <v>3080.37</v>
      </c>
      <c r="R2260" s="27" t="s">
        <v>130</v>
      </c>
      <c r="S2260" s="27" t="s">
        <v>164</v>
      </c>
      <c r="T2260" s="27" t="n">
        <v>4</v>
      </c>
      <c r="U2260" s="27" t="n">
        <f aca="false">YEAR(E2260)</f>
        <v>2024</v>
      </c>
      <c r="V2260" s="27" t="str">
        <f aca="false">TEXT(E2260,"MMM-YYYY")</f>
        <v>Oct-2024</v>
      </c>
      <c r="W2260" s="27" t="n">
        <f aca="false">MONTH(E2260)</f>
        <v>10</v>
      </c>
      <c r="X2260" s="27" t="str">
        <f aca="false">TEXT(WEEKDAY(E2260,2),"0")&amp;" - "&amp;TEXT(E2260,"dddd")</f>
        <v>7 - Sunday</v>
      </c>
      <c r="Y2260" s="27" t="str">
        <f aca="false">_xlfn.IFS(C2260&lt;18,"Child (0-17)",C2260&lt;40,"Young Adult (18-39)",C2260&lt;60,"Adult (40-59)",TRUE(),"Senior (60+)")</f>
        <v>Young Adult (18-39)</v>
      </c>
      <c r="Z2260" s="27" t="n">
        <f aca="false">ROUND(G2260-E2260,0)</f>
        <v>0</v>
      </c>
      <c r="AA2260" s="27" t="n">
        <f aca="false">L2260+M2260</f>
        <v>114</v>
      </c>
      <c r="AB2260" s="27" t="n">
        <f aca="false">IFERROR(ROUND(Q2260/AA2260,2),0)</f>
        <v>27.02</v>
      </c>
      <c r="AC2260" s="27" t="str">
        <f aca="false">IF(AND(K2260="Critical",N2260="No"),"URGENT - No Bed","Normal")</f>
        <v>Normal</v>
      </c>
      <c r="AD2260" s="33" t="n">
        <f aca="false">INDEX(Lookup_Tables!$B$3:$B$12,MATCH(H2260,Lookup_Tables!$A$3:$A$12,0))</f>
        <v>4400000</v>
      </c>
      <c r="AE2260" s="27" t="str">
        <f aca="false">INDEX(Lookup_Tables!$C$3:$C$12,MATCH(H2260,Lookup_Tables!$A$3:$A$12,0))</f>
        <v>Dr. Neha Chopra</v>
      </c>
      <c r="AF2260" s="27" t="str">
        <f aca="false">IFERROR(INDEX(Lookup_Tables!$F$16:$F$45,MATCH(I2260,Lookup_Tables!$E$16:$E$45,0)),"N/A")</f>
        <v>EMP219</v>
      </c>
      <c r="AG2260" s="27" t="n">
        <f aca="false">_xlfn.IFS(R2260="Recovered",4,R2260="Referred",3,R2260="Admitted",2,R2260="Deceased",1,TRUE(),0)</f>
        <v>4</v>
      </c>
      <c r="AH2260" s="27" t="str">
        <f aca="false">IF(T2260&gt;=4,"Satisfied",IF(T2260&gt;=3,"Neutral","Needs Improvement"))</f>
        <v>Satisfied</v>
      </c>
    </row>
    <row r="2261" customFormat="false" ht="15" hidden="false" customHeight="false" outlineLevel="0" collapsed="false">
      <c r="A2261" s="30" t="s">
        <v>6322</v>
      </c>
      <c r="B2261" s="30" t="s">
        <v>3595</v>
      </c>
      <c r="C2261" s="30" t="n">
        <v>48</v>
      </c>
      <c r="D2261" s="30" t="s">
        <v>181</v>
      </c>
      <c r="E2261" s="31" t="n">
        <v>45356</v>
      </c>
      <c r="F2261" s="30" t="s">
        <v>519</v>
      </c>
      <c r="G2261" s="31" t="n">
        <v>45357</v>
      </c>
      <c r="H2261" s="30" t="s">
        <v>206</v>
      </c>
      <c r="I2261" s="30" t="s">
        <v>300</v>
      </c>
      <c r="J2261" s="30" t="s">
        <v>208</v>
      </c>
      <c r="K2261" s="30" t="s">
        <v>156</v>
      </c>
      <c r="L2261" s="30" t="n">
        <v>21</v>
      </c>
      <c r="M2261" s="30" t="n">
        <v>35</v>
      </c>
      <c r="N2261" s="30" t="s">
        <v>127</v>
      </c>
      <c r="O2261" s="30" t="s">
        <v>139</v>
      </c>
      <c r="P2261" s="30" t="s">
        <v>187</v>
      </c>
      <c r="Q2261" s="32" t="n">
        <v>2917.64</v>
      </c>
      <c r="R2261" s="30" t="s">
        <v>130</v>
      </c>
      <c r="S2261" s="30" t="s">
        <v>223</v>
      </c>
      <c r="T2261" s="30" t="n">
        <v>3</v>
      </c>
      <c r="U2261" s="30" t="n">
        <f aca="false">YEAR(E2261)</f>
        <v>2024</v>
      </c>
      <c r="V2261" s="30" t="str">
        <f aca="false">TEXT(E2261,"MMM-YYYY")</f>
        <v>Mar-2024</v>
      </c>
      <c r="W2261" s="30" t="n">
        <f aca="false">MONTH(E2261)</f>
        <v>3</v>
      </c>
      <c r="X2261" s="30" t="str">
        <f aca="false">TEXT(WEEKDAY(E2261,2),"0")&amp;" - "&amp;TEXT(E2261,"dddd")</f>
        <v>2 - Tuesday</v>
      </c>
      <c r="Y2261" s="30" t="str">
        <f aca="false">_xlfn.IFS(C2261&lt;18,"Child (0-17)",C2261&lt;40,"Young Adult (18-39)",C2261&lt;60,"Adult (40-59)",TRUE(),"Senior (60+)")</f>
        <v>Adult (40-59)</v>
      </c>
      <c r="Z2261" s="30" t="n">
        <f aca="false">ROUND(G2261-E2261,0)</f>
        <v>1</v>
      </c>
      <c r="AA2261" s="30" t="n">
        <f aca="false">L2261+M2261</f>
        <v>56</v>
      </c>
      <c r="AB2261" s="30" t="n">
        <f aca="false">IFERROR(ROUND(Q2261/AA2261,2),0)</f>
        <v>52.1</v>
      </c>
      <c r="AC2261" s="30" t="str">
        <f aca="false">IF(AND(K2261="Critical",N2261="No"),"URGENT - No Bed","Normal")</f>
        <v>Normal</v>
      </c>
      <c r="AD2261" s="34" t="n">
        <f aca="false">INDEX(Lookup_Tables!$B$3:$B$12,MATCH(H2261,Lookup_Tables!$A$3:$A$12,0))</f>
        <v>2800000</v>
      </c>
      <c r="AE2261" s="30" t="str">
        <f aca="false">INDEX(Lookup_Tables!$C$3:$C$12,MATCH(H2261,Lookup_Tables!$A$3:$A$12,0))</f>
        <v>Dr. Suresh Nair</v>
      </c>
      <c r="AF2261" s="30" t="str">
        <f aca="false">IFERROR(INDEX(Lookup_Tables!$F$16:$F$45,MATCH(I2261,Lookup_Tables!$E$16:$E$45,0)),"N/A")</f>
        <v>EMP211</v>
      </c>
      <c r="AG2261" s="30" t="n">
        <f aca="false">_xlfn.IFS(R2261="Recovered",4,R2261="Referred",3,R2261="Admitted",2,R2261="Deceased",1,TRUE(),0)</f>
        <v>4</v>
      </c>
      <c r="AH2261" s="30" t="str">
        <f aca="false">IF(T2261&gt;=4,"Satisfied",IF(T2261&gt;=3,"Neutral","Needs Improvement"))</f>
        <v>Neutral</v>
      </c>
    </row>
    <row r="2262" customFormat="false" ht="15" hidden="false" customHeight="false" outlineLevel="0" collapsed="false">
      <c r="A2262" s="27" t="s">
        <v>1861</v>
      </c>
      <c r="B2262" s="27" t="s">
        <v>1862</v>
      </c>
      <c r="C2262" s="27" t="n">
        <v>32</v>
      </c>
      <c r="D2262" s="27" t="s">
        <v>121</v>
      </c>
      <c r="E2262" s="28" t="n">
        <v>45377</v>
      </c>
      <c r="F2262" s="27" t="s">
        <v>410</v>
      </c>
      <c r="G2262" s="28" t="n">
        <v>45377</v>
      </c>
      <c r="H2262" s="27" t="s">
        <v>206</v>
      </c>
      <c r="I2262" s="27" t="s">
        <v>300</v>
      </c>
      <c r="J2262" s="27" t="s">
        <v>593</v>
      </c>
      <c r="K2262" s="27" t="s">
        <v>138</v>
      </c>
      <c r="L2262" s="27" t="n">
        <v>77</v>
      </c>
      <c r="M2262" s="27" t="n">
        <v>34</v>
      </c>
      <c r="N2262" s="27" t="s">
        <v>127</v>
      </c>
      <c r="O2262" s="27" t="s">
        <v>171</v>
      </c>
      <c r="P2262" s="27" t="s">
        <v>187</v>
      </c>
      <c r="Q2262" s="29" t="n">
        <v>2267.4</v>
      </c>
      <c r="R2262" s="27" t="s">
        <v>130</v>
      </c>
      <c r="S2262" s="27" t="s">
        <v>192</v>
      </c>
      <c r="T2262" s="27" t="n">
        <v>5</v>
      </c>
      <c r="U2262" s="27" t="n">
        <f aca="false">YEAR(E2262)</f>
        <v>2024</v>
      </c>
      <c r="V2262" s="27" t="str">
        <f aca="false">TEXT(E2262,"MMM-YYYY")</f>
        <v>Mar-2024</v>
      </c>
      <c r="W2262" s="27" t="n">
        <f aca="false">MONTH(E2262)</f>
        <v>3</v>
      </c>
      <c r="X2262" s="27" t="str">
        <f aca="false">TEXT(WEEKDAY(E2262,2),"0")&amp;" - "&amp;TEXT(E2262,"dddd")</f>
        <v>2 - Tuesday</v>
      </c>
      <c r="Y2262" s="27" t="str">
        <f aca="false">_xlfn.IFS(C2262&lt;18,"Child (0-17)",C2262&lt;40,"Young Adult (18-39)",C2262&lt;60,"Adult (40-59)",TRUE(),"Senior (60+)")</f>
        <v>Young Adult (18-39)</v>
      </c>
      <c r="Z2262" s="27" t="n">
        <f aca="false">ROUND(G2262-E2262,0)</f>
        <v>0</v>
      </c>
      <c r="AA2262" s="27" t="n">
        <f aca="false">L2262+M2262</f>
        <v>111</v>
      </c>
      <c r="AB2262" s="27" t="n">
        <f aca="false">IFERROR(ROUND(Q2262/AA2262,2),0)</f>
        <v>20.43</v>
      </c>
      <c r="AC2262" s="27" t="str">
        <f aca="false">IF(AND(K2262="Critical",N2262="No"),"URGENT - No Bed","Normal")</f>
        <v>Normal</v>
      </c>
      <c r="AD2262" s="33" t="n">
        <f aca="false">INDEX(Lookup_Tables!$B$3:$B$12,MATCH(H2262,Lookup_Tables!$A$3:$A$12,0))</f>
        <v>2800000</v>
      </c>
      <c r="AE2262" s="27" t="str">
        <f aca="false">INDEX(Lookup_Tables!$C$3:$C$12,MATCH(H2262,Lookup_Tables!$A$3:$A$12,0))</f>
        <v>Dr. Suresh Nair</v>
      </c>
      <c r="AF2262" s="27" t="str">
        <f aca="false">IFERROR(INDEX(Lookup_Tables!$F$16:$F$45,MATCH(I2262,Lookup_Tables!$E$16:$E$45,0)),"N/A")</f>
        <v>EMP211</v>
      </c>
      <c r="AG2262" s="27" t="n">
        <f aca="false">_xlfn.IFS(R2262="Recovered",4,R2262="Referred",3,R2262="Admitted",2,R2262="Deceased",1,TRUE(),0)</f>
        <v>4</v>
      </c>
      <c r="AH2262" s="27" t="str">
        <f aca="false">IF(T2262&gt;=4,"Satisfied",IF(T2262&gt;=3,"Neutral","Needs Improvement"))</f>
        <v>Satisfied</v>
      </c>
    </row>
    <row r="2263" customFormat="false" ht="15" hidden="false" customHeight="false" outlineLevel="0" collapsed="false">
      <c r="A2263" s="30" t="s">
        <v>6793</v>
      </c>
      <c r="B2263" s="30" t="s">
        <v>2254</v>
      </c>
      <c r="C2263" s="30" t="n">
        <v>51</v>
      </c>
      <c r="D2263" s="30" t="s">
        <v>121</v>
      </c>
      <c r="E2263" s="31" t="n">
        <v>45521</v>
      </c>
      <c r="F2263" s="30" t="s">
        <v>511</v>
      </c>
      <c r="G2263" s="31" t="n">
        <v>45524</v>
      </c>
      <c r="H2263" s="30" t="s">
        <v>123</v>
      </c>
      <c r="I2263" s="30" t="s">
        <v>124</v>
      </c>
      <c r="J2263" s="30" t="s">
        <v>227</v>
      </c>
      <c r="K2263" s="30" t="s">
        <v>156</v>
      </c>
      <c r="L2263" s="30" t="n">
        <v>68</v>
      </c>
      <c r="M2263" s="30" t="n">
        <v>40</v>
      </c>
      <c r="N2263" s="30" t="s">
        <v>127</v>
      </c>
      <c r="O2263" s="30" t="s">
        <v>139</v>
      </c>
      <c r="P2263" s="30" t="s">
        <v>150</v>
      </c>
      <c r="Q2263" s="32" t="n">
        <v>4392.55</v>
      </c>
      <c r="R2263" s="30" t="s">
        <v>172</v>
      </c>
      <c r="S2263" s="30" t="s">
        <v>178</v>
      </c>
      <c r="T2263" s="30" t="n">
        <v>5</v>
      </c>
      <c r="U2263" s="30" t="n">
        <f aca="false">YEAR(E2263)</f>
        <v>2024</v>
      </c>
      <c r="V2263" s="30" t="str">
        <f aca="false">TEXT(E2263,"MMM-YYYY")</f>
        <v>Aug-2024</v>
      </c>
      <c r="W2263" s="30" t="n">
        <f aca="false">MONTH(E2263)</f>
        <v>8</v>
      </c>
      <c r="X2263" s="30" t="str">
        <f aca="false">TEXT(WEEKDAY(E2263,2),"0")&amp;" - "&amp;TEXT(E2263,"dddd")</f>
        <v>6 - Saturday</v>
      </c>
      <c r="Y2263" s="30" t="str">
        <f aca="false">_xlfn.IFS(C2263&lt;18,"Child (0-17)",C2263&lt;40,"Young Adult (18-39)",C2263&lt;60,"Adult (40-59)",TRUE(),"Senior (60+)")</f>
        <v>Adult (40-59)</v>
      </c>
      <c r="Z2263" s="30" t="n">
        <f aca="false">ROUND(G2263-E2263,0)</f>
        <v>3</v>
      </c>
      <c r="AA2263" s="30" t="n">
        <f aca="false">L2263+M2263</f>
        <v>108</v>
      </c>
      <c r="AB2263" s="30" t="n">
        <f aca="false">IFERROR(ROUND(Q2263/AA2263,2),0)</f>
        <v>40.67</v>
      </c>
      <c r="AC2263" s="30" t="str">
        <f aca="false">IF(AND(K2263="Critical",N2263="No"),"URGENT - No Bed","Normal")</f>
        <v>Normal</v>
      </c>
      <c r="AD2263" s="34" t="n">
        <f aca="false">INDEX(Lookup_Tables!$B$3:$B$12,MATCH(H2263,Lookup_Tables!$A$3:$A$12,0))</f>
        <v>2200000</v>
      </c>
      <c r="AE2263" s="30" t="str">
        <f aca="false">INDEX(Lookup_Tables!$C$3:$C$12,MATCH(H2263,Lookup_Tables!$A$3:$A$12,0))</f>
        <v>Dr. Rohan Das</v>
      </c>
      <c r="AF2263" s="30" t="str">
        <f aca="false">IFERROR(INDEX(Lookup_Tables!$F$16:$F$45,MATCH(I2263,Lookup_Tables!$E$16:$E$45,0)),"N/A")</f>
        <v>EMP205</v>
      </c>
      <c r="AG2263" s="30" t="n">
        <f aca="false">_xlfn.IFS(R2263="Recovered",4,R2263="Referred",3,R2263="Admitted",2,R2263="Deceased",1,TRUE(),0)</f>
        <v>2</v>
      </c>
      <c r="AH2263" s="30" t="str">
        <f aca="false">IF(T2263&gt;=4,"Satisfied",IF(T2263&gt;=3,"Neutral","Needs Improvement"))</f>
        <v>Satisfied</v>
      </c>
    </row>
    <row r="2264" customFormat="false" ht="15" hidden="false" customHeight="false" outlineLevel="0" collapsed="false">
      <c r="A2264" s="27" t="s">
        <v>5149</v>
      </c>
      <c r="B2264" s="27" t="s">
        <v>1262</v>
      </c>
      <c r="C2264" s="27" t="n">
        <v>65</v>
      </c>
      <c r="D2264" s="27" t="s">
        <v>181</v>
      </c>
      <c r="E2264" s="28" t="n">
        <v>45623</v>
      </c>
      <c r="F2264" s="27" t="s">
        <v>1462</v>
      </c>
      <c r="G2264" s="28" t="n">
        <v>45627</v>
      </c>
      <c r="H2264" s="27" t="s">
        <v>146</v>
      </c>
      <c r="I2264" s="27" t="s">
        <v>309</v>
      </c>
      <c r="J2264" s="27" t="s">
        <v>244</v>
      </c>
      <c r="K2264" s="27" t="s">
        <v>126</v>
      </c>
      <c r="L2264" s="27" t="n">
        <v>39</v>
      </c>
      <c r="M2264" s="27" t="n">
        <v>104</v>
      </c>
      <c r="N2264" s="27" t="s">
        <v>186</v>
      </c>
      <c r="O2264" s="27" t="s">
        <v>171</v>
      </c>
      <c r="P2264" s="27" t="s">
        <v>140</v>
      </c>
      <c r="Q2264" s="29" t="n">
        <v>7102.69</v>
      </c>
      <c r="R2264" s="27" t="s">
        <v>130</v>
      </c>
      <c r="S2264" s="27" t="s">
        <v>178</v>
      </c>
      <c r="T2264" s="27" t="n">
        <v>5</v>
      </c>
      <c r="U2264" s="27" t="n">
        <f aca="false">YEAR(E2264)</f>
        <v>2024</v>
      </c>
      <c r="V2264" s="27" t="str">
        <f aca="false">TEXT(E2264,"MMM-YYYY")</f>
        <v>Nov-2024</v>
      </c>
      <c r="W2264" s="27" t="n">
        <f aca="false">MONTH(E2264)</f>
        <v>11</v>
      </c>
      <c r="X2264" s="27" t="str">
        <f aca="false">TEXT(WEEKDAY(E2264,2),"0")&amp;" - "&amp;TEXT(E2264,"dddd")</f>
        <v>3 - Wednesday</v>
      </c>
      <c r="Y2264" s="27" t="str">
        <f aca="false">_xlfn.IFS(C2264&lt;18,"Child (0-17)",C2264&lt;40,"Young Adult (18-39)",C2264&lt;60,"Adult (40-59)",TRUE(),"Senior (60+)")</f>
        <v>Senior (60+)</v>
      </c>
      <c r="Z2264" s="27" t="n">
        <f aca="false">ROUND(G2264-E2264,0)</f>
        <v>4</v>
      </c>
      <c r="AA2264" s="27" t="n">
        <f aca="false">L2264+M2264</f>
        <v>143</v>
      </c>
      <c r="AB2264" s="27" t="n">
        <f aca="false">IFERROR(ROUND(Q2264/AA2264,2),0)</f>
        <v>49.67</v>
      </c>
      <c r="AC2264" s="27" t="str">
        <f aca="false">IF(AND(K2264="Critical",N2264="No"),"URGENT - No Bed","Normal")</f>
        <v>Normal</v>
      </c>
      <c r="AD2264" s="33" t="n">
        <f aca="false">INDEX(Lookup_Tables!$B$3:$B$12,MATCH(H2264,Lookup_Tables!$A$3:$A$12,0))</f>
        <v>2700000</v>
      </c>
      <c r="AE2264" s="27" t="str">
        <f aca="false">INDEX(Lookup_Tables!$C$3:$C$12,MATCH(H2264,Lookup_Tables!$A$3:$A$12,0))</f>
        <v>Dr. Vikram Singh</v>
      </c>
      <c r="AF2264" s="27" t="str">
        <f aca="false">IFERROR(INDEX(Lookup_Tables!$F$16:$F$45,MATCH(I2264,Lookup_Tables!$E$16:$E$45,0)),"N/A")</f>
        <v>EMP228</v>
      </c>
      <c r="AG2264" s="27" t="n">
        <f aca="false">_xlfn.IFS(R2264="Recovered",4,R2264="Referred",3,R2264="Admitted",2,R2264="Deceased",1,TRUE(),0)</f>
        <v>4</v>
      </c>
      <c r="AH2264" s="27" t="str">
        <f aca="false">IF(T2264&gt;=4,"Satisfied",IF(T2264&gt;=3,"Neutral","Needs Improvement"))</f>
        <v>Satisfied</v>
      </c>
    </row>
    <row r="2265" customFormat="false" ht="15" hidden="false" customHeight="false" outlineLevel="0" collapsed="false">
      <c r="A2265" s="30" t="s">
        <v>6090</v>
      </c>
      <c r="B2265" s="30" t="s">
        <v>4514</v>
      </c>
      <c r="C2265" s="30" t="n">
        <v>14</v>
      </c>
      <c r="D2265" s="30" t="s">
        <v>181</v>
      </c>
      <c r="E2265" s="31" t="n">
        <v>45583</v>
      </c>
      <c r="F2265" s="30" t="s">
        <v>1026</v>
      </c>
      <c r="G2265" s="31" t="n">
        <v>45587</v>
      </c>
      <c r="H2265" s="30" t="s">
        <v>146</v>
      </c>
      <c r="I2265" s="30" t="s">
        <v>309</v>
      </c>
      <c r="J2265" s="30" t="s">
        <v>148</v>
      </c>
      <c r="K2265" s="30" t="s">
        <v>126</v>
      </c>
      <c r="L2265" s="30" t="n">
        <v>16</v>
      </c>
      <c r="M2265" s="30" t="n">
        <v>94</v>
      </c>
      <c r="N2265" s="30" t="s">
        <v>127</v>
      </c>
      <c r="O2265" s="30" t="s">
        <v>128</v>
      </c>
      <c r="P2265" s="30" t="s">
        <v>140</v>
      </c>
      <c r="Q2265" s="32" t="n">
        <v>8664.92</v>
      </c>
      <c r="R2265" s="30" t="s">
        <v>130</v>
      </c>
      <c r="S2265" s="30" t="s">
        <v>151</v>
      </c>
      <c r="T2265" s="30" t="n">
        <v>5</v>
      </c>
      <c r="U2265" s="30" t="n">
        <f aca="false">YEAR(E2265)</f>
        <v>2024</v>
      </c>
      <c r="V2265" s="30" t="str">
        <f aca="false">TEXT(E2265,"MMM-YYYY")</f>
        <v>Oct-2024</v>
      </c>
      <c r="W2265" s="30" t="n">
        <f aca="false">MONTH(E2265)</f>
        <v>10</v>
      </c>
      <c r="X2265" s="30" t="str">
        <f aca="false">TEXT(WEEKDAY(E2265,2),"0")&amp;" - "&amp;TEXT(E2265,"dddd")</f>
        <v>5 - Friday</v>
      </c>
      <c r="Y2265" s="30" t="str">
        <f aca="false">_xlfn.IFS(C2265&lt;18,"Child (0-17)",C2265&lt;40,"Young Adult (18-39)",C2265&lt;60,"Adult (40-59)",TRUE(),"Senior (60+)")</f>
        <v>Child (0-17)</v>
      </c>
      <c r="Z2265" s="30" t="n">
        <f aca="false">ROUND(G2265-E2265,0)</f>
        <v>4</v>
      </c>
      <c r="AA2265" s="30" t="n">
        <f aca="false">L2265+M2265</f>
        <v>110</v>
      </c>
      <c r="AB2265" s="30" t="n">
        <f aca="false">IFERROR(ROUND(Q2265/AA2265,2),0)</f>
        <v>78.77</v>
      </c>
      <c r="AC2265" s="30" t="str">
        <f aca="false">IF(AND(K2265="Critical",N2265="No"),"URGENT - No Bed","Normal")</f>
        <v>Normal</v>
      </c>
      <c r="AD2265" s="34" t="n">
        <f aca="false">INDEX(Lookup_Tables!$B$3:$B$12,MATCH(H2265,Lookup_Tables!$A$3:$A$12,0))</f>
        <v>2700000</v>
      </c>
      <c r="AE2265" s="30" t="str">
        <f aca="false">INDEX(Lookup_Tables!$C$3:$C$12,MATCH(H2265,Lookup_Tables!$A$3:$A$12,0))</f>
        <v>Dr. Vikram Singh</v>
      </c>
      <c r="AF2265" s="30" t="str">
        <f aca="false">IFERROR(INDEX(Lookup_Tables!$F$16:$F$45,MATCH(I2265,Lookup_Tables!$E$16:$E$45,0)),"N/A")</f>
        <v>EMP228</v>
      </c>
      <c r="AG2265" s="30" t="n">
        <f aca="false">_xlfn.IFS(R2265="Recovered",4,R2265="Referred",3,R2265="Admitted",2,R2265="Deceased",1,TRUE(),0)</f>
        <v>4</v>
      </c>
      <c r="AH2265" s="30" t="str">
        <f aca="false">IF(T2265&gt;=4,"Satisfied",IF(T2265&gt;=3,"Neutral","Needs Improvement"))</f>
        <v>Satisfied</v>
      </c>
    </row>
    <row r="2266" customFormat="false" ht="15" hidden="false" customHeight="false" outlineLevel="0" collapsed="false">
      <c r="A2266" s="27" t="s">
        <v>2218</v>
      </c>
      <c r="B2266" s="27" t="s">
        <v>2219</v>
      </c>
      <c r="C2266" s="27" t="n">
        <v>40</v>
      </c>
      <c r="D2266" s="27" t="s">
        <v>181</v>
      </c>
      <c r="E2266" s="28" t="n">
        <v>45458</v>
      </c>
      <c r="F2266" s="27" t="s">
        <v>702</v>
      </c>
      <c r="G2266" s="28" t="n">
        <v>45459</v>
      </c>
      <c r="H2266" s="27" t="s">
        <v>183</v>
      </c>
      <c r="I2266" s="27" t="s">
        <v>184</v>
      </c>
      <c r="J2266" s="27" t="s">
        <v>185</v>
      </c>
      <c r="K2266" s="27" t="s">
        <v>126</v>
      </c>
      <c r="L2266" s="27" t="n">
        <v>37</v>
      </c>
      <c r="M2266" s="27" t="n">
        <v>98</v>
      </c>
      <c r="N2266" s="27" t="s">
        <v>186</v>
      </c>
      <c r="O2266" s="27" t="s">
        <v>139</v>
      </c>
      <c r="P2266" s="27" t="s">
        <v>129</v>
      </c>
      <c r="Q2266" s="29" t="n">
        <v>7781.98</v>
      </c>
      <c r="R2266" s="27" t="s">
        <v>130</v>
      </c>
      <c r="S2266" s="27" t="s">
        <v>164</v>
      </c>
      <c r="T2266" s="27" t="n">
        <v>3</v>
      </c>
      <c r="U2266" s="27" t="n">
        <f aca="false">YEAR(E2266)</f>
        <v>2024</v>
      </c>
      <c r="V2266" s="27" t="str">
        <f aca="false">TEXT(E2266,"MMM-YYYY")</f>
        <v>Jun-2024</v>
      </c>
      <c r="W2266" s="27" t="n">
        <f aca="false">MONTH(E2266)</f>
        <v>6</v>
      </c>
      <c r="X2266" s="27" t="str">
        <f aca="false">TEXT(WEEKDAY(E2266,2),"0")&amp;" - "&amp;TEXT(E2266,"dddd")</f>
        <v>6 - Saturday</v>
      </c>
      <c r="Y2266" s="27" t="str">
        <f aca="false">_xlfn.IFS(C2266&lt;18,"Child (0-17)",C2266&lt;40,"Young Adult (18-39)",C2266&lt;60,"Adult (40-59)",TRUE(),"Senior (60+)")</f>
        <v>Adult (40-59)</v>
      </c>
      <c r="Z2266" s="27" t="n">
        <f aca="false">ROUND(G2266-E2266,0)</f>
        <v>1</v>
      </c>
      <c r="AA2266" s="27" t="n">
        <f aca="false">L2266+M2266</f>
        <v>135</v>
      </c>
      <c r="AB2266" s="27" t="n">
        <f aca="false">IFERROR(ROUND(Q2266/AA2266,2),0)</f>
        <v>57.64</v>
      </c>
      <c r="AC2266" s="27" t="str">
        <f aca="false">IF(AND(K2266="Critical",N2266="No"),"URGENT - No Bed","Normal")</f>
        <v>Normal</v>
      </c>
      <c r="AD2266" s="33" t="n">
        <f aca="false">INDEX(Lookup_Tables!$B$3:$B$12,MATCH(H2266,Lookup_Tables!$A$3:$A$12,0))</f>
        <v>3100000</v>
      </c>
      <c r="AE2266" s="27" t="str">
        <f aca="false">INDEX(Lookup_Tables!$C$3:$C$12,MATCH(H2266,Lookup_Tables!$A$3:$A$12,0))</f>
        <v>Dr. Kavita Rao</v>
      </c>
      <c r="AF2266" s="27" t="str">
        <f aca="false">IFERROR(INDEX(Lookup_Tables!$F$16:$F$45,MATCH(I2266,Lookup_Tables!$E$16:$E$45,0)),"N/A")</f>
        <v>EMP226</v>
      </c>
      <c r="AG2266" s="27" t="n">
        <f aca="false">_xlfn.IFS(R2266="Recovered",4,R2266="Referred",3,R2266="Admitted",2,R2266="Deceased",1,TRUE(),0)</f>
        <v>4</v>
      </c>
      <c r="AH2266" s="27" t="str">
        <f aca="false">IF(T2266&gt;=4,"Satisfied",IF(T2266&gt;=3,"Neutral","Needs Improvement"))</f>
        <v>Neutral</v>
      </c>
    </row>
    <row r="2267" customFormat="false" ht="15" hidden="false" customHeight="false" outlineLevel="0" collapsed="false">
      <c r="A2267" s="30" t="s">
        <v>142</v>
      </c>
      <c r="B2267" s="30" t="s">
        <v>143</v>
      </c>
      <c r="C2267" s="30" t="n">
        <v>45</v>
      </c>
      <c r="D2267" s="30" t="s">
        <v>144</v>
      </c>
      <c r="E2267" s="31" t="n">
        <v>45632</v>
      </c>
      <c r="F2267" s="30" t="s">
        <v>145</v>
      </c>
      <c r="G2267" s="31" t="n">
        <v>45632</v>
      </c>
      <c r="H2267" s="30" t="s">
        <v>146</v>
      </c>
      <c r="I2267" s="30" t="s">
        <v>147</v>
      </c>
      <c r="J2267" s="30" t="s">
        <v>148</v>
      </c>
      <c r="K2267" s="30" t="s">
        <v>138</v>
      </c>
      <c r="L2267" s="30" t="n">
        <v>39</v>
      </c>
      <c r="M2267" s="30" t="n">
        <v>31</v>
      </c>
      <c r="N2267" s="30" t="s">
        <v>127</v>
      </c>
      <c r="O2267" s="30" t="s">
        <v>149</v>
      </c>
      <c r="P2267" s="30" t="s">
        <v>150</v>
      </c>
      <c r="Q2267" s="32" t="n">
        <v>2372.65</v>
      </c>
      <c r="R2267" s="30" t="s">
        <v>130</v>
      </c>
      <c r="S2267" s="30" t="s">
        <v>151</v>
      </c>
      <c r="T2267" s="30" t="n">
        <v>5</v>
      </c>
      <c r="U2267" s="30" t="n">
        <f aca="false">YEAR(E2267)</f>
        <v>2024</v>
      </c>
      <c r="V2267" s="30" t="str">
        <f aca="false">TEXT(E2267,"MMM-YYYY")</f>
        <v>Dec-2024</v>
      </c>
      <c r="W2267" s="30" t="n">
        <f aca="false">MONTH(E2267)</f>
        <v>12</v>
      </c>
      <c r="X2267" s="30" t="str">
        <f aca="false">TEXT(WEEKDAY(E2267,2),"0")&amp;" - "&amp;TEXT(E2267,"dddd")</f>
        <v>5 - Friday</v>
      </c>
      <c r="Y2267" s="30" t="str">
        <f aca="false">_xlfn.IFS(C2267&lt;18,"Child (0-17)",C2267&lt;40,"Young Adult (18-39)",C2267&lt;60,"Adult (40-59)",TRUE(),"Senior (60+)")</f>
        <v>Adult (40-59)</v>
      </c>
      <c r="Z2267" s="30" t="n">
        <f aca="false">ROUND(G2267-E2267,0)</f>
        <v>0</v>
      </c>
      <c r="AA2267" s="30" t="n">
        <f aca="false">L2267+M2267</f>
        <v>70</v>
      </c>
      <c r="AB2267" s="30" t="n">
        <f aca="false">IFERROR(ROUND(Q2267/AA2267,2),0)</f>
        <v>33.9</v>
      </c>
      <c r="AC2267" s="30" t="str">
        <f aca="false">IF(AND(K2267="Critical",N2267="No"),"URGENT - No Bed","Normal")</f>
        <v>Normal</v>
      </c>
      <c r="AD2267" s="34" t="n">
        <f aca="false">INDEX(Lookup_Tables!$B$3:$B$12,MATCH(H2267,Lookup_Tables!$A$3:$A$12,0))</f>
        <v>2700000</v>
      </c>
      <c r="AE2267" s="30" t="str">
        <f aca="false">INDEX(Lookup_Tables!$C$3:$C$12,MATCH(H2267,Lookup_Tables!$A$3:$A$12,0))</f>
        <v>Dr. Vikram Singh</v>
      </c>
      <c r="AF2267" s="30" t="str">
        <f aca="false">IFERROR(INDEX(Lookup_Tables!$F$16:$F$45,MATCH(I2267,Lookup_Tables!$E$16:$E$45,0)),"N/A")</f>
        <v>EMP229</v>
      </c>
      <c r="AG2267" s="30" t="n">
        <f aca="false">_xlfn.IFS(R2267="Recovered",4,R2267="Referred",3,R2267="Admitted",2,R2267="Deceased",1,TRUE(),0)</f>
        <v>4</v>
      </c>
      <c r="AH2267" s="30" t="str">
        <f aca="false">IF(T2267&gt;=4,"Satisfied",IF(T2267&gt;=3,"Neutral","Needs Improvement"))</f>
        <v>Satisfied</v>
      </c>
    </row>
    <row r="2268" customFormat="false" ht="15" hidden="false" customHeight="false" outlineLevel="0" collapsed="false">
      <c r="A2268" s="27" t="s">
        <v>3766</v>
      </c>
      <c r="B2268" s="27" t="s">
        <v>3767</v>
      </c>
      <c r="C2268" s="27" t="n">
        <v>52</v>
      </c>
      <c r="D2268" s="27" t="s">
        <v>121</v>
      </c>
      <c r="E2268" s="28" t="n">
        <v>45387</v>
      </c>
      <c r="F2268" s="27" t="s">
        <v>360</v>
      </c>
      <c r="G2268" s="28" t="n">
        <v>45387</v>
      </c>
      <c r="H2268" s="27" t="s">
        <v>217</v>
      </c>
      <c r="I2268" s="27" t="s">
        <v>392</v>
      </c>
      <c r="J2268" s="27" t="s">
        <v>388</v>
      </c>
      <c r="K2268" s="27" t="s">
        <v>138</v>
      </c>
      <c r="L2268" s="27" t="n">
        <v>82</v>
      </c>
      <c r="M2268" s="27" t="n">
        <v>31</v>
      </c>
      <c r="N2268" s="27" t="s">
        <v>127</v>
      </c>
      <c r="O2268" s="27" t="s">
        <v>139</v>
      </c>
      <c r="P2268" s="27" t="s">
        <v>140</v>
      </c>
      <c r="Q2268" s="29" t="n">
        <v>1297.58</v>
      </c>
      <c r="R2268" s="27" t="s">
        <v>130</v>
      </c>
      <c r="S2268" s="27" t="s">
        <v>192</v>
      </c>
      <c r="T2268" s="27" t="n">
        <v>3</v>
      </c>
      <c r="U2268" s="27" t="n">
        <f aca="false">YEAR(E2268)</f>
        <v>2024</v>
      </c>
      <c r="V2268" s="27" t="str">
        <f aca="false">TEXT(E2268,"MMM-YYYY")</f>
        <v>Apr-2024</v>
      </c>
      <c r="W2268" s="27" t="n">
        <f aca="false">MONTH(E2268)</f>
        <v>4</v>
      </c>
      <c r="X2268" s="27" t="str">
        <f aca="false">TEXT(WEEKDAY(E2268,2),"0")&amp;" - "&amp;TEXT(E2268,"dddd")</f>
        <v>5 - Friday</v>
      </c>
      <c r="Y2268" s="27" t="str">
        <f aca="false">_xlfn.IFS(C2268&lt;18,"Child (0-17)",C2268&lt;40,"Young Adult (18-39)",C2268&lt;60,"Adult (40-59)",TRUE(),"Senior (60+)")</f>
        <v>Adult (40-59)</v>
      </c>
      <c r="Z2268" s="27" t="n">
        <f aca="false">ROUND(G2268-E2268,0)</f>
        <v>0</v>
      </c>
      <c r="AA2268" s="27" t="n">
        <f aca="false">L2268+M2268</f>
        <v>113</v>
      </c>
      <c r="AB2268" s="27" t="n">
        <f aca="false">IFERROR(ROUND(Q2268/AA2268,2),0)</f>
        <v>11.48</v>
      </c>
      <c r="AC2268" s="27" t="str">
        <f aca="false">IF(AND(K2268="Critical",N2268="No"),"URGENT - No Bed","Normal")</f>
        <v>Normal</v>
      </c>
      <c r="AD2268" s="33" t="n">
        <f aca="false">INDEX(Lookup_Tables!$B$3:$B$12,MATCH(H2268,Lookup_Tables!$A$3:$A$12,0))</f>
        <v>4200000</v>
      </c>
      <c r="AE2268" s="27" t="str">
        <f aca="false">INDEX(Lookup_Tables!$C$3:$C$12,MATCH(H2268,Lookup_Tables!$A$3:$A$12,0))</f>
        <v>Dr. Anil Kapoor</v>
      </c>
      <c r="AF2268" s="27" t="str">
        <f aca="false">IFERROR(INDEX(Lookup_Tables!$F$16:$F$45,MATCH(I2268,Lookup_Tables!$E$16:$E$45,0)),"N/A")</f>
        <v>EMP202</v>
      </c>
      <c r="AG2268" s="27" t="n">
        <f aca="false">_xlfn.IFS(R2268="Recovered",4,R2268="Referred",3,R2268="Admitted",2,R2268="Deceased",1,TRUE(),0)</f>
        <v>4</v>
      </c>
      <c r="AH2268" s="27" t="str">
        <f aca="false">IF(T2268&gt;=4,"Satisfied",IF(T2268&gt;=3,"Neutral","Needs Improvement"))</f>
        <v>Neutral</v>
      </c>
    </row>
    <row r="2269" customFormat="false" ht="15" hidden="false" customHeight="false" outlineLevel="0" collapsed="false">
      <c r="A2269" s="30" t="s">
        <v>2649</v>
      </c>
      <c r="B2269" s="30" t="s">
        <v>1157</v>
      </c>
      <c r="C2269" s="30" t="n">
        <v>56</v>
      </c>
      <c r="D2269" s="30" t="s">
        <v>181</v>
      </c>
      <c r="E2269" s="31" t="n">
        <v>45530</v>
      </c>
      <c r="F2269" s="30" t="s">
        <v>384</v>
      </c>
      <c r="G2269" s="31" t="n">
        <v>45531</v>
      </c>
      <c r="H2269" s="30" t="s">
        <v>242</v>
      </c>
      <c r="I2269" s="30" t="s">
        <v>315</v>
      </c>
      <c r="J2269" s="30" t="s">
        <v>363</v>
      </c>
      <c r="K2269" s="30" t="s">
        <v>138</v>
      </c>
      <c r="L2269" s="30" t="n">
        <v>66</v>
      </c>
      <c r="M2269" s="30" t="n">
        <v>18</v>
      </c>
      <c r="N2269" s="30" t="s">
        <v>127</v>
      </c>
      <c r="O2269" s="30" t="s">
        <v>139</v>
      </c>
      <c r="P2269" s="30" t="s">
        <v>140</v>
      </c>
      <c r="Q2269" s="32" t="n">
        <v>1475.22</v>
      </c>
      <c r="R2269" s="30" t="s">
        <v>130</v>
      </c>
      <c r="S2269" s="30" t="s">
        <v>151</v>
      </c>
      <c r="T2269" s="30" t="n">
        <v>3</v>
      </c>
      <c r="U2269" s="30" t="n">
        <f aca="false">YEAR(E2269)</f>
        <v>2024</v>
      </c>
      <c r="V2269" s="30" t="str">
        <f aca="false">TEXT(E2269,"MMM-YYYY")</f>
        <v>Aug-2024</v>
      </c>
      <c r="W2269" s="30" t="n">
        <f aca="false">MONTH(E2269)</f>
        <v>8</v>
      </c>
      <c r="X2269" s="30" t="str">
        <f aca="false">TEXT(WEEKDAY(E2269,2),"0")&amp;" - "&amp;TEXT(E2269,"dddd")</f>
        <v>1 - Monday</v>
      </c>
      <c r="Y2269" s="30" t="str">
        <f aca="false">_xlfn.IFS(C2269&lt;18,"Child (0-17)",C2269&lt;40,"Young Adult (18-39)",C2269&lt;60,"Adult (40-59)",TRUE(),"Senior (60+)")</f>
        <v>Adult (40-59)</v>
      </c>
      <c r="Z2269" s="30" t="n">
        <f aca="false">ROUND(G2269-E2269,0)</f>
        <v>1</v>
      </c>
      <c r="AA2269" s="30" t="n">
        <f aca="false">L2269+M2269</f>
        <v>84</v>
      </c>
      <c r="AB2269" s="30" t="n">
        <f aca="false">IFERROR(ROUND(Q2269/AA2269,2),0)</f>
        <v>17.56</v>
      </c>
      <c r="AC2269" s="30" t="str">
        <f aca="false">IF(AND(K2269="Critical",N2269="No"),"URGENT - No Bed","Normal")</f>
        <v>Normal</v>
      </c>
      <c r="AD2269" s="34" t="n">
        <f aca="false">INDEX(Lookup_Tables!$B$3:$B$12,MATCH(H2269,Lookup_Tables!$A$3:$A$12,0))</f>
        <v>3000000</v>
      </c>
      <c r="AE2269" s="30" t="str">
        <f aca="false">INDEX(Lookup_Tables!$C$3:$C$12,MATCH(H2269,Lookup_Tables!$A$3:$A$12,0))</f>
        <v>Dr. Pooja Iyer</v>
      </c>
      <c r="AF2269" s="30" t="str">
        <f aca="false">IFERROR(INDEX(Lookup_Tables!$F$16:$F$45,MATCH(I2269,Lookup_Tables!$E$16:$E$45,0)),"N/A")</f>
        <v>EMP213</v>
      </c>
      <c r="AG2269" s="30" t="n">
        <f aca="false">_xlfn.IFS(R2269="Recovered",4,R2269="Referred",3,R2269="Admitted",2,R2269="Deceased",1,TRUE(),0)</f>
        <v>4</v>
      </c>
      <c r="AH2269" s="30" t="str">
        <f aca="false">IF(T2269&gt;=4,"Satisfied",IF(T2269&gt;=3,"Neutral","Needs Improvement"))</f>
        <v>Neutral</v>
      </c>
    </row>
    <row r="2270" customFormat="false" ht="15" hidden="false" customHeight="false" outlineLevel="0" collapsed="false">
      <c r="A2270" s="27" t="s">
        <v>5352</v>
      </c>
      <c r="B2270" s="27" t="s">
        <v>4468</v>
      </c>
      <c r="C2270" s="27" t="n">
        <v>46</v>
      </c>
      <c r="D2270" s="27" t="s">
        <v>181</v>
      </c>
      <c r="E2270" s="28" t="n">
        <v>45444</v>
      </c>
      <c r="F2270" s="27" t="s">
        <v>519</v>
      </c>
      <c r="G2270" s="28" t="n">
        <v>45445</v>
      </c>
      <c r="H2270" s="27" t="s">
        <v>168</v>
      </c>
      <c r="I2270" s="27" t="s">
        <v>196</v>
      </c>
      <c r="J2270" s="27" t="s">
        <v>441</v>
      </c>
      <c r="K2270" s="27" t="s">
        <v>138</v>
      </c>
      <c r="L2270" s="27" t="n">
        <v>26</v>
      </c>
      <c r="M2270" s="27" t="n">
        <v>37</v>
      </c>
      <c r="N2270" s="27" t="s">
        <v>127</v>
      </c>
      <c r="O2270" s="27" t="s">
        <v>139</v>
      </c>
      <c r="P2270" s="27" t="s">
        <v>187</v>
      </c>
      <c r="Q2270" s="29" t="n">
        <v>2378.8</v>
      </c>
      <c r="R2270" s="27" t="s">
        <v>130</v>
      </c>
      <c r="S2270" s="27" t="s">
        <v>164</v>
      </c>
      <c r="T2270" s="27" t="n">
        <v>4</v>
      </c>
      <c r="U2270" s="27" t="n">
        <f aca="false">YEAR(E2270)</f>
        <v>2024</v>
      </c>
      <c r="V2270" s="27" t="str">
        <f aca="false">TEXT(E2270,"MMM-YYYY")</f>
        <v>Jun-2024</v>
      </c>
      <c r="W2270" s="27" t="n">
        <f aca="false">MONTH(E2270)</f>
        <v>6</v>
      </c>
      <c r="X2270" s="27" t="str">
        <f aca="false">TEXT(WEEKDAY(E2270,2),"0")&amp;" - "&amp;TEXT(E2270,"dddd")</f>
        <v>6 - Saturday</v>
      </c>
      <c r="Y2270" s="27" t="str">
        <f aca="false">_xlfn.IFS(C2270&lt;18,"Child (0-17)",C2270&lt;40,"Young Adult (18-39)",C2270&lt;60,"Adult (40-59)",TRUE(),"Senior (60+)")</f>
        <v>Adult (40-59)</v>
      </c>
      <c r="Z2270" s="27" t="n">
        <f aca="false">ROUND(G2270-E2270,0)</f>
        <v>1</v>
      </c>
      <c r="AA2270" s="27" t="n">
        <f aca="false">L2270+M2270</f>
        <v>63</v>
      </c>
      <c r="AB2270" s="27" t="n">
        <f aca="false">IFERROR(ROUND(Q2270/AA2270,2),0)</f>
        <v>37.76</v>
      </c>
      <c r="AC2270" s="27" t="str">
        <f aca="false">IF(AND(K2270="Critical",N2270="No"),"URGENT - No Bed","Normal")</f>
        <v>Normal</v>
      </c>
      <c r="AD2270" s="33" t="n">
        <f aca="false">INDEX(Lookup_Tables!$B$3:$B$12,MATCH(H2270,Lookup_Tables!$A$3:$A$12,0))</f>
        <v>4400000</v>
      </c>
      <c r="AE2270" s="27" t="str">
        <f aca="false">INDEX(Lookup_Tables!$C$3:$C$12,MATCH(H2270,Lookup_Tables!$A$3:$A$12,0))</f>
        <v>Dr. Neha Chopra</v>
      </c>
      <c r="AF2270" s="27" t="str">
        <f aca="false">IFERROR(INDEX(Lookup_Tables!$F$16:$F$45,MATCH(I2270,Lookup_Tables!$E$16:$E$45,0)),"N/A")</f>
        <v>EMP219</v>
      </c>
      <c r="AG2270" s="27" t="n">
        <f aca="false">_xlfn.IFS(R2270="Recovered",4,R2270="Referred",3,R2270="Admitted",2,R2270="Deceased",1,TRUE(),0)</f>
        <v>4</v>
      </c>
      <c r="AH2270" s="27" t="str">
        <f aca="false">IF(T2270&gt;=4,"Satisfied",IF(T2270&gt;=3,"Neutral","Needs Improvement"))</f>
        <v>Satisfied</v>
      </c>
    </row>
    <row r="2271" customFormat="false" ht="15" hidden="false" customHeight="false" outlineLevel="0" collapsed="false">
      <c r="A2271" s="30" t="s">
        <v>2160</v>
      </c>
      <c r="B2271" s="30" t="s">
        <v>1025</v>
      </c>
      <c r="C2271" s="30" t="n">
        <v>37</v>
      </c>
      <c r="D2271" s="30" t="s">
        <v>181</v>
      </c>
      <c r="E2271" s="31" t="n">
        <v>45419</v>
      </c>
      <c r="F2271" s="30" t="s">
        <v>447</v>
      </c>
      <c r="G2271" s="31" t="n">
        <v>45420</v>
      </c>
      <c r="H2271" s="30" t="s">
        <v>135</v>
      </c>
      <c r="I2271" s="30" t="s">
        <v>251</v>
      </c>
      <c r="J2271" s="30" t="s">
        <v>201</v>
      </c>
      <c r="K2271" s="30" t="s">
        <v>138</v>
      </c>
      <c r="L2271" s="30" t="n">
        <v>73</v>
      </c>
      <c r="M2271" s="30" t="n">
        <v>30</v>
      </c>
      <c r="N2271" s="30" t="s">
        <v>127</v>
      </c>
      <c r="O2271" s="30" t="s">
        <v>139</v>
      </c>
      <c r="P2271" s="30" t="s">
        <v>187</v>
      </c>
      <c r="Q2271" s="32" t="n">
        <v>2072.04</v>
      </c>
      <c r="R2271" s="30" t="s">
        <v>130</v>
      </c>
      <c r="S2271" s="30" t="s">
        <v>157</v>
      </c>
      <c r="T2271" s="30" t="n">
        <v>5</v>
      </c>
      <c r="U2271" s="30" t="n">
        <f aca="false">YEAR(E2271)</f>
        <v>2024</v>
      </c>
      <c r="V2271" s="30" t="str">
        <f aca="false">TEXT(E2271,"MMM-YYYY")</f>
        <v>May-2024</v>
      </c>
      <c r="W2271" s="30" t="n">
        <f aca="false">MONTH(E2271)</f>
        <v>5</v>
      </c>
      <c r="X2271" s="30" t="str">
        <f aca="false">TEXT(WEEKDAY(E2271,2),"0")&amp;" - "&amp;TEXT(E2271,"dddd")</f>
        <v>2 - Tuesday</v>
      </c>
      <c r="Y2271" s="30" t="str">
        <f aca="false">_xlfn.IFS(C2271&lt;18,"Child (0-17)",C2271&lt;40,"Young Adult (18-39)",C2271&lt;60,"Adult (40-59)",TRUE(),"Senior (60+)")</f>
        <v>Young Adult (18-39)</v>
      </c>
      <c r="Z2271" s="30" t="n">
        <f aca="false">ROUND(G2271-E2271,0)</f>
        <v>1</v>
      </c>
      <c r="AA2271" s="30" t="n">
        <f aca="false">L2271+M2271</f>
        <v>103</v>
      </c>
      <c r="AB2271" s="30" t="n">
        <f aca="false">IFERROR(ROUND(Q2271/AA2271,2),0)</f>
        <v>20.12</v>
      </c>
      <c r="AC2271" s="30" t="str">
        <f aca="false">IF(AND(K2271="Critical",N2271="No"),"URGENT - No Bed","Normal")</f>
        <v>Normal</v>
      </c>
      <c r="AD2271" s="34" t="n">
        <f aca="false">INDEX(Lookup_Tables!$B$3:$B$12,MATCH(H2271,Lookup_Tables!$A$3:$A$12,0))</f>
        <v>4600000</v>
      </c>
      <c r="AE2271" s="30" t="str">
        <f aca="false">INDEX(Lookup_Tables!$C$3:$C$12,MATCH(H2271,Lookup_Tables!$A$3:$A$12,0))</f>
        <v>Dr. Farhan Khan</v>
      </c>
      <c r="AF2271" s="30" t="str">
        <f aca="false">IFERROR(INDEX(Lookup_Tables!$F$16:$F$45,MATCH(I2271,Lookup_Tables!$E$16:$E$45,0)),"N/A")</f>
        <v>EMP207</v>
      </c>
      <c r="AG2271" s="30" t="n">
        <f aca="false">_xlfn.IFS(R2271="Recovered",4,R2271="Referred",3,R2271="Admitted",2,R2271="Deceased",1,TRUE(),0)</f>
        <v>4</v>
      </c>
      <c r="AH2271" s="30" t="str">
        <f aca="false">IF(T2271&gt;=4,"Satisfied",IF(T2271&gt;=3,"Neutral","Needs Improvement"))</f>
        <v>Satisfied</v>
      </c>
    </row>
    <row r="2272" customFormat="false" ht="15" hidden="false" customHeight="false" outlineLevel="0" collapsed="false">
      <c r="A2272" s="27" t="s">
        <v>6196</v>
      </c>
      <c r="B2272" s="27" t="s">
        <v>3776</v>
      </c>
      <c r="C2272" s="27" t="n">
        <v>21</v>
      </c>
      <c r="D2272" s="27" t="s">
        <v>121</v>
      </c>
      <c r="E2272" s="28" t="n">
        <v>45550</v>
      </c>
      <c r="F2272" s="27" t="s">
        <v>885</v>
      </c>
      <c r="G2272" s="28" t="n">
        <v>45552</v>
      </c>
      <c r="H2272" s="27" t="s">
        <v>236</v>
      </c>
      <c r="I2272" s="27" t="s">
        <v>323</v>
      </c>
      <c r="J2272" s="27" t="s">
        <v>287</v>
      </c>
      <c r="K2272" s="27" t="s">
        <v>126</v>
      </c>
      <c r="L2272" s="27" t="n">
        <v>25</v>
      </c>
      <c r="M2272" s="27" t="n">
        <v>134</v>
      </c>
      <c r="N2272" s="27" t="s">
        <v>186</v>
      </c>
      <c r="O2272" s="27" t="s">
        <v>171</v>
      </c>
      <c r="P2272" s="27" t="s">
        <v>150</v>
      </c>
      <c r="Q2272" s="29" t="n">
        <v>8528.29</v>
      </c>
      <c r="R2272" s="27" t="s">
        <v>130</v>
      </c>
      <c r="S2272" s="27" t="s">
        <v>178</v>
      </c>
      <c r="T2272" s="27" t="n">
        <v>5</v>
      </c>
      <c r="U2272" s="27" t="n">
        <f aca="false">YEAR(E2272)</f>
        <v>2024</v>
      </c>
      <c r="V2272" s="27" t="str">
        <f aca="false">TEXT(E2272,"MMM-YYYY")</f>
        <v>Sep-2024</v>
      </c>
      <c r="W2272" s="27" t="n">
        <f aca="false">MONTH(E2272)</f>
        <v>9</v>
      </c>
      <c r="X2272" s="27" t="str">
        <f aca="false">TEXT(WEEKDAY(E2272,2),"0")&amp;" - "&amp;TEXT(E2272,"dddd")</f>
        <v>7 - Sunday</v>
      </c>
      <c r="Y2272" s="27" t="str">
        <f aca="false">_xlfn.IFS(C2272&lt;18,"Child (0-17)",C2272&lt;40,"Young Adult (18-39)",C2272&lt;60,"Adult (40-59)",TRUE(),"Senior (60+)")</f>
        <v>Young Adult (18-39)</v>
      </c>
      <c r="Z2272" s="27" t="n">
        <f aca="false">ROUND(G2272-E2272,0)</f>
        <v>2</v>
      </c>
      <c r="AA2272" s="27" t="n">
        <f aca="false">L2272+M2272</f>
        <v>159</v>
      </c>
      <c r="AB2272" s="27" t="n">
        <f aca="false">IFERROR(ROUND(Q2272/AA2272,2),0)</f>
        <v>53.64</v>
      </c>
      <c r="AC2272" s="27" t="str">
        <f aca="false">IF(AND(K2272="Critical",N2272="No"),"URGENT - No Bed","Normal")</f>
        <v>Normal</v>
      </c>
      <c r="AD2272" s="33" t="n">
        <f aca="false">INDEX(Lookup_Tables!$B$3:$B$12,MATCH(H2272,Lookup_Tables!$A$3:$A$12,0))</f>
        <v>3900000</v>
      </c>
      <c r="AE2272" s="27" t="str">
        <f aca="false">INDEX(Lookup_Tables!$C$3:$C$12,MATCH(H2272,Lookup_Tables!$A$3:$A$12,0))</f>
        <v>Dr. Rina Mehta</v>
      </c>
      <c r="AF2272" s="27" t="str">
        <f aca="false">IFERROR(INDEX(Lookup_Tables!$F$16:$F$45,MATCH(I2272,Lookup_Tables!$E$16:$E$45,0)),"N/A")</f>
        <v>EMP216</v>
      </c>
      <c r="AG2272" s="27" t="n">
        <f aca="false">_xlfn.IFS(R2272="Recovered",4,R2272="Referred",3,R2272="Admitted",2,R2272="Deceased",1,TRUE(),0)</f>
        <v>4</v>
      </c>
      <c r="AH2272" s="27" t="str">
        <f aca="false">IF(T2272&gt;=4,"Satisfied",IF(T2272&gt;=3,"Neutral","Needs Improvement"))</f>
        <v>Satisfied</v>
      </c>
    </row>
    <row r="2273" customFormat="false" ht="15" hidden="false" customHeight="false" outlineLevel="0" collapsed="false">
      <c r="A2273" s="30" t="s">
        <v>3385</v>
      </c>
      <c r="B2273" s="30" t="s">
        <v>977</v>
      </c>
      <c r="C2273" s="30" t="n">
        <v>5</v>
      </c>
      <c r="D2273" s="30" t="s">
        <v>121</v>
      </c>
      <c r="E2273" s="31" t="n">
        <v>45468</v>
      </c>
      <c r="F2273" s="30" t="s">
        <v>2856</v>
      </c>
      <c r="G2273" s="31" t="n">
        <v>45473</v>
      </c>
      <c r="H2273" s="30" t="s">
        <v>183</v>
      </c>
      <c r="I2273" s="30" t="s">
        <v>212</v>
      </c>
      <c r="J2273" s="30" t="s">
        <v>411</v>
      </c>
      <c r="K2273" s="30" t="s">
        <v>126</v>
      </c>
      <c r="L2273" s="30" t="n">
        <v>20</v>
      </c>
      <c r="M2273" s="30" t="n">
        <v>83</v>
      </c>
      <c r="N2273" s="30" t="s">
        <v>186</v>
      </c>
      <c r="O2273" s="30" t="s">
        <v>149</v>
      </c>
      <c r="P2273" s="30" t="s">
        <v>140</v>
      </c>
      <c r="Q2273" s="32" t="n">
        <v>7302.79</v>
      </c>
      <c r="R2273" s="30" t="s">
        <v>130</v>
      </c>
      <c r="S2273" s="30" t="s">
        <v>131</v>
      </c>
      <c r="T2273" s="30" t="n">
        <v>3</v>
      </c>
      <c r="U2273" s="30" t="n">
        <f aca="false">YEAR(E2273)</f>
        <v>2024</v>
      </c>
      <c r="V2273" s="30" t="str">
        <f aca="false">TEXT(E2273,"MMM-YYYY")</f>
        <v>Jun-2024</v>
      </c>
      <c r="W2273" s="30" t="n">
        <f aca="false">MONTH(E2273)</f>
        <v>6</v>
      </c>
      <c r="X2273" s="30" t="str">
        <f aca="false">TEXT(WEEKDAY(E2273,2),"0")&amp;" - "&amp;TEXT(E2273,"dddd")</f>
        <v>2 - Tuesday</v>
      </c>
      <c r="Y2273" s="30" t="str">
        <f aca="false">_xlfn.IFS(C2273&lt;18,"Child (0-17)",C2273&lt;40,"Young Adult (18-39)",C2273&lt;60,"Adult (40-59)",TRUE(),"Senior (60+)")</f>
        <v>Child (0-17)</v>
      </c>
      <c r="Z2273" s="30" t="n">
        <f aca="false">ROUND(G2273-E2273,0)</f>
        <v>5</v>
      </c>
      <c r="AA2273" s="30" t="n">
        <f aca="false">L2273+M2273</f>
        <v>103</v>
      </c>
      <c r="AB2273" s="30" t="n">
        <f aca="false">IFERROR(ROUND(Q2273/AA2273,2),0)</f>
        <v>70.9</v>
      </c>
      <c r="AC2273" s="30" t="str">
        <f aca="false">IF(AND(K2273="Critical",N2273="No"),"URGENT - No Bed","Normal")</f>
        <v>Normal</v>
      </c>
      <c r="AD2273" s="34" t="n">
        <f aca="false">INDEX(Lookup_Tables!$B$3:$B$12,MATCH(H2273,Lookup_Tables!$A$3:$A$12,0))</f>
        <v>3100000</v>
      </c>
      <c r="AE2273" s="30" t="str">
        <f aca="false">INDEX(Lookup_Tables!$C$3:$C$12,MATCH(H2273,Lookup_Tables!$A$3:$A$12,0))</f>
        <v>Dr. Kavita Rao</v>
      </c>
      <c r="AF2273" s="30" t="str">
        <f aca="false">IFERROR(INDEX(Lookup_Tables!$F$16:$F$45,MATCH(I2273,Lookup_Tables!$E$16:$E$45,0)),"N/A")</f>
        <v>EMP225</v>
      </c>
      <c r="AG2273" s="30" t="n">
        <f aca="false">_xlfn.IFS(R2273="Recovered",4,R2273="Referred",3,R2273="Admitted",2,R2273="Deceased",1,TRUE(),0)</f>
        <v>4</v>
      </c>
      <c r="AH2273" s="30" t="str">
        <f aca="false">IF(T2273&gt;=4,"Satisfied",IF(T2273&gt;=3,"Neutral","Needs Improvement"))</f>
        <v>Neutral</v>
      </c>
    </row>
    <row r="2274" customFormat="false" ht="15" hidden="false" customHeight="false" outlineLevel="0" collapsed="false">
      <c r="A2274" s="27" t="s">
        <v>4133</v>
      </c>
      <c r="B2274" s="27" t="s">
        <v>4030</v>
      </c>
      <c r="C2274" s="27" t="n">
        <v>49</v>
      </c>
      <c r="D2274" s="27" t="s">
        <v>181</v>
      </c>
      <c r="E2274" s="28" t="n">
        <v>45464</v>
      </c>
      <c r="F2274" s="27" t="s">
        <v>927</v>
      </c>
      <c r="G2274" s="28" t="n">
        <v>45476</v>
      </c>
      <c r="H2274" s="27" t="s">
        <v>168</v>
      </c>
      <c r="I2274" s="27" t="s">
        <v>196</v>
      </c>
      <c r="J2274" s="27" t="s">
        <v>441</v>
      </c>
      <c r="K2274" s="27" t="s">
        <v>202</v>
      </c>
      <c r="L2274" s="27" t="n">
        <v>6</v>
      </c>
      <c r="M2274" s="27" t="n">
        <v>197</v>
      </c>
      <c r="N2274" s="27" t="s">
        <v>186</v>
      </c>
      <c r="O2274" s="27" t="s">
        <v>171</v>
      </c>
      <c r="P2274" s="27" t="s">
        <v>140</v>
      </c>
      <c r="Q2274" s="29" t="n">
        <v>19063.2</v>
      </c>
      <c r="R2274" s="27" t="s">
        <v>462</v>
      </c>
      <c r="S2274" s="27" t="s">
        <v>192</v>
      </c>
      <c r="T2274" s="27" t="n">
        <v>4</v>
      </c>
      <c r="U2274" s="27" t="n">
        <f aca="false">YEAR(E2274)</f>
        <v>2024</v>
      </c>
      <c r="V2274" s="27" t="str">
        <f aca="false">TEXT(E2274,"MMM-YYYY")</f>
        <v>Jun-2024</v>
      </c>
      <c r="W2274" s="27" t="n">
        <f aca="false">MONTH(E2274)</f>
        <v>6</v>
      </c>
      <c r="X2274" s="27" t="str">
        <f aca="false">TEXT(WEEKDAY(E2274,2),"0")&amp;" - "&amp;TEXT(E2274,"dddd")</f>
        <v>5 - Friday</v>
      </c>
      <c r="Y2274" s="27" t="str">
        <f aca="false">_xlfn.IFS(C2274&lt;18,"Child (0-17)",C2274&lt;40,"Young Adult (18-39)",C2274&lt;60,"Adult (40-59)",TRUE(),"Senior (60+)")</f>
        <v>Adult (40-59)</v>
      </c>
      <c r="Z2274" s="27" t="n">
        <f aca="false">ROUND(G2274-E2274,0)</f>
        <v>12</v>
      </c>
      <c r="AA2274" s="27" t="n">
        <f aca="false">L2274+M2274</f>
        <v>203</v>
      </c>
      <c r="AB2274" s="27" t="n">
        <f aca="false">IFERROR(ROUND(Q2274/AA2274,2),0)</f>
        <v>93.91</v>
      </c>
      <c r="AC2274" s="27" t="str">
        <f aca="false">IF(AND(K2274="Critical",N2274="No"),"URGENT - No Bed","Normal")</f>
        <v>Normal</v>
      </c>
      <c r="AD2274" s="33" t="n">
        <f aca="false">INDEX(Lookup_Tables!$B$3:$B$12,MATCH(H2274,Lookup_Tables!$A$3:$A$12,0))</f>
        <v>4400000</v>
      </c>
      <c r="AE2274" s="27" t="str">
        <f aca="false">INDEX(Lookup_Tables!$C$3:$C$12,MATCH(H2274,Lookup_Tables!$A$3:$A$12,0))</f>
        <v>Dr. Neha Chopra</v>
      </c>
      <c r="AF2274" s="27" t="str">
        <f aca="false">IFERROR(INDEX(Lookup_Tables!$F$16:$F$45,MATCH(I2274,Lookup_Tables!$E$16:$E$45,0)),"N/A")</f>
        <v>EMP219</v>
      </c>
      <c r="AG2274" s="27" t="n">
        <f aca="false">_xlfn.IFS(R2274="Recovered",4,R2274="Referred",3,R2274="Admitted",2,R2274="Deceased",1,TRUE(),0)</f>
        <v>1</v>
      </c>
      <c r="AH2274" s="27" t="str">
        <f aca="false">IF(T2274&gt;=4,"Satisfied",IF(T2274&gt;=3,"Neutral","Needs Improvement"))</f>
        <v>Satisfied</v>
      </c>
    </row>
    <row r="2275" customFormat="false" ht="15" hidden="false" customHeight="false" outlineLevel="0" collapsed="false">
      <c r="A2275" s="30" t="s">
        <v>4135</v>
      </c>
      <c r="B2275" s="30" t="s">
        <v>4136</v>
      </c>
      <c r="C2275" s="30" t="n">
        <v>39</v>
      </c>
      <c r="D2275" s="30" t="s">
        <v>181</v>
      </c>
      <c r="E2275" s="31" t="n">
        <v>45632</v>
      </c>
      <c r="F2275" s="30" t="s">
        <v>1260</v>
      </c>
      <c r="G2275" s="31" t="n">
        <v>45638</v>
      </c>
      <c r="H2275" s="30" t="s">
        <v>242</v>
      </c>
      <c r="I2275" s="30" t="s">
        <v>243</v>
      </c>
      <c r="J2275" s="30" t="s">
        <v>422</v>
      </c>
      <c r="K2275" s="30" t="s">
        <v>126</v>
      </c>
      <c r="L2275" s="30" t="n">
        <v>45</v>
      </c>
      <c r="M2275" s="30" t="n">
        <v>93</v>
      </c>
      <c r="N2275" s="30" t="s">
        <v>186</v>
      </c>
      <c r="O2275" s="30" t="s">
        <v>139</v>
      </c>
      <c r="P2275" s="30" t="s">
        <v>150</v>
      </c>
      <c r="Q2275" s="32" t="n">
        <v>7857.8</v>
      </c>
      <c r="R2275" s="30" t="s">
        <v>172</v>
      </c>
      <c r="S2275" s="30" t="s">
        <v>192</v>
      </c>
      <c r="T2275" s="30" t="n">
        <v>3</v>
      </c>
      <c r="U2275" s="30" t="n">
        <f aca="false">YEAR(E2275)</f>
        <v>2024</v>
      </c>
      <c r="V2275" s="30" t="str">
        <f aca="false">TEXT(E2275,"MMM-YYYY")</f>
        <v>Dec-2024</v>
      </c>
      <c r="W2275" s="30" t="n">
        <f aca="false">MONTH(E2275)</f>
        <v>12</v>
      </c>
      <c r="X2275" s="30" t="str">
        <f aca="false">TEXT(WEEKDAY(E2275,2),"0")&amp;" - "&amp;TEXT(E2275,"dddd")</f>
        <v>5 - Friday</v>
      </c>
      <c r="Y2275" s="30" t="str">
        <f aca="false">_xlfn.IFS(C2275&lt;18,"Child (0-17)",C2275&lt;40,"Young Adult (18-39)",C2275&lt;60,"Adult (40-59)",TRUE(),"Senior (60+)")</f>
        <v>Young Adult (18-39)</v>
      </c>
      <c r="Z2275" s="30" t="n">
        <f aca="false">ROUND(G2275-E2275,0)</f>
        <v>6</v>
      </c>
      <c r="AA2275" s="30" t="n">
        <f aca="false">L2275+M2275</f>
        <v>138</v>
      </c>
      <c r="AB2275" s="30" t="n">
        <f aca="false">IFERROR(ROUND(Q2275/AA2275,2),0)</f>
        <v>56.94</v>
      </c>
      <c r="AC2275" s="30" t="str">
        <f aca="false">IF(AND(K2275="Critical",N2275="No"),"URGENT - No Bed","Normal")</f>
        <v>Normal</v>
      </c>
      <c r="AD2275" s="34" t="n">
        <f aca="false">INDEX(Lookup_Tables!$B$3:$B$12,MATCH(H2275,Lookup_Tables!$A$3:$A$12,0))</f>
        <v>3000000</v>
      </c>
      <c r="AE2275" s="30" t="str">
        <f aca="false">INDEX(Lookup_Tables!$C$3:$C$12,MATCH(H2275,Lookup_Tables!$A$3:$A$12,0))</f>
        <v>Dr. Pooja Iyer</v>
      </c>
      <c r="AF2275" s="30" t="str">
        <f aca="false">IFERROR(INDEX(Lookup_Tables!$F$16:$F$45,MATCH(I2275,Lookup_Tables!$E$16:$E$45,0)),"N/A")</f>
        <v>EMP214</v>
      </c>
      <c r="AG2275" s="30" t="n">
        <f aca="false">_xlfn.IFS(R2275="Recovered",4,R2275="Referred",3,R2275="Admitted",2,R2275="Deceased",1,TRUE(),0)</f>
        <v>2</v>
      </c>
      <c r="AH2275" s="30" t="str">
        <f aca="false">IF(T2275&gt;=4,"Satisfied",IF(T2275&gt;=3,"Neutral","Needs Improvement"))</f>
        <v>Neutral</v>
      </c>
    </row>
    <row r="2276" customFormat="false" ht="15" hidden="false" customHeight="false" outlineLevel="0" collapsed="false">
      <c r="A2276" s="27" t="s">
        <v>3363</v>
      </c>
      <c r="B2276" s="27" t="s">
        <v>3364</v>
      </c>
      <c r="C2276" s="27" t="n">
        <v>50</v>
      </c>
      <c r="D2276" s="27" t="s">
        <v>181</v>
      </c>
      <c r="E2276" s="28" t="n">
        <v>45399</v>
      </c>
      <c r="F2276" s="27" t="s">
        <v>519</v>
      </c>
      <c r="G2276" s="28" t="n">
        <v>45401</v>
      </c>
      <c r="H2276" s="27" t="s">
        <v>135</v>
      </c>
      <c r="I2276" s="27" t="s">
        <v>251</v>
      </c>
      <c r="J2276" s="27" t="s">
        <v>137</v>
      </c>
      <c r="K2276" s="27" t="s">
        <v>156</v>
      </c>
      <c r="L2276" s="27" t="n">
        <v>63</v>
      </c>
      <c r="M2276" s="27" t="n">
        <v>58</v>
      </c>
      <c r="N2276" s="27" t="s">
        <v>127</v>
      </c>
      <c r="O2276" s="27" t="s">
        <v>171</v>
      </c>
      <c r="P2276" s="27" t="s">
        <v>129</v>
      </c>
      <c r="Q2276" s="29" t="n">
        <v>3923.22</v>
      </c>
      <c r="R2276" s="27" t="s">
        <v>130</v>
      </c>
      <c r="S2276" s="27" t="s">
        <v>178</v>
      </c>
      <c r="T2276" s="27" t="n">
        <v>4</v>
      </c>
      <c r="U2276" s="27" t="n">
        <f aca="false">YEAR(E2276)</f>
        <v>2024</v>
      </c>
      <c r="V2276" s="27" t="str">
        <f aca="false">TEXT(E2276,"MMM-YYYY")</f>
        <v>Apr-2024</v>
      </c>
      <c r="W2276" s="27" t="n">
        <f aca="false">MONTH(E2276)</f>
        <v>4</v>
      </c>
      <c r="X2276" s="27" t="str">
        <f aca="false">TEXT(WEEKDAY(E2276,2),"0")&amp;" - "&amp;TEXT(E2276,"dddd")</f>
        <v>3 - Wednesday</v>
      </c>
      <c r="Y2276" s="27" t="str">
        <f aca="false">_xlfn.IFS(C2276&lt;18,"Child (0-17)",C2276&lt;40,"Young Adult (18-39)",C2276&lt;60,"Adult (40-59)",TRUE(),"Senior (60+)")</f>
        <v>Adult (40-59)</v>
      </c>
      <c r="Z2276" s="27" t="n">
        <f aca="false">ROUND(G2276-E2276,0)</f>
        <v>2</v>
      </c>
      <c r="AA2276" s="27" t="n">
        <f aca="false">L2276+M2276</f>
        <v>121</v>
      </c>
      <c r="AB2276" s="27" t="n">
        <f aca="false">IFERROR(ROUND(Q2276/AA2276,2),0)</f>
        <v>32.42</v>
      </c>
      <c r="AC2276" s="27" t="str">
        <f aca="false">IF(AND(K2276="Critical",N2276="No"),"URGENT - No Bed","Normal")</f>
        <v>Normal</v>
      </c>
      <c r="AD2276" s="33" t="n">
        <f aca="false">INDEX(Lookup_Tables!$B$3:$B$12,MATCH(H2276,Lookup_Tables!$A$3:$A$12,0))</f>
        <v>4600000</v>
      </c>
      <c r="AE2276" s="27" t="str">
        <f aca="false">INDEX(Lookup_Tables!$C$3:$C$12,MATCH(H2276,Lookup_Tables!$A$3:$A$12,0))</f>
        <v>Dr. Farhan Khan</v>
      </c>
      <c r="AF2276" s="27" t="str">
        <f aca="false">IFERROR(INDEX(Lookup_Tables!$F$16:$F$45,MATCH(I2276,Lookup_Tables!$E$16:$E$45,0)),"N/A")</f>
        <v>EMP207</v>
      </c>
      <c r="AG2276" s="27" t="n">
        <f aca="false">_xlfn.IFS(R2276="Recovered",4,R2276="Referred",3,R2276="Admitted",2,R2276="Deceased",1,TRUE(),0)</f>
        <v>4</v>
      </c>
      <c r="AH2276" s="27" t="str">
        <f aca="false">IF(T2276&gt;=4,"Satisfied",IF(T2276&gt;=3,"Neutral","Needs Improvement"))</f>
        <v>Satisfied</v>
      </c>
    </row>
    <row r="2277" customFormat="false" ht="15" hidden="false" customHeight="false" outlineLevel="0" collapsed="false">
      <c r="A2277" s="30" t="s">
        <v>5896</v>
      </c>
      <c r="B2277" s="30" t="s">
        <v>2329</v>
      </c>
      <c r="C2277" s="30" t="n">
        <v>69</v>
      </c>
      <c r="D2277" s="30" t="s">
        <v>121</v>
      </c>
      <c r="E2277" s="31" t="n">
        <v>45383</v>
      </c>
      <c r="F2277" s="30" t="s">
        <v>122</v>
      </c>
      <c r="G2277" s="31" t="n">
        <v>45383</v>
      </c>
      <c r="H2277" s="30" t="s">
        <v>206</v>
      </c>
      <c r="I2277" s="30" t="s">
        <v>232</v>
      </c>
      <c r="J2277" s="30" t="s">
        <v>469</v>
      </c>
      <c r="K2277" s="30" t="s">
        <v>138</v>
      </c>
      <c r="L2277" s="30" t="n">
        <v>37</v>
      </c>
      <c r="M2277" s="30" t="n">
        <v>31</v>
      </c>
      <c r="N2277" s="30" t="s">
        <v>127</v>
      </c>
      <c r="O2277" s="30" t="s">
        <v>128</v>
      </c>
      <c r="P2277" s="30" t="s">
        <v>129</v>
      </c>
      <c r="Q2277" s="32" t="n">
        <v>1135.86</v>
      </c>
      <c r="R2277" s="30" t="s">
        <v>130</v>
      </c>
      <c r="S2277" s="30" t="s">
        <v>197</v>
      </c>
      <c r="T2277" s="30" t="n">
        <v>5</v>
      </c>
      <c r="U2277" s="30" t="n">
        <f aca="false">YEAR(E2277)</f>
        <v>2024</v>
      </c>
      <c r="V2277" s="30" t="str">
        <f aca="false">TEXT(E2277,"MMM-YYYY")</f>
        <v>Apr-2024</v>
      </c>
      <c r="W2277" s="30" t="n">
        <f aca="false">MONTH(E2277)</f>
        <v>4</v>
      </c>
      <c r="X2277" s="30" t="str">
        <f aca="false">TEXT(WEEKDAY(E2277,2),"0")&amp;" - "&amp;TEXT(E2277,"dddd")</f>
        <v>1 - Monday</v>
      </c>
      <c r="Y2277" s="30" t="str">
        <f aca="false">_xlfn.IFS(C2277&lt;18,"Child (0-17)",C2277&lt;40,"Young Adult (18-39)",C2277&lt;60,"Adult (40-59)",TRUE(),"Senior (60+)")</f>
        <v>Senior (60+)</v>
      </c>
      <c r="Z2277" s="30" t="n">
        <f aca="false">ROUND(G2277-E2277,0)</f>
        <v>0</v>
      </c>
      <c r="AA2277" s="30" t="n">
        <f aca="false">L2277+M2277</f>
        <v>68</v>
      </c>
      <c r="AB2277" s="30" t="n">
        <f aca="false">IFERROR(ROUND(Q2277/AA2277,2),0)</f>
        <v>16.7</v>
      </c>
      <c r="AC2277" s="30" t="str">
        <f aca="false">IF(AND(K2277="Critical",N2277="No"),"URGENT - No Bed","Normal")</f>
        <v>Normal</v>
      </c>
      <c r="AD2277" s="34" t="n">
        <f aca="false">INDEX(Lookup_Tables!$B$3:$B$12,MATCH(H2277,Lookup_Tables!$A$3:$A$12,0))</f>
        <v>2800000</v>
      </c>
      <c r="AE2277" s="30" t="str">
        <f aca="false">INDEX(Lookup_Tables!$C$3:$C$12,MATCH(H2277,Lookup_Tables!$A$3:$A$12,0))</f>
        <v>Dr. Suresh Nair</v>
      </c>
      <c r="AF2277" s="30" t="str">
        <f aca="false">IFERROR(INDEX(Lookup_Tables!$F$16:$F$45,MATCH(I2277,Lookup_Tables!$E$16:$E$45,0)),"N/A")</f>
        <v>EMP210</v>
      </c>
      <c r="AG2277" s="30" t="n">
        <f aca="false">_xlfn.IFS(R2277="Recovered",4,R2277="Referred",3,R2277="Admitted",2,R2277="Deceased",1,TRUE(),0)</f>
        <v>4</v>
      </c>
      <c r="AH2277" s="30" t="str">
        <f aca="false">IF(T2277&gt;=4,"Satisfied",IF(T2277&gt;=3,"Neutral","Needs Improvement"))</f>
        <v>Satisfied</v>
      </c>
    </row>
    <row r="2278" customFormat="false" ht="15" hidden="false" customHeight="false" outlineLevel="0" collapsed="false">
      <c r="A2278" s="27" t="s">
        <v>5791</v>
      </c>
      <c r="B2278" s="27" t="s">
        <v>2043</v>
      </c>
      <c r="C2278" s="27" t="n">
        <v>59</v>
      </c>
      <c r="D2278" s="27" t="s">
        <v>121</v>
      </c>
      <c r="E2278" s="28" t="n">
        <v>45548</v>
      </c>
      <c r="F2278" s="27" t="s">
        <v>1389</v>
      </c>
      <c r="G2278" s="28" t="n">
        <v>45548</v>
      </c>
      <c r="H2278" s="27" t="s">
        <v>135</v>
      </c>
      <c r="I2278" s="27" t="s">
        <v>278</v>
      </c>
      <c r="J2278" s="27" t="s">
        <v>137</v>
      </c>
      <c r="K2278" s="27" t="s">
        <v>156</v>
      </c>
      <c r="L2278" s="27" t="n">
        <v>25</v>
      </c>
      <c r="M2278" s="27" t="n">
        <v>50</v>
      </c>
      <c r="N2278" s="27" t="s">
        <v>127</v>
      </c>
      <c r="O2278" s="27" t="s">
        <v>139</v>
      </c>
      <c r="P2278" s="27" t="s">
        <v>140</v>
      </c>
      <c r="Q2278" s="29" t="n">
        <v>2921.08</v>
      </c>
      <c r="R2278" s="27" t="s">
        <v>172</v>
      </c>
      <c r="S2278" s="27" t="s">
        <v>131</v>
      </c>
      <c r="T2278" s="27" t="n">
        <v>2</v>
      </c>
      <c r="U2278" s="27" t="n">
        <f aca="false">YEAR(E2278)</f>
        <v>2024</v>
      </c>
      <c r="V2278" s="27" t="str">
        <f aca="false">TEXT(E2278,"MMM-YYYY")</f>
        <v>Sep-2024</v>
      </c>
      <c r="W2278" s="27" t="n">
        <f aca="false">MONTH(E2278)</f>
        <v>9</v>
      </c>
      <c r="X2278" s="27" t="str">
        <f aca="false">TEXT(WEEKDAY(E2278,2),"0")&amp;" - "&amp;TEXT(E2278,"dddd")</f>
        <v>5 - Friday</v>
      </c>
      <c r="Y2278" s="27" t="str">
        <f aca="false">_xlfn.IFS(C2278&lt;18,"Child (0-17)",C2278&lt;40,"Young Adult (18-39)",C2278&lt;60,"Adult (40-59)",TRUE(),"Senior (60+)")</f>
        <v>Adult (40-59)</v>
      </c>
      <c r="Z2278" s="27" t="n">
        <f aca="false">ROUND(G2278-E2278,0)</f>
        <v>0</v>
      </c>
      <c r="AA2278" s="27" t="n">
        <f aca="false">L2278+M2278</f>
        <v>75</v>
      </c>
      <c r="AB2278" s="27" t="n">
        <f aca="false">IFERROR(ROUND(Q2278/AA2278,2),0)</f>
        <v>38.95</v>
      </c>
      <c r="AC2278" s="27" t="str">
        <f aca="false">IF(AND(K2278="Critical",N2278="No"),"URGENT - No Bed","Normal")</f>
        <v>Normal</v>
      </c>
      <c r="AD2278" s="33" t="n">
        <f aca="false">INDEX(Lookup_Tables!$B$3:$B$12,MATCH(H2278,Lookup_Tables!$A$3:$A$12,0))</f>
        <v>4600000</v>
      </c>
      <c r="AE2278" s="27" t="str">
        <f aca="false">INDEX(Lookup_Tables!$C$3:$C$12,MATCH(H2278,Lookup_Tables!$A$3:$A$12,0))</f>
        <v>Dr. Farhan Khan</v>
      </c>
      <c r="AF2278" s="27" t="str">
        <f aca="false">IFERROR(INDEX(Lookup_Tables!$F$16:$F$45,MATCH(I2278,Lookup_Tables!$E$16:$E$45,0)),"N/A")</f>
        <v>EMP208</v>
      </c>
      <c r="AG2278" s="27" t="n">
        <f aca="false">_xlfn.IFS(R2278="Recovered",4,R2278="Referred",3,R2278="Admitted",2,R2278="Deceased",1,TRUE(),0)</f>
        <v>2</v>
      </c>
      <c r="AH2278" s="27" t="str">
        <f aca="false">IF(T2278&gt;=4,"Satisfied",IF(T2278&gt;=3,"Neutral","Needs Improvement"))</f>
        <v>Needs Improvement</v>
      </c>
    </row>
    <row r="2279" customFormat="false" ht="15" hidden="false" customHeight="false" outlineLevel="0" collapsed="false">
      <c r="A2279" s="30" t="s">
        <v>4013</v>
      </c>
      <c r="B2279" s="30" t="s">
        <v>4014</v>
      </c>
      <c r="C2279" s="30" t="n">
        <v>40</v>
      </c>
      <c r="D2279" s="30" t="s">
        <v>181</v>
      </c>
      <c r="E2279" s="31" t="n">
        <v>45306</v>
      </c>
      <c r="F2279" s="30" t="s">
        <v>893</v>
      </c>
      <c r="G2279" s="31" t="n">
        <v>45307</v>
      </c>
      <c r="H2279" s="30" t="s">
        <v>168</v>
      </c>
      <c r="I2279" s="30" t="s">
        <v>196</v>
      </c>
      <c r="J2279" s="30" t="s">
        <v>371</v>
      </c>
      <c r="K2279" s="30" t="s">
        <v>138</v>
      </c>
      <c r="L2279" s="30" t="n">
        <v>58</v>
      </c>
      <c r="M2279" s="30" t="n">
        <v>42</v>
      </c>
      <c r="N2279" s="30" t="s">
        <v>127</v>
      </c>
      <c r="O2279" s="30" t="s">
        <v>139</v>
      </c>
      <c r="P2279" s="30" t="s">
        <v>129</v>
      </c>
      <c r="Q2279" s="32" t="n">
        <v>2089.14</v>
      </c>
      <c r="R2279" s="30" t="s">
        <v>130</v>
      </c>
      <c r="S2279" s="30" t="s">
        <v>141</v>
      </c>
      <c r="T2279" s="30" t="n">
        <v>4</v>
      </c>
      <c r="U2279" s="30" t="n">
        <f aca="false">YEAR(E2279)</f>
        <v>2024</v>
      </c>
      <c r="V2279" s="30" t="str">
        <f aca="false">TEXT(E2279,"MMM-YYYY")</f>
        <v>Jan-2024</v>
      </c>
      <c r="W2279" s="30" t="n">
        <f aca="false">MONTH(E2279)</f>
        <v>1</v>
      </c>
      <c r="X2279" s="30" t="str">
        <f aca="false">TEXT(WEEKDAY(E2279,2),"0")&amp;" - "&amp;TEXT(E2279,"dddd")</f>
        <v>1 - Monday</v>
      </c>
      <c r="Y2279" s="30" t="str">
        <f aca="false">_xlfn.IFS(C2279&lt;18,"Child (0-17)",C2279&lt;40,"Young Adult (18-39)",C2279&lt;60,"Adult (40-59)",TRUE(),"Senior (60+)")</f>
        <v>Adult (40-59)</v>
      </c>
      <c r="Z2279" s="30" t="n">
        <f aca="false">ROUND(G2279-E2279,0)</f>
        <v>1</v>
      </c>
      <c r="AA2279" s="30" t="n">
        <f aca="false">L2279+M2279</f>
        <v>100</v>
      </c>
      <c r="AB2279" s="30" t="n">
        <f aca="false">IFERROR(ROUND(Q2279/AA2279,2),0)</f>
        <v>20.89</v>
      </c>
      <c r="AC2279" s="30" t="str">
        <f aca="false">IF(AND(K2279="Critical",N2279="No"),"URGENT - No Bed","Normal")</f>
        <v>Normal</v>
      </c>
      <c r="AD2279" s="34" t="n">
        <f aca="false">INDEX(Lookup_Tables!$B$3:$B$12,MATCH(H2279,Lookup_Tables!$A$3:$A$12,0))</f>
        <v>4400000</v>
      </c>
      <c r="AE2279" s="30" t="str">
        <f aca="false">INDEX(Lookup_Tables!$C$3:$C$12,MATCH(H2279,Lookup_Tables!$A$3:$A$12,0))</f>
        <v>Dr. Neha Chopra</v>
      </c>
      <c r="AF2279" s="30" t="str">
        <f aca="false">IFERROR(INDEX(Lookup_Tables!$F$16:$F$45,MATCH(I2279,Lookup_Tables!$E$16:$E$45,0)),"N/A")</f>
        <v>EMP219</v>
      </c>
      <c r="AG2279" s="30" t="n">
        <f aca="false">_xlfn.IFS(R2279="Recovered",4,R2279="Referred",3,R2279="Admitted",2,R2279="Deceased",1,TRUE(),0)</f>
        <v>4</v>
      </c>
      <c r="AH2279" s="30" t="str">
        <f aca="false">IF(T2279&gt;=4,"Satisfied",IF(T2279&gt;=3,"Neutral","Needs Improvement"))</f>
        <v>Satisfied</v>
      </c>
    </row>
    <row r="2280" customFormat="false" ht="15" hidden="false" customHeight="false" outlineLevel="0" collapsed="false">
      <c r="A2280" s="27" t="s">
        <v>4773</v>
      </c>
      <c r="B2280" s="27" t="s">
        <v>1116</v>
      </c>
      <c r="C2280" s="27" t="n">
        <v>21</v>
      </c>
      <c r="D2280" s="27" t="s">
        <v>181</v>
      </c>
      <c r="E2280" s="28" t="n">
        <v>45549</v>
      </c>
      <c r="F2280" s="27" t="s">
        <v>4157</v>
      </c>
      <c r="G2280" s="28" t="n">
        <v>45549</v>
      </c>
      <c r="H2280" s="27" t="s">
        <v>242</v>
      </c>
      <c r="I2280" s="27" t="s">
        <v>466</v>
      </c>
      <c r="J2280" s="27" t="s">
        <v>401</v>
      </c>
      <c r="K2280" s="27" t="s">
        <v>156</v>
      </c>
      <c r="L2280" s="27" t="n">
        <v>64</v>
      </c>
      <c r="M2280" s="27" t="n">
        <v>77</v>
      </c>
      <c r="N2280" s="27" t="s">
        <v>127</v>
      </c>
      <c r="O2280" s="27" t="s">
        <v>128</v>
      </c>
      <c r="P2280" s="27" t="s">
        <v>129</v>
      </c>
      <c r="Q2280" s="29" t="n">
        <v>3500.24</v>
      </c>
      <c r="R2280" s="27" t="s">
        <v>130</v>
      </c>
      <c r="S2280" s="27" t="s">
        <v>157</v>
      </c>
      <c r="T2280" s="27" t="n">
        <v>4</v>
      </c>
      <c r="U2280" s="27" t="n">
        <f aca="false">YEAR(E2280)</f>
        <v>2024</v>
      </c>
      <c r="V2280" s="27" t="str">
        <f aca="false">TEXT(E2280,"MMM-YYYY")</f>
        <v>Sep-2024</v>
      </c>
      <c r="W2280" s="27" t="n">
        <f aca="false">MONTH(E2280)</f>
        <v>9</v>
      </c>
      <c r="X2280" s="27" t="str">
        <f aca="false">TEXT(WEEKDAY(E2280,2),"0")&amp;" - "&amp;TEXT(E2280,"dddd")</f>
        <v>6 - Saturday</v>
      </c>
      <c r="Y2280" s="27" t="str">
        <f aca="false">_xlfn.IFS(C2280&lt;18,"Child (0-17)",C2280&lt;40,"Young Adult (18-39)",C2280&lt;60,"Adult (40-59)",TRUE(),"Senior (60+)")</f>
        <v>Young Adult (18-39)</v>
      </c>
      <c r="Z2280" s="27" t="n">
        <f aca="false">ROUND(G2280-E2280,0)</f>
        <v>0</v>
      </c>
      <c r="AA2280" s="27" t="n">
        <f aca="false">L2280+M2280</f>
        <v>141</v>
      </c>
      <c r="AB2280" s="27" t="n">
        <f aca="false">IFERROR(ROUND(Q2280/AA2280,2),0)</f>
        <v>24.82</v>
      </c>
      <c r="AC2280" s="27" t="str">
        <f aca="false">IF(AND(K2280="Critical",N2280="No"),"URGENT - No Bed","Normal")</f>
        <v>Normal</v>
      </c>
      <c r="AD2280" s="33" t="n">
        <f aca="false">INDEX(Lookup_Tables!$B$3:$B$12,MATCH(H2280,Lookup_Tables!$A$3:$A$12,0))</f>
        <v>3000000</v>
      </c>
      <c r="AE2280" s="27" t="str">
        <f aca="false">INDEX(Lookup_Tables!$C$3:$C$12,MATCH(H2280,Lookup_Tables!$A$3:$A$12,0))</f>
        <v>Dr. Pooja Iyer</v>
      </c>
      <c r="AF2280" s="27" t="str">
        <f aca="false">IFERROR(INDEX(Lookup_Tables!$F$16:$F$45,MATCH(I2280,Lookup_Tables!$E$16:$E$45,0)),"N/A")</f>
        <v>EMP212</v>
      </c>
      <c r="AG2280" s="27" t="n">
        <f aca="false">_xlfn.IFS(R2280="Recovered",4,R2280="Referred",3,R2280="Admitted",2,R2280="Deceased",1,TRUE(),0)</f>
        <v>4</v>
      </c>
      <c r="AH2280" s="27" t="str">
        <f aca="false">IF(T2280&gt;=4,"Satisfied",IF(T2280&gt;=3,"Neutral","Needs Improvement"))</f>
        <v>Satisfied</v>
      </c>
    </row>
    <row r="2281" customFormat="false" ht="15" hidden="false" customHeight="false" outlineLevel="0" collapsed="false">
      <c r="A2281" s="30" t="s">
        <v>2901</v>
      </c>
      <c r="B2281" s="30" t="s">
        <v>1127</v>
      </c>
      <c r="C2281" s="30" t="n">
        <v>31</v>
      </c>
      <c r="D2281" s="30" t="s">
        <v>181</v>
      </c>
      <c r="E2281" s="31" t="n">
        <v>45612</v>
      </c>
      <c r="F2281" s="30" t="s">
        <v>919</v>
      </c>
      <c r="G2281" s="31" t="n">
        <v>45613</v>
      </c>
      <c r="H2281" s="30" t="s">
        <v>123</v>
      </c>
      <c r="I2281" s="30" t="s">
        <v>124</v>
      </c>
      <c r="J2281" s="30" t="s">
        <v>418</v>
      </c>
      <c r="K2281" s="30" t="s">
        <v>156</v>
      </c>
      <c r="L2281" s="30" t="n">
        <v>51</v>
      </c>
      <c r="M2281" s="30" t="n">
        <v>40</v>
      </c>
      <c r="N2281" s="30" t="s">
        <v>127</v>
      </c>
      <c r="O2281" s="30" t="s">
        <v>139</v>
      </c>
      <c r="P2281" s="30" t="s">
        <v>140</v>
      </c>
      <c r="Q2281" s="32" t="n">
        <v>3641.33</v>
      </c>
      <c r="R2281" s="30" t="s">
        <v>172</v>
      </c>
      <c r="S2281" s="30" t="s">
        <v>223</v>
      </c>
      <c r="T2281" s="30" t="n">
        <v>4</v>
      </c>
      <c r="U2281" s="30" t="n">
        <f aca="false">YEAR(E2281)</f>
        <v>2024</v>
      </c>
      <c r="V2281" s="30" t="str">
        <f aca="false">TEXT(E2281,"MMM-YYYY")</f>
        <v>Nov-2024</v>
      </c>
      <c r="W2281" s="30" t="n">
        <f aca="false">MONTH(E2281)</f>
        <v>11</v>
      </c>
      <c r="X2281" s="30" t="str">
        <f aca="false">TEXT(WEEKDAY(E2281,2),"0")&amp;" - "&amp;TEXT(E2281,"dddd")</f>
        <v>6 - Saturday</v>
      </c>
      <c r="Y2281" s="30" t="str">
        <f aca="false">_xlfn.IFS(C2281&lt;18,"Child (0-17)",C2281&lt;40,"Young Adult (18-39)",C2281&lt;60,"Adult (40-59)",TRUE(),"Senior (60+)")</f>
        <v>Young Adult (18-39)</v>
      </c>
      <c r="Z2281" s="30" t="n">
        <f aca="false">ROUND(G2281-E2281,0)</f>
        <v>1</v>
      </c>
      <c r="AA2281" s="30" t="n">
        <f aca="false">L2281+M2281</f>
        <v>91</v>
      </c>
      <c r="AB2281" s="30" t="n">
        <f aca="false">IFERROR(ROUND(Q2281/AA2281,2),0)</f>
        <v>40.01</v>
      </c>
      <c r="AC2281" s="30" t="str">
        <f aca="false">IF(AND(K2281="Critical",N2281="No"),"URGENT - No Bed","Normal")</f>
        <v>Normal</v>
      </c>
      <c r="AD2281" s="34" t="n">
        <f aca="false">INDEX(Lookup_Tables!$B$3:$B$12,MATCH(H2281,Lookup_Tables!$A$3:$A$12,0))</f>
        <v>2200000</v>
      </c>
      <c r="AE2281" s="30" t="str">
        <f aca="false">INDEX(Lookup_Tables!$C$3:$C$12,MATCH(H2281,Lookup_Tables!$A$3:$A$12,0))</f>
        <v>Dr. Rohan Das</v>
      </c>
      <c r="AF2281" s="30" t="str">
        <f aca="false">IFERROR(INDEX(Lookup_Tables!$F$16:$F$45,MATCH(I2281,Lookup_Tables!$E$16:$E$45,0)),"N/A")</f>
        <v>EMP205</v>
      </c>
      <c r="AG2281" s="30" t="n">
        <f aca="false">_xlfn.IFS(R2281="Recovered",4,R2281="Referred",3,R2281="Admitted",2,R2281="Deceased",1,TRUE(),0)</f>
        <v>2</v>
      </c>
      <c r="AH2281" s="30" t="str">
        <f aca="false">IF(T2281&gt;=4,"Satisfied",IF(T2281&gt;=3,"Neutral","Needs Improvement"))</f>
        <v>Satisfied</v>
      </c>
    </row>
    <row r="2282" customFormat="false" ht="15" hidden="false" customHeight="false" outlineLevel="0" collapsed="false">
      <c r="A2282" s="27" t="s">
        <v>3581</v>
      </c>
      <c r="B2282" s="27" t="s">
        <v>2773</v>
      </c>
      <c r="C2282" s="27" t="n">
        <v>20</v>
      </c>
      <c r="D2282" s="27" t="s">
        <v>121</v>
      </c>
      <c r="E2282" s="28" t="n">
        <v>45632</v>
      </c>
      <c r="F2282" s="27" t="s">
        <v>858</v>
      </c>
      <c r="G2282" s="28" t="n">
        <v>45632</v>
      </c>
      <c r="H2282" s="27" t="s">
        <v>183</v>
      </c>
      <c r="I2282" s="27" t="s">
        <v>184</v>
      </c>
      <c r="J2282" s="27" t="s">
        <v>213</v>
      </c>
      <c r="K2282" s="27" t="s">
        <v>138</v>
      </c>
      <c r="L2282" s="27" t="n">
        <v>90</v>
      </c>
      <c r="M2282" s="27" t="n">
        <v>24</v>
      </c>
      <c r="N2282" s="27" t="s">
        <v>127</v>
      </c>
      <c r="O2282" s="27" t="s">
        <v>128</v>
      </c>
      <c r="P2282" s="27" t="s">
        <v>140</v>
      </c>
      <c r="Q2282" s="29" t="n">
        <v>2148.44</v>
      </c>
      <c r="R2282" s="27" t="s">
        <v>268</v>
      </c>
      <c r="S2282" s="27" t="s">
        <v>192</v>
      </c>
      <c r="T2282" s="27" t="n">
        <v>5</v>
      </c>
      <c r="U2282" s="27" t="n">
        <f aca="false">YEAR(E2282)</f>
        <v>2024</v>
      </c>
      <c r="V2282" s="27" t="str">
        <f aca="false">TEXT(E2282,"MMM-YYYY")</f>
        <v>Dec-2024</v>
      </c>
      <c r="W2282" s="27" t="n">
        <f aca="false">MONTH(E2282)</f>
        <v>12</v>
      </c>
      <c r="X2282" s="27" t="str">
        <f aca="false">TEXT(WEEKDAY(E2282,2),"0")&amp;" - "&amp;TEXT(E2282,"dddd")</f>
        <v>5 - Friday</v>
      </c>
      <c r="Y2282" s="27" t="str">
        <f aca="false">_xlfn.IFS(C2282&lt;18,"Child (0-17)",C2282&lt;40,"Young Adult (18-39)",C2282&lt;60,"Adult (40-59)",TRUE(),"Senior (60+)")</f>
        <v>Young Adult (18-39)</v>
      </c>
      <c r="Z2282" s="27" t="n">
        <f aca="false">ROUND(G2282-E2282,0)</f>
        <v>0</v>
      </c>
      <c r="AA2282" s="27" t="n">
        <f aca="false">L2282+M2282</f>
        <v>114</v>
      </c>
      <c r="AB2282" s="27" t="n">
        <f aca="false">IFERROR(ROUND(Q2282/AA2282,2),0)</f>
        <v>18.85</v>
      </c>
      <c r="AC2282" s="27" t="str">
        <f aca="false">IF(AND(K2282="Critical",N2282="No"),"URGENT - No Bed","Normal")</f>
        <v>Normal</v>
      </c>
      <c r="AD2282" s="33" t="n">
        <f aca="false">INDEX(Lookup_Tables!$B$3:$B$12,MATCH(H2282,Lookup_Tables!$A$3:$A$12,0))</f>
        <v>3100000</v>
      </c>
      <c r="AE2282" s="27" t="str">
        <f aca="false">INDEX(Lookup_Tables!$C$3:$C$12,MATCH(H2282,Lookup_Tables!$A$3:$A$12,0))</f>
        <v>Dr. Kavita Rao</v>
      </c>
      <c r="AF2282" s="27" t="str">
        <f aca="false">IFERROR(INDEX(Lookup_Tables!$F$16:$F$45,MATCH(I2282,Lookup_Tables!$E$16:$E$45,0)),"N/A")</f>
        <v>EMP226</v>
      </c>
      <c r="AG2282" s="27" t="n">
        <f aca="false">_xlfn.IFS(R2282="Recovered",4,R2282="Referred",3,R2282="Admitted",2,R2282="Deceased",1,TRUE(),0)</f>
        <v>3</v>
      </c>
      <c r="AH2282" s="27" t="str">
        <f aca="false">IF(T2282&gt;=4,"Satisfied",IF(T2282&gt;=3,"Neutral","Needs Improvement"))</f>
        <v>Satisfied</v>
      </c>
    </row>
    <row r="2283" customFormat="false" ht="15" hidden="false" customHeight="false" outlineLevel="0" collapsed="false">
      <c r="A2283" s="30" t="s">
        <v>6418</v>
      </c>
      <c r="B2283" s="30" t="s">
        <v>2273</v>
      </c>
      <c r="C2283" s="30" t="n">
        <v>24</v>
      </c>
      <c r="D2283" s="30" t="s">
        <v>181</v>
      </c>
      <c r="E2283" s="31" t="n">
        <v>45398</v>
      </c>
      <c r="F2283" s="30" t="s">
        <v>1135</v>
      </c>
      <c r="G2283" s="31" t="n">
        <v>45400</v>
      </c>
      <c r="H2283" s="30" t="s">
        <v>206</v>
      </c>
      <c r="I2283" s="30" t="s">
        <v>232</v>
      </c>
      <c r="J2283" s="30" t="s">
        <v>233</v>
      </c>
      <c r="K2283" s="30" t="s">
        <v>156</v>
      </c>
      <c r="L2283" s="30" t="n">
        <v>33</v>
      </c>
      <c r="M2283" s="30" t="n">
        <v>66</v>
      </c>
      <c r="N2283" s="30" t="s">
        <v>186</v>
      </c>
      <c r="O2283" s="30" t="s">
        <v>128</v>
      </c>
      <c r="P2283" s="30" t="s">
        <v>140</v>
      </c>
      <c r="Q2283" s="32" t="n">
        <v>3498.25</v>
      </c>
      <c r="R2283" s="30" t="s">
        <v>130</v>
      </c>
      <c r="S2283" s="30" t="s">
        <v>178</v>
      </c>
      <c r="T2283" s="30" t="n">
        <v>4</v>
      </c>
      <c r="U2283" s="30" t="n">
        <f aca="false">YEAR(E2283)</f>
        <v>2024</v>
      </c>
      <c r="V2283" s="30" t="str">
        <f aca="false">TEXT(E2283,"MMM-YYYY")</f>
        <v>Apr-2024</v>
      </c>
      <c r="W2283" s="30" t="n">
        <f aca="false">MONTH(E2283)</f>
        <v>4</v>
      </c>
      <c r="X2283" s="30" t="str">
        <f aca="false">TEXT(WEEKDAY(E2283,2),"0")&amp;" - "&amp;TEXT(E2283,"dddd")</f>
        <v>2 - Tuesday</v>
      </c>
      <c r="Y2283" s="30" t="str">
        <f aca="false">_xlfn.IFS(C2283&lt;18,"Child (0-17)",C2283&lt;40,"Young Adult (18-39)",C2283&lt;60,"Adult (40-59)",TRUE(),"Senior (60+)")</f>
        <v>Young Adult (18-39)</v>
      </c>
      <c r="Z2283" s="30" t="n">
        <f aca="false">ROUND(G2283-E2283,0)</f>
        <v>2</v>
      </c>
      <c r="AA2283" s="30" t="n">
        <f aca="false">L2283+M2283</f>
        <v>99</v>
      </c>
      <c r="AB2283" s="30" t="n">
        <f aca="false">IFERROR(ROUND(Q2283/AA2283,2),0)</f>
        <v>35.34</v>
      </c>
      <c r="AC2283" s="30" t="str">
        <f aca="false">IF(AND(K2283="Critical",N2283="No"),"URGENT - No Bed","Normal")</f>
        <v>Normal</v>
      </c>
      <c r="AD2283" s="34" t="n">
        <f aca="false">INDEX(Lookup_Tables!$B$3:$B$12,MATCH(H2283,Lookup_Tables!$A$3:$A$12,0))</f>
        <v>2800000</v>
      </c>
      <c r="AE2283" s="30" t="str">
        <f aca="false">INDEX(Lookup_Tables!$C$3:$C$12,MATCH(H2283,Lookup_Tables!$A$3:$A$12,0))</f>
        <v>Dr. Suresh Nair</v>
      </c>
      <c r="AF2283" s="30" t="str">
        <f aca="false">IFERROR(INDEX(Lookup_Tables!$F$16:$F$45,MATCH(I2283,Lookup_Tables!$E$16:$E$45,0)),"N/A")</f>
        <v>EMP210</v>
      </c>
      <c r="AG2283" s="30" t="n">
        <f aca="false">_xlfn.IFS(R2283="Recovered",4,R2283="Referred",3,R2283="Admitted",2,R2283="Deceased",1,TRUE(),0)</f>
        <v>4</v>
      </c>
      <c r="AH2283" s="30" t="str">
        <f aca="false">IF(T2283&gt;=4,"Satisfied",IF(T2283&gt;=3,"Neutral","Needs Improvement"))</f>
        <v>Satisfied</v>
      </c>
    </row>
    <row r="2284" customFormat="false" ht="15" hidden="false" customHeight="false" outlineLevel="0" collapsed="false">
      <c r="A2284" s="27" t="s">
        <v>2470</v>
      </c>
      <c r="B2284" s="27" t="s">
        <v>2471</v>
      </c>
      <c r="C2284" s="27" t="n">
        <v>57</v>
      </c>
      <c r="D2284" s="27" t="s">
        <v>181</v>
      </c>
      <c r="E2284" s="28" t="n">
        <v>45340</v>
      </c>
      <c r="F2284" s="27" t="s">
        <v>1842</v>
      </c>
      <c r="G2284" s="28" t="n">
        <v>45341</v>
      </c>
      <c r="H2284" s="27" t="s">
        <v>236</v>
      </c>
      <c r="I2284" s="27" t="s">
        <v>323</v>
      </c>
      <c r="J2284" s="27" t="s">
        <v>287</v>
      </c>
      <c r="K2284" s="27" t="s">
        <v>156</v>
      </c>
      <c r="L2284" s="27" t="n">
        <v>26</v>
      </c>
      <c r="M2284" s="27" t="n">
        <v>78</v>
      </c>
      <c r="N2284" s="27" t="s">
        <v>127</v>
      </c>
      <c r="O2284" s="27" t="s">
        <v>139</v>
      </c>
      <c r="P2284" s="27" t="s">
        <v>150</v>
      </c>
      <c r="Q2284" s="29" t="n">
        <v>4844.17</v>
      </c>
      <c r="R2284" s="27" t="s">
        <v>130</v>
      </c>
      <c r="S2284" s="27" t="s">
        <v>223</v>
      </c>
      <c r="T2284" s="27" t="n">
        <v>3</v>
      </c>
      <c r="U2284" s="27" t="n">
        <f aca="false">YEAR(E2284)</f>
        <v>2024</v>
      </c>
      <c r="V2284" s="27" t="str">
        <f aca="false">TEXT(E2284,"MMM-YYYY")</f>
        <v>Feb-2024</v>
      </c>
      <c r="W2284" s="27" t="n">
        <f aca="false">MONTH(E2284)</f>
        <v>2</v>
      </c>
      <c r="X2284" s="27" t="str">
        <f aca="false">TEXT(WEEKDAY(E2284,2),"0")&amp;" - "&amp;TEXT(E2284,"dddd")</f>
        <v>7 - Sunday</v>
      </c>
      <c r="Y2284" s="27" t="str">
        <f aca="false">_xlfn.IFS(C2284&lt;18,"Child (0-17)",C2284&lt;40,"Young Adult (18-39)",C2284&lt;60,"Adult (40-59)",TRUE(),"Senior (60+)")</f>
        <v>Adult (40-59)</v>
      </c>
      <c r="Z2284" s="27" t="n">
        <f aca="false">ROUND(G2284-E2284,0)</f>
        <v>1</v>
      </c>
      <c r="AA2284" s="27" t="n">
        <f aca="false">L2284+M2284</f>
        <v>104</v>
      </c>
      <c r="AB2284" s="27" t="n">
        <f aca="false">IFERROR(ROUND(Q2284/AA2284,2),0)</f>
        <v>46.58</v>
      </c>
      <c r="AC2284" s="27" t="str">
        <f aca="false">IF(AND(K2284="Critical",N2284="No"),"URGENT - No Bed","Normal")</f>
        <v>Normal</v>
      </c>
      <c r="AD2284" s="33" t="n">
        <f aca="false">INDEX(Lookup_Tables!$B$3:$B$12,MATCH(H2284,Lookup_Tables!$A$3:$A$12,0))</f>
        <v>3900000</v>
      </c>
      <c r="AE2284" s="27" t="str">
        <f aca="false">INDEX(Lookup_Tables!$C$3:$C$12,MATCH(H2284,Lookup_Tables!$A$3:$A$12,0))</f>
        <v>Dr. Rina Mehta</v>
      </c>
      <c r="AF2284" s="27" t="str">
        <f aca="false">IFERROR(INDEX(Lookup_Tables!$F$16:$F$45,MATCH(I2284,Lookup_Tables!$E$16:$E$45,0)),"N/A")</f>
        <v>EMP216</v>
      </c>
      <c r="AG2284" s="27" t="n">
        <f aca="false">_xlfn.IFS(R2284="Recovered",4,R2284="Referred",3,R2284="Admitted",2,R2284="Deceased",1,TRUE(),0)</f>
        <v>4</v>
      </c>
      <c r="AH2284" s="27" t="str">
        <f aca="false">IF(T2284&gt;=4,"Satisfied",IF(T2284&gt;=3,"Neutral","Needs Improvement"))</f>
        <v>Neutral</v>
      </c>
    </row>
    <row r="2285" customFormat="false" ht="15" hidden="false" customHeight="false" outlineLevel="0" collapsed="false">
      <c r="A2285" s="30" t="s">
        <v>2842</v>
      </c>
      <c r="B2285" s="30" t="s">
        <v>2843</v>
      </c>
      <c r="C2285" s="30" t="n">
        <v>59</v>
      </c>
      <c r="D2285" s="30" t="s">
        <v>121</v>
      </c>
      <c r="E2285" s="31" t="n">
        <v>45461</v>
      </c>
      <c r="F2285" s="30" t="s">
        <v>743</v>
      </c>
      <c r="G2285" s="31" t="n">
        <v>45462</v>
      </c>
      <c r="H2285" s="30" t="s">
        <v>242</v>
      </c>
      <c r="I2285" s="30" t="s">
        <v>466</v>
      </c>
      <c r="J2285" s="30" t="s">
        <v>316</v>
      </c>
      <c r="K2285" s="30" t="s">
        <v>138</v>
      </c>
      <c r="L2285" s="30" t="n">
        <v>20</v>
      </c>
      <c r="M2285" s="30" t="n">
        <v>31</v>
      </c>
      <c r="N2285" s="30" t="s">
        <v>127</v>
      </c>
      <c r="O2285" s="30" t="s">
        <v>139</v>
      </c>
      <c r="P2285" s="30" t="s">
        <v>187</v>
      </c>
      <c r="Q2285" s="32" t="n">
        <v>1530.3</v>
      </c>
      <c r="R2285" s="30" t="s">
        <v>268</v>
      </c>
      <c r="S2285" s="30" t="s">
        <v>141</v>
      </c>
      <c r="T2285" s="30" t="n">
        <v>2</v>
      </c>
      <c r="U2285" s="30" t="n">
        <f aca="false">YEAR(E2285)</f>
        <v>2024</v>
      </c>
      <c r="V2285" s="30" t="str">
        <f aca="false">TEXT(E2285,"MMM-YYYY")</f>
        <v>Jun-2024</v>
      </c>
      <c r="W2285" s="30" t="n">
        <f aca="false">MONTH(E2285)</f>
        <v>6</v>
      </c>
      <c r="X2285" s="30" t="str">
        <f aca="false">TEXT(WEEKDAY(E2285,2),"0")&amp;" - "&amp;TEXT(E2285,"dddd")</f>
        <v>2 - Tuesday</v>
      </c>
      <c r="Y2285" s="30" t="str">
        <f aca="false">_xlfn.IFS(C2285&lt;18,"Child (0-17)",C2285&lt;40,"Young Adult (18-39)",C2285&lt;60,"Adult (40-59)",TRUE(),"Senior (60+)")</f>
        <v>Adult (40-59)</v>
      </c>
      <c r="Z2285" s="30" t="n">
        <f aca="false">ROUND(G2285-E2285,0)</f>
        <v>1</v>
      </c>
      <c r="AA2285" s="30" t="n">
        <f aca="false">L2285+M2285</f>
        <v>51</v>
      </c>
      <c r="AB2285" s="30" t="n">
        <f aca="false">IFERROR(ROUND(Q2285/AA2285,2),0)</f>
        <v>30.01</v>
      </c>
      <c r="AC2285" s="30" t="str">
        <f aca="false">IF(AND(K2285="Critical",N2285="No"),"URGENT - No Bed","Normal")</f>
        <v>Normal</v>
      </c>
      <c r="AD2285" s="34" t="n">
        <f aca="false">INDEX(Lookup_Tables!$B$3:$B$12,MATCH(H2285,Lookup_Tables!$A$3:$A$12,0))</f>
        <v>3000000</v>
      </c>
      <c r="AE2285" s="30" t="str">
        <f aca="false">INDEX(Lookup_Tables!$C$3:$C$12,MATCH(H2285,Lookup_Tables!$A$3:$A$12,0))</f>
        <v>Dr. Pooja Iyer</v>
      </c>
      <c r="AF2285" s="30" t="str">
        <f aca="false">IFERROR(INDEX(Lookup_Tables!$F$16:$F$45,MATCH(I2285,Lookup_Tables!$E$16:$E$45,0)),"N/A")</f>
        <v>EMP212</v>
      </c>
      <c r="AG2285" s="30" t="n">
        <f aca="false">_xlfn.IFS(R2285="Recovered",4,R2285="Referred",3,R2285="Admitted",2,R2285="Deceased",1,TRUE(),0)</f>
        <v>3</v>
      </c>
      <c r="AH2285" s="30" t="str">
        <f aca="false">IF(T2285&gt;=4,"Satisfied",IF(T2285&gt;=3,"Neutral","Needs Improvement"))</f>
        <v>Needs Improvement</v>
      </c>
    </row>
    <row r="2286" customFormat="false" ht="15" hidden="false" customHeight="false" outlineLevel="0" collapsed="false">
      <c r="A2286" s="27" t="s">
        <v>3821</v>
      </c>
      <c r="B2286" s="27" t="s">
        <v>3330</v>
      </c>
      <c r="C2286" s="27" t="n">
        <v>71</v>
      </c>
      <c r="D2286" s="27" t="s">
        <v>121</v>
      </c>
      <c r="E2286" s="28" t="n">
        <v>45322</v>
      </c>
      <c r="F2286" s="27" t="s">
        <v>800</v>
      </c>
      <c r="G2286" s="28" t="n">
        <v>45322</v>
      </c>
      <c r="H2286" s="27" t="s">
        <v>217</v>
      </c>
      <c r="I2286" s="27" t="s">
        <v>344</v>
      </c>
      <c r="J2286" s="27" t="s">
        <v>294</v>
      </c>
      <c r="K2286" s="27" t="s">
        <v>138</v>
      </c>
      <c r="L2286" s="27" t="n">
        <v>76</v>
      </c>
      <c r="M2286" s="27" t="n">
        <v>23</v>
      </c>
      <c r="N2286" s="27" t="s">
        <v>127</v>
      </c>
      <c r="O2286" s="27" t="s">
        <v>139</v>
      </c>
      <c r="P2286" s="27" t="s">
        <v>187</v>
      </c>
      <c r="Q2286" s="29" t="n">
        <v>2463.03</v>
      </c>
      <c r="R2286" s="27" t="s">
        <v>130</v>
      </c>
      <c r="S2286" s="27" t="s">
        <v>192</v>
      </c>
      <c r="T2286" s="27" t="n">
        <v>4</v>
      </c>
      <c r="U2286" s="27" t="n">
        <f aca="false">YEAR(E2286)</f>
        <v>2024</v>
      </c>
      <c r="V2286" s="27" t="str">
        <f aca="false">TEXT(E2286,"MMM-YYYY")</f>
        <v>Jan-2024</v>
      </c>
      <c r="W2286" s="27" t="n">
        <f aca="false">MONTH(E2286)</f>
        <v>1</v>
      </c>
      <c r="X2286" s="27" t="str">
        <f aca="false">TEXT(WEEKDAY(E2286,2),"0")&amp;" - "&amp;TEXT(E2286,"dddd")</f>
        <v>3 - Wednesday</v>
      </c>
      <c r="Y2286" s="27" t="str">
        <f aca="false">_xlfn.IFS(C2286&lt;18,"Child (0-17)",C2286&lt;40,"Young Adult (18-39)",C2286&lt;60,"Adult (40-59)",TRUE(),"Senior (60+)")</f>
        <v>Senior (60+)</v>
      </c>
      <c r="Z2286" s="27" t="n">
        <f aca="false">ROUND(G2286-E2286,0)</f>
        <v>0</v>
      </c>
      <c r="AA2286" s="27" t="n">
        <f aca="false">L2286+M2286</f>
        <v>99</v>
      </c>
      <c r="AB2286" s="27" t="n">
        <f aca="false">IFERROR(ROUND(Q2286/AA2286,2),0)</f>
        <v>24.88</v>
      </c>
      <c r="AC2286" s="27" t="str">
        <f aca="false">IF(AND(K2286="Critical",N2286="No"),"URGENT - No Bed","Normal")</f>
        <v>Normal</v>
      </c>
      <c r="AD2286" s="33" t="n">
        <f aca="false">INDEX(Lookup_Tables!$B$3:$B$12,MATCH(H2286,Lookup_Tables!$A$3:$A$12,0))</f>
        <v>4200000</v>
      </c>
      <c r="AE2286" s="27" t="str">
        <f aca="false">INDEX(Lookup_Tables!$C$3:$C$12,MATCH(H2286,Lookup_Tables!$A$3:$A$12,0))</f>
        <v>Dr. Anil Kapoor</v>
      </c>
      <c r="AF2286" s="27" t="str">
        <f aca="false">IFERROR(INDEX(Lookup_Tables!$F$16:$F$45,MATCH(I2286,Lookup_Tables!$E$16:$E$45,0)),"N/A")</f>
        <v>EMP201</v>
      </c>
      <c r="AG2286" s="27" t="n">
        <f aca="false">_xlfn.IFS(R2286="Recovered",4,R2286="Referred",3,R2286="Admitted",2,R2286="Deceased",1,TRUE(),0)</f>
        <v>4</v>
      </c>
      <c r="AH2286" s="27" t="str">
        <f aca="false">IF(T2286&gt;=4,"Satisfied",IF(T2286&gt;=3,"Neutral","Needs Improvement"))</f>
        <v>Satisfied</v>
      </c>
    </row>
    <row r="2287" customFormat="false" ht="15" hidden="false" customHeight="false" outlineLevel="0" collapsed="false">
      <c r="A2287" s="30" t="s">
        <v>2089</v>
      </c>
      <c r="B2287" s="30" t="s">
        <v>632</v>
      </c>
      <c r="C2287" s="30" t="n">
        <v>30</v>
      </c>
      <c r="D2287" s="30" t="s">
        <v>181</v>
      </c>
      <c r="E2287" s="31" t="n">
        <v>45304</v>
      </c>
      <c r="F2287" s="30" t="s">
        <v>840</v>
      </c>
      <c r="G2287" s="31" t="n">
        <v>45306</v>
      </c>
      <c r="H2287" s="30" t="s">
        <v>123</v>
      </c>
      <c r="I2287" s="30" t="s">
        <v>155</v>
      </c>
      <c r="J2287" s="30" t="s">
        <v>227</v>
      </c>
      <c r="K2287" s="30" t="s">
        <v>156</v>
      </c>
      <c r="L2287" s="30" t="n">
        <v>70</v>
      </c>
      <c r="M2287" s="30" t="n">
        <v>89</v>
      </c>
      <c r="N2287" s="30" t="s">
        <v>186</v>
      </c>
      <c r="O2287" s="30" t="s">
        <v>171</v>
      </c>
      <c r="P2287" s="30" t="s">
        <v>187</v>
      </c>
      <c r="Q2287" s="32" t="n">
        <v>4196.15</v>
      </c>
      <c r="R2287" s="30" t="s">
        <v>130</v>
      </c>
      <c r="S2287" s="30" t="s">
        <v>192</v>
      </c>
      <c r="T2287" s="30" t="n">
        <v>4</v>
      </c>
      <c r="U2287" s="30" t="n">
        <f aca="false">YEAR(E2287)</f>
        <v>2024</v>
      </c>
      <c r="V2287" s="30" t="str">
        <f aca="false">TEXT(E2287,"MMM-YYYY")</f>
        <v>Jan-2024</v>
      </c>
      <c r="W2287" s="30" t="n">
        <f aca="false">MONTH(E2287)</f>
        <v>1</v>
      </c>
      <c r="X2287" s="30" t="str">
        <f aca="false">TEXT(WEEKDAY(E2287,2),"0")&amp;" - "&amp;TEXT(E2287,"dddd")</f>
        <v>6 - Saturday</v>
      </c>
      <c r="Y2287" s="30" t="str">
        <f aca="false">_xlfn.IFS(C2287&lt;18,"Child (0-17)",C2287&lt;40,"Young Adult (18-39)",C2287&lt;60,"Adult (40-59)",TRUE(),"Senior (60+)")</f>
        <v>Young Adult (18-39)</v>
      </c>
      <c r="Z2287" s="30" t="n">
        <f aca="false">ROUND(G2287-E2287,0)</f>
        <v>2</v>
      </c>
      <c r="AA2287" s="30" t="n">
        <f aca="false">L2287+M2287</f>
        <v>159</v>
      </c>
      <c r="AB2287" s="30" t="n">
        <f aca="false">IFERROR(ROUND(Q2287/AA2287,2),0)</f>
        <v>26.39</v>
      </c>
      <c r="AC2287" s="30" t="str">
        <f aca="false">IF(AND(K2287="Critical",N2287="No"),"URGENT - No Bed","Normal")</f>
        <v>Normal</v>
      </c>
      <c r="AD2287" s="34" t="n">
        <f aca="false">INDEX(Lookup_Tables!$B$3:$B$12,MATCH(H2287,Lookup_Tables!$A$3:$A$12,0))</f>
        <v>2200000</v>
      </c>
      <c r="AE2287" s="30" t="str">
        <f aca="false">INDEX(Lookup_Tables!$C$3:$C$12,MATCH(H2287,Lookup_Tables!$A$3:$A$12,0))</f>
        <v>Dr. Rohan Das</v>
      </c>
      <c r="AF2287" s="30" t="str">
        <f aca="false">IFERROR(INDEX(Lookup_Tables!$F$16:$F$45,MATCH(I2287,Lookup_Tables!$E$16:$E$45,0)),"N/A")</f>
        <v>EMP203</v>
      </c>
      <c r="AG2287" s="30" t="n">
        <f aca="false">_xlfn.IFS(R2287="Recovered",4,R2287="Referred",3,R2287="Admitted",2,R2287="Deceased",1,TRUE(),0)</f>
        <v>4</v>
      </c>
      <c r="AH2287" s="30" t="str">
        <f aca="false">IF(T2287&gt;=4,"Satisfied",IF(T2287&gt;=3,"Neutral","Needs Improvement"))</f>
        <v>Satisfied</v>
      </c>
    </row>
    <row r="2288" customFormat="false" ht="15" hidden="false" customHeight="false" outlineLevel="0" collapsed="false">
      <c r="A2288" s="27" t="s">
        <v>5952</v>
      </c>
      <c r="B2288" s="27" t="s">
        <v>2508</v>
      </c>
      <c r="C2288" s="27" t="n">
        <v>58</v>
      </c>
      <c r="D2288" s="27" t="s">
        <v>181</v>
      </c>
      <c r="E2288" s="28" t="n">
        <v>45400</v>
      </c>
      <c r="F2288" s="27" t="s">
        <v>638</v>
      </c>
      <c r="G2288" s="28" t="n">
        <v>45401</v>
      </c>
      <c r="H2288" s="27" t="s">
        <v>183</v>
      </c>
      <c r="I2288" s="27" t="s">
        <v>184</v>
      </c>
      <c r="J2288" s="27" t="s">
        <v>185</v>
      </c>
      <c r="K2288" s="27" t="s">
        <v>138</v>
      </c>
      <c r="L2288" s="27" t="n">
        <v>29</v>
      </c>
      <c r="M2288" s="27" t="n">
        <v>40</v>
      </c>
      <c r="N2288" s="27" t="s">
        <v>186</v>
      </c>
      <c r="O2288" s="27" t="s">
        <v>149</v>
      </c>
      <c r="P2288" s="27" t="s">
        <v>129</v>
      </c>
      <c r="Q2288" s="29" t="n">
        <v>2411.9</v>
      </c>
      <c r="R2288" s="27" t="s">
        <v>130</v>
      </c>
      <c r="S2288" s="27" t="s">
        <v>151</v>
      </c>
      <c r="T2288" s="27" t="n">
        <v>3</v>
      </c>
      <c r="U2288" s="27" t="n">
        <f aca="false">YEAR(E2288)</f>
        <v>2024</v>
      </c>
      <c r="V2288" s="27" t="str">
        <f aca="false">TEXT(E2288,"MMM-YYYY")</f>
        <v>Apr-2024</v>
      </c>
      <c r="W2288" s="27" t="n">
        <f aca="false">MONTH(E2288)</f>
        <v>4</v>
      </c>
      <c r="X2288" s="27" t="str">
        <f aca="false">TEXT(WEEKDAY(E2288,2),"0")&amp;" - "&amp;TEXT(E2288,"dddd")</f>
        <v>4 - Thursday</v>
      </c>
      <c r="Y2288" s="27" t="str">
        <f aca="false">_xlfn.IFS(C2288&lt;18,"Child (0-17)",C2288&lt;40,"Young Adult (18-39)",C2288&lt;60,"Adult (40-59)",TRUE(),"Senior (60+)")</f>
        <v>Adult (40-59)</v>
      </c>
      <c r="Z2288" s="27" t="n">
        <f aca="false">ROUND(G2288-E2288,0)</f>
        <v>1</v>
      </c>
      <c r="AA2288" s="27" t="n">
        <f aca="false">L2288+M2288</f>
        <v>69</v>
      </c>
      <c r="AB2288" s="27" t="n">
        <f aca="false">IFERROR(ROUND(Q2288/AA2288,2),0)</f>
        <v>34.96</v>
      </c>
      <c r="AC2288" s="27" t="str">
        <f aca="false">IF(AND(K2288="Critical",N2288="No"),"URGENT - No Bed","Normal")</f>
        <v>Normal</v>
      </c>
      <c r="AD2288" s="33" t="n">
        <f aca="false">INDEX(Lookup_Tables!$B$3:$B$12,MATCH(H2288,Lookup_Tables!$A$3:$A$12,0))</f>
        <v>3100000</v>
      </c>
      <c r="AE2288" s="27" t="str">
        <f aca="false">INDEX(Lookup_Tables!$C$3:$C$12,MATCH(H2288,Lookup_Tables!$A$3:$A$12,0))</f>
        <v>Dr. Kavita Rao</v>
      </c>
      <c r="AF2288" s="27" t="str">
        <f aca="false">IFERROR(INDEX(Lookup_Tables!$F$16:$F$45,MATCH(I2288,Lookup_Tables!$E$16:$E$45,0)),"N/A")</f>
        <v>EMP226</v>
      </c>
      <c r="AG2288" s="27" t="n">
        <f aca="false">_xlfn.IFS(R2288="Recovered",4,R2288="Referred",3,R2288="Admitted",2,R2288="Deceased",1,TRUE(),0)</f>
        <v>4</v>
      </c>
      <c r="AH2288" s="27" t="str">
        <f aca="false">IF(T2288&gt;=4,"Satisfied",IF(T2288&gt;=3,"Neutral","Needs Improvement"))</f>
        <v>Neutral</v>
      </c>
    </row>
    <row r="2289" customFormat="false" ht="15" hidden="false" customHeight="false" outlineLevel="0" collapsed="false">
      <c r="A2289" s="30" t="s">
        <v>2881</v>
      </c>
      <c r="B2289" s="30" t="s">
        <v>1864</v>
      </c>
      <c r="C2289" s="30" t="n">
        <v>27</v>
      </c>
      <c r="D2289" s="30" t="s">
        <v>181</v>
      </c>
      <c r="E2289" s="31" t="n">
        <v>45629</v>
      </c>
      <c r="F2289" s="30" t="s">
        <v>1511</v>
      </c>
      <c r="G2289" s="31" t="n">
        <v>45633</v>
      </c>
      <c r="H2289" s="30" t="s">
        <v>217</v>
      </c>
      <c r="I2289" s="30" t="s">
        <v>392</v>
      </c>
      <c r="J2289" s="30" t="s">
        <v>294</v>
      </c>
      <c r="K2289" s="30" t="s">
        <v>126</v>
      </c>
      <c r="L2289" s="30" t="n">
        <v>21</v>
      </c>
      <c r="M2289" s="30" t="n">
        <v>114</v>
      </c>
      <c r="N2289" s="30" t="s">
        <v>186</v>
      </c>
      <c r="O2289" s="30" t="s">
        <v>149</v>
      </c>
      <c r="P2289" s="30" t="s">
        <v>140</v>
      </c>
      <c r="Q2289" s="32" t="n">
        <v>8762.41</v>
      </c>
      <c r="R2289" s="30" t="s">
        <v>130</v>
      </c>
      <c r="S2289" s="30" t="s">
        <v>164</v>
      </c>
      <c r="T2289" s="30" t="n">
        <v>4</v>
      </c>
      <c r="U2289" s="30" t="n">
        <f aca="false">YEAR(E2289)</f>
        <v>2024</v>
      </c>
      <c r="V2289" s="30" t="str">
        <f aca="false">TEXT(E2289,"MMM-YYYY")</f>
        <v>Dec-2024</v>
      </c>
      <c r="W2289" s="30" t="n">
        <f aca="false">MONTH(E2289)</f>
        <v>12</v>
      </c>
      <c r="X2289" s="30" t="str">
        <f aca="false">TEXT(WEEKDAY(E2289,2),"0")&amp;" - "&amp;TEXT(E2289,"dddd")</f>
        <v>2 - Tuesday</v>
      </c>
      <c r="Y2289" s="30" t="str">
        <f aca="false">_xlfn.IFS(C2289&lt;18,"Child (0-17)",C2289&lt;40,"Young Adult (18-39)",C2289&lt;60,"Adult (40-59)",TRUE(),"Senior (60+)")</f>
        <v>Young Adult (18-39)</v>
      </c>
      <c r="Z2289" s="30" t="n">
        <f aca="false">ROUND(G2289-E2289,0)</f>
        <v>4</v>
      </c>
      <c r="AA2289" s="30" t="n">
        <f aca="false">L2289+M2289</f>
        <v>135</v>
      </c>
      <c r="AB2289" s="30" t="n">
        <f aca="false">IFERROR(ROUND(Q2289/AA2289,2),0)</f>
        <v>64.91</v>
      </c>
      <c r="AC2289" s="30" t="str">
        <f aca="false">IF(AND(K2289="Critical",N2289="No"),"URGENT - No Bed","Normal")</f>
        <v>Normal</v>
      </c>
      <c r="AD2289" s="34" t="n">
        <f aca="false">INDEX(Lookup_Tables!$B$3:$B$12,MATCH(H2289,Lookup_Tables!$A$3:$A$12,0))</f>
        <v>4200000</v>
      </c>
      <c r="AE2289" s="30" t="str">
        <f aca="false">INDEX(Lookup_Tables!$C$3:$C$12,MATCH(H2289,Lookup_Tables!$A$3:$A$12,0))</f>
        <v>Dr. Anil Kapoor</v>
      </c>
      <c r="AF2289" s="30" t="str">
        <f aca="false">IFERROR(INDEX(Lookup_Tables!$F$16:$F$45,MATCH(I2289,Lookup_Tables!$E$16:$E$45,0)),"N/A")</f>
        <v>EMP202</v>
      </c>
      <c r="AG2289" s="30" t="n">
        <f aca="false">_xlfn.IFS(R2289="Recovered",4,R2289="Referred",3,R2289="Admitted",2,R2289="Deceased",1,TRUE(),0)</f>
        <v>4</v>
      </c>
      <c r="AH2289" s="30" t="str">
        <f aca="false">IF(T2289&gt;=4,"Satisfied",IF(T2289&gt;=3,"Neutral","Needs Improvement"))</f>
        <v>Satisfied</v>
      </c>
    </row>
    <row r="2290" customFormat="false" ht="15" hidden="false" customHeight="false" outlineLevel="0" collapsed="false">
      <c r="A2290" s="27" t="s">
        <v>1675</v>
      </c>
      <c r="B2290" s="27" t="s">
        <v>1676</v>
      </c>
      <c r="C2290" s="27" t="n">
        <v>18</v>
      </c>
      <c r="D2290" s="27" t="s">
        <v>121</v>
      </c>
      <c r="E2290" s="28" t="n">
        <v>45454</v>
      </c>
      <c r="F2290" s="27" t="s">
        <v>1389</v>
      </c>
      <c r="G2290" s="28" t="n">
        <v>45454</v>
      </c>
      <c r="H2290" s="27" t="s">
        <v>236</v>
      </c>
      <c r="I2290" s="27" t="s">
        <v>323</v>
      </c>
      <c r="J2290" s="27" t="s">
        <v>455</v>
      </c>
      <c r="K2290" s="27" t="s">
        <v>138</v>
      </c>
      <c r="L2290" s="27" t="n">
        <v>42</v>
      </c>
      <c r="M2290" s="27" t="n">
        <v>20</v>
      </c>
      <c r="N2290" s="27" t="s">
        <v>186</v>
      </c>
      <c r="O2290" s="27" t="s">
        <v>171</v>
      </c>
      <c r="P2290" s="27" t="s">
        <v>187</v>
      </c>
      <c r="Q2290" s="29" t="n">
        <v>1313.08</v>
      </c>
      <c r="R2290" s="27" t="s">
        <v>130</v>
      </c>
      <c r="S2290" s="27" t="s">
        <v>131</v>
      </c>
      <c r="T2290" s="27" t="n">
        <v>5</v>
      </c>
      <c r="U2290" s="27" t="n">
        <f aca="false">YEAR(E2290)</f>
        <v>2024</v>
      </c>
      <c r="V2290" s="27" t="str">
        <f aca="false">TEXT(E2290,"MMM-YYYY")</f>
        <v>Jun-2024</v>
      </c>
      <c r="W2290" s="27" t="n">
        <f aca="false">MONTH(E2290)</f>
        <v>6</v>
      </c>
      <c r="X2290" s="27" t="str">
        <f aca="false">TEXT(WEEKDAY(E2290,2),"0")&amp;" - "&amp;TEXT(E2290,"dddd")</f>
        <v>2 - Tuesday</v>
      </c>
      <c r="Y2290" s="27" t="str">
        <f aca="false">_xlfn.IFS(C2290&lt;18,"Child (0-17)",C2290&lt;40,"Young Adult (18-39)",C2290&lt;60,"Adult (40-59)",TRUE(),"Senior (60+)")</f>
        <v>Young Adult (18-39)</v>
      </c>
      <c r="Z2290" s="27" t="n">
        <f aca="false">ROUND(G2290-E2290,0)</f>
        <v>0</v>
      </c>
      <c r="AA2290" s="27" t="n">
        <f aca="false">L2290+M2290</f>
        <v>62</v>
      </c>
      <c r="AB2290" s="27" t="n">
        <f aca="false">IFERROR(ROUND(Q2290/AA2290,2),0)</f>
        <v>21.18</v>
      </c>
      <c r="AC2290" s="27" t="str">
        <f aca="false">IF(AND(K2290="Critical",N2290="No"),"URGENT - No Bed","Normal")</f>
        <v>Normal</v>
      </c>
      <c r="AD2290" s="33" t="n">
        <f aca="false">INDEX(Lookup_Tables!$B$3:$B$12,MATCH(H2290,Lookup_Tables!$A$3:$A$12,0))</f>
        <v>3900000</v>
      </c>
      <c r="AE2290" s="27" t="str">
        <f aca="false">INDEX(Lookup_Tables!$C$3:$C$12,MATCH(H2290,Lookup_Tables!$A$3:$A$12,0))</f>
        <v>Dr. Rina Mehta</v>
      </c>
      <c r="AF2290" s="27" t="str">
        <f aca="false">IFERROR(INDEX(Lookup_Tables!$F$16:$F$45,MATCH(I2290,Lookup_Tables!$E$16:$E$45,0)),"N/A")</f>
        <v>EMP216</v>
      </c>
      <c r="AG2290" s="27" t="n">
        <f aca="false">_xlfn.IFS(R2290="Recovered",4,R2290="Referred",3,R2290="Admitted",2,R2290="Deceased",1,TRUE(),0)</f>
        <v>4</v>
      </c>
      <c r="AH2290" s="27" t="str">
        <f aca="false">IF(T2290&gt;=4,"Satisfied",IF(T2290&gt;=3,"Neutral","Needs Improvement"))</f>
        <v>Satisfied</v>
      </c>
    </row>
    <row r="2291" customFormat="false" ht="15" hidden="false" customHeight="false" outlineLevel="0" collapsed="false">
      <c r="A2291" s="30" t="s">
        <v>6120</v>
      </c>
      <c r="B2291" s="30" t="s">
        <v>2283</v>
      </c>
      <c r="C2291" s="30" t="n">
        <v>30</v>
      </c>
      <c r="D2291" s="30" t="s">
        <v>121</v>
      </c>
      <c r="E2291" s="31" t="n">
        <v>45640</v>
      </c>
      <c r="F2291" s="30" t="s">
        <v>621</v>
      </c>
      <c r="G2291" s="31" t="n">
        <v>45644</v>
      </c>
      <c r="H2291" s="30" t="s">
        <v>236</v>
      </c>
      <c r="I2291" s="30" t="s">
        <v>266</v>
      </c>
      <c r="J2291" s="30" t="s">
        <v>238</v>
      </c>
      <c r="K2291" s="30" t="s">
        <v>126</v>
      </c>
      <c r="L2291" s="30" t="n">
        <v>12</v>
      </c>
      <c r="M2291" s="30" t="n">
        <v>149</v>
      </c>
      <c r="N2291" s="30" t="s">
        <v>186</v>
      </c>
      <c r="O2291" s="30" t="s">
        <v>139</v>
      </c>
      <c r="P2291" s="30" t="s">
        <v>140</v>
      </c>
      <c r="Q2291" s="32" t="n">
        <v>8403.33</v>
      </c>
      <c r="R2291" s="30" t="s">
        <v>130</v>
      </c>
      <c r="S2291" s="30" t="s">
        <v>151</v>
      </c>
      <c r="T2291" s="30" t="n">
        <v>5</v>
      </c>
      <c r="U2291" s="30" t="n">
        <f aca="false">YEAR(E2291)</f>
        <v>2024</v>
      </c>
      <c r="V2291" s="30" t="str">
        <f aca="false">TEXT(E2291,"MMM-YYYY")</f>
        <v>Dec-2024</v>
      </c>
      <c r="W2291" s="30" t="n">
        <f aca="false">MONTH(E2291)</f>
        <v>12</v>
      </c>
      <c r="X2291" s="30" t="str">
        <f aca="false">TEXT(WEEKDAY(E2291,2),"0")&amp;" - "&amp;TEXT(E2291,"dddd")</f>
        <v>6 - Saturday</v>
      </c>
      <c r="Y2291" s="30" t="str">
        <f aca="false">_xlfn.IFS(C2291&lt;18,"Child (0-17)",C2291&lt;40,"Young Adult (18-39)",C2291&lt;60,"Adult (40-59)",TRUE(),"Senior (60+)")</f>
        <v>Young Adult (18-39)</v>
      </c>
      <c r="Z2291" s="30" t="n">
        <f aca="false">ROUND(G2291-E2291,0)</f>
        <v>4</v>
      </c>
      <c r="AA2291" s="30" t="n">
        <f aca="false">L2291+M2291</f>
        <v>161</v>
      </c>
      <c r="AB2291" s="30" t="n">
        <f aca="false">IFERROR(ROUND(Q2291/AA2291,2),0)</f>
        <v>52.19</v>
      </c>
      <c r="AC2291" s="30" t="str">
        <f aca="false">IF(AND(K2291="Critical",N2291="No"),"URGENT - No Bed","Normal")</f>
        <v>Normal</v>
      </c>
      <c r="AD2291" s="34" t="n">
        <f aca="false">INDEX(Lookup_Tables!$B$3:$B$12,MATCH(H2291,Lookup_Tables!$A$3:$A$12,0))</f>
        <v>3900000</v>
      </c>
      <c r="AE2291" s="30" t="str">
        <f aca="false">INDEX(Lookup_Tables!$C$3:$C$12,MATCH(H2291,Lookup_Tables!$A$3:$A$12,0))</f>
        <v>Dr. Rina Mehta</v>
      </c>
      <c r="AF2291" s="30" t="str">
        <f aca="false">IFERROR(INDEX(Lookup_Tables!$F$16:$F$45,MATCH(I2291,Lookup_Tables!$E$16:$E$45,0)),"N/A")</f>
        <v>EMP217</v>
      </c>
      <c r="AG2291" s="30" t="n">
        <f aca="false">_xlfn.IFS(R2291="Recovered",4,R2291="Referred",3,R2291="Admitted",2,R2291="Deceased",1,TRUE(),0)</f>
        <v>4</v>
      </c>
      <c r="AH2291" s="30" t="str">
        <f aca="false">IF(T2291&gt;=4,"Satisfied",IF(T2291&gt;=3,"Neutral","Needs Improvement"))</f>
        <v>Satisfied</v>
      </c>
    </row>
    <row r="2292" customFormat="false" ht="15" hidden="false" customHeight="false" outlineLevel="0" collapsed="false">
      <c r="A2292" s="27" t="s">
        <v>547</v>
      </c>
      <c r="B2292" s="27" t="s">
        <v>548</v>
      </c>
      <c r="C2292" s="27" t="n">
        <v>46</v>
      </c>
      <c r="D2292" s="27" t="s">
        <v>181</v>
      </c>
      <c r="E2292" s="28" t="n">
        <v>45408</v>
      </c>
      <c r="F2292" s="27" t="s">
        <v>549</v>
      </c>
      <c r="G2292" s="28" t="n">
        <v>45413</v>
      </c>
      <c r="H2292" s="27" t="s">
        <v>206</v>
      </c>
      <c r="I2292" s="27" t="s">
        <v>207</v>
      </c>
      <c r="J2292" s="27" t="s">
        <v>469</v>
      </c>
      <c r="K2292" s="27" t="s">
        <v>126</v>
      </c>
      <c r="L2292" s="27" t="n">
        <v>43</v>
      </c>
      <c r="M2292" s="27" t="n">
        <v>82</v>
      </c>
      <c r="N2292" s="27" t="s">
        <v>186</v>
      </c>
      <c r="O2292" s="27" t="s">
        <v>128</v>
      </c>
      <c r="P2292" s="27" t="s">
        <v>140</v>
      </c>
      <c r="Q2292" s="29" t="n">
        <v>7460.75</v>
      </c>
      <c r="R2292" s="27" t="s">
        <v>172</v>
      </c>
      <c r="S2292" s="27" t="s">
        <v>192</v>
      </c>
      <c r="T2292" s="27" t="n">
        <v>2</v>
      </c>
      <c r="U2292" s="27" t="n">
        <f aca="false">YEAR(E2292)</f>
        <v>2024</v>
      </c>
      <c r="V2292" s="27" t="str">
        <f aca="false">TEXT(E2292,"MMM-YYYY")</f>
        <v>Apr-2024</v>
      </c>
      <c r="W2292" s="27" t="n">
        <f aca="false">MONTH(E2292)</f>
        <v>4</v>
      </c>
      <c r="X2292" s="27" t="str">
        <f aca="false">TEXT(WEEKDAY(E2292,2),"0")&amp;" - "&amp;TEXT(E2292,"dddd")</f>
        <v>5 - Friday</v>
      </c>
      <c r="Y2292" s="27" t="str">
        <f aca="false">_xlfn.IFS(C2292&lt;18,"Child (0-17)",C2292&lt;40,"Young Adult (18-39)",C2292&lt;60,"Adult (40-59)",TRUE(),"Senior (60+)")</f>
        <v>Adult (40-59)</v>
      </c>
      <c r="Z2292" s="27" t="n">
        <f aca="false">ROUND(G2292-E2292,0)</f>
        <v>5</v>
      </c>
      <c r="AA2292" s="27" t="n">
        <f aca="false">L2292+M2292</f>
        <v>125</v>
      </c>
      <c r="AB2292" s="27" t="n">
        <f aca="false">IFERROR(ROUND(Q2292/AA2292,2),0)</f>
        <v>59.69</v>
      </c>
      <c r="AC2292" s="27" t="str">
        <f aca="false">IF(AND(K2292="Critical",N2292="No"),"URGENT - No Bed","Normal")</f>
        <v>Normal</v>
      </c>
      <c r="AD2292" s="33" t="n">
        <f aca="false">INDEX(Lookup_Tables!$B$3:$B$12,MATCH(H2292,Lookup_Tables!$A$3:$A$12,0))</f>
        <v>2800000</v>
      </c>
      <c r="AE2292" s="27" t="str">
        <f aca="false">INDEX(Lookup_Tables!$C$3:$C$12,MATCH(H2292,Lookup_Tables!$A$3:$A$12,0))</f>
        <v>Dr. Suresh Nair</v>
      </c>
      <c r="AF2292" s="27" t="str">
        <f aca="false">IFERROR(INDEX(Lookup_Tables!$F$16:$F$45,MATCH(I2292,Lookup_Tables!$E$16:$E$45,0)),"N/A")</f>
        <v>EMP209</v>
      </c>
      <c r="AG2292" s="27" t="n">
        <f aca="false">_xlfn.IFS(R2292="Recovered",4,R2292="Referred",3,R2292="Admitted",2,R2292="Deceased",1,TRUE(),0)</f>
        <v>2</v>
      </c>
      <c r="AH2292" s="27" t="str">
        <f aca="false">IF(T2292&gt;=4,"Satisfied",IF(T2292&gt;=3,"Neutral","Needs Improvement"))</f>
        <v>Needs Improvement</v>
      </c>
    </row>
    <row r="2293" customFormat="false" ht="15" hidden="false" customHeight="false" outlineLevel="0" collapsed="false">
      <c r="A2293" s="30" t="s">
        <v>5949</v>
      </c>
      <c r="B2293" s="30" t="s">
        <v>3669</v>
      </c>
      <c r="C2293" s="30" t="n">
        <v>41</v>
      </c>
      <c r="D2293" s="30" t="s">
        <v>121</v>
      </c>
      <c r="E2293" s="31" t="n">
        <v>45369</v>
      </c>
      <c r="F2293" s="30" t="s">
        <v>447</v>
      </c>
      <c r="G2293" s="31" t="n">
        <v>45371</v>
      </c>
      <c r="H2293" s="30" t="s">
        <v>183</v>
      </c>
      <c r="I2293" s="30" t="s">
        <v>430</v>
      </c>
      <c r="J2293" s="30" t="s">
        <v>213</v>
      </c>
      <c r="K2293" s="30" t="s">
        <v>156</v>
      </c>
      <c r="L2293" s="30" t="n">
        <v>63</v>
      </c>
      <c r="M2293" s="30" t="n">
        <v>88</v>
      </c>
      <c r="N2293" s="30" t="s">
        <v>127</v>
      </c>
      <c r="O2293" s="30" t="s">
        <v>149</v>
      </c>
      <c r="P2293" s="30" t="s">
        <v>140</v>
      </c>
      <c r="Q2293" s="32" t="n">
        <v>4283.66</v>
      </c>
      <c r="R2293" s="30" t="s">
        <v>130</v>
      </c>
      <c r="S2293" s="30" t="s">
        <v>223</v>
      </c>
      <c r="T2293" s="30" t="n">
        <v>5</v>
      </c>
      <c r="U2293" s="30" t="n">
        <f aca="false">YEAR(E2293)</f>
        <v>2024</v>
      </c>
      <c r="V2293" s="30" t="str">
        <f aca="false">TEXT(E2293,"MMM-YYYY")</f>
        <v>Mar-2024</v>
      </c>
      <c r="W2293" s="30" t="n">
        <f aca="false">MONTH(E2293)</f>
        <v>3</v>
      </c>
      <c r="X2293" s="30" t="str">
        <f aca="false">TEXT(WEEKDAY(E2293,2),"0")&amp;" - "&amp;TEXT(E2293,"dddd")</f>
        <v>1 - Monday</v>
      </c>
      <c r="Y2293" s="30" t="str">
        <f aca="false">_xlfn.IFS(C2293&lt;18,"Child (0-17)",C2293&lt;40,"Young Adult (18-39)",C2293&lt;60,"Adult (40-59)",TRUE(),"Senior (60+)")</f>
        <v>Adult (40-59)</v>
      </c>
      <c r="Z2293" s="30" t="n">
        <f aca="false">ROUND(G2293-E2293,0)</f>
        <v>2</v>
      </c>
      <c r="AA2293" s="30" t="n">
        <f aca="false">L2293+M2293</f>
        <v>151</v>
      </c>
      <c r="AB2293" s="30" t="n">
        <f aca="false">IFERROR(ROUND(Q2293/AA2293,2),0)</f>
        <v>28.37</v>
      </c>
      <c r="AC2293" s="30" t="str">
        <f aca="false">IF(AND(K2293="Critical",N2293="No"),"URGENT - No Bed","Normal")</f>
        <v>Normal</v>
      </c>
      <c r="AD2293" s="34" t="n">
        <f aca="false">INDEX(Lookup_Tables!$B$3:$B$12,MATCH(H2293,Lookup_Tables!$A$3:$A$12,0))</f>
        <v>3100000</v>
      </c>
      <c r="AE2293" s="30" t="str">
        <f aca="false">INDEX(Lookup_Tables!$C$3:$C$12,MATCH(H2293,Lookup_Tables!$A$3:$A$12,0))</f>
        <v>Dr. Kavita Rao</v>
      </c>
      <c r="AF2293" s="30" t="str">
        <f aca="false">IFERROR(INDEX(Lookup_Tables!$F$16:$F$45,MATCH(I2293,Lookup_Tables!$E$16:$E$45,0)),"N/A")</f>
        <v>EMP224</v>
      </c>
      <c r="AG2293" s="30" t="n">
        <f aca="false">_xlfn.IFS(R2293="Recovered",4,R2293="Referred",3,R2293="Admitted",2,R2293="Deceased",1,TRUE(),0)</f>
        <v>4</v>
      </c>
      <c r="AH2293" s="30" t="str">
        <f aca="false">IF(T2293&gt;=4,"Satisfied",IF(T2293&gt;=3,"Neutral","Needs Improvement"))</f>
        <v>Satisfied</v>
      </c>
    </row>
    <row r="2294" customFormat="false" ht="15" hidden="false" customHeight="false" outlineLevel="0" collapsed="false">
      <c r="A2294" s="27" t="s">
        <v>6211</v>
      </c>
      <c r="B2294" s="27" t="s">
        <v>3229</v>
      </c>
      <c r="C2294" s="27" t="n">
        <v>38</v>
      </c>
      <c r="D2294" s="27" t="s">
        <v>121</v>
      </c>
      <c r="E2294" s="28" t="n">
        <v>45428</v>
      </c>
      <c r="F2294" s="27" t="s">
        <v>221</v>
      </c>
      <c r="G2294" s="28" t="n">
        <v>45434</v>
      </c>
      <c r="H2294" s="27" t="s">
        <v>168</v>
      </c>
      <c r="I2294" s="27" t="s">
        <v>169</v>
      </c>
      <c r="J2294" s="27" t="s">
        <v>191</v>
      </c>
      <c r="K2294" s="27" t="s">
        <v>126</v>
      </c>
      <c r="L2294" s="27" t="n">
        <v>17</v>
      </c>
      <c r="M2294" s="27" t="n">
        <v>73</v>
      </c>
      <c r="N2294" s="27" t="s">
        <v>127</v>
      </c>
      <c r="O2294" s="27" t="s">
        <v>139</v>
      </c>
      <c r="P2294" s="27" t="s">
        <v>150</v>
      </c>
      <c r="Q2294" s="29" t="n">
        <v>8237.26</v>
      </c>
      <c r="R2294" s="27" t="s">
        <v>130</v>
      </c>
      <c r="S2294" s="27" t="s">
        <v>141</v>
      </c>
      <c r="T2294" s="27" t="n">
        <v>5</v>
      </c>
      <c r="U2294" s="27" t="n">
        <f aca="false">YEAR(E2294)</f>
        <v>2024</v>
      </c>
      <c r="V2294" s="27" t="str">
        <f aca="false">TEXT(E2294,"MMM-YYYY")</f>
        <v>May-2024</v>
      </c>
      <c r="W2294" s="27" t="n">
        <f aca="false">MONTH(E2294)</f>
        <v>5</v>
      </c>
      <c r="X2294" s="27" t="str">
        <f aca="false">TEXT(WEEKDAY(E2294,2),"0")&amp;" - "&amp;TEXT(E2294,"dddd")</f>
        <v>4 - Thursday</v>
      </c>
      <c r="Y2294" s="27" t="str">
        <f aca="false">_xlfn.IFS(C2294&lt;18,"Child (0-17)",C2294&lt;40,"Young Adult (18-39)",C2294&lt;60,"Adult (40-59)",TRUE(),"Senior (60+)")</f>
        <v>Young Adult (18-39)</v>
      </c>
      <c r="Z2294" s="27" t="n">
        <f aca="false">ROUND(G2294-E2294,0)</f>
        <v>6</v>
      </c>
      <c r="AA2294" s="27" t="n">
        <f aca="false">L2294+M2294</f>
        <v>90</v>
      </c>
      <c r="AB2294" s="27" t="n">
        <f aca="false">IFERROR(ROUND(Q2294/AA2294,2),0)</f>
        <v>91.53</v>
      </c>
      <c r="AC2294" s="27" t="str">
        <f aca="false">IF(AND(K2294="Critical",N2294="No"),"URGENT - No Bed","Normal")</f>
        <v>Normal</v>
      </c>
      <c r="AD2294" s="33" t="n">
        <f aca="false">INDEX(Lookup_Tables!$B$3:$B$12,MATCH(H2294,Lookup_Tables!$A$3:$A$12,0))</f>
        <v>4400000</v>
      </c>
      <c r="AE2294" s="27" t="str">
        <f aca="false">INDEX(Lookup_Tables!$C$3:$C$12,MATCH(H2294,Lookup_Tables!$A$3:$A$12,0))</f>
        <v>Dr. Neha Chopra</v>
      </c>
      <c r="AF2294" s="27" t="str">
        <f aca="false">IFERROR(INDEX(Lookup_Tables!$F$16:$F$45,MATCH(I2294,Lookup_Tables!$E$16:$E$45,0)),"N/A")</f>
        <v>EMP220</v>
      </c>
      <c r="AG2294" s="27" t="n">
        <f aca="false">_xlfn.IFS(R2294="Recovered",4,R2294="Referred",3,R2294="Admitted",2,R2294="Deceased",1,TRUE(),0)</f>
        <v>4</v>
      </c>
      <c r="AH2294" s="27" t="str">
        <f aca="false">IF(T2294&gt;=4,"Satisfied",IF(T2294&gt;=3,"Neutral","Needs Improvement"))</f>
        <v>Satisfied</v>
      </c>
    </row>
    <row r="2295" customFormat="false" ht="15" hidden="false" customHeight="false" outlineLevel="0" collapsed="false">
      <c r="A2295" s="30" t="s">
        <v>3339</v>
      </c>
      <c r="B2295" s="30" t="s">
        <v>2610</v>
      </c>
      <c r="C2295" s="30" t="n">
        <v>62</v>
      </c>
      <c r="D2295" s="30" t="s">
        <v>121</v>
      </c>
      <c r="E2295" s="31" t="n">
        <v>45594</v>
      </c>
      <c r="F2295" s="30" t="s">
        <v>356</v>
      </c>
      <c r="G2295" s="31" t="n">
        <v>45594</v>
      </c>
      <c r="H2295" s="30" t="s">
        <v>168</v>
      </c>
      <c r="I2295" s="30" t="s">
        <v>366</v>
      </c>
      <c r="J2295" s="30" t="s">
        <v>191</v>
      </c>
      <c r="K2295" s="30" t="s">
        <v>138</v>
      </c>
      <c r="L2295" s="30" t="n">
        <v>54</v>
      </c>
      <c r="M2295" s="30" t="n">
        <v>44</v>
      </c>
      <c r="N2295" s="30" t="s">
        <v>127</v>
      </c>
      <c r="O2295" s="30" t="s">
        <v>149</v>
      </c>
      <c r="P2295" s="30" t="s">
        <v>187</v>
      </c>
      <c r="Q2295" s="32" t="n">
        <v>1629.16</v>
      </c>
      <c r="R2295" s="30" t="s">
        <v>130</v>
      </c>
      <c r="S2295" s="30" t="s">
        <v>151</v>
      </c>
      <c r="T2295" s="30" t="n">
        <v>5</v>
      </c>
      <c r="U2295" s="30" t="n">
        <f aca="false">YEAR(E2295)</f>
        <v>2024</v>
      </c>
      <c r="V2295" s="30" t="str">
        <f aca="false">TEXT(E2295,"MMM-YYYY")</f>
        <v>Oct-2024</v>
      </c>
      <c r="W2295" s="30" t="n">
        <f aca="false">MONTH(E2295)</f>
        <v>10</v>
      </c>
      <c r="X2295" s="30" t="str">
        <f aca="false">TEXT(WEEKDAY(E2295,2),"0")&amp;" - "&amp;TEXT(E2295,"dddd")</f>
        <v>2 - Tuesday</v>
      </c>
      <c r="Y2295" s="30" t="str">
        <f aca="false">_xlfn.IFS(C2295&lt;18,"Child (0-17)",C2295&lt;40,"Young Adult (18-39)",C2295&lt;60,"Adult (40-59)",TRUE(),"Senior (60+)")</f>
        <v>Senior (60+)</v>
      </c>
      <c r="Z2295" s="30" t="n">
        <f aca="false">ROUND(G2295-E2295,0)</f>
        <v>0</v>
      </c>
      <c r="AA2295" s="30" t="n">
        <f aca="false">L2295+M2295</f>
        <v>98</v>
      </c>
      <c r="AB2295" s="30" t="n">
        <f aca="false">IFERROR(ROUND(Q2295/AA2295,2),0)</f>
        <v>16.62</v>
      </c>
      <c r="AC2295" s="30" t="str">
        <f aca="false">IF(AND(K2295="Critical",N2295="No"),"URGENT - No Bed","Normal")</f>
        <v>Normal</v>
      </c>
      <c r="AD2295" s="34" t="n">
        <f aca="false">INDEX(Lookup_Tables!$B$3:$B$12,MATCH(H2295,Lookup_Tables!$A$3:$A$12,0))</f>
        <v>4400000</v>
      </c>
      <c r="AE2295" s="30" t="str">
        <f aca="false">INDEX(Lookup_Tables!$C$3:$C$12,MATCH(H2295,Lookup_Tables!$A$3:$A$12,0))</f>
        <v>Dr. Neha Chopra</v>
      </c>
      <c r="AF2295" s="30" t="str">
        <f aca="false">IFERROR(INDEX(Lookup_Tables!$F$16:$F$45,MATCH(I2295,Lookup_Tables!$E$16:$E$45,0)),"N/A")</f>
        <v>EMP218</v>
      </c>
      <c r="AG2295" s="30" t="n">
        <f aca="false">_xlfn.IFS(R2295="Recovered",4,R2295="Referred",3,R2295="Admitted",2,R2295="Deceased",1,TRUE(),0)</f>
        <v>4</v>
      </c>
      <c r="AH2295" s="30" t="str">
        <f aca="false">IF(T2295&gt;=4,"Satisfied",IF(T2295&gt;=3,"Neutral","Needs Improvement"))</f>
        <v>Satisfied</v>
      </c>
    </row>
    <row r="2296" customFormat="false" ht="15" hidden="false" customHeight="false" outlineLevel="0" collapsed="false">
      <c r="A2296" s="27" t="s">
        <v>406</v>
      </c>
      <c r="B2296" s="27" t="s">
        <v>407</v>
      </c>
      <c r="C2296" s="27" t="n">
        <v>32</v>
      </c>
      <c r="D2296" s="27" t="s">
        <v>181</v>
      </c>
      <c r="E2296" s="28" t="n">
        <v>45400</v>
      </c>
      <c r="F2296" s="27" t="s">
        <v>286</v>
      </c>
      <c r="G2296" s="28" t="n">
        <v>45400</v>
      </c>
      <c r="H2296" s="27" t="s">
        <v>161</v>
      </c>
      <c r="I2296" s="27" t="s">
        <v>320</v>
      </c>
      <c r="J2296" s="27" t="s">
        <v>163</v>
      </c>
      <c r="K2296" s="27" t="s">
        <v>138</v>
      </c>
      <c r="L2296" s="27" t="n">
        <v>56</v>
      </c>
      <c r="M2296" s="27" t="n">
        <v>23</v>
      </c>
      <c r="N2296" s="27" t="s">
        <v>127</v>
      </c>
      <c r="O2296" s="27" t="s">
        <v>171</v>
      </c>
      <c r="P2296" s="27" t="s">
        <v>187</v>
      </c>
      <c r="Q2296" s="29" t="n">
        <v>2028.63</v>
      </c>
      <c r="R2296" s="27" t="s">
        <v>130</v>
      </c>
      <c r="S2296" s="27" t="s">
        <v>335</v>
      </c>
      <c r="T2296" s="27" t="n">
        <v>3</v>
      </c>
      <c r="U2296" s="27" t="n">
        <f aca="false">YEAR(E2296)</f>
        <v>2024</v>
      </c>
      <c r="V2296" s="27" t="str">
        <f aca="false">TEXT(E2296,"MMM-YYYY")</f>
        <v>Apr-2024</v>
      </c>
      <c r="W2296" s="27" t="n">
        <f aca="false">MONTH(E2296)</f>
        <v>4</v>
      </c>
      <c r="X2296" s="27" t="str">
        <f aca="false">TEXT(WEEKDAY(E2296,2),"0")&amp;" - "&amp;TEXT(E2296,"dddd")</f>
        <v>4 - Thursday</v>
      </c>
      <c r="Y2296" s="27" t="str">
        <f aca="false">_xlfn.IFS(C2296&lt;18,"Child (0-17)",C2296&lt;40,"Young Adult (18-39)",C2296&lt;60,"Adult (40-59)",TRUE(),"Senior (60+)")</f>
        <v>Young Adult (18-39)</v>
      </c>
      <c r="Z2296" s="27" t="n">
        <f aca="false">ROUND(G2296-E2296,0)</f>
        <v>0</v>
      </c>
      <c r="AA2296" s="27" t="n">
        <f aca="false">L2296+M2296</f>
        <v>79</v>
      </c>
      <c r="AB2296" s="27" t="n">
        <f aca="false">IFERROR(ROUND(Q2296/AA2296,2),0)</f>
        <v>25.68</v>
      </c>
      <c r="AC2296" s="27" t="str">
        <f aca="false">IF(AND(K2296="Critical",N2296="No"),"URGENT - No Bed","Normal")</f>
        <v>Normal</v>
      </c>
      <c r="AD2296" s="33" t="n">
        <f aca="false">INDEX(Lookup_Tables!$B$3:$B$12,MATCH(H2296,Lookup_Tables!$A$3:$A$12,0))</f>
        <v>3600000</v>
      </c>
      <c r="AE2296" s="27" t="str">
        <f aca="false">INDEX(Lookup_Tables!$C$3:$C$12,MATCH(H2296,Lookup_Tables!$A$3:$A$12,0))</f>
        <v>Dr. Sameer Joshi</v>
      </c>
      <c r="AF2296" s="27" t="str">
        <f aca="false">IFERROR(INDEX(Lookup_Tables!$F$16:$F$45,MATCH(I2296,Lookup_Tables!$E$16:$E$45,0)),"N/A")</f>
        <v>EMP223</v>
      </c>
      <c r="AG2296" s="27" t="n">
        <f aca="false">_xlfn.IFS(R2296="Recovered",4,R2296="Referred",3,R2296="Admitted",2,R2296="Deceased",1,TRUE(),0)</f>
        <v>4</v>
      </c>
      <c r="AH2296" s="27" t="str">
        <f aca="false">IF(T2296&gt;=4,"Satisfied",IF(T2296&gt;=3,"Neutral","Needs Improvement"))</f>
        <v>Neutral</v>
      </c>
    </row>
    <row r="2297" customFormat="false" ht="15" hidden="false" customHeight="false" outlineLevel="0" collapsed="false">
      <c r="A2297" s="30" t="s">
        <v>4303</v>
      </c>
      <c r="B2297" s="30" t="s">
        <v>2043</v>
      </c>
      <c r="C2297" s="30" t="n">
        <v>29</v>
      </c>
      <c r="D2297" s="30" t="s">
        <v>121</v>
      </c>
      <c r="E2297" s="31" t="n">
        <v>45307</v>
      </c>
      <c r="F2297" s="30" t="s">
        <v>370</v>
      </c>
      <c r="G2297" s="31" t="n">
        <v>45309</v>
      </c>
      <c r="H2297" s="30" t="s">
        <v>206</v>
      </c>
      <c r="I2297" s="30" t="s">
        <v>232</v>
      </c>
      <c r="J2297" s="30" t="s">
        <v>233</v>
      </c>
      <c r="K2297" s="30" t="s">
        <v>156</v>
      </c>
      <c r="L2297" s="30" t="n">
        <v>36</v>
      </c>
      <c r="M2297" s="30" t="n">
        <v>73</v>
      </c>
      <c r="N2297" s="30" t="s">
        <v>127</v>
      </c>
      <c r="O2297" s="30" t="s">
        <v>171</v>
      </c>
      <c r="P2297" s="30" t="s">
        <v>129</v>
      </c>
      <c r="Q2297" s="32" t="n">
        <v>3682.54</v>
      </c>
      <c r="R2297" s="30" t="s">
        <v>130</v>
      </c>
      <c r="S2297" s="30" t="s">
        <v>141</v>
      </c>
      <c r="T2297" s="30" t="n">
        <v>4</v>
      </c>
      <c r="U2297" s="30" t="n">
        <f aca="false">YEAR(E2297)</f>
        <v>2024</v>
      </c>
      <c r="V2297" s="30" t="str">
        <f aca="false">TEXT(E2297,"MMM-YYYY")</f>
        <v>Jan-2024</v>
      </c>
      <c r="W2297" s="30" t="n">
        <f aca="false">MONTH(E2297)</f>
        <v>1</v>
      </c>
      <c r="X2297" s="30" t="str">
        <f aca="false">TEXT(WEEKDAY(E2297,2),"0")&amp;" - "&amp;TEXT(E2297,"dddd")</f>
        <v>2 - Tuesday</v>
      </c>
      <c r="Y2297" s="30" t="str">
        <f aca="false">_xlfn.IFS(C2297&lt;18,"Child (0-17)",C2297&lt;40,"Young Adult (18-39)",C2297&lt;60,"Adult (40-59)",TRUE(),"Senior (60+)")</f>
        <v>Young Adult (18-39)</v>
      </c>
      <c r="Z2297" s="30" t="n">
        <f aca="false">ROUND(G2297-E2297,0)</f>
        <v>2</v>
      </c>
      <c r="AA2297" s="30" t="n">
        <f aca="false">L2297+M2297</f>
        <v>109</v>
      </c>
      <c r="AB2297" s="30" t="n">
        <f aca="false">IFERROR(ROUND(Q2297/AA2297,2),0)</f>
        <v>33.78</v>
      </c>
      <c r="AC2297" s="30" t="str">
        <f aca="false">IF(AND(K2297="Critical",N2297="No"),"URGENT - No Bed","Normal")</f>
        <v>Normal</v>
      </c>
      <c r="AD2297" s="34" t="n">
        <f aca="false">INDEX(Lookup_Tables!$B$3:$B$12,MATCH(H2297,Lookup_Tables!$A$3:$A$12,0))</f>
        <v>2800000</v>
      </c>
      <c r="AE2297" s="30" t="str">
        <f aca="false">INDEX(Lookup_Tables!$C$3:$C$12,MATCH(H2297,Lookup_Tables!$A$3:$A$12,0))</f>
        <v>Dr. Suresh Nair</v>
      </c>
      <c r="AF2297" s="30" t="str">
        <f aca="false">IFERROR(INDEX(Lookup_Tables!$F$16:$F$45,MATCH(I2297,Lookup_Tables!$E$16:$E$45,0)),"N/A")</f>
        <v>EMP210</v>
      </c>
      <c r="AG2297" s="30" t="n">
        <f aca="false">_xlfn.IFS(R2297="Recovered",4,R2297="Referred",3,R2297="Admitted",2,R2297="Deceased",1,TRUE(),0)</f>
        <v>4</v>
      </c>
      <c r="AH2297" s="30" t="str">
        <f aca="false">IF(T2297&gt;=4,"Satisfied",IF(T2297&gt;=3,"Neutral","Needs Improvement"))</f>
        <v>Satisfied</v>
      </c>
    </row>
    <row r="2298" customFormat="false" ht="15" hidden="false" customHeight="false" outlineLevel="0" collapsed="false">
      <c r="A2298" s="27" t="s">
        <v>4455</v>
      </c>
      <c r="B2298" s="27" t="s">
        <v>4456</v>
      </c>
      <c r="C2298" s="27" t="n">
        <v>52</v>
      </c>
      <c r="D2298" s="27" t="s">
        <v>121</v>
      </c>
      <c r="E2298" s="28" t="n">
        <v>45518</v>
      </c>
      <c r="F2298" s="27" t="s">
        <v>319</v>
      </c>
      <c r="G2298" s="28" t="n">
        <v>45518</v>
      </c>
      <c r="H2298" s="27" t="s">
        <v>242</v>
      </c>
      <c r="I2298" s="27" t="s">
        <v>315</v>
      </c>
      <c r="J2298" s="27" t="s">
        <v>244</v>
      </c>
      <c r="K2298" s="27" t="s">
        <v>156</v>
      </c>
      <c r="L2298" s="27" t="n">
        <v>31</v>
      </c>
      <c r="M2298" s="27" t="n">
        <v>36</v>
      </c>
      <c r="N2298" s="27" t="s">
        <v>186</v>
      </c>
      <c r="O2298" s="27" t="s">
        <v>139</v>
      </c>
      <c r="P2298" s="27" t="s">
        <v>187</v>
      </c>
      <c r="Q2298" s="29" t="n">
        <v>2925.92</v>
      </c>
      <c r="R2298" s="27" t="s">
        <v>130</v>
      </c>
      <c r="S2298" s="27" t="s">
        <v>178</v>
      </c>
      <c r="T2298" s="27" t="n">
        <v>2</v>
      </c>
      <c r="U2298" s="27" t="n">
        <f aca="false">YEAR(E2298)</f>
        <v>2024</v>
      </c>
      <c r="V2298" s="27" t="str">
        <f aca="false">TEXT(E2298,"MMM-YYYY")</f>
        <v>Aug-2024</v>
      </c>
      <c r="W2298" s="27" t="n">
        <f aca="false">MONTH(E2298)</f>
        <v>8</v>
      </c>
      <c r="X2298" s="27" t="str">
        <f aca="false">TEXT(WEEKDAY(E2298,2),"0")&amp;" - "&amp;TEXT(E2298,"dddd")</f>
        <v>3 - Wednesday</v>
      </c>
      <c r="Y2298" s="27" t="str">
        <f aca="false">_xlfn.IFS(C2298&lt;18,"Child (0-17)",C2298&lt;40,"Young Adult (18-39)",C2298&lt;60,"Adult (40-59)",TRUE(),"Senior (60+)")</f>
        <v>Adult (40-59)</v>
      </c>
      <c r="Z2298" s="27" t="n">
        <f aca="false">ROUND(G2298-E2298,0)</f>
        <v>0</v>
      </c>
      <c r="AA2298" s="27" t="n">
        <f aca="false">L2298+M2298</f>
        <v>67</v>
      </c>
      <c r="AB2298" s="27" t="n">
        <f aca="false">IFERROR(ROUND(Q2298/AA2298,2),0)</f>
        <v>43.67</v>
      </c>
      <c r="AC2298" s="27" t="str">
        <f aca="false">IF(AND(K2298="Critical",N2298="No"),"URGENT - No Bed","Normal")</f>
        <v>Normal</v>
      </c>
      <c r="AD2298" s="33" t="n">
        <f aca="false">INDEX(Lookup_Tables!$B$3:$B$12,MATCH(H2298,Lookup_Tables!$A$3:$A$12,0))</f>
        <v>3000000</v>
      </c>
      <c r="AE2298" s="27" t="str">
        <f aca="false">INDEX(Lookup_Tables!$C$3:$C$12,MATCH(H2298,Lookup_Tables!$A$3:$A$12,0))</f>
        <v>Dr. Pooja Iyer</v>
      </c>
      <c r="AF2298" s="27" t="str">
        <f aca="false">IFERROR(INDEX(Lookup_Tables!$F$16:$F$45,MATCH(I2298,Lookup_Tables!$E$16:$E$45,0)),"N/A")</f>
        <v>EMP213</v>
      </c>
      <c r="AG2298" s="27" t="n">
        <f aca="false">_xlfn.IFS(R2298="Recovered",4,R2298="Referred",3,R2298="Admitted",2,R2298="Deceased",1,TRUE(),0)</f>
        <v>4</v>
      </c>
      <c r="AH2298" s="27" t="str">
        <f aca="false">IF(T2298&gt;=4,"Satisfied",IF(T2298&gt;=3,"Neutral","Needs Improvement"))</f>
        <v>Needs Improvement</v>
      </c>
    </row>
    <row r="2299" customFormat="false" ht="15" hidden="false" customHeight="false" outlineLevel="0" collapsed="false">
      <c r="A2299" s="30" t="s">
        <v>7036</v>
      </c>
      <c r="B2299" s="30" t="s">
        <v>6018</v>
      </c>
      <c r="C2299" s="30" t="n">
        <v>41</v>
      </c>
      <c r="D2299" s="30" t="s">
        <v>181</v>
      </c>
      <c r="E2299" s="31" t="n">
        <v>45359</v>
      </c>
      <c r="F2299" s="30" t="s">
        <v>1660</v>
      </c>
      <c r="G2299" s="31" t="n">
        <v>45359</v>
      </c>
      <c r="H2299" s="30" t="s">
        <v>146</v>
      </c>
      <c r="I2299" s="30" t="s">
        <v>176</v>
      </c>
      <c r="J2299" s="30" t="s">
        <v>244</v>
      </c>
      <c r="K2299" s="30" t="s">
        <v>156</v>
      </c>
      <c r="L2299" s="30" t="n">
        <v>52</v>
      </c>
      <c r="M2299" s="30" t="n">
        <v>45</v>
      </c>
      <c r="N2299" s="30" t="s">
        <v>127</v>
      </c>
      <c r="O2299" s="30" t="s">
        <v>128</v>
      </c>
      <c r="P2299" s="30" t="s">
        <v>187</v>
      </c>
      <c r="Q2299" s="32" t="n">
        <v>2948.46</v>
      </c>
      <c r="R2299" s="30" t="s">
        <v>130</v>
      </c>
      <c r="S2299" s="30" t="s">
        <v>151</v>
      </c>
      <c r="T2299" s="30" t="n">
        <v>4</v>
      </c>
      <c r="U2299" s="30" t="n">
        <f aca="false">YEAR(E2299)</f>
        <v>2024</v>
      </c>
      <c r="V2299" s="30" t="str">
        <f aca="false">TEXT(E2299,"MMM-YYYY")</f>
        <v>Mar-2024</v>
      </c>
      <c r="W2299" s="30" t="n">
        <f aca="false">MONTH(E2299)</f>
        <v>3</v>
      </c>
      <c r="X2299" s="30" t="str">
        <f aca="false">TEXT(WEEKDAY(E2299,2),"0")&amp;" - "&amp;TEXT(E2299,"dddd")</f>
        <v>5 - Friday</v>
      </c>
      <c r="Y2299" s="30" t="str">
        <f aca="false">_xlfn.IFS(C2299&lt;18,"Child (0-17)",C2299&lt;40,"Young Adult (18-39)",C2299&lt;60,"Adult (40-59)",TRUE(),"Senior (60+)")</f>
        <v>Adult (40-59)</v>
      </c>
      <c r="Z2299" s="30" t="n">
        <f aca="false">ROUND(G2299-E2299,0)</f>
        <v>0</v>
      </c>
      <c r="AA2299" s="30" t="n">
        <f aca="false">L2299+M2299</f>
        <v>97</v>
      </c>
      <c r="AB2299" s="30" t="n">
        <f aca="false">IFERROR(ROUND(Q2299/AA2299,2),0)</f>
        <v>30.4</v>
      </c>
      <c r="AC2299" s="30" t="str">
        <f aca="false">IF(AND(K2299="Critical",N2299="No"),"URGENT - No Bed","Normal")</f>
        <v>Normal</v>
      </c>
      <c r="AD2299" s="34" t="n">
        <f aca="false">INDEX(Lookup_Tables!$B$3:$B$12,MATCH(H2299,Lookup_Tables!$A$3:$A$12,0))</f>
        <v>2700000</v>
      </c>
      <c r="AE2299" s="30" t="str">
        <f aca="false">INDEX(Lookup_Tables!$C$3:$C$12,MATCH(H2299,Lookup_Tables!$A$3:$A$12,0))</f>
        <v>Dr. Vikram Singh</v>
      </c>
      <c r="AF2299" s="30" t="str">
        <f aca="false">IFERROR(INDEX(Lookup_Tables!$F$16:$F$45,MATCH(I2299,Lookup_Tables!$E$16:$E$45,0)),"N/A")</f>
        <v>EMP227</v>
      </c>
      <c r="AG2299" s="30" t="n">
        <f aca="false">_xlfn.IFS(R2299="Recovered",4,R2299="Referred",3,R2299="Admitted",2,R2299="Deceased",1,TRUE(),0)</f>
        <v>4</v>
      </c>
      <c r="AH2299" s="30" t="str">
        <f aca="false">IF(T2299&gt;=4,"Satisfied",IF(T2299&gt;=3,"Neutral","Needs Improvement"))</f>
        <v>Satisfied</v>
      </c>
    </row>
    <row r="2300" customFormat="false" ht="15" hidden="false" customHeight="false" outlineLevel="0" collapsed="false">
      <c r="A2300" s="27" t="s">
        <v>1943</v>
      </c>
      <c r="B2300" s="27" t="s">
        <v>1944</v>
      </c>
      <c r="C2300" s="27" t="n">
        <v>36</v>
      </c>
      <c r="D2300" s="27" t="s">
        <v>181</v>
      </c>
      <c r="E2300" s="28" t="n">
        <v>45645</v>
      </c>
      <c r="F2300" s="27" t="s">
        <v>840</v>
      </c>
      <c r="G2300" s="28" t="n">
        <v>45645</v>
      </c>
      <c r="H2300" s="27" t="s">
        <v>168</v>
      </c>
      <c r="I2300" s="27" t="s">
        <v>196</v>
      </c>
      <c r="J2300" s="27" t="s">
        <v>191</v>
      </c>
      <c r="K2300" s="27" t="s">
        <v>138</v>
      </c>
      <c r="L2300" s="27" t="n">
        <v>74</v>
      </c>
      <c r="M2300" s="27" t="n">
        <v>21</v>
      </c>
      <c r="N2300" s="27" t="s">
        <v>127</v>
      </c>
      <c r="O2300" s="27" t="s">
        <v>139</v>
      </c>
      <c r="P2300" s="27" t="s">
        <v>129</v>
      </c>
      <c r="Q2300" s="29" t="n">
        <v>1245.2</v>
      </c>
      <c r="R2300" s="27" t="s">
        <v>130</v>
      </c>
      <c r="S2300" s="27" t="s">
        <v>157</v>
      </c>
      <c r="T2300" s="27" t="n">
        <v>5</v>
      </c>
      <c r="U2300" s="27" t="n">
        <f aca="false">YEAR(E2300)</f>
        <v>2024</v>
      </c>
      <c r="V2300" s="27" t="str">
        <f aca="false">TEXT(E2300,"MMM-YYYY")</f>
        <v>Dec-2024</v>
      </c>
      <c r="W2300" s="27" t="n">
        <f aca="false">MONTH(E2300)</f>
        <v>12</v>
      </c>
      <c r="X2300" s="27" t="str">
        <f aca="false">TEXT(WEEKDAY(E2300,2),"0")&amp;" - "&amp;TEXT(E2300,"dddd")</f>
        <v>4 - Thursday</v>
      </c>
      <c r="Y2300" s="27" t="str">
        <f aca="false">_xlfn.IFS(C2300&lt;18,"Child (0-17)",C2300&lt;40,"Young Adult (18-39)",C2300&lt;60,"Adult (40-59)",TRUE(),"Senior (60+)")</f>
        <v>Young Adult (18-39)</v>
      </c>
      <c r="Z2300" s="27" t="n">
        <f aca="false">ROUND(G2300-E2300,0)</f>
        <v>0</v>
      </c>
      <c r="AA2300" s="27" t="n">
        <f aca="false">L2300+M2300</f>
        <v>95</v>
      </c>
      <c r="AB2300" s="27" t="n">
        <f aca="false">IFERROR(ROUND(Q2300/AA2300,2),0)</f>
        <v>13.11</v>
      </c>
      <c r="AC2300" s="27" t="str">
        <f aca="false">IF(AND(K2300="Critical",N2300="No"),"URGENT - No Bed","Normal")</f>
        <v>Normal</v>
      </c>
      <c r="AD2300" s="33" t="n">
        <f aca="false">INDEX(Lookup_Tables!$B$3:$B$12,MATCH(H2300,Lookup_Tables!$A$3:$A$12,0))</f>
        <v>4400000</v>
      </c>
      <c r="AE2300" s="27" t="str">
        <f aca="false">INDEX(Lookup_Tables!$C$3:$C$12,MATCH(H2300,Lookup_Tables!$A$3:$A$12,0))</f>
        <v>Dr. Neha Chopra</v>
      </c>
      <c r="AF2300" s="27" t="str">
        <f aca="false">IFERROR(INDEX(Lookup_Tables!$F$16:$F$45,MATCH(I2300,Lookup_Tables!$E$16:$E$45,0)),"N/A")</f>
        <v>EMP219</v>
      </c>
      <c r="AG2300" s="27" t="n">
        <f aca="false">_xlfn.IFS(R2300="Recovered",4,R2300="Referred",3,R2300="Admitted",2,R2300="Deceased",1,TRUE(),0)</f>
        <v>4</v>
      </c>
      <c r="AH2300" s="27" t="str">
        <f aca="false">IF(T2300&gt;=4,"Satisfied",IF(T2300&gt;=3,"Neutral","Needs Improvement"))</f>
        <v>Satisfied</v>
      </c>
    </row>
    <row r="2301" customFormat="false" ht="15" hidden="false" customHeight="false" outlineLevel="0" collapsed="false">
      <c r="A2301" s="30" t="s">
        <v>6876</v>
      </c>
      <c r="B2301" s="30" t="s">
        <v>2398</v>
      </c>
      <c r="C2301" s="30" t="n">
        <v>50</v>
      </c>
      <c r="D2301" s="30" t="s">
        <v>181</v>
      </c>
      <c r="E2301" s="31" t="n">
        <v>45541</v>
      </c>
      <c r="F2301" s="30" t="s">
        <v>465</v>
      </c>
      <c r="G2301" s="31" t="n">
        <v>45542</v>
      </c>
      <c r="H2301" s="30" t="s">
        <v>161</v>
      </c>
      <c r="I2301" s="30" t="s">
        <v>538</v>
      </c>
      <c r="J2301" s="30" t="s">
        <v>648</v>
      </c>
      <c r="K2301" s="30" t="s">
        <v>156</v>
      </c>
      <c r="L2301" s="30" t="n">
        <v>15</v>
      </c>
      <c r="M2301" s="30" t="n">
        <v>43</v>
      </c>
      <c r="N2301" s="30" t="s">
        <v>127</v>
      </c>
      <c r="O2301" s="30" t="s">
        <v>171</v>
      </c>
      <c r="P2301" s="30" t="s">
        <v>150</v>
      </c>
      <c r="Q2301" s="32" t="n">
        <v>3125.66</v>
      </c>
      <c r="R2301" s="30" t="s">
        <v>130</v>
      </c>
      <c r="S2301" s="30" t="s">
        <v>141</v>
      </c>
      <c r="T2301" s="30" t="n">
        <v>5</v>
      </c>
      <c r="U2301" s="30" t="n">
        <f aca="false">YEAR(E2301)</f>
        <v>2024</v>
      </c>
      <c r="V2301" s="30" t="str">
        <f aca="false">TEXT(E2301,"MMM-YYYY")</f>
        <v>Sep-2024</v>
      </c>
      <c r="W2301" s="30" t="n">
        <f aca="false">MONTH(E2301)</f>
        <v>9</v>
      </c>
      <c r="X2301" s="30" t="str">
        <f aca="false">TEXT(WEEKDAY(E2301,2),"0")&amp;" - "&amp;TEXT(E2301,"dddd")</f>
        <v>5 - Friday</v>
      </c>
      <c r="Y2301" s="30" t="str">
        <f aca="false">_xlfn.IFS(C2301&lt;18,"Child (0-17)",C2301&lt;40,"Young Adult (18-39)",C2301&lt;60,"Adult (40-59)",TRUE(),"Senior (60+)")</f>
        <v>Adult (40-59)</v>
      </c>
      <c r="Z2301" s="30" t="n">
        <f aca="false">ROUND(G2301-E2301,0)</f>
        <v>1</v>
      </c>
      <c r="AA2301" s="30" t="n">
        <f aca="false">L2301+M2301</f>
        <v>58</v>
      </c>
      <c r="AB2301" s="30" t="n">
        <f aca="false">IFERROR(ROUND(Q2301/AA2301,2),0)</f>
        <v>53.89</v>
      </c>
      <c r="AC2301" s="30" t="str">
        <f aca="false">IF(AND(K2301="Critical",N2301="No"),"URGENT - No Bed","Normal")</f>
        <v>Normal</v>
      </c>
      <c r="AD2301" s="34" t="n">
        <f aca="false">INDEX(Lookup_Tables!$B$3:$B$12,MATCH(H2301,Lookup_Tables!$A$3:$A$12,0))</f>
        <v>3600000</v>
      </c>
      <c r="AE2301" s="30" t="str">
        <f aca="false">INDEX(Lookup_Tables!$C$3:$C$12,MATCH(H2301,Lookup_Tables!$A$3:$A$12,0))</f>
        <v>Dr. Sameer Joshi</v>
      </c>
      <c r="AF2301" s="30" t="str">
        <f aca="false">IFERROR(INDEX(Lookup_Tables!$F$16:$F$45,MATCH(I2301,Lookup_Tables!$E$16:$E$45,0)),"N/A")</f>
        <v>EMP221</v>
      </c>
      <c r="AG2301" s="30" t="n">
        <f aca="false">_xlfn.IFS(R2301="Recovered",4,R2301="Referred",3,R2301="Admitted",2,R2301="Deceased",1,TRUE(),0)</f>
        <v>4</v>
      </c>
      <c r="AH2301" s="30" t="str">
        <f aca="false">IF(T2301&gt;=4,"Satisfied",IF(T2301&gt;=3,"Neutral","Needs Improvement"))</f>
        <v>Satisfied</v>
      </c>
    </row>
    <row r="2302" customFormat="false" ht="15" hidden="false" customHeight="false" outlineLevel="0" collapsed="false">
      <c r="A2302" s="27" t="s">
        <v>7112</v>
      </c>
      <c r="B2302" s="27" t="s">
        <v>174</v>
      </c>
      <c r="C2302" s="27" t="n">
        <v>37</v>
      </c>
      <c r="D2302" s="27" t="s">
        <v>121</v>
      </c>
      <c r="E2302" s="28" t="n">
        <v>45469</v>
      </c>
      <c r="F2302" s="27" t="s">
        <v>893</v>
      </c>
      <c r="G2302" s="28" t="n">
        <v>45473</v>
      </c>
      <c r="H2302" s="27" t="s">
        <v>146</v>
      </c>
      <c r="I2302" s="27" t="s">
        <v>147</v>
      </c>
      <c r="J2302" s="27" t="s">
        <v>177</v>
      </c>
      <c r="K2302" s="27" t="s">
        <v>126</v>
      </c>
      <c r="L2302" s="27" t="n">
        <v>6</v>
      </c>
      <c r="M2302" s="27" t="n">
        <v>56</v>
      </c>
      <c r="N2302" s="27" t="s">
        <v>186</v>
      </c>
      <c r="O2302" s="27" t="s">
        <v>139</v>
      </c>
      <c r="P2302" s="27" t="s">
        <v>129</v>
      </c>
      <c r="Q2302" s="29" t="n">
        <v>8011.54</v>
      </c>
      <c r="R2302" s="27" t="s">
        <v>130</v>
      </c>
      <c r="S2302" s="27" t="s">
        <v>151</v>
      </c>
      <c r="T2302" s="27" t="n">
        <v>5</v>
      </c>
      <c r="U2302" s="27" t="n">
        <f aca="false">YEAR(E2302)</f>
        <v>2024</v>
      </c>
      <c r="V2302" s="27" t="str">
        <f aca="false">TEXT(E2302,"MMM-YYYY")</f>
        <v>Jun-2024</v>
      </c>
      <c r="W2302" s="27" t="n">
        <f aca="false">MONTH(E2302)</f>
        <v>6</v>
      </c>
      <c r="X2302" s="27" t="str">
        <f aca="false">TEXT(WEEKDAY(E2302,2),"0")&amp;" - "&amp;TEXT(E2302,"dddd")</f>
        <v>3 - Wednesday</v>
      </c>
      <c r="Y2302" s="27" t="str">
        <f aca="false">_xlfn.IFS(C2302&lt;18,"Child (0-17)",C2302&lt;40,"Young Adult (18-39)",C2302&lt;60,"Adult (40-59)",TRUE(),"Senior (60+)")</f>
        <v>Young Adult (18-39)</v>
      </c>
      <c r="Z2302" s="27" t="n">
        <f aca="false">ROUND(G2302-E2302,0)</f>
        <v>4</v>
      </c>
      <c r="AA2302" s="27" t="n">
        <f aca="false">L2302+M2302</f>
        <v>62</v>
      </c>
      <c r="AB2302" s="27" t="n">
        <f aca="false">IFERROR(ROUND(Q2302/AA2302,2),0)</f>
        <v>129.22</v>
      </c>
      <c r="AC2302" s="27" t="str">
        <f aca="false">IF(AND(K2302="Critical",N2302="No"),"URGENT - No Bed","Normal")</f>
        <v>Normal</v>
      </c>
      <c r="AD2302" s="33" t="n">
        <f aca="false">INDEX(Lookup_Tables!$B$3:$B$12,MATCH(H2302,Lookup_Tables!$A$3:$A$12,0))</f>
        <v>2700000</v>
      </c>
      <c r="AE2302" s="27" t="str">
        <f aca="false">INDEX(Lookup_Tables!$C$3:$C$12,MATCH(H2302,Lookup_Tables!$A$3:$A$12,0))</f>
        <v>Dr. Vikram Singh</v>
      </c>
      <c r="AF2302" s="27" t="str">
        <f aca="false">IFERROR(INDEX(Lookup_Tables!$F$16:$F$45,MATCH(I2302,Lookup_Tables!$E$16:$E$45,0)),"N/A")</f>
        <v>EMP229</v>
      </c>
      <c r="AG2302" s="27" t="n">
        <f aca="false">_xlfn.IFS(R2302="Recovered",4,R2302="Referred",3,R2302="Admitted",2,R2302="Deceased",1,TRUE(),0)</f>
        <v>4</v>
      </c>
      <c r="AH2302" s="27" t="str">
        <f aca="false">IF(T2302&gt;=4,"Satisfied",IF(T2302&gt;=3,"Neutral","Needs Improvement"))</f>
        <v>Satisfied</v>
      </c>
    </row>
    <row r="2303" customFormat="false" ht="15" hidden="false" customHeight="false" outlineLevel="0" collapsed="false">
      <c r="A2303" s="30" t="s">
        <v>5063</v>
      </c>
      <c r="B2303" s="30" t="s">
        <v>1505</v>
      </c>
      <c r="C2303" s="30" t="n">
        <v>74</v>
      </c>
      <c r="D2303" s="30" t="s">
        <v>181</v>
      </c>
      <c r="E2303" s="31" t="n">
        <v>45636</v>
      </c>
      <c r="F2303" s="30" t="s">
        <v>753</v>
      </c>
      <c r="G2303" s="31" t="n">
        <v>45636</v>
      </c>
      <c r="H2303" s="30" t="s">
        <v>123</v>
      </c>
      <c r="I2303" s="30" t="s">
        <v>304</v>
      </c>
      <c r="J2303" s="30" t="s">
        <v>227</v>
      </c>
      <c r="K2303" s="30" t="s">
        <v>138</v>
      </c>
      <c r="L2303" s="30" t="n">
        <v>78</v>
      </c>
      <c r="M2303" s="30" t="n">
        <v>32</v>
      </c>
      <c r="N2303" s="30" t="s">
        <v>186</v>
      </c>
      <c r="O2303" s="30" t="s">
        <v>139</v>
      </c>
      <c r="P2303" s="30" t="s">
        <v>129</v>
      </c>
      <c r="Q2303" s="32" t="n">
        <v>2733.32</v>
      </c>
      <c r="R2303" s="30" t="s">
        <v>130</v>
      </c>
      <c r="S2303" s="30" t="s">
        <v>335</v>
      </c>
      <c r="T2303" s="30" t="n">
        <v>5</v>
      </c>
      <c r="U2303" s="30" t="n">
        <f aca="false">YEAR(E2303)</f>
        <v>2024</v>
      </c>
      <c r="V2303" s="30" t="str">
        <f aca="false">TEXT(E2303,"MMM-YYYY")</f>
        <v>Dec-2024</v>
      </c>
      <c r="W2303" s="30" t="n">
        <f aca="false">MONTH(E2303)</f>
        <v>12</v>
      </c>
      <c r="X2303" s="30" t="str">
        <f aca="false">TEXT(WEEKDAY(E2303,2),"0")&amp;" - "&amp;TEXT(E2303,"dddd")</f>
        <v>2 - Tuesday</v>
      </c>
      <c r="Y2303" s="30" t="str">
        <f aca="false">_xlfn.IFS(C2303&lt;18,"Child (0-17)",C2303&lt;40,"Young Adult (18-39)",C2303&lt;60,"Adult (40-59)",TRUE(),"Senior (60+)")</f>
        <v>Senior (60+)</v>
      </c>
      <c r="Z2303" s="30" t="n">
        <f aca="false">ROUND(G2303-E2303,0)</f>
        <v>0</v>
      </c>
      <c r="AA2303" s="30" t="n">
        <f aca="false">L2303+M2303</f>
        <v>110</v>
      </c>
      <c r="AB2303" s="30" t="n">
        <f aca="false">IFERROR(ROUND(Q2303/AA2303,2),0)</f>
        <v>24.85</v>
      </c>
      <c r="AC2303" s="30" t="str">
        <f aca="false">IF(AND(K2303="Critical",N2303="No"),"URGENT - No Bed","Normal")</f>
        <v>Normal</v>
      </c>
      <c r="AD2303" s="34" t="n">
        <f aca="false">INDEX(Lookup_Tables!$B$3:$B$12,MATCH(H2303,Lookup_Tables!$A$3:$A$12,0))</f>
        <v>2200000</v>
      </c>
      <c r="AE2303" s="30" t="str">
        <f aca="false">INDEX(Lookup_Tables!$C$3:$C$12,MATCH(H2303,Lookup_Tables!$A$3:$A$12,0))</f>
        <v>Dr. Rohan Das</v>
      </c>
      <c r="AF2303" s="30" t="str">
        <f aca="false">IFERROR(INDEX(Lookup_Tables!$F$16:$F$45,MATCH(I2303,Lookup_Tables!$E$16:$E$45,0)),"N/A")</f>
        <v>EMP204</v>
      </c>
      <c r="AG2303" s="30" t="n">
        <f aca="false">_xlfn.IFS(R2303="Recovered",4,R2303="Referred",3,R2303="Admitted",2,R2303="Deceased",1,TRUE(),0)</f>
        <v>4</v>
      </c>
      <c r="AH2303" s="30" t="str">
        <f aca="false">IF(T2303&gt;=4,"Satisfied",IF(T2303&gt;=3,"Neutral","Needs Improvement"))</f>
        <v>Satisfied</v>
      </c>
    </row>
    <row r="2304" customFormat="false" ht="15" hidden="false" customHeight="false" outlineLevel="0" collapsed="false">
      <c r="A2304" s="27" t="s">
        <v>1665</v>
      </c>
      <c r="B2304" s="27" t="s">
        <v>1426</v>
      </c>
      <c r="C2304" s="27" t="n">
        <v>20</v>
      </c>
      <c r="D2304" s="27" t="s">
        <v>121</v>
      </c>
      <c r="E2304" s="28" t="n">
        <v>45340</v>
      </c>
      <c r="F2304" s="27" t="s">
        <v>750</v>
      </c>
      <c r="G2304" s="28" t="n">
        <v>45343</v>
      </c>
      <c r="H2304" s="27" t="s">
        <v>183</v>
      </c>
      <c r="I2304" s="27" t="s">
        <v>184</v>
      </c>
      <c r="J2304" s="27" t="s">
        <v>476</v>
      </c>
      <c r="K2304" s="27" t="s">
        <v>126</v>
      </c>
      <c r="L2304" s="27" t="n">
        <v>35</v>
      </c>
      <c r="M2304" s="27" t="n">
        <v>71</v>
      </c>
      <c r="N2304" s="27" t="s">
        <v>127</v>
      </c>
      <c r="O2304" s="27" t="s">
        <v>139</v>
      </c>
      <c r="P2304" s="27" t="s">
        <v>187</v>
      </c>
      <c r="Q2304" s="29" t="n">
        <v>8410.03</v>
      </c>
      <c r="R2304" s="27" t="s">
        <v>130</v>
      </c>
      <c r="S2304" s="27" t="s">
        <v>131</v>
      </c>
      <c r="T2304" s="27" t="n">
        <v>4</v>
      </c>
      <c r="U2304" s="27" t="n">
        <f aca="false">YEAR(E2304)</f>
        <v>2024</v>
      </c>
      <c r="V2304" s="27" t="str">
        <f aca="false">TEXT(E2304,"MMM-YYYY")</f>
        <v>Feb-2024</v>
      </c>
      <c r="W2304" s="27" t="n">
        <f aca="false">MONTH(E2304)</f>
        <v>2</v>
      </c>
      <c r="X2304" s="27" t="str">
        <f aca="false">TEXT(WEEKDAY(E2304,2),"0")&amp;" - "&amp;TEXT(E2304,"dddd")</f>
        <v>7 - Sunday</v>
      </c>
      <c r="Y2304" s="27" t="str">
        <f aca="false">_xlfn.IFS(C2304&lt;18,"Child (0-17)",C2304&lt;40,"Young Adult (18-39)",C2304&lt;60,"Adult (40-59)",TRUE(),"Senior (60+)")</f>
        <v>Young Adult (18-39)</v>
      </c>
      <c r="Z2304" s="27" t="n">
        <f aca="false">ROUND(G2304-E2304,0)</f>
        <v>3</v>
      </c>
      <c r="AA2304" s="27" t="n">
        <f aca="false">L2304+M2304</f>
        <v>106</v>
      </c>
      <c r="AB2304" s="27" t="n">
        <f aca="false">IFERROR(ROUND(Q2304/AA2304,2),0)</f>
        <v>79.34</v>
      </c>
      <c r="AC2304" s="27" t="str">
        <f aca="false">IF(AND(K2304="Critical",N2304="No"),"URGENT - No Bed","Normal")</f>
        <v>Normal</v>
      </c>
      <c r="AD2304" s="33" t="n">
        <f aca="false">INDEX(Lookup_Tables!$B$3:$B$12,MATCH(H2304,Lookup_Tables!$A$3:$A$12,0))</f>
        <v>3100000</v>
      </c>
      <c r="AE2304" s="27" t="str">
        <f aca="false">INDEX(Lookup_Tables!$C$3:$C$12,MATCH(H2304,Lookup_Tables!$A$3:$A$12,0))</f>
        <v>Dr. Kavita Rao</v>
      </c>
      <c r="AF2304" s="27" t="str">
        <f aca="false">IFERROR(INDEX(Lookup_Tables!$F$16:$F$45,MATCH(I2304,Lookup_Tables!$E$16:$E$45,0)),"N/A")</f>
        <v>EMP226</v>
      </c>
      <c r="AG2304" s="27" t="n">
        <f aca="false">_xlfn.IFS(R2304="Recovered",4,R2304="Referred",3,R2304="Admitted",2,R2304="Deceased",1,TRUE(),0)</f>
        <v>4</v>
      </c>
      <c r="AH2304" s="27" t="str">
        <f aca="false">IF(T2304&gt;=4,"Satisfied",IF(T2304&gt;=3,"Neutral","Needs Improvement"))</f>
        <v>Satisfied</v>
      </c>
    </row>
    <row r="2305" customFormat="false" ht="15" hidden="false" customHeight="false" outlineLevel="0" collapsed="false">
      <c r="A2305" s="30" t="s">
        <v>5750</v>
      </c>
      <c r="B2305" s="30" t="s">
        <v>4539</v>
      </c>
      <c r="C2305" s="30" t="n">
        <v>35</v>
      </c>
      <c r="D2305" s="30" t="s">
        <v>181</v>
      </c>
      <c r="E2305" s="31" t="n">
        <v>45637</v>
      </c>
      <c r="F2305" s="30" t="s">
        <v>674</v>
      </c>
      <c r="G2305" s="31" t="n">
        <v>45639</v>
      </c>
      <c r="H2305" s="30" t="s">
        <v>242</v>
      </c>
      <c r="I2305" s="30" t="s">
        <v>466</v>
      </c>
      <c r="J2305" s="30" t="s">
        <v>316</v>
      </c>
      <c r="K2305" s="30" t="s">
        <v>156</v>
      </c>
      <c r="L2305" s="30" t="n">
        <v>45</v>
      </c>
      <c r="M2305" s="30" t="n">
        <v>84</v>
      </c>
      <c r="N2305" s="30" t="s">
        <v>127</v>
      </c>
      <c r="O2305" s="30" t="s">
        <v>128</v>
      </c>
      <c r="P2305" s="30" t="s">
        <v>187</v>
      </c>
      <c r="Q2305" s="32" t="n">
        <v>5055.69</v>
      </c>
      <c r="R2305" s="30" t="s">
        <v>130</v>
      </c>
      <c r="S2305" s="30" t="s">
        <v>157</v>
      </c>
      <c r="T2305" s="30" t="n">
        <v>4</v>
      </c>
      <c r="U2305" s="30" t="n">
        <f aca="false">YEAR(E2305)</f>
        <v>2024</v>
      </c>
      <c r="V2305" s="30" t="str">
        <f aca="false">TEXT(E2305,"MMM-YYYY")</f>
        <v>Dec-2024</v>
      </c>
      <c r="W2305" s="30" t="n">
        <f aca="false">MONTH(E2305)</f>
        <v>12</v>
      </c>
      <c r="X2305" s="30" t="str">
        <f aca="false">TEXT(WEEKDAY(E2305,2),"0")&amp;" - "&amp;TEXT(E2305,"dddd")</f>
        <v>3 - Wednesday</v>
      </c>
      <c r="Y2305" s="30" t="str">
        <f aca="false">_xlfn.IFS(C2305&lt;18,"Child (0-17)",C2305&lt;40,"Young Adult (18-39)",C2305&lt;60,"Adult (40-59)",TRUE(),"Senior (60+)")</f>
        <v>Young Adult (18-39)</v>
      </c>
      <c r="Z2305" s="30" t="n">
        <f aca="false">ROUND(G2305-E2305,0)</f>
        <v>2</v>
      </c>
      <c r="AA2305" s="30" t="n">
        <f aca="false">L2305+M2305</f>
        <v>129</v>
      </c>
      <c r="AB2305" s="30" t="n">
        <f aca="false">IFERROR(ROUND(Q2305/AA2305,2),0)</f>
        <v>39.19</v>
      </c>
      <c r="AC2305" s="30" t="str">
        <f aca="false">IF(AND(K2305="Critical",N2305="No"),"URGENT - No Bed","Normal")</f>
        <v>Normal</v>
      </c>
      <c r="AD2305" s="34" t="n">
        <f aca="false">INDEX(Lookup_Tables!$B$3:$B$12,MATCH(H2305,Lookup_Tables!$A$3:$A$12,0))</f>
        <v>3000000</v>
      </c>
      <c r="AE2305" s="30" t="str">
        <f aca="false">INDEX(Lookup_Tables!$C$3:$C$12,MATCH(H2305,Lookup_Tables!$A$3:$A$12,0))</f>
        <v>Dr. Pooja Iyer</v>
      </c>
      <c r="AF2305" s="30" t="str">
        <f aca="false">IFERROR(INDEX(Lookup_Tables!$F$16:$F$45,MATCH(I2305,Lookup_Tables!$E$16:$E$45,0)),"N/A")</f>
        <v>EMP212</v>
      </c>
      <c r="AG2305" s="30" t="n">
        <f aca="false">_xlfn.IFS(R2305="Recovered",4,R2305="Referred",3,R2305="Admitted",2,R2305="Deceased",1,TRUE(),0)</f>
        <v>4</v>
      </c>
      <c r="AH2305" s="30" t="str">
        <f aca="false">IF(T2305&gt;=4,"Satisfied",IF(T2305&gt;=3,"Neutral","Needs Improvement"))</f>
        <v>Satisfied</v>
      </c>
    </row>
    <row r="2306" customFormat="false" ht="15" hidden="false" customHeight="false" outlineLevel="0" collapsed="false">
      <c r="A2306" s="27" t="s">
        <v>2565</v>
      </c>
      <c r="B2306" s="27" t="s">
        <v>2566</v>
      </c>
      <c r="C2306" s="27" t="n">
        <v>55</v>
      </c>
      <c r="D2306" s="27" t="s">
        <v>181</v>
      </c>
      <c r="E2306" s="28" t="n">
        <v>45326</v>
      </c>
      <c r="F2306" s="27" t="s">
        <v>1214</v>
      </c>
      <c r="G2306" s="28" t="n">
        <v>45337</v>
      </c>
      <c r="H2306" s="27" t="s">
        <v>242</v>
      </c>
      <c r="I2306" s="27" t="s">
        <v>243</v>
      </c>
      <c r="J2306" s="27" t="s">
        <v>316</v>
      </c>
      <c r="K2306" s="27" t="s">
        <v>202</v>
      </c>
      <c r="L2306" s="27" t="n">
        <v>12</v>
      </c>
      <c r="M2306" s="27" t="n">
        <v>141</v>
      </c>
      <c r="N2306" s="27" t="s">
        <v>186</v>
      </c>
      <c r="O2306" s="27" t="s">
        <v>128</v>
      </c>
      <c r="P2306" s="27" t="s">
        <v>129</v>
      </c>
      <c r="Q2306" s="29" t="n">
        <v>17109.49</v>
      </c>
      <c r="R2306" s="27" t="s">
        <v>268</v>
      </c>
      <c r="S2306" s="27" t="s">
        <v>164</v>
      </c>
      <c r="T2306" s="27" t="n">
        <v>2</v>
      </c>
      <c r="U2306" s="27" t="n">
        <f aca="false">YEAR(E2306)</f>
        <v>2024</v>
      </c>
      <c r="V2306" s="27" t="str">
        <f aca="false">TEXT(E2306,"MMM-YYYY")</f>
        <v>Feb-2024</v>
      </c>
      <c r="W2306" s="27" t="n">
        <f aca="false">MONTH(E2306)</f>
        <v>2</v>
      </c>
      <c r="X2306" s="27" t="str">
        <f aca="false">TEXT(WEEKDAY(E2306,2),"0")&amp;" - "&amp;TEXT(E2306,"dddd")</f>
        <v>7 - Sunday</v>
      </c>
      <c r="Y2306" s="27" t="str">
        <f aca="false">_xlfn.IFS(C2306&lt;18,"Child (0-17)",C2306&lt;40,"Young Adult (18-39)",C2306&lt;60,"Adult (40-59)",TRUE(),"Senior (60+)")</f>
        <v>Adult (40-59)</v>
      </c>
      <c r="Z2306" s="27" t="n">
        <f aca="false">ROUND(G2306-E2306,0)</f>
        <v>11</v>
      </c>
      <c r="AA2306" s="27" t="n">
        <f aca="false">L2306+M2306</f>
        <v>153</v>
      </c>
      <c r="AB2306" s="27" t="n">
        <f aca="false">IFERROR(ROUND(Q2306/AA2306,2),0)</f>
        <v>111.83</v>
      </c>
      <c r="AC2306" s="27" t="str">
        <f aca="false">IF(AND(K2306="Critical",N2306="No"),"URGENT - No Bed","Normal")</f>
        <v>Normal</v>
      </c>
      <c r="AD2306" s="33" t="n">
        <f aca="false">INDEX(Lookup_Tables!$B$3:$B$12,MATCH(H2306,Lookup_Tables!$A$3:$A$12,0))</f>
        <v>3000000</v>
      </c>
      <c r="AE2306" s="27" t="str">
        <f aca="false">INDEX(Lookup_Tables!$C$3:$C$12,MATCH(H2306,Lookup_Tables!$A$3:$A$12,0))</f>
        <v>Dr. Pooja Iyer</v>
      </c>
      <c r="AF2306" s="27" t="str">
        <f aca="false">IFERROR(INDEX(Lookup_Tables!$F$16:$F$45,MATCH(I2306,Lookup_Tables!$E$16:$E$45,0)),"N/A")</f>
        <v>EMP214</v>
      </c>
      <c r="AG2306" s="27" t="n">
        <f aca="false">_xlfn.IFS(R2306="Recovered",4,R2306="Referred",3,R2306="Admitted",2,R2306="Deceased",1,TRUE(),0)</f>
        <v>3</v>
      </c>
      <c r="AH2306" s="27" t="str">
        <f aca="false">IF(T2306&gt;=4,"Satisfied",IF(T2306&gt;=3,"Neutral","Needs Improvement"))</f>
        <v>Needs Improvement</v>
      </c>
    </row>
    <row r="2307" customFormat="false" ht="15" hidden="false" customHeight="false" outlineLevel="0" collapsed="false">
      <c r="A2307" s="30" t="s">
        <v>4494</v>
      </c>
      <c r="B2307" s="30" t="s">
        <v>1986</v>
      </c>
      <c r="C2307" s="30" t="n">
        <v>43</v>
      </c>
      <c r="D2307" s="30" t="s">
        <v>121</v>
      </c>
      <c r="E2307" s="31" t="n">
        <v>45461</v>
      </c>
      <c r="F2307" s="30" t="s">
        <v>552</v>
      </c>
      <c r="G2307" s="31" t="n">
        <v>45461</v>
      </c>
      <c r="H2307" s="30" t="s">
        <v>242</v>
      </c>
      <c r="I2307" s="30" t="s">
        <v>466</v>
      </c>
      <c r="J2307" s="30" t="s">
        <v>244</v>
      </c>
      <c r="K2307" s="30" t="s">
        <v>156</v>
      </c>
      <c r="L2307" s="30" t="n">
        <v>35</v>
      </c>
      <c r="M2307" s="30" t="n">
        <v>81</v>
      </c>
      <c r="N2307" s="30" t="s">
        <v>127</v>
      </c>
      <c r="O2307" s="30" t="s">
        <v>128</v>
      </c>
      <c r="P2307" s="30" t="s">
        <v>187</v>
      </c>
      <c r="Q2307" s="32" t="n">
        <v>4321.45</v>
      </c>
      <c r="R2307" s="30" t="s">
        <v>130</v>
      </c>
      <c r="S2307" s="30" t="s">
        <v>197</v>
      </c>
      <c r="T2307" s="30" t="n">
        <v>2</v>
      </c>
      <c r="U2307" s="30" t="n">
        <f aca="false">YEAR(E2307)</f>
        <v>2024</v>
      </c>
      <c r="V2307" s="30" t="str">
        <f aca="false">TEXT(E2307,"MMM-YYYY")</f>
        <v>Jun-2024</v>
      </c>
      <c r="W2307" s="30" t="n">
        <f aca="false">MONTH(E2307)</f>
        <v>6</v>
      </c>
      <c r="X2307" s="30" t="str">
        <f aca="false">TEXT(WEEKDAY(E2307,2),"0")&amp;" - "&amp;TEXT(E2307,"dddd")</f>
        <v>2 - Tuesday</v>
      </c>
      <c r="Y2307" s="30" t="str">
        <f aca="false">_xlfn.IFS(C2307&lt;18,"Child (0-17)",C2307&lt;40,"Young Adult (18-39)",C2307&lt;60,"Adult (40-59)",TRUE(),"Senior (60+)")</f>
        <v>Adult (40-59)</v>
      </c>
      <c r="Z2307" s="30" t="n">
        <f aca="false">ROUND(G2307-E2307,0)</f>
        <v>0</v>
      </c>
      <c r="AA2307" s="30" t="n">
        <f aca="false">L2307+M2307</f>
        <v>116</v>
      </c>
      <c r="AB2307" s="30" t="n">
        <f aca="false">IFERROR(ROUND(Q2307/AA2307,2),0)</f>
        <v>37.25</v>
      </c>
      <c r="AC2307" s="30" t="str">
        <f aca="false">IF(AND(K2307="Critical",N2307="No"),"URGENT - No Bed","Normal")</f>
        <v>Normal</v>
      </c>
      <c r="AD2307" s="34" t="n">
        <f aca="false">INDEX(Lookup_Tables!$B$3:$B$12,MATCH(H2307,Lookup_Tables!$A$3:$A$12,0))</f>
        <v>3000000</v>
      </c>
      <c r="AE2307" s="30" t="str">
        <f aca="false">INDEX(Lookup_Tables!$C$3:$C$12,MATCH(H2307,Lookup_Tables!$A$3:$A$12,0))</f>
        <v>Dr. Pooja Iyer</v>
      </c>
      <c r="AF2307" s="30" t="str">
        <f aca="false">IFERROR(INDEX(Lookup_Tables!$F$16:$F$45,MATCH(I2307,Lookup_Tables!$E$16:$E$45,0)),"N/A")</f>
        <v>EMP212</v>
      </c>
      <c r="AG2307" s="30" t="n">
        <f aca="false">_xlfn.IFS(R2307="Recovered",4,R2307="Referred",3,R2307="Admitted",2,R2307="Deceased",1,TRUE(),0)</f>
        <v>4</v>
      </c>
      <c r="AH2307" s="30" t="str">
        <f aca="false">IF(T2307&gt;=4,"Satisfied",IF(T2307&gt;=3,"Neutral","Needs Improvement"))</f>
        <v>Needs Improvement</v>
      </c>
    </row>
    <row r="2308" customFormat="false" ht="15" hidden="false" customHeight="false" outlineLevel="0" collapsed="false">
      <c r="A2308" s="27" t="s">
        <v>6132</v>
      </c>
      <c r="B2308" s="27" t="s">
        <v>6162</v>
      </c>
      <c r="C2308" s="27" t="n">
        <v>70</v>
      </c>
      <c r="D2308" s="27" t="s">
        <v>121</v>
      </c>
      <c r="E2308" s="28" t="n">
        <v>45579</v>
      </c>
      <c r="F2308" s="27" t="s">
        <v>1384</v>
      </c>
      <c r="G2308" s="28" t="n">
        <v>45580</v>
      </c>
      <c r="H2308" s="27" t="s">
        <v>168</v>
      </c>
      <c r="I2308" s="27" t="s">
        <v>366</v>
      </c>
      <c r="J2308" s="27" t="s">
        <v>367</v>
      </c>
      <c r="K2308" s="27" t="s">
        <v>156</v>
      </c>
      <c r="L2308" s="27" t="n">
        <v>58</v>
      </c>
      <c r="M2308" s="27" t="n">
        <v>67</v>
      </c>
      <c r="N2308" s="27" t="s">
        <v>186</v>
      </c>
      <c r="O2308" s="27" t="s">
        <v>149</v>
      </c>
      <c r="P2308" s="27" t="s">
        <v>187</v>
      </c>
      <c r="Q2308" s="29" t="n">
        <v>4281.35</v>
      </c>
      <c r="R2308" s="27" t="s">
        <v>130</v>
      </c>
      <c r="S2308" s="27" t="s">
        <v>151</v>
      </c>
      <c r="T2308" s="27" t="n">
        <v>3</v>
      </c>
      <c r="U2308" s="27" t="n">
        <f aca="false">YEAR(E2308)</f>
        <v>2024</v>
      </c>
      <c r="V2308" s="27" t="str">
        <f aca="false">TEXT(E2308,"MMM-YYYY")</f>
        <v>Oct-2024</v>
      </c>
      <c r="W2308" s="27" t="n">
        <f aca="false">MONTH(E2308)</f>
        <v>10</v>
      </c>
      <c r="X2308" s="27" t="str">
        <f aca="false">TEXT(WEEKDAY(E2308,2),"0")&amp;" - "&amp;TEXT(E2308,"dddd")</f>
        <v>1 - Monday</v>
      </c>
      <c r="Y2308" s="27" t="str">
        <f aca="false">_xlfn.IFS(C2308&lt;18,"Child (0-17)",C2308&lt;40,"Young Adult (18-39)",C2308&lt;60,"Adult (40-59)",TRUE(),"Senior (60+)")</f>
        <v>Senior (60+)</v>
      </c>
      <c r="Z2308" s="27" t="n">
        <f aca="false">ROUND(G2308-E2308,0)</f>
        <v>1</v>
      </c>
      <c r="AA2308" s="27" t="n">
        <f aca="false">L2308+M2308</f>
        <v>125</v>
      </c>
      <c r="AB2308" s="27" t="n">
        <f aca="false">IFERROR(ROUND(Q2308/AA2308,2),0)</f>
        <v>34.25</v>
      </c>
      <c r="AC2308" s="27" t="str">
        <f aca="false">IF(AND(K2308="Critical",N2308="No"),"URGENT - No Bed","Normal")</f>
        <v>Normal</v>
      </c>
      <c r="AD2308" s="33" t="n">
        <f aca="false">INDEX(Lookup_Tables!$B$3:$B$12,MATCH(H2308,Lookup_Tables!$A$3:$A$12,0))</f>
        <v>4400000</v>
      </c>
      <c r="AE2308" s="27" t="str">
        <f aca="false">INDEX(Lookup_Tables!$C$3:$C$12,MATCH(H2308,Lookup_Tables!$A$3:$A$12,0))</f>
        <v>Dr. Neha Chopra</v>
      </c>
      <c r="AF2308" s="27" t="str">
        <f aca="false">IFERROR(INDEX(Lookup_Tables!$F$16:$F$45,MATCH(I2308,Lookup_Tables!$E$16:$E$45,0)),"N/A")</f>
        <v>EMP218</v>
      </c>
      <c r="AG2308" s="27" t="n">
        <f aca="false">_xlfn.IFS(R2308="Recovered",4,R2308="Referred",3,R2308="Admitted",2,R2308="Deceased",1,TRUE(),0)</f>
        <v>4</v>
      </c>
      <c r="AH2308" s="27" t="str">
        <f aca="false">IF(T2308&gt;=4,"Satisfied",IF(T2308&gt;=3,"Neutral","Needs Improvement"))</f>
        <v>Neutral</v>
      </c>
    </row>
    <row r="2309" customFormat="false" ht="15" hidden="false" customHeight="false" outlineLevel="0" collapsed="false">
      <c r="A2309" s="30" t="s">
        <v>1730</v>
      </c>
      <c r="B2309" s="30" t="s">
        <v>1617</v>
      </c>
      <c r="C2309" s="30" t="n">
        <v>43</v>
      </c>
      <c r="D2309" s="30" t="s">
        <v>121</v>
      </c>
      <c r="E2309" s="31" t="n">
        <v>45480</v>
      </c>
      <c r="F2309" s="30" t="s">
        <v>303</v>
      </c>
      <c r="G2309" s="31" t="n">
        <v>45481</v>
      </c>
      <c r="H2309" s="30" t="s">
        <v>183</v>
      </c>
      <c r="I2309" s="30" t="s">
        <v>184</v>
      </c>
      <c r="J2309" s="30" t="s">
        <v>185</v>
      </c>
      <c r="K2309" s="30" t="s">
        <v>138</v>
      </c>
      <c r="L2309" s="30" t="n">
        <v>73</v>
      </c>
      <c r="M2309" s="30" t="n">
        <v>21</v>
      </c>
      <c r="N2309" s="30" t="s">
        <v>127</v>
      </c>
      <c r="O2309" s="30" t="s">
        <v>139</v>
      </c>
      <c r="P2309" s="30" t="s">
        <v>129</v>
      </c>
      <c r="Q2309" s="32" t="n">
        <v>2556.89</v>
      </c>
      <c r="R2309" s="30" t="s">
        <v>130</v>
      </c>
      <c r="S2309" s="30" t="s">
        <v>164</v>
      </c>
      <c r="T2309" s="30" t="n">
        <v>4</v>
      </c>
      <c r="U2309" s="30" t="n">
        <f aca="false">YEAR(E2309)</f>
        <v>2024</v>
      </c>
      <c r="V2309" s="30" t="str">
        <f aca="false">TEXT(E2309,"MMM-YYYY")</f>
        <v>Jul-2024</v>
      </c>
      <c r="W2309" s="30" t="n">
        <f aca="false">MONTH(E2309)</f>
        <v>7</v>
      </c>
      <c r="X2309" s="30" t="str">
        <f aca="false">TEXT(WEEKDAY(E2309,2),"0")&amp;" - "&amp;TEXT(E2309,"dddd")</f>
        <v>7 - Sunday</v>
      </c>
      <c r="Y2309" s="30" t="str">
        <f aca="false">_xlfn.IFS(C2309&lt;18,"Child (0-17)",C2309&lt;40,"Young Adult (18-39)",C2309&lt;60,"Adult (40-59)",TRUE(),"Senior (60+)")</f>
        <v>Adult (40-59)</v>
      </c>
      <c r="Z2309" s="30" t="n">
        <f aca="false">ROUND(G2309-E2309,0)</f>
        <v>1</v>
      </c>
      <c r="AA2309" s="30" t="n">
        <f aca="false">L2309+M2309</f>
        <v>94</v>
      </c>
      <c r="AB2309" s="30" t="n">
        <f aca="false">IFERROR(ROUND(Q2309/AA2309,2),0)</f>
        <v>27.2</v>
      </c>
      <c r="AC2309" s="30" t="str">
        <f aca="false">IF(AND(K2309="Critical",N2309="No"),"URGENT - No Bed","Normal")</f>
        <v>Normal</v>
      </c>
      <c r="AD2309" s="34" t="n">
        <f aca="false">INDEX(Lookup_Tables!$B$3:$B$12,MATCH(H2309,Lookup_Tables!$A$3:$A$12,0))</f>
        <v>3100000</v>
      </c>
      <c r="AE2309" s="30" t="str">
        <f aca="false">INDEX(Lookup_Tables!$C$3:$C$12,MATCH(H2309,Lookup_Tables!$A$3:$A$12,0))</f>
        <v>Dr. Kavita Rao</v>
      </c>
      <c r="AF2309" s="30" t="str">
        <f aca="false">IFERROR(INDEX(Lookup_Tables!$F$16:$F$45,MATCH(I2309,Lookup_Tables!$E$16:$E$45,0)),"N/A")</f>
        <v>EMP226</v>
      </c>
      <c r="AG2309" s="30" t="n">
        <f aca="false">_xlfn.IFS(R2309="Recovered",4,R2309="Referred",3,R2309="Admitted",2,R2309="Deceased",1,TRUE(),0)</f>
        <v>4</v>
      </c>
      <c r="AH2309" s="30" t="str">
        <f aca="false">IF(T2309&gt;=4,"Satisfied",IF(T2309&gt;=3,"Neutral","Needs Improvement"))</f>
        <v>Satisfied</v>
      </c>
    </row>
    <row r="2310" customFormat="false" ht="15" hidden="false" customHeight="false" outlineLevel="0" collapsed="false">
      <c r="A2310" s="27" t="s">
        <v>5450</v>
      </c>
      <c r="B2310" s="27" t="s">
        <v>225</v>
      </c>
      <c r="C2310" s="27" t="n">
        <v>64</v>
      </c>
      <c r="D2310" s="27" t="s">
        <v>121</v>
      </c>
      <c r="E2310" s="28" t="n">
        <v>45422</v>
      </c>
      <c r="F2310" s="27" t="s">
        <v>1739</v>
      </c>
      <c r="G2310" s="28" t="n">
        <v>45423</v>
      </c>
      <c r="H2310" s="27" t="s">
        <v>236</v>
      </c>
      <c r="I2310" s="27" t="s">
        <v>237</v>
      </c>
      <c r="J2310" s="27" t="s">
        <v>238</v>
      </c>
      <c r="K2310" s="27" t="s">
        <v>138</v>
      </c>
      <c r="L2310" s="27" t="n">
        <v>27</v>
      </c>
      <c r="M2310" s="27" t="n">
        <v>38</v>
      </c>
      <c r="N2310" s="27" t="s">
        <v>127</v>
      </c>
      <c r="O2310" s="27" t="s">
        <v>128</v>
      </c>
      <c r="P2310" s="27" t="s">
        <v>129</v>
      </c>
      <c r="Q2310" s="29" t="n">
        <v>1609.18</v>
      </c>
      <c r="R2310" s="27" t="s">
        <v>130</v>
      </c>
      <c r="S2310" s="27" t="s">
        <v>178</v>
      </c>
      <c r="T2310" s="27" t="n">
        <v>1</v>
      </c>
      <c r="U2310" s="27" t="n">
        <f aca="false">YEAR(E2310)</f>
        <v>2024</v>
      </c>
      <c r="V2310" s="27" t="str">
        <f aca="false">TEXT(E2310,"MMM-YYYY")</f>
        <v>May-2024</v>
      </c>
      <c r="W2310" s="27" t="n">
        <f aca="false">MONTH(E2310)</f>
        <v>5</v>
      </c>
      <c r="X2310" s="27" t="str">
        <f aca="false">TEXT(WEEKDAY(E2310,2),"0")&amp;" - "&amp;TEXT(E2310,"dddd")</f>
        <v>5 - Friday</v>
      </c>
      <c r="Y2310" s="27" t="str">
        <f aca="false">_xlfn.IFS(C2310&lt;18,"Child (0-17)",C2310&lt;40,"Young Adult (18-39)",C2310&lt;60,"Adult (40-59)",TRUE(),"Senior (60+)")</f>
        <v>Senior (60+)</v>
      </c>
      <c r="Z2310" s="27" t="n">
        <f aca="false">ROUND(G2310-E2310,0)</f>
        <v>1</v>
      </c>
      <c r="AA2310" s="27" t="n">
        <f aca="false">L2310+M2310</f>
        <v>65</v>
      </c>
      <c r="AB2310" s="27" t="n">
        <f aca="false">IFERROR(ROUND(Q2310/AA2310,2),0)</f>
        <v>24.76</v>
      </c>
      <c r="AC2310" s="27" t="str">
        <f aca="false">IF(AND(K2310="Critical",N2310="No"),"URGENT - No Bed","Normal")</f>
        <v>Normal</v>
      </c>
      <c r="AD2310" s="33" t="n">
        <f aca="false">INDEX(Lookup_Tables!$B$3:$B$12,MATCH(H2310,Lookup_Tables!$A$3:$A$12,0))</f>
        <v>3900000</v>
      </c>
      <c r="AE2310" s="27" t="str">
        <f aca="false">INDEX(Lookup_Tables!$C$3:$C$12,MATCH(H2310,Lookup_Tables!$A$3:$A$12,0))</f>
        <v>Dr. Rina Mehta</v>
      </c>
      <c r="AF2310" s="27" t="str">
        <f aca="false">IFERROR(INDEX(Lookup_Tables!$F$16:$F$45,MATCH(I2310,Lookup_Tables!$E$16:$E$45,0)),"N/A")</f>
        <v>EMP215</v>
      </c>
      <c r="AG2310" s="27" t="n">
        <f aca="false">_xlfn.IFS(R2310="Recovered",4,R2310="Referred",3,R2310="Admitted",2,R2310="Deceased",1,TRUE(),0)</f>
        <v>4</v>
      </c>
      <c r="AH2310" s="27" t="str">
        <f aca="false">IF(T2310&gt;=4,"Satisfied",IF(T2310&gt;=3,"Neutral","Needs Improvement"))</f>
        <v>Needs Improvement</v>
      </c>
    </row>
    <row r="2311" customFormat="false" ht="15" hidden="false" customHeight="false" outlineLevel="0" collapsed="false">
      <c r="A2311" s="30" t="s">
        <v>591</v>
      </c>
      <c r="B2311" s="30" t="s">
        <v>592</v>
      </c>
      <c r="C2311" s="30" t="n">
        <v>41</v>
      </c>
      <c r="D2311" s="30" t="s">
        <v>144</v>
      </c>
      <c r="E2311" s="31" t="n">
        <v>45318</v>
      </c>
      <c r="F2311" s="30" t="s">
        <v>555</v>
      </c>
      <c r="G2311" s="31" t="n">
        <v>45320</v>
      </c>
      <c r="H2311" s="30" t="s">
        <v>206</v>
      </c>
      <c r="I2311" s="30" t="s">
        <v>300</v>
      </c>
      <c r="J2311" s="30" t="s">
        <v>593</v>
      </c>
      <c r="K2311" s="30" t="s">
        <v>202</v>
      </c>
      <c r="L2311" s="30" t="n">
        <v>15</v>
      </c>
      <c r="M2311" s="30" t="n">
        <v>100</v>
      </c>
      <c r="N2311" s="30" t="s">
        <v>186</v>
      </c>
      <c r="O2311" s="30" t="s">
        <v>139</v>
      </c>
      <c r="P2311" s="30" t="s">
        <v>140</v>
      </c>
      <c r="Q2311" s="32" t="n">
        <v>16352.93</v>
      </c>
      <c r="R2311" s="30" t="s">
        <v>172</v>
      </c>
      <c r="S2311" s="30" t="s">
        <v>151</v>
      </c>
      <c r="T2311" s="30" t="n">
        <v>3</v>
      </c>
      <c r="U2311" s="30" t="n">
        <f aca="false">YEAR(E2311)</f>
        <v>2024</v>
      </c>
      <c r="V2311" s="30" t="str">
        <f aca="false">TEXT(E2311,"MMM-YYYY")</f>
        <v>Jan-2024</v>
      </c>
      <c r="W2311" s="30" t="n">
        <f aca="false">MONTH(E2311)</f>
        <v>1</v>
      </c>
      <c r="X2311" s="30" t="str">
        <f aca="false">TEXT(WEEKDAY(E2311,2),"0")&amp;" - "&amp;TEXT(E2311,"dddd")</f>
        <v>6 - Saturday</v>
      </c>
      <c r="Y2311" s="30" t="str">
        <f aca="false">_xlfn.IFS(C2311&lt;18,"Child (0-17)",C2311&lt;40,"Young Adult (18-39)",C2311&lt;60,"Adult (40-59)",TRUE(),"Senior (60+)")</f>
        <v>Adult (40-59)</v>
      </c>
      <c r="Z2311" s="30" t="n">
        <f aca="false">ROUND(G2311-E2311,0)</f>
        <v>2</v>
      </c>
      <c r="AA2311" s="30" t="n">
        <f aca="false">L2311+M2311</f>
        <v>115</v>
      </c>
      <c r="AB2311" s="30" t="n">
        <f aca="false">IFERROR(ROUND(Q2311/AA2311,2),0)</f>
        <v>142.2</v>
      </c>
      <c r="AC2311" s="30" t="str">
        <f aca="false">IF(AND(K2311="Critical",N2311="No"),"URGENT - No Bed","Normal")</f>
        <v>Normal</v>
      </c>
      <c r="AD2311" s="34" t="n">
        <f aca="false">INDEX(Lookup_Tables!$B$3:$B$12,MATCH(H2311,Lookup_Tables!$A$3:$A$12,0))</f>
        <v>2800000</v>
      </c>
      <c r="AE2311" s="30" t="str">
        <f aca="false">INDEX(Lookup_Tables!$C$3:$C$12,MATCH(H2311,Lookup_Tables!$A$3:$A$12,0))</f>
        <v>Dr. Suresh Nair</v>
      </c>
      <c r="AF2311" s="30" t="str">
        <f aca="false">IFERROR(INDEX(Lookup_Tables!$F$16:$F$45,MATCH(I2311,Lookup_Tables!$E$16:$E$45,0)),"N/A")</f>
        <v>EMP211</v>
      </c>
      <c r="AG2311" s="30" t="n">
        <f aca="false">_xlfn.IFS(R2311="Recovered",4,R2311="Referred",3,R2311="Admitted",2,R2311="Deceased",1,TRUE(),0)</f>
        <v>2</v>
      </c>
      <c r="AH2311" s="30" t="str">
        <f aca="false">IF(T2311&gt;=4,"Satisfied",IF(T2311&gt;=3,"Neutral","Needs Improvement"))</f>
        <v>Neutral</v>
      </c>
    </row>
    <row r="2312" customFormat="false" ht="15" hidden="false" customHeight="false" outlineLevel="0" collapsed="false">
      <c r="A2312" s="27" t="s">
        <v>5862</v>
      </c>
      <c r="B2312" s="27" t="s">
        <v>2640</v>
      </c>
      <c r="C2312" s="27" t="n">
        <v>32</v>
      </c>
      <c r="D2312" s="27" t="s">
        <v>181</v>
      </c>
      <c r="E2312" s="28" t="n">
        <v>45524</v>
      </c>
      <c r="F2312" s="27" t="s">
        <v>370</v>
      </c>
      <c r="G2312" s="28" t="n">
        <v>45525</v>
      </c>
      <c r="H2312" s="27" t="s">
        <v>206</v>
      </c>
      <c r="I2312" s="27" t="s">
        <v>232</v>
      </c>
      <c r="J2312" s="27" t="s">
        <v>593</v>
      </c>
      <c r="K2312" s="27" t="s">
        <v>138</v>
      </c>
      <c r="L2312" s="27" t="n">
        <v>39</v>
      </c>
      <c r="M2312" s="27" t="n">
        <v>43</v>
      </c>
      <c r="N2312" s="27" t="s">
        <v>127</v>
      </c>
      <c r="O2312" s="27" t="s">
        <v>128</v>
      </c>
      <c r="P2312" s="27" t="s">
        <v>129</v>
      </c>
      <c r="Q2312" s="29" t="n">
        <v>2324.31</v>
      </c>
      <c r="R2312" s="27" t="s">
        <v>130</v>
      </c>
      <c r="S2312" s="27" t="s">
        <v>141</v>
      </c>
      <c r="T2312" s="27" t="n">
        <v>5</v>
      </c>
      <c r="U2312" s="27" t="n">
        <f aca="false">YEAR(E2312)</f>
        <v>2024</v>
      </c>
      <c r="V2312" s="27" t="str">
        <f aca="false">TEXT(E2312,"MMM-YYYY")</f>
        <v>Aug-2024</v>
      </c>
      <c r="W2312" s="27" t="n">
        <f aca="false">MONTH(E2312)</f>
        <v>8</v>
      </c>
      <c r="X2312" s="27" t="str">
        <f aca="false">TEXT(WEEKDAY(E2312,2),"0")&amp;" - "&amp;TEXT(E2312,"dddd")</f>
        <v>2 - Tuesday</v>
      </c>
      <c r="Y2312" s="27" t="str">
        <f aca="false">_xlfn.IFS(C2312&lt;18,"Child (0-17)",C2312&lt;40,"Young Adult (18-39)",C2312&lt;60,"Adult (40-59)",TRUE(),"Senior (60+)")</f>
        <v>Young Adult (18-39)</v>
      </c>
      <c r="Z2312" s="27" t="n">
        <f aca="false">ROUND(G2312-E2312,0)</f>
        <v>1</v>
      </c>
      <c r="AA2312" s="27" t="n">
        <f aca="false">L2312+M2312</f>
        <v>82</v>
      </c>
      <c r="AB2312" s="27" t="n">
        <f aca="false">IFERROR(ROUND(Q2312/AA2312,2),0)</f>
        <v>28.35</v>
      </c>
      <c r="AC2312" s="27" t="str">
        <f aca="false">IF(AND(K2312="Critical",N2312="No"),"URGENT - No Bed","Normal")</f>
        <v>Normal</v>
      </c>
      <c r="AD2312" s="33" t="n">
        <f aca="false">INDEX(Lookup_Tables!$B$3:$B$12,MATCH(H2312,Lookup_Tables!$A$3:$A$12,0))</f>
        <v>2800000</v>
      </c>
      <c r="AE2312" s="27" t="str">
        <f aca="false">INDEX(Lookup_Tables!$C$3:$C$12,MATCH(H2312,Lookup_Tables!$A$3:$A$12,0))</f>
        <v>Dr. Suresh Nair</v>
      </c>
      <c r="AF2312" s="27" t="str">
        <f aca="false">IFERROR(INDEX(Lookup_Tables!$F$16:$F$45,MATCH(I2312,Lookup_Tables!$E$16:$E$45,0)),"N/A")</f>
        <v>EMP210</v>
      </c>
      <c r="AG2312" s="27" t="n">
        <f aca="false">_xlfn.IFS(R2312="Recovered",4,R2312="Referred",3,R2312="Admitted",2,R2312="Deceased",1,TRUE(),0)</f>
        <v>4</v>
      </c>
      <c r="AH2312" s="27" t="str">
        <f aca="false">IF(T2312&gt;=4,"Satisfied",IF(T2312&gt;=3,"Neutral","Needs Improvement"))</f>
        <v>Satisfied</v>
      </c>
    </row>
    <row r="2313" customFormat="false" ht="15" hidden="false" customHeight="false" outlineLevel="0" collapsed="false">
      <c r="A2313" s="30" t="s">
        <v>6409</v>
      </c>
      <c r="B2313" s="30" t="s">
        <v>2653</v>
      </c>
      <c r="C2313" s="30" t="n">
        <v>24</v>
      </c>
      <c r="D2313" s="30" t="s">
        <v>121</v>
      </c>
      <c r="E2313" s="31" t="n">
        <v>45433</v>
      </c>
      <c r="F2313" s="30" t="s">
        <v>1896</v>
      </c>
      <c r="G2313" s="31" t="n">
        <v>45436</v>
      </c>
      <c r="H2313" s="30" t="s">
        <v>135</v>
      </c>
      <c r="I2313" s="30" t="s">
        <v>278</v>
      </c>
      <c r="J2313" s="30" t="s">
        <v>262</v>
      </c>
      <c r="K2313" s="30" t="s">
        <v>156</v>
      </c>
      <c r="L2313" s="30" t="n">
        <v>57</v>
      </c>
      <c r="M2313" s="30" t="n">
        <v>60</v>
      </c>
      <c r="N2313" s="30" t="s">
        <v>127</v>
      </c>
      <c r="O2313" s="30" t="s">
        <v>149</v>
      </c>
      <c r="P2313" s="30" t="s">
        <v>150</v>
      </c>
      <c r="Q2313" s="32" t="n">
        <v>3275.03</v>
      </c>
      <c r="R2313" s="30" t="s">
        <v>130</v>
      </c>
      <c r="S2313" s="30" t="s">
        <v>192</v>
      </c>
      <c r="T2313" s="30" t="n">
        <v>5</v>
      </c>
      <c r="U2313" s="30" t="n">
        <f aca="false">YEAR(E2313)</f>
        <v>2024</v>
      </c>
      <c r="V2313" s="30" t="str">
        <f aca="false">TEXT(E2313,"MMM-YYYY")</f>
        <v>May-2024</v>
      </c>
      <c r="W2313" s="30" t="n">
        <f aca="false">MONTH(E2313)</f>
        <v>5</v>
      </c>
      <c r="X2313" s="30" t="str">
        <f aca="false">TEXT(WEEKDAY(E2313,2),"0")&amp;" - "&amp;TEXT(E2313,"dddd")</f>
        <v>2 - Tuesday</v>
      </c>
      <c r="Y2313" s="30" t="str">
        <f aca="false">_xlfn.IFS(C2313&lt;18,"Child (0-17)",C2313&lt;40,"Young Adult (18-39)",C2313&lt;60,"Adult (40-59)",TRUE(),"Senior (60+)")</f>
        <v>Young Adult (18-39)</v>
      </c>
      <c r="Z2313" s="30" t="n">
        <f aca="false">ROUND(G2313-E2313,0)</f>
        <v>3</v>
      </c>
      <c r="AA2313" s="30" t="n">
        <f aca="false">L2313+M2313</f>
        <v>117</v>
      </c>
      <c r="AB2313" s="30" t="n">
        <f aca="false">IFERROR(ROUND(Q2313/AA2313,2),0)</f>
        <v>27.99</v>
      </c>
      <c r="AC2313" s="30" t="str">
        <f aca="false">IF(AND(K2313="Critical",N2313="No"),"URGENT - No Bed","Normal")</f>
        <v>Normal</v>
      </c>
      <c r="AD2313" s="34" t="n">
        <f aca="false">INDEX(Lookup_Tables!$B$3:$B$12,MATCH(H2313,Lookup_Tables!$A$3:$A$12,0))</f>
        <v>4600000</v>
      </c>
      <c r="AE2313" s="30" t="str">
        <f aca="false">INDEX(Lookup_Tables!$C$3:$C$12,MATCH(H2313,Lookup_Tables!$A$3:$A$12,0))</f>
        <v>Dr. Farhan Khan</v>
      </c>
      <c r="AF2313" s="30" t="str">
        <f aca="false">IFERROR(INDEX(Lookup_Tables!$F$16:$F$45,MATCH(I2313,Lookup_Tables!$E$16:$E$45,0)),"N/A")</f>
        <v>EMP208</v>
      </c>
      <c r="AG2313" s="30" t="n">
        <f aca="false">_xlfn.IFS(R2313="Recovered",4,R2313="Referred",3,R2313="Admitted",2,R2313="Deceased",1,TRUE(),0)</f>
        <v>4</v>
      </c>
      <c r="AH2313" s="30" t="str">
        <f aca="false">IF(T2313&gt;=4,"Satisfied",IF(T2313&gt;=3,"Neutral","Needs Improvement"))</f>
        <v>Satisfied</v>
      </c>
    </row>
    <row r="2314" customFormat="false" ht="15" hidden="false" customHeight="false" outlineLevel="0" collapsed="false">
      <c r="A2314" s="27" t="s">
        <v>1429</v>
      </c>
      <c r="B2314" s="27" t="s">
        <v>1430</v>
      </c>
      <c r="C2314" s="27" t="n">
        <v>49</v>
      </c>
      <c r="D2314" s="27" t="s">
        <v>121</v>
      </c>
      <c r="E2314" s="28" t="n">
        <v>45320</v>
      </c>
      <c r="F2314" s="27" t="s">
        <v>353</v>
      </c>
      <c r="G2314" s="28" t="n">
        <v>45322</v>
      </c>
      <c r="H2314" s="27" t="s">
        <v>123</v>
      </c>
      <c r="I2314" s="27" t="s">
        <v>124</v>
      </c>
      <c r="J2314" s="27" t="s">
        <v>227</v>
      </c>
      <c r="K2314" s="27" t="s">
        <v>156</v>
      </c>
      <c r="L2314" s="27" t="n">
        <v>15</v>
      </c>
      <c r="M2314" s="27" t="n">
        <v>79</v>
      </c>
      <c r="N2314" s="27" t="s">
        <v>127</v>
      </c>
      <c r="O2314" s="27" t="s">
        <v>139</v>
      </c>
      <c r="P2314" s="27" t="s">
        <v>140</v>
      </c>
      <c r="Q2314" s="29" t="n">
        <v>4586.28</v>
      </c>
      <c r="R2314" s="27" t="s">
        <v>130</v>
      </c>
      <c r="S2314" s="27" t="s">
        <v>192</v>
      </c>
      <c r="T2314" s="27" t="n">
        <v>5</v>
      </c>
      <c r="U2314" s="27" t="n">
        <f aca="false">YEAR(E2314)</f>
        <v>2024</v>
      </c>
      <c r="V2314" s="27" t="str">
        <f aca="false">TEXT(E2314,"MMM-YYYY")</f>
        <v>Jan-2024</v>
      </c>
      <c r="W2314" s="27" t="n">
        <f aca="false">MONTH(E2314)</f>
        <v>1</v>
      </c>
      <c r="X2314" s="27" t="str">
        <f aca="false">TEXT(WEEKDAY(E2314,2),"0")&amp;" - "&amp;TEXT(E2314,"dddd")</f>
        <v>1 - Monday</v>
      </c>
      <c r="Y2314" s="27" t="str">
        <f aca="false">_xlfn.IFS(C2314&lt;18,"Child (0-17)",C2314&lt;40,"Young Adult (18-39)",C2314&lt;60,"Adult (40-59)",TRUE(),"Senior (60+)")</f>
        <v>Adult (40-59)</v>
      </c>
      <c r="Z2314" s="27" t="n">
        <f aca="false">ROUND(G2314-E2314,0)</f>
        <v>2</v>
      </c>
      <c r="AA2314" s="27" t="n">
        <f aca="false">L2314+M2314</f>
        <v>94</v>
      </c>
      <c r="AB2314" s="27" t="n">
        <f aca="false">IFERROR(ROUND(Q2314/AA2314,2),0)</f>
        <v>48.79</v>
      </c>
      <c r="AC2314" s="27" t="str">
        <f aca="false">IF(AND(K2314="Critical",N2314="No"),"URGENT - No Bed","Normal")</f>
        <v>Normal</v>
      </c>
      <c r="AD2314" s="33" t="n">
        <f aca="false">INDEX(Lookup_Tables!$B$3:$B$12,MATCH(H2314,Lookup_Tables!$A$3:$A$12,0))</f>
        <v>2200000</v>
      </c>
      <c r="AE2314" s="27" t="str">
        <f aca="false">INDEX(Lookup_Tables!$C$3:$C$12,MATCH(H2314,Lookup_Tables!$A$3:$A$12,0))</f>
        <v>Dr. Rohan Das</v>
      </c>
      <c r="AF2314" s="27" t="str">
        <f aca="false">IFERROR(INDEX(Lookup_Tables!$F$16:$F$45,MATCH(I2314,Lookup_Tables!$E$16:$E$45,0)),"N/A")</f>
        <v>EMP205</v>
      </c>
      <c r="AG2314" s="27" t="n">
        <f aca="false">_xlfn.IFS(R2314="Recovered",4,R2314="Referred",3,R2314="Admitted",2,R2314="Deceased",1,TRUE(),0)</f>
        <v>4</v>
      </c>
      <c r="AH2314" s="27" t="str">
        <f aca="false">IF(T2314&gt;=4,"Satisfied",IF(T2314&gt;=3,"Neutral","Needs Improvement"))</f>
        <v>Satisfied</v>
      </c>
    </row>
    <row r="2315" customFormat="false" ht="15" hidden="false" customHeight="false" outlineLevel="0" collapsed="false">
      <c r="A2315" s="30" t="s">
        <v>2266</v>
      </c>
      <c r="B2315" s="30" t="s">
        <v>1510</v>
      </c>
      <c r="C2315" s="30" t="n">
        <v>28</v>
      </c>
      <c r="D2315" s="30" t="s">
        <v>121</v>
      </c>
      <c r="E2315" s="31" t="n">
        <v>45322</v>
      </c>
      <c r="F2315" s="30" t="s">
        <v>2101</v>
      </c>
      <c r="G2315" s="31" t="n">
        <v>45322</v>
      </c>
      <c r="H2315" s="30" t="s">
        <v>236</v>
      </c>
      <c r="I2315" s="30" t="s">
        <v>323</v>
      </c>
      <c r="J2315" s="30" t="s">
        <v>287</v>
      </c>
      <c r="K2315" s="30" t="s">
        <v>138</v>
      </c>
      <c r="L2315" s="30" t="n">
        <v>83</v>
      </c>
      <c r="M2315" s="30" t="n">
        <v>29</v>
      </c>
      <c r="N2315" s="30" t="s">
        <v>127</v>
      </c>
      <c r="O2315" s="30" t="s">
        <v>139</v>
      </c>
      <c r="P2315" s="30" t="s">
        <v>187</v>
      </c>
      <c r="Q2315" s="32" t="n">
        <v>1610.64</v>
      </c>
      <c r="R2315" s="30" t="s">
        <v>268</v>
      </c>
      <c r="S2315" s="30" t="s">
        <v>335</v>
      </c>
      <c r="T2315" s="30" t="n">
        <v>2</v>
      </c>
      <c r="U2315" s="30" t="n">
        <f aca="false">YEAR(E2315)</f>
        <v>2024</v>
      </c>
      <c r="V2315" s="30" t="str">
        <f aca="false">TEXT(E2315,"MMM-YYYY")</f>
        <v>Jan-2024</v>
      </c>
      <c r="W2315" s="30" t="n">
        <f aca="false">MONTH(E2315)</f>
        <v>1</v>
      </c>
      <c r="X2315" s="30" t="str">
        <f aca="false">TEXT(WEEKDAY(E2315,2),"0")&amp;" - "&amp;TEXT(E2315,"dddd")</f>
        <v>3 - Wednesday</v>
      </c>
      <c r="Y2315" s="30" t="str">
        <f aca="false">_xlfn.IFS(C2315&lt;18,"Child (0-17)",C2315&lt;40,"Young Adult (18-39)",C2315&lt;60,"Adult (40-59)",TRUE(),"Senior (60+)")</f>
        <v>Young Adult (18-39)</v>
      </c>
      <c r="Z2315" s="30" t="n">
        <f aca="false">ROUND(G2315-E2315,0)</f>
        <v>0</v>
      </c>
      <c r="AA2315" s="30" t="n">
        <f aca="false">L2315+M2315</f>
        <v>112</v>
      </c>
      <c r="AB2315" s="30" t="n">
        <f aca="false">IFERROR(ROUND(Q2315/AA2315,2),0)</f>
        <v>14.38</v>
      </c>
      <c r="AC2315" s="30" t="str">
        <f aca="false">IF(AND(K2315="Critical",N2315="No"),"URGENT - No Bed","Normal")</f>
        <v>Normal</v>
      </c>
      <c r="AD2315" s="34" t="n">
        <f aca="false">INDEX(Lookup_Tables!$B$3:$B$12,MATCH(H2315,Lookup_Tables!$A$3:$A$12,0))</f>
        <v>3900000</v>
      </c>
      <c r="AE2315" s="30" t="str">
        <f aca="false">INDEX(Lookup_Tables!$C$3:$C$12,MATCH(H2315,Lookup_Tables!$A$3:$A$12,0))</f>
        <v>Dr. Rina Mehta</v>
      </c>
      <c r="AF2315" s="30" t="str">
        <f aca="false">IFERROR(INDEX(Lookup_Tables!$F$16:$F$45,MATCH(I2315,Lookup_Tables!$E$16:$E$45,0)),"N/A")</f>
        <v>EMP216</v>
      </c>
      <c r="AG2315" s="30" t="n">
        <f aca="false">_xlfn.IFS(R2315="Recovered",4,R2315="Referred",3,R2315="Admitted",2,R2315="Deceased",1,TRUE(),0)</f>
        <v>3</v>
      </c>
      <c r="AH2315" s="30" t="str">
        <f aca="false">IF(T2315&gt;=4,"Satisfied",IF(T2315&gt;=3,"Neutral","Needs Improvement"))</f>
        <v>Needs Improvement</v>
      </c>
    </row>
    <row r="2316" customFormat="false" ht="15" hidden="false" customHeight="false" outlineLevel="0" collapsed="false">
      <c r="A2316" s="27" t="s">
        <v>3926</v>
      </c>
      <c r="B2316" s="27" t="s">
        <v>518</v>
      </c>
      <c r="C2316" s="27" t="n">
        <v>63</v>
      </c>
      <c r="D2316" s="27" t="s">
        <v>121</v>
      </c>
      <c r="E2316" s="28" t="n">
        <v>45531</v>
      </c>
      <c r="F2316" s="27" t="s">
        <v>1186</v>
      </c>
      <c r="G2316" s="28" t="n">
        <v>45532</v>
      </c>
      <c r="H2316" s="27" t="s">
        <v>242</v>
      </c>
      <c r="I2316" s="27" t="s">
        <v>466</v>
      </c>
      <c r="J2316" s="27" t="s">
        <v>244</v>
      </c>
      <c r="K2316" s="27" t="s">
        <v>138</v>
      </c>
      <c r="L2316" s="27" t="n">
        <v>57</v>
      </c>
      <c r="M2316" s="27" t="n">
        <v>20</v>
      </c>
      <c r="N2316" s="27" t="s">
        <v>127</v>
      </c>
      <c r="O2316" s="27" t="s">
        <v>139</v>
      </c>
      <c r="P2316" s="27" t="s">
        <v>187</v>
      </c>
      <c r="Q2316" s="29" t="n">
        <v>1975.11</v>
      </c>
      <c r="R2316" s="27" t="s">
        <v>130</v>
      </c>
      <c r="S2316" s="27" t="s">
        <v>157</v>
      </c>
      <c r="T2316" s="27" t="n">
        <v>4</v>
      </c>
      <c r="U2316" s="27" t="n">
        <f aca="false">YEAR(E2316)</f>
        <v>2024</v>
      </c>
      <c r="V2316" s="27" t="str">
        <f aca="false">TEXT(E2316,"MMM-YYYY")</f>
        <v>Aug-2024</v>
      </c>
      <c r="W2316" s="27" t="n">
        <f aca="false">MONTH(E2316)</f>
        <v>8</v>
      </c>
      <c r="X2316" s="27" t="str">
        <f aca="false">TEXT(WEEKDAY(E2316,2),"0")&amp;" - "&amp;TEXT(E2316,"dddd")</f>
        <v>2 - Tuesday</v>
      </c>
      <c r="Y2316" s="27" t="str">
        <f aca="false">_xlfn.IFS(C2316&lt;18,"Child (0-17)",C2316&lt;40,"Young Adult (18-39)",C2316&lt;60,"Adult (40-59)",TRUE(),"Senior (60+)")</f>
        <v>Senior (60+)</v>
      </c>
      <c r="Z2316" s="27" t="n">
        <f aca="false">ROUND(G2316-E2316,0)</f>
        <v>1</v>
      </c>
      <c r="AA2316" s="27" t="n">
        <f aca="false">L2316+M2316</f>
        <v>77</v>
      </c>
      <c r="AB2316" s="27" t="n">
        <f aca="false">IFERROR(ROUND(Q2316/AA2316,2),0)</f>
        <v>25.65</v>
      </c>
      <c r="AC2316" s="27" t="str">
        <f aca="false">IF(AND(K2316="Critical",N2316="No"),"URGENT - No Bed","Normal")</f>
        <v>Normal</v>
      </c>
      <c r="AD2316" s="33" t="n">
        <f aca="false">INDEX(Lookup_Tables!$B$3:$B$12,MATCH(H2316,Lookup_Tables!$A$3:$A$12,0))</f>
        <v>3000000</v>
      </c>
      <c r="AE2316" s="27" t="str">
        <f aca="false">INDEX(Lookup_Tables!$C$3:$C$12,MATCH(H2316,Lookup_Tables!$A$3:$A$12,0))</f>
        <v>Dr. Pooja Iyer</v>
      </c>
      <c r="AF2316" s="27" t="str">
        <f aca="false">IFERROR(INDEX(Lookup_Tables!$F$16:$F$45,MATCH(I2316,Lookup_Tables!$E$16:$E$45,0)),"N/A")</f>
        <v>EMP212</v>
      </c>
      <c r="AG2316" s="27" t="n">
        <f aca="false">_xlfn.IFS(R2316="Recovered",4,R2316="Referred",3,R2316="Admitted",2,R2316="Deceased",1,TRUE(),0)</f>
        <v>4</v>
      </c>
      <c r="AH2316" s="27" t="str">
        <f aca="false">IF(T2316&gt;=4,"Satisfied",IF(T2316&gt;=3,"Neutral","Needs Improvement"))</f>
        <v>Satisfied</v>
      </c>
    </row>
    <row r="2317" customFormat="false" ht="15" hidden="false" customHeight="false" outlineLevel="0" collapsed="false">
      <c r="A2317" s="30" t="s">
        <v>992</v>
      </c>
      <c r="B2317" s="30" t="s">
        <v>993</v>
      </c>
      <c r="C2317" s="30" t="n">
        <v>11</v>
      </c>
      <c r="D2317" s="30" t="s">
        <v>181</v>
      </c>
      <c r="E2317" s="31" t="n">
        <v>45500</v>
      </c>
      <c r="F2317" s="30" t="s">
        <v>994</v>
      </c>
      <c r="G2317" s="31" t="n">
        <v>45504</v>
      </c>
      <c r="H2317" s="30" t="s">
        <v>161</v>
      </c>
      <c r="I2317" s="30" t="s">
        <v>320</v>
      </c>
      <c r="J2317" s="30" t="s">
        <v>426</v>
      </c>
      <c r="K2317" s="30" t="s">
        <v>202</v>
      </c>
      <c r="L2317" s="30" t="n">
        <v>4</v>
      </c>
      <c r="M2317" s="30" t="n">
        <v>149</v>
      </c>
      <c r="N2317" s="30" t="s">
        <v>186</v>
      </c>
      <c r="O2317" s="30" t="s">
        <v>149</v>
      </c>
      <c r="P2317" s="30" t="s">
        <v>129</v>
      </c>
      <c r="Q2317" s="32" t="n">
        <v>18015.7</v>
      </c>
      <c r="R2317" s="30" t="s">
        <v>462</v>
      </c>
      <c r="S2317" s="30" t="s">
        <v>197</v>
      </c>
      <c r="T2317" s="30" t="n">
        <v>2</v>
      </c>
      <c r="U2317" s="30" t="n">
        <f aca="false">YEAR(E2317)</f>
        <v>2024</v>
      </c>
      <c r="V2317" s="30" t="str">
        <f aca="false">TEXT(E2317,"MMM-YYYY")</f>
        <v>Jul-2024</v>
      </c>
      <c r="W2317" s="30" t="n">
        <f aca="false">MONTH(E2317)</f>
        <v>7</v>
      </c>
      <c r="X2317" s="30" t="str">
        <f aca="false">TEXT(WEEKDAY(E2317,2),"0")&amp;" - "&amp;TEXT(E2317,"dddd")</f>
        <v>6 - Saturday</v>
      </c>
      <c r="Y2317" s="30" t="str">
        <f aca="false">_xlfn.IFS(C2317&lt;18,"Child (0-17)",C2317&lt;40,"Young Adult (18-39)",C2317&lt;60,"Adult (40-59)",TRUE(),"Senior (60+)")</f>
        <v>Child (0-17)</v>
      </c>
      <c r="Z2317" s="30" t="n">
        <f aca="false">ROUND(G2317-E2317,0)</f>
        <v>4</v>
      </c>
      <c r="AA2317" s="30" t="n">
        <f aca="false">L2317+M2317</f>
        <v>153</v>
      </c>
      <c r="AB2317" s="30" t="n">
        <f aca="false">IFERROR(ROUND(Q2317/AA2317,2),0)</f>
        <v>117.75</v>
      </c>
      <c r="AC2317" s="30" t="str">
        <f aca="false">IF(AND(K2317="Critical",N2317="No"),"URGENT - No Bed","Normal")</f>
        <v>Normal</v>
      </c>
      <c r="AD2317" s="34" t="n">
        <f aca="false">INDEX(Lookup_Tables!$B$3:$B$12,MATCH(H2317,Lookup_Tables!$A$3:$A$12,0))</f>
        <v>3600000</v>
      </c>
      <c r="AE2317" s="30" t="str">
        <f aca="false">INDEX(Lookup_Tables!$C$3:$C$12,MATCH(H2317,Lookup_Tables!$A$3:$A$12,0))</f>
        <v>Dr. Sameer Joshi</v>
      </c>
      <c r="AF2317" s="30" t="str">
        <f aca="false">IFERROR(INDEX(Lookup_Tables!$F$16:$F$45,MATCH(I2317,Lookup_Tables!$E$16:$E$45,0)),"N/A")</f>
        <v>EMP223</v>
      </c>
      <c r="AG2317" s="30" t="n">
        <f aca="false">_xlfn.IFS(R2317="Recovered",4,R2317="Referred",3,R2317="Admitted",2,R2317="Deceased",1,TRUE(),0)</f>
        <v>1</v>
      </c>
      <c r="AH2317" s="30" t="str">
        <f aca="false">IF(T2317&gt;=4,"Satisfied",IF(T2317&gt;=3,"Neutral","Needs Improvement"))</f>
        <v>Needs Improvement</v>
      </c>
    </row>
    <row r="2318" customFormat="false" ht="15" hidden="false" customHeight="false" outlineLevel="0" collapsed="false">
      <c r="A2318" s="27" t="s">
        <v>1804</v>
      </c>
      <c r="B2318" s="27" t="s">
        <v>1805</v>
      </c>
      <c r="C2318" s="27" t="n">
        <v>49</v>
      </c>
      <c r="D2318" s="27" t="s">
        <v>121</v>
      </c>
      <c r="E2318" s="28" t="n">
        <v>45507</v>
      </c>
      <c r="F2318" s="27" t="s">
        <v>255</v>
      </c>
      <c r="G2318" s="28" t="n">
        <v>45507</v>
      </c>
      <c r="H2318" s="27" t="s">
        <v>161</v>
      </c>
      <c r="I2318" s="27" t="s">
        <v>320</v>
      </c>
      <c r="J2318" s="27" t="s">
        <v>258</v>
      </c>
      <c r="K2318" s="27" t="s">
        <v>138</v>
      </c>
      <c r="L2318" s="27" t="n">
        <v>79</v>
      </c>
      <c r="M2318" s="27" t="n">
        <v>43</v>
      </c>
      <c r="N2318" s="27" t="s">
        <v>127</v>
      </c>
      <c r="O2318" s="27" t="s">
        <v>149</v>
      </c>
      <c r="P2318" s="27" t="s">
        <v>187</v>
      </c>
      <c r="Q2318" s="29" t="n">
        <v>2309.11</v>
      </c>
      <c r="R2318" s="27" t="s">
        <v>130</v>
      </c>
      <c r="S2318" s="27" t="s">
        <v>131</v>
      </c>
      <c r="T2318" s="27" t="n">
        <v>5</v>
      </c>
      <c r="U2318" s="27" t="n">
        <f aca="false">YEAR(E2318)</f>
        <v>2024</v>
      </c>
      <c r="V2318" s="27" t="str">
        <f aca="false">TEXT(E2318,"MMM-YYYY")</f>
        <v>Aug-2024</v>
      </c>
      <c r="W2318" s="27" t="n">
        <f aca="false">MONTH(E2318)</f>
        <v>8</v>
      </c>
      <c r="X2318" s="27" t="str">
        <f aca="false">TEXT(WEEKDAY(E2318,2),"0")&amp;" - "&amp;TEXT(E2318,"dddd")</f>
        <v>6 - Saturday</v>
      </c>
      <c r="Y2318" s="27" t="str">
        <f aca="false">_xlfn.IFS(C2318&lt;18,"Child (0-17)",C2318&lt;40,"Young Adult (18-39)",C2318&lt;60,"Adult (40-59)",TRUE(),"Senior (60+)")</f>
        <v>Adult (40-59)</v>
      </c>
      <c r="Z2318" s="27" t="n">
        <f aca="false">ROUND(G2318-E2318,0)</f>
        <v>0</v>
      </c>
      <c r="AA2318" s="27" t="n">
        <f aca="false">L2318+M2318</f>
        <v>122</v>
      </c>
      <c r="AB2318" s="27" t="n">
        <f aca="false">IFERROR(ROUND(Q2318/AA2318,2),0)</f>
        <v>18.93</v>
      </c>
      <c r="AC2318" s="27" t="str">
        <f aca="false">IF(AND(K2318="Critical",N2318="No"),"URGENT - No Bed","Normal")</f>
        <v>Normal</v>
      </c>
      <c r="AD2318" s="33" t="n">
        <f aca="false">INDEX(Lookup_Tables!$B$3:$B$12,MATCH(H2318,Lookup_Tables!$A$3:$A$12,0))</f>
        <v>3600000</v>
      </c>
      <c r="AE2318" s="27" t="str">
        <f aca="false">INDEX(Lookup_Tables!$C$3:$C$12,MATCH(H2318,Lookup_Tables!$A$3:$A$12,0))</f>
        <v>Dr. Sameer Joshi</v>
      </c>
      <c r="AF2318" s="27" t="str">
        <f aca="false">IFERROR(INDEX(Lookup_Tables!$F$16:$F$45,MATCH(I2318,Lookup_Tables!$E$16:$E$45,0)),"N/A")</f>
        <v>EMP223</v>
      </c>
      <c r="AG2318" s="27" t="n">
        <f aca="false">_xlfn.IFS(R2318="Recovered",4,R2318="Referred",3,R2318="Admitted",2,R2318="Deceased",1,TRUE(),0)</f>
        <v>4</v>
      </c>
      <c r="AH2318" s="27" t="str">
        <f aca="false">IF(T2318&gt;=4,"Satisfied",IF(T2318&gt;=3,"Neutral","Needs Improvement"))</f>
        <v>Satisfied</v>
      </c>
    </row>
    <row r="2319" customFormat="false" ht="15" hidden="false" customHeight="false" outlineLevel="0" collapsed="false">
      <c r="A2319" s="30" t="s">
        <v>3418</v>
      </c>
      <c r="B2319" s="30" t="s">
        <v>1966</v>
      </c>
      <c r="C2319" s="30" t="n">
        <v>28</v>
      </c>
      <c r="D2319" s="30" t="s">
        <v>121</v>
      </c>
      <c r="E2319" s="31" t="n">
        <v>45455</v>
      </c>
      <c r="F2319" s="30" t="s">
        <v>812</v>
      </c>
      <c r="G2319" s="31" t="n">
        <v>45455</v>
      </c>
      <c r="H2319" s="30" t="s">
        <v>135</v>
      </c>
      <c r="I2319" s="30" t="s">
        <v>251</v>
      </c>
      <c r="J2319" s="30" t="s">
        <v>618</v>
      </c>
      <c r="K2319" s="30" t="s">
        <v>138</v>
      </c>
      <c r="L2319" s="30" t="n">
        <v>50</v>
      </c>
      <c r="M2319" s="30" t="n">
        <v>23</v>
      </c>
      <c r="N2319" s="30" t="s">
        <v>186</v>
      </c>
      <c r="O2319" s="30" t="s">
        <v>139</v>
      </c>
      <c r="P2319" s="30" t="s">
        <v>129</v>
      </c>
      <c r="Q2319" s="32" t="n">
        <v>1097.87</v>
      </c>
      <c r="R2319" s="30" t="s">
        <v>130</v>
      </c>
      <c r="S2319" s="30" t="s">
        <v>192</v>
      </c>
      <c r="T2319" s="30" t="n">
        <v>1</v>
      </c>
      <c r="U2319" s="30" t="n">
        <f aca="false">YEAR(E2319)</f>
        <v>2024</v>
      </c>
      <c r="V2319" s="30" t="str">
        <f aca="false">TEXT(E2319,"MMM-YYYY")</f>
        <v>Jun-2024</v>
      </c>
      <c r="W2319" s="30" t="n">
        <f aca="false">MONTH(E2319)</f>
        <v>6</v>
      </c>
      <c r="X2319" s="30" t="str">
        <f aca="false">TEXT(WEEKDAY(E2319,2),"0")&amp;" - "&amp;TEXT(E2319,"dddd")</f>
        <v>3 - Wednesday</v>
      </c>
      <c r="Y2319" s="30" t="str">
        <f aca="false">_xlfn.IFS(C2319&lt;18,"Child (0-17)",C2319&lt;40,"Young Adult (18-39)",C2319&lt;60,"Adult (40-59)",TRUE(),"Senior (60+)")</f>
        <v>Young Adult (18-39)</v>
      </c>
      <c r="Z2319" s="30" t="n">
        <f aca="false">ROUND(G2319-E2319,0)</f>
        <v>0</v>
      </c>
      <c r="AA2319" s="30" t="n">
        <f aca="false">L2319+M2319</f>
        <v>73</v>
      </c>
      <c r="AB2319" s="30" t="n">
        <f aca="false">IFERROR(ROUND(Q2319/AA2319,2),0)</f>
        <v>15.04</v>
      </c>
      <c r="AC2319" s="30" t="str">
        <f aca="false">IF(AND(K2319="Critical",N2319="No"),"URGENT - No Bed","Normal")</f>
        <v>Normal</v>
      </c>
      <c r="AD2319" s="34" t="n">
        <f aca="false">INDEX(Lookup_Tables!$B$3:$B$12,MATCH(H2319,Lookup_Tables!$A$3:$A$12,0))</f>
        <v>4600000</v>
      </c>
      <c r="AE2319" s="30" t="str">
        <f aca="false">INDEX(Lookup_Tables!$C$3:$C$12,MATCH(H2319,Lookup_Tables!$A$3:$A$12,0))</f>
        <v>Dr. Farhan Khan</v>
      </c>
      <c r="AF2319" s="30" t="str">
        <f aca="false">IFERROR(INDEX(Lookup_Tables!$F$16:$F$45,MATCH(I2319,Lookup_Tables!$E$16:$E$45,0)),"N/A")</f>
        <v>EMP207</v>
      </c>
      <c r="AG2319" s="30" t="n">
        <f aca="false">_xlfn.IFS(R2319="Recovered",4,R2319="Referred",3,R2319="Admitted",2,R2319="Deceased",1,TRUE(),0)</f>
        <v>4</v>
      </c>
      <c r="AH2319" s="30" t="str">
        <f aca="false">IF(T2319&gt;=4,"Satisfied",IF(T2319&gt;=3,"Neutral","Needs Improvement"))</f>
        <v>Needs Improvement</v>
      </c>
    </row>
    <row r="2320" customFormat="false" ht="15" hidden="false" customHeight="false" outlineLevel="0" collapsed="false">
      <c r="A2320" s="27" t="s">
        <v>2465</v>
      </c>
      <c r="B2320" s="27" t="s">
        <v>1813</v>
      </c>
      <c r="C2320" s="27" t="n">
        <v>52</v>
      </c>
      <c r="D2320" s="27" t="s">
        <v>181</v>
      </c>
      <c r="E2320" s="28" t="n">
        <v>45656</v>
      </c>
      <c r="F2320" s="27" t="s">
        <v>840</v>
      </c>
      <c r="G2320" s="28" t="n">
        <v>45658</v>
      </c>
      <c r="H2320" s="27" t="s">
        <v>123</v>
      </c>
      <c r="I2320" s="27" t="s">
        <v>155</v>
      </c>
      <c r="J2320" s="27" t="s">
        <v>418</v>
      </c>
      <c r="K2320" s="27" t="s">
        <v>156</v>
      </c>
      <c r="L2320" s="27" t="n">
        <v>35</v>
      </c>
      <c r="M2320" s="27" t="n">
        <v>44</v>
      </c>
      <c r="N2320" s="27" t="s">
        <v>127</v>
      </c>
      <c r="O2320" s="27" t="s">
        <v>128</v>
      </c>
      <c r="P2320" s="27" t="s">
        <v>140</v>
      </c>
      <c r="Q2320" s="29" t="n">
        <v>3914.42</v>
      </c>
      <c r="R2320" s="27" t="s">
        <v>130</v>
      </c>
      <c r="S2320" s="27" t="s">
        <v>141</v>
      </c>
      <c r="T2320" s="27" t="n">
        <v>3</v>
      </c>
      <c r="U2320" s="27" t="n">
        <f aca="false">YEAR(E2320)</f>
        <v>2024</v>
      </c>
      <c r="V2320" s="27" t="str">
        <f aca="false">TEXT(E2320,"MMM-YYYY")</f>
        <v>Dec-2024</v>
      </c>
      <c r="W2320" s="27" t="n">
        <f aca="false">MONTH(E2320)</f>
        <v>12</v>
      </c>
      <c r="X2320" s="27" t="str">
        <f aca="false">TEXT(WEEKDAY(E2320,2),"0")&amp;" - "&amp;TEXT(E2320,"dddd")</f>
        <v>1 - Monday</v>
      </c>
      <c r="Y2320" s="27" t="str">
        <f aca="false">_xlfn.IFS(C2320&lt;18,"Child (0-17)",C2320&lt;40,"Young Adult (18-39)",C2320&lt;60,"Adult (40-59)",TRUE(),"Senior (60+)")</f>
        <v>Adult (40-59)</v>
      </c>
      <c r="Z2320" s="27" t="n">
        <f aca="false">ROUND(G2320-E2320,0)</f>
        <v>2</v>
      </c>
      <c r="AA2320" s="27" t="n">
        <f aca="false">L2320+M2320</f>
        <v>79</v>
      </c>
      <c r="AB2320" s="27" t="n">
        <f aca="false">IFERROR(ROUND(Q2320/AA2320,2),0)</f>
        <v>49.55</v>
      </c>
      <c r="AC2320" s="27" t="str">
        <f aca="false">IF(AND(K2320="Critical",N2320="No"),"URGENT - No Bed","Normal")</f>
        <v>Normal</v>
      </c>
      <c r="AD2320" s="33" t="n">
        <f aca="false">INDEX(Lookup_Tables!$B$3:$B$12,MATCH(H2320,Lookup_Tables!$A$3:$A$12,0))</f>
        <v>2200000</v>
      </c>
      <c r="AE2320" s="27" t="str">
        <f aca="false">INDEX(Lookup_Tables!$C$3:$C$12,MATCH(H2320,Lookup_Tables!$A$3:$A$12,0))</f>
        <v>Dr. Rohan Das</v>
      </c>
      <c r="AF2320" s="27" t="str">
        <f aca="false">IFERROR(INDEX(Lookup_Tables!$F$16:$F$45,MATCH(I2320,Lookup_Tables!$E$16:$E$45,0)),"N/A")</f>
        <v>EMP203</v>
      </c>
      <c r="AG2320" s="27" t="n">
        <f aca="false">_xlfn.IFS(R2320="Recovered",4,R2320="Referred",3,R2320="Admitted",2,R2320="Deceased",1,TRUE(),0)</f>
        <v>4</v>
      </c>
      <c r="AH2320" s="27" t="str">
        <f aca="false">IF(T2320&gt;=4,"Satisfied",IF(T2320&gt;=3,"Neutral","Needs Improvement"))</f>
        <v>Neutral</v>
      </c>
    </row>
    <row r="2321" customFormat="false" ht="15" hidden="false" customHeight="false" outlineLevel="0" collapsed="false">
      <c r="A2321" s="30" t="s">
        <v>1225</v>
      </c>
      <c r="B2321" s="30" t="s">
        <v>557</v>
      </c>
      <c r="C2321" s="30" t="n">
        <v>1</v>
      </c>
      <c r="D2321" s="30" t="s">
        <v>181</v>
      </c>
      <c r="E2321" s="31" t="n">
        <v>45406</v>
      </c>
      <c r="F2321" s="30" t="s">
        <v>549</v>
      </c>
      <c r="G2321" s="31" t="n">
        <v>45407</v>
      </c>
      <c r="H2321" s="30" t="s">
        <v>168</v>
      </c>
      <c r="I2321" s="30" t="s">
        <v>366</v>
      </c>
      <c r="J2321" s="30" t="s">
        <v>367</v>
      </c>
      <c r="K2321" s="30" t="s">
        <v>126</v>
      </c>
      <c r="L2321" s="30" t="n">
        <v>5</v>
      </c>
      <c r="M2321" s="30" t="n">
        <v>91</v>
      </c>
      <c r="N2321" s="30" t="s">
        <v>186</v>
      </c>
      <c r="O2321" s="30" t="s">
        <v>128</v>
      </c>
      <c r="P2321" s="30" t="s">
        <v>187</v>
      </c>
      <c r="Q2321" s="32" t="n">
        <v>8772.14</v>
      </c>
      <c r="R2321" s="30" t="s">
        <v>130</v>
      </c>
      <c r="S2321" s="30" t="s">
        <v>192</v>
      </c>
      <c r="T2321" s="30" t="n">
        <v>1</v>
      </c>
      <c r="U2321" s="30" t="n">
        <f aca="false">YEAR(E2321)</f>
        <v>2024</v>
      </c>
      <c r="V2321" s="30" t="str">
        <f aca="false">TEXT(E2321,"MMM-YYYY")</f>
        <v>Apr-2024</v>
      </c>
      <c r="W2321" s="30" t="n">
        <f aca="false">MONTH(E2321)</f>
        <v>4</v>
      </c>
      <c r="X2321" s="30" t="str">
        <f aca="false">TEXT(WEEKDAY(E2321,2),"0")&amp;" - "&amp;TEXT(E2321,"dddd")</f>
        <v>3 - Wednesday</v>
      </c>
      <c r="Y2321" s="30" t="str">
        <f aca="false">_xlfn.IFS(C2321&lt;18,"Child (0-17)",C2321&lt;40,"Young Adult (18-39)",C2321&lt;60,"Adult (40-59)",TRUE(),"Senior (60+)")</f>
        <v>Child (0-17)</v>
      </c>
      <c r="Z2321" s="30" t="n">
        <f aca="false">ROUND(G2321-E2321,0)</f>
        <v>1</v>
      </c>
      <c r="AA2321" s="30" t="n">
        <f aca="false">L2321+M2321</f>
        <v>96</v>
      </c>
      <c r="AB2321" s="30" t="n">
        <f aca="false">IFERROR(ROUND(Q2321/AA2321,2),0)</f>
        <v>91.38</v>
      </c>
      <c r="AC2321" s="30" t="str">
        <f aca="false">IF(AND(K2321="Critical",N2321="No"),"URGENT - No Bed","Normal")</f>
        <v>Normal</v>
      </c>
      <c r="AD2321" s="34" t="n">
        <f aca="false">INDEX(Lookup_Tables!$B$3:$B$12,MATCH(H2321,Lookup_Tables!$A$3:$A$12,0))</f>
        <v>4400000</v>
      </c>
      <c r="AE2321" s="30" t="str">
        <f aca="false">INDEX(Lookup_Tables!$C$3:$C$12,MATCH(H2321,Lookup_Tables!$A$3:$A$12,0))</f>
        <v>Dr. Neha Chopra</v>
      </c>
      <c r="AF2321" s="30" t="str">
        <f aca="false">IFERROR(INDEX(Lookup_Tables!$F$16:$F$45,MATCH(I2321,Lookup_Tables!$E$16:$E$45,0)),"N/A")</f>
        <v>EMP218</v>
      </c>
      <c r="AG2321" s="30" t="n">
        <f aca="false">_xlfn.IFS(R2321="Recovered",4,R2321="Referred",3,R2321="Admitted",2,R2321="Deceased",1,TRUE(),0)</f>
        <v>4</v>
      </c>
      <c r="AH2321" s="30" t="str">
        <f aca="false">IF(T2321&gt;=4,"Satisfied",IF(T2321&gt;=3,"Neutral","Needs Improvement"))</f>
        <v>Needs Improvement</v>
      </c>
    </row>
    <row r="2322" customFormat="false" ht="15" hidden="false" customHeight="false" outlineLevel="0" collapsed="false">
      <c r="A2322" s="27" t="s">
        <v>5100</v>
      </c>
      <c r="B2322" s="27" t="s">
        <v>5101</v>
      </c>
      <c r="C2322" s="27" t="n">
        <v>58</v>
      </c>
      <c r="D2322" s="27" t="s">
        <v>181</v>
      </c>
      <c r="E2322" s="28" t="n">
        <v>45519</v>
      </c>
      <c r="F2322" s="27" t="s">
        <v>1660</v>
      </c>
      <c r="G2322" s="28" t="n">
        <v>45521</v>
      </c>
      <c r="H2322" s="27" t="s">
        <v>168</v>
      </c>
      <c r="I2322" s="27" t="s">
        <v>366</v>
      </c>
      <c r="J2322" s="27" t="s">
        <v>371</v>
      </c>
      <c r="K2322" s="27" t="s">
        <v>156</v>
      </c>
      <c r="L2322" s="27" t="n">
        <v>23</v>
      </c>
      <c r="M2322" s="27" t="n">
        <v>56</v>
      </c>
      <c r="N2322" s="27" t="s">
        <v>186</v>
      </c>
      <c r="O2322" s="27" t="s">
        <v>128</v>
      </c>
      <c r="P2322" s="27" t="s">
        <v>129</v>
      </c>
      <c r="Q2322" s="29" t="n">
        <v>2862.27</v>
      </c>
      <c r="R2322" s="27" t="s">
        <v>130</v>
      </c>
      <c r="S2322" s="27" t="s">
        <v>151</v>
      </c>
      <c r="T2322" s="27" t="n">
        <v>4</v>
      </c>
      <c r="U2322" s="27" t="n">
        <f aca="false">YEAR(E2322)</f>
        <v>2024</v>
      </c>
      <c r="V2322" s="27" t="str">
        <f aca="false">TEXT(E2322,"MMM-YYYY")</f>
        <v>Aug-2024</v>
      </c>
      <c r="W2322" s="27" t="n">
        <f aca="false">MONTH(E2322)</f>
        <v>8</v>
      </c>
      <c r="X2322" s="27" t="str">
        <f aca="false">TEXT(WEEKDAY(E2322,2),"0")&amp;" - "&amp;TEXT(E2322,"dddd")</f>
        <v>4 - Thursday</v>
      </c>
      <c r="Y2322" s="27" t="str">
        <f aca="false">_xlfn.IFS(C2322&lt;18,"Child (0-17)",C2322&lt;40,"Young Adult (18-39)",C2322&lt;60,"Adult (40-59)",TRUE(),"Senior (60+)")</f>
        <v>Adult (40-59)</v>
      </c>
      <c r="Z2322" s="27" t="n">
        <f aca="false">ROUND(G2322-E2322,0)</f>
        <v>2</v>
      </c>
      <c r="AA2322" s="27" t="n">
        <f aca="false">L2322+M2322</f>
        <v>79</v>
      </c>
      <c r="AB2322" s="27" t="n">
        <f aca="false">IFERROR(ROUND(Q2322/AA2322,2),0)</f>
        <v>36.23</v>
      </c>
      <c r="AC2322" s="27" t="str">
        <f aca="false">IF(AND(K2322="Critical",N2322="No"),"URGENT - No Bed","Normal")</f>
        <v>Normal</v>
      </c>
      <c r="AD2322" s="33" t="n">
        <f aca="false">INDEX(Lookup_Tables!$B$3:$B$12,MATCH(H2322,Lookup_Tables!$A$3:$A$12,0))</f>
        <v>4400000</v>
      </c>
      <c r="AE2322" s="27" t="str">
        <f aca="false">INDEX(Lookup_Tables!$C$3:$C$12,MATCH(H2322,Lookup_Tables!$A$3:$A$12,0))</f>
        <v>Dr. Neha Chopra</v>
      </c>
      <c r="AF2322" s="27" t="str">
        <f aca="false">IFERROR(INDEX(Lookup_Tables!$F$16:$F$45,MATCH(I2322,Lookup_Tables!$E$16:$E$45,0)),"N/A")</f>
        <v>EMP218</v>
      </c>
      <c r="AG2322" s="27" t="n">
        <f aca="false">_xlfn.IFS(R2322="Recovered",4,R2322="Referred",3,R2322="Admitted",2,R2322="Deceased",1,TRUE(),0)</f>
        <v>4</v>
      </c>
      <c r="AH2322" s="27" t="str">
        <f aca="false">IF(T2322&gt;=4,"Satisfied",IF(T2322&gt;=3,"Neutral","Needs Improvement"))</f>
        <v>Satisfied</v>
      </c>
    </row>
    <row r="2323" customFormat="false" ht="15" hidden="false" customHeight="false" outlineLevel="0" collapsed="false">
      <c r="A2323" s="30" t="s">
        <v>3616</v>
      </c>
      <c r="B2323" s="30" t="s">
        <v>1622</v>
      </c>
      <c r="C2323" s="30" t="n">
        <v>37</v>
      </c>
      <c r="D2323" s="30" t="s">
        <v>181</v>
      </c>
      <c r="E2323" s="31" t="n">
        <v>45372</v>
      </c>
      <c r="F2323" s="30" t="s">
        <v>759</v>
      </c>
      <c r="G2323" s="31" t="n">
        <v>45375</v>
      </c>
      <c r="H2323" s="30" t="s">
        <v>217</v>
      </c>
      <c r="I2323" s="30" t="s">
        <v>392</v>
      </c>
      <c r="J2323" s="30" t="s">
        <v>218</v>
      </c>
      <c r="K2323" s="30" t="s">
        <v>156</v>
      </c>
      <c r="L2323" s="30" t="n">
        <v>20</v>
      </c>
      <c r="M2323" s="30" t="n">
        <v>38</v>
      </c>
      <c r="N2323" s="30" t="s">
        <v>127</v>
      </c>
      <c r="O2323" s="30" t="s">
        <v>139</v>
      </c>
      <c r="P2323" s="30" t="s">
        <v>129</v>
      </c>
      <c r="Q2323" s="32" t="n">
        <v>3881.6</v>
      </c>
      <c r="R2323" s="30" t="s">
        <v>268</v>
      </c>
      <c r="S2323" s="30" t="s">
        <v>151</v>
      </c>
      <c r="T2323" s="30" t="n">
        <v>4</v>
      </c>
      <c r="U2323" s="30" t="n">
        <f aca="false">YEAR(E2323)</f>
        <v>2024</v>
      </c>
      <c r="V2323" s="30" t="str">
        <f aca="false">TEXT(E2323,"MMM-YYYY")</f>
        <v>Mar-2024</v>
      </c>
      <c r="W2323" s="30" t="n">
        <f aca="false">MONTH(E2323)</f>
        <v>3</v>
      </c>
      <c r="X2323" s="30" t="str">
        <f aca="false">TEXT(WEEKDAY(E2323,2),"0")&amp;" - "&amp;TEXT(E2323,"dddd")</f>
        <v>4 - Thursday</v>
      </c>
      <c r="Y2323" s="30" t="str">
        <f aca="false">_xlfn.IFS(C2323&lt;18,"Child (0-17)",C2323&lt;40,"Young Adult (18-39)",C2323&lt;60,"Adult (40-59)",TRUE(),"Senior (60+)")</f>
        <v>Young Adult (18-39)</v>
      </c>
      <c r="Z2323" s="30" t="n">
        <f aca="false">ROUND(G2323-E2323,0)</f>
        <v>3</v>
      </c>
      <c r="AA2323" s="30" t="n">
        <f aca="false">L2323+M2323</f>
        <v>58</v>
      </c>
      <c r="AB2323" s="30" t="n">
        <f aca="false">IFERROR(ROUND(Q2323/AA2323,2),0)</f>
        <v>66.92</v>
      </c>
      <c r="AC2323" s="30" t="str">
        <f aca="false">IF(AND(K2323="Critical",N2323="No"),"URGENT - No Bed","Normal")</f>
        <v>Normal</v>
      </c>
      <c r="AD2323" s="34" t="n">
        <f aca="false">INDEX(Lookup_Tables!$B$3:$B$12,MATCH(H2323,Lookup_Tables!$A$3:$A$12,0))</f>
        <v>4200000</v>
      </c>
      <c r="AE2323" s="30" t="str">
        <f aca="false">INDEX(Lookup_Tables!$C$3:$C$12,MATCH(H2323,Lookup_Tables!$A$3:$A$12,0))</f>
        <v>Dr. Anil Kapoor</v>
      </c>
      <c r="AF2323" s="30" t="str">
        <f aca="false">IFERROR(INDEX(Lookup_Tables!$F$16:$F$45,MATCH(I2323,Lookup_Tables!$E$16:$E$45,0)),"N/A")</f>
        <v>EMP202</v>
      </c>
      <c r="AG2323" s="30" t="n">
        <f aca="false">_xlfn.IFS(R2323="Recovered",4,R2323="Referred",3,R2323="Admitted",2,R2323="Deceased",1,TRUE(),0)</f>
        <v>3</v>
      </c>
      <c r="AH2323" s="30" t="str">
        <f aca="false">IF(T2323&gt;=4,"Satisfied",IF(T2323&gt;=3,"Neutral","Needs Improvement"))</f>
        <v>Satisfied</v>
      </c>
    </row>
    <row r="2324" customFormat="false" ht="15" hidden="false" customHeight="false" outlineLevel="0" collapsed="false">
      <c r="A2324" s="27" t="s">
        <v>4512</v>
      </c>
      <c r="B2324" s="27" t="s">
        <v>1365</v>
      </c>
      <c r="C2324" s="27" t="n">
        <v>54</v>
      </c>
      <c r="D2324" s="27" t="s">
        <v>121</v>
      </c>
      <c r="E2324" s="28" t="n">
        <v>45496</v>
      </c>
      <c r="F2324" s="27" t="s">
        <v>1081</v>
      </c>
      <c r="G2324" s="28" t="n">
        <v>45497</v>
      </c>
      <c r="H2324" s="27" t="s">
        <v>242</v>
      </c>
      <c r="I2324" s="27" t="s">
        <v>243</v>
      </c>
      <c r="J2324" s="27" t="s">
        <v>401</v>
      </c>
      <c r="K2324" s="27" t="s">
        <v>138</v>
      </c>
      <c r="L2324" s="27" t="n">
        <v>62</v>
      </c>
      <c r="M2324" s="27" t="n">
        <v>36</v>
      </c>
      <c r="N2324" s="27" t="s">
        <v>127</v>
      </c>
      <c r="O2324" s="27" t="s">
        <v>139</v>
      </c>
      <c r="P2324" s="27" t="s">
        <v>129</v>
      </c>
      <c r="Q2324" s="29" t="n">
        <v>2440.68</v>
      </c>
      <c r="R2324" s="27" t="s">
        <v>172</v>
      </c>
      <c r="S2324" s="27" t="s">
        <v>335</v>
      </c>
      <c r="T2324" s="27" t="n">
        <v>5</v>
      </c>
      <c r="U2324" s="27" t="n">
        <f aca="false">YEAR(E2324)</f>
        <v>2024</v>
      </c>
      <c r="V2324" s="27" t="str">
        <f aca="false">TEXT(E2324,"MMM-YYYY")</f>
        <v>Jul-2024</v>
      </c>
      <c r="W2324" s="27" t="n">
        <f aca="false">MONTH(E2324)</f>
        <v>7</v>
      </c>
      <c r="X2324" s="27" t="str">
        <f aca="false">TEXT(WEEKDAY(E2324,2),"0")&amp;" - "&amp;TEXT(E2324,"dddd")</f>
        <v>2 - Tuesday</v>
      </c>
      <c r="Y2324" s="27" t="str">
        <f aca="false">_xlfn.IFS(C2324&lt;18,"Child (0-17)",C2324&lt;40,"Young Adult (18-39)",C2324&lt;60,"Adult (40-59)",TRUE(),"Senior (60+)")</f>
        <v>Adult (40-59)</v>
      </c>
      <c r="Z2324" s="27" t="n">
        <f aca="false">ROUND(G2324-E2324,0)</f>
        <v>1</v>
      </c>
      <c r="AA2324" s="27" t="n">
        <f aca="false">L2324+M2324</f>
        <v>98</v>
      </c>
      <c r="AB2324" s="27" t="n">
        <f aca="false">IFERROR(ROUND(Q2324/AA2324,2),0)</f>
        <v>24.9</v>
      </c>
      <c r="AC2324" s="27" t="str">
        <f aca="false">IF(AND(K2324="Critical",N2324="No"),"URGENT - No Bed","Normal")</f>
        <v>Normal</v>
      </c>
      <c r="AD2324" s="33" t="n">
        <f aca="false">INDEX(Lookup_Tables!$B$3:$B$12,MATCH(H2324,Lookup_Tables!$A$3:$A$12,0))</f>
        <v>3000000</v>
      </c>
      <c r="AE2324" s="27" t="str">
        <f aca="false">INDEX(Lookup_Tables!$C$3:$C$12,MATCH(H2324,Lookup_Tables!$A$3:$A$12,0))</f>
        <v>Dr. Pooja Iyer</v>
      </c>
      <c r="AF2324" s="27" t="str">
        <f aca="false">IFERROR(INDEX(Lookup_Tables!$F$16:$F$45,MATCH(I2324,Lookup_Tables!$E$16:$E$45,0)),"N/A")</f>
        <v>EMP214</v>
      </c>
      <c r="AG2324" s="27" t="n">
        <f aca="false">_xlfn.IFS(R2324="Recovered",4,R2324="Referred",3,R2324="Admitted",2,R2324="Deceased",1,TRUE(),0)</f>
        <v>2</v>
      </c>
      <c r="AH2324" s="27" t="str">
        <f aca="false">IF(T2324&gt;=4,"Satisfied",IF(T2324&gt;=3,"Neutral","Needs Improvement"))</f>
        <v>Satisfied</v>
      </c>
    </row>
    <row r="2325" customFormat="false" ht="15" hidden="false" customHeight="false" outlineLevel="0" collapsed="false">
      <c r="A2325" s="30" t="s">
        <v>3830</v>
      </c>
      <c r="B2325" s="30" t="s">
        <v>3831</v>
      </c>
      <c r="C2325" s="30" t="n">
        <v>14</v>
      </c>
      <c r="D2325" s="30" t="s">
        <v>181</v>
      </c>
      <c r="E2325" s="31" t="n">
        <v>45591</v>
      </c>
      <c r="F2325" s="30" t="s">
        <v>303</v>
      </c>
      <c r="G2325" s="31" t="n">
        <v>45592</v>
      </c>
      <c r="H2325" s="30" t="s">
        <v>168</v>
      </c>
      <c r="I2325" s="30" t="s">
        <v>196</v>
      </c>
      <c r="J2325" s="30" t="s">
        <v>191</v>
      </c>
      <c r="K2325" s="30" t="s">
        <v>138</v>
      </c>
      <c r="L2325" s="30" t="n">
        <v>42</v>
      </c>
      <c r="M2325" s="30" t="n">
        <v>29</v>
      </c>
      <c r="N2325" s="30" t="s">
        <v>127</v>
      </c>
      <c r="O2325" s="30" t="s">
        <v>128</v>
      </c>
      <c r="P2325" s="30" t="s">
        <v>150</v>
      </c>
      <c r="Q2325" s="32" t="n">
        <v>2349.47</v>
      </c>
      <c r="R2325" s="30" t="s">
        <v>130</v>
      </c>
      <c r="S2325" s="30" t="s">
        <v>131</v>
      </c>
      <c r="T2325" s="30" t="n">
        <v>4</v>
      </c>
      <c r="U2325" s="30" t="n">
        <f aca="false">YEAR(E2325)</f>
        <v>2024</v>
      </c>
      <c r="V2325" s="30" t="str">
        <f aca="false">TEXT(E2325,"MMM-YYYY")</f>
        <v>Oct-2024</v>
      </c>
      <c r="W2325" s="30" t="n">
        <f aca="false">MONTH(E2325)</f>
        <v>10</v>
      </c>
      <c r="X2325" s="30" t="str">
        <f aca="false">TEXT(WEEKDAY(E2325,2),"0")&amp;" - "&amp;TEXT(E2325,"dddd")</f>
        <v>6 - Saturday</v>
      </c>
      <c r="Y2325" s="30" t="str">
        <f aca="false">_xlfn.IFS(C2325&lt;18,"Child (0-17)",C2325&lt;40,"Young Adult (18-39)",C2325&lt;60,"Adult (40-59)",TRUE(),"Senior (60+)")</f>
        <v>Child (0-17)</v>
      </c>
      <c r="Z2325" s="30" t="n">
        <f aca="false">ROUND(G2325-E2325,0)</f>
        <v>1</v>
      </c>
      <c r="AA2325" s="30" t="n">
        <f aca="false">L2325+M2325</f>
        <v>71</v>
      </c>
      <c r="AB2325" s="30" t="n">
        <f aca="false">IFERROR(ROUND(Q2325/AA2325,2),0)</f>
        <v>33.09</v>
      </c>
      <c r="AC2325" s="30" t="str">
        <f aca="false">IF(AND(K2325="Critical",N2325="No"),"URGENT - No Bed","Normal")</f>
        <v>Normal</v>
      </c>
      <c r="AD2325" s="34" t="n">
        <f aca="false">INDEX(Lookup_Tables!$B$3:$B$12,MATCH(H2325,Lookup_Tables!$A$3:$A$12,0))</f>
        <v>4400000</v>
      </c>
      <c r="AE2325" s="30" t="str">
        <f aca="false">INDEX(Lookup_Tables!$C$3:$C$12,MATCH(H2325,Lookup_Tables!$A$3:$A$12,0))</f>
        <v>Dr. Neha Chopra</v>
      </c>
      <c r="AF2325" s="30" t="str">
        <f aca="false">IFERROR(INDEX(Lookup_Tables!$F$16:$F$45,MATCH(I2325,Lookup_Tables!$E$16:$E$45,0)),"N/A")</f>
        <v>EMP219</v>
      </c>
      <c r="AG2325" s="30" t="n">
        <f aca="false">_xlfn.IFS(R2325="Recovered",4,R2325="Referred",3,R2325="Admitted",2,R2325="Deceased",1,TRUE(),0)</f>
        <v>4</v>
      </c>
      <c r="AH2325" s="30" t="str">
        <f aca="false">IF(T2325&gt;=4,"Satisfied",IF(T2325&gt;=3,"Neutral","Needs Improvement"))</f>
        <v>Satisfied</v>
      </c>
    </row>
    <row r="2326" customFormat="false" ht="15" hidden="false" customHeight="false" outlineLevel="0" collapsed="false">
      <c r="A2326" s="27" t="s">
        <v>6832</v>
      </c>
      <c r="B2326" s="27" t="s">
        <v>4643</v>
      </c>
      <c r="C2326" s="27" t="n">
        <v>9</v>
      </c>
      <c r="D2326" s="27" t="s">
        <v>121</v>
      </c>
      <c r="E2326" s="28" t="n">
        <v>45544</v>
      </c>
      <c r="F2326" s="27" t="s">
        <v>353</v>
      </c>
      <c r="G2326" s="28" t="n">
        <v>45545</v>
      </c>
      <c r="H2326" s="27" t="s">
        <v>161</v>
      </c>
      <c r="I2326" s="27" t="s">
        <v>320</v>
      </c>
      <c r="J2326" s="27" t="s">
        <v>426</v>
      </c>
      <c r="K2326" s="27" t="s">
        <v>138</v>
      </c>
      <c r="L2326" s="27" t="n">
        <v>70</v>
      </c>
      <c r="M2326" s="27" t="n">
        <v>23</v>
      </c>
      <c r="N2326" s="27" t="s">
        <v>127</v>
      </c>
      <c r="O2326" s="27" t="s">
        <v>128</v>
      </c>
      <c r="P2326" s="27" t="s">
        <v>140</v>
      </c>
      <c r="Q2326" s="29" t="n">
        <v>2522.02</v>
      </c>
      <c r="R2326" s="27" t="s">
        <v>130</v>
      </c>
      <c r="S2326" s="27" t="s">
        <v>141</v>
      </c>
      <c r="T2326" s="27" t="n">
        <v>4</v>
      </c>
      <c r="U2326" s="27" t="n">
        <f aca="false">YEAR(E2326)</f>
        <v>2024</v>
      </c>
      <c r="V2326" s="27" t="str">
        <f aca="false">TEXT(E2326,"MMM-YYYY")</f>
        <v>Sep-2024</v>
      </c>
      <c r="W2326" s="27" t="n">
        <f aca="false">MONTH(E2326)</f>
        <v>9</v>
      </c>
      <c r="X2326" s="27" t="str">
        <f aca="false">TEXT(WEEKDAY(E2326,2),"0")&amp;" - "&amp;TEXT(E2326,"dddd")</f>
        <v>1 - Monday</v>
      </c>
      <c r="Y2326" s="27" t="str">
        <f aca="false">_xlfn.IFS(C2326&lt;18,"Child (0-17)",C2326&lt;40,"Young Adult (18-39)",C2326&lt;60,"Adult (40-59)",TRUE(),"Senior (60+)")</f>
        <v>Child (0-17)</v>
      </c>
      <c r="Z2326" s="27" t="n">
        <f aca="false">ROUND(G2326-E2326,0)</f>
        <v>1</v>
      </c>
      <c r="AA2326" s="27" t="n">
        <f aca="false">L2326+M2326</f>
        <v>93</v>
      </c>
      <c r="AB2326" s="27" t="n">
        <f aca="false">IFERROR(ROUND(Q2326/AA2326,2),0)</f>
        <v>27.12</v>
      </c>
      <c r="AC2326" s="27" t="str">
        <f aca="false">IF(AND(K2326="Critical",N2326="No"),"URGENT - No Bed","Normal")</f>
        <v>Normal</v>
      </c>
      <c r="AD2326" s="33" t="n">
        <f aca="false">INDEX(Lookup_Tables!$B$3:$B$12,MATCH(H2326,Lookup_Tables!$A$3:$A$12,0))</f>
        <v>3600000</v>
      </c>
      <c r="AE2326" s="27" t="str">
        <f aca="false">INDEX(Lookup_Tables!$C$3:$C$12,MATCH(H2326,Lookup_Tables!$A$3:$A$12,0))</f>
        <v>Dr. Sameer Joshi</v>
      </c>
      <c r="AF2326" s="27" t="str">
        <f aca="false">IFERROR(INDEX(Lookup_Tables!$F$16:$F$45,MATCH(I2326,Lookup_Tables!$E$16:$E$45,0)),"N/A")</f>
        <v>EMP223</v>
      </c>
      <c r="AG2326" s="27" t="n">
        <f aca="false">_xlfn.IFS(R2326="Recovered",4,R2326="Referred",3,R2326="Admitted",2,R2326="Deceased",1,TRUE(),0)</f>
        <v>4</v>
      </c>
      <c r="AH2326" s="27" t="str">
        <f aca="false">IF(T2326&gt;=4,"Satisfied",IF(T2326&gt;=3,"Neutral","Needs Improvement"))</f>
        <v>Satisfied</v>
      </c>
    </row>
    <row r="2327" customFormat="false" ht="15" hidden="false" customHeight="false" outlineLevel="0" collapsed="false">
      <c r="A2327" s="30" t="s">
        <v>2745</v>
      </c>
      <c r="B2327" s="30" t="s">
        <v>950</v>
      </c>
      <c r="C2327" s="30" t="n">
        <v>37</v>
      </c>
      <c r="D2327" s="30" t="s">
        <v>181</v>
      </c>
      <c r="E2327" s="31" t="n">
        <v>45364</v>
      </c>
      <c r="F2327" s="30" t="s">
        <v>1320</v>
      </c>
      <c r="G2327" s="31" t="n">
        <v>45368</v>
      </c>
      <c r="H2327" s="30" t="s">
        <v>206</v>
      </c>
      <c r="I2327" s="30" t="s">
        <v>207</v>
      </c>
      <c r="J2327" s="30" t="s">
        <v>593</v>
      </c>
      <c r="K2327" s="30" t="s">
        <v>126</v>
      </c>
      <c r="L2327" s="30" t="n">
        <v>11</v>
      </c>
      <c r="M2327" s="30" t="n">
        <v>45</v>
      </c>
      <c r="N2327" s="30" t="s">
        <v>186</v>
      </c>
      <c r="O2327" s="30" t="s">
        <v>139</v>
      </c>
      <c r="P2327" s="30" t="s">
        <v>187</v>
      </c>
      <c r="Q2327" s="32" t="n">
        <v>6510.65</v>
      </c>
      <c r="R2327" s="30" t="s">
        <v>172</v>
      </c>
      <c r="S2327" s="30" t="s">
        <v>164</v>
      </c>
      <c r="T2327" s="30" t="n">
        <v>4</v>
      </c>
      <c r="U2327" s="30" t="n">
        <f aca="false">YEAR(E2327)</f>
        <v>2024</v>
      </c>
      <c r="V2327" s="30" t="str">
        <f aca="false">TEXT(E2327,"MMM-YYYY")</f>
        <v>Mar-2024</v>
      </c>
      <c r="W2327" s="30" t="n">
        <f aca="false">MONTH(E2327)</f>
        <v>3</v>
      </c>
      <c r="X2327" s="30" t="str">
        <f aca="false">TEXT(WEEKDAY(E2327,2),"0")&amp;" - "&amp;TEXT(E2327,"dddd")</f>
        <v>3 - Wednesday</v>
      </c>
      <c r="Y2327" s="30" t="str">
        <f aca="false">_xlfn.IFS(C2327&lt;18,"Child (0-17)",C2327&lt;40,"Young Adult (18-39)",C2327&lt;60,"Adult (40-59)",TRUE(),"Senior (60+)")</f>
        <v>Young Adult (18-39)</v>
      </c>
      <c r="Z2327" s="30" t="n">
        <f aca="false">ROUND(G2327-E2327,0)</f>
        <v>4</v>
      </c>
      <c r="AA2327" s="30" t="n">
        <f aca="false">L2327+M2327</f>
        <v>56</v>
      </c>
      <c r="AB2327" s="30" t="n">
        <f aca="false">IFERROR(ROUND(Q2327/AA2327,2),0)</f>
        <v>116.26</v>
      </c>
      <c r="AC2327" s="30" t="str">
        <f aca="false">IF(AND(K2327="Critical",N2327="No"),"URGENT - No Bed","Normal")</f>
        <v>Normal</v>
      </c>
      <c r="AD2327" s="34" t="n">
        <f aca="false">INDEX(Lookup_Tables!$B$3:$B$12,MATCH(H2327,Lookup_Tables!$A$3:$A$12,0))</f>
        <v>2800000</v>
      </c>
      <c r="AE2327" s="30" t="str">
        <f aca="false">INDEX(Lookup_Tables!$C$3:$C$12,MATCH(H2327,Lookup_Tables!$A$3:$A$12,0))</f>
        <v>Dr. Suresh Nair</v>
      </c>
      <c r="AF2327" s="30" t="str">
        <f aca="false">IFERROR(INDEX(Lookup_Tables!$F$16:$F$45,MATCH(I2327,Lookup_Tables!$E$16:$E$45,0)),"N/A")</f>
        <v>EMP209</v>
      </c>
      <c r="AG2327" s="30" t="n">
        <f aca="false">_xlfn.IFS(R2327="Recovered",4,R2327="Referred",3,R2327="Admitted",2,R2327="Deceased",1,TRUE(),0)</f>
        <v>2</v>
      </c>
      <c r="AH2327" s="30" t="str">
        <f aca="false">IF(T2327&gt;=4,"Satisfied",IF(T2327&gt;=3,"Neutral","Needs Improvement"))</f>
        <v>Satisfied</v>
      </c>
    </row>
    <row r="2328" customFormat="false" ht="15" hidden="false" customHeight="false" outlineLevel="0" collapsed="false">
      <c r="A2328" s="27" t="s">
        <v>3596</v>
      </c>
      <c r="B2328" s="27" t="s">
        <v>355</v>
      </c>
      <c r="C2328" s="27" t="n">
        <v>42</v>
      </c>
      <c r="D2328" s="27" t="s">
        <v>121</v>
      </c>
      <c r="E2328" s="28" t="n">
        <v>45314</v>
      </c>
      <c r="F2328" s="27" t="s">
        <v>640</v>
      </c>
      <c r="G2328" s="28" t="n">
        <v>45315</v>
      </c>
      <c r="H2328" s="27" t="s">
        <v>206</v>
      </c>
      <c r="I2328" s="27" t="s">
        <v>232</v>
      </c>
      <c r="J2328" s="27" t="s">
        <v>208</v>
      </c>
      <c r="K2328" s="27" t="s">
        <v>138</v>
      </c>
      <c r="L2328" s="27" t="n">
        <v>37</v>
      </c>
      <c r="M2328" s="27" t="n">
        <v>43</v>
      </c>
      <c r="N2328" s="27" t="s">
        <v>127</v>
      </c>
      <c r="O2328" s="27" t="s">
        <v>128</v>
      </c>
      <c r="P2328" s="27" t="s">
        <v>140</v>
      </c>
      <c r="Q2328" s="29" t="n">
        <v>961.57</v>
      </c>
      <c r="R2328" s="27" t="s">
        <v>130</v>
      </c>
      <c r="S2328" s="27" t="s">
        <v>131</v>
      </c>
      <c r="T2328" s="27" t="n">
        <v>5</v>
      </c>
      <c r="U2328" s="27" t="n">
        <f aca="false">YEAR(E2328)</f>
        <v>2024</v>
      </c>
      <c r="V2328" s="27" t="str">
        <f aca="false">TEXT(E2328,"MMM-YYYY")</f>
        <v>Jan-2024</v>
      </c>
      <c r="W2328" s="27" t="n">
        <f aca="false">MONTH(E2328)</f>
        <v>1</v>
      </c>
      <c r="X2328" s="27" t="str">
        <f aca="false">TEXT(WEEKDAY(E2328,2),"0")&amp;" - "&amp;TEXT(E2328,"dddd")</f>
        <v>2 - Tuesday</v>
      </c>
      <c r="Y2328" s="27" t="str">
        <f aca="false">_xlfn.IFS(C2328&lt;18,"Child (0-17)",C2328&lt;40,"Young Adult (18-39)",C2328&lt;60,"Adult (40-59)",TRUE(),"Senior (60+)")</f>
        <v>Adult (40-59)</v>
      </c>
      <c r="Z2328" s="27" t="n">
        <f aca="false">ROUND(G2328-E2328,0)</f>
        <v>1</v>
      </c>
      <c r="AA2328" s="27" t="n">
        <f aca="false">L2328+M2328</f>
        <v>80</v>
      </c>
      <c r="AB2328" s="27" t="n">
        <f aca="false">IFERROR(ROUND(Q2328/AA2328,2),0)</f>
        <v>12.02</v>
      </c>
      <c r="AC2328" s="27" t="str">
        <f aca="false">IF(AND(K2328="Critical",N2328="No"),"URGENT - No Bed","Normal")</f>
        <v>Normal</v>
      </c>
      <c r="AD2328" s="33" t="n">
        <f aca="false">INDEX(Lookup_Tables!$B$3:$B$12,MATCH(H2328,Lookup_Tables!$A$3:$A$12,0))</f>
        <v>2800000</v>
      </c>
      <c r="AE2328" s="27" t="str">
        <f aca="false">INDEX(Lookup_Tables!$C$3:$C$12,MATCH(H2328,Lookup_Tables!$A$3:$A$12,0))</f>
        <v>Dr. Suresh Nair</v>
      </c>
      <c r="AF2328" s="27" t="str">
        <f aca="false">IFERROR(INDEX(Lookup_Tables!$F$16:$F$45,MATCH(I2328,Lookup_Tables!$E$16:$E$45,0)),"N/A")</f>
        <v>EMP210</v>
      </c>
      <c r="AG2328" s="27" t="n">
        <f aca="false">_xlfn.IFS(R2328="Recovered",4,R2328="Referred",3,R2328="Admitted",2,R2328="Deceased",1,TRUE(),0)</f>
        <v>4</v>
      </c>
      <c r="AH2328" s="27" t="str">
        <f aca="false">IF(T2328&gt;=4,"Satisfied",IF(T2328&gt;=3,"Neutral","Needs Improvement"))</f>
        <v>Satisfied</v>
      </c>
    </row>
    <row r="2329" customFormat="false" ht="15" hidden="false" customHeight="false" outlineLevel="0" collapsed="false">
      <c r="A2329" s="30" t="s">
        <v>772</v>
      </c>
      <c r="B2329" s="30" t="s">
        <v>443</v>
      </c>
      <c r="C2329" s="30" t="n">
        <v>56</v>
      </c>
      <c r="D2329" s="30" t="s">
        <v>121</v>
      </c>
      <c r="E2329" s="31" t="n">
        <v>45595</v>
      </c>
      <c r="F2329" s="30" t="s">
        <v>482</v>
      </c>
      <c r="G2329" s="31" t="n">
        <v>45600</v>
      </c>
      <c r="H2329" s="30" t="s">
        <v>135</v>
      </c>
      <c r="I2329" s="30" t="s">
        <v>136</v>
      </c>
      <c r="J2329" s="30" t="s">
        <v>137</v>
      </c>
      <c r="K2329" s="30" t="s">
        <v>126</v>
      </c>
      <c r="L2329" s="30" t="n">
        <v>12</v>
      </c>
      <c r="M2329" s="30" t="n">
        <v>79</v>
      </c>
      <c r="N2329" s="30" t="s">
        <v>186</v>
      </c>
      <c r="O2329" s="30" t="s">
        <v>128</v>
      </c>
      <c r="P2329" s="30" t="s">
        <v>187</v>
      </c>
      <c r="Q2329" s="32" t="n">
        <v>7364.83</v>
      </c>
      <c r="R2329" s="30" t="s">
        <v>130</v>
      </c>
      <c r="S2329" s="30" t="s">
        <v>164</v>
      </c>
      <c r="T2329" s="30" t="n">
        <v>5</v>
      </c>
      <c r="U2329" s="30" t="n">
        <f aca="false">YEAR(E2329)</f>
        <v>2024</v>
      </c>
      <c r="V2329" s="30" t="str">
        <f aca="false">TEXT(E2329,"MMM-YYYY")</f>
        <v>Oct-2024</v>
      </c>
      <c r="W2329" s="30" t="n">
        <f aca="false">MONTH(E2329)</f>
        <v>10</v>
      </c>
      <c r="X2329" s="30" t="str">
        <f aca="false">TEXT(WEEKDAY(E2329,2),"0")&amp;" - "&amp;TEXT(E2329,"dddd")</f>
        <v>3 - Wednesday</v>
      </c>
      <c r="Y2329" s="30" t="str">
        <f aca="false">_xlfn.IFS(C2329&lt;18,"Child (0-17)",C2329&lt;40,"Young Adult (18-39)",C2329&lt;60,"Adult (40-59)",TRUE(),"Senior (60+)")</f>
        <v>Adult (40-59)</v>
      </c>
      <c r="Z2329" s="30" t="n">
        <f aca="false">ROUND(G2329-E2329,0)</f>
        <v>5</v>
      </c>
      <c r="AA2329" s="30" t="n">
        <f aca="false">L2329+M2329</f>
        <v>91</v>
      </c>
      <c r="AB2329" s="30" t="n">
        <f aca="false">IFERROR(ROUND(Q2329/AA2329,2),0)</f>
        <v>80.93</v>
      </c>
      <c r="AC2329" s="30" t="str">
        <f aca="false">IF(AND(K2329="Critical",N2329="No"),"URGENT - No Bed","Normal")</f>
        <v>Normal</v>
      </c>
      <c r="AD2329" s="34" t="n">
        <f aca="false">INDEX(Lookup_Tables!$B$3:$B$12,MATCH(H2329,Lookup_Tables!$A$3:$A$12,0))</f>
        <v>4600000</v>
      </c>
      <c r="AE2329" s="30" t="str">
        <f aca="false">INDEX(Lookup_Tables!$C$3:$C$12,MATCH(H2329,Lookup_Tables!$A$3:$A$12,0))</f>
        <v>Dr. Farhan Khan</v>
      </c>
      <c r="AF2329" s="30" t="str">
        <f aca="false">IFERROR(INDEX(Lookup_Tables!$F$16:$F$45,MATCH(I2329,Lookup_Tables!$E$16:$E$45,0)),"N/A")</f>
        <v>EMP206</v>
      </c>
      <c r="AG2329" s="30" t="n">
        <f aca="false">_xlfn.IFS(R2329="Recovered",4,R2329="Referred",3,R2329="Admitted",2,R2329="Deceased",1,TRUE(),0)</f>
        <v>4</v>
      </c>
      <c r="AH2329" s="30" t="str">
        <f aca="false">IF(T2329&gt;=4,"Satisfied",IF(T2329&gt;=3,"Neutral","Needs Improvement"))</f>
        <v>Satisfied</v>
      </c>
    </row>
    <row r="2330" customFormat="false" ht="15" hidden="false" customHeight="false" outlineLevel="0" collapsed="false">
      <c r="A2330" s="27" t="s">
        <v>6770</v>
      </c>
      <c r="B2330" s="27" t="s">
        <v>4902</v>
      </c>
      <c r="C2330" s="27" t="n">
        <v>35</v>
      </c>
      <c r="D2330" s="27" t="s">
        <v>121</v>
      </c>
      <c r="E2330" s="28" t="n">
        <v>45465</v>
      </c>
      <c r="F2330" s="27" t="s">
        <v>669</v>
      </c>
      <c r="G2330" s="28" t="n">
        <v>45466</v>
      </c>
      <c r="H2330" s="27" t="s">
        <v>183</v>
      </c>
      <c r="I2330" s="27" t="s">
        <v>212</v>
      </c>
      <c r="J2330" s="27" t="s">
        <v>431</v>
      </c>
      <c r="K2330" s="27" t="s">
        <v>138</v>
      </c>
      <c r="L2330" s="27" t="n">
        <v>24</v>
      </c>
      <c r="M2330" s="27" t="n">
        <v>35</v>
      </c>
      <c r="N2330" s="27" t="s">
        <v>127</v>
      </c>
      <c r="O2330" s="27" t="s">
        <v>128</v>
      </c>
      <c r="P2330" s="27" t="s">
        <v>140</v>
      </c>
      <c r="Q2330" s="29" t="n">
        <v>2824.3</v>
      </c>
      <c r="R2330" s="27" t="s">
        <v>130</v>
      </c>
      <c r="S2330" s="27" t="s">
        <v>141</v>
      </c>
      <c r="T2330" s="27" t="n">
        <v>3</v>
      </c>
      <c r="U2330" s="27" t="n">
        <f aca="false">YEAR(E2330)</f>
        <v>2024</v>
      </c>
      <c r="V2330" s="27" t="str">
        <f aca="false">TEXT(E2330,"MMM-YYYY")</f>
        <v>Jun-2024</v>
      </c>
      <c r="W2330" s="27" t="n">
        <f aca="false">MONTH(E2330)</f>
        <v>6</v>
      </c>
      <c r="X2330" s="27" t="str">
        <f aca="false">TEXT(WEEKDAY(E2330,2),"0")&amp;" - "&amp;TEXT(E2330,"dddd")</f>
        <v>6 - Saturday</v>
      </c>
      <c r="Y2330" s="27" t="str">
        <f aca="false">_xlfn.IFS(C2330&lt;18,"Child (0-17)",C2330&lt;40,"Young Adult (18-39)",C2330&lt;60,"Adult (40-59)",TRUE(),"Senior (60+)")</f>
        <v>Young Adult (18-39)</v>
      </c>
      <c r="Z2330" s="27" t="n">
        <f aca="false">ROUND(G2330-E2330,0)</f>
        <v>1</v>
      </c>
      <c r="AA2330" s="27" t="n">
        <f aca="false">L2330+M2330</f>
        <v>59</v>
      </c>
      <c r="AB2330" s="27" t="n">
        <f aca="false">IFERROR(ROUND(Q2330/AA2330,2),0)</f>
        <v>47.87</v>
      </c>
      <c r="AC2330" s="27" t="str">
        <f aca="false">IF(AND(K2330="Critical",N2330="No"),"URGENT - No Bed","Normal")</f>
        <v>Normal</v>
      </c>
      <c r="AD2330" s="33" t="n">
        <f aca="false">INDEX(Lookup_Tables!$B$3:$B$12,MATCH(H2330,Lookup_Tables!$A$3:$A$12,0))</f>
        <v>3100000</v>
      </c>
      <c r="AE2330" s="27" t="str">
        <f aca="false">INDEX(Lookup_Tables!$C$3:$C$12,MATCH(H2330,Lookup_Tables!$A$3:$A$12,0))</f>
        <v>Dr. Kavita Rao</v>
      </c>
      <c r="AF2330" s="27" t="str">
        <f aca="false">IFERROR(INDEX(Lookup_Tables!$F$16:$F$45,MATCH(I2330,Lookup_Tables!$E$16:$E$45,0)),"N/A")</f>
        <v>EMP225</v>
      </c>
      <c r="AG2330" s="27" t="n">
        <f aca="false">_xlfn.IFS(R2330="Recovered",4,R2330="Referred",3,R2330="Admitted",2,R2330="Deceased",1,TRUE(),0)</f>
        <v>4</v>
      </c>
      <c r="AH2330" s="27" t="str">
        <f aca="false">IF(T2330&gt;=4,"Satisfied",IF(T2330&gt;=3,"Neutral","Needs Improvement"))</f>
        <v>Neutral</v>
      </c>
    </row>
    <row r="2331" customFormat="false" ht="15" hidden="false" customHeight="false" outlineLevel="0" collapsed="false">
      <c r="A2331" s="30" t="s">
        <v>2157</v>
      </c>
      <c r="B2331" s="30" t="s">
        <v>1832</v>
      </c>
      <c r="C2331" s="30" t="n">
        <v>46</v>
      </c>
      <c r="D2331" s="30" t="s">
        <v>181</v>
      </c>
      <c r="E2331" s="31" t="n">
        <v>45362</v>
      </c>
      <c r="F2331" s="30" t="s">
        <v>978</v>
      </c>
      <c r="G2331" s="31" t="n">
        <v>45365</v>
      </c>
      <c r="H2331" s="30" t="s">
        <v>161</v>
      </c>
      <c r="I2331" s="30" t="s">
        <v>320</v>
      </c>
      <c r="J2331" s="30" t="s">
        <v>258</v>
      </c>
      <c r="K2331" s="30" t="s">
        <v>126</v>
      </c>
      <c r="L2331" s="30" t="n">
        <v>32</v>
      </c>
      <c r="M2331" s="30" t="n">
        <v>144</v>
      </c>
      <c r="N2331" s="30" t="s">
        <v>186</v>
      </c>
      <c r="O2331" s="30" t="s">
        <v>139</v>
      </c>
      <c r="P2331" s="30" t="s">
        <v>140</v>
      </c>
      <c r="Q2331" s="32" t="n">
        <v>9071.31</v>
      </c>
      <c r="R2331" s="30" t="s">
        <v>172</v>
      </c>
      <c r="S2331" s="30" t="s">
        <v>151</v>
      </c>
      <c r="T2331" s="30" t="n">
        <v>2</v>
      </c>
      <c r="U2331" s="30" t="n">
        <f aca="false">YEAR(E2331)</f>
        <v>2024</v>
      </c>
      <c r="V2331" s="30" t="str">
        <f aca="false">TEXT(E2331,"MMM-YYYY")</f>
        <v>Mar-2024</v>
      </c>
      <c r="W2331" s="30" t="n">
        <f aca="false">MONTH(E2331)</f>
        <v>3</v>
      </c>
      <c r="X2331" s="30" t="str">
        <f aca="false">TEXT(WEEKDAY(E2331,2),"0")&amp;" - "&amp;TEXT(E2331,"dddd")</f>
        <v>1 - Monday</v>
      </c>
      <c r="Y2331" s="30" t="str">
        <f aca="false">_xlfn.IFS(C2331&lt;18,"Child (0-17)",C2331&lt;40,"Young Adult (18-39)",C2331&lt;60,"Adult (40-59)",TRUE(),"Senior (60+)")</f>
        <v>Adult (40-59)</v>
      </c>
      <c r="Z2331" s="30" t="n">
        <f aca="false">ROUND(G2331-E2331,0)</f>
        <v>3</v>
      </c>
      <c r="AA2331" s="30" t="n">
        <f aca="false">L2331+M2331</f>
        <v>176</v>
      </c>
      <c r="AB2331" s="30" t="n">
        <f aca="false">IFERROR(ROUND(Q2331/AA2331,2),0)</f>
        <v>51.54</v>
      </c>
      <c r="AC2331" s="30" t="str">
        <f aca="false">IF(AND(K2331="Critical",N2331="No"),"URGENT - No Bed","Normal")</f>
        <v>Normal</v>
      </c>
      <c r="AD2331" s="34" t="n">
        <f aca="false">INDEX(Lookup_Tables!$B$3:$B$12,MATCH(H2331,Lookup_Tables!$A$3:$A$12,0))</f>
        <v>3600000</v>
      </c>
      <c r="AE2331" s="30" t="str">
        <f aca="false">INDEX(Lookup_Tables!$C$3:$C$12,MATCH(H2331,Lookup_Tables!$A$3:$A$12,0))</f>
        <v>Dr. Sameer Joshi</v>
      </c>
      <c r="AF2331" s="30" t="str">
        <f aca="false">IFERROR(INDEX(Lookup_Tables!$F$16:$F$45,MATCH(I2331,Lookup_Tables!$E$16:$E$45,0)),"N/A")</f>
        <v>EMP223</v>
      </c>
      <c r="AG2331" s="30" t="n">
        <f aca="false">_xlfn.IFS(R2331="Recovered",4,R2331="Referred",3,R2331="Admitted",2,R2331="Deceased",1,TRUE(),0)</f>
        <v>2</v>
      </c>
      <c r="AH2331" s="30" t="str">
        <f aca="false">IF(T2331&gt;=4,"Satisfied",IF(T2331&gt;=3,"Neutral","Needs Improvement"))</f>
        <v>Needs Improvement</v>
      </c>
    </row>
    <row r="2332" customFormat="false" ht="15" hidden="false" customHeight="false" outlineLevel="0" collapsed="false">
      <c r="A2332" s="27" t="s">
        <v>2088</v>
      </c>
      <c r="B2332" s="27" t="s">
        <v>276</v>
      </c>
      <c r="C2332" s="27" t="n">
        <v>71</v>
      </c>
      <c r="D2332" s="27" t="s">
        <v>121</v>
      </c>
      <c r="E2332" s="28" t="n">
        <v>45495</v>
      </c>
      <c r="F2332" s="27" t="s">
        <v>347</v>
      </c>
      <c r="G2332" s="28" t="n">
        <v>45498</v>
      </c>
      <c r="H2332" s="27" t="s">
        <v>123</v>
      </c>
      <c r="I2332" s="27" t="s">
        <v>304</v>
      </c>
      <c r="J2332" s="27" t="s">
        <v>508</v>
      </c>
      <c r="K2332" s="27" t="s">
        <v>126</v>
      </c>
      <c r="L2332" s="27" t="n">
        <v>40</v>
      </c>
      <c r="M2332" s="27" t="n">
        <v>145</v>
      </c>
      <c r="N2332" s="27" t="s">
        <v>127</v>
      </c>
      <c r="O2332" s="27" t="s">
        <v>139</v>
      </c>
      <c r="P2332" s="27" t="s">
        <v>150</v>
      </c>
      <c r="Q2332" s="29" t="n">
        <v>8872.64</v>
      </c>
      <c r="R2332" s="27" t="s">
        <v>268</v>
      </c>
      <c r="S2332" s="27" t="s">
        <v>141</v>
      </c>
      <c r="T2332" s="27" t="n">
        <v>3</v>
      </c>
      <c r="U2332" s="27" t="n">
        <f aca="false">YEAR(E2332)</f>
        <v>2024</v>
      </c>
      <c r="V2332" s="27" t="str">
        <f aca="false">TEXT(E2332,"MMM-YYYY")</f>
        <v>Jul-2024</v>
      </c>
      <c r="W2332" s="27" t="n">
        <f aca="false">MONTH(E2332)</f>
        <v>7</v>
      </c>
      <c r="X2332" s="27" t="str">
        <f aca="false">TEXT(WEEKDAY(E2332,2),"0")&amp;" - "&amp;TEXT(E2332,"dddd")</f>
        <v>1 - Monday</v>
      </c>
      <c r="Y2332" s="27" t="str">
        <f aca="false">_xlfn.IFS(C2332&lt;18,"Child (0-17)",C2332&lt;40,"Young Adult (18-39)",C2332&lt;60,"Adult (40-59)",TRUE(),"Senior (60+)")</f>
        <v>Senior (60+)</v>
      </c>
      <c r="Z2332" s="27" t="n">
        <f aca="false">ROUND(G2332-E2332,0)</f>
        <v>3</v>
      </c>
      <c r="AA2332" s="27" t="n">
        <f aca="false">L2332+M2332</f>
        <v>185</v>
      </c>
      <c r="AB2332" s="27" t="n">
        <f aca="false">IFERROR(ROUND(Q2332/AA2332,2),0)</f>
        <v>47.96</v>
      </c>
      <c r="AC2332" s="27" t="str">
        <f aca="false">IF(AND(K2332="Critical",N2332="No"),"URGENT - No Bed","Normal")</f>
        <v>Normal</v>
      </c>
      <c r="AD2332" s="33" t="n">
        <f aca="false">INDEX(Lookup_Tables!$B$3:$B$12,MATCH(H2332,Lookup_Tables!$A$3:$A$12,0))</f>
        <v>2200000</v>
      </c>
      <c r="AE2332" s="27" t="str">
        <f aca="false">INDEX(Lookup_Tables!$C$3:$C$12,MATCH(H2332,Lookup_Tables!$A$3:$A$12,0))</f>
        <v>Dr. Rohan Das</v>
      </c>
      <c r="AF2332" s="27" t="str">
        <f aca="false">IFERROR(INDEX(Lookup_Tables!$F$16:$F$45,MATCH(I2332,Lookup_Tables!$E$16:$E$45,0)),"N/A")</f>
        <v>EMP204</v>
      </c>
      <c r="AG2332" s="27" t="n">
        <f aca="false">_xlfn.IFS(R2332="Recovered",4,R2332="Referred",3,R2332="Admitted",2,R2332="Deceased",1,TRUE(),0)</f>
        <v>3</v>
      </c>
      <c r="AH2332" s="27" t="str">
        <f aca="false">IF(T2332&gt;=4,"Satisfied",IF(T2332&gt;=3,"Neutral","Needs Improvement"))</f>
        <v>Neutral</v>
      </c>
    </row>
    <row r="2333" customFormat="false" ht="15" hidden="false" customHeight="false" outlineLevel="0" collapsed="false">
      <c r="A2333" s="30" t="s">
        <v>7044</v>
      </c>
      <c r="B2333" s="30" t="s">
        <v>4156</v>
      </c>
      <c r="C2333" s="30" t="n">
        <v>30</v>
      </c>
      <c r="D2333" s="30" t="s">
        <v>121</v>
      </c>
      <c r="E2333" s="31" t="n">
        <v>45292</v>
      </c>
      <c r="F2333" s="30" t="s">
        <v>281</v>
      </c>
      <c r="G2333" s="31" t="n">
        <v>45295</v>
      </c>
      <c r="H2333" s="30" t="s">
        <v>236</v>
      </c>
      <c r="I2333" s="30" t="s">
        <v>266</v>
      </c>
      <c r="J2333" s="30" t="s">
        <v>287</v>
      </c>
      <c r="K2333" s="30" t="s">
        <v>126</v>
      </c>
      <c r="L2333" s="30" t="n">
        <v>28</v>
      </c>
      <c r="M2333" s="30" t="n">
        <v>98</v>
      </c>
      <c r="N2333" s="30" t="s">
        <v>127</v>
      </c>
      <c r="O2333" s="30" t="s">
        <v>139</v>
      </c>
      <c r="P2333" s="30" t="s">
        <v>187</v>
      </c>
      <c r="Q2333" s="32" t="n">
        <v>8488.03</v>
      </c>
      <c r="R2333" s="30" t="s">
        <v>130</v>
      </c>
      <c r="S2333" s="30" t="s">
        <v>335</v>
      </c>
      <c r="T2333" s="30" t="n">
        <v>4</v>
      </c>
      <c r="U2333" s="30" t="n">
        <f aca="false">YEAR(E2333)</f>
        <v>2024</v>
      </c>
      <c r="V2333" s="30" t="str">
        <f aca="false">TEXT(E2333,"MMM-YYYY")</f>
        <v>Jan-2024</v>
      </c>
      <c r="W2333" s="30" t="n">
        <f aca="false">MONTH(E2333)</f>
        <v>1</v>
      </c>
      <c r="X2333" s="30" t="str">
        <f aca="false">TEXT(WEEKDAY(E2333,2),"0")&amp;" - "&amp;TEXT(E2333,"dddd")</f>
        <v>1 - Monday</v>
      </c>
      <c r="Y2333" s="30" t="str">
        <f aca="false">_xlfn.IFS(C2333&lt;18,"Child (0-17)",C2333&lt;40,"Young Adult (18-39)",C2333&lt;60,"Adult (40-59)",TRUE(),"Senior (60+)")</f>
        <v>Young Adult (18-39)</v>
      </c>
      <c r="Z2333" s="30" t="n">
        <f aca="false">ROUND(G2333-E2333,0)</f>
        <v>3</v>
      </c>
      <c r="AA2333" s="30" t="n">
        <f aca="false">L2333+M2333</f>
        <v>126</v>
      </c>
      <c r="AB2333" s="30" t="n">
        <f aca="false">IFERROR(ROUND(Q2333/AA2333,2),0)</f>
        <v>67.37</v>
      </c>
      <c r="AC2333" s="30" t="str">
        <f aca="false">IF(AND(K2333="Critical",N2333="No"),"URGENT - No Bed","Normal")</f>
        <v>Normal</v>
      </c>
      <c r="AD2333" s="34" t="n">
        <f aca="false">INDEX(Lookup_Tables!$B$3:$B$12,MATCH(H2333,Lookup_Tables!$A$3:$A$12,0))</f>
        <v>3900000</v>
      </c>
      <c r="AE2333" s="30" t="str">
        <f aca="false">INDEX(Lookup_Tables!$C$3:$C$12,MATCH(H2333,Lookup_Tables!$A$3:$A$12,0))</f>
        <v>Dr. Rina Mehta</v>
      </c>
      <c r="AF2333" s="30" t="str">
        <f aca="false">IFERROR(INDEX(Lookup_Tables!$F$16:$F$45,MATCH(I2333,Lookup_Tables!$E$16:$E$45,0)),"N/A")</f>
        <v>EMP217</v>
      </c>
      <c r="AG2333" s="30" t="n">
        <f aca="false">_xlfn.IFS(R2333="Recovered",4,R2333="Referred",3,R2333="Admitted",2,R2333="Deceased",1,TRUE(),0)</f>
        <v>4</v>
      </c>
      <c r="AH2333" s="30" t="str">
        <f aca="false">IF(T2333&gt;=4,"Satisfied",IF(T2333&gt;=3,"Neutral","Needs Improvement"))</f>
        <v>Satisfied</v>
      </c>
    </row>
    <row r="2334" customFormat="false" ht="15" hidden="false" customHeight="false" outlineLevel="0" collapsed="false">
      <c r="A2334" s="27" t="s">
        <v>6249</v>
      </c>
      <c r="B2334" s="27" t="s">
        <v>6018</v>
      </c>
      <c r="C2334" s="27" t="n">
        <v>56</v>
      </c>
      <c r="D2334" s="27" t="s">
        <v>181</v>
      </c>
      <c r="E2334" s="28" t="n">
        <v>45303</v>
      </c>
      <c r="F2334" s="27" t="s">
        <v>823</v>
      </c>
      <c r="G2334" s="28" t="n">
        <v>45303</v>
      </c>
      <c r="H2334" s="27" t="s">
        <v>146</v>
      </c>
      <c r="I2334" s="27" t="s">
        <v>176</v>
      </c>
      <c r="J2334" s="27" t="s">
        <v>244</v>
      </c>
      <c r="K2334" s="27" t="s">
        <v>138</v>
      </c>
      <c r="L2334" s="27" t="n">
        <v>84</v>
      </c>
      <c r="M2334" s="27" t="n">
        <v>33</v>
      </c>
      <c r="N2334" s="27" t="s">
        <v>127</v>
      </c>
      <c r="O2334" s="27" t="s">
        <v>139</v>
      </c>
      <c r="P2334" s="27" t="s">
        <v>187</v>
      </c>
      <c r="Q2334" s="29" t="n">
        <v>1590.87</v>
      </c>
      <c r="R2334" s="27" t="s">
        <v>130</v>
      </c>
      <c r="S2334" s="27" t="s">
        <v>157</v>
      </c>
      <c r="T2334" s="27" t="n">
        <v>4</v>
      </c>
      <c r="U2334" s="27" t="n">
        <f aca="false">YEAR(E2334)</f>
        <v>2024</v>
      </c>
      <c r="V2334" s="27" t="str">
        <f aca="false">TEXT(E2334,"MMM-YYYY")</f>
        <v>Jan-2024</v>
      </c>
      <c r="W2334" s="27" t="n">
        <f aca="false">MONTH(E2334)</f>
        <v>1</v>
      </c>
      <c r="X2334" s="27" t="str">
        <f aca="false">TEXT(WEEKDAY(E2334,2),"0")&amp;" - "&amp;TEXT(E2334,"dddd")</f>
        <v>5 - Friday</v>
      </c>
      <c r="Y2334" s="27" t="str">
        <f aca="false">_xlfn.IFS(C2334&lt;18,"Child (0-17)",C2334&lt;40,"Young Adult (18-39)",C2334&lt;60,"Adult (40-59)",TRUE(),"Senior (60+)")</f>
        <v>Adult (40-59)</v>
      </c>
      <c r="Z2334" s="27" t="n">
        <f aca="false">ROUND(G2334-E2334,0)</f>
        <v>0</v>
      </c>
      <c r="AA2334" s="27" t="n">
        <f aca="false">L2334+M2334</f>
        <v>117</v>
      </c>
      <c r="AB2334" s="27" t="n">
        <f aca="false">IFERROR(ROUND(Q2334/AA2334,2),0)</f>
        <v>13.6</v>
      </c>
      <c r="AC2334" s="27" t="str">
        <f aca="false">IF(AND(K2334="Critical",N2334="No"),"URGENT - No Bed","Normal")</f>
        <v>Normal</v>
      </c>
      <c r="AD2334" s="33" t="n">
        <f aca="false">INDEX(Lookup_Tables!$B$3:$B$12,MATCH(H2334,Lookup_Tables!$A$3:$A$12,0))</f>
        <v>2700000</v>
      </c>
      <c r="AE2334" s="27" t="str">
        <f aca="false">INDEX(Lookup_Tables!$C$3:$C$12,MATCH(H2334,Lookup_Tables!$A$3:$A$12,0))</f>
        <v>Dr. Vikram Singh</v>
      </c>
      <c r="AF2334" s="27" t="str">
        <f aca="false">IFERROR(INDEX(Lookup_Tables!$F$16:$F$45,MATCH(I2334,Lookup_Tables!$E$16:$E$45,0)),"N/A")</f>
        <v>EMP227</v>
      </c>
      <c r="AG2334" s="27" t="n">
        <f aca="false">_xlfn.IFS(R2334="Recovered",4,R2334="Referred",3,R2334="Admitted",2,R2334="Deceased",1,TRUE(),0)</f>
        <v>4</v>
      </c>
      <c r="AH2334" s="27" t="str">
        <f aca="false">IF(T2334&gt;=4,"Satisfied",IF(T2334&gt;=3,"Neutral","Needs Improvement"))</f>
        <v>Satisfied</v>
      </c>
    </row>
    <row r="2335" customFormat="false" ht="15" hidden="false" customHeight="false" outlineLevel="0" collapsed="false">
      <c r="A2335" s="30" t="s">
        <v>2532</v>
      </c>
      <c r="B2335" s="30" t="s">
        <v>2533</v>
      </c>
      <c r="C2335" s="30" t="n">
        <v>29</v>
      </c>
      <c r="D2335" s="30" t="s">
        <v>121</v>
      </c>
      <c r="E2335" s="31" t="n">
        <v>45653</v>
      </c>
      <c r="F2335" s="30" t="s">
        <v>611</v>
      </c>
      <c r="G2335" s="31" t="n">
        <v>45655</v>
      </c>
      <c r="H2335" s="30" t="s">
        <v>183</v>
      </c>
      <c r="I2335" s="30" t="s">
        <v>184</v>
      </c>
      <c r="J2335" s="30" t="s">
        <v>411</v>
      </c>
      <c r="K2335" s="30" t="s">
        <v>126</v>
      </c>
      <c r="L2335" s="30" t="n">
        <v>6</v>
      </c>
      <c r="M2335" s="30" t="n">
        <v>105</v>
      </c>
      <c r="N2335" s="30" t="s">
        <v>127</v>
      </c>
      <c r="O2335" s="30" t="s">
        <v>149</v>
      </c>
      <c r="P2335" s="30" t="s">
        <v>129</v>
      </c>
      <c r="Q2335" s="32" t="n">
        <v>7846.1</v>
      </c>
      <c r="R2335" s="30" t="s">
        <v>130</v>
      </c>
      <c r="S2335" s="30" t="s">
        <v>192</v>
      </c>
      <c r="T2335" s="30" t="n">
        <v>5</v>
      </c>
      <c r="U2335" s="30" t="n">
        <f aca="false">YEAR(E2335)</f>
        <v>2024</v>
      </c>
      <c r="V2335" s="30" t="str">
        <f aca="false">TEXT(E2335,"MMM-YYYY")</f>
        <v>Dec-2024</v>
      </c>
      <c r="W2335" s="30" t="n">
        <f aca="false">MONTH(E2335)</f>
        <v>12</v>
      </c>
      <c r="X2335" s="30" t="str">
        <f aca="false">TEXT(WEEKDAY(E2335,2),"0")&amp;" - "&amp;TEXT(E2335,"dddd")</f>
        <v>5 - Friday</v>
      </c>
      <c r="Y2335" s="30" t="str">
        <f aca="false">_xlfn.IFS(C2335&lt;18,"Child (0-17)",C2335&lt;40,"Young Adult (18-39)",C2335&lt;60,"Adult (40-59)",TRUE(),"Senior (60+)")</f>
        <v>Young Adult (18-39)</v>
      </c>
      <c r="Z2335" s="30" t="n">
        <f aca="false">ROUND(G2335-E2335,0)</f>
        <v>2</v>
      </c>
      <c r="AA2335" s="30" t="n">
        <f aca="false">L2335+M2335</f>
        <v>111</v>
      </c>
      <c r="AB2335" s="30" t="n">
        <f aca="false">IFERROR(ROUND(Q2335/AA2335,2),0)</f>
        <v>70.69</v>
      </c>
      <c r="AC2335" s="30" t="str">
        <f aca="false">IF(AND(K2335="Critical",N2335="No"),"URGENT - No Bed","Normal")</f>
        <v>Normal</v>
      </c>
      <c r="AD2335" s="34" t="n">
        <f aca="false">INDEX(Lookup_Tables!$B$3:$B$12,MATCH(H2335,Lookup_Tables!$A$3:$A$12,0))</f>
        <v>3100000</v>
      </c>
      <c r="AE2335" s="30" t="str">
        <f aca="false">INDEX(Lookup_Tables!$C$3:$C$12,MATCH(H2335,Lookup_Tables!$A$3:$A$12,0))</f>
        <v>Dr. Kavita Rao</v>
      </c>
      <c r="AF2335" s="30" t="str">
        <f aca="false">IFERROR(INDEX(Lookup_Tables!$F$16:$F$45,MATCH(I2335,Lookup_Tables!$E$16:$E$45,0)),"N/A")</f>
        <v>EMP226</v>
      </c>
      <c r="AG2335" s="30" t="n">
        <f aca="false">_xlfn.IFS(R2335="Recovered",4,R2335="Referred",3,R2335="Admitted",2,R2335="Deceased",1,TRUE(),0)</f>
        <v>4</v>
      </c>
      <c r="AH2335" s="30" t="str">
        <f aca="false">IF(T2335&gt;=4,"Satisfied",IF(T2335&gt;=3,"Neutral","Needs Improvement"))</f>
        <v>Satisfied</v>
      </c>
    </row>
    <row r="2336" customFormat="false" ht="15" hidden="false" customHeight="false" outlineLevel="0" collapsed="false">
      <c r="A2336" s="27" t="s">
        <v>3936</v>
      </c>
      <c r="B2336" s="27" t="s">
        <v>3730</v>
      </c>
      <c r="C2336" s="27" t="n">
        <v>24</v>
      </c>
      <c r="D2336" s="27" t="s">
        <v>121</v>
      </c>
      <c r="E2336" s="28" t="n">
        <v>45634</v>
      </c>
      <c r="F2336" s="27" t="s">
        <v>611</v>
      </c>
      <c r="G2336" s="28" t="n">
        <v>45636</v>
      </c>
      <c r="H2336" s="27" t="s">
        <v>135</v>
      </c>
      <c r="I2336" s="27" t="s">
        <v>278</v>
      </c>
      <c r="J2336" s="27" t="s">
        <v>252</v>
      </c>
      <c r="K2336" s="27" t="s">
        <v>156</v>
      </c>
      <c r="L2336" s="27" t="n">
        <v>22</v>
      </c>
      <c r="M2336" s="27" t="n">
        <v>62</v>
      </c>
      <c r="N2336" s="27" t="s">
        <v>127</v>
      </c>
      <c r="O2336" s="27" t="s">
        <v>171</v>
      </c>
      <c r="P2336" s="27" t="s">
        <v>140</v>
      </c>
      <c r="Q2336" s="29" t="n">
        <v>4083.22</v>
      </c>
      <c r="R2336" s="27" t="s">
        <v>130</v>
      </c>
      <c r="S2336" s="27" t="s">
        <v>131</v>
      </c>
      <c r="T2336" s="27" t="n">
        <v>4</v>
      </c>
      <c r="U2336" s="27" t="n">
        <f aca="false">YEAR(E2336)</f>
        <v>2024</v>
      </c>
      <c r="V2336" s="27" t="str">
        <f aca="false">TEXT(E2336,"MMM-YYYY")</f>
        <v>Dec-2024</v>
      </c>
      <c r="W2336" s="27" t="n">
        <f aca="false">MONTH(E2336)</f>
        <v>12</v>
      </c>
      <c r="X2336" s="27" t="str">
        <f aca="false">TEXT(WEEKDAY(E2336,2),"0")&amp;" - "&amp;TEXT(E2336,"dddd")</f>
        <v>7 - Sunday</v>
      </c>
      <c r="Y2336" s="27" t="str">
        <f aca="false">_xlfn.IFS(C2336&lt;18,"Child (0-17)",C2336&lt;40,"Young Adult (18-39)",C2336&lt;60,"Adult (40-59)",TRUE(),"Senior (60+)")</f>
        <v>Young Adult (18-39)</v>
      </c>
      <c r="Z2336" s="27" t="n">
        <f aca="false">ROUND(G2336-E2336,0)</f>
        <v>2</v>
      </c>
      <c r="AA2336" s="27" t="n">
        <f aca="false">L2336+M2336</f>
        <v>84</v>
      </c>
      <c r="AB2336" s="27" t="n">
        <f aca="false">IFERROR(ROUND(Q2336/AA2336,2),0)</f>
        <v>48.61</v>
      </c>
      <c r="AC2336" s="27" t="str">
        <f aca="false">IF(AND(K2336="Critical",N2336="No"),"URGENT - No Bed","Normal")</f>
        <v>Normal</v>
      </c>
      <c r="AD2336" s="33" t="n">
        <f aca="false">INDEX(Lookup_Tables!$B$3:$B$12,MATCH(H2336,Lookup_Tables!$A$3:$A$12,0))</f>
        <v>4600000</v>
      </c>
      <c r="AE2336" s="27" t="str">
        <f aca="false">INDEX(Lookup_Tables!$C$3:$C$12,MATCH(H2336,Lookup_Tables!$A$3:$A$12,0))</f>
        <v>Dr. Farhan Khan</v>
      </c>
      <c r="AF2336" s="27" t="str">
        <f aca="false">IFERROR(INDEX(Lookup_Tables!$F$16:$F$45,MATCH(I2336,Lookup_Tables!$E$16:$E$45,0)),"N/A")</f>
        <v>EMP208</v>
      </c>
      <c r="AG2336" s="27" t="n">
        <f aca="false">_xlfn.IFS(R2336="Recovered",4,R2336="Referred",3,R2336="Admitted",2,R2336="Deceased",1,TRUE(),0)</f>
        <v>4</v>
      </c>
      <c r="AH2336" s="27" t="str">
        <f aca="false">IF(T2336&gt;=4,"Satisfied",IF(T2336&gt;=3,"Neutral","Needs Improvement"))</f>
        <v>Satisfied</v>
      </c>
    </row>
    <row r="2337" customFormat="false" ht="15" hidden="false" customHeight="false" outlineLevel="0" collapsed="false">
      <c r="A2337" s="30" t="s">
        <v>4686</v>
      </c>
      <c r="B2337" s="30" t="s">
        <v>844</v>
      </c>
      <c r="C2337" s="30" t="n">
        <v>55</v>
      </c>
      <c r="D2337" s="30" t="s">
        <v>181</v>
      </c>
      <c r="E2337" s="31" t="n">
        <v>45616</v>
      </c>
      <c r="F2337" s="30" t="s">
        <v>1921</v>
      </c>
      <c r="G2337" s="31" t="n">
        <v>45618</v>
      </c>
      <c r="H2337" s="30" t="s">
        <v>123</v>
      </c>
      <c r="I2337" s="30" t="s">
        <v>304</v>
      </c>
      <c r="J2337" s="30" t="s">
        <v>508</v>
      </c>
      <c r="K2337" s="30" t="s">
        <v>156</v>
      </c>
      <c r="L2337" s="30" t="n">
        <v>74</v>
      </c>
      <c r="M2337" s="30" t="n">
        <v>62</v>
      </c>
      <c r="N2337" s="30" t="s">
        <v>186</v>
      </c>
      <c r="O2337" s="30" t="s">
        <v>128</v>
      </c>
      <c r="P2337" s="30" t="s">
        <v>129</v>
      </c>
      <c r="Q2337" s="32" t="n">
        <v>4153.83</v>
      </c>
      <c r="R2337" s="30" t="s">
        <v>130</v>
      </c>
      <c r="S2337" s="30" t="s">
        <v>197</v>
      </c>
      <c r="T2337" s="30" t="n">
        <v>2</v>
      </c>
      <c r="U2337" s="30" t="n">
        <f aca="false">YEAR(E2337)</f>
        <v>2024</v>
      </c>
      <c r="V2337" s="30" t="str">
        <f aca="false">TEXT(E2337,"MMM-YYYY")</f>
        <v>Nov-2024</v>
      </c>
      <c r="W2337" s="30" t="n">
        <f aca="false">MONTH(E2337)</f>
        <v>11</v>
      </c>
      <c r="X2337" s="30" t="str">
        <f aca="false">TEXT(WEEKDAY(E2337,2),"0")&amp;" - "&amp;TEXT(E2337,"dddd")</f>
        <v>3 - Wednesday</v>
      </c>
      <c r="Y2337" s="30" t="str">
        <f aca="false">_xlfn.IFS(C2337&lt;18,"Child (0-17)",C2337&lt;40,"Young Adult (18-39)",C2337&lt;60,"Adult (40-59)",TRUE(),"Senior (60+)")</f>
        <v>Adult (40-59)</v>
      </c>
      <c r="Z2337" s="30" t="n">
        <f aca="false">ROUND(G2337-E2337,0)</f>
        <v>2</v>
      </c>
      <c r="AA2337" s="30" t="n">
        <f aca="false">L2337+M2337</f>
        <v>136</v>
      </c>
      <c r="AB2337" s="30" t="n">
        <f aca="false">IFERROR(ROUND(Q2337/AA2337,2),0)</f>
        <v>30.54</v>
      </c>
      <c r="AC2337" s="30" t="str">
        <f aca="false">IF(AND(K2337="Critical",N2337="No"),"URGENT - No Bed","Normal")</f>
        <v>Normal</v>
      </c>
      <c r="AD2337" s="34" t="n">
        <f aca="false">INDEX(Lookup_Tables!$B$3:$B$12,MATCH(H2337,Lookup_Tables!$A$3:$A$12,0))</f>
        <v>2200000</v>
      </c>
      <c r="AE2337" s="30" t="str">
        <f aca="false">INDEX(Lookup_Tables!$C$3:$C$12,MATCH(H2337,Lookup_Tables!$A$3:$A$12,0))</f>
        <v>Dr. Rohan Das</v>
      </c>
      <c r="AF2337" s="30" t="str">
        <f aca="false">IFERROR(INDEX(Lookup_Tables!$F$16:$F$45,MATCH(I2337,Lookup_Tables!$E$16:$E$45,0)),"N/A")</f>
        <v>EMP204</v>
      </c>
      <c r="AG2337" s="30" t="n">
        <f aca="false">_xlfn.IFS(R2337="Recovered",4,R2337="Referred",3,R2337="Admitted",2,R2337="Deceased",1,TRUE(),0)</f>
        <v>4</v>
      </c>
      <c r="AH2337" s="30" t="str">
        <f aca="false">IF(T2337&gt;=4,"Satisfied",IF(T2337&gt;=3,"Neutral","Needs Improvement"))</f>
        <v>Needs Improvement</v>
      </c>
    </row>
    <row r="2338" customFormat="false" ht="15" hidden="false" customHeight="false" outlineLevel="0" collapsed="false">
      <c r="A2338" s="27" t="s">
        <v>1203</v>
      </c>
      <c r="B2338" s="27" t="s">
        <v>1204</v>
      </c>
      <c r="C2338" s="27" t="n">
        <v>51</v>
      </c>
      <c r="D2338" s="27" t="s">
        <v>181</v>
      </c>
      <c r="E2338" s="28" t="n">
        <v>45598</v>
      </c>
      <c r="F2338" s="27" t="s">
        <v>901</v>
      </c>
      <c r="G2338" s="28" t="n">
        <v>45599</v>
      </c>
      <c r="H2338" s="27" t="s">
        <v>123</v>
      </c>
      <c r="I2338" s="27" t="s">
        <v>124</v>
      </c>
      <c r="J2338" s="27" t="s">
        <v>305</v>
      </c>
      <c r="K2338" s="27" t="s">
        <v>156</v>
      </c>
      <c r="L2338" s="27" t="n">
        <v>41</v>
      </c>
      <c r="M2338" s="27" t="n">
        <v>64</v>
      </c>
      <c r="N2338" s="27" t="s">
        <v>186</v>
      </c>
      <c r="O2338" s="27" t="s">
        <v>171</v>
      </c>
      <c r="P2338" s="27" t="s">
        <v>129</v>
      </c>
      <c r="Q2338" s="29" t="n">
        <v>3640.91</v>
      </c>
      <c r="R2338" s="27" t="s">
        <v>268</v>
      </c>
      <c r="S2338" s="27" t="s">
        <v>164</v>
      </c>
      <c r="T2338" s="27" t="n">
        <v>2</v>
      </c>
      <c r="U2338" s="27" t="n">
        <f aca="false">YEAR(E2338)</f>
        <v>2024</v>
      </c>
      <c r="V2338" s="27" t="str">
        <f aca="false">TEXT(E2338,"MMM-YYYY")</f>
        <v>Nov-2024</v>
      </c>
      <c r="W2338" s="27" t="n">
        <f aca="false">MONTH(E2338)</f>
        <v>11</v>
      </c>
      <c r="X2338" s="27" t="str">
        <f aca="false">TEXT(WEEKDAY(E2338,2),"0")&amp;" - "&amp;TEXT(E2338,"dddd")</f>
        <v>6 - Saturday</v>
      </c>
      <c r="Y2338" s="27" t="str">
        <f aca="false">_xlfn.IFS(C2338&lt;18,"Child (0-17)",C2338&lt;40,"Young Adult (18-39)",C2338&lt;60,"Adult (40-59)",TRUE(),"Senior (60+)")</f>
        <v>Adult (40-59)</v>
      </c>
      <c r="Z2338" s="27" t="n">
        <f aca="false">ROUND(G2338-E2338,0)</f>
        <v>1</v>
      </c>
      <c r="AA2338" s="27" t="n">
        <f aca="false">L2338+M2338</f>
        <v>105</v>
      </c>
      <c r="AB2338" s="27" t="n">
        <f aca="false">IFERROR(ROUND(Q2338/AA2338,2),0)</f>
        <v>34.68</v>
      </c>
      <c r="AC2338" s="27" t="str">
        <f aca="false">IF(AND(K2338="Critical",N2338="No"),"URGENT - No Bed","Normal")</f>
        <v>Normal</v>
      </c>
      <c r="AD2338" s="33" t="n">
        <f aca="false">INDEX(Lookup_Tables!$B$3:$B$12,MATCH(H2338,Lookup_Tables!$A$3:$A$12,0))</f>
        <v>2200000</v>
      </c>
      <c r="AE2338" s="27" t="str">
        <f aca="false">INDEX(Lookup_Tables!$C$3:$C$12,MATCH(H2338,Lookup_Tables!$A$3:$A$12,0))</f>
        <v>Dr. Rohan Das</v>
      </c>
      <c r="AF2338" s="27" t="str">
        <f aca="false">IFERROR(INDEX(Lookup_Tables!$F$16:$F$45,MATCH(I2338,Lookup_Tables!$E$16:$E$45,0)),"N/A")</f>
        <v>EMP205</v>
      </c>
      <c r="AG2338" s="27" t="n">
        <f aca="false">_xlfn.IFS(R2338="Recovered",4,R2338="Referred",3,R2338="Admitted",2,R2338="Deceased",1,TRUE(),0)</f>
        <v>3</v>
      </c>
      <c r="AH2338" s="27" t="str">
        <f aca="false">IF(T2338&gt;=4,"Satisfied",IF(T2338&gt;=3,"Neutral","Needs Improvement"))</f>
        <v>Needs Improvement</v>
      </c>
    </row>
    <row r="2339" customFormat="false" ht="15" hidden="false" customHeight="false" outlineLevel="0" collapsed="false">
      <c r="A2339" s="30" t="s">
        <v>5538</v>
      </c>
      <c r="B2339" s="30" t="s">
        <v>4413</v>
      </c>
      <c r="C2339" s="30" t="n">
        <v>58</v>
      </c>
      <c r="D2339" s="30" t="s">
        <v>121</v>
      </c>
      <c r="E2339" s="31" t="n">
        <v>45602</v>
      </c>
      <c r="F2339" s="30" t="s">
        <v>579</v>
      </c>
      <c r="G2339" s="31" t="n">
        <v>45605</v>
      </c>
      <c r="H2339" s="30" t="s">
        <v>135</v>
      </c>
      <c r="I2339" s="30" t="s">
        <v>278</v>
      </c>
      <c r="J2339" s="30" t="s">
        <v>618</v>
      </c>
      <c r="K2339" s="30" t="s">
        <v>156</v>
      </c>
      <c r="L2339" s="30" t="n">
        <v>25</v>
      </c>
      <c r="M2339" s="30" t="n">
        <v>87</v>
      </c>
      <c r="N2339" s="30" t="s">
        <v>127</v>
      </c>
      <c r="O2339" s="30" t="s">
        <v>149</v>
      </c>
      <c r="P2339" s="30" t="s">
        <v>140</v>
      </c>
      <c r="Q2339" s="32" t="n">
        <v>5093.03</v>
      </c>
      <c r="R2339" s="30" t="s">
        <v>130</v>
      </c>
      <c r="S2339" s="30" t="s">
        <v>335</v>
      </c>
      <c r="T2339" s="30" t="n">
        <v>3</v>
      </c>
      <c r="U2339" s="30" t="n">
        <f aca="false">YEAR(E2339)</f>
        <v>2024</v>
      </c>
      <c r="V2339" s="30" t="str">
        <f aca="false">TEXT(E2339,"MMM-YYYY")</f>
        <v>Nov-2024</v>
      </c>
      <c r="W2339" s="30" t="n">
        <f aca="false">MONTH(E2339)</f>
        <v>11</v>
      </c>
      <c r="X2339" s="30" t="str">
        <f aca="false">TEXT(WEEKDAY(E2339,2),"0")&amp;" - "&amp;TEXT(E2339,"dddd")</f>
        <v>3 - Wednesday</v>
      </c>
      <c r="Y2339" s="30" t="str">
        <f aca="false">_xlfn.IFS(C2339&lt;18,"Child (0-17)",C2339&lt;40,"Young Adult (18-39)",C2339&lt;60,"Adult (40-59)",TRUE(),"Senior (60+)")</f>
        <v>Adult (40-59)</v>
      </c>
      <c r="Z2339" s="30" t="n">
        <f aca="false">ROUND(G2339-E2339,0)</f>
        <v>3</v>
      </c>
      <c r="AA2339" s="30" t="n">
        <f aca="false">L2339+M2339</f>
        <v>112</v>
      </c>
      <c r="AB2339" s="30" t="n">
        <f aca="false">IFERROR(ROUND(Q2339/AA2339,2),0)</f>
        <v>45.47</v>
      </c>
      <c r="AC2339" s="30" t="str">
        <f aca="false">IF(AND(K2339="Critical",N2339="No"),"URGENT - No Bed","Normal")</f>
        <v>Normal</v>
      </c>
      <c r="AD2339" s="34" t="n">
        <f aca="false">INDEX(Lookup_Tables!$B$3:$B$12,MATCH(H2339,Lookup_Tables!$A$3:$A$12,0))</f>
        <v>4600000</v>
      </c>
      <c r="AE2339" s="30" t="str">
        <f aca="false">INDEX(Lookup_Tables!$C$3:$C$12,MATCH(H2339,Lookup_Tables!$A$3:$A$12,0))</f>
        <v>Dr. Farhan Khan</v>
      </c>
      <c r="AF2339" s="30" t="str">
        <f aca="false">IFERROR(INDEX(Lookup_Tables!$F$16:$F$45,MATCH(I2339,Lookup_Tables!$E$16:$E$45,0)),"N/A")</f>
        <v>EMP208</v>
      </c>
      <c r="AG2339" s="30" t="n">
        <f aca="false">_xlfn.IFS(R2339="Recovered",4,R2339="Referred",3,R2339="Admitted",2,R2339="Deceased",1,TRUE(),0)</f>
        <v>4</v>
      </c>
      <c r="AH2339" s="30" t="str">
        <f aca="false">IF(T2339&gt;=4,"Satisfied",IF(T2339&gt;=3,"Neutral","Needs Improvement"))</f>
        <v>Neutral</v>
      </c>
    </row>
    <row r="2340" customFormat="false" ht="15" hidden="false" customHeight="false" outlineLevel="0" collapsed="false">
      <c r="A2340" s="27" t="s">
        <v>3033</v>
      </c>
      <c r="B2340" s="27" t="s">
        <v>534</v>
      </c>
      <c r="C2340" s="27" t="n">
        <v>55</v>
      </c>
      <c r="D2340" s="27" t="s">
        <v>121</v>
      </c>
      <c r="E2340" s="28" t="n">
        <v>45305</v>
      </c>
      <c r="F2340" s="27" t="s">
        <v>901</v>
      </c>
      <c r="G2340" s="28" t="n">
        <v>45305</v>
      </c>
      <c r="H2340" s="27" t="s">
        <v>146</v>
      </c>
      <c r="I2340" s="27" t="s">
        <v>147</v>
      </c>
      <c r="J2340" s="27" t="s">
        <v>568</v>
      </c>
      <c r="K2340" s="27" t="s">
        <v>138</v>
      </c>
      <c r="L2340" s="27" t="n">
        <v>56</v>
      </c>
      <c r="M2340" s="27" t="n">
        <v>23</v>
      </c>
      <c r="N2340" s="27" t="s">
        <v>127</v>
      </c>
      <c r="O2340" s="27" t="s">
        <v>171</v>
      </c>
      <c r="P2340" s="27" t="s">
        <v>140</v>
      </c>
      <c r="Q2340" s="29" t="n">
        <v>1200.15</v>
      </c>
      <c r="R2340" s="27" t="s">
        <v>268</v>
      </c>
      <c r="S2340" s="27" t="s">
        <v>223</v>
      </c>
      <c r="T2340" s="27" t="n">
        <v>4</v>
      </c>
      <c r="U2340" s="27" t="n">
        <f aca="false">YEAR(E2340)</f>
        <v>2024</v>
      </c>
      <c r="V2340" s="27" t="str">
        <f aca="false">TEXT(E2340,"MMM-YYYY")</f>
        <v>Jan-2024</v>
      </c>
      <c r="W2340" s="27" t="n">
        <f aca="false">MONTH(E2340)</f>
        <v>1</v>
      </c>
      <c r="X2340" s="27" t="str">
        <f aca="false">TEXT(WEEKDAY(E2340,2),"0")&amp;" - "&amp;TEXT(E2340,"dddd")</f>
        <v>7 - Sunday</v>
      </c>
      <c r="Y2340" s="27" t="str">
        <f aca="false">_xlfn.IFS(C2340&lt;18,"Child (0-17)",C2340&lt;40,"Young Adult (18-39)",C2340&lt;60,"Adult (40-59)",TRUE(),"Senior (60+)")</f>
        <v>Adult (40-59)</v>
      </c>
      <c r="Z2340" s="27" t="n">
        <f aca="false">ROUND(G2340-E2340,0)</f>
        <v>0</v>
      </c>
      <c r="AA2340" s="27" t="n">
        <f aca="false">L2340+M2340</f>
        <v>79</v>
      </c>
      <c r="AB2340" s="27" t="n">
        <f aca="false">IFERROR(ROUND(Q2340/AA2340,2),0)</f>
        <v>15.19</v>
      </c>
      <c r="AC2340" s="27" t="str">
        <f aca="false">IF(AND(K2340="Critical",N2340="No"),"URGENT - No Bed","Normal")</f>
        <v>Normal</v>
      </c>
      <c r="AD2340" s="33" t="n">
        <f aca="false">INDEX(Lookup_Tables!$B$3:$B$12,MATCH(H2340,Lookup_Tables!$A$3:$A$12,0))</f>
        <v>2700000</v>
      </c>
      <c r="AE2340" s="27" t="str">
        <f aca="false">INDEX(Lookup_Tables!$C$3:$C$12,MATCH(H2340,Lookup_Tables!$A$3:$A$12,0))</f>
        <v>Dr. Vikram Singh</v>
      </c>
      <c r="AF2340" s="27" t="str">
        <f aca="false">IFERROR(INDEX(Lookup_Tables!$F$16:$F$45,MATCH(I2340,Lookup_Tables!$E$16:$E$45,0)),"N/A")</f>
        <v>EMP229</v>
      </c>
      <c r="AG2340" s="27" t="n">
        <f aca="false">_xlfn.IFS(R2340="Recovered",4,R2340="Referred",3,R2340="Admitted",2,R2340="Deceased",1,TRUE(),0)</f>
        <v>3</v>
      </c>
      <c r="AH2340" s="27" t="str">
        <f aca="false">IF(T2340&gt;=4,"Satisfied",IF(T2340&gt;=3,"Neutral","Needs Improvement"))</f>
        <v>Satisfied</v>
      </c>
    </row>
    <row r="2341" customFormat="false" ht="15" hidden="false" customHeight="false" outlineLevel="0" collapsed="false">
      <c r="A2341" s="30" t="s">
        <v>6175</v>
      </c>
      <c r="B2341" s="30" t="s">
        <v>936</v>
      </c>
      <c r="C2341" s="30" t="n">
        <v>59</v>
      </c>
      <c r="D2341" s="30" t="s">
        <v>121</v>
      </c>
      <c r="E2341" s="31" t="n">
        <v>45307</v>
      </c>
      <c r="F2341" s="30" t="s">
        <v>885</v>
      </c>
      <c r="G2341" s="31" t="n">
        <v>45320</v>
      </c>
      <c r="H2341" s="30" t="s">
        <v>161</v>
      </c>
      <c r="I2341" s="30" t="s">
        <v>538</v>
      </c>
      <c r="J2341" s="30" t="s">
        <v>426</v>
      </c>
      <c r="K2341" s="30" t="s">
        <v>202</v>
      </c>
      <c r="L2341" s="30" t="n">
        <v>16</v>
      </c>
      <c r="M2341" s="30" t="n">
        <v>170</v>
      </c>
      <c r="N2341" s="30" t="s">
        <v>186</v>
      </c>
      <c r="O2341" s="30" t="s">
        <v>171</v>
      </c>
      <c r="P2341" s="30" t="s">
        <v>129</v>
      </c>
      <c r="Q2341" s="32" t="n">
        <v>18763.49</v>
      </c>
      <c r="R2341" s="30" t="s">
        <v>172</v>
      </c>
      <c r="S2341" s="30" t="s">
        <v>141</v>
      </c>
      <c r="T2341" s="30" t="n">
        <v>3</v>
      </c>
      <c r="U2341" s="30" t="n">
        <f aca="false">YEAR(E2341)</f>
        <v>2024</v>
      </c>
      <c r="V2341" s="30" t="str">
        <f aca="false">TEXT(E2341,"MMM-YYYY")</f>
        <v>Jan-2024</v>
      </c>
      <c r="W2341" s="30" t="n">
        <f aca="false">MONTH(E2341)</f>
        <v>1</v>
      </c>
      <c r="X2341" s="30" t="str">
        <f aca="false">TEXT(WEEKDAY(E2341,2),"0")&amp;" - "&amp;TEXT(E2341,"dddd")</f>
        <v>2 - Tuesday</v>
      </c>
      <c r="Y2341" s="30" t="str">
        <f aca="false">_xlfn.IFS(C2341&lt;18,"Child (0-17)",C2341&lt;40,"Young Adult (18-39)",C2341&lt;60,"Adult (40-59)",TRUE(),"Senior (60+)")</f>
        <v>Adult (40-59)</v>
      </c>
      <c r="Z2341" s="30" t="n">
        <f aca="false">ROUND(G2341-E2341,0)</f>
        <v>13</v>
      </c>
      <c r="AA2341" s="30" t="n">
        <f aca="false">L2341+M2341</f>
        <v>186</v>
      </c>
      <c r="AB2341" s="30" t="n">
        <f aca="false">IFERROR(ROUND(Q2341/AA2341,2),0)</f>
        <v>100.88</v>
      </c>
      <c r="AC2341" s="30" t="str">
        <f aca="false">IF(AND(K2341="Critical",N2341="No"),"URGENT - No Bed","Normal")</f>
        <v>Normal</v>
      </c>
      <c r="AD2341" s="34" t="n">
        <f aca="false">INDEX(Lookup_Tables!$B$3:$B$12,MATCH(H2341,Lookup_Tables!$A$3:$A$12,0))</f>
        <v>3600000</v>
      </c>
      <c r="AE2341" s="30" t="str">
        <f aca="false">INDEX(Lookup_Tables!$C$3:$C$12,MATCH(H2341,Lookup_Tables!$A$3:$A$12,0))</f>
        <v>Dr. Sameer Joshi</v>
      </c>
      <c r="AF2341" s="30" t="str">
        <f aca="false">IFERROR(INDEX(Lookup_Tables!$F$16:$F$45,MATCH(I2341,Lookup_Tables!$E$16:$E$45,0)),"N/A")</f>
        <v>EMP221</v>
      </c>
      <c r="AG2341" s="30" t="n">
        <f aca="false">_xlfn.IFS(R2341="Recovered",4,R2341="Referred",3,R2341="Admitted",2,R2341="Deceased",1,TRUE(),0)</f>
        <v>2</v>
      </c>
      <c r="AH2341" s="30" t="str">
        <f aca="false">IF(T2341&gt;=4,"Satisfied",IF(T2341&gt;=3,"Neutral","Needs Improvement"))</f>
        <v>Neutral</v>
      </c>
    </row>
    <row r="2342" customFormat="false" ht="15" hidden="false" customHeight="false" outlineLevel="0" collapsed="false">
      <c r="A2342" s="27" t="s">
        <v>3324</v>
      </c>
      <c r="B2342" s="27" t="s">
        <v>1467</v>
      </c>
      <c r="C2342" s="27" t="n">
        <v>37</v>
      </c>
      <c r="D2342" s="27" t="s">
        <v>181</v>
      </c>
      <c r="E2342" s="28" t="n">
        <v>45423</v>
      </c>
      <c r="F2342" s="27" t="s">
        <v>394</v>
      </c>
      <c r="G2342" s="28" t="n">
        <v>45429</v>
      </c>
      <c r="H2342" s="27" t="s">
        <v>161</v>
      </c>
      <c r="I2342" s="27" t="s">
        <v>162</v>
      </c>
      <c r="J2342" s="27" t="s">
        <v>426</v>
      </c>
      <c r="K2342" s="27" t="s">
        <v>126</v>
      </c>
      <c r="L2342" s="27" t="n">
        <v>8</v>
      </c>
      <c r="M2342" s="27" t="n">
        <v>82</v>
      </c>
      <c r="N2342" s="27" t="s">
        <v>186</v>
      </c>
      <c r="O2342" s="27" t="s">
        <v>128</v>
      </c>
      <c r="P2342" s="27" t="s">
        <v>150</v>
      </c>
      <c r="Q2342" s="29" t="n">
        <v>7223.8</v>
      </c>
      <c r="R2342" s="27" t="s">
        <v>130</v>
      </c>
      <c r="S2342" s="27" t="s">
        <v>157</v>
      </c>
      <c r="T2342" s="27" t="n">
        <v>3</v>
      </c>
      <c r="U2342" s="27" t="n">
        <f aca="false">YEAR(E2342)</f>
        <v>2024</v>
      </c>
      <c r="V2342" s="27" t="str">
        <f aca="false">TEXT(E2342,"MMM-YYYY")</f>
        <v>May-2024</v>
      </c>
      <c r="W2342" s="27" t="n">
        <f aca="false">MONTH(E2342)</f>
        <v>5</v>
      </c>
      <c r="X2342" s="27" t="str">
        <f aca="false">TEXT(WEEKDAY(E2342,2),"0")&amp;" - "&amp;TEXT(E2342,"dddd")</f>
        <v>6 - Saturday</v>
      </c>
      <c r="Y2342" s="27" t="str">
        <f aca="false">_xlfn.IFS(C2342&lt;18,"Child (0-17)",C2342&lt;40,"Young Adult (18-39)",C2342&lt;60,"Adult (40-59)",TRUE(),"Senior (60+)")</f>
        <v>Young Adult (18-39)</v>
      </c>
      <c r="Z2342" s="27" t="n">
        <f aca="false">ROUND(G2342-E2342,0)</f>
        <v>6</v>
      </c>
      <c r="AA2342" s="27" t="n">
        <f aca="false">L2342+M2342</f>
        <v>90</v>
      </c>
      <c r="AB2342" s="27" t="n">
        <f aca="false">IFERROR(ROUND(Q2342/AA2342,2),0)</f>
        <v>80.26</v>
      </c>
      <c r="AC2342" s="27" t="str">
        <f aca="false">IF(AND(K2342="Critical",N2342="No"),"URGENT - No Bed","Normal")</f>
        <v>Normal</v>
      </c>
      <c r="AD2342" s="33" t="n">
        <f aca="false">INDEX(Lookup_Tables!$B$3:$B$12,MATCH(H2342,Lookup_Tables!$A$3:$A$12,0))</f>
        <v>3600000</v>
      </c>
      <c r="AE2342" s="27" t="str">
        <f aca="false">INDEX(Lookup_Tables!$C$3:$C$12,MATCH(H2342,Lookup_Tables!$A$3:$A$12,0))</f>
        <v>Dr. Sameer Joshi</v>
      </c>
      <c r="AF2342" s="27" t="str">
        <f aca="false">IFERROR(INDEX(Lookup_Tables!$F$16:$F$45,MATCH(I2342,Lookup_Tables!$E$16:$E$45,0)),"N/A")</f>
        <v>EMP222</v>
      </c>
      <c r="AG2342" s="27" t="n">
        <f aca="false">_xlfn.IFS(R2342="Recovered",4,R2342="Referred",3,R2342="Admitted",2,R2342="Deceased",1,TRUE(),0)</f>
        <v>4</v>
      </c>
      <c r="AH2342" s="27" t="str">
        <f aca="false">IF(T2342&gt;=4,"Satisfied",IF(T2342&gt;=3,"Neutral","Needs Improvement"))</f>
        <v>Neutral</v>
      </c>
    </row>
    <row r="2343" customFormat="false" ht="15" hidden="false" customHeight="false" outlineLevel="0" collapsed="false">
      <c r="A2343" s="30" t="s">
        <v>4812</v>
      </c>
      <c r="B2343" s="30" t="s">
        <v>4813</v>
      </c>
      <c r="C2343" s="30" t="n">
        <v>71</v>
      </c>
      <c r="D2343" s="30" t="s">
        <v>181</v>
      </c>
      <c r="E2343" s="31" t="n">
        <v>45335</v>
      </c>
      <c r="F2343" s="30" t="s">
        <v>771</v>
      </c>
      <c r="G2343" s="31" t="n">
        <v>45338</v>
      </c>
      <c r="H2343" s="30" t="s">
        <v>123</v>
      </c>
      <c r="I2343" s="30" t="s">
        <v>304</v>
      </c>
      <c r="J2343" s="30" t="s">
        <v>125</v>
      </c>
      <c r="K2343" s="30" t="s">
        <v>156</v>
      </c>
      <c r="L2343" s="30" t="n">
        <v>56</v>
      </c>
      <c r="M2343" s="30" t="n">
        <v>44</v>
      </c>
      <c r="N2343" s="30" t="s">
        <v>186</v>
      </c>
      <c r="O2343" s="30" t="s">
        <v>149</v>
      </c>
      <c r="P2343" s="30" t="s">
        <v>150</v>
      </c>
      <c r="Q2343" s="32" t="n">
        <v>2944.93</v>
      </c>
      <c r="R2343" s="30" t="s">
        <v>130</v>
      </c>
      <c r="S2343" s="30" t="s">
        <v>197</v>
      </c>
      <c r="T2343" s="30" t="n">
        <v>3</v>
      </c>
      <c r="U2343" s="30" t="n">
        <f aca="false">YEAR(E2343)</f>
        <v>2024</v>
      </c>
      <c r="V2343" s="30" t="str">
        <f aca="false">TEXT(E2343,"MMM-YYYY")</f>
        <v>Feb-2024</v>
      </c>
      <c r="W2343" s="30" t="n">
        <f aca="false">MONTH(E2343)</f>
        <v>2</v>
      </c>
      <c r="X2343" s="30" t="str">
        <f aca="false">TEXT(WEEKDAY(E2343,2),"0")&amp;" - "&amp;TEXT(E2343,"dddd")</f>
        <v>2 - Tuesday</v>
      </c>
      <c r="Y2343" s="30" t="str">
        <f aca="false">_xlfn.IFS(C2343&lt;18,"Child (0-17)",C2343&lt;40,"Young Adult (18-39)",C2343&lt;60,"Adult (40-59)",TRUE(),"Senior (60+)")</f>
        <v>Senior (60+)</v>
      </c>
      <c r="Z2343" s="30" t="n">
        <f aca="false">ROUND(G2343-E2343,0)</f>
        <v>3</v>
      </c>
      <c r="AA2343" s="30" t="n">
        <f aca="false">L2343+M2343</f>
        <v>100</v>
      </c>
      <c r="AB2343" s="30" t="n">
        <f aca="false">IFERROR(ROUND(Q2343/AA2343,2),0)</f>
        <v>29.45</v>
      </c>
      <c r="AC2343" s="30" t="str">
        <f aca="false">IF(AND(K2343="Critical",N2343="No"),"URGENT - No Bed","Normal")</f>
        <v>Normal</v>
      </c>
      <c r="AD2343" s="34" t="n">
        <f aca="false">INDEX(Lookup_Tables!$B$3:$B$12,MATCH(H2343,Lookup_Tables!$A$3:$A$12,0))</f>
        <v>2200000</v>
      </c>
      <c r="AE2343" s="30" t="str">
        <f aca="false">INDEX(Lookup_Tables!$C$3:$C$12,MATCH(H2343,Lookup_Tables!$A$3:$A$12,0))</f>
        <v>Dr. Rohan Das</v>
      </c>
      <c r="AF2343" s="30" t="str">
        <f aca="false">IFERROR(INDEX(Lookup_Tables!$F$16:$F$45,MATCH(I2343,Lookup_Tables!$E$16:$E$45,0)),"N/A")</f>
        <v>EMP204</v>
      </c>
      <c r="AG2343" s="30" t="n">
        <f aca="false">_xlfn.IFS(R2343="Recovered",4,R2343="Referred",3,R2343="Admitted",2,R2343="Deceased",1,TRUE(),0)</f>
        <v>4</v>
      </c>
      <c r="AH2343" s="30" t="str">
        <f aca="false">IF(T2343&gt;=4,"Satisfied",IF(T2343&gt;=3,"Neutral","Needs Improvement"))</f>
        <v>Neutral</v>
      </c>
    </row>
    <row r="2344" customFormat="false" ht="15" hidden="false" customHeight="false" outlineLevel="0" collapsed="false">
      <c r="A2344" s="27" t="s">
        <v>3294</v>
      </c>
      <c r="B2344" s="27" t="s">
        <v>2944</v>
      </c>
      <c r="C2344" s="27" t="n">
        <v>21</v>
      </c>
      <c r="D2344" s="27" t="s">
        <v>181</v>
      </c>
      <c r="E2344" s="28" t="n">
        <v>45427</v>
      </c>
      <c r="F2344" s="27" t="s">
        <v>2406</v>
      </c>
      <c r="G2344" s="28" t="n">
        <v>45428</v>
      </c>
      <c r="H2344" s="27" t="s">
        <v>123</v>
      </c>
      <c r="I2344" s="27" t="s">
        <v>155</v>
      </c>
      <c r="J2344" s="27" t="s">
        <v>227</v>
      </c>
      <c r="K2344" s="27" t="s">
        <v>156</v>
      </c>
      <c r="L2344" s="27" t="n">
        <v>31</v>
      </c>
      <c r="M2344" s="27" t="n">
        <v>53</v>
      </c>
      <c r="N2344" s="27" t="s">
        <v>127</v>
      </c>
      <c r="O2344" s="27" t="s">
        <v>139</v>
      </c>
      <c r="P2344" s="27" t="s">
        <v>140</v>
      </c>
      <c r="Q2344" s="29" t="n">
        <v>4785.25</v>
      </c>
      <c r="R2344" s="27" t="s">
        <v>130</v>
      </c>
      <c r="S2344" s="27" t="s">
        <v>157</v>
      </c>
      <c r="T2344" s="27" t="n">
        <v>5</v>
      </c>
      <c r="U2344" s="27" t="n">
        <f aca="false">YEAR(E2344)</f>
        <v>2024</v>
      </c>
      <c r="V2344" s="27" t="str">
        <f aca="false">TEXT(E2344,"MMM-YYYY")</f>
        <v>May-2024</v>
      </c>
      <c r="W2344" s="27" t="n">
        <f aca="false">MONTH(E2344)</f>
        <v>5</v>
      </c>
      <c r="X2344" s="27" t="str">
        <f aca="false">TEXT(WEEKDAY(E2344,2),"0")&amp;" - "&amp;TEXT(E2344,"dddd")</f>
        <v>3 - Wednesday</v>
      </c>
      <c r="Y2344" s="27" t="str">
        <f aca="false">_xlfn.IFS(C2344&lt;18,"Child (0-17)",C2344&lt;40,"Young Adult (18-39)",C2344&lt;60,"Adult (40-59)",TRUE(),"Senior (60+)")</f>
        <v>Young Adult (18-39)</v>
      </c>
      <c r="Z2344" s="27" t="n">
        <f aca="false">ROUND(G2344-E2344,0)</f>
        <v>1</v>
      </c>
      <c r="AA2344" s="27" t="n">
        <f aca="false">L2344+M2344</f>
        <v>84</v>
      </c>
      <c r="AB2344" s="27" t="n">
        <f aca="false">IFERROR(ROUND(Q2344/AA2344,2),0)</f>
        <v>56.97</v>
      </c>
      <c r="AC2344" s="27" t="str">
        <f aca="false">IF(AND(K2344="Critical",N2344="No"),"URGENT - No Bed","Normal")</f>
        <v>Normal</v>
      </c>
      <c r="AD2344" s="33" t="n">
        <f aca="false">INDEX(Lookup_Tables!$B$3:$B$12,MATCH(H2344,Lookup_Tables!$A$3:$A$12,0))</f>
        <v>2200000</v>
      </c>
      <c r="AE2344" s="27" t="str">
        <f aca="false">INDEX(Lookup_Tables!$C$3:$C$12,MATCH(H2344,Lookup_Tables!$A$3:$A$12,0))</f>
        <v>Dr. Rohan Das</v>
      </c>
      <c r="AF2344" s="27" t="str">
        <f aca="false">IFERROR(INDEX(Lookup_Tables!$F$16:$F$45,MATCH(I2344,Lookup_Tables!$E$16:$E$45,0)),"N/A")</f>
        <v>EMP203</v>
      </c>
      <c r="AG2344" s="27" t="n">
        <f aca="false">_xlfn.IFS(R2344="Recovered",4,R2344="Referred",3,R2344="Admitted",2,R2344="Deceased",1,TRUE(),0)</f>
        <v>4</v>
      </c>
      <c r="AH2344" s="27" t="str">
        <f aca="false">IF(T2344&gt;=4,"Satisfied",IF(T2344&gt;=3,"Neutral","Needs Improvement"))</f>
        <v>Satisfied</v>
      </c>
    </row>
    <row r="2345" customFormat="false" ht="15" hidden="false" customHeight="false" outlineLevel="0" collapsed="false">
      <c r="A2345" s="30" t="s">
        <v>4735</v>
      </c>
      <c r="B2345" s="30" t="s">
        <v>3665</v>
      </c>
      <c r="C2345" s="30" t="n">
        <v>26</v>
      </c>
      <c r="D2345" s="30" t="s">
        <v>181</v>
      </c>
      <c r="E2345" s="31" t="n">
        <v>45339</v>
      </c>
      <c r="F2345" s="30" t="s">
        <v>200</v>
      </c>
      <c r="G2345" s="31" t="n">
        <v>45339</v>
      </c>
      <c r="H2345" s="30" t="s">
        <v>168</v>
      </c>
      <c r="I2345" s="30" t="s">
        <v>196</v>
      </c>
      <c r="J2345" s="30" t="s">
        <v>441</v>
      </c>
      <c r="K2345" s="30" t="s">
        <v>138</v>
      </c>
      <c r="L2345" s="30" t="n">
        <v>44</v>
      </c>
      <c r="M2345" s="30" t="n">
        <v>31</v>
      </c>
      <c r="N2345" s="30" t="s">
        <v>127</v>
      </c>
      <c r="O2345" s="30" t="s">
        <v>171</v>
      </c>
      <c r="P2345" s="30" t="s">
        <v>129</v>
      </c>
      <c r="Q2345" s="32" t="n">
        <v>1849.04</v>
      </c>
      <c r="R2345" s="30" t="s">
        <v>130</v>
      </c>
      <c r="S2345" s="30" t="s">
        <v>223</v>
      </c>
      <c r="T2345" s="30" t="n">
        <v>3</v>
      </c>
      <c r="U2345" s="30" t="n">
        <f aca="false">YEAR(E2345)</f>
        <v>2024</v>
      </c>
      <c r="V2345" s="30" t="str">
        <f aca="false">TEXT(E2345,"MMM-YYYY")</f>
        <v>Feb-2024</v>
      </c>
      <c r="W2345" s="30" t="n">
        <f aca="false">MONTH(E2345)</f>
        <v>2</v>
      </c>
      <c r="X2345" s="30" t="str">
        <f aca="false">TEXT(WEEKDAY(E2345,2),"0")&amp;" - "&amp;TEXT(E2345,"dddd")</f>
        <v>6 - Saturday</v>
      </c>
      <c r="Y2345" s="30" t="str">
        <f aca="false">_xlfn.IFS(C2345&lt;18,"Child (0-17)",C2345&lt;40,"Young Adult (18-39)",C2345&lt;60,"Adult (40-59)",TRUE(),"Senior (60+)")</f>
        <v>Young Adult (18-39)</v>
      </c>
      <c r="Z2345" s="30" t="n">
        <f aca="false">ROUND(G2345-E2345,0)</f>
        <v>0</v>
      </c>
      <c r="AA2345" s="30" t="n">
        <f aca="false">L2345+M2345</f>
        <v>75</v>
      </c>
      <c r="AB2345" s="30" t="n">
        <f aca="false">IFERROR(ROUND(Q2345/AA2345,2),0)</f>
        <v>24.65</v>
      </c>
      <c r="AC2345" s="30" t="str">
        <f aca="false">IF(AND(K2345="Critical",N2345="No"),"URGENT - No Bed","Normal")</f>
        <v>Normal</v>
      </c>
      <c r="AD2345" s="34" t="n">
        <f aca="false">INDEX(Lookup_Tables!$B$3:$B$12,MATCH(H2345,Lookup_Tables!$A$3:$A$12,0))</f>
        <v>4400000</v>
      </c>
      <c r="AE2345" s="30" t="str">
        <f aca="false">INDEX(Lookup_Tables!$C$3:$C$12,MATCH(H2345,Lookup_Tables!$A$3:$A$12,0))</f>
        <v>Dr. Neha Chopra</v>
      </c>
      <c r="AF2345" s="30" t="str">
        <f aca="false">IFERROR(INDEX(Lookup_Tables!$F$16:$F$45,MATCH(I2345,Lookup_Tables!$E$16:$E$45,0)),"N/A")</f>
        <v>EMP219</v>
      </c>
      <c r="AG2345" s="30" t="n">
        <f aca="false">_xlfn.IFS(R2345="Recovered",4,R2345="Referred",3,R2345="Admitted",2,R2345="Deceased",1,TRUE(),0)</f>
        <v>4</v>
      </c>
      <c r="AH2345" s="30" t="str">
        <f aca="false">IF(T2345&gt;=4,"Satisfied",IF(T2345&gt;=3,"Neutral","Needs Improvement"))</f>
        <v>Neutral</v>
      </c>
    </row>
    <row r="2346" customFormat="false" ht="15" hidden="false" customHeight="false" outlineLevel="0" collapsed="false">
      <c r="A2346" s="27" t="s">
        <v>5575</v>
      </c>
      <c r="B2346" s="27" t="s">
        <v>5576</v>
      </c>
      <c r="C2346" s="27" t="n">
        <v>13</v>
      </c>
      <c r="D2346" s="27" t="s">
        <v>121</v>
      </c>
      <c r="E2346" s="28" t="n">
        <v>45633</v>
      </c>
      <c r="F2346" s="27" t="s">
        <v>890</v>
      </c>
      <c r="G2346" s="28" t="n">
        <v>45639</v>
      </c>
      <c r="H2346" s="27" t="s">
        <v>135</v>
      </c>
      <c r="I2346" s="27" t="s">
        <v>278</v>
      </c>
      <c r="J2346" s="27" t="s">
        <v>137</v>
      </c>
      <c r="K2346" s="27" t="s">
        <v>126</v>
      </c>
      <c r="L2346" s="27" t="n">
        <v>40</v>
      </c>
      <c r="M2346" s="27" t="n">
        <v>76</v>
      </c>
      <c r="N2346" s="27" t="s">
        <v>186</v>
      </c>
      <c r="O2346" s="27" t="s">
        <v>139</v>
      </c>
      <c r="P2346" s="27" t="s">
        <v>150</v>
      </c>
      <c r="Q2346" s="29" t="n">
        <v>7534.15</v>
      </c>
      <c r="R2346" s="27" t="s">
        <v>130</v>
      </c>
      <c r="S2346" s="27" t="s">
        <v>141</v>
      </c>
      <c r="T2346" s="27" t="n">
        <v>4</v>
      </c>
      <c r="U2346" s="27" t="n">
        <f aca="false">YEAR(E2346)</f>
        <v>2024</v>
      </c>
      <c r="V2346" s="27" t="str">
        <f aca="false">TEXT(E2346,"MMM-YYYY")</f>
        <v>Dec-2024</v>
      </c>
      <c r="W2346" s="27" t="n">
        <f aca="false">MONTH(E2346)</f>
        <v>12</v>
      </c>
      <c r="X2346" s="27" t="str">
        <f aca="false">TEXT(WEEKDAY(E2346,2),"0")&amp;" - "&amp;TEXT(E2346,"dddd")</f>
        <v>6 - Saturday</v>
      </c>
      <c r="Y2346" s="27" t="str">
        <f aca="false">_xlfn.IFS(C2346&lt;18,"Child (0-17)",C2346&lt;40,"Young Adult (18-39)",C2346&lt;60,"Adult (40-59)",TRUE(),"Senior (60+)")</f>
        <v>Child (0-17)</v>
      </c>
      <c r="Z2346" s="27" t="n">
        <f aca="false">ROUND(G2346-E2346,0)</f>
        <v>6</v>
      </c>
      <c r="AA2346" s="27" t="n">
        <f aca="false">L2346+M2346</f>
        <v>116</v>
      </c>
      <c r="AB2346" s="27" t="n">
        <f aca="false">IFERROR(ROUND(Q2346/AA2346,2),0)</f>
        <v>64.95</v>
      </c>
      <c r="AC2346" s="27" t="str">
        <f aca="false">IF(AND(K2346="Critical",N2346="No"),"URGENT - No Bed","Normal")</f>
        <v>Normal</v>
      </c>
      <c r="AD2346" s="33" t="n">
        <f aca="false">INDEX(Lookup_Tables!$B$3:$B$12,MATCH(H2346,Lookup_Tables!$A$3:$A$12,0))</f>
        <v>4600000</v>
      </c>
      <c r="AE2346" s="27" t="str">
        <f aca="false">INDEX(Lookup_Tables!$C$3:$C$12,MATCH(H2346,Lookup_Tables!$A$3:$A$12,0))</f>
        <v>Dr. Farhan Khan</v>
      </c>
      <c r="AF2346" s="27" t="str">
        <f aca="false">IFERROR(INDEX(Lookup_Tables!$F$16:$F$45,MATCH(I2346,Lookup_Tables!$E$16:$E$45,0)),"N/A")</f>
        <v>EMP208</v>
      </c>
      <c r="AG2346" s="27" t="n">
        <f aca="false">_xlfn.IFS(R2346="Recovered",4,R2346="Referred",3,R2346="Admitted",2,R2346="Deceased",1,TRUE(),0)</f>
        <v>4</v>
      </c>
      <c r="AH2346" s="27" t="str">
        <f aca="false">IF(T2346&gt;=4,"Satisfied",IF(T2346&gt;=3,"Neutral","Needs Improvement"))</f>
        <v>Satisfied</v>
      </c>
    </row>
    <row r="2347" customFormat="false" ht="15" hidden="false" customHeight="false" outlineLevel="0" collapsed="false">
      <c r="A2347" s="30" t="s">
        <v>6664</v>
      </c>
      <c r="B2347" s="30" t="s">
        <v>518</v>
      </c>
      <c r="C2347" s="30" t="n">
        <v>40</v>
      </c>
      <c r="D2347" s="30" t="s">
        <v>121</v>
      </c>
      <c r="E2347" s="31" t="n">
        <v>45417</v>
      </c>
      <c r="F2347" s="30" t="s">
        <v>410</v>
      </c>
      <c r="G2347" s="31" t="n">
        <v>45418</v>
      </c>
      <c r="H2347" s="30" t="s">
        <v>161</v>
      </c>
      <c r="I2347" s="30" t="s">
        <v>162</v>
      </c>
      <c r="J2347" s="30" t="s">
        <v>426</v>
      </c>
      <c r="K2347" s="30" t="s">
        <v>156</v>
      </c>
      <c r="L2347" s="30" t="n">
        <v>24</v>
      </c>
      <c r="M2347" s="30" t="n">
        <v>89</v>
      </c>
      <c r="N2347" s="30" t="s">
        <v>186</v>
      </c>
      <c r="O2347" s="30" t="s">
        <v>139</v>
      </c>
      <c r="P2347" s="30" t="s">
        <v>129</v>
      </c>
      <c r="Q2347" s="32" t="n">
        <v>4760.38</v>
      </c>
      <c r="R2347" s="30" t="s">
        <v>130</v>
      </c>
      <c r="S2347" s="30" t="s">
        <v>335</v>
      </c>
      <c r="T2347" s="30" t="n">
        <v>4</v>
      </c>
      <c r="U2347" s="30" t="n">
        <f aca="false">YEAR(E2347)</f>
        <v>2024</v>
      </c>
      <c r="V2347" s="30" t="str">
        <f aca="false">TEXT(E2347,"MMM-YYYY")</f>
        <v>May-2024</v>
      </c>
      <c r="W2347" s="30" t="n">
        <f aca="false">MONTH(E2347)</f>
        <v>5</v>
      </c>
      <c r="X2347" s="30" t="str">
        <f aca="false">TEXT(WEEKDAY(E2347,2),"0")&amp;" - "&amp;TEXT(E2347,"dddd")</f>
        <v>7 - Sunday</v>
      </c>
      <c r="Y2347" s="30" t="str">
        <f aca="false">_xlfn.IFS(C2347&lt;18,"Child (0-17)",C2347&lt;40,"Young Adult (18-39)",C2347&lt;60,"Adult (40-59)",TRUE(),"Senior (60+)")</f>
        <v>Adult (40-59)</v>
      </c>
      <c r="Z2347" s="30" t="n">
        <f aca="false">ROUND(G2347-E2347,0)</f>
        <v>1</v>
      </c>
      <c r="AA2347" s="30" t="n">
        <f aca="false">L2347+M2347</f>
        <v>113</v>
      </c>
      <c r="AB2347" s="30" t="n">
        <f aca="false">IFERROR(ROUND(Q2347/AA2347,2),0)</f>
        <v>42.13</v>
      </c>
      <c r="AC2347" s="30" t="str">
        <f aca="false">IF(AND(K2347="Critical",N2347="No"),"URGENT - No Bed","Normal")</f>
        <v>Normal</v>
      </c>
      <c r="AD2347" s="34" t="n">
        <f aca="false">INDEX(Lookup_Tables!$B$3:$B$12,MATCH(H2347,Lookup_Tables!$A$3:$A$12,0))</f>
        <v>3600000</v>
      </c>
      <c r="AE2347" s="30" t="str">
        <f aca="false">INDEX(Lookup_Tables!$C$3:$C$12,MATCH(H2347,Lookup_Tables!$A$3:$A$12,0))</f>
        <v>Dr. Sameer Joshi</v>
      </c>
      <c r="AF2347" s="30" t="str">
        <f aca="false">IFERROR(INDEX(Lookup_Tables!$F$16:$F$45,MATCH(I2347,Lookup_Tables!$E$16:$E$45,0)),"N/A")</f>
        <v>EMP222</v>
      </c>
      <c r="AG2347" s="30" t="n">
        <f aca="false">_xlfn.IFS(R2347="Recovered",4,R2347="Referred",3,R2347="Admitted",2,R2347="Deceased",1,TRUE(),0)</f>
        <v>4</v>
      </c>
      <c r="AH2347" s="30" t="str">
        <f aca="false">IF(T2347&gt;=4,"Satisfied",IF(T2347&gt;=3,"Neutral","Needs Improvement"))</f>
        <v>Satisfied</v>
      </c>
    </row>
    <row r="2348" customFormat="false" ht="15" hidden="false" customHeight="false" outlineLevel="0" collapsed="false">
      <c r="A2348" s="27" t="s">
        <v>6190</v>
      </c>
      <c r="B2348" s="27" t="s">
        <v>4981</v>
      </c>
      <c r="C2348" s="27" t="n">
        <v>61</v>
      </c>
      <c r="D2348" s="27" t="s">
        <v>181</v>
      </c>
      <c r="E2348" s="28" t="n">
        <v>45519</v>
      </c>
      <c r="F2348" s="27" t="s">
        <v>753</v>
      </c>
      <c r="G2348" s="28" t="n">
        <v>45519</v>
      </c>
      <c r="H2348" s="27" t="s">
        <v>168</v>
      </c>
      <c r="I2348" s="27" t="s">
        <v>169</v>
      </c>
      <c r="J2348" s="27" t="s">
        <v>367</v>
      </c>
      <c r="K2348" s="27" t="s">
        <v>156</v>
      </c>
      <c r="L2348" s="27" t="n">
        <v>48</v>
      </c>
      <c r="M2348" s="27" t="n">
        <v>80</v>
      </c>
      <c r="N2348" s="27" t="s">
        <v>127</v>
      </c>
      <c r="O2348" s="27" t="s">
        <v>171</v>
      </c>
      <c r="P2348" s="27" t="s">
        <v>187</v>
      </c>
      <c r="Q2348" s="29" t="n">
        <v>4946.22</v>
      </c>
      <c r="R2348" s="27" t="s">
        <v>172</v>
      </c>
      <c r="S2348" s="27" t="s">
        <v>151</v>
      </c>
      <c r="T2348" s="27" t="n">
        <v>4</v>
      </c>
      <c r="U2348" s="27" t="n">
        <f aca="false">YEAR(E2348)</f>
        <v>2024</v>
      </c>
      <c r="V2348" s="27" t="str">
        <f aca="false">TEXT(E2348,"MMM-YYYY")</f>
        <v>Aug-2024</v>
      </c>
      <c r="W2348" s="27" t="n">
        <f aca="false">MONTH(E2348)</f>
        <v>8</v>
      </c>
      <c r="X2348" s="27" t="str">
        <f aca="false">TEXT(WEEKDAY(E2348,2),"0")&amp;" - "&amp;TEXT(E2348,"dddd")</f>
        <v>4 - Thursday</v>
      </c>
      <c r="Y2348" s="27" t="str">
        <f aca="false">_xlfn.IFS(C2348&lt;18,"Child (0-17)",C2348&lt;40,"Young Adult (18-39)",C2348&lt;60,"Adult (40-59)",TRUE(),"Senior (60+)")</f>
        <v>Senior (60+)</v>
      </c>
      <c r="Z2348" s="27" t="n">
        <f aca="false">ROUND(G2348-E2348,0)</f>
        <v>0</v>
      </c>
      <c r="AA2348" s="27" t="n">
        <f aca="false">L2348+M2348</f>
        <v>128</v>
      </c>
      <c r="AB2348" s="27" t="n">
        <f aca="false">IFERROR(ROUND(Q2348/AA2348,2),0)</f>
        <v>38.64</v>
      </c>
      <c r="AC2348" s="27" t="str">
        <f aca="false">IF(AND(K2348="Critical",N2348="No"),"URGENT - No Bed","Normal")</f>
        <v>Normal</v>
      </c>
      <c r="AD2348" s="33" t="n">
        <f aca="false">INDEX(Lookup_Tables!$B$3:$B$12,MATCH(H2348,Lookup_Tables!$A$3:$A$12,0))</f>
        <v>4400000</v>
      </c>
      <c r="AE2348" s="27" t="str">
        <f aca="false">INDEX(Lookup_Tables!$C$3:$C$12,MATCH(H2348,Lookup_Tables!$A$3:$A$12,0))</f>
        <v>Dr. Neha Chopra</v>
      </c>
      <c r="AF2348" s="27" t="str">
        <f aca="false">IFERROR(INDEX(Lookup_Tables!$F$16:$F$45,MATCH(I2348,Lookup_Tables!$E$16:$E$45,0)),"N/A")</f>
        <v>EMP220</v>
      </c>
      <c r="AG2348" s="27" t="n">
        <f aca="false">_xlfn.IFS(R2348="Recovered",4,R2348="Referred",3,R2348="Admitted",2,R2348="Deceased",1,TRUE(),0)</f>
        <v>2</v>
      </c>
      <c r="AH2348" s="27" t="str">
        <f aca="false">IF(T2348&gt;=4,"Satisfied",IF(T2348&gt;=3,"Neutral","Needs Improvement"))</f>
        <v>Satisfied</v>
      </c>
    </row>
    <row r="2349" customFormat="false" ht="15" hidden="false" customHeight="false" outlineLevel="0" collapsed="false">
      <c r="A2349" s="30" t="s">
        <v>4863</v>
      </c>
      <c r="B2349" s="30" t="s">
        <v>1014</v>
      </c>
      <c r="C2349" s="30" t="n">
        <v>38</v>
      </c>
      <c r="D2349" s="30" t="s">
        <v>181</v>
      </c>
      <c r="E2349" s="31" t="n">
        <v>45618</v>
      </c>
      <c r="F2349" s="30" t="s">
        <v>1140</v>
      </c>
      <c r="G2349" s="31" t="n">
        <v>45619</v>
      </c>
      <c r="H2349" s="30" t="s">
        <v>161</v>
      </c>
      <c r="I2349" s="30" t="s">
        <v>162</v>
      </c>
      <c r="J2349" s="30" t="s">
        <v>385</v>
      </c>
      <c r="K2349" s="30" t="s">
        <v>126</v>
      </c>
      <c r="L2349" s="30" t="n">
        <v>26</v>
      </c>
      <c r="M2349" s="30" t="n">
        <v>140</v>
      </c>
      <c r="N2349" s="30" t="s">
        <v>186</v>
      </c>
      <c r="O2349" s="30" t="s">
        <v>128</v>
      </c>
      <c r="P2349" s="30" t="s">
        <v>150</v>
      </c>
      <c r="Q2349" s="32" t="n">
        <v>9522.47</v>
      </c>
      <c r="R2349" s="30" t="s">
        <v>130</v>
      </c>
      <c r="S2349" s="30" t="s">
        <v>197</v>
      </c>
      <c r="T2349" s="30" t="n">
        <v>4</v>
      </c>
      <c r="U2349" s="30" t="n">
        <f aca="false">YEAR(E2349)</f>
        <v>2024</v>
      </c>
      <c r="V2349" s="30" t="str">
        <f aca="false">TEXT(E2349,"MMM-YYYY")</f>
        <v>Nov-2024</v>
      </c>
      <c r="W2349" s="30" t="n">
        <f aca="false">MONTH(E2349)</f>
        <v>11</v>
      </c>
      <c r="X2349" s="30" t="str">
        <f aca="false">TEXT(WEEKDAY(E2349,2),"0")&amp;" - "&amp;TEXT(E2349,"dddd")</f>
        <v>5 - Friday</v>
      </c>
      <c r="Y2349" s="30" t="str">
        <f aca="false">_xlfn.IFS(C2349&lt;18,"Child (0-17)",C2349&lt;40,"Young Adult (18-39)",C2349&lt;60,"Adult (40-59)",TRUE(),"Senior (60+)")</f>
        <v>Young Adult (18-39)</v>
      </c>
      <c r="Z2349" s="30" t="n">
        <f aca="false">ROUND(G2349-E2349,0)</f>
        <v>1</v>
      </c>
      <c r="AA2349" s="30" t="n">
        <f aca="false">L2349+M2349</f>
        <v>166</v>
      </c>
      <c r="AB2349" s="30" t="n">
        <f aca="false">IFERROR(ROUND(Q2349/AA2349,2),0)</f>
        <v>57.36</v>
      </c>
      <c r="AC2349" s="30" t="str">
        <f aca="false">IF(AND(K2349="Critical",N2349="No"),"URGENT - No Bed","Normal")</f>
        <v>Normal</v>
      </c>
      <c r="AD2349" s="34" t="n">
        <f aca="false">INDEX(Lookup_Tables!$B$3:$B$12,MATCH(H2349,Lookup_Tables!$A$3:$A$12,0))</f>
        <v>3600000</v>
      </c>
      <c r="AE2349" s="30" t="str">
        <f aca="false">INDEX(Lookup_Tables!$C$3:$C$12,MATCH(H2349,Lookup_Tables!$A$3:$A$12,0))</f>
        <v>Dr. Sameer Joshi</v>
      </c>
      <c r="AF2349" s="30" t="str">
        <f aca="false">IFERROR(INDEX(Lookup_Tables!$F$16:$F$45,MATCH(I2349,Lookup_Tables!$E$16:$E$45,0)),"N/A")</f>
        <v>EMP222</v>
      </c>
      <c r="AG2349" s="30" t="n">
        <f aca="false">_xlfn.IFS(R2349="Recovered",4,R2349="Referred",3,R2349="Admitted",2,R2349="Deceased",1,TRUE(),0)</f>
        <v>4</v>
      </c>
      <c r="AH2349" s="30" t="str">
        <f aca="false">IF(T2349&gt;=4,"Satisfied",IF(T2349&gt;=3,"Neutral","Needs Improvement"))</f>
        <v>Satisfied</v>
      </c>
    </row>
    <row r="2350" customFormat="false" ht="15" hidden="false" customHeight="false" outlineLevel="0" collapsed="false">
      <c r="A2350" s="27" t="s">
        <v>5460</v>
      </c>
      <c r="B2350" s="27" t="s">
        <v>811</v>
      </c>
      <c r="C2350" s="27" t="n">
        <v>52</v>
      </c>
      <c r="D2350" s="27" t="s">
        <v>181</v>
      </c>
      <c r="E2350" s="28" t="n">
        <v>45541</v>
      </c>
      <c r="F2350" s="27" t="s">
        <v>1175</v>
      </c>
      <c r="G2350" s="28" t="n">
        <v>45542</v>
      </c>
      <c r="H2350" s="27" t="s">
        <v>161</v>
      </c>
      <c r="I2350" s="27" t="s">
        <v>538</v>
      </c>
      <c r="J2350" s="27" t="s">
        <v>385</v>
      </c>
      <c r="K2350" s="27" t="s">
        <v>156</v>
      </c>
      <c r="L2350" s="27" t="n">
        <v>39</v>
      </c>
      <c r="M2350" s="27" t="n">
        <v>86</v>
      </c>
      <c r="N2350" s="27" t="s">
        <v>127</v>
      </c>
      <c r="O2350" s="27" t="s">
        <v>128</v>
      </c>
      <c r="P2350" s="27" t="s">
        <v>129</v>
      </c>
      <c r="Q2350" s="29" t="n">
        <v>4647.93</v>
      </c>
      <c r="R2350" s="27" t="s">
        <v>130</v>
      </c>
      <c r="S2350" s="27" t="s">
        <v>335</v>
      </c>
      <c r="T2350" s="27" t="n">
        <v>5</v>
      </c>
      <c r="U2350" s="27" t="n">
        <f aca="false">YEAR(E2350)</f>
        <v>2024</v>
      </c>
      <c r="V2350" s="27" t="str">
        <f aca="false">TEXT(E2350,"MMM-YYYY")</f>
        <v>Sep-2024</v>
      </c>
      <c r="W2350" s="27" t="n">
        <f aca="false">MONTH(E2350)</f>
        <v>9</v>
      </c>
      <c r="X2350" s="27" t="str">
        <f aca="false">TEXT(WEEKDAY(E2350,2),"0")&amp;" - "&amp;TEXT(E2350,"dddd")</f>
        <v>5 - Friday</v>
      </c>
      <c r="Y2350" s="27" t="str">
        <f aca="false">_xlfn.IFS(C2350&lt;18,"Child (0-17)",C2350&lt;40,"Young Adult (18-39)",C2350&lt;60,"Adult (40-59)",TRUE(),"Senior (60+)")</f>
        <v>Adult (40-59)</v>
      </c>
      <c r="Z2350" s="27" t="n">
        <f aca="false">ROUND(G2350-E2350,0)</f>
        <v>1</v>
      </c>
      <c r="AA2350" s="27" t="n">
        <f aca="false">L2350+M2350</f>
        <v>125</v>
      </c>
      <c r="AB2350" s="27" t="n">
        <f aca="false">IFERROR(ROUND(Q2350/AA2350,2),0)</f>
        <v>37.18</v>
      </c>
      <c r="AC2350" s="27" t="str">
        <f aca="false">IF(AND(K2350="Critical",N2350="No"),"URGENT - No Bed","Normal")</f>
        <v>Normal</v>
      </c>
      <c r="AD2350" s="33" t="n">
        <f aca="false">INDEX(Lookup_Tables!$B$3:$B$12,MATCH(H2350,Lookup_Tables!$A$3:$A$12,0))</f>
        <v>3600000</v>
      </c>
      <c r="AE2350" s="27" t="str">
        <f aca="false">INDEX(Lookup_Tables!$C$3:$C$12,MATCH(H2350,Lookup_Tables!$A$3:$A$12,0))</f>
        <v>Dr. Sameer Joshi</v>
      </c>
      <c r="AF2350" s="27" t="str">
        <f aca="false">IFERROR(INDEX(Lookup_Tables!$F$16:$F$45,MATCH(I2350,Lookup_Tables!$E$16:$E$45,0)),"N/A")</f>
        <v>EMP221</v>
      </c>
      <c r="AG2350" s="27" t="n">
        <f aca="false">_xlfn.IFS(R2350="Recovered",4,R2350="Referred",3,R2350="Admitted",2,R2350="Deceased",1,TRUE(),0)</f>
        <v>4</v>
      </c>
      <c r="AH2350" s="27" t="str">
        <f aca="false">IF(T2350&gt;=4,"Satisfied",IF(T2350&gt;=3,"Neutral","Needs Improvement"))</f>
        <v>Satisfied</v>
      </c>
    </row>
    <row r="2351" customFormat="false" ht="15" hidden="false" customHeight="false" outlineLevel="0" collapsed="false">
      <c r="A2351" s="30" t="s">
        <v>5379</v>
      </c>
      <c r="B2351" s="30" t="s">
        <v>2312</v>
      </c>
      <c r="C2351" s="30" t="n">
        <v>44</v>
      </c>
      <c r="D2351" s="30" t="s">
        <v>121</v>
      </c>
      <c r="E2351" s="31" t="n">
        <v>45361</v>
      </c>
      <c r="F2351" s="30" t="s">
        <v>338</v>
      </c>
      <c r="G2351" s="31" t="n">
        <v>45362</v>
      </c>
      <c r="H2351" s="30" t="s">
        <v>168</v>
      </c>
      <c r="I2351" s="30" t="s">
        <v>196</v>
      </c>
      <c r="J2351" s="30" t="s">
        <v>191</v>
      </c>
      <c r="K2351" s="30" t="s">
        <v>126</v>
      </c>
      <c r="L2351" s="30" t="n">
        <v>11</v>
      </c>
      <c r="M2351" s="30" t="n">
        <v>140</v>
      </c>
      <c r="N2351" s="30" t="s">
        <v>186</v>
      </c>
      <c r="O2351" s="30" t="s">
        <v>139</v>
      </c>
      <c r="P2351" s="30" t="s">
        <v>129</v>
      </c>
      <c r="Q2351" s="32" t="n">
        <v>8935.61</v>
      </c>
      <c r="R2351" s="30" t="s">
        <v>172</v>
      </c>
      <c r="S2351" s="30" t="s">
        <v>141</v>
      </c>
      <c r="T2351" s="30" t="n">
        <v>3</v>
      </c>
      <c r="U2351" s="30" t="n">
        <f aca="false">YEAR(E2351)</f>
        <v>2024</v>
      </c>
      <c r="V2351" s="30" t="str">
        <f aca="false">TEXT(E2351,"MMM-YYYY")</f>
        <v>Mar-2024</v>
      </c>
      <c r="W2351" s="30" t="n">
        <f aca="false">MONTH(E2351)</f>
        <v>3</v>
      </c>
      <c r="X2351" s="30" t="str">
        <f aca="false">TEXT(WEEKDAY(E2351,2),"0")&amp;" - "&amp;TEXT(E2351,"dddd")</f>
        <v>7 - Sunday</v>
      </c>
      <c r="Y2351" s="30" t="str">
        <f aca="false">_xlfn.IFS(C2351&lt;18,"Child (0-17)",C2351&lt;40,"Young Adult (18-39)",C2351&lt;60,"Adult (40-59)",TRUE(),"Senior (60+)")</f>
        <v>Adult (40-59)</v>
      </c>
      <c r="Z2351" s="30" t="n">
        <f aca="false">ROUND(G2351-E2351,0)</f>
        <v>1</v>
      </c>
      <c r="AA2351" s="30" t="n">
        <f aca="false">L2351+M2351</f>
        <v>151</v>
      </c>
      <c r="AB2351" s="30" t="n">
        <f aca="false">IFERROR(ROUND(Q2351/AA2351,2),0)</f>
        <v>59.18</v>
      </c>
      <c r="AC2351" s="30" t="str">
        <f aca="false">IF(AND(K2351="Critical",N2351="No"),"URGENT - No Bed","Normal")</f>
        <v>Normal</v>
      </c>
      <c r="AD2351" s="34" t="n">
        <f aca="false">INDEX(Lookup_Tables!$B$3:$B$12,MATCH(H2351,Lookup_Tables!$A$3:$A$12,0))</f>
        <v>4400000</v>
      </c>
      <c r="AE2351" s="30" t="str">
        <f aca="false">INDEX(Lookup_Tables!$C$3:$C$12,MATCH(H2351,Lookup_Tables!$A$3:$A$12,0))</f>
        <v>Dr. Neha Chopra</v>
      </c>
      <c r="AF2351" s="30" t="str">
        <f aca="false">IFERROR(INDEX(Lookup_Tables!$F$16:$F$45,MATCH(I2351,Lookup_Tables!$E$16:$E$45,0)),"N/A")</f>
        <v>EMP219</v>
      </c>
      <c r="AG2351" s="30" t="n">
        <f aca="false">_xlfn.IFS(R2351="Recovered",4,R2351="Referred",3,R2351="Admitted",2,R2351="Deceased",1,TRUE(),0)</f>
        <v>2</v>
      </c>
      <c r="AH2351" s="30" t="str">
        <f aca="false">IF(T2351&gt;=4,"Satisfied",IF(T2351&gt;=3,"Neutral","Needs Improvement"))</f>
        <v>Neutral</v>
      </c>
    </row>
    <row r="2352" customFormat="false" ht="15" hidden="false" customHeight="false" outlineLevel="0" collapsed="false">
      <c r="A2352" s="27" t="s">
        <v>4043</v>
      </c>
      <c r="B2352" s="27" t="s">
        <v>1090</v>
      </c>
      <c r="C2352" s="27" t="n">
        <v>22</v>
      </c>
      <c r="D2352" s="27" t="s">
        <v>181</v>
      </c>
      <c r="E2352" s="28" t="n">
        <v>45542</v>
      </c>
      <c r="F2352" s="27" t="s">
        <v>1140</v>
      </c>
      <c r="G2352" s="28" t="n">
        <v>45542</v>
      </c>
      <c r="H2352" s="27" t="s">
        <v>135</v>
      </c>
      <c r="I2352" s="27" t="s">
        <v>278</v>
      </c>
      <c r="J2352" s="27" t="s">
        <v>252</v>
      </c>
      <c r="K2352" s="27" t="s">
        <v>138</v>
      </c>
      <c r="L2352" s="27" t="n">
        <v>76</v>
      </c>
      <c r="M2352" s="27" t="n">
        <v>18</v>
      </c>
      <c r="N2352" s="27" t="s">
        <v>127</v>
      </c>
      <c r="O2352" s="27" t="s">
        <v>171</v>
      </c>
      <c r="P2352" s="27" t="s">
        <v>187</v>
      </c>
      <c r="Q2352" s="29" t="n">
        <v>1897.6</v>
      </c>
      <c r="R2352" s="27" t="s">
        <v>130</v>
      </c>
      <c r="S2352" s="27" t="s">
        <v>223</v>
      </c>
      <c r="T2352" s="27" t="n">
        <v>3</v>
      </c>
      <c r="U2352" s="27" t="n">
        <f aca="false">YEAR(E2352)</f>
        <v>2024</v>
      </c>
      <c r="V2352" s="27" t="str">
        <f aca="false">TEXT(E2352,"MMM-YYYY")</f>
        <v>Sep-2024</v>
      </c>
      <c r="W2352" s="27" t="n">
        <f aca="false">MONTH(E2352)</f>
        <v>9</v>
      </c>
      <c r="X2352" s="27" t="str">
        <f aca="false">TEXT(WEEKDAY(E2352,2),"0")&amp;" - "&amp;TEXT(E2352,"dddd")</f>
        <v>6 - Saturday</v>
      </c>
      <c r="Y2352" s="27" t="str">
        <f aca="false">_xlfn.IFS(C2352&lt;18,"Child (0-17)",C2352&lt;40,"Young Adult (18-39)",C2352&lt;60,"Adult (40-59)",TRUE(),"Senior (60+)")</f>
        <v>Young Adult (18-39)</v>
      </c>
      <c r="Z2352" s="27" t="n">
        <f aca="false">ROUND(G2352-E2352,0)</f>
        <v>0</v>
      </c>
      <c r="AA2352" s="27" t="n">
        <f aca="false">L2352+M2352</f>
        <v>94</v>
      </c>
      <c r="AB2352" s="27" t="n">
        <f aca="false">IFERROR(ROUND(Q2352/AA2352,2),0)</f>
        <v>20.19</v>
      </c>
      <c r="AC2352" s="27" t="str">
        <f aca="false">IF(AND(K2352="Critical",N2352="No"),"URGENT - No Bed","Normal")</f>
        <v>Normal</v>
      </c>
      <c r="AD2352" s="33" t="n">
        <f aca="false">INDEX(Lookup_Tables!$B$3:$B$12,MATCH(H2352,Lookup_Tables!$A$3:$A$12,0))</f>
        <v>4600000</v>
      </c>
      <c r="AE2352" s="27" t="str">
        <f aca="false">INDEX(Lookup_Tables!$C$3:$C$12,MATCH(H2352,Lookup_Tables!$A$3:$A$12,0))</f>
        <v>Dr. Farhan Khan</v>
      </c>
      <c r="AF2352" s="27" t="str">
        <f aca="false">IFERROR(INDEX(Lookup_Tables!$F$16:$F$45,MATCH(I2352,Lookup_Tables!$E$16:$E$45,0)),"N/A")</f>
        <v>EMP208</v>
      </c>
      <c r="AG2352" s="27" t="n">
        <f aca="false">_xlfn.IFS(R2352="Recovered",4,R2352="Referred",3,R2352="Admitted",2,R2352="Deceased",1,TRUE(),0)</f>
        <v>4</v>
      </c>
      <c r="AH2352" s="27" t="str">
        <f aca="false">IF(T2352&gt;=4,"Satisfied",IF(T2352&gt;=3,"Neutral","Needs Improvement"))</f>
        <v>Neutral</v>
      </c>
    </row>
    <row r="2353" customFormat="false" ht="15" hidden="false" customHeight="false" outlineLevel="0" collapsed="false">
      <c r="A2353" s="30" t="s">
        <v>1558</v>
      </c>
      <c r="B2353" s="30" t="s">
        <v>390</v>
      </c>
      <c r="C2353" s="30" t="n">
        <v>55</v>
      </c>
      <c r="D2353" s="30" t="s">
        <v>121</v>
      </c>
      <c r="E2353" s="31" t="n">
        <v>45539</v>
      </c>
      <c r="F2353" s="30" t="s">
        <v>1559</v>
      </c>
      <c r="G2353" s="31" t="n">
        <v>45542</v>
      </c>
      <c r="H2353" s="30" t="s">
        <v>161</v>
      </c>
      <c r="I2353" s="30" t="s">
        <v>538</v>
      </c>
      <c r="J2353" s="30" t="s">
        <v>163</v>
      </c>
      <c r="K2353" s="30" t="s">
        <v>156</v>
      </c>
      <c r="L2353" s="30" t="n">
        <v>71</v>
      </c>
      <c r="M2353" s="30" t="n">
        <v>76</v>
      </c>
      <c r="N2353" s="30" t="s">
        <v>127</v>
      </c>
      <c r="O2353" s="30" t="s">
        <v>149</v>
      </c>
      <c r="P2353" s="30" t="s">
        <v>129</v>
      </c>
      <c r="Q2353" s="32" t="n">
        <v>3839.14</v>
      </c>
      <c r="R2353" s="30" t="s">
        <v>130</v>
      </c>
      <c r="S2353" s="30" t="s">
        <v>197</v>
      </c>
      <c r="T2353" s="30" t="n">
        <v>5</v>
      </c>
      <c r="U2353" s="30" t="n">
        <f aca="false">YEAR(E2353)</f>
        <v>2024</v>
      </c>
      <c r="V2353" s="30" t="str">
        <f aca="false">TEXT(E2353,"MMM-YYYY")</f>
        <v>Sep-2024</v>
      </c>
      <c r="W2353" s="30" t="n">
        <f aca="false">MONTH(E2353)</f>
        <v>9</v>
      </c>
      <c r="X2353" s="30" t="str">
        <f aca="false">TEXT(WEEKDAY(E2353,2),"0")&amp;" - "&amp;TEXT(E2353,"dddd")</f>
        <v>3 - Wednesday</v>
      </c>
      <c r="Y2353" s="30" t="str">
        <f aca="false">_xlfn.IFS(C2353&lt;18,"Child (0-17)",C2353&lt;40,"Young Adult (18-39)",C2353&lt;60,"Adult (40-59)",TRUE(),"Senior (60+)")</f>
        <v>Adult (40-59)</v>
      </c>
      <c r="Z2353" s="30" t="n">
        <f aca="false">ROUND(G2353-E2353,0)</f>
        <v>3</v>
      </c>
      <c r="AA2353" s="30" t="n">
        <f aca="false">L2353+M2353</f>
        <v>147</v>
      </c>
      <c r="AB2353" s="30" t="n">
        <f aca="false">IFERROR(ROUND(Q2353/AA2353,2),0)</f>
        <v>26.12</v>
      </c>
      <c r="AC2353" s="30" t="str">
        <f aca="false">IF(AND(K2353="Critical",N2353="No"),"URGENT - No Bed","Normal")</f>
        <v>Normal</v>
      </c>
      <c r="AD2353" s="34" t="n">
        <f aca="false">INDEX(Lookup_Tables!$B$3:$B$12,MATCH(H2353,Lookup_Tables!$A$3:$A$12,0))</f>
        <v>3600000</v>
      </c>
      <c r="AE2353" s="30" t="str">
        <f aca="false">INDEX(Lookup_Tables!$C$3:$C$12,MATCH(H2353,Lookup_Tables!$A$3:$A$12,0))</f>
        <v>Dr. Sameer Joshi</v>
      </c>
      <c r="AF2353" s="30" t="str">
        <f aca="false">IFERROR(INDEX(Lookup_Tables!$F$16:$F$45,MATCH(I2353,Lookup_Tables!$E$16:$E$45,0)),"N/A")</f>
        <v>EMP221</v>
      </c>
      <c r="AG2353" s="30" t="n">
        <f aca="false">_xlfn.IFS(R2353="Recovered",4,R2353="Referred",3,R2353="Admitted",2,R2353="Deceased",1,TRUE(),0)</f>
        <v>4</v>
      </c>
      <c r="AH2353" s="30" t="str">
        <f aca="false">IF(T2353&gt;=4,"Satisfied",IF(T2353&gt;=3,"Neutral","Needs Improvement"))</f>
        <v>Satisfied</v>
      </c>
    </row>
    <row r="2354" customFormat="false" ht="15" hidden="false" customHeight="false" outlineLevel="0" collapsed="false">
      <c r="A2354" s="27" t="s">
        <v>4744</v>
      </c>
      <c r="B2354" s="27" t="s">
        <v>2370</v>
      </c>
      <c r="C2354" s="27" t="n">
        <v>53</v>
      </c>
      <c r="D2354" s="27" t="s">
        <v>121</v>
      </c>
      <c r="E2354" s="28" t="n">
        <v>45314</v>
      </c>
      <c r="F2354" s="27" t="s">
        <v>1002</v>
      </c>
      <c r="G2354" s="28" t="n">
        <v>45315</v>
      </c>
      <c r="H2354" s="27" t="s">
        <v>123</v>
      </c>
      <c r="I2354" s="27" t="s">
        <v>124</v>
      </c>
      <c r="J2354" s="27" t="s">
        <v>125</v>
      </c>
      <c r="K2354" s="27" t="s">
        <v>138</v>
      </c>
      <c r="L2354" s="27" t="n">
        <v>28</v>
      </c>
      <c r="M2354" s="27" t="n">
        <v>20</v>
      </c>
      <c r="N2354" s="27" t="s">
        <v>127</v>
      </c>
      <c r="O2354" s="27" t="s">
        <v>149</v>
      </c>
      <c r="P2354" s="27" t="s">
        <v>150</v>
      </c>
      <c r="Q2354" s="29" t="n">
        <v>1011.34</v>
      </c>
      <c r="R2354" s="27" t="s">
        <v>172</v>
      </c>
      <c r="S2354" s="27" t="s">
        <v>151</v>
      </c>
      <c r="T2354" s="27" t="n">
        <v>3</v>
      </c>
      <c r="U2354" s="27" t="n">
        <f aca="false">YEAR(E2354)</f>
        <v>2024</v>
      </c>
      <c r="V2354" s="27" t="str">
        <f aca="false">TEXT(E2354,"MMM-YYYY")</f>
        <v>Jan-2024</v>
      </c>
      <c r="W2354" s="27" t="n">
        <f aca="false">MONTH(E2354)</f>
        <v>1</v>
      </c>
      <c r="X2354" s="27" t="str">
        <f aca="false">TEXT(WEEKDAY(E2354,2),"0")&amp;" - "&amp;TEXT(E2354,"dddd")</f>
        <v>2 - Tuesday</v>
      </c>
      <c r="Y2354" s="27" t="str">
        <f aca="false">_xlfn.IFS(C2354&lt;18,"Child (0-17)",C2354&lt;40,"Young Adult (18-39)",C2354&lt;60,"Adult (40-59)",TRUE(),"Senior (60+)")</f>
        <v>Adult (40-59)</v>
      </c>
      <c r="Z2354" s="27" t="n">
        <f aca="false">ROUND(G2354-E2354,0)</f>
        <v>1</v>
      </c>
      <c r="AA2354" s="27" t="n">
        <f aca="false">L2354+M2354</f>
        <v>48</v>
      </c>
      <c r="AB2354" s="27" t="n">
        <f aca="false">IFERROR(ROUND(Q2354/AA2354,2),0)</f>
        <v>21.07</v>
      </c>
      <c r="AC2354" s="27" t="str">
        <f aca="false">IF(AND(K2354="Critical",N2354="No"),"URGENT - No Bed","Normal")</f>
        <v>Normal</v>
      </c>
      <c r="AD2354" s="33" t="n">
        <f aca="false">INDEX(Lookup_Tables!$B$3:$B$12,MATCH(H2354,Lookup_Tables!$A$3:$A$12,0))</f>
        <v>2200000</v>
      </c>
      <c r="AE2354" s="27" t="str">
        <f aca="false">INDEX(Lookup_Tables!$C$3:$C$12,MATCH(H2354,Lookup_Tables!$A$3:$A$12,0))</f>
        <v>Dr. Rohan Das</v>
      </c>
      <c r="AF2354" s="27" t="str">
        <f aca="false">IFERROR(INDEX(Lookup_Tables!$F$16:$F$45,MATCH(I2354,Lookup_Tables!$E$16:$E$45,0)),"N/A")</f>
        <v>EMP205</v>
      </c>
      <c r="AG2354" s="27" t="n">
        <f aca="false">_xlfn.IFS(R2354="Recovered",4,R2354="Referred",3,R2354="Admitted",2,R2354="Deceased",1,TRUE(),0)</f>
        <v>2</v>
      </c>
      <c r="AH2354" s="27" t="str">
        <f aca="false">IF(T2354&gt;=4,"Satisfied",IF(T2354&gt;=3,"Neutral","Needs Improvement"))</f>
        <v>Neutral</v>
      </c>
    </row>
    <row r="2355" customFormat="false" ht="15" hidden="false" customHeight="false" outlineLevel="0" collapsed="false">
      <c r="A2355" s="30" t="s">
        <v>5330</v>
      </c>
      <c r="B2355" s="30" t="s">
        <v>5331</v>
      </c>
      <c r="C2355" s="30" t="n">
        <v>70</v>
      </c>
      <c r="D2355" s="30" t="s">
        <v>181</v>
      </c>
      <c r="E2355" s="31" t="n">
        <v>45637</v>
      </c>
      <c r="F2355" s="30" t="s">
        <v>1179</v>
      </c>
      <c r="G2355" s="31" t="n">
        <v>45638</v>
      </c>
      <c r="H2355" s="30" t="s">
        <v>123</v>
      </c>
      <c r="I2355" s="30" t="s">
        <v>155</v>
      </c>
      <c r="J2355" s="30" t="s">
        <v>305</v>
      </c>
      <c r="K2355" s="30" t="s">
        <v>156</v>
      </c>
      <c r="L2355" s="30" t="n">
        <v>39</v>
      </c>
      <c r="M2355" s="30" t="n">
        <v>81</v>
      </c>
      <c r="N2355" s="30" t="s">
        <v>127</v>
      </c>
      <c r="O2355" s="30" t="s">
        <v>139</v>
      </c>
      <c r="P2355" s="30" t="s">
        <v>129</v>
      </c>
      <c r="Q2355" s="32" t="n">
        <v>3860.34</v>
      </c>
      <c r="R2355" s="30" t="s">
        <v>130</v>
      </c>
      <c r="S2355" s="30" t="s">
        <v>164</v>
      </c>
      <c r="T2355" s="30" t="n">
        <v>4</v>
      </c>
      <c r="U2355" s="30" t="n">
        <f aca="false">YEAR(E2355)</f>
        <v>2024</v>
      </c>
      <c r="V2355" s="30" t="str">
        <f aca="false">TEXT(E2355,"MMM-YYYY")</f>
        <v>Dec-2024</v>
      </c>
      <c r="W2355" s="30" t="n">
        <f aca="false">MONTH(E2355)</f>
        <v>12</v>
      </c>
      <c r="X2355" s="30" t="str">
        <f aca="false">TEXT(WEEKDAY(E2355,2),"0")&amp;" - "&amp;TEXT(E2355,"dddd")</f>
        <v>3 - Wednesday</v>
      </c>
      <c r="Y2355" s="30" t="str">
        <f aca="false">_xlfn.IFS(C2355&lt;18,"Child (0-17)",C2355&lt;40,"Young Adult (18-39)",C2355&lt;60,"Adult (40-59)",TRUE(),"Senior (60+)")</f>
        <v>Senior (60+)</v>
      </c>
      <c r="Z2355" s="30" t="n">
        <f aca="false">ROUND(G2355-E2355,0)</f>
        <v>1</v>
      </c>
      <c r="AA2355" s="30" t="n">
        <f aca="false">L2355+M2355</f>
        <v>120</v>
      </c>
      <c r="AB2355" s="30" t="n">
        <f aca="false">IFERROR(ROUND(Q2355/AA2355,2),0)</f>
        <v>32.17</v>
      </c>
      <c r="AC2355" s="30" t="str">
        <f aca="false">IF(AND(K2355="Critical",N2355="No"),"URGENT - No Bed","Normal")</f>
        <v>Normal</v>
      </c>
      <c r="AD2355" s="34" t="n">
        <f aca="false">INDEX(Lookup_Tables!$B$3:$B$12,MATCH(H2355,Lookup_Tables!$A$3:$A$12,0))</f>
        <v>2200000</v>
      </c>
      <c r="AE2355" s="30" t="str">
        <f aca="false">INDEX(Lookup_Tables!$C$3:$C$12,MATCH(H2355,Lookup_Tables!$A$3:$A$12,0))</f>
        <v>Dr. Rohan Das</v>
      </c>
      <c r="AF2355" s="30" t="str">
        <f aca="false">IFERROR(INDEX(Lookup_Tables!$F$16:$F$45,MATCH(I2355,Lookup_Tables!$E$16:$E$45,0)),"N/A")</f>
        <v>EMP203</v>
      </c>
      <c r="AG2355" s="30" t="n">
        <f aca="false">_xlfn.IFS(R2355="Recovered",4,R2355="Referred",3,R2355="Admitted",2,R2355="Deceased",1,TRUE(),0)</f>
        <v>4</v>
      </c>
      <c r="AH2355" s="30" t="str">
        <f aca="false">IF(T2355&gt;=4,"Satisfied",IF(T2355&gt;=3,"Neutral","Needs Improvement"))</f>
        <v>Satisfied</v>
      </c>
    </row>
    <row r="2356" customFormat="false" ht="15" hidden="false" customHeight="false" outlineLevel="0" collapsed="false">
      <c r="A2356" s="27" t="s">
        <v>6427</v>
      </c>
      <c r="B2356" s="27" t="s">
        <v>2244</v>
      </c>
      <c r="C2356" s="27" t="n">
        <v>61</v>
      </c>
      <c r="D2356" s="27" t="s">
        <v>121</v>
      </c>
      <c r="E2356" s="28" t="n">
        <v>45594</v>
      </c>
      <c r="F2356" s="27" t="s">
        <v>743</v>
      </c>
      <c r="G2356" s="28" t="n">
        <v>45595</v>
      </c>
      <c r="H2356" s="27" t="s">
        <v>236</v>
      </c>
      <c r="I2356" s="27" t="s">
        <v>323</v>
      </c>
      <c r="J2356" s="27" t="s">
        <v>238</v>
      </c>
      <c r="K2356" s="27" t="s">
        <v>138</v>
      </c>
      <c r="L2356" s="27" t="n">
        <v>43</v>
      </c>
      <c r="M2356" s="27" t="n">
        <v>42</v>
      </c>
      <c r="N2356" s="27" t="s">
        <v>127</v>
      </c>
      <c r="O2356" s="27" t="s">
        <v>149</v>
      </c>
      <c r="P2356" s="27" t="s">
        <v>129</v>
      </c>
      <c r="Q2356" s="29" t="n">
        <v>1100.68</v>
      </c>
      <c r="R2356" s="27" t="s">
        <v>130</v>
      </c>
      <c r="S2356" s="27" t="s">
        <v>197</v>
      </c>
      <c r="T2356" s="27" t="n">
        <v>4</v>
      </c>
      <c r="U2356" s="27" t="n">
        <f aca="false">YEAR(E2356)</f>
        <v>2024</v>
      </c>
      <c r="V2356" s="27" t="str">
        <f aca="false">TEXT(E2356,"MMM-YYYY")</f>
        <v>Oct-2024</v>
      </c>
      <c r="W2356" s="27" t="n">
        <f aca="false">MONTH(E2356)</f>
        <v>10</v>
      </c>
      <c r="X2356" s="27" t="str">
        <f aca="false">TEXT(WEEKDAY(E2356,2),"0")&amp;" - "&amp;TEXT(E2356,"dddd")</f>
        <v>2 - Tuesday</v>
      </c>
      <c r="Y2356" s="27" t="str">
        <f aca="false">_xlfn.IFS(C2356&lt;18,"Child (0-17)",C2356&lt;40,"Young Adult (18-39)",C2356&lt;60,"Adult (40-59)",TRUE(),"Senior (60+)")</f>
        <v>Senior (60+)</v>
      </c>
      <c r="Z2356" s="27" t="n">
        <f aca="false">ROUND(G2356-E2356,0)</f>
        <v>1</v>
      </c>
      <c r="AA2356" s="27" t="n">
        <f aca="false">L2356+M2356</f>
        <v>85</v>
      </c>
      <c r="AB2356" s="27" t="n">
        <f aca="false">IFERROR(ROUND(Q2356/AA2356,2),0)</f>
        <v>12.95</v>
      </c>
      <c r="AC2356" s="27" t="str">
        <f aca="false">IF(AND(K2356="Critical",N2356="No"),"URGENT - No Bed","Normal")</f>
        <v>Normal</v>
      </c>
      <c r="AD2356" s="33" t="n">
        <f aca="false">INDEX(Lookup_Tables!$B$3:$B$12,MATCH(H2356,Lookup_Tables!$A$3:$A$12,0))</f>
        <v>3900000</v>
      </c>
      <c r="AE2356" s="27" t="str">
        <f aca="false">INDEX(Lookup_Tables!$C$3:$C$12,MATCH(H2356,Lookup_Tables!$A$3:$A$12,0))</f>
        <v>Dr. Rina Mehta</v>
      </c>
      <c r="AF2356" s="27" t="str">
        <f aca="false">IFERROR(INDEX(Lookup_Tables!$F$16:$F$45,MATCH(I2356,Lookup_Tables!$E$16:$E$45,0)),"N/A")</f>
        <v>EMP216</v>
      </c>
      <c r="AG2356" s="27" t="n">
        <f aca="false">_xlfn.IFS(R2356="Recovered",4,R2356="Referred",3,R2356="Admitted",2,R2356="Deceased",1,TRUE(),0)</f>
        <v>4</v>
      </c>
      <c r="AH2356" s="27" t="str">
        <f aca="false">IF(T2356&gt;=4,"Satisfied",IF(T2356&gt;=3,"Neutral","Needs Improvement"))</f>
        <v>Satisfied</v>
      </c>
    </row>
    <row r="2357" customFormat="false" ht="15" hidden="false" customHeight="false" outlineLevel="0" collapsed="false">
      <c r="A2357" s="30" t="s">
        <v>6474</v>
      </c>
      <c r="B2357" s="30" t="s">
        <v>1914</v>
      </c>
      <c r="C2357" s="30" t="n">
        <v>29</v>
      </c>
      <c r="D2357" s="30" t="s">
        <v>181</v>
      </c>
      <c r="E2357" s="31" t="n">
        <v>45427</v>
      </c>
      <c r="F2357" s="30" t="s">
        <v>1332</v>
      </c>
      <c r="G2357" s="31" t="n">
        <v>45430</v>
      </c>
      <c r="H2357" s="30" t="s">
        <v>242</v>
      </c>
      <c r="I2357" s="30" t="s">
        <v>243</v>
      </c>
      <c r="J2357" s="30" t="s">
        <v>363</v>
      </c>
      <c r="K2357" s="30" t="s">
        <v>156</v>
      </c>
      <c r="L2357" s="30" t="n">
        <v>45</v>
      </c>
      <c r="M2357" s="30" t="n">
        <v>39</v>
      </c>
      <c r="N2357" s="30" t="s">
        <v>127</v>
      </c>
      <c r="O2357" s="30" t="s">
        <v>149</v>
      </c>
      <c r="P2357" s="30" t="s">
        <v>187</v>
      </c>
      <c r="Q2357" s="32" t="n">
        <v>3503.93</v>
      </c>
      <c r="R2357" s="30" t="s">
        <v>172</v>
      </c>
      <c r="S2357" s="30" t="s">
        <v>192</v>
      </c>
      <c r="T2357" s="30" t="n">
        <v>4</v>
      </c>
      <c r="U2357" s="30" t="n">
        <f aca="false">YEAR(E2357)</f>
        <v>2024</v>
      </c>
      <c r="V2357" s="30" t="str">
        <f aca="false">TEXT(E2357,"MMM-YYYY")</f>
        <v>May-2024</v>
      </c>
      <c r="W2357" s="30" t="n">
        <f aca="false">MONTH(E2357)</f>
        <v>5</v>
      </c>
      <c r="X2357" s="30" t="str">
        <f aca="false">TEXT(WEEKDAY(E2357,2),"0")&amp;" - "&amp;TEXT(E2357,"dddd")</f>
        <v>3 - Wednesday</v>
      </c>
      <c r="Y2357" s="30" t="str">
        <f aca="false">_xlfn.IFS(C2357&lt;18,"Child (0-17)",C2357&lt;40,"Young Adult (18-39)",C2357&lt;60,"Adult (40-59)",TRUE(),"Senior (60+)")</f>
        <v>Young Adult (18-39)</v>
      </c>
      <c r="Z2357" s="30" t="n">
        <f aca="false">ROUND(G2357-E2357,0)</f>
        <v>3</v>
      </c>
      <c r="AA2357" s="30" t="n">
        <f aca="false">L2357+M2357</f>
        <v>84</v>
      </c>
      <c r="AB2357" s="30" t="n">
        <f aca="false">IFERROR(ROUND(Q2357/AA2357,2),0)</f>
        <v>41.71</v>
      </c>
      <c r="AC2357" s="30" t="str">
        <f aca="false">IF(AND(K2357="Critical",N2357="No"),"URGENT - No Bed","Normal")</f>
        <v>Normal</v>
      </c>
      <c r="AD2357" s="34" t="n">
        <f aca="false">INDEX(Lookup_Tables!$B$3:$B$12,MATCH(H2357,Lookup_Tables!$A$3:$A$12,0))</f>
        <v>3000000</v>
      </c>
      <c r="AE2357" s="30" t="str">
        <f aca="false">INDEX(Lookup_Tables!$C$3:$C$12,MATCH(H2357,Lookup_Tables!$A$3:$A$12,0))</f>
        <v>Dr. Pooja Iyer</v>
      </c>
      <c r="AF2357" s="30" t="str">
        <f aca="false">IFERROR(INDEX(Lookup_Tables!$F$16:$F$45,MATCH(I2357,Lookup_Tables!$E$16:$E$45,0)),"N/A")</f>
        <v>EMP214</v>
      </c>
      <c r="AG2357" s="30" t="n">
        <f aca="false">_xlfn.IFS(R2357="Recovered",4,R2357="Referred",3,R2357="Admitted",2,R2357="Deceased",1,TRUE(),0)</f>
        <v>2</v>
      </c>
      <c r="AH2357" s="30" t="str">
        <f aca="false">IF(T2357&gt;=4,"Satisfied",IF(T2357&gt;=3,"Neutral","Needs Improvement"))</f>
        <v>Satisfied</v>
      </c>
    </row>
    <row r="2358" customFormat="false" ht="15" hidden="false" customHeight="false" outlineLevel="0" collapsed="false">
      <c r="A2358" s="27" t="s">
        <v>5741</v>
      </c>
      <c r="B2358" s="27" t="s">
        <v>2847</v>
      </c>
      <c r="C2358" s="27" t="n">
        <v>50</v>
      </c>
      <c r="D2358" s="27" t="s">
        <v>181</v>
      </c>
      <c r="E2358" s="28" t="n">
        <v>45491</v>
      </c>
      <c r="F2358" s="27" t="s">
        <v>582</v>
      </c>
      <c r="G2358" s="28" t="n">
        <v>45497</v>
      </c>
      <c r="H2358" s="27" t="s">
        <v>183</v>
      </c>
      <c r="I2358" s="27" t="s">
        <v>184</v>
      </c>
      <c r="J2358" s="27" t="s">
        <v>411</v>
      </c>
      <c r="K2358" s="27" t="s">
        <v>126</v>
      </c>
      <c r="L2358" s="27" t="n">
        <v>14</v>
      </c>
      <c r="M2358" s="27" t="n">
        <v>89</v>
      </c>
      <c r="N2358" s="27" t="s">
        <v>127</v>
      </c>
      <c r="O2358" s="27" t="s">
        <v>139</v>
      </c>
      <c r="P2358" s="27" t="s">
        <v>150</v>
      </c>
      <c r="Q2358" s="29" t="n">
        <v>8265.26</v>
      </c>
      <c r="R2358" s="27" t="s">
        <v>268</v>
      </c>
      <c r="S2358" s="27" t="s">
        <v>151</v>
      </c>
      <c r="T2358" s="27" t="n">
        <v>3</v>
      </c>
      <c r="U2358" s="27" t="n">
        <f aca="false">YEAR(E2358)</f>
        <v>2024</v>
      </c>
      <c r="V2358" s="27" t="str">
        <f aca="false">TEXT(E2358,"MMM-YYYY")</f>
        <v>Jul-2024</v>
      </c>
      <c r="W2358" s="27" t="n">
        <f aca="false">MONTH(E2358)</f>
        <v>7</v>
      </c>
      <c r="X2358" s="27" t="str">
        <f aca="false">TEXT(WEEKDAY(E2358,2),"0")&amp;" - "&amp;TEXT(E2358,"dddd")</f>
        <v>4 - Thursday</v>
      </c>
      <c r="Y2358" s="27" t="str">
        <f aca="false">_xlfn.IFS(C2358&lt;18,"Child (0-17)",C2358&lt;40,"Young Adult (18-39)",C2358&lt;60,"Adult (40-59)",TRUE(),"Senior (60+)")</f>
        <v>Adult (40-59)</v>
      </c>
      <c r="Z2358" s="27" t="n">
        <f aca="false">ROUND(G2358-E2358,0)</f>
        <v>6</v>
      </c>
      <c r="AA2358" s="27" t="n">
        <f aca="false">L2358+M2358</f>
        <v>103</v>
      </c>
      <c r="AB2358" s="27" t="n">
        <f aca="false">IFERROR(ROUND(Q2358/AA2358,2),0)</f>
        <v>80.25</v>
      </c>
      <c r="AC2358" s="27" t="str">
        <f aca="false">IF(AND(K2358="Critical",N2358="No"),"URGENT - No Bed","Normal")</f>
        <v>Normal</v>
      </c>
      <c r="AD2358" s="33" t="n">
        <f aca="false">INDEX(Lookup_Tables!$B$3:$B$12,MATCH(H2358,Lookup_Tables!$A$3:$A$12,0))</f>
        <v>3100000</v>
      </c>
      <c r="AE2358" s="27" t="str">
        <f aca="false">INDEX(Lookup_Tables!$C$3:$C$12,MATCH(H2358,Lookup_Tables!$A$3:$A$12,0))</f>
        <v>Dr. Kavita Rao</v>
      </c>
      <c r="AF2358" s="27" t="str">
        <f aca="false">IFERROR(INDEX(Lookup_Tables!$F$16:$F$45,MATCH(I2358,Lookup_Tables!$E$16:$E$45,0)),"N/A")</f>
        <v>EMP226</v>
      </c>
      <c r="AG2358" s="27" t="n">
        <f aca="false">_xlfn.IFS(R2358="Recovered",4,R2358="Referred",3,R2358="Admitted",2,R2358="Deceased",1,TRUE(),0)</f>
        <v>3</v>
      </c>
      <c r="AH2358" s="27" t="str">
        <f aca="false">IF(T2358&gt;=4,"Satisfied",IF(T2358&gt;=3,"Neutral","Needs Improvement"))</f>
        <v>Neutral</v>
      </c>
    </row>
    <row r="2359" customFormat="false" ht="15" hidden="false" customHeight="false" outlineLevel="0" collapsed="false">
      <c r="A2359" s="30" t="s">
        <v>5876</v>
      </c>
      <c r="B2359" s="30" t="s">
        <v>2376</v>
      </c>
      <c r="C2359" s="30" t="n">
        <v>43</v>
      </c>
      <c r="D2359" s="30" t="s">
        <v>121</v>
      </c>
      <c r="E2359" s="31" t="n">
        <v>45486</v>
      </c>
      <c r="F2359" s="30" t="s">
        <v>475</v>
      </c>
      <c r="G2359" s="31" t="n">
        <v>45490</v>
      </c>
      <c r="H2359" s="30" t="s">
        <v>135</v>
      </c>
      <c r="I2359" s="30" t="s">
        <v>278</v>
      </c>
      <c r="J2359" s="30" t="s">
        <v>618</v>
      </c>
      <c r="K2359" s="30" t="s">
        <v>126</v>
      </c>
      <c r="L2359" s="30" t="n">
        <v>8</v>
      </c>
      <c r="M2359" s="30" t="n">
        <v>129</v>
      </c>
      <c r="N2359" s="30" t="s">
        <v>186</v>
      </c>
      <c r="O2359" s="30" t="s">
        <v>139</v>
      </c>
      <c r="P2359" s="30" t="s">
        <v>140</v>
      </c>
      <c r="Q2359" s="32" t="n">
        <v>8739.92</v>
      </c>
      <c r="R2359" s="30" t="s">
        <v>130</v>
      </c>
      <c r="S2359" s="30" t="s">
        <v>335</v>
      </c>
      <c r="T2359" s="30" t="n">
        <v>4</v>
      </c>
      <c r="U2359" s="30" t="n">
        <f aca="false">YEAR(E2359)</f>
        <v>2024</v>
      </c>
      <c r="V2359" s="30" t="str">
        <f aca="false">TEXT(E2359,"MMM-YYYY")</f>
        <v>Jul-2024</v>
      </c>
      <c r="W2359" s="30" t="n">
        <f aca="false">MONTH(E2359)</f>
        <v>7</v>
      </c>
      <c r="X2359" s="30" t="str">
        <f aca="false">TEXT(WEEKDAY(E2359,2),"0")&amp;" - "&amp;TEXT(E2359,"dddd")</f>
        <v>6 - Saturday</v>
      </c>
      <c r="Y2359" s="30" t="str">
        <f aca="false">_xlfn.IFS(C2359&lt;18,"Child (0-17)",C2359&lt;40,"Young Adult (18-39)",C2359&lt;60,"Adult (40-59)",TRUE(),"Senior (60+)")</f>
        <v>Adult (40-59)</v>
      </c>
      <c r="Z2359" s="30" t="n">
        <f aca="false">ROUND(G2359-E2359,0)</f>
        <v>4</v>
      </c>
      <c r="AA2359" s="30" t="n">
        <f aca="false">L2359+M2359</f>
        <v>137</v>
      </c>
      <c r="AB2359" s="30" t="n">
        <f aca="false">IFERROR(ROUND(Q2359/AA2359,2),0)</f>
        <v>63.8</v>
      </c>
      <c r="AC2359" s="30" t="str">
        <f aca="false">IF(AND(K2359="Critical",N2359="No"),"URGENT - No Bed","Normal")</f>
        <v>Normal</v>
      </c>
      <c r="AD2359" s="34" t="n">
        <f aca="false">INDEX(Lookup_Tables!$B$3:$B$12,MATCH(H2359,Lookup_Tables!$A$3:$A$12,0))</f>
        <v>4600000</v>
      </c>
      <c r="AE2359" s="30" t="str">
        <f aca="false">INDEX(Lookup_Tables!$C$3:$C$12,MATCH(H2359,Lookup_Tables!$A$3:$A$12,0))</f>
        <v>Dr. Farhan Khan</v>
      </c>
      <c r="AF2359" s="30" t="str">
        <f aca="false">IFERROR(INDEX(Lookup_Tables!$F$16:$F$45,MATCH(I2359,Lookup_Tables!$E$16:$E$45,0)),"N/A")</f>
        <v>EMP208</v>
      </c>
      <c r="AG2359" s="30" t="n">
        <f aca="false">_xlfn.IFS(R2359="Recovered",4,R2359="Referred",3,R2359="Admitted",2,R2359="Deceased",1,TRUE(),0)</f>
        <v>4</v>
      </c>
      <c r="AH2359" s="30" t="str">
        <f aca="false">IF(T2359&gt;=4,"Satisfied",IF(T2359&gt;=3,"Neutral","Needs Improvement"))</f>
        <v>Satisfied</v>
      </c>
    </row>
    <row r="2360" customFormat="false" ht="15" hidden="false" customHeight="false" outlineLevel="0" collapsed="false">
      <c r="A2360" s="27" t="s">
        <v>5934</v>
      </c>
      <c r="B2360" s="27" t="s">
        <v>2515</v>
      </c>
      <c r="C2360" s="27" t="n">
        <v>89</v>
      </c>
      <c r="D2360" s="27" t="s">
        <v>121</v>
      </c>
      <c r="E2360" s="28" t="n">
        <v>45504</v>
      </c>
      <c r="F2360" s="27" t="s">
        <v>532</v>
      </c>
      <c r="G2360" s="28" t="n">
        <v>45505</v>
      </c>
      <c r="H2360" s="27" t="s">
        <v>236</v>
      </c>
      <c r="I2360" s="27" t="s">
        <v>237</v>
      </c>
      <c r="J2360" s="27" t="s">
        <v>375</v>
      </c>
      <c r="K2360" s="27" t="s">
        <v>138</v>
      </c>
      <c r="L2360" s="27" t="n">
        <v>46</v>
      </c>
      <c r="M2360" s="27" t="n">
        <v>36</v>
      </c>
      <c r="N2360" s="27" t="s">
        <v>127</v>
      </c>
      <c r="O2360" s="27" t="s">
        <v>149</v>
      </c>
      <c r="P2360" s="27" t="s">
        <v>187</v>
      </c>
      <c r="Q2360" s="29" t="n">
        <v>2381.87</v>
      </c>
      <c r="R2360" s="27" t="s">
        <v>130</v>
      </c>
      <c r="S2360" s="27" t="s">
        <v>335</v>
      </c>
      <c r="T2360" s="27" t="n">
        <v>5</v>
      </c>
      <c r="U2360" s="27" t="n">
        <f aca="false">YEAR(E2360)</f>
        <v>2024</v>
      </c>
      <c r="V2360" s="27" t="str">
        <f aca="false">TEXT(E2360,"MMM-YYYY")</f>
        <v>Jul-2024</v>
      </c>
      <c r="W2360" s="27" t="n">
        <f aca="false">MONTH(E2360)</f>
        <v>7</v>
      </c>
      <c r="X2360" s="27" t="str">
        <f aca="false">TEXT(WEEKDAY(E2360,2),"0")&amp;" - "&amp;TEXT(E2360,"dddd")</f>
        <v>3 - Wednesday</v>
      </c>
      <c r="Y2360" s="27" t="str">
        <f aca="false">_xlfn.IFS(C2360&lt;18,"Child (0-17)",C2360&lt;40,"Young Adult (18-39)",C2360&lt;60,"Adult (40-59)",TRUE(),"Senior (60+)")</f>
        <v>Senior (60+)</v>
      </c>
      <c r="Z2360" s="27" t="n">
        <f aca="false">ROUND(G2360-E2360,0)</f>
        <v>1</v>
      </c>
      <c r="AA2360" s="27" t="n">
        <f aca="false">L2360+M2360</f>
        <v>82</v>
      </c>
      <c r="AB2360" s="27" t="n">
        <f aca="false">IFERROR(ROUND(Q2360/AA2360,2),0)</f>
        <v>29.05</v>
      </c>
      <c r="AC2360" s="27" t="str">
        <f aca="false">IF(AND(K2360="Critical",N2360="No"),"URGENT - No Bed","Normal")</f>
        <v>Normal</v>
      </c>
      <c r="AD2360" s="33" t="n">
        <f aca="false">INDEX(Lookup_Tables!$B$3:$B$12,MATCH(H2360,Lookup_Tables!$A$3:$A$12,0))</f>
        <v>3900000</v>
      </c>
      <c r="AE2360" s="27" t="str">
        <f aca="false">INDEX(Lookup_Tables!$C$3:$C$12,MATCH(H2360,Lookup_Tables!$A$3:$A$12,0))</f>
        <v>Dr. Rina Mehta</v>
      </c>
      <c r="AF2360" s="27" t="str">
        <f aca="false">IFERROR(INDEX(Lookup_Tables!$F$16:$F$45,MATCH(I2360,Lookup_Tables!$E$16:$E$45,0)),"N/A")</f>
        <v>EMP215</v>
      </c>
      <c r="AG2360" s="27" t="n">
        <f aca="false">_xlfn.IFS(R2360="Recovered",4,R2360="Referred",3,R2360="Admitted",2,R2360="Deceased",1,TRUE(),0)</f>
        <v>4</v>
      </c>
      <c r="AH2360" s="27" t="str">
        <f aca="false">IF(T2360&gt;=4,"Satisfied",IF(T2360&gt;=3,"Neutral","Needs Improvement"))</f>
        <v>Satisfied</v>
      </c>
    </row>
    <row r="2361" customFormat="false" ht="15" hidden="false" customHeight="false" outlineLevel="0" collapsed="false">
      <c r="A2361" s="30" t="s">
        <v>5573</v>
      </c>
      <c r="B2361" s="30" t="s">
        <v>542</v>
      </c>
      <c r="C2361" s="30" t="n">
        <v>56</v>
      </c>
      <c r="D2361" s="30" t="s">
        <v>121</v>
      </c>
      <c r="E2361" s="31" t="n">
        <v>45422</v>
      </c>
      <c r="F2361" s="30" t="s">
        <v>997</v>
      </c>
      <c r="G2361" s="31" t="n">
        <v>45422</v>
      </c>
      <c r="H2361" s="30" t="s">
        <v>217</v>
      </c>
      <c r="I2361" s="30" t="s">
        <v>344</v>
      </c>
      <c r="J2361" s="30" t="s">
        <v>483</v>
      </c>
      <c r="K2361" s="30" t="s">
        <v>156</v>
      </c>
      <c r="L2361" s="30" t="n">
        <v>68</v>
      </c>
      <c r="M2361" s="30" t="n">
        <v>51</v>
      </c>
      <c r="N2361" s="30" t="s">
        <v>127</v>
      </c>
      <c r="O2361" s="30" t="s">
        <v>149</v>
      </c>
      <c r="P2361" s="30" t="s">
        <v>140</v>
      </c>
      <c r="Q2361" s="32" t="n">
        <v>4762.67</v>
      </c>
      <c r="R2361" s="30" t="s">
        <v>130</v>
      </c>
      <c r="S2361" s="30" t="s">
        <v>141</v>
      </c>
      <c r="T2361" s="30" t="n">
        <v>4</v>
      </c>
      <c r="U2361" s="30" t="n">
        <f aca="false">YEAR(E2361)</f>
        <v>2024</v>
      </c>
      <c r="V2361" s="30" t="str">
        <f aca="false">TEXT(E2361,"MMM-YYYY")</f>
        <v>May-2024</v>
      </c>
      <c r="W2361" s="30" t="n">
        <f aca="false">MONTH(E2361)</f>
        <v>5</v>
      </c>
      <c r="X2361" s="30" t="str">
        <f aca="false">TEXT(WEEKDAY(E2361,2),"0")&amp;" - "&amp;TEXT(E2361,"dddd")</f>
        <v>5 - Friday</v>
      </c>
      <c r="Y2361" s="30" t="str">
        <f aca="false">_xlfn.IFS(C2361&lt;18,"Child (0-17)",C2361&lt;40,"Young Adult (18-39)",C2361&lt;60,"Adult (40-59)",TRUE(),"Senior (60+)")</f>
        <v>Adult (40-59)</v>
      </c>
      <c r="Z2361" s="30" t="n">
        <f aca="false">ROUND(G2361-E2361,0)</f>
        <v>0</v>
      </c>
      <c r="AA2361" s="30" t="n">
        <f aca="false">L2361+M2361</f>
        <v>119</v>
      </c>
      <c r="AB2361" s="30" t="n">
        <f aca="false">IFERROR(ROUND(Q2361/AA2361,2),0)</f>
        <v>40.02</v>
      </c>
      <c r="AC2361" s="30" t="str">
        <f aca="false">IF(AND(K2361="Critical",N2361="No"),"URGENT - No Bed","Normal")</f>
        <v>Normal</v>
      </c>
      <c r="AD2361" s="34" t="n">
        <f aca="false">INDEX(Lookup_Tables!$B$3:$B$12,MATCH(H2361,Lookup_Tables!$A$3:$A$12,0))</f>
        <v>4200000</v>
      </c>
      <c r="AE2361" s="30" t="str">
        <f aca="false">INDEX(Lookup_Tables!$C$3:$C$12,MATCH(H2361,Lookup_Tables!$A$3:$A$12,0))</f>
        <v>Dr. Anil Kapoor</v>
      </c>
      <c r="AF2361" s="30" t="str">
        <f aca="false">IFERROR(INDEX(Lookup_Tables!$F$16:$F$45,MATCH(I2361,Lookup_Tables!$E$16:$E$45,0)),"N/A")</f>
        <v>EMP201</v>
      </c>
      <c r="AG2361" s="30" t="n">
        <f aca="false">_xlfn.IFS(R2361="Recovered",4,R2361="Referred",3,R2361="Admitted",2,R2361="Deceased",1,TRUE(),0)</f>
        <v>4</v>
      </c>
      <c r="AH2361" s="30" t="str">
        <f aca="false">IF(T2361&gt;=4,"Satisfied",IF(T2361&gt;=3,"Neutral","Needs Improvement"))</f>
        <v>Satisfied</v>
      </c>
    </row>
    <row r="2362" customFormat="false" ht="15" hidden="false" customHeight="false" outlineLevel="0" collapsed="false">
      <c r="A2362" s="27" t="s">
        <v>2126</v>
      </c>
      <c r="B2362" s="27" t="s">
        <v>1867</v>
      </c>
      <c r="C2362" s="27" t="n">
        <v>62</v>
      </c>
      <c r="D2362" s="27" t="s">
        <v>181</v>
      </c>
      <c r="E2362" s="28" t="n">
        <v>45352</v>
      </c>
      <c r="F2362" s="27" t="s">
        <v>1047</v>
      </c>
      <c r="G2362" s="28" t="n">
        <v>45352</v>
      </c>
      <c r="H2362" s="27" t="s">
        <v>236</v>
      </c>
      <c r="I2362" s="27" t="s">
        <v>323</v>
      </c>
      <c r="J2362" s="27" t="s">
        <v>455</v>
      </c>
      <c r="K2362" s="27" t="s">
        <v>156</v>
      </c>
      <c r="L2362" s="27" t="n">
        <v>44</v>
      </c>
      <c r="M2362" s="27" t="n">
        <v>85</v>
      </c>
      <c r="N2362" s="27" t="s">
        <v>127</v>
      </c>
      <c r="O2362" s="27" t="s">
        <v>149</v>
      </c>
      <c r="P2362" s="27" t="s">
        <v>187</v>
      </c>
      <c r="Q2362" s="29" t="n">
        <v>5017.19</v>
      </c>
      <c r="R2362" s="27" t="s">
        <v>172</v>
      </c>
      <c r="S2362" s="27" t="s">
        <v>157</v>
      </c>
      <c r="T2362" s="27" t="n">
        <v>4</v>
      </c>
      <c r="U2362" s="27" t="n">
        <f aca="false">YEAR(E2362)</f>
        <v>2024</v>
      </c>
      <c r="V2362" s="27" t="str">
        <f aca="false">TEXT(E2362,"MMM-YYYY")</f>
        <v>Mar-2024</v>
      </c>
      <c r="W2362" s="27" t="n">
        <f aca="false">MONTH(E2362)</f>
        <v>3</v>
      </c>
      <c r="X2362" s="27" t="str">
        <f aca="false">TEXT(WEEKDAY(E2362,2),"0")&amp;" - "&amp;TEXT(E2362,"dddd")</f>
        <v>5 - Friday</v>
      </c>
      <c r="Y2362" s="27" t="str">
        <f aca="false">_xlfn.IFS(C2362&lt;18,"Child (0-17)",C2362&lt;40,"Young Adult (18-39)",C2362&lt;60,"Adult (40-59)",TRUE(),"Senior (60+)")</f>
        <v>Senior (60+)</v>
      </c>
      <c r="Z2362" s="27" t="n">
        <f aca="false">ROUND(G2362-E2362,0)</f>
        <v>0</v>
      </c>
      <c r="AA2362" s="27" t="n">
        <f aca="false">L2362+M2362</f>
        <v>129</v>
      </c>
      <c r="AB2362" s="27" t="n">
        <f aca="false">IFERROR(ROUND(Q2362/AA2362,2),0)</f>
        <v>38.89</v>
      </c>
      <c r="AC2362" s="27" t="str">
        <f aca="false">IF(AND(K2362="Critical",N2362="No"),"URGENT - No Bed","Normal")</f>
        <v>Normal</v>
      </c>
      <c r="AD2362" s="33" t="n">
        <f aca="false">INDEX(Lookup_Tables!$B$3:$B$12,MATCH(H2362,Lookup_Tables!$A$3:$A$12,0))</f>
        <v>3900000</v>
      </c>
      <c r="AE2362" s="27" t="str">
        <f aca="false">INDEX(Lookup_Tables!$C$3:$C$12,MATCH(H2362,Lookup_Tables!$A$3:$A$12,0))</f>
        <v>Dr. Rina Mehta</v>
      </c>
      <c r="AF2362" s="27" t="str">
        <f aca="false">IFERROR(INDEX(Lookup_Tables!$F$16:$F$45,MATCH(I2362,Lookup_Tables!$E$16:$E$45,0)),"N/A")</f>
        <v>EMP216</v>
      </c>
      <c r="AG2362" s="27" t="n">
        <f aca="false">_xlfn.IFS(R2362="Recovered",4,R2362="Referred",3,R2362="Admitted",2,R2362="Deceased",1,TRUE(),0)</f>
        <v>2</v>
      </c>
      <c r="AH2362" s="27" t="str">
        <f aca="false">IF(T2362&gt;=4,"Satisfied",IF(T2362&gt;=3,"Neutral","Needs Improvement"))</f>
        <v>Satisfied</v>
      </c>
    </row>
    <row r="2363" customFormat="false" ht="15" hidden="false" customHeight="false" outlineLevel="0" collapsed="false">
      <c r="A2363" s="30" t="s">
        <v>7045</v>
      </c>
      <c r="B2363" s="30" t="s">
        <v>610</v>
      </c>
      <c r="C2363" s="30" t="n">
        <v>42</v>
      </c>
      <c r="D2363" s="30" t="s">
        <v>181</v>
      </c>
      <c r="E2363" s="31" t="n">
        <v>45626</v>
      </c>
      <c r="F2363" s="30" t="s">
        <v>1424</v>
      </c>
      <c r="G2363" s="31" t="n">
        <v>45632</v>
      </c>
      <c r="H2363" s="30" t="s">
        <v>123</v>
      </c>
      <c r="I2363" s="30" t="s">
        <v>304</v>
      </c>
      <c r="J2363" s="30" t="s">
        <v>305</v>
      </c>
      <c r="K2363" s="30" t="s">
        <v>126</v>
      </c>
      <c r="L2363" s="30" t="n">
        <v>43</v>
      </c>
      <c r="M2363" s="30" t="n">
        <v>98</v>
      </c>
      <c r="N2363" s="30" t="s">
        <v>186</v>
      </c>
      <c r="O2363" s="30" t="s">
        <v>128</v>
      </c>
      <c r="P2363" s="30" t="s">
        <v>140</v>
      </c>
      <c r="Q2363" s="32" t="n">
        <v>8500.84</v>
      </c>
      <c r="R2363" s="30" t="s">
        <v>172</v>
      </c>
      <c r="S2363" s="30" t="s">
        <v>197</v>
      </c>
      <c r="T2363" s="30" t="n">
        <v>3</v>
      </c>
      <c r="U2363" s="30" t="n">
        <f aca="false">YEAR(E2363)</f>
        <v>2024</v>
      </c>
      <c r="V2363" s="30" t="str">
        <f aca="false">TEXT(E2363,"MMM-YYYY")</f>
        <v>Nov-2024</v>
      </c>
      <c r="W2363" s="30" t="n">
        <f aca="false">MONTH(E2363)</f>
        <v>11</v>
      </c>
      <c r="X2363" s="30" t="str">
        <f aca="false">TEXT(WEEKDAY(E2363,2),"0")&amp;" - "&amp;TEXT(E2363,"dddd")</f>
        <v>6 - Saturday</v>
      </c>
      <c r="Y2363" s="30" t="str">
        <f aca="false">_xlfn.IFS(C2363&lt;18,"Child (0-17)",C2363&lt;40,"Young Adult (18-39)",C2363&lt;60,"Adult (40-59)",TRUE(),"Senior (60+)")</f>
        <v>Adult (40-59)</v>
      </c>
      <c r="Z2363" s="30" t="n">
        <f aca="false">ROUND(G2363-E2363,0)</f>
        <v>6</v>
      </c>
      <c r="AA2363" s="30" t="n">
        <f aca="false">L2363+M2363</f>
        <v>141</v>
      </c>
      <c r="AB2363" s="30" t="n">
        <f aca="false">IFERROR(ROUND(Q2363/AA2363,2),0)</f>
        <v>60.29</v>
      </c>
      <c r="AC2363" s="30" t="str">
        <f aca="false">IF(AND(K2363="Critical",N2363="No"),"URGENT - No Bed","Normal")</f>
        <v>Normal</v>
      </c>
      <c r="AD2363" s="34" t="n">
        <f aca="false">INDEX(Lookup_Tables!$B$3:$B$12,MATCH(H2363,Lookup_Tables!$A$3:$A$12,0))</f>
        <v>2200000</v>
      </c>
      <c r="AE2363" s="30" t="str">
        <f aca="false">INDEX(Lookup_Tables!$C$3:$C$12,MATCH(H2363,Lookup_Tables!$A$3:$A$12,0))</f>
        <v>Dr. Rohan Das</v>
      </c>
      <c r="AF2363" s="30" t="str">
        <f aca="false">IFERROR(INDEX(Lookup_Tables!$F$16:$F$45,MATCH(I2363,Lookup_Tables!$E$16:$E$45,0)),"N/A")</f>
        <v>EMP204</v>
      </c>
      <c r="AG2363" s="30" t="n">
        <f aca="false">_xlfn.IFS(R2363="Recovered",4,R2363="Referred",3,R2363="Admitted",2,R2363="Deceased",1,TRUE(),0)</f>
        <v>2</v>
      </c>
      <c r="AH2363" s="30" t="str">
        <f aca="false">IF(T2363&gt;=4,"Satisfied",IF(T2363&gt;=3,"Neutral","Needs Improvement"))</f>
        <v>Neutral</v>
      </c>
    </row>
    <row r="2364" customFormat="false" ht="15" hidden="false" customHeight="false" outlineLevel="0" collapsed="false">
      <c r="A2364" s="27" t="s">
        <v>4701</v>
      </c>
      <c r="B2364" s="27" t="s">
        <v>3542</v>
      </c>
      <c r="C2364" s="27" t="n">
        <v>40</v>
      </c>
      <c r="D2364" s="27" t="s">
        <v>181</v>
      </c>
      <c r="E2364" s="28" t="n">
        <v>45527</v>
      </c>
      <c r="F2364" s="27" t="s">
        <v>948</v>
      </c>
      <c r="G2364" s="28" t="n">
        <v>45528</v>
      </c>
      <c r="H2364" s="27" t="s">
        <v>217</v>
      </c>
      <c r="I2364" s="27" t="s">
        <v>344</v>
      </c>
      <c r="J2364" s="27" t="s">
        <v>483</v>
      </c>
      <c r="K2364" s="27" t="s">
        <v>138</v>
      </c>
      <c r="L2364" s="27" t="n">
        <v>24</v>
      </c>
      <c r="M2364" s="27" t="n">
        <v>30</v>
      </c>
      <c r="N2364" s="27" t="s">
        <v>186</v>
      </c>
      <c r="O2364" s="27" t="s">
        <v>128</v>
      </c>
      <c r="P2364" s="27" t="s">
        <v>129</v>
      </c>
      <c r="Q2364" s="29" t="n">
        <v>1967.97</v>
      </c>
      <c r="R2364" s="27" t="s">
        <v>130</v>
      </c>
      <c r="S2364" s="27" t="s">
        <v>164</v>
      </c>
      <c r="T2364" s="27" t="n">
        <v>1</v>
      </c>
      <c r="U2364" s="27" t="n">
        <f aca="false">YEAR(E2364)</f>
        <v>2024</v>
      </c>
      <c r="V2364" s="27" t="str">
        <f aca="false">TEXT(E2364,"MMM-YYYY")</f>
        <v>Aug-2024</v>
      </c>
      <c r="W2364" s="27" t="n">
        <f aca="false">MONTH(E2364)</f>
        <v>8</v>
      </c>
      <c r="X2364" s="27" t="str">
        <f aca="false">TEXT(WEEKDAY(E2364,2),"0")&amp;" - "&amp;TEXT(E2364,"dddd")</f>
        <v>5 - Friday</v>
      </c>
      <c r="Y2364" s="27" t="str">
        <f aca="false">_xlfn.IFS(C2364&lt;18,"Child (0-17)",C2364&lt;40,"Young Adult (18-39)",C2364&lt;60,"Adult (40-59)",TRUE(),"Senior (60+)")</f>
        <v>Adult (40-59)</v>
      </c>
      <c r="Z2364" s="27" t="n">
        <f aca="false">ROUND(G2364-E2364,0)</f>
        <v>1</v>
      </c>
      <c r="AA2364" s="27" t="n">
        <f aca="false">L2364+M2364</f>
        <v>54</v>
      </c>
      <c r="AB2364" s="27" t="n">
        <f aca="false">IFERROR(ROUND(Q2364/AA2364,2),0)</f>
        <v>36.44</v>
      </c>
      <c r="AC2364" s="27" t="str">
        <f aca="false">IF(AND(K2364="Critical",N2364="No"),"URGENT - No Bed","Normal")</f>
        <v>Normal</v>
      </c>
      <c r="AD2364" s="33" t="n">
        <f aca="false">INDEX(Lookup_Tables!$B$3:$B$12,MATCH(H2364,Lookup_Tables!$A$3:$A$12,0))</f>
        <v>4200000</v>
      </c>
      <c r="AE2364" s="27" t="str">
        <f aca="false">INDEX(Lookup_Tables!$C$3:$C$12,MATCH(H2364,Lookup_Tables!$A$3:$A$12,0))</f>
        <v>Dr. Anil Kapoor</v>
      </c>
      <c r="AF2364" s="27" t="str">
        <f aca="false">IFERROR(INDEX(Lookup_Tables!$F$16:$F$45,MATCH(I2364,Lookup_Tables!$E$16:$E$45,0)),"N/A")</f>
        <v>EMP201</v>
      </c>
      <c r="AG2364" s="27" t="n">
        <f aca="false">_xlfn.IFS(R2364="Recovered",4,R2364="Referred",3,R2364="Admitted",2,R2364="Deceased",1,TRUE(),0)</f>
        <v>4</v>
      </c>
      <c r="AH2364" s="27" t="str">
        <f aca="false">IF(T2364&gt;=4,"Satisfied",IF(T2364&gt;=3,"Neutral","Needs Improvement"))</f>
        <v>Needs Improvement</v>
      </c>
    </row>
    <row r="2365" customFormat="false" ht="15" hidden="false" customHeight="false" outlineLevel="0" collapsed="false">
      <c r="A2365" s="30" t="s">
        <v>4797</v>
      </c>
      <c r="B2365" s="30" t="s">
        <v>4349</v>
      </c>
      <c r="C2365" s="30" t="n">
        <v>46</v>
      </c>
      <c r="D2365" s="30" t="s">
        <v>121</v>
      </c>
      <c r="E2365" s="31" t="n">
        <v>45385</v>
      </c>
      <c r="F2365" s="30" t="s">
        <v>1623</v>
      </c>
      <c r="G2365" s="31" t="n">
        <v>45386</v>
      </c>
      <c r="H2365" s="30" t="s">
        <v>217</v>
      </c>
      <c r="I2365" s="30" t="s">
        <v>282</v>
      </c>
      <c r="J2365" s="30" t="s">
        <v>294</v>
      </c>
      <c r="K2365" s="30" t="s">
        <v>156</v>
      </c>
      <c r="L2365" s="30" t="n">
        <v>28</v>
      </c>
      <c r="M2365" s="30" t="n">
        <v>38</v>
      </c>
      <c r="N2365" s="30" t="s">
        <v>127</v>
      </c>
      <c r="O2365" s="30" t="s">
        <v>139</v>
      </c>
      <c r="P2365" s="30" t="s">
        <v>129</v>
      </c>
      <c r="Q2365" s="32" t="n">
        <v>4200.74</v>
      </c>
      <c r="R2365" s="30" t="s">
        <v>130</v>
      </c>
      <c r="S2365" s="30" t="s">
        <v>192</v>
      </c>
      <c r="T2365" s="30" t="n">
        <v>4</v>
      </c>
      <c r="U2365" s="30" t="n">
        <f aca="false">YEAR(E2365)</f>
        <v>2024</v>
      </c>
      <c r="V2365" s="30" t="str">
        <f aca="false">TEXT(E2365,"MMM-YYYY")</f>
        <v>Apr-2024</v>
      </c>
      <c r="W2365" s="30" t="n">
        <f aca="false">MONTH(E2365)</f>
        <v>4</v>
      </c>
      <c r="X2365" s="30" t="str">
        <f aca="false">TEXT(WEEKDAY(E2365,2),"0")&amp;" - "&amp;TEXT(E2365,"dddd")</f>
        <v>3 - Wednesday</v>
      </c>
      <c r="Y2365" s="30" t="str">
        <f aca="false">_xlfn.IFS(C2365&lt;18,"Child (0-17)",C2365&lt;40,"Young Adult (18-39)",C2365&lt;60,"Adult (40-59)",TRUE(),"Senior (60+)")</f>
        <v>Adult (40-59)</v>
      </c>
      <c r="Z2365" s="30" t="n">
        <f aca="false">ROUND(G2365-E2365,0)</f>
        <v>1</v>
      </c>
      <c r="AA2365" s="30" t="n">
        <f aca="false">L2365+M2365</f>
        <v>66</v>
      </c>
      <c r="AB2365" s="30" t="n">
        <f aca="false">IFERROR(ROUND(Q2365/AA2365,2),0)</f>
        <v>63.65</v>
      </c>
      <c r="AC2365" s="30" t="str">
        <f aca="false">IF(AND(K2365="Critical",N2365="No"),"URGENT - No Bed","Normal")</f>
        <v>Normal</v>
      </c>
      <c r="AD2365" s="34" t="n">
        <f aca="false">INDEX(Lookup_Tables!$B$3:$B$12,MATCH(H2365,Lookup_Tables!$A$3:$A$12,0))</f>
        <v>4200000</v>
      </c>
      <c r="AE2365" s="30" t="str">
        <f aca="false">INDEX(Lookup_Tables!$C$3:$C$12,MATCH(H2365,Lookup_Tables!$A$3:$A$12,0))</f>
        <v>Dr. Anil Kapoor</v>
      </c>
      <c r="AF2365" s="30" t="str">
        <f aca="false">IFERROR(INDEX(Lookup_Tables!$F$16:$F$45,MATCH(I2365,Lookup_Tables!$E$16:$E$45,0)),"N/A")</f>
        <v>EMP200</v>
      </c>
      <c r="AG2365" s="30" t="n">
        <f aca="false">_xlfn.IFS(R2365="Recovered",4,R2365="Referred",3,R2365="Admitted",2,R2365="Deceased",1,TRUE(),0)</f>
        <v>4</v>
      </c>
      <c r="AH2365" s="30" t="str">
        <f aca="false">IF(T2365&gt;=4,"Satisfied",IF(T2365&gt;=3,"Neutral","Needs Improvement"))</f>
        <v>Satisfied</v>
      </c>
    </row>
    <row r="2366" customFormat="false" ht="15" hidden="false" customHeight="false" outlineLevel="0" collapsed="false">
      <c r="A2366" s="27" t="s">
        <v>5054</v>
      </c>
      <c r="B2366" s="27" t="s">
        <v>2398</v>
      </c>
      <c r="C2366" s="27" t="n">
        <v>73</v>
      </c>
      <c r="D2366" s="27" t="s">
        <v>181</v>
      </c>
      <c r="E2366" s="28" t="n">
        <v>45571</v>
      </c>
      <c r="F2366" s="27" t="s">
        <v>698</v>
      </c>
      <c r="G2366" s="28" t="n">
        <v>45574</v>
      </c>
      <c r="H2366" s="27" t="s">
        <v>236</v>
      </c>
      <c r="I2366" s="27" t="s">
        <v>237</v>
      </c>
      <c r="J2366" s="27" t="s">
        <v>267</v>
      </c>
      <c r="K2366" s="27" t="s">
        <v>156</v>
      </c>
      <c r="L2366" s="27" t="n">
        <v>62</v>
      </c>
      <c r="M2366" s="27" t="n">
        <v>68</v>
      </c>
      <c r="N2366" s="27" t="s">
        <v>127</v>
      </c>
      <c r="O2366" s="27" t="s">
        <v>139</v>
      </c>
      <c r="P2366" s="27" t="s">
        <v>140</v>
      </c>
      <c r="Q2366" s="29" t="n">
        <v>4420.77</v>
      </c>
      <c r="R2366" s="27" t="s">
        <v>130</v>
      </c>
      <c r="S2366" s="27" t="s">
        <v>164</v>
      </c>
      <c r="T2366" s="27" t="n">
        <v>4</v>
      </c>
      <c r="U2366" s="27" t="n">
        <f aca="false">YEAR(E2366)</f>
        <v>2024</v>
      </c>
      <c r="V2366" s="27" t="str">
        <f aca="false">TEXT(E2366,"MMM-YYYY")</f>
        <v>Oct-2024</v>
      </c>
      <c r="W2366" s="27" t="n">
        <f aca="false">MONTH(E2366)</f>
        <v>10</v>
      </c>
      <c r="X2366" s="27" t="str">
        <f aca="false">TEXT(WEEKDAY(E2366,2),"0")&amp;" - "&amp;TEXT(E2366,"dddd")</f>
        <v>7 - Sunday</v>
      </c>
      <c r="Y2366" s="27" t="str">
        <f aca="false">_xlfn.IFS(C2366&lt;18,"Child (0-17)",C2366&lt;40,"Young Adult (18-39)",C2366&lt;60,"Adult (40-59)",TRUE(),"Senior (60+)")</f>
        <v>Senior (60+)</v>
      </c>
      <c r="Z2366" s="27" t="n">
        <f aca="false">ROUND(G2366-E2366,0)</f>
        <v>3</v>
      </c>
      <c r="AA2366" s="27" t="n">
        <f aca="false">L2366+M2366</f>
        <v>130</v>
      </c>
      <c r="AB2366" s="27" t="n">
        <f aca="false">IFERROR(ROUND(Q2366/AA2366,2),0)</f>
        <v>34.01</v>
      </c>
      <c r="AC2366" s="27" t="str">
        <f aca="false">IF(AND(K2366="Critical",N2366="No"),"URGENT - No Bed","Normal")</f>
        <v>Normal</v>
      </c>
      <c r="AD2366" s="33" t="n">
        <f aca="false">INDEX(Lookup_Tables!$B$3:$B$12,MATCH(H2366,Lookup_Tables!$A$3:$A$12,0))</f>
        <v>3900000</v>
      </c>
      <c r="AE2366" s="27" t="str">
        <f aca="false">INDEX(Lookup_Tables!$C$3:$C$12,MATCH(H2366,Lookup_Tables!$A$3:$A$12,0))</f>
        <v>Dr. Rina Mehta</v>
      </c>
      <c r="AF2366" s="27" t="str">
        <f aca="false">IFERROR(INDEX(Lookup_Tables!$F$16:$F$45,MATCH(I2366,Lookup_Tables!$E$16:$E$45,0)),"N/A")</f>
        <v>EMP215</v>
      </c>
      <c r="AG2366" s="27" t="n">
        <f aca="false">_xlfn.IFS(R2366="Recovered",4,R2366="Referred",3,R2366="Admitted",2,R2366="Deceased",1,TRUE(),0)</f>
        <v>4</v>
      </c>
      <c r="AH2366" s="27" t="str">
        <f aca="false">IF(T2366&gt;=4,"Satisfied",IF(T2366&gt;=3,"Neutral","Needs Improvement"))</f>
        <v>Satisfied</v>
      </c>
    </row>
    <row r="2367" customFormat="false" ht="15" hidden="false" customHeight="false" outlineLevel="0" collapsed="false">
      <c r="A2367" s="30" t="s">
        <v>877</v>
      </c>
      <c r="B2367" s="30" t="s">
        <v>3570</v>
      </c>
      <c r="C2367" s="30" t="n">
        <v>18</v>
      </c>
      <c r="D2367" s="30" t="s">
        <v>181</v>
      </c>
      <c r="E2367" s="31" t="n">
        <v>45503</v>
      </c>
      <c r="F2367" s="30" t="s">
        <v>247</v>
      </c>
      <c r="G2367" s="31" t="n">
        <v>45505</v>
      </c>
      <c r="H2367" s="30" t="s">
        <v>242</v>
      </c>
      <c r="I2367" s="30" t="s">
        <v>315</v>
      </c>
      <c r="J2367" s="30" t="s">
        <v>422</v>
      </c>
      <c r="K2367" s="30" t="s">
        <v>156</v>
      </c>
      <c r="L2367" s="30" t="n">
        <v>53</v>
      </c>
      <c r="M2367" s="30" t="n">
        <v>40</v>
      </c>
      <c r="N2367" s="30" t="s">
        <v>186</v>
      </c>
      <c r="O2367" s="30" t="s">
        <v>171</v>
      </c>
      <c r="P2367" s="30" t="s">
        <v>150</v>
      </c>
      <c r="Q2367" s="32" t="n">
        <v>4365.82</v>
      </c>
      <c r="R2367" s="30" t="s">
        <v>130</v>
      </c>
      <c r="S2367" s="30" t="s">
        <v>151</v>
      </c>
      <c r="T2367" s="30" t="n">
        <v>4</v>
      </c>
      <c r="U2367" s="30" t="n">
        <f aca="false">YEAR(E2367)</f>
        <v>2024</v>
      </c>
      <c r="V2367" s="30" t="str">
        <f aca="false">TEXT(E2367,"MMM-YYYY")</f>
        <v>Jul-2024</v>
      </c>
      <c r="W2367" s="30" t="n">
        <f aca="false">MONTH(E2367)</f>
        <v>7</v>
      </c>
      <c r="X2367" s="30" t="str">
        <f aca="false">TEXT(WEEKDAY(E2367,2),"0")&amp;" - "&amp;TEXT(E2367,"dddd")</f>
        <v>2 - Tuesday</v>
      </c>
      <c r="Y2367" s="30" t="str">
        <f aca="false">_xlfn.IFS(C2367&lt;18,"Child (0-17)",C2367&lt;40,"Young Adult (18-39)",C2367&lt;60,"Adult (40-59)",TRUE(),"Senior (60+)")</f>
        <v>Young Adult (18-39)</v>
      </c>
      <c r="Z2367" s="30" t="n">
        <f aca="false">ROUND(G2367-E2367,0)</f>
        <v>2</v>
      </c>
      <c r="AA2367" s="30" t="n">
        <f aca="false">L2367+M2367</f>
        <v>93</v>
      </c>
      <c r="AB2367" s="30" t="n">
        <f aca="false">IFERROR(ROUND(Q2367/AA2367,2),0)</f>
        <v>46.94</v>
      </c>
      <c r="AC2367" s="30" t="str">
        <f aca="false">IF(AND(K2367="Critical",N2367="No"),"URGENT - No Bed","Normal")</f>
        <v>Normal</v>
      </c>
      <c r="AD2367" s="34" t="n">
        <f aca="false">INDEX(Lookup_Tables!$B$3:$B$12,MATCH(H2367,Lookup_Tables!$A$3:$A$12,0))</f>
        <v>3000000</v>
      </c>
      <c r="AE2367" s="30" t="str">
        <f aca="false">INDEX(Lookup_Tables!$C$3:$C$12,MATCH(H2367,Lookup_Tables!$A$3:$A$12,0))</f>
        <v>Dr. Pooja Iyer</v>
      </c>
      <c r="AF2367" s="30" t="str">
        <f aca="false">IFERROR(INDEX(Lookup_Tables!$F$16:$F$45,MATCH(I2367,Lookup_Tables!$E$16:$E$45,0)),"N/A")</f>
        <v>EMP213</v>
      </c>
      <c r="AG2367" s="30" t="n">
        <f aca="false">_xlfn.IFS(R2367="Recovered",4,R2367="Referred",3,R2367="Admitted",2,R2367="Deceased",1,TRUE(),0)</f>
        <v>4</v>
      </c>
      <c r="AH2367" s="30" t="str">
        <f aca="false">IF(T2367&gt;=4,"Satisfied",IF(T2367&gt;=3,"Neutral","Needs Improvement"))</f>
        <v>Satisfied</v>
      </c>
    </row>
    <row r="2368" customFormat="false" ht="15" hidden="false" customHeight="false" outlineLevel="0" collapsed="false">
      <c r="A2368" s="27" t="s">
        <v>4363</v>
      </c>
      <c r="B2368" s="27" t="s">
        <v>1298</v>
      </c>
      <c r="C2368" s="27" t="n">
        <v>21</v>
      </c>
      <c r="D2368" s="27" t="s">
        <v>121</v>
      </c>
      <c r="E2368" s="28" t="n">
        <v>45515</v>
      </c>
      <c r="F2368" s="27" t="s">
        <v>271</v>
      </c>
      <c r="G2368" s="28" t="n">
        <v>45520</v>
      </c>
      <c r="H2368" s="27" t="s">
        <v>161</v>
      </c>
      <c r="I2368" s="27" t="s">
        <v>538</v>
      </c>
      <c r="J2368" s="27" t="s">
        <v>648</v>
      </c>
      <c r="K2368" s="27" t="s">
        <v>126</v>
      </c>
      <c r="L2368" s="27" t="n">
        <v>43</v>
      </c>
      <c r="M2368" s="27" t="n">
        <v>73</v>
      </c>
      <c r="N2368" s="27" t="s">
        <v>127</v>
      </c>
      <c r="O2368" s="27" t="s">
        <v>139</v>
      </c>
      <c r="P2368" s="27" t="s">
        <v>140</v>
      </c>
      <c r="Q2368" s="29" t="n">
        <v>7681.34</v>
      </c>
      <c r="R2368" s="27" t="s">
        <v>130</v>
      </c>
      <c r="S2368" s="27" t="s">
        <v>197</v>
      </c>
      <c r="T2368" s="27" t="n">
        <v>4</v>
      </c>
      <c r="U2368" s="27" t="n">
        <f aca="false">YEAR(E2368)</f>
        <v>2024</v>
      </c>
      <c r="V2368" s="27" t="str">
        <f aca="false">TEXT(E2368,"MMM-YYYY")</f>
        <v>Aug-2024</v>
      </c>
      <c r="W2368" s="27" t="n">
        <f aca="false">MONTH(E2368)</f>
        <v>8</v>
      </c>
      <c r="X2368" s="27" t="str">
        <f aca="false">TEXT(WEEKDAY(E2368,2),"0")&amp;" - "&amp;TEXT(E2368,"dddd")</f>
        <v>7 - Sunday</v>
      </c>
      <c r="Y2368" s="27" t="str">
        <f aca="false">_xlfn.IFS(C2368&lt;18,"Child (0-17)",C2368&lt;40,"Young Adult (18-39)",C2368&lt;60,"Adult (40-59)",TRUE(),"Senior (60+)")</f>
        <v>Young Adult (18-39)</v>
      </c>
      <c r="Z2368" s="27" t="n">
        <f aca="false">ROUND(G2368-E2368,0)</f>
        <v>5</v>
      </c>
      <c r="AA2368" s="27" t="n">
        <f aca="false">L2368+M2368</f>
        <v>116</v>
      </c>
      <c r="AB2368" s="27" t="n">
        <f aca="false">IFERROR(ROUND(Q2368/AA2368,2),0)</f>
        <v>66.22</v>
      </c>
      <c r="AC2368" s="27" t="str">
        <f aca="false">IF(AND(K2368="Critical",N2368="No"),"URGENT - No Bed","Normal")</f>
        <v>Normal</v>
      </c>
      <c r="AD2368" s="33" t="n">
        <f aca="false">INDEX(Lookup_Tables!$B$3:$B$12,MATCH(H2368,Lookup_Tables!$A$3:$A$12,0))</f>
        <v>3600000</v>
      </c>
      <c r="AE2368" s="27" t="str">
        <f aca="false">INDEX(Lookup_Tables!$C$3:$C$12,MATCH(H2368,Lookup_Tables!$A$3:$A$12,0))</f>
        <v>Dr. Sameer Joshi</v>
      </c>
      <c r="AF2368" s="27" t="str">
        <f aca="false">IFERROR(INDEX(Lookup_Tables!$F$16:$F$45,MATCH(I2368,Lookup_Tables!$E$16:$E$45,0)),"N/A")</f>
        <v>EMP221</v>
      </c>
      <c r="AG2368" s="27" t="n">
        <f aca="false">_xlfn.IFS(R2368="Recovered",4,R2368="Referred",3,R2368="Admitted",2,R2368="Deceased",1,TRUE(),0)</f>
        <v>4</v>
      </c>
      <c r="AH2368" s="27" t="str">
        <f aca="false">IF(T2368&gt;=4,"Satisfied",IF(T2368&gt;=3,"Neutral","Needs Improvement"))</f>
        <v>Satisfied</v>
      </c>
    </row>
    <row r="2369" customFormat="false" ht="15" hidden="false" customHeight="false" outlineLevel="0" collapsed="false">
      <c r="A2369" s="30" t="s">
        <v>4824</v>
      </c>
      <c r="B2369" s="30" t="s">
        <v>1708</v>
      </c>
      <c r="C2369" s="30" t="n">
        <v>47</v>
      </c>
      <c r="D2369" s="30" t="s">
        <v>181</v>
      </c>
      <c r="E2369" s="31" t="n">
        <v>45391</v>
      </c>
      <c r="F2369" s="30" t="s">
        <v>472</v>
      </c>
      <c r="G2369" s="31" t="n">
        <v>45391</v>
      </c>
      <c r="H2369" s="30" t="s">
        <v>242</v>
      </c>
      <c r="I2369" s="30" t="s">
        <v>315</v>
      </c>
      <c r="J2369" s="30" t="s">
        <v>422</v>
      </c>
      <c r="K2369" s="30" t="s">
        <v>138</v>
      </c>
      <c r="L2369" s="30" t="n">
        <v>59</v>
      </c>
      <c r="M2369" s="30" t="n">
        <v>42</v>
      </c>
      <c r="N2369" s="30" t="s">
        <v>127</v>
      </c>
      <c r="O2369" s="30" t="s">
        <v>128</v>
      </c>
      <c r="P2369" s="30" t="s">
        <v>150</v>
      </c>
      <c r="Q2369" s="32" t="n">
        <v>2281.78</v>
      </c>
      <c r="R2369" s="30" t="s">
        <v>130</v>
      </c>
      <c r="S2369" s="30" t="s">
        <v>335</v>
      </c>
      <c r="T2369" s="30" t="n">
        <v>5</v>
      </c>
      <c r="U2369" s="30" t="n">
        <f aca="false">YEAR(E2369)</f>
        <v>2024</v>
      </c>
      <c r="V2369" s="30" t="str">
        <f aca="false">TEXT(E2369,"MMM-YYYY")</f>
        <v>Apr-2024</v>
      </c>
      <c r="W2369" s="30" t="n">
        <f aca="false">MONTH(E2369)</f>
        <v>4</v>
      </c>
      <c r="X2369" s="30" t="str">
        <f aca="false">TEXT(WEEKDAY(E2369,2),"0")&amp;" - "&amp;TEXT(E2369,"dddd")</f>
        <v>2 - Tuesday</v>
      </c>
      <c r="Y2369" s="30" t="str">
        <f aca="false">_xlfn.IFS(C2369&lt;18,"Child (0-17)",C2369&lt;40,"Young Adult (18-39)",C2369&lt;60,"Adult (40-59)",TRUE(),"Senior (60+)")</f>
        <v>Adult (40-59)</v>
      </c>
      <c r="Z2369" s="30" t="n">
        <f aca="false">ROUND(G2369-E2369,0)</f>
        <v>0</v>
      </c>
      <c r="AA2369" s="30" t="n">
        <f aca="false">L2369+M2369</f>
        <v>101</v>
      </c>
      <c r="AB2369" s="30" t="n">
        <f aca="false">IFERROR(ROUND(Q2369/AA2369,2),0)</f>
        <v>22.59</v>
      </c>
      <c r="AC2369" s="30" t="str">
        <f aca="false">IF(AND(K2369="Critical",N2369="No"),"URGENT - No Bed","Normal")</f>
        <v>Normal</v>
      </c>
      <c r="AD2369" s="34" t="n">
        <f aca="false">INDEX(Lookup_Tables!$B$3:$B$12,MATCH(H2369,Lookup_Tables!$A$3:$A$12,0))</f>
        <v>3000000</v>
      </c>
      <c r="AE2369" s="30" t="str">
        <f aca="false">INDEX(Lookup_Tables!$C$3:$C$12,MATCH(H2369,Lookup_Tables!$A$3:$A$12,0))</f>
        <v>Dr. Pooja Iyer</v>
      </c>
      <c r="AF2369" s="30" t="str">
        <f aca="false">IFERROR(INDEX(Lookup_Tables!$F$16:$F$45,MATCH(I2369,Lookup_Tables!$E$16:$E$45,0)),"N/A")</f>
        <v>EMP213</v>
      </c>
      <c r="AG2369" s="30" t="n">
        <f aca="false">_xlfn.IFS(R2369="Recovered",4,R2369="Referred",3,R2369="Admitted",2,R2369="Deceased",1,TRUE(),0)</f>
        <v>4</v>
      </c>
      <c r="AH2369" s="30" t="str">
        <f aca="false">IF(T2369&gt;=4,"Satisfied",IF(T2369&gt;=3,"Neutral","Needs Improvement"))</f>
        <v>Satisfied</v>
      </c>
    </row>
    <row r="2370" customFormat="false" ht="15" hidden="false" customHeight="false" outlineLevel="0" collapsed="false">
      <c r="A2370" s="27" t="s">
        <v>3421</v>
      </c>
      <c r="B2370" s="27" t="s">
        <v>2996</v>
      </c>
      <c r="C2370" s="27" t="n">
        <v>26</v>
      </c>
      <c r="D2370" s="27" t="s">
        <v>121</v>
      </c>
      <c r="E2370" s="28" t="n">
        <v>45417</v>
      </c>
      <c r="F2370" s="27" t="s">
        <v>2531</v>
      </c>
      <c r="G2370" s="28" t="n">
        <v>45424</v>
      </c>
      <c r="H2370" s="27" t="s">
        <v>236</v>
      </c>
      <c r="I2370" s="27" t="s">
        <v>266</v>
      </c>
      <c r="J2370" s="27" t="s">
        <v>238</v>
      </c>
      <c r="K2370" s="27" t="s">
        <v>202</v>
      </c>
      <c r="L2370" s="27" t="n">
        <v>16</v>
      </c>
      <c r="M2370" s="27" t="n">
        <v>199</v>
      </c>
      <c r="N2370" s="27" t="s">
        <v>186</v>
      </c>
      <c r="O2370" s="27" t="s">
        <v>139</v>
      </c>
      <c r="P2370" s="27" t="s">
        <v>150</v>
      </c>
      <c r="Q2370" s="29" t="n">
        <v>18291.24</v>
      </c>
      <c r="R2370" s="27" t="s">
        <v>172</v>
      </c>
      <c r="S2370" s="27" t="s">
        <v>151</v>
      </c>
      <c r="T2370" s="27" t="n">
        <v>3</v>
      </c>
      <c r="U2370" s="27" t="n">
        <f aca="false">YEAR(E2370)</f>
        <v>2024</v>
      </c>
      <c r="V2370" s="27" t="str">
        <f aca="false">TEXT(E2370,"MMM-YYYY")</f>
        <v>May-2024</v>
      </c>
      <c r="W2370" s="27" t="n">
        <f aca="false">MONTH(E2370)</f>
        <v>5</v>
      </c>
      <c r="X2370" s="27" t="str">
        <f aca="false">TEXT(WEEKDAY(E2370,2),"0")&amp;" - "&amp;TEXT(E2370,"dddd")</f>
        <v>7 - Sunday</v>
      </c>
      <c r="Y2370" s="27" t="str">
        <f aca="false">_xlfn.IFS(C2370&lt;18,"Child (0-17)",C2370&lt;40,"Young Adult (18-39)",C2370&lt;60,"Adult (40-59)",TRUE(),"Senior (60+)")</f>
        <v>Young Adult (18-39)</v>
      </c>
      <c r="Z2370" s="27" t="n">
        <f aca="false">ROUND(G2370-E2370,0)</f>
        <v>7</v>
      </c>
      <c r="AA2370" s="27" t="n">
        <f aca="false">L2370+M2370</f>
        <v>215</v>
      </c>
      <c r="AB2370" s="27" t="n">
        <f aca="false">IFERROR(ROUND(Q2370/AA2370,2),0)</f>
        <v>85.08</v>
      </c>
      <c r="AC2370" s="27" t="str">
        <f aca="false">IF(AND(K2370="Critical",N2370="No"),"URGENT - No Bed","Normal")</f>
        <v>Normal</v>
      </c>
      <c r="AD2370" s="33" t="n">
        <f aca="false">INDEX(Lookup_Tables!$B$3:$B$12,MATCH(H2370,Lookup_Tables!$A$3:$A$12,0))</f>
        <v>3900000</v>
      </c>
      <c r="AE2370" s="27" t="str">
        <f aca="false">INDEX(Lookup_Tables!$C$3:$C$12,MATCH(H2370,Lookup_Tables!$A$3:$A$12,0))</f>
        <v>Dr. Rina Mehta</v>
      </c>
      <c r="AF2370" s="27" t="str">
        <f aca="false">IFERROR(INDEX(Lookup_Tables!$F$16:$F$45,MATCH(I2370,Lookup_Tables!$E$16:$E$45,0)),"N/A")</f>
        <v>EMP217</v>
      </c>
      <c r="AG2370" s="27" t="n">
        <f aca="false">_xlfn.IFS(R2370="Recovered",4,R2370="Referred",3,R2370="Admitted",2,R2370="Deceased",1,TRUE(),0)</f>
        <v>2</v>
      </c>
      <c r="AH2370" s="27" t="str">
        <f aca="false">IF(T2370&gt;=4,"Satisfied",IF(T2370&gt;=3,"Neutral","Needs Improvement"))</f>
        <v>Neutral</v>
      </c>
    </row>
    <row r="2371" customFormat="false" ht="15" hidden="false" customHeight="false" outlineLevel="0" collapsed="false">
      <c r="A2371" s="30" t="s">
        <v>7134</v>
      </c>
      <c r="B2371" s="30" t="s">
        <v>2843</v>
      </c>
      <c r="C2371" s="30" t="n">
        <v>14</v>
      </c>
      <c r="D2371" s="30" t="s">
        <v>121</v>
      </c>
      <c r="E2371" s="31" t="n">
        <v>45465</v>
      </c>
      <c r="F2371" s="30" t="s">
        <v>2301</v>
      </c>
      <c r="G2371" s="31" t="n">
        <v>45465</v>
      </c>
      <c r="H2371" s="30" t="s">
        <v>217</v>
      </c>
      <c r="I2371" s="30" t="s">
        <v>282</v>
      </c>
      <c r="J2371" s="30" t="s">
        <v>294</v>
      </c>
      <c r="K2371" s="30" t="s">
        <v>138</v>
      </c>
      <c r="L2371" s="30" t="n">
        <v>73</v>
      </c>
      <c r="M2371" s="30" t="n">
        <v>30</v>
      </c>
      <c r="N2371" s="30" t="s">
        <v>127</v>
      </c>
      <c r="O2371" s="30" t="s">
        <v>171</v>
      </c>
      <c r="P2371" s="30" t="s">
        <v>150</v>
      </c>
      <c r="Q2371" s="32" t="n">
        <v>1257.28</v>
      </c>
      <c r="R2371" s="30" t="s">
        <v>130</v>
      </c>
      <c r="S2371" s="30" t="s">
        <v>197</v>
      </c>
      <c r="T2371" s="30" t="n">
        <v>5</v>
      </c>
      <c r="U2371" s="30" t="n">
        <f aca="false">YEAR(E2371)</f>
        <v>2024</v>
      </c>
      <c r="V2371" s="30" t="str">
        <f aca="false">TEXT(E2371,"MMM-YYYY")</f>
        <v>Jun-2024</v>
      </c>
      <c r="W2371" s="30" t="n">
        <f aca="false">MONTH(E2371)</f>
        <v>6</v>
      </c>
      <c r="X2371" s="30" t="str">
        <f aca="false">TEXT(WEEKDAY(E2371,2),"0")&amp;" - "&amp;TEXT(E2371,"dddd")</f>
        <v>6 - Saturday</v>
      </c>
      <c r="Y2371" s="30" t="str">
        <f aca="false">_xlfn.IFS(C2371&lt;18,"Child (0-17)",C2371&lt;40,"Young Adult (18-39)",C2371&lt;60,"Adult (40-59)",TRUE(),"Senior (60+)")</f>
        <v>Child (0-17)</v>
      </c>
      <c r="Z2371" s="30" t="n">
        <f aca="false">ROUND(G2371-E2371,0)</f>
        <v>0</v>
      </c>
      <c r="AA2371" s="30" t="n">
        <f aca="false">L2371+M2371</f>
        <v>103</v>
      </c>
      <c r="AB2371" s="30" t="n">
        <f aca="false">IFERROR(ROUND(Q2371/AA2371,2),0)</f>
        <v>12.21</v>
      </c>
      <c r="AC2371" s="30" t="str">
        <f aca="false">IF(AND(K2371="Critical",N2371="No"),"URGENT - No Bed","Normal")</f>
        <v>Normal</v>
      </c>
      <c r="AD2371" s="34" t="n">
        <f aca="false">INDEX(Lookup_Tables!$B$3:$B$12,MATCH(H2371,Lookup_Tables!$A$3:$A$12,0))</f>
        <v>4200000</v>
      </c>
      <c r="AE2371" s="30" t="str">
        <f aca="false">INDEX(Lookup_Tables!$C$3:$C$12,MATCH(H2371,Lookup_Tables!$A$3:$A$12,0))</f>
        <v>Dr. Anil Kapoor</v>
      </c>
      <c r="AF2371" s="30" t="str">
        <f aca="false">IFERROR(INDEX(Lookup_Tables!$F$16:$F$45,MATCH(I2371,Lookup_Tables!$E$16:$E$45,0)),"N/A")</f>
        <v>EMP200</v>
      </c>
      <c r="AG2371" s="30" t="n">
        <f aca="false">_xlfn.IFS(R2371="Recovered",4,R2371="Referred",3,R2371="Admitted",2,R2371="Deceased",1,TRUE(),0)</f>
        <v>4</v>
      </c>
      <c r="AH2371" s="30" t="str">
        <f aca="false">IF(T2371&gt;=4,"Satisfied",IF(T2371&gt;=3,"Neutral","Needs Improvement"))</f>
        <v>Satisfied</v>
      </c>
    </row>
    <row r="2372" customFormat="false" ht="15" hidden="false" customHeight="false" outlineLevel="0" collapsed="false">
      <c r="A2372" s="27" t="s">
        <v>4307</v>
      </c>
      <c r="B2372" s="27" t="s">
        <v>280</v>
      </c>
      <c r="C2372" s="27" t="n">
        <v>52</v>
      </c>
      <c r="D2372" s="27" t="s">
        <v>121</v>
      </c>
      <c r="E2372" s="28" t="n">
        <v>45572</v>
      </c>
      <c r="F2372" s="27" t="s">
        <v>840</v>
      </c>
      <c r="G2372" s="28" t="n">
        <v>45578</v>
      </c>
      <c r="H2372" s="27" t="s">
        <v>183</v>
      </c>
      <c r="I2372" s="27" t="s">
        <v>430</v>
      </c>
      <c r="J2372" s="27" t="s">
        <v>185</v>
      </c>
      <c r="K2372" s="27" t="s">
        <v>126</v>
      </c>
      <c r="L2372" s="27" t="n">
        <v>26</v>
      </c>
      <c r="M2372" s="27" t="n">
        <v>76</v>
      </c>
      <c r="N2372" s="27" t="s">
        <v>127</v>
      </c>
      <c r="O2372" s="27" t="s">
        <v>128</v>
      </c>
      <c r="P2372" s="27" t="s">
        <v>129</v>
      </c>
      <c r="Q2372" s="29" t="n">
        <v>7525.37</v>
      </c>
      <c r="R2372" s="27" t="s">
        <v>172</v>
      </c>
      <c r="S2372" s="27" t="s">
        <v>141</v>
      </c>
      <c r="T2372" s="27" t="n">
        <v>3</v>
      </c>
      <c r="U2372" s="27" t="n">
        <f aca="false">YEAR(E2372)</f>
        <v>2024</v>
      </c>
      <c r="V2372" s="27" t="str">
        <f aca="false">TEXT(E2372,"MMM-YYYY")</f>
        <v>Oct-2024</v>
      </c>
      <c r="W2372" s="27" t="n">
        <f aca="false">MONTH(E2372)</f>
        <v>10</v>
      </c>
      <c r="X2372" s="27" t="str">
        <f aca="false">TEXT(WEEKDAY(E2372,2),"0")&amp;" - "&amp;TEXT(E2372,"dddd")</f>
        <v>1 - Monday</v>
      </c>
      <c r="Y2372" s="27" t="str">
        <f aca="false">_xlfn.IFS(C2372&lt;18,"Child (0-17)",C2372&lt;40,"Young Adult (18-39)",C2372&lt;60,"Adult (40-59)",TRUE(),"Senior (60+)")</f>
        <v>Adult (40-59)</v>
      </c>
      <c r="Z2372" s="27" t="n">
        <f aca="false">ROUND(G2372-E2372,0)</f>
        <v>6</v>
      </c>
      <c r="AA2372" s="27" t="n">
        <f aca="false">L2372+M2372</f>
        <v>102</v>
      </c>
      <c r="AB2372" s="27" t="n">
        <f aca="false">IFERROR(ROUND(Q2372/AA2372,2),0)</f>
        <v>73.78</v>
      </c>
      <c r="AC2372" s="27" t="str">
        <f aca="false">IF(AND(K2372="Critical",N2372="No"),"URGENT - No Bed","Normal")</f>
        <v>Normal</v>
      </c>
      <c r="AD2372" s="33" t="n">
        <f aca="false">INDEX(Lookup_Tables!$B$3:$B$12,MATCH(H2372,Lookup_Tables!$A$3:$A$12,0))</f>
        <v>3100000</v>
      </c>
      <c r="AE2372" s="27" t="str">
        <f aca="false">INDEX(Lookup_Tables!$C$3:$C$12,MATCH(H2372,Lookup_Tables!$A$3:$A$12,0))</f>
        <v>Dr. Kavita Rao</v>
      </c>
      <c r="AF2372" s="27" t="str">
        <f aca="false">IFERROR(INDEX(Lookup_Tables!$F$16:$F$45,MATCH(I2372,Lookup_Tables!$E$16:$E$45,0)),"N/A")</f>
        <v>EMP224</v>
      </c>
      <c r="AG2372" s="27" t="n">
        <f aca="false">_xlfn.IFS(R2372="Recovered",4,R2372="Referred",3,R2372="Admitted",2,R2372="Deceased",1,TRUE(),0)</f>
        <v>2</v>
      </c>
      <c r="AH2372" s="27" t="str">
        <f aca="false">IF(T2372&gt;=4,"Satisfied",IF(T2372&gt;=3,"Neutral","Needs Improvement"))</f>
        <v>Neutral</v>
      </c>
    </row>
    <row r="2373" customFormat="false" ht="15" hidden="false" customHeight="false" outlineLevel="0" collapsed="false">
      <c r="A2373" s="30" t="s">
        <v>6976</v>
      </c>
      <c r="B2373" s="30" t="s">
        <v>2444</v>
      </c>
      <c r="C2373" s="30" t="n">
        <v>42</v>
      </c>
      <c r="D2373" s="30" t="s">
        <v>121</v>
      </c>
      <c r="E2373" s="31" t="n">
        <v>45587</v>
      </c>
      <c r="F2373" s="30" t="s">
        <v>953</v>
      </c>
      <c r="G2373" s="31" t="n">
        <v>45589</v>
      </c>
      <c r="H2373" s="30" t="s">
        <v>242</v>
      </c>
      <c r="I2373" s="30" t="s">
        <v>243</v>
      </c>
      <c r="J2373" s="30" t="s">
        <v>316</v>
      </c>
      <c r="K2373" s="30" t="s">
        <v>126</v>
      </c>
      <c r="L2373" s="30" t="n">
        <v>44</v>
      </c>
      <c r="M2373" s="30" t="n">
        <v>54</v>
      </c>
      <c r="N2373" s="30" t="s">
        <v>186</v>
      </c>
      <c r="O2373" s="30" t="s">
        <v>128</v>
      </c>
      <c r="P2373" s="30" t="s">
        <v>129</v>
      </c>
      <c r="Q2373" s="32" t="n">
        <v>6890.34</v>
      </c>
      <c r="R2373" s="30" t="s">
        <v>130</v>
      </c>
      <c r="S2373" s="30" t="s">
        <v>335</v>
      </c>
      <c r="T2373" s="30" t="n">
        <v>4</v>
      </c>
      <c r="U2373" s="30" t="n">
        <f aca="false">YEAR(E2373)</f>
        <v>2024</v>
      </c>
      <c r="V2373" s="30" t="str">
        <f aca="false">TEXT(E2373,"MMM-YYYY")</f>
        <v>Oct-2024</v>
      </c>
      <c r="W2373" s="30" t="n">
        <f aca="false">MONTH(E2373)</f>
        <v>10</v>
      </c>
      <c r="X2373" s="30" t="str">
        <f aca="false">TEXT(WEEKDAY(E2373,2),"0")&amp;" - "&amp;TEXT(E2373,"dddd")</f>
        <v>2 - Tuesday</v>
      </c>
      <c r="Y2373" s="30" t="str">
        <f aca="false">_xlfn.IFS(C2373&lt;18,"Child (0-17)",C2373&lt;40,"Young Adult (18-39)",C2373&lt;60,"Adult (40-59)",TRUE(),"Senior (60+)")</f>
        <v>Adult (40-59)</v>
      </c>
      <c r="Z2373" s="30" t="n">
        <f aca="false">ROUND(G2373-E2373,0)</f>
        <v>2</v>
      </c>
      <c r="AA2373" s="30" t="n">
        <f aca="false">L2373+M2373</f>
        <v>98</v>
      </c>
      <c r="AB2373" s="30" t="n">
        <f aca="false">IFERROR(ROUND(Q2373/AA2373,2),0)</f>
        <v>70.31</v>
      </c>
      <c r="AC2373" s="30" t="str">
        <f aca="false">IF(AND(K2373="Critical",N2373="No"),"URGENT - No Bed","Normal")</f>
        <v>Normal</v>
      </c>
      <c r="AD2373" s="34" t="n">
        <f aca="false">INDEX(Lookup_Tables!$B$3:$B$12,MATCH(H2373,Lookup_Tables!$A$3:$A$12,0))</f>
        <v>3000000</v>
      </c>
      <c r="AE2373" s="30" t="str">
        <f aca="false">INDEX(Lookup_Tables!$C$3:$C$12,MATCH(H2373,Lookup_Tables!$A$3:$A$12,0))</f>
        <v>Dr. Pooja Iyer</v>
      </c>
      <c r="AF2373" s="30" t="str">
        <f aca="false">IFERROR(INDEX(Lookup_Tables!$F$16:$F$45,MATCH(I2373,Lookup_Tables!$E$16:$E$45,0)),"N/A")</f>
        <v>EMP214</v>
      </c>
      <c r="AG2373" s="30" t="n">
        <f aca="false">_xlfn.IFS(R2373="Recovered",4,R2373="Referred",3,R2373="Admitted",2,R2373="Deceased",1,TRUE(),0)</f>
        <v>4</v>
      </c>
      <c r="AH2373" s="30" t="str">
        <f aca="false">IF(T2373&gt;=4,"Satisfied",IF(T2373&gt;=3,"Neutral","Needs Improvement"))</f>
        <v>Satisfied</v>
      </c>
    </row>
    <row r="2374" customFormat="false" ht="15" hidden="false" customHeight="false" outlineLevel="0" collapsed="false">
      <c r="A2374" s="27" t="s">
        <v>3684</v>
      </c>
      <c r="B2374" s="27" t="s">
        <v>3685</v>
      </c>
      <c r="C2374" s="27" t="n">
        <v>74</v>
      </c>
      <c r="D2374" s="27" t="s">
        <v>144</v>
      </c>
      <c r="E2374" s="28" t="n">
        <v>45317</v>
      </c>
      <c r="F2374" s="27" t="s">
        <v>391</v>
      </c>
      <c r="G2374" s="28" t="n">
        <v>45317</v>
      </c>
      <c r="H2374" s="27" t="s">
        <v>236</v>
      </c>
      <c r="I2374" s="27" t="s">
        <v>323</v>
      </c>
      <c r="J2374" s="27" t="s">
        <v>238</v>
      </c>
      <c r="K2374" s="27" t="s">
        <v>156</v>
      </c>
      <c r="L2374" s="27" t="n">
        <v>31</v>
      </c>
      <c r="M2374" s="27" t="n">
        <v>60</v>
      </c>
      <c r="N2374" s="27" t="s">
        <v>186</v>
      </c>
      <c r="O2374" s="27" t="s">
        <v>139</v>
      </c>
      <c r="P2374" s="27" t="s">
        <v>129</v>
      </c>
      <c r="Q2374" s="29" t="n">
        <v>4628.6</v>
      </c>
      <c r="R2374" s="27" t="s">
        <v>130</v>
      </c>
      <c r="S2374" s="27" t="s">
        <v>141</v>
      </c>
      <c r="T2374" s="27" t="n">
        <v>4</v>
      </c>
      <c r="U2374" s="27" t="n">
        <f aca="false">YEAR(E2374)</f>
        <v>2024</v>
      </c>
      <c r="V2374" s="27" t="str">
        <f aca="false">TEXT(E2374,"MMM-YYYY")</f>
        <v>Jan-2024</v>
      </c>
      <c r="W2374" s="27" t="n">
        <f aca="false">MONTH(E2374)</f>
        <v>1</v>
      </c>
      <c r="X2374" s="27" t="str">
        <f aca="false">TEXT(WEEKDAY(E2374,2),"0")&amp;" - "&amp;TEXT(E2374,"dddd")</f>
        <v>5 - Friday</v>
      </c>
      <c r="Y2374" s="27" t="str">
        <f aca="false">_xlfn.IFS(C2374&lt;18,"Child (0-17)",C2374&lt;40,"Young Adult (18-39)",C2374&lt;60,"Adult (40-59)",TRUE(),"Senior (60+)")</f>
        <v>Senior (60+)</v>
      </c>
      <c r="Z2374" s="27" t="n">
        <f aca="false">ROUND(G2374-E2374,0)</f>
        <v>0</v>
      </c>
      <c r="AA2374" s="27" t="n">
        <f aca="false">L2374+M2374</f>
        <v>91</v>
      </c>
      <c r="AB2374" s="27" t="n">
        <f aca="false">IFERROR(ROUND(Q2374/AA2374,2),0)</f>
        <v>50.86</v>
      </c>
      <c r="AC2374" s="27" t="str">
        <f aca="false">IF(AND(K2374="Critical",N2374="No"),"URGENT - No Bed","Normal")</f>
        <v>Normal</v>
      </c>
      <c r="AD2374" s="33" t="n">
        <f aca="false">INDEX(Lookup_Tables!$B$3:$B$12,MATCH(H2374,Lookup_Tables!$A$3:$A$12,0))</f>
        <v>3900000</v>
      </c>
      <c r="AE2374" s="27" t="str">
        <f aca="false">INDEX(Lookup_Tables!$C$3:$C$12,MATCH(H2374,Lookup_Tables!$A$3:$A$12,0))</f>
        <v>Dr. Rina Mehta</v>
      </c>
      <c r="AF2374" s="27" t="str">
        <f aca="false">IFERROR(INDEX(Lookup_Tables!$F$16:$F$45,MATCH(I2374,Lookup_Tables!$E$16:$E$45,0)),"N/A")</f>
        <v>EMP216</v>
      </c>
      <c r="AG2374" s="27" t="n">
        <f aca="false">_xlfn.IFS(R2374="Recovered",4,R2374="Referred",3,R2374="Admitted",2,R2374="Deceased",1,TRUE(),0)</f>
        <v>4</v>
      </c>
      <c r="AH2374" s="27" t="str">
        <f aca="false">IF(T2374&gt;=4,"Satisfied",IF(T2374&gt;=3,"Neutral","Needs Improvement"))</f>
        <v>Satisfied</v>
      </c>
    </row>
    <row r="2375" customFormat="false" ht="15" hidden="false" customHeight="false" outlineLevel="0" collapsed="false">
      <c r="A2375" s="30" t="s">
        <v>5233</v>
      </c>
      <c r="B2375" s="30" t="s">
        <v>380</v>
      </c>
      <c r="C2375" s="30" t="n">
        <v>44</v>
      </c>
      <c r="D2375" s="30" t="s">
        <v>181</v>
      </c>
      <c r="E2375" s="31" t="n">
        <v>45473</v>
      </c>
      <c r="F2375" s="30" t="s">
        <v>211</v>
      </c>
      <c r="G2375" s="31" t="n">
        <v>45474</v>
      </c>
      <c r="H2375" s="30" t="s">
        <v>123</v>
      </c>
      <c r="I2375" s="30" t="s">
        <v>155</v>
      </c>
      <c r="J2375" s="30" t="s">
        <v>418</v>
      </c>
      <c r="K2375" s="30" t="s">
        <v>138</v>
      </c>
      <c r="L2375" s="30" t="n">
        <v>88</v>
      </c>
      <c r="M2375" s="30" t="n">
        <v>39</v>
      </c>
      <c r="N2375" s="30" t="s">
        <v>127</v>
      </c>
      <c r="O2375" s="30" t="s">
        <v>139</v>
      </c>
      <c r="P2375" s="30" t="s">
        <v>187</v>
      </c>
      <c r="Q2375" s="32" t="n">
        <v>2098</v>
      </c>
      <c r="R2375" s="30" t="s">
        <v>130</v>
      </c>
      <c r="S2375" s="30" t="s">
        <v>223</v>
      </c>
      <c r="T2375" s="30" t="n">
        <v>3</v>
      </c>
      <c r="U2375" s="30" t="n">
        <f aca="false">YEAR(E2375)</f>
        <v>2024</v>
      </c>
      <c r="V2375" s="30" t="str">
        <f aca="false">TEXT(E2375,"MMM-YYYY")</f>
        <v>Jun-2024</v>
      </c>
      <c r="W2375" s="30" t="n">
        <f aca="false">MONTH(E2375)</f>
        <v>6</v>
      </c>
      <c r="X2375" s="30" t="str">
        <f aca="false">TEXT(WEEKDAY(E2375,2),"0")&amp;" - "&amp;TEXT(E2375,"dddd")</f>
        <v>7 - Sunday</v>
      </c>
      <c r="Y2375" s="30" t="str">
        <f aca="false">_xlfn.IFS(C2375&lt;18,"Child (0-17)",C2375&lt;40,"Young Adult (18-39)",C2375&lt;60,"Adult (40-59)",TRUE(),"Senior (60+)")</f>
        <v>Adult (40-59)</v>
      </c>
      <c r="Z2375" s="30" t="n">
        <f aca="false">ROUND(G2375-E2375,0)</f>
        <v>1</v>
      </c>
      <c r="AA2375" s="30" t="n">
        <f aca="false">L2375+M2375</f>
        <v>127</v>
      </c>
      <c r="AB2375" s="30" t="n">
        <f aca="false">IFERROR(ROUND(Q2375/AA2375,2),0)</f>
        <v>16.52</v>
      </c>
      <c r="AC2375" s="30" t="str">
        <f aca="false">IF(AND(K2375="Critical",N2375="No"),"URGENT - No Bed","Normal")</f>
        <v>Normal</v>
      </c>
      <c r="AD2375" s="34" t="n">
        <f aca="false">INDEX(Lookup_Tables!$B$3:$B$12,MATCH(H2375,Lookup_Tables!$A$3:$A$12,0))</f>
        <v>2200000</v>
      </c>
      <c r="AE2375" s="30" t="str">
        <f aca="false">INDEX(Lookup_Tables!$C$3:$C$12,MATCH(H2375,Lookup_Tables!$A$3:$A$12,0))</f>
        <v>Dr. Rohan Das</v>
      </c>
      <c r="AF2375" s="30" t="str">
        <f aca="false">IFERROR(INDEX(Lookup_Tables!$F$16:$F$45,MATCH(I2375,Lookup_Tables!$E$16:$E$45,0)),"N/A")</f>
        <v>EMP203</v>
      </c>
      <c r="AG2375" s="30" t="n">
        <f aca="false">_xlfn.IFS(R2375="Recovered",4,R2375="Referred",3,R2375="Admitted",2,R2375="Deceased",1,TRUE(),0)</f>
        <v>4</v>
      </c>
      <c r="AH2375" s="30" t="str">
        <f aca="false">IF(T2375&gt;=4,"Satisfied",IF(T2375&gt;=3,"Neutral","Needs Improvement"))</f>
        <v>Neutral</v>
      </c>
    </row>
    <row r="2376" customFormat="false" ht="15" hidden="false" customHeight="false" outlineLevel="0" collapsed="false">
      <c r="A2376" s="27" t="s">
        <v>1422</v>
      </c>
      <c r="B2376" s="27" t="s">
        <v>1423</v>
      </c>
      <c r="C2376" s="27" t="n">
        <v>24</v>
      </c>
      <c r="D2376" s="27" t="s">
        <v>181</v>
      </c>
      <c r="E2376" s="28" t="n">
        <v>45515</v>
      </c>
      <c r="F2376" s="27" t="s">
        <v>1424</v>
      </c>
      <c r="G2376" s="28" t="n">
        <v>45517</v>
      </c>
      <c r="H2376" s="27" t="s">
        <v>146</v>
      </c>
      <c r="I2376" s="27" t="s">
        <v>309</v>
      </c>
      <c r="J2376" s="27" t="s">
        <v>568</v>
      </c>
      <c r="K2376" s="27" t="s">
        <v>156</v>
      </c>
      <c r="L2376" s="27" t="n">
        <v>66</v>
      </c>
      <c r="M2376" s="27" t="n">
        <v>49</v>
      </c>
      <c r="N2376" s="27" t="s">
        <v>127</v>
      </c>
      <c r="O2376" s="27" t="s">
        <v>139</v>
      </c>
      <c r="P2376" s="27" t="s">
        <v>150</v>
      </c>
      <c r="Q2376" s="29" t="n">
        <v>4541.32</v>
      </c>
      <c r="R2376" s="27" t="s">
        <v>172</v>
      </c>
      <c r="S2376" s="27" t="s">
        <v>335</v>
      </c>
      <c r="T2376" s="27" t="n">
        <v>3</v>
      </c>
      <c r="U2376" s="27" t="n">
        <f aca="false">YEAR(E2376)</f>
        <v>2024</v>
      </c>
      <c r="V2376" s="27" t="str">
        <f aca="false">TEXT(E2376,"MMM-YYYY")</f>
        <v>Aug-2024</v>
      </c>
      <c r="W2376" s="27" t="n">
        <f aca="false">MONTH(E2376)</f>
        <v>8</v>
      </c>
      <c r="X2376" s="27" t="str">
        <f aca="false">TEXT(WEEKDAY(E2376,2),"0")&amp;" - "&amp;TEXT(E2376,"dddd")</f>
        <v>7 - Sunday</v>
      </c>
      <c r="Y2376" s="27" t="str">
        <f aca="false">_xlfn.IFS(C2376&lt;18,"Child (0-17)",C2376&lt;40,"Young Adult (18-39)",C2376&lt;60,"Adult (40-59)",TRUE(),"Senior (60+)")</f>
        <v>Young Adult (18-39)</v>
      </c>
      <c r="Z2376" s="27" t="n">
        <f aca="false">ROUND(G2376-E2376,0)</f>
        <v>2</v>
      </c>
      <c r="AA2376" s="27" t="n">
        <f aca="false">L2376+M2376</f>
        <v>115</v>
      </c>
      <c r="AB2376" s="27" t="n">
        <f aca="false">IFERROR(ROUND(Q2376/AA2376,2),0)</f>
        <v>39.49</v>
      </c>
      <c r="AC2376" s="27" t="str">
        <f aca="false">IF(AND(K2376="Critical",N2376="No"),"URGENT - No Bed","Normal")</f>
        <v>Normal</v>
      </c>
      <c r="AD2376" s="33" t="n">
        <f aca="false">INDEX(Lookup_Tables!$B$3:$B$12,MATCH(H2376,Lookup_Tables!$A$3:$A$12,0))</f>
        <v>2700000</v>
      </c>
      <c r="AE2376" s="27" t="str">
        <f aca="false">INDEX(Lookup_Tables!$C$3:$C$12,MATCH(H2376,Lookup_Tables!$A$3:$A$12,0))</f>
        <v>Dr. Vikram Singh</v>
      </c>
      <c r="AF2376" s="27" t="str">
        <f aca="false">IFERROR(INDEX(Lookup_Tables!$F$16:$F$45,MATCH(I2376,Lookup_Tables!$E$16:$E$45,0)),"N/A")</f>
        <v>EMP228</v>
      </c>
      <c r="AG2376" s="27" t="n">
        <f aca="false">_xlfn.IFS(R2376="Recovered",4,R2376="Referred",3,R2376="Admitted",2,R2376="Deceased",1,TRUE(),0)</f>
        <v>2</v>
      </c>
      <c r="AH2376" s="27" t="str">
        <f aca="false">IF(T2376&gt;=4,"Satisfied",IF(T2376&gt;=3,"Neutral","Needs Improvement"))</f>
        <v>Neutral</v>
      </c>
    </row>
    <row r="2377" customFormat="false" ht="15" hidden="false" customHeight="false" outlineLevel="0" collapsed="false">
      <c r="A2377" s="30" t="s">
        <v>5276</v>
      </c>
      <c r="B2377" s="30" t="s">
        <v>5101</v>
      </c>
      <c r="C2377" s="30" t="n">
        <v>64</v>
      </c>
      <c r="D2377" s="30" t="s">
        <v>181</v>
      </c>
      <c r="E2377" s="31" t="n">
        <v>45615</v>
      </c>
      <c r="F2377" s="30" t="s">
        <v>1860</v>
      </c>
      <c r="G2377" s="31" t="n">
        <v>45621</v>
      </c>
      <c r="H2377" s="30" t="s">
        <v>206</v>
      </c>
      <c r="I2377" s="30" t="s">
        <v>232</v>
      </c>
      <c r="J2377" s="30" t="s">
        <v>593</v>
      </c>
      <c r="K2377" s="30" t="s">
        <v>202</v>
      </c>
      <c r="L2377" s="30" t="n">
        <v>12</v>
      </c>
      <c r="M2377" s="30" t="n">
        <v>76</v>
      </c>
      <c r="N2377" s="30" t="s">
        <v>186</v>
      </c>
      <c r="O2377" s="30" t="s">
        <v>128</v>
      </c>
      <c r="P2377" s="30" t="s">
        <v>150</v>
      </c>
      <c r="Q2377" s="32" t="n">
        <v>16002.18</v>
      </c>
      <c r="R2377" s="30" t="s">
        <v>172</v>
      </c>
      <c r="S2377" s="30" t="s">
        <v>335</v>
      </c>
      <c r="T2377" s="30" t="n">
        <v>3</v>
      </c>
      <c r="U2377" s="30" t="n">
        <f aca="false">YEAR(E2377)</f>
        <v>2024</v>
      </c>
      <c r="V2377" s="30" t="str">
        <f aca="false">TEXT(E2377,"MMM-YYYY")</f>
        <v>Nov-2024</v>
      </c>
      <c r="W2377" s="30" t="n">
        <f aca="false">MONTH(E2377)</f>
        <v>11</v>
      </c>
      <c r="X2377" s="30" t="str">
        <f aca="false">TEXT(WEEKDAY(E2377,2),"0")&amp;" - "&amp;TEXT(E2377,"dddd")</f>
        <v>2 - Tuesday</v>
      </c>
      <c r="Y2377" s="30" t="str">
        <f aca="false">_xlfn.IFS(C2377&lt;18,"Child (0-17)",C2377&lt;40,"Young Adult (18-39)",C2377&lt;60,"Adult (40-59)",TRUE(),"Senior (60+)")</f>
        <v>Senior (60+)</v>
      </c>
      <c r="Z2377" s="30" t="n">
        <f aca="false">ROUND(G2377-E2377,0)</f>
        <v>6</v>
      </c>
      <c r="AA2377" s="30" t="n">
        <f aca="false">L2377+M2377</f>
        <v>88</v>
      </c>
      <c r="AB2377" s="30" t="n">
        <f aca="false">IFERROR(ROUND(Q2377/AA2377,2),0)</f>
        <v>181.84</v>
      </c>
      <c r="AC2377" s="30" t="str">
        <f aca="false">IF(AND(K2377="Critical",N2377="No"),"URGENT - No Bed","Normal")</f>
        <v>Normal</v>
      </c>
      <c r="AD2377" s="34" t="n">
        <f aca="false">INDEX(Lookup_Tables!$B$3:$B$12,MATCH(H2377,Lookup_Tables!$A$3:$A$12,0))</f>
        <v>2800000</v>
      </c>
      <c r="AE2377" s="30" t="str">
        <f aca="false">INDEX(Lookup_Tables!$C$3:$C$12,MATCH(H2377,Lookup_Tables!$A$3:$A$12,0))</f>
        <v>Dr. Suresh Nair</v>
      </c>
      <c r="AF2377" s="30" t="str">
        <f aca="false">IFERROR(INDEX(Lookup_Tables!$F$16:$F$45,MATCH(I2377,Lookup_Tables!$E$16:$E$45,0)),"N/A")</f>
        <v>EMP210</v>
      </c>
      <c r="AG2377" s="30" t="n">
        <f aca="false">_xlfn.IFS(R2377="Recovered",4,R2377="Referred",3,R2377="Admitted",2,R2377="Deceased",1,TRUE(),0)</f>
        <v>2</v>
      </c>
      <c r="AH2377" s="30" t="str">
        <f aca="false">IF(T2377&gt;=4,"Satisfied",IF(T2377&gt;=3,"Neutral","Needs Improvement"))</f>
        <v>Neutral</v>
      </c>
    </row>
    <row r="2378" customFormat="false" ht="15" hidden="false" customHeight="false" outlineLevel="0" collapsed="false">
      <c r="A2378" s="27" t="s">
        <v>872</v>
      </c>
      <c r="B2378" s="27" t="s">
        <v>873</v>
      </c>
      <c r="C2378" s="27" t="n">
        <v>37</v>
      </c>
      <c r="D2378" s="27" t="s">
        <v>181</v>
      </c>
      <c r="E2378" s="28" t="n">
        <v>45516</v>
      </c>
      <c r="F2378" s="27" t="s">
        <v>154</v>
      </c>
      <c r="G2378" s="28" t="n">
        <v>45517</v>
      </c>
      <c r="H2378" s="27" t="s">
        <v>236</v>
      </c>
      <c r="I2378" s="27" t="s">
        <v>266</v>
      </c>
      <c r="J2378" s="27" t="s">
        <v>287</v>
      </c>
      <c r="K2378" s="27" t="s">
        <v>138</v>
      </c>
      <c r="L2378" s="27" t="n">
        <v>76</v>
      </c>
      <c r="M2378" s="27" t="n">
        <v>26</v>
      </c>
      <c r="N2378" s="27" t="s">
        <v>127</v>
      </c>
      <c r="O2378" s="27" t="s">
        <v>171</v>
      </c>
      <c r="P2378" s="27" t="s">
        <v>187</v>
      </c>
      <c r="Q2378" s="29" t="n">
        <v>2545.55</v>
      </c>
      <c r="R2378" s="27" t="s">
        <v>130</v>
      </c>
      <c r="S2378" s="27" t="s">
        <v>157</v>
      </c>
      <c r="T2378" s="27" t="n">
        <v>4</v>
      </c>
      <c r="U2378" s="27" t="n">
        <f aca="false">YEAR(E2378)</f>
        <v>2024</v>
      </c>
      <c r="V2378" s="27" t="str">
        <f aca="false">TEXT(E2378,"MMM-YYYY")</f>
        <v>Aug-2024</v>
      </c>
      <c r="W2378" s="27" t="n">
        <f aca="false">MONTH(E2378)</f>
        <v>8</v>
      </c>
      <c r="X2378" s="27" t="str">
        <f aca="false">TEXT(WEEKDAY(E2378,2),"0")&amp;" - "&amp;TEXT(E2378,"dddd")</f>
        <v>1 - Monday</v>
      </c>
      <c r="Y2378" s="27" t="str">
        <f aca="false">_xlfn.IFS(C2378&lt;18,"Child (0-17)",C2378&lt;40,"Young Adult (18-39)",C2378&lt;60,"Adult (40-59)",TRUE(),"Senior (60+)")</f>
        <v>Young Adult (18-39)</v>
      </c>
      <c r="Z2378" s="27" t="n">
        <f aca="false">ROUND(G2378-E2378,0)</f>
        <v>1</v>
      </c>
      <c r="AA2378" s="27" t="n">
        <f aca="false">L2378+M2378</f>
        <v>102</v>
      </c>
      <c r="AB2378" s="27" t="n">
        <f aca="false">IFERROR(ROUND(Q2378/AA2378,2),0)</f>
        <v>24.96</v>
      </c>
      <c r="AC2378" s="27" t="str">
        <f aca="false">IF(AND(K2378="Critical",N2378="No"),"URGENT - No Bed","Normal")</f>
        <v>Normal</v>
      </c>
      <c r="AD2378" s="33" t="n">
        <f aca="false">INDEX(Lookup_Tables!$B$3:$B$12,MATCH(H2378,Lookup_Tables!$A$3:$A$12,0))</f>
        <v>3900000</v>
      </c>
      <c r="AE2378" s="27" t="str">
        <f aca="false">INDEX(Lookup_Tables!$C$3:$C$12,MATCH(H2378,Lookup_Tables!$A$3:$A$12,0))</f>
        <v>Dr. Rina Mehta</v>
      </c>
      <c r="AF2378" s="27" t="str">
        <f aca="false">IFERROR(INDEX(Lookup_Tables!$F$16:$F$45,MATCH(I2378,Lookup_Tables!$E$16:$E$45,0)),"N/A")</f>
        <v>EMP217</v>
      </c>
      <c r="AG2378" s="27" t="n">
        <f aca="false">_xlfn.IFS(R2378="Recovered",4,R2378="Referred",3,R2378="Admitted",2,R2378="Deceased",1,TRUE(),0)</f>
        <v>4</v>
      </c>
      <c r="AH2378" s="27" t="str">
        <f aca="false">IF(T2378&gt;=4,"Satisfied",IF(T2378&gt;=3,"Neutral","Needs Improvement"))</f>
        <v>Satisfied</v>
      </c>
    </row>
    <row r="2379" customFormat="false" ht="15" hidden="false" customHeight="false" outlineLevel="0" collapsed="false">
      <c r="A2379" s="30" t="s">
        <v>2761</v>
      </c>
      <c r="B2379" s="30" t="s">
        <v>2076</v>
      </c>
      <c r="C2379" s="30" t="n">
        <v>31</v>
      </c>
      <c r="D2379" s="30" t="s">
        <v>181</v>
      </c>
      <c r="E2379" s="31" t="n">
        <v>45595</v>
      </c>
      <c r="F2379" s="30" t="s">
        <v>519</v>
      </c>
      <c r="G2379" s="31" t="n">
        <v>45595</v>
      </c>
      <c r="H2379" s="30" t="s">
        <v>183</v>
      </c>
      <c r="I2379" s="30" t="s">
        <v>212</v>
      </c>
      <c r="J2379" s="30" t="s">
        <v>213</v>
      </c>
      <c r="K2379" s="30" t="s">
        <v>138</v>
      </c>
      <c r="L2379" s="30" t="n">
        <v>23</v>
      </c>
      <c r="M2379" s="30" t="n">
        <v>44</v>
      </c>
      <c r="N2379" s="30" t="s">
        <v>186</v>
      </c>
      <c r="O2379" s="30" t="s">
        <v>139</v>
      </c>
      <c r="P2379" s="30" t="s">
        <v>150</v>
      </c>
      <c r="Q2379" s="32" t="n">
        <v>1533.31</v>
      </c>
      <c r="R2379" s="30" t="s">
        <v>130</v>
      </c>
      <c r="S2379" s="30" t="s">
        <v>335</v>
      </c>
      <c r="T2379" s="30" t="n">
        <v>4</v>
      </c>
      <c r="U2379" s="30" t="n">
        <f aca="false">YEAR(E2379)</f>
        <v>2024</v>
      </c>
      <c r="V2379" s="30" t="str">
        <f aca="false">TEXT(E2379,"MMM-YYYY")</f>
        <v>Oct-2024</v>
      </c>
      <c r="W2379" s="30" t="n">
        <f aca="false">MONTH(E2379)</f>
        <v>10</v>
      </c>
      <c r="X2379" s="30" t="str">
        <f aca="false">TEXT(WEEKDAY(E2379,2),"0")&amp;" - "&amp;TEXT(E2379,"dddd")</f>
        <v>3 - Wednesday</v>
      </c>
      <c r="Y2379" s="30" t="str">
        <f aca="false">_xlfn.IFS(C2379&lt;18,"Child (0-17)",C2379&lt;40,"Young Adult (18-39)",C2379&lt;60,"Adult (40-59)",TRUE(),"Senior (60+)")</f>
        <v>Young Adult (18-39)</v>
      </c>
      <c r="Z2379" s="30" t="n">
        <f aca="false">ROUND(G2379-E2379,0)</f>
        <v>0</v>
      </c>
      <c r="AA2379" s="30" t="n">
        <f aca="false">L2379+M2379</f>
        <v>67</v>
      </c>
      <c r="AB2379" s="30" t="n">
        <f aca="false">IFERROR(ROUND(Q2379/AA2379,2),0)</f>
        <v>22.89</v>
      </c>
      <c r="AC2379" s="30" t="str">
        <f aca="false">IF(AND(K2379="Critical",N2379="No"),"URGENT - No Bed","Normal")</f>
        <v>Normal</v>
      </c>
      <c r="AD2379" s="34" t="n">
        <f aca="false">INDEX(Lookup_Tables!$B$3:$B$12,MATCH(H2379,Lookup_Tables!$A$3:$A$12,0))</f>
        <v>3100000</v>
      </c>
      <c r="AE2379" s="30" t="str">
        <f aca="false">INDEX(Lookup_Tables!$C$3:$C$12,MATCH(H2379,Lookup_Tables!$A$3:$A$12,0))</f>
        <v>Dr. Kavita Rao</v>
      </c>
      <c r="AF2379" s="30" t="str">
        <f aca="false">IFERROR(INDEX(Lookup_Tables!$F$16:$F$45,MATCH(I2379,Lookup_Tables!$E$16:$E$45,0)),"N/A")</f>
        <v>EMP225</v>
      </c>
      <c r="AG2379" s="30" t="n">
        <f aca="false">_xlfn.IFS(R2379="Recovered",4,R2379="Referred",3,R2379="Admitted",2,R2379="Deceased",1,TRUE(),0)</f>
        <v>4</v>
      </c>
      <c r="AH2379" s="30" t="str">
        <f aca="false">IF(T2379&gt;=4,"Satisfied",IF(T2379&gt;=3,"Neutral","Needs Improvement"))</f>
        <v>Satisfied</v>
      </c>
    </row>
    <row r="2380" customFormat="false" ht="15" hidden="false" customHeight="false" outlineLevel="0" collapsed="false">
      <c r="A2380" s="27" t="s">
        <v>6542</v>
      </c>
      <c r="B2380" s="27" t="s">
        <v>4447</v>
      </c>
      <c r="C2380" s="27" t="n">
        <v>12</v>
      </c>
      <c r="D2380" s="27" t="s">
        <v>181</v>
      </c>
      <c r="E2380" s="28" t="n">
        <v>45478</v>
      </c>
      <c r="F2380" s="27" t="s">
        <v>1162</v>
      </c>
      <c r="G2380" s="28" t="n">
        <v>45479</v>
      </c>
      <c r="H2380" s="27" t="s">
        <v>135</v>
      </c>
      <c r="I2380" s="27" t="s">
        <v>278</v>
      </c>
      <c r="J2380" s="27" t="s">
        <v>262</v>
      </c>
      <c r="K2380" s="27" t="s">
        <v>126</v>
      </c>
      <c r="L2380" s="27" t="n">
        <v>22</v>
      </c>
      <c r="M2380" s="27" t="n">
        <v>83</v>
      </c>
      <c r="N2380" s="27" t="s">
        <v>127</v>
      </c>
      <c r="O2380" s="27" t="s">
        <v>128</v>
      </c>
      <c r="P2380" s="27" t="s">
        <v>140</v>
      </c>
      <c r="Q2380" s="29" t="n">
        <v>8464.46</v>
      </c>
      <c r="R2380" s="27" t="s">
        <v>172</v>
      </c>
      <c r="S2380" s="27" t="s">
        <v>335</v>
      </c>
      <c r="T2380" s="27" t="n">
        <v>4</v>
      </c>
      <c r="U2380" s="27" t="n">
        <f aca="false">YEAR(E2380)</f>
        <v>2024</v>
      </c>
      <c r="V2380" s="27" t="str">
        <f aca="false">TEXT(E2380,"MMM-YYYY")</f>
        <v>Jul-2024</v>
      </c>
      <c r="W2380" s="27" t="n">
        <f aca="false">MONTH(E2380)</f>
        <v>7</v>
      </c>
      <c r="X2380" s="27" t="str">
        <f aca="false">TEXT(WEEKDAY(E2380,2),"0")&amp;" - "&amp;TEXT(E2380,"dddd")</f>
        <v>5 - Friday</v>
      </c>
      <c r="Y2380" s="27" t="str">
        <f aca="false">_xlfn.IFS(C2380&lt;18,"Child (0-17)",C2380&lt;40,"Young Adult (18-39)",C2380&lt;60,"Adult (40-59)",TRUE(),"Senior (60+)")</f>
        <v>Child (0-17)</v>
      </c>
      <c r="Z2380" s="27" t="n">
        <f aca="false">ROUND(G2380-E2380,0)</f>
        <v>1</v>
      </c>
      <c r="AA2380" s="27" t="n">
        <f aca="false">L2380+M2380</f>
        <v>105</v>
      </c>
      <c r="AB2380" s="27" t="n">
        <f aca="false">IFERROR(ROUND(Q2380/AA2380,2),0)</f>
        <v>80.61</v>
      </c>
      <c r="AC2380" s="27" t="str">
        <f aca="false">IF(AND(K2380="Critical",N2380="No"),"URGENT - No Bed","Normal")</f>
        <v>Normal</v>
      </c>
      <c r="AD2380" s="33" t="n">
        <f aca="false">INDEX(Lookup_Tables!$B$3:$B$12,MATCH(H2380,Lookup_Tables!$A$3:$A$12,0))</f>
        <v>4600000</v>
      </c>
      <c r="AE2380" s="27" t="str">
        <f aca="false">INDEX(Lookup_Tables!$C$3:$C$12,MATCH(H2380,Lookup_Tables!$A$3:$A$12,0))</f>
        <v>Dr. Farhan Khan</v>
      </c>
      <c r="AF2380" s="27" t="str">
        <f aca="false">IFERROR(INDEX(Lookup_Tables!$F$16:$F$45,MATCH(I2380,Lookup_Tables!$E$16:$E$45,0)),"N/A")</f>
        <v>EMP208</v>
      </c>
      <c r="AG2380" s="27" t="n">
        <f aca="false">_xlfn.IFS(R2380="Recovered",4,R2380="Referred",3,R2380="Admitted",2,R2380="Deceased",1,TRUE(),0)</f>
        <v>2</v>
      </c>
      <c r="AH2380" s="27" t="str">
        <f aca="false">IF(T2380&gt;=4,"Satisfied",IF(T2380&gt;=3,"Neutral","Needs Improvement"))</f>
        <v>Satisfied</v>
      </c>
    </row>
    <row r="2381" customFormat="false" ht="15" hidden="false" customHeight="false" outlineLevel="0" collapsed="false">
      <c r="A2381" s="30" t="s">
        <v>3373</v>
      </c>
      <c r="B2381" s="30" t="s">
        <v>3144</v>
      </c>
      <c r="C2381" s="30" t="n">
        <v>28</v>
      </c>
      <c r="D2381" s="30" t="s">
        <v>181</v>
      </c>
      <c r="E2381" s="31" t="n">
        <v>45411</v>
      </c>
      <c r="F2381" s="30" t="s">
        <v>2118</v>
      </c>
      <c r="G2381" s="31" t="n">
        <v>45411</v>
      </c>
      <c r="H2381" s="30" t="s">
        <v>242</v>
      </c>
      <c r="I2381" s="30" t="s">
        <v>315</v>
      </c>
      <c r="J2381" s="30" t="s">
        <v>401</v>
      </c>
      <c r="K2381" s="30" t="s">
        <v>138</v>
      </c>
      <c r="L2381" s="30" t="n">
        <v>67</v>
      </c>
      <c r="M2381" s="30" t="n">
        <v>34</v>
      </c>
      <c r="N2381" s="30" t="s">
        <v>127</v>
      </c>
      <c r="O2381" s="30" t="s">
        <v>139</v>
      </c>
      <c r="P2381" s="30" t="s">
        <v>187</v>
      </c>
      <c r="Q2381" s="32" t="n">
        <v>1950.64</v>
      </c>
      <c r="R2381" s="30" t="s">
        <v>268</v>
      </c>
      <c r="S2381" s="30" t="s">
        <v>192</v>
      </c>
      <c r="T2381" s="30" t="n">
        <v>4</v>
      </c>
      <c r="U2381" s="30" t="n">
        <f aca="false">YEAR(E2381)</f>
        <v>2024</v>
      </c>
      <c r="V2381" s="30" t="str">
        <f aca="false">TEXT(E2381,"MMM-YYYY")</f>
        <v>Apr-2024</v>
      </c>
      <c r="W2381" s="30" t="n">
        <f aca="false">MONTH(E2381)</f>
        <v>4</v>
      </c>
      <c r="X2381" s="30" t="str">
        <f aca="false">TEXT(WEEKDAY(E2381,2),"0")&amp;" - "&amp;TEXT(E2381,"dddd")</f>
        <v>1 - Monday</v>
      </c>
      <c r="Y2381" s="30" t="str">
        <f aca="false">_xlfn.IFS(C2381&lt;18,"Child (0-17)",C2381&lt;40,"Young Adult (18-39)",C2381&lt;60,"Adult (40-59)",TRUE(),"Senior (60+)")</f>
        <v>Young Adult (18-39)</v>
      </c>
      <c r="Z2381" s="30" t="n">
        <f aca="false">ROUND(G2381-E2381,0)</f>
        <v>0</v>
      </c>
      <c r="AA2381" s="30" t="n">
        <f aca="false">L2381+M2381</f>
        <v>101</v>
      </c>
      <c r="AB2381" s="30" t="n">
        <f aca="false">IFERROR(ROUND(Q2381/AA2381,2),0)</f>
        <v>19.31</v>
      </c>
      <c r="AC2381" s="30" t="str">
        <f aca="false">IF(AND(K2381="Critical",N2381="No"),"URGENT - No Bed","Normal")</f>
        <v>Normal</v>
      </c>
      <c r="AD2381" s="34" t="n">
        <f aca="false">INDEX(Lookup_Tables!$B$3:$B$12,MATCH(H2381,Lookup_Tables!$A$3:$A$12,0))</f>
        <v>3000000</v>
      </c>
      <c r="AE2381" s="30" t="str">
        <f aca="false">INDEX(Lookup_Tables!$C$3:$C$12,MATCH(H2381,Lookup_Tables!$A$3:$A$12,0))</f>
        <v>Dr. Pooja Iyer</v>
      </c>
      <c r="AF2381" s="30" t="str">
        <f aca="false">IFERROR(INDEX(Lookup_Tables!$F$16:$F$45,MATCH(I2381,Lookup_Tables!$E$16:$E$45,0)),"N/A")</f>
        <v>EMP213</v>
      </c>
      <c r="AG2381" s="30" t="n">
        <f aca="false">_xlfn.IFS(R2381="Recovered",4,R2381="Referred",3,R2381="Admitted",2,R2381="Deceased",1,TRUE(),0)</f>
        <v>3</v>
      </c>
      <c r="AH2381" s="30" t="str">
        <f aca="false">IF(T2381&gt;=4,"Satisfied",IF(T2381&gt;=3,"Neutral","Needs Improvement"))</f>
        <v>Satisfied</v>
      </c>
    </row>
    <row r="2382" customFormat="false" ht="15" hidden="false" customHeight="false" outlineLevel="0" collapsed="false">
      <c r="A2382" s="27" t="s">
        <v>3222</v>
      </c>
      <c r="B2382" s="27" t="s">
        <v>3223</v>
      </c>
      <c r="C2382" s="27" t="n">
        <v>16</v>
      </c>
      <c r="D2382" s="27" t="s">
        <v>121</v>
      </c>
      <c r="E2382" s="28" t="n">
        <v>45353</v>
      </c>
      <c r="F2382" s="27" t="s">
        <v>546</v>
      </c>
      <c r="G2382" s="28" t="n">
        <v>45356</v>
      </c>
      <c r="H2382" s="27" t="s">
        <v>217</v>
      </c>
      <c r="I2382" s="27" t="s">
        <v>344</v>
      </c>
      <c r="J2382" s="27" t="s">
        <v>218</v>
      </c>
      <c r="K2382" s="27" t="s">
        <v>156</v>
      </c>
      <c r="L2382" s="27" t="n">
        <v>55</v>
      </c>
      <c r="M2382" s="27" t="n">
        <v>60</v>
      </c>
      <c r="N2382" s="27" t="s">
        <v>127</v>
      </c>
      <c r="O2382" s="27" t="s">
        <v>149</v>
      </c>
      <c r="P2382" s="27" t="s">
        <v>140</v>
      </c>
      <c r="Q2382" s="29" t="n">
        <v>4456.54</v>
      </c>
      <c r="R2382" s="27" t="s">
        <v>172</v>
      </c>
      <c r="S2382" s="27" t="s">
        <v>178</v>
      </c>
      <c r="T2382" s="27" t="n">
        <v>4</v>
      </c>
      <c r="U2382" s="27" t="n">
        <f aca="false">YEAR(E2382)</f>
        <v>2024</v>
      </c>
      <c r="V2382" s="27" t="str">
        <f aca="false">TEXT(E2382,"MMM-YYYY")</f>
        <v>Mar-2024</v>
      </c>
      <c r="W2382" s="27" t="n">
        <f aca="false">MONTH(E2382)</f>
        <v>3</v>
      </c>
      <c r="X2382" s="27" t="str">
        <f aca="false">TEXT(WEEKDAY(E2382,2),"0")&amp;" - "&amp;TEXT(E2382,"dddd")</f>
        <v>6 - Saturday</v>
      </c>
      <c r="Y2382" s="27" t="str">
        <f aca="false">_xlfn.IFS(C2382&lt;18,"Child (0-17)",C2382&lt;40,"Young Adult (18-39)",C2382&lt;60,"Adult (40-59)",TRUE(),"Senior (60+)")</f>
        <v>Child (0-17)</v>
      </c>
      <c r="Z2382" s="27" t="n">
        <f aca="false">ROUND(G2382-E2382,0)</f>
        <v>3</v>
      </c>
      <c r="AA2382" s="27" t="n">
        <f aca="false">L2382+M2382</f>
        <v>115</v>
      </c>
      <c r="AB2382" s="27" t="n">
        <f aca="false">IFERROR(ROUND(Q2382/AA2382,2),0)</f>
        <v>38.75</v>
      </c>
      <c r="AC2382" s="27" t="str">
        <f aca="false">IF(AND(K2382="Critical",N2382="No"),"URGENT - No Bed","Normal")</f>
        <v>Normal</v>
      </c>
      <c r="AD2382" s="33" t="n">
        <f aca="false">INDEX(Lookup_Tables!$B$3:$B$12,MATCH(H2382,Lookup_Tables!$A$3:$A$12,0))</f>
        <v>4200000</v>
      </c>
      <c r="AE2382" s="27" t="str">
        <f aca="false">INDEX(Lookup_Tables!$C$3:$C$12,MATCH(H2382,Lookup_Tables!$A$3:$A$12,0))</f>
        <v>Dr. Anil Kapoor</v>
      </c>
      <c r="AF2382" s="27" t="str">
        <f aca="false">IFERROR(INDEX(Lookup_Tables!$F$16:$F$45,MATCH(I2382,Lookup_Tables!$E$16:$E$45,0)),"N/A")</f>
        <v>EMP201</v>
      </c>
      <c r="AG2382" s="27" t="n">
        <f aca="false">_xlfn.IFS(R2382="Recovered",4,R2382="Referred",3,R2382="Admitted",2,R2382="Deceased",1,TRUE(),0)</f>
        <v>2</v>
      </c>
      <c r="AH2382" s="27" t="str">
        <f aca="false">IF(T2382&gt;=4,"Satisfied",IF(T2382&gt;=3,"Neutral","Needs Improvement"))</f>
        <v>Satisfied</v>
      </c>
    </row>
    <row r="2383" customFormat="false" ht="15" hidden="false" customHeight="false" outlineLevel="0" collapsed="false">
      <c r="A2383" s="30" t="s">
        <v>1289</v>
      </c>
      <c r="B2383" s="30" t="s">
        <v>709</v>
      </c>
      <c r="C2383" s="30" t="n">
        <v>55</v>
      </c>
      <c r="D2383" s="30" t="s">
        <v>121</v>
      </c>
      <c r="E2383" s="31" t="n">
        <v>45418</v>
      </c>
      <c r="F2383" s="30" t="s">
        <v>1076</v>
      </c>
      <c r="G2383" s="31" t="n">
        <v>45419</v>
      </c>
      <c r="H2383" s="30" t="s">
        <v>123</v>
      </c>
      <c r="I2383" s="30" t="s">
        <v>155</v>
      </c>
      <c r="J2383" s="30" t="s">
        <v>227</v>
      </c>
      <c r="K2383" s="30" t="s">
        <v>156</v>
      </c>
      <c r="L2383" s="30" t="n">
        <v>41</v>
      </c>
      <c r="M2383" s="30" t="n">
        <v>31</v>
      </c>
      <c r="N2383" s="30" t="s">
        <v>127</v>
      </c>
      <c r="O2383" s="30" t="s">
        <v>171</v>
      </c>
      <c r="P2383" s="30" t="s">
        <v>129</v>
      </c>
      <c r="Q2383" s="32" t="n">
        <v>3471.49</v>
      </c>
      <c r="R2383" s="30" t="s">
        <v>130</v>
      </c>
      <c r="S2383" s="30" t="s">
        <v>151</v>
      </c>
      <c r="T2383" s="30" t="n">
        <v>4</v>
      </c>
      <c r="U2383" s="30" t="n">
        <f aca="false">YEAR(E2383)</f>
        <v>2024</v>
      </c>
      <c r="V2383" s="30" t="str">
        <f aca="false">TEXT(E2383,"MMM-YYYY")</f>
        <v>May-2024</v>
      </c>
      <c r="W2383" s="30" t="n">
        <f aca="false">MONTH(E2383)</f>
        <v>5</v>
      </c>
      <c r="X2383" s="30" t="str">
        <f aca="false">TEXT(WEEKDAY(E2383,2),"0")&amp;" - "&amp;TEXT(E2383,"dddd")</f>
        <v>1 - Monday</v>
      </c>
      <c r="Y2383" s="30" t="str">
        <f aca="false">_xlfn.IFS(C2383&lt;18,"Child (0-17)",C2383&lt;40,"Young Adult (18-39)",C2383&lt;60,"Adult (40-59)",TRUE(),"Senior (60+)")</f>
        <v>Adult (40-59)</v>
      </c>
      <c r="Z2383" s="30" t="n">
        <f aca="false">ROUND(G2383-E2383,0)</f>
        <v>1</v>
      </c>
      <c r="AA2383" s="30" t="n">
        <f aca="false">L2383+M2383</f>
        <v>72</v>
      </c>
      <c r="AB2383" s="30" t="n">
        <f aca="false">IFERROR(ROUND(Q2383/AA2383,2),0)</f>
        <v>48.22</v>
      </c>
      <c r="AC2383" s="30" t="str">
        <f aca="false">IF(AND(K2383="Critical",N2383="No"),"URGENT - No Bed","Normal")</f>
        <v>Normal</v>
      </c>
      <c r="AD2383" s="34" t="n">
        <f aca="false">INDEX(Lookup_Tables!$B$3:$B$12,MATCH(H2383,Lookup_Tables!$A$3:$A$12,0))</f>
        <v>2200000</v>
      </c>
      <c r="AE2383" s="30" t="str">
        <f aca="false">INDEX(Lookup_Tables!$C$3:$C$12,MATCH(H2383,Lookup_Tables!$A$3:$A$12,0))</f>
        <v>Dr. Rohan Das</v>
      </c>
      <c r="AF2383" s="30" t="str">
        <f aca="false">IFERROR(INDEX(Lookup_Tables!$F$16:$F$45,MATCH(I2383,Lookup_Tables!$E$16:$E$45,0)),"N/A")</f>
        <v>EMP203</v>
      </c>
      <c r="AG2383" s="30" t="n">
        <f aca="false">_xlfn.IFS(R2383="Recovered",4,R2383="Referred",3,R2383="Admitted",2,R2383="Deceased",1,TRUE(),0)</f>
        <v>4</v>
      </c>
      <c r="AH2383" s="30" t="str">
        <f aca="false">IF(T2383&gt;=4,"Satisfied",IF(T2383&gt;=3,"Neutral","Needs Improvement"))</f>
        <v>Satisfied</v>
      </c>
    </row>
    <row r="2384" customFormat="false" ht="15" hidden="false" customHeight="false" outlineLevel="0" collapsed="false">
      <c r="A2384" s="27" t="s">
        <v>4858</v>
      </c>
      <c r="B2384" s="27" t="s">
        <v>4859</v>
      </c>
      <c r="C2384" s="27" t="n">
        <v>22</v>
      </c>
      <c r="D2384" s="27" t="s">
        <v>121</v>
      </c>
      <c r="E2384" s="28" t="n">
        <v>45320</v>
      </c>
      <c r="F2384" s="27" t="s">
        <v>1263</v>
      </c>
      <c r="G2384" s="28" t="n">
        <v>45321</v>
      </c>
      <c r="H2384" s="27" t="s">
        <v>206</v>
      </c>
      <c r="I2384" s="27" t="s">
        <v>232</v>
      </c>
      <c r="J2384" s="27" t="s">
        <v>208</v>
      </c>
      <c r="K2384" s="27" t="s">
        <v>138</v>
      </c>
      <c r="L2384" s="27" t="n">
        <v>76</v>
      </c>
      <c r="M2384" s="27" t="n">
        <v>37</v>
      </c>
      <c r="N2384" s="27" t="s">
        <v>127</v>
      </c>
      <c r="O2384" s="27" t="s">
        <v>139</v>
      </c>
      <c r="P2384" s="27" t="s">
        <v>187</v>
      </c>
      <c r="Q2384" s="29" t="n">
        <v>2227.54</v>
      </c>
      <c r="R2384" s="27" t="s">
        <v>130</v>
      </c>
      <c r="S2384" s="27" t="s">
        <v>335</v>
      </c>
      <c r="T2384" s="27" t="n">
        <v>4</v>
      </c>
      <c r="U2384" s="27" t="n">
        <f aca="false">YEAR(E2384)</f>
        <v>2024</v>
      </c>
      <c r="V2384" s="27" t="str">
        <f aca="false">TEXT(E2384,"MMM-YYYY")</f>
        <v>Jan-2024</v>
      </c>
      <c r="W2384" s="27" t="n">
        <f aca="false">MONTH(E2384)</f>
        <v>1</v>
      </c>
      <c r="X2384" s="27" t="str">
        <f aca="false">TEXT(WEEKDAY(E2384,2),"0")&amp;" - "&amp;TEXT(E2384,"dddd")</f>
        <v>1 - Monday</v>
      </c>
      <c r="Y2384" s="27" t="str">
        <f aca="false">_xlfn.IFS(C2384&lt;18,"Child (0-17)",C2384&lt;40,"Young Adult (18-39)",C2384&lt;60,"Adult (40-59)",TRUE(),"Senior (60+)")</f>
        <v>Young Adult (18-39)</v>
      </c>
      <c r="Z2384" s="27" t="n">
        <f aca="false">ROUND(G2384-E2384,0)</f>
        <v>1</v>
      </c>
      <c r="AA2384" s="27" t="n">
        <f aca="false">L2384+M2384</f>
        <v>113</v>
      </c>
      <c r="AB2384" s="27" t="n">
        <f aca="false">IFERROR(ROUND(Q2384/AA2384,2),0)</f>
        <v>19.71</v>
      </c>
      <c r="AC2384" s="27" t="str">
        <f aca="false">IF(AND(K2384="Critical",N2384="No"),"URGENT - No Bed","Normal")</f>
        <v>Normal</v>
      </c>
      <c r="AD2384" s="33" t="n">
        <f aca="false">INDEX(Lookup_Tables!$B$3:$B$12,MATCH(H2384,Lookup_Tables!$A$3:$A$12,0))</f>
        <v>2800000</v>
      </c>
      <c r="AE2384" s="27" t="str">
        <f aca="false">INDEX(Lookup_Tables!$C$3:$C$12,MATCH(H2384,Lookup_Tables!$A$3:$A$12,0))</f>
        <v>Dr. Suresh Nair</v>
      </c>
      <c r="AF2384" s="27" t="str">
        <f aca="false">IFERROR(INDEX(Lookup_Tables!$F$16:$F$45,MATCH(I2384,Lookup_Tables!$E$16:$E$45,0)),"N/A")</f>
        <v>EMP210</v>
      </c>
      <c r="AG2384" s="27" t="n">
        <f aca="false">_xlfn.IFS(R2384="Recovered",4,R2384="Referred",3,R2384="Admitted",2,R2384="Deceased",1,TRUE(),0)</f>
        <v>4</v>
      </c>
      <c r="AH2384" s="27" t="str">
        <f aca="false">IF(T2384&gt;=4,"Satisfied",IF(T2384&gt;=3,"Neutral","Needs Improvement"))</f>
        <v>Satisfied</v>
      </c>
    </row>
    <row r="2385" customFormat="false" ht="15" hidden="false" customHeight="false" outlineLevel="0" collapsed="false">
      <c r="A2385" s="30" t="s">
        <v>5194</v>
      </c>
      <c r="B2385" s="30" t="s">
        <v>1982</v>
      </c>
      <c r="C2385" s="30" t="n">
        <v>18</v>
      </c>
      <c r="D2385" s="30" t="s">
        <v>121</v>
      </c>
      <c r="E2385" s="31" t="n">
        <v>45645</v>
      </c>
      <c r="F2385" s="30" t="s">
        <v>943</v>
      </c>
      <c r="G2385" s="31" t="n">
        <v>45645</v>
      </c>
      <c r="H2385" s="30" t="s">
        <v>135</v>
      </c>
      <c r="I2385" s="30" t="s">
        <v>251</v>
      </c>
      <c r="J2385" s="30" t="s">
        <v>201</v>
      </c>
      <c r="K2385" s="30" t="s">
        <v>138</v>
      </c>
      <c r="L2385" s="30" t="n">
        <v>69</v>
      </c>
      <c r="M2385" s="30" t="n">
        <v>22</v>
      </c>
      <c r="N2385" s="30" t="s">
        <v>186</v>
      </c>
      <c r="O2385" s="30" t="s">
        <v>139</v>
      </c>
      <c r="P2385" s="30" t="s">
        <v>187</v>
      </c>
      <c r="Q2385" s="32" t="n">
        <v>2105.67</v>
      </c>
      <c r="R2385" s="30" t="s">
        <v>130</v>
      </c>
      <c r="S2385" s="30" t="s">
        <v>164</v>
      </c>
      <c r="T2385" s="30" t="n">
        <v>4</v>
      </c>
      <c r="U2385" s="30" t="n">
        <f aca="false">YEAR(E2385)</f>
        <v>2024</v>
      </c>
      <c r="V2385" s="30" t="str">
        <f aca="false">TEXT(E2385,"MMM-YYYY")</f>
        <v>Dec-2024</v>
      </c>
      <c r="W2385" s="30" t="n">
        <f aca="false">MONTH(E2385)</f>
        <v>12</v>
      </c>
      <c r="X2385" s="30" t="str">
        <f aca="false">TEXT(WEEKDAY(E2385,2),"0")&amp;" - "&amp;TEXT(E2385,"dddd")</f>
        <v>4 - Thursday</v>
      </c>
      <c r="Y2385" s="30" t="str">
        <f aca="false">_xlfn.IFS(C2385&lt;18,"Child (0-17)",C2385&lt;40,"Young Adult (18-39)",C2385&lt;60,"Adult (40-59)",TRUE(),"Senior (60+)")</f>
        <v>Young Adult (18-39)</v>
      </c>
      <c r="Z2385" s="30" t="n">
        <f aca="false">ROUND(G2385-E2385,0)</f>
        <v>0</v>
      </c>
      <c r="AA2385" s="30" t="n">
        <f aca="false">L2385+M2385</f>
        <v>91</v>
      </c>
      <c r="AB2385" s="30" t="n">
        <f aca="false">IFERROR(ROUND(Q2385/AA2385,2),0)</f>
        <v>23.14</v>
      </c>
      <c r="AC2385" s="30" t="str">
        <f aca="false">IF(AND(K2385="Critical",N2385="No"),"URGENT - No Bed","Normal")</f>
        <v>Normal</v>
      </c>
      <c r="AD2385" s="34" t="n">
        <f aca="false">INDEX(Lookup_Tables!$B$3:$B$12,MATCH(H2385,Lookup_Tables!$A$3:$A$12,0))</f>
        <v>4600000</v>
      </c>
      <c r="AE2385" s="30" t="str">
        <f aca="false">INDEX(Lookup_Tables!$C$3:$C$12,MATCH(H2385,Lookup_Tables!$A$3:$A$12,0))</f>
        <v>Dr. Farhan Khan</v>
      </c>
      <c r="AF2385" s="30" t="str">
        <f aca="false">IFERROR(INDEX(Lookup_Tables!$F$16:$F$45,MATCH(I2385,Lookup_Tables!$E$16:$E$45,0)),"N/A")</f>
        <v>EMP207</v>
      </c>
      <c r="AG2385" s="30" t="n">
        <f aca="false">_xlfn.IFS(R2385="Recovered",4,R2385="Referred",3,R2385="Admitted",2,R2385="Deceased",1,TRUE(),0)</f>
        <v>4</v>
      </c>
      <c r="AH2385" s="30" t="str">
        <f aca="false">IF(T2385&gt;=4,"Satisfied",IF(T2385&gt;=3,"Neutral","Needs Improvement"))</f>
        <v>Satisfied</v>
      </c>
    </row>
    <row r="2386" customFormat="false" ht="15" hidden="false" customHeight="false" outlineLevel="0" collapsed="false">
      <c r="A2386" s="27" t="s">
        <v>1301</v>
      </c>
      <c r="B2386" s="27" t="s">
        <v>575</v>
      </c>
      <c r="C2386" s="27" t="n">
        <v>62</v>
      </c>
      <c r="D2386" s="27" t="s">
        <v>181</v>
      </c>
      <c r="E2386" s="28" t="n">
        <v>45396</v>
      </c>
      <c r="F2386" s="27" t="s">
        <v>487</v>
      </c>
      <c r="G2386" s="28" t="n">
        <v>45397</v>
      </c>
      <c r="H2386" s="27" t="s">
        <v>123</v>
      </c>
      <c r="I2386" s="27" t="s">
        <v>304</v>
      </c>
      <c r="J2386" s="27" t="s">
        <v>418</v>
      </c>
      <c r="K2386" s="27" t="s">
        <v>138</v>
      </c>
      <c r="L2386" s="27" t="n">
        <v>90</v>
      </c>
      <c r="M2386" s="27" t="n">
        <v>29</v>
      </c>
      <c r="N2386" s="27" t="s">
        <v>127</v>
      </c>
      <c r="O2386" s="27" t="s">
        <v>149</v>
      </c>
      <c r="P2386" s="27" t="s">
        <v>150</v>
      </c>
      <c r="Q2386" s="29" t="n">
        <v>749.29</v>
      </c>
      <c r="R2386" s="27" t="s">
        <v>130</v>
      </c>
      <c r="S2386" s="27" t="s">
        <v>151</v>
      </c>
      <c r="T2386" s="27" t="n">
        <v>5</v>
      </c>
      <c r="U2386" s="27" t="n">
        <f aca="false">YEAR(E2386)</f>
        <v>2024</v>
      </c>
      <c r="V2386" s="27" t="str">
        <f aca="false">TEXT(E2386,"MMM-YYYY")</f>
        <v>Apr-2024</v>
      </c>
      <c r="W2386" s="27" t="n">
        <f aca="false">MONTH(E2386)</f>
        <v>4</v>
      </c>
      <c r="X2386" s="27" t="str">
        <f aca="false">TEXT(WEEKDAY(E2386,2),"0")&amp;" - "&amp;TEXT(E2386,"dddd")</f>
        <v>7 - Sunday</v>
      </c>
      <c r="Y2386" s="27" t="str">
        <f aca="false">_xlfn.IFS(C2386&lt;18,"Child (0-17)",C2386&lt;40,"Young Adult (18-39)",C2386&lt;60,"Adult (40-59)",TRUE(),"Senior (60+)")</f>
        <v>Senior (60+)</v>
      </c>
      <c r="Z2386" s="27" t="n">
        <f aca="false">ROUND(G2386-E2386,0)</f>
        <v>1</v>
      </c>
      <c r="AA2386" s="27" t="n">
        <f aca="false">L2386+M2386</f>
        <v>119</v>
      </c>
      <c r="AB2386" s="27" t="n">
        <f aca="false">IFERROR(ROUND(Q2386/AA2386,2),0)</f>
        <v>6.3</v>
      </c>
      <c r="AC2386" s="27" t="str">
        <f aca="false">IF(AND(K2386="Critical",N2386="No"),"URGENT - No Bed","Normal")</f>
        <v>Normal</v>
      </c>
      <c r="AD2386" s="33" t="n">
        <f aca="false">INDEX(Lookup_Tables!$B$3:$B$12,MATCH(H2386,Lookup_Tables!$A$3:$A$12,0))</f>
        <v>2200000</v>
      </c>
      <c r="AE2386" s="27" t="str">
        <f aca="false">INDEX(Lookup_Tables!$C$3:$C$12,MATCH(H2386,Lookup_Tables!$A$3:$A$12,0))</f>
        <v>Dr. Rohan Das</v>
      </c>
      <c r="AF2386" s="27" t="str">
        <f aca="false">IFERROR(INDEX(Lookup_Tables!$F$16:$F$45,MATCH(I2386,Lookup_Tables!$E$16:$E$45,0)),"N/A")</f>
        <v>EMP204</v>
      </c>
      <c r="AG2386" s="27" t="n">
        <f aca="false">_xlfn.IFS(R2386="Recovered",4,R2386="Referred",3,R2386="Admitted",2,R2386="Deceased",1,TRUE(),0)</f>
        <v>4</v>
      </c>
      <c r="AH2386" s="27" t="str">
        <f aca="false">IF(T2386&gt;=4,"Satisfied",IF(T2386&gt;=3,"Neutral","Needs Improvement"))</f>
        <v>Satisfied</v>
      </c>
    </row>
    <row r="2387" customFormat="false" ht="15" hidden="false" customHeight="false" outlineLevel="0" collapsed="false">
      <c r="A2387" s="30" t="s">
        <v>2681</v>
      </c>
      <c r="B2387" s="30" t="s">
        <v>770</v>
      </c>
      <c r="C2387" s="30" t="n">
        <v>42</v>
      </c>
      <c r="D2387" s="30" t="s">
        <v>121</v>
      </c>
      <c r="E2387" s="31" t="n">
        <v>45293</v>
      </c>
      <c r="F2387" s="30" t="s">
        <v>1424</v>
      </c>
      <c r="G2387" s="31" t="n">
        <v>45294</v>
      </c>
      <c r="H2387" s="30" t="s">
        <v>242</v>
      </c>
      <c r="I2387" s="30" t="s">
        <v>466</v>
      </c>
      <c r="J2387" s="30" t="s">
        <v>244</v>
      </c>
      <c r="K2387" s="30" t="s">
        <v>138</v>
      </c>
      <c r="L2387" s="30" t="n">
        <v>86</v>
      </c>
      <c r="M2387" s="30" t="n">
        <v>21</v>
      </c>
      <c r="N2387" s="30" t="s">
        <v>127</v>
      </c>
      <c r="O2387" s="30" t="s">
        <v>149</v>
      </c>
      <c r="P2387" s="30" t="s">
        <v>187</v>
      </c>
      <c r="Q2387" s="32" t="n">
        <v>2153.85</v>
      </c>
      <c r="R2387" s="30" t="s">
        <v>130</v>
      </c>
      <c r="S2387" s="30" t="s">
        <v>131</v>
      </c>
      <c r="T2387" s="30" t="n">
        <v>3</v>
      </c>
      <c r="U2387" s="30" t="n">
        <f aca="false">YEAR(E2387)</f>
        <v>2024</v>
      </c>
      <c r="V2387" s="30" t="str">
        <f aca="false">TEXT(E2387,"MMM-YYYY")</f>
        <v>Jan-2024</v>
      </c>
      <c r="W2387" s="30" t="n">
        <f aca="false">MONTH(E2387)</f>
        <v>1</v>
      </c>
      <c r="X2387" s="30" t="str">
        <f aca="false">TEXT(WEEKDAY(E2387,2),"0")&amp;" - "&amp;TEXT(E2387,"dddd")</f>
        <v>2 - Tuesday</v>
      </c>
      <c r="Y2387" s="30" t="str">
        <f aca="false">_xlfn.IFS(C2387&lt;18,"Child (0-17)",C2387&lt;40,"Young Adult (18-39)",C2387&lt;60,"Adult (40-59)",TRUE(),"Senior (60+)")</f>
        <v>Adult (40-59)</v>
      </c>
      <c r="Z2387" s="30" t="n">
        <f aca="false">ROUND(G2387-E2387,0)</f>
        <v>1</v>
      </c>
      <c r="AA2387" s="30" t="n">
        <f aca="false">L2387+M2387</f>
        <v>107</v>
      </c>
      <c r="AB2387" s="30" t="n">
        <f aca="false">IFERROR(ROUND(Q2387/AA2387,2),0)</f>
        <v>20.13</v>
      </c>
      <c r="AC2387" s="30" t="str">
        <f aca="false">IF(AND(K2387="Critical",N2387="No"),"URGENT - No Bed","Normal")</f>
        <v>Normal</v>
      </c>
      <c r="AD2387" s="34" t="n">
        <f aca="false">INDEX(Lookup_Tables!$B$3:$B$12,MATCH(H2387,Lookup_Tables!$A$3:$A$12,0))</f>
        <v>3000000</v>
      </c>
      <c r="AE2387" s="30" t="str">
        <f aca="false">INDEX(Lookup_Tables!$C$3:$C$12,MATCH(H2387,Lookup_Tables!$A$3:$A$12,0))</f>
        <v>Dr. Pooja Iyer</v>
      </c>
      <c r="AF2387" s="30" t="str">
        <f aca="false">IFERROR(INDEX(Lookup_Tables!$F$16:$F$45,MATCH(I2387,Lookup_Tables!$E$16:$E$45,0)),"N/A")</f>
        <v>EMP212</v>
      </c>
      <c r="AG2387" s="30" t="n">
        <f aca="false">_xlfn.IFS(R2387="Recovered",4,R2387="Referred",3,R2387="Admitted",2,R2387="Deceased",1,TRUE(),0)</f>
        <v>4</v>
      </c>
      <c r="AH2387" s="30" t="str">
        <f aca="false">IF(T2387&gt;=4,"Satisfied",IF(T2387&gt;=3,"Neutral","Needs Improvement"))</f>
        <v>Neutral</v>
      </c>
    </row>
    <row r="2388" customFormat="false" ht="15" hidden="false" customHeight="false" outlineLevel="0" collapsed="false">
      <c r="A2388" s="27" t="s">
        <v>3387</v>
      </c>
      <c r="B2388" s="27" t="s">
        <v>2543</v>
      </c>
      <c r="C2388" s="27" t="n">
        <v>54</v>
      </c>
      <c r="D2388" s="27" t="s">
        <v>121</v>
      </c>
      <c r="E2388" s="28" t="n">
        <v>45315</v>
      </c>
      <c r="F2388" s="27" t="s">
        <v>1338</v>
      </c>
      <c r="G2388" s="28" t="n">
        <v>45315</v>
      </c>
      <c r="H2388" s="27" t="s">
        <v>242</v>
      </c>
      <c r="I2388" s="27" t="s">
        <v>466</v>
      </c>
      <c r="J2388" s="27" t="s">
        <v>422</v>
      </c>
      <c r="K2388" s="27" t="s">
        <v>156</v>
      </c>
      <c r="L2388" s="27" t="n">
        <v>21</v>
      </c>
      <c r="M2388" s="27" t="n">
        <v>50</v>
      </c>
      <c r="N2388" s="27" t="s">
        <v>127</v>
      </c>
      <c r="O2388" s="27" t="s">
        <v>128</v>
      </c>
      <c r="P2388" s="27" t="s">
        <v>129</v>
      </c>
      <c r="Q2388" s="29" t="n">
        <v>4312.77</v>
      </c>
      <c r="R2388" s="27" t="s">
        <v>172</v>
      </c>
      <c r="S2388" s="27" t="s">
        <v>192</v>
      </c>
      <c r="T2388" s="27" t="n">
        <v>3</v>
      </c>
      <c r="U2388" s="27" t="n">
        <f aca="false">YEAR(E2388)</f>
        <v>2024</v>
      </c>
      <c r="V2388" s="27" t="str">
        <f aca="false">TEXT(E2388,"MMM-YYYY")</f>
        <v>Jan-2024</v>
      </c>
      <c r="W2388" s="27" t="n">
        <f aca="false">MONTH(E2388)</f>
        <v>1</v>
      </c>
      <c r="X2388" s="27" t="str">
        <f aca="false">TEXT(WEEKDAY(E2388,2),"0")&amp;" - "&amp;TEXT(E2388,"dddd")</f>
        <v>3 - Wednesday</v>
      </c>
      <c r="Y2388" s="27" t="str">
        <f aca="false">_xlfn.IFS(C2388&lt;18,"Child (0-17)",C2388&lt;40,"Young Adult (18-39)",C2388&lt;60,"Adult (40-59)",TRUE(),"Senior (60+)")</f>
        <v>Adult (40-59)</v>
      </c>
      <c r="Z2388" s="27" t="n">
        <f aca="false">ROUND(G2388-E2388,0)</f>
        <v>0</v>
      </c>
      <c r="AA2388" s="27" t="n">
        <f aca="false">L2388+M2388</f>
        <v>71</v>
      </c>
      <c r="AB2388" s="27" t="n">
        <f aca="false">IFERROR(ROUND(Q2388/AA2388,2),0)</f>
        <v>60.74</v>
      </c>
      <c r="AC2388" s="27" t="str">
        <f aca="false">IF(AND(K2388="Critical",N2388="No"),"URGENT - No Bed","Normal")</f>
        <v>Normal</v>
      </c>
      <c r="AD2388" s="33" t="n">
        <f aca="false">INDEX(Lookup_Tables!$B$3:$B$12,MATCH(H2388,Lookup_Tables!$A$3:$A$12,0))</f>
        <v>3000000</v>
      </c>
      <c r="AE2388" s="27" t="str">
        <f aca="false">INDEX(Lookup_Tables!$C$3:$C$12,MATCH(H2388,Lookup_Tables!$A$3:$A$12,0))</f>
        <v>Dr. Pooja Iyer</v>
      </c>
      <c r="AF2388" s="27" t="str">
        <f aca="false">IFERROR(INDEX(Lookup_Tables!$F$16:$F$45,MATCH(I2388,Lookup_Tables!$E$16:$E$45,0)),"N/A")</f>
        <v>EMP212</v>
      </c>
      <c r="AG2388" s="27" t="n">
        <f aca="false">_xlfn.IFS(R2388="Recovered",4,R2388="Referred",3,R2388="Admitted",2,R2388="Deceased",1,TRUE(),0)</f>
        <v>2</v>
      </c>
      <c r="AH2388" s="27" t="str">
        <f aca="false">IF(T2388&gt;=4,"Satisfied",IF(T2388&gt;=3,"Neutral","Needs Improvement"))</f>
        <v>Neutral</v>
      </c>
    </row>
    <row r="2389" customFormat="false" ht="15" hidden="false" customHeight="false" outlineLevel="0" collapsed="false">
      <c r="A2389" s="30" t="s">
        <v>3632</v>
      </c>
      <c r="B2389" s="30" t="s">
        <v>2475</v>
      </c>
      <c r="C2389" s="30" t="n">
        <v>0</v>
      </c>
      <c r="D2389" s="30" t="s">
        <v>121</v>
      </c>
      <c r="E2389" s="31" t="n">
        <v>45462</v>
      </c>
      <c r="F2389" s="30" t="s">
        <v>2834</v>
      </c>
      <c r="G2389" s="31" t="n">
        <v>45467</v>
      </c>
      <c r="H2389" s="30" t="s">
        <v>146</v>
      </c>
      <c r="I2389" s="30" t="s">
        <v>147</v>
      </c>
      <c r="J2389" s="30" t="s">
        <v>148</v>
      </c>
      <c r="K2389" s="30" t="s">
        <v>126</v>
      </c>
      <c r="L2389" s="30" t="n">
        <v>23</v>
      </c>
      <c r="M2389" s="30" t="n">
        <v>137</v>
      </c>
      <c r="N2389" s="30" t="s">
        <v>186</v>
      </c>
      <c r="O2389" s="30" t="s">
        <v>139</v>
      </c>
      <c r="P2389" s="30" t="s">
        <v>140</v>
      </c>
      <c r="Q2389" s="32" t="n">
        <v>8501.27</v>
      </c>
      <c r="R2389" s="30" t="s">
        <v>130</v>
      </c>
      <c r="S2389" s="30" t="s">
        <v>131</v>
      </c>
      <c r="T2389" s="30" t="n">
        <v>5</v>
      </c>
      <c r="U2389" s="30" t="n">
        <f aca="false">YEAR(E2389)</f>
        <v>2024</v>
      </c>
      <c r="V2389" s="30" t="str">
        <f aca="false">TEXT(E2389,"MMM-YYYY")</f>
        <v>Jun-2024</v>
      </c>
      <c r="W2389" s="30" t="n">
        <f aca="false">MONTH(E2389)</f>
        <v>6</v>
      </c>
      <c r="X2389" s="30" t="str">
        <f aca="false">TEXT(WEEKDAY(E2389,2),"0")&amp;" - "&amp;TEXT(E2389,"dddd")</f>
        <v>3 - Wednesday</v>
      </c>
      <c r="Y2389" s="30" t="str">
        <f aca="false">_xlfn.IFS(C2389&lt;18,"Child (0-17)",C2389&lt;40,"Young Adult (18-39)",C2389&lt;60,"Adult (40-59)",TRUE(),"Senior (60+)")</f>
        <v>Child (0-17)</v>
      </c>
      <c r="Z2389" s="30" t="n">
        <f aca="false">ROUND(G2389-E2389,0)</f>
        <v>5</v>
      </c>
      <c r="AA2389" s="30" t="n">
        <f aca="false">L2389+M2389</f>
        <v>160</v>
      </c>
      <c r="AB2389" s="30" t="n">
        <f aca="false">IFERROR(ROUND(Q2389/AA2389,2),0)</f>
        <v>53.13</v>
      </c>
      <c r="AC2389" s="30" t="str">
        <f aca="false">IF(AND(K2389="Critical",N2389="No"),"URGENT - No Bed","Normal")</f>
        <v>Normal</v>
      </c>
      <c r="AD2389" s="34" t="n">
        <f aca="false">INDEX(Lookup_Tables!$B$3:$B$12,MATCH(H2389,Lookup_Tables!$A$3:$A$12,0))</f>
        <v>2700000</v>
      </c>
      <c r="AE2389" s="30" t="str">
        <f aca="false">INDEX(Lookup_Tables!$C$3:$C$12,MATCH(H2389,Lookup_Tables!$A$3:$A$12,0))</f>
        <v>Dr. Vikram Singh</v>
      </c>
      <c r="AF2389" s="30" t="str">
        <f aca="false">IFERROR(INDEX(Lookup_Tables!$F$16:$F$45,MATCH(I2389,Lookup_Tables!$E$16:$E$45,0)),"N/A")</f>
        <v>EMP229</v>
      </c>
      <c r="AG2389" s="30" t="n">
        <f aca="false">_xlfn.IFS(R2389="Recovered",4,R2389="Referred",3,R2389="Admitted",2,R2389="Deceased",1,TRUE(),0)</f>
        <v>4</v>
      </c>
      <c r="AH2389" s="30" t="str">
        <f aca="false">IF(T2389&gt;=4,"Satisfied",IF(T2389&gt;=3,"Neutral","Needs Improvement"))</f>
        <v>Satisfied</v>
      </c>
    </row>
    <row r="2390" customFormat="false" ht="15" hidden="false" customHeight="false" outlineLevel="0" collapsed="false">
      <c r="A2390" s="27" t="s">
        <v>1141</v>
      </c>
      <c r="B2390" s="27" t="s">
        <v>1142</v>
      </c>
      <c r="C2390" s="27" t="n">
        <v>41</v>
      </c>
      <c r="D2390" s="27" t="s">
        <v>181</v>
      </c>
      <c r="E2390" s="28" t="n">
        <v>45310</v>
      </c>
      <c r="F2390" s="27" t="s">
        <v>1143</v>
      </c>
      <c r="G2390" s="28" t="n">
        <v>45311</v>
      </c>
      <c r="H2390" s="27" t="s">
        <v>168</v>
      </c>
      <c r="I2390" s="27" t="s">
        <v>169</v>
      </c>
      <c r="J2390" s="27" t="s">
        <v>371</v>
      </c>
      <c r="K2390" s="27" t="s">
        <v>138</v>
      </c>
      <c r="L2390" s="27" t="n">
        <v>84</v>
      </c>
      <c r="M2390" s="27" t="n">
        <v>21</v>
      </c>
      <c r="N2390" s="27" t="s">
        <v>127</v>
      </c>
      <c r="O2390" s="27" t="s">
        <v>139</v>
      </c>
      <c r="P2390" s="27" t="s">
        <v>187</v>
      </c>
      <c r="Q2390" s="29" t="n">
        <v>1461.77</v>
      </c>
      <c r="R2390" s="27" t="s">
        <v>130</v>
      </c>
      <c r="S2390" s="27" t="s">
        <v>157</v>
      </c>
      <c r="T2390" s="27" t="n">
        <v>5</v>
      </c>
      <c r="U2390" s="27" t="n">
        <f aca="false">YEAR(E2390)</f>
        <v>2024</v>
      </c>
      <c r="V2390" s="27" t="str">
        <f aca="false">TEXT(E2390,"MMM-YYYY")</f>
        <v>Jan-2024</v>
      </c>
      <c r="W2390" s="27" t="n">
        <f aca="false">MONTH(E2390)</f>
        <v>1</v>
      </c>
      <c r="X2390" s="27" t="str">
        <f aca="false">TEXT(WEEKDAY(E2390,2),"0")&amp;" - "&amp;TEXT(E2390,"dddd")</f>
        <v>5 - Friday</v>
      </c>
      <c r="Y2390" s="27" t="str">
        <f aca="false">_xlfn.IFS(C2390&lt;18,"Child (0-17)",C2390&lt;40,"Young Adult (18-39)",C2390&lt;60,"Adult (40-59)",TRUE(),"Senior (60+)")</f>
        <v>Adult (40-59)</v>
      </c>
      <c r="Z2390" s="27" t="n">
        <f aca="false">ROUND(G2390-E2390,0)</f>
        <v>1</v>
      </c>
      <c r="AA2390" s="27" t="n">
        <f aca="false">L2390+M2390</f>
        <v>105</v>
      </c>
      <c r="AB2390" s="27" t="n">
        <f aca="false">IFERROR(ROUND(Q2390/AA2390,2),0)</f>
        <v>13.92</v>
      </c>
      <c r="AC2390" s="27" t="str">
        <f aca="false">IF(AND(K2390="Critical",N2390="No"),"URGENT - No Bed","Normal")</f>
        <v>Normal</v>
      </c>
      <c r="AD2390" s="33" t="n">
        <f aca="false">INDEX(Lookup_Tables!$B$3:$B$12,MATCH(H2390,Lookup_Tables!$A$3:$A$12,0))</f>
        <v>4400000</v>
      </c>
      <c r="AE2390" s="27" t="str">
        <f aca="false">INDEX(Lookup_Tables!$C$3:$C$12,MATCH(H2390,Lookup_Tables!$A$3:$A$12,0))</f>
        <v>Dr. Neha Chopra</v>
      </c>
      <c r="AF2390" s="27" t="str">
        <f aca="false">IFERROR(INDEX(Lookup_Tables!$F$16:$F$45,MATCH(I2390,Lookup_Tables!$E$16:$E$45,0)),"N/A")</f>
        <v>EMP220</v>
      </c>
      <c r="AG2390" s="27" t="n">
        <f aca="false">_xlfn.IFS(R2390="Recovered",4,R2390="Referred",3,R2390="Admitted",2,R2390="Deceased",1,TRUE(),0)</f>
        <v>4</v>
      </c>
      <c r="AH2390" s="27" t="str">
        <f aca="false">IF(T2390&gt;=4,"Satisfied",IF(T2390&gt;=3,"Neutral","Needs Improvement"))</f>
        <v>Satisfied</v>
      </c>
    </row>
    <row r="2391" customFormat="false" ht="15" hidden="false" customHeight="false" outlineLevel="0" collapsed="false">
      <c r="A2391" s="30" t="s">
        <v>6456</v>
      </c>
      <c r="B2391" s="30" t="s">
        <v>963</v>
      </c>
      <c r="C2391" s="30" t="n">
        <v>20</v>
      </c>
      <c r="D2391" s="30" t="s">
        <v>181</v>
      </c>
      <c r="E2391" s="31" t="n">
        <v>45503</v>
      </c>
      <c r="F2391" s="30" t="s">
        <v>1674</v>
      </c>
      <c r="G2391" s="31" t="n">
        <v>45505</v>
      </c>
      <c r="H2391" s="30" t="s">
        <v>123</v>
      </c>
      <c r="I2391" s="30" t="s">
        <v>304</v>
      </c>
      <c r="J2391" s="30" t="s">
        <v>125</v>
      </c>
      <c r="K2391" s="30" t="s">
        <v>156</v>
      </c>
      <c r="L2391" s="30" t="n">
        <v>43</v>
      </c>
      <c r="M2391" s="30" t="n">
        <v>80</v>
      </c>
      <c r="N2391" s="30" t="s">
        <v>186</v>
      </c>
      <c r="O2391" s="30" t="s">
        <v>149</v>
      </c>
      <c r="P2391" s="30" t="s">
        <v>150</v>
      </c>
      <c r="Q2391" s="32" t="n">
        <v>3781.22</v>
      </c>
      <c r="R2391" s="30" t="s">
        <v>172</v>
      </c>
      <c r="S2391" s="30" t="s">
        <v>151</v>
      </c>
      <c r="T2391" s="30" t="n">
        <v>1</v>
      </c>
      <c r="U2391" s="30" t="n">
        <f aca="false">YEAR(E2391)</f>
        <v>2024</v>
      </c>
      <c r="V2391" s="30" t="str">
        <f aca="false">TEXT(E2391,"MMM-YYYY")</f>
        <v>Jul-2024</v>
      </c>
      <c r="W2391" s="30" t="n">
        <f aca="false">MONTH(E2391)</f>
        <v>7</v>
      </c>
      <c r="X2391" s="30" t="str">
        <f aca="false">TEXT(WEEKDAY(E2391,2),"0")&amp;" - "&amp;TEXT(E2391,"dddd")</f>
        <v>2 - Tuesday</v>
      </c>
      <c r="Y2391" s="30" t="str">
        <f aca="false">_xlfn.IFS(C2391&lt;18,"Child (0-17)",C2391&lt;40,"Young Adult (18-39)",C2391&lt;60,"Adult (40-59)",TRUE(),"Senior (60+)")</f>
        <v>Young Adult (18-39)</v>
      </c>
      <c r="Z2391" s="30" t="n">
        <f aca="false">ROUND(G2391-E2391,0)</f>
        <v>2</v>
      </c>
      <c r="AA2391" s="30" t="n">
        <f aca="false">L2391+M2391</f>
        <v>123</v>
      </c>
      <c r="AB2391" s="30" t="n">
        <f aca="false">IFERROR(ROUND(Q2391/AA2391,2),0)</f>
        <v>30.74</v>
      </c>
      <c r="AC2391" s="30" t="str">
        <f aca="false">IF(AND(K2391="Critical",N2391="No"),"URGENT - No Bed","Normal")</f>
        <v>Normal</v>
      </c>
      <c r="AD2391" s="34" t="n">
        <f aca="false">INDEX(Lookup_Tables!$B$3:$B$12,MATCH(H2391,Lookup_Tables!$A$3:$A$12,0))</f>
        <v>2200000</v>
      </c>
      <c r="AE2391" s="30" t="str">
        <f aca="false">INDEX(Lookup_Tables!$C$3:$C$12,MATCH(H2391,Lookup_Tables!$A$3:$A$12,0))</f>
        <v>Dr. Rohan Das</v>
      </c>
      <c r="AF2391" s="30" t="str">
        <f aca="false">IFERROR(INDEX(Lookup_Tables!$F$16:$F$45,MATCH(I2391,Lookup_Tables!$E$16:$E$45,0)),"N/A")</f>
        <v>EMP204</v>
      </c>
      <c r="AG2391" s="30" t="n">
        <f aca="false">_xlfn.IFS(R2391="Recovered",4,R2391="Referred",3,R2391="Admitted",2,R2391="Deceased",1,TRUE(),0)</f>
        <v>2</v>
      </c>
      <c r="AH2391" s="30" t="str">
        <f aca="false">IF(T2391&gt;=4,"Satisfied",IF(T2391&gt;=3,"Neutral","Needs Improvement"))</f>
        <v>Needs Improvement</v>
      </c>
    </row>
    <row r="2392" customFormat="false" ht="15" hidden="false" customHeight="false" outlineLevel="0" collapsed="false">
      <c r="A2392" s="27" t="s">
        <v>1386</v>
      </c>
      <c r="B2392" s="27" t="s">
        <v>1387</v>
      </c>
      <c r="C2392" s="27" t="n">
        <v>47</v>
      </c>
      <c r="D2392" s="27" t="s">
        <v>121</v>
      </c>
      <c r="E2392" s="28" t="n">
        <v>45518</v>
      </c>
      <c r="F2392" s="27" t="s">
        <v>635</v>
      </c>
      <c r="G2392" s="28" t="n">
        <v>45518</v>
      </c>
      <c r="H2392" s="27" t="s">
        <v>161</v>
      </c>
      <c r="I2392" s="27" t="s">
        <v>320</v>
      </c>
      <c r="J2392" s="27" t="s">
        <v>426</v>
      </c>
      <c r="K2392" s="27" t="s">
        <v>156</v>
      </c>
      <c r="L2392" s="27" t="n">
        <v>26</v>
      </c>
      <c r="M2392" s="27" t="n">
        <v>51</v>
      </c>
      <c r="N2392" s="27" t="s">
        <v>127</v>
      </c>
      <c r="O2392" s="27" t="s">
        <v>171</v>
      </c>
      <c r="P2392" s="27" t="s">
        <v>187</v>
      </c>
      <c r="Q2392" s="29" t="n">
        <v>2816.58</v>
      </c>
      <c r="R2392" s="27" t="s">
        <v>130</v>
      </c>
      <c r="S2392" s="27" t="s">
        <v>151</v>
      </c>
      <c r="T2392" s="27" t="n">
        <v>4</v>
      </c>
      <c r="U2392" s="27" t="n">
        <f aca="false">YEAR(E2392)</f>
        <v>2024</v>
      </c>
      <c r="V2392" s="27" t="str">
        <f aca="false">TEXT(E2392,"MMM-YYYY")</f>
        <v>Aug-2024</v>
      </c>
      <c r="W2392" s="27" t="n">
        <f aca="false">MONTH(E2392)</f>
        <v>8</v>
      </c>
      <c r="X2392" s="27" t="str">
        <f aca="false">TEXT(WEEKDAY(E2392,2),"0")&amp;" - "&amp;TEXT(E2392,"dddd")</f>
        <v>3 - Wednesday</v>
      </c>
      <c r="Y2392" s="27" t="str">
        <f aca="false">_xlfn.IFS(C2392&lt;18,"Child (0-17)",C2392&lt;40,"Young Adult (18-39)",C2392&lt;60,"Adult (40-59)",TRUE(),"Senior (60+)")</f>
        <v>Adult (40-59)</v>
      </c>
      <c r="Z2392" s="27" t="n">
        <f aca="false">ROUND(G2392-E2392,0)</f>
        <v>0</v>
      </c>
      <c r="AA2392" s="27" t="n">
        <f aca="false">L2392+M2392</f>
        <v>77</v>
      </c>
      <c r="AB2392" s="27" t="n">
        <f aca="false">IFERROR(ROUND(Q2392/AA2392,2),0)</f>
        <v>36.58</v>
      </c>
      <c r="AC2392" s="27" t="str">
        <f aca="false">IF(AND(K2392="Critical",N2392="No"),"URGENT - No Bed","Normal")</f>
        <v>Normal</v>
      </c>
      <c r="AD2392" s="33" t="n">
        <f aca="false">INDEX(Lookup_Tables!$B$3:$B$12,MATCH(H2392,Lookup_Tables!$A$3:$A$12,0))</f>
        <v>3600000</v>
      </c>
      <c r="AE2392" s="27" t="str">
        <f aca="false">INDEX(Lookup_Tables!$C$3:$C$12,MATCH(H2392,Lookup_Tables!$A$3:$A$12,0))</f>
        <v>Dr. Sameer Joshi</v>
      </c>
      <c r="AF2392" s="27" t="str">
        <f aca="false">IFERROR(INDEX(Lookup_Tables!$F$16:$F$45,MATCH(I2392,Lookup_Tables!$E$16:$E$45,0)),"N/A")</f>
        <v>EMP223</v>
      </c>
      <c r="AG2392" s="27" t="n">
        <f aca="false">_xlfn.IFS(R2392="Recovered",4,R2392="Referred",3,R2392="Admitted",2,R2392="Deceased",1,TRUE(),0)</f>
        <v>4</v>
      </c>
      <c r="AH2392" s="27" t="str">
        <f aca="false">IF(T2392&gt;=4,"Satisfied",IF(T2392&gt;=3,"Neutral","Needs Improvement"))</f>
        <v>Satisfied</v>
      </c>
    </row>
    <row r="2393" customFormat="false" ht="15" hidden="false" customHeight="false" outlineLevel="0" collapsed="false">
      <c r="A2393" s="30" t="s">
        <v>6785</v>
      </c>
      <c r="B2393" s="30" t="s">
        <v>443</v>
      </c>
      <c r="C2393" s="30" t="n">
        <v>8</v>
      </c>
      <c r="D2393" s="30" t="s">
        <v>181</v>
      </c>
      <c r="E2393" s="31" t="n">
        <v>45400</v>
      </c>
      <c r="F2393" s="30" t="s">
        <v>261</v>
      </c>
      <c r="G2393" s="31" t="n">
        <v>45401</v>
      </c>
      <c r="H2393" s="30" t="s">
        <v>168</v>
      </c>
      <c r="I2393" s="30" t="s">
        <v>366</v>
      </c>
      <c r="J2393" s="30" t="s">
        <v>170</v>
      </c>
      <c r="K2393" s="30" t="s">
        <v>138</v>
      </c>
      <c r="L2393" s="30" t="n">
        <v>25</v>
      </c>
      <c r="M2393" s="30" t="n">
        <v>31</v>
      </c>
      <c r="N2393" s="30" t="s">
        <v>186</v>
      </c>
      <c r="O2393" s="30" t="s">
        <v>128</v>
      </c>
      <c r="P2393" s="30" t="s">
        <v>187</v>
      </c>
      <c r="Q2393" s="32" t="n">
        <v>797.83</v>
      </c>
      <c r="R2393" s="30" t="s">
        <v>130</v>
      </c>
      <c r="S2393" s="30" t="s">
        <v>151</v>
      </c>
      <c r="T2393" s="30" t="n">
        <v>3</v>
      </c>
      <c r="U2393" s="30" t="n">
        <f aca="false">YEAR(E2393)</f>
        <v>2024</v>
      </c>
      <c r="V2393" s="30" t="str">
        <f aca="false">TEXT(E2393,"MMM-YYYY")</f>
        <v>Apr-2024</v>
      </c>
      <c r="W2393" s="30" t="n">
        <f aca="false">MONTH(E2393)</f>
        <v>4</v>
      </c>
      <c r="X2393" s="30" t="str">
        <f aca="false">TEXT(WEEKDAY(E2393,2),"0")&amp;" - "&amp;TEXT(E2393,"dddd")</f>
        <v>4 - Thursday</v>
      </c>
      <c r="Y2393" s="30" t="str">
        <f aca="false">_xlfn.IFS(C2393&lt;18,"Child (0-17)",C2393&lt;40,"Young Adult (18-39)",C2393&lt;60,"Adult (40-59)",TRUE(),"Senior (60+)")</f>
        <v>Child (0-17)</v>
      </c>
      <c r="Z2393" s="30" t="n">
        <f aca="false">ROUND(G2393-E2393,0)</f>
        <v>1</v>
      </c>
      <c r="AA2393" s="30" t="n">
        <f aca="false">L2393+M2393</f>
        <v>56</v>
      </c>
      <c r="AB2393" s="30" t="n">
        <f aca="false">IFERROR(ROUND(Q2393/AA2393,2),0)</f>
        <v>14.25</v>
      </c>
      <c r="AC2393" s="30" t="str">
        <f aca="false">IF(AND(K2393="Critical",N2393="No"),"URGENT - No Bed","Normal")</f>
        <v>Normal</v>
      </c>
      <c r="AD2393" s="34" t="n">
        <f aca="false">INDEX(Lookup_Tables!$B$3:$B$12,MATCH(H2393,Lookup_Tables!$A$3:$A$12,0))</f>
        <v>4400000</v>
      </c>
      <c r="AE2393" s="30" t="str">
        <f aca="false">INDEX(Lookup_Tables!$C$3:$C$12,MATCH(H2393,Lookup_Tables!$A$3:$A$12,0))</f>
        <v>Dr. Neha Chopra</v>
      </c>
      <c r="AF2393" s="30" t="str">
        <f aca="false">IFERROR(INDEX(Lookup_Tables!$F$16:$F$45,MATCH(I2393,Lookup_Tables!$E$16:$E$45,0)),"N/A")</f>
        <v>EMP218</v>
      </c>
      <c r="AG2393" s="30" t="n">
        <f aca="false">_xlfn.IFS(R2393="Recovered",4,R2393="Referred",3,R2393="Admitted",2,R2393="Deceased",1,TRUE(),0)</f>
        <v>4</v>
      </c>
      <c r="AH2393" s="30" t="str">
        <f aca="false">IF(T2393&gt;=4,"Satisfied",IF(T2393&gt;=3,"Neutral","Needs Improvement"))</f>
        <v>Neutral</v>
      </c>
    </row>
    <row r="2394" customFormat="false" ht="15" hidden="false" customHeight="false" outlineLevel="0" collapsed="false">
      <c r="A2394" s="27" t="s">
        <v>3000</v>
      </c>
      <c r="B2394" s="27" t="s">
        <v>478</v>
      </c>
      <c r="C2394" s="27" t="n">
        <v>95</v>
      </c>
      <c r="D2394" s="27" t="s">
        <v>181</v>
      </c>
      <c r="E2394" s="28" t="n">
        <v>45447</v>
      </c>
      <c r="F2394" s="27" t="s">
        <v>1016</v>
      </c>
      <c r="G2394" s="28" t="n">
        <v>45447</v>
      </c>
      <c r="H2394" s="27" t="s">
        <v>236</v>
      </c>
      <c r="I2394" s="27" t="s">
        <v>266</v>
      </c>
      <c r="J2394" s="27" t="s">
        <v>238</v>
      </c>
      <c r="K2394" s="27" t="s">
        <v>156</v>
      </c>
      <c r="L2394" s="27" t="n">
        <v>42</v>
      </c>
      <c r="M2394" s="27" t="n">
        <v>79</v>
      </c>
      <c r="N2394" s="27" t="s">
        <v>127</v>
      </c>
      <c r="O2394" s="27" t="s">
        <v>128</v>
      </c>
      <c r="P2394" s="27" t="s">
        <v>150</v>
      </c>
      <c r="Q2394" s="29" t="n">
        <v>4455.42</v>
      </c>
      <c r="R2394" s="27" t="s">
        <v>130</v>
      </c>
      <c r="S2394" s="27" t="s">
        <v>141</v>
      </c>
      <c r="T2394" s="27" t="n">
        <v>4</v>
      </c>
      <c r="U2394" s="27" t="n">
        <f aca="false">YEAR(E2394)</f>
        <v>2024</v>
      </c>
      <c r="V2394" s="27" t="str">
        <f aca="false">TEXT(E2394,"MMM-YYYY")</f>
        <v>Jun-2024</v>
      </c>
      <c r="W2394" s="27" t="n">
        <f aca="false">MONTH(E2394)</f>
        <v>6</v>
      </c>
      <c r="X2394" s="27" t="str">
        <f aca="false">TEXT(WEEKDAY(E2394,2),"0")&amp;" - "&amp;TEXT(E2394,"dddd")</f>
        <v>2 - Tuesday</v>
      </c>
      <c r="Y2394" s="27" t="str">
        <f aca="false">_xlfn.IFS(C2394&lt;18,"Child (0-17)",C2394&lt;40,"Young Adult (18-39)",C2394&lt;60,"Adult (40-59)",TRUE(),"Senior (60+)")</f>
        <v>Senior (60+)</v>
      </c>
      <c r="Z2394" s="27" t="n">
        <f aca="false">ROUND(G2394-E2394,0)</f>
        <v>0</v>
      </c>
      <c r="AA2394" s="27" t="n">
        <f aca="false">L2394+M2394</f>
        <v>121</v>
      </c>
      <c r="AB2394" s="27" t="n">
        <f aca="false">IFERROR(ROUND(Q2394/AA2394,2),0)</f>
        <v>36.82</v>
      </c>
      <c r="AC2394" s="27" t="str">
        <f aca="false">IF(AND(K2394="Critical",N2394="No"),"URGENT - No Bed","Normal")</f>
        <v>Normal</v>
      </c>
      <c r="AD2394" s="33" t="n">
        <f aca="false">INDEX(Lookup_Tables!$B$3:$B$12,MATCH(H2394,Lookup_Tables!$A$3:$A$12,0))</f>
        <v>3900000</v>
      </c>
      <c r="AE2394" s="27" t="str">
        <f aca="false">INDEX(Lookup_Tables!$C$3:$C$12,MATCH(H2394,Lookup_Tables!$A$3:$A$12,0))</f>
        <v>Dr. Rina Mehta</v>
      </c>
      <c r="AF2394" s="27" t="str">
        <f aca="false">IFERROR(INDEX(Lookup_Tables!$F$16:$F$45,MATCH(I2394,Lookup_Tables!$E$16:$E$45,0)),"N/A")</f>
        <v>EMP217</v>
      </c>
      <c r="AG2394" s="27" t="n">
        <f aca="false">_xlfn.IFS(R2394="Recovered",4,R2394="Referred",3,R2394="Admitted",2,R2394="Deceased",1,TRUE(),0)</f>
        <v>4</v>
      </c>
      <c r="AH2394" s="27" t="str">
        <f aca="false">IF(T2394&gt;=4,"Satisfied",IF(T2394&gt;=3,"Neutral","Needs Improvement"))</f>
        <v>Satisfied</v>
      </c>
    </row>
    <row r="2395" customFormat="false" ht="15" hidden="false" customHeight="false" outlineLevel="0" collapsed="false">
      <c r="A2395" s="30" t="s">
        <v>3095</v>
      </c>
      <c r="B2395" s="30" t="s">
        <v>3096</v>
      </c>
      <c r="C2395" s="30" t="n">
        <v>56</v>
      </c>
      <c r="D2395" s="30" t="s">
        <v>121</v>
      </c>
      <c r="E2395" s="31" t="n">
        <v>45300</v>
      </c>
      <c r="F2395" s="30" t="s">
        <v>231</v>
      </c>
      <c r="G2395" s="31" t="n">
        <v>45302</v>
      </c>
      <c r="H2395" s="30" t="s">
        <v>123</v>
      </c>
      <c r="I2395" s="30" t="s">
        <v>124</v>
      </c>
      <c r="J2395" s="30" t="s">
        <v>418</v>
      </c>
      <c r="K2395" s="30" t="s">
        <v>156</v>
      </c>
      <c r="L2395" s="30" t="n">
        <v>17</v>
      </c>
      <c r="M2395" s="30" t="n">
        <v>85</v>
      </c>
      <c r="N2395" s="30" t="s">
        <v>127</v>
      </c>
      <c r="O2395" s="30" t="s">
        <v>139</v>
      </c>
      <c r="P2395" s="30" t="s">
        <v>150</v>
      </c>
      <c r="Q2395" s="32" t="n">
        <v>3342.83</v>
      </c>
      <c r="R2395" s="30" t="s">
        <v>130</v>
      </c>
      <c r="S2395" s="30" t="s">
        <v>197</v>
      </c>
      <c r="T2395" s="30" t="n">
        <v>3</v>
      </c>
      <c r="U2395" s="30" t="n">
        <f aca="false">YEAR(E2395)</f>
        <v>2024</v>
      </c>
      <c r="V2395" s="30" t="str">
        <f aca="false">TEXT(E2395,"MMM-YYYY")</f>
        <v>Jan-2024</v>
      </c>
      <c r="W2395" s="30" t="n">
        <f aca="false">MONTH(E2395)</f>
        <v>1</v>
      </c>
      <c r="X2395" s="30" t="str">
        <f aca="false">TEXT(WEEKDAY(E2395,2),"0")&amp;" - "&amp;TEXT(E2395,"dddd")</f>
        <v>2 - Tuesday</v>
      </c>
      <c r="Y2395" s="30" t="str">
        <f aca="false">_xlfn.IFS(C2395&lt;18,"Child (0-17)",C2395&lt;40,"Young Adult (18-39)",C2395&lt;60,"Adult (40-59)",TRUE(),"Senior (60+)")</f>
        <v>Adult (40-59)</v>
      </c>
      <c r="Z2395" s="30" t="n">
        <f aca="false">ROUND(G2395-E2395,0)</f>
        <v>2</v>
      </c>
      <c r="AA2395" s="30" t="n">
        <f aca="false">L2395+M2395</f>
        <v>102</v>
      </c>
      <c r="AB2395" s="30" t="n">
        <f aca="false">IFERROR(ROUND(Q2395/AA2395,2),0)</f>
        <v>32.77</v>
      </c>
      <c r="AC2395" s="30" t="str">
        <f aca="false">IF(AND(K2395="Critical",N2395="No"),"URGENT - No Bed","Normal")</f>
        <v>Normal</v>
      </c>
      <c r="AD2395" s="34" t="n">
        <f aca="false">INDEX(Lookup_Tables!$B$3:$B$12,MATCH(H2395,Lookup_Tables!$A$3:$A$12,0))</f>
        <v>2200000</v>
      </c>
      <c r="AE2395" s="30" t="str">
        <f aca="false">INDEX(Lookup_Tables!$C$3:$C$12,MATCH(H2395,Lookup_Tables!$A$3:$A$12,0))</f>
        <v>Dr. Rohan Das</v>
      </c>
      <c r="AF2395" s="30" t="str">
        <f aca="false">IFERROR(INDEX(Lookup_Tables!$F$16:$F$45,MATCH(I2395,Lookup_Tables!$E$16:$E$45,0)),"N/A")</f>
        <v>EMP205</v>
      </c>
      <c r="AG2395" s="30" t="n">
        <f aca="false">_xlfn.IFS(R2395="Recovered",4,R2395="Referred",3,R2395="Admitted",2,R2395="Deceased",1,TRUE(),0)</f>
        <v>4</v>
      </c>
      <c r="AH2395" s="30" t="str">
        <f aca="false">IF(T2395&gt;=4,"Satisfied",IF(T2395&gt;=3,"Neutral","Needs Improvement"))</f>
        <v>Neutral</v>
      </c>
    </row>
    <row r="2396" customFormat="false" ht="15" hidden="false" customHeight="false" outlineLevel="0" collapsed="false">
      <c r="A2396" s="27" t="s">
        <v>2035</v>
      </c>
      <c r="B2396" s="27" t="s">
        <v>2036</v>
      </c>
      <c r="C2396" s="27" t="n">
        <v>0</v>
      </c>
      <c r="D2396" s="27" t="s">
        <v>121</v>
      </c>
      <c r="E2396" s="28" t="n">
        <v>45303</v>
      </c>
      <c r="F2396" s="27" t="s">
        <v>1155</v>
      </c>
      <c r="G2396" s="28" t="n">
        <v>45306</v>
      </c>
      <c r="H2396" s="27" t="s">
        <v>146</v>
      </c>
      <c r="I2396" s="27" t="s">
        <v>176</v>
      </c>
      <c r="J2396" s="27" t="s">
        <v>222</v>
      </c>
      <c r="K2396" s="27" t="s">
        <v>156</v>
      </c>
      <c r="L2396" s="27" t="n">
        <v>65</v>
      </c>
      <c r="M2396" s="27" t="n">
        <v>49</v>
      </c>
      <c r="N2396" s="27" t="s">
        <v>127</v>
      </c>
      <c r="O2396" s="27" t="s">
        <v>139</v>
      </c>
      <c r="P2396" s="27" t="s">
        <v>150</v>
      </c>
      <c r="Q2396" s="29" t="n">
        <v>4213.2</v>
      </c>
      <c r="R2396" s="27" t="s">
        <v>172</v>
      </c>
      <c r="S2396" s="27" t="s">
        <v>157</v>
      </c>
      <c r="T2396" s="27" t="n">
        <v>3</v>
      </c>
      <c r="U2396" s="27" t="n">
        <f aca="false">YEAR(E2396)</f>
        <v>2024</v>
      </c>
      <c r="V2396" s="27" t="str">
        <f aca="false">TEXT(E2396,"MMM-YYYY")</f>
        <v>Jan-2024</v>
      </c>
      <c r="W2396" s="27" t="n">
        <f aca="false">MONTH(E2396)</f>
        <v>1</v>
      </c>
      <c r="X2396" s="27" t="str">
        <f aca="false">TEXT(WEEKDAY(E2396,2),"0")&amp;" - "&amp;TEXT(E2396,"dddd")</f>
        <v>5 - Friday</v>
      </c>
      <c r="Y2396" s="27" t="str">
        <f aca="false">_xlfn.IFS(C2396&lt;18,"Child (0-17)",C2396&lt;40,"Young Adult (18-39)",C2396&lt;60,"Adult (40-59)",TRUE(),"Senior (60+)")</f>
        <v>Child (0-17)</v>
      </c>
      <c r="Z2396" s="27" t="n">
        <f aca="false">ROUND(G2396-E2396,0)</f>
        <v>3</v>
      </c>
      <c r="AA2396" s="27" t="n">
        <f aca="false">L2396+M2396</f>
        <v>114</v>
      </c>
      <c r="AB2396" s="27" t="n">
        <f aca="false">IFERROR(ROUND(Q2396/AA2396,2),0)</f>
        <v>36.96</v>
      </c>
      <c r="AC2396" s="27" t="str">
        <f aca="false">IF(AND(K2396="Critical",N2396="No"),"URGENT - No Bed","Normal")</f>
        <v>Normal</v>
      </c>
      <c r="AD2396" s="33" t="n">
        <f aca="false">INDEX(Lookup_Tables!$B$3:$B$12,MATCH(H2396,Lookup_Tables!$A$3:$A$12,0))</f>
        <v>2700000</v>
      </c>
      <c r="AE2396" s="27" t="str">
        <f aca="false">INDEX(Lookup_Tables!$C$3:$C$12,MATCH(H2396,Lookup_Tables!$A$3:$A$12,0))</f>
        <v>Dr. Vikram Singh</v>
      </c>
      <c r="AF2396" s="27" t="str">
        <f aca="false">IFERROR(INDEX(Lookup_Tables!$F$16:$F$45,MATCH(I2396,Lookup_Tables!$E$16:$E$45,0)),"N/A")</f>
        <v>EMP227</v>
      </c>
      <c r="AG2396" s="27" t="n">
        <f aca="false">_xlfn.IFS(R2396="Recovered",4,R2396="Referred",3,R2396="Admitted",2,R2396="Deceased",1,TRUE(),0)</f>
        <v>2</v>
      </c>
      <c r="AH2396" s="27" t="str">
        <f aca="false">IF(T2396&gt;=4,"Satisfied",IF(T2396&gt;=3,"Neutral","Needs Improvement"))</f>
        <v>Neutral</v>
      </c>
    </row>
    <row r="2397" customFormat="false" ht="15" hidden="false" customHeight="false" outlineLevel="0" collapsed="false">
      <c r="A2397" s="30" t="s">
        <v>4068</v>
      </c>
      <c r="B2397" s="30" t="s">
        <v>4069</v>
      </c>
      <c r="C2397" s="30" t="n">
        <v>36</v>
      </c>
      <c r="D2397" s="30" t="s">
        <v>121</v>
      </c>
      <c r="E2397" s="31" t="n">
        <v>45627</v>
      </c>
      <c r="F2397" s="30" t="s">
        <v>2856</v>
      </c>
      <c r="G2397" s="31" t="n">
        <v>45628</v>
      </c>
      <c r="H2397" s="30" t="s">
        <v>168</v>
      </c>
      <c r="I2397" s="30" t="s">
        <v>366</v>
      </c>
      <c r="J2397" s="30" t="s">
        <v>170</v>
      </c>
      <c r="K2397" s="30" t="s">
        <v>138</v>
      </c>
      <c r="L2397" s="30" t="n">
        <v>41</v>
      </c>
      <c r="M2397" s="30" t="n">
        <v>24</v>
      </c>
      <c r="N2397" s="30" t="s">
        <v>127</v>
      </c>
      <c r="O2397" s="30" t="s">
        <v>171</v>
      </c>
      <c r="P2397" s="30" t="s">
        <v>187</v>
      </c>
      <c r="Q2397" s="32" t="n">
        <v>1629.03</v>
      </c>
      <c r="R2397" s="30" t="s">
        <v>130</v>
      </c>
      <c r="S2397" s="30" t="s">
        <v>178</v>
      </c>
      <c r="T2397" s="30" t="n">
        <v>4</v>
      </c>
      <c r="U2397" s="30" t="n">
        <f aca="false">YEAR(E2397)</f>
        <v>2024</v>
      </c>
      <c r="V2397" s="30" t="str">
        <f aca="false">TEXT(E2397,"MMM-YYYY")</f>
        <v>Dec-2024</v>
      </c>
      <c r="W2397" s="30" t="n">
        <f aca="false">MONTH(E2397)</f>
        <v>12</v>
      </c>
      <c r="X2397" s="30" t="str">
        <f aca="false">TEXT(WEEKDAY(E2397,2),"0")&amp;" - "&amp;TEXT(E2397,"dddd")</f>
        <v>7 - Sunday</v>
      </c>
      <c r="Y2397" s="30" t="str">
        <f aca="false">_xlfn.IFS(C2397&lt;18,"Child (0-17)",C2397&lt;40,"Young Adult (18-39)",C2397&lt;60,"Adult (40-59)",TRUE(),"Senior (60+)")</f>
        <v>Young Adult (18-39)</v>
      </c>
      <c r="Z2397" s="30" t="n">
        <f aca="false">ROUND(G2397-E2397,0)</f>
        <v>1</v>
      </c>
      <c r="AA2397" s="30" t="n">
        <f aca="false">L2397+M2397</f>
        <v>65</v>
      </c>
      <c r="AB2397" s="30" t="n">
        <f aca="false">IFERROR(ROUND(Q2397/AA2397,2),0)</f>
        <v>25.06</v>
      </c>
      <c r="AC2397" s="30" t="str">
        <f aca="false">IF(AND(K2397="Critical",N2397="No"),"URGENT - No Bed","Normal")</f>
        <v>Normal</v>
      </c>
      <c r="AD2397" s="34" t="n">
        <f aca="false">INDEX(Lookup_Tables!$B$3:$B$12,MATCH(H2397,Lookup_Tables!$A$3:$A$12,0))</f>
        <v>4400000</v>
      </c>
      <c r="AE2397" s="30" t="str">
        <f aca="false">INDEX(Lookup_Tables!$C$3:$C$12,MATCH(H2397,Lookup_Tables!$A$3:$A$12,0))</f>
        <v>Dr. Neha Chopra</v>
      </c>
      <c r="AF2397" s="30" t="str">
        <f aca="false">IFERROR(INDEX(Lookup_Tables!$F$16:$F$45,MATCH(I2397,Lookup_Tables!$E$16:$E$45,0)),"N/A")</f>
        <v>EMP218</v>
      </c>
      <c r="AG2397" s="30" t="n">
        <f aca="false">_xlfn.IFS(R2397="Recovered",4,R2397="Referred",3,R2397="Admitted",2,R2397="Deceased",1,TRUE(),0)</f>
        <v>4</v>
      </c>
      <c r="AH2397" s="30" t="str">
        <f aca="false">IF(T2397&gt;=4,"Satisfied",IF(T2397&gt;=3,"Neutral","Needs Improvement"))</f>
        <v>Satisfied</v>
      </c>
    </row>
    <row r="2398" customFormat="false" ht="15" hidden="false" customHeight="false" outlineLevel="0" collapsed="false">
      <c r="A2398" s="27" t="s">
        <v>2050</v>
      </c>
      <c r="B2398" s="27" t="s">
        <v>965</v>
      </c>
      <c r="C2398" s="27" t="n">
        <v>39</v>
      </c>
      <c r="D2398" s="27" t="s">
        <v>181</v>
      </c>
      <c r="E2398" s="28" t="n">
        <v>45443</v>
      </c>
      <c r="F2398" s="27" t="s">
        <v>1899</v>
      </c>
      <c r="G2398" s="28" t="n">
        <v>45444</v>
      </c>
      <c r="H2398" s="27" t="s">
        <v>161</v>
      </c>
      <c r="I2398" s="27" t="s">
        <v>320</v>
      </c>
      <c r="J2398" s="27" t="s">
        <v>648</v>
      </c>
      <c r="K2398" s="27" t="s">
        <v>138</v>
      </c>
      <c r="L2398" s="27" t="n">
        <v>24</v>
      </c>
      <c r="M2398" s="27" t="n">
        <v>39</v>
      </c>
      <c r="N2398" s="27" t="s">
        <v>186</v>
      </c>
      <c r="O2398" s="27" t="s">
        <v>128</v>
      </c>
      <c r="P2398" s="27" t="s">
        <v>150</v>
      </c>
      <c r="Q2398" s="29" t="n">
        <v>1308.44</v>
      </c>
      <c r="R2398" s="27" t="s">
        <v>172</v>
      </c>
      <c r="S2398" s="27" t="s">
        <v>157</v>
      </c>
      <c r="T2398" s="27" t="n">
        <v>3</v>
      </c>
      <c r="U2398" s="27" t="n">
        <f aca="false">YEAR(E2398)</f>
        <v>2024</v>
      </c>
      <c r="V2398" s="27" t="str">
        <f aca="false">TEXT(E2398,"MMM-YYYY")</f>
        <v>May-2024</v>
      </c>
      <c r="W2398" s="27" t="n">
        <f aca="false">MONTH(E2398)</f>
        <v>5</v>
      </c>
      <c r="X2398" s="27" t="str">
        <f aca="false">TEXT(WEEKDAY(E2398,2),"0")&amp;" - "&amp;TEXT(E2398,"dddd")</f>
        <v>5 - Friday</v>
      </c>
      <c r="Y2398" s="27" t="str">
        <f aca="false">_xlfn.IFS(C2398&lt;18,"Child (0-17)",C2398&lt;40,"Young Adult (18-39)",C2398&lt;60,"Adult (40-59)",TRUE(),"Senior (60+)")</f>
        <v>Young Adult (18-39)</v>
      </c>
      <c r="Z2398" s="27" t="n">
        <f aca="false">ROUND(G2398-E2398,0)</f>
        <v>1</v>
      </c>
      <c r="AA2398" s="27" t="n">
        <f aca="false">L2398+M2398</f>
        <v>63</v>
      </c>
      <c r="AB2398" s="27" t="n">
        <f aca="false">IFERROR(ROUND(Q2398/AA2398,2),0)</f>
        <v>20.77</v>
      </c>
      <c r="AC2398" s="27" t="str">
        <f aca="false">IF(AND(K2398="Critical",N2398="No"),"URGENT - No Bed","Normal")</f>
        <v>Normal</v>
      </c>
      <c r="AD2398" s="33" t="n">
        <f aca="false">INDEX(Lookup_Tables!$B$3:$B$12,MATCH(H2398,Lookup_Tables!$A$3:$A$12,0))</f>
        <v>3600000</v>
      </c>
      <c r="AE2398" s="27" t="str">
        <f aca="false">INDEX(Lookup_Tables!$C$3:$C$12,MATCH(H2398,Lookup_Tables!$A$3:$A$12,0))</f>
        <v>Dr. Sameer Joshi</v>
      </c>
      <c r="AF2398" s="27" t="str">
        <f aca="false">IFERROR(INDEX(Lookup_Tables!$F$16:$F$45,MATCH(I2398,Lookup_Tables!$E$16:$E$45,0)),"N/A")</f>
        <v>EMP223</v>
      </c>
      <c r="AG2398" s="27" t="n">
        <f aca="false">_xlfn.IFS(R2398="Recovered",4,R2398="Referred",3,R2398="Admitted",2,R2398="Deceased",1,TRUE(),0)</f>
        <v>2</v>
      </c>
      <c r="AH2398" s="27" t="str">
        <f aca="false">IF(T2398&gt;=4,"Satisfied",IF(T2398&gt;=3,"Neutral","Needs Improvement"))</f>
        <v>Neutral</v>
      </c>
    </row>
    <row r="2399" customFormat="false" ht="15" hidden="false" customHeight="false" outlineLevel="0" collapsed="false">
      <c r="A2399" s="30" t="s">
        <v>1649</v>
      </c>
      <c r="B2399" s="30" t="s">
        <v>1650</v>
      </c>
      <c r="C2399" s="30" t="n">
        <v>38</v>
      </c>
      <c r="D2399" s="30" t="s">
        <v>121</v>
      </c>
      <c r="E2399" s="31" t="n">
        <v>45573</v>
      </c>
      <c r="F2399" s="30" t="s">
        <v>503</v>
      </c>
      <c r="G2399" s="31" t="n">
        <v>45574</v>
      </c>
      <c r="H2399" s="30" t="s">
        <v>242</v>
      </c>
      <c r="I2399" s="30" t="s">
        <v>315</v>
      </c>
      <c r="J2399" s="30" t="s">
        <v>316</v>
      </c>
      <c r="K2399" s="30" t="s">
        <v>156</v>
      </c>
      <c r="L2399" s="30" t="n">
        <v>34</v>
      </c>
      <c r="M2399" s="30" t="n">
        <v>30</v>
      </c>
      <c r="N2399" s="30" t="s">
        <v>127</v>
      </c>
      <c r="O2399" s="30" t="s">
        <v>139</v>
      </c>
      <c r="P2399" s="30" t="s">
        <v>129</v>
      </c>
      <c r="Q2399" s="32" t="n">
        <v>2551.86</v>
      </c>
      <c r="R2399" s="30" t="s">
        <v>130</v>
      </c>
      <c r="S2399" s="30" t="s">
        <v>335</v>
      </c>
      <c r="T2399" s="30" t="n">
        <v>3</v>
      </c>
      <c r="U2399" s="30" t="n">
        <f aca="false">YEAR(E2399)</f>
        <v>2024</v>
      </c>
      <c r="V2399" s="30" t="str">
        <f aca="false">TEXT(E2399,"MMM-YYYY")</f>
        <v>Oct-2024</v>
      </c>
      <c r="W2399" s="30" t="n">
        <f aca="false">MONTH(E2399)</f>
        <v>10</v>
      </c>
      <c r="X2399" s="30" t="str">
        <f aca="false">TEXT(WEEKDAY(E2399,2),"0")&amp;" - "&amp;TEXT(E2399,"dddd")</f>
        <v>2 - Tuesday</v>
      </c>
      <c r="Y2399" s="30" t="str">
        <f aca="false">_xlfn.IFS(C2399&lt;18,"Child (0-17)",C2399&lt;40,"Young Adult (18-39)",C2399&lt;60,"Adult (40-59)",TRUE(),"Senior (60+)")</f>
        <v>Young Adult (18-39)</v>
      </c>
      <c r="Z2399" s="30" t="n">
        <f aca="false">ROUND(G2399-E2399,0)</f>
        <v>1</v>
      </c>
      <c r="AA2399" s="30" t="n">
        <f aca="false">L2399+M2399</f>
        <v>64</v>
      </c>
      <c r="AB2399" s="30" t="n">
        <f aca="false">IFERROR(ROUND(Q2399/AA2399,2),0)</f>
        <v>39.87</v>
      </c>
      <c r="AC2399" s="30" t="str">
        <f aca="false">IF(AND(K2399="Critical",N2399="No"),"URGENT - No Bed","Normal")</f>
        <v>Normal</v>
      </c>
      <c r="AD2399" s="34" t="n">
        <f aca="false">INDEX(Lookup_Tables!$B$3:$B$12,MATCH(H2399,Lookup_Tables!$A$3:$A$12,0))</f>
        <v>3000000</v>
      </c>
      <c r="AE2399" s="30" t="str">
        <f aca="false">INDEX(Lookup_Tables!$C$3:$C$12,MATCH(H2399,Lookup_Tables!$A$3:$A$12,0))</f>
        <v>Dr. Pooja Iyer</v>
      </c>
      <c r="AF2399" s="30" t="str">
        <f aca="false">IFERROR(INDEX(Lookup_Tables!$F$16:$F$45,MATCH(I2399,Lookup_Tables!$E$16:$E$45,0)),"N/A")</f>
        <v>EMP213</v>
      </c>
      <c r="AG2399" s="30" t="n">
        <f aca="false">_xlfn.IFS(R2399="Recovered",4,R2399="Referred",3,R2399="Admitted",2,R2399="Deceased",1,TRUE(),0)</f>
        <v>4</v>
      </c>
      <c r="AH2399" s="30" t="str">
        <f aca="false">IF(T2399&gt;=4,"Satisfied",IF(T2399&gt;=3,"Neutral","Needs Improvement"))</f>
        <v>Neutral</v>
      </c>
    </row>
    <row r="2400" customFormat="false" ht="15" hidden="false" customHeight="false" outlineLevel="0" collapsed="false">
      <c r="A2400" s="27" t="s">
        <v>6992</v>
      </c>
      <c r="B2400" s="27" t="s">
        <v>3058</v>
      </c>
      <c r="C2400" s="27" t="n">
        <v>51</v>
      </c>
      <c r="D2400" s="27" t="s">
        <v>121</v>
      </c>
      <c r="E2400" s="28" t="n">
        <v>45299</v>
      </c>
      <c r="F2400" s="27" t="s">
        <v>487</v>
      </c>
      <c r="G2400" s="28" t="n">
        <v>45303</v>
      </c>
      <c r="H2400" s="27" t="s">
        <v>236</v>
      </c>
      <c r="I2400" s="27" t="s">
        <v>266</v>
      </c>
      <c r="J2400" s="27" t="s">
        <v>455</v>
      </c>
      <c r="K2400" s="27" t="s">
        <v>126</v>
      </c>
      <c r="L2400" s="27" t="n">
        <v>11</v>
      </c>
      <c r="M2400" s="27" t="n">
        <v>73</v>
      </c>
      <c r="N2400" s="27" t="s">
        <v>127</v>
      </c>
      <c r="O2400" s="27" t="s">
        <v>128</v>
      </c>
      <c r="P2400" s="27" t="s">
        <v>150</v>
      </c>
      <c r="Q2400" s="29" t="n">
        <v>7354.46</v>
      </c>
      <c r="R2400" s="27" t="s">
        <v>130</v>
      </c>
      <c r="S2400" s="27" t="s">
        <v>192</v>
      </c>
      <c r="T2400" s="27" t="n">
        <v>2</v>
      </c>
      <c r="U2400" s="27" t="n">
        <f aca="false">YEAR(E2400)</f>
        <v>2024</v>
      </c>
      <c r="V2400" s="27" t="str">
        <f aca="false">TEXT(E2400,"MMM-YYYY")</f>
        <v>Jan-2024</v>
      </c>
      <c r="W2400" s="27" t="n">
        <f aca="false">MONTH(E2400)</f>
        <v>1</v>
      </c>
      <c r="X2400" s="27" t="str">
        <f aca="false">TEXT(WEEKDAY(E2400,2),"0")&amp;" - "&amp;TEXT(E2400,"dddd")</f>
        <v>1 - Monday</v>
      </c>
      <c r="Y2400" s="27" t="str">
        <f aca="false">_xlfn.IFS(C2400&lt;18,"Child (0-17)",C2400&lt;40,"Young Adult (18-39)",C2400&lt;60,"Adult (40-59)",TRUE(),"Senior (60+)")</f>
        <v>Adult (40-59)</v>
      </c>
      <c r="Z2400" s="27" t="n">
        <f aca="false">ROUND(G2400-E2400,0)</f>
        <v>4</v>
      </c>
      <c r="AA2400" s="27" t="n">
        <f aca="false">L2400+M2400</f>
        <v>84</v>
      </c>
      <c r="AB2400" s="27" t="n">
        <f aca="false">IFERROR(ROUND(Q2400/AA2400,2),0)</f>
        <v>87.55</v>
      </c>
      <c r="AC2400" s="27" t="str">
        <f aca="false">IF(AND(K2400="Critical",N2400="No"),"URGENT - No Bed","Normal")</f>
        <v>Normal</v>
      </c>
      <c r="AD2400" s="33" t="n">
        <f aca="false">INDEX(Lookup_Tables!$B$3:$B$12,MATCH(H2400,Lookup_Tables!$A$3:$A$12,0))</f>
        <v>3900000</v>
      </c>
      <c r="AE2400" s="27" t="str">
        <f aca="false">INDEX(Lookup_Tables!$C$3:$C$12,MATCH(H2400,Lookup_Tables!$A$3:$A$12,0))</f>
        <v>Dr. Rina Mehta</v>
      </c>
      <c r="AF2400" s="27" t="str">
        <f aca="false">IFERROR(INDEX(Lookup_Tables!$F$16:$F$45,MATCH(I2400,Lookup_Tables!$E$16:$E$45,0)),"N/A")</f>
        <v>EMP217</v>
      </c>
      <c r="AG2400" s="27" t="n">
        <f aca="false">_xlfn.IFS(R2400="Recovered",4,R2400="Referred",3,R2400="Admitted",2,R2400="Deceased",1,TRUE(),0)</f>
        <v>4</v>
      </c>
      <c r="AH2400" s="27" t="str">
        <f aca="false">IF(T2400&gt;=4,"Satisfied",IF(T2400&gt;=3,"Neutral","Needs Improvement"))</f>
        <v>Needs Improvement</v>
      </c>
    </row>
    <row r="2401" customFormat="false" ht="15" hidden="false" customHeight="false" outlineLevel="0" collapsed="false">
      <c r="A2401" s="30" t="s">
        <v>5578</v>
      </c>
      <c r="B2401" s="30" t="s">
        <v>2861</v>
      </c>
      <c r="C2401" s="30" t="n">
        <v>0</v>
      </c>
      <c r="D2401" s="30" t="s">
        <v>181</v>
      </c>
      <c r="E2401" s="31" t="n">
        <v>45343</v>
      </c>
      <c r="F2401" s="30" t="s">
        <v>465</v>
      </c>
      <c r="G2401" s="31" t="n">
        <v>45344</v>
      </c>
      <c r="H2401" s="30" t="s">
        <v>135</v>
      </c>
      <c r="I2401" s="30" t="s">
        <v>251</v>
      </c>
      <c r="J2401" s="30" t="s">
        <v>262</v>
      </c>
      <c r="K2401" s="30" t="s">
        <v>138</v>
      </c>
      <c r="L2401" s="30" t="n">
        <v>67</v>
      </c>
      <c r="M2401" s="30" t="n">
        <v>29</v>
      </c>
      <c r="N2401" s="30" t="s">
        <v>127</v>
      </c>
      <c r="O2401" s="30" t="s">
        <v>128</v>
      </c>
      <c r="P2401" s="30" t="s">
        <v>150</v>
      </c>
      <c r="Q2401" s="32" t="n">
        <v>1173.07</v>
      </c>
      <c r="R2401" s="30" t="s">
        <v>130</v>
      </c>
      <c r="S2401" s="30" t="s">
        <v>335</v>
      </c>
      <c r="T2401" s="30" t="n">
        <v>5</v>
      </c>
      <c r="U2401" s="30" t="n">
        <f aca="false">YEAR(E2401)</f>
        <v>2024</v>
      </c>
      <c r="V2401" s="30" t="str">
        <f aca="false">TEXT(E2401,"MMM-YYYY")</f>
        <v>Feb-2024</v>
      </c>
      <c r="W2401" s="30" t="n">
        <f aca="false">MONTH(E2401)</f>
        <v>2</v>
      </c>
      <c r="X2401" s="30" t="str">
        <f aca="false">TEXT(WEEKDAY(E2401,2),"0")&amp;" - "&amp;TEXT(E2401,"dddd")</f>
        <v>3 - Wednesday</v>
      </c>
      <c r="Y2401" s="30" t="str">
        <f aca="false">_xlfn.IFS(C2401&lt;18,"Child (0-17)",C2401&lt;40,"Young Adult (18-39)",C2401&lt;60,"Adult (40-59)",TRUE(),"Senior (60+)")</f>
        <v>Child (0-17)</v>
      </c>
      <c r="Z2401" s="30" t="n">
        <f aca="false">ROUND(G2401-E2401,0)</f>
        <v>1</v>
      </c>
      <c r="AA2401" s="30" t="n">
        <f aca="false">L2401+M2401</f>
        <v>96</v>
      </c>
      <c r="AB2401" s="30" t="n">
        <f aca="false">IFERROR(ROUND(Q2401/AA2401,2),0)</f>
        <v>12.22</v>
      </c>
      <c r="AC2401" s="30" t="str">
        <f aca="false">IF(AND(K2401="Critical",N2401="No"),"URGENT - No Bed","Normal")</f>
        <v>Normal</v>
      </c>
      <c r="AD2401" s="34" t="n">
        <f aca="false">INDEX(Lookup_Tables!$B$3:$B$12,MATCH(H2401,Lookup_Tables!$A$3:$A$12,0))</f>
        <v>4600000</v>
      </c>
      <c r="AE2401" s="30" t="str">
        <f aca="false">INDEX(Lookup_Tables!$C$3:$C$12,MATCH(H2401,Lookup_Tables!$A$3:$A$12,0))</f>
        <v>Dr. Farhan Khan</v>
      </c>
      <c r="AF2401" s="30" t="str">
        <f aca="false">IFERROR(INDEX(Lookup_Tables!$F$16:$F$45,MATCH(I2401,Lookup_Tables!$E$16:$E$45,0)),"N/A")</f>
        <v>EMP207</v>
      </c>
      <c r="AG2401" s="30" t="n">
        <f aca="false">_xlfn.IFS(R2401="Recovered",4,R2401="Referred",3,R2401="Admitted",2,R2401="Deceased",1,TRUE(),0)</f>
        <v>4</v>
      </c>
      <c r="AH2401" s="30" t="str">
        <f aca="false">IF(T2401&gt;=4,"Satisfied",IF(T2401&gt;=3,"Neutral","Needs Improvement"))</f>
        <v>Satisfied</v>
      </c>
    </row>
    <row r="2402" customFormat="false" ht="15" hidden="false" customHeight="false" outlineLevel="0" collapsed="false">
      <c r="A2402" s="27" t="s">
        <v>5133</v>
      </c>
      <c r="B2402" s="27" t="s">
        <v>3678</v>
      </c>
      <c r="C2402" s="27" t="n">
        <v>52</v>
      </c>
      <c r="D2402" s="27" t="s">
        <v>121</v>
      </c>
      <c r="E2402" s="28" t="n">
        <v>45494</v>
      </c>
      <c r="F2402" s="27" t="s">
        <v>3007</v>
      </c>
      <c r="G2402" s="28" t="n">
        <v>45497</v>
      </c>
      <c r="H2402" s="27" t="s">
        <v>146</v>
      </c>
      <c r="I2402" s="27" t="s">
        <v>309</v>
      </c>
      <c r="J2402" s="27" t="s">
        <v>222</v>
      </c>
      <c r="K2402" s="27" t="s">
        <v>156</v>
      </c>
      <c r="L2402" s="27" t="n">
        <v>75</v>
      </c>
      <c r="M2402" s="27" t="n">
        <v>49</v>
      </c>
      <c r="N2402" s="27" t="s">
        <v>127</v>
      </c>
      <c r="O2402" s="27" t="s">
        <v>139</v>
      </c>
      <c r="P2402" s="27" t="s">
        <v>187</v>
      </c>
      <c r="Q2402" s="29" t="n">
        <v>3996.74</v>
      </c>
      <c r="R2402" s="27" t="s">
        <v>130</v>
      </c>
      <c r="S2402" s="27" t="s">
        <v>197</v>
      </c>
      <c r="T2402" s="27" t="n">
        <v>4</v>
      </c>
      <c r="U2402" s="27" t="n">
        <f aca="false">YEAR(E2402)</f>
        <v>2024</v>
      </c>
      <c r="V2402" s="27" t="str">
        <f aca="false">TEXT(E2402,"MMM-YYYY")</f>
        <v>Jul-2024</v>
      </c>
      <c r="W2402" s="27" t="n">
        <f aca="false">MONTH(E2402)</f>
        <v>7</v>
      </c>
      <c r="X2402" s="27" t="str">
        <f aca="false">TEXT(WEEKDAY(E2402,2),"0")&amp;" - "&amp;TEXT(E2402,"dddd")</f>
        <v>7 - Sunday</v>
      </c>
      <c r="Y2402" s="27" t="str">
        <f aca="false">_xlfn.IFS(C2402&lt;18,"Child (0-17)",C2402&lt;40,"Young Adult (18-39)",C2402&lt;60,"Adult (40-59)",TRUE(),"Senior (60+)")</f>
        <v>Adult (40-59)</v>
      </c>
      <c r="Z2402" s="27" t="n">
        <f aca="false">ROUND(G2402-E2402,0)</f>
        <v>3</v>
      </c>
      <c r="AA2402" s="27" t="n">
        <f aca="false">L2402+M2402</f>
        <v>124</v>
      </c>
      <c r="AB2402" s="27" t="n">
        <f aca="false">IFERROR(ROUND(Q2402/AA2402,2),0)</f>
        <v>32.23</v>
      </c>
      <c r="AC2402" s="27" t="str">
        <f aca="false">IF(AND(K2402="Critical",N2402="No"),"URGENT - No Bed","Normal")</f>
        <v>Normal</v>
      </c>
      <c r="AD2402" s="33" t="n">
        <f aca="false">INDEX(Lookup_Tables!$B$3:$B$12,MATCH(H2402,Lookup_Tables!$A$3:$A$12,0))</f>
        <v>2700000</v>
      </c>
      <c r="AE2402" s="27" t="str">
        <f aca="false">INDEX(Lookup_Tables!$C$3:$C$12,MATCH(H2402,Lookup_Tables!$A$3:$A$12,0))</f>
        <v>Dr. Vikram Singh</v>
      </c>
      <c r="AF2402" s="27" t="str">
        <f aca="false">IFERROR(INDEX(Lookup_Tables!$F$16:$F$45,MATCH(I2402,Lookup_Tables!$E$16:$E$45,0)),"N/A")</f>
        <v>EMP228</v>
      </c>
      <c r="AG2402" s="27" t="n">
        <f aca="false">_xlfn.IFS(R2402="Recovered",4,R2402="Referred",3,R2402="Admitted",2,R2402="Deceased",1,TRUE(),0)</f>
        <v>4</v>
      </c>
      <c r="AH2402" s="27" t="str">
        <f aca="false">IF(T2402&gt;=4,"Satisfied",IF(T2402&gt;=3,"Neutral","Needs Improvement"))</f>
        <v>Satisfied</v>
      </c>
    </row>
    <row r="2403" customFormat="false" ht="15" hidden="false" customHeight="false" outlineLevel="0" collapsed="false">
      <c r="A2403" s="30" t="s">
        <v>3517</v>
      </c>
      <c r="B2403" s="30" t="s">
        <v>3518</v>
      </c>
      <c r="C2403" s="30" t="n">
        <v>14</v>
      </c>
      <c r="D2403" s="30" t="s">
        <v>181</v>
      </c>
      <c r="E2403" s="31" t="n">
        <v>45410</v>
      </c>
      <c r="F2403" s="30" t="s">
        <v>860</v>
      </c>
      <c r="G2403" s="31" t="n">
        <v>45414</v>
      </c>
      <c r="H2403" s="30" t="s">
        <v>236</v>
      </c>
      <c r="I2403" s="30" t="s">
        <v>237</v>
      </c>
      <c r="J2403" s="30" t="s">
        <v>287</v>
      </c>
      <c r="K2403" s="30" t="s">
        <v>126</v>
      </c>
      <c r="L2403" s="30" t="n">
        <v>7</v>
      </c>
      <c r="M2403" s="30" t="n">
        <v>80</v>
      </c>
      <c r="N2403" s="30" t="s">
        <v>186</v>
      </c>
      <c r="O2403" s="30" t="s">
        <v>149</v>
      </c>
      <c r="P2403" s="30" t="s">
        <v>187</v>
      </c>
      <c r="Q2403" s="32" t="n">
        <v>7230.11</v>
      </c>
      <c r="R2403" s="30" t="s">
        <v>268</v>
      </c>
      <c r="S2403" s="30" t="s">
        <v>223</v>
      </c>
      <c r="T2403" s="30" t="n">
        <v>2</v>
      </c>
      <c r="U2403" s="30" t="n">
        <f aca="false">YEAR(E2403)</f>
        <v>2024</v>
      </c>
      <c r="V2403" s="30" t="str">
        <f aca="false">TEXT(E2403,"MMM-YYYY")</f>
        <v>Apr-2024</v>
      </c>
      <c r="W2403" s="30" t="n">
        <f aca="false">MONTH(E2403)</f>
        <v>4</v>
      </c>
      <c r="X2403" s="30" t="str">
        <f aca="false">TEXT(WEEKDAY(E2403,2),"0")&amp;" - "&amp;TEXT(E2403,"dddd")</f>
        <v>7 - Sunday</v>
      </c>
      <c r="Y2403" s="30" t="str">
        <f aca="false">_xlfn.IFS(C2403&lt;18,"Child (0-17)",C2403&lt;40,"Young Adult (18-39)",C2403&lt;60,"Adult (40-59)",TRUE(),"Senior (60+)")</f>
        <v>Child (0-17)</v>
      </c>
      <c r="Z2403" s="30" t="n">
        <f aca="false">ROUND(G2403-E2403,0)</f>
        <v>4</v>
      </c>
      <c r="AA2403" s="30" t="n">
        <f aca="false">L2403+M2403</f>
        <v>87</v>
      </c>
      <c r="AB2403" s="30" t="n">
        <f aca="false">IFERROR(ROUND(Q2403/AA2403,2),0)</f>
        <v>83.1</v>
      </c>
      <c r="AC2403" s="30" t="str">
        <f aca="false">IF(AND(K2403="Critical",N2403="No"),"URGENT - No Bed","Normal")</f>
        <v>Normal</v>
      </c>
      <c r="AD2403" s="34" t="n">
        <f aca="false">INDEX(Lookup_Tables!$B$3:$B$12,MATCH(H2403,Lookup_Tables!$A$3:$A$12,0))</f>
        <v>3900000</v>
      </c>
      <c r="AE2403" s="30" t="str">
        <f aca="false">INDEX(Lookup_Tables!$C$3:$C$12,MATCH(H2403,Lookup_Tables!$A$3:$A$12,0))</f>
        <v>Dr. Rina Mehta</v>
      </c>
      <c r="AF2403" s="30" t="str">
        <f aca="false">IFERROR(INDEX(Lookup_Tables!$F$16:$F$45,MATCH(I2403,Lookup_Tables!$E$16:$E$45,0)),"N/A")</f>
        <v>EMP215</v>
      </c>
      <c r="AG2403" s="30" t="n">
        <f aca="false">_xlfn.IFS(R2403="Recovered",4,R2403="Referred",3,R2403="Admitted",2,R2403="Deceased",1,TRUE(),0)</f>
        <v>3</v>
      </c>
      <c r="AH2403" s="30" t="str">
        <f aca="false">IF(T2403&gt;=4,"Satisfied",IF(T2403&gt;=3,"Neutral","Needs Improvement"))</f>
        <v>Needs Improvement</v>
      </c>
    </row>
    <row r="2404" customFormat="false" ht="15" hidden="false" customHeight="false" outlineLevel="0" collapsed="false">
      <c r="A2404" s="27" t="s">
        <v>6038</v>
      </c>
      <c r="B2404" s="27" t="s">
        <v>4376</v>
      </c>
      <c r="C2404" s="27" t="n">
        <v>36</v>
      </c>
      <c r="D2404" s="27" t="s">
        <v>121</v>
      </c>
      <c r="E2404" s="28" t="n">
        <v>45462</v>
      </c>
      <c r="F2404" s="27" t="s">
        <v>2101</v>
      </c>
      <c r="G2404" s="28" t="n">
        <v>45465</v>
      </c>
      <c r="H2404" s="27" t="s">
        <v>206</v>
      </c>
      <c r="I2404" s="27" t="s">
        <v>207</v>
      </c>
      <c r="J2404" s="27" t="s">
        <v>233</v>
      </c>
      <c r="K2404" s="27" t="s">
        <v>126</v>
      </c>
      <c r="L2404" s="27" t="n">
        <v>21</v>
      </c>
      <c r="M2404" s="27" t="n">
        <v>81</v>
      </c>
      <c r="N2404" s="27" t="s">
        <v>127</v>
      </c>
      <c r="O2404" s="27" t="s">
        <v>171</v>
      </c>
      <c r="P2404" s="27" t="s">
        <v>140</v>
      </c>
      <c r="Q2404" s="29" t="n">
        <v>7914.19</v>
      </c>
      <c r="R2404" s="27" t="s">
        <v>172</v>
      </c>
      <c r="S2404" s="27" t="s">
        <v>197</v>
      </c>
      <c r="T2404" s="27" t="n">
        <v>1</v>
      </c>
      <c r="U2404" s="27" t="n">
        <f aca="false">YEAR(E2404)</f>
        <v>2024</v>
      </c>
      <c r="V2404" s="27" t="str">
        <f aca="false">TEXT(E2404,"MMM-YYYY")</f>
        <v>Jun-2024</v>
      </c>
      <c r="W2404" s="27" t="n">
        <f aca="false">MONTH(E2404)</f>
        <v>6</v>
      </c>
      <c r="X2404" s="27" t="str">
        <f aca="false">TEXT(WEEKDAY(E2404,2),"0")&amp;" - "&amp;TEXT(E2404,"dddd")</f>
        <v>3 - Wednesday</v>
      </c>
      <c r="Y2404" s="27" t="str">
        <f aca="false">_xlfn.IFS(C2404&lt;18,"Child (0-17)",C2404&lt;40,"Young Adult (18-39)",C2404&lt;60,"Adult (40-59)",TRUE(),"Senior (60+)")</f>
        <v>Young Adult (18-39)</v>
      </c>
      <c r="Z2404" s="27" t="n">
        <f aca="false">ROUND(G2404-E2404,0)</f>
        <v>3</v>
      </c>
      <c r="AA2404" s="27" t="n">
        <f aca="false">L2404+M2404</f>
        <v>102</v>
      </c>
      <c r="AB2404" s="27" t="n">
        <f aca="false">IFERROR(ROUND(Q2404/AA2404,2),0)</f>
        <v>77.59</v>
      </c>
      <c r="AC2404" s="27" t="str">
        <f aca="false">IF(AND(K2404="Critical",N2404="No"),"URGENT - No Bed","Normal")</f>
        <v>Normal</v>
      </c>
      <c r="AD2404" s="33" t="n">
        <f aca="false">INDEX(Lookup_Tables!$B$3:$B$12,MATCH(H2404,Lookup_Tables!$A$3:$A$12,0))</f>
        <v>2800000</v>
      </c>
      <c r="AE2404" s="27" t="str">
        <f aca="false">INDEX(Lookup_Tables!$C$3:$C$12,MATCH(H2404,Lookup_Tables!$A$3:$A$12,0))</f>
        <v>Dr. Suresh Nair</v>
      </c>
      <c r="AF2404" s="27" t="str">
        <f aca="false">IFERROR(INDEX(Lookup_Tables!$F$16:$F$45,MATCH(I2404,Lookup_Tables!$E$16:$E$45,0)),"N/A")</f>
        <v>EMP209</v>
      </c>
      <c r="AG2404" s="27" t="n">
        <f aca="false">_xlfn.IFS(R2404="Recovered",4,R2404="Referred",3,R2404="Admitted",2,R2404="Deceased",1,TRUE(),0)</f>
        <v>2</v>
      </c>
      <c r="AH2404" s="27" t="str">
        <f aca="false">IF(T2404&gt;=4,"Satisfied",IF(T2404&gt;=3,"Neutral","Needs Improvement"))</f>
        <v>Needs Improvement</v>
      </c>
    </row>
    <row r="2405" customFormat="false" ht="15" hidden="false" customHeight="false" outlineLevel="0" collapsed="false">
      <c r="A2405" s="30" t="s">
        <v>4703</v>
      </c>
      <c r="B2405" s="30" t="s">
        <v>4318</v>
      </c>
      <c r="C2405" s="30" t="n">
        <v>27</v>
      </c>
      <c r="D2405" s="30" t="s">
        <v>144</v>
      </c>
      <c r="E2405" s="31" t="n">
        <v>45423</v>
      </c>
      <c r="F2405" s="30" t="s">
        <v>2159</v>
      </c>
      <c r="G2405" s="31" t="n">
        <v>45424</v>
      </c>
      <c r="H2405" s="30" t="s">
        <v>146</v>
      </c>
      <c r="I2405" s="30" t="s">
        <v>147</v>
      </c>
      <c r="J2405" s="30" t="s">
        <v>568</v>
      </c>
      <c r="K2405" s="30" t="s">
        <v>126</v>
      </c>
      <c r="L2405" s="30" t="n">
        <v>40</v>
      </c>
      <c r="M2405" s="30" t="n">
        <v>50</v>
      </c>
      <c r="N2405" s="30" t="s">
        <v>186</v>
      </c>
      <c r="O2405" s="30" t="s">
        <v>139</v>
      </c>
      <c r="P2405" s="30" t="s">
        <v>129</v>
      </c>
      <c r="Q2405" s="32" t="n">
        <v>6520.07</v>
      </c>
      <c r="R2405" s="30" t="s">
        <v>172</v>
      </c>
      <c r="S2405" s="30" t="s">
        <v>157</v>
      </c>
      <c r="T2405" s="30" t="n">
        <v>4</v>
      </c>
      <c r="U2405" s="30" t="n">
        <f aca="false">YEAR(E2405)</f>
        <v>2024</v>
      </c>
      <c r="V2405" s="30" t="str">
        <f aca="false">TEXT(E2405,"MMM-YYYY")</f>
        <v>May-2024</v>
      </c>
      <c r="W2405" s="30" t="n">
        <f aca="false">MONTH(E2405)</f>
        <v>5</v>
      </c>
      <c r="X2405" s="30" t="str">
        <f aca="false">TEXT(WEEKDAY(E2405,2),"0")&amp;" - "&amp;TEXT(E2405,"dddd")</f>
        <v>6 - Saturday</v>
      </c>
      <c r="Y2405" s="30" t="str">
        <f aca="false">_xlfn.IFS(C2405&lt;18,"Child (0-17)",C2405&lt;40,"Young Adult (18-39)",C2405&lt;60,"Adult (40-59)",TRUE(),"Senior (60+)")</f>
        <v>Young Adult (18-39)</v>
      </c>
      <c r="Z2405" s="30" t="n">
        <f aca="false">ROUND(G2405-E2405,0)</f>
        <v>1</v>
      </c>
      <c r="AA2405" s="30" t="n">
        <f aca="false">L2405+M2405</f>
        <v>90</v>
      </c>
      <c r="AB2405" s="30" t="n">
        <f aca="false">IFERROR(ROUND(Q2405/AA2405,2),0)</f>
        <v>72.45</v>
      </c>
      <c r="AC2405" s="30" t="str">
        <f aca="false">IF(AND(K2405="Critical",N2405="No"),"URGENT - No Bed","Normal")</f>
        <v>Normal</v>
      </c>
      <c r="AD2405" s="34" t="n">
        <f aca="false">INDEX(Lookup_Tables!$B$3:$B$12,MATCH(H2405,Lookup_Tables!$A$3:$A$12,0))</f>
        <v>2700000</v>
      </c>
      <c r="AE2405" s="30" t="str">
        <f aca="false">INDEX(Lookup_Tables!$C$3:$C$12,MATCH(H2405,Lookup_Tables!$A$3:$A$12,0))</f>
        <v>Dr. Vikram Singh</v>
      </c>
      <c r="AF2405" s="30" t="str">
        <f aca="false">IFERROR(INDEX(Lookup_Tables!$F$16:$F$45,MATCH(I2405,Lookup_Tables!$E$16:$E$45,0)),"N/A")</f>
        <v>EMP229</v>
      </c>
      <c r="AG2405" s="30" t="n">
        <f aca="false">_xlfn.IFS(R2405="Recovered",4,R2405="Referred",3,R2405="Admitted",2,R2405="Deceased",1,TRUE(),0)</f>
        <v>2</v>
      </c>
      <c r="AH2405" s="30" t="str">
        <f aca="false">IF(T2405&gt;=4,"Satisfied",IF(T2405&gt;=3,"Neutral","Needs Improvement"))</f>
        <v>Satisfied</v>
      </c>
    </row>
    <row r="2406" customFormat="false" ht="15" hidden="false" customHeight="false" outlineLevel="0" collapsed="false">
      <c r="A2406" s="27" t="s">
        <v>5626</v>
      </c>
      <c r="B2406" s="27" t="s">
        <v>1686</v>
      </c>
      <c r="C2406" s="27" t="n">
        <v>70</v>
      </c>
      <c r="D2406" s="27" t="s">
        <v>181</v>
      </c>
      <c r="E2406" s="28" t="n">
        <v>45492</v>
      </c>
      <c r="F2406" s="27" t="s">
        <v>450</v>
      </c>
      <c r="G2406" s="28" t="n">
        <v>45492</v>
      </c>
      <c r="H2406" s="27" t="s">
        <v>161</v>
      </c>
      <c r="I2406" s="27" t="s">
        <v>320</v>
      </c>
      <c r="J2406" s="27" t="s">
        <v>258</v>
      </c>
      <c r="K2406" s="27" t="s">
        <v>138</v>
      </c>
      <c r="L2406" s="27" t="n">
        <v>20</v>
      </c>
      <c r="M2406" s="27" t="n">
        <v>37</v>
      </c>
      <c r="N2406" s="27" t="s">
        <v>127</v>
      </c>
      <c r="O2406" s="27" t="s">
        <v>128</v>
      </c>
      <c r="P2406" s="27" t="s">
        <v>187</v>
      </c>
      <c r="Q2406" s="29" t="n">
        <v>1476.99</v>
      </c>
      <c r="R2406" s="27" t="s">
        <v>130</v>
      </c>
      <c r="S2406" s="27" t="s">
        <v>223</v>
      </c>
      <c r="T2406" s="27" t="n">
        <v>4</v>
      </c>
      <c r="U2406" s="27" t="n">
        <f aca="false">YEAR(E2406)</f>
        <v>2024</v>
      </c>
      <c r="V2406" s="27" t="str">
        <f aca="false">TEXT(E2406,"MMM-YYYY")</f>
        <v>Jul-2024</v>
      </c>
      <c r="W2406" s="27" t="n">
        <f aca="false">MONTH(E2406)</f>
        <v>7</v>
      </c>
      <c r="X2406" s="27" t="str">
        <f aca="false">TEXT(WEEKDAY(E2406,2),"0")&amp;" - "&amp;TEXT(E2406,"dddd")</f>
        <v>5 - Friday</v>
      </c>
      <c r="Y2406" s="27" t="str">
        <f aca="false">_xlfn.IFS(C2406&lt;18,"Child (0-17)",C2406&lt;40,"Young Adult (18-39)",C2406&lt;60,"Adult (40-59)",TRUE(),"Senior (60+)")</f>
        <v>Senior (60+)</v>
      </c>
      <c r="Z2406" s="27" t="n">
        <f aca="false">ROUND(G2406-E2406,0)</f>
        <v>0</v>
      </c>
      <c r="AA2406" s="27" t="n">
        <f aca="false">L2406+M2406</f>
        <v>57</v>
      </c>
      <c r="AB2406" s="27" t="n">
        <f aca="false">IFERROR(ROUND(Q2406/AA2406,2),0)</f>
        <v>25.91</v>
      </c>
      <c r="AC2406" s="27" t="str">
        <f aca="false">IF(AND(K2406="Critical",N2406="No"),"URGENT - No Bed","Normal")</f>
        <v>Normal</v>
      </c>
      <c r="AD2406" s="33" t="n">
        <f aca="false">INDEX(Lookup_Tables!$B$3:$B$12,MATCH(H2406,Lookup_Tables!$A$3:$A$12,0))</f>
        <v>3600000</v>
      </c>
      <c r="AE2406" s="27" t="str">
        <f aca="false">INDEX(Lookup_Tables!$C$3:$C$12,MATCH(H2406,Lookup_Tables!$A$3:$A$12,0))</f>
        <v>Dr. Sameer Joshi</v>
      </c>
      <c r="AF2406" s="27" t="str">
        <f aca="false">IFERROR(INDEX(Lookup_Tables!$F$16:$F$45,MATCH(I2406,Lookup_Tables!$E$16:$E$45,0)),"N/A")</f>
        <v>EMP223</v>
      </c>
      <c r="AG2406" s="27" t="n">
        <f aca="false">_xlfn.IFS(R2406="Recovered",4,R2406="Referred",3,R2406="Admitted",2,R2406="Deceased",1,TRUE(),0)</f>
        <v>4</v>
      </c>
      <c r="AH2406" s="27" t="str">
        <f aca="false">IF(T2406&gt;=4,"Satisfied",IF(T2406&gt;=3,"Neutral","Needs Improvement"))</f>
        <v>Satisfied</v>
      </c>
    </row>
    <row r="2407" customFormat="false" ht="15" hidden="false" customHeight="false" outlineLevel="0" collapsed="false">
      <c r="A2407" s="30" t="s">
        <v>6426</v>
      </c>
      <c r="B2407" s="30" t="s">
        <v>4859</v>
      </c>
      <c r="C2407" s="30" t="n">
        <v>57</v>
      </c>
      <c r="D2407" s="30" t="s">
        <v>181</v>
      </c>
      <c r="E2407" s="31" t="n">
        <v>45647</v>
      </c>
      <c r="F2407" s="30" t="s">
        <v>702</v>
      </c>
      <c r="G2407" s="31" t="n">
        <v>45647</v>
      </c>
      <c r="H2407" s="30" t="s">
        <v>135</v>
      </c>
      <c r="I2407" s="30" t="s">
        <v>251</v>
      </c>
      <c r="J2407" s="30" t="s">
        <v>201</v>
      </c>
      <c r="K2407" s="30" t="s">
        <v>138</v>
      </c>
      <c r="L2407" s="30" t="n">
        <v>63</v>
      </c>
      <c r="M2407" s="30" t="n">
        <v>27</v>
      </c>
      <c r="N2407" s="30" t="s">
        <v>186</v>
      </c>
      <c r="O2407" s="30" t="s">
        <v>128</v>
      </c>
      <c r="P2407" s="30" t="s">
        <v>129</v>
      </c>
      <c r="Q2407" s="32" t="n">
        <v>2144.74</v>
      </c>
      <c r="R2407" s="30" t="s">
        <v>130</v>
      </c>
      <c r="S2407" s="30" t="s">
        <v>178</v>
      </c>
      <c r="T2407" s="30" t="n">
        <v>2</v>
      </c>
      <c r="U2407" s="30" t="n">
        <f aca="false">YEAR(E2407)</f>
        <v>2024</v>
      </c>
      <c r="V2407" s="30" t="str">
        <f aca="false">TEXT(E2407,"MMM-YYYY")</f>
        <v>Dec-2024</v>
      </c>
      <c r="W2407" s="30" t="n">
        <f aca="false">MONTH(E2407)</f>
        <v>12</v>
      </c>
      <c r="X2407" s="30" t="str">
        <f aca="false">TEXT(WEEKDAY(E2407,2),"0")&amp;" - "&amp;TEXT(E2407,"dddd")</f>
        <v>6 - Saturday</v>
      </c>
      <c r="Y2407" s="30" t="str">
        <f aca="false">_xlfn.IFS(C2407&lt;18,"Child (0-17)",C2407&lt;40,"Young Adult (18-39)",C2407&lt;60,"Adult (40-59)",TRUE(),"Senior (60+)")</f>
        <v>Adult (40-59)</v>
      </c>
      <c r="Z2407" s="30" t="n">
        <f aca="false">ROUND(G2407-E2407,0)</f>
        <v>0</v>
      </c>
      <c r="AA2407" s="30" t="n">
        <f aca="false">L2407+M2407</f>
        <v>90</v>
      </c>
      <c r="AB2407" s="30" t="n">
        <f aca="false">IFERROR(ROUND(Q2407/AA2407,2),0)</f>
        <v>23.83</v>
      </c>
      <c r="AC2407" s="30" t="str">
        <f aca="false">IF(AND(K2407="Critical",N2407="No"),"URGENT - No Bed","Normal")</f>
        <v>Normal</v>
      </c>
      <c r="AD2407" s="34" t="n">
        <f aca="false">INDEX(Lookup_Tables!$B$3:$B$12,MATCH(H2407,Lookup_Tables!$A$3:$A$12,0))</f>
        <v>4600000</v>
      </c>
      <c r="AE2407" s="30" t="str">
        <f aca="false">INDEX(Lookup_Tables!$C$3:$C$12,MATCH(H2407,Lookup_Tables!$A$3:$A$12,0))</f>
        <v>Dr. Farhan Khan</v>
      </c>
      <c r="AF2407" s="30" t="str">
        <f aca="false">IFERROR(INDEX(Lookup_Tables!$F$16:$F$45,MATCH(I2407,Lookup_Tables!$E$16:$E$45,0)),"N/A")</f>
        <v>EMP207</v>
      </c>
      <c r="AG2407" s="30" t="n">
        <f aca="false">_xlfn.IFS(R2407="Recovered",4,R2407="Referred",3,R2407="Admitted",2,R2407="Deceased",1,TRUE(),0)</f>
        <v>4</v>
      </c>
      <c r="AH2407" s="30" t="str">
        <f aca="false">IF(T2407&gt;=4,"Satisfied",IF(T2407&gt;=3,"Neutral","Needs Improvement"))</f>
        <v>Needs Improvement</v>
      </c>
    </row>
    <row r="2408" customFormat="false" ht="15" hidden="false" customHeight="false" outlineLevel="0" collapsed="false">
      <c r="A2408" s="27" t="s">
        <v>6831</v>
      </c>
      <c r="B2408" s="27" t="s">
        <v>6593</v>
      </c>
      <c r="C2408" s="27" t="n">
        <v>55</v>
      </c>
      <c r="D2408" s="27" t="s">
        <v>121</v>
      </c>
      <c r="E2408" s="28" t="n">
        <v>45644</v>
      </c>
      <c r="F2408" s="27" t="s">
        <v>1271</v>
      </c>
      <c r="G2408" s="28" t="n">
        <v>45649</v>
      </c>
      <c r="H2408" s="27" t="s">
        <v>236</v>
      </c>
      <c r="I2408" s="27" t="s">
        <v>266</v>
      </c>
      <c r="J2408" s="27" t="s">
        <v>375</v>
      </c>
      <c r="K2408" s="27" t="s">
        <v>126</v>
      </c>
      <c r="L2408" s="27" t="n">
        <v>22</v>
      </c>
      <c r="M2408" s="27" t="n">
        <v>61</v>
      </c>
      <c r="N2408" s="27" t="s">
        <v>127</v>
      </c>
      <c r="O2408" s="27" t="s">
        <v>139</v>
      </c>
      <c r="P2408" s="27" t="s">
        <v>140</v>
      </c>
      <c r="Q2408" s="29" t="n">
        <v>8147.54</v>
      </c>
      <c r="R2408" s="27" t="s">
        <v>130</v>
      </c>
      <c r="S2408" s="27" t="s">
        <v>151</v>
      </c>
      <c r="T2408" s="27" t="n">
        <v>3</v>
      </c>
      <c r="U2408" s="27" t="n">
        <f aca="false">YEAR(E2408)</f>
        <v>2024</v>
      </c>
      <c r="V2408" s="27" t="str">
        <f aca="false">TEXT(E2408,"MMM-YYYY")</f>
        <v>Dec-2024</v>
      </c>
      <c r="W2408" s="27" t="n">
        <f aca="false">MONTH(E2408)</f>
        <v>12</v>
      </c>
      <c r="X2408" s="27" t="str">
        <f aca="false">TEXT(WEEKDAY(E2408,2),"0")&amp;" - "&amp;TEXT(E2408,"dddd")</f>
        <v>3 - Wednesday</v>
      </c>
      <c r="Y2408" s="27" t="str">
        <f aca="false">_xlfn.IFS(C2408&lt;18,"Child (0-17)",C2408&lt;40,"Young Adult (18-39)",C2408&lt;60,"Adult (40-59)",TRUE(),"Senior (60+)")</f>
        <v>Adult (40-59)</v>
      </c>
      <c r="Z2408" s="27" t="n">
        <f aca="false">ROUND(G2408-E2408,0)</f>
        <v>5</v>
      </c>
      <c r="AA2408" s="27" t="n">
        <f aca="false">L2408+M2408</f>
        <v>83</v>
      </c>
      <c r="AB2408" s="27" t="n">
        <f aca="false">IFERROR(ROUND(Q2408/AA2408,2),0)</f>
        <v>98.16</v>
      </c>
      <c r="AC2408" s="27" t="str">
        <f aca="false">IF(AND(K2408="Critical",N2408="No"),"URGENT - No Bed","Normal")</f>
        <v>Normal</v>
      </c>
      <c r="AD2408" s="33" t="n">
        <f aca="false">INDEX(Lookup_Tables!$B$3:$B$12,MATCH(H2408,Lookup_Tables!$A$3:$A$12,0))</f>
        <v>3900000</v>
      </c>
      <c r="AE2408" s="27" t="str">
        <f aca="false">INDEX(Lookup_Tables!$C$3:$C$12,MATCH(H2408,Lookup_Tables!$A$3:$A$12,0))</f>
        <v>Dr. Rina Mehta</v>
      </c>
      <c r="AF2408" s="27" t="str">
        <f aca="false">IFERROR(INDEX(Lookup_Tables!$F$16:$F$45,MATCH(I2408,Lookup_Tables!$E$16:$E$45,0)),"N/A")</f>
        <v>EMP217</v>
      </c>
      <c r="AG2408" s="27" t="n">
        <f aca="false">_xlfn.IFS(R2408="Recovered",4,R2408="Referred",3,R2408="Admitted",2,R2408="Deceased",1,TRUE(),0)</f>
        <v>4</v>
      </c>
      <c r="AH2408" s="27" t="str">
        <f aca="false">IF(T2408&gt;=4,"Satisfied",IF(T2408&gt;=3,"Neutral","Needs Improvement"))</f>
        <v>Neutral</v>
      </c>
    </row>
    <row r="2409" customFormat="false" ht="15" hidden="false" customHeight="false" outlineLevel="0" collapsed="false">
      <c r="A2409" s="30" t="s">
        <v>1105</v>
      </c>
      <c r="B2409" s="30" t="s">
        <v>1106</v>
      </c>
      <c r="C2409" s="30" t="n">
        <v>48</v>
      </c>
      <c r="D2409" s="30" t="s">
        <v>121</v>
      </c>
      <c r="E2409" s="31" t="n">
        <v>45618</v>
      </c>
      <c r="F2409" s="30" t="s">
        <v>421</v>
      </c>
      <c r="G2409" s="31" t="n">
        <v>45619</v>
      </c>
      <c r="H2409" s="30" t="s">
        <v>206</v>
      </c>
      <c r="I2409" s="30" t="s">
        <v>232</v>
      </c>
      <c r="J2409" s="30" t="s">
        <v>208</v>
      </c>
      <c r="K2409" s="30" t="s">
        <v>156</v>
      </c>
      <c r="L2409" s="30" t="n">
        <v>43</v>
      </c>
      <c r="M2409" s="30" t="n">
        <v>40</v>
      </c>
      <c r="N2409" s="30" t="s">
        <v>127</v>
      </c>
      <c r="O2409" s="30" t="s">
        <v>128</v>
      </c>
      <c r="P2409" s="30" t="s">
        <v>140</v>
      </c>
      <c r="Q2409" s="32" t="n">
        <v>3011.04</v>
      </c>
      <c r="R2409" s="30" t="s">
        <v>130</v>
      </c>
      <c r="S2409" s="30" t="s">
        <v>192</v>
      </c>
      <c r="T2409" s="30" t="n">
        <v>4</v>
      </c>
      <c r="U2409" s="30" t="n">
        <f aca="false">YEAR(E2409)</f>
        <v>2024</v>
      </c>
      <c r="V2409" s="30" t="str">
        <f aca="false">TEXT(E2409,"MMM-YYYY")</f>
        <v>Nov-2024</v>
      </c>
      <c r="W2409" s="30" t="n">
        <f aca="false">MONTH(E2409)</f>
        <v>11</v>
      </c>
      <c r="X2409" s="30" t="str">
        <f aca="false">TEXT(WEEKDAY(E2409,2),"0")&amp;" - "&amp;TEXT(E2409,"dddd")</f>
        <v>5 - Friday</v>
      </c>
      <c r="Y2409" s="30" t="str">
        <f aca="false">_xlfn.IFS(C2409&lt;18,"Child (0-17)",C2409&lt;40,"Young Adult (18-39)",C2409&lt;60,"Adult (40-59)",TRUE(),"Senior (60+)")</f>
        <v>Adult (40-59)</v>
      </c>
      <c r="Z2409" s="30" t="n">
        <f aca="false">ROUND(G2409-E2409,0)</f>
        <v>1</v>
      </c>
      <c r="AA2409" s="30" t="n">
        <f aca="false">L2409+M2409</f>
        <v>83</v>
      </c>
      <c r="AB2409" s="30" t="n">
        <f aca="false">IFERROR(ROUND(Q2409/AA2409,2),0)</f>
        <v>36.28</v>
      </c>
      <c r="AC2409" s="30" t="str">
        <f aca="false">IF(AND(K2409="Critical",N2409="No"),"URGENT - No Bed","Normal")</f>
        <v>Normal</v>
      </c>
      <c r="AD2409" s="34" t="n">
        <f aca="false">INDEX(Lookup_Tables!$B$3:$B$12,MATCH(H2409,Lookup_Tables!$A$3:$A$12,0))</f>
        <v>2800000</v>
      </c>
      <c r="AE2409" s="30" t="str">
        <f aca="false">INDEX(Lookup_Tables!$C$3:$C$12,MATCH(H2409,Lookup_Tables!$A$3:$A$12,0))</f>
        <v>Dr. Suresh Nair</v>
      </c>
      <c r="AF2409" s="30" t="str">
        <f aca="false">IFERROR(INDEX(Lookup_Tables!$F$16:$F$45,MATCH(I2409,Lookup_Tables!$E$16:$E$45,0)),"N/A")</f>
        <v>EMP210</v>
      </c>
      <c r="AG2409" s="30" t="n">
        <f aca="false">_xlfn.IFS(R2409="Recovered",4,R2409="Referred",3,R2409="Admitted",2,R2409="Deceased",1,TRUE(),0)</f>
        <v>4</v>
      </c>
      <c r="AH2409" s="30" t="str">
        <f aca="false">IF(T2409&gt;=4,"Satisfied",IF(T2409&gt;=3,"Neutral","Needs Improvement"))</f>
        <v>Satisfied</v>
      </c>
    </row>
    <row r="2410" customFormat="false" ht="15" hidden="false" customHeight="false" outlineLevel="0" collapsed="false">
      <c r="A2410" s="27" t="s">
        <v>1905</v>
      </c>
      <c r="B2410" s="27" t="s">
        <v>1906</v>
      </c>
      <c r="C2410" s="27" t="n">
        <v>68</v>
      </c>
      <c r="D2410" s="27" t="s">
        <v>181</v>
      </c>
      <c r="E2410" s="28" t="n">
        <v>45563</v>
      </c>
      <c r="F2410" s="27" t="s">
        <v>1907</v>
      </c>
      <c r="G2410" s="28" t="n">
        <v>45564</v>
      </c>
      <c r="H2410" s="27" t="s">
        <v>183</v>
      </c>
      <c r="I2410" s="27" t="s">
        <v>184</v>
      </c>
      <c r="J2410" s="27" t="s">
        <v>185</v>
      </c>
      <c r="K2410" s="27" t="s">
        <v>138</v>
      </c>
      <c r="L2410" s="27" t="n">
        <v>51</v>
      </c>
      <c r="M2410" s="27" t="n">
        <v>22</v>
      </c>
      <c r="N2410" s="27" t="s">
        <v>127</v>
      </c>
      <c r="O2410" s="27" t="s">
        <v>139</v>
      </c>
      <c r="P2410" s="27" t="s">
        <v>129</v>
      </c>
      <c r="Q2410" s="29" t="n">
        <v>1524.31</v>
      </c>
      <c r="R2410" s="27" t="s">
        <v>130</v>
      </c>
      <c r="S2410" s="27" t="s">
        <v>335</v>
      </c>
      <c r="T2410" s="27" t="n">
        <v>3</v>
      </c>
      <c r="U2410" s="27" t="n">
        <f aca="false">YEAR(E2410)</f>
        <v>2024</v>
      </c>
      <c r="V2410" s="27" t="str">
        <f aca="false">TEXT(E2410,"MMM-YYYY")</f>
        <v>Sep-2024</v>
      </c>
      <c r="W2410" s="27" t="n">
        <f aca="false">MONTH(E2410)</f>
        <v>9</v>
      </c>
      <c r="X2410" s="27" t="str">
        <f aca="false">TEXT(WEEKDAY(E2410,2),"0")&amp;" - "&amp;TEXT(E2410,"dddd")</f>
        <v>6 - Saturday</v>
      </c>
      <c r="Y2410" s="27" t="str">
        <f aca="false">_xlfn.IFS(C2410&lt;18,"Child (0-17)",C2410&lt;40,"Young Adult (18-39)",C2410&lt;60,"Adult (40-59)",TRUE(),"Senior (60+)")</f>
        <v>Senior (60+)</v>
      </c>
      <c r="Z2410" s="27" t="n">
        <f aca="false">ROUND(G2410-E2410,0)</f>
        <v>1</v>
      </c>
      <c r="AA2410" s="27" t="n">
        <f aca="false">L2410+M2410</f>
        <v>73</v>
      </c>
      <c r="AB2410" s="27" t="n">
        <f aca="false">IFERROR(ROUND(Q2410/AA2410,2),0)</f>
        <v>20.88</v>
      </c>
      <c r="AC2410" s="27" t="str">
        <f aca="false">IF(AND(K2410="Critical",N2410="No"),"URGENT - No Bed","Normal")</f>
        <v>Normal</v>
      </c>
      <c r="AD2410" s="33" t="n">
        <f aca="false">INDEX(Lookup_Tables!$B$3:$B$12,MATCH(H2410,Lookup_Tables!$A$3:$A$12,0))</f>
        <v>3100000</v>
      </c>
      <c r="AE2410" s="27" t="str">
        <f aca="false">INDEX(Lookup_Tables!$C$3:$C$12,MATCH(H2410,Lookup_Tables!$A$3:$A$12,0))</f>
        <v>Dr. Kavita Rao</v>
      </c>
      <c r="AF2410" s="27" t="str">
        <f aca="false">IFERROR(INDEX(Lookup_Tables!$F$16:$F$45,MATCH(I2410,Lookup_Tables!$E$16:$E$45,0)),"N/A")</f>
        <v>EMP226</v>
      </c>
      <c r="AG2410" s="27" t="n">
        <f aca="false">_xlfn.IFS(R2410="Recovered",4,R2410="Referred",3,R2410="Admitted",2,R2410="Deceased",1,TRUE(),0)</f>
        <v>4</v>
      </c>
      <c r="AH2410" s="27" t="str">
        <f aca="false">IF(T2410&gt;=4,"Satisfied",IF(T2410&gt;=3,"Neutral","Needs Improvement"))</f>
        <v>Neutral</v>
      </c>
    </row>
    <row r="2411" customFormat="false" ht="15" hidden="false" customHeight="false" outlineLevel="0" collapsed="false">
      <c r="A2411" s="30" t="s">
        <v>1253</v>
      </c>
      <c r="B2411" s="30" t="s">
        <v>1254</v>
      </c>
      <c r="C2411" s="30" t="n">
        <v>54</v>
      </c>
      <c r="D2411" s="30" t="s">
        <v>121</v>
      </c>
      <c r="E2411" s="31" t="n">
        <v>45463</v>
      </c>
      <c r="F2411" s="30" t="s">
        <v>1255</v>
      </c>
      <c r="G2411" s="31" t="n">
        <v>45465</v>
      </c>
      <c r="H2411" s="30" t="s">
        <v>236</v>
      </c>
      <c r="I2411" s="30" t="s">
        <v>323</v>
      </c>
      <c r="J2411" s="30" t="s">
        <v>455</v>
      </c>
      <c r="K2411" s="30" t="s">
        <v>156</v>
      </c>
      <c r="L2411" s="30" t="n">
        <v>43</v>
      </c>
      <c r="M2411" s="30" t="n">
        <v>70</v>
      </c>
      <c r="N2411" s="30" t="s">
        <v>127</v>
      </c>
      <c r="O2411" s="30" t="s">
        <v>171</v>
      </c>
      <c r="P2411" s="30" t="s">
        <v>140</v>
      </c>
      <c r="Q2411" s="32" t="n">
        <v>5001.26</v>
      </c>
      <c r="R2411" s="30" t="s">
        <v>130</v>
      </c>
      <c r="S2411" s="30" t="s">
        <v>197</v>
      </c>
      <c r="T2411" s="30" t="n">
        <v>4</v>
      </c>
      <c r="U2411" s="30" t="n">
        <f aca="false">YEAR(E2411)</f>
        <v>2024</v>
      </c>
      <c r="V2411" s="30" t="str">
        <f aca="false">TEXT(E2411,"MMM-YYYY")</f>
        <v>Jun-2024</v>
      </c>
      <c r="W2411" s="30" t="n">
        <f aca="false">MONTH(E2411)</f>
        <v>6</v>
      </c>
      <c r="X2411" s="30" t="str">
        <f aca="false">TEXT(WEEKDAY(E2411,2),"0")&amp;" - "&amp;TEXT(E2411,"dddd")</f>
        <v>4 - Thursday</v>
      </c>
      <c r="Y2411" s="30" t="str">
        <f aca="false">_xlfn.IFS(C2411&lt;18,"Child (0-17)",C2411&lt;40,"Young Adult (18-39)",C2411&lt;60,"Adult (40-59)",TRUE(),"Senior (60+)")</f>
        <v>Adult (40-59)</v>
      </c>
      <c r="Z2411" s="30" t="n">
        <f aca="false">ROUND(G2411-E2411,0)</f>
        <v>2</v>
      </c>
      <c r="AA2411" s="30" t="n">
        <f aca="false">L2411+M2411</f>
        <v>113</v>
      </c>
      <c r="AB2411" s="30" t="n">
        <f aca="false">IFERROR(ROUND(Q2411/AA2411,2),0)</f>
        <v>44.26</v>
      </c>
      <c r="AC2411" s="30" t="str">
        <f aca="false">IF(AND(K2411="Critical",N2411="No"),"URGENT - No Bed","Normal")</f>
        <v>Normal</v>
      </c>
      <c r="AD2411" s="34" t="n">
        <f aca="false">INDEX(Lookup_Tables!$B$3:$B$12,MATCH(H2411,Lookup_Tables!$A$3:$A$12,0))</f>
        <v>3900000</v>
      </c>
      <c r="AE2411" s="30" t="str">
        <f aca="false">INDEX(Lookup_Tables!$C$3:$C$12,MATCH(H2411,Lookup_Tables!$A$3:$A$12,0))</f>
        <v>Dr. Rina Mehta</v>
      </c>
      <c r="AF2411" s="30" t="str">
        <f aca="false">IFERROR(INDEX(Lookup_Tables!$F$16:$F$45,MATCH(I2411,Lookup_Tables!$E$16:$E$45,0)),"N/A")</f>
        <v>EMP216</v>
      </c>
      <c r="AG2411" s="30" t="n">
        <f aca="false">_xlfn.IFS(R2411="Recovered",4,R2411="Referred",3,R2411="Admitted",2,R2411="Deceased",1,TRUE(),0)</f>
        <v>4</v>
      </c>
      <c r="AH2411" s="30" t="str">
        <f aca="false">IF(T2411&gt;=4,"Satisfied",IF(T2411&gt;=3,"Neutral","Needs Improvement"))</f>
        <v>Satisfied</v>
      </c>
    </row>
    <row r="2412" customFormat="false" ht="15" hidden="false" customHeight="false" outlineLevel="0" collapsed="false">
      <c r="A2412" s="27" t="s">
        <v>5960</v>
      </c>
      <c r="B2412" s="27" t="s">
        <v>343</v>
      </c>
      <c r="C2412" s="27" t="n">
        <v>38</v>
      </c>
      <c r="D2412" s="27" t="s">
        <v>121</v>
      </c>
      <c r="E2412" s="28" t="n">
        <v>45395</v>
      </c>
      <c r="F2412" s="27" t="s">
        <v>1436</v>
      </c>
      <c r="G2412" s="28" t="n">
        <v>45398</v>
      </c>
      <c r="H2412" s="27" t="s">
        <v>135</v>
      </c>
      <c r="I2412" s="27" t="s">
        <v>136</v>
      </c>
      <c r="J2412" s="27" t="s">
        <v>252</v>
      </c>
      <c r="K2412" s="27" t="s">
        <v>156</v>
      </c>
      <c r="L2412" s="27" t="n">
        <v>41</v>
      </c>
      <c r="M2412" s="27" t="n">
        <v>62</v>
      </c>
      <c r="N2412" s="27" t="s">
        <v>186</v>
      </c>
      <c r="O2412" s="27" t="s">
        <v>171</v>
      </c>
      <c r="P2412" s="27" t="s">
        <v>187</v>
      </c>
      <c r="Q2412" s="29" t="n">
        <v>4749.65</v>
      </c>
      <c r="R2412" s="27" t="s">
        <v>130</v>
      </c>
      <c r="S2412" s="27" t="s">
        <v>141</v>
      </c>
      <c r="T2412" s="27" t="n">
        <v>4</v>
      </c>
      <c r="U2412" s="27" t="n">
        <f aca="false">YEAR(E2412)</f>
        <v>2024</v>
      </c>
      <c r="V2412" s="27" t="str">
        <f aca="false">TEXT(E2412,"MMM-YYYY")</f>
        <v>Apr-2024</v>
      </c>
      <c r="W2412" s="27" t="n">
        <f aca="false">MONTH(E2412)</f>
        <v>4</v>
      </c>
      <c r="X2412" s="27" t="str">
        <f aca="false">TEXT(WEEKDAY(E2412,2),"0")&amp;" - "&amp;TEXT(E2412,"dddd")</f>
        <v>6 - Saturday</v>
      </c>
      <c r="Y2412" s="27" t="str">
        <f aca="false">_xlfn.IFS(C2412&lt;18,"Child (0-17)",C2412&lt;40,"Young Adult (18-39)",C2412&lt;60,"Adult (40-59)",TRUE(),"Senior (60+)")</f>
        <v>Young Adult (18-39)</v>
      </c>
      <c r="Z2412" s="27" t="n">
        <f aca="false">ROUND(G2412-E2412,0)</f>
        <v>3</v>
      </c>
      <c r="AA2412" s="27" t="n">
        <f aca="false">L2412+M2412</f>
        <v>103</v>
      </c>
      <c r="AB2412" s="27" t="n">
        <f aca="false">IFERROR(ROUND(Q2412/AA2412,2),0)</f>
        <v>46.11</v>
      </c>
      <c r="AC2412" s="27" t="str">
        <f aca="false">IF(AND(K2412="Critical",N2412="No"),"URGENT - No Bed","Normal")</f>
        <v>Normal</v>
      </c>
      <c r="AD2412" s="33" t="n">
        <f aca="false">INDEX(Lookup_Tables!$B$3:$B$12,MATCH(H2412,Lookup_Tables!$A$3:$A$12,0))</f>
        <v>4600000</v>
      </c>
      <c r="AE2412" s="27" t="str">
        <f aca="false">INDEX(Lookup_Tables!$C$3:$C$12,MATCH(H2412,Lookup_Tables!$A$3:$A$12,0))</f>
        <v>Dr. Farhan Khan</v>
      </c>
      <c r="AF2412" s="27" t="str">
        <f aca="false">IFERROR(INDEX(Lookup_Tables!$F$16:$F$45,MATCH(I2412,Lookup_Tables!$E$16:$E$45,0)),"N/A")</f>
        <v>EMP206</v>
      </c>
      <c r="AG2412" s="27" t="n">
        <f aca="false">_xlfn.IFS(R2412="Recovered",4,R2412="Referred",3,R2412="Admitted",2,R2412="Deceased",1,TRUE(),0)</f>
        <v>4</v>
      </c>
      <c r="AH2412" s="27" t="str">
        <f aca="false">IF(T2412&gt;=4,"Satisfied",IF(T2412&gt;=3,"Neutral","Needs Improvement"))</f>
        <v>Satisfied</v>
      </c>
    </row>
    <row r="2413" customFormat="false" ht="15" hidden="false" customHeight="false" outlineLevel="0" collapsed="false">
      <c r="A2413" s="30" t="s">
        <v>1196</v>
      </c>
      <c r="B2413" s="30" t="s">
        <v>1197</v>
      </c>
      <c r="C2413" s="30" t="n">
        <v>25</v>
      </c>
      <c r="D2413" s="30" t="s">
        <v>121</v>
      </c>
      <c r="E2413" s="31" t="n">
        <v>45622</v>
      </c>
      <c r="F2413" s="30" t="s">
        <v>1132</v>
      </c>
      <c r="G2413" s="31" t="n">
        <v>45622</v>
      </c>
      <c r="H2413" s="30" t="s">
        <v>161</v>
      </c>
      <c r="I2413" s="30" t="s">
        <v>320</v>
      </c>
      <c r="J2413" s="30" t="s">
        <v>426</v>
      </c>
      <c r="K2413" s="30" t="s">
        <v>138</v>
      </c>
      <c r="L2413" s="30" t="n">
        <v>46</v>
      </c>
      <c r="M2413" s="30" t="n">
        <v>42</v>
      </c>
      <c r="N2413" s="30" t="s">
        <v>127</v>
      </c>
      <c r="O2413" s="30" t="s">
        <v>139</v>
      </c>
      <c r="P2413" s="30" t="s">
        <v>187</v>
      </c>
      <c r="Q2413" s="32" t="n">
        <v>1613.09</v>
      </c>
      <c r="R2413" s="30" t="s">
        <v>130</v>
      </c>
      <c r="S2413" s="30" t="s">
        <v>178</v>
      </c>
      <c r="T2413" s="30" t="n">
        <v>4</v>
      </c>
      <c r="U2413" s="30" t="n">
        <f aca="false">YEAR(E2413)</f>
        <v>2024</v>
      </c>
      <c r="V2413" s="30" t="str">
        <f aca="false">TEXT(E2413,"MMM-YYYY")</f>
        <v>Nov-2024</v>
      </c>
      <c r="W2413" s="30" t="n">
        <f aca="false">MONTH(E2413)</f>
        <v>11</v>
      </c>
      <c r="X2413" s="30" t="str">
        <f aca="false">TEXT(WEEKDAY(E2413,2),"0")&amp;" - "&amp;TEXT(E2413,"dddd")</f>
        <v>2 - Tuesday</v>
      </c>
      <c r="Y2413" s="30" t="str">
        <f aca="false">_xlfn.IFS(C2413&lt;18,"Child (0-17)",C2413&lt;40,"Young Adult (18-39)",C2413&lt;60,"Adult (40-59)",TRUE(),"Senior (60+)")</f>
        <v>Young Adult (18-39)</v>
      </c>
      <c r="Z2413" s="30" t="n">
        <f aca="false">ROUND(G2413-E2413,0)</f>
        <v>0</v>
      </c>
      <c r="AA2413" s="30" t="n">
        <f aca="false">L2413+M2413</f>
        <v>88</v>
      </c>
      <c r="AB2413" s="30" t="n">
        <f aca="false">IFERROR(ROUND(Q2413/AA2413,2),0)</f>
        <v>18.33</v>
      </c>
      <c r="AC2413" s="30" t="str">
        <f aca="false">IF(AND(K2413="Critical",N2413="No"),"URGENT - No Bed","Normal")</f>
        <v>Normal</v>
      </c>
      <c r="AD2413" s="34" t="n">
        <f aca="false">INDEX(Lookup_Tables!$B$3:$B$12,MATCH(H2413,Lookup_Tables!$A$3:$A$12,0))</f>
        <v>3600000</v>
      </c>
      <c r="AE2413" s="30" t="str">
        <f aca="false">INDEX(Lookup_Tables!$C$3:$C$12,MATCH(H2413,Lookup_Tables!$A$3:$A$12,0))</f>
        <v>Dr. Sameer Joshi</v>
      </c>
      <c r="AF2413" s="30" t="str">
        <f aca="false">IFERROR(INDEX(Lookup_Tables!$F$16:$F$45,MATCH(I2413,Lookup_Tables!$E$16:$E$45,0)),"N/A")</f>
        <v>EMP223</v>
      </c>
      <c r="AG2413" s="30" t="n">
        <f aca="false">_xlfn.IFS(R2413="Recovered",4,R2413="Referred",3,R2413="Admitted",2,R2413="Deceased",1,TRUE(),0)</f>
        <v>4</v>
      </c>
      <c r="AH2413" s="30" t="str">
        <f aca="false">IF(T2413&gt;=4,"Satisfied",IF(T2413&gt;=3,"Neutral","Needs Improvement"))</f>
        <v>Satisfied</v>
      </c>
    </row>
    <row r="2414" customFormat="false" ht="15" hidden="false" customHeight="false" outlineLevel="0" collapsed="false">
      <c r="A2414" s="27" t="s">
        <v>4775</v>
      </c>
      <c r="B2414" s="27" t="s">
        <v>4561</v>
      </c>
      <c r="C2414" s="27" t="n">
        <v>40</v>
      </c>
      <c r="D2414" s="27" t="s">
        <v>121</v>
      </c>
      <c r="E2414" s="28" t="n">
        <v>45388</v>
      </c>
      <c r="F2414" s="27" t="s">
        <v>274</v>
      </c>
      <c r="G2414" s="28" t="n">
        <v>45394</v>
      </c>
      <c r="H2414" s="27" t="s">
        <v>135</v>
      </c>
      <c r="I2414" s="27" t="s">
        <v>278</v>
      </c>
      <c r="J2414" s="27" t="s">
        <v>618</v>
      </c>
      <c r="K2414" s="27" t="s">
        <v>126</v>
      </c>
      <c r="L2414" s="27" t="n">
        <v>37</v>
      </c>
      <c r="M2414" s="27" t="n">
        <v>47</v>
      </c>
      <c r="N2414" s="27" t="s">
        <v>186</v>
      </c>
      <c r="O2414" s="27" t="s">
        <v>139</v>
      </c>
      <c r="P2414" s="27" t="s">
        <v>187</v>
      </c>
      <c r="Q2414" s="29" t="n">
        <v>6520.04</v>
      </c>
      <c r="R2414" s="27" t="s">
        <v>130</v>
      </c>
      <c r="S2414" s="27" t="s">
        <v>157</v>
      </c>
      <c r="T2414" s="27" t="n">
        <v>4</v>
      </c>
      <c r="U2414" s="27" t="n">
        <f aca="false">YEAR(E2414)</f>
        <v>2024</v>
      </c>
      <c r="V2414" s="27" t="str">
        <f aca="false">TEXT(E2414,"MMM-YYYY")</f>
        <v>Apr-2024</v>
      </c>
      <c r="W2414" s="27" t="n">
        <f aca="false">MONTH(E2414)</f>
        <v>4</v>
      </c>
      <c r="X2414" s="27" t="str">
        <f aca="false">TEXT(WEEKDAY(E2414,2),"0")&amp;" - "&amp;TEXT(E2414,"dddd")</f>
        <v>6 - Saturday</v>
      </c>
      <c r="Y2414" s="27" t="str">
        <f aca="false">_xlfn.IFS(C2414&lt;18,"Child (0-17)",C2414&lt;40,"Young Adult (18-39)",C2414&lt;60,"Adult (40-59)",TRUE(),"Senior (60+)")</f>
        <v>Adult (40-59)</v>
      </c>
      <c r="Z2414" s="27" t="n">
        <f aca="false">ROUND(G2414-E2414,0)</f>
        <v>6</v>
      </c>
      <c r="AA2414" s="27" t="n">
        <f aca="false">L2414+M2414</f>
        <v>84</v>
      </c>
      <c r="AB2414" s="27" t="n">
        <f aca="false">IFERROR(ROUND(Q2414/AA2414,2),0)</f>
        <v>77.62</v>
      </c>
      <c r="AC2414" s="27" t="str">
        <f aca="false">IF(AND(K2414="Critical",N2414="No"),"URGENT - No Bed","Normal")</f>
        <v>Normal</v>
      </c>
      <c r="AD2414" s="33" t="n">
        <f aca="false">INDEX(Lookup_Tables!$B$3:$B$12,MATCH(H2414,Lookup_Tables!$A$3:$A$12,0))</f>
        <v>4600000</v>
      </c>
      <c r="AE2414" s="27" t="str">
        <f aca="false">INDEX(Lookup_Tables!$C$3:$C$12,MATCH(H2414,Lookup_Tables!$A$3:$A$12,0))</f>
        <v>Dr. Farhan Khan</v>
      </c>
      <c r="AF2414" s="27" t="str">
        <f aca="false">IFERROR(INDEX(Lookup_Tables!$F$16:$F$45,MATCH(I2414,Lookup_Tables!$E$16:$E$45,0)),"N/A")</f>
        <v>EMP208</v>
      </c>
      <c r="AG2414" s="27" t="n">
        <f aca="false">_xlfn.IFS(R2414="Recovered",4,R2414="Referred",3,R2414="Admitted",2,R2414="Deceased",1,TRUE(),0)</f>
        <v>4</v>
      </c>
      <c r="AH2414" s="27" t="str">
        <f aca="false">IF(T2414&gt;=4,"Satisfied",IF(T2414&gt;=3,"Neutral","Needs Improvement"))</f>
        <v>Satisfied</v>
      </c>
    </row>
    <row r="2415" customFormat="false" ht="15" hidden="false" customHeight="false" outlineLevel="0" collapsed="false">
      <c r="A2415" s="30" t="s">
        <v>6247</v>
      </c>
      <c r="B2415" s="30" t="s">
        <v>1518</v>
      </c>
      <c r="C2415" s="30" t="n">
        <v>43</v>
      </c>
      <c r="D2415" s="30" t="s">
        <v>181</v>
      </c>
      <c r="E2415" s="31" t="n">
        <v>45597</v>
      </c>
      <c r="F2415" s="30" t="s">
        <v>447</v>
      </c>
      <c r="G2415" s="31" t="n">
        <v>45603</v>
      </c>
      <c r="H2415" s="30" t="s">
        <v>168</v>
      </c>
      <c r="I2415" s="30" t="s">
        <v>169</v>
      </c>
      <c r="J2415" s="30" t="s">
        <v>371</v>
      </c>
      <c r="K2415" s="30" t="s">
        <v>126</v>
      </c>
      <c r="L2415" s="30" t="n">
        <v>17</v>
      </c>
      <c r="M2415" s="30" t="n">
        <v>54</v>
      </c>
      <c r="N2415" s="30" t="s">
        <v>186</v>
      </c>
      <c r="O2415" s="30" t="s">
        <v>128</v>
      </c>
      <c r="P2415" s="30" t="s">
        <v>140</v>
      </c>
      <c r="Q2415" s="32" t="n">
        <v>7436.74</v>
      </c>
      <c r="R2415" s="30" t="s">
        <v>130</v>
      </c>
      <c r="S2415" s="30" t="s">
        <v>164</v>
      </c>
      <c r="T2415" s="30" t="n">
        <v>5</v>
      </c>
      <c r="U2415" s="30" t="n">
        <f aca="false">YEAR(E2415)</f>
        <v>2024</v>
      </c>
      <c r="V2415" s="30" t="str">
        <f aca="false">TEXT(E2415,"MMM-YYYY")</f>
        <v>Nov-2024</v>
      </c>
      <c r="W2415" s="30" t="n">
        <f aca="false">MONTH(E2415)</f>
        <v>11</v>
      </c>
      <c r="X2415" s="30" t="str">
        <f aca="false">TEXT(WEEKDAY(E2415,2),"0")&amp;" - "&amp;TEXT(E2415,"dddd")</f>
        <v>5 - Friday</v>
      </c>
      <c r="Y2415" s="30" t="str">
        <f aca="false">_xlfn.IFS(C2415&lt;18,"Child (0-17)",C2415&lt;40,"Young Adult (18-39)",C2415&lt;60,"Adult (40-59)",TRUE(),"Senior (60+)")</f>
        <v>Adult (40-59)</v>
      </c>
      <c r="Z2415" s="30" t="n">
        <f aca="false">ROUND(G2415-E2415,0)</f>
        <v>6</v>
      </c>
      <c r="AA2415" s="30" t="n">
        <f aca="false">L2415+M2415</f>
        <v>71</v>
      </c>
      <c r="AB2415" s="30" t="n">
        <f aca="false">IFERROR(ROUND(Q2415/AA2415,2),0)</f>
        <v>104.74</v>
      </c>
      <c r="AC2415" s="30" t="str">
        <f aca="false">IF(AND(K2415="Critical",N2415="No"),"URGENT - No Bed","Normal")</f>
        <v>Normal</v>
      </c>
      <c r="AD2415" s="34" t="n">
        <f aca="false">INDEX(Lookup_Tables!$B$3:$B$12,MATCH(H2415,Lookup_Tables!$A$3:$A$12,0))</f>
        <v>4400000</v>
      </c>
      <c r="AE2415" s="30" t="str">
        <f aca="false">INDEX(Lookup_Tables!$C$3:$C$12,MATCH(H2415,Lookup_Tables!$A$3:$A$12,0))</f>
        <v>Dr. Neha Chopra</v>
      </c>
      <c r="AF2415" s="30" t="str">
        <f aca="false">IFERROR(INDEX(Lookup_Tables!$F$16:$F$45,MATCH(I2415,Lookup_Tables!$E$16:$E$45,0)),"N/A")</f>
        <v>EMP220</v>
      </c>
      <c r="AG2415" s="30" t="n">
        <f aca="false">_xlfn.IFS(R2415="Recovered",4,R2415="Referred",3,R2415="Admitted",2,R2415="Deceased",1,TRUE(),0)</f>
        <v>4</v>
      </c>
      <c r="AH2415" s="30" t="str">
        <f aca="false">IF(T2415&gt;=4,"Satisfied",IF(T2415&gt;=3,"Neutral","Needs Improvement"))</f>
        <v>Satisfied</v>
      </c>
    </row>
    <row r="2416" customFormat="false" ht="15" hidden="false" customHeight="false" outlineLevel="0" collapsed="false">
      <c r="A2416" s="27" t="s">
        <v>4658</v>
      </c>
      <c r="B2416" s="27" t="s">
        <v>2025</v>
      </c>
      <c r="C2416" s="27" t="n">
        <v>60</v>
      </c>
      <c r="D2416" s="27" t="s">
        <v>181</v>
      </c>
      <c r="E2416" s="28" t="n">
        <v>45336</v>
      </c>
      <c r="F2416" s="27" t="s">
        <v>1140</v>
      </c>
      <c r="G2416" s="28" t="n">
        <v>45337</v>
      </c>
      <c r="H2416" s="27" t="s">
        <v>236</v>
      </c>
      <c r="I2416" s="27" t="s">
        <v>323</v>
      </c>
      <c r="J2416" s="27" t="s">
        <v>238</v>
      </c>
      <c r="K2416" s="27" t="s">
        <v>138</v>
      </c>
      <c r="L2416" s="27" t="n">
        <v>84</v>
      </c>
      <c r="M2416" s="27" t="n">
        <v>28</v>
      </c>
      <c r="N2416" s="27" t="s">
        <v>127</v>
      </c>
      <c r="O2416" s="27" t="s">
        <v>128</v>
      </c>
      <c r="P2416" s="27" t="s">
        <v>129</v>
      </c>
      <c r="Q2416" s="29" t="n">
        <v>1426.43</v>
      </c>
      <c r="R2416" s="27" t="s">
        <v>130</v>
      </c>
      <c r="S2416" s="27" t="s">
        <v>131</v>
      </c>
      <c r="T2416" s="27" t="n">
        <v>3</v>
      </c>
      <c r="U2416" s="27" t="n">
        <f aca="false">YEAR(E2416)</f>
        <v>2024</v>
      </c>
      <c r="V2416" s="27" t="str">
        <f aca="false">TEXT(E2416,"MMM-YYYY")</f>
        <v>Feb-2024</v>
      </c>
      <c r="W2416" s="27" t="n">
        <f aca="false">MONTH(E2416)</f>
        <v>2</v>
      </c>
      <c r="X2416" s="27" t="str">
        <f aca="false">TEXT(WEEKDAY(E2416,2),"0")&amp;" - "&amp;TEXT(E2416,"dddd")</f>
        <v>3 - Wednesday</v>
      </c>
      <c r="Y2416" s="27" t="str">
        <f aca="false">_xlfn.IFS(C2416&lt;18,"Child (0-17)",C2416&lt;40,"Young Adult (18-39)",C2416&lt;60,"Adult (40-59)",TRUE(),"Senior (60+)")</f>
        <v>Senior (60+)</v>
      </c>
      <c r="Z2416" s="27" t="n">
        <f aca="false">ROUND(G2416-E2416,0)</f>
        <v>1</v>
      </c>
      <c r="AA2416" s="27" t="n">
        <f aca="false">L2416+M2416</f>
        <v>112</v>
      </c>
      <c r="AB2416" s="27" t="n">
        <f aca="false">IFERROR(ROUND(Q2416/AA2416,2),0)</f>
        <v>12.74</v>
      </c>
      <c r="AC2416" s="27" t="str">
        <f aca="false">IF(AND(K2416="Critical",N2416="No"),"URGENT - No Bed","Normal")</f>
        <v>Normal</v>
      </c>
      <c r="AD2416" s="33" t="n">
        <f aca="false">INDEX(Lookup_Tables!$B$3:$B$12,MATCH(H2416,Lookup_Tables!$A$3:$A$12,0))</f>
        <v>3900000</v>
      </c>
      <c r="AE2416" s="27" t="str">
        <f aca="false">INDEX(Lookup_Tables!$C$3:$C$12,MATCH(H2416,Lookup_Tables!$A$3:$A$12,0))</f>
        <v>Dr. Rina Mehta</v>
      </c>
      <c r="AF2416" s="27" t="str">
        <f aca="false">IFERROR(INDEX(Lookup_Tables!$F$16:$F$45,MATCH(I2416,Lookup_Tables!$E$16:$E$45,0)),"N/A")</f>
        <v>EMP216</v>
      </c>
      <c r="AG2416" s="27" t="n">
        <f aca="false">_xlfn.IFS(R2416="Recovered",4,R2416="Referred",3,R2416="Admitted",2,R2416="Deceased",1,TRUE(),0)</f>
        <v>4</v>
      </c>
      <c r="AH2416" s="27" t="str">
        <f aca="false">IF(T2416&gt;=4,"Satisfied",IF(T2416&gt;=3,"Neutral","Needs Improvement"))</f>
        <v>Neutral</v>
      </c>
    </row>
    <row r="2417" customFormat="false" ht="15" hidden="false" customHeight="false" outlineLevel="0" collapsed="false">
      <c r="A2417" s="30" t="s">
        <v>5384</v>
      </c>
      <c r="B2417" s="30" t="s">
        <v>2751</v>
      </c>
      <c r="C2417" s="30" t="n">
        <v>59</v>
      </c>
      <c r="D2417" s="30" t="s">
        <v>121</v>
      </c>
      <c r="E2417" s="31" t="n">
        <v>45626</v>
      </c>
      <c r="F2417" s="30" t="s">
        <v>3007</v>
      </c>
      <c r="G2417" s="31" t="n">
        <v>45630</v>
      </c>
      <c r="H2417" s="30" t="s">
        <v>206</v>
      </c>
      <c r="I2417" s="30" t="s">
        <v>232</v>
      </c>
      <c r="J2417" s="30" t="s">
        <v>593</v>
      </c>
      <c r="K2417" s="30" t="s">
        <v>126</v>
      </c>
      <c r="L2417" s="30" t="n">
        <v>13</v>
      </c>
      <c r="M2417" s="30" t="n">
        <v>63</v>
      </c>
      <c r="N2417" s="30" t="s">
        <v>127</v>
      </c>
      <c r="O2417" s="30" t="s">
        <v>149</v>
      </c>
      <c r="P2417" s="30" t="s">
        <v>187</v>
      </c>
      <c r="Q2417" s="32" t="n">
        <v>7721.66</v>
      </c>
      <c r="R2417" s="30" t="s">
        <v>172</v>
      </c>
      <c r="S2417" s="30" t="s">
        <v>192</v>
      </c>
      <c r="T2417" s="30" t="n">
        <v>2</v>
      </c>
      <c r="U2417" s="30" t="n">
        <f aca="false">YEAR(E2417)</f>
        <v>2024</v>
      </c>
      <c r="V2417" s="30" t="str">
        <f aca="false">TEXT(E2417,"MMM-YYYY")</f>
        <v>Nov-2024</v>
      </c>
      <c r="W2417" s="30" t="n">
        <f aca="false">MONTH(E2417)</f>
        <v>11</v>
      </c>
      <c r="X2417" s="30" t="str">
        <f aca="false">TEXT(WEEKDAY(E2417,2),"0")&amp;" - "&amp;TEXT(E2417,"dddd")</f>
        <v>6 - Saturday</v>
      </c>
      <c r="Y2417" s="30" t="str">
        <f aca="false">_xlfn.IFS(C2417&lt;18,"Child (0-17)",C2417&lt;40,"Young Adult (18-39)",C2417&lt;60,"Adult (40-59)",TRUE(),"Senior (60+)")</f>
        <v>Adult (40-59)</v>
      </c>
      <c r="Z2417" s="30" t="n">
        <f aca="false">ROUND(G2417-E2417,0)</f>
        <v>4</v>
      </c>
      <c r="AA2417" s="30" t="n">
        <f aca="false">L2417+M2417</f>
        <v>76</v>
      </c>
      <c r="AB2417" s="30" t="n">
        <f aca="false">IFERROR(ROUND(Q2417/AA2417,2),0)</f>
        <v>101.6</v>
      </c>
      <c r="AC2417" s="30" t="str">
        <f aca="false">IF(AND(K2417="Critical",N2417="No"),"URGENT - No Bed","Normal")</f>
        <v>Normal</v>
      </c>
      <c r="AD2417" s="34" t="n">
        <f aca="false">INDEX(Lookup_Tables!$B$3:$B$12,MATCH(H2417,Lookup_Tables!$A$3:$A$12,0))</f>
        <v>2800000</v>
      </c>
      <c r="AE2417" s="30" t="str">
        <f aca="false">INDEX(Lookup_Tables!$C$3:$C$12,MATCH(H2417,Lookup_Tables!$A$3:$A$12,0))</f>
        <v>Dr. Suresh Nair</v>
      </c>
      <c r="AF2417" s="30" t="str">
        <f aca="false">IFERROR(INDEX(Lookup_Tables!$F$16:$F$45,MATCH(I2417,Lookup_Tables!$E$16:$E$45,0)),"N/A")</f>
        <v>EMP210</v>
      </c>
      <c r="AG2417" s="30" t="n">
        <f aca="false">_xlfn.IFS(R2417="Recovered",4,R2417="Referred",3,R2417="Admitted",2,R2417="Deceased",1,TRUE(),0)</f>
        <v>2</v>
      </c>
      <c r="AH2417" s="30" t="str">
        <f aca="false">IF(T2417&gt;=4,"Satisfied",IF(T2417&gt;=3,"Neutral","Needs Improvement"))</f>
        <v>Needs Improvement</v>
      </c>
    </row>
    <row r="2418" customFormat="false" ht="15" hidden="false" customHeight="false" outlineLevel="0" collapsed="false">
      <c r="A2418" s="27" t="s">
        <v>1466</v>
      </c>
      <c r="B2418" s="27" t="s">
        <v>1467</v>
      </c>
      <c r="C2418" s="27" t="n">
        <v>53</v>
      </c>
      <c r="D2418" s="27" t="s">
        <v>181</v>
      </c>
      <c r="E2418" s="28" t="n">
        <v>45417</v>
      </c>
      <c r="F2418" s="27" t="s">
        <v>277</v>
      </c>
      <c r="G2418" s="28" t="n">
        <v>45417</v>
      </c>
      <c r="H2418" s="27" t="s">
        <v>242</v>
      </c>
      <c r="I2418" s="27" t="s">
        <v>243</v>
      </c>
      <c r="J2418" s="27" t="s">
        <v>363</v>
      </c>
      <c r="K2418" s="27" t="s">
        <v>138</v>
      </c>
      <c r="L2418" s="27" t="n">
        <v>24</v>
      </c>
      <c r="M2418" s="27" t="n">
        <v>17</v>
      </c>
      <c r="N2418" s="27" t="s">
        <v>127</v>
      </c>
      <c r="O2418" s="27" t="s">
        <v>139</v>
      </c>
      <c r="P2418" s="27" t="s">
        <v>129</v>
      </c>
      <c r="Q2418" s="29" t="n">
        <v>2401.46</v>
      </c>
      <c r="R2418" s="27" t="s">
        <v>130</v>
      </c>
      <c r="S2418" s="27" t="s">
        <v>192</v>
      </c>
      <c r="T2418" s="27" t="n">
        <v>5</v>
      </c>
      <c r="U2418" s="27" t="n">
        <f aca="false">YEAR(E2418)</f>
        <v>2024</v>
      </c>
      <c r="V2418" s="27" t="str">
        <f aca="false">TEXT(E2418,"MMM-YYYY")</f>
        <v>May-2024</v>
      </c>
      <c r="W2418" s="27" t="n">
        <f aca="false">MONTH(E2418)</f>
        <v>5</v>
      </c>
      <c r="X2418" s="27" t="str">
        <f aca="false">TEXT(WEEKDAY(E2418,2),"0")&amp;" - "&amp;TEXT(E2418,"dddd")</f>
        <v>7 - Sunday</v>
      </c>
      <c r="Y2418" s="27" t="str">
        <f aca="false">_xlfn.IFS(C2418&lt;18,"Child (0-17)",C2418&lt;40,"Young Adult (18-39)",C2418&lt;60,"Adult (40-59)",TRUE(),"Senior (60+)")</f>
        <v>Adult (40-59)</v>
      </c>
      <c r="Z2418" s="27" t="n">
        <f aca="false">ROUND(G2418-E2418,0)</f>
        <v>0</v>
      </c>
      <c r="AA2418" s="27" t="n">
        <f aca="false">L2418+M2418</f>
        <v>41</v>
      </c>
      <c r="AB2418" s="27" t="n">
        <f aca="false">IFERROR(ROUND(Q2418/AA2418,2),0)</f>
        <v>58.57</v>
      </c>
      <c r="AC2418" s="27" t="str">
        <f aca="false">IF(AND(K2418="Critical",N2418="No"),"URGENT - No Bed","Normal")</f>
        <v>Normal</v>
      </c>
      <c r="AD2418" s="33" t="n">
        <f aca="false">INDEX(Lookup_Tables!$B$3:$B$12,MATCH(H2418,Lookup_Tables!$A$3:$A$12,0))</f>
        <v>3000000</v>
      </c>
      <c r="AE2418" s="27" t="str">
        <f aca="false">INDEX(Lookup_Tables!$C$3:$C$12,MATCH(H2418,Lookup_Tables!$A$3:$A$12,0))</f>
        <v>Dr. Pooja Iyer</v>
      </c>
      <c r="AF2418" s="27" t="str">
        <f aca="false">IFERROR(INDEX(Lookup_Tables!$F$16:$F$45,MATCH(I2418,Lookup_Tables!$E$16:$E$45,0)),"N/A")</f>
        <v>EMP214</v>
      </c>
      <c r="AG2418" s="27" t="n">
        <f aca="false">_xlfn.IFS(R2418="Recovered",4,R2418="Referred",3,R2418="Admitted",2,R2418="Deceased",1,TRUE(),0)</f>
        <v>4</v>
      </c>
      <c r="AH2418" s="27" t="str">
        <f aca="false">IF(T2418&gt;=4,"Satisfied",IF(T2418&gt;=3,"Neutral","Needs Improvement"))</f>
        <v>Satisfied</v>
      </c>
    </row>
    <row r="2419" customFormat="false" ht="15" hidden="false" customHeight="false" outlineLevel="0" collapsed="false">
      <c r="A2419" s="30" t="s">
        <v>2295</v>
      </c>
      <c r="B2419" s="30" t="s">
        <v>973</v>
      </c>
      <c r="C2419" s="30" t="n">
        <v>3</v>
      </c>
      <c r="D2419" s="30" t="s">
        <v>121</v>
      </c>
      <c r="E2419" s="31" t="n">
        <v>45324</v>
      </c>
      <c r="F2419" s="30" t="s">
        <v>1076</v>
      </c>
      <c r="G2419" s="31" t="n">
        <v>45326</v>
      </c>
      <c r="H2419" s="30" t="s">
        <v>146</v>
      </c>
      <c r="I2419" s="30" t="s">
        <v>147</v>
      </c>
      <c r="J2419" s="30" t="s">
        <v>568</v>
      </c>
      <c r="K2419" s="30" t="s">
        <v>156</v>
      </c>
      <c r="L2419" s="30" t="n">
        <v>48</v>
      </c>
      <c r="M2419" s="30" t="n">
        <v>55</v>
      </c>
      <c r="N2419" s="30" t="s">
        <v>127</v>
      </c>
      <c r="O2419" s="30" t="s">
        <v>139</v>
      </c>
      <c r="P2419" s="30" t="s">
        <v>140</v>
      </c>
      <c r="Q2419" s="32" t="n">
        <v>3662.5</v>
      </c>
      <c r="R2419" s="30" t="s">
        <v>130</v>
      </c>
      <c r="S2419" s="30" t="s">
        <v>141</v>
      </c>
      <c r="T2419" s="30" t="n">
        <v>4</v>
      </c>
      <c r="U2419" s="30" t="n">
        <f aca="false">YEAR(E2419)</f>
        <v>2024</v>
      </c>
      <c r="V2419" s="30" t="str">
        <f aca="false">TEXT(E2419,"MMM-YYYY")</f>
        <v>Feb-2024</v>
      </c>
      <c r="W2419" s="30" t="n">
        <f aca="false">MONTH(E2419)</f>
        <v>2</v>
      </c>
      <c r="X2419" s="30" t="str">
        <f aca="false">TEXT(WEEKDAY(E2419,2),"0")&amp;" - "&amp;TEXT(E2419,"dddd")</f>
        <v>5 - Friday</v>
      </c>
      <c r="Y2419" s="30" t="str">
        <f aca="false">_xlfn.IFS(C2419&lt;18,"Child (0-17)",C2419&lt;40,"Young Adult (18-39)",C2419&lt;60,"Adult (40-59)",TRUE(),"Senior (60+)")</f>
        <v>Child (0-17)</v>
      </c>
      <c r="Z2419" s="30" t="n">
        <f aca="false">ROUND(G2419-E2419,0)</f>
        <v>2</v>
      </c>
      <c r="AA2419" s="30" t="n">
        <f aca="false">L2419+M2419</f>
        <v>103</v>
      </c>
      <c r="AB2419" s="30" t="n">
        <f aca="false">IFERROR(ROUND(Q2419/AA2419,2),0)</f>
        <v>35.56</v>
      </c>
      <c r="AC2419" s="30" t="str">
        <f aca="false">IF(AND(K2419="Critical",N2419="No"),"URGENT - No Bed","Normal")</f>
        <v>Normal</v>
      </c>
      <c r="AD2419" s="34" t="n">
        <f aca="false">INDEX(Lookup_Tables!$B$3:$B$12,MATCH(H2419,Lookup_Tables!$A$3:$A$12,0))</f>
        <v>2700000</v>
      </c>
      <c r="AE2419" s="30" t="str">
        <f aca="false">INDEX(Lookup_Tables!$C$3:$C$12,MATCH(H2419,Lookup_Tables!$A$3:$A$12,0))</f>
        <v>Dr. Vikram Singh</v>
      </c>
      <c r="AF2419" s="30" t="str">
        <f aca="false">IFERROR(INDEX(Lookup_Tables!$F$16:$F$45,MATCH(I2419,Lookup_Tables!$E$16:$E$45,0)),"N/A")</f>
        <v>EMP229</v>
      </c>
      <c r="AG2419" s="30" t="n">
        <f aca="false">_xlfn.IFS(R2419="Recovered",4,R2419="Referred",3,R2419="Admitted",2,R2419="Deceased",1,TRUE(),0)</f>
        <v>4</v>
      </c>
      <c r="AH2419" s="30" t="str">
        <f aca="false">IF(T2419&gt;=4,"Satisfied",IF(T2419&gt;=3,"Neutral","Needs Improvement"))</f>
        <v>Satisfied</v>
      </c>
    </row>
    <row r="2420" customFormat="false" ht="15" hidden="false" customHeight="false" outlineLevel="0" collapsed="false">
      <c r="A2420" s="27" t="s">
        <v>3683</v>
      </c>
      <c r="B2420" s="27" t="s">
        <v>1303</v>
      </c>
      <c r="C2420" s="27" t="n">
        <v>32</v>
      </c>
      <c r="D2420" s="27" t="s">
        <v>121</v>
      </c>
      <c r="E2420" s="28" t="n">
        <v>45375</v>
      </c>
      <c r="F2420" s="27" t="s">
        <v>200</v>
      </c>
      <c r="G2420" s="28" t="n">
        <v>45376</v>
      </c>
      <c r="H2420" s="27" t="s">
        <v>217</v>
      </c>
      <c r="I2420" s="27" t="s">
        <v>392</v>
      </c>
      <c r="J2420" s="27" t="s">
        <v>283</v>
      </c>
      <c r="K2420" s="27" t="s">
        <v>156</v>
      </c>
      <c r="L2420" s="27" t="n">
        <v>18</v>
      </c>
      <c r="M2420" s="27" t="n">
        <v>63</v>
      </c>
      <c r="N2420" s="27" t="s">
        <v>127</v>
      </c>
      <c r="O2420" s="27" t="s">
        <v>139</v>
      </c>
      <c r="P2420" s="27" t="s">
        <v>150</v>
      </c>
      <c r="Q2420" s="29" t="n">
        <v>4453.86</v>
      </c>
      <c r="R2420" s="27" t="s">
        <v>130</v>
      </c>
      <c r="S2420" s="27" t="s">
        <v>178</v>
      </c>
      <c r="T2420" s="27" t="n">
        <v>3</v>
      </c>
      <c r="U2420" s="27" t="n">
        <f aca="false">YEAR(E2420)</f>
        <v>2024</v>
      </c>
      <c r="V2420" s="27" t="str">
        <f aca="false">TEXT(E2420,"MMM-YYYY")</f>
        <v>Mar-2024</v>
      </c>
      <c r="W2420" s="27" t="n">
        <f aca="false">MONTH(E2420)</f>
        <v>3</v>
      </c>
      <c r="X2420" s="27" t="str">
        <f aca="false">TEXT(WEEKDAY(E2420,2),"0")&amp;" - "&amp;TEXT(E2420,"dddd")</f>
        <v>7 - Sunday</v>
      </c>
      <c r="Y2420" s="27" t="str">
        <f aca="false">_xlfn.IFS(C2420&lt;18,"Child (0-17)",C2420&lt;40,"Young Adult (18-39)",C2420&lt;60,"Adult (40-59)",TRUE(),"Senior (60+)")</f>
        <v>Young Adult (18-39)</v>
      </c>
      <c r="Z2420" s="27" t="n">
        <f aca="false">ROUND(G2420-E2420,0)</f>
        <v>1</v>
      </c>
      <c r="AA2420" s="27" t="n">
        <f aca="false">L2420+M2420</f>
        <v>81</v>
      </c>
      <c r="AB2420" s="27" t="n">
        <f aca="false">IFERROR(ROUND(Q2420/AA2420,2),0)</f>
        <v>54.99</v>
      </c>
      <c r="AC2420" s="27" t="str">
        <f aca="false">IF(AND(K2420="Critical",N2420="No"),"URGENT - No Bed","Normal")</f>
        <v>Normal</v>
      </c>
      <c r="AD2420" s="33" t="n">
        <f aca="false">INDEX(Lookup_Tables!$B$3:$B$12,MATCH(H2420,Lookup_Tables!$A$3:$A$12,0))</f>
        <v>4200000</v>
      </c>
      <c r="AE2420" s="27" t="str">
        <f aca="false">INDEX(Lookup_Tables!$C$3:$C$12,MATCH(H2420,Lookup_Tables!$A$3:$A$12,0))</f>
        <v>Dr. Anil Kapoor</v>
      </c>
      <c r="AF2420" s="27" t="str">
        <f aca="false">IFERROR(INDEX(Lookup_Tables!$F$16:$F$45,MATCH(I2420,Lookup_Tables!$E$16:$E$45,0)),"N/A")</f>
        <v>EMP202</v>
      </c>
      <c r="AG2420" s="27" t="n">
        <f aca="false">_xlfn.IFS(R2420="Recovered",4,R2420="Referred",3,R2420="Admitted",2,R2420="Deceased",1,TRUE(),0)</f>
        <v>4</v>
      </c>
      <c r="AH2420" s="27" t="str">
        <f aca="false">IF(T2420&gt;=4,"Satisfied",IF(T2420&gt;=3,"Neutral","Needs Improvement"))</f>
        <v>Neutral</v>
      </c>
    </row>
    <row r="2421" customFormat="false" ht="15" hidden="false" customHeight="false" outlineLevel="0" collapsed="false">
      <c r="A2421" s="30" t="s">
        <v>3802</v>
      </c>
      <c r="B2421" s="30" t="s">
        <v>1139</v>
      </c>
      <c r="C2421" s="30" t="n">
        <v>69</v>
      </c>
      <c r="D2421" s="30" t="s">
        <v>121</v>
      </c>
      <c r="E2421" s="31" t="n">
        <v>45371</v>
      </c>
      <c r="F2421" s="30" t="s">
        <v>338</v>
      </c>
      <c r="G2421" s="31" t="n">
        <v>45377</v>
      </c>
      <c r="H2421" s="30" t="s">
        <v>135</v>
      </c>
      <c r="I2421" s="30" t="s">
        <v>278</v>
      </c>
      <c r="J2421" s="30" t="s">
        <v>252</v>
      </c>
      <c r="K2421" s="30" t="s">
        <v>126</v>
      </c>
      <c r="L2421" s="30" t="n">
        <v>16</v>
      </c>
      <c r="M2421" s="30" t="n">
        <v>95</v>
      </c>
      <c r="N2421" s="30" t="s">
        <v>127</v>
      </c>
      <c r="O2421" s="30" t="s">
        <v>139</v>
      </c>
      <c r="P2421" s="30" t="s">
        <v>140</v>
      </c>
      <c r="Q2421" s="32" t="n">
        <v>8894.9</v>
      </c>
      <c r="R2421" s="30" t="s">
        <v>268</v>
      </c>
      <c r="S2421" s="30" t="s">
        <v>335</v>
      </c>
      <c r="T2421" s="30" t="n">
        <v>2</v>
      </c>
      <c r="U2421" s="30" t="n">
        <f aca="false">YEAR(E2421)</f>
        <v>2024</v>
      </c>
      <c r="V2421" s="30" t="str">
        <f aca="false">TEXT(E2421,"MMM-YYYY")</f>
        <v>Mar-2024</v>
      </c>
      <c r="W2421" s="30" t="n">
        <f aca="false">MONTH(E2421)</f>
        <v>3</v>
      </c>
      <c r="X2421" s="30" t="str">
        <f aca="false">TEXT(WEEKDAY(E2421,2),"0")&amp;" - "&amp;TEXT(E2421,"dddd")</f>
        <v>3 - Wednesday</v>
      </c>
      <c r="Y2421" s="30" t="str">
        <f aca="false">_xlfn.IFS(C2421&lt;18,"Child (0-17)",C2421&lt;40,"Young Adult (18-39)",C2421&lt;60,"Adult (40-59)",TRUE(),"Senior (60+)")</f>
        <v>Senior (60+)</v>
      </c>
      <c r="Z2421" s="30" t="n">
        <f aca="false">ROUND(G2421-E2421,0)</f>
        <v>6</v>
      </c>
      <c r="AA2421" s="30" t="n">
        <f aca="false">L2421+M2421</f>
        <v>111</v>
      </c>
      <c r="AB2421" s="30" t="n">
        <f aca="false">IFERROR(ROUND(Q2421/AA2421,2),0)</f>
        <v>80.13</v>
      </c>
      <c r="AC2421" s="30" t="str">
        <f aca="false">IF(AND(K2421="Critical",N2421="No"),"URGENT - No Bed","Normal")</f>
        <v>Normal</v>
      </c>
      <c r="AD2421" s="34" t="n">
        <f aca="false">INDEX(Lookup_Tables!$B$3:$B$12,MATCH(H2421,Lookup_Tables!$A$3:$A$12,0))</f>
        <v>4600000</v>
      </c>
      <c r="AE2421" s="30" t="str">
        <f aca="false">INDEX(Lookup_Tables!$C$3:$C$12,MATCH(H2421,Lookup_Tables!$A$3:$A$12,0))</f>
        <v>Dr. Farhan Khan</v>
      </c>
      <c r="AF2421" s="30" t="str">
        <f aca="false">IFERROR(INDEX(Lookup_Tables!$F$16:$F$45,MATCH(I2421,Lookup_Tables!$E$16:$E$45,0)),"N/A")</f>
        <v>EMP208</v>
      </c>
      <c r="AG2421" s="30" t="n">
        <f aca="false">_xlfn.IFS(R2421="Recovered",4,R2421="Referred",3,R2421="Admitted",2,R2421="Deceased",1,TRUE(),0)</f>
        <v>3</v>
      </c>
      <c r="AH2421" s="30" t="str">
        <f aca="false">IF(T2421&gt;=4,"Satisfied",IF(T2421&gt;=3,"Neutral","Needs Improvement"))</f>
        <v>Needs Improvement</v>
      </c>
    </row>
    <row r="2422" customFormat="false" ht="15" hidden="false" customHeight="false" outlineLevel="0" collapsed="false">
      <c r="A2422" s="27" t="s">
        <v>2759</v>
      </c>
      <c r="B2422" s="27" t="s">
        <v>2760</v>
      </c>
      <c r="C2422" s="27" t="n">
        <v>25</v>
      </c>
      <c r="D2422" s="27" t="s">
        <v>121</v>
      </c>
      <c r="E2422" s="28" t="n">
        <v>45626</v>
      </c>
      <c r="F2422" s="27" t="s">
        <v>743</v>
      </c>
      <c r="G2422" s="28" t="n">
        <v>45631</v>
      </c>
      <c r="H2422" s="27" t="s">
        <v>168</v>
      </c>
      <c r="I2422" s="27" t="s">
        <v>169</v>
      </c>
      <c r="J2422" s="27" t="s">
        <v>170</v>
      </c>
      <c r="K2422" s="27" t="s">
        <v>126</v>
      </c>
      <c r="L2422" s="27" t="n">
        <v>9</v>
      </c>
      <c r="M2422" s="27" t="n">
        <v>74</v>
      </c>
      <c r="N2422" s="27" t="s">
        <v>186</v>
      </c>
      <c r="O2422" s="27" t="s">
        <v>128</v>
      </c>
      <c r="P2422" s="27" t="s">
        <v>187</v>
      </c>
      <c r="Q2422" s="29" t="n">
        <v>8389.52</v>
      </c>
      <c r="R2422" s="27" t="s">
        <v>268</v>
      </c>
      <c r="S2422" s="27" t="s">
        <v>192</v>
      </c>
      <c r="T2422" s="27" t="n">
        <v>3</v>
      </c>
      <c r="U2422" s="27" t="n">
        <f aca="false">YEAR(E2422)</f>
        <v>2024</v>
      </c>
      <c r="V2422" s="27" t="str">
        <f aca="false">TEXT(E2422,"MMM-YYYY")</f>
        <v>Nov-2024</v>
      </c>
      <c r="W2422" s="27" t="n">
        <f aca="false">MONTH(E2422)</f>
        <v>11</v>
      </c>
      <c r="X2422" s="27" t="str">
        <f aca="false">TEXT(WEEKDAY(E2422,2),"0")&amp;" - "&amp;TEXT(E2422,"dddd")</f>
        <v>6 - Saturday</v>
      </c>
      <c r="Y2422" s="27" t="str">
        <f aca="false">_xlfn.IFS(C2422&lt;18,"Child (0-17)",C2422&lt;40,"Young Adult (18-39)",C2422&lt;60,"Adult (40-59)",TRUE(),"Senior (60+)")</f>
        <v>Young Adult (18-39)</v>
      </c>
      <c r="Z2422" s="27" t="n">
        <f aca="false">ROUND(G2422-E2422,0)</f>
        <v>5</v>
      </c>
      <c r="AA2422" s="27" t="n">
        <f aca="false">L2422+M2422</f>
        <v>83</v>
      </c>
      <c r="AB2422" s="27" t="n">
        <f aca="false">IFERROR(ROUND(Q2422/AA2422,2),0)</f>
        <v>101.08</v>
      </c>
      <c r="AC2422" s="27" t="str">
        <f aca="false">IF(AND(K2422="Critical",N2422="No"),"URGENT - No Bed","Normal")</f>
        <v>Normal</v>
      </c>
      <c r="AD2422" s="33" t="n">
        <f aca="false">INDEX(Lookup_Tables!$B$3:$B$12,MATCH(H2422,Lookup_Tables!$A$3:$A$12,0))</f>
        <v>4400000</v>
      </c>
      <c r="AE2422" s="27" t="str">
        <f aca="false">INDEX(Lookup_Tables!$C$3:$C$12,MATCH(H2422,Lookup_Tables!$A$3:$A$12,0))</f>
        <v>Dr. Neha Chopra</v>
      </c>
      <c r="AF2422" s="27" t="str">
        <f aca="false">IFERROR(INDEX(Lookup_Tables!$F$16:$F$45,MATCH(I2422,Lookup_Tables!$E$16:$E$45,0)),"N/A")</f>
        <v>EMP220</v>
      </c>
      <c r="AG2422" s="27" t="n">
        <f aca="false">_xlfn.IFS(R2422="Recovered",4,R2422="Referred",3,R2422="Admitted",2,R2422="Deceased",1,TRUE(),0)</f>
        <v>3</v>
      </c>
      <c r="AH2422" s="27" t="str">
        <f aca="false">IF(T2422&gt;=4,"Satisfied",IF(T2422&gt;=3,"Neutral","Needs Improvement"))</f>
        <v>Neutral</v>
      </c>
    </row>
    <row r="2423" customFormat="false" ht="15" hidden="false" customHeight="false" outlineLevel="0" collapsed="false">
      <c r="A2423" s="30" t="s">
        <v>6839</v>
      </c>
      <c r="B2423" s="30" t="s">
        <v>850</v>
      </c>
      <c r="C2423" s="30" t="n">
        <v>55</v>
      </c>
      <c r="D2423" s="30" t="s">
        <v>121</v>
      </c>
      <c r="E2423" s="31" t="n">
        <v>45380</v>
      </c>
      <c r="F2423" s="30" t="s">
        <v>1268</v>
      </c>
      <c r="G2423" s="31" t="n">
        <v>45381</v>
      </c>
      <c r="H2423" s="30" t="s">
        <v>123</v>
      </c>
      <c r="I2423" s="30" t="s">
        <v>155</v>
      </c>
      <c r="J2423" s="30" t="s">
        <v>125</v>
      </c>
      <c r="K2423" s="30" t="s">
        <v>156</v>
      </c>
      <c r="L2423" s="30" t="n">
        <v>17</v>
      </c>
      <c r="M2423" s="30" t="n">
        <v>37</v>
      </c>
      <c r="N2423" s="30" t="s">
        <v>186</v>
      </c>
      <c r="O2423" s="30" t="s">
        <v>171</v>
      </c>
      <c r="P2423" s="30" t="s">
        <v>140</v>
      </c>
      <c r="Q2423" s="32" t="n">
        <v>3656.34</v>
      </c>
      <c r="R2423" s="30" t="s">
        <v>268</v>
      </c>
      <c r="S2423" s="30" t="s">
        <v>223</v>
      </c>
      <c r="T2423" s="30" t="n">
        <v>3</v>
      </c>
      <c r="U2423" s="30" t="n">
        <f aca="false">YEAR(E2423)</f>
        <v>2024</v>
      </c>
      <c r="V2423" s="30" t="str">
        <f aca="false">TEXT(E2423,"MMM-YYYY")</f>
        <v>Mar-2024</v>
      </c>
      <c r="W2423" s="30" t="n">
        <f aca="false">MONTH(E2423)</f>
        <v>3</v>
      </c>
      <c r="X2423" s="30" t="str">
        <f aca="false">TEXT(WEEKDAY(E2423,2),"0")&amp;" - "&amp;TEXT(E2423,"dddd")</f>
        <v>5 - Friday</v>
      </c>
      <c r="Y2423" s="30" t="str">
        <f aca="false">_xlfn.IFS(C2423&lt;18,"Child (0-17)",C2423&lt;40,"Young Adult (18-39)",C2423&lt;60,"Adult (40-59)",TRUE(),"Senior (60+)")</f>
        <v>Adult (40-59)</v>
      </c>
      <c r="Z2423" s="30" t="n">
        <f aca="false">ROUND(G2423-E2423,0)</f>
        <v>1</v>
      </c>
      <c r="AA2423" s="30" t="n">
        <f aca="false">L2423+M2423</f>
        <v>54</v>
      </c>
      <c r="AB2423" s="30" t="n">
        <f aca="false">IFERROR(ROUND(Q2423/AA2423,2),0)</f>
        <v>67.71</v>
      </c>
      <c r="AC2423" s="30" t="str">
        <f aca="false">IF(AND(K2423="Critical",N2423="No"),"URGENT - No Bed","Normal")</f>
        <v>Normal</v>
      </c>
      <c r="AD2423" s="34" t="n">
        <f aca="false">INDEX(Lookup_Tables!$B$3:$B$12,MATCH(H2423,Lookup_Tables!$A$3:$A$12,0))</f>
        <v>2200000</v>
      </c>
      <c r="AE2423" s="30" t="str">
        <f aca="false">INDEX(Lookup_Tables!$C$3:$C$12,MATCH(H2423,Lookup_Tables!$A$3:$A$12,0))</f>
        <v>Dr. Rohan Das</v>
      </c>
      <c r="AF2423" s="30" t="str">
        <f aca="false">IFERROR(INDEX(Lookup_Tables!$F$16:$F$45,MATCH(I2423,Lookup_Tables!$E$16:$E$45,0)),"N/A")</f>
        <v>EMP203</v>
      </c>
      <c r="AG2423" s="30" t="n">
        <f aca="false">_xlfn.IFS(R2423="Recovered",4,R2423="Referred",3,R2423="Admitted",2,R2423="Deceased",1,TRUE(),0)</f>
        <v>3</v>
      </c>
      <c r="AH2423" s="30" t="str">
        <f aca="false">IF(T2423&gt;=4,"Satisfied",IF(T2423&gt;=3,"Neutral","Needs Improvement"))</f>
        <v>Neutral</v>
      </c>
    </row>
    <row r="2424" customFormat="false" ht="15" hidden="false" customHeight="false" outlineLevel="0" collapsed="false">
      <c r="A2424" s="27" t="s">
        <v>3579</v>
      </c>
      <c r="B2424" s="27" t="s">
        <v>1421</v>
      </c>
      <c r="C2424" s="27" t="n">
        <v>65</v>
      </c>
      <c r="D2424" s="27" t="s">
        <v>121</v>
      </c>
      <c r="E2424" s="28" t="n">
        <v>45441</v>
      </c>
      <c r="F2424" s="27" t="s">
        <v>360</v>
      </c>
      <c r="G2424" s="28" t="n">
        <v>45444</v>
      </c>
      <c r="H2424" s="27" t="s">
        <v>236</v>
      </c>
      <c r="I2424" s="27" t="s">
        <v>323</v>
      </c>
      <c r="J2424" s="27" t="s">
        <v>375</v>
      </c>
      <c r="K2424" s="27" t="s">
        <v>156</v>
      </c>
      <c r="L2424" s="27" t="n">
        <v>53</v>
      </c>
      <c r="M2424" s="27" t="n">
        <v>47</v>
      </c>
      <c r="N2424" s="27" t="s">
        <v>127</v>
      </c>
      <c r="O2424" s="27" t="s">
        <v>128</v>
      </c>
      <c r="P2424" s="27" t="s">
        <v>129</v>
      </c>
      <c r="Q2424" s="29" t="n">
        <v>4332.98</v>
      </c>
      <c r="R2424" s="27" t="s">
        <v>172</v>
      </c>
      <c r="S2424" s="27" t="s">
        <v>197</v>
      </c>
      <c r="T2424" s="27" t="n">
        <v>4</v>
      </c>
      <c r="U2424" s="27" t="n">
        <f aca="false">YEAR(E2424)</f>
        <v>2024</v>
      </c>
      <c r="V2424" s="27" t="str">
        <f aca="false">TEXT(E2424,"MMM-YYYY")</f>
        <v>May-2024</v>
      </c>
      <c r="W2424" s="27" t="n">
        <f aca="false">MONTH(E2424)</f>
        <v>5</v>
      </c>
      <c r="X2424" s="27" t="str">
        <f aca="false">TEXT(WEEKDAY(E2424,2),"0")&amp;" - "&amp;TEXT(E2424,"dddd")</f>
        <v>3 - Wednesday</v>
      </c>
      <c r="Y2424" s="27" t="str">
        <f aca="false">_xlfn.IFS(C2424&lt;18,"Child (0-17)",C2424&lt;40,"Young Adult (18-39)",C2424&lt;60,"Adult (40-59)",TRUE(),"Senior (60+)")</f>
        <v>Senior (60+)</v>
      </c>
      <c r="Z2424" s="27" t="n">
        <f aca="false">ROUND(G2424-E2424,0)</f>
        <v>3</v>
      </c>
      <c r="AA2424" s="27" t="n">
        <f aca="false">L2424+M2424</f>
        <v>100</v>
      </c>
      <c r="AB2424" s="27" t="n">
        <f aca="false">IFERROR(ROUND(Q2424/AA2424,2),0)</f>
        <v>43.33</v>
      </c>
      <c r="AC2424" s="27" t="str">
        <f aca="false">IF(AND(K2424="Critical",N2424="No"),"URGENT - No Bed","Normal")</f>
        <v>Normal</v>
      </c>
      <c r="AD2424" s="33" t="n">
        <f aca="false">INDEX(Lookup_Tables!$B$3:$B$12,MATCH(H2424,Lookup_Tables!$A$3:$A$12,0))</f>
        <v>3900000</v>
      </c>
      <c r="AE2424" s="27" t="str">
        <f aca="false">INDEX(Lookup_Tables!$C$3:$C$12,MATCH(H2424,Lookup_Tables!$A$3:$A$12,0))</f>
        <v>Dr. Rina Mehta</v>
      </c>
      <c r="AF2424" s="27" t="str">
        <f aca="false">IFERROR(INDEX(Lookup_Tables!$F$16:$F$45,MATCH(I2424,Lookup_Tables!$E$16:$E$45,0)),"N/A")</f>
        <v>EMP216</v>
      </c>
      <c r="AG2424" s="27" t="n">
        <f aca="false">_xlfn.IFS(R2424="Recovered",4,R2424="Referred",3,R2424="Admitted",2,R2424="Deceased",1,TRUE(),0)</f>
        <v>2</v>
      </c>
      <c r="AH2424" s="27" t="str">
        <f aca="false">IF(T2424&gt;=4,"Satisfied",IF(T2424&gt;=3,"Neutral","Needs Improvement"))</f>
        <v>Satisfied</v>
      </c>
    </row>
    <row r="2425" customFormat="false" ht="15" hidden="false" customHeight="false" outlineLevel="0" collapsed="false">
      <c r="A2425" s="30" t="s">
        <v>5081</v>
      </c>
      <c r="B2425" s="30" t="s">
        <v>2628</v>
      </c>
      <c r="C2425" s="30" t="n">
        <v>0</v>
      </c>
      <c r="D2425" s="30" t="s">
        <v>144</v>
      </c>
      <c r="E2425" s="31" t="n">
        <v>45511</v>
      </c>
      <c r="F2425" s="30" t="s">
        <v>858</v>
      </c>
      <c r="G2425" s="31" t="n">
        <v>45521</v>
      </c>
      <c r="H2425" s="30" t="s">
        <v>242</v>
      </c>
      <c r="I2425" s="30" t="s">
        <v>466</v>
      </c>
      <c r="J2425" s="30" t="s">
        <v>244</v>
      </c>
      <c r="K2425" s="30" t="s">
        <v>202</v>
      </c>
      <c r="L2425" s="30" t="n">
        <v>11</v>
      </c>
      <c r="M2425" s="30" t="n">
        <v>152</v>
      </c>
      <c r="N2425" s="30" t="s">
        <v>127</v>
      </c>
      <c r="O2425" s="30" t="s">
        <v>139</v>
      </c>
      <c r="P2425" s="30" t="s">
        <v>187</v>
      </c>
      <c r="Q2425" s="32" t="n">
        <v>17340.29</v>
      </c>
      <c r="R2425" s="30" t="s">
        <v>462</v>
      </c>
      <c r="S2425" s="30" t="s">
        <v>157</v>
      </c>
      <c r="T2425" s="30" t="n">
        <v>2</v>
      </c>
      <c r="U2425" s="30" t="n">
        <f aca="false">YEAR(E2425)</f>
        <v>2024</v>
      </c>
      <c r="V2425" s="30" t="str">
        <f aca="false">TEXT(E2425,"MMM-YYYY")</f>
        <v>Aug-2024</v>
      </c>
      <c r="W2425" s="30" t="n">
        <f aca="false">MONTH(E2425)</f>
        <v>8</v>
      </c>
      <c r="X2425" s="30" t="str">
        <f aca="false">TEXT(WEEKDAY(E2425,2),"0")&amp;" - "&amp;TEXT(E2425,"dddd")</f>
        <v>3 - Wednesday</v>
      </c>
      <c r="Y2425" s="30" t="str">
        <f aca="false">_xlfn.IFS(C2425&lt;18,"Child (0-17)",C2425&lt;40,"Young Adult (18-39)",C2425&lt;60,"Adult (40-59)",TRUE(),"Senior (60+)")</f>
        <v>Child (0-17)</v>
      </c>
      <c r="Z2425" s="30" t="n">
        <f aca="false">ROUND(G2425-E2425,0)</f>
        <v>10</v>
      </c>
      <c r="AA2425" s="30" t="n">
        <f aca="false">L2425+M2425</f>
        <v>163</v>
      </c>
      <c r="AB2425" s="30" t="n">
        <f aca="false">IFERROR(ROUND(Q2425/AA2425,2),0)</f>
        <v>106.38</v>
      </c>
      <c r="AC2425" s="30" t="str">
        <f aca="false">IF(AND(K2425="Critical",N2425="No"),"URGENT - No Bed","Normal")</f>
        <v>URGENT - No Bed</v>
      </c>
      <c r="AD2425" s="34" t="n">
        <f aca="false">INDEX(Lookup_Tables!$B$3:$B$12,MATCH(H2425,Lookup_Tables!$A$3:$A$12,0))</f>
        <v>3000000</v>
      </c>
      <c r="AE2425" s="30" t="str">
        <f aca="false">INDEX(Lookup_Tables!$C$3:$C$12,MATCH(H2425,Lookup_Tables!$A$3:$A$12,0))</f>
        <v>Dr. Pooja Iyer</v>
      </c>
      <c r="AF2425" s="30" t="str">
        <f aca="false">IFERROR(INDEX(Lookup_Tables!$F$16:$F$45,MATCH(I2425,Lookup_Tables!$E$16:$E$45,0)),"N/A")</f>
        <v>EMP212</v>
      </c>
      <c r="AG2425" s="30" t="n">
        <f aca="false">_xlfn.IFS(R2425="Recovered",4,R2425="Referred",3,R2425="Admitted",2,R2425="Deceased",1,TRUE(),0)</f>
        <v>1</v>
      </c>
      <c r="AH2425" s="30" t="str">
        <f aca="false">IF(T2425&gt;=4,"Satisfied",IF(T2425&gt;=3,"Neutral","Needs Improvement"))</f>
        <v>Needs Improvement</v>
      </c>
    </row>
    <row r="2426" customFormat="false" ht="15" hidden="false" customHeight="false" outlineLevel="0" collapsed="false">
      <c r="A2426" s="27" t="s">
        <v>6248</v>
      </c>
      <c r="B2426" s="27" t="s">
        <v>2254</v>
      </c>
      <c r="C2426" s="27" t="n">
        <v>30</v>
      </c>
      <c r="D2426" s="27" t="s">
        <v>121</v>
      </c>
      <c r="E2426" s="28" t="n">
        <v>45311</v>
      </c>
      <c r="F2426" s="27" t="s">
        <v>1073</v>
      </c>
      <c r="G2426" s="28" t="n">
        <v>45312</v>
      </c>
      <c r="H2426" s="27" t="s">
        <v>123</v>
      </c>
      <c r="I2426" s="27" t="s">
        <v>304</v>
      </c>
      <c r="J2426" s="27" t="s">
        <v>508</v>
      </c>
      <c r="K2426" s="27" t="s">
        <v>126</v>
      </c>
      <c r="L2426" s="27" t="n">
        <v>8</v>
      </c>
      <c r="M2426" s="27" t="n">
        <v>138</v>
      </c>
      <c r="N2426" s="27" t="s">
        <v>186</v>
      </c>
      <c r="O2426" s="27" t="s">
        <v>139</v>
      </c>
      <c r="P2426" s="27" t="s">
        <v>140</v>
      </c>
      <c r="Q2426" s="29" t="n">
        <v>7759.98</v>
      </c>
      <c r="R2426" s="27" t="s">
        <v>268</v>
      </c>
      <c r="S2426" s="27" t="s">
        <v>178</v>
      </c>
      <c r="T2426" s="27" t="n">
        <v>3</v>
      </c>
      <c r="U2426" s="27" t="n">
        <f aca="false">YEAR(E2426)</f>
        <v>2024</v>
      </c>
      <c r="V2426" s="27" t="str">
        <f aca="false">TEXT(E2426,"MMM-YYYY")</f>
        <v>Jan-2024</v>
      </c>
      <c r="W2426" s="27" t="n">
        <f aca="false">MONTH(E2426)</f>
        <v>1</v>
      </c>
      <c r="X2426" s="27" t="str">
        <f aca="false">TEXT(WEEKDAY(E2426,2),"0")&amp;" - "&amp;TEXT(E2426,"dddd")</f>
        <v>6 - Saturday</v>
      </c>
      <c r="Y2426" s="27" t="str">
        <f aca="false">_xlfn.IFS(C2426&lt;18,"Child (0-17)",C2426&lt;40,"Young Adult (18-39)",C2426&lt;60,"Adult (40-59)",TRUE(),"Senior (60+)")</f>
        <v>Young Adult (18-39)</v>
      </c>
      <c r="Z2426" s="27" t="n">
        <f aca="false">ROUND(G2426-E2426,0)</f>
        <v>1</v>
      </c>
      <c r="AA2426" s="27" t="n">
        <f aca="false">L2426+M2426</f>
        <v>146</v>
      </c>
      <c r="AB2426" s="27" t="n">
        <f aca="false">IFERROR(ROUND(Q2426/AA2426,2),0)</f>
        <v>53.15</v>
      </c>
      <c r="AC2426" s="27" t="str">
        <f aca="false">IF(AND(K2426="Critical",N2426="No"),"URGENT - No Bed","Normal")</f>
        <v>Normal</v>
      </c>
      <c r="AD2426" s="33" t="n">
        <f aca="false">INDEX(Lookup_Tables!$B$3:$B$12,MATCH(H2426,Lookup_Tables!$A$3:$A$12,0))</f>
        <v>2200000</v>
      </c>
      <c r="AE2426" s="27" t="str">
        <f aca="false">INDEX(Lookup_Tables!$C$3:$C$12,MATCH(H2426,Lookup_Tables!$A$3:$A$12,0))</f>
        <v>Dr. Rohan Das</v>
      </c>
      <c r="AF2426" s="27" t="str">
        <f aca="false">IFERROR(INDEX(Lookup_Tables!$F$16:$F$45,MATCH(I2426,Lookup_Tables!$E$16:$E$45,0)),"N/A")</f>
        <v>EMP204</v>
      </c>
      <c r="AG2426" s="27" t="n">
        <f aca="false">_xlfn.IFS(R2426="Recovered",4,R2426="Referred",3,R2426="Admitted",2,R2426="Deceased",1,TRUE(),0)</f>
        <v>3</v>
      </c>
      <c r="AH2426" s="27" t="str">
        <f aca="false">IF(T2426&gt;=4,"Satisfied",IF(T2426&gt;=3,"Neutral","Needs Improvement"))</f>
        <v>Neutral</v>
      </c>
    </row>
    <row r="2427" customFormat="false" ht="15" hidden="false" customHeight="false" outlineLevel="0" collapsed="false">
      <c r="A2427" s="30" t="s">
        <v>3268</v>
      </c>
      <c r="B2427" s="30" t="s">
        <v>1561</v>
      </c>
      <c r="C2427" s="30" t="n">
        <v>0</v>
      </c>
      <c r="D2427" s="30" t="s">
        <v>144</v>
      </c>
      <c r="E2427" s="31" t="n">
        <v>45653</v>
      </c>
      <c r="F2427" s="30" t="s">
        <v>805</v>
      </c>
      <c r="G2427" s="31" t="n">
        <v>45653</v>
      </c>
      <c r="H2427" s="30" t="s">
        <v>206</v>
      </c>
      <c r="I2427" s="30" t="s">
        <v>207</v>
      </c>
      <c r="J2427" s="30" t="s">
        <v>615</v>
      </c>
      <c r="K2427" s="30" t="s">
        <v>138</v>
      </c>
      <c r="L2427" s="30" t="n">
        <v>73</v>
      </c>
      <c r="M2427" s="30" t="n">
        <v>33</v>
      </c>
      <c r="N2427" s="30" t="s">
        <v>127</v>
      </c>
      <c r="O2427" s="30" t="s">
        <v>128</v>
      </c>
      <c r="P2427" s="30" t="s">
        <v>187</v>
      </c>
      <c r="Q2427" s="32" t="n">
        <v>961.79</v>
      </c>
      <c r="R2427" s="30" t="s">
        <v>130</v>
      </c>
      <c r="S2427" s="30" t="s">
        <v>164</v>
      </c>
      <c r="T2427" s="30" t="n">
        <v>5</v>
      </c>
      <c r="U2427" s="30" t="n">
        <f aca="false">YEAR(E2427)</f>
        <v>2024</v>
      </c>
      <c r="V2427" s="30" t="str">
        <f aca="false">TEXT(E2427,"MMM-YYYY")</f>
        <v>Dec-2024</v>
      </c>
      <c r="W2427" s="30" t="n">
        <f aca="false">MONTH(E2427)</f>
        <v>12</v>
      </c>
      <c r="X2427" s="30" t="str">
        <f aca="false">TEXT(WEEKDAY(E2427,2),"0")&amp;" - "&amp;TEXT(E2427,"dddd")</f>
        <v>5 - Friday</v>
      </c>
      <c r="Y2427" s="30" t="str">
        <f aca="false">_xlfn.IFS(C2427&lt;18,"Child (0-17)",C2427&lt;40,"Young Adult (18-39)",C2427&lt;60,"Adult (40-59)",TRUE(),"Senior (60+)")</f>
        <v>Child (0-17)</v>
      </c>
      <c r="Z2427" s="30" t="n">
        <f aca="false">ROUND(G2427-E2427,0)</f>
        <v>0</v>
      </c>
      <c r="AA2427" s="30" t="n">
        <f aca="false">L2427+M2427</f>
        <v>106</v>
      </c>
      <c r="AB2427" s="30" t="n">
        <f aca="false">IFERROR(ROUND(Q2427/AA2427,2),0)</f>
        <v>9.07</v>
      </c>
      <c r="AC2427" s="30" t="str">
        <f aca="false">IF(AND(K2427="Critical",N2427="No"),"URGENT - No Bed","Normal")</f>
        <v>Normal</v>
      </c>
      <c r="AD2427" s="34" t="n">
        <f aca="false">INDEX(Lookup_Tables!$B$3:$B$12,MATCH(H2427,Lookup_Tables!$A$3:$A$12,0))</f>
        <v>2800000</v>
      </c>
      <c r="AE2427" s="30" t="str">
        <f aca="false">INDEX(Lookup_Tables!$C$3:$C$12,MATCH(H2427,Lookup_Tables!$A$3:$A$12,0))</f>
        <v>Dr. Suresh Nair</v>
      </c>
      <c r="AF2427" s="30" t="str">
        <f aca="false">IFERROR(INDEX(Lookup_Tables!$F$16:$F$45,MATCH(I2427,Lookup_Tables!$E$16:$E$45,0)),"N/A")</f>
        <v>EMP209</v>
      </c>
      <c r="AG2427" s="30" t="n">
        <f aca="false">_xlfn.IFS(R2427="Recovered",4,R2427="Referred",3,R2427="Admitted",2,R2427="Deceased",1,TRUE(),0)</f>
        <v>4</v>
      </c>
      <c r="AH2427" s="30" t="str">
        <f aca="false">IF(T2427&gt;=4,"Satisfied",IF(T2427&gt;=3,"Neutral","Needs Improvement"))</f>
        <v>Satisfied</v>
      </c>
    </row>
    <row r="2428" customFormat="false" ht="15" hidden="false" customHeight="false" outlineLevel="0" collapsed="false">
      <c r="A2428" s="27" t="s">
        <v>4007</v>
      </c>
      <c r="B2428" s="27" t="s">
        <v>3038</v>
      </c>
      <c r="C2428" s="27" t="n">
        <v>52</v>
      </c>
      <c r="D2428" s="27" t="s">
        <v>181</v>
      </c>
      <c r="E2428" s="28" t="n">
        <v>45398</v>
      </c>
      <c r="F2428" s="27" t="s">
        <v>391</v>
      </c>
      <c r="G2428" s="28" t="n">
        <v>45402</v>
      </c>
      <c r="H2428" s="27" t="s">
        <v>217</v>
      </c>
      <c r="I2428" s="27" t="s">
        <v>282</v>
      </c>
      <c r="J2428" s="27" t="s">
        <v>283</v>
      </c>
      <c r="K2428" s="27" t="s">
        <v>126</v>
      </c>
      <c r="L2428" s="27" t="n">
        <v>29</v>
      </c>
      <c r="M2428" s="27" t="n">
        <v>51</v>
      </c>
      <c r="N2428" s="27" t="s">
        <v>186</v>
      </c>
      <c r="O2428" s="27" t="s">
        <v>128</v>
      </c>
      <c r="P2428" s="27" t="s">
        <v>129</v>
      </c>
      <c r="Q2428" s="29" t="n">
        <v>7751.48</v>
      </c>
      <c r="R2428" s="27" t="s">
        <v>130</v>
      </c>
      <c r="S2428" s="27" t="s">
        <v>141</v>
      </c>
      <c r="T2428" s="27" t="n">
        <v>4</v>
      </c>
      <c r="U2428" s="27" t="n">
        <f aca="false">YEAR(E2428)</f>
        <v>2024</v>
      </c>
      <c r="V2428" s="27" t="str">
        <f aca="false">TEXT(E2428,"MMM-YYYY")</f>
        <v>Apr-2024</v>
      </c>
      <c r="W2428" s="27" t="n">
        <f aca="false">MONTH(E2428)</f>
        <v>4</v>
      </c>
      <c r="X2428" s="27" t="str">
        <f aca="false">TEXT(WEEKDAY(E2428,2),"0")&amp;" - "&amp;TEXT(E2428,"dddd")</f>
        <v>2 - Tuesday</v>
      </c>
      <c r="Y2428" s="27" t="str">
        <f aca="false">_xlfn.IFS(C2428&lt;18,"Child (0-17)",C2428&lt;40,"Young Adult (18-39)",C2428&lt;60,"Adult (40-59)",TRUE(),"Senior (60+)")</f>
        <v>Adult (40-59)</v>
      </c>
      <c r="Z2428" s="27" t="n">
        <f aca="false">ROUND(G2428-E2428,0)</f>
        <v>4</v>
      </c>
      <c r="AA2428" s="27" t="n">
        <f aca="false">L2428+M2428</f>
        <v>80</v>
      </c>
      <c r="AB2428" s="27" t="n">
        <f aca="false">IFERROR(ROUND(Q2428/AA2428,2),0)</f>
        <v>96.89</v>
      </c>
      <c r="AC2428" s="27" t="str">
        <f aca="false">IF(AND(K2428="Critical",N2428="No"),"URGENT - No Bed","Normal")</f>
        <v>Normal</v>
      </c>
      <c r="AD2428" s="33" t="n">
        <f aca="false">INDEX(Lookup_Tables!$B$3:$B$12,MATCH(H2428,Lookup_Tables!$A$3:$A$12,0))</f>
        <v>4200000</v>
      </c>
      <c r="AE2428" s="27" t="str">
        <f aca="false">INDEX(Lookup_Tables!$C$3:$C$12,MATCH(H2428,Lookup_Tables!$A$3:$A$12,0))</f>
        <v>Dr. Anil Kapoor</v>
      </c>
      <c r="AF2428" s="27" t="str">
        <f aca="false">IFERROR(INDEX(Lookup_Tables!$F$16:$F$45,MATCH(I2428,Lookup_Tables!$E$16:$E$45,0)),"N/A")</f>
        <v>EMP200</v>
      </c>
      <c r="AG2428" s="27" t="n">
        <f aca="false">_xlfn.IFS(R2428="Recovered",4,R2428="Referred",3,R2428="Admitted",2,R2428="Deceased",1,TRUE(),0)</f>
        <v>4</v>
      </c>
      <c r="AH2428" s="27" t="str">
        <f aca="false">IF(T2428&gt;=4,"Satisfied",IF(T2428&gt;=3,"Neutral","Needs Improvement"))</f>
        <v>Satisfied</v>
      </c>
    </row>
    <row r="2429" customFormat="false" ht="15" hidden="false" customHeight="false" outlineLevel="0" collapsed="false">
      <c r="A2429" s="30" t="s">
        <v>3439</v>
      </c>
      <c r="B2429" s="30" t="s">
        <v>716</v>
      </c>
      <c r="C2429" s="30" t="n">
        <v>65</v>
      </c>
      <c r="D2429" s="30" t="s">
        <v>121</v>
      </c>
      <c r="E2429" s="31" t="n">
        <v>45410</v>
      </c>
      <c r="F2429" s="30" t="s">
        <v>2211</v>
      </c>
      <c r="G2429" s="31" t="n">
        <v>45410</v>
      </c>
      <c r="H2429" s="30" t="s">
        <v>236</v>
      </c>
      <c r="I2429" s="30" t="s">
        <v>237</v>
      </c>
      <c r="J2429" s="30" t="s">
        <v>238</v>
      </c>
      <c r="K2429" s="30" t="s">
        <v>138</v>
      </c>
      <c r="L2429" s="30" t="n">
        <v>20</v>
      </c>
      <c r="M2429" s="30" t="n">
        <v>17</v>
      </c>
      <c r="N2429" s="30" t="s">
        <v>127</v>
      </c>
      <c r="O2429" s="30" t="s">
        <v>171</v>
      </c>
      <c r="P2429" s="30" t="s">
        <v>187</v>
      </c>
      <c r="Q2429" s="32" t="n">
        <v>1759.13</v>
      </c>
      <c r="R2429" s="30" t="s">
        <v>130</v>
      </c>
      <c r="S2429" s="30" t="s">
        <v>151</v>
      </c>
      <c r="T2429" s="30" t="n">
        <v>5</v>
      </c>
      <c r="U2429" s="30" t="n">
        <f aca="false">YEAR(E2429)</f>
        <v>2024</v>
      </c>
      <c r="V2429" s="30" t="str">
        <f aca="false">TEXT(E2429,"MMM-YYYY")</f>
        <v>Apr-2024</v>
      </c>
      <c r="W2429" s="30" t="n">
        <f aca="false">MONTH(E2429)</f>
        <v>4</v>
      </c>
      <c r="X2429" s="30" t="str">
        <f aca="false">TEXT(WEEKDAY(E2429,2),"0")&amp;" - "&amp;TEXT(E2429,"dddd")</f>
        <v>7 - Sunday</v>
      </c>
      <c r="Y2429" s="30" t="str">
        <f aca="false">_xlfn.IFS(C2429&lt;18,"Child (0-17)",C2429&lt;40,"Young Adult (18-39)",C2429&lt;60,"Adult (40-59)",TRUE(),"Senior (60+)")</f>
        <v>Senior (60+)</v>
      </c>
      <c r="Z2429" s="30" t="n">
        <f aca="false">ROUND(G2429-E2429,0)</f>
        <v>0</v>
      </c>
      <c r="AA2429" s="30" t="n">
        <f aca="false">L2429+M2429</f>
        <v>37</v>
      </c>
      <c r="AB2429" s="30" t="n">
        <f aca="false">IFERROR(ROUND(Q2429/AA2429,2),0)</f>
        <v>47.54</v>
      </c>
      <c r="AC2429" s="30" t="str">
        <f aca="false">IF(AND(K2429="Critical",N2429="No"),"URGENT - No Bed","Normal")</f>
        <v>Normal</v>
      </c>
      <c r="AD2429" s="34" t="n">
        <f aca="false">INDEX(Lookup_Tables!$B$3:$B$12,MATCH(H2429,Lookup_Tables!$A$3:$A$12,0))</f>
        <v>3900000</v>
      </c>
      <c r="AE2429" s="30" t="str">
        <f aca="false">INDEX(Lookup_Tables!$C$3:$C$12,MATCH(H2429,Lookup_Tables!$A$3:$A$12,0))</f>
        <v>Dr. Rina Mehta</v>
      </c>
      <c r="AF2429" s="30" t="str">
        <f aca="false">IFERROR(INDEX(Lookup_Tables!$F$16:$F$45,MATCH(I2429,Lookup_Tables!$E$16:$E$45,0)),"N/A")</f>
        <v>EMP215</v>
      </c>
      <c r="AG2429" s="30" t="n">
        <f aca="false">_xlfn.IFS(R2429="Recovered",4,R2429="Referred",3,R2429="Admitted",2,R2429="Deceased",1,TRUE(),0)</f>
        <v>4</v>
      </c>
      <c r="AH2429" s="30" t="str">
        <f aca="false">IF(T2429&gt;=4,"Satisfied",IF(T2429&gt;=3,"Neutral","Needs Improvement"))</f>
        <v>Satisfied</v>
      </c>
    </row>
    <row r="2430" customFormat="false" ht="15" hidden="false" customHeight="false" outlineLevel="0" collapsed="false">
      <c r="A2430" s="27" t="s">
        <v>1710</v>
      </c>
      <c r="B2430" s="27" t="s">
        <v>189</v>
      </c>
      <c r="C2430" s="27" t="n">
        <v>59</v>
      </c>
      <c r="D2430" s="27" t="s">
        <v>121</v>
      </c>
      <c r="E2430" s="28" t="n">
        <v>45315</v>
      </c>
      <c r="F2430" s="27" t="s">
        <v>1711</v>
      </c>
      <c r="G2430" s="28" t="n">
        <v>45317</v>
      </c>
      <c r="H2430" s="27" t="s">
        <v>146</v>
      </c>
      <c r="I2430" s="27" t="s">
        <v>147</v>
      </c>
      <c r="J2430" s="27" t="s">
        <v>222</v>
      </c>
      <c r="K2430" s="27" t="s">
        <v>156</v>
      </c>
      <c r="L2430" s="27" t="n">
        <v>19</v>
      </c>
      <c r="M2430" s="27" t="n">
        <v>68</v>
      </c>
      <c r="N2430" s="27" t="s">
        <v>127</v>
      </c>
      <c r="O2430" s="27" t="s">
        <v>128</v>
      </c>
      <c r="P2430" s="27" t="s">
        <v>150</v>
      </c>
      <c r="Q2430" s="29" t="n">
        <v>3846.14</v>
      </c>
      <c r="R2430" s="27" t="s">
        <v>130</v>
      </c>
      <c r="S2430" s="27" t="s">
        <v>178</v>
      </c>
      <c r="T2430" s="27" t="n">
        <v>5</v>
      </c>
      <c r="U2430" s="27" t="n">
        <f aca="false">YEAR(E2430)</f>
        <v>2024</v>
      </c>
      <c r="V2430" s="27" t="str">
        <f aca="false">TEXT(E2430,"MMM-YYYY")</f>
        <v>Jan-2024</v>
      </c>
      <c r="W2430" s="27" t="n">
        <f aca="false">MONTH(E2430)</f>
        <v>1</v>
      </c>
      <c r="X2430" s="27" t="str">
        <f aca="false">TEXT(WEEKDAY(E2430,2),"0")&amp;" - "&amp;TEXT(E2430,"dddd")</f>
        <v>3 - Wednesday</v>
      </c>
      <c r="Y2430" s="27" t="str">
        <f aca="false">_xlfn.IFS(C2430&lt;18,"Child (0-17)",C2430&lt;40,"Young Adult (18-39)",C2430&lt;60,"Adult (40-59)",TRUE(),"Senior (60+)")</f>
        <v>Adult (40-59)</v>
      </c>
      <c r="Z2430" s="27" t="n">
        <f aca="false">ROUND(G2430-E2430,0)</f>
        <v>2</v>
      </c>
      <c r="AA2430" s="27" t="n">
        <f aca="false">L2430+M2430</f>
        <v>87</v>
      </c>
      <c r="AB2430" s="27" t="n">
        <f aca="false">IFERROR(ROUND(Q2430/AA2430,2),0)</f>
        <v>44.21</v>
      </c>
      <c r="AC2430" s="27" t="str">
        <f aca="false">IF(AND(K2430="Critical",N2430="No"),"URGENT - No Bed","Normal")</f>
        <v>Normal</v>
      </c>
      <c r="AD2430" s="33" t="n">
        <f aca="false">INDEX(Lookup_Tables!$B$3:$B$12,MATCH(H2430,Lookup_Tables!$A$3:$A$12,0))</f>
        <v>2700000</v>
      </c>
      <c r="AE2430" s="27" t="str">
        <f aca="false">INDEX(Lookup_Tables!$C$3:$C$12,MATCH(H2430,Lookup_Tables!$A$3:$A$12,0))</f>
        <v>Dr. Vikram Singh</v>
      </c>
      <c r="AF2430" s="27" t="str">
        <f aca="false">IFERROR(INDEX(Lookup_Tables!$F$16:$F$45,MATCH(I2430,Lookup_Tables!$E$16:$E$45,0)),"N/A")</f>
        <v>EMP229</v>
      </c>
      <c r="AG2430" s="27" t="n">
        <f aca="false">_xlfn.IFS(R2430="Recovered",4,R2430="Referred",3,R2430="Admitted",2,R2430="Deceased",1,TRUE(),0)</f>
        <v>4</v>
      </c>
      <c r="AH2430" s="27" t="str">
        <f aca="false">IF(T2430&gt;=4,"Satisfied",IF(T2430&gt;=3,"Neutral","Needs Improvement"))</f>
        <v>Satisfied</v>
      </c>
    </row>
    <row r="2431" customFormat="false" ht="15" hidden="false" customHeight="false" outlineLevel="0" collapsed="false">
      <c r="A2431" s="30" t="s">
        <v>5997</v>
      </c>
      <c r="B2431" s="30" t="s">
        <v>390</v>
      </c>
      <c r="C2431" s="30" t="n">
        <v>44</v>
      </c>
      <c r="D2431" s="30" t="s">
        <v>181</v>
      </c>
      <c r="E2431" s="31" t="n">
        <v>45505</v>
      </c>
      <c r="F2431" s="30" t="s">
        <v>1081</v>
      </c>
      <c r="G2431" s="31" t="n">
        <v>45508</v>
      </c>
      <c r="H2431" s="30" t="s">
        <v>146</v>
      </c>
      <c r="I2431" s="30" t="s">
        <v>176</v>
      </c>
      <c r="J2431" s="30" t="s">
        <v>244</v>
      </c>
      <c r="K2431" s="30" t="s">
        <v>156</v>
      </c>
      <c r="L2431" s="30" t="n">
        <v>38</v>
      </c>
      <c r="M2431" s="30" t="n">
        <v>41</v>
      </c>
      <c r="N2431" s="30" t="s">
        <v>186</v>
      </c>
      <c r="O2431" s="30" t="s">
        <v>128</v>
      </c>
      <c r="P2431" s="30" t="s">
        <v>187</v>
      </c>
      <c r="Q2431" s="32" t="n">
        <v>2915.14</v>
      </c>
      <c r="R2431" s="30" t="s">
        <v>130</v>
      </c>
      <c r="S2431" s="30" t="s">
        <v>157</v>
      </c>
      <c r="T2431" s="30" t="n">
        <v>4</v>
      </c>
      <c r="U2431" s="30" t="n">
        <f aca="false">YEAR(E2431)</f>
        <v>2024</v>
      </c>
      <c r="V2431" s="30" t="str">
        <f aca="false">TEXT(E2431,"MMM-YYYY")</f>
        <v>Aug-2024</v>
      </c>
      <c r="W2431" s="30" t="n">
        <f aca="false">MONTH(E2431)</f>
        <v>8</v>
      </c>
      <c r="X2431" s="30" t="str">
        <f aca="false">TEXT(WEEKDAY(E2431,2),"0")&amp;" - "&amp;TEXT(E2431,"dddd")</f>
        <v>4 - Thursday</v>
      </c>
      <c r="Y2431" s="30" t="str">
        <f aca="false">_xlfn.IFS(C2431&lt;18,"Child (0-17)",C2431&lt;40,"Young Adult (18-39)",C2431&lt;60,"Adult (40-59)",TRUE(),"Senior (60+)")</f>
        <v>Adult (40-59)</v>
      </c>
      <c r="Z2431" s="30" t="n">
        <f aca="false">ROUND(G2431-E2431,0)</f>
        <v>3</v>
      </c>
      <c r="AA2431" s="30" t="n">
        <f aca="false">L2431+M2431</f>
        <v>79</v>
      </c>
      <c r="AB2431" s="30" t="n">
        <f aca="false">IFERROR(ROUND(Q2431/AA2431,2),0)</f>
        <v>36.9</v>
      </c>
      <c r="AC2431" s="30" t="str">
        <f aca="false">IF(AND(K2431="Critical",N2431="No"),"URGENT - No Bed","Normal")</f>
        <v>Normal</v>
      </c>
      <c r="AD2431" s="34" t="n">
        <f aca="false">INDEX(Lookup_Tables!$B$3:$B$12,MATCH(H2431,Lookup_Tables!$A$3:$A$12,0))</f>
        <v>2700000</v>
      </c>
      <c r="AE2431" s="30" t="str">
        <f aca="false">INDEX(Lookup_Tables!$C$3:$C$12,MATCH(H2431,Lookup_Tables!$A$3:$A$12,0))</f>
        <v>Dr. Vikram Singh</v>
      </c>
      <c r="AF2431" s="30" t="str">
        <f aca="false">IFERROR(INDEX(Lookup_Tables!$F$16:$F$45,MATCH(I2431,Lookup_Tables!$E$16:$E$45,0)),"N/A")</f>
        <v>EMP227</v>
      </c>
      <c r="AG2431" s="30" t="n">
        <f aca="false">_xlfn.IFS(R2431="Recovered",4,R2431="Referred",3,R2431="Admitted",2,R2431="Deceased",1,TRUE(),0)</f>
        <v>4</v>
      </c>
      <c r="AH2431" s="30" t="str">
        <f aca="false">IF(T2431&gt;=4,"Satisfied",IF(T2431&gt;=3,"Neutral","Needs Improvement"))</f>
        <v>Satisfied</v>
      </c>
    </row>
    <row r="2432" customFormat="false" ht="15" hidden="false" customHeight="false" outlineLevel="0" collapsed="false">
      <c r="A2432" s="27" t="s">
        <v>5793</v>
      </c>
      <c r="B2432" s="27" t="s">
        <v>5794</v>
      </c>
      <c r="C2432" s="27" t="n">
        <v>32</v>
      </c>
      <c r="D2432" s="27" t="s">
        <v>181</v>
      </c>
      <c r="E2432" s="28" t="n">
        <v>45342</v>
      </c>
      <c r="F2432" s="27" t="s">
        <v>1674</v>
      </c>
      <c r="G2432" s="28" t="n">
        <v>45343</v>
      </c>
      <c r="H2432" s="27" t="s">
        <v>242</v>
      </c>
      <c r="I2432" s="27" t="s">
        <v>466</v>
      </c>
      <c r="J2432" s="27" t="s">
        <v>401</v>
      </c>
      <c r="K2432" s="27" t="s">
        <v>138</v>
      </c>
      <c r="L2432" s="27" t="n">
        <v>57</v>
      </c>
      <c r="M2432" s="27" t="n">
        <v>33</v>
      </c>
      <c r="N2432" s="27" t="s">
        <v>127</v>
      </c>
      <c r="O2432" s="27" t="s">
        <v>128</v>
      </c>
      <c r="P2432" s="27" t="s">
        <v>129</v>
      </c>
      <c r="Q2432" s="29" t="n">
        <v>1675.6</v>
      </c>
      <c r="R2432" s="27" t="s">
        <v>130</v>
      </c>
      <c r="S2432" s="27" t="s">
        <v>223</v>
      </c>
      <c r="T2432" s="27" t="n">
        <v>3</v>
      </c>
      <c r="U2432" s="27" t="n">
        <f aca="false">YEAR(E2432)</f>
        <v>2024</v>
      </c>
      <c r="V2432" s="27" t="str">
        <f aca="false">TEXT(E2432,"MMM-YYYY")</f>
        <v>Feb-2024</v>
      </c>
      <c r="W2432" s="27" t="n">
        <f aca="false">MONTH(E2432)</f>
        <v>2</v>
      </c>
      <c r="X2432" s="27" t="str">
        <f aca="false">TEXT(WEEKDAY(E2432,2),"0")&amp;" - "&amp;TEXT(E2432,"dddd")</f>
        <v>2 - Tuesday</v>
      </c>
      <c r="Y2432" s="27" t="str">
        <f aca="false">_xlfn.IFS(C2432&lt;18,"Child (0-17)",C2432&lt;40,"Young Adult (18-39)",C2432&lt;60,"Adult (40-59)",TRUE(),"Senior (60+)")</f>
        <v>Young Adult (18-39)</v>
      </c>
      <c r="Z2432" s="27" t="n">
        <f aca="false">ROUND(G2432-E2432,0)</f>
        <v>1</v>
      </c>
      <c r="AA2432" s="27" t="n">
        <f aca="false">L2432+M2432</f>
        <v>90</v>
      </c>
      <c r="AB2432" s="27" t="n">
        <f aca="false">IFERROR(ROUND(Q2432/AA2432,2),0)</f>
        <v>18.62</v>
      </c>
      <c r="AC2432" s="27" t="str">
        <f aca="false">IF(AND(K2432="Critical",N2432="No"),"URGENT - No Bed","Normal")</f>
        <v>Normal</v>
      </c>
      <c r="AD2432" s="33" t="n">
        <f aca="false">INDEX(Lookup_Tables!$B$3:$B$12,MATCH(H2432,Lookup_Tables!$A$3:$A$12,0))</f>
        <v>3000000</v>
      </c>
      <c r="AE2432" s="27" t="str">
        <f aca="false">INDEX(Lookup_Tables!$C$3:$C$12,MATCH(H2432,Lookup_Tables!$A$3:$A$12,0))</f>
        <v>Dr. Pooja Iyer</v>
      </c>
      <c r="AF2432" s="27" t="str">
        <f aca="false">IFERROR(INDEX(Lookup_Tables!$F$16:$F$45,MATCH(I2432,Lookup_Tables!$E$16:$E$45,0)),"N/A")</f>
        <v>EMP212</v>
      </c>
      <c r="AG2432" s="27" t="n">
        <f aca="false">_xlfn.IFS(R2432="Recovered",4,R2432="Referred",3,R2432="Admitted",2,R2432="Deceased",1,TRUE(),0)</f>
        <v>4</v>
      </c>
      <c r="AH2432" s="27" t="str">
        <f aca="false">IF(T2432&gt;=4,"Satisfied",IF(T2432&gt;=3,"Neutral","Needs Improvement"))</f>
        <v>Neutral</v>
      </c>
    </row>
    <row r="2433" customFormat="false" ht="15" hidden="false" customHeight="false" outlineLevel="0" collapsed="false">
      <c r="A2433" s="30" t="s">
        <v>3053</v>
      </c>
      <c r="B2433" s="30" t="s">
        <v>1630</v>
      </c>
      <c r="C2433" s="30" t="n">
        <v>28</v>
      </c>
      <c r="D2433" s="30" t="s">
        <v>181</v>
      </c>
      <c r="E2433" s="31" t="n">
        <v>45335</v>
      </c>
      <c r="F2433" s="30" t="s">
        <v>674</v>
      </c>
      <c r="G2433" s="31" t="n">
        <v>45336</v>
      </c>
      <c r="H2433" s="30" t="s">
        <v>183</v>
      </c>
      <c r="I2433" s="30" t="s">
        <v>212</v>
      </c>
      <c r="J2433" s="30" t="s">
        <v>431</v>
      </c>
      <c r="K2433" s="30" t="s">
        <v>138</v>
      </c>
      <c r="L2433" s="30" t="n">
        <v>83</v>
      </c>
      <c r="M2433" s="30" t="n">
        <v>37</v>
      </c>
      <c r="N2433" s="30" t="s">
        <v>127</v>
      </c>
      <c r="O2433" s="30" t="s">
        <v>171</v>
      </c>
      <c r="P2433" s="30" t="s">
        <v>140</v>
      </c>
      <c r="Q2433" s="32" t="n">
        <v>1642.53</v>
      </c>
      <c r="R2433" s="30" t="s">
        <v>130</v>
      </c>
      <c r="S2433" s="30" t="s">
        <v>157</v>
      </c>
      <c r="T2433" s="30" t="n">
        <v>3</v>
      </c>
      <c r="U2433" s="30" t="n">
        <f aca="false">YEAR(E2433)</f>
        <v>2024</v>
      </c>
      <c r="V2433" s="30" t="str">
        <f aca="false">TEXT(E2433,"MMM-YYYY")</f>
        <v>Feb-2024</v>
      </c>
      <c r="W2433" s="30" t="n">
        <f aca="false">MONTH(E2433)</f>
        <v>2</v>
      </c>
      <c r="X2433" s="30" t="str">
        <f aca="false">TEXT(WEEKDAY(E2433,2),"0")&amp;" - "&amp;TEXT(E2433,"dddd")</f>
        <v>2 - Tuesday</v>
      </c>
      <c r="Y2433" s="30" t="str">
        <f aca="false">_xlfn.IFS(C2433&lt;18,"Child (0-17)",C2433&lt;40,"Young Adult (18-39)",C2433&lt;60,"Adult (40-59)",TRUE(),"Senior (60+)")</f>
        <v>Young Adult (18-39)</v>
      </c>
      <c r="Z2433" s="30" t="n">
        <f aca="false">ROUND(G2433-E2433,0)</f>
        <v>1</v>
      </c>
      <c r="AA2433" s="30" t="n">
        <f aca="false">L2433+M2433</f>
        <v>120</v>
      </c>
      <c r="AB2433" s="30" t="n">
        <f aca="false">IFERROR(ROUND(Q2433/AA2433,2),0)</f>
        <v>13.69</v>
      </c>
      <c r="AC2433" s="30" t="str">
        <f aca="false">IF(AND(K2433="Critical",N2433="No"),"URGENT - No Bed","Normal")</f>
        <v>Normal</v>
      </c>
      <c r="AD2433" s="34" t="n">
        <f aca="false">INDEX(Lookup_Tables!$B$3:$B$12,MATCH(H2433,Lookup_Tables!$A$3:$A$12,0))</f>
        <v>3100000</v>
      </c>
      <c r="AE2433" s="30" t="str">
        <f aca="false">INDEX(Lookup_Tables!$C$3:$C$12,MATCH(H2433,Lookup_Tables!$A$3:$A$12,0))</f>
        <v>Dr. Kavita Rao</v>
      </c>
      <c r="AF2433" s="30" t="str">
        <f aca="false">IFERROR(INDEX(Lookup_Tables!$F$16:$F$45,MATCH(I2433,Lookup_Tables!$E$16:$E$45,0)),"N/A")</f>
        <v>EMP225</v>
      </c>
      <c r="AG2433" s="30" t="n">
        <f aca="false">_xlfn.IFS(R2433="Recovered",4,R2433="Referred",3,R2433="Admitted",2,R2433="Deceased",1,TRUE(),0)</f>
        <v>4</v>
      </c>
      <c r="AH2433" s="30" t="str">
        <f aca="false">IF(T2433&gt;=4,"Satisfied",IF(T2433&gt;=3,"Neutral","Needs Improvement"))</f>
        <v>Neutral</v>
      </c>
    </row>
    <row r="2434" customFormat="false" ht="15" hidden="false" customHeight="false" outlineLevel="0" collapsed="false">
      <c r="A2434" s="27" t="s">
        <v>6106</v>
      </c>
      <c r="B2434" s="27" t="s">
        <v>189</v>
      </c>
      <c r="C2434" s="27" t="n">
        <v>40</v>
      </c>
      <c r="D2434" s="27" t="s">
        <v>121</v>
      </c>
      <c r="E2434" s="28" t="n">
        <v>45652</v>
      </c>
      <c r="F2434" s="27" t="s">
        <v>638</v>
      </c>
      <c r="G2434" s="28" t="n">
        <v>45653</v>
      </c>
      <c r="H2434" s="27" t="s">
        <v>236</v>
      </c>
      <c r="I2434" s="27" t="s">
        <v>237</v>
      </c>
      <c r="J2434" s="27" t="s">
        <v>287</v>
      </c>
      <c r="K2434" s="27" t="s">
        <v>156</v>
      </c>
      <c r="L2434" s="27" t="n">
        <v>21</v>
      </c>
      <c r="M2434" s="27" t="n">
        <v>50</v>
      </c>
      <c r="N2434" s="27" t="s">
        <v>127</v>
      </c>
      <c r="O2434" s="27" t="s">
        <v>128</v>
      </c>
      <c r="P2434" s="27" t="s">
        <v>187</v>
      </c>
      <c r="Q2434" s="29" t="n">
        <v>3266.12</v>
      </c>
      <c r="R2434" s="27" t="s">
        <v>130</v>
      </c>
      <c r="S2434" s="27" t="s">
        <v>164</v>
      </c>
      <c r="T2434" s="27" t="n">
        <v>2</v>
      </c>
      <c r="U2434" s="27" t="n">
        <f aca="false">YEAR(E2434)</f>
        <v>2024</v>
      </c>
      <c r="V2434" s="27" t="str">
        <f aca="false">TEXT(E2434,"MMM-YYYY")</f>
        <v>Dec-2024</v>
      </c>
      <c r="W2434" s="27" t="n">
        <f aca="false">MONTH(E2434)</f>
        <v>12</v>
      </c>
      <c r="X2434" s="27" t="str">
        <f aca="false">TEXT(WEEKDAY(E2434,2),"0")&amp;" - "&amp;TEXT(E2434,"dddd")</f>
        <v>4 - Thursday</v>
      </c>
      <c r="Y2434" s="27" t="str">
        <f aca="false">_xlfn.IFS(C2434&lt;18,"Child (0-17)",C2434&lt;40,"Young Adult (18-39)",C2434&lt;60,"Adult (40-59)",TRUE(),"Senior (60+)")</f>
        <v>Adult (40-59)</v>
      </c>
      <c r="Z2434" s="27" t="n">
        <f aca="false">ROUND(G2434-E2434,0)</f>
        <v>1</v>
      </c>
      <c r="AA2434" s="27" t="n">
        <f aca="false">L2434+M2434</f>
        <v>71</v>
      </c>
      <c r="AB2434" s="27" t="n">
        <f aca="false">IFERROR(ROUND(Q2434/AA2434,2),0)</f>
        <v>46</v>
      </c>
      <c r="AC2434" s="27" t="str">
        <f aca="false">IF(AND(K2434="Critical",N2434="No"),"URGENT - No Bed","Normal")</f>
        <v>Normal</v>
      </c>
      <c r="AD2434" s="33" t="n">
        <f aca="false">INDEX(Lookup_Tables!$B$3:$B$12,MATCH(H2434,Lookup_Tables!$A$3:$A$12,0))</f>
        <v>3900000</v>
      </c>
      <c r="AE2434" s="27" t="str">
        <f aca="false">INDEX(Lookup_Tables!$C$3:$C$12,MATCH(H2434,Lookup_Tables!$A$3:$A$12,0))</f>
        <v>Dr. Rina Mehta</v>
      </c>
      <c r="AF2434" s="27" t="str">
        <f aca="false">IFERROR(INDEX(Lookup_Tables!$F$16:$F$45,MATCH(I2434,Lookup_Tables!$E$16:$E$45,0)),"N/A")</f>
        <v>EMP215</v>
      </c>
      <c r="AG2434" s="27" t="n">
        <f aca="false">_xlfn.IFS(R2434="Recovered",4,R2434="Referred",3,R2434="Admitted",2,R2434="Deceased",1,TRUE(),0)</f>
        <v>4</v>
      </c>
      <c r="AH2434" s="27" t="str">
        <f aca="false">IF(T2434&gt;=4,"Satisfied",IF(T2434&gt;=3,"Neutral","Needs Improvement"))</f>
        <v>Needs Improvement</v>
      </c>
    </row>
    <row r="2435" customFormat="false" ht="15" hidden="false" customHeight="false" outlineLevel="0" collapsed="false">
      <c r="A2435" s="30" t="s">
        <v>2039</v>
      </c>
      <c r="B2435" s="30" t="s">
        <v>2040</v>
      </c>
      <c r="C2435" s="30" t="n">
        <v>45</v>
      </c>
      <c r="D2435" s="30" t="s">
        <v>121</v>
      </c>
      <c r="E2435" s="31" t="n">
        <v>45548</v>
      </c>
      <c r="F2435" s="30" t="s">
        <v>725</v>
      </c>
      <c r="G2435" s="31" t="n">
        <v>45557</v>
      </c>
      <c r="H2435" s="30" t="s">
        <v>206</v>
      </c>
      <c r="I2435" s="30" t="s">
        <v>207</v>
      </c>
      <c r="J2435" s="30" t="s">
        <v>208</v>
      </c>
      <c r="K2435" s="30" t="s">
        <v>202</v>
      </c>
      <c r="L2435" s="30" t="n">
        <v>6</v>
      </c>
      <c r="M2435" s="30" t="n">
        <v>173</v>
      </c>
      <c r="N2435" s="30" t="s">
        <v>186</v>
      </c>
      <c r="O2435" s="30" t="s">
        <v>171</v>
      </c>
      <c r="P2435" s="30" t="s">
        <v>150</v>
      </c>
      <c r="Q2435" s="32" t="n">
        <v>17279.82</v>
      </c>
      <c r="R2435" s="30" t="s">
        <v>462</v>
      </c>
      <c r="S2435" s="30" t="s">
        <v>131</v>
      </c>
      <c r="T2435" s="30" t="n">
        <v>3</v>
      </c>
      <c r="U2435" s="30" t="n">
        <f aca="false">YEAR(E2435)</f>
        <v>2024</v>
      </c>
      <c r="V2435" s="30" t="str">
        <f aca="false">TEXT(E2435,"MMM-YYYY")</f>
        <v>Sep-2024</v>
      </c>
      <c r="W2435" s="30" t="n">
        <f aca="false">MONTH(E2435)</f>
        <v>9</v>
      </c>
      <c r="X2435" s="30" t="str">
        <f aca="false">TEXT(WEEKDAY(E2435,2),"0")&amp;" - "&amp;TEXT(E2435,"dddd")</f>
        <v>5 - Friday</v>
      </c>
      <c r="Y2435" s="30" t="str">
        <f aca="false">_xlfn.IFS(C2435&lt;18,"Child (0-17)",C2435&lt;40,"Young Adult (18-39)",C2435&lt;60,"Adult (40-59)",TRUE(),"Senior (60+)")</f>
        <v>Adult (40-59)</v>
      </c>
      <c r="Z2435" s="30" t="n">
        <f aca="false">ROUND(G2435-E2435,0)</f>
        <v>9</v>
      </c>
      <c r="AA2435" s="30" t="n">
        <f aca="false">L2435+M2435</f>
        <v>179</v>
      </c>
      <c r="AB2435" s="30" t="n">
        <f aca="false">IFERROR(ROUND(Q2435/AA2435,2),0)</f>
        <v>96.54</v>
      </c>
      <c r="AC2435" s="30" t="str">
        <f aca="false">IF(AND(K2435="Critical",N2435="No"),"URGENT - No Bed","Normal")</f>
        <v>Normal</v>
      </c>
      <c r="AD2435" s="34" t="n">
        <f aca="false">INDEX(Lookup_Tables!$B$3:$B$12,MATCH(H2435,Lookup_Tables!$A$3:$A$12,0))</f>
        <v>2800000</v>
      </c>
      <c r="AE2435" s="30" t="str">
        <f aca="false">INDEX(Lookup_Tables!$C$3:$C$12,MATCH(H2435,Lookup_Tables!$A$3:$A$12,0))</f>
        <v>Dr. Suresh Nair</v>
      </c>
      <c r="AF2435" s="30" t="str">
        <f aca="false">IFERROR(INDEX(Lookup_Tables!$F$16:$F$45,MATCH(I2435,Lookup_Tables!$E$16:$E$45,0)),"N/A")</f>
        <v>EMP209</v>
      </c>
      <c r="AG2435" s="30" t="n">
        <f aca="false">_xlfn.IFS(R2435="Recovered",4,R2435="Referred",3,R2435="Admitted",2,R2435="Deceased",1,TRUE(),0)</f>
        <v>1</v>
      </c>
      <c r="AH2435" s="30" t="str">
        <f aca="false">IF(T2435&gt;=4,"Satisfied",IF(T2435&gt;=3,"Neutral","Needs Improvement"))</f>
        <v>Neutral</v>
      </c>
    </row>
    <row r="2436" customFormat="false" ht="15" hidden="false" customHeight="false" outlineLevel="0" collapsed="false">
      <c r="A2436" s="27" t="s">
        <v>5293</v>
      </c>
      <c r="B2436" s="27" t="s">
        <v>825</v>
      </c>
      <c r="C2436" s="27" t="n">
        <v>44</v>
      </c>
      <c r="D2436" s="27" t="s">
        <v>181</v>
      </c>
      <c r="E2436" s="28" t="n">
        <v>45456</v>
      </c>
      <c r="F2436" s="27" t="s">
        <v>725</v>
      </c>
      <c r="G2436" s="28" t="n">
        <v>45459</v>
      </c>
      <c r="H2436" s="27" t="s">
        <v>217</v>
      </c>
      <c r="I2436" s="27" t="s">
        <v>344</v>
      </c>
      <c r="J2436" s="27" t="s">
        <v>294</v>
      </c>
      <c r="K2436" s="27" t="s">
        <v>156</v>
      </c>
      <c r="L2436" s="27" t="n">
        <v>27</v>
      </c>
      <c r="M2436" s="27" t="n">
        <v>46</v>
      </c>
      <c r="N2436" s="27" t="s">
        <v>186</v>
      </c>
      <c r="O2436" s="27" t="s">
        <v>128</v>
      </c>
      <c r="P2436" s="27" t="s">
        <v>187</v>
      </c>
      <c r="Q2436" s="29" t="n">
        <v>4556.28</v>
      </c>
      <c r="R2436" s="27" t="s">
        <v>130</v>
      </c>
      <c r="S2436" s="27" t="s">
        <v>164</v>
      </c>
      <c r="T2436" s="27" t="n">
        <v>3</v>
      </c>
      <c r="U2436" s="27" t="n">
        <f aca="false">YEAR(E2436)</f>
        <v>2024</v>
      </c>
      <c r="V2436" s="27" t="str">
        <f aca="false">TEXT(E2436,"MMM-YYYY")</f>
        <v>Jun-2024</v>
      </c>
      <c r="W2436" s="27" t="n">
        <f aca="false">MONTH(E2436)</f>
        <v>6</v>
      </c>
      <c r="X2436" s="27" t="str">
        <f aca="false">TEXT(WEEKDAY(E2436,2),"0")&amp;" - "&amp;TEXT(E2436,"dddd")</f>
        <v>4 - Thursday</v>
      </c>
      <c r="Y2436" s="27" t="str">
        <f aca="false">_xlfn.IFS(C2436&lt;18,"Child (0-17)",C2436&lt;40,"Young Adult (18-39)",C2436&lt;60,"Adult (40-59)",TRUE(),"Senior (60+)")</f>
        <v>Adult (40-59)</v>
      </c>
      <c r="Z2436" s="27" t="n">
        <f aca="false">ROUND(G2436-E2436,0)</f>
        <v>3</v>
      </c>
      <c r="AA2436" s="27" t="n">
        <f aca="false">L2436+M2436</f>
        <v>73</v>
      </c>
      <c r="AB2436" s="27" t="n">
        <f aca="false">IFERROR(ROUND(Q2436/AA2436,2),0)</f>
        <v>62.41</v>
      </c>
      <c r="AC2436" s="27" t="str">
        <f aca="false">IF(AND(K2436="Critical",N2436="No"),"URGENT - No Bed","Normal")</f>
        <v>Normal</v>
      </c>
      <c r="AD2436" s="33" t="n">
        <f aca="false">INDEX(Lookup_Tables!$B$3:$B$12,MATCH(H2436,Lookup_Tables!$A$3:$A$12,0))</f>
        <v>4200000</v>
      </c>
      <c r="AE2436" s="27" t="str">
        <f aca="false">INDEX(Lookup_Tables!$C$3:$C$12,MATCH(H2436,Lookup_Tables!$A$3:$A$12,0))</f>
        <v>Dr. Anil Kapoor</v>
      </c>
      <c r="AF2436" s="27" t="str">
        <f aca="false">IFERROR(INDEX(Lookup_Tables!$F$16:$F$45,MATCH(I2436,Lookup_Tables!$E$16:$E$45,0)),"N/A")</f>
        <v>EMP201</v>
      </c>
      <c r="AG2436" s="27" t="n">
        <f aca="false">_xlfn.IFS(R2436="Recovered",4,R2436="Referred",3,R2436="Admitted",2,R2436="Deceased",1,TRUE(),0)</f>
        <v>4</v>
      </c>
      <c r="AH2436" s="27" t="str">
        <f aca="false">IF(T2436&gt;=4,"Satisfied",IF(T2436&gt;=3,"Neutral","Needs Improvement"))</f>
        <v>Neutral</v>
      </c>
    </row>
    <row r="2437" customFormat="false" ht="15" hidden="false" customHeight="false" outlineLevel="0" collapsed="false">
      <c r="A2437" s="30" t="s">
        <v>988</v>
      </c>
      <c r="B2437" s="30" t="s">
        <v>989</v>
      </c>
      <c r="C2437" s="30" t="n">
        <v>95</v>
      </c>
      <c r="D2437" s="30" t="s">
        <v>181</v>
      </c>
      <c r="E2437" s="31" t="n">
        <v>45397</v>
      </c>
      <c r="F2437" s="30" t="s">
        <v>356</v>
      </c>
      <c r="G2437" s="31" t="n">
        <v>45397</v>
      </c>
      <c r="H2437" s="30" t="s">
        <v>236</v>
      </c>
      <c r="I2437" s="30" t="s">
        <v>323</v>
      </c>
      <c r="J2437" s="30" t="s">
        <v>267</v>
      </c>
      <c r="K2437" s="30" t="s">
        <v>138</v>
      </c>
      <c r="L2437" s="30" t="n">
        <v>88</v>
      </c>
      <c r="M2437" s="30" t="n">
        <v>22</v>
      </c>
      <c r="N2437" s="30" t="s">
        <v>127</v>
      </c>
      <c r="O2437" s="30" t="s">
        <v>171</v>
      </c>
      <c r="P2437" s="30" t="s">
        <v>187</v>
      </c>
      <c r="Q2437" s="32" t="n">
        <v>1540.15</v>
      </c>
      <c r="R2437" s="30" t="s">
        <v>130</v>
      </c>
      <c r="S2437" s="30" t="s">
        <v>178</v>
      </c>
      <c r="T2437" s="30" t="n">
        <v>5</v>
      </c>
      <c r="U2437" s="30" t="n">
        <f aca="false">YEAR(E2437)</f>
        <v>2024</v>
      </c>
      <c r="V2437" s="30" t="str">
        <f aca="false">TEXT(E2437,"MMM-YYYY")</f>
        <v>Apr-2024</v>
      </c>
      <c r="W2437" s="30" t="n">
        <f aca="false">MONTH(E2437)</f>
        <v>4</v>
      </c>
      <c r="X2437" s="30" t="str">
        <f aca="false">TEXT(WEEKDAY(E2437,2),"0")&amp;" - "&amp;TEXT(E2437,"dddd")</f>
        <v>1 - Monday</v>
      </c>
      <c r="Y2437" s="30" t="str">
        <f aca="false">_xlfn.IFS(C2437&lt;18,"Child (0-17)",C2437&lt;40,"Young Adult (18-39)",C2437&lt;60,"Adult (40-59)",TRUE(),"Senior (60+)")</f>
        <v>Senior (60+)</v>
      </c>
      <c r="Z2437" s="30" t="n">
        <f aca="false">ROUND(G2437-E2437,0)</f>
        <v>0</v>
      </c>
      <c r="AA2437" s="30" t="n">
        <f aca="false">L2437+M2437</f>
        <v>110</v>
      </c>
      <c r="AB2437" s="30" t="n">
        <f aca="false">IFERROR(ROUND(Q2437/AA2437,2),0)</f>
        <v>14</v>
      </c>
      <c r="AC2437" s="30" t="str">
        <f aca="false">IF(AND(K2437="Critical",N2437="No"),"URGENT - No Bed","Normal")</f>
        <v>Normal</v>
      </c>
      <c r="AD2437" s="34" t="n">
        <f aca="false">INDEX(Lookup_Tables!$B$3:$B$12,MATCH(H2437,Lookup_Tables!$A$3:$A$12,0))</f>
        <v>3900000</v>
      </c>
      <c r="AE2437" s="30" t="str">
        <f aca="false">INDEX(Lookup_Tables!$C$3:$C$12,MATCH(H2437,Lookup_Tables!$A$3:$A$12,0))</f>
        <v>Dr. Rina Mehta</v>
      </c>
      <c r="AF2437" s="30" t="str">
        <f aca="false">IFERROR(INDEX(Lookup_Tables!$F$16:$F$45,MATCH(I2437,Lookup_Tables!$E$16:$E$45,0)),"N/A")</f>
        <v>EMP216</v>
      </c>
      <c r="AG2437" s="30" t="n">
        <f aca="false">_xlfn.IFS(R2437="Recovered",4,R2437="Referred",3,R2437="Admitted",2,R2437="Deceased",1,TRUE(),0)</f>
        <v>4</v>
      </c>
      <c r="AH2437" s="30" t="str">
        <f aca="false">IF(T2437&gt;=4,"Satisfied",IF(T2437&gt;=3,"Neutral","Needs Improvement"))</f>
        <v>Satisfied</v>
      </c>
    </row>
    <row r="2438" customFormat="false" ht="15" hidden="false" customHeight="false" outlineLevel="0" collapsed="false">
      <c r="A2438" s="27" t="s">
        <v>3321</v>
      </c>
      <c r="B2438" s="27" t="s">
        <v>3322</v>
      </c>
      <c r="C2438" s="27" t="n">
        <v>17</v>
      </c>
      <c r="D2438" s="27" t="s">
        <v>121</v>
      </c>
      <c r="E2438" s="28" t="n">
        <v>45475</v>
      </c>
      <c r="F2438" s="27" t="s">
        <v>241</v>
      </c>
      <c r="G2438" s="28" t="n">
        <v>45475</v>
      </c>
      <c r="H2438" s="27" t="s">
        <v>217</v>
      </c>
      <c r="I2438" s="27" t="s">
        <v>344</v>
      </c>
      <c r="J2438" s="27" t="s">
        <v>218</v>
      </c>
      <c r="K2438" s="27" t="s">
        <v>138</v>
      </c>
      <c r="L2438" s="27" t="n">
        <v>57</v>
      </c>
      <c r="M2438" s="27" t="n">
        <v>42</v>
      </c>
      <c r="N2438" s="27" t="s">
        <v>127</v>
      </c>
      <c r="O2438" s="27" t="s">
        <v>139</v>
      </c>
      <c r="P2438" s="27" t="s">
        <v>187</v>
      </c>
      <c r="Q2438" s="29" t="n">
        <v>2349.22</v>
      </c>
      <c r="R2438" s="27" t="s">
        <v>130</v>
      </c>
      <c r="S2438" s="27" t="s">
        <v>157</v>
      </c>
      <c r="T2438" s="27" t="n">
        <v>4</v>
      </c>
      <c r="U2438" s="27" t="n">
        <f aca="false">YEAR(E2438)</f>
        <v>2024</v>
      </c>
      <c r="V2438" s="27" t="str">
        <f aca="false">TEXT(E2438,"MMM-YYYY")</f>
        <v>Jul-2024</v>
      </c>
      <c r="W2438" s="27" t="n">
        <f aca="false">MONTH(E2438)</f>
        <v>7</v>
      </c>
      <c r="X2438" s="27" t="str">
        <f aca="false">TEXT(WEEKDAY(E2438,2),"0")&amp;" - "&amp;TEXT(E2438,"dddd")</f>
        <v>2 - Tuesday</v>
      </c>
      <c r="Y2438" s="27" t="str">
        <f aca="false">_xlfn.IFS(C2438&lt;18,"Child (0-17)",C2438&lt;40,"Young Adult (18-39)",C2438&lt;60,"Adult (40-59)",TRUE(),"Senior (60+)")</f>
        <v>Child (0-17)</v>
      </c>
      <c r="Z2438" s="27" t="n">
        <f aca="false">ROUND(G2438-E2438,0)</f>
        <v>0</v>
      </c>
      <c r="AA2438" s="27" t="n">
        <f aca="false">L2438+M2438</f>
        <v>99</v>
      </c>
      <c r="AB2438" s="27" t="n">
        <f aca="false">IFERROR(ROUND(Q2438/AA2438,2),0)</f>
        <v>23.73</v>
      </c>
      <c r="AC2438" s="27" t="str">
        <f aca="false">IF(AND(K2438="Critical",N2438="No"),"URGENT - No Bed","Normal")</f>
        <v>Normal</v>
      </c>
      <c r="AD2438" s="33" t="n">
        <f aca="false">INDEX(Lookup_Tables!$B$3:$B$12,MATCH(H2438,Lookup_Tables!$A$3:$A$12,0))</f>
        <v>4200000</v>
      </c>
      <c r="AE2438" s="27" t="str">
        <f aca="false">INDEX(Lookup_Tables!$C$3:$C$12,MATCH(H2438,Lookup_Tables!$A$3:$A$12,0))</f>
        <v>Dr. Anil Kapoor</v>
      </c>
      <c r="AF2438" s="27" t="str">
        <f aca="false">IFERROR(INDEX(Lookup_Tables!$F$16:$F$45,MATCH(I2438,Lookup_Tables!$E$16:$E$45,0)),"N/A")</f>
        <v>EMP201</v>
      </c>
      <c r="AG2438" s="27" t="n">
        <f aca="false">_xlfn.IFS(R2438="Recovered",4,R2438="Referred",3,R2438="Admitted",2,R2438="Deceased",1,TRUE(),0)</f>
        <v>4</v>
      </c>
      <c r="AH2438" s="27" t="str">
        <f aca="false">IF(T2438&gt;=4,"Satisfied",IF(T2438&gt;=3,"Neutral","Needs Improvement"))</f>
        <v>Satisfied</v>
      </c>
    </row>
    <row r="2439" customFormat="false" ht="15" hidden="false" customHeight="false" outlineLevel="0" collapsed="false">
      <c r="A2439" s="30" t="s">
        <v>6875</v>
      </c>
      <c r="B2439" s="30" t="s">
        <v>2480</v>
      </c>
      <c r="C2439" s="30" t="n">
        <v>29</v>
      </c>
      <c r="D2439" s="30" t="s">
        <v>181</v>
      </c>
      <c r="E2439" s="31" t="n">
        <v>45354</v>
      </c>
      <c r="F2439" s="30" t="s">
        <v>241</v>
      </c>
      <c r="G2439" s="31" t="n">
        <v>45354</v>
      </c>
      <c r="H2439" s="30" t="s">
        <v>183</v>
      </c>
      <c r="I2439" s="30" t="s">
        <v>430</v>
      </c>
      <c r="J2439" s="30" t="s">
        <v>213</v>
      </c>
      <c r="K2439" s="30" t="s">
        <v>138</v>
      </c>
      <c r="L2439" s="30" t="n">
        <v>35</v>
      </c>
      <c r="M2439" s="30" t="n">
        <v>23</v>
      </c>
      <c r="N2439" s="30" t="s">
        <v>127</v>
      </c>
      <c r="O2439" s="30" t="s">
        <v>139</v>
      </c>
      <c r="P2439" s="30" t="s">
        <v>150</v>
      </c>
      <c r="Q2439" s="32" t="n">
        <v>1962.76</v>
      </c>
      <c r="R2439" s="30" t="s">
        <v>172</v>
      </c>
      <c r="S2439" s="30" t="s">
        <v>192</v>
      </c>
      <c r="T2439" s="30" t="n">
        <v>2</v>
      </c>
      <c r="U2439" s="30" t="n">
        <f aca="false">YEAR(E2439)</f>
        <v>2024</v>
      </c>
      <c r="V2439" s="30" t="str">
        <f aca="false">TEXT(E2439,"MMM-YYYY")</f>
        <v>Mar-2024</v>
      </c>
      <c r="W2439" s="30" t="n">
        <f aca="false">MONTH(E2439)</f>
        <v>3</v>
      </c>
      <c r="X2439" s="30" t="str">
        <f aca="false">TEXT(WEEKDAY(E2439,2),"0")&amp;" - "&amp;TEXT(E2439,"dddd")</f>
        <v>7 - Sunday</v>
      </c>
      <c r="Y2439" s="30" t="str">
        <f aca="false">_xlfn.IFS(C2439&lt;18,"Child (0-17)",C2439&lt;40,"Young Adult (18-39)",C2439&lt;60,"Adult (40-59)",TRUE(),"Senior (60+)")</f>
        <v>Young Adult (18-39)</v>
      </c>
      <c r="Z2439" s="30" t="n">
        <f aca="false">ROUND(G2439-E2439,0)</f>
        <v>0</v>
      </c>
      <c r="AA2439" s="30" t="n">
        <f aca="false">L2439+M2439</f>
        <v>58</v>
      </c>
      <c r="AB2439" s="30" t="n">
        <f aca="false">IFERROR(ROUND(Q2439/AA2439,2),0)</f>
        <v>33.84</v>
      </c>
      <c r="AC2439" s="30" t="str">
        <f aca="false">IF(AND(K2439="Critical",N2439="No"),"URGENT - No Bed","Normal")</f>
        <v>Normal</v>
      </c>
      <c r="AD2439" s="34" t="n">
        <f aca="false">INDEX(Lookup_Tables!$B$3:$B$12,MATCH(H2439,Lookup_Tables!$A$3:$A$12,0))</f>
        <v>3100000</v>
      </c>
      <c r="AE2439" s="30" t="str">
        <f aca="false">INDEX(Lookup_Tables!$C$3:$C$12,MATCH(H2439,Lookup_Tables!$A$3:$A$12,0))</f>
        <v>Dr. Kavita Rao</v>
      </c>
      <c r="AF2439" s="30" t="str">
        <f aca="false">IFERROR(INDEX(Lookup_Tables!$F$16:$F$45,MATCH(I2439,Lookup_Tables!$E$16:$E$45,0)),"N/A")</f>
        <v>EMP224</v>
      </c>
      <c r="AG2439" s="30" t="n">
        <f aca="false">_xlfn.IFS(R2439="Recovered",4,R2439="Referred",3,R2439="Admitted",2,R2439="Deceased",1,TRUE(),0)</f>
        <v>2</v>
      </c>
      <c r="AH2439" s="30" t="str">
        <f aca="false">IF(T2439&gt;=4,"Satisfied",IF(T2439&gt;=3,"Neutral","Needs Improvement"))</f>
        <v>Needs Improvement</v>
      </c>
    </row>
    <row r="2440" customFormat="false" ht="15" hidden="false" customHeight="false" outlineLevel="0" collapsed="false">
      <c r="A2440" s="27" t="s">
        <v>6438</v>
      </c>
      <c r="B2440" s="27" t="s">
        <v>2794</v>
      </c>
      <c r="C2440" s="27" t="n">
        <v>15</v>
      </c>
      <c r="D2440" s="27" t="s">
        <v>121</v>
      </c>
      <c r="E2440" s="28" t="n">
        <v>45366</v>
      </c>
      <c r="F2440" s="27" t="s">
        <v>319</v>
      </c>
      <c r="G2440" s="28" t="n">
        <v>45368</v>
      </c>
      <c r="H2440" s="27" t="s">
        <v>217</v>
      </c>
      <c r="I2440" s="27" t="s">
        <v>282</v>
      </c>
      <c r="J2440" s="27" t="s">
        <v>294</v>
      </c>
      <c r="K2440" s="27" t="s">
        <v>156</v>
      </c>
      <c r="L2440" s="27" t="n">
        <v>65</v>
      </c>
      <c r="M2440" s="27" t="n">
        <v>35</v>
      </c>
      <c r="N2440" s="27" t="s">
        <v>127</v>
      </c>
      <c r="O2440" s="27" t="s">
        <v>139</v>
      </c>
      <c r="P2440" s="27" t="s">
        <v>129</v>
      </c>
      <c r="Q2440" s="29" t="n">
        <v>2634.63</v>
      </c>
      <c r="R2440" s="27" t="s">
        <v>130</v>
      </c>
      <c r="S2440" s="27" t="s">
        <v>197</v>
      </c>
      <c r="T2440" s="27" t="n">
        <v>4</v>
      </c>
      <c r="U2440" s="27" t="n">
        <f aca="false">YEAR(E2440)</f>
        <v>2024</v>
      </c>
      <c r="V2440" s="27" t="str">
        <f aca="false">TEXT(E2440,"MMM-YYYY")</f>
        <v>Mar-2024</v>
      </c>
      <c r="W2440" s="27" t="n">
        <f aca="false">MONTH(E2440)</f>
        <v>3</v>
      </c>
      <c r="X2440" s="27" t="str">
        <f aca="false">TEXT(WEEKDAY(E2440,2),"0")&amp;" - "&amp;TEXT(E2440,"dddd")</f>
        <v>5 - Friday</v>
      </c>
      <c r="Y2440" s="27" t="str">
        <f aca="false">_xlfn.IFS(C2440&lt;18,"Child (0-17)",C2440&lt;40,"Young Adult (18-39)",C2440&lt;60,"Adult (40-59)",TRUE(),"Senior (60+)")</f>
        <v>Child (0-17)</v>
      </c>
      <c r="Z2440" s="27" t="n">
        <f aca="false">ROUND(G2440-E2440,0)</f>
        <v>2</v>
      </c>
      <c r="AA2440" s="27" t="n">
        <f aca="false">L2440+M2440</f>
        <v>100</v>
      </c>
      <c r="AB2440" s="27" t="n">
        <f aca="false">IFERROR(ROUND(Q2440/AA2440,2),0)</f>
        <v>26.35</v>
      </c>
      <c r="AC2440" s="27" t="str">
        <f aca="false">IF(AND(K2440="Critical",N2440="No"),"URGENT - No Bed","Normal")</f>
        <v>Normal</v>
      </c>
      <c r="AD2440" s="33" t="n">
        <f aca="false">INDEX(Lookup_Tables!$B$3:$B$12,MATCH(H2440,Lookup_Tables!$A$3:$A$12,0))</f>
        <v>4200000</v>
      </c>
      <c r="AE2440" s="27" t="str">
        <f aca="false">INDEX(Lookup_Tables!$C$3:$C$12,MATCH(H2440,Lookup_Tables!$A$3:$A$12,0))</f>
        <v>Dr. Anil Kapoor</v>
      </c>
      <c r="AF2440" s="27" t="str">
        <f aca="false">IFERROR(INDEX(Lookup_Tables!$F$16:$F$45,MATCH(I2440,Lookup_Tables!$E$16:$E$45,0)),"N/A")</f>
        <v>EMP200</v>
      </c>
      <c r="AG2440" s="27" t="n">
        <f aca="false">_xlfn.IFS(R2440="Recovered",4,R2440="Referred",3,R2440="Admitted",2,R2440="Deceased",1,TRUE(),0)</f>
        <v>4</v>
      </c>
      <c r="AH2440" s="27" t="str">
        <f aca="false">IF(T2440&gt;=4,"Satisfied",IF(T2440&gt;=3,"Neutral","Needs Improvement"))</f>
        <v>Satisfied</v>
      </c>
    </row>
    <row r="2441" customFormat="false" ht="15" hidden="false" customHeight="false" outlineLevel="0" collapsed="false">
      <c r="A2441" s="30" t="s">
        <v>6850</v>
      </c>
      <c r="B2441" s="30" t="s">
        <v>3467</v>
      </c>
      <c r="C2441" s="30" t="n">
        <v>28</v>
      </c>
      <c r="D2441" s="30" t="s">
        <v>121</v>
      </c>
      <c r="E2441" s="31" t="n">
        <v>45465</v>
      </c>
      <c r="F2441" s="30" t="s">
        <v>651</v>
      </c>
      <c r="G2441" s="31" t="n">
        <v>45466</v>
      </c>
      <c r="H2441" s="30" t="s">
        <v>183</v>
      </c>
      <c r="I2441" s="30" t="s">
        <v>430</v>
      </c>
      <c r="J2441" s="30" t="s">
        <v>476</v>
      </c>
      <c r="K2441" s="30" t="s">
        <v>138</v>
      </c>
      <c r="L2441" s="30" t="n">
        <v>38</v>
      </c>
      <c r="M2441" s="30" t="n">
        <v>17</v>
      </c>
      <c r="N2441" s="30" t="s">
        <v>127</v>
      </c>
      <c r="O2441" s="30" t="s">
        <v>139</v>
      </c>
      <c r="P2441" s="30" t="s">
        <v>129</v>
      </c>
      <c r="Q2441" s="32" t="n">
        <v>1069.24</v>
      </c>
      <c r="R2441" s="30" t="s">
        <v>130</v>
      </c>
      <c r="S2441" s="30" t="s">
        <v>178</v>
      </c>
      <c r="T2441" s="30" t="n">
        <v>5</v>
      </c>
      <c r="U2441" s="30" t="n">
        <f aca="false">YEAR(E2441)</f>
        <v>2024</v>
      </c>
      <c r="V2441" s="30" t="str">
        <f aca="false">TEXT(E2441,"MMM-YYYY")</f>
        <v>Jun-2024</v>
      </c>
      <c r="W2441" s="30" t="n">
        <f aca="false">MONTH(E2441)</f>
        <v>6</v>
      </c>
      <c r="X2441" s="30" t="str">
        <f aca="false">TEXT(WEEKDAY(E2441,2),"0")&amp;" - "&amp;TEXT(E2441,"dddd")</f>
        <v>6 - Saturday</v>
      </c>
      <c r="Y2441" s="30" t="str">
        <f aca="false">_xlfn.IFS(C2441&lt;18,"Child (0-17)",C2441&lt;40,"Young Adult (18-39)",C2441&lt;60,"Adult (40-59)",TRUE(),"Senior (60+)")</f>
        <v>Young Adult (18-39)</v>
      </c>
      <c r="Z2441" s="30" t="n">
        <f aca="false">ROUND(G2441-E2441,0)</f>
        <v>1</v>
      </c>
      <c r="AA2441" s="30" t="n">
        <f aca="false">L2441+M2441</f>
        <v>55</v>
      </c>
      <c r="AB2441" s="30" t="n">
        <f aca="false">IFERROR(ROUND(Q2441/AA2441,2),0)</f>
        <v>19.44</v>
      </c>
      <c r="AC2441" s="30" t="str">
        <f aca="false">IF(AND(K2441="Critical",N2441="No"),"URGENT - No Bed","Normal")</f>
        <v>Normal</v>
      </c>
      <c r="AD2441" s="34" t="n">
        <f aca="false">INDEX(Lookup_Tables!$B$3:$B$12,MATCH(H2441,Lookup_Tables!$A$3:$A$12,0))</f>
        <v>3100000</v>
      </c>
      <c r="AE2441" s="30" t="str">
        <f aca="false">INDEX(Lookup_Tables!$C$3:$C$12,MATCH(H2441,Lookup_Tables!$A$3:$A$12,0))</f>
        <v>Dr. Kavita Rao</v>
      </c>
      <c r="AF2441" s="30" t="str">
        <f aca="false">IFERROR(INDEX(Lookup_Tables!$F$16:$F$45,MATCH(I2441,Lookup_Tables!$E$16:$E$45,0)),"N/A")</f>
        <v>EMP224</v>
      </c>
      <c r="AG2441" s="30" t="n">
        <f aca="false">_xlfn.IFS(R2441="Recovered",4,R2441="Referred",3,R2441="Admitted",2,R2441="Deceased",1,TRUE(),0)</f>
        <v>4</v>
      </c>
      <c r="AH2441" s="30" t="str">
        <f aca="false">IF(T2441&gt;=4,"Satisfied",IF(T2441&gt;=3,"Neutral","Needs Improvement"))</f>
        <v>Satisfied</v>
      </c>
    </row>
    <row r="2442" customFormat="false" ht="15" hidden="false" customHeight="false" outlineLevel="0" collapsed="false">
      <c r="A2442" s="27" t="s">
        <v>4056</v>
      </c>
      <c r="B2442" s="27" t="s">
        <v>1376</v>
      </c>
      <c r="C2442" s="27" t="n">
        <v>61</v>
      </c>
      <c r="D2442" s="27" t="s">
        <v>121</v>
      </c>
      <c r="E2442" s="28" t="n">
        <v>45430</v>
      </c>
      <c r="F2442" s="27" t="s">
        <v>611</v>
      </c>
      <c r="G2442" s="28" t="n">
        <v>45432</v>
      </c>
      <c r="H2442" s="27" t="s">
        <v>217</v>
      </c>
      <c r="I2442" s="27" t="s">
        <v>344</v>
      </c>
      <c r="J2442" s="27" t="s">
        <v>218</v>
      </c>
      <c r="K2442" s="27" t="s">
        <v>156</v>
      </c>
      <c r="L2442" s="27" t="n">
        <v>21</v>
      </c>
      <c r="M2442" s="27" t="n">
        <v>36</v>
      </c>
      <c r="N2442" s="27" t="s">
        <v>127</v>
      </c>
      <c r="O2442" s="27" t="s">
        <v>128</v>
      </c>
      <c r="P2442" s="27" t="s">
        <v>187</v>
      </c>
      <c r="Q2442" s="29" t="n">
        <v>4402.7</v>
      </c>
      <c r="R2442" s="27" t="s">
        <v>130</v>
      </c>
      <c r="S2442" s="27" t="s">
        <v>223</v>
      </c>
      <c r="T2442" s="27" t="n">
        <v>5</v>
      </c>
      <c r="U2442" s="27" t="n">
        <f aca="false">YEAR(E2442)</f>
        <v>2024</v>
      </c>
      <c r="V2442" s="27" t="str">
        <f aca="false">TEXT(E2442,"MMM-YYYY")</f>
        <v>May-2024</v>
      </c>
      <c r="W2442" s="27" t="n">
        <f aca="false">MONTH(E2442)</f>
        <v>5</v>
      </c>
      <c r="X2442" s="27" t="str">
        <f aca="false">TEXT(WEEKDAY(E2442,2),"0")&amp;" - "&amp;TEXT(E2442,"dddd")</f>
        <v>6 - Saturday</v>
      </c>
      <c r="Y2442" s="27" t="str">
        <f aca="false">_xlfn.IFS(C2442&lt;18,"Child (0-17)",C2442&lt;40,"Young Adult (18-39)",C2442&lt;60,"Adult (40-59)",TRUE(),"Senior (60+)")</f>
        <v>Senior (60+)</v>
      </c>
      <c r="Z2442" s="27" t="n">
        <f aca="false">ROUND(G2442-E2442,0)</f>
        <v>2</v>
      </c>
      <c r="AA2442" s="27" t="n">
        <f aca="false">L2442+M2442</f>
        <v>57</v>
      </c>
      <c r="AB2442" s="27" t="n">
        <f aca="false">IFERROR(ROUND(Q2442/AA2442,2),0)</f>
        <v>77.24</v>
      </c>
      <c r="AC2442" s="27" t="str">
        <f aca="false">IF(AND(K2442="Critical",N2442="No"),"URGENT - No Bed","Normal")</f>
        <v>Normal</v>
      </c>
      <c r="AD2442" s="33" t="n">
        <f aca="false">INDEX(Lookup_Tables!$B$3:$B$12,MATCH(H2442,Lookup_Tables!$A$3:$A$12,0))</f>
        <v>4200000</v>
      </c>
      <c r="AE2442" s="27" t="str">
        <f aca="false">INDEX(Lookup_Tables!$C$3:$C$12,MATCH(H2442,Lookup_Tables!$A$3:$A$12,0))</f>
        <v>Dr. Anil Kapoor</v>
      </c>
      <c r="AF2442" s="27" t="str">
        <f aca="false">IFERROR(INDEX(Lookup_Tables!$F$16:$F$45,MATCH(I2442,Lookup_Tables!$E$16:$E$45,0)),"N/A")</f>
        <v>EMP201</v>
      </c>
      <c r="AG2442" s="27" t="n">
        <f aca="false">_xlfn.IFS(R2442="Recovered",4,R2442="Referred",3,R2442="Admitted",2,R2442="Deceased",1,TRUE(),0)</f>
        <v>4</v>
      </c>
      <c r="AH2442" s="27" t="str">
        <f aca="false">IF(T2442&gt;=4,"Satisfied",IF(T2442&gt;=3,"Neutral","Needs Improvement"))</f>
        <v>Satisfied</v>
      </c>
    </row>
    <row r="2443" customFormat="false" ht="15" hidden="false" customHeight="false" outlineLevel="0" collapsed="false">
      <c r="A2443" s="30" t="s">
        <v>4682</v>
      </c>
      <c r="B2443" s="30" t="s">
        <v>1197</v>
      </c>
      <c r="C2443" s="30" t="n">
        <v>24</v>
      </c>
      <c r="D2443" s="30" t="s">
        <v>121</v>
      </c>
      <c r="E2443" s="31" t="n">
        <v>45415</v>
      </c>
      <c r="F2443" s="30" t="s">
        <v>978</v>
      </c>
      <c r="G2443" s="31" t="n">
        <v>45425</v>
      </c>
      <c r="H2443" s="30" t="s">
        <v>217</v>
      </c>
      <c r="I2443" s="30" t="s">
        <v>344</v>
      </c>
      <c r="J2443" s="30" t="s">
        <v>294</v>
      </c>
      <c r="K2443" s="30" t="s">
        <v>202</v>
      </c>
      <c r="L2443" s="30" t="n">
        <v>20</v>
      </c>
      <c r="M2443" s="30" t="n">
        <v>183</v>
      </c>
      <c r="N2443" s="30" t="s">
        <v>186</v>
      </c>
      <c r="O2443" s="30" t="s">
        <v>139</v>
      </c>
      <c r="P2443" s="30" t="s">
        <v>150</v>
      </c>
      <c r="Q2443" s="32" t="n">
        <v>18150.74</v>
      </c>
      <c r="R2443" s="30" t="s">
        <v>172</v>
      </c>
      <c r="S2443" s="30" t="s">
        <v>164</v>
      </c>
      <c r="T2443" s="30" t="n">
        <v>3</v>
      </c>
      <c r="U2443" s="30" t="n">
        <f aca="false">YEAR(E2443)</f>
        <v>2024</v>
      </c>
      <c r="V2443" s="30" t="str">
        <f aca="false">TEXT(E2443,"MMM-YYYY")</f>
        <v>May-2024</v>
      </c>
      <c r="W2443" s="30" t="n">
        <f aca="false">MONTH(E2443)</f>
        <v>5</v>
      </c>
      <c r="X2443" s="30" t="str">
        <f aca="false">TEXT(WEEKDAY(E2443,2),"0")&amp;" - "&amp;TEXT(E2443,"dddd")</f>
        <v>5 - Friday</v>
      </c>
      <c r="Y2443" s="30" t="str">
        <f aca="false">_xlfn.IFS(C2443&lt;18,"Child (0-17)",C2443&lt;40,"Young Adult (18-39)",C2443&lt;60,"Adult (40-59)",TRUE(),"Senior (60+)")</f>
        <v>Young Adult (18-39)</v>
      </c>
      <c r="Z2443" s="30" t="n">
        <f aca="false">ROUND(G2443-E2443,0)</f>
        <v>10</v>
      </c>
      <c r="AA2443" s="30" t="n">
        <f aca="false">L2443+M2443</f>
        <v>203</v>
      </c>
      <c r="AB2443" s="30" t="n">
        <f aca="false">IFERROR(ROUND(Q2443/AA2443,2),0)</f>
        <v>89.41</v>
      </c>
      <c r="AC2443" s="30" t="str">
        <f aca="false">IF(AND(K2443="Critical",N2443="No"),"URGENT - No Bed","Normal")</f>
        <v>Normal</v>
      </c>
      <c r="AD2443" s="34" t="n">
        <f aca="false">INDEX(Lookup_Tables!$B$3:$B$12,MATCH(H2443,Lookup_Tables!$A$3:$A$12,0))</f>
        <v>4200000</v>
      </c>
      <c r="AE2443" s="30" t="str">
        <f aca="false">INDEX(Lookup_Tables!$C$3:$C$12,MATCH(H2443,Lookup_Tables!$A$3:$A$12,0))</f>
        <v>Dr. Anil Kapoor</v>
      </c>
      <c r="AF2443" s="30" t="str">
        <f aca="false">IFERROR(INDEX(Lookup_Tables!$F$16:$F$45,MATCH(I2443,Lookup_Tables!$E$16:$E$45,0)),"N/A")</f>
        <v>EMP201</v>
      </c>
      <c r="AG2443" s="30" t="n">
        <f aca="false">_xlfn.IFS(R2443="Recovered",4,R2443="Referred",3,R2443="Admitted",2,R2443="Deceased",1,TRUE(),0)</f>
        <v>2</v>
      </c>
      <c r="AH2443" s="30" t="str">
        <f aca="false">IF(T2443&gt;=4,"Satisfied",IF(T2443&gt;=3,"Neutral","Needs Improvement"))</f>
        <v>Neutral</v>
      </c>
    </row>
    <row r="2444" customFormat="false" ht="15" hidden="false" customHeight="false" outlineLevel="0" collapsed="false">
      <c r="A2444" s="27" t="s">
        <v>1256</v>
      </c>
      <c r="B2444" s="27" t="s">
        <v>307</v>
      </c>
      <c r="C2444" s="27" t="n">
        <v>54</v>
      </c>
      <c r="D2444" s="27" t="s">
        <v>121</v>
      </c>
      <c r="E2444" s="28" t="n">
        <v>45408</v>
      </c>
      <c r="F2444" s="27" t="s">
        <v>1257</v>
      </c>
      <c r="G2444" s="28" t="n">
        <v>45410</v>
      </c>
      <c r="H2444" s="27" t="s">
        <v>236</v>
      </c>
      <c r="I2444" s="27" t="s">
        <v>266</v>
      </c>
      <c r="J2444" s="27" t="s">
        <v>375</v>
      </c>
      <c r="K2444" s="27" t="s">
        <v>156</v>
      </c>
      <c r="L2444" s="27" t="n">
        <v>55</v>
      </c>
      <c r="M2444" s="27" t="n">
        <v>48</v>
      </c>
      <c r="N2444" s="27" t="s">
        <v>127</v>
      </c>
      <c r="O2444" s="27" t="s">
        <v>171</v>
      </c>
      <c r="P2444" s="27" t="s">
        <v>140</v>
      </c>
      <c r="Q2444" s="29" t="n">
        <v>3196.24</v>
      </c>
      <c r="R2444" s="27" t="s">
        <v>130</v>
      </c>
      <c r="S2444" s="27" t="s">
        <v>151</v>
      </c>
      <c r="T2444" s="27" t="n">
        <v>4</v>
      </c>
      <c r="U2444" s="27" t="n">
        <f aca="false">YEAR(E2444)</f>
        <v>2024</v>
      </c>
      <c r="V2444" s="27" t="str">
        <f aca="false">TEXT(E2444,"MMM-YYYY")</f>
        <v>Apr-2024</v>
      </c>
      <c r="W2444" s="27" t="n">
        <f aca="false">MONTH(E2444)</f>
        <v>4</v>
      </c>
      <c r="X2444" s="27" t="str">
        <f aca="false">TEXT(WEEKDAY(E2444,2),"0")&amp;" - "&amp;TEXT(E2444,"dddd")</f>
        <v>5 - Friday</v>
      </c>
      <c r="Y2444" s="27" t="str">
        <f aca="false">_xlfn.IFS(C2444&lt;18,"Child (0-17)",C2444&lt;40,"Young Adult (18-39)",C2444&lt;60,"Adult (40-59)",TRUE(),"Senior (60+)")</f>
        <v>Adult (40-59)</v>
      </c>
      <c r="Z2444" s="27" t="n">
        <f aca="false">ROUND(G2444-E2444,0)</f>
        <v>2</v>
      </c>
      <c r="AA2444" s="27" t="n">
        <f aca="false">L2444+M2444</f>
        <v>103</v>
      </c>
      <c r="AB2444" s="27" t="n">
        <f aca="false">IFERROR(ROUND(Q2444/AA2444,2),0)</f>
        <v>31.03</v>
      </c>
      <c r="AC2444" s="27" t="str">
        <f aca="false">IF(AND(K2444="Critical",N2444="No"),"URGENT - No Bed","Normal")</f>
        <v>Normal</v>
      </c>
      <c r="AD2444" s="33" t="n">
        <f aca="false">INDEX(Lookup_Tables!$B$3:$B$12,MATCH(H2444,Lookup_Tables!$A$3:$A$12,0))</f>
        <v>3900000</v>
      </c>
      <c r="AE2444" s="27" t="str">
        <f aca="false">INDEX(Lookup_Tables!$C$3:$C$12,MATCH(H2444,Lookup_Tables!$A$3:$A$12,0))</f>
        <v>Dr. Rina Mehta</v>
      </c>
      <c r="AF2444" s="27" t="str">
        <f aca="false">IFERROR(INDEX(Lookup_Tables!$F$16:$F$45,MATCH(I2444,Lookup_Tables!$E$16:$E$45,0)),"N/A")</f>
        <v>EMP217</v>
      </c>
      <c r="AG2444" s="27" t="n">
        <f aca="false">_xlfn.IFS(R2444="Recovered",4,R2444="Referred",3,R2444="Admitted",2,R2444="Deceased",1,TRUE(),0)</f>
        <v>4</v>
      </c>
      <c r="AH2444" s="27" t="str">
        <f aca="false">IF(T2444&gt;=4,"Satisfied",IF(T2444&gt;=3,"Neutral","Needs Improvement"))</f>
        <v>Satisfied</v>
      </c>
    </row>
    <row r="2445" customFormat="false" ht="15" hidden="false" customHeight="false" outlineLevel="0" collapsed="false">
      <c r="A2445" s="30" t="s">
        <v>6710</v>
      </c>
      <c r="B2445" s="30" t="s">
        <v>2539</v>
      </c>
      <c r="C2445" s="30" t="n">
        <v>26</v>
      </c>
      <c r="D2445" s="30" t="s">
        <v>121</v>
      </c>
      <c r="E2445" s="31" t="n">
        <v>45603</v>
      </c>
      <c r="F2445" s="30" t="s">
        <v>475</v>
      </c>
      <c r="G2445" s="31" t="n">
        <v>45607</v>
      </c>
      <c r="H2445" s="30" t="s">
        <v>242</v>
      </c>
      <c r="I2445" s="30" t="s">
        <v>466</v>
      </c>
      <c r="J2445" s="30" t="s">
        <v>316</v>
      </c>
      <c r="K2445" s="30" t="s">
        <v>126</v>
      </c>
      <c r="L2445" s="30" t="n">
        <v>32</v>
      </c>
      <c r="M2445" s="30" t="n">
        <v>109</v>
      </c>
      <c r="N2445" s="30" t="s">
        <v>127</v>
      </c>
      <c r="O2445" s="30" t="s">
        <v>128</v>
      </c>
      <c r="P2445" s="30" t="s">
        <v>150</v>
      </c>
      <c r="Q2445" s="32" t="n">
        <v>8808.37</v>
      </c>
      <c r="R2445" s="30" t="s">
        <v>130</v>
      </c>
      <c r="S2445" s="30" t="s">
        <v>335</v>
      </c>
      <c r="T2445" s="30" t="n">
        <v>5</v>
      </c>
      <c r="U2445" s="30" t="n">
        <f aca="false">YEAR(E2445)</f>
        <v>2024</v>
      </c>
      <c r="V2445" s="30" t="str">
        <f aca="false">TEXT(E2445,"MMM-YYYY")</f>
        <v>Nov-2024</v>
      </c>
      <c r="W2445" s="30" t="n">
        <f aca="false">MONTH(E2445)</f>
        <v>11</v>
      </c>
      <c r="X2445" s="30" t="str">
        <f aca="false">TEXT(WEEKDAY(E2445,2),"0")&amp;" - "&amp;TEXT(E2445,"dddd")</f>
        <v>4 - Thursday</v>
      </c>
      <c r="Y2445" s="30" t="str">
        <f aca="false">_xlfn.IFS(C2445&lt;18,"Child (0-17)",C2445&lt;40,"Young Adult (18-39)",C2445&lt;60,"Adult (40-59)",TRUE(),"Senior (60+)")</f>
        <v>Young Adult (18-39)</v>
      </c>
      <c r="Z2445" s="30" t="n">
        <f aca="false">ROUND(G2445-E2445,0)</f>
        <v>4</v>
      </c>
      <c r="AA2445" s="30" t="n">
        <f aca="false">L2445+M2445</f>
        <v>141</v>
      </c>
      <c r="AB2445" s="30" t="n">
        <f aca="false">IFERROR(ROUND(Q2445/AA2445,2),0)</f>
        <v>62.47</v>
      </c>
      <c r="AC2445" s="30" t="str">
        <f aca="false">IF(AND(K2445="Critical",N2445="No"),"URGENT - No Bed","Normal")</f>
        <v>Normal</v>
      </c>
      <c r="AD2445" s="34" t="n">
        <f aca="false">INDEX(Lookup_Tables!$B$3:$B$12,MATCH(H2445,Lookup_Tables!$A$3:$A$12,0))</f>
        <v>3000000</v>
      </c>
      <c r="AE2445" s="30" t="str">
        <f aca="false">INDEX(Lookup_Tables!$C$3:$C$12,MATCH(H2445,Lookup_Tables!$A$3:$A$12,0))</f>
        <v>Dr. Pooja Iyer</v>
      </c>
      <c r="AF2445" s="30" t="str">
        <f aca="false">IFERROR(INDEX(Lookup_Tables!$F$16:$F$45,MATCH(I2445,Lookup_Tables!$E$16:$E$45,0)),"N/A")</f>
        <v>EMP212</v>
      </c>
      <c r="AG2445" s="30" t="n">
        <f aca="false">_xlfn.IFS(R2445="Recovered",4,R2445="Referred",3,R2445="Admitted",2,R2445="Deceased",1,TRUE(),0)</f>
        <v>4</v>
      </c>
      <c r="AH2445" s="30" t="str">
        <f aca="false">IF(T2445&gt;=4,"Satisfied",IF(T2445&gt;=3,"Neutral","Needs Improvement"))</f>
        <v>Satisfied</v>
      </c>
    </row>
    <row r="2446" customFormat="false" ht="15" hidden="false" customHeight="false" outlineLevel="0" collapsed="false">
      <c r="A2446" s="27" t="s">
        <v>6336</v>
      </c>
      <c r="B2446" s="27" t="s">
        <v>352</v>
      </c>
      <c r="C2446" s="27" t="n">
        <v>46</v>
      </c>
      <c r="D2446" s="27" t="s">
        <v>181</v>
      </c>
      <c r="E2446" s="28" t="n">
        <v>45294</v>
      </c>
      <c r="F2446" s="27" t="s">
        <v>1016</v>
      </c>
      <c r="G2446" s="28" t="n">
        <v>45294</v>
      </c>
      <c r="H2446" s="27" t="s">
        <v>123</v>
      </c>
      <c r="I2446" s="27" t="s">
        <v>304</v>
      </c>
      <c r="J2446" s="27" t="s">
        <v>125</v>
      </c>
      <c r="K2446" s="27" t="s">
        <v>138</v>
      </c>
      <c r="L2446" s="27" t="n">
        <v>70</v>
      </c>
      <c r="M2446" s="27" t="n">
        <v>32</v>
      </c>
      <c r="N2446" s="27" t="s">
        <v>127</v>
      </c>
      <c r="O2446" s="27" t="s">
        <v>139</v>
      </c>
      <c r="P2446" s="27" t="s">
        <v>187</v>
      </c>
      <c r="Q2446" s="29" t="n">
        <v>2255.5</v>
      </c>
      <c r="R2446" s="27" t="s">
        <v>130</v>
      </c>
      <c r="S2446" s="27" t="s">
        <v>197</v>
      </c>
      <c r="T2446" s="27" t="n">
        <v>5</v>
      </c>
      <c r="U2446" s="27" t="n">
        <f aca="false">YEAR(E2446)</f>
        <v>2024</v>
      </c>
      <c r="V2446" s="27" t="str">
        <f aca="false">TEXT(E2446,"MMM-YYYY")</f>
        <v>Jan-2024</v>
      </c>
      <c r="W2446" s="27" t="n">
        <f aca="false">MONTH(E2446)</f>
        <v>1</v>
      </c>
      <c r="X2446" s="27" t="str">
        <f aca="false">TEXT(WEEKDAY(E2446,2),"0")&amp;" - "&amp;TEXT(E2446,"dddd")</f>
        <v>3 - Wednesday</v>
      </c>
      <c r="Y2446" s="27" t="str">
        <f aca="false">_xlfn.IFS(C2446&lt;18,"Child (0-17)",C2446&lt;40,"Young Adult (18-39)",C2446&lt;60,"Adult (40-59)",TRUE(),"Senior (60+)")</f>
        <v>Adult (40-59)</v>
      </c>
      <c r="Z2446" s="27" t="n">
        <f aca="false">ROUND(G2446-E2446,0)</f>
        <v>0</v>
      </c>
      <c r="AA2446" s="27" t="n">
        <f aca="false">L2446+M2446</f>
        <v>102</v>
      </c>
      <c r="AB2446" s="27" t="n">
        <f aca="false">IFERROR(ROUND(Q2446/AA2446,2),0)</f>
        <v>22.11</v>
      </c>
      <c r="AC2446" s="27" t="str">
        <f aca="false">IF(AND(K2446="Critical",N2446="No"),"URGENT - No Bed","Normal")</f>
        <v>Normal</v>
      </c>
      <c r="AD2446" s="33" t="n">
        <f aca="false">INDEX(Lookup_Tables!$B$3:$B$12,MATCH(H2446,Lookup_Tables!$A$3:$A$12,0))</f>
        <v>2200000</v>
      </c>
      <c r="AE2446" s="27" t="str">
        <f aca="false">INDEX(Lookup_Tables!$C$3:$C$12,MATCH(H2446,Lookup_Tables!$A$3:$A$12,0))</f>
        <v>Dr. Rohan Das</v>
      </c>
      <c r="AF2446" s="27" t="str">
        <f aca="false">IFERROR(INDEX(Lookup_Tables!$F$16:$F$45,MATCH(I2446,Lookup_Tables!$E$16:$E$45,0)),"N/A")</f>
        <v>EMP204</v>
      </c>
      <c r="AG2446" s="27" t="n">
        <f aca="false">_xlfn.IFS(R2446="Recovered",4,R2446="Referred",3,R2446="Admitted",2,R2446="Deceased",1,TRUE(),0)</f>
        <v>4</v>
      </c>
      <c r="AH2446" s="27" t="str">
        <f aca="false">IF(T2446&gt;=4,"Satisfied",IF(T2446&gt;=3,"Neutral","Needs Improvement"))</f>
        <v>Satisfied</v>
      </c>
    </row>
    <row r="2447" customFormat="false" ht="15" hidden="false" customHeight="false" outlineLevel="0" collapsed="false">
      <c r="A2447" s="30" t="s">
        <v>5486</v>
      </c>
      <c r="B2447" s="30" t="s">
        <v>681</v>
      </c>
      <c r="C2447" s="30" t="n">
        <v>25</v>
      </c>
      <c r="D2447" s="30" t="s">
        <v>121</v>
      </c>
      <c r="E2447" s="31" t="n">
        <v>45628</v>
      </c>
      <c r="F2447" s="30" t="s">
        <v>350</v>
      </c>
      <c r="G2447" s="31" t="n">
        <v>45629</v>
      </c>
      <c r="H2447" s="30" t="s">
        <v>146</v>
      </c>
      <c r="I2447" s="30" t="s">
        <v>309</v>
      </c>
      <c r="J2447" s="30" t="s">
        <v>148</v>
      </c>
      <c r="K2447" s="30" t="s">
        <v>156</v>
      </c>
      <c r="L2447" s="30" t="n">
        <v>48</v>
      </c>
      <c r="M2447" s="30" t="n">
        <v>47</v>
      </c>
      <c r="N2447" s="30" t="s">
        <v>127</v>
      </c>
      <c r="O2447" s="30" t="s">
        <v>128</v>
      </c>
      <c r="P2447" s="30" t="s">
        <v>129</v>
      </c>
      <c r="Q2447" s="32" t="n">
        <v>3715.65</v>
      </c>
      <c r="R2447" s="30" t="s">
        <v>130</v>
      </c>
      <c r="S2447" s="30" t="s">
        <v>178</v>
      </c>
      <c r="T2447" s="30" t="n">
        <v>3</v>
      </c>
      <c r="U2447" s="30" t="n">
        <f aca="false">YEAR(E2447)</f>
        <v>2024</v>
      </c>
      <c r="V2447" s="30" t="str">
        <f aca="false">TEXT(E2447,"MMM-YYYY")</f>
        <v>Dec-2024</v>
      </c>
      <c r="W2447" s="30" t="n">
        <f aca="false">MONTH(E2447)</f>
        <v>12</v>
      </c>
      <c r="X2447" s="30" t="str">
        <f aca="false">TEXT(WEEKDAY(E2447,2),"0")&amp;" - "&amp;TEXT(E2447,"dddd")</f>
        <v>1 - Monday</v>
      </c>
      <c r="Y2447" s="30" t="str">
        <f aca="false">_xlfn.IFS(C2447&lt;18,"Child (0-17)",C2447&lt;40,"Young Adult (18-39)",C2447&lt;60,"Adult (40-59)",TRUE(),"Senior (60+)")</f>
        <v>Young Adult (18-39)</v>
      </c>
      <c r="Z2447" s="30" t="n">
        <f aca="false">ROUND(G2447-E2447,0)</f>
        <v>1</v>
      </c>
      <c r="AA2447" s="30" t="n">
        <f aca="false">L2447+M2447</f>
        <v>95</v>
      </c>
      <c r="AB2447" s="30" t="n">
        <f aca="false">IFERROR(ROUND(Q2447/AA2447,2),0)</f>
        <v>39.11</v>
      </c>
      <c r="AC2447" s="30" t="str">
        <f aca="false">IF(AND(K2447="Critical",N2447="No"),"URGENT - No Bed","Normal")</f>
        <v>Normal</v>
      </c>
      <c r="AD2447" s="34" t="n">
        <f aca="false">INDEX(Lookup_Tables!$B$3:$B$12,MATCH(H2447,Lookup_Tables!$A$3:$A$12,0))</f>
        <v>2700000</v>
      </c>
      <c r="AE2447" s="30" t="str">
        <f aca="false">INDEX(Lookup_Tables!$C$3:$C$12,MATCH(H2447,Lookup_Tables!$A$3:$A$12,0))</f>
        <v>Dr. Vikram Singh</v>
      </c>
      <c r="AF2447" s="30" t="str">
        <f aca="false">IFERROR(INDEX(Lookup_Tables!$F$16:$F$45,MATCH(I2447,Lookup_Tables!$E$16:$E$45,0)),"N/A")</f>
        <v>EMP228</v>
      </c>
      <c r="AG2447" s="30" t="n">
        <f aca="false">_xlfn.IFS(R2447="Recovered",4,R2447="Referred",3,R2447="Admitted",2,R2447="Deceased",1,TRUE(),0)</f>
        <v>4</v>
      </c>
      <c r="AH2447" s="30" t="str">
        <f aca="false">IF(T2447&gt;=4,"Satisfied",IF(T2447&gt;=3,"Neutral","Needs Improvement"))</f>
        <v>Neutral</v>
      </c>
    </row>
    <row r="2448" customFormat="false" ht="15" hidden="false" customHeight="false" outlineLevel="0" collapsed="false">
      <c r="A2448" s="27" t="s">
        <v>2371</v>
      </c>
      <c r="B2448" s="27" t="s">
        <v>1698</v>
      </c>
      <c r="C2448" s="27" t="n">
        <v>30</v>
      </c>
      <c r="D2448" s="27" t="s">
        <v>121</v>
      </c>
      <c r="E2448" s="28" t="n">
        <v>45617</v>
      </c>
      <c r="F2448" s="27" t="s">
        <v>1559</v>
      </c>
      <c r="G2448" s="28" t="n">
        <v>45617</v>
      </c>
      <c r="H2448" s="27" t="s">
        <v>236</v>
      </c>
      <c r="I2448" s="27" t="s">
        <v>237</v>
      </c>
      <c r="J2448" s="27" t="s">
        <v>455</v>
      </c>
      <c r="K2448" s="27" t="s">
        <v>156</v>
      </c>
      <c r="L2448" s="27" t="n">
        <v>37</v>
      </c>
      <c r="M2448" s="27" t="n">
        <v>85</v>
      </c>
      <c r="N2448" s="27" t="s">
        <v>186</v>
      </c>
      <c r="O2448" s="27" t="s">
        <v>171</v>
      </c>
      <c r="P2448" s="27" t="s">
        <v>129</v>
      </c>
      <c r="Q2448" s="29" t="n">
        <v>3630</v>
      </c>
      <c r="R2448" s="27" t="s">
        <v>130</v>
      </c>
      <c r="S2448" s="27" t="s">
        <v>197</v>
      </c>
      <c r="T2448" s="27" t="n">
        <v>4</v>
      </c>
      <c r="U2448" s="27" t="n">
        <f aca="false">YEAR(E2448)</f>
        <v>2024</v>
      </c>
      <c r="V2448" s="27" t="str">
        <f aca="false">TEXT(E2448,"MMM-YYYY")</f>
        <v>Nov-2024</v>
      </c>
      <c r="W2448" s="27" t="n">
        <f aca="false">MONTH(E2448)</f>
        <v>11</v>
      </c>
      <c r="X2448" s="27" t="str">
        <f aca="false">TEXT(WEEKDAY(E2448,2),"0")&amp;" - "&amp;TEXT(E2448,"dddd")</f>
        <v>4 - Thursday</v>
      </c>
      <c r="Y2448" s="27" t="str">
        <f aca="false">_xlfn.IFS(C2448&lt;18,"Child (0-17)",C2448&lt;40,"Young Adult (18-39)",C2448&lt;60,"Adult (40-59)",TRUE(),"Senior (60+)")</f>
        <v>Young Adult (18-39)</v>
      </c>
      <c r="Z2448" s="27" t="n">
        <f aca="false">ROUND(G2448-E2448,0)</f>
        <v>0</v>
      </c>
      <c r="AA2448" s="27" t="n">
        <f aca="false">L2448+M2448</f>
        <v>122</v>
      </c>
      <c r="AB2448" s="27" t="n">
        <f aca="false">IFERROR(ROUND(Q2448/AA2448,2),0)</f>
        <v>29.75</v>
      </c>
      <c r="AC2448" s="27" t="str">
        <f aca="false">IF(AND(K2448="Critical",N2448="No"),"URGENT - No Bed","Normal")</f>
        <v>Normal</v>
      </c>
      <c r="AD2448" s="33" t="n">
        <f aca="false">INDEX(Lookup_Tables!$B$3:$B$12,MATCH(H2448,Lookup_Tables!$A$3:$A$12,0))</f>
        <v>3900000</v>
      </c>
      <c r="AE2448" s="27" t="str">
        <f aca="false">INDEX(Lookup_Tables!$C$3:$C$12,MATCH(H2448,Lookup_Tables!$A$3:$A$12,0))</f>
        <v>Dr. Rina Mehta</v>
      </c>
      <c r="AF2448" s="27" t="str">
        <f aca="false">IFERROR(INDEX(Lookup_Tables!$F$16:$F$45,MATCH(I2448,Lookup_Tables!$E$16:$E$45,0)),"N/A")</f>
        <v>EMP215</v>
      </c>
      <c r="AG2448" s="27" t="n">
        <f aca="false">_xlfn.IFS(R2448="Recovered",4,R2448="Referred",3,R2448="Admitted",2,R2448="Deceased",1,TRUE(),0)</f>
        <v>4</v>
      </c>
      <c r="AH2448" s="27" t="str">
        <f aca="false">IF(T2448&gt;=4,"Satisfied",IF(T2448&gt;=3,"Neutral","Needs Improvement"))</f>
        <v>Satisfied</v>
      </c>
    </row>
    <row r="2449" customFormat="false" ht="15" hidden="false" customHeight="false" outlineLevel="0" collapsed="false">
      <c r="A2449" s="30" t="s">
        <v>1673</v>
      </c>
      <c r="B2449" s="30" t="s">
        <v>1046</v>
      </c>
      <c r="C2449" s="30" t="n">
        <v>20</v>
      </c>
      <c r="D2449" s="30" t="s">
        <v>121</v>
      </c>
      <c r="E2449" s="31" t="n">
        <v>45627</v>
      </c>
      <c r="F2449" s="30" t="s">
        <v>1674</v>
      </c>
      <c r="G2449" s="31" t="n">
        <v>45628</v>
      </c>
      <c r="H2449" s="30" t="s">
        <v>168</v>
      </c>
      <c r="I2449" s="30" t="s">
        <v>196</v>
      </c>
      <c r="J2449" s="30" t="s">
        <v>170</v>
      </c>
      <c r="K2449" s="30" t="s">
        <v>126</v>
      </c>
      <c r="L2449" s="30" t="n">
        <v>12</v>
      </c>
      <c r="M2449" s="30" t="n">
        <v>103</v>
      </c>
      <c r="N2449" s="30" t="s">
        <v>127</v>
      </c>
      <c r="O2449" s="30" t="s">
        <v>139</v>
      </c>
      <c r="P2449" s="30" t="s">
        <v>140</v>
      </c>
      <c r="Q2449" s="32" t="n">
        <v>8801.39</v>
      </c>
      <c r="R2449" s="30" t="s">
        <v>130</v>
      </c>
      <c r="S2449" s="30" t="s">
        <v>192</v>
      </c>
      <c r="T2449" s="30" t="n">
        <v>4</v>
      </c>
      <c r="U2449" s="30" t="n">
        <f aca="false">YEAR(E2449)</f>
        <v>2024</v>
      </c>
      <c r="V2449" s="30" t="str">
        <f aca="false">TEXT(E2449,"MMM-YYYY")</f>
        <v>Dec-2024</v>
      </c>
      <c r="W2449" s="30" t="n">
        <f aca="false">MONTH(E2449)</f>
        <v>12</v>
      </c>
      <c r="X2449" s="30" t="str">
        <f aca="false">TEXT(WEEKDAY(E2449,2),"0")&amp;" - "&amp;TEXT(E2449,"dddd")</f>
        <v>7 - Sunday</v>
      </c>
      <c r="Y2449" s="30" t="str">
        <f aca="false">_xlfn.IFS(C2449&lt;18,"Child (0-17)",C2449&lt;40,"Young Adult (18-39)",C2449&lt;60,"Adult (40-59)",TRUE(),"Senior (60+)")</f>
        <v>Young Adult (18-39)</v>
      </c>
      <c r="Z2449" s="30" t="n">
        <f aca="false">ROUND(G2449-E2449,0)</f>
        <v>1</v>
      </c>
      <c r="AA2449" s="30" t="n">
        <f aca="false">L2449+M2449</f>
        <v>115</v>
      </c>
      <c r="AB2449" s="30" t="n">
        <f aca="false">IFERROR(ROUND(Q2449/AA2449,2),0)</f>
        <v>76.53</v>
      </c>
      <c r="AC2449" s="30" t="str">
        <f aca="false">IF(AND(K2449="Critical",N2449="No"),"URGENT - No Bed","Normal")</f>
        <v>Normal</v>
      </c>
      <c r="AD2449" s="34" t="n">
        <f aca="false">INDEX(Lookup_Tables!$B$3:$B$12,MATCH(H2449,Lookup_Tables!$A$3:$A$12,0))</f>
        <v>4400000</v>
      </c>
      <c r="AE2449" s="30" t="str">
        <f aca="false">INDEX(Lookup_Tables!$C$3:$C$12,MATCH(H2449,Lookup_Tables!$A$3:$A$12,0))</f>
        <v>Dr. Neha Chopra</v>
      </c>
      <c r="AF2449" s="30" t="str">
        <f aca="false">IFERROR(INDEX(Lookup_Tables!$F$16:$F$45,MATCH(I2449,Lookup_Tables!$E$16:$E$45,0)),"N/A")</f>
        <v>EMP219</v>
      </c>
      <c r="AG2449" s="30" t="n">
        <f aca="false">_xlfn.IFS(R2449="Recovered",4,R2449="Referred",3,R2449="Admitted",2,R2449="Deceased",1,TRUE(),0)</f>
        <v>4</v>
      </c>
      <c r="AH2449" s="30" t="str">
        <f aca="false">IF(T2449&gt;=4,"Satisfied",IF(T2449&gt;=3,"Neutral","Needs Improvement"))</f>
        <v>Satisfied</v>
      </c>
    </row>
    <row r="2450" customFormat="false" ht="15" hidden="false" customHeight="false" outlineLevel="0" collapsed="false">
      <c r="A2450" s="27" t="s">
        <v>841</v>
      </c>
      <c r="B2450" s="27" t="s">
        <v>842</v>
      </c>
      <c r="C2450" s="27" t="n">
        <v>8</v>
      </c>
      <c r="D2450" s="27" t="s">
        <v>121</v>
      </c>
      <c r="E2450" s="28" t="n">
        <v>45386</v>
      </c>
      <c r="F2450" s="27" t="s">
        <v>182</v>
      </c>
      <c r="G2450" s="28" t="n">
        <v>45388</v>
      </c>
      <c r="H2450" s="27" t="s">
        <v>123</v>
      </c>
      <c r="I2450" s="27" t="s">
        <v>124</v>
      </c>
      <c r="J2450" s="27" t="s">
        <v>305</v>
      </c>
      <c r="K2450" s="27" t="s">
        <v>156</v>
      </c>
      <c r="L2450" s="27" t="n">
        <v>48</v>
      </c>
      <c r="M2450" s="27" t="n">
        <v>84</v>
      </c>
      <c r="N2450" s="27" t="s">
        <v>186</v>
      </c>
      <c r="O2450" s="27" t="s">
        <v>171</v>
      </c>
      <c r="P2450" s="27" t="s">
        <v>129</v>
      </c>
      <c r="Q2450" s="29" t="n">
        <v>3506.57</v>
      </c>
      <c r="R2450" s="27" t="s">
        <v>130</v>
      </c>
      <c r="S2450" s="27" t="s">
        <v>335</v>
      </c>
      <c r="T2450" s="27" t="n">
        <v>3</v>
      </c>
      <c r="U2450" s="27" t="n">
        <f aca="false">YEAR(E2450)</f>
        <v>2024</v>
      </c>
      <c r="V2450" s="27" t="str">
        <f aca="false">TEXT(E2450,"MMM-YYYY")</f>
        <v>Apr-2024</v>
      </c>
      <c r="W2450" s="27" t="n">
        <f aca="false">MONTH(E2450)</f>
        <v>4</v>
      </c>
      <c r="X2450" s="27" t="str">
        <f aca="false">TEXT(WEEKDAY(E2450,2),"0")&amp;" - "&amp;TEXT(E2450,"dddd")</f>
        <v>4 - Thursday</v>
      </c>
      <c r="Y2450" s="27" t="str">
        <f aca="false">_xlfn.IFS(C2450&lt;18,"Child (0-17)",C2450&lt;40,"Young Adult (18-39)",C2450&lt;60,"Adult (40-59)",TRUE(),"Senior (60+)")</f>
        <v>Child (0-17)</v>
      </c>
      <c r="Z2450" s="27" t="n">
        <f aca="false">ROUND(G2450-E2450,0)</f>
        <v>2</v>
      </c>
      <c r="AA2450" s="27" t="n">
        <f aca="false">L2450+M2450</f>
        <v>132</v>
      </c>
      <c r="AB2450" s="27" t="n">
        <f aca="false">IFERROR(ROUND(Q2450/AA2450,2),0)</f>
        <v>26.56</v>
      </c>
      <c r="AC2450" s="27" t="str">
        <f aca="false">IF(AND(K2450="Critical",N2450="No"),"URGENT - No Bed","Normal")</f>
        <v>Normal</v>
      </c>
      <c r="AD2450" s="33" t="n">
        <f aca="false">INDEX(Lookup_Tables!$B$3:$B$12,MATCH(H2450,Lookup_Tables!$A$3:$A$12,0))</f>
        <v>2200000</v>
      </c>
      <c r="AE2450" s="27" t="str">
        <f aca="false">INDEX(Lookup_Tables!$C$3:$C$12,MATCH(H2450,Lookup_Tables!$A$3:$A$12,0))</f>
        <v>Dr. Rohan Das</v>
      </c>
      <c r="AF2450" s="27" t="str">
        <f aca="false">IFERROR(INDEX(Lookup_Tables!$F$16:$F$45,MATCH(I2450,Lookup_Tables!$E$16:$E$45,0)),"N/A")</f>
        <v>EMP205</v>
      </c>
      <c r="AG2450" s="27" t="n">
        <f aca="false">_xlfn.IFS(R2450="Recovered",4,R2450="Referred",3,R2450="Admitted",2,R2450="Deceased",1,TRUE(),0)</f>
        <v>4</v>
      </c>
      <c r="AH2450" s="27" t="str">
        <f aca="false">IF(T2450&gt;=4,"Satisfied",IF(T2450&gt;=3,"Neutral","Needs Improvement"))</f>
        <v>Neutral</v>
      </c>
    </row>
    <row r="2451" customFormat="false" ht="15" hidden="false" customHeight="false" outlineLevel="0" collapsed="false">
      <c r="A2451" s="30" t="s">
        <v>6962</v>
      </c>
      <c r="B2451" s="30" t="s">
        <v>3241</v>
      </c>
      <c r="C2451" s="30" t="n">
        <v>55</v>
      </c>
      <c r="D2451" s="30" t="s">
        <v>121</v>
      </c>
      <c r="E2451" s="31" t="n">
        <v>45425</v>
      </c>
      <c r="F2451" s="30" t="s">
        <v>384</v>
      </c>
      <c r="G2451" s="31" t="n">
        <v>45429</v>
      </c>
      <c r="H2451" s="30" t="s">
        <v>206</v>
      </c>
      <c r="I2451" s="30" t="s">
        <v>232</v>
      </c>
      <c r="J2451" s="30" t="s">
        <v>233</v>
      </c>
      <c r="K2451" s="30" t="s">
        <v>126</v>
      </c>
      <c r="L2451" s="30" t="n">
        <v>17</v>
      </c>
      <c r="M2451" s="30" t="n">
        <v>63</v>
      </c>
      <c r="N2451" s="30" t="s">
        <v>186</v>
      </c>
      <c r="O2451" s="30" t="s">
        <v>171</v>
      </c>
      <c r="P2451" s="30" t="s">
        <v>140</v>
      </c>
      <c r="Q2451" s="32" t="n">
        <v>7844.08</v>
      </c>
      <c r="R2451" s="30" t="s">
        <v>268</v>
      </c>
      <c r="S2451" s="30" t="s">
        <v>192</v>
      </c>
      <c r="T2451" s="30" t="n">
        <v>4</v>
      </c>
      <c r="U2451" s="30" t="n">
        <f aca="false">YEAR(E2451)</f>
        <v>2024</v>
      </c>
      <c r="V2451" s="30" t="str">
        <f aca="false">TEXT(E2451,"MMM-YYYY")</f>
        <v>May-2024</v>
      </c>
      <c r="W2451" s="30" t="n">
        <f aca="false">MONTH(E2451)</f>
        <v>5</v>
      </c>
      <c r="X2451" s="30" t="str">
        <f aca="false">TEXT(WEEKDAY(E2451,2),"0")&amp;" - "&amp;TEXT(E2451,"dddd")</f>
        <v>1 - Monday</v>
      </c>
      <c r="Y2451" s="30" t="str">
        <f aca="false">_xlfn.IFS(C2451&lt;18,"Child (0-17)",C2451&lt;40,"Young Adult (18-39)",C2451&lt;60,"Adult (40-59)",TRUE(),"Senior (60+)")</f>
        <v>Adult (40-59)</v>
      </c>
      <c r="Z2451" s="30" t="n">
        <f aca="false">ROUND(G2451-E2451,0)</f>
        <v>4</v>
      </c>
      <c r="AA2451" s="30" t="n">
        <f aca="false">L2451+M2451</f>
        <v>80</v>
      </c>
      <c r="AB2451" s="30" t="n">
        <f aca="false">IFERROR(ROUND(Q2451/AA2451,2),0)</f>
        <v>98.05</v>
      </c>
      <c r="AC2451" s="30" t="str">
        <f aca="false">IF(AND(K2451="Critical",N2451="No"),"URGENT - No Bed","Normal")</f>
        <v>Normal</v>
      </c>
      <c r="AD2451" s="34" t="n">
        <f aca="false">INDEX(Lookup_Tables!$B$3:$B$12,MATCH(H2451,Lookup_Tables!$A$3:$A$12,0))</f>
        <v>2800000</v>
      </c>
      <c r="AE2451" s="30" t="str">
        <f aca="false">INDEX(Lookup_Tables!$C$3:$C$12,MATCH(H2451,Lookup_Tables!$A$3:$A$12,0))</f>
        <v>Dr. Suresh Nair</v>
      </c>
      <c r="AF2451" s="30" t="str">
        <f aca="false">IFERROR(INDEX(Lookup_Tables!$F$16:$F$45,MATCH(I2451,Lookup_Tables!$E$16:$E$45,0)),"N/A")</f>
        <v>EMP210</v>
      </c>
      <c r="AG2451" s="30" t="n">
        <f aca="false">_xlfn.IFS(R2451="Recovered",4,R2451="Referred",3,R2451="Admitted",2,R2451="Deceased",1,TRUE(),0)</f>
        <v>3</v>
      </c>
      <c r="AH2451" s="30" t="str">
        <f aca="false">IF(T2451&gt;=4,"Satisfied",IF(T2451&gt;=3,"Neutral","Needs Improvement"))</f>
        <v>Satisfied</v>
      </c>
    </row>
    <row r="2452" customFormat="false" ht="15" hidden="false" customHeight="false" outlineLevel="0" collapsed="false">
      <c r="A2452" s="27" t="s">
        <v>4820</v>
      </c>
      <c r="B2452" s="27" t="s">
        <v>2978</v>
      </c>
      <c r="C2452" s="27" t="n">
        <v>34</v>
      </c>
      <c r="D2452" s="27" t="s">
        <v>121</v>
      </c>
      <c r="E2452" s="28" t="n">
        <v>45369</v>
      </c>
      <c r="F2452" s="27" t="s">
        <v>764</v>
      </c>
      <c r="G2452" s="28" t="n">
        <v>45370</v>
      </c>
      <c r="H2452" s="27" t="s">
        <v>206</v>
      </c>
      <c r="I2452" s="27" t="s">
        <v>232</v>
      </c>
      <c r="J2452" s="27" t="s">
        <v>469</v>
      </c>
      <c r="K2452" s="27" t="s">
        <v>138</v>
      </c>
      <c r="L2452" s="27" t="n">
        <v>81</v>
      </c>
      <c r="M2452" s="27" t="n">
        <v>23</v>
      </c>
      <c r="N2452" s="27" t="s">
        <v>127</v>
      </c>
      <c r="O2452" s="27" t="s">
        <v>139</v>
      </c>
      <c r="P2452" s="27" t="s">
        <v>129</v>
      </c>
      <c r="Q2452" s="29" t="n">
        <v>776.01</v>
      </c>
      <c r="R2452" s="27" t="s">
        <v>130</v>
      </c>
      <c r="S2452" s="27" t="s">
        <v>223</v>
      </c>
      <c r="T2452" s="27" t="n">
        <v>3</v>
      </c>
      <c r="U2452" s="27" t="n">
        <f aca="false">YEAR(E2452)</f>
        <v>2024</v>
      </c>
      <c r="V2452" s="27" t="str">
        <f aca="false">TEXT(E2452,"MMM-YYYY")</f>
        <v>Mar-2024</v>
      </c>
      <c r="W2452" s="27" t="n">
        <f aca="false">MONTH(E2452)</f>
        <v>3</v>
      </c>
      <c r="X2452" s="27" t="str">
        <f aca="false">TEXT(WEEKDAY(E2452,2),"0")&amp;" - "&amp;TEXT(E2452,"dddd")</f>
        <v>1 - Monday</v>
      </c>
      <c r="Y2452" s="27" t="str">
        <f aca="false">_xlfn.IFS(C2452&lt;18,"Child (0-17)",C2452&lt;40,"Young Adult (18-39)",C2452&lt;60,"Adult (40-59)",TRUE(),"Senior (60+)")</f>
        <v>Young Adult (18-39)</v>
      </c>
      <c r="Z2452" s="27" t="n">
        <f aca="false">ROUND(G2452-E2452,0)</f>
        <v>1</v>
      </c>
      <c r="AA2452" s="27" t="n">
        <f aca="false">L2452+M2452</f>
        <v>104</v>
      </c>
      <c r="AB2452" s="27" t="n">
        <f aca="false">IFERROR(ROUND(Q2452/AA2452,2),0)</f>
        <v>7.46</v>
      </c>
      <c r="AC2452" s="27" t="str">
        <f aca="false">IF(AND(K2452="Critical",N2452="No"),"URGENT - No Bed","Normal")</f>
        <v>Normal</v>
      </c>
      <c r="AD2452" s="33" t="n">
        <f aca="false">INDEX(Lookup_Tables!$B$3:$B$12,MATCH(H2452,Lookup_Tables!$A$3:$A$12,0))</f>
        <v>2800000</v>
      </c>
      <c r="AE2452" s="27" t="str">
        <f aca="false">INDEX(Lookup_Tables!$C$3:$C$12,MATCH(H2452,Lookup_Tables!$A$3:$A$12,0))</f>
        <v>Dr. Suresh Nair</v>
      </c>
      <c r="AF2452" s="27" t="str">
        <f aca="false">IFERROR(INDEX(Lookup_Tables!$F$16:$F$45,MATCH(I2452,Lookup_Tables!$E$16:$E$45,0)),"N/A")</f>
        <v>EMP210</v>
      </c>
      <c r="AG2452" s="27" t="n">
        <f aca="false">_xlfn.IFS(R2452="Recovered",4,R2452="Referred",3,R2452="Admitted",2,R2452="Deceased",1,TRUE(),0)</f>
        <v>4</v>
      </c>
      <c r="AH2452" s="27" t="str">
        <f aca="false">IF(T2452&gt;=4,"Satisfied",IF(T2452&gt;=3,"Neutral","Needs Improvement"))</f>
        <v>Neutral</v>
      </c>
    </row>
    <row r="2453" customFormat="false" ht="15" hidden="false" customHeight="false" outlineLevel="0" collapsed="false">
      <c r="A2453" s="30" t="s">
        <v>6271</v>
      </c>
      <c r="B2453" s="30" t="s">
        <v>1184</v>
      </c>
      <c r="C2453" s="30" t="n">
        <v>21</v>
      </c>
      <c r="D2453" s="30" t="s">
        <v>181</v>
      </c>
      <c r="E2453" s="31" t="n">
        <v>45631</v>
      </c>
      <c r="F2453" s="30" t="s">
        <v>1140</v>
      </c>
      <c r="G2453" s="31" t="n">
        <v>45633</v>
      </c>
      <c r="H2453" s="30" t="s">
        <v>161</v>
      </c>
      <c r="I2453" s="30" t="s">
        <v>162</v>
      </c>
      <c r="J2453" s="30" t="s">
        <v>426</v>
      </c>
      <c r="K2453" s="30" t="s">
        <v>156</v>
      </c>
      <c r="L2453" s="30" t="n">
        <v>70</v>
      </c>
      <c r="M2453" s="30" t="n">
        <v>79</v>
      </c>
      <c r="N2453" s="30" t="s">
        <v>127</v>
      </c>
      <c r="O2453" s="30" t="s">
        <v>139</v>
      </c>
      <c r="P2453" s="30" t="s">
        <v>129</v>
      </c>
      <c r="Q2453" s="32" t="n">
        <v>4173.74</v>
      </c>
      <c r="R2453" s="30" t="s">
        <v>172</v>
      </c>
      <c r="S2453" s="30" t="s">
        <v>197</v>
      </c>
      <c r="T2453" s="30" t="n">
        <v>3</v>
      </c>
      <c r="U2453" s="30" t="n">
        <f aca="false">YEAR(E2453)</f>
        <v>2024</v>
      </c>
      <c r="V2453" s="30" t="str">
        <f aca="false">TEXT(E2453,"MMM-YYYY")</f>
        <v>Dec-2024</v>
      </c>
      <c r="W2453" s="30" t="n">
        <f aca="false">MONTH(E2453)</f>
        <v>12</v>
      </c>
      <c r="X2453" s="30" t="str">
        <f aca="false">TEXT(WEEKDAY(E2453,2),"0")&amp;" - "&amp;TEXT(E2453,"dddd")</f>
        <v>4 - Thursday</v>
      </c>
      <c r="Y2453" s="30" t="str">
        <f aca="false">_xlfn.IFS(C2453&lt;18,"Child (0-17)",C2453&lt;40,"Young Adult (18-39)",C2453&lt;60,"Adult (40-59)",TRUE(),"Senior (60+)")</f>
        <v>Young Adult (18-39)</v>
      </c>
      <c r="Z2453" s="30" t="n">
        <f aca="false">ROUND(G2453-E2453,0)</f>
        <v>2</v>
      </c>
      <c r="AA2453" s="30" t="n">
        <f aca="false">L2453+M2453</f>
        <v>149</v>
      </c>
      <c r="AB2453" s="30" t="n">
        <f aca="false">IFERROR(ROUND(Q2453/AA2453,2),0)</f>
        <v>28.01</v>
      </c>
      <c r="AC2453" s="30" t="str">
        <f aca="false">IF(AND(K2453="Critical",N2453="No"),"URGENT - No Bed","Normal")</f>
        <v>Normal</v>
      </c>
      <c r="AD2453" s="34" t="n">
        <f aca="false">INDEX(Lookup_Tables!$B$3:$B$12,MATCH(H2453,Lookup_Tables!$A$3:$A$12,0))</f>
        <v>3600000</v>
      </c>
      <c r="AE2453" s="30" t="str">
        <f aca="false">INDEX(Lookup_Tables!$C$3:$C$12,MATCH(H2453,Lookup_Tables!$A$3:$A$12,0))</f>
        <v>Dr. Sameer Joshi</v>
      </c>
      <c r="AF2453" s="30" t="str">
        <f aca="false">IFERROR(INDEX(Lookup_Tables!$F$16:$F$45,MATCH(I2453,Lookup_Tables!$E$16:$E$45,0)),"N/A")</f>
        <v>EMP222</v>
      </c>
      <c r="AG2453" s="30" t="n">
        <f aca="false">_xlfn.IFS(R2453="Recovered",4,R2453="Referred",3,R2453="Admitted",2,R2453="Deceased",1,TRUE(),0)</f>
        <v>2</v>
      </c>
      <c r="AH2453" s="30" t="str">
        <f aca="false">IF(T2453&gt;=4,"Satisfied",IF(T2453&gt;=3,"Neutral","Needs Improvement"))</f>
        <v>Neutral</v>
      </c>
    </row>
    <row r="2454" customFormat="false" ht="15" hidden="false" customHeight="false" outlineLevel="0" collapsed="false">
      <c r="A2454" s="27" t="s">
        <v>7014</v>
      </c>
      <c r="B2454" s="27" t="s">
        <v>4447</v>
      </c>
      <c r="C2454" s="27" t="n">
        <v>54</v>
      </c>
      <c r="D2454" s="27" t="s">
        <v>181</v>
      </c>
      <c r="E2454" s="28" t="n">
        <v>45385</v>
      </c>
      <c r="F2454" s="27" t="s">
        <v>475</v>
      </c>
      <c r="G2454" s="28" t="n">
        <v>45388</v>
      </c>
      <c r="H2454" s="27" t="s">
        <v>123</v>
      </c>
      <c r="I2454" s="27" t="s">
        <v>124</v>
      </c>
      <c r="J2454" s="27" t="s">
        <v>305</v>
      </c>
      <c r="K2454" s="27" t="s">
        <v>156</v>
      </c>
      <c r="L2454" s="27" t="n">
        <v>48</v>
      </c>
      <c r="M2454" s="27" t="n">
        <v>76</v>
      </c>
      <c r="N2454" s="27" t="s">
        <v>127</v>
      </c>
      <c r="O2454" s="27" t="s">
        <v>139</v>
      </c>
      <c r="P2454" s="27" t="s">
        <v>187</v>
      </c>
      <c r="Q2454" s="29" t="n">
        <v>3395.32</v>
      </c>
      <c r="R2454" s="27" t="s">
        <v>130</v>
      </c>
      <c r="S2454" s="27" t="s">
        <v>178</v>
      </c>
      <c r="T2454" s="27" t="n">
        <v>5</v>
      </c>
      <c r="U2454" s="27" t="n">
        <f aca="false">YEAR(E2454)</f>
        <v>2024</v>
      </c>
      <c r="V2454" s="27" t="str">
        <f aca="false">TEXT(E2454,"MMM-YYYY")</f>
        <v>Apr-2024</v>
      </c>
      <c r="W2454" s="27" t="n">
        <f aca="false">MONTH(E2454)</f>
        <v>4</v>
      </c>
      <c r="X2454" s="27" t="str">
        <f aca="false">TEXT(WEEKDAY(E2454,2),"0")&amp;" - "&amp;TEXT(E2454,"dddd")</f>
        <v>3 - Wednesday</v>
      </c>
      <c r="Y2454" s="27" t="str">
        <f aca="false">_xlfn.IFS(C2454&lt;18,"Child (0-17)",C2454&lt;40,"Young Adult (18-39)",C2454&lt;60,"Adult (40-59)",TRUE(),"Senior (60+)")</f>
        <v>Adult (40-59)</v>
      </c>
      <c r="Z2454" s="27" t="n">
        <f aca="false">ROUND(G2454-E2454,0)</f>
        <v>3</v>
      </c>
      <c r="AA2454" s="27" t="n">
        <f aca="false">L2454+M2454</f>
        <v>124</v>
      </c>
      <c r="AB2454" s="27" t="n">
        <f aca="false">IFERROR(ROUND(Q2454/AA2454,2),0)</f>
        <v>27.38</v>
      </c>
      <c r="AC2454" s="27" t="str">
        <f aca="false">IF(AND(K2454="Critical",N2454="No"),"URGENT - No Bed","Normal")</f>
        <v>Normal</v>
      </c>
      <c r="AD2454" s="33" t="n">
        <f aca="false">INDEX(Lookup_Tables!$B$3:$B$12,MATCH(H2454,Lookup_Tables!$A$3:$A$12,0))</f>
        <v>2200000</v>
      </c>
      <c r="AE2454" s="27" t="str">
        <f aca="false">INDEX(Lookup_Tables!$C$3:$C$12,MATCH(H2454,Lookup_Tables!$A$3:$A$12,0))</f>
        <v>Dr. Rohan Das</v>
      </c>
      <c r="AF2454" s="27" t="str">
        <f aca="false">IFERROR(INDEX(Lookup_Tables!$F$16:$F$45,MATCH(I2454,Lookup_Tables!$E$16:$E$45,0)),"N/A")</f>
        <v>EMP205</v>
      </c>
      <c r="AG2454" s="27" t="n">
        <f aca="false">_xlfn.IFS(R2454="Recovered",4,R2454="Referred",3,R2454="Admitted",2,R2454="Deceased",1,TRUE(),0)</f>
        <v>4</v>
      </c>
      <c r="AH2454" s="27" t="str">
        <f aca="false">IF(T2454&gt;=4,"Satisfied",IF(T2454&gt;=3,"Neutral","Needs Improvement"))</f>
        <v>Satisfied</v>
      </c>
    </row>
    <row r="2455" customFormat="false" ht="15" hidden="false" customHeight="false" outlineLevel="0" collapsed="false">
      <c r="A2455" s="30" t="s">
        <v>3056</v>
      </c>
      <c r="B2455" s="30" t="s">
        <v>2278</v>
      </c>
      <c r="C2455" s="30" t="n">
        <v>32</v>
      </c>
      <c r="D2455" s="30" t="s">
        <v>181</v>
      </c>
      <c r="E2455" s="31" t="n">
        <v>45617</v>
      </c>
      <c r="F2455" s="30" t="s">
        <v>384</v>
      </c>
      <c r="G2455" s="31" t="n">
        <v>45617</v>
      </c>
      <c r="H2455" s="30" t="s">
        <v>183</v>
      </c>
      <c r="I2455" s="30" t="s">
        <v>430</v>
      </c>
      <c r="J2455" s="30" t="s">
        <v>476</v>
      </c>
      <c r="K2455" s="30" t="s">
        <v>138</v>
      </c>
      <c r="L2455" s="30" t="n">
        <v>44</v>
      </c>
      <c r="M2455" s="30" t="n">
        <v>26</v>
      </c>
      <c r="N2455" s="30" t="s">
        <v>127</v>
      </c>
      <c r="O2455" s="30" t="s">
        <v>171</v>
      </c>
      <c r="P2455" s="30" t="s">
        <v>140</v>
      </c>
      <c r="Q2455" s="32" t="n">
        <v>2426.91</v>
      </c>
      <c r="R2455" s="30" t="s">
        <v>130</v>
      </c>
      <c r="S2455" s="30" t="s">
        <v>197</v>
      </c>
      <c r="T2455" s="30" t="n">
        <v>3</v>
      </c>
      <c r="U2455" s="30" t="n">
        <f aca="false">YEAR(E2455)</f>
        <v>2024</v>
      </c>
      <c r="V2455" s="30" t="str">
        <f aca="false">TEXT(E2455,"MMM-YYYY")</f>
        <v>Nov-2024</v>
      </c>
      <c r="W2455" s="30" t="n">
        <f aca="false">MONTH(E2455)</f>
        <v>11</v>
      </c>
      <c r="X2455" s="30" t="str">
        <f aca="false">TEXT(WEEKDAY(E2455,2),"0")&amp;" - "&amp;TEXT(E2455,"dddd")</f>
        <v>4 - Thursday</v>
      </c>
      <c r="Y2455" s="30" t="str">
        <f aca="false">_xlfn.IFS(C2455&lt;18,"Child (0-17)",C2455&lt;40,"Young Adult (18-39)",C2455&lt;60,"Adult (40-59)",TRUE(),"Senior (60+)")</f>
        <v>Young Adult (18-39)</v>
      </c>
      <c r="Z2455" s="30" t="n">
        <f aca="false">ROUND(G2455-E2455,0)</f>
        <v>0</v>
      </c>
      <c r="AA2455" s="30" t="n">
        <f aca="false">L2455+M2455</f>
        <v>70</v>
      </c>
      <c r="AB2455" s="30" t="n">
        <f aca="false">IFERROR(ROUND(Q2455/AA2455,2),0)</f>
        <v>34.67</v>
      </c>
      <c r="AC2455" s="30" t="str">
        <f aca="false">IF(AND(K2455="Critical",N2455="No"),"URGENT - No Bed","Normal")</f>
        <v>Normal</v>
      </c>
      <c r="AD2455" s="34" t="n">
        <f aca="false">INDEX(Lookup_Tables!$B$3:$B$12,MATCH(H2455,Lookup_Tables!$A$3:$A$12,0))</f>
        <v>3100000</v>
      </c>
      <c r="AE2455" s="30" t="str">
        <f aca="false">INDEX(Lookup_Tables!$C$3:$C$12,MATCH(H2455,Lookup_Tables!$A$3:$A$12,0))</f>
        <v>Dr. Kavita Rao</v>
      </c>
      <c r="AF2455" s="30" t="str">
        <f aca="false">IFERROR(INDEX(Lookup_Tables!$F$16:$F$45,MATCH(I2455,Lookup_Tables!$E$16:$E$45,0)),"N/A")</f>
        <v>EMP224</v>
      </c>
      <c r="AG2455" s="30" t="n">
        <f aca="false">_xlfn.IFS(R2455="Recovered",4,R2455="Referred",3,R2455="Admitted",2,R2455="Deceased",1,TRUE(),0)</f>
        <v>4</v>
      </c>
      <c r="AH2455" s="30" t="str">
        <f aca="false">IF(T2455&gt;=4,"Satisfied",IF(T2455&gt;=3,"Neutral","Needs Improvement"))</f>
        <v>Neutral</v>
      </c>
    </row>
    <row r="2456" customFormat="false" ht="15" hidden="false" customHeight="false" outlineLevel="0" collapsed="false">
      <c r="A2456" s="27" t="s">
        <v>2454</v>
      </c>
      <c r="B2456" s="27" t="s">
        <v>2455</v>
      </c>
      <c r="C2456" s="27" t="n">
        <v>47</v>
      </c>
      <c r="D2456" s="27" t="s">
        <v>121</v>
      </c>
      <c r="E2456" s="28" t="n">
        <v>45439</v>
      </c>
      <c r="F2456" s="27" t="s">
        <v>812</v>
      </c>
      <c r="G2456" s="28" t="n">
        <v>45439</v>
      </c>
      <c r="H2456" s="27" t="s">
        <v>236</v>
      </c>
      <c r="I2456" s="27" t="s">
        <v>266</v>
      </c>
      <c r="J2456" s="27" t="s">
        <v>267</v>
      </c>
      <c r="K2456" s="27" t="s">
        <v>138</v>
      </c>
      <c r="L2456" s="27" t="n">
        <v>43</v>
      </c>
      <c r="M2456" s="27" t="n">
        <v>22</v>
      </c>
      <c r="N2456" s="27" t="s">
        <v>127</v>
      </c>
      <c r="O2456" s="27" t="s">
        <v>149</v>
      </c>
      <c r="P2456" s="27" t="s">
        <v>129</v>
      </c>
      <c r="Q2456" s="29" t="n">
        <v>2200.7</v>
      </c>
      <c r="R2456" s="27" t="s">
        <v>130</v>
      </c>
      <c r="S2456" s="27" t="s">
        <v>151</v>
      </c>
      <c r="T2456" s="27" t="n">
        <v>3</v>
      </c>
      <c r="U2456" s="27" t="n">
        <f aca="false">YEAR(E2456)</f>
        <v>2024</v>
      </c>
      <c r="V2456" s="27" t="str">
        <f aca="false">TEXT(E2456,"MMM-YYYY")</f>
        <v>May-2024</v>
      </c>
      <c r="W2456" s="27" t="n">
        <f aca="false">MONTH(E2456)</f>
        <v>5</v>
      </c>
      <c r="X2456" s="27" t="str">
        <f aca="false">TEXT(WEEKDAY(E2456,2),"0")&amp;" - "&amp;TEXT(E2456,"dddd")</f>
        <v>1 - Monday</v>
      </c>
      <c r="Y2456" s="27" t="str">
        <f aca="false">_xlfn.IFS(C2456&lt;18,"Child (0-17)",C2456&lt;40,"Young Adult (18-39)",C2456&lt;60,"Adult (40-59)",TRUE(),"Senior (60+)")</f>
        <v>Adult (40-59)</v>
      </c>
      <c r="Z2456" s="27" t="n">
        <f aca="false">ROUND(G2456-E2456,0)</f>
        <v>0</v>
      </c>
      <c r="AA2456" s="27" t="n">
        <f aca="false">L2456+M2456</f>
        <v>65</v>
      </c>
      <c r="AB2456" s="27" t="n">
        <f aca="false">IFERROR(ROUND(Q2456/AA2456,2),0)</f>
        <v>33.86</v>
      </c>
      <c r="AC2456" s="27" t="str">
        <f aca="false">IF(AND(K2456="Critical",N2456="No"),"URGENT - No Bed","Normal")</f>
        <v>Normal</v>
      </c>
      <c r="AD2456" s="33" t="n">
        <f aca="false">INDEX(Lookup_Tables!$B$3:$B$12,MATCH(H2456,Lookup_Tables!$A$3:$A$12,0))</f>
        <v>3900000</v>
      </c>
      <c r="AE2456" s="27" t="str">
        <f aca="false">INDEX(Lookup_Tables!$C$3:$C$12,MATCH(H2456,Lookup_Tables!$A$3:$A$12,0))</f>
        <v>Dr. Rina Mehta</v>
      </c>
      <c r="AF2456" s="27" t="str">
        <f aca="false">IFERROR(INDEX(Lookup_Tables!$F$16:$F$45,MATCH(I2456,Lookup_Tables!$E$16:$E$45,0)),"N/A")</f>
        <v>EMP217</v>
      </c>
      <c r="AG2456" s="27" t="n">
        <f aca="false">_xlfn.IFS(R2456="Recovered",4,R2456="Referred",3,R2456="Admitted",2,R2456="Deceased",1,TRUE(),0)</f>
        <v>4</v>
      </c>
      <c r="AH2456" s="27" t="str">
        <f aca="false">IF(T2456&gt;=4,"Satisfied",IF(T2456&gt;=3,"Neutral","Needs Improvement"))</f>
        <v>Neutral</v>
      </c>
    </row>
    <row r="2457" customFormat="false" ht="15" hidden="false" customHeight="false" outlineLevel="0" collapsed="false">
      <c r="A2457" s="30" t="s">
        <v>1530</v>
      </c>
      <c r="B2457" s="30" t="s">
        <v>1531</v>
      </c>
      <c r="C2457" s="30" t="n">
        <v>31</v>
      </c>
      <c r="D2457" s="30" t="s">
        <v>121</v>
      </c>
      <c r="E2457" s="31" t="n">
        <v>45322</v>
      </c>
      <c r="F2457" s="30" t="s">
        <v>122</v>
      </c>
      <c r="G2457" s="31" t="n">
        <v>45322</v>
      </c>
      <c r="H2457" s="30" t="s">
        <v>206</v>
      </c>
      <c r="I2457" s="30" t="s">
        <v>207</v>
      </c>
      <c r="J2457" s="30" t="s">
        <v>233</v>
      </c>
      <c r="K2457" s="30" t="s">
        <v>138</v>
      </c>
      <c r="L2457" s="30" t="n">
        <v>21</v>
      </c>
      <c r="M2457" s="30" t="n">
        <v>31</v>
      </c>
      <c r="N2457" s="30" t="s">
        <v>127</v>
      </c>
      <c r="O2457" s="30" t="s">
        <v>139</v>
      </c>
      <c r="P2457" s="30" t="s">
        <v>129</v>
      </c>
      <c r="Q2457" s="32" t="n">
        <v>2682.58</v>
      </c>
      <c r="R2457" s="30" t="s">
        <v>130</v>
      </c>
      <c r="S2457" s="30" t="s">
        <v>197</v>
      </c>
      <c r="T2457" s="30" t="n">
        <v>5</v>
      </c>
      <c r="U2457" s="30" t="n">
        <f aca="false">YEAR(E2457)</f>
        <v>2024</v>
      </c>
      <c r="V2457" s="30" t="str">
        <f aca="false">TEXT(E2457,"MMM-YYYY")</f>
        <v>Jan-2024</v>
      </c>
      <c r="W2457" s="30" t="n">
        <f aca="false">MONTH(E2457)</f>
        <v>1</v>
      </c>
      <c r="X2457" s="30" t="str">
        <f aca="false">TEXT(WEEKDAY(E2457,2),"0")&amp;" - "&amp;TEXT(E2457,"dddd")</f>
        <v>3 - Wednesday</v>
      </c>
      <c r="Y2457" s="30" t="str">
        <f aca="false">_xlfn.IFS(C2457&lt;18,"Child (0-17)",C2457&lt;40,"Young Adult (18-39)",C2457&lt;60,"Adult (40-59)",TRUE(),"Senior (60+)")</f>
        <v>Young Adult (18-39)</v>
      </c>
      <c r="Z2457" s="30" t="n">
        <f aca="false">ROUND(G2457-E2457,0)</f>
        <v>0</v>
      </c>
      <c r="AA2457" s="30" t="n">
        <f aca="false">L2457+M2457</f>
        <v>52</v>
      </c>
      <c r="AB2457" s="30" t="n">
        <f aca="false">IFERROR(ROUND(Q2457/AA2457,2),0)</f>
        <v>51.59</v>
      </c>
      <c r="AC2457" s="30" t="str">
        <f aca="false">IF(AND(K2457="Critical",N2457="No"),"URGENT - No Bed","Normal")</f>
        <v>Normal</v>
      </c>
      <c r="AD2457" s="34" t="n">
        <f aca="false">INDEX(Lookup_Tables!$B$3:$B$12,MATCH(H2457,Lookup_Tables!$A$3:$A$12,0))</f>
        <v>2800000</v>
      </c>
      <c r="AE2457" s="30" t="str">
        <f aca="false">INDEX(Lookup_Tables!$C$3:$C$12,MATCH(H2457,Lookup_Tables!$A$3:$A$12,0))</f>
        <v>Dr. Suresh Nair</v>
      </c>
      <c r="AF2457" s="30" t="str">
        <f aca="false">IFERROR(INDEX(Lookup_Tables!$F$16:$F$45,MATCH(I2457,Lookup_Tables!$E$16:$E$45,0)),"N/A")</f>
        <v>EMP209</v>
      </c>
      <c r="AG2457" s="30" t="n">
        <f aca="false">_xlfn.IFS(R2457="Recovered",4,R2457="Referred",3,R2457="Admitted",2,R2457="Deceased",1,TRUE(),0)</f>
        <v>4</v>
      </c>
      <c r="AH2457" s="30" t="str">
        <f aca="false">IF(T2457&gt;=4,"Satisfied",IF(T2457&gt;=3,"Neutral","Needs Improvement"))</f>
        <v>Satisfied</v>
      </c>
    </row>
    <row r="2458" customFormat="false" ht="15" hidden="false" customHeight="false" outlineLevel="0" collapsed="false">
      <c r="A2458" s="27" t="s">
        <v>966</v>
      </c>
      <c r="B2458" s="27" t="s">
        <v>933</v>
      </c>
      <c r="C2458" s="27" t="n">
        <v>58</v>
      </c>
      <c r="D2458" s="27" t="s">
        <v>181</v>
      </c>
      <c r="E2458" s="28" t="n">
        <v>45349</v>
      </c>
      <c r="F2458" s="27" t="s">
        <v>353</v>
      </c>
      <c r="G2458" s="28" t="n">
        <v>45350</v>
      </c>
      <c r="H2458" s="27" t="s">
        <v>168</v>
      </c>
      <c r="I2458" s="27" t="s">
        <v>169</v>
      </c>
      <c r="J2458" s="27" t="s">
        <v>191</v>
      </c>
      <c r="K2458" s="27" t="s">
        <v>138</v>
      </c>
      <c r="L2458" s="27" t="n">
        <v>86</v>
      </c>
      <c r="M2458" s="27" t="n">
        <v>15</v>
      </c>
      <c r="N2458" s="27" t="s">
        <v>127</v>
      </c>
      <c r="O2458" s="27" t="s">
        <v>171</v>
      </c>
      <c r="P2458" s="27" t="s">
        <v>140</v>
      </c>
      <c r="Q2458" s="29" t="n">
        <v>1417.75</v>
      </c>
      <c r="R2458" s="27" t="s">
        <v>130</v>
      </c>
      <c r="S2458" s="27" t="s">
        <v>197</v>
      </c>
      <c r="T2458" s="27" t="n">
        <v>4</v>
      </c>
      <c r="U2458" s="27" t="n">
        <f aca="false">YEAR(E2458)</f>
        <v>2024</v>
      </c>
      <c r="V2458" s="27" t="str">
        <f aca="false">TEXT(E2458,"MMM-YYYY")</f>
        <v>Feb-2024</v>
      </c>
      <c r="W2458" s="27" t="n">
        <f aca="false">MONTH(E2458)</f>
        <v>2</v>
      </c>
      <c r="X2458" s="27" t="str">
        <f aca="false">TEXT(WEEKDAY(E2458,2),"0")&amp;" - "&amp;TEXT(E2458,"dddd")</f>
        <v>2 - Tuesday</v>
      </c>
      <c r="Y2458" s="27" t="str">
        <f aca="false">_xlfn.IFS(C2458&lt;18,"Child (0-17)",C2458&lt;40,"Young Adult (18-39)",C2458&lt;60,"Adult (40-59)",TRUE(),"Senior (60+)")</f>
        <v>Adult (40-59)</v>
      </c>
      <c r="Z2458" s="27" t="n">
        <f aca="false">ROUND(G2458-E2458,0)</f>
        <v>1</v>
      </c>
      <c r="AA2458" s="27" t="n">
        <f aca="false">L2458+M2458</f>
        <v>101</v>
      </c>
      <c r="AB2458" s="27" t="n">
        <f aca="false">IFERROR(ROUND(Q2458/AA2458,2),0)</f>
        <v>14.04</v>
      </c>
      <c r="AC2458" s="27" t="str">
        <f aca="false">IF(AND(K2458="Critical",N2458="No"),"URGENT - No Bed","Normal")</f>
        <v>Normal</v>
      </c>
      <c r="AD2458" s="33" t="n">
        <f aca="false">INDEX(Lookup_Tables!$B$3:$B$12,MATCH(H2458,Lookup_Tables!$A$3:$A$12,0))</f>
        <v>4400000</v>
      </c>
      <c r="AE2458" s="27" t="str">
        <f aca="false">INDEX(Lookup_Tables!$C$3:$C$12,MATCH(H2458,Lookup_Tables!$A$3:$A$12,0))</f>
        <v>Dr. Neha Chopra</v>
      </c>
      <c r="AF2458" s="27" t="str">
        <f aca="false">IFERROR(INDEX(Lookup_Tables!$F$16:$F$45,MATCH(I2458,Lookup_Tables!$E$16:$E$45,0)),"N/A")</f>
        <v>EMP220</v>
      </c>
      <c r="AG2458" s="27" t="n">
        <f aca="false">_xlfn.IFS(R2458="Recovered",4,R2458="Referred",3,R2458="Admitted",2,R2458="Deceased",1,TRUE(),0)</f>
        <v>4</v>
      </c>
      <c r="AH2458" s="27" t="str">
        <f aca="false">IF(T2458&gt;=4,"Satisfied",IF(T2458&gt;=3,"Neutral","Needs Improvement"))</f>
        <v>Satisfied</v>
      </c>
    </row>
    <row r="2459" customFormat="false" ht="15" hidden="false" customHeight="false" outlineLevel="0" collapsed="false">
      <c r="A2459" s="30" t="s">
        <v>6282</v>
      </c>
      <c r="B2459" s="30" t="s">
        <v>1434</v>
      </c>
      <c r="C2459" s="30" t="n">
        <v>16</v>
      </c>
      <c r="D2459" s="30" t="s">
        <v>121</v>
      </c>
      <c r="E2459" s="31" t="n">
        <v>45570</v>
      </c>
      <c r="F2459" s="30" t="s">
        <v>695</v>
      </c>
      <c r="G2459" s="31" t="n">
        <v>45571</v>
      </c>
      <c r="H2459" s="30" t="s">
        <v>146</v>
      </c>
      <c r="I2459" s="30" t="s">
        <v>309</v>
      </c>
      <c r="J2459" s="30" t="s">
        <v>148</v>
      </c>
      <c r="K2459" s="30" t="s">
        <v>156</v>
      </c>
      <c r="L2459" s="30" t="n">
        <v>27</v>
      </c>
      <c r="M2459" s="30" t="n">
        <v>58</v>
      </c>
      <c r="N2459" s="30" t="s">
        <v>127</v>
      </c>
      <c r="O2459" s="30" t="s">
        <v>149</v>
      </c>
      <c r="P2459" s="30" t="s">
        <v>129</v>
      </c>
      <c r="Q2459" s="32" t="n">
        <v>4645.79</v>
      </c>
      <c r="R2459" s="30" t="s">
        <v>172</v>
      </c>
      <c r="S2459" s="30" t="s">
        <v>157</v>
      </c>
      <c r="T2459" s="30" t="n">
        <v>3</v>
      </c>
      <c r="U2459" s="30" t="n">
        <f aca="false">YEAR(E2459)</f>
        <v>2024</v>
      </c>
      <c r="V2459" s="30" t="str">
        <f aca="false">TEXT(E2459,"MMM-YYYY")</f>
        <v>Oct-2024</v>
      </c>
      <c r="W2459" s="30" t="n">
        <f aca="false">MONTH(E2459)</f>
        <v>10</v>
      </c>
      <c r="X2459" s="30" t="str">
        <f aca="false">TEXT(WEEKDAY(E2459,2),"0")&amp;" - "&amp;TEXT(E2459,"dddd")</f>
        <v>6 - Saturday</v>
      </c>
      <c r="Y2459" s="30" t="str">
        <f aca="false">_xlfn.IFS(C2459&lt;18,"Child (0-17)",C2459&lt;40,"Young Adult (18-39)",C2459&lt;60,"Adult (40-59)",TRUE(),"Senior (60+)")</f>
        <v>Child (0-17)</v>
      </c>
      <c r="Z2459" s="30" t="n">
        <f aca="false">ROUND(G2459-E2459,0)</f>
        <v>1</v>
      </c>
      <c r="AA2459" s="30" t="n">
        <f aca="false">L2459+M2459</f>
        <v>85</v>
      </c>
      <c r="AB2459" s="30" t="n">
        <f aca="false">IFERROR(ROUND(Q2459/AA2459,2),0)</f>
        <v>54.66</v>
      </c>
      <c r="AC2459" s="30" t="str">
        <f aca="false">IF(AND(K2459="Critical",N2459="No"),"URGENT - No Bed","Normal")</f>
        <v>Normal</v>
      </c>
      <c r="AD2459" s="34" t="n">
        <f aca="false">INDEX(Lookup_Tables!$B$3:$B$12,MATCH(H2459,Lookup_Tables!$A$3:$A$12,0))</f>
        <v>2700000</v>
      </c>
      <c r="AE2459" s="30" t="str">
        <f aca="false">INDEX(Lookup_Tables!$C$3:$C$12,MATCH(H2459,Lookup_Tables!$A$3:$A$12,0))</f>
        <v>Dr. Vikram Singh</v>
      </c>
      <c r="AF2459" s="30" t="str">
        <f aca="false">IFERROR(INDEX(Lookup_Tables!$F$16:$F$45,MATCH(I2459,Lookup_Tables!$E$16:$E$45,0)),"N/A")</f>
        <v>EMP228</v>
      </c>
      <c r="AG2459" s="30" t="n">
        <f aca="false">_xlfn.IFS(R2459="Recovered",4,R2459="Referred",3,R2459="Admitted",2,R2459="Deceased",1,TRUE(),0)</f>
        <v>2</v>
      </c>
      <c r="AH2459" s="30" t="str">
        <f aca="false">IF(T2459&gt;=4,"Satisfied",IF(T2459&gt;=3,"Neutral","Needs Improvement"))</f>
        <v>Neutral</v>
      </c>
    </row>
    <row r="2460" customFormat="false" ht="15" hidden="false" customHeight="false" outlineLevel="0" collapsed="false">
      <c r="A2460" s="27" t="s">
        <v>3054</v>
      </c>
      <c r="B2460" s="27" t="s">
        <v>3055</v>
      </c>
      <c r="C2460" s="27" t="n">
        <v>63</v>
      </c>
      <c r="D2460" s="27" t="s">
        <v>181</v>
      </c>
      <c r="E2460" s="28" t="n">
        <v>45398</v>
      </c>
      <c r="F2460" s="27" t="s">
        <v>1238</v>
      </c>
      <c r="G2460" s="28" t="n">
        <v>45401</v>
      </c>
      <c r="H2460" s="27" t="s">
        <v>206</v>
      </c>
      <c r="I2460" s="27" t="s">
        <v>207</v>
      </c>
      <c r="J2460" s="27" t="s">
        <v>615</v>
      </c>
      <c r="K2460" s="27" t="s">
        <v>156</v>
      </c>
      <c r="L2460" s="27" t="n">
        <v>68</v>
      </c>
      <c r="M2460" s="27" t="n">
        <v>53</v>
      </c>
      <c r="N2460" s="27" t="s">
        <v>186</v>
      </c>
      <c r="O2460" s="27" t="s">
        <v>128</v>
      </c>
      <c r="P2460" s="27" t="s">
        <v>129</v>
      </c>
      <c r="Q2460" s="29" t="n">
        <v>4559.66</v>
      </c>
      <c r="R2460" s="27" t="s">
        <v>130</v>
      </c>
      <c r="S2460" s="27" t="s">
        <v>151</v>
      </c>
      <c r="T2460" s="27" t="n">
        <v>4</v>
      </c>
      <c r="U2460" s="27" t="n">
        <f aca="false">YEAR(E2460)</f>
        <v>2024</v>
      </c>
      <c r="V2460" s="27" t="str">
        <f aca="false">TEXT(E2460,"MMM-YYYY")</f>
        <v>Apr-2024</v>
      </c>
      <c r="W2460" s="27" t="n">
        <f aca="false">MONTH(E2460)</f>
        <v>4</v>
      </c>
      <c r="X2460" s="27" t="str">
        <f aca="false">TEXT(WEEKDAY(E2460,2),"0")&amp;" - "&amp;TEXT(E2460,"dddd")</f>
        <v>2 - Tuesday</v>
      </c>
      <c r="Y2460" s="27" t="str">
        <f aca="false">_xlfn.IFS(C2460&lt;18,"Child (0-17)",C2460&lt;40,"Young Adult (18-39)",C2460&lt;60,"Adult (40-59)",TRUE(),"Senior (60+)")</f>
        <v>Senior (60+)</v>
      </c>
      <c r="Z2460" s="27" t="n">
        <f aca="false">ROUND(G2460-E2460,0)</f>
        <v>3</v>
      </c>
      <c r="AA2460" s="27" t="n">
        <f aca="false">L2460+M2460</f>
        <v>121</v>
      </c>
      <c r="AB2460" s="27" t="n">
        <f aca="false">IFERROR(ROUND(Q2460/AA2460,2),0)</f>
        <v>37.68</v>
      </c>
      <c r="AC2460" s="27" t="str">
        <f aca="false">IF(AND(K2460="Critical",N2460="No"),"URGENT - No Bed","Normal")</f>
        <v>Normal</v>
      </c>
      <c r="AD2460" s="33" t="n">
        <f aca="false">INDEX(Lookup_Tables!$B$3:$B$12,MATCH(H2460,Lookup_Tables!$A$3:$A$12,0))</f>
        <v>2800000</v>
      </c>
      <c r="AE2460" s="27" t="str">
        <f aca="false">INDEX(Lookup_Tables!$C$3:$C$12,MATCH(H2460,Lookup_Tables!$A$3:$A$12,0))</f>
        <v>Dr. Suresh Nair</v>
      </c>
      <c r="AF2460" s="27" t="str">
        <f aca="false">IFERROR(INDEX(Lookup_Tables!$F$16:$F$45,MATCH(I2460,Lookup_Tables!$E$16:$E$45,0)),"N/A")</f>
        <v>EMP209</v>
      </c>
      <c r="AG2460" s="27" t="n">
        <f aca="false">_xlfn.IFS(R2460="Recovered",4,R2460="Referred",3,R2460="Admitted",2,R2460="Deceased",1,TRUE(),0)</f>
        <v>4</v>
      </c>
      <c r="AH2460" s="27" t="str">
        <f aca="false">IF(T2460&gt;=4,"Satisfied",IF(T2460&gt;=3,"Neutral","Needs Improvement"))</f>
        <v>Satisfied</v>
      </c>
    </row>
    <row r="2461" customFormat="false" ht="15" hidden="false" customHeight="false" outlineLevel="0" collapsed="false">
      <c r="A2461" s="30" t="s">
        <v>2571</v>
      </c>
      <c r="B2461" s="30" t="s">
        <v>2572</v>
      </c>
      <c r="C2461" s="30" t="n">
        <v>69</v>
      </c>
      <c r="D2461" s="30" t="s">
        <v>181</v>
      </c>
      <c r="E2461" s="31" t="n">
        <v>45624</v>
      </c>
      <c r="F2461" s="30" t="s">
        <v>1255</v>
      </c>
      <c r="G2461" s="31" t="n">
        <v>45627</v>
      </c>
      <c r="H2461" s="30" t="s">
        <v>161</v>
      </c>
      <c r="I2461" s="30" t="s">
        <v>538</v>
      </c>
      <c r="J2461" s="30" t="s">
        <v>426</v>
      </c>
      <c r="K2461" s="30" t="s">
        <v>126</v>
      </c>
      <c r="L2461" s="30" t="n">
        <v>12</v>
      </c>
      <c r="M2461" s="30" t="n">
        <v>144</v>
      </c>
      <c r="N2461" s="30" t="s">
        <v>186</v>
      </c>
      <c r="O2461" s="30" t="s">
        <v>171</v>
      </c>
      <c r="P2461" s="30" t="s">
        <v>140</v>
      </c>
      <c r="Q2461" s="32" t="n">
        <v>8789.3</v>
      </c>
      <c r="R2461" s="30" t="s">
        <v>172</v>
      </c>
      <c r="S2461" s="30" t="s">
        <v>157</v>
      </c>
      <c r="T2461" s="30" t="n">
        <v>4</v>
      </c>
      <c r="U2461" s="30" t="n">
        <f aca="false">YEAR(E2461)</f>
        <v>2024</v>
      </c>
      <c r="V2461" s="30" t="str">
        <f aca="false">TEXT(E2461,"MMM-YYYY")</f>
        <v>Nov-2024</v>
      </c>
      <c r="W2461" s="30" t="n">
        <f aca="false">MONTH(E2461)</f>
        <v>11</v>
      </c>
      <c r="X2461" s="30" t="str">
        <f aca="false">TEXT(WEEKDAY(E2461,2),"0")&amp;" - "&amp;TEXT(E2461,"dddd")</f>
        <v>4 - Thursday</v>
      </c>
      <c r="Y2461" s="30" t="str">
        <f aca="false">_xlfn.IFS(C2461&lt;18,"Child (0-17)",C2461&lt;40,"Young Adult (18-39)",C2461&lt;60,"Adult (40-59)",TRUE(),"Senior (60+)")</f>
        <v>Senior (60+)</v>
      </c>
      <c r="Z2461" s="30" t="n">
        <f aca="false">ROUND(G2461-E2461,0)</f>
        <v>3</v>
      </c>
      <c r="AA2461" s="30" t="n">
        <f aca="false">L2461+M2461</f>
        <v>156</v>
      </c>
      <c r="AB2461" s="30" t="n">
        <f aca="false">IFERROR(ROUND(Q2461/AA2461,2),0)</f>
        <v>56.34</v>
      </c>
      <c r="AC2461" s="30" t="str">
        <f aca="false">IF(AND(K2461="Critical",N2461="No"),"URGENT - No Bed","Normal")</f>
        <v>Normal</v>
      </c>
      <c r="AD2461" s="34" t="n">
        <f aca="false">INDEX(Lookup_Tables!$B$3:$B$12,MATCH(H2461,Lookup_Tables!$A$3:$A$12,0))</f>
        <v>3600000</v>
      </c>
      <c r="AE2461" s="30" t="str">
        <f aca="false">INDEX(Lookup_Tables!$C$3:$C$12,MATCH(H2461,Lookup_Tables!$A$3:$A$12,0))</f>
        <v>Dr. Sameer Joshi</v>
      </c>
      <c r="AF2461" s="30" t="str">
        <f aca="false">IFERROR(INDEX(Lookup_Tables!$F$16:$F$45,MATCH(I2461,Lookup_Tables!$E$16:$E$45,0)),"N/A")</f>
        <v>EMP221</v>
      </c>
      <c r="AG2461" s="30" t="n">
        <f aca="false">_xlfn.IFS(R2461="Recovered",4,R2461="Referred",3,R2461="Admitted",2,R2461="Deceased",1,TRUE(),0)</f>
        <v>2</v>
      </c>
      <c r="AH2461" s="30" t="str">
        <f aca="false">IF(T2461&gt;=4,"Satisfied",IF(T2461&gt;=3,"Neutral","Needs Improvement"))</f>
        <v>Satisfied</v>
      </c>
    </row>
    <row r="2462" customFormat="false" ht="15" hidden="false" customHeight="false" outlineLevel="0" collapsed="false">
      <c r="A2462" s="27" t="s">
        <v>2706</v>
      </c>
      <c r="B2462" s="27" t="s">
        <v>352</v>
      </c>
      <c r="C2462" s="27" t="n">
        <v>75</v>
      </c>
      <c r="D2462" s="27" t="s">
        <v>121</v>
      </c>
      <c r="E2462" s="28" t="n">
        <v>45361</v>
      </c>
      <c r="F2462" s="27" t="s">
        <v>329</v>
      </c>
      <c r="G2462" s="28" t="n">
        <v>45362</v>
      </c>
      <c r="H2462" s="27" t="s">
        <v>206</v>
      </c>
      <c r="I2462" s="27" t="s">
        <v>300</v>
      </c>
      <c r="J2462" s="27" t="s">
        <v>593</v>
      </c>
      <c r="K2462" s="27" t="s">
        <v>156</v>
      </c>
      <c r="L2462" s="27" t="n">
        <v>46</v>
      </c>
      <c r="M2462" s="27" t="n">
        <v>77</v>
      </c>
      <c r="N2462" s="27" t="s">
        <v>127</v>
      </c>
      <c r="O2462" s="27" t="s">
        <v>139</v>
      </c>
      <c r="P2462" s="27" t="s">
        <v>150</v>
      </c>
      <c r="Q2462" s="29" t="n">
        <v>4007.34</v>
      </c>
      <c r="R2462" s="27" t="s">
        <v>130</v>
      </c>
      <c r="S2462" s="27" t="s">
        <v>151</v>
      </c>
      <c r="T2462" s="27" t="n">
        <v>4</v>
      </c>
      <c r="U2462" s="27" t="n">
        <f aca="false">YEAR(E2462)</f>
        <v>2024</v>
      </c>
      <c r="V2462" s="27" t="str">
        <f aca="false">TEXT(E2462,"MMM-YYYY")</f>
        <v>Mar-2024</v>
      </c>
      <c r="W2462" s="27" t="n">
        <f aca="false">MONTH(E2462)</f>
        <v>3</v>
      </c>
      <c r="X2462" s="27" t="str">
        <f aca="false">TEXT(WEEKDAY(E2462,2),"0")&amp;" - "&amp;TEXT(E2462,"dddd")</f>
        <v>7 - Sunday</v>
      </c>
      <c r="Y2462" s="27" t="str">
        <f aca="false">_xlfn.IFS(C2462&lt;18,"Child (0-17)",C2462&lt;40,"Young Adult (18-39)",C2462&lt;60,"Adult (40-59)",TRUE(),"Senior (60+)")</f>
        <v>Senior (60+)</v>
      </c>
      <c r="Z2462" s="27" t="n">
        <f aca="false">ROUND(G2462-E2462,0)</f>
        <v>1</v>
      </c>
      <c r="AA2462" s="27" t="n">
        <f aca="false">L2462+M2462</f>
        <v>123</v>
      </c>
      <c r="AB2462" s="27" t="n">
        <f aca="false">IFERROR(ROUND(Q2462/AA2462,2),0)</f>
        <v>32.58</v>
      </c>
      <c r="AC2462" s="27" t="str">
        <f aca="false">IF(AND(K2462="Critical",N2462="No"),"URGENT - No Bed","Normal")</f>
        <v>Normal</v>
      </c>
      <c r="AD2462" s="33" t="n">
        <f aca="false">INDEX(Lookup_Tables!$B$3:$B$12,MATCH(H2462,Lookup_Tables!$A$3:$A$12,0))</f>
        <v>2800000</v>
      </c>
      <c r="AE2462" s="27" t="str">
        <f aca="false">INDEX(Lookup_Tables!$C$3:$C$12,MATCH(H2462,Lookup_Tables!$A$3:$A$12,0))</f>
        <v>Dr. Suresh Nair</v>
      </c>
      <c r="AF2462" s="27" t="str">
        <f aca="false">IFERROR(INDEX(Lookup_Tables!$F$16:$F$45,MATCH(I2462,Lookup_Tables!$E$16:$E$45,0)),"N/A")</f>
        <v>EMP211</v>
      </c>
      <c r="AG2462" s="27" t="n">
        <f aca="false">_xlfn.IFS(R2462="Recovered",4,R2462="Referred",3,R2462="Admitted",2,R2462="Deceased",1,TRUE(),0)</f>
        <v>4</v>
      </c>
      <c r="AH2462" s="27" t="str">
        <f aca="false">IF(T2462&gt;=4,"Satisfied",IF(T2462&gt;=3,"Neutral","Needs Improvement"))</f>
        <v>Satisfied</v>
      </c>
    </row>
    <row r="2463" customFormat="false" ht="15" hidden="false" customHeight="false" outlineLevel="0" collapsed="false">
      <c r="A2463" s="30" t="s">
        <v>2556</v>
      </c>
      <c r="B2463" s="30" t="s">
        <v>1469</v>
      </c>
      <c r="C2463" s="30" t="n">
        <v>53</v>
      </c>
      <c r="D2463" s="30" t="s">
        <v>121</v>
      </c>
      <c r="E2463" s="31" t="n">
        <v>45520</v>
      </c>
      <c r="F2463" s="30" t="s">
        <v>733</v>
      </c>
      <c r="G2463" s="31" t="n">
        <v>45523</v>
      </c>
      <c r="H2463" s="30" t="s">
        <v>242</v>
      </c>
      <c r="I2463" s="30" t="s">
        <v>466</v>
      </c>
      <c r="J2463" s="30" t="s">
        <v>244</v>
      </c>
      <c r="K2463" s="30" t="s">
        <v>156</v>
      </c>
      <c r="L2463" s="30" t="n">
        <v>28</v>
      </c>
      <c r="M2463" s="30" t="n">
        <v>78</v>
      </c>
      <c r="N2463" s="30" t="s">
        <v>127</v>
      </c>
      <c r="O2463" s="30" t="s">
        <v>128</v>
      </c>
      <c r="P2463" s="30" t="s">
        <v>187</v>
      </c>
      <c r="Q2463" s="32" t="n">
        <v>4607.27</v>
      </c>
      <c r="R2463" s="30" t="s">
        <v>130</v>
      </c>
      <c r="S2463" s="30" t="s">
        <v>164</v>
      </c>
      <c r="T2463" s="30" t="n">
        <v>5</v>
      </c>
      <c r="U2463" s="30" t="n">
        <f aca="false">YEAR(E2463)</f>
        <v>2024</v>
      </c>
      <c r="V2463" s="30" t="str">
        <f aca="false">TEXT(E2463,"MMM-YYYY")</f>
        <v>Aug-2024</v>
      </c>
      <c r="W2463" s="30" t="n">
        <f aca="false">MONTH(E2463)</f>
        <v>8</v>
      </c>
      <c r="X2463" s="30" t="str">
        <f aca="false">TEXT(WEEKDAY(E2463,2),"0")&amp;" - "&amp;TEXT(E2463,"dddd")</f>
        <v>5 - Friday</v>
      </c>
      <c r="Y2463" s="30" t="str">
        <f aca="false">_xlfn.IFS(C2463&lt;18,"Child (0-17)",C2463&lt;40,"Young Adult (18-39)",C2463&lt;60,"Adult (40-59)",TRUE(),"Senior (60+)")</f>
        <v>Adult (40-59)</v>
      </c>
      <c r="Z2463" s="30" t="n">
        <f aca="false">ROUND(G2463-E2463,0)</f>
        <v>3</v>
      </c>
      <c r="AA2463" s="30" t="n">
        <f aca="false">L2463+M2463</f>
        <v>106</v>
      </c>
      <c r="AB2463" s="30" t="n">
        <f aca="false">IFERROR(ROUND(Q2463/AA2463,2),0)</f>
        <v>43.46</v>
      </c>
      <c r="AC2463" s="30" t="str">
        <f aca="false">IF(AND(K2463="Critical",N2463="No"),"URGENT - No Bed","Normal")</f>
        <v>Normal</v>
      </c>
      <c r="AD2463" s="34" t="n">
        <f aca="false">INDEX(Lookup_Tables!$B$3:$B$12,MATCH(H2463,Lookup_Tables!$A$3:$A$12,0))</f>
        <v>3000000</v>
      </c>
      <c r="AE2463" s="30" t="str">
        <f aca="false">INDEX(Lookup_Tables!$C$3:$C$12,MATCH(H2463,Lookup_Tables!$A$3:$A$12,0))</f>
        <v>Dr. Pooja Iyer</v>
      </c>
      <c r="AF2463" s="30" t="str">
        <f aca="false">IFERROR(INDEX(Lookup_Tables!$F$16:$F$45,MATCH(I2463,Lookup_Tables!$E$16:$E$45,0)),"N/A")</f>
        <v>EMP212</v>
      </c>
      <c r="AG2463" s="30" t="n">
        <f aca="false">_xlfn.IFS(R2463="Recovered",4,R2463="Referred",3,R2463="Admitted",2,R2463="Deceased",1,TRUE(),0)</f>
        <v>4</v>
      </c>
      <c r="AH2463" s="30" t="str">
        <f aca="false">IF(T2463&gt;=4,"Satisfied",IF(T2463&gt;=3,"Neutral","Needs Improvement"))</f>
        <v>Satisfied</v>
      </c>
    </row>
    <row r="2464" customFormat="false" ht="15" hidden="false" customHeight="false" outlineLevel="0" collapsed="false">
      <c r="A2464" s="27" t="s">
        <v>2616</v>
      </c>
      <c r="B2464" s="27" t="s">
        <v>1164</v>
      </c>
      <c r="C2464" s="27" t="n">
        <v>50</v>
      </c>
      <c r="D2464" s="27" t="s">
        <v>181</v>
      </c>
      <c r="E2464" s="28" t="n">
        <v>45404</v>
      </c>
      <c r="F2464" s="27" t="s">
        <v>764</v>
      </c>
      <c r="G2464" s="28" t="n">
        <v>45404</v>
      </c>
      <c r="H2464" s="27" t="s">
        <v>183</v>
      </c>
      <c r="I2464" s="27" t="s">
        <v>184</v>
      </c>
      <c r="J2464" s="27" t="s">
        <v>476</v>
      </c>
      <c r="K2464" s="27" t="s">
        <v>156</v>
      </c>
      <c r="L2464" s="27" t="n">
        <v>58</v>
      </c>
      <c r="M2464" s="27" t="n">
        <v>33</v>
      </c>
      <c r="N2464" s="27" t="s">
        <v>186</v>
      </c>
      <c r="O2464" s="27" t="s">
        <v>139</v>
      </c>
      <c r="P2464" s="27" t="s">
        <v>187</v>
      </c>
      <c r="Q2464" s="29" t="n">
        <v>4440.06</v>
      </c>
      <c r="R2464" s="27" t="s">
        <v>130</v>
      </c>
      <c r="S2464" s="27" t="s">
        <v>178</v>
      </c>
      <c r="T2464" s="27" t="n">
        <v>3</v>
      </c>
      <c r="U2464" s="27" t="n">
        <f aca="false">YEAR(E2464)</f>
        <v>2024</v>
      </c>
      <c r="V2464" s="27" t="str">
        <f aca="false">TEXT(E2464,"MMM-YYYY")</f>
        <v>Apr-2024</v>
      </c>
      <c r="W2464" s="27" t="n">
        <f aca="false">MONTH(E2464)</f>
        <v>4</v>
      </c>
      <c r="X2464" s="27" t="str">
        <f aca="false">TEXT(WEEKDAY(E2464,2),"0")&amp;" - "&amp;TEXT(E2464,"dddd")</f>
        <v>1 - Monday</v>
      </c>
      <c r="Y2464" s="27" t="str">
        <f aca="false">_xlfn.IFS(C2464&lt;18,"Child (0-17)",C2464&lt;40,"Young Adult (18-39)",C2464&lt;60,"Adult (40-59)",TRUE(),"Senior (60+)")</f>
        <v>Adult (40-59)</v>
      </c>
      <c r="Z2464" s="27" t="n">
        <f aca="false">ROUND(G2464-E2464,0)</f>
        <v>0</v>
      </c>
      <c r="AA2464" s="27" t="n">
        <f aca="false">L2464+M2464</f>
        <v>91</v>
      </c>
      <c r="AB2464" s="27" t="n">
        <f aca="false">IFERROR(ROUND(Q2464/AA2464,2),0)</f>
        <v>48.79</v>
      </c>
      <c r="AC2464" s="27" t="str">
        <f aca="false">IF(AND(K2464="Critical",N2464="No"),"URGENT - No Bed","Normal")</f>
        <v>Normal</v>
      </c>
      <c r="AD2464" s="33" t="n">
        <f aca="false">INDEX(Lookup_Tables!$B$3:$B$12,MATCH(H2464,Lookup_Tables!$A$3:$A$12,0))</f>
        <v>3100000</v>
      </c>
      <c r="AE2464" s="27" t="str">
        <f aca="false">INDEX(Lookup_Tables!$C$3:$C$12,MATCH(H2464,Lookup_Tables!$A$3:$A$12,0))</f>
        <v>Dr. Kavita Rao</v>
      </c>
      <c r="AF2464" s="27" t="str">
        <f aca="false">IFERROR(INDEX(Lookup_Tables!$F$16:$F$45,MATCH(I2464,Lookup_Tables!$E$16:$E$45,0)),"N/A")</f>
        <v>EMP226</v>
      </c>
      <c r="AG2464" s="27" t="n">
        <f aca="false">_xlfn.IFS(R2464="Recovered",4,R2464="Referred",3,R2464="Admitted",2,R2464="Deceased",1,TRUE(),0)</f>
        <v>4</v>
      </c>
      <c r="AH2464" s="27" t="str">
        <f aca="false">IF(T2464&gt;=4,"Satisfied",IF(T2464&gt;=3,"Neutral","Needs Improvement"))</f>
        <v>Neutral</v>
      </c>
    </row>
    <row r="2465" customFormat="false" ht="15" hidden="false" customHeight="false" outlineLevel="0" collapsed="false">
      <c r="A2465" s="30" t="s">
        <v>1113</v>
      </c>
      <c r="B2465" s="30" t="s">
        <v>1114</v>
      </c>
      <c r="C2465" s="30" t="n">
        <v>33</v>
      </c>
      <c r="D2465" s="30" t="s">
        <v>121</v>
      </c>
      <c r="E2465" s="31" t="n">
        <v>45400</v>
      </c>
      <c r="F2465" s="30" t="s">
        <v>733</v>
      </c>
      <c r="G2465" s="31" t="n">
        <v>45405</v>
      </c>
      <c r="H2465" s="30" t="s">
        <v>236</v>
      </c>
      <c r="I2465" s="30" t="s">
        <v>237</v>
      </c>
      <c r="J2465" s="30" t="s">
        <v>238</v>
      </c>
      <c r="K2465" s="30" t="s">
        <v>126</v>
      </c>
      <c r="L2465" s="30" t="n">
        <v>5</v>
      </c>
      <c r="M2465" s="30" t="n">
        <v>81</v>
      </c>
      <c r="N2465" s="30" t="s">
        <v>127</v>
      </c>
      <c r="O2465" s="30" t="s">
        <v>139</v>
      </c>
      <c r="P2465" s="30" t="s">
        <v>140</v>
      </c>
      <c r="Q2465" s="32" t="n">
        <v>6805.17</v>
      </c>
      <c r="R2465" s="30" t="s">
        <v>130</v>
      </c>
      <c r="S2465" s="30" t="s">
        <v>164</v>
      </c>
      <c r="T2465" s="30" t="n">
        <v>4</v>
      </c>
      <c r="U2465" s="30" t="n">
        <f aca="false">YEAR(E2465)</f>
        <v>2024</v>
      </c>
      <c r="V2465" s="30" t="str">
        <f aca="false">TEXT(E2465,"MMM-YYYY")</f>
        <v>Apr-2024</v>
      </c>
      <c r="W2465" s="30" t="n">
        <f aca="false">MONTH(E2465)</f>
        <v>4</v>
      </c>
      <c r="X2465" s="30" t="str">
        <f aca="false">TEXT(WEEKDAY(E2465,2),"0")&amp;" - "&amp;TEXT(E2465,"dddd")</f>
        <v>4 - Thursday</v>
      </c>
      <c r="Y2465" s="30" t="str">
        <f aca="false">_xlfn.IFS(C2465&lt;18,"Child (0-17)",C2465&lt;40,"Young Adult (18-39)",C2465&lt;60,"Adult (40-59)",TRUE(),"Senior (60+)")</f>
        <v>Young Adult (18-39)</v>
      </c>
      <c r="Z2465" s="30" t="n">
        <f aca="false">ROUND(G2465-E2465,0)</f>
        <v>5</v>
      </c>
      <c r="AA2465" s="30" t="n">
        <f aca="false">L2465+M2465</f>
        <v>86</v>
      </c>
      <c r="AB2465" s="30" t="n">
        <f aca="false">IFERROR(ROUND(Q2465/AA2465,2),0)</f>
        <v>79.13</v>
      </c>
      <c r="AC2465" s="30" t="str">
        <f aca="false">IF(AND(K2465="Critical",N2465="No"),"URGENT - No Bed","Normal")</f>
        <v>Normal</v>
      </c>
      <c r="AD2465" s="34" t="n">
        <f aca="false">INDEX(Lookup_Tables!$B$3:$B$12,MATCH(H2465,Lookup_Tables!$A$3:$A$12,0))</f>
        <v>3900000</v>
      </c>
      <c r="AE2465" s="30" t="str">
        <f aca="false">INDEX(Lookup_Tables!$C$3:$C$12,MATCH(H2465,Lookup_Tables!$A$3:$A$12,0))</f>
        <v>Dr. Rina Mehta</v>
      </c>
      <c r="AF2465" s="30" t="str">
        <f aca="false">IFERROR(INDEX(Lookup_Tables!$F$16:$F$45,MATCH(I2465,Lookup_Tables!$E$16:$E$45,0)),"N/A")</f>
        <v>EMP215</v>
      </c>
      <c r="AG2465" s="30" t="n">
        <f aca="false">_xlfn.IFS(R2465="Recovered",4,R2465="Referred",3,R2465="Admitted",2,R2465="Deceased",1,TRUE(),0)</f>
        <v>4</v>
      </c>
      <c r="AH2465" s="30" t="str">
        <f aca="false">IF(T2465&gt;=4,"Satisfied",IF(T2465&gt;=3,"Neutral","Needs Improvement"))</f>
        <v>Satisfied</v>
      </c>
    </row>
    <row r="2466" customFormat="false" ht="15" hidden="false" customHeight="false" outlineLevel="0" collapsed="false">
      <c r="A2466" s="27" t="s">
        <v>1911</v>
      </c>
      <c r="B2466" s="27" t="s">
        <v>1785</v>
      </c>
      <c r="C2466" s="27" t="n">
        <v>16</v>
      </c>
      <c r="D2466" s="27" t="s">
        <v>121</v>
      </c>
      <c r="E2466" s="28" t="n">
        <v>45521</v>
      </c>
      <c r="F2466" s="27" t="s">
        <v>231</v>
      </c>
      <c r="G2466" s="28" t="n">
        <v>45522</v>
      </c>
      <c r="H2466" s="27" t="s">
        <v>161</v>
      </c>
      <c r="I2466" s="27" t="s">
        <v>320</v>
      </c>
      <c r="J2466" s="27" t="s">
        <v>648</v>
      </c>
      <c r="K2466" s="27" t="s">
        <v>138</v>
      </c>
      <c r="L2466" s="27" t="n">
        <v>38</v>
      </c>
      <c r="M2466" s="27" t="n">
        <v>26</v>
      </c>
      <c r="N2466" s="27" t="s">
        <v>127</v>
      </c>
      <c r="O2466" s="27" t="s">
        <v>149</v>
      </c>
      <c r="P2466" s="27" t="s">
        <v>187</v>
      </c>
      <c r="Q2466" s="29" t="n">
        <v>2225.54</v>
      </c>
      <c r="R2466" s="27" t="s">
        <v>172</v>
      </c>
      <c r="S2466" s="27" t="s">
        <v>192</v>
      </c>
      <c r="T2466" s="27" t="n">
        <v>3</v>
      </c>
      <c r="U2466" s="27" t="n">
        <f aca="false">YEAR(E2466)</f>
        <v>2024</v>
      </c>
      <c r="V2466" s="27" t="str">
        <f aca="false">TEXT(E2466,"MMM-YYYY")</f>
        <v>Aug-2024</v>
      </c>
      <c r="W2466" s="27" t="n">
        <f aca="false">MONTH(E2466)</f>
        <v>8</v>
      </c>
      <c r="X2466" s="27" t="str">
        <f aca="false">TEXT(WEEKDAY(E2466,2),"0")&amp;" - "&amp;TEXT(E2466,"dddd")</f>
        <v>6 - Saturday</v>
      </c>
      <c r="Y2466" s="27" t="str">
        <f aca="false">_xlfn.IFS(C2466&lt;18,"Child (0-17)",C2466&lt;40,"Young Adult (18-39)",C2466&lt;60,"Adult (40-59)",TRUE(),"Senior (60+)")</f>
        <v>Child (0-17)</v>
      </c>
      <c r="Z2466" s="27" t="n">
        <f aca="false">ROUND(G2466-E2466,0)</f>
        <v>1</v>
      </c>
      <c r="AA2466" s="27" t="n">
        <f aca="false">L2466+M2466</f>
        <v>64</v>
      </c>
      <c r="AB2466" s="27" t="n">
        <f aca="false">IFERROR(ROUND(Q2466/AA2466,2),0)</f>
        <v>34.77</v>
      </c>
      <c r="AC2466" s="27" t="str">
        <f aca="false">IF(AND(K2466="Critical",N2466="No"),"URGENT - No Bed","Normal")</f>
        <v>Normal</v>
      </c>
      <c r="AD2466" s="33" t="n">
        <f aca="false">INDEX(Lookup_Tables!$B$3:$B$12,MATCH(H2466,Lookup_Tables!$A$3:$A$12,0))</f>
        <v>3600000</v>
      </c>
      <c r="AE2466" s="27" t="str">
        <f aca="false">INDEX(Lookup_Tables!$C$3:$C$12,MATCH(H2466,Lookup_Tables!$A$3:$A$12,0))</f>
        <v>Dr. Sameer Joshi</v>
      </c>
      <c r="AF2466" s="27" t="str">
        <f aca="false">IFERROR(INDEX(Lookup_Tables!$F$16:$F$45,MATCH(I2466,Lookup_Tables!$E$16:$E$45,0)),"N/A")</f>
        <v>EMP223</v>
      </c>
      <c r="AG2466" s="27" t="n">
        <f aca="false">_xlfn.IFS(R2466="Recovered",4,R2466="Referred",3,R2466="Admitted",2,R2466="Deceased",1,TRUE(),0)</f>
        <v>2</v>
      </c>
      <c r="AH2466" s="27" t="str">
        <f aca="false">IF(T2466&gt;=4,"Satisfied",IF(T2466&gt;=3,"Neutral","Needs Improvement"))</f>
        <v>Neutral</v>
      </c>
    </row>
    <row r="2467" customFormat="false" ht="15" hidden="false" customHeight="false" outlineLevel="0" collapsed="false">
      <c r="A2467" s="30" t="s">
        <v>5451</v>
      </c>
      <c r="B2467" s="30" t="s">
        <v>1953</v>
      </c>
      <c r="C2467" s="30" t="n">
        <v>63</v>
      </c>
      <c r="D2467" s="30" t="s">
        <v>121</v>
      </c>
      <c r="E2467" s="31" t="n">
        <v>45463</v>
      </c>
      <c r="F2467" s="30" t="s">
        <v>1120</v>
      </c>
      <c r="G2467" s="31" t="n">
        <v>45467</v>
      </c>
      <c r="H2467" s="30" t="s">
        <v>242</v>
      </c>
      <c r="I2467" s="30" t="s">
        <v>243</v>
      </c>
      <c r="J2467" s="30" t="s">
        <v>316</v>
      </c>
      <c r="K2467" s="30" t="s">
        <v>126</v>
      </c>
      <c r="L2467" s="30" t="n">
        <v>13</v>
      </c>
      <c r="M2467" s="30" t="n">
        <v>48</v>
      </c>
      <c r="N2467" s="30" t="s">
        <v>127</v>
      </c>
      <c r="O2467" s="30" t="s">
        <v>149</v>
      </c>
      <c r="P2467" s="30" t="s">
        <v>187</v>
      </c>
      <c r="Q2467" s="32" t="n">
        <v>7462.8</v>
      </c>
      <c r="R2467" s="30" t="s">
        <v>130</v>
      </c>
      <c r="S2467" s="30" t="s">
        <v>197</v>
      </c>
      <c r="T2467" s="30" t="n">
        <v>2</v>
      </c>
      <c r="U2467" s="30" t="n">
        <f aca="false">YEAR(E2467)</f>
        <v>2024</v>
      </c>
      <c r="V2467" s="30" t="str">
        <f aca="false">TEXT(E2467,"MMM-YYYY")</f>
        <v>Jun-2024</v>
      </c>
      <c r="W2467" s="30" t="n">
        <f aca="false">MONTH(E2467)</f>
        <v>6</v>
      </c>
      <c r="X2467" s="30" t="str">
        <f aca="false">TEXT(WEEKDAY(E2467,2),"0")&amp;" - "&amp;TEXT(E2467,"dddd")</f>
        <v>4 - Thursday</v>
      </c>
      <c r="Y2467" s="30" t="str">
        <f aca="false">_xlfn.IFS(C2467&lt;18,"Child (0-17)",C2467&lt;40,"Young Adult (18-39)",C2467&lt;60,"Adult (40-59)",TRUE(),"Senior (60+)")</f>
        <v>Senior (60+)</v>
      </c>
      <c r="Z2467" s="30" t="n">
        <f aca="false">ROUND(G2467-E2467,0)</f>
        <v>4</v>
      </c>
      <c r="AA2467" s="30" t="n">
        <f aca="false">L2467+M2467</f>
        <v>61</v>
      </c>
      <c r="AB2467" s="30" t="n">
        <f aca="false">IFERROR(ROUND(Q2467/AA2467,2),0)</f>
        <v>122.34</v>
      </c>
      <c r="AC2467" s="30" t="str">
        <f aca="false">IF(AND(K2467="Critical",N2467="No"),"URGENT - No Bed","Normal")</f>
        <v>Normal</v>
      </c>
      <c r="AD2467" s="34" t="n">
        <f aca="false">INDEX(Lookup_Tables!$B$3:$B$12,MATCH(H2467,Lookup_Tables!$A$3:$A$12,0))</f>
        <v>3000000</v>
      </c>
      <c r="AE2467" s="30" t="str">
        <f aca="false">INDEX(Lookup_Tables!$C$3:$C$12,MATCH(H2467,Lookup_Tables!$A$3:$A$12,0))</f>
        <v>Dr. Pooja Iyer</v>
      </c>
      <c r="AF2467" s="30" t="str">
        <f aca="false">IFERROR(INDEX(Lookup_Tables!$F$16:$F$45,MATCH(I2467,Lookup_Tables!$E$16:$E$45,0)),"N/A")</f>
        <v>EMP214</v>
      </c>
      <c r="AG2467" s="30" t="n">
        <f aca="false">_xlfn.IFS(R2467="Recovered",4,R2467="Referred",3,R2467="Admitted",2,R2467="Deceased",1,TRUE(),0)</f>
        <v>4</v>
      </c>
      <c r="AH2467" s="30" t="str">
        <f aca="false">IF(T2467&gt;=4,"Satisfied",IF(T2467&gt;=3,"Neutral","Needs Improvement"))</f>
        <v>Needs Improvement</v>
      </c>
    </row>
    <row r="2468" customFormat="false" ht="15" hidden="false" customHeight="false" outlineLevel="0" collapsed="false">
      <c r="A2468" s="27" t="s">
        <v>3458</v>
      </c>
      <c r="B2468" s="27" t="s">
        <v>409</v>
      </c>
      <c r="C2468" s="27" t="n">
        <v>72</v>
      </c>
      <c r="D2468" s="27" t="s">
        <v>181</v>
      </c>
      <c r="E2468" s="28" t="n">
        <v>45648</v>
      </c>
      <c r="F2468" s="27" t="s">
        <v>579</v>
      </c>
      <c r="G2468" s="28" t="n">
        <v>45658</v>
      </c>
      <c r="H2468" s="27" t="s">
        <v>217</v>
      </c>
      <c r="I2468" s="27" t="s">
        <v>282</v>
      </c>
      <c r="J2468" s="27" t="s">
        <v>483</v>
      </c>
      <c r="K2468" s="27" t="s">
        <v>202</v>
      </c>
      <c r="L2468" s="27" t="n">
        <v>19</v>
      </c>
      <c r="M2468" s="27" t="n">
        <v>166</v>
      </c>
      <c r="N2468" s="27" t="s">
        <v>186</v>
      </c>
      <c r="O2468" s="27" t="s">
        <v>171</v>
      </c>
      <c r="P2468" s="27" t="s">
        <v>150</v>
      </c>
      <c r="Q2468" s="29" t="n">
        <v>17545.36</v>
      </c>
      <c r="R2468" s="27" t="s">
        <v>172</v>
      </c>
      <c r="S2468" s="27" t="s">
        <v>335</v>
      </c>
      <c r="T2468" s="27" t="n">
        <v>4</v>
      </c>
      <c r="U2468" s="27" t="n">
        <f aca="false">YEAR(E2468)</f>
        <v>2024</v>
      </c>
      <c r="V2468" s="27" t="str">
        <f aca="false">TEXT(E2468,"MMM-YYYY")</f>
        <v>Dec-2024</v>
      </c>
      <c r="W2468" s="27" t="n">
        <f aca="false">MONTH(E2468)</f>
        <v>12</v>
      </c>
      <c r="X2468" s="27" t="str">
        <f aca="false">TEXT(WEEKDAY(E2468,2),"0")&amp;" - "&amp;TEXT(E2468,"dddd")</f>
        <v>7 - Sunday</v>
      </c>
      <c r="Y2468" s="27" t="str">
        <f aca="false">_xlfn.IFS(C2468&lt;18,"Child (0-17)",C2468&lt;40,"Young Adult (18-39)",C2468&lt;60,"Adult (40-59)",TRUE(),"Senior (60+)")</f>
        <v>Senior (60+)</v>
      </c>
      <c r="Z2468" s="27" t="n">
        <f aca="false">ROUND(G2468-E2468,0)</f>
        <v>10</v>
      </c>
      <c r="AA2468" s="27" t="n">
        <f aca="false">L2468+M2468</f>
        <v>185</v>
      </c>
      <c r="AB2468" s="27" t="n">
        <f aca="false">IFERROR(ROUND(Q2468/AA2468,2),0)</f>
        <v>94.84</v>
      </c>
      <c r="AC2468" s="27" t="str">
        <f aca="false">IF(AND(K2468="Critical",N2468="No"),"URGENT - No Bed","Normal")</f>
        <v>Normal</v>
      </c>
      <c r="AD2468" s="33" t="n">
        <f aca="false">INDEX(Lookup_Tables!$B$3:$B$12,MATCH(H2468,Lookup_Tables!$A$3:$A$12,0))</f>
        <v>4200000</v>
      </c>
      <c r="AE2468" s="27" t="str">
        <f aca="false">INDEX(Lookup_Tables!$C$3:$C$12,MATCH(H2468,Lookup_Tables!$A$3:$A$12,0))</f>
        <v>Dr. Anil Kapoor</v>
      </c>
      <c r="AF2468" s="27" t="str">
        <f aca="false">IFERROR(INDEX(Lookup_Tables!$F$16:$F$45,MATCH(I2468,Lookup_Tables!$E$16:$E$45,0)),"N/A")</f>
        <v>EMP200</v>
      </c>
      <c r="AG2468" s="27" t="n">
        <f aca="false">_xlfn.IFS(R2468="Recovered",4,R2468="Referred",3,R2468="Admitted",2,R2468="Deceased",1,TRUE(),0)</f>
        <v>2</v>
      </c>
      <c r="AH2468" s="27" t="str">
        <f aca="false">IF(T2468&gt;=4,"Satisfied",IF(T2468&gt;=3,"Neutral","Needs Improvement"))</f>
        <v>Satisfied</v>
      </c>
    </row>
    <row r="2469" customFormat="false" ht="15" hidden="false" customHeight="false" outlineLevel="0" collapsed="false">
      <c r="A2469" s="30" t="s">
        <v>6066</v>
      </c>
      <c r="B2469" s="30" t="s">
        <v>3366</v>
      </c>
      <c r="C2469" s="30" t="n">
        <v>32</v>
      </c>
      <c r="D2469" s="30" t="s">
        <v>121</v>
      </c>
      <c r="E2469" s="31" t="n">
        <v>45332</v>
      </c>
      <c r="F2469" s="30" t="s">
        <v>927</v>
      </c>
      <c r="G2469" s="31" t="n">
        <v>45332</v>
      </c>
      <c r="H2469" s="30" t="s">
        <v>206</v>
      </c>
      <c r="I2469" s="30" t="s">
        <v>207</v>
      </c>
      <c r="J2469" s="30" t="s">
        <v>615</v>
      </c>
      <c r="K2469" s="30" t="s">
        <v>138</v>
      </c>
      <c r="L2469" s="30" t="n">
        <v>53</v>
      </c>
      <c r="M2469" s="30" t="n">
        <v>16</v>
      </c>
      <c r="N2469" s="30" t="s">
        <v>127</v>
      </c>
      <c r="O2469" s="30" t="s">
        <v>139</v>
      </c>
      <c r="P2469" s="30" t="s">
        <v>187</v>
      </c>
      <c r="Q2469" s="32" t="n">
        <v>2487.49</v>
      </c>
      <c r="R2469" s="30" t="s">
        <v>172</v>
      </c>
      <c r="S2469" s="30" t="s">
        <v>151</v>
      </c>
      <c r="T2469" s="30" t="n">
        <v>4</v>
      </c>
      <c r="U2469" s="30" t="n">
        <f aca="false">YEAR(E2469)</f>
        <v>2024</v>
      </c>
      <c r="V2469" s="30" t="str">
        <f aca="false">TEXT(E2469,"MMM-YYYY")</f>
        <v>Feb-2024</v>
      </c>
      <c r="W2469" s="30" t="n">
        <f aca="false">MONTH(E2469)</f>
        <v>2</v>
      </c>
      <c r="X2469" s="30" t="str">
        <f aca="false">TEXT(WEEKDAY(E2469,2),"0")&amp;" - "&amp;TEXT(E2469,"dddd")</f>
        <v>6 - Saturday</v>
      </c>
      <c r="Y2469" s="30" t="str">
        <f aca="false">_xlfn.IFS(C2469&lt;18,"Child (0-17)",C2469&lt;40,"Young Adult (18-39)",C2469&lt;60,"Adult (40-59)",TRUE(),"Senior (60+)")</f>
        <v>Young Adult (18-39)</v>
      </c>
      <c r="Z2469" s="30" t="n">
        <f aca="false">ROUND(G2469-E2469,0)</f>
        <v>0</v>
      </c>
      <c r="AA2469" s="30" t="n">
        <f aca="false">L2469+M2469</f>
        <v>69</v>
      </c>
      <c r="AB2469" s="30" t="n">
        <f aca="false">IFERROR(ROUND(Q2469/AA2469,2),0)</f>
        <v>36.05</v>
      </c>
      <c r="AC2469" s="30" t="str">
        <f aca="false">IF(AND(K2469="Critical",N2469="No"),"URGENT - No Bed","Normal")</f>
        <v>Normal</v>
      </c>
      <c r="AD2469" s="34" t="n">
        <f aca="false">INDEX(Lookup_Tables!$B$3:$B$12,MATCH(H2469,Lookup_Tables!$A$3:$A$12,0))</f>
        <v>2800000</v>
      </c>
      <c r="AE2469" s="30" t="str">
        <f aca="false">INDEX(Lookup_Tables!$C$3:$C$12,MATCH(H2469,Lookup_Tables!$A$3:$A$12,0))</f>
        <v>Dr. Suresh Nair</v>
      </c>
      <c r="AF2469" s="30" t="str">
        <f aca="false">IFERROR(INDEX(Lookup_Tables!$F$16:$F$45,MATCH(I2469,Lookup_Tables!$E$16:$E$45,0)),"N/A")</f>
        <v>EMP209</v>
      </c>
      <c r="AG2469" s="30" t="n">
        <f aca="false">_xlfn.IFS(R2469="Recovered",4,R2469="Referred",3,R2469="Admitted",2,R2469="Deceased",1,TRUE(),0)</f>
        <v>2</v>
      </c>
      <c r="AH2469" s="30" t="str">
        <f aca="false">IF(T2469&gt;=4,"Satisfied",IF(T2469&gt;=3,"Neutral","Needs Improvement"))</f>
        <v>Satisfied</v>
      </c>
    </row>
    <row r="2470" customFormat="false" ht="15" hidden="false" customHeight="false" outlineLevel="0" collapsed="false">
      <c r="A2470" s="27" t="s">
        <v>5922</v>
      </c>
      <c r="B2470" s="27" t="s">
        <v>1222</v>
      </c>
      <c r="C2470" s="27" t="n">
        <v>42</v>
      </c>
      <c r="D2470" s="27" t="s">
        <v>121</v>
      </c>
      <c r="E2470" s="28" t="n">
        <v>45435</v>
      </c>
      <c r="F2470" s="27" t="s">
        <v>764</v>
      </c>
      <c r="G2470" s="28" t="n">
        <v>45436</v>
      </c>
      <c r="H2470" s="27" t="s">
        <v>161</v>
      </c>
      <c r="I2470" s="27" t="s">
        <v>538</v>
      </c>
      <c r="J2470" s="27" t="s">
        <v>258</v>
      </c>
      <c r="K2470" s="27" t="s">
        <v>138</v>
      </c>
      <c r="L2470" s="27" t="n">
        <v>60</v>
      </c>
      <c r="M2470" s="27" t="n">
        <v>34</v>
      </c>
      <c r="N2470" s="27" t="s">
        <v>127</v>
      </c>
      <c r="O2470" s="27" t="s">
        <v>171</v>
      </c>
      <c r="P2470" s="27" t="s">
        <v>187</v>
      </c>
      <c r="Q2470" s="29" t="n">
        <v>2659.51</v>
      </c>
      <c r="R2470" s="27" t="s">
        <v>130</v>
      </c>
      <c r="S2470" s="27" t="s">
        <v>178</v>
      </c>
      <c r="T2470" s="27" t="n">
        <v>5</v>
      </c>
      <c r="U2470" s="27" t="n">
        <f aca="false">YEAR(E2470)</f>
        <v>2024</v>
      </c>
      <c r="V2470" s="27" t="str">
        <f aca="false">TEXT(E2470,"MMM-YYYY")</f>
        <v>May-2024</v>
      </c>
      <c r="W2470" s="27" t="n">
        <f aca="false">MONTH(E2470)</f>
        <v>5</v>
      </c>
      <c r="X2470" s="27" t="str">
        <f aca="false">TEXT(WEEKDAY(E2470,2),"0")&amp;" - "&amp;TEXT(E2470,"dddd")</f>
        <v>4 - Thursday</v>
      </c>
      <c r="Y2470" s="27" t="str">
        <f aca="false">_xlfn.IFS(C2470&lt;18,"Child (0-17)",C2470&lt;40,"Young Adult (18-39)",C2470&lt;60,"Adult (40-59)",TRUE(),"Senior (60+)")</f>
        <v>Adult (40-59)</v>
      </c>
      <c r="Z2470" s="27" t="n">
        <f aca="false">ROUND(G2470-E2470,0)</f>
        <v>1</v>
      </c>
      <c r="AA2470" s="27" t="n">
        <f aca="false">L2470+M2470</f>
        <v>94</v>
      </c>
      <c r="AB2470" s="27" t="n">
        <f aca="false">IFERROR(ROUND(Q2470/AA2470,2),0)</f>
        <v>28.29</v>
      </c>
      <c r="AC2470" s="27" t="str">
        <f aca="false">IF(AND(K2470="Critical",N2470="No"),"URGENT - No Bed","Normal")</f>
        <v>Normal</v>
      </c>
      <c r="AD2470" s="33" t="n">
        <f aca="false">INDEX(Lookup_Tables!$B$3:$B$12,MATCH(H2470,Lookup_Tables!$A$3:$A$12,0))</f>
        <v>3600000</v>
      </c>
      <c r="AE2470" s="27" t="str">
        <f aca="false">INDEX(Lookup_Tables!$C$3:$C$12,MATCH(H2470,Lookup_Tables!$A$3:$A$12,0))</f>
        <v>Dr. Sameer Joshi</v>
      </c>
      <c r="AF2470" s="27" t="str">
        <f aca="false">IFERROR(INDEX(Lookup_Tables!$F$16:$F$45,MATCH(I2470,Lookup_Tables!$E$16:$E$45,0)),"N/A")</f>
        <v>EMP221</v>
      </c>
      <c r="AG2470" s="27" t="n">
        <f aca="false">_xlfn.IFS(R2470="Recovered",4,R2470="Referred",3,R2470="Admitted",2,R2470="Deceased",1,TRUE(),0)</f>
        <v>4</v>
      </c>
      <c r="AH2470" s="27" t="str">
        <f aca="false">IF(T2470&gt;=4,"Satisfied",IF(T2470&gt;=3,"Neutral","Needs Improvement"))</f>
        <v>Satisfied</v>
      </c>
    </row>
    <row r="2471" customFormat="false" ht="15" hidden="false" customHeight="false" outlineLevel="0" collapsed="false">
      <c r="A2471" s="30" t="s">
        <v>4238</v>
      </c>
      <c r="B2471" s="30" t="s">
        <v>2043</v>
      </c>
      <c r="C2471" s="30" t="n">
        <v>61</v>
      </c>
      <c r="D2471" s="30" t="s">
        <v>121</v>
      </c>
      <c r="E2471" s="31" t="n">
        <v>45447</v>
      </c>
      <c r="F2471" s="30" t="s">
        <v>1047</v>
      </c>
      <c r="G2471" s="31" t="n">
        <v>45448</v>
      </c>
      <c r="H2471" s="30" t="s">
        <v>168</v>
      </c>
      <c r="I2471" s="30" t="s">
        <v>196</v>
      </c>
      <c r="J2471" s="30" t="s">
        <v>367</v>
      </c>
      <c r="K2471" s="30" t="s">
        <v>138</v>
      </c>
      <c r="L2471" s="30" t="n">
        <v>29</v>
      </c>
      <c r="M2471" s="30" t="n">
        <v>41</v>
      </c>
      <c r="N2471" s="30" t="s">
        <v>127</v>
      </c>
      <c r="O2471" s="30" t="s">
        <v>171</v>
      </c>
      <c r="P2471" s="30" t="s">
        <v>129</v>
      </c>
      <c r="Q2471" s="32" t="n">
        <v>1633.7</v>
      </c>
      <c r="R2471" s="30" t="s">
        <v>130</v>
      </c>
      <c r="S2471" s="30" t="s">
        <v>131</v>
      </c>
      <c r="T2471" s="30" t="n">
        <v>3</v>
      </c>
      <c r="U2471" s="30" t="n">
        <f aca="false">YEAR(E2471)</f>
        <v>2024</v>
      </c>
      <c r="V2471" s="30" t="str">
        <f aca="false">TEXT(E2471,"MMM-YYYY")</f>
        <v>Jun-2024</v>
      </c>
      <c r="W2471" s="30" t="n">
        <f aca="false">MONTH(E2471)</f>
        <v>6</v>
      </c>
      <c r="X2471" s="30" t="str">
        <f aca="false">TEXT(WEEKDAY(E2471,2),"0")&amp;" - "&amp;TEXT(E2471,"dddd")</f>
        <v>2 - Tuesday</v>
      </c>
      <c r="Y2471" s="30" t="str">
        <f aca="false">_xlfn.IFS(C2471&lt;18,"Child (0-17)",C2471&lt;40,"Young Adult (18-39)",C2471&lt;60,"Adult (40-59)",TRUE(),"Senior (60+)")</f>
        <v>Senior (60+)</v>
      </c>
      <c r="Z2471" s="30" t="n">
        <f aca="false">ROUND(G2471-E2471,0)</f>
        <v>1</v>
      </c>
      <c r="AA2471" s="30" t="n">
        <f aca="false">L2471+M2471</f>
        <v>70</v>
      </c>
      <c r="AB2471" s="30" t="n">
        <f aca="false">IFERROR(ROUND(Q2471/AA2471,2),0)</f>
        <v>23.34</v>
      </c>
      <c r="AC2471" s="30" t="str">
        <f aca="false">IF(AND(K2471="Critical",N2471="No"),"URGENT - No Bed","Normal")</f>
        <v>Normal</v>
      </c>
      <c r="AD2471" s="34" t="n">
        <f aca="false">INDEX(Lookup_Tables!$B$3:$B$12,MATCH(H2471,Lookup_Tables!$A$3:$A$12,0))</f>
        <v>4400000</v>
      </c>
      <c r="AE2471" s="30" t="str">
        <f aca="false">INDEX(Lookup_Tables!$C$3:$C$12,MATCH(H2471,Lookup_Tables!$A$3:$A$12,0))</f>
        <v>Dr. Neha Chopra</v>
      </c>
      <c r="AF2471" s="30" t="str">
        <f aca="false">IFERROR(INDEX(Lookup_Tables!$F$16:$F$45,MATCH(I2471,Lookup_Tables!$E$16:$E$45,0)),"N/A")</f>
        <v>EMP219</v>
      </c>
      <c r="AG2471" s="30" t="n">
        <f aca="false">_xlfn.IFS(R2471="Recovered",4,R2471="Referred",3,R2471="Admitted",2,R2471="Deceased",1,TRUE(),0)</f>
        <v>4</v>
      </c>
      <c r="AH2471" s="30" t="str">
        <f aca="false">IF(T2471&gt;=4,"Satisfied",IF(T2471&gt;=3,"Neutral","Needs Improvement"))</f>
        <v>Neutral</v>
      </c>
    </row>
    <row r="2472" customFormat="false" ht="15" hidden="false" customHeight="false" outlineLevel="0" collapsed="false">
      <c r="A2472" s="27" t="s">
        <v>4836</v>
      </c>
      <c r="B2472" s="27" t="s">
        <v>1815</v>
      </c>
      <c r="C2472" s="27" t="n">
        <v>53</v>
      </c>
      <c r="D2472" s="27" t="s">
        <v>181</v>
      </c>
      <c r="E2472" s="28" t="n">
        <v>45442</v>
      </c>
      <c r="F2472" s="27" t="s">
        <v>608</v>
      </c>
      <c r="G2472" s="28" t="n">
        <v>45445</v>
      </c>
      <c r="H2472" s="27" t="s">
        <v>206</v>
      </c>
      <c r="I2472" s="27" t="s">
        <v>300</v>
      </c>
      <c r="J2472" s="27" t="s">
        <v>615</v>
      </c>
      <c r="K2472" s="27" t="s">
        <v>126</v>
      </c>
      <c r="L2472" s="27" t="n">
        <v>44</v>
      </c>
      <c r="M2472" s="27" t="n">
        <v>104</v>
      </c>
      <c r="N2472" s="27" t="s">
        <v>186</v>
      </c>
      <c r="O2472" s="27" t="s">
        <v>171</v>
      </c>
      <c r="P2472" s="27" t="s">
        <v>150</v>
      </c>
      <c r="Q2472" s="29" t="n">
        <v>8523.59</v>
      </c>
      <c r="R2472" s="27" t="s">
        <v>130</v>
      </c>
      <c r="S2472" s="27" t="s">
        <v>335</v>
      </c>
      <c r="T2472" s="27" t="n">
        <v>4</v>
      </c>
      <c r="U2472" s="27" t="n">
        <f aca="false">YEAR(E2472)</f>
        <v>2024</v>
      </c>
      <c r="V2472" s="27" t="str">
        <f aca="false">TEXT(E2472,"MMM-YYYY")</f>
        <v>May-2024</v>
      </c>
      <c r="W2472" s="27" t="n">
        <f aca="false">MONTH(E2472)</f>
        <v>5</v>
      </c>
      <c r="X2472" s="27" t="str">
        <f aca="false">TEXT(WEEKDAY(E2472,2),"0")&amp;" - "&amp;TEXT(E2472,"dddd")</f>
        <v>4 - Thursday</v>
      </c>
      <c r="Y2472" s="27" t="str">
        <f aca="false">_xlfn.IFS(C2472&lt;18,"Child (0-17)",C2472&lt;40,"Young Adult (18-39)",C2472&lt;60,"Adult (40-59)",TRUE(),"Senior (60+)")</f>
        <v>Adult (40-59)</v>
      </c>
      <c r="Z2472" s="27" t="n">
        <f aca="false">ROUND(G2472-E2472,0)</f>
        <v>3</v>
      </c>
      <c r="AA2472" s="27" t="n">
        <f aca="false">L2472+M2472</f>
        <v>148</v>
      </c>
      <c r="AB2472" s="27" t="n">
        <f aca="false">IFERROR(ROUND(Q2472/AA2472,2),0)</f>
        <v>57.59</v>
      </c>
      <c r="AC2472" s="27" t="str">
        <f aca="false">IF(AND(K2472="Critical",N2472="No"),"URGENT - No Bed","Normal")</f>
        <v>Normal</v>
      </c>
      <c r="AD2472" s="33" t="n">
        <f aca="false">INDEX(Lookup_Tables!$B$3:$B$12,MATCH(H2472,Lookup_Tables!$A$3:$A$12,0))</f>
        <v>2800000</v>
      </c>
      <c r="AE2472" s="27" t="str">
        <f aca="false">INDEX(Lookup_Tables!$C$3:$C$12,MATCH(H2472,Lookup_Tables!$A$3:$A$12,0))</f>
        <v>Dr. Suresh Nair</v>
      </c>
      <c r="AF2472" s="27" t="str">
        <f aca="false">IFERROR(INDEX(Lookup_Tables!$F$16:$F$45,MATCH(I2472,Lookup_Tables!$E$16:$E$45,0)),"N/A")</f>
        <v>EMP211</v>
      </c>
      <c r="AG2472" s="27" t="n">
        <f aca="false">_xlfn.IFS(R2472="Recovered",4,R2472="Referred",3,R2472="Admitted",2,R2472="Deceased",1,TRUE(),0)</f>
        <v>4</v>
      </c>
      <c r="AH2472" s="27" t="str">
        <f aca="false">IF(T2472&gt;=4,"Satisfied",IF(T2472&gt;=3,"Neutral","Needs Improvement"))</f>
        <v>Satisfied</v>
      </c>
    </row>
    <row r="2473" customFormat="false" ht="15" hidden="false" customHeight="false" outlineLevel="0" collapsed="false">
      <c r="A2473" s="30" t="s">
        <v>6601</v>
      </c>
      <c r="B2473" s="30" t="s">
        <v>4497</v>
      </c>
      <c r="C2473" s="30" t="n">
        <v>43</v>
      </c>
      <c r="D2473" s="30" t="s">
        <v>181</v>
      </c>
      <c r="E2473" s="31" t="n">
        <v>45301</v>
      </c>
      <c r="F2473" s="30" t="s">
        <v>1192</v>
      </c>
      <c r="G2473" s="31" t="n">
        <v>45303</v>
      </c>
      <c r="H2473" s="30" t="s">
        <v>146</v>
      </c>
      <c r="I2473" s="30" t="s">
        <v>176</v>
      </c>
      <c r="J2473" s="30" t="s">
        <v>568</v>
      </c>
      <c r="K2473" s="30" t="s">
        <v>156</v>
      </c>
      <c r="L2473" s="30" t="n">
        <v>23</v>
      </c>
      <c r="M2473" s="30" t="n">
        <v>50</v>
      </c>
      <c r="N2473" s="30" t="s">
        <v>127</v>
      </c>
      <c r="O2473" s="30" t="s">
        <v>128</v>
      </c>
      <c r="P2473" s="30" t="s">
        <v>140</v>
      </c>
      <c r="Q2473" s="32" t="n">
        <v>3810.69</v>
      </c>
      <c r="R2473" s="30" t="s">
        <v>130</v>
      </c>
      <c r="S2473" s="30" t="s">
        <v>197</v>
      </c>
      <c r="T2473" s="30" t="n">
        <v>3</v>
      </c>
      <c r="U2473" s="30" t="n">
        <f aca="false">YEAR(E2473)</f>
        <v>2024</v>
      </c>
      <c r="V2473" s="30" t="str">
        <f aca="false">TEXT(E2473,"MMM-YYYY")</f>
        <v>Jan-2024</v>
      </c>
      <c r="W2473" s="30" t="n">
        <f aca="false">MONTH(E2473)</f>
        <v>1</v>
      </c>
      <c r="X2473" s="30" t="str">
        <f aca="false">TEXT(WEEKDAY(E2473,2),"0")&amp;" - "&amp;TEXT(E2473,"dddd")</f>
        <v>3 - Wednesday</v>
      </c>
      <c r="Y2473" s="30" t="str">
        <f aca="false">_xlfn.IFS(C2473&lt;18,"Child (0-17)",C2473&lt;40,"Young Adult (18-39)",C2473&lt;60,"Adult (40-59)",TRUE(),"Senior (60+)")</f>
        <v>Adult (40-59)</v>
      </c>
      <c r="Z2473" s="30" t="n">
        <f aca="false">ROUND(G2473-E2473,0)</f>
        <v>2</v>
      </c>
      <c r="AA2473" s="30" t="n">
        <f aca="false">L2473+M2473</f>
        <v>73</v>
      </c>
      <c r="AB2473" s="30" t="n">
        <f aca="false">IFERROR(ROUND(Q2473/AA2473,2),0)</f>
        <v>52.2</v>
      </c>
      <c r="AC2473" s="30" t="str">
        <f aca="false">IF(AND(K2473="Critical",N2473="No"),"URGENT - No Bed","Normal")</f>
        <v>Normal</v>
      </c>
      <c r="AD2473" s="34" t="n">
        <f aca="false">INDEX(Lookup_Tables!$B$3:$B$12,MATCH(H2473,Lookup_Tables!$A$3:$A$12,0))</f>
        <v>2700000</v>
      </c>
      <c r="AE2473" s="30" t="str">
        <f aca="false">INDEX(Lookup_Tables!$C$3:$C$12,MATCH(H2473,Lookup_Tables!$A$3:$A$12,0))</f>
        <v>Dr. Vikram Singh</v>
      </c>
      <c r="AF2473" s="30" t="str">
        <f aca="false">IFERROR(INDEX(Lookup_Tables!$F$16:$F$45,MATCH(I2473,Lookup_Tables!$E$16:$E$45,0)),"N/A")</f>
        <v>EMP227</v>
      </c>
      <c r="AG2473" s="30" t="n">
        <f aca="false">_xlfn.IFS(R2473="Recovered",4,R2473="Referred",3,R2473="Admitted",2,R2473="Deceased",1,TRUE(),0)</f>
        <v>4</v>
      </c>
      <c r="AH2473" s="30" t="str">
        <f aca="false">IF(T2473&gt;=4,"Satisfied",IF(T2473&gt;=3,"Neutral","Needs Improvement"))</f>
        <v>Neutral</v>
      </c>
    </row>
    <row r="2474" customFormat="false" ht="15" hidden="false" customHeight="false" outlineLevel="0" collapsed="false">
      <c r="A2474" s="27" t="s">
        <v>3990</v>
      </c>
      <c r="B2474" s="27" t="s">
        <v>1216</v>
      </c>
      <c r="C2474" s="27" t="n">
        <v>76</v>
      </c>
      <c r="D2474" s="27" t="s">
        <v>181</v>
      </c>
      <c r="E2474" s="28" t="n">
        <v>45551</v>
      </c>
      <c r="F2474" s="27" t="s">
        <v>216</v>
      </c>
      <c r="G2474" s="28" t="n">
        <v>45555</v>
      </c>
      <c r="H2474" s="27" t="s">
        <v>236</v>
      </c>
      <c r="I2474" s="27" t="s">
        <v>323</v>
      </c>
      <c r="J2474" s="27" t="s">
        <v>267</v>
      </c>
      <c r="K2474" s="27" t="s">
        <v>126</v>
      </c>
      <c r="L2474" s="27" t="n">
        <v>28</v>
      </c>
      <c r="M2474" s="27" t="n">
        <v>52</v>
      </c>
      <c r="N2474" s="27" t="s">
        <v>186</v>
      </c>
      <c r="O2474" s="27" t="s">
        <v>128</v>
      </c>
      <c r="P2474" s="27" t="s">
        <v>150</v>
      </c>
      <c r="Q2474" s="29" t="n">
        <v>7483.32</v>
      </c>
      <c r="R2474" s="27" t="s">
        <v>130</v>
      </c>
      <c r="S2474" s="27" t="s">
        <v>164</v>
      </c>
      <c r="T2474" s="27" t="n">
        <v>5</v>
      </c>
      <c r="U2474" s="27" t="n">
        <f aca="false">YEAR(E2474)</f>
        <v>2024</v>
      </c>
      <c r="V2474" s="27" t="str">
        <f aca="false">TEXT(E2474,"MMM-YYYY")</f>
        <v>Sep-2024</v>
      </c>
      <c r="W2474" s="27" t="n">
        <f aca="false">MONTH(E2474)</f>
        <v>9</v>
      </c>
      <c r="X2474" s="27" t="str">
        <f aca="false">TEXT(WEEKDAY(E2474,2),"0")&amp;" - "&amp;TEXT(E2474,"dddd")</f>
        <v>1 - Monday</v>
      </c>
      <c r="Y2474" s="27" t="str">
        <f aca="false">_xlfn.IFS(C2474&lt;18,"Child (0-17)",C2474&lt;40,"Young Adult (18-39)",C2474&lt;60,"Adult (40-59)",TRUE(),"Senior (60+)")</f>
        <v>Senior (60+)</v>
      </c>
      <c r="Z2474" s="27" t="n">
        <f aca="false">ROUND(G2474-E2474,0)</f>
        <v>4</v>
      </c>
      <c r="AA2474" s="27" t="n">
        <f aca="false">L2474+M2474</f>
        <v>80</v>
      </c>
      <c r="AB2474" s="27" t="n">
        <f aca="false">IFERROR(ROUND(Q2474/AA2474,2),0)</f>
        <v>93.54</v>
      </c>
      <c r="AC2474" s="27" t="str">
        <f aca="false">IF(AND(K2474="Critical",N2474="No"),"URGENT - No Bed","Normal")</f>
        <v>Normal</v>
      </c>
      <c r="AD2474" s="33" t="n">
        <f aca="false">INDEX(Lookup_Tables!$B$3:$B$12,MATCH(H2474,Lookup_Tables!$A$3:$A$12,0))</f>
        <v>3900000</v>
      </c>
      <c r="AE2474" s="27" t="str">
        <f aca="false">INDEX(Lookup_Tables!$C$3:$C$12,MATCH(H2474,Lookup_Tables!$A$3:$A$12,0))</f>
        <v>Dr. Rina Mehta</v>
      </c>
      <c r="AF2474" s="27" t="str">
        <f aca="false">IFERROR(INDEX(Lookup_Tables!$F$16:$F$45,MATCH(I2474,Lookup_Tables!$E$16:$E$45,0)),"N/A")</f>
        <v>EMP216</v>
      </c>
      <c r="AG2474" s="27" t="n">
        <f aca="false">_xlfn.IFS(R2474="Recovered",4,R2474="Referred",3,R2474="Admitted",2,R2474="Deceased",1,TRUE(),0)</f>
        <v>4</v>
      </c>
      <c r="AH2474" s="27" t="str">
        <f aca="false">IF(T2474&gt;=4,"Satisfied",IF(T2474&gt;=3,"Neutral","Needs Improvement"))</f>
        <v>Satisfied</v>
      </c>
    </row>
    <row r="2475" customFormat="false" ht="15" hidden="false" customHeight="false" outlineLevel="0" collapsed="false">
      <c r="A2475" s="30" t="s">
        <v>796</v>
      </c>
      <c r="B2475" s="30" t="s">
        <v>246</v>
      </c>
      <c r="C2475" s="30" t="n">
        <v>27</v>
      </c>
      <c r="D2475" s="30" t="s">
        <v>181</v>
      </c>
      <c r="E2475" s="31" t="n">
        <v>45328</v>
      </c>
      <c r="F2475" s="30" t="s">
        <v>797</v>
      </c>
      <c r="G2475" s="31" t="n">
        <v>45330</v>
      </c>
      <c r="H2475" s="30" t="s">
        <v>236</v>
      </c>
      <c r="I2475" s="30" t="s">
        <v>323</v>
      </c>
      <c r="J2475" s="30" t="s">
        <v>287</v>
      </c>
      <c r="K2475" s="30" t="s">
        <v>156</v>
      </c>
      <c r="L2475" s="30" t="n">
        <v>69</v>
      </c>
      <c r="M2475" s="30" t="n">
        <v>79</v>
      </c>
      <c r="N2475" s="30" t="s">
        <v>127</v>
      </c>
      <c r="O2475" s="30" t="s">
        <v>171</v>
      </c>
      <c r="P2475" s="30" t="s">
        <v>140</v>
      </c>
      <c r="Q2475" s="32" t="n">
        <v>4822.12</v>
      </c>
      <c r="R2475" s="30" t="s">
        <v>172</v>
      </c>
      <c r="S2475" s="30" t="s">
        <v>164</v>
      </c>
      <c r="T2475" s="30" t="n">
        <v>2</v>
      </c>
      <c r="U2475" s="30" t="n">
        <f aca="false">YEAR(E2475)</f>
        <v>2024</v>
      </c>
      <c r="V2475" s="30" t="str">
        <f aca="false">TEXT(E2475,"MMM-YYYY")</f>
        <v>Feb-2024</v>
      </c>
      <c r="W2475" s="30" t="n">
        <f aca="false">MONTH(E2475)</f>
        <v>2</v>
      </c>
      <c r="X2475" s="30" t="str">
        <f aca="false">TEXT(WEEKDAY(E2475,2),"0")&amp;" - "&amp;TEXT(E2475,"dddd")</f>
        <v>2 - Tuesday</v>
      </c>
      <c r="Y2475" s="30" t="str">
        <f aca="false">_xlfn.IFS(C2475&lt;18,"Child (0-17)",C2475&lt;40,"Young Adult (18-39)",C2475&lt;60,"Adult (40-59)",TRUE(),"Senior (60+)")</f>
        <v>Young Adult (18-39)</v>
      </c>
      <c r="Z2475" s="30" t="n">
        <f aca="false">ROUND(G2475-E2475,0)</f>
        <v>2</v>
      </c>
      <c r="AA2475" s="30" t="n">
        <f aca="false">L2475+M2475</f>
        <v>148</v>
      </c>
      <c r="AB2475" s="30" t="n">
        <f aca="false">IFERROR(ROUND(Q2475/AA2475,2),0)</f>
        <v>32.58</v>
      </c>
      <c r="AC2475" s="30" t="str">
        <f aca="false">IF(AND(K2475="Critical",N2475="No"),"URGENT - No Bed","Normal")</f>
        <v>Normal</v>
      </c>
      <c r="AD2475" s="34" t="n">
        <f aca="false">INDEX(Lookup_Tables!$B$3:$B$12,MATCH(H2475,Lookup_Tables!$A$3:$A$12,0))</f>
        <v>3900000</v>
      </c>
      <c r="AE2475" s="30" t="str">
        <f aca="false">INDEX(Lookup_Tables!$C$3:$C$12,MATCH(H2475,Lookup_Tables!$A$3:$A$12,0))</f>
        <v>Dr. Rina Mehta</v>
      </c>
      <c r="AF2475" s="30" t="str">
        <f aca="false">IFERROR(INDEX(Lookup_Tables!$F$16:$F$45,MATCH(I2475,Lookup_Tables!$E$16:$E$45,0)),"N/A")</f>
        <v>EMP216</v>
      </c>
      <c r="AG2475" s="30" t="n">
        <f aca="false">_xlfn.IFS(R2475="Recovered",4,R2475="Referred",3,R2475="Admitted",2,R2475="Deceased",1,TRUE(),0)</f>
        <v>2</v>
      </c>
      <c r="AH2475" s="30" t="str">
        <f aca="false">IF(T2475&gt;=4,"Satisfied",IF(T2475&gt;=3,"Neutral","Needs Improvement"))</f>
        <v>Needs Improvement</v>
      </c>
    </row>
    <row r="2476" customFormat="false" ht="15" hidden="false" customHeight="false" outlineLevel="0" collapsed="false">
      <c r="A2476" s="27" t="s">
        <v>2425</v>
      </c>
      <c r="B2476" s="27" t="s">
        <v>2426</v>
      </c>
      <c r="C2476" s="27" t="n">
        <v>34</v>
      </c>
      <c r="D2476" s="27" t="s">
        <v>121</v>
      </c>
      <c r="E2476" s="28" t="n">
        <v>45409</v>
      </c>
      <c r="F2476" s="27" t="s">
        <v>848</v>
      </c>
      <c r="G2476" s="28" t="n">
        <v>45410</v>
      </c>
      <c r="H2476" s="27" t="s">
        <v>183</v>
      </c>
      <c r="I2476" s="27" t="s">
        <v>430</v>
      </c>
      <c r="J2476" s="27" t="s">
        <v>185</v>
      </c>
      <c r="K2476" s="27" t="s">
        <v>138</v>
      </c>
      <c r="L2476" s="27" t="n">
        <v>27</v>
      </c>
      <c r="M2476" s="27" t="n">
        <v>20</v>
      </c>
      <c r="N2476" s="27" t="s">
        <v>127</v>
      </c>
      <c r="O2476" s="27" t="s">
        <v>149</v>
      </c>
      <c r="P2476" s="27" t="s">
        <v>187</v>
      </c>
      <c r="Q2476" s="29" t="n">
        <v>1426.59</v>
      </c>
      <c r="R2476" s="27" t="s">
        <v>130</v>
      </c>
      <c r="S2476" s="27" t="s">
        <v>223</v>
      </c>
      <c r="T2476" s="27" t="n">
        <v>4</v>
      </c>
      <c r="U2476" s="27" t="n">
        <f aca="false">YEAR(E2476)</f>
        <v>2024</v>
      </c>
      <c r="V2476" s="27" t="str">
        <f aca="false">TEXT(E2476,"MMM-YYYY")</f>
        <v>Apr-2024</v>
      </c>
      <c r="W2476" s="27" t="n">
        <f aca="false">MONTH(E2476)</f>
        <v>4</v>
      </c>
      <c r="X2476" s="27" t="str">
        <f aca="false">TEXT(WEEKDAY(E2476,2),"0")&amp;" - "&amp;TEXT(E2476,"dddd")</f>
        <v>6 - Saturday</v>
      </c>
      <c r="Y2476" s="27" t="str">
        <f aca="false">_xlfn.IFS(C2476&lt;18,"Child (0-17)",C2476&lt;40,"Young Adult (18-39)",C2476&lt;60,"Adult (40-59)",TRUE(),"Senior (60+)")</f>
        <v>Young Adult (18-39)</v>
      </c>
      <c r="Z2476" s="27" t="n">
        <f aca="false">ROUND(G2476-E2476,0)</f>
        <v>1</v>
      </c>
      <c r="AA2476" s="27" t="n">
        <f aca="false">L2476+M2476</f>
        <v>47</v>
      </c>
      <c r="AB2476" s="27" t="n">
        <f aca="false">IFERROR(ROUND(Q2476/AA2476,2),0)</f>
        <v>30.35</v>
      </c>
      <c r="AC2476" s="27" t="str">
        <f aca="false">IF(AND(K2476="Critical",N2476="No"),"URGENT - No Bed","Normal")</f>
        <v>Normal</v>
      </c>
      <c r="AD2476" s="33" t="n">
        <f aca="false">INDEX(Lookup_Tables!$B$3:$B$12,MATCH(H2476,Lookup_Tables!$A$3:$A$12,0))</f>
        <v>3100000</v>
      </c>
      <c r="AE2476" s="27" t="str">
        <f aca="false">INDEX(Lookup_Tables!$C$3:$C$12,MATCH(H2476,Lookup_Tables!$A$3:$A$12,0))</f>
        <v>Dr. Kavita Rao</v>
      </c>
      <c r="AF2476" s="27" t="str">
        <f aca="false">IFERROR(INDEX(Lookup_Tables!$F$16:$F$45,MATCH(I2476,Lookup_Tables!$E$16:$E$45,0)),"N/A")</f>
        <v>EMP224</v>
      </c>
      <c r="AG2476" s="27" t="n">
        <f aca="false">_xlfn.IFS(R2476="Recovered",4,R2476="Referred",3,R2476="Admitted",2,R2476="Deceased",1,TRUE(),0)</f>
        <v>4</v>
      </c>
      <c r="AH2476" s="27" t="str">
        <f aca="false">IF(T2476&gt;=4,"Satisfied",IF(T2476&gt;=3,"Neutral","Needs Improvement"))</f>
        <v>Satisfied</v>
      </c>
    </row>
    <row r="2477" customFormat="false" ht="15" hidden="false" customHeight="false" outlineLevel="0" collapsed="false">
      <c r="A2477" s="30" t="s">
        <v>1489</v>
      </c>
      <c r="B2477" s="30" t="s">
        <v>1490</v>
      </c>
      <c r="C2477" s="30" t="n">
        <v>46</v>
      </c>
      <c r="D2477" s="30" t="s">
        <v>121</v>
      </c>
      <c r="E2477" s="31" t="n">
        <v>45436</v>
      </c>
      <c r="F2477" s="30" t="s">
        <v>205</v>
      </c>
      <c r="G2477" s="31" t="n">
        <v>45437</v>
      </c>
      <c r="H2477" s="30" t="s">
        <v>168</v>
      </c>
      <c r="I2477" s="30" t="s">
        <v>366</v>
      </c>
      <c r="J2477" s="30" t="s">
        <v>371</v>
      </c>
      <c r="K2477" s="30" t="s">
        <v>156</v>
      </c>
      <c r="L2477" s="30" t="n">
        <v>20</v>
      </c>
      <c r="M2477" s="30" t="n">
        <v>90</v>
      </c>
      <c r="N2477" s="30" t="s">
        <v>127</v>
      </c>
      <c r="O2477" s="30" t="s">
        <v>128</v>
      </c>
      <c r="P2477" s="30" t="s">
        <v>187</v>
      </c>
      <c r="Q2477" s="32" t="n">
        <v>5083.62</v>
      </c>
      <c r="R2477" s="30" t="s">
        <v>172</v>
      </c>
      <c r="S2477" s="30" t="s">
        <v>178</v>
      </c>
      <c r="T2477" s="30" t="n">
        <v>4</v>
      </c>
      <c r="U2477" s="30" t="n">
        <f aca="false">YEAR(E2477)</f>
        <v>2024</v>
      </c>
      <c r="V2477" s="30" t="str">
        <f aca="false">TEXT(E2477,"MMM-YYYY")</f>
        <v>May-2024</v>
      </c>
      <c r="W2477" s="30" t="n">
        <f aca="false">MONTH(E2477)</f>
        <v>5</v>
      </c>
      <c r="X2477" s="30" t="str">
        <f aca="false">TEXT(WEEKDAY(E2477,2),"0")&amp;" - "&amp;TEXT(E2477,"dddd")</f>
        <v>5 - Friday</v>
      </c>
      <c r="Y2477" s="30" t="str">
        <f aca="false">_xlfn.IFS(C2477&lt;18,"Child (0-17)",C2477&lt;40,"Young Adult (18-39)",C2477&lt;60,"Adult (40-59)",TRUE(),"Senior (60+)")</f>
        <v>Adult (40-59)</v>
      </c>
      <c r="Z2477" s="30" t="n">
        <f aca="false">ROUND(G2477-E2477,0)</f>
        <v>1</v>
      </c>
      <c r="AA2477" s="30" t="n">
        <f aca="false">L2477+M2477</f>
        <v>110</v>
      </c>
      <c r="AB2477" s="30" t="n">
        <f aca="false">IFERROR(ROUND(Q2477/AA2477,2),0)</f>
        <v>46.21</v>
      </c>
      <c r="AC2477" s="30" t="str">
        <f aca="false">IF(AND(K2477="Critical",N2477="No"),"URGENT - No Bed","Normal")</f>
        <v>Normal</v>
      </c>
      <c r="AD2477" s="34" t="n">
        <f aca="false">INDEX(Lookup_Tables!$B$3:$B$12,MATCH(H2477,Lookup_Tables!$A$3:$A$12,0))</f>
        <v>4400000</v>
      </c>
      <c r="AE2477" s="30" t="str">
        <f aca="false">INDEX(Lookup_Tables!$C$3:$C$12,MATCH(H2477,Lookup_Tables!$A$3:$A$12,0))</f>
        <v>Dr. Neha Chopra</v>
      </c>
      <c r="AF2477" s="30" t="str">
        <f aca="false">IFERROR(INDEX(Lookup_Tables!$F$16:$F$45,MATCH(I2477,Lookup_Tables!$E$16:$E$45,0)),"N/A")</f>
        <v>EMP218</v>
      </c>
      <c r="AG2477" s="30" t="n">
        <f aca="false">_xlfn.IFS(R2477="Recovered",4,R2477="Referred",3,R2477="Admitted",2,R2477="Deceased",1,TRUE(),0)</f>
        <v>2</v>
      </c>
      <c r="AH2477" s="30" t="str">
        <f aca="false">IF(T2477&gt;=4,"Satisfied",IF(T2477&gt;=3,"Neutral","Needs Improvement"))</f>
        <v>Satisfied</v>
      </c>
    </row>
    <row r="2478" customFormat="false" ht="15" hidden="false" customHeight="false" outlineLevel="0" collapsed="false">
      <c r="A2478" s="27" t="s">
        <v>6109</v>
      </c>
      <c r="B2478" s="27" t="s">
        <v>755</v>
      </c>
      <c r="C2478" s="27" t="n">
        <v>57</v>
      </c>
      <c r="D2478" s="27" t="s">
        <v>181</v>
      </c>
      <c r="E2478" s="28" t="n">
        <v>45641</v>
      </c>
      <c r="F2478" s="27" t="s">
        <v>788</v>
      </c>
      <c r="G2478" s="28" t="n">
        <v>45652</v>
      </c>
      <c r="H2478" s="27" t="s">
        <v>123</v>
      </c>
      <c r="I2478" s="27" t="s">
        <v>304</v>
      </c>
      <c r="J2478" s="27" t="s">
        <v>305</v>
      </c>
      <c r="K2478" s="27" t="s">
        <v>202</v>
      </c>
      <c r="L2478" s="27" t="n">
        <v>18</v>
      </c>
      <c r="M2478" s="27" t="n">
        <v>177</v>
      </c>
      <c r="N2478" s="27" t="s">
        <v>186</v>
      </c>
      <c r="O2478" s="27" t="s">
        <v>139</v>
      </c>
      <c r="P2478" s="27" t="s">
        <v>187</v>
      </c>
      <c r="Q2478" s="29" t="n">
        <v>18590.17</v>
      </c>
      <c r="R2478" s="27" t="s">
        <v>130</v>
      </c>
      <c r="S2478" s="27" t="s">
        <v>223</v>
      </c>
      <c r="T2478" s="27" t="n">
        <v>5</v>
      </c>
      <c r="U2478" s="27" t="n">
        <f aca="false">YEAR(E2478)</f>
        <v>2024</v>
      </c>
      <c r="V2478" s="27" t="str">
        <f aca="false">TEXT(E2478,"MMM-YYYY")</f>
        <v>Dec-2024</v>
      </c>
      <c r="W2478" s="27" t="n">
        <f aca="false">MONTH(E2478)</f>
        <v>12</v>
      </c>
      <c r="X2478" s="27" t="str">
        <f aca="false">TEXT(WEEKDAY(E2478,2),"0")&amp;" - "&amp;TEXT(E2478,"dddd")</f>
        <v>7 - Sunday</v>
      </c>
      <c r="Y2478" s="27" t="str">
        <f aca="false">_xlfn.IFS(C2478&lt;18,"Child (0-17)",C2478&lt;40,"Young Adult (18-39)",C2478&lt;60,"Adult (40-59)",TRUE(),"Senior (60+)")</f>
        <v>Adult (40-59)</v>
      </c>
      <c r="Z2478" s="27" t="n">
        <f aca="false">ROUND(G2478-E2478,0)</f>
        <v>11</v>
      </c>
      <c r="AA2478" s="27" t="n">
        <f aca="false">L2478+M2478</f>
        <v>195</v>
      </c>
      <c r="AB2478" s="27" t="n">
        <f aca="false">IFERROR(ROUND(Q2478/AA2478,2),0)</f>
        <v>95.33</v>
      </c>
      <c r="AC2478" s="27" t="str">
        <f aca="false">IF(AND(K2478="Critical",N2478="No"),"URGENT - No Bed","Normal")</f>
        <v>Normal</v>
      </c>
      <c r="AD2478" s="33" t="n">
        <f aca="false">INDEX(Lookup_Tables!$B$3:$B$12,MATCH(H2478,Lookup_Tables!$A$3:$A$12,0))</f>
        <v>2200000</v>
      </c>
      <c r="AE2478" s="27" t="str">
        <f aca="false">INDEX(Lookup_Tables!$C$3:$C$12,MATCH(H2478,Lookup_Tables!$A$3:$A$12,0))</f>
        <v>Dr. Rohan Das</v>
      </c>
      <c r="AF2478" s="27" t="str">
        <f aca="false">IFERROR(INDEX(Lookup_Tables!$F$16:$F$45,MATCH(I2478,Lookup_Tables!$E$16:$E$45,0)),"N/A")</f>
        <v>EMP204</v>
      </c>
      <c r="AG2478" s="27" t="n">
        <f aca="false">_xlfn.IFS(R2478="Recovered",4,R2478="Referred",3,R2478="Admitted",2,R2478="Deceased",1,TRUE(),0)</f>
        <v>4</v>
      </c>
      <c r="AH2478" s="27" t="str">
        <f aca="false">IF(T2478&gt;=4,"Satisfied",IF(T2478&gt;=3,"Neutral","Needs Improvement"))</f>
        <v>Satisfied</v>
      </c>
    </row>
    <row r="2479" customFormat="false" ht="15" hidden="false" customHeight="false" outlineLevel="0" collapsed="false">
      <c r="A2479" s="30" t="s">
        <v>3591</v>
      </c>
      <c r="B2479" s="30" t="s">
        <v>2897</v>
      </c>
      <c r="C2479" s="30" t="n">
        <v>48</v>
      </c>
      <c r="D2479" s="30" t="s">
        <v>121</v>
      </c>
      <c r="E2479" s="31" t="n">
        <v>45448</v>
      </c>
      <c r="F2479" s="30" t="s">
        <v>338</v>
      </c>
      <c r="G2479" s="31" t="n">
        <v>45451</v>
      </c>
      <c r="H2479" s="30" t="s">
        <v>146</v>
      </c>
      <c r="I2479" s="30" t="s">
        <v>176</v>
      </c>
      <c r="J2479" s="30" t="s">
        <v>222</v>
      </c>
      <c r="K2479" s="30" t="s">
        <v>156</v>
      </c>
      <c r="L2479" s="30" t="n">
        <v>31</v>
      </c>
      <c r="M2479" s="30" t="n">
        <v>87</v>
      </c>
      <c r="N2479" s="30" t="s">
        <v>127</v>
      </c>
      <c r="O2479" s="30" t="s">
        <v>149</v>
      </c>
      <c r="P2479" s="30" t="s">
        <v>140</v>
      </c>
      <c r="Q2479" s="32" t="n">
        <v>4593.72</v>
      </c>
      <c r="R2479" s="30" t="s">
        <v>130</v>
      </c>
      <c r="S2479" s="30" t="s">
        <v>157</v>
      </c>
      <c r="T2479" s="30" t="n">
        <v>3</v>
      </c>
      <c r="U2479" s="30" t="n">
        <f aca="false">YEAR(E2479)</f>
        <v>2024</v>
      </c>
      <c r="V2479" s="30" t="str">
        <f aca="false">TEXT(E2479,"MMM-YYYY")</f>
        <v>Jun-2024</v>
      </c>
      <c r="W2479" s="30" t="n">
        <f aca="false">MONTH(E2479)</f>
        <v>6</v>
      </c>
      <c r="X2479" s="30" t="str">
        <f aca="false">TEXT(WEEKDAY(E2479,2),"0")&amp;" - "&amp;TEXT(E2479,"dddd")</f>
        <v>3 - Wednesday</v>
      </c>
      <c r="Y2479" s="30" t="str">
        <f aca="false">_xlfn.IFS(C2479&lt;18,"Child (0-17)",C2479&lt;40,"Young Adult (18-39)",C2479&lt;60,"Adult (40-59)",TRUE(),"Senior (60+)")</f>
        <v>Adult (40-59)</v>
      </c>
      <c r="Z2479" s="30" t="n">
        <f aca="false">ROUND(G2479-E2479,0)</f>
        <v>3</v>
      </c>
      <c r="AA2479" s="30" t="n">
        <f aca="false">L2479+M2479</f>
        <v>118</v>
      </c>
      <c r="AB2479" s="30" t="n">
        <f aca="false">IFERROR(ROUND(Q2479/AA2479,2),0)</f>
        <v>38.93</v>
      </c>
      <c r="AC2479" s="30" t="str">
        <f aca="false">IF(AND(K2479="Critical",N2479="No"),"URGENT - No Bed","Normal")</f>
        <v>Normal</v>
      </c>
      <c r="AD2479" s="34" t="n">
        <f aca="false">INDEX(Lookup_Tables!$B$3:$B$12,MATCH(H2479,Lookup_Tables!$A$3:$A$12,0))</f>
        <v>2700000</v>
      </c>
      <c r="AE2479" s="30" t="str">
        <f aca="false">INDEX(Lookup_Tables!$C$3:$C$12,MATCH(H2479,Lookup_Tables!$A$3:$A$12,0))</f>
        <v>Dr. Vikram Singh</v>
      </c>
      <c r="AF2479" s="30" t="str">
        <f aca="false">IFERROR(INDEX(Lookup_Tables!$F$16:$F$45,MATCH(I2479,Lookup_Tables!$E$16:$E$45,0)),"N/A")</f>
        <v>EMP227</v>
      </c>
      <c r="AG2479" s="30" t="n">
        <f aca="false">_xlfn.IFS(R2479="Recovered",4,R2479="Referred",3,R2479="Admitted",2,R2479="Deceased",1,TRUE(),0)</f>
        <v>4</v>
      </c>
      <c r="AH2479" s="30" t="str">
        <f aca="false">IF(T2479&gt;=4,"Satisfied",IF(T2479&gt;=3,"Neutral","Needs Improvement"))</f>
        <v>Neutral</v>
      </c>
    </row>
    <row r="2480" customFormat="false" ht="15" hidden="false" customHeight="false" outlineLevel="0" collapsed="false">
      <c r="A2480" s="27" t="s">
        <v>3567</v>
      </c>
      <c r="B2480" s="27" t="s">
        <v>3568</v>
      </c>
      <c r="C2480" s="27" t="n">
        <v>38</v>
      </c>
      <c r="D2480" s="27" t="s">
        <v>181</v>
      </c>
      <c r="E2480" s="28" t="n">
        <v>45536</v>
      </c>
      <c r="F2480" s="27" t="s">
        <v>2834</v>
      </c>
      <c r="G2480" s="28" t="n">
        <v>45539</v>
      </c>
      <c r="H2480" s="27" t="s">
        <v>242</v>
      </c>
      <c r="I2480" s="27" t="s">
        <v>315</v>
      </c>
      <c r="J2480" s="27" t="s">
        <v>363</v>
      </c>
      <c r="K2480" s="27" t="s">
        <v>156</v>
      </c>
      <c r="L2480" s="27" t="n">
        <v>69</v>
      </c>
      <c r="M2480" s="27" t="n">
        <v>66</v>
      </c>
      <c r="N2480" s="27" t="s">
        <v>127</v>
      </c>
      <c r="O2480" s="27" t="s">
        <v>128</v>
      </c>
      <c r="P2480" s="27" t="s">
        <v>187</v>
      </c>
      <c r="Q2480" s="29" t="n">
        <v>3633.26</v>
      </c>
      <c r="R2480" s="27" t="s">
        <v>130</v>
      </c>
      <c r="S2480" s="27" t="s">
        <v>192</v>
      </c>
      <c r="T2480" s="27" t="n">
        <v>5</v>
      </c>
      <c r="U2480" s="27" t="n">
        <f aca="false">YEAR(E2480)</f>
        <v>2024</v>
      </c>
      <c r="V2480" s="27" t="str">
        <f aca="false">TEXT(E2480,"MMM-YYYY")</f>
        <v>Sep-2024</v>
      </c>
      <c r="W2480" s="27" t="n">
        <f aca="false">MONTH(E2480)</f>
        <v>9</v>
      </c>
      <c r="X2480" s="27" t="str">
        <f aca="false">TEXT(WEEKDAY(E2480,2),"0")&amp;" - "&amp;TEXT(E2480,"dddd")</f>
        <v>7 - Sunday</v>
      </c>
      <c r="Y2480" s="27" t="str">
        <f aca="false">_xlfn.IFS(C2480&lt;18,"Child (0-17)",C2480&lt;40,"Young Adult (18-39)",C2480&lt;60,"Adult (40-59)",TRUE(),"Senior (60+)")</f>
        <v>Young Adult (18-39)</v>
      </c>
      <c r="Z2480" s="27" t="n">
        <f aca="false">ROUND(G2480-E2480,0)</f>
        <v>3</v>
      </c>
      <c r="AA2480" s="27" t="n">
        <f aca="false">L2480+M2480</f>
        <v>135</v>
      </c>
      <c r="AB2480" s="27" t="n">
        <f aca="false">IFERROR(ROUND(Q2480/AA2480,2),0)</f>
        <v>26.91</v>
      </c>
      <c r="AC2480" s="27" t="str">
        <f aca="false">IF(AND(K2480="Critical",N2480="No"),"URGENT - No Bed","Normal")</f>
        <v>Normal</v>
      </c>
      <c r="AD2480" s="33" t="n">
        <f aca="false">INDEX(Lookup_Tables!$B$3:$B$12,MATCH(H2480,Lookup_Tables!$A$3:$A$12,0))</f>
        <v>3000000</v>
      </c>
      <c r="AE2480" s="27" t="str">
        <f aca="false">INDEX(Lookup_Tables!$C$3:$C$12,MATCH(H2480,Lookup_Tables!$A$3:$A$12,0))</f>
        <v>Dr. Pooja Iyer</v>
      </c>
      <c r="AF2480" s="27" t="str">
        <f aca="false">IFERROR(INDEX(Lookup_Tables!$F$16:$F$45,MATCH(I2480,Lookup_Tables!$E$16:$E$45,0)),"N/A")</f>
        <v>EMP213</v>
      </c>
      <c r="AG2480" s="27" t="n">
        <f aca="false">_xlfn.IFS(R2480="Recovered",4,R2480="Referred",3,R2480="Admitted",2,R2480="Deceased",1,TRUE(),0)</f>
        <v>4</v>
      </c>
      <c r="AH2480" s="27" t="str">
        <f aca="false">IF(T2480&gt;=4,"Satisfied",IF(T2480&gt;=3,"Neutral","Needs Improvement"))</f>
        <v>Satisfied</v>
      </c>
    </row>
    <row r="2481" customFormat="false" ht="15" hidden="false" customHeight="false" outlineLevel="0" collapsed="false">
      <c r="A2481" s="30" t="s">
        <v>3466</v>
      </c>
      <c r="B2481" s="30" t="s">
        <v>3467</v>
      </c>
      <c r="C2481" s="30" t="n">
        <v>40</v>
      </c>
      <c r="D2481" s="30" t="s">
        <v>121</v>
      </c>
      <c r="E2481" s="31" t="n">
        <v>45567</v>
      </c>
      <c r="F2481" s="30" t="s">
        <v>479</v>
      </c>
      <c r="G2481" s="31" t="n">
        <v>45568</v>
      </c>
      <c r="H2481" s="30" t="s">
        <v>242</v>
      </c>
      <c r="I2481" s="30" t="s">
        <v>315</v>
      </c>
      <c r="J2481" s="30" t="s">
        <v>244</v>
      </c>
      <c r="K2481" s="30" t="s">
        <v>138</v>
      </c>
      <c r="L2481" s="30" t="n">
        <v>75</v>
      </c>
      <c r="M2481" s="30" t="n">
        <v>40</v>
      </c>
      <c r="N2481" s="30" t="s">
        <v>127</v>
      </c>
      <c r="O2481" s="30" t="s">
        <v>139</v>
      </c>
      <c r="P2481" s="30" t="s">
        <v>129</v>
      </c>
      <c r="Q2481" s="32" t="n">
        <v>2407.1</v>
      </c>
      <c r="R2481" s="30" t="s">
        <v>130</v>
      </c>
      <c r="S2481" s="30" t="s">
        <v>164</v>
      </c>
      <c r="T2481" s="30" t="n">
        <v>5</v>
      </c>
      <c r="U2481" s="30" t="n">
        <f aca="false">YEAR(E2481)</f>
        <v>2024</v>
      </c>
      <c r="V2481" s="30" t="str">
        <f aca="false">TEXT(E2481,"MMM-YYYY")</f>
        <v>Oct-2024</v>
      </c>
      <c r="W2481" s="30" t="n">
        <f aca="false">MONTH(E2481)</f>
        <v>10</v>
      </c>
      <c r="X2481" s="30" t="str">
        <f aca="false">TEXT(WEEKDAY(E2481,2),"0")&amp;" - "&amp;TEXT(E2481,"dddd")</f>
        <v>3 - Wednesday</v>
      </c>
      <c r="Y2481" s="30" t="str">
        <f aca="false">_xlfn.IFS(C2481&lt;18,"Child (0-17)",C2481&lt;40,"Young Adult (18-39)",C2481&lt;60,"Adult (40-59)",TRUE(),"Senior (60+)")</f>
        <v>Adult (40-59)</v>
      </c>
      <c r="Z2481" s="30" t="n">
        <f aca="false">ROUND(G2481-E2481,0)</f>
        <v>1</v>
      </c>
      <c r="AA2481" s="30" t="n">
        <f aca="false">L2481+M2481</f>
        <v>115</v>
      </c>
      <c r="AB2481" s="30" t="n">
        <f aca="false">IFERROR(ROUND(Q2481/AA2481,2),0)</f>
        <v>20.93</v>
      </c>
      <c r="AC2481" s="30" t="str">
        <f aca="false">IF(AND(K2481="Critical",N2481="No"),"URGENT - No Bed","Normal")</f>
        <v>Normal</v>
      </c>
      <c r="AD2481" s="34" t="n">
        <f aca="false">INDEX(Lookup_Tables!$B$3:$B$12,MATCH(H2481,Lookup_Tables!$A$3:$A$12,0))</f>
        <v>3000000</v>
      </c>
      <c r="AE2481" s="30" t="str">
        <f aca="false">INDEX(Lookup_Tables!$C$3:$C$12,MATCH(H2481,Lookup_Tables!$A$3:$A$12,0))</f>
        <v>Dr. Pooja Iyer</v>
      </c>
      <c r="AF2481" s="30" t="str">
        <f aca="false">IFERROR(INDEX(Lookup_Tables!$F$16:$F$45,MATCH(I2481,Lookup_Tables!$E$16:$E$45,0)),"N/A")</f>
        <v>EMP213</v>
      </c>
      <c r="AG2481" s="30" t="n">
        <f aca="false">_xlfn.IFS(R2481="Recovered",4,R2481="Referred",3,R2481="Admitted",2,R2481="Deceased",1,TRUE(),0)</f>
        <v>4</v>
      </c>
      <c r="AH2481" s="30" t="str">
        <f aca="false">IF(T2481&gt;=4,"Satisfied",IF(T2481&gt;=3,"Neutral","Needs Improvement"))</f>
        <v>Satisfied</v>
      </c>
    </row>
    <row r="2482" customFormat="false" ht="15" hidden="false" customHeight="false" outlineLevel="0" collapsed="false">
      <c r="A2482" s="27" t="s">
        <v>4143</v>
      </c>
      <c r="B2482" s="27" t="s">
        <v>133</v>
      </c>
      <c r="C2482" s="27" t="n">
        <v>35</v>
      </c>
      <c r="D2482" s="27" t="s">
        <v>121</v>
      </c>
      <c r="E2482" s="28" t="n">
        <v>45478</v>
      </c>
      <c r="F2482" s="27" t="s">
        <v>800</v>
      </c>
      <c r="G2482" s="28" t="n">
        <v>45478</v>
      </c>
      <c r="H2482" s="27" t="s">
        <v>206</v>
      </c>
      <c r="I2482" s="27" t="s">
        <v>207</v>
      </c>
      <c r="J2482" s="27" t="s">
        <v>233</v>
      </c>
      <c r="K2482" s="27" t="s">
        <v>138</v>
      </c>
      <c r="L2482" s="27" t="n">
        <v>75</v>
      </c>
      <c r="M2482" s="27" t="n">
        <v>42</v>
      </c>
      <c r="N2482" s="27" t="s">
        <v>127</v>
      </c>
      <c r="O2482" s="27" t="s">
        <v>171</v>
      </c>
      <c r="P2482" s="27" t="s">
        <v>187</v>
      </c>
      <c r="Q2482" s="29" t="n">
        <v>1991.89</v>
      </c>
      <c r="R2482" s="27" t="s">
        <v>130</v>
      </c>
      <c r="S2482" s="27" t="s">
        <v>335</v>
      </c>
      <c r="T2482" s="27" t="n">
        <v>3</v>
      </c>
      <c r="U2482" s="27" t="n">
        <f aca="false">YEAR(E2482)</f>
        <v>2024</v>
      </c>
      <c r="V2482" s="27" t="str">
        <f aca="false">TEXT(E2482,"MMM-YYYY")</f>
        <v>Jul-2024</v>
      </c>
      <c r="W2482" s="27" t="n">
        <f aca="false">MONTH(E2482)</f>
        <v>7</v>
      </c>
      <c r="X2482" s="27" t="str">
        <f aca="false">TEXT(WEEKDAY(E2482,2),"0")&amp;" - "&amp;TEXT(E2482,"dddd")</f>
        <v>5 - Friday</v>
      </c>
      <c r="Y2482" s="27" t="str">
        <f aca="false">_xlfn.IFS(C2482&lt;18,"Child (0-17)",C2482&lt;40,"Young Adult (18-39)",C2482&lt;60,"Adult (40-59)",TRUE(),"Senior (60+)")</f>
        <v>Young Adult (18-39)</v>
      </c>
      <c r="Z2482" s="27" t="n">
        <f aca="false">ROUND(G2482-E2482,0)</f>
        <v>0</v>
      </c>
      <c r="AA2482" s="27" t="n">
        <f aca="false">L2482+M2482</f>
        <v>117</v>
      </c>
      <c r="AB2482" s="27" t="n">
        <f aca="false">IFERROR(ROUND(Q2482/AA2482,2),0)</f>
        <v>17.02</v>
      </c>
      <c r="AC2482" s="27" t="str">
        <f aca="false">IF(AND(K2482="Critical",N2482="No"),"URGENT - No Bed","Normal")</f>
        <v>Normal</v>
      </c>
      <c r="AD2482" s="33" t="n">
        <f aca="false">INDEX(Lookup_Tables!$B$3:$B$12,MATCH(H2482,Lookup_Tables!$A$3:$A$12,0))</f>
        <v>2800000</v>
      </c>
      <c r="AE2482" s="27" t="str">
        <f aca="false">INDEX(Lookup_Tables!$C$3:$C$12,MATCH(H2482,Lookup_Tables!$A$3:$A$12,0))</f>
        <v>Dr. Suresh Nair</v>
      </c>
      <c r="AF2482" s="27" t="str">
        <f aca="false">IFERROR(INDEX(Lookup_Tables!$F$16:$F$45,MATCH(I2482,Lookup_Tables!$E$16:$E$45,0)),"N/A")</f>
        <v>EMP209</v>
      </c>
      <c r="AG2482" s="27" t="n">
        <f aca="false">_xlfn.IFS(R2482="Recovered",4,R2482="Referred",3,R2482="Admitted",2,R2482="Deceased",1,TRUE(),0)</f>
        <v>4</v>
      </c>
      <c r="AH2482" s="27" t="str">
        <f aca="false">IF(T2482&gt;=4,"Satisfied",IF(T2482&gt;=3,"Neutral","Needs Improvement"))</f>
        <v>Neutral</v>
      </c>
    </row>
    <row r="2483" customFormat="false" ht="15" hidden="false" customHeight="false" outlineLevel="0" collapsed="false">
      <c r="A2483" s="30" t="s">
        <v>4426</v>
      </c>
      <c r="B2483" s="30" t="s">
        <v>2060</v>
      </c>
      <c r="C2483" s="30" t="n">
        <v>39</v>
      </c>
      <c r="D2483" s="30" t="s">
        <v>181</v>
      </c>
      <c r="E2483" s="31" t="n">
        <v>45613</v>
      </c>
      <c r="F2483" s="30" t="s">
        <v>205</v>
      </c>
      <c r="G2483" s="31" t="n">
        <v>45615</v>
      </c>
      <c r="H2483" s="30" t="s">
        <v>242</v>
      </c>
      <c r="I2483" s="30" t="s">
        <v>243</v>
      </c>
      <c r="J2483" s="30" t="s">
        <v>422</v>
      </c>
      <c r="K2483" s="30" t="s">
        <v>126</v>
      </c>
      <c r="L2483" s="30" t="n">
        <v>31</v>
      </c>
      <c r="M2483" s="30" t="n">
        <v>107</v>
      </c>
      <c r="N2483" s="30" t="s">
        <v>186</v>
      </c>
      <c r="O2483" s="30" t="s">
        <v>139</v>
      </c>
      <c r="P2483" s="30" t="s">
        <v>150</v>
      </c>
      <c r="Q2483" s="32" t="n">
        <v>8675.19</v>
      </c>
      <c r="R2483" s="30" t="s">
        <v>130</v>
      </c>
      <c r="S2483" s="30" t="s">
        <v>335</v>
      </c>
      <c r="T2483" s="30" t="n">
        <v>4</v>
      </c>
      <c r="U2483" s="30" t="n">
        <f aca="false">YEAR(E2483)</f>
        <v>2024</v>
      </c>
      <c r="V2483" s="30" t="str">
        <f aca="false">TEXT(E2483,"MMM-YYYY")</f>
        <v>Nov-2024</v>
      </c>
      <c r="W2483" s="30" t="n">
        <f aca="false">MONTH(E2483)</f>
        <v>11</v>
      </c>
      <c r="X2483" s="30" t="str">
        <f aca="false">TEXT(WEEKDAY(E2483,2),"0")&amp;" - "&amp;TEXT(E2483,"dddd")</f>
        <v>7 - Sunday</v>
      </c>
      <c r="Y2483" s="30" t="str">
        <f aca="false">_xlfn.IFS(C2483&lt;18,"Child (0-17)",C2483&lt;40,"Young Adult (18-39)",C2483&lt;60,"Adult (40-59)",TRUE(),"Senior (60+)")</f>
        <v>Young Adult (18-39)</v>
      </c>
      <c r="Z2483" s="30" t="n">
        <f aca="false">ROUND(G2483-E2483,0)</f>
        <v>2</v>
      </c>
      <c r="AA2483" s="30" t="n">
        <f aca="false">L2483+M2483</f>
        <v>138</v>
      </c>
      <c r="AB2483" s="30" t="n">
        <f aca="false">IFERROR(ROUND(Q2483/AA2483,2),0)</f>
        <v>62.86</v>
      </c>
      <c r="AC2483" s="30" t="str">
        <f aca="false">IF(AND(K2483="Critical",N2483="No"),"URGENT - No Bed","Normal")</f>
        <v>Normal</v>
      </c>
      <c r="AD2483" s="34" t="n">
        <f aca="false">INDEX(Lookup_Tables!$B$3:$B$12,MATCH(H2483,Lookup_Tables!$A$3:$A$12,0))</f>
        <v>3000000</v>
      </c>
      <c r="AE2483" s="30" t="str">
        <f aca="false">INDEX(Lookup_Tables!$C$3:$C$12,MATCH(H2483,Lookup_Tables!$A$3:$A$12,0))</f>
        <v>Dr. Pooja Iyer</v>
      </c>
      <c r="AF2483" s="30" t="str">
        <f aca="false">IFERROR(INDEX(Lookup_Tables!$F$16:$F$45,MATCH(I2483,Lookup_Tables!$E$16:$E$45,0)),"N/A")</f>
        <v>EMP214</v>
      </c>
      <c r="AG2483" s="30" t="n">
        <f aca="false">_xlfn.IFS(R2483="Recovered",4,R2483="Referred",3,R2483="Admitted",2,R2483="Deceased",1,TRUE(),0)</f>
        <v>4</v>
      </c>
      <c r="AH2483" s="30" t="str">
        <f aca="false">IF(T2483&gt;=4,"Satisfied",IF(T2483&gt;=3,"Neutral","Needs Improvement"))</f>
        <v>Satisfied</v>
      </c>
    </row>
    <row r="2484" customFormat="false" ht="15" hidden="false" customHeight="false" outlineLevel="0" collapsed="false">
      <c r="A2484" s="27" t="s">
        <v>1661</v>
      </c>
      <c r="B2484" s="27" t="s">
        <v>1662</v>
      </c>
      <c r="C2484" s="27" t="n">
        <v>28</v>
      </c>
      <c r="D2484" s="27" t="s">
        <v>181</v>
      </c>
      <c r="E2484" s="28" t="n">
        <v>45522</v>
      </c>
      <c r="F2484" s="27" t="s">
        <v>1238</v>
      </c>
      <c r="G2484" s="28" t="n">
        <v>45535</v>
      </c>
      <c r="H2484" s="27" t="s">
        <v>161</v>
      </c>
      <c r="I2484" s="27" t="s">
        <v>162</v>
      </c>
      <c r="J2484" s="27" t="s">
        <v>426</v>
      </c>
      <c r="K2484" s="27" t="s">
        <v>202</v>
      </c>
      <c r="L2484" s="27" t="n">
        <v>11</v>
      </c>
      <c r="M2484" s="27" t="n">
        <v>154</v>
      </c>
      <c r="N2484" s="27" t="s">
        <v>186</v>
      </c>
      <c r="O2484" s="27" t="s">
        <v>128</v>
      </c>
      <c r="P2484" s="27" t="s">
        <v>150</v>
      </c>
      <c r="Q2484" s="29" t="n">
        <v>16881.56</v>
      </c>
      <c r="R2484" s="27" t="s">
        <v>268</v>
      </c>
      <c r="S2484" s="27" t="s">
        <v>197</v>
      </c>
      <c r="T2484" s="27" t="n">
        <v>3</v>
      </c>
      <c r="U2484" s="27" t="n">
        <f aca="false">YEAR(E2484)</f>
        <v>2024</v>
      </c>
      <c r="V2484" s="27" t="str">
        <f aca="false">TEXT(E2484,"MMM-YYYY")</f>
        <v>Aug-2024</v>
      </c>
      <c r="W2484" s="27" t="n">
        <f aca="false">MONTH(E2484)</f>
        <v>8</v>
      </c>
      <c r="X2484" s="27" t="str">
        <f aca="false">TEXT(WEEKDAY(E2484,2),"0")&amp;" - "&amp;TEXT(E2484,"dddd")</f>
        <v>7 - Sunday</v>
      </c>
      <c r="Y2484" s="27" t="str">
        <f aca="false">_xlfn.IFS(C2484&lt;18,"Child (0-17)",C2484&lt;40,"Young Adult (18-39)",C2484&lt;60,"Adult (40-59)",TRUE(),"Senior (60+)")</f>
        <v>Young Adult (18-39)</v>
      </c>
      <c r="Z2484" s="27" t="n">
        <f aca="false">ROUND(G2484-E2484,0)</f>
        <v>13</v>
      </c>
      <c r="AA2484" s="27" t="n">
        <f aca="false">L2484+M2484</f>
        <v>165</v>
      </c>
      <c r="AB2484" s="27" t="n">
        <f aca="false">IFERROR(ROUND(Q2484/AA2484,2),0)</f>
        <v>102.31</v>
      </c>
      <c r="AC2484" s="27" t="str">
        <f aca="false">IF(AND(K2484="Critical",N2484="No"),"URGENT - No Bed","Normal")</f>
        <v>Normal</v>
      </c>
      <c r="AD2484" s="33" t="n">
        <f aca="false">INDEX(Lookup_Tables!$B$3:$B$12,MATCH(H2484,Lookup_Tables!$A$3:$A$12,0))</f>
        <v>3600000</v>
      </c>
      <c r="AE2484" s="27" t="str">
        <f aca="false">INDEX(Lookup_Tables!$C$3:$C$12,MATCH(H2484,Lookup_Tables!$A$3:$A$12,0))</f>
        <v>Dr. Sameer Joshi</v>
      </c>
      <c r="AF2484" s="27" t="str">
        <f aca="false">IFERROR(INDEX(Lookup_Tables!$F$16:$F$45,MATCH(I2484,Lookup_Tables!$E$16:$E$45,0)),"N/A")</f>
        <v>EMP222</v>
      </c>
      <c r="AG2484" s="27" t="n">
        <f aca="false">_xlfn.IFS(R2484="Recovered",4,R2484="Referred",3,R2484="Admitted",2,R2484="Deceased",1,TRUE(),0)</f>
        <v>3</v>
      </c>
      <c r="AH2484" s="27" t="str">
        <f aca="false">IF(T2484&gt;=4,"Satisfied",IF(T2484&gt;=3,"Neutral","Needs Improvement"))</f>
        <v>Neutral</v>
      </c>
    </row>
    <row r="2485" customFormat="false" ht="15" hidden="false" customHeight="false" outlineLevel="0" collapsed="false">
      <c r="A2485" s="30" t="s">
        <v>6113</v>
      </c>
      <c r="B2485" s="30" t="s">
        <v>1172</v>
      </c>
      <c r="C2485" s="30" t="n">
        <v>23</v>
      </c>
      <c r="D2485" s="30" t="s">
        <v>121</v>
      </c>
      <c r="E2485" s="31" t="n">
        <v>45456</v>
      </c>
      <c r="F2485" s="30" t="s">
        <v>576</v>
      </c>
      <c r="G2485" s="31" t="n">
        <v>45457</v>
      </c>
      <c r="H2485" s="30" t="s">
        <v>161</v>
      </c>
      <c r="I2485" s="30" t="s">
        <v>320</v>
      </c>
      <c r="J2485" s="30" t="s">
        <v>163</v>
      </c>
      <c r="K2485" s="30" t="s">
        <v>156</v>
      </c>
      <c r="L2485" s="30" t="n">
        <v>75</v>
      </c>
      <c r="M2485" s="30" t="n">
        <v>88</v>
      </c>
      <c r="N2485" s="30" t="s">
        <v>186</v>
      </c>
      <c r="O2485" s="30" t="s">
        <v>171</v>
      </c>
      <c r="P2485" s="30" t="s">
        <v>150</v>
      </c>
      <c r="Q2485" s="32" t="n">
        <v>4033.87</v>
      </c>
      <c r="R2485" s="30" t="s">
        <v>130</v>
      </c>
      <c r="S2485" s="30" t="s">
        <v>335</v>
      </c>
      <c r="T2485" s="30" t="n">
        <v>5</v>
      </c>
      <c r="U2485" s="30" t="n">
        <f aca="false">YEAR(E2485)</f>
        <v>2024</v>
      </c>
      <c r="V2485" s="30" t="str">
        <f aca="false">TEXT(E2485,"MMM-YYYY")</f>
        <v>Jun-2024</v>
      </c>
      <c r="W2485" s="30" t="n">
        <f aca="false">MONTH(E2485)</f>
        <v>6</v>
      </c>
      <c r="X2485" s="30" t="str">
        <f aca="false">TEXT(WEEKDAY(E2485,2),"0")&amp;" - "&amp;TEXT(E2485,"dddd")</f>
        <v>4 - Thursday</v>
      </c>
      <c r="Y2485" s="30" t="str">
        <f aca="false">_xlfn.IFS(C2485&lt;18,"Child (0-17)",C2485&lt;40,"Young Adult (18-39)",C2485&lt;60,"Adult (40-59)",TRUE(),"Senior (60+)")</f>
        <v>Young Adult (18-39)</v>
      </c>
      <c r="Z2485" s="30" t="n">
        <f aca="false">ROUND(G2485-E2485,0)</f>
        <v>1</v>
      </c>
      <c r="AA2485" s="30" t="n">
        <f aca="false">L2485+M2485</f>
        <v>163</v>
      </c>
      <c r="AB2485" s="30" t="n">
        <f aca="false">IFERROR(ROUND(Q2485/AA2485,2),0)</f>
        <v>24.75</v>
      </c>
      <c r="AC2485" s="30" t="str">
        <f aca="false">IF(AND(K2485="Critical",N2485="No"),"URGENT - No Bed","Normal")</f>
        <v>Normal</v>
      </c>
      <c r="AD2485" s="34" t="n">
        <f aca="false">INDEX(Lookup_Tables!$B$3:$B$12,MATCH(H2485,Lookup_Tables!$A$3:$A$12,0))</f>
        <v>3600000</v>
      </c>
      <c r="AE2485" s="30" t="str">
        <f aca="false">INDEX(Lookup_Tables!$C$3:$C$12,MATCH(H2485,Lookup_Tables!$A$3:$A$12,0))</f>
        <v>Dr. Sameer Joshi</v>
      </c>
      <c r="AF2485" s="30" t="str">
        <f aca="false">IFERROR(INDEX(Lookup_Tables!$F$16:$F$45,MATCH(I2485,Lookup_Tables!$E$16:$E$45,0)),"N/A")</f>
        <v>EMP223</v>
      </c>
      <c r="AG2485" s="30" t="n">
        <f aca="false">_xlfn.IFS(R2485="Recovered",4,R2485="Referred",3,R2485="Admitted",2,R2485="Deceased",1,TRUE(),0)</f>
        <v>4</v>
      </c>
      <c r="AH2485" s="30" t="str">
        <f aca="false">IF(T2485&gt;=4,"Satisfied",IF(T2485&gt;=3,"Neutral","Needs Improvement"))</f>
        <v>Satisfied</v>
      </c>
    </row>
    <row r="2486" customFormat="false" ht="15" hidden="false" customHeight="false" outlineLevel="0" collapsed="false">
      <c r="A2486" s="27" t="s">
        <v>2882</v>
      </c>
      <c r="B2486" s="27" t="s">
        <v>2883</v>
      </c>
      <c r="C2486" s="27" t="n">
        <v>36</v>
      </c>
      <c r="D2486" s="27" t="s">
        <v>121</v>
      </c>
      <c r="E2486" s="28" t="n">
        <v>45636</v>
      </c>
      <c r="F2486" s="27" t="s">
        <v>1472</v>
      </c>
      <c r="G2486" s="28" t="n">
        <v>45642</v>
      </c>
      <c r="H2486" s="27" t="s">
        <v>183</v>
      </c>
      <c r="I2486" s="27" t="s">
        <v>430</v>
      </c>
      <c r="J2486" s="27" t="s">
        <v>411</v>
      </c>
      <c r="K2486" s="27" t="s">
        <v>126</v>
      </c>
      <c r="L2486" s="27" t="n">
        <v>5</v>
      </c>
      <c r="M2486" s="27" t="n">
        <v>135</v>
      </c>
      <c r="N2486" s="27" t="s">
        <v>127</v>
      </c>
      <c r="O2486" s="27" t="s">
        <v>139</v>
      </c>
      <c r="P2486" s="27" t="s">
        <v>150</v>
      </c>
      <c r="Q2486" s="29" t="n">
        <v>9429.03</v>
      </c>
      <c r="R2486" s="27" t="s">
        <v>172</v>
      </c>
      <c r="S2486" s="27" t="s">
        <v>335</v>
      </c>
      <c r="T2486" s="27" t="n">
        <v>4</v>
      </c>
      <c r="U2486" s="27" t="n">
        <f aca="false">YEAR(E2486)</f>
        <v>2024</v>
      </c>
      <c r="V2486" s="27" t="str">
        <f aca="false">TEXT(E2486,"MMM-YYYY")</f>
        <v>Dec-2024</v>
      </c>
      <c r="W2486" s="27" t="n">
        <f aca="false">MONTH(E2486)</f>
        <v>12</v>
      </c>
      <c r="X2486" s="27" t="str">
        <f aca="false">TEXT(WEEKDAY(E2486,2),"0")&amp;" - "&amp;TEXT(E2486,"dddd")</f>
        <v>2 - Tuesday</v>
      </c>
      <c r="Y2486" s="27" t="str">
        <f aca="false">_xlfn.IFS(C2486&lt;18,"Child (0-17)",C2486&lt;40,"Young Adult (18-39)",C2486&lt;60,"Adult (40-59)",TRUE(),"Senior (60+)")</f>
        <v>Young Adult (18-39)</v>
      </c>
      <c r="Z2486" s="27" t="n">
        <f aca="false">ROUND(G2486-E2486,0)</f>
        <v>6</v>
      </c>
      <c r="AA2486" s="27" t="n">
        <f aca="false">L2486+M2486</f>
        <v>140</v>
      </c>
      <c r="AB2486" s="27" t="n">
        <f aca="false">IFERROR(ROUND(Q2486/AA2486,2),0)</f>
        <v>67.35</v>
      </c>
      <c r="AC2486" s="27" t="str">
        <f aca="false">IF(AND(K2486="Critical",N2486="No"),"URGENT - No Bed","Normal")</f>
        <v>Normal</v>
      </c>
      <c r="AD2486" s="33" t="n">
        <f aca="false">INDEX(Lookup_Tables!$B$3:$B$12,MATCH(H2486,Lookup_Tables!$A$3:$A$12,0))</f>
        <v>3100000</v>
      </c>
      <c r="AE2486" s="27" t="str">
        <f aca="false">INDEX(Lookup_Tables!$C$3:$C$12,MATCH(H2486,Lookup_Tables!$A$3:$A$12,0))</f>
        <v>Dr. Kavita Rao</v>
      </c>
      <c r="AF2486" s="27" t="str">
        <f aca="false">IFERROR(INDEX(Lookup_Tables!$F$16:$F$45,MATCH(I2486,Lookup_Tables!$E$16:$E$45,0)),"N/A")</f>
        <v>EMP224</v>
      </c>
      <c r="AG2486" s="27" t="n">
        <f aca="false">_xlfn.IFS(R2486="Recovered",4,R2486="Referred",3,R2486="Admitted",2,R2486="Deceased",1,TRUE(),0)</f>
        <v>2</v>
      </c>
      <c r="AH2486" s="27" t="str">
        <f aca="false">IF(T2486&gt;=4,"Satisfied",IF(T2486&gt;=3,"Neutral","Needs Improvement"))</f>
        <v>Satisfied</v>
      </c>
    </row>
    <row r="2487" customFormat="false" ht="15" hidden="false" customHeight="false" outlineLevel="0" collapsed="false">
      <c r="A2487" s="30" t="s">
        <v>6330</v>
      </c>
      <c r="B2487" s="30" t="s">
        <v>6331</v>
      </c>
      <c r="C2487" s="30" t="n">
        <v>72</v>
      </c>
      <c r="D2487" s="30" t="s">
        <v>121</v>
      </c>
      <c r="E2487" s="31" t="n">
        <v>45532</v>
      </c>
      <c r="F2487" s="30" t="s">
        <v>1628</v>
      </c>
      <c r="G2487" s="31" t="n">
        <v>45534</v>
      </c>
      <c r="H2487" s="30" t="s">
        <v>161</v>
      </c>
      <c r="I2487" s="30" t="s">
        <v>538</v>
      </c>
      <c r="J2487" s="30" t="s">
        <v>385</v>
      </c>
      <c r="K2487" s="30" t="s">
        <v>156</v>
      </c>
      <c r="L2487" s="30" t="n">
        <v>71</v>
      </c>
      <c r="M2487" s="30" t="n">
        <v>65</v>
      </c>
      <c r="N2487" s="30" t="s">
        <v>127</v>
      </c>
      <c r="O2487" s="30" t="s">
        <v>149</v>
      </c>
      <c r="P2487" s="30" t="s">
        <v>150</v>
      </c>
      <c r="Q2487" s="32" t="n">
        <v>4657.99</v>
      </c>
      <c r="R2487" s="30" t="s">
        <v>172</v>
      </c>
      <c r="S2487" s="30" t="s">
        <v>141</v>
      </c>
      <c r="T2487" s="30" t="n">
        <v>3</v>
      </c>
      <c r="U2487" s="30" t="n">
        <f aca="false">YEAR(E2487)</f>
        <v>2024</v>
      </c>
      <c r="V2487" s="30" t="str">
        <f aca="false">TEXT(E2487,"MMM-YYYY")</f>
        <v>Aug-2024</v>
      </c>
      <c r="W2487" s="30" t="n">
        <f aca="false">MONTH(E2487)</f>
        <v>8</v>
      </c>
      <c r="X2487" s="30" t="str">
        <f aca="false">TEXT(WEEKDAY(E2487,2),"0")&amp;" - "&amp;TEXT(E2487,"dddd")</f>
        <v>3 - Wednesday</v>
      </c>
      <c r="Y2487" s="30" t="str">
        <f aca="false">_xlfn.IFS(C2487&lt;18,"Child (0-17)",C2487&lt;40,"Young Adult (18-39)",C2487&lt;60,"Adult (40-59)",TRUE(),"Senior (60+)")</f>
        <v>Senior (60+)</v>
      </c>
      <c r="Z2487" s="30" t="n">
        <f aca="false">ROUND(G2487-E2487,0)</f>
        <v>2</v>
      </c>
      <c r="AA2487" s="30" t="n">
        <f aca="false">L2487+M2487</f>
        <v>136</v>
      </c>
      <c r="AB2487" s="30" t="n">
        <f aca="false">IFERROR(ROUND(Q2487/AA2487,2),0)</f>
        <v>34.25</v>
      </c>
      <c r="AC2487" s="30" t="str">
        <f aca="false">IF(AND(K2487="Critical",N2487="No"),"URGENT - No Bed","Normal")</f>
        <v>Normal</v>
      </c>
      <c r="AD2487" s="34" t="n">
        <f aca="false">INDEX(Lookup_Tables!$B$3:$B$12,MATCH(H2487,Lookup_Tables!$A$3:$A$12,0))</f>
        <v>3600000</v>
      </c>
      <c r="AE2487" s="30" t="str">
        <f aca="false">INDEX(Lookup_Tables!$C$3:$C$12,MATCH(H2487,Lookup_Tables!$A$3:$A$12,0))</f>
        <v>Dr. Sameer Joshi</v>
      </c>
      <c r="AF2487" s="30" t="str">
        <f aca="false">IFERROR(INDEX(Lookup_Tables!$F$16:$F$45,MATCH(I2487,Lookup_Tables!$E$16:$E$45,0)),"N/A")</f>
        <v>EMP221</v>
      </c>
      <c r="AG2487" s="30" t="n">
        <f aca="false">_xlfn.IFS(R2487="Recovered",4,R2487="Referred",3,R2487="Admitted",2,R2487="Deceased",1,TRUE(),0)</f>
        <v>2</v>
      </c>
      <c r="AH2487" s="30" t="str">
        <f aca="false">IF(T2487&gt;=4,"Satisfied",IF(T2487&gt;=3,"Neutral","Needs Improvement"))</f>
        <v>Neutral</v>
      </c>
    </row>
    <row r="2488" customFormat="false" ht="15" hidden="false" customHeight="false" outlineLevel="0" collapsed="false">
      <c r="A2488" s="27" t="s">
        <v>4970</v>
      </c>
      <c r="B2488" s="27" t="s">
        <v>4971</v>
      </c>
      <c r="C2488" s="27" t="n">
        <v>21</v>
      </c>
      <c r="D2488" s="27" t="s">
        <v>181</v>
      </c>
      <c r="E2488" s="28" t="n">
        <v>45508</v>
      </c>
      <c r="F2488" s="27" t="s">
        <v>1860</v>
      </c>
      <c r="G2488" s="28" t="n">
        <v>45510</v>
      </c>
      <c r="H2488" s="27" t="s">
        <v>217</v>
      </c>
      <c r="I2488" s="27" t="s">
        <v>392</v>
      </c>
      <c r="J2488" s="27" t="s">
        <v>388</v>
      </c>
      <c r="K2488" s="27" t="s">
        <v>126</v>
      </c>
      <c r="L2488" s="27" t="n">
        <v>24</v>
      </c>
      <c r="M2488" s="27" t="n">
        <v>78</v>
      </c>
      <c r="N2488" s="27" t="s">
        <v>186</v>
      </c>
      <c r="O2488" s="27" t="s">
        <v>139</v>
      </c>
      <c r="P2488" s="27" t="s">
        <v>150</v>
      </c>
      <c r="Q2488" s="29" t="n">
        <v>7063.09</v>
      </c>
      <c r="R2488" s="27" t="s">
        <v>130</v>
      </c>
      <c r="S2488" s="27" t="s">
        <v>131</v>
      </c>
      <c r="T2488" s="27" t="n">
        <v>2</v>
      </c>
      <c r="U2488" s="27" t="n">
        <f aca="false">YEAR(E2488)</f>
        <v>2024</v>
      </c>
      <c r="V2488" s="27" t="str">
        <f aca="false">TEXT(E2488,"MMM-YYYY")</f>
        <v>Aug-2024</v>
      </c>
      <c r="W2488" s="27" t="n">
        <f aca="false">MONTH(E2488)</f>
        <v>8</v>
      </c>
      <c r="X2488" s="27" t="str">
        <f aca="false">TEXT(WEEKDAY(E2488,2),"0")&amp;" - "&amp;TEXT(E2488,"dddd")</f>
        <v>7 - Sunday</v>
      </c>
      <c r="Y2488" s="27" t="str">
        <f aca="false">_xlfn.IFS(C2488&lt;18,"Child (0-17)",C2488&lt;40,"Young Adult (18-39)",C2488&lt;60,"Adult (40-59)",TRUE(),"Senior (60+)")</f>
        <v>Young Adult (18-39)</v>
      </c>
      <c r="Z2488" s="27" t="n">
        <f aca="false">ROUND(G2488-E2488,0)</f>
        <v>2</v>
      </c>
      <c r="AA2488" s="27" t="n">
        <f aca="false">L2488+M2488</f>
        <v>102</v>
      </c>
      <c r="AB2488" s="27" t="n">
        <f aca="false">IFERROR(ROUND(Q2488/AA2488,2),0)</f>
        <v>69.25</v>
      </c>
      <c r="AC2488" s="27" t="str">
        <f aca="false">IF(AND(K2488="Critical",N2488="No"),"URGENT - No Bed","Normal")</f>
        <v>Normal</v>
      </c>
      <c r="AD2488" s="33" t="n">
        <f aca="false">INDEX(Lookup_Tables!$B$3:$B$12,MATCH(H2488,Lookup_Tables!$A$3:$A$12,0))</f>
        <v>4200000</v>
      </c>
      <c r="AE2488" s="27" t="str">
        <f aca="false">INDEX(Lookup_Tables!$C$3:$C$12,MATCH(H2488,Lookup_Tables!$A$3:$A$12,0))</f>
        <v>Dr. Anil Kapoor</v>
      </c>
      <c r="AF2488" s="27" t="str">
        <f aca="false">IFERROR(INDEX(Lookup_Tables!$F$16:$F$45,MATCH(I2488,Lookup_Tables!$E$16:$E$45,0)),"N/A")</f>
        <v>EMP202</v>
      </c>
      <c r="AG2488" s="27" t="n">
        <f aca="false">_xlfn.IFS(R2488="Recovered",4,R2488="Referred",3,R2488="Admitted",2,R2488="Deceased",1,TRUE(),0)</f>
        <v>4</v>
      </c>
      <c r="AH2488" s="27" t="str">
        <f aca="false">IF(T2488&gt;=4,"Satisfied",IF(T2488&gt;=3,"Neutral","Needs Improvement"))</f>
        <v>Needs Improvement</v>
      </c>
    </row>
    <row r="2489" customFormat="false" ht="15" hidden="false" customHeight="false" outlineLevel="0" collapsed="false">
      <c r="A2489" s="30" t="s">
        <v>6004</v>
      </c>
      <c r="B2489" s="30" t="s">
        <v>5305</v>
      </c>
      <c r="C2489" s="30" t="n">
        <v>12</v>
      </c>
      <c r="D2489" s="30" t="s">
        <v>121</v>
      </c>
      <c r="E2489" s="31" t="n">
        <v>45344</v>
      </c>
      <c r="F2489" s="30" t="s">
        <v>1614</v>
      </c>
      <c r="G2489" s="31" t="n">
        <v>45347</v>
      </c>
      <c r="H2489" s="30" t="s">
        <v>183</v>
      </c>
      <c r="I2489" s="30" t="s">
        <v>212</v>
      </c>
      <c r="J2489" s="30" t="s">
        <v>431</v>
      </c>
      <c r="K2489" s="30" t="s">
        <v>156</v>
      </c>
      <c r="L2489" s="30" t="n">
        <v>31</v>
      </c>
      <c r="M2489" s="30" t="n">
        <v>38</v>
      </c>
      <c r="N2489" s="30" t="s">
        <v>186</v>
      </c>
      <c r="O2489" s="30" t="s">
        <v>128</v>
      </c>
      <c r="P2489" s="30" t="s">
        <v>150</v>
      </c>
      <c r="Q2489" s="32" t="n">
        <v>3698.5</v>
      </c>
      <c r="R2489" s="30" t="s">
        <v>130</v>
      </c>
      <c r="S2489" s="30" t="s">
        <v>164</v>
      </c>
      <c r="T2489" s="30" t="n">
        <v>3</v>
      </c>
      <c r="U2489" s="30" t="n">
        <f aca="false">YEAR(E2489)</f>
        <v>2024</v>
      </c>
      <c r="V2489" s="30" t="str">
        <f aca="false">TEXT(E2489,"MMM-YYYY")</f>
        <v>Feb-2024</v>
      </c>
      <c r="W2489" s="30" t="n">
        <f aca="false">MONTH(E2489)</f>
        <v>2</v>
      </c>
      <c r="X2489" s="30" t="str">
        <f aca="false">TEXT(WEEKDAY(E2489,2),"0")&amp;" - "&amp;TEXT(E2489,"dddd")</f>
        <v>4 - Thursday</v>
      </c>
      <c r="Y2489" s="30" t="str">
        <f aca="false">_xlfn.IFS(C2489&lt;18,"Child (0-17)",C2489&lt;40,"Young Adult (18-39)",C2489&lt;60,"Adult (40-59)",TRUE(),"Senior (60+)")</f>
        <v>Child (0-17)</v>
      </c>
      <c r="Z2489" s="30" t="n">
        <f aca="false">ROUND(G2489-E2489,0)</f>
        <v>3</v>
      </c>
      <c r="AA2489" s="30" t="n">
        <f aca="false">L2489+M2489</f>
        <v>69</v>
      </c>
      <c r="AB2489" s="30" t="n">
        <f aca="false">IFERROR(ROUND(Q2489/AA2489,2),0)</f>
        <v>53.6</v>
      </c>
      <c r="AC2489" s="30" t="str">
        <f aca="false">IF(AND(K2489="Critical",N2489="No"),"URGENT - No Bed","Normal")</f>
        <v>Normal</v>
      </c>
      <c r="AD2489" s="34" t="n">
        <f aca="false">INDEX(Lookup_Tables!$B$3:$B$12,MATCH(H2489,Lookup_Tables!$A$3:$A$12,0))</f>
        <v>3100000</v>
      </c>
      <c r="AE2489" s="30" t="str">
        <f aca="false">INDEX(Lookup_Tables!$C$3:$C$12,MATCH(H2489,Lookup_Tables!$A$3:$A$12,0))</f>
        <v>Dr. Kavita Rao</v>
      </c>
      <c r="AF2489" s="30" t="str">
        <f aca="false">IFERROR(INDEX(Lookup_Tables!$F$16:$F$45,MATCH(I2489,Lookup_Tables!$E$16:$E$45,0)),"N/A")</f>
        <v>EMP225</v>
      </c>
      <c r="AG2489" s="30" t="n">
        <f aca="false">_xlfn.IFS(R2489="Recovered",4,R2489="Referred",3,R2489="Admitted",2,R2489="Deceased",1,TRUE(),0)</f>
        <v>4</v>
      </c>
      <c r="AH2489" s="30" t="str">
        <f aca="false">IF(T2489&gt;=4,"Satisfied",IF(T2489&gt;=3,"Neutral","Needs Improvement"))</f>
        <v>Neutral</v>
      </c>
    </row>
    <row r="2490" customFormat="false" ht="15" hidden="false" customHeight="false" outlineLevel="0" collapsed="false">
      <c r="A2490" s="27" t="s">
        <v>3173</v>
      </c>
      <c r="B2490" s="27" t="s">
        <v>120</v>
      </c>
      <c r="C2490" s="27" t="n">
        <v>69</v>
      </c>
      <c r="D2490" s="27" t="s">
        <v>121</v>
      </c>
      <c r="E2490" s="28" t="n">
        <v>45511</v>
      </c>
      <c r="F2490" s="27" t="s">
        <v>611</v>
      </c>
      <c r="G2490" s="28" t="n">
        <v>45517</v>
      </c>
      <c r="H2490" s="27" t="s">
        <v>217</v>
      </c>
      <c r="I2490" s="27" t="s">
        <v>392</v>
      </c>
      <c r="J2490" s="27" t="s">
        <v>283</v>
      </c>
      <c r="K2490" s="27" t="s">
        <v>126</v>
      </c>
      <c r="L2490" s="27" t="n">
        <v>26</v>
      </c>
      <c r="M2490" s="27" t="n">
        <v>122</v>
      </c>
      <c r="N2490" s="27" t="s">
        <v>186</v>
      </c>
      <c r="O2490" s="27" t="s">
        <v>128</v>
      </c>
      <c r="P2490" s="27" t="s">
        <v>129</v>
      </c>
      <c r="Q2490" s="29" t="n">
        <v>8542.88</v>
      </c>
      <c r="R2490" s="27" t="s">
        <v>130</v>
      </c>
      <c r="S2490" s="27" t="s">
        <v>197</v>
      </c>
      <c r="T2490" s="27" t="n">
        <v>4</v>
      </c>
      <c r="U2490" s="27" t="n">
        <f aca="false">YEAR(E2490)</f>
        <v>2024</v>
      </c>
      <c r="V2490" s="27" t="str">
        <f aca="false">TEXT(E2490,"MMM-YYYY")</f>
        <v>Aug-2024</v>
      </c>
      <c r="W2490" s="27" t="n">
        <f aca="false">MONTH(E2490)</f>
        <v>8</v>
      </c>
      <c r="X2490" s="27" t="str">
        <f aca="false">TEXT(WEEKDAY(E2490,2),"0")&amp;" - "&amp;TEXT(E2490,"dddd")</f>
        <v>3 - Wednesday</v>
      </c>
      <c r="Y2490" s="27" t="str">
        <f aca="false">_xlfn.IFS(C2490&lt;18,"Child (0-17)",C2490&lt;40,"Young Adult (18-39)",C2490&lt;60,"Adult (40-59)",TRUE(),"Senior (60+)")</f>
        <v>Senior (60+)</v>
      </c>
      <c r="Z2490" s="27" t="n">
        <f aca="false">ROUND(G2490-E2490,0)</f>
        <v>6</v>
      </c>
      <c r="AA2490" s="27" t="n">
        <f aca="false">L2490+M2490</f>
        <v>148</v>
      </c>
      <c r="AB2490" s="27" t="n">
        <f aca="false">IFERROR(ROUND(Q2490/AA2490,2),0)</f>
        <v>57.72</v>
      </c>
      <c r="AC2490" s="27" t="str">
        <f aca="false">IF(AND(K2490="Critical",N2490="No"),"URGENT - No Bed","Normal")</f>
        <v>Normal</v>
      </c>
      <c r="AD2490" s="33" t="n">
        <f aca="false">INDEX(Lookup_Tables!$B$3:$B$12,MATCH(H2490,Lookup_Tables!$A$3:$A$12,0))</f>
        <v>4200000</v>
      </c>
      <c r="AE2490" s="27" t="str">
        <f aca="false">INDEX(Lookup_Tables!$C$3:$C$12,MATCH(H2490,Lookup_Tables!$A$3:$A$12,0))</f>
        <v>Dr. Anil Kapoor</v>
      </c>
      <c r="AF2490" s="27" t="str">
        <f aca="false">IFERROR(INDEX(Lookup_Tables!$F$16:$F$45,MATCH(I2490,Lookup_Tables!$E$16:$E$45,0)),"N/A")</f>
        <v>EMP202</v>
      </c>
      <c r="AG2490" s="27" t="n">
        <f aca="false">_xlfn.IFS(R2490="Recovered",4,R2490="Referred",3,R2490="Admitted",2,R2490="Deceased",1,TRUE(),0)</f>
        <v>4</v>
      </c>
      <c r="AH2490" s="27" t="str">
        <f aca="false">IF(T2490&gt;=4,"Satisfied",IF(T2490&gt;=3,"Neutral","Needs Improvement"))</f>
        <v>Satisfied</v>
      </c>
    </row>
    <row r="2491" customFormat="false" ht="15" hidden="false" customHeight="false" outlineLevel="0" collapsed="false">
      <c r="A2491" s="30" t="s">
        <v>4860</v>
      </c>
      <c r="B2491" s="30" t="s">
        <v>694</v>
      </c>
      <c r="C2491" s="30" t="n">
        <v>49</v>
      </c>
      <c r="D2491" s="30" t="s">
        <v>181</v>
      </c>
      <c r="E2491" s="31" t="n">
        <v>45611</v>
      </c>
      <c r="F2491" s="30" t="s">
        <v>1160</v>
      </c>
      <c r="G2491" s="31" t="n">
        <v>45611</v>
      </c>
      <c r="H2491" s="30" t="s">
        <v>183</v>
      </c>
      <c r="I2491" s="30" t="s">
        <v>184</v>
      </c>
      <c r="J2491" s="30" t="s">
        <v>431</v>
      </c>
      <c r="K2491" s="30" t="s">
        <v>138</v>
      </c>
      <c r="L2491" s="30" t="n">
        <v>28</v>
      </c>
      <c r="M2491" s="30" t="n">
        <v>21</v>
      </c>
      <c r="N2491" s="30" t="s">
        <v>127</v>
      </c>
      <c r="O2491" s="30" t="s">
        <v>171</v>
      </c>
      <c r="P2491" s="30" t="s">
        <v>150</v>
      </c>
      <c r="Q2491" s="32" t="n">
        <v>2264.65</v>
      </c>
      <c r="R2491" s="30" t="s">
        <v>130</v>
      </c>
      <c r="S2491" s="30" t="s">
        <v>192</v>
      </c>
      <c r="T2491" s="30" t="n">
        <v>2</v>
      </c>
      <c r="U2491" s="30" t="n">
        <f aca="false">YEAR(E2491)</f>
        <v>2024</v>
      </c>
      <c r="V2491" s="30" t="str">
        <f aca="false">TEXT(E2491,"MMM-YYYY")</f>
        <v>Nov-2024</v>
      </c>
      <c r="W2491" s="30" t="n">
        <f aca="false">MONTH(E2491)</f>
        <v>11</v>
      </c>
      <c r="X2491" s="30" t="str">
        <f aca="false">TEXT(WEEKDAY(E2491,2),"0")&amp;" - "&amp;TEXT(E2491,"dddd")</f>
        <v>5 - Friday</v>
      </c>
      <c r="Y2491" s="30" t="str">
        <f aca="false">_xlfn.IFS(C2491&lt;18,"Child (0-17)",C2491&lt;40,"Young Adult (18-39)",C2491&lt;60,"Adult (40-59)",TRUE(),"Senior (60+)")</f>
        <v>Adult (40-59)</v>
      </c>
      <c r="Z2491" s="30" t="n">
        <f aca="false">ROUND(G2491-E2491,0)</f>
        <v>0</v>
      </c>
      <c r="AA2491" s="30" t="n">
        <f aca="false">L2491+M2491</f>
        <v>49</v>
      </c>
      <c r="AB2491" s="30" t="n">
        <f aca="false">IFERROR(ROUND(Q2491/AA2491,2),0)</f>
        <v>46.22</v>
      </c>
      <c r="AC2491" s="30" t="str">
        <f aca="false">IF(AND(K2491="Critical",N2491="No"),"URGENT - No Bed","Normal")</f>
        <v>Normal</v>
      </c>
      <c r="AD2491" s="34" t="n">
        <f aca="false">INDEX(Lookup_Tables!$B$3:$B$12,MATCH(H2491,Lookup_Tables!$A$3:$A$12,0))</f>
        <v>3100000</v>
      </c>
      <c r="AE2491" s="30" t="str">
        <f aca="false">INDEX(Lookup_Tables!$C$3:$C$12,MATCH(H2491,Lookup_Tables!$A$3:$A$12,0))</f>
        <v>Dr. Kavita Rao</v>
      </c>
      <c r="AF2491" s="30" t="str">
        <f aca="false">IFERROR(INDEX(Lookup_Tables!$F$16:$F$45,MATCH(I2491,Lookup_Tables!$E$16:$E$45,0)),"N/A")</f>
        <v>EMP226</v>
      </c>
      <c r="AG2491" s="30" t="n">
        <f aca="false">_xlfn.IFS(R2491="Recovered",4,R2491="Referred",3,R2491="Admitted",2,R2491="Deceased",1,TRUE(),0)</f>
        <v>4</v>
      </c>
      <c r="AH2491" s="30" t="str">
        <f aca="false">IF(T2491&gt;=4,"Satisfied",IF(T2491&gt;=3,"Neutral","Needs Improvement"))</f>
        <v>Needs Improvement</v>
      </c>
    </row>
    <row r="2492" customFormat="false" ht="15" hidden="false" customHeight="false" outlineLevel="0" collapsed="false">
      <c r="A2492" s="27" t="s">
        <v>3554</v>
      </c>
      <c r="B2492" s="27" t="s">
        <v>3555</v>
      </c>
      <c r="C2492" s="27" t="n">
        <v>18</v>
      </c>
      <c r="D2492" s="27" t="s">
        <v>181</v>
      </c>
      <c r="E2492" s="28" t="n">
        <v>45410</v>
      </c>
      <c r="F2492" s="27" t="s">
        <v>800</v>
      </c>
      <c r="G2492" s="28" t="n">
        <v>45412</v>
      </c>
      <c r="H2492" s="27" t="s">
        <v>146</v>
      </c>
      <c r="I2492" s="27" t="s">
        <v>176</v>
      </c>
      <c r="J2492" s="27" t="s">
        <v>222</v>
      </c>
      <c r="K2492" s="27" t="s">
        <v>126</v>
      </c>
      <c r="L2492" s="27" t="n">
        <v>23</v>
      </c>
      <c r="M2492" s="27" t="n">
        <v>57</v>
      </c>
      <c r="N2492" s="27" t="s">
        <v>186</v>
      </c>
      <c r="O2492" s="27" t="s">
        <v>128</v>
      </c>
      <c r="P2492" s="27" t="s">
        <v>129</v>
      </c>
      <c r="Q2492" s="29" t="n">
        <v>7700.48</v>
      </c>
      <c r="R2492" s="27" t="s">
        <v>172</v>
      </c>
      <c r="S2492" s="27" t="s">
        <v>197</v>
      </c>
      <c r="T2492" s="27" t="n">
        <v>4</v>
      </c>
      <c r="U2492" s="27" t="n">
        <f aca="false">YEAR(E2492)</f>
        <v>2024</v>
      </c>
      <c r="V2492" s="27" t="str">
        <f aca="false">TEXT(E2492,"MMM-YYYY")</f>
        <v>Apr-2024</v>
      </c>
      <c r="W2492" s="27" t="n">
        <f aca="false">MONTH(E2492)</f>
        <v>4</v>
      </c>
      <c r="X2492" s="27" t="str">
        <f aca="false">TEXT(WEEKDAY(E2492,2),"0")&amp;" - "&amp;TEXT(E2492,"dddd")</f>
        <v>7 - Sunday</v>
      </c>
      <c r="Y2492" s="27" t="str">
        <f aca="false">_xlfn.IFS(C2492&lt;18,"Child (0-17)",C2492&lt;40,"Young Adult (18-39)",C2492&lt;60,"Adult (40-59)",TRUE(),"Senior (60+)")</f>
        <v>Young Adult (18-39)</v>
      </c>
      <c r="Z2492" s="27" t="n">
        <f aca="false">ROUND(G2492-E2492,0)</f>
        <v>2</v>
      </c>
      <c r="AA2492" s="27" t="n">
        <f aca="false">L2492+M2492</f>
        <v>80</v>
      </c>
      <c r="AB2492" s="27" t="n">
        <f aca="false">IFERROR(ROUND(Q2492/AA2492,2),0)</f>
        <v>96.26</v>
      </c>
      <c r="AC2492" s="27" t="str">
        <f aca="false">IF(AND(K2492="Critical",N2492="No"),"URGENT - No Bed","Normal")</f>
        <v>Normal</v>
      </c>
      <c r="AD2492" s="33" t="n">
        <f aca="false">INDEX(Lookup_Tables!$B$3:$B$12,MATCH(H2492,Lookup_Tables!$A$3:$A$12,0))</f>
        <v>2700000</v>
      </c>
      <c r="AE2492" s="27" t="str">
        <f aca="false">INDEX(Lookup_Tables!$C$3:$C$12,MATCH(H2492,Lookup_Tables!$A$3:$A$12,0))</f>
        <v>Dr. Vikram Singh</v>
      </c>
      <c r="AF2492" s="27" t="str">
        <f aca="false">IFERROR(INDEX(Lookup_Tables!$F$16:$F$45,MATCH(I2492,Lookup_Tables!$E$16:$E$45,0)),"N/A")</f>
        <v>EMP227</v>
      </c>
      <c r="AG2492" s="27" t="n">
        <f aca="false">_xlfn.IFS(R2492="Recovered",4,R2492="Referred",3,R2492="Admitted",2,R2492="Deceased",1,TRUE(),0)</f>
        <v>2</v>
      </c>
      <c r="AH2492" s="27" t="str">
        <f aca="false">IF(T2492&gt;=4,"Satisfied",IF(T2492&gt;=3,"Neutral","Needs Improvement"))</f>
        <v>Satisfied</v>
      </c>
    </row>
    <row r="2493" customFormat="false" ht="15" hidden="false" customHeight="false" outlineLevel="0" collapsed="false">
      <c r="A2493" s="30" t="s">
        <v>3627</v>
      </c>
      <c r="B2493" s="30" t="s">
        <v>3149</v>
      </c>
      <c r="C2493" s="30" t="n">
        <v>47</v>
      </c>
      <c r="D2493" s="30" t="s">
        <v>181</v>
      </c>
      <c r="E2493" s="31" t="n">
        <v>45647</v>
      </c>
      <c r="F2493" s="30" t="s">
        <v>425</v>
      </c>
      <c r="G2493" s="31" t="n">
        <v>45649</v>
      </c>
      <c r="H2493" s="30" t="s">
        <v>206</v>
      </c>
      <c r="I2493" s="30" t="s">
        <v>207</v>
      </c>
      <c r="J2493" s="30" t="s">
        <v>469</v>
      </c>
      <c r="K2493" s="30" t="s">
        <v>156</v>
      </c>
      <c r="L2493" s="30" t="n">
        <v>19</v>
      </c>
      <c r="M2493" s="30" t="n">
        <v>36</v>
      </c>
      <c r="N2493" s="30" t="s">
        <v>127</v>
      </c>
      <c r="O2493" s="30" t="s">
        <v>139</v>
      </c>
      <c r="P2493" s="30" t="s">
        <v>187</v>
      </c>
      <c r="Q2493" s="32" t="n">
        <v>3066.34</v>
      </c>
      <c r="R2493" s="30" t="s">
        <v>268</v>
      </c>
      <c r="S2493" s="30" t="s">
        <v>197</v>
      </c>
      <c r="T2493" s="30" t="n">
        <v>3</v>
      </c>
      <c r="U2493" s="30" t="n">
        <f aca="false">YEAR(E2493)</f>
        <v>2024</v>
      </c>
      <c r="V2493" s="30" t="str">
        <f aca="false">TEXT(E2493,"MMM-YYYY")</f>
        <v>Dec-2024</v>
      </c>
      <c r="W2493" s="30" t="n">
        <f aca="false">MONTH(E2493)</f>
        <v>12</v>
      </c>
      <c r="X2493" s="30" t="str">
        <f aca="false">TEXT(WEEKDAY(E2493,2),"0")&amp;" - "&amp;TEXT(E2493,"dddd")</f>
        <v>6 - Saturday</v>
      </c>
      <c r="Y2493" s="30" t="str">
        <f aca="false">_xlfn.IFS(C2493&lt;18,"Child (0-17)",C2493&lt;40,"Young Adult (18-39)",C2493&lt;60,"Adult (40-59)",TRUE(),"Senior (60+)")</f>
        <v>Adult (40-59)</v>
      </c>
      <c r="Z2493" s="30" t="n">
        <f aca="false">ROUND(G2493-E2493,0)</f>
        <v>2</v>
      </c>
      <c r="AA2493" s="30" t="n">
        <f aca="false">L2493+M2493</f>
        <v>55</v>
      </c>
      <c r="AB2493" s="30" t="n">
        <f aca="false">IFERROR(ROUND(Q2493/AA2493,2),0)</f>
        <v>55.75</v>
      </c>
      <c r="AC2493" s="30" t="str">
        <f aca="false">IF(AND(K2493="Critical",N2493="No"),"URGENT - No Bed","Normal")</f>
        <v>Normal</v>
      </c>
      <c r="AD2493" s="34" t="n">
        <f aca="false">INDEX(Lookup_Tables!$B$3:$B$12,MATCH(H2493,Lookup_Tables!$A$3:$A$12,0))</f>
        <v>2800000</v>
      </c>
      <c r="AE2493" s="30" t="str">
        <f aca="false">INDEX(Lookup_Tables!$C$3:$C$12,MATCH(H2493,Lookup_Tables!$A$3:$A$12,0))</f>
        <v>Dr. Suresh Nair</v>
      </c>
      <c r="AF2493" s="30" t="str">
        <f aca="false">IFERROR(INDEX(Lookup_Tables!$F$16:$F$45,MATCH(I2493,Lookup_Tables!$E$16:$E$45,0)),"N/A")</f>
        <v>EMP209</v>
      </c>
      <c r="AG2493" s="30" t="n">
        <f aca="false">_xlfn.IFS(R2493="Recovered",4,R2493="Referred",3,R2493="Admitted",2,R2493="Deceased",1,TRUE(),0)</f>
        <v>3</v>
      </c>
      <c r="AH2493" s="30" t="str">
        <f aca="false">IF(T2493&gt;=4,"Satisfied",IF(T2493&gt;=3,"Neutral","Needs Improvement"))</f>
        <v>Neutral</v>
      </c>
    </row>
    <row r="2494" customFormat="false" ht="15" hidden="false" customHeight="false" outlineLevel="0" collapsed="false">
      <c r="A2494" s="27" t="s">
        <v>4175</v>
      </c>
      <c r="B2494" s="27" t="s">
        <v>3467</v>
      </c>
      <c r="C2494" s="27" t="n">
        <v>53</v>
      </c>
      <c r="D2494" s="27" t="s">
        <v>121</v>
      </c>
      <c r="E2494" s="28" t="n">
        <v>45626</v>
      </c>
      <c r="F2494" s="27" t="s">
        <v>730</v>
      </c>
      <c r="G2494" s="28" t="n">
        <v>45631</v>
      </c>
      <c r="H2494" s="27" t="s">
        <v>183</v>
      </c>
      <c r="I2494" s="27" t="s">
        <v>212</v>
      </c>
      <c r="J2494" s="27" t="s">
        <v>213</v>
      </c>
      <c r="K2494" s="27" t="s">
        <v>126</v>
      </c>
      <c r="L2494" s="27" t="n">
        <v>28</v>
      </c>
      <c r="M2494" s="27" t="n">
        <v>122</v>
      </c>
      <c r="N2494" s="27" t="s">
        <v>127</v>
      </c>
      <c r="O2494" s="27" t="s">
        <v>149</v>
      </c>
      <c r="P2494" s="27" t="s">
        <v>129</v>
      </c>
      <c r="Q2494" s="29" t="n">
        <v>8622.61</v>
      </c>
      <c r="R2494" s="27" t="s">
        <v>130</v>
      </c>
      <c r="S2494" s="27" t="s">
        <v>178</v>
      </c>
      <c r="T2494" s="27" t="n">
        <v>5</v>
      </c>
      <c r="U2494" s="27" t="n">
        <f aca="false">YEAR(E2494)</f>
        <v>2024</v>
      </c>
      <c r="V2494" s="27" t="str">
        <f aca="false">TEXT(E2494,"MMM-YYYY")</f>
        <v>Nov-2024</v>
      </c>
      <c r="W2494" s="27" t="n">
        <f aca="false">MONTH(E2494)</f>
        <v>11</v>
      </c>
      <c r="X2494" s="27" t="str">
        <f aca="false">TEXT(WEEKDAY(E2494,2),"0")&amp;" - "&amp;TEXT(E2494,"dddd")</f>
        <v>6 - Saturday</v>
      </c>
      <c r="Y2494" s="27" t="str">
        <f aca="false">_xlfn.IFS(C2494&lt;18,"Child (0-17)",C2494&lt;40,"Young Adult (18-39)",C2494&lt;60,"Adult (40-59)",TRUE(),"Senior (60+)")</f>
        <v>Adult (40-59)</v>
      </c>
      <c r="Z2494" s="27" t="n">
        <f aca="false">ROUND(G2494-E2494,0)</f>
        <v>5</v>
      </c>
      <c r="AA2494" s="27" t="n">
        <f aca="false">L2494+M2494</f>
        <v>150</v>
      </c>
      <c r="AB2494" s="27" t="n">
        <f aca="false">IFERROR(ROUND(Q2494/AA2494,2),0)</f>
        <v>57.48</v>
      </c>
      <c r="AC2494" s="27" t="str">
        <f aca="false">IF(AND(K2494="Critical",N2494="No"),"URGENT - No Bed","Normal")</f>
        <v>Normal</v>
      </c>
      <c r="AD2494" s="33" t="n">
        <f aca="false">INDEX(Lookup_Tables!$B$3:$B$12,MATCH(H2494,Lookup_Tables!$A$3:$A$12,0))</f>
        <v>3100000</v>
      </c>
      <c r="AE2494" s="27" t="str">
        <f aca="false">INDEX(Lookup_Tables!$C$3:$C$12,MATCH(H2494,Lookup_Tables!$A$3:$A$12,0))</f>
        <v>Dr. Kavita Rao</v>
      </c>
      <c r="AF2494" s="27" t="str">
        <f aca="false">IFERROR(INDEX(Lookup_Tables!$F$16:$F$45,MATCH(I2494,Lookup_Tables!$E$16:$E$45,0)),"N/A")</f>
        <v>EMP225</v>
      </c>
      <c r="AG2494" s="27" t="n">
        <f aca="false">_xlfn.IFS(R2494="Recovered",4,R2494="Referred",3,R2494="Admitted",2,R2494="Deceased",1,TRUE(),0)</f>
        <v>4</v>
      </c>
      <c r="AH2494" s="27" t="str">
        <f aca="false">IF(T2494&gt;=4,"Satisfied",IF(T2494&gt;=3,"Neutral","Needs Improvement"))</f>
        <v>Satisfied</v>
      </c>
    </row>
    <row r="2495" customFormat="false" ht="15" hidden="false" customHeight="false" outlineLevel="0" collapsed="false">
      <c r="A2495" s="30" t="s">
        <v>2372</v>
      </c>
      <c r="B2495" s="30" t="s">
        <v>924</v>
      </c>
      <c r="C2495" s="30" t="n">
        <v>37</v>
      </c>
      <c r="D2495" s="30" t="s">
        <v>181</v>
      </c>
      <c r="E2495" s="31" t="n">
        <v>45388</v>
      </c>
      <c r="F2495" s="30" t="s">
        <v>1660</v>
      </c>
      <c r="G2495" s="31" t="n">
        <v>45391</v>
      </c>
      <c r="H2495" s="30" t="s">
        <v>183</v>
      </c>
      <c r="I2495" s="30" t="s">
        <v>212</v>
      </c>
      <c r="J2495" s="30" t="s">
        <v>476</v>
      </c>
      <c r="K2495" s="30" t="s">
        <v>126</v>
      </c>
      <c r="L2495" s="30" t="n">
        <v>15</v>
      </c>
      <c r="M2495" s="30" t="n">
        <v>112</v>
      </c>
      <c r="N2495" s="30" t="s">
        <v>186</v>
      </c>
      <c r="O2495" s="30" t="s">
        <v>139</v>
      </c>
      <c r="P2495" s="30" t="s">
        <v>129</v>
      </c>
      <c r="Q2495" s="32" t="n">
        <v>8619.01</v>
      </c>
      <c r="R2495" s="30" t="s">
        <v>130</v>
      </c>
      <c r="S2495" s="30" t="s">
        <v>157</v>
      </c>
      <c r="T2495" s="30" t="n">
        <v>4</v>
      </c>
      <c r="U2495" s="30" t="n">
        <f aca="false">YEAR(E2495)</f>
        <v>2024</v>
      </c>
      <c r="V2495" s="30" t="str">
        <f aca="false">TEXT(E2495,"MMM-YYYY")</f>
        <v>Apr-2024</v>
      </c>
      <c r="W2495" s="30" t="n">
        <f aca="false">MONTH(E2495)</f>
        <v>4</v>
      </c>
      <c r="X2495" s="30" t="str">
        <f aca="false">TEXT(WEEKDAY(E2495,2),"0")&amp;" - "&amp;TEXT(E2495,"dddd")</f>
        <v>6 - Saturday</v>
      </c>
      <c r="Y2495" s="30" t="str">
        <f aca="false">_xlfn.IFS(C2495&lt;18,"Child (0-17)",C2495&lt;40,"Young Adult (18-39)",C2495&lt;60,"Adult (40-59)",TRUE(),"Senior (60+)")</f>
        <v>Young Adult (18-39)</v>
      </c>
      <c r="Z2495" s="30" t="n">
        <f aca="false">ROUND(G2495-E2495,0)</f>
        <v>3</v>
      </c>
      <c r="AA2495" s="30" t="n">
        <f aca="false">L2495+M2495</f>
        <v>127</v>
      </c>
      <c r="AB2495" s="30" t="n">
        <f aca="false">IFERROR(ROUND(Q2495/AA2495,2),0)</f>
        <v>67.87</v>
      </c>
      <c r="AC2495" s="30" t="str">
        <f aca="false">IF(AND(K2495="Critical",N2495="No"),"URGENT - No Bed","Normal")</f>
        <v>Normal</v>
      </c>
      <c r="AD2495" s="34" t="n">
        <f aca="false">INDEX(Lookup_Tables!$B$3:$B$12,MATCH(H2495,Lookup_Tables!$A$3:$A$12,0))</f>
        <v>3100000</v>
      </c>
      <c r="AE2495" s="30" t="str">
        <f aca="false">INDEX(Lookup_Tables!$C$3:$C$12,MATCH(H2495,Lookup_Tables!$A$3:$A$12,0))</f>
        <v>Dr. Kavita Rao</v>
      </c>
      <c r="AF2495" s="30" t="str">
        <f aca="false">IFERROR(INDEX(Lookup_Tables!$F$16:$F$45,MATCH(I2495,Lookup_Tables!$E$16:$E$45,0)),"N/A")</f>
        <v>EMP225</v>
      </c>
      <c r="AG2495" s="30" t="n">
        <f aca="false">_xlfn.IFS(R2495="Recovered",4,R2495="Referred",3,R2495="Admitted",2,R2495="Deceased",1,TRUE(),0)</f>
        <v>4</v>
      </c>
      <c r="AH2495" s="30" t="str">
        <f aca="false">IF(T2495&gt;=4,"Satisfied",IF(T2495&gt;=3,"Neutral","Needs Improvement"))</f>
        <v>Satisfied</v>
      </c>
    </row>
    <row r="2496" customFormat="false" ht="15" hidden="false" customHeight="false" outlineLevel="0" collapsed="false">
      <c r="A2496" s="27" t="s">
        <v>6806</v>
      </c>
      <c r="B2496" s="27" t="s">
        <v>1620</v>
      </c>
      <c r="C2496" s="27" t="n">
        <v>45</v>
      </c>
      <c r="D2496" s="27" t="s">
        <v>181</v>
      </c>
      <c r="E2496" s="28" t="n">
        <v>45416</v>
      </c>
      <c r="F2496" s="27" t="s">
        <v>1073</v>
      </c>
      <c r="G2496" s="28" t="n">
        <v>45420</v>
      </c>
      <c r="H2496" s="27" t="s">
        <v>161</v>
      </c>
      <c r="I2496" s="27" t="s">
        <v>162</v>
      </c>
      <c r="J2496" s="27" t="s">
        <v>426</v>
      </c>
      <c r="K2496" s="27" t="s">
        <v>126</v>
      </c>
      <c r="L2496" s="27" t="n">
        <v>34</v>
      </c>
      <c r="M2496" s="27" t="n">
        <v>118</v>
      </c>
      <c r="N2496" s="27" t="s">
        <v>186</v>
      </c>
      <c r="O2496" s="27" t="s">
        <v>128</v>
      </c>
      <c r="P2496" s="27" t="s">
        <v>140</v>
      </c>
      <c r="Q2496" s="29" t="n">
        <v>7985.5</v>
      </c>
      <c r="R2496" s="27" t="s">
        <v>268</v>
      </c>
      <c r="S2496" s="27" t="s">
        <v>151</v>
      </c>
      <c r="T2496" s="27" t="n">
        <v>5</v>
      </c>
      <c r="U2496" s="27" t="n">
        <f aca="false">YEAR(E2496)</f>
        <v>2024</v>
      </c>
      <c r="V2496" s="27" t="str">
        <f aca="false">TEXT(E2496,"MMM-YYYY")</f>
        <v>May-2024</v>
      </c>
      <c r="W2496" s="27" t="n">
        <f aca="false">MONTH(E2496)</f>
        <v>5</v>
      </c>
      <c r="X2496" s="27" t="str">
        <f aca="false">TEXT(WEEKDAY(E2496,2),"0")&amp;" - "&amp;TEXT(E2496,"dddd")</f>
        <v>6 - Saturday</v>
      </c>
      <c r="Y2496" s="27" t="str">
        <f aca="false">_xlfn.IFS(C2496&lt;18,"Child (0-17)",C2496&lt;40,"Young Adult (18-39)",C2496&lt;60,"Adult (40-59)",TRUE(),"Senior (60+)")</f>
        <v>Adult (40-59)</v>
      </c>
      <c r="Z2496" s="27" t="n">
        <f aca="false">ROUND(G2496-E2496,0)</f>
        <v>4</v>
      </c>
      <c r="AA2496" s="27" t="n">
        <f aca="false">L2496+M2496</f>
        <v>152</v>
      </c>
      <c r="AB2496" s="27" t="n">
        <f aca="false">IFERROR(ROUND(Q2496/AA2496,2),0)</f>
        <v>52.54</v>
      </c>
      <c r="AC2496" s="27" t="str">
        <f aca="false">IF(AND(K2496="Critical",N2496="No"),"URGENT - No Bed","Normal")</f>
        <v>Normal</v>
      </c>
      <c r="AD2496" s="33" t="n">
        <f aca="false">INDEX(Lookup_Tables!$B$3:$B$12,MATCH(H2496,Lookup_Tables!$A$3:$A$12,0))</f>
        <v>3600000</v>
      </c>
      <c r="AE2496" s="27" t="str">
        <f aca="false">INDEX(Lookup_Tables!$C$3:$C$12,MATCH(H2496,Lookup_Tables!$A$3:$A$12,0))</f>
        <v>Dr. Sameer Joshi</v>
      </c>
      <c r="AF2496" s="27" t="str">
        <f aca="false">IFERROR(INDEX(Lookup_Tables!$F$16:$F$45,MATCH(I2496,Lookup_Tables!$E$16:$E$45,0)),"N/A")</f>
        <v>EMP222</v>
      </c>
      <c r="AG2496" s="27" t="n">
        <f aca="false">_xlfn.IFS(R2496="Recovered",4,R2496="Referred",3,R2496="Admitted",2,R2496="Deceased",1,TRUE(),0)</f>
        <v>3</v>
      </c>
      <c r="AH2496" s="27" t="str">
        <f aca="false">IF(T2496&gt;=4,"Satisfied",IF(T2496&gt;=3,"Neutral","Needs Improvement"))</f>
        <v>Satisfied</v>
      </c>
    </row>
    <row r="2497" customFormat="false" ht="15" hidden="false" customHeight="false" outlineLevel="0" collapsed="false">
      <c r="A2497" s="30" t="s">
        <v>3208</v>
      </c>
      <c r="B2497" s="30" t="s">
        <v>3209</v>
      </c>
      <c r="C2497" s="30" t="n">
        <v>0</v>
      </c>
      <c r="D2497" s="30" t="s">
        <v>181</v>
      </c>
      <c r="E2497" s="31" t="n">
        <v>45519</v>
      </c>
      <c r="F2497" s="30" t="s">
        <v>762</v>
      </c>
      <c r="G2497" s="31" t="n">
        <v>45520</v>
      </c>
      <c r="H2497" s="30" t="s">
        <v>161</v>
      </c>
      <c r="I2497" s="30" t="s">
        <v>538</v>
      </c>
      <c r="J2497" s="30" t="s">
        <v>385</v>
      </c>
      <c r="K2497" s="30" t="s">
        <v>138</v>
      </c>
      <c r="L2497" s="30" t="n">
        <v>51</v>
      </c>
      <c r="M2497" s="30" t="n">
        <v>37</v>
      </c>
      <c r="N2497" s="30" t="s">
        <v>127</v>
      </c>
      <c r="O2497" s="30" t="s">
        <v>139</v>
      </c>
      <c r="P2497" s="30" t="s">
        <v>129</v>
      </c>
      <c r="Q2497" s="32" t="n">
        <v>2379.59</v>
      </c>
      <c r="R2497" s="30" t="s">
        <v>130</v>
      </c>
      <c r="S2497" s="30" t="s">
        <v>178</v>
      </c>
      <c r="T2497" s="30" t="n">
        <v>5</v>
      </c>
      <c r="U2497" s="30" t="n">
        <f aca="false">YEAR(E2497)</f>
        <v>2024</v>
      </c>
      <c r="V2497" s="30" t="str">
        <f aca="false">TEXT(E2497,"MMM-YYYY")</f>
        <v>Aug-2024</v>
      </c>
      <c r="W2497" s="30" t="n">
        <f aca="false">MONTH(E2497)</f>
        <v>8</v>
      </c>
      <c r="X2497" s="30" t="str">
        <f aca="false">TEXT(WEEKDAY(E2497,2),"0")&amp;" - "&amp;TEXT(E2497,"dddd")</f>
        <v>4 - Thursday</v>
      </c>
      <c r="Y2497" s="30" t="str">
        <f aca="false">_xlfn.IFS(C2497&lt;18,"Child (0-17)",C2497&lt;40,"Young Adult (18-39)",C2497&lt;60,"Adult (40-59)",TRUE(),"Senior (60+)")</f>
        <v>Child (0-17)</v>
      </c>
      <c r="Z2497" s="30" t="n">
        <f aca="false">ROUND(G2497-E2497,0)</f>
        <v>1</v>
      </c>
      <c r="AA2497" s="30" t="n">
        <f aca="false">L2497+M2497</f>
        <v>88</v>
      </c>
      <c r="AB2497" s="30" t="n">
        <f aca="false">IFERROR(ROUND(Q2497/AA2497,2),0)</f>
        <v>27.04</v>
      </c>
      <c r="AC2497" s="30" t="str">
        <f aca="false">IF(AND(K2497="Critical",N2497="No"),"URGENT - No Bed","Normal")</f>
        <v>Normal</v>
      </c>
      <c r="AD2497" s="34" t="n">
        <f aca="false">INDEX(Lookup_Tables!$B$3:$B$12,MATCH(H2497,Lookup_Tables!$A$3:$A$12,0))</f>
        <v>3600000</v>
      </c>
      <c r="AE2497" s="30" t="str">
        <f aca="false">INDEX(Lookup_Tables!$C$3:$C$12,MATCH(H2497,Lookup_Tables!$A$3:$A$12,0))</f>
        <v>Dr. Sameer Joshi</v>
      </c>
      <c r="AF2497" s="30" t="str">
        <f aca="false">IFERROR(INDEX(Lookup_Tables!$F$16:$F$45,MATCH(I2497,Lookup_Tables!$E$16:$E$45,0)),"N/A")</f>
        <v>EMP221</v>
      </c>
      <c r="AG2497" s="30" t="n">
        <f aca="false">_xlfn.IFS(R2497="Recovered",4,R2497="Referred",3,R2497="Admitted",2,R2497="Deceased",1,TRUE(),0)</f>
        <v>4</v>
      </c>
      <c r="AH2497" s="30" t="str">
        <f aca="false">IF(T2497&gt;=4,"Satisfied",IF(T2497&gt;=3,"Neutral","Needs Improvement"))</f>
        <v>Satisfied</v>
      </c>
    </row>
    <row r="2498" customFormat="false" ht="15" hidden="false" customHeight="false" outlineLevel="0" collapsed="false">
      <c r="A2498" s="27" t="s">
        <v>6069</v>
      </c>
      <c r="B2498" s="27" t="s">
        <v>5343</v>
      </c>
      <c r="C2498" s="27" t="n">
        <v>39</v>
      </c>
      <c r="D2498" s="27" t="s">
        <v>121</v>
      </c>
      <c r="E2498" s="28" t="n">
        <v>45561</v>
      </c>
      <c r="F2498" s="27" t="s">
        <v>1281</v>
      </c>
      <c r="G2498" s="28" t="n">
        <v>45561</v>
      </c>
      <c r="H2498" s="27" t="s">
        <v>146</v>
      </c>
      <c r="I2498" s="27" t="s">
        <v>309</v>
      </c>
      <c r="J2498" s="27" t="s">
        <v>568</v>
      </c>
      <c r="K2498" s="27" t="s">
        <v>138</v>
      </c>
      <c r="L2498" s="27" t="n">
        <v>76</v>
      </c>
      <c r="M2498" s="27" t="n">
        <v>20</v>
      </c>
      <c r="N2498" s="27" t="s">
        <v>127</v>
      </c>
      <c r="O2498" s="27" t="s">
        <v>139</v>
      </c>
      <c r="P2498" s="27" t="s">
        <v>129</v>
      </c>
      <c r="Q2498" s="29" t="n">
        <v>2176.91</v>
      </c>
      <c r="R2498" s="27" t="s">
        <v>130</v>
      </c>
      <c r="S2498" s="27" t="s">
        <v>197</v>
      </c>
      <c r="T2498" s="27" t="n">
        <v>5</v>
      </c>
      <c r="U2498" s="27" t="n">
        <f aca="false">YEAR(E2498)</f>
        <v>2024</v>
      </c>
      <c r="V2498" s="27" t="str">
        <f aca="false">TEXT(E2498,"MMM-YYYY")</f>
        <v>Sep-2024</v>
      </c>
      <c r="W2498" s="27" t="n">
        <f aca="false">MONTH(E2498)</f>
        <v>9</v>
      </c>
      <c r="X2498" s="27" t="str">
        <f aca="false">TEXT(WEEKDAY(E2498,2),"0")&amp;" - "&amp;TEXT(E2498,"dddd")</f>
        <v>4 - Thursday</v>
      </c>
      <c r="Y2498" s="27" t="str">
        <f aca="false">_xlfn.IFS(C2498&lt;18,"Child (0-17)",C2498&lt;40,"Young Adult (18-39)",C2498&lt;60,"Adult (40-59)",TRUE(),"Senior (60+)")</f>
        <v>Young Adult (18-39)</v>
      </c>
      <c r="Z2498" s="27" t="n">
        <f aca="false">ROUND(G2498-E2498,0)</f>
        <v>0</v>
      </c>
      <c r="AA2498" s="27" t="n">
        <f aca="false">L2498+M2498</f>
        <v>96</v>
      </c>
      <c r="AB2498" s="27" t="n">
        <f aca="false">IFERROR(ROUND(Q2498/AA2498,2),0)</f>
        <v>22.68</v>
      </c>
      <c r="AC2498" s="27" t="str">
        <f aca="false">IF(AND(K2498="Critical",N2498="No"),"URGENT - No Bed","Normal")</f>
        <v>Normal</v>
      </c>
      <c r="AD2498" s="33" t="n">
        <f aca="false">INDEX(Lookup_Tables!$B$3:$B$12,MATCH(H2498,Lookup_Tables!$A$3:$A$12,0))</f>
        <v>2700000</v>
      </c>
      <c r="AE2498" s="27" t="str">
        <f aca="false">INDEX(Lookup_Tables!$C$3:$C$12,MATCH(H2498,Lookup_Tables!$A$3:$A$12,0))</f>
        <v>Dr. Vikram Singh</v>
      </c>
      <c r="AF2498" s="27" t="str">
        <f aca="false">IFERROR(INDEX(Lookup_Tables!$F$16:$F$45,MATCH(I2498,Lookup_Tables!$E$16:$E$45,0)),"N/A")</f>
        <v>EMP228</v>
      </c>
      <c r="AG2498" s="27" t="n">
        <f aca="false">_xlfn.IFS(R2498="Recovered",4,R2498="Referred",3,R2498="Admitted",2,R2498="Deceased",1,TRUE(),0)</f>
        <v>4</v>
      </c>
      <c r="AH2498" s="27" t="str">
        <f aca="false">IF(T2498&gt;=4,"Satisfied",IF(T2498&gt;=3,"Neutral","Needs Improvement"))</f>
        <v>Satisfied</v>
      </c>
    </row>
    <row r="2499" customFormat="false" ht="15" hidden="false" customHeight="false" outlineLevel="0" collapsed="false">
      <c r="A2499" s="30" t="s">
        <v>3157</v>
      </c>
      <c r="B2499" s="30" t="s">
        <v>4449</v>
      </c>
      <c r="C2499" s="30" t="n">
        <v>28</v>
      </c>
      <c r="D2499" s="30" t="s">
        <v>181</v>
      </c>
      <c r="E2499" s="31" t="n">
        <v>45518</v>
      </c>
      <c r="F2499" s="30" t="s">
        <v>669</v>
      </c>
      <c r="G2499" s="31" t="n">
        <v>45521</v>
      </c>
      <c r="H2499" s="30" t="s">
        <v>161</v>
      </c>
      <c r="I2499" s="30" t="s">
        <v>320</v>
      </c>
      <c r="J2499" s="30" t="s">
        <v>648</v>
      </c>
      <c r="K2499" s="30" t="s">
        <v>156</v>
      </c>
      <c r="L2499" s="30" t="n">
        <v>68</v>
      </c>
      <c r="M2499" s="30" t="n">
        <v>77</v>
      </c>
      <c r="N2499" s="30" t="s">
        <v>186</v>
      </c>
      <c r="O2499" s="30" t="s">
        <v>171</v>
      </c>
      <c r="P2499" s="30" t="s">
        <v>129</v>
      </c>
      <c r="Q2499" s="32" t="n">
        <v>3595.8</v>
      </c>
      <c r="R2499" s="30" t="s">
        <v>130</v>
      </c>
      <c r="S2499" s="30" t="s">
        <v>131</v>
      </c>
      <c r="T2499" s="30" t="n">
        <v>4</v>
      </c>
      <c r="U2499" s="30" t="n">
        <f aca="false">YEAR(E2499)</f>
        <v>2024</v>
      </c>
      <c r="V2499" s="30" t="str">
        <f aca="false">TEXT(E2499,"MMM-YYYY")</f>
        <v>Aug-2024</v>
      </c>
      <c r="W2499" s="30" t="n">
        <f aca="false">MONTH(E2499)</f>
        <v>8</v>
      </c>
      <c r="X2499" s="30" t="str">
        <f aca="false">TEXT(WEEKDAY(E2499,2),"0")&amp;" - "&amp;TEXT(E2499,"dddd")</f>
        <v>3 - Wednesday</v>
      </c>
      <c r="Y2499" s="30" t="str">
        <f aca="false">_xlfn.IFS(C2499&lt;18,"Child (0-17)",C2499&lt;40,"Young Adult (18-39)",C2499&lt;60,"Adult (40-59)",TRUE(),"Senior (60+)")</f>
        <v>Young Adult (18-39)</v>
      </c>
      <c r="Z2499" s="30" t="n">
        <f aca="false">ROUND(G2499-E2499,0)</f>
        <v>3</v>
      </c>
      <c r="AA2499" s="30" t="n">
        <f aca="false">L2499+M2499</f>
        <v>145</v>
      </c>
      <c r="AB2499" s="30" t="n">
        <f aca="false">IFERROR(ROUND(Q2499/AA2499,2),0)</f>
        <v>24.8</v>
      </c>
      <c r="AC2499" s="30" t="str">
        <f aca="false">IF(AND(K2499="Critical",N2499="No"),"URGENT - No Bed","Normal")</f>
        <v>Normal</v>
      </c>
      <c r="AD2499" s="34" t="n">
        <f aca="false">INDEX(Lookup_Tables!$B$3:$B$12,MATCH(H2499,Lookup_Tables!$A$3:$A$12,0))</f>
        <v>3600000</v>
      </c>
      <c r="AE2499" s="30" t="str">
        <f aca="false">INDEX(Lookup_Tables!$C$3:$C$12,MATCH(H2499,Lookup_Tables!$A$3:$A$12,0))</f>
        <v>Dr. Sameer Joshi</v>
      </c>
      <c r="AF2499" s="30" t="str">
        <f aca="false">IFERROR(INDEX(Lookup_Tables!$F$16:$F$45,MATCH(I2499,Lookup_Tables!$E$16:$E$45,0)),"N/A")</f>
        <v>EMP223</v>
      </c>
      <c r="AG2499" s="30" t="n">
        <f aca="false">_xlfn.IFS(R2499="Recovered",4,R2499="Referred",3,R2499="Admitted",2,R2499="Deceased",1,TRUE(),0)</f>
        <v>4</v>
      </c>
      <c r="AH2499" s="30" t="str">
        <f aca="false">IF(T2499&gt;=4,"Satisfied",IF(T2499&gt;=3,"Neutral","Needs Improvement"))</f>
        <v>Satisfied</v>
      </c>
    </row>
    <row r="2500" customFormat="false" ht="15" hidden="false" customHeight="false" outlineLevel="0" collapsed="false">
      <c r="A2500" s="27" t="s">
        <v>6003</v>
      </c>
      <c r="B2500" s="27" t="s">
        <v>2144</v>
      </c>
      <c r="C2500" s="27" t="n">
        <v>56</v>
      </c>
      <c r="D2500" s="27" t="s">
        <v>181</v>
      </c>
      <c r="E2500" s="28" t="n">
        <v>45427</v>
      </c>
      <c r="F2500" s="27" t="s">
        <v>490</v>
      </c>
      <c r="G2500" s="28" t="n">
        <v>45427</v>
      </c>
      <c r="H2500" s="27" t="s">
        <v>217</v>
      </c>
      <c r="I2500" s="27" t="s">
        <v>344</v>
      </c>
      <c r="J2500" s="27" t="s">
        <v>294</v>
      </c>
      <c r="K2500" s="27" t="s">
        <v>156</v>
      </c>
      <c r="L2500" s="27" t="n">
        <v>23</v>
      </c>
      <c r="M2500" s="27" t="n">
        <v>68</v>
      </c>
      <c r="N2500" s="27" t="s">
        <v>127</v>
      </c>
      <c r="O2500" s="27" t="s">
        <v>128</v>
      </c>
      <c r="P2500" s="27" t="s">
        <v>140</v>
      </c>
      <c r="Q2500" s="29" t="n">
        <v>3932.78</v>
      </c>
      <c r="R2500" s="27" t="s">
        <v>268</v>
      </c>
      <c r="S2500" s="27" t="s">
        <v>192</v>
      </c>
      <c r="T2500" s="27" t="n">
        <v>5</v>
      </c>
      <c r="U2500" s="27" t="n">
        <f aca="false">YEAR(E2500)</f>
        <v>2024</v>
      </c>
      <c r="V2500" s="27" t="str">
        <f aca="false">TEXT(E2500,"MMM-YYYY")</f>
        <v>May-2024</v>
      </c>
      <c r="W2500" s="27" t="n">
        <f aca="false">MONTH(E2500)</f>
        <v>5</v>
      </c>
      <c r="X2500" s="27" t="str">
        <f aca="false">TEXT(WEEKDAY(E2500,2),"0")&amp;" - "&amp;TEXT(E2500,"dddd")</f>
        <v>3 - Wednesday</v>
      </c>
      <c r="Y2500" s="27" t="str">
        <f aca="false">_xlfn.IFS(C2500&lt;18,"Child (0-17)",C2500&lt;40,"Young Adult (18-39)",C2500&lt;60,"Adult (40-59)",TRUE(),"Senior (60+)")</f>
        <v>Adult (40-59)</v>
      </c>
      <c r="Z2500" s="27" t="n">
        <f aca="false">ROUND(G2500-E2500,0)</f>
        <v>0</v>
      </c>
      <c r="AA2500" s="27" t="n">
        <f aca="false">L2500+M2500</f>
        <v>91</v>
      </c>
      <c r="AB2500" s="27" t="n">
        <f aca="false">IFERROR(ROUND(Q2500/AA2500,2),0)</f>
        <v>43.22</v>
      </c>
      <c r="AC2500" s="27" t="str">
        <f aca="false">IF(AND(K2500="Critical",N2500="No"),"URGENT - No Bed","Normal")</f>
        <v>Normal</v>
      </c>
      <c r="AD2500" s="33" t="n">
        <f aca="false">INDEX(Lookup_Tables!$B$3:$B$12,MATCH(H2500,Lookup_Tables!$A$3:$A$12,0))</f>
        <v>4200000</v>
      </c>
      <c r="AE2500" s="27" t="str">
        <f aca="false">INDEX(Lookup_Tables!$C$3:$C$12,MATCH(H2500,Lookup_Tables!$A$3:$A$12,0))</f>
        <v>Dr. Anil Kapoor</v>
      </c>
      <c r="AF2500" s="27" t="str">
        <f aca="false">IFERROR(INDEX(Lookup_Tables!$F$16:$F$45,MATCH(I2500,Lookup_Tables!$E$16:$E$45,0)),"N/A")</f>
        <v>EMP201</v>
      </c>
      <c r="AG2500" s="27" t="n">
        <f aca="false">_xlfn.IFS(R2500="Recovered",4,R2500="Referred",3,R2500="Admitted",2,R2500="Deceased",1,TRUE(),0)</f>
        <v>3</v>
      </c>
      <c r="AH2500" s="27" t="str">
        <f aca="false">IF(T2500&gt;=4,"Satisfied",IF(T2500&gt;=3,"Neutral","Needs Improvement"))</f>
        <v>Satisfied</v>
      </c>
    </row>
    <row r="2501" customFormat="false" ht="15" hidden="false" customHeight="false" outlineLevel="0" collapsed="false">
      <c r="A2501" s="30" t="s">
        <v>6324</v>
      </c>
      <c r="B2501" s="30" t="s">
        <v>1361</v>
      </c>
      <c r="C2501" s="30" t="n">
        <v>58</v>
      </c>
      <c r="D2501" s="30" t="s">
        <v>181</v>
      </c>
      <c r="E2501" s="31" t="n">
        <v>45343</v>
      </c>
      <c r="F2501" s="30" t="s">
        <v>823</v>
      </c>
      <c r="G2501" s="31" t="n">
        <v>45344</v>
      </c>
      <c r="H2501" s="30" t="s">
        <v>242</v>
      </c>
      <c r="I2501" s="30" t="s">
        <v>315</v>
      </c>
      <c r="J2501" s="30" t="s">
        <v>316</v>
      </c>
      <c r="K2501" s="30" t="s">
        <v>138</v>
      </c>
      <c r="L2501" s="30" t="n">
        <v>30</v>
      </c>
      <c r="M2501" s="30" t="n">
        <v>33</v>
      </c>
      <c r="N2501" s="30" t="s">
        <v>127</v>
      </c>
      <c r="O2501" s="30" t="s">
        <v>128</v>
      </c>
      <c r="P2501" s="30" t="s">
        <v>187</v>
      </c>
      <c r="Q2501" s="32" t="n">
        <v>2118.44</v>
      </c>
      <c r="R2501" s="30" t="s">
        <v>130</v>
      </c>
      <c r="S2501" s="30" t="s">
        <v>164</v>
      </c>
      <c r="T2501" s="30" t="n">
        <v>3</v>
      </c>
      <c r="U2501" s="30" t="n">
        <f aca="false">YEAR(E2501)</f>
        <v>2024</v>
      </c>
      <c r="V2501" s="30" t="str">
        <f aca="false">TEXT(E2501,"MMM-YYYY")</f>
        <v>Feb-2024</v>
      </c>
      <c r="W2501" s="30" t="n">
        <f aca="false">MONTH(E2501)</f>
        <v>2</v>
      </c>
      <c r="X2501" s="30" t="str">
        <f aca="false">TEXT(WEEKDAY(E2501,2),"0")&amp;" - "&amp;TEXT(E2501,"dddd")</f>
        <v>3 - Wednesday</v>
      </c>
      <c r="Y2501" s="30" t="str">
        <f aca="false">_xlfn.IFS(C2501&lt;18,"Child (0-17)",C2501&lt;40,"Young Adult (18-39)",C2501&lt;60,"Adult (40-59)",TRUE(),"Senior (60+)")</f>
        <v>Adult (40-59)</v>
      </c>
      <c r="Z2501" s="30" t="n">
        <f aca="false">ROUND(G2501-E2501,0)</f>
        <v>1</v>
      </c>
      <c r="AA2501" s="30" t="n">
        <f aca="false">L2501+M2501</f>
        <v>63</v>
      </c>
      <c r="AB2501" s="30" t="n">
        <f aca="false">IFERROR(ROUND(Q2501/AA2501,2),0)</f>
        <v>33.63</v>
      </c>
      <c r="AC2501" s="30" t="str">
        <f aca="false">IF(AND(K2501="Critical",N2501="No"),"URGENT - No Bed","Normal")</f>
        <v>Normal</v>
      </c>
      <c r="AD2501" s="34" t="n">
        <f aca="false">INDEX(Lookup_Tables!$B$3:$B$12,MATCH(H2501,Lookup_Tables!$A$3:$A$12,0))</f>
        <v>3000000</v>
      </c>
      <c r="AE2501" s="30" t="str">
        <f aca="false">INDEX(Lookup_Tables!$C$3:$C$12,MATCH(H2501,Lookup_Tables!$A$3:$A$12,0))</f>
        <v>Dr. Pooja Iyer</v>
      </c>
      <c r="AF2501" s="30" t="str">
        <f aca="false">IFERROR(INDEX(Lookup_Tables!$F$16:$F$45,MATCH(I2501,Lookup_Tables!$E$16:$E$45,0)),"N/A")</f>
        <v>EMP213</v>
      </c>
      <c r="AG2501" s="30" t="n">
        <f aca="false">_xlfn.IFS(R2501="Recovered",4,R2501="Referred",3,R2501="Admitted",2,R2501="Deceased",1,TRUE(),0)</f>
        <v>4</v>
      </c>
      <c r="AH2501" s="30" t="str">
        <f aca="false">IF(T2501&gt;=4,"Satisfied",IF(T2501&gt;=3,"Neutral","Needs Improvement"))</f>
        <v>Neutral</v>
      </c>
    </row>
    <row r="2502" customFormat="false" ht="15" hidden="false" customHeight="false" outlineLevel="0" collapsed="false">
      <c r="A2502" s="27" t="s">
        <v>4270</v>
      </c>
      <c r="B2502" s="27" t="s">
        <v>1974</v>
      </c>
      <c r="C2502" s="27" t="n">
        <v>33</v>
      </c>
      <c r="D2502" s="27" t="s">
        <v>121</v>
      </c>
      <c r="E2502" s="28" t="n">
        <v>45481</v>
      </c>
      <c r="F2502" s="27" t="s">
        <v>780</v>
      </c>
      <c r="G2502" s="28" t="n">
        <v>45484</v>
      </c>
      <c r="H2502" s="27" t="s">
        <v>183</v>
      </c>
      <c r="I2502" s="27" t="s">
        <v>184</v>
      </c>
      <c r="J2502" s="27" t="s">
        <v>185</v>
      </c>
      <c r="K2502" s="27" t="s">
        <v>202</v>
      </c>
      <c r="L2502" s="27" t="n">
        <v>1</v>
      </c>
      <c r="M2502" s="27" t="n">
        <v>237</v>
      </c>
      <c r="N2502" s="27" t="s">
        <v>186</v>
      </c>
      <c r="O2502" s="27" t="s">
        <v>171</v>
      </c>
      <c r="P2502" s="27" t="s">
        <v>187</v>
      </c>
      <c r="Q2502" s="29" t="n">
        <v>20029.2</v>
      </c>
      <c r="R2502" s="27" t="s">
        <v>268</v>
      </c>
      <c r="S2502" s="27" t="s">
        <v>223</v>
      </c>
      <c r="T2502" s="27" t="n">
        <v>3</v>
      </c>
      <c r="U2502" s="27" t="n">
        <f aca="false">YEAR(E2502)</f>
        <v>2024</v>
      </c>
      <c r="V2502" s="27" t="str">
        <f aca="false">TEXT(E2502,"MMM-YYYY")</f>
        <v>Jul-2024</v>
      </c>
      <c r="W2502" s="27" t="n">
        <f aca="false">MONTH(E2502)</f>
        <v>7</v>
      </c>
      <c r="X2502" s="27" t="str">
        <f aca="false">TEXT(WEEKDAY(E2502,2),"0")&amp;" - "&amp;TEXT(E2502,"dddd")</f>
        <v>1 - Monday</v>
      </c>
      <c r="Y2502" s="27" t="str">
        <f aca="false">_xlfn.IFS(C2502&lt;18,"Child (0-17)",C2502&lt;40,"Young Adult (18-39)",C2502&lt;60,"Adult (40-59)",TRUE(),"Senior (60+)")</f>
        <v>Young Adult (18-39)</v>
      </c>
      <c r="Z2502" s="27" t="n">
        <f aca="false">ROUND(G2502-E2502,0)</f>
        <v>3</v>
      </c>
      <c r="AA2502" s="27" t="n">
        <f aca="false">L2502+M2502</f>
        <v>238</v>
      </c>
      <c r="AB2502" s="27" t="n">
        <f aca="false">IFERROR(ROUND(Q2502/AA2502,2),0)</f>
        <v>84.16</v>
      </c>
      <c r="AC2502" s="27" t="str">
        <f aca="false">IF(AND(K2502="Critical",N2502="No"),"URGENT - No Bed","Normal")</f>
        <v>Normal</v>
      </c>
      <c r="AD2502" s="33" t="n">
        <f aca="false">INDEX(Lookup_Tables!$B$3:$B$12,MATCH(H2502,Lookup_Tables!$A$3:$A$12,0))</f>
        <v>3100000</v>
      </c>
      <c r="AE2502" s="27" t="str">
        <f aca="false">INDEX(Lookup_Tables!$C$3:$C$12,MATCH(H2502,Lookup_Tables!$A$3:$A$12,0))</f>
        <v>Dr. Kavita Rao</v>
      </c>
      <c r="AF2502" s="27" t="str">
        <f aca="false">IFERROR(INDEX(Lookup_Tables!$F$16:$F$45,MATCH(I2502,Lookup_Tables!$E$16:$E$45,0)),"N/A")</f>
        <v>EMP226</v>
      </c>
      <c r="AG2502" s="27" t="n">
        <f aca="false">_xlfn.IFS(R2502="Recovered",4,R2502="Referred",3,R2502="Admitted",2,R2502="Deceased",1,TRUE(),0)</f>
        <v>3</v>
      </c>
      <c r="AH2502" s="27" t="str">
        <f aca="false">IF(T2502&gt;=4,"Satisfied",IF(T2502&gt;=3,"Neutral","Needs Improvement"))</f>
        <v>Neutral</v>
      </c>
    </row>
    <row r="2503" customFormat="false" ht="15" hidden="false" customHeight="false" outlineLevel="0" collapsed="false">
      <c r="A2503" s="30" t="s">
        <v>6386</v>
      </c>
      <c r="B2503" s="30" t="s">
        <v>2292</v>
      </c>
      <c r="C2503" s="30" t="n">
        <v>6</v>
      </c>
      <c r="D2503" s="30" t="s">
        <v>181</v>
      </c>
      <c r="E2503" s="31" t="n">
        <v>45522</v>
      </c>
      <c r="F2503" s="30" t="s">
        <v>614</v>
      </c>
      <c r="G2503" s="31" t="n">
        <v>45524</v>
      </c>
      <c r="H2503" s="30" t="s">
        <v>217</v>
      </c>
      <c r="I2503" s="30" t="s">
        <v>282</v>
      </c>
      <c r="J2503" s="30" t="s">
        <v>283</v>
      </c>
      <c r="K2503" s="30" t="s">
        <v>126</v>
      </c>
      <c r="L2503" s="30" t="n">
        <v>11</v>
      </c>
      <c r="M2503" s="30" t="n">
        <v>135</v>
      </c>
      <c r="N2503" s="30" t="s">
        <v>127</v>
      </c>
      <c r="O2503" s="30" t="s">
        <v>149</v>
      </c>
      <c r="P2503" s="30" t="s">
        <v>129</v>
      </c>
      <c r="Q2503" s="32" t="n">
        <v>7951.22</v>
      </c>
      <c r="R2503" s="30" t="s">
        <v>130</v>
      </c>
      <c r="S2503" s="30" t="s">
        <v>197</v>
      </c>
      <c r="T2503" s="30" t="n">
        <v>4</v>
      </c>
      <c r="U2503" s="30" t="n">
        <f aca="false">YEAR(E2503)</f>
        <v>2024</v>
      </c>
      <c r="V2503" s="30" t="str">
        <f aca="false">TEXT(E2503,"MMM-YYYY")</f>
        <v>Aug-2024</v>
      </c>
      <c r="W2503" s="30" t="n">
        <f aca="false">MONTH(E2503)</f>
        <v>8</v>
      </c>
      <c r="X2503" s="30" t="str">
        <f aca="false">TEXT(WEEKDAY(E2503,2),"0")&amp;" - "&amp;TEXT(E2503,"dddd")</f>
        <v>7 - Sunday</v>
      </c>
      <c r="Y2503" s="30" t="str">
        <f aca="false">_xlfn.IFS(C2503&lt;18,"Child (0-17)",C2503&lt;40,"Young Adult (18-39)",C2503&lt;60,"Adult (40-59)",TRUE(),"Senior (60+)")</f>
        <v>Child (0-17)</v>
      </c>
      <c r="Z2503" s="30" t="n">
        <f aca="false">ROUND(G2503-E2503,0)</f>
        <v>2</v>
      </c>
      <c r="AA2503" s="30" t="n">
        <f aca="false">L2503+M2503</f>
        <v>146</v>
      </c>
      <c r="AB2503" s="30" t="n">
        <f aca="false">IFERROR(ROUND(Q2503/AA2503,2),0)</f>
        <v>54.46</v>
      </c>
      <c r="AC2503" s="30" t="str">
        <f aca="false">IF(AND(K2503="Critical",N2503="No"),"URGENT - No Bed","Normal")</f>
        <v>Normal</v>
      </c>
      <c r="AD2503" s="34" t="n">
        <f aca="false">INDEX(Lookup_Tables!$B$3:$B$12,MATCH(H2503,Lookup_Tables!$A$3:$A$12,0))</f>
        <v>4200000</v>
      </c>
      <c r="AE2503" s="30" t="str">
        <f aca="false">INDEX(Lookup_Tables!$C$3:$C$12,MATCH(H2503,Lookup_Tables!$A$3:$A$12,0))</f>
        <v>Dr. Anil Kapoor</v>
      </c>
      <c r="AF2503" s="30" t="str">
        <f aca="false">IFERROR(INDEX(Lookup_Tables!$F$16:$F$45,MATCH(I2503,Lookup_Tables!$E$16:$E$45,0)),"N/A")</f>
        <v>EMP200</v>
      </c>
      <c r="AG2503" s="30" t="n">
        <f aca="false">_xlfn.IFS(R2503="Recovered",4,R2503="Referred",3,R2503="Admitted",2,R2503="Deceased",1,TRUE(),0)</f>
        <v>4</v>
      </c>
      <c r="AH2503" s="30" t="str">
        <f aca="false">IF(T2503&gt;=4,"Satisfied",IF(T2503&gt;=3,"Neutral","Needs Improvement"))</f>
        <v>Satisfied</v>
      </c>
    </row>
    <row r="2504" customFormat="false" ht="15" hidden="false" customHeight="false" outlineLevel="0" collapsed="false">
      <c r="A2504" s="27" t="s">
        <v>4987</v>
      </c>
      <c r="B2504" s="27" t="s">
        <v>2771</v>
      </c>
      <c r="C2504" s="27" t="n">
        <v>56</v>
      </c>
      <c r="D2504" s="27" t="s">
        <v>121</v>
      </c>
      <c r="E2504" s="28" t="n">
        <v>45314</v>
      </c>
      <c r="F2504" s="27" t="s">
        <v>662</v>
      </c>
      <c r="G2504" s="28" t="n">
        <v>45316</v>
      </c>
      <c r="H2504" s="27" t="s">
        <v>236</v>
      </c>
      <c r="I2504" s="27" t="s">
        <v>266</v>
      </c>
      <c r="J2504" s="27" t="s">
        <v>267</v>
      </c>
      <c r="K2504" s="27" t="s">
        <v>156</v>
      </c>
      <c r="L2504" s="27" t="n">
        <v>41</v>
      </c>
      <c r="M2504" s="27" t="n">
        <v>40</v>
      </c>
      <c r="N2504" s="27" t="s">
        <v>186</v>
      </c>
      <c r="O2504" s="27" t="s">
        <v>171</v>
      </c>
      <c r="P2504" s="27" t="s">
        <v>140</v>
      </c>
      <c r="Q2504" s="29" t="n">
        <v>4438.68</v>
      </c>
      <c r="R2504" s="27" t="s">
        <v>130</v>
      </c>
      <c r="S2504" s="27" t="s">
        <v>223</v>
      </c>
      <c r="T2504" s="27" t="n">
        <v>3</v>
      </c>
      <c r="U2504" s="27" t="n">
        <f aca="false">YEAR(E2504)</f>
        <v>2024</v>
      </c>
      <c r="V2504" s="27" t="str">
        <f aca="false">TEXT(E2504,"MMM-YYYY")</f>
        <v>Jan-2024</v>
      </c>
      <c r="W2504" s="27" t="n">
        <f aca="false">MONTH(E2504)</f>
        <v>1</v>
      </c>
      <c r="X2504" s="27" t="str">
        <f aca="false">TEXT(WEEKDAY(E2504,2),"0")&amp;" - "&amp;TEXT(E2504,"dddd")</f>
        <v>2 - Tuesday</v>
      </c>
      <c r="Y2504" s="27" t="str">
        <f aca="false">_xlfn.IFS(C2504&lt;18,"Child (0-17)",C2504&lt;40,"Young Adult (18-39)",C2504&lt;60,"Adult (40-59)",TRUE(),"Senior (60+)")</f>
        <v>Adult (40-59)</v>
      </c>
      <c r="Z2504" s="27" t="n">
        <f aca="false">ROUND(G2504-E2504,0)</f>
        <v>2</v>
      </c>
      <c r="AA2504" s="27" t="n">
        <f aca="false">L2504+M2504</f>
        <v>81</v>
      </c>
      <c r="AB2504" s="27" t="n">
        <f aca="false">IFERROR(ROUND(Q2504/AA2504,2),0)</f>
        <v>54.8</v>
      </c>
      <c r="AC2504" s="27" t="str">
        <f aca="false">IF(AND(K2504="Critical",N2504="No"),"URGENT - No Bed","Normal")</f>
        <v>Normal</v>
      </c>
      <c r="AD2504" s="33" t="n">
        <f aca="false">INDEX(Lookup_Tables!$B$3:$B$12,MATCH(H2504,Lookup_Tables!$A$3:$A$12,0))</f>
        <v>3900000</v>
      </c>
      <c r="AE2504" s="27" t="str">
        <f aca="false">INDEX(Lookup_Tables!$C$3:$C$12,MATCH(H2504,Lookup_Tables!$A$3:$A$12,0))</f>
        <v>Dr. Rina Mehta</v>
      </c>
      <c r="AF2504" s="27" t="str">
        <f aca="false">IFERROR(INDEX(Lookup_Tables!$F$16:$F$45,MATCH(I2504,Lookup_Tables!$E$16:$E$45,0)),"N/A")</f>
        <v>EMP217</v>
      </c>
      <c r="AG2504" s="27" t="n">
        <f aca="false">_xlfn.IFS(R2504="Recovered",4,R2504="Referred",3,R2504="Admitted",2,R2504="Deceased",1,TRUE(),0)</f>
        <v>4</v>
      </c>
      <c r="AH2504" s="27" t="str">
        <f aca="false">IF(T2504&gt;=4,"Satisfied",IF(T2504&gt;=3,"Neutral","Needs Improvement"))</f>
        <v>Neutral</v>
      </c>
    </row>
    <row r="2505" customFormat="false" ht="15" hidden="false" customHeight="false" outlineLevel="0" collapsed="false">
      <c r="A2505" s="30" t="s">
        <v>1122</v>
      </c>
      <c r="B2505" s="30" t="s">
        <v>1123</v>
      </c>
      <c r="C2505" s="30" t="n">
        <v>62</v>
      </c>
      <c r="D2505" s="30" t="s">
        <v>181</v>
      </c>
      <c r="E2505" s="31" t="n">
        <v>45398</v>
      </c>
      <c r="F2505" s="30" t="s">
        <v>378</v>
      </c>
      <c r="G2505" s="31" t="n">
        <v>45399</v>
      </c>
      <c r="H2505" s="30" t="s">
        <v>135</v>
      </c>
      <c r="I2505" s="30" t="s">
        <v>251</v>
      </c>
      <c r="J2505" s="30" t="s">
        <v>618</v>
      </c>
      <c r="K2505" s="30" t="s">
        <v>138</v>
      </c>
      <c r="L2505" s="30" t="n">
        <v>41</v>
      </c>
      <c r="M2505" s="30" t="n">
        <v>44</v>
      </c>
      <c r="N2505" s="30" t="s">
        <v>127</v>
      </c>
      <c r="O2505" s="30" t="s">
        <v>149</v>
      </c>
      <c r="P2505" s="30" t="s">
        <v>150</v>
      </c>
      <c r="Q2505" s="32" t="n">
        <v>1459.1</v>
      </c>
      <c r="R2505" s="30" t="s">
        <v>130</v>
      </c>
      <c r="S2505" s="30" t="s">
        <v>131</v>
      </c>
      <c r="T2505" s="30" t="n">
        <v>4</v>
      </c>
      <c r="U2505" s="30" t="n">
        <f aca="false">YEAR(E2505)</f>
        <v>2024</v>
      </c>
      <c r="V2505" s="30" t="str">
        <f aca="false">TEXT(E2505,"MMM-YYYY")</f>
        <v>Apr-2024</v>
      </c>
      <c r="W2505" s="30" t="n">
        <f aca="false">MONTH(E2505)</f>
        <v>4</v>
      </c>
      <c r="X2505" s="30" t="str">
        <f aca="false">TEXT(WEEKDAY(E2505,2),"0")&amp;" - "&amp;TEXT(E2505,"dddd")</f>
        <v>2 - Tuesday</v>
      </c>
      <c r="Y2505" s="30" t="str">
        <f aca="false">_xlfn.IFS(C2505&lt;18,"Child (0-17)",C2505&lt;40,"Young Adult (18-39)",C2505&lt;60,"Adult (40-59)",TRUE(),"Senior (60+)")</f>
        <v>Senior (60+)</v>
      </c>
      <c r="Z2505" s="30" t="n">
        <f aca="false">ROUND(G2505-E2505,0)</f>
        <v>1</v>
      </c>
      <c r="AA2505" s="30" t="n">
        <f aca="false">L2505+M2505</f>
        <v>85</v>
      </c>
      <c r="AB2505" s="30" t="n">
        <f aca="false">IFERROR(ROUND(Q2505/AA2505,2),0)</f>
        <v>17.17</v>
      </c>
      <c r="AC2505" s="30" t="str">
        <f aca="false">IF(AND(K2505="Critical",N2505="No"),"URGENT - No Bed","Normal")</f>
        <v>Normal</v>
      </c>
      <c r="AD2505" s="34" t="n">
        <f aca="false">INDEX(Lookup_Tables!$B$3:$B$12,MATCH(H2505,Lookup_Tables!$A$3:$A$12,0))</f>
        <v>4600000</v>
      </c>
      <c r="AE2505" s="30" t="str">
        <f aca="false">INDEX(Lookup_Tables!$C$3:$C$12,MATCH(H2505,Lookup_Tables!$A$3:$A$12,0))</f>
        <v>Dr. Farhan Khan</v>
      </c>
      <c r="AF2505" s="30" t="str">
        <f aca="false">IFERROR(INDEX(Lookup_Tables!$F$16:$F$45,MATCH(I2505,Lookup_Tables!$E$16:$E$45,0)),"N/A")</f>
        <v>EMP207</v>
      </c>
      <c r="AG2505" s="30" t="n">
        <f aca="false">_xlfn.IFS(R2505="Recovered",4,R2505="Referred",3,R2505="Admitted",2,R2505="Deceased",1,TRUE(),0)</f>
        <v>4</v>
      </c>
      <c r="AH2505" s="30" t="str">
        <f aca="false">IF(T2505&gt;=4,"Satisfied",IF(T2505&gt;=3,"Neutral","Needs Improvement"))</f>
        <v>Satisfied</v>
      </c>
    </row>
    <row r="2506" customFormat="false" ht="15" hidden="false" customHeight="false" outlineLevel="0" collapsed="false">
      <c r="A2506" s="27" t="s">
        <v>5658</v>
      </c>
      <c r="B2506" s="27" t="s">
        <v>5659</v>
      </c>
      <c r="C2506" s="27" t="n">
        <v>27</v>
      </c>
      <c r="D2506" s="27" t="s">
        <v>181</v>
      </c>
      <c r="E2506" s="28" t="n">
        <v>45324</v>
      </c>
      <c r="F2506" s="27" t="s">
        <v>503</v>
      </c>
      <c r="G2506" s="28" t="n">
        <v>45326</v>
      </c>
      <c r="H2506" s="27" t="s">
        <v>217</v>
      </c>
      <c r="I2506" s="27" t="s">
        <v>392</v>
      </c>
      <c r="J2506" s="27" t="s">
        <v>218</v>
      </c>
      <c r="K2506" s="27" t="s">
        <v>202</v>
      </c>
      <c r="L2506" s="27" t="n">
        <v>1</v>
      </c>
      <c r="M2506" s="27" t="n">
        <v>81</v>
      </c>
      <c r="N2506" s="27" t="s">
        <v>186</v>
      </c>
      <c r="O2506" s="27" t="s">
        <v>171</v>
      </c>
      <c r="P2506" s="27" t="s">
        <v>187</v>
      </c>
      <c r="Q2506" s="29" t="n">
        <v>17130.46</v>
      </c>
      <c r="R2506" s="27" t="s">
        <v>172</v>
      </c>
      <c r="S2506" s="27" t="s">
        <v>151</v>
      </c>
      <c r="T2506" s="27" t="n">
        <v>3</v>
      </c>
      <c r="U2506" s="27" t="n">
        <f aca="false">YEAR(E2506)</f>
        <v>2024</v>
      </c>
      <c r="V2506" s="27" t="str">
        <f aca="false">TEXT(E2506,"MMM-YYYY")</f>
        <v>Feb-2024</v>
      </c>
      <c r="W2506" s="27" t="n">
        <f aca="false">MONTH(E2506)</f>
        <v>2</v>
      </c>
      <c r="X2506" s="27" t="str">
        <f aca="false">TEXT(WEEKDAY(E2506,2),"0")&amp;" - "&amp;TEXT(E2506,"dddd")</f>
        <v>5 - Friday</v>
      </c>
      <c r="Y2506" s="27" t="str">
        <f aca="false">_xlfn.IFS(C2506&lt;18,"Child (0-17)",C2506&lt;40,"Young Adult (18-39)",C2506&lt;60,"Adult (40-59)",TRUE(),"Senior (60+)")</f>
        <v>Young Adult (18-39)</v>
      </c>
      <c r="Z2506" s="27" t="n">
        <f aca="false">ROUND(G2506-E2506,0)</f>
        <v>2</v>
      </c>
      <c r="AA2506" s="27" t="n">
        <f aca="false">L2506+M2506</f>
        <v>82</v>
      </c>
      <c r="AB2506" s="27" t="n">
        <f aca="false">IFERROR(ROUND(Q2506/AA2506,2),0)</f>
        <v>208.91</v>
      </c>
      <c r="AC2506" s="27" t="str">
        <f aca="false">IF(AND(K2506="Critical",N2506="No"),"URGENT - No Bed","Normal")</f>
        <v>Normal</v>
      </c>
      <c r="AD2506" s="33" t="n">
        <f aca="false">INDEX(Lookup_Tables!$B$3:$B$12,MATCH(H2506,Lookup_Tables!$A$3:$A$12,0))</f>
        <v>4200000</v>
      </c>
      <c r="AE2506" s="27" t="str">
        <f aca="false">INDEX(Lookup_Tables!$C$3:$C$12,MATCH(H2506,Lookup_Tables!$A$3:$A$12,0))</f>
        <v>Dr. Anil Kapoor</v>
      </c>
      <c r="AF2506" s="27" t="str">
        <f aca="false">IFERROR(INDEX(Lookup_Tables!$F$16:$F$45,MATCH(I2506,Lookup_Tables!$E$16:$E$45,0)),"N/A")</f>
        <v>EMP202</v>
      </c>
      <c r="AG2506" s="27" t="n">
        <f aca="false">_xlfn.IFS(R2506="Recovered",4,R2506="Referred",3,R2506="Admitted",2,R2506="Deceased",1,TRUE(),0)</f>
        <v>2</v>
      </c>
      <c r="AH2506" s="27" t="str">
        <f aca="false">IF(T2506&gt;=4,"Satisfied",IF(T2506&gt;=3,"Neutral","Needs Improvement"))</f>
        <v>Neutral</v>
      </c>
    </row>
    <row r="2507" customFormat="false" ht="15" hidden="false" customHeight="false" outlineLevel="0" collapsed="false">
      <c r="A2507" s="30" t="s">
        <v>4181</v>
      </c>
      <c r="B2507" s="30" t="s">
        <v>3308</v>
      </c>
      <c r="C2507" s="30" t="n">
        <v>73</v>
      </c>
      <c r="D2507" s="30" t="s">
        <v>121</v>
      </c>
      <c r="E2507" s="31" t="n">
        <v>45613</v>
      </c>
      <c r="F2507" s="30" t="s">
        <v>461</v>
      </c>
      <c r="G2507" s="31" t="n">
        <v>45614</v>
      </c>
      <c r="H2507" s="30" t="s">
        <v>161</v>
      </c>
      <c r="I2507" s="30" t="s">
        <v>538</v>
      </c>
      <c r="J2507" s="30" t="s">
        <v>163</v>
      </c>
      <c r="K2507" s="30" t="s">
        <v>156</v>
      </c>
      <c r="L2507" s="30" t="n">
        <v>65</v>
      </c>
      <c r="M2507" s="30" t="n">
        <v>89</v>
      </c>
      <c r="N2507" s="30" t="s">
        <v>127</v>
      </c>
      <c r="O2507" s="30" t="s">
        <v>139</v>
      </c>
      <c r="P2507" s="30" t="s">
        <v>129</v>
      </c>
      <c r="Q2507" s="32" t="n">
        <v>4548.9</v>
      </c>
      <c r="R2507" s="30" t="s">
        <v>130</v>
      </c>
      <c r="S2507" s="30" t="s">
        <v>151</v>
      </c>
      <c r="T2507" s="30" t="n">
        <v>5</v>
      </c>
      <c r="U2507" s="30" t="n">
        <f aca="false">YEAR(E2507)</f>
        <v>2024</v>
      </c>
      <c r="V2507" s="30" t="str">
        <f aca="false">TEXT(E2507,"MMM-YYYY")</f>
        <v>Nov-2024</v>
      </c>
      <c r="W2507" s="30" t="n">
        <f aca="false">MONTH(E2507)</f>
        <v>11</v>
      </c>
      <c r="X2507" s="30" t="str">
        <f aca="false">TEXT(WEEKDAY(E2507,2),"0")&amp;" - "&amp;TEXT(E2507,"dddd")</f>
        <v>7 - Sunday</v>
      </c>
      <c r="Y2507" s="30" t="str">
        <f aca="false">_xlfn.IFS(C2507&lt;18,"Child (0-17)",C2507&lt;40,"Young Adult (18-39)",C2507&lt;60,"Adult (40-59)",TRUE(),"Senior (60+)")</f>
        <v>Senior (60+)</v>
      </c>
      <c r="Z2507" s="30" t="n">
        <f aca="false">ROUND(G2507-E2507,0)</f>
        <v>1</v>
      </c>
      <c r="AA2507" s="30" t="n">
        <f aca="false">L2507+M2507</f>
        <v>154</v>
      </c>
      <c r="AB2507" s="30" t="n">
        <f aca="false">IFERROR(ROUND(Q2507/AA2507,2),0)</f>
        <v>29.54</v>
      </c>
      <c r="AC2507" s="30" t="str">
        <f aca="false">IF(AND(K2507="Critical",N2507="No"),"URGENT - No Bed","Normal")</f>
        <v>Normal</v>
      </c>
      <c r="AD2507" s="34" t="n">
        <f aca="false">INDEX(Lookup_Tables!$B$3:$B$12,MATCH(H2507,Lookup_Tables!$A$3:$A$12,0))</f>
        <v>3600000</v>
      </c>
      <c r="AE2507" s="30" t="str">
        <f aca="false">INDEX(Lookup_Tables!$C$3:$C$12,MATCH(H2507,Lookup_Tables!$A$3:$A$12,0))</f>
        <v>Dr. Sameer Joshi</v>
      </c>
      <c r="AF2507" s="30" t="str">
        <f aca="false">IFERROR(INDEX(Lookup_Tables!$F$16:$F$45,MATCH(I2507,Lookup_Tables!$E$16:$E$45,0)),"N/A")</f>
        <v>EMP221</v>
      </c>
      <c r="AG2507" s="30" t="n">
        <f aca="false">_xlfn.IFS(R2507="Recovered",4,R2507="Referred",3,R2507="Admitted",2,R2507="Deceased",1,TRUE(),0)</f>
        <v>4</v>
      </c>
      <c r="AH2507" s="30" t="str">
        <f aca="false">IF(T2507&gt;=4,"Satisfied",IF(T2507&gt;=3,"Neutral","Needs Improvement"))</f>
        <v>Satisfied</v>
      </c>
    </row>
    <row r="2508" customFormat="false" ht="15" hidden="false" customHeight="false" outlineLevel="0" collapsed="false">
      <c r="A2508" s="27" t="s">
        <v>3017</v>
      </c>
      <c r="B2508" s="27" t="s">
        <v>3018</v>
      </c>
      <c r="C2508" s="27" t="n">
        <v>42</v>
      </c>
      <c r="D2508" s="27" t="s">
        <v>121</v>
      </c>
      <c r="E2508" s="28" t="n">
        <v>45462</v>
      </c>
      <c r="F2508" s="27" t="s">
        <v>832</v>
      </c>
      <c r="G2508" s="28" t="n">
        <v>45462</v>
      </c>
      <c r="H2508" s="27" t="s">
        <v>135</v>
      </c>
      <c r="I2508" s="27" t="s">
        <v>251</v>
      </c>
      <c r="J2508" s="27" t="s">
        <v>262</v>
      </c>
      <c r="K2508" s="27" t="s">
        <v>156</v>
      </c>
      <c r="L2508" s="27" t="n">
        <v>26</v>
      </c>
      <c r="M2508" s="27" t="n">
        <v>49</v>
      </c>
      <c r="N2508" s="27" t="s">
        <v>127</v>
      </c>
      <c r="O2508" s="27" t="s">
        <v>128</v>
      </c>
      <c r="P2508" s="27" t="s">
        <v>187</v>
      </c>
      <c r="Q2508" s="29" t="n">
        <v>3508.58</v>
      </c>
      <c r="R2508" s="27" t="s">
        <v>172</v>
      </c>
      <c r="S2508" s="27" t="s">
        <v>157</v>
      </c>
      <c r="T2508" s="27" t="n">
        <v>3</v>
      </c>
      <c r="U2508" s="27" t="n">
        <f aca="false">YEAR(E2508)</f>
        <v>2024</v>
      </c>
      <c r="V2508" s="27" t="str">
        <f aca="false">TEXT(E2508,"MMM-YYYY")</f>
        <v>Jun-2024</v>
      </c>
      <c r="W2508" s="27" t="n">
        <f aca="false">MONTH(E2508)</f>
        <v>6</v>
      </c>
      <c r="X2508" s="27" t="str">
        <f aca="false">TEXT(WEEKDAY(E2508,2),"0")&amp;" - "&amp;TEXT(E2508,"dddd")</f>
        <v>3 - Wednesday</v>
      </c>
      <c r="Y2508" s="27" t="str">
        <f aca="false">_xlfn.IFS(C2508&lt;18,"Child (0-17)",C2508&lt;40,"Young Adult (18-39)",C2508&lt;60,"Adult (40-59)",TRUE(),"Senior (60+)")</f>
        <v>Adult (40-59)</v>
      </c>
      <c r="Z2508" s="27" t="n">
        <f aca="false">ROUND(G2508-E2508,0)</f>
        <v>0</v>
      </c>
      <c r="AA2508" s="27" t="n">
        <f aca="false">L2508+M2508</f>
        <v>75</v>
      </c>
      <c r="AB2508" s="27" t="n">
        <f aca="false">IFERROR(ROUND(Q2508/AA2508,2),0)</f>
        <v>46.78</v>
      </c>
      <c r="AC2508" s="27" t="str">
        <f aca="false">IF(AND(K2508="Critical",N2508="No"),"URGENT - No Bed","Normal")</f>
        <v>Normal</v>
      </c>
      <c r="AD2508" s="33" t="n">
        <f aca="false">INDEX(Lookup_Tables!$B$3:$B$12,MATCH(H2508,Lookup_Tables!$A$3:$A$12,0))</f>
        <v>4600000</v>
      </c>
      <c r="AE2508" s="27" t="str">
        <f aca="false">INDEX(Lookup_Tables!$C$3:$C$12,MATCH(H2508,Lookup_Tables!$A$3:$A$12,0))</f>
        <v>Dr. Farhan Khan</v>
      </c>
      <c r="AF2508" s="27" t="str">
        <f aca="false">IFERROR(INDEX(Lookup_Tables!$F$16:$F$45,MATCH(I2508,Lookup_Tables!$E$16:$E$45,0)),"N/A")</f>
        <v>EMP207</v>
      </c>
      <c r="AG2508" s="27" t="n">
        <f aca="false">_xlfn.IFS(R2508="Recovered",4,R2508="Referred",3,R2508="Admitted",2,R2508="Deceased",1,TRUE(),0)</f>
        <v>2</v>
      </c>
      <c r="AH2508" s="27" t="str">
        <f aca="false">IF(T2508&gt;=4,"Satisfied",IF(T2508&gt;=3,"Neutral","Needs Improvement"))</f>
        <v>Neutral</v>
      </c>
    </row>
    <row r="2509" customFormat="false" ht="15" hidden="false" customHeight="false" outlineLevel="0" collapsed="false">
      <c r="A2509" s="30" t="s">
        <v>5913</v>
      </c>
      <c r="B2509" s="30" t="s">
        <v>4649</v>
      </c>
      <c r="C2509" s="30" t="n">
        <v>43</v>
      </c>
      <c r="D2509" s="30" t="s">
        <v>181</v>
      </c>
      <c r="E2509" s="31" t="n">
        <v>45543</v>
      </c>
      <c r="F2509" s="30" t="s">
        <v>543</v>
      </c>
      <c r="G2509" s="31" t="n">
        <v>45545</v>
      </c>
      <c r="H2509" s="30" t="s">
        <v>236</v>
      </c>
      <c r="I2509" s="30" t="s">
        <v>323</v>
      </c>
      <c r="J2509" s="30" t="s">
        <v>287</v>
      </c>
      <c r="K2509" s="30" t="s">
        <v>126</v>
      </c>
      <c r="L2509" s="30" t="n">
        <v>11</v>
      </c>
      <c r="M2509" s="30" t="n">
        <v>146</v>
      </c>
      <c r="N2509" s="30" t="s">
        <v>186</v>
      </c>
      <c r="O2509" s="30" t="s">
        <v>139</v>
      </c>
      <c r="P2509" s="30" t="s">
        <v>187</v>
      </c>
      <c r="Q2509" s="32" t="n">
        <v>8455.36</v>
      </c>
      <c r="R2509" s="30" t="s">
        <v>130</v>
      </c>
      <c r="S2509" s="30" t="s">
        <v>157</v>
      </c>
      <c r="T2509" s="30" t="n">
        <v>3</v>
      </c>
      <c r="U2509" s="30" t="n">
        <f aca="false">YEAR(E2509)</f>
        <v>2024</v>
      </c>
      <c r="V2509" s="30" t="str">
        <f aca="false">TEXT(E2509,"MMM-YYYY")</f>
        <v>Sep-2024</v>
      </c>
      <c r="W2509" s="30" t="n">
        <f aca="false">MONTH(E2509)</f>
        <v>9</v>
      </c>
      <c r="X2509" s="30" t="str">
        <f aca="false">TEXT(WEEKDAY(E2509,2),"0")&amp;" - "&amp;TEXT(E2509,"dddd")</f>
        <v>7 - Sunday</v>
      </c>
      <c r="Y2509" s="30" t="str">
        <f aca="false">_xlfn.IFS(C2509&lt;18,"Child (0-17)",C2509&lt;40,"Young Adult (18-39)",C2509&lt;60,"Adult (40-59)",TRUE(),"Senior (60+)")</f>
        <v>Adult (40-59)</v>
      </c>
      <c r="Z2509" s="30" t="n">
        <f aca="false">ROUND(G2509-E2509,0)</f>
        <v>2</v>
      </c>
      <c r="AA2509" s="30" t="n">
        <f aca="false">L2509+M2509</f>
        <v>157</v>
      </c>
      <c r="AB2509" s="30" t="n">
        <f aca="false">IFERROR(ROUND(Q2509/AA2509,2),0)</f>
        <v>53.86</v>
      </c>
      <c r="AC2509" s="30" t="str">
        <f aca="false">IF(AND(K2509="Critical",N2509="No"),"URGENT - No Bed","Normal")</f>
        <v>Normal</v>
      </c>
      <c r="AD2509" s="34" t="n">
        <f aca="false">INDEX(Lookup_Tables!$B$3:$B$12,MATCH(H2509,Lookup_Tables!$A$3:$A$12,0))</f>
        <v>3900000</v>
      </c>
      <c r="AE2509" s="30" t="str">
        <f aca="false">INDEX(Lookup_Tables!$C$3:$C$12,MATCH(H2509,Lookup_Tables!$A$3:$A$12,0))</f>
        <v>Dr. Rina Mehta</v>
      </c>
      <c r="AF2509" s="30" t="str">
        <f aca="false">IFERROR(INDEX(Lookup_Tables!$F$16:$F$45,MATCH(I2509,Lookup_Tables!$E$16:$E$45,0)),"N/A")</f>
        <v>EMP216</v>
      </c>
      <c r="AG2509" s="30" t="n">
        <f aca="false">_xlfn.IFS(R2509="Recovered",4,R2509="Referred",3,R2509="Admitted",2,R2509="Deceased",1,TRUE(),0)</f>
        <v>4</v>
      </c>
      <c r="AH2509" s="30" t="str">
        <f aca="false">IF(T2509&gt;=4,"Satisfied",IF(T2509&gt;=3,"Neutral","Needs Improvement"))</f>
        <v>Neutral</v>
      </c>
    </row>
    <row r="2510" customFormat="false" ht="15" hidden="false" customHeight="false" outlineLevel="0" collapsed="false">
      <c r="A2510" s="27" t="s">
        <v>979</v>
      </c>
      <c r="B2510" s="27" t="s">
        <v>980</v>
      </c>
      <c r="C2510" s="27" t="n">
        <v>0</v>
      </c>
      <c r="D2510" s="27" t="s">
        <v>121</v>
      </c>
      <c r="E2510" s="28" t="n">
        <v>45635</v>
      </c>
      <c r="F2510" s="27" t="s">
        <v>981</v>
      </c>
      <c r="G2510" s="28" t="n">
        <v>45635</v>
      </c>
      <c r="H2510" s="27" t="s">
        <v>123</v>
      </c>
      <c r="I2510" s="27" t="s">
        <v>155</v>
      </c>
      <c r="J2510" s="27" t="s">
        <v>227</v>
      </c>
      <c r="K2510" s="27" t="s">
        <v>138</v>
      </c>
      <c r="L2510" s="27" t="n">
        <v>90</v>
      </c>
      <c r="M2510" s="27" t="n">
        <v>27</v>
      </c>
      <c r="N2510" s="27" t="s">
        <v>127</v>
      </c>
      <c r="O2510" s="27" t="s">
        <v>139</v>
      </c>
      <c r="P2510" s="27" t="s">
        <v>187</v>
      </c>
      <c r="Q2510" s="29" t="n">
        <v>1230.31</v>
      </c>
      <c r="R2510" s="27" t="s">
        <v>130</v>
      </c>
      <c r="S2510" s="27" t="s">
        <v>164</v>
      </c>
      <c r="T2510" s="27" t="n">
        <v>5</v>
      </c>
      <c r="U2510" s="27" t="n">
        <f aca="false">YEAR(E2510)</f>
        <v>2024</v>
      </c>
      <c r="V2510" s="27" t="str">
        <f aca="false">TEXT(E2510,"MMM-YYYY")</f>
        <v>Dec-2024</v>
      </c>
      <c r="W2510" s="27" t="n">
        <f aca="false">MONTH(E2510)</f>
        <v>12</v>
      </c>
      <c r="X2510" s="27" t="str">
        <f aca="false">TEXT(WEEKDAY(E2510,2),"0")&amp;" - "&amp;TEXT(E2510,"dddd")</f>
        <v>1 - Monday</v>
      </c>
      <c r="Y2510" s="27" t="str">
        <f aca="false">_xlfn.IFS(C2510&lt;18,"Child (0-17)",C2510&lt;40,"Young Adult (18-39)",C2510&lt;60,"Adult (40-59)",TRUE(),"Senior (60+)")</f>
        <v>Child (0-17)</v>
      </c>
      <c r="Z2510" s="27" t="n">
        <f aca="false">ROUND(G2510-E2510,0)</f>
        <v>0</v>
      </c>
      <c r="AA2510" s="27" t="n">
        <f aca="false">L2510+M2510</f>
        <v>117</v>
      </c>
      <c r="AB2510" s="27" t="n">
        <f aca="false">IFERROR(ROUND(Q2510/AA2510,2),0)</f>
        <v>10.52</v>
      </c>
      <c r="AC2510" s="27" t="str">
        <f aca="false">IF(AND(K2510="Critical",N2510="No"),"URGENT - No Bed","Normal")</f>
        <v>Normal</v>
      </c>
      <c r="AD2510" s="33" t="n">
        <f aca="false">INDEX(Lookup_Tables!$B$3:$B$12,MATCH(H2510,Lookup_Tables!$A$3:$A$12,0))</f>
        <v>2200000</v>
      </c>
      <c r="AE2510" s="27" t="str">
        <f aca="false">INDEX(Lookup_Tables!$C$3:$C$12,MATCH(H2510,Lookup_Tables!$A$3:$A$12,0))</f>
        <v>Dr. Rohan Das</v>
      </c>
      <c r="AF2510" s="27" t="str">
        <f aca="false">IFERROR(INDEX(Lookup_Tables!$F$16:$F$45,MATCH(I2510,Lookup_Tables!$E$16:$E$45,0)),"N/A")</f>
        <v>EMP203</v>
      </c>
      <c r="AG2510" s="27" t="n">
        <f aca="false">_xlfn.IFS(R2510="Recovered",4,R2510="Referred",3,R2510="Admitted",2,R2510="Deceased",1,TRUE(),0)</f>
        <v>4</v>
      </c>
      <c r="AH2510" s="27" t="str">
        <f aca="false">IF(T2510&gt;=4,"Satisfied",IF(T2510&gt;=3,"Neutral","Needs Improvement"))</f>
        <v>Satisfied</v>
      </c>
    </row>
    <row r="2511" customFormat="false" ht="15" hidden="false" customHeight="false" outlineLevel="0" collapsed="false">
      <c r="A2511" s="30" t="s">
        <v>6081</v>
      </c>
      <c r="B2511" s="30" t="s">
        <v>6082</v>
      </c>
      <c r="C2511" s="30" t="n">
        <v>45</v>
      </c>
      <c r="D2511" s="30" t="s">
        <v>144</v>
      </c>
      <c r="E2511" s="31" t="n">
        <v>45362</v>
      </c>
      <c r="F2511" s="30" t="s">
        <v>134</v>
      </c>
      <c r="G2511" s="31" t="n">
        <v>45366</v>
      </c>
      <c r="H2511" s="30" t="s">
        <v>161</v>
      </c>
      <c r="I2511" s="30" t="s">
        <v>538</v>
      </c>
      <c r="J2511" s="30" t="s">
        <v>426</v>
      </c>
      <c r="K2511" s="30" t="s">
        <v>126</v>
      </c>
      <c r="L2511" s="30" t="n">
        <v>38</v>
      </c>
      <c r="M2511" s="30" t="n">
        <v>113</v>
      </c>
      <c r="N2511" s="30" t="s">
        <v>186</v>
      </c>
      <c r="O2511" s="30" t="s">
        <v>139</v>
      </c>
      <c r="P2511" s="30" t="s">
        <v>187</v>
      </c>
      <c r="Q2511" s="32" t="n">
        <v>7324.6</v>
      </c>
      <c r="R2511" s="30" t="s">
        <v>172</v>
      </c>
      <c r="S2511" s="30" t="s">
        <v>178</v>
      </c>
      <c r="T2511" s="30" t="n">
        <v>3</v>
      </c>
      <c r="U2511" s="30" t="n">
        <f aca="false">YEAR(E2511)</f>
        <v>2024</v>
      </c>
      <c r="V2511" s="30" t="str">
        <f aca="false">TEXT(E2511,"MMM-YYYY")</f>
        <v>Mar-2024</v>
      </c>
      <c r="W2511" s="30" t="n">
        <f aca="false">MONTH(E2511)</f>
        <v>3</v>
      </c>
      <c r="X2511" s="30" t="str">
        <f aca="false">TEXT(WEEKDAY(E2511,2),"0")&amp;" - "&amp;TEXT(E2511,"dddd")</f>
        <v>1 - Monday</v>
      </c>
      <c r="Y2511" s="30" t="str">
        <f aca="false">_xlfn.IFS(C2511&lt;18,"Child (0-17)",C2511&lt;40,"Young Adult (18-39)",C2511&lt;60,"Adult (40-59)",TRUE(),"Senior (60+)")</f>
        <v>Adult (40-59)</v>
      </c>
      <c r="Z2511" s="30" t="n">
        <f aca="false">ROUND(G2511-E2511,0)</f>
        <v>4</v>
      </c>
      <c r="AA2511" s="30" t="n">
        <f aca="false">L2511+M2511</f>
        <v>151</v>
      </c>
      <c r="AB2511" s="30" t="n">
        <f aca="false">IFERROR(ROUND(Q2511/AA2511,2),0)</f>
        <v>48.51</v>
      </c>
      <c r="AC2511" s="30" t="str">
        <f aca="false">IF(AND(K2511="Critical",N2511="No"),"URGENT - No Bed","Normal")</f>
        <v>Normal</v>
      </c>
      <c r="AD2511" s="34" t="n">
        <f aca="false">INDEX(Lookup_Tables!$B$3:$B$12,MATCH(H2511,Lookup_Tables!$A$3:$A$12,0))</f>
        <v>3600000</v>
      </c>
      <c r="AE2511" s="30" t="str">
        <f aca="false">INDEX(Lookup_Tables!$C$3:$C$12,MATCH(H2511,Lookup_Tables!$A$3:$A$12,0))</f>
        <v>Dr. Sameer Joshi</v>
      </c>
      <c r="AF2511" s="30" t="str">
        <f aca="false">IFERROR(INDEX(Lookup_Tables!$F$16:$F$45,MATCH(I2511,Lookup_Tables!$E$16:$E$45,0)),"N/A")</f>
        <v>EMP221</v>
      </c>
      <c r="AG2511" s="30" t="n">
        <f aca="false">_xlfn.IFS(R2511="Recovered",4,R2511="Referred",3,R2511="Admitted",2,R2511="Deceased",1,TRUE(),0)</f>
        <v>2</v>
      </c>
      <c r="AH2511" s="30" t="str">
        <f aca="false">IF(T2511&gt;=4,"Satisfied",IF(T2511&gt;=3,"Neutral","Needs Improvement"))</f>
        <v>Neutral</v>
      </c>
    </row>
    <row r="2512" customFormat="false" ht="15" hidden="false" customHeight="false" outlineLevel="0" collapsed="false">
      <c r="A2512" s="27" t="s">
        <v>4160</v>
      </c>
      <c r="B2512" s="27" t="s">
        <v>1378</v>
      </c>
      <c r="C2512" s="27" t="n">
        <v>40</v>
      </c>
      <c r="D2512" s="27" t="s">
        <v>121</v>
      </c>
      <c r="E2512" s="28" t="n">
        <v>45504</v>
      </c>
      <c r="F2512" s="27" t="s">
        <v>800</v>
      </c>
      <c r="G2512" s="28" t="n">
        <v>45505</v>
      </c>
      <c r="H2512" s="27" t="s">
        <v>168</v>
      </c>
      <c r="I2512" s="27" t="s">
        <v>196</v>
      </c>
      <c r="J2512" s="27" t="s">
        <v>371</v>
      </c>
      <c r="K2512" s="27" t="s">
        <v>138</v>
      </c>
      <c r="L2512" s="27" t="n">
        <v>38</v>
      </c>
      <c r="M2512" s="27" t="n">
        <v>23</v>
      </c>
      <c r="N2512" s="27" t="s">
        <v>186</v>
      </c>
      <c r="O2512" s="27" t="s">
        <v>171</v>
      </c>
      <c r="P2512" s="27" t="s">
        <v>187</v>
      </c>
      <c r="Q2512" s="29" t="n">
        <v>1234.63</v>
      </c>
      <c r="R2512" s="27" t="s">
        <v>130</v>
      </c>
      <c r="S2512" s="27" t="s">
        <v>131</v>
      </c>
      <c r="T2512" s="27" t="n">
        <v>3</v>
      </c>
      <c r="U2512" s="27" t="n">
        <f aca="false">YEAR(E2512)</f>
        <v>2024</v>
      </c>
      <c r="V2512" s="27" t="str">
        <f aca="false">TEXT(E2512,"MMM-YYYY")</f>
        <v>Jul-2024</v>
      </c>
      <c r="W2512" s="27" t="n">
        <f aca="false">MONTH(E2512)</f>
        <v>7</v>
      </c>
      <c r="X2512" s="27" t="str">
        <f aca="false">TEXT(WEEKDAY(E2512,2),"0")&amp;" - "&amp;TEXT(E2512,"dddd")</f>
        <v>3 - Wednesday</v>
      </c>
      <c r="Y2512" s="27" t="str">
        <f aca="false">_xlfn.IFS(C2512&lt;18,"Child (0-17)",C2512&lt;40,"Young Adult (18-39)",C2512&lt;60,"Adult (40-59)",TRUE(),"Senior (60+)")</f>
        <v>Adult (40-59)</v>
      </c>
      <c r="Z2512" s="27" t="n">
        <f aca="false">ROUND(G2512-E2512,0)</f>
        <v>1</v>
      </c>
      <c r="AA2512" s="27" t="n">
        <f aca="false">L2512+M2512</f>
        <v>61</v>
      </c>
      <c r="AB2512" s="27" t="n">
        <f aca="false">IFERROR(ROUND(Q2512/AA2512,2),0)</f>
        <v>20.24</v>
      </c>
      <c r="AC2512" s="27" t="str">
        <f aca="false">IF(AND(K2512="Critical",N2512="No"),"URGENT - No Bed","Normal")</f>
        <v>Normal</v>
      </c>
      <c r="AD2512" s="33" t="n">
        <f aca="false">INDEX(Lookup_Tables!$B$3:$B$12,MATCH(H2512,Lookup_Tables!$A$3:$A$12,0))</f>
        <v>4400000</v>
      </c>
      <c r="AE2512" s="27" t="str">
        <f aca="false">INDEX(Lookup_Tables!$C$3:$C$12,MATCH(H2512,Lookup_Tables!$A$3:$A$12,0))</f>
        <v>Dr. Neha Chopra</v>
      </c>
      <c r="AF2512" s="27" t="str">
        <f aca="false">IFERROR(INDEX(Lookup_Tables!$F$16:$F$45,MATCH(I2512,Lookup_Tables!$E$16:$E$45,0)),"N/A")</f>
        <v>EMP219</v>
      </c>
      <c r="AG2512" s="27" t="n">
        <f aca="false">_xlfn.IFS(R2512="Recovered",4,R2512="Referred",3,R2512="Admitted",2,R2512="Deceased",1,TRUE(),0)</f>
        <v>4</v>
      </c>
      <c r="AH2512" s="27" t="str">
        <f aca="false">IF(T2512&gt;=4,"Satisfied",IF(T2512&gt;=3,"Neutral","Needs Improvement"))</f>
        <v>Neutral</v>
      </c>
    </row>
    <row r="2513" customFormat="false" ht="15" hidden="false" customHeight="false" outlineLevel="0" collapsed="false">
      <c r="A2513" s="30" t="s">
        <v>6630</v>
      </c>
      <c r="B2513" s="30" t="s">
        <v>1837</v>
      </c>
      <c r="C2513" s="30" t="n">
        <v>38</v>
      </c>
      <c r="D2513" s="30" t="s">
        <v>121</v>
      </c>
      <c r="E2513" s="31" t="n">
        <v>45332</v>
      </c>
      <c r="F2513" s="30" t="s">
        <v>1179</v>
      </c>
      <c r="G2513" s="31" t="n">
        <v>45332</v>
      </c>
      <c r="H2513" s="30" t="s">
        <v>217</v>
      </c>
      <c r="I2513" s="30" t="s">
        <v>392</v>
      </c>
      <c r="J2513" s="30" t="s">
        <v>283</v>
      </c>
      <c r="K2513" s="30" t="s">
        <v>138</v>
      </c>
      <c r="L2513" s="30" t="n">
        <v>74</v>
      </c>
      <c r="M2513" s="30" t="n">
        <v>26</v>
      </c>
      <c r="N2513" s="30" t="s">
        <v>127</v>
      </c>
      <c r="O2513" s="30" t="s">
        <v>128</v>
      </c>
      <c r="P2513" s="30" t="s">
        <v>140</v>
      </c>
      <c r="Q2513" s="32" t="n">
        <v>1881.94</v>
      </c>
      <c r="R2513" s="30" t="s">
        <v>130</v>
      </c>
      <c r="S2513" s="30" t="s">
        <v>335</v>
      </c>
      <c r="T2513" s="30" t="n">
        <v>2</v>
      </c>
      <c r="U2513" s="30" t="n">
        <f aca="false">YEAR(E2513)</f>
        <v>2024</v>
      </c>
      <c r="V2513" s="30" t="str">
        <f aca="false">TEXT(E2513,"MMM-YYYY")</f>
        <v>Feb-2024</v>
      </c>
      <c r="W2513" s="30" t="n">
        <f aca="false">MONTH(E2513)</f>
        <v>2</v>
      </c>
      <c r="X2513" s="30" t="str">
        <f aca="false">TEXT(WEEKDAY(E2513,2),"0")&amp;" - "&amp;TEXT(E2513,"dddd")</f>
        <v>6 - Saturday</v>
      </c>
      <c r="Y2513" s="30" t="str">
        <f aca="false">_xlfn.IFS(C2513&lt;18,"Child (0-17)",C2513&lt;40,"Young Adult (18-39)",C2513&lt;60,"Adult (40-59)",TRUE(),"Senior (60+)")</f>
        <v>Young Adult (18-39)</v>
      </c>
      <c r="Z2513" s="30" t="n">
        <f aca="false">ROUND(G2513-E2513,0)</f>
        <v>0</v>
      </c>
      <c r="AA2513" s="30" t="n">
        <f aca="false">L2513+M2513</f>
        <v>100</v>
      </c>
      <c r="AB2513" s="30" t="n">
        <f aca="false">IFERROR(ROUND(Q2513/AA2513,2),0)</f>
        <v>18.82</v>
      </c>
      <c r="AC2513" s="30" t="str">
        <f aca="false">IF(AND(K2513="Critical",N2513="No"),"URGENT - No Bed","Normal")</f>
        <v>Normal</v>
      </c>
      <c r="AD2513" s="34" t="n">
        <f aca="false">INDEX(Lookup_Tables!$B$3:$B$12,MATCH(H2513,Lookup_Tables!$A$3:$A$12,0))</f>
        <v>4200000</v>
      </c>
      <c r="AE2513" s="30" t="str">
        <f aca="false">INDEX(Lookup_Tables!$C$3:$C$12,MATCH(H2513,Lookup_Tables!$A$3:$A$12,0))</f>
        <v>Dr. Anil Kapoor</v>
      </c>
      <c r="AF2513" s="30" t="str">
        <f aca="false">IFERROR(INDEX(Lookup_Tables!$F$16:$F$45,MATCH(I2513,Lookup_Tables!$E$16:$E$45,0)),"N/A")</f>
        <v>EMP202</v>
      </c>
      <c r="AG2513" s="30" t="n">
        <f aca="false">_xlfn.IFS(R2513="Recovered",4,R2513="Referred",3,R2513="Admitted",2,R2513="Deceased",1,TRUE(),0)</f>
        <v>4</v>
      </c>
      <c r="AH2513" s="30" t="str">
        <f aca="false">IF(T2513&gt;=4,"Satisfied",IF(T2513&gt;=3,"Neutral","Needs Improvement"))</f>
        <v>Needs Improvement</v>
      </c>
    </row>
    <row r="2514" customFormat="false" ht="15" hidden="false" customHeight="false" outlineLevel="0" collapsed="false">
      <c r="A2514" s="27" t="s">
        <v>2534</v>
      </c>
      <c r="B2514" s="27" t="s">
        <v>963</v>
      </c>
      <c r="C2514" s="27" t="n">
        <v>87</v>
      </c>
      <c r="D2514" s="27" t="s">
        <v>121</v>
      </c>
      <c r="E2514" s="28" t="n">
        <v>45641</v>
      </c>
      <c r="F2514" s="27" t="s">
        <v>1047</v>
      </c>
      <c r="G2514" s="28" t="n">
        <v>45642</v>
      </c>
      <c r="H2514" s="27" t="s">
        <v>206</v>
      </c>
      <c r="I2514" s="27" t="s">
        <v>207</v>
      </c>
      <c r="J2514" s="27" t="s">
        <v>615</v>
      </c>
      <c r="K2514" s="27" t="s">
        <v>138</v>
      </c>
      <c r="L2514" s="27" t="n">
        <v>24</v>
      </c>
      <c r="M2514" s="27" t="n">
        <v>15</v>
      </c>
      <c r="N2514" s="27" t="s">
        <v>127</v>
      </c>
      <c r="O2514" s="27" t="s">
        <v>139</v>
      </c>
      <c r="P2514" s="27" t="s">
        <v>187</v>
      </c>
      <c r="Q2514" s="29" t="n">
        <v>1900.62</v>
      </c>
      <c r="R2514" s="27" t="s">
        <v>130</v>
      </c>
      <c r="S2514" s="27" t="s">
        <v>151</v>
      </c>
      <c r="T2514" s="27" t="n">
        <v>3</v>
      </c>
      <c r="U2514" s="27" t="n">
        <f aca="false">YEAR(E2514)</f>
        <v>2024</v>
      </c>
      <c r="V2514" s="27" t="str">
        <f aca="false">TEXT(E2514,"MMM-YYYY")</f>
        <v>Dec-2024</v>
      </c>
      <c r="W2514" s="27" t="n">
        <f aca="false">MONTH(E2514)</f>
        <v>12</v>
      </c>
      <c r="X2514" s="27" t="str">
        <f aca="false">TEXT(WEEKDAY(E2514,2),"0")&amp;" - "&amp;TEXT(E2514,"dddd")</f>
        <v>7 - Sunday</v>
      </c>
      <c r="Y2514" s="27" t="str">
        <f aca="false">_xlfn.IFS(C2514&lt;18,"Child (0-17)",C2514&lt;40,"Young Adult (18-39)",C2514&lt;60,"Adult (40-59)",TRUE(),"Senior (60+)")</f>
        <v>Senior (60+)</v>
      </c>
      <c r="Z2514" s="27" t="n">
        <f aca="false">ROUND(G2514-E2514,0)</f>
        <v>1</v>
      </c>
      <c r="AA2514" s="27" t="n">
        <f aca="false">L2514+M2514</f>
        <v>39</v>
      </c>
      <c r="AB2514" s="27" t="n">
        <f aca="false">IFERROR(ROUND(Q2514/AA2514,2),0)</f>
        <v>48.73</v>
      </c>
      <c r="AC2514" s="27" t="str">
        <f aca="false">IF(AND(K2514="Critical",N2514="No"),"URGENT - No Bed","Normal")</f>
        <v>Normal</v>
      </c>
      <c r="AD2514" s="33" t="n">
        <f aca="false">INDEX(Lookup_Tables!$B$3:$B$12,MATCH(H2514,Lookup_Tables!$A$3:$A$12,0))</f>
        <v>2800000</v>
      </c>
      <c r="AE2514" s="27" t="str">
        <f aca="false">INDEX(Lookup_Tables!$C$3:$C$12,MATCH(H2514,Lookup_Tables!$A$3:$A$12,0))</f>
        <v>Dr. Suresh Nair</v>
      </c>
      <c r="AF2514" s="27" t="str">
        <f aca="false">IFERROR(INDEX(Lookup_Tables!$F$16:$F$45,MATCH(I2514,Lookup_Tables!$E$16:$E$45,0)),"N/A")</f>
        <v>EMP209</v>
      </c>
      <c r="AG2514" s="27" t="n">
        <f aca="false">_xlfn.IFS(R2514="Recovered",4,R2514="Referred",3,R2514="Admitted",2,R2514="Deceased",1,TRUE(),0)</f>
        <v>4</v>
      </c>
      <c r="AH2514" s="27" t="str">
        <f aca="false">IF(T2514&gt;=4,"Satisfied",IF(T2514&gt;=3,"Neutral","Needs Improvement"))</f>
        <v>Neutral</v>
      </c>
    </row>
    <row r="2515" customFormat="false" ht="15" hidden="false" customHeight="false" outlineLevel="0" collapsed="false">
      <c r="A2515" s="30" t="s">
        <v>3487</v>
      </c>
      <c r="B2515" s="30" t="s">
        <v>1923</v>
      </c>
      <c r="C2515" s="30" t="n">
        <v>21</v>
      </c>
      <c r="D2515" s="30" t="s">
        <v>121</v>
      </c>
      <c r="E2515" s="31" t="n">
        <v>45566</v>
      </c>
      <c r="F2515" s="30" t="s">
        <v>338</v>
      </c>
      <c r="G2515" s="31" t="n">
        <v>45571</v>
      </c>
      <c r="H2515" s="30" t="s">
        <v>123</v>
      </c>
      <c r="I2515" s="30" t="s">
        <v>155</v>
      </c>
      <c r="J2515" s="30" t="s">
        <v>305</v>
      </c>
      <c r="K2515" s="30" t="s">
        <v>126</v>
      </c>
      <c r="L2515" s="30" t="n">
        <v>37</v>
      </c>
      <c r="M2515" s="30" t="n">
        <v>81</v>
      </c>
      <c r="N2515" s="30" t="s">
        <v>127</v>
      </c>
      <c r="O2515" s="30" t="s">
        <v>139</v>
      </c>
      <c r="P2515" s="30" t="s">
        <v>129</v>
      </c>
      <c r="Q2515" s="32" t="n">
        <v>6920.29</v>
      </c>
      <c r="R2515" s="30" t="s">
        <v>172</v>
      </c>
      <c r="S2515" s="30" t="s">
        <v>335</v>
      </c>
      <c r="T2515" s="30" t="n">
        <v>3</v>
      </c>
      <c r="U2515" s="30" t="n">
        <f aca="false">YEAR(E2515)</f>
        <v>2024</v>
      </c>
      <c r="V2515" s="30" t="str">
        <f aca="false">TEXT(E2515,"MMM-YYYY")</f>
        <v>Oct-2024</v>
      </c>
      <c r="W2515" s="30" t="n">
        <f aca="false">MONTH(E2515)</f>
        <v>10</v>
      </c>
      <c r="X2515" s="30" t="str">
        <f aca="false">TEXT(WEEKDAY(E2515,2),"0")&amp;" - "&amp;TEXT(E2515,"dddd")</f>
        <v>2 - Tuesday</v>
      </c>
      <c r="Y2515" s="30" t="str">
        <f aca="false">_xlfn.IFS(C2515&lt;18,"Child (0-17)",C2515&lt;40,"Young Adult (18-39)",C2515&lt;60,"Adult (40-59)",TRUE(),"Senior (60+)")</f>
        <v>Young Adult (18-39)</v>
      </c>
      <c r="Z2515" s="30" t="n">
        <f aca="false">ROUND(G2515-E2515,0)</f>
        <v>5</v>
      </c>
      <c r="AA2515" s="30" t="n">
        <f aca="false">L2515+M2515</f>
        <v>118</v>
      </c>
      <c r="AB2515" s="30" t="n">
        <f aca="false">IFERROR(ROUND(Q2515/AA2515,2),0)</f>
        <v>58.65</v>
      </c>
      <c r="AC2515" s="30" t="str">
        <f aca="false">IF(AND(K2515="Critical",N2515="No"),"URGENT - No Bed","Normal")</f>
        <v>Normal</v>
      </c>
      <c r="AD2515" s="34" t="n">
        <f aca="false">INDEX(Lookup_Tables!$B$3:$B$12,MATCH(H2515,Lookup_Tables!$A$3:$A$12,0))</f>
        <v>2200000</v>
      </c>
      <c r="AE2515" s="30" t="str">
        <f aca="false">INDEX(Lookup_Tables!$C$3:$C$12,MATCH(H2515,Lookup_Tables!$A$3:$A$12,0))</f>
        <v>Dr. Rohan Das</v>
      </c>
      <c r="AF2515" s="30" t="str">
        <f aca="false">IFERROR(INDEX(Lookup_Tables!$F$16:$F$45,MATCH(I2515,Lookup_Tables!$E$16:$E$45,0)),"N/A")</f>
        <v>EMP203</v>
      </c>
      <c r="AG2515" s="30" t="n">
        <f aca="false">_xlfn.IFS(R2515="Recovered",4,R2515="Referred",3,R2515="Admitted",2,R2515="Deceased",1,TRUE(),0)</f>
        <v>2</v>
      </c>
      <c r="AH2515" s="30" t="str">
        <f aca="false">IF(T2515&gt;=4,"Satisfied",IF(T2515&gt;=3,"Neutral","Needs Improvement"))</f>
        <v>Neutral</v>
      </c>
    </row>
    <row r="2516" customFormat="false" ht="15" hidden="false" customHeight="false" outlineLevel="0" collapsed="false">
      <c r="A2516" s="27" t="s">
        <v>6897</v>
      </c>
      <c r="B2516" s="27" t="s">
        <v>2771</v>
      </c>
      <c r="C2516" s="27" t="n">
        <v>67</v>
      </c>
      <c r="D2516" s="27" t="s">
        <v>181</v>
      </c>
      <c r="E2516" s="28" t="n">
        <v>45511</v>
      </c>
      <c r="F2516" s="27" t="s">
        <v>777</v>
      </c>
      <c r="G2516" s="28" t="n">
        <v>45512</v>
      </c>
      <c r="H2516" s="27" t="s">
        <v>236</v>
      </c>
      <c r="I2516" s="27" t="s">
        <v>237</v>
      </c>
      <c r="J2516" s="27" t="s">
        <v>455</v>
      </c>
      <c r="K2516" s="27" t="s">
        <v>156</v>
      </c>
      <c r="L2516" s="27" t="n">
        <v>63</v>
      </c>
      <c r="M2516" s="27" t="n">
        <v>44</v>
      </c>
      <c r="N2516" s="27" t="s">
        <v>186</v>
      </c>
      <c r="O2516" s="27" t="s">
        <v>149</v>
      </c>
      <c r="P2516" s="27" t="s">
        <v>150</v>
      </c>
      <c r="Q2516" s="29" t="n">
        <v>3070.6</v>
      </c>
      <c r="R2516" s="27" t="s">
        <v>268</v>
      </c>
      <c r="S2516" s="27" t="s">
        <v>197</v>
      </c>
      <c r="T2516" s="27" t="n">
        <v>3</v>
      </c>
      <c r="U2516" s="27" t="n">
        <f aca="false">YEAR(E2516)</f>
        <v>2024</v>
      </c>
      <c r="V2516" s="27" t="str">
        <f aca="false">TEXT(E2516,"MMM-YYYY")</f>
        <v>Aug-2024</v>
      </c>
      <c r="W2516" s="27" t="n">
        <f aca="false">MONTH(E2516)</f>
        <v>8</v>
      </c>
      <c r="X2516" s="27" t="str">
        <f aca="false">TEXT(WEEKDAY(E2516,2),"0")&amp;" - "&amp;TEXT(E2516,"dddd")</f>
        <v>3 - Wednesday</v>
      </c>
      <c r="Y2516" s="27" t="str">
        <f aca="false">_xlfn.IFS(C2516&lt;18,"Child (0-17)",C2516&lt;40,"Young Adult (18-39)",C2516&lt;60,"Adult (40-59)",TRUE(),"Senior (60+)")</f>
        <v>Senior (60+)</v>
      </c>
      <c r="Z2516" s="27" t="n">
        <f aca="false">ROUND(G2516-E2516,0)</f>
        <v>1</v>
      </c>
      <c r="AA2516" s="27" t="n">
        <f aca="false">L2516+M2516</f>
        <v>107</v>
      </c>
      <c r="AB2516" s="27" t="n">
        <f aca="false">IFERROR(ROUND(Q2516/AA2516,2),0)</f>
        <v>28.7</v>
      </c>
      <c r="AC2516" s="27" t="str">
        <f aca="false">IF(AND(K2516="Critical",N2516="No"),"URGENT - No Bed","Normal")</f>
        <v>Normal</v>
      </c>
      <c r="AD2516" s="33" t="n">
        <f aca="false">INDEX(Lookup_Tables!$B$3:$B$12,MATCH(H2516,Lookup_Tables!$A$3:$A$12,0))</f>
        <v>3900000</v>
      </c>
      <c r="AE2516" s="27" t="str">
        <f aca="false">INDEX(Lookup_Tables!$C$3:$C$12,MATCH(H2516,Lookup_Tables!$A$3:$A$12,0))</f>
        <v>Dr. Rina Mehta</v>
      </c>
      <c r="AF2516" s="27" t="str">
        <f aca="false">IFERROR(INDEX(Lookup_Tables!$F$16:$F$45,MATCH(I2516,Lookup_Tables!$E$16:$E$45,0)),"N/A")</f>
        <v>EMP215</v>
      </c>
      <c r="AG2516" s="27" t="n">
        <f aca="false">_xlfn.IFS(R2516="Recovered",4,R2516="Referred",3,R2516="Admitted",2,R2516="Deceased",1,TRUE(),0)</f>
        <v>3</v>
      </c>
      <c r="AH2516" s="27" t="str">
        <f aca="false">IF(T2516&gt;=4,"Satisfied",IF(T2516&gt;=3,"Neutral","Needs Improvement"))</f>
        <v>Neutral</v>
      </c>
    </row>
    <row r="2517" customFormat="false" ht="15" hidden="false" customHeight="false" outlineLevel="0" collapsed="false">
      <c r="A2517" s="30" t="s">
        <v>2804</v>
      </c>
      <c r="B2517" s="30" t="s">
        <v>2805</v>
      </c>
      <c r="C2517" s="30" t="n">
        <v>17</v>
      </c>
      <c r="D2517" s="30" t="s">
        <v>181</v>
      </c>
      <c r="E2517" s="31" t="n">
        <v>45523</v>
      </c>
      <c r="F2517" s="30" t="s">
        <v>848</v>
      </c>
      <c r="G2517" s="31" t="n">
        <v>45524</v>
      </c>
      <c r="H2517" s="30" t="s">
        <v>135</v>
      </c>
      <c r="I2517" s="30" t="s">
        <v>136</v>
      </c>
      <c r="J2517" s="30" t="s">
        <v>252</v>
      </c>
      <c r="K2517" s="30" t="s">
        <v>156</v>
      </c>
      <c r="L2517" s="30" t="n">
        <v>68</v>
      </c>
      <c r="M2517" s="30" t="n">
        <v>59</v>
      </c>
      <c r="N2517" s="30" t="s">
        <v>127</v>
      </c>
      <c r="O2517" s="30" t="s">
        <v>128</v>
      </c>
      <c r="P2517" s="30" t="s">
        <v>187</v>
      </c>
      <c r="Q2517" s="32" t="n">
        <v>4675.61</v>
      </c>
      <c r="R2517" s="30" t="s">
        <v>130</v>
      </c>
      <c r="S2517" s="30" t="s">
        <v>164</v>
      </c>
      <c r="T2517" s="30" t="n">
        <v>5</v>
      </c>
      <c r="U2517" s="30" t="n">
        <f aca="false">YEAR(E2517)</f>
        <v>2024</v>
      </c>
      <c r="V2517" s="30" t="str">
        <f aca="false">TEXT(E2517,"MMM-YYYY")</f>
        <v>Aug-2024</v>
      </c>
      <c r="W2517" s="30" t="n">
        <f aca="false">MONTH(E2517)</f>
        <v>8</v>
      </c>
      <c r="X2517" s="30" t="str">
        <f aca="false">TEXT(WEEKDAY(E2517,2),"0")&amp;" - "&amp;TEXT(E2517,"dddd")</f>
        <v>1 - Monday</v>
      </c>
      <c r="Y2517" s="30" t="str">
        <f aca="false">_xlfn.IFS(C2517&lt;18,"Child (0-17)",C2517&lt;40,"Young Adult (18-39)",C2517&lt;60,"Adult (40-59)",TRUE(),"Senior (60+)")</f>
        <v>Child (0-17)</v>
      </c>
      <c r="Z2517" s="30" t="n">
        <f aca="false">ROUND(G2517-E2517,0)</f>
        <v>1</v>
      </c>
      <c r="AA2517" s="30" t="n">
        <f aca="false">L2517+M2517</f>
        <v>127</v>
      </c>
      <c r="AB2517" s="30" t="n">
        <f aca="false">IFERROR(ROUND(Q2517/AA2517,2),0)</f>
        <v>36.82</v>
      </c>
      <c r="AC2517" s="30" t="str">
        <f aca="false">IF(AND(K2517="Critical",N2517="No"),"URGENT - No Bed","Normal")</f>
        <v>Normal</v>
      </c>
      <c r="AD2517" s="34" t="n">
        <f aca="false">INDEX(Lookup_Tables!$B$3:$B$12,MATCH(H2517,Lookup_Tables!$A$3:$A$12,0))</f>
        <v>4600000</v>
      </c>
      <c r="AE2517" s="30" t="str">
        <f aca="false">INDEX(Lookup_Tables!$C$3:$C$12,MATCH(H2517,Lookup_Tables!$A$3:$A$12,0))</f>
        <v>Dr. Farhan Khan</v>
      </c>
      <c r="AF2517" s="30" t="str">
        <f aca="false">IFERROR(INDEX(Lookup_Tables!$F$16:$F$45,MATCH(I2517,Lookup_Tables!$E$16:$E$45,0)),"N/A")</f>
        <v>EMP206</v>
      </c>
      <c r="AG2517" s="30" t="n">
        <f aca="false">_xlfn.IFS(R2517="Recovered",4,R2517="Referred",3,R2517="Admitted",2,R2517="Deceased",1,TRUE(),0)</f>
        <v>4</v>
      </c>
      <c r="AH2517" s="30" t="str">
        <f aca="false">IF(T2517&gt;=4,"Satisfied",IF(T2517&gt;=3,"Neutral","Needs Improvement"))</f>
        <v>Satisfied</v>
      </c>
    </row>
    <row r="2518" customFormat="false" ht="15" hidden="false" customHeight="false" outlineLevel="0" collapsed="false">
      <c r="A2518" s="27" t="s">
        <v>1027</v>
      </c>
      <c r="B2518" s="27" t="s">
        <v>1028</v>
      </c>
      <c r="C2518" s="27" t="n">
        <v>56</v>
      </c>
      <c r="D2518" s="27" t="s">
        <v>121</v>
      </c>
      <c r="E2518" s="28" t="n">
        <v>45468</v>
      </c>
      <c r="F2518" s="27" t="s">
        <v>1029</v>
      </c>
      <c r="G2518" s="28" t="n">
        <v>45474</v>
      </c>
      <c r="H2518" s="27" t="s">
        <v>206</v>
      </c>
      <c r="I2518" s="27" t="s">
        <v>300</v>
      </c>
      <c r="J2518" s="27" t="s">
        <v>233</v>
      </c>
      <c r="K2518" s="27" t="s">
        <v>126</v>
      </c>
      <c r="L2518" s="27" t="n">
        <v>42</v>
      </c>
      <c r="M2518" s="27" t="n">
        <v>139</v>
      </c>
      <c r="N2518" s="27" t="s">
        <v>127</v>
      </c>
      <c r="O2518" s="27" t="s">
        <v>149</v>
      </c>
      <c r="P2518" s="27" t="s">
        <v>187</v>
      </c>
      <c r="Q2518" s="29" t="n">
        <v>7766.21</v>
      </c>
      <c r="R2518" s="27" t="s">
        <v>172</v>
      </c>
      <c r="S2518" s="27" t="s">
        <v>192</v>
      </c>
      <c r="T2518" s="27" t="n">
        <v>4</v>
      </c>
      <c r="U2518" s="27" t="n">
        <f aca="false">YEAR(E2518)</f>
        <v>2024</v>
      </c>
      <c r="V2518" s="27" t="str">
        <f aca="false">TEXT(E2518,"MMM-YYYY")</f>
        <v>Jun-2024</v>
      </c>
      <c r="W2518" s="27" t="n">
        <f aca="false">MONTH(E2518)</f>
        <v>6</v>
      </c>
      <c r="X2518" s="27" t="str">
        <f aca="false">TEXT(WEEKDAY(E2518,2),"0")&amp;" - "&amp;TEXT(E2518,"dddd")</f>
        <v>2 - Tuesday</v>
      </c>
      <c r="Y2518" s="27" t="str">
        <f aca="false">_xlfn.IFS(C2518&lt;18,"Child (0-17)",C2518&lt;40,"Young Adult (18-39)",C2518&lt;60,"Adult (40-59)",TRUE(),"Senior (60+)")</f>
        <v>Adult (40-59)</v>
      </c>
      <c r="Z2518" s="27" t="n">
        <f aca="false">ROUND(G2518-E2518,0)</f>
        <v>6</v>
      </c>
      <c r="AA2518" s="27" t="n">
        <f aca="false">L2518+M2518</f>
        <v>181</v>
      </c>
      <c r="AB2518" s="27" t="n">
        <f aca="false">IFERROR(ROUND(Q2518/AA2518,2),0)</f>
        <v>42.91</v>
      </c>
      <c r="AC2518" s="27" t="str">
        <f aca="false">IF(AND(K2518="Critical",N2518="No"),"URGENT - No Bed","Normal")</f>
        <v>Normal</v>
      </c>
      <c r="AD2518" s="33" t="n">
        <f aca="false">INDEX(Lookup_Tables!$B$3:$B$12,MATCH(H2518,Lookup_Tables!$A$3:$A$12,0))</f>
        <v>2800000</v>
      </c>
      <c r="AE2518" s="27" t="str">
        <f aca="false">INDEX(Lookup_Tables!$C$3:$C$12,MATCH(H2518,Lookup_Tables!$A$3:$A$12,0))</f>
        <v>Dr. Suresh Nair</v>
      </c>
      <c r="AF2518" s="27" t="str">
        <f aca="false">IFERROR(INDEX(Lookup_Tables!$F$16:$F$45,MATCH(I2518,Lookup_Tables!$E$16:$E$45,0)),"N/A")</f>
        <v>EMP211</v>
      </c>
      <c r="AG2518" s="27" t="n">
        <f aca="false">_xlfn.IFS(R2518="Recovered",4,R2518="Referred",3,R2518="Admitted",2,R2518="Deceased",1,TRUE(),0)</f>
        <v>2</v>
      </c>
      <c r="AH2518" s="27" t="str">
        <f aca="false">IF(T2518&gt;=4,"Satisfied",IF(T2518&gt;=3,"Neutral","Needs Improvement"))</f>
        <v>Satisfied</v>
      </c>
    </row>
    <row r="2519" customFormat="false" ht="15" hidden="false" customHeight="false" outlineLevel="0" collapsed="false">
      <c r="A2519" s="30" t="s">
        <v>2862</v>
      </c>
      <c r="B2519" s="30" t="s">
        <v>2812</v>
      </c>
      <c r="C2519" s="30" t="n">
        <v>56</v>
      </c>
      <c r="D2519" s="30" t="s">
        <v>181</v>
      </c>
      <c r="E2519" s="31" t="n">
        <v>45358</v>
      </c>
      <c r="F2519" s="30" t="s">
        <v>421</v>
      </c>
      <c r="G2519" s="31" t="n">
        <v>45358</v>
      </c>
      <c r="H2519" s="30" t="s">
        <v>183</v>
      </c>
      <c r="I2519" s="30" t="s">
        <v>212</v>
      </c>
      <c r="J2519" s="30" t="s">
        <v>431</v>
      </c>
      <c r="K2519" s="30" t="s">
        <v>156</v>
      </c>
      <c r="L2519" s="30" t="n">
        <v>17</v>
      </c>
      <c r="M2519" s="30" t="n">
        <v>39</v>
      </c>
      <c r="N2519" s="30" t="s">
        <v>127</v>
      </c>
      <c r="O2519" s="30" t="s">
        <v>171</v>
      </c>
      <c r="P2519" s="30" t="s">
        <v>187</v>
      </c>
      <c r="Q2519" s="32" t="n">
        <v>4169.25</v>
      </c>
      <c r="R2519" s="30" t="s">
        <v>172</v>
      </c>
      <c r="S2519" s="30" t="s">
        <v>192</v>
      </c>
      <c r="T2519" s="30" t="n">
        <v>5</v>
      </c>
      <c r="U2519" s="30" t="n">
        <f aca="false">YEAR(E2519)</f>
        <v>2024</v>
      </c>
      <c r="V2519" s="30" t="str">
        <f aca="false">TEXT(E2519,"MMM-YYYY")</f>
        <v>Mar-2024</v>
      </c>
      <c r="W2519" s="30" t="n">
        <f aca="false">MONTH(E2519)</f>
        <v>3</v>
      </c>
      <c r="X2519" s="30" t="str">
        <f aca="false">TEXT(WEEKDAY(E2519,2),"0")&amp;" - "&amp;TEXT(E2519,"dddd")</f>
        <v>4 - Thursday</v>
      </c>
      <c r="Y2519" s="30" t="str">
        <f aca="false">_xlfn.IFS(C2519&lt;18,"Child (0-17)",C2519&lt;40,"Young Adult (18-39)",C2519&lt;60,"Adult (40-59)",TRUE(),"Senior (60+)")</f>
        <v>Adult (40-59)</v>
      </c>
      <c r="Z2519" s="30" t="n">
        <f aca="false">ROUND(G2519-E2519,0)</f>
        <v>0</v>
      </c>
      <c r="AA2519" s="30" t="n">
        <f aca="false">L2519+M2519</f>
        <v>56</v>
      </c>
      <c r="AB2519" s="30" t="n">
        <f aca="false">IFERROR(ROUND(Q2519/AA2519,2),0)</f>
        <v>74.45</v>
      </c>
      <c r="AC2519" s="30" t="str">
        <f aca="false">IF(AND(K2519="Critical",N2519="No"),"URGENT - No Bed","Normal")</f>
        <v>Normal</v>
      </c>
      <c r="AD2519" s="34" t="n">
        <f aca="false">INDEX(Lookup_Tables!$B$3:$B$12,MATCH(H2519,Lookup_Tables!$A$3:$A$12,0))</f>
        <v>3100000</v>
      </c>
      <c r="AE2519" s="30" t="str">
        <f aca="false">INDEX(Lookup_Tables!$C$3:$C$12,MATCH(H2519,Lookup_Tables!$A$3:$A$12,0))</f>
        <v>Dr. Kavita Rao</v>
      </c>
      <c r="AF2519" s="30" t="str">
        <f aca="false">IFERROR(INDEX(Lookup_Tables!$F$16:$F$45,MATCH(I2519,Lookup_Tables!$E$16:$E$45,0)),"N/A")</f>
        <v>EMP225</v>
      </c>
      <c r="AG2519" s="30" t="n">
        <f aca="false">_xlfn.IFS(R2519="Recovered",4,R2519="Referred",3,R2519="Admitted",2,R2519="Deceased",1,TRUE(),0)</f>
        <v>2</v>
      </c>
      <c r="AH2519" s="30" t="str">
        <f aca="false">IF(T2519&gt;=4,"Satisfied",IF(T2519&gt;=3,"Neutral","Needs Improvement"))</f>
        <v>Satisfied</v>
      </c>
    </row>
    <row r="2520" customFormat="false" ht="15" hidden="false" customHeight="false" outlineLevel="0" collapsed="false">
      <c r="A2520" s="27" t="s">
        <v>3633</v>
      </c>
      <c r="B2520" s="27" t="s">
        <v>3634</v>
      </c>
      <c r="C2520" s="27" t="n">
        <v>85</v>
      </c>
      <c r="D2520" s="27" t="s">
        <v>121</v>
      </c>
      <c r="E2520" s="28" t="n">
        <v>45495</v>
      </c>
      <c r="F2520" s="27" t="s">
        <v>1120</v>
      </c>
      <c r="G2520" s="28" t="n">
        <v>45496</v>
      </c>
      <c r="H2520" s="27" t="s">
        <v>123</v>
      </c>
      <c r="I2520" s="27" t="s">
        <v>155</v>
      </c>
      <c r="J2520" s="27" t="s">
        <v>508</v>
      </c>
      <c r="K2520" s="27" t="s">
        <v>138</v>
      </c>
      <c r="L2520" s="27" t="n">
        <v>65</v>
      </c>
      <c r="M2520" s="27" t="n">
        <v>43</v>
      </c>
      <c r="N2520" s="27" t="s">
        <v>127</v>
      </c>
      <c r="O2520" s="27" t="s">
        <v>128</v>
      </c>
      <c r="P2520" s="27" t="s">
        <v>187</v>
      </c>
      <c r="Q2520" s="29" t="n">
        <v>1727.85</v>
      </c>
      <c r="R2520" s="27" t="s">
        <v>130</v>
      </c>
      <c r="S2520" s="27" t="s">
        <v>164</v>
      </c>
      <c r="T2520" s="27" t="n">
        <v>3</v>
      </c>
      <c r="U2520" s="27" t="n">
        <f aca="false">YEAR(E2520)</f>
        <v>2024</v>
      </c>
      <c r="V2520" s="27" t="str">
        <f aca="false">TEXT(E2520,"MMM-YYYY")</f>
        <v>Jul-2024</v>
      </c>
      <c r="W2520" s="27" t="n">
        <f aca="false">MONTH(E2520)</f>
        <v>7</v>
      </c>
      <c r="X2520" s="27" t="str">
        <f aca="false">TEXT(WEEKDAY(E2520,2),"0")&amp;" - "&amp;TEXT(E2520,"dddd")</f>
        <v>1 - Monday</v>
      </c>
      <c r="Y2520" s="27" t="str">
        <f aca="false">_xlfn.IFS(C2520&lt;18,"Child (0-17)",C2520&lt;40,"Young Adult (18-39)",C2520&lt;60,"Adult (40-59)",TRUE(),"Senior (60+)")</f>
        <v>Senior (60+)</v>
      </c>
      <c r="Z2520" s="27" t="n">
        <f aca="false">ROUND(G2520-E2520,0)</f>
        <v>1</v>
      </c>
      <c r="AA2520" s="27" t="n">
        <f aca="false">L2520+M2520</f>
        <v>108</v>
      </c>
      <c r="AB2520" s="27" t="n">
        <f aca="false">IFERROR(ROUND(Q2520/AA2520,2),0)</f>
        <v>16</v>
      </c>
      <c r="AC2520" s="27" t="str">
        <f aca="false">IF(AND(K2520="Critical",N2520="No"),"URGENT - No Bed","Normal")</f>
        <v>Normal</v>
      </c>
      <c r="AD2520" s="33" t="n">
        <f aca="false">INDEX(Lookup_Tables!$B$3:$B$12,MATCH(H2520,Lookup_Tables!$A$3:$A$12,0))</f>
        <v>2200000</v>
      </c>
      <c r="AE2520" s="27" t="str">
        <f aca="false">INDEX(Lookup_Tables!$C$3:$C$12,MATCH(H2520,Lookup_Tables!$A$3:$A$12,0))</f>
        <v>Dr. Rohan Das</v>
      </c>
      <c r="AF2520" s="27" t="str">
        <f aca="false">IFERROR(INDEX(Lookup_Tables!$F$16:$F$45,MATCH(I2520,Lookup_Tables!$E$16:$E$45,0)),"N/A")</f>
        <v>EMP203</v>
      </c>
      <c r="AG2520" s="27" t="n">
        <f aca="false">_xlfn.IFS(R2520="Recovered",4,R2520="Referred",3,R2520="Admitted",2,R2520="Deceased",1,TRUE(),0)</f>
        <v>4</v>
      </c>
      <c r="AH2520" s="27" t="str">
        <f aca="false">IF(T2520&gt;=4,"Satisfied",IF(T2520&gt;=3,"Neutral","Needs Improvement"))</f>
        <v>Neutral</v>
      </c>
    </row>
    <row r="2521" customFormat="false" ht="15" hidden="false" customHeight="false" outlineLevel="0" collapsed="false">
      <c r="A2521" s="30" t="s">
        <v>6049</v>
      </c>
      <c r="B2521" s="30" t="s">
        <v>1142</v>
      </c>
      <c r="C2521" s="30" t="n">
        <v>74</v>
      </c>
      <c r="D2521" s="30" t="s">
        <v>181</v>
      </c>
      <c r="E2521" s="31" t="n">
        <v>45585</v>
      </c>
      <c r="F2521" s="30" t="s">
        <v>497</v>
      </c>
      <c r="G2521" s="31" t="n">
        <v>45591</v>
      </c>
      <c r="H2521" s="30" t="s">
        <v>168</v>
      </c>
      <c r="I2521" s="30" t="s">
        <v>196</v>
      </c>
      <c r="J2521" s="30" t="s">
        <v>441</v>
      </c>
      <c r="K2521" s="30" t="s">
        <v>126</v>
      </c>
      <c r="L2521" s="30" t="n">
        <v>8</v>
      </c>
      <c r="M2521" s="30" t="n">
        <v>61</v>
      </c>
      <c r="N2521" s="30" t="s">
        <v>127</v>
      </c>
      <c r="O2521" s="30" t="s">
        <v>128</v>
      </c>
      <c r="P2521" s="30" t="s">
        <v>129</v>
      </c>
      <c r="Q2521" s="32" t="n">
        <v>7441.86</v>
      </c>
      <c r="R2521" s="30" t="s">
        <v>130</v>
      </c>
      <c r="S2521" s="30" t="s">
        <v>192</v>
      </c>
      <c r="T2521" s="30" t="n">
        <v>4</v>
      </c>
      <c r="U2521" s="30" t="n">
        <f aca="false">YEAR(E2521)</f>
        <v>2024</v>
      </c>
      <c r="V2521" s="30" t="str">
        <f aca="false">TEXT(E2521,"MMM-YYYY")</f>
        <v>Oct-2024</v>
      </c>
      <c r="W2521" s="30" t="n">
        <f aca="false">MONTH(E2521)</f>
        <v>10</v>
      </c>
      <c r="X2521" s="30" t="str">
        <f aca="false">TEXT(WEEKDAY(E2521,2),"0")&amp;" - "&amp;TEXT(E2521,"dddd")</f>
        <v>7 - Sunday</v>
      </c>
      <c r="Y2521" s="30" t="str">
        <f aca="false">_xlfn.IFS(C2521&lt;18,"Child (0-17)",C2521&lt;40,"Young Adult (18-39)",C2521&lt;60,"Adult (40-59)",TRUE(),"Senior (60+)")</f>
        <v>Senior (60+)</v>
      </c>
      <c r="Z2521" s="30" t="n">
        <f aca="false">ROUND(G2521-E2521,0)</f>
        <v>6</v>
      </c>
      <c r="AA2521" s="30" t="n">
        <f aca="false">L2521+M2521</f>
        <v>69</v>
      </c>
      <c r="AB2521" s="30" t="n">
        <f aca="false">IFERROR(ROUND(Q2521/AA2521,2),0)</f>
        <v>107.85</v>
      </c>
      <c r="AC2521" s="30" t="str">
        <f aca="false">IF(AND(K2521="Critical",N2521="No"),"URGENT - No Bed","Normal")</f>
        <v>Normal</v>
      </c>
      <c r="AD2521" s="34" t="n">
        <f aca="false">INDEX(Lookup_Tables!$B$3:$B$12,MATCH(H2521,Lookup_Tables!$A$3:$A$12,0))</f>
        <v>4400000</v>
      </c>
      <c r="AE2521" s="30" t="str">
        <f aca="false">INDEX(Lookup_Tables!$C$3:$C$12,MATCH(H2521,Lookup_Tables!$A$3:$A$12,0))</f>
        <v>Dr. Neha Chopra</v>
      </c>
      <c r="AF2521" s="30" t="str">
        <f aca="false">IFERROR(INDEX(Lookup_Tables!$F$16:$F$45,MATCH(I2521,Lookup_Tables!$E$16:$E$45,0)),"N/A")</f>
        <v>EMP219</v>
      </c>
      <c r="AG2521" s="30" t="n">
        <f aca="false">_xlfn.IFS(R2521="Recovered",4,R2521="Referred",3,R2521="Admitted",2,R2521="Deceased",1,TRUE(),0)</f>
        <v>4</v>
      </c>
      <c r="AH2521" s="30" t="str">
        <f aca="false">IF(T2521&gt;=4,"Satisfied",IF(T2521&gt;=3,"Neutral","Needs Improvement"))</f>
        <v>Satisfied</v>
      </c>
    </row>
    <row r="2522" customFormat="false" ht="15" hidden="false" customHeight="false" outlineLevel="0" collapsed="false">
      <c r="A2522" s="27" t="s">
        <v>4768</v>
      </c>
      <c r="B2522" s="27" t="s">
        <v>2948</v>
      </c>
      <c r="C2522" s="27" t="n">
        <v>51</v>
      </c>
      <c r="D2522" s="27" t="s">
        <v>181</v>
      </c>
      <c r="E2522" s="28" t="n">
        <v>45459</v>
      </c>
      <c r="F2522" s="27" t="s">
        <v>937</v>
      </c>
      <c r="G2522" s="28" t="n">
        <v>45460</v>
      </c>
      <c r="H2522" s="27" t="s">
        <v>217</v>
      </c>
      <c r="I2522" s="27" t="s">
        <v>392</v>
      </c>
      <c r="J2522" s="27" t="s">
        <v>483</v>
      </c>
      <c r="K2522" s="27" t="s">
        <v>126</v>
      </c>
      <c r="L2522" s="27" t="n">
        <v>22</v>
      </c>
      <c r="M2522" s="27" t="n">
        <v>47</v>
      </c>
      <c r="N2522" s="27" t="s">
        <v>186</v>
      </c>
      <c r="O2522" s="27" t="s">
        <v>139</v>
      </c>
      <c r="P2522" s="27" t="s">
        <v>129</v>
      </c>
      <c r="Q2522" s="29" t="n">
        <v>7843.76</v>
      </c>
      <c r="R2522" s="27" t="s">
        <v>172</v>
      </c>
      <c r="S2522" s="27" t="s">
        <v>157</v>
      </c>
      <c r="T2522" s="27" t="n">
        <v>1</v>
      </c>
      <c r="U2522" s="27" t="n">
        <f aca="false">YEAR(E2522)</f>
        <v>2024</v>
      </c>
      <c r="V2522" s="27" t="str">
        <f aca="false">TEXT(E2522,"MMM-YYYY")</f>
        <v>Jun-2024</v>
      </c>
      <c r="W2522" s="27" t="n">
        <f aca="false">MONTH(E2522)</f>
        <v>6</v>
      </c>
      <c r="X2522" s="27" t="str">
        <f aca="false">TEXT(WEEKDAY(E2522,2),"0")&amp;" - "&amp;TEXT(E2522,"dddd")</f>
        <v>7 - Sunday</v>
      </c>
      <c r="Y2522" s="27" t="str">
        <f aca="false">_xlfn.IFS(C2522&lt;18,"Child (0-17)",C2522&lt;40,"Young Adult (18-39)",C2522&lt;60,"Adult (40-59)",TRUE(),"Senior (60+)")</f>
        <v>Adult (40-59)</v>
      </c>
      <c r="Z2522" s="27" t="n">
        <f aca="false">ROUND(G2522-E2522,0)</f>
        <v>1</v>
      </c>
      <c r="AA2522" s="27" t="n">
        <f aca="false">L2522+M2522</f>
        <v>69</v>
      </c>
      <c r="AB2522" s="27" t="n">
        <f aca="false">IFERROR(ROUND(Q2522/AA2522,2),0)</f>
        <v>113.68</v>
      </c>
      <c r="AC2522" s="27" t="str">
        <f aca="false">IF(AND(K2522="Critical",N2522="No"),"URGENT - No Bed","Normal")</f>
        <v>Normal</v>
      </c>
      <c r="AD2522" s="33" t="n">
        <f aca="false">INDEX(Lookup_Tables!$B$3:$B$12,MATCH(H2522,Lookup_Tables!$A$3:$A$12,0))</f>
        <v>4200000</v>
      </c>
      <c r="AE2522" s="27" t="str">
        <f aca="false">INDEX(Lookup_Tables!$C$3:$C$12,MATCH(H2522,Lookup_Tables!$A$3:$A$12,0))</f>
        <v>Dr. Anil Kapoor</v>
      </c>
      <c r="AF2522" s="27" t="str">
        <f aca="false">IFERROR(INDEX(Lookup_Tables!$F$16:$F$45,MATCH(I2522,Lookup_Tables!$E$16:$E$45,0)),"N/A")</f>
        <v>EMP202</v>
      </c>
      <c r="AG2522" s="27" t="n">
        <f aca="false">_xlfn.IFS(R2522="Recovered",4,R2522="Referred",3,R2522="Admitted",2,R2522="Deceased",1,TRUE(),0)</f>
        <v>2</v>
      </c>
      <c r="AH2522" s="27" t="str">
        <f aca="false">IF(T2522&gt;=4,"Satisfied",IF(T2522&gt;=3,"Neutral","Needs Improvement"))</f>
        <v>Needs Improvement</v>
      </c>
    </row>
    <row r="2523" customFormat="false" ht="15" hidden="false" customHeight="false" outlineLevel="0" collapsed="false">
      <c r="A2523" s="30" t="s">
        <v>4031</v>
      </c>
      <c r="B2523" s="30" t="s">
        <v>2258</v>
      </c>
      <c r="C2523" s="30" t="n">
        <v>38</v>
      </c>
      <c r="D2523" s="30" t="s">
        <v>181</v>
      </c>
      <c r="E2523" s="31" t="n">
        <v>45566</v>
      </c>
      <c r="F2523" s="30" t="s">
        <v>523</v>
      </c>
      <c r="G2523" s="31" t="n">
        <v>45567</v>
      </c>
      <c r="H2523" s="30" t="s">
        <v>206</v>
      </c>
      <c r="I2523" s="30" t="s">
        <v>207</v>
      </c>
      <c r="J2523" s="30" t="s">
        <v>208</v>
      </c>
      <c r="K2523" s="30" t="s">
        <v>126</v>
      </c>
      <c r="L2523" s="30" t="n">
        <v>32</v>
      </c>
      <c r="M2523" s="30" t="n">
        <v>94</v>
      </c>
      <c r="N2523" s="30" t="s">
        <v>186</v>
      </c>
      <c r="O2523" s="30" t="s">
        <v>128</v>
      </c>
      <c r="P2523" s="30" t="s">
        <v>150</v>
      </c>
      <c r="Q2523" s="32" t="n">
        <v>8894.6</v>
      </c>
      <c r="R2523" s="30" t="s">
        <v>268</v>
      </c>
      <c r="S2523" s="30" t="s">
        <v>178</v>
      </c>
      <c r="T2523" s="30" t="n">
        <v>2</v>
      </c>
      <c r="U2523" s="30" t="n">
        <f aca="false">YEAR(E2523)</f>
        <v>2024</v>
      </c>
      <c r="V2523" s="30" t="str">
        <f aca="false">TEXT(E2523,"MMM-YYYY")</f>
        <v>Oct-2024</v>
      </c>
      <c r="W2523" s="30" t="n">
        <f aca="false">MONTH(E2523)</f>
        <v>10</v>
      </c>
      <c r="X2523" s="30" t="str">
        <f aca="false">TEXT(WEEKDAY(E2523,2),"0")&amp;" - "&amp;TEXT(E2523,"dddd")</f>
        <v>2 - Tuesday</v>
      </c>
      <c r="Y2523" s="30" t="str">
        <f aca="false">_xlfn.IFS(C2523&lt;18,"Child (0-17)",C2523&lt;40,"Young Adult (18-39)",C2523&lt;60,"Adult (40-59)",TRUE(),"Senior (60+)")</f>
        <v>Young Adult (18-39)</v>
      </c>
      <c r="Z2523" s="30" t="n">
        <f aca="false">ROUND(G2523-E2523,0)</f>
        <v>1</v>
      </c>
      <c r="AA2523" s="30" t="n">
        <f aca="false">L2523+M2523</f>
        <v>126</v>
      </c>
      <c r="AB2523" s="30" t="n">
        <f aca="false">IFERROR(ROUND(Q2523/AA2523,2),0)</f>
        <v>70.59</v>
      </c>
      <c r="AC2523" s="30" t="str">
        <f aca="false">IF(AND(K2523="Critical",N2523="No"),"URGENT - No Bed","Normal")</f>
        <v>Normal</v>
      </c>
      <c r="AD2523" s="34" t="n">
        <f aca="false">INDEX(Lookup_Tables!$B$3:$B$12,MATCH(H2523,Lookup_Tables!$A$3:$A$12,0))</f>
        <v>2800000</v>
      </c>
      <c r="AE2523" s="30" t="str">
        <f aca="false">INDEX(Lookup_Tables!$C$3:$C$12,MATCH(H2523,Lookup_Tables!$A$3:$A$12,0))</f>
        <v>Dr. Suresh Nair</v>
      </c>
      <c r="AF2523" s="30" t="str">
        <f aca="false">IFERROR(INDEX(Lookup_Tables!$F$16:$F$45,MATCH(I2523,Lookup_Tables!$E$16:$E$45,0)),"N/A")</f>
        <v>EMP209</v>
      </c>
      <c r="AG2523" s="30" t="n">
        <f aca="false">_xlfn.IFS(R2523="Recovered",4,R2523="Referred",3,R2523="Admitted",2,R2523="Deceased",1,TRUE(),0)</f>
        <v>3</v>
      </c>
      <c r="AH2523" s="30" t="str">
        <f aca="false">IF(T2523&gt;=4,"Satisfied",IF(T2523&gt;=3,"Neutral","Needs Improvement"))</f>
        <v>Needs Improvement</v>
      </c>
    </row>
    <row r="2524" customFormat="false" ht="15" hidden="false" customHeight="false" outlineLevel="0" collapsed="false">
      <c r="A2524" s="27" t="s">
        <v>5871</v>
      </c>
      <c r="B2524" s="27" t="s">
        <v>5748</v>
      </c>
      <c r="C2524" s="27" t="n">
        <v>58</v>
      </c>
      <c r="D2524" s="27" t="s">
        <v>121</v>
      </c>
      <c r="E2524" s="28" t="n">
        <v>45580</v>
      </c>
      <c r="F2524" s="27" t="s">
        <v>2118</v>
      </c>
      <c r="G2524" s="28" t="n">
        <v>45580</v>
      </c>
      <c r="H2524" s="27" t="s">
        <v>217</v>
      </c>
      <c r="I2524" s="27" t="s">
        <v>282</v>
      </c>
      <c r="J2524" s="27" t="s">
        <v>218</v>
      </c>
      <c r="K2524" s="27" t="s">
        <v>138</v>
      </c>
      <c r="L2524" s="27" t="n">
        <v>73</v>
      </c>
      <c r="M2524" s="27" t="n">
        <v>15</v>
      </c>
      <c r="N2524" s="27" t="s">
        <v>127</v>
      </c>
      <c r="O2524" s="27" t="s">
        <v>139</v>
      </c>
      <c r="P2524" s="27" t="s">
        <v>129</v>
      </c>
      <c r="Q2524" s="29" t="n">
        <v>2300.17</v>
      </c>
      <c r="R2524" s="27" t="s">
        <v>130</v>
      </c>
      <c r="S2524" s="27" t="s">
        <v>197</v>
      </c>
      <c r="T2524" s="27" t="n">
        <v>5</v>
      </c>
      <c r="U2524" s="27" t="n">
        <f aca="false">YEAR(E2524)</f>
        <v>2024</v>
      </c>
      <c r="V2524" s="27" t="str">
        <f aca="false">TEXT(E2524,"MMM-YYYY")</f>
        <v>Oct-2024</v>
      </c>
      <c r="W2524" s="27" t="n">
        <f aca="false">MONTH(E2524)</f>
        <v>10</v>
      </c>
      <c r="X2524" s="27" t="str">
        <f aca="false">TEXT(WEEKDAY(E2524,2),"0")&amp;" - "&amp;TEXT(E2524,"dddd")</f>
        <v>2 - Tuesday</v>
      </c>
      <c r="Y2524" s="27" t="str">
        <f aca="false">_xlfn.IFS(C2524&lt;18,"Child (0-17)",C2524&lt;40,"Young Adult (18-39)",C2524&lt;60,"Adult (40-59)",TRUE(),"Senior (60+)")</f>
        <v>Adult (40-59)</v>
      </c>
      <c r="Z2524" s="27" t="n">
        <f aca="false">ROUND(G2524-E2524,0)</f>
        <v>0</v>
      </c>
      <c r="AA2524" s="27" t="n">
        <f aca="false">L2524+M2524</f>
        <v>88</v>
      </c>
      <c r="AB2524" s="27" t="n">
        <f aca="false">IFERROR(ROUND(Q2524/AA2524,2),0)</f>
        <v>26.14</v>
      </c>
      <c r="AC2524" s="27" t="str">
        <f aca="false">IF(AND(K2524="Critical",N2524="No"),"URGENT - No Bed","Normal")</f>
        <v>Normal</v>
      </c>
      <c r="AD2524" s="33" t="n">
        <f aca="false">INDEX(Lookup_Tables!$B$3:$B$12,MATCH(H2524,Lookup_Tables!$A$3:$A$12,0))</f>
        <v>4200000</v>
      </c>
      <c r="AE2524" s="27" t="str">
        <f aca="false">INDEX(Lookup_Tables!$C$3:$C$12,MATCH(H2524,Lookup_Tables!$A$3:$A$12,0))</f>
        <v>Dr. Anil Kapoor</v>
      </c>
      <c r="AF2524" s="27" t="str">
        <f aca="false">IFERROR(INDEX(Lookup_Tables!$F$16:$F$45,MATCH(I2524,Lookup_Tables!$E$16:$E$45,0)),"N/A")</f>
        <v>EMP200</v>
      </c>
      <c r="AG2524" s="27" t="n">
        <f aca="false">_xlfn.IFS(R2524="Recovered",4,R2524="Referred",3,R2524="Admitted",2,R2524="Deceased",1,TRUE(),0)</f>
        <v>4</v>
      </c>
      <c r="AH2524" s="27" t="str">
        <f aca="false">IF(T2524&gt;=4,"Satisfied",IF(T2524&gt;=3,"Neutral","Needs Improvement"))</f>
        <v>Satisfied</v>
      </c>
    </row>
    <row r="2525" customFormat="false" ht="15" hidden="false" customHeight="false" outlineLevel="0" collapsed="false">
      <c r="A2525" s="30" t="s">
        <v>5582</v>
      </c>
      <c r="B2525" s="30" t="s">
        <v>1252</v>
      </c>
      <c r="C2525" s="30" t="n">
        <v>0</v>
      </c>
      <c r="D2525" s="30" t="s">
        <v>181</v>
      </c>
      <c r="E2525" s="31" t="n">
        <v>45611</v>
      </c>
      <c r="F2525" s="30" t="s">
        <v>1257</v>
      </c>
      <c r="G2525" s="31" t="n">
        <v>45611</v>
      </c>
      <c r="H2525" s="30" t="s">
        <v>206</v>
      </c>
      <c r="I2525" s="30" t="s">
        <v>232</v>
      </c>
      <c r="J2525" s="30" t="s">
        <v>615</v>
      </c>
      <c r="K2525" s="30" t="s">
        <v>156</v>
      </c>
      <c r="L2525" s="30" t="n">
        <v>62</v>
      </c>
      <c r="M2525" s="30" t="n">
        <v>65</v>
      </c>
      <c r="N2525" s="30" t="s">
        <v>127</v>
      </c>
      <c r="O2525" s="30" t="s">
        <v>128</v>
      </c>
      <c r="P2525" s="30" t="s">
        <v>129</v>
      </c>
      <c r="Q2525" s="32" t="n">
        <v>3004.51</v>
      </c>
      <c r="R2525" s="30" t="s">
        <v>130</v>
      </c>
      <c r="S2525" s="30" t="s">
        <v>157</v>
      </c>
      <c r="T2525" s="30" t="n">
        <v>4</v>
      </c>
      <c r="U2525" s="30" t="n">
        <f aca="false">YEAR(E2525)</f>
        <v>2024</v>
      </c>
      <c r="V2525" s="30" t="str">
        <f aca="false">TEXT(E2525,"MMM-YYYY")</f>
        <v>Nov-2024</v>
      </c>
      <c r="W2525" s="30" t="n">
        <f aca="false">MONTH(E2525)</f>
        <v>11</v>
      </c>
      <c r="X2525" s="30" t="str">
        <f aca="false">TEXT(WEEKDAY(E2525,2),"0")&amp;" - "&amp;TEXT(E2525,"dddd")</f>
        <v>5 - Friday</v>
      </c>
      <c r="Y2525" s="30" t="str">
        <f aca="false">_xlfn.IFS(C2525&lt;18,"Child (0-17)",C2525&lt;40,"Young Adult (18-39)",C2525&lt;60,"Adult (40-59)",TRUE(),"Senior (60+)")</f>
        <v>Child (0-17)</v>
      </c>
      <c r="Z2525" s="30" t="n">
        <f aca="false">ROUND(G2525-E2525,0)</f>
        <v>0</v>
      </c>
      <c r="AA2525" s="30" t="n">
        <f aca="false">L2525+M2525</f>
        <v>127</v>
      </c>
      <c r="AB2525" s="30" t="n">
        <f aca="false">IFERROR(ROUND(Q2525/AA2525,2),0)</f>
        <v>23.66</v>
      </c>
      <c r="AC2525" s="30" t="str">
        <f aca="false">IF(AND(K2525="Critical",N2525="No"),"URGENT - No Bed","Normal")</f>
        <v>Normal</v>
      </c>
      <c r="AD2525" s="34" t="n">
        <f aca="false">INDEX(Lookup_Tables!$B$3:$B$12,MATCH(H2525,Lookup_Tables!$A$3:$A$12,0))</f>
        <v>2800000</v>
      </c>
      <c r="AE2525" s="30" t="str">
        <f aca="false">INDEX(Lookup_Tables!$C$3:$C$12,MATCH(H2525,Lookup_Tables!$A$3:$A$12,0))</f>
        <v>Dr. Suresh Nair</v>
      </c>
      <c r="AF2525" s="30" t="str">
        <f aca="false">IFERROR(INDEX(Lookup_Tables!$F$16:$F$45,MATCH(I2525,Lookup_Tables!$E$16:$E$45,0)),"N/A")</f>
        <v>EMP210</v>
      </c>
      <c r="AG2525" s="30" t="n">
        <f aca="false">_xlfn.IFS(R2525="Recovered",4,R2525="Referred",3,R2525="Admitted",2,R2525="Deceased",1,TRUE(),0)</f>
        <v>4</v>
      </c>
      <c r="AH2525" s="30" t="str">
        <f aca="false">IF(T2525&gt;=4,"Satisfied",IF(T2525&gt;=3,"Neutral","Needs Improvement"))</f>
        <v>Satisfied</v>
      </c>
    </row>
    <row r="2526" customFormat="false" ht="15" hidden="false" customHeight="false" outlineLevel="0" collapsed="false">
      <c r="A2526" s="27" t="s">
        <v>3267</v>
      </c>
      <c r="B2526" s="27" t="s">
        <v>340</v>
      </c>
      <c r="C2526" s="27" t="n">
        <v>64</v>
      </c>
      <c r="D2526" s="27" t="s">
        <v>181</v>
      </c>
      <c r="E2526" s="28" t="n">
        <v>45525</v>
      </c>
      <c r="F2526" s="27" t="s">
        <v>241</v>
      </c>
      <c r="G2526" s="28" t="n">
        <v>45525</v>
      </c>
      <c r="H2526" s="27" t="s">
        <v>135</v>
      </c>
      <c r="I2526" s="27" t="s">
        <v>136</v>
      </c>
      <c r="J2526" s="27" t="s">
        <v>618</v>
      </c>
      <c r="K2526" s="27" t="s">
        <v>138</v>
      </c>
      <c r="L2526" s="27" t="n">
        <v>61</v>
      </c>
      <c r="M2526" s="27" t="n">
        <v>44</v>
      </c>
      <c r="N2526" s="27" t="s">
        <v>127</v>
      </c>
      <c r="O2526" s="27" t="s">
        <v>128</v>
      </c>
      <c r="P2526" s="27" t="s">
        <v>187</v>
      </c>
      <c r="Q2526" s="29" t="n">
        <v>2750.05</v>
      </c>
      <c r="R2526" s="27" t="s">
        <v>130</v>
      </c>
      <c r="S2526" s="27" t="s">
        <v>151</v>
      </c>
      <c r="T2526" s="27" t="n">
        <v>4</v>
      </c>
      <c r="U2526" s="27" t="n">
        <f aca="false">YEAR(E2526)</f>
        <v>2024</v>
      </c>
      <c r="V2526" s="27" t="str">
        <f aca="false">TEXT(E2526,"MMM-YYYY")</f>
        <v>Aug-2024</v>
      </c>
      <c r="W2526" s="27" t="n">
        <f aca="false">MONTH(E2526)</f>
        <v>8</v>
      </c>
      <c r="X2526" s="27" t="str">
        <f aca="false">TEXT(WEEKDAY(E2526,2),"0")&amp;" - "&amp;TEXT(E2526,"dddd")</f>
        <v>3 - Wednesday</v>
      </c>
      <c r="Y2526" s="27" t="str">
        <f aca="false">_xlfn.IFS(C2526&lt;18,"Child (0-17)",C2526&lt;40,"Young Adult (18-39)",C2526&lt;60,"Adult (40-59)",TRUE(),"Senior (60+)")</f>
        <v>Senior (60+)</v>
      </c>
      <c r="Z2526" s="27" t="n">
        <f aca="false">ROUND(G2526-E2526,0)</f>
        <v>0</v>
      </c>
      <c r="AA2526" s="27" t="n">
        <f aca="false">L2526+M2526</f>
        <v>105</v>
      </c>
      <c r="AB2526" s="27" t="n">
        <f aca="false">IFERROR(ROUND(Q2526/AA2526,2),0)</f>
        <v>26.19</v>
      </c>
      <c r="AC2526" s="27" t="str">
        <f aca="false">IF(AND(K2526="Critical",N2526="No"),"URGENT - No Bed","Normal")</f>
        <v>Normal</v>
      </c>
      <c r="AD2526" s="33" t="n">
        <f aca="false">INDEX(Lookup_Tables!$B$3:$B$12,MATCH(H2526,Lookup_Tables!$A$3:$A$12,0))</f>
        <v>4600000</v>
      </c>
      <c r="AE2526" s="27" t="str">
        <f aca="false">INDEX(Lookup_Tables!$C$3:$C$12,MATCH(H2526,Lookup_Tables!$A$3:$A$12,0))</f>
        <v>Dr. Farhan Khan</v>
      </c>
      <c r="AF2526" s="27" t="str">
        <f aca="false">IFERROR(INDEX(Lookup_Tables!$F$16:$F$45,MATCH(I2526,Lookup_Tables!$E$16:$E$45,0)),"N/A")</f>
        <v>EMP206</v>
      </c>
      <c r="AG2526" s="27" t="n">
        <f aca="false">_xlfn.IFS(R2526="Recovered",4,R2526="Referred",3,R2526="Admitted",2,R2526="Deceased",1,TRUE(),0)</f>
        <v>4</v>
      </c>
      <c r="AH2526" s="27" t="str">
        <f aca="false">IF(T2526&gt;=4,"Satisfied",IF(T2526&gt;=3,"Neutral","Needs Improvement"))</f>
        <v>Satisfied</v>
      </c>
    </row>
    <row r="2527" customFormat="false" ht="15" hidden="false" customHeight="false" outlineLevel="0" collapsed="false">
      <c r="A2527" s="30" t="s">
        <v>4404</v>
      </c>
      <c r="B2527" s="30" t="s">
        <v>2223</v>
      </c>
      <c r="C2527" s="30" t="n">
        <v>56</v>
      </c>
      <c r="D2527" s="30" t="s">
        <v>181</v>
      </c>
      <c r="E2527" s="31" t="n">
        <v>45399</v>
      </c>
      <c r="F2527" s="30" t="s">
        <v>145</v>
      </c>
      <c r="G2527" s="31" t="n">
        <v>45400</v>
      </c>
      <c r="H2527" s="30" t="s">
        <v>217</v>
      </c>
      <c r="I2527" s="30" t="s">
        <v>392</v>
      </c>
      <c r="J2527" s="30" t="s">
        <v>218</v>
      </c>
      <c r="K2527" s="30" t="s">
        <v>156</v>
      </c>
      <c r="L2527" s="30" t="n">
        <v>16</v>
      </c>
      <c r="M2527" s="30" t="n">
        <v>54</v>
      </c>
      <c r="N2527" s="30" t="s">
        <v>186</v>
      </c>
      <c r="O2527" s="30" t="s">
        <v>128</v>
      </c>
      <c r="P2527" s="30" t="s">
        <v>150</v>
      </c>
      <c r="Q2527" s="32" t="n">
        <v>4378.11</v>
      </c>
      <c r="R2527" s="30" t="s">
        <v>130</v>
      </c>
      <c r="S2527" s="30" t="s">
        <v>151</v>
      </c>
      <c r="T2527" s="30" t="n">
        <v>4</v>
      </c>
      <c r="U2527" s="30" t="n">
        <f aca="false">YEAR(E2527)</f>
        <v>2024</v>
      </c>
      <c r="V2527" s="30" t="str">
        <f aca="false">TEXT(E2527,"MMM-YYYY")</f>
        <v>Apr-2024</v>
      </c>
      <c r="W2527" s="30" t="n">
        <f aca="false">MONTH(E2527)</f>
        <v>4</v>
      </c>
      <c r="X2527" s="30" t="str">
        <f aca="false">TEXT(WEEKDAY(E2527,2),"0")&amp;" - "&amp;TEXT(E2527,"dddd")</f>
        <v>3 - Wednesday</v>
      </c>
      <c r="Y2527" s="30" t="str">
        <f aca="false">_xlfn.IFS(C2527&lt;18,"Child (0-17)",C2527&lt;40,"Young Adult (18-39)",C2527&lt;60,"Adult (40-59)",TRUE(),"Senior (60+)")</f>
        <v>Adult (40-59)</v>
      </c>
      <c r="Z2527" s="30" t="n">
        <f aca="false">ROUND(G2527-E2527,0)</f>
        <v>1</v>
      </c>
      <c r="AA2527" s="30" t="n">
        <f aca="false">L2527+M2527</f>
        <v>70</v>
      </c>
      <c r="AB2527" s="30" t="n">
        <f aca="false">IFERROR(ROUND(Q2527/AA2527,2),0)</f>
        <v>62.54</v>
      </c>
      <c r="AC2527" s="30" t="str">
        <f aca="false">IF(AND(K2527="Critical",N2527="No"),"URGENT - No Bed","Normal")</f>
        <v>Normal</v>
      </c>
      <c r="AD2527" s="34" t="n">
        <f aca="false">INDEX(Lookup_Tables!$B$3:$B$12,MATCH(H2527,Lookup_Tables!$A$3:$A$12,0))</f>
        <v>4200000</v>
      </c>
      <c r="AE2527" s="30" t="str">
        <f aca="false">INDEX(Lookup_Tables!$C$3:$C$12,MATCH(H2527,Lookup_Tables!$A$3:$A$12,0))</f>
        <v>Dr. Anil Kapoor</v>
      </c>
      <c r="AF2527" s="30" t="str">
        <f aca="false">IFERROR(INDEX(Lookup_Tables!$F$16:$F$45,MATCH(I2527,Lookup_Tables!$E$16:$E$45,0)),"N/A")</f>
        <v>EMP202</v>
      </c>
      <c r="AG2527" s="30" t="n">
        <f aca="false">_xlfn.IFS(R2527="Recovered",4,R2527="Referred",3,R2527="Admitted",2,R2527="Deceased",1,TRUE(),0)</f>
        <v>4</v>
      </c>
      <c r="AH2527" s="30" t="str">
        <f aca="false">IF(T2527&gt;=4,"Satisfied",IF(T2527&gt;=3,"Neutral","Needs Improvement"))</f>
        <v>Satisfied</v>
      </c>
    </row>
    <row r="2528" customFormat="false" ht="15" hidden="false" customHeight="false" outlineLevel="0" collapsed="false">
      <c r="A2528" s="27" t="s">
        <v>3133</v>
      </c>
      <c r="B2528" s="27" t="s">
        <v>3134</v>
      </c>
      <c r="C2528" s="27" t="n">
        <v>48</v>
      </c>
      <c r="D2528" s="27" t="s">
        <v>181</v>
      </c>
      <c r="E2528" s="28" t="n">
        <v>45481</v>
      </c>
      <c r="F2528" s="27" t="s">
        <v>549</v>
      </c>
      <c r="G2528" s="28" t="n">
        <v>45483</v>
      </c>
      <c r="H2528" s="27" t="s">
        <v>168</v>
      </c>
      <c r="I2528" s="27" t="s">
        <v>366</v>
      </c>
      <c r="J2528" s="27" t="s">
        <v>191</v>
      </c>
      <c r="K2528" s="27" t="s">
        <v>156</v>
      </c>
      <c r="L2528" s="27" t="n">
        <v>22</v>
      </c>
      <c r="M2528" s="27" t="n">
        <v>42</v>
      </c>
      <c r="N2528" s="27" t="s">
        <v>186</v>
      </c>
      <c r="O2528" s="27" t="s">
        <v>128</v>
      </c>
      <c r="P2528" s="27" t="s">
        <v>187</v>
      </c>
      <c r="Q2528" s="29" t="n">
        <v>2813.74</v>
      </c>
      <c r="R2528" s="27" t="s">
        <v>130</v>
      </c>
      <c r="S2528" s="27" t="s">
        <v>157</v>
      </c>
      <c r="T2528" s="27" t="n">
        <v>4</v>
      </c>
      <c r="U2528" s="27" t="n">
        <f aca="false">YEAR(E2528)</f>
        <v>2024</v>
      </c>
      <c r="V2528" s="27" t="str">
        <f aca="false">TEXT(E2528,"MMM-YYYY")</f>
        <v>Jul-2024</v>
      </c>
      <c r="W2528" s="27" t="n">
        <f aca="false">MONTH(E2528)</f>
        <v>7</v>
      </c>
      <c r="X2528" s="27" t="str">
        <f aca="false">TEXT(WEEKDAY(E2528,2),"0")&amp;" - "&amp;TEXT(E2528,"dddd")</f>
        <v>1 - Monday</v>
      </c>
      <c r="Y2528" s="27" t="str">
        <f aca="false">_xlfn.IFS(C2528&lt;18,"Child (0-17)",C2528&lt;40,"Young Adult (18-39)",C2528&lt;60,"Adult (40-59)",TRUE(),"Senior (60+)")</f>
        <v>Adult (40-59)</v>
      </c>
      <c r="Z2528" s="27" t="n">
        <f aca="false">ROUND(G2528-E2528,0)</f>
        <v>2</v>
      </c>
      <c r="AA2528" s="27" t="n">
        <f aca="false">L2528+M2528</f>
        <v>64</v>
      </c>
      <c r="AB2528" s="27" t="n">
        <f aca="false">IFERROR(ROUND(Q2528/AA2528,2),0)</f>
        <v>43.96</v>
      </c>
      <c r="AC2528" s="27" t="str">
        <f aca="false">IF(AND(K2528="Critical",N2528="No"),"URGENT - No Bed","Normal")</f>
        <v>Normal</v>
      </c>
      <c r="AD2528" s="33" t="n">
        <f aca="false">INDEX(Lookup_Tables!$B$3:$B$12,MATCH(H2528,Lookup_Tables!$A$3:$A$12,0))</f>
        <v>4400000</v>
      </c>
      <c r="AE2528" s="27" t="str">
        <f aca="false">INDEX(Lookup_Tables!$C$3:$C$12,MATCH(H2528,Lookup_Tables!$A$3:$A$12,0))</f>
        <v>Dr. Neha Chopra</v>
      </c>
      <c r="AF2528" s="27" t="str">
        <f aca="false">IFERROR(INDEX(Lookup_Tables!$F$16:$F$45,MATCH(I2528,Lookup_Tables!$E$16:$E$45,0)),"N/A")</f>
        <v>EMP218</v>
      </c>
      <c r="AG2528" s="27" t="n">
        <f aca="false">_xlfn.IFS(R2528="Recovered",4,R2528="Referred",3,R2528="Admitted",2,R2528="Deceased",1,TRUE(),0)</f>
        <v>4</v>
      </c>
      <c r="AH2528" s="27" t="str">
        <f aca="false">IF(T2528&gt;=4,"Satisfied",IF(T2528&gt;=3,"Neutral","Needs Improvement"))</f>
        <v>Satisfied</v>
      </c>
    </row>
    <row r="2529" customFormat="false" ht="15" hidden="false" customHeight="false" outlineLevel="0" collapsed="false">
      <c r="A2529" s="30" t="s">
        <v>2352</v>
      </c>
      <c r="B2529" s="30" t="s">
        <v>2353</v>
      </c>
      <c r="C2529" s="30" t="n">
        <v>17</v>
      </c>
      <c r="D2529" s="30" t="s">
        <v>121</v>
      </c>
      <c r="E2529" s="31" t="n">
        <v>45468</v>
      </c>
      <c r="F2529" s="30" t="s">
        <v>1073</v>
      </c>
      <c r="G2529" s="31" t="n">
        <v>45468</v>
      </c>
      <c r="H2529" s="30" t="s">
        <v>135</v>
      </c>
      <c r="I2529" s="30" t="s">
        <v>278</v>
      </c>
      <c r="J2529" s="30" t="s">
        <v>201</v>
      </c>
      <c r="K2529" s="30" t="s">
        <v>138</v>
      </c>
      <c r="L2529" s="30" t="n">
        <v>31</v>
      </c>
      <c r="M2529" s="30" t="n">
        <v>31</v>
      </c>
      <c r="N2529" s="30" t="s">
        <v>186</v>
      </c>
      <c r="O2529" s="30" t="s">
        <v>171</v>
      </c>
      <c r="P2529" s="30" t="s">
        <v>150</v>
      </c>
      <c r="Q2529" s="32" t="n">
        <v>968.66</v>
      </c>
      <c r="R2529" s="30" t="s">
        <v>130</v>
      </c>
      <c r="S2529" s="30" t="s">
        <v>131</v>
      </c>
      <c r="T2529" s="30" t="n">
        <v>3</v>
      </c>
      <c r="U2529" s="30" t="n">
        <f aca="false">YEAR(E2529)</f>
        <v>2024</v>
      </c>
      <c r="V2529" s="30" t="str">
        <f aca="false">TEXT(E2529,"MMM-YYYY")</f>
        <v>Jun-2024</v>
      </c>
      <c r="W2529" s="30" t="n">
        <f aca="false">MONTH(E2529)</f>
        <v>6</v>
      </c>
      <c r="X2529" s="30" t="str">
        <f aca="false">TEXT(WEEKDAY(E2529,2),"0")&amp;" - "&amp;TEXT(E2529,"dddd")</f>
        <v>2 - Tuesday</v>
      </c>
      <c r="Y2529" s="30" t="str">
        <f aca="false">_xlfn.IFS(C2529&lt;18,"Child (0-17)",C2529&lt;40,"Young Adult (18-39)",C2529&lt;60,"Adult (40-59)",TRUE(),"Senior (60+)")</f>
        <v>Child (0-17)</v>
      </c>
      <c r="Z2529" s="30" t="n">
        <f aca="false">ROUND(G2529-E2529,0)</f>
        <v>0</v>
      </c>
      <c r="AA2529" s="30" t="n">
        <f aca="false">L2529+M2529</f>
        <v>62</v>
      </c>
      <c r="AB2529" s="30" t="n">
        <f aca="false">IFERROR(ROUND(Q2529/AA2529,2),0)</f>
        <v>15.62</v>
      </c>
      <c r="AC2529" s="30" t="str">
        <f aca="false">IF(AND(K2529="Critical",N2529="No"),"URGENT - No Bed","Normal")</f>
        <v>Normal</v>
      </c>
      <c r="AD2529" s="34" t="n">
        <f aca="false">INDEX(Lookup_Tables!$B$3:$B$12,MATCH(H2529,Lookup_Tables!$A$3:$A$12,0))</f>
        <v>4600000</v>
      </c>
      <c r="AE2529" s="30" t="str">
        <f aca="false">INDEX(Lookup_Tables!$C$3:$C$12,MATCH(H2529,Lookup_Tables!$A$3:$A$12,0))</f>
        <v>Dr. Farhan Khan</v>
      </c>
      <c r="AF2529" s="30" t="str">
        <f aca="false">IFERROR(INDEX(Lookup_Tables!$F$16:$F$45,MATCH(I2529,Lookup_Tables!$E$16:$E$45,0)),"N/A")</f>
        <v>EMP208</v>
      </c>
      <c r="AG2529" s="30" t="n">
        <f aca="false">_xlfn.IFS(R2529="Recovered",4,R2529="Referred",3,R2529="Admitted",2,R2529="Deceased",1,TRUE(),0)</f>
        <v>4</v>
      </c>
      <c r="AH2529" s="30" t="str">
        <f aca="false">IF(T2529&gt;=4,"Satisfied",IF(T2529&gt;=3,"Neutral","Needs Improvement"))</f>
        <v>Neutral</v>
      </c>
    </row>
    <row r="2530" customFormat="false" ht="15" hidden="false" customHeight="false" outlineLevel="0" collapsed="false">
      <c r="A2530" s="27" t="s">
        <v>3681</v>
      </c>
      <c r="B2530" s="27" t="s">
        <v>3669</v>
      </c>
      <c r="C2530" s="27" t="n">
        <v>56</v>
      </c>
      <c r="D2530" s="27" t="s">
        <v>121</v>
      </c>
      <c r="E2530" s="28" t="n">
        <v>45313</v>
      </c>
      <c r="F2530" s="27" t="s">
        <v>682</v>
      </c>
      <c r="G2530" s="28" t="n">
        <v>45314</v>
      </c>
      <c r="H2530" s="27" t="s">
        <v>135</v>
      </c>
      <c r="I2530" s="27" t="s">
        <v>278</v>
      </c>
      <c r="J2530" s="27" t="s">
        <v>137</v>
      </c>
      <c r="K2530" s="27" t="s">
        <v>138</v>
      </c>
      <c r="L2530" s="27" t="n">
        <v>47</v>
      </c>
      <c r="M2530" s="27" t="n">
        <v>21</v>
      </c>
      <c r="N2530" s="27" t="s">
        <v>127</v>
      </c>
      <c r="O2530" s="27" t="s">
        <v>128</v>
      </c>
      <c r="P2530" s="27" t="s">
        <v>129</v>
      </c>
      <c r="Q2530" s="29" t="n">
        <v>2015.31</v>
      </c>
      <c r="R2530" s="27" t="s">
        <v>130</v>
      </c>
      <c r="S2530" s="27" t="s">
        <v>141</v>
      </c>
      <c r="T2530" s="27" t="n">
        <v>4</v>
      </c>
      <c r="U2530" s="27" t="n">
        <f aca="false">YEAR(E2530)</f>
        <v>2024</v>
      </c>
      <c r="V2530" s="27" t="str">
        <f aca="false">TEXT(E2530,"MMM-YYYY")</f>
        <v>Jan-2024</v>
      </c>
      <c r="W2530" s="27" t="n">
        <f aca="false">MONTH(E2530)</f>
        <v>1</v>
      </c>
      <c r="X2530" s="27" t="str">
        <f aca="false">TEXT(WEEKDAY(E2530,2),"0")&amp;" - "&amp;TEXT(E2530,"dddd")</f>
        <v>1 - Monday</v>
      </c>
      <c r="Y2530" s="27" t="str">
        <f aca="false">_xlfn.IFS(C2530&lt;18,"Child (0-17)",C2530&lt;40,"Young Adult (18-39)",C2530&lt;60,"Adult (40-59)",TRUE(),"Senior (60+)")</f>
        <v>Adult (40-59)</v>
      </c>
      <c r="Z2530" s="27" t="n">
        <f aca="false">ROUND(G2530-E2530,0)</f>
        <v>1</v>
      </c>
      <c r="AA2530" s="27" t="n">
        <f aca="false">L2530+M2530</f>
        <v>68</v>
      </c>
      <c r="AB2530" s="27" t="n">
        <f aca="false">IFERROR(ROUND(Q2530/AA2530,2),0)</f>
        <v>29.64</v>
      </c>
      <c r="AC2530" s="27" t="str">
        <f aca="false">IF(AND(K2530="Critical",N2530="No"),"URGENT - No Bed","Normal")</f>
        <v>Normal</v>
      </c>
      <c r="AD2530" s="33" t="n">
        <f aca="false">INDEX(Lookup_Tables!$B$3:$B$12,MATCH(H2530,Lookup_Tables!$A$3:$A$12,0))</f>
        <v>4600000</v>
      </c>
      <c r="AE2530" s="27" t="str">
        <f aca="false">INDEX(Lookup_Tables!$C$3:$C$12,MATCH(H2530,Lookup_Tables!$A$3:$A$12,0))</f>
        <v>Dr. Farhan Khan</v>
      </c>
      <c r="AF2530" s="27" t="str">
        <f aca="false">IFERROR(INDEX(Lookup_Tables!$F$16:$F$45,MATCH(I2530,Lookup_Tables!$E$16:$E$45,0)),"N/A")</f>
        <v>EMP208</v>
      </c>
      <c r="AG2530" s="27" t="n">
        <f aca="false">_xlfn.IFS(R2530="Recovered",4,R2530="Referred",3,R2530="Admitted",2,R2530="Deceased",1,TRUE(),0)</f>
        <v>4</v>
      </c>
      <c r="AH2530" s="27" t="str">
        <f aca="false">IF(T2530&gt;=4,"Satisfied",IF(T2530&gt;=3,"Neutral","Needs Improvement"))</f>
        <v>Satisfied</v>
      </c>
    </row>
    <row r="2531" customFormat="false" ht="15" hidden="false" customHeight="false" outlineLevel="0" collapsed="false">
      <c r="A2531" s="30" t="s">
        <v>3912</v>
      </c>
      <c r="B2531" s="30" t="s">
        <v>3913</v>
      </c>
      <c r="C2531" s="30" t="n">
        <v>39</v>
      </c>
      <c r="D2531" s="30" t="s">
        <v>121</v>
      </c>
      <c r="E2531" s="31" t="n">
        <v>45590</v>
      </c>
      <c r="F2531" s="30" t="s">
        <v>255</v>
      </c>
      <c r="G2531" s="31" t="n">
        <v>45591</v>
      </c>
      <c r="H2531" s="30" t="s">
        <v>183</v>
      </c>
      <c r="I2531" s="30" t="s">
        <v>184</v>
      </c>
      <c r="J2531" s="30" t="s">
        <v>431</v>
      </c>
      <c r="K2531" s="30" t="s">
        <v>156</v>
      </c>
      <c r="L2531" s="30" t="n">
        <v>74</v>
      </c>
      <c r="M2531" s="30" t="n">
        <v>39</v>
      </c>
      <c r="N2531" s="30" t="s">
        <v>127</v>
      </c>
      <c r="O2531" s="30" t="s">
        <v>128</v>
      </c>
      <c r="P2531" s="30" t="s">
        <v>140</v>
      </c>
      <c r="Q2531" s="32" t="n">
        <v>3790.46</v>
      </c>
      <c r="R2531" s="30" t="s">
        <v>130</v>
      </c>
      <c r="S2531" s="30" t="s">
        <v>131</v>
      </c>
      <c r="T2531" s="30" t="n">
        <v>4</v>
      </c>
      <c r="U2531" s="30" t="n">
        <f aca="false">YEAR(E2531)</f>
        <v>2024</v>
      </c>
      <c r="V2531" s="30" t="str">
        <f aca="false">TEXT(E2531,"MMM-YYYY")</f>
        <v>Oct-2024</v>
      </c>
      <c r="W2531" s="30" t="n">
        <f aca="false">MONTH(E2531)</f>
        <v>10</v>
      </c>
      <c r="X2531" s="30" t="str">
        <f aca="false">TEXT(WEEKDAY(E2531,2),"0")&amp;" - "&amp;TEXT(E2531,"dddd")</f>
        <v>5 - Friday</v>
      </c>
      <c r="Y2531" s="30" t="str">
        <f aca="false">_xlfn.IFS(C2531&lt;18,"Child (0-17)",C2531&lt;40,"Young Adult (18-39)",C2531&lt;60,"Adult (40-59)",TRUE(),"Senior (60+)")</f>
        <v>Young Adult (18-39)</v>
      </c>
      <c r="Z2531" s="30" t="n">
        <f aca="false">ROUND(G2531-E2531,0)</f>
        <v>1</v>
      </c>
      <c r="AA2531" s="30" t="n">
        <f aca="false">L2531+M2531</f>
        <v>113</v>
      </c>
      <c r="AB2531" s="30" t="n">
        <f aca="false">IFERROR(ROUND(Q2531/AA2531,2),0)</f>
        <v>33.54</v>
      </c>
      <c r="AC2531" s="30" t="str">
        <f aca="false">IF(AND(K2531="Critical",N2531="No"),"URGENT - No Bed","Normal")</f>
        <v>Normal</v>
      </c>
      <c r="AD2531" s="34" t="n">
        <f aca="false">INDEX(Lookup_Tables!$B$3:$B$12,MATCH(H2531,Lookup_Tables!$A$3:$A$12,0))</f>
        <v>3100000</v>
      </c>
      <c r="AE2531" s="30" t="str">
        <f aca="false">INDEX(Lookup_Tables!$C$3:$C$12,MATCH(H2531,Lookup_Tables!$A$3:$A$12,0))</f>
        <v>Dr. Kavita Rao</v>
      </c>
      <c r="AF2531" s="30" t="str">
        <f aca="false">IFERROR(INDEX(Lookup_Tables!$F$16:$F$45,MATCH(I2531,Lookup_Tables!$E$16:$E$45,0)),"N/A")</f>
        <v>EMP226</v>
      </c>
      <c r="AG2531" s="30" t="n">
        <f aca="false">_xlfn.IFS(R2531="Recovered",4,R2531="Referred",3,R2531="Admitted",2,R2531="Deceased",1,TRUE(),0)</f>
        <v>4</v>
      </c>
      <c r="AH2531" s="30" t="str">
        <f aca="false">IF(T2531&gt;=4,"Satisfied",IF(T2531&gt;=3,"Neutral","Needs Improvement"))</f>
        <v>Satisfied</v>
      </c>
    </row>
    <row r="2532" customFormat="false" ht="15" hidden="false" customHeight="false" outlineLevel="0" collapsed="false">
      <c r="A2532" s="27" t="s">
        <v>4373</v>
      </c>
      <c r="B2532" s="27" t="s">
        <v>3142</v>
      </c>
      <c r="C2532" s="27" t="n">
        <v>35</v>
      </c>
      <c r="D2532" s="27" t="s">
        <v>181</v>
      </c>
      <c r="E2532" s="28" t="n">
        <v>45315</v>
      </c>
      <c r="F2532" s="27" t="s">
        <v>479</v>
      </c>
      <c r="G2532" s="28" t="n">
        <v>45315</v>
      </c>
      <c r="H2532" s="27" t="s">
        <v>161</v>
      </c>
      <c r="I2532" s="27" t="s">
        <v>162</v>
      </c>
      <c r="J2532" s="27" t="s">
        <v>258</v>
      </c>
      <c r="K2532" s="27" t="s">
        <v>138</v>
      </c>
      <c r="L2532" s="27" t="n">
        <v>46</v>
      </c>
      <c r="M2532" s="27" t="n">
        <v>34</v>
      </c>
      <c r="N2532" s="27" t="s">
        <v>127</v>
      </c>
      <c r="O2532" s="27" t="s">
        <v>139</v>
      </c>
      <c r="P2532" s="27" t="s">
        <v>140</v>
      </c>
      <c r="Q2532" s="29" t="n">
        <v>2100.36</v>
      </c>
      <c r="R2532" s="27" t="s">
        <v>130</v>
      </c>
      <c r="S2532" s="27" t="s">
        <v>164</v>
      </c>
      <c r="T2532" s="27" t="n">
        <v>5</v>
      </c>
      <c r="U2532" s="27" t="n">
        <f aca="false">YEAR(E2532)</f>
        <v>2024</v>
      </c>
      <c r="V2532" s="27" t="str">
        <f aca="false">TEXT(E2532,"MMM-YYYY")</f>
        <v>Jan-2024</v>
      </c>
      <c r="W2532" s="27" t="n">
        <f aca="false">MONTH(E2532)</f>
        <v>1</v>
      </c>
      <c r="X2532" s="27" t="str">
        <f aca="false">TEXT(WEEKDAY(E2532,2),"0")&amp;" - "&amp;TEXT(E2532,"dddd")</f>
        <v>3 - Wednesday</v>
      </c>
      <c r="Y2532" s="27" t="str">
        <f aca="false">_xlfn.IFS(C2532&lt;18,"Child (0-17)",C2532&lt;40,"Young Adult (18-39)",C2532&lt;60,"Adult (40-59)",TRUE(),"Senior (60+)")</f>
        <v>Young Adult (18-39)</v>
      </c>
      <c r="Z2532" s="27" t="n">
        <f aca="false">ROUND(G2532-E2532,0)</f>
        <v>0</v>
      </c>
      <c r="AA2532" s="27" t="n">
        <f aca="false">L2532+M2532</f>
        <v>80</v>
      </c>
      <c r="AB2532" s="27" t="n">
        <f aca="false">IFERROR(ROUND(Q2532/AA2532,2),0)</f>
        <v>26.25</v>
      </c>
      <c r="AC2532" s="27" t="str">
        <f aca="false">IF(AND(K2532="Critical",N2532="No"),"URGENT - No Bed","Normal")</f>
        <v>Normal</v>
      </c>
      <c r="AD2532" s="33" t="n">
        <f aca="false">INDEX(Lookup_Tables!$B$3:$B$12,MATCH(H2532,Lookup_Tables!$A$3:$A$12,0))</f>
        <v>3600000</v>
      </c>
      <c r="AE2532" s="27" t="str">
        <f aca="false">INDEX(Lookup_Tables!$C$3:$C$12,MATCH(H2532,Lookup_Tables!$A$3:$A$12,0))</f>
        <v>Dr. Sameer Joshi</v>
      </c>
      <c r="AF2532" s="27" t="str">
        <f aca="false">IFERROR(INDEX(Lookup_Tables!$F$16:$F$45,MATCH(I2532,Lookup_Tables!$E$16:$E$45,0)),"N/A")</f>
        <v>EMP222</v>
      </c>
      <c r="AG2532" s="27" t="n">
        <f aca="false">_xlfn.IFS(R2532="Recovered",4,R2532="Referred",3,R2532="Admitted",2,R2532="Deceased",1,TRUE(),0)</f>
        <v>4</v>
      </c>
      <c r="AH2532" s="27" t="str">
        <f aca="false">IF(T2532&gt;=4,"Satisfied",IF(T2532&gt;=3,"Neutral","Needs Improvement"))</f>
        <v>Satisfied</v>
      </c>
    </row>
    <row r="2533" customFormat="false" ht="15" hidden="false" customHeight="false" outlineLevel="0" collapsed="false">
      <c r="A2533" s="30" t="s">
        <v>6285</v>
      </c>
      <c r="B2533" s="30" t="s">
        <v>2463</v>
      </c>
      <c r="C2533" s="30" t="n">
        <v>35</v>
      </c>
      <c r="D2533" s="30" t="s">
        <v>121</v>
      </c>
      <c r="E2533" s="31" t="n">
        <v>45491</v>
      </c>
      <c r="F2533" s="30" t="s">
        <v>1281</v>
      </c>
      <c r="G2533" s="31" t="n">
        <v>45492</v>
      </c>
      <c r="H2533" s="30" t="s">
        <v>183</v>
      </c>
      <c r="I2533" s="30" t="s">
        <v>430</v>
      </c>
      <c r="J2533" s="30" t="s">
        <v>476</v>
      </c>
      <c r="K2533" s="30" t="s">
        <v>156</v>
      </c>
      <c r="L2533" s="30" t="n">
        <v>58</v>
      </c>
      <c r="M2533" s="30" t="n">
        <v>74</v>
      </c>
      <c r="N2533" s="30" t="s">
        <v>186</v>
      </c>
      <c r="O2533" s="30" t="s">
        <v>171</v>
      </c>
      <c r="P2533" s="30" t="s">
        <v>150</v>
      </c>
      <c r="Q2533" s="32" t="n">
        <v>4495.97</v>
      </c>
      <c r="R2533" s="30" t="s">
        <v>130</v>
      </c>
      <c r="S2533" s="30" t="s">
        <v>223</v>
      </c>
      <c r="T2533" s="30" t="n">
        <v>3</v>
      </c>
      <c r="U2533" s="30" t="n">
        <f aca="false">YEAR(E2533)</f>
        <v>2024</v>
      </c>
      <c r="V2533" s="30" t="str">
        <f aca="false">TEXT(E2533,"MMM-YYYY")</f>
        <v>Jul-2024</v>
      </c>
      <c r="W2533" s="30" t="n">
        <f aca="false">MONTH(E2533)</f>
        <v>7</v>
      </c>
      <c r="X2533" s="30" t="str">
        <f aca="false">TEXT(WEEKDAY(E2533,2),"0")&amp;" - "&amp;TEXT(E2533,"dddd")</f>
        <v>4 - Thursday</v>
      </c>
      <c r="Y2533" s="30" t="str">
        <f aca="false">_xlfn.IFS(C2533&lt;18,"Child (0-17)",C2533&lt;40,"Young Adult (18-39)",C2533&lt;60,"Adult (40-59)",TRUE(),"Senior (60+)")</f>
        <v>Young Adult (18-39)</v>
      </c>
      <c r="Z2533" s="30" t="n">
        <f aca="false">ROUND(G2533-E2533,0)</f>
        <v>1</v>
      </c>
      <c r="AA2533" s="30" t="n">
        <f aca="false">L2533+M2533</f>
        <v>132</v>
      </c>
      <c r="AB2533" s="30" t="n">
        <f aca="false">IFERROR(ROUND(Q2533/AA2533,2),0)</f>
        <v>34.06</v>
      </c>
      <c r="AC2533" s="30" t="str">
        <f aca="false">IF(AND(K2533="Critical",N2533="No"),"URGENT - No Bed","Normal")</f>
        <v>Normal</v>
      </c>
      <c r="AD2533" s="34" t="n">
        <f aca="false">INDEX(Lookup_Tables!$B$3:$B$12,MATCH(H2533,Lookup_Tables!$A$3:$A$12,0))</f>
        <v>3100000</v>
      </c>
      <c r="AE2533" s="30" t="str">
        <f aca="false">INDEX(Lookup_Tables!$C$3:$C$12,MATCH(H2533,Lookup_Tables!$A$3:$A$12,0))</f>
        <v>Dr. Kavita Rao</v>
      </c>
      <c r="AF2533" s="30" t="str">
        <f aca="false">IFERROR(INDEX(Lookup_Tables!$F$16:$F$45,MATCH(I2533,Lookup_Tables!$E$16:$E$45,0)),"N/A")</f>
        <v>EMP224</v>
      </c>
      <c r="AG2533" s="30" t="n">
        <f aca="false">_xlfn.IFS(R2533="Recovered",4,R2533="Referred",3,R2533="Admitted",2,R2533="Deceased",1,TRUE(),0)</f>
        <v>4</v>
      </c>
      <c r="AH2533" s="30" t="str">
        <f aca="false">IF(T2533&gt;=4,"Satisfied",IF(T2533&gt;=3,"Neutral","Needs Improvement"))</f>
        <v>Neutral</v>
      </c>
    </row>
    <row r="2534" customFormat="false" ht="15" hidden="false" customHeight="false" outlineLevel="0" collapsed="false">
      <c r="A2534" s="27" t="s">
        <v>4159</v>
      </c>
      <c r="B2534" s="27" t="s">
        <v>3142</v>
      </c>
      <c r="C2534" s="27" t="n">
        <v>56</v>
      </c>
      <c r="D2534" s="27" t="s">
        <v>121</v>
      </c>
      <c r="E2534" s="28" t="n">
        <v>45352</v>
      </c>
      <c r="F2534" s="27" t="s">
        <v>350</v>
      </c>
      <c r="G2534" s="28" t="n">
        <v>45352</v>
      </c>
      <c r="H2534" s="27" t="s">
        <v>168</v>
      </c>
      <c r="I2534" s="27" t="s">
        <v>366</v>
      </c>
      <c r="J2534" s="27" t="s">
        <v>441</v>
      </c>
      <c r="K2534" s="27" t="s">
        <v>156</v>
      </c>
      <c r="L2534" s="27" t="n">
        <v>59</v>
      </c>
      <c r="M2534" s="27" t="n">
        <v>44</v>
      </c>
      <c r="N2534" s="27" t="s">
        <v>127</v>
      </c>
      <c r="O2534" s="27" t="s">
        <v>149</v>
      </c>
      <c r="P2534" s="27" t="s">
        <v>187</v>
      </c>
      <c r="Q2534" s="29" t="n">
        <v>3728.22</v>
      </c>
      <c r="R2534" s="27" t="s">
        <v>130</v>
      </c>
      <c r="S2534" s="27" t="s">
        <v>197</v>
      </c>
      <c r="T2534" s="27" t="n">
        <v>4</v>
      </c>
      <c r="U2534" s="27" t="n">
        <f aca="false">YEAR(E2534)</f>
        <v>2024</v>
      </c>
      <c r="V2534" s="27" t="str">
        <f aca="false">TEXT(E2534,"MMM-YYYY")</f>
        <v>Mar-2024</v>
      </c>
      <c r="W2534" s="27" t="n">
        <f aca="false">MONTH(E2534)</f>
        <v>3</v>
      </c>
      <c r="X2534" s="27" t="str">
        <f aca="false">TEXT(WEEKDAY(E2534,2),"0")&amp;" - "&amp;TEXT(E2534,"dddd")</f>
        <v>5 - Friday</v>
      </c>
      <c r="Y2534" s="27" t="str">
        <f aca="false">_xlfn.IFS(C2534&lt;18,"Child (0-17)",C2534&lt;40,"Young Adult (18-39)",C2534&lt;60,"Adult (40-59)",TRUE(),"Senior (60+)")</f>
        <v>Adult (40-59)</v>
      </c>
      <c r="Z2534" s="27" t="n">
        <f aca="false">ROUND(G2534-E2534,0)</f>
        <v>0</v>
      </c>
      <c r="AA2534" s="27" t="n">
        <f aca="false">L2534+M2534</f>
        <v>103</v>
      </c>
      <c r="AB2534" s="27" t="n">
        <f aca="false">IFERROR(ROUND(Q2534/AA2534,2),0)</f>
        <v>36.2</v>
      </c>
      <c r="AC2534" s="27" t="str">
        <f aca="false">IF(AND(K2534="Critical",N2534="No"),"URGENT - No Bed","Normal")</f>
        <v>Normal</v>
      </c>
      <c r="AD2534" s="33" t="n">
        <f aca="false">INDEX(Lookup_Tables!$B$3:$B$12,MATCH(H2534,Lookup_Tables!$A$3:$A$12,0))</f>
        <v>4400000</v>
      </c>
      <c r="AE2534" s="27" t="str">
        <f aca="false">INDEX(Lookup_Tables!$C$3:$C$12,MATCH(H2534,Lookup_Tables!$A$3:$A$12,0))</f>
        <v>Dr. Neha Chopra</v>
      </c>
      <c r="AF2534" s="27" t="str">
        <f aca="false">IFERROR(INDEX(Lookup_Tables!$F$16:$F$45,MATCH(I2534,Lookup_Tables!$E$16:$E$45,0)),"N/A")</f>
        <v>EMP218</v>
      </c>
      <c r="AG2534" s="27" t="n">
        <f aca="false">_xlfn.IFS(R2534="Recovered",4,R2534="Referred",3,R2534="Admitted",2,R2534="Deceased",1,TRUE(),0)</f>
        <v>4</v>
      </c>
      <c r="AH2534" s="27" t="str">
        <f aca="false">IF(T2534&gt;=4,"Satisfied",IF(T2534&gt;=3,"Neutral","Needs Improvement"))</f>
        <v>Satisfied</v>
      </c>
    </row>
    <row r="2535" customFormat="false" ht="15" hidden="false" customHeight="false" outlineLevel="0" collapsed="false">
      <c r="A2535" s="30" t="s">
        <v>4462</v>
      </c>
      <c r="B2535" s="30" t="s">
        <v>1727</v>
      </c>
      <c r="C2535" s="30" t="n">
        <v>42</v>
      </c>
      <c r="D2535" s="30" t="s">
        <v>181</v>
      </c>
      <c r="E2535" s="31" t="n">
        <v>45408</v>
      </c>
      <c r="F2535" s="30" t="s">
        <v>360</v>
      </c>
      <c r="G2535" s="31" t="n">
        <v>45408</v>
      </c>
      <c r="H2535" s="30" t="s">
        <v>217</v>
      </c>
      <c r="I2535" s="30" t="s">
        <v>392</v>
      </c>
      <c r="J2535" s="30" t="s">
        <v>283</v>
      </c>
      <c r="K2535" s="30" t="s">
        <v>138</v>
      </c>
      <c r="L2535" s="30" t="n">
        <v>46</v>
      </c>
      <c r="M2535" s="30" t="n">
        <v>22</v>
      </c>
      <c r="N2535" s="30" t="s">
        <v>127</v>
      </c>
      <c r="O2535" s="30" t="s">
        <v>171</v>
      </c>
      <c r="P2535" s="30" t="s">
        <v>140</v>
      </c>
      <c r="Q2535" s="32" t="n">
        <v>837.29</v>
      </c>
      <c r="R2535" s="30" t="s">
        <v>130</v>
      </c>
      <c r="S2535" s="30" t="s">
        <v>131</v>
      </c>
      <c r="T2535" s="30" t="n">
        <v>5</v>
      </c>
      <c r="U2535" s="30" t="n">
        <f aca="false">YEAR(E2535)</f>
        <v>2024</v>
      </c>
      <c r="V2535" s="30" t="str">
        <f aca="false">TEXT(E2535,"MMM-YYYY")</f>
        <v>Apr-2024</v>
      </c>
      <c r="W2535" s="30" t="n">
        <f aca="false">MONTH(E2535)</f>
        <v>4</v>
      </c>
      <c r="X2535" s="30" t="str">
        <f aca="false">TEXT(WEEKDAY(E2535,2),"0")&amp;" - "&amp;TEXT(E2535,"dddd")</f>
        <v>5 - Friday</v>
      </c>
      <c r="Y2535" s="30" t="str">
        <f aca="false">_xlfn.IFS(C2535&lt;18,"Child (0-17)",C2535&lt;40,"Young Adult (18-39)",C2535&lt;60,"Adult (40-59)",TRUE(),"Senior (60+)")</f>
        <v>Adult (40-59)</v>
      </c>
      <c r="Z2535" s="30" t="n">
        <f aca="false">ROUND(G2535-E2535,0)</f>
        <v>0</v>
      </c>
      <c r="AA2535" s="30" t="n">
        <f aca="false">L2535+M2535</f>
        <v>68</v>
      </c>
      <c r="AB2535" s="30" t="n">
        <f aca="false">IFERROR(ROUND(Q2535/AA2535,2),0)</f>
        <v>12.31</v>
      </c>
      <c r="AC2535" s="30" t="str">
        <f aca="false">IF(AND(K2535="Critical",N2535="No"),"URGENT - No Bed","Normal")</f>
        <v>Normal</v>
      </c>
      <c r="AD2535" s="34" t="n">
        <f aca="false">INDEX(Lookup_Tables!$B$3:$B$12,MATCH(H2535,Lookup_Tables!$A$3:$A$12,0))</f>
        <v>4200000</v>
      </c>
      <c r="AE2535" s="30" t="str">
        <f aca="false">INDEX(Lookup_Tables!$C$3:$C$12,MATCH(H2535,Lookup_Tables!$A$3:$A$12,0))</f>
        <v>Dr. Anil Kapoor</v>
      </c>
      <c r="AF2535" s="30" t="str">
        <f aca="false">IFERROR(INDEX(Lookup_Tables!$F$16:$F$45,MATCH(I2535,Lookup_Tables!$E$16:$E$45,0)),"N/A")</f>
        <v>EMP202</v>
      </c>
      <c r="AG2535" s="30" t="n">
        <f aca="false">_xlfn.IFS(R2535="Recovered",4,R2535="Referred",3,R2535="Admitted",2,R2535="Deceased",1,TRUE(),0)</f>
        <v>4</v>
      </c>
      <c r="AH2535" s="30" t="str">
        <f aca="false">IF(T2535&gt;=4,"Satisfied",IF(T2535&gt;=3,"Neutral","Needs Improvement"))</f>
        <v>Satisfied</v>
      </c>
    </row>
    <row r="2536" customFormat="false" ht="15" hidden="false" customHeight="false" outlineLevel="0" collapsed="false">
      <c r="A2536" s="27" t="s">
        <v>6919</v>
      </c>
      <c r="B2536" s="27" t="s">
        <v>1878</v>
      </c>
      <c r="C2536" s="27" t="n">
        <v>41</v>
      </c>
      <c r="D2536" s="27" t="s">
        <v>181</v>
      </c>
      <c r="E2536" s="28" t="n">
        <v>45604</v>
      </c>
      <c r="F2536" s="27" t="s">
        <v>190</v>
      </c>
      <c r="G2536" s="28" t="n">
        <v>45606</v>
      </c>
      <c r="H2536" s="27" t="s">
        <v>161</v>
      </c>
      <c r="I2536" s="27" t="s">
        <v>162</v>
      </c>
      <c r="J2536" s="27" t="s">
        <v>426</v>
      </c>
      <c r="K2536" s="27" t="s">
        <v>156</v>
      </c>
      <c r="L2536" s="27" t="n">
        <v>64</v>
      </c>
      <c r="M2536" s="27" t="n">
        <v>49</v>
      </c>
      <c r="N2536" s="27" t="s">
        <v>186</v>
      </c>
      <c r="O2536" s="27" t="s">
        <v>171</v>
      </c>
      <c r="P2536" s="27" t="s">
        <v>129</v>
      </c>
      <c r="Q2536" s="29" t="n">
        <v>4592.75</v>
      </c>
      <c r="R2536" s="27" t="s">
        <v>130</v>
      </c>
      <c r="S2536" s="27" t="s">
        <v>223</v>
      </c>
      <c r="T2536" s="27" t="n">
        <v>4</v>
      </c>
      <c r="U2536" s="27" t="n">
        <f aca="false">YEAR(E2536)</f>
        <v>2024</v>
      </c>
      <c r="V2536" s="27" t="str">
        <f aca="false">TEXT(E2536,"MMM-YYYY")</f>
        <v>Nov-2024</v>
      </c>
      <c r="W2536" s="27" t="n">
        <f aca="false">MONTH(E2536)</f>
        <v>11</v>
      </c>
      <c r="X2536" s="27" t="str">
        <f aca="false">TEXT(WEEKDAY(E2536,2),"0")&amp;" - "&amp;TEXT(E2536,"dddd")</f>
        <v>5 - Friday</v>
      </c>
      <c r="Y2536" s="27" t="str">
        <f aca="false">_xlfn.IFS(C2536&lt;18,"Child (0-17)",C2536&lt;40,"Young Adult (18-39)",C2536&lt;60,"Adult (40-59)",TRUE(),"Senior (60+)")</f>
        <v>Adult (40-59)</v>
      </c>
      <c r="Z2536" s="27" t="n">
        <f aca="false">ROUND(G2536-E2536,0)</f>
        <v>2</v>
      </c>
      <c r="AA2536" s="27" t="n">
        <f aca="false">L2536+M2536</f>
        <v>113</v>
      </c>
      <c r="AB2536" s="27" t="n">
        <f aca="false">IFERROR(ROUND(Q2536/AA2536,2),0)</f>
        <v>40.64</v>
      </c>
      <c r="AC2536" s="27" t="str">
        <f aca="false">IF(AND(K2536="Critical",N2536="No"),"URGENT - No Bed","Normal")</f>
        <v>Normal</v>
      </c>
      <c r="AD2536" s="33" t="n">
        <f aca="false">INDEX(Lookup_Tables!$B$3:$B$12,MATCH(H2536,Lookup_Tables!$A$3:$A$12,0))</f>
        <v>3600000</v>
      </c>
      <c r="AE2536" s="27" t="str">
        <f aca="false">INDEX(Lookup_Tables!$C$3:$C$12,MATCH(H2536,Lookup_Tables!$A$3:$A$12,0))</f>
        <v>Dr. Sameer Joshi</v>
      </c>
      <c r="AF2536" s="27" t="str">
        <f aca="false">IFERROR(INDEX(Lookup_Tables!$F$16:$F$45,MATCH(I2536,Lookup_Tables!$E$16:$E$45,0)),"N/A")</f>
        <v>EMP222</v>
      </c>
      <c r="AG2536" s="27" t="n">
        <f aca="false">_xlfn.IFS(R2536="Recovered",4,R2536="Referred",3,R2536="Admitted",2,R2536="Deceased",1,TRUE(),0)</f>
        <v>4</v>
      </c>
      <c r="AH2536" s="27" t="str">
        <f aca="false">IF(T2536&gt;=4,"Satisfied",IF(T2536&gt;=3,"Neutral","Needs Improvement"))</f>
        <v>Satisfied</v>
      </c>
    </row>
    <row r="2537" customFormat="false" ht="15" hidden="false" customHeight="false" outlineLevel="0" collapsed="false">
      <c r="A2537" s="30" t="s">
        <v>2129</v>
      </c>
      <c r="B2537" s="30" t="s">
        <v>2130</v>
      </c>
      <c r="C2537" s="30" t="n">
        <v>18</v>
      </c>
      <c r="D2537" s="30" t="s">
        <v>121</v>
      </c>
      <c r="E2537" s="31" t="n">
        <v>45625</v>
      </c>
      <c r="F2537" s="30" t="s">
        <v>943</v>
      </c>
      <c r="G2537" s="31" t="n">
        <v>45629</v>
      </c>
      <c r="H2537" s="30" t="s">
        <v>217</v>
      </c>
      <c r="I2537" s="30" t="s">
        <v>392</v>
      </c>
      <c r="J2537" s="30" t="s">
        <v>388</v>
      </c>
      <c r="K2537" s="30" t="s">
        <v>126</v>
      </c>
      <c r="L2537" s="30" t="n">
        <v>37</v>
      </c>
      <c r="M2537" s="30" t="n">
        <v>122</v>
      </c>
      <c r="N2537" s="30" t="s">
        <v>186</v>
      </c>
      <c r="O2537" s="30" t="s">
        <v>139</v>
      </c>
      <c r="P2537" s="30" t="s">
        <v>129</v>
      </c>
      <c r="Q2537" s="32" t="n">
        <v>8336.93</v>
      </c>
      <c r="R2537" s="30" t="s">
        <v>130</v>
      </c>
      <c r="S2537" s="30" t="s">
        <v>335</v>
      </c>
      <c r="T2537" s="30" t="n">
        <v>4</v>
      </c>
      <c r="U2537" s="30" t="n">
        <f aca="false">YEAR(E2537)</f>
        <v>2024</v>
      </c>
      <c r="V2537" s="30" t="str">
        <f aca="false">TEXT(E2537,"MMM-YYYY")</f>
        <v>Nov-2024</v>
      </c>
      <c r="W2537" s="30" t="n">
        <f aca="false">MONTH(E2537)</f>
        <v>11</v>
      </c>
      <c r="X2537" s="30" t="str">
        <f aca="false">TEXT(WEEKDAY(E2537,2),"0")&amp;" - "&amp;TEXT(E2537,"dddd")</f>
        <v>5 - Friday</v>
      </c>
      <c r="Y2537" s="30" t="str">
        <f aca="false">_xlfn.IFS(C2537&lt;18,"Child (0-17)",C2537&lt;40,"Young Adult (18-39)",C2537&lt;60,"Adult (40-59)",TRUE(),"Senior (60+)")</f>
        <v>Young Adult (18-39)</v>
      </c>
      <c r="Z2537" s="30" t="n">
        <f aca="false">ROUND(G2537-E2537,0)</f>
        <v>4</v>
      </c>
      <c r="AA2537" s="30" t="n">
        <f aca="false">L2537+M2537</f>
        <v>159</v>
      </c>
      <c r="AB2537" s="30" t="n">
        <f aca="false">IFERROR(ROUND(Q2537/AA2537,2),0)</f>
        <v>52.43</v>
      </c>
      <c r="AC2537" s="30" t="str">
        <f aca="false">IF(AND(K2537="Critical",N2537="No"),"URGENT - No Bed","Normal")</f>
        <v>Normal</v>
      </c>
      <c r="AD2537" s="34" t="n">
        <f aca="false">INDEX(Lookup_Tables!$B$3:$B$12,MATCH(H2537,Lookup_Tables!$A$3:$A$12,0))</f>
        <v>4200000</v>
      </c>
      <c r="AE2537" s="30" t="str">
        <f aca="false">INDEX(Lookup_Tables!$C$3:$C$12,MATCH(H2537,Lookup_Tables!$A$3:$A$12,0))</f>
        <v>Dr. Anil Kapoor</v>
      </c>
      <c r="AF2537" s="30" t="str">
        <f aca="false">IFERROR(INDEX(Lookup_Tables!$F$16:$F$45,MATCH(I2537,Lookup_Tables!$E$16:$E$45,0)),"N/A")</f>
        <v>EMP202</v>
      </c>
      <c r="AG2537" s="30" t="n">
        <f aca="false">_xlfn.IFS(R2537="Recovered",4,R2537="Referred",3,R2537="Admitted",2,R2537="Deceased",1,TRUE(),0)</f>
        <v>4</v>
      </c>
      <c r="AH2537" s="30" t="str">
        <f aca="false">IF(T2537&gt;=4,"Satisfied",IF(T2537&gt;=3,"Neutral","Needs Improvement"))</f>
        <v>Satisfied</v>
      </c>
    </row>
    <row r="2538" customFormat="false" ht="15" hidden="false" customHeight="false" outlineLevel="0" collapsed="false">
      <c r="A2538" s="27" t="s">
        <v>2637</v>
      </c>
      <c r="B2538" s="27" t="s">
        <v>2638</v>
      </c>
      <c r="C2538" s="27" t="n">
        <v>54</v>
      </c>
      <c r="D2538" s="27" t="s">
        <v>181</v>
      </c>
      <c r="E2538" s="28" t="n">
        <v>45576</v>
      </c>
      <c r="F2538" s="27" t="s">
        <v>1160</v>
      </c>
      <c r="G2538" s="28" t="n">
        <v>45576</v>
      </c>
      <c r="H2538" s="27" t="s">
        <v>183</v>
      </c>
      <c r="I2538" s="27" t="s">
        <v>212</v>
      </c>
      <c r="J2538" s="27" t="s">
        <v>185</v>
      </c>
      <c r="K2538" s="27" t="s">
        <v>138</v>
      </c>
      <c r="L2538" s="27" t="n">
        <v>23</v>
      </c>
      <c r="M2538" s="27" t="n">
        <v>17</v>
      </c>
      <c r="N2538" s="27" t="s">
        <v>127</v>
      </c>
      <c r="O2538" s="27" t="s">
        <v>149</v>
      </c>
      <c r="P2538" s="27" t="s">
        <v>140</v>
      </c>
      <c r="Q2538" s="29" t="n">
        <v>1144.21</v>
      </c>
      <c r="R2538" s="27" t="s">
        <v>130</v>
      </c>
      <c r="S2538" s="27" t="s">
        <v>335</v>
      </c>
      <c r="T2538" s="27" t="n">
        <v>2</v>
      </c>
      <c r="U2538" s="27" t="n">
        <f aca="false">YEAR(E2538)</f>
        <v>2024</v>
      </c>
      <c r="V2538" s="27" t="str">
        <f aca="false">TEXT(E2538,"MMM-YYYY")</f>
        <v>Oct-2024</v>
      </c>
      <c r="W2538" s="27" t="n">
        <f aca="false">MONTH(E2538)</f>
        <v>10</v>
      </c>
      <c r="X2538" s="27" t="str">
        <f aca="false">TEXT(WEEKDAY(E2538,2),"0")&amp;" - "&amp;TEXT(E2538,"dddd")</f>
        <v>5 - Friday</v>
      </c>
      <c r="Y2538" s="27" t="str">
        <f aca="false">_xlfn.IFS(C2538&lt;18,"Child (0-17)",C2538&lt;40,"Young Adult (18-39)",C2538&lt;60,"Adult (40-59)",TRUE(),"Senior (60+)")</f>
        <v>Adult (40-59)</v>
      </c>
      <c r="Z2538" s="27" t="n">
        <f aca="false">ROUND(G2538-E2538,0)</f>
        <v>0</v>
      </c>
      <c r="AA2538" s="27" t="n">
        <f aca="false">L2538+M2538</f>
        <v>40</v>
      </c>
      <c r="AB2538" s="27" t="n">
        <f aca="false">IFERROR(ROUND(Q2538/AA2538,2),0)</f>
        <v>28.61</v>
      </c>
      <c r="AC2538" s="27" t="str">
        <f aca="false">IF(AND(K2538="Critical",N2538="No"),"URGENT - No Bed","Normal")</f>
        <v>Normal</v>
      </c>
      <c r="AD2538" s="33" t="n">
        <f aca="false">INDEX(Lookup_Tables!$B$3:$B$12,MATCH(H2538,Lookup_Tables!$A$3:$A$12,0))</f>
        <v>3100000</v>
      </c>
      <c r="AE2538" s="27" t="str">
        <f aca="false">INDEX(Lookup_Tables!$C$3:$C$12,MATCH(H2538,Lookup_Tables!$A$3:$A$12,0))</f>
        <v>Dr. Kavita Rao</v>
      </c>
      <c r="AF2538" s="27" t="str">
        <f aca="false">IFERROR(INDEX(Lookup_Tables!$F$16:$F$45,MATCH(I2538,Lookup_Tables!$E$16:$E$45,0)),"N/A")</f>
        <v>EMP225</v>
      </c>
      <c r="AG2538" s="27" t="n">
        <f aca="false">_xlfn.IFS(R2538="Recovered",4,R2538="Referred",3,R2538="Admitted",2,R2538="Deceased",1,TRUE(),0)</f>
        <v>4</v>
      </c>
      <c r="AH2538" s="27" t="str">
        <f aca="false">IF(T2538&gt;=4,"Satisfied",IF(T2538&gt;=3,"Neutral","Needs Improvement"))</f>
        <v>Needs Improvement</v>
      </c>
    </row>
    <row r="2539" customFormat="false" ht="15" hidden="false" customHeight="false" outlineLevel="0" collapsed="false">
      <c r="A2539" s="30" t="s">
        <v>1077</v>
      </c>
      <c r="B2539" s="30" t="s">
        <v>1078</v>
      </c>
      <c r="C2539" s="30" t="n">
        <v>46</v>
      </c>
      <c r="D2539" s="30" t="s">
        <v>121</v>
      </c>
      <c r="E2539" s="31" t="n">
        <v>45494</v>
      </c>
      <c r="F2539" s="30" t="s">
        <v>454</v>
      </c>
      <c r="G2539" s="31" t="n">
        <v>45497</v>
      </c>
      <c r="H2539" s="30" t="s">
        <v>217</v>
      </c>
      <c r="I2539" s="30" t="s">
        <v>282</v>
      </c>
      <c r="J2539" s="30" t="s">
        <v>388</v>
      </c>
      <c r="K2539" s="30" t="s">
        <v>156</v>
      </c>
      <c r="L2539" s="30" t="n">
        <v>44</v>
      </c>
      <c r="M2539" s="30" t="n">
        <v>63</v>
      </c>
      <c r="N2539" s="30" t="s">
        <v>127</v>
      </c>
      <c r="O2539" s="30" t="s">
        <v>171</v>
      </c>
      <c r="P2539" s="30" t="s">
        <v>187</v>
      </c>
      <c r="Q2539" s="32" t="n">
        <v>4703.72</v>
      </c>
      <c r="R2539" s="30" t="s">
        <v>130</v>
      </c>
      <c r="S2539" s="30" t="s">
        <v>197</v>
      </c>
      <c r="T2539" s="30" t="n">
        <v>4</v>
      </c>
      <c r="U2539" s="30" t="n">
        <f aca="false">YEAR(E2539)</f>
        <v>2024</v>
      </c>
      <c r="V2539" s="30" t="str">
        <f aca="false">TEXT(E2539,"MMM-YYYY")</f>
        <v>Jul-2024</v>
      </c>
      <c r="W2539" s="30" t="n">
        <f aca="false">MONTH(E2539)</f>
        <v>7</v>
      </c>
      <c r="X2539" s="30" t="str">
        <f aca="false">TEXT(WEEKDAY(E2539,2),"0")&amp;" - "&amp;TEXT(E2539,"dddd")</f>
        <v>7 - Sunday</v>
      </c>
      <c r="Y2539" s="30" t="str">
        <f aca="false">_xlfn.IFS(C2539&lt;18,"Child (0-17)",C2539&lt;40,"Young Adult (18-39)",C2539&lt;60,"Adult (40-59)",TRUE(),"Senior (60+)")</f>
        <v>Adult (40-59)</v>
      </c>
      <c r="Z2539" s="30" t="n">
        <f aca="false">ROUND(G2539-E2539,0)</f>
        <v>3</v>
      </c>
      <c r="AA2539" s="30" t="n">
        <f aca="false">L2539+M2539</f>
        <v>107</v>
      </c>
      <c r="AB2539" s="30" t="n">
        <f aca="false">IFERROR(ROUND(Q2539/AA2539,2),0)</f>
        <v>43.96</v>
      </c>
      <c r="AC2539" s="30" t="str">
        <f aca="false">IF(AND(K2539="Critical",N2539="No"),"URGENT - No Bed","Normal")</f>
        <v>Normal</v>
      </c>
      <c r="AD2539" s="34" t="n">
        <f aca="false">INDEX(Lookup_Tables!$B$3:$B$12,MATCH(H2539,Lookup_Tables!$A$3:$A$12,0))</f>
        <v>4200000</v>
      </c>
      <c r="AE2539" s="30" t="str">
        <f aca="false">INDEX(Lookup_Tables!$C$3:$C$12,MATCH(H2539,Lookup_Tables!$A$3:$A$12,0))</f>
        <v>Dr. Anil Kapoor</v>
      </c>
      <c r="AF2539" s="30" t="str">
        <f aca="false">IFERROR(INDEX(Lookup_Tables!$F$16:$F$45,MATCH(I2539,Lookup_Tables!$E$16:$E$45,0)),"N/A")</f>
        <v>EMP200</v>
      </c>
      <c r="AG2539" s="30" t="n">
        <f aca="false">_xlfn.IFS(R2539="Recovered",4,R2539="Referred",3,R2539="Admitted",2,R2539="Deceased",1,TRUE(),0)</f>
        <v>4</v>
      </c>
      <c r="AH2539" s="30" t="str">
        <f aca="false">IF(T2539&gt;=4,"Satisfied",IF(T2539&gt;=3,"Neutral","Needs Improvement"))</f>
        <v>Satisfied</v>
      </c>
    </row>
    <row r="2540" customFormat="false" ht="15" hidden="false" customHeight="false" outlineLevel="0" collapsed="false">
      <c r="A2540" s="27" t="s">
        <v>6609</v>
      </c>
      <c r="B2540" s="27" t="s">
        <v>1094</v>
      </c>
      <c r="C2540" s="27" t="n">
        <v>42</v>
      </c>
      <c r="D2540" s="27" t="s">
        <v>181</v>
      </c>
      <c r="E2540" s="28" t="n">
        <v>45496</v>
      </c>
      <c r="F2540" s="27" t="s">
        <v>645</v>
      </c>
      <c r="G2540" s="28" t="n">
        <v>45496</v>
      </c>
      <c r="H2540" s="27" t="s">
        <v>168</v>
      </c>
      <c r="I2540" s="27" t="s">
        <v>366</v>
      </c>
      <c r="J2540" s="27" t="s">
        <v>367</v>
      </c>
      <c r="K2540" s="27" t="s">
        <v>138</v>
      </c>
      <c r="L2540" s="27" t="n">
        <v>26</v>
      </c>
      <c r="M2540" s="27" t="n">
        <v>24</v>
      </c>
      <c r="N2540" s="27" t="s">
        <v>127</v>
      </c>
      <c r="O2540" s="27" t="s">
        <v>128</v>
      </c>
      <c r="P2540" s="27" t="s">
        <v>140</v>
      </c>
      <c r="Q2540" s="29" t="n">
        <v>1748.6</v>
      </c>
      <c r="R2540" s="27" t="s">
        <v>130</v>
      </c>
      <c r="S2540" s="27" t="s">
        <v>151</v>
      </c>
      <c r="T2540" s="27" t="n">
        <v>5</v>
      </c>
      <c r="U2540" s="27" t="n">
        <f aca="false">YEAR(E2540)</f>
        <v>2024</v>
      </c>
      <c r="V2540" s="27" t="str">
        <f aca="false">TEXT(E2540,"MMM-YYYY")</f>
        <v>Jul-2024</v>
      </c>
      <c r="W2540" s="27" t="n">
        <f aca="false">MONTH(E2540)</f>
        <v>7</v>
      </c>
      <c r="X2540" s="27" t="str">
        <f aca="false">TEXT(WEEKDAY(E2540,2),"0")&amp;" - "&amp;TEXT(E2540,"dddd")</f>
        <v>2 - Tuesday</v>
      </c>
      <c r="Y2540" s="27" t="str">
        <f aca="false">_xlfn.IFS(C2540&lt;18,"Child (0-17)",C2540&lt;40,"Young Adult (18-39)",C2540&lt;60,"Adult (40-59)",TRUE(),"Senior (60+)")</f>
        <v>Adult (40-59)</v>
      </c>
      <c r="Z2540" s="27" t="n">
        <f aca="false">ROUND(G2540-E2540,0)</f>
        <v>0</v>
      </c>
      <c r="AA2540" s="27" t="n">
        <f aca="false">L2540+M2540</f>
        <v>50</v>
      </c>
      <c r="AB2540" s="27" t="n">
        <f aca="false">IFERROR(ROUND(Q2540/AA2540,2),0)</f>
        <v>34.97</v>
      </c>
      <c r="AC2540" s="27" t="str">
        <f aca="false">IF(AND(K2540="Critical",N2540="No"),"URGENT - No Bed","Normal")</f>
        <v>Normal</v>
      </c>
      <c r="AD2540" s="33" t="n">
        <f aca="false">INDEX(Lookup_Tables!$B$3:$B$12,MATCH(H2540,Lookup_Tables!$A$3:$A$12,0))</f>
        <v>4400000</v>
      </c>
      <c r="AE2540" s="27" t="str">
        <f aca="false">INDEX(Lookup_Tables!$C$3:$C$12,MATCH(H2540,Lookup_Tables!$A$3:$A$12,0))</f>
        <v>Dr. Neha Chopra</v>
      </c>
      <c r="AF2540" s="27" t="str">
        <f aca="false">IFERROR(INDEX(Lookup_Tables!$F$16:$F$45,MATCH(I2540,Lookup_Tables!$E$16:$E$45,0)),"N/A")</f>
        <v>EMP218</v>
      </c>
      <c r="AG2540" s="27" t="n">
        <f aca="false">_xlfn.IFS(R2540="Recovered",4,R2540="Referred",3,R2540="Admitted",2,R2540="Deceased",1,TRUE(),0)</f>
        <v>4</v>
      </c>
      <c r="AH2540" s="27" t="str">
        <f aca="false">IF(T2540&gt;=4,"Satisfied",IF(T2540&gt;=3,"Neutral","Needs Improvement"))</f>
        <v>Satisfied</v>
      </c>
    </row>
    <row r="2541" customFormat="false" ht="15" hidden="false" customHeight="false" outlineLevel="0" collapsed="false">
      <c r="A2541" s="30" t="s">
        <v>7024</v>
      </c>
      <c r="B2541" s="30" t="s">
        <v>5979</v>
      </c>
      <c r="C2541" s="30" t="n">
        <v>48</v>
      </c>
      <c r="D2541" s="30" t="s">
        <v>181</v>
      </c>
      <c r="E2541" s="31" t="n">
        <v>45571</v>
      </c>
      <c r="F2541" s="30" t="s">
        <v>2159</v>
      </c>
      <c r="G2541" s="31" t="n">
        <v>45572</v>
      </c>
      <c r="H2541" s="30" t="s">
        <v>123</v>
      </c>
      <c r="I2541" s="30" t="s">
        <v>304</v>
      </c>
      <c r="J2541" s="30" t="s">
        <v>125</v>
      </c>
      <c r="K2541" s="30" t="s">
        <v>156</v>
      </c>
      <c r="L2541" s="30" t="n">
        <v>21</v>
      </c>
      <c r="M2541" s="30" t="n">
        <v>72</v>
      </c>
      <c r="N2541" s="30" t="s">
        <v>127</v>
      </c>
      <c r="O2541" s="30" t="s">
        <v>171</v>
      </c>
      <c r="P2541" s="30" t="s">
        <v>129</v>
      </c>
      <c r="Q2541" s="32" t="n">
        <v>3096.78</v>
      </c>
      <c r="R2541" s="30" t="s">
        <v>130</v>
      </c>
      <c r="S2541" s="30" t="s">
        <v>157</v>
      </c>
      <c r="T2541" s="30" t="n">
        <v>5</v>
      </c>
      <c r="U2541" s="30" t="n">
        <f aca="false">YEAR(E2541)</f>
        <v>2024</v>
      </c>
      <c r="V2541" s="30" t="str">
        <f aca="false">TEXT(E2541,"MMM-YYYY")</f>
        <v>Oct-2024</v>
      </c>
      <c r="W2541" s="30" t="n">
        <f aca="false">MONTH(E2541)</f>
        <v>10</v>
      </c>
      <c r="X2541" s="30" t="str">
        <f aca="false">TEXT(WEEKDAY(E2541,2),"0")&amp;" - "&amp;TEXT(E2541,"dddd")</f>
        <v>7 - Sunday</v>
      </c>
      <c r="Y2541" s="30" t="str">
        <f aca="false">_xlfn.IFS(C2541&lt;18,"Child (0-17)",C2541&lt;40,"Young Adult (18-39)",C2541&lt;60,"Adult (40-59)",TRUE(),"Senior (60+)")</f>
        <v>Adult (40-59)</v>
      </c>
      <c r="Z2541" s="30" t="n">
        <f aca="false">ROUND(G2541-E2541,0)</f>
        <v>1</v>
      </c>
      <c r="AA2541" s="30" t="n">
        <f aca="false">L2541+M2541</f>
        <v>93</v>
      </c>
      <c r="AB2541" s="30" t="n">
        <f aca="false">IFERROR(ROUND(Q2541/AA2541,2),0)</f>
        <v>33.3</v>
      </c>
      <c r="AC2541" s="30" t="str">
        <f aca="false">IF(AND(K2541="Critical",N2541="No"),"URGENT - No Bed","Normal")</f>
        <v>Normal</v>
      </c>
      <c r="AD2541" s="34" t="n">
        <f aca="false">INDEX(Lookup_Tables!$B$3:$B$12,MATCH(H2541,Lookup_Tables!$A$3:$A$12,0))</f>
        <v>2200000</v>
      </c>
      <c r="AE2541" s="30" t="str">
        <f aca="false">INDEX(Lookup_Tables!$C$3:$C$12,MATCH(H2541,Lookup_Tables!$A$3:$A$12,0))</f>
        <v>Dr. Rohan Das</v>
      </c>
      <c r="AF2541" s="30" t="str">
        <f aca="false">IFERROR(INDEX(Lookup_Tables!$F$16:$F$45,MATCH(I2541,Lookup_Tables!$E$16:$E$45,0)),"N/A")</f>
        <v>EMP204</v>
      </c>
      <c r="AG2541" s="30" t="n">
        <f aca="false">_xlfn.IFS(R2541="Recovered",4,R2541="Referred",3,R2541="Admitted",2,R2541="Deceased",1,TRUE(),0)</f>
        <v>4</v>
      </c>
      <c r="AH2541" s="30" t="str">
        <f aca="false">IF(T2541&gt;=4,"Satisfied",IF(T2541&gt;=3,"Neutral","Needs Improvement"))</f>
        <v>Satisfied</v>
      </c>
    </row>
    <row r="2542" customFormat="false" ht="15" hidden="false" customHeight="false" outlineLevel="0" collapsed="false">
      <c r="A2542" s="27" t="s">
        <v>4428</v>
      </c>
      <c r="B2542" s="27" t="s">
        <v>4231</v>
      </c>
      <c r="C2542" s="27" t="n">
        <v>22</v>
      </c>
      <c r="D2542" s="27" t="s">
        <v>181</v>
      </c>
      <c r="E2542" s="28" t="n">
        <v>45578</v>
      </c>
      <c r="F2542" s="27" t="s">
        <v>2235</v>
      </c>
      <c r="G2542" s="28" t="n">
        <v>45580</v>
      </c>
      <c r="H2542" s="27" t="s">
        <v>146</v>
      </c>
      <c r="I2542" s="27" t="s">
        <v>309</v>
      </c>
      <c r="J2542" s="27" t="s">
        <v>177</v>
      </c>
      <c r="K2542" s="27" t="s">
        <v>156</v>
      </c>
      <c r="L2542" s="27" t="n">
        <v>31</v>
      </c>
      <c r="M2542" s="27" t="n">
        <v>88</v>
      </c>
      <c r="N2542" s="27" t="s">
        <v>127</v>
      </c>
      <c r="O2542" s="27" t="s">
        <v>139</v>
      </c>
      <c r="P2542" s="27" t="s">
        <v>187</v>
      </c>
      <c r="Q2542" s="29" t="n">
        <v>5208.25</v>
      </c>
      <c r="R2542" s="27" t="s">
        <v>172</v>
      </c>
      <c r="S2542" s="27" t="s">
        <v>223</v>
      </c>
      <c r="T2542" s="27" t="n">
        <v>3</v>
      </c>
      <c r="U2542" s="27" t="n">
        <f aca="false">YEAR(E2542)</f>
        <v>2024</v>
      </c>
      <c r="V2542" s="27" t="str">
        <f aca="false">TEXT(E2542,"MMM-YYYY")</f>
        <v>Oct-2024</v>
      </c>
      <c r="W2542" s="27" t="n">
        <f aca="false">MONTH(E2542)</f>
        <v>10</v>
      </c>
      <c r="X2542" s="27" t="str">
        <f aca="false">TEXT(WEEKDAY(E2542,2),"0")&amp;" - "&amp;TEXT(E2542,"dddd")</f>
        <v>7 - Sunday</v>
      </c>
      <c r="Y2542" s="27" t="str">
        <f aca="false">_xlfn.IFS(C2542&lt;18,"Child (0-17)",C2542&lt;40,"Young Adult (18-39)",C2542&lt;60,"Adult (40-59)",TRUE(),"Senior (60+)")</f>
        <v>Young Adult (18-39)</v>
      </c>
      <c r="Z2542" s="27" t="n">
        <f aca="false">ROUND(G2542-E2542,0)</f>
        <v>2</v>
      </c>
      <c r="AA2542" s="27" t="n">
        <f aca="false">L2542+M2542</f>
        <v>119</v>
      </c>
      <c r="AB2542" s="27" t="n">
        <f aca="false">IFERROR(ROUND(Q2542/AA2542,2),0)</f>
        <v>43.77</v>
      </c>
      <c r="AC2542" s="27" t="str">
        <f aca="false">IF(AND(K2542="Critical",N2542="No"),"URGENT - No Bed","Normal")</f>
        <v>Normal</v>
      </c>
      <c r="AD2542" s="33" t="n">
        <f aca="false">INDEX(Lookup_Tables!$B$3:$B$12,MATCH(H2542,Lookup_Tables!$A$3:$A$12,0))</f>
        <v>2700000</v>
      </c>
      <c r="AE2542" s="27" t="str">
        <f aca="false">INDEX(Lookup_Tables!$C$3:$C$12,MATCH(H2542,Lookup_Tables!$A$3:$A$12,0))</f>
        <v>Dr. Vikram Singh</v>
      </c>
      <c r="AF2542" s="27" t="str">
        <f aca="false">IFERROR(INDEX(Lookup_Tables!$F$16:$F$45,MATCH(I2542,Lookup_Tables!$E$16:$E$45,0)),"N/A")</f>
        <v>EMP228</v>
      </c>
      <c r="AG2542" s="27" t="n">
        <f aca="false">_xlfn.IFS(R2542="Recovered",4,R2542="Referred",3,R2542="Admitted",2,R2542="Deceased",1,TRUE(),0)</f>
        <v>2</v>
      </c>
      <c r="AH2542" s="27" t="str">
        <f aca="false">IF(T2542&gt;=4,"Satisfied",IF(T2542&gt;=3,"Neutral","Needs Improvement"))</f>
        <v>Neutral</v>
      </c>
    </row>
    <row r="2543" customFormat="false" ht="15" hidden="false" customHeight="false" outlineLevel="0" collapsed="false">
      <c r="A2543" s="30" t="s">
        <v>2023</v>
      </c>
      <c r="B2543" s="30" t="s">
        <v>1494</v>
      </c>
      <c r="C2543" s="30" t="n">
        <v>43</v>
      </c>
      <c r="D2543" s="30" t="s">
        <v>181</v>
      </c>
      <c r="E2543" s="31" t="n">
        <v>45505</v>
      </c>
      <c r="F2543" s="30" t="s">
        <v>1374</v>
      </c>
      <c r="G2543" s="31" t="n">
        <v>45509</v>
      </c>
      <c r="H2543" s="30" t="s">
        <v>242</v>
      </c>
      <c r="I2543" s="30" t="s">
        <v>243</v>
      </c>
      <c r="J2543" s="30" t="s">
        <v>401</v>
      </c>
      <c r="K2543" s="30" t="s">
        <v>126</v>
      </c>
      <c r="L2543" s="30" t="n">
        <v>29</v>
      </c>
      <c r="M2543" s="30" t="n">
        <v>52</v>
      </c>
      <c r="N2543" s="30" t="s">
        <v>186</v>
      </c>
      <c r="O2543" s="30" t="s">
        <v>128</v>
      </c>
      <c r="P2543" s="30" t="s">
        <v>187</v>
      </c>
      <c r="Q2543" s="32" t="n">
        <v>7124.71</v>
      </c>
      <c r="R2543" s="30" t="s">
        <v>130</v>
      </c>
      <c r="S2543" s="30" t="s">
        <v>141</v>
      </c>
      <c r="T2543" s="30" t="n">
        <v>3</v>
      </c>
      <c r="U2543" s="30" t="n">
        <f aca="false">YEAR(E2543)</f>
        <v>2024</v>
      </c>
      <c r="V2543" s="30" t="str">
        <f aca="false">TEXT(E2543,"MMM-YYYY")</f>
        <v>Aug-2024</v>
      </c>
      <c r="W2543" s="30" t="n">
        <f aca="false">MONTH(E2543)</f>
        <v>8</v>
      </c>
      <c r="X2543" s="30" t="str">
        <f aca="false">TEXT(WEEKDAY(E2543,2),"0")&amp;" - "&amp;TEXT(E2543,"dddd")</f>
        <v>4 - Thursday</v>
      </c>
      <c r="Y2543" s="30" t="str">
        <f aca="false">_xlfn.IFS(C2543&lt;18,"Child (0-17)",C2543&lt;40,"Young Adult (18-39)",C2543&lt;60,"Adult (40-59)",TRUE(),"Senior (60+)")</f>
        <v>Adult (40-59)</v>
      </c>
      <c r="Z2543" s="30" t="n">
        <f aca="false">ROUND(G2543-E2543,0)</f>
        <v>4</v>
      </c>
      <c r="AA2543" s="30" t="n">
        <f aca="false">L2543+M2543</f>
        <v>81</v>
      </c>
      <c r="AB2543" s="30" t="n">
        <f aca="false">IFERROR(ROUND(Q2543/AA2543,2),0)</f>
        <v>87.96</v>
      </c>
      <c r="AC2543" s="30" t="str">
        <f aca="false">IF(AND(K2543="Critical",N2543="No"),"URGENT - No Bed","Normal")</f>
        <v>Normal</v>
      </c>
      <c r="AD2543" s="34" t="n">
        <f aca="false">INDEX(Lookup_Tables!$B$3:$B$12,MATCH(H2543,Lookup_Tables!$A$3:$A$12,0))</f>
        <v>3000000</v>
      </c>
      <c r="AE2543" s="30" t="str">
        <f aca="false">INDEX(Lookup_Tables!$C$3:$C$12,MATCH(H2543,Lookup_Tables!$A$3:$A$12,0))</f>
        <v>Dr. Pooja Iyer</v>
      </c>
      <c r="AF2543" s="30" t="str">
        <f aca="false">IFERROR(INDEX(Lookup_Tables!$F$16:$F$45,MATCH(I2543,Lookup_Tables!$E$16:$E$45,0)),"N/A")</f>
        <v>EMP214</v>
      </c>
      <c r="AG2543" s="30" t="n">
        <f aca="false">_xlfn.IFS(R2543="Recovered",4,R2543="Referred",3,R2543="Admitted",2,R2543="Deceased",1,TRUE(),0)</f>
        <v>4</v>
      </c>
      <c r="AH2543" s="30" t="str">
        <f aca="false">IF(T2543&gt;=4,"Satisfied",IF(T2543&gt;=3,"Neutral","Needs Improvement"))</f>
        <v>Neutral</v>
      </c>
    </row>
    <row r="2544" customFormat="false" ht="15" hidden="false" customHeight="false" outlineLevel="0" collapsed="false">
      <c r="A2544" s="27" t="s">
        <v>1689</v>
      </c>
      <c r="B2544" s="27" t="s">
        <v>1690</v>
      </c>
      <c r="C2544" s="27" t="n">
        <v>61</v>
      </c>
      <c r="D2544" s="27" t="s">
        <v>181</v>
      </c>
      <c r="E2544" s="28" t="n">
        <v>45619</v>
      </c>
      <c r="F2544" s="27" t="s">
        <v>762</v>
      </c>
      <c r="G2544" s="28" t="n">
        <v>45621</v>
      </c>
      <c r="H2544" s="27" t="s">
        <v>123</v>
      </c>
      <c r="I2544" s="27" t="s">
        <v>124</v>
      </c>
      <c r="J2544" s="27" t="s">
        <v>418</v>
      </c>
      <c r="K2544" s="27" t="s">
        <v>156</v>
      </c>
      <c r="L2544" s="27" t="n">
        <v>48</v>
      </c>
      <c r="M2544" s="27" t="n">
        <v>61</v>
      </c>
      <c r="N2544" s="27" t="s">
        <v>127</v>
      </c>
      <c r="O2544" s="27" t="s">
        <v>128</v>
      </c>
      <c r="P2544" s="27" t="s">
        <v>140</v>
      </c>
      <c r="Q2544" s="29" t="n">
        <v>3805.26</v>
      </c>
      <c r="R2544" s="27" t="s">
        <v>130</v>
      </c>
      <c r="S2544" s="27" t="s">
        <v>151</v>
      </c>
      <c r="T2544" s="27" t="n">
        <v>5</v>
      </c>
      <c r="U2544" s="27" t="n">
        <f aca="false">YEAR(E2544)</f>
        <v>2024</v>
      </c>
      <c r="V2544" s="27" t="str">
        <f aca="false">TEXT(E2544,"MMM-YYYY")</f>
        <v>Nov-2024</v>
      </c>
      <c r="W2544" s="27" t="n">
        <f aca="false">MONTH(E2544)</f>
        <v>11</v>
      </c>
      <c r="X2544" s="27" t="str">
        <f aca="false">TEXT(WEEKDAY(E2544,2),"0")&amp;" - "&amp;TEXT(E2544,"dddd")</f>
        <v>6 - Saturday</v>
      </c>
      <c r="Y2544" s="27" t="str">
        <f aca="false">_xlfn.IFS(C2544&lt;18,"Child (0-17)",C2544&lt;40,"Young Adult (18-39)",C2544&lt;60,"Adult (40-59)",TRUE(),"Senior (60+)")</f>
        <v>Senior (60+)</v>
      </c>
      <c r="Z2544" s="27" t="n">
        <f aca="false">ROUND(G2544-E2544,0)</f>
        <v>2</v>
      </c>
      <c r="AA2544" s="27" t="n">
        <f aca="false">L2544+M2544</f>
        <v>109</v>
      </c>
      <c r="AB2544" s="27" t="n">
        <f aca="false">IFERROR(ROUND(Q2544/AA2544,2),0)</f>
        <v>34.91</v>
      </c>
      <c r="AC2544" s="27" t="str">
        <f aca="false">IF(AND(K2544="Critical",N2544="No"),"URGENT - No Bed","Normal")</f>
        <v>Normal</v>
      </c>
      <c r="AD2544" s="33" t="n">
        <f aca="false">INDEX(Lookup_Tables!$B$3:$B$12,MATCH(H2544,Lookup_Tables!$A$3:$A$12,0))</f>
        <v>2200000</v>
      </c>
      <c r="AE2544" s="27" t="str">
        <f aca="false">INDEX(Lookup_Tables!$C$3:$C$12,MATCH(H2544,Lookup_Tables!$A$3:$A$12,0))</f>
        <v>Dr. Rohan Das</v>
      </c>
      <c r="AF2544" s="27" t="str">
        <f aca="false">IFERROR(INDEX(Lookup_Tables!$F$16:$F$45,MATCH(I2544,Lookup_Tables!$E$16:$E$45,0)),"N/A")</f>
        <v>EMP205</v>
      </c>
      <c r="AG2544" s="27" t="n">
        <f aca="false">_xlfn.IFS(R2544="Recovered",4,R2544="Referred",3,R2544="Admitted",2,R2544="Deceased",1,TRUE(),0)</f>
        <v>4</v>
      </c>
      <c r="AH2544" s="27" t="str">
        <f aca="false">IF(T2544&gt;=4,"Satisfied",IF(T2544&gt;=3,"Neutral","Needs Improvement"))</f>
        <v>Satisfied</v>
      </c>
    </row>
    <row r="2545" customFormat="false" ht="15" hidden="false" customHeight="false" outlineLevel="0" collapsed="false">
      <c r="A2545" s="30" t="s">
        <v>1477</v>
      </c>
      <c r="B2545" s="30" t="s">
        <v>1478</v>
      </c>
      <c r="C2545" s="30" t="n">
        <v>41</v>
      </c>
      <c r="D2545" s="30" t="s">
        <v>121</v>
      </c>
      <c r="E2545" s="31" t="n">
        <v>45516</v>
      </c>
      <c r="F2545" s="30" t="s">
        <v>216</v>
      </c>
      <c r="G2545" s="31" t="n">
        <v>45521</v>
      </c>
      <c r="H2545" s="30" t="s">
        <v>242</v>
      </c>
      <c r="I2545" s="30" t="s">
        <v>243</v>
      </c>
      <c r="J2545" s="30" t="s">
        <v>244</v>
      </c>
      <c r="K2545" s="30" t="s">
        <v>126</v>
      </c>
      <c r="L2545" s="30" t="n">
        <v>6</v>
      </c>
      <c r="M2545" s="30" t="n">
        <v>81</v>
      </c>
      <c r="N2545" s="30" t="s">
        <v>127</v>
      </c>
      <c r="O2545" s="30" t="s">
        <v>128</v>
      </c>
      <c r="P2545" s="30" t="s">
        <v>150</v>
      </c>
      <c r="Q2545" s="32" t="n">
        <v>7688.22</v>
      </c>
      <c r="R2545" s="30" t="s">
        <v>268</v>
      </c>
      <c r="S2545" s="30" t="s">
        <v>164</v>
      </c>
      <c r="T2545" s="30" t="n">
        <v>4</v>
      </c>
      <c r="U2545" s="30" t="n">
        <f aca="false">YEAR(E2545)</f>
        <v>2024</v>
      </c>
      <c r="V2545" s="30" t="str">
        <f aca="false">TEXT(E2545,"MMM-YYYY")</f>
        <v>Aug-2024</v>
      </c>
      <c r="W2545" s="30" t="n">
        <f aca="false">MONTH(E2545)</f>
        <v>8</v>
      </c>
      <c r="X2545" s="30" t="str">
        <f aca="false">TEXT(WEEKDAY(E2545,2),"0")&amp;" - "&amp;TEXT(E2545,"dddd")</f>
        <v>1 - Monday</v>
      </c>
      <c r="Y2545" s="30" t="str">
        <f aca="false">_xlfn.IFS(C2545&lt;18,"Child (0-17)",C2545&lt;40,"Young Adult (18-39)",C2545&lt;60,"Adult (40-59)",TRUE(),"Senior (60+)")</f>
        <v>Adult (40-59)</v>
      </c>
      <c r="Z2545" s="30" t="n">
        <f aca="false">ROUND(G2545-E2545,0)</f>
        <v>5</v>
      </c>
      <c r="AA2545" s="30" t="n">
        <f aca="false">L2545+M2545</f>
        <v>87</v>
      </c>
      <c r="AB2545" s="30" t="n">
        <f aca="false">IFERROR(ROUND(Q2545/AA2545,2),0)</f>
        <v>88.37</v>
      </c>
      <c r="AC2545" s="30" t="str">
        <f aca="false">IF(AND(K2545="Critical",N2545="No"),"URGENT - No Bed","Normal")</f>
        <v>Normal</v>
      </c>
      <c r="AD2545" s="34" t="n">
        <f aca="false">INDEX(Lookup_Tables!$B$3:$B$12,MATCH(H2545,Lookup_Tables!$A$3:$A$12,0))</f>
        <v>3000000</v>
      </c>
      <c r="AE2545" s="30" t="str">
        <f aca="false">INDEX(Lookup_Tables!$C$3:$C$12,MATCH(H2545,Lookup_Tables!$A$3:$A$12,0))</f>
        <v>Dr. Pooja Iyer</v>
      </c>
      <c r="AF2545" s="30" t="str">
        <f aca="false">IFERROR(INDEX(Lookup_Tables!$F$16:$F$45,MATCH(I2545,Lookup_Tables!$E$16:$E$45,0)),"N/A")</f>
        <v>EMP214</v>
      </c>
      <c r="AG2545" s="30" t="n">
        <f aca="false">_xlfn.IFS(R2545="Recovered",4,R2545="Referred",3,R2545="Admitted",2,R2545="Deceased",1,TRUE(),0)</f>
        <v>3</v>
      </c>
      <c r="AH2545" s="30" t="str">
        <f aca="false">IF(T2545&gt;=4,"Satisfied",IF(T2545&gt;=3,"Neutral","Needs Improvement"))</f>
        <v>Satisfied</v>
      </c>
    </row>
    <row r="2546" customFormat="false" ht="15" hidden="false" customHeight="false" outlineLevel="0" collapsed="false">
      <c r="A2546" s="27" t="s">
        <v>5516</v>
      </c>
      <c r="B2546" s="27" t="s">
        <v>5517</v>
      </c>
      <c r="C2546" s="27" t="n">
        <v>43</v>
      </c>
      <c r="D2546" s="27" t="s">
        <v>121</v>
      </c>
      <c r="E2546" s="28" t="n">
        <v>45394</v>
      </c>
      <c r="F2546" s="27" t="s">
        <v>341</v>
      </c>
      <c r="G2546" s="28" t="n">
        <v>45395</v>
      </c>
      <c r="H2546" s="27" t="s">
        <v>206</v>
      </c>
      <c r="I2546" s="27" t="s">
        <v>300</v>
      </c>
      <c r="J2546" s="27" t="s">
        <v>615</v>
      </c>
      <c r="K2546" s="27" t="s">
        <v>126</v>
      </c>
      <c r="L2546" s="27" t="n">
        <v>29</v>
      </c>
      <c r="M2546" s="27" t="n">
        <v>62</v>
      </c>
      <c r="N2546" s="27" t="s">
        <v>186</v>
      </c>
      <c r="O2546" s="27" t="s">
        <v>139</v>
      </c>
      <c r="P2546" s="27" t="s">
        <v>150</v>
      </c>
      <c r="Q2546" s="29" t="n">
        <v>8360.96</v>
      </c>
      <c r="R2546" s="27" t="s">
        <v>130</v>
      </c>
      <c r="S2546" s="27" t="s">
        <v>178</v>
      </c>
      <c r="T2546" s="27" t="n">
        <v>3</v>
      </c>
      <c r="U2546" s="27" t="n">
        <f aca="false">YEAR(E2546)</f>
        <v>2024</v>
      </c>
      <c r="V2546" s="27" t="str">
        <f aca="false">TEXT(E2546,"MMM-YYYY")</f>
        <v>Apr-2024</v>
      </c>
      <c r="W2546" s="27" t="n">
        <f aca="false">MONTH(E2546)</f>
        <v>4</v>
      </c>
      <c r="X2546" s="27" t="str">
        <f aca="false">TEXT(WEEKDAY(E2546,2),"0")&amp;" - "&amp;TEXT(E2546,"dddd")</f>
        <v>5 - Friday</v>
      </c>
      <c r="Y2546" s="27" t="str">
        <f aca="false">_xlfn.IFS(C2546&lt;18,"Child (0-17)",C2546&lt;40,"Young Adult (18-39)",C2546&lt;60,"Adult (40-59)",TRUE(),"Senior (60+)")</f>
        <v>Adult (40-59)</v>
      </c>
      <c r="Z2546" s="27" t="n">
        <f aca="false">ROUND(G2546-E2546,0)</f>
        <v>1</v>
      </c>
      <c r="AA2546" s="27" t="n">
        <f aca="false">L2546+M2546</f>
        <v>91</v>
      </c>
      <c r="AB2546" s="27" t="n">
        <f aca="false">IFERROR(ROUND(Q2546/AA2546,2),0)</f>
        <v>91.88</v>
      </c>
      <c r="AC2546" s="27" t="str">
        <f aca="false">IF(AND(K2546="Critical",N2546="No"),"URGENT - No Bed","Normal")</f>
        <v>Normal</v>
      </c>
      <c r="AD2546" s="33" t="n">
        <f aca="false">INDEX(Lookup_Tables!$B$3:$B$12,MATCH(H2546,Lookup_Tables!$A$3:$A$12,0))</f>
        <v>2800000</v>
      </c>
      <c r="AE2546" s="27" t="str">
        <f aca="false">INDEX(Lookup_Tables!$C$3:$C$12,MATCH(H2546,Lookup_Tables!$A$3:$A$12,0))</f>
        <v>Dr. Suresh Nair</v>
      </c>
      <c r="AF2546" s="27" t="str">
        <f aca="false">IFERROR(INDEX(Lookup_Tables!$F$16:$F$45,MATCH(I2546,Lookup_Tables!$E$16:$E$45,0)),"N/A")</f>
        <v>EMP211</v>
      </c>
      <c r="AG2546" s="27" t="n">
        <f aca="false">_xlfn.IFS(R2546="Recovered",4,R2546="Referred",3,R2546="Admitted",2,R2546="Deceased",1,TRUE(),0)</f>
        <v>4</v>
      </c>
      <c r="AH2546" s="27" t="str">
        <f aca="false">IF(T2546&gt;=4,"Satisfied",IF(T2546&gt;=3,"Neutral","Needs Improvement"))</f>
        <v>Neutral</v>
      </c>
    </row>
    <row r="2547" customFormat="false" ht="15" hidden="false" customHeight="false" outlineLevel="0" collapsed="false">
      <c r="A2547" s="30" t="s">
        <v>4338</v>
      </c>
      <c r="B2547" s="30" t="s">
        <v>2210</v>
      </c>
      <c r="C2547" s="30" t="n">
        <v>5</v>
      </c>
      <c r="D2547" s="30" t="s">
        <v>121</v>
      </c>
      <c r="E2547" s="31" t="n">
        <v>45373</v>
      </c>
      <c r="F2547" s="30" t="s">
        <v>2588</v>
      </c>
      <c r="G2547" s="31" t="n">
        <v>45376</v>
      </c>
      <c r="H2547" s="30" t="s">
        <v>217</v>
      </c>
      <c r="I2547" s="30" t="s">
        <v>392</v>
      </c>
      <c r="J2547" s="30" t="s">
        <v>388</v>
      </c>
      <c r="K2547" s="30" t="s">
        <v>156</v>
      </c>
      <c r="L2547" s="30" t="n">
        <v>23</v>
      </c>
      <c r="M2547" s="30" t="n">
        <v>32</v>
      </c>
      <c r="N2547" s="30" t="s">
        <v>127</v>
      </c>
      <c r="O2547" s="30" t="s">
        <v>171</v>
      </c>
      <c r="P2547" s="30" t="s">
        <v>129</v>
      </c>
      <c r="Q2547" s="32" t="n">
        <v>3521.71</v>
      </c>
      <c r="R2547" s="30" t="s">
        <v>130</v>
      </c>
      <c r="S2547" s="30" t="s">
        <v>141</v>
      </c>
      <c r="T2547" s="30" t="n">
        <v>3</v>
      </c>
      <c r="U2547" s="30" t="n">
        <f aca="false">YEAR(E2547)</f>
        <v>2024</v>
      </c>
      <c r="V2547" s="30" t="str">
        <f aca="false">TEXT(E2547,"MMM-YYYY")</f>
        <v>Mar-2024</v>
      </c>
      <c r="W2547" s="30" t="n">
        <f aca="false">MONTH(E2547)</f>
        <v>3</v>
      </c>
      <c r="X2547" s="30" t="str">
        <f aca="false">TEXT(WEEKDAY(E2547,2),"0")&amp;" - "&amp;TEXT(E2547,"dddd")</f>
        <v>5 - Friday</v>
      </c>
      <c r="Y2547" s="30" t="str">
        <f aca="false">_xlfn.IFS(C2547&lt;18,"Child (0-17)",C2547&lt;40,"Young Adult (18-39)",C2547&lt;60,"Adult (40-59)",TRUE(),"Senior (60+)")</f>
        <v>Child (0-17)</v>
      </c>
      <c r="Z2547" s="30" t="n">
        <f aca="false">ROUND(G2547-E2547,0)</f>
        <v>3</v>
      </c>
      <c r="AA2547" s="30" t="n">
        <f aca="false">L2547+M2547</f>
        <v>55</v>
      </c>
      <c r="AB2547" s="30" t="n">
        <f aca="false">IFERROR(ROUND(Q2547/AA2547,2),0)</f>
        <v>64.03</v>
      </c>
      <c r="AC2547" s="30" t="str">
        <f aca="false">IF(AND(K2547="Critical",N2547="No"),"URGENT - No Bed","Normal")</f>
        <v>Normal</v>
      </c>
      <c r="AD2547" s="34" t="n">
        <f aca="false">INDEX(Lookup_Tables!$B$3:$B$12,MATCH(H2547,Lookup_Tables!$A$3:$A$12,0))</f>
        <v>4200000</v>
      </c>
      <c r="AE2547" s="30" t="str">
        <f aca="false">INDEX(Lookup_Tables!$C$3:$C$12,MATCH(H2547,Lookup_Tables!$A$3:$A$12,0))</f>
        <v>Dr. Anil Kapoor</v>
      </c>
      <c r="AF2547" s="30" t="str">
        <f aca="false">IFERROR(INDEX(Lookup_Tables!$F$16:$F$45,MATCH(I2547,Lookup_Tables!$E$16:$E$45,0)),"N/A")</f>
        <v>EMP202</v>
      </c>
      <c r="AG2547" s="30" t="n">
        <f aca="false">_xlfn.IFS(R2547="Recovered",4,R2547="Referred",3,R2547="Admitted",2,R2547="Deceased",1,TRUE(),0)</f>
        <v>4</v>
      </c>
      <c r="AH2547" s="30" t="str">
        <f aca="false">IF(T2547&gt;=4,"Satisfied",IF(T2547&gt;=3,"Neutral","Needs Improvement"))</f>
        <v>Neutral</v>
      </c>
    </row>
    <row r="2548" customFormat="false" ht="15" hidden="false" customHeight="false" outlineLevel="0" collapsed="false">
      <c r="A2548" s="27" t="s">
        <v>7085</v>
      </c>
      <c r="B2548" s="27" t="s">
        <v>2074</v>
      </c>
      <c r="C2548" s="27" t="n">
        <v>14</v>
      </c>
      <c r="D2548" s="27" t="s">
        <v>181</v>
      </c>
      <c r="E2548" s="28" t="n">
        <v>45350</v>
      </c>
      <c r="F2548" s="27" t="s">
        <v>261</v>
      </c>
      <c r="G2548" s="28" t="n">
        <v>45351</v>
      </c>
      <c r="H2548" s="27" t="s">
        <v>123</v>
      </c>
      <c r="I2548" s="27" t="s">
        <v>124</v>
      </c>
      <c r="J2548" s="27" t="s">
        <v>418</v>
      </c>
      <c r="K2548" s="27" t="s">
        <v>138</v>
      </c>
      <c r="L2548" s="27" t="n">
        <v>82</v>
      </c>
      <c r="M2548" s="27" t="n">
        <v>31</v>
      </c>
      <c r="N2548" s="27" t="s">
        <v>127</v>
      </c>
      <c r="O2548" s="27" t="s">
        <v>171</v>
      </c>
      <c r="P2548" s="27" t="s">
        <v>150</v>
      </c>
      <c r="Q2548" s="29" t="n">
        <v>2027.25</v>
      </c>
      <c r="R2548" s="27" t="s">
        <v>130</v>
      </c>
      <c r="S2548" s="27" t="s">
        <v>151</v>
      </c>
      <c r="T2548" s="27" t="n">
        <v>5</v>
      </c>
      <c r="U2548" s="27" t="n">
        <f aca="false">YEAR(E2548)</f>
        <v>2024</v>
      </c>
      <c r="V2548" s="27" t="str">
        <f aca="false">TEXT(E2548,"MMM-YYYY")</f>
        <v>Feb-2024</v>
      </c>
      <c r="W2548" s="27" t="n">
        <f aca="false">MONTH(E2548)</f>
        <v>2</v>
      </c>
      <c r="X2548" s="27" t="str">
        <f aca="false">TEXT(WEEKDAY(E2548,2),"0")&amp;" - "&amp;TEXT(E2548,"dddd")</f>
        <v>3 - Wednesday</v>
      </c>
      <c r="Y2548" s="27" t="str">
        <f aca="false">_xlfn.IFS(C2548&lt;18,"Child (0-17)",C2548&lt;40,"Young Adult (18-39)",C2548&lt;60,"Adult (40-59)",TRUE(),"Senior (60+)")</f>
        <v>Child (0-17)</v>
      </c>
      <c r="Z2548" s="27" t="n">
        <f aca="false">ROUND(G2548-E2548,0)</f>
        <v>1</v>
      </c>
      <c r="AA2548" s="27" t="n">
        <f aca="false">L2548+M2548</f>
        <v>113</v>
      </c>
      <c r="AB2548" s="27" t="n">
        <f aca="false">IFERROR(ROUND(Q2548/AA2548,2),0)</f>
        <v>17.94</v>
      </c>
      <c r="AC2548" s="27" t="str">
        <f aca="false">IF(AND(K2548="Critical",N2548="No"),"URGENT - No Bed","Normal")</f>
        <v>Normal</v>
      </c>
      <c r="AD2548" s="33" t="n">
        <f aca="false">INDEX(Lookup_Tables!$B$3:$B$12,MATCH(H2548,Lookup_Tables!$A$3:$A$12,0))</f>
        <v>2200000</v>
      </c>
      <c r="AE2548" s="27" t="str">
        <f aca="false">INDEX(Lookup_Tables!$C$3:$C$12,MATCH(H2548,Lookup_Tables!$A$3:$A$12,0))</f>
        <v>Dr. Rohan Das</v>
      </c>
      <c r="AF2548" s="27" t="str">
        <f aca="false">IFERROR(INDEX(Lookup_Tables!$F$16:$F$45,MATCH(I2548,Lookup_Tables!$E$16:$E$45,0)),"N/A")</f>
        <v>EMP205</v>
      </c>
      <c r="AG2548" s="27" t="n">
        <f aca="false">_xlfn.IFS(R2548="Recovered",4,R2548="Referred",3,R2548="Admitted",2,R2548="Deceased",1,TRUE(),0)</f>
        <v>4</v>
      </c>
      <c r="AH2548" s="27" t="str">
        <f aca="false">IF(T2548&gt;=4,"Satisfied",IF(T2548&gt;=3,"Neutral","Needs Improvement"))</f>
        <v>Satisfied</v>
      </c>
    </row>
    <row r="2549" customFormat="false" ht="15" hidden="false" customHeight="false" outlineLevel="0" collapsed="false">
      <c r="A2549" s="30" t="s">
        <v>5396</v>
      </c>
      <c r="B2549" s="30" t="s">
        <v>620</v>
      </c>
      <c r="C2549" s="30" t="n">
        <v>39</v>
      </c>
      <c r="D2549" s="30" t="s">
        <v>181</v>
      </c>
      <c r="E2549" s="31" t="n">
        <v>45426</v>
      </c>
      <c r="F2549" s="30" t="s">
        <v>1374</v>
      </c>
      <c r="G2549" s="31" t="n">
        <v>45427</v>
      </c>
      <c r="H2549" s="30" t="s">
        <v>242</v>
      </c>
      <c r="I2549" s="30" t="s">
        <v>243</v>
      </c>
      <c r="J2549" s="30" t="s">
        <v>401</v>
      </c>
      <c r="K2549" s="30" t="s">
        <v>156</v>
      </c>
      <c r="L2549" s="30" t="n">
        <v>51</v>
      </c>
      <c r="M2549" s="30" t="n">
        <v>68</v>
      </c>
      <c r="N2549" s="30" t="s">
        <v>186</v>
      </c>
      <c r="O2549" s="30" t="s">
        <v>139</v>
      </c>
      <c r="P2549" s="30" t="s">
        <v>140</v>
      </c>
      <c r="Q2549" s="32" t="n">
        <v>4985.35</v>
      </c>
      <c r="R2549" s="30" t="s">
        <v>130</v>
      </c>
      <c r="S2549" s="30" t="s">
        <v>197</v>
      </c>
      <c r="T2549" s="30" t="n">
        <v>4</v>
      </c>
      <c r="U2549" s="30" t="n">
        <f aca="false">YEAR(E2549)</f>
        <v>2024</v>
      </c>
      <c r="V2549" s="30" t="str">
        <f aca="false">TEXT(E2549,"MMM-YYYY")</f>
        <v>May-2024</v>
      </c>
      <c r="W2549" s="30" t="n">
        <f aca="false">MONTH(E2549)</f>
        <v>5</v>
      </c>
      <c r="X2549" s="30" t="str">
        <f aca="false">TEXT(WEEKDAY(E2549,2),"0")&amp;" - "&amp;TEXT(E2549,"dddd")</f>
        <v>2 - Tuesday</v>
      </c>
      <c r="Y2549" s="30" t="str">
        <f aca="false">_xlfn.IFS(C2549&lt;18,"Child (0-17)",C2549&lt;40,"Young Adult (18-39)",C2549&lt;60,"Adult (40-59)",TRUE(),"Senior (60+)")</f>
        <v>Young Adult (18-39)</v>
      </c>
      <c r="Z2549" s="30" t="n">
        <f aca="false">ROUND(G2549-E2549,0)</f>
        <v>1</v>
      </c>
      <c r="AA2549" s="30" t="n">
        <f aca="false">L2549+M2549</f>
        <v>119</v>
      </c>
      <c r="AB2549" s="30" t="n">
        <f aca="false">IFERROR(ROUND(Q2549/AA2549,2),0)</f>
        <v>41.89</v>
      </c>
      <c r="AC2549" s="30" t="str">
        <f aca="false">IF(AND(K2549="Critical",N2549="No"),"URGENT - No Bed","Normal")</f>
        <v>Normal</v>
      </c>
      <c r="AD2549" s="34" t="n">
        <f aca="false">INDEX(Lookup_Tables!$B$3:$B$12,MATCH(H2549,Lookup_Tables!$A$3:$A$12,0))</f>
        <v>3000000</v>
      </c>
      <c r="AE2549" s="30" t="str">
        <f aca="false">INDEX(Lookup_Tables!$C$3:$C$12,MATCH(H2549,Lookup_Tables!$A$3:$A$12,0))</f>
        <v>Dr. Pooja Iyer</v>
      </c>
      <c r="AF2549" s="30" t="str">
        <f aca="false">IFERROR(INDEX(Lookup_Tables!$F$16:$F$45,MATCH(I2549,Lookup_Tables!$E$16:$E$45,0)),"N/A")</f>
        <v>EMP214</v>
      </c>
      <c r="AG2549" s="30" t="n">
        <f aca="false">_xlfn.IFS(R2549="Recovered",4,R2549="Referred",3,R2549="Admitted",2,R2549="Deceased",1,TRUE(),0)</f>
        <v>4</v>
      </c>
      <c r="AH2549" s="30" t="str">
        <f aca="false">IF(T2549&gt;=4,"Satisfied",IF(T2549&gt;=3,"Neutral","Needs Improvement"))</f>
        <v>Satisfied</v>
      </c>
    </row>
    <row r="2550" customFormat="false" ht="15" hidden="false" customHeight="false" outlineLevel="0" collapsed="false">
      <c r="A2550" s="27" t="s">
        <v>2330</v>
      </c>
      <c r="B2550" s="27" t="s">
        <v>2331</v>
      </c>
      <c r="C2550" s="27" t="n">
        <v>59</v>
      </c>
      <c r="D2550" s="27" t="s">
        <v>181</v>
      </c>
      <c r="E2550" s="28" t="n">
        <v>45304</v>
      </c>
      <c r="F2550" s="27" t="s">
        <v>265</v>
      </c>
      <c r="G2550" s="28" t="n">
        <v>45304</v>
      </c>
      <c r="H2550" s="27" t="s">
        <v>206</v>
      </c>
      <c r="I2550" s="27" t="s">
        <v>300</v>
      </c>
      <c r="J2550" s="27" t="s">
        <v>469</v>
      </c>
      <c r="K2550" s="27" t="s">
        <v>138</v>
      </c>
      <c r="L2550" s="27" t="n">
        <v>72</v>
      </c>
      <c r="M2550" s="27" t="n">
        <v>36</v>
      </c>
      <c r="N2550" s="27" t="s">
        <v>127</v>
      </c>
      <c r="O2550" s="27" t="s">
        <v>128</v>
      </c>
      <c r="P2550" s="27" t="s">
        <v>140</v>
      </c>
      <c r="Q2550" s="29" t="n">
        <v>2072.3</v>
      </c>
      <c r="R2550" s="27" t="s">
        <v>130</v>
      </c>
      <c r="S2550" s="27" t="s">
        <v>157</v>
      </c>
      <c r="T2550" s="27" t="n">
        <v>3</v>
      </c>
      <c r="U2550" s="27" t="n">
        <f aca="false">YEAR(E2550)</f>
        <v>2024</v>
      </c>
      <c r="V2550" s="27" t="str">
        <f aca="false">TEXT(E2550,"MMM-YYYY")</f>
        <v>Jan-2024</v>
      </c>
      <c r="W2550" s="27" t="n">
        <f aca="false">MONTH(E2550)</f>
        <v>1</v>
      </c>
      <c r="X2550" s="27" t="str">
        <f aca="false">TEXT(WEEKDAY(E2550,2),"0")&amp;" - "&amp;TEXT(E2550,"dddd")</f>
        <v>6 - Saturday</v>
      </c>
      <c r="Y2550" s="27" t="str">
        <f aca="false">_xlfn.IFS(C2550&lt;18,"Child (0-17)",C2550&lt;40,"Young Adult (18-39)",C2550&lt;60,"Adult (40-59)",TRUE(),"Senior (60+)")</f>
        <v>Adult (40-59)</v>
      </c>
      <c r="Z2550" s="27" t="n">
        <f aca="false">ROUND(G2550-E2550,0)</f>
        <v>0</v>
      </c>
      <c r="AA2550" s="27" t="n">
        <f aca="false">L2550+M2550</f>
        <v>108</v>
      </c>
      <c r="AB2550" s="27" t="n">
        <f aca="false">IFERROR(ROUND(Q2550/AA2550,2),0)</f>
        <v>19.19</v>
      </c>
      <c r="AC2550" s="27" t="str">
        <f aca="false">IF(AND(K2550="Critical",N2550="No"),"URGENT - No Bed","Normal")</f>
        <v>Normal</v>
      </c>
      <c r="AD2550" s="33" t="n">
        <f aca="false">INDEX(Lookup_Tables!$B$3:$B$12,MATCH(H2550,Lookup_Tables!$A$3:$A$12,0))</f>
        <v>2800000</v>
      </c>
      <c r="AE2550" s="27" t="str">
        <f aca="false">INDEX(Lookup_Tables!$C$3:$C$12,MATCH(H2550,Lookup_Tables!$A$3:$A$12,0))</f>
        <v>Dr. Suresh Nair</v>
      </c>
      <c r="AF2550" s="27" t="str">
        <f aca="false">IFERROR(INDEX(Lookup_Tables!$F$16:$F$45,MATCH(I2550,Lookup_Tables!$E$16:$E$45,0)),"N/A")</f>
        <v>EMP211</v>
      </c>
      <c r="AG2550" s="27" t="n">
        <f aca="false">_xlfn.IFS(R2550="Recovered",4,R2550="Referred",3,R2550="Admitted",2,R2550="Deceased",1,TRUE(),0)</f>
        <v>4</v>
      </c>
      <c r="AH2550" s="27" t="str">
        <f aca="false">IF(T2550&gt;=4,"Satisfied",IF(T2550&gt;=3,"Neutral","Needs Improvement"))</f>
        <v>Neutral</v>
      </c>
    </row>
    <row r="2551" customFormat="false" ht="15" hidden="false" customHeight="false" outlineLevel="0" collapsed="false">
      <c r="A2551" s="30" t="s">
        <v>4875</v>
      </c>
      <c r="B2551" s="30" t="s">
        <v>3850</v>
      </c>
      <c r="C2551" s="30" t="n">
        <v>26</v>
      </c>
      <c r="D2551" s="30" t="s">
        <v>121</v>
      </c>
      <c r="E2551" s="31" t="n">
        <v>45491</v>
      </c>
      <c r="F2551" s="30" t="s">
        <v>953</v>
      </c>
      <c r="G2551" s="31" t="n">
        <v>45493</v>
      </c>
      <c r="H2551" s="30" t="s">
        <v>135</v>
      </c>
      <c r="I2551" s="30" t="s">
        <v>251</v>
      </c>
      <c r="J2551" s="30" t="s">
        <v>137</v>
      </c>
      <c r="K2551" s="30" t="s">
        <v>156</v>
      </c>
      <c r="L2551" s="30" t="n">
        <v>62</v>
      </c>
      <c r="M2551" s="30" t="n">
        <v>56</v>
      </c>
      <c r="N2551" s="30" t="s">
        <v>186</v>
      </c>
      <c r="O2551" s="30" t="s">
        <v>139</v>
      </c>
      <c r="P2551" s="30" t="s">
        <v>129</v>
      </c>
      <c r="Q2551" s="32" t="n">
        <v>4805.91</v>
      </c>
      <c r="R2551" s="30" t="s">
        <v>130</v>
      </c>
      <c r="S2551" s="30" t="s">
        <v>151</v>
      </c>
      <c r="T2551" s="30" t="n">
        <v>4</v>
      </c>
      <c r="U2551" s="30" t="n">
        <f aca="false">YEAR(E2551)</f>
        <v>2024</v>
      </c>
      <c r="V2551" s="30" t="str">
        <f aca="false">TEXT(E2551,"MMM-YYYY")</f>
        <v>Jul-2024</v>
      </c>
      <c r="W2551" s="30" t="n">
        <f aca="false">MONTH(E2551)</f>
        <v>7</v>
      </c>
      <c r="X2551" s="30" t="str">
        <f aca="false">TEXT(WEEKDAY(E2551,2),"0")&amp;" - "&amp;TEXT(E2551,"dddd")</f>
        <v>4 - Thursday</v>
      </c>
      <c r="Y2551" s="30" t="str">
        <f aca="false">_xlfn.IFS(C2551&lt;18,"Child (0-17)",C2551&lt;40,"Young Adult (18-39)",C2551&lt;60,"Adult (40-59)",TRUE(),"Senior (60+)")</f>
        <v>Young Adult (18-39)</v>
      </c>
      <c r="Z2551" s="30" t="n">
        <f aca="false">ROUND(G2551-E2551,0)</f>
        <v>2</v>
      </c>
      <c r="AA2551" s="30" t="n">
        <f aca="false">L2551+M2551</f>
        <v>118</v>
      </c>
      <c r="AB2551" s="30" t="n">
        <f aca="false">IFERROR(ROUND(Q2551/AA2551,2),0)</f>
        <v>40.73</v>
      </c>
      <c r="AC2551" s="30" t="str">
        <f aca="false">IF(AND(K2551="Critical",N2551="No"),"URGENT - No Bed","Normal")</f>
        <v>Normal</v>
      </c>
      <c r="AD2551" s="34" t="n">
        <f aca="false">INDEX(Lookup_Tables!$B$3:$B$12,MATCH(H2551,Lookup_Tables!$A$3:$A$12,0))</f>
        <v>4600000</v>
      </c>
      <c r="AE2551" s="30" t="str">
        <f aca="false">INDEX(Lookup_Tables!$C$3:$C$12,MATCH(H2551,Lookup_Tables!$A$3:$A$12,0))</f>
        <v>Dr. Farhan Khan</v>
      </c>
      <c r="AF2551" s="30" t="str">
        <f aca="false">IFERROR(INDEX(Lookup_Tables!$F$16:$F$45,MATCH(I2551,Lookup_Tables!$E$16:$E$45,0)),"N/A")</f>
        <v>EMP207</v>
      </c>
      <c r="AG2551" s="30" t="n">
        <f aca="false">_xlfn.IFS(R2551="Recovered",4,R2551="Referred",3,R2551="Admitted",2,R2551="Deceased",1,TRUE(),0)</f>
        <v>4</v>
      </c>
      <c r="AH2551" s="30" t="str">
        <f aca="false">IF(T2551&gt;=4,"Satisfied",IF(T2551&gt;=3,"Neutral","Needs Improvement"))</f>
        <v>Satisfied</v>
      </c>
    </row>
    <row r="2552" customFormat="false" ht="15" hidden="false" customHeight="false" outlineLevel="0" collapsed="false">
      <c r="A2552" s="27" t="s">
        <v>3770</v>
      </c>
      <c r="B2552" s="27" t="s">
        <v>2459</v>
      </c>
      <c r="C2552" s="27" t="n">
        <v>62</v>
      </c>
      <c r="D2552" s="27" t="s">
        <v>121</v>
      </c>
      <c r="E2552" s="28" t="n">
        <v>45620</v>
      </c>
      <c r="F2552" s="27" t="s">
        <v>290</v>
      </c>
      <c r="G2552" s="28" t="n">
        <v>45622</v>
      </c>
      <c r="H2552" s="27" t="s">
        <v>168</v>
      </c>
      <c r="I2552" s="27" t="s">
        <v>366</v>
      </c>
      <c r="J2552" s="27" t="s">
        <v>191</v>
      </c>
      <c r="K2552" s="27" t="s">
        <v>126</v>
      </c>
      <c r="L2552" s="27" t="n">
        <v>24</v>
      </c>
      <c r="M2552" s="27" t="n">
        <v>143</v>
      </c>
      <c r="N2552" s="27" t="s">
        <v>186</v>
      </c>
      <c r="O2552" s="27" t="s">
        <v>139</v>
      </c>
      <c r="P2552" s="27" t="s">
        <v>129</v>
      </c>
      <c r="Q2552" s="29" t="n">
        <v>8108.63</v>
      </c>
      <c r="R2552" s="27" t="s">
        <v>130</v>
      </c>
      <c r="S2552" s="27" t="s">
        <v>141</v>
      </c>
      <c r="T2552" s="27" t="n">
        <v>5</v>
      </c>
      <c r="U2552" s="27" t="n">
        <f aca="false">YEAR(E2552)</f>
        <v>2024</v>
      </c>
      <c r="V2552" s="27" t="str">
        <f aca="false">TEXT(E2552,"MMM-YYYY")</f>
        <v>Nov-2024</v>
      </c>
      <c r="W2552" s="27" t="n">
        <f aca="false">MONTH(E2552)</f>
        <v>11</v>
      </c>
      <c r="X2552" s="27" t="str">
        <f aca="false">TEXT(WEEKDAY(E2552,2),"0")&amp;" - "&amp;TEXT(E2552,"dddd")</f>
        <v>7 - Sunday</v>
      </c>
      <c r="Y2552" s="27" t="str">
        <f aca="false">_xlfn.IFS(C2552&lt;18,"Child (0-17)",C2552&lt;40,"Young Adult (18-39)",C2552&lt;60,"Adult (40-59)",TRUE(),"Senior (60+)")</f>
        <v>Senior (60+)</v>
      </c>
      <c r="Z2552" s="27" t="n">
        <f aca="false">ROUND(G2552-E2552,0)</f>
        <v>2</v>
      </c>
      <c r="AA2552" s="27" t="n">
        <f aca="false">L2552+M2552</f>
        <v>167</v>
      </c>
      <c r="AB2552" s="27" t="n">
        <f aca="false">IFERROR(ROUND(Q2552/AA2552,2),0)</f>
        <v>48.55</v>
      </c>
      <c r="AC2552" s="27" t="str">
        <f aca="false">IF(AND(K2552="Critical",N2552="No"),"URGENT - No Bed","Normal")</f>
        <v>Normal</v>
      </c>
      <c r="AD2552" s="33" t="n">
        <f aca="false">INDEX(Lookup_Tables!$B$3:$B$12,MATCH(H2552,Lookup_Tables!$A$3:$A$12,0))</f>
        <v>4400000</v>
      </c>
      <c r="AE2552" s="27" t="str">
        <f aca="false">INDEX(Lookup_Tables!$C$3:$C$12,MATCH(H2552,Lookup_Tables!$A$3:$A$12,0))</f>
        <v>Dr. Neha Chopra</v>
      </c>
      <c r="AF2552" s="27" t="str">
        <f aca="false">IFERROR(INDEX(Lookup_Tables!$F$16:$F$45,MATCH(I2552,Lookup_Tables!$E$16:$E$45,0)),"N/A")</f>
        <v>EMP218</v>
      </c>
      <c r="AG2552" s="27" t="n">
        <f aca="false">_xlfn.IFS(R2552="Recovered",4,R2552="Referred",3,R2552="Admitted",2,R2552="Deceased",1,TRUE(),0)</f>
        <v>4</v>
      </c>
      <c r="AH2552" s="27" t="str">
        <f aca="false">IF(T2552&gt;=4,"Satisfied",IF(T2552&gt;=3,"Neutral","Needs Improvement"))</f>
        <v>Satisfied</v>
      </c>
    </row>
    <row r="2553" customFormat="false" ht="15" hidden="false" customHeight="false" outlineLevel="0" collapsed="false">
      <c r="A2553" s="30" t="s">
        <v>3548</v>
      </c>
      <c r="B2553" s="30" t="s">
        <v>1658</v>
      </c>
      <c r="C2553" s="30" t="n">
        <v>46</v>
      </c>
      <c r="D2553" s="30" t="s">
        <v>121</v>
      </c>
      <c r="E2553" s="31" t="n">
        <v>45368</v>
      </c>
      <c r="F2553" s="30" t="s">
        <v>840</v>
      </c>
      <c r="G2553" s="31" t="n">
        <v>45374</v>
      </c>
      <c r="H2553" s="30" t="s">
        <v>206</v>
      </c>
      <c r="I2553" s="30" t="s">
        <v>207</v>
      </c>
      <c r="J2553" s="30" t="s">
        <v>593</v>
      </c>
      <c r="K2553" s="30" t="s">
        <v>126</v>
      </c>
      <c r="L2553" s="30" t="n">
        <v>32</v>
      </c>
      <c r="M2553" s="30" t="n">
        <v>54</v>
      </c>
      <c r="N2553" s="30" t="s">
        <v>186</v>
      </c>
      <c r="O2553" s="30" t="s">
        <v>171</v>
      </c>
      <c r="P2553" s="30" t="s">
        <v>187</v>
      </c>
      <c r="Q2553" s="32" t="n">
        <v>6322.71</v>
      </c>
      <c r="R2553" s="30" t="s">
        <v>172</v>
      </c>
      <c r="S2553" s="30" t="s">
        <v>141</v>
      </c>
      <c r="T2553" s="30" t="n">
        <v>3</v>
      </c>
      <c r="U2553" s="30" t="n">
        <f aca="false">YEAR(E2553)</f>
        <v>2024</v>
      </c>
      <c r="V2553" s="30" t="str">
        <f aca="false">TEXT(E2553,"MMM-YYYY")</f>
        <v>Mar-2024</v>
      </c>
      <c r="W2553" s="30" t="n">
        <f aca="false">MONTH(E2553)</f>
        <v>3</v>
      </c>
      <c r="X2553" s="30" t="str">
        <f aca="false">TEXT(WEEKDAY(E2553,2),"0")&amp;" - "&amp;TEXT(E2553,"dddd")</f>
        <v>7 - Sunday</v>
      </c>
      <c r="Y2553" s="30" t="str">
        <f aca="false">_xlfn.IFS(C2553&lt;18,"Child (0-17)",C2553&lt;40,"Young Adult (18-39)",C2553&lt;60,"Adult (40-59)",TRUE(),"Senior (60+)")</f>
        <v>Adult (40-59)</v>
      </c>
      <c r="Z2553" s="30" t="n">
        <f aca="false">ROUND(G2553-E2553,0)</f>
        <v>6</v>
      </c>
      <c r="AA2553" s="30" t="n">
        <f aca="false">L2553+M2553</f>
        <v>86</v>
      </c>
      <c r="AB2553" s="30" t="n">
        <f aca="false">IFERROR(ROUND(Q2553/AA2553,2),0)</f>
        <v>73.52</v>
      </c>
      <c r="AC2553" s="30" t="str">
        <f aca="false">IF(AND(K2553="Critical",N2553="No"),"URGENT - No Bed","Normal")</f>
        <v>Normal</v>
      </c>
      <c r="AD2553" s="34" t="n">
        <f aca="false">INDEX(Lookup_Tables!$B$3:$B$12,MATCH(H2553,Lookup_Tables!$A$3:$A$12,0))</f>
        <v>2800000</v>
      </c>
      <c r="AE2553" s="30" t="str">
        <f aca="false">INDEX(Lookup_Tables!$C$3:$C$12,MATCH(H2553,Lookup_Tables!$A$3:$A$12,0))</f>
        <v>Dr. Suresh Nair</v>
      </c>
      <c r="AF2553" s="30" t="str">
        <f aca="false">IFERROR(INDEX(Lookup_Tables!$F$16:$F$45,MATCH(I2553,Lookup_Tables!$E$16:$E$45,0)),"N/A")</f>
        <v>EMP209</v>
      </c>
      <c r="AG2553" s="30" t="n">
        <f aca="false">_xlfn.IFS(R2553="Recovered",4,R2553="Referred",3,R2553="Admitted",2,R2553="Deceased",1,TRUE(),0)</f>
        <v>2</v>
      </c>
      <c r="AH2553" s="30" t="str">
        <f aca="false">IF(T2553&gt;=4,"Satisfied",IF(T2553&gt;=3,"Neutral","Needs Improvement"))</f>
        <v>Neutral</v>
      </c>
    </row>
    <row r="2554" customFormat="false" ht="15" hidden="false" customHeight="false" outlineLevel="0" collapsed="false">
      <c r="A2554" s="27" t="s">
        <v>7190</v>
      </c>
      <c r="B2554" s="27" t="s">
        <v>2459</v>
      </c>
      <c r="C2554" s="27" t="n">
        <v>50</v>
      </c>
      <c r="D2554" s="27" t="s">
        <v>121</v>
      </c>
      <c r="E2554" s="28" t="n">
        <v>45595</v>
      </c>
      <c r="F2554" s="27" t="s">
        <v>543</v>
      </c>
      <c r="G2554" s="28" t="n">
        <v>45608</v>
      </c>
      <c r="H2554" s="27" t="s">
        <v>135</v>
      </c>
      <c r="I2554" s="27" t="s">
        <v>136</v>
      </c>
      <c r="J2554" s="27" t="s">
        <v>618</v>
      </c>
      <c r="K2554" s="27" t="s">
        <v>202</v>
      </c>
      <c r="L2554" s="27" t="n">
        <v>1</v>
      </c>
      <c r="M2554" s="27" t="n">
        <v>84</v>
      </c>
      <c r="N2554" s="27" t="s">
        <v>186</v>
      </c>
      <c r="O2554" s="27" t="s">
        <v>139</v>
      </c>
      <c r="P2554" s="27" t="s">
        <v>150</v>
      </c>
      <c r="Q2554" s="29" t="n">
        <v>17468.42</v>
      </c>
      <c r="R2554" s="27" t="s">
        <v>130</v>
      </c>
      <c r="S2554" s="27" t="s">
        <v>335</v>
      </c>
      <c r="T2554" s="27" t="n">
        <v>4</v>
      </c>
      <c r="U2554" s="27" t="n">
        <f aca="false">YEAR(E2554)</f>
        <v>2024</v>
      </c>
      <c r="V2554" s="27" t="str">
        <f aca="false">TEXT(E2554,"MMM-YYYY")</f>
        <v>Oct-2024</v>
      </c>
      <c r="W2554" s="27" t="n">
        <f aca="false">MONTH(E2554)</f>
        <v>10</v>
      </c>
      <c r="X2554" s="27" t="str">
        <f aca="false">TEXT(WEEKDAY(E2554,2),"0")&amp;" - "&amp;TEXT(E2554,"dddd")</f>
        <v>3 - Wednesday</v>
      </c>
      <c r="Y2554" s="27" t="str">
        <f aca="false">_xlfn.IFS(C2554&lt;18,"Child (0-17)",C2554&lt;40,"Young Adult (18-39)",C2554&lt;60,"Adult (40-59)",TRUE(),"Senior (60+)")</f>
        <v>Adult (40-59)</v>
      </c>
      <c r="Z2554" s="27" t="n">
        <f aca="false">ROUND(G2554-E2554,0)</f>
        <v>13</v>
      </c>
      <c r="AA2554" s="27" t="n">
        <f aca="false">L2554+M2554</f>
        <v>85</v>
      </c>
      <c r="AB2554" s="27" t="n">
        <f aca="false">IFERROR(ROUND(Q2554/AA2554,2),0)</f>
        <v>205.51</v>
      </c>
      <c r="AC2554" s="27" t="str">
        <f aca="false">IF(AND(K2554="Critical",N2554="No"),"URGENT - No Bed","Normal")</f>
        <v>Normal</v>
      </c>
      <c r="AD2554" s="33" t="n">
        <f aca="false">INDEX(Lookup_Tables!$B$3:$B$12,MATCH(H2554,Lookup_Tables!$A$3:$A$12,0))</f>
        <v>4600000</v>
      </c>
      <c r="AE2554" s="27" t="str">
        <f aca="false">INDEX(Lookup_Tables!$C$3:$C$12,MATCH(H2554,Lookup_Tables!$A$3:$A$12,0))</f>
        <v>Dr. Farhan Khan</v>
      </c>
      <c r="AF2554" s="27" t="str">
        <f aca="false">IFERROR(INDEX(Lookup_Tables!$F$16:$F$45,MATCH(I2554,Lookup_Tables!$E$16:$E$45,0)),"N/A")</f>
        <v>EMP206</v>
      </c>
      <c r="AG2554" s="27" t="n">
        <f aca="false">_xlfn.IFS(R2554="Recovered",4,R2554="Referred",3,R2554="Admitted",2,R2554="Deceased",1,TRUE(),0)</f>
        <v>4</v>
      </c>
      <c r="AH2554" s="27" t="str">
        <f aca="false">IF(T2554&gt;=4,"Satisfied",IF(T2554&gt;=3,"Neutral","Needs Improvement"))</f>
        <v>Satisfied</v>
      </c>
    </row>
    <row r="2555" customFormat="false" ht="15" hidden="false" customHeight="false" outlineLevel="0" collapsed="false">
      <c r="A2555" s="30" t="s">
        <v>2551</v>
      </c>
      <c r="B2555" s="30" t="s">
        <v>2137</v>
      </c>
      <c r="C2555" s="30" t="n">
        <v>21</v>
      </c>
      <c r="D2555" s="30" t="s">
        <v>121</v>
      </c>
      <c r="E2555" s="31" t="n">
        <v>45625</v>
      </c>
      <c r="F2555" s="30" t="s">
        <v>549</v>
      </c>
      <c r="G2555" s="31" t="n">
        <v>45628</v>
      </c>
      <c r="H2555" s="30" t="s">
        <v>217</v>
      </c>
      <c r="I2555" s="30" t="s">
        <v>282</v>
      </c>
      <c r="J2555" s="30" t="s">
        <v>283</v>
      </c>
      <c r="K2555" s="30" t="s">
        <v>126</v>
      </c>
      <c r="L2555" s="30" t="n">
        <v>26</v>
      </c>
      <c r="M2555" s="30" t="n">
        <v>130</v>
      </c>
      <c r="N2555" s="30" t="s">
        <v>186</v>
      </c>
      <c r="O2555" s="30" t="s">
        <v>139</v>
      </c>
      <c r="P2555" s="30" t="s">
        <v>129</v>
      </c>
      <c r="Q2555" s="32" t="n">
        <v>8823.04</v>
      </c>
      <c r="R2555" s="30" t="s">
        <v>172</v>
      </c>
      <c r="S2555" s="30" t="s">
        <v>131</v>
      </c>
      <c r="T2555" s="30" t="n">
        <v>3</v>
      </c>
      <c r="U2555" s="30" t="n">
        <f aca="false">YEAR(E2555)</f>
        <v>2024</v>
      </c>
      <c r="V2555" s="30" t="str">
        <f aca="false">TEXT(E2555,"MMM-YYYY")</f>
        <v>Nov-2024</v>
      </c>
      <c r="W2555" s="30" t="n">
        <f aca="false">MONTH(E2555)</f>
        <v>11</v>
      </c>
      <c r="X2555" s="30" t="str">
        <f aca="false">TEXT(WEEKDAY(E2555,2),"0")&amp;" - "&amp;TEXT(E2555,"dddd")</f>
        <v>5 - Friday</v>
      </c>
      <c r="Y2555" s="30" t="str">
        <f aca="false">_xlfn.IFS(C2555&lt;18,"Child (0-17)",C2555&lt;40,"Young Adult (18-39)",C2555&lt;60,"Adult (40-59)",TRUE(),"Senior (60+)")</f>
        <v>Young Adult (18-39)</v>
      </c>
      <c r="Z2555" s="30" t="n">
        <f aca="false">ROUND(G2555-E2555,0)</f>
        <v>3</v>
      </c>
      <c r="AA2555" s="30" t="n">
        <f aca="false">L2555+M2555</f>
        <v>156</v>
      </c>
      <c r="AB2555" s="30" t="n">
        <f aca="false">IFERROR(ROUND(Q2555/AA2555,2),0)</f>
        <v>56.56</v>
      </c>
      <c r="AC2555" s="30" t="str">
        <f aca="false">IF(AND(K2555="Critical",N2555="No"),"URGENT - No Bed","Normal")</f>
        <v>Normal</v>
      </c>
      <c r="AD2555" s="34" t="n">
        <f aca="false">INDEX(Lookup_Tables!$B$3:$B$12,MATCH(H2555,Lookup_Tables!$A$3:$A$12,0))</f>
        <v>4200000</v>
      </c>
      <c r="AE2555" s="30" t="str">
        <f aca="false">INDEX(Lookup_Tables!$C$3:$C$12,MATCH(H2555,Lookup_Tables!$A$3:$A$12,0))</f>
        <v>Dr. Anil Kapoor</v>
      </c>
      <c r="AF2555" s="30" t="str">
        <f aca="false">IFERROR(INDEX(Lookup_Tables!$F$16:$F$45,MATCH(I2555,Lookup_Tables!$E$16:$E$45,0)),"N/A")</f>
        <v>EMP200</v>
      </c>
      <c r="AG2555" s="30" t="n">
        <f aca="false">_xlfn.IFS(R2555="Recovered",4,R2555="Referred",3,R2555="Admitted",2,R2555="Deceased",1,TRUE(),0)</f>
        <v>2</v>
      </c>
      <c r="AH2555" s="30" t="str">
        <f aca="false">IF(T2555&gt;=4,"Satisfied",IF(T2555&gt;=3,"Neutral","Needs Improvement"))</f>
        <v>Neutral</v>
      </c>
    </row>
    <row r="2556" customFormat="false" ht="15" hidden="false" customHeight="false" outlineLevel="0" collapsed="false">
      <c r="A2556" s="27" t="s">
        <v>5028</v>
      </c>
      <c r="B2556" s="27" t="s">
        <v>1421</v>
      </c>
      <c r="C2556" s="27" t="n">
        <v>20</v>
      </c>
      <c r="D2556" s="27" t="s">
        <v>121</v>
      </c>
      <c r="E2556" s="28" t="n">
        <v>45372</v>
      </c>
      <c r="F2556" s="27" t="s">
        <v>2211</v>
      </c>
      <c r="G2556" s="28" t="n">
        <v>45375</v>
      </c>
      <c r="H2556" s="27" t="s">
        <v>242</v>
      </c>
      <c r="I2556" s="27" t="s">
        <v>243</v>
      </c>
      <c r="J2556" s="27" t="s">
        <v>316</v>
      </c>
      <c r="K2556" s="27" t="s">
        <v>156</v>
      </c>
      <c r="L2556" s="27" t="n">
        <v>17</v>
      </c>
      <c r="M2556" s="27" t="n">
        <v>77</v>
      </c>
      <c r="N2556" s="27" t="s">
        <v>127</v>
      </c>
      <c r="O2556" s="27" t="s">
        <v>139</v>
      </c>
      <c r="P2556" s="27" t="s">
        <v>129</v>
      </c>
      <c r="Q2556" s="29" t="n">
        <v>4657.01</v>
      </c>
      <c r="R2556" s="27" t="s">
        <v>130</v>
      </c>
      <c r="S2556" s="27" t="s">
        <v>164</v>
      </c>
      <c r="T2556" s="27" t="n">
        <v>4</v>
      </c>
      <c r="U2556" s="27" t="n">
        <f aca="false">YEAR(E2556)</f>
        <v>2024</v>
      </c>
      <c r="V2556" s="27" t="str">
        <f aca="false">TEXT(E2556,"MMM-YYYY")</f>
        <v>Mar-2024</v>
      </c>
      <c r="W2556" s="27" t="n">
        <f aca="false">MONTH(E2556)</f>
        <v>3</v>
      </c>
      <c r="X2556" s="27" t="str">
        <f aca="false">TEXT(WEEKDAY(E2556,2),"0")&amp;" - "&amp;TEXT(E2556,"dddd")</f>
        <v>4 - Thursday</v>
      </c>
      <c r="Y2556" s="27" t="str">
        <f aca="false">_xlfn.IFS(C2556&lt;18,"Child (0-17)",C2556&lt;40,"Young Adult (18-39)",C2556&lt;60,"Adult (40-59)",TRUE(),"Senior (60+)")</f>
        <v>Young Adult (18-39)</v>
      </c>
      <c r="Z2556" s="27" t="n">
        <f aca="false">ROUND(G2556-E2556,0)</f>
        <v>3</v>
      </c>
      <c r="AA2556" s="27" t="n">
        <f aca="false">L2556+M2556</f>
        <v>94</v>
      </c>
      <c r="AB2556" s="27" t="n">
        <f aca="false">IFERROR(ROUND(Q2556/AA2556,2),0)</f>
        <v>49.54</v>
      </c>
      <c r="AC2556" s="27" t="str">
        <f aca="false">IF(AND(K2556="Critical",N2556="No"),"URGENT - No Bed","Normal")</f>
        <v>Normal</v>
      </c>
      <c r="AD2556" s="33" t="n">
        <f aca="false">INDEX(Lookup_Tables!$B$3:$B$12,MATCH(H2556,Lookup_Tables!$A$3:$A$12,0))</f>
        <v>3000000</v>
      </c>
      <c r="AE2556" s="27" t="str">
        <f aca="false">INDEX(Lookup_Tables!$C$3:$C$12,MATCH(H2556,Lookup_Tables!$A$3:$A$12,0))</f>
        <v>Dr. Pooja Iyer</v>
      </c>
      <c r="AF2556" s="27" t="str">
        <f aca="false">IFERROR(INDEX(Lookup_Tables!$F$16:$F$45,MATCH(I2556,Lookup_Tables!$E$16:$E$45,0)),"N/A")</f>
        <v>EMP214</v>
      </c>
      <c r="AG2556" s="27" t="n">
        <f aca="false">_xlfn.IFS(R2556="Recovered",4,R2556="Referred",3,R2556="Admitted",2,R2556="Deceased",1,TRUE(),0)</f>
        <v>4</v>
      </c>
      <c r="AH2556" s="27" t="str">
        <f aca="false">IF(T2556&gt;=4,"Satisfied",IF(T2556&gt;=3,"Neutral","Needs Improvement"))</f>
        <v>Satisfied</v>
      </c>
    </row>
    <row r="2557" customFormat="false" ht="15" hidden="false" customHeight="false" outlineLevel="0" collapsed="false">
      <c r="A2557" s="30" t="s">
        <v>6480</v>
      </c>
      <c r="B2557" s="30" t="s">
        <v>534</v>
      </c>
      <c r="C2557" s="30" t="n">
        <v>32</v>
      </c>
      <c r="D2557" s="30" t="s">
        <v>181</v>
      </c>
      <c r="E2557" s="31" t="n">
        <v>45421</v>
      </c>
      <c r="F2557" s="30" t="s">
        <v>679</v>
      </c>
      <c r="G2557" s="31" t="n">
        <v>45421</v>
      </c>
      <c r="H2557" s="30" t="s">
        <v>161</v>
      </c>
      <c r="I2557" s="30" t="s">
        <v>320</v>
      </c>
      <c r="J2557" s="30" t="s">
        <v>163</v>
      </c>
      <c r="K2557" s="30" t="s">
        <v>156</v>
      </c>
      <c r="L2557" s="30" t="n">
        <v>26</v>
      </c>
      <c r="M2557" s="30" t="n">
        <v>39</v>
      </c>
      <c r="N2557" s="30" t="s">
        <v>127</v>
      </c>
      <c r="O2557" s="30" t="s">
        <v>149</v>
      </c>
      <c r="P2557" s="30" t="s">
        <v>150</v>
      </c>
      <c r="Q2557" s="32" t="n">
        <v>3075.4</v>
      </c>
      <c r="R2557" s="30" t="s">
        <v>172</v>
      </c>
      <c r="S2557" s="30" t="s">
        <v>223</v>
      </c>
      <c r="T2557" s="30" t="n">
        <v>5</v>
      </c>
      <c r="U2557" s="30" t="n">
        <f aca="false">YEAR(E2557)</f>
        <v>2024</v>
      </c>
      <c r="V2557" s="30" t="str">
        <f aca="false">TEXT(E2557,"MMM-YYYY")</f>
        <v>May-2024</v>
      </c>
      <c r="W2557" s="30" t="n">
        <f aca="false">MONTH(E2557)</f>
        <v>5</v>
      </c>
      <c r="X2557" s="30" t="str">
        <f aca="false">TEXT(WEEKDAY(E2557,2),"0")&amp;" - "&amp;TEXT(E2557,"dddd")</f>
        <v>4 - Thursday</v>
      </c>
      <c r="Y2557" s="30" t="str">
        <f aca="false">_xlfn.IFS(C2557&lt;18,"Child (0-17)",C2557&lt;40,"Young Adult (18-39)",C2557&lt;60,"Adult (40-59)",TRUE(),"Senior (60+)")</f>
        <v>Young Adult (18-39)</v>
      </c>
      <c r="Z2557" s="30" t="n">
        <f aca="false">ROUND(G2557-E2557,0)</f>
        <v>0</v>
      </c>
      <c r="AA2557" s="30" t="n">
        <f aca="false">L2557+M2557</f>
        <v>65</v>
      </c>
      <c r="AB2557" s="30" t="n">
        <f aca="false">IFERROR(ROUND(Q2557/AA2557,2),0)</f>
        <v>47.31</v>
      </c>
      <c r="AC2557" s="30" t="str">
        <f aca="false">IF(AND(K2557="Critical",N2557="No"),"URGENT - No Bed","Normal")</f>
        <v>Normal</v>
      </c>
      <c r="AD2557" s="34" t="n">
        <f aca="false">INDEX(Lookup_Tables!$B$3:$B$12,MATCH(H2557,Lookup_Tables!$A$3:$A$12,0))</f>
        <v>3600000</v>
      </c>
      <c r="AE2557" s="30" t="str">
        <f aca="false">INDEX(Lookup_Tables!$C$3:$C$12,MATCH(H2557,Lookup_Tables!$A$3:$A$12,0))</f>
        <v>Dr. Sameer Joshi</v>
      </c>
      <c r="AF2557" s="30" t="str">
        <f aca="false">IFERROR(INDEX(Lookup_Tables!$F$16:$F$45,MATCH(I2557,Lookup_Tables!$E$16:$E$45,0)),"N/A")</f>
        <v>EMP223</v>
      </c>
      <c r="AG2557" s="30" t="n">
        <f aca="false">_xlfn.IFS(R2557="Recovered",4,R2557="Referred",3,R2557="Admitted",2,R2557="Deceased",1,TRUE(),0)</f>
        <v>2</v>
      </c>
      <c r="AH2557" s="30" t="str">
        <f aca="false">IF(T2557&gt;=4,"Satisfied",IF(T2557&gt;=3,"Neutral","Needs Improvement"))</f>
        <v>Satisfied</v>
      </c>
    </row>
    <row r="2558" customFormat="false" ht="15" hidden="false" customHeight="false" outlineLevel="0" collapsed="false">
      <c r="A2558" s="27" t="s">
        <v>3039</v>
      </c>
      <c r="B2558" s="27" t="s">
        <v>2781</v>
      </c>
      <c r="C2558" s="27" t="n">
        <v>41</v>
      </c>
      <c r="D2558" s="27" t="s">
        <v>181</v>
      </c>
      <c r="E2558" s="28" t="n">
        <v>45363</v>
      </c>
      <c r="F2558" s="27" t="s">
        <v>907</v>
      </c>
      <c r="G2558" s="28" t="n">
        <v>45364</v>
      </c>
      <c r="H2558" s="27" t="s">
        <v>135</v>
      </c>
      <c r="I2558" s="27" t="s">
        <v>136</v>
      </c>
      <c r="J2558" s="27" t="s">
        <v>201</v>
      </c>
      <c r="K2558" s="27" t="s">
        <v>138</v>
      </c>
      <c r="L2558" s="27" t="n">
        <v>83</v>
      </c>
      <c r="M2558" s="27" t="n">
        <v>43</v>
      </c>
      <c r="N2558" s="27" t="s">
        <v>127</v>
      </c>
      <c r="O2558" s="27" t="s">
        <v>171</v>
      </c>
      <c r="P2558" s="27" t="s">
        <v>187</v>
      </c>
      <c r="Q2558" s="29" t="n">
        <v>1108.39</v>
      </c>
      <c r="R2558" s="27" t="s">
        <v>130</v>
      </c>
      <c r="S2558" s="27" t="s">
        <v>192</v>
      </c>
      <c r="T2558" s="27" t="n">
        <v>3</v>
      </c>
      <c r="U2558" s="27" t="n">
        <f aca="false">YEAR(E2558)</f>
        <v>2024</v>
      </c>
      <c r="V2558" s="27" t="str">
        <f aca="false">TEXT(E2558,"MMM-YYYY")</f>
        <v>Mar-2024</v>
      </c>
      <c r="W2558" s="27" t="n">
        <f aca="false">MONTH(E2558)</f>
        <v>3</v>
      </c>
      <c r="X2558" s="27" t="str">
        <f aca="false">TEXT(WEEKDAY(E2558,2),"0")&amp;" - "&amp;TEXT(E2558,"dddd")</f>
        <v>2 - Tuesday</v>
      </c>
      <c r="Y2558" s="27" t="str">
        <f aca="false">_xlfn.IFS(C2558&lt;18,"Child (0-17)",C2558&lt;40,"Young Adult (18-39)",C2558&lt;60,"Adult (40-59)",TRUE(),"Senior (60+)")</f>
        <v>Adult (40-59)</v>
      </c>
      <c r="Z2558" s="27" t="n">
        <f aca="false">ROUND(G2558-E2558,0)</f>
        <v>1</v>
      </c>
      <c r="AA2558" s="27" t="n">
        <f aca="false">L2558+M2558</f>
        <v>126</v>
      </c>
      <c r="AB2558" s="27" t="n">
        <f aca="false">IFERROR(ROUND(Q2558/AA2558,2),0)</f>
        <v>8.8</v>
      </c>
      <c r="AC2558" s="27" t="str">
        <f aca="false">IF(AND(K2558="Critical",N2558="No"),"URGENT - No Bed","Normal")</f>
        <v>Normal</v>
      </c>
      <c r="AD2558" s="33" t="n">
        <f aca="false">INDEX(Lookup_Tables!$B$3:$B$12,MATCH(H2558,Lookup_Tables!$A$3:$A$12,0))</f>
        <v>4600000</v>
      </c>
      <c r="AE2558" s="27" t="str">
        <f aca="false">INDEX(Lookup_Tables!$C$3:$C$12,MATCH(H2558,Lookup_Tables!$A$3:$A$12,0))</f>
        <v>Dr. Farhan Khan</v>
      </c>
      <c r="AF2558" s="27" t="str">
        <f aca="false">IFERROR(INDEX(Lookup_Tables!$F$16:$F$45,MATCH(I2558,Lookup_Tables!$E$16:$E$45,0)),"N/A")</f>
        <v>EMP206</v>
      </c>
      <c r="AG2558" s="27" t="n">
        <f aca="false">_xlfn.IFS(R2558="Recovered",4,R2558="Referred",3,R2558="Admitted",2,R2558="Deceased",1,TRUE(),0)</f>
        <v>4</v>
      </c>
      <c r="AH2558" s="27" t="str">
        <f aca="false">IF(T2558&gt;=4,"Satisfied",IF(T2558&gt;=3,"Neutral","Needs Improvement"))</f>
        <v>Neutral</v>
      </c>
    </row>
    <row r="2559" customFormat="false" ht="15" hidden="false" customHeight="false" outlineLevel="0" collapsed="false">
      <c r="A2559" s="30" t="s">
        <v>368</v>
      </c>
      <c r="B2559" s="30" t="s">
        <v>369</v>
      </c>
      <c r="C2559" s="30" t="n">
        <v>39</v>
      </c>
      <c r="D2559" s="30" t="s">
        <v>121</v>
      </c>
      <c r="E2559" s="31" t="n">
        <v>45472</v>
      </c>
      <c r="F2559" s="30" t="s">
        <v>370</v>
      </c>
      <c r="G2559" s="31" t="n">
        <v>45475</v>
      </c>
      <c r="H2559" s="30" t="s">
        <v>168</v>
      </c>
      <c r="I2559" s="30" t="s">
        <v>366</v>
      </c>
      <c r="J2559" s="30" t="s">
        <v>371</v>
      </c>
      <c r="K2559" s="30" t="s">
        <v>156</v>
      </c>
      <c r="L2559" s="30" t="n">
        <v>53</v>
      </c>
      <c r="M2559" s="30" t="n">
        <v>70</v>
      </c>
      <c r="N2559" s="30" t="s">
        <v>127</v>
      </c>
      <c r="O2559" s="30" t="s">
        <v>139</v>
      </c>
      <c r="P2559" s="30" t="s">
        <v>150</v>
      </c>
      <c r="Q2559" s="32" t="n">
        <v>4177.56</v>
      </c>
      <c r="R2559" s="30" t="s">
        <v>130</v>
      </c>
      <c r="S2559" s="30" t="s">
        <v>131</v>
      </c>
      <c r="T2559" s="30" t="n">
        <v>5</v>
      </c>
      <c r="U2559" s="30" t="n">
        <f aca="false">YEAR(E2559)</f>
        <v>2024</v>
      </c>
      <c r="V2559" s="30" t="str">
        <f aca="false">TEXT(E2559,"MMM-YYYY")</f>
        <v>Jun-2024</v>
      </c>
      <c r="W2559" s="30" t="n">
        <f aca="false">MONTH(E2559)</f>
        <v>6</v>
      </c>
      <c r="X2559" s="30" t="str">
        <f aca="false">TEXT(WEEKDAY(E2559,2),"0")&amp;" - "&amp;TEXT(E2559,"dddd")</f>
        <v>6 - Saturday</v>
      </c>
      <c r="Y2559" s="30" t="str">
        <f aca="false">_xlfn.IFS(C2559&lt;18,"Child (0-17)",C2559&lt;40,"Young Adult (18-39)",C2559&lt;60,"Adult (40-59)",TRUE(),"Senior (60+)")</f>
        <v>Young Adult (18-39)</v>
      </c>
      <c r="Z2559" s="30" t="n">
        <f aca="false">ROUND(G2559-E2559,0)</f>
        <v>3</v>
      </c>
      <c r="AA2559" s="30" t="n">
        <f aca="false">L2559+M2559</f>
        <v>123</v>
      </c>
      <c r="AB2559" s="30" t="n">
        <f aca="false">IFERROR(ROUND(Q2559/AA2559,2),0)</f>
        <v>33.96</v>
      </c>
      <c r="AC2559" s="30" t="str">
        <f aca="false">IF(AND(K2559="Critical",N2559="No"),"URGENT - No Bed","Normal")</f>
        <v>Normal</v>
      </c>
      <c r="AD2559" s="34" t="n">
        <f aca="false">INDEX(Lookup_Tables!$B$3:$B$12,MATCH(H2559,Lookup_Tables!$A$3:$A$12,0))</f>
        <v>4400000</v>
      </c>
      <c r="AE2559" s="30" t="str">
        <f aca="false">INDEX(Lookup_Tables!$C$3:$C$12,MATCH(H2559,Lookup_Tables!$A$3:$A$12,0))</f>
        <v>Dr. Neha Chopra</v>
      </c>
      <c r="AF2559" s="30" t="str">
        <f aca="false">IFERROR(INDEX(Lookup_Tables!$F$16:$F$45,MATCH(I2559,Lookup_Tables!$E$16:$E$45,0)),"N/A")</f>
        <v>EMP218</v>
      </c>
      <c r="AG2559" s="30" t="n">
        <f aca="false">_xlfn.IFS(R2559="Recovered",4,R2559="Referred",3,R2559="Admitted",2,R2559="Deceased",1,TRUE(),0)</f>
        <v>4</v>
      </c>
      <c r="AH2559" s="30" t="str">
        <f aca="false">IF(T2559&gt;=4,"Satisfied",IF(T2559&gt;=3,"Neutral","Needs Improvement"))</f>
        <v>Satisfied</v>
      </c>
    </row>
    <row r="2560" customFormat="false" ht="15" hidden="false" customHeight="false" outlineLevel="0" collapsed="false">
      <c r="A2560" s="27" t="s">
        <v>4321</v>
      </c>
      <c r="B2560" s="27" t="s">
        <v>3829</v>
      </c>
      <c r="C2560" s="27" t="n">
        <v>75</v>
      </c>
      <c r="D2560" s="27" t="s">
        <v>181</v>
      </c>
      <c r="E2560" s="28" t="n">
        <v>45468</v>
      </c>
      <c r="F2560" s="27" t="s">
        <v>391</v>
      </c>
      <c r="G2560" s="28" t="n">
        <v>45470</v>
      </c>
      <c r="H2560" s="27" t="s">
        <v>168</v>
      </c>
      <c r="I2560" s="27" t="s">
        <v>196</v>
      </c>
      <c r="J2560" s="27" t="s">
        <v>191</v>
      </c>
      <c r="K2560" s="27" t="s">
        <v>126</v>
      </c>
      <c r="L2560" s="27" t="n">
        <v>11</v>
      </c>
      <c r="M2560" s="27" t="n">
        <v>96</v>
      </c>
      <c r="N2560" s="27" t="s">
        <v>127</v>
      </c>
      <c r="O2560" s="27" t="s">
        <v>128</v>
      </c>
      <c r="P2560" s="27" t="s">
        <v>140</v>
      </c>
      <c r="Q2560" s="29" t="n">
        <v>6980.94</v>
      </c>
      <c r="R2560" s="27" t="s">
        <v>172</v>
      </c>
      <c r="S2560" s="27" t="s">
        <v>192</v>
      </c>
      <c r="T2560" s="27" t="n">
        <v>2</v>
      </c>
      <c r="U2560" s="27" t="n">
        <f aca="false">YEAR(E2560)</f>
        <v>2024</v>
      </c>
      <c r="V2560" s="27" t="str">
        <f aca="false">TEXT(E2560,"MMM-YYYY")</f>
        <v>Jun-2024</v>
      </c>
      <c r="W2560" s="27" t="n">
        <f aca="false">MONTH(E2560)</f>
        <v>6</v>
      </c>
      <c r="X2560" s="27" t="str">
        <f aca="false">TEXT(WEEKDAY(E2560,2),"0")&amp;" - "&amp;TEXT(E2560,"dddd")</f>
        <v>2 - Tuesday</v>
      </c>
      <c r="Y2560" s="27" t="str">
        <f aca="false">_xlfn.IFS(C2560&lt;18,"Child (0-17)",C2560&lt;40,"Young Adult (18-39)",C2560&lt;60,"Adult (40-59)",TRUE(),"Senior (60+)")</f>
        <v>Senior (60+)</v>
      </c>
      <c r="Z2560" s="27" t="n">
        <f aca="false">ROUND(G2560-E2560,0)</f>
        <v>2</v>
      </c>
      <c r="AA2560" s="27" t="n">
        <f aca="false">L2560+M2560</f>
        <v>107</v>
      </c>
      <c r="AB2560" s="27" t="n">
        <f aca="false">IFERROR(ROUND(Q2560/AA2560,2),0)</f>
        <v>65.24</v>
      </c>
      <c r="AC2560" s="27" t="str">
        <f aca="false">IF(AND(K2560="Critical",N2560="No"),"URGENT - No Bed","Normal")</f>
        <v>Normal</v>
      </c>
      <c r="AD2560" s="33" t="n">
        <f aca="false">INDEX(Lookup_Tables!$B$3:$B$12,MATCH(H2560,Lookup_Tables!$A$3:$A$12,0))</f>
        <v>4400000</v>
      </c>
      <c r="AE2560" s="27" t="str">
        <f aca="false">INDEX(Lookup_Tables!$C$3:$C$12,MATCH(H2560,Lookup_Tables!$A$3:$A$12,0))</f>
        <v>Dr. Neha Chopra</v>
      </c>
      <c r="AF2560" s="27" t="str">
        <f aca="false">IFERROR(INDEX(Lookup_Tables!$F$16:$F$45,MATCH(I2560,Lookup_Tables!$E$16:$E$45,0)),"N/A")</f>
        <v>EMP219</v>
      </c>
      <c r="AG2560" s="27" t="n">
        <f aca="false">_xlfn.IFS(R2560="Recovered",4,R2560="Referred",3,R2560="Admitted",2,R2560="Deceased",1,TRUE(),0)</f>
        <v>2</v>
      </c>
      <c r="AH2560" s="27" t="str">
        <f aca="false">IF(T2560&gt;=4,"Satisfied",IF(T2560&gt;=3,"Neutral","Needs Improvement"))</f>
        <v>Needs Improvement</v>
      </c>
    </row>
    <row r="2561" customFormat="false" ht="15" hidden="false" customHeight="false" outlineLevel="0" collapsed="false">
      <c r="A2561" s="30" t="s">
        <v>1249</v>
      </c>
      <c r="B2561" s="30" t="s">
        <v>606</v>
      </c>
      <c r="C2561" s="30" t="n">
        <v>10</v>
      </c>
      <c r="D2561" s="30" t="s">
        <v>181</v>
      </c>
      <c r="E2561" s="31" t="n">
        <v>45434</v>
      </c>
      <c r="F2561" s="30" t="s">
        <v>1250</v>
      </c>
      <c r="G2561" s="31" t="n">
        <v>45434</v>
      </c>
      <c r="H2561" s="30" t="s">
        <v>206</v>
      </c>
      <c r="I2561" s="30" t="s">
        <v>232</v>
      </c>
      <c r="J2561" s="30" t="s">
        <v>615</v>
      </c>
      <c r="K2561" s="30" t="s">
        <v>138</v>
      </c>
      <c r="L2561" s="30" t="n">
        <v>64</v>
      </c>
      <c r="M2561" s="30" t="n">
        <v>36</v>
      </c>
      <c r="N2561" s="30" t="s">
        <v>127</v>
      </c>
      <c r="O2561" s="30" t="s">
        <v>139</v>
      </c>
      <c r="P2561" s="30" t="s">
        <v>129</v>
      </c>
      <c r="Q2561" s="32" t="n">
        <v>2226.46</v>
      </c>
      <c r="R2561" s="30" t="s">
        <v>130</v>
      </c>
      <c r="S2561" s="30" t="s">
        <v>131</v>
      </c>
      <c r="T2561" s="30" t="n">
        <v>5</v>
      </c>
      <c r="U2561" s="30" t="n">
        <f aca="false">YEAR(E2561)</f>
        <v>2024</v>
      </c>
      <c r="V2561" s="30" t="str">
        <f aca="false">TEXT(E2561,"MMM-YYYY")</f>
        <v>May-2024</v>
      </c>
      <c r="W2561" s="30" t="n">
        <f aca="false">MONTH(E2561)</f>
        <v>5</v>
      </c>
      <c r="X2561" s="30" t="str">
        <f aca="false">TEXT(WEEKDAY(E2561,2),"0")&amp;" - "&amp;TEXT(E2561,"dddd")</f>
        <v>3 - Wednesday</v>
      </c>
      <c r="Y2561" s="30" t="str">
        <f aca="false">_xlfn.IFS(C2561&lt;18,"Child (0-17)",C2561&lt;40,"Young Adult (18-39)",C2561&lt;60,"Adult (40-59)",TRUE(),"Senior (60+)")</f>
        <v>Child (0-17)</v>
      </c>
      <c r="Z2561" s="30" t="n">
        <f aca="false">ROUND(G2561-E2561,0)</f>
        <v>0</v>
      </c>
      <c r="AA2561" s="30" t="n">
        <f aca="false">L2561+M2561</f>
        <v>100</v>
      </c>
      <c r="AB2561" s="30" t="n">
        <f aca="false">IFERROR(ROUND(Q2561/AA2561,2),0)</f>
        <v>22.26</v>
      </c>
      <c r="AC2561" s="30" t="str">
        <f aca="false">IF(AND(K2561="Critical",N2561="No"),"URGENT - No Bed","Normal")</f>
        <v>Normal</v>
      </c>
      <c r="AD2561" s="34" t="n">
        <f aca="false">INDEX(Lookup_Tables!$B$3:$B$12,MATCH(H2561,Lookup_Tables!$A$3:$A$12,0))</f>
        <v>2800000</v>
      </c>
      <c r="AE2561" s="30" t="str">
        <f aca="false">INDEX(Lookup_Tables!$C$3:$C$12,MATCH(H2561,Lookup_Tables!$A$3:$A$12,0))</f>
        <v>Dr. Suresh Nair</v>
      </c>
      <c r="AF2561" s="30" t="str">
        <f aca="false">IFERROR(INDEX(Lookup_Tables!$F$16:$F$45,MATCH(I2561,Lookup_Tables!$E$16:$E$45,0)),"N/A")</f>
        <v>EMP210</v>
      </c>
      <c r="AG2561" s="30" t="n">
        <f aca="false">_xlfn.IFS(R2561="Recovered",4,R2561="Referred",3,R2561="Admitted",2,R2561="Deceased",1,TRUE(),0)</f>
        <v>4</v>
      </c>
      <c r="AH2561" s="30" t="str">
        <f aca="false">IF(T2561&gt;=4,"Satisfied",IF(T2561&gt;=3,"Neutral","Needs Improvement"))</f>
        <v>Satisfied</v>
      </c>
    </row>
    <row r="2562" customFormat="false" ht="15" hidden="false" customHeight="false" outlineLevel="0" collapsed="false">
      <c r="A2562" s="27" t="s">
        <v>4095</v>
      </c>
      <c r="B2562" s="27" t="s">
        <v>3588</v>
      </c>
      <c r="C2562" s="27" t="n">
        <v>14</v>
      </c>
      <c r="D2562" s="27" t="s">
        <v>121</v>
      </c>
      <c r="E2562" s="28" t="n">
        <v>45524</v>
      </c>
      <c r="F2562" s="27" t="s">
        <v>1745</v>
      </c>
      <c r="G2562" s="28" t="n">
        <v>45529</v>
      </c>
      <c r="H2562" s="27" t="s">
        <v>242</v>
      </c>
      <c r="I2562" s="27" t="s">
        <v>315</v>
      </c>
      <c r="J2562" s="27" t="s">
        <v>401</v>
      </c>
      <c r="K2562" s="27" t="s">
        <v>126</v>
      </c>
      <c r="L2562" s="27" t="n">
        <v>37</v>
      </c>
      <c r="M2562" s="27" t="n">
        <v>72</v>
      </c>
      <c r="N2562" s="27" t="s">
        <v>186</v>
      </c>
      <c r="O2562" s="27" t="s">
        <v>128</v>
      </c>
      <c r="P2562" s="27" t="s">
        <v>187</v>
      </c>
      <c r="Q2562" s="29" t="n">
        <v>7400.14</v>
      </c>
      <c r="R2562" s="27" t="s">
        <v>172</v>
      </c>
      <c r="S2562" s="27" t="s">
        <v>164</v>
      </c>
      <c r="T2562" s="27" t="n">
        <v>3</v>
      </c>
      <c r="U2562" s="27" t="n">
        <f aca="false">YEAR(E2562)</f>
        <v>2024</v>
      </c>
      <c r="V2562" s="27" t="str">
        <f aca="false">TEXT(E2562,"MMM-YYYY")</f>
        <v>Aug-2024</v>
      </c>
      <c r="W2562" s="27" t="n">
        <f aca="false">MONTH(E2562)</f>
        <v>8</v>
      </c>
      <c r="X2562" s="27" t="str">
        <f aca="false">TEXT(WEEKDAY(E2562,2),"0")&amp;" - "&amp;TEXT(E2562,"dddd")</f>
        <v>2 - Tuesday</v>
      </c>
      <c r="Y2562" s="27" t="str">
        <f aca="false">_xlfn.IFS(C2562&lt;18,"Child (0-17)",C2562&lt;40,"Young Adult (18-39)",C2562&lt;60,"Adult (40-59)",TRUE(),"Senior (60+)")</f>
        <v>Child (0-17)</v>
      </c>
      <c r="Z2562" s="27" t="n">
        <f aca="false">ROUND(G2562-E2562,0)</f>
        <v>5</v>
      </c>
      <c r="AA2562" s="27" t="n">
        <f aca="false">L2562+M2562</f>
        <v>109</v>
      </c>
      <c r="AB2562" s="27" t="n">
        <f aca="false">IFERROR(ROUND(Q2562/AA2562,2),0)</f>
        <v>67.89</v>
      </c>
      <c r="AC2562" s="27" t="str">
        <f aca="false">IF(AND(K2562="Critical",N2562="No"),"URGENT - No Bed","Normal")</f>
        <v>Normal</v>
      </c>
      <c r="AD2562" s="33" t="n">
        <f aca="false">INDEX(Lookup_Tables!$B$3:$B$12,MATCH(H2562,Lookup_Tables!$A$3:$A$12,0))</f>
        <v>3000000</v>
      </c>
      <c r="AE2562" s="27" t="str">
        <f aca="false">INDEX(Lookup_Tables!$C$3:$C$12,MATCH(H2562,Lookup_Tables!$A$3:$A$12,0))</f>
        <v>Dr. Pooja Iyer</v>
      </c>
      <c r="AF2562" s="27" t="str">
        <f aca="false">IFERROR(INDEX(Lookup_Tables!$F$16:$F$45,MATCH(I2562,Lookup_Tables!$E$16:$E$45,0)),"N/A")</f>
        <v>EMP213</v>
      </c>
      <c r="AG2562" s="27" t="n">
        <f aca="false">_xlfn.IFS(R2562="Recovered",4,R2562="Referred",3,R2562="Admitted",2,R2562="Deceased",1,TRUE(),0)</f>
        <v>2</v>
      </c>
      <c r="AH2562" s="27" t="str">
        <f aca="false">IF(T2562&gt;=4,"Satisfied",IF(T2562&gt;=3,"Neutral","Needs Improvement"))</f>
        <v>Neutral</v>
      </c>
    </row>
    <row r="2563" customFormat="false" ht="15" hidden="false" customHeight="false" outlineLevel="0" collapsed="false">
      <c r="A2563" s="30" t="s">
        <v>3883</v>
      </c>
      <c r="B2563" s="30" t="s">
        <v>505</v>
      </c>
      <c r="C2563" s="30" t="n">
        <v>36</v>
      </c>
      <c r="D2563" s="30" t="s">
        <v>121</v>
      </c>
      <c r="E2563" s="31" t="n">
        <v>45518</v>
      </c>
      <c r="F2563" s="30" t="s">
        <v>698</v>
      </c>
      <c r="G2563" s="31" t="n">
        <v>45529</v>
      </c>
      <c r="H2563" s="30" t="s">
        <v>206</v>
      </c>
      <c r="I2563" s="30" t="s">
        <v>232</v>
      </c>
      <c r="J2563" s="30" t="s">
        <v>469</v>
      </c>
      <c r="K2563" s="30" t="s">
        <v>202</v>
      </c>
      <c r="L2563" s="30" t="n">
        <v>18</v>
      </c>
      <c r="M2563" s="30" t="n">
        <v>205</v>
      </c>
      <c r="N2563" s="30" t="s">
        <v>186</v>
      </c>
      <c r="O2563" s="30" t="s">
        <v>139</v>
      </c>
      <c r="P2563" s="30" t="s">
        <v>150</v>
      </c>
      <c r="Q2563" s="32" t="n">
        <v>17837.27</v>
      </c>
      <c r="R2563" s="30" t="s">
        <v>130</v>
      </c>
      <c r="S2563" s="30" t="s">
        <v>192</v>
      </c>
      <c r="T2563" s="30" t="n">
        <v>4</v>
      </c>
      <c r="U2563" s="30" t="n">
        <f aca="false">YEAR(E2563)</f>
        <v>2024</v>
      </c>
      <c r="V2563" s="30" t="str">
        <f aca="false">TEXT(E2563,"MMM-YYYY")</f>
        <v>Aug-2024</v>
      </c>
      <c r="W2563" s="30" t="n">
        <f aca="false">MONTH(E2563)</f>
        <v>8</v>
      </c>
      <c r="X2563" s="30" t="str">
        <f aca="false">TEXT(WEEKDAY(E2563,2),"0")&amp;" - "&amp;TEXT(E2563,"dddd")</f>
        <v>3 - Wednesday</v>
      </c>
      <c r="Y2563" s="30" t="str">
        <f aca="false">_xlfn.IFS(C2563&lt;18,"Child (0-17)",C2563&lt;40,"Young Adult (18-39)",C2563&lt;60,"Adult (40-59)",TRUE(),"Senior (60+)")</f>
        <v>Young Adult (18-39)</v>
      </c>
      <c r="Z2563" s="30" t="n">
        <f aca="false">ROUND(G2563-E2563,0)</f>
        <v>11</v>
      </c>
      <c r="AA2563" s="30" t="n">
        <f aca="false">L2563+M2563</f>
        <v>223</v>
      </c>
      <c r="AB2563" s="30" t="n">
        <f aca="false">IFERROR(ROUND(Q2563/AA2563,2),0)</f>
        <v>79.99</v>
      </c>
      <c r="AC2563" s="30" t="str">
        <f aca="false">IF(AND(K2563="Critical",N2563="No"),"URGENT - No Bed","Normal")</f>
        <v>Normal</v>
      </c>
      <c r="AD2563" s="34" t="n">
        <f aca="false">INDEX(Lookup_Tables!$B$3:$B$12,MATCH(H2563,Lookup_Tables!$A$3:$A$12,0))</f>
        <v>2800000</v>
      </c>
      <c r="AE2563" s="30" t="str">
        <f aca="false">INDEX(Lookup_Tables!$C$3:$C$12,MATCH(H2563,Lookup_Tables!$A$3:$A$12,0))</f>
        <v>Dr. Suresh Nair</v>
      </c>
      <c r="AF2563" s="30" t="str">
        <f aca="false">IFERROR(INDEX(Lookup_Tables!$F$16:$F$45,MATCH(I2563,Lookup_Tables!$E$16:$E$45,0)),"N/A")</f>
        <v>EMP210</v>
      </c>
      <c r="AG2563" s="30" t="n">
        <f aca="false">_xlfn.IFS(R2563="Recovered",4,R2563="Referred",3,R2563="Admitted",2,R2563="Deceased",1,TRUE(),0)</f>
        <v>4</v>
      </c>
      <c r="AH2563" s="30" t="str">
        <f aca="false">IF(T2563&gt;=4,"Satisfied",IF(T2563&gt;=3,"Neutral","Needs Improvement"))</f>
        <v>Satisfied</v>
      </c>
    </row>
    <row r="2564" customFormat="false" ht="15" hidden="false" customHeight="false" outlineLevel="0" collapsed="false">
      <c r="A2564" s="27" t="s">
        <v>5390</v>
      </c>
      <c r="B2564" s="27" t="s">
        <v>1361</v>
      </c>
      <c r="C2564" s="27" t="n">
        <v>55</v>
      </c>
      <c r="D2564" s="27" t="s">
        <v>121</v>
      </c>
      <c r="E2564" s="28" t="n">
        <v>45601</v>
      </c>
      <c r="F2564" s="27" t="s">
        <v>1623</v>
      </c>
      <c r="G2564" s="28" t="n">
        <v>45601</v>
      </c>
      <c r="H2564" s="27" t="s">
        <v>161</v>
      </c>
      <c r="I2564" s="27" t="s">
        <v>162</v>
      </c>
      <c r="J2564" s="27" t="s">
        <v>163</v>
      </c>
      <c r="K2564" s="27" t="s">
        <v>138</v>
      </c>
      <c r="L2564" s="27" t="n">
        <v>66</v>
      </c>
      <c r="M2564" s="27" t="n">
        <v>30</v>
      </c>
      <c r="N2564" s="27" t="s">
        <v>127</v>
      </c>
      <c r="O2564" s="27" t="s">
        <v>139</v>
      </c>
      <c r="P2564" s="27" t="s">
        <v>150</v>
      </c>
      <c r="Q2564" s="29" t="n">
        <v>2284.04</v>
      </c>
      <c r="R2564" s="27" t="s">
        <v>130</v>
      </c>
      <c r="S2564" s="27" t="s">
        <v>223</v>
      </c>
      <c r="T2564" s="27" t="n">
        <v>3</v>
      </c>
      <c r="U2564" s="27" t="n">
        <f aca="false">YEAR(E2564)</f>
        <v>2024</v>
      </c>
      <c r="V2564" s="27" t="str">
        <f aca="false">TEXT(E2564,"MMM-YYYY")</f>
        <v>Nov-2024</v>
      </c>
      <c r="W2564" s="27" t="n">
        <f aca="false">MONTH(E2564)</f>
        <v>11</v>
      </c>
      <c r="X2564" s="27" t="str">
        <f aca="false">TEXT(WEEKDAY(E2564,2),"0")&amp;" - "&amp;TEXT(E2564,"dddd")</f>
        <v>2 - Tuesday</v>
      </c>
      <c r="Y2564" s="27" t="str">
        <f aca="false">_xlfn.IFS(C2564&lt;18,"Child (0-17)",C2564&lt;40,"Young Adult (18-39)",C2564&lt;60,"Adult (40-59)",TRUE(),"Senior (60+)")</f>
        <v>Adult (40-59)</v>
      </c>
      <c r="Z2564" s="27" t="n">
        <f aca="false">ROUND(G2564-E2564,0)</f>
        <v>0</v>
      </c>
      <c r="AA2564" s="27" t="n">
        <f aca="false">L2564+M2564</f>
        <v>96</v>
      </c>
      <c r="AB2564" s="27" t="n">
        <f aca="false">IFERROR(ROUND(Q2564/AA2564,2),0)</f>
        <v>23.79</v>
      </c>
      <c r="AC2564" s="27" t="str">
        <f aca="false">IF(AND(K2564="Critical",N2564="No"),"URGENT - No Bed","Normal")</f>
        <v>Normal</v>
      </c>
      <c r="AD2564" s="33" t="n">
        <f aca="false">INDEX(Lookup_Tables!$B$3:$B$12,MATCH(H2564,Lookup_Tables!$A$3:$A$12,0))</f>
        <v>3600000</v>
      </c>
      <c r="AE2564" s="27" t="str">
        <f aca="false">INDEX(Lookup_Tables!$C$3:$C$12,MATCH(H2564,Lookup_Tables!$A$3:$A$12,0))</f>
        <v>Dr. Sameer Joshi</v>
      </c>
      <c r="AF2564" s="27" t="str">
        <f aca="false">IFERROR(INDEX(Lookup_Tables!$F$16:$F$45,MATCH(I2564,Lookup_Tables!$E$16:$E$45,0)),"N/A")</f>
        <v>EMP222</v>
      </c>
      <c r="AG2564" s="27" t="n">
        <f aca="false">_xlfn.IFS(R2564="Recovered",4,R2564="Referred",3,R2564="Admitted",2,R2564="Deceased",1,TRUE(),0)</f>
        <v>4</v>
      </c>
      <c r="AH2564" s="27" t="str">
        <f aca="false">IF(T2564&gt;=4,"Satisfied",IF(T2564&gt;=3,"Neutral","Needs Improvement"))</f>
        <v>Neutral</v>
      </c>
    </row>
    <row r="2565" customFormat="false" ht="15" hidden="false" customHeight="false" outlineLevel="0" collapsed="false">
      <c r="A2565" s="30" t="s">
        <v>5583</v>
      </c>
      <c r="B2565" s="30" t="s">
        <v>1883</v>
      </c>
      <c r="C2565" s="30" t="n">
        <v>36</v>
      </c>
      <c r="D2565" s="30" t="s">
        <v>121</v>
      </c>
      <c r="E2565" s="31" t="n">
        <v>45471</v>
      </c>
      <c r="F2565" s="30" t="s">
        <v>497</v>
      </c>
      <c r="G2565" s="31" t="n">
        <v>45472</v>
      </c>
      <c r="H2565" s="30" t="s">
        <v>236</v>
      </c>
      <c r="I2565" s="30" t="s">
        <v>323</v>
      </c>
      <c r="J2565" s="30" t="s">
        <v>267</v>
      </c>
      <c r="K2565" s="30" t="s">
        <v>156</v>
      </c>
      <c r="L2565" s="30" t="n">
        <v>73</v>
      </c>
      <c r="M2565" s="30" t="n">
        <v>46</v>
      </c>
      <c r="N2565" s="30" t="s">
        <v>186</v>
      </c>
      <c r="O2565" s="30" t="s">
        <v>171</v>
      </c>
      <c r="P2565" s="30" t="s">
        <v>129</v>
      </c>
      <c r="Q2565" s="32" t="n">
        <v>4073.55</v>
      </c>
      <c r="R2565" s="30" t="s">
        <v>130</v>
      </c>
      <c r="S2565" s="30" t="s">
        <v>131</v>
      </c>
      <c r="T2565" s="30" t="n">
        <v>4</v>
      </c>
      <c r="U2565" s="30" t="n">
        <f aca="false">YEAR(E2565)</f>
        <v>2024</v>
      </c>
      <c r="V2565" s="30" t="str">
        <f aca="false">TEXT(E2565,"MMM-YYYY")</f>
        <v>Jun-2024</v>
      </c>
      <c r="W2565" s="30" t="n">
        <f aca="false">MONTH(E2565)</f>
        <v>6</v>
      </c>
      <c r="X2565" s="30" t="str">
        <f aca="false">TEXT(WEEKDAY(E2565,2),"0")&amp;" - "&amp;TEXT(E2565,"dddd")</f>
        <v>5 - Friday</v>
      </c>
      <c r="Y2565" s="30" t="str">
        <f aca="false">_xlfn.IFS(C2565&lt;18,"Child (0-17)",C2565&lt;40,"Young Adult (18-39)",C2565&lt;60,"Adult (40-59)",TRUE(),"Senior (60+)")</f>
        <v>Young Adult (18-39)</v>
      </c>
      <c r="Z2565" s="30" t="n">
        <f aca="false">ROUND(G2565-E2565,0)</f>
        <v>1</v>
      </c>
      <c r="AA2565" s="30" t="n">
        <f aca="false">L2565+M2565</f>
        <v>119</v>
      </c>
      <c r="AB2565" s="30" t="n">
        <f aca="false">IFERROR(ROUND(Q2565/AA2565,2),0)</f>
        <v>34.23</v>
      </c>
      <c r="AC2565" s="30" t="str">
        <f aca="false">IF(AND(K2565="Critical",N2565="No"),"URGENT - No Bed","Normal")</f>
        <v>Normal</v>
      </c>
      <c r="AD2565" s="34" t="n">
        <f aca="false">INDEX(Lookup_Tables!$B$3:$B$12,MATCH(H2565,Lookup_Tables!$A$3:$A$12,0))</f>
        <v>3900000</v>
      </c>
      <c r="AE2565" s="30" t="str">
        <f aca="false">INDEX(Lookup_Tables!$C$3:$C$12,MATCH(H2565,Lookup_Tables!$A$3:$A$12,0))</f>
        <v>Dr. Rina Mehta</v>
      </c>
      <c r="AF2565" s="30" t="str">
        <f aca="false">IFERROR(INDEX(Lookup_Tables!$F$16:$F$45,MATCH(I2565,Lookup_Tables!$E$16:$E$45,0)),"N/A")</f>
        <v>EMP216</v>
      </c>
      <c r="AG2565" s="30" t="n">
        <f aca="false">_xlfn.IFS(R2565="Recovered",4,R2565="Referred",3,R2565="Admitted",2,R2565="Deceased",1,TRUE(),0)</f>
        <v>4</v>
      </c>
      <c r="AH2565" s="30" t="str">
        <f aca="false">IF(T2565&gt;=4,"Satisfied",IF(T2565&gt;=3,"Neutral","Needs Improvement"))</f>
        <v>Satisfied</v>
      </c>
    </row>
    <row r="2566" customFormat="false" ht="15" hidden="false" customHeight="false" outlineLevel="0" collapsed="false">
      <c r="A2566" s="27" t="s">
        <v>3846</v>
      </c>
      <c r="B2566" s="27" t="s">
        <v>2703</v>
      </c>
      <c r="C2566" s="27" t="n">
        <v>44</v>
      </c>
      <c r="D2566" s="27" t="s">
        <v>121</v>
      </c>
      <c r="E2566" s="28" t="n">
        <v>45328</v>
      </c>
      <c r="F2566" s="27" t="s">
        <v>885</v>
      </c>
      <c r="G2566" s="28" t="n">
        <v>45329</v>
      </c>
      <c r="H2566" s="27" t="s">
        <v>146</v>
      </c>
      <c r="I2566" s="27" t="s">
        <v>147</v>
      </c>
      <c r="J2566" s="27" t="s">
        <v>177</v>
      </c>
      <c r="K2566" s="27" t="s">
        <v>138</v>
      </c>
      <c r="L2566" s="27" t="n">
        <v>77</v>
      </c>
      <c r="M2566" s="27" t="n">
        <v>32</v>
      </c>
      <c r="N2566" s="27" t="s">
        <v>127</v>
      </c>
      <c r="O2566" s="27" t="s">
        <v>171</v>
      </c>
      <c r="P2566" s="27" t="s">
        <v>150</v>
      </c>
      <c r="Q2566" s="29" t="n">
        <v>2493.77</v>
      </c>
      <c r="R2566" s="27" t="s">
        <v>130</v>
      </c>
      <c r="S2566" s="27" t="s">
        <v>335</v>
      </c>
      <c r="T2566" s="27" t="n">
        <v>4</v>
      </c>
      <c r="U2566" s="27" t="n">
        <f aca="false">YEAR(E2566)</f>
        <v>2024</v>
      </c>
      <c r="V2566" s="27" t="str">
        <f aca="false">TEXT(E2566,"MMM-YYYY")</f>
        <v>Feb-2024</v>
      </c>
      <c r="W2566" s="27" t="n">
        <f aca="false">MONTH(E2566)</f>
        <v>2</v>
      </c>
      <c r="X2566" s="27" t="str">
        <f aca="false">TEXT(WEEKDAY(E2566,2),"0")&amp;" - "&amp;TEXT(E2566,"dddd")</f>
        <v>2 - Tuesday</v>
      </c>
      <c r="Y2566" s="27" t="str">
        <f aca="false">_xlfn.IFS(C2566&lt;18,"Child (0-17)",C2566&lt;40,"Young Adult (18-39)",C2566&lt;60,"Adult (40-59)",TRUE(),"Senior (60+)")</f>
        <v>Adult (40-59)</v>
      </c>
      <c r="Z2566" s="27" t="n">
        <f aca="false">ROUND(G2566-E2566,0)</f>
        <v>1</v>
      </c>
      <c r="AA2566" s="27" t="n">
        <f aca="false">L2566+M2566</f>
        <v>109</v>
      </c>
      <c r="AB2566" s="27" t="n">
        <f aca="false">IFERROR(ROUND(Q2566/AA2566,2),0)</f>
        <v>22.88</v>
      </c>
      <c r="AC2566" s="27" t="str">
        <f aca="false">IF(AND(K2566="Critical",N2566="No"),"URGENT - No Bed","Normal")</f>
        <v>Normal</v>
      </c>
      <c r="AD2566" s="33" t="n">
        <f aca="false">INDEX(Lookup_Tables!$B$3:$B$12,MATCH(H2566,Lookup_Tables!$A$3:$A$12,0))</f>
        <v>2700000</v>
      </c>
      <c r="AE2566" s="27" t="str">
        <f aca="false">INDEX(Lookup_Tables!$C$3:$C$12,MATCH(H2566,Lookup_Tables!$A$3:$A$12,0))</f>
        <v>Dr. Vikram Singh</v>
      </c>
      <c r="AF2566" s="27" t="str">
        <f aca="false">IFERROR(INDEX(Lookup_Tables!$F$16:$F$45,MATCH(I2566,Lookup_Tables!$E$16:$E$45,0)),"N/A")</f>
        <v>EMP229</v>
      </c>
      <c r="AG2566" s="27" t="n">
        <f aca="false">_xlfn.IFS(R2566="Recovered",4,R2566="Referred",3,R2566="Admitted",2,R2566="Deceased",1,TRUE(),0)</f>
        <v>4</v>
      </c>
      <c r="AH2566" s="27" t="str">
        <f aca="false">IF(T2566&gt;=4,"Satisfied",IF(T2566&gt;=3,"Neutral","Needs Improvement"))</f>
        <v>Satisfied</v>
      </c>
    </row>
    <row r="2567" customFormat="false" ht="15" hidden="false" customHeight="false" outlineLevel="0" collapsed="false">
      <c r="A2567" s="30" t="s">
        <v>4870</v>
      </c>
      <c r="B2567" s="30" t="s">
        <v>492</v>
      </c>
      <c r="C2567" s="30" t="n">
        <v>50</v>
      </c>
      <c r="D2567" s="30" t="s">
        <v>121</v>
      </c>
      <c r="E2567" s="31" t="n">
        <v>45355</v>
      </c>
      <c r="F2567" s="30" t="s">
        <v>1628</v>
      </c>
      <c r="G2567" s="31" t="n">
        <v>45355</v>
      </c>
      <c r="H2567" s="30" t="s">
        <v>161</v>
      </c>
      <c r="I2567" s="30" t="s">
        <v>162</v>
      </c>
      <c r="J2567" s="30" t="s">
        <v>648</v>
      </c>
      <c r="K2567" s="30" t="s">
        <v>138</v>
      </c>
      <c r="L2567" s="30" t="n">
        <v>70</v>
      </c>
      <c r="M2567" s="30" t="n">
        <v>24</v>
      </c>
      <c r="N2567" s="30" t="s">
        <v>127</v>
      </c>
      <c r="O2567" s="30" t="s">
        <v>128</v>
      </c>
      <c r="P2567" s="30" t="s">
        <v>187</v>
      </c>
      <c r="Q2567" s="32" t="n">
        <v>1298.67</v>
      </c>
      <c r="R2567" s="30" t="s">
        <v>130</v>
      </c>
      <c r="S2567" s="30" t="s">
        <v>335</v>
      </c>
      <c r="T2567" s="30" t="n">
        <v>5</v>
      </c>
      <c r="U2567" s="30" t="n">
        <f aca="false">YEAR(E2567)</f>
        <v>2024</v>
      </c>
      <c r="V2567" s="30" t="str">
        <f aca="false">TEXT(E2567,"MMM-YYYY")</f>
        <v>Mar-2024</v>
      </c>
      <c r="W2567" s="30" t="n">
        <f aca="false">MONTH(E2567)</f>
        <v>3</v>
      </c>
      <c r="X2567" s="30" t="str">
        <f aca="false">TEXT(WEEKDAY(E2567,2),"0")&amp;" - "&amp;TEXT(E2567,"dddd")</f>
        <v>1 - Monday</v>
      </c>
      <c r="Y2567" s="30" t="str">
        <f aca="false">_xlfn.IFS(C2567&lt;18,"Child (0-17)",C2567&lt;40,"Young Adult (18-39)",C2567&lt;60,"Adult (40-59)",TRUE(),"Senior (60+)")</f>
        <v>Adult (40-59)</v>
      </c>
      <c r="Z2567" s="30" t="n">
        <f aca="false">ROUND(G2567-E2567,0)</f>
        <v>0</v>
      </c>
      <c r="AA2567" s="30" t="n">
        <f aca="false">L2567+M2567</f>
        <v>94</v>
      </c>
      <c r="AB2567" s="30" t="n">
        <f aca="false">IFERROR(ROUND(Q2567/AA2567,2),0)</f>
        <v>13.82</v>
      </c>
      <c r="AC2567" s="30" t="str">
        <f aca="false">IF(AND(K2567="Critical",N2567="No"),"URGENT - No Bed","Normal")</f>
        <v>Normal</v>
      </c>
      <c r="AD2567" s="34" t="n">
        <f aca="false">INDEX(Lookup_Tables!$B$3:$B$12,MATCH(H2567,Lookup_Tables!$A$3:$A$12,0))</f>
        <v>3600000</v>
      </c>
      <c r="AE2567" s="30" t="str">
        <f aca="false">INDEX(Lookup_Tables!$C$3:$C$12,MATCH(H2567,Lookup_Tables!$A$3:$A$12,0))</f>
        <v>Dr. Sameer Joshi</v>
      </c>
      <c r="AF2567" s="30" t="str">
        <f aca="false">IFERROR(INDEX(Lookup_Tables!$F$16:$F$45,MATCH(I2567,Lookup_Tables!$E$16:$E$45,0)),"N/A")</f>
        <v>EMP222</v>
      </c>
      <c r="AG2567" s="30" t="n">
        <f aca="false">_xlfn.IFS(R2567="Recovered",4,R2567="Referred",3,R2567="Admitted",2,R2567="Deceased",1,TRUE(),0)</f>
        <v>4</v>
      </c>
      <c r="AH2567" s="30" t="str">
        <f aca="false">IF(T2567&gt;=4,"Satisfied",IF(T2567&gt;=3,"Neutral","Needs Improvement"))</f>
        <v>Satisfied</v>
      </c>
    </row>
    <row r="2568" customFormat="false" ht="15" hidden="false" customHeight="false" outlineLevel="0" collapsed="false">
      <c r="A2568" s="27" t="s">
        <v>7121</v>
      </c>
      <c r="B2568" s="27" t="s">
        <v>3254</v>
      </c>
      <c r="C2568" s="27" t="n">
        <v>49</v>
      </c>
      <c r="D2568" s="27" t="s">
        <v>121</v>
      </c>
      <c r="E2568" s="28" t="n">
        <v>45529</v>
      </c>
      <c r="F2568" s="27" t="s">
        <v>753</v>
      </c>
      <c r="G2568" s="28" t="n">
        <v>45531</v>
      </c>
      <c r="H2568" s="27" t="s">
        <v>217</v>
      </c>
      <c r="I2568" s="27" t="s">
        <v>282</v>
      </c>
      <c r="J2568" s="27" t="s">
        <v>388</v>
      </c>
      <c r="K2568" s="27" t="s">
        <v>156</v>
      </c>
      <c r="L2568" s="27" t="n">
        <v>16</v>
      </c>
      <c r="M2568" s="27" t="n">
        <v>69</v>
      </c>
      <c r="N2568" s="27" t="s">
        <v>127</v>
      </c>
      <c r="O2568" s="27" t="s">
        <v>139</v>
      </c>
      <c r="P2568" s="27" t="s">
        <v>187</v>
      </c>
      <c r="Q2568" s="29" t="n">
        <v>4311.92</v>
      </c>
      <c r="R2568" s="27" t="s">
        <v>268</v>
      </c>
      <c r="S2568" s="27" t="s">
        <v>141</v>
      </c>
      <c r="T2568" s="27" t="n">
        <v>3</v>
      </c>
      <c r="U2568" s="27" t="n">
        <f aca="false">YEAR(E2568)</f>
        <v>2024</v>
      </c>
      <c r="V2568" s="27" t="str">
        <f aca="false">TEXT(E2568,"MMM-YYYY")</f>
        <v>Aug-2024</v>
      </c>
      <c r="W2568" s="27" t="n">
        <f aca="false">MONTH(E2568)</f>
        <v>8</v>
      </c>
      <c r="X2568" s="27" t="str">
        <f aca="false">TEXT(WEEKDAY(E2568,2),"0")&amp;" - "&amp;TEXT(E2568,"dddd")</f>
        <v>7 - Sunday</v>
      </c>
      <c r="Y2568" s="27" t="str">
        <f aca="false">_xlfn.IFS(C2568&lt;18,"Child (0-17)",C2568&lt;40,"Young Adult (18-39)",C2568&lt;60,"Adult (40-59)",TRUE(),"Senior (60+)")</f>
        <v>Adult (40-59)</v>
      </c>
      <c r="Z2568" s="27" t="n">
        <f aca="false">ROUND(G2568-E2568,0)</f>
        <v>2</v>
      </c>
      <c r="AA2568" s="27" t="n">
        <f aca="false">L2568+M2568</f>
        <v>85</v>
      </c>
      <c r="AB2568" s="27" t="n">
        <f aca="false">IFERROR(ROUND(Q2568/AA2568,2),0)</f>
        <v>50.73</v>
      </c>
      <c r="AC2568" s="27" t="str">
        <f aca="false">IF(AND(K2568="Critical",N2568="No"),"URGENT - No Bed","Normal")</f>
        <v>Normal</v>
      </c>
      <c r="AD2568" s="33" t="n">
        <f aca="false">INDEX(Lookup_Tables!$B$3:$B$12,MATCH(H2568,Lookup_Tables!$A$3:$A$12,0))</f>
        <v>4200000</v>
      </c>
      <c r="AE2568" s="27" t="str">
        <f aca="false">INDEX(Lookup_Tables!$C$3:$C$12,MATCH(H2568,Lookup_Tables!$A$3:$A$12,0))</f>
        <v>Dr. Anil Kapoor</v>
      </c>
      <c r="AF2568" s="27" t="str">
        <f aca="false">IFERROR(INDEX(Lookup_Tables!$F$16:$F$45,MATCH(I2568,Lookup_Tables!$E$16:$E$45,0)),"N/A")</f>
        <v>EMP200</v>
      </c>
      <c r="AG2568" s="27" t="n">
        <f aca="false">_xlfn.IFS(R2568="Recovered",4,R2568="Referred",3,R2568="Admitted",2,R2568="Deceased",1,TRUE(),0)</f>
        <v>3</v>
      </c>
      <c r="AH2568" s="27" t="str">
        <f aca="false">IF(T2568&gt;=4,"Satisfied",IF(T2568&gt;=3,"Neutral","Needs Improvement"))</f>
        <v>Neutral</v>
      </c>
    </row>
    <row r="2569" customFormat="false" ht="15" hidden="false" customHeight="false" outlineLevel="0" collapsed="false">
      <c r="A2569" s="30" t="s">
        <v>4983</v>
      </c>
      <c r="B2569" s="30" t="s">
        <v>1672</v>
      </c>
      <c r="C2569" s="30" t="n">
        <v>10</v>
      </c>
      <c r="D2569" s="30" t="s">
        <v>181</v>
      </c>
      <c r="E2569" s="31" t="n">
        <v>45499</v>
      </c>
      <c r="F2569" s="30" t="s">
        <v>1559</v>
      </c>
      <c r="G2569" s="31" t="n">
        <v>45500</v>
      </c>
      <c r="H2569" s="30" t="s">
        <v>183</v>
      </c>
      <c r="I2569" s="30" t="s">
        <v>430</v>
      </c>
      <c r="J2569" s="30" t="s">
        <v>411</v>
      </c>
      <c r="K2569" s="30" t="s">
        <v>138</v>
      </c>
      <c r="L2569" s="30" t="n">
        <v>20</v>
      </c>
      <c r="M2569" s="30" t="n">
        <v>45</v>
      </c>
      <c r="N2569" s="30" t="s">
        <v>127</v>
      </c>
      <c r="O2569" s="30" t="s">
        <v>139</v>
      </c>
      <c r="P2569" s="30" t="s">
        <v>187</v>
      </c>
      <c r="Q2569" s="32" t="n">
        <v>1485.67</v>
      </c>
      <c r="R2569" s="30" t="s">
        <v>130</v>
      </c>
      <c r="S2569" s="30" t="s">
        <v>335</v>
      </c>
      <c r="T2569" s="30" t="n">
        <v>4</v>
      </c>
      <c r="U2569" s="30" t="n">
        <f aca="false">YEAR(E2569)</f>
        <v>2024</v>
      </c>
      <c r="V2569" s="30" t="str">
        <f aca="false">TEXT(E2569,"MMM-YYYY")</f>
        <v>Jul-2024</v>
      </c>
      <c r="W2569" s="30" t="n">
        <f aca="false">MONTH(E2569)</f>
        <v>7</v>
      </c>
      <c r="X2569" s="30" t="str">
        <f aca="false">TEXT(WEEKDAY(E2569,2),"0")&amp;" - "&amp;TEXT(E2569,"dddd")</f>
        <v>5 - Friday</v>
      </c>
      <c r="Y2569" s="30" t="str">
        <f aca="false">_xlfn.IFS(C2569&lt;18,"Child (0-17)",C2569&lt;40,"Young Adult (18-39)",C2569&lt;60,"Adult (40-59)",TRUE(),"Senior (60+)")</f>
        <v>Child (0-17)</v>
      </c>
      <c r="Z2569" s="30" t="n">
        <f aca="false">ROUND(G2569-E2569,0)</f>
        <v>1</v>
      </c>
      <c r="AA2569" s="30" t="n">
        <f aca="false">L2569+M2569</f>
        <v>65</v>
      </c>
      <c r="AB2569" s="30" t="n">
        <f aca="false">IFERROR(ROUND(Q2569/AA2569,2),0)</f>
        <v>22.86</v>
      </c>
      <c r="AC2569" s="30" t="str">
        <f aca="false">IF(AND(K2569="Critical",N2569="No"),"URGENT - No Bed","Normal")</f>
        <v>Normal</v>
      </c>
      <c r="AD2569" s="34" t="n">
        <f aca="false">INDEX(Lookup_Tables!$B$3:$B$12,MATCH(H2569,Lookup_Tables!$A$3:$A$12,0))</f>
        <v>3100000</v>
      </c>
      <c r="AE2569" s="30" t="str">
        <f aca="false">INDEX(Lookup_Tables!$C$3:$C$12,MATCH(H2569,Lookup_Tables!$A$3:$A$12,0))</f>
        <v>Dr. Kavita Rao</v>
      </c>
      <c r="AF2569" s="30" t="str">
        <f aca="false">IFERROR(INDEX(Lookup_Tables!$F$16:$F$45,MATCH(I2569,Lookup_Tables!$E$16:$E$45,0)),"N/A")</f>
        <v>EMP224</v>
      </c>
      <c r="AG2569" s="30" t="n">
        <f aca="false">_xlfn.IFS(R2569="Recovered",4,R2569="Referred",3,R2569="Admitted",2,R2569="Deceased",1,TRUE(),0)</f>
        <v>4</v>
      </c>
      <c r="AH2569" s="30" t="str">
        <f aca="false">IF(T2569&gt;=4,"Satisfied",IF(T2569&gt;=3,"Neutral","Needs Improvement"))</f>
        <v>Satisfied</v>
      </c>
    </row>
    <row r="2570" customFormat="false" ht="15" hidden="false" customHeight="false" outlineLevel="0" collapsed="false">
      <c r="A2570" s="27" t="s">
        <v>5825</v>
      </c>
      <c r="B2570" s="27" t="s">
        <v>3767</v>
      </c>
      <c r="C2570" s="27" t="n">
        <v>51</v>
      </c>
      <c r="D2570" s="27" t="s">
        <v>144</v>
      </c>
      <c r="E2570" s="28" t="n">
        <v>45620</v>
      </c>
      <c r="F2570" s="27" t="s">
        <v>2834</v>
      </c>
      <c r="G2570" s="28" t="n">
        <v>45629</v>
      </c>
      <c r="H2570" s="27" t="s">
        <v>146</v>
      </c>
      <c r="I2570" s="27" t="s">
        <v>176</v>
      </c>
      <c r="J2570" s="27" t="s">
        <v>177</v>
      </c>
      <c r="K2570" s="27" t="s">
        <v>202</v>
      </c>
      <c r="L2570" s="27" t="n">
        <v>5</v>
      </c>
      <c r="M2570" s="27" t="n">
        <v>239</v>
      </c>
      <c r="N2570" s="27" t="s">
        <v>127</v>
      </c>
      <c r="O2570" s="27" t="s">
        <v>128</v>
      </c>
      <c r="P2570" s="27" t="s">
        <v>129</v>
      </c>
      <c r="Q2570" s="29" t="n">
        <v>19756.61</v>
      </c>
      <c r="R2570" s="27" t="s">
        <v>130</v>
      </c>
      <c r="S2570" s="27" t="s">
        <v>197</v>
      </c>
      <c r="T2570" s="27" t="n">
        <v>5</v>
      </c>
      <c r="U2570" s="27" t="n">
        <f aca="false">YEAR(E2570)</f>
        <v>2024</v>
      </c>
      <c r="V2570" s="27" t="str">
        <f aca="false">TEXT(E2570,"MMM-YYYY")</f>
        <v>Nov-2024</v>
      </c>
      <c r="W2570" s="27" t="n">
        <f aca="false">MONTH(E2570)</f>
        <v>11</v>
      </c>
      <c r="X2570" s="27" t="str">
        <f aca="false">TEXT(WEEKDAY(E2570,2),"0")&amp;" - "&amp;TEXT(E2570,"dddd")</f>
        <v>7 - Sunday</v>
      </c>
      <c r="Y2570" s="27" t="str">
        <f aca="false">_xlfn.IFS(C2570&lt;18,"Child (0-17)",C2570&lt;40,"Young Adult (18-39)",C2570&lt;60,"Adult (40-59)",TRUE(),"Senior (60+)")</f>
        <v>Adult (40-59)</v>
      </c>
      <c r="Z2570" s="27" t="n">
        <f aca="false">ROUND(G2570-E2570,0)</f>
        <v>9</v>
      </c>
      <c r="AA2570" s="27" t="n">
        <f aca="false">L2570+M2570</f>
        <v>244</v>
      </c>
      <c r="AB2570" s="27" t="n">
        <f aca="false">IFERROR(ROUND(Q2570/AA2570,2),0)</f>
        <v>80.97</v>
      </c>
      <c r="AC2570" s="27" t="str">
        <f aca="false">IF(AND(K2570="Critical",N2570="No"),"URGENT - No Bed","Normal")</f>
        <v>URGENT - No Bed</v>
      </c>
      <c r="AD2570" s="33" t="n">
        <f aca="false">INDEX(Lookup_Tables!$B$3:$B$12,MATCH(H2570,Lookup_Tables!$A$3:$A$12,0))</f>
        <v>2700000</v>
      </c>
      <c r="AE2570" s="27" t="str">
        <f aca="false">INDEX(Lookup_Tables!$C$3:$C$12,MATCH(H2570,Lookup_Tables!$A$3:$A$12,0))</f>
        <v>Dr. Vikram Singh</v>
      </c>
      <c r="AF2570" s="27" t="str">
        <f aca="false">IFERROR(INDEX(Lookup_Tables!$F$16:$F$45,MATCH(I2570,Lookup_Tables!$E$16:$E$45,0)),"N/A")</f>
        <v>EMP227</v>
      </c>
      <c r="AG2570" s="27" t="n">
        <f aca="false">_xlfn.IFS(R2570="Recovered",4,R2570="Referred",3,R2570="Admitted",2,R2570="Deceased",1,TRUE(),0)</f>
        <v>4</v>
      </c>
      <c r="AH2570" s="27" t="str">
        <f aca="false">IF(T2570&gt;=4,"Satisfied",IF(T2570&gt;=3,"Neutral","Needs Improvement"))</f>
        <v>Satisfied</v>
      </c>
    </row>
    <row r="2571" customFormat="false" ht="15" hidden="false" customHeight="false" outlineLevel="0" collapsed="false">
      <c r="A2571" s="30" t="s">
        <v>6607</v>
      </c>
      <c r="B2571" s="30" t="s">
        <v>4665</v>
      </c>
      <c r="C2571" s="30" t="n">
        <v>28</v>
      </c>
      <c r="D2571" s="30" t="s">
        <v>121</v>
      </c>
      <c r="E2571" s="31" t="n">
        <v>45477</v>
      </c>
      <c r="F2571" s="30" t="s">
        <v>535</v>
      </c>
      <c r="G2571" s="31" t="n">
        <v>45482</v>
      </c>
      <c r="H2571" s="30" t="s">
        <v>236</v>
      </c>
      <c r="I2571" s="30" t="s">
        <v>266</v>
      </c>
      <c r="J2571" s="30" t="s">
        <v>267</v>
      </c>
      <c r="K2571" s="30" t="s">
        <v>126</v>
      </c>
      <c r="L2571" s="30" t="n">
        <v>37</v>
      </c>
      <c r="M2571" s="30" t="n">
        <v>91</v>
      </c>
      <c r="N2571" s="30" t="s">
        <v>186</v>
      </c>
      <c r="O2571" s="30" t="s">
        <v>171</v>
      </c>
      <c r="P2571" s="30" t="s">
        <v>140</v>
      </c>
      <c r="Q2571" s="32" t="n">
        <v>7919.62</v>
      </c>
      <c r="R2571" s="30" t="s">
        <v>130</v>
      </c>
      <c r="S2571" s="30" t="s">
        <v>192</v>
      </c>
      <c r="T2571" s="30" t="n">
        <v>3</v>
      </c>
      <c r="U2571" s="30" t="n">
        <f aca="false">YEAR(E2571)</f>
        <v>2024</v>
      </c>
      <c r="V2571" s="30" t="str">
        <f aca="false">TEXT(E2571,"MMM-YYYY")</f>
        <v>Jul-2024</v>
      </c>
      <c r="W2571" s="30" t="n">
        <f aca="false">MONTH(E2571)</f>
        <v>7</v>
      </c>
      <c r="X2571" s="30" t="str">
        <f aca="false">TEXT(WEEKDAY(E2571,2),"0")&amp;" - "&amp;TEXT(E2571,"dddd")</f>
        <v>4 - Thursday</v>
      </c>
      <c r="Y2571" s="30" t="str">
        <f aca="false">_xlfn.IFS(C2571&lt;18,"Child (0-17)",C2571&lt;40,"Young Adult (18-39)",C2571&lt;60,"Adult (40-59)",TRUE(),"Senior (60+)")</f>
        <v>Young Adult (18-39)</v>
      </c>
      <c r="Z2571" s="30" t="n">
        <f aca="false">ROUND(G2571-E2571,0)</f>
        <v>5</v>
      </c>
      <c r="AA2571" s="30" t="n">
        <f aca="false">L2571+M2571</f>
        <v>128</v>
      </c>
      <c r="AB2571" s="30" t="n">
        <f aca="false">IFERROR(ROUND(Q2571/AA2571,2),0)</f>
        <v>61.87</v>
      </c>
      <c r="AC2571" s="30" t="str">
        <f aca="false">IF(AND(K2571="Critical",N2571="No"),"URGENT - No Bed","Normal")</f>
        <v>Normal</v>
      </c>
      <c r="AD2571" s="34" t="n">
        <f aca="false">INDEX(Lookup_Tables!$B$3:$B$12,MATCH(H2571,Lookup_Tables!$A$3:$A$12,0))</f>
        <v>3900000</v>
      </c>
      <c r="AE2571" s="30" t="str">
        <f aca="false">INDEX(Lookup_Tables!$C$3:$C$12,MATCH(H2571,Lookup_Tables!$A$3:$A$12,0))</f>
        <v>Dr. Rina Mehta</v>
      </c>
      <c r="AF2571" s="30" t="str">
        <f aca="false">IFERROR(INDEX(Lookup_Tables!$F$16:$F$45,MATCH(I2571,Lookup_Tables!$E$16:$E$45,0)),"N/A")</f>
        <v>EMP217</v>
      </c>
      <c r="AG2571" s="30" t="n">
        <f aca="false">_xlfn.IFS(R2571="Recovered",4,R2571="Referred",3,R2571="Admitted",2,R2571="Deceased",1,TRUE(),0)</f>
        <v>4</v>
      </c>
      <c r="AH2571" s="30" t="str">
        <f aca="false">IF(T2571&gt;=4,"Satisfied",IF(T2571&gt;=3,"Neutral","Needs Improvement"))</f>
        <v>Neutral</v>
      </c>
    </row>
    <row r="2572" customFormat="false" ht="15" hidden="false" customHeight="false" outlineLevel="0" collapsed="false">
      <c r="A2572" s="27" t="s">
        <v>3987</v>
      </c>
      <c r="B2572" s="27" t="s">
        <v>1681</v>
      </c>
      <c r="C2572" s="27" t="n">
        <v>30</v>
      </c>
      <c r="D2572" s="27" t="s">
        <v>181</v>
      </c>
      <c r="E2572" s="28" t="n">
        <v>45506</v>
      </c>
      <c r="F2572" s="27" t="s">
        <v>1002</v>
      </c>
      <c r="G2572" s="28" t="n">
        <v>45508</v>
      </c>
      <c r="H2572" s="27" t="s">
        <v>135</v>
      </c>
      <c r="I2572" s="27" t="s">
        <v>136</v>
      </c>
      <c r="J2572" s="27" t="s">
        <v>252</v>
      </c>
      <c r="K2572" s="27" t="s">
        <v>156</v>
      </c>
      <c r="L2572" s="27" t="n">
        <v>74</v>
      </c>
      <c r="M2572" s="27" t="n">
        <v>48</v>
      </c>
      <c r="N2572" s="27" t="s">
        <v>127</v>
      </c>
      <c r="O2572" s="27" t="s">
        <v>171</v>
      </c>
      <c r="P2572" s="27" t="s">
        <v>129</v>
      </c>
      <c r="Q2572" s="29" t="n">
        <v>4635.48</v>
      </c>
      <c r="R2572" s="27" t="s">
        <v>130</v>
      </c>
      <c r="S2572" s="27" t="s">
        <v>151</v>
      </c>
      <c r="T2572" s="27" t="n">
        <v>5</v>
      </c>
      <c r="U2572" s="27" t="n">
        <f aca="false">YEAR(E2572)</f>
        <v>2024</v>
      </c>
      <c r="V2572" s="27" t="str">
        <f aca="false">TEXT(E2572,"MMM-YYYY")</f>
        <v>Aug-2024</v>
      </c>
      <c r="W2572" s="27" t="n">
        <f aca="false">MONTH(E2572)</f>
        <v>8</v>
      </c>
      <c r="X2572" s="27" t="str">
        <f aca="false">TEXT(WEEKDAY(E2572,2),"0")&amp;" - "&amp;TEXT(E2572,"dddd")</f>
        <v>5 - Friday</v>
      </c>
      <c r="Y2572" s="27" t="str">
        <f aca="false">_xlfn.IFS(C2572&lt;18,"Child (0-17)",C2572&lt;40,"Young Adult (18-39)",C2572&lt;60,"Adult (40-59)",TRUE(),"Senior (60+)")</f>
        <v>Young Adult (18-39)</v>
      </c>
      <c r="Z2572" s="27" t="n">
        <f aca="false">ROUND(G2572-E2572,0)</f>
        <v>2</v>
      </c>
      <c r="AA2572" s="27" t="n">
        <f aca="false">L2572+M2572</f>
        <v>122</v>
      </c>
      <c r="AB2572" s="27" t="n">
        <f aca="false">IFERROR(ROUND(Q2572/AA2572,2),0)</f>
        <v>38</v>
      </c>
      <c r="AC2572" s="27" t="str">
        <f aca="false">IF(AND(K2572="Critical",N2572="No"),"URGENT - No Bed","Normal")</f>
        <v>Normal</v>
      </c>
      <c r="AD2572" s="33" t="n">
        <f aca="false">INDEX(Lookup_Tables!$B$3:$B$12,MATCH(H2572,Lookup_Tables!$A$3:$A$12,0))</f>
        <v>4600000</v>
      </c>
      <c r="AE2572" s="27" t="str">
        <f aca="false">INDEX(Lookup_Tables!$C$3:$C$12,MATCH(H2572,Lookup_Tables!$A$3:$A$12,0))</f>
        <v>Dr. Farhan Khan</v>
      </c>
      <c r="AF2572" s="27" t="str">
        <f aca="false">IFERROR(INDEX(Lookup_Tables!$F$16:$F$45,MATCH(I2572,Lookup_Tables!$E$16:$E$45,0)),"N/A")</f>
        <v>EMP206</v>
      </c>
      <c r="AG2572" s="27" t="n">
        <f aca="false">_xlfn.IFS(R2572="Recovered",4,R2572="Referred",3,R2572="Admitted",2,R2572="Deceased",1,TRUE(),0)</f>
        <v>4</v>
      </c>
      <c r="AH2572" s="27" t="str">
        <f aca="false">IF(T2572&gt;=4,"Satisfied",IF(T2572&gt;=3,"Neutral","Needs Improvement"))</f>
        <v>Satisfied</v>
      </c>
    </row>
    <row r="2573" customFormat="false" ht="15" hidden="false" customHeight="false" outlineLevel="0" collapsed="false">
      <c r="A2573" s="30" t="s">
        <v>2517</v>
      </c>
      <c r="B2573" s="30" t="s">
        <v>1848</v>
      </c>
      <c r="C2573" s="30" t="n">
        <v>62</v>
      </c>
      <c r="D2573" s="30" t="s">
        <v>181</v>
      </c>
      <c r="E2573" s="31" t="n">
        <v>45396</v>
      </c>
      <c r="F2573" s="30" t="s">
        <v>2159</v>
      </c>
      <c r="G2573" s="31" t="n">
        <v>45397</v>
      </c>
      <c r="H2573" s="30" t="s">
        <v>123</v>
      </c>
      <c r="I2573" s="30" t="s">
        <v>124</v>
      </c>
      <c r="J2573" s="30" t="s">
        <v>305</v>
      </c>
      <c r="K2573" s="30" t="s">
        <v>156</v>
      </c>
      <c r="L2573" s="30" t="n">
        <v>56</v>
      </c>
      <c r="M2573" s="30" t="n">
        <v>49</v>
      </c>
      <c r="N2573" s="30" t="s">
        <v>127</v>
      </c>
      <c r="O2573" s="30" t="s">
        <v>139</v>
      </c>
      <c r="P2573" s="30" t="s">
        <v>129</v>
      </c>
      <c r="Q2573" s="32" t="n">
        <v>4494.72</v>
      </c>
      <c r="R2573" s="30" t="s">
        <v>130</v>
      </c>
      <c r="S2573" s="30" t="s">
        <v>141</v>
      </c>
      <c r="T2573" s="30" t="n">
        <v>4</v>
      </c>
      <c r="U2573" s="30" t="n">
        <f aca="false">YEAR(E2573)</f>
        <v>2024</v>
      </c>
      <c r="V2573" s="30" t="str">
        <f aca="false">TEXT(E2573,"MMM-YYYY")</f>
        <v>Apr-2024</v>
      </c>
      <c r="W2573" s="30" t="n">
        <f aca="false">MONTH(E2573)</f>
        <v>4</v>
      </c>
      <c r="X2573" s="30" t="str">
        <f aca="false">TEXT(WEEKDAY(E2573,2),"0")&amp;" - "&amp;TEXT(E2573,"dddd")</f>
        <v>7 - Sunday</v>
      </c>
      <c r="Y2573" s="30" t="str">
        <f aca="false">_xlfn.IFS(C2573&lt;18,"Child (0-17)",C2573&lt;40,"Young Adult (18-39)",C2573&lt;60,"Adult (40-59)",TRUE(),"Senior (60+)")</f>
        <v>Senior (60+)</v>
      </c>
      <c r="Z2573" s="30" t="n">
        <f aca="false">ROUND(G2573-E2573,0)</f>
        <v>1</v>
      </c>
      <c r="AA2573" s="30" t="n">
        <f aca="false">L2573+M2573</f>
        <v>105</v>
      </c>
      <c r="AB2573" s="30" t="n">
        <f aca="false">IFERROR(ROUND(Q2573/AA2573,2),0)</f>
        <v>42.81</v>
      </c>
      <c r="AC2573" s="30" t="str">
        <f aca="false">IF(AND(K2573="Critical",N2573="No"),"URGENT - No Bed","Normal")</f>
        <v>Normal</v>
      </c>
      <c r="AD2573" s="34" t="n">
        <f aca="false">INDEX(Lookup_Tables!$B$3:$B$12,MATCH(H2573,Lookup_Tables!$A$3:$A$12,0))</f>
        <v>2200000</v>
      </c>
      <c r="AE2573" s="30" t="str">
        <f aca="false">INDEX(Lookup_Tables!$C$3:$C$12,MATCH(H2573,Lookup_Tables!$A$3:$A$12,0))</f>
        <v>Dr. Rohan Das</v>
      </c>
      <c r="AF2573" s="30" t="str">
        <f aca="false">IFERROR(INDEX(Lookup_Tables!$F$16:$F$45,MATCH(I2573,Lookup_Tables!$E$16:$E$45,0)),"N/A")</f>
        <v>EMP205</v>
      </c>
      <c r="AG2573" s="30" t="n">
        <f aca="false">_xlfn.IFS(R2573="Recovered",4,R2573="Referred",3,R2573="Admitted",2,R2573="Deceased",1,TRUE(),0)</f>
        <v>4</v>
      </c>
      <c r="AH2573" s="30" t="str">
        <f aca="false">IF(T2573&gt;=4,"Satisfied",IF(T2573&gt;=3,"Neutral","Needs Improvement"))</f>
        <v>Satisfied</v>
      </c>
    </row>
    <row r="2574" customFormat="false" ht="15" hidden="false" customHeight="false" outlineLevel="0" collapsed="false">
      <c r="A2574" s="27" t="s">
        <v>6665</v>
      </c>
      <c r="B2574" s="27" t="s">
        <v>537</v>
      </c>
      <c r="C2574" s="27" t="n">
        <v>60</v>
      </c>
      <c r="D2574" s="27" t="s">
        <v>121</v>
      </c>
      <c r="E2574" s="28" t="n">
        <v>45486</v>
      </c>
      <c r="F2574" s="27" t="s">
        <v>205</v>
      </c>
      <c r="G2574" s="28" t="n">
        <v>45486</v>
      </c>
      <c r="H2574" s="27" t="s">
        <v>217</v>
      </c>
      <c r="I2574" s="27" t="s">
        <v>282</v>
      </c>
      <c r="J2574" s="27" t="s">
        <v>294</v>
      </c>
      <c r="K2574" s="27" t="s">
        <v>138</v>
      </c>
      <c r="L2574" s="27" t="n">
        <v>41</v>
      </c>
      <c r="M2574" s="27" t="n">
        <v>30</v>
      </c>
      <c r="N2574" s="27" t="s">
        <v>127</v>
      </c>
      <c r="O2574" s="27" t="s">
        <v>139</v>
      </c>
      <c r="P2574" s="27" t="s">
        <v>150</v>
      </c>
      <c r="Q2574" s="29" t="n">
        <v>2525.61</v>
      </c>
      <c r="R2574" s="27" t="s">
        <v>130</v>
      </c>
      <c r="S2574" s="27" t="s">
        <v>335</v>
      </c>
      <c r="T2574" s="27" t="n">
        <v>4</v>
      </c>
      <c r="U2574" s="27" t="n">
        <f aca="false">YEAR(E2574)</f>
        <v>2024</v>
      </c>
      <c r="V2574" s="27" t="str">
        <f aca="false">TEXT(E2574,"MMM-YYYY")</f>
        <v>Jul-2024</v>
      </c>
      <c r="W2574" s="27" t="n">
        <f aca="false">MONTH(E2574)</f>
        <v>7</v>
      </c>
      <c r="X2574" s="27" t="str">
        <f aca="false">TEXT(WEEKDAY(E2574,2),"0")&amp;" - "&amp;TEXT(E2574,"dddd")</f>
        <v>6 - Saturday</v>
      </c>
      <c r="Y2574" s="27" t="str">
        <f aca="false">_xlfn.IFS(C2574&lt;18,"Child (0-17)",C2574&lt;40,"Young Adult (18-39)",C2574&lt;60,"Adult (40-59)",TRUE(),"Senior (60+)")</f>
        <v>Senior (60+)</v>
      </c>
      <c r="Z2574" s="27" t="n">
        <f aca="false">ROUND(G2574-E2574,0)</f>
        <v>0</v>
      </c>
      <c r="AA2574" s="27" t="n">
        <f aca="false">L2574+M2574</f>
        <v>71</v>
      </c>
      <c r="AB2574" s="27" t="n">
        <f aca="false">IFERROR(ROUND(Q2574/AA2574,2),0)</f>
        <v>35.57</v>
      </c>
      <c r="AC2574" s="27" t="str">
        <f aca="false">IF(AND(K2574="Critical",N2574="No"),"URGENT - No Bed","Normal")</f>
        <v>Normal</v>
      </c>
      <c r="AD2574" s="33" t="n">
        <f aca="false">INDEX(Lookup_Tables!$B$3:$B$12,MATCH(H2574,Lookup_Tables!$A$3:$A$12,0))</f>
        <v>4200000</v>
      </c>
      <c r="AE2574" s="27" t="str">
        <f aca="false">INDEX(Lookup_Tables!$C$3:$C$12,MATCH(H2574,Lookup_Tables!$A$3:$A$12,0))</f>
        <v>Dr. Anil Kapoor</v>
      </c>
      <c r="AF2574" s="27" t="str">
        <f aca="false">IFERROR(INDEX(Lookup_Tables!$F$16:$F$45,MATCH(I2574,Lookup_Tables!$E$16:$E$45,0)),"N/A")</f>
        <v>EMP200</v>
      </c>
      <c r="AG2574" s="27" t="n">
        <f aca="false">_xlfn.IFS(R2574="Recovered",4,R2574="Referred",3,R2574="Admitted",2,R2574="Deceased",1,TRUE(),0)</f>
        <v>4</v>
      </c>
      <c r="AH2574" s="27" t="str">
        <f aca="false">IF(T2574&gt;=4,"Satisfied",IF(T2574&gt;=3,"Neutral","Needs Improvement"))</f>
        <v>Satisfied</v>
      </c>
    </row>
    <row r="2575" customFormat="false" ht="15" hidden="false" customHeight="false" outlineLevel="0" collapsed="false">
      <c r="A2575" s="30" t="s">
        <v>4050</v>
      </c>
      <c r="B2575" s="30" t="s">
        <v>3623</v>
      </c>
      <c r="C2575" s="30" t="n">
        <v>39</v>
      </c>
      <c r="D2575" s="30" t="s">
        <v>181</v>
      </c>
      <c r="E2575" s="31" t="n">
        <v>45353</v>
      </c>
      <c r="F2575" s="30" t="s">
        <v>154</v>
      </c>
      <c r="G2575" s="31" t="n">
        <v>45353</v>
      </c>
      <c r="H2575" s="30" t="s">
        <v>135</v>
      </c>
      <c r="I2575" s="30" t="s">
        <v>278</v>
      </c>
      <c r="J2575" s="30" t="s">
        <v>252</v>
      </c>
      <c r="K2575" s="30" t="s">
        <v>138</v>
      </c>
      <c r="L2575" s="30" t="n">
        <v>44</v>
      </c>
      <c r="M2575" s="30" t="n">
        <v>18</v>
      </c>
      <c r="N2575" s="30" t="s">
        <v>127</v>
      </c>
      <c r="O2575" s="30" t="s">
        <v>128</v>
      </c>
      <c r="P2575" s="30" t="s">
        <v>140</v>
      </c>
      <c r="Q2575" s="32" t="n">
        <v>2344.25</v>
      </c>
      <c r="R2575" s="30" t="s">
        <v>130</v>
      </c>
      <c r="S2575" s="30" t="s">
        <v>141</v>
      </c>
      <c r="T2575" s="30" t="n">
        <v>4</v>
      </c>
      <c r="U2575" s="30" t="n">
        <f aca="false">YEAR(E2575)</f>
        <v>2024</v>
      </c>
      <c r="V2575" s="30" t="str">
        <f aca="false">TEXT(E2575,"MMM-YYYY")</f>
        <v>Mar-2024</v>
      </c>
      <c r="W2575" s="30" t="n">
        <f aca="false">MONTH(E2575)</f>
        <v>3</v>
      </c>
      <c r="X2575" s="30" t="str">
        <f aca="false">TEXT(WEEKDAY(E2575,2),"0")&amp;" - "&amp;TEXT(E2575,"dddd")</f>
        <v>6 - Saturday</v>
      </c>
      <c r="Y2575" s="30" t="str">
        <f aca="false">_xlfn.IFS(C2575&lt;18,"Child (0-17)",C2575&lt;40,"Young Adult (18-39)",C2575&lt;60,"Adult (40-59)",TRUE(),"Senior (60+)")</f>
        <v>Young Adult (18-39)</v>
      </c>
      <c r="Z2575" s="30" t="n">
        <f aca="false">ROUND(G2575-E2575,0)</f>
        <v>0</v>
      </c>
      <c r="AA2575" s="30" t="n">
        <f aca="false">L2575+M2575</f>
        <v>62</v>
      </c>
      <c r="AB2575" s="30" t="n">
        <f aca="false">IFERROR(ROUND(Q2575/AA2575,2),0)</f>
        <v>37.81</v>
      </c>
      <c r="AC2575" s="30" t="str">
        <f aca="false">IF(AND(K2575="Critical",N2575="No"),"URGENT - No Bed","Normal")</f>
        <v>Normal</v>
      </c>
      <c r="AD2575" s="34" t="n">
        <f aca="false">INDEX(Lookup_Tables!$B$3:$B$12,MATCH(H2575,Lookup_Tables!$A$3:$A$12,0))</f>
        <v>4600000</v>
      </c>
      <c r="AE2575" s="30" t="str">
        <f aca="false">INDEX(Lookup_Tables!$C$3:$C$12,MATCH(H2575,Lookup_Tables!$A$3:$A$12,0))</f>
        <v>Dr. Farhan Khan</v>
      </c>
      <c r="AF2575" s="30" t="str">
        <f aca="false">IFERROR(INDEX(Lookup_Tables!$F$16:$F$45,MATCH(I2575,Lookup_Tables!$E$16:$E$45,0)),"N/A")</f>
        <v>EMP208</v>
      </c>
      <c r="AG2575" s="30" t="n">
        <f aca="false">_xlfn.IFS(R2575="Recovered",4,R2575="Referred",3,R2575="Admitted",2,R2575="Deceased",1,TRUE(),0)</f>
        <v>4</v>
      </c>
      <c r="AH2575" s="30" t="str">
        <f aca="false">IF(T2575&gt;=4,"Satisfied",IF(T2575&gt;=3,"Neutral","Needs Improvement"))</f>
        <v>Satisfied</v>
      </c>
    </row>
    <row r="2576" customFormat="false" ht="15" hidden="false" customHeight="false" outlineLevel="0" collapsed="false">
      <c r="A2576" s="27" t="s">
        <v>5501</v>
      </c>
      <c r="B2576" s="27" t="s">
        <v>2408</v>
      </c>
      <c r="C2576" s="27" t="n">
        <v>56</v>
      </c>
      <c r="D2576" s="27" t="s">
        <v>181</v>
      </c>
      <c r="E2576" s="28" t="n">
        <v>45576</v>
      </c>
      <c r="F2576" s="27" t="s">
        <v>1179</v>
      </c>
      <c r="G2576" s="28" t="n">
        <v>45582</v>
      </c>
      <c r="H2576" s="27" t="s">
        <v>146</v>
      </c>
      <c r="I2576" s="27" t="s">
        <v>147</v>
      </c>
      <c r="J2576" s="27" t="s">
        <v>568</v>
      </c>
      <c r="K2576" s="27" t="s">
        <v>126</v>
      </c>
      <c r="L2576" s="27" t="n">
        <v>23</v>
      </c>
      <c r="M2576" s="27" t="n">
        <v>131</v>
      </c>
      <c r="N2576" s="27" t="s">
        <v>127</v>
      </c>
      <c r="O2576" s="27" t="s">
        <v>139</v>
      </c>
      <c r="P2576" s="27" t="s">
        <v>140</v>
      </c>
      <c r="Q2576" s="29" t="n">
        <v>7822.97</v>
      </c>
      <c r="R2576" s="27" t="s">
        <v>268</v>
      </c>
      <c r="S2576" s="27" t="s">
        <v>197</v>
      </c>
      <c r="T2576" s="27" t="n">
        <v>3</v>
      </c>
      <c r="U2576" s="27" t="n">
        <f aca="false">YEAR(E2576)</f>
        <v>2024</v>
      </c>
      <c r="V2576" s="27" t="str">
        <f aca="false">TEXT(E2576,"MMM-YYYY")</f>
        <v>Oct-2024</v>
      </c>
      <c r="W2576" s="27" t="n">
        <f aca="false">MONTH(E2576)</f>
        <v>10</v>
      </c>
      <c r="X2576" s="27" t="str">
        <f aca="false">TEXT(WEEKDAY(E2576,2),"0")&amp;" - "&amp;TEXT(E2576,"dddd")</f>
        <v>5 - Friday</v>
      </c>
      <c r="Y2576" s="27" t="str">
        <f aca="false">_xlfn.IFS(C2576&lt;18,"Child (0-17)",C2576&lt;40,"Young Adult (18-39)",C2576&lt;60,"Adult (40-59)",TRUE(),"Senior (60+)")</f>
        <v>Adult (40-59)</v>
      </c>
      <c r="Z2576" s="27" t="n">
        <f aca="false">ROUND(G2576-E2576,0)</f>
        <v>6</v>
      </c>
      <c r="AA2576" s="27" t="n">
        <f aca="false">L2576+M2576</f>
        <v>154</v>
      </c>
      <c r="AB2576" s="27" t="n">
        <f aca="false">IFERROR(ROUND(Q2576/AA2576,2),0)</f>
        <v>50.8</v>
      </c>
      <c r="AC2576" s="27" t="str">
        <f aca="false">IF(AND(K2576="Critical",N2576="No"),"URGENT - No Bed","Normal")</f>
        <v>Normal</v>
      </c>
      <c r="AD2576" s="33" t="n">
        <f aca="false">INDEX(Lookup_Tables!$B$3:$B$12,MATCH(H2576,Lookup_Tables!$A$3:$A$12,0))</f>
        <v>2700000</v>
      </c>
      <c r="AE2576" s="27" t="str">
        <f aca="false">INDEX(Lookup_Tables!$C$3:$C$12,MATCH(H2576,Lookup_Tables!$A$3:$A$12,0))</f>
        <v>Dr. Vikram Singh</v>
      </c>
      <c r="AF2576" s="27" t="str">
        <f aca="false">IFERROR(INDEX(Lookup_Tables!$F$16:$F$45,MATCH(I2576,Lookup_Tables!$E$16:$E$45,0)),"N/A")</f>
        <v>EMP229</v>
      </c>
      <c r="AG2576" s="27" t="n">
        <f aca="false">_xlfn.IFS(R2576="Recovered",4,R2576="Referred",3,R2576="Admitted",2,R2576="Deceased",1,TRUE(),0)</f>
        <v>3</v>
      </c>
      <c r="AH2576" s="27" t="str">
        <f aca="false">IF(T2576&gt;=4,"Satisfied",IF(T2576&gt;=3,"Neutral","Needs Improvement"))</f>
        <v>Neutral</v>
      </c>
    </row>
    <row r="2577" customFormat="false" ht="15" hidden="false" customHeight="false" outlineLevel="0" collapsed="false">
      <c r="A2577" s="30" t="s">
        <v>5835</v>
      </c>
      <c r="B2577" s="30" t="s">
        <v>2076</v>
      </c>
      <c r="C2577" s="30" t="n">
        <v>87</v>
      </c>
      <c r="D2577" s="30" t="s">
        <v>181</v>
      </c>
      <c r="E2577" s="31" t="n">
        <v>45331</v>
      </c>
      <c r="F2577" s="30" t="s">
        <v>1602</v>
      </c>
      <c r="G2577" s="31" t="n">
        <v>45332</v>
      </c>
      <c r="H2577" s="30" t="s">
        <v>161</v>
      </c>
      <c r="I2577" s="30" t="s">
        <v>538</v>
      </c>
      <c r="J2577" s="30" t="s">
        <v>258</v>
      </c>
      <c r="K2577" s="30" t="s">
        <v>156</v>
      </c>
      <c r="L2577" s="30" t="n">
        <v>23</v>
      </c>
      <c r="M2577" s="30" t="n">
        <v>84</v>
      </c>
      <c r="N2577" s="30" t="s">
        <v>127</v>
      </c>
      <c r="O2577" s="30" t="s">
        <v>139</v>
      </c>
      <c r="P2577" s="30" t="s">
        <v>129</v>
      </c>
      <c r="Q2577" s="32" t="n">
        <v>4465.18</v>
      </c>
      <c r="R2577" s="30" t="s">
        <v>130</v>
      </c>
      <c r="S2577" s="30" t="s">
        <v>223</v>
      </c>
      <c r="T2577" s="30" t="n">
        <v>3</v>
      </c>
      <c r="U2577" s="30" t="n">
        <f aca="false">YEAR(E2577)</f>
        <v>2024</v>
      </c>
      <c r="V2577" s="30" t="str">
        <f aca="false">TEXT(E2577,"MMM-YYYY")</f>
        <v>Feb-2024</v>
      </c>
      <c r="W2577" s="30" t="n">
        <f aca="false">MONTH(E2577)</f>
        <v>2</v>
      </c>
      <c r="X2577" s="30" t="str">
        <f aca="false">TEXT(WEEKDAY(E2577,2),"0")&amp;" - "&amp;TEXT(E2577,"dddd")</f>
        <v>5 - Friday</v>
      </c>
      <c r="Y2577" s="30" t="str">
        <f aca="false">_xlfn.IFS(C2577&lt;18,"Child (0-17)",C2577&lt;40,"Young Adult (18-39)",C2577&lt;60,"Adult (40-59)",TRUE(),"Senior (60+)")</f>
        <v>Senior (60+)</v>
      </c>
      <c r="Z2577" s="30" t="n">
        <f aca="false">ROUND(G2577-E2577,0)</f>
        <v>1</v>
      </c>
      <c r="AA2577" s="30" t="n">
        <f aca="false">L2577+M2577</f>
        <v>107</v>
      </c>
      <c r="AB2577" s="30" t="n">
        <f aca="false">IFERROR(ROUND(Q2577/AA2577,2),0)</f>
        <v>41.73</v>
      </c>
      <c r="AC2577" s="30" t="str">
        <f aca="false">IF(AND(K2577="Critical",N2577="No"),"URGENT - No Bed","Normal")</f>
        <v>Normal</v>
      </c>
      <c r="AD2577" s="34" t="n">
        <f aca="false">INDEX(Lookup_Tables!$B$3:$B$12,MATCH(H2577,Lookup_Tables!$A$3:$A$12,0))</f>
        <v>3600000</v>
      </c>
      <c r="AE2577" s="30" t="str">
        <f aca="false">INDEX(Lookup_Tables!$C$3:$C$12,MATCH(H2577,Lookup_Tables!$A$3:$A$12,0))</f>
        <v>Dr. Sameer Joshi</v>
      </c>
      <c r="AF2577" s="30" t="str">
        <f aca="false">IFERROR(INDEX(Lookup_Tables!$F$16:$F$45,MATCH(I2577,Lookup_Tables!$E$16:$E$45,0)),"N/A")</f>
        <v>EMP221</v>
      </c>
      <c r="AG2577" s="30" t="n">
        <f aca="false">_xlfn.IFS(R2577="Recovered",4,R2577="Referred",3,R2577="Admitted",2,R2577="Deceased",1,TRUE(),0)</f>
        <v>4</v>
      </c>
      <c r="AH2577" s="30" t="str">
        <f aca="false">IF(T2577&gt;=4,"Satisfied",IF(T2577&gt;=3,"Neutral","Needs Improvement"))</f>
        <v>Neutral</v>
      </c>
    </row>
    <row r="2578" customFormat="false" ht="15" hidden="false" customHeight="false" outlineLevel="0" collapsed="false">
      <c r="A2578" s="27" t="s">
        <v>1111</v>
      </c>
      <c r="B2578" s="27" t="s">
        <v>1112</v>
      </c>
      <c r="C2578" s="27" t="n">
        <v>52</v>
      </c>
      <c r="D2578" s="27" t="s">
        <v>181</v>
      </c>
      <c r="E2578" s="28" t="n">
        <v>45603</v>
      </c>
      <c r="F2578" s="27" t="s">
        <v>167</v>
      </c>
      <c r="G2578" s="28" t="n">
        <v>45607</v>
      </c>
      <c r="H2578" s="27" t="s">
        <v>146</v>
      </c>
      <c r="I2578" s="27" t="s">
        <v>309</v>
      </c>
      <c r="J2578" s="27" t="s">
        <v>177</v>
      </c>
      <c r="K2578" s="27" t="s">
        <v>126</v>
      </c>
      <c r="L2578" s="27" t="n">
        <v>25</v>
      </c>
      <c r="M2578" s="27" t="n">
        <v>131</v>
      </c>
      <c r="N2578" s="27" t="s">
        <v>186</v>
      </c>
      <c r="O2578" s="27" t="s">
        <v>149</v>
      </c>
      <c r="P2578" s="27" t="s">
        <v>129</v>
      </c>
      <c r="Q2578" s="29" t="n">
        <v>7816.62</v>
      </c>
      <c r="R2578" s="27" t="s">
        <v>130</v>
      </c>
      <c r="S2578" s="27" t="s">
        <v>178</v>
      </c>
      <c r="T2578" s="27" t="n">
        <v>3</v>
      </c>
      <c r="U2578" s="27" t="n">
        <f aca="false">YEAR(E2578)</f>
        <v>2024</v>
      </c>
      <c r="V2578" s="27" t="str">
        <f aca="false">TEXT(E2578,"MMM-YYYY")</f>
        <v>Nov-2024</v>
      </c>
      <c r="W2578" s="27" t="n">
        <f aca="false">MONTH(E2578)</f>
        <v>11</v>
      </c>
      <c r="X2578" s="27" t="str">
        <f aca="false">TEXT(WEEKDAY(E2578,2),"0")&amp;" - "&amp;TEXT(E2578,"dddd")</f>
        <v>4 - Thursday</v>
      </c>
      <c r="Y2578" s="27" t="str">
        <f aca="false">_xlfn.IFS(C2578&lt;18,"Child (0-17)",C2578&lt;40,"Young Adult (18-39)",C2578&lt;60,"Adult (40-59)",TRUE(),"Senior (60+)")</f>
        <v>Adult (40-59)</v>
      </c>
      <c r="Z2578" s="27" t="n">
        <f aca="false">ROUND(G2578-E2578,0)</f>
        <v>4</v>
      </c>
      <c r="AA2578" s="27" t="n">
        <f aca="false">L2578+M2578</f>
        <v>156</v>
      </c>
      <c r="AB2578" s="27" t="n">
        <f aca="false">IFERROR(ROUND(Q2578/AA2578,2),0)</f>
        <v>50.11</v>
      </c>
      <c r="AC2578" s="27" t="str">
        <f aca="false">IF(AND(K2578="Critical",N2578="No"),"URGENT - No Bed","Normal")</f>
        <v>Normal</v>
      </c>
      <c r="AD2578" s="33" t="n">
        <f aca="false">INDEX(Lookup_Tables!$B$3:$B$12,MATCH(H2578,Lookup_Tables!$A$3:$A$12,0))</f>
        <v>2700000</v>
      </c>
      <c r="AE2578" s="27" t="str">
        <f aca="false">INDEX(Lookup_Tables!$C$3:$C$12,MATCH(H2578,Lookup_Tables!$A$3:$A$12,0))</f>
        <v>Dr. Vikram Singh</v>
      </c>
      <c r="AF2578" s="27" t="str">
        <f aca="false">IFERROR(INDEX(Lookup_Tables!$F$16:$F$45,MATCH(I2578,Lookup_Tables!$E$16:$E$45,0)),"N/A")</f>
        <v>EMP228</v>
      </c>
      <c r="AG2578" s="27" t="n">
        <f aca="false">_xlfn.IFS(R2578="Recovered",4,R2578="Referred",3,R2578="Admitted",2,R2578="Deceased",1,TRUE(),0)</f>
        <v>4</v>
      </c>
      <c r="AH2578" s="27" t="str">
        <f aca="false">IF(T2578&gt;=4,"Satisfied",IF(T2578&gt;=3,"Neutral","Needs Improvement"))</f>
        <v>Neutral</v>
      </c>
    </row>
    <row r="2579" customFormat="false" ht="15" hidden="false" customHeight="false" outlineLevel="0" collapsed="false">
      <c r="A2579" s="30" t="s">
        <v>6328</v>
      </c>
      <c r="B2579" s="30" t="s">
        <v>2461</v>
      </c>
      <c r="C2579" s="30" t="n">
        <v>24</v>
      </c>
      <c r="D2579" s="30" t="s">
        <v>181</v>
      </c>
      <c r="E2579" s="31" t="n">
        <v>45586</v>
      </c>
      <c r="F2579" s="30" t="s">
        <v>549</v>
      </c>
      <c r="G2579" s="31" t="n">
        <v>45586</v>
      </c>
      <c r="H2579" s="30" t="s">
        <v>123</v>
      </c>
      <c r="I2579" s="30" t="s">
        <v>155</v>
      </c>
      <c r="J2579" s="30" t="s">
        <v>227</v>
      </c>
      <c r="K2579" s="30" t="s">
        <v>156</v>
      </c>
      <c r="L2579" s="30" t="n">
        <v>69</v>
      </c>
      <c r="M2579" s="30" t="n">
        <v>89</v>
      </c>
      <c r="N2579" s="30" t="s">
        <v>186</v>
      </c>
      <c r="O2579" s="30" t="s">
        <v>139</v>
      </c>
      <c r="P2579" s="30" t="s">
        <v>150</v>
      </c>
      <c r="Q2579" s="32" t="n">
        <v>3346.08</v>
      </c>
      <c r="R2579" s="30" t="s">
        <v>130</v>
      </c>
      <c r="S2579" s="30" t="s">
        <v>151</v>
      </c>
      <c r="T2579" s="30" t="n">
        <v>4</v>
      </c>
      <c r="U2579" s="30" t="n">
        <f aca="false">YEAR(E2579)</f>
        <v>2024</v>
      </c>
      <c r="V2579" s="30" t="str">
        <f aca="false">TEXT(E2579,"MMM-YYYY")</f>
        <v>Oct-2024</v>
      </c>
      <c r="W2579" s="30" t="n">
        <f aca="false">MONTH(E2579)</f>
        <v>10</v>
      </c>
      <c r="X2579" s="30" t="str">
        <f aca="false">TEXT(WEEKDAY(E2579,2),"0")&amp;" - "&amp;TEXT(E2579,"dddd")</f>
        <v>1 - Monday</v>
      </c>
      <c r="Y2579" s="30" t="str">
        <f aca="false">_xlfn.IFS(C2579&lt;18,"Child (0-17)",C2579&lt;40,"Young Adult (18-39)",C2579&lt;60,"Adult (40-59)",TRUE(),"Senior (60+)")</f>
        <v>Young Adult (18-39)</v>
      </c>
      <c r="Z2579" s="30" t="n">
        <f aca="false">ROUND(G2579-E2579,0)</f>
        <v>0</v>
      </c>
      <c r="AA2579" s="30" t="n">
        <f aca="false">L2579+M2579</f>
        <v>158</v>
      </c>
      <c r="AB2579" s="30" t="n">
        <f aca="false">IFERROR(ROUND(Q2579/AA2579,2),0)</f>
        <v>21.18</v>
      </c>
      <c r="AC2579" s="30" t="str">
        <f aca="false">IF(AND(K2579="Critical",N2579="No"),"URGENT - No Bed","Normal")</f>
        <v>Normal</v>
      </c>
      <c r="AD2579" s="34" t="n">
        <f aca="false">INDEX(Lookup_Tables!$B$3:$B$12,MATCH(H2579,Lookup_Tables!$A$3:$A$12,0))</f>
        <v>2200000</v>
      </c>
      <c r="AE2579" s="30" t="str">
        <f aca="false">INDEX(Lookup_Tables!$C$3:$C$12,MATCH(H2579,Lookup_Tables!$A$3:$A$12,0))</f>
        <v>Dr. Rohan Das</v>
      </c>
      <c r="AF2579" s="30" t="str">
        <f aca="false">IFERROR(INDEX(Lookup_Tables!$F$16:$F$45,MATCH(I2579,Lookup_Tables!$E$16:$E$45,0)),"N/A")</f>
        <v>EMP203</v>
      </c>
      <c r="AG2579" s="30" t="n">
        <f aca="false">_xlfn.IFS(R2579="Recovered",4,R2579="Referred",3,R2579="Admitted",2,R2579="Deceased",1,TRUE(),0)</f>
        <v>4</v>
      </c>
      <c r="AH2579" s="30" t="str">
        <f aca="false">IF(T2579&gt;=4,"Satisfied",IF(T2579&gt;=3,"Neutral","Needs Improvement"))</f>
        <v>Satisfied</v>
      </c>
    </row>
    <row r="2580" customFormat="false" ht="15" hidden="false" customHeight="false" outlineLevel="0" collapsed="false">
      <c r="A2580" s="27" t="s">
        <v>4591</v>
      </c>
      <c r="B2580" s="27" t="s">
        <v>1373</v>
      </c>
      <c r="C2580" s="27" t="n">
        <v>44</v>
      </c>
      <c r="D2580" s="27" t="s">
        <v>121</v>
      </c>
      <c r="E2580" s="28" t="n">
        <v>45371</v>
      </c>
      <c r="F2580" s="27" t="s">
        <v>1002</v>
      </c>
      <c r="G2580" s="28" t="n">
        <v>45373</v>
      </c>
      <c r="H2580" s="27" t="s">
        <v>236</v>
      </c>
      <c r="I2580" s="27" t="s">
        <v>237</v>
      </c>
      <c r="J2580" s="27" t="s">
        <v>455</v>
      </c>
      <c r="K2580" s="27" t="s">
        <v>126</v>
      </c>
      <c r="L2580" s="27" t="n">
        <v>32</v>
      </c>
      <c r="M2580" s="27" t="n">
        <v>102</v>
      </c>
      <c r="N2580" s="27" t="s">
        <v>186</v>
      </c>
      <c r="O2580" s="27" t="s">
        <v>128</v>
      </c>
      <c r="P2580" s="27" t="s">
        <v>150</v>
      </c>
      <c r="Q2580" s="29" t="n">
        <v>8188.1</v>
      </c>
      <c r="R2580" s="27" t="s">
        <v>130</v>
      </c>
      <c r="S2580" s="27" t="s">
        <v>151</v>
      </c>
      <c r="T2580" s="27" t="n">
        <v>5</v>
      </c>
      <c r="U2580" s="27" t="n">
        <f aca="false">YEAR(E2580)</f>
        <v>2024</v>
      </c>
      <c r="V2580" s="27" t="str">
        <f aca="false">TEXT(E2580,"MMM-YYYY")</f>
        <v>Mar-2024</v>
      </c>
      <c r="W2580" s="27" t="n">
        <f aca="false">MONTH(E2580)</f>
        <v>3</v>
      </c>
      <c r="X2580" s="27" t="str">
        <f aca="false">TEXT(WEEKDAY(E2580,2),"0")&amp;" - "&amp;TEXT(E2580,"dddd")</f>
        <v>3 - Wednesday</v>
      </c>
      <c r="Y2580" s="27" t="str">
        <f aca="false">_xlfn.IFS(C2580&lt;18,"Child (0-17)",C2580&lt;40,"Young Adult (18-39)",C2580&lt;60,"Adult (40-59)",TRUE(),"Senior (60+)")</f>
        <v>Adult (40-59)</v>
      </c>
      <c r="Z2580" s="27" t="n">
        <f aca="false">ROUND(G2580-E2580,0)</f>
        <v>2</v>
      </c>
      <c r="AA2580" s="27" t="n">
        <f aca="false">L2580+M2580</f>
        <v>134</v>
      </c>
      <c r="AB2580" s="27" t="n">
        <f aca="false">IFERROR(ROUND(Q2580/AA2580,2),0)</f>
        <v>61.11</v>
      </c>
      <c r="AC2580" s="27" t="str">
        <f aca="false">IF(AND(K2580="Critical",N2580="No"),"URGENT - No Bed","Normal")</f>
        <v>Normal</v>
      </c>
      <c r="AD2580" s="33" t="n">
        <f aca="false">INDEX(Lookup_Tables!$B$3:$B$12,MATCH(H2580,Lookup_Tables!$A$3:$A$12,0))</f>
        <v>3900000</v>
      </c>
      <c r="AE2580" s="27" t="str">
        <f aca="false">INDEX(Lookup_Tables!$C$3:$C$12,MATCH(H2580,Lookup_Tables!$A$3:$A$12,0))</f>
        <v>Dr. Rina Mehta</v>
      </c>
      <c r="AF2580" s="27" t="str">
        <f aca="false">IFERROR(INDEX(Lookup_Tables!$F$16:$F$45,MATCH(I2580,Lookup_Tables!$E$16:$E$45,0)),"N/A")</f>
        <v>EMP215</v>
      </c>
      <c r="AG2580" s="27" t="n">
        <f aca="false">_xlfn.IFS(R2580="Recovered",4,R2580="Referred",3,R2580="Admitted",2,R2580="Deceased",1,TRUE(),0)</f>
        <v>4</v>
      </c>
      <c r="AH2580" s="27" t="str">
        <f aca="false">IF(T2580&gt;=4,"Satisfied",IF(T2580&gt;=3,"Neutral","Needs Improvement"))</f>
        <v>Satisfied</v>
      </c>
    </row>
    <row r="2581" customFormat="false" ht="15" hidden="false" customHeight="false" outlineLevel="0" collapsed="false">
      <c r="A2581" s="30" t="s">
        <v>683</v>
      </c>
      <c r="B2581" s="30" t="s">
        <v>684</v>
      </c>
      <c r="C2581" s="30" t="n">
        <v>38</v>
      </c>
      <c r="D2581" s="30" t="s">
        <v>121</v>
      </c>
      <c r="E2581" s="31" t="n">
        <v>45331</v>
      </c>
      <c r="F2581" s="30" t="s">
        <v>546</v>
      </c>
      <c r="G2581" s="31" t="n">
        <v>45337</v>
      </c>
      <c r="H2581" s="30" t="s">
        <v>242</v>
      </c>
      <c r="I2581" s="30" t="s">
        <v>315</v>
      </c>
      <c r="J2581" s="30" t="s">
        <v>316</v>
      </c>
      <c r="K2581" s="30" t="s">
        <v>126</v>
      </c>
      <c r="L2581" s="30" t="n">
        <v>10</v>
      </c>
      <c r="M2581" s="30" t="n">
        <v>137</v>
      </c>
      <c r="N2581" s="30" t="s">
        <v>186</v>
      </c>
      <c r="O2581" s="30" t="s">
        <v>171</v>
      </c>
      <c r="P2581" s="30" t="s">
        <v>140</v>
      </c>
      <c r="Q2581" s="32" t="n">
        <v>8099.22</v>
      </c>
      <c r="R2581" s="30" t="s">
        <v>130</v>
      </c>
      <c r="S2581" s="30" t="s">
        <v>164</v>
      </c>
      <c r="T2581" s="30" t="n">
        <v>3</v>
      </c>
      <c r="U2581" s="30" t="n">
        <f aca="false">YEAR(E2581)</f>
        <v>2024</v>
      </c>
      <c r="V2581" s="30" t="str">
        <f aca="false">TEXT(E2581,"MMM-YYYY")</f>
        <v>Feb-2024</v>
      </c>
      <c r="W2581" s="30" t="n">
        <f aca="false">MONTH(E2581)</f>
        <v>2</v>
      </c>
      <c r="X2581" s="30" t="str">
        <f aca="false">TEXT(WEEKDAY(E2581,2),"0")&amp;" - "&amp;TEXT(E2581,"dddd")</f>
        <v>5 - Friday</v>
      </c>
      <c r="Y2581" s="30" t="str">
        <f aca="false">_xlfn.IFS(C2581&lt;18,"Child (0-17)",C2581&lt;40,"Young Adult (18-39)",C2581&lt;60,"Adult (40-59)",TRUE(),"Senior (60+)")</f>
        <v>Young Adult (18-39)</v>
      </c>
      <c r="Z2581" s="30" t="n">
        <f aca="false">ROUND(G2581-E2581,0)</f>
        <v>6</v>
      </c>
      <c r="AA2581" s="30" t="n">
        <f aca="false">L2581+M2581</f>
        <v>147</v>
      </c>
      <c r="AB2581" s="30" t="n">
        <f aca="false">IFERROR(ROUND(Q2581/AA2581,2),0)</f>
        <v>55.1</v>
      </c>
      <c r="AC2581" s="30" t="str">
        <f aca="false">IF(AND(K2581="Critical",N2581="No"),"URGENT - No Bed","Normal")</f>
        <v>Normal</v>
      </c>
      <c r="AD2581" s="34" t="n">
        <f aca="false">INDEX(Lookup_Tables!$B$3:$B$12,MATCH(H2581,Lookup_Tables!$A$3:$A$12,0))</f>
        <v>3000000</v>
      </c>
      <c r="AE2581" s="30" t="str">
        <f aca="false">INDEX(Lookup_Tables!$C$3:$C$12,MATCH(H2581,Lookup_Tables!$A$3:$A$12,0))</f>
        <v>Dr. Pooja Iyer</v>
      </c>
      <c r="AF2581" s="30" t="str">
        <f aca="false">IFERROR(INDEX(Lookup_Tables!$F$16:$F$45,MATCH(I2581,Lookup_Tables!$E$16:$E$45,0)),"N/A")</f>
        <v>EMP213</v>
      </c>
      <c r="AG2581" s="30" t="n">
        <f aca="false">_xlfn.IFS(R2581="Recovered",4,R2581="Referred",3,R2581="Admitted",2,R2581="Deceased",1,TRUE(),0)</f>
        <v>4</v>
      </c>
      <c r="AH2581" s="30" t="str">
        <f aca="false">IF(T2581&gt;=4,"Satisfied",IF(T2581&gt;=3,"Neutral","Needs Improvement"))</f>
        <v>Neutral</v>
      </c>
    </row>
    <row r="2582" customFormat="false" ht="15" hidden="false" customHeight="false" outlineLevel="0" collapsed="false">
      <c r="A2582" s="27" t="s">
        <v>3676</v>
      </c>
      <c r="B2582" s="27" t="s">
        <v>1006</v>
      </c>
      <c r="C2582" s="27" t="n">
        <v>47</v>
      </c>
      <c r="D2582" s="27" t="s">
        <v>181</v>
      </c>
      <c r="E2582" s="28" t="n">
        <v>45482</v>
      </c>
      <c r="F2582" s="27" t="s">
        <v>261</v>
      </c>
      <c r="G2582" s="28" t="n">
        <v>45485</v>
      </c>
      <c r="H2582" s="27" t="s">
        <v>242</v>
      </c>
      <c r="I2582" s="27" t="s">
        <v>315</v>
      </c>
      <c r="J2582" s="27" t="s">
        <v>244</v>
      </c>
      <c r="K2582" s="27" t="s">
        <v>156</v>
      </c>
      <c r="L2582" s="27" t="n">
        <v>69</v>
      </c>
      <c r="M2582" s="27" t="n">
        <v>71</v>
      </c>
      <c r="N2582" s="27" t="s">
        <v>127</v>
      </c>
      <c r="O2582" s="27" t="s">
        <v>171</v>
      </c>
      <c r="P2582" s="27" t="s">
        <v>129</v>
      </c>
      <c r="Q2582" s="29" t="n">
        <v>3790.51</v>
      </c>
      <c r="R2582" s="27" t="s">
        <v>130</v>
      </c>
      <c r="S2582" s="27" t="s">
        <v>178</v>
      </c>
      <c r="T2582" s="27" t="n">
        <v>2</v>
      </c>
      <c r="U2582" s="27" t="n">
        <f aca="false">YEAR(E2582)</f>
        <v>2024</v>
      </c>
      <c r="V2582" s="27" t="str">
        <f aca="false">TEXT(E2582,"MMM-YYYY")</f>
        <v>Jul-2024</v>
      </c>
      <c r="W2582" s="27" t="n">
        <f aca="false">MONTH(E2582)</f>
        <v>7</v>
      </c>
      <c r="X2582" s="27" t="str">
        <f aca="false">TEXT(WEEKDAY(E2582,2),"0")&amp;" - "&amp;TEXT(E2582,"dddd")</f>
        <v>2 - Tuesday</v>
      </c>
      <c r="Y2582" s="27" t="str">
        <f aca="false">_xlfn.IFS(C2582&lt;18,"Child (0-17)",C2582&lt;40,"Young Adult (18-39)",C2582&lt;60,"Adult (40-59)",TRUE(),"Senior (60+)")</f>
        <v>Adult (40-59)</v>
      </c>
      <c r="Z2582" s="27" t="n">
        <f aca="false">ROUND(G2582-E2582,0)</f>
        <v>3</v>
      </c>
      <c r="AA2582" s="27" t="n">
        <f aca="false">L2582+M2582</f>
        <v>140</v>
      </c>
      <c r="AB2582" s="27" t="n">
        <f aca="false">IFERROR(ROUND(Q2582/AA2582,2),0)</f>
        <v>27.08</v>
      </c>
      <c r="AC2582" s="27" t="str">
        <f aca="false">IF(AND(K2582="Critical",N2582="No"),"URGENT - No Bed","Normal")</f>
        <v>Normal</v>
      </c>
      <c r="AD2582" s="33" t="n">
        <f aca="false">INDEX(Lookup_Tables!$B$3:$B$12,MATCH(H2582,Lookup_Tables!$A$3:$A$12,0))</f>
        <v>3000000</v>
      </c>
      <c r="AE2582" s="27" t="str">
        <f aca="false">INDEX(Lookup_Tables!$C$3:$C$12,MATCH(H2582,Lookup_Tables!$A$3:$A$12,0))</f>
        <v>Dr. Pooja Iyer</v>
      </c>
      <c r="AF2582" s="27" t="str">
        <f aca="false">IFERROR(INDEX(Lookup_Tables!$F$16:$F$45,MATCH(I2582,Lookup_Tables!$E$16:$E$45,0)),"N/A")</f>
        <v>EMP213</v>
      </c>
      <c r="AG2582" s="27" t="n">
        <f aca="false">_xlfn.IFS(R2582="Recovered",4,R2582="Referred",3,R2582="Admitted",2,R2582="Deceased",1,TRUE(),0)</f>
        <v>4</v>
      </c>
      <c r="AH2582" s="27" t="str">
        <f aca="false">IF(T2582&gt;=4,"Satisfied",IF(T2582&gt;=3,"Neutral","Needs Improvement"))</f>
        <v>Needs Improvement</v>
      </c>
    </row>
    <row r="2583" customFormat="false" ht="15" hidden="false" customHeight="false" outlineLevel="0" collapsed="false">
      <c r="A2583" s="30" t="s">
        <v>2591</v>
      </c>
      <c r="B2583" s="30" t="s">
        <v>2592</v>
      </c>
      <c r="C2583" s="30" t="n">
        <v>40</v>
      </c>
      <c r="D2583" s="30" t="s">
        <v>121</v>
      </c>
      <c r="E2583" s="31" t="n">
        <v>45536</v>
      </c>
      <c r="F2583" s="30" t="s">
        <v>797</v>
      </c>
      <c r="G2583" s="31" t="n">
        <v>45539</v>
      </c>
      <c r="H2583" s="30" t="s">
        <v>236</v>
      </c>
      <c r="I2583" s="30" t="s">
        <v>237</v>
      </c>
      <c r="J2583" s="30" t="s">
        <v>287</v>
      </c>
      <c r="K2583" s="30" t="s">
        <v>126</v>
      </c>
      <c r="L2583" s="30" t="n">
        <v>38</v>
      </c>
      <c r="M2583" s="30" t="n">
        <v>86</v>
      </c>
      <c r="N2583" s="30" t="s">
        <v>186</v>
      </c>
      <c r="O2583" s="30" t="s">
        <v>171</v>
      </c>
      <c r="P2583" s="30" t="s">
        <v>140</v>
      </c>
      <c r="Q2583" s="32" t="n">
        <v>7272.61</v>
      </c>
      <c r="R2583" s="30" t="s">
        <v>130</v>
      </c>
      <c r="S2583" s="30" t="s">
        <v>223</v>
      </c>
      <c r="T2583" s="30" t="n">
        <v>4</v>
      </c>
      <c r="U2583" s="30" t="n">
        <f aca="false">YEAR(E2583)</f>
        <v>2024</v>
      </c>
      <c r="V2583" s="30" t="str">
        <f aca="false">TEXT(E2583,"MMM-YYYY")</f>
        <v>Sep-2024</v>
      </c>
      <c r="W2583" s="30" t="n">
        <f aca="false">MONTH(E2583)</f>
        <v>9</v>
      </c>
      <c r="X2583" s="30" t="str">
        <f aca="false">TEXT(WEEKDAY(E2583,2),"0")&amp;" - "&amp;TEXT(E2583,"dddd")</f>
        <v>7 - Sunday</v>
      </c>
      <c r="Y2583" s="30" t="str">
        <f aca="false">_xlfn.IFS(C2583&lt;18,"Child (0-17)",C2583&lt;40,"Young Adult (18-39)",C2583&lt;60,"Adult (40-59)",TRUE(),"Senior (60+)")</f>
        <v>Adult (40-59)</v>
      </c>
      <c r="Z2583" s="30" t="n">
        <f aca="false">ROUND(G2583-E2583,0)</f>
        <v>3</v>
      </c>
      <c r="AA2583" s="30" t="n">
        <f aca="false">L2583+M2583</f>
        <v>124</v>
      </c>
      <c r="AB2583" s="30" t="n">
        <f aca="false">IFERROR(ROUND(Q2583/AA2583,2),0)</f>
        <v>58.65</v>
      </c>
      <c r="AC2583" s="30" t="str">
        <f aca="false">IF(AND(K2583="Critical",N2583="No"),"URGENT - No Bed","Normal")</f>
        <v>Normal</v>
      </c>
      <c r="AD2583" s="34" t="n">
        <f aca="false">INDEX(Lookup_Tables!$B$3:$B$12,MATCH(H2583,Lookup_Tables!$A$3:$A$12,0))</f>
        <v>3900000</v>
      </c>
      <c r="AE2583" s="30" t="str">
        <f aca="false">INDEX(Lookup_Tables!$C$3:$C$12,MATCH(H2583,Lookup_Tables!$A$3:$A$12,0))</f>
        <v>Dr. Rina Mehta</v>
      </c>
      <c r="AF2583" s="30" t="str">
        <f aca="false">IFERROR(INDEX(Lookup_Tables!$F$16:$F$45,MATCH(I2583,Lookup_Tables!$E$16:$E$45,0)),"N/A")</f>
        <v>EMP215</v>
      </c>
      <c r="AG2583" s="30" t="n">
        <f aca="false">_xlfn.IFS(R2583="Recovered",4,R2583="Referred",3,R2583="Admitted",2,R2583="Deceased",1,TRUE(),0)</f>
        <v>4</v>
      </c>
      <c r="AH2583" s="30" t="str">
        <f aca="false">IF(T2583&gt;=4,"Satisfied",IF(T2583&gt;=3,"Neutral","Needs Improvement"))</f>
        <v>Satisfied</v>
      </c>
    </row>
    <row r="2584" customFormat="false" ht="15" hidden="false" customHeight="false" outlineLevel="0" collapsed="false">
      <c r="A2584" s="27" t="s">
        <v>224</v>
      </c>
      <c r="B2584" s="27" t="s">
        <v>225</v>
      </c>
      <c r="C2584" s="27" t="n">
        <v>57</v>
      </c>
      <c r="D2584" s="27" t="s">
        <v>121</v>
      </c>
      <c r="E2584" s="28" t="n">
        <v>45352</v>
      </c>
      <c r="F2584" s="27" t="s">
        <v>226</v>
      </c>
      <c r="G2584" s="28" t="n">
        <v>45355</v>
      </c>
      <c r="H2584" s="27" t="s">
        <v>123</v>
      </c>
      <c r="I2584" s="27" t="s">
        <v>124</v>
      </c>
      <c r="J2584" s="27" t="s">
        <v>227</v>
      </c>
      <c r="K2584" s="27" t="s">
        <v>156</v>
      </c>
      <c r="L2584" s="27" t="n">
        <v>75</v>
      </c>
      <c r="M2584" s="27" t="n">
        <v>83</v>
      </c>
      <c r="N2584" s="27" t="s">
        <v>186</v>
      </c>
      <c r="O2584" s="27" t="s">
        <v>171</v>
      </c>
      <c r="P2584" s="27" t="s">
        <v>129</v>
      </c>
      <c r="Q2584" s="29" t="n">
        <v>3684.46</v>
      </c>
      <c r="R2584" s="27" t="s">
        <v>172</v>
      </c>
      <c r="S2584" s="27" t="s">
        <v>131</v>
      </c>
      <c r="T2584" s="27" t="n">
        <v>4</v>
      </c>
      <c r="U2584" s="27" t="n">
        <f aca="false">YEAR(E2584)</f>
        <v>2024</v>
      </c>
      <c r="V2584" s="27" t="str">
        <f aca="false">TEXT(E2584,"MMM-YYYY")</f>
        <v>Mar-2024</v>
      </c>
      <c r="W2584" s="27" t="n">
        <f aca="false">MONTH(E2584)</f>
        <v>3</v>
      </c>
      <c r="X2584" s="27" t="str">
        <f aca="false">TEXT(WEEKDAY(E2584,2),"0")&amp;" - "&amp;TEXT(E2584,"dddd")</f>
        <v>5 - Friday</v>
      </c>
      <c r="Y2584" s="27" t="str">
        <f aca="false">_xlfn.IFS(C2584&lt;18,"Child (0-17)",C2584&lt;40,"Young Adult (18-39)",C2584&lt;60,"Adult (40-59)",TRUE(),"Senior (60+)")</f>
        <v>Adult (40-59)</v>
      </c>
      <c r="Z2584" s="27" t="n">
        <f aca="false">ROUND(G2584-E2584,0)</f>
        <v>3</v>
      </c>
      <c r="AA2584" s="27" t="n">
        <f aca="false">L2584+M2584</f>
        <v>158</v>
      </c>
      <c r="AB2584" s="27" t="n">
        <f aca="false">IFERROR(ROUND(Q2584/AA2584,2),0)</f>
        <v>23.32</v>
      </c>
      <c r="AC2584" s="27" t="str">
        <f aca="false">IF(AND(K2584="Critical",N2584="No"),"URGENT - No Bed","Normal")</f>
        <v>Normal</v>
      </c>
      <c r="AD2584" s="33" t="n">
        <f aca="false">INDEX(Lookup_Tables!$B$3:$B$12,MATCH(H2584,Lookup_Tables!$A$3:$A$12,0))</f>
        <v>2200000</v>
      </c>
      <c r="AE2584" s="27" t="str">
        <f aca="false">INDEX(Lookup_Tables!$C$3:$C$12,MATCH(H2584,Lookup_Tables!$A$3:$A$12,0))</f>
        <v>Dr. Rohan Das</v>
      </c>
      <c r="AF2584" s="27" t="str">
        <f aca="false">IFERROR(INDEX(Lookup_Tables!$F$16:$F$45,MATCH(I2584,Lookup_Tables!$E$16:$E$45,0)),"N/A")</f>
        <v>EMP205</v>
      </c>
      <c r="AG2584" s="27" t="n">
        <f aca="false">_xlfn.IFS(R2584="Recovered",4,R2584="Referred",3,R2584="Admitted",2,R2584="Deceased",1,TRUE(),0)</f>
        <v>2</v>
      </c>
      <c r="AH2584" s="27" t="str">
        <f aca="false">IF(T2584&gt;=4,"Satisfied",IF(T2584&gt;=3,"Neutral","Needs Improvement"))</f>
        <v>Satisfied</v>
      </c>
    </row>
    <row r="2585" customFormat="false" ht="15" hidden="false" customHeight="false" outlineLevel="0" collapsed="false">
      <c r="A2585" s="30" t="s">
        <v>4955</v>
      </c>
      <c r="B2585" s="30" t="s">
        <v>2506</v>
      </c>
      <c r="C2585" s="30" t="n">
        <v>31</v>
      </c>
      <c r="D2585" s="30" t="s">
        <v>121</v>
      </c>
      <c r="E2585" s="31" t="n">
        <v>45443</v>
      </c>
      <c r="F2585" s="30" t="s">
        <v>791</v>
      </c>
      <c r="G2585" s="31" t="n">
        <v>45444</v>
      </c>
      <c r="H2585" s="30" t="s">
        <v>146</v>
      </c>
      <c r="I2585" s="30" t="s">
        <v>309</v>
      </c>
      <c r="J2585" s="30" t="s">
        <v>222</v>
      </c>
      <c r="K2585" s="30" t="s">
        <v>138</v>
      </c>
      <c r="L2585" s="30" t="n">
        <v>28</v>
      </c>
      <c r="M2585" s="30" t="n">
        <v>35</v>
      </c>
      <c r="N2585" s="30" t="s">
        <v>127</v>
      </c>
      <c r="O2585" s="30" t="s">
        <v>139</v>
      </c>
      <c r="P2585" s="30" t="s">
        <v>140</v>
      </c>
      <c r="Q2585" s="32" t="n">
        <v>949.82</v>
      </c>
      <c r="R2585" s="30" t="s">
        <v>130</v>
      </c>
      <c r="S2585" s="30" t="s">
        <v>141</v>
      </c>
      <c r="T2585" s="30" t="n">
        <v>4</v>
      </c>
      <c r="U2585" s="30" t="n">
        <f aca="false">YEAR(E2585)</f>
        <v>2024</v>
      </c>
      <c r="V2585" s="30" t="str">
        <f aca="false">TEXT(E2585,"MMM-YYYY")</f>
        <v>May-2024</v>
      </c>
      <c r="W2585" s="30" t="n">
        <f aca="false">MONTH(E2585)</f>
        <v>5</v>
      </c>
      <c r="X2585" s="30" t="str">
        <f aca="false">TEXT(WEEKDAY(E2585,2),"0")&amp;" - "&amp;TEXT(E2585,"dddd")</f>
        <v>5 - Friday</v>
      </c>
      <c r="Y2585" s="30" t="str">
        <f aca="false">_xlfn.IFS(C2585&lt;18,"Child (0-17)",C2585&lt;40,"Young Adult (18-39)",C2585&lt;60,"Adult (40-59)",TRUE(),"Senior (60+)")</f>
        <v>Young Adult (18-39)</v>
      </c>
      <c r="Z2585" s="30" t="n">
        <f aca="false">ROUND(G2585-E2585,0)</f>
        <v>1</v>
      </c>
      <c r="AA2585" s="30" t="n">
        <f aca="false">L2585+M2585</f>
        <v>63</v>
      </c>
      <c r="AB2585" s="30" t="n">
        <f aca="false">IFERROR(ROUND(Q2585/AA2585,2),0)</f>
        <v>15.08</v>
      </c>
      <c r="AC2585" s="30" t="str">
        <f aca="false">IF(AND(K2585="Critical",N2585="No"),"URGENT - No Bed","Normal")</f>
        <v>Normal</v>
      </c>
      <c r="AD2585" s="34" t="n">
        <f aca="false">INDEX(Lookup_Tables!$B$3:$B$12,MATCH(H2585,Lookup_Tables!$A$3:$A$12,0))</f>
        <v>2700000</v>
      </c>
      <c r="AE2585" s="30" t="str">
        <f aca="false">INDEX(Lookup_Tables!$C$3:$C$12,MATCH(H2585,Lookup_Tables!$A$3:$A$12,0))</f>
        <v>Dr. Vikram Singh</v>
      </c>
      <c r="AF2585" s="30" t="str">
        <f aca="false">IFERROR(INDEX(Lookup_Tables!$F$16:$F$45,MATCH(I2585,Lookup_Tables!$E$16:$E$45,0)),"N/A")</f>
        <v>EMP228</v>
      </c>
      <c r="AG2585" s="30" t="n">
        <f aca="false">_xlfn.IFS(R2585="Recovered",4,R2585="Referred",3,R2585="Admitted",2,R2585="Deceased",1,TRUE(),0)</f>
        <v>4</v>
      </c>
      <c r="AH2585" s="30" t="str">
        <f aca="false">IF(T2585&gt;=4,"Satisfied",IF(T2585&gt;=3,"Neutral","Needs Improvement"))</f>
        <v>Satisfied</v>
      </c>
    </row>
    <row r="2586" customFormat="false" ht="15" hidden="false" customHeight="false" outlineLevel="0" collapsed="false">
      <c r="A2586" s="27" t="s">
        <v>5589</v>
      </c>
      <c r="B2586" s="27" t="s">
        <v>4122</v>
      </c>
      <c r="C2586" s="27" t="n">
        <v>26</v>
      </c>
      <c r="D2586" s="27" t="s">
        <v>121</v>
      </c>
      <c r="E2586" s="28" t="n">
        <v>45537</v>
      </c>
      <c r="F2586" s="27" t="s">
        <v>2531</v>
      </c>
      <c r="G2586" s="28" t="n">
        <v>45540</v>
      </c>
      <c r="H2586" s="27" t="s">
        <v>242</v>
      </c>
      <c r="I2586" s="27" t="s">
        <v>243</v>
      </c>
      <c r="J2586" s="27" t="s">
        <v>316</v>
      </c>
      <c r="K2586" s="27" t="s">
        <v>156</v>
      </c>
      <c r="L2586" s="27" t="n">
        <v>29</v>
      </c>
      <c r="M2586" s="27" t="n">
        <v>57</v>
      </c>
      <c r="N2586" s="27" t="s">
        <v>127</v>
      </c>
      <c r="O2586" s="27" t="s">
        <v>139</v>
      </c>
      <c r="P2586" s="27" t="s">
        <v>150</v>
      </c>
      <c r="Q2586" s="29" t="n">
        <v>4007.36</v>
      </c>
      <c r="R2586" s="27" t="s">
        <v>130</v>
      </c>
      <c r="S2586" s="27" t="s">
        <v>164</v>
      </c>
      <c r="T2586" s="27" t="n">
        <v>3</v>
      </c>
      <c r="U2586" s="27" t="n">
        <f aca="false">YEAR(E2586)</f>
        <v>2024</v>
      </c>
      <c r="V2586" s="27" t="str">
        <f aca="false">TEXT(E2586,"MMM-YYYY")</f>
        <v>Sep-2024</v>
      </c>
      <c r="W2586" s="27" t="n">
        <f aca="false">MONTH(E2586)</f>
        <v>9</v>
      </c>
      <c r="X2586" s="27" t="str">
        <f aca="false">TEXT(WEEKDAY(E2586,2),"0")&amp;" - "&amp;TEXT(E2586,"dddd")</f>
        <v>1 - Monday</v>
      </c>
      <c r="Y2586" s="27" t="str">
        <f aca="false">_xlfn.IFS(C2586&lt;18,"Child (0-17)",C2586&lt;40,"Young Adult (18-39)",C2586&lt;60,"Adult (40-59)",TRUE(),"Senior (60+)")</f>
        <v>Young Adult (18-39)</v>
      </c>
      <c r="Z2586" s="27" t="n">
        <f aca="false">ROUND(G2586-E2586,0)</f>
        <v>3</v>
      </c>
      <c r="AA2586" s="27" t="n">
        <f aca="false">L2586+M2586</f>
        <v>86</v>
      </c>
      <c r="AB2586" s="27" t="n">
        <f aca="false">IFERROR(ROUND(Q2586/AA2586,2),0)</f>
        <v>46.6</v>
      </c>
      <c r="AC2586" s="27" t="str">
        <f aca="false">IF(AND(K2586="Critical",N2586="No"),"URGENT - No Bed","Normal")</f>
        <v>Normal</v>
      </c>
      <c r="AD2586" s="33" t="n">
        <f aca="false">INDEX(Lookup_Tables!$B$3:$B$12,MATCH(H2586,Lookup_Tables!$A$3:$A$12,0))</f>
        <v>3000000</v>
      </c>
      <c r="AE2586" s="27" t="str">
        <f aca="false">INDEX(Lookup_Tables!$C$3:$C$12,MATCH(H2586,Lookup_Tables!$A$3:$A$12,0))</f>
        <v>Dr. Pooja Iyer</v>
      </c>
      <c r="AF2586" s="27" t="str">
        <f aca="false">IFERROR(INDEX(Lookup_Tables!$F$16:$F$45,MATCH(I2586,Lookup_Tables!$E$16:$E$45,0)),"N/A")</f>
        <v>EMP214</v>
      </c>
      <c r="AG2586" s="27" t="n">
        <f aca="false">_xlfn.IFS(R2586="Recovered",4,R2586="Referred",3,R2586="Admitted",2,R2586="Deceased",1,TRUE(),0)</f>
        <v>4</v>
      </c>
      <c r="AH2586" s="27" t="str">
        <f aca="false">IF(T2586&gt;=4,"Satisfied",IF(T2586&gt;=3,"Neutral","Needs Improvement"))</f>
        <v>Neutral</v>
      </c>
    </row>
    <row r="2587" customFormat="false" ht="15" hidden="false" customHeight="false" outlineLevel="0" collapsed="false">
      <c r="A2587" s="30" t="s">
        <v>3108</v>
      </c>
      <c r="B2587" s="30" t="s">
        <v>2566</v>
      </c>
      <c r="C2587" s="30" t="n">
        <v>48</v>
      </c>
      <c r="D2587" s="30" t="s">
        <v>121</v>
      </c>
      <c r="E2587" s="31" t="n">
        <v>45619</v>
      </c>
      <c r="F2587" s="30" t="s">
        <v>326</v>
      </c>
      <c r="G2587" s="31" t="n">
        <v>45620</v>
      </c>
      <c r="H2587" s="30" t="s">
        <v>123</v>
      </c>
      <c r="I2587" s="30" t="s">
        <v>124</v>
      </c>
      <c r="J2587" s="30" t="s">
        <v>508</v>
      </c>
      <c r="K2587" s="30" t="s">
        <v>156</v>
      </c>
      <c r="L2587" s="30" t="n">
        <v>51</v>
      </c>
      <c r="M2587" s="30" t="n">
        <v>48</v>
      </c>
      <c r="N2587" s="30" t="s">
        <v>127</v>
      </c>
      <c r="O2587" s="30" t="s">
        <v>128</v>
      </c>
      <c r="P2587" s="30" t="s">
        <v>129</v>
      </c>
      <c r="Q2587" s="32" t="n">
        <v>4066.2</v>
      </c>
      <c r="R2587" s="30" t="s">
        <v>130</v>
      </c>
      <c r="S2587" s="30" t="s">
        <v>223</v>
      </c>
      <c r="T2587" s="30" t="n">
        <v>3</v>
      </c>
      <c r="U2587" s="30" t="n">
        <f aca="false">YEAR(E2587)</f>
        <v>2024</v>
      </c>
      <c r="V2587" s="30" t="str">
        <f aca="false">TEXT(E2587,"MMM-YYYY")</f>
        <v>Nov-2024</v>
      </c>
      <c r="W2587" s="30" t="n">
        <f aca="false">MONTH(E2587)</f>
        <v>11</v>
      </c>
      <c r="X2587" s="30" t="str">
        <f aca="false">TEXT(WEEKDAY(E2587,2),"0")&amp;" - "&amp;TEXT(E2587,"dddd")</f>
        <v>6 - Saturday</v>
      </c>
      <c r="Y2587" s="30" t="str">
        <f aca="false">_xlfn.IFS(C2587&lt;18,"Child (0-17)",C2587&lt;40,"Young Adult (18-39)",C2587&lt;60,"Adult (40-59)",TRUE(),"Senior (60+)")</f>
        <v>Adult (40-59)</v>
      </c>
      <c r="Z2587" s="30" t="n">
        <f aca="false">ROUND(G2587-E2587,0)</f>
        <v>1</v>
      </c>
      <c r="AA2587" s="30" t="n">
        <f aca="false">L2587+M2587</f>
        <v>99</v>
      </c>
      <c r="AB2587" s="30" t="n">
        <f aca="false">IFERROR(ROUND(Q2587/AA2587,2),0)</f>
        <v>41.07</v>
      </c>
      <c r="AC2587" s="30" t="str">
        <f aca="false">IF(AND(K2587="Critical",N2587="No"),"URGENT - No Bed","Normal")</f>
        <v>Normal</v>
      </c>
      <c r="AD2587" s="34" t="n">
        <f aca="false">INDEX(Lookup_Tables!$B$3:$B$12,MATCH(H2587,Lookup_Tables!$A$3:$A$12,0))</f>
        <v>2200000</v>
      </c>
      <c r="AE2587" s="30" t="str">
        <f aca="false">INDEX(Lookup_Tables!$C$3:$C$12,MATCH(H2587,Lookup_Tables!$A$3:$A$12,0))</f>
        <v>Dr. Rohan Das</v>
      </c>
      <c r="AF2587" s="30" t="str">
        <f aca="false">IFERROR(INDEX(Lookup_Tables!$F$16:$F$45,MATCH(I2587,Lookup_Tables!$E$16:$E$45,0)),"N/A")</f>
        <v>EMP205</v>
      </c>
      <c r="AG2587" s="30" t="n">
        <f aca="false">_xlfn.IFS(R2587="Recovered",4,R2587="Referred",3,R2587="Admitted",2,R2587="Deceased",1,TRUE(),0)</f>
        <v>4</v>
      </c>
      <c r="AH2587" s="30" t="str">
        <f aca="false">IF(T2587&gt;=4,"Satisfied",IF(T2587&gt;=3,"Neutral","Needs Improvement"))</f>
        <v>Neutral</v>
      </c>
    </row>
    <row r="2588" customFormat="false" ht="15" hidden="false" customHeight="false" outlineLevel="0" collapsed="false">
      <c r="A2588" s="27" t="s">
        <v>4277</v>
      </c>
      <c r="B2588" s="27" t="s">
        <v>4278</v>
      </c>
      <c r="C2588" s="27" t="n">
        <v>33</v>
      </c>
      <c r="D2588" s="27" t="s">
        <v>121</v>
      </c>
      <c r="E2588" s="28" t="n">
        <v>45368</v>
      </c>
      <c r="F2588" s="27" t="s">
        <v>1268</v>
      </c>
      <c r="G2588" s="28" t="n">
        <v>45369</v>
      </c>
      <c r="H2588" s="27" t="s">
        <v>168</v>
      </c>
      <c r="I2588" s="27" t="s">
        <v>169</v>
      </c>
      <c r="J2588" s="27" t="s">
        <v>367</v>
      </c>
      <c r="K2588" s="27" t="s">
        <v>138</v>
      </c>
      <c r="L2588" s="27" t="n">
        <v>59</v>
      </c>
      <c r="M2588" s="27" t="n">
        <v>37</v>
      </c>
      <c r="N2588" s="27" t="s">
        <v>127</v>
      </c>
      <c r="O2588" s="27" t="s">
        <v>171</v>
      </c>
      <c r="P2588" s="27" t="s">
        <v>140</v>
      </c>
      <c r="Q2588" s="29" t="n">
        <v>1366.93</v>
      </c>
      <c r="R2588" s="27" t="s">
        <v>130</v>
      </c>
      <c r="S2588" s="27" t="s">
        <v>151</v>
      </c>
      <c r="T2588" s="27" t="n">
        <v>3</v>
      </c>
      <c r="U2588" s="27" t="n">
        <f aca="false">YEAR(E2588)</f>
        <v>2024</v>
      </c>
      <c r="V2588" s="27" t="str">
        <f aca="false">TEXT(E2588,"MMM-YYYY")</f>
        <v>Mar-2024</v>
      </c>
      <c r="W2588" s="27" t="n">
        <f aca="false">MONTH(E2588)</f>
        <v>3</v>
      </c>
      <c r="X2588" s="27" t="str">
        <f aca="false">TEXT(WEEKDAY(E2588,2),"0")&amp;" - "&amp;TEXT(E2588,"dddd")</f>
        <v>7 - Sunday</v>
      </c>
      <c r="Y2588" s="27" t="str">
        <f aca="false">_xlfn.IFS(C2588&lt;18,"Child (0-17)",C2588&lt;40,"Young Adult (18-39)",C2588&lt;60,"Adult (40-59)",TRUE(),"Senior (60+)")</f>
        <v>Young Adult (18-39)</v>
      </c>
      <c r="Z2588" s="27" t="n">
        <f aca="false">ROUND(G2588-E2588,0)</f>
        <v>1</v>
      </c>
      <c r="AA2588" s="27" t="n">
        <f aca="false">L2588+M2588</f>
        <v>96</v>
      </c>
      <c r="AB2588" s="27" t="n">
        <f aca="false">IFERROR(ROUND(Q2588/AA2588,2),0)</f>
        <v>14.24</v>
      </c>
      <c r="AC2588" s="27" t="str">
        <f aca="false">IF(AND(K2588="Critical",N2588="No"),"URGENT - No Bed","Normal")</f>
        <v>Normal</v>
      </c>
      <c r="AD2588" s="33" t="n">
        <f aca="false">INDEX(Lookup_Tables!$B$3:$B$12,MATCH(H2588,Lookup_Tables!$A$3:$A$12,0))</f>
        <v>4400000</v>
      </c>
      <c r="AE2588" s="27" t="str">
        <f aca="false">INDEX(Lookup_Tables!$C$3:$C$12,MATCH(H2588,Lookup_Tables!$A$3:$A$12,0))</f>
        <v>Dr. Neha Chopra</v>
      </c>
      <c r="AF2588" s="27" t="str">
        <f aca="false">IFERROR(INDEX(Lookup_Tables!$F$16:$F$45,MATCH(I2588,Lookup_Tables!$E$16:$E$45,0)),"N/A")</f>
        <v>EMP220</v>
      </c>
      <c r="AG2588" s="27" t="n">
        <f aca="false">_xlfn.IFS(R2588="Recovered",4,R2588="Referred",3,R2588="Admitted",2,R2588="Deceased",1,TRUE(),0)</f>
        <v>4</v>
      </c>
      <c r="AH2588" s="27" t="str">
        <f aca="false">IF(T2588&gt;=4,"Satisfied",IF(T2588&gt;=3,"Neutral","Needs Improvement"))</f>
        <v>Neutral</v>
      </c>
    </row>
    <row r="2589" customFormat="false" ht="15" hidden="false" customHeight="false" outlineLevel="0" collapsed="false">
      <c r="A2589" s="30" t="s">
        <v>4342</v>
      </c>
      <c r="B2589" s="30" t="s">
        <v>3415</v>
      </c>
      <c r="C2589" s="30" t="n">
        <v>52</v>
      </c>
      <c r="D2589" s="30" t="s">
        <v>144</v>
      </c>
      <c r="E2589" s="31" t="n">
        <v>45492</v>
      </c>
      <c r="F2589" s="30" t="s">
        <v>1660</v>
      </c>
      <c r="G2589" s="31" t="n">
        <v>45501</v>
      </c>
      <c r="H2589" s="30" t="s">
        <v>242</v>
      </c>
      <c r="I2589" s="30" t="s">
        <v>315</v>
      </c>
      <c r="J2589" s="30" t="s">
        <v>422</v>
      </c>
      <c r="K2589" s="30" t="s">
        <v>202</v>
      </c>
      <c r="L2589" s="30" t="n">
        <v>5</v>
      </c>
      <c r="M2589" s="30" t="n">
        <v>238</v>
      </c>
      <c r="N2589" s="30" t="s">
        <v>186</v>
      </c>
      <c r="O2589" s="30" t="s">
        <v>149</v>
      </c>
      <c r="P2589" s="30" t="s">
        <v>187</v>
      </c>
      <c r="Q2589" s="32" t="n">
        <v>19209.76</v>
      </c>
      <c r="R2589" s="30" t="s">
        <v>172</v>
      </c>
      <c r="S2589" s="30" t="s">
        <v>151</v>
      </c>
      <c r="T2589" s="30" t="n">
        <v>5</v>
      </c>
      <c r="U2589" s="30" t="n">
        <f aca="false">YEAR(E2589)</f>
        <v>2024</v>
      </c>
      <c r="V2589" s="30" t="str">
        <f aca="false">TEXT(E2589,"MMM-YYYY")</f>
        <v>Jul-2024</v>
      </c>
      <c r="W2589" s="30" t="n">
        <f aca="false">MONTH(E2589)</f>
        <v>7</v>
      </c>
      <c r="X2589" s="30" t="str">
        <f aca="false">TEXT(WEEKDAY(E2589,2),"0")&amp;" - "&amp;TEXT(E2589,"dddd")</f>
        <v>5 - Friday</v>
      </c>
      <c r="Y2589" s="30" t="str">
        <f aca="false">_xlfn.IFS(C2589&lt;18,"Child (0-17)",C2589&lt;40,"Young Adult (18-39)",C2589&lt;60,"Adult (40-59)",TRUE(),"Senior (60+)")</f>
        <v>Adult (40-59)</v>
      </c>
      <c r="Z2589" s="30" t="n">
        <f aca="false">ROUND(G2589-E2589,0)</f>
        <v>9</v>
      </c>
      <c r="AA2589" s="30" t="n">
        <f aca="false">L2589+M2589</f>
        <v>243</v>
      </c>
      <c r="AB2589" s="30" t="n">
        <f aca="false">IFERROR(ROUND(Q2589/AA2589,2),0)</f>
        <v>79.05</v>
      </c>
      <c r="AC2589" s="30" t="str">
        <f aca="false">IF(AND(K2589="Critical",N2589="No"),"URGENT - No Bed","Normal")</f>
        <v>Normal</v>
      </c>
      <c r="AD2589" s="34" t="n">
        <f aca="false">INDEX(Lookup_Tables!$B$3:$B$12,MATCH(H2589,Lookup_Tables!$A$3:$A$12,0))</f>
        <v>3000000</v>
      </c>
      <c r="AE2589" s="30" t="str">
        <f aca="false">INDEX(Lookup_Tables!$C$3:$C$12,MATCH(H2589,Lookup_Tables!$A$3:$A$12,0))</f>
        <v>Dr. Pooja Iyer</v>
      </c>
      <c r="AF2589" s="30" t="str">
        <f aca="false">IFERROR(INDEX(Lookup_Tables!$F$16:$F$45,MATCH(I2589,Lookup_Tables!$E$16:$E$45,0)),"N/A")</f>
        <v>EMP213</v>
      </c>
      <c r="AG2589" s="30" t="n">
        <f aca="false">_xlfn.IFS(R2589="Recovered",4,R2589="Referred",3,R2589="Admitted",2,R2589="Deceased",1,TRUE(),0)</f>
        <v>2</v>
      </c>
      <c r="AH2589" s="30" t="str">
        <f aca="false">IF(T2589&gt;=4,"Satisfied",IF(T2589&gt;=3,"Neutral","Needs Improvement"))</f>
        <v>Satisfied</v>
      </c>
    </row>
    <row r="2590" customFormat="false" ht="15" hidden="false" customHeight="false" outlineLevel="0" collapsed="false">
      <c r="A2590" s="27" t="s">
        <v>603</v>
      </c>
      <c r="B2590" s="27" t="s">
        <v>604</v>
      </c>
      <c r="C2590" s="27" t="n">
        <v>15</v>
      </c>
      <c r="D2590" s="27" t="s">
        <v>121</v>
      </c>
      <c r="E2590" s="28" t="n">
        <v>45594</v>
      </c>
      <c r="F2590" s="27" t="s">
        <v>350</v>
      </c>
      <c r="G2590" s="28" t="n">
        <v>45596</v>
      </c>
      <c r="H2590" s="27" t="s">
        <v>236</v>
      </c>
      <c r="I2590" s="27" t="s">
        <v>237</v>
      </c>
      <c r="J2590" s="27" t="s">
        <v>287</v>
      </c>
      <c r="K2590" s="27" t="s">
        <v>126</v>
      </c>
      <c r="L2590" s="27" t="n">
        <v>33</v>
      </c>
      <c r="M2590" s="27" t="n">
        <v>64</v>
      </c>
      <c r="N2590" s="27" t="s">
        <v>186</v>
      </c>
      <c r="O2590" s="27" t="s">
        <v>128</v>
      </c>
      <c r="P2590" s="27" t="s">
        <v>150</v>
      </c>
      <c r="Q2590" s="29" t="n">
        <v>7223.72</v>
      </c>
      <c r="R2590" s="27" t="s">
        <v>172</v>
      </c>
      <c r="S2590" s="27" t="s">
        <v>157</v>
      </c>
      <c r="T2590" s="27" t="n">
        <v>1</v>
      </c>
      <c r="U2590" s="27" t="n">
        <f aca="false">YEAR(E2590)</f>
        <v>2024</v>
      </c>
      <c r="V2590" s="27" t="str">
        <f aca="false">TEXT(E2590,"MMM-YYYY")</f>
        <v>Oct-2024</v>
      </c>
      <c r="W2590" s="27" t="n">
        <f aca="false">MONTH(E2590)</f>
        <v>10</v>
      </c>
      <c r="X2590" s="27" t="str">
        <f aca="false">TEXT(WEEKDAY(E2590,2),"0")&amp;" - "&amp;TEXT(E2590,"dddd")</f>
        <v>2 - Tuesday</v>
      </c>
      <c r="Y2590" s="27" t="str">
        <f aca="false">_xlfn.IFS(C2590&lt;18,"Child (0-17)",C2590&lt;40,"Young Adult (18-39)",C2590&lt;60,"Adult (40-59)",TRUE(),"Senior (60+)")</f>
        <v>Child (0-17)</v>
      </c>
      <c r="Z2590" s="27" t="n">
        <f aca="false">ROUND(G2590-E2590,0)</f>
        <v>2</v>
      </c>
      <c r="AA2590" s="27" t="n">
        <f aca="false">L2590+M2590</f>
        <v>97</v>
      </c>
      <c r="AB2590" s="27" t="n">
        <f aca="false">IFERROR(ROUND(Q2590/AA2590,2),0)</f>
        <v>74.47</v>
      </c>
      <c r="AC2590" s="27" t="str">
        <f aca="false">IF(AND(K2590="Critical",N2590="No"),"URGENT - No Bed","Normal")</f>
        <v>Normal</v>
      </c>
      <c r="AD2590" s="33" t="n">
        <f aca="false">INDEX(Lookup_Tables!$B$3:$B$12,MATCH(H2590,Lookup_Tables!$A$3:$A$12,0))</f>
        <v>3900000</v>
      </c>
      <c r="AE2590" s="27" t="str">
        <f aca="false">INDEX(Lookup_Tables!$C$3:$C$12,MATCH(H2590,Lookup_Tables!$A$3:$A$12,0))</f>
        <v>Dr. Rina Mehta</v>
      </c>
      <c r="AF2590" s="27" t="str">
        <f aca="false">IFERROR(INDEX(Lookup_Tables!$F$16:$F$45,MATCH(I2590,Lookup_Tables!$E$16:$E$45,0)),"N/A")</f>
        <v>EMP215</v>
      </c>
      <c r="AG2590" s="27" t="n">
        <f aca="false">_xlfn.IFS(R2590="Recovered",4,R2590="Referred",3,R2590="Admitted",2,R2590="Deceased",1,TRUE(),0)</f>
        <v>2</v>
      </c>
      <c r="AH2590" s="27" t="str">
        <f aca="false">IF(T2590&gt;=4,"Satisfied",IF(T2590&gt;=3,"Neutral","Needs Improvement"))</f>
        <v>Needs Improvement</v>
      </c>
    </row>
    <row r="2591" customFormat="false" ht="15" hidden="false" customHeight="false" outlineLevel="0" collapsed="false">
      <c r="A2591" s="30" t="s">
        <v>6782</v>
      </c>
      <c r="B2591" s="30" t="s">
        <v>1149</v>
      </c>
      <c r="C2591" s="30" t="n">
        <v>39</v>
      </c>
      <c r="D2591" s="30" t="s">
        <v>181</v>
      </c>
      <c r="E2591" s="31" t="n">
        <v>45373</v>
      </c>
      <c r="F2591" s="30" t="s">
        <v>195</v>
      </c>
      <c r="G2591" s="31" t="n">
        <v>45377</v>
      </c>
      <c r="H2591" s="30" t="s">
        <v>206</v>
      </c>
      <c r="I2591" s="30" t="s">
        <v>300</v>
      </c>
      <c r="J2591" s="30" t="s">
        <v>593</v>
      </c>
      <c r="K2591" s="30" t="s">
        <v>126</v>
      </c>
      <c r="L2591" s="30" t="n">
        <v>12</v>
      </c>
      <c r="M2591" s="30" t="n">
        <v>127</v>
      </c>
      <c r="N2591" s="30" t="s">
        <v>186</v>
      </c>
      <c r="O2591" s="30" t="s">
        <v>128</v>
      </c>
      <c r="P2591" s="30" t="s">
        <v>150</v>
      </c>
      <c r="Q2591" s="32" t="n">
        <v>7516.87</v>
      </c>
      <c r="R2591" s="30" t="s">
        <v>130</v>
      </c>
      <c r="S2591" s="30" t="s">
        <v>192</v>
      </c>
      <c r="T2591" s="30" t="n">
        <v>4</v>
      </c>
      <c r="U2591" s="30" t="n">
        <f aca="false">YEAR(E2591)</f>
        <v>2024</v>
      </c>
      <c r="V2591" s="30" t="str">
        <f aca="false">TEXT(E2591,"MMM-YYYY")</f>
        <v>Mar-2024</v>
      </c>
      <c r="W2591" s="30" t="n">
        <f aca="false">MONTH(E2591)</f>
        <v>3</v>
      </c>
      <c r="X2591" s="30" t="str">
        <f aca="false">TEXT(WEEKDAY(E2591,2),"0")&amp;" - "&amp;TEXT(E2591,"dddd")</f>
        <v>5 - Friday</v>
      </c>
      <c r="Y2591" s="30" t="str">
        <f aca="false">_xlfn.IFS(C2591&lt;18,"Child (0-17)",C2591&lt;40,"Young Adult (18-39)",C2591&lt;60,"Adult (40-59)",TRUE(),"Senior (60+)")</f>
        <v>Young Adult (18-39)</v>
      </c>
      <c r="Z2591" s="30" t="n">
        <f aca="false">ROUND(G2591-E2591,0)</f>
        <v>4</v>
      </c>
      <c r="AA2591" s="30" t="n">
        <f aca="false">L2591+M2591</f>
        <v>139</v>
      </c>
      <c r="AB2591" s="30" t="n">
        <f aca="false">IFERROR(ROUND(Q2591/AA2591,2),0)</f>
        <v>54.08</v>
      </c>
      <c r="AC2591" s="30" t="str">
        <f aca="false">IF(AND(K2591="Critical",N2591="No"),"URGENT - No Bed","Normal")</f>
        <v>Normal</v>
      </c>
      <c r="AD2591" s="34" t="n">
        <f aca="false">INDEX(Lookup_Tables!$B$3:$B$12,MATCH(H2591,Lookup_Tables!$A$3:$A$12,0))</f>
        <v>2800000</v>
      </c>
      <c r="AE2591" s="30" t="str">
        <f aca="false">INDEX(Lookup_Tables!$C$3:$C$12,MATCH(H2591,Lookup_Tables!$A$3:$A$12,0))</f>
        <v>Dr. Suresh Nair</v>
      </c>
      <c r="AF2591" s="30" t="str">
        <f aca="false">IFERROR(INDEX(Lookup_Tables!$F$16:$F$45,MATCH(I2591,Lookup_Tables!$E$16:$E$45,0)),"N/A")</f>
        <v>EMP211</v>
      </c>
      <c r="AG2591" s="30" t="n">
        <f aca="false">_xlfn.IFS(R2591="Recovered",4,R2591="Referred",3,R2591="Admitted",2,R2591="Deceased",1,TRUE(),0)</f>
        <v>4</v>
      </c>
      <c r="AH2591" s="30" t="str">
        <f aca="false">IF(T2591&gt;=4,"Satisfied",IF(T2591&gt;=3,"Neutral","Needs Improvement"))</f>
        <v>Satisfied</v>
      </c>
    </row>
    <row r="2592" customFormat="false" ht="15" hidden="false" customHeight="false" outlineLevel="0" collapsed="false">
      <c r="A2592" s="27" t="s">
        <v>6671</v>
      </c>
      <c r="B2592" s="27" t="s">
        <v>4124</v>
      </c>
      <c r="C2592" s="27" t="n">
        <v>46</v>
      </c>
      <c r="D2592" s="27" t="s">
        <v>121</v>
      </c>
      <c r="E2592" s="28" t="n">
        <v>45630</v>
      </c>
      <c r="F2592" s="27" t="s">
        <v>265</v>
      </c>
      <c r="G2592" s="28" t="n">
        <v>45631</v>
      </c>
      <c r="H2592" s="27" t="s">
        <v>146</v>
      </c>
      <c r="I2592" s="27" t="s">
        <v>176</v>
      </c>
      <c r="J2592" s="27" t="s">
        <v>222</v>
      </c>
      <c r="K2592" s="27" t="s">
        <v>156</v>
      </c>
      <c r="L2592" s="27" t="n">
        <v>20</v>
      </c>
      <c r="M2592" s="27" t="n">
        <v>80</v>
      </c>
      <c r="N2592" s="27" t="s">
        <v>186</v>
      </c>
      <c r="O2592" s="27" t="s">
        <v>149</v>
      </c>
      <c r="P2592" s="27" t="s">
        <v>187</v>
      </c>
      <c r="Q2592" s="29" t="n">
        <v>3929.16</v>
      </c>
      <c r="R2592" s="27" t="s">
        <v>130</v>
      </c>
      <c r="S2592" s="27" t="s">
        <v>164</v>
      </c>
      <c r="T2592" s="27" t="n">
        <v>4</v>
      </c>
      <c r="U2592" s="27" t="n">
        <f aca="false">YEAR(E2592)</f>
        <v>2024</v>
      </c>
      <c r="V2592" s="27" t="str">
        <f aca="false">TEXT(E2592,"MMM-YYYY")</f>
        <v>Dec-2024</v>
      </c>
      <c r="W2592" s="27" t="n">
        <f aca="false">MONTH(E2592)</f>
        <v>12</v>
      </c>
      <c r="X2592" s="27" t="str">
        <f aca="false">TEXT(WEEKDAY(E2592,2),"0")&amp;" - "&amp;TEXT(E2592,"dddd")</f>
        <v>3 - Wednesday</v>
      </c>
      <c r="Y2592" s="27" t="str">
        <f aca="false">_xlfn.IFS(C2592&lt;18,"Child (0-17)",C2592&lt;40,"Young Adult (18-39)",C2592&lt;60,"Adult (40-59)",TRUE(),"Senior (60+)")</f>
        <v>Adult (40-59)</v>
      </c>
      <c r="Z2592" s="27" t="n">
        <f aca="false">ROUND(G2592-E2592,0)</f>
        <v>1</v>
      </c>
      <c r="AA2592" s="27" t="n">
        <f aca="false">L2592+M2592</f>
        <v>100</v>
      </c>
      <c r="AB2592" s="27" t="n">
        <f aca="false">IFERROR(ROUND(Q2592/AA2592,2),0)</f>
        <v>39.29</v>
      </c>
      <c r="AC2592" s="27" t="str">
        <f aca="false">IF(AND(K2592="Critical",N2592="No"),"URGENT - No Bed","Normal")</f>
        <v>Normal</v>
      </c>
      <c r="AD2592" s="33" t="n">
        <f aca="false">INDEX(Lookup_Tables!$B$3:$B$12,MATCH(H2592,Lookup_Tables!$A$3:$A$12,0))</f>
        <v>2700000</v>
      </c>
      <c r="AE2592" s="27" t="str">
        <f aca="false">INDEX(Lookup_Tables!$C$3:$C$12,MATCH(H2592,Lookup_Tables!$A$3:$A$12,0))</f>
        <v>Dr. Vikram Singh</v>
      </c>
      <c r="AF2592" s="27" t="str">
        <f aca="false">IFERROR(INDEX(Lookup_Tables!$F$16:$F$45,MATCH(I2592,Lookup_Tables!$E$16:$E$45,0)),"N/A")</f>
        <v>EMP227</v>
      </c>
      <c r="AG2592" s="27" t="n">
        <f aca="false">_xlfn.IFS(R2592="Recovered",4,R2592="Referred",3,R2592="Admitted",2,R2592="Deceased",1,TRUE(),0)</f>
        <v>4</v>
      </c>
      <c r="AH2592" s="27" t="str">
        <f aca="false">IF(T2592&gt;=4,"Satisfied",IF(T2592&gt;=3,"Neutral","Needs Improvement"))</f>
        <v>Satisfied</v>
      </c>
    </row>
    <row r="2593" customFormat="false" ht="15" hidden="false" customHeight="false" outlineLevel="0" collapsed="false">
      <c r="A2593" s="30" t="s">
        <v>3611</v>
      </c>
      <c r="B2593" s="30" t="s">
        <v>647</v>
      </c>
      <c r="C2593" s="30" t="n">
        <v>37</v>
      </c>
      <c r="D2593" s="30" t="s">
        <v>181</v>
      </c>
      <c r="E2593" s="31" t="n">
        <v>45589</v>
      </c>
      <c r="F2593" s="30" t="s">
        <v>338</v>
      </c>
      <c r="G2593" s="31" t="n">
        <v>45594</v>
      </c>
      <c r="H2593" s="30" t="s">
        <v>206</v>
      </c>
      <c r="I2593" s="30" t="s">
        <v>207</v>
      </c>
      <c r="J2593" s="30" t="s">
        <v>615</v>
      </c>
      <c r="K2593" s="30" t="s">
        <v>126</v>
      </c>
      <c r="L2593" s="30" t="n">
        <v>32</v>
      </c>
      <c r="M2593" s="30" t="n">
        <v>138</v>
      </c>
      <c r="N2593" s="30" t="s">
        <v>186</v>
      </c>
      <c r="O2593" s="30" t="s">
        <v>139</v>
      </c>
      <c r="P2593" s="30" t="s">
        <v>187</v>
      </c>
      <c r="Q2593" s="32" t="n">
        <v>9109.97</v>
      </c>
      <c r="R2593" s="30" t="s">
        <v>172</v>
      </c>
      <c r="S2593" s="30" t="s">
        <v>157</v>
      </c>
      <c r="T2593" s="30" t="n">
        <v>3</v>
      </c>
      <c r="U2593" s="30" t="n">
        <f aca="false">YEAR(E2593)</f>
        <v>2024</v>
      </c>
      <c r="V2593" s="30" t="str">
        <f aca="false">TEXT(E2593,"MMM-YYYY")</f>
        <v>Oct-2024</v>
      </c>
      <c r="W2593" s="30" t="n">
        <f aca="false">MONTH(E2593)</f>
        <v>10</v>
      </c>
      <c r="X2593" s="30" t="str">
        <f aca="false">TEXT(WEEKDAY(E2593,2),"0")&amp;" - "&amp;TEXT(E2593,"dddd")</f>
        <v>4 - Thursday</v>
      </c>
      <c r="Y2593" s="30" t="str">
        <f aca="false">_xlfn.IFS(C2593&lt;18,"Child (0-17)",C2593&lt;40,"Young Adult (18-39)",C2593&lt;60,"Adult (40-59)",TRUE(),"Senior (60+)")</f>
        <v>Young Adult (18-39)</v>
      </c>
      <c r="Z2593" s="30" t="n">
        <f aca="false">ROUND(G2593-E2593,0)</f>
        <v>5</v>
      </c>
      <c r="AA2593" s="30" t="n">
        <f aca="false">L2593+M2593</f>
        <v>170</v>
      </c>
      <c r="AB2593" s="30" t="n">
        <f aca="false">IFERROR(ROUND(Q2593/AA2593,2),0)</f>
        <v>53.59</v>
      </c>
      <c r="AC2593" s="30" t="str">
        <f aca="false">IF(AND(K2593="Critical",N2593="No"),"URGENT - No Bed","Normal")</f>
        <v>Normal</v>
      </c>
      <c r="AD2593" s="34" t="n">
        <f aca="false">INDEX(Lookup_Tables!$B$3:$B$12,MATCH(H2593,Lookup_Tables!$A$3:$A$12,0))</f>
        <v>2800000</v>
      </c>
      <c r="AE2593" s="30" t="str">
        <f aca="false">INDEX(Lookup_Tables!$C$3:$C$12,MATCH(H2593,Lookup_Tables!$A$3:$A$12,0))</f>
        <v>Dr. Suresh Nair</v>
      </c>
      <c r="AF2593" s="30" t="str">
        <f aca="false">IFERROR(INDEX(Lookup_Tables!$F$16:$F$45,MATCH(I2593,Lookup_Tables!$E$16:$E$45,0)),"N/A")</f>
        <v>EMP209</v>
      </c>
      <c r="AG2593" s="30" t="n">
        <f aca="false">_xlfn.IFS(R2593="Recovered",4,R2593="Referred",3,R2593="Admitted",2,R2593="Deceased",1,TRUE(),0)</f>
        <v>2</v>
      </c>
      <c r="AH2593" s="30" t="str">
        <f aca="false">IF(T2593&gt;=4,"Satisfied",IF(T2593&gt;=3,"Neutral","Needs Improvement"))</f>
        <v>Neutral</v>
      </c>
    </row>
    <row r="2594" customFormat="false" ht="15" hidden="false" customHeight="false" outlineLevel="0" collapsed="false">
      <c r="A2594" s="27" t="s">
        <v>2131</v>
      </c>
      <c r="B2594" s="27" t="s">
        <v>1805</v>
      </c>
      <c r="C2594" s="27" t="n">
        <v>62</v>
      </c>
      <c r="D2594" s="27" t="s">
        <v>181</v>
      </c>
      <c r="E2594" s="28" t="n">
        <v>45406</v>
      </c>
      <c r="F2594" s="27" t="s">
        <v>134</v>
      </c>
      <c r="G2594" s="28" t="n">
        <v>45406</v>
      </c>
      <c r="H2594" s="27" t="s">
        <v>161</v>
      </c>
      <c r="I2594" s="27" t="s">
        <v>538</v>
      </c>
      <c r="J2594" s="27" t="s">
        <v>426</v>
      </c>
      <c r="K2594" s="27" t="s">
        <v>156</v>
      </c>
      <c r="L2594" s="27" t="n">
        <v>54</v>
      </c>
      <c r="M2594" s="27" t="n">
        <v>73</v>
      </c>
      <c r="N2594" s="27" t="s">
        <v>186</v>
      </c>
      <c r="O2594" s="27" t="s">
        <v>171</v>
      </c>
      <c r="P2594" s="27" t="s">
        <v>187</v>
      </c>
      <c r="Q2594" s="29" t="n">
        <v>3137.22</v>
      </c>
      <c r="R2594" s="27" t="s">
        <v>130</v>
      </c>
      <c r="S2594" s="27" t="s">
        <v>141</v>
      </c>
      <c r="T2594" s="27" t="n">
        <v>2</v>
      </c>
      <c r="U2594" s="27" t="n">
        <f aca="false">YEAR(E2594)</f>
        <v>2024</v>
      </c>
      <c r="V2594" s="27" t="str">
        <f aca="false">TEXT(E2594,"MMM-YYYY")</f>
        <v>Apr-2024</v>
      </c>
      <c r="W2594" s="27" t="n">
        <f aca="false">MONTH(E2594)</f>
        <v>4</v>
      </c>
      <c r="X2594" s="27" t="str">
        <f aca="false">TEXT(WEEKDAY(E2594,2),"0")&amp;" - "&amp;TEXT(E2594,"dddd")</f>
        <v>3 - Wednesday</v>
      </c>
      <c r="Y2594" s="27" t="str">
        <f aca="false">_xlfn.IFS(C2594&lt;18,"Child (0-17)",C2594&lt;40,"Young Adult (18-39)",C2594&lt;60,"Adult (40-59)",TRUE(),"Senior (60+)")</f>
        <v>Senior (60+)</v>
      </c>
      <c r="Z2594" s="27" t="n">
        <f aca="false">ROUND(G2594-E2594,0)</f>
        <v>0</v>
      </c>
      <c r="AA2594" s="27" t="n">
        <f aca="false">L2594+M2594</f>
        <v>127</v>
      </c>
      <c r="AB2594" s="27" t="n">
        <f aca="false">IFERROR(ROUND(Q2594/AA2594,2),0)</f>
        <v>24.7</v>
      </c>
      <c r="AC2594" s="27" t="str">
        <f aca="false">IF(AND(K2594="Critical",N2594="No"),"URGENT - No Bed","Normal")</f>
        <v>Normal</v>
      </c>
      <c r="AD2594" s="33" t="n">
        <f aca="false">INDEX(Lookup_Tables!$B$3:$B$12,MATCH(H2594,Lookup_Tables!$A$3:$A$12,0))</f>
        <v>3600000</v>
      </c>
      <c r="AE2594" s="27" t="str">
        <f aca="false">INDEX(Lookup_Tables!$C$3:$C$12,MATCH(H2594,Lookup_Tables!$A$3:$A$12,0))</f>
        <v>Dr. Sameer Joshi</v>
      </c>
      <c r="AF2594" s="27" t="str">
        <f aca="false">IFERROR(INDEX(Lookup_Tables!$F$16:$F$45,MATCH(I2594,Lookup_Tables!$E$16:$E$45,0)),"N/A")</f>
        <v>EMP221</v>
      </c>
      <c r="AG2594" s="27" t="n">
        <f aca="false">_xlfn.IFS(R2594="Recovered",4,R2594="Referred",3,R2594="Admitted",2,R2594="Deceased",1,TRUE(),0)</f>
        <v>4</v>
      </c>
      <c r="AH2594" s="27" t="str">
        <f aca="false">IF(T2594&gt;=4,"Satisfied",IF(T2594&gt;=3,"Neutral","Needs Improvement"))</f>
        <v>Needs Improvement</v>
      </c>
    </row>
    <row r="2595" customFormat="false" ht="15" hidden="false" customHeight="false" outlineLevel="0" collapsed="false">
      <c r="A2595" s="30" t="s">
        <v>6588</v>
      </c>
      <c r="B2595" s="30" t="s">
        <v>2471</v>
      </c>
      <c r="C2595" s="30" t="n">
        <v>34</v>
      </c>
      <c r="D2595" s="30" t="s">
        <v>121</v>
      </c>
      <c r="E2595" s="31" t="n">
        <v>45559</v>
      </c>
      <c r="F2595" s="30" t="s">
        <v>956</v>
      </c>
      <c r="G2595" s="31" t="n">
        <v>45563</v>
      </c>
      <c r="H2595" s="30" t="s">
        <v>206</v>
      </c>
      <c r="I2595" s="30" t="s">
        <v>232</v>
      </c>
      <c r="J2595" s="30" t="s">
        <v>233</v>
      </c>
      <c r="K2595" s="30" t="s">
        <v>126</v>
      </c>
      <c r="L2595" s="30" t="n">
        <v>29</v>
      </c>
      <c r="M2595" s="30" t="n">
        <v>57</v>
      </c>
      <c r="N2595" s="30" t="s">
        <v>186</v>
      </c>
      <c r="O2595" s="30" t="s">
        <v>171</v>
      </c>
      <c r="P2595" s="30" t="s">
        <v>140</v>
      </c>
      <c r="Q2595" s="32" t="n">
        <v>8025.52</v>
      </c>
      <c r="R2595" s="30" t="s">
        <v>130</v>
      </c>
      <c r="S2595" s="30" t="s">
        <v>131</v>
      </c>
      <c r="T2595" s="30" t="n">
        <v>4</v>
      </c>
      <c r="U2595" s="30" t="n">
        <f aca="false">YEAR(E2595)</f>
        <v>2024</v>
      </c>
      <c r="V2595" s="30" t="str">
        <f aca="false">TEXT(E2595,"MMM-YYYY")</f>
        <v>Sep-2024</v>
      </c>
      <c r="W2595" s="30" t="n">
        <f aca="false">MONTH(E2595)</f>
        <v>9</v>
      </c>
      <c r="X2595" s="30" t="str">
        <f aca="false">TEXT(WEEKDAY(E2595,2),"0")&amp;" - "&amp;TEXT(E2595,"dddd")</f>
        <v>2 - Tuesday</v>
      </c>
      <c r="Y2595" s="30" t="str">
        <f aca="false">_xlfn.IFS(C2595&lt;18,"Child (0-17)",C2595&lt;40,"Young Adult (18-39)",C2595&lt;60,"Adult (40-59)",TRUE(),"Senior (60+)")</f>
        <v>Young Adult (18-39)</v>
      </c>
      <c r="Z2595" s="30" t="n">
        <f aca="false">ROUND(G2595-E2595,0)</f>
        <v>4</v>
      </c>
      <c r="AA2595" s="30" t="n">
        <f aca="false">L2595+M2595</f>
        <v>86</v>
      </c>
      <c r="AB2595" s="30" t="n">
        <f aca="false">IFERROR(ROUND(Q2595/AA2595,2),0)</f>
        <v>93.32</v>
      </c>
      <c r="AC2595" s="30" t="str">
        <f aca="false">IF(AND(K2595="Critical",N2595="No"),"URGENT - No Bed","Normal")</f>
        <v>Normal</v>
      </c>
      <c r="AD2595" s="34" t="n">
        <f aca="false">INDEX(Lookup_Tables!$B$3:$B$12,MATCH(H2595,Lookup_Tables!$A$3:$A$12,0))</f>
        <v>2800000</v>
      </c>
      <c r="AE2595" s="30" t="str">
        <f aca="false">INDEX(Lookup_Tables!$C$3:$C$12,MATCH(H2595,Lookup_Tables!$A$3:$A$12,0))</f>
        <v>Dr. Suresh Nair</v>
      </c>
      <c r="AF2595" s="30" t="str">
        <f aca="false">IFERROR(INDEX(Lookup_Tables!$F$16:$F$45,MATCH(I2595,Lookup_Tables!$E$16:$E$45,0)),"N/A")</f>
        <v>EMP210</v>
      </c>
      <c r="AG2595" s="30" t="n">
        <f aca="false">_xlfn.IFS(R2595="Recovered",4,R2595="Referred",3,R2595="Admitted",2,R2595="Deceased",1,TRUE(),0)</f>
        <v>4</v>
      </c>
      <c r="AH2595" s="30" t="str">
        <f aca="false">IF(T2595&gt;=4,"Satisfied",IF(T2595&gt;=3,"Neutral","Needs Improvement"))</f>
        <v>Satisfied</v>
      </c>
    </row>
    <row r="2596" customFormat="false" ht="15" hidden="false" customHeight="false" outlineLevel="0" collapsed="false">
      <c r="A2596" s="27" t="s">
        <v>288</v>
      </c>
      <c r="B2596" s="27" t="s">
        <v>289</v>
      </c>
      <c r="C2596" s="27" t="n">
        <v>23</v>
      </c>
      <c r="D2596" s="27" t="s">
        <v>121</v>
      </c>
      <c r="E2596" s="28" t="n">
        <v>45317</v>
      </c>
      <c r="F2596" s="27" t="s">
        <v>290</v>
      </c>
      <c r="G2596" s="28" t="n">
        <v>45323</v>
      </c>
      <c r="H2596" s="27" t="s">
        <v>135</v>
      </c>
      <c r="I2596" s="27" t="s">
        <v>251</v>
      </c>
      <c r="J2596" s="27" t="s">
        <v>137</v>
      </c>
      <c r="K2596" s="27" t="s">
        <v>126</v>
      </c>
      <c r="L2596" s="27" t="n">
        <v>14</v>
      </c>
      <c r="M2596" s="27" t="n">
        <v>80</v>
      </c>
      <c r="N2596" s="27" t="s">
        <v>127</v>
      </c>
      <c r="O2596" s="27" t="s">
        <v>128</v>
      </c>
      <c r="P2596" s="27" t="s">
        <v>129</v>
      </c>
      <c r="Q2596" s="29" t="n">
        <v>7669.05</v>
      </c>
      <c r="R2596" s="27" t="s">
        <v>172</v>
      </c>
      <c r="S2596" s="27" t="s">
        <v>151</v>
      </c>
      <c r="T2596" s="27" t="n">
        <v>5</v>
      </c>
      <c r="U2596" s="27" t="n">
        <f aca="false">YEAR(E2596)</f>
        <v>2024</v>
      </c>
      <c r="V2596" s="27" t="str">
        <f aca="false">TEXT(E2596,"MMM-YYYY")</f>
        <v>Jan-2024</v>
      </c>
      <c r="W2596" s="27" t="n">
        <f aca="false">MONTH(E2596)</f>
        <v>1</v>
      </c>
      <c r="X2596" s="27" t="str">
        <f aca="false">TEXT(WEEKDAY(E2596,2),"0")&amp;" - "&amp;TEXT(E2596,"dddd")</f>
        <v>5 - Friday</v>
      </c>
      <c r="Y2596" s="27" t="str">
        <f aca="false">_xlfn.IFS(C2596&lt;18,"Child (0-17)",C2596&lt;40,"Young Adult (18-39)",C2596&lt;60,"Adult (40-59)",TRUE(),"Senior (60+)")</f>
        <v>Young Adult (18-39)</v>
      </c>
      <c r="Z2596" s="27" t="n">
        <f aca="false">ROUND(G2596-E2596,0)</f>
        <v>6</v>
      </c>
      <c r="AA2596" s="27" t="n">
        <f aca="false">L2596+M2596</f>
        <v>94</v>
      </c>
      <c r="AB2596" s="27" t="n">
        <f aca="false">IFERROR(ROUND(Q2596/AA2596,2),0)</f>
        <v>81.59</v>
      </c>
      <c r="AC2596" s="27" t="str">
        <f aca="false">IF(AND(K2596="Critical",N2596="No"),"URGENT - No Bed","Normal")</f>
        <v>Normal</v>
      </c>
      <c r="AD2596" s="33" t="n">
        <f aca="false">INDEX(Lookup_Tables!$B$3:$B$12,MATCH(H2596,Lookup_Tables!$A$3:$A$12,0))</f>
        <v>4600000</v>
      </c>
      <c r="AE2596" s="27" t="str">
        <f aca="false">INDEX(Lookup_Tables!$C$3:$C$12,MATCH(H2596,Lookup_Tables!$A$3:$A$12,0))</f>
        <v>Dr. Farhan Khan</v>
      </c>
      <c r="AF2596" s="27" t="str">
        <f aca="false">IFERROR(INDEX(Lookup_Tables!$F$16:$F$45,MATCH(I2596,Lookup_Tables!$E$16:$E$45,0)),"N/A")</f>
        <v>EMP207</v>
      </c>
      <c r="AG2596" s="27" t="n">
        <f aca="false">_xlfn.IFS(R2596="Recovered",4,R2596="Referred",3,R2596="Admitted",2,R2596="Deceased",1,TRUE(),0)</f>
        <v>2</v>
      </c>
      <c r="AH2596" s="27" t="str">
        <f aca="false">IF(T2596&gt;=4,"Satisfied",IF(T2596&gt;=3,"Neutral","Needs Improvement"))</f>
        <v>Satisfied</v>
      </c>
    </row>
    <row r="2597" customFormat="false" ht="15" hidden="false" customHeight="false" outlineLevel="0" collapsed="false">
      <c r="A2597" s="30" t="s">
        <v>6369</v>
      </c>
      <c r="B2597" s="30" t="s">
        <v>260</v>
      </c>
      <c r="C2597" s="30" t="n">
        <v>29</v>
      </c>
      <c r="D2597" s="30" t="s">
        <v>181</v>
      </c>
      <c r="E2597" s="31" t="n">
        <v>45295</v>
      </c>
      <c r="F2597" s="30" t="s">
        <v>160</v>
      </c>
      <c r="G2597" s="31" t="n">
        <v>45296</v>
      </c>
      <c r="H2597" s="30" t="s">
        <v>217</v>
      </c>
      <c r="I2597" s="30" t="s">
        <v>282</v>
      </c>
      <c r="J2597" s="30" t="s">
        <v>483</v>
      </c>
      <c r="K2597" s="30" t="s">
        <v>138</v>
      </c>
      <c r="L2597" s="30" t="n">
        <v>72</v>
      </c>
      <c r="M2597" s="30" t="n">
        <v>17</v>
      </c>
      <c r="N2597" s="30" t="s">
        <v>127</v>
      </c>
      <c r="O2597" s="30" t="s">
        <v>139</v>
      </c>
      <c r="P2597" s="30" t="s">
        <v>129</v>
      </c>
      <c r="Q2597" s="32" t="n">
        <v>911.15</v>
      </c>
      <c r="R2597" s="30" t="s">
        <v>130</v>
      </c>
      <c r="S2597" s="30" t="s">
        <v>223</v>
      </c>
      <c r="T2597" s="30" t="n">
        <v>4</v>
      </c>
      <c r="U2597" s="30" t="n">
        <f aca="false">YEAR(E2597)</f>
        <v>2024</v>
      </c>
      <c r="V2597" s="30" t="str">
        <f aca="false">TEXT(E2597,"MMM-YYYY")</f>
        <v>Jan-2024</v>
      </c>
      <c r="W2597" s="30" t="n">
        <f aca="false">MONTH(E2597)</f>
        <v>1</v>
      </c>
      <c r="X2597" s="30" t="str">
        <f aca="false">TEXT(WEEKDAY(E2597,2),"0")&amp;" - "&amp;TEXT(E2597,"dddd")</f>
        <v>4 - Thursday</v>
      </c>
      <c r="Y2597" s="30" t="str">
        <f aca="false">_xlfn.IFS(C2597&lt;18,"Child (0-17)",C2597&lt;40,"Young Adult (18-39)",C2597&lt;60,"Adult (40-59)",TRUE(),"Senior (60+)")</f>
        <v>Young Adult (18-39)</v>
      </c>
      <c r="Z2597" s="30" t="n">
        <f aca="false">ROUND(G2597-E2597,0)</f>
        <v>1</v>
      </c>
      <c r="AA2597" s="30" t="n">
        <f aca="false">L2597+M2597</f>
        <v>89</v>
      </c>
      <c r="AB2597" s="30" t="n">
        <f aca="false">IFERROR(ROUND(Q2597/AA2597,2),0)</f>
        <v>10.24</v>
      </c>
      <c r="AC2597" s="30" t="str">
        <f aca="false">IF(AND(K2597="Critical",N2597="No"),"URGENT - No Bed","Normal")</f>
        <v>Normal</v>
      </c>
      <c r="AD2597" s="34" t="n">
        <f aca="false">INDEX(Lookup_Tables!$B$3:$B$12,MATCH(H2597,Lookup_Tables!$A$3:$A$12,0))</f>
        <v>4200000</v>
      </c>
      <c r="AE2597" s="30" t="str">
        <f aca="false">INDEX(Lookup_Tables!$C$3:$C$12,MATCH(H2597,Lookup_Tables!$A$3:$A$12,0))</f>
        <v>Dr. Anil Kapoor</v>
      </c>
      <c r="AF2597" s="30" t="str">
        <f aca="false">IFERROR(INDEX(Lookup_Tables!$F$16:$F$45,MATCH(I2597,Lookup_Tables!$E$16:$E$45,0)),"N/A")</f>
        <v>EMP200</v>
      </c>
      <c r="AG2597" s="30" t="n">
        <f aca="false">_xlfn.IFS(R2597="Recovered",4,R2597="Referred",3,R2597="Admitted",2,R2597="Deceased",1,TRUE(),0)</f>
        <v>4</v>
      </c>
      <c r="AH2597" s="30" t="str">
        <f aca="false">IF(T2597&gt;=4,"Satisfied",IF(T2597&gt;=3,"Neutral","Needs Improvement"))</f>
        <v>Satisfied</v>
      </c>
    </row>
    <row r="2598" customFormat="false" ht="15" hidden="false" customHeight="false" outlineLevel="0" collapsed="false">
      <c r="A2598" s="27" t="s">
        <v>3975</v>
      </c>
      <c r="B2598" s="27" t="s">
        <v>3976</v>
      </c>
      <c r="C2598" s="27" t="n">
        <v>53</v>
      </c>
      <c r="D2598" s="27" t="s">
        <v>121</v>
      </c>
      <c r="E2598" s="28" t="n">
        <v>45531</v>
      </c>
      <c r="F2598" s="27" t="s">
        <v>241</v>
      </c>
      <c r="G2598" s="28" t="n">
        <v>45533</v>
      </c>
      <c r="H2598" s="27" t="s">
        <v>236</v>
      </c>
      <c r="I2598" s="27" t="s">
        <v>266</v>
      </c>
      <c r="J2598" s="27" t="s">
        <v>267</v>
      </c>
      <c r="K2598" s="27" t="s">
        <v>156</v>
      </c>
      <c r="L2598" s="27" t="n">
        <v>26</v>
      </c>
      <c r="M2598" s="27" t="n">
        <v>53</v>
      </c>
      <c r="N2598" s="27" t="s">
        <v>186</v>
      </c>
      <c r="O2598" s="27" t="s">
        <v>139</v>
      </c>
      <c r="P2598" s="27" t="s">
        <v>187</v>
      </c>
      <c r="Q2598" s="29" t="n">
        <v>2815.04</v>
      </c>
      <c r="R2598" s="27" t="s">
        <v>172</v>
      </c>
      <c r="S2598" s="27" t="s">
        <v>141</v>
      </c>
      <c r="T2598" s="27" t="n">
        <v>2</v>
      </c>
      <c r="U2598" s="27" t="n">
        <f aca="false">YEAR(E2598)</f>
        <v>2024</v>
      </c>
      <c r="V2598" s="27" t="str">
        <f aca="false">TEXT(E2598,"MMM-YYYY")</f>
        <v>Aug-2024</v>
      </c>
      <c r="W2598" s="27" t="n">
        <f aca="false">MONTH(E2598)</f>
        <v>8</v>
      </c>
      <c r="X2598" s="27" t="str">
        <f aca="false">TEXT(WEEKDAY(E2598,2),"0")&amp;" - "&amp;TEXT(E2598,"dddd")</f>
        <v>2 - Tuesday</v>
      </c>
      <c r="Y2598" s="27" t="str">
        <f aca="false">_xlfn.IFS(C2598&lt;18,"Child (0-17)",C2598&lt;40,"Young Adult (18-39)",C2598&lt;60,"Adult (40-59)",TRUE(),"Senior (60+)")</f>
        <v>Adult (40-59)</v>
      </c>
      <c r="Z2598" s="27" t="n">
        <f aca="false">ROUND(G2598-E2598,0)</f>
        <v>2</v>
      </c>
      <c r="AA2598" s="27" t="n">
        <f aca="false">L2598+M2598</f>
        <v>79</v>
      </c>
      <c r="AB2598" s="27" t="n">
        <f aca="false">IFERROR(ROUND(Q2598/AA2598,2),0)</f>
        <v>35.63</v>
      </c>
      <c r="AC2598" s="27" t="str">
        <f aca="false">IF(AND(K2598="Critical",N2598="No"),"URGENT - No Bed","Normal")</f>
        <v>Normal</v>
      </c>
      <c r="AD2598" s="33" t="n">
        <f aca="false">INDEX(Lookup_Tables!$B$3:$B$12,MATCH(H2598,Lookup_Tables!$A$3:$A$12,0))</f>
        <v>3900000</v>
      </c>
      <c r="AE2598" s="27" t="str">
        <f aca="false">INDEX(Lookup_Tables!$C$3:$C$12,MATCH(H2598,Lookup_Tables!$A$3:$A$12,0))</f>
        <v>Dr. Rina Mehta</v>
      </c>
      <c r="AF2598" s="27" t="str">
        <f aca="false">IFERROR(INDEX(Lookup_Tables!$F$16:$F$45,MATCH(I2598,Lookup_Tables!$E$16:$E$45,0)),"N/A")</f>
        <v>EMP217</v>
      </c>
      <c r="AG2598" s="27" t="n">
        <f aca="false">_xlfn.IFS(R2598="Recovered",4,R2598="Referred",3,R2598="Admitted",2,R2598="Deceased",1,TRUE(),0)</f>
        <v>2</v>
      </c>
      <c r="AH2598" s="27" t="str">
        <f aca="false">IF(T2598&gt;=4,"Satisfied",IF(T2598&gt;=3,"Neutral","Needs Improvement"))</f>
        <v>Needs Improvement</v>
      </c>
    </row>
    <row r="2599" customFormat="false" ht="15" hidden="false" customHeight="false" outlineLevel="0" collapsed="false">
      <c r="A2599" s="30" t="s">
        <v>4795</v>
      </c>
      <c r="B2599" s="30" t="s">
        <v>2444</v>
      </c>
      <c r="C2599" s="30" t="n">
        <v>5</v>
      </c>
      <c r="D2599" s="30" t="s">
        <v>181</v>
      </c>
      <c r="E2599" s="31" t="n">
        <v>45610</v>
      </c>
      <c r="F2599" s="30" t="s">
        <v>953</v>
      </c>
      <c r="G2599" s="31" t="n">
        <v>45614</v>
      </c>
      <c r="H2599" s="30" t="s">
        <v>123</v>
      </c>
      <c r="I2599" s="30" t="s">
        <v>304</v>
      </c>
      <c r="J2599" s="30" t="s">
        <v>227</v>
      </c>
      <c r="K2599" s="30" t="s">
        <v>126</v>
      </c>
      <c r="L2599" s="30" t="n">
        <v>8</v>
      </c>
      <c r="M2599" s="30" t="n">
        <v>113</v>
      </c>
      <c r="N2599" s="30" t="s">
        <v>186</v>
      </c>
      <c r="O2599" s="30" t="s">
        <v>139</v>
      </c>
      <c r="P2599" s="30" t="s">
        <v>140</v>
      </c>
      <c r="Q2599" s="32" t="n">
        <v>8040.29</v>
      </c>
      <c r="R2599" s="30" t="s">
        <v>130</v>
      </c>
      <c r="S2599" s="30" t="s">
        <v>197</v>
      </c>
      <c r="T2599" s="30" t="n">
        <v>4</v>
      </c>
      <c r="U2599" s="30" t="n">
        <f aca="false">YEAR(E2599)</f>
        <v>2024</v>
      </c>
      <c r="V2599" s="30" t="str">
        <f aca="false">TEXT(E2599,"MMM-YYYY")</f>
        <v>Nov-2024</v>
      </c>
      <c r="W2599" s="30" t="n">
        <f aca="false">MONTH(E2599)</f>
        <v>11</v>
      </c>
      <c r="X2599" s="30" t="str">
        <f aca="false">TEXT(WEEKDAY(E2599,2),"0")&amp;" - "&amp;TEXT(E2599,"dddd")</f>
        <v>4 - Thursday</v>
      </c>
      <c r="Y2599" s="30" t="str">
        <f aca="false">_xlfn.IFS(C2599&lt;18,"Child (0-17)",C2599&lt;40,"Young Adult (18-39)",C2599&lt;60,"Adult (40-59)",TRUE(),"Senior (60+)")</f>
        <v>Child (0-17)</v>
      </c>
      <c r="Z2599" s="30" t="n">
        <f aca="false">ROUND(G2599-E2599,0)</f>
        <v>4</v>
      </c>
      <c r="AA2599" s="30" t="n">
        <f aca="false">L2599+M2599</f>
        <v>121</v>
      </c>
      <c r="AB2599" s="30" t="n">
        <f aca="false">IFERROR(ROUND(Q2599/AA2599,2),0)</f>
        <v>66.45</v>
      </c>
      <c r="AC2599" s="30" t="str">
        <f aca="false">IF(AND(K2599="Critical",N2599="No"),"URGENT - No Bed","Normal")</f>
        <v>Normal</v>
      </c>
      <c r="AD2599" s="34" t="n">
        <f aca="false">INDEX(Lookup_Tables!$B$3:$B$12,MATCH(H2599,Lookup_Tables!$A$3:$A$12,0))</f>
        <v>2200000</v>
      </c>
      <c r="AE2599" s="30" t="str">
        <f aca="false">INDEX(Lookup_Tables!$C$3:$C$12,MATCH(H2599,Lookup_Tables!$A$3:$A$12,0))</f>
        <v>Dr. Rohan Das</v>
      </c>
      <c r="AF2599" s="30" t="str">
        <f aca="false">IFERROR(INDEX(Lookup_Tables!$F$16:$F$45,MATCH(I2599,Lookup_Tables!$E$16:$E$45,0)),"N/A")</f>
        <v>EMP204</v>
      </c>
      <c r="AG2599" s="30" t="n">
        <f aca="false">_xlfn.IFS(R2599="Recovered",4,R2599="Referred",3,R2599="Admitted",2,R2599="Deceased",1,TRUE(),0)</f>
        <v>4</v>
      </c>
      <c r="AH2599" s="30" t="str">
        <f aca="false">IF(T2599&gt;=4,"Satisfied",IF(T2599&gt;=3,"Neutral","Needs Improvement"))</f>
        <v>Satisfied</v>
      </c>
    </row>
    <row r="2600" customFormat="false" ht="15" hidden="false" customHeight="false" outlineLevel="0" collapsed="false">
      <c r="A2600" s="27" t="s">
        <v>6172</v>
      </c>
      <c r="B2600" s="27" t="s">
        <v>1725</v>
      </c>
      <c r="C2600" s="27" t="n">
        <v>62</v>
      </c>
      <c r="D2600" s="27" t="s">
        <v>181</v>
      </c>
      <c r="E2600" s="28" t="n">
        <v>45481</v>
      </c>
      <c r="F2600" s="27" t="s">
        <v>398</v>
      </c>
      <c r="G2600" s="28" t="n">
        <v>45481</v>
      </c>
      <c r="H2600" s="27" t="s">
        <v>206</v>
      </c>
      <c r="I2600" s="27" t="s">
        <v>207</v>
      </c>
      <c r="J2600" s="27" t="s">
        <v>469</v>
      </c>
      <c r="K2600" s="27" t="s">
        <v>138</v>
      </c>
      <c r="L2600" s="27" t="n">
        <v>86</v>
      </c>
      <c r="M2600" s="27" t="n">
        <v>35</v>
      </c>
      <c r="N2600" s="27" t="s">
        <v>186</v>
      </c>
      <c r="O2600" s="27" t="s">
        <v>128</v>
      </c>
      <c r="P2600" s="27" t="s">
        <v>150</v>
      </c>
      <c r="Q2600" s="29" t="n">
        <v>1779.58</v>
      </c>
      <c r="R2600" s="27" t="s">
        <v>130</v>
      </c>
      <c r="S2600" s="27" t="s">
        <v>164</v>
      </c>
      <c r="T2600" s="27" t="n">
        <v>4</v>
      </c>
      <c r="U2600" s="27" t="n">
        <f aca="false">YEAR(E2600)</f>
        <v>2024</v>
      </c>
      <c r="V2600" s="27" t="str">
        <f aca="false">TEXT(E2600,"MMM-YYYY")</f>
        <v>Jul-2024</v>
      </c>
      <c r="W2600" s="27" t="n">
        <f aca="false">MONTH(E2600)</f>
        <v>7</v>
      </c>
      <c r="X2600" s="27" t="str">
        <f aca="false">TEXT(WEEKDAY(E2600,2),"0")&amp;" - "&amp;TEXT(E2600,"dddd")</f>
        <v>1 - Monday</v>
      </c>
      <c r="Y2600" s="27" t="str">
        <f aca="false">_xlfn.IFS(C2600&lt;18,"Child (0-17)",C2600&lt;40,"Young Adult (18-39)",C2600&lt;60,"Adult (40-59)",TRUE(),"Senior (60+)")</f>
        <v>Senior (60+)</v>
      </c>
      <c r="Z2600" s="27" t="n">
        <f aca="false">ROUND(G2600-E2600,0)</f>
        <v>0</v>
      </c>
      <c r="AA2600" s="27" t="n">
        <f aca="false">L2600+M2600</f>
        <v>121</v>
      </c>
      <c r="AB2600" s="27" t="n">
        <f aca="false">IFERROR(ROUND(Q2600/AA2600,2),0)</f>
        <v>14.71</v>
      </c>
      <c r="AC2600" s="27" t="str">
        <f aca="false">IF(AND(K2600="Critical",N2600="No"),"URGENT - No Bed","Normal")</f>
        <v>Normal</v>
      </c>
      <c r="AD2600" s="33" t="n">
        <f aca="false">INDEX(Lookup_Tables!$B$3:$B$12,MATCH(H2600,Lookup_Tables!$A$3:$A$12,0))</f>
        <v>2800000</v>
      </c>
      <c r="AE2600" s="27" t="str">
        <f aca="false">INDEX(Lookup_Tables!$C$3:$C$12,MATCH(H2600,Lookup_Tables!$A$3:$A$12,0))</f>
        <v>Dr. Suresh Nair</v>
      </c>
      <c r="AF2600" s="27" t="str">
        <f aca="false">IFERROR(INDEX(Lookup_Tables!$F$16:$F$45,MATCH(I2600,Lookup_Tables!$E$16:$E$45,0)),"N/A")</f>
        <v>EMP209</v>
      </c>
      <c r="AG2600" s="27" t="n">
        <f aca="false">_xlfn.IFS(R2600="Recovered",4,R2600="Referred",3,R2600="Admitted",2,R2600="Deceased",1,TRUE(),0)</f>
        <v>4</v>
      </c>
      <c r="AH2600" s="27" t="str">
        <f aca="false">IF(T2600&gt;=4,"Satisfied",IF(T2600&gt;=3,"Neutral","Needs Improvement"))</f>
        <v>Satisfied</v>
      </c>
    </row>
    <row r="2601" customFormat="false" ht="15" hidden="false" customHeight="false" outlineLevel="0" collapsed="false">
      <c r="A2601" s="30" t="s">
        <v>3934</v>
      </c>
      <c r="B2601" s="30" t="s">
        <v>446</v>
      </c>
      <c r="C2601" s="30" t="n">
        <v>25</v>
      </c>
      <c r="D2601" s="30" t="s">
        <v>121</v>
      </c>
      <c r="E2601" s="31" t="n">
        <v>45344</v>
      </c>
      <c r="F2601" s="30" t="s">
        <v>1462</v>
      </c>
      <c r="G2601" s="31" t="n">
        <v>45347</v>
      </c>
      <c r="H2601" s="30" t="s">
        <v>168</v>
      </c>
      <c r="I2601" s="30" t="s">
        <v>366</v>
      </c>
      <c r="J2601" s="30" t="s">
        <v>170</v>
      </c>
      <c r="K2601" s="30" t="s">
        <v>126</v>
      </c>
      <c r="L2601" s="30" t="n">
        <v>15</v>
      </c>
      <c r="M2601" s="30" t="n">
        <v>71</v>
      </c>
      <c r="N2601" s="30" t="s">
        <v>186</v>
      </c>
      <c r="O2601" s="30" t="s">
        <v>128</v>
      </c>
      <c r="P2601" s="30" t="s">
        <v>140</v>
      </c>
      <c r="Q2601" s="32" t="n">
        <v>7784.59</v>
      </c>
      <c r="R2601" s="30" t="s">
        <v>130</v>
      </c>
      <c r="S2601" s="30" t="s">
        <v>335</v>
      </c>
      <c r="T2601" s="30" t="n">
        <v>5</v>
      </c>
      <c r="U2601" s="30" t="n">
        <f aca="false">YEAR(E2601)</f>
        <v>2024</v>
      </c>
      <c r="V2601" s="30" t="str">
        <f aca="false">TEXT(E2601,"MMM-YYYY")</f>
        <v>Feb-2024</v>
      </c>
      <c r="W2601" s="30" t="n">
        <f aca="false">MONTH(E2601)</f>
        <v>2</v>
      </c>
      <c r="X2601" s="30" t="str">
        <f aca="false">TEXT(WEEKDAY(E2601,2),"0")&amp;" - "&amp;TEXT(E2601,"dddd")</f>
        <v>4 - Thursday</v>
      </c>
      <c r="Y2601" s="30" t="str">
        <f aca="false">_xlfn.IFS(C2601&lt;18,"Child (0-17)",C2601&lt;40,"Young Adult (18-39)",C2601&lt;60,"Adult (40-59)",TRUE(),"Senior (60+)")</f>
        <v>Young Adult (18-39)</v>
      </c>
      <c r="Z2601" s="30" t="n">
        <f aca="false">ROUND(G2601-E2601,0)</f>
        <v>3</v>
      </c>
      <c r="AA2601" s="30" t="n">
        <f aca="false">L2601+M2601</f>
        <v>86</v>
      </c>
      <c r="AB2601" s="30" t="n">
        <f aca="false">IFERROR(ROUND(Q2601/AA2601,2),0)</f>
        <v>90.52</v>
      </c>
      <c r="AC2601" s="30" t="str">
        <f aca="false">IF(AND(K2601="Critical",N2601="No"),"URGENT - No Bed","Normal")</f>
        <v>Normal</v>
      </c>
      <c r="AD2601" s="34" t="n">
        <f aca="false">INDEX(Lookup_Tables!$B$3:$B$12,MATCH(H2601,Lookup_Tables!$A$3:$A$12,0))</f>
        <v>4400000</v>
      </c>
      <c r="AE2601" s="30" t="str">
        <f aca="false">INDEX(Lookup_Tables!$C$3:$C$12,MATCH(H2601,Lookup_Tables!$A$3:$A$12,0))</f>
        <v>Dr. Neha Chopra</v>
      </c>
      <c r="AF2601" s="30" t="str">
        <f aca="false">IFERROR(INDEX(Lookup_Tables!$F$16:$F$45,MATCH(I2601,Lookup_Tables!$E$16:$E$45,0)),"N/A")</f>
        <v>EMP218</v>
      </c>
      <c r="AG2601" s="30" t="n">
        <f aca="false">_xlfn.IFS(R2601="Recovered",4,R2601="Referred",3,R2601="Admitted",2,R2601="Deceased",1,TRUE(),0)</f>
        <v>4</v>
      </c>
      <c r="AH2601" s="30" t="str">
        <f aca="false">IF(T2601&gt;=4,"Satisfied",IF(T2601&gt;=3,"Neutral","Needs Improvement"))</f>
        <v>Satisfied</v>
      </c>
    </row>
    <row r="2602" customFormat="false" ht="15" hidden="false" customHeight="false" outlineLevel="0" collapsed="false">
      <c r="A2602" s="27" t="s">
        <v>2670</v>
      </c>
      <c r="B2602" s="27" t="s">
        <v>333</v>
      </c>
      <c r="C2602" s="27" t="n">
        <v>35</v>
      </c>
      <c r="D2602" s="27" t="s">
        <v>181</v>
      </c>
      <c r="E2602" s="28" t="n">
        <v>45455</v>
      </c>
      <c r="F2602" s="27" t="s">
        <v>1320</v>
      </c>
      <c r="G2602" s="28" t="n">
        <v>45455</v>
      </c>
      <c r="H2602" s="27" t="s">
        <v>183</v>
      </c>
      <c r="I2602" s="27" t="s">
        <v>430</v>
      </c>
      <c r="J2602" s="27" t="s">
        <v>411</v>
      </c>
      <c r="K2602" s="27" t="s">
        <v>138</v>
      </c>
      <c r="L2602" s="27" t="n">
        <v>32</v>
      </c>
      <c r="M2602" s="27" t="n">
        <v>38</v>
      </c>
      <c r="N2602" s="27" t="s">
        <v>127</v>
      </c>
      <c r="O2602" s="27" t="s">
        <v>139</v>
      </c>
      <c r="P2602" s="27" t="s">
        <v>129</v>
      </c>
      <c r="Q2602" s="29" t="n">
        <v>2453.2</v>
      </c>
      <c r="R2602" s="27" t="s">
        <v>130</v>
      </c>
      <c r="S2602" s="27" t="s">
        <v>151</v>
      </c>
      <c r="T2602" s="27" t="n">
        <v>3</v>
      </c>
      <c r="U2602" s="27" t="n">
        <f aca="false">YEAR(E2602)</f>
        <v>2024</v>
      </c>
      <c r="V2602" s="27" t="str">
        <f aca="false">TEXT(E2602,"MMM-YYYY")</f>
        <v>Jun-2024</v>
      </c>
      <c r="W2602" s="27" t="n">
        <f aca="false">MONTH(E2602)</f>
        <v>6</v>
      </c>
      <c r="X2602" s="27" t="str">
        <f aca="false">TEXT(WEEKDAY(E2602,2),"0")&amp;" - "&amp;TEXT(E2602,"dddd")</f>
        <v>3 - Wednesday</v>
      </c>
      <c r="Y2602" s="27" t="str">
        <f aca="false">_xlfn.IFS(C2602&lt;18,"Child (0-17)",C2602&lt;40,"Young Adult (18-39)",C2602&lt;60,"Adult (40-59)",TRUE(),"Senior (60+)")</f>
        <v>Young Adult (18-39)</v>
      </c>
      <c r="Z2602" s="27" t="n">
        <f aca="false">ROUND(G2602-E2602,0)</f>
        <v>0</v>
      </c>
      <c r="AA2602" s="27" t="n">
        <f aca="false">L2602+M2602</f>
        <v>70</v>
      </c>
      <c r="AB2602" s="27" t="n">
        <f aca="false">IFERROR(ROUND(Q2602/AA2602,2),0)</f>
        <v>35.05</v>
      </c>
      <c r="AC2602" s="27" t="str">
        <f aca="false">IF(AND(K2602="Critical",N2602="No"),"URGENT - No Bed","Normal")</f>
        <v>Normal</v>
      </c>
      <c r="AD2602" s="33" t="n">
        <f aca="false">INDEX(Lookup_Tables!$B$3:$B$12,MATCH(H2602,Lookup_Tables!$A$3:$A$12,0))</f>
        <v>3100000</v>
      </c>
      <c r="AE2602" s="27" t="str">
        <f aca="false">INDEX(Lookup_Tables!$C$3:$C$12,MATCH(H2602,Lookup_Tables!$A$3:$A$12,0))</f>
        <v>Dr. Kavita Rao</v>
      </c>
      <c r="AF2602" s="27" t="str">
        <f aca="false">IFERROR(INDEX(Lookup_Tables!$F$16:$F$45,MATCH(I2602,Lookup_Tables!$E$16:$E$45,0)),"N/A")</f>
        <v>EMP224</v>
      </c>
      <c r="AG2602" s="27" t="n">
        <f aca="false">_xlfn.IFS(R2602="Recovered",4,R2602="Referred",3,R2602="Admitted",2,R2602="Deceased",1,TRUE(),0)</f>
        <v>4</v>
      </c>
      <c r="AH2602" s="27" t="str">
        <f aca="false">IF(T2602&gt;=4,"Satisfied",IF(T2602&gt;=3,"Neutral","Needs Improvement"))</f>
        <v>Neutral</v>
      </c>
    </row>
    <row r="2603" customFormat="false" ht="15" hidden="false" customHeight="false" outlineLevel="0" collapsed="false">
      <c r="A2603" s="30" t="s">
        <v>4880</v>
      </c>
      <c r="B2603" s="30" t="s">
        <v>1101</v>
      </c>
      <c r="C2603" s="30" t="n">
        <v>44</v>
      </c>
      <c r="D2603" s="30" t="s">
        <v>121</v>
      </c>
      <c r="E2603" s="31" t="n">
        <v>45543</v>
      </c>
      <c r="F2603" s="30" t="s">
        <v>567</v>
      </c>
      <c r="G2603" s="31" t="n">
        <v>45544</v>
      </c>
      <c r="H2603" s="30" t="s">
        <v>135</v>
      </c>
      <c r="I2603" s="30" t="s">
        <v>278</v>
      </c>
      <c r="J2603" s="30" t="s">
        <v>201</v>
      </c>
      <c r="K2603" s="30" t="s">
        <v>138</v>
      </c>
      <c r="L2603" s="30" t="n">
        <v>61</v>
      </c>
      <c r="M2603" s="30" t="n">
        <v>39</v>
      </c>
      <c r="N2603" s="30" t="s">
        <v>127</v>
      </c>
      <c r="O2603" s="30" t="s">
        <v>139</v>
      </c>
      <c r="P2603" s="30" t="s">
        <v>150</v>
      </c>
      <c r="Q2603" s="32" t="n">
        <v>2448.85</v>
      </c>
      <c r="R2603" s="30" t="s">
        <v>130</v>
      </c>
      <c r="S2603" s="30" t="s">
        <v>223</v>
      </c>
      <c r="T2603" s="30" t="n">
        <v>5</v>
      </c>
      <c r="U2603" s="30" t="n">
        <f aca="false">YEAR(E2603)</f>
        <v>2024</v>
      </c>
      <c r="V2603" s="30" t="str">
        <f aca="false">TEXT(E2603,"MMM-YYYY")</f>
        <v>Sep-2024</v>
      </c>
      <c r="W2603" s="30" t="n">
        <f aca="false">MONTH(E2603)</f>
        <v>9</v>
      </c>
      <c r="X2603" s="30" t="str">
        <f aca="false">TEXT(WEEKDAY(E2603,2),"0")&amp;" - "&amp;TEXT(E2603,"dddd")</f>
        <v>7 - Sunday</v>
      </c>
      <c r="Y2603" s="30" t="str">
        <f aca="false">_xlfn.IFS(C2603&lt;18,"Child (0-17)",C2603&lt;40,"Young Adult (18-39)",C2603&lt;60,"Adult (40-59)",TRUE(),"Senior (60+)")</f>
        <v>Adult (40-59)</v>
      </c>
      <c r="Z2603" s="30" t="n">
        <f aca="false">ROUND(G2603-E2603,0)</f>
        <v>1</v>
      </c>
      <c r="AA2603" s="30" t="n">
        <f aca="false">L2603+M2603</f>
        <v>100</v>
      </c>
      <c r="AB2603" s="30" t="n">
        <f aca="false">IFERROR(ROUND(Q2603/AA2603,2),0)</f>
        <v>24.49</v>
      </c>
      <c r="AC2603" s="30" t="str">
        <f aca="false">IF(AND(K2603="Critical",N2603="No"),"URGENT - No Bed","Normal")</f>
        <v>Normal</v>
      </c>
      <c r="AD2603" s="34" t="n">
        <f aca="false">INDEX(Lookup_Tables!$B$3:$B$12,MATCH(H2603,Lookup_Tables!$A$3:$A$12,0))</f>
        <v>4600000</v>
      </c>
      <c r="AE2603" s="30" t="str">
        <f aca="false">INDEX(Lookup_Tables!$C$3:$C$12,MATCH(H2603,Lookup_Tables!$A$3:$A$12,0))</f>
        <v>Dr. Farhan Khan</v>
      </c>
      <c r="AF2603" s="30" t="str">
        <f aca="false">IFERROR(INDEX(Lookup_Tables!$F$16:$F$45,MATCH(I2603,Lookup_Tables!$E$16:$E$45,0)),"N/A")</f>
        <v>EMP208</v>
      </c>
      <c r="AG2603" s="30" t="n">
        <f aca="false">_xlfn.IFS(R2603="Recovered",4,R2603="Referred",3,R2603="Admitted",2,R2603="Deceased",1,TRUE(),0)</f>
        <v>4</v>
      </c>
      <c r="AH2603" s="30" t="str">
        <f aca="false">IF(T2603&gt;=4,"Satisfied",IF(T2603&gt;=3,"Neutral","Needs Improvement"))</f>
        <v>Satisfied</v>
      </c>
    </row>
    <row r="2604" customFormat="false" ht="15" hidden="false" customHeight="false" outlineLevel="0" collapsed="false">
      <c r="A2604" s="27" t="s">
        <v>1055</v>
      </c>
      <c r="B2604" s="27" t="s">
        <v>1056</v>
      </c>
      <c r="C2604" s="27" t="n">
        <v>89</v>
      </c>
      <c r="D2604" s="27" t="s">
        <v>121</v>
      </c>
      <c r="E2604" s="28" t="n">
        <v>45569</v>
      </c>
      <c r="F2604" s="27" t="s">
        <v>791</v>
      </c>
      <c r="G2604" s="28" t="n">
        <v>45570</v>
      </c>
      <c r="H2604" s="27" t="s">
        <v>242</v>
      </c>
      <c r="I2604" s="27" t="s">
        <v>243</v>
      </c>
      <c r="J2604" s="27" t="s">
        <v>244</v>
      </c>
      <c r="K2604" s="27" t="s">
        <v>138</v>
      </c>
      <c r="L2604" s="27" t="n">
        <v>43</v>
      </c>
      <c r="M2604" s="27" t="n">
        <v>33</v>
      </c>
      <c r="N2604" s="27" t="s">
        <v>127</v>
      </c>
      <c r="O2604" s="27" t="s">
        <v>171</v>
      </c>
      <c r="P2604" s="27" t="s">
        <v>129</v>
      </c>
      <c r="Q2604" s="29" t="n">
        <v>841.6</v>
      </c>
      <c r="R2604" s="27" t="s">
        <v>130</v>
      </c>
      <c r="S2604" s="27" t="s">
        <v>192</v>
      </c>
      <c r="T2604" s="27" t="n">
        <v>5</v>
      </c>
      <c r="U2604" s="27" t="n">
        <f aca="false">YEAR(E2604)</f>
        <v>2024</v>
      </c>
      <c r="V2604" s="27" t="str">
        <f aca="false">TEXT(E2604,"MMM-YYYY")</f>
        <v>Oct-2024</v>
      </c>
      <c r="W2604" s="27" t="n">
        <f aca="false">MONTH(E2604)</f>
        <v>10</v>
      </c>
      <c r="X2604" s="27" t="str">
        <f aca="false">TEXT(WEEKDAY(E2604,2),"0")&amp;" - "&amp;TEXT(E2604,"dddd")</f>
        <v>5 - Friday</v>
      </c>
      <c r="Y2604" s="27" t="str">
        <f aca="false">_xlfn.IFS(C2604&lt;18,"Child (0-17)",C2604&lt;40,"Young Adult (18-39)",C2604&lt;60,"Adult (40-59)",TRUE(),"Senior (60+)")</f>
        <v>Senior (60+)</v>
      </c>
      <c r="Z2604" s="27" t="n">
        <f aca="false">ROUND(G2604-E2604,0)</f>
        <v>1</v>
      </c>
      <c r="AA2604" s="27" t="n">
        <f aca="false">L2604+M2604</f>
        <v>76</v>
      </c>
      <c r="AB2604" s="27" t="n">
        <f aca="false">IFERROR(ROUND(Q2604/AA2604,2),0)</f>
        <v>11.07</v>
      </c>
      <c r="AC2604" s="27" t="str">
        <f aca="false">IF(AND(K2604="Critical",N2604="No"),"URGENT - No Bed","Normal")</f>
        <v>Normal</v>
      </c>
      <c r="AD2604" s="33" t="n">
        <f aca="false">INDEX(Lookup_Tables!$B$3:$B$12,MATCH(H2604,Lookup_Tables!$A$3:$A$12,0))</f>
        <v>3000000</v>
      </c>
      <c r="AE2604" s="27" t="str">
        <f aca="false">INDEX(Lookup_Tables!$C$3:$C$12,MATCH(H2604,Lookup_Tables!$A$3:$A$12,0))</f>
        <v>Dr. Pooja Iyer</v>
      </c>
      <c r="AF2604" s="27" t="str">
        <f aca="false">IFERROR(INDEX(Lookup_Tables!$F$16:$F$45,MATCH(I2604,Lookup_Tables!$E$16:$E$45,0)),"N/A")</f>
        <v>EMP214</v>
      </c>
      <c r="AG2604" s="27" t="n">
        <f aca="false">_xlfn.IFS(R2604="Recovered",4,R2604="Referred",3,R2604="Admitted",2,R2604="Deceased",1,TRUE(),0)</f>
        <v>4</v>
      </c>
      <c r="AH2604" s="27" t="str">
        <f aca="false">IF(T2604&gt;=4,"Satisfied",IF(T2604&gt;=3,"Neutral","Needs Improvement"))</f>
        <v>Satisfied</v>
      </c>
    </row>
    <row r="2605" customFormat="false" ht="15" hidden="false" customHeight="false" outlineLevel="0" collapsed="false">
      <c r="A2605" s="30" t="s">
        <v>7080</v>
      </c>
      <c r="B2605" s="30" t="s">
        <v>1856</v>
      </c>
      <c r="C2605" s="30" t="n">
        <v>65</v>
      </c>
      <c r="D2605" s="30" t="s">
        <v>181</v>
      </c>
      <c r="E2605" s="31" t="n">
        <v>45551</v>
      </c>
      <c r="F2605" s="30" t="s">
        <v>1896</v>
      </c>
      <c r="G2605" s="31" t="n">
        <v>45551</v>
      </c>
      <c r="H2605" s="30" t="s">
        <v>183</v>
      </c>
      <c r="I2605" s="30" t="s">
        <v>430</v>
      </c>
      <c r="J2605" s="30" t="s">
        <v>476</v>
      </c>
      <c r="K2605" s="30" t="s">
        <v>156</v>
      </c>
      <c r="L2605" s="30" t="n">
        <v>49</v>
      </c>
      <c r="M2605" s="30" t="n">
        <v>38</v>
      </c>
      <c r="N2605" s="30" t="s">
        <v>127</v>
      </c>
      <c r="O2605" s="30" t="s">
        <v>128</v>
      </c>
      <c r="P2605" s="30" t="s">
        <v>140</v>
      </c>
      <c r="Q2605" s="32" t="n">
        <v>4081.46</v>
      </c>
      <c r="R2605" s="30" t="s">
        <v>268</v>
      </c>
      <c r="S2605" s="30" t="s">
        <v>164</v>
      </c>
      <c r="T2605" s="30" t="n">
        <v>2</v>
      </c>
      <c r="U2605" s="30" t="n">
        <f aca="false">YEAR(E2605)</f>
        <v>2024</v>
      </c>
      <c r="V2605" s="30" t="str">
        <f aca="false">TEXT(E2605,"MMM-YYYY")</f>
        <v>Sep-2024</v>
      </c>
      <c r="W2605" s="30" t="n">
        <f aca="false">MONTH(E2605)</f>
        <v>9</v>
      </c>
      <c r="X2605" s="30" t="str">
        <f aca="false">TEXT(WEEKDAY(E2605,2),"0")&amp;" - "&amp;TEXT(E2605,"dddd")</f>
        <v>1 - Monday</v>
      </c>
      <c r="Y2605" s="30" t="str">
        <f aca="false">_xlfn.IFS(C2605&lt;18,"Child (0-17)",C2605&lt;40,"Young Adult (18-39)",C2605&lt;60,"Adult (40-59)",TRUE(),"Senior (60+)")</f>
        <v>Senior (60+)</v>
      </c>
      <c r="Z2605" s="30" t="n">
        <f aca="false">ROUND(G2605-E2605,0)</f>
        <v>0</v>
      </c>
      <c r="AA2605" s="30" t="n">
        <f aca="false">L2605+M2605</f>
        <v>87</v>
      </c>
      <c r="AB2605" s="30" t="n">
        <f aca="false">IFERROR(ROUND(Q2605/AA2605,2),0)</f>
        <v>46.91</v>
      </c>
      <c r="AC2605" s="30" t="str">
        <f aca="false">IF(AND(K2605="Critical",N2605="No"),"URGENT - No Bed","Normal")</f>
        <v>Normal</v>
      </c>
      <c r="AD2605" s="34" t="n">
        <f aca="false">INDEX(Lookup_Tables!$B$3:$B$12,MATCH(H2605,Lookup_Tables!$A$3:$A$12,0))</f>
        <v>3100000</v>
      </c>
      <c r="AE2605" s="30" t="str">
        <f aca="false">INDEX(Lookup_Tables!$C$3:$C$12,MATCH(H2605,Lookup_Tables!$A$3:$A$12,0))</f>
        <v>Dr. Kavita Rao</v>
      </c>
      <c r="AF2605" s="30" t="str">
        <f aca="false">IFERROR(INDEX(Lookup_Tables!$F$16:$F$45,MATCH(I2605,Lookup_Tables!$E$16:$E$45,0)),"N/A")</f>
        <v>EMP224</v>
      </c>
      <c r="AG2605" s="30" t="n">
        <f aca="false">_xlfn.IFS(R2605="Recovered",4,R2605="Referred",3,R2605="Admitted",2,R2605="Deceased",1,TRUE(),0)</f>
        <v>3</v>
      </c>
      <c r="AH2605" s="30" t="str">
        <f aca="false">IF(T2605&gt;=4,"Satisfied",IF(T2605&gt;=3,"Neutral","Needs Improvement"))</f>
        <v>Needs Improvement</v>
      </c>
    </row>
    <row r="2606" customFormat="false" ht="15" hidden="false" customHeight="false" outlineLevel="0" collapsed="false">
      <c r="A2606" s="27" t="s">
        <v>1109</v>
      </c>
      <c r="B2606" s="27" t="s">
        <v>1110</v>
      </c>
      <c r="C2606" s="27" t="n">
        <v>21</v>
      </c>
      <c r="D2606" s="27" t="s">
        <v>181</v>
      </c>
      <c r="E2606" s="28" t="n">
        <v>45302</v>
      </c>
      <c r="F2606" s="27" t="s">
        <v>587</v>
      </c>
      <c r="G2606" s="28" t="n">
        <v>45302</v>
      </c>
      <c r="H2606" s="27" t="s">
        <v>135</v>
      </c>
      <c r="I2606" s="27" t="s">
        <v>278</v>
      </c>
      <c r="J2606" s="27" t="s">
        <v>252</v>
      </c>
      <c r="K2606" s="27" t="s">
        <v>138</v>
      </c>
      <c r="L2606" s="27" t="n">
        <v>23</v>
      </c>
      <c r="M2606" s="27" t="n">
        <v>39</v>
      </c>
      <c r="N2606" s="27" t="s">
        <v>127</v>
      </c>
      <c r="O2606" s="27" t="s">
        <v>139</v>
      </c>
      <c r="P2606" s="27" t="s">
        <v>187</v>
      </c>
      <c r="Q2606" s="29" t="n">
        <v>2543.86</v>
      </c>
      <c r="R2606" s="27" t="s">
        <v>130</v>
      </c>
      <c r="S2606" s="27" t="s">
        <v>335</v>
      </c>
      <c r="T2606" s="27" t="n">
        <v>4</v>
      </c>
      <c r="U2606" s="27" t="n">
        <f aca="false">YEAR(E2606)</f>
        <v>2024</v>
      </c>
      <c r="V2606" s="27" t="str">
        <f aca="false">TEXT(E2606,"MMM-YYYY")</f>
        <v>Jan-2024</v>
      </c>
      <c r="W2606" s="27" t="n">
        <f aca="false">MONTH(E2606)</f>
        <v>1</v>
      </c>
      <c r="X2606" s="27" t="str">
        <f aca="false">TEXT(WEEKDAY(E2606,2),"0")&amp;" - "&amp;TEXT(E2606,"dddd")</f>
        <v>4 - Thursday</v>
      </c>
      <c r="Y2606" s="27" t="str">
        <f aca="false">_xlfn.IFS(C2606&lt;18,"Child (0-17)",C2606&lt;40,"Young Adult (18-39)",C2606&lt;60,"Adult (40-59)",TRUE(),"Senior (60+)")</f>
        <v>Young Adult (18-39)</v>
      </c>
      <c r="Z2606" s="27" t="n">
        <f aca="false">ROUND(G2606-E2606,0)</f>
        <v>0</v>
      </c>
      <c r="AA2606" s="27" t="n">
        <f aca="false">L2606+M2606</f>
        <v>62</v>
      </c>
      <c r="AB2606" s="27" t="n">
        <f aca="false">IFERROR(ROUND(Q2606/AA2606,2),0)</f>
        <v>41.03</v>
      </c>
      <c r="AC2606" s="27" t="str">
        <f aca="false">IF(AND(K2606="Critical",N2606="No"),"URGENT - No Bed","Normal")</f>
        <v>Normal</v>
      </c>
      <c r="AD2606" s="33" t="n">
        <f aca="false">INDEX(Lookup_Tables!$B$3:$B$12,MATCH(H2606,Lookup_Tables!$A$3:$A$12,0))</f>
        <v>4600000</v>
      </c>
      <c r="AE2606" s="27" t="str">
        <f aca="false">INDEX(Lookup_Tables!$C$3:$C$12,MATCH(H2606,Lookup_Tables!$A$3:$A$12,0))</f>
        <v>Dr. Farhan Khan</v>
      </c>
      <c r="AF2606" s="27" t="str">
        <f aca="false">IFERROR(INDEX(Lookup_Tables!$F$16:$F$45,MATCH(I2606,Lookup_Tables!$E$16:$E$45,0)),"N/A")</f>
        <v>EMP208</v>
      </c>
      <c r="AG2606" s="27" t="n">
        <f aca="false">_xlfn.IFS(R2606="Recovered",4,R2606="Referred",3,R2606="Admitted",2,R2606="Deceased",1,TRUE(),0)</f>
        <v>4</v>
      </c>
      <c r="AH2606" s="27" t="str">
        <f aca="false">IF(T2606&gt;=4,"Satisfied",IF(T2606&gt;=3,"Neutral","Needs Improvement"))</f>
        <v>Satisfied</v>
      </c>
    </row>
    <row r="2607" customFormat="false" ht="15" hidden="false" customHeight="false" outlineLevel="0" collapsed="false">
      <c r="A2607" s="30" t="s">
        <v>2921</v>
      </c>
      <c r="B2607" s="30" t="s">
        <v>1941</v>
      </c>
      <c r="C2607" s="30" t="n">
        <v>44</v>
      </c>
      <c r="D2607" s="30" t="s">
        <v>181</v>
      </c>
      <c r="E2607" s="31" t="n">
        <v>45486</v>
      </c>
      <c r="F2607" s="30" t="s">
        <v>630</v>
      </c>
      <c r="G2607" s="31" t="n">
        <v>45489</v>
      </c>
      <c r="H2607" s="30" t="s">
        <v>168</v>
      </c>
      <c r="I2607" s="30" t="s">
        <v>196</v>
      </c>
      <c r="J2607" s="30" t="s">
        <v>441</v>
      </c>
      <c r="K2607" s="30" t="s">
        <v>156</v>
      </c>
      <c r="L2607" s="30" t="n">
        <v>20</v>
      </c>
      <c r="M2607" s="30" t="n">
        <v>45</v>
      </c>
      <c r="N2607" s="30" t="s">
        <v>127</v>
      </c>
      <c r="O2607" s="30" t="s">
        <v>149</v>
      </c>
      <c r="P2607" s="30" t="s">
        <v>129</v>
      </c>
      <c r="Q2607" s="32" t="n">
        <v>2690.8</v>
      </c>
      <c r="R2607" s="30" t="s">
        <v>130</v>
      </c>
      <c r="S2607" s="30" t="s">
        <v>151</v>
      </c>
      <c r="T2607" s="30" t="n">
        <v>3</v>
      </c>
      <c r="U2607" s="30" t="n">
        <f aca="false">YEAR(E2607)</f>
        <v>2024</v>
      </c>
      <c r="V2607" s="30" t="str">
        <f aca="false">TEXT(E2607,"MMM-YYYY")</f>
        <v>Jul-2024</v>
      </c>
      <c r="W2607" s="30" t="n">
        <f aca="false">MONTH(E2607)</f>
        <v>7</v>
      </c>
      <c r="X2607" s="30" t="str">
        <f aca="false">TEXT(WEEKDAY(E2607,2),"0")&amp;" - "&amp;TEXT(E2607,"dddd")</f>
        <v>6 - Saturday</v>
      </c>
      <c r="Y2607" s="30" t="str">
        <f aca="false">_xlfn.IFS(C2607&lt;18,"Child (0-17)",C2607&lt;40,"Young Adult (18-39)",C2607&lt;60,"Adult (40-59)",TRUE(),"Senior (60+)")</f>
        <v>Adult (40-59)</v>
      </c>
      <c r="Z2607" s="30" t="n">
        <f aca="false">ROUND(G2607-E2607,0)</f>
        <v>3</v>
      </c>
      <c r="AA2607" s="30" t="n">
        <f aca="false">L2607+M2607</f>
        <v>65</v>
      </c>
      <c r="AB2607" s="30" t="n">
        <f aca="false">IFERROR(ROUND(Q2607/AA2607,2),0)</f>
        <v>41.4</v>
      </c>
      <c r="AC2607" s="30" t="str">
        <f aca="false">IF(AND(K2607="Critical",N2607="No"),"URGENT - No Bed","Normal")</f>
        <v>Normal</v>
      </c>
      <c r="AD2607" s="34" t="n">
        <f aca="false">INDEX(Lookup_Tables!$B$3:$B$12,MATCH(H2607,Lookup_Tables!$A$3:$A$12,0))</f>
        <v>4400000</v>
      </c>
      <c r="AE2607" s="30" t="str">
        <f aca="false">INDEX(Lookup_Tables!$C$3:$C$12,MATCH(H2607,Lookup_Tables!$A$3:$A$12,0))</f>
        <v>Dr. Neha Chopra</v>
      </c>
      <c r="AF2607" s="30" t="str">
        <f aca="false">IFERROR(INDEX(Lookup_Tables!$F$16:$F$45,MATCH(I2607,Lookup_Tables!$E$16:$E$45,0)),"N/A")</f>
        <v>EMP219</v>
      </c>
      <c r="AG2607" s="30" t="n">
        <f aca="false">_xlfn.IFS(R2607="Recovered",4,R2607="Referred",3,R2607="Admitted",2,R2607="Deceased",1,TRUE(),0)</f>
        <v>4</v>
      </c>
      <c r="AH2607" s="30" t="str">
        <f aca="false">IF(T2607&gt;=4,"Satisfied",IF(T2607&gt;=3,"Neutral","Needs Improvement"))</f>
        <v>Neutral</v>
      </c>
    </row>
    <row r="2608" customFormat="false" ht="15" hidden="false" customHeight="false" outlineLevel="0" collapsed="false">
      <c r="A2608" s="27" t="s">
        <v>2827</v>
      </c>
      <c r="B2608" s="27" t="s">
        <v>1578</v>
      </c>
      <c r="C2608" s="27" t="n">
        <v>38</v>
      </c>
      <c r="D2608" s="27" t="s">
        <v>181</v>
      </c>
      <c r="E2608" s="28" t="n">
        <v>45590</v>
      </c>
      <c r="F2608" s="27" t="s">
        <v>503</v>
      </c>
      <c r="G2608" s="28" t="n">
        <v>45596</v>
      </c>
      <c r="H2608" s="27" t="s">
        <v>236</v>
      </c>
      <c r="I2608" s="27" t="s">
        <v>237</v>
      </c>
      <c r="J2608" s="27" t="s">
        <v>267</v>
      </c>
      <c r="K2608" s="27" t="s">
        <v>126</v>
      </c>
      <c r="L2608" s="27" t="n">
        <v>44</v>
      </c>
      <c r="M2608" s="27" t="n">
        <v>94</v>
      </c>
      <c r="N2608" s="27" t="s">
        <v>127</v>
      </c>
      <c r="O2608" s="27" t="s">
        <v>139</v>
      </c>
      <c r="P2608" s="27" t="s">
        <v>150</v>
      </c>
      <c r="Q2608" s="29" t="n">
        <v>8600.08</v>
      </c>
      <c r="R2608" s="27" t="s">
        <v>172</v>
      </c>
      <c r="S2608" s="27" t="s">
        <v>335</v>
      </c>
      <c r="T2608" s="27" t="n">
        <v>3</v>
      </c>
      <c r="U2608" s="27" t="n">
        <f aca="false">YEAR(E2608)</f>
        <v>2024</v>
      </c>
      <c r="V2608" s="27" t="str">
        <f aca="false">TEXT(E2608,"MMM-YYYY")</f>
        <v>Oct-2024</v>
      </c>
      <c r="W2608" s="27" t="n">
        <f aca="false">MONTH(E2608)</f>
        <v>10</v>
      </c>
      <c r="X2608" s="27" t="str">
        <f aca="false">TEXT(WEEKDAY(E2608,2),"0")&amp;" - "&amp;TEXT(E2608,"dddd")</f>
        <v>5 - Friday</v>
      </c>
      <c r="Y2608" s="27" t="str">
        <f aca="false">_xlfn.IFS(C2608&lt;18,"Child (0-17)",C2608&lt;40,"Young Adult (18-39)",C2608&lt;60,"Adult (40-59)",TRUE(),"Senior (60+)")</f>
        <v>Young Adult (18-39)</v>
      </c>
      <c r="Z2608" s="27" t="n">
        <f aca="false">ROUND(G2608-E2608,0)</f>
        <v>6</v>
      </c>
      <c r="AA2608" s="27" t="n">
        <f aca="false">L2608+M2608</f>
        <v>138</v>
      </c>
      <c r="AB2608" s="27" t="n">
        <f aca="false">IFERROR(ROUND(Q2608/AA2608,2),0)</f>
        <v>62.32</v>
      </c>
      <c r="AC2608" s="27" t="str">
        <f aca="false">IF(AND(K2608="Critical",N2608="No"),"URGENT - No Bed","Normal")</f>
        <v>Normal</v>
      </c>
      <c r="AD2608" s="33" t="n">
        <f aca="false">INDEX(Lookup_Tables!$B$3:$B$12,MATCH(H2608,Lookup_Tables!$A$3:$A$12,0))</f>
        <v>3900000</v>
      </c>
      <c r="AE2608" s="27" t="str">
        <f aca="false">INDEX(Lookup_Tables!$C$3:$C$12,MATCH(H2608,Lookup_Tables!$A$3:$A$12,0))</f>
        <v>Dr. Rina Mehta</v>
      </c>
      <c r="AF2608" s="27" t="str">
        <f aca="false">IFERROR(INDEX(Lookup_Tables!$F$16:$F$45,MATCH(I2608,Lookup_Tables!$E$16:$E$45,0)),"N/A")</f>
        <v>EMP215</v>
      </c>
      <c r="AG2608" s="27" t="n">
        <f aca="false">_xlfn.IFS(R2608="Recovered",4,R2608="Referred",3,R2608="Admitted",2,R2608="Deceased",1,TRUE(),0)</f>
        <v>2</v>
      </c>
      <c r="AH2608" s="27" t="str">
        <f aca="false">IF(T2608&gt;=4,"Satisfied",IF(T2608&gt;=3,"Neutral","Needs Improvement"))</f>
        <v>Neutral</v>
      </c>
    </row>
    <row r="2609" customFormat="false" ht="15" hidden="false" customHeight="false" outlineLevel="0" collapsed="false">
      <c r="A2609" s="30" t="s">
        <v>5968</v>
      </c>
      <c r="B2609" s="30" t="s">
        <v>5794</v>
      </c>
      <c r="C2609" s="30" t="n">
        <v>49</v>
      </c>
      <c r="D2609" s="30" t="s">
        <v>181</v>
      </c>
      <c r="E2609" s="31" t="n">
        <v>45439</v>
      </c>
      <c r="F2609" s="30" t="s">
        <v>1711</v>
      </c>
      <c r="G2609" s="31" t="n">
        <v>45442</v>
      </c>
      <c r="H2609" s="30" t="s">
        <v>161</v>
      </c>
      <c r="I2609" s="30" t="s">
        <v>162</v>
      </c>
      <c r="J2609" s="30" t="s">
        <v>648</v>
      </c>
      <c r="K2609" s="30" t="s">
        <v>156</v>
      </c>
      <c r="L2609" s="30" t="n">
        <v>24</v>
      </c>
      <c r="M2609" s="30" t="n">
        <v>30</v>
      </c>
      <c r="N2609" s="30" t="s">
        <v>127</v>
      </c>
      <c r="O2609" s="30" t="s">
        <v>149</v>
      </c>
      <c r="P2609" s="30" t="s">
        <v>140</v>
      </c>
      <c r="Q2609" s="32" t="n">
        <v>4019.85</v>
      </c>
      <c r="R2609" s="30" t="s">
        <v>172</v>
      </c>
      <c r="S2609" s="30" t="s">
        <v>223</v>
      </c>
      <c r="T2609" s="30" t="n">
        <v>4</v>
      </c>
      <c r="U2609" s="30" t="n">
        <f aca="false">YEAR(E2609)</f>
        <v>2024</v>
      </c>
      <c r="V2609" s="30" t="str">
        <f aca="false">TEXT(E2609,"MMM-YYYY")</f>
        <v>May-2024</v>
      </c>
      <c r="W2609" s="30" t="n">
        <f aca="false">MONTH(E2609)</f>
        <v>5</v>
      </c>
      <c r="X2609" s="30" t="str">
        <f aca="false">TEXT(WEEKDAY(E2609,2),"0")&amp;" - "&amp;TEXT(E2609,"dddd")</f>
        <v>1 - Monday</v>
      </c>
      <c r="Y2609" s="30" t="str">
        <f aca="false">_xlfn.IFS(C2609&lt;18,"Child (0-17)",C2609&lt;40,"Young Adult (18-39)",C2609&lt;60,"Adult (40-59)",TRUE(),"Senior (60+)")</f>
        <v>Adult (40-59)</v>
      </c>
      <c r="Z2609" s="30" t="n">
        <f aca="false">ROUND(G2609-E2609,0)</f>
        <v>3</v>
      </c>
      <c r="AA2609" s="30" t="n">
        <f aca="false">L2609+M2609</f>
        <v>54</v>
      </c>
      <c r="AB2609" s="30" t="n">
        <f aca="false">IFERROR(ROUND(Q2609/AA2609,2),0)</f>
        <v>74.44</v>
      </c>
      <c r="AC2609" s="30" t="str">
        <f aca="false">IF(AND(K2609="Critical",N2609="No"),"URGENT - No Bed","Normal")</f>
        <v>Normal</v>
      </c>
      <c r="AD2609" s="34" t="n">
        <f aca="false">INDEX(Lookup_Tables!$B$3:$B$12,MATCH(H2609,Lookup_Tables!$A$3:$A$12,0))</f>
        <v>3600000</v>
      </c>
      <c r="AE2609" s="30" t="str">
        <f aca="false">INDEX(Lookup_Tables!$C$3:$C$12,MATCH(H2609,Lookup_Tables!$A$3:$A$12,0))</f>
        <v>Dr. Sameer Joshi</v>
      </c>
      <c r="AF2609" s="30" t="str">
        <f aca="false">IFERROR(INDEX(Lookup_Tables!$F$16:$F$45,MATCH(I2609,Lookup_Tables!$E$16:$E$45,0)),"N/A")</f>
        <v>EMP222</v>
      </c>
      <c r="AG2609" s="30" t="n">
        <f aca="false">_xlfn.IFS(R2609="Recovered",4,R2609="Referred",3,R2609="Admitted",2,R2609="Deceased",1,TRUE(),0)</f>
        <v>2</v>
      </c>
      <c r="AH2609" s="30" t="str">
        <f aca="false">IF(T2609&gt;=4,"Satisfied",IF(T2609&gt;=3,"Neutral","Needs Improvement"))</f>
        <v>Satisfied</v>
      </c>
    </row>
    <row r="2610" customFormat="false" ht="15" hidden="false" customHeight="false" outlineLevel="0" collapsed="false">
      <c r="A2610" s="27" t="s">
        <v>3094</v>
      </c>
      <c r="B2610" s="27" t="s">
        <v>2508</v>
      </c>
      <c r="C2610" s="27" t="n">
        <v>47</v>
      </c>
      <c r="D2610" s="27" t="s">
        <v>121</v>
      </c>
      <c r="E2610" s="28" t="n">
        <v>45359</v>
      </c>
      <c r="F2610" s="27" t="s">
        <v>1029</v>
      </c>
      <c r="G2610" s="28" t="n">
        <v>45359</v>
      </c>
      <c r="H2610" s="27" t="s">
        <v>242</v>
      </c>
      <c r="I2610" s="27" t="s">
        <v>315</v>
      </c>
      <c r="J2610" s="27" t="s">
        <v>316</v>
      </c>
      <c r="K2610" s="27" t="s">
        <v>138</v>
      </c>
      <c r="L2610" s="27" t="n">
        <v>68</v>
      </c>
      <c r="M2610" s="27" t="n">
        <v>16</v>
      </c>
      <c r="N2610" s="27" t="s">
        <v>127</v>
      </c>
      <c r="O2610" s="27" t="s">
        <v>139</v>
      </c>
      <c r="P2610" s="27" t="s">
        <v>140</v>
      </c>
      <c r="Q2610" s="29" t="n">
        <v>1750.43</v>
      </c>
      <c r="R2610" s="27" t="s">
        <v>130</v>
      </c>
      <c r="S2610" s="27" t="s">
        <v>164</v>
      </c>
      <c r="T2610" s="27" t="n">
        <v>3</v>
      </c>
      <c r="U2610" s="27" t="n">
        <f aca="false">YEAR(E2610)</f>
        <v>2024</v>
      </c>
      <c r="V2610" s="27" t="str">
        <f aca="false">TEXT(E2610,"MMM-YYYY")</f>
        <v>Mar-2024</v>
      </c>
      <c r="W2610" s="27" t="n">
        <f aca="false">MONTH(E2610)</f>
        <v>3</v>
      </c>
      <c r="X2610" s="27" t="str">
        <f aca="false">TEXT(WEEKDAY(E2610,2),"0")&amp;" - "&amp;TEXT(E2610,"dddd")</f>
        <v>5 - Friday</v>
      </c>
      <c r="Y2610" s="27" t="str">
        <f aca="false">_xlfn.IFS(C2610&lt;18,"Child (0-17)",C2610&lt;40,"Young Adult (18-39)",C2610&lt;60,"Adult (40-59)",TRUE(),"Senior (60+)")</f>
        <v>Adult (40-59)</v>
      </c>
      <c r="Z2610" s="27" t="n">
        <f aca="false">ROUND(G2610-E2610,0)</f>
        <v>0</v>
      </c>
      <c r="AA2610" s="27" t="n">
        <f aca="false">L2610+M2610</f>
        <v>84</v>
      </c>
      <c r="AB2610" s="27" t="n">
        <f aca="false">IFERROR(ROUND(Q2610/AA2610,2),0)</f>
        <v>20.84</v>
      </c>
      <c r="AC2610" s="27" t="str">
        <f aca="false">IF(AND(K2610="Critical",N2610="No"),"URGENT - No Bed","Normal")</f>
        <v>Normal</v>
      </c>
      <c r="AD2610" s="33" t="n">
        <f aca="false">INDEX(Lookup_Tables!$B$3:$B$12,MATCH(H2610,Lookup_Tables!$A$3:$A$12,0))</f>
        <v>3000000</v>
      </c>
      <c r="AE2610" s="27" t="str">
        <f aca="false">INDEX(Lookup_Tables!$C$3:$C$12,MATCH(H2610,Lookup_Tables!$A$3:$A$12,0))</f>
        <v>Dr. Pooja Iyer</v>
      </c>
      <c r="AF2610" s="27" t="str">
        <f aca="false">IFERROR(INDEX(Lookup_Tables!$F$16:$F$45,MATCH(I2610,Lookup_Tables!$E$16:$E$45,0)),"N/A")</f>
        <v>EMP213</v>
      </c>
      <c r="AG2610" s="27" t="n">
        <f aca="false">_xlfn.IFS(R2610="Recovered",4,R2610="Referred",3,R2610="Admitted",2,R2610="Deceased",1,TRUE(),0)</f>
        <v>4</v>
      </c>
      <c r="AH2610" s="27" t="str">
        <f aca="false">IF(T2610&gt;=4,"Satisfied",IF(T2610&gt;=3,"Neutral","Needs Improvement"))</f>
        <v>Neutral</v>
      </c>
    </row>
    <row r="2611" customFormat="false" ht="15" hidden="false" customHeight="false" outlineLevel="0" collapsed="false">
      <c r="A2611" s="30" t="s">
        <v>5712</v>
      </c>
      <c r="B2611" s="30" t="s">
        <v>4766</v>
      </c>
      <c r="C2611" s="30" t="n">
        <v>31</v>
      </c>
      <c r="D2611" s="30" t="s">
        <v>121</v>
      </c>
      <c r="E2611" s="31" t="n">
        <v>45562</v>
      </c>
      <c r="F2611" s="30" t="s">
        <v>940</v>
      </c>
      <c r="G2611" s="31" t="n">
        <v>45562</v>
      </c>
      <c r="H2611" s="30" t="s">
        <v>161</v>
      </c>
      <c r="I2611" s="30" t="s">
        <v>320</v>
      </c>
      <c r="J2611" s="30" t="s">
        <v>648</v>
      </c>
      <c r="K2611" s="30" t="s">
        <v>156</v>
      </c>
      <c r="L2611" s="30" t="n">
        <v>52</v>
      </c>
      <c r="M2611" s="30" t="n">
        <v>63</v>
      </c>
      <c r="N2611" s="30" t="s">
        <v>127</v>
      </c>
      <c r="O2611" s="30" t="s">
        <v>139</v>
      </c>
      <c r="P2611" s="30" t="s">
        <v>150</v>
      </c>
      <c r="Q2611" s="32" t="n">
        <v>4333.03</v>
      </c>
      <c r="R2611" s="30" t="s">
        <v>130</v>
      </c>
      <c r="S2611" s="30" t="s">
        <v>151</v>
      </c>
      <c r="T2611" s="30" t="n">
        <v>3</v>
      </c>
      <c r="U2611" s="30" t="n">
        <f aca="false">YEAR(E2611)</f>
        <v>2024</v>
      </c>
      <c r="V2611" s="30" t="str">
        <f aca="false">TEXT(E2611,"MMM-YYYY")</f>
        <v>Sep-2024</v>
      </c>
      <c r="W2611" s="30" t="n">
        <f aca="false">MONTH(E2611)</f>
        <v>9</v>
      </c>
      <c r="X2611" s="30" t="str">
        <f aca="false">TEXT(WEEKDAY(E2611,2),"0")&amp;" - "&amp;TEXT(E2611,"dddd")</f>
        <v>5 - Friday</v>
      </c>
      <c r="Y2611" s="30" t="str">
        <f aca="false">_xlfn.IFS(C2611&lt;18,"Child (0-17)",C2611&lt;40,"Young Adult (18-39)",C2611&lt;60,"Adult (40-59)",TRUE(),"Senior (60+)")</f>
        <v>Young Adult (18-39)</v>
      </c>
      <c r="Z2611" s="30" t="n">
        <f aca="false">ROUND(G2611-E2611,0)</f>
        <v>0</v>
      </c>
      <c r="AA2611" s="30" t="n">
        <f aca="false">L2611+M2611</f>
        <v>115</v>
      </c>
      <c r="AB2611" s="30" t="n">
        <f aca="false">IFERROR(ROUND(Q2611/AA2611,2),0)</f>
        <v>37.68</v>
      </c>
      <c r="AC2611" s="30" t="str">
        <f aca="false">IF(AND(K2611="Critical",N2611="No"),"URGENT - No Bed","Normal")</f>
        <v>Normal</v>
      </c>
      <c r="AD2611" s="34" t="n">
        <f aca="false">INDEX(Lookup_Tables!$B$3:$B$12,MATCH(H2611,Lookup_Tables!$A$3:$A$12,0))</f>
        <v>3600000</v>
      </c>
      <c r="AE2611" s="30" t="str">
        <f aca="false">INDEX(Lookup_Tables!$C$3:$C$12,MATCH(H2611,Lookup_Tables!$A$3:$A$12,0))</f>
        <v>Dr. Sameer Joshi</v>
      </c>
      <c r="AF2611" s="30" t="str">
        <f aca="false">IFERROR(INDEX(Lookup_Tables!$F$16:$F$45,MATCH(I2611,Lookup_Tables!$E$16:$E$45,0)),"N/A")</f>
        <v>EMP223</v>
      </c>
      <c r="AG2611" s="30" t="n">
        <f aca="false">_xlfn.IFS(R2611="Recovered",4,R2611="Referred",3,R2611="Admitted",2,R2611="Deceased",1,TRUE(),0)</f>
        <v>4</v>
      </c>
      <c r="AH2611" s="30" t="str">
        <f aca="false">IF(T2611&gt;=4,"Satisfied",IF(T2611&gt;=3,"Neutral","Needs Improvement"))</f>
        <v>Neutral</v>
      </c>
    </row>
    <row r="2612" customFormat="false" ht="15" hidden="false" customHeight="false" outlineLevel="0" collapsed="false">
      <c r="A2612" s="27" t="s">
        <v>5883</v>
      </c>
      <c r="B2612" s="27" t="s">
        <v>260</v>
      </c>
      <c r="C2612" s="27" t="n">
        <v>77</v>
      </c>
      <c r="D2612" s="27" t="s">
        <v>121</v>
      </c>
      <c r="E2612" s="28" t="n">
        <v>45346</v>
      </c>
      <c r="F2612" s="27" t="s">
        <v>160</v>
      </c>
      <c r="G2612" s="28" t="n">
        <v>45346</v>
      </c>
      <c r="H2612" s="27" t="s">
        <v>242</v>
      </c>
      <c r="I2612" s="27" t="s">
        <v>315</v>
      </c>
      <c r="J2612" s="27" t="s">
        <v>244</v>
      </c>
      <c r="K2612" s="27" t="s">
        <v>156</v>
      </c>
      <c r="L2612" s="27" t="n">
        <v>53</v>
      </c>
      <c r="M2612" s="27" t="n">
        <v>51</v>
      </c>
      <c r="N2612" s="27" t="s">
        <v>127</v>
      </c>
      <c r="O2612" s="27" t="s">
        <v>171</v>
      </c>
      <c r="P2612" s="27" t="s">
        <v>129</v>
      </c>
      <c r="Q2612" s="29" t="n">
        <v>4590.83</v>
      </c>
      <c r="R2612" s="27" t="s">
        <v>130</v>
      </c>
      <c r="S2612" s="27" t="s">
        <v>131</v>
      </c>
      <c r="T2612" s="27" t="n">
        <v>4</v>
      </c>
      <c r="U2612" s="27" t="n">
        <f aca="false">YEAR(E2612)</f>
        <v>2024</v>
      </c>
      <c r="V2612" s="27" t="str">
        <f aca="false">TEXT(E2612,"MMM-YYYY")</f>
        <v>Feb-2024</v>
      </c>
      <c r="W2612" s="27" t="n">
        <f aca="false">MONTH(E2612)</f>
        <v>2</v>
      </c>
      <c r="X2612" s="27" t="str">
        <f aca="false">TEXT(WEEKDAY(E2612,2),"0")&amp;" - "&amp;TEXT(E2612,"dddd")</f>
        <v>6 - Saturday</v>
      </c>
      <c r="Y2612" s="27" t="str">
        <f aca="false">_xlfn.IFS(C2612&lt;18,"Child (0-17)",C2612&lt;40,"Young Adult (18-39)",C2612&lt;60,"Adult (40-59)",TRUE(),"Senior (60+)")</f>
        <v>Senior (60+)</v>
      </c>
      <c r="Z2612" s="27" t="n">
        <f aca="false">ROUND(G2612-E2612,0)</f>
        <v>0</v>
      </c>
      <c r="AA2612" s="27" t="n">
        <f aca="false">L2612+M2612</f>
        <v>104</v>
      </c>
      <c r="AB2612" s="27" t="n">
        <f aca="false">IFERROR(ROUND(Q2612/AA2612,2),0)</f>
        <v>44.14</v>
      </c>
      <c r="AC2612" s="27" t="str">
        <f aca="false">IF(AND(K2612="Critical",N2612="No"),"URGENT - No Bed","Normal")</f>
        <v>Normal</v>
      </c>
      <c r="AD2612" s="33" t="n">
        <f aca="false">INDEX(Lookup_Tables!$B$3:$B$12,MATCH(H2612,Lookup_Tables!$A$3:$A$12,0))</f>
        <v>3000000</v>
      </c>
      <c r="AE2612" s="27" t="str">
        <f aca="false">INDEX(Lookup_Tables!$C$3:$C$12,MATCH(H2612,Lookup_Tables!$A$3:$A$12,0))</f>
        <v>Dr. Pooja Iyer</v>
      </c>
      <c r="AF2612" s="27" t="str">
        <f aca="false">IFERROR(INDEX(Lookup_Tables!$F$16:$F$45,MATCH(I2612,Lookup_Tables!$E$16:$E$45,0)),"N/A")</f>
        <v>EMP213</v>
      </c>
      <c r="AG2612" s="27" t="n">
        <f aca="false">_xlfn.IFS(R2612="Recovered",4,R2612="Referred",3,R2612="Admitted",2,R2612="Deceased",1,TRUE(),0)</f>
        <v>4</v>
      </c>
      <c r="AH2612" s="27" t="str">
        <f aca="false">IF(T2612&gt;=4,"Satisfied",IF(T2612&gt;=3,"Neutral","Needs Improvement"))</f>
        <v>Satisfied</v>
      </c>
    </row>
    <row r="2613" customFormat="false" ht="15" hidden="false" customHeight="false" outlineLevel="0" collapsed="false">
      <c r="A2613" s="30" t="s">
        <v>1397</v>
      </c>
      <c r="B2613" s="30" t="s">
        <v>895</v>
      </c>
      <c r="C2613" s="30" t="n">
        <v>37</v>
      </c>
      <c r="D2613" s="30" t="s">
        <v>181</v>
      </c>
      <c r="E2613" s="31" t="n">
        <v>45445</v>
      </c>
      <c r="F2613" s="30" t="s">
        <v>257</v>
      </c>
      <c r="G2613" s="31" t="n">
        <v>45445</v>
      </c>
      <c r="H2613" s="30" t="s">
        <v>183</v>
      </c>
      <c r="I2613" s="30" t="s">
        <v>212</v>
      </c>
      <c r="J2613" s="30" t="s">
        <v>431</v>
      </c>
      <c r="K2613" s="30" t="s">
        <v>138</v>
      </c>
      <c r="L2613" s="30" t="n">
        <v>85</v>
      </c>
      <c r="M2613" s="30" t="n">
        <v>39</v>
      </c>
      <c r="N2613" s="30" t="s">
        <v>127</v>
      </c>
      <c r="O2613" s="30" t="s">
        <v>149</v>
      </c>
      <c r="P2613" s="30" t="s">
        <v>187</v>
      </c>
      <c r="Q2613" s="32" t="n">
        <v>1935.57</v>
      </c>
      <c r="R2613" s="30" t="s">
        <v>130</v>
      </c>
      <c r="S2613" s="30" t="s">
        <v>131</v>
      </c>
      <c r="T2613" s="30" t="n">
        <v>3</v>
      </c>
      <c r="U2613" s="30" t="n">
        <f aca="false">YEAR(E2613)</f>
        <v>2024</v>
      </c>
      <c r="V2613" s="30" t="str">
        <f aca="false">TEXT(E2613,"MMM-YYYY")</f>
        <v>Jun-2024</v>
      </c>
      <c r="W2613" s="30" t="n">
        <f aca="false">MONTH(E2613)</f>
        <v>6</v>
      </c>
      <c r="X2613" s="30" t="str">
        <f aca="false">TEXT(WEEKDAY(E2613,2),"0")&amp;" - "&amp;TEXT(E2613,"dddd")</f>
        <v>7 - Sunday</v>
      </c>
      <c r="Y2613" s="30" t="str">
        <f aca="false">_xlfn.IFS(C2613&lt;18,"Child (0-17)",C2613&lt;40,"Young Adult (18-39)",C2613&lt;60,"Adult (40-59)",TRUE(),"Senior (60+)")</f>
        <v>Young Adult (18-39)</v>
      </c>
      <c r="Z2613" s="30" t="n">
        <f aca="false">ROUND(G2613-E2613,0)</f>
        <v>0</v>
      </c>
      <c r="AA2613" s="30" t="n">
        <f aca="false">L2613+M2613</f>
        <v>124</v>
      </c>
      <c r="AB2613" s="30" t="n">
        <f aca="false">IFERROR(ROUND(Q2613/AA2613,2),0)</f>
        <v>15.61</v>
      </c>
      <c r="AC2613" s="30" t="str">
        <f aca="false">IF(AND(K2613="Critical",N2613="No"),"URGENT - No Bed","Normal")</f>
        <v>Normal</v>
      </c>
      <c r="AD2613" s="34" t="n">
        <f aca="false">INDEX(Lookup_Tables!$B$3:$B$12,MATCH(H2613,Lookup_Tables!$A$3:$A$12,0))</f>
        <v>3100000</v>
      </c>
      <c r="AE2613" s="30" t="str">
        <f aca="false">INDEX(Lookup_Tables!$C$3:$C$12,MATCH(H2613,Lookup_Tables!$A$3:$A$12,0))</f>
        <v>Dr. Kavita Rao</v>
      </c>
      <c r="AF2613" s="30" t="str">
        <f aca="false">IFERROR(INDEX(Lookup_Tables!$F$16:$F$45,MATCH(I2613,Lookup_Tables!$E$16:$E$45,0)),"N/A")</f>
        <v>EMP225</v>
      </c>
      <c r="AG2613" s="30" t="n">
        <f aca="false">_xlfn.IFS(R2613="Recovered",4,R2613="Referred",3,R2613="Admitted",2,R2613="Deceased",1,TRUE(),0)</f>
        <v>4</v>
      </c>
      <c r="AH2613" s="30" t="str">
        <f aca="false">IF(T2613&gt;=4,"Satisfied",IF(T2613&gt;=3,"Neutral","Needs Improvement"))</f>
        <v>Neutral</v>
      </c>
    </row>
    <row r="2614" customFormat="false" ht="15" hidden="false" customHeight="false" outlineLevel="0" collapsed="false">
      <c r="A2614" s="27" t="s">
        <v>2629</v>
      </c>
      <c r="B2614" s="27" t="s">
        <v>2239</v>
      </c>
      <c r="C2614" s="27" t="n">
        <v>95</v>
      </c>
      <c r="D2614" s="27" t="s">
        <v>181</v>
      </c>
      <c r="E2614" s="28" t="n">
        <v>45381</v>
      </c>
      <c r="F2614" s="27" t="s">
        <v>370</v>
      </c>
      <c r="G2614" s="28" t="n">
        <v>45382</v>
      </c>
      <c r="H2614" s="27" t="s">
        <v>242</v>
      </c>
      <c r="I2614" s="27" t="s">
        <v>243</v>
      </c>
      <c r="J2614" s="27" t="s">
        <v>316</v>
      </c>
      <c r="K2614" s="27" t="s">
        <v>138</v>
      </c>
      <c r="L2614" s="27" t="n">
        <v>84</v>
      </c>
      <c r="M2614" s="27" t="n">
        <v>35</v>
      </c>
      <c r="N2614" s="27" t="s">
        <v>127</v>
      </c>
      <c r="O2614" s="27" t="s">
        <v>139</v>
      </c>
      <c r="P2614" s="27" t="s">
        <v>150</v>
      </c>
      <c r="Q2614" s="29" t="n">
        <v>1347.14</v>
      </c>
      <c r="R2614" s="27" t="s">
        <v>130</v>
      </c>
      <c r="S2614" s="27" t="s">
        <v>178</v>
      </c>
      <c r="T2614" s="27" t="n">
        <v>3</v>
      </c>
      <c r="U2614" s="27" t="n">
        <f aca="false">YEAR(E2614)</f>
        <v>2024</v>
      </c>
      <c r="V2614" s="27" t="str">
        <f aca="false">TEXT(E2614,"MMM-YYYY")</f>
        <v>Mar-2024</v>
      </c>
      <c r="W2614" s="27" t="n">
        <f aca="false">MONTH(E2614)</f>
        <v>3</v>
      </c>
      <c r="X2614" s="27" t="str">
        <f aca="false">TEXT(WEEKDAY(E2614,2),"0")&amp;" - "&amp;TEXT(E2614,"dddd")</f>
        <v>6 - Saturday</v>
      </c>
      <c r="Y2614" s="27" t="str">
        <f aca="false">_xlfn.IFS(C2614&lt;18,"Child (0-17)",C2614&lt;40,"Young Adult (18-39)",C2614&lt;60,"Adult (40-59)",TRUE(),"Senior (60+)")</f>
        <v>Senior (60+)</v>
      </c>
      <c r="Z2614" s="27" t="n">
        <f aca="false">ROUND(G2614-E2614,0)</f>
        <v>1</v>
      </c>
      <c r="AA2614" s="27" t="n">
        <f aca="false">L2614+M2614</f>
        <v>119</v>
      </c>
      <c r="AB2614" s="27" t="n">
        <f aca="false">IFERROR(ROUND(Q2614/AA2614,2),0)</f>
        <v>11.32</v>
      </c>
      <c r="AC2614" s="27" t="str">
        <f aca="false">IF(AND(K2614="Critical",N2614="No"),"URGENT - No Bed","Normal")</f>
        <v>Normal</v>
      </c>
      <c r="AD2614" s="33" t="n">
        <f aca="false">INDEX(Lookup_Tables!$B$3:$B$12,MATCH(H2614,Lookup_Tables!$A$3:$A$12,0))</f>
        <v>3000000</v>
      </c>
      <c r="AE2614" s="27" t="str">
        <f aca="false">INDEX(Lookup_Tables!$C$3:$C$12,MATCH(H2614,Lookup_Tables!$A$3:$A$12,0))</f>
        <v>Dr. Pooja Iyer</v>
      </c>
      <c r="AF2614" s="27" t="str">
        <f aca="false">IFERROR(INDEX(Lookup_Tables!$F$16:$F$45,MATCH(I2614,Lookup_Tables!$E$16:$E$45,0)),"N/A")</f>
        <v>EMP214</v>
      </c>
      <c r="AG2614" s="27" t="n">
        <f aca="false">_xlfn.IFS(R2614="Recovered",4,R2614="Referred",3,R2614="Admitted",2,R2614="Deceased",1,TRUE(),0)</f>
        <v>4</v>
      </c>
      <c r="AH2614" s="27" t="str">
        <f aca="false">IF(T2614&gt;=4,"Satisfied",IF(T2614&gt;=3,"Neutral","Needs Improvement"))</f>
        <v>Neutral</v>
      </c>
    </row>
    <row r="2615" customFormat="false" ht="15" hidden="false" customHeight="false" outlineLevel="0" collapsed="false">
      <c r="A2615" s="30" t="s">
        <v>3641</v>
      </c>
      <c r="B2615" s="30" t="s">
        <v>3118</v>
      </c>
      <c r="C2615" s="30" t="n">
        <v>33</v>
      </c>
      <c r="D2615" s="30" t="s">
        <v>121</v>
      </c>
      <c r="E2615" s="31" t="n">
        <v>45393</v>
      </c>
      <c r="F2615" s="30" t="s">
        <v>800</v>
      </c>
      <c r="G2615" s="31" t="n">
        <v>45401</v>
      </c>
      <c r="H2615" s="30" t="s">
        <v>123</v>
      </c>
      <c r="I2615" s="30" t="s">
        <v>124</v>
      </c>
      <c r="J2615" s="30" t="s">
        <v>508</v>
      </c>
      <c r="K2615" s="30" t="s">
        <v>202</v>
      </c>
      <c r="L2615" s="30" t="n">
        <v>7</v>
      </c>
      <c r="M2615" s="30" t="n">
        <v>78</v>
      </c>
      <c r="N2615" s="30" t="s">
        <v>186</v>
      </c>
      <c r="O2615" s="30" t="s">
        <v>128</v>
      </c>
      <c r="P2615" s="30" t="s">
        <v>187</v>
      </c>
      <c r="Q2615" s="32" t="n">
        <v>17272.06</v>
      </c>
      <c r="R2615" s="30" t="s">
        <v>130</v>
      </c>
      <c r="S2615" s="30" t="s">
        <v>223</v>
      </c>
      <c r="T2615" s="30" t="n">
        <v>4</v>
      </c>
      <c r="U2615" s="30" t="n">
        <f aca="false">YEAR(E2615)</f>
        <v>2024</v>
      </c>
      <c r="V2615" s="30" t="str">
        <f aca="false">TEXT(E2615,"MMM-YYYY")</f>
        <v>Apr-2024</v>
      </c>
      <c r="W2615" s="30" t="n">
        <f aca="false">MONTH(E2615)</f>
        <v>4</v>
      </c>
      <c r="X2615" s="30" t="str">
        <f aca="false">TEXT(WEEKDAY(E2615,2),"0")&amp;" - "&amp;TEXT(E2615,"dddd")</f>
        <v>4 - Thursday</v>
      </c>
      <c r="Y2615" s="30" t="str">
        <f aca="false">_xlfn.IFS(C2615&lt;18,"Child (0-17)",C2615&lt;40,"Young Adult (18-39)",C2615&lt;60,"Adult (40-59)",TRUE(),"Senior (60+)")</f>
        <v>Young Adult (18-39)</v>
      </c>
      <c r="Z2615" s="30" t="n">
        <f aca="false">ROUND(G2615-E2615,0)</f>
        <v>8</v>
      </c>
      <c r="AA2615" s="30" t="n">
        <f aca="false">L2615+M2615</f>
        <v>85</v>
      </c>
      <c r="AB2615" s="30" t="n">
        <f aca="false">IFERROR(ROUND(Q2615/AA2615,2),0)</f>
        <v>203.2</v>
      </c>
      <c r="AC2615" s="30" t="str">
        <f aca="false">IF(AND(K2615="Critical",N2615="No"),"URGENT - No Bed","Normal")</f>
        <v>Normal</v>
      </c>
      <c r="AD2615" s="34" t="n">
        <f aca="false">INDEX(Lookup_Tables!$B$3:$B$12,MATCH(H2615,Lookup_Tables!$A$3:$A$12,0))</f>
        <v>2200000</v>
      </c>
      <c r="AE2615" s="30" t="str">
        <f aca="false">INDEX(Lookup_Tables!$C$3:$C$12,MATCH(H2615,Lookup_Tables!$A$3:$A$12,0))</f>
        <v>Dr. Rohan Das</v>
      </c>
      <c r="AF2615" s="30" t="str">
        <f aca="false">IFERROR(INDEX(Lookup_Tables!$F$16:$F$45,MATCH(I2615,Lookup_Tables!$E$16:$E$45,0)),"N/A")</f>
        <v>EMP205</v>
      </c>
      <c r="AG2615" s="30" t="n">
        <f aca="false">_xlfn.IFS(R2615="Recovered",4,R2615="Referred",3,R2615="Admitted",2,R2615="Deceased",1,TRUE(),0)</f>
        <v>4</v>
      </c>
      <c r="AH2615" s="30" t="str">
        <f aca="false">IF(T2615&gt;=4,"Satisfied",IF(T2615&gt;=3,"Neutral","Needs Improvement"))</f>
        <v>Satisfied</v>
      </c>
    </row>
    <row r="2616" customFormat="false" ht="15" hidden="false" customHeight="false" outlineLevel="0" collapsed="false">
      <c r="A2616" s="27" t="s">
        <v>2383</v>
      </c>
      <c r="B2616" s="27" t="s">
        <v>936</v>
      </c>
      <c r="C2616" s="27" t="n">
        <v>54</v>
      </c>
      <c r="D2616" s="27" t="s">
        <v>181</v>
      </c>
      <c r="E2616" s="28" t="n">
        <v>45594</v>
      </c>
      <c r="F2616" s="27" t="s">
        <v>1220</v>
      </c>
      <c r="G2616" s="28" t="n">
        <v>45595</v>
      </c>
      <c r="H2616" s="27" t="s">
        <v>123</v>
      </c>
      <c r="I2616" s="27" t="s">
        <v>304</v>
      </c>
      <c r="J2616" s="27" t="s">
        <v>125</v>
      </c>
      <c r="K2616" s="27" t="s">
        <v>138</v>
      </c>
      <c r="L2616" s="27" t="n">
        <v>42</v>
      </c>
      <c r="M2616" s="27" t="n">
        <v>18</v>
      </c>
      <c r="N2616" s="27" t="s">
        <v>127</v>
      </c>
      <c r="O2616" s="27" t="s">
        <v>139</v>
      </c>
      <c r="P2616" s="27" t="s">
        <v>187</v>
      </c>
      <c r="Q2616" s="29" t="n">
        <v>701.41</v>
      </c>
      <c r="R2616" s="27" t="s">
        <v>130</v>
      </c>
      <c r="S2616" s="27" t="s">
        <v>335</v>
      </c>
      <c r="T2616" s="27" t="n">
        <v>5</v>
      </c>
      <c r="U2616" s="27" t="n">
        <f aca="false">YEAR(E2616)</f>
        <v>2024</v>
      </c>
      <c r="V2616" s="27" t="str">
        <f aca="false">TEXT(E2616,"MMM-YYYY")</f>
        <v>Oct-2024</v>
      </c>
      <c r="W2616" s="27" t="n">
        <f aca="false">MONTH(E2616)</f>
        <v>10</v>
      </c>
      <c r="X2616" s="27" t="str">
        <f aca="false">TEXT(WEEKDAY(E2616,2),"0")&amp;" - "&amp;TEXT(E2616,"dddd")</f>
        <v>2 - Tuesday</v>
      </c>
      <c r="Y2616" s="27" t="str">
        <f aca="false">_xlfn.IFS(C2616&lt;18,"Child (0-17)",C2616&lt;40,"Young Adult (18-39)",C2616&lt;60,"Adult (40-59)",TRUE(),"Senior (60+)")</f>
        <v>Adult (40-59)</v>
      </c>
      <c r="Z2616" s="27" t="n">
        <f aca="false">ROUND(G2616-E2616,0)</f>
        <v>1</v>
      </c>
      <c r="AA2616" s="27" t="n">
        <f aca="false">L2616+M2616</f>
        <v>60</v>
      </c>
      <c r="AB2616" s="27" t="n">
        <f aca="false">IFERROR(ROUND(Q2616/AA2616,2),0)</f>
        <v>11.69</v>
      </c>
      <c r="AC2616" s="27" t="str">
        <f aca="false">IF(AND(K2616="Critical",N2616="No"),"URGENT - No Bed","Normal")</f>
        <v>Normal</v>
      </c>
      <c r="AD2616" s="33" t="n">
        <f aca="false">INDEX(Lookup_Tables!$B$3:$B$12,MATCH(H2616,Lookup_Tables!$A$3:$A$12,0))</f>
        <v>2200000</v>
      </c>
      <c r="AE2616" s="27" t="str">
        <f aca="false">INDEX(Lookup_Tables!$C$3:$C$12,MATCH(H2616,Lookup_Tables!$A$3:$A$12,0))</f>
        <v>Dr. Rohan Das</v>
      </c>
      <c r="AF2616" s="27" t="str">
        <f aca="false">IFERROR(INDEX(Lookup_Tables!$F$16:$F$45,MATCH(I2616,Lookup_Tables!$E$16:$E$45,0)),"N/A")</f>
        <v>EMP204</v>
      </c>
      <c r="AG2616" s="27" t="n">
        <f aca="false">_xlfn.IFS(R2616="Recovered",4,R2616="Referred",3,R2616="Admitted",2,R2616="Deceased",1,TRUE(),0)</f>
        <v>4</v>
      </c>
      <c r="AH2616" s="27" t="str">
        <f aca="false">IF(T2616&gt;=4,"Satisfied",IF(T2616&gt;=3,"Neutral","Needs Improvement"))</f>
        <v>Satisfied</v>
      </c>
    </row>
    <row r="2617" customFormat="false" ht="15" hidden="false" customHeight="false" outlineLevel="0" collapsed="false">
      <c r="A2617" s="30" t="s">
        <v>810</v>
      </c>
      <c r="B2617" s="30" t="s">
        <v>811</v>
      </c>
      <c r="C2617" s="30" t="n">
        <v>78</v>
      </c>
      <c r="D2617" s="30" t="s">
        <v>181</v>
      </c>
      <c r="E2617" s="31" t="n">
        <v>45338</v>
      </c>
      <c r="F2617" s="30" t="s">
        <v>812</v>
      </c>
      <c r="G2617" s="31" t="n">
        <v>45338</v>
      </c>
      <c r="H2617" s="30" t="s">
        <v>183</v>
      </c>
      <c r="I2617" s="30" t="s">
        <v>430</v>
      </c>
      <c r="J2617" s="30" t="s">
        <v>476</v>
      </c>
      <c r="K2617" s="30" t="s">
        <v>138</v>
      </c>
      <c r="L2617" s="30" t="n">
        <v>76</v>
      </c>
      <c r="M2617" s="30" t="n">
        <v>24</v>
      </c>
      <c r="N2617" s="30" t="s">
        <v>127</v>
      </c>
      <c r="O2617" s="30" t="s">
        <v>128</v>
      </c>
      <c r="P2617" s="30" t="s">
        <v>140</v>
      </c>
      <c r="Q2617" s="32" t="n">
        <v>2032.08</v>
      </c>
      <c r="R2617" s="30" t="s">
        <v>130</v>
      </c>
      <c r="S2617" s="30" t="s">
        <v>164</v>
      </c>
      <c r="T2617" s="30" t="n">
        <v>5</v>
      </c>
      <c r="U2617" s="30" t="n">
        <f aca="false">YEAR(E2617)</f>
        <v>2024</v>
      </c>
      <c r="V2617" s="30" t="str">
        <f aca="false">TEXT(E2617,"MMM-YYYY")</f>
        <v>Feb-2024</v>
      </c>
      <c r="W2617" s="30" t="n">
        <f aca="false">MONTH(E2617)</f>
        <v>2</v>
      </c>
      <c r="X2617" s="30" t="str">
        <f aca="false">TEXT(WEEKDAY(E2617,2),"0")&amp;" - "&amp;TEXT(E2617,"dddd")</f>
        <v>5 - Friday</v>
      </c>
      <c r="Y2617" s="30" t="str">
        <f aca="false">_xlfn.IFS(C2617&lt;18,"Child (0-17)",C2617&lt;40,"Young Adult (18-39)",C2617&lt;60,"Adult (40-59)",TRUE(),"Senior (60+)")</f>
        <v>Senior (60+)</v>
      </c>
      <c r="Z2617" s="30" t="n">
        <f aca="false">ROUND(G2617-E2617,0)</f>
        <v>0</v>
      </c>
      <c r="AA2617" s="30" t="n">
        <f aca="false">L2617+M2617</f>
        <v>100</v>
      </c>
      <c r="AB2617" s="30" t="n">
        <f aca="false">IFERROR(ROUND(Q2617/AA2617,2),0)</f>
        <v>20.32</v>
      </c>
      <c r="AC2617" s="30" t="str">
        <f aca="false">IF(AND(K2617="Critical",N2617="No"),"URGENT - No Bed","Normal")</f>
        <v>Normal</v>
      </c>
      <c r="AD2617" s="34" t="n">
        <f aca="false">INDEX(Lookup_Tables!$B$3:$B$12,MATCH(H2617,Lookup_Tables!$A$3:$A$12,0))</f>
        <v>3100000</v>
      </c>
      <c r="AE2617" s="30" t="str">
        <f aca="false">INDEX(Lookup_Tables!$C$3:$C$12,MATCH(H2617,Lookup_Tables!$A$3:$A$12,0))</f>
        <v>Dr. Kavita Rao</v>
      </c>
      <c r="AF2617" s="30" t="str">
        <f aca="false">IFERROR(INDEX(Lookup_Tables!$F$16:$F$45,MATCH(I2617,Lookup_Tables!$E$16:$E$45,0)),"N/A")</f>
        <v>EMP224</v>
      </c>
      <c r="AG2617" s="30" t="n">
        <f aca="false">_xlfn.IFS(R2617="Recovered",4,R2617="Referred",3,R2617="Admitted",2,R2617="Deceased",1,TRUE(),0)</f>
        <v>4</v>
      </c>
      <c r="AH2617" s="30" t="str">
        <f aca="false">IF(T2617&gt;=4,"Satisfied",IF(T2617&gt;=3,"Neutral","Needs Improvement"))</f>
        <v>Satisfied</v>
      </c>
    </row>
    <row r="2618" customFormat="false" ht="15" hidden="false" customHeight="false" outlineLevel="0" collapsed="false">
      <c r="A2618" s="27" t="s">
        <v>5107</v>
      </c>
      <c r="B2618" s="27" t="s">
        <v>199</v>
      </c>
      <c r="C2618" s="27" t="n">
        <v>20</v>
      </c>
      <c r="D2618" s="27" t="s">
        <v>181</v>
      </c>
      <c r="E2618" s="28" t="n">
        <v>45300</v>
      </c>
      <c r="F2618" s="27" t="s">
        <v>826</v>
      </c>
      <c r="G2618" s="28" t="n">
        <v>45304</v>
      </c>
      <c r="H2618" s="27" t="s">
        <v>183</v>
      </c>
      <c r="I2618" s="27" t="s">
        <v>430</v>
      </c>
      <c r="J2618" s="27" t="s">
        <v>431</v>
      </c>
      <c r="K2618" s="27" t="s">
        <v>126</v>
      </c>
      <c r="L2618" s="27" t="n">
        <v>39</v>
      </c>
      <c r="M2618" s="27" t="n">
        <v>115</v>
      </c>
      <c r="N2618" s="27" t="s">
        <v>186</v>
      </c>
      <c r="O2618" s="27" t="s">
        <v>128</v>
      </c>
      <c r="P2618" s="27" t="s">
        <v>150</v>
      </c>
      <c r="Q2618" s="29" t="n">
        <v>8447.07</v>
      </c>
      <c r="R2618" s="27" t="s">
        <v>130</v>
      </c>
      <c r="S2618" s="27" t="s">
        <v>141</v>
      </c>
      <c r="T2618" s="27" t="n">
        <v>4</v>
      </c>
      <c r="U2618" s="27" t="n">
        <f aca="false">YEAR(E2618)</f>
        <v>2024</v>
      </c>
      <c r="V2618" s="27" t="str">
        <f aca="false">TEXT(E2618,"MMM-YYYY")</f>
        <v>Jan-2024</v>
      </c>
      <c r="W2618" s="27" t="n">
        <f aca="false">MONTH(E2618)</f>
        <v>1</v>
      </c>
      <c r="X2618" s="27" t="str">
        <f aca="false">TEXT(WEEKDAY(E2618,2),"0")&amp;" - "&amp;TEXT(E2618,"dddd")</f>
        <v>2 - Tuesday</v>
      </c>
      <c r="Y2618" s="27" t="str">
        <f aca="false">_xlfn.IFS(C2618&lt;18,"Child (0-17)",C2618&lt;40,"Young Adult (18-39)",C2618&lt;60,"Adult (40-59)",TRUE(),"Senior (60+)")</f>
        <v>Young Adult (18-39)</v>
      </c>
      <c r="Z2618" s="27" t="n">
        <f aca="false">ROUND(G2618-E2618,0)</f>
        <v>4</v>
      </c>
      <c r="AA2618" s="27" t="n">
        <f aca="false">L2618+M2618</f>
        <v>154</v>
      </c>
      <c r="AB2618" s="27" t="n">
        <f aca="false">IFERROR(ROUND(Q2618/AA2618,2),0)</f>
        <v>54.85</v>
      </c>
      <c r="AC2618" s="27" t="str">
        <f aca="false">IF(AND(K2618="Critical",N2618="No"),"URGENT - No Bed","Normal")</f>
        <v>Normal</v>
      </c>
      <c r="AD2618" s="33" t="n">
        <f aca="false">INDEX(Lookup_Tables!$B$3:$B$12,MATCH(H2618,Lookup_Tables!$A$3:$A$12,0))</f>
        <v>3100000</v>
      </c>
      <c r="AE2618" s="27" t="str">
        <f aca="false">INDEX(Lookup_Tables!$C$3:$C$12,MATCH(H2618,Lookup_Tables!$A$3:$A$12,0))</f>
        <v>Dr. Kavita Rao</v>
      </c>
      <c r="AF2618" s="27" t="str">
        <f aca="false">IFERROR(INDEX(Lookup_Tables!$F$16:$F$45,MATCH(I2618,Lookup_Tables!$E$16:$E$45,0)),"N/A")</f>
        <v>EMP224</v>
      </c>
      <c r="AG2618" s="27" t="n">
        <f aca="false">_xlfn.IFS(R2618="Recovered",4,R2618="Referred",3,R2618="Admitted",2,R2618="Deceased",1,TRUE(),0)</f>
        <v>4</v>
      </c>
      <c r="AH2618" s="27" t="str">
        <f aca="false">IF(T2618&gt;=4,"Satisfied",IF(T2618&gt;=3,"Neutral","Needs Improvement"))</f>
        <v>Satisfied</v>
      </c>
    </row>
    <row r="2619" customFormat="false" ht="15" hidden="false" customHeight="false" outlineLevel="0" collapsed="false">
      <c r="A2619" s="30" t="s">
        <v>3384</v>
      </c>
      <c r="B2619" s="30" t="s">
        <v>1232</v>
      </c>
      <c r="C2619" s="30" t="n">
        <v>48</v>
      </c>
      <c r="D2619" s="30" t="s">
        <v>121</v>
      </c>
      <c r="E2619" s="31" t="n">
        <v>45351</v>
      </c>
      <c r="F2619" s="30" t="s">
        <v>497</v>
      </c>
      <c r="G2619" s="31" t="n">
        <v>45353</v>
      </c>
      <c r="H2619" s="30" t="s">
        <v>161</v>
      </c>
      <c r="I2619" s="30" t="s">
        <v>320</v>
      </c>
      <c r="J2619" s="30" t="s">
        <v>426</v>
      </c>
      <c r="K2619" s="30" t="s">
        <v>126</v>
      </c>
      <c r="L2619" s="30" t="n">
        <v>40</v>
      </c>
      <c r="M2619" s="30" t="n">
        <v>117</v>
      </c>
      <c r="N2619" s="30" t="s">
        <v>186</v>
      </c>
      <c r="O2619" s="30" t="s">
        <v>139</v>
      </c>
      <c r="P2619" s="30" t="s">
        <v>140</v>
      </c>
      <c r="Q2619" s="32" t="n">
        <v>7448.73</v>
      </c>
      <c r="R2619" s="30" t="s">
        <v>130</v>
      </c>
      <c r="S2619" s="30" t="s">
        <v>164</v>
      </c>
      <c r="T2619" s="30" t="n">
        <v>5</v>
      </c>
      <c r="U2619" s="30" t="n">
        <f aca="false">YEAR(E2619)</f>
        <v>2024</v>
      </c>
      <c r="V2619" s="30" t="str">
        <f aca="false">TEXT(E2619,"MMM-YYYY")</f>
        <v>Feb-2024</v>
      </c>
      <c r="W2619" s="30" t="n">
        <f aca="false">MONTH(E2619)</f>
        <v>2</v>
      </c>
      <c r="X2619" s="30" t="str">
        <f aca="false">TEXT(WEEKDAY(E2619,2),"0")&amp;" - "&amp;TEXT(E2619,"dddd")</f>
        <v>4 - Thursday</v>
      </c>
      <c r="Y2619" s="30" t="str">
        <f aca="false">_xlfn.IFS(C2619&lt;18,"Child (0-17)",C2619&lt;40,"Young Adult (18-39)",C2619&lt;60,"Adult (40-59)",TRUE(),"Senior (60+)")</f>
        <v>Adult (40-59)</v>
      </c>
      <c r="Z2619" s="30" t="n">
        <f aca="false">ROUND(G2619-E2619,0)</f>
        <v>2</v>
      </c>
      <c r="AA2619" s="30" t="n">
        <f aca="false">L2619+M2619</f>
        <v>157</v>
      </c>
      <c r="AB2619" s="30" t="n">
        <f aca="false">IFERROR(ROUND(Q2619/AA2619,2),0)</f>
        <v>47.44</v>
      </c>
      <c r="AC2619" s="30" t="str">
        <f aca="false">IF(AND(K2619="Critical",N2619="No"),"URGENT - No Bed","Normal")</f>
        <v>Normal</v>
      </c>
      <c r="AD2619" s="34" t="n">
        <f aca="false">INDEX(Lookup_Tables!$B$3:$B$12,MATCH(H2619,Lookup_Tables!$A$3:$A$12,0))</f>
        <v>3600000</v>
      </c>
      <c r="AE2619" s="30" t="str">
        <f aca="false">INDEX(Lookup_Tables!$C$3:$C$12,MATCH(H2619,Lookup_Tables!$A$3:$A$12,0))</f>
        <v>Dr. Sameer Joshi</v>
      </c>
      <c r="AF2619" s="30" t="str">
        <f aca="false">IFERROR(INDEX(Lookup_Tables!$F$16:$F$45,MATCH(I2619,Lookup_Tables!$E$16:$E$45,0)),"N/A")</f>
        <v>EMP223</v>
      </c>
      <c r="AG2619" s="30" t="n">
        <f aca="false">_xlfn.IFS(R2619="Recovered",4,R2619="Referred",3,R2619="Admitted",2,R2619="Deceased",1,TRUE(),0)</f>
        <v>4</v>
      </c>
      <c r="AH2619" s="30" t="str">
        <f aca="false">IF(T2619&gt;=4,"Satisfied",IF(T2619&gt;=3,"Neutral","Needs Improvement"))</f>
        <v>Satisfied</v>
      </c>
    </row>
    <row r="2620" customFormat="false" ht="15" hidden="false" customHeight="false" outlineLevel="0" collapsed="false">
      <c r="A2620" s="27" t="s">
        <v>4055</v>
      </c>
      <c r="B2620" s="27" t="s">
        <v>1460</v>
      </c>
      <c r="C2620" s="27" t="n">
        <v>14</v>
      </c>
      <c r="D2620" s="27" t="s">
        <v>121</v>
      </c>
      <c r="E2620" s="28" t="n">
        <v>45384</v>
      </c>
      <c r="F2620" s="27" t="s">
        <v>1711</v>
      </c>
      <c r="G2620" s="28" t="n">
        <v>45385</v>
      </c>
      <c r="H2620" s="27" t="s">
        <v>183</v>
      </c>
      <c r="I2620" s="27" t="s">
        <v>184</v>
      </c>
      <c r="J2620" s="27" t="s">
        <v>411</v>
      </c>
      <c r="K2620" s="27" t="s">
        <v>156</v>
      </c>
      <c r="L2620" s="27" t="n">
        <v>49</v>
      </c>
      <c r="M2620" s="27" t="n">
        <v>71</v>
      </c>
      <c r="N2620" s="27" t="s">
        <v>186</v>
      </c>
      <c r="O2620" s="27" t="s">
        <v>128</v>
      </c>
      <c r="P2620" s="27" t="s">
        <v>129</v>
      </c>
      <c r="Q2620" s="29" t="n">
        <v>4974.98</v>
      </c>
      <c r="R2620" s="27" t="s">
        <v>130</v>
      </c>
      <c r="S2620" s="27" t="s">
        <v>197</v>
      </c>
      <c r="T2620" s="27" t="n">
        <v>5</v>
      </c>
      <c r="U2620" s="27" t="n">
        <f aca="false">YEAR(E2620)</f>
        <v>2024</v>
      </c>
      <c r="V2620" s="27" t="str">
        <f aca="false">TEXT(E2620,"MMM-YYYY")</f>
        <v>Apr-2024</v>
      </c>
      <c r="W2620" s="27" t="n">
        <f aca="false">MONTH(E2620)</f>
        <v>4</v>
      </c>
      <c r="X2620" s="27" t="str">
        <f aca="false">TEXT(WEEKDAY(E2620,2),"0")&amp;" - "&amp;TEXT(E2620,"dddd")</f>
        <v>2 - Tuesday</v>
      </c>
      <c r="Y2620" s="27" t="str">
        <f aca="false">_xlfn.IFS(C2620&lt;18,"Child (0-17)",C2620&lt;40,"Young Adult (18-39)",C2620&lt;60,"Adult (40-59)",TRUE(),"Senior (60+)")</f>
        <v>Child (0-17)</v>
      </c>
      <c r="Z2620" s="27" t="n">
        <f aca="false">ROUND(G2620-E2620,0)</f>
        <v>1</v>
      </c>
      <c r="AA2620" s="27" t="n">
        <f aca="false">L2620+M2620</f>
        <v>120</v>
      </c>
      <c r="AB2620" s="27" t="n">
        <f aca="false">IFERROR(ROUND(Q2620/AA2620,2),0)</f>
        <v>41.46</v>
      </c>
      <c r="AC2620" s="27" t="str">
        <f aca="false">IF(AND(K2620="Critical",N2620="No"),"URGENT - No Bed","Normal")</f>
        <v>Normal</v>
      </c>
      <c r="AD2620" s="33" t="n">
        <f aca="false">INDEX(Lookup_Tables!$B$3:$B$12,MATCH(H2620,Lookup_Tables!$A$3:$A$12,0))</f>
        <v>3100000</v>
      </c>
      <c r="AE2620" s="27" t="str">
        <f aca="false">INDEX(Lookup_Tables!$C$3:$C$12,MATCH(H2620,Lookup_Tables!$A$3:$A$12,0))</f>
        <v>Dr. Kavita Rao</v>
      </c>
      <c r="AF2620" s="27" t="str">
        <f aca="false">IFERROR(INDEX(Lookup_Tables!$F$16:$F$45,MATCH(I2620,Lookup_Tables!$E$16:$E$45,0)),"N/A")</f>
        <v>EMP226</v>
      </c>
      <c r="AG2620" s="27" t="n">
        <f aca="false">_xlfn.IFS(R2620="Recovered",4,R2620="Referred",3,R2620="Admitted",2,R2620="Deceased",1,TRUE(),0)</f>
        <v>4</v>
      </c>
      <c r="AH2620" s="27" t="str">
        <f aca="false">IF(T2620&gt;=4,"Satisfied",IF(T2620&gt;=3,"Neutral","Needs Improvement"))</f>
        <v>Satisfied</v>
      </c>
    </row>
    <row r="2621" customFormat="false" ht="15" hidden="false" customHeight="false" outlineLevel="0" collapsed="false">
      <c r="A2621" s="30" t="s">
        <v>1778</v>
      </c>
      <c r="B2621" s="30" t="s">
        <v>1779</v>
      </c>
      <c r="C2621" s="30" t="n">
        <v>45</v>
      </c>
      <c r="D2621" s="30" t="s">
        <v>121</v>
      </c>
      <c r="E2621" s="31" t="n">
        <v>45338</v>
      </c>
      <c r="F2621" s="30" t="s">
        <v>134</v>
      </c>
      <c r="G2621" s="31" t="n">
        <v>45339</v>
      </c>
      <c r="H2621" s="30" t="s">
        <v>217</v>
      </c>
      <c r="I2621" s="30" t="s">
        <v>392</v>
      </c>
      <c r="J2621" s="30" t="s">
        <v>483</v>
      </c>
      <c r="K2621" s="30" t="s">
        <v>138</v>
      </c>
      <c r="L2621" s="30" t="n">
        <v>69</v>
      </c>
      <c r="M2621" s="30" t="n">
        <v>17</v>
      </c>
      <c r="N2621" s="30" t="s">
        <v>127</v>
      </c>
      <c r="O2621" s="30" t="s">
        <v>128</v>
      </c>
      <c r="P2621" s="30" t="s">
        <v>129</v>
      </c>
      <c r="Q2621" s="32" t="n">
        <v>626.71</v>
      </c>
      <c r="R2621" s="30" t="s">
        <v>130</v>
      </c>
      <c r="S2621" s="30" t="s">
        <v>192</v>
      </c>
      <c r="T2621" s="30" t="n">
        <v>5</v>
      </c>
      <c r="U2621" s="30" t="n">
        <f aca="false">YEAR(E2621)</f>
        <v>2024</v>
      </c>
      <c r="V2621" s="30" t="str">
        <f aca="false">TEXT(E2621,"MMM-YYYY")</f>
        <v>Feb-2024</v>
      </c>
      <c r="W2621" s="30" t="n">
        <f aca="false">MONTH(E2621)</f>
        <v>2</v>
      </c>
      <c r="X2621" s="30" t="str">
        <f aca="false">TEXT(WEEKDAY(E2621,2),"0")&amp;" - "&amp;TEXT(E2621,"dddd")</f>
        <v>5 - Friday</v>
      </c>
      <c r="Y2621" s="30" t="str">
        <f aca="false">_xlfn.IFS(C2621&lt;18,"Child (0-17)",C2621&lt;40,"Young Adult (18-39)",C2621&lt;60,"Adult (40-59)",TRUE(),"Senior (60+)")</f>
        <v>Adult (40-59)</v>
      </c>
      <c r="Z2621" s="30" t="n">
        <f aca="false">ROUND(G2621-E2621,0)</f>
        <v>1</v>
      </c>
      <c r="AA2621" s="30" t="n">
        <f aca="false">L2621+M2621</f>
        <v>86</v>
      </c>
      <c r="AB2621" s="30" t="n">
        <f aca="false">IFERROR(ROUND(Q2621/AA2621,2),0)</f>
        <v>7.29</v>
      </c>
      <c r="AC2621" s="30" t="str">
        <f aca="false">IF(AND(K2621="Critical",N2621="No"),"URGENT - No Bed","Normal")</f>
        <v>Normal</v>
      </c>
      <c r="AD2621" s="34" t="n">
        <f aca="false">INDEX(Lookup_Tables!$B$3:$B$12,MATCH(H2621,Lookup_Tables!$A$3:$A$12,0))</f>
        <v>4200000</v>
      </c>
      <c r="AE2621" s="30" t="str">
        <f aca="false">INDEX(Lookup_Tables!$C$3:$C$12,MATCH(H2621,Lookup_Tables!$A$3:$A$12,0))</f>
        <v>Dr. Anil Kapoor</v>
      </c>
      <c r="AF2621" s="30" t="str">
        <f aca="false">IFERROR(INDEX(Lookup_Tables!$F$16:$F$45,MATCH(I2621,Lookup_Tables!$E$16:$E$45,0)),"N/A")</f>
        <v>EMP202</v>
      </c>
      <c r="AG2621" s="30" t="n">
        <f aca="false">_xlfn.IFS(R2621="Recovered",4,R2621="Referred",3,R2621="Admitted",2,R2621="Deceased",1,TRUE(),0)</f>
        <v>4</v>
      </c>
      <c r="AH2621" s="30" t="str">
        <f aca="false">IF(T2621&gt;=4,"Satisfied",IF(T2621&gt;=3,"Neutral","Needs Improvement"))</f>
        <v>Satisfied</v>
      </c>
    </row>
    <row r="2622" customFormat="false" ht="15" hidden="false" customHeight="false" outlineLevel="0" collapsed="false">
      <c r="A2622" s="27" t="s">
        <v>4718</v>
      </c>
      <c r="B2622" s="27" t="s">
        <v>1267</v>
      </c>
      <c r="C2622" s="27" t="n">
        <v>39</v>
      </c>
      <c r="D2622" s="27" t="s">
        <v>181</v>
      </c>
      <c r="E2622" s="28" t="n">
        <v>45436</v>
      </c>
      <c r="F2622" s="27" t="s">
        <v>350</v>
      </c>
      <c r="G2622" s="28" t="n">
        <v>45438</v>
      </c>
      <c r="H2622" s="27" t="s">
        <v>146</v>
      </c>
      <c r="I2622" s="27" t="s">
        <v>176</v>
      </c>
      <c r="J2622" s="27" t="s">
        <v>244</v>
      </c>
      <c r="K2622" s="27" t="s">
        <v>202</v>
      </c>
      <c r="L2622" s="27" t="n">
        <v>11</v>
      </c>
      <c r="M2622" s="27" t="n">
        <v>118</v>
      </c>
      <c r="N2622" s="27" t="s">
        <v>186</v>
      </c>
      <c r="O2622" s="27" t="s">
        <v>128</v>
      </c>
      <c r="P2622" s="27" t="s">
        <v>187</v>
      </c>
      <c r="Q2622" s="29" t="n">
        <v>16494.07</v>
      </c>
      <c r="R2622" s="27" t="s">
        <v>172</v>
      </c>
      <c r="S2622" s="27" t="s">
        <v>192</v>
      </c>
      <c r="T2622" s="27" t="n">
        <v>2</v>
      </c>
      <c r="U2622" s="27" t="n">
        <f aca="false">YEAR(E2622)</f>
        <v>2024</v>
      </c>
      <c r="V2622" s="27" t="str">
        <f aca="false">TEXT(E2622,"MMM-YYYY")</f>
        <v>May-2024</v>
      </c>
      <c r="W2622" s="27" t="n">
        <f aca="false">MONTH(E2622)</f>
        <v>5</v>
      </c>
      <c r="X2622" s="27" t="str">
        <f aca="false">TEXT(WEEKDAY(E2622,2),"0")&amp;" - "&amp;TEXT(E2622,"dddd")</f>
        <v>5 - Friday</v>
      </c>
      <c r="Y2622" s="27" t="str">
        <f aca="false">_xlfn.IFS(C2622&lt;18,"Child (0-17)",C2622&lt;40,"Young Adult (18-39)",C2622&lt;60,"Adult (40-59)",TRUE(),"Senior (60+)")</f>
        <v>Young Adult (18-39)</v>
      </c>
      <c r="Z2622" s="27" t="n">
        <f aca="false">ROUND(G2622-E2622,0)</f>
        <v>2</v>
      </c>
      <c r="AA2622" s="27" t="n">
        <f aca="false">L2622+M2622</f>
        <v>129</v>
      </c>
      <c r="AB2622" s="27" t="n">
        <f aca="false">IFERROR(ROUND(Q2622/AA2622,2),0)</f>
        <v>127.86</v>
      </c>
      <c r="AC2622" s="27" t="str">
        <f aca="false">IF(AND(K2622="Critical",N2622="No"),"URGENT - No Bed","Normal")</f>
        <v>Normal</v>
      </c>
      <c r="AD2622" s="33" t="n">
        <f aca="false">INDEX(Lookup_Tables!$B$3:$B$12,MATCH(H2622,Lookup_Tables!$A$3:$A$12,0))</f>
        <v>2700000</v>
      </c>
      <c r="AE2622" s="27" t="str">
        <f aca="false">INDEX(Lookup_Tables!$C$3:$C$12,MATCH(H2622,Lookup_Tables!$A$3:$A$12,0))</f>
        <v>Dr. Vikram Singh</v>
      </c>
      <c r="AF2622" s="27" t="str">
        <f aca="false">IFERROR(INDEX(Lookup_Tables!$F$16:$F$45,MATCH(I2622,Lookup_Tables!$E$16:$E$45,0)),"N/A")</f>
        <v>EMP227</v>
      </c>
      <c r="AG2622" s="27" t="n">
        <f aca="false">_xlfn.IFS(R2622="Recovered",4,R2622="Referred",3,R2622="Admitted",2,R2622="Deceased",1,TRUE(),0)</f>
        <v>2</v>
      </c>
      <c r="AH2622" s="27" t="str">
        <f aca="false">IF(T2622&gt;=4,"Satisfied",IF(T2622&gt;=3,"Neutral","Needs Improvement"))</f>
        <v>Needs Improvement</v>
      </c>
    </row>
    <row r="2623" customFormat="false" ht="15" hidden="false" customHeight="false" outlineLevel="0" collapsed="false">
      <c r="A2623" s="30" t="s">
        <v>3361</v>
      </c>
      <c r="B2623" s="30" t="s">
        <v>210</v>
      </c>
      <c r="C2623" s="30" t="n">
        <v>57</v>
      </c>
      <c r="D2623" s="30" t="s">
        <v>181</v>
      </c>
      <c r="E2623" s="31" t="n">
        <v>45326</v>
      </c>
      <c r="F2623" s="30" t="s">
        <v>2101</v>
      </c>
      <c r="G2623" s="31" t="n">
        <v>45326</v>
      </c>
      <c r="H2623" s="30" t="s">
        <v>146</v>
      </c>
      <c r="I2623" s="30" t="s">
        <v>176</v>
      </c>
      <c r="J2623" s="30" t="s">
        <v>244</v>
      </c>
      <c r="K2623" s="30" t="s">
        <v>138</v>
      </c>
      <c r="L2623" s="30" t="n">
        <v>24</v>
      </c>
      <c r="M2623" s="30" t="n">
        <v>43</v>
      </c>
      <c r="N2623" s="30" t="s">
        <v>127</v>
      </c>
      <c r="O2623" s="30" t="s">
        <v>171</v>
      </c>
      <c r="P2623" s="30" t="s">
        <v>150</v>
      </c>
      <c r="Q2623" s="32" t="n">
        <v>1145.99</v>
      </c>
      <c r="R2623" s="30" t="s">
        <v>130</v>
      </c>
      <c r="S2623" s="30" t="s">
        <v>192</v>
      </c>
      <c r="T2623" s="30" t="n">
        <v>5</v>
      </c>
      <c r="U2623" s="30" t="n">
        <f aca="false">YEAR(E2623)</f>
        <v>2024</v>
      </c>
      <c r="V2623" s="30" t="str">
        <f aca="false">TEXT(E2623,"MMM-YYYY")</f>
        <v>Feb-2024</v>
      </c>
      <c r="W2623" s="30" t="n">
        <f aca="false">MONTH(E2623)</f>
        <v>2</v>
      </c>
      <c r="X2623" s="30" t="str">
        <f aca="false">TEXT(WEEKDAY(E2623,2),"0")&amp;" - "&amp;TEXT(E2623,"dddd")</f>
        <v>7 - Sunday</v>
      </c>
      <c r="Y2623" s="30" t="str">
        <f aca="false">_xlfn.IFS(C2623&lt;18,"Child (0-17)",C2623&lt;40,"Young Adult (18-39)",C2623&lt;60,"Adult (40-59)",TRUE(),"Senior (60+)")</f>
        <v>Adult (40-59)</v>
      </c>
      <c r="Z2623" s="30" t="n">
        <f aca="false">ROUND(G2623-E2623,0)</f>
        <v>0</v>
      </c>
      <c r="AA2623" s="30" t="n">
        <f aca="false">L2623+M2623</f>
        <v>67</v>
      </c>
      <c r="AB2623" s="30" t="n">
        <f aca="false">IFERROR(ROUND(Q2623/AA2623,2),0)</f>
        <v>17.1</v>
      </c>
      <c r="AC2623" s="30" t="str">
        <f aca="false">IF(AND(K2623="Critical",N2623="No"),"URGENT - No Bed","Normal")</f>
        <v>Normal</v>
      </c>
      <c r="AD2623" s="34" t="n">
        <f aca="false">INDEX(Lookup_Tables!$B$3:$B$12,MATCH(H2623,Lookup_Tables!$A$3:$A$12,0))</f>
        <v>2700000</v>
      </c>
      <c r="AE2623" s="30" t="str">
        <f aca="false">INDEX(Lookup_Tables!$C$3:$C$12,MATCH(H2623,Lookup_Tables!$A$3:$A$12,0))</f>
        <v>Dr. Vikram Singh</v>
      </c>
      <c r="AF2623" s="30" t="str">
        <f aca="false">IFERROR(INDEX(Lookup_Tables!$F$16:$F$45,MATCH(I2623,Lookup_Tables!$E$16:$E$45,0)),"N/A")</f>
        <v>EMP227</v>
      </c>
      <c r="AG2623" s="30" t="n">
        <f aca="false">_xlfn.IFS(R2623="Recovered",4,R2623="Referred",3,R2623="Admitted",2,R2623="Deceased",1,TRUE(),0)</f>
        <v>4</v>
      </c>
      <c r="AH2623" s="30" t="str">
        <f aca="false">IF(T2623&gt;=4,"Satisfied",IF(T2623&gt;=3,"Neutral","Needs Improvement"))</f>
        <v>Satisfied</v>
      </c>
    </row>
    <row r="2624" customFormat="false" ht="15" hidden="false" customHeight="false" outlineLevel="0" collapsed="false">
      <c r="A2624" s="27" t="s">
        <v>5253</v>
      </c>
      <c r="B2624" s="27" t="s">
        <v>4723</v>
      </c>
      <c r="C2624" s="27" t="n">
        <v>61</v>
      </c>
      <c r="D2624" s="27" t="s">
        <v>181</v>
      </c>
      <c r="E2624" s="28" t="n">
        <v>45395</v>
      </c>
      <c r="F2624" s="27" t="s">
        <v>1076</v>
      </c>
      <c r="G2624" s="28" t="n">
        <v>45395</v>
      </c>
      <c r="H2624" s="27" t="s">
        <v>161</v>
      </c>
      <c r="I2624" s="27" t="s">
        <v>320</v>
      </c>
      <c r="J2624" s="27" t="s">
        <v>163</v>
      </c>
      <c r="K2624" s="27" t="s">
        <v>138</v>
      </c>
      <c r="L2624" s="27" t="n">
        <v>31</v>
      </c>
      <c r="M2624" s="27" t="n">
        <v>35</v>
      </c>
      <c r="N2624" s="27" t="s">
        <v>127</v>
      </c>
      <c r="O2624" s="27" t="s">
        <v>139</v>
      </c>
      <c r="P2624" s="27" t="s">
        <v>129</v>
      </c>
      <c r="Q2624" s="29" t="n">
        <v>1654.75</v>
      </c>
      <c r="R2624" s="27" t="s">
        <v>130</v>
      </c>
      <c r="S2624" s="27" t="s">
        <v>197</v>
      </c>
      <c r="T2624" s="27" t="n">
        <v>4</v>
      </c>
      <c r="U2624" s="27" t="n">
        <f aca="false">YEAR(E2624)</f>
        <v>2024</v>
      </c>
      <c r="V2624" s="27" t="str">
        <f aca="false">TEXT(E2624,"MMM-YYYY")</f>
        <v>Apr-2024</v>
      </c>
      <c r="W2624" s="27" t="n">
        <f aca="false">MONTH(E2624)</f>
        <v>4</v>
      </c>
      <c r="X2624" s="27" t="str">
        <f aca="false">TEXT(WEEKDAY(E2624,2),"0")&amp;" - "&amp;TEXT(E2624,"dddd")</f>
        <v>6 - Saturday</v>
      </c>
      <c r="Y2624" s="27" t="str">
        <f aca="false">_xlfn.IFS(C2624&lt;18,"Child (0-17)",C2624&lt;40,"Young Adult (18-39)",C2624&lt;60,"Adult (40-59)",TRUE(),"Senior (60+)")</f>
        <v>Senior (60+)</v>
      </c>
      <c r="Z2624" s="27" t="n">
        <f aca="false">ROUND(G2624-E2624,0)</f>
        <v>0</v>
      </c>
      <c r="AA2624" s="27" t="n">
        <f aca="false">L2624+M2624</f>
        <v>66</v>
      </c>
      <c r="AB2624" s="27" t="n">
        <f aca="false">IFERROR(ROUND(Q2624/AA2624,2),0)</f>
        <v>25.07</v>
      </c>
      <c r="AC2624" s="27" t="str">
        <f aca="false">IF(AND(K2624="Critical",N2624="No"),"URGENT - No Bed","Normal")</f>
        <v>Normal</v>
      </c>
      <c r="AD2624" s="33" t="n">
        <f aca="false">INDEX(Lookup_Tables!$B$3:$B$12,MATCH(H2624,Lookup_Tables!$A$3:$A$12,0))</f>
        <v>3600000</v>
      </c>
      <c r="AE2624" s="27" t="str">
        <f aca="false">INDEX(Lookup_Tables!$C$3:$C$12,MATCH(H2624,Lookup_Tables!$A$3:$A$12,0))</f>
        <v>Dr. Sameer Joshi</v>
      </c>
      <c r="AF2624" s="27" t="str">
        <f aca="false">IFERROR(INDEX(Lookup_Tables!$F$16:$F$45,MATCH(I2624,Lookup_Tables!$E$16:$E$45,0)),"N/A")</f>
        <v>EMP223</v>
      </c>
      <c r="AG2624" s="27" t="n">
        <f aca="false">_xlfn.IFS(R2624="Recovered",4,R2624="Referred",3,R2624="Admitted",2,R2624="Deceased",1,TRUE(),0)</f>
        <v>4</v>
      </c>
      <c r="AH2624" s="27" t="str">
        <f aca="false">IF(T2624&gt;=4,"Satisfied",IF(T2624&gt;=3,"Neutral","Needs Improvement"))</f>
        <v>Satisfied</v>
      </c>
    </row>
    <row r="2625" customFormat="false" ht="15" hidden="false" customHeight="false" outlineLevel="0" collapsed="false">
      <c r="A2625" s="30" t="s">
        <v>7006</v>
      </c>
      <c r="B2625" s="30" t="s">
        <v>2389</v>
      </c>
      <c r="C2625" s="30" t="n">
        <v>30</v>
      </c>
      <c r="D2625" s="30" t="s">
        <v>121</v>
      </c>
      <c r="E2625" s="31" t="n">
        <v>45407</v>
      </c>
      <c r="F2625" s="30" t="s">
        <v>519</v>
      </c>
      <c r="G2625" s="31" t="n">
        <v>45408</v>
      </c>
      <c r="H2625" s="30" t="s">
        <v>135</v>
      </c>
      <c r="I2625" s="30" t="s">
        <v>136</v>
      </c>
      <c r="J2625" s="30" t="s">
        <v>137</v>
      </c>
      <c r="K2625" s="30" t="s">
        <v>156</v>
      </c>
      <c r="L2625" s="30" t="n">
        <v>21</v>
      </c>
      <c r="M2625" s="30" t="n">
        <v>67</v>
      </c>
      <c r="N2625" s="30" t="s">
        <v>186</v>
      </c>
      <c r="O2625" s="30" t="s">
        <v>139</v>
      </c>
      <c r="P2625" s="30" t="s">
        <v>187</v>
      </c>
      <c r="Q2625" s="32" t="n">
        <v>3060.33</v>
      </c>
      <c r="R2625" s="30" t="s">
        <v>130</v>
      </c>
      <c r="S2625" s="30" t="s">
        <v>164</v>
      </c>
      <c r="T2625" s="30" t="n">
        <v>2</v>
      </c>
      <c r="U2625" s="30" t="n">
        <f aca="false">YEAR(E2625)</f>
        <v>2024</v>
      </c>
      <c r="V2625" s="30" t="str">
        <f aca="false">TEXT(E2625,"MMM-YYYY")</f>
        <v>Apr-2024</v>
      </c>
      <c r="W2625" s="30" t="n">
        <f aca="false">MONTH(E2625)</f>
        <v>4</v>
      </c>
      <c r="X2625" s="30" t="str">
        <f aca="false">TEXT(WEEKDAY(E2625,2),"0")&amp;" - "&amp;TEXT(E2625,"dddd")</f>
        <v>4 - Thursday</v>
      </c>
      <c r="Y2625" s="30" t="str">
        <f aca="false">_xlfn.IFS(C2625&lt;18,"Child (0-17)",C2625&lt;40,"Young Adult (18-39)",C2625&lt;60,"Adult (40-59)",TRUE(),"Senior (60+)")</f>
        <v>Young Adult (18-39)</v>
      </c>
      <c r="Z2625" s="30" t="n">
        <f aca="false">ROUND(G2625-E2625,0)</f>
        <v>1</v>
      </c>
      <c r="AA2625" s="30" t="n">
        <f aca="false">L2625+M2625</f>
        <v>88</v>
      </c>
      <c r="AB2625" s="30" t="n">
        <f aca="false">IFERROR(ROUND(Q2625/AA2625,2),0)</f>
        <v>34.78</v>
      </c>
      <c r="AC2625" s="30" t="str">
        <f aca="false">IF(AND(K2625="Critical",N2625="No"),"URGENT - No Bed","Normal")</f>
        <v>Normal</v>
      </c>
      <c r="AD2625" s="34" t="n">
        <f aca="false">INDEX(Lookup_Tables!$B$3:$B$12,MATCH(H2625,Lookup_Tables!$A$3:$A$12,0))</f>
        <v>4600000</v>
      </c>
      <c r="AE2625" s="30" t="str">
        <f aca="false">INDEX(Lookup_Tables!$C$3:$C$12,MATCH(H2625,Lookup_Tables!$A$3:$A$12,0))</f>
        <v>Dr. Farhan Khan</v>
      </c>
      <c r="AF2625" s="30" t="str">
        <f aca="false">IFERROR(INDEX(Lookup_Tables!$F$16:$F$45,MATCH(I2625,Lookup_Tables!$E$16:$E$45,0)),"N/A")</f>
        <v>EMP206</v>
      </c>
      <c r="AG2625" s="30" t="n">
        <f aca="false">_xlfn.IFS(R2625="Recovered",4,R2625="Referred",3,R2625="Admitted",2,R2625="Deceased",1,TRUE(),0)</f>
        <v>4</v>
      </c>
      <c r="AH2625" s="30" t="str">
        <f aca="false">IF(T2625&gt;=4,"Satisfied",IF(T2625&gt;=3,"Neutral","Needs Improvement"))</f>
        <v>Needs Improvement</v>
      </c>
    </row>
    <row r="2626" customFormat="false" ht="15" hidden="false" customHeight="false" outlineLevel="0" collapsed="false">
      <c r="A2626" s="27" t="s">
        <v>3206</v>
      </c>
      <c r="B2626" s="27" t="s">
        <v>7235</v>
      </c>
      <c r="C2626" s="27" t="n">
        <v>58</v>
      </c>
      <c r="D2626" s="27" t="s">
        <v>121</v>
      </c>
      <c r="E2626" s="28" t="n">
        <v>45541</v>
      </c>
      <c r="F2626" s="27" t="s">
        <v>350</v>
      </c>
      <c r="G2626" s="28" t="n">
        <v>45545</v>
      </c>
      <c r="H2626" s="27" t="s">
        <v>236</v>
      </c>
      <c r="I2626" s="27" t="s">
        <v>266</v>
      </c>
      <c r="J2626" s="27" t="s">
        <v>267</v>
      </c>
      <c r="K2626" s="27" t="s">
        <v>126</v>
      </c>
      <c r="L2626" s="27" t="n">
        <v>12</v>
      </c>
      <c r="M2626" s="27" t="n">
        <v>79</v>
      </c>
      <c r="N2626" s="27" t="s">
        <v>186</v>
      </c>
      <c r="O2626" s="27" t="s">
        <v>128</v>
      </c>
      <c r="P2626" s="27" t="s">
        <v>187</v>
      </c>
      <c r="Q2626" s="29" t="n">
        <v>7135.3</v>
      </c>
      <c r="R2626" s="27" t="s">
        <v>130</v>
      </c>
      <c r="S2626" s="27" t="s">
        <v>151</v>
      </c>
      <c r="T2626" s="27" t="n">
        <v>4</v>
      </c>
      <c r="U2626" s="27" t="n">
        <f aca="false">YEAR(E2626)</f>
        <v>2024</v>
      </c>
      <c r="V2626" s="27" t="str">
        <f aca="false">TEXT(E2626,"MMM-YYYY")</f>
        <v>Sep-2024</v>
      </c>
      <c r="W2626" s="27" t="n">
        <f aca="false">MONTH(E2626)</f>
        <v>9</v>
      </c>
      <c r="X2626" s="27" t="str">
        <f aca="false">TEXT(WEEKDAY(E2626,2),"0")&amp;" - "&amp;TEXT(E2626,"dddd")</f>
        <v>5 - Friday</v>
      </c>
      <c r="Y2626" s="27" t="str">
        <f aca="false">_xlfn.IFS(C2626&lt;18,"Child (0-17)",C2626&lt;40,"Young Adult (18-39)",C2626&lt;60,"Adult (40-59)",TRUE(),"Senior (60+)")</f>
        <v>Adult (40-59)</v>
      </c>
      <c r="Z2626" s="27" t="n">
        <f aca="false">ROUND(G2626-E2626,0)</f>
        <v>4</v>
      </c>
      <c r="AA2626" s="27" t="n">
        <f aca="false">L2626+M2626</f>
        <v>91</v>
      </c>
      <c r="AB2626" s="27" t="n">
        <f aca="false">IFERROR(ROUND(Q2626/AA2626,2),0)</f>
        <v>78.41</v>
      </c>
      <c r="AC2626" s="27" t="str">
        <f aca="false">IF(AND(K2626="Critical",N2626="No"),"URGENT - No Bed","Normal")</f>
        <v>Normal</v>
      </c>
      <c r="AD2626" s="33" t="n">
        <f aca="false">INDEX(Lookup_Tables!$B$3:$B$12,MATCH(H2626,Lookup_Tables!$A$3:$A$12,0))</f>
        <v>3900000</v>
      </c>
      <c r="AE2626" s="27" t="str">
        <f aca="false">INDEX(Lookup_Tables!$C$3:$C$12,MATCH(H2626,Lookup_Tables!$A$3:$A$12,0))</f>
        <v>Dr. Rina Mehta</v>
      </c>
      <c r="AF2626" s="27" t="str">
        <f aca="false">IFERROR(INDEX(Lookup_Tables!$F$16:$F$45,MATCH(I2626,Lookup_Tables!$E$16:$E$45,0)),"N/A")</f>
        <v>EMP217</v>
      </c>
      <c r="AG2626" s="27" t="n">
        <f aca="false">_xlfn.IFS(R2626="Recovered",4,R2626="Referred",3,R2626="Admitted",2,R2626="Deceased",1,TRUE(),0)</f>
        <v>4</v>
      </c>
      <c r="AH2626" s="27" t="str">
        <f aca="false">IF(T2626&gt;=4,"Satisfied",IF(T2626&gt;=3,"Neutral","Needs Improvement"))</f>
        <v>Satisfied</v>
      </c>
    </row>
    <row r="2627" customFormat="false" ht="15" hidden="false" customHeight="false" outlineLevel="0" collapsed="false">
      <c r="A2627" s="30" t="s">
        <v>4998</v>
      </c>
      <c r="B2627" s="30" t="s">
        <v>507</v>
      </c>
      <c r="C2627" s="30" t="n">
        <v>22</v>
      </c>
      <c r="D2627" s="30" t="s">
        <v>121</v>
      </c>
      <c r="E2627" s="31" t="n">
        <v>45440</v>
      </c>
      <c r="F2627" s="30" t="s">
        <v>669</v>
      </c>
      <c r="G2627" s="31" t="n">
        <v>45440</v>
      </c>
      <c r="H2627" s="30" t="s">
        <v>206</v>
      </c>
      <c r="I2627" s="30" t="s">
        <v>207</v>
      </c>
      <c r="J2627" s="30" t="s">
        <v>593</v>
      </c>
      <c r="K2627" s="30" t="s">
        <v>156</v>
      </c>
      <c r="L2627" s="30" t="n">
        <v>21</v>
      </c>
      <c r="M2627" s="30" t="n">
        <v>78</v>
      </c>
      <c r="N2627" s="30" t="s">
        <v>127</v>
      </c>
      <c r="O2627" s="30" t="s">
        <v>139</v>
      </c>
      <c r="P2627" s="30" t="s">
        <v>140</v>
      </c>
      <c r="Q2627" s="32" t="n">
        <v>3597.22</v>
      </c>
      <c r="R2627" s="30" t="s">
        <v>130</v>
      </c>
      <c r="S2627" s="30" t="s">
        <v>141</v>
      </c>
      <c r="T2627" s="30" t="n">
        <v>3</v>
      </c>
      <c r="U2627" s="30" t="n">
        <f aca="false">YEAR(E2627)</f>
        <v>2024</v>
      </c>
      <c r="V2627" s="30" t="str">
        <f aca="false">TEXT(E2627,"MMM-YYYY")</f>
        <v>May-2024</v>
      </c>
      <c r="W2627" s="30" t="n">
        <f aca="false">MONTH(E2627)</f>
        <v>5</v>
      </c>
      <c r="X2627" s="30" t="str">
        <f aca="false">TEXT(WEEKDAY(E2627,2),"0")&amp;" - "&amp;TEXT(E2627,"dddd")</f>
        <v>2 - Tuesday</v>
      </c>
      <c r="Y2627" s="30" t="str">
        <f aca="false">_xlfn.IFS(C2627&lt;18,"Child (0-17)",C2627&lt;40,"Young Adult (18-39)",C2627&lt;60,"Adult (40-59)",TRUE(),"Senior (60+)")</f>
        <v>Young Adult (18-39)</v>
      </c>
      <c r="Z2627" s="30" t="n">
        <f aca="false">ROUND(G2627-E2627,0)</f>
        <v>0</v>
      </c>
      <c r="AA2627" s="30" t="n">
        <f aca="false">L2627+M2627</f>
        <v>99</v>
      </c>
      <c r="AB2627" s="30" t="n">
        <f aca="false">IFERROR(ROUND(Q2627/AA2627,2),0)</f>
        <v>36.34</v>
      </c>
      <c r="AC2627" s="30" t="str">
        <f aca="false">IF(AND(K2627="Critical",N2627="No"),"URGENT - No Bed","Normal")</f>
        <v>Normal</v>
      </c>
      <c r="AD2627" s="34" t="n">
        <f aca="false">INDEX(Lookup_Tables!$B$3:$B$12,MATCH(H2627,Lookup_Tables!$A$3:$A$12,0))</f>
        <v>2800000</v>
      </c>
      <c r="AE2627" s="30" t="str">
        <f aca="false">INDEX(Lookup_Tables!$C$3:$C$12,MATCH(H2627,Lookup_Tables!$A$3:$A$12,0))</f>
        <v>Dr. Suresh Nair</v>
      </c>
      <c r="AF2627" s="30" t="str">
        <f aca="false">IFERROR(INDEX(Lookup_Tables!$F$16:$F$45,MATCH(I2627,Lookup_Tables!$E$16:$E$45,0)),"N/A")</f>
        <v>EMP209</v>
      </c>
      <c r="AG2627" s="30" t="n">
        <f aca="false">_xlfn.IFS(R2627="Recovered",4,R2627="Referred",3,R2627="Admitted",2,R2627="Deceased",1,TRUE(),0)</f>
        <v>4</v>
      </c>
      <c r="AH2627" s="30" t="str">
        <f aca="false">IF(T2627&gt;=4,"Satisfied",IF(T2627&gt;=3,"Neutral","Needs Improvement"))</f>
        <v>Neutral</v>
      </c>
    </row>
    <row r="2628" customFormat="false" ht="15" hidden="false" customHeight="false" outlineLevel="0" collapsed="false">
      <c r="A2628" s="27" t="s">
        <v>4504</v>
      </c>
      <c r="B2628" s="27" t="s">
        <v>3467</v>
      </c>
      <c r="C2628" s="27" t="n">
        <v>32</v>
      </c>
      <c r="D2628" s="27" t="s">
        <v>121</v>
      </c>
      <c r="E2628" s="28" t="n">
        <v>45572</v>
      </c>
      <c r="F2628" s="27" t="s">
        <v>482</v>
      </c>
      <c r="G2628" s="28" t="n">
        <v>45577</v>
      </c>
      <c r="H2628" s="27" t="s">
        <v>242</v>
      </c>
      <c r="I2628" s="27" t="s">
        <v>466</v>
      </c>
      <c r="J2628" s="27" t="s">
        <v>244</v>
      </c>
      <c r="K2628" s="27" t="s">
        <v>126</v>
      </c>
      <c r="L2628" s="27" t="n">
        <v>27</v>
      </c>
      <c r="M2628" s="27" t="n">
        <v>49</v>
      </c>
      <c r="N2628" s="27" t="s">
        <v>186</v>
      </c>
      <c r="O2628" s="27" t="s">
        <v>139</v>
      </c>
      <c r="P2628" s="27" t="s">
        <v>140</v>
      </c>
      <c r="Q2628" s="29" t="n">
        <v>7014.77</v>
      </c>
      <c r="R2628" s="27" t="s">
        <v>268</v>
      </c>
      <c r="S2628" s="27" t="s">
        <v>335</v>
      </c>
      <c r="T2628" s="27" t="n">
        <v>2</v>
      </c>
      <c r="U2628" s="27" t="n">
        <f aca="false">YEAR(E2628)</f>
        <v>2024</v>
      </c>
      <c r="V2628" s="27" t="str">
        <f aca="false">TEXT(E2628,"MMM-YYYY")</f>
        <v>Oct-2024</v>
      </c>
      <c r="W2628" s="27" t="n">
        <f aca="false">MONTH(E2628)</f>
        <v>10</v>
      </c>
      <c r="X2628" s="27" t="str">
        <f aca="false">TEXT(WEEKDAY(E2628,2),"0")&amp;" - "&amp;TEXT(E2628,"dddd")</f>
        <v>1 - Monday</v>
      </c>
      <c r="Y2628" s="27" t="str">
        <f aca="false">_xlfn.IFS(C2628&lt;18,"Child (0-17)",C2628&lt;40,"Young Adult (18-39)",C2628&lt;60,"Adult (40-59)",TRUE(),"Senior (60+)")</f>
        <v>Young Adult (18-39)</v>
      </c>
      <c r="Z2628" s="27" t="n">
        <f aca="false">ROUND(G2628-E2628,0)</f>
        <v>5</v>
      </c>
      <c r="AA2628" s="27" t="n">
        <f aca="false">L2628+M2628</f>
        <v>76</v>
      </c>
      <c r="AB2628" s="27" t="n">
        <f aca="false">IFERROR(ROUND(Q2628/AA2628,2),0)</f>
        <v>92.3</v>
      </c>
      <c r="AC2628" s="27" t="str">
        <f aca="false">IF(AND(K2628="Critical",N2628="No"),"URGENT - No Bed","Normal")</f>
        <v>Normal</v>
      </c>
      <c r="AD2628" s="33" t="n">
        <f aca="false">INDEX(Lookup_Tables!$B$3:$B$12,MATCH(H2628,Lookup_Tables!$A$3:$A$12,0))</f>
        <v>3000000</v>
      </c>
      <c r="AE2628" s="27" t="str">
        <f aca="false">INDEX(Lookup_Tables!$C$3:$C$12,MATCH(H2628,Lookup_Tables!$A$3:$A$12,0))</f>
        <v>Dr. Pooja Iyer</v>
      </c>
      <c r="AF2628" s="27" t="str">
        <f aca="false">IFERROR(INDEX(Lookup_Tables!$F$16:$F$45,MATCH(I2628,Lookup_Tables!$E$16:$E$45,0)),"N/A")</f>
        <v>EMP212</v>
      </c>
      <c r="AG2628" s="27" t="n">
        <f aca="false">_xlfn.IFS(R2628="Recovered",4,R2628="Referred",3,R2628="Admitted",2,R2628="Deceased",1,TRUE(),0)</f>
        <v>3</v>
      </c>
      <c r="AH2628" s="27" t="str">
        <f aca="false">IF(T2628&gt;=4,"Satisfied",IF(T2628&gt;=3,"Neutral","Needs Improvement"))</f>
        <v>Needs Improvement</v>
      </c>
    </row>
    <row r="2629" customFormat="false" ht="15" hidden="false" customHeight="false" outlineLevel="0" collapsed="false">
      <c r="A2629" s="30" t="s">
        <v>6809</v>
      </c>
      <c r="B2629" s="30" t="s">
        <v>390</v>
      </c>
      <c r="C2629" s="30" t="n">
        <v>25</v>
      </c>
      <c r="D2629" s="30" t="s">
        <v>121</v>
      </c>
      <c r="E2629" s="31" t="n">
        <v>45435</v>
      </c>
      <c r="F2629" s="30" t="s">
        <v>1233</v>
      </c>
      <c r="G2629" s="31" t="n">
        <v>45436</v>
      </c>
      <c r="H2629" s="30" t="s">
        <v>242</v>
      </c>
      <c r="I2629" s="30" t="s">
        <v>243</v>
      </c>
      <c r="J2629" s="30" t="s">
        <v>422</v>
      </c>
      <c r="K2629" s="30" t="s">
        <v>156</v>
      </c>
      <c r="L2629" s="30" t="n">
        <v>55</v>
      </c>
      <c r="M2629" s="30" t="n">
        <v>90</v>
      </c>
      <c r="N2629" s="30" t="s">
        <v>186</v>
      </c>
      <c r="O2629" s="30" t="s">
        <v>128</v>
      </c>
      <c r="P2629" s="30" t="s">
        <v>129</v>
      </c>
      <c r="Q2629" s="32" t="n">
        <v>4041.55</v>
      </c>
      <c r="R2629" s="30" t="s">
        <v>130</v>
      </c>
      <c r="S2629" s="30" t="s">
        <v>157</v>
      </c>
      <c r="T2629" s="30" t="n">
        <v>3</v>
      </c>
      <c r="U2629" s="30" t="n">
        <f aca="false">YEAR(E2629)</f>
        <v>2024</v>
      </c>
      <c r="V2629" s="30" t="str">
        <f aca="false">TEXT(E2629,"MMM-YYYY")</f>
        <v>May-2024</v>
      </c>
      <c r="W2629" s="30" t="n">
        <f aca="false">MONTH(E2629)</f>
        <v>5</v>
      </c>
      <c r="X2629" s="30" t="str">
        <f aca="false">TEXT(WEEKDAY(E2629,2),"0")&amp;" - "&amp;TEXT(E2629,"dddd")</f>
        <v>4 - Thursday</v>
      </c>
      <c r="Y2629" s="30" t="str">
        <f aca="false">_xlfn.IFS(C2629&lt;18,"Child (0-17)",C2629&lt;40,"Young Adult (18-39)",C2629&lt;60,"Adult (40-59)",TRUE(),"Senior (60+)")</f>
        <v>Young Adult (18-39)</v>
      </c>
      <c r="Z2629" s="30" t="n">
        <f aca="false">ROUND(G2629-E2629,0)</f>
        <v>1</v>
      </c>
      <c r="AA2629" s="30" t="n">
        <f aca="false">L2629+M2629</f>
        <v>145</v>
      </c>
      <c r="AB2629" s="30" t="n">
        <f aca="false">IFERROR(ROUND(Q2629/AA2629,2),0)</f>
        <v>27.87</v>
      </c>
      <c r="AC2629" s="30" t="str">
        <f aca="false">IF(AND(K2629="Critical",N2629="No"),"URGENT - No Bed","Normal")</f>
        <v>Normal</v>
      </c>
      <c r="AD2629" s="34" t="n">
        <f aca="false">INDEX(Lookup_Tables!$B$3:$B$12,MATCH(H2629,Lookup_Tables!$A$3:$A$12,0))</f>
        <v>3000000</v>
      </c>
      <c r="AE2629" s="30" t="str">
        <f aca="false">INDEX(Lookup_Tables!$C$3:$C$12,MATCH(H2629,Lookup_Tables!$A$3:$A$12,0))</f>
        <v>Dr. Pooja Iyer</v>
      </c>
      <c r="AF2629" s="30" t="str">
        <f aca="false">IFERROR(INDEX(Lookup_Tables!$F$16:$F$45,MATCH(I2629,Lookup_Tables!$E$16:$E$45,0)),"N/A")</f>
        <v>EMP214</v>
      </c>
      <c r="AG2629" s="30" t="n">
        <f aca="false">_xlfn.IFS(R2629="Recovered",4,R2629="Referred",3,R2629="Admitted",2,R2629="Deceased",1,TRUE(),0)</f>
        <v>4</v>
      </c>
      <c r="AH2629" s="30" t="str">
        <f aca="false">IF(T2629&gt;=4,"Satisfied",IF(T2629&gt;=3,"Neutral","Needs Improvement"))</f>
        <v>Neutral</v>
      </c>
    </row>
    <row r="2630" customFormat="false" ht="15" hidden="false" customHeight="false" outlineLevel="0" collapsed="false">
      <c r="A2630" s="27" t="s">
        <v>4287</v>
      </c>
      <c r="B2630" s="27" t="s">
        <v>2072</v>
      </c>
      <c r="C2630" s="27" t="n">
        <v>33</v>
      </c>
      <c r="D2630" s="27" t="s">
        <v>121</v>
      </c>
      <c r="E2630" s="28" t="n">
        <v>45376</v>
      </c>
      <c r="F2630" s="27" t="s">
        <v>438</v>
      </c>
      <c r="G2630" s="28" t="n">
        <v>45377</v>
      </c>
      <c r="H2630" s="27" t="s">
        <v>217</v>
      </c>
      <c r="I2630" s="27" t="s">
        <v>282</v>
      </c>
      <c r="J2630" s="27" t="s">
        <v>294</v>
      </c>
      <c r="K2630" s="27" t="s">
        <v>138</v>
      </c>
      <c r="L2630" s="27" t="n">
        <v>49</v>
      </c>
      <c r="M2630" s="27" t="n">
        <v>27</v>
      </c>
      <c r="N2630" s="27" t="s">
        <v>127</v>
      </c>
      <c r="O2630" s="27" t="s">
        <v>139</v>
      </c>
      <c r="P2630" s="27" t="s">
        <v>150</v>
      </c>
      <c r="Q2630" s="29" t="n">
        <v>1680.77</v>
      </c>
      <c r="R2630" s="27" t="s">
        <v>130</v>
      </c>
      <c r="S2630" s="27" t="s">
        <v>164</v>
      </c>
      <c r="T2630" s="27" t="n">
        <v>3</v>
      </c>
      <c r="U2630" s="27" t="n">
        <f aca="false">YEAR(E2630)</f>
        <v>2024</v>
      </c>
      <c r="V2630" s="27" t="str">
        <f aca="false">TEXT(E2630,"MMM-YYYY")</f>
        <v>Mar-2024</v>
      </c>
      <c r="W2630" s="27" t="n">
        <f aca="false">MONTH(E2630)</f>
        <v>3</v>
      </c>
      <c r="X2630" s="27" t="str">
        <f aca="false">TEXT(WEEKDAY(E2630,2),"0")&amp;" - "&amp;TEXT(E2630,"dddd")</f>
        <v>1 - Monday</v>
      </c>
      <c r="Y2630" s="27" t="str">
        <f aca="false">_xlfn.IFS(C2630&lt;18,"Child (0-17)",C2630&lt;40,"Young Adult (18-39)",C2630&lt;60,"Adult (40-59)",TRUE(),"Senior (60+)")</f>
        <v>Young Adult (18-39)</v>
      </c>
      <c r="Z2630" s="27" t="n">
        <f aca="false">ROUND(G2630-E2630,0)</f>
        <v>1</v>
      </c>
      <c r="AA2630" s="27" t="n">
        <f aca="false">L2630+M2630</f>
        <v>76</v>
      </c>
      <c r="AB2630" s="27" t="n">
        <f aca="false">IFERROR(ROUND(Q2630/AA2630,2),0)</f>
        <v>22.12</v>
      </c>
      <c r="AC2630" s="27" t="str">
        <f aca="false">IF(AND(K2630="Critical",N2630="No"),"URGENT - No Bed","Normal")</f>
        <v>Normal</v>
      </c>
      <c r="AD2630" s="33" t="n">
        <f aca="false">INDEX(Lookup_Tables!$B$3:$B$12,MATCH(H2630,Lookup_Tables!$A$3:$A$12,0))</f>
        <v>4200000</v>
      </c>
      <c r="AE2630" s="27" t="str">
        <f aca="false">INDEX(Lookup_Tables!$C$3:$C$12,MATCH(H2630,Lookup_Tables!$A$3:$A$12,0))</f>
        <v>Dr. Anil Kapoor</v>
      </c>
      <c r="AF2630" s="27" t="str">
        <f aca="false">IFERROR(INDEX(Lookup_Tables!$F$16:$F$45,MATCH(I2630,Lookup_Tables!$E$16:$E$45,0)),"N/A")</f>
        <v>EMP200</v>
      </c>
      <c r="AG2630" s="27" t="n">
        <f aca="false">_xlfn.IFS(R2630="Recovered",4,R2630="Referred",3,R2630="Admitted",2,R2630="Deceased",1,TRUE(),0)</f>
        <v>4</v>
      </c>
      <c r="AH2630" s="27" t="str">
        <f aca="false">IF(T2630&gt;=4,"Satisfied",IF(T2630&gt;=3,"Neutral","Needs Improvement"))</f>
        <v>Neutral</v>
      </c>
    </row>
    <row r="2631" customFormat="false" ht="15" hidden="false" customHeight="false" outlineLevel="0" collapsed="false">
      <c r="A2631" s="30" t="s">
        <v>5169</v>
      </c>
      <c r="B2631" s="30" t="s">
        <v>4886</v>
      </c>
      <c r="C2631" s="30" t="n">
        <v>9</v>
      </c>
      <c r="D2631" s="30" t="s">
        <v>121</v>
      </c>
      <c r="E2631" s="31" t="n">
        <v>45655</v>
      </c>
      <c r="F2631" s="30" t="s">
        <v>927</v>
      </c>
      <c r="G2631" s="31" t="n">
        <v>45658</v>
      </c>
      <c r="H2631" s="30" t="s">
        <v>236</v>
      </c>
      <c r="I2631" s="30" t="s">
        <v>323</v>
      </c>
      <c r="J2631" s="30" t="s">
        <v>375</v>
      </c>
      <c r="K2631" s="30" t="s">
        <v>156</v>
      </c>
      <c r="L2631" s="30" t="n">
        <v>28</v>
      </c>
      <c r="M2631" s="30" t="n">
        <v>34</v>
      </c>
      <c r="N2631" s="30" t="s">
        <v>127</v>
      </c>
      <c r="O2631" s="30" t="s">
        <v>139</v>
      </c>
      <c r="P2631" s="30" t="s">
        <v>150</v>
      </c>
      <c r="Q2631" s="32" t="n">
        <v>3220.26</v>
      </c>
      <c r="R2631" s="30" t="s">
        <v>268</v>
      </c>
      <c r="S2631" s="30" t="s">
        <v>131</v>
      </c>
      <c r="T2631" s="30" t="n">
        <v>5</v>
      </c>
      <c r="U2631" s="30" t="n">
        <f aca="false">YEAR(E2631)</f>
        <v>2024</v>
      </c>
      <c r="V2631" s="30" t="str">
        <f aca="false">TEXT(E2631,"MMM-YYYY")</f>
        <v>Dec-2024</v>
      </c>
      <c r="W2631" s="30" t="n">
        <f aca="false">MONTH(E2631)</f>
        <v>12</v>
      </c>
      <c r="X2631" s="30" t="str">
        <f aca="false">TEXT(WEEKDAY(E2631,2),"0")&amp;" - "&amp;TEXT(E2631,"dddd")</f>
        <v>7 - Sunday</v>
      </c>
      <c r="Y2631" s="30" t="str">
        <f aca="false">_xlfn.IFS(C2631&lt;18,"Child (0-17)",C2631&lt;40,"Young Adult (18-39)",C2631&lt;60,"Adult (40-59)",TRUE(),"Senior (60+)")</f>
        <v>Child (0-17)</v>
      </c>
      <c r="Z2631" s="30" t="n">
        <f aca="false">ROUND(G2631-E2631,0)</f>
        <v>3</v>
      </c>
      <c r="AA2631" s="30" t="n">
        <f aca="false">L2631+M2631</f>
        <v>62</v>
      </c>
      <c r="AB2631" s="30" t="n">
        <f aca="false">IFERROR(ROUND(Q2631/AA2631,2),0)</f>
        <v>51.94</v>
      </c>
      <c r="AC2631" s="30" t="str">
        <f aca="false">IF(AND(K2631="Critical",N2631="No"),"URGENT - No Bed","Normal")</f>
        <v>Normal</v>
      </c>
      <c r="AD2631" s="34" t="n">
        <f aca="false">INDEX(Lookup_Tables!$B$3:$B$12,MATCH(H2631,Lookup_Tables!$A$3:$A$12,0))</f>
        <v>3900000</v>
      </c>
      <c r="AE2631" s="30" t="str">
        <f aca="false">INDEX(Lookup_Tables!$C$3:$C$12,MATCH(H2631,Lookup_Tables!$A$3:$A$12,0))</f>
        <v>Dr. Rina Mehta</v>
      </c>
      <c r="AF2631" s="30" t="str">
        <f aca="false">IFERROR(INDEX(Lookup_Tables!$F$16:$F$45,MATCH(I2631,Lookup_Tables!$E$16:$E$45,0)),"N/A")</f>
        <v>EMP216</v>
      </c>
      <c r="AG2631" s="30" t="n">
        <f aca="false">_xlfn.IFS(R2631="Recovered",4,R2631="Referred",3,R2631="Admitted",2,R2631="Deceased",1,TRUE(),0)</f>
        <v>3</v>
      </c>
      <c r="AH2631" s="30" t="str">
        <f aca="false">IF(T2631&gt;=4,"Satisfied",IF(T2631&gt;=3,"Neutral","Needs Improvement"))</f>
        <v>Satisfied</v>
      </c>
    </row>
    <row r="2632" customFormat="false" ht="15" hidden="false" customHeight="false" outlineLevel="0" collapsed="false">
      <c r="A2632" s="27" t="s">
        <v>1497</v>
      </c>
      <c r="B2632" s="27" t="s">
        <v>1498</v>
      </c>
      <c r="C2632" s="27" t="n">
        <v>67</v>
      </c>
      <c r="D2632" s="27" t="s">
        <v>121</v>
      </c>
      <c r="E2632" s="28" t="n">
        <v>45301</v>
      </c>
      <c r="F2632" s="27" t="s">
        <v>353</v>
      </c>
      <c r="G2632" s="28" t="n">
        <v>45304</v>
      </c>
      <c r="H2632" s="27" t="s">
        <v>146</v>
      </c>
      <c r="I2632" s="27" t="s">
        <v>147</v>
      </c>
      <c r="J2632" s="27" t="s">
        <v>177</v>
      </c>
      <c r="K2632" s="27" t="s">
        <v>156</v>
      </c>
      <c r="L2632" s="27" t="n">
        <v>42</v>
      </c>
      <c r="M2632" s="27" t="n">
        <v>88</v>
      </c>
      <c r="N2632" s="27" t="s">
        <v>127</v>
      </c>
      <c r="O2632" s="27" t="s">
        <v>128</v>
      </c>
      <c r="P2632" s="27" t="s">
        <v>129</v>
      </c>
      <c r="Q2632" s="29" t="n">
        <v>4695.85</v>
      </c>
      <c r="R2632" s="27" t="s">
        <v>130</v>
      </c>
      <c r="S2632" s="27" t="s">
        <v>178</v>
      </c>
      <c r="T2632" s="27" t="n">
        <v>3</v>
      </c>
      <c r="U2632" s="27" t="n">
        <f aca="false">YEAR(E2632)</f>
        <v>2024</v>
      </c>
      <c r="V2632" s="27" t="str">
        <f aca="false">TEXT(E2632,"MMM-YYYY")</f>
        <v>Jan-2024</v>
      </c>
      <c r="W2632" s="27" t="n">
        <f aca="false">MONTH(E2632)</f>
        <v>1</v>
      </c>
      <c r="X2632" s="27" t="str">
        <f aca="false">TEXT(WEEKDAY(E2632,2),"0")&amp;" - "&amp;TEXT(E2632,"dddd")</f>
        <v>3 - Wednesday</v>
      </c>
      <c r="Y2632" s="27" t="str">
        <f aca="false">_xlfn.IFS(C2632&lt;18,"Child (0-17)",C2632&lt;40,"Young Adult (18-39)",C2632&lt;60,"Adult (40-59)",TRUE(),"Senior (60+)")</f>
        <v>Senior (60+)</v>
      </c>
      <c r="Z2632" s="27" t="n">
        <f aca="false">ROUND(G2632-E2632,0)</f>
        <v>3</v>
      </c>
      <c r="AA2632" s="27" t="n">
        <f aca="false">L2632+M2632</f>
        <v>130</v>
      </c>
      <c r="AB2632" s="27" t="n">
        <f aca="false">IFERROR(ROUND(Q2632/AA2632,2),0)</f>
        <v>36.12</v>
      </c>
      <c r="AC2632" s="27" t="str">
        <f aca="false">IF(AND(K2632="Critical",N2632="No"),"URGENT - No Bed","Normal")</f>
        <v>Normal</v>
      </c>
      <c r="AD2632" s="33" t="n">
        <f aca="false">INDEX(Lookup_Tables!$B$3:$B$12,MATCH(H2632,Lookup_Tables!$A$3:$A$12,0))</f>
        <v>2700000</v>
      </c>
      <c r="AE2632" s="27" t="str">
        <f aca="false">INDEX(Lookup_Tables!$C$3:$C$12,MATCH(H2632,Lookup_Tables!$A$3:$A$12,0))</f>
        <v>Dr. Vikram Singh</v>
      </c>
      <c r="AF2632" s="27" t="str">
        <f aca="false">IFERROR(INDEX(Lookup_Tables!$F$16:$F$45,MATCH(I2632,Lookup_Tables!$E$16:$E$45,0)),"N/A")</f>
        <v>EMP229</v>
      </c>
      <c r="AG2632" s="27" t="n">
        <f aca="false">_xlfn.IFS(R2632="Recovered",4,R2632="Referred",3,R2632="Admitted",2,R2632="Deceased",1,TRUE(),0)</f>
        <v>4</v>
      </c>
      <c r="AH2632" s="27" t="str">
        <f aca="false">IF(T2632&gt;=4,"Satisfied",IF(T2632&gt;=3,"Neutral","Needs Improvement"))</f>
        <v>Neutral</v>
      </c>
    </row>
    <row r="2633" customFormat="false" ht="15" hidden="false" customHeight="false" outlineLevel="0" collapsed="false">
      <c r="A2633" s="30" t="s">
        <v>944</v>
      </c>
      <c r="B2633" s="30" t="s">
        <v>945</v>
      </c>
      <c r="C2633" s="30" t="n">
        <v>47</v>
      </c>
      <c r="D2633" s="30" t="s">
        <v>181</v>
      </c>
      <c r="E2633" s="31" t="n">
        <v>45604</v>
      </c>
      <c r="F2633" s="30" t="s">
        <v>764</v>
      </c>
      <c r="G2633" s="31" t="n">
        <v>45610</v>
      </c>
      <c r="H2633" s="30" t="s">
        <v>168</v>
      </c>
      <c r="I2633" s="30" t="s">
        <v>366</v>
      </c>
      <c r="J2633" s="30" t="s">
        <v>191</v>
      </c>
      <c r="K2633" s="30" t="s">
        <v>202</v>
      </c>
      <c r="L2633" s="30" t="n">
        <v>20</v>
      </c>
      <c r="M2633" s="30" t="n">
        <v>193</v>
      </c>
      <c r="N2633" s="30" t="s">
        <v>186</v>
      </c>
      <c r="O2633" s="30" t="s">
        <v>171</v>
      </c>
      <c r="P2633" s="30" t="s">
        <v>150</v>
      </c>
      <c r="Q2633" s="32" t="n">
        <v>18278.91</v>
      </c>
      <c r="R2633" s="30" t="s">
        <v>130</v>
      </c>
      <c r="S2633" s="30" t="s">
        <v>178</v>
      </c>
      <c r="T2633" s="30" t="n">
        <v>4</v>
      </c>
      <c r="U2633" s="30" t="n">
        <f aca="false">YEAR(E2633)</f>
        <v>2024</v>
      </c>
      <c r="V2633" s="30" t="str">
        <f aca="false">TEXT(E2633,"MMM-YYYY")</f>
        <v>Nov-2024</v>
      </c>
      <c r="W2633" s="30" t="n">
        <f aca="false">MONTH(E2633)</f>
        <v>11</v>
      </c>
      <c r="X2633" s="30" t="str">
        <f aca="false">TEXT(WEEKDAY(E2633,2),"0")&amp;" - "&amp;TEXT(E2633,"dddd")</f>
        <v>5 - Friday</v>
      </c>
      <c r="Y2633" s="30" t="str">
        <f aca="false">_xlfn.IFS(C2633&lt;18,"Child (0-17)",C2633&lt;40,"Young Adult (18-39)",C2633&lt;60,"Adult (40-59)",TRUE(),"Senior (60+)")</f>
        <v>Adult (40-59)</v>
      </c>
      <c r="Z2633" s="30" t="n">
        <f aca="false">ROUND(G2633-E2633,0)</f>
        <v>6</v>
      </c>
      <c r="AA2633" s="30" t="n">
        <f aca="false">L2633+M2633</f>
        <v>213</v>
      </c>
      <c r="AB2633" s="30" t="n">
        <f aca="false">IFERROR(ROUND(Q2633/AA2633,2),0)</f>
        <v>85.82</v>
      </c>
      <c r="AC2633" s="30" t="str">
        <f aca="false">IF(AND(K2633="Critical",N2633="No"),"URGENT - No Bed","Normal")</f>
        <v>Normal</v>
      </c>
      <c r="AD2633" s="34" t="n">
        <f aca="false">INDEX(Lookup_Tables!$B$3:$B$12,MATCH(H2633,Lookup_Tables!$A$3:$A$12,0))</f>
        <v>4400000</v>
      </c>
      <c r="AE2633" s="30" t="str">
        <f aca="false">INDEX(Lookup_Tables!$C$3:$C$12,MATCH(H2633,Lookup_Tables!$A$3:$A$12,0))</f>
        <v>Dr. Neha Chopra</v>
      </c>
      <c r="AF2633" s="30" t="str">
        <f aca="false">IFERROR(INDEX(Lookup_Tables!$F$16:$F$45,MATCH(I2633,Lookup_Tables!$E$16:$E$45,0)),"N/A")</f>
        <v>EMP218</v>
      </c>
      <c r="AG2633" s="30" t="n">
        <f aca="false">_xlfn.IFS(R2633="Recovered",4,R2633="Referred",3,R2633="Admitted",2,R2633="Deceased",1,TRUE(),0)</f>
        <v>4</v>
      </c>
      <c r="AH2633" s="30" t="str">
        <f aca="false">IF(T2633&gt;=4,"Satisfied",IF(T2633&gt;=3,"Neutral","Needs Improvement"))</f>
        <v>Satisfied</v>
      </c>
    </row>
    <row r="2634" customFormat="false" ht="15" hidden="false" customHeight="false" outlineLevel="0" collapsed="false">
      <c r="A2634" s="27" t="s">
        <v>3799</v>
      </c>
      <c r="B2634" s="27" t="s">
        <v>428</v>
      </c>
      <c r="C2634" s="27" t="n">
        <v>65</v>
      </c>
      <c r="D2634" s="27" t="s">
        <v>181</v>
      </c>
      <c r="E2634" s="28" t="n">
        <v>45349</v>
      </c>
      <c r="F2634" s="27" t="s">
        <v>1623</v>
      </c>
      <c r="G2634" s="28" t="n">
        <v>45349</v>
      </c>
      <c r="H2634" s="27" t="s">
        <v>242</v>
      </c>
      <c r="I2634" s="27" t="s">
        <v>315</v>
      </c>
      <c r="J2634" s="27" t="s">
        <v>401</v>
      </c>
      <c r="K2634" s="27" t="s">
        <v>138</v>
      </c>
      <c r="L2634" s="27" t="n">
        <v>62</v>
      </c>
      <c r="M2634" s="27" t="n">
        <v>25</v>
      </c>
      <c r="N2634" s="27" t="s">
        <v>127</v>
      </c>
      <c r="O2634" s="27" t="s">
        <v>128</v>
      </c>
      <c r="P2634" s="27" t="s">
        <v>187</v>
      </c>
      <c r="Q2634" s="29" t="n">
        <v>1051.42</v>
      </c>
      <c r="R2634" s="27" t="s">
        <v>130</v>
      </c>
      <c r="S2634" s="27" t="s">
        <v>335</v>
      </c>
      <c r="T2634" s="27" t="n">
        <v>3</v>
      </c>
      <c r="U2634" s="27" t="n">
        <f aca="false">YEAR(E2634)</f>
        <v>2024</v>
      </c>
      <c r="V2634" s="27" t="str">
        <f aca="false">TEXT(E2634,"MMM-YYYY")</f>
        <v>Feb-2024</v>
      </c>
      <c r="W2634" s="27" t="n">
        <f aca="false">MONTH(E2634)</f>
        <v>2</v>
      </c>
      <c r="X2634" s="27" t="str">
        <f aca="false">TEXT(WEEKDAY(E2634,2),"0")&amp;" - "&amp;TEXT(E2634,"dddd")</f>
        <v>2 - Tuesday</v>
      </c>
      <c r="Y2634" s="27" t="str">
        <f aca="false">_xlfn.IFS(C2634&lt;18,"Child (0-17)",C2634&lt;40,"Young Adult (18-39)",C2634&lt;60,"Adult (40-59)",TRUE(),"Senior (60+)")</f>
        <v>Senior (60+)</v>
      </c>
      <c r="Z2634" s="27" t="n">
        <f aca="false">ROUND(G2634-E2634,0)</f>
        <v>0</v>
      </c>
      <c r="AA2634" s="27" t="n">
        <f aca="false">L2634+M2634</f>
        <v>87</v>
      </c>
      <c r="AB2634" s="27" t="n">
        <f aca="false">IFERROR(ROUND(Q2634/AA2634,2),0)</f>
        <v>12.09</v>
      </c>
      <c r="AC2634" s="27" t="str">
        <f aca="false">IF(AND(K2634="Critical",N2634="No"),"URGENT - No Bed","Normal")</f>
        <v>Normal</v>
      </c>
      <c r="AD2634" s="33" t="n">
        <f aca="false">INDEX(Lookup_Tables!$B$3:$B$12,MATCH(H2634,Lookup_Tables!$A$3:$A$12,0))</f>
        <v>3000000</v>
      </c>
      <c r="AE2634" s="27" t="str">
        <f aca="false">INDEX(Lookup_Tables!$C$3:$C$12,MATCH(H2634,Lookup_Tables!$A$3:$A$12,0))</f>
        <v>Dr. Pooja Iyer</v>
      </c>
      <c r="AF2634" s="27" t="str">
        <f aca="false">IFERROR(INDEX(Lookup_Tables!$F$16:$F$45,MATCH(I2634,Lookup_Tables!$E$16:$E$45,0)),"N/A")</f>
        <v>EMP213</v>
      </c>
      <c r="AG2634" s="27" t="n">
        <f aca="false">_xlfn.IFS(R2634="Recovered",4,R2634="Referred",3,R2634="Admitted",2,R2634="Deceased",1,TRUE(),0)</f>
        <v>4</v>
      </c>
      <c r="AH2634" s="27" t="str">
        <f aca="false">IF(T2634&gt;=4,"Satisfied",IF(T2634&gt;=3,"Neutral","Needs Improvement"))</f>
        <v>Neutral</v>
      </c>
    </row>
    <row r="2635" customFormat="false" ht="15" hidden="false" customHeight="false" outlineLevel="0" collapsed="false">
      <c r="A2635" s="30" t="s">
        <v>4452</v>
      </c>
      <c r="B2635" s="30" t="s">
        <v>2936</v>
      </c>
      <c r="C2635" s="30" t="n">
        <v>63</v>
      </c>
      <c r="D2635" s="30" t="s">
        <v>144</v>
      </c>
      <c r="E2635" s="31" t="n">
        <v>45571</v>
      </c>
      <c r="F2635" s="30" t="s">
        <v>764</v>
      </c>
      <c r="G2635" s="31" t="n">
        <v>45571</v>
      </c>
      <c r="H2635" s="30" t="s">
        <v>135</v>
      </c>
      <c r="I2635" s="30" t="s">
        <v>251</v>
      </c>
      <c r="J2635" s="30" t="s">
        <v>201</v>
      </c>
      <c r="K2635" s="30" t="s">
        <v>138</v>
      </c>
      <c r="L2635" s="30" t="n">
        <v>54</v>
      </c>
      <c r="M2635" s="30" t="n">
        <v>36</v>
      </c>
      <c r="N2635" s="30" t="s">
        <v>186</v>
      </c>
      <c r="O2635" s="30" t="s">
        <v>139</v>
      </c>
      <c r="P2635" s="30" t="s">
        <v>129</v>
      </c>
      <c r="Q2635" s="32" t="n">
        <v>2068.12</v>
      </c>
      <c r="R2635" s="30" t="s">
        <v>130</v>
      </c>
      <c r="S2635" s="30" t="s">
        <v>157</v>
      </c>
      <c r="T2635" s="30" t="n">
        <v>3</v>
      </c>
      <c r="U2635" s="30" t="n">
        <f aca="false">YEAR(E2635)</f>
        <v>2024</v>
      </c>
      <c r="V2635" s="30" t="str">
        <f aca="false">TEXT(E2635,"MMM-YYYY")</f>
        <v>Oct-2024</v>
      </c>
      <c r="W2635" s="30" t="n">
        <f aca="false">MONTH(E2635)</f>
        <v>10</v>
      </c>
      <c r="X2635" s="30" t="str">
        <f aca="false">TEXT(WEEKDAY(E2635,2),"0")&amp;" - "&amp;TEXT(E2635,"dddd")</f>
        <v>7 - Sunday</v>
      </c>
      <c r="Y2635" s="30" t="str">
        <f aca="false">_xlfn.IFS(C2635&lt;18,"Child (0-17)",C2635&lt;40,"Young Adult (18-39)",C2635&lt;60,"Adult (40-59)",TRUE(),"Senior (60+)")</f>
        <v>Senior (60+)</v>
      </c>
      <c r="Z2635" s="30" t="n">
        <f aca="false">ROUND(G2635-E2635,0)</f>
        <v>0</v>
      </c>
      <c r="AA2635" s="30" t="n">
        <f aca="false">L2635+M2635</f>
        <v>90</v>
      </c>
      <c r="AB2635" s="30" t="n">
        <f aca="false">IFERROR(ROUND(Q2635/AA2635,2),0)</f>
        <v>22.98</v>
      </c>
      <c r="AC2635" s="30" t="str">
        <f aca="false">IF(AND(K2635="Critical",N2635="No"),"URGENT - No Bed","Normal")</f>
        <v>Normal</v>
      </c>
      <c r="AD2635" s="34" t="n">
        <f aca="false">INDEX(Lookup_Tables!$B$3:$B$12,MATCH(H2635,Lookup_Tables!$A$3:$A$12,0))</f>
        <v>4600000</v>
      </c>
      <c r="AE2635" s="30" t="str">
        <f aca="false">INDEX(Lookup_Tables!$C$3:$C$12,MATCH(H2635,Lookup_Tables!$A$3:$A$12,0))</f>
        <v>Dr. Farhan Khan</v>
      </c>
      <c r="AF2635" s="30" t="str">
        <f aca="false">IFERROR(INDEX(Lookup_Tables!$F$16:$F$45,MATCH(I2635,Lookup_Tables!$E$16:$E$45,0)),"N/A")</f>
        <v>EMP207</v>
      </c>
      <c r="AG2635" s="30" t="n">
        <f aca="false">_xlfn.IFS(R2635="Recovered",4,R2635="Referred",3,R2635="Admitted",2,R2635="Deceased",1,TRUE(),0)</f>
        <v>4</v>
      </c>
      <c r="AH2635" s="30" t="str">
        <f aca="false">IF(T2635&gt;=4,"Satisfied",IF(T2635&gt;=3,"Neutral","Needs Improvement"))</f>
        <v>Neutral</v>
      </c>
    </row>
    <row r="2636" customFormat="false" ht="15" hidden="false" customHeight="false" outlineLevel="0" collapsed="false">
      <c r="A2636" s="27" t="s">
        <v>3709</v>
      </c>
      <c r="B2636" s="27" t="s">
        <v>2545</v>
      </c>
      <c r="C2636" s="27" t="n">
        <v>15</v>
      </c>
      <c r="D2636" s="27" t="s">
        <v>181</v>
      </c>
      <c r="E2636" s="28" t="n">
        <v>45350</v>
      </c>
      <c r="F2636" s="27" t="s">
        <v>2588</v>
      </c>
      <c r="G2636" s="28" t="n">
        <v>45351</v>
      </c>
      <c r="H2636" s="27" t="s">
        <v>146</v>
      </c>
      <c r="I2636" s="27" t="s">
        <v>309</v>
      </c>
      <c r="J2636" s="27" t="s">
        <v>148</v>
      </c>
      <c r="K2636" s="27" t="s">
        <v>138</v>
      </c>
      <c r="L2636" s="27" t="n">
        <v>23</v>
      </c>
      <c r="M2636" s="27" t="n">
        <v>39</v>
      </c>
      <c r="N2636" s="27" t="s">
        <v>127</v>
      </c>
      <c r="O2636" s="27" t="s">
        <v>171</v>
      </c>
      <c r="P2636" s="27" t="s">
        <v>140</v>
      </c>
      <c r="Q2636" s="29" t="n">
        <v>2487.71</v>
      </c>
      <c r="R2636" s="27" t="s">
        <v>130</v>
      </c>
      <c r="S2636" s="27" t="s">
        <v>151</v>
      </c>
      <c r="T2636" s="27" t="n">
        <v>5</v>
      </c>
      <c r="U2636" s="27" t="n">
        <f aca="false">YEAR(E2636)</f>
        <v>2024</v>
      </c>
      <c r="V2636" s="27" t="str">
        <f aca="false">TEXT(E2636,"MMM-YYYY")</f>
        <v>Feb-2024</v>
      </c>
      <c r="W2636" s="27" t="n">
        <f aca="false">MONTH(E2636)</f>
        <v>2</v>
      </c>
      <c r="X2636" s="27" t="str">
        <f aca="false">TEXT(WEEKDAY(E2636,2),"0")&amp;" - "&amp;TEXT(E2636,"dddd")</f>
        <v>3 - Wednesday</v>
      </c>
      <c r="Y2636" s="27" t="str">
        <f aca="false">_xlfn.IFS(C2636&lt;18,"Child (0-17)",C2636&lt;40,"Young Adult (18-39)",C2636&lt;60,"Adult (40-59)",TRUE(),"Senior (60+)")</f>
        <v>Child (0-17)</v>
      </c>
      <c r="Z2636" s="27" t="n">
        <f aca="false">ROUND(G2636-E2636,0)</f>
        <v>1</v>
      </c>
      <c r="AA2636" s="27" t="n">
        <f aca="false">L2636+M2636</f>
        <v>62</v>
      </c>
      <c r="AB2636" s="27" t="n">
        <f aca="false">IFERROR(ROUND(Q2636/AA2636,2),0)</f>
        <v>40.12</v>
      </c>
      <c r="AC2636" s="27" t="str">
        <f aca="false">IF(AND(K2636="Critical",N2636="No"),"URGENT - No Bed","Normal")</f>
        <v>Normal</v>
      </c>
      <c r="AD2636" s="33" t="n">
        <f aca="false">INDEX(Lookup_Tables!$B$3:$B$12,MATCH(H2636,Lookup_Tables!$A$3:$A$12,0))</f>
        <v>2700000</v>
      </c>
      <c r="AE2636" s="27" t="str">
        <f aca="false">INDEX(Lookup_Tables!$C$3:$C$12,MATCH(H2636,Lookup_Tables!$A$3:$A$12,0))</f>
        <v>Dr. Vikram Singh</v>
      </c>
      <c r="AF2636" s="27" t="str">
        <f aca="false">IFERROR(INDEX(Lookup_Tables!$F$16:$F$45,MATCH(I2636,Lookup_Tables!$E$16:$E$45,0)),"N/A")</f>
        <v>EMP228</v>
      </c>
      <c r="AG2636" s="27" t="n">
        <f aca="false">_xlfn.IFS(R2636="Recovered",4,R2636="Referred",3,R2636="Admitted",2,R2636="Deceased",1,TRUE(),0)</f>
        <v>4</v>
      </c>
      <c r="AH2636" s="27" t="str">
        <f aca="false">IF(T2636&gt;=4,"Satisfied",IF(T2636&gt;=3,"Neutral","Needs Improvement"))</f>
        <v>Satisfied</v>
      </c>
    </row>
    <row r="2637" customFormat="false" ht="15" hidden="false" customHeight="false" outlineLevel="0" collapsed="false">
      <c r="A2637" s="30" t="s">
        <v>6565</v>
      </c>
      <c r="B2637" s="30" t="s">
        <v>4099</v>
      </c>
      <c r="C2637" s="30" t="n">
        <v>67</v>
      </c>
      <c r="D2637" s="30" t="s">
        <v>181</v>
      </c>
      <c r="E2637" s="31" t="n">
        <v>45323</v>
      </c>
      <c r="F2637" s="30" t="s">
        <v>465</v>
      </c>
      <c r="G2637" s="31" t="n">
        <v>45324</v>
      </c>
      <c r="H2637" s="30" t="s">
        <v>242</v>
      </c>
      <c r="I2637" s="30" t="s">
        <v>315</v>
      </c>
      <c r="J2637" s="30" t="s">
        <v>244</v>
      </c>
      <c r="K2637" s="30" t="s">
        <v>138</v>
      </c>
      <c r="L2637" s="30" t="n">
        <v>53</v>
      </c>
      <c r="M2637" s="30" t="n">
        <v>29</v>
      </c>
      <c r="N2637" s="30" t="s">
        <v>127</v>
      </c>
      <c r="O2637" s="30" t="s">
        <v>139</v>
      </c>
      <c r="P2637" s="30" t="s">
        <v>140</v>
      </c>
      <c r="Q2637" s="32" t="n">
        <v>1396.79</v>
      </c>
      <c r="R2637" s="30" t="s">
        <v>130</v>
      </c>
      <c r="S2637" s="30" t="s">
        <v>223</v>
      </c>
      <c r="T2637" s="30" t="n">
        <v>5</v>
      </c>
      <c r="U2637" s="30" t="n">
        <f aca="false">YEAR(E2637)</f>
        <v>2024</v>
      </c>
      <c r="V2637" s="30" t="str">
        <f aca="false">TEXT(E2637,"MMM-YYYY")</f>
        <v>Feb-2024</v>
      </c>
      <c r="W2637" s="30" t="n">
        <f aca="false">MONTH(E2637)</f>
        <v>2</v>
      </c>
      <c r="X2637" s="30" t="str">
        <f aca="false">TEXT(WEEKDAY(E2637,2),"0")&amp;" - "&amp;TEXT(E2637,"dddd")</f>
        <v>4 - Thursday</v>
      </c>
      <c r="Y2637" s="30" t="str">
        <f aca="false">_xlfn.IFS(C2637&lt;18,"Child (0-17)",C2637&lt;40,"Young Adult (18-39)",C2637&lt;60,"Adult (40-59)",TRUE(),"Senior (60+)")</f>
        <v>Senior (60+)</v>
      </c>
      <c r="Z2637" s="30" t="n">
        <f aca="false">ROUND(G2637-E2637,0)</f>
        <v>1</v>
      </c>
      <c r="AA2637" s="30" t="n">
        <f aca="false">L2637+M2637</f>
        <v>82</v>
      </c>
      <c r="AB2637" s="30" t="n">
        <f aca="false">IFERROR(ROUND(Q2637/AA2637,2),0)</f>
        <v>17.03</v>
      </c>
      <c r="AC2637" s="30" t="str">
        <f aca="false">IF(AND(K2637="Critical",N2637="No"),"URGENT - No Bed","Normal")</f>
        <v>Normal</v>
      </c>
      <c r="AD2637" s="34" t="n">
        <f aca="false">INDEX(Lookup_Tables!$B$3:$B$12,MATCH(H2637,Lookup_Tables!$A$3:$A$12,0))</f>
        <v>3000000</v>
      </c>
      <c r="AE2637" s="30" t="str">
        <f aca="false">INDEX(Lookup_Tables!$C$3:$C$12,MATCH(H2637,Lookup_Tables!$A$3:$A$12,0))</f>
        <v>Dr. Pooja Iyer</v>
      </c>
      <c r="AF2637" s="30" t="str">
        <f aca="false">IFERROR(INDEX(Lookup_Tables!$F$16:$F$45,MATCH(I2637,Lookup_Tables!$E$16:$E$45,0)),"N/A")</f>
        <v>EMP213</v>
      </c>
      <c r="AG2637" s="30" t="n">
        <f aca="false">_xlfn.IFS(R2637="Recovered",4,R2637="Referred",3,R2637="Admitted",2,R2637="Deceased",1,TRUE(),0)</f>
        <v>4</v>
      </c>
      <c r="AH2637" s="30" t="str">
        <f aca="false">IF(T2637&gt;=4,"Satisfied",IF(T2637&gt;=3,"Neutral","Needs Improvement"))</f>
        <v>Satisfied</v>
      </c>
    </row>
    <row r="2638" customFormat="false" ht="15" hidden="false" customHeight="false" outlineLevel="0" collapsed="false">
      <c r="A2638" s="27" t="s">
        <v>1584</v>
      </c>
      <c r="B2638" s="27" t="s">
        <v>1585</v>
      </c>
      <c r="C2638" s="27" t="n">
        <v>18</v>
      </c>
      <c r="D2638" s="27" t="s">
        <v>121</v>
      </c>
      <c r="E2638" s="28" t="n">
        <v>45331</v>
      </c>
      <c r="F2638" s="27" t="s">
        <v>334</v>
      </c>
      <c r="G2638" s="28" t="n">
        <v>45336</v>
      </c>
      <c r="H2638" s="27" t="s">
        <v>183</v>
      </c>
      <c r="I2638" s="27" t="s">
        <v>212</v>
      </c>
      <c r="J2638" s="27" t="s">
        <v>431</v>
      </c>
      <c r="K2638" s="27" t="s">
        <v>126</v>
      </c>
      <c r="L2638" s="27" t="n">
        <v>14</v>
      </c>
      <c r="M2638" s="27" t="n">
        <v>90</v>
      </c>
      <c r="N2638" s="27" t="s">
        <v>186</v>
      </c>
      <c r="O2638" s="27" t="s">
        <v>128</v>
      </c>
      <c r="P2638" s="27" t="s">
        <v>140</v>
      </c>
      <c r="Q2638" s="29" t="n">
        <v>7879.28</v>
      </c>
      <c r="R2638" s="27" t="s">
        <v>130</v>
      </c>
      <c r="S2638" s="27" t="s">
        <v>192</v>
      </c>
      <c r="T2638" s="27" t="n">
        <v>5</v>
      </c>
      <c r="U2638" s="27" t="n">
        <f aca="false">YEAR(E2638)</f>
        <v>2024</v>
      </c>
      <c r="V2638" s="27" t="str">
        <f aca="false">TEXT(E2638,"MMM-YYYY")</f>
        <v>Feb-2024</v>
      </c>
      <c r="W2638" s="27" t="n">
        <f aca="false">MONTH(E2638)</f>
        <v>2</v>
      </c>
      <c r="X2638" s="27" t="str">
        <f aca="false">TEXT(WEEKDAY(E2638,2),"0")&amp;" - "&amp;TEXT(E2638,"dddd")</f>
        <v>5 - Friday</v>
      </c>
      <c r="Y2638" s="27" t="str">
        <f aca="false">_xlfn.IFS(C2638&lt;18,"Child (0-17)",C2638&lt;40,"Young Adult (18-39)",C2638&lt;60,"Adult (40-59)",TRUE(),"Senior (60+)")</f>
        <v>Young Adult (18-39)</v>
      </c>
      <c r="Z2638" s="27" t="n">
        <f aca="false">ROUND(G2638-E2638,0)</f>
        <v>5</v>
      </c>
      <c r="AA2638" s="27" t="n">
        <f aca="false">L2638+M2638</f>
        <v>104</v>
      </c>
      <c r="AB2638" s="27" t="n">
        <f aca="false">IFERROR(ROUND(Q2638/AA2638,2),0)</f>
        <v>75.76</v>
      </c>
      <c r="AC2638" s="27" t="str">
        <f aca="false">IF(AND(K2638="Critical",N2638="No"),"URGENT - No Bed","Normal")</f>
        <v>Normal</v>
      </c>
      <c r="AD2638" s="33" t="n">
        <f aca="false">INDEX(Lookup_Tables!$B$3:$B$12,MATCH(H2638,Lookup_Tables!$A$3:$A$12,0))</f>
        <v>3100000</v>
      </c>
      <c r="AE2638" s="27" t="str">
        <f aca="false">INDEX(Lookup_Tables!$C$3:$C$12,MATCH(H2638,Lookup_Tables!$A$3:$A$12,0))</f>
        <v>Dr. Kavita Rao</v>
      </c>
      <c r="AF2638" s="27" t="str">
        <f aca="false">IFERROR(INDEX(Lookup_Tables!$F$16:$F$45,MATCH(I2638,Lookup_Tables!$E$16:$E$45,0)),"N/A")</f>
        <v>EMP225</v>
      </c>
      <c r="AG2638" s="27" t="n">
        <f aca="false">_xlfn.IFS(R2638="Recovered",4,R2638="Referred",3,R2638="Admitted",2,R2638="Deceased",1,TRUE(),0)</f>
        <v>4</v>
      </c>
      <c r="AH2638" s="27" t="str">
        <f aca="false">IF(T2638&gt;=4,"Satisfied",IF(T2638&gt;=3,"Neutral","Needs Improvement"))</f>
        <v>Satisfied</v>
      </c>
    </row>
    <row r="2639" customFormat="false" ht="15" hidden="false" customHeight="false" outlineLevel="0" collapsed="false">
      <c r="A2639" s="30" t="s">
        <v>5933</v>
      </c>
      <c r="B2639" s="30" t="s">
        <v>1920</v>
      </c>
      <c r="C2639" s="30" t="n">
        <v>33</v>
      </c>
      <c r="D2639" s="30" t="s">
        <v>121</v>
      </c>
      <c r="E2639" s="31" t="n">
        <v>45346</v>
      </c>
      <c r="F2639" s="30" t="s">
        <v>398</v>
      </c>
      <c r="G2639" s="31" t="n">
        <v>45347</v>
      </c>
      <c r="H2639" s="30" t="s">
        <v>168</v>
      </c>
      <c r="I2639" s="30" t="s">
        <v>366</v>
      </c>
      <c r="J2639" s="30" t="s">
        <v>371</v>
      </c>
      <c r="K2639" s="30" t="s">
        <v>156</v>
      </c>
      <c r="L2639" s="30" t="n">
        <v>24</v>
      </c>
      <c r="M2639" s="30" t="n">
        <v>30</v>
      </c>
      <c r="N2639" s="30" t="s">
        <v>186</v>
      </c>
      <c r="O2639" s="30" t="s">
        <v>149</v>
      </c>
      <c r="P2639" s="30" t="s">
        <v>129</v>
      </c>
      <c r="Q2639" s="32" t="n">
        <v>3124.7</v>
      </c>
      <c r="R2639" s="30" t="s">
        <v>130</v>
      </c>
      <c r="S2639" s="30" t="s">
        <v>157</v>
      </c>
      <c r="T2639" s="30" t="n">
        <v>5</v>
      </c>
      <c r="U2639" s="30" t="n">
        <f aca="false">YEAR(E2639)</f>
        <v>2024</v>
      </c>
      <c r="V2639" s="30" t="str">
        <f aca="false">TEXT(E2639,"MMM-YYYY")</f>
        <v>Feb-2024</v>
      </c>
      <c r="W2639" s="30" t="n">
        <f aca="false">MONTH(E2639)</f>
        <v>2</v>
      </c>
      <c r="X2639" s="30" t="str">
        <f aca="false">TEXT(WEEKDAY(E2639,2),"0")&amp;" - "&amp;TEXT(E2639,"dddd")</f>
        <v>6 - Saturday</v>
      </c>
      <c r="Y2639" s="30" t="str">
        <f aca="false">_xlfn.IFS(C2639&lt;18,"Child (0-17)",C2639&lt;40,"Young Adult (18-39)",C2639&lt;60,"Adult (40-59)",TRUE(),"Senior (60+)")</f>
        <v>Young Adult (18-39)</v>
      </c>
      <c r="Z2639" s="30" t="n">
        <f aca="false">ROUND(G2639-E2639,0)</f>
        <v>1</v>
      </c>
      <c r="AA2639" s="30" t="n">
        <f aca="false">L2639+M2639</f>
        <v>54</v>
      </c>
      <c r="AB2639" s="30" t="n">
        <f aca="false">IFERROR(ROUND(Q2639/AA2639,2),0)</f>
        <v>57.86</v>
      </c>
      <c r="AC2639" s="30" t="str">
        <f aca="false">IF(AND(K2639="Critical",N2639="No"),"URGENT - No Bed","Normal")</f>
        <v>Normal</v>
      </c>
      <c r="AD2639" s="34" t="n">
        <f aca="false">INDEX(Lookup_Tables!$B$3:$B$12,MATCH(H2639,Lookup_Tables!$A$3:$A$12,0))</f>
        <v>4400000</v>
      </c>
      <c r="AE2639" s="30" t="str">
        <f aca="false">INDEX(Lookup_Tables!$C$3:$C$12,MATCH(H2639,Lookup_Tables!$A$3:$A$12,0))</f>
        <v>Dr. Neha Chopra</v>
      </c>
      <c r="AF2639" s="30" t="str">
        <f aca="false">IFERROR(INDEX(Lookup_Tables!$F$16:$F$45,MATCH(I2639,Lookup_Tables!$E$16:$E$45,0)),"N/A")</f>
        <v>EMP218</v>
      </c>
      <c r="AG2639" s="30" t="n">
        <f aca="false">_xlfn.IFS(R2639="Recovered",4,R2639="Referred",3,R2639="Admitted",2,R2639="Deceased",1,TRUE(),0)</f>
        <v>4</v>
      </c>
      <c r="AH2639" s="30" t="str">
        <f aca="false">IF(T2639&gt;=4,"Satisfied",IF(T2639&gt;=3,"Neutral","Needs Improvement"))</f>
        <v>Satisfied</v>
      </c>
    </row>
    <row r="2640" customFormat="false" ht="15" hidden="false" customHeight="false" outlineLevel="0" collapsed="false">
      <c r="A2640" s="27" t="s">
        <v>5637</v>
      </c>
      <c r="B2640" s="27" t="s">
        <v>1923</v>
      </c>
      <c r="C2640" s="27" t="n">
        <v>12</v>
      </c>
      <c r="D2640" s="27" t="s">
        <v>121</v>
      </c>
      <c r="E2640" s="28" t="n">
        <v>45580</v>
      </c>
      <c r="F2640" s="27" t="s">
        <v>805</v>
      </c>
      <c r="G2640" s="28" t="n">
        <v>45580</v>
      </c>
      <c r="H2640" s="27" t="s">
        <v>135</v>
      </c>
      <c r="I2640" s="27" t="s">
        <v>278</v>
      </c>
      <c r="J2640" s="27" t="s">
        <v>618</v>
      </c>
      <c r="K2640" s="27" t="s">
        <v>138</v>
      </c>
      <c r="L2640" s="27" t="n">
        <v>63</v>
      </c>
      <c r="M2640" s="27" t="n">
        <v>21</v>
      </c>
      <c r="N2640" s="27" t="s">
        <v>186</v>
      </c>
      <c r="O2640" s="27" t="s">
        <v>139</v>
      </c>
      <c r="P2640" s="27" t="s">
        <v>140</v>
      </c>
      <c r="Q2640" s="29" t="n">
        <v>2394.12</v>
      </c>
      <c r="R2640" s="27" t="s">
        <v>130</v>
      </c>
      <c r="S2640" s="27" t="s">
        <v>157</v>
      </c>
      <c r="T2640" s="27" t="n">
        <v>3</v>
      </c>
      <c r="U2640" s="27" t="n">
        <f aca="false">YEAR(E2640)</f>
        <v>2024</v>
      </c>
      <c r="V2640" s="27" t="str">
        <f aca="false">TEXT(E2640,"MMM-YYYY")</f>
        <v>Oct-2024</v>
      </c>
      <c r="W2640" s="27" t="n">
        <f aca="false">MONTH(E2640)</f>
        <v>10</v>
      </c>
      <c r="X2640" s="27" t="str">
        <f aca="false">TEXT(WEEKDAY(E2640,2),"0")&amp;" - "&amp;TEXT(E2640,"dddd")</f>
        <v>2 - Tuesday</v>
      </c>
      <c r="Y2640" s="27" t="str">
        <f aca="false">_xlfn.IFS(C2640&lt;18,"Child (0-17)",C2640&lt;40,"Young Adult (18-39)",C2640&lt;60,"Adult (40-59)",TRUE(),"Senior (60+)")</f>
        <v>Child (0-17)</v>
      </c>
      <c r="Z2640" s="27" t="n">
        <f aca="false">ROUND(G2640-E2640,0)</f>
        <v>0</v>
      </c>
      <c r="AA2640" s="27" t="n">
        <f aca="false">L2640+M2640</f>
        <v>84</v>
      </c>
      <c r="AB2640" s="27" t="n">
        <f aca="false">IFERROR(ROUND(Q2640/AA2640,2),0)</f>
        <v>28.5</v>
      </c>
      <c r="AC2640" s="27" t="str">
        <f aca="false">IF(AND(K2640="Critical",N2640="No"),"URGENT - No Bed","Normal")</f>
        <v>Normal</v>
      </c>
      <c r="AD2640" s="33" t="n">
        <f aca="false">INDEX(Lookup_Tables!$B$3:$B$12,MATCH(H2640,Lookup_Tables!$A$3:$A$12,0))</f>
        <v>4600000</v>
      </c>
      <c r="AE2640" s="27" t="str">
        <f aca="false">INDEX(Lookup_Tables!$C$3:$C$12,MATCH(H2640,Lookup_Tables!$A$3:$A$12,0))</f>
        <v>Dr. Farhan Khan</v>
      </c>
      <c r="AF2640" s="27" t="str">
        <f aca="false">IFERROR(INDEX(Lookup_Tables!$F$16:$F$45,MATCH(I2640,Lookup_Tables!$E$16:$E$45,0)),"N/A")</f>
        <v>EMP208</v>
      </c>
      <c r="AG2640" s="27" t="n">
        <f aca="false">_xlfn.IFS(R2640="Recovered",4,R2640="Referred",3,R2640="Admitted",2,R2640="Deceased",1,TRUE(),0)</f>
        <v>4</v>
      </c>
      <c r="AH2640" s="27" t="str">
        <f aca="false">IF(T2640&gt;=4,"Satisfied",IF(T2640&gt;=3,"Neutral","Needs Improvement"))</f>
        <v>Neutral</v>
      </c>
    </row>
    <row r="2641" customFormat="false" ht="15" hidden="false" customHeight="false" outlineLevel="0" collapsed="false">
      <c r="A2641" s="30" t="s">
        <v>5693</v>
      </c>
      <c r="B2641" s="30" t="s">
        <v>5694</v>
      </c>
      <c r="C2641" s="30" t="n">
        <v>26</v>
      </c>
      <c r="D2641" s="30" t="s">
        <v>181</v>
      </c>
      <c r="E2641" s="31" t="n">
        <v>45579</v>
      </c>
      <c r="F2641" s="30" t="s">
        <v>374</v>
      </c>
      <c r="G2641" s="31" t="n">
        <v>45580</v>
      </c>
      <c r="H2641" s="30" t="s">
        <v>217</v>
      </c>
      <c r="I2641" s="30" t="s">
        <v>344</v>
      </c>
      <c r="J2641" s="30" t="s">
        <v>388</v>
      </c>
      <c r="K2641" s="30" t="s">
        <v>138</v>
      </c>
      <c r="L2641" s="30" t="n">
        <v>79</v>
      </c>
      <c r="M2641" s="30" t="n">
        <v>40</v>
      </c>
      <c r="N2641" s="30" t="s">
        <v>127</v>
      </c>
      <c r="O2641" s="30" t="s">
        <v>128</v>
      </c>
      <c r="P2641" s="30" t="s">
        <v>187</v>
      </c>
      <c r="Q2641" s="32" t="n">
        <v>2063.35</v>
      </c>
      <c r="R2641" s="30" t="s">
        <v>130</v>
      </c>
      <c r="S2641" s="30" t="s">
        <v>131</v>
      </c>
      <c r="T2641" s="30" t="n">
        <v>4</v>
      </c>
      <c r="U2641" s="30" t="n">
        <f aca="false">YEAR(E2641)</f>
        <v>2024</v>
      </c>
      <c r="V2641" s="30" t="str">
        <f aca="false">TEXT(E2641,"MMM-YYYY")</f>
        <v>Oct-2024</v>
      </c>
      <c r="W2641" s="30" t="n">
        <f aca="false">MONTH(E2641)</f>
        <v>10</v>
      </c>
      <c r="X2641" s="30" t="str">
        <f aca="false">TEXT(WEEKDAY(E2641,2),"0")&amp;" - "&amp;TEXT(E2641,"dddd")</f>
        <v>1 - Monday</v>
      </c>
      <c r="Y2641" s="30" t="str">
        <f aca="false">_xlfn.IFS(C2641&lt;18,"Child (0-17)",C2641&lt;40,"Young Adult (18-39)",C2641&lt;60,"Adult (40-59)",TRUE(),"Senior (60+)")</f>
        <v>Young Adult (18-39)</v>
      </c>
      <c r="Z2641" s="30" t="n">
        <f aca="false">ROUND(G2641-E2641,0)</f>
        <v>1</v>
      </c>
      <c r="AA2641" s="30" t="n">
        <f aca="false">L2641+M2641</f>
        <v>119</v>
      </c>
      <c r="AB2641" s="30" t="n">
        <f aca="false">IFERROR(ROUND(Q2641/AA2641,2),0)</f>
        <v>17.34</v>
      </c>
      <c r="AC2641" s="30" t="str">
        <f aca="false">IF(AND(K2641="Critical",N2641="No"),"URGENT - No Bed","Normal")</f>
        <v>Normal</v>
      </c>
      <c r="AD2641" s="34" t="n">
        <f aca="false">INDEX(Lookup_Tables!$B$3:$B$12,MATCH(H2641,Lookup_Tables!$A$3:$A$12,0))</f>
        <v>4200000</v>
      </c>
      <c r="AE2641" s="30" t="str">
        <f aca="false">INDEX(Lookup_Tables!$C$3:$C$12,MATCH(H2641,Lookup_Tables!$A$3:$A$12,0))</f>
        <v>Dr. Anil Kapoor</v>
      </c>
      <c r="AF2641" s="30" t="str">
        <f aca="false">IFERROR(INDEX(Lookup_Tables!$F$16:$F$45,MATCH(I2641,Lookup_Tables!$E$16:$E$45,0)),"N/A")</f>
        <v>EMP201</v>
      </c>
      <c r="AG2641" s="30" t="n">
        <f aca="false">_xlfn.IFS(R2641="Recovered",4,R2641="Referred",3,R2641="Admitted",2,R2641="Deceased",1,TRUE(),0)</f>
        <v>4</v>
      </c>
      <c r="AH2641" s="30" t="str">
        <f aca="false">IF(T2641&gt;=4,"Satisfied",IF(T2641&gt;=3,"Neutral","Needs Improvement"))</f>
        <v>Satisfied</v>
      </c>
    </row>
    <row r="2642" customFormat="false" ht="15" hidden="false" customHeight="false" outlineLevel="0" collapsed="false">
      <c r="A2642" s="27" t="s">
        <v>3352</v>
      </c>
      <c r="B2642" s="27" t="s">
        <v>246</v>
      </c>
      <c r="C2642" s="27" t="n">
        <v>29</v>
      </c>
      <c r="D2642" s="27" t="s">
        <v>121</v>
      </c>
      <c r="E2642" s="28" t="n">
        <v>45343</v>
      </c>
      <c r="F2642" s="27" t="s">
        <v>211</v>
      </c>
      <c r="G2642" s="28" t="n">
        <v>45346</v>
      </c>
      <c r="H2642" s="27" t="s">
        <v>217</v>
      </c>
      <c r="I2642" s="27" t="s">
        <v>392</v>
      </c>
      <c r="J2642" s="27" t="s">
        <v>218</v>
      </c>
      <c r="K2642" s="27" t="s">
        <v>156</v>
      </c>
      <c r="L2642" s="27" t="n">
        <v>37</v>
      </c>
      <c r="M2642" s="27" t="n">
        <v>89</v>
      </c>
      <c r="N2642" s="27" t="s">
        <v>127</v>
      </c>
      <c r="O2642" s="27" t="s">
        <v>128</v>
      </c>
      <c r="P2642" s="27" t="s">
        <v>129</v>
      </c>
      <c r="Q2642" s="29" t="n">
        <v>4517.2</v>
      </c>
      <c r="R2642" s="27" t="s">
        <v>268</v>
      </c>
      <c r="S2642" s="27" t="s">
        <v>164</v>
      </c>
      <c r="T2642" s="27" t="n">
        <v>4</v>
      </c>
      <c r="U2642" s="27" t="n">
        <f aca="false">YEAR(E2642)</f>
        <v>2024</v>
      </c>
      <c r="V2642" s="27" t="str">
        <f aca="false">TEXT(E2642,"MMM-YYYY")</f>
        <v>Feb-2024</v>
      </c>
      <c r="W2642" s="27" t="n">
        <f aca="false">MONTH(E2642)</f>
        <v>2</v>
      </c>
      <c r="X2642" s="27" t="str">
        <f aca="false">TEXT(WEEKDAY(E2642,2),"0")&amp;" - "&amp;TEXT(E2642,"dddd")</f>
        <v>3 - Wednesday</v>
      </c>
      <c r="Y2642" s="27" t="str">
        <f aca="false">_xlfn.IFS(C2642&lt;18,"Child (0-17)",C2642&lt;40,"Young Adult (18-39)",C2642&lt;60,"Adult (40-59)",TRUE(),"Senior (60+)")</f>
        <v>Young Adult (18-39)</v>
      </c>
      <c r="Z2642" s="27" t="n">
        <f aca="false">ROUND(G2642-E2642,0)</f>
        <v>3</v>
      </c>
      <c r="AA2642" s="27" t="n">
        <f aca="false">L2642+M2642</f>
        <v>126</v>
      </c>
      <c r="AB2642" s="27" t="n">
        <f aca="false">IFERROR(ROUND(Q2642/AA2642,2),0)</f>
        <v>35.85</v>
      </c>
      <c r="AC2642" s="27" t="str">
        <f aca="false">IF(AND(K2642="Critical",N2642="No"),"URGENT - No Bed","Normal")</f>
        <v>Normal</v>
      </c>
      <c r="AD2642" s="33" t="n">
        <f aca="false">INDEX(Lookup_Tables!$B$3:$B$12,MATCH(H2642,Lookup_Tables!$A$3:$A$12,0))</f>
        <v>4200000</v>
      </c>
      <c r="AE2642" s="27" t="str">
        <f aca="false">INDEX(Lookup_Tables!$C$3:$C$12,MATCH(H2642,Lookup_Tables!$A$3:$A$12,0))</f>
        <v>Dr. Anil Kapoor</v>
      </c>
      <c r="AF2642" s="27" t="str">
        <f aca="false">IFERROR(INDEX(Lookup_Tables!$F$16:$F$45,MATCH(I2642,Lookup_Tables!$E$16:$E$45,0)),"N/A")</f>
        <v>EMP202</v>
      </c>
      <c r="AG2642" s="27" t="n">
        <f aca="false">_xlfn.IFS(R2642="Recovered",4,R2642="Referred",3,R2642="Admitted",2,R2642="Deceased",1,TRUE(),0)</f>
        <v>3</v>
      </c>
      <c r="AH2642" s="27" t="str">
        <f aca="false">IF(T2642&gt;=4,"Satisfied",IF(T2642&gt;=3,"Neutral","Needs Improvement"))</f>
        <v>Satisfied</v>
      </c>
    </row>
    <row r="2643" customFormat="false" ht="15" hidden="false" customHeight="false" outlineLevel="0" collapsed="false">
      <c r="A2643" s="30" t="s">
        <v>6410</v>
      </c>
      <c r="B2643" s="30" t="s">
        <v>2385</v>
      </c>
      <c r="C2643" s="30" t="n">
        <v>62</v>
      </c>
      <c r="D2643" s="30" t="s">
        <v>121</v>
      </c>
      <c r="E2643" s="31" t="n">
        <v>45514</v>
      </c>
      <c r="F2643" s="30" t="s">
        <v>475</v>
      </c>
      <c r="G2643" s="31" t="n">
        <v>45515</v>
      </c>
      <c r="H2643" s="30" t="s">
        <v>168</v>
      </c>
      <c r="I2643" s="30" t="s">
        <v>196</v>
      </c>
      <c r="J2643" s="30" t="s">
        <v>371</v>
      </c>
      <c r="K2643" s="30" t="s">
        <v>156</v>
      </c>
      <c r="L2643" s="30" t="n">
        <v>62</v>
      </c>
      <c r="M2643" s="30" t="n">
        <v>81</v>
      </c>
      <c r="N2643" s="30" t="s">
        <v>127</v>
      </c>
      <c r="O2643" s="30" t="s">
        <v>139</v>
      </c>
      <c r="P2643" s="30" t="s">
        <v>150</v>
      </c>
      <c r="Q2643" s="32" t="n">
        <v>4413.93</v>
      </c>
      <c r="R2643" s="30" t="s">
        <v>130</v>
      </c>
      <c r="S2643" s="30" t="s">
        <v>192</v>
      </c>
      <c r="T2643" s="30" t="n">
        <v>5</v>
      </c>
      <c r="U2643" s="30" t="n">
        <f aca="false">YEAR(E2643)</f>
        <v>2024</v>
      </c>
      <c r="V2643" s="30" t="str">
        <f aca="false">TEXT(E2643,"MMM-YYYY")</f>
        <v>Aug-2024</v>
      </c>
      <c r="W2643" s="30" t="n">
        <f aca="false">MONTH(E2643)</f>
        <v>8</v>
      </c>
      <c r="X2643" s="30" t="str">
        <f aca="false">TEXT(WEEKDAY(E2643,2),"0")&amp;" - "&amp;TEXT(E2643,"dddd")</f>
        <v>6 - Saturday</v>
      </c>
      <c r="Y2643" s="30" t="str">
        <f aca="false">_xlfn.IFS(C2643&lt;18,"Child (0-17)",C2643&lt;40,"Young Adult (18-39)",C2643&lt;60,"Adult (40-59)",TRUE(),"Senior (60+)")</f>
        <v>Senior (60+)</v>
      </c>
      <c r="Z2643" s="30" t="n">
        <f aca="false">ROUND(G2643-E2643,0)</f>
        <v>1</v>
      </c>
      <c r="AA2643" s="30" t="n">
        <f aca="false">L2643+M2643</f>
        <v>143</v>
      </c>
      <c r="AB2643" s="30" t="n">
        <f aca="false">IFERROR(ROUND(Q2643/AA2643,2),0)</f>
        <v>30.87</v>
      </c>
      <c r="AC2643" s="30" t="str">
        <f aca="false">IF(AND(K2643="Critical",N2643="No"),"URGENT - No Bed","Normal")</f>
        <v>Normal</v>
      </c>
      <c r="AD2643" s="34" t="n">
        <f aca="false">INDEX(Lookup_Tables!$B$3:$B$12,MATCH(H2643,Lookup_Tables!$A$3:$A$12,0))</f>
        <v>4400000</v>
      </c>
      <c r="AE2643" s="30" t="str">
        <f aca="false">INDEX(Lookup_Tables!$C$3:$C$12,MATCH(H2643,Lookup_Tables!$A$3:$A$12,0))</f>
        <v>Dr. Neha Chopra</v>
      </c>
      <c r="AF2643" s="30" t="str">
        <f aca="false">IFERROR(INDEX(Lookup_Tables!$F$16:$F$45,MATCH(I2643,Lookup_Tables!$E$16:$E$45,0)),"N/A")</f>
        <v>EMP219</v>
      </c>
      <c r="AG2643" s="30" t="n">
        <f aca="false">_xlfn.IFS(R2643="Recovered",4,R2643="Referred",3,R2643="Admitted",2,R2643="Deceased",1,TRUE(),0)</f>
        <v>4</v>
      </c>
      <c r="AH2643" s="30" t="str">
        <f aca="false">IF(T2643&gt;=4,"Satisfied",IF(T2643&gt;=3,"Neutral","Needs Improvement"))</f>
        <v>Satisfied</v>
      </c>
    </row>
    <row r="2644" customFormat="false" ht="15" hidden="false" customHeight="false" outlineLevel="0" collapsed="false">
      <c r="A2644" s="27" t="s">
        <v>5437</v>
      </c>
      <c r="B2644" s="27" t="s">
        <v>4305</v>
      </c>
      <c r="C2644" s="27" t="n">
        <v>74</v>
      </c>
      <c r="D2644" s="27" t="s">
        <v>181</v>
      </c>
      <c r="E2644" s="28" t="n">
        <v>45501</v>
      </c>
      <c r="F2644" s="27" t="s">
        <v>299</v>
      </c>
      <c r="G2644" s="28" t="n">
        <v>45502</v>
      </c>
      <c r="H2644" s="27" t="s">
        <v>123</v>
      </c>
      <c r="I2644" s="27" t="s">
        <v>124</v>
      </c>
      <c r="J2644" s="27" t="s">
        <v>227</v>
      </c>
      <c r="K2644" s="27" t="s">
        <v>138</v>
      </c>
      <c r="L2644" s="27" t="n">
        <v>25</v>
      </c>
      <c r="M2644" s="27" t="n">
        <v>21</v>
      </c>
      <c r="N2644" s="27" t="s">
        <v>127</v>
      </c>
      <c r="O2644" s="27" t="s">
        <v>139</v>
      </c>
      <c r="P2644" s="27" t="s">
        <v>187</v>
      </c>
      <c r="Q2644" s="29" t="n">
        <v>1756.95</v>
      </c>
      <c r="R2644" s="27" t="s">
        <v>268</v>
      </c>
      <c r="S2644" s="27" t="s">
        <v>151</v>
      </c>
      <c r="T2644" s="27" t="n">
        <v>3</v>
      </c>
      <c r="U2644" s="27" t="n">
        <f aca="false">YEAR(E2644)</f>
        <v>2024</v>
      </c>
      <c r="V2644" s="27" t="str">
        <f aca="false">TEXT(E2644,"MMM-YYYY")</f>
        <v>Jul-2024</v>
      </c>
      <c r="W2644" s="27" t="n">
        <f aca="false">MONTH(E2644)</f>
        <v>7</v>
      </c>
      <c r="X2644" s="27" t="str">
        <f aca="false">TEXT(WEEKDAY(E2644,2),"0")&amp;" - "&amp;TEXT(E2644,"dddd")</f>
        <v>7 - Sunday</v>
      </c>
      <c r="Y2644" s="27" t="str">
        <f aca="false">_xlfn.IFS(C2644&lt;18,"Child (0-17)",C2644&lt;40,"Young Adult (18-39)",C2644&lt;60,"Adult (40-59)",TRUE(),"Senior (60+)")</f>
        <v>Senior (60+)</v>
      </c>
      <c r="Z2644" s="27" t="n">
        <f aca="false">ROUND(G2644-E2644,0)</f>
        <v>1</v>
      </c>
      <c r="AA2644" s="27" t="n">
        <f aca="false">L2644+M2644</f>
        <v>46</v>
      </c>
      <c r="AB2644" s="27" t="n">
        <f aca="false">IFERROR(ROUND(Q2644/AA2644,2),0)</f>
        <v>38.19</v>
      </c>
      <c r="AC2644" s="27" t="str">
        <f aca="false">IF(AND(K2644="Critical",N2644="No"),"URGENT - No Bed","Normal")</f>
        <v>Normal</v>
      </c>
      <c r="AD2644" s="33" t="n">
        <f aca="false">INDEX(Lookup_Tables!$B$3:$B$12,MATCH(H2644,Lookup_Tables!$A$3:$A$12,0))</f>
        <v>2200000</v>
      </c>
      <c r="AE2644" s="27" t="str">
        <f aca="false">INDEX(Lookup_Tables!$C$3:$C$12,MATCH(H2644,Lookup_Tables!$A$3:$A$12,0))</f>
        <v>Dr. Rohan Das</v>
      </c>
      <c r="AF2644" s="27" t="str">
        <f aca="false">IFERROR(INDEX(Lookup_Tables!$F$16:$F$45,MATCH(I2644,Lookup_Tables!$E$16:$E$45,0)),"N/A")</f>
        <v>EMP205</v>
      </c>
      <c r="AG2644" s="27" t="n">
        <f aca="false">_xlfn.IFS(R2644="Recovered",4,R2644="Referred",3,R2644="Admitted",2,R2644="Deceased",1,TRUE(),0)</f>
        <v>3</v>
      </c>
      <c r="AH2644" s="27" t="str">
        <f aca="false">IF(T2644&gt;=4,"Satisfied",IF(T2644&gt;=3,"Neutral","Needs Improvement"))</f>
        <v>Neutral</v>
      </c>
    </row>
    <row r="2645" customFormat="false" ht="15" hidden="false" customHeight="false" outlineLevel="0" collapsed="false">
      <c r="A2645" s="30" t="s">
        <v>6117</v>
      </c>
      <c r="B2645" s="30" t="s">
        <v>3399</v>
      </c>
      <c r="C2645" s="30" t="n">
        <v>17</v>
      </c>
      <c r="D2645" s="30" t="s">
        <v>121</v>
      </c>
      <c r="E2645" s="31" t="n">
        <v>45641</v>
      </c>
      <c r="F2645" s="30" t="s">
        <v>200</v>
      </c>
      <c r="G2645" s="31" t="n">
        <v>45643</v>
      </c>
      <c r="H2645" s="30" t="s">
        <v>236</v>
      </c>
      <c r="I2645" s="30" t="s">
        <v>237</v>
      </c>
      <c r="J2645" s="30" t="s">
        <v>238</v>
      </c>
      <c r="K2645" s="30" t="s">
        <v>156</v>
      </c>
      <c r="L2645" s="30" t="n">
        <v>72</v>
      </c>
      <c r="M2645" s="30" t="n">
        <v>58</v>
      </c>
      <c r="N2645" s="30" t="s">
        <v>127</v>
      </c>
      <c r="O2645" s="30" t="s">
        <v>171</v>
      </c>
      <c r="P2645" s="30" t="s">
        <v>140</v>
      </c>
      <c r="Q2645" s="32" t="n">
        <v>3170.63</v>
      </c>
      <c r="R2645" s="30" t="s">
        <v>130</v>
      </c>
      <c r="S2645" s="30" t="s">
        <v>157</v>
      </c>
      <c r="T2645" s="30" t="n">
        <v>5</v>
      </c>
      <c r="U2645" s="30" t="n">
        <f aca="false">YEAR(E2645)</f>
        <v>2024</v>
      </c>
      <c r="V2645" s="30" t="str">
        <f aca="false">TEXT(E2645,"MMM-YYYY")</f>
        <v>Dec-2024</v>
      </c>
      <c r="W2645" s="30" t="n">
        <f aca="false">MONTH(E2645)</f>
        <v>12</v>
      </c>
      <c r="X2645" s="30" t="str">
        <f aca="false">TEXT(WEEKDAY(E2645,2),"0")&amp;" - "&amp;TEXT(E2645,"dddd")</f>
        <v>7 - Sunday</v>
      </c>
      <c r="Y2645" s="30" t="str">
        <f aca="false">_xlfn.IFS(C2645&lt;18,"Child (0-17)",C2645&lt;40,"Young Adult (18-39)",C2645&lt;60,"Adult (40-59)",TRUE(),"Senior (60+)")</f>
        <v>Child (0-17)</v>
      </c>
      <c r="Z2645" s="30" t="n">
        <f aca="false">ROUND(G2645-E2645,0)</f>
        <v>2</v>
      </c>
      <c r="AA2645" s="30" t="n">
        <f aca="false">L2645+M2645</f>
        <v>130</v>
      </c>
      <c r="AB2645" s="30" t="n">
        <f aca="false">IFERROR(ROUND(Q2645/AA2645,2),0)</f>
        <v>24.39</v>
      </c>
      <c r="AC2645" s="30" t="str">
        <f aca="false">IF(AND(K2645="Critical",N2645="No"),"URGENT - No Bed","Normal")</f>
        <v>Normal</v>
      </c>
      <c r="AD2645" s="34" t="n">
        <f aca="false">INDEX(Lookup_Tables!$B$3:$B$12,MATCH(H2645,Lookup_Tables!$A$3:$A$12,0))</f>
        <v>3900000</v>
      </c>
      <c r="AE2645" s="30" t="str">
        <f aca="false">INDEX(Lookup_Tables!$C$3:$C$12,MATCH(H2645,Lookup_Tables!$A$3:$A$12,0))</f>
        <v>Dr. Rina Mehta</v>
      </c>
      <c r="AF2645" s="30" t="str">
        <f aca="false">IFERROR(INDEX(Lookup_Tables!$F$16:$F$45,MATCH(I2645,Lookup_Tables!$E$16:$E$45,0)),"N/A")</f>
        <v>EMP215</v>
      </c>
      <c r="AG2645" s="30" t="n">
        <f aca="false">_xlfn.IFS(R2645="Recovered",4,R2645="Referred",3,R2645="Admitted",2,R2645="Deceased",1,TRUE(),0)</f>
        <v>4</v>
      </c>
      <c r="AH2645" s="30" t="str">
        <f aca="false">IF(T2645&gt;=4,"Satisfied",IF(T2645&gt;=3,"Neutral","Needs Improvement"))</f>
        <v>Satisfied</v>
      </c>
    </row>
    <row r="2646" customFormat="false" ht="15" hidden="false" customHeight="false" outlineLevel="0" collapsed="false">
      <c r="A2646" s="27" t="s">
        <v>7046</v>
      </c>
      <c r="B2646" s="27" t="s">
        <v>1837</v>
      </c>
      <c r="C2646" s="27" t="n">
        <v>29</v>
      </c>
      <c r="D2646" s="27" t="s">
        <v>121</v>
      </c>
      <c r="E2646" s="28" t="n">
        <v>45572</v>
      </c>
      <c r="F2646" s="27" t="s">
        <v>2159</v>
      </c>
      <c r="G2646" s="28" t="n">
        <v>45573</v>
      </c>
      <c r="H2646" s="27" t="s">
        <v>242</v>
      </c>
      <c r="I2646" s="27" t="s">
        <v>243</v>
      </c>
      <c r="J2646" s="27" t="s">
        <v>316</v>
      </c>
      <c r="K2646" s="27" t="s">
        <v>138</v>
      </c>
      <c r="L2646" s="27" t="n">
        <v>33</v>
      </c>
      <c r="M2646" s="27" t="n">
        <v>30</v>
      </c>
      <c r="N2646" s="27" t="s">
        <v>127</v>
      </c>
      <c r="O2646" s="27" t="s">
        <v>128</v>
      </c>
      <c r="P2646" s="27" t="s">
        <v>150</v>
      </c>
      <c r="Q2646" s="29" t="n">
        <v>1122.17</v>
      </c>
      <c r="R2646" s="27" t="s">
        <v>130</v>
      </c>
      <c r="S2646" s="27" t="s">
        <v>178</v>
      </c>
      <c r="T2646" s="27" t="n">
        <v>5</v>
      </c>
      <c r="U2646" s="27" t="n">
        <f aca="false">YEAR(E2646)</f>
        <v>2024</v>
      </c>
      <c r="V2646" s="27" t="str">
        <f aca="false">TEXT(E2646,"MMM-YYYY")</f>
        <v>Oct-2024</v>
      </c>
      <c r="W2646" s="27" t="n">
        <f aca="false">MONTH(E2646)</f>
        <v>10</v>
      </c>
      <c r="X2646" s="27" t="str">
        <f aca="false">TEXT(WEEKDAY(E2646,2),"0")&amp;" - "&amp;TEXT(E2646,"dddd")</f>
        <v>1 - Monday</v>
      </c>
      <c r="Y2646" s="27" t="str">
        <f aca="false">_xlfn.IFS(C2646&lt;18,"Child (0-17)",C2646&lt;40,"Young Adult (18-39)",C2646&lt;60,"Adult (40-59)",TRUE(),"Senior (60+)")</f>
        <v>Young Adult (18-39)</v>
      </c>
      <c r="Z2646" s="27" t="n">
        <f aca="false">ROUND(G2646-E2646,0)</f>
        <v>1</v>
      </c>
      <c r="AA2646" s="27" t="n">
        <f aca="false">L2646+M2646</f>
        <v>63</v>
      </c>
      <c r="AB2646" s="27" t="n">
        <f aca="false">IFERROR(ROUND(Q2646/AA2646,2),0)</f>
        <v>17.81</v>
      </c>
      <c r="AC2646" s="27" t="str">
        <f aca="false">IF(AND(K2646="Critical",N2646="No"),"URGENT - No Bed","Normal")</f>
        <v>Normal</v>
      </c>
      <c r="AD2646" s="33" t="n">
        <f aca="false">INDEX(Lookup_Tables!$B$3:$B$12,MATCH(H2646,Lookup_Tables!$A$3:$A$12,0))</f>
        <v>3000000</v>
      </c>
      <c r="AE2646" s="27" t="str">
        <f aca="false">INDEX(Lookup_Tables!$C$3:$C$12,MATCH(H2646,Lookup_Tables!$A$3:$A$12,0))</f>
        <v>Dr. Pooja Iyer</v>
      </c>
      <c r="AF2646" s="27" t="str">
        <f aca="false">IFERROR(INDEX(Lookup_Tables!$F$16:$F$45,MATCH(I2646,Lookup_Tables!$E$16:$E$45,0)),"N/A")</f>
        <v>EMP214</v>
      </c>
      <c r="AG2646" s="27" t="n">
        <f aca="false">_xlfn.IFS(R2646="Recovered",4,R2646="Referred",3,R2646="Admitted",2,R2646="Deceased",1,TRUE(),0)</f>
        <v>4</v>
      </c>
      <c r="AH2646" s="27" t="str">
        <f aca="false">IF(T2646&gt;=4,"Satisfied",IF(T2646&gt;=3,"Neutral","Needs Improvement"))</f>
        <v>Satisfied</v>
      </c>
    </row>
    <row r="2647" customFormat="false" ht="15" hidden="false" customHeight="false" outlineLevel="0" collapsed="false">
      <c r="A2647" s="30" t="s">
        <v>2858</v>
      </c>
      <c r="B2647" s="30" t="s">
        <v>2581</v>
      </c>
      <c r="C2647" s="30" t="n">
        <v>73</v>
      </c>
      <c r="D2647" s="30" t="s">
        <v>121</v>
      </c>
      <c r="E2647" s="31" t="n">
        <v>45402</v>
      </c>
      <c r="F2647" s="30" t="s">
        <v>2588</v>
      </c>
      <c r="G2647" s="31" t="n">
        <v>45402</v>
      </c>
      <c r="H2647" s="30" t="s">
        <v>168</v>
      </c>
      <c r="I2647" s="30" t="s">
        <v>196</v>
      </c>
      <c r="J2647" s="30" t="s">
        <v>367</v>
      </c>
      <c r="K2647" s="30" t="s">
        <v>138</v>
      </c>
      <c r="L2647" s="30" t="n">
        <v>53</v>
      </c>
      <c r="M2647" s="30" t="n">
        <v>21</v>
      </c>
      <c r="N2647" s="30" t="s">
        <v>127</v>
      </c>
      <c r="O2647" s="30" t="s">
        <v>128</v>
      </c>
      <c r="P2647" s="30" t="s">
        <v>129</v>
      </c>
      <c r="Q2647" s="32" t="n">
        <v>2046.49</v>
      </c>
      <c r="R2647" s="30" t="s">
        <v>130</v>
      </c>
      <c r="S2647" s="30" t="s">
        <v>157</v>
      </c>
      <c r="T2647" s="30" t="n">
        <v>4</v>
      </c>
      <c r="U2647" s="30" t="n">
        <f aca="false">YEAR(E2647)</f>
        <v>2024</v>
      </c>
      <c r="V2647" s="30" t="str">
        <f aca="false">TEXT(E2647,"MMM-YYYY")</f>
        <v>Apr-2024</v>
      </c>
      <c r="W2647" s="30" t="n">
        <f aca="false">MONTH(E2647)</f>
        <v>4</v>
      </c>
      <c r="X2647" s="30" t="str">
        <f aca="false">TEXT(WEEKDAY(E2647,2),"0")&amp;" - "&amp;TEXT(E2647,"dddd")</f>
        <v>6 - Saturday</v>
      </c>
      <c r="Y2647" s="30" t="str">
        <f aca="false">_xlfn.IFS(C2647&lt;18,"Child (0-17)",C2647&lt;40,"Young Adult (18-39)",C2647&lt;60,"Adult (40-59)",TRUE(),"Senior (60+)")</f>
        <v>Senior (60+)</v>
      </c>
      <c r="Z2647" s="30" t="n">
        <f aca="false">ROUND(G2647-E2647,0)</f>
        <v>0</v>
      </c>
      <c r="AA2647" s="30" t="n">
        <f aca="false">L2647+M2647</f>
        <v>74</v>
      </c>
      <c r="AB2647" s="30" t="n">
        <f aca="false">IFERROR(ROUND(Q2647/AA2647,2),0)</f>
        <v>27.66</v>
      </c>
      <c r="AC2647" s="30" t="str">
        <f aca="false">IF(AND(K2647="Critical",N2647="No"),"URGENT - No Bed","Normal")</f>
        <v>Normal</v>
      </c>
      <c r="AD2647" s="34" t="n">
        <f aca="false">INDEX(Lookup_Tables!$B$3:$B$12,MATCH(H2647,Lookup_Tables!$A$3:$A$12,0))</f>
        <v>4400000</v>
      </c>
      <c r="AE2647" s="30" t="str">
        <f aca="false">INDEX(Lookup_Tables!$C$3:$C$12,MATCH(H2647,Lookup_Tables!$A$3:$A$12,0))</f>
        <v>Dr. Neha Chopra</v>
      </c>
      <c r="AF2647" s="30" t="str">
        <f aca="false">IFERROR(INDEX(Lookup_Tables!$F$16:$F$45,MATCH(I2647,Lookup_Tables!$E$16:$E$45,0)),"N/A")</f>
        <v>EMP219</v>
      </c>
      <c r="AG2647" s="30" t="n">
        <f aca="false">_xlfn.IFS(R2647="Recovered",4,R2647="Referred",3,R2647="Admitted",2,R2647="Deceased",1,TRUE(),0)</f>
        <v>4</v>
      </c>
      <c r="AH2647" s="30" t="str">
        <f aca="false">IF(T2647&gt;=4,"Satisfied",IF(T2647&gt;=3,"Neutral","Needs Improvement"))</f>
        <v>Satisfied</v>
      </c>
    </row>
    <row r="2648" customFormat="false" ht="15" hidden="false" customHeight="false" outlineLevel="0" collapsed="false">
      <c r="A2648" s="27" t="s">
        <v>2750</v>
      </c>
      <c r="B2648" s="27" t="s">
        <v>2751</v>
      </c>
      <c r="C2648" s="27" t="n">
        <v>12</v>
      </c>
      <c r="D2648" s="27" t="s">
        <v>181</v>
      </c>
      <c r="E2648" s="28" t="n">
        <v>45347</v>
      </c>
      <c r="F2648" s="27" t="s">
        <v>1182</v>
      </c>
      <c r="G2648" s="28" t="n">
        <v>45348</v>
      </c>
      <c r="H2648" s="27" t="s">
        <v>123</v>
      </c>
      <c r="I2648" s="27" t="s">
        <v>124</v>
      </c>
      <c r="J2648" s="27" t="s">
        <v>227</v>
      </c>
      <c r="K2648" s="27" t="s">
        <v>156</v>
      </c>
      <c r="L2648" s="27" t="n">
        <v>28</v>
      </c>
      <c r="M2648" s="27" t="n">
        <v>46</v>
      </c>
      <c r="N2648" s="27" t="s">
        <v>127</v>
      </c>
      <c r="O2648" s="27" t="s">
        <v>139</v>
      </c>
      <c r="P2648" s="27" t="s">
        <v>140</v>
      </c>
      <c r="Q2648" s="29" t="n">
        <v>4155.97</v>
      </c>
      <c r="R2648" s="27" t="s">
        <v>130</v>
      </c>
      <c r="S2648" s="27" t="s">
        <v>223</v>
      </c>
      <c r="T2648" s="27" t="n">
        <v>3</v>
      </c>
      <c r="U2648" s="27" t="n">
        <f aca="false">YEAR(E2648)</f>
        <v>2024</v>
      </c>
      <c r="V2648" s="27" t="str">
        <f aca="false">TEXT(E2648,"MMM-YYYY")</f>
        <v>Feb-2024</v>
      </c>
      <c r="W2648" s="27" t="n">
        <f aca="false">MONTH(E2648)</f>
        <v>2</v>
      </c>
      <c r="X2648" s="27" t="str">
        <f aca="false">TEXT(WEEKDAY(E2648,2),"0")&amp;" - "&amp;TEXT(E2648,"dddd")</f>
        <v>7 - Sunday</v>
      </c>
      <c r="Y2648" s="27" t="str">
        <f aca="false">_xlfn.IFS(C2648&lt;18,"Child (0-17)",C2648&lt;40,"Young Adult (18-39)",C2648&lt;60,"Adult (40-59)",TRUE(),"Senior (60+)")</f>
        <v>Child (0-17)</v>
      </c>
      <c r="Z2648" s="27" t="n">
        <f aca="false">ROUND(G2648-E2648,0)</f>
        <v>1</v>
      </c>
      <c r="AA2648" s="27" t="n">
        <f aca="false">L2648+M2648</f>
        <v>74</v>
      </c>
      <c r="AB2648" s="27" t="n">
        <f aca="false">IFERROR(ROUND(Q2648/AA2648,2),0)</f>
        <v>56.16</v>
      </c>
      <c r="AC2648" s="27" t="str">
        <f aca="false">IF(AND(K2648="Critical",N2648="No"),"URGENT - No Bed","Normal")</f>
        <v>Normal</v>
      </c>
      <c r="AD2648" s="33" t="n">
        <f aca="false">INDEX(Lookup_Tables!$B$3:$B$12,MATCH(H2648,Lookup_Tables!$A$3:$A$12,0))</f>
        <v>2200000</v>
      </c>
      <c r="AE2648" s="27" t="str">
        <f aca="false">INDEX(Lookup_Tables!$C$3:$C$12,MATCH(H2648,Lookup_Tables!$A$3:$A$12,0))</f>
        <v>Dr. Rohan Das</v>
      </c>
      <c r="AF2648" s="27" t="str">
        <f aca="false">IFERROR(INDEX(Lookup_Tables!$F$16:$F$45,MATCH(I2648,Lookup_Tables!$E$16:$E$45,0)),"N/A")</f>
        <v>EMP205</v>
      </c>
      <c r="AG2648" s="27" t="n">
        <f aca="false">_xlfn.IFS(R2648="Recovered",4,R2648="Referred",3,R2648="Admitted",2,R2648="Deceased",1,TRUE(),0)</f>
        <v>4</v>
      </c>
      <c r="AH2648" s="27" t="str">
        <f aca="false">IF(T2648&gt;=4,"Satisfied",IF(T2648&gt;=3,"Neutral","Needs Improvement"))</f>
        <v>Neutral</v>
      </c>
    </row>
    <row r="2649" customFormat="false" ht="15" hidden="false" customHeight="false" outlineLevel="0" collapsed="false">
      <c r="A2649" s="30" t="s">
        <v>888</v>
      </c>
      <c r="B2649" s="30" t="s">
        <v>889</v>
      </c>
      <c r="C2649" s="30" t="n">
        <v>68</v>
      </c>
      <c r="D2649" s="30" t="s">
        <v>181</v>
      </c>
      <c r="E2649" s="31" t="n">
        <v>45505</v>
      </c>
      <c r="F2649" s="30" t="s">
        <v>890</v>
      </c>
      <c r="G2649" s="31" t="n">
        <v>45505</v>
      </c>
      <c r="H2649" s="30" t="s">
        <v>183</v>
      </c>
      <c r="I2649" s="30" t="s">
        <v>430</v>
      </c>
      <c r="J2649" s="30" t="s">
        <v>431</v>
      </c>
      <c r="K2649" s="30" t="s">
        <v>138</v>
      </c>
      <c r="L2649" s="30" t="n">
        <v>88</v>
      </c>
      <c r="M2649" s="30" t="n">
        <v>25</v>
      </c>
      <c r="N2649" s="30" t="s">
        <v>127</v>
      </c>
      <c r="O2649" s="30" t="s">
        <v>139</v>
      </c>
      <c r="P2649" s="30" t="s">
        <v>140</v>
      </c>
      <c r="Q2649" s="32" t="n">
        <v>1621.84</v>
      </c>
      <c r="R2649" s="30" t="s">
        <v>130</v>
      </c>
      <c r="S2649" s="30" t="s">
        <v>131</v>
      </c>
      <c r="T2649" s="30" t="n">
        <v>4</v>
      </c>
      <c r="U2649" s="30" t="n">
        <f aca="false">YEAR(E2649)</f>
        <v>2024</v>
      </c>
      <c r="V2649" s="30" t="str">
        <f aca="false">TEXT(E2649,"MMM-YYYY")</f>
        <v>Aug-2024</v>
      </c>
      <c r="W2649" s="30" t="n">
        <f aca="false">MONTH(E2649)</f>
        <v>8</v>
      </c>
      <c r="X2649" s="30" t="str">
        <f aca="false">TEXT(WEEKDAY(E2649,2),"0")&amp;" - "&amp;TEXT(E2649,"dddd")</f>
        <v>4 - Thursday</v>
      </c>
      <c r="Y2649" s="30" t="str">
        <f aca="false">_xlfn.IFS(C2649&lt;18,"Child (0-17)",C2649&lt;40,"Young Adult (18-39)",C2649&lt;60,"Adult (40-59)",TRUE(),"Senior (60+)")</f>
        <v>Senior (60+)</v>
      </c>
      <c r="Z2649" s="30" t="n">
        <f aca="false">ROUND(G2649-E2649,0)</f>
        <v>0</v>
      </c>
      <c r="AA2649" s="30" t="n">
        <f aca="false">L2649+M2649</f>
        <v>113</v>
      </c>
      <c r="AB2649" s="30" t="n">
        <f aca="false">IFERROR(ROUND(Q2649/AA2649,2),0)</f>
        <v>14.35</v>
      </c>
      <c r="AC2649" s="30" t="str">
        <f aca="false">IF(AND(K2649="Critical",N2649="No"),"URGENT - No Bed","Normal")</f>
        <v>Normal</v>
      </c>
      <c r="AD2649" s="34" t="n">
        <f aca="false">INDEX(Lookup_Tables!$B$3:$B$12,MATCH(H2649,Lookup_Tables!$A$3:$A$12,0))</f>
        <v>3100000</v>
      </c>
      <c r="AE2649" s="30" t="str">
        <f aca="false">INDEX(Lookup_Tables!$C$3:$C$12,MATCH(H2649,Lookup_Tables!$A$3:$A$12,0))</f>
        <v>Dr. Kavita Rao</v>
      </c>
      <c r="AF2649" s="30" t="str">
        <f aca="false">IFERROR(INDEX(Lookup_Tables!$F$16:$F$45,MATCH(I2649,Lookup_Tables!$E$16:$E$45,0)),"N/A")</f>
        <v>EMP224</v>
      </c>
      <c r="AG2649" s="30" t="n">
        <f aca="false">_xlfn.IFS(R2649="Recovered",4,R2649="Referred",3,R2649="Admitted",2,R2649="Deceased",1,TRUE(),0)</f>
        <v>4</v>
      </c>
      <c r="AH2649" s="30" t="str">
        <f aca="false">IF(T2649&gt;=4,"Satisfied",IF(T2649&gt;=3,"Neutral","Needs Improvement"))</f>
        <v>Satisfied</v>
      </c>
    </row>
    <row r="2650" customFormat="false" ht="15" hidden="false" customHeight="false" outlineLevel="0" collapsed="false">
      <c r="A2650" s="27" t="s">
        <v>2879</v>
      </c>
      <c r="B2650" s="27" t="s">
        <v>2528</v>
      </c>
      <c r="C2650" s="27" t="n">
        <v>43</v>
      </c>
      <c r="D2650" s="27" t="s">
        <v>121</v>
      </c>
      <c r="E2650" s="28" t="n">
        <v>45601</v>
      </c>
      <c r="F2650" s="27" t="s">
        <v>398</v>
      </c>
      <c r="G2650" s="28" t="n">
        <v>45601</v>
      </c>
      <c r="H2650" s="27" t="s">
        <v>168</v>
      </c>
      <c r="I2650" s="27" t="s">
        <v>366</v>
      </c>
      <c r="J2650" s="27" t="s">
        <v>367</v>
      </c>
      <c r="K2650" s="27" t="s">
        <v>138</v>
      </c>
      <c r="L2650" s="27" t="n">
        <v>66</v>
      </c>
      <c r="M2650" s="27" t="n">
        <v>30</v>
      </c>
      <c r="N2650" s="27" t="s">
        <v>127</v>
      </c>
      <c r="O2650" s="27" t="s">
        <v>149</v>
      </c>
      <c r="P2650" s="27" t="s">
        <v>187</v>
      </c>
      <c r="Q2650" s="29" t="n">
        <v>1559.2</v>
      </c>
      <c r="R2650" s="27" t="s">
        <v>172</v>
      </c>
      <c r="S2650" s="27" t="s">
        <v>131</v>
      </c>
      <c r="T2650" s="27" t="n">
        <v>4</v>
      </c>
      <c r="U2650" s="27" t="n">
        <f aca="false">YEAR(E2650)</f>
        <v>2024</v>
      </c>
      <c r="V2650" s="27" t="str">
        <f aca="false">TEXT(E2650,"MMM-YYYY")</f>
        <v>Nov-2024</v>
      </c>
      <c r="W2650" s="27" t="n">
        <f aca="false">MONTH(E2650)</f>
        <v>11</v>
      </c>
      <c r="X2650" s="27" t="str">
        <f aca="false">TEXT(WEEKDAY(E2650,2),"0")&amp;" - "&amp;TEXT(E2650,"dddd")</f>
        <v>2 - Tuesday</v>
      </c>
      <c r="Y2650" s="27" t="str">
        <f aca="false">_xlfn.IFS(C2650&lt;18,"Child (0-17)",C2650&lt;40,"Young Adult (18-39)",C2650&lt;60,"Adult (40-59)",TRUE(),"Senior (60+)")</f>
        <v>Adult (40-59)</v>
      </c>
      <c r="Z2650" s="27" t="n">
        <f aca="false">ROUND(G2650-E2650,0)</f>
        <v>0</v>
      </c>
      <c r="AA2650" s="27" t="n">
        <f aca="false">L2650+M2650</f>
        <v>96</v>
      </c>
      <c r="AB2650" s="27" t="n">
        <f aca="false">IFERROR(ROUND(Q2650/AA2650,2),0)</f>
        <v>16.24</v>
      </c>
      <c r="AC2650" s="27" t="str">
        <f aca="false">IF(AND(K2650="Critical",N2650="No"),"URGENT - No Bed","Normal")</f>
        <v>Normal</v>
      </c>
      <c r="AD2650" s="33" t="n">
        <f aca="false">INDEX(Lookup_Tables!$B$3:$B$12,MATCH(H2650,Lookup_Tables!$A$3:$A$12,0))</f>
        <v>4400000</v>
      </c>
      <c r="AE2650" s="27" t="str">
        <f aca="false">INDEX(Lookup_Tables!$C$3:$C$12,MATCH(H2650,Lookup_Tables!$A$3:$A$12,0))</f>
        <v>Dr. Neha Chopra</v>
      </c>
      <c r="AF2650" s="27" t="str">
        <f aca="false">IFERROR(INDEX(Lookup_Tables!$F$16:$F$45,MATCH(I2650,Lookup_Tables!$E$16:$E$45,0)),"N/A")</f>
        <v>EMP218</v>
      </c>
      <c r="AG2650" s="27" t="n">
        <f aca="false">_xlfn.IFS(R2650="Recovered",4,R2650="Referred",3,R2650="Admitted",2,R2650="Deceased",1,TRUE(),0)</f>
        <v>2</v>
      </c>
      <c r="AH2650" s="27" t="str">
        <f aca="false">IF(T2650&gt;=4,"Satisfied",IF(T2650&gt;=3,"Neutral","Needs Improvement"))</f>
        <v>Satisfied</v>
      </c>
    </row>
    <row r="2651" customFormat="false" ht="15" hidden="false" customHeight="false" outlineLevel="0" collapsed="false">
      <c r="A2651" s="30" t="s">
        <v>165</v>
      </c>
      <c r="B2651" s="30" t="s">
        <v>166</v>
      </c>
      <c r="C2651" s="30" t="n">
        <v>55</v>
      </c>
      <c r="D2651" s="30" t="s">
        <v>121</v>
      </c>
      <c r="E2651" s="31" t="n">
        <v>45639</v>
      </c>
      <c r="F2651" s="30" t="s">
        <v>167</v>
      </c>
      <c r="G2651" s="31" t="n">
        <v>45639</v>
      </c>
      <c r="H2651" s="30" t="s">
        <v>168</v>
      </c>
      <c r="I2651" s="30" t="s">
        <v>169</v>
      </c>
      <c r="J2651" s="30" t="s">
        <v>170</v>
      </c>
      <c r="K2651" s="30" t="s">
        <v>156</v>
      </c>
      <c r="L2651" s="30" t="n">
        <v>33</v>
      </c>
      <c r="M2651" s="30" t="n">
        <v>48</v>
      </c>
      <c r="N2651" s="30" t="s">
        <v>127</v>
      </c>
      <c r="O2651" s="30" t="s">
        <v>171</v>
      </c>
      <c r="P2651" s="30" t="s">
        <v>140</v>
      </c>
      <c r="Q2651" s="32" t="n">
        <v>3831.49</v>
      </c>
      <c r="R2651" s="30" t="s">
        <v>172</v>
      </c>
      <c r="S2651" s="30" t="s">
        <v>141</v>
      </c>
      <c r="T2651" s="30" t="n">
        <v>3</v>
      </c>
      <c r="U2651" s="30" t="n">
        <f aca="false">YEAR(E2651)</f>
        <v>2024</v>
      </c>
      <c r="V2651" s="30" t="str">
        <f aca="false">TEXT(E2651,"MMM-YYYY")</f>
        <v>Dec-2024</v>
      </c>
      <c r="W2651" s="30" t="n">
        <f aca="false">MONTH(E2651)</f>
        <v>12</v>
      </c>
      <c r="X2651" s="30" t="str">
        <f aca="false">TEXT(WEEKDAY(E2651,2),"0")&amp;" - "&amp;TEXT(E2651,"dddd")</f>
        <v>5 - Friday</v>
      </c>
      <c r="Y2651" s="30" t="str">
        <f aca="false">_xlfn.IFS(C2651&lt;18,"Child (0-17)",C2651&lt;40,"Young Adult (18-39)",C2651&lt;60,"Adult (40-59)",TRUE(),"Senior (60+)")</f>
        <v>Adult (40-59)</v>
      </c>
      <c r="Z2651" s="30" t="n">
        <f aca="false">ROUND(G2651-E2651,0)</f>
        <v>0</v>
      </c>
      <c r="AA2651" s="30" t="n">
        <f aca="false">L2651+M2651</f>
        <v>81</v>
      </c>
      <c r="AB2651" s="30" t="n">
        <f aca="false">IFERROR(ROUND(Q2651/AA2651,2),0)</f>
        <v>47.3</v>
      </c>
      <c r="AC2651" s="30" t="str">
        <f aca="false">IF(AND(K2651="Critical",N2651="No"),"URGENT - No Bed","Normal")</f>
        <v>Normal</v>
      </c>
      <c r="AD2651" s="34" t="n">
        <f aca="false">INDEX(Lookup_Tables!$B$3:$B$12,MATCH(H2651,Lookup_Tables!$A$3:$A$12,0))</f>
        <v>4400000</v>
      </c>
      <c r="AE2651" s="30" t="str">
        <f aca="false">INDEX(Lookup_Tables!$C$3:$C$12,MATCH(H2651,Lookup_Tables!$A$3:$A$12,0))</f>
        <v>Dr. Neha Chopra</v>
      </c>
      <c r="AF2651" s="30" t="str">
        <f aca="false">IFERROR(INDEX(Lookup_Tables!$F$16:$F$45,MATCH(I2651,Lookup_Tables!$E$16:$E$45,0)),"N/A")</f>
        <v>EMP220</v>
      </c>
      <c r="AG2651" s="30" t="n">
        <f aca="false">_xlfn.IFS(R2651="Recovered",4,R2651="Referred",3,R2651="Admitted",2,R2651="Deceased",1,TRUE(),0)</f>
        <v>2</v>
      </c>
      <c r="AH2651" s="30" t="str">
        <f aca="false">IF(T2651&gt;=4,"Satisfied",IF(T2651&gt;=3,"Neutral","Needs Improvement"))</f>
        <v>Neutral</v>
      </c>
    </row>
    <row r="2652" customFormat="false" ht="15" hidden="false" customHeight="false" outlineLevel="0" collapsed="false">
      <c r="A2652" s="27" t="s">
        <v>4616</v>
      </c>
      <c r="B2652" s="27" t="s">
        <v>575</v>
      </c>
      <c r="C2652" s="27" t="n">
        <v>37</v>
      </c>
      <c r="D2652" s="27" t="s">
        <v>181</v>
      </c>
      <c r="E2652" s="28" t="n">
        <v>45646</v>
      </c>
      <c r="F2652" s="27" t="s">
        <v>2176</v>
      </c>
      <c r="G2652" s="28" t="n">
        <v>45649</v>
      </c>
      <c r="H2652" s="27" t="s">
        <v>168</v>
      </c>
      <c r="I2652" s="27" t="s">
        <v>196</v>
      </c>
      <c r="J2652" s="27" t="s">
        <v>191</v>
      </c>
      <c r="K2652" s="27" t="s">
        <v>156</v>
      </c>
      <c r="L2652" s="27" t="n">
        <v>31</v>
      </c>
      <c r="M2652" s="27" t="n">
        <v>66</v>
      </c>
      <c r="N2652" s="27" t="s">
        <v>186</v>
      </c>
      <c r="O2652" s="27" t="s">
        <v>128</v>
      </c>
      <c r="P2652" s="27" t="s">
        <v>187</v>
      </c>
      <c r="Q2652" s="29" t="n">
        <v>3369.97</v>
      </c>
      <c r="R2652" s="27" t="s">
        <v>268</v>
      </c>
      <c r="S2652" s="27" t="s">
        <v>192</v>
      </c>
      <c r="T2652" s="27" t="n">
        <v>3</v>
      </c>
      <c r="U2652" s="27" t="n">
        <f aca="false">YEAR(E2652)</f>
        <v>2024</v>
      </c>
      <c r="V2652" s="27" t="str">
        <f aca="false">TEXT(E2652,"MMM-YYYY")</f>
        <v>Dec-2024</v>
      </c>
      <c r="W2652" s="27" t="n">
        <f aca="false">MONTH(E2652)</f>
        <v>12</v>
      </c>
      <c r="X2652" s="27" t="str">
        <f aca="false">TEXT(WEEKDAY(E2652,2),"0")&amp;" - "&amp;TEXT(E2652,"dddd")</f>
        <v>5 - Friday</v>
      </c>
      <c r="Y2652" s="27" t="str">
        <f aca="false">_xlfn.IFS(C2652&lt;18,"Child (0-17)",C2652&lt;40,"Young Adult (18-39)",C2652&lt;60,"Adult (40-59)",TRUE(),"Senior (60+)")</f>
        <v>Young Adult (18-39)</v>
      </c>
      <c r="Z2652" s="27" t="n">
        <f aca="false">ROUND(G2652-E2652,0)</f>
        <v>3</v>
      </c>
      <c r="AA2652" s="27" t="n">
        <f aca="false">L2652+M2652</f>
        <v>97</v>
      </c>
      <c r="AB2652" s="27" t="n">
        <f aca="false">IFERROR(ROUND(Q2652/AA2652,2),0)</f>
        <v>34.74</v>
      </c>
      <c r="AC2652" s="27" t="str">
        <f aca="false">IF(AND(K2652="Critical",N2652="No"),"URGENT - No Bed","Normal")</f>
        <v>Normal</v>
      </c>
      <c r="AD2652" s="33" t="n">
        <f aca="false">INDEX(Lookup_Tables!$B$3:$B$12,MATCH(H2652,Lookup_Tables!$A$3:$A$12,0))</f>
        <v>4400000</v>
      </c>
      <c r="AE2652" s="27" t="str">
        <f aca="false">INDEX(Lookup_Tables!$C$3:$C$12,MATCH(H2652,Lookup_Tables!$A$3:$A$12,0))</f>
        <v>Dr. Neha Chopra</v>
      </c>
      <c r="AF2652" s="27" t="str">
        <f aca="false">IFERROR(INDEX(Lookup_Tables!$F$16:$F$45,MATCH(I2652,Lookup_Tables!$E$16:$E$45,0)),"N/A")</f>
        <v>EMP219</v>
      </c>
      <c r="AG2652" s="27" t="n">
        <f aca="false">_xlfn.IFS(R2652="Recovered",4,R2652="Referred",3,R2652="Admitted",2,R2652="Deceased",1,TRUE(),0)</f>
        <v>3</v>
      </c>
      <c r="AH2652" s="27" t="str">
        <f aca="false">IF(T2652&gt;=4,"Satisfied",IF(T2652&gt;=3,"Neutral","Needs Improvement"))</f>
        <v>Neutral</v>
      </c>
    </row>
    <row r="2653" customFormat="false" ht="15" hidden="false" customHeight="false" outlineLevel="0" collapsed="false">
      <c r="A2653" s="30" t="s">
        <v>5494</v>
      </c>
      <c r="B2653" s="30" t="s">
        <v>626</v>
      </c>
      <c r="C2653" s="30" t="n">
        <v>59</v>
      </c>
      <c r="D2653" s="30" t="s">
        <v>181</v>
      </c>
      <c r="E2653" s="31" t="n">
        <v>45295</v>
      </c>
      <c r="F2653" s="30" t="s">
        <v>725</v>
      </c>
      <c r="G2653" s="31" t="n">
        <v>45295</v>
      </c>
      <c r="H2653" s="30" t="s">
        <v>217</v>
      </c>
      <c r="I2653" s="30" t="s">
        <v>344</v>
      </c>
      <c r="J2653" s="30" t="s">
        <v>483</v>
      </c>
      <c r="K2653" s="30" t="s">
        <v>156</v>
      </c>
      <c r="L2653" s="30" t="n">
        <v>65</v>
      </c>
      <c r="M2653" s="30" t="n">
        <v>77</v>
      </c>
      <c r="N2653" s="30" t="s">
        <v>186</v>
      </c>
      <c r="O2653" s="30" t="s">
        <v>139</v>
      </c>
      <c r="P2653" s="30" t="s">
        <v>187</v>
      </c>
      <c r="Q2653" s="32" t="n">
        <v>3958.68</v>
      </c>
      <c r="R2653" s="30" t="s">
        <v>130</v>
      </c>
      <c r="S2653" s="30" t="s">
        <v>223</v>
      </c>
      <c r="T2653" s="30" t="n">
        <v>5</v>
      </c>
      <c r="U2653" s="30" t="n">
        <f aca="false">YEAR(E2653)</f>
        <v>2024</v>
      </c>
      <c r="V2653" s="30" t="str">
        <f aca="false">TEXT(E2653,"MMM-YYYY")</f>
        <v>Jan-2024</v>
      </c>
      <c r="W2653" s="30" t="n">
        <f aca="false">MONTH(E2653)</f>
        <v>1</v>
      </c>
      <c r="X2653" s="30" t="str">
        <f aca="false">TEXT(WEEKDAY(E2653,2),"0")&amp;" - "&amp;TEXT(E2653,"dddd")</f>
        <v>4 - Thursday</v>
      </c>
      <c r="Y2653" s="30" t="str">
        <f aca="false">_xlfn.IFS(C2653&lt;18,"Child (0-17)",C2653&lt;40,"Young Adult (18-39)",C2653&lt;60,"Adult (40-59)",TRUE(),"Senior (60+)")</f>
        <v>Adult (40-59)</v>
      </c>
      <c r="Z2653" s="30" t="n">
        <f aca="false">ROUND(G2653-E2653,0)</f>
        <v>0</v>
      </c>
      <c r="AA2653" s="30" t="n">
        <f aca="false">L2653+M2653</f>
        <v>142</v>
      </c>
      <c r="AB2653" s="30" t="n">
        <f aca="false">IFERROR(ROUND(Q2653/AA2653,2),0)</f>
        <v>27.88</v>
      </c>
      <c r="AC2653" s="30" t="str">
        <f aca="false">IF(AND(K2653="Critical",N2653="No"),"URGENT - No Bed","Normal")</f>
        <v>Normal</v>
      </c>
      <c r="AD2653" s="34" t="n">
        <f aca="false">INDEX(Lookup_Tables!$B$3:$B$12,MATCH(H2653,Lookup_Tables!$A$3:$A$12,0))</f>
        <v>4200000</v>
      </c>
      <c r="AE2653" s="30" t="str">
        <f aca="false">INDEX(Lookup_Tables!$C$3:$C$12,MATCH(H2653,Lookup_Tables!$A$3:$A$12,0))</f>
        <v>Dr. Anil Kapoor</v>
      </c>
      <c r="AF2653" s="30" t="str">
        <f aca="false">IFERROR(INDEX(Lookup_Tables!$F$16:$F$45,MATCH(I2653,Lookup_Tables!$E$16:$E$45,0)),"N/A")</f>
        <v>EMP201</v>
      </c>
      <c r="AG2653" s="30" t="n">
        <f aca="false">_xlfn.IFS(R2653="Recovered",4,R2653="Referred",3,R2653="Admitted",2,R2653="Deceased",1,TRUE(),0)</f>
        <v>4</v>
      </c>
      <c r="AH2653" s="30" t="str">
        <f aca="false">IF(T2653&gt;=4,"Satisfied",IF(T2653&gt;=3,"Neutral","Needs Improvement"))</f>
        <v>Satisfied</v>
      </c>
    </row>
    <row r="2654" customFormat="false" ht="15" hidden="false" customHeight="false" outlineLevel="0" collapsed="false">
      <c r="A2654" s="27" t="s">
        <v>501</v>
      </c>
      <c r="B2654" s="27" t="s">
        <v>502</v>
      </c>
      <c r="C2654" s="27" t="n">
        <v>36</v>
      </c>
      <c r="D2654" s="27" t="s">
        <v>121</v>
      </c>
      <c r="E2654" s="28" t="n">
        <v>45393</v>
      </c>
      <c r="F2654" s="27" t="s">
        <v>503</v>
      </c>
      <c r="G2654" s="28" t="n">
        <v>45393</v>
      </c>
      <c r="H2654" s="27" t="s">
        <v>242</v>
      </c>
      <c r="I2654" s="27" t="s">
        <v>466</v>
      </c>
      <c r="J2654" s="27" t="s">
        <v>401</v>
      </c>
      <c r="K2654" s="27" t="s">
        <v>156</v>
      </c>
      <c r="L2654" s="27" t="n">
        <v>74</v>
      </c>
      <c r="M2654" s="27" t="n">
        <v>76</v>
      </c>
      <c r="N2654" s="27" t="s">
        <v>127</v>
      </c>
      <c r="O2654" s="27" t="s">
        <v>128</v>
      </c>
      <c r="P2654" s="27" t="s">
        <v>140</v>
      </c>
      <c r="Q2654" s="29" t="n">
        <v>4411.3</v>
      </c>
      <c r="R2654" s="27" t="s">
        <v>172</v>
      </c>
      <c r="S2654" s="27" t="s">
        <v>157</v>
      </c>
      <c r="T2654" s="27" t="n">
        <v>4</v>
      </c>
      <c r="U2654" s="27" t="n">
        <f aca="false">YEAR(E2654)</f>
        <v>2024</v>
      </c>
      <c r="V2654" s="27" t="str">
        <f aca="false">TEXT(E2654,"MMM-YYYY")</f>
        <v>Apr-2024</v>
      </c>
      <c r="W2654" s="27" t="n">
        <f aca="false">MONTH(E2654)</f>
        <v>4</v>
      </c>
      <c r="X2654" s="27" t="str">
        <f aca="false">TEXT(WEEKDAY(E2654,2),"0")&amp;" - "&amp;TEXT(E2654,"dddd")</f>
        <v>4 - Thursday</v>
      </c>
      <c r="Y2654" s="27" t="str">
        <f aca="false">_xlfn.IFS(C2654&lt;18,"Child (0-17)",C2654&lt;40,"Young Adult (18-39)",C2654&lt;60,"Adult (40-59)",TRUE(),"Senior (60+)")</f>
        <v>Young Adult (18-39)</v>
      </c>
      <c r="Z2654" s="27" t="n">
        <f aca="false">ROUND(G2654-E2654,0)</f>
        <v>0</v>
      </c>
      <c r="AA2654" s="27" t="n">
        <f aca="false">L2654+M2654</f>
        <v>150</v>
      </c>
      <c r="AB2654" s="27" t="n">
        <f aca="false">IFERROR(ROUND(Q2654/AA2654,2),0)</f>
        <v>29.41</v>
      </c>
      <c r="AC2654" s="27" t="str">
        <f aca="false">IF(AND(K2654="Critical",N2654="No"),"URGENT - No Bed","Normal")</f>
        <v>Normal</v>
      </c>
      <c r="AD2654" s="33" t="n">
        <f aca="false">INDEX(Lookup_Tables!$B$3:$B$12,MATCH(H2654,Lookup_Tables!$A$3:$A$12,0))</f>
        <v>3000000</v>
      </c>
      <c r="AE2654" s="27" t="str">
        <f aca="false">INDEX(Lookup_Tables!$C$3:$C$12,MATCH(H2654,Lookup_Tables!$A$3:$A$12,0))</f>
        <v>Dr. Pooja Iyer</v>
      </c>
      <c r="AF2654" s="27" t="str">
        <f aca="false">IFERROR(INDEX(Lookup_Tables!$F$16:$F$45,MATCH(I2654,Lookup_Tables!$E$16:$E$45,0)),"N/A")</f>
        <v>EMP212</v>
      </c>
      <c r="AG2654" s="27" t="n">
        <f aca="false">_xlfn.IFS(R2654="Recovered",4,R2654="Referred",3,R2654="Admitted",2,R2654="Deceased",1,TRUE(),0)</f>
        <v>2</v>
      </c>
      <c r="AH2654" s="27" t="str">
        <f aca="false">IF(T2654&gt;=4,"Satisfied",IF(T2654&gt;=3,"Neutral","Needs Improvement"))</f>
        <v>Satisfied</v>
      </c>
    </row>
    <row r="2655" customFormat="false" ht="15" hidden="false" customHeight="false" outlineLevel="0" collapsed="false">
      <c r="A2655" s="30" t="s">
        <v>3911</v>
      </c>
      <c r="B2655" s="30" t="s">
        <v>1825</v>
      </c>
      <c r="C2655" s="30" t="n">
        <v>39</v>
      </c>
      <c r="D2655" s="30" t="s">
        <v>181</v>
      </c>
      <c r="E2655" s="31" t="n">
        <v>45468</v>
      </c>
      <c r="F2655" s="30" t="s">
        <v>523</v>
      </c>
      <c r="G2655" s="31" t="n">
        <v>45468</v>
      </c>
      <c r="H2655" s="30" t="s">
        <v>146</v>
      </c>
      <c r="I2655" s="30" t="s">
        <v>147</v>
      </c>
      <c r="J2655" s="30" t="s">
        <v>244</v>
      </c>
      <c r="K2655" s="30" t="s">
        <v>138</v>
      </c>
      <c r="L2655" s="30" t="n">
        <v>31</v>
      </c>
      <c r="M2655" s="30" t="n">
        <v>21</v>
      </c>
      <c r="N2655" s="30" t="s">
        <v>127</v>
      </c>
      <c r="O2655" s="30" t="s">
        <v>128</v>
      </c>
      <c r="P2655" s="30" t="s">
        <v>187</v>
      </c>
      <c r="Q2655" s="32" t="n">
        <v>1918.33</v>
      </c>
      <c r="R2655" s="30" t="s">
        <v>130</v>
      </c>
      <c r="S2655" s="30" t="s">
        <v>223</v>
      </c>
      <c r="T2655" s="30" t="n">
        <v>3</v>
      </c>
      <c r="U2655" s="30" t="n">
        <f aca="false">YEAR(E2655)</f>
        <v>2024</v>
      </c>
      <c r="V2655" s="30" t="str">
        <f aca="false">TEXT(E2655,"MMM-YYYY")</f>
        <v>Jun-2024</v>
      </c>
      <c r="W2655" s="30" t="n">
        <f aca="false">MONTH(E2655)</f>
        <v>6</v>
      </c>
      <c r="X2655" s="30" t="str">
        <f aca="false">TEXT(WEEKDAY(E2655,2),"0")&amp;" - "&amp;TEXT(E2655,"dddd")</f>
        <v>2 - Tuesday</v>
      </c>
      <c r="Y2655" s="30" t="str">
        <f aca="false">_xlfn.IFS(C2655&lt;18,"Child (0-17)",C2655&lt;40,"Young Adult (18-39)",C2655&lt;60,"Adult (40-59)",TRUE(),"Senior (60+)")</f>
        <v>Young Adult (18-39)</v>
      </c>
      <c r="Z2655" s="30" t="n">
        <f aca="false">ROUND(G2655-E2655,0)</f>
        <v>0</v>
      </c>
      <c r="AA2655" s="30" t="n">
        <f aca="false">L2655+M2655</f>
        <v>52</v>
      </c>
      <c r="AB2655" s="30" t="n">
        <f aca="false">IFERROR(ROUND(Q2655/AA2655,2),0)</f>
        <v>36.89</v>
      </c>
      <c r="AC2655" s="30" t="str">
        <f aca="false">IF(AND(K2655="Critical",N2655="No"),"URGENT - No Bed","Normal")</f>
        <v>Normal</v>
      </c>
      <c r="AD2655" s="34" t="n">
        <f aca="false">INDEX(Lookup_Tables!$B$3:$B$12,MATCH(H2655,Lookup_Tables!$A$3:$A$12,0))</f>
        <v>2700000</v>
      </c>
      <c r="AE2655" s="30" t="str">
        <f aca="false">INDEX(Lookup_Tables!$C$3:$C$12,MATCH(H2655,Lookup_Tables!$A$3:$A$12,0))</f>
        <v>Dr. Vikram Singh</v>
      </c>
      <c r="AF2655" s="30" t="str">
        <f aca="false">IFERROR(INDEX(Lookup_Tables!$F$16:$F$45,MATCH(I2655,Lookup_Tables!$E$16:$E$45,0)),"N/A")</f>
        <v>EMP229</v>
      </c>
      <c r="AG2655" s="30" t="n">
        <f aca="false">_xlfn.IFS(R2655="Recovered",4,R2655="Referred",3,R2655="Admitted",2,R2655="Deceased",1,TRUE(),0)</f>
        <v>4</v>
      </c>
      <c r="AH2655" s="30" t="str">
        <f aca="false">IF(T2655&gt;=4,"Satisfied",IF(T2655&gt;=3,"Neutral","Needs Improvement"))</f>
        <v>Neutral</v>
      </c>
    </row>
    <row r="2656" customFormat="false" ht="15" hidden="false" customHeight="false" outlineLevel="0" collapsed="false">
      <c r="A2656" s="27" t="s">
        <v>1059</v>
      </c>
      <c r="B2656" s="27" t="s">
        <v>561</v>
      </c>
      <c r="C2656" s="27" t="n">
        <v>26</v>
      </c>
      <c r="D2656" s="27" t="s">
        <v>121</v>
      </c>
      <c r="E2656" s="28" t="n">
        <v>45558</v>
      </c>
      <c r="F2656" s="27" t="s">
        <v>994</v>
      </c>
      <c r="G2656" s="28" t="n">
        <v>45559</v>
      </c>
      <c r="H2656" s="27" t="s">
        <v>217</v>
      </c>
      <c r="I2656" s="27" t="s">
        <v>392</v>
      </c>
      <c r="J2656" s="27" t="s">
        <v>483</v>
      </c>
      <c r="K2656" s="27" t="s">
        <v>138</v>
      </c>
      <c r="L2656" s="27" t="n">
        <v>21</v>
      </c>
      <c r="M2656" s="27" t="n">
        <v>30</v>
      </c>
      <c r="N2656" s="27" t="s">
        <v>127</v>
      </c>
      <c r="O2656" s="27" t="s">
        <v>149</v>
      </c>
      <c r="P2656" s="27" t="s">
        <v>150</v>
      </c>
      <c r="Q2656" s="29" t="n">
        <v>1811.51</v>
      </c>
      <c r="R2656" s="27" t="s">
        <v>130</v>
      </c>
      <c r="S2656" s="27" t="s">
        <v>151</v>
      </c>
      <c r="T2656" s="27" t="n">
        <v>3</v>
      </c>
      <c r="U2656" s="27" t="n">
        <f aca="false">YEAR(E2656)</f>
        <v>2024</v>
      </c>
      <c r="V2656" s="27" t="str">
        <f aca="false">TEXT(E2656,"MMM-YYYY")</f>
        <v>Sep-2024</v>
      </c>
      <c r="W2656" s="27" t="n">
        <f aca="false">MONTH(E2656)</f>
        <v>9</v>
      </c>
      <c r="X2656" s="27" t="str">
        <f aca="false">TEXT(WEEKDAY(E2656,2),"0")&amp;" - "&amp;TEXT(E2656,"dddd")</f>
        <v>1 - Monday</v>
      </c>
      <c r="Y2656" s="27" t="str">
        <f aca="false">_xlfn.IFS(C2656&lt;18,"Child (0-17)",C2656&lt;40,"Young Adult (18-39)",C2656&lt;60,"Adult (40-59)",TRUE(),"Senior (60+)")</f>
        <v>Young Adult (18-39)</v>
      </c>
      <c r="Z2656" s="27" t="n">
        <f aca="false">ROUND(G2656-E2656,0)</f>
        <v>1</v>
      </c>
      <c r="AA2656" s="27" t="n">
        <f aca="false">L2656+M2656</f>
        <v>51</v>
      </c>
      <c r="AB2656" s="27" t="n">
        <f aca="false">IFERROR(ROUND(Q2656/AA2656,2),0)</f>
        <v>35.52</v>
      </c>
      <c r="AC2656" s="27" t="str">
        <f aca="false">IF(AND(K2656="Critical",N2656="No"),"URGENT - No Bed","Normal")</f>
        <v>Normal</v>
      </c>
      <c r="AD2656" s="33" t="n">
        <f aca="false">INDEX(Lookup_Tables!$B$3:$B$12,MATCH(H2656,Lookup_Tables!$A$3:$A$12,0))</f>
        <v>4200000</v>
      </c>
      <c r="AE2656" s="27" t="str">
        <f aca="false">INDEX(Lookup_Tables!$C$3:$C$12,MATCH(H2656,Lookup_Tables!$A$3:$A$12,0))</f>
        <v>Dr. Anil Kapoor</v>
      </c>
      <c r="AF2656" s="27" t="str">
        <f aca="false">IFERROR(INDEX(Lookup_Tables!$F$16:$F$45,MATCH(I2656,Lookup_Tables!$E$16:$E$45,0)),"N/A")</f>
        <v>EMP202</v>
      </c>
      <c r="AG2656" s="27" t="n">
        <f aca="false">_xlfn.IFS(R2656="Recovered",4,R2656="Referred",3,R2656="Admitted",2,R2656="Deceased",1,TRUE(),0)</f>
        <v>4</v>
      </c>
      <c r="AH2656" s="27" t="str">
        <f aca="false">IF(T2656&gt;=4,"Satisfied",IF(T2656&gt;=3,"Neutral","Needs Improvement"))</f>
        <v>Neutral</v>
      </c>
    </row>
    <row r="2657" customFormat="false" ht="15" hidden="false" customHeight="false" outlineLevel="0" collapsed="false">
      <c r="A2657" s="30" t="s">
        <v>4116</v>
      </c>
      <c r="B2657" s="30" t="s">
        <v>4117</v>
      </c>
      <c r="C2657" s="30" t="n">
        <v>36</v>
      </c>
      <c r="D2657" s="30" t="s">
        <v>181</v>
      </c>
      <c r="E2657" s="31" t="n">
        <v>45337</v>
      </c>
      <c r="F2657" s="30" t="s">
        <v>1436</v>
      </c>
      <c r="G2657" s="31" t="n">
        <v>45337</v>
      </c>
      <c r="H2657" s="30" t="s">
        <v>168</v>
      </c>
      <c r="I2657" s="30" t="s">
        <v>366</v>
      </c>
      <c r="J2657" s="30" t="s">
        <v>367</v>
      </c>
      <c r="K2657" s="30" t="s">
        <v>138</v>
      </c>
      <c r="L2657" s="30" t="n">
        <v>48</v>
      </c>
      <c r="M2657" s="30" t="n">
        <v>34</v>
      </c>
      <c r="N2657" s="30" t="s">
        <v>127</v>
      </c>
      <c r="O2657" s="30" t="s">
        <v>139</v>
      </c>
      <c r="P2657" s="30" t="s">
        <v>140</v>
      </c>
      <c r="Q2657" s="32" t="n">
        <v>2693.54</v>
      </c>
      <c r="R2657" s="30" t="s">
        <v>268</v>
      </c>
      <c r="S2657" s="30" t="s">
        <v>157</v>
      </c>
      <c r="T2657" s="30" t="n">
        <v>4</v>
      </c>
      <c r="U2657" s="30" t="n">
        <f aca="false">YEAR(E2657)</f>
        <v>2024</v>
      </c>
      <c r="V2657" s="30" t="str">
        <f aca="false">TEXT(E2657,"MMM-YYYY")</f>
        <v>Feb-2024</v>
      </c>
      <c r="W2657" s="30" t="n">
        <f aca="false">MONTH(E2657)</f>
        <v>2</v>
      </c>
      <c r="X2657" s="30" t="str">
        <f aca="false">TEXT(WEEKDAY(E2657,2),"0")&amp;" - "&amp;TEXT(E2657,"dddd")</f>
        <v>4 - Thursday</v>
      </c>
      <c r="Y2657" s="30" t="str">
        <f aca="false">_xlfn.IFS(C2657&lt;18,"Child (0-17)",C2657&lt;40,"Young Adult (18-39)",C2657&lt;60,"Adult (40-59)",TRUE(),"Senior (60+)")</f>
        <v>Young Adult (18-39)</v>
      </c>
      <c r="Z2657" s="30" t="n">
        <f aca="false">ROUND(G2657-E2657,0)</f>
        <v>0</v>
      </c>
      <c r="AA2657" s="30" t="n">
        <f aca="false">L2657+M2657</f>
        <v>82</v>
      </c>
      <c r="AB2657" s="30" t="n">
        <f aca="false">IFERROR(ROUND(Q2657/AA2657,2),0)</f>
        <v>32.85</v>
      </c>
      <c r="AC2657" s="30" t="str">
        <f aca="false">IF(AND(K2657="Critical",N2657="No"),"URGENT - No Bed","Normal")</f>
        <v>Normal</v>
      </c>
      <c r="AD2657" s="34" t="n">
        <f aca="false">INDEX(Lookup_Tables!$B$3:$B$12,MATCH(H2657,Lookup_Tables!$A$3:$A$12,0))</f>
        <v>4400000</v>
      </c>
      <c r="AE2657" s="30" t="str">
        <f aca="false">INDEX(Lookup_Tables!$C$3:$C$12,MATCH(H2657,Lookup_Tables!$A$3:$A$12,0))</f>
        <v>Dr. Neha Chopra</v>
      </c>
      <c r="AF2657" s="30" t="str">
        <f aca="false">IFERROR(INDEX(Lookup_Tables!$F$16:$F$45,MATCH(I2657,Lookup_Tables!$E$16:$E$45,0)),"N/A")</f>
        <v>EMP218</v>
      </c>
      <c r="AG2657" s="30" t="n">
        <f aca="false">_xlfn.IFS(R2657="Recovered",4,R2657="Referred",3,R2657="Admitted",2,R2657="Deceased",1,TRUE(),0)</f>
        <v>3</v>
      </c>
      <c r="AH2657" s="30" t="str">
        <f aca="false">IF(T2657&gt;=4,"Satisfied",IF(T2657&gt;=3,"Neutral","Needs Improvement"))</f>
        <v>Satisfied</v>
      </c>
    </row>
    <row r="2658" customFormat="false" ht="15" hidden="false" customHeight="false" outlineLevel="0" collapsed="false">
      <c r="A2658" s="27" t="s">
        <v>2634</v>
      </c>
      <c r="B2658" s="27" t="s">
        <v>2635</v>
      </c>
      <c r="C2658" s="27" t="n">
        <v>25</v>
      </c>
      <c r="D2658" s="27" t="s">
        <v>181</v>
      </c>
      <c r="E2658" s="28" t="n">
        <v>45521</v>
      </c>
      <c r="F2658" s="27" t="s">
        <v>771</v>
      </c>
      <c r="G2658" s="28" t="n">
        <v>45522</v>
      </c>
      <c r="H2658" s="27" t="s">
        <v>236</v>
      </c>
      <c r="I2658" s="27" t="s">
        <v>237</v>
      </c>
      <c r="J2658" s="27" t="s">
        <v>455</v>
      </c>
      <c r="K2658" s="27" t="s">
        <v>138</v>
      </c>
      <c r="L2658" s="27" t="n">
        <v>60</v>
      </c>
      <c r="M2658" s="27" t="n">
        <v>22</v>
      </c>
      <c r="N2658" s="27" t="s">
        <v>127</v>
      </c>
      <c r="O2658" s="27" t="s">
        <v>139</v>
      </c>
      <c r="P2658" s="27" t="s">
        <v>140</v>
      </c>
      <c r="Q2658" s="29" t="n">
        <v>1115.94</v>
      </c>
      <c r="R2658" s="27" t="s">
        <v>268</v>
      </c>
      <c r="S2658" s="27" t="s">
        <v>192</v>
      </c>
      <c r="T2658" s="27" t="n">
        <v>3</v>
      </c>
      <c r="U2658" s="27" t="n">
        <f aca="false">YEAR(E2658)</f>
        <v>2024</v>
      </c>
      <c r="V2658" s="27" t="str">
        <f aca="false">TEXT(E2658,"MMM-YYYY")</f>
        <v>Aug-2024</v>
      </c>
      <c r="W2658" s="27" t="n">
        <f aca="false">MONTH(E2658)</f>
        <v>8</v>
      </c>
      <c r="X2658" s="27" t="str">
        <f aca="false">TEXT(WEEKDAY(E2658,2),"0")&amp;" - "&amp;TEXT(E2658,"dddd")</f>
        <v>6 - Saturday</v>
      </c>
      <c r="Y2658" s="27" t="str">
        <f aca="false">_xlfn.IFS(C2658&lt;18,"Child (0-17)",C2658&lt;40,"Young Adult (18-39)",C2658&lt;60,"Adult (40-59)",TRUE(),"Senior (60+)")</f>
        <v>Young Adult (18-39)</v>
      </c>
      <c r="Z2658" s="27" t="n">
        <f aca="false">ROUND(G2658-E2658,0)</f>
        <v>1</v>
      </c>
      <c r="AA2658" s="27" t="n">
        <f aca="false">L2658+M2658</f>
        <v>82</v>
      </c>
      <c r="AB2658" s="27" t="n">
        <f aca="false">IFERROR(ROUND(Q2658/AA2658,2),0)</f>
        <v>13.61</v>
      </c>
      <c r="AC2658" s="27" t="str">
        <f aca="false">IF(AND(K2658="Critical",N2658="No"),"URGENT - No Bed","Normal")</f>
        <v>Normal</v>
      </c>
      <c r="AD2658" s="33" t="n">
        <f aca="false">INDEX(Lookup_Tables!$B$3:$B$12,MATCH(H2658,Lookup_Tables!$A$3:$A$12,0))</f>
        <v>3900000</v>
      </c>
      <c r="AE2658" s="27" t="str">
        <f aca="false">INDEX(Lookup_Tables!$C$3:$C$12,MATCH(H2658,Lookup_Tables!$A$3:$A$12,0))</f>
        <v>Dr. Rina Mehta</v>
      </c>
      <c r="AF2658" s="27" t="str">
        <f aca="false">IFERROR(INDEX(Lookup_Tables!$F$16:$F$45,MATCH(I2658,Lookup_Tables!$E$16:$E$45,0)),"N/A")</f>
        <v>EMP215</v>
      </c>
      <c r="AG2658" s="27" t="n">
        <f aca="false">_xlfn.IFS(R2658="Recovered",4,R2658="Referred",3,R2658="Admitted",2,R2658="Deceased",1,TRUE(),0)</f>
        <v>3</v>
      </c>
      <c r="AH2658" s="27" t="str">
        <f aca="false">IF(T2658&gt;=4,"Satisfied",IF(T2658&gt;=3,"Neutral","Needs Improvement"))</f>
        <v>Neutral</v>
      </c>
    </row>
    <row r="2659" customFormat="false" ht="15" hidden="false" customHeight="false" outlineLevel="0" collapsed="false">
      <c r="A2659" s="30" t="s">
        <v>3800</v>
      </c>
      <c r="B2659" s="30" t="s">
        <v>3801</v>
      </c>
      <c r="C2659" s="30" t="n">
        <v>28</v>
      </c>
      <c r="D2659" s="30" t="s">
        <v>181</v>
      </c>
      <c r="E2659" s="31" t="n">
        <v>45445</v>
      </c>
      <c r="F2659" s="30" t="s">
        <v>378</v>
      </c>
      <c r="G2659" s="31" t="n">
        <v>45446</v>
      </c>
      <c r="H2659" s="30" t="s">
        <v>236</v>
      </c>
      <c r="I2659" s="30" t="s">
        <v>323</v>
      </c>
      <c r="J2659" s="30" t="s">
        <v>287</v>
      </c>
      <c r="K2659" s="30" t="s">
        <v>126</v>
      </c>
      <c r="L2659" s="30" t="n">
        <v>15</v>
      </c>
      <c r="M2659" s="30" t="n">
        <v>74</v>
      </c>
      <c r="N2659" s="30" t="s">
        <v>127</v>
      </c>
      <c r="O2659" s="30" t="s">
        <v>171</v>
      </c>
      <c r="P2659" s="30" t="s">
        <v>129</v>
      </c>
      <c r="Q2659" s="32" t="n">
        <v>7606.6</v>
      </c>
      <c r="R2659" s="30" t="s">
        <v>130</v>
      </c>
      <c r="S2659" s="30" t="s">
        <v>197</v>
      </c>
      <c r="T2659" s="30" t="n">
        <v>4</v>
      </c>
      <c r="U2659" s="30" t="n">
        <f aca="false">YEAR(E2659)</f>
        <v>2024</v>
      </c>
      <c r="V2659" s="30" t="str">
        <f aca="false">TEXT(E2659,"MMM-YYYY")</f>
        <v>Jun-2024</v>
      </c>
      <c r="W2659" s="30" t="n">
        <f aca="false">MONTH(E2659)</f>
        <v>6</v>
      </c>
      <c r="X2659" s="30" t="str">
        <f aca="false">TEXT(WEEKDAY(E2659,2),"0")&amp;" - "&amp;TEXT(E2659,"dddd")</f>
        <v>7 - Sunday</v>
      </c>
      <c r="Y2659" s="30" t="str">
        <f aca="false">_xlfn.IFS(C2659&lt;18,"Child (0-17)",C2659&lt;40,"Young Adult (18-39)",C2659&lt;60,"Adult (40-59)",TRUE(),"Senior (60+)")</f>
        <v>Young Adult (18-39)</v>
      </c>
      <c r="Z2659" s="30" t="n">
        <f aca="false">ROUND(G2659-E2659,0)</f>
        <v>1</v>
      </c>
      <c r="AA2659" s="30" t="n">
        <f aca="false">L2659+M2659</f>
        <v>89</v>
      </c>
      <c r="AB2659" s="30" t="n">
        <f aca="false">IFERROR(ROUND(Q2659/AA2659,2),0)</f>
        <v>85.47</v>
      </c>
      <c r="AC2659" s="30" t="str">
        <f aca="false">IF(AND(K2659="Critical",N2659="No"),"URGENT - No Bed","Normal")</f>
        <v>Normal</v>
      </c>
      <c r="AD2659" s="34" t="n">
        <f aca="false">INDEX(Lookup_Tables!$B$3:$B$12,MATCH(H2659,Lookup_Tables!$A$3:$A$12,0))</f>
        <v>3900000</v>
      </c>
      <c r="AE2659" s="30" t="str">
        <f aca="false">INDEX(Lookup_Tables!$C$3:$C$12,MATCH(H2659,Lookup_Tables!$A$3:$A$12,0))</f>
        <v>Dr. Rina Mehta</v>
      </c>
      <c r="AF2659" s="30" t="str">
        <f aca="false">IFERROR(INDEX(Lookup_Tables!$F$16:$F$45,MATCH(I2659,Lookup_Tables!$E$16:$E$45,0)),"N/A")</f>
        <v>EMP216</v>
      </c>
      <c r="AG2659" s="30" t="n">
        <f aca="false">_xlfn.IFS(R2659="Recovered",4,R2659="Referred",3,R2659="Admitted",2,R2659="Deceased",1,TRUE(),0)</f>
        <v>4</v>
      </c>
      <c r="AH2659" s="30" t="str">
        <f aca="false">IF(T2659&gt;=4,"Satisfied",IF(T2659&gt;=3,"Neutral","Needs Improvement"))</f>
        <v>Satisfied</v>
      </c>
    </row>
    <row r="2660" customFormat="false" ht="15" hidden="false" customHeight="false" outlineLevel="0" collapsed="false">
      <c r="A2660" s="27" t="s">
        <v>5771</v>
      </c>
      <c r="B2660" s="27" t="s">
        <v>1490</v>
      </c>
      <c r="C2660" s="27" t="n">
        <v>11</v>
      </c>
      <c r="D2660" s="27" t="s">
        <v>121</v>
      </c>
      <c r="E2660" s="28" t="n">
        <v>45335</v>
      </c>
      <c r="F2660" s="27" t="s">
        <v>682</v>
      </c>
      <c r="G2660" s="28" t="n">
        <v>45340</v>
      </c>
      <c r="H2660" s="27" t="s">
        <v>236</v>
      </c>
      <c r="I2660" s="27" t="s">
        <v>237</v>
      </c>
      <c r="J2660" s="27" t="s">
        <v>375</v>
      </c>
      <c r="K2660" s="27" t="s">
        <v>126</v>
      </c>
      <c r="L2660" s="27" t="n">
        <v>23</v>
      </c>
      <c r="M2660" s="27" t="n">
        <v>101</v>
      </c>
      <c r="N2660" s="27" t="s">
        <v>186</v>
      </c>
      <c r="O2660" s="27" t="s">
        <v>149</v>
      </c>
      <c r="P2660" s="27" t="s">
        <v>140</v>
      </c>
      <c r="Q2660" s="29" t="n">
        <v>7089.3</v>
      </c>
      <c r="R2660" s="27" t="s">
        <v>172</v>
      </c>
      <c r="S2660" s="27" t="s">
        <v>141</v>
      </c>
      <c r="T2660" s="27" t="n">
        <v>3</v>
      </c>
      <c r="U2660" s="27" t="n">
        <f aca="false">YEAR(E2660)</f>
        <v>2024</v>
      </c>
      <c r="V2660" s="27" t="str">
        <f aca="false">TEXT(E2660,"MMM-YYYY")</f>
        <v>Feb-2024</v>
      </c>
      <c r="W2660" s="27" t="n">
        <f aca="false">MONTH(E2660)</f>
        <v>2</v>
      </c>
      <c r="X2660" s="27" t="str">
        <f aca="false">TEXT(WEEKDAY(E2660,2),"0")&amp;" - "&amp;TEXT(E2660,"dddd")</f>
        <v>2 - Tuesday</v>
      </c>
      <c r="Y2660" s="27" t="str">
        <f aca="false">_xlfn.IFS(C2660&lt;18,"Child (0-17)",C2660&lt;40,"Young Adult (18-39)",C2660&lt;60,"Adult (40-59)",TRUE(),"Senior (60+)")</f>
        <v>Child (0-17)</v>
      </c>
      <c r="Z2660" s="27" t="n">
        <f aca="false">ROUND(G2660-E2660,0)</f>
        <v>5</v>
      </c>
      <c r="AA2660" s="27" t="n">
        <f aca="false">L2660+M2660</f>
        <v>124</v>
      </c>
      <c r="AB2660" s="27" t="n">
        <f aca="false">IFERROR(ROUND(Q2660/AA2660,2),0)</f>
        <v>57.17</v>
      </c>
      <c r="AC2660" s="27" t="str">
        <f aca="false">IF(AND(K2660="Critical",N2660="No"),"URGENT - No Bed","Normal")</f>
        <v>Normal</v>
      </c>
      <c r="AD2660" s="33" t="n">
        <f aca="false">INDEX(Lookup_Tables!$B$3:$B$12,MATCH(H2660,Lookup_Tables!$A$3:$A$12,0))</f>
        <v>3900000</v>
      </c>
      <c r="AE2660" s="27" t="str">
        <f aca="false">INDEX(Lookup_Tables!$C$3:$C$12,MATCH(H2660,Lookup_Tables!$A$3:$A$12,0))</f>
        <v>Dr. Rina Mehta</v>
      </c>
      <c r="AF2660" s="27" t="str">
        <f aca="false">IFERROR(INDEX(Lookup_Tables!$F$16:$F$45,MATCH(I2660,Lookup_Tables!$E$16:$E$45,0)),"N/A")</f>
        <v>EMP215</v>
      </c>
      <c r="AG2660" s="27" t="n">
        <f aca="false">_xlfn.IFS(R2660="Recovered",4,R2660="Referred",3,R2660="Admitted",2,R2660="Deceased",1,TRUE(),0)</f>
        <v>2</v>
      </c>
      <c r="AH2660" s="27" t="str">
        <f aca="false">IF(T2660&gt;=4,"Satisfied",IF(T2660&gt;=3,"Neutral","Needs Improvement"))</f>
        <v>Neutral</v>
      </c>
    </row>
    <row r="2661" customFormat="false" ht="15" hidden="false" customHeight="false" outlineLevel="0" collapsed="false">
      <c r="A2661" s="30" t="s">
        <v>6219</v>
      </c>
      <c r="B2661" s="30" t="s">
        <v>942</v>
      </c>
      <c r="C2661" s="30" t="n">
        <v>38</v>
      </c>
      <c r="D2661" s="30" t="s">
        <v>121</v>
      </c>
      <c r="E2661" s="31" t="n">
        <v>45449</v>
      </c>
      <c r="F2661" s="30" t="s">
        <v>1143</v>
      </c>
      <c r="G2661" s="31" t="n">
        <v>45450</v>
      </c>
      <c r="H2661" s="30" t="s">
        <v>242</v>
      </c>
      <c r="I2661" s="30" t="s">
        <v>243</v>
      </c>
      <c r="J2661" s="30" t="s">
        <v>422</v>
      </c>
      <c r="K2661" s="30" t="s">
        <v>138</v>
      </c>
      <c r="L2661" s="30" t="n">
        <v>74</v>
      </c>
      <c r="M2661" s="30" t="n">
        <v>37</v>
      </c>
      <c r="N2661" s="30" t="s">
        <v>186</v>
      </c>
      <c r="O2661" s="30" t="s">
        <v>149</v>
      </c>
      <c r="P2661" s="30" t="s">
        <v>140</v>
      </c>
      <c r="Q2661" s="32" t="n">
        <v>2450.52</v>
      </c>
      <c r="R2661" s="30" t="s">
        <v>130</v>
      </c>
      <c r="S2661" s="30" t="s">
        <v>141</v>
      </c>
      <c r="T2661" s="30" t="n">
        <v>5</v>
      </c>
      <c r="U2661" s="30" t="n">
        <f aca="false">YEAR(E2661)</f>
        <v>2024</v>
      </c>
      <c r="V2661" s="30" t="str">
        <f aca="false">TEXT(E2661,"MMM-YYYY")</f>
        <v>Jun-2024</v>
      </c>
      <c r="W2661" s="30" t="n">
        <f aca="false">MONTH(E2661)</f>
        <v>6</v>
      </c>
      <c r="X2661" s="30" t="str">
        <f aca="false">TEXT(WEEKDAY(E2661,2),"0")&amp;" - "&amp;TEXT(E2661,"dddd")</f>
        <v>4 - Thursday</v>
      </c>
      <c r="Y2661" s="30" t="str">
        <f aca="false">_xlfn.IFS(C2661&lt;18,"Child (0-17)",C2661&lt;40,"Young Adult (18-39)",C2661&lt;60,"Adult (40-59)",TRUE(),"Senior (60+)")</f>
        <v>Young Adult (18-39)</v>
      </c>
      <c r="Z2661" s="30" t="n">
        <f aca="false">ROUND(G2661-E2661,0)</f>
        <v>1</v>
      </c>
      <c r="AA2661" s="30" t="n">
        <f aca="false">L2661+M2661</f>
        <v>111</v>
      </c>
      <c r="AB2661" s="30" t="n">
        <f aca="false">IFERROR(ROUND(Q2661/AA2661,2),0)</f>
        <v>22.08</v>
      </c>
      <c r="AC2661" s="30" t="str">
        <f aca="false">IF(AND(K2661="Critical",N2661="No"),"URGENT - No Bed","Normal")</f>
        <v>Normal</v>
      </c>
      <c r="AD2661" s="34" t="n">
        <f aca="false">INDEX(Lookup_Tables!$B$3:$B$12,MATCH(H2661,Lookup_Tables!$A$3:$A$12,0))</f>
        <v>3000000</v>
      </c>
      <c r="AE2661" s="30" t="str">
        <f aca="false">INDEX(Lookup_Tables!$C$3:$C$12,MATCH(H2661,Lookup_Tables!$A$3:$A$12,0))</f>
        <v>Dr. Pooja Iyer</v>
      </c>
      <c r="AF2661" s="30" t="str">
        <f aca="false">IFERROR(INDEX(Lookup_Tables!$F$16:$F$45,MATCH(I2661,Lookup_Tables!$E$16:$E$45,0)),"N/A")</f>
        <v>EMP214</v>
      </c>
      <c r="AG2661" s="30" t="n">
        <f aca="false">_xlfn.IFS(R2661="Recovered",4,R2661="Referred",3,R2661="Admitted",2,R2661="Deceased",1,TRUE(),0)</f>
        <v>4</v>
      </c>
      <c r="AH2661" s="30" t="str">
        <f aca="false">IF(T2661&gt;=4,"Satisfied",IF(T2661&gt;=3,"Neutral","Needs Improvement"))</f>
        <v>Satisfied</v>
      </c>
    </row>
    <row r="2662" customFormat="false" ht="15" hidden="false" customHeight="false" outlineLevel="0" collapsed="false">
      <c r="A2662" s="27" t="s">
        <v>4960</v>
      </c>
      <c r="B2662" s="27" t="s">
        <v>1051</v>
      </c>
      <c r="C2662" s="27" t="n">
        <v>46</v>
      </c>
      <c r="D2662" s="27" t="s">
        <v>181</v>
      </c>
      <c r="E2662" s="28" t="n">
        <v>45388</v>
      </c>
      <c r="F2662" s="27" t="s">
        <v>1384</v>
      </c>
      <c r="G2662" s="28" t="n">
        <v>45389</v>
      </c>
      <c r="H2662" s="27" t="s">
        <v>135</v>
      </c>
      <c r="I2662" s="27" t="s">
        <v>251</v>
      </c>
      <c r="J2662" s="27" t="s">
        <v>137</v>
      </c>
      <c r="K2662" s="27" t="s">
        <v>156</v>
      </c>
      <c r="L2662" s="27" t="n">
        <v>51</v>
      </c>
      <c r="M2662" s="27" t="n">
        <v>85</v>
      </c>
      <c r="N2662" s="27" t="s">
        <v>127</v>
      </c>
      <c r="O2662" s="27" t="s">
        <v>139</v>
      </c>
      <c r="P2662" s="27" t="s">
        <v>129</v>
      </c>
      <c r="Q2662" s="29" t="n">
        <v>3858.55</v>
      </c>
      <c r="R2662" s="27" t="s">
        <v>130</v>
      </c>
      <c r="S2662" s="27" t="s">
        <v>197</v>
      </c>
      <c r="T2662" s="27" t="n">
        <v>3</v>
      </c>
      <c r="U2662" s="27" t="n">
        <f aca="false">YEAR(E2662)</f>
        <v>2024</v>
      </c>
      <c r="V2662" s="27" t="str">
        <f aca="false">TEXT(E2662,"MMM-YYYY")</f>
        <v>Apr-2024</v>
      </c>
      <c r="W2662" s="27" t="n">
        <f aca="false">MONTH(E2662)</f>
        <v>4</v>
      </c>
      <c r="X2662" s="27" t="str">
        <f aca="false">TEXT(WEEKDAY(E2662,2),"0")&amp;" - "&amp;TEXT(E2662,"dddd")</f>
        <v>6 - Saturday</v>
      </c>
      <c r="Y2662" s="27" t="str">
        <f aca="false">_xlfn.IFS(C2662&lt;18,"Child (0-17)",C2662&lt;40,"Young Adult (18-39)",C2662&lt;60,"Adult (40-59)",TRUE(),"Senior (60+)")</f>
        <v>Adult (40-59)</v>
      </c>
      <c r="Z2662" s="27" t="n">
        <f aca="false">ROUND(G2662-E2662,0)</f>
        <v>1</v>
      </c>
      <c r="AA2662" s="27" t="n">
        <f aca="false">L2662+M2662</f>
        <v>136</v>
      </c>
      <c r="AB2662" s="27" t="n">
        <f aca="false">IFERROR(ROUND(Q2662/AA2662,2),0)</f>
        <v>28.37</v>
      </c>
      <c r="AC2662" s="27" t="str">
        <f aca="false">IF(AND(K2662="Critical",N2662="No"),"URGENT - No Bed","Normal")</f>
        <v>Normal</v>
      </c>
      <c r="AD2662" s="33" t="n">
        <f aca="false">INDEX(Lookup_Tables!$B$3:$B$12,MATCH(H2662,Lookup_Tables!$A$3:$A$12,0))</f>
        <v>4600000</v>
      </c>
      <c r="AE2662" s="27" t="str">
        <f aca="false">INDEX(Lookup_Tables!$C$3:$C$12,MATCH(H2662,Lookup_Tables!$A$3:$A$12,0))</f>
        <v>Dr. Farhan Khan</v>
      </c>
      <c r="AF2662" s="27" t="str">
        <f aca="false">IFERROR(INDEX(Lookup_Tables!$F$16:$F$45,MATCH(I2662,Lookup_Tables!$E$16:$E$45,0)),"N/A")</f>
        <v>EMP207</v>
      </c>
      <c r="AG2662" s="27" t="n">
        <f aca="false">_xlfn.IFS(R2662="Recovered",4,R2662="Referred",3,R2662="Admitted",2,R2662="Deceased",1,TRUE(),0)</f>
        <v>4</v>
      </c>
      <c r="AH2662" s="27" t="str">
        <f aca="false">IF(T2662&gt;=4,"Satisfied",IF(T2662&gt;=3,"Neutral","Needs Improvement"))</f>
        <v>Neutral</v>
      </c>
    </row>
    <row r="2663" customFormat="false" ht="15" hidden="false" customHeight="false" outlineLevel="0" collapsed="false">
      <c r="A2663" s="30" t="s">
        <v>4518</v>
      </c>
      <c r="B2663" s="30" t="s">
        <v>2461</v>
      </c>
      <c r="C2663" s="30" t="n">
        <v>63</v>
      </c>
      <c r="D2663" s="30" t="s">
        <v>121</v>
      </c>
      <c r="E2663" s="31" t="n">
        <v>45504</v>
      </c>
      <c r="F2663" s="30" t="s">
        <v>669</v>
      </c>
      <c r="G2663" s="31" t="n">
        <v>45507</v>
      </c>
      <c r="H2663" s="30" t="s">
        <v>183</v>
      </c>
      <c r="I2663" s="30" t="s">
        <v>212</v>
      </c>
      <c r="J2663" s="30" t="s">
        <v>476</v>
      </c>
      <c r="K2663" s="30" t="s">
        <v>156</v>
      </c>
      <c r="L2663" s="30" t="n">
        <v>41</v>
      </c>
      <c r="M2663" s="30" t="n">
        <v>79</v>
      </c>
      <c r="N2663" s="30" t="s">
        <v>186</v>
      </c>
      <c r="O2663" s="30" t="s">
        <v>149</v>
      </c>
      <c r="P2663" s="30" t="s">
        <v>150</v>
      </c>
      <c r="Q2663" s="32" t="n">
        <v>3892.09</v>
      </c>
      <c r="R2663" s="30" t="s">
        <v>130</v>
      </c>
      <c r="S2663" s="30" t="s">
        <v>335</v>
      </c>
      <c r="T2663" s="30" t="n">
        <v>4</v>
      </c>
      <c r="U2663" s="30" t="n">
        <f aca="false">YEAR(E2663)</f>
        <v>2024</v>
      </c>
      <c r="V2663" s="30" t="str">
        <f aca="false">TEXT(E2663,"MMM-YYYY")</f>
        <v>Jul-2024</v>
      </c>
      <c r="W2663" s="30" t="n">
        <f aca="false">MONTH(E2663)</f>
        <v>7</v>
      </c>
      <c r="X2663" s="30" t="str">
        <f aca="false">TEXT(WEEKDAY(E2663,2),"0")&amp;" - "&amp;TEXT(E2663,"dddd")</f>
        <v>3 - Wednesday</v>
      </c>
      <c r="Y2663" s="30" t="str">
        <f aca="false">_xlfn.IFS(C2663&lt;18,"Child (0-17)",C2663&lt;40,"Young Adult (18-39)",C2663&lt;60,"Adult (40-59)",TRUE(),"Senior (60+)")</f>
        <v>Senior (60+)</v>
      </c>
      <c r="Z2663" s="30" t="n">
        <f aca="false">ROUND(G2663-E2663,0)</f>
        <v>3</v>
      </c>
      <c r="AA2663" s="30" t="n">
        <f aca="false">L2663+M2663</f>
        <v>120</v>
      </c>
      <c r="AB2663" s="30" t="n">
        <f aca="false">IFERROR(ROUND(Q2663/AA2663,2),0)</f>
        <v>32.43</v>
      </c>
      <c r="AC2663" s="30" t="str">
        <f aca="false">IF(AND(K2663="Critical",N2663="No"),"URGENT - No Bed","Normal")</f>
        <v>Normal</v>
      </c>
      <c r="AD2663" s="34" t="n">
        <f aca="false">INDEX(Lookup_Tables!$B$3:$B$12,MATCH(H2663,Lookup_Tables!$A$3:$A$12,0))</f>
        <v>3100000</v>
      </c>
      <c r="AE2663" s="30" t="str">
        <f aca="false">INDEX(Lookup_Tables!$C$3:$C$12,MATCH(H2663,Lookup_Tables!$A$3:$A$12,0))</f>
        <v>Dr. Kavita Rao</v>
      </c>
      <c r="AF2663" s="30" t="str">
        <f aca="false">IFERROR(INDEX(Lookup_Tables!$F$16:$F$45,MATCH(I2663,Lookup_Tables!$E$16:$E$45,0)),"N/A")</f>
        <v>EMP225</v>
      </c>
      <c r="AG2663" s="30" t="n">
        <f aca="false">_xlfn.IFS(R2663="Recovered",4,R2663="Referred",3,R2663="Admitted",2,R2663="Deceased",1,TRUE(),0)</f>
        <v>4</v>
      </c>
      <c r="AH2663" s="30" t="str">
        <f aca="false">IF(T2663&gt;=4,"Satisfied",IF(T2663&gt;=3,"Neutral","Needs Improvement"))</f>
        <v>Satisfied</v>
      </c>
    </row>
    <row r="2664" customFormat="false" ht="15" hidden="false" customHeight="false" outlineLevel="0" collapsed="false">
      <c r="A2664" s="27" t="s">
        <v>1085</v>
      </c>
      <c r="B2664" s="27" t="s">
        <v>1086</v>
      </c>
      <c r="C2664" s="27" t="n">
        <v>45</v>
      </c>
      <c r="D2664" s="27" t="s">
        <v>121</v>
      </c>
      <c r="E2664" s="28" t="n">
        <v>45560</v>
      </c>
      <c r="F2664" s="27" t="s">
        <v>472</v>
      </c>
      <c r="G2664" s="28" t="n">
        <v>45562</v>
      </c>
      <c r="H2664" s="27" t="s">
        <v>161</v>
      </c>
      <c r="I2664" s="27" t="s">
        <v>320</v>
      </c>
      <c r="J2664" s="27" t="s">
        <v>385</v>
      </c>
      <c r="K2664" s="27" t="s">
        <v>156</v>
      </c>
      <c r="L2664" s="27" t="n">
        <v>29</v>
      </c>
      <c r="M2664" s="27" t="n">
        <v>56</v>
      </c>
      <c r="N2664" s="27" t="s">
        <v>186</v>
      </c>
      <c r="O2664" s="27" t="s">
        <v>149</v>
      </c>
      <c r="P2664" s="27" t="s">
        <v>140</v>
      </c>
      <c r="Q2664" s="29" t="n">
        <v>3719.62</v>
      </c>
      <c r="R2664" s="27" t="s">
        <v>130</v>
      </c>
      <c r="S2664" s="27" t="s">
        <v>197</v>
      </c>
      <c r="T2664" s="27" t="n">
        <v>4</v>
      </c>
      <c r="U2664" s="27" t="n">
        <f aca="false">YEAR(E2664)</f>
        <v>2024</v>
      </c>
      <c r="V2664" s="27" t="str">
        <f aca="false">TEXT(E2664,"MMM-YYYY")</f>
        <v>Sep-2024</v>
      </c>
      <c r="W2664" s="27" t="n">
        <f aca="false">MONTH(E2664)</f>
        <v>9</v>
      </c>
      <c r="X2664" s="27" t="str">
        <f aca="false">TEXT(WEEKDAY(E2664,2),"0")&amp;" - "&amp;TEXT(E2664,"dddd")</f>
        <v>3 - Wednesday</v>
      </c>
      <c r="Y2664" s="27" t="str">
        <f aca="false">_xlfn.IFS(C2664&lt;18,"Child (0-17)",C2664&lt;40,"Young Adult (18-39)",C2664&lt;60,"Adult (40-59)",TRUE(),"Senior (60+)")</f>
        <v>Adult (40-59)</v>
      </c>
      <c r="Z2664" s="27" t="n">
        <f aca="false">ROUND(G2664-E2664,0)</f>
        <v>2</v>
      </c>
      <c r="AA2664" s="27" t="n">
        <f aca="false">L2664+M2664</f>
        <v>85</v>
      </c>
      <c r="AB2664" s="27" t="n">
        <f aca="false">IFERROR(ROUND(Q2664/AA2664,2),0)</f>
        <v>43.76</v>
      </c>
      <c r="AC2664" s="27" t="str">
        <f aca="false">IF(AND(K2664="Critical",N2664="No"),"URGENT - No Bed","Normal")</f>
        <v>Normal</v>
      </c>
      <c r="AD2664" s="33" t="n">
        <f aca="false">INDEX(Lookup_Tables!$B$3:$B$12,MATCH(H2664,Lookup_Tables!$A$3:$A$12,0))</f>
        <v>3600000</v>
      </c>
      <c r="AE2664" s="27" t="str">
        <f aca="false">INDEX(Lookup_Tables!$C$3:$C$12,MATCH(H2664,Lookup_Tables!$A$3:$A$12,0))</f>
        <v>Dr. Sameer Joshi</v>
      </c>
      <c r="AF2664" s="27" t="str">
        <f aca="false">IFERROR(INDEX(Lookup_Tables!$F$16:$F$45,MATCH(I2664,Lookup_Tables!$E$16:$E$45,0)),"N/A")</f>
        <v>EMP223</v>
      </c>
      <c r="AG2664" s="27" t="n">
        <f aca="false">_xlfn.IFS(R2664="Recovered",4,R2664="Referred",3,R2664="Admitted",2,R2664="Deceased",1,TRUE(),0)</f>
        <v>4</v>
      </c>
      <c r="AH2664" s="27" t="str">
        <f aca="false">IF(T2664&gt;=4,"Satisfied",IF(T2664&gt;=3,"Neutral","Needs Improvement"))</f>
        <v>Satisfied</v>
      </c>
    </row>
    <row r="2665" customFormat="false" ht="15" hidden="false" customHeight="false" outlineLevel="0" collapsed="false">
      <c r="A2665" s="30" t="s">
        <v>5534</v>
      </c>
      <c r="B2665" s="30" t="s">
        <v>1382</v>
      </c>
      <c r="C2665" s="30" t="n">
        <v>31</v>
      </c>
      <c r="D2665" s="30" t="s">
        <v>121</v>
      </c>
      <c r="E2665" s="31" t="n">
        <v>45485</v>
      </c>
      <c r="F2665" s="30" t="s">
        <v>2101</v>
      </c>
      <c r="G2665" s="31" t="n">
        <v>45486</v>
      </c>
      <c r="H2665" s="30" t="s">
        <v>161</v>
      </c>
      <c r="I2665" s="30" t="s">
        <v>162</v>
      </c>
      <c r="J2665" s="30" t="s">
        <v>648</v>
      </c>
      <c r="K2665" s="30" t="s">
        <v>138</v>
      </c>
      <c r="L2665" s="30" t="n">
        <v>64</v>
      </c>
      <c r="M2665" s="30" t="n">
        <v>41</v>
      </c>
      <c r="N2665" s="30" t="s">
        <v>127</v>
      </c>
      <c r="O2665" s="30" t="s">
        <v>139</v>
      </c>
      <c r="P2665" s="30" t="s">
        <v>187</v>
      </c>
      <c r="Q2665" s="32" t="n">
        <v>1225.81</v>
      </c>
      <c r="R2665" s="30" t="s">
        <v>268</v>
      </c>
      <c r="S2665" s="30" t="s">
        <v>157</v>
      </c>
      <c r="T2665" s="30" t="n">
        <v>3</v>
      </c>
      <c r="U2665" s="30" t="n">
        <f aca="false">YEAR(E2665)</f>
        <v>2024</v>
      </c>
      <c r="V2665" s="30" t="str">
        <f aca="false">TEXT(E2665,"MMM-YYYY")</f>
        <v>Jul-2024</v>
      </c>
      <c r="W2665" s="30" t="n">
        <f aca="false">MONTH(E2665)</f>
        <v>7</v>
      </c>
      <c r="X2665" s="30" t="str">
        <f aca="false">TEXT(WEEKDAY(E2665,2),"0")&amp;" - "&amp;TEXT(E2665,"dddd")</f>
        <v>5 - Friday</v>
      </c>
      <c r="Y2665" s="30" t="str">
        <f aca="false">_xlfn.IFS(C2665&lt;18,"Child (0-17)",C2665&lt;40,"Young Adult (18-39)",C2665&lt;60,"Adult (40-59)",TRUE(),"Senior (60+)")</f>
        <v>Young Adult (18-39)</v>
      </c>
      <c r="Z2665" s="30" t="n">
        <f aca="false">ROUND(G2665-E2665,0)</f>
        <v>1</v>
      </c>
      <c r="AA2665" s="30" t="n">
        <f aca="false">L2665+M2665</f>
        <v>105</v>
      </c>
      <c r="AB2665" s="30" t="n">
        <f aca="false">IFERROR(ROUND(Q2665/AA2665,2),0)</f>
        <v>11.67</v>
      </c>
      <c r="AC2665" s="30" t="str">
        <f aca="false">IF(AND(K2665="Critical",N2665="No"),"URGENT - No Bed","Normal")</f>
        <v>Normal</v>
      </c>
      <c r="AD2665" s="34" t="n">
        <f aca="false">INDEX(Lookup_Tables!$B$3:$B$12,MATCH(H2665,Lookup_Tables!$A$3:$A$12,0))</f>
        <v>3600000</v>
      </c>
      <c r="AE2665" s="30" t="str">
        <f aca="false">INDEX(Lookup_Tables!$C$3:$C$12,MATCH(H2665,Lookup_Tables!$A$3:$A$12,0))</f>
        <v>Dr. Sameer Joshi</v>
      </c>
      <c r="AF2665" s="30" t="str">
        <f aca="false">IFERROR(INDEX(Lookup_Tables!$F$16:$F$45,MATCH(I2665,Lookup_Tables!$E$16:$E$45,0)),"N/A")</f>
        <v>EMP222</v>
      </c>
      <c r="AG2665" s="30" t="n">
        <f aca="false">_xlfn.IFS(R2665="Recovered",4,R2665="Referred",3,R2665="Admitted",2,R2665="Deceased",1,TRUE(),0)</f>
        <v>3</v>
      </c>
      <c r="AH2665" s="30" t="str">
        <f aca="false">IF(T2665&gt;=4,"Satisfied",IF(T2665&gt;=3,"Neutral","Needs Improvement"))</f>
        <v>Neutral</v>
      </c>
    </row>
    <row r="2666" customFormat="false" ht="15" hidden="false" customHeight="false" outlineLevel="0" collapsed="false">
      <c r="A2666" s="27" t="s">
        <v>5110</v>
      </c>
      <c r="B2666" s="27" t="s">
        <v>1189</v>
      </c>
      <c r="C2666" s="27" t="n">
        <v>51</v>
      </c>
      <c r="D2666" s="27" t="s">
        <v>181</v>
      </c>
      <c r="E2666" s="28" t="n">
        <v>45592</v>
      </c>
      <c r="F2666" s="27" t="s">
        <v>145</v>
      </c>
      <c r="G2666" s="28" t="n">
        <v>45593</v>
      </c>
      <c r="H2666" s="27" t="s">
        <v>236</v>
      </c>
      <c r="I2666" s="27" t="s">
        <v>266</v>
      </c>
      <c r="J2666" s="27" t="s">
        <v>238</v>
      </c>
      <c r="K2666" s="27" t="s">
        <v>126</v>
      </c>
      <c r="L2666" s="27" t="n">
        <v>19</v>
      </c>
      <c r="M2666" s="27" t="n">
        <v>101</v>
      </c>
      <c r="N2666" s="27" t="s">
        <v>186</v>
      </c>
      <c r="O2666" s="27" t="s">
        <v>128</v>
      </c>
      <c r="P2666" s="27" t="s">
        <v>140</v>
      </c>
      <c r="Q2666" s="29" t="n">
        <v>8193.2</v>
      </c>
      <c r="R2666" s="27" t="s">
        <v>130</v>
      </c>
      <c r="S2666" s="27" t="s">
        <v>157</v>
      </c>
      <c r="T2666" s="27" t="n">
        <v>2</v>
      </c>
      <c r="U2666" s="27" t="n">
        <f aca="false">YEAR(E2666)</f>
        <v>2024</v>
      </c>
      <c r="V2666" s="27" t="str">
        <f aca="false">TEXT(E2666,"MMM-YYYY")</f>
        <v>Oct-2024</v>
      </c>
      <c r="W2666" s="27" t="n">
        <f aca="false">MONTH(E2666)</f>
        <v>10</v>
      </c>
      <c r="X2666" s="27" t="str">
        <f aca="false">TEXT(WEEKDAY(E2666,2),"0")&amp;" - "&amp;TEXT(E2666,"dddd")</f>
        <v>7 - Sunday</v>
      </c>
      <c r="Y2666" s="27" t="str">
        <f aca="false">_xlfn.IFS(C2666&lt;18,"Child (0-17)",C2666&lt;40,"Young Adult (18-39)",C2666&lt;60,"Adult (40-59)",TRUE(),"Senior (60+)")</f>
        <v>Adult (40-59)</v>
      </c>
      <c r="Z2666" s="27" t="n">
        <f aca="false">ROUND(G2666-E2666,0)</f>
        <v>1</v>
      </c>
      <c r="AA2666" s="27" t="n">
        <f aca="false">L2666+M2666</f>
        <v>120</v>
      </c>
      <c r="AB2666" s="27" t="n">
        <f aca="false">IFERROR(ROUND(Q2666/AA2666,2),0)</f>
        <v>68.28</v>
      </c>
      <c r="AC2666" s="27" t="str">
        <f aca="false">IF(AND(K2666="Critical",N2666="No"),"URGENT - No Bed","Normal")</f>
        <v>Normal</v>
      </c>
      <c r="AD2666" s="33" t="n">
        <f aca="false">INDEX(Lookup_Tables!$B$3:$B$12,MATCH(H2666,Lookup_Tables!$A$3:$A$12,0))</f>
        <v>3900000</v>
      </c>
      <c r="AE2666" s="27" t="str">
        <f aca="false">INDEX(Lookup_Tables!$C$3:$C$12,MATCH(H2666,Lookup_Tables!$A$3:$A$12,0))</f>
        <v>Dr. Rina Mehta</v>
      </c>
      <c r="AF2666" s="27" t="str">
        <f aca="false">IFERROR(INDEX(Lookup_Tables!$F$16:$F$45,MATCH(I2666,Lookup_Tables!$E$16:$E$45,0)),"N/A")</f>
        <v>EMP217</v>
      </c>
      <c r="AG2666" s="27" t="n">
        <f aca="false">_xlfn.IFS(R2666="Recovered",4,R2666="Referred",3,R2666="Admitted",2,R2666="Deceased",1,TRUE(),0)</f>
        <v>4</v>
      </c>
      <c r="AH2666" s="27" t="str">
        <f aca="false">IF(T2666&gt;=4,"Satisfied",IF(T2666&gt;=3,"Neutral","Needs Improvement"))</f>
        <v>Needs Improvement</v>
      </c>
    </row>
    <row r="2667" customFormat="false" ht="15" hidden="false" customHeight="false" outlineLevel="0" collapsed="false">
      <c r="A2667" s="30" t="s">
        <v>3885</v>
      </c>
      <c r="B2667" s="30" t="s">
        <v>3886</v>
      </c>
      <c r="C2667" s="30" t="n">
        <v>31</v>
      </c>
      <c r="D2667" s="30" t="s">
        <v>181</v>
      </c>
      <c r="E2667" s="31" t="n">
        <v>45543</v>
      </c>
      <c r="F2667" s="30" t="s">
        <v>167</v>
      </c>
      <c r="G2667" s="31" t="n">
        <v>45543</v>
      </c>
      <c r="H2667" s="30" t="s">
        <v>161</v>
      </c>
      <c r="I2667" s="30" t="s">
        <v>538</v>
      </c>
      <c r="J2667" s="30" t="s">
        <v>258</v>
      </c>
      <c r="K2667" s="30" t="s">
        <v>156</v>
      </c>
      <c r="L2667" s="30" t="n">
        <v>35</v>
      </c>
      <c r="M2667" s="30" t="n">
        <v>50</v>
      </c>
      <c r="N2667" s="30" t="s">
        <v>127</v>
      </c>
      <c r="O2667" s="30" t="s">
        <v>128</v>
      </c>
      <c r="P2667" s="30" t="s">
        <v>129</v>
      </c>
      <c r="Q2667" s="32" t="n">
        <v>4303.4</v>
      </c>
      <c r="R2667" s="30" t="s">
        <v>130</v>
      </c>
      <c r="S2667" s="30" t="s">
        <v>197</v>
      </c>
      <c r="T2667" s="30" t="n">
        <v>4</v>
      </c>
      <c r="U2667" s="30" t="n">
        <f aca="false">YEAR(E2667)</f>
        <v>2024</v>
      </c>
      <c r="V2667" s="30" t="str">
        <f aca="false">TEXT(E2667,"MMM-YYYY")</f>
        <v>Sep-2024</v>
      </c>
      <c r="W2667" s="30" t="n">
        <f aca="false">MONTH(E2667)</f>
        <v>9</v>
      </c>
      <c r="X2667" s="30" t="str">
        <f aca="false">TEXT(WEEKDAY(E2667,2),"0")&amp;" - "&amp;TEXT(E2667,"dddd")</f>
        <v>7 - Sunday</v>
      </c>
      <c r="Y2667" s="30" t="str">
        <f aca="false">_xlfn.IFS(C2667&lt;18,"Child (0-17)",C2667&lt;40,"Young Adult (18-39)",C2667&lt;60,"Adult (40-59)",TRUE(),"Senior (60+)")</f>
        <v>Young Adult (18-39)</v>
      </c>
      <c r="Z2667" s="30" t="n">
        <f aca="false">ROUND(G2667-E2667,0)</f>
        <v>0</v>
      </c>
      <c r="AA2667" s="30" t="n">
        <f aca="false">L2667+M2667</f>
        <v>85</v>
      </c>
      <c r="AB2667" s="30" t="n">
        <f aca="false">IFERROR(ROUND(Q2667/AA2667,2),0)</f>
        <v>50.63</v>
      </c>
      <c r="AC2667" s="30" t="str">
        <f aca="false">IF(AND(K2667="Critical",N2667="No"),"URGENT - No Bed","Normal")</f>
        <v>Normal</v>
      </c>
      <c r="AD2667" s="34" t="n">
        <f aca="false">INDEX(Lookup_Tables!$B$3:$B$12,MATCH(H2667,Lookup_Tables!$A$3:$A$12,0))</f>
        <v>3600000</v>
      </c>
      <c r="AE2667" s="30" t="str">
        <f aca="false">INDEX(Lookup_Tables!$C$3:$C$12,MATCH(H2667,Lookup_Tables!$A$3:$A$12,0))</f>
        <v>Dr. Sameer Joshi</v>
      </c>
      <c r="AF2667" s="30" t="str">
        <f aca="false">IFERROR(INDEX(Lookup_Tables!$F$16:$F$45,MATCH(I2667,Lookup_Tables!$E$16:$E$45,0)),"N/A")</f>
        <v>EMP221</v>
      </c>
      <c r="AG2667" s="30" t="n">
        <f aca="false">_xlfn.IFS(R2667="Recovered",4,R2667="Referred",3,R2667="Admitted",2,R2667="Deceased",1,TRUE(),0)</f>
        <v>4</v>
      </c>
      <c r="AH2667" s="30" t="str">
        <f aca="false">IF(T2667&gt;=4,"Satisfied",IF(T2667&gt;=3,"Neutral","Needs Improvement"))</f>
        <v>Satisfied</v>
      </c>
    </row>
    <row r="2668" customFormat="false" ht="15" hidden="false" customHeight="false" outlineLevel="0" collapsed="false">
      <c r="A2668" s="27" t="s">
        <v>188</v>
      </c>
      <c r="B2668" s="27" t="s">
        <v>189</v>
      </c>
      <c r="C2668" s="27" t="n">
        <v>47</v>
      </c>
      <c r="D2668" s="27" t="s">
        <v>144</v>
      </c>
      <c r="E2668" s="28" t="n">
        <v>45545</v>
      </c>
      <c r="F2668" s="27" t="s">
        <v>190</v>
      </c>
      <c r="G2668" s="28" t="n">
        <v>45545</v>
      </c>
      <c r="H2668" s="27" t="s">
        <v>168</v>
      </c>
      <c r="I2668" s="27" t="s">
        <v>169</v>
      </c>
      <c r="J2668" s="27" t="s">
        <v>191</v>
      </c>
      <c r="K2668" s="27" t="s">
        <v>138</v>
      </c>
      <c r="L2668" s="27" t="n">
        <v>50</v>
      </c>
      <c r="M2668" s="27" t="n">
        <v>19</v>
      </c>
      <c r="N2668" s="27" t="s">
        <v>127</v>
      </c>
      <c r="O2668" s="27" t="s">
        <v>128</v>
      </c>
      <c r="P2668" s="27" t="s">
        <v>129</v>
      </c>
      <c r="Q2668" s="29" t="n">
        <v>2173.68</v>
      </c>
      <c r="R2668" s="27" t="s">
        <v>130</v>
      </c>
      <c r="S2668" s="27" t="s">
        <v>192</v>
      </c>
      <c r="T2668" s="27" t="n">
        <v>5</v>
      </c>
      <c r="U2668" s="27" t="n">
        <f aca="false">YEAR(E2668)</f>
        <v>2024</v>
      </c>
      <c r="V2668" s="27" t="str">
        <f aca="false">TEXT(E2668,"MMM-YYYY")</f>
        <v>Sep-2024</v>
      </c>
      <c r="W2668" s="27" t="n">
        <f aca="false">MONTH(E2668)</f>
        <v>9</v>
      </c>
      <c r="X2668" s="27" t="str">
        <f aca="false">TEXT(WEEKDAY(E2668,2),"0")&amp;" - "&amp;TEXT(E2668,"dddd")</f>
        <v>2 - Tuesday</v>
      </c>
      <c r="Y2668" s="27" t="str">
        <f aca="false">_xlfn.IFS(C2668&lt;18,"Child (0-17)",C2668&lt;40,"Young Adult (18-39)",C2668&lt;60,"Adult (40-59)",TRUE(),"Senior (60+)")</f>
        <v>Adult (40-59)</v>
      </c>
      <c r="Z2668" s="27" t="n">
        <f aca="false">ROUND(G2668-E2668,0)</f>
        <v>0</v>
      </c>
      <c r="AA2668" s="27" t="n">
        <f aca="false">L2668+M2668</f>
        <v>69</v>
      </c>
      <c r="AB2668" s="27" t="n">
        <f aca="false">IFERROR(ROUND(Q2668/AA2668,2),0)</f>
        <v>31.5</v>
      </c>
      <c r="AC2668" s="27" t="str">
        <f aca="false">IF(AND(K2668="Critical",N2668="No"),"URGENT - No Bed","Normal")</f>
        <v>Normal</v>
      </c>
      <c r="AD2668" s="33" t="n">
        <f aca="false">INDEX(Lookup_Tables!$B$3:$B$12,MATCH(H2668,Lookup_Tables!$A$3:$A$12,0))</f>
        <v>4400000</v>
      </c>
      <c r="AE2668" s="27" t="str">
        <f aca="false">INDEX(Lookup_Tables!$C$3:$C$12,MATCH(H2668,Lookup_Tables!$A$3:$A$12,0))</f>
        <v>Dr. Neha Chopra</v>
      </c>
      <c r="AF2668" s="27" t="str">
        <f aca="false">IFERROR(INDEX(Lookup_Tables!$F$16:$F$45,MATCH(I2668,Lookup_Tables!$E$16:$E$45,0)),"N/A")</f>
        <v>EMP220</v>
      </c>
      <c r="AG2668" s="27" t="n">
        <f aca="false">_xlfn.IFS(R2668="Recovered",4,R2668="Referred",3,R2668="Admitted",2,R2668="Deceased",1,TRUE(),0)</f>
        <v>4</v>
      </c>
      <c r="AH2668" s="27" t="str">
        <f aca="false">IF(T2668&gt;=4,"Satisfied",IF(T2668&gt;=3,"Neutral","Needs Improvement"))</f>
        <v>Satisfied</v>
      </c>
    </row>
    <row r="2669" customFormat="false" ht="15" hidden="false" customHeight="false" outlineLevel="0" collapsed="false">
      <c r="A2669" s="30" t="s">
        <v>7086</v>
      </c>
      <c r="B2669" s="30" t="s">
        <v>3882</v>
      </c>
      <c r="C2669" s="30" t="n">
        <v>26</v>
      </c>
      <c r="D2669" s="30" t="s">
        <v>181</v>
      </c>
      <c r="E2669" s="31" t="n">
        <v>45498</v>
      </c>
      <c r="F2669" s="30" t="s">
        <v>2058</v>
      </c>
      <c r="G2669" s="31" t="n">
        <v>45501</v>
      </c>
      <c r="H2669" s="30" t="s">
        <v>135</v>
      </c>
      <c r="I2669" s="30" t="s">
        <v>251</v>
      </c>
      <c r="J2669" s="30" t="s">
        <v>137</v>
      </c>
      <c r="K2669" s="30" t="s">
        <v>156</v>
      </c>
      <c r="L2669" s="30" t="n">
        <v>39</v>
      </c>
      <c r="M2669" s="30" t="n">
        <v>43</v>
      </c>
      <c r="N2669" s="30" t="s">
        <v>127</v>
      </c>
      <c r="O2669" s="30" t="s">
        <v>139</v>
      </c>
      <c r="P2669" s="30" t="s">
        <v>187</v>
      </c>
      <c r="Q2669" s="32" t="n">
        <v>4015.97</v>
      </c>
      <c r="R2669" s="30" t="s">
        <v>130</v>
      </c>
      <c r="S2669" s="30" t="s">
        <v>131</v>
      </c>
      <c r="T2669" s="30" t="n">
        <v>4</v>
      </c>
      <c r="U2669" s="30" t="n">
        <f aca="false">YEAR(E2669)</f>
        <v>2024</v>
      </c>
      <c r="V2669" s="30" t="str">
        <f aca="false">TEXT(E2669,"MMM-YYYY")</f>
        <v>Jul-2024</v>
      </c>
      <c r="W2669" s="30" t="n">
        <f aca="false">MONTH(E2669)</f>
        <v>7</v>
      </c>
      <c r="X2669" s="30" t="str">
        <f aca="false">TEXT(WEEKDAY(E2669,2),"0")&amp;" - "&amp;TEXT(E2669,"dddd")</f>
        <v>4 - Thursday</v>
      </c>
      <c r="Y2669" s="30" t="str">
        <f aca="false">_xlfn.IFS(C2669&lt;18,"Child (0-17)",C2669&lt;40,"Young Adult (18-39)",C2669&lt;60,"Adult (40-59)",TRUE(),"Senior (60+)")</f>
        <v>Young Adult (18-39)</v>
      </c>
      <c r="Z2669" s="30" t="n">
        <f aca="false">ROUND(G2669-E2669,0)</f>
        <v>3</v>
      </c>
      <c r="AA2669" s="30" t="n">
        <f aca="false">L2669+M2669</f>
        <v>82</v>
      </c>
      <c r="AB2669" s="30" t="n">
        <f aca="false">IFERROR(ROUND(Q2669/AA2669,2),0)</f>
        <v>48.98</v>
      </c>
      <c r="AC2669" s="30" t="str">
        <f aca="false">IF(AND(K2669="Critical",N2669="No"),"URGENT - No Bed","Normal")</f>
        <v>Normal</v>
      </c>
      <c r="AD2669" s="34" t="n">
        <f aca="false">INDEX(Lookup_Tables!$B$3:$B$12,MATCH(H2669,Lookup_Tables!$A$3:$A$12,0))</f>
        <v>4600000</v>
      </c>
      <c r="AE2669" s="30" t="str">
        <f aca="false">INDEX(Lookup_Tables!$C$3:$C$12,MATCH(H2669,Lookup_Tables!$A$3:$A$12,0))</f>
        <v>Dr. Farhan Khan</v>
      </c>
      <c r="AF2669" s="30" t="str">
        <f aca="false">IFERROR(INDEX(Lookup_Tables!$F$16:$F$45,MATCH(I2669,Lookup_Tables!$E$16:$E$45,0)),"N/A")</f>
        <v>EMP207</v>
      </c>
      <c r="AG2669" s="30" t="n">
        <f aca="false">_xlfn.IFS(R2669="Recovered",4,R2669="Referred",3,R2669="Admitted",2,R2669="Deceased",1,TRUE(),0)</f>
        <v>4</v>
      </c>
      <c r="AH2669" s="30" t="str">
        <f aca="false">IF(T2669&gt;=4,"Satisfied",IF(T2669&gt;=3,"Neutral","Needs Improvement"))</f>
        <v>Satisfied</v>
      </c>
    </row>
    <row r="2670" customFormat="false" ht="15" hidden="false" customHeight="false" outlineLevel="0" collapsed="false">
      <c r="A2670" s="27" t="s">
        <v>4384</v>
      </c>
      <c r="B2670" s="27" t="s">
        <v>542</v>
      </c>
      <c r="C2670" s="27" t="n">
        <v>31</v>
      </c>
      <c r="D2670" s="27" t="s">
        <v>181</v>
      </c>
      <c r="E2670" s="28" t="n">
        <v>45464</v>
      </c>
      <c r="F2670" s="27" t="s">
        <v>261</v>
      </c>
      <c r="G2670" s="28" t="n">
        <v>45466</v>
      </c>
      <c r="H2670" s="27" t="s">
        <v>183</v>
      </c>
      <c r="I2670" s="27" t="s">
        <v>184</v>
      </c>
      <c r="J2670" s="27" t="s">
        <v>213</v>
      </c>
      <c r="K2670" s="27" t="s">
        <v>156</v>
      </c>
      <c r="L2670" s="27" t="n">
        <v>51</v>
      </c>
      <c r="M2670" s="27" t="n">
        <v>55</v>
      </c>
      <c r="N2670" s="27" t="s">
        <v>186</v>
      </c>
      <c r="O2670" s="27" t="s">
        <v>128</v>
      </c>
      <c r="P2670" s="27" t="s">
        <v>129</v>
      </c>
      <c r="Q2670" s="29" t="n">
        <v>4681.22</v>
      </c>
      <c r="R2670" s="27" t="s">
        <v>172</v>
      </c>
      <c r="S2670" s="27" t="s">
        <v>141</v>
      </c>
      <c r="T2670" s="27" t="n">
        <v>2</v>
      </c>
      <c r="U2670" s="27" t="n">
        <f aca="false">YEAR(E2670)</f>
        <v>2024</v>
      </c>
      <c r="V2670" s="27" t="str">
        <f aca="false">TEXT(E2670,"MMM-YYYY")</f>
        <v>Jun-2024</v>
      </c>
      <c r="W2670" s="27" t="n">
        <f aca="false">MONTH(E2670)</f>
        <v>6</v>
      </c>
      <c r="X2670" s="27" t="str">
        <f aca="false">TEXT(WEEKDAY(E2670,2),"0")&amp;" - "&amp;TEXT(E2670,"dddd")</f>
        <v>5 - Friday</v>
      </c>
      <c r="Y2670" s="27" t="str">
        <f aca="false">_xlfn.IFS(C2670&lt;18,"Child (0-17)",C2670&lt;40,"Young Adult (18-39)",C2670&lt;60,"Adult (40-59)",TRUE(),"Senior (60+)")</f>
        <v>Young Adult (18-39)</v>
      </c>
      <c r="Z2670" s="27" t="n">
        <f aca="false">ROUND(G2670-E2670,0)</f>
        <v>2</v>
      </c>
      <c r="AA2670" s="27" t="n">
        <f aca="false">L2670+M2670</f>
        <v>106</v>
      </c>
      <c r="AB2670" s="27" t="n">
        <f aca="false">IFERROR(ROUND(Q2670/AA2670,2),0)</f>
        <v>44.16</v>
      </c>
      <c r="AC2670" s="27" t="str">
        <f aca="false">IF(AND(K2670="Critical",N2670="No"),"URGENT - No Bed","Normal")</f>
        <v>Normal</v>
      </c>
      <c r="AD2670" s="33" t="n">
        <f aca="false">INDEX(Lookup_Tables!$B$3:$B$12,MATCH(H2670,Lookup_Tables!$A$3:$A$12,0))</f>
        <v>3100000</v>
      </c>
      <c r="AE2670" s="27" t="str">
        <f aca="false">INDEX(Lookup_Tables!$C$3:$C$12,MATCH(H2670,Lookup_Tables!$A$3:$A$12,0))</f>
        <v>Dr. Kavita Rao</v>
      </c>
      <c r="AF2670" s="27" t="str">
        <f aca="false">IFERROR(INDEX(Lookup_Tables!$F$16:$F$45,MATCH(I2670,Lookup_Tables!$E$16:$E$45,0)),"N/A")</f>
        <v>EMP226</v>
      </c>
      <c r="AG2670" s="27" t="n">
        <f aca="false">_xlfn.IFS(R2670="Recovered",4,R2670="Referred",3,R2670="Admitted",2,R2670="Deceased",1,TRUE(),0)</f>
        <v>2</v>
      </c>
      <c r="AH2670" s="27" t="str">
        <f aca="false">IF(T2670&gt;=4,"Satisfied",IF(T2670&gt;=3,"Neutral","Needs Improvement"))</f>
        <v>Needs Improvement</v>
      </c>
    </row>
    <row r="2671" customFormat="false" ht="15" hidden="false" customHeight="false" outlineLevel="0" collapsed="false">
      <c r="A2671" s="30" t="s">
        <v>4954</v>
      </c>
      <c r="B2671" s="30" t="s">
        <v>2952</v>
      </c>
      <c r="C2671" s="30" t="n">
        <v>35</v>
      </c>
      <c r="D2671" s="30" t="s">
        <v>181</v>
      </c>
      <c r="E2671" s="31" t="n">
        <v>45467</v>
      </c>
      <c r="F2671" s="30" t="s">
        <v>274</v>
      </c>
      <c r="G2671" s="31" t="n">
        <v>45467</v>
      </c>
      <c r="H2671" s="30" t="s">
        <v>123</v>
      </c>
      <c r="I2671" s="30" t="s">
        <v>304</v>
      </c>
      <c r="J2671" s="30" t="s">
        <v>305</v>
      </c>
      <c r="K2671" s="30" t="s">
        <v>156</v>
      </c>
      <c r="L2671" s="30" t="n">
        <v>33</v>
      </c>
      <c r="M2671" s="30" t="n">
        <v>48</v>
      </c>
      <c r="N2671" s="30" t="s">
        <v>127</v>
      </c>
      <c r="O2671" s="30" t="s">
        <v>139</v>
      </c>
      <c r="P2671" s="30" t="s">
        <v>129</v>
      </c>
      <c r="Q2671" s="32" t="n">
        <v>4124.76</v>
      </c>
      <c r="R2671" s="30" t="s">
        <v>130</v>
      </c>
      <c r="S2671" s="30" t="s">
        <v>164</v>
      </c>
      <c r="T2671" s="30" t="n">
        <v>5</v>
      </c>
      <c r="U2671" s="30" t="n">
        <f aca="false">YEAR(E2671)</f>
        <v>2024</v>
      </c>
      <c r="V2671" s="30" t="str">
        <f aca="false">TEXT(E2671,"MMM-YYYY")</f>
        <v>Jun-2024</v>
      </c>
      <c r="W2671" s="30" t="n">
        <f aca="false">MONTH(E2671)</f>
        <v>6</v>
      </c>
      <c r="X2671" s="30" t="str">
        <f aca="false">TEXT(WEEKDAY(E2671,2),"0")&amp;" - "&amp;TEXT(E2671,"dddd")</f>
        <v>1 - Monday</v>
      </c>
      <c r="Y2671" s="30" t="str">
        <f aca="false">_xlfn.IFS(C2671&lt;18,"Child (0-17)",C2671&lt;40,"Young Adult (18-39)",C2671&lt;60,"Adult (40-59)",TRUE(),"Senior (60+)")</f>
        <v>Young Adult (18-39)</v>
      </c>
      <c r="Z2671" s="30" t="n">
        <f aca="false">ROUND(G2671-E2671,0)</f>
        <v>0</v>
      </c>
      <c r="AA2671" s="30" t="n">
        <f aca="false">L2671+M2671</f>
        <v>81</v>
      </c>
      <c r="AB2671" s="30" t="n">
        <f aca="false">IFERROR(ROUND(Q2671/AA2671,2),0)</f>
        <v>50.92</v>
      </c>
      <c r="AC2671" s="30" t="str">
        <f aca="false">IF(AND(K2671="Critical",N2671="No"),"URGENT - No Bed","Normal")</f>
        <v>Normal</v>
      </c>
      <c r="AD2671" s="34" t="n">
        <f aca="false">INDEX(Lookup_Tables!$B$3:$B$12,MATCH(H2671,Lookup_Tables!$A$3:$A$12,0))</f>
        <v>2200000</v>
      </c>
      <c r="AE2671" s="30" t="str">
        <f aca="false">INDEX(Lookup_Tables!$C$3:$C$12,MATCH(H2671,Lookup_Tables!$A$3:$A$12,0))</f>
        <v>Dr. Rohan Das</v>
      </c>
      <c r="AF2671" s="30" t="str">
        <f aca="false">IFERROR(INDEX(Lookup_Tables!$F$16:$F$45,MATCH(I2671,Lookup_Tables!$E$16:$E$45,0)),"N/A")</f>
        <v>EMP204</v>
      </c>
      <c r="AG2671" s="30" t="n">
        <f aca="false">_xlfn.IFS(R2671="Recovered",4,R2671="Referred",3,R2671="Admitted",2,R2671="Deceased",1,TRUE(),0)</f>
        <v>4</v>
      </c>
      <c r="AH2671" s="30" t="str">
        <f aca="false">IF(T2671&gt;=4,"Satisfied",IF(T2671&gt;=3,"Neutral","Needs Improvement"))</f>
        <v>Satisfied</v>
      </c>
    </row>
    <row r="2672" customFormat="false" ht="15" hidden="false" customHeight="false" outlineLevel="0" collapsed="false">
      <c r="A2672" s="27" t="s">
        <v>1153</v>
      </c>
      <c r="B2672" s="27" t="s">
        <v>1154</v>
      </c>
      <c r="C2672" s="27" t="n">
        <v>20</v>
      </c>
      <c r="D2672" s="27" t="s">
        <v>181</v>
      </c>
      <c r="E2672" s="28" t="n">
        <v>45645</v>
      </c>
      <c r="F2672" s="27" t="s">
        <v>1155</v>
      </c>
      <c r="G2672" s="28" t="n">
        <v>45646</v>
      </c>
      <c r="H2672" s="27" t="s">
        <v>123</v>
      </c>
      <c r="I2672" s="27" t="s">
        <v>155</v>
      </c>
      <c r="J2672" s="27" t="s">
        <v>125</v>
      </c>
      <c r="K2672" s="27" t="s">
        <v>138</v>
      </c>
      <c r="L2672" s="27" t="n">
        <v>70</v>
      </c>
      <c r="M2672" s="27" t="n">
        <v>40</v>
      </c>
      <c r="N2672" s="27" t="s">
        <v>186</v>
      </c>
      <c r="O2672" s="27" t="s">
        <v>139</v>
      </c>
      <c r="P2672" s="27" t="s">
        <v>150</v>
      </c>
      <c r="Q2672" s="29" t="n">
        <v>2449.64</v>
      </c>
      <c r="R2672" s="27" t="s">
        <v>130</v>
      </c>
      <c r="S2672" s="27" t="s">
        <v>131</v>
      </c>
      <c r="T2672" s="27" t="n">
        <v>4</v>
      </c>
      <c r="U2672" s="27" t="n">
        <f aca="false">YEAR(E2672)</f>
        <v>2024</v>
      </c>
      <c r="V2672" s="27" t="str">
        <f aca="false">TEXT(E2672,"MMM-YYYY")</f>
        <v>Dec-2024</v>
      </c>
      <c r="W2672" s="27" t="n">
        <f aca="false">MONTH(E2672)</f>
        <v>12</v>
      </c>
      <c r="X2672" s="27" t="str">
        <f aca="false">TEXT(WEEKDAY(E2672,2),"0")&amp;" - "&amp;TEXT(E2672,"dddd")</f>
        <v>4 - Thursday</v>
      </c>
      <c r="Y2672" s="27" t="str">
        <f aca="false">_xlfn.IFS(C2672&lt;18,"Child (0-17)",C2672&lt;40,"Young Adult (18-39)",C2672&lt;60,"Adult (40-59)",TRUE(),"Senior (60+)")</f>
        <v>Young Adult (18-39)</v>
      </c>
      <c r="Z2672" s="27" t="n">
        <f aca="false">ROUND(G2672-E2672,0)</f>
        <v>1</v>
      </c>
      <c r="AA2672" s="27" t="n">
        <f aca="false">L2672+M2672</f>
        <v>110</v>
      </c>
      <c r="AB2672" s="27" t="n">
        <f aca="false">IFERROR(ROUND(Q2672/AA2672,2),0)</f>
        <v>22.27</v>
      </c>
      <c r="AC2672" s="27" t="str">
        <f aca="false">IF(AND(K2672="Critical",N2672="No"),"URGENT - No Bed","Normal")</f>
        <v>Normal</v>
      </c>
      <c r="AD2672" s="33" t="n">
        <f aca="false">INDEX(Lookup_Tables!$B$3:$B$12,MATCH(H2672,Lookup_Tables!$A$3:$A$12,0))</f>
        <v>2200000</v>
      </c>
      <c r="AE2672" s="27" t="str">
        <f aca="false">INDEX(Lookup_Tables!$C$3:$C$12,MATCH(H2672,Lookup_Tables!$A$3:$A$12,0))</f>
        <v>Dr. Rohan Das</v>
      </c>
      <c r="AF2672" s="27" t="str">
        <f aca="false">IFERROR(INDEX(Lookup_Tables!$F$16:$F$45,MATCH(I2672,Lookup_Tables!$E$16:$E$45,0)),"N/A")</f>
        <v>EMP203</v>
      </c>
      <c r="AG2672" s="27" t="n">
        <f aca="false">_xlfn.IFS(R2672="Recovered",4,R2672="Referred",3,R2672="Admitted",2,R2672="Deceased",1,TRUE(),0)</f>
        <v>4</v>
      </c>
      <c r="AH2672" s="27" t="str">
        <f aca="false">IF(T2672&gt;=4,"Satisfied",IF(T2672&gt;=3,"Neutral","Needs Improvement"))</f>
        <v>Satisfied</v>
      </c>
    </row>
    <row r="2673" customFormat="false" ht="15" hidden="false" customHeight="false" outlineLevel="0" collapsed="false">
      <c r="A2673" s="30" t="s">
        <v>2392</v>
      </c>
      <c r="B2673" s="30" t="s">
        <v>2393</v>
      </c>
      <c r="C2673" s="30" t="n">
        <v>7</v>
      </c>
      <c r="D2673" s="30" t="s">
        <v>181</v>
      </c>
      <c r="E2673" s="31" t="n">
        <v>45560</v>
      </c>
      <c r="F2673" s="30" t="s">
        <v>195</v>
      </c>
      <c r="G2673" s="31" t="n">
        <v>45563</v>
      </c>
      <c r="H2673" s="30" t="s">
        <v>206</v>
      </c>
      <c r="I2673" s="30" t="s">
        <v>232</v>
      </c>
      <c r="J2673" s="30" t="s">
        <v>233</v>
      </c>
      <c r="K2673" s="30" t="s">
        <v>156</v>
      </c>
      <c r="L2673" s="30" t="n">
        <v>39</v>
      </c>
      <c r="M2673" s="30" t="n">
        <v>76</v>
      </c>
      <c r="N2673" s="30" t="s">
        <v>186</v>
      </c>
      <c r="O2673" s="30" t="s">
        <v>171</v>
      </c>
      <c r="P2673" s="30" t="s">
        <v>187</v>
      </c>
      <c r="Q2673" s="32" t="n">
        <v>4167.79</v>
      </c>
      <c r="R2673" s="30" t="s">
        <v>172</v>
      </c>
      <c r="S2673" s="30" t="s">
        <v>157</v>
      </c>
      <c r="T2673" s="30" t="n">
        <v>2</v>
      </c>
      <c r="U2673" s="30" t="n">
        <f aca="false">YEAR(E2673)</f>
        <v>2024</v>
      </c>
      <c r="V2673" s="30" t="str">
        <f aca="false">TEXT(E2673,"MMM-YYYY")</f>
        <v>Sep-2024</v>
      </c>
      <c r="W2673" s="30" t="n">
        <f aca="false">MONTH(E2673)</f>
        <v>9</v>
      </c>
      <c r="X2673" s="30" t="str">
        <f aca="false">TEXT(WEEKDAY(E2673,2),"0")&amp;" - "&amp;TEXT(E2673,"dddd")</f>
        <v>3 - Wednesday</v>
      </c>
      <c r="Y2673" s="30" t="str">
        <f aca="false">_xlfn.IFS(C2673&lt;18,"Child (0-17)",C2673&lt;40,"Young Adult (18-39)",C2673&lt;60,"Adult (40-59)",TRUE(),"Senior (60+)")</f>
        <v>Child (0-17)</v>
      </c>
      <c r="Z2673" s="30" t="n">
        <f aca="false">ROUND(G2673-E2673,0)</f>
        <v>3</v>
      </c>
      <c r="AA2673" s="30" t="n">
        <f aca="false">L2673+M2673</f>
        <v>115</v>
      </c>
      <c r="AB2673" s="30" t="n">
        <f aca="false">IFERROR(ROUND(Q2673/AA2673,2),0)</f>
        <v>36.24</v>
      </c>
      <c r="AC2673" s="30" t="str">
        <f aca="false">IF(AND(K2673="Critical",N2673="No"),"URGENT - No Bed","Normal")</f>
        <v>Normal</v>
      </c>
      <c r="AD2673" s="34" t="n">
        <f aca="false">INDEX(Lookup_Tables!$B$3:$B$12,MATCH(H2673,Lookup_Tables!$A$3:$A$12,0))</f>
        <v>2800000</v>
      </c>
      <c r="AE2673" s="30" t="str">
        <f aca="false">INDEX(Lookup_Tables!$C$3:$C$12,MATCH(H2673,Lookup_Tables!$A$3:$A$12,0))</f>
        <v>Dr. Suresh Nair</v>
      </c>
      <c r="AF2673" s="30" t="str">
        <f aca="false">IFERROR(INDEX(Lookup_Tables!$F$16:$F$45,MATCH(I2673,Lookup_Tables!$E$16:$E$45,0)),"N/A")</f>
        <v>EMP210</v>
      </c>
      <c r="AG2673" s="30" t="n">
        <f aca="false">_xlfn.IFS(R2673="Recovered",4,R2673="Referred",3,R2673="Admitted",2,R2673="Deceased",1,TRUE(),0)</f>
        <v>2</v>
      </c>
      <c r="AH2673" s="30" t="str">
        <f aca="false">IF(T2673&gt;=4,"Satisfied",IF(T2673&gt;=3,"Neutral","Needs Improvement"))</f>
        <v>Needs Improvement</v>
      </c>
    </row>
    <row r="2674" customFormat="false" ht="15" hidden="false" customHeight="false" outlineLevel="0" collapsed="false">
      <c r="A2674" s="27" t="s">
        <v>6325</v>
      </c>
      <c r="B2674" s="27" t="s">
        <v>6326</v>
      </c>
      <c r="C2674" s="27" t="n">
        <v>35</v>
      </c>
      <c r="D2674" s="27" t="s">
        <v>181</v>
      </c>
      <c r="E2674" s="28" t="n">
        <v>45440</v>
      </c>
      <c r="F2674" s="27" t="s">
        <v>356</v>
      </c>
      <c r="G2674" s="28" t="n">
        <v>45441</v>
      </c>
      <c r="H2674" s="27" t="s">
        <v>183</v>
      </c>
      <c r="I2674" s="27" t="s">
        <v>430</v>
      </c>
      <c r="J2674" s="27" t="s">
        <v>431</v>
      </c>
      <c r="K2674" s="27" t="s">
        <v>156</v>
      </c>
      <c r="L2674" s="27" t="n">
        <v>43</v>
      </c>
      <c r="M2674" s="27" t="n">
        <v>46</v>
      </c>
      <c r="N2674" s="27" t="s">
        <v>186</v>
      </c>
      <c r="O2674" s="27" t="s">
        <v>128</v>
      </c>
      <c r="P2674" s="27" t="s">
        <v>129</v>
      </c>
      <c r="Q2674" s="29" t="n">
        <v>2931.88</v>
      </c>
      <c r="R2674" s="27" t="s">
        <v>130</v>
      </c>
      <c r="S2674" s="27" t="s">
        <v>178</v>
      </c>
      <c r="T2674" s="27" t="n">
        <v>5</v>
      </c>
      <c r="U2674" s="27" t="n">
        <f aca="false">YEAR(E2674)</f>
        <v>2024</v>
      </c>
      <c r="V2674" s="27" t="str">
        <f aca="false">TEXT(E2674,"MMM-YYYY")</f>
        <v>May-2024</v>
      </c>
      <c r="W2674" s="27" t="n">
        <f aca="false">MONTH(E2674)</f>
        <v>5</v>
      </c>
      <c r="X2674" s="27" t="str">
        <f aca="false">TEXT(WEEKDAY(E2674,2),"0")&amp;" - "&amp;TEXT(E2674,"dddd")</f>
        <v>2 - Tuesday</v>
      </c>
      <c r="Y2674" s="27" t="str">
        <f aca="false">_xlfn.IFS(C2674&lt;18,"Child (0-17)",C2674&lt;40,"Young Adult (18-39)",C2674&lt;60,"Adult (40-59)",TRUE(),"Senior (60+)")</f>
        <v>Young Adult (18-39)</v>
      </c>
      <c r="Z2674" s="27" t="n">
        <f aca="false">ROUND(G2674-E2674,0)</f>
        <v>1</v>
      </c>
      <c r="AA2674" s="27" t="n">
        <f aca="false">L2674+M2674</f>
        <v>89</v>
      </c>
      <c r="AB2674" s="27" t="n">
        <f aca="false">IFERROR(ROUND(Q2674/AA2674,2),0)</f>
        <v>32.94</v>
      </c>
      <c r="AC2674" s="27" t="str">
        <f aca="false">IF(AND(K2674="Critical",N2674="No"),"URGENT - No Bed","Normal")</f>
        <v>Normal</v>
      </c>
      <c r="AD2674" s="33" t="n">
        <f aca="false">INDEX(Lookup_Tables!$B$3:$B$12,MATCH(H2674,Lookup_Tables!$A$3:$A$12,0))</f>
        <v>3100000</v>
      </c>
      <c r="AE2674" s="27" t="str">
        <f aca="false">INDEX(Lookup_Tables!$C$3:$C$12,MATCH(H2674,Lookup_Tables!$A$3:$A$12,0))</f>
        <v>Dr. Kavita Rao</v>
      </c>
      <c r="AF2674" s="27" t="str">
        <f aca="false">IFERROR(INDEX(Lookup_Tables!$F$16:$F$45,MATCH(I2674,Lookup_Tables!$E$16:$E$45,0)),"N/A")</f>
        <v>EMP224</v>
      </c>
      <c r="AG2674" s="27" t="n">
        <f aca="false">_xlfn.IFS(R2674="Recovered",4,R2674="Referred",3,R2674="Admitted",2,R2674="Deceased",1,TRUE(),0)</f>
        <v>4</v>
      </c>
      <c r="AH2674" s="27" t="str">
        <f aca="false">IF(T2674&gt;=4,"Satisfied",IF(T2674&gt;=3,"Neutral","Needs Improvement"))</f>
        <v>Satisfied</v>
      </c>
    </row>
    <row r="2675" customFormat="false" ht="15" hidden="false" customHeight="false" outlineLevel="0" collapsed="false">
      <c r="A2675" s="30" t="s">
        <v>5381</v>
      </c>
      <c r="B2675" s="30" t="s">
        <v>1970</v>
      </c>
      <c r="C2675" s="30" t="n">
        <v>36</v>
      </c>
      <c r="D2675" s="30" t="s">
        <v>181</v>
      </c>
      <c r="E2675" s="31" t="n">
        <v>45376</v>
      </c>
      <c r="F2675" s="30" t="s">
        <v>175</v>
      </c>
      <c r="G2675" s="31" t="n">
        <v>45376</v>
      </c>
      <c r="H2675" s="30" t="s">
        <v>146</v>
      </c>
      <c r="I2675" s="30" t="s">
        <v>309</v>
      </c>
      <c r="J2675" s="30" t="s">
        <v>177</v>
      </c>
      <c r="K2675" s="30" t="s">
        <v>138</v>
      </c>
      <c r="L2675" s="30" t="n">
        <v>57</v>
      </c>
      <c r="M2675" s="30" t="n">
        <v>21</v>
      </c>
      <c r="N2675" s="30" t="s">
        <v>127</v>
      </c>
      <c r="O2675" s="30" t="s">
        <v>128</v>
      </c>
      <c r="P2675" s="30" t="s">
        <v>140</v>
      </c>
      <c r="Q2675" s="32" t="n">
        <v>784.53</v>
      </c>
      <c r="R2675" s="30" t="s">
        <v>130</v>
      </c>
      <c r="S2675" s="30" t="s">
        <v>151</v>
      </c>
      <c r="T2675" s="30" t="n">
        <v>2</v>
      </c>
      <c r="U2675" s="30" t="n">
        <f aca="false">YEAR(E2675)</f>
        <v>2024</v>
      </c>
      <c r="V2675" s="30" t="str">
        <f aca="false">TEXT(E2675,"MMM-YYYY")</f>
        <v>Mar-2024</v>
      </c>
      <c r="W2675" s="30" t="n">
        <f aca="false">MONTH(E2675)</f>
        <v>3</v>
      </c>
      <c r="X2675" s="30" t="str">
        <f aca="false">TEXT(WEEKDAY(E2675,2),"0")&amp;" - "&amp;TEXT(E2675,"dddd")</f>
        <v>1 - Monday</v>
      </c>
      <c r="Y2675" s="30" t="str">
        <f aca="false">_xlfn.IFS(C2675&lt;18,"Child (0-17)",C2675&lt;40,"Young Adult (18-39)",C2675&lt;60,"Adult (40-59)",TRUE(),"Senior (60+)")</f>
        <v>Young Adult (18-39)</v>
      </c>
      <c r="Z2675" s="30" t="n">
        <f aca="false">ROUND(G2675-E2675,0)</f>
        <v>0</v>
      </c>
      <c r="AA2675" s="30" t="n">
        <f aca="false">L2675+M2675</f>
        <v>78</v>
      </c>
      <c r="AB2675" s="30" t="n">
        <f aca="false">IFERROR(ROUND(Q2675/AA2675,2),0)</f>
        <v>10.06</v>
      </c>
      <c r="AC2675" s="30" t="str">
        <f aca="false">IF(AND(K2675="Critical",N2675="No"),"URGENT - No Bed","Normal")</f>
        <v>Normal</v>
      </c>
      <c r="AD2675" s="34" t="n">
        <f aca="false">INDEX(Lookup_Tables!$B$3:$B$12,MATCH(H2675,Lookup_Tables!$A$3:$A$12,0))</f>
        <v>2700000</v>
      </c>
      <c r="AE2675" s="30" t="str">
        <f aca="false">INDEX(Lookup_Tables!$C$3:$C$12,MATCH(H2675,Lookup_Tables!$A$3:$A$12,0))</f>
        <v>Dr. Vikram Singh</v>
      </c>
      <c r="AF2675" s="30" t="str">
        <f aca="false">IFERROR(INDEX(Lookup_Tables!$F$16:$F$45,MATCH(I2675,Lookup_Tables!$E$16:$E$45,0)),"N/A")</f>
        <v>EMP228</v>
      </c>
      <c r="AG2675" s="30" t="n">
        <f aca="false">_xlfn.IFS(R2675="Recovered",4,R2675="Referred",3,R2675="Admitted",2,R2675="Deceased",1,TRUE(),0)</f>
        <v>4</v>
      </c>
      <c r="AH2675" s="30" t="str">
        <f aca="false">IF(T2675&gt;=4,"Satisfied",IF(T2675&gt;=3,"Neutral","Needs Improvement"))</f>
        <v>Needs Improvement</v>
      </c>
    </row>
    <row r="2676" customFormat="false" ht="15" hidden="false" customHeight="false" outlineLevel="0" collapsed="false">
      <c r="A2676" s="27" t="s">
        <v>4834</v>
      </c>
      <c r="B2676" s="27" t="s">
        <v>642</v>
      </c>
      <c r="C2676" s="27" t="n">
        <v>2</v>
      </c>
      <c r="D2676" s="27" t="s">
        <v>181</v>
      </c>
      <c r="E2676" s="28" t="n">
        <v>45604</v>
      </c>
      <c r="F2676" s="27" t="s">
        <v>482</v>
      </c>
      <c r="G2676" s="28" t="n">
        <v>45606</v>
      </c>
      <c r="H2676" s="27" t="s">
        <v>217</v>
      </c>
      <c r="I2676" s="27" t="s">
        <v>392</v>
      </c>
      <c r="J2676" s="27" t="s">
        <v>388</v>
      </c>
      <c r="K2676" s="27" t="s">
        <v>156</v>
      </c>
      <c r="L2676" s="27" t="n">
        <v>65</v>
      </c>
      <c r="M2676" s="27" t="n">
        <v>84</v>
      </c>
      <c r="N2676" s="27" t="s">
        <v>127</v>
      </c>
      <c r="O2676" s="27" t="s">
        <v>139</v>
      </c>
      <c r="P2676" s="27" t="s">
        <v>140</v>
      </c>
      <c r="Q2676" s="29" t="n">
        <v>5137.07</v>
      </c>
      <c r="R2676" s="27" t="s">
        <v>130</v>
      </c>
      <c r="S2676" s="27" t="s">
        <v>178</v>
      </c>
      <c r="T2676" s="27" t="n">
        <v>4</v>
      </c>
      <c r="U2676" s="27" t="n">
        <f aca="false">YEAR(E2676)</f>
        <v>2024</v>
      </c>
      <c r="V2676" s="27" t="str">
        <f aca="false">TEXT(E2676,"MMM-YYYY")</f>
        <v>Nov-2024</v>
      </c>
      <c r="W2676" s="27" t="n">
        <f aca="false">MONTH(E2676)</f>
        <v>11</v>
      </c>
      <c r="X2676" s="27" t="str">
        <f aca="false">TEXT(WEEKDAY(E2676,2),"0")&amp;" - "&amp;TEXT(E2676,"dddd")</f>
        <v>5 - Friday</v>
      </c>
      <c r="Y2676" s="27" t="str">
        <f aca="false">_xlfn.IFS(C2676&lt;18,"Child (0-17)",C2676&lt;40,"Young Adult (18-39)",C2676&lt;60,"Adult (40-59)",TRUE(),"Senior (60+)")</f>
        <v>Child (0-17)</v>
      </c>
      <c r="Z2676" s="27" t="n">
        <f aca="false">ROUND(G2676-E2676,0)</f>
        <v>2</v>
      </c>
      <c r="AA2676" s="27" t="n">
        <f aca="false">L2676+M2676</f>
        <v>149</v>
      </c>
      <c r="AB2676" s="27" t="n">
        <f aca="false">IFERROR(ROUND(Q2676/AA2676,2),0)</f>
        <v>34.48</v>
      </c>
      <c r="AC2676" s="27" t="str">
        <f aca="false">IF(AND(K2676="Critical",N2676="No"),"URGENT - No Bed","Normal")</f>
        <v>Normal</v>
      </c>
      <c r="AD2676" s="33" t="n">
        <f aca="false">INDEX(Lookup_Tables!$B$3:$B$12,MATCH(H2676,Lookup_Tables!$A$3:$A$12,0))</f>
        <v>4200000</v>
      </c>
      <c r="AE2676" s="27" t="str">
        <f aca="false">INDEX(Lookup_Tables!$C$3:$C$12,MATCH(H2676,Lookup_Tables!$A$3:$A$12,0))</f>
        <v>Dr. Anil Kapoor</v>
      </c>
      <c r="AF2676" s="27" t="str">
        <f aca="false">IFERROR(INDEX(Lookup_Tables!$F$16:$F$45,MATCH(I2676,Lookup_Tables!$E$16:$E$45,0)),"N/A")</f>
        <v>EMP202</v>
      </c>
      <c r="AG2676" s="27" t="n">
        <f aca="false">_xlfn.IFS(R2676="Recovered",4,R2676="Referred",3,R2676="Admitted",2,R2676="Deceased",1,TRUE(),0)</f>
        <v>4</v>
      </c>
      <c r="AH2676" s="27" t="str">
        <f aca="false">IF(T2676&gt;=4,"Satisfied",IF(T2676&gt;=3,"Neutral","Needs Improvement"))</f>
        <v>Satisfied</v>
      </c>
    </row>
    <row r="2677" customFormat="false" ht="15" hidden="false" customHeight="false" outlineLevel="0" collapsed="false">
      <c r="A2677" s="30" t="s">
        <v>4590</v>
      </c>
      <c r="B2677" s="30" t="s">
        <v>1452</v>
      </c>
      <c r="C2677" s="30" t="n">
        <v>54</v>
      </c>
      <c r="D2677" s="30" t="s">
        <v>181</v>
      </c>
      <c r="E2677" s="31" t="n">
        <v>45561</v>
      </c>
      <c r="F2677" s="30" t="s">
        <v>303</v>
      </c>
      <c r="G2677" s="31" t="n">
        <v>45563</v>
      </c>
      <c r="H2677" s="30" t="s">
        <v>236</v>
      </c>
      <c r="I2677" s="30" t="s">
        <v>237</v>
      </c>
      <c r="J2677" s="30" t="s">
        <v>238</v>
      </c>
      <c r="K2677" s="30" t="s">
        <v>156</v>
      </c>
      <c r="L2677" s="30" t="n">
        <v>33</v>
      </c>
      <c r="M2677" s="30" t="n">
        <v>36</v>
      </c>
      <c r="N2677" s="30" t="s">
        <v>186</v>
      </c>
      <c r="O2677" s="30" t="s">
        <v>139</v>
      </c>
      <c r="P2677" s="30" t="s">
        <v>129</v>
      </c>
      <c r="Q2677" s="32" t="n">
        <v>4448.79</v>
      </c>
      <c r="R2677" s="30" t="s">
        <v>462</v>
      </c>
      <c r="S2677" s="30" t="s">
        <v>197</v>
      </c>
      <c r="T2677" s="30" t="n">
        <v>3</v>
      </c>
      <c r="U2677" s="30" t="n">
        <f aca="false">YEAR(E2677)</f>
        <v>2024</v>
      </c>
      <c r="V2677" s="30" t="str">
        <f aca="false">TEXT(E2677,"MMM-YYYY")</f>
        <v>Sep-2024</v>
      </c>
      <c r="W2677" s="30" t="n">
        <f aca="false">MONTH(E2677)</f>
        <v>9</v>
      </c>
      <c r="X2677" s="30" t="str">
        <f aca="false">TEXT(WEEKDAY(E2677,2),"0")&amp;" - "&amp;TEXT(E2677,"dddd")</f>
        <v>4 - Thursday</v>
      </c>
      <c r="Y2677" s="30" t="str">
        <f aca="false">_xlfn.IFS(C2677&lt;18,"Child (0-17)",C2677&lt;40,"Young Adult (18-39)",C2677&lt;60,"Adult (40-59)",TRUE(),"Senior (60+)")</f>
        <v>Adult (40-59)</v>
      </c>
      <c r="Z2677" s="30" t="n">
        <f aca="false">ROUND(G2677-E2677,0)</f>
        <v>2</v>
      </c>
      <c r="AA2677" s="30" t="n">
        <f aca="false">L2677+M2677</f>
        <v>69</v>
      </c>
      <c r="AB2677" s="30" t="n">
        <f aca="false">IFERROR(ROUND(Q2677/AA2677,2),0)</f>
        <v>64.48</v>
      </c>
      <c r="AC2677" s="30" t="str">
        <f aca="false">IF(AND(K2677="Critical",N2677="No"),"URGENT - No Bed","Normal")</f>
        <v>Normal</v>
      </c>
      <c r="AD2677" s="34" t="n">
        <f aca="false">INDEX(Lookup_Tables!$B$3:$B$12,MATCH(H2677,Lookup_Tables!$A$3:$A$12,0))</f>
        <v>3900000</v>
      </c>
      <c r="AE2677" s="30" t="str">
        <f aca="false">INDEX(Lookup_Tables!$C$3:$C$12,MATCH(H2677,Lookup_Tables!$A$3:$A$12,0))</f>
        <v>Dr. Rina Mehta</v>
      </c>
      <c r="AF2677" s="30" t="str">
        <f aca="false">IFERROR(INDEX(Lookup_Tables!$F$16:$F$45,MATCH(I2677,Lookup_Tables!$E$16:$E$45,0)),"N/A")</f>
        <v>EMP215</v>
      </c>
      <c r="AG2677" s="30" t="n">
        <f aca="false">_xlfn.IFS(R2677="Recovered",4,R2677="Referred",3,R2677="Admitted",2,R2677="Deceased",1,TRUE(),0)</f>
        <v>1</v>
      </c>
      <c r="AH2677" s="30" t="str">
        <f aca="false">IF(T2677&gt;=4,"Satisfied",IF(T2677&gt;=3,"Neutral","Needs Improvement"))</f>
        <v>Neutral</v>
      </c>
    </row>
    <row r="2678" customFormat="false" ht="15" hidden="false" customHeight="false" outlineLevel="0" collapsed="false">
      <c r="A2678" s="27" t="s">
        <v>2345</v>
      </c>
      <c r="B2678" s="27" t="s">
        <v>2346</v>
      </c>
      <c r="C2678" s="27" t="n">
        <v>45</v>
      </c>
      <c r="D2678" s="27" t="s">
        <v>121</v>
      </c>
      <c r="E2678" s="28" t="n">
        <v>45646</v>
      </c>
      <c r="F2678" s="27" t="s">
        <v>860</v>
      </c>
      <c r="G2678" s="28" t="n">
        <v>45648</v>
      </c>
      <c r="H2678" s="27" t="s">
        <v>161</v>
      </c>
      <c r="I2678" s="27" t="s">
        <v>320</v>
      </c>
      <c r="J2678" s="27" t="s">
        <v>385</v>
      </c>
      <c r="K2678" s="27" t="s">
        <v>126</v>
      </c>
      <c r="L2678" s="27" t="n">
        <v>29</v>
      </c>
      <c r="M2678" s="27" t="n">
        <v>106</v>
      </c>
      <c r="N2678" s="27" t="s">
        <v>186</v>
      </c>
      <c r="O2678" s="27" t="s">
        <v>128</v>
      </c>
      <c r="P2678" s="27" t="s">
        <v>129</v>
      </c>
      <c r="Q2678" s="29" t="n">
        <v>8033.31</v>
      </c>
      <c r="R2678" s="27" t="s">
        <v>130</v>
      </c>
      <c r="S2678" s="27" t="s">
        <v>335</v>
      </c>
      <c r="T2678" s="27" t="n">
        <v>5</v>
      </c>
      <c r="U2678" s="27" t="n">
        <f aca="false">YEAR(E2678)</f>
        <v>2024</v>
      </c>
      <c r="V2678" s="27" t="str">
        <f aca="false">TEXT(E2678,"MMM-YYYY")</f>
        <v>Dec-2024</v>
      </c>
      <c r="W2678" s="27" t="n">
        <f aca="false">MONTH(E2678)</f>
        <v>12</v>
      </c>
      <c r="X2678" s="27" t="str">
        <f aca="false">TEXT(WEEKDAY(E2678,2),"0")&amp;" - "&amp;TEXT(E2678,"dddd")</f>
        <v>5 - Friday</v>
      </c>
      <c r="Y2678" s="27" t="str">
        <f aca="false">_xlfn.IFS(C2678&lt;18,"Child (0-17)",C2678&lt;40,"Young Adult (18-39)",C2678&lt;60,"Adult (40-59)",TRUE(),"Senior (60+)")</f>
        <v>Adult (40-59)</v>
      </c>
      <c r="Z2678" s="27" t="n">
        <f aca="false">ROUND(G2678-E2678,0)</f>
        <v>2</v>
      </c>
      <c r="AA2678" s="27" t="n">
        <f aca="false">L2678+M2678</f>
        <v>135</v>
      </c>
      <c r="AB2678" s="27" t="n">
        <f aca="false">IFERROR(ROUND(Q2678/AA2678,2),0)</f>
        <v>59.51</v>
      </c>
      <c r="AC2678" s="27" t="str">
        <f aca="false">IF(AND(K2678="Critical",N2678="No"),"URGENT - No Bed","Normal")</f>
        <v>Normal</v>
      </c>
      <c r="AD2678" s="33" t="n">
        <f aca="false">INDEX(Lookup_Tables!$B$3:$B$12,MATCH(H2678,Lookup_Tables!$A$3:$A$12,0))</f>
        <v>3600000</v>
      </c>
      <c r="AE2678" s="27" t="str">
        <f aca="false">INDEX(Lookup_Tables!$C$3:$C$12,MATCH(H2678,Lookup_Tables!$A$3:$A$12,0))</f>
        <v>Dr. Sameer Joshi</v>
      </c>
      <c r="AF2678" s="27" t="str">
        <f aca="false">IFERROR(INDEX(Lookup_Tables!$F$16:$F$45,MATCH(I2678,Lookup_Tables!$E$16:$E$45,0)),"N/A")</f>
        <v>EMP223</v>
      </c>
      <c r="AG2678" s="27" t="n">
        <f aca="false">_xlfn.IFS(R2678="Recovered",4,R2678="Referred",3,R2678="Admitted",2,R2678="Deceased",1,TRUE(),0)</f>
        <v>4</v>
      </c>
      <c r="AH2678" s="27" t="str">
        <f aca="false">IF(T2678&gt;=4,"Satisfied",IF(T2678&gt;=3,"Neutral","Needs Improvement"))</f>
        <v>Satisfied</v>
      </c>
    </row>
    <row r="2679" customFormat="false" ht="15" hidden="false" customHeight="false" outlineLevel="0" collapsed="false">
      <c r="A2679" s="30" t="s">
        <v>132</v>
      </c>
      <c r="B2679" s="30" t="s">
        <v>133</v>
      </c>
      <c r="C2679" s="30" t="n">
        <v>31</v>
      </c>
      <c r="D2679" s="30" t="s">
        <v>121</v>
      </c>
      <c r="E2679" s="31" t="n">
        <v>45307</v>
      </c>
      <c r="F2679" s="30" t="s">
        <v>134</v>
      </c>
      <c r="G2679" s="31" t="n">
        <v>45307</v>
      </c>
      <c r="H2679" s="30" t="s">
        <v>135</v>
      </c>
      <c r="I2679" s="30" t="s">
        <v>136</v>
      </c>
      <c r="J2679" s="30" t="s">
        <v>137</v>
      </c>
      <c r="K2679" s="30" t="s">
        <v>138</v>
      </c>
      <c r="L2679" s="30" t="n">
        <v>55</v>
      </c>
      <c r="M2679" s="30" t="n">
        <v>43</v>
      </c>
      <c r="N2679" s="30" t="s">
        <v>127</v>
      </c>
      <c r="O2679" s="30" t="s">
        <v>139</v>
      </c>
      <c r="P2679" s="30" t="s">
        <v>140</v>
      </c>
      <c r="Q2679" s="32" t="n">
        <v>1699.14</v>
      </c>
      <c r="R2679" s="30" t="s">
        <v>130</v>
      </c>
      <c r="S2679" s="30" t="s">
        <v>141</v>
      </c>
      <c r="T2679" s="30" t="n">
        <v>5</v>
      </c>
      <c r="U2679" s="30" t="n">
        <f aca="false">YEAR(E2679)</f>
        <v>2024</v>
      </c>
      <c r="V2679" s="30" t="str">
        <f aca="false">TEXT(E2679,"MMM-YYYY")</f>
        <v>Jan-2024</v>
      </c>
      <c r="W2679" s="30" t="n">
        <f aca="false">MONTH(E2679)</f>
        <v>1</v>
      </c>
      <c r="X2679" s="30" t="str">
        <f aca="false">TEXT(WEEKDAY(E2679,2),"0")&amp;" - "&amp;TEXT(E2679,"dddd")</f>
        <v>2 - Tuesday</v>
      </c>
      <c r="Y2679" s="30" t="str">
        <f aca="false">_xlfn.IFS(C2679&lt;18,"Child (0-17)",C2679&lt;40,"Young Adult (18-39)",C2679&lt;60,"Adult (40-59)",TRUE(),"Senior (60+)")</f>
        <v>Young Adult (18-39)</v>
      </c>
      <c r="Z2679" s="30" t="n">
        <f aca="false">ROUND(G2679-E2679,0)</f>
        <v>0</v>
      </c>
      <c r="AA2679" s="30" t="n">
        <f aca="false">L2679+M2679</f>
        <v>98</v>
      </c>
      <c r="AB2679" s="30" t="n">
        <f aca="false">IFERROR(ROUND(Q2679/AA2679,2),0)</f>
        <v>17.34</v>
      </c>
      <c r="AC2679" s="30" t="str">
        <f aca="false">IF(AND(K2679="Critical",N2679="No"),"URGENT - No Bed","Normal")</f>
        <v>Normal</v>
      </c>
      <c r="AD2679" s="34" t="n">
        <f aca="false">INDEX(Lookup_Tables!$B$3:$B$12,MATCH(H2679,Lookup_Tables!$A$3:$A$12,0))</f>
        <v>4600000</v>
      </c>
      <c r="AE2679" s="30" t="str">
        <f aca="false">INDEX(Lookup_Tables!$C$3:$C$12,MATCH(H2679,Lookup_Tables!$A$3:$A$12,0))</f>
        <v>Dr. Farhan Khan</v>
      </c>
      <c r="AF2679" s="30" t="str">
        <f aca="false">IFERROR(INDEX(Lookup_Tables!$F$16:$F$45,MATCH(I2679,Lookup_Tables!$E$16:$E$45,0)),"N/A")</f>
        <v>EMP206</v>
      </c>
      <c r="AG2679" s="30" t="n">
        <f aca="false">_xlfn.IFS(R2679="Recovered",4,R2679="Referred",3,R2679="Admitted",2,R2679="Deceased",1,TRUE(),0)</f>
        <v>4</v>
      </c>
      <c r="AH2679" s="30" t="str">
        <f aca="false">IF(T2679&gt;=4,"Satisfied",IF(T2679&gt;=3,"Neutral","Needs Improvement"))</f>
        <v>Satisfied</v>
      </c>
    </row>
    <row r="2680" customFormat="false" ht="15" hidden="false" customHeight="false" outlineLevel="0" collapsed="false">
      <c r="A2680" s="27" t="s">
        <v>556</v>
      </c>
      <c r="B2680" s="27" t="s">
        <v>557</v>
      </c>
      <c r="C2680" s="27" t="n">
        <v>9</v>
      </c>
      <c r="D2680" s="27" t="s">
        <v>121</v>
      </c>
      <c r="E2680" s="28" t="n">
        <v>45412</v>
      </c>
      <c r="F2680" s="27" t="s">
        <v>511</v>
      </c>
      <c r="G2680" s="28" t="n">
        <v>45415</v>
      </c>
      <c r="H2680" s="27" t="s">
        <v>242</v>
      </c>
      <c r="I2680" s="27" t="s">
        <v>243</v>
      </c>
      <c r="J2680" s="27" t="s">
        <v>422</v>
      </c>
      <c r="K2680" s="27" t="s">
        <v>156</v>
      </c>
      <c r="L2680" s="27" t="n">
        <v>52</v>
      </c>
      <c r="M2680" s="27" t="n">
        <v>55</v>
      </c>
      <c r="N2680" s="27" t="s">
        <v>127</v>
      </c>
      <c r="O2680" s="27" t="s">
        <v>128</v>
      </c>
      <c r="P2680" s="27" t="s">
        <v>129</v>
      </c>
      <c r="Q2680" s="29" t="n">
        <v>3861.43</v>
      </c>
      <c r="R2680" s="27" t="s">
        <v>130</v>
      </c>
      <c r="S2680" s="27" t="s">
        <v>164</v>
      </c>
      <c r="T2680" s="27" t="n">
        <v>3</v>
      </c>
      <c r="U2680" s="27" t="n">
        <f aca="false">YEAR(E2680)</f>
        <v>2024</v>
      </c>
      <c r="V2680" s="27" t="str">
        <f aca="false">TEXT(E2680,"MMM-YYYY")</f>
        <v>Apr-2024</v>
      </c>
      <c r="W2680" s="27" t="n">
        <f aca="false">MONTH(E2680)</f>
        <v>4</v>
      </c>
      <c r="X2680" s="27" t="str">
        <f aca="false">TEXT(WEEKDAY(E2680,2),"0")&amp;" - "&amp;TEXT(E2680,"dddd")</f>
        <v>2 - Tuesday</v>
      </c>
      <c r="Y2680" s="27" t="str">
        <f aca="false">_xlfn.IFS(C2680&lt;18,"Child (0-17)",C2680&lt;40,"Young Adult (18-39)",C2680&lt;60,"Adult (40-59)",TRUE(),"Senior (60+)")</f>
        <v>Child (0-17)</v>
      </c>
      <c r="Z2680" s="27" t="n">
        <f aca="false">ROUND(G2680-E2680,0)</f>
        <v>3</v>
      </c>
      <c r="AA2680" s="27" t="n">
        <f aca="false">L2680+M2680</f>
        <v>107</v>
      </c>
      <c r="AB2680" s="27" t="n">
        <f aca="false">IFERROR(ROUND(Q2680/AA2680,2),0)</f>
        <v>36.09</v>
      </c>
      <c r="AC2680" s="27" t="str">
        <f aca="false">IF(AND(K2680="Critical",N2680="No"),"URGENT - No Bed","Normal")</f>
        <v>Normal</v>
      </c>
      <c r="AD2680" s="33" t="n">
        <f aca="false">INDEX(Lookup_Tables!$B$3:$B$12,MATCH(H2680,Lookup_Tables!$A$3:$A$12,0))</f>
        <v>3000000</v>
      </c>
      <c r="AE2680" s="27" t="str">
        <f aca="false">INDEX(Lookup_Tables!$C$3:$C$12,MATCH(H2680,Lookup_Tables!$A$3:$A$12,0))</f>
        <v>Dr. Pooja Iyer</v>
      </c>
      <c r="AF2680" s="27" t="str">
        <f aca="false">IFERROR(INDEX(Lookup_Tables!$F$16:$F$45,MATCH(I2680,Lookup_Tables!$E$16:$E$45,0)),"N/A")</f>
        <v>EMP214</v>
      </c>
      <c r="AG2680" s="27" t="n">
        <f aca="false">_xlfn.IFS(R2680="Recovered",4,R2680="Referred",3,R2680="Admitted",2,R2680="Deceased",1,TRUE(),0)</f>
        <v>4</v>
      </c>
      <c r="AH2680" s="27" t="str">
        <f aca="false">IF(T2680&gt;=4,"Satisfied",IF(T2680&gt;=3,"Neutral","Needs Improvement"))</f>
        <v>Neutral</v>
      </c>
    </row>
    <row r="2681" customFormat="false" ht="15" hidden="false" customHeight="false" outlineLevel="0" collapsed="false">
      <c r="A2681" s="30" t="s">
        <v>2787</v>
      </c>
      <c r="B2681" s="30" t="s">
        <v>1218</v>
      </c>
      <c r="C2681" s="30" t="n">
        <v>5</v>
      </c>
      <c r="D2681" s="30" t="s">
        <v>121</v>
      </c>
      <c r="E2681" s="31" t="n">
        <v>45414</v>
      </c>
      <c r="F2681" s="30" t="s">
        <v>1140</v>
      </c>
      <c r="G2681" s="31" t="n">
        <v>45419</v>
      </c>
      <c r="H2681" s="30" t="s">
        <v>217</v>
      </c>
      <c r="I2681" s="30" t="s">
        <v>392</v>
      </c>
      <c r="J2681" s="30" t="s">
        <v>483</v>
      </c>
      <c r="K2681" s="30" t="s">
        <v>126</v>
      </c>
      <c r="L2681" s="30" t="n">
        <v>8</v>
      </c>
      <c r="M2681" s="30" t="n">
        <v>132</v>
      </c>
      <c r="N2681" s="30" t="s">
        <v>186</v>
      </c>
      <c r="O2681" s="30" t="s">
        <v>128</v>
      </c>
      <c r="P2681" s="30" t="s">
        <v>129</v>
      </c>
      <c r="Q2681" s="32" t="n">
        <v>8037.67</v>
      </c>
      <c r="R2681" s="30" t="s">
        <v>130</v>
      </c>
      <c r="S2681" s="30" t="s">
        <v>335</v>
      </c>
      <c r="T2681" s="30" t="n">
        <v>4</v>
      </c>
      <c r="U2681" s="30" t="n">
        <f aca="false">YEAR(E2681)</f>
        <v>2024</v>
      </c>
      <c r="V2681" s="30" t="str">
        <f aca="false">TEXT(E2681,"MMM-YYYY")</f>
        <v>May-2024</v>
      </c>
      <c r="W2681" s="30" t="n">
        <f aca="false">MONTH(E2681)</f>
        <v>5</v>
      </c>
      <c r="X2681" s="30" t="str">
        <f aca="false">TEXT(WEEKDAY(E2681,2),"0")&amp;" - "&amp;TEXT(E2681,"dddd")</f>
        <v>4 - Thursday</v>
      </c>
      <c r="Y2681" s="30" t="str">
        <f aca="false">_xlfn.IFS(C2681&lt;18,"Child (0-17)",C2681&lt;40,"Young Adult (18-39)",C2681&lt;60,"Adult (40-59)",TRUE(),"Senior (60+)")</f>
        <v>Child (0-17)</v>
      </c>
      <c r="Z2681" s="30" t="n">
        <f aca="false">ROUND(G2681-E2681,0)</f>
        <v>5</v>
      </c>
      <c r="AA2681" s="30" t="n">
        <f aca="false">L2681+M2681</f>
        <v>140</v>
      </c>
      <c r="AB2681" s="30" t="n">
        <f aca="false">IFERROR(ROUND(Q2681/AA2681,2),0)</f>
        <v>57.41</v>
      </c>
      <c r="AC2681" s="30" t="str">
        <f aca="false">IF(AND(K2681="Critical",N2681="No"),"URGENT - No Bed","Normal")</f>
        <v>Normal</v>
      </c>
      <c r="AD2681" s="34" t="n">
        <f aca="false">INDEX(Lookup_Tables!$B$3:$B$12,MATCH(H2681,Lookup_Tables!$A$3:$A$12,0))</f>
        <v>4200000</v>
      </c>
      <c r="AE2681" s="30" t="str">
        <f aca="false">INDEX(Lookup_Tables!$C$3:$C$12,MATCH(H2681,Lookup_Tables!$A$3:$A$12,0))</f>
        <v>Dr. Anil Kapoor</v>
      </c>
      <c r="AF2681" s="30" t="str">
        <f aca="false">IFERROR(INDEX(Lookup_Tables!$F$16:$F$45,MATCH(I2681,Lookup_Tables!$E$16:$E$45,0)),"N/A")</f>
        <v>EMP202</v>
      </c>
      <c r="AG2681" s="30" t="n">
        <f aca="false">_xlfn.IFS(R2681="Recovered",4,R2681="Referred",3,R2681="Admitted",2,R2681="Deceased",1,TRUE(),0)</f>
        <v>4</v>
      </c>
      <c r="AH2681" s="30" t="str">
        <f aca="false">IF(T2681&gt;=4,"Satisfied",IF(T2681&gt;=3,"Neutral","Needs Improvement"))</f>
        <v>Satisfied</v>
      </c>
    </row>
    <row r="2682" customFormat="false" ht="15" hidden="false" customHeight="false" outlineLevel="0" collapsed="false">
      <c r="A2682" s="27" t="s">
        <v>5985</v>
      </c>
      <c r="B2682" s="27" t="s">
        <v>1795</v>
      </c>
      <c r="C2682" s="27" t="n">
        <v>41</v>
      </c>
      <c r="D2682" s="27" t="s">
        <v>181</v>
      </c>
      <c r="E2682" s="28" t="n">
        <v>45467</v>
      </c>
      <c r="F2682" s="27" t="s">
        <v>1401</v>
      </c>
      <c r="G2682" s="28" t="n">
        <v>45467</v>
      </c>
      <c r="H2682" s="27" t="s">
        <v>123</v>
      </c>
      <c r="I2682" s="27" t="s">
        <v>124</v>
      </c>
      <c r="J2682" s="27" t="s">
        <v>508</v>
      </c>
      <c r="K2682" s="27" t="s">
        <v>156</v>
      </c>
      <c r="L2682" s="27" t="n">
        <v>36</v>
      </c>
      <c r="M2682" s="27" t="n">
        <v>46</v>
      </c>
      <c r="N2682" s="27" t="s">
        <v>127</v>
      </c>
      <c r="O2682" s="27" t="s">
        <v>139</v>
      </c>
      <c r="P2682" s="27" t="s">
        <v>129</v>
      </c>
      <c r="Q2682" s="29" t="n">
        <v>3244.53</v>
      </c>
      <c r="R2682" s="27" t="s">
        <v>130</v>
      </c>
      <c r="S2682" s="27" t="s">
        <v>151</v>
      </c>
      <c r="T2682" s="27" t="n">
        <v>4</v>
      </c>
      <c r="U2682" s="27" t="n">
        <f aca="false">YEAR(E2682)</f>
        <v>2024</v>
      </c>
      <c r="V2682" s="27" t="str">
        <f aca="false">TEXT(E2682,"MMM-YYYY")</f>
        <v>Jun-2024</v>
      </c>
      <c r="W2682" s="27" t="n">
        <f aca="false">MONTH(E2682)</f>
        <v>6</v>
      </c>
      <c r="X2682" s="27" t="str">
        <f aca="false">TEXT(WEEKDAY(E2682,2),"0")&amp;" - "&amp;TEXT(E2682,"dddd")</f>
        <v>1 - Monday</v>
      </c>
      <c r="Y2682" s="27" t="str">
        <f aca="false">_xlfn.IFS(C2682&lt;18,"Child (0-17)",C2682&lt;40,"Young Adult (18-39)",C2682&lt;60,"Adult (40-59)",TRUE(),"Senior (60+)")</f>
        <v>Adult (40-59)</v>
      </c>
      <c r="Z2682" s="27" t="n">
        <f aca="false">ROUND(G2682-E2682,0)</f>
        <v>0</v>
      </c>
      <c r="AA2682" s="27" t="n">
        <f aca="false">L2682+M2682</f>
        <v>82</v>
      </c>
      <c r="AB2682" s="27" t="n">
        <f aca="false">IFERROR(ROUND(Q2682/AA2682,2),0)</f>
        <v>39.57</v>
      </c>
      <c r="AC2682" s="27" t="str">
        <f aca="false">IF(AND(K2682="Critical",N2682="No"),"URGENT - No Bed","Normal")</f>
        <v>Normal</v>
      </c>
      <c r="AD2682" s="33" t="n">
        <f aca="false">INDEX(Lookup_Tables!$B$3:$B$12,MATCH(H2682,Lookup_Tables!$A$3:$A$12,0))</f>
        <v>2200000</v>
      </c>
      <c r="AE2682" s="27" t="str">
        <f aca="false">INDEX(Lookup_Tables!$C$3:$C$12,MATCH(H2682,Lookup_Tables!$A$3:$A$12,0))</f>
        <v>Dr. Rohan Das</v>
      </c>
      <c r="AF2682" s="27" t="str">
        <f aca="false">IFERROR(INDEX(Lookup_Tables!$F$16:$F$45,MATCH(I2682,Lookup_Tables!$E$16:$E$45,0)),"N/A")</f>
        <v>EMP205</v>
      </c>
      <c r="AG2682" s="27" t="n">
        <f aca="false">_xlfn.IFS(R2682="Recovered",4,R2682="Referred",3,R2682="Admitted",2,R2682="Deceased",1,TRUE(),0)</f>
        <v>4</v>
      </c>
      <c r="AH2682" s="27" t="str">
        <f aca="false">IF(T2682&gt;=4,"Satisfied",IF(T2682&gt;=3,"Neutral","Needs Improvement"))</f>
        <v>Satisfied</v>
      </c>
    </row>
    <row r="2683" customFormat="false" ht="15" hidden="false" customHeight="false" outlineLevel="0" collapsed="false">
      <c r="A2683" s="30" t="s">
        <v>2141</v>
      </c>
      <c r="B2683" s="30" t="s">
        <v>2142</v>
      </c>
      <c r="C2683" s="30" t="n">
        <v>43</v>
      </c>
      <c r="D2683" s="30" t="s">
        <v>121</v>
      </c>
      <c r="E2683" s="31" t="n">
        <v>45604</v>
      </c>
      <c r="F2683" s="30" t="s">
        <v>200</v>
      </c>
      <c r="G2683" s="31" t="n">
        <v>45606</v>
      </c>
      <c r="H2683" s="30" t="s">
        <v>242</v>
      </c>
      <c r="I2683" s="30" t="s">
        <v>315</v>
      </c>
      <c r="J2683" s="30" t="s">
        <v>422</v>
      </c>
      <c r="K2683" s="30" t="s">
        <v>126</v>
      </c>
      <c r="L2683" s="30" t="n">
        <v>15</v>
      </c>
      <c r="M2683" s="30" t="n">
        <v>116</v>
      </c>
      <c r="N2683" s="30" t="s">
        <v>127</v>
      </c>
      <c r="O2683" s="30" t="s">
        <v>128</v>
      </c>
      <c r="P2683" s="30" t="s">
        <v>150</v>
      </c>
      <c r="Q2683" s="32" t="n">
        <v>8067.81</v>
      </c>
      <c r="R2683" s="30" t="s">
        <v>268</v>
      </c>
      <c r="S2683" s="30" t="s">
        <v>197</v>
      </c>
      <c r="T2683" s="30" t="n">
        <v>2</v>
      </c>
      <c r="U2683" s="30" t="n">
        <f aca="false">YEAR(E2683)</f>
        <v>2024</v>
      </c>
      <c r="V2683" s="30" t="str">
        <f aca="false">TEXT(E2683,"MMM-YYYY")</f>
        <v>Nov-2024</v>
      </c>
      <c r="W2683" s="30" t="n">
        <f aca="false">MONTH(E2683)</f>
        <v>11</v>
      </c>
      <c r="X2683" s="30" t="str">
        <f aca="false">TEXT(WEEKDAY(E2683,2),"0")&amp;" - "&amp;TEXT(E2683,"dddd")</f>
        <v>5 - Friday</v>
      </c>
      <c r="Y2683" s="30" t="str">
        <f aca="false">_xlfn.IFS(C2683&lt;18,"Child (0-17)",C2683&lt;40,"Young Adult (18-39)",C2683&lt;60,"Adult (40-59)",TRUE(),"Senior (60+)")</f>
        <v>Adult (40-59)</v>
      </c>
      <c r="Z2683" s="30" t="n">
        <f aca="false">ROUND(G2683-E2683,0)</f>
        <v>2</v>
      </c>
      <c r="AA2683" s="30" t="n">
        <f aca="false">L2683+M2683</f>
        <v>131</v>
      </c>
      <c r="AB2683" s="30" t="n">
        <f aca="false">IFERROR(ROUND(Q2683/AA2683,2),0)</f>
        <v>61.59</v>
      </c>
      <c r="AC2683" s="30" t="str">
        <f aca="false">IF(AND(K2683="Critical",N2683="No"),"URGENT - No Bed","Normal")</f>
        <v>Normal</v>
      </c>
      <c r="AD2683" s="34" t="n">
        <f aca="false">INDEX(Lookup_Tables!$B$3:$B$12,MATCH(H2683,Lookup_Tables!$A$3:$A$12,0))</f>
        <v>3000000</v>
      </c>
      <c r="AE2683" s="30" t="str">
        <f aca="false">INDEX(Lookup_Tables!$C$3:$C$12,MATCH(H2683,Lookup_Tables!$A$3:$A$12,0))</f>
        <v>Dr. Pooja Iyer</v>
      </c>
      <c r="AF2683" s="30" t="str">
        <f aca="false">IFERROR(INDEX(Lookup_Tables!$F$16:$F$45,MATCH(I2683,Lookup_Tables!$E$16:$E$45,0)),"N/A")</f>
        <v>EMP213</v>
      </c>
      <c r="AG2683" s="30" t="n">
        <f aca="false">_xlfn.IFS(R2683="Recovered",4,R2683="Referred",3,R2683="Admitted",2,R2683="Deceased",1,TRUE(),0)</f>
        <v>3</v>
      </c>
      <c r="AH2683" s="30" t="str">
        <f aca="false">IF(T2683&gt;=4,"Satisfied",IF(T2683&gt;=3,"Neutral","Needs Improvement"))</f>
        <v>Needs Improvement</v>
      </c>
    </row>
    <row r="2684" customFormat="false" ht="15" hidden="false" customHeight="false" outlineLevel="0" collapsed="false">
      <c r="A2684" s="27" t="s">
        <v>6725</v>
      </c>
      <c r="B2684" s="27" t="s">
        <v>3241</v>
      </c>
      <c r="C2684" s="27" t="n">
        <v>38</v>
      </c>
      <c r="D2684" s="27" t="s">
        <v>121</v>
      </c>
      <c r="E2684" s="28" t="n">
        <v>45301</v>
      </c>
      <c r="F2684" s="27" t="s">
        <v>1660</v>
      </c>
      <c r="G2684" s="28" t="n">
        <v>45304</v>
      </c>
      <c r="H2684" s="27" t="s">
        <v>135</v>
      </c>
      <c r="I2684" s="27" t="s">
        <v>251</v>
      </c>
      <c r="J2684" s="27" t="s">
        <v>618</v>
      </c>
      <c r="K2684" s="27" t="s">
        <v>156</v>
      </c>
      <c r="L2684" s="27" t="n">
        <v>72</v>
      </c>
      <c r="M2684" s="27" t="n">
        <v>76</v>
      </c>
      <c r="N2684" s="27" t="s">
        <v>127</v>
      </c>
      <c r="O2684" s="27" t="s">
        <v>128</v>
      </c>
      <c r="P2684" s="27" t="s">
        <v>140</v>
      </c>
      <c r="Q2684" s="29" t="n">
        <v>4291.44</v>
      </c>
      <c r="R2684" s="27" t="s">
        <v>130</v>
      </c>
      <c r="S2684" s="27" t="s">
        <v>178</v>
      </c>
      <c r="T2684" s="27" t="n">
        <v>3</v>
      </c>
      <c r="U2684" s="27" t="n">
        <f aca="false">YEAR(E2684)</f>
        <v>2024</v>
      </c>
      <c r="V2684" s="27" t="str">
        <f aca="false">TEXT(E2684,"MMM-YYYY")</f>
        <v>Jan-2024</v>
      </c>
      <c r="W2684" s="27" t="n">
        <f aca="false">MONTH(E2684)</f>
        <v>1</v>
      </c>
      <c r="X2684" s="27" t="str">
        <f aca="false">TEXT(WEEKDAY(E2684,2),"0")&amp;" - "&amp;TEXT(E2684,"dddd")</f>
        <v>3 - Wednesday</v>
      </c>
      <c r="Y2684" s="27" t="str">
        <f aca="false">_xlfn.IFS(C2684&lt;18,"Child (0-17)",C2684&lt;40,"Young Adult (18-39)",C2684&lt;60,"Adult (40-59)",TRUE(),"Senior (60+)")</f>
        <v>Young Adult (18-39)</v>
      </c>
      <c r="Z2684" s="27" t="n">
        <f aca="false">ROUND(G2684-E2684,0)</f>
        <v>3</v>
      </c>
      <c r="AA2684" s="27" t="n">
        <f aca="false">L2684+M2684</f>
        <v>148</v>
      </c>
      <c r="AB2684" s="27" t="n">
        <f aca="false">IFERROR(ROUND(Q2684/AA2684,2),0)</f>
        <v>29</v>
      </c>
      <c r="AC2684" s="27" t="str">
        <f aca="false">IF(AND(K2684="Critical",N2684="No"),"URGENT - No Bed","Normal")</f>
        <v>Normal</v>
      </c>
      <c r="AD2684" s="33" t="n">
        <f aca="false">INDEX(Lookup_Tables!$B$3:$B$12,MATCH(H2684,Lookup_Tables!$A$3:$A$12,0))</f>
        <v>4600000</v>
      </c>
      <c r="AE2684" s="27" t="str">
        <f aca="false">INDEX(Lookup_Tables!$C$3:$C$12,MATCH(H2684,Lookup_Tables!$A$3:$A$12,0))</f>
        <v>Dr. Farhan Khan</v>
      </c>
      <c r="AF2684" s="27" t="str">
        <f aca="false">IFERROR(INDEX(Lookup_Tables!$F$16:$F$45,MATCH(I2684,Lookup_Tables!$E$16:$E$45,0)),"N/A")</f>
        <v>EMP207</v>
      </c>
      <c r="AG2684" s="27" t="n">
        <f aca="false">_xlfn.IFS(R2684="Recovered",4,R2684="Referred",3,R2684="Admitted",2,R2684="Deceased",1,TRUE(),0)</f>
        <v>4</v>
      </c>
      <c r="AH2684" s="27" t="str">
        <f aca="false">IF(T2684&gt;=4,"Satisfied",IF(T2684&gt;=3,"Neutral","Needs Improvement"))</f>
        <v>Neutral</v>
      </c>
    </row>
    <row r="2685" customFormat="false" ht="15" hidden="false" customHeight="false" outlineLevel="0" collapsed="false">
      <c r="A2685" s="30" t="s">
        <v>5106</v>
      </c>
      <c r="B2685" s="30" t="s">
        <v>3338</v>
      </c>
      <c r="C2685" s="30" t="n">
        <v>69</v>
      </c>
      <c r="D2685" s="30" t="s">
        <v>181</v>
      </c>
      <c r="E2685" s="31" t="n">
        <v>45457</v>
      </c>
      <c r="F2685" s="30" t="s">
        <v>780</v>
      </c>
      <c r="G2685" s="31" t="n">
        <v>45466</v>
      </c>
      <c r="H2685" s="30" t="s">
        <v>146</v>
      </c>
      <c r="I2685" s="30" t="s">
        <v>309</v>
      </c>
      <c r="J2685" s="30" t="s">
        <v>177</v>
      </c>
      <c r="K2685" s="30" t="s">
        <v>202</v>
      </c>
      <c r="L2685" s="30" t="n">
        <v>12</v>
      </c>
      <c r="M2685" s="30" t="n">
        <v>122</v>
      </c>
      <c r="N2685" s="30" t="s">
        <v>186</v>
      </c>
      <c r="O2685" s="30" t="s">
        <v>149</v>
      </c>
      <c r="P2685" s="30" t="s">
        <v>129</v>
      </c>
      <c r="Q2685" s="32" t="n">
        <v>16464.1</v>
      </c>
      <c r="R2685" s="30" t="s">
        <v>172</v>
      </c>
      <c r="S2685" s="30" t="s">
        <v>141</v>
      </c>
      <c r="T2685" s="30" t="n">
        <v>3</v>
      </c>
      <c r="U2685" s="30" t="n">
        <f aca="false">YEAR(E2685)</f>
        <v>2024</v>
      </c>
      <c r="V2685" s="30" t="str">
        <f aca="false">TEXT(E2685,"MMM-YYYY")</f>
        <v>Jun-2024</v>
      </c>
      <c r="W2685" s="30" t="n">
        <f aca="false">MONTH(E2685)</f>
        <v>6</v>
      </c>
      <c r="X2685" s="30" t="str">
        <f aca="false">TEXT(WEEKDAY(E2685,2),"0")&amp;" - "&amp;TEXT(E2685,"dddd")</f>
        <v>5 - Friday</v>
      </c>
      <c r="Y2685" s="30" t="str">
        <f aca="false">_xlfn.IFS(C2685&lt;18,"Child (0-17)",C2685&lt;40,"Young Adult (18-39)",C2685&lt;60,"Adult (40-59)",TRUE(),"Senior (60+)")</f>
        <v>Senior (60+)</v>
      </c>
      <c r="Z2685" s="30" t="n">
        <f aca="false">ROUND(G2685-E2685,0)</f>
        <v>9</v>
      </c>
      <c r="AA2685" s="30" t="n">
        <f aca="false">L2685+M2685</f>
        <v>134</v>
      </c>
      <c r="AB2685" s="30" t="n">
        <f aca="false">IFERROR(ROUND(Q2685/AA2685,2),0)</f>
        <v>122.87</v>
      </c>
      <c r="AC2685" s="30" t="str">
        <f aca="false">IF(AND(K2685="Critical",N2685="No"),"URGENT - No Bed","Normal")</f>
        <v>Normal</v>
      </c>
      <c r="AD2685" s="34" t="n">
        <f aca="false">INDEX(Lookup_Tables!$B$3:$B$12,MATCH(H2685,Lookup_Tables!$A$3:$A$12,0))</f>
        <v>2700000</v>
      </c>
      <c r="AE2685" s="30" t="str">
        <f aca="false">INDEX(Lookup_Tables!$C$3:$C$12,MATCH(H2685,Lookup_Tables!$A$3:$A$12,0))</f>
        <v>Dr. Vikram Singh</v>
      </c>
      <c r="AF2685" s="30" t="str">
        <f aca="false">IFERROR(INDEX(Lookup_Tables!$F$16:$F$45,MATCH(I2685,Lookup_Tables!$E$16:$E$45,0)),"N/A")</f>
        <v>EMP228</v>
      </c>
      <c r="AG2685" s="30" t="n">
        <f aca="false">_xlfn.IFS(R2685="Recovered",4,R2685="Referred",3,R2685="Admitted",2,R2685="Deceased",1,TRUE(),0)</f>
        <v>2</v>
      </c>
      <c r="AH2685" s="30" t="str">
        <f aca="false">IF(T2685&gt;=4,"Satisfied",IF(T2685&gt;=3,"Neutral","Needs Improvement"))</f>
        <v>Neutral</v>
      </c>
    </row>
    <row r="2686" customFormat="false" ht="15" hidden="false" customHeight="false" outlineLevel="0" collapsed="false">
      <c r="A2686" s="27" t="s">
        <v>2643</v>
      </c>
      <c r="B2686" s="27" t="s">
        <v>4202</v>
      </c>
      <c r="C2686" s="27" t="n">
        <v>32</v>
      </c>
      <c r="D2686" s="27" t="s">
        <v>181</v>
      </c>
      <c r="E2686" s="28" t="n">
        <v>45562</v>
      </c>
      <c r="F2686" s="27" t="s">
        <v>601</v>
      </c>
      <c r="G2686" s="28" t="n">
        <v>45564</v>
      </c>
      <c r="H2686" s="27" t="s">
        <v>242</v>
      </c>
      <c r="I2686" s="27" t="s">
        <v>243</v>
      </c>
      <c r="J2686" s="27" t="s">
        <v>244</v>
      </c>
      <c r="K2686" s="27" t="s">
        <v>126</v>
      </c>
      <c r="L2686" s="27" t="n">
        <v>18</v>
      </c>
      <c r="M2686" s="27" t="n">
        <v>146</v>
      </c>
      <c r="N2686" s="27" t="s">
        <v>186</v>
      </c>
      <c r="O2686" s="27" t="s">
        <v>128</v>
      </c>
      <c r="P2686" s="27" t="s">
        <v>140</v>
      </c>
      <c r="Q2686" s="29" t="n">
        <v>7974.83</v>
      </c>
      <c r="R2686" s="27" t="s">
        <v>172</v>
      </c>
      <c r="S2686" s="27" t="s">
        <v>192</v>
      </c>
      <c r="T2686" s="27" t="n">
        <v>5</v>
      </c>
      <c r="U2686" s="27" t="n">
        <f aca="false">YEAR(E2686)</f>
        <v>2024</v>
      </c>
      <c r="V2686" s="27" t="str">
        <f aca="false">TEXT(E2686,"MMM-YYYY")</f>
        <v>Sep-2024</v>
      </c>
      <c r="W2686" s="27" t="n">
        <f aca="false">MONTH(E2686)</f>
        <v>9</v>
      </c>
      <c r="X2686" s="27" t="str">
        <f aca="false">TEXT(WEEKDAY(E2686,2),"0")&amp;" - "&amp;TEXT(E2686,"dddd")</f>
        <v>5 - Friday</v>
      </c>
      <c r="Y2686" s="27" t="str">
        <f aca="false">_xlfn.IFS(C2686&lt;18,"Child (0-17)",C2686&lt;40,"Young Adult (18-39)",C2686&lt;60,"Adult (40-59)",TRUE(),"Senior (60+)")</f>
        <v>Young Adult (18-39)</v>
      </c>
      <c r="Z2686" s="27" t="n">
        <f aca="false">ROUND(G2686-E2686,0)</f>
        <v>2</v>
      </c>
      <c r="AA2686" s="27" t="n">
        <f aca="false">L2686+M2686</f>
        <v>164</v>
      </c>
      <c r="AB2686" s="27" t="n">
        <f aca="false">IFERROR(ROUND(Q2686/AA2686,2),0)</f>
        <v>48.63</v>
      </c>
      <c r="AC2686" s="27" t="str">
        <f aca="false">IF(AND(K2686="Critical",N2686="No"),"URGENT - No Bed","Normal")</f>
        <v>Normal</v>
      </c>
      <c r="AD2686" s="33" t="n">
        <f aca="false">INDEX(Lookup_Tables!$B$3:$B$12,MATCH(H2686,Lookup_Tables!$A$3:$A$12,0))</f>
        <v>3000000</v>
      </c>
      <c r="AE2686" s="27" t="str">
        <f aca="false">INDEX(Lookup_Tables!$C$3:$C$12,MATCH(H2686,Lookup_Tables!$A$3:$A$12,0))</f>
        <v>Dr. Pooja Iyer</v>
      </c>
      <c r="AF2686" s="27" t="str">
        <f aca="false">IFERROR(INDEX(Lookup_Tables!$F$16:$F$45,MATCH(I2686,Lookup_Tables!$E$16:$E$45,0)),"N/A")</f>
        <v>EMP214</v>
      </c>
      <c r="AG2686" s="27" t="n">
        <f aca="false">_xlfn.IFS(R2686="Recovered",4,R2686="Referred",3,R2686="Admitted",2,R2686="Deceased",1,TRUE(),0)</f>
        <v>2</v>
      </c>
      <c r="AH2686" s="27" t="str">
        <f aca="false">IF(T2686&gt;=4,"Satisfied",IF(T2686&gt;=3,"Neutral","Needs Improvement"))</f>
        <v>Satisfied</v>
      </c>
    </row>
    <row r="2687" customFormat="false" ht="15" hidden="false" customHeight="false" outlineLevel="0" collapsed="false">
      <c r="A2687" s="30" t="s">
        <v>7199</v>
      </c>
      <c r="B2687" s="30" t="s">
        <v>2151</v>
      </c>
      <c r="C2687" s="30" t="n">
        <v>17</v>
      </c>
      <c r="D2687" s="30" t="s">
        <v>121</v>
      </c>
      <c r="E2687" s="31" t="n">
        <v>45556</v>
      </c>
      <c r="F2687" s="30" t="s">
        <v>241</v>
      </c>
      <c r="G2687" s="31" t="n">
        <v>45559</v>
      </c>
      <c r="H2687" s="30" t="s">
        <v>217</v>
      </c>
      <c r="I2687" s="30" t="s">
        <v>392</v>
      </c>
      <c r="J2687" s="30" t="s">
        <v>218</v>
      </c>
      <c r="K2687" s="30" t="s">
        <v>156</v>
      </c>
      <c r="L2687" s="30" t="n">
        <v>66</v>
      </c>
      <c r="M2687" s="30" t="n">
        <v>82</v>
      </c>
      <c r="N2687" s="30" t="s">
        <v>186</v>
      </c>
      <c r="O2687" s="30" t="s">
        <v>139</v>
      </c>
      <c r="P2687" s="30" t="s">
        <v>187</v>
      </c>
      <c r="Q2687" s="32" t="n">
        <v>4785.46</v>
      </c>
      <c r="R2687" s="30" t="s">
        <v>130</v>
      </c>
      <c r="S2687" s="30" t="s">
        <v>223</v>
      </c>
      <c r="T2687" s="30" t="n">
        <v>3</v>
      </c>
      <c r="U2687" s="30" t="n">
        <f aca="false">YEAR(E2687)</f>
        <v>2024</v>
      </c>
      <c r="V2687" s="30" t="str">
        <f aca="false">TEXT(E2687,"MMM-YYYY")</f>
        <v>Sep-2024</v>
      </c>
      <c r="W2687" s="30" t="n">
        <f aca="false">MONTH(E2687)</f>
        <v>9</v>
      </c>
      <c r="X2687" s="30" t="str">
        <f aca="false">TEXT(WEEKDAY(E2687,2),"0")&amp;" - "&amp;TEXT(E2687,"dddd")</f>
        <v>6 - Saturday</v>
      </c>
      <c r="Y2687" s="30" t="str">
        <f aca="false">_xlfn.IFS(C2687&lt;18,"Child (0-17)",C2687&lt;40,"Young Adult (18-39)",C2687&lt;60,"Adult (40-59)",TRUE(),"Senior (60+)")</f>
        <v>Child (0-17)</v>
      </c>
      <c r="Z2687" s="30" t="n">
        <f aca="false">ROUND(G2687-E2687,0)</f>
        <v>3</v>
      </c>
      <c r="AA2687" s="30" t="n">
        <f aca="false">L2687+M2687</f>
        <v>148</v>
      </c>
      <c r="AB2687" s="30" t="n">
        <f aca="false">IFERROR(ROUND(Q2687/AA2687,2),0)</f>
        <v>32.33</v>
      </c>
      <c r="AC2687" s="30" t="str">
        <f aca="false">IF(AND(K2687="Critical",N2687="No"),"URGENT - No Bed","Normal")</f>
        <v>Normal</v>
      </c>
      <c r="AD2687" s="34" t="n">
        <f aca="false">INDEX(Lookup_Tables!$B$3:$B$12,MATCH(H2687,Lookup_Tables!$A$3:$A$12,0))</f>
        <v>4200000</v>
      </c>
      <c r="AE2687" s="30" t="str">
        <f aca="false">INDEX(Lookup_Tables!$C$3:$C$12,MATCH(H2687,Lookup_Tables!$A$3:$A$12,0))</f>
        <v>Dr. Anil Kapoor</v>
      </c>
      <c r="AF2687" s="30" t="str">
        <f aca="false">IFERROR(INDEX(Lookup_Tables!$F$16:$F$45,MATCH(I2687,Lookup_Tables!$E$16:$E$45,0)),"N/A")</f>
        <v>EMP202</v>
      </c>
      <c r="AG2687" s="30" t="n">
        <f aca="false">_xlfn.IFS(R2687="Recovered",4,R2687="Referred",3,R2687="Admitted",2,R2687="Deceased",1,TRUE(),0)</f>
        <v>4</v>
      </c>
      <c r="AH2687" s="30" t="str">
        <f aca="false">IF(T2687&gt;=4,"Satisfied",IF(T2687&gt;=3,"Neutral","Needs Improvement"))</f>
        <v>Neutral</v>
      </c>
    </row>
    <row r="2688" customFormat="false" ht="15" hidden="false" customHeight="false" outlineLevel="0" collapsed="false">
      <c r="A2688" s="27" t="s">
        <v>3171</v>
      </c>
      <c r="B2688" s="27" t="s">
        <v>3172</v>
      </c>
      <c r="C2688" s="27" t="n">
        <v>20</v>
      </c>
      <c r="D2688" s="27" t="s">
        <v>181</v>
      </c>
      <c r="E2688" s="28" t="n">
        <v>45423</v>
      </c>
      <c r="F2688" s="27" t="s">
        <v>331</v>
      </c>
      <c r="G2688" s="28" t="n">
        <v>45423</v>
      </c>
      <c r="H2688" s="27" t="s">
        <v>135</v>
      </c>
      <c r="I2688" s="27" t="s">
        <v>136</v>
      </c>
      <c r="J2688" s="27" t="s">
        <v>252</v>
      </c>
      <c r="K2688" s="27" t="s">
        <v>138</v>
      </c>
      <c r="L2688" s="27" t="n">
        <v>68</v>
      </c>
      <c r="M2688" s="27" t="n">
        <v>20</v>
      </c>
      <c r="N2688" s="27" t="s">
        <v>186</v>
      </c>
      <c r="O2688" s="27" t="s">
        <v>139</v>
      </c>
      <c r="P2688" s="27" t="s">
        <v>187</v>
      </c>
      <c r="Q2688" s="29" t="n">
        <v>2295.69</v>
      </c>
      <c r="R2688" s="27" t="s">
        <v>130</v>
      </c>
      <c r="S2688" s="27" t="s">
        <v>157</v>
      </c>
      <c r="T2688" s="27" t="n">
        <v>4</v>
      </c>
      <c r="U2688" s="27" t="n">
        <f aca="false">YEAR(E2688)</f>
        <v>2024</v>
      </c>
      <c r="V2688" s="27" t="str">
        <f aca="false">TEXT(E2688,"MMM-YYYY")</f>
        <v>May-2024</v>
      </c>
      <c r="W2688" s="27" t="n">
        <f aca="false">MONTH(E2688)</f>
        <v>5</v>
      </c>
      <c r="X2688" s="27" t="str">
        <f aca="false">TEXT(WEEKDAY(E2688,2),"0")&amp;" - "&amp;TEXT(E2688,"dddd")</f>
        <v>6 - Saturday</v>
      </c>
      <c r="Y2688" s="27" t="str">
        <f aca="false">_xlfn.IFS(C2688&lt;18,"Child (0-17)",C2688&lt;40,"Young Adult (18-39)",C2688&lt;60,"Adult (40-59)",TRUE(),"Senior (60+)")</f>
        <v>Young Adult (18-39)</v>
      </c>
      <c r="Z2688" s="27" t="n">
        <f aca="false">ROUND(G2688-E2688,0)</f>
        <v>0</v>
      </c>
      <c r="AA2688" s="27" t="n">
        <f aca="false">L2688+M2688</f>
        <v>88</v>
      </c>
      <c r="AB2688" s="27" t="n">
        <f aca="false">IFERROR(ROUND(Q2688/AA2688,2),0)</f>
        <v>26.09</v>
      </c>
      <c r="AC2688" s="27" t="str">
        <f aca="false">IF(AND(K2688="Critical",N2688="No"),"URGENT - No Bed","Normal")</f>
        <v>Normal</v>
      </c>
      <c r="AD2688" s="33" t="n">
        <f aca="false">INDEX(Lookup_Tables!$B$3:$B$12,MATCH(H2688,Lookup_Tables!$A$3:$A$12,0))</f>
        <v>4600000</v>
      </c>
      <c r="AE2688" s="27" t="str">
        <f aca="false">INDEX(Lookup_Tables!$C$3:$C$12,MATCH(H2688,Lookup_Tables!$A$3:$A$12,0))</f>
        <v>Dr. Farhan Khan</v>
      </c>
      <c r="AF2688" s="27" t="str">
        <f aca="false">IFERROR(INDEX(Lookup_Tables!$F$16:$F$45,MATCH(I2688,Lookup_Tables!$E$16:$E$45,0)),"N/A")</f>
        <v>EMP206</v>
      </c>
      <c r="AG2688" s="27" t="n">
        <f aca="false">_xlfn.IFS(R2688="Recovered",4,R2688="Referred",3,R2688="Admitted",2,R2688="Deceased",1,TRUE(),0)</f>
        <v>4</v>
      </c>
      <c r="AH2688" s="27" t="str">
        <f aca="false">IF(T2688&gt;=4,"Satisfied",IF(T2688&gt;=3,"Neutral","Needs Improvement"))</f>
        <v>Satisfied</v>
      </c>
    </row>
    <row r="2689" customFormat="false" ht="15" hidden="false" customHeight="false" outlineLevel="0" collapsed="false">
      <c r="A2689" s="30" t="s">
        <v>6973</v>
      </c>
      <c r="B2689" s="30" t="s">
        <v>1982</v>
      </c>
      <c r="C2689" s="30" t="n">
        <v>50</v>
      </c>
      <c r="D2689" s="30" t="s">
        <v>121</v>
      </c>
      <c r="E2689" s="31" t="n">
        <v>45551</v>
      </c>
      <c r="F2689" s="30" t="s">
        <v>791</v>
      </c>
      <c r="G2689" s="31" t="n">
        <v>45557</v>
      </c>
      <c r="H2689" s="30" t="s">
        <v>217</v>
      </c>
      <c r="I2689" s="30" t="s">
        <v>344</v>
      </c>
      <c r="J2689" s="30" t="s">
        <v>283</v>
      </c>
      <c r="K2689" s="30" t="s">
        <v>126</v>
      </c>
      <c r="L2689" s="30" t="n">
        <v>6</v>
      </c>
      <c r="M2689" s="30" t="n">
        <v>90</v>
      </c>
      <c r="N2689" s="30" t="s">
        <v>186</v>
      </c>
      <c r="O2689" s="30" t="s">
        <v>139</v>
      </c>
      <c r="P2689" s="30" t="s">
        <v>187</v>
      </c>
      <c r="Q2689" s="32" t="n">
        <v>7427.67</v>
      </c>
      <c r="R2689" s="30" t="s">
        <v>130</v>
      </c>
      <c r="S2689" s="30" t="s">
        <v>157</v>
      </c>
      <c r="T2689" s="30" t="n">
        <v>5</v>
      </c>
      <c r="U2689" s="30" t="n">
        <f aca="false">YEAR(E2689)</f>
        <v>2024</v>
      </c>
      <c r="V2689" s="30" t="str">
        <f aca="false">TEXT(E2689,"MMM-YYYY")</f>
        <v>Sep-2024</v>
      </c>
      <c r="W2689" s="30" t="n">
        <f aca="false">MONTH(E2689)</f>
        <v>9</v>
      </c>
      <c r="X2689" s="30" t="str">
        <f aca="false">TEXT(WEEKDAY(E2689,2),"0")&amp;" - "&amp;TEXT(E2689,"dddd")</f>
        <v>1 - Monday</v>
      </c>
      <c r="Y2689" s="30" t="str">
        <f aca="false">_xlfn.IFS(C2689&lt;18,"Child (0-17)",C2689&lt;40,"Young Adult (18-39)",C2689&lt;60,"Adult (40-59)",TRUE(),"Senior (60+)")</f>
        <v>Adult (40-59)</v>
      </c>
      <c r="Z2689" s="30" t="n">
        <f aca="false">ROUND(G2689-E2689,0)</f>
        <v>6</v>
      </c>
      <c r="AA2689" s="30" t="n">
        <f aca="false">L2689+M2689</f>
        <v>96</v>
      </c>
      <c r="AB2689" s="30" t="n">
        <f aca="false">IFERROR(ROUND(Q2689/AA2689,2),0)</f>
        <v>77.37</v>
      </c>
      <c r="AC2689" s="30" t="str">
        <f aca="false">IF(AND(K2689="Critical",N2689="No"),"URGENT - No Bed","Normal")</f>
        <v>Normal</v>
      </c>
      <c r="AD2689" s="34" t="n">
        <f aca="false">INDEX(Lookup_Tables!$B$3:$B$12,MATCH(H2689,Lookup_Tables!$A$3:$A$12,0))</f>
        <v>4200000</v>
      </c>
      <c r="AE2689" s="30" t="str">
        <f aca="false">INDEX(Lookup_Tables!$C$3:$C$12,MATCH(H2689,Lookup_Tables!$A$3:$A$12,0))</f>
        <v>Dr. Anil Kapoor</v>
      </c>
      <c r="AF2689" s="30" t="str">
        <f aca="false">IFERROR(INDEX(Lookup_Tables!$F$16:$F$45,MATCH(I2689,Lookup_Tables!$E$16:$E$45,0)),"N/A")</f>
        <v>EMP201</v>
      </c>
      <c r="AG2689" s="30" t="n">
        <f aca="false">_xlfn.IFS(R2689="Recovered",4,R2689="Referred",3,R2689="Admitted",2,R2689="Deceased",1,TRUE(),0)</f>
        <v>4</v>
      </c>
      <c r="AH2689" s="30" t="str">
        <f aca="false">IF(T2689&gt;=4,"Satisfied",IF(T2689&gt;=3,"Neutral","Needs Improvement"))</f>
        <v>Satisfied</v>
      </c>
    </row>
    <row r="2690" customFormat="false" ht="15" hidden="false" customHeight="false" outlineLevel="0" collapsed="false">
      <c r="A2690" s="27" t="s">
        <v>1030</v>
      </c>
      <c r="B2690" s="27" t="s">
        <v>1031</v>
      </c>
      <c r="C2690" s="27" t="n">
        <v>93</v>
      </c>
      <c r="D2690" s="27" t="s">
        <v>181</v>
      </c>
      <c r="E2690" s="28" t="n">
        <v>45312</v>
      </c>
      <c r="F2690" s="27" t="s">
        <v>1032</v>
      </c>
      <c r="G2690" s="28" t="n">
        <v>45312</v>
      </c>
      <c r="H2690" s="27" t="s">
        <v>146</v>
      </c>
      <c r="I2690" s="27" t="s">
        <v>147</v>
      </c>
      <c r="J2690" s="27" t="s">
        <v>148</v>
      </c>
      <c r="K2690" s="27" t="s">
        <v>138</v>
      </c>
      <c r="L2690" s="27" t="n">
        <v>60</v>
      </c>
      <c r="M2690" s="27" t="n">
        <v>19</v>
      </c>
      <c r="N2690" s="27" t="s">
        <v>127</v>
      </c>
      <c r="O2690" s="27" t="s">
        <v>128</v>
      </c>
      <c r="P2690" s="27" t="s">
        <v>150</v>
      </c>
      <c r="Q2690" s="29" t="n">
        <v>2369.68</v>
      </c>
      <c r="R2690" s="27" t="s">
        <v>130</v>
      </c>
      <c r="S2690" s="27" t="s">
        <v>151</v>
      </c>
      <c r="T2690" s="27" t="n">
        <v>2</v>
      </c>
      <c r="U2690" s="27" t="n">
        <f aca="false">YEAR(E2690)</f>
        <v>2024</v>
      </c>
      <c r="V2690" s="27" t="str">
        <f aca="false">TEXT(E2690,"MMM-YYYY")</f>
        <v>Jan-2024</v>
      </c>
      <c r="W2690" s="27" t="n">
        <f aca="false">MONTH(E2690)</f>
        <v>1</v>
      </c>
      <c r="X2690" s="27" t="str">
        <f aca="false">TEXT(WEEKDAY(E2690,2),"0")&amp;" - "&amp;TEXT(E2690,"dddd")</f>
        <v>7 - Sunday</v>
      </c>
      <c r="Y2690" s="27" t="str">
        <f aca="false">_xlfn.IFS(C2690&lt;18,"Child (0-17)",C2690&lt;40,"Young Adult (18-39)",C2690&lt;60,"Adult (40-59)",TRUE(),"Senior (60+)")</f>
        <v>Senior (60+)</v>
      </c>
      <c r="Z2690" s="27" t="n">
        <f aca="false">ROUND(G2690-E2690,0)</f>
        <v>0</v>
      </c>
      <c r="AA2690" s="27" t="n">
        <f aca="false">L2690+M2690</f>
        <v>79</v>
      </c>
      <c r="AB2690" s="27" t="n">
        <f aca="false">IFERROR(ROUND(Q2690/AA2690,2),0)</f>
        <v>30</v>
      </c>
      <c r="AC2690" s="27" t="str">
        <f aca="false">IF(AND(K2690="Critical",N2690="No"),"URGENT - No Bed","Normal")</f>
        <v>Normal</v>
      </c>
      <c r="AD2690" s="33" t="n">
        <f aca="false">INDEX(Lookup_Tables!$B$3:$B$12,MATCH(H2690,Lookup_Tables!$A$3:$A$12,0))</f>
        <v>2700000</v>
      </c>
      <c r="AE2690" s="27" t="str">
        <f aca="false">INDEX(Lookup_Tables!$C$3:$C$12,MATCH(H2690,Lookup_Tables!$A$3:$A$12,0))</f>
        <v>Dr. Vikram Singh</v>
      </c>
      <c r="AF2690" s="27" t="str">
        <f aca="false">IFERROR(INDEX(Lookup_Tables!$F$16:$F$45,MATCH(I2690,Lookup_Tables!$E$16:$E$45,0)),"N/A")</f>
        <v>EMP229</v>
      </c>
      <c r="AG2690" s="27" t="n">
        <f aca="false">_xlfn.IFS(R2690="Recovered",4,R2690="Referred",3,R2690="Admitted",2,R2690="Deceased",1,TRUE(),0)</f>
        <v>4</v>
      </c>
      <c r="AH2690" s="27" t="str">
        <f aca="false">IF(T2690&gt;=4,"Satisfied",IF(T2690&gt;=3,"Neutral","Needs Improvement"))</f>
        <v>Needs Improvement</v>
      </c>
    </row>
    <row r="2691" customFormat="false" ht="15" hidden="false" customHeight="false" outlineLevel="0" collapsed="false">
      <c r="A2691" s="30" t="s">
        <v>4165</v>
      </c>
      <c r="B2691" s="30" t="s">
        <v>7236</v>
      </c>
      <c r="C2691" s="30" t="n">
        <v>54</v>
      </c>
      <c r="D2691" s="30" t="s">
        <v>181</v>
      </c>
      <c r="E2691" s="31" t="n">
        <v>45645</v>
      </c>
      <c r="F2691" s="30" t="s">
        <v>682</v>
      </c>
      <c r="G2691" s="31" t="n">
        <v>45648</v>
      </c>
      <c r="H2691" s="30" t="s">
        <v>161</v>
      </c>
      <c r="I2691" s="30" t="s">
        <v>162</v>
      </c>
      <c r="J2691" s="30" t="s">
        <v>648</v>
      </c>
      <c r="K2691" s="30" t="s">
        <v>156</v>
      </c>
      <c r="L2691" s="30" t="n">
        <v>45</v>
      </c>
      <c r="M2691" s="30" t="n">
        <v>58</v>
      </c>
      <c r="N2691" s="30" t="s">
        <v>127</v>
      </c>
      <c r="O2691" s="30" t="s">
        <v>171</v>
      </c>
      <c r="P2691" s="30" t="s">
        <v>140</v>
      </c>
      <c r="Q2691" s="32" t="n">
        <v>4478.66</v>
      </c>
      <c r="R2691" s="30" t="s">
        <v>130</v>
      </c>
      <c r="S2691" s="30" t="s">
        <v>151</v>
      </c>
      <c r="T2691" s="30" t="n">
        <v>3</v>
      </c>
      <c r="U2691" s="30" t="n">
        <f aca="false">YEAR(E2691)</f>
        <v>2024</v>
      </c>
      <c r="V2691" s="30" t="str">
        <f aca="false">TEXT(E2691,"MMM-YYYY")</f>
        <v>Dec-2024</v>
      </c>
      <c r="W2691" s="30" t="n">
        <f aca="false">MONTH(E2691)</f>
        <v>12</v>
      </c>
      <c r="X2691" s="30" t="str">
        <f aca="false">TEXT(WEEKDAY(E2691,2),"0")&amp;" - "&amp;TEXT(E2691,"dddd")</f>
        <v>4 - Thursday</v>
      </c>
      <c r="Y2691" s="30" t="str">
        <f aca="false">_xlfn.IFS(C2691&lt;18,"Child (0-17)",C2691&lt;40,"Young Adult (18-39)",C2691&lt;60,"Adult (40-59)",TRUE(),"Senior (60+)")</f>
        <v>Adult (40-59)</v>
      </c>
      <c r="Z2691" s="30" t="n">
        <f aca="false">ROUND(G2691-E2691,0)</f>
        <v>3</v>
      </c>
      <c r="AA2691" s="30" t="n">
        <f aca="false">L2691+M2691</f>
        <v>103</v>
      </c>
      <c r="AB2691" s="30" t="n">
        <f aca="false">IFERROR(ROUND(Q2691/AA2691,2),0)</f>
        <v>43.48</v>
      </c>
      <c r="AC2691" s="30" t="str">
        <f aca="false">IF(AND(K2691="Critical",N2691="No"),"URGENT - No Bed","Normal")</f>
        <v>Normal</v>
      </c>
      <c r="AD2691" s="34" t="n">
        <f aca="false">INDEX(Lookup_Tables!$B$3:$B$12,MATCH(H2691,Lookup_Tables!$A$3:$A$12,0))</f>
        <v>3600000</v>
      </c>
      <c r="AE2691" s="30" t="str">
        <f aca="false">INDEX(Lookup_Tables!$C$3:$C$12,MATCH(H2691,Lookup_Tables!$A$3:$A$12,0))</f>
        <v>Dr. Sameer Joshi</v>
      </c>
      <c r="AF2691" s="30" t="str">
        <f aca="false">IFERROR(INDEX(Lookup_Tables!$F$16:$F$45,MATCH(I2691,Lookup_Tables!$E$16:$E$45,0)),"N/A")</f>
        <v>EMP222</v>
      </c>
      <c r="AG2691" s="30" t="n">
        <f aca="false">_xlfn.IFS(R2691="Recovered",4,R2691="Referred",3,R2691="Admitted",2,R2691="Deceased",1,TRUE(),0)</f>
        <v>4</v>
      </c>
      <c r="AH2691" s="30" t="str">
        <f aca="false">IF(T2691&gt;=4,"Satisfied",IF(T2691&gt;=3,"Neutral","Needs Improvement"))</f>
        <v>Neutral</v>
      </c>
    </row>
    <row r="2692" customFormat="false" ht="15" hidden="false" customHeight="false" outlineLevel="0" collapsed="false">
      <c r="A2692" s="27" t="s">
        <v>1136</v>
      </c>
      <c r="B2692" s="27" t="s">
        <v>1137</v>
      </c>
      <c r="C2692" s="27" t="n">
        <v>30</v>
      </c>
      <c r="D2692" s="27" t="s">
        <v>121</v>
      </c>
      <c r="E2692" s="28" t="n">
        <v>45371</v>
      </c>
      <c r="F2692" s="27" t="s">
        <v>845</v>
      </c>
      <c r="G2692" s="28" t="n">
        <v>45372</v>
      </c>
      <c r="H2692" s="27" t="s">
        <v>168</v>
      </c>
      <c r="I2692" s="27" t="s">
        <v>366</v>
      </c>
      <c r="J2692" s="27" t="s">
        <v>441</v>
      </c>
      <c r="K2692" s="27" t="s">
        <v>138</v>
      </c>
      <c r="L2692" s="27" t="n">
        <v>68</v>
      </c>
      <c r="M2692" s="27" t="n">
        <v>17</v>
      </c>
      <c r="N2692" s="27" t="s">
        <v>127</v>
      </c>
      <c r="O2692" s="27" t="s">
        <v>171</v>
      </c>
      <c r="P2692" s="27" t="s">
        <v>140</v>
      </c>
      <c r="Q2692" s="29" t="n">
        <v>2323.47</v>
      </c>
      <c r="R2692" s="27" t="s">
        <v>130</v>
      </c>
      <c r="S2692" s="27" t="s">
        <v>151</v>
      </c>
      <c r="T2692" s="27" t="n">
        <v>3</v>
      </c>
      <c r="U2692" s="27" t="n">
        <f aca="false">YEAR(E2692)</f>
        <v>2024</v>
      </c>
      <c r="V2692" s="27" t="str">
        <f aca="false">TEXT(E2692,"MMM-YYYY")</f>
        <v>Mar-2024</v>
      </c>
      <c r="W2692" s="27" t="n">
        <f aca="false">MONTH(E2692)</f>
        <v>3</v>
      </c>
      <c r="X2692" s="27" t="str">
        <f aca="false">TEXT(WEEKDAY(E2692,2),"0")&amp;" - "&amp;TEXT(E2692,"dddd")</f>
        <v>3 - Wednesday</v>
      </c>
      <c r="Y2692" s="27" t="str">
        <f aca="false">_xlfn.IFS(C2692&lt;18,"Child (0-17)",C2692&lt;40,"Young Adult (18-39)",C2692&lt;60,"Adult (40-59)",TRUE(),"Senior (60+)")</f>
        <v>Young Adult (18-39)</v>
      </c>
      <c r="Z2692" s="27" t="n">
        <f aca="false">ROUND(G2692-E2692,0)</f>
        <v>1</v>
      </c>
      <c r="AA2692" s="27" t="n">
        <f aca="false">L2692+M2692</f>
        <v>85</v>
      </c>
      <c r="AB2692" s="27" t="n">
        <f aca="false">IFERROR(ROUND(Q2692/AA2692,2),0)</f>
        <v>27.33</v>
      </c>
      <c r="AC2692" s="27" t="str">
        <f aca="false">IF(AND(K2692="Critical",N2692="No"),"URGENT - No Bed","Normal")</f>
        <v>Normal</v>
      </c>
      <c r="AD2692" s="33" t="n">
        <f aca="false">INDEX(Lookup_Tables!$B$3:$B$12,MATCH(H2692,Lookup_Tables!$A$3:$A$12,0))</f>
        <v>4400000</v>
      </c>
      <c r="AE2692" s="27" t="str">
        <f aca="false">INDEX(Lookup_Tables!$C$3:$C$12,MATCH(H2692,Lookup_Tables!$A$3:$A$12,0))</f>
        <v>Dr. Neha Chopra</v>
      </c>
      <c r="AF2692" s="27" t="str">
        <f aca="false">IFERROR(INDEX(Lookup_Tables!$F$16:$F$45,MATCH(I2692,Lookup_Tables!$E$16:$E$45,0)),"N/A")</f>
        <v>EMP218</v>
      </c>
      <c r="AG2692" s="27" t="n">
        <f aca="false">_xlfn.IFS(R2692="Recovered",4,R2692="Referred",3,R2692="Admitted",2,R2692="Deceased",1,TRUE(),0)</f>
        <v>4</v>
      </c>
      <c r="AH2692" s="27" t="str">
        <f aca="false">IF(T2692&gt;=4,"Satisfied",IF(T2692&gt;=3,"Neutral","Needs Improvement"))</f>
        <v>Neutral</v>
      </c>
    </row>
    <row r="2693" customFormat="false" ht="15" hidden="false" customHeight="false" outlineLevel="0" collapsed="false">
      <c r="A2693" s="30" t="s">
        <v>2133</v>
      </c>
      <c r="B2693" s="30" t="s">
        <v>2134</v>
      </c>
      <c r="C2693" s="30" t="n">
        <v>23</v>
      </c>
      <c r="D2693" s="30" t="s">
        <v>181</v>
      </c>
      <c r="E2693" s="31" t="n">
        <v>45325</v>
      </c>
      <c r="F2693" s="30" t="s">
        <v>1150</v>
      </c>
      <c r="G2693" s="31" t="n">
        <v>45325</v>
      </c>
      <c r="H2693" s="30" t="s">
        <v>236</v>
      </c>
      <c r="I2693" s="30" t="s">
        <v>266</v>
      </c>
      <c r="J2693" s="30" t="s">
        <v>287</v>
      </c>
      <c r="K2693" s="30" t="s">
        <v>156</v>
      </c>
      <c r="L2693" s="30" t="n">
        <v>71</v>
      </c>
      <c r="M2693" s="30" t="n">
        <v>45</v>
      </c>
      <c r="N2693" s="30" t="s">
        <v>127</v>
      </c>
      <c r="O2693" s="30" t="s">
        <v>139</v>
      </c>
      <c r="P2693" s="30" t="s">
        <v>150</v>
      </c>
      <c r="Q2693" s="32" t="n">
        <v>4327.77</v>
      </c>
      <c r="R2693" s="30" t="s">
        <v>130</v>
      </c>
      <c r="S2693" s="30" t="s">
        <v>141</v>
      </c>
      <c r="T2693" s="30" t="n">
        <v>5</v>
      </c>
      <c r="U2693" s="30" t="n">
        <f aca="false">YEAR(E2693)</f>
        <v>2024</v>
      </c>
      <c r="V2693" s="30" t="str">
        <f aca="false">TEXT(E2693,"MMM-YYYY")</f>
        <v>Feb-2024</v>
      </c>
      <c r="W2693" s="30" t="n">
        <f aca="false">MONTH(E2693)</f>
        <v>2</v>
      </c>
      <c r="X2693" s="30" t="str">
        <f aca="false">TEXT(WEEKDAY(E2693,2),"0")&amp;" - "&amp;TEXT(E2693,"dddd")</f>
        <v>6 - Saturday</v>
      </c>
      <c r="Y2693" s="30" t="str">
        <f aca="false">_xlfn.IFS(C2693&lt;18,"Child (0-17)",C2693&lt;40,"Young Adult (18-39)",C2693&lt;60,"Adult (40-59)",TRUE(),"Senior (60+)")</f>
        <v>Young Adult (18-39)</v>
      </c>
      <c r="Z2693" s="30" t="n">
        <f aca="false">ROUND(G2693-E2693,0)</f>
        <v>0</v>
      </c>
      <c r="AA2693" s="30" t="n">
        <f aca="false">L2693+M2693</f>
        <v>116</v>
      </c>
      <c r="AB2693" s="30" t="n">
        <f aca="false">IFERROR(ROUND(Q2693/AA2693,2),0)</f>
        <v>37.31</v>
      </c>
      <c r="AC2693" s="30" t="str">
        <f aca="false">IF(AND(K2693="Critical",N2693="No"),"URGENT - No Bed","Normal")</f>
        <v>Normal</v>
      </c>
      <c r="AD2693" s="34" t="n">
        <f aca="false">INDEX(Lookup_Tables!$B$3:$B$12,MATCH(H2693,Lookup_Tables!$A$3:$A$12,0))</f>
        <v>3900000</v>
      </c>
      <c r="AE2693" s="30" t="str">
        <f aca="false">INDEX(Lookup_Tables!$C$3:$C$12,MATCH(H2693,Lookup_Tables!$A$3:$A$12,0))</f>
        <v>Dr. Rina Mehta</v>
      </c>
      <c r="AF2693" s="30" t="str">
        <f aca="false">IFERROR(INDEX(Lookup_Tables!$F$16:$F$45,MATCH(I2693,Lookup_Tables!$E$16:$E$45,0)),"N/A")</f>
        <v>EMP217</v>
      </c>
      <c r="AG2693" s="30" t="n">
        <f aca="false">_xlfn.IFS(R2693="Recovered",4,R2693="Referred",3,R2693="Admitted",2,R2693="Deceased",1,TRUE(),0)</f>
        <v>4</v>
      </c>
      <c r="AH2693" s="30" t="str">
        <f aca="false">IF(T2693&gt;=4,"Satisfied",IF(T2693&gt;=3,"Neutral","Needs Improvement"))</f>
        <v>Satisfied</v>
      </c>
    </row>
    <row r="2694" customFormat="false" ht="15" hidden="false" customHeight="false" outlineLevel="0" collapsed="false">
      <c r="A2694" s="27" t="s">
        <v>6229</v>
      </c>
      <c r="B2694" s="27" t="s">
        <v>752</v>
      </c>
      <c r="C2694" s="27" t="n">
        <v>58</v>
      </c>
      <c r="D2694" s="27" t="s">
        <v>121</v>
      </c>
      <c r="E2694" s="28" t="n">
        <v>45477</v>
      </c>
      <c r="F2694" s="27" t="s">
        <v>740</v>
      </c>
      <c r="G2694" s="28" t="n">
        <v>45477</v>
      </c>
      <c r="H2694" s="27" t="s">
        <v>236</v>
      </c>
      <c r="I2694" s="27" t="s">
        <v>237</v>
      </c>
      <c r="J2694" s="27" t="s">
        <v>455</v>
      </c>
      <c r="K2694" s="27" t="s">
        <v>138</v>
      </c>
      <c r="L2694" s="27" t="n">
        <v>55</v>
      </c>
      <c r="M2694" s="27" t="n">
        <v>38</v>
      </c>
      <c r="N2694" s="27" t="s">
        <v>127</v>
      </c>
      <c r="O2694" s="27" t="s">
        <v>139</v>
      </c>
      <c r="P2694" s="27" t="s">
        <v>140</v>
      </c>
      <c r="Q2694" s="29" t="n">
        <v>1741.19</v>
      </c>
      <c r="R2694" s="27" t="s">
        <v>130</v>
      </c>
      <c r="S2694" s="27" t="s">
        <v>131</v>
      </c>
      <c r="T2694" s="27" t="n">
        <v>4</v>
      </c>
      <c r="U2694" s="27" t="n">
        <f aca="false">YEAR(E2694)</f>
        <v>2024</v>
      </c>
      <c r="V2694" s="27" t="str">
        <f aca="false">TEXT(E2694,"MMM-YYYY")</f>
        <v>Jul-2024</v>
      </c>
      <c r="W2694" s="27" t="n">
        <f aca="false">MONTH(E2694)</f>
        <v>7</v>
      </c>
      <c r="X2694" s="27" t="str">
        <f aca="false">TEXT(WEEKDAY(E2694,2),"0")&amp;" - "&amp;TEXT(E2694,"dddd")</f>
        <v>4 - Thursday</v>
      </c>
      <c r="Y2694" s="27" t="str">
        <f aca="false">_xlfn.IFS(C2694&lt;18,"Child (0-17)",C2694&lt;40,"Young Adult (18-39)",C2694&lt;60,"Adult (40-59)",TRUE(),"Senior (60+)")</f>
        <v>Adult (40-59)</v>
      </c>
      <c r="Z2694" s="27" t="n">
        <f aca="false">ROUND(G2694-E2694,0)</f>
        <v>0</v>
      </c>
      <c r="AA2694" s="27" t="n">
        <f aca="false">L2694+M2694</f>
        <v>93</v>
      </c>
      <c r="AB2694" s="27" t="n">
        <f aca="false">IFERROR(ROUND(Q2694/AA2694,2),0)</f>
        <v>18.72</v>
      </c>
      <c r="AC2694" s="27" t="str">
        <f aca="false">IF(AND(K2694="Critical",N2694="No"),"URGENT - No Bed","Normal")</f>
        <v>Normal</v>
      </c>
      <c r="AD2694" s="33" t="n">
        <f aca="false">INDEX(Lookup_Tables!$B$3:$B$12,MATCH(H2694,Lookup_Tables!$A$3:$A$12,0))</f>
        <v>3900000</v>
      </c>
      <c r="AE2694" s="27" t="str">
        <f aca="false">INDEX(Lookup_Tables!$C$3:$C$12,MATCH(H2694,Lookup_Tables!$A$3:$A$12,0))</f>
        <v>Dr. Rina Mehta</v>
      </c>
      <c r="AF2694" s="27" t="str">
        <f aca="false">IFERROR(INDEX(Lookup_Tables!$F$16:$F$45,MATCH(I2694,Lookup_Tables!$E$16:$E$45,0)),"N/A")</f>
        <v>EMP215</v>
      </c>
      <c r="AG2694" s="27" t="n">
        <f aca="false">_xlfn.IFS(R2694="Recovered",4,R2694="Referred",3,R2694="Admitted",2,R2694="Deceased",1,TRUE(),0)</f>
        <v>4</v>
      </c>
      <c r="AH2694" s="27" t="str">
        <f aca="false">IF(T2694&gt;=4,"Satisfied",IF(T2694&gt;=3,"Neutral","Needs Improvement"))</f>
        <v>Satisfied</v>
      </c>
    </row>
    <row r="2695" customFormat="false" ht="15" hidden="false" customHeight="false" outlineLevel="0" collapsed="false">
      <c r="A2695" s="30" t="s">
        <v>6442</v>
      </c>
      <c r="B2695" s="30" t="s">
        <v>440</v>
      </c>
      <c r="C2695" s="30" t="n">
        <v>69</v>
      </c>
      <c r="D2695" s="30" t="s">
        <v>121</v>
      </c>
      <c r="E2695" s="31" t="n">
        <v>45554</v>
      </c>
      <c r="F2695" s="30" t="s">
        <v>651</v>
      </c>
      <c r="G2695" s="31" t="n">
        <v>45555</v>
      </c>
      <c r="H2695" s="30" t="s">
        <v>168</v>
      </c>
      <c r="I2695" s="30" t="s">
        <v>366</v>
      </c>
      <c r="J2695" s="30" t="s">
        <v>170</v>
      </c>
      <c r="K2695" s="30" t="s">
        <v>126</v>
      </c>
      <c r="L2695" s="30" t="n">
        <v>26</v>
      </c>
      <c r="M2695" s="30" t="n">
        <v>72</v>
      </c>
      <c r="N2695" s="30" t="s">
        <v>186</v>
      </c>
      <c r="O2695" s="30" t="s">
        <v>171</v>
      </c>
      <c r="P2695" s="30" t="s">
        <v>150</v>
      </c>
      <c r="Q2695" s="32" t="n">
        <v>8231.1</v>
      </c>
      <c r="R2695" s="30" t="s">
        <v>130</v>
      </c>
      <c r="S2695" s="30" t="s">
        <v>141</v>
      </c>
      <c r="T2695" s="30" t="n">
        <v>2</v>
      </c>
      <c r="U2695" s="30" t="n">
        <f aca="false">YEAR(E2695)</f>
        <v>2024</v>
      </c>
      <c r="V2695" s="30" t="str">
        <f aca="false">TEXT(E2695,"MMM-YYYY")</f>
        <v>Sep-2024</v>
      </c>
      <c r="W2695" s="30" t="n">
        <f aca="false">MONTH(E2695)</f>
        <v>9</v>
      </c>
      <c r="X2695" s="30" t="str">
        <f aca="false">TEXT(WEEKDAY(E2695,2),"0")&amp;" - "&amp;TEXT(E2695,"dddd")</f>
        <v>4 - Thursday</v>
      </c>
      <c r="Y2695" s="30" t="str">
        <f aca="false">_xlfn.IFS(C2695&lt;18,"Child (0-17)",C2695&lt;40,"Young Adult (18-39)",C2695&lt;60,"Adult (40-59)",TRUE(),"Senior (60+)")</f>
        <v>Senior (60+)</v>
      </c>
      <c r="Z2695" s="30" t="n">
        <f aca="false">ROUND(G2695-E2695,0)</f>
        <v>1</v>
      </c>
      <c r="AA2695" s="30" t="n">
        <f aca="false">L2695+M2695</f>
        <v>98</v>
      </c>
      <c r="AB2695" s="30" t="n">
        <f aca="false">IFERROR(ROUND(Q2695/AA2695,2),0)</f>
        <v>83.99</v>
      </c>
      <c r="AC2695" s="30" t="str">
        <f aca="false">IF(AND(K2695="Critical",N2695="No"),"URGENT - No Bed","Normal")</f>
        <v>Normal</v>
      </c>
      <c r="AD2695" s="34" t="n">
        <f aca="false">INDEX(Lookup_Tables!$B$3:$B$12,MATCH(H2695,Lookup_Tables!$A$3:$A$12,0))</f>
        <v>4400000</v>
      </c>
      <c r="AE2695" s="30" t="str">
        <f aca="false">INDEX(Lookup_Tables!$C$3:$C$12,MATCH(H2695,Lookup_Tables!$A$3:$A$12,0))</f>
        <v>Dr. Neha Chopra</v>
      </c>
      <c r="AF2695" s="30" t="str">
        <f aca="false">IFERROR(INDEX(Lookup_Tables!$F$16:$F$45,MATCH(I2695,Lookup_Tables!$E$16:$E$45,0)),"N/A")</f>
        <v>EMP218</v>
      </c>
      <c r="AG2695" s="30" t="n">
        <f aca="false">_xlfn.IFS(R2695="Recovered",4,R2695="Referred",3,R2695="Admitted",2,R2695="Deceased",1,TRUE(),0)</f>
        <v>4</v>
      </c>
      <c r="AH2695" s="30" t="str">
        <f aca="false">IF(T2695&gt;=4,"Satisfied",IF(T2695&gt;=3,"Neutral","Needs Improvement"))</f>
        <v>Needs Improvement</v>
      </c>
    </row>
    <row r="2696" customFormat="false" ht="15" hidden="false" customHeight="false" outlineLevel="0" collapsed="false">
      <c r="A2696" s="27" t="s">
        <v>5235</v>
      </c>
      <c r="B2696" s="27" t="s">
        <v>5236</v>
      </c>
      <c r="C2696" s="27" t="n">
        <v>15</v>
      </c>
      <c r="D2696" s="27" t="s">
        <v>144</v>
      </c>
      <c r="E2696" s="28" t="n">
        <v>45634</v>
      </c>
      <c r="F2696" s="27" t="s">
        <v>353</v>
      </c>
      <c r="G2696" s="28" t="n">
        <v>45634</v>
      </c>
      <c r="H2696" s="27" t="s">
        <v>217</v>
      </c>
      <c r="I2696" s="27" t="s">
        <v>282</v>
      </c>
      <c r="J2696" s="27" t="s">
        <v>483</v>
      </c>
      <c r="K2696" s="27" t="s">
        <v>156</v>
      </c>
      <c r="L2696" s="27" t="n">
        <v>33</v>
      </c>
      <c r="M2696" s="27" t="n">
        <v>75</v>
      </c>
      <c r="N2696" s="27" t="s">
        <v>127</v>
      </c>
      <c r="O2696" s="27" t="s">
        <v>139</v>
      </c>
      <c r="P2696" s="27" t="s">
        <v>187</v>
      </c>
      <c r="Q2696" s="29" t="n">
        <v>3614.73</v>
      </c>
      <c r="R2696" s="27" t="s">
        <v>172</v>
      </c>
      <c r="S2696" s="27" t="s">
        <v>131</v>
      </c>
      <c r="T2696" s="27" t="n">
        <v>1</v>
      </c>
      <c r="U2696" s="27" t="n">
        <f aca="false">YEAR(E2696)</f>
        <v>2024</v>
      </c>
      <c r="V2696" s="27" t="str">
        <f aca="false">TEXT(E2696,"MMM-YYYY")</f>
        <v>Dec-2024</v>
      </c>
      <c r="W2696" s="27" t="n">
        <f aca="false">MONTH(E2696)</f>
        <v>12</v>
      </c>
      <c r="X2696" s="27" t="str">
        <f aca="false">TEXT(WEEKDAY(E2696,2),"0")&amp;" - "&amp;TEXT(E2696,"dddd")</f>
        <v>7 - Sunday</v>
      </c>
      <c r="Y2696" s="27" t="str">
        <f aca="false">_xlfn.IFS(C2696&lt;18,"Child (0-17)",C2696&lt;40,"Young Adult (18-39)",C2696&lt;60,"Adult (40-59)",TRUE(),"Senior (60+)")</f>
        <v>Child (0-17)</v>
      </c>
      <c r="Z2696" s="27" t="n">
        <f aca="false">ROUND(G2696-E2696,0)</f>
        <v>0</v>
      </c>
      <c r="AA2696" s="27" t="n">
        <f aca="false">L2696+M2696</f>
        <v>108</v>
      </c>
      <c r="AB2696" s="27" t="n">
        <f aca="false">IFERROR(ROUND(Q2696/AA2696,2),0)</f>
        <v>33.47</v>
      </c>
      <c r="AC2696" s="27" t="str">
        <f aca="false">IF(AND(K2696="Critical",N2696="No"),"URGENT - No Bed","Normal")</f>
        <v>Normal</v>
      </c>
      <c r="AD2696" s="33" t="n">
        <f aca="false">INDEX(Lookup_Tables!$B$3:$B$12,MATCH(H2696,Lookup_Tables!$A$3:$A$12,0))</f>
        <v>4200000</v>
      </c>
      <c r="AE2696" s="27" t="str">
        <f aca="false">INDEX(Lookup_Tables!$C$3:$C$12,MATCH(H2696,Lookup_Tables!$A$3:$A$12,0))</f>
        <v>Dr. Anil Kapoor</v>
      </c>
      <c r="AF2696" s="27" t="str">
        <f aca="false">IFERROR(INDEX(Lookup_Tables!$F$16:$F$45,MATCH(I2696,Lookup_Tables!$E$16:$E$45,0)),"N/A")</f>
        <v>EMP200</v>
      </c>
      <c r="AG2696" s="27" t="n">
        <f aca="false">_xlfn.IFS(R2696="Recovered",4,R2696="Referred",3,R2696="Admitted",2,R2696="Deceased",1,TRUE(),0)</f>
        <v>2</v>
      </c>
      <c r="AH2696" s="27" t="str">
        <f aca="false">IF(T2696&gt;=4,"Satisfied",IF(T2696&gt;=3,"Neutral","Needs Improvement"))</f>
        <v>Needs Improvement</v>
      </c>
    </row>
    <row r="2697" customFormat="false" ht="15" hidden="false" customHeight="false" outlineLevel="0" collapsed="false">
      <c r="A2697" s="30" t="s">
        <v>3014</v>
      </c>
      <c r="B2697" s="30" t="s">
        <v>2566</v>
      </c>
      <c r="C2697" s="30" t="n">
        <v>28</v>
      </c>
      <c r="D2697" s="30" t="s">
        <v>181</v>
      </c>
      <c r="E2697" s="31" t="n">
        <v>45337</v>
      </c>
      <c r="F2697" s="30" t="s">
        <v>1260</v>
      </c>
      <c r="G2697" s="31" t="n">
        <v>45337</v>
      </c>
      <c r="H2697" s="30" t="s">
        <v>135</v>
      </c>
      <c r="I2697" s="30" t="s">
        <v>278</v>
      </c>
      <c r="J2697" s="30" t="s">
        <v>201</v>
      </c>
      <c r="K2697" s="30" t="s">
        <v>138</v>
      </c>
      <c r="L2697" s="30" t="n">
        <v>26</v>
      </c>
      <c r="M2697" s="30" t="n">
        <v>39</v>
      </c>
      <c r="N2697" s="30" t="s">
        <v>127</v>
      </c>
      <c r="O2697" s="30" t="s">
        <v>149</v>
      </c>
      <c r="P2697" s="30" t="s">
        <v>150</v>
      </c>
      <c r="Q2697" s="32" t="n">
        <v>1720.34</v>
      </c>
      <c r="R2697" s="30" t="s">
        <v>130</v>
      </c>
      <c r="S2697" s="30" t="s">
        <v>192</v>
      </c>
      <c r="T2697" s="30" t="n">
        <v>4</v>
      </c>
      <c r="U2697" s="30" t="n">
        <f aca="false">YEAR(E2697)</f>
        <v>2024</v>
      </c>
      <c r="V2697" s="30" t="str">
        <f aca="false">TEXT(E2697,"MMM-YYYY")</f>
        <v>Feb-2024</v>
      </c>
      <c r="W2697" s="30" t="n">
        <f aca="false">MONTH(E2697)</f>
        <v>2</v>
      </c>
      <c r="X2697" s="30" t="str">
        <f aca="false">TEXT(WEEKDAY(E2697,2),"0")&amp;" - "&amp;TEXT(E2697,"dddd")</f>
        <v>4 - Thursday</v>
      </c>
      <c r="Y2697" s="30" t="str">
        <f aca="false">_xlfn.IFS(C2697&lt;18,"Child (0-17)",C2697&lt;40,"Young Adult (18-39)",C2697&lt;60,"Adult (40-59)",TRUE(),"Senior (60+)")</f>
        <v>Young Adult (18-39)</v>
      </c>
      <c r="Z2697" s="30" t="n">
        <f aca="false">ROUND(G2697-E2697,0)</f>
        <v>0</v>
      </c>
      <c r="AA2697" s="30" t="n">
        <f aca="false">L2697+M2697</f>
        <v>65</v>
      </c>
      <c r="AB2697" s="30" t="n">
        <f aca="false">IFERROR(ROUND(Q2697/AA2697,2),0)</f>
        <v>26.47</v>
      </c>
      <c r="AC2697" s="30" t="str">
        <f aca="false">IF(AND(K2697="Critical",N2697="No"),"URGENT - No Bed","Normal")</f>
        <v>Normal</v>
      </c>
      <c r="AD2697" s="34" t="n">
        <f aca="false">INDEX(Lookup_Tables!$B$3:$B$12,MATCH(H2697,Lookup_Tables!$A$3:$A$12,0))</f>
        <v>4600000</v>
      </c>
      <c r="AE2697" s="30" t="str">
        <f aca="false">INDEX(Lookup_Tables!$C$3:$C$12,MATCH(H2697,Lookup_Tables!$A$3:$A$12,0))</f>
        <v>Dr. Farhan Khan</v>
      </c>
      <c r="AF2697" s="30" t="str">
        <f aca="false">IFERROR(INDEX(Lookup_Tables!$F$16:$F$45,MATCH(I2697,Lookup_Tables!$E$16:$E$45,0)),"N/A")</f>
        <v>EMP208</v>
      </c>
      <c r="AG2697" s="30" t="n">
        <f aca="false">_xlfn.IFS(R2697="Recovered",4,R2697="Referred",3,R2697="Admitted",2,R2697="Deceased",1,TRUE(),0)</f>
        <v>4</v>
      </c>
      <c r="AH2697" s="30" t="str">
        <f aca="false">IF(T2697&gt;=4,"Satisfied",IF(T2697&gt;=3,"Neutral","Needs Improvement"))</f>
        <v>Satisfied</v>
      </c>
    </row>
    <row r="2698" customFormat="false" ht="15" hidden="false" customHeight="false" outlineLevel="0" collapsed="false">
      <c r="A2698" s="27" t="s">
        <v>5606</v>
      </c>
      <c r="B2698" s="27" t="s">
        <v>2940</v>
      </c>
      <c r="C2698" s="27" t="n">
        <v>44</v>
      </c>
      <c r="D2698" s="27" t="s">
        <v>121</v>
      </c>
      <c r="E2698" s="28" t="n">
        <v>45630</v>
      </c>
      <c r="F2698" s="27" t="s">
        <v>1899</v>
      </c>
      <c r="G2698" s="28" t="n">
        <v>45631</v>
      </c>
      <c r="H2698" s="27" t="s">
        <v>242</v>
      </c>
      <c r="I2698" s="27" t="s">
        <v>243</v>
      </c>
      <c r="J2698" s="27" t="s">
        <v>244</v>
      </c>
      <c r="K2698" s="27" t="s">
        <v>138</v>
      </c>
      <c r="L2698" s="27" t="n">
        <v>47</v>
      </c>
      <c r="M2698" s="27" t="n">
        <v>35</v>
      </c>
      <c r="N2698" s="27" t="s">
        <v>127</v>
      </c>
      <c r="O2698" s="27" t="s">
        <v>139</v>
      </c>
      <c r="P2698" s="27" t="s">
        <v>187</v>
      </c>
      <c r="Q2698" s="29" t="n">
        <v>1289.07</v>
      </c>
      <c r="R2698" s="27" t="s">
        <v>130</v>
      </c>
      <c r="S2698" s="27" t="s">
        <v>223</v>
      </c>
      <c r="T2698" s="27" t="n">
        <v>4</v>
      </c>
      <c r="U2698" s="27" t="n">
        <f aca="false">YEAR(E2698)</f>
        <v>2024</v>
      </c>
      <c r="V2698" s="27" t="str">
        <f aca="false">TEXT(E2698,"MMM-YYYY")</f>
        <v>Dec-2024</v>
      </c>
      <c r="W2698" s="27" t="n">
        <f aca="false">MONTH(E2698)</f>
        <v>12</v>
      </c>
      <c r="X2698" s="27" t="str">
        <f aca="false">TEXT(WEEKDAY(E2698,2),"0")&amp;" - "&amp;TEXT(E2698,"dddd")</f>
        <v>3 - Wednesday</v>
      </c>
      <c r="Y2698" s="27" t="str">
        <f aca="false">_xlfn.IFS(C2698&lt;18,"Child (0-17)",C2698&lt;40,"Young Adult (18-39)",C2698&lt;60,"Adult (40-59)",TRUE(),"Senior (60+)")</f>
        <v>Adult (40-59)</v>
      </c>
      <c r="Z2698" s="27" t="n">
        <f aca="false">ROUND(G2698-E2698,0)</f>
        <v>1</v>
      </c>
      <c r="AA2698" s="27" t="n">
        <f aca="false">L2698+M2698</f>
        <v>82</v>
      </c>
      <c r="AB2698" s="27" t="n">
        <f aca="false">IFERROR(ROUND(Q2698/AA2698,2),0)</f>
        <v>15.72</v>
      </c>
      <c r="AC2698" s="27" t="str">
        <f aca="false">IF(AND(K2698="Critical",N2698="No"),"URGENT - No Bed","Normal")</f>
        <v>Normal</v>
      </c>
      <c r="AD2698" s="33" t="n">
        <f aca="false">INDEX(Lookup_Tables!$B$3:$B$12,MATCH(H2698,Lookup_Tables!$A$3:$A$12,0))</f>
        <v>3000000</v>
      </c>
      <c r="AE2698" s="27" t="str">
        <f aca="false">INDEX(Lookup_Tables!$C$3:$C$12,MATCH(H2698,Lookup_Tables!$A$3:$A$12,0))</f>
        <v>Dr. Pooja Iyer</v>
      </c>
      <c r="AF2698" s="27" t="str">
        <f aca="false">IFERROR(INDEX(Lookup_Tables!$F$16:$F$45,MATCH(I2698,Lookup_Tables!$E$16:$E$45,0)),"N/A")</f>
        <v>EMP214</v>
      </c>
      <c r="AG2698" s="27" t="n">
        <f aca="false">_xlfn.IFS(R2698="Recovered",4,R2698="Referred",3,R2698="Admitted",2,R2698="Deceased",1,TRUE(),0)</f>
        <v>4</v>
      </c>
      <c r="AH2698" s="27" t="str">
        <f aca="false">IF(T2698&gt;=4,"Satisfied",IF(T2698&gt;=3,"Neutral","Needs Improvement"))</f>
        <v>Satisfied</v>
      </c>
    </row>
    <row r="2699" customFormat="false" ht="15" hidden="false" customHeight="false" outlineLevel="0" collapsed="false">
      <c r="A2699" s="30" t="s">
        <v>4089</v>
      </c>
      <c r="B2699" s="30" t="s">
        <v>3300</v>
      </c>
      <c r="C2699" s="30" t="n">
        <v>13</v>
      </c>
      <c r="D2699" s="30" t="s">
        <v>181</v>
      </c>
      <c r="E2699" s="31" t="n">
        <v>45597</v>
      </c>
      <c r="F2699" s="30" t="s">
        <v>535</v>
      </c>
      <c r="G2699" s="31" t="n">
        <v>45599</v>
      </c>
      <c r="H2699" s="30" t="s">
        <v>161</v>
      </c>
      <c r="I2699" s="30" t="s">
        <v>320</v>
      </c>
      <c r="J2699" s="30" t="s">
        <v>426</v>
      </c>
      <c r="K2699" s="30" t="s">
        <v>156</v>
      </c>
      <c r="L2699" s="30" t="n">
        <v>18</v>
      </c>
      <c r="M2699" s="30" t="n">
        <v>67</v>
      </c>
      <c r="N2699" s="30" t="s">
        <v>127</v>
      </c>
      <c r="O2699" s="30" t="s">
        <v>171</v>
      </c>
      <c r="P2699" s="30" t="s">
        <v>140</v>
      </c>
      <c r="Q2699" s="32" t="n">
        <v>3219.93</v>
      </c>
      <c r="R2699" s="30" t="s">
        <v>130</v>
      </c>
      <c r="S2699" s="30" t="s">
        <v>131</v>
      </c>
      <c r="T2699" s="30" t="n">
        <v>5</v>
      </c>
      <c r="U2699" s="30" t="n">
        <f aca="false">YEAR(E2699)</f>
        <v>2024</v>
      </c>
      <c r="V2699" s="30" t="str">
        <f aca="false">TEXT(E2699,"MMM-YYYY")</f>
        <v>Nov-2024</v>
      </c>
      <c r="W2699" s="30" t="n">
        <f aca="false">MONTH(E2699)</f>
        <v>11</v>
      </c>
      <c r="X2699" s="30" t="str">
        <f aca="false">TEXT(WEEKDAY(E2699,2),"0")&amp;" - "&amp;TEXT(E2699,"dddd")</f>
        <v>5 - Friday</v>
      </c>
      <c r="Y2699" s="30" t="str">
        <f aca="false">_xlfn.IFS(C2699&lt;18,"Child (0-17)",C2699&lt;40,"Young Adult (18-39)",C2699&lt;60,"Adult (40-59)",TRUE(),"Senior (60+)")</f>
        <v>Child (0-17)</v>
      </c>
      <c r="Z2699" s="30" t="n">
        <f aca="false">ROUND(G2699-E2699,0)</f>
        <v>2</v>
      </c>
      <c r="AA2699" s="30" t="n">
        <f aca="false">L2699+M2699</f>
        <v>85</v>
      </c>
      <c r="AB2699" s="30" t="n">
        <f aca="false">IFERROR(ROUND(Q2699/AA2699,2),0)</f>
        <v>37.88</v>
      </c>
      <c r="AC2699" s="30" t="str">
        <f aca="false">IF(AND(K2699="Critical",N2699="No"),"URGENT - No Bed","Normal")</f>
        <v>Normal</v>
      </c>
      <c r="AD2699" s="34" t="n">
        <f aca="false">INDEX(Lookup_Tables!$B$3:$B$12,MATCH(H2699,Lookup_Tables!$A$3:$A$12,0))</f>
        <v>3600000</v>
      </c>
      <c r="AE2699" s="30" t="str">
        <f aca="false">INDEX(Lookup_Tables!$C$3:$C$12,MATCH(H2699,Lookup_Tables!$A$3:$A$12,0))</f>
        <v>Dr. Sameer Joshi</v>
      </c>
      <c r="AF2699" s="30" t="str">
        <f aca="false">IFERROR(INDEX(Lookup_Tables!$F$16:$F$45,MATCH(I2699,Lookup_Tables!$E$16:$E$45,0)),"N/A")</f>
        <v>EMP223</v>
      </c>
      <c r="AG2699" s="30" t="n">
        <f aca="false">_xlfn.IFS(R2699="Recovered",4,R2699="Referred",3,R2699="Admitted",2,R2699="Deceased",1,TRUE(),0)</f>
        <v>4</v>
      </c>
      <c r="AH2699" s="30" t="str">
        <f aca="false">IF(T2699&gt;=4,"Satisfied",IF(T2699&gt;=3,"Neutral","Needs Improvement"))</f>
        <v>Satisfied</v>
      </c>
    </row>
    <row r="2700" customFormat="false" ht="15" hidden="false" customHeight="false" outlineLevel="0" collapsed="false">
      <c r="A2700" s="27" t="s">
        <v>6653</v>
      </c>
      <c r="B2700" s="27" t="s">
        <v>2021</v>
      </c>
      <c r="C2700" s="27" t="n">
        <v>46</v>
      </c>
      <c r="D2700" s="27" t="s">
        <v>121</v>
      </c>
      <c r="E2700" s="28" t="n">
        <v>45299</v>
      </c>
      <c r="F2700" s="27" t="s">
        <v>1308</v>
      </c>
      <c r="G2700" s="28" t="n">
        <v>45299</v>
      </c>
      <c r="H2700" s="27" t="s">
        <v>183</v>
      </c>
      <c r="I2700" s="27" t="s">
        <v>184</v>
      </c>
      <c r="J2700" s="27" t="s">
        <v>476</v>
      </c>
      <c r="K2700" s="27" t="s">
        <v>156</v>
      </c>
      <c r="L2700" s="27" t="n">
        <v>55</v>
      </c>
      <c r="M2700" s="27" t="n">
        <v>76</v>
      </c>
      <c r="N2700" s="27" t="s">
        <v>127</v>
      </c>
      <c r="O2700" s="27" t="s">
        <v>128</v>
      </c>
      <c r="P2700" s="27" t="s">
        <v>140</v>
      </c>
      <c r="Q2700" s="29" t="n">
        <v>4632.02</v>
      </c>
      <c r="R2700" s="27" t="s">
        <v>130</v>
      </c>
      <c r="S2700" s="27" t="s">
        <v>141</v>
      </c>
      <c r="T2700" s="27" t="n">
        <v>5</v>
      </c>
      <c r="U2700" s="27" t="n">
        <f aca="false">YEAR(E2700)</f>
        <v>2024</v>
      </c>
      <c r="V2700" s="27" t="str">
        <f aca="false">TEXT(E2700,"MMM-YYYY")</f>
        <v>Jan-2024</v>
      </c>
      <c r="W2700" s="27" t="n">
        <f aca="false">MONTH(E2700)</f>
        <v>1</v>
      </c>
      <c r="X2700" s="27" t="str">
        <f aca="false">TEXT(WEEKDAY(E2700,2),"0")&amp;" - "&amp;TEXT(E2700,"dddd")</f>
        <v>1 - Monday</v>
      </c>
      <c r="Y2700" s="27" t="str">
        <f aca="false">_xlfn.IFS(C2700&lt;18,"Child (0-17)",C2700&lt;40,"Young Adult (18-39)",C2700&lt;60,"Adult (40-59)",TRUE(),"Senior (60+)")</f>
        <v>Adult (40-59)</v>
      </c>
      <c r="Z2700" s="27" t="n">
        <f aca="false">ROUND(G2700-E2700,0)</f>
        <v>0</v>
      </c>
      <c r="AA2700" s="27" t="n">
        <f aca="false">L2700+M2700</f>
        <v>131</v>
      </c>
      <c r="AB2700" s="27" t="n">
        <f aca="false">IFERROR(ROUND(Q2700/AA2700,2),0)</f>
        <v>35.36</v>
      </c>
      <c r="AC2700" s="27" t="str">
        <f aca="false">IF(AND(K2700="Critical",N2700="No"),"URGENT - No Bed","Normal")</f>
        <v>Normal</v>
      </c>
      <c r="AD2700" s="33" t="n">
        <f aca="false">INDEX(Lookup_Tables!$B$3:$B$12,MATCH(H2700,Lookup_Tables!$A$3:$A$12,0))</f>
        <v>3100000</v>
      </c>
      <c r="AE2700" s="27" t="str">
        <f aca="false">INDEX(Lookup_Tables!$C$3:$C$12,MATCH(H2700,Lookup_Tables!$A$3:$A$12,0))</f>
        <v>Dr. Kavita Rao</v>
      </c>
      <c r="AF2700" s="27" t="str">
        <f aca="false">IFERROR(INDEX(Lookup_Tables!$F$16:$F$45,MATCH(I2700,Lookup_Tables!$E$16:$E$45,0)),"N/A")</f>
        <v>EMP226</v>
      </c>
      <c r="AG2700" s="27" t="n">
        <f aca="false">_xlfn.IFS(R2700="Recovered",4,R2700="Referred",3,R2700="Admitted",2,R2700="Deceased",1,TRUE(),0)</f>
        <v>4</v>
      </c>
      <c r="AH2700" s="27" t="str">
        <f aca="false">IF(T2700&gt;=4,"Satisfied",IF(T2700&gt;=3,"Neutral","Needs Improvement"))</f>
        <v>Satisfied</v>
      </c>
    </row>
    <row r="2701" customFormat="false" ht="15" hidden="false" customHeight="false" outlineLevel="0" collapsed="false">
      <c r="A2701" s="30" t="s">
        <v>5708</v>
      </c>
      <c r="B2701" s="30" t="s">
        <v>2144</v>
      </c>
      <c r="C2701" s="30" t="n">
        <v>4</v>
      </c>
      <c r="D2701" s="30" t="s">
        <v>121</v>
      </c>
      <c r="E2701" s="31" t="n">
        <v>45640</v>
      </c>
      <c r="F2701" s="30" t="s">
        <v>1117</v>
      </c>
      <c r="G2701" s="31" t="n">
        <v>45646</v>
      </c>
      <c r="H2701" s="30" t="s">
        <v>135</v>
      </c>
      <c r="I2701" s="30" t="s">
        <v>251</v>
      </c>
      <c r="J2701" s="30" t="s">
        <v>262</v>
      </c>
      <c r="K2701" s="30" t="s">
        <v>126</v>
      </c>
      <c r="L2701" s="30" t="n">
        <v>37</v>
      </c>
      <c r="M2701" s="30" t="n">
        <v>83</v>
      </c>
      <c r="N2701" s="30" t="s">
        <v>186</v>
      </c>
      <c r="O2701" s="30" t="s">
        <v>139</v>
      </c>
      <c r="P2701" s="30" t="s">
        <v>150</v>
      </c>
      <c r="Q2701" s="32" t="n">
        <v>8211.47</v>
      </c>
      <c r="R2701" s="30" t="s">
        <v>130</v>
      </c>
      <c r="S2701" s="30" t="s">
        <v>178</v>
      </c>
      <c r="T2701" s="30" t="n">
        <v>4</v>
      </c>
      <c r="U2701" s="30" t="n">
        <f aca="false">YEAR(E2701)</f>
        <v>2024</v>
      </c>
      <c r="V2701" s="30" t="str">
        <f aca="false">TEXT(E2701,"MMM-YYYY")</f>
        <v>Dec-2024</v>
      </c>
      <c r="W2701" s="30" t="n">
        <f aca="false">MONTH(E2701)</f>
        <v>12</v>
      </c>
      <c r="X2701" s="30" t="str">
        <f aca="false">TEXT(WEEKDAY(E2701,2),"0")&amp;" - "&amp;TEXT(E2701,"dddd")</f>
        <v>6 - Saturday</v>
      </c>
      <c r="Y2701" s="30" t="str">
        <f aca="false">_xlfn.IFS(C2701&lt;18,"Child (0-17)",C2701&lt;40,"Young Adult (18-39)",C2701&lt;60,"Adult (40-59)",TRUE(),"Senior (60+)")</f>
        <v>Child (0-17)</v>
      </c>
      <c r="Z2701" s="30" t="n">
        <f aca="false">ROUND(G2701-E2701,0)</f>
        <v>6</v>
      </c>
      <c r="AA2701" s="30" t="n">
        <f aca="false">L2701+M2701</f>
        <v>120</v>
      </c>
      <c r="AB2701" s="30" t="n">
        <f aca="false">IFERROR(ROUND(Q2701/AA2701,2),0)</f>
        <v>68.43</v>
      </c>
      <c r="AC2701" s="30" t="str">
        <f aca="false">IF(AND(K2701="Critical",N2701="No"),"URGENT - No Bed","Normal")</f>
        <v>Normal</v>
      </c>
      <c r="AD2701" s="34" t="n">
        <f aca="false">INDEX(Lookup_Tables!$B$3:$B$12,MATCH(H2701,Lookup_Tables!$A$3:$A$12,0))</f>
        <v>4600000</v>
      </c>
      <c r="AE2701" s="30" t="str">
        <f aca="false">INDEX(Lookup_Tables!$C$3:$C$12,MATCH(H2701,Lookup_Tables!$A$3:$A$12,0))</f>
        <v>Dr. Farhan Khan</v>
      </c>
      <c r="AF2701" s="30" t="str">
        <f aca="false">IFERROR(INDEX(Lookup_Tables!$F$16:$F$45,MATCH(I2701,Lookup_Tables!$E$16:$E$45,0)),"N/A")</f>
        <v>EMP207</v>
      </c>
      <c r="AG2701" s="30" t="n">
        <f aca="false">_xlfn.IFS(R2701="Recovered",4,R2701="Referred",3,R2701="Admitted",2,R2701="Deceased",1,TRUE(),0)</f>
        <v>4</v>
      </c>
      <c r="AH2701" s="30" t="str">
        <f aca="false">IF(T2701&gt;=4,"Satisfied",IF(T2701&gt;=3,"Neutral","Needs Improvement"))</f>
        <v>Satisfied</v>
      </c>
    </row>
    <row r="2702" customFormat="false" ht="15" hidden="false" customHeight="false" outlineLevel="0" collapsed="false">
      <c r="A2702" s="27" t="s">
        <v>6559</v>
      </c>
      <c r="B2702" s="27" t="s">
        <v>2944</v>
      </c>
      <c r="C2702" s="27" t="n">
        <v>18</v>
      </c>
      <c r="D2702" s="27" t="s">
        <v>181</v>
      </c>
      <c r="E2702" s="28" t="n">
        <v>45589</v>
      </c>
      <c r="F2702" s="27" t="s">
        <v>1593</v>
      </c>
      <c r="G2702" s="28" t="n">
        <v>45590</v>
      </c>
      <c r="H2702" s="27" t="s">
        <v>236</v>
      </c>
      <c r="I2702" s="27" t="s">
        <v>237</v>
      </c>
      <c r="J2702" s="27" t="s">
        <v>455</v>
      </c>
      <c r="K2702" s="27" t="s">
        <v>138</v>
      </c>
      <c r="L2702" s="27" t="n">
        <v>84</v>
      </c>
      <c r="M2702" s="27" t="n">
        <v>31</v>
      </c>
      <c r="N2702" s="27" t="s">
        <v>127</v>
      </c>
      <c r="O2702" s="27" t="s">
        <v>139</v>
      </c>
      <c r="P2702" s="27" t="s">
        <v>129</v>
      </c>
      <c r="Q2702" s="29" t="n">
        <v>1826.51</v>
      </c>
      <c r="R2702" s="27" t="s">
        <v>130</v>
      </c>
      <c r="S2702" s="27" t="s">
        <v>157</v>
      </c>
      <c r="T2702" s="27" t="n">
        <v>4</v>
      </c>
      <c r="U2702" s="27" t="n">
        <f aca="false">YEAR(E2702)</f>
        <v>2024</v>
      </c>
      <c r="V2702" s="27" t="str">
        <f aca="false">TEXT(E2702,"MMM-YYYY")</f>
        <v>Oct-2024</v>
      </c>
      <c r="W2702" s="27" t="n">
        <f aca="false">MONTH(E2702)</f>
        <v>10</v>
      </c>
      <c r="X2702" s="27" t="str">
        <f aca="false">TEXT(WEEKDAY(E2702,2),"0")&amp;" - "&amp;TEXT(E2702,"dddd")</f>
        <v>4 - Thursday</v>
      </c>
      <c r="Y2702" s="27" t="str">
        <f aca="false">_xlfn.IFS(C2702&lt;18,"Child (0-17)",C2702&lt;40,"Young Adult (18-39)",C2702&lt;60,"Adult (40-59)",TRUE(),"Senior (60+)")</f>
        <v>Young Adult (18-39)</v>
      </c>
      <c r="Z2702" s="27" t="n">
        <f aca="false">ROUND(G2702-E2702,0)</f>
        <v>1</v>
      </c>
      <c r="AA2702" s="27" t="n">
        <f aca="false">L2702+M2702</f>
        <v>115</v>
      </c>
      <c r="AB2702" s="27" t="n">
        <f aca="false">IFERROR(ROUND(Q2702/AA2702,2),0)</f>
        <v>15.88</v>
      </c>
      <c r="AC2702" s="27" t="str">
        <f aca="false">IF(AND(K2702="Critical",N2702="No"),"URGENT - No Bed","Normal")</f>
        <v>Normal</v>
      </c>
      <c r="AD2702" s="33" t="n">
        <f aca="false">INDEX(Lookup_Tables!$B$3:$B$12,MATCH(H2702,Lookup_Tables!$A$3:$A$12,0))</f>
        <v>3900000</v>
      </c>
      <c r="AE2702" s="27" t="str">
        <f aca="false">INDEX(Lookup_Tables!$C$3:$C$12,MATCH(H2702,Lookup_Tables!$A$3:$A$12,0))</f>
        <v>Dr. Rina Mehta</v>
      </c>
      <c r="AF2702" s="27" t="str">
        <f aca="false">IFERROR(INDEX(Lookup_Tables!$F$16:$F$45,MATCH(I2702,Lookup_Tables!$E$16:$E$45,0)),"N/A")</f>
        <v>EMP215</v>
      </c>
      <c r="AG2702" s="27" t="n">
        <f aca="false">_xlfn.IFS(R2702="Recovered",4,R2702="Referred",3,R2702="Admitted",2,R2702="Deceased",1,TRUE(),0)</f>
        <v>4</v>
      </c>
      <c r="AH2702" s="27" t="str">
        <f aca="false">IF(T2702&gt;=4,"Satisfied",IF(T2702&gt;=3,"Neutral","Needs Improvement"))</f>
        <v>Satisfied</v>
      </c>
    </row>
    <row r="2703" customFormat="false" ht="15" hidden="false" customHeight="false" outlineLevel="0" collapsed="false">
      <c r="A2703" s="30" t="s">
        <v>3932</v>
      </c>
      <c r="B2703" s="30" t="s">
        <v>2918</v>
      </c>
      <c r="C2703" s="30" t="n">
        <v>52</v>
      </c>
      <c r="D2703" s="30" t="s">
        <v>121</v>
      </c>
      <c r="E2703" s="31" t="n">
        <v>45466</v>
      </c>
      <c r="F2703" s="30" t="s">
        <v>777</v>
      </c>
      <c r="G2703" s="31" t="n">
        <v>45467</v>
      </c>
      <c r="H2703" s="30" t="s">
        <v>168</v>
      </c>
      <c r="I2703" s="30" t="s">
        <v>169</v>
      </c>
      <c r="J2703" s="30" t="s">
        <v>170</v>
      </c>
      <c r="K2703" s="30" t="s">
        <v>138</v>
      </c>
      <c r="L2703" s="30" t="n">
        <v>21</v>
      </c>
      <c r="M2703" s="30" t="n">
        <v>36</v>
      </c>
      <c r="N2703" s="30" t="s">
        <v>127</v>
      </c>
      <c r="O2703" s="30" t="s">
        <v>139</v>
      </c>
      <c r="P2703" s="30" t="s">
        <v>129</v>
      </c>
      <c r="Q2703" s="32" t="n">
        <v>2467.25</v>
      </c>
      <c r="R2703" s="30" t="s">
        <v>130</v>
      </c>
      <c r="S2703" s="30" t="s">
        <v>197</v>
      </c>
      <c r="T2703" s="30" t="n">
        <v>4</v>
      </c>
      <c r="U2703" s="30" t="n">
        <f aca="false">YEAR(E2703)</f>
        <v>2024</v>
      </c>
      <c r="V2703" s="30" t="str">
        <f aca="false">TEXT(E2703,"MMM-YYYY")</f>
        <v>Jun-2024</v>
      </c>
      <c r="W2703" s="30" t="n">
        <f aca="false">MONTH(E2703)</f>
        <v>6</v>
      </c>
      <c r="X2703" s="30" t="str">
        <f aca="false">TEXT(WEEKDAY(E2703,2),"0")&amp;" - "&amp;TEXT(E2703,"dddd")</f>
        <v>7 - Sunday</v>
      </c>
      <c r="Y2703" s="30" t="str">
        <f aca="false">_xlfn.IFS(C2703&lt;18,"Child (0-17)",C2703&lt;40,"Young Adult (18-39)",C2703&lt;60,"Adult (40-59)",TRUE(),"Senior (60+)")</f>
        <v>Adult (40-59)</v>
      </c>
      <c r="Z2703" s="30" t="n">
        <f aca="false">ROUND(G2703-E2703,0)</f>
        <v>1</v>
      </c>
      <c r="AA2703" s="30" t="n">
        <f aca="false">L2703+M2703</f>
        <v>57</v>
      </c>
      <c r="AB2703" s="30" t="n">
        <f aca="false">IFERROR(ROUND(Q2703/AA2703,2),0)</f>
        <v>43.29</v>
      </c>
      <c r="AC2703" s="30" t="str">
        <f aca="false">IF(AND(K2703="Critical",N2703="No"),"URGENT - No Bed","Normal")</f>
        <v>Normal</v>
      </c>
      <c r="AD2703" s="34" t="n">
        <f aca="false">INDEX(Lookup_Tables!$B$3:$B$12,MATCH(H2703,Lookup_Tables!$A$3:$A$12,0))</f>
        <v>4400000</v>
      </c>
      <c r="AE2703" s="30" t="str">
        <f aca="false">INDEX(Lookup_Tables!$C$3:$C$12,MATCH(H2703,Lookup_Tables!$A$3:$A$12,0))</f>
        <v>Dr. Neha Chopra</v>
      </c>
      <c r="AF2703" s="30" t="str">
        <f aca="false">IFERROR(INDEX(Lookup_Tables!$F$16:$F$45,MATCH(I2703,Lookup_Tables!$E$16:$E$45,0)),"N/A")</f>
        <v>EMP220</v>
      </c>
      <c r="AG2703" s="30" t="n">
        <f aca="false">_xlfn.IFS(R2703="Recovered",4,R2703="Referred",3,R2703="Admitted",2,R2703="Deceased",1,TRUE(),0)</f>
        <v>4</v>
      </c>
      <c r="AH2703" s="30" t="str">
        <f aca="false">IF(T2703&gt;=4,"Satisfied",IF(T2703&gt;=3,"Neutral","Needs Improvement"))</f>
        <v>Satisfied</v>
      </c>
    </row>
    <row r="2704" customFormat="false" ht="15" hidden="false" customHeight="false" outlineLevel="0" collapsed="false">
      <c r="A2704" s="27" t="s">
        <v>1812</v>
      </c>
      <c r="B2704" s="27" t="s">
        <v>1813</v>
      </c>
      <c r="C2704" s="27" t="n">
        <v>24</v>
      </c>
      <c r="D2704" s="27" t="s">
        <v>121</v>
      </c>
      <c r="E2704" s="28" t="n">
        <v>45498</v>
      </c>
      <c r="F2704" s="27" t="s">
        <v>444</v>
      </c>
      <c r="G2704" s="28" t="n">
        <v>45501</v>
      </c>
      <c r="H2704" s="27" t="s">
        <v>217</v>
      </c>
      <c r="I2704" s="27" t="s">
        <v>392</v>
      </c>
      <c r="J2704" s="27" t="s">
        <v>388</v>
      </c>
      <c r="K2704" s="27" t="s">
        <v>126</v>
      </c>
      <c r="L2704" s="27" t="n">
        <v>15</v>
      </c>
      <c r="M2704" s="27" t="n">
        <v>130</v>
      </c>
      <c r="N2704" s="27" t="s">
        <v>186</v>
      </c>
      <c r="O2704" s="27" t="s">
        <v>171</v>
      </c>
      <c r="P2704" s="27" t="s">
        <v>129</v>
      </c>
      <c r="Q2704" s="29" t="n">
        <v>7457.09</v>
      </c>
      <c r="R2704" s="27" t="s">
        <v>130</v>
      </c>
      <c r="S2704" s="27" t="s">
        <v>192</v>
      </c>
      <c r="T2704" s="27" t="n">
        <v>4</v>
      </c>
      <c r="U2704" s="27" t="n">
        <f aca="false">YEAR(E2704)</f>
        <v>2024</v>
      </c>
      <c r="V2704" s="27" t="str">
        <f aca="false">TEXT(E2704,"MMM-YYYY")</f>
        <v>Jul-2024</v>
      </c>
      <c r="W2704" s="27" t="n">
        <f aca="false">MONTH(E2704)</f>
        <v>7</v>
      </c>
      <c r="X2704" s="27" t="str">
        <f aca="false">TEXT(WEEKDAY(E2704,2),"0")&amp;" - "&amp;TEXT(E2704,"dddd")</f>
        <v>4 - Thursday</v>
      </c>
      <c r="Y2704" s="27" t="str">
        <f aca="false">_xlfn.IFS(C2704&lt;18,"Child (0-17)",C2704&lt;40,"Young Adult (18-39)",C2704&lt;60,"Adult (40-59)",TRUE(),"Senior (60+)")</f>
        <v>Young Adult (18-39)</v>
      </c>
      <c r="Z2704" s="27" t="n">
        <f aca="false">ROUND(G2704-E2704,0)</f>
        <v>3</v>
      </c>
      <c r="AA2704" s="27" t="n">
        <f aca="false">L2704+M2704</f>
        <v>145</v>
      </c>
      <c r="AB2704" s="27" t="n">
        <f aca="false">IFERROR(ROUND(Q2704/AA2704,2),0)</f>
        <v>51.43</v>
      </c>
      <c r="AC2704" s="27" t="str">
        <f aca="false">IF(AND(K2704="Critical",N2704="No"),"URGENT - No Bed","Normal")</f>
        <v>Normal</v>
      </c>
      <c r="AD2704" s="33" t="n">
        <f aca="false">INDEX(Lookup_Tables!$B$3:$B$12,MATCH(H2704,Lookup_Tables!$A$3:$A$12,0))</f>
        <v>4200000</v>
      </c>
      <c r="AE2704" s="27" t="str">
        <f aca="false">INDEX(Lookup_Tables!$C$3:$C$12,MATCH(H2704,Lookup_Tables!$A$3:$A$12,0))</f>
        <v>Dr. Anil Kapoor</v>
      </c>
      <c r="AF2704" s="27" t="str">
        <f aca="false">IFERROR(INDEX(Lookup_Tables!$F$16:$F$45,MATCH(I2704,Lookup_Tables!$E$16:$E$45,0)),"N/A")</f>
        <v>EMP202</v>
      </c>
      <c r="AG2704" s="27" t="n">
        <f aca="false">_xlfn.IFS(R2704="Recovered",4,R2704="Referred",3,R2704="Admitted",2,R2704="Deceased",1,TRUE(),0)</f>
        <v>4</v>
      </c>
      <c r="AH2704" s="27" t="str">
        <f aca="false">IF(T2704&gt;=4,"Satisfied",IF(T2704&gt;=3,"Neutral","Needs Improvement"))</f>
        <v>Satisfied</v>
      </c>
    </row>
    <row r="2705" customFormat="false" ht="15" hidden="false" customHeight="false" outlineLevel="0" collapsed="false">
      <c r="A2705" s="30" t="s">
        <v>5338</v>
      </c>
      <c r="B2705" s="30" t="s">
        <v>3518</v>
      </c>
      <c r="C2705" s="30" t="n">
        <v>11</v>
      </c>
      <c r="D2705" s="30" t="s">
        <v>121</v>
      </c>
      <c r="E2705" s="31" t="n">
        <v>45619</v>
      </c>
      <c r="F2705" s="30" t="s">
        <v>435</v>
      </c>
      <c r="G2705" s="31" t="n">
        <v>45621</v>
      </c>
      <c r="H2705" s="30" t="s">
        <v>135</v>
      </c>
      <c r="I2705" s="30" t="s">
        <v>136</v>
      </c>
      <c r="J2705" s="30" t="s">
        <v>137</v>
      </c>
      <c r="K2705" s="30" t="s">
        <v>156</v>
      </c>
      <c r="L2705" s="30" t="n">
        <v>50</v>
      </c>
      <c r="M2705" s="30" t="n">
        <v>85</v>
      </c>
      <c r="N2705" s="30" t="s">
        <v>186</v>
      </c>
      <c r="O2705" s="30" t="s">
        <v>128</v>
      </c>
      <c r="P2705" s="30" t="s">
        <v>129</v>
      </c>
      <c r="Q2705" s="32" t="n">
        <v>3957.8</v>
      </c>
      <c r="R2705" s="30" t="s">
        <v>268</v>
      </c>
      <c r="S2705" s="30" t="s">
        <v>192</v>
      </c>
      <c r="T2705" s="30" t="n">
        <v>4</v>
      </c>
      <c r="U2705" s="30" t="n">
        <f aca="false">YEAR(E2705)</f>
        <v>2024</v>
      </c>
      <c r="V2705" s="30" t="str">
        <f aca="false">TEXT(E2705,"MMM-YYYY")</f>
        <v>Nov-2024</v>
      </c>
      <c r="W2705" s="30" t="n">
        <f aca="false">MONTH(E2705)</f>
        <v>11</v>
      </c>
      <c r="X2705" s="30" t="str">
        <f aca="false">TEXT(WEEKDAY(E2705,2),"0")&amp;" - "&amp;TEXT(E2705,"dddd")</f>
        <v>6 - Saturday</v>
      </c>
      <c r="Y2705" s="30" t="str">
        <f aca="false">_xlfn.IFS(C2705&lt;18,"Child (0-17)",C2705&lt;40,"Young Adult (18-39)",C2705&lt;60,"Adult (40-59)",TRUE(),"Senior (60+)")</f>
        <v>Child (0-17)</v>
      </c>
      <c r="Z2705" s="30" t="n">
        <f aca="false">ROUND(G2705-E2705,0)</f>
        <v>2</v>
      </c>
      <c r="AA2705" s="30" t="n">
        <f aca="false">L2705+M2705</f>
        <v>135</v>
      </c>
      <c r="AB2705" s="30" t="n">
        <f aca="false">IFERROR(ROUND(Q2705/AA2705,2),0)</f>
        <v>29.32</v>
      </c>
      <c r="AC2705" s="30" t="str">
        <f aca="false">IF(AND(K2705="Critical",N2705="No"),"URGENT - No Bed","Normal")</f>
        <v>Normal</v>
      </c>
      <c r="AD2705" s="34" t="n">
        <f aca="false">INDEX(Lookup_Tables!$B$3:$B$12,MATCH(H2705,Lookup_Tables!$A$3:$A$12,0))</f>
        <v>4600000</v>
      </c>
      <c r="AE2705" s="30" t="str">
        <f aca="false">INDEX(Lookup_Tables!$C$3:$C$12,MATCH(H2705,Lookup_Tables!$A$3:$A$12,0))</f>
        <v>Dr. Farhan Khan</v>
      </c>
      <c r="AF2705" s="30" t="str">
        <f aca="false">IFERROR(INDEX(Lookup_Tables!$F$16:$F$45,MATCH(I2705,Lookup_Tables!$E$16:$E$45,0)),"N/A")</f>
        <v>EMP206</v>
      </c>
      <c r="AG2705" s="30" t="n">
        <f aca="false">_xlfn.IFS(R2705="Recovered",4,R2705="Referred",3,R2705="Admitted",2,R2705="Deceased",1,TRUE(),0)</f>
        <v>3</v>
      </c>
      <c r="AH2705" s="30" t="str">
        <f aca="false">IF(T2705&gt;=4,"Satisfied",IF(T2705&gt;=3,"Neutral","Needs Improvement"))</f>
        <v>Satisfied</v>
      </c>
    </row>
    <row r="2706" customFormat="false" ht="15" hidden="false" customHeight="false" outlineLevel="0" collapsed="false">
      <c r="A2706" s="27" t="s">
        <v>3902</v>
      </c>
      <c r="B2706" s="27" t="s">
        <v>1986</v>
      </c>
      <c r="C2706" s="27" t="n">
        <v>37</v>
      </c>
      <c r="D2706" s="27" t="s">
        <v>181</v>
      </c>
      <c r="E2706" s="28" t="n">
        <v>45591</v>
      </c>
      <c r="F2706" s="27" t="s">
        <v>494</v>
      </c>
      <c r="G2706" s="28" t="n">
        <v>45591</v>
      </c>
      <c r="H2706" s="27" t="s">
        <v>206</v>
      </c>
      <c r="I2706" s="27" t="s">
        <v>232</v>
      </c>
      <c r="J2706" s="27" t="s">
        <v>233</v>
      </c>
      <c r="K2706" s="27" t="s">
        <v>138</v>
      </c>
      <c r="L2706" s="27" t="n">
        <v>53</v>
      </c>
      <c r="M2706" s="27" t="n">
        <v>44</v>
      </c>
      <c r="N2706" s="27" t="s">
        <v>127</v>
      </c>
      <c r="O2706" s="27" t="s">
        <v>139</v>
      </c>
      <c r="P2706" s="27" t="s">
        <v>129</v>
      </c>
      <c r="Q2706" s="29" t="n">
        <v>1340.29</v>
      </c>
      <c r="R2706" s="27" t="s">
        <v>130</v>
      </c>
      <c r="S2706" s="27" t="s">
        <v>192</v>
      </c>
      <c r="T2706" s="27" t="n">
        <v>5</v>
      </c>
      <c r="U2706" s="27" t="n">
        <f aca="false">YEAR(E2706)</f>
        <v>2024</v>
      </c>
      <c r="V2706" s="27" t="str">
        <f aca="false">TEXT(E2706,"MMM-YYYY")</f>
        <v>Oct-2024</v>
      </c>
      <c r="W2706" s="27" t="n">
        <f aca="false">MONTH(E2706)</f>
        <v>10</v>
      </c>
      <c r="X2706" s="27" t="str">
        <f aca="false">TEXT(WEEKDAY(E2706,2),"0")&amp;" - "&amp;TEXT(E2706,"dddd")</f>
        <v>6 - Saturday</v>
      </c>
      <c r="Y2706" s="27" t="str">
        <f aca="false">_xlfn.IFS(C2706&lt;18,"Child (0-17)",C2706&lt;40,"Young Adult (18-39)",C2706&lt;60,"Adult (40-59)",TRUE(),"Senior (60+)")</f>
        <v>Young Adult (18-39)</v>
      </c>
      <c r="Z2706" s="27" t="n">
        <f aca="false">ROUND(G2706-E2706,0)</f>
        <v>0</v>
      </c>
      <c r="AA2706" s="27" t="n">
        <f aca="false">L2706+M2706</f>
        <v>97</v>
      </c>
      <c r="AB2706" s="27" t="n">
        <f aca="false">IFERROR(ROUND(Q2706/AA2706,2),0)</f>
        <v>13.82</v>
      </c>
      <c r="AC2706" s="27" t="str">
        <f aca="false">IF(AND(K2706="Critical",N2706="No"),"URGENT - No Bed","Normal")</f>
        <v>Normal</v>
      </c>
      <c r="AD2706" s="33" t="n">
        <f aca="false">INDEX(Lookup_Tables!$B$3:$B$12,MATCH(H2706,Lookup_Tables!$A$3:$A$12,0))</f>
        <v>2800000</v>
      </c>
      <c r="AE2706" s="27" t="str">
        <f aca="false">INDEX(Lookup_Tables!$C$3:$C$12,MATCH(H2706,Lookup_Tables!$A$3:$A$12,0))</f>
        <v>Dr. Suresh Nair</v>
      </c>
      <c r="AF2706" s="27" t="str">
        <f aca="false">IFERROR(INDEX(Lookup_Tables!$F$16:$F$45,MATCH(I2706,Lookup_Tables!$E$16:$E$45,0)),"N/A")</f>
        <v>EMP210</v>
      </c>
      <c r="AG2706" s="27" t="n">
        <f aca="false">_xlfn.IFS(R2706="Recovered",4,R2706="Referred",3,R2706="Admitted",2,R2706="Deceased",1,TRUE(),0)</f>
        <v>4</v>
      </c>
      <c r="AH2706" s="27" t="str">
        <f aca="false">IF(T2706&gt;=4,"Satisfied",IF(T2706&gt;=3,"Neutral","Needs Improvement"))</f>
        <v>Satisfied</v>
      </c>
    </row>
    <row r="2707" customFormat="false" ht="15" hidden="false" customHeight="false" outlineLevel="0" collapsed="false">
      <c r="A2707" s="30" t="s">
        <v>6202</v>
      </c>
      <c r="B2707" s="30" t="s">
        <v>6152</v>
      </c>
      <c r="C2707" s="30" t="n">
        <v>31</v>
      </c>
      <c r="D2707" s="30" t="s">
        <v>121</v>
      </c>
      <c r="E2707" s="31" t="n">
        <v>45429</v>
      </c>
      <c r="F2707" s="30" t="s">
        <v>679</v>
      </c>
      <c r="G2707" s="31" t="n">
        <v>45429</v>
      </c>
      <c r="H2707" s="30" t="s">
        <v>123</v>
      </c>
      <c r="I2707" s="30" t="s">
        <v>304</v>
      </c>
      <c r="J2707" s="30" t="s">
        <v>227</v>
      </c>
      <c r="K2707" s="30" t="s">
        <v>138</v>
      </c>
      <c r="L2707" s="30" t="n">
        <v>30</v>
      </c>
      <c r="M2707" s="30" t="n">
        <v>44</v>
      </c>
      <c r="N2707" s="30" t="s">
        <v>127</v>
      </c>
      <c r="O2707" s="30" t="s">
        <v>139</v>
      </c>
      <c r="P2707" s="30" t="s">
        <v>187</v>
      </c>
      <c r="Q2707" s="32" t="n">
        <v>1201.59</v>
      </c>
      <c r="R2707" s="30" t="s">
        <v>130</v>
      </c>
      <c r="S2707" s="30" t="s">
        <v>178</v>
      </c>
      <c r="T2707" s="30" t="n">
        <v>3</v>
      </c>
      <c r="U2707" s="30" t="n">
        <f aca="false">YEAR(E2707)</f>
        <v>2024</v>
      </c>
      <c r="V2707" s="30" t="str">
        <f aca="false">TEXT(E2707,"MMM-YYYY")</f>
        <v>May-2024</v>
      </c>
      <c r="W2707" s="30" t="n">
        <f aca="false">MONTH(E2707)</f>
        <v>5</v>
      </c>
      <c r="X2707" s="30" t="str">
        <f aca="false">TEXT(WEEKDAY(E2707,2),"0")&amp;" - "&amp;TEXT(E2707,"dddd")</f>
        <v>5 - Friday</v>
      </c>
      <c r="Y2707" s="30" t="str">
        <f aca="false">_xlfn.IFS(C2707&lt;18,"Child (0-17)",C2707&lt;40,"Young Adult (18-39)",C2707&lt;60,"Adult (40-59)",TRUE(),"Senior (60+)")</f>
        <v>Young Adult (18-39)</v>
      </c>
      <c r="Z2707" s="30" t="n">
        <f aca="false">ROUND(G2707-E2707,0)</f>
        <v>0</v>
      </c>
      <c r="AA2707" s="30" t="n">
        <f aca="false">L2707+M2707</f>
        <v>74</v>
      </c>
      <c r="AB2707" s="30" t="n">
        <f aca="false">IFERROR(ROUND(Q2707/AA2707,2),0)</f>
        <v>16.24</v>
      </c>
      <c r="AC2707" s="30" t="str">
        <f aca="false">IF(AND(K2707="Critical",N2707="No"),"URGENT - No Bed","Normal")</f>
        <v>Normal</v>
      </c>
      <c r="AD2707" s="34" t="n">
        <f aca="false">INDEX(Lookup_Tables!$B$3:$B$12,MATCH(H2707,Lookup_Tables!$A$3:$A$12,0))</f>
        <v>2200000</v>
      </c>
      <c r="AE2707" s="30" t="str">
        <f aca="false">INDEX(Lookup_Tables!$C$3:$C$12,MATCH(H2707,Lookup_Tables!$A$3:$A$12,0))</f>
        <v>Dr. Rohan Das</v>
      </c>
      <c r="AF2707" s="30" t="str">
        <f aca="false">IFERROR(INDEX(Lookup_Tables!$F$16:$F$45,MATCH(I2707,Lookup_Tables!$E$16:$E$45,0)),"N/A")</f>
        <v>EMP204</v>
      </c>
      <c r="AG2707" s="30" t="n">
        <f aca="false">_xlfn.IFS(R2707="Recovered",4,R2707="Referred",3,R2707="Admitted",2,R2707="Deceased",1,TRUE(),0)</f>
        <v>4</v>
      </c>
      <c r="AH2707" s="30" t="str">
        <f aca="false">IF(T2707&gt;=4,"Satisfied",IF(T2707&gt;=3,"Neutral","Needs Improvement"))</f>
        <v>Neutral</v>
      </c>
    </row>
    <row r="2708" customFormat="false" ht="15" hidden="false" customHeight="false" outlineLevel="0" collapsed="false">
      <c r="A2708" s="27" t="s">
        <v>6332</v>
      </c>
      <c r="B2708" s="27" t="s">
        <v>5794</v>
      </c>
      <c r="C2708" s="27" t="n">
        <v>26</v>
      </c>
      <c r="D2708" s="27" t="s">
        <v>181</v>
      </c>
      <c r="E2708" s="28" t="n">
        <v>45384</v>
      </c>
      <c r="F2708" s="27" t="s">
        <v>1384</v>
      </c>
      <c r="G2708" s="28" t="n">
        <v>45389</v>
      </c>
      <c r="H2708" s="27" t="s">
        <v>236</v>
      </c>
      <c r="I2708" s="27" t="s">
        <v>266</v>
      </c>
      <c r="J2708" s="27" t="s">
        <v>375</v>
      </c>
      <c r="K2708" s="27" t="s">
        <v>126</v>
      </c>
      <c r="L2708" s="27" t="n">
        <v>13</v>
      </c>
      <c r="M2708" s="27" t="n">
        <v>100</v>
      </c>
      <c r="N2708" s="27" t="s">
        <v>186</v>
      </c>
      <c r="O2708" s="27" t="s">
        <v>139</v>
      </c>
      <c r="P2708" s="27" t="s">
        <v>129</v>
      </c>
      <c r="Q2708" s="29" t="n">
        <v>7830.22</v>
      </c>
      <c r="R2708" s="27" t="s">
        <v>130</v>
      </c>
      <c r="S2708" s="27" t="s">
        <v>335</v>
      </c>
      <c r="T2708" s="27" t="n">
        <v>5</v>
      </c>
      <c r="U2708" s="27" t="n">
        <f aca="false">YEAR(E2708)</f>
        <v>2024</v>
      </c>
      <c r="V2708" s="27" t="str">
        <f aca="false">TEXT(E2708,"MMM-YYYY")</f>
        <v>Apr-2024</v>
      </c>
      <c r="W2708" s="27" t="n">
        <f aca="false">MONTH(E2708)</f>
        <v>4</v>
      </c>
      <c r="X2708" s="27" t="str">
        <f aca="false">TEXT(WEEKDAY(E2708,2),"0")&amp;" - "&amp;TEXT(E2708,"dddd")</f>
        <v>2 - Tuesday</v>
      </c>
      <c r="Y2708" s="27" t="str">
        <f aca="false">_xlfn.IFS(C2708&lt;18,"Child (0-17)",C2708&lt;40,"Young Adult (18-39)",C2708&lt;60,"Adult (40-59)",TRUE(),"Senior (60+)")</f>
        <v>Young Adult (18-39)</v>
      </c>
      <c r="Z2708" s="27" t="n">
        <f aca="false">ROUND(G2708-E2708,0)</f>
        <v>5</v>
      </c>
      <c r="AA2708" s="27" t="n">
        <f aca="false">L2708+M2708</f>
        <v>113</v>
      </c>
      <c r="AB2708" s="27" t="n">
        <f aca="false">IFERROR(ROUND(Q2708/AA2708,2),0)</f>
        <v>69.29</v>
      </c>
      <c r="AC2708" s="27" t="str">
        <f aca="false">IF(AND(K2708="Critical",N2708="No"),"URGENT - No Bed","Normal")</f>
        <v>Normal</v>
      </c>
      <c r="AD2708" s="33" t="n">
        <f aca="false">INDEX(Lookup_Tables!$B$3:$B$12,MATCH(H2708,Lookup_Tables!$A$3:$A$12,0))</f>
        <v>3900000</v>
      </c>
      <c r="AE2708" s="27" t="str">
        <f aca="false">INDEX(Lookup_Tables!$C$3:$C$12,MATCH(H2708,Lookup_Tables!$A$3:$A$12,0))</f>
        <v>Dr. Rina Mehta</v>
      </c>
      <c r="AF2708" s="27" t="str">
        <f aca="false">IFERROR(INDEX(Lookup_Tables!$F$16:$F$45,MATCH(I2708,Lookup_Tables!$E$16:$E$45,0)),"N/A")</f>
        <v>EMP217</v>
      </c>
      <c r="AG2708" s="27" t="n">
        <f aca="false">_xlfn.IFS(R2708="Recovered",4,R2708="Referred",3,R2708="Admitted",2,R2708="Deceased",1,TRUE(),0)</f>
        <v>4</v>
      </c>
      <c r="AH2708" s="27" t="str">
        <f aca="false">IF(T2708&gt;=4,"Satisfied",IF(T2708&gt;=3,"Neutral","Needs Improvement"))</f>
        <v>Satisfied</v>
      </c>
    </row>
    <row r="2709" customFormat="false" ht="15" hidden="false" customHeight="false" outlineLevel="0" collapsed="false">
      <c r="A2709" s="30" t="s">
        <v>1079</v>
      </c>
      <c r="B2709" s="30" t="s">
        <v>1080</v>
      </c>
      <c r="C2709" s="30" t="n">
        <v>27</v>
      </c>
      <c r="D2709" s="30" t="s">
        <v>181</v>
      </c>
      <c r="E2709" s="31" t="n">
        <v>45585</v>
      </c>
      <c r="F2709" s="30" t="s">
        <v>1081</v>
      </c>
      <c r="G2709" s="31" t="n">
        <v>45588</v>
      </c>
      <c r="H2709" s="30" t="s">
        <v>161</v>
      </c>
      <c r="I2709" s="30" t="s">
        <v>320</v>
      </c>
      <c r="J2709" s="30" t="s">
        <v>648</v>
      </c>
      <c r="K2709" s="30" t="s">
        <v>156</v>
      </c>
      <c r="L2709" s="30" t="n">
        <v>59</v>
      </c>
      <c r="M2709" s="30" t="n">
        <v>75</v>
      </c>
      <c r="N2709" s="30" t="s">
        <v>186</v>
      </c>
      <c r="O2709" s="30" t="s">
        <v>128</v>
      </c>
      <c r="P2709" s="30" t="s">
        <v>140</v>
      </c>
      <c r="Q2709" s="32" t="n">
        <v>3147.87</v>
      </c>
      <c r="R2709" s="30" t="s">
        <v>130</v>
      </c>
      <c r="S2709" s="30" t="s">
        <v>141</v>
      </c>
      <c r="T2709" s="30" t="n">
        <v>5</v>
      </c>
      <c r="U2709" s="30" t="n">
        <f aca="false">YEAR(E2709)</f>
        <v>2024</v>
      </c>
      <c r="V2709" s="30" t="str">
        <f aca="false">TEXT(E2709,"MMM-YYYY")</f>
        <v>Oct-2024</v>
      </c>
      <c r="W2709" s="30" t="n">
        <f aca="false">MONTH(E2709)</f>
        <v>10</v>
      </c>
      <c r="X2709" s="30" t="str">
        <f aca="false">TEXT(WEEKDAY(E2709,2),"0")&amp;" - "&amp;TEXT(E2709,"dddd")</f>
        <v>7 - Sunday</v>
      </c>
      <c r="Y2709" s="30" t="str">
        <f aca="false">_xlfn.IFS(C2709&lt;18,"Child (0-17)",C2709&lt;40,"Young Adult (18-39)",C2709&lt;60,"Adult (40-59)",TRUE(),"Senior (60+)")</f>
        <v>Young Adult (18-39)</v>
      </c>
      <c r="Z2709" s="30" t="n">
        <f aca="false">ROUND(G2709-E2709,0)</f>
        <v>3</v>
      </c>
      <c r="AA2709" s="30" t="n">
        <f aca="false">L2709+M2709</f>
        <v>134</v>
      </c>
      <c r="AB2709" s="30" t="n">
        <f aca="false">IFERROR(ROUND(Q2709/AA2709,2),0)</f>
        <v>23.49</v>
      </c>
      <c r="AC2709" s="30" t="str">
        <f aca="false">IF(AND(K2709="Critical",N2709="No"),"URGENT - No Bed","Normal")</f>
        <v>Normal</v>
      </c>
      <c r="AD2709" s="34" t="n">
        <f aca="false">INDEX(Lookup_Tables!$B$3:$B$12,MATCH(H2709,Lookup_Tables!$A$3:$A$12,0))</f>
        <v>3600000</v>
      </c>
      <c r="AE2709" s="30" t="str">
        <f aca="false">INDEX(Lookup_Tables!$C$3:$C$12,MATCH(H2709,Lookup_Tables!$A$3:$A$12,0))</f>
        <v>Dr. Sameer Joshi</v>
      </c>
      <c r="AF2709" s="30" t="str">
        <f aca="false">IFERROR(INDEX(Lookup_Tables!$F$16:$F$45,MATCH(I2709,Lookup_Tables!$E$16:$E$45,0)),"N/A")</f>
        <v>EMP223</v>
      </c>
      <c r="AG2709" s="30" t="n">
        <f aca="false">_xlfn.IFS(R2709="Recovered",4,R2709="Referred",3,R2709="Admitted",2,R2709="Deceased",1,TRUE(),0)</f>
        <v>4</v>
      </c>
      <c r="AH2709" s="30" t="str">
        <f aca="false">IF(T2709&gt;=4,"Satisfied",IF(T2709&gt;=3,"Neutral","Needs Improvement"))</f>
        <v>Satisfied</v>
      </c>
    </row>
    <row r="2710" customFormat="false" ht="15" hidden="false" customHeight="false" outlineLevel="0" collapsed="false">
      <c r="A2710" s="27" t="s">
        <v>4969</v>
      </c>
      <c r="B2710" s="27" t="s">
        <v>2648</v>
      </c>
      <c r="C2710" s="27" t="n">
        <v>34</v>
      </c>
      <c r="D2710" s="27" t="s">
        <v>121</v>
      </c>
      <c r="E2710" s="28" t="n">
        <v>45405</v>
      </c>
      <c r="F2710" s="27" t="s">
        <v>837</v>
      </c>
      <c r="G2710" s="28" t="n">
        <v>45405</v>
      </c>
      <c r="H2710" s="27" t="s">
        <v>135</v>
      </c>
      <c r="I2710" s="27" t="s">
        <v>136</v>
      </c>
      <c r="J2710" s="27" t="s">
        <v>252</v>
      </c>
      <c r="K2710" s="27" t="s">
        <v>138</v>
      </c>
      <c r="L2710" s="27" t="n">
        <v>57</v>
      </c>
      <c r="M2710" s="27" t="n">
        <v>17</v>
      </c>
      <c r="N2710" s="27" t="s">
        <v>127</v>
      </c>
      <c r="O2710" s="27" t="s">
        <v>139</v>
      </c>
      <c r="P2710" s="27" t="s">
        <v>129</v>
      </c>
      <c r="Q2710" s="29" t="n">
        <v>1977.68</v>
      </c>
      <c r="R2710" s="27" t="s">
        <v>130</v>
      </c>
      <c r="S2710" s="27" t="s">
        <v>131</v>
      </c>
      <c r="T2710" s="27" t="n">
        <v>2</v>
      </c>
      <c r="U2710" s="27" t="n">
        <f aca="false">YEAR(E2710)</f>
        <v>2024</v>
      </c>
      <c r="V2710" s="27" t="str">
        <f aca="false">TEXT(E2710,"MMM-YYYY")</f>
        <v>Apr-2024</v>
      </c>
      <c r="W2710" s="27" t="n">
        <f aca="false">MONTH(E2710)</f>
        <v>4</v>
      </c>
      <c r="X2710" s="27" t="str">
        <f aca="false">TEXT(WEEKDAY(E2710,2),"0")&amp;" - "&amp;TEXT(E2710,"dddd")</f>
        <v>2 - Tuesday</v>
      </c>
      <c r="Y2710" s="27" t="str">
        <f aca="false">_xlfn.IFS(C2710&lt;18,"Child (0-17)",C2710&lt;40,"Young Adult (18-39)",C2710&lt;60,"Adult (40-59)",TRUE(),"Senior (60+)")</f>
        <v>Young Adult (18-39)</v>
      </c>
      <c r="Z2710" s="27" t="n">
        <f aca="false">ROUND(G2710-E2710,0)</f>
        <v>0</v>
      </c>
      <c r="AA2710" s="27" t="n">
        <f aca="false">L2710+M2710</f>
        <v>74</v>
      </c>
      <c r="AB2710" s="27" t="n">
        <f aca="false">IFERROR(ROUND(Q2710/AA2710,2),0)</f>
        <v>26.73</v>
      </c>
      <c r="AC2710" s="27" t="str">
        <f aca="false">IF(AND(K2710="Critical",N2710="No"),"URGENT - No Bed","Normal")</f>
        <v>Normal</v>
      </c>
      <c r="AD2710" s="33" t="n">
        <f aca="false">INDEX(Lookup_Tables!$B$3:$B$12,MATCH(H2710,Lookup_Tables!$A$3:$A$12,0))</f>
        <v>4600000</v>
      </c>
      <c r="AE2710" s="27" t="str">
        <f aca="false">INDEX(Lookup_Tables!$C$3:$C$12,MATCH(H2710,Lookup_Tables!$A$3:$A$12,0))</f>
        <v>Dr. Farhan Khan</v>
      </c>
      <c r="AF2710" s="27" t="str">
        <f aca="false">IFERROR(INDEX(Lookup_Tables!$F$16:$F$45,MATCH(I2710,Lookup_Tables!$E$16:$E$45,0)),"N/A")</f>
        <v>EMP206</v>
      </c>
      <c r="AG2710" s="27" t="n">
        <f aca="false">_xlfn.IFS(R2710="Recovered",4,R2710="Referred",3,R2710="Admitted",2,R2710="Deceased",1,TRUE(),0)</f>
        <v>4</v>
      </c>
      <c r="AH2710" s="27" t="str">
        <f aca="false">IF(T2710&gt;=4,"Satisfied",IF(T2710&gt;=3,"Neutral","Needs Improvement"))</f>
        <v>Needs Improvement</v>
      </c>
    </row>
    <row r="2711" customFormat="false" ht="15" hidden="false" customHeight="false" outlineLevel="0" collapsed="false">
      <c r="A2711" s="30" t="s">
        <v>5499</v>
      </c>
      <c r="B2711" s="30" t="s">
        <v>1365</v>
      </c>
      <c r="C2711" s="30" t="n">
        <v>30</v>
      </c>
      <c r="D2711" s="30" t="s">
        <v>181</v>
      </c>
      <c r="E2711" s="31" t="n">
        <v>45443</v>
      </c>
      <c r="F2711" s="30" t="s">
        <v>1628</v>
      </c>
      <c r="G2711" s="31" t="n">
        <v>45444</v>
      </c>
      <c r="H2711" s="30" t="s">
        <v>183</v>
      </c>
      <c r="I2711" s="30" t="s">
        <v>184</v>
      </c>
      <c r="J2711" s="30" t="s">
        <v>411</v>
      </c>
      <c r="K2711" s="30" t="s">
        <v>138</v>
      </c>
      <c r="L2711" s="30" t="n">
        <v>36</v>
      </c>
      <c r="M2711" s="30" t="n">
        <v>42</v>
      </c>
      <c r="N2711" s="30" t="s">
        <v>127</v>
      </c>
      <c r="O2711" s="30" t="s">
        <v>139</v>
      </c>
      <c r="P2711" s="30" t="s">
        <v>150</v>
      </c>
      <c r="Q2711" s="32" t="n">
        <v>2900.98</v>
      </c>
      <c r="R2711" s="30" t="s">
        <v>130</v>
      </c>
      <c r="S2711" s="30" t="s">
        <v>131</v>
      </c>
      <c r="T2711" s="30" t="n">
        <v>3</v>
      </c>
      <c r="U2711" s="30" t="n">
        <f aca="false">YEAR(E2711)</f>
        <v>2024</v>
      </c>
      <c r="V2711" s="30" t="str">
        <f aca="false">TEXT(E2711,"MMM-YYYY")</f>
        <v>May-2024</v>
      </c>
      <c r="W2711" s="30" t="n">
        <f aca="false">MONTH(E2711)</f>
        <v>5</v>
      </c>
      <c r="X2711" s="30" t="str">
        <f aca="false">TEXT(WEEKDAY(E2711,2),"0")&amp;" - "&amp;TEXT(E2711,"dddd")</f>
        <v>5 - Friday</v>
      </c>
      <c r="Y2711" s="30" t="str">
        <f aca="false">_xlfn.IFS(C2711&lt;18,"Child (0-17)",C2711&lt;40,"Young Adult (18-39)",C2711&lt;60,"Adult (40-59)",TRUE(),"Senior (60+)")</f>
        <v>Young Adult (18-39)</v>
      </c>
      <c r="Z2711" s="30" t="n">
        <f aca="false">ROUND(G2711-E2711,0)</f>
        <v>1</v>
      </c>
      <c r="AA2711" s="30" t="n">
        <f aca="false">L2711+M2711</f>
        <v>78</v>
      </c>
      <c r="AB2711" s="30" t="n">
        <f aca="false">IFERROR(ROUND(Q2711/AA2711,2),0)</f>
        <v>37.19</v>
      </c>
      <c r="AC2711" s="30" t="str">
        <f aca="false">IF(AND(K2711="Critical",N2711="No"),"URGENT - No Bed","Normal")</f>
        <v>Normal</v>
      </c>
      <c r="AD2711" s="34" t="n">
        <f aca="false">INDEX(Lookup_Tables!$B$3:$B$12,MATCH(H2711,Lookup_Tables!$A$3:$A$12,0))</f>
        <v>3100000</v>
      </c>
      <c r="AE2711" s="30" t="str">
        <f aca="false">INDEX(Lookup_Tables!$C$3:$C$12,MATCH(H2711,Lookup_Tables!$A$3:$A$12,0))</f>
        <v>Dr. Kavita Rao</v>
      </c>
      <c r="AF2711" s="30" t="str">
        <f aca="false">IFERROR(INDEX(Lookup_Tables!$F$16:$F$45,MATCH(I2711,Lookup_Tables!$E$16:$E$45,0)),"N/A")</f>
        <v>EMP226</v>
      </c>
      <c r="AG2711" s="30" t="n">
        <f aca="false">_xlfn.IFS(R2711="Recovered",4,R2711="Referred",3,R2711="Admitted",2,R2711="Deceased",1,TRUE(),0)</f>
        <v>4</v>
      </c>
      <c r="AH2711" s="30" t="str">
        <f aca="false">IF(T2711&gt;=4,"Satisfied",IF(T2711&gt;=3,"Neutral","Needs Improvement"))</f>
        <v>Neutral</v>
      </c>
    </row>
    <row r="2712" customFormat="false" ht="15" hidden="false" customHeight="false" outlineLevel="0" collapsed="false">
      <c r="A2712" s="27" t="s">
        <v>6054</v>
      </c>
      <c r="B2712" s="27" t="s">
        <v>4479</v>
      </c>
      <c r="C2712" s="27" t="n">
        <v>42</v>
      </c>
      <c r="D2712" s="27" t="s">
        <v>121</v>
      </c>
      <c r="E2712" s="28" t="n">
        <v>45323</v>
      </c>
      <c r="F2712" s="27" t="s">
        <v>1436</v>
      </c>
      <c r="G2712" s="28" t="n">
        <v>45326</v>
      </c>
      <c r="H2712" s="27" t="s">
        <v>183</v>
      </c>
      <c r="I2712" s="27" t="s">
        <v>212</v>
      </c>
      <c r="J2712" s="27" t="s">
        <v>431</v>
      </c>
      <c r="K2712" s="27" t="s">
        <v>156</v>
      </c>
      <c r="L2712" s="27" t="n">
        <v>71</v>
      </c>
      <c r="M2712" s="27" t="n">
        <v>69</v>
      </c>
      <c r="N2712" s="27" t="s">
        <v>186</v>
      </c>
      <c r="O2712" s="27" t="s">
        <v>128</v>
      </c>
      <c r="P2712" s="27" t="s">
        <v>187</v>
      </c>
      <c r="Q2712" s="29" t="n">
        <v>3113.71</v>
      </c>
      <c r="R2712" s="27" t="s">
        <v>130</v>
      </c>
      <c r="S2712" s="27" t="s">
        <v>197</v>
      </c>
      <c r="T2712" s="27" t="n">
        <v>3</v>
      </c>
      <c r="U2712" s="27" t="n">
        <f aca="false">YEAR(E2712)</f>
        <v>2024</v>
      </c>
      <c r="V2712" s="27" t="str">
        <f aca="false">TEXT(E2712,"MMM-YYYY")</f>
        <v>Feb-2024</v>
      </c>
      <c r="W2712" s="27" t="n">
        <f aca="false">MONTH(E2712)</f>
        <v>2</v>
      </c>
      <c r="X2712" s="27" t="str">
        <f aca="false">TEXT(WEEKDAY(E2712,2),"0")&amp;" - "&amp;TEXT(E2712,"dddd")</f>
        <v>4 - Thursday</v>
      </c>
      <c r="Y2712" s="27" t="str">
        <f aca="false">_xlfn.IFS(C2712&lt;18,"Child (0-17)",C2712&lt;40,"Young Adult (18-39)",C2712&lt;60,"Adult (40-59)",TRUE(),"Senior (60+)")</f>
        <v>Adult (40-59)</v>
      </c>
      <c r="Z2712" s="27" t="n">
        <f aca="false">ROUND(G2712-E2712,0)</f>
        <v>3</v>
      </c>
      <c r="AA2712" s="27" t="n">
        <f aca="false">L2712+M2712</f>
        <v>140</v>
      </c>
      <c r="AB2712" s="27" t="n">
        <f aca="false">IFERROR(ROUND(Q2712/AA2712,2),0)</f>
        <v>22.24</v>
      </c>
      <c r="AC2712" s="27" t="str">
        <f aca="false">IF(AND(K2712="Critical",N2712="No"),"URGENT - No Bed","Normal")</f>
        <v>Normal</v>
      </c>
      <c r="AD2712" s="33" t="n">
        <f aca="false">INDEX(Lookup_Tables!$B$3:$B$12,MATCH(H2712,Lookup_Tables!$A$3:$A$12,0))</f>
        <v>3100000</v>
      </c>
      <c r="AE2712" s="27" t="str">
        <f aca="false">INDEX(Lookup_Tables!$C$3:$C$12,MATCH(H2712,Lookup_Tables!$A$3:$A$12,0))</f>
        <v>Dr. Kavita Rao</v>
      </c>
      <c r="AF2712" s="27" t="str">
        <f aca="false">IFERROR(INDEX(Lookup_Tables!$F$16:$F$45,MATCH(I2712,Lookup_Tables!$E$16:$E$45,0)),"N/A")</f>
        <v>EMP225</v>
      </c>
      <c r="AG2712" s="27" t="n">
        <f aca="false">_xlfn.IFS(R2712="Recovered",4,R2712="Referred",3,R2712="Admitted",2,R2712="Deceased",1,TRUE(),0)</f>
        <v>4</v>
      </c>
      <c r="AH2712" s="27" t="str">
        <f aca="false">IF(T2712&gt;=4,"Satisfied",IF(T2712&gt;=3,"Neutral","Needs Improvement"))</f>
        <v>Neutral</v>
      </c>
    </row>
    <row r="2713" customFormat="false" ht="15" hidden="false" customHeight="false" outlineLevel="0" collapsed="false">
      <c r="A2713" s="30" t="s">
        <v>5977</v>
      </c>
      <c r="B2713" s="30" t="s">
        <v>1046</v>
      </c>
      <c r="C2713" s="30" t="n">
        <v>60</v>
      </c>
      <c r="D2713" s="30" t="s">
        <v>121</v>
      </c>
      <c r="E2713" s="31" t="n">
        <v>45533</v>
      </c>
      <c r="F2713" s="30" t="s">
        <v>1860</v>
      </c>
      <c r="G2713" s="31" t="n">
        <v>45539</v>
      </c>
      <c r="H2713" s="30" t="s">
        <v>217</v>
      </c>
      <c r="I2713" s="30" t="s">
        <v>282</v>
      </c>
      <c r="J2713" s="30" t="s">
        <v>388</v>
      </c>
      <c r="K2713" s="30" t="s">
        <v>126</v>
      </c>
      <c r="L2713" s="30" t="n">
        <v>8</v>
      </c>
      <c r="M2713" s="30" t="n">
        <v>139</v>
      </c>
      <c r="N2713" s="30" t="s">
        <v>186</v>
      </c>
      <c r="O2713" s="30" t="s">
        <v>139</v>
      </c>
      <c r="P2713" s="30" t="s">
        <v>129</v>
      </c>
      <c r="Q2713" s="32" t="n">
        <v>8860.44</v>
      </c>
      <c r="R2713" s="30" t="s">
        <v>172</v>
      </c>
      <c r="S2713" s="30" t="s">
        <v>151</v>
      </c>
      <c r="T2713" s="30" t="n">
        <v>3</v>
      </c>
      <c r="U2713" s="30" t="n">
        <f aca="false">YEAR(E2713)</f>
        <v>2024</v>
      </c>
      <c r="V2713" s="30" t="str">
        <f aca="false">TEXT(E2713,"MMM-YYYY")</f>
        <v>Aug-2024</v>
      </c>
      <c r="W2713" s="30" t="n">
        <f aca="false">MONTH(E2713)</f>
        <v>8</v>
      </c>
      <c r="X2713" s="30" t="str">
        <f aca="false">TEXT(WEEKDAY(E2713,2),"0")&amp;" - "&amp;TEXT(E2713,"dddd")</f>
        <v>4 - Thursday</v>
      </c>
      <c r="Y2713" s="30" t="str">
        <f aca="false">_xlfn.IFS(C2713&lt;18,"Child (0-17)",C2713&lt;40,"Young Adult (18-39)",C2713&lt;60,"Adult (40-59)",TRUE(),"Senior (60+)")</f>
        <v>Senior (60+)</v>
      </c>
      <c r="Z2713" s="30" t="n">
        <f aca="false">ROUND(G2713-E2713,0)</f>
        <v>6</v>
      </c>
      <c r="AA2713" s="30" t="n">
        <f aca="false">L2713+M2713</f>
        <v>147</v>
      </c>
      <c r="AB2713" s="30" t="n">
        <f aca="false">IFERROR(ROUND(Q2713/AA2713,2),0)</f>
        <v>60.28</v>
      </c>
      <c r="AC2713" s="30" t="str">
        <f aca="false">IF(AND(K2713="Critical",N2713="No"),"URGENT - No Bed","Normal")</f>
        <v>Normal</v>
      </c>
      <c r="AD2713" s="34" t="n">
        <f aca="false">INDEX(Lookup_Tables!$B$3:$B$12,MATCH(H2713,Lookup_Tables!$A$3:$A$12,0))</f>
        <v>4200000</v>
      </c>
      <c r="AE2713" s="30" t="str">
        <f aca="false">INDEX(Lookup_Tables!$C$3:$C$12,MATCH(H2713,Lookup_Tables!$A$3:$A$12,0))</f>
        <v>Dr. Anil Kapoor</v>
      </c>
      <c r="AF2713" s="30" t="str">
        <f aca="false">IFERROR(INDEX(Lookup_Tables!$F$16:$F$45,MATCH(I2713,Lookup_Tables!$E$16:$E$45,0)),"N/A")</f>
        <v>EMP200</v>
      </c>
      <c r="AG2713" s="30" t="n">
        <f aca="false">_xlfn.IFS(R2713="Recovered",4,R2713="Referred",3,R2713="Admitted",2,R2713="Deceased",1,TRUE(),0)</f>
        <v>2</v>
      </c>
      <c r="AH2713" s="30" t="str">
        <f aca="false">IF(T2713&gt;=4,"Satisfied",IF(T2713&gt;=3,"Neutral","Needs Improvement"))</f>
        <v>Neutral</v>
      </c>
    </row>
    <row r="2714" customFormat="false" ht="15" hidden="false" customHeight="false" outlineLevel="0" collapsed="false">
      <c r="A2714" s="27" t="s">
        <v>4362</v>
      </c>
      <c r="B2714" s="27" t="s">
        <v>578</v>
      </c>
      <c r="C2714" s="27" t="n">
        <v>38</v>
      </c>
      <c r="D2714" s="27" t="s">
        <v>181</v>
      </c>
      <c r="E2714" s="28" t="n">
        <v>45478</v>
      </c>
      <c r="F2714" s="27" t="s">
        <v>743</v>
      </c>
      <c r="G2714" s="28" t="n">
        <v>45484</v>
      </c>
      <c r="H2714" s="27" t="s">
        <v>217</v>
      </c>
      <c r="I2714" s="27" t="s">
        <v>282</v>
      </c>
      <c r="J2714" s="27" t="s">
        <v>388</v>
      </c>
      <c r="K2714" s="27" t="s">
        <v>126</v>
      </c>
      <c r="L2714" s="27" t="n">
        <v>45</v>
      </c>
      <c r="M2714" s="27" t="n">
        <v>104</v>
      </c>
      <c r="N2714" s="27" t="s">
        <v>127</v>
      </c>
      <c r="O2714" s="27" t="s">
        <v>139</v>
      </c>
      <c r="P2714" s="27" t="s">
        <v>150</v>
      </c>
      <c r="Q2714" s="29" t="n">
        <v>8596.42</v>
      </c>
      <c r="R2714" s="27" t="s">
        <v>268</v>
      </c>
      <c r="S2714" s="27" t="s">
        <v>164</v>
      </c>
      <c r="T2714" s="27" t="n">
        <v>4</v>
      </c>
      <c r="U2714" s="27" t="n">
        <f aca="false">YEAR(E2714)</f>
        <v>2024</v>
      </c>
      <c r="V2714" s="27" t="str">
        <f aca="false">TEXT(E2714,"MMM-YYYY")</f>
        <v>Jul-2024</v>
      </c>
      <c r="W2714" s="27" t="n">
        <f aca="false">MONTH(E2714)</f>
        <v>7</v>
      </c>
      <c r="X2714" s="27" t="str">
        <f aca="false">TEXT(WEEKDAY(E2714,2),"0")&amp;" - "&amp;TEXT(E2714,"dddd")</f>
        <v>5 - Friday</v>
      </c>
      <c r="Y2714" s="27" t="str">
        <f aca="false">_xlfn.IFS(C2714&lt;18,"Child (0-17)",C2714&lt;40,"Young Adult (18-39)",C2714&lt;60,"Adult (40-59)",TRUE(),"Senior (60+)")</f>
        <v>Young Adult (18-39)</v>
      </c>
      <c r="Z2714" s="27" t="n">
        <f aca="false">ROUND(G2714-E2714,0)</f>
        <v>6</v>
      </c>
      <c r="AA2714" s="27" t="n">
        <f aca="false">L2714+M2714</f>
        <v>149</v>
      </c>
      <c r="AB2714" s="27" t="n">
        <f aca="false">IFERROR(ROUND(Q2714/AA2714,2),0)</f>
        <v>57.69</v>
      </c>
      <c r="AC2714" s="27" t="str">
        <f aca="false">IF(AND(K2714="Critical",N2714="No"),"URGENT - No Bed","Normal")</f>
        <v>Normal</v>
      </c>
      <c r="AD2714" s="33" t="n">
        <f aca="false">INDEX(Lookup_Tables!$B$3:$B$12,MATCH(H2714,Lookup_Tables!$A$3:$A$12,0))</f>
        <v>4200000</v>
      </c>
      <c r="AE2714" s="27" t="str">
        <f aca="false">INDEX(Lookup_Tables!$C$3:$C$12,MATCH(H2714,Lookup_Tables!$A$3:$A$12,0))</f>
        <v>Dr. Anil Kapoor</v>
      </c>
      <c r="AF2714" s="27" t="str">
        <f aca="false">IFERROR(INDEX(Lookup_Tables!$F$16:$F$45,MATCH(I2714,Lookup_Tables!$E$16:$E$45,0)),"N/A")</f>
        <v>EMP200</v>
      </c>
      <c r="AG2714" s="27" t="n">
        <f aca="false">_xlfn.IFS(R2714="Recovered",4,R2714="Referred",3,R2714="Admitted",2,R2714="Deceased",1,TRUE(),0)</f>
        <v>3</v>
      </c>
      <c r="AH2714" s="27" t="str">
        <f aca="false">IF(T2714&gt;=4,"Satisfied",IF(T2714&gt;=3,"Neutral","Needs Improvement"))</f>
        <v>Satisfied</v>
      </c>
    </row>
    <row r="2715" customFormat="false" ht="15" hidden="false" customHeight="false" outlineLevel="0" collapsed="false">
      <c r="A2715" s="30" t="s">
        <v>6168</v>
      </c>
      <c r="B2715" s="30" t="s">
        <v>5404</v>
      </c>
      <c r="C2715" s="30" t="n">
        <v>61</v>
      </c>
      <c r="D2715" s="30" t="s">
        <v>121</v>
      </c>
      <c r="E2715" s="31" t="n">
        <v>45608</v>
      </c>
      <c r="F2715" s="30" t="s">
        <v>417</v>
      </c>
      <c r="G2715" s="31" t="n">
        <v>45610</v>
      </c>
      <c r="H2715" s="30" t="s">
        <v>146</v>
      </c>
      <c r="I2715" s="30" t="s">
        <v>309</v>
      </c>
      <c r="J2715" s="30" t="s">
        <v>568</v>
      </c>
      <c r="K2715" s="30" t="s">
        <v>126</v>
      </c>
      <c r="L2715" s="30" t="n">
        <v>38</v>
      </c>
      <c r="M2715" s="30" t="n">
        <v>81</v>
      </c>
      <c r="N2715" s="30" t="s">
        <v>186</v>
      </c>
      <c r="O2715" s="30" t="s">
        <v>149</v>
      </c>
      <c r="P2715" s="30" t="s">
        <v>150</v>
      </c>
      <c r="Q2715" s="32" t="n">
        <v>7039.47</v>
      </c>
      <c r="R2715" s="30" t="s">
        <v>172</v>
      </c>
      <c r="S2715" s="30" t="s">
        <v>157</v>
      </c>
      <c r="T2715" s="30" t="n">
        <v>3</v>
      </c>
      <c r="U2715" s="30" t="n">
        <f aca="false">YEAR(E2715)</f>
        <v>2024</v>
      </c>
      <c r="V2715" s="30" t="str">
        <f aca="false">TEXT(E2715,"MMM-YYYY")</f>
        <v>Nov-2024</v>
      </c>
      <c r="W2715" s="30" t="n">
        <f aca="false">MONTH(E2715)</f>
        <v>11</v>
      </c>
      <c r="X2715" s="30" t="str">
        <f aca="false">TEXT(WEEKDAY(E2715,2),"0")&amp;" - "&amp;TEXT(E2715,"dddd")</f>
        <v>2 - Tuesday</v>
      </c>
      <c r="Y2715" s="30" t="str">
        <f aca="false">_xlfn.IFS(C2715&lt;18,"Child (0-17)",C2715&lt;40,"Young Adult (18-39)",C2715&lt;60,"Adult (40-59)",TRUE(),"Senior (60+)")</f>
        <v>Senior (60+)</v>
      </c>
      <c r="Z2715" s="30" t="n">
        <f aca="false">ROUND(G2715-E2715,0)</f>
        <v>2</v>
      </c>
      <c r="AA2715" s="30" t="n">
        <f aca="false">L2715+M2715</f>
        <v>119</v>
      </c>
      <c r="AB2715" s="30" t="n">
        <f aca="false">IFERROR(ROUND(Q2715/AA2715,2),0)</f>
        <v>59.16</v>
      </c>
      <c r="AC2715" s="30" t="str">
        <f aca="false">IF(AND(K2715="Critical",N2715="No"),"URGENT - No Bed","Normal")</f>
        <v>Normal</v>
      </c>
      <c r="AD2715" s="34" t="n">
        <f aca="false">INDEX(Lookup_Tables!$B$3:$B$12,MATCH(H2715,Lookup_Tables!$A$3:$A$12,0))</f>
        <v>2700000</v>
      </c>
      <c r="AE2715" s="30" t="str">
        <f aca="false">INDEX(Lookup_Tables!$C$3:$C$12,MATCH(H2715,Lookup_Tables!$A$3:$A$12,0))</f>
        <v>Dr. Vikram Singh</v>
      </c>
      <c r="AF2715" s="30" t="str">
        <f aca="false">IFERROR(INDEX(Lookup_Tables!$F$16:$F$45,MATCH(I2715,Lookup_Tables!$E$16:$E$45,0)),"N/A")</f>
        <v>EMP228</v>
      </c>
      <c r="AG2715" s="30" t="n">
        <f aca="false">_xlfn.IFS(R2715="Recovered",4,R2715="Referred",3,R2715="Admitted",2,R2715="Deceased",1,TRUE(),0)</f>
        <v>2</v>
      </c>
      <c r="AH2715" s="30" t="str">
        <f aca="false">IF(T2715&gt;=4,"Satisfied",IF(T2715&gt;=3,"Neutral","Needs Improvement"))</f>
        <v>Neutral</v>
      </c>
    </row>
    <row r="2716" customFormat="false" ht="15" hidden="false" customHeight="false" outlineLevel="0" collapsed="false">
      <c r="A2716" s="27" t="s">
        <v>6826</v>
      </c>
      <c r="B2716" s="27" t="s">
        <v>2244</v>
      </c>
      <c r="C2716" s="27" t="n">
        <v>26</v>
      </c>
      <c r="D2716" s="27" t="s">
        <v>181</v>
      </c>
      <c r="E2716" s="28" t="n">
        <v>45401</v>
      </c>
      <c r="F2716" s="27" t="s">
        <v>919</v>
      </c>
      <c r="G2716" s="28" t="n">
        <v>45401</v>
      </c>
      <c r="H2716" s="27" t="s">
        <v>183</v>
      </c>
      <c r="I2716" s="27" t="s">
        <v>184</v>
      </c>
      <c r="J2716" s="27" t="s">
        <v>185</v>
      </c>
      <c r="K2716" s="27" t="s">
        <v>138</v>
      </c>
      <c r="L2716" s="27" t="n">
        <v>24</v>
      </c>
      <c r="M2716" s="27" t="n">
        <v>15</v>
      </c>
      <c r="N2716" s="27" t="s">
        <v>186</v>
      </c>
      <c r="O2716" s="27" t="s">
        <v>139</v>
      </c>
      <c r="P2716" s="27" t="s">
        <v>129</v>
      </c>
      <c r="Q2716" s="29" t="n">
        <v>1224.03</v>
      </c>
      <c r="R2716" s="27" t="s">
        <v>130</v>
      </c>
      <c r="S2716" s="27" t="s">
        <v>151</v>
      </c>
      <c r="T2716" s="27" t="n">
        <v>2</v>
      </c>
      <c r="U2716" s="27" t="n">
        <f aca="false">YEAR(E2716)</f>
        <v>2024</v>
      </c>
      <c r="V2716" s="27" t="str">
        <f aca="false">TEXT(E2716,"MMM-YYYY")</f>
        <v>Apr-2024</v>
      </c>
      <c r="W2716" s="27" t="n">
        <f aca="false">MONTH(E2716)</f>
        <v>4</v>
      </c>
      <c r="X2716" s="27" t="str">
        <f aca="false">TEXT(WEEKDAY(E2716,2),"0")&amp;" - "&amp;TEXT(E2716,"dddd")</f>
        <v>5 - Friday</v>
      </c>
      <c r="Y2716" s="27" t="str">
        <f aca="false">_xlfn.IFS(C2716&lt;18,"Child (0-17)",C2716&lt;40,"Young Adult (18-39)",C2716&lt;60,"Adult (40-59)",TRUE(),"Senior (60+)")</f>
        <v>Young Adult (18-39)</v>
      </c>
      <c r="Z2716" s="27" t="n">
        <f aca="false">ROUND(G2716-E2716,0)</f>
        <v>0</v>
      </c>
      <c r="AA2716" s="27" t="n">
        <f aca="false">L2716+M2716</f>
        <v>39</v>
      </c>
      <c r="AB2716" s="27" t="n">
        <f aca="false">IFERROR(ROUND(Q2716/AA2716,2),0)</f>
        <v>31.39</v>
      </c>
      <c r="AC2716" s="27" t="str">
        <f aca="false">IF(AND(K2716="Critical",N2716="No"),"URGENT - No Bed","Normal")</f>
        <v>Normal</v>
      </c>
      <c r="AD2716" s="33" t="n">
        <f aca="false">INDEX(Lookup_Tables!$B$3:$B$12,MATCH(H2716,Lookup_Tables!$A$3:$A$12,0))</f>
        <v>3100000</v>
      </c>
      <c r="AE2716" s="27" t="str">
        <f aca="false">INDEX(Lookup_Tables!$C$3:$C$12,MATCH(H2716,Lookup_Tables!$A$3:$A$12,0))</f>
        <v>Dr. Kavita Rao</v>
      </c>
      <c r="AF2716" s="27" t="str">
        <f aca="false">IFERROR(INDEX(Lookup_Tables!$F$16:$F$45,MATCH(I2716,Lookup_Tables!$E$16:$E$45,0)),"N/A")</f>
        <v>EMP226</v>
      </c>
      <c r="AG2716" s="27" t="n">
        <f aca="false">_xlfn.IFS(R2716="Recovered",4,R2716="Referred",3,R2716="Admitted",2,R2716="Deceased",1,TRUE(),0)</f>
        <v>4</v>
      </c>
      <c r="AH2716" s="27" t="str">
        <f aca="false">IF(T2716&gt;=4,"Satisfied",IF(T2716&gt;=3,"Neutral","Needs Improvement"))</f>
        <v>Needs Improvement</v>
      </c>
    </row>
    <row r="2717" customFormat="false" ht="15" hidden="false" customHeight="false" outlineLevel="0" collapsed="false">
      <c r="A2717" s="30" t="s">
        <v>4724</v>
      </c>
      <c r="B2717" s="30" t="s">
        <v>4725</v>
      </c>
      <c r="C2717" s="30" t="n">
        <v>28</v>
      </c>
      <c r="D2717" s="30" t="s">
        <v>121</v>
      </c>
      <c r="E2717" s="31" t="n">
        <v>45607</v>
      </c>
      <c r="F2717" s="30" t="s">
        <v>241</v>
      </c>
      <c r="G2717" s="31" t="n">
        <v>45612</v>
      </c>
      <c r="H2717" s="30" t="s">
        <v>236</v>
      </c>
      <c r="I2717" s="30" t="s">
        <v>266</v>
      </c>
      <c r="J2717" s="30" t="s">
        <v>267</v>
      </c>
      <c r="K2717" s="30" t="s">
        <v>202</v>
      </c>
      <c r="L2717" s="30" t="n">
        <v>10</v>
      </c>
      <c r="M2717" s="30" t="n">
        <v>80</v>
      </c>
      <c r="N2717" s="30" t="s">
        <v>186</v>
      </c>
      <c r="O2717" s="30" t="s">
        <v>149</v>
      </c>
      <c r="P2717" s="30" t="s">
        <v>140</v>
      </c>
      <c r="Q2717" s="32" t="n">
        <v>17340.39</v>
      </c>
      <c r="R2717" s="30" t="s">
        <v>172</v>
      </c>
      <c r="S2717" s="30" t="s">
        <v>131</v>
      </c>
      <c r="T2717" s="30" t="n">
        <v>2</v>
      </c>
      <c r="U2717" s="30" t="n">
        <f aca="false">YEAR(E2717)</f>
        <v>2024</v>
      </c>
      <c r="V2717" s="30" t="str">
        <f aca="false">TEXT(E2717,"MMM-YYYY")</f>
        <v>Nov-2024</v>
      </c>
      <c r="W2717" s="30" t="n">
        <f aca="false">MONTH(E2717)</f>
        <v>11</v>
      </c>
      <c r="X2717" s="30" t="str">
        <f aca="false">TEXT(WEEKDAY(E2717,2),"0")&amp;" - "&amp;TEXT(E2717,"dddd")</f>
        <v>1 - Monday</v>
      </c>
      <c r="Y2717" s="30" t="str">
        <f aca="false">_xlfn.IFS(C2717&lt;18,"Child (0-17)",C2717&lt;40,"Young Adult (18-39)",C2717&lt;60,"Adult (40-59)",TRUE(),"Senior (60+)")</f>
        <v>Young Adult (18-39)</v>
      </c>
      <c r="Z2717" s="30" t="n">
        <f aca="false">ROUND(G2717-E2717,0)</f>
        <v>5</v>
      </c>
      <c r="AA2717" s="30" t="n">
        <f aca="false">L2717+M2717</f>
        <v>90</v>
      </c>
      <c r="AB2717" s="30" t="n">
        <f aca="false">IFERROR(ROUND(Q2717/AA2717,2),0)</f>
        <v>192.67</v>
      </c>
      <c r="AC2717" s="30" t="str">
        <f aca="false">IF(AND(K2717="Critical",N2717="No"),"URGENT - No Bed","Normal")</f>
        <v>Normal</v>
      </c>
      <c r="AD2717" s="34" t="n">
        <f aca="false">INDEX(Lookup_Tables!$B$3:$B$12,MATCH(H2717,Lookup_Tables!$A$3:$A$12,0))</f>
        <v>3900000</v>
      </c>
      <c r="AE2717" s="30" t="str">
        <f aca="false">INDEX(Lookup_Tables!$C$3:$C$12,MATCH(H2717,Lookup_Tables!$A$3:$A$12,0))</f>
        <v>Dr. Rina Mehta</v>
      </c>
      <c r="AF2717" s="30" t="str">
        <f aca="false">IFERROR(INDEX(Lookup_Tables!$F$16:$F$45,MATCH(I2717,Lookup_Tables!$E$16:$E$45,0)),"N/A")</f>
        <v>EMP217</v>
      </c>
      <c r="AG2717" s="30" t="n">
        <f aca="false">_xlfn.IFS(R2717="Recovered",4,R2717="Referred",3,R2717="Admitted",2,R2717="Deceased",1,TRUE(),0)</f>
        <v>2</v>
      </c>
      <c r="AH2717" s="30" t="str">
        <f aca="false">IF(T2717&gt;=4,"Satisfied",IF(T2717&gt;=3,"Neutral","Needs Improvement"))</f>
        <v>Needs Improvement</v>
      </c>
    </row>
    <row r="2718" customFormat="false" ht="15" hidden="false" customHeight="false" outlineLevel="0" collapsed="false">
      <c r="A2718" s="27" t="s">
        <v>835</v>
      </c>
      <c r="B2718" s="27" t="s">
        <v>836</v>
      </c>
      <c r="C2718" s="27" t="n">
        <v>44</v>
      </c>
      <c r="D2718" s="27" t="s">
        <v>121</v>
      </c>
      <c r="E2718" s="28" t="n">
        <v>45551</v>
      </c>
      <c r="F2718" s="27" t="s">
        <v>837</v>
      </c>
      <c r="G2718" s="28" t="n">
        <v>45553</v>
      </c>
      <c r="H2718" s="27" t="s">
        <v>123</v>
      </c>
      <c r="I2718" s="27" t="s">
        <v>155</v>
      </c>
      <c r="J2718" s="27" t="s">
        <v>305</v>
      </c>
      <c r="K2718" s="27" t="s">
        <v>126</v>
      </c>
      <c r="L2718" s="27" t="n">
        <v>20</v>
      </c>
      <c r="M2718" s="27" t="n">
        <v>48</v>
      </c>
      <c r="N2718" s="27" t="s">
        <v>186</v>
      </c>
      <c r="O2718" s="27" t="s">
        <v>149</v>
      </c>
      <c r="P2718" s="27" t="s">
        <v>150</v>
      </c>
      <c r="Q2718" s="29" t="n">
        <v>7326.78</v>
      </c>
      <c r="R2718" s="27" t="s">
        <v>462</v>
      </c>
      <c r="S2718" s="27" t="s">
        <v>131</v>
      </c>
      <c r="T2718" s="27" t="n">
        <v>3</v>
      </c>
      <c r="U2718" s="27" t="n">
        <f aca="false">YEAR(E2718)</f>
        <v>2024</v>
      </c>
      <c r="V2718" s="27" t="str">
        <f aca="false">TEXT(E2718,"MMM-YYYY")</f>
        <v>Sep-2024</v>
      </c>
      <c r="W2718" s="27" t="n">
        <f aca="false">MONTH(E2718)</f>
        <v>9</v>
      </c>
      <c r="X2718" s="27" t="str">
        <f aca="false">TEXT(WEEKDAY(E2718,2),"0")&amp;" - "&amp;TEXT(E2718,"dddd")</f>
        <v>1 - Monday</v>
      </c>
      <c r="Y2718" s="27" t="str">
        <f aca="false">_xlfn.IFS(C2718&lt;18,"Child (0-17)",C2718&lt;40,"Young Adult (18-39)",C2718&lt;60,"Adult (40-59)",TRUE(),"Senior (60+)")</f>
        <v>Adult (40-59)</v>
      </c>
      <c r="Z2718" s="27" t="n">
        <f aca="false">ROUND(G2718-E2718,0)</f>
        <v>2</v>
      </c>
      <c r="AA2718" s="27" t="n">
        <f aca="false">L2718+M2718</f>
        <v>68</v>
      </c>
      <c r="AB2718" s="27" t="n">
        <f aca="false">IFERROR(ROUND(Q2718/AA2718,2),0)</f>
        <v>107.75</v>
      </c>
      <c r="AC2718" s="27" t="str">
        <f aca="false">IF(AND(K2718="Critical",N2718="No"),"URGENT - No Bed","Normal")</f>
        <v>Normal</v>
      </c>
      <c r="AD2718" s="33" t="n">
        <f aca="false">INDEX(Lookup_Tables!$B$3:$B$12,MATCH(H2718,Lookup_Tables!$A$3:$A$12,0))</f>
        <v>2200000</v>
      </c>
      <c r="AE2718" s="27" t="str">
        <f aca="false">INDEX(Lookup_Tables!$C$3:$C$12,MATCH(H2718,Lookup_Tables!$A$3:$A$12,0))</f>
        <v>Dr. Rohan Das</v>
      </c>
      <c r="AF2718" s="27" t="str">
        <f aca="false">IFERROR(INDEX(Lookup_Tables!$F$16:$F$45,MATCH(I2718,Lookup_Tables!$E$16:$E$45,0)),"N/A")</f>
        <v>EMP203</v>
      </c>
      <c r="AG2718" s="27" t="n">
        <f aca="false">_xlfn.IFS(R2718="Recovered",4,R2718="Referred",3,R2718="Admitted",2,R2718="Deceased",1,TRUE(),0)</f>
        <v>1</v>
      </c>
      <c r="AH2718" s="27" t="str">
        <f aca="false">IF(T2718&gt;=4,"Satisfied",IF(T2718&gt;=3,"Neutral","Needs Improvement"))</f>
        <v>Neutral</v>
      </c>
    </row>
    <row r="2719" customFormat="false" ht="15" hidden="false" customHeight="false" outlineLevel="0" collapsed="false">
      <c r="A2719" s="30" t="s">
        <v>4057</v>
      </c>
      <c r="B2719" s="30" t="s">
        <v>6000</v>
      </c>
      <c r="C2719" s="30" t="n">
        <v>55</v>
      </c>
      <c r="D2719" s="30" t="s">
        <v>121</v>
      </c>
      <c r="E2719" s="31" t="n">
        <v>45511</v>
      </c>
      <c r="F2719" s="30" t="s">
        <v>341</v>
      </c>
      <c r="G2719" s="31" t="n">
        <v>45512</v>
      </c>
      <c r="H2719" s="30" t="s">
        <v>236</v>
      </c>
      <c r="I2719" s="30" t="s">
        <v>266</v>
      </c>
      <c r="J2719" s="30" t="s">
        <v>238</v>
      </c>
      <c r="K2719" s="30" t="s">
        <v>138</v>
      </c>
      <c r="L2719" s="30" t="n">
        <v>58</v>
      </c>
      <c r="M2719" s="30" t="n">
        <v>24</v>
      </c>
      <c r="N2719" s="30" t="s">
        <v>127</v>
      </c>
      <c r="O2719" s="30" t="s">
        <v>128</v>
      </c>
      <c r="P2719" s="30" t="s">
        <v>129</v>
      </c>
      <c r="Q2719" s="32" t="n">
        <v>2623.15</v>
      </c>
      <c r="R2719" s="30" t="s">
        <v>130</v>
      </c>
      <c r="S2719" s="30" t="s">
        <v>335</v>
      </c>
      <c r="T2719" s="30" t="n">
        <v>3</v>
      </c>
      <c r="U2719" s="30" t="n">
        <f aca="false">YEAR(E2719)</f>
        <v>2024</v>
      </c>
      <c r="V2719" s="30" t="str">
        <f aca="false">TEXT(E2719,"MMM-YYYY")</f>
        <v>Aug-2024</v>
      </c>
      <c r="W2719" s="30" t="n">
        <f aca="false">MONTH(E2719)</f>
        <v>8</v>
      </c>
      <c r="X2719" s="30" t="str">
        <f aca="false">TEXT(WEEKDAY(E2719,2),"0")&amp;" - "&amp;TEXT(E2719,"dddd")</f>
        <v>3 - Wednesday</v>
      </c>
      <c r="Y2719" s="30" t="str">
        <f aca="false">_xlfn.IFS(C2719&lt;18,"Child (0-17)",C2719&lt;40,"Young Adult (18-39)",C2719&lt;60,"Adult (40-59)",TRUE(),"Senior (60+)")</f>
        <v>Adult (40-59)</v>
      </c>
      <c r="Z2719" s="30" t="n">
        <f aca="false">ROUND(G2719-E2719,0)</f>
        <v>1</v>
      </c>
      <c r="AA2719" s="30" t="n">
        <f aca="false">L2719+M2719</f>
        <v>82</v>
      </c>
      <c r="AB2719" s="30" t="n">
        <f aca="false">IFERROR(ROUND(Q2719/AA2719,2),0)</f>
        <v>31.99</v>
      </c>
      <c r="AC2719" s="30" t="str">
        <f aca="false">IF(AND(K2719="Critical",N2719="No"),"URGENT - No Bed","Normal")</f>
        <v>Normal</v>
      </c>
      <c r="AD2719" s="34" t="n">
        <f aca="false">INDEX(Lookup_Tables!$B$3:$B$12,MATCH(H2719,Lookup_Tables!$A$3:$A$12,0))</f>
        <v>3900000</v>
      </c>
      <c r="AE2719" s="30" t="str">
        <f aca="false">INDEX(Lookup_Tables!$C$3:$C$12,MATCH(H2719,Lookup_Tables!$A$3:$A$12,0))</f>
        <v>Dr. Rina Mehta</v>
      </c>
      <c r="AF2719" s="30" t="str">
        <f aca="false">IFERROR(INDEX(Lookup_Tables!$F$16:$F$45,MATCH(I2719,Lookup_Tables!$E$16:$E$45,0)),"N/A")</f>
        <v>EMP217</v>
      </c>
      <c r="AG2719" s="30" t="n">
        <f aca="false">_xlfn.IFS(R2719="Recovered",4,R2719="Referred",3,R2719="Admitted",2,R2719="Deceased",1,TRUE(),0)</f>
        <v>4</v>
      </c>
      <c r="AH2719" s="30" t="str">
        <f aca="false">IF(T2719&gt;=4,"Satisfied",IF(T2719&gt;=3,"Neutral","Needs Improvement"))</f>
        <v>Neutral</v>
      </c>
    </row>
    <row r="2720" customFormat="false" ht="15" hidden="false" customHeight="false" outlineLevel="0" collapsed="false">
      <c r="A2720" s="27" t="s">
        <v>5894</v>
      </c>
      <c r="B2720" s="27" t="s">
        <v>3122</v>
      </c>
      <c r="C2720" s="27" t="n">
        <v>40</v>
      </c>
      <c r="D2720" s="27" t="s">
        <v>181</v>
      </c>
      <c r="E2720" s="28" t="n">
        <v>45360</v>
      </c>
      <c r="F2720" s="27" t="s">
        <v>479</v>
      </c>
      <c r="G2720" s="28" t="n">
        <v>45360</v>
      </c>
      <c r="H2720" s="27" t="s">
        <v>242</v>
      </c>
      <c r="I2720" s="27" t="s">
        <v>243</v>
      </c>
      <c r="J2720" s="27" t="s">
        <v>422</v>
      </c>
      <c r="K2720" s="27" t="s">
        <v>156</v>
      </c>
      <c r="L2720" s="27" t="n">
        <v>72</v>
      </c>
      <c r="M2720" s="27" t="n">
        <v>36</v>
      </c>
      <c r="N2720" s="27" t="s">
        <v>127</v>
      </c>
      <c r="O2720" s="27" t="s">
        <v>149</v>
      </c>
      <c r="P2720" s="27" t="s">
        <v>129</v>
      </c>
      <c r="Q2720" s="29" t="n">
        <v>4538.48</v>
      </c>
      <c r="R2720" s="27" t="s">
        <v>268</v>
      </c>
      <c r="S2720" s="27" t="s">
        <v>178</v>
      </c>
      <c r="T2720" s="27" t="n">
        <v>4</v>
      </c>
      <c r="U2720" s="27" t="n">
        <f aca="false">YEAR(E2720)</f>
        <v>2024</v>
      </c>
      <c r="V2720" s="27" t="str">
        <f aca="false">TEXT(E2720,"MMM-YYYY")</f>
        <v>Mar-2024</v>
      </c>
      <c r="W2720" s="27" t="n">
        <f aca="false">MONTH(E2720)</f>
        <v>3</v>
      </c>
      <c r="X2720" s="27" t="str">
        <f aca="false">TEXT(WEEKDAY(E2720,2),"0")&amp;" - "&amp;TEXT(E2720,"dddd")</f>
        <v>6 - Saturday</v>
      </c>
      <c r="Y2720" s="27" t="str">
        <f aca="false">_xlfn.IFS(C2720&lt;18,"Child (0-17)",C2720&lt;40,"Young Adult (18-39)",C2720&lt;60,"Adult (40-59)",TRUE(),"Senior (60+)")</f>
        <v>Adult (40-59)</v>
      </c>
      <c r="Z2720" s="27" t="n">
        <f aca="false">ROUND(G2720-E2720,0)</f>
        <v>0</v>
      </c>
      <c r="AA2720" s="27" t="n">
        <f aca="false">L2720+M2720</f>
        <v>108</v>
      </c>
      <c r="AB2720" s="27" t="n">
        <f aca="false">IFERROR(ROUND(Q2720/AA2720,2),0)</f>
        <v>42.02</v>
      </c>
      <c r="AC2720" s="27" t="str">
        <f aca="false">IF(AND(K2720="Critical",N2720="No"),"URGENT - No Bed","Normal")</f>
        <v>Normal</v>
      </c>
      <c r="AD2720" s="33" t="n">
        <f aca="false">INDEX(Lookup_Tables!$B$3:$B$12,MATCH(H2720,Lookup_Tables!$A$3:$A$12,0))</f>
        <v>3000000</v>
      </c>
      <c r="AE2720" s="27" t="str">
        <f aca="false">INDEX(Lookup_Tables!$C$3:$C$12,MATCH(H2720,Lookup_Tables!$A$3:$A$12,0))</f>
        <v>Dr. Pooja Iyer</v>
      </c>
      <c r="AF2720" s="27" t="str">
        <f aca="false">IFERROR(INDEX(Lookup_Tables!$F$16:$F$45,MATCH(I2720,Lookup_Tables!$E$16:$E$45,0)),"N/A")</f>
        <v>EMP214</v>
      </c>
      <c r="AG2720" s="27" t="n">
        <f aca="false">_xlfn.IFS(R2720="Recovered",4,R2720="Referred",3,R2720="Admitted",2,R2720="Deceased",1,TRUE(),0)</f>
        <v>3</v>
      </c>
      <c r="AH2720" s="27" t="str">
        <f aca="false">IF(T2720&gt;=4,"Satisfied",IF(T2720&gt;=3,"Neutral","Needs Improvement"))</f>
        <v>Satisfied</v>
      </c>
    </row>
    <row r="2721" customFormat="false" ht="15" hidden="false" customHeight="false" outlineLevel="0" collapsed="false">
      <c r="A2721" s="30" t="s">
        <v>4755</v>
      </c>
      <c r="B2721" s="30" t="s">
        <v>2697</v>
      </c>
      <c r="C2721" s="30" t="n">
        <v>48</v>
      </c>
      <c r="D2721" s="30" t="s">
        <v>181</v>
      </c>
      <c r="E2721" s="31" t="n">
        <v>45369</v>
      </c>
      <c r="F2721" s="30" t="s">
        <v>1436</v>
      </c>
      <c r="G2721" s="31" t="n">
        <v>45373</v>
      </c>
      <c r="H2721" s="30" t="s">
        <v>183</v>
      </c>
      <c r="I2721" s="30" t="s">
        <v>184</v>
      </c>
      <c r="J2721" s="30" t="s">
        <v>213</v>
      </c>
      <c r="K2721" s="30" t="s">
        <v>126</v>
      </c>
      <c r="L2721" s="30" t="n">
        <v>5</v>
      </c>
      <c r="M2721" s="30" t="n">
        <v>102</v>
      </c>
      <c r="N2721" s="30" t="s">
        <v>127</v>
      </c>
      <c r="O2721" s="30" t="s">
        <v>149</v>
      </c>
      <c r="P2721" s="30" t="s">
        <v>129</v>
      </c>
      <c r="Q2721" s="32" t="n">
        <v>8081.96</v>
      </c>
      <c r="R2721" s="30" t="s">
        <v>130</v>
      </c>
      <c r="S2721" s="30" t="s">
        <v>141</v>
      </c>
      <c r="T2721" s="30" t="n">
        <v>4</v>
      </c>
      <c r="U2721" s="30" t="n">
        <f aca="false">YEAR(E2721)</f>
        <v>2024</v>
      </c>
      <c r="V2721" s="30" t="str">
        <f aca="false">TEXT(E2721,"MMM-YYYY")</f>
        <v>Mar-2024</v>
      </c>
      <c r="W2721" s="30" t="n">
        <f aca="false">MONTH(E2721)</f>
        <v>3</v>
      </c>
      <c r="X2721" s="30" t="str">
        <f aca="false">TEXT(WEEKDAY(E2721,2),"0")&amp;" - "&amp;TEXT(E2721,"dddd")</f>
        <v>1 - Monday</v>
      </c>
      <c r="Y2721" s="30" t="str">
        <f aca="false">_xlfn.IFS(C2721&lt;18,"Child (0-17)",C2721&lt;40,"Young Adult (18-39)",C2721&lt;60,"Adult (40-59)",TRUE(),"Senior (60+)")</f>
        <v>Adult (40-59)</v>
      </c>
      <c r="Z2721" s="30" t="n">
        <f aca="false">ROUND(G2721-E2721,0)</f>
        <v>4</v>
      </c>
      <c r="AA2721" s="30" t="n">
        <f aca="false">L2721+M2721</f>
        <v>107</v>
      </c>
      <c r="AB2721" s="30" t="n">
        <f aca="false">IFERROR(ROUND(Q2721/AA2721,2),0)</f>
        <v>75.53</v>
      </c>
      <c r="AC2721" s="30" t="str">
        <f aca="false">IF(AND(K2721="Critical",N2721="No"),"URGENT - No Bed","Normal")</f>
        <v>Normal</v>
      </c>
      <c r="AD2721" s="34" t="n">
        <f aca="false">INDEX(Lookup_Tables!$B$3:$B$12,MATCH(H2721,Lookup_Tables!$A$3:$A$12,0))</f>
        <v>3100000</v>
      </c>
      <c r="AE2721" s="30" t="str">
        <f aca="false">INDEX(Lookup_Tables!$C$3:$C$12,MATCH(H2721,Lookup_Tables!$A$3:$A$12,0))</f>
        <v>Dr. Kavita Rao</v>
      </c>
      <c r="AF2721" s="30" t="str">
        <f aca="false">IFERROR(INDEX(Lookup_Tables!$F$16:$F$45,MATCH(I2721,Lookup_Tables!$E$16:$E$45,0)),"N/A")</f>
        <v>EMP226</v>
      </c>
      <c r="AG2721" s="30" t="n">
        <f aca="false">_xlfn.IFS(R2721="Recovered",4,R2721="Referred",3,R2721="Admitted",2,R2721="Deceased",1,TRUE(),0)</f>
        <v>4</v>
      </c>
      <c r="AH2721" s="30" t="str">
        <f aca="false">IF(T2721&gt;=4,"Satisfied",IF(T2721&gt;=3,"Neutral","Needs Improvement"))</f>
        <v>Satisfied</v>
      </c>
    </row>
    <row r="2722" customFormat="false" ht="15" hidden="false" customHeight="false" outlineLevel="0" collapsed="false">
      <c r="A2722" s="27" t="s">
        <v>5431</v>
      </c>
      <c r="B2722" s="27" t="s">
        <v>5432</v>
      </c>
      <c r="C2722" s="27" t="n">
        <v>29</v>
      </c>
      <c r="D2722" s="27" t="s">
        <v>181</v>
      </c>
      <c r="E2722" s="28" t="n">
        <v>45440</v>
      </c>
      <c r="F2722" s="27" t="s">
        <v>475</v>
      </c>
      <c r="G2722" s="28" t="n">
        <v>45443</v>
      </c>
      <c r="H2722" s="27" t="s">
        <v>135</v>
      </c>
      <c r="I2722" s="27" t="s">
        <v>251</v>
      </c>
      <c r="J2722" s="27" t="s">
        <v>137</v>
      </c>
      <c r="K2722" s="27" t="s">
        <v>126</v>
      </c>
      <c r="L2722" s="27" t="n">
        <v>41</v>
      </c>
      <c r="M2722" s="27" t="n">
        <v>87</v>
      </c>
      <c r="N2722" s="27" t="s">
        <v>186</v>
      </c>
      <c r="O2722" s="27" t="s">
        <v>139</v>
      </c>
      <c r="P2722" s="27" t="s">
        <v>140</v>
      </c>
      <c r="Q2722" s="29" t="n">
        <v>7490.58</v>
      </c>
      <c r="R2722" s="27" t="s">
        <v>130</v>
      </c>
      <c r="S2722" s="27" t="s">
        <v>335</v>
      </c>
      <c r="T2722" s="27" t="n">
        <v>3</v>
      </c>
      <c r="U2722" s="27" t="n">
        <f aca="false">YEAR(E2722)</f>
        <v>2024</v>
      </c>
      <c r="V2722" s="27" t="str">
        <f aca="false">TEXT(E2722,"MMM-YYYY")</f>
        <v>May-2024</v>
      </c>
      <c r="W2722" s="27" t="n">
        <f aca="false">MONTH(E2722)</f>
        <v>5</v>
      </c>
      <c r="X2722" s="27" t="str">
        <f aca="false">TEXT(WEEKDAY(E2722,2),"0")&amp;" - "&amp;TEXT(E2722,"dddd")</f>
        <v>2 - Tuesday</v>
      </c>
      <c r="Y2722" s="27" t="str">
        <f aca="false">_xlfn.IFS(C2722&lt;18,"Child (0-17)",C2722&lt;40,"Young Adult (18-39)",C2722&lt;60,"Adult (40-59)",TRUE(),"Senior (60+)")</f>
        <v>Young Adult (18-39)</v>
      </c>
      <c r="Z2722" s="27" t="n">
        <f aca="false">ROUND(G2722-E2722,0)</f>
        <v>3</v>
      </c>
      <c r="AA2722" s="27" t="n">
        <f aca="false">L2722+M2722</f>
        <v>128</v>
      </c>
      <c r="AB2722" s="27" t="n">
        <f aca="false">IFERROR(ROUND(Q2722/AA2722,2),0)</f>
        <v>58.52</v>
      </c>
      <c r="AC2722" s="27" t="str">
        <f aca="false">IF(AND(K2722="Critical",N2722="No"),"URGENT - No Bed","Normal")</f>
        <v>Normal</v>
      </c>
      <c r="AD2722" s="33" t="n">
        <f aca="false">INDEX(Lookup_Tables!$B$3:$B$12,MATCH(H2722,Lookup_Tables!$A$3:$A$12,0))</f>
        <v>4600000</v>
      </c>
      <c r="AE2722" s="27" t="str">
        <f aca="false">INDEX(Lookup_Tables!$C$3:$C$12,MATCH(H2722,Lookup_Tables!$A$3:$A$12,0))</f>
        <v>Dr. Farhan Khan</v>
      </c>
      <c r="AF2722" s="27" t="str">
        <f aca="false">IFERROR(INDEX(Lookup_Tables!$F$16:$F$45,MATCH(I2722,Lookup_Tables!$E$16:$E$45,0)),"N/A")</f>
        <v>EMP207</v>
      </c>
      <c r="AG2722" s="27" t="n">
        <f aca="false">_xlfn.IFS(R2722="Recovered",4,R2722="Referred",3,R2722="Admitted",2,R2722="Deceased",1,TRUE(),0)</f>
        <v>4</v>
      </c>
      <c r="AH2722" s="27" t="str">
        <f aca="false">IF(T2722&gt;=4,"Satisfied",IF(T2722&gt;=3,"Neutral","Needs Improvement"))</f>
        <v>Neutral</v>
      </c>
    </row>
    <row r="2723" customFormat="false" ht="15" hidden="false" customHeight="false" outlineLevel="0" collapsed="false">
      <c r="A2723" s="30" t="s">
        <v>1402</v>
      </c>
      <c r="B2723" s="30" t="s">
        <v>1403</v>
      </c>
      <c r="C2723" s="30" t="n">
        <v>24</v>
      </c>
      <c r="D2723" s="30" t="s">
        <v>121</v>
      </c>
      <c r="E2723" s="31" t="n">
        <v>45583</v>
      </c>
      <c r="F2723" s="30" t="s">
        <v>444</v>
      </c>
      <c r="G2723" s="31" t="n">
        <v>45585</v>
      </c>
      <c r="H2723" s="30" t="s">
        <v>123</v>
      </c>
      <c r="I2723" s="30" t="s">
        <v>304</v>
      </c>
      <c r="J2723" s="30" t="s">
        <v>508</v>
      </c>
      <c r="K2723" s="30" t="s">
        <v>126</v>
      </c>
      <c r="L2723" s="30" t="n">
        <v>28</v>
      </c>
      <c r="M2723" s="30" t="n">
        <v>56</v>
      </c>
      <c r="N2723" s="30" t="s">
        <v>186</v>
      </c>
      <c r="O2723" s="30" t="s">
        <v>149</v>
      </c>
      <c r="P2723" s="30" t="s">
        <v>187</v>
      </c>
      <c r="Q2723" s="32" t="n">
        <v>6789.11</v>
      </c>
      <c r="R2723" s="30" t="s">
        <v>130</v>
      </c>
      <c r="S2723" s="30" t="s">
        <v>178</v>
      </c>
      <c r="T2723" s="30" t="n">
        <v>3</v>
      </c>
      <c r="U2723" s="30" t="n">
        <f aca="false">YEAR(E2723)</f>
        <v>2024</v>
      </c>
      <c r="V2723" s="30" t="str">
        <f aca="false">TEXT(E2723,"MMM-YYYY")</f>
        <v>Oct-2024</v>
      </c>
      <c r="W2723" s="30" t="n">
        <f aca="false">MONTH(E2723)</f>
        <v>10</v>
      </c>
      <c r="X2723" s="30" t="str">
        <f aca="false">TEXT(WEEKDAY(E2723,2),"0")&amp;" - "&amp;TEXT(E2723,"dddd")</f>
        <v>5 - Friday</v>
      </c>
      <c r="Y2723" s="30" t="str">
        <f aca="false">_xlfn.IFS(C2723&lt;18,"Child (0-17)",C2723&lt;40,"Young Adult (18-39)",C2723&lt;60,"Adult (40-59)",TRUE(),"Senior (60+)")</f>
        <v>Young Adult (18-39)</v>
      </c>
      <c r="Z2723" s="30" t="n">
        <f aca="false">ROUND(G2723-E2723,0)</f>
        <v>2</v>
      </c>
      <c r="AA2723" s="30" t="n">
        <f aca="false">L2723+M2723</f>
        <v>84</v>
      </c>
      <c r="AB2723" s="30" t="n">
        <f aca="false">IFERROR(ROUND(Q2723/AA2723,2),0)</f>
        <v>80.82</v>
      </c>
      <c r="AC2723" s="30" t="str">
        <f aca="false">IF(AND(K2723="Critical",N2723="No"),"URGENT - No Bed","Normal")</f>
        <v>Normal</v>
      </c>
      <c r="AD2723" s="34" t="n">
        <f aca="false">INDEX(Lookup_Tables!$B$3:$B$12,MATCH(H2723,Lookup_Tables!$A$3:$A$12,0))</f>
        <v>2200000</v>
      </c>
      <c r="AE2723" s="30" t="str">
        <f aca="false">INDEX(Lookup_Tables!$C$3:$C$12,MATCH(H2723,Lookup_Tables!$A$3:$A$12,0))</f>
        <v>Dr. Rohan Das</v>
      </c>
      <c r="AF2723" s="30" t="str">
        <f aca="false">IFERROR(INDEX(Lookup_Tables!$F$16:$F$45,MATCH(I2723,Lookup_Tables!$E$16:$E$45,0)),"N/A")</f>
        <v>EMP204</v>
      </c>
      <c r="AG2723" s="30" t="n">
        <f aca="false">_xlfn.IFS(R2723="Recovered",4,R2723="Referred",3,R2723="Admitted",2,R2723="Deceased",1,TRUE(),0)</f>
        <v>4</v>
      </c>
      <c r="AH2723" s="30" t="str">
        <f aca="false">IF(T2723&gt;=4,"Satisfied",IF(T2723&gt;=3,"Neutral","Needs Improvement"))</f>
        <v>Neutral</v>
      </c>
    </row>
    <row r="2724" customFormat="false" ht="15" hidden="false" customHeight="false" outlineLevel="0" collapsed="false">
      <c r="A2724" s="27" t="s">
        <v>2619</v>
      </c>
      <c r="B2724" s="27" t="s">
        <v>2620</v>
      </c>
      <c r="C2724" s="27" t="n">
        <v>57</v>
      </c>
      <c r="D2724" s="27" t="s">
        <v>121</v>
      </c>
      <c r="E2724" s="28" t="n">
        <v>45307</v>
      </c>
      <c r="F2724" s="27" t="s">
        <v>200</v>
      </c>
      <c r="G2724" s="28" t="n">
        <v>45310</v>
      </c>
      <c r="H2724" s="27" t="s">
        <v>217</v>
      </c>
      <c r="I2724" s="27" t="s">
        <v>344</v>
      </c>
      <c r="J2724" s="27" t="s">
        <v>294</v>
      </c>
      <c r="K2724" s="27" t="s">
        <v>126</v>
      </c>
      <c r="L2724" s="27" t="n">
        <v>33</v>
      </c>
      <c r="M2724" s="27" t="n">
        <v>146</v>
      </c>
      <c r="N2724" s="27" t="s">
        <v>186</v>
      </c>
      <c r="O2724" s="27" t="s">
        <v>128</v>
      </c>
      <c r="P2724" s="27" t="s">
        <v>187</v>
      </c>
      <c r="Q2724" s="29" t="n">
        <v>8931.97</v>
      </c>
      <c r="R2724" s="27" t="s">
        <v>268</v>
      </c>
      <c r="S2724" s="27" t="s">
        <v>178</v>
      </c>
      <c r="T2724" s="27" t="n">
        <v>3</v>
      </c>
      <c r="U2724" s="27" t="n">
        <f aca="false">YEAR(E2724)</f>
        <v>2024</v>
      </c>
      <c r="V2724" s="27" t="str">
        <f aca="false">TEXT(E2724,"MMM-YYYY")</f>
        <v>Jan-2024</v>
      </c>
      <c r="W2724" s="27" t="n">
        <f aca="false">MONTH(E2724)</f>
        <v>1</v>
      </c>
      <c r="X2724" s="27" t="str">
        <f aca="false">TEXT(WEEKDAY(E2724,2),"0")&amp;" - "&amp;TEXT(E2724,"dddd")</f>
        <v>2 - Tuesday</v>
      </c>
      <c r="Y2724" s="27" t="str">
        <f aca="false">_xlfn.IFS(C2724&lt;18,"Child (0-17)",C2724&lt;40,"Young Adult (18-39)",C2724&lt;60,"Adult (40-59)",TRUE(),"Senior (60+)")</f>
        <v>Adult (40-59)</v>
      </c>
      <c r="Z2724" s="27" t="n">
        <f aca="false">ROUND(G2724-E2724,0)</f>
        <v>3</v>
      </c>
      <c r="AA2724" s="27" t="n">
        <f aca="false">L2724+M2724</f>
        <v>179</v>
      </c>
      <c r="AB2724" s="27" t="n">
        <f aca="false">IFERROR(ROUND(Q2724/AA2724,2),0)</f>
        <v>49.9</v>
      </c>
      <c r="AC2724" s="27" t="str">
        <f aca="false">IF(AND(K2724="Critical",N2724="No"),"URGENT - No Bed","Normal")</f>
        <v>Normal</v>
      </c>
      <c r="AD2724" s="33" t="n">
        <f aca="false">INDEX(Lookup_Tables!$B$3:$B$12,MATCH(H2724,Lookup_Tables!$A$3:$A$12,0))</f>
        <v>4200000</v>
      </c>
      <c r="AE2724" s="27" t="str">
        <f aca="false">INDEX(Lookup_Tables!$C$3:$C$12,MATCH(H2724,Lookup_Tables!$A$3:$A$12,0))</f>
        <v>Dr. Anil Kapoor</v>
      </c>
      <c r="AF2724" s="27" t="str">
        <f aca="false">IFERROR(INDEX(Lookup_Tables!$F$16:$F$45,MATCH(I2724,Lookup_Tables!$E$16:$E$45,0)),"N/A")</f>
        <v>EMP201</v>
      </c>
      <c r="AG2724" s="27" t="n">
        <f aca="false">_xlfn.IFS(R2724="Recovered",4,R2724="Referred",3,R2724="Admitted",2,R2724="Deceased",1,TRUE(),0)</f>
        <v>3</v>
      </c>
      <c r="AH2724" s="27" t="str">
        <f aca="false">IF(T2724&gt;=4,"Satisfied",IF(T2724&gt;=3,"Neutral","Needs Improvement"))</f>
        <v>Neutral</v>
      </c>
    </row>
    <row r="2725" customFormat="false" ht="15" hidden="false" customHeight="false" outlineLevel="0" collapsed="false">
      <c r="A2725" s="30" t="s">
        <v>5919</v>
      </c>
      <c r="B2725" s="30" t="s">
        <v>1904</v>
      </c>
      <c r="C2725" s="30" t="n">
        <v>15</v>
      </c>
      <c r="D2725" s="30" t="s">
        <v>181</v>
      </c>
      <c r="E2725" s="31" t="n">
        <v>45449</v>
      </c>
      <c r="F2725" s="30" t="s">
        <v>394</v>
      </c>
      <c r="G2725" s="31" t="n">
        <v>45450</v>
      </c>
      <c r="H2725" s="30" t="s">
        <v>161</v>
      </c>
      <c r="I2725" s="30" t="s">
        <v>162</v>
      </c>
      <c r="J2725" s="30" t="s">
        <v>426</v>
      </c>
      <c r="K2725" s="30" t="s">
        <v>138</v>
      </c>
      <c r="L2725" s="30" t="n">
        <v>66</v>
      </c>
      <c r="M2725" s="30" t="n">
        <v>35</v>
      </c>
      <c r="N2725" s="30" t="s">
        <v>127</v>
      </c>
      <c r="O2725" s="30" t="s">
        <v>139</v>
      </c>
      <c r="P2725" s="30" t="s">
        <v>150</v>
      </c>
      <c r="Q2725" s="32" t="n">
        <v>2198.4</v>
      </c>
      <c r="R2725" s="30" t="s">
        <v>130</v>
      </c>
      <c r="S2725" s="30" t="s">
        <v>178</v>
      </c>
      <c r="T2725" s="30" t="n">
        <v>5</v>
      </c>
      <c r="U2725" s="30" t="n">
        <f aca="false">YEAR(E2725)</f>
        <v>2024</v>
      </c>
      <c r="V2725" s="30" t="str">
        <f aca="false">TEXT(E2725,"MMM-YYYY")</f>
        <v>Jun-2024</v>
      </c>
      <c r="W2725" s="30" t="n">
        <f aca="false">MONTH(E2725)</f>
        <v>6</v>
      </c>
      <c r="X2725" s="30" t="str">
        <f aca="false">TEXT(WEEKDAY(E2725,2),"0")&amp;" - "&amp;TEXT(E2725,"dddd")</f>
        <v>4 - Thursday</v>
      </c>
      <c r="Y2725" s="30" t="str">
        <f aca="false">_xlfn.IFS(C2725&lt;18,"Child (0-17)",C2725&lt;40,"Young Adult (18-39)",C2725&lt;60,"Adult (40-59)",TRUE(),"Senior (60+)")</f>
        <v>Child (0-17)</v>
      </c>
      <c r="Z2725" s="30" t="n">
        <f aca="false">ROUND(G2725-E2725,0)</f>
        <v>1</v>
      </c>
      <c r="AA2725" s="30" t="n">
        <f aca="false">L2725+M2725</f>
        <v>101</v>
      </c>
      <c r="AB2725" s="30" t="n">
        <f aca="false">IFERROR(ROUND(Q2725/AA2725,2),0)</f>
        <v>21.77</v>
      </c>
      <c r="AC2725" s="30" t="str">
        <f aca="false">IF(AND(K2725="Critical",N2725="No"),"URGENT - No Bed","Normal")</f>
        <v>Normal</v>
      </c>
      <c r="AD2725" s="34" t="n">
        <f aca="false">INDEX(Lookup_Tables!$B$3:$B$12,MATCH(H2725,Lookup_Tables!$A$3:$A$12,0))</f>
        <v>3600000</v>
      </c>
      <c r="AE2725" s="30" t="str">
        <f aca="false">INDEX(Lookup_Tables!$C$3:$C$12,MATCH(H2725,Lookup_Tables!$A$3:$A$12,0))</f>
        <v>Dr. Sameer Joshi</v>
      </c>
      <c r="AF2725" s="30" t="str">
        <f aca="false">IFERROR(INDEX(Lookup_Tables!$F$16:$F$45,MATCH(I2725,Lookup_Tables!$E$16:$E$45,0)),"N/A")</f>
        <v>EMP222</v>
      </c>
      <c r="AG2725" s="30" t="n">
        <f aca="false">_xlfn.IFS(R2725="Recovered",4,R2725="Referred",3,R2725="Admitted",2,R2725="Deceased",1,TRUE(),0)</f>
        <v>4</v>
      </c>
      <c r="AH2725" s="30" t="str">
        <f aca="false">IF(T2725&gt;=4,"Satisfied",IF(T2725&gt;=3,"Neutral","Needs Improvement"))</f>
        <v>Satisfied</v>
      </c>
    </row>
    <row r="2726" customFormat="false" ht="15" hidden="false" customHeight="false" outlineLevel="0" collapsed="false">
      <c r="A2726" s="27" t="s">
        <v>6954</v>
      </c>
      <c r="B2726" s="27" t="s">
        <v>5694</v>
      </c>
      <c r="C2726" s="27" t="n">
        <v>48</v>
      </c>
      <c r="D2726" s="27" t="s">
        <v>121</v>
      </c>
      <c r="E2726" s="28" t="n">
        <v>45441</v>
      </c>
      <c r="F2726" s="27" t="s">
        <v>898</v>
      </c>
      <c r="G2726" s="28" t="n">
        <v>45453</v>
      </c>
      <c r="H2726" s="27" t="s">
        <v>161</v>
      </c>
      <c r="I2726" s="27" t="s">
        <v>538</v>
      </c>
      <c r="J2726" s="27" t="s">
        <v>426</v>
      </c>
      <c r="K2726" s="27" t="s">
        <v>202</v>
      </c>
      <c r="L2726" s="27" t="n">
        <v>13</v>
      </c>
      <c r="M2726" s="27" t="n">
        <v>107</v>
      </c>
      <c r="N2726" s="27" t="s">
        <v>186</v>
      </c>
      <c r="O2726" s="27" t="s">
        <v>171</v>
      </c>
      <c r="P2726" s="27" t="s">
        <v>187</v>
      </c>
      <c r="Q2726" s="29" t="n">
        <v>16746.83</v>
      </c>
      <c r="R2726" s="27" t="s">
        <v>268</v>
      </c>
      <c r="S2726" s="27" t="s">
        <v>141</v>
      </c>
      <c r="T2726" s="27" t="n">
        <v>2</v>
      </c>
      <c r="U2726" s="27" t="n">
        <f aca="false">YEAR(E2726)</f>
        <v>2024</v>
      </c>
      <c r="V2726" s="27" t="str">
        <f aca="false">TEXT(E2726,"MMM-YYYY")</f>
        <v>May-2024</v>
      </c>
      <c r="W2726" s="27" t="n">
        <f aca="false">MONTH(E2726)</f>
        <v>5</v>
      </c>
      <c r="X2726" s="27" t="str">
        <f aca="false">TEXT(WEEKDAY(E2726,2),"0")&amp;" - "&amp;TEXT(E2726,"dddd")</f>
        <v>3 - Wednesday</v>
      </c>
      <c r="Y2726" s="27" t="str">
        <f aca="false">_xlfn.IFS(C2726&lt;18,"Child (0-17)",C2726&lt;40,"Young Adult (18-39)",C2726&lt;60,"Adult (40-59)",TRUE(),"Senior (60+)")</f>
        <v>Adult (40-59)</v>
      </c>
      <c r="Z2726" s="27" t="n">
        <f aca="false">ROUND(G2726-E2726,0)</f>
        <v>12</v>
      </c>
      <c r="AA2726" s="27" t="n">
        <f aca="false">L2726+M2726</f>
        <v>120</v>
      </c>
      <c r="AB2726" s="27" t="n">
        <f aca="false">IFERROR(ROUND(Q2726/AA2726,2),0)</f>
        <v>139.56</v>
      </c>
      <c r="AC2726" s="27" t="str">
        <f aca="false">IF(AND(K2726="Critical",N2726="No"),"URGENT - No Bed","Normal")</f>
        <v>Normal</v>
      </c>
      <c r="AD2726" s="33" t="n">
        <f aca="false">INDEX(Lookup_Tables!$B$3:$B$12,MATCH(H2726,Lookup_Tables!$A$3:$A$12,0))</f>
        <v>3600000</v>
      </c>
      <c r="AE2726" s="27" t="str">
        <f aca="false">INDEX(Lookup_Tables!$C$3:$C$12,MATCH(H2726,Lookup_Tables!$A$3:$A$12,0))</f>
        <v>Dr. Sameer Joshi</v>
      </c>
      <c r="AF2726" s="27" t="str">
        <f aca="false">IFERROR(INDEX(Lookup_Tables!$F$16:$F$45,MATCH(I2726,Lookup_Tables!$E$16:$E$45,0)),"N/A")</f>
        <v>EMP221</v>
      </c>
      <c r="AG2726" s="27" t="n">
        <f aca="false">_xlfn.IFS(R2726="Recovered",4,R2726="Referred",3,R2726="Admitted",2,R2726="Deceased",1,TRUE(),0)</f>
        <v>3</v>
      </c>
      <c r="AH2726" s="27" t="str">
        <f aca="false">IF(T2726&gt;=4,"Satisfied",IF(T2726&gt;=3,"Neutral","Needs Improvement"))</f>
        <v>Needs Improvement</v>
      </c>
    </row>
    <row r="2727" customFormat="false" ht="15" hidden="false" customHeight="false" outlineLevel="0" collapsed="false">
      <c r="A2727" s="30" t="s">
        <v>3507</v>
      </c>
      <c r="B2727" s="30" t="s">
        <v>3508</v>
      </c>
      <c r="C2727" s="30" t="n">
        <v>33</v>
      </c>
      <c r="D2727" s="30" t="s">
        <v>121</v>
      </c>
      <c r="E2727" s="31" t="n">
        <v>45390</v>
      </c>
      <c r="F2727" s="30" t="s">
        <v>764</v>
      </c>
      <c r="G2727" s="31" t="n">
        <v>45390</v>
      </c>
      <c r="H2727" s="30" t="s">
        <v>168</v>
      </c>
      <c r="I2727" s="30" t="s">
        <v>169</v>
      </c>
      <c r="J2727" s="30" t="s">
        <v>367</v>
      </c>
      <c r="K2727" s="30" t="s">
        <v>138</v>
      </c>
      <c r="L2727" s="30" t="n">
        <v>47</v>
      </c>
      <c r="M2727" s="30" t="n">
        <v>23</v>
      </c>
      <c r="N2727" s="30" t="s">
        <v>127</v>
      </c>
      <c r="O2727" s="30" t="s">
        <v>128</v>
      </c>
      <c r="P2727" s="30" t="s">
        <v>140</v>
      </c>
      <c r="Q2727" s="32" t="n">
        <v>1459.82</v>
      </c>
      <c r="R2727" s="30" t="s">
        <v>130</v>
      </c>
      <c r="S2727" s="30" t="s">
        <v>157</v>
      </c>
      <c r="T2727" s="30" t="n">
        <v>4</v>
      </c>
      <c r="U2727" s="30" t="n">
        <f aca="false">YEAR(E2727)</f>
        <v>2024</v>
      </c>
      <c r="V2727" s="30" t="str">
        <f aca="false">TEXT(E2727,"MMM-YYYY")</f>
        <v>Apr-2024</v>
      </c>
      <c r="W2727" s="30" t="n">
        <f aca="false">MONTH(E2727)</f>
        <v>4</v>
      </c>
      <c r="X2727" s="30" t="str">
        <f aca="false">TEXT(WEEKDAY(E2727,2),"0")&amp;" - "&amp;TEXT(E2727,"dddd")</f>
        <v>1 - Monday</v>
      </c>
      <c r="Y2727" s="30" t="str">
        <f aca="false">_xlfn.IFS(C2727&lt;18,"Child (0-17)",C2727&lt;40,"Young Adult (18-39)",C2727&lt;60,"Adult (40-59)",TRUE(),"Senior (60+)")</f>
        <v>Young Adult (18-39)</v>
      </c>
      <c r="Z2727" s="30" t="n">
        <f aca="false">ROUND(G2727-E2727,0)</f>
        <v>0</v>
      </c>
      <c r="AA2727" s="30" t="n">
        <f aca="false">L2727+M2727</f>
        <v>70</v>
      </c>
      <c r="AB2727" s="30" t="n">
        <f aca="false">IFERROR(ROUND(Q2727/AA2727,2),0)</f>
        <v>20.85</v>
      </c>
      <c r="AC2727" s="30" t="str">
        <f aca="false">IF(AND(K2727="Critical",N2727="No"),"URGENT - No Bed","Normal")</f>
        <v>Normal</v>
      </c>
      <c r="AD2727" s="34" t="n">
        <f aca="false">INDEX(Lookup_Tables!$B$3:$B$12,MATCH(H2727,Lookup_Tables!$A$3:$A$12,0))</f>
        <v>4400000</v>
      </c>
      <c r="AE2727" s="30" t="str">
        <f aca="false">INDEX(Lookup_Tables!$C$3:$C$12,MATCH(H2727,Lookup_Tables!$A$3:$A$12,0))</f>
        <v>Dr. Neha Chopra</v>
      </c>
      <c r="AF2727" s="30" t="str">
        <f aca="false">IFERROR(INDEX(Lookup_Tables!$F$16:$F$45,MATCH(I2727,Lookup_Tables!$E$16:$E$45,0)),"N/A")</f>
        <v>EMP220</v>
      </c>
      <c r="AG2727" s="30" t="n">
        <f aca="false">_xlfn.IFS(R2727="Recovered",4,R2727="Referred",3,R2727="Admitted",2,R2727="Deceased",1,TRUE(),0)</f>
        <v>4</v>
      </c>
      <c r="AH2727" s="30" t="str">
        <f aca="false">IF(T2727&gt;=4,"Satisfied",IF(T2727&gt;=3,"Neutral","Needs Improvement"))</f>
        <v>Satisfied</v>
      </c>
    </row>
    <row r="2728" customFormat="false" ht="15" hidden="false" customHeight="false" outlineLevel="0" collapsed="false">
      <c r="A2728" s="27" t="s">
        <v>1062</v>
      </c>
      <c r="B2728" s="27" t="s">
        <v>1063</v>
      </c>
      <c r="C2728" s="27" t="n">
        <v>76</v>
      </c>
      <c r="D2728" s="27" t="s">
        <v>144</v>
      </c>
      <c r="E2728" s="28" t="n">
        <v>45559</v>
      </c>
      <c r="F2728" s="27" t="s">
        <v>394</v>
      </c>
      <c r="G2728" s="28" t="n">
        <v>45560</v>
      </c>
      <c r="H2728" s="27" t="s">
        <v>146</v>
      </c>
      <c r="I2728" s="27" t="s">
        <v>176</v>
      </c>
      <c r="J2728" s="27" t="s">
        <v>568</v>
      </c>
      <c r="K2728" s="27" t="s">
        <v>156</v>
      </c>
      <c r="L2728" s="27" t="n">
        <v>24</v>
      </c>
      <c r="M2728" s="27" t="n">
        <v>48</v>
      </c>
      <c r="N2728" s="27" t="s">
        <v>127</v>
      </c>
      <c r="O2728" s="27" t="s">
        <v>128</v>
      </c>
      <c r="P2728" s="27" t="s">
        <v>129</v>
      </c>
      <c r="Q2728" s="29" t="n">
        <v>3647.53</v>
      </c>
      <c r="R2728" s="27" t="s">
        <v>130</v>
      </c>
      <c r="S2728" s="27" t="s">
        <v>157</v>
      </c>
      <c r="T2728" s="27" t="n">
        <v>3</v>
      </c>
      <c r="U2728" s="27" t="n">
        <f aca="false">YEAR(E2728)</f>
        <v>2024</v>
      </c>
      <c r="V2728" s="27" t="str">
        <f aca="false">TEXT(E2728,"MMM-YYYY")</f>
        <v>Sep-2024</v>
      </c>
      <c r="W2728" s="27" t="n">
        <f aca="false">MONTH(E2728)</f>
        <v>9</v>
      </c>
      <c r="X2728" s="27" t="str">
        <f aca="false">TEXT(WEEKDAY(E2728,2),"0")&amp;" - "&amp;TEXT(E2728,"dddd")</f>
        <v>2 - Tuesday</v>
      </c>
      <c r="Y2728" s="27" t="str">
        <f aca="false">_xlfn.IFS(C2728&lt;18,"Child (0-17)",C2728&lt;40,"Young Adult (18-39)",C2728&lt;60,"Adult (40-59)",TRUE(),"Senior (60+)")</f>
        <v>Senior (60+)</v>
      </c>
      <c r="Z2728" s="27" t="n">
        <f aca="false">ROUND(G2728-E2728,0)</f>
        <v>1</v>
      </c>
      <c r="AA2728" s="27" t="n">
        <f aca="false">L2728+M2728</f>
        <v>72</v>
      </c>
      <c r="AB2728" s="27" t="n">
        <f aca="false">IFERROR(ROUND(Q2728/AA2728,2),0)</f>
        <v>50.66</v>
      </c>
      <c r="AC2728" s="27" t="str">
        <f aca="false">IF(AND(K2728="Critical",N2728="No"),"URGENT - No Bed","Normal")</f>
        <v>Normal</v>
      </c>
      <c r="AD2728" s="33" t="n">
        <f aca="false">INDEX(Lookup_Tables!$B$3:$B$12,MATCH(H2728,Lookup_Tables!$A$3:$A$12,0))</f>
        <v>2700000</v>
      </c>
      <c r="AE2728" s="27" t="str">
        <f aca="false">INDEX(Lookup_Tables!$C$3:$C$12,MATCH(H2728,Lookup_Tables!$A$3:$A$12,0))</f>
        <v>Dr. Vikram Singh</v>
      </c>
      <c r="AF2728" s="27" t="str">
        <f aca="false">IFERROR(INDEX(Lookup_Tables!$F$16:$F$45,MATCH(I2728,Lookup_Tables!$E$16:$E$45,0)),"N/A")</f>
        <v>EMP227</v>
      </c>
      <c r="AG2728" s="27" t="n">
        <f aca="false">_xlfn.IFS(R2728="Recovered",4,R2728="Referred",3,R2728="Admitted",2,R2728="Deceased",1,TRUE(),0)</f>
        <v>4</v>
      </c>
      <c r="AH2728" s="27" t="str">
        <f aca="false">IF(T2728&gt;=4,"Satisfied",IF(T2728&gt;=3,"Neutral","Needs Improvement"))</f>
        <v>Neutral</v>
      </c>
    </row>
    <row r="2729" customFormat="false" ht="15" hidden="false" customHeight="false" outlineLevel="0" collapsed="false">
      <c r="A2729" s="30" t="s">
        <v>2483</v>
      </c>
      <c r="B2729" s="30" t="s">
        <v>1423</v>
      </c>
      <c r="C2729" s="30" t="n">
        <v>61</v>
      </c>
      <c r="D2729" s="30" t="s">
        <v>181</v>
      </c>
      <c r="E2729" s="31" t="n">
        <v>45302</v>
      </c>
      <c r="F2729" s="30" t="s">
        <v>546</v>
      </c>
      <c r="G2729" s="31" t="n">
        <v>45303</v>
      </c>
      <c r="H2729" s="30" t="s">
        <v>206</v>
      </c>
      <c r="I2729" s="30" t="s">
        <v>232</v>
      </c>
      <c r="J2729" s="30" t="s">
        <v>469</v>
      </c>
      <c r="K2729" s="30" t="s">
        <v>156</v>
      </c>
      <c r="L2729" s="30" t="n">
        <v>23</v>
      </c>
      <c r="M2729" s="30" t="n">
        <v>55</v>
      </c>
      <c r="N2729" s="30" t="s">
        <v>127</v>
      </c>
      <c r="O2729" s="30" t="s">
        <v>171</v>
      </c>
      <c r="P2729" s="30" t="s">
        <v>129</v>
      </c>
      <c r="Q2729" s="32" t="n">
        <v>2873.36</v>
      </c>
      <c r="R2729" s="30" t="s">
        <v>130</v>
      </c>
      <c r="S2729" s="30" t="s">
        <v>192</v>
      </c>
      <c r="T2729" s="30" t="n">
        <v>5</v>
      </c>
      <c r="U2729" s="30" t="n">
        <f aca="false">YEAR(E2729)</f>
        <v>2024</v>
      </c>
      <c r="V2729" s="30" t="str">
        <f aca="false">TEXT(E2729,"MMM-YYYY")</f>
        <v>Jan-2024</v>
      </c>
      <c r="W2729" s="30" t="n">
        <f aca="false">MONTH(E2729)</f>
        <v>1</v>
      </c>
      <c r="X2729" s="30" t="str">
        <f aca="false">TEXT(WEEKDAY(E2729,2),"0")&amp;" - "&amp;TEXT(E2729,"dddd")</f>
        <v>4 - Thursday</v>
      </c>
      <c r="Y2729" s="30" t="str">
        <f aca="false">_xlfn.IFS(C2729&lt;18,"Child (0-17)",C2729&lt;40,"Young Adult (18-39)",C2729&lt;60,"Adult (40-59)",TRUE(),"Senior (60+)")</f>
        <v>Senior (60+)</v>
      </c>
      <c r="Z2729" s="30" t="n">
        <f aca="false">ROUND(G2729-E2729,0)</f>
        <v>1</v>
      </c>
      <c r="AA2729" s="30" t="n">
        <f aca="false">L2729+M2729</f>
        <v>78</v>
      </c>
      <c r="AB2729" s="30" t="n">
        <f aca="false">IFERROR(ROUND(Q2729/AA2729,2),0)</f>
        <v>36.84</v>
      </c>
      <c r="AC2729" s="30" t="str">
        <f aca="false">IF(AND(K2729="Critical",N2729="No"),"URGENT - No Bed","Normal")</f>
        <v>Normal</v>
      </c>
      <c r="AD2729" s="34" t="n">
        <f aca="false">INDEX(Lookup_Tables!$B$3:$B$12,MATCH(H2729,Lookup_Tables!$A$3:$A$12,0))</f>
        <v>2800000</v>
      </c>
      <c r="AE2729" s="30" t="str">
        <f aca="false">INDEX(Lookup_Tables!$C$3:$C$12,MATCH(H2729,Lookup_Tables!$A$3:$A$12,0))</f>
        <v>Dr. Suresh Nair</v>
      </c>
      <c r="AF2729" s="30" t="str">
        <f aca="false">IFERROR(INDEX(Lookup_Tables!$F$16:$F$45,MATCH(I2729,Lookup_Tables!$E$16:$E$45,0)),"N/A")</f>
        <v>EMP210</v>
      </c>
      <c r="AG2729" s="30" t="n">
        <f aca="false">_xlfn.IFS(R2729="Recovered",4,R2729="Referred",3,R2729="Admitted",2,R2729="Deceased",1,TRUE(),0)</f>
        <v>4</v>
      </c>
      <c r="AH2729" s="30" t="str">
        <f aca="false">IF(T2729&gt;=4,"Satisfied",IF(T2729&gt;=3,"Neutral","Needs Improvement"))</f>
        <v>Satisfied</v>
      </c>
    </row>
    <row r="2730" customFormat="false" ht="15" hidden="false" customHeight="false" outlineLevel="0" collapsed="false">
      <c r="A2730" s="27" t="s">
        <v>6391</v>
      </c>
      <c r="B2730" s="27" t="s">
        <v>6392</v>
      </c>
      <c r="C2730" s="27" t="n">
        <v>29</v>
      </c>
      <c r="D2730" s="27" t="s">
        <v>181</v>
      </c>
      <c r="E2730" s="28" t="n">
        <v>45507</v>
      </c>
      <c r="F2730" s="27" t="s">
        <v>458</v>
      </c>
      <c r="G2730" s="28" t="n">
        <v>45508</v>
      </c>
      <c r="H2730" s="27" t="s">
        <v>168</v>
      </c>
      <c r="I2730" s="27" t="s">
        <v>169</v>
      </c>
      <c r="J2730" s="27" t="s">
        <v>371</v>
      </c>
      <c r="K2730" s="27" t="s">
        <v>126</v>
      </c>
      <c r="L2730" s="27" t="n">
        <v>27</v>
      </c>
      <c r="M2730" s="27" t="n">
        <v>78</v>
      </c>
      <c r="N2730" s="27" t="s">
        <v>186</v>
      </c>
      <c r="O2730" s="27" t="s">
        <v>128</v>
      </c>
      <c r="P2730" s="27" t="s">
        <v>140</v>
      </c>
      <c r="Q2730" s="29" t="n">
        <v>7546.16</v>
      </c>
      <c r="R2730" s="27" t="s">
        <v>268</v>
      </c>
      <c r="S2730" s="27" t="s">
        <v>178</v>
      </c>
      <c r="T2730" s="27" t="n">
        <v>3</v>
      </c>
      <c r="U2730" s="27" t="n">
        <f aca="false">YEAR(E2730)</f>
        <v>2024</v>
      </c>
      <c r="V2730" s="27" t="str">
        <f aca="false">TEXT(E2730,"MMM-YYYY")</f>
        <v>Aug-2024</v>
      </c>
      <c r="W2730" s="27" t="n">
        <f aca="false">MONTH(E2730)</f>
        <v>8</v>
      </c>
      <c r="X2730" s="27" t="str">
        <f aca="false">TEXT(WEEKDAY(E2730,2),"0")&amp;" - "&amp;TEXT(E2730,"dddd")</f>
        <v>6 - Saturday</v>
      </c>
      <c r="Y2730" s="27" t="str">
        <f aca="false">_xlfn.IFS(C2730&lt;18,"Child (0-17)",C2730&lt;40,"Young Adult (18-39)",C2730&lt;60,"Adult (40-59)",TRUE(),"Senior (60+)")</f>
        <v>Young Adult (18-39)</v>
      </c>
      <c r="Z2730" s="27" t="n">
        <f aca="false">ROUND(G2730-E2730,0)</f>
        <v>1</v>
      </c>
      <c r="AA2730" s="27" t="n">
        <f aca="false">L2730+M2730</f>
        <v>105</v>
      </c>
      <c r="AB2730" s="27" t="n">
        <f aca="false">IFERROR(ROUND(Q2730/AA2730,2),0)</f>
        <v>71.87</v>
      </c>
      <c r="AC2730" s="27" t="str">
        <f aca="false">IF(AND(K2730="Critical",N2730="No"),"URGENT - No Bed","Normal")</f>
        <v>Normal</v>
      </c>
      <c r="AD2730" s="33" t="n">
        <f aca="false">INDEX(Lookup_Tables!$B$3:$B$12,MATCH(H2730,Lookup_Tables!$A$3:$A$12,0))</f>
        <v>4400000</v>
      </c>
      <c r="AE2730" s="27" t="str">
        <f aca="false">INDEX(Lookup_Tables!$C$3:$C$12,MATCH(H2730,Lookup_Tables!$A$3:$A$12,0))</f>
        <v>Dr. Neha Chopra</v>
      </c>
      <c r="AF2730" s="27" t="str">
        <f aca="false">IFERROR(INDEX(Lookup_Tables!$F$16:$F$45,MATCH(I2730,Lookup_Tables!$E$16:$E$45,0)),"N/A")</f>
        <v>EMP220</v>
      </c>
      <c r="AG2730" s="27" t="n">
        <f aca="false">_xlfn.IFS(R2730="Recovered",4,R2730="Referred",3,R2730="Admitted",2,R2730="Deceased",1,TRUE(),0)</f>
        <v>3</v>
      </c>
      <c r="AH2730" s="27" t="str">
        <f aca="false">IF(T2730&gt;=4,"Satisfied",IF(T2730&gt;=3,"Neutral","Needs Improvement"))</f>
        <v>Neutral</v>
      </c>
    </row>
    <row r="2731" customFormat="false" ht="15" hidden="false" customHeight="false" outlineLevel="0" collapsed="false">
      <c r="A2731" s="30" t="s">
        <v>5111</v>
      </c>
      <c r="B2731" s="30" t="s">
        <v>5112</v>
      </c>
      <c r="C2731" s="30" t="n">
        <v>21</v>
      </c>
      <c r="D2731" s="30" t="s">
        <v>121</v>
      </c>
      <c r="E2731" s="31" t="n">
        <v>45464</v>
      </c>
      <c r="F2731" s="30" t="s">
        <v>1392</v>
      </c>
      <c r="G2731" s="31" t="n">
        <v>45467</v>
      </c>
      <c r="H2731" s="30" t="s">
        <v>161</v>
      </c>
      <c r="I2731" s="30" t="s">
        <v>320</v>
      </c>
      <c r="J2731" s="30" t="s">
        <v>258</v>
      </c>
      <c r="K2731" s="30" t="s">
        <v>156</v>
      </c>
      <c r="L2731" s="30" t="n">
        <v>29</v>
      </c>
      <c r="M2731" s="30" t="n">
        <v>47</v>
      </c>
      <c r="N2731" s="30" t="s">
        <v>186</v>
      </c>
      <c r="O2731" s="30" t="s">
        <v>171</v>
      </c>
      <c r="P2731" s="30" t="s">
        <v>129</v>
      </c>
      <c r="Q2731" s="32" t="n">
        <v>4654.46</v>
      </c>
      <c r="R2731" s="30" t="s">
        <v>130</v>
      </c>
      <c r="S2731" s="30" t="s">
        <v>223</v>
      </c>
      <c r="T2731" s="30" t="n">
        <v>4</v>
      </c>
      <c r="U2731" s="30" t="n">
        <f aca="false">YEAR(E2731)</f>
        <v>2024</v>
      </c>
      <c r="V2731" s="30" t="str">
        <f aca="false">TEXT(E2731,"MMM-YYYY")</f>
        <v>Jun-2024</v>
      </c>
      <c r="W2731" s="30" t="n">
        <f aca="false">MONTH(E2731)</f>
        <v>6</v>
      </c>
      <c r="X2731" s="30" t="str">
        <f aca="false">TEXT(WEEKDAY(E2731,2),"0")&amp;" - "&amp;TEXT(E2731,"dddd")</f>
        <v>5 - Friday</v>
      </c>
      <c r="Y2731" s="30" t="str">
        <f aca="false">_xlfn.IFS(C2731&lt;18,"Child (0-17)",C2731&lt;40,"Young Adult (18-39)",C2731&lt;60,"Adult (40-59)",TRUE(),"Senior (60+)")</f>
        <v>Young Adult (18-39)</v>
      </c>
      <c r="Z2731" s="30" t="n">
        <f aca="false">ROUND(G2731-E2731,0)</f>
        <v>3</v>
      </c>
      <c r="AA2731" s="30" t="n">
        <f aca="false">L2731+M2731</f>
        <v>76</v>
      </c>
      <c r="AB2731" s="30" t="n">
        <f aca="false">IFERROR(ROUND(Q2731/AA2731,2),0)</f>
        <v>61.24</v>
      </c>
      <c r="AC2731" s="30" t="str">
        <f aca="false">IF(AND(K2731="Critical",N2731="No"),"URGENT - No Bed","Normal")</f>
        <v>Normal</v>
      </c>
      <c r="AD2731" s="34" t="n">
        <f aca="false">INDEX(Lookup_Tables!$B$3:$B$12,MATCH(H2731,Lookup_Tables!$A$3:$A$12,0))</f>
        <v>3600000</v>
      </c>
      <c r="AE2731" s="30" t="str">
        <f aca="false">INDEX(Lookup_Tables!$C$3:$C$12,MATCH(H2731,Lookup_Tables!$A$3:$A$12,0))</f>
        <v>Dr. Sameer Joshi</v>
      </c>
      <c r="AF2731" s="30" t="str">
        <f aca="false">IFERROR(INDEX(Lookup_Tables!$F$16:$F$45,MATCH(I2731,Lookup_Tables!$E$16:$E$45,0)),"N/A")</f>
        <v>EMP223</v>
      </c>
      <c r="AG2731" s="30" t="n">
        <f aca="false">_xlfn.IFS(R2731="Recovered",4,R2731="Referred",3,R2731="Admitted",2,R2731="Deceased",1,TRUE(),0)</f>
        <v>4</v>
      </c>
      <c r="AH2731" s="30" t="str">
        <f aca="false">IF(T2731&gt;=4,"Satisfied",IF(T2731&gt;=3,"Neutral","Needs Improvement"))</f>
        <v>Satisfied</v>
      </c>
    </row>
    <row r="2732" customFormat="false" ht="15" hidden="false" customHeight="false" outlineLevel="0" collapsed="false">
      <c r="A2732" s="27" t="s">
        <v>5615</v>
      </c>
      <c r="B2732" s="27" t="s">
        <v>2193</v>
      </c>
      <c r="C2732" s="27" t="n">
        <v>41</v>
      </c>
      <c r="D2732" s="27" t="s">
        <v>181</v>
      </c>
      <c r="E2732" s="28" t="n">
        <v>45385</v>
      </c>
      <c r="F2732" s="27" t="s">
        <v>1745</v>
      </c>
      <c r="G2732" s="28" t="n">
        <v>45389</v>
      </c>
      <c r="H2732" s="27" t="s">
        <v>242</v>
      </c>
      <c r="I2732" s="27" t="s">
        <v>243</v>
      </c>
      <c r="J2732" s="27" t="s">
        <v>363</v>
      </c>
      <c r="K2732" s="27" t="s">
        <v>126</v>
      </c>
      <c r="L2732" s="27" t="n">
        <v>12</v>
      </c>
      <c r="M2732" s="27" t="n">
        <v>97</v>
      </c>
      <c r="N2732" s="27" t="s">
        <v>186</v>
      </c>
      <c r="O2732" s="27" t="s">
        <v>128</v>
      </c>
      <c r="P2732" s="27" t="s">
        <v>150</v>
      </c>
      <c r="Q2732" s="29" t="n">
        <v>7099.3</v>
      </c>
      <c r="R2732" s="27" t="s">
        <v>130</v>
      </c>
      <c r="S2732" s="27" t="s">
        <v>151</v>
      </c>
      <c r="T2732" s="27" t="n">
        <v>5</v>
      </c>
      <c r="U2732" s="27" t="n">
        <f aca="false">YEAR(E2732)</f>
        <v>2024</v>
      </c>
      <c r="V2732" s="27" t="str">
        <f aca="false">TEXT(E2732,"MMM-YYYY")</f>
        <v>Apr-2024</v>
      </c>
      <c r="W2732" s="27" t="n">
        <f aca="false">MONTH(E2732)</f>
        <v>4</v>
      </c>
      <c r="X2732" s="27" t="str">
        <f aca="false">TEXT(WEEKDAY(E2732,2),"0")&amp;" - "&amp;TEXT(E2732,"dddd")</f>
        <v>3 - Wednesday</v>
      </c>
      <c r="Y2732" s="27" t="str">
        <f aca="false">_xlfn.IFS(C2732&lt;18,"Child (0-17)",C2732&lt;40,"Young Adult (18-39)",C2732&lt;60,"Adult (40-59)",TRUE(),"Senior (60+)")</f>
        <v>Adult (40-59)</v>
      </c>
      <c r="Z2732" s="27" t="n">
        <f aca="false">ROUND(G2732-E2732,0)</f>
        <v>4</v>
      </c>
      <c r="AA2732" s="27" t="n">
        <f aca="false">L2732+M2732</f>
        <v>109</v>
      </c>
      <c r="AB2732" s="27" t="n">
        <f aca="false">IFERROR(ROUND(Q2732/AA2732,2),0)</f>
        <v>65.13</v>
      </c>
      <c r="AC2732" s="27" t="str">
        <f aca="false">IF(AND(K2732="Critical",N2732="No"),"URGENT - No Bed","Normal")</f>
        <v>Normal</v>
      </c>
      <c r="AD2732" s="33" t="n">
        <f aca="false">INDEX(Lookup_Tables!$B$3:$B$12,MATCH(H2732,Lookup_Tables!$A$3:$A$12,0))</f>
        <v>3000000</v>
      </c>
      <c r="AE2732" s="27" t="str">
        <f aca="false">INDEX(Lookup_Tables!$C$3:$C$12,MATCH(H2732,Lookup_Tables!$A$3:$A$12,0))</f>
        <v>Dr. Pooja Iyer</v>
      </c>
      <c r="AF2732" s="27" t="str">
        <f aca="false">IFERROR(INDEX(Lookup_Tables!$F$16:$F$45,MATCH(I2732,Lookup_Tables!$E$16:$E$45,0)),"N/A")</f>
        <v>EMP214</v>
      </c>
      <c r="AG2732" s="27" t="n">
        <f aca="false">_xlfn.IFS(R2732="Recovered",4,R2732="Referred",3,R2732="Admitted",2,R2732="Deceased",1,TRUE(),0)</f>
        <v>4</v>
      </c>
      <c r="AH2732" s="27" t="str">
        <f aca="false">IF(T2732&gt;=4,"Satisfied",IF(T2732&gt;=3,"Neutral","Needs Improvement"))</f>
        <v>Satisfied</v>
      </c>
    </row>
    <row r="2733" customFormat="false" ht="15" hidden="false" customHeight="false" outlineLevel="0" collapsed="false">
      <c r="A2733" s="30" t="s">
        <v>3949</v>
      </c>
      <c r="B2733" s="30" t="s">
        <v>2198</v>
      </c>
      <c r="C2733" s="30" t="n">
        <v>63</v>
      </c>
      <c r="D2733" s="30" t="s">
        <v>181</v>
      </c>
      <c r="E2733" s="31" t="n">
        <v>45575</v>
      </c>
      <c r="F2733" s="30" t="s">
        <v>725</v>
      </c>
      <c r="G2733" s="31" t="n">
        <v>45575</v>
      </c>
      <c r="H2733" s="30" t="s">
        <v>206</v>
      </c>
      <c r="I2733" s="30" t="s">
        <v>232</v>
      </c>
      <c r="J2733" s="30" t="s">
        <v>615</v>
      </c>
      <c r="K2733" s="30" t="s">
        <v>156</v>
      </c>
      <c r="L2733" s="30" t="n">
        <v>15</v>
      </c>
      <c r="M2733" s="30" t="n">
        <v>70</v>
      </c>
      <c r="N2733" s="30" t="s">
        <v>186</v>
      </c>
      <c r="O2733" s="30" t="s">
        <v>171</v>
      </c>
      <c r="P2733" s="30" t="s">
        <v>129</v>
      </c>
      <c r="Q2733" s="32" t="n">
        <v>3569.63</v>
      </c>
      <c r="R2733" s="30" t="s">
        <v>130</v>
      </c>
      <c r="S2733" s="30" t="s">
        <v>157</v>
      </c>
      <c r="T2733" s="30" t="n">
        <v>3</v>
      </c>
      <c r="U2733" s="30" t="n">
        <f aca="false">YEAR(E2733)</f>
        <v>2024</v>
      </c>
      <c r="V2733" s="30" t="str">
        <f aca="false">TEXT(E2733,"MMM-YYYY")</f>
        <v>Oct-2024</v>
      </c>
      <c r="W2733" s="30" t="n">
        <f aca="false">MONTH(E2733)</f>
        <v>10</v>
      </c>
      <c r="X2733" s="30" t="str">
        <f aca="false">TEXT(WEEKDAY(E2733,2),"0")&amp;" - "&amp;TEXT(E2733,"dddd")</f>
        <v>4 - Thursday</v>
      </c>
      <c r="Y2733" s="30" t="str">
        <f aca="false">_xlfn.IFS(C2733&lt;18,"Child (0-17)",C2733&lt;40,"Young Adult (18-39)",C2733&lt;60,"Adult (40-59)",TRUE(),"Senior (60+)")</f>
        <v>Senior (60+)</v>
      </c>
      <c r="Z2733" s="30" t="n">
        <f aca="false">ROUND(G2733-E2733,0)</f>
        <v>0</v>
      </c>
      <c r="AA2733" s="30" t="n">
        <f aca="false">L2733+M2733</f>
        <v>85</v>
      </c>
      <c r="AB2733" s="30" t="n">
        <f aca="false">IFERROR(ROUND(Q2733/AA2733,2),0)</f>
        <v>42</v>
      </c>
      <c r="AC2733" s="30" t="str">
        <f aca="false">IF(AND(K2733="Critical",N2733="No"),"URGENT - No Bed","Normal")</f>
        <v>Normal</v>
      </c>
      <c r="AD2733" s="34" t="n">
        <f aca="false">INDEX(Lookup_Tables!$B$3:$B$12,MATCH(H2733,Lookup_Tables!$A$3:$A$12,0))</f>
        <v>2800000</v>
      </c>
      <c r="AE2733" s="30" t="str">
        <f aca="false">INDEX(Lookup_Tables!$C$3:$C$12,MATCH(H2733,Lookup_Tables!$A$3:$A$12,0))</f>
        <v>Dr. Suresh Nair</v>
      </c>
      <c r="AF2733" s="30" t="str">
        <f aca="false">IFERROR(INDEX(Lookup_Tables!$F$16:$F$45,MATCH(I2733,Lookup_Tables!$E$16:$E$45,0)),"N/A")</f>
        <v>EMP210</v>
      </c>
      <c r="AG2733" s="30" t="n">
        <f aca="false">_xlfn.IFS(R2733="Recovered",4,R2733="Referred",3,R2733="Admitted",2,R2733="Deceased",1,TRUE(),0)</f>
        <v>4</v>
      </c>
      <c r="AH2733" s="30" t="str">
        <f aca="false">IF(T2733&gt;=4,"Satisfied",IF(T2733&gt;=3,"Neutral","Needs Improvement"))</f>
        <v>Neutral</v>
      </c>
    </row>
    <row r="2734" customFormat="false" ht="15" hidden="false" customHeight="false" outlineLevel="0" collapsed="false">
      <c r="A2734" s="27" t="s">
        <v>6906</v>
      </c>
      <c r="B2734" s="27" t="s">
        <v>1056</v>
      </c>
      <c r="C2734" s="27" t="n">
        <v>2</v>
      </c>
      <c r="D2734" s="27" t="s">
        <v>181</v>
      </c>
      <c r="E2734" s="28" t="n">
        <v>45451</v>
      </c>
      <c r="F2734" s="27" t="s">
        <v>1034</v>
      </c>
      <c r="G2734" s="28" t="n">
        <v>45451</v>
      </c>
      <c r="H2734" s="27" t="s">
        <v>168</v>
      </c>
      <c r="I2734" s="27" t="s">
        <v>169</v>
      </c>
      <c r="J2734" s="27" t="s">
        <v>170</v>
      </c>
      <c r="K2734" s="27" t="s">
        <v>138</v>
      </c>
      <c r="L2734" s="27" t="n">
        <v>35</v>
      </c>
      <c r="M2734" s="27" t="n">
        <v>20</v>
      </c>
      <c r="N2734" s="27" t="s">
        <v>127</v>
      </c>
      <c r="O2734" s="27" t="s">
        <v>128</v>
      </c>
      <c r="P2734" s="27" t="s">
        <v>140</v>
      </c>
      <c r="Q2734" s="29" t="n">
        <v>993.02</v>
      </c>
      <c r="R2734" s="27" t="s">
        <v>130</v>
      </c>
      <c r="S2734" s="27" t="s">
        <v>157</v>
      </c>
      <c r="T2734" s="27" t="n">
        <v>4</v>
      </c>
      <c r="U2734" s="27" t="n">
        <f aca="false">YEAR(E2734)</f>
        <v>2024</v>
      </c>
      <c r="V2734" s="27" t="str">
        <f aca="false">TEXT(E2734,"MMM-YYYY")</f>
        <v>Jun-2024</v>
      </c>
      <c r="W2734" s="27" t="n">
        <f aca="false">MONTH(E2734)</f>
        <v>6</v>
      </c>
      <c r="X2734" s="27" t="str">
        <f aca="false">TEXT(WEEKDAY(E2734,2),"0")&amp;" - "&amp;TEXT(E2734,"dddd")</f>
        <v>6 - Saturday</v>
      </c>
      <c r="Y2734" s="27" t="str">
        <f aca="false">_xlfn.IFS(C2734&lt;18,"Child (0-17)",C2734&lt;40,"Young Adult (18-39)",C2734&lt;60,"Adult (40-59)",TRUE(),"Senior (60+)")</f>
        <v>Child (0-17)</v>
      </c>
      <c r="Z2734" s="27" t="n">
        <f aca="false">ROUND(G2734-E2734,0)</f>
        <v>0</v>
      </c>
      <c r="AA2734" s="27" t="n">
        <f aca="false">L2734+M2734</f>
        <v>55</v>
      </c>
      <c r="AB2734" s="27" t="n">
        <f aca="false">IFERROR(ROUND(Q2734/AA2734,2),0)</f>
        <v>18.05</v>
      </c>
      <c r="AC2734" s="27" t="str">
        <f aca="false">IF(AND(K2734="Critical",N2734="No"),"URGENT - No Bed","Normal")</f>
        <v>Normal</v>
      </c>
      <c r="AD2734" s="33" t="n">
        <f aca="false">INDEX(Lookup_Tables!$B$3:$B$12,MATCH(H2734,Lookup_Tables!$A$3:$A$12,0))</f>
        <v>4400000</v>
      </c>
      <c r="AE2734" s="27" t="str">
        <f aca="false">INDEX(Lookup_Tables!$C$3:$C$12,MATCH(H2734,Lookup_Tables!$A$3:$A$12,0))</f>
        <v>Dr. Neha Chopra</v>
      </c>
      <c r="AF2734" s="27" t="str">
        <f aca="false">IFERROR(INDEX(Lookup_Tables!$F$16:$F$45,MATCH(I2734,Lookup_Tables!$E$16:$E$45,0)),"N/A")</f>
        <v>EMP220</v>
      </c>
      <c r="AG2734" s="27" t="n">
        <f aca="false">_xlfn.IFS(R2734="Recovered",4,R2734="Referred",3,R2734="Admitted",2,R2734="Deceased",1,TRUE(),0)</f>
        <v>4</v>
      </c>
      <c r="AH2734" s="27" t="str">
        <f aca="false">IF(T2734&gt;=4,"Satisfied",IF(T2734&gt;=3,"Neutral","Needs Improvement"))</f>
        <v>Satisfied</v>
      </c>
    </row>
    <row r="2735" customFormat="false" ht="15" hidden="false" customHeight="false" outlineLevel="0" collapsed="false">
      <c r="A2735" s="30" t="s">
        <v>4843</v>
      </c>
      <c r="B2735" s="30" t="s">
        <v>3086</v>
      </c>
      <c r="C2735" s="30" t="n">
        <v>47</v>
      </c>
      <c r="D2735" s="30" t="s">
        <v>121</v>
      </c>
      <c r="E2735" s="31" t="n">
        <v>45357</v>
      </c>
      <c r="F2735" s="30" t="s">
        <v>937</v>
      </c>
      <c r="G2735" s="31" t="n">
        <v>45357</v>
      </c>
      <c r="H2735" s="30" t="s">
        <v>161</v>
      </c>
      <c r="I2735" s="30" t="s">
        <v>320</v>
      </c>
      <c r="J2735" s="30" t="s">
        <v>426</v>
      </c>
      <c r="K2735" s="30" t="s">
        <v>138</v>
      </c>
      <c r="L2735" s="30" t="n">
        <v>44</v>
      </c>
      <c r="M2735" s="30" t="n">
        <v>43</v>
      </c>
      <c r="N2735" s="30" t="s">
        <v>127</v>
      </c>
      <c r="O2735" s="30" t="s">
        <v>128</v>
      </c>
      <c r="P2735" s="30" t="s">
        <v>187</v>
      </c>
      <c r="Q2735" s="32" t="n">
        <v>1919.41</v>
      </c>
      <c r="R2735" s="30" t="s">
        <v>130</v>
      </c>
      <c r="S2735" s="30" t="s">
        <v>151</v>
      </c>
      <c r="T2735" s="30" t="n">
        <v>4</v>
      </c>
      <c r="U2735" s="30" t="n">
        <f aca="false">YEAR(E2735)</f>
        <v>2024</v>
      </c>
      <c r="V2735" s="30" t="str">
        <f aca="false">TEXT(E2735,"MMM-YYYY")</f>
        <v>Mar-2024</v>
      </c>
      <c r="W2735" s="30" t="n">
        <f aca="false">MONTH(E2735)</f>
        <v>3</v>
      </c>
      <c r="X2735" s="30" t="str">
        <f aca="false">TEXT(WEEKDAY(E2735,2),"0")&amp;" - "&amp;TEXT(E2735,"dddd")</f>
        <v>3 - Wednesday</v>
      </c>
      <c r="Y2735" s="30" t="str">
        <f aca="false">_xlfn.IFS(C2735&lt;18,"Child (0-17)",C2735&lt;40,"Young Adult (18-39)",C2735&lt;60,"Adult (40-59)",TRUE(),"Senior (60+)")</f>
        <v>Adult (40-59)</v>
      </c>
      <c r="Z2735" s="30" t="n">
        <f aca="false">ROUND(G2735-E2735,0)</f>
        <v>0</v>
      </c>
      <c r="AA2735" s="30" t="n">
        <f aca="false">L2735+M2735</f>
        <v>87</v>
      </c>
      <c r="AB2735" s="30" t="n">
        <f aca="false">IFERROR(ROUND(Q2735/AA2735,2),0)</f>
        <v>22.06</v>
      </c>
      <c r="AC2735" s="30" t="str">
        <f aca="false">IF(AND(K2735="Critical",N2735="No"),"URGENT - No Bed","Normal")</f>
        <v>Normal</v>
      </c>
      <c r="AD2735" s="34" t="n">
        <f aca="false">INDEX(Lookup_Tables!$B$3:$B$12,MATCH(H2735,Lookup_Tables!$A$3:$A$12,0))</f>
        <v>3600000</v>
      </c>
      <c r="AE2735" s="30" t="str">
        <f aca="false">INDEX(Lookup_Tables!$C$3:$C$12,MATCH(H2735,Lookup_Tables!$A$3:$A$12,0))</f>
        <v>Dr. Sameer Joshi</v>
      </c>
      <c r="AF2735" s="30" t="str">
        <f aca="false">IFERROR(INDEX(Lookup_Tables!$F$16:$F$45,MATCH(I2735,Lookup_Tables!$E$16:$E$45,0)),"N/A")</f>
        <v>EMP223</v>
      </c>
      <c r="AG2735" s="30" t="n">
        <f aca="false">_xlfn.IFS(R2735="Recovered",4,R2735="Referred",3,R2735="Admitted",2,R2735="Deceased",1,TRUE(),0)</f>
        <v>4</v>
      </c>
      <c r="AH2735" s="30" t="str">
        <f aca="false">IF(T2735&gt;=4,"Satisfied",IF(T2735&gt;=3,"Neutral","Needs Improvement"))</f>
        <v>Satisfied</v>
      </c>
    </row>
    <row r="2736" customFormat="false" ht="15" hidden="false" customHeight="false" outlineLevel="0" collapsed="false">
      <c r="A2736" s="27" t="s">
        <v>5679</v>
      </c>
      <c r="B2736" s="27" t="s">
        <v>3030</v>
      </c>
      <c r="C2736" s="27" t="n">
        <v>35</v>
      </c>
      <c r="D2736" s="27" t="s">
        <v>181</v>
      </c>
      <c r="E2736" s="28" t="n">
        <v>45426</v>
      </c>
      <c r="F2736" s="27" t="s">
        <v>1068</v>
      </c>
      <c r="G2736" s="28" t="n">
        <v>45426</v>
      </c>
      <c r="H2736" s="27" t="s">
        <v>146</v>
      </c>
      <c r="I2736" s="27" t="s">
        <v>309</v>
      </c>
      <c r="J2736" s="27" t="s">
        <v>148</v>
      </c>
      <c r="K2736" s="27" t="s">
        <v>156</v>
      </c>
      <c r="L2736" s="27" t="n">
        <v>33</v>
      </c>
      <c r="M2736" s="27" t="n">
        <v>73</v>
      </c>
      <c r="N2736" s="27" t="s">
        <v>127</v>
      </c>
      <c r="O2736" s="27" t="s">
        <v>149</v>
      </c>
      <c r="P2736" s="27" t="s">
        <v>187</v>
      </c>
      <c r="Q2736" s="29" t="n">
        <v>4353.71</v>
      </c>
      <c r="R2736" s="27" t="s">
        <v>172</v>
      </c>
      <c r="S2736" s="27" t="s">
        <v>157</v>
      </c>
      <c r="T2736" s="27" t="n">
        <v>3</v>
      </c>
      <c r="U2736" s="27" t="n">
        <f aca="false">YEAR(E2736)</f>
        <v>2024</v>
      </c>
      <c r="V2736" s="27" t="str">
        <f aca="false">TEXT(E2736,"MMM-YYYY")</f>
        <v>May-2024</v>
      </c>
      <c r="W2736" s="27" t="n">
        <f aca="false">MONTH(E2736)</f>
        <v>5</v>
      </c>
      <c r="X2736" s="27" t="str">
        <f aca="false">TEXT(WEEKDAY(E2736,2),"0")&amp;" - "&amp;TEXT(E2736,"dddd")</f>
        <v>2 - Tuesday</v>
      </c>
      <c r="Y2736" s="27" t="str">
        <f aca="false">_xlfn.IFS(C2736&lt;18,"Child (0-17)",C2736&lt;40,"Young Adult (18-39)",C2736&lt;60,"Adult (40-59)",TRUE(),"Senior (60+)")</f>
        <v>Young Adult (18-39)</v>
      </c>
      <c r="Z2736" s="27" t="n">
        <f aca="false">ROUND(G2736-E2736,0)</f>
        <v>0</v>
      </c>
      <c r="AA2736" s="27" t="n">
        <f aca="false">L2736+M2736</f>
        <v>106</v>
      </c>
      <c r="AB2736" s="27" t="n">
        <f aca="false">IFERROR(ROUND(Q2736/AA2736,2),0)</f>
        <v>41.07</v>
      </c>
      <c r="AC2736" s="27" t="str">
        <f aca="false">IF(AND(K2736="Critical",N2736="No"),"URGENT - No Bed","Normal")</f>
        <v>Normal</v>
      </c>
      <c r="AD2736" s="33" t="n">
        <f aca="false">INDEX(Lookup_Tables!$B$3:$B$12,MATCH(H2736,Lookup_Tables!$A$3:$A$12,0))</f>
        <v>2700000</v>
      </c>
      <c r="AE2736" s="27" t="str">
        <f aca="false">INDEX(Lookup_Tables!$C$3:$C$12,MATCH(H2736,Lookup_Tables!$A$3:$A$12,0))</f>
        <v>Dr. Vikram Singh</v>
      </c>
      <c r="AF2736" s="27" t="str">
        <f aca="false">IFERROR(INDEX(Lookup_Tables!$F$16:$F$45,MATCH(I2736,Lookup_Tables!$E$16:$E$45,0)),"N/A")</f>
        <v>EMP228</v>
      </c>
      <c r="AG2736" s="27" t="n">
        <f aca="false">_xlfn.IFS(R2736="Recovered",4,R2736="Referred",3,R2736="Admitted",2,R2736="Deceased",1,TRUE(),0)</f>
        <v>2</v>
      </c>
      <c r="AH2736" s="27" t="str">
        <f aca="false">IF(T2736&gt;=4,"Satisfied",IF(T2736&gt;=3,"Neutral","Needs Improvement"))</f>
        <v>Neutral</v>
      </c>
    </row>
    <row r="2737" customFormat="false" ht="15" hidden="false" customHeight="false" outlineLevel="0" collapsed="false">
      <c r="A2737" s="30" t="s">
        <v>2609</v>
      </c>
      <c r="B2737" s="30" t="s">
        <v>2610</v>
      </c>
      <c r="C2737" s="30" t="n">
        <v>72</v>
      </c>
      <c r="D2737" s="30" t="s">
        <v>121</v>
      </c>
      <c r="E2737" s="31" t="n">
        <v>45452</v>
      </c>
      <c r="F2737" s="30" t="s">
        <v>374</v>
      </c>
      <c r="G2737" s="31" t="n">
        <v>45452</v>
      </c>
      <c r="H2737" s="30" t="s">
        <v>206</v>
      </c>
      <c r="I2737" s="30" t="s">
        <v>232</v>
      </c>
      <c r="J2737" s="30" t="s">
        <v>208</v>
      </c>
      <c r="K2737" s="30" t="s">
        <v>156</v>
      </c>
      <c r="L2737" s="30" t="n">
        <v>23</v>
      </c>
      <c r="M2737" s="30" t="n">
        <v>59</v>
      </c>
      <c r="N2737" s="30" t="s">
        <v>127</v>
      </c>
      <c r="O2737" s="30" t="s">
        <v>128</v>
      </c>
      <c r="P2737" s="30" t="s">
        <v>129</v>
      </c>
      <c r="Q2737" s="32" t="n">
        <v>4844.29</v>
      </c>
      <c r="R2737" s="30" t="s">
        <v>130</v>
      </c>
      <c r="S2737" s="30" t="s">
        <v>151</v>
      </c>
      <c r="T2737" s="30" t="n">
        <v>4</v>
      </c>
      <c r="U2737" s="30" t="n">
        <f aca="false">YEAR(E2737)</f>
        <v>2024</v>
      </c>
      <c r="V2737" s="30" t="str">
        <f aca="false">TEXT(E2737,"MMM-YYYY")</f>
        <v>Jun-2024</v>
      </c>
      <c r="W2737" s="30" t="n">
        <f aca="false">MONTH(E2737)</f>
        <v>6</v>
      </c>
      <c r="X2737" s="30" t="str">
        <f aca="false">TEXT(WEEKDAY(E2737,2),"0")&amp;" - "&amp;TEXT(E2737,"dddd")</f>
        <v>7 - Sunday</v>
      </c>
      <c r="Y2737" s="30" t="str">
        <f aca="false">_xlfn.IFS(C2737&lt;18,"Child (0-17)",C2737&lt;40,"Young Adult (18-39)",C2737&lt;60,"Adult (40-59)",TRUE(),"Senior (60+)")</f>
        <v>Senior (60+)</v>
      </c>
      <c r="Z2737" s="30" t="n">
        <f aca="false">ROUND(G2737-E2737,0)</f>
        <v>0</v>
      </c>
      <c r="AA2737" s="30" t="n">
        <f aca="false">L2737+M2737</f>
        <v>82</v>
      </c>
      <c r="AB2737" s="30" t="n">
        <f aca="false">IFERROR(ROUND(Q2737/AA2737,2),0)</f>
        <v>59.08</v>
      </c>
      <c r="AC2737" s="30" t="str">
        <f aca="false">IF(AND(K2737="Critical",N2737="No"),"URGENT - No Bed","Normal")</f>
        <v>Normal</v>
      </c>
      <c r="AD2737" s="34" t="n">
        <f aca="false">INDEX(Lookup_Tables!$B$3:$B$12,MATCH(H2737,Lookup_Tables!$A$3:$A$12,0))</f>
        <v>2800000</v>
      </c>
      <c r="AE2737" s="30" t="str">
        <f aca="false">INDEX(Lookup_Tables!$C$3:$C$12,MATCH(H2737,Lookup_Tables!$A$3:$A$12,0))</f>
        <v>Dr. Suresh Nair</v>
      </c>
      <c r="AF2737" s="30" t="str">
        <f aca="false">IFERROR(INDEX(Lookup_Tables!$F$16:$F$45,MATCH(I2737,Lookup_Tables!$E$16:$E$45,0)),"N/A")</f>
        <v>EMP210</v>
      </c>
      <c r="AG2737" s="30" t="n">
        <f aca="false">_xlfn.IFS(R2737="Recovered",4,R2737="Referred",3,R2737="Admitted",2,R2737="Deceased",1,TRUE(),0)</f>
        <v>4</v>
      </c>
      <c r="AH2737" s="30" t="str">
        <f aca="false">IF(T2737&gt;=4,"Satisfied",IF(T2737&gt;=3,"Neutral","Needs Improvement"))</f>
        <v>Satisfied</v>
      </c>
    </row>
    <row r="2738" customFormat="false" ht="15" hidden="false" customHeight="false" outlineLevel="0" collapsed="false">
      <c r="A2738" s="27" t="s">
        <v>3546</v>
      </c>
      <c r="B2738" s="27" t="s">
        <v>589</v>
      </c>
      <c r="C2738" s="27" t="n">
        <v>34</v>
      </c>
      <c r="D2738" s="27" t="s">
        <v>121</v>
      </c>
      <c r="E2738" s="28" t="n">
        <v>45465</v>
      </c>
      <c r="F2738" s="27" t="s">
        <v>1462</v>
      </c>
      <c r="G2738" s="28" t="n">
        <v>45466</v>
      </c>
      <c r="H2738" s="27" t="s">
        <v>217</v>
      </c>
      <c r="I2738" s="27" t="s">
        <v>344</v>
      </c>
      <c r="J2738" s="27" t="s">
        <v>388</v>
      </c>
      <c r="K2738" s="27" t="s">
        <v>126</v>
      </c>
      <c r="L2738" s="27" t="n">
        <v>23</v>
      </c>
      <c r="M2738" s="27" t="n">
        <v>79</v>
      </c>
      <c r="N2738" s="27" t="s">
        <v>186</v>
      </c>
      <c r="O2738" s="27" t="s">
        <v>149</v>
      </c>
      <c r="P2738" s="27" t="s">
        <v>150</v>
      </c>
      <c r="Q2738" s="29" t="n">
        <v>6713.02</v>
      </c>
      <c r="R2738" s="27" t="s">
        <v>130</v>
      </c>
      <c r="S2738" s="27" t="s">
        <v>178</v>
      </c>
      <c r="T2738" s="27" t="n">
        <v>3</v>
      </c>
      <c r="U2738" s="27" t="n">
        <f aca="false">YEAR(E2738)</f>
        <v>2024</v>
      </c>
      <c r="V2738" s="27" t="str">
        <f aca="false">TEXT(E2738,"MMM-YYYY")</f>
        <v>Jun-2024</v>
      </c>
      <c r="W2738" s="27" t="n">
        <f aca="false">MONTH(E2738)</f>
        <v>6</v>
      </c>
      <c r="X2738" s="27" t="str">
        <f aca="false">TEXT(WEEKDAY(E2738,2),"0")&amp;" - "&amp;TEXT(E2738,"dddd")</f>
        <v>6 - Saturday</v>
      </c>
      <c r="Y2738" s="27" t="str">
        <f aca="false">_xlfn.IFS(C2738&lt;18,"Child (0-17)",C2738&lt;40,"Young Adult (18-39)",C2738&lt;60,"Adult (40-59)",TRUE(),"Senior (60+)")</f>
        <v>Young Adult (18-39)</v>
      </c>
      <c r="Z2738" s="27" t="n">
        <f aca="false">ROUND(G2738-E2738,0)</f>
        <v>1</v>
      </c>
      <c r="AA2738" s="27" t="n">
        <f aca="false">L2738+M2738</f>
        <v>102</v>
      </c>
      <c r="AB2738" s="27" t="n">
        <f aca="false">IFERROR(ROUND(Q2738/AA2738,2),0)</f>
        <v>65.81</v>
      </c>
      <c r="AC2738" s="27" t="str">
        <f aca="false">IF(AND(K2738="Critical",N2738="No"),"URGENT - No Bed","Normal")</f>
        <v>Normal</v>
      </c>
      <c r="AD2738" s="33" t="n">
        <f aca="false">INDEX(Lookup_Tables!$B$3:$B$12,MATCH(H2738,Lookup_Tables!$A$3:$A$12,0))</f>
        <v>4200000</v>
      </c>
      <c r="AE2738" s="27" t="str">
        <f aca="false">INDEX(Lookup_Tables!$C$3:$C$12,MATCH(H2738,Lookup_Tables!$A$3:$A$12,0))</f>
        <v>Dr. Anil Kapoor</v>
      </c>
      <c r="AF2738" s="27" t="str">
        <f aca="false">IFERROR(INDEX(Lookup_Tables!$F$16:$F$45,MATCH(I2738,Lookup_Tables!$E$16:$E$45,0)),"N/A")</f>
        <v>EMP201</v>
      </c>
      <c r="AG2738" s="27" t="n">
        <f aca="false">_xlfn.IFS(R2738="Recovered",4,R2738="Referred",3,R2738="Admitted",2,R2738="Deceased",1,TRUE(),0)</f>
        <v>4</v>
      </c>
      <c r="AH2738" s="27" t="str">
        <f aca="false">IF(T2738&gt;=4,"Satisfied",IF(T2738&gt;=3,"Neutral","Needs Improvement"))</f>
        <v>Neutral</v>
      </c>
    </row>
    <row r="2739" customFormat="false" ht="15" hidden="false" customHeight="false" outlineLevel="0" collapsed="false">
      <c r="A2739" s="30" t="s">
        <v>5313</v>
      </c>
      <c r="B2739" s="30" t="s">
        <v>5314</v>
      </c>
      <c r="C2739" s="30" t="n">
        <v>38</v>
      </c>
      <c r="D2739" s="30" t="s">
        <v>121</v>
      </c>
      <c r="E2739" s="31" t="n">
        <v>45567</v>
      </c>
      <c r="F2739" s="30" t="s">
        <v>692</v>
      </c>
      <c r="G2739" s="31" t="n">
        <v>45567</v>
      </c>
      <c r="H2739" s="30" t="s">
        <v>161</v>
      </c>
      <c r="I2739" s="30" t="s">
        <v>320</v>
      </c>
      <c r="J2739" s="30" t="s">
        <v>163</v>
      </c>
      <c r="K2739" s="30" t="s">
        <v>138</v>
      </c>
      <c r="L2739" s="30" t="n">
        <v>32</v>
      </c>
      <c r="M2739" s="30" t="n">
        <v>34</v>
      </c>
      <c r="N2739" s="30" t="s">
        <v>127</v>
      </c>
      <c r="O2739" s="30" t="s">
        <v>139</v>
      </c>
      <c r="P2739" s="30" t="s">
        <v>150</v>
      </c>
      <c r="Q2739" s="32" t="n">
        <v>875.87</v>
      </c>
      <c r="R2739" s="30" t="s">
        <v>130</v>
      </c>
      <c r="S2739" s="30" t="s">
        <v>178</v>
      </c>
      <c r="T2739" s="30" t="n">
        <v>5</v>
      </c>
      <c r="U2739" s="30" t="n">
        <f aca="false">YEAR(E2739)</f>
        <v>2024</v>
      </c>
      <c r="V2739" s="30" t="str">
        <f aca="false">TEXT(E2739,"MMM-YYYY")</f>
        <v>Oct-2024</v>
      </c>
      <c r="W2739" s="30" t="n">
        <f aca="false">MONTH(E2739)</f>
        <v>10</v>
      </c>
      <c r="X2739" s="30" t="str">
        <f aca="false">TEXT(WEEKDAY(E2739,2),"0")&amp;" - "&amp;TEXT(E2739,"dddd")</f>
        <v>3 - Wednesday</v>
      </c>
      <c r="Y2739" s="30" t="str">
        <f aca="false">_xlfn.IFS(C2739&lt;18,"Child (0-17)",C2739&lt;40,"Young Adult (18-39)",C2739&lt;60,"Adult (40-59)",TRUE(),"Senior (60+)")</f>
        <v>Young Adult (18-39)</v>
      </c>
      <c r="Z2739" s="30" t="n">
        <f aca="false">ROUND(G2739-E2739,0)</f>
        <v>0</v>
      </c>
      <c r="AA2739" s="30" t="n">
        <f aca="false">L2739+M2739</f>
        <v>66</v>
      </c>
      <c r="AB2739" s="30" t="n">
        <f aca="false">IFERROR(ROUND(Q2739/AA2739,2),0)</f>
        <v>13.27</v>
      </c>
      <c r="AC2739" s="30" t="str">
        <f aca="false">IF(AND(K2739="Critical",N2739="No"),"URGENT - No Bed","Normal")</f>
        <v>Normal</v>
      </c>
      <c r="AD2739" s="34" t="n">
        <f aca="false">INDEX(Lookup_Tables!$B$3:$B$12,MATCH(H2739,Lookup_Tables!$A$3:$A$12,0))</f>
        <v>3600000</v>
      </c>
      <c r="AE2739" s="30" t="str">
        <f aca="false">INDEX(Lookup_Tables!$C$3:$C$12,MATCH(H2739,Lookup_Tables!$A$3:$A$12,0))</f>
        <v>Dr. Sameer Joshi</v>
      </c>
      <c r="AF2739" s="30" t="str">
        <f aca="false">IFERROR(INDEX(Lookup_Tables!$F$16:$F$45,MATCH(I2739,Lookup_Tables!$E$16:$E$45,0)),"N/A")</f>
        <v>EMP223</v>
      </c>
      <c r="AG2739" s="30" t="n">
        <f aca="false">_xlfn.IFS(R2739="Recovered",4,R2739="Referred",3,R2739="Admitted",2,R2739="Deceased",1,TRUE(),0)</f>
        <v>4</v>
      </c>
      <c r="AH2739" s="30" t="str">
        <f aca="false">IF(T2739&gt;=4,"Satisfied",IF(T2739&gt;=3,"Neutral","Needs Improvement"))</f>
        <v>Satisfied</v>
      </c>
    </row>
    <row r="2740" customFormat="false" ht="15" hidden="false" customHeight="false" outlineLevel="0" collapsed="false">
      <c r="A2740" s="27" t="s">
        <v>6647</v>
      </c>
      <c r="B2740" s="27" t="s">
        <v>2193</v>
      </c>
      <c r="C2740" s="27" t="n">
        <v>38</v>
      </c>
      <c r="D2740" s="27" t="s">
        <v>181</v>
      </c>
      <c r="E2740" s="28" t="n">
        <v>45356</v>
      </c>
      <c r="F2740" s="27" t="s">
        <v>907</v>
      </c>
      <c r="G2740" s="28" t="n">
        <v>45357</v>
      </c>
      <c r="H2740" s="27" t="s">
        <v>135</v>
      </c>
      <c r="I2740" s="27" t="s">
        <v>278</v>
      </c>
      <c r="J2740" s="27" t="s">
        <v>618</v>
      </c>
      <c r="K2740" s="27" t="s">
        <v>156</v>
      </c>
      <c r="L2740" s="27" t="n">
        <v>74</v>
      </c>
      <c r="M2740" s="27" t="n">
        <v>40</v>
      </c>
      <c r="N2740" s="27" t="s">
        <v>186</v>
      </c>
      <c r="O2740" s="27" t="s">
        <v>149</v>
      </c>
      <c r="P2740" s="27" t="s">
        <v>150</v>
      </c>
      <c r="Q2740" s="29" t="n">
        <v>3439.56</v>
      </c>
      <c r="R2740" s="27" t="s">
        <v>462</v>
      </c>
      <c r="S2740" s="27" t="s">
        <v>131</v>
      </c>
      <c r="T2740" s="27" t="n">
        <v>3</v>
      </c>
      <c r="U2740" s="27" t="n">
        <f aca="false">YEAR(E2740)</f>
        <v>2024</v>
      </c>
      <c r="V2740" s="27" t="str">
        <f aca="false">TEXT(E2740,"MMM-YYYY")</f>
        <v>Mar-2024</v>
      </c>
      <c r="W2740" s="27" t="n">
        <f aca="false">MONTH(E2740)</f>
        <v>3</v>
      </c>
      <c r="X2740" s="27" t="str">
        <f aca="false">TEXT(WEEKDAY(E2740,2),"0")&amp;" - "&amp;TEXT(E2740,"dddd")</f>
        <v>2 - Tuesday</v>
      </c>
      <c r="Y2740" s="27" t="str">
        <f aca="false">_xlfn.IFS(C2740&lt;18,"Child (0-17)",C2740&lt;40,"Young Adult (18-39)",C2740&lt;60,"Adult (40-59)",TRUE(),"Senior (60+)")</f>
        <v>Young Adult (18-39)</v>
      </c>
      <c r="Z2740" s="27" t="n">
        <f aca="false">ROUND(G2740-E2740,0)</f>
        <v>1</v>
      </c>
      <c r="AA2740" s="27" t="n">
        <f aca="false">L2740+M2740</f>
        <v>114</v>
      </c>
      <c r="AB2740" s="27" t="n">
        <f aca="false">IFERROR(ROUND(Q2740/AA2740,2),0)</f>
        <v>30.17</v>
      </c>
      <c r="AC2740" s="27" t="str">
        <f aca="false">IF(AND(K2740="Critical",N2740="No"),"URGENT - No Bed","Normal")</f>
        <v>Normal</v>
      </c>
      <c r="AD2740" s="33" t="n">
        <f aca="false">INDEX(Lookup_Tables!$B$3:$B$12,MATCH(H2740,Lookup_Tables!$A$3:$A$12,0))</f>
        <v>4600000</v>
      </c>
      <c r="AE2740" s="27" t="str">
        <f aca="false">INDEX(Lookup_Tables!$C$3:$C$12,MATCH(H2740,Lookup_Tables!$A$3:$A$12,0))</f>
        <v>Dr. Farhan Khan</v>
      </c>
      <c r="AF2740" s="27" t="str">
        <f aca="false">IFERROR(INDEX(Lookup_Tables!$F$16:$F$45,MATCH(I2740,Lookup_Tables!$E$16:$E$45,0)),"N/A")</f>
        <v>EMP208</v>
      </c>
      <c r="AG2740" s="27" t="n">
        <f aca="false">_xlfn.IFS(R2740="Recovered",4,R2740="Referred",3,R2740="Admitted",2,R2740="Deceased",1,TRUE(),0)</f>
        <v>1</v>
      </c>
      <c r="AH2740" s="27" t="str">
        <f aca="false">IF(T2740&gt;=4,"Satisfied",IF(T2740&gt;=3,"Neutral","Needs Improvement"))</f>
        <v>Neutral</v>
      </c>
    </row>
    <row r="2741" customFormat="false" ht="15" hidden="false" customHeight="false" outlineLevel="0" collapsed="false">
      <c r="A2741" s="30" t="s">
        <v>2102</v>
      </c>
      <c r="B2741" s="30" t="s">
        <v>1537</v>
      </c>
      <c r="C2741" s="30" t="n">
        <v>32</v>
      </c>
      <c r="D2741" s="30" t="s">
        <v>181</v>
      </c>
      <c r="E2741" s="31" t="n">
        <v>45588</v>
      </c>
      <c r="F2741" s="30" t="s">
        <v>290</v>
      </c>
      <c r="G2741" s="31" t="n">
        <v>45593</v>
      </c>
      <c r="H2741" s="30" t="s">
        <v>236</v>
      </c>
      <c r="I2741" s="30" t="s">
        <v>266</v>
      </c>
      <c r="J2741" s="30" t="s">
        <v>238</v>
      </c>
      <c r="K2741" s="30" t="s">
        <v>126</v>
      </c>
      <c r="L2741" s="30" t="n">
        <v>5</v>
      </c>
      <c r="M2741" s="30" t="n">
        <v>134</v>
      </c>
      <c r="N2741" s="30" t="s">
        <v>186</v>
      </c>
      <c r="O2741" s="30" t="s">
        <v>128</v>
      </c>
      <c r="P2741" s="30" t="s">
        <v>140</v>
      </c>
      <c r="Q2741" s="32" t="n">
        <v>8422.13</v>
      </c>
      <c r="R2741" s="30" t="s">
        <v>130</v>
      </c>
      <c r="S2741" s="30" t="s">
        <v>141</v>
      </c>
      <c r="T2741" s="30" t="n">
        <v>5</v>
      </c>
      <c r="U2741" s="30" t="n">
        <f aca="false">YEAR(E2741)</f>
        <v>2024</v>
      </c>
      <c r="V2741" s="30" t="str">
        <f aca="false">TEXT(E2741,"MMM-YYYY")</f>
        <v>Oct-2024</v>
      </c>
      <c r="W2741" s="30" t="n">
        <f aca="false">MONTH(E2741)</f>
        <v>10</v>
      </c>
      <c r="X2741" s="30" t="str">
        <f aca="false">TEXT(WEEKDAY(E2741,2),"0")&amp;" - "&amp;TEXT(E2741,"dddd")</f>
        <v>3 - Wednesday</v>
      </c>
      <c r="Y2741" s="30" t="str">
        <f aca="false">_xlfn.IFS(C2741&lt;18,"Child (0-17)",C2741&lt;40,"Young Adult (18-39)",C2741&lt;60,"Adult (40-59)",TRUE(),"Senior (60+)")</f>
        <v>Young Adult (18-39)</v>
      </c>
      <c r="Z2741" s="30" t="n">
        <f aca="false">ROUND(G2741-E2741,0)</f>
        <v>5</v>
      </c>
      <c r="AA2741" s="30" t="n">
        <f aca="false">L2741+M2741</f>
        <v>139</v>
      </c>
      <c r="AB2741" s="30" t="n">
        <f aca="false">IFERROR(ROUND(Q2741/AA2741,2),0)</f>
        <v>60.59</v>
      </c>
      <c r="AC2741" s="30" t="str">
        <f aca="false">IF(AND(K2741="Critical",N2741="No"),"URGENT - No Bed","Normal")</f>
        <v>Normal</v>
      </c>
      <c r="AD2741" s="34" t="n">
        <f aca="false">INDEX(Lookup_Tables!$B$3:$B$12,MATCH(H2741,Lookup_Tables!$A$3:$A$12,0))</f>
        <v>3900000</v>
      </c>
      <c r="AE2741" s="30" t="str">
        <f aca="false">INDEX(Lookup_Tables!$C$3:$C$12,MATCH(H2741,Lookup_Tables!$A$3:$A$12,0))</f>
        <v>Dr. Rina Mehta</v>
      </c>
      <c r="AF2741" s="30" t="str">
        <f aca="false">IFERROR(INDEX(Lookup_Tables!$F$16:$F$45,MATCH(I2741,Lookup_Tables!$E$16:$E$45,0)),"N/A")</f>
        <v>EMP217</v>
      </c>
      <c r="AG2741" s="30" t="n">
        <f aca="false">_xlfn.IFS(R2741="Recovered",4,R2741="Referred",3,R2741="Admitted",2,R2741="Deceased",1,TRUE(),0)</f>
        <v>4</v>
      </c>
      <c r="AH2741" s="30" t="str">
        <f aca="false">IF(T2741&gt;=4,"Satisfied",IF(T2741&gt;=3,"Neutral","Needs Improvement"))</f>
        <v>Satisfied</v>
      </c>
    </row>
    <row r="2742" customFormat="false" ht="15" hidden="false" customHeight="false" outlineLevel="0" collapsed="false">
      <c r="A2742" s="27" t="s">
        <v>6140</v>
      </c>
      <c r="B2742" s="27" t="s">
        <v>4576</v>
      </c>
      <c r="C2742" s="27" t="n">
        <v>81</v>
      </c>
      <c r="D2742" s="27" t="s">
        <v>181</v>
      </c>
      <c r="E2742" s="28" t="n">
        <v>45374</v>
      </c>
      <c r="F2742" s="27" t="s">
        <v>532</v>
      </c>
      <c r="G2742" s="28" t="n">
        <v>45374</v>
      </c>
      <c r="H2742" s="27" t="s">
        <v>161</v>
      </c>
      <c r="I2742" s="27" t="s">
        <v>162</v>
      </c>
      <c r="J2742" s="27" t="s">
        <v>258</v>
      </c>
      <c r="K2742" s="27" t="s">
        <v>138</v>
      </c>
      <c r="L2742" s="27" t="n">
        <v>29</v>
      </c>
      <c r="M2742" s="27" t="n">
        <v>16</v>
      </c>
      <c r="N2742" s="27" t="s">
        <v>127</v>
      </c>
      <c r="O2742" s="27" t="s">
        <v>139</v>
      </c>
      <c r="P2742" s="27" t="s">
        <v>129</v>
      </c>
      <c r="Q2742" s="29" t="n">
        <v>1682.21</v>
      </c>
      <c r="R2742" s="27" t="s">
        <v>130</v>
      </c>
      <c r="S2742" s="27" t="s">
        <v>192</v>
      </c>
      <c r="T2742" s="27" t="n">
        <v>4</v>
      </c>
      <c r="U2742" s="27" t="n">
        <f aca="false">YEAR(E2742)</f>
        <v>2024</v>
      </c>
      <c r="V2742" s="27" t="str">
        <f aca="false">TEXT(E2742,"MMM-YYYY")</f>
        <v>Mar-2024</v>
      </c>
      <c r="W2742" s="27" t="n">
        <f aca="false">MONTH(E2742)</f>
        <v>3</v>
      </c>
      <c r="X2742" s="27" t="str">
        <f aca="false">TEXT(WEEKDAY(E2742,2),"0")&amp;" - "&amp;TEXT(E2742,"dddd")</f>
        <v>6 - Saturday</v>
      </c>
      <c r="Y2742" s="27" t="str">
        <f aca="false">_xlfn.IFS(C2742&lt;18,"Child (0-17)",C2742&lt;40,"Young Adult (18-39)",C2742&lt;60,"Adult (40-59)",TRUE(),"Senior (60+)")</f>
        <v>Senior (60+)</v>
      </c>
      <c r="Z2742" s="27" t="n">
        <f aca="false">ROUND(G2742-E2742,0)</f>
        <v>0</v>
      </c>
      <c r="AA2742" s="27" t="n">
        <f aca="false">L2742+M2742</f>
        <v>45</v>
      </c>
      <c r="AB2742" s="27" t="n">
        <f aca="false">IFERROR(ROUND(Q2742/AA2742,2),0)</f>
        <v>37.38</v>
      </c>
      <c r="AC2742" s="27" t="str">
        <f aca="false">IF(AND(K2742="Critical",N2742="No"),"URGENT - No Bed","Normal")</f>
        <v>Normal</v>
      </c>
      <c r="AD2742" s="33" t="n">
        <f aca="false">INDEX(Lookup_Tables!$B$3:$B$12,MATCH(H2742,Lookup_Tables!$A$3:$A$12,0))</f>
        <v>3600000</v>
      </c>
      <c r="AE2742" s="27" t="str">
        <f aca="false">INDEX(Lookup_Tables!$C$3:$C$12,MATCH(H2742,Lookup_Tables!$A$3:$A$12,0))</f>
        <v>Dr. Sameer Joshi</v>
      </c>
      <c r="AF2742" s="27" t="str">
        <f aca="false">IFERROR(INDEX(Lookup_Tables!$F$16:$F$45,MATCH(I2742,Lookup_Tables!$E$16:$E$45,0)),"N/A")</f>
        <v>EMP222</v>
      </c>
      <c r="AG2742" s="27" t="n">
        <f aca="false">_xlfn.IFS(R2742="Recovered",4,R2742="Referred",3,R2742="Admitted",2,R2742="Deceased",1,TRUE(),0)</f>
        <v>4</v>
      </c>
      <c r="AH2742" s="27" t="str">
        <f aca="false">IF(T2742&gt;=4,"Satisfied",IF(T2742&gt;=3,"Neutral","Needs Improvement"))</f>
        <v>Satisfied</v>
      </c>
    </row>
    <row r="2743" customFormat="false" ht="15" hidden="false" customHeight="false" outlineLevel="0" collapsed="false">
      <c r="A2743" s="30" t="s">
        <v>311</v>
      </c>
      <c r="B2743" s="30" t="s">
        <v>312</v>
      </c>
      <c r="C2743" s="30" t="n">
        <v>43</v>
      </c>
      <c r="D2743" s="30" t="s">
        <v>121</v>
      </c>
      <c r="E2743" s="31" t="n">
        <v>45531</v>
      </c>
      <c r="F2743" s="30" t="s">
        <v>314</v>
      </c>
      <c r="G2743" s="31" t="n">
        <v>45532</v>
      </c>
      <c r="H2743" s="30" t="s">
        <v>242</v>
      </c>
      <c r="I2743" s="30" t="s">
        <v>315</v>
      </c>
      <c r="J2743" s="30" t="s">
        <v>316</v>
      </c>
      <c r="K2743" s="30" t="s">
        <v>138</v>
      </c>
      <c r="L2743" s="30" t="n">
        <v>64</v>
      </c>
      <c r="M2743" s="30" t="n">
        <v>42</v>
      </c>
      <c r="N2743" s="30" t="s">
        <v>127</v>
      </c>
      <c r="O2743" s="30" t="s">
        <v>128</v>
      </c>
      <c r="P2743" s="30" t="s">
        <v>187</v>
      </c>
      <c r="Q2743" s="32" t="n">
        <v>1820.68</v>
      </c>
      <c r="R2743" s="30" t="s">
        <v>130</v>
      </c>
      <c r="S2743" s="30" t="s">
        <v>192</v>
      </c>
      <c r="T2743" s="30" t="n">
        <v>4</v>
      </c>
      <c r="U2743" s="30" t="n">
        <f aca="false">YEAR(E2743)</f>
        <v>2024</v>
      </c>
      <c r="V2743" s="30" t="str">
        <f aca="false">TEXT(E2743,"MMM-YYYY")</f>
        <v>Aug-2024</v>
      </c>
      <c r="W2743" s="30" t="n">
        <f aca="false">MONTH(E2743)</f>
        <v>8</v>
      </c>
      <c r="X2743" s="30" t="str">
        <f aca="false">TEXT(WEEKDAY(E2743,2),"0")&amp;" - "&amp;TEXT(E2743,"dddd")</f>
        <v>2 - Tuesday</v>
      </c>
      <c r="Y2743" s="30" t="str">
        <f aca="false">_xlfn.IFS(C2743&lt;18,"Child (0-17)",C2743&lt;40,"Young Adult (18-39)",C2743&lt;60,"Adult (40-59)",TRUE(),"Senior (60+)")</f>
        <v>Adult (40-59)</v>
      </c>
      <c r="Z2743" s="30" t="n">
        <f aca="false">ROUND(G2743-E2743,0)</f>
        <v>1</v>
      </c>
      <c r="AA2743" s="30" t="n">
        <f aca="false">L2743+M2743</f>
        <v>106</v>
      </c>
      <c r="AB2743" s="30" t="n">
        <f aca="false">IFERROR(ROUND(Q2743/AA2743,2),0)</f>
        <v>17.18</v>
      </c>
      <c r="AC2743" s="30" t="str">
        <f aca="false">IF(AND(K2743="Critical",N2743="No"),"URGENT - No Bed","Normal")</f>
        <v>Normal</v>
      </c>
      <c r="AD2743" s="34" t="n">
        <f aca="false">INDEX(Lookup_Tables!$B$3:$B$12,MATCH(H2743,Lookup_Tables!$A$3:$A$12,0))</f>
        <v>3000000</v>
      </c>
      <c r="AE2743" s="30" t="str">
        <f aca="false">INDEX(Lookup_Tables!$C$3:$C$12,MATCH(H2743,Lookup_Tables!$A$3:$A$12,0))</f>
        <v>Dr. Pooja Iyer</v>
      </c>
      <c r="AF2743" s="30" t="str">
        <f aca="false">IFERROR(INDEX(Lookup_Tables!$F$16:$F$45,MATCH(I2743,Lookup_Tables!$E$16:$E$45,0)),"N/A")</f>
        <v>EMP213</v>
      </c>
      <c r="AG2743" s="30" t="n">
        <f aca="false">_xlfn.IFS(R2743="Recovered",4,R2743="Referred",3,R2743="Admitted",2,R2743="Deceased",1,TRUE(),0)</f>
        <v>4</v>
      </c>
      <c r="AH2743" s="30" t="str">
        <f aca="false">IF(T2743&gt;=4,"Satisfied",IF(T2743&gt;=3,"Neutral","Needs Improvement"))</f>
        <v>Satisfied</v>
      </c>
    </row>
    <row r="2744" customFormat="false" ht="15" hidden="false" customHeight="false" outlineLevel="0" collapsed="false">
      <c r="A2744" s="27" t="s">
        <v>2427</v>
      </c>
      <c r="B2744" s="27" t="s">
        <v>930</v>
      </c>
      <c r="C2744" s="27" t="n">
        <v>0</v>
      </c>
      <c r="D2744" s="27" t="s">
        <v>181</v>
      </c>
      <c r="E2744" s="28" t="n">
        <v>45631</v>
      </c>
      <c r="F2744" s="27" t="s">
        <v>848</v>
      </c>
      <c r="G2744" s="28" t="n">
        <v>45631</v>
      </c>
      <c r="H2744" s="27" t="s">
        <v>146</v>
      </c>
      <c r="I2744" s="27" t="s">
        <v>309</v>
      </c>
      <c r="J2744" s="27" t="s">
        <v>222</v>
      </c>
      <c r="K2744" s="27" t="s">
        <v>138</v>
      </c>
      <c r="L2744" s="27" t="n">
        <v>72</v>
      </c>
      <c r="M2744" s="27" t="n">
        <v>21</v>
      </c>
      <c r="N2744" s="27" t="s">
        <v>127</v>
      </c>
      <c r="O2744" s="27" t="s">
        <v>171</v>
      </c>
      <c r="P2744" s="27" t="s">
        <v>140</v>
      </c>
      <c r="Q2744" s="29" t="n">
        <v>1227.7</v>
      </c>
      <c r="R2744" s="27" t="s">
        <v>130</v>
      </c>
      <c r="S2744" s="27" t="s">
        <v>141</v>
      </c>
      <c r="T2744" s="27" t="n">
        <v>5</v>
      </c>
      <c r="U2744" s="27" t="n">
        <f aca="false">YEAR(E2744)</f>
        <v>2024</v>
      </c>
      <c r="V2744" s="27" t="str">
        <f aca="false">TEXT(E2744,"MMM-YYYY")</f>
        <v>Dec-2024</v>
      </c>
      <c r="W2744" s="27" t="n">
        <f aca="false">MONTH(E2744)</f>
        <v>12</v>
      </c>
      <c r="X2744" s="27" t="str">
        <f aca="false">TEXT(WEEKDAY(E2744,2),"0")&amp;" - "&amp;TEXT(E2744,"dddd")</f>
        <v>4 - Thursday</v>
      </c>
      <c r="Y2744" s="27" t="str">
        <f aca="false">_xlfn.IFS(C2744&lt;18,"Child (0-17)",C2744&lt;40,"Young Adult (18-39)",C2744&lt;60,"Adult (40-59)",TRUE(),"Senior (60+)")</f>
        <v>Child (0-17)</v>
      </c>
      <c r="Z2744" s="27" t="n">
        <f aca="false">ROUND(G2744-E2744,0)</f>
        <v>0</v>
      </c>
      <c r="AA2744" s="27" t="n">
        <f aca="false">L2744+M2744</f>
        <v>93</v>
      </c>
      <c r="AB2744" s="27" t="n">
        <f aca="false">IFERROR(ROUND(Q2744/AA2744,2),0)</f>
        <v>13.2</v>
      </c>
      <c r="AC2744" s="27" t="str">
        <f aca="false">IF(AND(K2744="Critical",N2744="No"),"URGENT - No Bed","Normal")</f>
        <v>Normal</v>
      </c>
      <c r="AD2744" s="33" t="n">
        <f aca="false">INDEX(Lookup_Tables!$B$3:$B$12,MATCH(H2744,Lookup_Tables!$A$3:$A$12,0))</f>
        <v>2700000</v>
      </c>
      <c r="AE2744" s="27" t="str">
        <f aca="false">INDEX(Lookup_Tables!$C$3:$C$12,MATCH(H2744,Lookup_Tables!$A$3:$A$12,0))</f>
        <v>Dr. Vikram Singh</v>
      </c>
      <c r="AF2744" s="27" t="str">
        <f aca="false">IFERROR(INDEX(Lookup_Tables!$F$16:$F$45,MATCH(I2744,Lookup_Tables!$E$16:$E$45,0)),"N/A")</f>
        <v>EMP228</v>
      </c>
      <c r="AG2744" s="27" t="n">
        <f aca="false">_xlfn.IFS(R2744="Recovered",4,R2744="Referred",3,R2744="Admitted",2,R2744="Deceased",1,TRUE(),0)</f>
        <v>4</v>
      </c>
      <c r="AH2744" s="27" t="str">
        <f aca="false">IF(T2744&gt;=4,"Satisfied",IF(T2744&gt;=3,"Neutral","Needs Improvement"))</f>
        <v>Satisfied</v>
      </c>
    </row>
    <row r="2745" customFormat="false" ht="15" hidden="false" customHeight="false" outlineLevel="0" collapsed="false">
      <c r="A2745" s="30" t="s">
        <v>3416</v>
      </c>
      <c r="B2745" s="30" t="s">
        <v>1070</v>
      </c>
      <c r="C2745" s="30" t="n">
        <v>44</v>
      </c>
      <c r="D2745" s="30" t="s">
        <v>121</v>
      </c>
      <c r="E2745" s="31" t="n">
        <v>45618</v>
      </c>
      <c r="F2745" s="30" t="s">
        <v>1034</v>
      </c>
      <c r="G2745" s="31" t="n">
        <v>45620</v>
      </c>
      <c r="H2745" s="30" t="s">
        <v>206</v>
      </c>
      <c r="I2745" s="30" t="s">
        <v>232</v>
      </c>
      <c r="J2745" s="30" t="s">
        <v>208</v>
      </c>
      <c r="K2745" s="30" t="s">
        <v>156</v>
      </c>
      <c r="L2745" s="30" t="n">
        <v>18</v>
      </c>
      <c r="M2745" s="30" t="n">
        <v>69</v>
      </c>
      <c r="N2745" s="30" t="s">
        <v>186</v>
      </c>
      <c r="O2745" s="30" t="s">
        <v>171</v>
      </c>
      <c r="P2745" s="30" t="s">
        <v>140</v>
      </c>
      <c r="Q2745" s="32" t="n">
        <v>4915.29</v>
      </c>
      <c r="R2745" s="30" t="s">
        <v>130</v>
      </c>
      <c r="S2745" s="30" t="s">
        <v>157</v>
      </c>
      <c r="T2745" s="30" t="n">
        <v>4</v>
      </c>
      <c r="U2745" s="30" t="n">
        <f aca="false">YEAR(E2745)</f>
        <v>2024</v>
      </c>
      <c r="V2745" s="30" t="str">
        <f aca="false">TEXT(E2745,"MMM-YYYY")</f>
        <v>Nov-2024</v>
      </c>
      <c r="W2745" s="30" t="n">
        <f aca="false">MONTH(E2745)</f>
        <v>11</v>
      </c>
      <c r="X2745" s="30" t="str">
        <f aca="false">TEXT(WEEKDAY(E2745,2),"0")&amp;" - "&amp;TEXT(E2745,"dddd")</f>
        <v>5 - Friday</v>
      </c>
      <c r="Y2745" s="30" t="str">
        <f aca="false">_xlfn.IFS(C2745&lt;18,"Child (0-17)",C2745&lt;40,"Young Adult (18-39)",C2745&lt;60,"Adult (40-59)",TRUE(),"Senior (60+)")</f>
        <v>Adult (40-59)</v>
      </c>
      <c r="Z2745" s="30" t="n">
        <f aca="false">ROUND(G2745-E2745,0)</f>
        <v>2</v>
      </c>
      <c r="AA2745" s="30" t="n">
        <f aca="false">L2745+M2745</f>
        <v>87</v>
      </c>
      <c r="AB2745" s="30" t="n">
        <f aca="false">IFERROR(ROUND(Q2745/AA2745,2),0)</f>
        <v>56.5</v>
      </c>
      <c r="AC2745" s="30" t="str">
        <f aca="false">IF(AND(K2745="Critical",N2745="No"),"URGENT - No Bed","Normal")</f>
        <v>Normal</v>
      </c>
      <c r="AD2745" s="34" t="n">
        <f aca="false">INDEX(Lookup_Tables!$B$3:$B$12,MATCH(H2745,Lookup_Tables!$A$3:$A$12,0))</f>
        <v>2800000</v>
      </c>
      <c r="AE2745" s="30" t="str">
        <f aca="false">INDEX(Lookup_Tables!$C$3:$C$12,MATCH(H2745,Lookup_Tables!$A$3:$A$12,0))</f>
        <v>Dr. Suresh Nair</v>
      </c>
      <c r="AF2745" s="30" t="str">
        <f aca="false">IFERROR(INDEX(Lookup_Tables!$F$16:$F$45,MATCH(I2745,Lookup_Tables!$E$16:$E$45,0)),"N/A")</f>
        <v>EMP210</v>
      </c>
      <c r="AG2745" s="30" t="n">
        <f aca="false">_xlfn.IFS(R2745="Recovered",4,R2745="Referred",3,R2745="Admitted",2,R2745="Deceased",1,TRUE(),0)</f>
        <v>4</v>
      </c>
      <c r="AH2745" s="30" t="str">
        <f aca="false">IF(T2745&gt;=4,"Satisfied",IF(T2745&gt;=3,"Neutral","Needs Improvement"))</f>
        <v>Satisfied</v>
      </c>
    </row>
    <row r="2746" customFormat="false" ht="15" hidden="false" customHeight="false" outlineLevel="0" collapsed="false">
      <c r="A2746" s="27" t="s">
        <v>2263</v>
      </c>
      <c r="B2746" s="27" t="s">
        <v>369</v>
      </c>
      <c r="C2746" s="27" t="n">
        <v>27</v>
      </c>
      <c r="D2746" s="27" t="s">
        <v>181</v>
      </c>
      <c r="E2746" s="28" t="n">
        <v>45368</v>
      </c>
      <c r="F2746" s="27" t="s">
        <v>645</v>
      </c>
      <c r="G2746" s="28" t="n">
        <v>45368</v>
      </c>
      <c r="H2746" s="27" t="s">
        <v>183</v>
      </c>
      <c r="I2746" s="27" t="s">
        <v>212</v>
      </c>
      <c r="J2746" s="27" t="s">
        <v>431</v>
      </c>
      <c r="K2746" s="27" t="s">
        <v>138</v>
      </c>
      <c r="L2746" s="27" t="n">
        <v>32</v>
      </c>
      <c r="M2746" s="27" t="n">
        <v>43</v>
      </c>
      <c r="N2746" s="27" t="s">
        <v>127</v>
      </c>
      <c r="O2746" s="27" t="s">
        <v>171</v>
      </c>
      <c r="P2746" s="27" t="s">
        <v>187</v>
      </c>
      <c r="Q2746" s="29" t="n">
        <v>1645.29</v>
      </c>
      <c r="R2746" s="27" t="s">
        <v>268</v>
      </c>
      <c r="S2746" s="27" t="s">
        <v>157</v>
      </c>
      <c r="T2746" s="27" t="n">
        <v>3</v>
      </c>
      <c r="U2746" s="27" t="n">
        <f aca="false">YEAR(E2746)</f>
        <v>2024</v>
      </c>
      <c r="V2746" s="27" t="str">
        <f aca="false">TEXT(E2746,"MMM-YYYY")</f>
        <v>Mar-2024</v>
      </c>
      <c r="W2746" s="27" t="n">
        <f aca="false">MONTH(E2746)</f>
        <v>3</v>
      </c>
      <c r="X2746" s="27" t="str">
        <f aca="false">TEXT(WEEKDAY(E2746,2),"0")&amp;" - "&amp;TEXT(E2746,"dddd")</f>
        <v>7 - Sunday</v>
      </c>
      <c r="Y2746" s="27" t="str">
        <f aca="false">_xlfn.IFS(C2746&lt;18,"Child (0-17)",C2746&lt;40,"Young Adult (18-39)",C2746&lt;60,"Adult (40-59)",TRUE(),"Senior (60+)")</f>
        <v>Young Adult (18-39)</v>
      </c>
      <c r="Z2746" s="27" t="n">
        <f aca="false">ROUND(G2746-E2746,0)</f>
        <v>0</v>
      </c>
      <c r="AA2746" s="27" t="n">
        <f aca="false">L2746+M2746</f>
        <v>75</v>
      </c>
      <c r="AB2746" s="27" t="n">
        <f aca="false">IFERROR(ROUND(Q2746/AA2746,2),0)</f>
        <v>21.94</v>
      </c>
      <c r="AC2746" s="27" t="str">
        <f aca="false">IF(AND(K2746="Critical",N2746="No"),"URGENT - No Bed","Normal")</f>
        <v>Normal</v>
      </c>
      <c r="AD2746" s="33" t="n">
        <f aca="false">INDEX(Lookup_Tables!$B$3:$B$12,MATCH(H2746,Lookup_Tables!$A$3:$A$12,0))</f>
        <v>3100000</v>
      </c>
      <c r="AE2746" s="27" t="str">
        <f aca="false">INDEX(Lookup_Tables!$C$3:$C$12,MATCH(H2746,Lookup_Tables!$A$3:$A$12,0))</f>
        <v>Dr. Kavita Rao</v>
      </c>
      <c r="AF2746" s="27" t="str">
        <f aca="false">IFERROR(INDEX(Lookup_Tables!$F$16:$F$45,MATCH(I2746,Lookup_Tables!$E$16:$E$45,0)),"N/A")</f>
        <v>EMP225</v>
      </c>
      <c r="AG2746" s="27" t="n">
        <f aca="false">_xlfn.IFS(R2746="Recovered",4,R2746="Referred",3,R2746="Admitted",2,R2746="Deceased",1,TRUE(),0)</f>
        <v>3</v>
      </c>
      <c r="AH2746" s="27" t="str">
        <f aca="false">IF(T2746&gt;=4,"Satisfied",IF(T2746&gt;=3,"Neutral","Needs Improvement"))</f>
        <v>Neutral</v>
      </c>
    </row>
    <row r="2747" customFormat="false" ht="15" hidden="false" customHeight="false" outlineLevel="0" collapsed="false">
      <c r="A2747" s="30" t="s">
        <v>6497</v>
      </c>
      <c r="B2747" s="30" t="s">
        <v>1454</v>
      </c>
      <c r="C2747" s="30" t="n">
        <v>33</v>
      </c>
      <c r="D2747" s="30" t="s">
        <v>181</v>
      </c>
      <c r="E2747" s="31" t="n">
        <v>45649</v>
      </c>
      <c r="F2747" s="30" t="s">
        <v>154</v>
      </c>
      <c r="G2747" s="31" t="n">
        <v>45651</v>
      </c>
      <c r="H2747" s="30" t="s">
        <v>146</v>
      </c>
      <c r="I2747" s="30" t="s">
        <v>309</v>
      </c>
      <c r="J2747" s="30" t="s">
        <v>222</v>
      </c>
      <c r="K2747" s="30" t="s">
        <v>156</v>
      </c>
      <c r="L2747" s="30" t="n">
        <v>53</v>
      </c>
      <c r="M2747" s="30" t="n">
        <v>72</v>
      </c>
      <c r="N2747" s="30" t="s">
        <v>127</v>
      </c>
      <c r="O2747" s="30" t="s">
        <v>149</v>
      </c>
      <c r="P2747" s="30" t="s">
        <v>150</v>
      </c>
      <c r="Q2747" s="32" t="n">
        <v>3208.97</v>
      </c>
      <c r="R2747" s="30" t="s">
        <v>130</v>
      </c>
      <c r="S2747" s="30" t="s">
        <v>151</v>
      </c>
      <c r="T2747" s="30" t="n">
        <v>5</v>
      </c>
      <c r="U2747" s="30" t="n">
        <f aca="false">YEAR(E2747)</f>
        <v>2024</v>
      </c>
      <c r="V2747" s="30" t="str">
        <f aca="false">TEXT(E2747,"MMM-YYYY")</f>
        <v>Dec-2024</v>
      </c>
      <c r="W2747" s="30" t="n">
        <f aca="false">MONTH(E2747)</f>
        <v>12</v>
      </c>
      <c r="X2747" s="30" t="str">
        <f aca="false">TEXT(WEEKDAY(E2747,2),"0")&amp;" - "&amp;TEXT(E2747,"dddd")</f>
        <v>1 - Monday</v>
      </c>
      <c r="Y2747" s="30" t="str">
        <f aca="false">_xlfn.IFS(C2747&lt;18,"Child (0-17)",C2747&lt;40,"Young Adult (18-39)",C2747&lt;60,"Adult (40-59)",TRUE(),"Senior (60+)")</f>
        <v>Young Adult (18-39)</v>
      </c>
      <c r="Z2747" s="30" t="n">
        <f aca="false">ROUND(G2747-E2747,0)</f>
        <v>2</v>
      </c>
      <c r="AA2747" s="30" t="n">
        <f aca="false">L2747+M2747</f>
        <v>125</v>
      </c>
      <c r="AB2747" s="30" t="n">
        <f aca="false">IFERROR(ROUND(Q2747/AA2747,2),0)</f>
        <v>25.67</v>
      </c>
      <c r="AC2747" s="30" t="str">
        <f aca="false">IF(AND(K2747="Critical",N2747="No"),"URGENT - No Bed","Normal")</f>
        <v>Normal</v>
      </c>
      <c r="AD2747" s="34" t="n">
        <f aca="false">INDEX(Lookup_Tables!$B$3:$B$12,MATCH(H2747,Lookup_Tables!$A$3:$A$12,0))</f>
        <v>2700000</v>
      </c>
      <c r="AE2747" s="30" t="str">
        <f aca="false">INDEX(Lookup_Tables!$C$3:$C$12,MATCH(H2747,Lookup_Tables!$A$3:$A$12,0))</f>
        <v>Dr. Vikram Singh</v>
      </c>
      <c r="AF2747" s="30" t="str">
        <f aca="false">IFERROR(INDEX(Lookup_Tables!$F$16:$F$45,MATCH(I2747,Lookup_Tables!$E$16:$E$45,0)),"N/A")</f>
        <v>EMP228</v>
      </c>
      <c r="AG2747" s="30" t="n">
        <f aca="false">_xlfn.IFS(R2747="Recovered",4,R2747="Referred",3,R2747="Admitted",2,R2747="Deceased",1,TRUE(),0)</f>
        <v>4</v>
      </c>
      <c r="AH2747" s="30" t="str">
        <f aca="false">IF(T2747&gt;=4,"Satisfied",IF(T2747&gt;=3,"Neutral","Needs Improvement"))</f>
        <v>Satisfied</v>
      </c>
    </row>
    <row r="2748" customFormat="false" ht="15" hidden="false" customHeight="false" outlineLevel="0" collapsed="false">
      <c r="A2748" s="27" t="s">
        <v>6019</v>
      </c>
      <c r="B2748" s="27" t="s">
        <v>1713</v>
      </c>
      <c r="C2748" s="27" t="n">
        <v>34</v>
      </c>
      <c r="D2748" s="27" t="s">
        <v>181</v>
      </c>
      <c r="E2748" s="28" t="n">
        <v>45313</v>
      </c>
      <c r="F2748" s="27" t="s">
        <v>527</v>
      </c>
      <c r="G2748" s="28" t="n">
        <v>45318</v>
      </c>
      <c r="H2748" s="27" t="s">
        <v>146</v>
      </c>
      <c r="I2748" s="27" t="s">
        <v>309</v>
      </c>
      <c r="J2748" s="27" t="s">
        <v>148</v>
      </c>
      <c r="K2748" s="27" t="s">
        <v>126</v>
      </c>
      <c r="L2748" s="27" t="n">
        <v>22</v>
      </c>
      <c r="M2748" s="27" t="n">
        <v>87</v>
      </c>
      <c r="N2748" s="27" t="s">
        <v>127</v>
      </c>
      <c r="O2748" s="27" t="s">
        <v>149</v>
      </c>
      <c r="P2748" s="27" t="s">
        <v>187</v>
      </c>
      <c r="Q2748" s="29" t="n">
        <v>8424.19</v>
      </c>
      <c r="R2748" s="27" t="s">
        <v>172</v>
      </c>
      <c r="S2748" s="27" t="s">
        <v>197</v>
      </c>
      <c r="T2748" s="27" t="n">
        <v>5</v>
      </c>
      <c r="U2748" s="27" t="n">
        <f aca="false">YEAR(E2748)</f>
        <v>2024</v>
      </c>
      <c r="V2748" s="27" t="str">
        <f aca="false">TEXT(E2748,"MMM-YYYY")</f>
        <v>Jan-2024</v>
      </c>
      <c r="W2748" s="27" t="n">
        <f aca="false">MONTH(E2748)</f>
        <v>1</v>
      </c>
      <c r="X2748" s="27" t="str">
        <f aca="false">TEXT(WEEKDAY(E2748,2),"0")&amp;" - "&amp;TEXT(E2748,"dddd")</f>
        <v>1 - Monday</v>
      </c>
      <c r="Y2748" s="27" t="str">
        <f aca="false">_xlfn.IFS(C2748&lt;18,"Child (0-17)",C2748&lt;40,"Young Adult (18-39)",C2748&lt;60,"Adult (40-59)",TRUE(),"Senior (60+)")</f>
        <v>Young Adult (18-39)</v>
      </c>
      <c r="Z2748" s="27" t="n">
        <f aca="false">ROUND(G2748-E2748,0)</f>
        <v>5</v>
      </c>
      <c r="AA2748" s="27" t="n">
        <f aca="false">L2748+M2748</f>
        <v>109</v>
      </c>
      <c r="AB2748" s="27" t="n">
        <f aca="false">IFERROR(ROUND(Q2748/AA2748,2),0)</f>
        <v>77.29</v>
      </c>
      <c r="AC2748" s="27" t="str">
        <f aca="false">IF(AND(K2748="Critical",N2748="No"),"URGENT - No Bed","Normal")</f>
        <v>Normal</v>
      </c>
      <c r="AD2748" s="33" t="n">
        <f aca="false">INDEX(Lookup_Tables!$B$3:$B$12,MATCH(H2748,Lookup_Tables!$A$3:$A$12,0))</f>
        <v>2700000</v>
      </c>
      <c r="AE2748" s="27" t="str">
        <f aca="false">INDEX(Lookup_Tables!$C$3:$C$12,MATCH(H2748,Lookup_Tables!$A$3:$A$12,0))</f>
        <v>Dr. Vikram Singh</v>
      </c>
      <c r="AF2748" s="27" t="str">
        <f aca="false">IFERROR(INDEX(Lookup_Tables!$F$16:$F$45,MATCH(I2748,Lookup_Tables!$E$16:$E$45,0)),"N/A")</f>
        <v>EMP228</v>
      </c>
      <c r="AG2748" s="27" t="n">
        <f aca="false">_xlfn.IFS(R2748="Recovered",4,R2748="Referred",3,R2748="Admitted",2,R2748="Deceased",1,TRUE(),0)</f>
        <v>2</v>
      </c>
      <c r="AH2748" s="27" t="str">
        <f aca="false">IF(T2748&gt;=4,"Satisfied",IF(T2748&gt;=3,"Neutral","Needs Improvement"))</f>
        <v>Satisfied</v>
      </c>
    </row>
    <row r="2749" customFormat="false" ht="15" hidden="false" customHeight="false" outlineLevel="0" collapsed="false">
      <c r="A2749" s="30" t="s">
        <v>4139</v>
      </c>
      <c r="B2749" s="30" t="s">
        <v>2210</v>
      </c>
      <c r="C2749" s="30" t="n">
        <v>50</v>
      </c>
      <c r="D2749" s="30" t="s">
        <v>121</v>
      </c>
      <c r="E2749" s="31" t="n">
        <v>45554</v>
      </c>
      <c r="F2749" s="30" t="s">
        <v>937</v>
      </c>
      <c r="G2749" s="31" t="n">
        <v>45555</v>
      </c>
      <c r="H2749" s="30" t="s">
        <v>168</v>
      </c>
      <c r="I2749" s="30" t="s">
        <v>366</v>
      </c>
      <c r="J2749" s="30" t="s">
        <v>367</v>
      </c>
      <c r="K2749" s="30" t="s">
        <v>138</v>
      </c>
      <c r="L2749" s="30" t="n">
        <v>52</v>
      </c>
      <c r="M2749" s="30" t="n">
        <v>16</v>
      </c>
      <c r="N2749" s="30" t="s">
        <v>127</v>
      </c>
      <c r="O2749" s="30" t="s">
        <v>139</v>
      </c>
      <c r="P2749" s="30" t="s">
        <v>140</v>
      </c>
      <c r="Q2749" s="32" t="n">
        <v>1381.78</v>
      </c>
      <c r="R2749" s="30" t="s">
        <v>130</v>
      </c>
      <c r="S2749" s="30" t="s">
        <v>157</v>
      </c>
      <c r="T2749" s="30" t="n">
        <v>3</v>
      </c>
      <c r="U2749" s="30" t="n">
        <f aca="false">YEAR(E2749)</f>
        <v>2024</v>
      </c>
      <c r="V2749" s="30" t="str">
        <f aca="false">TEXT(E2749,"MMM-YYYY")</f>
        <v>Sep-2024</v>
      </c>
      <c r="W2749" s="30" t="n">
        <f aca="false">MONTH(E2749)</f>
        <v>9</v>
      </c>
      <c r="X2749" s="30" t="str">
        <f aca="false">TEXT(WEEKDAY(E2749,2),"0")&amp;" - "&amp;TEXT(E2749,"dddd")</f>
        <v>4 - Thursday</v>
      </c>
      <c r="Y2749" s="30" t="str">
        <f aca="false">_xlfn.IFS(C2749&lt;18,"Child (0-17)",C2749&lt;40,"Young Adult (18-39)",C2749&lt;60,"Adult (40-59)",TRUE(),"Senior (60+)")</f>
        <v>Adult (40-59)</v>
      </c>
      <c r="Z2749" s="30" t="n">
        <f aca="false">ROUND(G2749-E2749,0)</f>
        <v>1</v>
      </c>
      <c r="AA2749" s="30" t="n">
        <f aca="false">L2749+M2749</f>
        <v>68</v>
      </c>
      <c r="AB2749" s="30" t="n">
        <f aca="false">IFERROR(ROUND(Q2749/AA2749,2),0)</f>
        <v>20.32</v>
      </c>
      <c r="AC2749" s="30" t="str">
        <f aca="false">IF(AND(K2749="Critical",N2749="No"),"URGENT - No Bed","Normal")</f>
        <v>Normal</v>
      </c>
      <c r="AD2749" s="34" t="n">
        <f aca="false">INDEX(Lookup_Tables!$B$3:$B$12,MATCH(H2749,Lookup_Tables!$A$3:$A$12,0))</f>
        <v>4400000</v>
      </c>
      <c r="AE2749" s="30" t="str">
        <f aca="false">INDEX(Lookup_Tables!$C$3:$C$12,MATCH(H2749,Lookup_Tables!$A$3:$A$12,0))</f>
        <v>Dr. Neha Chopra</v>
      </c>
      <c r="AF2749" s="30" t="str">
        <f aca="false">IFERROR(INDEX(Lookup_Tables!$F$16:$F$45,MATCH(I2749,Lookup_Tables!$E$16:$E$45,0)),"N/A")</f>
        <v>EMP218</v>
      </c>
      <c r="AG2749" s="30" t="n">
        <f aca="false">_xlfn.IFS(R2749="Recovered",4,R2749="Referred",3,R2749="Admitted",2,R2749="Deceased",1,TRUE(),0)</f>
        <v>4</v>
      </c>
      <c r="AH2749" s="30" t="str">
        <f aca="false">IF(T2749&gt;=4,"Satisfied",IF(T2749&gt;=3,"Neutral","Needs Improvement"))</f>
        <v>Neutral</v>
      </c>
    </row>
    <row r="2750" customFormat="false" ht="15" hidden="false" customHeight="false" outlineLevel="0" collapsed="false">
      <c r="A2750" s="27" t="s">
        <v>4807</v>
      </c>
      <c r="B2750" s="27" t="s">
        <v>2459</v>
      </c>
      <c r="C2750" s="27" t="n">
        <v>39</v>
      </c>
      <c r="D2750" s="27" t="s">
        <v>121</v>
      </c>
      <c r="E2750" s="28" t="n">
        <v>45303</v>
      </c>
      <c r="F2750" s="27" t="s">
        <v>635</v>
      </c>
      <c r="G2750" s="28" t="n">
        <v>45305</v>
      </c>
      <c r="H2750" s="27" t="s">
        <v>161</v>
      </c>
      <c r="I2750" s="27" t="s">
        <v>538</v>
      </c>
      <c r="J2750" s="27" t="s">
        <v>426</v>
      </c>
      <c r="K2750" s="27" t="s">
        <v>202</v>
      </c>
      <c r="L2750" s="27" t="n">
        <v>11</v>
      </c>
      <c r="M2750" s="27" t="n">
        <v>176</v>
      </c>
      <c r="N2750" s="27" t="s">
        <v>186</v>
      </c>
      <c r="O2750" s="27" t="s">
        <v>128</v>
      </c>
      <c r="P2750" s="27" t="s">
        <v>129</v>
      </c>
      <c r="Q2750" s="29" t="n">
        <v>17710.45</v>
      </c>
      <c r="R2750" s="27" t="s">
        <v>130</v>
      </c>
      <c r="S2750" s="27" t="s">
        <v>151</v>
      </c>
      <c r="T2750" s="27" t="n">
        <v>3</v>
      </c>
      <c r="U2750" s="27" t="n">
        <f aca="false">YEAR(E2750)</f>
        <v>2024</v>
      </c>
      <c r="V2750" s="27" t="str">
        <f aca="false">TEXT(E2750,"MMM-YYYY")</f>
        <v>Jan-2024</v>
      </c>
      <c r="W2750" s="27" t="n">
        <f aca="false">MONTH(E2750)</f>
        <v>1</v>
      </c>
      <c r="X2750" s="27" t="str">
        <f aca="false">TEXT(WEEKDAY(E2750,2),"0")&amp;" - "&amp;TEXT(E2750,"dddd")</f>
        <v>5 - Friday</v>
      </c>
      <c r="Y2750" s="27" t="str">
        <f aca="false">_xlfn.IFS(C2750&lt;18,"Child (0-17)",C2750&lt;40,"Young Adult (18-39)",C2750&lt;60,"Adult (40-59)",TRUE(),"Senior (60+)")</f>
        <v>Young Adult (18-39)</v>
      </c>
      <c r="Z2750" s="27" t="n">
        <f aca="false">ROUND(G2750-E2750,0)</f>
        <v>2</v>
      </c>
      <c r="AA2750" s="27" t="n">
        <f aca="false">L2750+M2750</f>
        <v>187</v>
      </c>
      <c r="AB2750" s="27" t="n">
        <f aca="false">IFERROR(ROUND(Q2750/AA2750,2),0)</f>
        <v>94.71</v>
      </c>
      <c r="AC2750" s="27" t="str">
        <f aca="false">IF(AND(K2750="Critical",N2750="No"),"URGENT - No Bed","Normal")</f>
        <v>Normal</v>
      </c>
      <c r="AD2750" s="33" t="n">
        <f aca="false">INDEX(Lookup_Tables!$B$3:$B$12,MATCH(H2750,Lookup_Tables!$A$3:$A$12,0))</f>
        <v>3600000</v>
      </c>
      <c r="AE2750" s="27" t="str">
        <f aca="false">INDEX(Lookup_Tables!$C$3:$C$12,MATCH(H2750,Lookup_Tables!$A$3:$A$12,0))</f>
        <v>Dr. Sameer Joshi</v>
      </c>
      <c r="AF2750" s="27" t="str">
        <f aca="false">IFERROR(INDEX(Lookup_Tables!$F$16:$F$45,MATCH(I2750,Lookup_Tables!$E$16:$E$45,0)),"N/A")</f>
        <v>EMP221</v>
      </c>
      <c r="AG2750" s="27" t="n">
        <f aca="false">_xlfn.IFS(R2750="Recovered",4,R2750="Referred",3,R2750="Admitted",2,R2750="Deceased",1,TRUE(),0)</f>
        <v>4</v>
      </c>
      <c r="AH2750" s="27" t="str">
        <f aca="false">IF(T2750&gt;=4,"Satisfied",IF(T2750&gt;=3,"Neutral","Needs Improvement"))</f>
        <v>Neutral</v>
      </c>
    </row>
    <row r="2751" customFormat="false" ht="15" hidden="false" customHeight="false" outlineLevel="0" collapsed="false">
      <c r="A2751" s="30" t="s">
        <v>6079</v>
      </c>
      <c r="B2751" s="30" t="s">
        <v>6080</v>
      </c>
      <c r="C2751" s="30" t="n">
        <v>0</v>
      </c>
      <c r="D2751" s="30" t="s">
        <v>121</v>
      </c>
      <c r="E2751" s="31" t="n">
        <v>45628</v>
      </c>
      <c r="F2751" s="30" t="s">
        <v>651</v>
      </c>
      <c r="G2751" s="31" t="n">
        <v>45629</v>
      </c>
      <c r="H2751" s="30" t="s">
        <v>135</v>
      </c>
      <c r="I2751" s="30" t="s">
        <v>278</v>
      </c>
      <c r="J2751" s="30" t="s">
        <v>252</v>
      </c>
      <c r="K2751" s="30" t="s">
        <v>138</v>
      </c>
      <c r="L2751" s="30" t="n">
        <v>84</v>
      </c>
      <c r="M2751" s="30" t="n">
        <v>15</v>
      </c>
      <c r="N2751" s="30" t="s">
        <v>127</v>
      </c>
      <c r="O2751" s="30" t="s">
        <v>139</v>
      </c>
      <c r="P2751" s="30" t="s">
        <v>129</v>
      </c>
      <c r="Q2751" s="32" t="n">
        <v>2160.9</v>
      </c>
      <c r="R2751" s="30" t="s">
        <v>130</v>
      </c>
      <c r="S2751" s="30" t="s">
        <v>131</v>
      </c>
      <c r="T2751" s="30" t="n">
        <v>5</v>
      </c>
      <c r="U2751" s="30" t="n">
        <f aca="false">YEAR(E2751)</f>
        <v>2024</v>
      </c>
      <c r="V2751" s="30" t="str">
        <f aca="false">TEXT(E2751,"MMM-YYYY")</f>
        <v>Dec-2024</v>
      </c>
      <c r="W2751" s="30" t="n">
        <f aca="false">MONTH(E2751)</f>
        <v>12</v>
      </c>
      <c r="X2751" s="30" t="str">
        <f aca="false">TEXT(WEEKDAY(E2751,2),"0")&amp;" - "&amp;TEXT(E2751,"dddd")</f>
        <v>1 - Monday</v>
      </c>
      <c r="Y2751" s="30" t="str">
        <f aca="false">_xlfn.IFS(C2751&lt;18,"Child (0-17)",C2751&lt;40,"Young Adult (18-39)",C2751&lt;60,"Adult (40-59)",TRUE(),"Senior (60+)")</f>
        <v>Child (0-17)</v>
      </c>
      <c r="Z2751" s="30" t="n">
        <f aca="false">ROUND(G2751-E2751,0)</f>
        <v>1</v>
      </c>
      <c r="AA2751" s="30" t="n">
        <f aca="false">L2751+M2751</f>
        <v>99</v>
      </c>
      <c r="AB2751" s="30" t="n">
        <f aca="false">IFERROR(ROUND(Q2751/AA2751,2),0)</f>
        <v>21.83</v>
      </c>
      <c r="AC2751" s="30" t="str">
        <f aca="false">IF(AND(K2751="Critical",N2751="No"),"URGENT - No Bed","Normal")</f>
        <v>Normal</v>
      </c>
      <c r="AD2751" s="34" t="n">
        <f aca="false">INDEX(Lookup_Tables!$B$3:$B$12,MATCH(H2751,Lookup_Tables!$A$3:$A$12,0))</f>
        <v>4600000</v>
      </c>
      <c r="AE2751" s="30" t="str">
        <f aca="false">INDEX(Lookup_Tables!$C$3:$C$12,MATCH(H2751,Lookup_Tables!$A$3:$A$12,0))</f>
        <v>Dr. Farhan Khan</v>
      </c>
      <c r="AF2751" s="30" t="str">
        <f aca="false">IFERROR(INDEX(Lookup_Tables!$F$16:$F$45,MATCH(I2751,Lookup_Tables!$E$16:$E$45,0)),"N/A")</f>
        <v>EMP208</v>
      </c>
      <c r="AG2751" s="30" t="n">
        <f aca="false">_xlfn.IFS(R2751="Recovered",4,R2751="Referred",3,R2751="Admitted",2,R2751="Deceased",1,TRUE(),0)</f>
        <v>4</v>
      </c>
      <c r="AH2751" s="30" t="str">
        <f aca="false">IF(T2751&gt;=4,"Satisfied",IF(T2751&gt;=3,"Neutral","Needs Improvement"))</f>
        <v>Satisfied</v>
      </c>
    </row>
    <row r="2752" customFormat="false" ht="15" hidden="false" customHeight="false" outlineLevel="0" collapsed="false">
      <c r="A2752" s="27" t="s">
        <v>4125</v>
      </c>
      <c r="B2752" s="27" t="s">
        <v>732</v>
      </c>
      <c r="C2752" s="27" t="n">
        <v>56</v>
      </c>
      <c r="D2752" s="27" t="s">
        <v>121</v>
      </c>
      <c r="E2752" s="28" t="n">
        <v>45579</v>
      </c>
      <c r="F2752" s="27" t="s">
        <v>216</v>
      </c>
      <c r="G2752" s="28" t="n">
        <v>45580</v>
      </c>
      <c r="H2752" s="27" t="s">
        <v>183</v>
      </c>
      <c r="I2752" s="27" t="s">
        <v>430</v>
      </c>
      <c r="J2752" s="27" t="s">
        <v>411</v>
      </c>
      <c r="K2752" s="27" t="s">
        <v>156</v>
      </c>
      <c r="L2752" s="27" t="n">
        <v>33</v>
      </c>
      <c r="M2752" s="27" t="n">
        <v>69</v>
      </c>
      <c r="N2752" s="27" t="s">
        <v>127</v>
      </c>
      <c r="O2752" s="27" t="s">
        <v>171</v>
      </c>
      <c r="P2752" s="27" t="s">
        <v>129</v>
      </c>
      <c r="Q2752" s="29" t="n">
        <v>4391.77</v>
      </c>
      <c r="R2752" s="27" t="s">
        <v>130</v>
      </c>
      <c r="S2752" s="27" t="s">
        <v>151</v>
      </c>
      <c r="T2752" s="27" t="n">
        <v>5</v>
      </c>
      <c r="U2752" s="27" t="n">
        <f aca="false">YEAR(E2752)</f>
        <v>2024</v>
      </c>
      <c r="V2752" s="27" t="str">
        <f aca="false">TEXT(E2752,"MMM-YYYY")</f>
        <v>Oct-2024</v>
      </c>
      <c r="W2752" s="27" t="n">
        <f aca="false">MONTH(E2752)</f>
        <v>10</v>
      </c>
      <c r="X2752" s="27" t="str">
        <f aca="false">TEXT(WEEKDAY(E2752,2),"0")&amp;" - "&amp;TEXT(E2752,"dddd")</f>
        <v>1 - Monday</v>
      </c>
      <c r="Y2752" s="27" t="str">
        <f aca="false">_xlfn.IFS(C2752&lt;18,"Child (0-17)",C2752&lt;40,"Young Adult (18-39)",C2752&lt;60,"Adult (40-59)",TRUE(),"Senior (60+)")</f>
        <v>Adult (40-59)</v>
      </c>
      <c r="Z2752" s="27" t="n">
        <f aca="false">ROUND(G2752-E2752,0)</f>
        <v>1</v>
      </c>
      <c r="AA2752" s="27" t="n">
        <f aca="false">L2752+M2752</f>
        <v>102</v>
      </c>
      <c r="AB2752" s="27" t="n">
        <f aca="false">IFERROR(ROUND(Q2752/AA2752,2),0)</f>
        <v>43.06</v>
      </c>
      <c r="AC2752" s="27" t="str">
        <f aca="false">IF(AND(K2752="Critical",N2752="No"),"URGENT - No Bed","Normal")</f>
        <v>Normal</v>
      </c>
      <c r="AD2752" s="33" t="n">
        <f aca="false">INDEX(Lookup_Tables!$B$3:$B$12,MATCH(H2752,Lookup_Tables!$A$3:$A$12,0))</f>
        <v>3100000</v>
      </c>
      <c r="AE2752" s="27" t="str">
        <f aca="false">INDEX(Lookup_Tables!$C$3:$C$12,MATCH(H2752,Lookup_Tables!$A$3:$A$12,0))</f>
        <v>Dr. Kavita Rao</v>
      </c>
      <c r="AF2752" s="27" t="str">
        <f aca="false">IFERROR(INDEX(Lookup_Tables!$F$16:$F$45,MATCH(I2752,Lookup_Tables!$E$16:$E$45,0)),"N/A")</f>
        <v>EMP224</v>
      </c>
      <c r="AG2752" s="27" t="n">
        <f aca="false">_xlfn.IFS(R2752="Recovered",4,R2752="Referred",3,R2752="Admitted",2,R2752="Deceased",1,TRUE(),0)</f>
        <v>4</v>
      </c>
      <c r="AH2752" s="27" t="str">
        <f aca="false">IF(T2752&gt;=4,"Satisfied",IF(T2752&gt;=3,"Neutral","Needs Improvement"))</f>
        <v>Satisfied</v>
      </c>
    </row>
    <row r="2753" customFormat="false" ht="15" hidden="false" customHeight="false" outlineLevel="0" collapsed="false">
      <c r="A2753" s="30" t="s">
        <v>4285</v>
      </c>
      <c r="B2753" s="30" t="s">
        <v>3779</v>
      </c>
      <c r="C2753" s="30" t="n">
        <v>45</v>
      </c>
      <c r="D2753" s="30" t="s">
        <v>121</v>
      </c>
      <c r="E2753" s="31" t="n">
        <v>45493</v>
      </c>
      <c r="F2753" s="30" t="s">
        <v>753</v>
      </c>
      <c r="G2753" s="31" t="n">
        <v>45494</v>
      </c>
      <c r="H2753" s="30" t="s">
        <v>161</v>
      </c>
      <c r="I2753" s="30" t="s">
        <v>320</v>
      </c>
      <c r="J2753" s="30" t="s">
        <v>426</v>
      </c>
      <c r="K2753" s="30" t="s">
        <v>138</v>
      </c>
      <c r="L2753" s="30" t="n">
        <v>66</v>
      </c>
      <c r="M2753" s="30" t="n">
        <v>40</v>
      </c>
      <c r="N2753" s="30" t="s">
        <v>127</v>
      </c>
      <c r="O2753" s="30" t="s">
        <v>171</v>
      </c>
      <c r="P2753" s="30" t="s">
        <v>140</v>
      </c>
      <c r="Q2753" s="32" t="n">
        <v>2575.28</v>
      </c>
      <c r="R2753" s="30" t="s">
        <v>130</v>
      </c>
      <c r="S2753" s="30" t="s">
        <v>335</v>
      </c>
      <c r="T2753" s="30" t="n">
        <v>3</v>
      </c>
      <c r="U2753" s="30" t="n">
        <f aca="false">YEAR(E2753)</f>
        <v>2024</v>
      </c>
      <c r="V2753" s="30" t="str">
        <f aca="false">TEXT(E2753,"MMM-YYYY")</f>
        <v>Jul-2024</v>
      </c>
      <c r="W2753" s="30" t="n">
        <f aca="false">MONTH(E2753)</f>
        <v>7</v>
      </c>
      <c r="X2753" s="30" t="str">
        <f aca="false">TEXT(WEEKDAY(E2753,2),"0")&amp;" - "&amp;TEXT(E2753,"dddd")</f>
        <v>6 - Saturday</v>
      </c>
      <c r="Y2753" s="30" t="str">
        <f aca="false">_xlfn.IFS(C2753&lt;18,"Child (0-17)",C2753&lt;40,"Young Adult (18-39)",C2753&lt;60,"Adult (40-59)",TRUE(),"Senior (60+)")</f>
        <v>Adult (40-59)</v>
      </c>
      <c r="Z2753" s="30" t="n">
        <f aca="false">ROUND(G2753-E2753,0)</f>
        <v>1</v>
      </c>
      <c r="AA2753" s="30" t="n">
        <f aca="false">L2753+M2753</f>
        <v>106</v>
      </c>
      <c r="AB2753" s="30" t="n">
        <f aca="false">IFERROR(ROUND(Q2753/AA2753,2),0)</f>
        <v>24.3</v>
      </c>
      <c r="AC2753" s="30" t="str">
        <f aca="false">IF(AND(K2753="Critical",N2753="No"),"URGENT - No Bed","Normal")</f>
        <v>Normal</v>
      </c>
      <c r="AD2753" s="34" t="n">
        <f aca="false">INDEX(Lookup_Tables!$B$3:$B$12,MATCH(H2753,Lookup_Tables!$A$3:$A$12,0))</f>
        <v>3600000</v>
      </c>
      <c r="AE2753" s="30" t="str">
        <f aca="false">INDEX(Lookup_Tables!$C$3:$C$12,MATCH(H2753,Lookup_Tables!$A$3:$A$12,0))</f>
        <v>Dr. Sameer Joshi</v>
      </c>
      <c r="AF2753" s="30" t="str">
        <f aca="false">IFERROR(INDEX(Lookup_Tables!$F$16:$F$45,MATCH(I2753,Lookup_Tables!$E$16:$E$45,0)),"N/A")</f>
        <v>EMP223</v>
      </c>
      <c r="AG2753" s="30" t="n">
        <f aca="false">_xlfn.IFS(R2753="Recovered",4,R2753="Referred",3,R2753="Admitted",2,R2753="Deceased",1,TRUE(),0)</f>
        <v>4</v>
      </c>
      <c r="AH2753" s="30" t="str">
        <f aca="false">IF(T2753&gt;=4,"Satisfied",IF(T2753&gt;=3,"Neutral","Needs Improvement"))</f>
        <v>Neutral</v>
      </c>
    </row>
    <row r="2754" customFormat="false" ht="15" hidden="false" customHeight="false" outlineLevel="0" collapsed="false">
      <c r="A2754" s="27" t="s">
        <v>6914</v>
      </c>
      <c r="B2754" s="27" t="s">
        <v>387</v>
      </c>
      <c r="C2754" s="27" t="n">
        <v>32</v>
      </c>
      <c r="D2754" s="27" t="s">
        <v>181</v>
      </c>
      <c r="E2754" s="28" t="n">
        <v>45319</v>
      </c>
      <c r="F2754" s="27" t="s">
        <v>519</v>
      </c>
      <c r="G2754" s="28" t="n">
        <v>45319</v>
      </c>
      <c r="H2754" s="27" t="s">
        <v>183</v>
      </c>
      <c r="I2754" s="27" t="s">
        <v>212</v>
      </c>
      <c r="J2754" s="27" t="s">
        <v>431</v>
      </c>
      <c r="K2754" s="27" t="s">
        <v>138</v>
      </c>
      <c r="L2754" s="27" t="n">
        <v>23</v>
      </c>
      <c r="M2754" s="27" t="n">
        <v>45</v>
      </c>
      <c r="N2754" s="27" t="s">
        <v>127</v>
      </c>
      <c r="O2754" s="27" t="s">
        <v>149</v>
      </c>
      <c r="P2754" s="27" t="s">
        <v>187</v>
      </c>
      <c r="Q2754" s="29" t="n">
        <v>1048.91</v>
      </c>
      <c r="R2754" s="27" t="s">
        <v>130</v>
      </c>
      <c r="S2754" s="27" t="s">
        <v>141</v>
      </c>
      <c r="T2754" s="27" t="n">
        <v>5</v>
      </c>
      <c r="U2754" s="27" t="n">
        <f aca="false">YEAR(E2754)</f>
        <v>2024</v>
      </c>
      <c r="V2754" s="27" t="str">
        <f aca="false">TEXT(E2754,"MMM-YYYY")</f>
        <v>Jan-2024</v>
      </c>
      <c r="W2754" s="27" t="n">
        <f aca="false">MONTH(E2754)</f>
        <v>1</v>
      </c>
      <c r="X2754" s="27" t="str">
        <f aca="false">TEXT(WEEKDAY(E2754,2),"0")&amp;" - "&amp;TEXT(E2754,"dddd")</f>
        <v>7 - Sunday</v>
      </c>
      <c r="Y2754" s="27" t="str">
        <f aca="false">_xlfn.IFS(C2754&lt;18,"Child (0-17)",C2754&lt;40,"Young Adult (18-39)",C2754&lt;60,"Adult (40-59)",TRUE(),"Senior (60+)")</f>
        <v>Young Adult (18-39)</v>
      </c>
      <c r="Z2754" s="27" t="n">
        <f aca="false">ROUND(G2754-E2754,0)</f>
        <v>0</v>
      </c>
      <c r="AA2754" s="27" t="n">
        <f aca="false">L2754+M2754</f>
        <v>68</v>
      </c>
      <c r="AB2754" s="27" t="n">
        <f aca="false">IFERROR(ROUND(Q2754/AA2754,2),0)</f>
        <v>15.43</v>
      </c>
      <c r="AC2754" s="27" t="str">
        <f aca="false">IF(AND(K2754="Critical",N2754="No"),"URGENT - No Bed","Normal")</f>
        <v>Normal</v>
      </c>
      <c r="AD2754" s="33" t="n">
        <f aca="false">INDEX(Lookup_Tables!$B$3:$B$12,MATCH(H2754,Lookup_Tables!$A$3:$A$12,0))</f>
        <v>3100000</v>
      </c>
      <c r="AE2754" s="27" t="str">
        <f aca="false">INDEX(Lookup_Tables!$C$3:$C$12,MATCH(H2754,Lookup_Tables!$A$3:$A$12,0))</f>
        <v>Dr. Kavita Rao</v>
      </c>
      <c r="AF2754" s="27" t="str">
        <f aca="false">IFERROR(INDEX(Lookup_Tables!$F$16:$F$45,MATCH(I2754,Lookup_Tables!$E$16:$E$45,0)),"N/A")</f>
        <v>EMP225</v>
      </c>
      <c r="AG2754" s="27" t="n">
        <f aca="false">_xlfn.IFS(R2754="Recovered",4,R2754="Referred",3,R2754="Admitted",2,R2754="Deceased",1,TRUE(),0)</f>
        <v>4</v>
      </c>
      <c r="AH2754" s="27" t="str">
        <f aca="false">IF(T2754&gt;=4,"Satisfied",IF(T2754&gt;=3,"Neutral","Needs Improvement"))</f>
        <v>Satisfied</v>
      </c>
    </row>
    <row r="2755" customFormat="false" ht="15" hidden="false" customHeight="false" outlineLevel="0" collapsed="false">
      <c r="A2755" s="30" t="s">
        <v>7042</v>
      </c>
      <c r="B2755" s="30" t="s">
        <v>2796</v>
      </c>
      <c r="C2755" s="30" t="n">
        <v>20</v>
      </c>
      <c r="D2755" s="30" t="s">
        <v>121</v>
      </c>
      <c r="E2755" s="31" t="n">
        <v>45449</v>
      </c>
      <c r="F2755" s="30" t="s">
        <v>1899</v>
      </c>
      <c r="G2755" s="31" t="n">
        <v>45451</v>
      </c>
      <c r="H2755" s="30" t="s">
        <v>236</v>
      </c>
      <c r="I2755" s="30" t="s">
        <v>237</v>
      </c>
      <c r="J2755" s="30" t="s">
        <v>238</v>
      </c>
      <c r="K2755" s="30" t="s">
        <v>156</v>
      </c>
      <c r="L2755" s="30" t="n">
        <v>58</v>
      </c>
      <c r="M2755" s="30" t="n">
        <v>39</v>
      </c>
      <c r="N2755" s="30" t="s">
        <v>186</v>
      </c>
      <c r="O2755" s="30" t="s">
        <v>128</v>
      </c>
      <c r="P2755" s="30" t="s">
        <v>129</v>
      </c>
      <c r="Q2755" s="32" t="n">
        <v>4336.27</v>
      </c>
      <c r="R2755" s="30" t="s">
        <v>130</v>
      </c>
      <c r="S2755" s="30" t="s">
        <v>178</v>
      </c>
      <c r="T2755" s="30" t="n">
        <v>1</v>
      </c>
      <c r="U2755" s="30" t="n">
        <f aca="false">YEAR(E2755)</f>
        <v>2024</v>
      </c>
      <c r="V2755" s="30" t="str">
        <f aca="false">TEXT(E2755,"MMM-YYYY")</f>
        <v>Jun-2024</v>
      </c>
      <c r="W2755" s="30" t="n">
        <f aca="false">MONTH(E2755)</f>
        <v>6</v>
      </c>
      <c r="X2755" s="30" t="str">
        <f aca="false">TEXT(WEEKDAY(E2755,2),"0")&amp;" - "&amp;TEXT(E2755,"dddd")</f>
        <v>4 - Thursday</v>
      </c>
      <c r="Y2755" s="30" t="str">
        <f aca="false">_xlfn.IFS(C2755&lt;18,"Child (0-17)",C2755&lt;40,"Young Adult (18-39)",C2755&lt;60,"Adult (40-59)",TRUE(),"Senior (60+)")</f>
        <v>Young Adult (18-39)</v>
      </c>
      <c r="Z2755" s="30" t="n">
        <f aca="false">ROUND(G2755-E2755,0)</f>
        <v>2</v>
      </c>
      <c r="AA2755" s="30" t="n">
        <f aca="false">L2755+M2755</f>
        <v>97</v>
      </c>
      <c r="AB2755" s="30" t="n">
        <f aca="false">IFERROR(ROUND(Q2755/AA2755,2),0)</f>
        <v>44.7</v>
      </c>
      <c r="AC2755" s="30" t="str">
        <f aca="false">IF(AND(K2755="Critical",N2755="No"),"URGENT - No Bed","Normal")</f>
        <v>Normal</v>
      </c>
      <c r="AD2755" s="34" t="n">
        <f aca="false">INDEX(Lookup_Tables!$B$3:$B$12,MATCH(H2755,Lookup_Tables!$A$3:$A$12,0))</f>
        <v>3900000</v>
      </c>
      <c r="AE2755" s="30" t="str">
        <f aca="false">INDEX(Lookup_Tables!$C$3:$C$12,MATCH(H2755,Lookup_Tables!$A$3:$A$12,0))</f>
        <v>Dr. Rina Mehta</v>
      </c>
      <c r="AF2755" s="30" t="str">
        <f aca="false">IFERROR(INDEX(Lookup_Tables!$F$16:$F$45,MATCH(I2755,Lookup_Tables!$E$16:$E$45,0)),"N/A")</f>
        <v>EMP215</v>
      </c>
      <c r="AG2755" s="30" t="n">
        <f aca="false">_xlfn.IFS(R2755="Recovered",4,R2755="Referred",3,R2755="Admitted",2,R2755="Deceased",1,TRUE(),0)</f>
        <v>4</v>
      </c>
      <c r="AH2755" s="30" t="str">
        <f aca="false">IF(T2755&gt;=4,"Satisfied",IF(T2755&gt;=3,"Neutral","Needs Improvement"))</f>
        <v>Needs Improvement</v>
      </c>
    </row>
    <row r="2756" customFormat="false" ht="15" hidden="false" customHeight="false" outlineLevel="0" collapsed="false">
      <c r="A2756" s="27" t="s">
        <v>7026</v>
      </c>
      <c r="B2756" s="27" t="s">
        <v>1262</v>
      </c>
      <c r="C2756" s="27" t="n">
        <v>37</v>
      </c>
      <c r="D2756" s="27" t="s">
        <v>181</v>
      </c>
      <c r="E2756" s="28" t="n">
        <v>45576</v>
      </c>
      <c r="F2756" s="27" t="s">
        <v>154</v>
      </c>
      <c r="G2756" s="28" t="n">
        <v>45580</v>
      </c>
      <c r="H2756" s="27" t="s">
        <v>168</v>
      </c>
      <c r="I2756" s="27" t="s">
        <v>366</v>
      </c>
      <c r="J2756" s="27" t="s">
        <v>441</v>
      </c>
      <c r="K2756" s="27" t="s">
        <v>126</v>
      </c>
      <c r="L2756" s="27" t="n">
        <v>28</v>
      </c>
      <c r="M2756" s="27" t="n">
        <v>138</v>
      </c>
      <c r="N2756" s="27" t="s">
        <v>186</v>
      </c>
      <c r="O2756" s="27" t="s">
        <v>128</v>
      </c>
      <c r="P2756" s="27" t="s">
        <v>129</v>
      </c>
      <c r="Q2756" s="29" t="n">
        <v>8684.9</v>
      </c>
      <c r="R2756" s="27" t="s">
        <v>268</v>
      </c>
      <c r="S2756" s="27" t="s">
        <v>157</v>
      </c>
      <c r="T2756" s="27" t="n">
        <v>3</v>
      </c>
      <c r="U2756" s="27" t="n">
        <f aca="false">YEAR(E2756)</f>
        <v>2024</v>
      </c>
      <c r="V2756" s="27" t="str">
        <f aca="false">TEXT(E2756,"MMM-YYYY")</f>
        <v>Oct-2024</v>
      </c>
      <c r="W2756" s="27" t="n">
        <f aca="false">MONTH(E2756)</f>
        <v>10</v>
      </c>
      <c r="X2756" s="27" t="str">
        <f aca="false">TEXT(WEEKDAY(E2756,2),"0")&amp;" - "&amp;TEXT(E2756,"dddd")</f>
        <v>5 - Friday</v>
      </c>
      <c r="Y2756" s="27" t="str">
        <f aca="false">_xlfn.IFS(C2756&lt;18,"Child (0-17)",C2756&lt;40,"Young Adult (18-39)",C2756&lt;60,"Adult (40-59)",TRUE(),"Senior (60+)")</f>
        <v>Young Adult (18-39)</v>
      </c>
      <c r="Z2756" s="27" t="n">
        <f aca="false">ROUND(G2756-E2756,0)</f>
        <v>4</v>
      </c>
      <c r="AA2756" s="27" t="n">
        <f aca="false">L2756+M2756</f>
        <v>166</v>
      </c>
      <c r="AB2756" s="27" t="n">
        <f aca="false">IFERROR(ROUND(Q2756/AA2756,2),0)</f>
        <v>52.32</v>
      </c>
      <c r="AC2756" s="27" t="str">
        <f aca="false">IF(AND(K2756="Critical",N2756="No"),"URGENT - No Bed","Normal")</f>
        <v>Normal</v>
      </c>
      <c r="AD2756" s="33" t="n">
        <f aca="false">INDEX(Lookup_Tables!$B$3:$B$12,MATCH(H2756,Lookup_Tables!$A$3:$A$12,0))</f>
        <v>4400000</v>
      </c>
      <c r="AE2756" s="27" t="str">
        <f aca="false">INDEX(Lookup_Tables!$C$3:$C$12,MATCH(H2756,Lookup_Tables!$A$3:$A$12,0))</f>
        <v>Dr. Neha Chopra</v>
      </c>
      <c r="AF2756" s="27" t="str">
        <f aca="false">IFERROR(INDEX(Lookup_Tables!$F$16:$F$45,MATCH(I2756,Lookup_Tables!$E$16:$E$45,0)),"N/A")</f>
        <v>EMP218</v>
      </c>
      <c r="AG2756" s="27" t="n">
        <f aca="false">_xlfn.IFS(R2756="Recovered",4,R2756="Referred",3,R2756="Admitted",2,R2756="Deceased",1,TRUE(),0)</f>
        <v>3</v>
      </c>
      <c r="AH2756" s="27" t="str">
        <f aca="false">IF(T2756&gt;=4,"Satisfied",IF(T2756&gt;=3,"Neutral","Needs Improvement"))</f>
        <v>Neutral</v>
      </c>
    </row>
    <row r="2757" customFormat="false" ht="15" hidden="false" customHeight="false" outlineLevel="0" collapsed="false">
      <c r="A2757" s="30" t="s">
        <v>5803</v>
      </c>
      <c r="B2757" s="30" t="s">
        <v>2300</v>
      </c>
      <c r="C2757" s="30" t="n">
        <v>44</v>
      </c>
      <c r="D2757" s="30" t="s">
        <v>121</v>
      </c>
      <c r="E2757" s="31" t="n">
        <v>45510</v>
      </c>
      <c r="F2757" s="30" t="s">
        <v>465</v>
      </c>
      <c r="G2757" s="31" t="n">
        <v>45511</v>
      </c>
      <c r="H2757" s="30" t="s">
        <v>168</v>
      </c>
      <c r="I2757" s="30" t="s">
        <v>169</v>
      </c>
      <c r="J2757" s="30" t="s">
        <v>441</v>
      </c>
      <c r="K2757" s="30" t="s">
        <v>156</v>
      </c>
      <c r="L2757" s="30" t="n">
        <v>34</v>
      </c>
      <c r="M2757" s="30" t="n">
        <v>85</v>
      </c>
      <c r="N2757" s="30" t="s">
        <v>127</v>
      </c>
      <c r="O2757" s="30" t="s">
        <v>139</v>
      </c>
      <c r="P2757" s="30" t="s">
        <v>140</v>
      </c>
      <c r="Q2757" s="32" t="n">
        <v>3364.92</v>
      </c>
      <c r="R2757" s="30" t="s">
        <v>130</v>
      </c>
      <c r="S2757" s="30" t="s">
        <v>151</v>
      </c>
      <c r="T2757" s="30" t="n">
        <v>5</v>
      </c>
      <c r="U2757" s="30" t="n">
        <f aca="false">YEAR(E2757)</f>
        <v>2024</v>
      </c>
      <c r="V2757" s="30" t="str">
        <f aca="false">TEXT(E2757,"MMM-YYYY")</f>
        <v>Aug-2024</v>
      </c>
      <c r="W2757" s="30" t="n">
        <f aca="false">MONTH(E2757)</f>
        <v>8</v>
      </c>
      <c r="X2757" s="30" t="str">
        <f aca="false">TEXT(WEEKDAY(E2757,2),"0")&amp;" - "&amp;TEXT(E2757,"dddd")</f>
        <v>2 - Tuesday</v>
      </c>
      <c r="Y2757" s="30" t="str">
        <f aca="false">_xlfn.IFS(C2757&lt;18,"Child (0-17)",C2757&lt;40,"Young Adult (18-39)",C2757&lt;60,"Adult (40-59)",TRUE(),"Senior (60+)")</f>
        <v>Adult (40-59)</v>
      </c>
      <c r="Z2757" s="30" t="n">
        <f aca="false">ROUND(G2757-E2757,0)</f>
        <v>1</v>
      </c>
      <c r="AA2757" s="30" t="n">
        <f aca="false">L2757+M2757</f>
        <v>119</v>
      </c>
      <c r="AB2757" s="30" t="n">
        <f aca="false">IFERROR(ROUND(Q2757/AA2757,2),0)</f>
        <v>28.28</v>
      </c>
      <c r="AC2757" s="30" t="str">
        <f aca="false">IF(AND(K2757="Critical",N2757="No"),"URGENT - No Bed","Normal")</f>
        <v>Normal</v>
      </c>
      <c r="AD2757" s="34" t="n">
        <f aca="false">INDEX(Lookup_Tables!$B$3:$B$12,MATCH(H2757,Lookup_Tables!$A$3:$A$12,0))</f>
        <v>4400000</v>
      </c>
      <c r="AE2757" s="30" t="str">
        <f aca="false">INDEX(Lookup_Tables!$C$3:$C$12,MATCH(H2757,Lookup_Tables!$A$3:$A$12,0))</f>
        <v>Dr. Neha Chopra</v>
      </c>
      <c r="AF2757" s="30" t="str">
        <f aca="false">IFERROR(INDEX(Lookup_Tables!$F$16:$F$45,MATCH(I2757,Lookup_Tables!$E$16:$E$45,0)),"N/A")</f>
        <v>EMP220</v>
      </c>
      <c r="AG2757" s="30" t="n">
        <f aca="false">_xlfn.IFS(R2757="Recovered",4,R2757="Referred",3,R2757="Admitted",2,R2757="Deceased",1,TRUE(),0)</f>
        <v>4</v>
      </c>
      <c r="AH2757" s="30" t="str">
        <f aca="false">IF(T2757&gt;=4,"Satisfied",IF(T2757&gt;=3,"Neutral","Needs Improvement"))</f>
        <v>Satisfied</v>
      </c>
    </row>
    <row r="2758" customFormat="false" ht="15" hidden="false" customHeight="false" outlineLevel="0" collapsed="false">
      <c r="A2758" s="27" t="s">
        <v>6704</v>
      </c>
      <c r="B2758" s="27" t="s">
        <v>6705</v>
      </c>
      <c r="C2758" s="27" t="n">
        <v>54</v>
      </c>
      <c r="D2758" s="27" t="s">
        <v>181</v>
      </c>
      <c r="E2758" s="28" t="n">
        <v>45427</v>
      </c>
      <c r="F2758" s="27" t="s">
        <v>1399</v>
      </c>
      <c r="G2758" s="28" t="n">
        <v>45428</v>
      </c>
      <c r="H2758" s="27" t="s">
        <v>183</v>
      </c>
      <c r="I2758" s="27" t="s">
        <v>184</v>
      </c>
      <c r="J2758" s="27" t="s">
        <v>431</v>
      </c>
      <c r="K2758" s="27" t="s">
        <v>138</v>
      </c>
      <c r="L2758" s="27" t="n">
        <v>53</v>
      </c>
      <c r="M2758" s="27" t="n">
        <v>35</v>
      </c>
      <c r="N2758" s="27" t="s">
        <v>127</v>
      </c>
      <c r="O2758" s="27" t="s">
        <v>139</v>
      </c>
      <c r="P2758" s="27" t="s">
        <v>150</v>
      </c>
      <c r="Q2758" s="29" t="n">
        <v>1735.24</v>
      </c>
      <c r="R2758" s="27" t="s">
        <v>130</v>
      </c>
      <c r="S2758" s="27" t="s">
        <v>164</v>
      </c>
      <c r="T2758" s="27" t="n">
        <v>4</v>
      </c>
      <c r="U2758" s="27" t="n">
        <f aca="false">YEAR(E2758)</f>
        <v>2024</v>
      </c>
      <c r="V2758" s="27" t="str">
        <f aca="false">TEXT(E2758,"MMM-YYYY")</f>
        <v>May-2024</v>
      </c>
      <c r="W2758" s="27" t="n">
        <f aca="false">MONTH(E2758)</f>
        <v>5</v>
      </c>
      <c r="X2758" s="27" t="str">
        <f aca="false">TEXT(WEEKDAY(E2758,2),"0")&amp;" - "&amp;TEXT(E2758,"dddd")</f>
        <v>3 - Wednesday</v>
      </c>
      <c r="Y2758" s="27" t="str">
        <f aca="false">_xlfn.IFS(C2758&lt;18,"Child (0-17)",C2758&lt;40,"Young Adult (18-39)",C2758&lt;60,"Adult (40-59)",TRUE(),"Senior (60+)")</f>
        <v>Adult (40-59)</v>
      </c>
      <c r="Z2758" s="27" t="n">
        <f aca="false">ROUND(G2758-E2758,0)</f>
        <v>1</v>
      </c>
      <c r="AA2758" s="27" t="n">
        <f aca="false">L2758+M2758</f>
        <v>88</v>
      </c>
      <c r="AB2758" s="27" t="n">
        <f aca="false">IFERROR(ROUND(Q2758/AA2758,2),0)</f>
        <v>19.72</v>
      </c>
      <c r="AC2758" s="27" t="str">
        <f aca="false">IF(AND(K2758="Critical",N2758="No"),"URGENT - No Bed","Normal")</f>
        <v>Normal</v>
      </c>
      <c r="AD2758" s="33" t="n">
        <f aca="false">INDEX(Lookup_Tables!$B$3:$B$12,MATCH(H2758,Lookup_Tables!$A$3:$A$12,0))</f>
        <v>3100000</v>
      </c>
      <c r="AE2758" s="27" t="str">
        <f aca="false">INDEX(Lookup_Tables!$C$3:$C$12,MATCH(H2758,Lookup_Tables!$A$3:$A$12,0))</f>
        <v>Dr. Kavita Rao</v>
      </c>
      <c r="AF2758" s="27" t="str">
        <f aca="false">IFERROR(INDEX(Lookup_Tables!$F$16:$F$45,MATCH(I2758,Lookup_Tables!$E$16:$E$45,0)),"N/A")</f>
        <v>EMP226</v>
      </c>
      <c r="AG2758" s="27" t="n">
        <f aca="false">_xlfn.IFS(R2758="Recovered",4,R2758="Referred",3,R2758="Admitted",2,R2758="Deceased",1,TRUE(),0)</f>
        <v>4</v>
      </c>
      <c r="AH2758" s="27" t="str">
        <f aca="false">IF(T2758&gt;=4,"Satisfied",IF(T2758&gt;=3,"Neutral","Needs Improvement"))</f>
        <v>Satisfied</v>
      </c>
    </row>
    <row r="2759" customFormat="false" ht="15" hidden="false" customHeight="false" outlineLevel="0" collapsed="false">
      <c r="A2759" s="30" t="s">
        <v>1306</v>
      </c>
      <c r="B2759" s="30" t="s">
        <v>1307</v>
      </c>
      <c r="C2759" s="30" t="n">
        <v>65</v>
      </c>
      <c r="D2759" s="30" t="s">
        <v>181</v>
      </c>
      <c r="E2759" s="31" t="n">
        <v>45310</v>
      </c>
      <c r="F2759" s="30" t="s">
        <v>1308</v>
      </c>
      <c r="G2759" s="31" t="n">
        <v>45310</v>
      </c>
      <c r="H2759" s="30" t="s">
        <v>242</v>
      </c>
      <c r="I2759" s="30" t="s">
        <v>315</v>
      </c>
      <c r="J2759" s="30" t="s">
        <v>316</v>
      </c>
      <c r="K2759" s="30" t="s">
        <v>138</v>
      </c>
      <c r="L2759" s="30" t="n">
        <v>74</v>
      </c>
      <c r="M2759" s="30" t="n">
        <v>34</v>
      </c>
      <c r="N2759" s="30" t="s">
        <v>127</v>
      </c>
      <c r="O2759" s="30" t="s">
        <v>139</v>
      </c>
      <c r="P2759" s="30" t="s">
        <v>187</v>
      </c>
      <c r="Q2759" s="32" t="n">
        <v>1855.15</v>
      </c>
      <c r="R2759" s="30" t="s">
        <v>130</v>
      </c>
      <c r="S2759" s="30" t="s">
        <v>164</v>
      </c>
      <c r="T2759" s="30" t="n">
        <v>2</v>
      </c>
      <c r="U2759" s="30" t="n">
        <f aca="false">YEAR(E2759)</f>
        <v>2024</v>
      </c>
      <c r="V2759" s="30" t="str">
        <f aca="false">TEXT(E2759,"MMM-YYYY")</f>
        <v>Jan-2024</v>
      </c>
      <c r="W2759" s="30" t="n">
        <f aca="false">MONTH(E2759)</f>
        <v>1</v>
      </c>
      <c r="X2759" s="30" t="str">
        <f aca="false">TEXT(WEEKDAY(E2759,2),"0")&amp;" - "&amp;TEXT(E2759,"dddd")</f>
        <v>5 - Friday</v>
      </c>
      <c r="Y2759" s="30" t="str">
        <f aca="false">_xlfn.IFS(C2759&lt;18,"Child (0-17)",C2759&lt;40,"Young Adult (18-39)",C2759&lt;60,"Adult (40-59)",TRUE(),"Senior (60+)")</f>
        <v>Senior (60+)</v>
      </c>
      <c r="Z2759" s="30" t="n">
        <f aca="false">ROUND(G2759-E2759,0)</f>
        <v>0</v>
      </c>
      <c r="AA2759" s="30" t="n">
        <f aca="false">L2759+M2759</f>
        <v>108</v>
      </c>
      <c r="AB2759" s="30" t="n">
        <f aca="false">IFERROR(ROUND(Q2759/AA2759,2),0)</f>
        <v>17.18</v>
      </c>
      <c r="AC2759" s="30" t="str">
        <f aca="false">IF(AND(K2759="Critical",N2759="No"),"URGENT - No Bed","Normal")</f>
        <v>Normal</v>
      </c>
      <c r="AD2759" s="34" t="n">
        <f aca="false">INDEX(Lookup_Tables!$B$3:$B$12,MATCH(H2759,Lookup_Tables!$A$3:$A$12,0))</f>
        <v>3000000</v>
      </c>
      <c r="AE2759" s="30" t="str">
        <f aca="false">INDEX(Lookup_Tables!$C$3:$C$12,MATCH(H2759,Lookup_Tables!$A$3:$A$12,0))</f>
        <v>Dr. Pooja Iyer</v>
      </c>
      <c r="AF2759" s="30" t="str">
        <f aca="false">IFERROR(INDEX(Lookup_Tables!$F$16:$F$45,MATCH(I2759,Lookup_Tables!$E$16:$E$45,0)),"N/A")</f>
        <v>EMP213</v>
      </c>
      <c r="AG2759" s="30" t="n">
        <f aca="false">_xlfn.IFS(R2759="Recovered",4,R2759="Referred",3,R2759="Admitted",2,R2759="Deceased",1,TRUE(),0)</f>
        <v>4</v>
      </c>
      <c r="AH2759" s="30" t="str">
        <f aca="false">IF(T2759&gt;=4,"Satisfied",IF(T2759&gt;=3,"Neutral","Needs Improvement"))</f>
        <v>Needs Improvement</v>
      </c>
    </row>
    <row r="2760" customFormat="false" ht="15" hidden="false" customHeight="false" outlineLevel="0" collapsed="false">
      <c r="A2760" s="27" t="s">
        <v>1748</v>
      </c>
      <c r="B2760" s="27" t="s">
        <v>1070</v>
      </c>
      <c r="C2760" s="27" t="n">
        <v>52</v>
      </c>
      <c r="D2760" s="27" t="s">
        <v>121</v>
      </c>
      <c r="E2760" s="28" t="n">
        <v>45478</v>
      </c>
      <c r="F2760" s="27" t="s">
        <v>1749</v>
      </c>
      <c r="G2760" s="28" t="n">
        <v>45479</v>
      </c>
      <c r="H2760" s="27" t="s">
        <v>135</v>
      </c>
      <c r="I2760" s="27" t="s">
        <v>136</v>
      </c>
      <c r="J2760" s="27" t="s">
        <v>262</v>
      </c>
      <c r="K2760" s="27" t="s">
        <v>138</v>
      </c>
      <c r="L2760" s="27" t="n">
        <v>87</v>
      </c>
      <c r="M2760" s="27" t="n">
        <v>45</v>
      </c>
      <c r="N2760" s="27" t="s">
        <v>127</v>
      </c>
      <c r="O2760" s="27" t="s">
        <v>128</v>
      </c>
      <c r="P2760" s="27" t="s">
        <v>140</v>
      </c>
      <c r="Q2760" s="29" t="n">
        <v>1552.62</v>
      </c>
      <c r="R2760" s="27" t="s">
        <v>130</v>
      </c>
      <c r="S2760" s="27" t="s">
        <v>197</v>
      </c>
      <c r="T2760" s="27" t="n">
        <v>5</v>
      </c>
      <c r="U2760" s="27" t="n">
        <f aca="false">YEAR(E2760)</f>
        <v>2024</v>
      </c>
      <c r="V2760" s="27" t="str">
        <f aca="false">TEXT(E2760,"MMM-YYYY")</f>
        <v>Jul-2024</v>
      </c>
      <c r="W2760" s="27" t="n">
        <f aca="false">MONTH(E2760)</f>
        <v>7</v>
      </c>
      <c r="X2760" s="27" t="str">
        <f aca="false">TEXT(WEEKDAY(E2760,2),"0")&amp;" - "&amp;TEXT(E2760,"dddd")</f>
        <v>5 - Friday</v>
      </c>
      <c r="Y2760" s="27" t="str">
        <f aca="false">_xlfn.IFS(C2760&lt;18,"Child (0-17)",C2760&lt;40,"Young Adult (18-39)",C2760&lt;60,"Adult (40-59)",TRUE(),"Senior (60+)")</f>
        <v>Adult (40-59)</v>
      </c>
      <c r="Z2760" s="27" t="n">
        <f aca="false">ROUND(G2760-E2760,0)</f>
        <v>1</v>
      </c>
      <c r="AA2760" s="27" t="n">
        <f aca="false">L2760+M2760</f>
        <v>132</v>
      </c>
      <c r="AB2760" s="27" t="n">
        <f aca="false">IFERROR(ROUND(Q2760/AA2760,2),0)</f>
        <v>11.76</v>
      </c>
      <c r="AC2760" s="27" t="str">
        <f aca="false">IF(AND(K2760="Critical",N2760="No"),"URGENT - No Bed","Normal")</f>
        <v>Normal</v>
      </c>
      <c r="AD2760" s="33" t="n">
        <f aca="false">INDEX(Lookup_Tables!$B$3:$B$12,MATCH(H2760,Lookup_Tables!$A$3:$A$12,0))</f>
        <v>4600000</v>
      </c>
      <c r="AE2760" s="27" t="str">
        <f aca="false">INDEX(Lookup_Tables!$C$3:$C$12,MATCH(H2760,Lookup_Tables!$A$3:$A$12,0))</f>
        <v>Dr. Farhan Khan</v>
      </c>
      <c r="AF2760" s="27" t="str">
        <f aca="false">IFERROR(INDEX(Lookup_Tables!$F$16:$F$45,MATCH(I2760,Lookup_Tables!$E$16:$E$45,0)),"N/A")</f>
        <v>EMP206</v>
      </c>
      <c r="AG2760" s="27" t="n">
        <f aca="false">_xlfn.IFS(R2760="Recovered",4,R2760="Referred",3,R2760="Admitted",2,R2760="Deceased",1,TRUE(),0)</f>
        <v>4</v>
      </c>
      <c r="AH2760" s="27" t="str">
        <f aca="false">IF(T2760&gt;=4,"Satisfied",IF(T2760&gt;=3,"Neutral","Needs Improvement"))</f>
        <v>Satisfied</v>
      </c>
    </row>
    <row r="2761" customFormat="false" ht="15" hidden="false" customHeight="false" outlineLevel="0" collapsed="false">
      <c r="A2761" s="30" t="s">
        <v>708</v>
      </c>
      <c r="B2761" s="30" t="s">
        <v>709</v>
      </c>
      <c r="C2761" s="30" t="n">
        <v>17</v>
      </c>
      <c r="D2761" s="30" t="s">
        <v>121</v>
      </c>
      <c r="E2761" s="31" t="n">
        <v>45528</v>
      </c>
      <c r="F2761" s="30" t="s">
        <v>710</v>
      </c>
      <c r="G2761" s="31" t="n">
        <v>45528</v>
      </c>
      <c r="H2761" s="30" t="s">
        <v>236</v>
      </c>
      <c r="I2761" s="30" t="s">
        <v>266</v>
      </c>
      <c r="J2761" s="30" t="s">
        <v>287</v>
      </c>
      <c r="K2761" s="30" t="s">
        <v>156</v>
      </c>
      <c r="L2761" s="30" t="n">
        <v>43</v>
      </c>
      <c r="M2761" s="30" t="n">
        <v>74</v>
      </c>
      <c r="N2761" s="30" t="s">
        <v>127</v>
      </c>
      <c r="O2761" s="30" t="s">
        <v>128</v>
      </c>
      <c r="P2761" s="30" t="s">
        <v>140</v>
      </c>
      <c r="Q2761" s="32" t="n">
        <v>3868.04</v>
      </c>
      <c r="R2761" s="30" t="s">
        <v>172</v>
      </c>
      <c r="S2761" s="30" t="s">
        <v>157</v>
      </c>
      <c r="T2761" s="30" t="n">
        <v>1</v>
      </c>
      <c r="U2761" s="30" t="n">
        <f aca="false">YEAR(E2761)</f>
        <v>2024</v>
      </c>
      <c r="V2761" s="30" t="str">
        <f aca="false">TEXT(E2761,"MMM-YYYY")</f>
        <v>Aug-2024</v>
      </c>
      <c r="W2761" s="30" t="n">
        <f aca="false">MONTH(E2761)</f>
        <v>8</v>
      </c>
      <c r="X2761" s="30" t="str">
        <f aca="false">TEXT(WEEKDAY(E2761,2),"0")&amp;" - "&amp;TEXT(E2761,"dddd")</f>
        <v>6 - Saturday</v>
      </c>
      <c r="Y2761" s="30" t="str">
        <f aca="false">_xlfn.IFS(C2761&lt;18,"Child (0-17)",C2761&lt;40,"Young Adult (18-39)",C2761&lt;60,"Adult (40-59)",TRUE(),"Senior (60+)")</f>
        <v>Child (0-17)</v>
      </c>
      <c r="Z2761" s="30" t="n">
        <f aca="false">ROUND(G2761-E2761,0)</f>
        <v>0</v>
      </c>
      <c r="AA2761" s="30" t="n">
        <f aca="false">L2761+M2761</f>
        <v>117</v>
      </c>
      <c r="AB2761" s="30" t="n">
        <f aca="false">IFERROR(ROUND(Q2761/AA2761,2),0)</f>
        <v>33.06</v>
      </c>
      <c r="AC2761" s="30" t="str">
        <f aca="false">IF(AND(K2761="Critical",N2761="No"),"URGENT - No Bed","Normal")</f>
        <v>Normal</v>
      </c>
      <c r="AD2761" s="34" t="n">
        <f aca="false">INDEX(Lookup_Tables!$B$3:$B$12,MATCH(H2761,Lookup_Tables!$A$3:$A$12,0))</f>
        <v>3900000</v>
      </c>
      <c r="AE2761" s="30" t="str">
        <f aca="false">INDEX(Lookup_Tables!$C$3:$C$12,MATCH(H2761,Lookup_Tables!$A$3:$A$12,0))</f>
        <v>Dr. Rina Mehta</v>
      </c>
      <c r="AF2761" s="30" t="str">
        <f aca="false">IFERROR(INDEX(Lookup_Tables!$F$16:$F$45,MATCH(I2761,Lookup_Tables!$E$16:$E$45,0)),"N/A")</f>
        <v>EMP217</v>
      </c>
      <c r="AG2761" s="30" t="n">
        <f aca="false">_xlfn.IFS(R2761="Recovered",4,R2761="Referred",3,R2761="Admitted",2,R2761="Deceased",1,TRUE(),0)</f>
        <v>2</v>
      </c>
      <c r="AH2761" s="30" t="str">
        <f aca="false">IF(T2761&gt;=4,"Satisfied",IF(T2761&gt;=3,"Neutral","Needs Improvement"))</f>
        <v>Needs Improvement</v>
      </c>
    </row>
    <row r="2762" customFormat="false" ht="15" hidden="false" customHeight="false" outlineLevel="0" collapsed="false">
      <c r="A2762" s="27" t="s">
        <v>1138</v>
      </c>
      <c r="B2762" s="27" t="s">
        <v>1139</v>
      </c>
      <c r="C2762" s="27" t="n">
        <v>27</v>
      </c>
      <c r="D2762" s="27" t="s">
        <v>121</v>
      </c>
      <c r="E2762" s="28" t="n">
        <v>45558</v>
      </c>
      <c r="F2762" s="27" t="s">
        <v>1140</v>
      </c>
      <c r="G2762" s="28" t="n">
        <v>45560</v>
      </c>
      <c r="H2762" s="27" t="s">
        <v>161</v>
      </c>
      <c r="I2762" s="27" t="s">
        <v>162</v>
      </c>
      <c r="J2762" s="27" t="s">
        <v>258</v>
      </c>
      <c r="K2762" s="27" t="s">
        <v>156</v>
      </c>
      <c r="L2762" s="27" t="n">
        <v>51</v>
      </c>
      <c r="M2762" s="27" t="n">
        <v>79</v>
      </c>
      <c r="N2762" s="27" t="s">
        <v>186</v>
      </c>
      <c r="O2762" s="27" t="s">
        <v>128</v>
      </c>
      <c r="P2762" s="27" t="s">
        <v>140</v>
      </c>
      <c r="Q2762" s="29" t="n">
        <v>5123.57</v>
      </c>
      <c r="R2762" s="27" t="s">
        <v>130</v>
      </c>
      <c r="S2762" s="27" t="s">
        <v>335</v>
      </c>
      <c r="T2762" s="27" t="n">
        <v>3</v>
      </c>
      <c r="U2762" s="27" t="n">
        <f aca="false">YEAR(E2762)</f>
        <v>2024</v>
      </c>
      <c r="V2762" s="27" t="str">
        <f aca="false">TEXT(E2762,"MMM-YYYY")</f>
        <v>Sep-2024</v>
      </c>
      <c r="W2762" s="27" t="n">
        <f aca="false">MONTH(E2762)</f>
        <v>9</v>
      </c>
      <c r="X2762" s="27" t="str">
        <f aca="false">TEXT(WEEKDAY(E2762,2),"0")&amp;" - "&amp;TEXT(E2762,"dddd")</f>
        <v>1 - Monday</v>
      </c>
      <c r="Y2762" s="27" t="str">
        <f aca="false">_xlfn.IFS(C2762&lt;18,"Child (0-17)",C2762&lt;40,"Young Adult (18-39)",C2762&lt;60,"Adult (40-59)",TRUE(),"Senior (60+)")</f>
        <v>Young Adult (18-39)</v>
      </c>
      <c r="Z2762" s="27" t="n">
        <f aca="false">ROUND(G2762-E2762,0)</f>
        <v>2</v>
      </c>
      <c r="AA2762" s="27" t="n">
        <f aca="false">L2762+M2762</f>
        <v>130</v>
      </c>
      <c r="AB2762" s="27" t="n">
        <f aca="false">IFERROR(ROUND(Q2762/AA2762,2),0)</f>
        <v>39.41</v>
      </c>
      <c r="AC2762" s="27" t="str">
        <f aca="false">IF(AND(K2762="Critical",N2762="No"),"URGENT - No Bed","Normal")</f>
        <v>Normal</v>
      </c>
      <c r="AD2762" s="33" t="n">
        <f aca="false">INDEX(Lookup_Tables!$B$3:$B$12,MATCH(H2762,Lookup_Tables!$A$3:$A$12,0))</f>
        <v>3600000</v>
      </c>
      <c r="AE2762" s="27" t="str">
        <f aca="false">INDEX(Lookup_Tables!$C$3:$C$12,MATCH(H2762,Lookup_Tables!$A$3:$A$12,0))</f>
        <v>Dr. Sameer Joshi</v>
      </c>
      <c r="AF2762" s="27" t="str">
        <f aca="false">IFERROR(INDEX(Lookup_Tables!$F$16:$F$45,MATCH(I2762,Lookup_Tables!$E$16:$E$45,0)),"N/A")</f>
        <v>EMP222</v>
      </c>
      <c r="AG2762" s="27" t="n">
        <f aca="false">_xlfn.IFS(R2762="Recovered",4,R2762="Referred",3,R2762="Admitted",2,R2762="Deceased",1,TRUE(),0)</f>
        <v>4</v>
      </c>
      <c r="AH2762" s="27" t="str">
        <f aca="false">IF(T2762&gt;=4,"Satisfied",IF(T2762&gt;=3,"Neutral","Needs Improvement"))</f>
        <v>Neutral</v>
      </c>
    </row>
    <row r="2763" customFormat="false" ht="15" hidden="false" customHeight="false" outlineLevel="0" collapsed="false">
      <c r="A2763" s="30" t="s">
        <v>3429</v>
      </c>
      <c r="B2763" s="30" t="s">
        <v>3430</v>
      </c>
      <c r="C2763" s="30" t="n">
        <v>57</v>
      </c>
      <c r="D2763" s="30" t="s">
        <v>121</v>
      </c>
      <c r="E2763" s="31" t="n">
        <v>45565</v>
      </c>
      <c r="F2763" s="30" t="s">
        <v>1016</v>
      </c>
      <c r="G2763" s="31" t="n">
        <v>45568</v>
      </c>
      <c r="H2763" s="30" t="s">
        <v>168</v>
      </c>
      <c r="I2763" s="30" t="s">
        <v>169</v>
      </c>
      <c r="J2763" s="30" t="s">
        <v>191</v>
      </c>
      <c r="K2763" s="30" t="s">
        <v>156</v>
      </c>
      <c r="L2763" s="30" t="n">
        <v>59</v>
      </c>
      <c r="M2763" s="30" t="n">
        <v>89</v>
      </c>
      <c r="N2763" s="30" t="s">
        <v>127</v>
      </c>
      <c r="O2763" s="30" t="s">
        <v>139</v>
      </c>
      <c r="P2763" s="30" t="s">
        <v>129</v>
      </c>
      <c r="Q2763" s="32" t="n">
        <v>4101.2</v>
      </c>
      <c r="R2763" s="30" t="s">
        <v>268</v>
      </c>
      <c r="S2763" s="30" t="s">
        <v>151</v>
      </c>
      <c r="T2763" s="30" t="n">
        <v>2</v>
      </c>
      <c r="U2763" s="30" t="n">
        <f aca="false">YEAR(E2763)</f>
        <v>2024</v>
      </c>
      <c r="V2763" s="30" t="str">
        <f aca="false">TEXT(E2763,"MMM-YYYY")</f>
        <v>Sep-2024</v>
      </c>
      <c r="W2763" s="30" t="n">
        <f aca="false">MONTH(E2763)</f>
        <v>9</v>
      </c>
      <c r="X2763" s="30" t="str">
        <f aca="false">TEXT(WEEKDAY(E2763,2),"0")&amp;" - "&amp;TEXT(E2763,"dddd")</f>
        <v>1 - Monday</v>
      </c>
      <c r="Y2763" s="30" t="str">
        <f aca="false">_xlfn.IFS(C2763&lt;18,"Child (0-17)",C2763&lt;40,"Young Adult (18-39)",C2763&lt;60,"Adult (40-59)",TRUE(),"Senior (60+)")</f>
        <v>Adult (40-59)</v>
      </c>
      <c r="Z2763" s="30" t="n">
        <f aca="false">ROUND(G2763-E2763,0)</f>
        <v>3</v>
      </c>
      <c r="AA2763" s="30" t="n">
        <f aca="false">L2763+M2763</f>
        <v>148</v>
      </c>
      <c r="AB2763" s="30" t="n">
        <f aca="false">IFERROR(ROUND(Q2763/AA2763,2),0)</f>
        <v>27.71</v>
      </c>
      <c r="AC2763" s="30" t="str">
        <f aca="false">IF(AND(K2763="Critical",N2763="No"),"URGENT - No Bed","Normal")</f>
        <v>Normal</v>
      </c>
      <c r="AD2763" s="34" t="n">
        <f aca="false">INDEX(Lookup_Tables!$B$3:$B$12,MATCH(H2763,Lookup_Tables!$A$3:$A$12,0))</f>
        <v>4400000</v>
      </c>
      <c r="AE2763" s="30" t="str">
        <f aca="false">INDEX(Lookup_Tables!$C$3:$C$12,MATCH(H2763,Lookup_Tables!$A$3:$A$12,0))</f>
        <v>Dr. Neha Chopra</v>
      </c>
      <c r="AF2763" s="30" t="str">
        <f aca="false">IFERROR(INDEX(Lookup_Tables!$F$16:$F$45,MATCH(I2763,Lookup_Tables!$E$16:$E$45,0)),"N/A")</f>
        <v>EMP220</v>
      </c>
      <c r="AG2763" s="30" t="n">
        <f aca="false">_xlfn.IFS(R2763="Recovered",4,R2763="Referred",3,R2763="Admitted",2,R2763="Deceased",1,TRUE(),0)</f>
        <v>3</v>
      </c>
      <c r="AH2763" s="30" t="str">
        <f aca="false">IF(T2763&gt;=4,"Satisfied",IF(T2763&gt;=3,"Neutral","Needs Improvement"))</f>
        <v>Needs Improvement</v>
      </c>
    </row>
    <row r="2764" customFormat="false" ht="15" hidden="false" customHeight="false" outlineLevel="0" collapsed="false">
      <c r="A2764" s="27" t="s">
        <v>4569</v>
      </c>
      <c r="B2764" s="27" t="s">
        <v>4444</v>
      </c>
      <c r="C2764" s="27" t="n">
        <v>24</v>
      </c>
      <c r="D2764" s="27" t="s">
        <v>181</v>
      </c>
      <c r="E2764" s="28" t="n">
        <v>45441</v>
      </c>
      <c r="F2764" s="27" t="s">
        <v>274</v>
      </c>
      <c r="G2764" s="28" t="n">
        <v>45443</v>
      </c>
      <c r="H2764" s="27" t="s">
        <v>146</v>
      </c>
      <c r="I2764" s="27" t="s">
        <v>147</v>
      </c>
      <c r="J2764" s="27" t="s">
        <v>148</v>
      </c>
      <c r="K2764" s="27" t="s">
        <v>156</v>
      </c>
      <c r="L2764" s="27" t="n">
        <v>72</v>
      </c>
      <c r="M2764" s="27" t="n">
        <v>74</v>
      </c>
      <c r="N2764" s="27" t="s">
        <v>127</v>
      </c>
      <c r="O2764" s="27" t="s">
        <v>139</v>
      </c>
      <c r="P2764" s="27" t="s">
        <v>187</v>
      </c>
      <c r="Q2764" s="29" t="n">
        <v>4390.39</v>
      </c>
      <c r="R2764" s="27" t="s">
        <v>130</v>
      </c>
      <c r="S2764" s="27" t="s">
        <v>151</v>
      </c>
      <c r="T2764" s="27" t="n">
        <v>3</v>
      </c>
      <c r="U2764" s="27" t="n">
        <f aca="false">YEAR(E2764)</f>
        <v>2024</v>
      </c>
      <c r="V2764" s="27" t="str">
        <f aca="false">TEXT(E2764,"MMM-YYYY")</f>
        <v>May-2024</v>
      </c>
      <c r="W2764" s="27" t="n">
        <f aca="false">MONTH(E2764)</f>
        <v>5</v>
      </c>
      <c r="X2764" s="27" t="str">
        <f aca="false">TEXT(WEEKDAY(E2764,2),"0")&amp;" - "&amp;TEXT(E2764,"dddd")</f>
        <v>3 - Wednesday</v>
      </c>
      <c r="Y2764" s="27" t="str">
        <f aca="false">_xlfn.IFS(C2764&lt;18,"Child (0-17)",C2764&lt;40,"Young Adult (18-39)",C2764&lt;60,"Adult (40-59)",TRUE(),"Senior (60+)")</f>
        <v>Young Adult (18-39)</v>
      </c>
      <c r="Z2764" s="27" t="n">
        <f aca="false">ROUND(G2764-E2764,0)</f>
        <v>2</v>
      </c>
      <c r="AA2764" s="27" t="n">
        <f aca="false">L2764+M2764</f>
        <v>146</v>
      </c>
      <c r="AB2764" s="27" t="n">
        <f aca="false">IFERROR(ROUND(Q2764/AA2764,2),0)</f>
        <v>30.07</v>
      </c>
      <c r="AC2764" s="27" t="str">
        <f aca="false">IF(AND(K2764="Critical",N2764="No"),"URGENT - No Bed","Normal")</f>
        <v>Normal</v>
      </c>
      <c r="AD2764" s="33" t="n">
        <f aca="false">INDEX(Lookup_Tables!$B$3:$B$12,MATCH(H2764,Lookup_Tables!$A$3:$A$12,0))</f>
        <v>2700000</v>
      </c>
      <c r="AE2764" s="27" t="str">
        <f aca="false">INDEX(Lookup_Tables!$C$3:$C$12,MATCH(H2764,Lookup_Tables!$A$3:$A$12,0))</f>
        <v>Dr. Vikram Singh</v>
      </c>
      <c r="AF2764" s="27" t="str">
        <f aca="false">IFERROR(INDEX(Lookup_Tables!$F$16:$F$45,MATCH(I2764,Lookup_Tables!$E$16:$E$45,0)),"N/A")</f>
        <v>EMP229</v>
      </c>
      <c r="AG2764" s="27" t="n">
        <f aca="false">_xlfn.IFS(R2764="Recovered",4,R2764="Referred",3,R2764="Admitted",2,R2764="Deceased",1,TRUE(),0)</f>
        <v>4</v>
      </c>
      <c r="AH2764" s="27" t="str">
        <f aca="false">IF(T2764&gt;=4,"Satisfied",IF(T2764&gt;=3,"Neutral","Needs Improvement"))</f>
        <v>Neutral</v>
      </c>
    </row>
    <row r="2765" customFormat="false" ht="15" hidden="false" customHeight="false" outlineLevel="0" collapsed="false">
      <c r="A2765" s="30" t="s">
        <v>3919</v>
      </c>
      <c r="B2765" s="30" t="s">
        <v>3920</v>
      </c>
      <c r="C2765" s="30" t="n">
        <v>64</v>
      </c>
      <c r="D2765" s="30" t="s">
        <v>181</v>
      </c>
      <c r="E2765" s="31" t="n">
        <v>45506</v>
      </c>
      <c r="F2765" s="30" t="s">
        <v>1511</v>
      </c>
      <c r="G2765" s="31" t="n">
        <v>45509</v>
      </c>
      <c r="H2765" s="30" t="s">
        <v>135</v>
      </c>
      <c r="I2765" s="30" t="s">
        <v>251</v>
      </c>
      <c r="J2765" s="30" t="s">
        <v>618</v>
      </c>
      <c r="K2765" s="30" t="s">
        <v>156</v>
      </c>
      <c r="L2765" s="30" t="n">
        <v>23</v>
      </c>
      <c r="M2765" s="30" t="n">
        <v>88</v>
      </c>
      <c r="N2765" s="30" t="s">
        <v>127</v>
      </c>
      <c r="O2765" s="30" t="s">
        <v>171</v>
      </c>
      <c r="P2765" s="30" t="s">
        <v>150</v>
      </c>
      <c r="Q2765" s="32" t="n">
        <v>5172.87</v>
      </c>
      <c r="R2765" s="30" t="s">
        <v>130</v>
      </c>
      <c r="S2765" s="30" t="s">
        <v>157</v>
      </c>
      <c r="T2765" s="30" t="n">
        <v>4</v>
      </c>
      <c r="U2765" s="30" t="n">
        <f aca="false">YEAR(E2765)</f>
        <v>2024</v>
      </c>
      <c r="V2765" s="30" t="str">
        <f aca="false">TEXT(E2765,"MMM-YYYY")</f>
        <v>Aug-2024</v>
      </c>
      <c r="W2765" s="30" t="n">
        <f aca="false">MONTH(E2765)</f>
        <v>8</v>
      </c>
      <c r="X2765" s="30" t="str">
        <f aca="false">TEXT(WEEKDAY(E2765,2),"0")&amp;" - "&amp;TEXT(E2765,"dddd")</f>
        <v>5 - Friday</v>
      </c>
      <c r="Y2765" s="30" t="str">
        <f aca="false">_xlfn.IFS(C2765&lt;18,"Child (0-17)",C2765&lt;40,"Young Adult (18-39)",C2765&lt;60,"Adult (40-59)",TRUE(),"Senior (60+)")</f>
        <v>Senior (60+)</v>
      </c>
      <c r="Z2765" s="30" t="n">
        <f aca="false">ROUND(G2765-E2765,0)</f>
        <v>3</v>
      </c>
      <c r="AA2765" s="30" t="n">
        <f aca="false">L2765+M2765</f>
        <v>111</v>
      </c>
      <c r="AB2765" s="30" t="n">
        <f aca="false">IFERROR(ROUND(Q2765/AA2765,2),0)</f>
        <v>46.6</v>
      </c>
      <c r="AC2765" s="30" t="str">
        <f aca="false">IF(AND(K2765="Critical",N2765="No"),"URGENT - No Bed","Normal")</f>
        <v>Normal</v>
      </c>
      <c r="AD2765" s="34" t="n">
        <f aca="false">INDEX(Lookup_Tables!$B$3:$B$12,MATCH(H2765,Lookup_Tables!$A$3:$A$12,0))</f>
        <v>4600000</v>
      </c>
      <c r="AE2765" s="30" t="str">
        <f aca="false">INDEX(Lookup_Tables!$C$3:$C$12,MATCH(H2765,Lookup_Tables!$A$3:$A$12,0))</f>
        <v>Dr. Farhan Khan</v>
      </c>
      <c r="AF2765" s="30" t="str">
        <f aca="false">IFERROR(INDEX(Lookup_Tables!$F$16:$F$45,MATCH(I2765,Lookup_Tables!$E$16:$E$45,0)),"N/A")</f>
        <v>EMP207</v>
      </c>
      <c r="AG2765" s="30" t="n">
        <f aca="false">_xlfn.IFS(R2765="Recovered",4,R2765="Referred",3,R2765="Admitted",2,R2765="Deceased",1,TRUE(),0)</f>
        <v>4</v>
      </c>
      <c r="AH2765" s="30" t="str">
        <f aca="false">IF(T2765&gt;=4,"Satisfied",IF(T2765&gt;=3,"Neutral","Needs Improvement"))</f>
        <v>Satisfied</v>
      </c>
    </row>
    <row r="2766" customFormat="false" ht="15" hidden="false" customHeight="false" outlineLevel="0" collapsed="false">
      <c r="A2766" s="27" t="s">
        <v>6034</v>
      </c>
      <c r="B2766" s="27" t="s">
        <v>240</v>
      </c>
      <c r="C2766" s="27" t="n">
        <v>38</v>
      </c>
      <c r="D2766" s="27" t="s">
        <v>181</v>
      </c>
      <c r="E2766" s="28" t="n">
        <v>45456</v>
      </c>
      <c r="F2766" s="27" t="s">
        <v>472</v>
      </c>
      <c r="G2766" s="28" t="n">
        <v>45459</v>
      </c>
      <c r="H2766" s="27" t="s">
        <v>236</v>
      </c>
      <c r="I2766" s="27" t="s">
        <v>266</v>
      </c>
      <c r="J2766" s="27" t="s">
        <v>238</v>
      </c>
      <c r="K2766" s="27" t="s">
        <v>156</v>
      </c>
      <c r="L2766" s="27" t="n">
        <v>29</v>
      </c>
      <c r="M2766" s="27" t="n">
        <v>32</v>
      </c>
      <c r="N2766" s="27" t="s">
        <v>127</v>
      </c>
      <c r="O2766" s="27" t="s">
        <v>128</v>
      </c>
      <c r="P2766" s="27" t="s">
        <v>140</v>
      </c>
      <c r="Q2766" s="29" t="n">
        <v>2698.39</v>
      </c>
      <c r="R2766" s="27" t="s">
        <v>130</v>
      </c>
      <c r="S2766" s="27" t="s">
        <v>178</v>
      </c>
      <c r="T2766" s="27" t="n">
        <v>4</v>
      </c>
      <c r="U2766" s="27" t="n">
        <f aca="false">YEAR(E2766)</f>
        <v>2024</v>
      </c>
      <c r="V2766" s="27" t="str">
        <f aca="false">TEXT(E2766,"MMM-YYYY")</f>
        <v>Jun-2024</v>
      </c>
      <c r="W2766" s="27" t="n">
        <f aca="false">MONTH(E2766)</f>
        <v>6</v>
      </c>
      <c r="X2766" s="27" t="str">
        <f aca="false">TEXT(WEEKDAY(E2766,2),"0")&amp;" - "&amp;TEXT(E2766,"dddd")</f>
        <v>4 - Thursday</v>
      </c>
      <c r="Y2766" s="27" t="str">
        <f aca="false">_xlfn.IFS(C2766&lt;18,"Child (0-17)",C2766&lt;40,"Young Adult (18-39)",C2766&lt;60,"Adult (40-59)",TRUE(),"Senior (60+)")</f>
        <v>Young Adult (18-39)</v>
      </c>
      <c r="Z2766" s="27" t="n">
        <f aca="false">ROUND(G2766-E2766,0)</f>
        <v>3</v>
      </c>
      <c r="AA2766" s="27" t="n">
        <f aca="false">L2766+M2766</f>
        <v>61</v>
      </c>
      <c r="AB2766" s="27" t="n">
        <f aca="false">IFERROR(ROUND(Q2766/AA2766,2),0)</f>
        <v>44.24</v>
      </c>
      <c r="AC2766" s="27" t="str">
        <f aca="false">IF(AND(K2766="Critical",N2766="No"),"URGENT - No Bed","Normal")</f>
        <v>Normal</v>
      </c>
      <c r="AD2766" s="33" t="n">
        <f aca="false">INDEX(Lookup_Tables!$B$3:$B$12,MATCH(H2766,Lookup_Tables!$A$3:$A$12,0))</f>
        <v>3900000</v>
      </c>
      <c r="AE2766" s="27" t="str">
        <f aca="false">INDEX(Lookup_Tables!$C$3:$C$12,MATCH(H2766,Lookup_Tables!$A$3:$A$12,0))</f>
        <v>Dr. Rina Mehta</v>
      </c>
      <c r="AF2766" s="27" t="str">
        <f aca="false">IFERROR(INDEX(Lookup_Tables!$F$16:$F$45,MATCH(I2766,Lookup_Tables!$E$16:$E$45,0)),"N/A")</f>
        <v>EMP217</v>
      </c>
      <c r="AG2766" s="27" t="n">
        <f aca="false">_xlfn.IFS(R2766="Recovered",4,R2766="Referred",3,R2766="Admitted",2,R2766="Deceased",1,TRUE(),0)</f>
        <v>4</v>
      </c>
      <c r="AH2766" s="27" t="str">
        <f aca="false">IF(T2766&gt;=4,"Satisfied",IF(T2766&gt;=3,"Neutral","Needs Improvement"))</f>
        <v>Satisfied</v>
      </c>
    </row>
    <row r="2767" customFormat="false" ht="15" hidden="false" customHeight="false" outlineLevel="0" collapsed="false">
      <c r="A2767" s="30" t="s">
        <v>3356</v>
      </c>
      <c r="B2767" s="30" t="s">
        <v>1935</v>
      </c>
      <c r="C2767" s="30" t="n">
        <v>67</v>
      </c>
      <c r="D2767" s="30" t="s">
        <v>121</v>
      </c>
      <c r="E2767" s="31" t="n">
        <v>45347</v>
      </c>
      <c r="F2767" s="30" t="s">
        <v>848</v>
      </c>
      <c r="G2767" s="31" t="n">
        <v>45350</v>
      </c>
      <c r="H2767" s="30" t="s">
        <v>183</v>
      </c>
      <c r="I2767" s="30" t="s">
        <v>430</v>
      </c>
      <c r="J2767" s="30" t="s">
        <v>431</v>
      </c>
      <c r="K2767" s="30" t="s">
        <v>126</v>
      </c>
      <c r="L2767" s="30" t="n">
        <v>16</v>
      </c>
      <c r="M2767" s="30" t="n">
        <v>70</v>
      </c>
      <c r="N2767" s="30" t="s">
        <v>186</v>
      </c>
      <c r="O2767" s="30" t="s">
        <v>139</v>
      </c>
      <c r="P2767" s="30" t="s">
        <v>187</v>
      </c>
      <c r="Q2767" s="32" t="n">
        <v>8479.24</v>
      </c>
      <c r="R2767" s="30" t="s">
        <v>130</v>
      </c>
      <c r="S2767" s="30" t="s">
        <v>151</v>
      </c>
      <c r="T2767" s="30" t="n">
        <v>3</v>
      </c>
      <c r="U2767" s="30" t="n">
        <f aca="false">YEAR(E2767)</f>
        <v>2024</v>
      </c>
      <c r="V2767" s="30" t="str">
        <f aca="false">TEXT(E2767,"MMM-YYYY")</f>
        <v>Feb-2024</v>
      </c>
      <c r="W2767" s="30" t="n">
        <f aca="false">MONTH(E2767)</f>
        <v>2</v>
      </c>
      <c r="X2767" s="30" t="str">
        <f aca="false">TEXT(WEEKDAY(E2767,2),"0")&amp;" - "&amp;TEXT(E2767,"dddd")</f>
        <v>7 - Sunday</v>
      </c>
      <c r="Y2767" s="30" t="str">
        <f aca="false">_xlfn.IFS(C2767&lt;18,"Child (0-17)",C2767&lt;40,"Young Adult (18-39)",C2767&lt;60,"Adult (40-59)",TRUE(),"Senior (60+)")</f>
        <v>Senior (60+)</v>
      </c>
      <c r="Z2767" s="30" t="n">
        <f aca="false">ROUND(G2767-E2767,0)</f>
        <v>3</v>
      </c>
      <c r="AA2767" s="30" t="n">
        <f aca="false">L2767+M2767</f>
        <v>86</v>
      </c>
      <c r="AB2767" s="30" t="n">
        <f aca="false">IFERROR(ROUND(Q2767/AA2767,2),0)</f>
        <v>98.6</v>
      </c>
      <c r="AC2767" s="30" t="str">
        <f aca="false">IF(AND(K2767="Critical",N2767="No"),"URGENT - No Bed","Normal")</f>
        <v>Normal</v>
      </c>
      <c r="AD2767" s="34" t="n">
        <f aca="false">INDEX(Lookup_Tables!$B$3:$B$12,MATCH(H2767,Lookup_Tables!$A$3:$A$12,0))</f>
        <v>3100000</v>
      </c>
      <c r="AE2767" s="30" t="str">
        <f aca="false">INDEX(Lookup_Tables!$C$3:$C$12,MATCH(H2767,Lookup_Tables!$A$3:$A$12,0))</f>
        <v>Dr. Kavita Rao</v>
      </c>
      <c r="AF2767" s="30" t="str">
        <f aca="false">IFERROR(INDEX(Lookup_Tables!$F$16:$F$45,MATCH(I2767,Lookup_Tables!$E$16:$E$45,0)),"N/A")</f>
        <v>EMP224</v>
      </c>
      <c r="AG2767" s="30" t="n">
        <f aca="false">_xlfn.IFS(R2767="Recovered",4,R2767="Referred",3,R2767="Admitted",2,R2767="Deceased",1,TRUE(),0)</f>
        <v>4</v>
      </c>
      <c r="AH2767" s="30" t="str">
        <f aca="false">IF(T2767&gt;=4,"Satisfied",IF(T2767&gt;=3,"Neutral","Needs Improvement"))</f>
        <v>Neutral</v>
      </c>
    </row>
    <row r="2768" customFormat="false" ht="15" hidden="false" customHeight="false" outlineLevel="0" collapsed="false">
      <c r="A2768" s="27" t="s">
        <v>5356</v>
      </c>
      <c r="B2768" s="27" t="s">
        <v>1367</v>
      </c>
      <c r="C2768" s="27" t="n">
        <v>68</v>
      </c>
      <c r="D2768" s="27" t="s">
        <v>121</v>
      </c>
      <c r="E2768" s="28" t="n">
        <v>45344</v>
      </c>
      <c r="F2768" s="27" t="s">
        <v>832</v>
      </c>
      <c r="G2768" s="28" t="n">
        <v>45344</v>
      </c>
      <c r="H2768" s="27" t="s">
        <v>123</v>
      </c>
      <c r="I2768" s="27" t="s">
        <v>155</v>
      </c>
      <c r="J2768" s="27" t="s">
        <v>418</v>
      </c>
      <c r="K2768" s="27" t="s">
        <v>138</v>
      </c>
      <c r="L2768" s="27" t="n">
        <v>56</v>
      </c>
      <c r="M2768" s="27" t="n">
        <v>34</v>
      </c>
      <c r="N2768" s="27" t="s">
        <v>127</v>
      </c>
      <c r="O2768" s="27" t="s">
        <v>171</v>
      </c>
      <c r="P2768" s="27" t="s">
        <v>140</v>
      </c>
      <c r="Q2768" s="29" t="n">
        <v>1077.6</v>
      </c>
      <c r="R2768" s="27" t="s">
        <v>130</v>
      </c>
      <c r="S2768" s="27" t="s">
        <v>192</v>
      </c>
      <c r="T2768" s="27" t="n">
        <v>4</v>
      </c>
      <c r="U2768" s="27" t="n">
        <f aca="false">YEAR(E2768)</f>
        <v>2024</v>
      </c>
      <c r="V2768" s="27" t="str">
        <f aca="false">TEXT(E2768,"MMM-YYYY")</f>
        <v>Feb-2024</v>
      </c>
      <c r="W2768" s="27" t="n">
        <f aca="false">MONTH(E2768)</f>
        <v>2</v>
      </c>
      <c r="X2768" s="27" t="str">
        <f aca="false">TEXT(WEEKDAY(E2768,2),"0")&amp;" - "&amp;TEXT(E2768,"dddd")</f>
        <v>4 - Thursday</v>
      </c>
      <c r="Y2768" s="27" t="str">
        <f aca="false">_xlfn.IFS(C2768&lt;18,"Child (0-17)",C2768&lt;40,"Young Adult (18-39)",C2768&lt;60,"Adult (40-59)",TRUE(),"Senior (60+)")</f>
        <v>Senior (60+)</v>
      </c>
      <c r="Z2768" s="27" t="n">
        <f aca="false">ROUND(G2768-E2768,0)</f>
        <v>0</v>
      </c>
      <c r="AA2768" s="27" t="n">
        <f aca="false">L2768+M2768</f>
        <v>90</v>
      </c>
      <c r="AB2768" s="27" t="n">
        <f aca="false">IFERROR(ROUND(Q2768/AA2768,2),0)</f>
        <v>11.97</v>
      </c>
      <c r="AC2768" s="27" t="str">
        <f aca="false">IF(AND(K2768="Critical",N2768="No"),"URGENT - No Bed","Normal")</f>
        <v>Normal</v>
      </c>
      <c r="AD2768" s="33" t="n">
        <f aca="false">INDEX(Lookup_Tables!$B$3:$B$12,MATCH(H2768,Lookup_Tables!$A$3:$A$12,0))</f>
        <v>2200000</v>
      </c>
      <c r="AE2768" s="27" t="str">
        <f aca="false">INDEX(Lookup_Tables!$C$3:$C$12,MATCH(H2768,Lookup_Tables!$A$3:$A$12,0))</f>
        <v>Dr. Rohan Das</v>
      </c>
      <c r="AF2768" s="27" t="str">
        <f aca="false">IFERROR(INDEX(Lookup_Tables!$F$16:$F$45,MATCH(I2768,Lookup_Tables!$E$16:$E$45,0)),"N/A")</f>
        <v>EMP203</v>
      </c>
      <c r="AG2768" s="27" t="n">
        <f aca="false">_xlfn.IFS(R2768="Recovered",4,R2768="Referred",3,R2768="Admitted",2,R2768="Deceased",1,TRUE(),0)</f>
        <v>4</v>
      </c>
      <c r="AH2768" s="27" t="str">
        <f aca="false">IF(T2768&gt;=4,"Satisfied",IF(T2768&gt;=3,"Neutral","Needs Improvement"))</f>
        <v>Satisfied</v>
      </c>
    </row>
    <row r="2769" customFormat="false" ht="15" hidden="false" customHeight="false" outlineLevel="0" collapsed="false">
      <c r="A2769" s="30" t="s">
        <v>2541</v>
      </c>
      <c r="B2769" s="30" t="s">
        <v>784</v>
      </c>
      <c r="C2769" s="30" t="n">
        <v>38</v>
      </c>
      <c r="D2769" s="30" t="s">
        <v>181</v>
      </c>
      <c r="E2769" s="31" t="n">
        <v>45616</v>
      </c>
      <c r="F2769" s="30" t="s">
        <v>1349</v>
      </c>
      <c r="G2769" s="31" t="n">
        <v>45617</v>
      </c>
      <c r="H2769" s="30" t="s">
        <v>168</v>
      </c>
      <c r="I2769" s="30" t="s">
        <v>366</v>
      </c>
      <c r="J2769" s="30" t="s">
        <v>191</v>
      </c>
      <c r="K2769" s="30" t="s">
        <v>126</v>
      </c>
      <c r="L2769" s="30" t="n">
        <v>45</v>
      </c>
      <c r="M2769" s="30" t="n">
        <v>107</v>
      </c>
      <c r="N2769" s="30" t="s">
        <v>186</v>
      </c>
      <c r="O2769" s="30" t="s">
        <v>171</v>
      </c>
      <c r="P2769" s="30" t="s">
        <v>150</v>
      </c>
      <c r="Q2769" s="32" t="n">
        <v>7520.68</v>
      </c>
      <c r="R2769" s="30" t="s">
        <v>130</v>
      </c>
      <c r="S2769" s="30" t="s">
        <v>141</v>
      </c>
      <c r="T2769" s="30" t="n">
        <v>5</v>
      </c>
      <c r="U2769" s="30" t="n">
        <f aca="false">YEAR(E2769)</f>
        <v>2024</v>
      </c>
      <c r="V2769" s="30" t="str">
        <f aca="false">TEXT(E2769,"MMM-YYYY")</f>
        <v>Nov-2024</v>
      </c>
      <c r="W2769" s="30" t="n">
        <f aca="false">MONTH(E2769)</f>
        <v>11</v>
      </c>
      <c r="X2769" s="30" t="str">
        <f aca="false">TEXT(WEEKDAY(E2769,2),"0")&amp;" - "&amp;TEXT(E2769,"dddd")</f>
        <v>3 - Wednesday</v>
      </c>
      <c r="Y2769" s="30" t="str">
        <f aca="false">_xlfn.IFS(C2769&lt;18,"Child (0-17)",C2769&lt;40,"Young Adult (18-39)",C2769&lt;60,"Adult (40-59)",TRUE(),"Senior (60+)")</f>
        <v>Young Adult (18-39)</v>
      </c>
      <c r="Z2769" s="30" t="n">
        <f aca="false">ROUND(G2769-E2769,0)</f>
        <v>1</v>
      </c>
      <c r="AA2769" s="30" t="n">
        <f aca="false">L2769+M2769</f>
        <v>152</v>
      </c>
      <c r="AB2769" s="30" t="n">
        <f aca="false">IFERROR(ROUND(Q2769/AA2769,2),0)</f>
        <v>49.48</v>
      </c>
      <c r="AC2769" s="30" t="str">
        <f aca="false">IF(AND(K2769="Critical",N2769="No"),"URGENT - No Bed","Normal")</f>
        <v>Normal</v>
      </c>
      <c r="AD2769" s="34" t="n">
        <f aca="false">INDEX(Lookup_Tables!$B$3:$B$12,MATCH(H2769,Lookup_Tables!$A$3:$A$12,0))</f>
        <v>4400000</v>
      </c>
      <c r="AE2769" s="30" t="str">
        <f aca="false">INDEX(Lookup_Tables!$C$3:$C$12,MATCH(H2769,Lookup_Tables!$A$3:$A$12,0))</f>
        <v>Dr. Neha Chopra</v>
      </c>
      <c r="AF2769" s="30" t="str">
        <f aca="false">IFERROR(INDEX(Lookup_Tables!$F$16:$F$45,MATCH(I2769,Lookup_Tables!$E$16:$E$45,0)),"N/A")</f>
        <v>EMP218</v>
      </c>
      <c r="AG2769" s="30" t="n">
        <f aca="false">_xlfn.IFS(R2769="Recovered",4,R2769="Referred",3,R2769="Admitted",2,R2769="Deceased",1,TRUE(),0)</f>
        <v>4</v>
      </c>
      <c r="AH2769" s="30" t="str">
        <f aca="false">IF(T2769&gt;=4,"Satisfied",IF(T2769&gt;=3,"Neutral","Needs Improvement"))</f>
        <v>Satisfied</v>
      </c>
    </row>
    <row r="2770" customFormat="false" ht="15" hidden="false" customHeight="false" outlineLevel="0" collapsed="false">
      <c r="A2770" s="27" t="s">
        <v>2612</v>
      </c>
      <c r="B2770" s="27" t="s">
        <v>1006</v>
      </c>
      <c r="C2770" s="27" t="n">
        <v>20</v>
      </c>
      <c r="D2770" s="27" t="s">
        <v>121</v>
      </c>
      <c r="E2770" s="28" t="n">
        <v>45484</v>
      </c>
      <c r="F2770" s="27" t="s">
        <v>567</v>
      </c>
      <c r="G2770" s="28" t="n">
        <v>45484</v>
      </c>
      <c r="H2770" s="27" t="s">
        <v>135</v>
      </c>
      <c r="I2770" s="27" t="s">
        <v>278</v>
      </c>
      <c r="J2770" s="27" t="s">
        <v>252</v>
      </c>
      <c r="K2770" s="27" t="s">
        <v>156</v>
      </c>
      <c r="L2770" s="27" t="n">
        <v>55</v>
      </c>
      <c r="M2770" s="27" t="n">
        <v>41</v>
      </c>
      <c r="N2770" s="27" t="s">
        <v>127</v>
      </c>
      <c r="O2770" s="27" t="s">
        <v>139</v>
      </c>
      <c r="P2770" s="27" t="s">
        <v>129</v>
      </c>
      <c r="Q2770" s="29" t="n">
        <v>2690.46</v>
      </c>
      <c r="R2770" s="27" t="s">
        <v>130</v>
      </c>
      <c r="S2770" s="27" t="s">
        <v>192</v>
      </c>
      <c r="T2770" s="27" t="n">
        <v>4</v>
      </c>
      <c r="U2770" s="27" t="n">
        <f aca="false">YEAR(E2770)</f>
        <v>2024</v>
      </c>
      <c r="V2770" s="27" t="str">
        <f aca="false">TEXT(E2770,"MMM-YYYY")</f>
        <v>Jul-2024</v>
      </c>
      <c r="W2770" s="27" t="n">
        <f aca="false">MONTH(E2770)</f>
        <v>7</v>
      </c>
      <c r="X2770" s="27" t="str">
        <f aca="false">TEXT(WEEKDAY(E2770,2),"0")&amp;" - "&amp;TEXT(E2770,"dddd")</f>
        <v>4 - Thursday</v>
      </c>
      <c r="Y2770" s="27" t="str">
        <f aca="false">_xlfn.IFS(C2770&lt;18,"Child (0-17)",C2770&lt;40,"Young Adult (18-39)",C2770&lt;60,"Adult (40-59)",TRUE(),"Senior (60+)")</f>
        <v>Young Adult (18-39)</v>
      </c>
      <c r="Z2770" s="27" t="n">
        <f aca="false">ROUND(G2770-E2770,0)</f>
        <v>0</v>
      </c>
      <c r="AA2770" s="27" t="n">
        <f aca="false">L2770+M2770</f>
        <v>96</v>
      </c>
      <c r="AB2770" s="27" t="n">
        <f aca="false">IFERROR(ROUND(Q2770/AA2770,2),0)</f>
        <v>28.03</v>
      </c>
      <c r="AC2770" s="27" t="str">
        <f aca="false">IF(AND(K2770="Critical",N2770="No"),"URGENT - No Bed","Normal")</f>
        <v>Normal</v>
      </c>
      <c r="AD2770" s="33" t="n">
        <f aca="false">INDEX(Lookup_Tables!$B$3:$B$12,MATCH(H2770,Lookup_Tables!$A$3:$A$12,0))</f>
        <v>4600000</v>
      </c>
      <c r="AE2770" s="27" t="str">
        <f aca="false">INDEX(Lookup_Tables!$C$3:$C$12,MATCH(H2770,Lookup_Tables!$A$3:$A$12,0))</f>
        <v>Dr. Farhan Khan</v>
      </c>
      <c r="AF2770" s="27" t="str">
        <f aca="false">IFERROR(INDEX(Lookup_Tables!$F$16:$F$45,MATCH(I2770,Lookup_Tables!$E$16:$E$45,0)),"N/A")</f>
        <v>EMP208</v>
      </c>
      <c r="AG2770" s="27" t="n">
        <f aca="false">_xlfn.IFS(R2770="Recovered",4,R2770="Referred",3,R2770="Admitted",2,R2770="Deceased",1,TRUE(),0)</f>
        <v>4</v>
      </c>
      <c r="AH2770" s="27" t="str">
        <f aca="false">IF(T2770&gt;=4,"Satisfied",IF(T2770&gt;=3,"Neutral","Needs Improvement"))</f>
        <v>Satisfied</v>
      </c>
    </row>
    <row r="2771" customFormat="false" ht="15" hidden="false" customHeight="false" outlineLevel="0" collapsed="false">
      <c r="A2771" s="30" t="s">
        <v>6889</v>
      </c>
      <c r="B2771" s="30" t="s">
        <v>1787</v>
      </c>
      <c r="C2771" s="30" t="n">
        <v>17</v>
      </c>
      <c r="D2771" s="30" t="s">
        <v>121</v>
      </c>
      <c r="E2771" s="31" t="n">
        <v>45337</v>
      </c>
      <c r="F2771" s="30" t="s">
        <v>1084</v>
      </c>
      <c r="G2771" s="31" t="n">
        <v>45340</v>
      </c>
      <c r="H2771" s="30" t="s">
        <v>183</v>
      </c>
      <c r="I2771" s="30" t="s">
        <v>430</v>
      </c>
      <c r="J2771" s="30" t="s">
        <v>411</v>
      </c>
      <c r="K2771" s="30" t="s">
        <v>202</v>
      </c>
      <c r="L2771" s="30" t="n">
        <v>20</v>
      </c>
      <c r="M2771" s="30" t="n">
        <v>110</v>
      </c>
      <c r="N2771" s="30" t="s">
        <v>186</v>
      </c>
      <c r="O2771" s="30" t="s">
        <v>149</v>
      </c>
      <c r="P2771" s="30" t="s">
        <v>150</v>
      </c>
      <c r="Q2771" s="32" t="n">
        <v>16237.11</v>
      </c>
      <c r="R2771" s="30" t="s">
        <v>268</v>
      </c>
      <c r="S2771" s="30" t="s">
        <v>223</v>
      </c>
      <c r="T2771" s="30" t="n">
        <v>4</v>
      </c>
      <c r="U2771" s="30" t="n">
        <f aca="false">YEAR(E2771)</f>
        <v>2024</v>
      </c>
      <c r="V2771" s="30" t="str">
        <f aca="false">TEXT(E2771,"MMM-YYYY")</f>
        <v>Feb-2024</v>
      </c>
      <c r="W2771" s="30" t="n">
        <f aca="false">MONTH(E2771)</f>
        <v>2</v>
      </c>
      <c r="X2771" s="30" t="str">
        <f aca="false">TEXT(WEEKDAY(E2771,2),"0")&amp;" - "&amp;TEXT(E2771,"dddd")</f>
        <v>4 - Thursday</v>
      </c>
      <c r="Y2771" s="30" t="str">
        <f aca="false">_xlfn.IFS(C2771&lt;18,"Child (0-17)",C2771&lt;40,"Young Adult (18-39)",C2771&lt;60,"Adult (40-59)",TRUE(),"Senior (60+)")</f>
        <v>Child (0-17)</v>
      </c>
      <c r="Z2771" s="30" t="n">
        <f aca="false">ROUND(G2771-E2771,0)</f>
        <v>3</v>
      </c>
      <c r="AA2771" s="30" t="n">
        <f aca="false">L2771+M2771</f>
        <v>130</v>
      </c>
      <c r="AB2771" s="30" t="n">
        <f aca="false">IFERROR(ROUND(Q2771/AA2771,2),0)</f>
        <v>124.9</v>
      </c>
      <c r="AC2771" s="30" t="str">
        <f aca="false">IF(AND(K2771="Critical",N2771="No"),"URGENT - No Bed","Normal")</f>
        <v>Normal</v>
      </c>
      <c r="AD2771" s="34" t="n">
        <f aca="false">INDEX(Lookup_Tables!$B$3:$B$12,MATCH(H2771,Lookup_Tables!$A$3:$A$12,0))</f>
        <v>3100000</v>
      </c>
      <c r="AE2771" s="30" t="str">
        <f aca="false">INDEX(Lookup_Tables!$C$3:$C$12,MATCH(H2771,Lookup_Tables!$A$3:$A$12,0))</f>
        <v>Dr. Kavita Rao</v>
      </c>
      <c r="AF2771" s="30" t="str">
        <f aca="false">IFERROR(INDEX(Lookup_Tables!$F$16:$F$45,MATCH(I2771,Lookup_Tables!$E$16:$E$45,0)),"N/A")</f>
        <v>EMP224</v>
      </c>
      <c r="AG2771" s="30" t="n">
        <f aca="false">_xlfn.IFS(R2771="Recovered",4,R2771="Referred",3,R2771="Admitted",2,R2771="Deceased",1,TRUE(),0)</f>
        <v>3</v>
      </c>
      <c r="AH2771" s="30" t="str">
        <f aca="false">IF(T2771&gt;=4,"Satisfied",IF(T2771&gt;=3,"Neutral","Needs Improvement"))</f>
        <v>Satisfied</v>
      </c>
    </row>
    <row r="2772" customFormat="false" ht="15" hidden="false" customHeight="false" outlineLevel="0" collapsed="false">
      <c r="A2772" s="27" t="s">
        <v>5565</v>
      </c>
      <c r="B2772" s="27" t="s">
        <v>4021</v>
      </c>
      <c r="C2772" s="27" t="n">
        <v>75</v>
      </c>
      <c r="D2772" s="27" t="s">
        <v>181</v>
      </c>
      <c r="E2772" s="28" t="n">
        <v>45318</v>
      </c>
      <c r="F2772" s="27" t="s">
        <v>154</v>
      </c>
      <c r="G2772" s="28" t="n">
        <v>45319</v>
      </c>
      <c r="H2772" s="27" t="s">
        <v>183</v>
      </c>
      <c r="I2772" s="27" t="s">
        <v>184</v>
      </c>
      <c r="J2772" s="27" t="s">
        <v>411</v>
      </c>
      <c r="K2772" s="27" t="s">
        <v>138</v>
      </c>
      <c r="L2772" s="27" t="n">
        <v>52</v>
      </c>
      <c r="M2772" s="27" t="n">
        <v>16</v>
      </c>
      <c r="N2772" s="27" t="s">
        <v>127</v>
      </c>
      <c r="O2772" s="27" t="s">
        <v>149</v>
      </c>
      <c r="P2772" s="27" t="s">
        <v>150</v>
      </c>
      <c r="Q2772" s="29" t="n">
        <v>2145.53</v>
      </c>
      <c r="R2772" s="27" t="s">
        <v>130</v>
      </c>
      <c r="S2772" s="27" t="s">
        <v>131</v>
      </c>
      <c r="T2772" s="27" t="n">
        <v>5</v>
      </c>
      <c r="U2772" s="27" t="n">
        <f aca="false">YEAR(E2772)</f>
        <v>2024</v>
      </c>
      <c r="V2772" s="27" t="str">
        <f aca="false">TEXT(E2772,"MMM-YYYY")</f>
        <v>Jan-2024</v>
      </c>
      <c r="W2772" s="27" t="n">
        <f aca="false">MONTH(E2772)</f>
        <v>1</v>
      </c>
      <c r="X2772" s="27" t="str">
        <f aca="false">TEXT(WEEKDAY(E2772,2),"0")&amp;" - "&amp;TEXT(E2772,"dddd")</f>
        <v>6 - Saturday</v>
      </c>
      <c r="Y2772" s="27" t="str">
        <f aca="false">_xlfn.IFS(C2772&lt;18,"Child (0-17)",C2772&lt;40,"Young Adult (18-39)",C2772&lt;60,"Adult (40-59)",TRUE(),"Senior (60+)")</f>
        <v>Senior (60+)</v>
      </c>
      <c r="Z2772" s="27" t="n">
        <f aca="false">ROUND(G2772-E2772,0)</f>
        <v>1</v>
      </c>
      <c r="AA2772" s="27" t="n">
        <f aca="false">L2772+M2772</f>
        <v>68</v>
      </c>
      <c r="AB2772" s="27" t="n">
        <f aca="false">IFERROR(ROUND(Q2772/AA2772,2),0)</f>
        <v>31.55</v>
      </c>
      <c r="AC2772" s="27" t="str">
        <f aca="false">IF(AND(K2772="Critical",N2772="No"),"URGENT - No Bed","Normal")</f>
        <v>Normal</v>
      </c>
      <c r="AD2772" s="33" t="n">
        <f aca="false">INDEX(Lookup_Tables!$B$3:$B$12,MATCH(H2772,Lookup_Tables!$A$3:$A$12,0))</f>
        <v>3100000</v>
      </c>
      <c r="AE2772" s="27" t="str">
        <f aca="false">INDEX(Lookup_Tables!$C$3:$C$12,MATCH(H2772,Lookup_Tables!$A$3:$A$12,0))</f>
        <v>Dr. Kavita Rao</v>
      </c>
      <c r="AF2772" s="27" t="str">
        <f aca="false">IFERROR(INDEX(Lookup_Tables!$F$16:$F$45,MATCH(I2772,Lookup_Tables!$E$16:$E$45,0)),"N/A")</f>
        <v>EMP226</v>
      </c>
      <c r="AG2772" s="27" t="n">
        <f aca="false">_xlfn.IFS(R2772="Recovered",4,R2772="Referred",3,R2772="Admitted",2,R2772="Deceased",1,TRUE(),0)</f>
        <v>4</v>
      </c>
      <c r="AH2772" s="27" t="str">
        <f aca="false">IF(T2772&gt;=4,"Satisfied",IF(T2772&gt;=3,"Neutral","Needs Improvement"))</f>
        <v>Satisfied</v>
      </c>
    </row>
    <row r="2773" customFormat="false" ht="15" hidden="false" customHeight="false" outlineLevel="0" collapsed="false">
      <c r="A2773" s="30" t="s">
        <v>1631</v>
      </c>
      <c r="B2773" s="30" t="s">
        <v>5794</v>
      </c>
      <c r="C2773" s="30" t="n">
        <v>66</v>
      </c>
      <c r="D2773" s="30" t="s">
        <v>121</v>
      </c>
      <c r="E2773" s="31" t="n">
        <v>45351</v>
      </c>
      <c r="F2773" s="30" t="s">
        <v>997</v>
      </c>
      <c r="G2773" s="31" t="n">
        <v>45352</v>
      </c>
      <c r="H2773" s="30" t="s">
        <v>217</v>
      </c>
      <c r="I2773" s="30" t="s">
        <v>344</v>
      </c>
      <c r="J2773" s="30" t="s">
        <v>483</v>
      </c>
      <c r="K2773" s="30" t="s">
        <v>138</v>
      </c>
      <c r="L2773" s="30" t="n">
        <v>37</v>
      </c>
      <c r="M2773" s="30" t="n">
        <v>30</v>
      </c>
      <c r="N2773" s="30" t="s">
        <v>127</v>
      </c>
      <c r="O2773" s="30" t="s">
        <v>139</v>
      </c>
      <c r="P2773" s="30" t="s">
        <v>140</v>
      </c>
      <c r="Q2773" s="32" t="n">
        <v>1285.92</v>
      </c>
      <c r="R2773" s="30" t="s">
        <v>130</v>
      </c>
      <c r="S2773" s="30" t="s">
        <v>131</v>
      </c>
      <c r="T2773" s="30" t="n">
        <v>4</v>
      </c>
      <c r="U2773" s="30" t="n">
        <f aca="false">YEAR(E2773)</f>
        <v>2024</v>
      </c>
      <c r="V2773" s="30" t="str">
        <f aca="false">TEXT(E2773,"MMM-YYYY")</f>
        <v>Feb-2024</v>
      </c>
      <c r="W2773" s="30" t="n">
        <f aca="false">MONTH(E2773)</f>
        <v>2</v>
      </c>
      <c r="X2773" s="30" t="str">
        <f aca="false">TEXT(WEEKDAY(E2773,2),"0")&amp;" - "&amp;TEXT(E2773,"dddd")</f>
        <v>4 - Thursday</v>
      </c>
      <c r="Y2773" s="30" t="str">
        <f aca="false">_xlfn.IFS(C2773&lt;18,"Child (0-17)",C2773&lt;40,"Young Adult (18-39)",C2773&lt;60,"Adult (40-59)",TRUE(),"Senior (60+)")</f>
        <v>Senior (60+)</v>
      </c>
      <c r="Z2773" s="30" t="n">
        <f aca="false">ROUND(G2773-E2773,0)</f>
        <v>1</v>
      </c>
      <c r="AA2773" s="30" t="n">
        <f aca="false">L2773+M2773</f>
        <v>67</v>
      </c>
      <c r="AB2773" s="30" t="n">
        <f aca="false">IFERROR(ROUND(Q2773/AA2773,2),0)</f>
        <v>19.19</v>
      </c>
      <c r="AC2773" s="30" t="str">
        <f aca="false">IF(AND(K2773="Critical",N2773="No"),"URGENT - No Bed","Normal")</f>
        <v>Normal</v>
      </c>
      <c r="AD2773" s="34" t="n">
        <f aca="false">INDEX(Lookup_Tables!$B$3:$B$12,MATCH(H2773,Lookup_Tables!$A$3:$A$12,0))</f>
        <v>4200000</v>
      </c>
      <c r="AE2773" s="30" t="str">
        <f aca="false">INDEX(Lookup_Tables!$C$3:$C$12,MATCH(H2773,Lookup_Tables!$A$3:$A$12,0))</f>
        <v>Dr. Anil Kapoor</v>
      </c>
      <c r="AF2773" s="30" t="str">
        <f aca="false">IFERROR(INDEX(Lookup_Tables!$F$16:$F$45,MATCH(I2773,Lookup_Tables!$E$16:$E$45,0)),"N/A")</f>
        <v>EMP201</v>
      </c>
      <c r="AG2773" s="30" t="n">
        <f aca="false">_xlfn.IFS(R2773="Recovered",4,R2773="Referred",3,R2773="Admitted",2,R2773="Deceased",1,TRUE(),0)</f>
        <v>4</v>
      </c>
      <c r="AH2773" s="30" t="str">
        <f aca="false">IF(T2773&gt;=4,"Satisfied",IF(T2773&gt;=3,"Neutral","Needs Improvement"))</f>
        <v>Satisfied</v>
      </c>
    </row>
    <row r="2774" customFormat="false" ht="15" hidden="false" customHeight="false" outlineLevel="0" collapsed="false">
      <c r="A2774" s="27" t="s">
        <v>4823</v>
      </c>
      <c r="B2774" s="27" t="s">
        <v>4207</v>
      </c>
      <c r="C2774" s="27" t="n">
        <v>34</v>
      </c>
      <c r="D2774" s="27" t="s">
        <v>181</v>
      </c>
      <c r="E2774" s="28" t="n">
        <v>45632</v>
      </c>
      <c r="F2774" s="27" t="s">
        <v>281</v>
      </c>
      <c r="G2774" s="28" t="n">
        <v>45634</v>
      </c>
      <c r="H2774" s="27" t="s">
        <v>135</v>
      </c>
      <c r="I2774" s="27" t="s">
        <v>251</v>
      </c>
      <c r="J2774" s="27" t="s">
        <v>262</v>
      </c>
      <c r="K2774" s="27" t="s">
        <v>156</v>
      </c>
      <c r="L2774" s="27" t="n">
        <v>47</v>
      </c>
      <c r="M2774" s="27" t="n">
        <v>53</v>
      </c>
      <c r="N2774" s="27" t="s">
        <v>127</v>
      </c>
      <c r="O2774" s="27" t="s">
        <v>128</v>
      </c>
      <c r="P2774" s="27" t="s">
        <v>140</v>
      </c>
      <c r="Q2774" s="29" t="n">
        <v>3908.09</v>
      </c>
      <c r="R2774" s="27" t="s">
        <v>172</v>
      </c>
      <c r="S2774" s="27" t="s">
        <v>197</v>
      </c>
      <c r="T2774" s="27" t="n">
        <v>1</v>
      </c>
      <c r="U2774" s="27" t="n">
        <f aca="false">YEAR(E2774)</f>
        <v>2024</v>
      </c>
      <c r="V2774" s="27" t="str">
        <f aca="false">TEXT(E2774,"MMM-YYYY")</f>
        <v>Dec-2024</v>
      </c>
      <c r="W2774" s="27" t="n">
        <f aca="false">MONTH(E2774)</f>
        <v>12</v>
      </c>
      <c r="X2774" s="27" t="str">
        <f aca="false">TEXT(WEEKDAY(E2774,2),"0")&amp;" - "&amp;TEXT(E2774,"dddd")</f>
        <v>5 - Friday</v>
      </c>
      <c r="Y2774" s="27" t="str">
        <f aca="false">_xlfn.IFS(C2774&lt;18,"Child (0-17)",C2774&lt;40,"Young Adult (18-39)",C2774&lt;60,"Adult (40-59)",TRUE(),"Senior (60+)")</f>
        <v>Young Adult (18-39)</v>
      </c>
      <c r="Z2774" s="27" t="n">
        <f aca="false">ROUND(G2774-E2774,0)</f>
        <v>2</v>
      </c>
      <c r="AA2774" s="27" t="n">
        <f aca="false">L2774+M2774</f>
        <v>100</v>
      </c>
      <c r="AB2774" s="27" t="n">
        <f aca="false">IFERROR(ROUND(Q2774/AA2774,2),0)</f>
        <v>39.08</v>
      </c>
      <c r="AC2774" s="27" t="str">
        <f aca="false">IF(AND(K2774="Critical",N2774="No"),"URGENT - No Bed","Normal")</f>
        <v>Normal</v>
      </c>
      <c r="AD2774" s="33" t="n">
        <f aca="false">INDEX(Lookup_Tables!$B$3:$B$12,MATCH(H2774,Lookup_Tables!$A$3:$A$12,0))</f>
        <v>4600000</v>
      </c>
      <c r="AE2774" s="27" t="str">
        <f aca="false">INDEX(Lookup_Tables!$C$3:$C$12,MATCH(H2774,Lookup_Tables!$A$3:$A$12,0))</f>
        <v>Dr. Farhan Khan</v>
      </c>
      <c r="AF2774" s="27" t="str">
        <f aca="false">IFERROR(INDEX(Lookup_Tables!$F$16:$F$45,MATCH(I2774,Lookup_Tables!$E$16:$E$45,0)),"N/A")</f>
        <v>EMP207</v>
      </c>
      <c r="AG2774" s="27" t="n">
        <f aca="false">_xlfn.IFS(R2774="Recovered",4,R2774="Referred",3,R2774="Admitted",2,R2774="Deceased",1,TRUE(),0)</f>
        <v>2</v>
      </c>
      <c r="AH2774" s="27" t="str">
        <f aca="false">IF(T2774&gt;=4,"Satisfied",IF(T2774&gt;=3,"Neutral","Needs Improvement"))</f>
        <v>Needs Improvement</v>
      </c>
    </row>
    <row r="2775" customFormat="false" ht="15" hidden="false" customHeight="false" outlineLevel="0" collapsed="false">
      <c r="A2775" s="30" t="s">
        <v>4760</v>
      </c>
      <c r="B2775" s="30" t="s">
        <v>4761</v>
      </c>
      <c r="C2775" s="30" t="n">
        <v>82</v>
      </c>
      <c r="D2775" s="30" t="s">
        <v>181</v>
      </c>
      <c r="E2775" s="31" t="n">
        <v>45563</v>
      </c>
      <c r="F2775" s="30" t="s">
        <v>1155</v>
      </c>
      <c r="G2775" s="31" t="n">
        <v>45564</v>
      </c>
      <c r="H2775" s="30" t="s">
        <v>168</v>
      </c>
      <c r="I2775" s="30" t="s">
        <v>169</v>
      </c>
      <c r="J2775" s="30" t="s">
        <v>371</v>
      </c>
      <c r="K2775" s="30" t="s">
        <v>138</v>
      </c>
      <c r="L2775" s="30" t="n">
        <v>82</v>
      </c>
      <c r="M2775" s="30" t="n">
        <v>37</v>
      </c>
      <c r="N2775" s="30" t="s">
        <v>127</v>
      </c>
      <c r="O2775" s="30" t="s">
        <v>171</v>
      </c>
      <c r="P2775" s="30" t="s">
        <v>140</v>
      </c>
      <c r="Q2775" s="32" t="n">
        <v>2669.88</v>
      </c>
      <c r="R2775" s="30" t="s">
        <v>130</v>
      </c>
      <c r="S2775" s="30" t="s">
        <v>197</v>
      </c>
      <c r="T2775" s="30" t="n">
        <v>4</v>
      </c>
      <c r="U2775" s="30" t="n">
        <f aca="false">YEAR(E2775)</f>
        <v>2024</v>
      </c>
      <c r="V2775" s="30" t="str">
        <f aca="false">TEXT(E2775,"MMM-YYYY")</f>
        <v>Sep-2024</v>
      </c>
      <c r="W2775" s="30" t="n">
        <f aca="false">MONTH(E2775)</f>
        <v>9</v>
      </c>
      <c r="X2775" s="30" t="str">
        <f aca="false">TEXT(WEEKDAY(E2775,2),"0")&amp;" - "&amp;TEXT(E2775,"dddd")</f>
        <v>6 - Saturday</v>
      </c>
      <c r="Y2775" s="30" t="str">
        <f aca="false">_xlfn.IFS(C2775&lt;18,"Child (0-17)",C2775&lt;40,"Young Adult (18-39)",C2775&lt;60,"Adult (40-59)",TRUE(),"Senior (60+)")</f>
        <v>Senior (60+)</v>
      </c>
      <c r="Z2775" s="30" t="n">
        <f aca="false">ROUND(G2775-E2775,0)</f>
        <v>1</v>
      </c>
      <c r="AA2775" s="30" t="n">
        <f aca="false">L2775+M2775</f>
        <v>119</v>
      </c>
      <c r="AB2775" s="30" t="n">
        <f aca="false">IFERROR(ROUND(Q2775/AA2775,2),0)</f>
        <v>22.44</v>
      </c>
      <c r="AC2775" s="30" t="str">
        <f aca="false">IF(AND(K2775="Critical",N2775="No"),"URGENT - No Bed","Normal")</f>
        <v>Normal</v>
      </c>
      <c r="AD2775" s="34" t="n">
        <f aca="false">INDEX(Lookup_Tables!$B$3:$B$12,MATCH(H2775,Lookup_Tables!$A$3:$A$12,0))</f>
        <v>4400000</v>
      </c>
      <c r="AE2775" s="30" t="str">
        <f aca="false">INDEX(Lookup_Tables!$C$3:$C$12,MATCH(H2775,Lookup_Tables!$A$3:$A$12,0))</f>
        <v>Dr. Neha Chopra</v>
      </c>
      <c r="AF2775" s="30" t="str">
        <f aca="false">IFERROR(INDEX(Lookup_Tables!$F$16:$F$45,MATCH(I2775,Lookup_Tables!$E$16:$E$45,0)),"N/A")</f>
        <v>EMP220</v>
      </c>
      <c r="AG2775" s="30" t="n">
        <f aca="false">_xlfn.IFS(R2775="Recovered",4,R2775="Referred",3,R2775="Admitted",2,R2775="Deceased",1,TRUE(),0)</f>
        <v>4</v>
      </c>
      <c r="AH2775" s="30" t="str">
        <f aca="false">IF(T2775&gt;=4,"Satisfied",IF(T2775&gt;=3,"Neutral","Needs Improvement"))</f>
        <v>Satisfied</v>
      </c>
    </row>
    <row r="2776" customFormat="false" ht="15" hidden="false" customHeight="false" outlineLevel="0" collapsed="false">
      <c r="A2776" s="27" t="s">
        <v>2746</v>
      </c>
      <c r="B2776" s="27" t="s">
        <v>2747</v>
      </c>
      <c r="C2776" s="27" t="n">
        <v>32</v>
      </c>
      <c r="D2776" s="27" t="s">
        <v>181</v>
      </c>
      <c r="E2776" s="28" t="n">
        <v>45490</v>
      </c>
      <c r="F2776" s="27" t="s">
        <v>764</v>
      </c>
      <c r="G2776" s="28" t="n">
        <v>45491</v>
      </c>
      <c r="H2776" s="27" t="s">
        <v>206</v>
      </c>
      <c r="I2776" s="27" t="s">
        <v>300</v>
      </c>
      <c r="J2776" s="27" t="s">
        <v>615</v>
      </c>
      <c r="K2776" s="27" t="s">
        <v>138</v>
      </c>
      <c r="L2776" s="27" t="n">
        <v>23</v>
      </c>
      <c r="M2776" s="27" t="n">
        <v>18</v>
      </c>
      <c r="N2776" s="27" t="s">
        <v>127</v>
      </c>
      <c r="O2776" s="27" t="s">
        <v>139</v>
      </c>
      <c r="P2776" s="27" t="s">
        <v>150</v>
      </c>
      <c r="Q2776" s="29" t="n">
        <v>1394.75</v>
      </c>
      <c r="R2776" s="27" t="s">
        <v>130</v>
      </c>
      <c r="S2776" s="27" t="s">
        <v>151</v>
      </c>
      <c r="T2776" s="27" t="n">
        <v>5</v>
      </c>
      <c r="U2776" s="27" t="n">
        <f aca="false">YEAR(E2776)</f>
        <v>2024</v>
      </c>
      <c r="V2776" s="27" t="str">
        <f aca="false">TEXT(E2776,"MMM-YYYY")</f>
        <v>Jul-2024</v>
      </c>
      <c r="W2776" s="27" t="n">
        <f aca="false">MONTH(E2776)</f>
        <v>7</v>
      </c>
      <c r="X2776" s="27" t="str">
        <f aca="false">TEXT(WEEKDAY(E2776,2),"0")&amp;" - "&amp;TEXT(E2776,"dddd")</f>
        <v>3 - Wednesday</v>
      </c>
      <c r="Y2776" s="27" t="str">
        <f aca="false">_xlfn.IFS(C2776&lt;18,"Child (0-17)",C2776&lt;40,"Young Adult (18-39)",C2776&lt;60,"Adult (40-59)",TRUE(),"Senior (60+)")</f>
        <v>Young Adult (18-39)</v>
      </c>
      <c r="Z2776" s="27" t="n">
        <f aca="false">ROUND(G2776-E2776,0)</f>
        <v>1</v>
      </c>
      <c r="AA2776" s="27" t="n">
        <f aca="false">L2776+M2776</f>
        <v>41</v>
      </c>
      <c r="AB2776" s="27" t="n">
        <f aca="false">IFERROR(ROUND(Q2776/AA2776,2),0)</f>
        <v>34.02</v>
      </c>
      <c r="AC2776" s="27" t="str">
        <f aca="false">IF(AND(K2776="Critical",N2776="No"),"URGENT - No Bed","Normal")</f>
        <v>Normal</v>
      </c>
      <c r="AD2776" s="33" t="n">
        <f aca="false">INDEX(Lookup_Tables!$B$3:$B$12,MATCH(H2776,Lookup_Tables!$A$3:$A$12,0))</f>
        <v>2800000</v>
      </c>
      <c r="AE2776" s="27" t="str">
        <f aca="false">INDEX(Lookup_Tables!$C$3:$C$12,MATCH(H2776,Lookup_Tables!$A$3:$A$12,0))</f>
        <v>Dr. Suresh Nair</v>
      </c>
      <c r="AF2776" s="27" t="str">
        <f aca="false">IFERROR(INDEX(Lookup_Tables!$F$16:$F$45,MATCH(I2776,Lookup_Tables!$E$16:$E$45,0)),"N/A")</f>
        <v>EMP211</v>
      </c>
      <c r="AG2776" s="27" t="n">
        <f aca="false">_xlfn.IFS(R2776="Recovered",4,R2776="Referred",3,R2776="Admitted",2,R2776="Deceased",1,TRUE(),0)</f>
        <v>4</v>
      </c>
      <c r="AH2776" s="27" t="str">
        <f aca="false">IF(T2776&gt;=4,"Satisfied",IF(T2776&gt;=3,"Neutral","Needs Improvement"))</f>
        <v>Satisfied</v>
      </c>
    </row>
    <row r="2777" customFormat="false" ht="15" hidden="false" customHeight="false" outlineLevel="0" collapsed="false">
      <c r="A2777" s="30" t="s">
        <v>442</v>
      </c>
      <c r="B2777" s="30" t="s">
        <v>443</v>
      </c>
      <c r="C2777" s="30" t="n">
        <v>22</v>
      </c>
      <c r="D2777" s="30" t="s">
        <v>121</v>
      </c>
      <c r="E2777" s="31" t="n">
        <v>45605</v>
      </c>
      <c r="F2777" s="30" t="s">
        <v>444</v>
      </c>
      <c r="G2777" s="31" t="n">
        <v>45607</v>
      </c>
      <c r="H2777" s="30" t="s">
        <v>217</v>
      </c>
      <c r="I2777" s="30" t="s">
        <v>344</v>
      </c>
      <c r="J2777" s="30" t="s">
        <v>388</v>
      </c>
      <c r="K2777" s="30" t="s">
        <v>156</v>
      </c>
      <c r="L2777" s="30" t="n">
        <v>70</v>
      </c>
      <c r="M2777" s="30" t="n">
        <v>67</v>
      </c>
      <c r="N2777" s="30" t="s">
        <v>127</v>
      </c>
      <c r="O2777" s="30" t="s">
        <v>171</v>
      </c>
      <c r="P2777" s="30" t="s">
        <v>140</v>
      </c>
      <c r="Q2777" s="32" t="n">
        <v>3332.61</v>
      </c>
      <c r="R2777" s="30" t="s">
        <v>130</v>
      </c>
      <c r="S2777" s="30" t="s">
        <v>192</v>
      </c>
      <c r="T2777" s="30" t="n">
        <v>4</v>
      </c>
      <c r="U2777" s="30" t="n">
        <f aca="false">YEAR(E2777)</f>
        <v>2024</v>
      </c>
      <c r="V2777" s="30" t="str">
        <f aca="false">TEXT(E2777,"MMM-YYYY")</f>
        <v>Nov-2024</v>
      </c>
      <c r="W2777" s="30" t="n">
        <f aca="false">MONTH(E2777)</f>
        <v>11</v>
      </c>
      <c r="X2777" s="30" t="str">
        <f aca="false">TEXT(WEEKDAY(E2777,2),"0")&amp;" - "&amp;TEXT(E2777,"dddd")</f>
        <v>6 - Saturday</v>
      </c>
      <c r="Y2777" s="30" t="str">
        <f aca="false">_xlfn.IFS(C2777&lt;18,"Child (0-17)",C2777&lt;40,"Young Adult (18-39)",C2777&lt;60,"Adult (40-59)",TRUE(),"Senior (60+)")</f>
        <v>Young Adult (18-39)</v>
      </c>
      <c r="Z2777" s="30" t="n">
        <f aca="false">ROUND(G2777-E2777,0)</f>
        <v>2</v>
      </c>
      <c r="AA2777" s="30" t="n">
        <f aca="false">L2777+M2777</f>
        <v>137</v>
      </c>
      <c r="AB2777" s="30" t="n">
        <f aca="false">IFERROR(ROUND(Q2777/AA2777,2),0)</f>
        <v>24.33</v>
      </c>
      <c r="AC2777" s="30" t="str">
        <f aca="false">IF(AND(K2777="Critical",N2777="No"),"URGENT - No Bed","Normal")</f>
        <v>Normal</v>
      </c>
      <c r="AD2777" s="34" t="n">
        <f aca="false">INDEX(Lookup_Tables!$B$3:$B$12,MATCH(H2777,Lookup_Tables!$A$3:$A$12,0))</f>
        <v>4200000</v>
      </c>
      <c r="AE2777" s="30" t="str">
        <f aca="false">INDEX(Lookup_Tables!$C$3:$C$12,MATCH(H2777,Lookup_Tables!$A$3:$A$12,0))</f>
        <v>Dr. Anil Kapoor</v>
      </c>
      <c r="AF2777" s="30" t="str">
        <f aca="false">IFERROR(INDEX(Lookup_Tables!$F$16:$F$45,MATCH(I2777,Lookup_Tables!$E$16:$E$45,0)),"N/A")</f>
        <v>EMP201</v>
      </c>
      <c r="AG2777" s="30" t="n">
        <f aca="false">_xlfn.IFS(R2777="Recovered",4,R2777="Referred",3,R2777="Admitted",2,R2777="Deceased",1,TRUE(),0)</f>
        <v>4</v>
      </c>
      <c r="AH2777" s="30" t="str">
        <f aca="false">IF(T2777&gt;=4,"Satisfied",IF(T2777&gt;=3,"Neutral","Needs Improvement"))</f>
        <v>Satisfied</v>
      </c>
    </row>
    <row r="2778" customFormat="false" ht="15" hidden="false" customHeight="false" outlineLevel="0" collapsed="false">
      <c r="A2778" s="27" t="s">
        <v>6055</v>
      </c>
      <c r="B2778" s="27" t="s">
        <v>1986</v>
      </c>
      <c r="C2778" s="27" t="n">
        <v>38</v>
      </c>
      <c r="D2778" s="27" t="s">
        <v>181</v>
      </c>
      <c r="E2778" s="28" t="n">
        <v>45323</v>
      </c>
      <c r="F2778" s="27" t="s">
        <v>2856</v>
      </c>
      <c r="G2778" s="28" t="n">
        <v>45323</v>
      </c>
      <c r="H2778" s="27" t="s">
        <v>236</v>
      </c>
      <c r="I2778" s="27" t="s">
        <v>323</v>
      </c>
      <c r="J2778" s="27" t="s">
        <v>455</v>
      </c>
      <c r="K2778" s="27" t="s">
        <v>156</v>
      </c>
      <c r="L2778" s="27" t="n">
        <v>45</v>
      </c>
      <c r="M2778" s="27" t="n">
        <v>83</v>
      </c>
      <c r="N2778" s="27" t="s">
        <v>127</v>
      </c>
      <c r="O2778" s="27" t="s">
        <v>171</v>
      </c>
      <c r="P2778" s="27" t="s">
        <v>140</v>
      </c>
      <c r="Q2778" s="29" t="n">
        <v>4008.6</v>
      </c>
      <c r="R2778" s="27" t="s">
        <v>130</v>
      </c>
      <c r="S2778" s="27" t="s">
        <v>197</v>
      </c>
      <c r="T2778" s="27" t="n">
        <v>5</v>
      </c>
      <c r="U2778" s="27" t="n">
        <f aca="false">YEAR(E2778)</f>
        <v>2024</v>
      </c>
      <c r="V2778" s="27" t="str">
        <f aca="false">TEXT(E2778,"MMM-YYYY")</f>
        <v>Feb-2024</v>
      </c>
      <c r="W2778" s="27" t="n">
        <f aca="false">MONTH(E2778)</f>
        <v>2</v>
      </c>
      <c r="X2778" s="27" t="str">
        <f aca="false">TEXT(WEEKDAY(E2778,2),"0")&amp;" - "&amp;TEXT(E2778,"dddd")</f>
        <v>4 - Thursday</v>
      </c>
      <c r="Y2778" s="27" t="str">
        <f aca="false">_xlfn.IFS(C2778&lt;18,"Child (0-17)",C2778&lt;40,"Young Adult (18-39)",C2778&lt;60,"Adult (40-59)",TRUE(),"Senior (60+)")</f>
        <v>Young Adult (18-39)</v>
      </c>
      <c r="Z2778" s="27" t="n">
        <f aca="false">ROUND(G2778-E2778,0)</f>
        <v>0</v>
      </c>
      <c r="AA2778" s="27" t="n">
        <f aca="false">L2778+M2778</f>
        <v>128</v>
      </c>
      <c r="AB2778" s="27" t="n">
        <f aca="false">IFERROR(ROUND(Q2778/AA2778,2),0)</f>
        <v>31.32</v>
      </c>
      <c r="AC2778" s="27" t="str">
        <f aca="false">IF(AND(K2778="Critical",N2778="No"),"URGENT - No Bed","Normal")</f>
        <v>Normal</v>
      </c>
      <c r="AD2778" s="33" t="n">
        <f aca="false">INDEX(Lookup_Tables!$B$3:$B$12,MATCH(H2778,Lookup_Tables!$A$3:$A$12,0))</f>
        <v>3900000</v>
      </c>
      <c r="AE2778" s="27" t="str">
        <f aca="false">INDEX(Lookup_Tables!$C$3:$C$12,MATCH(H2778,Lookup_Tables!$A$3:$A$12,0))</f>
        <v>Dr. Rina Mehta</v>
      </c>
      <c r="AF2778" s="27" t="str">
        <f aca="false">IFERROR(INDEX(Lookup_Tables!$F$16:$F$45,MATCH(I2778,Lookup_Tables!$E$16:$E$45,0)),"N/A")</f>
        <v>EMP216</v>
      </c>
      <c r="AG2778" s="27" t="n">
        <f aca="false">_xlfn.IFS(R2778="Recovered",4,R2778="Referred",3,R2778="Admitted",2,R2778="Deceased",1,TRUE(),0)</f>
        <v>4</v>
      </c>
      <c r="AH2778" s="27" t="str">
        <f aca="false">IF(T2778&gt;=4,"Satisfied",IF(T2778&gt;=3,"Neutral","Needs Improvement"))</f>
        <v>Satisfied</v>
      </c>
    </row>
    <row r="2779" customFormat="false" ht="15" hidden="false" customHeight="false" outlineLevel="0" collapsed="false">
      <c r="A2779" s="30" t="s">
        <v>1412</v>
      </c>
      <c r="B2779" s="30" t="s">
        <v>1413</v>
      </c>
      <c r="C2779" s="30" t="n">
        <v>40</v>
      </c>
      <c r="D2779" s="30" t="s">
        <v>121</v>
      </c>
      <c r="E2779" s="31" t="n">
        <v>45338</v>
      </c>
      <c r="F2779" s="30" t="s">
        <v>226</v>
      </c>
      <c r="G2779" s="31" t="n">
        <v>45340</v>
      </c>
      <c r="H2779" s="30" t="s">
        <v>161</v>
      </c>
      <c r="I2779" s="30" t="s">
        <v>538</v>
      </c>
      <c r="J2779" s="30" t="s">
        <v>258</v>
      </c>
      <c r="K2779" s="30" t="s">
        <v>126</v>
      </c>
      <c r="L2779" s="30" t="n">
        <v>11</v>
      </c>
      <c r="M2779" s="30" t="n">
        <v>62</v>
      </c>
      <c r="N2779" s="30" t="s">
        <v>127</v>
      </c>
      <c r="O2779" s="30" t="s">
        <v>128</v>
      </c>
      <c r="P2779" s="30" t="s">
        <v>129</v>
      </c>
      <c r="Q2779" s="32" t="n">
        <v>7788.65</v>
      </c>
      <c r="R2779" s="30" t="s">
        <v>268</v>
      </c>
      <c r="S2779" s="30" t="s">
        <v>164</v>
      </c>
      <c r="T2779" s="30" t="n">
        <v>2</v>
      </c>
      <c r="U2779" s="30" t="n">
        <f aca="false">YEAR(E2779)</f>
        <v>2024</v>
      </c>
      <c r="V2779" s="30" t="str">
        <f aca="false">TEXT(E2779,"MMM-YYYY")</f>
        <v>Feb-2024</v>
      </c>
      <c r="W2779" s="30" t="n">
        <f aca="false">MONTH(E2779)</f>
        <v>2</v>
      </c>
      <c r="X2779" s="30" t="str">
        <f aca="false">TEXT(WEEKDAY(E2779,2),"0")&amp;" - "&amp;TEXT(E2779,"dddd")</f>
        <v>5 - Friday</v>
      </c>
      <c r="Y2779" s="30" t="str">
        <f aca="false">_xlfn.IFS(C2779&lt;18,"Child (0-17)",C2779&lt;40,"Young Adult (18-39)",C2779&lt;60,"Adult (40-59)",TRUE(),"Senior (60+)")</f>
        <v>Adult (40-59)</v>
      </c>
      <c r="Z2779" s="30" t="n">
        <f aca="false">ROUND(G2779-E2779,0)</f>
        <v>2</v>
      </c>
      <c r="AA2779" s="30" t="n">
        <f aca="false">L2779+M2779</f>
        <v>73</v>
      </c>
      <c r="AB2779" s="30" t="n">
        <f aca="false">IFERROR(ROUND(Q2779/AA2779,2),0)</f>
        <v>106.69</v>
      </c>
      <c r="AC2779" s="30" t="str">
        <f aca="false">IF(AND(K2779="Critical",N2779="No"),"URGENT - No Bed","Normal")</f>
        <v>Normal</v>
      </c>
      <c r="AD2779" s="34" t="n">
        <f aca="false">INDEX(Lookup_Tables!$B$3:$B$12,MATCH(H2779,Lookup_Tables!$A$3:$A$12,0))</f>
        <v>3600000</v>
      </c>
      <c r="AE2779" s="30" t="str">
        <f aca="false">INDEX(Lookup_Tables!$C$3:$C$12,MATCH(H2779,Lookup_Tables!$A$3:$A$12,0))</f>
        <v>Dr. Sameer Joshi</v>
      </c>
      <c r="AF2779" s="30" t="str">
        <f aca="false">IFERROR(INDEX(Lookup_Tables!$F$16:$F$45,MATCH(I2779,Lookup_Tables!$E$16:$E$45,0)),"N/A")</f>
        <v>EMP221</v>
      </c>
      <c r="AG2779" s="30" t="n">
        <f aca="false">_xlfn.IFS(R2779="Recovered",4,R2779="Referred",3,R2779="Admitted",2,R2779="Deceased",1,TRUE(),0)</f>
        <v>3</v>
      </c>
      <c r="AH2779" s="30" t="str">
        <f aca="false">IF(T2779&gt;=4,"Satisfied",IF(T2779&gt;=3,"Neutral","Needs Improvement"))</f>
        <v>Needs Improvement</v>
      </c>
    </row>
    <row r="2780" customFormat="false" ht="15" hidden="false" customHeight="false" outlineLevel="0" collapsed="false">
      <c r="A2780" s="27" t="s">
        <v>4639</v>
      </c>
      <c r="B2780" s="27" t="s">
        <v>2045</v>
      </c>
      <c r="C2780" s="27" t="n">
        <v>43</v>
      </c>
      <c r="D2780" s="27" t="s">
        <v>121</v>
      </c>
      <c r="E2780" s="28" t="n">
        <v>45359</v>
      </c>
      <c r="F2780" s="27" t="s">
        <v>334</v>
      </c>
      <c r="G2780" s="28" t="n">
        <v>45359</v>
      </c>
      <c r="H2780" s="27" t="s">
        <v>135</v>
      </c>
      <c r="I2780" s="27" t="s">
        <v>251</v>
      </c>
      <c r="J2780" s="27" t="s">
        <v>137</v>
      </c>
      <c r="K2780" s="27" t="s">
        <v>138</v>
      </c>
      <c r="L2780" s="27" t="n">
        <v>39</v>
      </c>
      <c r="M2780" s="27" t="n">
        <v>20</v>
      </c>
      <c r="N2780" s="27" t="s">
        <v>127</v>
      </c>
      <c r="O2780" s="27" t="s">
        <v>128</v>
      </c>
      <c r="P2780" s="27" t="s">
        <v>140</v>
      </c>
      <c r="Q2780" s="29" t="n">
        <v>1982.69</v>
      </c>
      <c r="R2780" s="27" t="s">
        <v>130</v>
      </c>
      <c r="S2780" s="27" t="s">
        <v>131</v>
      </c>
      <c r="T2780" s="27" t="n">
        <v>5</v>
      </c>
      <c r="U2780" s="27" t="n">
        <f aca="false">YEAR(E2780)</f>
        <v>2024</v>
      </c>
      <c r="V2780" s="27" t="str">
        <f aca="false">TEXT(E2780,"MMM-YYYY")</f>
        <v>Mar-2024</v>
      </c>
      <c r="W2780" s="27" t="n">
        <f aca="false">MONTH(E2780)</f>
        <v>3</v>
      </c>
      <c r="X2780" s="27" t="str">
        <f aca="false">TEXT(WEEKDAY(E2780,2),"0")&amp;" - "&amp;TEXT(E2780,"dddd")</f>
        <v>5 - Friday</v>
      </c>
      <c r="Y2780" s="27" t="str">
        <f aca="false">_xlfn.IFS(C2780&lt;18,"Child (0-17)",C2780&lt;40,"Young Adult (18-39)",C2780&lt;60,"Adult (40-59)",TRUE(),"Senior (60+)")</f>
        <v>Adult (40-59)</v>
      </c>
      <c r="Z2780" s="27" t="n">
        <f aca="false">ROUND(G2780-E2780,0)</f>
        <v>0</v>
      </c>
      <c r="AA2780" s="27" t="n">
        <f aca="false">L2780+M2780</f>
        <v>59</v>
      </c>
      <c r="AB2780" s="27" t="n">
        <f aca="false">IFERROR(ROUND(Q2780/AA2780,2),0)</f>
        <v>33.6</v>
      </c>
      <c r="AC2780" s="27" t="str">
        <f aca="false">IF(AND(K2780="Critical",N2780="No"),"URGENT - No Bed","Normal")</f>
        <v>Normal</v>
      </c>
      <c r="AD2780" s="33" t="n">
        <f aca="false">INDEX(Lookup_Tables!$B$3:$B$12,MATCH(H2780,Lookup_Tables!$A$3:$A$12,0))</f>
        <v>4600000</v>
      </c>
      <c r="AE2780" s="27" t="str">
        <f aca="false">INDEX(Lookup_Tables!$C$3:$C$12,MATCH(H2780,Lookup_Tables!$A$3:$A$12,0))</f>
        <v>Dr. Farhan Khan</v>
      </c>
      <c r="AF2780" s="27" t="str">
        <f aca="false">IFERROR(INDEX(Lookup_Tables!$F$16:$F$45,MATCH(I2780,Lookup_Tables!$E$16:$E$45,0)),"N/A")</f>
        <v>EMP207</v>
      </c>
      <c r="AG2780" s="27" t="n">
        <f aca="false">_xlfn.IFS(R2780="Recovered",4,R2780="Referred",3,R2780="Admitted",2,R2780="Deceased",1,TRUE(),0)</f>
        <v>4</v>
      </c>
      <c r="AH2780" s="27" t="str">
        <f aca="false">IF(T2780&gt;=4,"Satisfied",IF(T2780&gt;=3,"Neutral","Needs Improvement"))</f>
        <v>Satisfied</v>
      </c>
    </row>
    <row r="2781" customFormat="false" ht="15" hidden="false" customHeight="false" outlineLevel="0" collapsed="false">
      <c r="A2781" s="30" t="s">
        <v>6059</v>
      </c>
      <c r="B2781" s="30" t="s">
        <v>1123</v>
      </c>
      <c r="C2781" s="30" t="n">
        <v>41</v>
      </c>
      <c r="D2781" s="30" t="s">
        <v>181</v>
      </c>
      <c r="E2781" s="31" t="n">
        <v>45358</v>
      </c>
      <c r="F2781" s="30" t="s">
        <v>552</v>
      </c>
      <c r="G2781" s="31" t="n">
        <v>45358</v>
      </c>
      <c r="H2781" s="30" t="s">
        <v>146</v>
      </c>
      <c r="I2781" s="30" t="s">
        <v>176</v>
      </c>
      <c r="J2781" s="30" t="s">
        <v>244</v>
      </c>
      <c r="K2781" s="30" t="s">
        <v>138</v>
      </c>
      <c r="L2781" s="30" t="n">
        <v>62</v>
      </c>
      <c r="M2781" s="30" t="n">
        <v>16</v>
      </c>
      <c r="N2781" s="30" t="s">
        <v>127</v>
      </c>
      <c r="O2781" s="30" t="s">
        <v>171</v>
      </c>
      <c r="P2781" s="30" t="s">
        <v>187</v>
      </c>
      <c r="Q2781" s="32" t="n">
        <v>1968.29</v>
      </c>
      <c r="R2781" s="30" t="s">
        <v>130</v>
      </c>
      <c r="S2781" s="30" t="s">
        <v>178</v>
      </c>
      <c r="T2781" s="30" t="n">
        <v>5</v>
      </c>
      <c r="U2781" s="30" t="n">
        <f aca="false">YEAR(E2781)</f>
        <v>2024</v>
      </c>
      <c r="V2781" s="30" t="str">
        <f aca="false">TEXT(E2781,"MMM-YYYY")</f>
        <v>Mar-2024</v>
      </c>
      <c r="W2781" s="30" t="n">
        <f aca="false">MONTH(E2781)</f>
        <v>3</v>
      </c>
      <c r="X2781" s="30" t="str">
        <f aca="false">TEXT(WEEKDAY(E2781,2),"0")&amp;" - "&amp;TEXT(E2781,"dddd")</f>
        <v>4 - Thursday</v>
      </c>
      <c r="Y2781" s="30" t="str">
        <f aca="false">_xlfn.IFS(C2781&lt;18,"Child (0-17)",C2781&lt;40,"Young Adult (18-39)",C2781&lt;60,"Adult (40-59)",TRUE(),"Senior (60+)")</f>
        <v>Adult (40-59)</v>
      </c>
      <c r="Z2781" s="30" t="n">
        <f aca="false">ROUND(G2781-E2781,0)</f>
        <v>0</v>
      </c>
      <c r="AA2781" s="30" t="n">
        <f aca="false">L2781+M2781</f>
        <v>78</v>
      </c>
      <c r="AB2781" s="30" t="n">
        <f aca="false">IFERROR(ROUND(Q2781/AA2781,2),0)</f>
        <v>25.23</v>
      </c>
      <c r="AC2781" s="30" t="str">
        <f aca="false">IF(AND(K2781="Critical",N2781="No"),"URGENT - No Bed","Normal")</f>
        <v>Normal</v>
      </c>
      <c r="AD2781" s="34" t="n">
        <f aca="false">INDEX(Lookup_Tables!$B$3:$B$12,MATCH(H2781,Lookup_Tables!$A$3:$A$12,0))</f>
        <v>2700000</v>
      </c>
      <c r="AE2781" s="30" t="str">
        <f aca="false">INDEX(Lookup_Tables!$C$3:$C$12,MATCH(H2781,Lookup_Tables!$A$3:$A$12,0))</f>
        <v>Dr. Vikram Singh</v>
      </c>
      <c r="AF2781" s="30" t="str">
        <f aca="false">IFERROR(INDEX(Lookup_Tables!$F$16:$F$45,MATCH(I2781,Lookup_Tables!$E$16:$E$45,0)),"N/A")</f>
        <v>EMP227</v>
      </c>
      <c r="AG2781" s="30" t="n">
        <f aca="false">_xlfn.IFS(R2781="Recovered",4,R2781="Referred",3,R2781="Admitted",2,R2781="Deceased",1,TRUE(),0)</f>
        <v>4</v>
      </c>
      <c r="AH2781" s="30" t="str">
        <f aca="false">IF(T2781&gt;=4,"Satisfied",IF(T2781&gt;=3,"Neutral","Needs Improvement"))</f>
        <v>Satisfied</v>
      </c>
    </row>
    <row r="2782" customFormat="false" ht="15" hidden="false" customHeight="false" outlineLevel="0" collapsed="false">
      <c r="A2782" s="27" t="s">
        <v>5529</v>
      </c>
      <c r="B2782" s="27" t="s">
        <v>3479</v>
      </c>
      <c r="C2782" s="27" t="n">
        <v>21</v>
      </c>
      <c r="D2782" s="27" t="s">
        <v>121</v>
      </c>
      <c r="E2782" s="28" t="n">
        <v>45486</v>
      </c>
      <c r="F2782" s="27" t="s">
        <v>713</v>
      </c>
      <c r="G2782" s="28" t="n">
        <v>45490</v>
      </c>
      <c r="H2782" s="27" t="s">
        <v>123</v>
      </c>
      <c r="I2782" s="27" t="s">
        <v>304</v>
      </c>
      <c r="J2782" s="27" t="s">
        <v>125</v>
      </c>
      <c r="K2782" s="27" t="s">
        <v>202</v>
      </c>
      <c r="L2782" s="27" t="n">
        <v>16</v>
      </c>
      <c r="M2782" s="27" t="n">
        <v>130</v>
      </c>
      <c r="N2782" s="27" t="s">
        <v>186</v>
      </c>
      <c r="O2782" s="27" t="s">
        <v>139</v>
      </c>
      <c r="P2782" s="27" t="s">
        <v>129</v>
      </c>
      <c r="Q2782" s="29" t="n">
        <v>17021.75</v>
      </c>
      <c r="R2782" s="27" t="s">
        <v>462</v>
      </c>
      <c r="S2782" s="27" t="s">
        <v>157</v>
      </c>
      <c r="T2782" s="27" t="n">
        <v>3</v>
      </c>
      <c r="U2782" s="27" t="n">
        <f aca="false">YEAR(E2782)</f>
        <v>2024</v>
      </c>
      <c r="V2782" s="27" t="str">
        <f aca="false">TEXT(E2782,"MMM-YYYY")</f>
        <v>Jul-2024</v>
      </c>
      <c r="W2782" s="27" t="n">
        <f aca="false">MONTH(E2782)</f>
        <v>7</v>
      </c>
      <c r="X2782" s="27" t="str">
        <f aca="false">TEXT(WEEKDAY(E2782,2),"0")&amp;" - "&amp;TEXT(E2782,"dddd")</f>
        <v>6 - Saturday</v>
      </c>
      <c r="Y2782" s="27" t="str">
        <f aca="false">_xlfn.IFS(C2782&lt;18,"Child (0-17)",C2782&lt;40,"Young Adult (18-39)",C2782&lt;60,"Adult (40-59)",TRUE(),"Senior (60+)")</f>
        <v>Young Adult (18-39)</v>
      </c>
      <c r="Z2782" s="27" t="n">
        <f aca="false">ROUND(G2782-E2782,0)</f>
        <v>4</v>
      </c>
      <c r="AA2782" s="27" t="n">
        <f aca="false">L2782+M2782</f>
        <v>146</v>
      </c>
      <c r="AB2782" s="27" t="n">
        <f aca="false">IFERROR(ROUND(Q2782/AA2782,2),0)</f>
        <v>116.59</v>
      </c>
      <c r="AC2782" s="27" t="str">
        <f aca="false">IF(AND(K2782="Critical",N2782="No"),"URGENT - No Bed","Normal")</f>
        <v>Normal</v>
      </c>
      <c r="AD2782" s="33" t="n">
        <f aca="false">INDEX(Lookup_Tables!$B$3:$B$12,MATCH(H2782,Lookup_Tables!$A$3:$A$12,0))</f>
        <v>2200000</v>
      </c>
      <c r="AE2782" s="27" t="str">
        <f aca="false">INDEX(Lookup_Tables!$C$3:$C$12,MATCH(H2782,Lookup_Tables!$A$3:$A$12,0))</f>
        <v>Dr. Rohan Das</v>
      </c>
      <c r="AF2782" s="27" t="str">
        <f aca="false">IFERROR(INDEX(Lookup_Tables!$F$16:$F$45,MATCH(I2782,Lookup_Tables!$E$16:$E$45,0)),"N/A")</f>
        <v>EMP204</v>
      </c>
      <c r="AG2782" s="27" t="n">
        <f aca="false">_xlfn.IFS(R2782="Recovered",4,R2782="Referred",3,R2782="Admitted",2,R2782="Deceased",1,TRUE(),0)</f>
        <v>1</v>
      </c>
      <c r="AH2782" s="27" t="str">
        <f aca="false">IF(T2782&gt;=4,"Satisfied",IF(T2782&gt;=3,"Neutral","Needs Improvement"))</f>
        <v>Neutral</v>
      </c>
    </row>
    <row r="2783" customFormat="false" ht="15" hidden="false" customHeight="false" outlineLevel="0" collapsed="false">
      <c r="A2783" s="30" t="s">
        <v>4531</v>
      </c>
      <c r="B2783" s="30" t="s">
        <v>4532</v>
      </c>
      <c r="C2783" s="30" t="n">
        <v>29</v>
      </c>
      <c r="D2783" s="30" t="s">
        <v>121</v>
      </c>
      <c r="E2783" s="31" t="n">
        <v>45524</v>
      </c>
      <c r="F2783" s="30" t="s">
        <v>743</v>
      </c>
      <c r="G2783" s="31" t="n">
        <v>45524</v>
      </c>
      <c r="H2783" s="30" t="s">
        <v>135</v>
      </c>
      <c r="I2783" s="30" t="s">
        <v>251</v>
      </c>
      <c r="J2783" s="30" t="s">
        <v>618</v>
      </c>
      <c r="K2783" s="30" t="s">
        <v>138</v>
      </c>
      <c r="L2783" s="30" t="n">
        <v>90</v>
      </c>
      <c r="M2783" s="30" t="n">
        <v>21</v>
      </c>
      <c r="N2783" s="30" t="s">
        <v>186</v>
      </c>
      <c r="O2783" s="30" t="s">
        <v>139</v>
      </c>
      <c r="P2783" s="30" t="s">
        <v>187</v>
      </c>
      <c r="Q2783" s="32" t="n">
        <v>1399.22</v>
      </c>
      <c r="R2783" s="30" t="s">
        <v>130</v>
      </c>
      <c r="S2783" s="30" t="s">
        <v>178</v>
      </c>
      <c r="T2783" s="30" t="n">
        <v>5</v>
      </c>
      <c r="U2783" s="30" t="n">
        <f aca="false">YEAR(E2783)</f>
        <v>2024</v>
      </c>
      <c r="V2783" s="30" t="str">
        <f aca="false">TEXT(E2783,"MMM-YYYY")</f>
        <v>Aug-2024</v>
      </c>
      <c r="W2783" s="30" t="n">
        <f aca="false">MONTH(E2783)</f>
        <v>8</v>
      </c>
      <c r="X2783" s="30" t="str">
        <f aca="false">TEXT(WEEKDAY(E2783,2),"0")&amp;" - "&amp;TEXT(E2783,"dddd")</f>
        <v>2 - Tuesday</v>
      </c>
      <c r="Y2783" s="30" t="str">
        <f aca="false">_xlfn.IFS(C2783&lt;18,"Child (0-17)",C2783&lt;40,"Young Adult (18-39)",C2783&lt;60,"Adult (40-59)",TRUE(),"Senior (60+)")</f>
        <v>Young Adult (18-39)</v>
      </c>
      <c r="Z2783" s="30" t="n">
        <f aca="false">ROUND(G2783-E2783,0)</f>
        <v>0</v>
      </c>
      <c r="AA2783" s="30" t="n">
        <f aca="false">L2783+M2783</f>
        <v>111</v>
      </c>
      <c r="AB2783" s="30" t="n">
        <f aca="false">IFERROR(ROUND(Q2783/AA2783,2),0)</f>
        <v>12.61</v>
      </c>
      <c r="AC2783" s="30" t="str">
        <f aca="false">IF(AND(K2783="Critical",N2783="No"),"URGENT - No Bed","Normal")</f>
        <v>Normal</v>
      </c>
      <c r="AD2783" s="34" t="n">
        <f aca="false">INDEX(Lookup_Tables!$B$3:$B$12,MATCH(H2783,Lookup_Tables!$A$3:$A$12,0))</f>
        <v>4600000</v>
      </c>
      <c r="AE2783" s="30" t="str">
        <f aca="false">INDEX(Lookup_Tables!$C$3:$C$12,MATCH(H2783,Lookup_Tables!$A$3:$A$12,0))</f>
        <v>Dr. Farhan Khan</v>
      </c>
      <c r="AF2783" s="30" t="str">
        <f aca="false">IFERROR(INDEX(Lookup_Tables!$F$16:$F$45,MATCH(I2783,Lookup_Tables!$E$16:$E$45,0)),"N/A")</f>
        <v>EMP207</v>
      </c>
      <c r="AG2783" s="30" t="n">
        <f aca="false">_xlfn.IFS(R2783="Recovered",4,R2783="Referred",3,R2783="Admitted",2,R2783="Deceased",1,TRUE(),0)</f>
        <v>4</v>
      </c>
      <c r="AH2783" s="30" t="str">
        <f aca="false">IF(T2783&gt;=4,"Satisfied",IF(T2783&gt;=3,"Neutral","Needs Improvement"))</f>
        <v>Satisfied</v>
      </c>
    </row>
    <row r="2784" customFormat="false" ht="15" hidden="false" customHeight="false" outlineLevel="0" collapsed="false">
      <c r="A2784" s="27" t="s">
        <v>7062</v>
      </c>
      <c r="B2784" s="27" t="s">
        <v>4479</v>
      </c>
      <c r="C2784" s="27" t="n">
        <v>42</v>
      </c>
      <c r="D2784" s="27" t="s">
        <v>181</v>
      </c>
      <c r="E2784" s="28" t="n">
        <v>45388</v>
      </c>
      <c r="F2784" s="27" t="s">
        <v>1907</v>
      </c>
      <c r="G2784" s="28" t="n">
        <v>45389</v>
      </c>
      <c r="H2784" s="27" t="s">
        <v>135</v>
      </c>
      <c r="I2784" s="27" t="s">
        <v>251</v>
      </c>
      <c r="J2784" s="27" t="s">
        <v>618</v>
      </c>
      <c r="K2784" s="27" t="s">
        <v>156</v>
      </c>
      <c r="L2784" s="27" t="n">
        <v>46</v>
      </c>
      <c r="M2784" s="27" t="n">
        <v>77</v>
      </c>
      <c r="N2784" s="27" t="s">
        <v>127</v>
      </c>
      <c r="O2784" s="27" t="s">
        <v>171</v>
      </c>
      <c r="P2784" s="27" t="s">
        <v>129</v>
      </c>
      <c r="Q2784" s="29" t="n">
        <v>3529.04</v>
      </c>
      <c r="R2784" s="27" t="s">
        <v>130</v>
      </c>
      <c r="S2784" s="27" t="s">
        <v>151</v>
      </c>
      <c r="T2784" s="27" t="n">
        <v>5</v>
      </c>
      <c r="U2784" s="27" t="n">
        <f aca="false">YEAR(E2784)</f>
        <v>2024</v>
      </c>
      <c r="V2784" s="27" t="str">
        <f aca="false">TEXT(E2784,"MMM-YYYY")</f>
        <v>Apr-2024</v>
      </c>
      <c r="W2784" s="27" t="n">
        <f aca="false">MONTH(E2784)</f>
        <v>4</v>
      </c>
      <c r="X2784" s="27" t="str">
        <f aca="false">TEXT(WEEKDAY(E2784,2),"0")&amp;" - "&amp;TEXT(E2784,"dddd")</f>
        <v>6 - Saturday</v>
      </c>
      <c r="Y2784" s="27" t="str">
        <f aca="false">_xlfn.IFS(C2784&lt;18,"Child (0-17)",C2784&lt;40,"Young Adult (18-39)",C2784&lt;60,"Adult (40-59)",TRUE(),"Senior (60+)")</f>
        <v>Adult (40-59)</v>
      </c>
      <c r="Z2784" s="27" t="n">
        <f aca="false">ROUND(G2784-E2784,0)</f>
        <v>1</v>
      </c>
      <c r="AA2784" s="27" t="n">
        <f aca="false">L2784+M2784</f>
        <v>123</v>
      </c>
      <c r="AB2784" s="27" t="n">
        <f aca="false">IFERROR(ROUND(Q2784/AA2784,2),0)</f>
        <v>28.69</v>
      </c>
      <c r="AC2784" s="27" t="str">
        <f aca="false">IF(AND(K2784="Critical",N2784="No"),"URGENT - No Bed","Normal")</f>
        <v>Normal</v>
      </c>
      <c r="AD2784" s="33" t="n">
        <f aca="false">INDEX(Lookup_Tables!$B$3:$B$12,MATCH(H2784,Lookup_Tables!$A$3:$A$12,0))</f>
        <v>4600000</v>
      </c>
      <c r="AE2784" s="27" t="str">
        <f aca="false">INDEX(Lookup_Tables!$C$3:$C$12,MATCH(H2784,Lookup_Tables!$A$3:$A$12,0))</f>
        <v>Dr. Farhan Khan</v>
      </c>
      <c r="AF2784" s="27" t="str">
        <f aca="false">IFERROR(INDEX(Lookup_Tables!$F$16:$F$45,MATCH(I2784,Lookup_Tables!$E$16:$E$45,0)),"N/A")</f>
        <v>EMP207</v>
      </c>
      <c r="AG2784" s="27" t="n">
        <f aca="false">_xlfn.IFS(R2784="Recovered",4,R2784="Referred",3,R2784="Admitted",2,R2784="Deceased",1,TRUE(),0)</f>
        <v>4</v>
      </c>
      <c r="AH2784" s="27" t="str">
        <f aca="false">IF(T2784&gt;=4,"Satisfied",IF(T2784&gt;=3,"Neutral","Needs Improvement"))</f>
        <v>Satisfied</v>
      </c>
    </row>
    <row r="2785" customFormat="false" ht="15" hidden="false" customHeight="false" outlineLevel="0" collapsed="false">
      <c r="A2785" s="30" t="s">
        <v>2674</v>
      </c>
      <c r="B2785" s="30" t="s">
        <v>2140</v>
      </c>
      <c r="C2785" s="30" t="n">
        <v>63</v>
      </c>
      <c r="D2785" s="30" t="s">
        <v>121</v>
      </c>
      <c r="E2785" s="31" t="n">
        <v>45532</v>
      </c>
      <c r="F2785" s="30" t="s">
        <v>293</v>
      </c>
      <c r="G2785" s="31" t="n">
        <v>45532</v>
      </c>
      <c r="H2785" s="30" t="s">
        <v>123</v>
      </c>
      <c r="I2785" s="30" t="s">
        <v>304</v>
      </c>
      <c r="J2785" s="30" t="s">
        <v>125</v>
      </c>
      <c r="K2785" s="30" t="s">
        <v>138</v>
      </c>
      <c r="L2785" s="30" t="n">
        <v>44</v>
      </c>
      <c r="M2785" s="30" t="n">
        <v>45</v>
      </c>
      <c r="N2785" s="30" t="s">
        <v>127</v>
      </c>
      <c r="O2785" s="30" t="s">
        <v>128</v>
      </c>
      <c r="P2785" s="30" t="s">
        <v>129</v>
      </c>
      <c r="Q2785" s="32" t="n">
        <v>1307.35</v>
      </c>
      <c r="R2785" s="30" t="s">
        <v>130</v>
      </c>
      <c r="S2785" s="30" t="s">
        <v>192</v>
      </c>
      <c r="T2785" s="30" t="n">
        <v>5</v>
      </c>
      <c r="U2785" s="30" t="n">
        <f aca="false">YEAR(E2785)</f>
        <v>2024</v>
      </c>
      <c r="V2785" s="30" t="str">
        <f aca="false">TEXT(E2785,"MMM-YYYY")</f>
        <v>Aug-2024</v>
      </c>
      <c r="W2785" s="30" t="n">
        <f aca="false">MONTH(E2785)</f>
        <v>8</v>
      </c>
      <c r="X2785" s="30" t="str">
        <f aca="false">TEXT(WEEKDAY(E2785,2),"0")&amp;" - "&amp;TEXT(E2785,"dddd")</f>
        <v>3 - Wednesday</v>
      </c>
      <c r="Y2785" s="30" t="str">
        <f aca="false">_xlfn.IFS(C2785&lt;18,"Child (0-17)",C2785&lt;40,"Young Adult (18-39)",C2785&lt;60,"Adult (40-59)",TRUE(),"Senior (60+)")</f>
        <v>Senior (60+)</v>
      </c>
      <c r="Z2785" s="30" t="n">
        <f aca="false">ROUND(G2785-E2785,0)</f>
        <v>0</v>
      </c>
      <c r="AA2785" s="30" t="n">
        <f aca="false">L2785+M2785</f>
        <v>89</v>
      </c>
      <c r="AB2785" s="30" t="n">
        <f aca="false">IFERROR(ROUND(Q2785/AA2785,2),0)</f>
        <v>14.69</v>
      </c>
      <c r="AC2785" s="30" t="str">
        <f aca="false">IF(AND(K2785="Critical",N2785="No"),"URGENT - No Bed","Normal")</f>
        <v>Normal</v>
      </c>
      <c r="AD2785" s="34" t="n">
        <f aca="false">INDEX(Lookup_Tables!$B$3:$B$12,MATCH(H2785,Lookup_Tables!$A$3:$A$12,0))</f>
        <v>2200000</v>
      </c>
      <c r="AE2785" s="30" t="str">
        <f aca="false">INDEX(Lookup_Tables!$C$3:$C$12,MATCH(H2785,Lookup_Tables!$A$3:$A$12,0))</f>
        <v>Dr. Rohan Das</v>
      </c>
      <c r="AF2785" s="30" t="str">
        <f aca="false">IFERROR(INDEX(Lookup_Tables!$F$16:$F$45,MATCH(I2785,Lookup_Tables!$E$16:$E$45,0)),"N/A")</f>
        <v>EMP204</v>
      </c>
      <c r="AG2785" s="30" t="n">
        <f aca="false">_xlfn.IFS(R2785="Recovered",4,R2785="Referred",3,R2785="Admitted",2,R2785="Deceased",1,TRUE(),0)</f>
        <v>4</v>
      </c>
      <c r="AH2785" s="30" t="str">
        <f aca="false">IF(T2785&gt;=4,"Satisfied",IF(T2785&gt;=3,"Neutral","Needs Improvement"))</f>
        <v>Satisfied</v>
      </c>
    </row>
    <row r="2786" customFormat="false" ht="15" hidden="false" customHeight="false" outlineLevel="0" collapsed="false">
      <c r="A2786" s="27" t="s">
        <v>2949</v>
      </c>
      <c r="B2786" s="27" t="s">
        <v>1058</v>
      </c>
      <c r="C2786" s="27" t="n">
        <v>47</v>
      </c>
      <c r="D2786" s="27" t="s">
        <v>121</v>
      </c>
      <c r="E2786" s="28" t="n">
        <v>45392</v>
      </c>
      <c r="F2786" s="27" t="s">
        <v>1260</v>
      </c>
      <c r="G2786" s="28" t="n">
        <v>45393</v>
      </c>
      <c r="H2786" s="27" t="s">
        <v>236</v>
      </c>
      <c r="I2786" s="27" t="s">
        <v>237</v>
      </c>
      <c r="J2786" s="27" t="s">
        <v>267</v>
      </c>
      <c r="K2786" s="27" t="s">
        <v>138</v>
      </c>
      <c r="L2786" s="27" t="n">
        <v>47</v>
      </c>
      <c r="M2786" s="27" t="n">
        <v>25</v>
      </c>
      <c r="N2786" s="27" t="s">
        <v>127</v>
      </c>
      <c r="O2786" s="27" t="s">
        <v>128</v>
      </c>
      <c r="P2786" s="27" t="s">
        <v>140</v>
      </c>
      <c r="Q2786" s="29" t="n">
        <v>1645.69</v>
      </c>
      <c r="R2786" s="27" t="s">
        <v>130</v>
      </c>
      <c r="S2786" s="27" t="s">
        <v>197</v>
      </c>
      <c r="T2786" s="27" t="n">
        <v>3</v>
      </c>
      <c r="U2786" s="27" t="n">
        <f aca="false">YEAR(E2786)</f>
        <v>2024</v>
      </c>
      <c r="V2786" s="27" t="str">
        <f aca="false">TEXT(E2786,"MMM-YYYY")</f>
        <v>Apr-2024</v>
      </c>
      <c r="W2786" s="27" t="n">
        <f aca="false">MONTH(E2786)</f>
        <v>4</v>
      </c>
      <c r="X2786" s="27" t="str">
        <f aca="false">TEXT(WEEKDAY(E2786,2),"0")&amp;" - "&amp;TEXT(E2786,"dddd")</f>
        <v>3 - Wednesday</v>
      </c>
      <c r="Y2786" s="27" t="str">
        <f aca="false">_xlfn.IFS(C2786&lt;18,"Child (0-17)",C2786&lt;40,"Young Adult (18-39)",C2786&lt;60,"Adult (40-59)",TRUE(),"Senior (60+)")</f>
        <v>Adult (40-59)</v>
      </c>
      <c r="Z2786" s="27" t="n">
        <f aca="false">ROUND(G2786-E2786,0)</f>
        <v>1</v>
      </c>
      <c r="AA2786" s="27" t="n">
        <f aca="false">L2786+M2786</f>
        <v>72</v>
      </c>
      <c r="AB2786" s="27" t="n">
        <f aca="false">IFERROR(ROUND(Q2786/AA2786,2),0)</f>
        <v>22.86</v>
      </c>
      <c r="AC2786" s="27" t="str">
        <f aca="false">IF(AND(K2786="Critical",N2786="No"),"URGENT - No Bed","Normal")</f>
        <v>Normal</v>
      </c>
      <c r="AD2786" s="33" t="n">
        <f aca="false">INDEX(Lookup_Tables!$B$3:$B$12,MATCH(H2786,Lookup_Tables!$A$3:$A$12,0))</f>
        <v>3900000</v>
      </c>
      <c r="AE2786" s="27" t="str">
        <f aca="false">INDEX(Lookup_Tables!$C$3:$C$12,MATCH(H2786,Lookup_Tables!$A$3:$A$12,0))</f>
        <v>Dr. Rina Mehta</v>
      </c>
      <c r="AF2786" s="27" t="str">
        <f aca="false">IFERROR(INDEX(Lookup_Tables!$F$16:$F$45,MATCH(I2786,Lookup_Tables!$E$16:$E$45,0)),"N/A")</f>
        <v>EMP215</v>
      </c>
      <c r="AG2786" s="27" t="n">
        <f aca="false">_xlfn.IFS(R2786="Recovered",4,R2786="Referred",3,R2786="Admitted",2,R2786="Deceased",1,TRUE(),0)</f>
        <v>4</v>
      </c>
      <c r="AH2786" s="27" t="str">
        <f aca="false">IF(T2786&gt;=4,"Satisfied",IF(T2786&gt;=3,"Neutral","Needs Improvement"))</f>
        <v>Neutral</v>
      </c>
    </row>
    <row r="2787" customFormat="false" ht="15" hidden="false" customHeight="false" outlineLevel="0" collapsed="false">
      <c r="A2787" s="30" t="s">
        <v>4236</v>
      </c>
      <c r="B2787" s="30" t="s">
        <v>804</v>
      </c>
      <c r="C2787" s="30" t="n">
        <v>41</v>
      </c>
      <c r="D2787" s="30" t="s">
        <v>121</v>
      </c>
      <c r="E2787" s="31" t="n">
        <v>45313</v>
      </c>
      <c r="F2787" s="30" t="s">
        <v>532</v>
      </c>
      <c r="G2787" s="31" t="n">
        <v>45319</v>
      </c>
      <c r="H2787" s="30" t="s">
        <v>236</v>
      </c>
      <c r="I2787" s="30" t="s">
        <v>237</v>
      </c>
      <c r="J2787" s="30" t="s">
        <v>267</v>
      </c>
      <c r="K2787" s="30" t="s">
        <v>202</v>
      </c>
      <c r="L2787" s="30" t="n">
        <v>9</v>
      </c>
      <c r="M2787" s="30" t="n">
        <v>146</v>
      </c>
      <c r="N2787" s="30" t="s">
        <v>186</v>
      </c>
      <c r="O2787" s="30" t="s">
        <v>128</v>
      </c>
      <c r="P2787" s="30" t="s">
        <v>140</v>
      </c>
      <c r="Q2787" s="32" t="n">
        <v>17193.28</v>
      </c>
      <c r="R2787" s="30" t="s">
        <v>172</v>
      </c>
      <c r="S2787" s="30" t="s">
        <v>335</v>
      </c>
      <c r="T2787" s="30" t="n">
        <v>2</v>
      </c>
      <c r="U2787" s="30" t="n">
        <f aca="false">YEAR(E2787)</f>
        <v>2024</v>
      </c>
      <c r="V2787" s="30" t="str">
        <f aca="false">TEXT(E2787,"MMM-YYYY")</f>
        <v>Jan-2024</v>
      </c>
      <c r="W2787" s="30" t="n">
        <f aca="false">MONTH(E2787)</f>
        <v>1</v>
      </c>
      <c r="X2787" s="30" t="str">
        <f aca="false">TEXT(WEEKDAY(E2787,2),"0")&amp;" - "&amp;TEXT(E2787,"dddd")</f>
        <v>1 - Monday</v>
      </c>
      <c r="Y2787" s="30" t="str">
        <f aca="false">_xlfn.IFS(C2787&lt;18,"Child (0-17)",C2787&lt;40,"Young Adult (18-39)",C2787&lt;60,"Adult (40-59)",TRUE(),"Senior (60+)")</f>
        <v>Adult (40-59)</v>
      </c>
      <c r="Z2787" s="30" t="n">
        <f aca="false">ROUND(G2787-E2787,0)</f>
        <v>6</v>
      </c>
      <c r="AA2787" s="30" t="n">
        <f aca="false">L2787+M2787</f>
        <v>155</v>
      </c>
      <c r="AB2787" s="30" t="n">
        <f aca="false">IFERROR(ROUND(Q2787/AA2787,2),0)</f>
        <v>110.92</v>
      </c>
      <c r="AC2787" s="30" t="str">
        <f aca="false">IF(AND(K2787="Critical",N2787="No"),"URGENT - No Bed","Normal")</f>
        <v>Normal</v>
      </c>
      <c r="AD2787" s="34" t="n">
        <f aca="false">INDEX(Lookup_Tables!$B$3:$B$12,MATCH(H2787,Lookup_Tables!$A$3:$A$12,0))</f>
        <v>3900000</v>
      </c>
      <c r="AE2787" s="30" t="str">
        <f aca="false">INDEX(Lookup_Tables!$C$3:$C$12,MATCH(H2787,Lookup_Tables!$A$3:$A$12,0))</f>
        <v>Dr. Rina Mehta</v>
      </c>
      <c r="AF2787" s="30" t="str">
        <f aca="false">IFERROR(INDEX(Lookup_Tables!$F$16:$F$45,MATCH(I2787,Lookup_Tables!$E$16:$E$45,0)),"N/A")</f>
        <v>EMP215</v>
      </c>
      <c r="AG2787" s="30" t="n">
        <f aca="false">_xlfn.IFS(R2787="Recovered",4,R2787="Referred",3,R2787="Admitted",2,R2787="Deceased",1,TRUE(),0)</f>
        <v>2</v>
      </c>
      <c r="AH2787" s="30" t="str">
        <f aca="false">IF(T2787&gt;=4,"Satisfied",IF(T2787&gt;=3,"Neutral","Needs Improvement"))</f>
        <v>Needs Improvement</v>
      </c>
    </row>
    <row r="2788" customFormat="false" ht="15" hidden="false" customHeight="false" outlineLevel="0" collapsed="false">
      <c r="A2788" s="27" t="s">
        <v>3796</v>
      </c>
      <c r="B2788" s="27" t="s">
        <v>3797</v>
      </c>
      <c r="C2788" s="27" t="n">
        <v>35</v>
      </c>
      <c r="D2788" s="27" t="s">
        <v>121</v>
      </c>
      <c r="E2788" s="28" t="n">
        <v>45622</v>
      </c>
      <c r="F2788" s="27" t="s">
        <v>1016</v>
      </c>
      <c r="G2788" s="28" t="n">
        <v>45628</v>
      </c>
      <c r="H2788" s="27" t="s">
        <v>146</v>
      </c>
      <c r="I2788" s="27" t="s">
        <v>309</v>
      </c>
      <c r="J2788" s="27" t="s">
        <v>177</v>
      </c>
      <c r="K2788" s="27" t="s">
        <v>126</v>
      </c>
      <c r="L2788" s="27" t="n">
        <v>7</v>
      </c>
      <c r="M2788" s="27" t="n">
        <v>80</v>
      </c>
      <c r="N2788" s="27" t="s">
        <v>186</v>
      </c>
      <c r="O2788" s="27" t="s">
        <v>128</v>
      </c>
      <c r="P2788" s="27" t="s">
        <v>140</v>
      </c>
      <c r="Q2788" s="29" t="n">
        <v>7093.23</v>
      </c>
      <c r="R2788" s="27" t="s">
        <v>268</v>
      </c>
      <c r="S2788" s="27" t="s">
        <v>223</v>
      </c>
      <c r="T2788" s="27" t="n">
        <v>3</v>
      </c>
      <c r="U2788" s="27" t="n">
        <f aca="false">YEAR(E2788)</f>
        <v>2024</v>
      </c>
      <c r="V2788" s="27" t="str">
        <f aca="false">TEXT(E2788,"MMM-YYYY")</f>
        <v>Nov-2024</v>
      </c>
      <c r="W2788" s="27" t="n">
        <f aca="false">MONTH(E2788)</f>
        <v>11</v>
      </c>
      <c r="X2788" s="27" t="str">
        <f aca="false">TEXT(WEEKDAY(E2788,2),"0")&amp;" - "&amp;TEXT(E2788,"dddd")</f>
        <v>2 - Tuesday</v>
      </c>
      <c r="Y2788" s="27" t="str">
        <f aca="false">_xlfn.IFS(C2788&lt;18,"Child (0-17)",C2788&lt;40,"Young Adult (18-39)",C2788&lt;60,"Adult (40-59)",TRUE(),"Senior (60+)")</f>
        <v>Young Adult (18-39)</v>
      </c>
      <c r="Z2788" s="27" t="n">
        <f aca="false">ROUND(G2788-E2788,0)</f>
        <v>6</v>
      </c>
      <c r="AA2788" s="27" t="n">
        <f aca="false">L2788+M2788</f>
        <v>87</v>
      </c>
      <c r="AB2788" s="27" t="n">
        <f aca="false">IFERROR(ROUND(Q2788/AA2788,2),0)</f>
        <v>81.53</v>
      </c>
      <c r="AC2788" s="27" t="str">
        <f aca="false">IF(AND(K2788="Critical",N2788="No"),"URGENT - No Bed","Normal")</f>
        <v>Normal</v>
      </c>
      <c r="AD2788" s="33" t="n">
        <f aca="false">INDEX(Lookup_Tables!$B$3:$B$12,MATCH(H2788,Lookup_Tables!$A$3:$A$12,0))</f>
        <v>2700000</v>
      </c>
      <c r="AE2788" s="27" t="str">
        <f aca="false">INDEX(Lookup_Tables!$C$3:$C$12,MATCH(H2788,Lookup_Tables!$A$3:$A$12,0))</f>
        <v>Dr. Vikram Singh</v>
      </c>
      <c r="AF2788" s="27" t="str">
        <f aca="false">IFERROR(INDEX(Lookup_Tables!$F$16:$F$45,MATCH(I2788,Lookup_Tables!$E$16:$E$45,0)),"N/A")</f>
        <v>EMP228</v>
      </c>
      <c r="AG2788" s="27" t="n">
        <f aca="false">_xlfn.IFS(R2788="Recovered",4,R2788="Referred",3,R2788="Admitted",2,R2788="Deceased",1,TRUE(),0)</f>
        <v>3</v>
      </c>
      <c r="AH2788" s="27" t="str">
        <f aca="false">IF(T2788&gt;=4,"Satisfied",IF(T2788&gt;=3,"Neutral","Needs Improvement"))</f>
        <v>Neutral</v>
      </c>
    </row>
    <row r="2789" customFormat="false" ht="15" hidden="false" customHeight="false" outlineLevel="0" collapsed="false">
      <c r="A2789" s="30" t="s">
        <v>4121</v>
      </c>
      <c r="B2789" s="30" t="s">
        <v>4122</v>
      </c>
      <c r="C2789" s="30" t="n">
        <v>22</v>
      </c>
      <c r="D2789" s="30" t="s">
        <v>121</v>
      </c>
      <c r="E2789" s="31" t="n">
        <v>45467</v>
      </c>
      <c r="F2789" s="30" t="s">
        <v>503</v>
      </c>
      <c r="G2789" s="31" t="n">
        <v>45468</v>
      </c>
      <c r="H2789" s="30" t="s">
        <v>183</v>
      </c>
      <c r="I2789" s="30" t="s">
        <v>212</v>
      </c>
      <c r="J2789" s="30" t="s">
        <v>431</v>
      </c>
      <c r="K2789" s="30" t="s">
        <v>138</v>
      </c>
      <c r="L2789" s="30" t="n">
        <v>66</v>
      </c>
      <c r="M2789" s="30" t="n">
        <v>40</v>
      </c>
      <c r="N2789" s="30" t="s">
        <v>127</v>
      </c>
      <c r="O2789" s="30" t="s">
        <v>171</v>
      </c>
      <c r="P2789" s="30" t="s">
        <v>187</v>
      </c>
      <c r="Q2789" s="32" t="n">
        <v>1580.69</v>
      </c>
      <c r="R2789" s="30" t="s">
        <v>130</v>
      </c>
      <c r="S2789" s="30" t="s">
        <v>197</v>
      </c>
      <c r="T2789" s="30" t="n">
        <v>2</v>
      </c>
      <c r="U2789" s="30" t="n">
        <f aca="false">YEAR(E2789)</f>
        <v>2024</v>
      </c>
      <c r="V2789" s="30" t="str">
        <f aca="false">TEXT(E2789,"MMM-YYYY")</f>
        <v>Jun-2024</v>
      </c>
      <c r="W2789" s="30" t="n">
        <f aca="false">MONTH(E2789)</f>
        <v>6</v>
      </c>
      <c r="X2789" s="30" t="str">
        <f aca="false">TEXT(WEEKDAY(E2789,2),"0")&amp;" - "&amp;TEXT(E2789,"dddd")</f>
        <v>1 - Monday</v>
      </c>
      <c r="Y2789" s="30" t="str">
        <f aca="false">_xlfn.IFS(C2789&lt;18,"Child (0-17)",C2789&lt;40,"Young Adult (18-39)",C2789&lt;60,"Adult (40-59)",TRUE(),"Senior (60+)")</f>
        <v>Young Adult (18-39)</v>
      </c>
      <c r="Z2789" s="30" t="n">
        <f aca="false">ROUND(G2789-E2789,0)</f>
        <v>1</v>
      </c>
      <c r="AA2789" s="30" t="n">
        <f aca="false">L2789+M2789</f>
        <v>106</v>
      </c>
      <c r="AB2789" s="30" t="n">
        <f aca="false">IFERROR(ROUND(Q2789/AA2789,2),0)</f>
        <v>14.91</v>
      </c>
      <c r="AC2789" s="30" t="str">
        <f aca="false">IF(AND(K2789="Critical",N2789="No"),"URGENT - No Bed","Normal")</f>
        <v>Normal</v>
      </c>
      <c r="AD2789" s="34" t="n">
        <f aca="false">INDEX(Lookup_Tables!$B$3:$B$12,MATCH(H2789,Lookup_Tables!$A$3:$A$12,0))</f>
        <v>3100000</v>
      </c>
      <c r="AE2789" s="30" t="str">
        <f aca="false">INDEX(Lookup_Tables!$C$3:$C$12,MATCH(H2789,Lookup_Tables!$A$3:$A$12,0))</f>
        <v>Dr. Kavita Rao</v>
      </c>
      <c r="AF2789" s="30" t="str">
        <f aca="false">IFERROR(INDEX(Lookup_Tables!$F$16:$F$45,MATCH(I2789,Lookup_Tables!$E$16:$E$45,0)),"N/A")</f>
        <v>EMP225</v>
      </c>
      <c r="AG2789" s="30" t="n">
        <f aca="false">_xlfn.IFS(R2789="Recovered",4,R2789="Referred",3,R2789="Admitted",2,R2789="Deceased",1,TRUE(),0)</f>
        <v>4</v>
      </c>
      <c r="AH2789" s="30" t="str">
        <f aca="false">IF(T2789&gt;=4,"Satisfied",IF(T2789&gt;=3,"Neutral","Needs Improvement"))</f>
        <v>Needs Improvement</v>
      </c>
    </row>
    <row r="2790" customFormat="false" ht="15" hidden="false" customHeight="false" outlineLevel="0" collapsed="false">
      <c r="A2790" s="27" t="s">
        <v>6776</v>
      </c>
      <c r="B2790" s="27" t="s">
        <v>5310</v>
      </c>
      <c r="C2790" s="27" t="n">
        <v>28</v>
      </c>
      <c r="D2790" s="27" t="s">
        <v>181</v>
      </c>
      <c r="E2790" s="28" t="n">
        <v>45579</v>
      </c>
      <c r="F2790" s="27" t="s">
        <v>674</v>
      </c>
      <c r="G2790" s="28" t="n">
        <v>45579</v>
      </c>
      <c r="H2790" s="27" t="s">
        <v>146</v>
      </c>
      <c r="I2790" s="27" t="s">
        <v>176</v>
      </c>
      <c r="J2790" s="27" t="s">
        <v>568</v>
      </c>
      <c r="K2790" s="27" t="s">
        <v>138</v>
      </c>
      <c r="L2790" s="27" t="n">
        <v>36</v>
      </c>
      <c r="M2790" s="27" t="n">
        <v>22</v>
      </c>
      <c r="N2790" s="27" t="s">
        <v>127</v>
      </c>
      <c r="O2790" s="27" t="s">
        <v>171</v>
      </c>
      <c r="P2790" s="27" t="s">
        <v>140</v>
      </c>
      <c r="Q2790" s="29" t="n">
        <v>658.02</v>
      </c>
      <c r="R2790" s="27" t="s">
        <v>130</v>
      </c>
      <c r="S2790" s="27" t="s">
        <v>157</v>
      </c>
      <c r="T2790" s="27" t="n">
        <v>4</v>
      </c>
      <c r="U2790" s="27" t="n">
        <f aca="false">YEAR(E2790)</f>
        <v>2024</v>
      </c>
      <c r="V2790" s="27" t="str">
        <f aca="false">TEXT(E2790,"MMM-YYYY")</f>
        <v>Oct-2024</v>
      </c>
      <c r="W2790" s="27" t="n">
        <f aca="false">MONTH(E2790)</f>
        <v>10</v>
      </c>
      <c r="X2790" s="27" t="str">
        <f aca="false">TEXT(WEEKDAY(E2790,2),"0")&amp;" - "&amp;TEXT(E2790,"dddd")</f>
        <v>1 - Monday</v>
      </c>
      <c r="Y2790" s="27" t="str">
        <f aca="false">_xlfn.IFS(C2790&lt;18,"Child (0-17)",C2790&lt;40,"Young Adult (18-39)",C2790&lt;60,"Adult (40-59)",TRUE(),"Senior (60+)")</f>
        <v>Young Adult (18-39)</v>
      </c>
      <c r="Z2790" s="27" t="n">
        <f aca="false">ROUND(G2790-E2790,0)</f>
        <v>0</v>
      </c>
      <c r="AA2790" s="27" t="n">
        <f aca="false">L2790+M2790</f>
        <v>58</v>
      </c>
      <c r="AB2790" s="27" t="n">
        <f aca="false">IFERROR(ROUND(Q2790/AA2790,2),0)</f>
        <v>11.35</v>
      </c>
      <c r="AC2790" s="27" t="str">
        <f aca="false">IF(AND(K2790="Critical",N2790="No"),"URGENT - No Bed","Normal")</f>
        <v>Normal</v>
      </c>
      <c r="AD2790" s="33" t="n">
        <f aca="false">INDEX(Lookup_Tables!$B$3:$B$12,MATCH(H2790,Lookup_Tables!$A$3:$A$12,0))</f>
        <v>2700000</v>
      </c>
      <c r="AE2790" s="27" t="str">
        <f aca="false">INDEX(Lookup_Tables!$C$3:$C$12,MATCH(H2790,Lookup_Tables!$A$3:$A$12,0))</f>
        <v>Dr. Vikram Singh</v>
      </c>
      <c r="AF2790" s="27" t="str">
        <f aca="false">IFERROR(INDEX(Lookup_Tables!$F$16:$F$45,MATCH(I2790,Lookup_Tables!$E$16:$E$45,0)),"N/A")</f>
        <v>EMP227</v>
      </c>
      <c r="AG2790" s="27" t="n">
        <f aca="false">_xlfn.IFS(R2790="Recovered",4,R2790="Referred",3,R2790="Admitted",2,R2790="Deceased",1,TRUE(),0)</f>
        <v>4</v>
      </c>
      <c r="AH2790" s="27" t="str">
        <f aca="false">IF(T2790&gt;=4,"Satisfied",IF(T2790&gt;=3,"Neutral","Needs Improvement"))</f>
        <v>Satisfied</v>
      </c>
    </row>
    <row r="2791" customFormat="false" ht="15" hidden="false" customHeight="false" outlineLevel="0" collapsed="false">
      <c r="A2791" s="30" t="s">
        <v>6783</v>
      </c>
      <c r="B2791" s="30" t="s">
        <v>2703</v>
      </c>
      <c r="C2791" s="30" t="n">
        <v>15</v>
      </c>
      <c r="D2791" s="30" t="s">
        <v>121</v>
      </c>
      <c r="E2791" s="31" t="n">
        <v>45577</v>
      </c>
      <c r="F2791" s="30" t="s">
        <v>1338</v>
      </c>
      <c r="G2791" s="31" t="n">
        <v>45579</v>
      </c>
      <c r="H2791" s="30" t="s">
        <v>206</v>
      </c>
      <c r="I2791" s="30" t="s">
        <v>300</v>
      </c>
      <c r="J2791" s="30" t="s">
        <v>233</v>
      </c>
      <c r="K2791" s="30" t="s">
        <v>156</v>
      </c>
      <c r="L2791" s="30" t="n">
        <v>33</v>
      </c>
      <c r="M2791" s="30" t="n">
        <v>59</v>
      </c>
      <c r="N2791" s="30" t="s">
        <v>127</v>
      </c>
      <c r="O2791" s="30" t="s">
        <v>171</v>
      </c>
      <c r="P2791" s="30" t="s">
        <v>140</v>
      </c>
      <c r="Q2791" s="32" t="n">
        <v>4371.31</v>
      </c>
      <c r="R2791" s="30" t="s">
        <v>130</v>
      </c>
      <c r="S2791" s="30" t="s">
        <v>157</v>
      </c>
      <c r="T2791" s="30" t="n">
        <v>4</v>
      </c>
      <c r="U2791" s="30" t="n">
        <f aca="false">YEAR(E2791)</f>
        <v>2024</v>
      </c>
      <c r="V2791" s="30" t="str">
        <f aca="false">TEXT(E2791,"MMM-YYYY")</f>
        <v>Oct-2024</v>
      </c>
      <c r="W2791" s="30" t="n">
        <f aca="false">MONTH(E2791)</f>
        <v>10</v>
      </c>
      <c r="X2791" s="30" t="str">
        <f aca="false">TEXT(WEEKDAY(E2791,2),"0")&amp;" - "&amp;TEXT(E2791,"dddd")</f>
        <v>6 - Saturday</v>
      </c>
      <c r="Y2791" s="30" t="str">
        <f aca="false">_xlfn.IFS(C2791&lt;18,"Child (0-17)",C2791&lt;40,"Young Adult (18-39)",C2791&lt;60,"Adult (40-59)",TRUE(),"Senior (60+)")</f>
        <v>Child (0-17)</v>
      </c>
      <c r="Z2791" s="30" t="n">
        <f aca="false">ROUND(G2791-E2791,0)</f>
        <v>2</v>
      </c>
      <c r="AA2791" s="30" t="n">
        <f aca="false">L2791+M2791</f>
        <v>92</v>
      </c>
      <c r="AB2791" s="30" t="n">
        <f aca="false">IFERROR(ROUND(Q2791/AA2791,2),0)</f>
        <v>47.51</v>
      </c>
      <c r="AC2791" s="30" t="str">
        <f aca="false">IF(AND(K2791="Critical",N2791="No"),"URGENT - No Bed","Normal")</f>
        <v>Normal</v>
      </c>
      <c r="AD2791" s="34" t="n">
        <f aca="false">INDEX(Lookup_Tables!$B$3:$B$12,MATCH(H2791,Lookup_Tables!$A$3:$A$12,0))</f>
        <v>2800000</v>
      </c>
      <c r="AE2791" s="30" t="str">
        <f aca="false">INDEX(Lookup_Tables!$C$3:$C$12,MATCH(H2791,Lookup_Tables!$A$3:$A$12,0))</f>
        <v>Dr. Suresh Nair</v>
      </c>
      <c r="AF2791" s="30" t="str">
        <f aca="false">IFERROR(INDEX(Lookup_Tables!$F$16:$F$45,MATCH(I2791,Lookup_Tables!$E$16:$E$45,0)),"N/A")</f>
        <v>EMP211</v>
      </c>
      <c r="AG2791" s="30" t="n">
        <f aca="false">_xlfn.IFS(R2791="Recovered",4,R2791="Referred",3,R2791="Admitted",2,R2791="Deceased",1,TRUE(),0)</f>
        <v>4</v>
      </c>
      <c r="AH2791" s="30" t="str">
        <f aca="false">IF(T2791&gt;=4,"Satisfied",IF(T2791&gt;=3,"Neutral","Needs Improvement"))</f>
        <v>Satisfied</v>
      </c>
    </row>
    <row r="2792" customFormat="false" ht="15" hidden="false" customHeight="false" outlineLevel="0" collapsed="false">
      <c r="A2792" s="27" t="s">
        <v>5279</v>
      </c>
      <c r="B2792" s="27" t="s">
        <v>736</v>
      </c>
      <c r="C2792" s="27" t="n">
        <v>80</v>
      </c>
      <c r="D2792" s="27" t="s">
        <v>181</v>
      </c>
      <c r="E2792" s="28" t="n">
        <v>45622</v>
      </c>
      <c r="F2792" s="27" t="s">
        <v>497</v>
      </c>
      <c r="G2792" s="28" t="n">
        <v>45625</v>
      </c>
      <c r="H2792" s="27" t="s">
        <v>217</v>
      </c>
      <c r="I2792" s="27" t="s">
        <v>344</v>
      </c>
      <c r="J2792" s="27" t="s">
        <v>283</v>
      </c>
      <c r="K2792" s="27" t="s">
        <v>156</v>
      </c>
      <c r="L2792" s="27" t="n">
        <v>57</v>
      </c>
      <c r="M2792" s="27" t="n">
        <v>83</v>
      </c>
      <c r="N2792" s="27" t="s">
        <v>186</v>
      </c>
      <c r="O2792" s="27" t="s">
        <v>171</v>
      </c>
      <c r="P2792" s="27" t="s">
        <v>187</v>
      </c>
      <c r="Q2792" s="29" t="n">
        <v>4737.56</v>
      </c>
      <c r="R2792" s="27" t="s">
        <v>130</v>
      </c>
      <c r="S2792" s="27" t="s">
        <v>192</v>
      </c>
      <c r="T2792" s="27" t="n">
        <v>5</v>
      </c>
      <c r="U2792" s="27" t="n">
        <f aca="false">YEAR(E2792)</f>
        <v>2024</v>
      </c>
      <c r="V2792" s="27" t="str">
        <f aca="false">TEXT(E2792,"MMM-YYYY")</f>
        <v>Nov-2024</v>
      </c>
      <c r="W2792" s="27" t="n">
        <f aca="false">MONTH(E2792)</f>
        <v>11</v>
      </c>
      <c r="X2792" s="27" t="str">
        <f aca="false">TEXT(WEEKDAY(E2792,2),"0")&amp;" - "&amp;TEXT(E2792,"dddd")</f>
        <v>2 - Tuesday</v>
      </c>
      <c r="Y2792" s="27" t="str">
        <f aca="false">_xlfn.IFS(C2792&lt;18,"Child (0-17)",C2792&lt;40,"Young Adult (18-39)",C2792&lt;60,"Adult (40-59)",TRUE(),"Senior (60+)")</f>
        <v>Senior (60+)</v>
      </c>
      <c r="Z2792" s="27" t="n">
        <f aca="false">ROUND(G2792-E2792,0)</f>
        <v>3</v>
      </c>
      <c r="AA2792" s="27" t="n">
        <f aca="false">L2792+M2792</f>
        <v>140</v>
      </c>
      <c r="AB2792" s="27" t="n">
        <f aca="false">IFERROR(ROUND(Q2792/AA2792,2),0)</f>
        <v>33.84</v>
      </c>
      <c r="AC2792" s="27" t="str">
        <f aca="false">IF(AND(K2792="Critical",N2792="No"),"URGENT - No Bed","Normal")</f>
        <v>Normal</v>
      </c>
      <c r="AD2792" s="33" t="n">
        <f aca="false">INDEX(Lookup_Tables!$B$3:$B$12,MATCH(H2792,Lookup_Tables!$A$3:$A$12,0))</f>
        <v>4200000</v>
      </c>
      <c r="AE2792" s="27" t="str">
        <f aca="false">INDEX(Lookup_Tables!$C$3:$C$12,MATCH(H2792,Lookup_Tables!$A$3:$A$12,0))</f>
        <v>Dr. Anil Kapoor</v>
      </c>
      <c r="AF2792" s="27" t="str">
        <f aca="false">IFERROR(INDEX(Lookup_Tables!$F$16:$F$45,MATCH(I2792,Lookup_Tables!$E$16:$E$45,0)),"N/A")</f>
        <v>EMP201</v>
      </c>
      <c r="AG2792" s="27" t="n">
        <f aca="false">_xlfn.IFS(R2792="Recovered",4,R2792="Referred",3,R2792="Admitted",2,R2792="Deceased",1,TRUE(),0)</f>
        <v>4</v>
      </c>
      <c r="AH2792" s="27" t="str">
        <f aca="false">IF(T2792&gt;=4,"Satisfied",IF(T2792&gt;=3,"Neutral","Needs Improvement"))</f>
        <v>Satisfied</v>
      </c>
    </row>
    <row r="2793" customFormat="false" ht="15" hidden="false" customHeight="false" outlineLevel="0" collapsed="false">
      <c r="A2793" s="30" t="s">
        <v>1327</v>
      </c>
      <c r="B2793" s="30" t="s">
        <v>1328</v>
      </c>
      <c r="C2793" s="30" t="n">
        <v>74</v>
      </c>
      <c r="D2793" s="30" t="s">
        <v>181</v>
      </c>
      <c r="E2793" s="31" t="n">
        <v>45617</v>
      </c>
      <c r="F2793" s="30" t="s">
        <v>1214</v>
      </c>
      <c r="G2793" s="31" t="n">
        <v>45618</v>
      </c>
      <c r="H2793" s="30" t="s">
        <v>206</v>
      </c>
      <c r="I2793" s="30" t="s">
        <v>207</v>
      </c>
      <c r="J2793" s="30" t="s">
        <v>208</v>
      </c>
      <c r="K2793" s="30" t="s">
        <v>126</v>
      </c>
      <c r="L2793" s="30" t="n">
        <v>28</v>
      </c>
      <c r="M2793" s="30" t="n">
        <v>90</v>
      </c>
      <c r="N2793" s="30" t="s">
        <v>186</v>
      </c>
      <c r="O2793" s="30" t="s">
        <v>128</v>
      </c>
      <c r="P2793" s="30" t="s">
        <v>150</v>
      </c>
      <c r="Q2793" s="32" t="n">
        <v>8806.91</v>
      </c>
      <c r="R2793" s="30" t="s">
        <v>130</v>
      </c>
      <c r="S2793" s="30" t="s">
        <v>141</v>
      </c>
      <c r="T2793" s="30" t="n">
        <v>4</v>
      </c>
      <c r="U2793" s="30" t="n">
        <f aca="false">YEAR(E2793)</f>
        <v>2024</v>
      </c>
      <c r="V2793" s="30" t="str">
        <f aca="false">TEXT(E2793,"MMM-YYYY")</f>
        <v>Nov-2024</v>
      </c>
      <c r="W2793" s="30" t="n">
        <f aca="false">MONTH(E2793)</f>
        <v>11</v>
      </c>
      <c r="X2793" s="30" t="str">
        <f aca="false">TEXT(WEEKDAY(E2793,2),"0")&amp;" - "&amp;TEXT(E2793,"dddd")</f>
        <v>4 - Thursday</v>
      </c>
      <c r="Y2793" s="30" t="str">
        <f aca="false">_xlfn.IFS(C2793&lt;18,"Child (0-17)",C2793&lt;40,"Young Adult (18-39)",C2793&lt;60,"Adult (40-59)",TRUE(),"Senior (60+)")</f>
        <v>Senior (60+)</v>
      </c>
      <c r="Z2793" s="30" t="n">
        <f aca="false">ROUND(G2793-E2793,0)</f>
        <v>1</v>
      </c>
      <c r="AA2793" s="30" t="n">
        <f aca="false">L2793+M2793</f>
        <v>118</v>
      </c>
      <c r="AB2793" s="30" t="n">
        <f aca="false">IFERROR(ROUND(Q2793/AA2793,2),0)</f>
        <v>74.63</v>
      </c>
      <c r="AC2793" s="30" t="str">
        <f aca="false">IF(AND(K2793="Critical",N2793="No"),"URGENT - No Bed","Normal")</f>
        <v>Normal</v>
      </c>
      <c r="AD2793" s="34" t="n">
        <f aca="false">INDEX(Lookup_Tables!$B$3:$B$12,MATCH(H2793,Lookup_Tables!$A$3:$A$12,0))</f>
        <v>2800000</v>
      </c>
      <c r="AE2793" s="30" t="str">
        <f aca="false">INDEX(Lookup_Tables!$C$3:$C$12,MATCH(H2793,Lookup_Tables!$A$3:$A$12,0))</f>
        <v>Dr. Suresh Nair</v>
      </c>
      <c r="AF2793" s="30" t="str">
        <f aca="false">IFERROR(INDEX(Lookup_Tables!$F$16:$F$45,MATCH(I2793,Lookup_Tables!$E$16:$E$45,0)),"N/A")</f>
        <v>EMP209</v>
      </c>
      <c r="AG2793" s="30" t="n">
        <f aca="false">_xlfn.IFS(R2793="Recovered",4,R2793="Referred",3,R2793="Admitted",2,R2793="Deceased",1,TRUE(),0)</f>
        <v>4</v>
      </c>
      <c r="AH2793" s="30" t="str">
        <f aca="false">IF(T2793&gt;=4,"Satisfied",IF(T2793&gt;=3,"Neutral","Needs Improvement"))</f>
        <v>Satisfied</v>
      </c>
    </row>
    <row r="2794" customFormat="false" ht="15" hidden="false" customHeight="false" outlineLevel="0" collapsed="false">
      <c r="A2794" s="27" t="s">
        <v>1514</v>
      </c>
      <c r="B2794" s="27" t="s">
        <v>688</v>
      </c>
      <c r="C2794" s="27" t="n">
        <v>65</v>
      </c>
      <c r="D2794" s="27" t="s">
        <v>121</v>
      </c>
      <c r="E2794" s="28" t="n">
        <v>45551</v>
      </c>
      <c r="F2794" s="27" t="s">
        <v>679</v>
      </c>
      <c r="G2794" s="28" t="n">
        <v>45552</v>
      </c>
      <c r="H2794" s="27" t="s">
        <v>146</v>
      </c>
      <c r="I2794" s="27" t="s">
        <v>309</v>
      </c>
      <c r="J2794" s="27" t="s">
        <v>177</v>
      </c>
      <c r="K2794" s="27" t="s">
        <v>126</v>
      </c>
      <c r="L2794" s="27" t="n">
        <v>41</v>
      </c>
      <c r="M2794" s="27" t="n">
        <v>96</v>
      </c>
      <c r="N2794" s="27" t="s">
        <v>186</v>
      </c>
      <c r="O2794" s="27" t="s">
        <v>128</v>
      </c>
      <c r="P2794" s="27" t="s">
        <v>140</v>
      </c>
      <c r="Q2794" s="29" t="n">
        <v>7788.59</v>
      </c>
      <c r="R2794" s="27" t="s">
        <v>130</v>
      </c>
      <c r="S2794" s="27" t="s">
        <v>223</v>
      </c>
      <c r="T2794" s="27" t="n">
        <v>3</v>
      </c>
      <c r="U2794" s="27" t="n">
        <f aca="false">YEAR(E2794)</f>
        <v>2024</v>
      </c>
      <c r="V2794" s="27" t="str">
        <f aca="false">TEXT(E2794,"MMM-YYYY")</f>
        <v>Sep-2024</v>
      </c>
      <c r="W2794" s="27" t="n">
        <f aca="false">MONTH(E2794)</f>
        <v>9</v>
      </c>
      <c r="X2794" s="27" t="str">
        <f aca="false">TEXT(WEEKDAY(E2794,2),"0")&amp;" - "&amp;TEXT(E2794,"dddd")</f>
        <v>1 - Monday</v>
      </c>
      <c r="Y2794" s="27" t="str">
        <f aca="false">_xlfn.IFS(C2794&lt;18,"Child (0-17)",C2794&lt;40,"Young Adult (18-39)",C2794&lt;60,"Adult (40-59)",TRUE(),"Senior (60+)")</f>
        <v>Senior (60+)</v>
      </c>
      <c r="Z2794" s="27" t="n">
        <f aca="false">ROUND(G2794-E2794,0)</f>
        <v>1</v>
      </c>
      <c r="AA2794" s="27" t="n">
        <f aca="false">L2794+M2794</f>
        <v>137</v>
      </c>
      <c r="AB2794" s="27" t="n">
        <f aca="false">IFERROR(ROUND(Q2794/AA2794,2),0)</f>
        <v>56.85</v>
      </c>
      <c r="AC2794" s="27" t="str">
        <f aca="false">IF(AND(K2794="Critical",N2794="No"),"URGENT - No Bed","Normal")</f>
        <v>Normal</v>
      </c>
      <c r="AD2794" s="33" t="n">
        <f aca="false">INDEX(Lookup_Tables!$B$3:$B$12,MATCH(H2794,Lookup_Tables!$A$3:$A$12,0))</f>
        <v>2700000</v>
      </c>
      <c r="AE2794" s="27" t="str">
        <f aca="false">INDEX(Lookup_Tables!$C$3:$C$12,MATCH(H2794,Lookup_Tables!$A$3:$A$12,0))</f>
        <v>Dr. Vikram Singh</v>
      </c>
      <c r="AF2794" s="27" t="str">
        <f aca="false">IFERROR(INDEX(Lookup_Tables!$F$16:$F$45,MATCH(I2794,Lookup_Tables!$E$16:$E$45,0)),"N/A")</f>
        <v>EMP228</v>
      </c>
      <c r="AG2794" s="27" t="n">
        <f aca="false">_xlfn.IFS(R2794="Recovered",4,R2794="Referred",3,R2794="Admitted",2,R2794="Deceased",1,TRUE(),0)</f>
        <v>4</v>
      </c>
      <c r="AH2794" s="27" t="str">
        <f aca="false">IF(T2794&gt;=4,"Satisfied",IF(T2794&gt;=3,"Neutral","Needs Improvement"))</f>
        <v>Neutral</v>
      </c>
    </row>
    <row r="2795" customFormat="false" ht="15" hidden="false" customHeight="false" outlineLevel="0" collapsed="false">
      <c r="A2795" s="30" t="s">
        <v>2700</v>
      </c>
      <c r="B2795" s="30" t="s">
        <v>950</v>
      </c>
      <c r="C2795" s="30" t="n">
        <v>29</v>
      </c>
      <c r="D2795" s="30" t="s">
        <v>121</v>
      </c>
      <c r="E2795" s="31" t="n">
        <v>45371</v>
      </c>
      <c r="F2795" s="30" t="s">
        <v>733</v>
      </c>
      <c r="G2795" s="31" t="n">
        <v>45371</v>
      </c>
      <c r="H2795" s="30" t="s">
        <v>135</v>
      </c>
      <c r="I2795" s="30" t="s">
        <v>136</v>
      </c>
      <c r="J2795" s="30" t="s">
        <v>252</v>
      </c>
      <c r="K2795" s="30" t="s">
        <v>138</v>
      </c>
      <c r="L2795" s="30" t="n">
        <v>28</v>
      </c>
      <c r="M2795" s="30" t="n">
        <v>24</v>
      </c>
      <c r="N2795" s="30" t="s">
        <v>127</v>
      </c>
      <c r="O2795" s="30" t="s">
        <v>128</v>
      </c>
      <c r="P2795" s="30" t="s">
        <v>187</v>
      </c>
      <c r="Q2795" s="32" t="n">
        <v>2050.98</v>
      </c>
      <c r="R2795" s="30" t="s">
        <v>172</v>
      </c>
      <c r="S2795" s="30" t="s">
        <v>178</v>
      </c>
      <c r="T2795" s="30" t="n">
        <v>1</v>
      </c>
      <c r="U2795" s="30" t="n">
        <f aca="false">YEAR(E2795)</f>
        <v>2024</v>
      </c>
      <c r="V2795" s="30" t="str">
        <f aca="false">TEXT(E2795,"MMM-YYYY")</f>
        <v>Mar-2024</v>
      </c>
      <c r="W2795" s="30" t="n">
        <f aca="false">MONTH(E2795)</f>
        <v>3</v>
      </c>
      <c r="X2795" s="30" t="str">
        <f aca="false">TEXT(WEEKDAY(E2795,2),"0")&amp;" - "&amp;TEXT(E2795,"dddd")</f>
        <v>3 - Wednesday</v>
      </c>
      <c r="Y2795" s="30" t="str">
        <f aca="false">_xlfn.IFS(C2795&lt;18,"Child (0-17)",C2795&lt;40,"Young Adult (18-39)",C2795&lt;60,"Adult (40-59)",TRUE(),"Senior (60+)")</f>
        <v>Young Adult (18-39)</v>
      </c>
      <c r="Z2795" s="30" t="n">
        <f aca="false">ROUND(G2795-E2795,0)</f>
        <v>0</v>
      </c>
      <c r="AA2795" s="30" t="n">
        <f aca="false">L2795+M2795</f>
        <v>52</v>
      </c>
      <c r="AB2795" s="30" t="n">
        <f aca="false">IFERROR(ROUND(Q2795/AA2795,2),0)</f>
        <v>39.44</v>
      </c>
      <c r="AC2795" s="30" t="str">
        <f aca="false">IF(AND(K2795="Critical",N2795="No"),"URGENT - No Bed","Normal")</f>
        <v>Normal</v>
      </c>
      <c r="AD2795" s="34" t="n">
        <f aca="false">INDEX(Lookup_Tables!$B$3:$B$12,MATCH(H2795,Lookup_Tables!$A$3:$A$12,0))</f>
        <v>4600000</v>
      </c>
      <c r="AE2795" s="30" t="str">
        <f aca="false">INDEX(Lookup_Tables!$C$3:$C$12,MATCH(H2795,Lookup_Tables!$A$3:$A$12,0))</f>
        <v>Dr. Farhan Khan</v>
      </c>
      <c r="AF2795" s="30" t="str">
        <f aca="false">IFERROR(INDEX(Lookup_Tables!$F$16:$F$45,MATCH(I2795,Lookup_Tables!$E$16:$E$45,0)),"N/A")</f>
        <v>EMP206</v>
      </c>
      <c r="AG2795" s="30" t="n">
        <f aca="false">_xlfn.IFS(R2795="Recovered",4,R2795="Referred",3,R2795="Admitted",2,R2795="Deceased",1,TRUE(),0)</f>
        <v>2</v>
      </c>
      <c r="AH2795" s="30" t="str">
        <f aca="false">IF(T2795&gt;=4,"Satisfied",IF(T2795&gt;=3,"Neutral","Needs Improvement"))</f>
        <v>Needs Improvement</v>
      </c>
    </row>
    <row r="2796" customFormat="false" ht="15" hidden="false" customHeight="false" outlineLevel="0" collapsed="false">
      <c r="A2796" s="27" t="s">
        <v>3075</v>
      </c>
      <c r="B2796" s="27" t="s">
        <v>2877</v>
      </c>
      <c r="C2796" s="27" t="n">
        <v>65</v>
      </c>
      <c r="D2796" s="27" t="s">
        <v>181</v>
      </c>
      <c r="E2796" s="28" t="n">
        <v>45656</v>
      </c>
      <c r="F2796" s="27" t="s">
        <v>398</v>
      </c>
      <c r="G2796" s="28" t="n">
        <v>45656</v>
      </c>
      <c r="H2796" s="27" t="s">
        <v>236</v>
      </c>
      <c r="I2796" s="27" t="s">
        <v>323</v>
      </c>
      <c r="J2796" s="27" t="s">
        <v>287</v>
      </c>
      <c r="K2796" s="27" t="s">
        <v>138</v>
      </c>
      <c r="L2796" s="27" t="n">
        <v>88</v>
      </c>
      <c r="M2796" s="27" t="n">
        <v>22</v>
      </c>
      <c r="N2796" s="27" t="s">
        <v>127</v>
      </c>
      <c r="O2796" s="27" t="s">
        <v>128</v>
      </c>
      <c r="P2796" s="27" t="s">
        <v>150</v>
      </c>
      <c r="Q2796" s="29" t="n">
        <v>1111.54</v>
      </c>
      <c r="R2796" s="27" t="s">
        <v>268</v>
      </c>
      <c r="S2796" s="27" t="s">
        <v>164</v>
      </c>
      <c r="T2796" s="27" t="n">
        <v>5</v>
      </c>
      <c r="U2796" s="27" t="n">
        <f aca="false">YEAR(E2796)</f>
        <v>2024</v>
      </c>
      <c r="V2796" s="27" t="str">
        <f aca="false">TEXT(E2796,"MMM-YYYY")</f>
        <v>Dec-2024</v>
      </c>
      <c r="W2796" s="27" t="n">
        <f aca="false">MONTH(E2796)</f>
        <v>12</v>
      </c>
      <c r="X2796" s="27" t="str">
        <f aca="false">TEXT(WEEKDAY(E2796,2),"0")&amp;" - "&amp;TEXT(E2796,"dddd")</f>
        <v>1 - Monday</v>
      </c>
      <c r="Y2796" s="27" t="str">
        <f aca="false">_xlfn.IFS(C2796&lt;18,"Child (0-17)",C2796&lt;40,"Young Adult (18-39)",C2796&lt;60,"Adult (40-59)",TRUE(),"Senior (60+)")</f>
        <v>Senior (60+)</v>
      </c>
      <c r="Z2796" s="27" t="n">
        <f aca="false">ROUND(G2796-E2796,0)</f>
        <v>0</v>
      </c>
      <c r="AA2796" s="27" t="n">
        <f aca="false">L2796+M2796</f>
        <v>110</v>
      </c>
      <c r="AB2796" s="27" t="n">
        <f aca="false">IFERROR(ROUND(Q2796/AA2796,2),0)</f>
        <v>10.1</v>
      </c>
      <c r="AC2796" s="27" t="str">
        <f aca="false">IF(AND(K2796="Critical",N2796="No"),"URGENT - No Bed","Normal")</f>
        <v>Normal</v>
      </c>
      <c r="AD2796" s="33" t="n">
        <f aca="false">INDEX(Lookup_Tables!$B$3:$B$12,MATCH(H2796,Lookup_Tables!$A$3:$A$12,0))</f>
        <v>3900000</v>
      </c>
      <c r="AE2796" s="27" t="str">
        <f aca="false">INDEX(Lookup_Tables!$C$3:$C$12,MATCH(H2796,Lookup_Tables!$A$3:$A$12,0))</f>
        <v>Dr. Rina Mehta</v>
      </c>
      <c r="AF2796" s="27" t="str">
        <f aca="false">IFERROR(INDEX(Lookup_Tables!$F$16:$F$45,MATCH(I2796,Lookup_Tables!$E$16:$E$45,0)),"N/A")</f>
        <v>EMP216</v>
      </c>
      <c r="AG2796" s="27" t="n">
        <f aca="false">_xlfn.IFS(R2796="Recovered",4,R2796="Referred",3,R2796="Admitted",2,R2796="Deceased",1,TRUE(),0)</f>
        <v>3</v>
      </c>
      <c r="AH2796" s="27" t="str">
        <f aca="false">IF(T2796&gt;=4,"Satisfied",IF(T2796&gt;=3,"Neutral","Needs Improvement"))</f>
        <v>Satisfied</v>
      </c>
    </row>
    <row r="2797" customFormat="false" ht="15" hidden="false" customHeight="false" outlineLevel="0" collapsed="false">
      <c r="A2797" s="30" t="s">
        <v>4108</v>
      </c>
      <c r="B2797" s="30" t="s">
        <v>4109</v>
      </c>
      <c r="C2797" s="30" t="n">
        <v>30</v>
      </c>
      <c r="D2797" s="30" t="s">
        <v>181</v>
      </c>
      <c r="E2797" s="31" t="n">
        <v>45478</v>
      </c>
      <c r="F2797" s="30" t="s">
        <v>848</v>
      </c>
      <c r="G2797" s="31" t="n">
        <v>45479</v>
      </c>
      <c r="H2797" s="30" t="s">
        <v>242</v>
      </c>
      <c r="I2797" s="30" t="s">
        <v>315</v>
      </c>
      <c r="J2797" s="30" t="s">
        <v>244</v>
      </c>
      <c r="K2797" s="30" t="s">
        <v>138</v>
      </c>
      <c r="L2797" s="30" t="n">
        <v>90</v>
      </c>
      <c r="M2797" s="30" t="n">
        <v>29</v>
      </c>
      <c r="N2797" s="30" t="s">
        <v>186</v>
      </c>
      <c r="O2797" s="30" t="s">
        <v>139</v>
      </c>
      <c r="P2797" s="30" t="s">
        <v>129</v>
      </c>
      <c r="Q2797" s="32" t="n">
        <v>1315.94</v>
      </c>
      <c r="R2797" s="30" t="s">
        <v>130</v>
      </c>
      <c r="S2797" s="30" t="s">
        <v>141</v>
      </c>
      <c r="T2797" s="30" t="n">
        <v>4</v>
      </c>
      <c r="U2797" s="30" t="n">
        <f aca="false">YEAR(E2797)</f>
        <v>2024</v>
      </c>
      <c r="V2797" s="30" t="str">
        <f aca="false">TEXT(E2797,"MMM-YYYY")</f>
        <v>Jul-2024</v>
      </c>
      <c r="W2797" s="30" t="n">
        <f aca="false">MONTH(E2797)</f>
        <v>7</v>
      </c>
      <c r="X2797" s="30" t="str">
        <f aca="false">TEXT(WEEKDAY(E2797,2),"0")&amp;" - "&amp;TEXT(E2797,"dddd")</f>
        <v>5 - Friday</v>
      </c>
      <c r="Y2797" s="30" t="str">
        <f aca="false">_xlfn.IFS(C2797&lt;18,"Child (0-17)",C2797&lt;40,"Young Adult (18-39)",C2797&lt;60,"Adult (40-59)",TRUE(),"Senior (60+)")</f>
        <v>Young Adult (18-39)</v>
      </c>
      <c r="Z2797" s="30" t="n">
        <f aca="false">ROUND(G2797-E2797,0)</f>
        <v>1</v>
      </c>
      <c r="AA2797" s="30" t="n">
        <f aca="false">L2797+M2797</f>
        <v>119</v>
      </c>
      <c r="AB2797" s="30" t="n">
        <f aca="false">IFERROR(ROUND(Q2797/AA2797,2),0)</f>
        <v>11.06</v>
      </c>
      <c r="AC2797" s="30" t="str">
        <f aca="false">IF(AND(K2797="Critical",N2797="No"),"URGENT - No Bed","Normal")</f>
        <v>Normal</v>
      </c>
      <c r="AD2797" s="34" t="n">
        <f aca="false">INDEX(Lookup_Tables!$B$3:$B$12,MATCH(H2797,Lookup_Tables!$A$3:$A$12,0))</f>
        <v>3000000</v>
      </c>
      <c r="AE2797" s="30" t="str">
        <f aca="false">INDEX(Lookup_Tables!$C$3:$C$12,MATCH(H2797,Lookup_Tables!$A$3:$A$12,0))</f>
        <v>Dr. Pooja Iyer</v>
      </c>
      <c r="AF2797" s="30" t="str">
        <f aca="false">IFERROR(INDEX(Lookup_Tables!$F$16:$F$45,MATCH(I2797,Lookup_Tables!$E$16:$E$45,0)),"N/A")</f>
        <v>EMP213</v>
      </c>
      <c r="AG2797" s="30" t="n">
        <f aca="false">_xlfn.IFS(R2797="Recovered",4,R2797="Referred",3,R2797="Admitted",2,R2797="Deceased",1,TRUE(),0)</f>
        <v>4</v>
      </c>
      <c r="AH2797" s="30" t="str">
        <f aca="false">IF(T2797&gt;=4,"Satisfied",IF(T2797&gt;=3,"Neutral","Needs Improvement"))</f>
        <v>Satisfied</v>
      </c>
    </row>
    <row r="2798" customFormat="false" ht="15" hidden="false" customHeight="false" outlineLevel="0" collapsed="false">
      <c r="A2798" s="27" t="s">
        <v>3756</v>
      </c>
      <c r="B2798" s="27" t="s">
        <v>2213</v>
      </c>
      <c r="C2798" s="27" t="n">
        <v>26</v>
      </c>
      <c r="D2798" s="27" t="s">
        <v>121</v>
      </c>
      <c r="E2798" s="28" t="n">
        <v>45310</v>
      </c>
      <c r="F2798" s="27" t="s">
        <v>1179</v>
      </c>
      <c r="G2798" s="28" t="n">
        <v>45310</v>
      </c>
      <c r="H2798" s="27" t="s">
        <v>217</v>
      </c>
      <c r="I2798" s="27" t="s">
        <v>344</v>
      </c>
      <c r="J2798" s="27" t="s">
        <v>294</v>
      </c>
      <c r="K2798" s="27" t="s">
        <v>156</v>
      </c>
      <c r="L2798" s="27" t="n">
        <v>61</v>
      </c>
      <c r="M2798" s="27" t="n">
        <v>34</v>
      </c>
      <c r="N2798" s="27" t="s">
        <v>127</v>
      </c>
      <c r="O2798" s="27" t="s">
        <v>128</v>
      </c>
      <c r="P2798" s="27" t="s">
        <v>150</v>
      </c>
      <c r="Q2798" s="29" t="n">
        <v>4509.09</v>
      </c>
      <c r="R2798" s="27" t="s">
        <v>268</v>
      </c>
      <c r="S2798" s="27" t="s">
        <v>157</v>
      </c>
      <c r="T2798" s="27" t="n">
        <v>3</v>
      </c>
      <c r="U2798" s="27" t="n">
        <f aca="false">YEAR(E2798)</f>
        <v>2024</v>
      </c>
      <c r="V2798" s="27" t="str">
        <f aca="false">TEXT(E2798,"MMM-YYYY")</f>
        <v>Jan-2024</v>
      </c>
      <c r="W2798" s="27" t="n">
        <f aca="false">MONTH(E2798)</f>
        <v>1</v>
      </c>
      <c r="X2798" s="27" t="str">
        <f aca="false">TEXT(WEEKDAY(E2798,2),"0")&amp;" - "&amp;TEXT(E2798,"dddd")</f>
        <v>5 - Friday</v>
      </c>
      <c r="Y2798" s="27" t="str">
        <f aca="false">_xlfn.IFS(C2798&lt;18,"Child (0-17)",C2798&lt;40,"Young Adult (18-39)",C2798&lt;60,"Adult (40-59)",TRUE(),"Senior (60+)")</f>
        <v>Young Adult (18-39)</v>
      </c>
      <c r="Z2798" s="27" t="n">
        <f aca="false">ROUND(G2798-E2798,0)</f>
        <v>0</v>
      </c>
      <c r="AA2798" s="27" t="n">
        <f aca="false">L2798+M2798</f>
        <v>95</v>
      </c>
      <c r="AB2798" s="27" t="n">
        <f aca="false">IFERROR(ROUND(Q2798/AA2798,2),0)</f>
        <v>47.46</v>
      </c>
      <c r="AC2798" s="27" t="str">
        <f aca="false">IF(AND(K2798="Critical",N2798="No"),"URGENT - No Bed","Normal")</f>
        <v>Normal</v>
      </c>
      <c r="AD2798" s="33" t="n">
        <f aca="false">INDEX(Lookup_Tables!$B$3:$B$12,MATCH(H2798,Lookup_Tables!$A$3:$A$12,0))</f>
        <v>4200000</v>
      </c>
      <c r="AE2798" s="27" t="str">
        <f aca="false">INDEX(Lookup_Tables!$C$3:$C$12,MATCH(H2798,Lookup_Tables!$A$3:$A$12,0))</f>
        <v>Dr. Anil Kapoor</v>
      </c>
      <c r="AF2798" s="27" t="str">
        <f aca="false">IFERROR(INDEX(Lookup_Tables!$F$16:$F$45,MATCH(I2798,Lookup_Tables!$E$16:$E$45,0)),"N/A")</f>
        <v>EMP201</v>
      </c>
      <c r="AG2798" s="27" t="n">
        <f aca="false">_xlfn.IFS(R2798="Recovered",4,R2798="Referred",3,R2798="Admitted",2,R2798="Deceased",1,TRUE(),0)</f>
        <v>3</v>
      </c>
      <c r="AH2798" s="27" t="str">
        <f aca="false">IF(T2798&gt;=4,"Satisfied",IF(T2798&gt;=3,"Neutral","Needs Improvement"))</f>
        <v>Neutral</v>
      </c>
    </row>
    <row r="2799" customFormat="false" ht="15" hidden="false" customHeight="false" outlineLevel="0" collapsed="false">
      <c r="A2799" s="30" t="s">
        <v>1146</v>
      </c>
      <c r="B2799" s="30" t="s">
        <v>1147</v>
      </c>
      <c r="C2799" s="30" t="n">
        <v>64</v>
      </c>
      <c r="D2799" s="30" t="s">
        <v>181</v>
      </c>
      <c r="E2799" s="31" t="n">
        <v>45602</v>
      </c>
      <c r="F2799" s="30" t="s">
        <v>334</v>
      </c>
      <c r="G2799" s="31" t="n">
        <v>45603</v>
      </c>
      <c r="H2799" s="30" t="s">
        <v>161</v>
      </c>
      <c r="I2799" s="30" t="s">
        <v>320</v>
      </c>
      <c r="J2799" s="30" t="s">
        <v>385</v>
      </c>
      <c r="K2799" s="30" t="s">
        <v>138</v>
      </c>
      <c r="L2799" s="30" t="n">
        <v>22</v>
      </c>
      <c r="M2799" s="30" t="n">
        <v>15</v>
      </c>
      <c r="N2799" s="30" t="s">
        <v>127</v>
      </c>
      <c r="O2799" s="30" t="s">
        <v>139</v>
      </c>
      <c r="P2799" s="30" t="s">
        <v>187</v>
      </c>
      <c r="Q2799" s="32" t="n">
        <v>1840.79</v>
      </c>
      <c r="R2799" s="30" t="s">
        <v>130</v>
      </c>
      <c r="S2799" s="30" t="s">
        <v>131</v>
      </c>
      <c r="T2799" s="30" t="n">
        <v>2</v>
      </c>
      <c r="U2799" s="30" t="n">
        <f aca="false">YEAR(E2799)</f>
        <v>2024</v>
      </c>
      <c r="V2799" s="30" t="str">
        <f aca="false">TEXT(E2799,"MMM-YYYY")</f>
        <v>Nov-2024</v>
      </c>
      <c r="W2799" s="30" t="n">
        <f aca="false">MONTH(E2799)</f>
        <v>11</v>
      </c>
      <c r="X2799" s="30" t="str">
        <f aca="false">TEXT(WEEKDAY(E2799,2),"0")&amp;" - "&amp;TEXT(E2799,"dddd")</f>
        <v>3 - Wednesday</v>
      </c>
      <c r="Y2799" s="30" t="str">
        <f aca="false">_xlfn.IFS(C2799&lt;18,"Child (0-17)",C2799&lt;40,"Young Adult (18-39)",C2799&lt;60,"Adult (40-59)",TRUE(),"Senior (60+)")</f>
        <v>Senior (60+)</v>
      </c>
      <c r="Z2799" s="30" t="n">
        <f aca="false">ROUND(G2799-E2799,0)</f>
        <v>1</v>
      </c>
      <c r="AA2799" s="30" t="n">
        <f aca="false">L2799+M2799</f>
        <v>37</v>
      </c>
      <c r="AB2799" s="30" t="n">
        <f aca="false">IFERROR(ROUND(Q2799/AA2799,2),0)</f>
        <v>49.75</v>
      </c>
      <c r="AC2799" s="30" t="str">
        <f aca="false">IF(AND(K2799="Critical",N2799="No"),"URGENT - No Bed","Normal")</f>
        <v>Normal</v>
      </c>
      <c r="AD2799" s="34" t="n">
        <f aca="false">INDEX(Lookup_Tables!$B$3:$B$12,MATCH(H2799,Lookup_Tables!$A$3:$A$12,0))</f>
        <v>3600000</v>
      </c>
      <c r="AE2799" s="30" t="str">
        <f aca="false">INDEX(Lookup_Tables!$C$3:$C$12,MATCH(H2799,Lookup_Tables!$A$3:$A$12,0))</f>
        <v>Dr. Sameer Joshi</v>
      </c>
      <c r="AF2799" s="30" t="str">
        <f aca="false">IFERROR(INDEX(Lookup_Tables!$F$16:$F$45,MATCH(I2799,Lookup_Tables!$E$16:$E$45,0)),"N/A")</f>
        <v>EMP223</v>
      </c>
      <c r="AG2799" s="30" t="n">
        <f aca="false">_xlfn.IFS(R2799="Recovered",4,R2799="Referred",3,R2799="Admitted",2,R2799="Deceased",1,TRUE(),0)</f>
        <v>4</v>
      </c>
      <c r="AH2799" s="30" t="str">
        <f aca="false">IF(T2799&gt;=4,"Satisfied",IF(T2799&gt;=3,"Neutral","Needs Improvement"))</f>
        <v>Needs Improvement</v>
      </c>
    </row>
    <row r="2800" customFormat="false" ht="15" hidden="false" customHeight="false" outlineLevel="0" collapsed="false">
      <c r="A2800" s="27" t="s">
        <v>4611</v>
      </c>
      <c r="B2800" s="27" t="s">
        <v>4170</v>
      </c>
      <c r="C2800" s="27" t="n">
        <v>50</v>
      </c>
      <c r="D2800" s="27" t="s">
        <v>121</v>
      </c>
      <c r="E2800" s="28" t="n">
        <v>45644</v>
      </c>
      <c r="F2800" s="27" t="s">
        <v>490</v>
      </c>
      <c r="G2800" s="28" t="n">
        <v>45646</v>
      </c>
      <c r="H2800" s="27" t="s">
        <v>206</v>
      </c>
      <c r="I2800" s="27" t="s">
        <v>207</v>
      </c>
      <c r="J2800" s="27" t="s">
        <v>615</v>
      </c>
      <c r="K2800" s="27" t="s">
        <v>126</v>
      </c>
      <c r="L2800" s="27" t="n">
        <v>41</v>
      </c>
      <c r="M2800" s="27" t="n">
        <v>121</v>
      </c>
      <c r="N2800" s="27" t="s">
        <v>186</v>
      </c>
      <c r="O2800" s="27" t="s">
        <v>171</v>
      </c>
      <c r="P2800" s="27" t="s">
        <v>129</v>
      </c>
      <c r="Q2800" s="29" t="n">
        <v>7893.33</v>
      </c>
      <c r="R2800" s="27" t="s">
        <v>268</v>
      </c>
      <c r="S2800" s="27" t="s">
        <v>164</v>
      </c>
      <c r="T2800" s="27" t="n">
        <v>3</v>
      </c>
      <c r="U2800" s="27" t="n">
        <f aca="false">YEAR(E2800)</f>
        <v>2024</v>
      </c>
      <c r="V2800" s="27" t="str">
        <f aca="false">TEXT(E2800,"MMM-YYYY")</f>
        <v>Dec-2024</v>
      </c>
      <c r="W2800" s="27" t="n">
        <f aca="false">MONTH(E2800)</f>
        <v>12</v>
      </c>
      <c r="X2800" s="27" t="str">
        <f aca="false">TEXT(WEEKDAY(E2800,2),"0")&amp;" - "&amp;TEXT(E2800,"dddd")</f>
        <v>3 - Wednesday</v>
      </c>
      <c r="Y2800" s="27" t="str">
        <f aca="false">_xlfn.IFS(C2800&lt;18,"Child (0-17)",C2800&lt;40,"Young Adult (18-39)",C2800&lt;60,"Adult (40-59)",TRUE(),"Senior (60+)")</f>
        <v>Adult (40-59)</v>
      </c>
      <c r="Z2800" s="27" t="n">
        <f aca="false">ROUND(G2800-E2800,0)</f>
        <v>2</v>
      </c>
      <c r="AA2800" s="27" t="n">
        <f aca="false">L2800+M2800</f>
        <v>162</v>
      </c>
      <c r="AB2800" s="27" t="n">
        <f aca="false">IFERROR(ROUND(Q2800/AA2800,2),0)</f>
        <v>48.72</v>
      </c>
      <c r="AC2800" s="27" t="str">
        <f aca="false">IF(AND(K2800="Critical",N2800="No"),"URGENT - No Bed","Normal")</f>
        <v>Normal</v>
      </c>
      <c r="AD2800" s="33" t="n">
        <f aca="false">INDEX(Lookup_Tables!$B$3:$B$12,MATCH(H2800,Lookup_Tables!$A$3:$A$12,0))</f>
        <v>2800000</v>
      </c>
      <c r="AE2800" s="27" t="str">
        <f aca="false">INDEX(Lookup_Tables!$C$3:$C$12,MATCH(H2800,Lookup_Tables!$A$3:$A$12,0))</f>
        <v>Dr. Suresh Nair</v>
      </c>
      <c r="AF2800" s="27" t="str">
        <f aca="false">IFERROR(INDEX(Lookup_Tables!$F$16:$F$45,MATCH(I2800,Lookup_Tables!$E$16:$E$45,0)),"N/A")</f>
        <v>EMP209</v>
      </c>
      <c r="AG2800" s="27" t="n">
        <f aca="false">_xlfn.IFS(R2800="Recovered",4,R2800="Referred",3,R2800="Admitted",2,R2800="Deceased",1,TRUE(),0)</f>
        <v>3</v>
      </c>
      <c r="AH2800" s="27" t="str">
        <f aca="false">IF(T2800&gt;=4,"Satisfied",IF(T2800&gt;=3,"Neutral","Needs Improvement"))</f>
        <v>Neutral</v>
      </c>
    </row>
    <row r="2801" customFormat="false" ht="15" hidden="false" customHeight="false" outlineLevel="0" collapsed="false">
      <c r="A2801" s="30" t="s">
        <v>786</v>
      </c>
      <c r="B2801" s="30" t="s">
        <v>787</v>
      </c>
      <c r="C2801" s="30" t="n">
        <v>44</v>
      </c>
      <c r="D2801" s="30" t="s">
        <v>181</v>
      </c>
      <c r="E2801" s="31" t="n">
        <v>45312</v>
      </c>
      <c r="F2801" s="30" t="s">
        <v>788</v>
      </c>
      <c r="G2801" s="31" t="n">
        <v>45313</v>
      </c>
      <c r="H2801" s="30" t="s">
        <v>183</v>
      </c>
      <c r="I2801" s="30" t="s">
        <v>430</v>
      </c>
      <c r="J2801" s="30" t="s">
        <v>213</v>
      </c>
      <c r="K2801" s="30" t="s">
        <v>138</v>
      </c>
      <c r="L2801" s="30" t="n">
        <v>47</v>
      </c>
      <c r="M2801" s="30" t="n">
        <v>17</v>
      </c>
      <c r="N2801" s="30" t="s">
        <v>127</v>
      </c>
      <c r="O2801" s="30" t="s">
        <v>139</v>
      </c>
      <c r="P2801" s="30" t="s">
        <v>129</v>
      </c>
      <c r="Q2801" s="32" t="n">
        <v>1654.27</v>
      </c>
      <c r="R2801" s="30" t="s">
        <v>130</v>
      </c>
      <c r="S2801" s="30" t="s">
        <v>141</v>
      </c>
      <c r="T2801" s="30" t="n">
        <v>4</v>
      </c>
      <c r="U2801" s="30" t="n">
        <f aca="false">YEAR(E2801)</f>
        <v>2024</v>
      </c>
      <c r="V2801" s="30" t="str">
        <f aca="false">TEXT(E2801,"MMM-YYYY")</f>
        <v>Jan-2024</v>
      </c>
      <c r="W2801" s="30" t="n">
        <f aca="false">MONTH(E2801)</f>
        <v>1</v>
      </c>
      <c r="X2801" s="30" t="str">
        <f aca="false">TEXT(WEEKDAY(E2801,2),"0")&amp;" - "&amp;TEXT(E2801,"dddd")</f>
        <v>7 - Sunday</v>
      </c>
      <c r="Y2801" s="30" t="str">
        <f aca="false">_xlfn.IFS(C2801&lt;18,"Child (0-17)",C2801&lt;40,"Young Adult (18-39)",C2801&lt;60,"Adult (40-59)",TRUE(),"Senior (60+)")</f>
        <v>Adult (40-59)</v>
      </c>
      <c r="Z2801" s="30" t="n">
        <f aca="false">ROUND(G2801-E2801,0)</f>
        <v>1</v>
      </c>
      <c r="AA2801" s="30" t="n">
        <f aca="false">L2801+M2801</f>
        <v>64</v>
      </c>
      <c r="AB2801" s="30" t="n">
        <f aca="false">IFERROR(ROUND(Q2801/AA2801,2),0)</f>
        <v>25.85</v>
      </c>
      <c r="AC2801" s="30" t="str">
        <f aca="false">IF(AND(K2801="Critical",N2801="No"),"URGENT - No Bed","Normal")</f>
        <v>Normal</v>
      </c>
      <c r="AD2801" s="34" t="n">
        <f aca="false">INDEX(Lookup_Tables!$B$3:$B$12,MATCH(H2801,Lookup_Tables!$A$3:$A$12,0))</f>
        <v>3100000</v>
      </c>
      <c r="AE2801" s="30" t="str">
        <f aca="false">INDEX(Lookup_Tables!$C$3:$C$12,MATCH(H2801,Lookup_Tables!$A$3:$A$12,0))</f>
        <v>Dr. Kavita Rao</v>
      </c>
      <c r="AF2801" s="30" t="str">
        <f aca="false">IFERROR(INDEX(Lookup_Tables!$F$16:$F$45,MATCH(I2801,Lookup_Tables!$E$16:$E$45,0)),"N/A")</f>
        <v>EMP224</v>
      </c>
      <c r="AG2801" s="30" t="n">
        <f aca="false">_xlfn.IFS(R2801="Recovered",4,R2801="Referred",3,R2801="Admitted",2,R2801="Deceased",1,TRUE(),0)</f>
        <v>4</v>
      </c>
      <c r="AH2801" s="30" t="str">
        <f aca="false">IF(T2801&gt;=4,"Satisfied",IF(T2801&gt;=3,"Neutral","Needs Improvement"))</f>
        <v>Satisfied</v>
      </c>
    </row>
    <row r="2802" customFormat="false" ht="15" hidden="false" customHeight="false" outlineLevel="0" collapsed="false">
      <c r="A2802" s="27" t="s">
        <v>1875</v>
      </c>
      <c r="B2802" s="27" t="s">
        <v>1876</v>
      </c>
      <c r="C2802" s="27" t="n">
        <v>38</v>
      </c>
      <c r="D2802" s="27" t="s">
        <v>181</v>
      </c>
      <c r="E2802" s="28" t="n">
        <v>45475</v>
      </c>
      <c r="F2802" s="27" t="s">
        <v>978</v>
      </c>
      <c r="G2802" s="28" t="n">
        <v>45475</v>
      </c>
      <c r="H2802" s="27" t="s">
        <v>206</v>
      </c>
      <c r="I2802" s="27" t="s">
        <v>300</v>
      </c>
      <c r="J2802" s="27" t="s">
        <v>208</v>
      </c>
      <c r="K2802" s="27" t="s">
        <v>138</v>
      </c>
      <c r="L2802" s="27" t="n">
        <v>62</v>
      </c>
      <c r="M2802" s="27" t="n">
        <v>27</v>
      </c>
      <c r="N2802" s="27" t="s">
        <v>186</v>
      </c>
      <c r="O2802" s="27" t="s">
        <v>139</v>
      </c>
      <c r="P2802" s="27" t="s">
        <v>150</v>
      </c>
      <c r="Q2802" s="29" t="n">
        <v>2143.75</v>
      </c>
      <c r="R2802" s="27" t="s">
        <v>172</v>
      </c>
      <c r="S2802" s="27" t="s">
        <v>335</v>
      </c>
      <c r="T2802" s="27" t="n">
        <v>3</v>
      </c>
      <c r="U2802" s="27" t="n">
        <f aca="false">YEAR(E2802)</f>
        <v>2024</v>
      </c>
      <c r="V2802" s="27" t="str">
        <f aca="false">TEXT(E2802,"MMM-YYYY")</f>
        <v>Jul-2024</v>
      </c>
      <c r="W2802" s="27" t="n">
        <f aca="false">MONTH(E2802)</f>
        <v>7</v>
      </c>
      <c r="X2802" s="27" t="str">
        <f aca="false">TEXT(WEEKDAY(E2802,2),"0")&amp;" - "&amp;TEXT(E2802,"dddd")</f>
        <v>2 - Tuesday</v>
      </c>
      <c r="Y2802" s="27" t="str">
        <f aca="false">_xlfn.IFS(C2802&lt;18,"Child (0-17)",C2802&lt;40,"Young Adult (18-39)",C2802&lt;60,"Adult (40-59)",TRUE(),"Senior (60+)")</f>
        <v>Young Adult (18-39)</v>
      </c>
      <c r="Z2802" s="27" t="n">
        <f aca="false">ROUND(G2802-E2802,0)</f>
        <v>0</v>
      </c>
      <c r="AA2802" s="27" t="n">
        <f aca="false">L2802+M2802</f>
        <v>89</v>
      </c>
      <c r="AB2802" s="27" t="n">
        <f aca="false">IFERROR(ROUND(Q2802/AA2802,2),0)</f>
        <v>24.09</v>
      </c>
      <c r="AC2802" s="27" t="str">
        <f aca="false">IF(AND(K2802="Critical",N2802="No"),"URGENT - No Bed","Normal")</f>
        <v>Normal</v>
      </c>
      <c r="AD2802" s="33" t="n">
        <f aca="false">INDEX(Lookup_Tables!$B$3:$B$12,MATCH(H2802,Lookup_Tables!$A$3:$A$12,0))</f>
        <v>2800000</v>
      </c>
      <c r="AE2802" s="27" t="str">
        <f aca="false">INDEX(Lookup_Tables!$C$3:$C$12,MATCH(H2802,Lookup_Tables!$A$3:$A$12,0))</f>
        <v>Dr. Suresh Nair</v>
      </c>
      <c r="AF2802" s="27" t="str">
        <f aca="false">IFERROR(INDEX(Lookup_Tables!$F$16:$F$45,MATCH(I2802,Lookup_Tables!$E$16:$E$45,0)),"N/A")</f>
        <v>EMP211</v>
      </c>
      <c r="AG2802" s="27" t="n">
        <f aca="false">_xlfn.IFS(R2802="Recovered",4,R2802="Referred",3,R2802="Admitted",2,R2802="Deceased",1,TRUE(),0)</f>
        <v>2</v>
      </c>
      <c r="AH2802" s="27" t="str">
        <f aca="false">IF(T2802&gt;=4,"Satisfied",IF(T2802&gt;=3,"Neutral","Needs Improvement"))</f>
        <v>Neutral</v>
      </c>
    </row>
    <row r="2803" customFormat="false" ht="15" hidden="false" customHeight="false" outlineLevel="0" collapsed="false">
      <c r="A2803" s="30" t="s">
        <v>4081</v>
      </c>
      <c r="B2803" s="30" t="s">
        <v>2728</v>
      </c>
      <c r="C2803" s="30" t="n">
        <v>37</v>
      </c>
      <c r="D2803" s="30" t="s">
        <v>181</v>
      </c>
      <c r="E2803" s="31" t="n">
        <v>45467</v>
      </c>
      <c r="F2803" s="30" t="s">
        <v>447</v>
      </c>
      <c r="G2803" s="31" t="n">
        <v>45468</v>
      </c>
      <c r="H2803" s="30" t="s">
        <v>242</v>
      </c>
      <c r="I2803" s="30" t="s">
        <v>466</v>
      </c>
      <c r="J2803" s="30" t="s">
        <v>316</v>
      </c>
      <c r="K2803" s="30" t="s">
        <v>138</v>
      </c>
      <c r="L2803" s="30" t="n">
        <v>30</v>
      </c>
      <c r="M2803" s="30" t="n">
        <v>44</v>
      </c>
      <c r="N2803" s="30" t="s">
        <v>127</v>
      </c>
      <c r="O2803" s="30" t="s">
        <v>128</v>
      </c>
      <c r="P2803" s="30" t="s">
        <v>129</v>
      </c>
      <c r="Q2803" s="32" t="n">
        <v>2652.14</v>
      </c>
      <c r="R2803" s="30" t="s">
        <v>130</v>
      </c>
      <c r="S2803" s="30" t="s">
        <v>151</v>
      </c>
      <c r="T2803" s="30" t="n">
        <v>5</v>
      </c>
      <c r="U2803" s="30" t="n">
        <f aca="false">YEAR(E2803)</f>
        <v>2024</v>
      </c>
      <c r="V2803" s="30" t="str">
        <f aca="false">TEXT(E2803,"MMM-YYYY")</f>
        <v>Jun-2024</v>
      </c>
      <c r="W2803" s="30" t="n">
        <f aca="false">MONTH(E2803)</f>
        <v>6</v>
      </c>
      <c r="X2803" s="30" t="str">
        <f aca="false">TEXT(WEEKDAY(E2803,2),"0")&amp;" - "&amp;TEXT(E2803,"dddd")</f>
        <v>1 - Monday</v>
      </c>
      <c r="Y2803" s="30" t="str">
        <f aca="false">_xlfn.IFS(C2803&lt;18,"Child (0-17)",C2803&lt;40,"Young Adult (18-39)",C2803&lt;60,"Adult (40-59)",TRUE(),"Senior (60+)")</f>
        <v>Young Adult (18-39)</v>
      </c>
      <c r="Z2803" s="30" t="n">
        <f aca="false">ROUND(G2803-E2803,0)</f>
        <v>1</v>
      </c>
      <c r="AA2803" s="30" t="n">
        <f aca="false">L2803+M2803</f>
        <v>74</v>
      </c>
      <c r="AB2803" s="30" t="n">
        <f aca="false">IFERROR(ROUND(Q2803/AA2803,2),0)</f>
        <v>35.84</v>
      </c>
      <c r="AC2803" s="30" t="str">
        <f aca="false">IF(AND(K2803="Critical",N2803="No"),"URGENT - No Bed","Normal")</f>
        <v>Normal</v>
      </c>
      <c r="AD2803" s="34" t="n">
        <f aca="false">INDEX(Lookup_Tables!$B$3:$B$12,MATCH(H2803,Lookup_Tables!$A$3:$A$12,0))</f>
        <v>3000000</v>
      </c>
      <c r="AE2803" s="30" t="str">
        <f aca="false">INDEX(Lookup_Tables!$C$3:$C$12,MATCH(H2803,Lookup_Tables!$A$3:$A$12,0))</f>
        <v>Dr. Pooja Iyer</v>
      </c>
      <c r="AF2803" s="30" t="str">
        <f aca="false">IFERROR(INDEX(Lookup_Tables!$F$16:$F$45,MATCH(I2803,Lookup_Tables!$E$16:$E$45,0)),"N/A")</f>
        <v>EMP212</v>
      </c>
      <c r="AG2803" s="30" t="n">
        <f aca="false">_xlfn.IFS(R2803="Recovered",4,R2803="Referred",3,R2803="Admitted",2,R2803="Deceased",1,TRUE(),0)</f>
        <v>4</v>
      </c>
      <c r="AH2803" s="30" t="str">
        <f aca="false">IF(T2803&gt;=4,"Satisfied",IF(T2803&gt;=3,"Neutral","Needs Improvement"))</f>
        <v>Satisfied</v>
      </c>
    </row>
    <row r="2804" customFormat="false" ht="15" hidden="false" customHeight="false" outlineLevel="0" collapsed="false">
      <c r="A2804" s="27" t="s">
        <v>2762</v>
      </c>
      <c r="B2804" s="27" t="s">
        <v>343</v>
      </c>
      <c r="C2804" s="27" t="n">
        <v>50</v>
      </c>
      <c r="D2804" s="27" t="s">
        <v>181</v>
      </c>
      <c r="E2804" s="28" t="n">
        <v>45310</v>
      </c>
      <c r="F2804" s="27" t="s">
        <v>1233</v>
      </c>
      <c r="G2804" s="28" t="n">
        <v>45312</v>
      </c>
      <c r="H2804" s="27" t="s">
        <v>242</v>
      </c>
      <c r="I2804" s="27" t="s">
        <v>243</v>
      </c>
      <c r="J2804" s="27" t="s">
        <v>363</v>
      </c>
      <c r="K2804" s="27" t="s">
        <v>202</v>
      </c>
      <c r="L2804" s="27" t="n">
        <v>15</v>
      </c>
      <c r="M2804" s="27" t="n">
        <v>107</v>
      </c>
      <c r="N2804" s="27" t="s">
        <v>186</v>
      </c>
      <c r="O2804" s="27" t="s">
        <v>139</v>
      </c>
      <c r="P2804" s="27" t="s">
        <v>187</v>
      </c>
      <c r="Q2804" s="29" t="n">
        <v>17803.72</v>
      </c>
      <c r="R2804" s="27" t="s">
        <v>130</v>
      </c>
      <c r="S2804" s="27" t="s">
        <v>178</v>
      </c>
      <c r="T2804" s="27" t="n">
        <v>4</v>
      </c>
      <c r="U2804" s="27" t="n">
        <f aca="false">YEAR(E2804)</f>
        <v>2024</v>
      </c>
      <c r="V2804" s="27" t="str">
        <f aca="false">TEXT(E2804,"MMM-YYYY")</f>
        <v>Jan-2024</v>
      </c>
      <c r="W2804" s="27" t="n">
        <f aca="false">MONTH(E2804)</f>
        <v>1</v>
      </c>
      <c r="X2804" s="27" t="str">
        <f aca="false">TEXT(WEEKDAY(E2804,2),"0")&amp;" - "&amp;TEXT(E2804,"dddd")</f>
        <v>5 - Friday</v>
      </c>
      <c r="Y2804" s="27" t="str">
        <f aca="false">_xlfn.IFS(C2804&lt;18,"Child (0-17)",C2804&lt;40,"Young Adult (18-39)",C2804&lt;60,"Adult (40-59)",TRUE(),"Senior (60+)")</f>
        <v>Adult (40-59)</v>
      </c>
      <c r="Z2804" s="27" t="n">
        <f aca="false">ROUND(G2804-E2804,0)</f>
        <v>2</v>
      </c>
      <c r="AA2804" s="27" t="n">
        <f aca="false">L2804+M2804</f>
        <v>122</v>
      </c>
      <c r="AB2804" s="27" t="n">
        <f aca="false">IFERROR(ROUND(Q2804/AA2804,2),0)</f>
        <v>145.93</v>
      </c>
      <c r="AC2804" s="27" t="str">
        <f aca="false">IF(AND(K2804="Critical",N2804="No"),"URGENT - No Bed","Normal")</f>
        <v>Normal</v>
      </c>
      <c r="AD2804" s="33" t="n">
        <f aca="false">INDEX(Lookup_Tables!$B$3:$B$12,MATCH(H2804,Lookup_Tables!$A$3:$A$12,0))</f>
        <v>3000000</v>
      </c>
      <c r="AE2804" s="27" t="str">
        <f aca="false">INDEX(Lookup_Tables!$C$3:$C$12,MATCH(H2804,Lookup_Tables!$A$3:$A$12,0))</f>
        <v>Dr. Pooja Iyer</v>
      </c>
      <c r="AF2804" s="27" t="str">
        <f aca="false">IFERROR(INDEX(Lookup_Tables!$F$16:$F$45,MATCH(I2804,Lookup_Tables!$E$16:$E$45,0)),"N/A")</f>
        <v>EMP214</v>
      </c>
      <c r="AG2804" s="27" t="n">
        <f aca="false">_xlfn.IFS(R2804="Recovered",4,R2804="Referred",3,R2804="Admitted",2,R2804="Deceased",1,TRUE(),0)</f>
        <v>4</v>
      </c>
      <c r="AH2804" s="27" t="str">
        <f aca="false">IF(T2804&gt;=4,"Satisfied",IF(T2804&gt;=3,"Neutral","Needs Improvement"))</f>
        <v>Satisfied</v>
      </c>
    </row>
    <row r="2805" customFormat="false" ht="15" hidden="false" customHeight="false" outlineLevel="0" collapsed="false">
      <c r="A2805" s="30" t="s">
        <v>6337</v>
      </c>
      <c r="B2805" s="30" t="s">
        <v>3782</v>
      </c>
      <c r="C2805" s="30" t="n">
        <v>16</v>
      </c>
      <c r="D2805" s="30" t="s">
        <v>181</v>
      </c>
      <c r="E2805" s="31" t="n">
        <v>45366</v>
      </c>
      <c r="F2805" s="30" t="s">
        <v>590</v>
      </c>
      <c r="G2805" s="31" t="n">
        <v>45366</v>
      </c>
      <c r="H2805" s="30" t="s">
        <v>161</v>
      </c>
      <c r="I2805" s="30" t="s">
        <v>538</v>
      </c>
      <c r="J2805" s="30" t="s">
        <v>163</v>
      </c>
      <c r="K2805" s="30" t="s">
        <v>138</v>
      </c>
      <c r="L2805" s="30" t="n">
        <v>61</v>
      </c>
      <c r="M2805" s="30" t="n">
        <v>41</v>
      </c>
      <c r="N2805" s="30" t="s">
        <v>127</v>
      </c>
      <c r="O2805" s="30" t="s">
        <v>128</v>
      </c>
      <c r="P2805" s="30" t="s">
        <v>187</v>
      </c>
      <c r="Q2805" s="32" t="n">
        <v>2012.59</v>
      </c>
      <c r="R2805" s="30" t="s">
        <v>130</v>
      </c>
      <c r="S2805" s="30" t="s">
        <v>131</v>
      </c>
      <c r="T2805" s="30" t="n">
        <v>4</v>
      </c>
      <c r="U2805" s="30" t="n">
        <f aca="false">YEAR(E2805)</f>
        <v>2024</v>
      </c>
      <c r="V2805" s="30" t="str">
        <f aca="false">TEXT(E2805,"MMM-YYYY")</f>
        <v>Mar-2024</v>
      </c>
      <c r="W2805" s="30" t="n">
        <f aca="false">MONTH(E2805)</f>
        <v>3</v>
      </c>
      <c r="X2805" s="30" t="str">
        <f aca="false">TEXT(WEEKDAY(E2805,2),"0")&amp;" - "&amp;TEXT(E2805,"dddd")</f>
        <v>5 - Friday</v>
      </c>
      <c r="Y2805" s="30" t="str">
        <f aca="false">_xlfn.IFS(C2805&lt;18,"Child (0-17)",C2805&lt;40,"Young Adult (18-39)",C2805&lt;60,"Adult (40-59)",TRUE(),"Senior (60+)")</f>
        <v>Child (0-17)</v>
      </c>
      <c r="Z2805" s="30" t="n">
        <f aca="false">ROUND(G2805-E2805,0)</f>
        <v>0</v>
      </c>
      <c r="AA2805" s="30" t="n">
        <f aca="false">L2805+M2805</f>
        <v>102</v>
      </c>
      <c r="AB2805" s="30" t="n">
        <f aca="false">IFERROR(ROUND(Q2805/AA2805,2),0)</f>
        <v>19.73</v>
      </c>
      <c r="AC2805" s="30" t="str">
        <f aca="false">IF(AND(K2805="Critical",N2805="No"),"URGENT - No Bed","Normal")</f>
        <v>Normal</v>
      </c>
      <c r="AD2805" s="34" t="n">
        <f aca="false">INDEX(Lookup_Tables!$B$3:$B$12,MATCH(H2805,Lookup_Tables!$A$3:$A$12,0))</f>
        <v>3600000</v>
      </c>
      <c r="AE2805" s="30" t="str">
        <f aca="false">INDEX(Lookup_Tables!$C$3:$C$12,MATCH(H2805,Lookup_Tables!$A$3:$A$12,0))</f>
        <v>Dr. Sameer Joshi</v>
      </c>
      <c r="AF2805" s="30" t="str">
        <f aca="false">IFERROR(INDEX(Lookup_Tables!$F$16:$F$45,MATCH(I2805,Lookup_Tables!$E$16:$E$45,0)),"N/A")</f>
        <v>EMP221</v>
      </c>
      <c r="AG2805" s="30" t="n">
        <f aca="false">_xlfn.IFS(R2805="Recovered",4,R2805="Referred",3,R2805="Admitted",2,R2805="Deceased",1,TRUE(),0)</f>
        <v>4</v>
      </c>
      <c r="AH2805" s="30" t="str">
        <f aca="false">IF(T2805&gt;=4,"Satisfied",IF(T2805&gt;=3,"Neutral","Needs Improvement"))</f>
        <v>Satisfied</v>
      </c>
    </row>
    <row r="2806" customFormat="false" ht="15" hidden="false" customHeight="false" outlineLevel="0" collapsed="false">
      <c r="A2806" s="27" t="s">
        <v>7137</v>
      </c>
      <c r="B2806" s="27" t="s">
        <v>1681</v>
      </c>
      <c r="C2806" s="27" t="n">
        <v>59</v>
      </c>
      <c r="D2806" s="27" t="s">
        <v>181</v>
      </c>
      <c r="E2806" s="28" t="n">
        <v>45595</v>
      </c>
      <c r="F2806" s="27" t="s">
        <v>2406</v>
      </c>
      <c r="G2806" s="28" t="n">
        <v>45599</v>
      </c>
      <c r="H2806" s="27" t="s">
        <v>183</v>
      </c>
      <c r="I2806" s="27" t="s">
        <v>184</v>
      </c>
      <c r="J2806" s="27" t="s">
        <v>213</v>
      </c>
      <c r="K2806" s="27" t="s">
        <v>126</v>
      </c>
      <c r="L2806" s="27" t="n">
        <v>5</v>
      </c>
      <c r="M2806" s="27" t="n">
        <v>119</v>
      </c>
      <c r="N2806" s="27" t="s">
        <v>186</v>
      </c>
      <c r="O2806" s="27" t="s">
        <v>139</v>
      </c>
      <c r="P2806" s="27" t="s">
        <v>140</v>
      </c>
      <c r="Q2806" s="29" t="n">
        <v>8849.28</v>
      </c>
      <c r="R2806" s="27" t="s">
        <v>268</v>
      </c>
      <c r="S2806" s="27" t="s">
        <v>197</v>
      </c>
      <c r="T2806" s="27" t="n">
        <v>3</v>
      </c>
      <c r="U2806" s="27" t="n">
        <f aca="false">YEAR(E2806)</f>
        <v>2024</v>
      </c>
      <c r="V2806" s="27" t="str">
        <f aca="false">TEXT(E2806,"MMM-YYYY")</f>
        <v>Oct-2024</v>
      </c>
      <c r="W2806" s="27" t="n">
        <f aca="false">MONTH(E2806)</f>
        <v>10</v>
      </c>
      <c r="X2806" s="27" t="str">
        <f aca="false">TEXT(WEEKDAY(E2806,2),"0")&amp;" - "&amp;TEXT(E2806,"dddd")</f>
        <v>3 - Wednesday</v>
      </c>
      <c r="Y2806" s="27" t="str">
        <f aca="false">_xlfn.IFS(C2806&lt;18,"Child (0-17)",C2806&lt;40,"Young Adult (18-39)",C2806&lt;60,"Adult (40-59)",TRUE(),"Senior (60+)")</f>
        <v>Adult (40-59)</v>
      </c>
      <c r="Z2806" s="27" t="n">
        <f aca="false">ROUND(G2806-E2806,0)</f>
        <v>4</v>
      </c>
      <c r="AA2806" s="27" t="n">
        <f aca="false">L2806+M2806</f>
        <v>124</v>
      </c>
      <c r="AB2806" s="27" t="n">
        <f aca="false">IFERROR(ROUND(Q2806/AA2806,2),0)</f>
        <v>71.37</v>
      </c>
      <c r="AC2806" s="27" t="str">
        <f aca="false">IF(AND(K2806="Critical",N2806="No"),"URGENT - No Bed","Normal")</f>
        <v>Normal</v>
      </c>
      <c r="AD2806" s="33" t="n">
        <f aca="false">INDEX(Lookup_Tables!$B$3:$B$12,MATCH(H2806,Lookup_Tables!$A$3:$A$12,0))</f>
        <v>3100000</v>
      </c>
      <c r="AE2806" s="27" t="str">
        <f aca="false">INDEX(Lookup_Tables!$C$3:$C$12,MATCH(H2806,Lookup_Tables!$A$3:$A$12,0))</f>
        <v>Dr. Kavita Rao</v>
      </c>
      <c r="AF2806" s="27" t="str">
        <f aca="false">IFERROR(INDEX(Lookup_Tables!$F$16:$F$45,MATCH(I2806,Lookup_Tables!$E$16:$E$45,0)),"N/A")</f>
        <v>EMP226</v>
      </c>
      <c r="AG2806" s="27" t="n">
        <f aca="false">_xlfn.IFS(R2806="Recovered",4,R2806="Referred",3,R2806="Admitted",2,R2806="Deceased",1,TRUE(),0)</f>
        <v>3</v>
      </c>
      <c r="AH2806" s="27" t="str">
        <f aca="false">IF(T2806&gt;=4,"Satisfied",IF(T2806&gt;=3,"Neutral","Needs Improvement"))</f>
        <v>Neutral</v>
      </c>
    </row>
    <row r="2807" customFormat="false" ht="15" hidden="false" customHeight="false" outlineLevel="0" collapsed="false">
      <c r="A2807" s="30" t="s">
        <v>5873</v>
      </c>
      <c r="B2807" s="30" t="s">
        <v>2604</v>
      </c>
      <c r="C2807" s="30" t="n">
        <v>55</v>
      </c>
      <c r="D2807" s="30" t="s">
        <v>121</v>
      </c>
      <c r="E2807" s="31" t="n">
        <v>45429</v>
      </c>
      <c r="F2807" s="30" t="s">
        <v>608</v>
      </c>
      <c r="G2807" s="31" t="n">
        <v>45429</v>
      </c>
      <c r="H2807" s="30" t="s">
        <v>146</v>
      </c>
      <c r="I2807" s="30" t="s">
        <v>147</v>
      </c>
      <c r="J2807" s="30" t="s">
        <v>222</v>
      </c>
      <c r="K2807" s="30" t="s">
        <v>156</v>
      </c>
      <c r="L2807" s="30" t="n">
        <v>43</v>
      </c>
      <c r="M2807" s="30" t="n">
        <v>90</v>
      </c>
      <c r="N2807" s="30" t="s">
        <v>127</v>
      </c>
      <c r="O2807" s="30" t="s">
        <v>149</v>
      </c>
      <c r="P2807" s="30" t="s">
        <v>140</v>
      </c>
      <c r="Q2807" s="32" t="n">
        <v>4673.53</v>
      </c>
      <c r="R2807" s="30" t="s">
        <v>172</v>
      </c>
      <c r="S2807" s="30" t="s">
        <v>192</v>
      </c>
      <c r="T2807" s="30" t="n">
        <v>5</v>
      </c>
      <c r="U2807" s="30" t="n">
        <f aca="false">YEAR(E2807)</f>
        <v>2024</v>
      </c>
      <c r="V2807" s="30" t="str">
        <f aca="false">TEXT(E2807,"MMM-YYYY")</f>
        <v>May-2024</v>
      </c>
      <c r="W2807" s="30" t="n">
        <f aca="false">MONTH(E2807)</f>
        <v>5</v>
      </c>
      <c r="X2807" s="30" t="str">
        <f aca="false">TEXT(WEEKDAY(E2807,2),"0")&amp;" - "&amp;TEXT(E2807,"dddd")</f>
        <v>5 - Friday</v>
      </c>
      <c r="Y2807" s="30" t="str">
        <f aca="false">_xlfn.IFS(C2807&lt;18,"Child (0-17)",C2807&lt;40,"Young Adult (18-39)",C2807&lt;60,"Adult (40-59)",TRUE(),"Senior (60+)")</f>
        <v>Adult (40-59)</v>
      </c>
      <c r="Z2807" s="30" t="n">
        <f aca="false">ROUND(G2807-E2807,0)</f>
        <v>0</v>
      </c>
      <c r="AA2807" s="30" t="n">
        <f aca="false">L2807+M2807</f>
        <v>133</v>
      </c>
      <c r="AB2807" s="30" t="n">
        <f aca="false">IFERROR(ROUND(Q2807/AA2807,2),0)</f>
        <v>35.14</v>
      </c>
      <c r="AC2807" s="30" t="str">
        <f aca="false">IF(AND(K2807="Critical",N2807="No"),"URGENT - No Bed","Normal")</f>
        <v>Normal</v>
      </c>
      <c r="AD2807" s="34" t="n">
        <f aca="false">INDEX(Lookup_Tables!$B$3:$B$12,MATCH(H2807,Lookup_Tables!$A$3:$A$12,0))</f>
        <v>2700000</v>
      </c>
      <c r="AE2807" s="30" t="str">
        <f aca="false">INDEX(Lookup_Tables!$C$3:$C$12,MATCH(H2807,Lookup_Tables!$A$3:$A$12,0))</f>
        <v>Dr. Vikram Singh</v>
      </c>
      <c r="AF2807" s="30" t="str">
        <f aca="false">IFERROR(INDEX(Lookup_Tables!$F$16:$F$45,MATCH(I2807,Lookup_Tables!$E$16:$E$45,0)),"N/A")</f>
        <v>EMP229</v>
      </c>
      <c r="AG2807" s="30" t="n">
        <f aca="false">_xlfn.IFS(R2807="Recovered",4,R2807="Referred",3,R2807="Admitted",2,R2807="Deceased",1,TRUE(),0)</f>
        <v>2</v>
      </c>
      <c r="AH2807" s="30" t="str">
        <f aca="false">IF(T2807&gt;=4,"Satisfied",IF(T2807&gt;=3,"Neutral","Needs Improvement"))</f>
        <v>Satisfied</v>
      </c>
    </row>
    <row r="2808" customFormat="false" ht="15" hidden="false" customHeight="false" outlineLevel="0" collapsed="false">
      <c r="A2808" s="27" t="s">
        <v>3755</v>
      </c>
      <c r="B2808" s="27" t="s">
        <v>166</v>
      </c>
      <c r="C2808" s="27" t="n">
        <v>62</v>
      </c>
      <c r="D2808" s="27" t="s">
        <v>181</v>
      </c>
      <c r="E2808" s="28" t="n">
        <v>45448</v>
      </c>
      <c r="F2808" s="27" t="s">
        <v>710</v>
      </c>
      <c r="G2808" s="28" t="n">
        <v>45451</v>
      </c>
      <c r="H2808" s="27" t="s">
        <v>135</v>
      </c>
      <c r="I2808" s="27" t="s">
        <v>278</v>
      </c>
      <c r="J2808" s="27" t="s">
        <v>262</v>
      </c>
      <c r="K2808" s="27" t="s">
        <v>126</v>
      </c>
      <c r="L2808" s="27" t="n">
        <v>27</v>
      </c>
      <c r="M2808" s="27" t="n">
        <v>78</v>
      </c>
      <c r="N2808" s="27" t="s">
        <v>186</v>
      </c>
      <c r="O2808" s="27" t="s">
        <v>128</v>
      </c>
      <c r="P2808" s="27" t="s">
        <v>150</v>
      </c>
      <c r="Q2808" s="29" t="n">
        <v>8311.66</v>
      </c>
      <c r="R2808" s="27" t="s">
        <v>130</v>
      </c>
      <c r="S2808" s="27" t="s">
        <v>141</v>
      </c>
      <c r="T2808" s="27" t="n">
        <v>4</v>
      </c>
      <c r="U2808" s="27" t="n">
        <f aca="false">YEAR(E2808)</f>
        <v>2024</v>
      </c>
      <c r="V2808" s="27" t="str">
        <f aca="false">TEXT(E2808,"MMM-YYYY")</f>
        <v>Jun-2024</v>
      </c>
      <c r="W2808" s="27" t="n">
        <f aca="false">MONTH(E2808)</f>
        <v>6</v>
      </c>
      <c r="X2808" s="27" t="str">
        <f aca="false">TEXT(WEEKDAY(E2808,2),"0")&amp;" - "&amp;TEXT(E2808,"dddd")</f>
        <v>3 - Wednesday</v>
      </c>
      <c r="Y2808" s="27" t="str">
        <f aca="false">_xlfn.IFS(C2808&lt;18,"Child (0-17)",C2808&lt;40,"Young Adult (18-39)",C2808&lt;60,"Adult (40-59)",TRUE(),"Senior (60+)")</f>
        <v>Senior (60+)</v>
      </c>
      <c r="Z2808" s="27" t="n">
        <f aca="false">ROUND(G2808-E2808,0)</f>
        <v>3</v>
      </c>
      <c r="AA2808" s="27" t="n">
        <f aca="false">L2808+M2808</f>
        <v>105</v>
      </c>
      <c r="AB2808" s="27" t="n">
        <f aca="false">IFERROR(ROUND(Q2808/AA2808,2),0)</f>
        <v>79.16</v>
      </c>
      <c r="AC2808" s="27" t="str">
        <f aca="false">IF(AND(K2808="Critical",N2808="No"),"URGENT - No Bed","Normal")</f>
        <v>Normal</v>
      </c>
      <c r="AD2808" s="33" t="n">
        <f aca="false">INDEX(Lookup_Tables!$B$3:$B$12,MATCH(H2808,Lookup_Tables!$A$3:$A$12,0))</f>
        <v>4600000</v>
      </c>
      <c r="AE2808" s="27" t="str">
        <f aca="false">INDEX(Lookup_Tables!$C$3:$C$12,MATCH(H2808,Lookup_Tables!$A$3:$A$12,0))</f>
        <v>Dr. Farhan Khan</v>
      </c>
      <c r="AF2808" s="27" t="str">
        <f aca="false">IFERROR(INDEX(Lookup_Tables!$F$16:$F$45,MATCH(I2808,Lookup_Tables!$E$16:$E$45,0)),"N/A")</f>
        <v>EMP208</v>
      </c>
      <c r="AG2808" s="27" t="n">
        <f aca="false">_xlfn.IFS(R2808="Recovered",4,R2808="Referred",3,R2808="Admitted",2,R2808="Deceased",1,TRUE(),0)</f>
        <v>4</v>
      </c>
      <c r="AH2808" s="27" t="str">
        <f aca="false">IF(T2808&gt;=4,"Satisfied",IF(T2808&gt;=3,"Neutral","Needs Improvement"))</f>
        <v>Satisfied</v>
      </c>
    </row>
    <row r="2809" customFormat="false" ht="15" hidden="false" customHeight="false" outlineLevel="0" collapsed="false">
      <c r="A2809" s="30" t="s">
        <v>6351</v>
      </c>
      <c r="B2809" s="30" t="s">
        <v>839</v>
      </c>
      <c r="C2809" s="30" t="n">
        <v>31</v>
      </c>
      <c r="D2809" s="30" t="s">
        <v>181</v>
      </c>
      <c r="E2809" s="31" t="n">
        <v>45416</v>
      </c>
      <c r="F2809" s="30" t="s">
        <v>503</v>
      </c>
      <c r="G2809" s="31" t="n">
        <v>45419</v>
      </c>
      <c r="H2809" s="30" t="s">
        <v>242</v>
      </c>
      <c r="I2809" s="30" t="s">
        <v>315</v>
      </c>
      <c r="J2809" s="30" t="s">
        <v>363</v>
      </c>
      <c r="K2809" s="30" t="s">
        <v>156</v>
      </c>
      <c r="L2809" s="30" t="n">
        <v>50</v>
      </c>
      <c r="M2809" s="30" t="n">
        <v>34</v>
      </c>
      <c r="N2809" s="30" t="s">
        <v>127</v>
      </c>
      <c r="O2809" s="30" t="s">
        <v>128</v>
      </c>
      <c r="P2809" s="30" t="s">
        <v>187</v>
      </c>
      <c r="Q2809" s="32" t="n">
        <v>4414.39</v>
      </c>
      <c r="R2809" s="30" t="s">
        <v>130</v>
      </c>
      <c r="S2809" s="30" t="s">
        <v>192</v>
      </c>
      <c r="T2809" s="30" t="n">
        <v>1</v>
      </c>
      <c r="U2809" s="30" t="n">
        <f aca="false">YEAR(E2809)</f>
        <v>2024</v>
      </c>
      <c r="V2809" s="30" t="str">
        <f aca="false">TEXT(E2809,"MMM-YYYY")</f>
        <v>May-2024</v>
      </c>
      <c r="W2809" s="30" t="n">
        <f aca="false">MONTH(E2809)</f>
        <v>5</v>
      </c>
      <c r="X2809" s="30" t="str">
        <f aca="false">TEXT(WEEKDAY(E2809,2),"0")&amp;" - "&amp;TEXT(E2809,"dddd")</f>
        <v>6 - Saturday</v>
      </c>
      <c r="Y2809" s="30" t="str">
        <f aca="false">_xlfn.IFS(C2809&lt;18,"Child (0-17)",C2809&lt;40,"Young Adult (18-39)",C2809&lt;60,"Adult (40-59)",TRUE(),"Senior (60+)")</f>
        <v>Young Adult (18-39)</v>
      </c>
      <c r="Z2809" s="30" t="n">
        <f aca="false">ROUND(G2809-E2809,0)</f>
        <v>3</v>
      </c>
      <c r="AA2809" s="30" t="n">
        <f aca="false">L2809+M2809</f>
        <v>84</v>
      </c>
      <c r="AB2809" s="30" t="n">
        <f aca="false">IFERROR(ROUND(Q2809/AA2809,2),0)</f>
        <v>52.55</v>
      </c>
      <c r="AC2809" s="30" t="str">
        <f aca="false">IF(AND(K2809="Critical",N2809="No"),"URGENT - No Bed","Normal")</f>
        <v>Normal</v>
      </c>
      <c r="AD2809" s="34" t="n">
        <f aca="false">INDEX(Lookup_Tables!$B$3:$B$12,MATCH(H2809,Lookup_Tables!$A$3:$A$12,0))</f>
        <v>3000000</v>
      </c>
      <c r="AE2809" s="30" t="str">
        <f aca="false">INDEX(Lookup_Tables!$C$3:$C$12,MATCH(H2809,Lookup_Tables!$A$3:$A$12,0))</f>
        <v>Dr. Pooja Iyer</v>
      </c>
      <c r="AF2809" s="30" t="str">
        <f aca="false">IFERROR(INDEX(Lookup_Tables!$F$16:$F$45,MATCH(I2809,Lookup_Tables!$E$16:$E$45,0)),"N/A")</f>
        <v>EMP213</v>
      </c>
      <c r="AG2809" s="30" t="n">
        <f aca="false">_xlfn.IFS(R2809="Recovered",4,R2809="Referred",3,R2809="Admitted",2,R2809="Deceased",1,TRUE(),0)</f>
        <v>4</v>
      </c>
      <c r="AH2809" s="30" t="str">
        <f aca="false">IF(T2809&gt;=4,"Satisfied",IF(T2809&gt;=3,"Neutral","Needs Improvement"))</f>
        <v>Needs Improvement</v>
      </c>
    </row>
    <row r="2810" customFormat="false" ht="15" hidden="false" customHeight="false" outlineLevel="0" collapsed="false">
      <c r="A2810" s="27" t="s">
        <v>2355</v>
      </c>
      <c r="B2810" s="27" t="s">
        <v>2356</v>
      </c>
      <c r="C2810" s="27" t="n">
        <v>38</v>
      </c>
      <c r="D2810" s="27" t="s">
        <v>181</v>
      </c>
      <c r="E2810" s="28" t="n">
        <v>45430</v>
      </c>
      <c r="F2810" s="27" t="s">
        <v>271</v>
      </c>
      <c r="G2810" s="28" t="n">
        <v>45433</v>
      </c>
      <c r="H2810" s="27" t="s">
        <v>242</v>
      </c>
      <c r="I2810" s="27" t="s">
        <v>243</v>
      </c>
      <c r="J2810" s="27" t="s">
        <v>422</v>
      </c>
      <c r="K2810" s="27" t="s">
        <v>156</v>
      </c>
      <c r="L2810" s="27" t="n">
        <v>29</v>
      </c>
      <c r="M2810" s="27" t="n">
        <v>72</v>
      </c>
      <c r="N2810" s="27" t="s">
        <v>127</v>
      </c>
      <c r="O2810" s="27" t="s">
        <v>139</v>
      </c>
      <c r="P2810" s="27" t="s">
        <v>187</v>
      </c>
      <c r="Q2810" s="29" t="n">
        <v>3103.14</v>
      </c>
      <c r="R2810" s="27" t="s">
        <v>130</v>
      </c>
      <c r="S2810" s="27" t="s">
        <v>192</v>
      </c>
      <c r="T2810" s="27" t="n">
        <v>4</v>
      </c>
      <c r="U2810" s="27" t="n">
        <f aca="false">YEAR(E2810)</f>
        <v>2024</v>
      </c>
      <c r="V2810" s="27" t="str">
        <f aca="false">TEXT(E2810,"MMM-YYYY")</f>
        <v>May-2024</v>
      </c>
      <c r="W2810" s="27" t="n">
        <f aca="false">MONTH(E2810)</f>
        <v>5</v>
      </c>
      <c r="X2810" s="27" t="str">
        <f aca="false">TEXT(WEEKDAY(E2810,2),"0")&amp;" - "&amp;TEXT(E2810,"dddd")</f>
        <v>6 - Saturday</v>
      </c>
      <c r="Y2810" s="27" t="str">
        <f aca="false">_xlfn.IFS(C2810&lt;18,"Child (0-17)",C2810&lt;40,"Young Adult (18-39)",C2810&lt;60,"Adult (40-59)",TRUE(),"Senior (60+)")</f>
        <v>Young Adult (18-39)</v>
      </c>
      <c r="Z2810" s="27" t="n">
        <f aca="false">ROUND(G2810-E2810,0)</f>
        <v>3</v>
      </c>
      <c r="AA2810" s="27" t="n">
        <f aca="false">L2810+M2810</f>
        <v>101</v>
      </c>
      <c r="AB2810" s="27" t="n">
        <f aca="false">IFERROR(ROUND(Q2810/AA2810,2),0)</f>
        <v>30.72</v>
      </c>
      <c r="AC2810" s="27" t="str">
        <f aca="false">IF(AND(K2810="Critical",N2810="No"),"URGENT - No Bed","Normal")</f>
        <v>Normal</v>
      </c>
      <c r="AD2810" s="33" t="n">
        <f aca="false">INDEX(Lookup_Tables!$B$3:$B$12,MATCH(H2810,Lookup_Tables!$A$3:$A$12,0))</f>
        <v>3000000</v>
      </c>
      <c r="AE2810" s="27" t="str">
        <f aca="false">INDEX(Lookup_Tables!$C$3:$C$12,MATCH(H2810,Lookup_Tables!$A$3:$A$12,0))</f>
        <v>Dr. Pooja Iyer</v>
      </c>
      <c r="AF2810" s="27" t="str">
        <f aca="false">IFERROR(INDEX(Lookup_Tables!$F$16:$F$45,MATCH(I2810,Lookup_Tables!$E$16:$E$45,0)),"N/A")</f>
        <v>EMP214</v>
      </c>
      <c r="AG2810" s="27" t="n">
        <f aca="false">_xlfn.IFS(R2810="Recovered",4,R2810="Referred",3,R2810="Admitted",2,R2810="Deceased",1,TRUE(),0)</f>
        <v>4</v>
      </c>
      <c r="AH2810" s="27" t="str">
        <f aca="false">IF(T2810&gt;=4,"Satisfied",IF(T2810&gt;=3,"Neutral","Needs Improvement"))</f>
        <v>Satisfied</v>
      </c>
    </row>
    <row r="2811" customFormat="false" ht="15" hidden="false" customHeight="false" outlineLevel="0" collapsed="false">
      <c r="A2811" s="30" t="s">
        <v>5374</v>
      </c>
      <c r="B2811" s="30" t="s">
        <v>5375</v>
      </c>
      <c r="C2811" s="30" t="n">
        <v>49</v>
      </c>
      <c r="D2811" s="30" t="s">
        <v>121</v>
      </c>
      <c r="E2811" s="31" t="n">
        <v>45406</v>
      </c>
      <c r="F2811" s="30" t="s">
        <v>250</v>
      </c>
      <c r="G2811" s="31" t="n">
        <v>45408</v>
      </c>
      <c r="H2811" s="30" t="s">
        <v>236</v>
      </c>
      <c r="I2811" s="30" t="s">
        <v>237</v>
      </c>
      <c r="J2811" s="30" t="s">
        <v>238</v>
      </c>
      <c r="K2811" s="30" t="s">
        <v>126</v>
      </c>
      <c r="L2811" s="30" t="n">
        <v>27</v>
      </c>
      <c r="M2811" s="30" t="n">
        <v>103</v>
      </c>
      <c r="N2811" s="30" t="s">
        <v>186</v>
      </c>
      <c r="O2811" s="30" t="s">
        <v>128</v>
      </c>
      <c r="P2811" s="30" t="s">
        <v>140</v>
      </c>
      <c r="Q2811" s="32" t="n">
        <v>8388.67</v>
      </c>
      <c r="R2811" s="30" t="s">
        <v>172</v>
      </c>
      <c r="S2811" s="30" t="s">
        <v>141</v>
      </c>
      <c r="T2811" s="30" t="n">
        <v>3</v>
      </c>
      <c r="U2811" s="30" t="n">
        <f aca="false">YEAR(E2811)</f>
        <v>2024</v>
      </c>
      <c r="V2811" s="30" t="str">
        <f aca="false">TEXT(E2811,"MMM-YYYY")</f>
        <v>Apr-2024</v>
      </c>
      <c r="W2811" s="30" t="n">
        <f aca="false">MONTH(E2811)</f>
        <v>4</v>
      </c>
      <c r="X2811" s="30" t="str">
        <f aca="false">TEXT(WEEKDAY(E2811,2),"0")&amp;" - "&amp;TEXT(E2811,"dddd")</f>
        <v>3 - Wednesday</v>
      </c>
      <c r="Y2811" s="30" t="str">
        <f aca="false">_xlfn.IFS(C2811&lt;18,"Child (0-17)",C2811&lt;40,"Young Adult (18-39)",C2811&lt;60,"Adult (40-59)",TRUE(),"Senior (60+)")</f>
        <v>Adult (40-59)</v>
      </c>
      <c r="Z2811" s="30" t="n">
        <f aca="false">ROUND(G2811-E2811,0)</f>
        <v>2</v>
      </c>
      <c r="AA2811" s="30" t="n">
        <f aca="false">L2811+M2811</f>
        <v>130</v>
      </c>
      <c r="AB2811" s="30" t="n">
        <f aca="false">IFERROR(ROUND(Q2811/AA2811,2),0)</f>
        <v>64.53</v>
      </c>
      <c r="AC2811" s="30" t="str">
        <f aca="false">IF(AND(K2811="Critical",N2811="No"),"URGENT - No Bed","Normal")</f>
        <v>Normal</v>
      </c>
      <c r="AD2811" s="34" t="n">
        <f aca="false">INDEX(Lookup_Tables!$B$3:$B$12,MATCH(H2811,Lookup_Tables!$A$3:$A$12,0))</f>
        <v>3900000</v>
      </c>
      <c r="AE2811" s="30" t="str">
        <f aca="false">INDEX(Lookup_Tables!$C$3:$C$12,MATCH(H2811,Lookup_Tables!$A$3:$A$12,0))</f>
        <v>Dr. Rina Mehta</v>
      </c>
      <c r="AF2811" s="30" t="str">
        <f aca="false">IFERROR(INDEX(Lookup_Tables!$F$16:$F$45,MATCH(I2811,Lookup_Tables!$E$16:$E$45,0)),"N/A")</f>
        <v>EMP215</v>
      </c>
      <c r="AG2811" s="30" t="n">
        <f aca="false">_xlfn.IFS(R2811="Recovered",4,R2811="Referred",3,R2811="Admitted",2,R2811="Deceased",1,TRUE(),0)</f>
        <v>2</v>
      </c>
      <c r="AH2811" s="30" t="str">
        <f aca="false">IF(T2811&gt;=4,"Satisfied",IF(T2811&gt;=3,"Neutral","Needs Improvement"))</f>
        <v>Neutral</v>
      </c>
    </row>
    <row r="2812" customFormat="false" ht="15" hidden="false" customHeight="false" outlineLevel="0" collapsed="false">
      <c r="A2812" s="27" t="s">
        <v>4670</v>
      </c>
      <c r="B2812" s="27" t="s">
        <v>855</v>
      </c>
      <c r="C2812" s="27" t="n">
        <v>35</v>
      </c>
      <c r="D2812" s="27" t="s">
        <v>121</v>
      </c>
      <c r="E2812" s="28" t="n">
        <v>45621</v>
      </c>
      <c r="F2812" s="27" t="s">
        <v>347</v>
      </c>
      <c r="G2812" s="28" t="n">
        <v>45622</v>
      </c>
      <c r="H2812" s="27" t="s">
        <v>236</v>
      </c>
      <c r="I2812" s="27" t="s">
        <v>266</v>
      </c>
      <c r="J2812" s="27" t="s">
        <v>375</v>
      </c>
      <c r="K2812" s="27" t="s">
        <v>156</v>
      </c>
      <c r="L2812" s="27" t="n">
        <v>61</v>
      </c>
      <c r="M2812" s="27" t="n">
        <v>37</v>
      </c>
      <c r="N2812" s="27" t="s">
        <v>127</v>
      </c>
      <c r="O2812" s="27" t="s">
        <v>139</v>
      </c>
      <c r="P2812" s="27" t="s">
        <v>129</v>
      </c>
      <c r="Q2812" s="29" t="n">
        <v>2670.89</v>
      </c>
      <c r="R2812" s="27" t="s">
        <v>130</v>
      </c>
      <c r="S2812" s="27" t="s">
        <v>141</v>
      </c>
      <c r="T2812" s="27" t="n">
        <v>2</v>
      </c>
      <c r="U2812" s="27" t="n">
        <f aca="false">YEAR(E2812)</f>
        <v>2024</v>
      </c>
      <c r="V2812" s="27" t="str">
        <f aca="false">TEXT(E2812,"MMM-YYYY")</f>
        <v>Nov-2024</v>
      </c>
      <c r="W2812" s="27" t="n">
        <f aca="false">MONTH(E2812)</f>
        <v>11</v>
      </c>
      <c r="X2812" s="27" t="str">
        <f aca="false">TEXT(WEEKDAY(E2812,2),"0")&amp;" - "&amp;TEXT(E2812,"dddd")</f>
        <v>1 - Monday</v>
      </c>
      <c r="Y2812" s="27" t="str">
        <f aca="false">_xlfn.IFS(C2812&lt;18,"Child (0-17)",C2812&lt;40,"Young Adult (18-39)",C2812&lt;60,"Adult (40-59)",TRUE(),"Senior (60+)")</f>
        <v>Young Adult (18-39)</v>
      </c>
      <c r="Z2812" s="27" t="n">
        <f aca="false">ROUND(G2812-E2812,0)</f>
        <v>1</v>
      </c>
      <c r="AA2812" s="27" t="n">
        <f aca="false">L2812+M2812</f>
        <v>98</v>
      </c>
      <c r="AB2812" s="27" t="n">
        <f aca="false">IFERROR(ROUND(Q2812/AA2812,2),0)</f>
        <v>27.25</v>
      </c>
      <c r="AC2812" s="27" t="str">
        <f aca="false">IF(AND(K2812="Critical",N2812="No"),"URGENT - No Bed","Normal")</f>
        <v>Normal</v>
      </c>
      <c r="AD2812" s="33" t="n">
        <f aca="false">INDEX(Lookup_Tables!$B$3:$B$12,MATCH(H2812,Lookup_Tables!$A$3:$A$12,0))</f>
        <v>3900000</v>
      </c>
      <c r="AE2812" s="27" t="str">
        <f aca="false">INDEX(Lookup_Tables!$C$3:$C$12,MATCH(H2812,Lookup_Tables!$A$3:$A$12,0))</f>
        <v>Dr. Rina Mehta</v>
      </c>
      <c r="AF2812" s="27" t="str">
        <f aca="false">IFERROR(INDEX(Lookup_Tables!$F$16:$F$45,MATCH(I2812,Lookup_Tables!$E$16:$E$45,0)),"N/A")</f>
        <v>EMP217</v>
      </c>
      <c r="AG2812" s="27" t="n">
        <f aca="false">_xlfn.IFS(R2812="Recovered",4,R2812="Referred",3,R2812="Admitted",2,R2812="Deceased",1,TRUE(),0)</f>
        <v>4</v>
      </c>
      <c r="AH2812" s="27" t="str">
        <f aca="false">IF(T2812&gt;=4,"Satisfied",IF(T2812&gt;=3,"Neutral","Needs Improvement"))</f>
        <v>Needs Improvement</v>
      </c>
    </row>
    <row r="2813" customFormat="false" ht="15" hidden="false" customHeight="false" outlineLevel="0" collapsed="false">
      <c r="A2813" s="30" t="s">
        <v>4486</v>
      </c>
      <c r="B2813" s="30" t="s">
        <v>1533</v>
      </c>
      <c r="C2813" s="30" t="n">
        <v>23</v>
      </c>
      <c r="D2813" s="30" t="s">
        <v>121</v>
      </c>
      <c r="E2813" s="31" t="n">
        <v>45336</v>
      </c>
      <c r="F2813" s="30" t="s">
        <v>922</v>
      </c>
      <c r="G2813" s="31" t="n">
        <v>45336</v>
      </c>
      <c r="H2813" s="30" t="s">
        <v>206</v>
      </c>
      <c r="I2813" s="30" t="s">
        <v>232</v>
      </c>
      <c r="J2813" s="30" t="s">
        <v>208</v>
      </c>
      <c r="K2813" s="30" t="s">
        <v>138</v>
      </c>
      <c r="L2813" s="30" t="n">
        <v>43</v>
      </c>
      <c r="M2813" s="30" t="n">
        <v>36</v>
      </c>
      <c r="N2813" s="30" t="s">
        <v>127</v>
      </c>
      <c r="O2813" s="30" t="s">
        <v>149</v>
      </c>
      <c r="P2813" s="30" t="s">
        <v>129</v>
      </c>
      <c r="Q2813" s="32" t="n">
        <v>1622.16</v>
      </c>
      <c r="R2813" s="30" t="s">
        <v>130</v>
      </c>
      <c r="S2813" s="30" t="s">
        <v>141</v>
      </c>
      <c r="T2813" s="30" t="n">
        <v>4</v>
      </c>
      <c r="U2813" s="30" t="n">
        <f aca="false">YEAR(E2813)</f>
        <v>2024</v>
      </c>
      <c r="V2813" s="30" t="str">
        <f aca="false">TEXT(E2813,"MMM-YYYY")</f>
        <v>Feb-2024</v>
      </c>
      <c r="W2813" s="30" t="n">
        <f aca="false">MONTH(E2813)</f>
        <v>2</v>
      </c>
      <c r="X2813" s="30" t="str">
        <f aca="false">TEXT(WEEKDAY(E2813,2),"0")&amp;" - "&amp;TEXT(E2813,"dddd")</f>
        <v>3 - Wednesday</v>
      </c>
      <c r="Y2813" s="30" t="str">
        <f aca="false">_xlfn.IFS(C2813&lt;18,"Child (0-17)",C2813&lt;40,"Young Adult (18-39)",C2813&lt;60,"Adult (40-59)",TRUE(),"Senior (60+)")</f>
        <v>Young Adult (18-39)</v>
      </c>
      <c r="Z2813" s="30" t="n">
        <f aca="false">ROUND(G2813-E2813,0)</f>
        <v>0</v>
      </c>
      <c r="AA2813" s="30" t="n">
        <f aca="false">L2813+M2813</f>
        <v>79</v>
      </c>
      <c r="AB2813" s="30" t="n">
        <f aca="false">IFERROR(ROUND(Q2813/AA2813,2),0)</f>
        <v>20.53</v>
      </c>
      <c r="AC2813" s="30" t="str">
        <f aca="false">IF(AND(K2813="Critical",N2813="No"),"URGENT - No Bed","Normal")</f>
        <v>Normal</v>
      </c>
      <c r="AD2813" s="34" t="n">
        <f aca="false">INDEX(Lookup_Tables!$B$3:$B$12,MATCH(H2813,Lookup_Tables!$A$3:$A$12,0))</f>
        <v>2800000</v>
      </c>
      <c r="AE2813" s="30" t="str">
        <f aca="false">INDEX(Lookup_Tables!$C$3:$C$12,MATCH(H2813,Lookup_Tables!$A$3:$A$12,0))</f>
        <v>Dr. Suresh Nair</v>
      </c>
      <c r="AF2813" s="30" t="str">
        <f aca="false">IFERROR(INDEX(Lookup_Tables!$F$16:$F$45,MATCH(I2813,Lookup_Tables!$E$16:$E$45,0)),"N/A")</f>
        <v>EMP210</v>
      </c>
      <c r="AG2813" s="30" t="n">
        <f aca="false">_xlfn.IFS(R2813="Recovered",4,R2813="Referred",3,R2813="Admitted",2,R2813="Deceased",1,TRUE(),0)</f>
        <v>4</v>
      </c>
      <c r="AH2813" s="30" t="str">
        <f aca="false">IF(T2813&gt;=4,"Satisfied",IF(T2813&gt;=3,"Neutral","Needs Improvement"))</f>
        <v>Satisfied</v>
      </c>
    </row>
    <row r="2814" customFormat="false" ht="15" hidden="false" customHeight="false" outlineLevel="0" collapsed="false">
      <c r="A2814" s="27" t="s">
        <v>564</v>
      </c>
      <c r="B2814" s="27" t="s">
        <v>565</v>
      </c>
      <c r="C2814" s="27" t="n">
        <v>76</v>
      </c>
      <c r="D2814" s="27" t="s">
        <v>121</v>
      </c>
      <c r="E2814" s="28" t="n">
        <v>45409</v>
      </c>
      <c r="F2814" s="27" t="s">
        <v>567</v>
      </c>
      <c r="G2814" s="28" t="n">
        <v>45411</v>
      </c>
      <c r="H2814" s="27" t="s">
        <v>146</v>
      </c>
      <c r="I2814" s="27" t="s">
        <v>147</v>
      </c>
      <c r="J2814" s="27" t="s">
        <v>568</v>
      </c>
      <c r="K2814" s="27" t="s">
        <v>156</v>
      </c>
      <c r="L2814" s="27" t="n">
        <v>40</v>
      </c>
      <c r="M2814" s="27" t="n">
        <v>74</v>
      </c>
      <c r="N2814" s="27" t="s">
        <v>127</v>
      </c>
      <c r="O2814" s="27" t="s">
        <v>149</v>
      </c>
      <c r="P2814" s="27" t="s">
        <v>129</v>
      </c>
      <c r="Q2814" s="29" t="n">
        <v>3127.17</v>
      </c>
      <c r="R2814" s="27" t="s">
        <v>130</v>
      </c>
      <c r="S2814" s="27" t="s">
        <v>151</v>
      </c>
      <c r="T2814" s="27" t="n">
        <v>4</v>
      </c>
      <c r="U2814" s="27" t="n">
        <f aca="false">YEAR(E2814)</f>
        <v>2024</v>
      </c>
      <c r="V2814" s="27" t="str">
        <f aca="false">TEXT(E2814,"MMM-YYYY")</f>
        <v>Apr-2024</v>
      </c>
      <c r="W2814" s="27" t="n">
        <f aca="false">MONTH(E2814)</f>
        <v>4</v>
      </c>
      <c r="X2814" s="27" t="str">
        <f aca="false">TEXT(WEEKDAY(E2814,2),"0")&amp;" - "&amp;TEXT(E2814,"dddd")</f>
        <v>6 - Saturday</v>
      </c>
      <c r="Y2814" s="27" t="str">
        <f aca="false">_xlfn.IFS(C2814&lt;18,"Child (0-17)",C2814&lt;40,"Young Adult (18-39)",C2814&lt;60,"Adult (40-59)",TRUE(),"Senior (60+)")</f>
        <v>Senior (60+)</v>
      </c>
      <c r="Z2814" s="27" t="n">
        <f aca="false">ROUND(G2814-E2814,0)</f>
        <v>2</v>
      </c>
      <c r="AA2814" s="27" t="n">
        <f aca="false">L2814+M2814</f>
        <v>114</v>
      </c>
      <c r="AB2814" s="27" t="n">
        <f aca="false">IFERROR(ROUND(Q2814/AA2814,2),0)</f>
        <v>27.43</v>
      </c>
      <c r="AC2814" s="27" t="str">
        <f aca="false">IF(AND(K2814="Critical",N2814="No"),"URGENT - No Bed","Normal")</f>
        <v>Normal</v>
      </c>
      <c r="AD2814" s="33" t="n">
        <f aca="false">INDEX(Lookup_Tables!$B$3:$B$12,MATCH(H2814,Lookup_Tables!$A$3:$A$12,0))</f>
        <v>2700000</v>
      </c>
      <c r="AE2814" s="27" t="str">
        <f aca="false">INDEX(Lookup_Tables!$C$3:$C$12,MATCH(H2814,Lookup_Tables!$A$3:$A$12,0))</f>
        <v>Dr. Vikram Singh</v>
      </c>
      <c r="AF2814" s="27" t="str">
        <f aca="false">IFERROR(INDEX(Lookup_Tables!$F$16:$F$45,MATCH(I2814,Lookup_Tables!$E$16:$E$45,0)),"N/A")</f>
        <v>EMP229</v>
      </c>
      <c r="AG2814" s="27" t="n">
        <f aca="false">_xlfn.IFS(R2814="Recovered",4,R2814="Referred",3,R2814="Admitted",2,R2814="Deceased",1,TRUE(),0)</f>
        <v>4</v>
      </c>
      <c r="AH2814" s="27" t="str">
        <f aca="false">IF(T2814&gt;=4,"Satisfied",IF(T2814&gt;=3,"Neutral","Needs Improvement"))</f>
        <v>Satisfied</v>
      </c>
    </row>
    <row r="2815" customFormat="false" ht="15" hidden="false" customHeight="false" outlineLevel="0" collapsed="false">
      <c r="A2815" s="30" t="s">
        <v>1045</v>
      </c>
      <c r="B2815" s="30" t="s">
        <v>1046</v>
      </c>
      <c r="C2815" s="30" t="n">
        <v>48</v>
      </c>
      <c r="D2815" s="30" t="s">
        <v>121</v>
      </c>
      <c r="E2815" s="31" t="n">
        <v>45624</v>
      </c>
      <c r="F2815" s="30" t="s">
        <v>1047</v>
      </c>
      <c r="G2815" s="31" t="n">
        <v>45624</v>
      </c>
      <c r="H2815" s="30" t="s">
        <v>217</v>
      </c>
      <c r="I2815" s="30" t="s">
        <v>344</v>
      </c>
      <c r="J2815" s="30" t="s">
        <v>283</v>
      </c>
      <c r="K2815" s="30" t="s">
        <v>156</v>
      </c>
      <c r="L2815" s="30" t="n">
        <v>17</v>
      </c>
      <c r="M2815" s="30" t="n">
        <v>56</v>
      </c>
      <c r="N2815" s="30" t="s">
        <v>127</v>
      </c>
      <c r="O2815" s="30" t="s">
        <v>128</v>
      </c>
      <c r="P2815" s="30" t="s">
        <v>187</v>
      </c>
      <c r="Q2815" s="32" t="n">
        <v>4223.68</v>
      </c>
      <c r="R2815" s="30" t="s">
        <v>130</v>
      </c>
      <c r="S2815" s="30" t="s">
        <v>157</v>
      </c>
      <c r="T2815" s="30" t="n">
        <v>5</v>
      </c>
      <c r="U2815" s="30" t="n">
        <f aca="false">YEAR(E2815)</f>
        <v>2024</v>
      </c>
      <c r="V2815" s="30" t="str">
        <f aca="false">TEXT(E2815,"MMM-YYYY")</f>
        <v>Nov-2024</v>
      </c>
      <c r="W2815" s="30" t="n">
        <f aca="false">MONTH(E2815)</f>
        <v>11</v>
      </c>
      <c r="X2815" s="30" t="str">
        <f aca="false">TEXT(WEEKDAY(E2815,2),"0")&amp;" - "&amp;TEXT(E2815,"dddd")</f>
        <v>4 - Thursday</v>
      </c>
      <c r="Y2815" s="30" t="str">
        <f aca="false">_xlfn.IFS(C2815&lt;18,"Child (0-17)",C2815&lt;40,"Young Adult (18-39)",C2815&lt;60,"Adult (40-59)",TRUE(),"Senior (60+)")</f>
        <v>Adult (40-59)</v>
      </c>
      <c r="Z2815" s="30" t="n">
        <f aca="false">ROUND(G2815-E2815,0)</f>
        <v>0</v>
      </c>
      <c r="AA2815" s="30" t="n">
        <f aca="false">L2815+M2815</f>
        <v>73</v>
      </c>
      <c r="AB2815" s="30" t="n">
        <f aca="false">IFERROR(ROUND(Q2815/AA2815,2),0)</f>
        <v>57.86</v>
      </c>
      <c r="AC2815" s="30" t="str">
        <f aca="false">IF(AND(K2815="Critical",N2815="No"),"URGENT - No Bed","Normal")</f>
        <v>Normal</v>
      </c>
      <c r="AD2815" s="34" t="n">
        <f aca="false">INDEX(Lookup_Tables!$B$3:$B$12,MATCH(H2815,Lookup_Tables!$A$3:$A$12,0))</f>
        <v>4200000</v>
      </c>
      <c r="AE2815" s="30" t="str">
        <f aca="false">INDEX(Lookup_Tables!$C$3:$C$12,MATCH(H2815,Lookup_Tables!$A$3:$A$12,0))</f>
        <v>Dr. Anil Kapoor</v>
      </c>
      <c r="AF2815" s="30" t="str">
        <f aca="false">IFERROR(INDEX(Lookup_Tables!$F$16:$F$45,MATCH(I2815,Lookup_Tables!$E$16:$E$45,0)),"N/A")</f>
        <v>EMP201</v>
      </c>
      <c r="AG2815" s="30" t="n">
        <f aca="false">_xlfn.IFS(R2815="Recovered",4,R2815="Referred",3,R2815="Admitted",2,R2815="Deceased",1,TRUE(),0)</f>
        <v>4</v>
      </c>
      <c r="AH2815" s="30" t="str">
        <f aca="false">IF(T2815&gt;=4,"Satisfied",IF(T2815&gt;=3,"Neutral","Needs Improvement"))</f>
        <v>Satisfied</v>
      </c>
    </row>
    <row r="2816" customFormat="false" ht="15" hidden="false" customHeight="false" outlineLevel="0" collapsed="false">
      <c r="A2816" s="27" t="s">
        <v>4715</v>
      </c>
      <c r="B2816" s="27" t="s">
        <v>3946</v>
      </c>
      <c r="C2816" s="27" t="n">
        <v>25</v>
      </c>
      <c r="D2816" s="27" t="s">
        <v>144</v>
      </c>
      <c r="E2816" s="28" t="n">
        <v>45481</v>
      </c>
      <c r="F2816" s="27" t="s">
        <v>241</v>
      </c>
      <c r="G2816" s="28" t="n">
        <v>45486</v>
      </c>
      <c r="H2816" s="27" t="s">
        <v>206</v>
      </c>
      <c r="I2816" s="27" t="s">
        <v>232</v>
      </c>
      <c r="J2816" s="27" t="s">
        <v>615</v>
      </c>
      <c r="K2816" s="27" t="s">
        <v>126</v>
      </c>
      <c r="L2816" s="27" t="n">
        <v>9</v>
      </c>
      <c r="M2816" s="27" t="n">
        <v>61</v>
      </c>
      <c r="N2816" s="27" t="s">
        <v>186</v>
      </c>
      <c r="O2816" s="27" t="s">
        <v>139</v>
      </c>
      <c r="P2816" s="27" t="s">
        <v>129</v>
      </c>
      <c r="Q2816" s="29" t="n">
        <v>6511.34</v>
      </c>
      <c r="R2816" s="27" t="s">
        <v>130</v>
      </c>
      <c r="S2816" s="27" t="s">
        <v>192</v>
      </c>
      <c r="T2816" s="27" t="n">
        <v>4</v>
      </c>
      <c r="U2816" s="27" t="n">
        <f aca="false">YEAR(E2816)</f>
        <v>2024</v>
      </c>
      <c r="V2816" s="27" t="str">
        <f aca="false">TEXT(E2816,"MMM-YYYY")</f>
        <v>Jul-2024</v>
      </c>
      <c r="W2816" s="27" t="n">
        <f aca="false">MONTH(E2816)</f>
        <v>7</v>
      </c>
      <c r="X2816" s="27" t="str">
        <f aca="false">TEXT(WEEKDAY(E2816,2),"0")&amp;" - "&amp;TEXT(E2816,"dddd")</f>
        <v>1 - Monday</v>
      </c>
      <c r="Y2816" s="27" t="str">
        <f aca="false">_xlfn.IFS(C2816&lt;18,"Child (0-17)",C2816&lt;40,"Young Adult (18-39)",C2816&lt;60,"Adult (40-59)",TRUE(),"Senior (60+)")</f>
        <v>Young Adult (18-39)</v>
      </c>
      <c r="Z2816" s="27" t="n">
        <f aca="false">ROUND(G2816-E2816,0)</f>
        <v>5</v>
      </c>
      <c r="AA2816" s="27" t="n">
        <f aca="false">L2816+M2816</f>
        <v>70</v>
      </c>
      <c r="AB2816" s="27" t="n">
        <f aca="false">IFERROR(ROUND(Q2816/AA2816,2),0)</f>
        <v>93.02</v>
      </c>
      <c r="AC2816" s="27" t="str">
        <f aca="false">IF(AND(K2816="Critical",N2816="No"),"URGENT - No Bed","Normal")</f>
        <v>Normal</v>
      </c>
      <c r="AD2816" s="33" t="n">
        <f aca="false">INDEX(Lookup_Tables!$B$3:$B$12,MATCH(H2816,Lookup_Tables!$A$3:$A$12,0))</f>
        <v>2800000</v>
      </c>
      <c r="AE2816" s="27" t="str">
        <f aca="false">INDEX(Lookup_Tables!$C$3:$C$12,MATCH(H2816,Lookup_Tables!$A$3:$A$12,0))</f>
        <v>Dr. Suresh Nair</v>
      </c>
      <c r="AF2816" s="27" t="str">
        <f aca="false">IFERROR(INDEX(Lookup_Tables!$F$16:$F$45,MATCH(I2816,Lookup_Tables!$E$16:$E$45,0)),"N/A")</f>
        <v>EMP210</v>
      </c>
      <c r="AG2816" s="27" t="n">
        <f aca="false">_xlfn.IFS(R2816="Recovered",4,R2816="Referred",3,R2816="Admitted",2,R2816="Deceased",1,TRUE(),0)</f>
        <v>4</v>
      </c>
      <c r="AH2816" s="27" t="str">
        <f aca="false">IF(T2816&gt;=4,"Satisfied",IF(T2816&gt;=3,"Neutral","Needs Improvement"))</f>
        <v>Satisfied</v>
      </c>
    </row>
    <row r="2817" customFormat="false" ht="15" hidden="false" customHeight="false" outlineLevel="0" collapsed="false">
      <c r="A2817" s="30" t="s">
        <v>5188</v>
      </c>
      <c r="B2817" s="30" t="s">
        <v>3338</v>
      </c>
      <c r="C2817" s="30" t="n">
        <v>27</v>
      </c>
      <c r="D2817" s="30" t="s">
        <v>121</v>
      </c>
      <c r="E2817" s="31" t="n">
        <v>45591</v>
      </c>
      <c r="F2817" s="30" t="s">
        <v>482</v>
      </c>
      <c r="G2817" s="31" t="n">
        <v>45591</v>
      </c>
      <c r="H2817" s="30" t="s">
        <v>123</v>
      </c>
      <c r="I2817" s="30" t="s">
        <v>304</v>
      </c>
      <c r="J2817" s="30" t="s">
        <v>508</v>
      </c>
      <c r="K2817" s="30" t="s">
        <v>156</v>
      </c>
      <c r="L2817" s="30" t="n">
        <v>22</v>
      </c>
      <c r="M2817" s="30" t="n">
        <v>77</v>
      </c>
      <c r="N2817" s="30" t="s">
        <v>127</v>
      </c>
      <c r="O2817" s="30" t="s">
        <v>139</v>
      </c>
      <c r="P2817" s="30" t="s">
        <v>140</v>
      </c>
      <c r="Q2817" s="32" t="n">
        <v>3981.11</v>
      </c>
      <c r="R2817" s="30" t="s">
        <v>130</v>
      </c>
      <c r="S2817" s="30" t="s">
        <v>197</v>
      </c>
      <c r="T2817" s="30" t="n">
        <v>5</v>
      </c>
      <c r="U2817" s="30" t="n">
        <f aca="false">YEAR(E2817)</f>
        <v>2024</v>
      </c>
      <c r="V2817" s="30" t="str">
        <f aca="false">TEXT(E2817,"MMM-YYYY")</f>
        <v>Oct-2024</v>
      </c>
      <c r="W2817" s="30" t="n">
        <f aca="false">MONTH(E2817)</f>
        <v>10</v>
      </c>
      <c r="X2817" s="30" t="str">
        <f aca="false">TEXT(WEEKDAY(E2817,2),"0")&amp;" - "&amp;TEXT(E2817,"dddd")</f>
        <v>6 - Saturday</v>
      </c>
      <c r="Y2817" s="30" t="str">
        <f aca="false">_xlfn.IFS(C2817&lt;18,"Child (0-17)",C2817&lt;40,"Young Adult (18-39)",C2817&lt;60,"Adult (40-59)",TRUE(),"Senior (60+)")</f>
        <v>Young Adult (18-39)</v>
      </c>
      <c r="Z2817" s="30" t="n">
        <f aca="false">ROUND(G2817-E2817,0)</f>
        <v>0</v>
      </c>
      <c r="AA2817" s="30" t="n">
        <f aca="false">L2817+M2817</f>
        <v>99</v>
      </c>
      <c r="AB2817" s="30" t="n">
        <f aca="false">IFERROR(ROUND(Q2817/AA2817,2),0)</f>
        <v>40.21</v>
      </c>
      <c r="AC2817" s="30" t="str">
        <f aca="false">IF(AND(K2817="Critical",N2817="No"),"URGENT - No Bed","Normal")</f>
        <v>Normal</v>
      </c>
      <c r="AD2817" s="34" t="n">
        <f aca="false">INDEX(Lookup_Tables!$B$3:$B$12,MATCH(H2817,Lookup_Tables!$A$3:$A$12,0))</f>
        <v>2200000</v>
      </c>
      <c r="AE2817" s="30" t="str">
        <f aca="false">INDEX(Lookup_Tables!$C$3:$C$12,MATCH(H2817,Lookup_Tables!$A$3:$A$12,0))</f>
        <v>Dr. Rohan Das</v>
      </c>
      <c r="AF2817" s="30" t="str">
        <f aca="false">IFERROR(INDEX(Lookup_Tables!$F$16:$F$45,MATCH(I2817,Lookup_Tables!$E$16:$E$45,0)),"N/A")</f>
        <v>EMP204</v>
      </c>
      <c r="AG2817" s="30" t="n">
        <f aca="false">_xlfn.IFS(R2817="Recovered",4,R2817="Referred",3,R2817="Admitted",2,R2817="Deceased",1,TRUE(),0)</f>
        <v>4</v>
      </c>
      <c r="AH2817" s="30" t="str">
        <f aca="false">IF(T2817&gt;=4,"Satisfied",IF(T2817&gt;=3,"Neutral","Needs Improvement"))</f>
        <v>Satisfied</v>
      </c>
    </row>
    <row r="2818" customFormat="false" ht="15" hidden="false" customHeight="false" outlineLevel="0" collapsed="false">
      <c r="A2818" s="27" t="s">
        <v>6446</v>
      </c>
      <c r="B2818" s="27" t="s">
        <v>1516</v>
      </c>
      <c r="C2818" s="27" t="n">
        <v>45</v>
      </c>
      <c r="D2818" s="27" t="s">
        <v>181</v>
      </c>
      <c r="E2818" s="28" t="n">
        <v>45339</v>
      </c>
      <c r="F2818" s="27" t="s">
        <v>286</v>
      </c>
      <c r="G2818" s="28" t="n">
        <v>45339</v>
      </c>
      <c r="H2818" s="27" t="s">
        <v>206</v>
      </c>
      <c r="I2818" s="27" t="s">
        <v>207</v>
      </c>
      <c r="J2818" s="27" t="s">
        <v>233</v>
      </c>
      <c r="K2818" s="27" t="s">
        <v>156</v>
      </c>
      <c r="L2818" s="27" t="n">
        <v>42</v>
      </c>
      <c r="M2818" s="27" t="n">
        <v>58</v>
      </c>
      <c r="N2818" s="27" t="s">
        <v>186</v>
      </c>
      <c r="O2818" s="27" t="s">
        <v>128</v>
      </c>
      <c r="P2818" s="27" t="s">
        <v>187</v>
      </c>
      <c r="Q2818" s="29" t="n">
        <v>3428.15</v>
      </c>
      <c r="R2818" s="27" t="s">
        <v>172</v>
      </c>
      <c r="S2818" s="27" t="s">
        <v>151</v>
      </c>
      <c r="T2818" s="27" t="n">
        <v>3</v>
      </c>
      <c r="U2818" s="27" t="n">
        <f aca="false">YEAR(E2818)</f>
        <v>2024</v>
      </c>
      <c r="V2818" s="27" t="str">
        <f aca="false">TEXT(E2818,"MMM-YYYY")</f>
        <v>Feb-2024</v>
      </c>
      <c r="W2818" s="27" t="n">
        <f aca="false">MONTH(E2818)</f>
        <v>2</v>
      </c>
      <c r="X2818" s="27" t="str">
        <f aca="false">TEXT(WEEKDAY(E2818,2),"0")&amp;" - "&amp;TEXT(E2818,"dddd")</f>
        <v>6 - Saturday</v>
      </c>
      <c r="Y2818" s="27" t="str">
        <f aca="false">_xlfn.IFS(C2818&lt;18,"Child (0-17)",C2818&lt;40,"Young Adult (18-39)",C2818&lt;60,"Adult (40-59)",TRUE(),"Senior (60+)")</f>
        <v>Adult (40-59)</v>
      </c>
      <c r="Z2818" s="27" t="n">
        <f aca="false">ROUND(G2818-E2818,0)</f>
        <v>0</v>
      </c>
      <c r="AA2818" s="27" t="n">
        <f aca="false">L2818+M2818</f>
        <v>100</v>
      </c>
      <c r="AB2818" s="27" t="n">
        <f aca="false">IFERROR(ROUND(Q2818/AA2818,2),0)</f>
        <v>34.28</v>
      </c>
      <c r="AC2818" s="27" t="str">
        <f aca="false">IF(AND(K2818="Critical",N2818="No"),"URGENT - No Bed","Normal")</f>
        <v>Normal</v>
      </c>
      <c r="AD2818" s="33" t="n">
        <f aca="false">INDEX(Lookup_Tables!$B$3:$B$12,MATCH(H2818,Lookup_Tables!$A$3:$A$12,0))</f>
        <v>2800000</v>
      </c>
      <c r="AE2818" s="27" t="str">
        <f aca="false">INDEX(Lookup_Tables!$C$3:$C$12,MATCH(H2818,Lookup_Tables!$A$3:$A$12,0))</f>
        <v>Dr. Suresh Nair</v>
      </c>
      <c r="AF2818" s="27" t="str">
        <f aca="false">IFERROR(INDEX(Lookup_Tables!$F$16:$F$45,MATCH(I2818,Lookup_Tables!$E$16:$E$45,0)),"N/A")</f>
        <v>EMP209</v>
      </c>
      <c r="AG2818" s="27" t="n">
        <f aca="false">_xlfn.IFS(R2818="Recovered",4,R2818="Referred",3,R2818="Admitted",2,R2818="Deceased",1,TRUE(),0)</f>
        <v>2</v>
      </c>
      <c r="AH2818" s="27" t="str">
        <f aca="false">IF(T2818&gt;=4,"Satisfied",IF(T2818&gt;=3,"Neutral","Needs Improvement"))</f>
        <v>Neutral</v>
      </c>
    </row>
    <row r="2819" customFormat="false" ht="15" hidden="false" customHeight="false" outlineLevel="0" collapsed="false">
      <c r="A2819" s="30" t="s">
        <v>2622</v>
      </c>
      <c r="B2819" s="30" t="s">
        <v>724</v>
      </c>
      <c r="C2819" s="30" t="n">
        <v>26</v>
      </c>
      <c r="D2819" s="30" t="s">
        <v>181</v>
      </c>
      <c r="E2819" s="31" t="n">
        <v>45345</v>
      </c>
      <c r="F2819" s="30" t="s">
        <v>261</v>
      </c>
      <c r="G2819" s="31" t="n">
        <v>45346</v>
      </c>
      <c r="H2819" s="30" t="s">
        <v>135</v>
      </c>
      <c r="I2819" s="30" t="s">
        <v>136</v>
      </c>
      <c r="J2819" s="30" t="s">
        <v>137</v>
      </c>
      <c r="K2819" s="30" t="s">
        <v>156</v>
      </c>
      <c r="L2819" s="30" t="n">
        <v>35</v>
      </c>
      <c r="M2819" s="30" t="n">
        <v>33</v>
      </c>
      <c r="N2819" s="30" t="s">
        <v>127</v>
      </c>
      <c r="O2819" s="30" t="s">
        <v>128</v>
      </c>
      <c r="P2819" s="30" t="s">
        <v>129</v>
      </c>
      <c r="Q2819" s="32" t="n">
        <v>2566.56</v>
      </c>
      <c r="R2819" s="30" t="s">
        <v>130</v>
      </c>
      <c r="S2819" s="30" t="s">
        <v>197</v>
      </c>
      <c r="T2819" s="30" t="n">
        <v>5</v>
      </c>
      <c r="U2819" s="30" t="n">
        <f aca="false">YEAR(E2819)</f>
        <v>2024</v>
      </c>
      <c r="V2819" s="30" t="str">
        <f aca="false">TEXT(E2819,"MMM-YYYY")</f>
        <v>Feb-2024</v>
      </c>
      <c r="W2819" s="30" t="n">
        <f aca="false">MONTH(E2819)</f>
        <v>2</v>
      </c>
      <c r="X2819" s="30" t="str">
        <f aca="false">TEXT(WEEKDAY(E2819,2),"0")&amp;" - "&amp;TEXT(E2819,"dddd")</f>
        <v>5 - Friday</v>
      </c>
      <c r="Y2819" s="30" t="str">
        <f aca="false">_xlfn.IFS(C2819&lt;18,"Child (0-17)",C2819&lt;40,"Young Adult (18-39)",C2819&lt;60,"Adult (40-59)",TRUE(),"Senior (60+)")</f>
        <v>Young Adult (18-39)</v>
      </c>
      <c r="Z2819" s="30" t="n">
        <f aca="false">ROUND(G2819-E2819,0)</f>
        <v>1</v>
      </c>
      <c r="AA2819" s="30" t="n">
        <f aca="false">L2819+M2819</f>
        <v>68</v>
      </c>
      <c r="AB2819" s="30" t="n">
        <f aca="false">IFERROR(ROUND(Q2819/AA2819,2),0)</f>
        <v>37.74</v>
      </c>
      <c r="AC2819" s="30" t="str">
        <f aca="false">IF(AND(K2819="Critical",N2819="No"),"URGENT - No Bed","Normal")</f>
        <v>Normal</v>
      </c>
      <c r="AD2819" s="34" t="n">
        <f aca="false">INDEX(Lookup_Tables!$B$3:$B$12,MATCH(H2819,Lookup_Tables!$A$3:$A$12,0))</f>
        <v>4600000</v>
      </c>
      <c r="AE2819" s="30" t="str">
        <f aca="false">INDEX(Lookup_Tables!$C$3:$C$12,MATCH(H2819,Lookup_Tables!$A$3:$A$12,0))</f>
        <v>Dr. Farhan Khan</v>
      </c>
      <c r="AF2819" s="30" t="str">
        <f aca="false">IFERROR(INDEX(Lookup_Tables!$F$16:$F$45,MATCH(I2819,Lookup_Tables!$E$16:$E$45,0)),"N/A")</f>
        <v>EMP206</v>
      </c>
      <c r="AG2819" s="30" t="n">
        <f aca="false">_xlfn.IFS(R2819="Recovered",4,R2819="Referred",3,R2819="Admitted",2,R2819="Deceased",1,TRUE(),0)</f>
        <v>4</v>
      </c>
      <c r="AH2819" s="30" t="str">
        <f aca="false">IF(T2819&gt;=4,"Satisfied",IF(T2819&gt;=3,"Neutral","Needs Improvement"))</f>
        <v>Satisfied</v>
      </c>
    </row>
    <row r="2820" customFormat="false" ht="15" hidden="false" customHeight="false" outlineLevel="0" collapsed="false">
      <c r="A2820" s="27" t="s">
        <v>2381</v>
      </c>
      <c r="B2820" s="27" t="s">
        <v>1305</v>
      </c>
      <c r="C2820" s="27" t="n">
        <v>83</v>
      </c>
      <c r="D2820" s="27" t="s">
        <v>181</v>
      </c>
      <c r="E2820" s="28" t="n">
        <v>45441</v>
      </c>
      <c r="F2820" s="27" t="s">
        <v>1044</v>
      </c>
      <c r="G2820" s="28" t="n">
        <v>45445</v>
      </c>
      <c r="H2820" s="27" t="s">
        <v>123</v>
      </c>
      <c r="I2820" s="27" t="s">
        <v>155</v>
      </c>
      <c r="J2820" s="27" t="s">
        <v>125</v>
      </c>
      <c r="K2820" s="27" t="s">
        <v>126</v>
      </c>
      <c r="L2820" s="27" t="n">
        <v>18</v>
      </c>
      <c r="M2820" s="27" t="n">
        <v>143</v>
      </c>
      <c r="N2820" s="27" t="s">
        <v>127</v>
      </c>
      <c r="O2820" s="27" t="s">
        <v>149</v>
      </c>
      <c r="P2820" s="27" t="s">
        <v>150</v>
      </c>
      <c r="Q2820" s="29" t="n">
        <v>8141.67</v>
      </c>
      <c r="R2820" s="27" t="s">
        <v>172</v>
      </c>
      <c r="S2820" s="27" t="s">
        <v>335</v>
      </c>
      <c r="T2820" s="27" t="n">
        <v>2</v>
      </c>
      <c r="U2820" s="27" t="n">
        <f aca="false">YEAR(E2820)</f>
        <v>2024</v>
      </c>
      <c r="V2820" s="27" t="str">
        <f aca="false">TEXT(E2820,"MMM-YYYY")</f>
        <v>May-2024</v>
      </c>
      <c r="W2820" s="27" t="n">
        <f aca="false">MONTH(E2820)</f>
        <v>5</v>
      </c>
      <c r="X2820" s="27" t="str">
        <f aca="false">TEXT(WEEKDAY(E2820,2),"0")&amp;" - "&amp;TEXT(E2820,"dddd")</f>
        <v>3 - Wednesday</v>
      </c>
      <c r="Y2820" s="27" t="str">
        <f aca="false">_xlfn.IFS(C2820&lt;18,"Child (0-17)",C2820&lt;40,"Young Adult (18-39)",C2820&lt;60,"Adult (40-59)",TRUE(),"Senior (60+)")</f>
        <v>Senior (60+)</v>
      </c>
      <c r="Z2820" s="27" t="n">
        <f aca="false">ROUND(G2820-E2820,0)</f>
        <v>4</v>
      </c>
      <c r="AA2820" s="27" t="n">
        <f aca="false">L2820+M2820</f>
        <v>161</v>
      </c>
      <c r="AB2820" s="27" t="n">
        <f aca="false">IFERROR(ROUND(Q2820/AA2820,2),0)</f>
        <v>50.57</v>
      </c>
      <c r="AC2820" s="27" t="str">
        <f aca="false">IF(AND(K2820="Critical",N2820="No"),"URGENT - No Bed","Normal")</f>
        <v>Normal</v>
      </c>
      <c r="AD2820" s="33" t="n">
        <f aca="false">INDEX(Lookup_Tables!$B$3:$B$12,MATCH(H2820,Lookup_Tables!$A$3:$A$12,0))</f>
        <v>2200000</v>
      </c>
      <c r="AE2820" s="27" t="str">
        <f aca="false">INDEX(Lookup_Tables!$C$3:$C$12,MATCH(H2820,Lookup_Tables!$A$3:$A$12,0))</f>
        <v>Dr. Rohan Das</v>
      </c>
      <c r="AF2820" s="27" t="str">
        <f aca="false">IFERROR(INDEX(Lookup_Tables!$F$16:$F$45,MATCH(I2820,Lookup_Tables!$E$16:$E$45,0)),"N/A")</f>
        <v>EMP203</v>
      </c>
      <c r="AG2820" s="27" t="n">
        <f aca="false">_xlfn.IFS(R2820="Recovered",4,R2820="Referred",3,R2820="Admitted",2,R2820="Deceased",1,TRUE(),0)</f>
        <v>2</v>
      </c>
      <c r="AH2820" s="27" t="str">
        <f aca="false">IF(T2820&gt;=4,"Satisfied",IF(T2820&gt;=3,"Neutral","Needs Improvement"))</f>
        <v>Needs Improvement</v>
      </c>
    </row>
    <row r="2821" customFormat="false" ht="15" hidden="false" customHeight="false" outlineLevel="0" collapsed="false">
      <c r="A2821" s="30" t="s">
        <v>5104</v>
      </c>
      <c r="B2821" s="30" t="s">
        <v>1154</v>
      </c>
      <c r="C2821" s="30" t="n">
        <v>35</v>
      </c>
      <c r="D2821" s="30" t="s">
        <v>121</v>
      </c>
      <c r="E2821" s="31" t="n">
        <v>45361</v>
      </c>
      <c r="F2821" s="30" t="s">
        <v>1623</v>
      </c>
      <c r="G2821" s="31" t="n">
        <v>45361</v>
      </c>
      <c r="H2821" s="30" t="s">
        <v>168</v>
      </c>
      <c r="I2821" s="30" t="s">
        <v>366</v>
      </c>
      <c r="J2821" s="30" t="s">
        <v>367</v>
      </c>
      <c r="K2821" s="30" t="s">
        <v>138</v>
      </c>
      <c r="L2821" s="30" t="n">
        <v>25</v>
      </c>
      <c r="M2821" s="30" t="n">
        <v>39</v>
      </c>
      <c r="N2821" s="30" t="s">
        <v>127</v>
      </c>
      <c r="O2821" s="30" t="s">
        <v>128</v>
      </c>
      <c r="P2821" s="30" t="s">
        <v>129</v>
      </c>
      <c r="Q2821" s="32" t="n">
        <v>1964.55</v>
      </c>
      <c r="R2821" s="30" t="s">
        <v>130</v>
      </c>
      <c r="S2821" s="30" t="s">
        <v>164</v>
      </c>
      <c r="T2821" s="30" t="n">
        <v>4</v>
      </c>
      <c r="U2821" s="30" t="n">
        <f aca="false">YEAR(E2821)</f>
        <v>2024</v>
      </c>
      <c r="V2821" s="30" t="str">
        <f aca="false">TEXT(E2821,"MMM-YYYY")</f>
        <v>Mar-2024</v>
      </c>
      <c r="W2821" s="30" t="n">
        <f aca="false">MONTH(E2821)</f>
        <v>3</v>
      </c>
      <c r="X2821" s="30" t="str">
        <f aca="false">TEXT(WEEKDAY(E2821,2),"0")&amp;" - "&amp;TEXT(E2821,"dddd")</f>
        <v>7 - Sunday</v>
      </c>
      <c r="Y2821" s="30" t="str">
        <f aca="false">_xlfn.IFS(C2821&lt;18,"Child (0-17)",C2821&lt;40,"Young Adult (18-39)",C2821&lt;60,"Adult (40-59)",TRUE(),"Senior (60+)")</f>
        <v>Young Adult (18-39)</v>
      </c>
      <c r="Z2821" s="30" t="n">
        <f aca="false">ROUND(G2821-E2821,0)</f>
        <v>0</v>
      </c>
      <c r="AA2821" s="30" t="n">
        <f aca="false">L2821+M2821</f>
        <v>64</v>
      </c>
      <c r="AB2821" s="30" t="n">
        <f aca="false">IFERROR(ROUND(Q2821/AA2821,2),0)</f>
        <v>30.7</v>
      </c>
      <c r="AC2821" s="30" t="str">
        <f aca="false">IF(AND(K2821="Critical",N2821="No"),"URGENT - No Bed","Normal")</f>
        <v>Normal</v>
      </c>
      <c r="AD2821" s="34" t="n">
        <f aca="false">INDEX(Lookup_Tables!$B$3:$B$12,MATCH(H2821,Lookup_Tables!$A$3:$A$12,0))</f>
        <v>4400000</v>
      </c>
      <c r="AE2821" s="30" t="str">
        <f aca="false">INDEX(Lookup_Tables!$C$3:$C$12,MATCH(H2821,Lookup_Tables!$A$3:$A$12,0))</f>
        <v>Dr. Neha Chopra</v>
      </c>
      <c r="AF2821" s="30" t="str">
        <f aca="false">IFERROR(INDEX(Lookup_Tables!$F$16:$F$45,MATCH(I2821,Lookup_Tables!$E$16:$E$45,0)),"N/A")</f>
        <v>EMP218</v>
      </c>
      <c r="AG2821" s="30" t="n">
        <f aca="false">_xlfn.IFS(R2821="Recovered",4,R2821="Referred",3,R2821="Admitted",2,R2821="Deceased",1,TRUE(),0)</f>
        <v>4</v>
      </c>
      <c r="AH2821" s="30" t="str">
        <f aca="false">IF(T2821&gt;=4,"Satisfied",IF(T2821&gt;=3,"Neutral","Needs Improvement"))</f>
        <v>Satisfied</v>
      </c>
    </row>
    <row r="2822" customFormat="false" ht="15" hidden="false" customHeight="false" outlineLevel="0" collapsed="false">
      <c r="A2822" s="27" t="s">
        <v>1942</v>
      </c>
      <c r="B2822" s="27" t="s">
        <v>1516</v>
      </c>
      <c r="C2822" s="27" t="n">
        <v>57</v>
      </c>
      <c r="D2822" s="27" t="s">
        <v>121</v>
      </c>
      <c r="E2822" s="28" t="n">
        <v>45294</v>
      </c>
      <c r="F2822" s="27" t="s">
        <v>1160</v>
      </c>
      <c r="G2822" s="28" t="n">
        <v>45294</v>
      </c>
      <c r="H2822" s="27" t="s">
        <v>183</v>
      </c>
      <c r="I2822" s="27" t="s">
        <v>430</v>
      </c>
      <c r="J2822" s="27" t="s">
        <v>213</v>
      </c>
      <c r="K2822" s="27" t="s">
        <v>138</v>
      </c>
      <c r="L2822" s="27" t="n">
        <v>23</v>
      </c>
      <c r="M2822" s="27" t="n">
        <v>33</v>
      </c>
      <c r="N2822" s="27" t="s">
        <v>127</v>
      </c>
      <c r="O2822" s="27" t="s">
        <v>139</v>
      </c>
      <c r="P2822" s="27" t="s">
        <v>150</v>
      </c>
      <c r="Q2822" s="29" t="n">
        <v>1022.54</v>
      </c>
      <c r="R2822" s="27" t="s">
        <v>130</v>
      </c>
      <c r="S2822" s="27" t="s">
        <v>164</v>
      </c>
      <c r="T2822" s="27" t="n">
        <v>3</v>
      </c>
      <c r="U2822" s="27" t="n">
        <f aca="false">YEAR(E2822)</f>
        <v>2024</v>
      </c>
      <c r="V2822" s="27" t="str">
        <f aca="false">TEXT(E2822,"MMM-YYYY")</f>
        <v>Jan-2024</v>
      </c>
      <c r="W2822" s="27" t="n">
        <f aca="false">MONTH(E2822)</f>
        <v>1</v>
      </c>
      <c r="X2822" s="27" t="str">
        <f aca="false">TEXT(WEEKDAY(E2822,2),"0")&amp;" - "&amp;TEXT(E2822,"dddd")</f>
        <v>3 - Wednesday</v>
      </c>
      <c r="Y2822" s="27" t="str">
        <f aca="false">_xlfn.IFS(C2822&lt;18,"Child (0-17)",C2822&lt;40,"Young Adult (18-39)",C2822&lt;60,"Adult (40-59)",TRUE(),"Senior (60+)")</f>
        <v>Adult (40-59)</v>
      </c>
      <c r="Z2822" s="27" t="n">
        <f aca="false">ROUND(G2822-E2822,0)</f>
        <v>0</v>
      </c>
      <c r="AA2822" s="27" t="n">
        <f aca="false">L2822+M2822</f>
        <v>56</v>
      </c>
      <c r="AB2822" s="27" t="n">
        <f aca="false">IFERROR(ROUND(Q2822/AA2822,2),0)</f>
        <v>18.26</v>
      </c>
      <c r="AC2822" s="27" t="str">
        <f aca="false">IF(AND(K2822="Critical",N2822="No"),"URGENT - No Bed","Normal")</f>
        <v>Normal</v>
      </c>
      <c r="AD2822" s="33" t="n">
        <f aca="false">INDEX(Lookup_Tables!$B$3:$B$12,MATCH(H2822,Lookup_Tables!$A$3:$A$12,0))</f>
        <v>3100000</v>
      </c>
      <c r="AE2822" s="27" t="str">
        <f aca="false">INDEX(Lookup_Tables!$C$3:$C$12,MATCH(H2822,Lookup_Tables!$A$3:$A$12,0))</f>
        <v>Dr. Kavita Rao</v>
      </c>
      <c r="AF2822" s="27" t="str">
        <f aca="false">IFERROR(INDEX(Lookup_Tables!$F$16:$F$45,MATCH(I2822,Lookup_Tables!$E$16:$E$45,0)),"N/A")</f>
        <v>EMP224</v>
      </c>
      <c r="AG2822" s="27" t="n">
        <f aca="false">_xlfn.IFS(R2822="Recovered",4,R2822="Referred",3,R2822="Admitted",2,R2822="Deceased",1,TRUE(),0)</f>
        <v>4</v>
      </c>
      <c r="AH2822" s="27" t="str">
        <f aca="false">IF(T2822&gt;=4,"Satisfied",IF(T2822&gt;=3,"Neutral","Needs Improvement"))</f>
        <v>Neutral</v>
      </c>
    </row>
    <row r="2823" customFormat="false" ht="15" hidden="false" customHeight="false" outlineLevel="0" collapsed="false">
      <c r="A2823" s="30" t="s">
        <v>5135</v>
      </c>
      <c r="B2823" s="30" t="s">
        <v>340</v>
      </c>
      <c r="C2823" s="30" t="n">
        <v>0</v>
      </c>
      <c r="D2823" s="30" t="s">
        <v>121</v>
      </c>
      <c r="E2823" s="31" t="n">
        <v>45494</v>
      </c>
      <c r="F2823" s="30" t="s">
        <v>535</v>
      </c>
      <c r="G2823" s="31" t="n">
        <v>45495</v>
      </c>
      <c r="H2823" s="30" t="s">
        <v>206</v>
      </c>
      <c r="I2823" s="30" t="s">
        <v>300</v>
      </c>
      <c r="J2823" s="30" t="s">
        <v>469</v>
      </c>
      <c r="K2823" s="30" t="s">
        <v>126</v>
      </c>
      <c r="L2823" s="30" t="n">
        <v>42</v>
      </c>
      <c r="M2823" s="30" t="n">
        <v>81</v>
      </c>
      <c r="N2823" s="30" t="s">
        <v>186</v>
      </c>
      <c r="O2823" s="30" t="s">
        <v>171</v>
      </c>
      <c r="P2823" s="30" t="s">
        <v>129</v>
      </c>
      <c r="Q2823" s="32" t="n">
        <v>8150.04</v>
      </c>
      <c r="R2823" s="30" t="s">
        <v>130</v>
      </c>
      <c r="S2823" s="30" t="s">
        <v>192</v>
      </c>
      <c r="T2823" s="30" t="n">
        <v>5</v>
      </c>
      <c r="U2823" s="30" t="n">
        <f aca="false">YEAR(E2823)</f>
        <v>2024</v>
      </c>
      <c r="V2823" s="30" t="str">
        <f aca="false">TEXT(E2823,"MMM-YYYY")</f>
        <v>Jul-2024</v>
      </c>
      <c r="W2823" s="30" t="n">
        <f aca="false">MONTH(E2823)</f>
        <v>7</v>
      </c>
      <c r="X2823" s="30" t="str">
        <f aca="false">TEXT(WEEKDAY(E2823,2),"0")&amp;" - "&amp;TEXT(E2823,"dddd")</f>
        <v>7 - Sunday</v>
      </c>
      <c r="Y2823" s="30" t="str">
        <f aca="false">_xlfn.IFS(C2823&lt;18,"Child (0-17)",C2823&lt;40,"Young Adult (18-39)",C2823&lt;60,"Adult (40-59)",TRUE(),"Senior (60+)")</f>
        <v>Child (0-17)</v>
      </c>
      <c r="Z2823" s="30" t="n">
        <f aca="false">ROUND(G2823-E2823,0)</f>
        <v>1</v>
      </c>
      <c r="AA2823" s="30" t="n">
        <f aca="false">L2823+M2823</f>
        <v>123</v>
      </c>
      <c r="AB2823" s="30" t="n">
        <f aca="false">IFERROR(ROUND(Q2823/AA2823,2),0)</f>
        <v>66.26</v>
      </c>
      <c r="AC2823" s="30" t="str">
        <f aca="false">IF(AND(K2823="Critical",N2823="No"),"URGENT - No Bed","Normal")</f>
        <v>Normal</v>
      </c>
      <c r="AD2823" s="34" t="n">
        <f aca="false">INDEX(Lookup_Tables!$B$3:$B$12,MATCH(H2823,Lookup_Tables!$A$3:$A$12,0))</f>
        <v>2800000</v>
      </c>
      <c r="AE2823" s="30" t="str">
        <f aca="false">INDEX(Lookup_Tables!$C$3:$C$12,MATCH(H2823,Lookup_Tables!$A$3:$A$12,0))</f>
        <v>Dr. Suresh Nair</v>
      </c>
      <c r="AF2823" s="30" t="str">
        <f aca="false">IFERROR(INDEX(Lookup_Tables!$F$16:$F$45,MATCH(I2823,Lookup_Tables!$E$16:$E$45,0)),"N/A")</f>
        <v>EMP211</v>
      </c>
      <c r="AG2823" s="30" t="n">
        <f aca="false">_xlfn.IFS(R2823="Recovered",4,R2823="Referred",3,R2823="Admitted",2,R2823="Deceased",1,TRUE(),0)</f>
        <v>4</v>
      </c>
      <c r="AH2823" s="30" t="str">
        <f aca="false">IF(T2823&gt;=4,"Satisfied",IF(T2823&gt;=3,"Neutral","Needs Improvement"))</f>
        <v>Satisfied</v>
      </c>
    </row>
    <row r="2824" customFormat="false" ht="15" hidden="false" customHeight="false" outlineLevel="0" collapsed="false">
      <c r="A2824" s="27" t="s">
        <v>6510</v>
      </c>
      <c r="B2824" s="27" t="s">
        <v>5652</v>
      </c>
      <c r="C2824" s="27" t="n">
        <v>57</v>
      </c>
      <c r="D2824" s="27" t="s">
        <v>181</v>
      </c>
      <c r="E2824" s="28" t="n">
        <v>45530</v>
      </c>
      <c r="F2824" s="27" t="s">
        <v>293</v>
      </c>
      <c r="G2824" s="28" t="n">
        <v>45530</v>
      </c>
      <c r="H2824" s="27" t="s">
        <v>161</v>
      </c>
      <c r="I2824" s="27" t="s">
        <v>320</v>
      </c>
      <c r="J2824" s="27" t="s">
        <v>163</v>
      </c>
      <c r="K2824" s="27" t="s">
        <v>156</v>
      </c>
      <c r="L2824" s="27" t="n">
        <v>64</v>
      </c>
      <c r="M2824" s="27" t="n">
        <v>71</v>
      </c>
      <c r="N2824" s="27" t="s">
        <v>127</v>
      </c>
      <c r="O2824" s="27" t="s">
        <v>149</v>
      </c>
      <c r="P2824" s="27" t="s">
        <v>140</v>
      </c>
      <c r="Q2824" s="29" t="n">
        <v>4513.34</v>
      </c>
      <c r="R2824" s="27" t="s">
        <v>130</v>
      </c>
      <c r="S2824" s="27" t="s">
        <v>192</v>
      </c>
      <c r="T2824" s="27" t="n">
        <v>2</v>
      </c>
      <c r="U2824" s="27" t="n">
        <f aca="false">YEAR(E2824)</f>
        <v>2024</v>
      </c>
      <c r="V2824" s="27" t="str">
        <f aca="false">TEXT(E2824,"MMM-YYYY")</f>
        <v>Aug-2024</v>
      </c>
      <c r="W2824" s="27" t="n">
        <f aca="false">MONTH(E2824)</f>
        <v>8</v>
      </c>
      <c r="X2824" s="27" t="str">
        <f aca="false">TEXT(WEEKDAY(E2824,2),"0")&amp;" - "&amp;TEXT(E2824,"dddd")</f>
        <v>1 - Monday</v>
      </c>
      <c r="Y2824" s="27" t="str">
        <f aca="false">_xlfn.IFS(C2824&lt;18,"Child (0-17)",C2824&lt;40,"Young Adult (18-39)",C2824&lt;60,"Adult (40-59)",TRUE(),"Senior (60+)")</f>
        <v>Adult (40-59)</v>
      </c>
      <c r="Z2824" s="27" t="n">
        <f aca="false">ROUND(G2824-E2824,0)</f>
        <v>0</v>
      </c>
      <c r="AA2824" s="27" t="n">
        <f aca="false">L2824+M2824</f>
        <v>135</v>
      </c>
      <c r="AB2824" s="27" t="n">
        <f aca="false">IFERROR(ROUND(Q2824/AA2824,2),0)</f>
        <v>33.43</v>
      </c>
      <c r="AC2824" s="27" t="str">
        <f aca="false">IF(AND(K2824="Critical",N2824="No"),"URGENT - No Bed","Normal")</f>
        <v>Normal</v>
      </c>
      <c r="AD2824" s="33" t="n">
        <f aca="false">INDEX(Lookup_Tables!$B$3:$B$12,MATCH(H2824,Lookup_Tables!$A$3:$A$12,0))</f>
        <v>3600000</v>
      </c>
      <c r="AE2824" s="27" t="str">
        <f aca="false">INDEX(Lookup_Tables!$C$3:$C$12,MATCH(H2824,Lookup_Tables!$A$3:$A$12,0))</f>
        <v>Dr. Sameer Joshi</v>
      </c>
      <c r="AF2824" s="27" t="str">
        <f aca="false">IFERROR(INDEX(Lookup_Tables!$F$16:$F$45,MATCH(I2824,Lookup_Tables!$E$16:$E$45,0)),"N/A")</f>
        <v>EMP223</v>
      </c>
      <c r="AG2824" s="27" t="n">
        <f aca="false">_xlfn.IFS(R2824="Recovered",4,R2824="Referred",3,R2824="Admitted",2,R2824="Deceased",1,TRUE(),0)</f>
        <v>4</v>
      </c>
      <c r="AH2824" s="27" t="str">
        <f aca="false">IF(T2824&gt;=4,"Satisfied",IF(T2824&gt;=3,"Neutral","Needs Improvement"))</f>
        <v>Needs Improvement</v>
      </c>
    </row>
    <row r="2825" customFormat="false" ht="15" hidden="false" customHeight="false" outlineLevel="0" collapsed="false">
      <c r="A2825" s="30" t="s">
        <v>3842</v>
      </c>
      <c r="B2825" s="30" t="s">
        <v>3774</v>
      </c>
      <c r="C2825" s="30" t="n">
        <v>29</v>
      </c>
      <c r="D2825" s="30" t="s">
        <v>181</v>
      </c>
      <c r="E2825" s="31" t="n">
        <v>45503</v>
      </c>
      <c r="F2825" s="30" t="s">
        <v>1117</v>
      </c>
      <c r="G2825" s="31" t="n">
        <v>45503</v>
      </c>
      <c r="H2825" s="30" t="s">
        <v>135</v>
      </c>
      <c r="I2825" s="30" t="s">
        <v>278</v>
      </c>
      <c r="J2825" s="30" t="s">
        <v>137</v>
      </c>
      <c r="K2825" s="30" t="s">
        <v>156</v>
      </c>
      <c r="L2825" s="30" t="n">
        <v>52</v>
      </c>
      <c r="M2825" s="30" t="n">
        <v>50</v>
      </c>
      <c r="N2825" s="30" t="s">
        <v>127</v>
      </c>
      <c r="O2825" s="30" t="s">
        <v>139</v>
      </c>
      <c r="P2825" s="30" t="s">
        <v>129</v>
      </c>
      <c r="Q2825" s="32" t="n">
        <v>4556.45</v>
      </c>
      <c r="R2825" s="30" t="s">
        <v>172</v>
      </c>
      <c r="S2825" s="30" t="s">
        <v>197</v>
      </c>
      <c r="T2825" s="30" t="n">
        <v>5</v>
      </c>
      <c r="U2825" s="30" t="n">
        <f aca="false">YEAR(E2825)</f>
        <v>2024</v>
      </c>
      <c r="V2825" s="30" t="str">
        <f aca="false">TEXT(E2825,"MMM-YYYY")</f>
        <v>Jul-2024</v>
      </c>
      <c r="W2825" s="30" t="n">
        <f aca="false">MONTH(E2825)</f>
        <v>7</v>
      </c>
      <c r="X2825" s="30" t="str">
        <f aca="false">TEXT(WEEKDAY(E2825,2),"0")&amp;" - "&amp;TEXT(E2825,"dddd")</f>
        <v>2 - Tuesday</v>
      </c>
      <c r="Y2825" s="30" t="str">
        <f aca="false">_xlfn.IFS(C2825&lt;18,"Child (0-17)",C2825&lt;40,"Young Adult (18-39)",C2825&lt;60,"Adult (40-59)",TRUE(),"Senior (60+)")</f>
        <v>Young Adult (18-39)</v>
      </c>
      <c r="Z2825" s="30" t="n">
        <f aca="false">ROUND(G2825-E2825,0)</f>
        <v>0</v>
      </c>
      <c r="AA2825" s="30" t="n">
        <f aca="false">L2825+M2825</f>
        <v>102</v>
      </c>
      <c r="AB2825" s="30" t="n">
        <f aca="false">IFERROR(ROUND(Q2825/AA2825,2),0)</f>
        <v>44.67</v>
      </c>
      <c r="AC2825" s="30" t="str">
        <f aca="false">IF(AND(K2825="Critical",N2825="No"),"URGENT - No Bed","Normal")</f>
        <v>Normal</v>
      </c>
      <c r="AD2825" s="34" t="n">
        <f aca="false">INDEX(Lookup_Tables!$B$3:$B$12,MATCH(H2825,Lookup_Tables!$A$3:$A$12,0))</f>
        <v>4600000</v>
      </c>
      <c r="AE2825" s="30" t="str">
        <f aca="false">INDEX(Lookup_Tables!$C$3:$C$12,MATCH(H2825,Lookup_Tables!$A$3:$A$12,0))</f>
        <v>Dr. Farhan Khan</v>
      </c>
      <c r="AF2825" s="30" t="str">
        <f aca="false">IFERROR(INDEX(Lookup_Tables!$F$16:$F$45,MATCH(I2825,Lookup_Tables!$E$16:$E$45,0)),"N/A")</f>
        <v>EMP208</v>
      </c>
      <c r="AG2825" s="30" t="n">
        <f aca="false">_xlfn.IFS(R2825="Recovered",4,R2825="Referred",3,R2825="Admitted",2,R2825="Deceased",1,TRUE(),0)</f>
        <v>2</v>
      </c>
      <c r="AH2825" s="30" t="str">
        <f aca="false">IF(T2825&gt;=4,"Satisfied",IF(T2825&gt;=3,"Neutral","Needs Improvement"))</f>
        <v>Satisfied</v>
      </c>
    </row>
    <row r="2826" customFormat="false" ht="15" hidden="false" customHeight="false" outlineLevel="0" collapsed="false">
      <c r="A2826" s="27" t="s">
        <v>806</v>
      </c>
      <c r="B2826" s="27" t="s">
        <v>807</v>
      </c>
      <c r="C2826" s="27" t="n">
        <v>70</v>
      </c>
      <c r="D2826" s="27" t="s">
        <v>181</v>
      </c>
      <c r="E2826" s="28" t="n">
        <v>45390</v>
      </c>
      <c r="F2826" s="27" t="s">
        <v>410</v>
      </c>
      <c r="G2826" s="28" t="n">
        <v>45397</v>
      </c>
      <c r="H2826" s="27" t="s">
        <v>123</v>
      </c>
      <c r="I2826" s="27" t="s">
        <v>124</v>
      </c>
      <c r="J2826" s="27" t="s">
        <v>508</v>
      </c>
      <c r="K2826" s="27" t="s">
        <v>202</v>
      </c>
      <c r="L2826" s="27" t="n">
        <v>2</v>
      </c>
      <c r="M2826" s="27" t="n">
        <v>196</v>
      </c>
      <c r="N2826" s="27" t="s">
        <v>186</v>
      </c>
      <c r="O2826" s="27" t="s">
        <v>128</v>
      </c>
      <c r="P2826" s="27" t="s">
        <v>150</v>
      </c>
      <c r="Q2826" s="29" t="n">
        <v>18552.92</v>
      </c>
      <c r="R2826" s="27" t="s">
        <v>172</v>
      </c>
      <c r="S2826" s="27" t="s">
        <v>223</v>
      </c>
      <c r="T2826" s="27" t="n">
        <v>4</v>
      </c>
      <c r="U2826" s="27" t="n">
        <f aca="false">YEAR(E2826)</f>
        <v>2024</v>
      </c>
      <c r="V2826" s="27" t="str">
        <f aca="false">TEXT(E2826,"MMM-YYYY")</f>
        <v>Apr-2024</v>
      </c>
      <c r="W2826" s="27" t="n">
        <f aca="false">MONTH(E2826)</f>
        <v>4</v>
      </c>
      <c r="X2826" s="27" t="str">
        <f aca="false">TEXT(WEEKDAY(E2826,2),"0")&amp;" - "&amp;TEXT(E2826,"dddd")</f>
        <v>1 - Monday</v>
      </c>
      <c r="Y2826" s="27" t="str">
        <f aca="false">_xlfn.IFS(C2826&lt;18,"Child (0-17)",C2826&lt;40,"Young Adult (18-39)",C2826&lt;60,"Adult (40-59)",TRUE(),"Senior (60+)")</f>
        <v>Senior (60+)</v>
      </c>
      <c r="Z2826" s="27" t="n">
        <f aca="false">ROUND(G2826-E2826,0)</f>
        <v>7</v>
      </c>
      <c r="AA2826" s="27" t="n">
        <f aca="false">L2826+M2826</f>
        <v>198</v>
      </c>
      <c r="AB2826" s="27" t="n">
        <f aca="false">IFERROR(ROUND(Q2826/AA2826,2),0)</f>
        <v>93.7</v>
      </c>
      <c r="AC2826" s="27" t="str">
        <f aca="false">IF(AND(K2826="Critical",N2826="No"),"URGENT - No Bed","Normal")</f>
        <v>Normal</v>
      </c>
      <c r="AD2826" s="33" t="n">
        <f aca="false">INDEX(Lookup_Tables!$B$3:$B$12,MATCH(H2826,Lookup_Tables!$A$3:$A$12,0))</f>
        <v>2200000</v>
      </c>
      <c r="AE2826" s="27" t="str">
        <f aca="false">INDEX(Lookup_Tables!$C$3:$C$12,MATCH(H2826,Lookup_Tables!$A$3:$A$12,0))</f>
        <v>Dr. Rohan Das</v>
      </c>
      <c r="AF2826" s="27" t="str">
        <f aca="false">IFERROR(INDEX(Lookup_Tables!$F$16:$F$45,MATCH(I2826,Lookup_Tables!$E$16:$E$45,0)),"N/A")</f>
        <v>EMP205</v>
      </c>
      <c r="AG2826" s="27" t="n">
        <f aca="false">_xlfn.IFS(R2826="Recovered",4,R2826="Referred",3,R2826="Admitted",2,R2826="Deceased",1,TRUE(),0)</f>
        <v>2</v>
      </c>
      <c r="AH2826" s="27" t="str">
        <f aca="false">IF(T2826&gt;=4,"Satisfied",IF(T2826&gt;=3,"Neutral","Needs Improvement"))</f>
        <v>Satisfied</v>
      </c>
    </row>
    <row r="2827" customFormat="false" ht="15" hidden="false" customHeight="false" outlineLevel="0" collapsed="false">
      <c r="A2827" s="30" t="s">
        <v>6936</v>
      </c>
      <c r="B2827" s="30" t="s">
        <v>632</v>
      </c>
      <c r="C2827" s="30" t="n">
        <v>38</v>
      </c>
      <c r="D2827" s="30" t="s">
        <v>181</v>
      </c>
      <c r="E2827" s="31" t="n">
        <v>45406</v>
      </c>
      <c r="F2827" s="30" t="s">
        <v>1263</v>
      </c>
      <c r="G2827" s="31" t="n">
        <v>45410</v>
      </c>
      <c r="H2827" s="30" t="s">
        <v>123</v>
      </c>
      <c r="I2827" s="30" t="s">
        <v>304</v>
      </c>
      <c r="J2827" s="30" t="s">
        <v>418</v>
      </c>
      <c r="K2827" s="30" t="s">
        <v>126</v>
      </c>
      <c r="L2827" s="30" t="n">
        <v>44</v>
      </c>
      <c r="M2827" s="30" t="n">
        <v>52</v>
      </c>
      <c r="N2827" s="30" t="s">
        <v>186</v>
      </c>
      <c r="O2827" s="30" t="s">
        <v>139</v>
      </c>
      <c r="P2827" s="30" t="s">
        <v>140</v>
      </c>
      <c r="Q2827" s="32" t="n">
        <v>7835.83</v>
      </c>
      <c r="R2827" s="30" t="s">
        <v>130</v>
      </c>
      <c r="S2827" s="30" t="s">
        <v>223</v>
      </c>
      <c r="T2827" s="30" t="n">
        <v>4</v>
      </c>
      <c r="U2827" s="30" t="n">
        <f aca="false">YEAR(E2827)</f>
        <v>2024</v>
      </c>
      <c r="V2827" s="30" t="str">
        <f aca="false">TEXT(E2827,"MMM-YYYY")</f>
        <v>Apr-2024</v>
      </c>
      <c r="W2827" s="30" t="n">
        <f aca="false">MONTH(E2827)</f>
        <v>4</v>
      </c>
      <c r="X2827" s="30" t="str">
        <f aca="false">TEXT(WEEKDAY(E2827,2),"0")&amp;" - "&amp;TEXT(E2827,"dddd")</f>
        <v>3 - Wednesday</v>
      </c>
      <c r="Y2827" s="30" t="str">
        <f aca="false">_xlfn.IFS(C2827&lt;18,"Child (0-17)",C2827&lt;40,"Young Adult (18-39)",C2827&lt;60,"Adult (40-59)",TRUE(),"Senior (60+)")</f>
        <v>Young Adult (18-39)</v>
      </c>
      <c r="Z2827" s="30" t="n">
        <f aca="false">ROUND(G2827-E2827,0)</f>
        <v>4</v>
      </c>
      <c r="AA2827" s="30" t="n">
        <f aca="false">L2827+M2827</f>
        <v>96</v>
      </c>
      <c r="AB2827" s="30" t="n">
        <f aca="false">IFERROR(ROUND(Q2827/AA2827,2),0)</f>
        <v>81.62</v>
      </c>
      <c r="AC2827" s="30" t="str">
        <f aca="false">IF(AND(K2827="Critical",N2827="No"),"URGENT - No Bed","Normal")</f>
        <v>Normal</v>
      </c>
      <c r="AD2827" s="34" t="n">
        <f aca="false">INDEX(Lookup_Tables!$B$3:$B$12,MATCH(H2827,Lookup_Tables!$A$3:$A$12,0))</f>
        <v>2200000</v>
      </c>
      <c r="AE2827" s="30" t="str">
        <f aca="false">INDEX(Lookup_Tables!$C$3:$C$12,MATCH(H2827,Lookup_Tables!$A$3:$A$12,0))</f>
        <v>Dr. Rohan Das</v>
      </c>
      <c r="AF2827" s="30" t="str">
        <f aca="false">IFERROR(INDEX(Lookup_Tables!$F$16:$F$45,MATCH(I2827,Lookup_Tables!$E$16:$E$45,0)),"N/A")</f>
        <v>EMP204</v>
      </c>
      <c r="AG2827" s="30" t="n">
        <f aca="false">_xlfn.IFS(R2827="Recovered",4,R2827="Referred",3,R2827="Admitted",2,R2827="Deceased",1,TRUE(),0)</f>
        <v>4</v>
      </c>
      <c r="AH2827" s="30" t="str">
        <f aca="false">IF(T2827&gt;=4,"Satisfied",IF(T2827&gt;=3,"Neutral","Needs Improvement"))</f>
        <v>Satisfied</v>
      </c>
    </row>
    <row r="2828" customFormat="false" ht="15" hidden="false" customHeight="false" outlineLevel="0" collapsed="false">
      <c r="A2828" s="27" t="s">
        <v>4243</v>
      </c>
      <c r="B2828" s="27" t="s">
        <v>1837</v>
      </c>
      <c r="C2828" s="27" t="n">
        <v>39</v>
      </c>
      <c r="D2828" s="27" t="s">
        <v>121</v>
      </c>
      <c r="E2828" s="28" t="n">
        <v>45345</v>
      </c>
      <c r="F2828" s="27" t="s">
        <v>1260</v>
      </c>
      <c r="G2828" s="28" t="n">
        <v>45346</v>
      </c>
      <c r="H2828" s="27" t="s">
        <v>183</v>
      </c>
      <c r="I2828" s="27" t="s">
        <v>212</v>
      </c>
      <c r="J2828" s="27" t="s">
        <v>431</v>
      </c>
      <c r="K2828" s="27" t="s">
        <v>156</v>
      </c>
      <c r="L2828" s="27" t="n">
        <v>16</v>
      </c>
      <c r="M2828" s="27" t="n">
        <v>30</v>
      </c>
      <c r="N2828" s="27" t="s">
        <v>186</v>
      </c>
      <c r="O2828" s="27" t="s">
        <v>149</v>
      </c>
      <c r="P2828" s="27" t="s">
        <v>140</v>
      </c>
      <c r="Q2828" s="29" t="n">
        <v>3734.56</v>
      </c>
      <c r="R2828" s="27" t="s">
        <v>130</v>
      </c>
      <c r="S2828" s="27" t="s">
        <v>151</v>
      </c>
      <c r="T2828" s="27" t="n">
        <v>5</v>
      </c>
      <c r="U2828" s="27" t="n">
        <f aca="false">YEAR(E2828)</f>
        <v>2024</v>
      </c>
      <c r="V2828" s="27" t="str">
        <f aca="false">TEXT(E2828,"MMM-YYYY")</f>
        <v>Feb-2024</v>
      </c>
      <c r="W2828" s="27" t="n">
        <f aca="false">MONTH(E2828)</f>
        <v>2</v>
      </c>
      <c r="X2828" s="27" t="str">
        <f aca="false">TEXT(WEEKDAY(E2828,2),"0")&amp;" - "&amp;TEXT(E2828,"dddd")</f>
        <v>5 - Friday</v>
      </c>
      <c r="Y2828" s="27" t="str">
        <f aca="false">_xlfn.IFS(C2828&lt;18,"Child (0-17)",C2828&lt;40,"Young Adult (18-39)",C2828&lt;60,"Adult (40-59)",TRUE(),"Senior (60+)")</f>
        <v>Young Adult (18-39)</v>
      </c>
      <c r="Z2828" s="27" t="n">
        <f aca="false">ROUND(G2828-E2828,0)</f>
        <v>1</v>
      </c>
      <c r="AA2828" s="27" t="n">
        <f aca="false">L2828+M2828</f>
        <v>46</v>
      </c>
      <c r="AB2828" s="27" t="n">
        <f aca="false">IFERROR(ROUND(Q2828/AA2828,2),0)</f>
        <v>81.19</v>
      </c>
      <c r="AC2828" s="27" t="str">
        <f aca="false">IF(AND(K2828="Critical",N2828="No"),"URGENT - No Bed","Normal")</f>
        <v>Normal</v>
      </c>
      <c r="AD2828" s="33" t="n">
        <f aca="false">INDEX(Lookup_Tables!$B$3:$B$12,MATCH(H2828,Lookup_Tables!$A$3:$A$12,0))</f>
        <v>3100000</v>
      </c>
      <c r="AE2828" s="27" t="str">
        <f aca="false">INDEX(Lookup_Tables!$C$3:$C$12,MATCH(H2828,Lookup_Tables!$A$3:$A$12,0))</f>
        <v>Dr. Kavita Rao</v>
      </c>
      <c r="AF2828" s="27" t="str">
        <f aca="false">IFERROR(INDEX(Lookup_Tables!$F$16:$F$45,MATCH(I2828,Lookup_Tables!$E$16:$E$45,0)),"N/A")</f>
        <v>EMP225</v>
      </c>
      <c r="AG2828" s="27" t="n">
        <f aca="false">_xlfn.IFS(R2828="Recovered",4,R2828="Referred",3,R2828="Admitted",2,R2828="Deceased",1,TRUE(),0)</f>
        <v>4</v>
      </c>
      <c r="AH2828" s="27" t="str">
        <f aca="false">IF(T2828&gt;=4,"Satisfied",IF(T2828&gt;=3,"Neutral","Needs Improvement"))</f>
        <v>Satisfied</v>
      </c>
    </row>
    <row r="2829" customFormat="false" ht="15" hidden="false" customHeight="false" outlineLevel="0" collapsed="false">
      <c r="A2829" s="30" t="s">
        <v>4421</v>
      </c>
      <c r="B2829" s="30" t="s">
        <v>2317</v>
      </c>
      <c r="C2829" s="30" t="n">
        <v>24</v>
      </c>
      <c r="D2829" s="30" t="s">
        <v>181</v>
      </c>
      <c r="E2829" s="31" t="n">
        <v>45496</v>
      </c>
      <c r="F2829" s="30" t="s">
        <v>532</v>
      </c>
      <c r="G2829" s="31" t="n">
        <v>45496</v>
      </c>
      <c r="H2829" s="30" t="s">
        <v>236</v>
      </c>
      <c r="I2829" s="30" t="s">
        <v>237</v>
      </c>
      <c r="J2829" s="30" t="s">
        <v>287</v>
      </c>
      <c r="K2829" s="30" t="s">
        <v>138</v>
      </c>
      <c r="L2829" s="30" t="n">
        <v>82</v>
      </c>
      <c r="M2829" s="30" t="n">
        <v>27</v>
      </c>
      <c r="N2829" s="30" t="s">
        <v>127</v>
      </c>
      <c r="O2829" s="30" t="s">
        <v>171</v>
      </c>
      <c r="P2829" s="30" t="s">
        <v>129</v>
      </c>
      <c r="Q2829" s="32" t="n">
        <v>793.45</v>
      </c>
      <c r="R2829" s="30" t="s">
        <v>130</v>
      </c>
      <c r="S2829" s="30" t="s">
        <v>141</v>
      </c>
      <c r="T2829" s="30" t="n">
        <v>3</v>
      </c>
      <c r="U2829" s="30" t="n">
        <f aca="false">YEAR(E2829)</f>
        <v>2024</v>
      </c>
      <c r="V2829" s="30" t="str">
        <f aca="false">TEXT(E2829,"MMM-YYYY")</f>
        <v>Jul-2024</v>
      </c>
      <c r="W2829" s="30" t="n">
        <f aca="false">MONTH(E2829)</f>
        <v>7</v>
      </c>
      <c r="X2829" s="30" t="str">
        <f aca="false">TEXT(WEEKDAY(E2829,2),"0")&amp;" - "&amp;TEXT(E2829,"dddd")</f>
        <v>2 - Tuesday</v>
      </c>
      <c r="Y2829" s="30" t="str">
        <f aca="false">_xlfn.IFS(C2829&lt;18,"Child (0-17)",C2829&lt;40,"Young Adult (18-39)",C2829&lt;60,"Adult (40-59)",TRUE(),"Senior (60+)")</f>
        <v>Young Adult (18-39)</v>
      </c>
      <c r="Z2829" s="30" t="n">
        <f aca="false">ROUND(G2829-E2829,0)</f>
        <v>0</v>
      </c>
      <c r="AA2829" s="30" t="n">
        <f aca="false">L2829+M2829</f>
        <v>109</v>
      </c>
      <c r="AB2829" s="30" t="n">
        <f aca="false">IFERROR(ROUND(Q2829/AA2829,2),0)</f>
        <v>7.28</v>
      </c>
      <c r="AC2829" s="30" t="str">
        <f aca="false">IF(AND(K2829="Critical",N2829="No"),"URGENT - No Bed","Normal")</f>
        <v>Normal</v>
      </c>
      <c r="AD2829" s="34" t="n">
        <f aca="false">INDEX(Lookup_Tables!$B$3:$B$12,MATCH(H2829,Lookup_Tables!$A$3:$A$12,0))</f>
        <v>3900000</v>
      </c>
      <c r="AE2829" s="30" t="str">
        <f aca="false">INDEX(Lookup_Tables!$C$3:$C$12,MATCH(H2829,Lookup_Tables!$A$3:$A$12,0))</f>
        <v>Dr. Rina Mehta</v>
      </c>
      <c r="AF2829" s="30" t="str">
        <f aca="false">IFERROR(INDEX(Lookup_Tables!$F$16:$F$45,MATCH(I2829,Lookup_Tables!$E$16:$E$45,0)),"N/A")</f>
        <v>EMP215</v>
      </c>
      <c r="AG2829" s="30" t="n">
        <f aca="false">_xlfn.IFS(R2829="Recovered",4,R2829="Referred",3,R2829="Admitted",2,R2829="Deceased",1,TRUE(),0)</f>
        <v>4</v>
      </c>
      <c r="AH2829" s="30" t="str">
        <f aca="false">IF(T2829&gt;=4,"Satisfied",IF(T2829&gt;=3,"Neutral","Needs Improvement"))</f>
        <v>Neutral</v>
      </c>
    </row>
    <row r="2830" customFormat="false" ht="15" hidden="false" customHeight="false" outlineLevel="0" collapsed="false">
      <c r="A2830" s="27" t="s">
        <v>3958</v>
      </c>
      <c r="B2830" s="27" t="s">
        <v>443</v>
      </c>
      <c r="C2830" s="27" t="n">
        <v>62</v>
      </c>
      <c r="D2830" s="27" t="s">
        <v>121</v>
      </c>
      <c r="E2830" s="28" t="n">
        <v>45520</v>
      </c>
      <c r="F2830" s="27" t="s">
        <v>645</v>
      </c>
      <c r="G2830" s="28" t="n">
        <v>45522</v>
      </c>
      <c r="H2830" s="27" t="s">
        <v>161</v>
      </c>
      <c r="I2830" s="27" t="s">
        <v>538</v>
      </c>
      <c r="J2830" s="27" t="s">
        <v>163</v>
      </c>
      <c r="K2830" s="27" t="s">
        <v>126</v>
      </c>
      <c r="L2830" s="27" t="n">
        <v>31</v>
      </c>
      <c r="M2830" s="27" t="n">
        <v>91</v>
      </c>
      <c r="N2830" s="27" t="s">
        <v>186</v>
      </c>
      <c r="O2830" s="27" t="s">
        <v>171</v>
      </c>
      <c r="P2830" s="27" t="s">
        <v>140</v>
      </c>
      <c r="Q2830" s="29" t="n">
        <v>7978.58</v>
      </c>
      <c r="R2830" s="27" t="s">
        <v>130</v>
      </c>
      <c r="S2830" s="27" t="s">
        <v>131</v>
      </c>
      <c r="T2830" s="27" t="n">
        <v>4</v>
      </c>
      <c r="U2830" s="27" t="n">
        <f aca="false">YEAR(E2830)</f>
        <v>2024</v>
      </c>
      <c r="V2830" s="27" t="str">
        <f aca="false">TEXT(E2830,"MMM-YYYY")</f>
        <v>Aug-2024</v>
      </c>
      <c r="W2830" s="27" t="n">
        <f aca="false">MONTH(E2830)</f>
        <v>8</v>
      </c>
      <c r="X2830" s="27" t="str">
        <f aca="false">TEXT(WEEKDAY(E2830,2),"0")&amp;" - "&amp;TEXT(E2830,"dddd")</f>
        <v>5 - Friday</v>
      </c>
      <c r="Y2830" s="27" t="str">
        <f aca="false">_xlfn.IFS(C2830&lt;18,"Child (0-17)",C2830&lt;40,"Young Adult (18-39)",C2830&lt;60,"Adult (40-59)",TRUE(),"Senior (60+)")</f>
        <v>Senior (60+)</v>
      </c>
      <c r="Z2830" s="27" t="n">
        <f aca="false">ROUND(G2830-E2830,0)</f>
        <v>2</v>
      </c>
      <c r="AA2830" s="27" t="n">
        <f aca="false">L2830+M2830</f>
        <v>122</v>
      </c>
      <c r="AB2830" s="27" t="n">
        <f aca="false">IFERROR(ROUND(Q2830/AA2830,2),0)</f>
        <v>65.4</v>
      </c>
      <c r="AC2830" s="27" t="str">
        <f aca="false">IF(AND(K2830="Critical",N2830="No"),"URGENT - No Bed","Normal")</f>
        <v>Normal</v>
      </c>
      <c r="AD2830" s="33" t="n">
        <f aca="false">INDEX(Lookup_Tables!$B$3:$B$12,MATCH(H2830,Lookup_Tables!$A$3:$A$12,0))</f>
        <v>3600000</v>
      </c>
      <c r="AE2830" s="27" t="str">
        <f aca="false">INDEX(Lookup_Tables!$C$3:$C$12,MATCH(H2830,Lookup_Tables!$A$3:$A$12,0))</f>
        <v>Dr. Sameer Joshi</v>
      </c>
      <c r="AF2830" s="27" t="str">
        <f aca="false">IFERROR(INDEX(Lookup_Tables!$F$16:$F$45,MATCH(I2830,Lookup_Tables!$E$16:$E$45,0)),"N/A")</f>
        <v>EMP221</v>
      </c>
      <c r="AG2830" s="27" t="n">
        <f aca="false">_xlfn.IFS(R2830="Recovered",4,R2830="Referred",3,R2830="Admitted",2,R2830="Deceased",1,TRUE(),0)</f>
        <v>4</v>
      </c>
      <c r="AH2830" s="27" t="str">
        <f aca="false">IF(T2830&gt;=4,"Satisfied",IF(T2830&gt;=3,"Neutral","Needs Improvement"))</f>
        <v>Satisfied</v>
      </c>
    </row>
    <row r="2831" customFormat="false" ht="15" hidden="false" customHeight="false" outlineLevel="0" collapsed="false">
      <c r="A2831" s="30" t="s">
        <v>5254</v>
      </c>
      <c r="B2831" s="30" t="s">
        <v>1713</v>
      </c>
      <c r="C2831" s="30" t="n">
        <v>69</v>
      </c>
      <c r="D2831" s="30" t="s">
        <v>181</v>
      </c>
      <c r="E2831" s="31" t="n">
        <v>45442</v>
      </c>
      <c r="F2831" s="30" t="s">
        <v>250</v>
      </c>
      <c r="G2831" s="31" t="n">
        <v>45445</v>
      </c>
      <c r="H2831" s="30" t="s">
        <v>217</v>
      </c>
      <c r="I2831" s="30" t="s">
        <v>282</v>
      </c>
      <c r="J2831" s="30" t="s">
        <v>483</v>
      </c>
      <c r="K2831" s="30" t="s">
        <v>156</v>
      </c>
      <c r="L2831" s="30" t="n">
        <v>71</v>
      </c>
      <c r="M2831" s="30" t="n">
        <v>87</v>
      </c>
      <c r="N2831" s="30" t="s">
        <v>186</v>
      </c>
      <c r="O2831" s="30" t="s">
        <v>128</v>
      </c>
      <c r="P2831" s="30" t="s">
        <v>129</v>
      </c>
      <c r="Q2831" s="32" t="n">
        <v>4510.35</v>
      </c>
      <c r="R2831" s="30" t="s">
        <v>130</v>
      </c>
      <c r="S2831" s="30" t="s">
        <v>164</v>
      </c>
      <c r="T2831" s="30" t="n">
        <v>3</v>
      </c>
      <c r="U2831" s="30" t="n">
        <f aca="false">YEAR(E2831)</f>
        <v>2024</v>
      </c>
      <c r="V2831" s="30" t="str">
        <f aca="false">TEXT(E2831,"MMM-YYYY")</f>
        <v>May-2024</v>
      </c>
      <c r="W2831" s="30" t="n">
        <f aca="false">MONTH(E2831)</f>
        <v>5</v>
      </c>
      <c r="X2831" s="30" t="str">
        <f aca="false">TEXT(WEEKDAY(E2831,2),"0")&amp;" - "&amp;TEXT(E2831,"dddd")</f>
        <v>4 - Thursday</v>
      </c>
      <c r="Y2831" s="30" t="str">
        <f aca="false">_xlfn.IFS(C2831&lt;18,"Child (0-17)",C2831&lt;40,"Young Adult (18-39)",C2831&lt;60,"Adult (40-59)",TRUE(),"Senior (60+)")</f>
        <v>Senior (60+)</v>
      </c>
      <c r="Z2831" s="30" t="n">
        <f aca="false">ROUND(G2831-E2831,0)</f>
        <v>3</v>
      </c>
      <c r="AA2831" s="30" t="n">
        <f aca="false">L2831+M2831</f>
        <v>158</v>
      </c>
      <c r="AB2831" s="30" t="n">
        <f aca="false">IFERROR(ROUND(Q2831/AA2831,2),0)</f>
        <v>28.55</v>
      </c>
      <c r="AC2831" s="30" t="str">
        <f aca="false">IF(AND(K2831="Critical",N2831="No"),"URGENT - No Bed","Normal")</f>
        <v>Normal</v>
      </c>
      <c r="AD2831" s="34" t="n">
        <f aca="false">INDEX(Lookup_Tables!$B$3:$B$12,MATCH(H2831,Lookup_Tables!$A$3:$A$12,0))</f>
        <v>4200000</v>
      </c>
      <c r="AE2831" s="30" t="str">
        <f aca="false">INDEX(Lookup_Tables!$C$3:$C$12,MATCH(H2831,Lookup_Tables!$A$3:$A$12,0))</f>
        <v>Dr. Anil Kapoor</v>
      </c>
      <c r="AF2831" s="30" t="str">
        <f aca="false">IFERROR(INDEX(Lookup_Tables!$F$16:$F$45,MATCH(I2831,Lookup_Tables!$E$16:$E$45,0)),"N/A")</f>
        <v>EMP200</v>
      </c>
      <c r="AG2831" s="30" t="n">
        <f aca="false">_xlfn.IFS(R2831="Recovered",4,R2831="Referred",3,R2831="Admitted",2,R2831="Deceased",1,TRUE(),0)</f>
        <v>4</v>
      </c>
      <c r="AH2831" s="30" t="str">
        <f aca="false">IF(T2831&gt;=4,"Satisfied",IF(T2831&gt;=3,"Neutral","Needs Improvement"))</f>
        <v>Neutral</v>
      </c>
    </row>
    <row r="2832" customFormat="false" ht="15" hidden="false" customHeight="false" outlineLevel="0" collapsed="false">
      <c r="A2832" s="27" t="s">
        <v>4885</v>
      </c>
      <c r="B2832" s="27" t="s">
        <v>4886</v>
      </c>
      <c r="C2832" s="27" t="n">
        <v>40</v>
      </c>
      <c r="D2832" s="27" t="s">
        <v>121</v>
      </c>
      <c r="E2832" s="28" t="n">
        <v>45492</v>
      </c>
      <c r="F2832" s="27" t="s">
        <v>1349</v>
      </c>
      <c r="G2832" s="28" t="n">
        <v>45495</v>
      </c>
      <c r="H2832" s="27" t="s">
        <v>146</v>
      </c>
      <c r="I2832" s="27" t="s">
        <v>147</v>
      </c>
      <c r="J2832" s="27" t="s">
        <v>244</v>
      </c>
      <c r="K2832" s="27" t="s">
        <v>126</v>
      </c>
      <c r="L2832" s="27" t="n">
        <v>40</v>
      </c>
      <c r="M2832" s="27" t="n">
        <v>135</v>
      </c>
      <c r="N2832" s="27" t="s">
        <v>127</v>
      </c>
      <c r="O2832" s="27" t="s">
        <v>149</v>
      </c>
      <c r="P2832" s="27" t="s">
        <v>150</v>
      </c>
      <c r="Q2832" s="29" t="n">
        <v>8850.59</v>
      </c>
      <c r="R2832" s="27" t="s">
        <v>130</v>
      </c>
      <c r="S2832" s="27" t="s">
        <v>335</v>
      </c>
      <c r="T2832" s="27" t="n">
        <v>3</v>
      </c>
      <c r="U2832" s="27" t="n">
        <f aca="false">YEAR(E2832)</f>
        <v>2024</v>
      </c>
      <c r="V2832" s="27" t="str">
        <f aca="false">TEXT(E2832,"MMM-YYYY")</f>
        <v>Jul-2024</v>
      </c>
      <c r="W2832" s="27" t="n">
        <f aca="false">MONTH(E2832)</f>
        <v>7</v>
      </c>
      <c r="X2832" s="27" t="str">
        <f aca="false">TEXT(WEEKDAY(E2832,2),"0")&amp;" - "&amp;TEXT(E2832,"dddd")</f>
        <v>5 - Friday</v>
      </c>
      <c r="Y2832" s="27" t="str">
        <f aca="false">_xlfn.IFS(C2832&lt;18,"Child (0-17)",C2832&lt;40,"Young Adult (18-39)",C2832&lt;60,"Adult (40-59)",TRUE(),"Senior (60+)")</f>
        <v>Adult (40-59)</v>
      </c>
      <c r="Z2832" s="27" t="n">
        <f aca="false">ROUND(G2832-E2832,0)</f>
        <v>3</v>
      </c>
      <c r="AA2832" s="27" t="n">
        <f aca="false">L2832+M2832</f>
        <v>175</v>
      </c>
      <c r="AB2832" s="27" t="n">
        <f aca="false">IFERROR(ROUND(Q2832/AA2832,2),0)</f>
        <v>50.57</v>
      </c>
      <c r="AC2832" s="27" t="str">
        <f aca="false">IF(AND(K2832="Critical",N2832="No"),"URGENT - No Bed","Normal")</f>
        <v>Normal</v>
      </c>
      <c r="AD2832" s="33" t="n">
        <f aca="false">INDEX(Lookup_Tables!$B$3:$B$12,MATCH(H2832,Lookup_Tables!$A$3:$A$12,0))</f>
        <v>2700000</v>
      </c>
      <c r="AE2832" s="27" t="str">
        <f aca="false">INDEX(Lookup_Tables!$C$3:$C$12,MATCH(H2832,Lookup_Tables!$A$3:$A$12,0))</f>
        <v>Dr. Vikram Singh</v>
      </c>
      <c r="AF2832" s="27" t="str">
        <f aca="false">IFERROR(INDEX(Lookup_Tables!$F$16:$F$45,MATCH(I2832,Lookup_Tables!$E$16:$E$45,0)),"N/A")</f>
        <v>EMP229</v>
      </c>
      <c r="AG2832" s="27" t="n">
        <f aca="false">_xlfn.IFS(R2832="Recovered",4,R2832="Referred",3,R2832="Admitted",2,R2832="Deceased",1,TRUE(),0)</f>
        <v>4</v>
      </c>
      <c r="AH2832" s="27" t="str">
        <f aca="false">IF(T2832&gt;=4,"Satisfied",IF(T2832&gt;=3,"Neutral","Needs Improvement"))</f>
        <v>Neutral</v>
      </c>
    </row>
    <row r="2833" customFormat="false" ht="15" hidden="false" customHeight="false" outlineLevel="0" collapsed="false">
      <c r="A2833" s="30" t="s">
        <v>2216</v>
      </c>
      <c r="B2833" s="30" t="s">
        <v>1344</v>
      </c>
      <c r="C2833" s="30" t="n">
        <v>42</v>
      </c>
      <c r="D2833" s="30" t="s">
        <v>121</v>
      </c>
      <c r="E2833" s="31" t="n">
        <v>45345</v>
      </c>
      <c r="F2833" s="30" t="s">
        <v>482</v>
      </c>
      <c r="G2833" s="31" t="n">
        <v>45351</v>
      </c>
      <c r="H2833" s="30" t="s">
        <v>206</v>
      </c>
      <c r="I2833" s="30" t="s">
        <v>300</v>
      </c>
      <c r="J2833" s="30" t="s">
        <v>593</v>
      </c>
      <c r="K2833" s="30" t="s">
        <v>126</v>
      </c>
      <c r="L2833" s="30" t="n">
        <v>32</v>
      </c>
      <c r="M2833" s="30" t="n">
        <v>47</v>
      </c>
      <c r="N2833" s="30" t="s">
        <v>186</v>
      </c>
      <c r="O2833" s="30" t="s">
        <v>128</v>
      </c>
      <c r="P2833" s="30" t="s">
        <v>140</v>
      </c>
      <c r="Q2833" s="32" t="n">
        <v>8029.06</v>
      </c>
      <c r="R2833" s="30" t="s">
        <v>130</v>
      </c>
      <c r="S2833" s="30" t="s">
        <v>223</v>
      </c>
      <c r="T2833" s="30" t="n">
        <v>3</v>
      </c>
      <c r="U2833" s="30" t="n">
        <f aca="false">YEAR(E2833)</f>
        <v>2024</v>
      </c>
      <c r="V2833" s="30" t="str">
        <f aca="false">TEXT(E2833,"MMM-YYYY")</f>
        <v>Feb-2024</v>
      </c>
      <c r="W2833" s="30" t="n">
        <f aca="false">MONTH(E2833)</f>
        <v>2</v>
      </c>
      <c r="X2833" s="30" t="str">
        <f aca="false">TEXT(WEEKDAY(E2833,2),"0")&amp;" - "&amp;TEXT(E2833,"dddd")</f>
        <v>5 - Friday</v>
      </c>
      <c r="Y2833" s="30" t="str">
        <f aca="false">_xlfn.IFS(C2833&lt;18,"Child (0-17)",C2833&lt;40,"Young Adult (18-39)",C2833&lt;60,"Adult (40-59)",TRUE(),"Senior (60+)")</f>
        <v>Adult (40-59)</v>
      </c>
      <c r="Z2833" s="30" t="n">
        <f aca="false">ROUND(G2833-E2833,0)</f>
        <v>6</v>
      </c>
      <c r="AA2833" s="30" t="n">
        <f aca="false">L2833+M2833</f>
        <v>79</v>
      </c>
      <c r="AB2833" s="30" t="n">
        <f aca="false">IFERROR(ROUND(Q2833/AA2833,2),0)</f>
        <v>101.63</v>
      </c>
      <c r="AC2833" s="30" t="str">
        <f aca="false">IF(AND(K2833="Critical",N2833="No"),"URGENT - No Bed","Normal")</f>
        <v>Normal</v>
      </c>
      <c r="AD2833" s="34" t="n">
        <f aca="false">INDEX(Lookup_Tables!$B$3:$B$12,MATCH(H2833,Lookup_Tables!$A$3:$A$12,0))</f>
        <v>2800000</v>
      </c>
      <c r="AE2833" s="30" t="str">
        <f aca="false">INDEX(Lookup_Tables!$C$3:$C$12,MATCH(H2833,Lookup_Tables!$A$3:$A$12,0))</f>
        <v>Dr. Suresh Nair</v>
      </c>
      <c r="AF2833" s="30" t="str">
        <f aca="false">IFERROR(INDEX(Lookup_Tables!$F$16:$F$45,MATCH(I2833,Lookup_Tables!$E$16:$E$45,0)),"N/A")</f>
        <v>EMP211</v>
      </c>
      <c r="AG2833" s="30" t="n">
        <f aca="false">_xlfn.IFS(R2833="Recovered",4,R2833="Referred",3,R2833="Admitted",2,R2833="Deceased",1,TRUE(),0)</f>
        <v>4</v>
      </c>
      <c r="AH2833" s="30" t="str">
        <f aca="false">IF(T2833&gt;=4,"Satisfied",IF(T2833&gt;=3,"Neutral","Needs Improvement"))</f>
        <v>Neutral</v>
      </c>
    </row>
    <row r="2834" customFormat="false" ht="15" hidden="false" customHeight="false" outlineLevel="0" collapsed="false">
      <c r="A2834" s="27" t="s">
        <v>3233</v>
      </c>
      <c r="B2834" s="27" t="s">
        <v>3028</v>
      </c>
      <c r="C2834" s="27" t="n">
        <v>32</v>
      </c>
      <c r="D2834" s="27" t="s">
        <v>181</v>
      </c>
      <c r="E2834" s="28" t="n">
        <v>45562</v>
      </c>
      <c r="F2834" s="27" t="s">
        <v>1268</v>
      </c>
      <c r="G2834" s="28" t="n">
        <v>45562</v>
      </c>
      <c r="H2834" s="27" t="s">
        <v>206</v>
      </c>
      <c r="I2834" s="27" t="s">
        <v>232</v>
      </c>
      <c r="J2834" s="27" t="s">
        <v>469</v>
      </c>
      <c r="K2834" s="27" t="s">
        <v>138</v>
      </c>
      <c r="L2834" s="27" t="n">
        <v>45</v>
      </c>
      <c r="M2834" s="27" t="n">
        <v>39</v>
      </c>
      <c r="N2834" s="27" t="s">
        <v>127</v>
      </c>
      <c r="O2834" s="27" t="s">
        <v>139</v>
      </c>
      <c r="P2834" s="27" t="s">
        <v>150</v>
      </c>
      <c r="Q2834" s="29" t="n">
        <v>2186.21</v>
      </c>
      <c r="R2834" s="27" t="s">
        <v>130</v>
      </c>
      <c r="S2834" s="27" t="s">
        <v>223</v>
      </c>
      <c r="T2834" s="27" t="n">
        <v>3</v>
      </c>
      <c r="U2834" s="27" t="n">
        <f aca="false">YEAR(E2834)</f>
        <v>2024</v>
      </c>
      <c r="V2834" s="27" t="str">
        <f aca="false">TEXT(E2834,"MMM-YYYY")</f>
        <v>Sep-2024</v>
      </c>
      <c r="W2834" s="27" t="n">
        <f aca="false">MONTH(E2834)</f>
        <v>9</v>
      </c>
      <c r="X2834" s="27" t="str">
        <f aca="false">TEXT(WEEKDAY(E2834,2),"0")&amp;" - "&amp;TEXT(E2834,"dddd")</f>
        <v>5 - Friday</v>
      </c>
      <c r="Y2834" s="27" t="str">
        <f aca="false">_xlfn.IFS(C2834&lt;18,"Child (0-17)",C2834&lt;40,"Young Adult (18-39)",C2834&lt;60,"Adult (40-59)",TRUE(),"Senior (60+)")</f>
        <v>Young Adult (18-39)</v>
      </c>
      <c r="Z2834" s="27" t="n">
        <f aca="false">ROUND(G2834-E2834,0)</f>
        <v>0</v>
      </c>
      <c r="AA2834" s="27" t="n">
        <f aca="false">L2834+M2834</f>
        <v>84</v>
      </c>
      <c r="AB2834" s="27" t="n">
        <f aca="false">IFERROR(ROUND(Q2834/AA2834,2),0)</f>
        <v>26.03</v>
      </c>
      <c r="AC2834" s="27" t="str">
        <f aca="false">IF(AND(K2834="Critical",N2834="No"),"URGENT - No Bed","Normal")</f>
        <v>Normal</v>
      </c>
      <c r="AD2834" s="33" t="n">
        <f aca="false">INDEX(Lookup_Tables!$B$3:$B$12,MATCH(H2834,Lookup_Tables!$A$3:$A$12,0))</f>
        <v>2800000</v>
      </c>
      <c r="AE2834" s="27" t="str">
        <f aca="false">INDEX(Lookup_Tables!$C$3:$C$12,MATCH(H2834,Lookup_Tables!$A$3:$A$12,0))</f>
        <v>Dr. Suresh Nair</v>
      </c>
      <c r="AF2834" s="27" t="str">
        <f aca="false">IFERROR(INDEX(Lookup_Tables!$F$16:$F$45,MATCH(I2834,Lookup_Tables!$E$16:$E$45,0)),"N/A")</f>
        <v>EMP210</v>
      </c>
      <c r="AG2834" s="27" t="n">
        <f aca="false">_xlfn.IFS(R2834="Recovered",4,R2834="Referred",3,R2834="Admitted",2,R2834="Deceased",1,TRUE(),0)</f>
        <v>4</v>
      </c>
      <c r="AH2834" s="27" t="str">
        <f aca="false">IF(T2834&gt;=4,"Satisfied",IF(T2834&gt;=3,"Neutral","Needs Improvement"))</f>
        <v>Neutral</v>
      </c>
    </row>
    <row r="2835" customFormat="false" ht="15" hidden="false" customHeight="false" outlineLevel="0" collapsed="false">
      <c r="A2835" s="30" t="s">
        <v>1640</v>
      </c>
      <c r="B2835" s="30" t="s">
        <v>673</v>
      </c>
      <c r="C2835" s="30" t="n">
        <v>55</v>
      </c>
      <c r="D2835" s="30" t="s">
        <v>181</v>
      </c>
      <c r="E2835" s="31" t="n">
        <v>45526</v>
      </c>
      <c r="F2835" s="30" t="s">
        <v>1593</v>
      </c>
      <c r="G2835" s="31" t="n">
        <v>45527</v>
      </c>
      <c r="H2835" s="30" t="s">
        <v>168</v>
      </c>
      <c r="I2835" s="30" t="s">
        <v>196</v>
      </c>
      <c r="J2835" s="30" t="s">
        <v>367</v>
      </c>
      <c r="K2835" s="30" t="s">
        <v>126</v>
      </c>
      <c r="L2835" s="30" t="n">
        <v>27</v>
      </c>
      <c r="M2835" s="30" t="n">
        <v>150</v>
      </c>
      <c r="N2835" s="30" t="s">
        <v>186</v>
      </c>
      <c r="O2835" s="30" t="s">
        <v>171</v>
      </c>
      <c r="P2835" s="30" t="s">
        <v>187</v>
      </c>
      <c r="Q2835" s="32" t="n">
        <v>8636.57</v>
      </c>
      <c r="R2835" s="30" t="s">
        <v>130</v>
      </c>
      <c r="S2835" s="30" t="s">
        <v>335</v>
      </c>
      <c r="T2835" s="30" t="n">
        <v>5</v>
      </c>
      <c r="U2835" s="30" t="n">
        <f aca="false">YEAR(E2835)</f>
        <v>2024</v>
      </c>
      <c r="V2835" s="30" t="str">
        <f aca="false">TEXT(E2835,"MMM-YYYY")</f>
        <v>Aug-2024</v>
      </c>
      <c r="W2835" s="30" t="n">
        <f aca="false">MONTH(E2835)</f>
        <v>8</v>
      </c>
      <c r="X2835" s="30" t="str">
        <f aca="false">TEXT(WEEKDAY(E2835,2),"0")&amp;" - "&amp;TEXT(E2835,"dddd")</f>
        <v>4 - Thursday</v>
      </c>
      <c r="Y2835" s="30" t="str">
        <f aca="false">_xlfn.IFS(C2835&lt;18,"Child (0-17)",C2835&lt;40,"Young Adult (18-39)",C2835&lt;60,"Adult (40-59)",TRUE(),"Senior (60+)")</f>
        <v>Adult (40-59)</v>
      </c>
      <c r="Z2835" s="30" t="n">
        <f aca="false">ROUND(G2835-E2835,0)</f>
        <v>1</v>
      </c>
      <c r="AA2835" s="30" t="n">
        <f aca="false">L2835+M2835</f>
        <v>177</v>
      </c>
      <c r="AB2835" s="30" t="n">
        <f aca="false">IFERROR(ROUND(Q2835/AA2835,2),0)</f>
        <v>48.79</v>
      </c>
      <c r="AC2835" s="30" t="str">
        <f aca="false">IF(AND(K2835="Critical",N2835="No"),"URGENT - No Bed","Normal")</f>
        <v>Normal</v>
      </c>
      <c r="AD2835" s="34" t="n">
        <f aca="false">INDEX(Lookup_Tables!$B$3:$B$12,MATCH(H2835,Lookup_Tables!$A$3:$A$12,0))</f>
        <v>4400000</v>
      </c>
      <c r="AE2835" s="30" t="str">
        <f aca="false">INDEX(Lookup_Tables!$C$3:$C$12,MATCH(H2835,Lookup_Tables!$A$3:$A$12,0))</f>
        <v>Dr. Neha Chopra</v>
      </c>
      <c r="AF2835" s="30" t="str">
        <f aca="false">IFERROR(INDEX(Lookup_Tables!$F$16:$F$45,MATCH(I2835,Lookup_Tables!$E$16:$E$45,0)),"N/A")</f>
        <v>EMP219</v>
      </c>
      <c r="AG2835" s="30" t="n">
        <f aca="false">_xlfn.IFS(R2835="Recovered",4,R2835="Referred",3,R2835="Admitted",2,R2835="Deceased",1,TRUE(),0)</f>
        <v>4</v>
      </c>
      <c r="AH2835" s="30" t="str">
        <f aca="false">IF(T2835&gt;=4,"Satisfied",IF(T2835&gt;=3,"Neutral","Needs Improvement"))</f>
        <v>Satisfied</v>
      </c>
    </row>
    <row r="2836" customFormat="false" ht="15" hidden="false" customHeight="false" outlineLevel="0" collapsed="false">
      <c r="A2836" s="27" t="s">
        <v>4822</v>
      </c>
      <c r="B2836" s="27" t="s">
        <v>2290</v>
      </c>
      <c r="C2836" s="27" t="n">
        <v>7</v>
      </c>
      <c r="D2836" s="27" t="s">
        <v>181</v>
      </c>
      <c r="E2836" s="28" t="n">
        <v>45456</v>
      </c>
      <c r="F2836" s="27" t="s">
        <v>370</v>
      </c>
      <c r="G2836" s="28" t="n">
        <v>45459</v>
      </c>
      <c r="H2836" s="27" t="s">
        <v>135</v>
      </c>
      <c r="I2836" s="27" t="s">
        <v>278</v>
      </c>
      <c r="J2836" s="27" t="s">
        <v>618</v>
      </c>
      <c r="K2836" s="27" t="s">
        <v>156</v>
      </c>
      <c r="L2836" s="27" t="n">
        <v>56</v>
      </c>
      <c r="M2836" s="27" t="n">
        <v>44</v>
      </c>
      <c r="N2836" s="27" t="s">
        <v>127</v>
      </c>
      <c r="O2836" s="27" t="s">
        <v>139</v>
      </c>
      <c r="P2836" s="27" t="s">
        <v>140</v>
      </c>
      <c r="Q2836" s="29" t="n">
        <v>4654.87</v>
      </c>
      <c r="R2836" s="27" t="s">
        <v>130</v>
      </c>
      <c r="S2836" s="27" t="s">
        <v>192</v>
      </c>
      <c r="T2836" s="27" t="n">
        <v>5</v>
      </c>
      <c r="U2836" s="27" t="n">
        <f aca="false">YEAR(E2836)</f>
        <v>2024</v>
      </c>
      <c r="V2836" s="27" t="str">
        <f aca="false">TEXT(E2836,"MMM-YYYY")</f>
        <v>Jun-2024</v>
      </c>
      <c r="W2836" s="27" t="n">
        <f aca="false">MONTH(E2836)</f>
        <v>6</v>
      </c>
      <c r="X2836" s="27" t="str">
        <f aca="false">TEXT(WEEKDAY(E2836,2),"0")&amp;" - "&amp;TEXT(E2836,"dddd")</f>
        <v>4 - Thursday</v>
      </c>
      <c r="Y2836" s="27" t="str">
        <f aca="false">_xlfn.IFS(C2836&lt;18,"Child (0-17)",C2836&lt;40,"Young Adult (18-39)",C2836&lt;60,"Adult (40-59)",TRUE(),"Senior (60+)")</f>
        <v>Child (0-17)</v>
      </c>
      <c r="Z2836" s="27" t="n">
        <f aca="false">ROUND(G2836-E2836,0)</f>
        <v>3</v>
      </c>
      <c r="AA2836" s="27" t="n">
        <f aca="false">L2836+M2836</f>
        <v>100</v>
      </c>
      <c r="AB2836" s="27" t="n">
        <f aca="false">IFERROR(ROUND(Q2836/AA2836,2),0)</f>
        <v>46.55</v>
      </c>
      <c r="AC2836" s="27" t="str">
        <f aca="false">IF(AND(K2836="Critical",N2836="No"),"URGENT - No Bed","Normal")</f>
        <v>Normal</v>
      </c>
      <c r="AD2836" s="33" t="n">
        <f aca="false">INDEX(Lookup_Tables!$B$3:$B$12,MATCH(H2836,Lookup_Tables!$A$3:$A$12,0))</f>
        <v>4600000</v>
      </c>
      <c r="AE2836" s="27" t="str">
        <f aca="false">INDEX(Lookup_Tables!$C$3:$C$12,MATCH(H2836,Lookup_Tables!$A$3:$A$12,0))</f>
        <v>Dr. Farhan Khan</v>
      </c>
      <c r="AF2836" s="27" t="str">
        <f aca="false">IFERROR(INDEX(Lookup_Tables!$F$16:$F$45,MATCH(I2836,Lookup_Tables!$E$16:$E$45,0)),"N/A")</f>
        <v>EMP208</v>
      </c>
      <c r="AG2836" s="27" t="n">
        <f aca="false">_xlfn.IFS(R2836="Recovered",4,R2836="Referred",3,R2836="Admitted",2,R2836="Deceased",1,TRUE(),0)</f>
        <v>4</v>
      </c>
      <c r="AH2836" s="27" t="str">
        <f aca="false">IF(T2836&gt;=4,"Satisfied",IF(T2836&gt;=3,"Neutral","Needs Improvement"))</f>
        <v>Satisfied</v>
      </c>
    </row>
    <row r="2837" customFormat="false" ht="15" hidden="false" customHeight="false" outlineLevel="0" collapsed="false">
      <c r="A2837" s="30" t="s">
        <v>5810</v>
      </c>
      <c r="B2837" s="30" t="s">
        <v>604</v>
      </c>
      <c r="C2837" s="30" t="n">
        <v>91</v>
      </c>
      <c r="D2837" s="30" t="s">
        <v>181</v>
      </c>
      <c r="E2837" s="31" t="n">
        <v>45474</v>
      </c>
      <c r="F2837" s="30" t="s">
        <v>898</v>
      </c>
      <c r="G2837" s="31" t="n">
        <v>45475</v>
      </c>
      <c r="H2837" s="30" t="s">
        <v>183</v>
      </c>
      <c r="I2837" s="30" t="s">
        <v>430</v>
      </c>
      <c r="J2837" s="30" t="s">
        <v>185</v>
      </c>
      <c r="K2837" s="30" t="s">
        <v>138</v>
      </c>
      <c r="L2837" s="30" t="n">
        <v>28</v>
      </c>
      <c r="M2837" s="30" t="n">
        <v>35</v>
      </c>
      <c r="N2837" s="30" t="s">
        <v>127</v>
      </c>
      <c r="O2837" s="30" t="s">
        <v>149</v>
      </c>
      <c r="P2837" s="30" t="s">
        <v>140</v>
      </c>
      <c r="Q2837" s="32" t="n">
        <v>2746.48</v>
      </c>
      <c r="R2837" s="30" t="s">
        <v>130</v>
      </c>
      <c r="S2837" s="30" t="s">
        <v>178</v>
      </c>
      <c r="T2837" s="30" t="n">
        <v>4</v>
      </c>
      <c r="U2837" s="30" t="n">
        <f aca="false">YEAR(E2837)</f>
        <v>2024</v>
      </c>
      <c r="V2837" s="30" t="str">
        <f aca="false">TEXT(E2837,"MMM-YYYY")</f>
        <v>Jul-2024</v>
      </c>
      <c r="W2837" s="30" t="n">
        <f aca="false">MONTH(E2837)</f>
        <v>7</v>
      </c>
      <c r="X2837" s="30" t="str">
        <f aca="false">TEXT(WEEKDAY(E2837,2),"0")&amp;" - "&amp;TEXT(E2837,"dddd")</f>
        <v>1 - Monday</v>
      </c>
      <c r="Y2837" s="30" t="str">
        <f aca="false">_xlfn.IFS(C2837&lt;18,"Child (0-17)",C2837&lt;40,"Young Adult (18-39)",C2837&lt;60,"Adult (40-59)",TRUE(),"Senior (60+)")</f>
        <v>Senior (60+)</v>
      </c>
      <c r="Z2837" s="30" t="n">
        <f aca="false">ROUND(G2837-E2837,0)</f>
        <v>1</v>
      </c>
      <c r="AA2837" s="30" t="n">
        <f aca="false">L2837+M2837</f>
        <v>63</v>
      </c>
      <c r="AB2837" s="30" t="n">
        <f aca="false">IFERROR(ROUND(Q2837/AA2837,2),0)</f>
        <v>43.59</v>
      </c>
      <c r="AC2837" s="30" t="str">
        <f aca="false">IF(AND(K2837="Critical",N2837="No"),"URGENT - No Bed","Normal")</f>
        <v>Normal</v>
      </c>
      <c r="AD2837" s="34" t="n">
        <f aca="false">INDEX(Lookup_Tables!$B$3:$B$12,MATCH(H2837,Lookup_Tables!$A$3:$A$12,0))</f>
        <v>3100000</v>
      </c>
      <c r="AE2837" s="30" t="str">
        <f aca="false">INDEX(Lookup_Tables!$C$3:$C$12,MATCH(H2837,Lookup_Tables!$A$3:$A$12,0))</f>
        <v>Dr. Kavita Rao</v>
      </c>
      <c r="AF2837" s="30" t="str">
        <f aca="false">IFERROR(INDEX(Lookup_Tables!$F$16:$F$45,MATCH(I2837,Lookup_Tables!$E$16:$E$45,0)),"N/A")</f>
        <v>EMP224</v>
      </c>
      <c r="AG2837" s="30" t="n">
        <f aca="false">_xlfn.IFS(R2837="Recovered",4,R2837="Referred",3,R2837="Admitted",2,R2837="Deceased",1,TRUE(),0)</f>
        <v>4</v>
      </c>
      <c r="AH2837" s="30" t="str">
        <f aca="false">IF(T2837&gt;=4,"Satisfied",IF(T2837&gt;=3,"Neutral","Needs Improvement"))</f>
        <v>Satisfied</v>
      </c>
    </row>
    <row r="2838" customFormat="false" ht="15" hidden="false" customHeight="false" outlineLevel="0" collapsed="false">
      <c r="A2838" s="27" t="s">
        <v>1317</v>
      </c>
      <c r="B2838" s="27" t="s">
        <v>916</v>
      </c>
      <c r="C2838" s="27" t="n">
        <v>29</v>
      </c>
      <c r="D2838" s="27" t="s">
        <v>121</v>
      </c>
      <c r="E2838" s="28" t="n">
        <v>45330</v>
      </c>
      <c r="F2838" s="27" t="s">
        <v>552</v>
      </c>
      <c r="G2838" s="28" t="n">
        <v>45332</v>
      </c>
      <c r="H2838" s="27" t="s">
        <v>161</v>
      </c>
      <c r="I2838" s="27" t="s">
        <v>538</v>
      </c>
      <c r="J2838" s="27" t="s">
        <v>258</v>
      </c>
      <c r="K2838" s="27" t="s">
        <v>156</v>
      </c>
      <c r="L2838" s="27" t="n">
        <v>45</v>
      </c>
      <c r="M2838" s="27" t="n">
        <v>42</v>
      </c>
      <c r="N2838" s="27" t="s">
        <v>186</v>
      </c>
      <c r="O2838" s="27" t="s">
        <v>139</v>
      </c>
      <c r="P2838" s="27" t="s">
        <v>150</v>
      </c>
      <c r="Q2838" s="29" t="n">
        <v>4370.81</v>
      </c>
      <c r="R2838" s="27" t="s">
        <v>130</v>
      </c>
      <c r="S2838" s="27" t="s">
        <v>164</v>
      </c>
      <c r="T2838" s="27" t="n">
        <v>5</v>
      </c>
      <c r="U2838" s="27" t="n">
        <f aca="false">YEAR(E2838)</f>
        <v>2024</v>
      </c>
      <c r="V2838" s="27" t="str">
        <f aca="false">TEXT(E2838,"MMM-YYYY")</f>
        <v>Feb-2024</v>
      </c>
      <c r="W2838" s="27" t="n">
        <f aca="false">MONTH(E2838)</f>
        <v>2</v>
      </c>
      <c r="X2838" s="27" t="str">
        <f aca="false">TEXT(WEEKDAY(E2838,2),"0")&amp;" - "&amp;TEXT(E2838,"dddd")</f>
        <v>4 - Thursday</v>
      </c>
      <c r="Y2838" s="27" t="str">
        <f aca="false">_xlfn.IFS(C2838&lt;18,"Child (0-17)",C2838&lt;40,"Young Adult (18-39)",C2838&lt;60,"Adult (40-59)",TRUE(),"Senior (60+)")</f>
        <v>Young Adult (18-39)</v>
      </c>
      <c r="Z2838" s="27" t="n">
        <f aca="false">ROUND(G2838-E2838,0)</f>
        <v>2</v>
      </c>
      <c r="AA2838" s="27" t="n">
        <f aca="false">L2838+M2838</f>
        <v>87</v>
      </c>
      <c r="AB2838" s="27" t="n">
        <f aca="false">IFERROR(ROUND(Q2838/AA2838,2),0)</f>
        <v>50.24</v>
      </c>
      <c r="AC2838" s="27" t="str">
        <f aca="false">IF(AND(K2838="Critical",N2838="No"),"URGENT - No Bed","Normal")</f>
        <v>Normal</v>
      </c>
      <c r="AD2838" s="33" t="n">
        <f aca="false">INDEX(Lookup_Tables!$B$3:$B$12,MATCH(H2838,Lookup_Tables!$A$3:$A$12,0))</f>
        <v>3600000</v>
      </c>
      <c r="AE2838" s="27" t="str">
        <f aca="false">INDEX(Lookup_Tables!$C$3:$C$12,MATCH(H2838,Lookup_Tables!$A$3:$A$12,0))</f>
        <v>Dr. Sameer Joshi</v>
      </c>
      <c r="AF2838" s="27" t="str">
        <f aca="false">IFERROR(INDEX(Lookup_Tables!$F$16:$F$45,MATCH(I2838,Lookup_Tables!$E$16:$E$45,0)),"N/A")</f>
        <v>EMP221</v>
      </c>
      <c r="AG2838" s="27" t="n">
        <f aca="false">_xlfn.IFS(R2838="Recovered",4,R2838="Referred",3,R2838="Admitted",2,R2838="Deceased",1,TRUE(),0)</f>
        <v>4</v>
      </c>
      <c r="AH2838" s="27" t="str">
        <f aca="false">IF(T2838&gt;=4,"Satisfied",IF(T2838&gt;=3,"Neutral","Needs Improvement"))</f>
        <v>Satisfied</v>
      </c>
    </row>
    <row r="2839" customFormat="false" ht="15" hidden="false" customHeight="false" outlineLevel="0" collapsed="false">
      <c r="A2839" s="30" t="s">
        <v>4674</v>
      </c>
      <c r="B2839" s="30" t="s">
        <v>3574</v>
      </c>
      <c r="C2839" s="30" t="n">
        <v>15</v>
      </c>
      <c r="D2839" s="30" t="s">
        <v>181</v>
      </c>
      <c r="E2839" s="31" t="n">
        <v>45336</v>
      </c>
      <c r="F2839" s="30" t="s">
        <v>546</v>
      </c>
      <c r="G2839" s="31" t="n">
        <v>45336</v>
      </c>
      <c r="H2839" s="30" t="s">
        <v>206</v>
      </c>
      <c r="I2839" s="30" t="s">
        <v>207</v>
      </c>
      <c r="J2839" s="30" t="s">
        <v>593</v>
      </c>
      <c r="K2839" s="30" t="s">
        <v>138</v>
      </c>
      <c r="L2839" s="30" t="n">
        <v>39</v>
      </c>
      <c r="M2839" s="30" t="n">
        <v>25</v>
      </c>
      <c r="N2839" s="30" t="s">
        <v>127</v>
      </c>
      <c r="O2839" s="30" t="s">
        <v>139</v>
      </c>
      <c r="P2839" s="30" t="s">
        <v>140</v>
      </c>
      <c r="Q2839" s="32" t="n">
        <v>2484.85</v>
      </c>
      <c r="R2839" s="30" t="s">
        <v>130</v>
      </c>
      <c r="S2839" s="30" t="s">
        <v>197</v>
      </c>
      <c r="T2839" s="30" t="n">
        <v>4</v>
      </c>
      <c r="U2839" s="30" t="n">
        <f aca="false">YEAR(E2839)</f>
        <v>2024</v>
      </c>
      <c r="V2839" s="30" t="str">
        <f aca="false">TEXT(E2839,"MMM-YYYY")</f>
        <v>Feb-2024</v>
      </c>
      <c r="W2839" s="30" t="n">
        <f aca="false">MONTH(E2839)</f>
        <v>2</v>
      </c>
      <c r="X2839" s="30" t="str">
        <f aca="false">TEXT(WEEKDAY(E2839,2),"0")&amp;" - "&amp;TEXT(E2839,"dddd")</f>
        <v>3 - Wednesday</v>
      </c>
      <c r="Y2839" s="30" t="str">
        <f aca="false">_xlfn.IFS(C2839&lt;18,"Child (0-17)",C2839&lt;40,"Young Adult (18-39)",C2839&lt;60,"Adult (40-59)",TRUE(),"Senior (60+)")</f>
        <v>Child (0-17)</v>
      </c>
      <c r="Z2839" s="30" t="n">
        <f aca="false">ROUND(G2839-E2839,0)</f>
        <v>0</v>
      </c>
      <c r="AA2839" s="30" t="n">
        <f aca="false">L2839+M2839</f>
        <v>64</v>
      </c>
      <c r="AB2839" s="30" t="n">
        <f aca="false">IFERROR(ROUND(Q2839/AA2839,2),0)</f>
        <v>38.83</v>
      </c>
      <c r="AC2839" s="30" t="str">
        <f aca="false">IF(AND(K2839="Critical",N2839="No"),"URGENT - No Bed","Normal")</f>
        <v>Normal</v>
      </c>
      <c r="AD2839" s="34" t="n">
        <f aca="false">INDEX(Lookup_Tables!$B$3:$B$12,MATCH(H2839,Lookup_Tables!$A$3:$A$12,0))</f>
        <v>2800000</v>
      </c>
      <c r="AE2839" s="30" t="str">
        <f aca="false">INDEX(Lookup_Tables!$C$3:$C$12,MATCH(H2839,Lookup_Tables!$A$3:$A$12,0))</f>
        <v>Dr. Suresh Nair</v>
      </c>
      <c r="AF2839" s="30" t="str">
        <f aca="false">IFERROR(INDEX(Lookup_Tables!$F$16:$F$45,MATCH(I2839,Lookup_Tables!$E$16:$E$45,0)),"N/A")</f>
        <v>EMP209</v>
      </c>
      <c r="AG2839" s="30" t="n">
        <f aca="false">_xlfn.IFS(R2839="Recovered",4,R2839="Referred",3,R2839="Admitted",2,R2839="Deceased",1,TRUE(),0)</f>
        <v>4</v>
      </c>
      <c r="AH2839" s="30" t="str">
        <f aca="false">IF(T2839&gt;=4,"Satisfied",IF(T2839&gt;=3,"Neutral","Needs Improvement"))</f>
        <v>Satisfied</v>
      </c>
    </row>
    <row r="2840" customFormat="false" ht="15" hidden="false" customHeight="false" outlineLevel="0" collapsed="false">
      <c r="A2840" s="27" t="s">
        <v>1770</v>
      </c>
      <c r="B2840" s="27" t="s">
        <v>1771</v>
      </c>
      <c r="C2840" s="27" t="n">
        <v>45</v>
      </c>
      <c r="D2840" s="27" t="s">
        <v>181</v>
      </c>
      <c r="E2840" s="28" t="n">
        <v>45356</v>
      </c>
      <c r="F2840" s="27" t="s">
        <v>552</v>
      </c>
      <c r="G2840" s="28" t="n">
        <v>45359</v>
      </c>
      <c r="H2840" s="27" t="s">
        <v>183</v>
      </c>
      <c r="I2840" s="27" t="s">
        <v>430</v>
      </c>
      <c r="J2840" s="27" t="s">
        <v>185</v>
      </c>
      <c r="K2840" s="27" t="s">
        <v>156</v>
      </c>
      <c r="L2840" s="27" t="n">
        <v>39</v>
      </c>
      <c r="M2840" s="27" t="n">
        <v>51</v>
      </c>
      <c r="N2840" s="27" t="s">
        <v>186</v>
      </c>
      <c r="O2840" s="27" t="s">
        <v>128</v>
      </c>
      <c r="P2840" s="27" t="s">
        <v>150</v>
      </c>
      <c r="Q2840" s="29" t="n">
        <v>4642.8</v>
      </c>
      <c r="R2840" s="27" t="s">
        <v>130</v>
      </c>
      <c r="S2840" s="27" t="s">
        <v>164</v>
      </c>
      <c r="T2840" s="27" t="n">
        <v>5</v>
      </c>
      <c r="U2840" s="27" t="n">
        <f aca="false">YEAR(E2840)</f>
        <v>2024</v>
      </c>
      <c r="V2840" s="27" t="str">
        <f aca="false">TEXT(E2840,"MMM-YYYY")</f>
        <v>Mar-2024</v>
      </c>
      <c r="W2840" s="27" t="n">
        <f aca="false">MONTH(E2840)</f>
        <v>3</v>
      </c>
      <c r="X2840" s="27" t="str">
        <f aca="false">TEXT(WEEKDAY(E2840,2),"0")&amp;" - "&amp;TEXT(E2840,"dddd")</f>
        <v>2 - Tuesday</v>
      </c>
      <c r="Y2840" s="27" t="str">
        <f aca="false">_xlfn.IFS(C2840&lt;18,"Child (0-17)",C2840&lt;40,"Young Adult (18-39)",C2840&lt;60,"Adult (40-59)",TRUE(),"Senior (60+)")</f>
        <v>Adult (40-59)</v>
      </c>
      <c r="Z2840" s="27" t="n">
        <f aca="false">ROUND(G2840-E2840,0)</f>
        <v>3</v>
      </c>
      <c r="AA2840" s="27" t="n">
        <f aca="false">L2840+M2840</f>
        <v>90</v>
      </c>
      <c r="AB2840" s="27" t="n">
        <f aca="false">IFERROR(ROUND(Q2840/AA2840,2),0)</f>
        <v>51.59</v>
      </c>
      <c r="AC2840" s="27" t="str">
        <f aca="false">IF(AND(K2840="Critical",N2840="No"),"URGENT - No Bed","Normal")</f>
        <v>Normal</v>
      </c>
      <c r="AD2840" s="33" t="n">
        <f aca="false">INDEX(Lookup_Tables!$B$3:$B$12,MATCH(H2840,Lookup_Tables!$A$3:$A$12,0))</f>
        <v>3100000</v>
      </c>
      <c r="AE2840" s="27" t="str">
        <f aca="false">INDEX(Lookup_Tables!$C$3:$C$12,MATCH(H2840,Lookup_Tables!$A$3:$A$12,0))</f>
        <v>Dr. Kavita Rao</v>
      </c>
      <c r="AF2840" s="27" t="str">
        <f aca="false">IFERROR(INDEX(Lookup_Tables!$F$16:$F$45,MATCH(I2840,Lookup_Tables!$E$16:$E$45,0)),"N/A")</f>
        <v>EMP224</v>
      </c>
      <c r="AG2840" s="27" t="n">
        <f aca="false">_xlfn.IFS(R2840="Recovered",4,R2840="Referred",3,R2840="Admitted",2,R2840="Deceased",1,TRUE(),0)</f>
        <v>4</v>
      </c>
      <c r="AH2840" s="27" t="str">
        <f aca="false">IF(T2840&gt;=4,"Satisfied",IF(T2840&gt;=3,"Neutral","Needs Improvement"))</f>
        <v>Satisfied</v>
      </c>
    </row>
    <row r="2841" customFormat="false" ht="15" hidden="false" customHeight="false" outlineLevel="0" collapsed="false">
      <c r="A2841" s="30" t="s">
        <v>4352</v>
      </c>
      <c r="B2841" s="30" t="s">
        <v>3264</v>
      </c>
      <c r="C2841" s="30" t="n">
        <v>49</v>
      </c>
      <c r="D2841" s="30" t="s">
        <v>181</v>
      </c>
      <c r="E2841" s="31" t="n">
        <v>45390</v>
      </c>
      <c r="F2841" s="30" t="s">
        <v>1023</v>
      </c>
      <c r="G2841" s="31" t="n">
        <v>45395</v>
      </c>
      <c r="H2841" s="30" t="s">
        <v>217</v>
      </c>
      <c r="I2841" s="30" t="s">
        <v>344</v>
      </c>
      <c r="J2841" s="30" t="s">
        <v>283</v>
      </c>
      <c r="K2841" s="30" t="s">
        <v>126</v>
      </c>
      <c r="L2841" s="30" t="n">
        <v>31</v>
      </c>
      <c r="M2841" s="30" t="n">
        <v>149</v>
      </c>
      <c r="N2841" s="30" t="s">
        <v>186</v>
      </c>
      <c r="O2841" s="30" t="s">
        <v>171</v>
      </c>
      <c r="P2841" s="30" t="s">
        <v>129</v>
      </c>
      <c r="Q2841" s="32" t="n">
        <v>9663.22</v>
      </c>
      <c r="R2841" s="30" t="s">
        <v>130</v>
      </c>
      <c r="S2841" s="30" t="s">
        <v>178</v>
      </c>
      <c r="T2841" s="30" t="n">
        <v>4</v>
      </c>
      <c r="U2841" s="30" t="n">
        <f aca="false">YEAR(E2841)</f>
        <v>2024</v>
      </c>
      <c r="V2841" s="30" t="str">
        <f aca="false">TEXT(E2841,"MMM-YYYY")</f>
        <v>Apr-2024</v>
      </c>
      <c r="W2841" s="30" t="n">
        <f aca="false">MONTH(E2841)</f>
        <v>4</v>
      </c>
      <c r="X2841" s="30" t="str">
        <f aca="false">TEXT(WEEKDAY(E2841,2),"0")&amp;" - "&amp;TEXT(E2841,"dddd")</f>
        <v>1 - Monday</v>
      </c>
      <c r="Y2841" s="30" t="str">
        <f aca="false">_xlfn.IFS(C2841&lt;18,"Child (0-17)",C2841&lt;40,"Young Adult (18-39)",C2841&lt;60,"Adult (40-59)",TRUE(),"Senior (60+)")</f>
        <v>Adult (40-59)</v>
      </c>
      <c r="Z2841" s="30" t="n">
        <f aca="false">ROUND(G2841-E2841,0)</f>
        <v>5</v>
      </c>
      <c r="AA2841" s="30" t="n">
        <f aca="false">L2841+M2841</f>
        <v>180</v>
      </c>
      <c r="AB2841" s="30" t="n">
        <f aca="false">IFERROR(ROUND(Q2841/AA2841,2),0)</f>
        <v>53.68</v>
      </c>
      <c r="AC2841" s="30" t="str">
        <f aca="false">IF(AND(K2841="Critical",N2841="No"),"URGENT - No Bed","Normal")</f>
        <v>Normal</v>
      </c>
      <c r="AD2841" s="34" t="n">
        <f aca="false">INDEX(Lookup_Tables!$B$3:$B$12,MATCH(H2841,Lookup_Tables!$A$3:$A$12,0))</f>
        <v>4200000</v>
      </c>
      <c r="AE2841" s="30" t="str">
        <f aca="false">INDEX(Lookup_Tables!$C$3:$C$12,MATCH(H2841,Lookup_Tables!$A$3:$A$12,0))</f>
        <v>Dr. Anil Kapoor</v>
      </c>
      <c r="AF2841" s="30" t="str">
        <f aca="false">IFERROR(INDEX(Lookup_Tables!$F$16:$F$45,MATCH(I2841,Lookup_Tables!$E$16:$E$45,0)),"N/A")</f>
        <v>EMP201</v>
      </c>
      <c r="AG2841" s="30" t="n">
        <f aca="false">_xlfn.IFS(R2841="Recovered",4,R2841="Referred",3,R2841="Admitted",2,R2841="Deceased",1,TRUE(),0)</f>
        <v>4</v>
      </c>
      <c r="AH2841" s="30" t="str">
        <f aca="false">IF(T2841&gt;=4,"Satisfied",IF(T2841&gt;=3,"Neutral","Needs Improvement"))</f>
        <v>Satisfied</v>
      </c>
    </row>
    <row r="2842" customFormat="false" ht="15" hidden="false" customHeight="false" outlineLevel="0" collapsed="false">
      <c r="A2842" s="27" t="s">
        <v>5419</v>
      </c>
      <c r="B2842" s="27" t="s">
        <v>1839</v>
      </c>
      <c r="C2842" s="27" t="n">
        <v>22</v>
      </c>
      <c r="D2842" s="27" t="s">
        <v>181</v>
      </c>
      <c r="E2842" s="28" t="n">
        <v>45490</v>
      </c>
      <c r="F2842" s="27" t="s">
        <v>527</v>
      </c>
      <c r="G2842" s="28" t="n">
        <v>45493</v>
      </c>
      <c r="H2842" s="27" t="s">
        <v>135</v>
      </c>
      <c r="I2842" s="27" t="s">
        <v>278</v>
      </c>
      <c r="J2842" s="27" t="s">
        <v>201</v>
      </c>
      <c r="K2842" s="27" t="s">
        <v>126</v>
      </c>
      <c r="L2842" s="27" t="n">
        <v>5</v>
      </c>
      <c r="M2842" s="27" t="n">
        <v>74</v>
      </c>
      <c r="N2842" s="27" t="s">
        <v>127</v>
      </c>
      <c r="O2842" s="27" t="s">
        <v>139</v>
      </c>
      <c r="P2842" s="27" t="s">
        <v>140</v>
      </c>
      <c r="Q2842" s="29" t="n">
        <v>7820.11</v>
      </c>
      <c r="R2842" s="27" t="s">
        <v>130</v>
      </c>
      <c r="S2842" s="27" t="s">
        <v>151</v>
      </c>
      <c r="T2842" s="27" t="n">
        <v>4</v>
      </c>
      <c r="U2842" s="27" t="n">
        <f aca="false">YEAR(E2842)</f>
        <v>2024</v>
      </c>
      <c r="V2842" s="27" t="str">
        <f aca="false">TEXT(E2842,"MMM-YYYY")</f>
        <v>Jul-2024</v>
      </c>
      <c r="W2842" s="27" t="n">
        <f aca="false">MONTH(E2842)</f>
        <v>7</v>
      </c>
      <c r="X2842" s="27" t="str">
        <f aca="false">TEXT(WEEKDAY(E2842,2),"0")&amp;" - "&amp;TEXT(E2842,"dddd")</f>
        <v>3 - Wednesday</v>
      </c>
      <c r="Y2842" s="27" t="str">
        <f aca="false">_xlfn.IFS(C2842&lt;18,"Child (0-17)",C2842&lt;40,"Young Adult (18-39)",C2842&lt;60,"Adult (40-59)",TRUE(),"Senior (60+)")</f>
        <v>Young Adult (18-39)</v>
      </c>
      <c r="Z2842" s="27" t="n">
        <f aca="false">ROUND(G2842-E2842,0)</f>
        <v>3</v>
      </c>
      <c r="AA2842" s="27" t="n">
        <f aca="false">L2842+M2842</f>
        <v>79</v>
      </c>
      <c r="AB2842" s="27" t="n">
        <f aca="false">IFERROR(ROUND(Q2842/AA2842,2),0)</f>
        <v>98.99</v>
      </c>
      <c r="AC2842" s="27" t="str">
        <f aca="false">IF(AND(K2842="Critical",N2842="No"),"URGENT - No Bed","Normal")</f>
        <v>Normal</v>
      </c>
      <c r="AD2842" s="33" t="n">
        <f aca="false">INDEX(Lookup_Tables!$B$3:$B$12,MATCH(H2842,Lookup_Tables!$A$3:$A$12,0))</f>
        <v>4600000</v>
      </c>
      <c r="AE2842" s="27" t="str">
        <f aca="false">INDEX(Lookup_Tables!$C$3:$C$12,MATCH(H2842,Lookup_Tables!$A$3:$A$12,0))</f>
        <v>Dr. Farhan Khan</v>
      </c>
      <c r="AF2842" s="27" t="str">
        <f aca="false">IFERROR(INDEX(Lookup_Tables!$F$16:$F$45,MATCH(I2842,Lookup_Tables!$E$16:$E$45,0)),"N/A")</f>
        <v>EMP208</v>
      </c>
      <c r="AG2842" s="27" t="n">
        <f aca="false">_xlfn.IFS(R2842="Recovered",4,R2842="Referred",3,R2842="Admitted",2,R2842="Deceased",1,TRUE(),0)</f>
        <v>4</v>
      </c>
      <c r="AH2842" s="27" t="str">
        <f aca="false">IF(T2842&gt;=4,"Satisfied",IF(T2842&gt;=3,"Neutral","Needs Improvement"))</f>
        <v>Satisfied</v>
      </c>
    </row>
    <row r="2843" customFormat="false" ht="15" hidden="false" customHeight="false" outlineLevel="0" collapsed="false">
      <c r="A2843" s="30" t="s">
        <v>6297</v>
      </c>
      <c r="B2843" s="30" t="s">
        <v>3473</v>
      </c>
      <c r="C2843" s="30" t="n">
        <v>21</v>
      </c>
      <c r="D2843" s="30" t="s">
        <v>181</v>
      </c>
      <c r="E2843" s="31" t="n">
        <v>45444</v>
      </c>
      <c r="F2843" s="30" t="s">
        <v>154</v>
      </c>
      <c r="G2843" s="31" t="n">
        <v>45446</v>
      </c>
      <c r="H2843" s="30" t="s">
        <v>161</v>
      </c>
      <c r="I2843" s="30" t="s">
        <v>320</v>
      </c>
      <c r="J2843" s="30" t="s">
        <v>426</v>
      </c>
      <c r="K2843" s="30" t="s">
        <v>156</v>
      </c>
      <c r="L2843" s="30" t="n">
        <v>36</v>
      </c>
      <c r="M2843" s="30" t="n">
        <v>46</v>
      </c>
      <c r="N2843" s="30" t="s">
        <v>127</v>
      </c>
      <c r="O2843" s="30" t="s">
        <v>139</v>
      </c>
      <c r="P2843" s="30" t="s">
        <v>129</v>
      </c>
      <c r="Q2843" s="32" t="n">
        <v>3406.1</v>
      </c>
      <c r="R2843" s="30" t="s">
        <v>172</v>
      </c>
      <c r="S2843" s="30" t="s">
        <v>178</v>
      </c>
      <c r="T2843" s="30" t="n">
        <v>3</v>
      </c>
      <c r="U2843" s="30" t="n">
        <f aca="false">YEAR(E2843)</f>
        <v>2024</v>
      </c>
      <c r="V2843" s="30" t="str">
        <f aca="false">TEXT(E2843,"MMM-YYYY")</f>
        <v>Jun-2024</v>
      </c>
      <c r="W2843" s="30" t="n">
        <f aca="false">MONTH(E2843)</f>
        <v>6</v>
      </c>
      <c r="X2843" s="30" t="str">
        <f aca="false">TEXT(WEEKDAY(E2843,2),"0")&amp;" - "&amp;TEXT(E2843,"dddd")</f>
        <v>6 - Saturday</v>
      </c>
      <c r="Y2843" s="30" t="str">
        <f aca="false">_xlfn.IFS(C2843&lt;18,"Child (0-17)",C2843&lt;40,"Young Adult (18-39)",C2843&lt;60,"Adult (40-59)",TRUE(),"Senior (60+)")</f>
        <v>Young Adult (18-39)</v>
      </c>
      <c r="Z2843" s="30" t="n">
        <f aca="false">ROUND(G2843-E2843,0)</f>
        <v>2</v>
      </c>
      <c r="AA2843" s="30" t="n">
        <f aca="false">L2843+M2843</f>
        <v>82</v>
      </c>
      <c r="AB2843" s="30" t="n">
        <f aca="false">IFERROR(ROUND(Q2843/AA2843,2),0)</f>
        <v>41.54</v>
      </c>
      <c r="AC2843" s="30" t="str">
        <f aca="false">IF(AND(K2843="Critical",N2843="No"),"URGENT - No Bed","Normal")</f>
        <v>Normal</v>
      </c>
      <c r="AD2843" s="34" t="n">
        <f aca="false">INDEX(Lookup_Tables!$B$3:$B$12,MATCH(H2843,Lookup_Tables!$A$3:$A$12,0))</f>
        <v>3600000</v>
      </c>
      <c r="AE2843" s="30" t="str">
        <f aca="false">INDEX(Lookup_Tables!$C$3:$C$12,MATCH(H2843,Lookup_Tables!$A$3:$A$12,0))</f>
        <v>Dr. Sameer Joshi</v>
      </c>
      <c r="AF2843" s="30" t="str">
        <f aca="false">IFERROR(INDEX(Lookup_Tables!$F$16:$F$45,MATCH(I2843,Lookup_Tables!$E$16:$E$45,0)),"N/A")</f>
        <v>EMP223</v>
      </c>
      <c r="AG2843" s="30" t="n">
        <f aca="false">_xlfn.IFS(R2843="Recovered",4,R2843="Referred",3,R2843="Admitted",2,R2843="Deceased",1,TRUE(),0)</f>
        <v>2</v>
      </c>
      <c r="AH2843" s="30" t="str">
        <f aca="false">IF(T2843&gt;=4,"Satisfied",IF(T2843&gt;=3,"Neutral","Needs Improvement"))</f>
        <v>Neutral</v>
      </c>
    </row>
    <row r="2844" customFormat="false" ht="15" hidden="false" customHeight="false" outlineLevel="0" collapsed="false">
      <c r="A2844" s="27" t="s">
        <v>5184</v>
      </c>
      <c r="B2844" s="27" t="s">
        <v>3038</v>
      </c>
      <c r="C2844" s="27" t="n">
        <v>30</v>
      </c>
      <c r="D2844" s="27" t="s">
        <v>121</v>
      </c>
      <c r="E2844" s="28" t="n">
        <v>45654</v>
      </c>
      <c r="F2844" s="27" t="s">
        <v>845</v>
      </c>
      <c r="G2844" s="28" t="n">
        <v>45658</v>
      </c>
      <c r="H2844" s="27" t="s">
        <v>168</v>
      </c>
      <c r="I2844" s="27" t="s">
        <v>366</v>
      </c>
      <c r="J2844" s="27" t="s">
        <v>367</v>
      </c>
      <c r="K2844" s="27" t="s">
        <v>126</v>
      </c>
      <c r="L2844" s="27" t="n">
        <v>15</v>
      </c>
      <c r="M2844" s="27" t="n">
        <v>102</v>
      </c>
      <c r="N2844" s="27" t="s">
        <v>186</v>
      </c>
      <c r="O2844" s="27" t="s">
        <v>149</v>
      </c>
      <c r="P2844" s="27" t="s">
        <v>150</v>
      </c>
      <c r="Q2844" s="29" t="n">
        <v>8839.4</v>
      </c>
      <c r="R2844" s="27" t="s">
        <v>130</v>
      </c>
      <c r="S2844" s="27" t="s">
        <v>157</v>
      </c>
      <c r="T2844" s="27" t="n">
        <v>3</v>
      </c>
      <c r="U2844" s="27" t="n">
        <f aca="false">YEAR(E2844)</f>
        <v>2024</v>
      </c>
      <c r="V2844" s="27" t="str">
        <f aca="false">TEXT(E2844,"MMM-YYYY")</f>
        <v>Dec-2024</v>
      </c>
      <c r="W2844" s="27" t="n">
        <f aca="false">MONTH(E2844)</f>
        <v>12</v>
      </c>
      <c r="X2844" s="27" t="str">
        <f aca="false">TEXT(WEEKDAY(E2844,2),"0")&amp;" - "&amp;TEXT(E2844,"dddd")</f>
        <v>6 - Saturday</v>
      </c>
      <c r="Y2844" s="27" t="str">
        <f aca="false">_xlfn.IFS(C2844&lt;18,"Child (0-17)",C2844&lt;40,"Young Adult (18-39)",C2844&lt;60,"Adult (40-59)",TRUE(),"Senior (60+)")</f>
        <v>Young Adult (18-39)</v>
      </c>
      <c r="Z2844" s="27" t="n">
        <f aca="false">ROUND(G2844-E2844,0)</f>
        <v>4</v>
      </c>
      <c r="AA2844" s="27" t="n">
        <f aca="false">L2844+M2844</f>
        <v>117</v>
      </c>
      <c r="AB2844" s="27" t="n">
        <f aca="false">IFERROR(ROUND(Q2844/AA2844,2),0)</f>
        <v>75.55</v>
      </c>
      <c r="AC2844" s="27" t="str">
        <f aca="false">IF(AND(K2844="Critical",N2844="No"),"URGENT - No Bed","Normal")</f>
        <v>Normal</v>
      </c>
      <c r="AD2844" s="33" t="n">
        <f aca="false">INDEX(Lookup_Tables!$B$3:$B$12,MATCH(H2844,Lookup_Tables!$A$3:$A$12,0))</f>
        <v>4400000</v>
      </c>
      <c r="AE2844" s="27" t="str">
        <f aca="false">INDEX(Lookup_Tables!$C$3:$C$12,MATCH(H2844,Lookup_Tables!$A$3:$A$12,0))</f>
        <v>Dr. Neha Chopra</v>
      </c>
      <c r="AF2844" s="27" t="str">
        <f aca="false">IFERROR(INDEX(Lookup_Tables!$F$16:$F$45,MATCH(I2844,Lookup_Tables!$E$16:$E$45,0)),"N/A")</f>
        <v>EMP218</v>
      </c>
      <c r="AG2844" s="27" t="n">
        <f aca="false">_xlfn.IFS(R2844="Recovered",4,R2844="Referred",3,R2844="Admitted",2,R2844="Deceased",1,TRUE(),0)</f>
        <v>4</v>
      </c>
      <c r="AH2844" s="27" t="str">
        <f aca="false">IF(T2844&gt;=4,"Satisfied",IF(T2844&gt;=3,"Neutral","Needs Improvement"))</f>
        <v>Neutral</v>
      </c>
    </row>
    <row r="2845" customFormat="false" ht="15" hidden="false" customHeight="false" outlineLevel="0" collapsed="false">
      <c r="A2845" s="30" t="s">
        <v>4375</v>
      </c>
      <c r="B2845" s="30" t="s">
        <v>4376</v>
      </c>
      <c r="C2845" s="30" t="n">
        <v>67</v>
      </c>
      <c r="D2845" s="30" t="s">
        <v>121</v>
      </c>
      <c r="E2845" s="31" t="n">
        <v>45472</v>
      </c>
      <c r="F2845" s="30" t="s">
        <v>630</v>
      </c>
      <c r="G2845" s="31" t="n">
        <v>45473</v>
      </c>
      <c r="H2845" s="30" t="s">
        <v>183</v>
      </c>
      <c r="I2845" s="30" t="s">
        <v>184</v>
      </c>
      <c r="J2845" s="30" t="s">
        <v>213</v>
      </c>
      <c r="K2845" s="30" t="s">
        <v>138</v>
      </c>
      <c r="L2845" s="30" t="n">
        <v>36</v>
      </c>
      <c r="M2845" s="30" t="n">
        <v>41</v>
      </c>
      <c r="N2845" s="30" t="s">
        <v>127</v>
      </c>
      <c r="O2845" s="30" t="s">
        <v>171</v>
      </c>
      <c r="P2845" s="30" t="s">
        <v>129</v>
      </c>
      <c r="Q2845" s="32" t="n">
        <v>2712.18</v>
      </c>
      <c r="R2845" s="30" t="s">
        <v>130</v>
      </c>
      <c r="S2845" s="30" t="s">
        <v>151</v>
      </c>
      <c r="T2845" s="30" t="n">
        <v>4</v>
      </c>
      <c r="U2845" s="30" t="n">
        <f aca="false">YEAR(E2845)</f>
        <v>2024</v>
      </c>
      <c r="V2845" s="30" t="str">
        <f aca="false">TEXT(E2845,"MMM-YYYY")</f>
        <v>Jun-2024</v>
      </c>
      <c r="W2845" s="30" t="n">
        <f aca="false">MONTH(E2845)</f>
        <v>6</v>
      </c>
      <c r="X2845" s="30" t="str">
        <f aca="false">TEXT(WEEKDAY(E2845,2),"0")&amp;" - "&amp;TEXT(E2845,"dddd")</f>
        <v>6 - Saturday</v>
      </c>
      <c r="Y2845" s="30" t="str">
        <f aca="false">_xlfn.IFS(C2845&lt;18,"Child (0-17)",C2845&lt;40,"Young Adult (18-39)",C2845&lt;60,"Adult (40-59)",TRUE(),"Senior (60+)")</f>
        <v>Senior (60+)</v>
      </c>
      <c r="Z2845" s="30" t="n">
        <f aca="false">ROUND(G2845-E2845,0)</f>
        <v>1</v>
      </c>
      <c r="AA2845" s="30" t="n">
        <f aca="false">L2845+M2845</f>
        <v>77</v>
      </c>
      <c r="AB2845" s="30" t="n">
        <f aca="false">IFERROR(ROUND(Q2845/AA2845,2),0)</f>
        <v>35.22</v>
      </c>
      <c r="AC2845" s="30" t="str">
        <f aca="false">IF(AND(K2845="Critical",N2845="No"),"URGENT - No Bed","Normal")</f>
        <v>Normal</v>
      </c>
      <c r="AD2845" s="34" t="n">
        <f aca="false">INDEX(Lookup_Tables!$B$3:$B$12,MATCH(H2845,Lookup_Tables!$A$3:$A$12,0))</f>
        <v>3100000</v>
      </c>
      <c r="AE2845" s="30" t="str">
        <f aca="false">INDEX(Lookup_Tables!$C$3:$C$12,MATCH(H2845,Lookup_Tables!$A$3:$A$12,0))</f>
        <v>Dr. Kavita Rao</v>
      </c>
      <c r="AF2845" s="30" t="str">
        <f aca="false">IFERROR(INDEX(Lookup_Tables!$F$16:$F$45,MATCH(I2845,Lookup_Tables!$E$16:$E$45,0)),"N/A")</f>
        <v>EMP226</v>
      </c>
      <c r="AG2845" s="30" t="n">
        <f aca="false">_xlfn.IFS(R2845="Recovered",4,R2845="Referred",3,R2845="Admitted",2,R2845="Deceased",1,TRUE(),0)</f>
        <v>4</v>
      </c>
      <c r="AH2845" s="30" t="str">
        <f aca="false">IF(T2845&gt;=4,"Satisfied",IF(T2845&gt;=3,"Neutral","Needs Improvement"))</f>
        <v>Satisfied</v>
      </c>
    </row>
    <row r="2846" customFormat="false" ht="15" hidden="false" customHeight="false" outlineLevel="0" collapsed="false">
      <c r="A2846" s="27" t="s">
        <v>6571</v>
      </c>
      <c r="B2846" s="27" t="s">
        <v>632</v>
      </c>
      <c r="C2846" s="27" t="n">
        <v>16</v>
      </c>
      <c r="D2846" s="27" t="s">
        <v>121</v>
      </c>
      <c r="E2846" s="28" t="n">
        <v>45382</v>
      </c>
      <c r="F2846" s="27" t="s">
        <v>705</v>
      </c>
      <c r="G2846" s="28" t="n">
        <v>45384</v>
      </c>
      <c r="H2846" s="27" t="s">
        <v>161</v>
      </c>
      <c r="I2846" s="27" t="s">
        <v>538</v>
      </c>
      <c r="J2846" s="27" t="s">
        <v>426</v>
      </c>
      <c r="K2846" s="27" t="s">
        <v>156</v>
      </c>
      <c r="L2846" s="27" t="n">
        <v>34</v>
      </c>
      <c r="M2846" s="27" t="n">
        <v>74</v>
      </c>
      <c r="N2846" s="27" t="s">
        <v>127</v>
      </c>
      <c r="O2846" s="27" t="s">
        <v>139</v>
      </c>
      <c r="P2846" s="27" t="s">
        <v>187</v>
      </c>
      <c r="Q2846" s="29" t="n">
        <v>4188.53</v>
      </c>
      <c r="R2846" s="27" t="s">
        <v>130</v>
      </c>
      <c r="S2846" s="27" t="s">
        <v>178</v>
      </c>
      <c r="T2846" s="27" t="n">
        <v>4</v>
      </c>
      <c r="U2846" s="27" t="n">
        <f aca="false">YEAR(E2846)</f>
        <v>2024</v>
      </c>
      <c r="V2846" s="27" t="str">
        <f aca="false">TEXT(E2846,"MMM-YYYY")</f>
        <v>Mar-2024</v>
      </c>
      <c r="W2846" s="27" t="n">
        <f aca="false">MONTH(E2846)</f>
        <v>3</v>
      </c>
      <c r="X2846" s="27" t="str">
        <f aca="false">TEXT(WEEKDAY(E2846,2),"0")&amp;" - "&amp;TEXT(E2846,"dddd")</f>
        <v>7 - Sunday</v>
      </c>
      <c r="Y2846" s="27" t="str">
        <f aca="false">_xlfn.IFS(C2846&lt;18,"Child (0-17)",C2846&lt;40,"Young Adult (18-39)",C2846&lt;60,"Adult (40-59)",TRUE(),"Senior (60+)")</f>
        <v>Child (0-17)</v>
      </c>
      <c r="Z2846" s="27" t="n">
        <f aca="false">ROUND(G2846-E2846,0)</f>
        <v>2</v>
      </c>
      <c r="AA2846" s="27" t="n">
        <f aca="false">L2846+M2846</f>
        <v>108</v>
      </c>
      <c r="AB2846" s="27" t="n">
        <f aca="false">IFERROR(ROUND(Q2846/AA2846,2),0)</f>
        <v>38.78</v>
      </c>
      <c r="AC2846" s="27" t="str">
        <f aca="false">IF(AND(K2846="Critical",N2846="No"),"URGENT - No Bed","Normal")</f>
        <v>Normal</v>
      </c>
      <c r="AD2846" s="33" t="n">
        <f aca="false">INDEX(Lookup_Tables!$B$3:$B$12,MATCH(H2846,Lookup_Tables!$A$3:$A$12,0))</f>
        <v>3600000</v>
      </c>
      <c r="AE2846" s="27" t="str">
        <f aca="false">INDEX(Lookup_Tables!$C$3:$C$12,MATCH(H2846,Lookup_Tables!$A$3:$A$12,0))</f>
        <v>Dr. Sameer Joshi</v>
      </c>
      <c r="AF2846" s="27" t="str">
        <f aca="false">IFERROR(INDEX(Lookup_Tables!$F$16:$F$45,MATCH(I2846,Lookup_Tables!$E$16:$E$45,0)),"N/A")</f>
        <v>EMP221</v>
      </c>
      <c r="AG2846" s="27" t="n">
        <f aca="false">_xlfn.IFS(R2846="Recovered",4,R2846="Referred",3,R2846="Admitted",2,R2846="Deceased",1,TRUE(),0)</f>
        <v>4</v>
      </c>
      <c r="AH2846" s="27" t="str">
        <f aca="false">IF(T2846&gt;=4,"Satisfied",IF(T2846&gt;=3,"Neutral","Needs Improvement"))</f>
        <v>Satisfied</v>
      </c>
    </row>
    <row r="2847" customFormat="false" ht="15" hidden="false" customHeight="false" outlineLevel="0" collapsed="false">
      <c r="A2847" s="30" t="s">
        <v>6481</v>
      </c>
      <c r="B2847" s="30" t="s">
        <v>1288</v>
      </c>
      <c r="C2847" s="30" t="n">
        <v>43</v>
      </c>
      <c r="D2847" s="30" t="s">
        <v>181</v>
      </c>
      <c r="E2847" s="31" t="n">
        <v>45376</v>
      </c>
      <c r="F2847" s="30" t="s">
        <v>890</v>
      </c>
      <c r="G2847" s="31" t="n">
        <v>45377</v>
      </c>
      <c r="H2847" s="30" t="s">
        <v>123</v>
      </c>
      <c r="I2847" s="30" t="s">
        <v>155</v>
      </c>
      <c r="J2847" s="30" t="s">
        <v>508</v>
      </c>
      <c r="K2847" s="30" t="s">
        <v>138</v>
      </c>
      <c r="L2847" s="30" t="n">
        <v>78</v>
      </c>
      <c r="M2847" s="30" t="n">
        <v>21</v>
      </c>
      <c r="N2847" s="30" t="s">
        <v>127</v>
      </c>
      <c r="O2847" s="30" t="s">
        <v>149</v>
      </c>
      <c r="P2847" s="30" t="s">
        <v>187</v>
      </c>
      <c r="Q2847" s="32" t="n">
        <v>1297.75</v>
      </c>
      <c r="R2847" s="30" t="s">
        <v>130</v>
      </c>
      <c r="S2847" s="30" t="s">
        <v>141</v>
      </c>
      <c r="T2847" s="30" t="n">
        <v>2</v>
      </c>
      <c r="U2847" s="30" t="n">
        <f aca="false">YEAR(E2847)</f>
        <v>2024</v>
      </c>
      <c r="V2847" s="30" t="str">
        <f aca="false">TEXT(E2847,"MMM-YYYY")</f>
        <v>Mar-2024</v>
      </c>
      <c r="W2847" s="30" t="n">
        <f aca="false">MONTH(E2847)</f>
        <v>3</v>
      </c>
      <c r="X2847" s="30" t="str">
        <f aca="false">TEXT(WEEKDAY(E2847,2),"0")&amp;" - "&amp;TEXT(E2847,"dddd")</f>
        <v>1 - Monday</v>
      </c>
      <c r="Y2847" s="30" t="str">
        <f aca="false">_xlfn.IFS(C2847&lt;18,"Child (0-17)",C2847&lt;40,"Young Adult (18-39)",C2847&lt;60,"Adult (40-59)",TRUE(),"Senior (60+)")</f>
        <v>Adult (40-59)</v>
      </c>
      <c r="Z2847" s="30" t="n">
        <f aca="false">ROUND(G2847-E2847,0)</f>
        <v>1</v>
      </c>
      <c r="AA2847" s="30" t="n">
        <f aca="false">L2847+M2847</f>
        <v>99</v>
      </c>
      <c r="AB2847" s="30" t="n">
        <f aca="false">IFERROR(ROUND(Q2847/AA2847,2),0)</f>
        <v>13.11</v>
      </c>
      <c r="AC2847" s="30" t="str">
        <f aca="false">IF(AND(K2847="Critical",N2847="No"),"URGENT - No Bed","Normal")</f>
        <v>Normal</v>
      </c>
      <c r="AD2847" s="34" t="n">
        <f aca="false">INDEX(Lookup_Tables!$B$3:$B$12,MATCH(H2847,Lookup_Tables!$A$3:$A$12,0))</f>
        <v>2200000</v>
      </c>
      <c r="AE2847" s="30" t="str">
        <f aca="false">INDEX(Lookup_Tables!$C$3:$C$12,MATCH(H2847,Lookup_Tables!$A$3:$A$12,0))</f>
        <v>Dr. Rohan Das</v>
      </c>
      <c r="AF2847" s="30" t="str">
        <f aca="false">IFERROR(INDEX(Lookup_Tables!$F$16:$F$45,MATCH(I2847,Lookup_Tables!$E$16:$E$45,0)),"N/A")</f>
        <v>EMP203</v>
      </c>
      <c r="AG2847" s="30" t="n">
        <f aca="false">_xlfn.IFS(R2847="Recovered",4,R2847="Referred",3,R2847="Admitted",2,R2847="Deceased",1,TRUE(),0)</f>
        <v>4</v>
      </c>
      <c r="AH2847" s="30" t="str">
        <f aca="false">IF(T2847&gt;=4,"Satisfied",IF(T2847&gt;=3,"Neutral","Needs Improvement"))</f>
        <v>Needs Improvement</v>
      </c>
    </row>
    <row r="2848" customFormat="false" ht="15" hidden="false" customHeight="false" outlineLevel="0" collapsed="false">
      <c r="A2848" s="27" t="s">
        <v>4754</v>
      </c>
      <c r="B2848" s="27" t="s">
        <v>3716</v>
      </c>
      <c r="C2848" s="27" t="n">
        <v>48</v>
      </c>
      <c r="D2848" s="27" t="s">
        <v>121</v>
      </c>
      <c r="E2848" s="28" t="n">
        <v>45400</v>
      </c>
      <c r="F2848" s="27" t="s">
        <v>780</v>
      </c>
      <c r="G2848" s="28" t="n">
        <v>45401</v>
      </c>
      <c r="H2848" s="27" t="s">
        <v>236</v>
      </c>
      <c r="I2848" s="27" t="s">
        <v>237</v>
      </c>
      <c r="J2848" s="27" t="s">
        <v>238</v>
      </c>
      <c r="K2848" s="27" t="s">
        <v>138</v>
      </c>
      <c r="L2848" s="27" t="n">
        <v>57</v>
      </c>
      <c r="M2848" s="27" t="n">
        <v>15</v>
      </c>
      <c r="N2848" s="27" t="s">
        <v>127</v>
      </c>
      <c r="O2848" s="27" t="s">
        <v>149</v>
      </c>
      <c r="P2848" s="27" t="s">
        <v>187</v>
      </c>
      <c r="Q2848" s="29" t="n">
        <v>1663.33</v>
      </c>
      <c r="R2848" s="27" t="s">
        <v>130</v>
      </c>
      <c r="S2848" s="27" t="s">
        <v>141</v>
      </c>
      <c r="T2848" s="27" t="n">
        <v>3</v>
      </c>
      <c r="U2848" s="27" t="n">
        <f aca="false">YEAR(E2848)</f>
        <v>2024</v>
      </c>
      <c r="V2848" s="27" t="str">
        <f aca="false">TEXT(E2848,"MMM-YYYY")</f>
        <v>Apr-2024</v>
      </c>
      <c r="W2848" s="27" t="n">
        <f aca="false">MONTH(E2848)</f>
        <v>4</v>
      </c>
      <c r="X2848" s="27" t="str">
        <f aca="false">TEXT(WEEKDAY(E2848,2),"0")&amp;" - "&amp;TEXT(E2848,"dddd")</f>
        <v>4 - Thursday</v>
      </c>
      <c r="Y2848" s="27" t="str">
        <f aca="false">_xlfn.IFS(C2848&lt;18,"Child (0-17)",C2848&lt;40,"Young Adult (18-39)",C2848&lt;60,"Adult (40-59)",TRUE(),"Senior (60+)")</f>
        <v>Adult (40-59)</v>
      </c>
      <c r="Z2848" s="27" t="n">
        <f aca="false">ROUND(G2848-E2848,0)</f>
        <v>1</v>
      </c>
      <c r="AA2848" s="27" t="n">
        <f aca="false">L2848+M2848</f>
        <v>72</v>
      </c>
      <c r="AB2848" s="27" t="n">
        <f aca="false">IFERROR(ROUND(Q2848/AA2848,2),0)</f>
        <v>23.1</v>
      </c>
      <c r="AC2848" s="27" t="str">
        <f aca="false">IF(AND(K2848="Critical",N2848="No"),"URGENT - No Bed","Normal")</f>
        <v>Normal</v>
      </c>
      <c r="AD2848" s="33" t="n">
        <f aca="false">INDEX(Lookup_Tables!$B$3:$B$12,MATCH(H2848,Lookup_Tables!$A$3:$A$12,0))</f>
        <v>3900000</v>
      </c>
      <c r="AE2848" s="27" t="str">
        <f aca="false">INDEX(Lookup_Tables!$C$3:$C$12,MATCH(H2848,Lookup_Tables!$A$3:$A$12,0))</f>
        <v>Dr. Rina Mehta</v>
      </c>
      <c r="AF2848" s="27" t="str">
        <f aca="false">IFERROR(INDEX(Lookup_Tables!$F$16:$F$45,MATCH(I2848,Lookup_Tables!$E$16:$E$45,0)),"N/A")</f>
        <v>EMP215</v>
      </c>
      <c r="AG2848" s="27" t="n">
        <f aca="false">_xlfn.IFS(R2848="Recovered",4,R2848="Referred",3,R2848="Admitted",2,R2848="Deceased",1,TRUE(),0)</f>
        <v>4</v>
      </c>
      <c r="AH2848" s="27" t="str">
        <f aca="false">IF(T2848&gt;=4,"Satisfied",IF(T2848&gt;=3,"Neutral","Needs Improvement"))</f>
        <v>Neutral</v>
      </c>
    </row>
    <row r="2849" customFormat="false" ht="15" hidden="false" customHeight="false" outlineLevel="0" collapsed="false">
      <c r="A2849" s="30" t="s">
        <v>6415</v>
      </c>
      <c r="B2849" s="30" t="s">
        <v>4741</v>
      </c>
      <c r="C2849" s="30" t="n">
        <v>76</v>
      </c>
      <c r="D2849" s="30" t="s">
        <v>121</v>
      </c>
      <c r="E2849" s="31" t="n">
        <v>45353</v>
      </c>
      <c r="F2849" s="30" t="s">
        <v>901</v>
      </c>
      <c r="G2849" s="31" t="n">
        <v>45359</v>
      </c>
      <c r="H2849" s="30" t="s">
        <v>206</v>
      </c>
      <c r="I2849" s="30" t="s">
        <v>300</v>
      </c>
      <c r="J2849" s="30" t="s">
        <v>593</v>
      </c>
      <c r="K2849" s="30" t="s">
        <v>126</v>
      </c>
      <c r="L2849" s="30" t="n">
        <v>39</v>
      </c>
      <c r="M2849" s="30" t="n">
        <v>111</v>
      </c>
      <c r="N2849" s="30" t="s">
        <v>186</v>
      </c>
      <c r="O2849" s="30" t="s">
        <v>139</v>
      </c>
      <c r="P2849" s="30" t="s">
        <v>129</v>
      </c>
      <c r="Q2849" s="32" t="n">
        <v>8124.04</v>
      </c>
      <c r="R2849" s="30" t="s">
        <v>268</v>
      </c>
      <c r="S2849" s="30" t="s">
        <v>192</v>
      </c>
      <c r="T2849" s="30" t="n">
        <v>4</v>
      </c>
      <c r="U2849" s="30" t="n">
        <f aca="false">YEAR(E2849)</f>
        <v>2024</v>
      </c>
      <c r="V2849" s="30" t="str">
        <f aca="false">TEXT(E2849,"MMM-YYYY")</f>
        <v>Mar-2024</v>
      </c>
      <c r="W2849" s="30" t="n">
        <f aca="false">MONTH(E2849)</f>
        <v>3</v>
      </c>
      <c r="X2849" s="30" t="str">
        <f aca="false">TEXT(WEEKDAY(E2849,2),"0")&amp;" - "&amp;TEXT(E2849,"dddd")</f>
        <v>6 - Saturday</v>
      </c>
      <c r="Y2849" s="30" t="str">
        <f aca="false">_xlfn.IFS(C2849&lt;18,"Child (0-17)",C2849&lt;40,"Young Adult (18-39)",C2849&lt;60,"Adult (40-59)",TRUE(),"Senior (60+)")</f>
        <v>Senior (60+)</v>
      </c>
      <c r="Z2849" s="30" t="n">
        <f aca="false">ROUND(G2849-E2849,0)</f>
        <v>6</v>
      </c>
      <c r="AA2849" s="30" t="n">
        <f aca="false">L2849+M2849</f>
        <v>150</v>
      </c>
      <c r="AB2849" s="30" t="n">
        <f aca="false">IFERROR(ROUND(Q2849/AA2849,2),0)</f>
        <v>54.16</v>
      </c>
      <c r="AC2849" s="30" t="str">
        <f aca="false">IF(AND(K2849="Critical",N2849="No"),"URGENT - No Bed","Normal")</f>
        <v>Normal</v>
      </c>
      <c r="AD2849" s="34" t="n">
        <f aca="false">INDEX(Lookup_Tables!$B$3:$B$12,MATCH(H2849,Lookup_Tables!$A$3:$A$12,0))</f>
        <v>2800000</v>
      </c>
      <c r="AE2849" s="30" t="str">
        <f aca="false">INDEX(Lookup_Tables!$C$3:$C$12,MATCH(H2849,Lookup_Tables!$A$3:$A$12,0))</f>
        <v>Dr. Suresh Nair</v>
      </c>
      <c r="AF2849" s="30" t="str">
        <f aca="false">IFERROR(INDEX(Lookup_Tables!$F$16:$F$45,MATCH(I2849,Lookup_Tables!$E$16:$E$45,0)),"N/A")</f>
        <v>EMP211</v>
      </c>
      <c r="AG2849" s="30" t="n">
        <f aca="false">_xlfn.IFS(R2849="Recovered",4,R2849="Referred",3,R2849="Admitted",2,R2849="Deceased",1,TRUE(),0)</f>
        <v>3</v>
      </c>
      <c r="AH2849" s="30" t="str">
        <f aca="false">IF(T2849&gt;=4,"Satisfied",IF(T2849&gt;=3,"Neutral","Needs Improvement"))</f>
        <v>Satisfied</v>
      </c>
    </row>
    <row r="2850" customFormat="false" ht="15" hidden="false" customHeight="false" outlineLevel="0" collapsed="false">
      <c r="A2850" s="27" t="s">
        <v>4070</v>
      </c>
      <c r="B2850" s="27" t="s">
        <v>4071</v>
      </c>
      <c r="C2850" s="27" t="n">
        <v>34</v>
      </c>
      <c r="D2850" s="27" t="s">
        <v>121</v>
      </c>
      <c r="E2850" s="28" t="n">
        <v>45384</v>
      </c>
      <c r="F2850" s="27" t="s">
        <v>890</v>
      </c>
      <c r="G2850" s="28" t="n">
        <v>45396</v>
      </c>
      <c r="H2850" s="27" t="s">
        <v>146</v>
      </c>
      <c r="I2850" s="27" t="s">
        <v>147</v>
      </c>
      <c r="J2850" s="27" t="s">
        <v>244</v>
      </c>
      <c r="K2850" s="27" t="s">
        <v>202</v>
      </c>
      <c r="L2850" s="27" t="n">
        <v>8</v>
      </c>
      <c r="M2850" s="27" t="n">
        <v>186</v>
      </c>
      <c r="N2850" s="27" t="s">
        <v>186</v>
      </c>
      <c r="O2850" s="27" t="s">
        <v>149</v>
      </c>
      <c r="P2850" s="27" t="s">
        <v>129</v>
      </c>
      <c r="Q2850" s="29" t="n">
        <v>18169.92</v>
      </c>
      <c r="R2850" s="27" t="s">
        <v>462</v>
      </c>
      <c r="S2850" s="27" t="s">
        <v>335</v>
      </c>
      <c r="T2850" s="27" t="n">
        <v>2</v>
      </c>
      <c r="U2850" s="27" t="n">
        <f aca="false">YEAR(E2850)</f>
        <v>2024</v>
      </c>
      <c r="V2850" s="27" t="str">
        <f aca="false">TEXT(E2850,"MMM-YYYY")</f>
        <v>Apr-2024</v>
      </c>
      <c r="W2850" s="27" t="n">
        <f aca="false">MONTH(E2850)</f>
        <v>4</v>
      </c>
      <c r="X2850" s="27" t="str">
        <f aca="false">TEXT(WEEKDAY(E2850,2),"0")&amp;" - "&amp;TEXT(E2850,"dddd")</f>
        <v>2 - Tuesday</v>
      </c>
      <c r="Y2850" s="27" t="str">
        <f aca="false">_xlfn.IFS(C2850&lt;18,"Child (0-17)",C2850&lt;40,"Young Adult (18-39)",C2850&lt;60,"Adult (40-59)",TRUE(),"Senior (60+)")</f>
        <v>Young Adult (18-39)</v>
      </c>
      <c r="Z2850" s="27" t="n">
        <f aca="false">ROUND(G2850-E2850,0)</f>
        <v>12</v>
      </c>
      <c r="AA2850" s="27" t="n">
        <f aca="false">L2850+M2850</f>
        <v>194</v>
      </c>
      <c r="AB2850" s="27" t="n">
        <f aca="false">IFERROR(ROUND(Q2850/AA2850,2),0)</f>
        <v>93.66</v>
      </c>
      <c r="AC2850" s="27" t="str">
        <f aca="false">IF(AND(K2850="Critical",N2850="No"),"URGENT - No Bed","Normal")</f>
        <v>Normal</v>
      </c>
      <c r="AD2850" s="33" t="n">
        <f aca="false">INDEX(Lookup_Tables!$B$3:$B$12,MATCH(H2850,Lookup_Tables!$A$3:$A$12,0))</f>
        <v>2700000</v>
      </c>
      <c r="AE2850" s="27" t="str">
        <f aca="false">INDEX(Lookup_Tables!$C$3:$C$12,MATCH(H2850,Lookup_Tables!$A$3:$A$12,0))</f>
        <v>Dr. Vikram Singh</v>
      </c>
      <c r="AF2850" s="27" t="str">
        <f aca="false">IFERROR(INDEX(Lookup_Tables!$F$16:$F$45,MATCH(I2850,Lookup_Tables!$E$16:$E$45,0)),"N/A")</f>
        <v>EMP229</v>
      </c>
      <c r="AG2850" s="27" t="n">
        <f aca="false">_xlfn.IFS(R2850="Recovered",4,R2850="Referred",3,R2850="Admitted",2,R2850="Deceased",1,TRUE(),0)</f>
        <v>1</v>
      </c>
      <c r="AH2850" s="27" t="str">
        <f aca="false">IF(T2850&gt;=4,"Satisfied",IF(T2850&gt;=3,"Neutral","Needs Improvement"))</f>
        <v>Needs Improvement</v>
      </c>
    </row>
    <row r="2851" customFormat="false" ht="15" hidden="false" customHeight="false" outlineLevel="0" collapsed="false">
      <c r="A2851" s="30" t="s">
        <v>364</v>
      </c>
      <c r="B2851" s="30" t="s">
        <v>365</v>
      </c>
      <c r="C2851" s="30" t="n">
        <v>39</v>
      </c>
      <c r="D2851" s="30" t="s">
        <v>121</v>
      </c>
      <c r="E2851" s="31" t="n">
        <v>45339</v>
      </c>
      <c r="F2851" s="30" t="s">
        <v>334</v>
      </c>
      <c r="G2851" s="31" t="n">
        <v>45341</v>
      </c>
      <c r="H2851" s="30" t="s">
        <v>168</v>
      </c>
      <c r="I2851" s="30" t="s">
        <v>366</v>
      </c>
      <c r="J2851" s="30" t="s">
        <v>367</v>
      </c>
      <c r="K2851" s="30" t="s">
        <v>156</v>
      </c>
      <c r="L2851" s="30" t="n">
        <v>24</v>
      </c>
      <c r="M2851" s="30" t="n">
        <v>51</v>
      </c>
      <c r="N2851" s="30" t="s">
        <v>127</v>
      </c>
      <c r="O2851" s="30" t="s">
        <v>139</v>
      </c>
      <c r="P2851" s="30" t="s">
        <v>140</v>
      </c>
      <c r="Q2851" s="32" t="n">
        <v>3149.56</v>
      </c>
      <c r="R2851" s="30" t="s">
        <v>130</v>
      </c>
      <c r="S2851" s="30" t="s">
        <v>192</v>
      </c>
      <c r="T2851" s="30" t="n">
        <v>5</v>
      </c>
      <c r="U2851" s="30" t="n">
        <f aca="false">YEAR(E2851)</f>
        <v>2024</v>
      </c>
      <c r="V2851" s="30" t="str">
        <f aca="false">TEXT(E2851,"MMM-YYYY")</f>
        <v>Feb-2024</v>
      </c>
      <c r="W2851" s="30" t="n">
        <f aca="false">MONTH(E2851)</f>
        <v>2</v>
      </c>
      <c r="X2851" s="30" t="str">
        <f aca="false">TEXT(WEEKDAY(E2851,2),"0")&amp;" - "&amp;TEXT(E2851,"dddd")</f>
        <v>6 - Saturday</v>
      </c>
      <c r="Y2851" s="30" t="str">
        <f aca="false">_xlfn.IFS(C2851&lt;18,"Child (0-17)",C2851&lt;40,"Young Adult (18-39)",C2851&lt;60,"Adult (40-59)",TRUE(),"Senior (60+)")</f>
        <v>Young Adult (18-39)</v>
      </c>
      <c r="Z2851" s="30" t="n">
        <f aca="false">ROUND(G2851-E2851,0)</f>
        <v>2</v>
      </c>
      <c r="AA2851" s="30" t="n">
        <f aca="false">L2851+M2851</f>
        <v>75</v>
      </c>
      <c r="AB2851" s="30" t="n">
        <f aca="false">IFERROR(ROUND(Q2851/AA2851,2),0)</f>
        <v>41.99</v>
      </c>
      <c r="AC2851" s="30" t="str">
        <f aca="false">IF(AND(K2851="Critical",N2851="No"),"URGENT - No Bed","Normal")</f>
        <v>Normal</v>
      </c>
      <c r="AD2851" s="34" t="n">
        <f aca="false">INDEX(Lookup_Tables!$B$3:$B$12,MATCH(H2851,Lookup_Tables!$A$3:$A$12,0))</f>
        <v>4400000</v>
      </c>
      <c r="AE2851" s="30" t="str">
        <f aca="false">INDEX(Lookup_Tables!$C$3:$C$12,MATCH(H2851,Lookup_Tables!$A$3:$A$12,0))</f>
        <v>Dr. Neha Chopra</v>
      </c>
      <c r="AF2851" s="30" t="str">
        <f aca="false">IFERROR(INDEX(Lookup_Tables!$F$16:$F$45,MATCH(I2851,Lookup_Tables!$E$16:$E$45,0)),"N/A")</f>
        <v>EMP218</v>
      </c>
      <c r="AG2851" s="30" t="n">
        <f aca="false">_xlfn.IFS(R2851="Recovered",4,R2851="Referred",3,R2851="Admitted",2,R2851="Deceased",1,TRUE(),0)</f>
        <v>4</v>
      </c>
      <c r="AH2851" s="30" t="str">
        <f aca="false">IF(T2851&gt;=4,"Satisfied",IF(T2851&gt;=3,"Neutral","Needs Improvement"))</f>
        <v>Satisfied</v>
      </c>
    </row>
    <row r="2852" customFormat="false" ht="15" hidden="false" customHeight="false" outlineLevel="0" collapsed="false">
      <c r="A2852" s="27" t="s">
        <v>3603</v>
      </c>
      <c r="B2852" s="27" t="s">
        <v>2803</v>
      </c>
      <c r="C2852" s="27" t="n">
        <v>41</v>
      </c>
      <c r="D2852" s="27" t="s">
        <v>181</v>
      </c>
      <c r="E2852" s="28" t="n">
        <v>45305</v>
      </c>
      <c r="F2852" s="27" t="s">
        <v>1506</v>
      </c>
      <c r="G2852" s="28" t="n">
        <v>45307</v>
      </c>
      <c r="H2852" s="27" t="s">
        <v>206</v>
      </c>
      <c r="I2852" s="27" t="s">
        <v>300</v>
      </c>
      <c r="J2852" s="27" t="s">
        <v>469</v>
      </c>
      <c r="K2852" s="27" t="s">
        <v>126</v>
      </c>
      <c r="L2852" s="27" t="n">
        <v>21</v>
      </c>
      <c r="M2852" s="27" t="n">
        <v>88</v>
      </c>
      <c r="N2852" s="27" t="s">
        <v>186</v>
      </c>
      <c r="O2852" s="27" t="s">
        <v>149</v>
      </c>
      <c r="P2852" s="27" t="s">
        <v>129</v>
      </c>
      <c r="Q2852" s="29" t="n">
        <v>8484.61</v>
      </c>
      <c r="R2852" s="27" t="s">
        <v>172</v>
      </c>
      <c r="S2852" s="27" t="s">
        <v>164</v>
      </c>
      <c r="T2852" s="27" t="n">
        <v>3</v>
      </c>
      <c r="U2852" s="27" t="n">
        <f aca="false">YEAR(E2852)</f>
        <v>2024</v>
      </c>
      <c r="V2852" s="27" t="str">
        <f aca="false">TEXT(E2852,"MMM-YYYY")</f>
        <v>Jan-2024</v>
      </c>
      <c r="W2852" s="27" t="n">
        <f aca="false">MONTH(E2852)</f>
        <v>1</v>
      </c>
      <c r="X2852" s="27" t="str">
        <f aca="false">TEXT(WEEKDAY(E2852,2),"0")&amp;" - "&amp;TEXT(E2852,"dddd")</f>
        <v>7 - Sunday</v>
      </c>
      <c r="Y2852" s="27" t="str">
        <f aca="false">_xlfn.IFS(C2852&lt;18,"Child (0-17)",C2852&lt;40,"Young Adult (18-39)",C2852&lt;60,"Adult (40-59)",TRUE(),"Senior (60+)")</f>
        <v>Adult (40-59)</v>
      </c>
      <c r="Z2852" s="27" t="n">
        <f aca="false">ROUND(G2852-E2852,0)</f>
        <v>2</v>
      </c>
      <c r="AA2852" s="27" t="n">
        <f aca="false">L2852+M2852</f>
        <v>109</v>
      </c>
      <c r="AB2852" s="27" t="n">
        <f aca="false">IFERROR(ROUND(Q2852/AA2852,2),0)</f>
        <v>77.84</v>
      </c>
      <c r="AC2852" s="27" t="str">
        <f aca="false">IF(AND(K2852="Critical",N2852="No"),"URGENT - No Bed","Normal")</f>
        <v>Normal</v>
      </c>
      <c r="AD2852" s="33" t="n">
        <f aca="false">INDEX(Lookup_Tables!$B$3:$B$12,MATCH(H2852,Lookup_Tables!$A$3:$A$12,0))</f>
        <v>2800000</v>
      </c>
      <c r="AE2852" s="27" t="str">
        <f aca="false">INDEX(Lookup_Tables!$C$3:$C$12,MATCH(H2852,Lookup_Tables!$A$3:$A$12,0))</f>
        <v>Dr. Suresh Nair</v>
      </c>
      <c r="AF2852" s="27" t="str">
        <f aca="false">IFERROR(INDEX(Lookup_Tables!$F$16:$F$45,MATCH(I2852,Lookup_Tables!$E$16:$E$45,0)),"N/A")</f>
        <v>EMP211</v>
      </c>
      <c r="AG2852" s="27" t="n">
        <f aca="false">_xlfn.IFS(R2852="Recovered",4,R2852="Referred",3,R2852="Admitted",2,R2852="Deceased",1,TRUE(),0)</f>
        <v>2</v>
      </c>
      <c r="AH2852" s="27" t="str">
        <f aca="false">IF(T2852&gt;=4,"Satisfied",IF(T2852&gt;=3,"Neutral","Needs Improvement"))</f>
        <v>Neutral</v>
      </c>
    </row>
    <row r="2853" customFormat="false" ht="15" hidden="false" customHeight="false" outlineLevel="0" collapsed="false">
      <c r="A2853" s="30" t="s">
        <v>5122</v>
      </c>
      <c r="B2853" s="30" t="s">
        <v>5123</v>
      </c>
      <c r="C2853" s="30" t="n">
        <v>43</v>
      </c>
      <c r="D2853" s="30" t="s">
        <v>121</v>
      </c>
      <c r="E2853" s="31" t="n">
        <v>45557</v>
      </c>
      <c r="F2853" s="30" t="s">
        <v>3007</v>
      </c>
      <c r="G2853" s="31" t="n">
        <v>45559</v>
      </c>
      <c r="H2853" s="30" t="s">
        <v>236</v>
      </c>
      <c r="I2853" s="30" t="s">
        <v>237</v>
      </c>
      <c r="J2853" s="30" t="s">
        <v>287</v>
      </c>
      <c r="K2853" s="30" t="s">
        <v>156</v>
      </c>
      <c r="L2853" s="30" t="n">
        <v>20</v>
      </c>
      <c r="M2853" s="30" t="n">
        <v>80</v>
      </c>
      <c r="N2853" s="30" t="s">
        <v>127</v>
      </c>
      <c r="O2853" s="30" t="s">
        <v>128</v>
      </c>
      <c r="P2853" s="30" t="s">
        <v>187</v>
      </c>
      <c r="Q2853" s="32" t="n">
        <v>4069.57</v>
      </c>
      <c r="R2853" s="30" t="s">
        <v>130</v>
      </c>
      <c r="S2853" s="30" t="s">
        <v>141</v>
      </c>
      <c r="T2853" s="30" t="n">
        <v>3</v>
      </c>
      <c r="U2853" s="30" t="n">
        <f aca="false">YEAR(E2853)</f>
        <v>2024</v>
      </c>
      <c r="V2853" s="30" t="str">
        <f aca="false">TEXT(E2853,"MMM-YYYY")</f>
        <v>Sep-2024</v>
      </c>
      <c r="W2853" s="30" t="n">
        <f aca="false">MONTH(E2853)</f>
        <v>9</v>
      </c>
      <c r="X2853" s="30" t="str">
        <f aca="false">TEXT(WEEKDAY(E2853,2),"0")&amp;" - "&amp;TEXT(E2853,"dddd")</f>
        <v>7 - Sunday</v>
      </c>
      <c r="Y2853" s="30" t="str">
        <f aca="false">_xlfn.IFS(C2853&lt;18,"Child (0-17)",C2853&lt;40,"Young Adult (18-39)",C2853&lt;60,"Adult (40-59)",TRUE(),"Senior (60+)")</f>
        <v>Adult (40-59)</v>
      </c>
      <c r="Z2853" s="30" t="n">
        <f aca="false">ROUND(G2853-E2853,0)</f>
        <v>2</v>
      </c>
      <c r="AA2853" s="30" t="n">
        <f aca="false">L2853+M2853</f>
        <v>100</v>
      </c>
      <c r="AB2853" s="30" t="n">
        <f aca="false">IFERROR(ROUND(Q2853/AA2853,2),0)</f>
        <v>40.7</v>
      </c>
      <c r="AC2853" s="30" t="str">
        <f aca="false">IF(AND(K2853="Critical",N2853="No"),"URGENT - No Bed","Normal")</f>
        <v>Normal</v>
      </c>
      <c r="AD2853" s="34" t="n">
        <f aca="false">INDEX(Lookup_Tables!$B$3:$B$12,MATCH(H2853,Lookup_Tables!$A$3:$A$12,0))</f>
        <v>3900000</v>
      </c>
      <c r="AE2853" s="30" t="str">
        <f aca="false">INDEX(Lookup_Tables!$C$3:$C$12,MATCH(H2853,Lookup_Tables!$A$3:$A$12,0))</f>
        <v>Dr. Rina Mehta</v>
      </c>
      <c r="AF2853" s="30" t="str">
        <f aca="false">IFERROR(INDEX(Lookup_Tables!$F$16:$F$45,MATCH(I2853,Lookup_Tables!$E$16:$E$45,0)),"N/A")</f>
        <v>EMP215</v>
      </c>
      <c r="AG2853" s="30" t="n">
        <f aca="false">_xlfn.IFS(R2853="Recovered",4,R2853="Referred",3,R2853="Admitted",2,R2853="Deceased",1,TRUE(),0)</f>
        <v>4</v>
      </c>
      <c r="AH2853" s="30" t="str">
        <f aca="false">IF(T2853&gt;=4,"Satisfied",IF(T2853&gt;=3,"Neutral","Needs Improvement"))</f>
        <v>Neutral</v>
      </c>
    </row>
    <row r="2854" customFormat="false" ht="15" hidden="false" customHeight="false" outlineLevel="0" collapsed="false">
      <c r="A2854" s="27" t="s">
        <v>5526</v>
      </c>
      <c r="B2854" s="27" t="s">
        <v>1906</v>
      </c>
      <c r="C2854" s="27" t="n">
        <v>35</v>
      </c>
      <c r="D2854" s="27" t="s">
        <v>181</v>
      </c>
      <c r="E2854" s="28" t="n">
        <v>45351</v>
      </c>
      <c r="F2854" s="27" t="s">
        <v>274</v>
      </c>
      <c r="G2854" s="28" t="n">
        <v>45354</v>
      </c>
      <c r="H2854" s="27" t="s">
        <v>242</v>
      </c>
      <c r="I2854" s="27" t="s">
        <v>315</v>
      </c>
      <c r="J2854" s="27" t="s">
        <v>401</v>
      </c>
      <c r="K2854" s="27" t="s">
        <v>126</v>
      </c>
      <c r="L2854" s="27" t="n">
        <v>40</v>
      </c>
      <c r="M2854" s="27" t="n">
        <v>70</v>
      </c>
      <c r="N2854" s="27" t="s">
        <v>186</v>
      </c>
      <c r="O2854" s="27" t="s">
        <v>149</v>
      </c>
      <c r="P2854" s="27" t="s">
        <v>140</v>
      </c>
      <c r="Q2854" s="29" t="n">
        <v>7247.56</v>
      </c>
      <c r="R2854" s="27" t="s">
        <v>462</v>
      </c>
      <c r="S2854" s="27" t="s">
        <v>178</v>
      </c>
      <c r="T2854" s="27" t="n">
        <v>1</v>
      </c>
      <c r="U2854" s="27" t="n">
        <f aca="false">YEAR(E2854)</f>
        <v>2024</v>
      </c>
      <c r="V2854" s="27" t="str">
        <f aca="false">TEXT(E2854,"MMM-YYYY")</f>
        <v>Feb-2024</v>
      </c>
      <c r="W2854" s="27" t="n">
        <f aca="false">MONTH(E2854)</f>
        <v>2</v>
      </c>
      <c r="X2854" s="27" t="str">
        <f aca="false">TEXT(WEEKDAY(E2854,2),"0")&amp;" - "&amp;TEXT(E2854,"dddd")</f>
        <v>4 - Thursday</v>
      </c>
      <c r="Y2854" s="27" t="str">
        <f aca="false">_xlfn.IFS(C2854&lt;18,"Child (0-17)",C2854&lt;40,"Young Adult (18-39)",C2854&lt;60,"Adult (40-59)",TRUE(),"Senior (60+)")</f>
        <v>Young Adult (18-39)</v>
      </c>
      <c r="Z2854" s="27" t="n">
        <f aca="false">ROUND(G2854-E2854,0)</f>
        <v>3</v>
      </c>
      <c r="AA2854" s="27" t="n">
        <f aca="false">L2854+M2854</f>
        <v>110</v>
      </c>
      <c r="AB2854" s="27" t="n">
        <f aca="false">IFERROR(ROUND(Q2854/AA2854,2),0)</f>
        <v>65.89</v>
      </c>
      <c r="AC2854" s="27" t="str">
        <f aca="false">IF(AND(K2854="Critical",N2854="No"),"URGENT - No Bed","Normal")</f>
        <v>Normal</v>
      </c>
      <c r="AD2854" s="33" t="n">
        <f aca="false">INDEX(Lookup_Tables!$B$3:$B$12,MATCH(H2854,Lookup_Tables!$A$3:$A$12,0))</f>
        <v>3000000</v>
      </c>
      <c r="AE2854" s="27" t="str">
        <f aca="false">INDEX(Lookup_Tables!$C$3:$C$12,MATCH(H2854,Lookup_Tables!$A$3:$A$12,0))</f>
        <v>Dr. Pooja Iyer</v>
      </c>
      <c r="AF2854" s="27" t="str">
        <f aca="false">IFERROR(INDEX(Lookup_Tables!$F$16:$F$45,MATCH(I2854,Lookup_Tables!$E$16:$E$45,0)),"N/A")</f>
        <v>EMP213</v>
      </c>
      <c r="AG2854" s="27" t="n">
        <f aca="false">_xlfn.IFS(R2854="Recovered",4,R2854="Referred",3,R2854="Admitted",2,R2854="Deceased",1,TRUE(),0)</f>
        <v>1</v>
      </c>
      <c r="AH2854" s="27" t="str">
        <f aca="false">IF(T2854&gt;=4,"Satisfied",IF(T2854&gt;=3,"Neutral","Needs Improvement"))</f>
        <v>Needs Improvement</v>
      </c>
    </row>
    <row r="2855" customFormat="false" ht="15" hidden="false" customHeight="false" outlineLevel="0" collapsed="false">
      <c r="A2855" s="30" t="s">
        <v>4192</v>
      </c>
      <c r="B2855" s="30" t="s">
        <v>2642</v>
      </c>
      <c r="C2855" s="30" t="n">
        <v>61</v>
      </c>
      <c r="D2855" s="30" t="s">
        <v>181</v>
      </c>
      <c r="E2855" s="31" t="n">
        <v>45381</v>
      </c>
      <c r="F2855" s="30" t="s">
        <v>710</v>
      </c>
      <c r="G2855" s="31" t="n">
        <v>45382</v>
      </c>
      <c r="H2855" s="30" t="s">
        <v>217</v>
      </c>
      <c r="I2855" s="30" t="s">
        <v>392</v>
      </c>
      <c r="J2855" s="30" t="s">
        <v>388</v>
      </c>
      <c r="K2855" s="30" t="s">
        <v>138</v>
      </c>
      <c r="L2855" s="30" t="n">
        <v>77</v>
      </c>
      <c r="M2855" s="30" t="n">
        <v>25</v>
      </c>
      <c r="N2855" s="30" t="s">
        <v>127</v>
      </c>
      <c r="O2855" s="30" t="s">
        <v>139</v>
      </c>
      <c r="P2855" s="30" t="s">
        <v>150</v>
      </c>
      <c r="Q2855" s="32" t="n">
        <v>1833.65</v>
      </c>
      <c r="R2855" s="30" t="s">
        <v>130</v>
      </c>
      <c r="S2855" s="30" t="s">
        <v>151</v>
      </c>
      <c r="T2855" s="30" t="n">
        <v>4</v>
      </c>
      <c r="U2855" s="30" t="n">
        <f aca="false">YEAR(E2855)</f>
        <v>2024</v>
      </c>
      <c r="V2855" s="30" t="str">
        <f aca="false">TEXT(E2855,"MMM-YYYY")</f>
        <v>Mar-2024</v>
      </c>
      <c r="W2855" s="30" t="n">
        <f aca="false">MONTH(E2855)</f>
        <v>3</v>
      </c>
      <c r="X2855" s="30" t="str">
        <f aca="false">TEXT(WEEKDAY(E2855,2),"0")&amp;" - "&amp;TEXT(E2855,"dddd")</f>
        <v>6 - Saturday</v>
      </c>
      <c r="Y2855" s="30" t="str">
        <f aca="false">_xlfn.IFS(C2855&lt;18,"Child (0-17)",C2855&lt;40,"Young Adult (18-39)",C2855&lt;60,"Adult (40-59)",TRUE(),"Senior (60+)")</f>
        <v>Senior (60+)</v>
      </c>
      <c r="Z2855" s="30" t="n">
        <f aca="false">ROUND(G2855-E2855,0)</f>
        <v>1</v>
      </c>
      <c r="AA2855" s="30" t="n">
        <f aca="false">L2855+M2855</f>
        <v>102</v>
      </c>
      <c r="AB2855" s="30" t="n">
        <f aca="false">IFERROR(ROUND(Q2855/AA2855,2),0)</f>
        <v>17.98</v>
      </c>
      <c r="AC2855" s="30" t="str">
        <f aca="false">IF(AND(K2855="Critical",N2855="No"),"URGENT - No Bed","Normal")</f>
        <v>Normal</v>
      </c>
      <c r="AD2855" s="34" t="n">
        <f aca="false">INDEX(Lookup_Tables!$B$3:$B$12,MATCH(H2855,Lookup_Tables!$A$3:$A$12,0))</f>
        <v>4200000</v>
      </c>
      <c r="AE2855" s="30" t="str">
        <f aca="false">INDEX(Lookup_Tables!$C$3:$C$12,MATCH(H2855,Lookup_Tables!$A$3:$A$12,0))</f>
        <v>Dr. Anil Kapoor</v>
      </c>
      <c r="AF2855" s="30" t="str">
        <f aca="false">IFERROR(INDEX(Lookup_Tables!$F$16:$F$45,MATCH(I2855,Lookup_Tables!$E$16:$E$45,0)),"N/A")</f>
        <v>EMP202</v>
      </c>
      <c r="AG2855" s="30" t="n">
        <f aca="false">_xlfn.IFS(R2855="Recovered",4,R2855="Referred",3,R2855="Admitted",2,R2855="Deceased",1,TRUE(),0)</f>
        <v>4</v>
      </c>
      <c r="AH2855" s="30" t="str">
        <f aca="false">IF(T2855&gt;=4,"Satisfied",IF(T2855&gt;=3,"Neutral","Needs Improvement"))</f>
        <v>Satisfied</v>
      </c>
    </row>
    <row r="2856" customFormat="false" ht="15" hidden="false" customHeight="false" outlineLevel="0" collapsed="false">
      <c r="A2856" s="27" t="s">
        <v>3963</v>
      </c>
      <c r="B2856" s="27" t="s">
        <v>4761</v>
      </c>
      <c r="C2856" s="27" t="n">
        <v>26</v>
      </c>
      <c r="D2856" s="27" t="s">
        <v>121</v>
      </c>
      <c r="E2856" s="28" t="n">
        <v>45521</v>
      </c>
      <c r="F2856" s="27" t="s">
        <v>1623</v>
      </c>
      <c r="G2856" s="28" t="n">
        <v>45522</v>
      </c>
      <c r="H2856" s="27" t="s">
        <v>183</v>
      </c>
      <c r="I2856" s="27" t="s">
        <v>184</v>
      </c>
      <c r="J2856" s="27" t="s">
        <v>476</v>
      </c>
      <c r="K2856" s="27" t="s">
        <v>138</v>
      </c>
      <c r="L2856" s="27" t="n">
        <v>74</v>
      </c>
      <c r="M2856" s="27" t="n">
        <v>32</v>
      </c>
      <c r="N2856" s="27" t="s">
        <v>127</v>
      </c>
      <c r="O2856" s="27" t="s">
        <v>128</v>
      </c>
      <c r="P2856" s="27" t="s">
        <v>140</v>
      </c>
      <c r="Q2856" s="29" t="n">
        <v>1153.22</v>
      </c>
      <c r="R2856" s="27" t="s">
        <v>130</v>
      </c>
      <c r="S2856" s="27" t="s">
        <v>223</v>
      </c>
      <c r="T2856" s="27" t="n">
        <v>5</v>
      </c>
      <c r="U2856" s="27" t="n">
        <f aca="false">YEAR(E2856)</f>
        <v>2024</v>
      </c>
      <c r="V2856" s="27" t="str">
        <f aca="false">TEXT(E2856,"MMM-YYYY")</f>
        <v>Aug-2024</v>
      </c>
      <c r="W2856" s="27" t="n">
        <f aca="false">MONTH(E2856)</f>
        <v>8</v>
      </c>
      <c r="X2856" s="27" t="str">
        <f aca="false">TEXT(WEEKDAY(E2856,2),"0")&amp;" - "&amp;TEXT(E2856,"dddd")</f>
        <v>6 - Saturday</v>
      </c>
      <c r="Y2856" s="27" t="str">
        <f aca="false">_xlfn.IFS(C2856&lt;18,"Child (0-17)",C2856&lt;40,"Young Adult (18-39)",C2856&lt;60,"Adult (40-59)",TRUE(),"Senior (60+)")</f>
        <v>Young Adult (18-39)</v>
      </c>
      <c r="Z2856" s="27" t="n">
        <f aca="false">ROUND(G2856-E2856,0)</f>
        <v>1</v>
      </c>
      <c r="AA2856" s="27" t="n">
        <f aca="false">L2856+M2856</f>
        <v>106</v>
      </c>
      <c r="AB2856" s="27" t="n">
        <f aca="false">IFERROR(ROUND(Q2856/AA2856,2),0)</f>
        <v>10.88</v>
      </c>
      <c r="AC2856" s="27" t="str">
        <f aca="false">IF(AND(K2856="Critical",N2856="No"),"URGENT - No Bed","Normal")</f>
        <v>Normal</v>
      </c>
      <c r="AD2856" s="33" t="n">
        <f aca="false">INDEX(Lookup_Tables!$B$3:$B$12,MATCH(H2856,Lookup_Tables!$A$3:$A$12,0))</f>
        <v>3100000</v>
      </c>
      <c r="AE2856" s="27" t="str">
        <f aca="false">INDEX(Lookup_Tables!$C$3:$C$12,MATCH(H2856,Lookup_Tables!$A$3:$A$12,0))</f>
        <v>Dr. Kavita Rao</v>
      </c>
      <c r="AF2856" s="27" t="str">
        <f aca="false">IFERROR(INDEX(Lookup_Tables!$F$16:$F$45,MATCH(I2856,Lookup_Tables!$E$16:$E$45,0)),"N/A")</f>
        <v>EMP226</v>
      </c>
      <c r="AG2856" s="27" t="n">
        <f aca="false">_xlfn.IFS(R2856="Recovered",4,R2856="Referred",3,R2856="Admitted",2,R2856="Deceased",1,TRUE(),0)</f>
        <v>4</v>
      </c>
      <c r="AH2856" s="27" t="str">
        <f aca="false">IF(T2856&gt;=4,"Satisfied",IF(T2856&gt;=3,"Neutral","Needs Improvement"))</f>
        <v>Satisfied</v>
      </c>
    </row>
    <row r="2857" customFormat="false" ht="15" hidden="false" customHeight="false" outlineLevel="0" collapsed="false">
      <c r="A2857" s="30" t="s">
        <v>6364</v>
      </c>
      <c r="B2857" s="30" t="s">
        <v>1889</v>
      </c>
      <c r="C2857" s="30" t="n">
        <v>43</v>
      </c>
      <c r="D2857" s="30" t="s">
        <v>181</v>
      </c>
      <c r="E2857" s="31" t="n">
        <v>45490</v>
      </c>
      <c r="F2857" s="30" t="s">
        <v>858</v>
      </c>
      <c r="G2857" s="31" t="n">
        <v>45491</v>
      </c>
      <c r="H2857" s="30" t="s">
        <v>123</v>
      </c>
      <c r="I2857" s="30" t="s">
        <v>155</v>
      </c>
      <c r="J2857" s="30" t="s">
        <v>508</v>
      </c>
      <c r="K2857" s="30" t="s">
        <v>156</v>
      </c>
      <c r="L2857" s="30" t="n">
        <v>42</v>
      </c>
      <c r="M2857" s="30" t="n">
        <v>45</v>
      </c>
      <c r="N2857" s="30" t="s">
        <v>127</v>
      </c>
      <c r="O2857" s="30" t="s">
        <v>149</v>
      </c>
      <c r="P2857" s="30" t="s">
        <v>150</v>
      </c>
      <c r="Q2857" s="32" t="n">
        <v>4640.94</v>
      </c>
      <c r="R2857" s="30" t="s">
        <v>130</v>
      </c>
      <c r="S2857" s="30" t="s">
        <v>223</v>
      </c>
      <c r="T2857" s="30" t="n">
        <v>3</v>
      </c>
      <c r="U2857" s="30" t="n">
        <f aca="false">YEAR(E2857)</f>
        <v>2024</v>
      </c>
      <c r="V2857" s="30" t="str">
        <f aca="false">TEXT(E2857,"MMM-YYYY")</f>
        <v>Jul-2024</v>
      </c>
      <c r="W2857" s="30" t="n">
        <f aca="false">MONTH(E2857)</f>
        <v>7</v>
      </c>
      <c r="X2857" s="30" t="str">
        <f aca="false">TEXT(WEEKDAY(E2857,2),"0")&amp;" - "&amp;TEXT(E2857,"dddd")</f>
        <v>3 - Wednesday</v>
      </c>
      <c r="Y2857" s="30" t="str">
        <f aca="false">_xlfn.IFS(C2857&lt;18,"Child (0-17)",C2857&lt;40,"Young Adult (18-39)",C2857&lt;60,"Adult (40-59)",TRUE(),"Senior (60+)")</f>
        <v>Adult (40-59)</v>
      </c>
      <c r="Z2857" s="30" t="n">
        <f aca="false">ROUND(G2857-E2857,0)</f>
        <v>1</v>
      </c>
      <c r="AA2857" s="30" t="n">
        <f aca="false">L2857+M2857</f>
        <v>87</v>
      </c>
      <c r="AB2857" s="30" t="n">
        <f aca="false">IFERROR(ROUND(Q2857/AA2857,2),0)</f>
        <v>53.34</v>
      </c>
      <c r="AC2857" s="30" t="str">
        <f aca="false">IF(AND(K2857="Critical",N2857="No"),"URGENT - No Bed","Normal")</f>
        <v>Normal</v>
      </c>
      <c r="AD2857" s="34" t="n">
        <f aca="false">INDEX(Lookup_Tables!$B$3:$B$12,MATCH(H2857,Lookup_Tables!$A$3:$A$12,0))</f>
        <v>2200000</v>
      </c>
      <c r="AE2857" s="30" t="str">
        <f aca="false">INDEX(Lookup_Tables!$C$3:$C$12,MATCH(H2857,Lookup_Tables!$A$3:$A$12,0))</f>
        <v>Dr. Rohan Das</v>
      </c>
      <c r="AF2857" s="30" t="str">
        <f aca="false">IFERROR(INDEX(Lookup_Tables!$F$16:$F$45,MATCH(I2857,Lookup_Tables!$E$16:$E$45,0)),"N/A")</f>
        <v>EMP203</v>
      </c>
      <c r="AG2857" s="30" t="n">
        <f aca="false">_xlfn.IFS(R2857="Recovered",4,R2857="Referred",3,R2857="Admitted",2,R2857="Deceased",1,TRUE(),0)</f>
        <v>4</v>
      </c>
      <c r="AH2857" s="30" t="str">
        <f aca="false">IF(T2857&gt;=4,"Satisfied",IF(T2857&gt;=3,"Neutral","Needs Improvement"))</f>
        <v>Neutral</v>
      </c>
    </row>
    <row r="2858" customFormat="false" ht="15" hidden="false" customHeight="false" outlineLevel="0" collapsed="false">
      <c r="A2858" s="27" t="s">
        <v>5892</v>
      </c>
      <c r="B2858" s="27" t="s">
        <v>3432</v>
      </c>
      <c r="C2858" s="27" t="n">
        <v>59</v>
      </c>
      <c r="D2858" s="27" t="s">
        <v>121</v>
      </c>
      <c r="E2858" s="28" t="n">
        <v>45307</v>
      </c>
      <c r="F2858" s="27" t="s">
        <v>511</v>
      </c>
      <c r="G2858" s="28" t="n">
        <v>45311</v>
      </c>
      <c r="H2858" s="27" t="s">
        <v>183</v>
      </c>
      <c r="I2858" s="27" t="s">
        <v>430</v>
      </c>
      <c r="J2858" s="27" t="s">
        <v>411</v>
      </c>
      <c r="K2858" s="27" t="s">
        <v>126</v>
      </c>
      <c r="L2858" s="27" t="n">
        <v>41</v>
      </c>
      <c r="M2858" s="27" t="n">
        <v>62</v>
      </c>
      <c r="N2858" s="27" t="s">
        <v>186</v>
      </c>
      <c r="O2858" s="27" t="s">
        <v>139</v>
      </c>
      <c r="P2858" s="27" t="s">
        <v>187</v>
      </c>
      <c r="Q2858" s="29" t="n">
        <v>6979.51</v>
      </c>
      <c r="R2858" s="27" t="s">
        <v>268</v>
      </c>
      <c r="S2858" s="27" t="s">
        <v>197</v>
      </c>
      <c r="T2858" s="27" t="n">
        <v>3</v>
      </c>
      <c r="U2858" s="27" t="n">
        <f aca="false">YEAR(E2858)</f>
        <v>2024</v>
      </c>
      <c r="V2858" s="27" t="str">
        <f aca="false">TEXT(E2858,"MMM-YYYY")</f>
        <v>Jan-2024</v>
      </c>
      <c r="W2858" s="27" t="n">
        <f aca="false">MONTH(E2858)</f>
        <v>1</v>
      </c>
      <c r="X2858" s="27" t="str">
        <f aca="false">TEXT(WEEKDAY(E2858,2),"0")&amp;" - "&amp;TEXT(E2858,"dddd")</f>
        <v>2 - Tuesday</v>
      </c>
      <c r="Y2858" s="27" t="str">
        <f aca="false">_xlfn.IFS(C2858&lt;18,"Child (0-17)",C2858&lt;40,"Young Adult (18-39)",C2858&lt;60,"Adult (40-59)",TRUE(),"Senior (60+)")</f>
        <v>Adult (40-59)</v>
      </c>
      <c r="Z2858" s="27" t="n">
        <f aca="false">ROUND(G2858-E2858,0)</f>
        <v>4</v>
      </c>
      <c r="AA2858" s="27" t="n">
        <f aca="false">L2858+M2858</f>
        <v>103</v>
      </c>
      <c r="AB2858" s="27" t="n">
        <f aca="false">IFERROR(ROUND(Q2858/AA2858,2),0)</f>
        <v>67.76</v>
      </c>
      <c r="AC2858" s="27" t="str">
        <f aca="false">IF(AND(K2858="Critical",N2858="No"),"URGENT - No Bed","Normal")</f>
        <v>Normal</v>
      </c>
      <c r="AD2858" s="33" t="n">
        <f aca="false">INDEX(Lookup_Tables!$B$3:$B$12,MATCH(H2858,Lookup_Tables!$A$3:$A$12,0))</f>
        <v>3100000</v>
      </c>
      <c r="AE2858" s="27" t="str">
        <f aca="false">INDEX(Lookup_Tables!$C$3:$C$12,MATCH(H2858,Lookup_Tables!$A$3:$A$12,0))</f>
        <v>Dr. Kavita Rao</v>
      </c>
      <c r="AF2858" s="27" t="str">
        <f aca="false">IFERROR(INDEX(Lookup_Tables!$F$16:$F$45,MATCH(I2858,Lookup_Tables!$E$16:$E$45,0)),"N/A")</f>
        <v>EMP224</v>
      </c>
      <c r="AG2858" s="27" t="n">
        <f aca="false">_xlfn.IFS(R2858="Recovered",4,R2858="Referred",3,R2858="Admitted",2,R2858="Deceased",1,TRUE(),0)</f>
        <v>3</v>
      </c>
      <c r="AH2858" s="27" t="str">
        <f aca="false">IF(T2858&gt;=4,"Satisfied",IF(T2858&gt;=3,"Neutral","Needs Improvement"))</f>
        <v>Neutral</v>
      </c>
    </row>
    <row r="2859" customFormat="false" ht="15" hidden="false" customHeight="false" outlineLevel="0" collapsed="false">
      <c r="A2859" s="30" t="s">
        <v>6441</v>
      </c>
      <c r="B2859" s="30" t="s">
        <v>4438</v>
      </c>
      <c r="C2859" s="30" t="n">
        <v>49</v>
      </c>
      <c r="D2859" s="30" t="s">
        <v>121</v>
      </c>
      <c r="E2859" s="31" t="n">
        <v>45363</v>
      </c>
      <c r="F2859" s="30" t="s">
        <v>587</v>
      </c>
      <c r="G2859" s="31" t="n">
        <v>45366</v>
      </c>
      <c r="H2859" s="30" t="s">
        <v>146</v>
      </c>
      <c r="I2859" s="30" t="s">
        <v>176</v>
      </c>
      <c r="J2859" s="30" t="s">
        <v>177</v>
      </c>
      <c r="K2859" s="30" t="s">
        <v>126</v>
      </c>
      <c r="L2859" s="30" t="n">
        <v>18</v>
      </c>
      <c r="M2859" s="30" t="n">
        <v>127</v>
      </c>
      <c r="N2859" s="30" t="s">
        <v>127</v>
      </c>
      <c r="O2859" s="30" t="s">
        <v>139</v>
      </c>
      <c r="P2859" s="30" t="s">
        <v>187</v>
      </c>
      <c r="Q2859" s="32" t="n">
        <v>8266.73</v>
      </c>
      <c r="R2859" s="30" t="s">
        <v>172</v>
      </c>
      <c r="S2859" s="30" t="s">
        <v>157</v>
      </c>
      <c r="T2859" s="30" t="n">
        <v>3</v>
      </c>
      <c r="U2859" s="30" t="n">
        <f aca="false">YEAR(E2859)</f>
        <v>2024</v>
      </c>
      <c r="V2859" s="30" t="str">
        <f aca="false">TEXT(E2859,"MMM-YYYY")</f>
        <v>Mar-2024</v>
      </c>
      <c r="W2859" s="30" t="n">
        <f aca="false">MONTH(E2859)</f>
        <v>3</v>
      </c>
      <c r="X2859" s="30" t="str">
        <f aca="false">TEXT(WEEKDAY(E2859,2),"0")&amp;" - "&amp;TEXT(E2859,"dddd")</f>
        <v>2 - Tuesday</v>
      </c>
      <c r="Y2859" s="30" t="str">
        <f aca="false">_xlfn.IFS(C2859&lt;18,"Child (0-17)",C2859&lt;40,"Young Adult (18-39)",C2859&lt;60,"Adult (40-59)",TRUE(),"Senior (60+)")</f>
        <v>Adult (40-59)</v>
      </c>
      <c r="Z2859" s="30" t="n">
        <f aca="false">ROUND(G2859-E2859,0)</f>
        <v>3</v>
      </c>
      <c r="AA2859" s="30" t="n">
        <f aca="false">L2859+M2859</f>
        <v>145</v>
      </c>
      <c r="AB2859" s="30" t="n">
        <f aca="false">IFERROR(ROUND(Q2859/AA2859,2),0)</f>
        <v>57.01</v>
      </c>
      <c r="AC2859" s="30" t="str">
        <f aca="false">IF(AND(K2859="Critical",N2859="No"),"URGENT - No Bed","Normal")</f>
        <v>Normal</v>
      </c>
      <c r="AD2859" s="34" t="n">
        <f aca="false">INDEX(Lookup_Tables!$B$3:$B$12,MATCH(H2859,Lookup_Tables!$A$3:$A$12,0))</f>
        <v>2700000</v>
      </c>
      <c r="AE2859" s="30" t="str">
        <f aca="false">INDEX(Lookup_Tables!$C$3:$C$12,MATCH(H2859,Lookup_Tables!$A$3:$A$12,0))</f>
        <v>Dr. Vikram Singh</v>
      </c>
      <c r="AF2859" s="30" t="str">
        <f aca="false">IFERROR(INDEX(Lookup_Tables!$F$16:$F$45,MATCH(I2859,Lookup_Tables!$E$16:$E$45,0)),"N/A")</f>
        <v>EMP227</v>
      </c>
      <c r="AG2859" s="30" t="n">
        <f aca="false">_xlfn.IFS(R2859="Recovered",4,R2859="Referred",3,R2859="Admitted",2,R2859="Deceased",1,TRUE(),0)</f>
        <v>2</v>
      </c>
      <c r="AH2859" s="30" t="str">
        <f aca="false">IF(T2859&gt;=4,"Satisfied",IF(T2859&gt;=3,"Neutral","Needs Improvement"))</f>
        <v>Neutral</v>
      </c>
    </row>
    <row r="2860" customFormat="false" ht="15" hidden="false" customHeight="false" outlineLevel="0" collapsed="false">
      <c r="A2860" s="27" t="s">
        <v>4333</v>
      </c>
      <c r="B2860" s="27" t="s">
        <v>4298</v>
      </c>
      <c r="C2860" s="27" t="n">
        <v>51</v>
      </c>
      <c r="D2860" s="27" t="s">
        <v>121</v>
      </c>
      <c r="E2860" s="28" t="n">
        <v>45398</v>
      </c>
      <c r="F2860" s="27" t="s">
        <v>435</v>
      </c>
      <c r="G2860" s="28" t="n">
        <v>45399</v>
      </c>
      <c r="H2860" s="27" t="s">
        <v>161</v>
      </c>
      <c r="I2860" s="27" t="s">
        <v>162</v>
      </c>
      <c r="J2860" s="27" t="s">
        <v>426</v>
      </c>
      <c r="K2860" s="27" t="s">
        <v>126</v>
      </c>
      <c r="L2860" s="27" t="n">
        <v>18</v>
      </c>
      <c r="M2860" s="27" t="n">
        <v>110</v>
      </c>
      <c r="N2860" s="27" t="s">
        <v>186</v>
      </c>
      <c r="O2860" s="27" t="s">
        <v>139</v>
      </c>
      <c r="P2860" s="27" t="s">
        <v>140</v>
      </c>
      <c r="Q2860" s="29" t="n">
        <v>8325.05</v>
      </c>
      <c r="R2860" s="27" t="s">
        <v>172</v>
      </c>
      <c r="S2860" s="27" t="s">
        <v>197</v>
      </c>
      <c r="T2860" s="27" t="n">
        <v>3</v>
      </c>
      <c r="U2860" s="27" t="n">
        <f aca="false">YEAR(E2860)</f>
        <v>2024</v>
      </c>
      <c r="V2860" s="27" t="str">
        <f aca="false">TEXT(E2860,"MMM-YYYY")</f>
        <v>Apr-2024</v>
      </c>
      <c r="W2860" s="27" t="n">
        <f aca="false">MONTH(E2860)</f>
        <v>4</v>
      </c>
      <c r="X2860" s="27" t="str">
        <f aca="false">TEXT(WEEKDAY(E2860,2),"0")&amp;" - "&amp;TEXT(E2860,"dddd")</f>
        <v>2 - Tuesday</v>
      </c>
      <c r="Y2860" s="27" t="str">
        <f aca="false">_xlfn.IFS(C2860&lt;18,"Child (0-17)",C2860&lt;40,"Young Adult (18-39)",C2860&lt;60,"Adult (40-59)",TRUE(),"Senior (60+)")</f>
        <v>Adult (40-59)</v>
      </c>
      <c r="Z2860" s="27" t="n">
        <f aca="false">ROUND(G2860-E2860,0)</f>
        <v>1</v>
      </c>
      <c r="AA2860" s="27" t="n">
        <f aca="false">L2860+M2860</f>
        <v>128</v>
      </c>
      <c r="AB2860" s="27" t="n">
        <f aca="false">IFERROR(ROUND(Q2860/AA2860,2),0)</f>
        <v>65.04</v>
      </c>
      <c r="AC2860" s="27" t="str">
        <f aca="false">IF(AND(K2860="Critical",N2860="No"),"URGENT - No Bed","Normal")</f>
        <v>Normal</v>
      </c>
      <c r="AD2860" s="33" t="n">
        <f aca="false">INDEX(Lookup_Tables!$B$3:$B$12,MATCH(H2860,Lookup_Tables!$A$3:$A$12,0))</f>
        <v>3600000</v>
      </c>
      <c r="AE2860" s="27" t="str">
        <f aca="false">INDEX(Lookup_Tables!$C$3:$C$12,MATCH(H2860,Lookup_Tables!$A$3:$A$12,0))</f>
        <v>Dr. Sameer Joshi</v>
      </c>
      <c r="AF2860" s="27" t="str">
        <f aca="false">IFERROR(INDEX(Lookup_Tables!$F$16:$F$45,MATCH(I2860,Lookup_Tables!$E$16:$E$45,0)),"N/A")</f>
        <v>EMP222</v>
      </c>
      <c r="AG2860" s="27" t="n">
        <f aca="false">_xlfn.IFS(R2860="Recovered",4,R2860="Referred",3,R2860="Admitted",2,R2860="Deceased",1,TRUE(),0)</f>
        <v>2</v>
      </c>
      <c r="AH2860" s="27" t="str">
        <f aca="false">IF(T2860&gt;=4,"Satisfied",IF(T2860&gt;=3,"Neutral","Needs Improvement"))</f>
        <v>Neutral</v>
      </c>
    </row>
    <row r="2861" customFormat="false" ht="15" hidden="false" customHeight="false" outlineLevel="0" collapsed="false">
      <c r="A2861" s="30" t="s">
        <v>7063</v>
      </c>
      <c r="B2861" s="30" t="s">
        <v>4369</v>
      </c>
      <c r="C2861" s="30" t="n">
        <v>53</v>
      </c>
      <c r="D2861" s="30" t="s">
        <v>181</v>
      </c>
      <c r="E2861" s="31" t="n">
        <v>45293</v>
      </c>
      <c r="F2861" s="30" t="s">
        <v>1263</v>
      </c>
      <c r="G2861" s="31" t="n">
        <v>45295</v>
      </c>
      <c r="H2861" s="30" t="s">
        <v>135</v>
      </c>
      <c r="I2861" s="30" t="s">
        <v>251</v>
      </c>
      <c r="J2861" s="30" t="s">
        <v>252</v>
      </c>
      <c r="K2861" s="30" t="s">
        <v>156</v>
      </c>
      <c r="L2861" s="30" t="n">
        <v>20</v>
      </c>
      <c r="M2861" s="30" t="n">
        <v>57</v>
      </c>
      <c r="N2861" s="30" t="s">
        <v>127</v>
      </c>
      <c r="O2861" s="30" t="s">
        <v>171</v>
      </c>
      <c r="P2861" s="30" t="s">
        <v>129</v>
      </c>
      <c r="Q2861" s="32" t="n">
        <v>3880.72</v>
      </c>
      <c r="R2861" s="30" t="s">
        <v>268</v>
      </c>
      <c r="S2861" s="30" t="s">
        <v>131</v>
      </c>
      <c r="T2861" s="30" t="n">
        <v>1</v>
      </c>
      <c r="U2861" s="30" t="n">
        <f aca="false">YEAR(E2861)</f>
        <v>2024</v>
      </c>
      <c r="V2861" s="30" t="str">
        <f aca="false">TEXT(E2861,"MMM-YYYY")</f>
        <v>Jan-2024</v>
      </c>
      <c r="W2861" s="30" t="n">
        <f aca="false">MONTH(E2861)</f>
        <v>1</v>
      </c>
      <c r="X2861" s="30" t="str">
        <f aca="false">TEXT(WEEKDAY(E2861,2),"0")&amp;" - "&amp;TEXT(E2861,"dddd")</f>
        <v>2 - Tuesday</v>
      </c>
      <c r="Y2861" s="30" t="str">
        <f aca="false">_xlfn.IFS(C2861&lt;18,"Child (0-17)",C2861&lt;40,"Young Adult (18-39)",C2861&lt;60,"Adult (40-59)",TRUE(),"Senior (60+)")</f>
        <v>Adult (40-59)</v>
      </c>
      <c r="Z2861" s="30" t="n">
        <f aca="false">ROUND(G2861-E2861,0)</f>
        <v>2</v>
      </c>
      <c r="AA2861" s="30" t="n">
        <f aca="false">L2861+M2861</f>
        <v>77</v>
      </c>
      <c r="AB2861" s="30" t="n">
        <f aca="false">IFERROR(ROUND(Q2861/AA2861,2),0)</f>
        <v>50.4</v>
      </c>
      <c r="AC2861" s="30" t="str">
        <f aca="false">IF(AND(K2861="Critical",N2861="No"),"URGENT - No Bed","Normal")</f>
        <v>Normal</v>
      </c>
      <c r="AD2861" s="34" t="n">
        <f aca="false">INDEX(Lookup_Tables!$B$3:$B$12,MATCH(H2861,Lookup_Tables!$A$3:$A$12,0))</f>
        <v>4600000</v>
      </c>
      <c r="AE2861" s="30" t="str">
        <f aca="false">INDEX(Lookup_Tables!$C$3:$C$12,MATCH(H2861,Lookup_Tables!$A$3:$A$12,0))</f>
        <v>Dr. Farhan Khan</v>
      </c>
      <c r="AF2861" s="30" t="str">
        <f aca="false">IFERROR(INDEX(Lookup_Tables!$F$16:$F$45,MATCH(I2861,Lookup_Tables!$E$16:$E$45,0)),"N/A")</f>
        <v>EMP207</v>
      </c>
      <c r="AG2861" s="30" t="n">
        <f aca="false">_xlfn.IFS(R2861="Recovered",4,R2861="Referred",3,R2861="Admitted",2,R2861="Deceased",1,TRUE(),0)</f>
        <v>3</v>
      </c>
      <c r="AH2861" s="30" t="str">
        <f aca="false">IF(T2861&gt;=4,"Satisfied",IF(T2861&gt;=3,"Neutral","Needs Improvement"))</f>
        <v>Needs Improvement</v>
      </c>
    </row>
    <row r="2862" customFormat="false" ht="15" hidden="false" customHeight="false" outlineLevel="0" collapsed="false">
      <c r="A2862" s="27" t="s">
        <v>3295</v>
      </c>
      <c r="B2862" s="27" t="s">
        <v>2577</v>
      </c>
      <c r="C2862" s="27" t="n">
        <v>33</v>
      </c>
      <c r="D2862" s="27" t="s">
        <v>121</v>
      </c>
      <c r="E2862" s="28" t="n">
        <v>45307</v>
      </c>
      <c r="F2862" s="27" t="s">
        <v>1511</v>
      </c>
      <c r="G2862" s="28" t="n">
        <v>45312</v>
      </c>
      <c r="H2862" s="27" t="s">
        <v>206</v>
      </c>
      <c r="I2862" s="27" t="s">
        <v>207</v>
      </c>
      <c r="J2862" s="27" t="s">
        <v>208</v>
      </c>
      <c r="K2862" s="27" t="s">
        <v>126</v>
      </c>
      <c r="L2862" s="27" t="n">
        <v>17</v>
      </c>
      <c r="M2862" s="27" t="n">
        <v>60</v>
      </c>
      <c r="N2862" s="27" t="s">
        <v>127</v>
      </c>
      <c r="O2862" s="27" t="s">
        <v>149</v>
      </c>
      <c r="P2862" s="27" t="s">
        <v>140</v>
      </c>
      <c r="Q2862" s="29" t="n">
        <v>8235.31</v>
      </c>
      <c r="R2862" s="27" t="s">
        <v>130</v>
      </c>
      <c r="S2862" s="27" t="s">
        <v>151</v>
      </c>
      <c r="T2862" s="27" t="n">
        <v>5</v>
      </c>
      <c r="U2862" s="27" t="n">
        <f aca="false">YEAR(E2862)</f>
        <v>2024</v>
      </c>
      <c r="V2862" s="27" t="str">
        <f aca="false">TEXT(E2862,"MMM-YYYY")</f>
        <v>Jan-2024</v>
      </c>
      <c r="W2862" s="27" t="n">
        <f aca="false">MONTH(E2862)</f>
        <v>1</v>
      </c>
      <c r="X2862" s="27" t="str">
        <f aca="false">TEXT(WEEKDAY(E2862,2),"0")&amp;" - "&amp;TEXT(E2862,"dddd")</f>
        <v>2 - Tuesday</v>
      </c>
      <c r="Y2862" s="27" t="str">
        <f aca="false">_xlfn.IFS(C2862&lt;18,"Child (0-17)",C2862&lt;40,"Young Adult (18-39)",C2862&lt;60,"Adult (40-59)",TRUE(),"Senior (60+)")</f>
        <v>Young Adult (18-39)</v>
      </c>
      <c r="Z2862" s="27" t="n">
        <f aca="false">ROUND(G2862-E2862,0)</f>
        <v>5</v>
      </c>
      <c r="AA2862" s="27" t="n">
        <f aca="false">L2862+M2862</f>
        <v>77</v>
      </c>
      <c r="AB2862" s="27" t="n">
        <f aca="false">IFERROR(ROUND(Q2862/AA2862,2),0)</f>
        <v>106.95</v>
      </c>
      <c r="AC2862" s="27" t="str">
        <f aca="false">IF(AND(K2862="Critical",N2862="No"),"URGENT - No Bed","Normal")</f>
        <v>Normal</v>
      </c>
      <c r="AD2862" s="33" t="n">
        <f aca="false">INDEX(Lookup_Tables!$B$3:$B$12,MATCH(H2862,Lookup_Tables!$A$3:$A$12,0))</f>
        <v>2800000</v>
      </c>
      <c r="AE2862" s="27" t="str">
        <f aca="false">INDEX(Lookup_Tables!$C$3:$C$12,MATCH(H2862,Lookup_Tables!$A$3:$A$12,0))</f>
        <v>Dr. Suresh Nair</v>
      </c>
      <c r="AF2862" s="27" t="str">
        <f aca="false">IFERROR(INDEX(Lookup_Tables!$F$16:$F$45,MATCH(I2862,Lookup_Tables!$E$16:$E$45,0)),"N/A")</f>
        <v>EMP209</v>
      </c>
      <c r="AG2862" s="27" t="n">
        <f aca="false">_xlfn.IFS(R2862="Recovered",4,R2862="Referred",3,R2862="Admitted",2,R2862="Deceased",1,TRUE(),0)</f>
        <v>4</v>
      </c>
      <c r="AH2862" s="27" t="str">
        <f aca="false">IF(T2862&gt;=4,"Satisfied",IF(T2862&gt;=3,"Neutral","Needs Improvement"))</f>
        <v>Satisfied</v>
      </c>
    </row>
    <row r="2863" customFormat="false" ht="15" hidden="false" customHeight="false" outlineLevel="0" collapsed="false">
      <c r="A2863" s="30" t="s">
        <v>3668</v>
      </c>
      <c r="B2863" s="30" t="s">
        <v>3669</v>
      </c>
      <c r="C2863" s="30" t="n">
        <v>26</v>
      </c>
      <c r="D2863" s="30" t="s">
        <v>181</v>
      </c>
      <c r="E2863" s="31" t="n">
        <v>45344</v>
      </c>
      <c r="F2863" s="30" t="s">
        <v>710</v>
      </c>
      <c r="G2863" s="31" t="n">
        <v>45347</v>
      </c>
      <c r="H2863" s="30" t="s">
        <v>236</v>
      </c>
      <c r="I2863" s="30" t="s">
        <v>323</v>
      </c>
      <c r="J2863" s="30" t="s">
        <v>455</v>
      </c>
      <c r="K2863" s="30" t="s">
        <v>126</v>
      </c>
      <c r="L2863" s="30" t="n">
        <v>26</v>
      </c>
      <c r="M2863" s="30" t="n">
        <v>124</v>
      </c>
      <c r="N2863" s="30" t="s">
        <v>186</v>
      </c>
      <c r="O2863" s="30" t="s">
        <v>171</v>
      </c>
      <c r="P2863" s="30" t="s">
        <v>140</v>
      </c>
      <c r="Q2863" s="32" t="n">
        <v>8515.85</v>
      </c>
      <c r="R2863" s="30" t="s">
        <v>172</v>
      </c>
      <c r="S2863" s="30" t="s">
        <v>335</v>
      </c>
      <c r="T2863" s="30" t="n">
        <v>2</v>
      </c>
      <c r="U2863" s="30" t="n">
        <f aca="false">YEAR(E2863)</f>
        <v>2024</v>
      </c>
      <c r="V2863" s="30" t="str">
        <f aca="false">TEXT(E2863,"MMM-YYYY")</f>
        <v>Feb-2024</v>
      </c>
      <c r="W2863" s="30" t="n">
        <f aca="false">MONTH(E2863)</f>
        <v>2</v>
      </c>
      <c r="X2863" s="30" t="str">
        <f aca="false">TEXT(WEEKDAY(E2863,2),"0")&amp;" - "&amp;TEXT(E2863,"dddd")</f>
        <v>4 - Thursday</v>
      </c>
      <c r="Y2863" s="30" t="str">
        <f aca="false">_xlfn.IFS(C2863&lt;18,"Child (0-17)",C2863&lt;40,"Young Adult (18-39)",C2863&lt;60,"Adult (40-59)",TRUE(),"Senior (60+)")</f>
        <v>Young Adult (18-39)</v>
      </c>
      <c r="Z2863" s="30" t="n">
        <f aca="false">ROUND(G2863-E2863,0)</f>
        <v>3</v>
      </c>
      <c r="AA2863" s="30" t="n">
        <f aca="false">L2863+M2863</f>
        <v>150</v>
      </c>
      <c r="AB2863" s="30" t="n">
        <f aca="false">IFERROR(ROUND(Q2863/AA2863,2),0)</f>
        <v>56.77</v>
      </c>
      <c r="AC2863" s="30" t="str">
        <f aca="false">IF(AND(K2863="Critical",N2863="No"),"URGENT - No Bed","Normal")</f>
        <v>Normal</v>
      </c>
      <c r="AD2863" s="34" t="n">
        <f aca="false">INDEX(Lookup_Tables!$B$3:$B$12,MATCH(H2863,Lookup_Tables!$A$3:$A$12,0))</f>
        <v>3900000</v>
      </c>
      <c r="AE2863" s="30" t="str">
        <f aca="false">INDEX(Lookup_Tables!$C$3:$C$12,MATCH(H2863,Lookup_Tables!$A$3:$A$12,0))</f>
        <v>Dr. Rina Mehta</v>
      </c>
      <c r="AF2863" s="30" t="str">
        <f aca="false">IFERROR(INDEX(Lookup_Tables!$F$16:$F$45,MATCH(I2863,Lookup_Tables!$E$16:$E$45,0)),"N/A")</f>
        <v>EMP216</v>
      </c>
      <c r="AG2863" s="30" t="n">
        <f aca="false">_xlfn.IFS(R2863="Recovered",4,R2863="Referred",3,R2863="Admitted",2,R2863="Deceased",1,TRUE(),0)</f>
        <v>2</v>
      </c>
      <c r="AH2863" s="30" t="str">
        <f aca="false">IF(T2863&gt;=4,"Satisfied",IF(T2863&gt;=3,"Neutral","Needs Improvement"))</f>
        <v>Needs Improvement</v>
      </c>
    </row>
    <row r="2864" customFormat="false" ht="15" hidden="false" customHeight="false" outlineLevel="0" collapsed="false">
      <c r="A2864" s="27" t="s">
        <v>4623</v>
      </c>
      <c r="B2864" s="27" t="s">
        <v>489</v>
      </c>
      <c r="C2864" s="27" t="n">
        <v>33</v>
      </c>
      <c r="D2864" s="27" t="s">
        <v>121</v>
      </c>
      <c r="E2864" s="28" t="n">
        <v>45597</v>
      </c>
      <c r="F2864" s="27" t="s">
        <v>1155</v>
      </c>
      <c r="G2864" s="28" t="n">
        <v>45597</v>
      </c>
      <c r="H2864" s="27" t="s">
        <v>217</v>
      </c>
      <c r="I2864" s="27" t="s">
        <v>282</v>
      </c>
      <c r="J2864" s="27" t="s">
        <v>388</v>
      </c>
      <c r="K2864" s="27" t="s">
        <v>156</v>
      </c>
      <c r="L2864" s="27" t="n">
        <v>33</v>
      </c>
      <c r="M2864" s="27" t="n">
        <v>34</v>
      </c>
      <c r="N2864" s="27" t="s">
        <v>127</v>
      </c>
      <c r="O2864" s="27" t="s">
        <v>139</v>
      </c>
      <c r="P2864" s="27" t="s">
        <v>140</v>
      </c>
      <c r="Q2864" s="29" t="n">
        <v>2546.14</v>
      </c>
      <c r="R2864" s="27" t="s">
        <v>172</v>
      </c>
      <c r="S2864" s="27" t="s">
        <v>151</v>
      </c>
      <c r="T2864" s="27" t="n">
        <v>2</v>
      </c>
      <c r="U2864" s="27" t="n">
        <f aca="false">YEAR(E2864)</f>
        <v>2024</v>
      </c>
      <c r="V2864" s="27" t="str">
        <f aca="false">TEXT(E2864,"MMM-YYYY")</f>
        <v>Nov-2024</v>
      </c>
      <c r="W2864" s="27" t="n">
        <f aca="false">MONTH(E2864)</f>
        <v>11</v>
      </c>
      <c r="X2864" s="27" t="str">
        <f aca="false">TEXT(WEEKDAY(E2864,2),"0")&amp;" - "&amp;TEXT(E2864,"dddd")</f>
        <v>5 - Friday</v>
      </c>
      <c r="Y2864" s="27" t="str">
        <f aca="false">_xlfn.IFS(C2864&lt;18,"Child (0-17)",C2864&lt;40,"Young Adult (18-39)",C2864&lt;60,"Adult (40-59)",TRUE(),"Senior (60+)")</f>
        <v>Young Adult (18-39)</v>
      </c>
      <c r="Z2864" s="27" t="n">
        <f aca="false">ROUND(G2864-E2864,0)</f>
        <v>0</v>
      </c>
      <c r="AA2864" s="27" t="n">
        <f aca="false">L2864+M2864</f>
        <v>67</v>
      </c>
      <c r="AB2864" s="27" t="n">
        <f aca="false">IFERROR(ROUND(Q2864/AA2864,2),0)</f>
        <v>38</v>
      </c>
      <c r="AC2864" s="27" t="str">
        <f aca="false">IF(AND(K2864="Critical",N2864="No"),"URGENT - No Bed","Normal")</f>
        <v>Normal</v>
      </c>
      <c r="AD2864" s="33" t="n">
        <f aca="false">INDEX(Lookup_Tables!$B$3:$B$12,MATCH(H2864,Lookup_Tables!$A$3:$A$12,0))</f>
        <v>4200000</v>
      </c>
      <c r="AE2864" s="27" t="str">
        <f aca="false">INDEX(Lookup_Tables!$C$3:$C$12,MATCH(H2864,Lookup_Tables!$A$3:$A$12,0))</f>
        <v>Dr. Anil Kapoor</v>
      </c>
      <c r="AF2864" s="27" t="str">
        <f aca="false">IFERROR(INDEX(Lookup_Tables!$F$16:$F$45,MATCH(I2864,Lookup_Tables!$E$16:$E$45,0)),"N/A")</f>
        <v>EMP200</v>
      </c>
      <c r="AG2864" s="27" t="n">
        <f aca="false">_xlfn.IFS(R2864="Recovered",4,R2864="Referred",3,R2864="Admitted",2,R2864="Deceased",1,TRUE(),0)</f>
        <v>2</v>
      </c>
      <c r="AH2864" s="27" t="str">
        <f aca="false">IF(T2864&gt;=4,"Satisfied",IF(T2864&gt;=3,"Neutral","Needs Improvement"))</f>
        <v>Needs Improvement</v>
      </c>
    </row>
    <row r="2865" customFormat="false" ht="15" hidden="false" customHeight="false" outlineLevel="0" collapsed="false">
      <c r="A2865" s="30" t="s">
        <v>2175</v>
      </c>
      <c r="B2865" s="30" t="s">
        <v>1832</v>
      </c>
      <c r="C2865" s="30" t="n">
        <v>0</v>
      </c>
      <c r="D2865" s="30" t="s">
        <v>121</v>
      </c>
      <c r="E2865" s="31" t="n">
        <v>45396</v>
      </c>
      <c r="F2865" s="30" t="s">
        <v>2176</v>
      </c>
      <c r="G2865" s="31" t="n">
        <v>45399</v>
      </c>
      <c r="H2865" s="30" t="s">
        <v>146</v>
      </c>
      <c r="I2865" s="30" t="s">
        <v>176</v>
      </c>
      <c r="J2865" s="30" t="s">
        <v>222</v>
      </c>
      <c r="K2865" s="30" t="s">
        <v>202</v>
      </c>
      <c r="L2865" s="30" t="n">
        <v>0</v>
      </c>
      <c r="M2865" s="30" t="n">
        <v>87</v>
      </c>
      <c r="N2865" s="30" t="s">
        <v>186</v>
      </c>
      <c r="O2865" s="30" t="s">
        <v>139</v>
      </c>
      <c r="P2865" s="30" t="s">
        <v>140</v>
      </c>
      <c r="Q2865" s="32" t="n">
        <v>17785.06</v>
      </c>
      <c r="R2865" s="30" t="s">
        <v>172</v>
      </c>
      <c r="S2865" s="30" t="s">
        <v>197</v>
      </c>
      <c r="T2865" s="30" t="n">
        <v>3</v>
      </c>
      <c r="U2865" s="30" t="n">
        <f aca="false">YEAR(E2865)</f>
        <v>2024</v>
      </c>
      <c r="V2865" s="30" t="str">
        <f aca="false">TEXT(E2865,"MMM-YYYY")</f>
        <v>Apr-2024</v>
      </c>
      <c r="W2865" s="30" t="n">
        <f aca="false">MONTH(E2865)</f>
        <v>4</v>
      </c>
      <c r="X2865" s="30" t="str">
        <f aca="false">TEXT(WEEKDAY(E2865,2),"0")&amp;" - "&amp;TEXT(E2865,"dddd")</f>
        <v>7 - Sunday</v>
      </c>
      <c r="Y2865" s="30" t="str">
        <f aca="false">_xlfn.IFS(C2865&lt;18,"Child (0-17)",C2865&lt;40,"Young Adult (18-39)",C2865&lt;60,"Adult (40-59)",TRUE(),"Senior (60+)")</f>
        <v>Child (0-17)</v>
      </c>
      <c r="Z2865" s="30" t="n">
        <f aca="false">ROUND(G2865-E2865,0)</f>
        <v>3</v>
      </c>
      <c r="AA2865" s="30" t="n">
        <f aca="false">L2865+M2865</f>
        <v>87</v>
      </c>
      <c r="AB2865" s="30" t="n">
        <f aca="false">IFERROR(ROUND(Q2865/AA2865,2),0)</f>
        <v>204.43</v>
      </c>
      <c r="AC2865" s="30" t="str">
        <f aca="false">IF(AND(K2865="Critical",N2865="No"),"URGENT - No Bed","Normal")</f>
        <v>Normal</v>
      </c>
      <c r="AD2865" s="34" t="n">
        <f aca="false">INDEX(Lookup_Tables!$B$3:$B$12,MATCH(H2865,Lookup_Tables!$A$3:$A$12,0))</f>
        <v>2700000</v>
      </c>
      <c r="AE2865" s="30" t="str">
        <f aca="false">INDEX(Lookup_Tables!$C$3:$C$12,MATCH(H2865,Lookup_Tables!$A$3:$A$12,0))</f>
        <v>Dr. Vikram Singh</v>
      </c>
      <c r="AF2865" s="30" t="str">
        <f aca="false">IFERROR(INDEX(Lookup_Tables!$F$16:$F$45,MATCH(I2865,Lookup_Tables!$E$16:$E$45,0)),"N/A")</f>
        <v>EMP227</v>
      </c>
      <c r="AG2865" s="30" t="n">
        <f aca="false">_xlfn.IFS(R2865="Recovered",4,R2865="Referred",3,R2865="Admitted",2,R2865="Deceased",1,TRUE(),0)</f>
        <v>2</v>
      </c>
      <c r="AH2865" s="30" t="str">
        <f aca="false">IF(T2865&gt;=4,"Satisfied",IF(T2865&gt;=3,"Neutral","Needs Improvement"))</f>
        <v>Neutral</v>
      </c>
    </row>
    <row r="2866" customFormat="false" ht="15" hidden="false" customHeight="false" outlineLevel="0" collapsed="false">
      <c r="A2866" s="27" t="s">
        <v>6511</v>
      </c>
      <c r="B2866" s="27" t="s">
        <v>3300</v>
      </c>
      <c r="C2866" s="27" t="n">
        <v>44</v>
      </c>
      <c r="D2866" s="27" t="s">
        <v>181</v>
      </c>
      <c r="E2866" s="28" t="n">
        <v>45445</v>
      </c>
      <c r="F2866" s="27" t="s">
        <v>205</v>
      </c>
      <c r="G2866" s="28" t="n">
        <v>45448</v>
      </c>
      <c r="H2866" s="27" t="s">
        <v>183</v>
      </c>
      <c r="I2866" s="27" t="s">
        <v>184</v>
      </c>
      <c r="J2866" s="27" t="s">
        <v>411</v>
      </c>
      <c r="K2866" s="27" t="s">
        <v>156</v>
      </c>
      <c r="L2866" s="27" t="n">
        <v>18</v>
      </c>
      <c r="M2866" s="27" t="n">
        <v>30</v>
      </c>
      <c r="N2866" s="27" t="s">
        <v>127</v>
      </c>
      <c r="O2866" s="27" t="s">
        <v>139</v>
      </c>
      <c r="P2866" s="27" t="s">
        <v>187</v>
      </c>
      <c r="Q2866" s="29" t="n">
        <v>3193.23</v>
      </c>
      <c r="R2866" s="27" t="s">
        <v>130</v>
      </c>
      <c r="S2866" s="27" t="s">
        <v>131</v>
      </c>
      <c r="T2866" s="27" t="n">
        <v>4</v>
      </c>
      <c r="U2866" s="27" t="n">
        <f aca="false">YEAR(E2866)</f>
        <v>2024</v>
      </c>
      <c r="V2866" s="27" t="str">
        <f aca="false">TEXT(E2866,"MMM-YYYY")</f>
        <v>Jun-2024</v>
      </c>
      <c r="W2866" s="27" t="n">
        <f aca="false">MONTH(E2866)</f>
        <v>6</v>
      </c>
      <c r="X2866" s="27" t="str">
        <f aca="false">TEXT(WEEKDAY(E2866,2),"0")&amp;" - "&amp;TEXT(E2866,"dddd")</f>
        <v>7 - Sunday</v>
      </c>
      <c r="Y2866" s="27" t="str">
        <f aca="false">_xlfn.IFS(C2866&lt;18,"Child (0-17)",C2866&lt;40,"Young Adult (18-39)",C2866&lt;60,"Adult (40-59)",TRUE(),"Senior (60+)")</f>
        <v>Adult (40-59)</v>
      </c>
      <c r="Z2866" s="27" t="n">
        <f aca="false">ROUND(G2866-E2866,0)</f>
        <v>3</v>
      </c>
      <c r="AA2866" s="27" t="n">
        <f aca="false">L2866+M2866</f>
        <v>48</v>
      </c>
      <c r="AB2866" s="27" t="n">
        <f aca="false">IFERROR(ROUND(Q2866/AA2866,2),0)</f>
        <v>66.53</v>
      </c>
      <c r="AC2866" s="27" t="str">
        <f aca="false">IF(AND(K2866="Critical",N2866="No"),"URGENT - No Bed","Normal")</f>
        <v>Normal</v>
      </c>
      <c r="AD2866" s="33" t="n">
        <f aca="false">INDEX(Lookup_Tables!$B$3:$B$12,MATCH(H2866,Lookup_Tables!$A$3:$A$12,0))</f>
        <v>3100000</v>
      </c>
      <c r="AE2866" s="27" t="str">
        <f aca="false">INDEX(Lookup_Tables!$C$3:$C$12,MATCH(H2866,Lookup_Tables!$A$3:$A$12,0))</f>
        <v>Dr. Kavita Rao</v>
      </c>
      <c r="AF2866" s="27" t="str">
        <f aca="false">IFERROR(INDEX(Lookup_Tables!$F$16:$F$45,MATCH(I2866,Lookup_Tables!$E$16:$E$45,0)),"N/A")</f>
        <v>EMP226</v>
      </c>
      <c r="AG2866" s="27" t="n">
        <f aca="false">_xlfn.IFS(R2866="Recovered",4,R2866="Referred",3,R2866="Admitted",2,R2866="Deceased",1,TRUE(),0)</f>
        <v>4</v>
      </c>
      <c r="AH2866" s="27" t="str">
        <f aca="false">IF(T2866&gt;=4,"Satisfied",IF(T2866&gt;=3,"Neutral","Needs Improvement"))</f>
        <v>Satisfied</v>
      </c>
    </row>
    <row r="2867" customFormat="false" ht="15" hidden="false" customHeight="false" outlineLevel="0" collapsed="false">
      <c r="A2867" s="30" t="s">
        <v>6508</v>
      </c>
      <c r="B2867" s="30" t="s">
        <v>6138</v>
      </c>
      <c r="C2867" s="30" t="n">
        <v>39</v>
      </c>
      <c r="D2867" s="30" t="s">
        <v>181</v>
      </c>
      <c r="E2867" s="31" t="n">
        <v>45468</v>
      </c>
      <c r="F2867" s="30" t="s">
        <v>353</v>
      </c>
      <c r="G2867" s="31" t="n">
        <v>45480</v>
      </c>
      <c r="H2867" s="30" t="s">
        <v>161</v>
      </c>
      <c r="I2867" s="30" t="s">
        <v>538</v>
      </c>
      <c r="J2867" s="30" t="s">
        <v>385</v>
      </c>
      <c r="K2867" s="30" t="s">
        <v>202</v>
      </c>
      <c r="L2867" s="30" t="n">
        <v>17</v>
      </c>
      <c r="M2867" s="30" t="n">
        <v>225</v>
      </c>
      <c r="N2867" s="30" t="s">
        <v>186</v>
      </c>
      <c r="O2867" s="30" t="s">
        <v>171</v>
      </c>
      <c r="P2867" s="30" t="s">
        <v>187</v>
      </c>
      <c r="Q2867" s="32" t="n">
        <v>19603.31</v>
      </c>
      <c r="R2867" s="30" t="s">
        <v>172</v>
      </c>
      <c r="S2867" s="30" t="s">
        <v>197</v>
      </c>
      <c r="T2867" s="30" t="n">
        <v>3</v>
      </c>
      <c r="U2867" s="30" t="n">
        <f aca="false">YEAR(E2867)</f>
        <v>2024</v>
      </c>
      <c r="V2867" s="30" t="str">
        <f aca="false">TEXT(E2867,"MMM-YYYY")</f>
        <v>Jun-2024</v>
      </c>
      <c r="W2867" s="30" t="n">
        <f aca="false">MONTH(E2867)</f>
        <v>6</v>
      </c>
      <c r="X2867" s="30" t="str">
        <f aca="false">TEXT(WEEKDAY(E2867,2),"0")&amp;" - "&amp;TEXT(E2867,"dddd")</f>
        <v>2 - Tuesday</v>
      </c>
      <c r="Y2867" s="30" t="str">
        <f aca="false">_xlfn.IFS(C2867&lt;18,"Child (0-17)",C2867&lt;40,"Young Adult (18-39)",C2867&lt;60,"Adult (40-59)",TRUE(),"Senior (60+)")</f>
        <v>Young Adult (18-39)</v>
      </c>
      <c r="Z2867" s="30" t="n">
        <f aca="false">ROUND(G2867-E2867,0)</f>
        <v>12</v>
      </c>
      <c r="AA2867" s="30" t="n">
        <f aca="false">L2867+M2867</f>
        <v>242</v>
      </c>
      <c r="AB2867" s="30" t="n">
        <f aca="false">IFERROR(ROUND(Q2867/AA2867,2),0)</f>
        <v>81.01</v>
      </c>
      <c r="AC2867" s="30" t="str">
        <f aca="false">IF(AND(K2867="Critical",N2867="No"),"URGENT - No Bed","Normal")</f>
        <v>Normal</v>
      </c>
      <c r="AD2867" s="34" t="n">
        <f aca="false">INDEX(Lookup_Tables!$B$3:$B$12,MATCH(H2867,Lookup_Tables!$A$3:$A$12,0))</f>
        <v>3600000</v>
      </c>
      <c r="AE2867" s="30" t="str">
        <f aca="false">INDEX(Lookup_Tables!$C$3:$C$12,MATCH(H2867,Lookup_Tables!$A$3:$A$12,0))</f>
        <v>Dr. Sameer Joshi</v>
      </c>
      <c r="AF2867" s="30" t="str">
        <f aca="false">IFERROR(INDEX(Lookup_Tables!$F$16:$F$45,MATCH(I2867,Lookup_Tables!$E$16:$E$45,0)),"N/A")</f>
        <v>EMP221</v>
      </c>
      <c r="AG2867" s="30" t="n">
        <f aca="false">_xlfn.IFS(R2867="Recovered",4,R2867="Referred",3,R2867="Admitted",2,R2867="Deceased",1,TRUE(),0)</f>
        <v>2</v>
      </c>
      <c r="AH2867" s="30" t="str">
        <f aca="false">IF(T2867&gt;=4,"Satisfied",IF(T2867&gt;=3,"Neutral","Needs Improvement"))</f>
        <v>Neutral</v>
      </c>
    </row>
    <row r="2868" customFormat="false" ht="15" hidden="false" customHeight="false" outlineLevel="0" collapsed="false">
      <c r="A2868" s="27" t="s">
        <v>4171</v>
      </c>
      <c r="B2868" s="27" t="s">
        <v>2491</v>
      </c>
      <c r="C2868" s="27" t="n">
        <v>62</v>
      </c>
      <c r="D2868" s="27" t="s">
        <v>181</v>
      </c>
      <c r="E2868" s="28" t="n">
        <v>45433</v>
      </c>
      <c r="F2868" s="27" t="s">
        <v>503</v>
      </c>
      <c r="G2868" s="28" t="n">
        <v>45433</v>
      </c>
      <c r="H2868" s="27" t="s">
        <v>135</v>
      </c>
      <c r="I2868" s="27" t="s">
        <v>278</v>
      </c>
      <c r="J2868" s="27" t="s">
        <v>252</v>
      </c>
      <c r="K2868" s="27" t="s">
        <v>138</v>
      </c>
      <c r="L2868" s="27" t="n">
        <v>46</v>
      </c>
      <c r="M2868" s="27" t="n">
        <v>20</v>
      </c>
      <c r="N2868" s="27" t="s">
        <v>127</v>
      </c>
      <c r="O2868" s="27" t="s">
        <v>128</v>
      </c>
      <c r="P2868" s="27" t="s">
        <v>150</v>
      </c>
      <c r="Q2868" s="29" t="n">
        <v>2384.52</v>
      </c>
      <c r="R2868" s="27" t="s">
        <v>130</v>
      </c>
      <c r="S2868" s="27" t="s">
        <v>335</v>
      </c>
      <c r="T2868" s="27" t="n">
        <v>4</v>
      </c>
      <c r="U2868" s="27" t="n">
        <f aca="false">YEAR(E2868)</f>
        <v>2024</v>
      </c>
      <c r="V2868" s="27" t="str">
        <f aca="false">TEXT(E2868,"MMM-YYYY")</f>
        <v>May-2024</v>
      </c>
      <c r="W2868" s="27" t="n">
        <f aca="false">MONTH(E2868)</f>
        <v>5</v>
      </c>
      <c r="X2868" s="27" t="str">
        <f aca="false">TEXT(WEEKDAY(E2868,2),"0")&amp;" - "&amp;TEXT(E2868,"dddd")</f>
        <v>2 - Tuesday</v>
      </c>
      <c r="Y2868" s="27" t="str">
        <f aca="false">_xlfn.IFS(C2868&lt;18,"Child (0-17)",C2868&lt;40,"Young Adult (18-39)",C2868&lt;60,"Adult (40-59)",TRUE(),"Senior (60+)")</f>
        <v>Senior (60+)</v>
      </c>
      <c r="Z2868" s="27" t="n">
        <f aca="false">ROUND(G2868-E2868,0)</f>
        <v>0</v>
      </c>
      <c r="AA2868" s="27" t="n">
        <f aca="false">L2868+M2868</f>
        <v>66</v>
      </c>
      <c r="AB2868" s="27" t="n">
        <f aca="false">IFERROR(ROUND(Q2868/AA2868,2),0)</f>
        <v>36.13</v>
      </c>
      <c r="AC2868" s="27" t="str">
        <f aca="false">IF(AND(K2868="Critical",N2868="No"),"URGENT - No Bed","Normal")</f>
        <v>Normal</v>
      </c>
      <c r="AD2868" s="33" t="n">
        <f aca="false">INDEX(Lookup_Tables!$B$3:$B$12,MATCH(H2868,Lookup_Tables!$A$3:$A$12,0))</f>
        <v>4600000</v>
      </c>
      <c r="AE2868" s="27" t="str">
        <f aca="false">INDEX(Lookup_Tables!$C$3:$C$12,MATCH(H2868,Lookup_Tables!$A$3:$A$12,0))</f>
        <v>Dr. Farhan Khan</v>
      </c>
      <c r="AF2868" s="27" t="str">
        <f aca="false">IFERROR(INDEX(Lookup_Tables!$F$16:$F$45,MATCH(I2868,Lookup_Tables!$E$16:$E$45,0)),"N/A")</f>
        <v>EMP208</v>
      </c>
      <c r="AG2868" s="27" t="n">
        <f aca="false">_xlfn.IFS(R2868="Recovered",4,R2868="Referred",3,R2868="Admitted",2,R2868="Deceased",1,TRUE(),0)</f>
        <v>4</v>
      </c>
      <c r="AH2868" s="27" t="str">
        <f aca="false">IF(T2868&gt;=4,"Satisfied",IF(T2868&gt;=3,"Neutral","Needs Improvement"))</f>
        <v>Satisfied</v>
      </c>
    </row>
    <row r="2869" customFormat="false" ht="15" hidden="false" customHeight="false" outlineLevel="0" collapsed="false">
      <c r="A2869" s="30" t="s">
        <v>4930</v>
      </c>
      <c r="B2869" s="30" t="s">
        <v>747</v>
      </c>
      <c r="C2869" s="30" t="n">
        <v>30</v>
      </c>
      <c r="D2869" s="30" t="s">
        <v>121</v>
      </c>
      <c r="E2869" s="31" t="n">
        <v>45440</v>
      </c>
      <c r="F2869" s="30" t="s">
        <v>1068</v>
      </c>
      <c r="G2869" s="31" t="n">
        <v>45440</v>
      </c>
      <c r="H2869" s="30" t="s">
        <v>146</v>
      </c>
      <c r="I2869" s="30" t="s">
        <v>309</v>
      </c>
      <c r="J2869" s="30" t="s">
        <v>148</v>
      </c>
      <c r="K2869" s="30" t="s">
        <v>138</v>
      </c>
      <c r="L2869" s="30" t="n">
        <v>20</v>
      </c>
      <c r="M2869" s="30" t="n">
        <v>22</v>
      </c>
      <c r="N2869" s="30" t="s">
        <v>127</v>
      </c>
      <c r="O2869" s="30" t="s">
        <v>171</v>
      </c>
      <c r="P2869" s="30" t="s">
        <v>187</v>
      </c>
      <c r="Q2869" s="32" t="n">
        <v>2017.22</v>
      </c>
      <c r="R2869" s="30" t="s">
        <v>130</v>
      </c>
      <c r="S2869" s="30" t="s">
        <v>141</v>
      </c>
      <c r="T2869" s="30" t="n">
        <v>4</v>
      </c>
      <c r="U2869" s="30" t="n">
        <f aca="false">YEAR(E2869)</f>
        <v>2024</v>
      </c>
      <c r="V2869" s="30" t="str">
        <f aca="false">TEXT(E2869,"MMM-YYYY")</f>
        <v>May-2024</v>
      </c>
      <c r="W2869" s="30" t="n">
        <f aca="false">MONTH(E2869)</f>
        <v>5</v>
      </c>
      <c r="X2869" s="30" t="str">
        <f aca="false">TEXT(WEEKDAY(E2869,2),"0")&amp;" - "&amp;TEXT(E2869,"dddd")</f>
        <v>2 - Tuesday</v>
      </c>
      <c r="Y2869" s="30" t="str">
        <f aca="false">_xlfn.IFS(C2869&lt;18,"Child (0-17)",C2869&lt;40,"Young Adult (18-39)",C2869&lt;60,"Adult (40-59)",TRUE(),"Senior (60+)")</f>
        <v>Young Adult (18-39)</v>
      </c>
      <c r="Z2869" s="30" t="n">
        <f aca="false">ROUND(G2869-E2869,0)</f>
        <v>0</v>
      </c>
      <c r="AA2869" s="30" t="n">
        <f aca="false">L2869+M2869</f>
        <v>42</v>
      </c>
      <c r="AB2869" s="30" t="n">
        <f aca="false">IFERROR(ROUND(Q2869/AA2869,2),0)</f>
        <v>48.03</v>
      </c>
      <c r="AC2869" s="30" t="str">
        <f aca="false">IF(AND(K2869="Critical",N2869="No"),"URGENT - No Bed","Normal")</f>
        <v>Normal</v>
      </c>
      <c r="AD2869" s="34" t="n">
        <f aca="false">INDEX(Lookup_Tables!$B$3:$B$12,MATCH(H2869,Lookup_Tables!$A$3:$A$12,0))</f>
        <v>2700000</v>
      </c>
      <c r="AE2869" s="30" t="str">
        <f aca="false">INDEX(Lookup_Tables!$C$3:$C$12,MATCH(H2869,Lookup_Tables!$A$3:$A$12,0))</f>
        <v>Dr. Vikram Singh</v>
      </c>
      <c r="AF2869" s="30" t="str">
        <f aca="false">IFERROR(INDEX(Lookup_Tables!$F$16:$F$45,MATCH(I2869,Lookup_Tables!$E$16:$E$45,0)),"N/A")</f>
        <v>EMP228</v>
      </c>
      <c r="AG2869" s="30" t="n">
        <f aca="false">_xlfn.IFS(R2869="Recovered",4,R2869="Referred",3,R2869="Admitted",2,R2869="Deceased",1,TRUE(),0)</f>
        <v>4</v>
      </c>
      <c r="AH2869" s="30" t="str">
        <f aca="false">IF(T2869&gt;=4,"Satisfied",IF(T2869&gt;=3,"Neutral","Needs Improvement"))</f>
        <v>Satisfied</v>
      </c>
    </row>
    <row r="2870" customFormat="false" ht="15" hidden="false" customHeight="false" outlineLevel="0" collapsed="false">
      <c r="A2870" s="27" t="s">
        <v>2149</v>
      </c>
      <c r="B2870" s="27" t="s">
        <v>194</v>
      </c>
      <c r="C2870" s="27" t="n">
        <v>53</v>
      </c>
      <c r="D2870" s="27" t="s">
        <v>121</v>
      </c>
      <c r="E2870" s="28" t="n">
        <v>45611</v>
      </c>
      <c r="F2870" s="27" t="s">
        <v>308</v>
      </c>
      <c r="G2870" s="28" t="n">
        <v>45612</v>
      </c>
      <c r="H2870" s="27" t="s">
        <v>161</v>
      </c>
      <c r="I2870" s="27" t="s">
        <v>538</v>
      </c>
      <c r="J2870" s="27" t="s">
        <v>385</v>
      </c>
      <c r="K2870" s="27" t="s">
        <v>138</v>
      </c>
      <c r="L2870" s="27" t="n">
        <v>68</v>
      </c>
      <c r="M2870" s="27" t="n">
        <v>31</v>
      </c>
      <c r="N2870" s="27" t="s">
        <v>127</v>
      </c>
      <c r="O2870" s="27" t="s">
        <v>128</v>
      </c>
      <c r="P2870" s="27" t="s">
        <v>140</v>
      </c>
      <c r="Q2870" s="29" t="n">
        <v>1977.21</v>
      </c>
      <c r="R2870" s="27" t="s">
        <v>130</v>
      </c>
      <c r="S2870" s="27" t="s">
        <v>131</v>
      </c>
      <c r="T2870" s="27" t="n">
        <v>5</v>
      </c>
      <c r="U2870" s="27" t="n">
        <f aca="false">YEAR(E2870)</f>
        <v>2024</v>
      </c>
      <c r="V2870" s="27" t="str">
        <f aca="false">TEXT(E2870,"MMM-YYYY")</f>
        <v>Nov-2024</v>
      </c>
      <c r="W2870" s="27" t="n">
        <f aca="false">MONTH(E2870)</f>
        <v>11</v>
      </c>
      <c r="X2870" s="27" t="str">
        <f aca="false">TEXT(WEEKDAY(E2870,2),"0")&amp;" - "&amp;TEXT(E2870,"dddd")</f>
        <v>5 - Friday</v>
      </c>
      <c r="Y2870" s="27" t="str">
        <f aca="false">_xlfn.IFS(C2870&lt;18,"Child (0-17)",C2870&lt;40,"Young Adult (18-39)",C2870&lt;60,"Adult (40-59)",TRUE(),"Senior (60+)")</f>
        <v>Adult (40-59)</v>
      </c>
      <c r="Z2870" s="27" t="n">
        <f aca="false">ROUND(G2870-E2870,0)</f>
        <v>1</v>
      </c>
      <c r="AA2870" s="27" t="n">
        <f aca="false">L2870+M2870</f>
        <v>99</v>
      </c>
      <c r="AB2870" s="27" t="n">
        <f aca="false">IFERROR(ROUND(Q2870/AA2870,2),0)</f>
        <v>19.97</v>
      </c>
      <c r="AC2870" s="27" t="str">
        <f aca="false">IF(AND(K2870="Critical",N2870="No"),"URGENT - No Bed","Normal")</f>
        <v>Normal</v>
      </c>
      <c r="AD2870" s="33" t="n">
        <f aca="false">INDEX(Lookup_Tables!$B$3:$B$12,MATCH(H2870,Lookup_Tables!$A$3:$A$12,0))</f>
        <v>3600000</v>
      </c>
      <c r="AE2870" s="27" t="str">
        <f aca="false">INDEX(Lookup_Tables!$C$3:$C$12,MATCH(H2870,Lookup_Tables!$A$3:$A$12,0))</f>
        <v>Dr. Sameer Joshi</v>
      </c>
      <c r="AF2870" s="27" t="str">
        <f aca="false">IFERROR(INDEX(Lookup_Tables!$F$16:$F$45,MATCH(I2870,Lookup_Tables!$E$16:$E$45,0)),"N/A")</f>
        <v>EMP221</v>
      </c>
      <c r="AG2870" s="27" t="n">
        <f aca="false">_xlfn.IFS(R2870="Recovered",4,R2870="Referred",3,R2870="Admitted",2,R2870="Deceased",1,TRUE(),0)</f>
        <v>4</v>
      </c>
      <c r="AH2870" s="27" t="str">
        <f aca="false">IF(T2870&gt;=4,"Satisfied",IF(T2870&gt;=3,"Neutral","Needs Improvement"))</f>
        <v>Satisfied</v>
      </c>
    </row>
    <row r="2871" customFormat="false" ht="15" hidden="false" customHeight="false" outlineLevel="0" collapsed="false">
      <c r="A2871" s="30" t="s">
        <v>3221</v>
      </c>
      <c r="B2871" s="30" t="s">
        <v>1008</v>
      </c>
      <c r="C2871" s="30" t="n">
        <v>29</v>
      </c>
      <c r="D2871" s="30" t="s">
        <v>121</v>
      </c>
      <c r="E2871" s="31" t="n">
        <v>45630</v>
      </c>
      <c r="F2871" s="30" t="s">
        <v>638</v>
      </c>
      <c r="G2871" s="31" t="n">
        <v>45631</v>
      </c>
      <c r="H2871" s="30" t="s">
        <v>161</v>
      </c>
      <c r="I2871" s="30" t="s">
        <v>320</v>
      </c>
      <c r="J2871" s="30" t="s">
        <v>385</v>
      </c>
      <c r="K2871" s="30" t="s">
        <v>138</v>
      </c>
      <c r="L2871" s="30" t="n">
        <v>45</v>
      </c>
      <c r="M2871" s="30" t="n">
        <v>34</v>
      </c>
      <c r="N2871" s="30" t="s">
        <v>127</v>
      </c>
      <c r="O2871" s="30" t="s">
        <v>149</v>
      </c>
      <c r="P2871" s="30" t="s">
        <v>187</v>
      </c>
      <c r="Q2871" s="32" t="n">
        <v>1193.46</v>
      </c>
      <c r="R2871" s="30" t="s">
        <v>130</v>
      </c>
      <c r="S2871" s="30" t="s">
        <v>335</v>
      </c>
      <c r="T2871" s="30" t="n">
        <v>4</v>
      </c>
      <c r="U2871" s="30" t="n">
        <f aca="false">YEAR(E2871)</f>
        <v>2024</v>
      </c>
      <c r="V2871" s="30" t="str">
        <f aca="false">TEXT(E2871,"MMM-YYYY")</f>
        <v>Dec-2024</v>
      </c>
      <c r="W2871" s="30" t="n">
        <f aca="false">MONTH(E2871)</f>
        <v>12</v>
      </c>
      <c r="X2871" s="30" t="str">
        <f aca="false">TEXT(WEEKDAY(E2871,2),"0")&amp;" - "&amp;TEXT(E2871,"dddd")</f>
        <v>3 - Wednesday</v>
      </c>
      <c r="Y2871" s="30" t="str">
        <f aca="false">_xlfn.IFS(C2871&lt;18,"Child (0-17)",C2871&lt;40,"Young Adult (18-39)",C2871&lt;60,"Adult (40-59)",TRUE(),"Senior (60+)")</f>
        <v>Young Adult (18-39)</v>
      </c>
      <c r="Z2871" s="30" t="n">
        <f aca="false">ROUND(G2871-E2871,0)</f>
        <v>1</v>
      </c>
      <c r="AA2871" s="30" t="n">
        <f aca="false">L2871+M2871</f>
        <v>79</v>
      </c>
      <c r="AB2871" s="30" t="n">
        <f aca="false">IFERROR(ROUND(Q2871/AA2871,2),0)</f>
        <v>15.11</v>
      </c>
      <c r="AC2871" s="30" t="str">
        <f aca="false">IF(AND(K2871="Critical",N2871="No"),"URGENT - No Bed","Normal")</f>
        <v>Normal</v>
      </c>
      <c r="AD2871" s="34" t="n">
        <f aca="false">INDEX(Lookup_Tables!$B$3:$B$12,MATCH(H2871,Lookup_Tables!$A$3:$A$12,0))</f>
        <v>3600000</v>
      </c>
      <c r="AE2871" s="30" t="str">
        <f aca="false">INDEX(Lookup_Tables!$C$3:$C$12,MATCH(H2871,Lookup_Tables!$A$3:$A$12,0))</f>
        <v>Dr. Sameer Joshi</v>
      </c>
      <c r="AF2871" s="30" t="str">
        <f aca="false">IFERROR(INDEX(Lookup_Tables!$F$16:$F$45,MATCH(I2871,Lookup_Tables!$E$16:$E$45,0)),"N/A")</f>
        <v>EMP223</v>
      </c>
      <c r="AG2871" s="30" t="n">
        <f aca="false">_xlfn.IFS(R2871="Recovered",4,R2871="Referred",3,R2871="Admitted",2,R2871="Deceased",1,TRUE(),0)</f>
        <v>4</v>
      </c>
      <c r="AH2871" s="30" t="str">
        <f aca="false">IF(T2871&gt;=4,"Satisfied",IF(T2871&gt;=3,"Neutral","Needs Improvement"))</f>
        <v>Satisfied</v>
      </c>
    </row>
    <row r="2872" customFormat="false" ht="15" hidden="false" customHeight="false" outlineLevel="0" collapsed="false">
      <c r="A2872" s="27" t="s">
        <v>1728</v>
      </c>
      <c r="B2872" s="27" t="s">
        <v>1526</v>
      </c>
      <c r="C2872" s="27" t="n">
        <v>48</v>
      </c>
      <c r="D2872" s="27" t="s">
        <v>121</v>
      </c>
      <c r="E2872" s="28" t="n">
        <v>45370</v>
      </c>
      <c r="F2872" s="27" t="s">
        <v>1047</v>
      </c>
      <c r="G2872" s="28" t="n">
        <v>45374</v>
      </c>
      <c r="H2872" s="27" t="s">
        <v>168</v>
      </c>
      <c r="I2872" s="27" t="s">
        <v>169</v>
      </c>
      <c r="J2872" s="27" t="s">
        <v>371</v>
      </c>
      <c r="K2872" s="27" t="s">
        <v>126</v>
      </c>
      <c r="L2872" s="27" t="n">
        <v>38</v>
      </c>
      <c r="M2872" s="27" t="n">
        <v>90</v>
      </c>
      <c r="N2872" s="27" t="s">
        <v>186</v>
      </c>
      <c r="O2872" s="27" t="s">
        <v>128</v>
      </c>
      <c r="P2872" s="27" t="s">
        <v>150</v>
      </c>
      <c r="Q2872" s="29" t="n">
        <v>7891</v>
      </c>
      <c r="R2872" s="27" t="s">
        <v>268</v>
      </c>
      <c r="S2872" s="27" t="s">
        <v>164</v>
      </c>
      <c r="T2872" s="27" t="n">
        <v>2</v>
      </c>
      <c r="U2872" s="27" t="n">
        <f aca="false">YEAR(E2872)</f>
        <v>2024</v>
      </c>
      <c r="V2872" s="27" t="str">
        <f aca="false">TEXT(E2872,"MMM-YYYY")</f>
        <v>Mar-2024</v>
      </c>
      <c r="W2872" s="27" t="n">
        <f aca="false">MONTH(E2872)</f>
        <v>3</v>
      </c>
      <c r="X2872" s="27" t="str">
        <f aca="false">TEXT(WEEKDAY(E2872,2),"0")&amp;" - "&amp;TEXT(E2872,"dddd")</f>
        <v>2 - Tuesday</v>
      </c>
      <c r="Y2872" s="27" t="str">
        <f aca="false">_xlfn.IFS(C2872&lt;18,"Child (0-17)",C2872&lt;40,"Young Adult (18-39)",C2872&lt;60,"Adult (40-59)",TRUE(),"Senior (60+)")</f>
        <v>Adult (40-59)</v>
      </c>
      <c r="Z2872" s="27" t="n">
        <f aca="false">ROUND(G2872-E2872,0)</f>
        <v>4</v>
      </c>
      <c r="AA2872" s="27" t="n">
        <f aca="false">L2872+M2872</f>
        <v>128</v>
      </c>
      <c r="AB2872" s="27" t="n">
        <f aca="false">IFERROR(ROUND(Q2872/AA2872,2),0)</f>
        <v>61.65</v>
      </c>
      <c r="AC2872" s="27" t="str">
        <f aca="false">IF(AND(K2872="Critical",N2872="No"),"URGENT - No Bed","Normal")</f>
        <v>Normal</v>
      </c>
      <c r="AD2872" s="33" t="n">
        <f aca="false">INDEX(Lookup_Tables!$B$3:$B$12,MATCH(H2872,Lookup_Tables!$A$3:$A$12,0))</f>
        <v>4400000</v>
      </c>
      <c r="AE2872" s="27" t="str">
        <f aca="false">INDEX(Lookup_Tables!$C$3:$C$12,MATCH(H2872,Lookup_Tables!$A$3:$A$12,0))</f>
        <v>Dr. Neha Chopra</v>
      </c>
      <c r="AF2872" s="27" t="str">
        <f aca="false">IFERROR(INDEX(Lookup_Tables!$F$16:$F$45,MATCH(I2872,Lookup_Tables!$E$16:$E$45,0)),"N/A")</f>
        <v>EMP220</v>
      </c>
      <c r="AG2872" s="27" t="n">
        <f aca="false">_xlfn.IFS(R2872="Recovered",4,R2872="Referred",3,R2872="Admitted",2,R2872="Deceased",1,TRUE(),0)</f>
        <v>3</v>
      </c>
      <c r="AH2872" s="27" t="str">
        <f aca="false">IF(T2872&gt;=4,"Satisfied",IF(T2872&gt;=3,"Neutral","Needs Improvement"))</f>
        <v>Needs Improvement</v>
      </c>
    </row>
    <row r="2873" customFormat="false" ht="15" hidden="false" customHeight="false" outlineLevel="0" collapsed="false">
      <c r="A2873" s="30" t="s">
        <v>5190</v>
      </c>
      <c r="B2873" s="30" t="s">
        <v>5191</v>
      </c>
      <c r="C2873" s="30" t="n">
        <v>42</v>
      </c>
      <c r="D2873" s="30" t="s">
        <v>121</v>
      </c>
      <c r="E2873" s="31" t="n">
        <v>45595</v>
      </c>
      <c r="F2873" s="30" t="s">
        <v>1117</v>
      </c>
      <c r="G2873" s="31" t="n">
        <v>45597</v>
      </c>
      <c r="H2873" s="30" t="s">
        <v>236</v>
      </c>
      <c r="I2873" s="30" t="s">
        <v>323</v>
      </c>
      <c r="J2873" s="30" t="s">
        <v>238</v>
      </c>
      <c r="K2873" s="30" t="s">
        <v>202</v>
      </c>
      <c r="L2873" s="30" t="n">
        <v>2</v>
      </c>
      <c r="M2873" s="30" t="n">
        <v>201</v>
      </c>
      <c r="N2873" s="30" t="s">
        <v>186</v>
      </c>
      <c r="O2873" s="30" t="s">
        <v>171</v>
      </c>
      <c r="P2873" s="30" t="s">
        <v>129</v>
      </c>
      <c r="Q2873" s="32" t="n">
        <v>17664.93</v>
      </c>
      <c r="R2873" s="30" t="s">
        <v>462</v>
      </c>
      <c r="S2873" s="30" t="s">
        <v>131</v>
      </c>
      <c r="T2873" s="30" t="n">
        <v>2</v>
      </c>
      <c r="U2873" s="30" t="n">
        <f aca="false">YEAR(E2873)</f>
        <v>2024</v>
      </c>
      <c r="V2873" s="30" t="str">
        <f aca="false">TEXT(E2873,"MMM-YYYY")</f>
        <v>Oct-2024</v>
      </c>
      <c r="W2873" s="30" t="n">
        <f aca="false">MONTH(E2873)</f>
        <v>10</v>
      </c>
      <c r="X2873" s="30" t="str">
        <f aca="false">TEXT(WEEKDAY(E2873,2),"0")&amp;" - "&amp;TEXT(E2873,"dddd")</f>
        <v>3 - Wednesday</v>
      </c>
      <c r="Y2873" s="30" t="str">
        <f aca="false">_xlfn.IFS(C2873&lt;18,"Child (0-17)",C2873&lt;40,"Young Adult (18-39)",C2873&lt;60,"Adult (40-59)",TRUE(),"Senior (60+)")</f>
        <v>Adult (40-59)</v>
      </c>
      <c r="Z2873" s="30" t="n">
        <f aca="false">ROUND(G2873-E2873,0)</f>
        <v>2</v>
      </c>
      <c r="AA2873" s="30" t="n">
        <f aca="false">L2873+M2873</f>
        <v>203</v>
      </c>
      <c r="AB2873" s="30" t="n">
        <f aca="false">IFERROR(ROUND(Q2873/AA2873,2),0)</f>
        <v>87.02</v>
      </c>
      <c r="AC2873" s="30" t="str">
        <f aca="false">IF(AND(K2873="Critical",N2873="No"),"URGENT - No Bed","Normal")</f>
        <v>Normal</v>
      </c>
      <c r="AD2873" s="34" t="n">
        <f aca="false">INDEX(Lookup_Tables!$B$3:$B$12,MATCH(H2873,Lookup_Tables!$A$3:$A$12,0))</f>
        <v>3900000</v>
      </c>
      <c r="AE2873" s="30" t="str">
        <f aca="false">INDEX(Lookup_Tables!$C$3:$C$12,MATCH(H2873,Lookup_Tables!$A$3:$A$12,0))</f>
        <v>Dr. Rina Mehta</v>
      </c>
      <c r="AF2873" s="30" t="str">
        <f aca="false">IFERROR(INDEX(Lookup_Tables!$F$16:$F$45,MATCH(I2873,Lookup_Tables!$E$16:$E$45,0)),"N/A")</f>
        <v>EMP216</v>
      </c>
      <c r="AG2873" s="30" t="n">
        <f aca="false">_xlfn.IFS(R2873="Recovered",4,R2873="Referred",3,R2873="Admitted",2,R2873="Deceased",1,TRUE(),0)</f>
        <v>1</v>
      </c>
      <c r="AH2873" s="30" t="str">
        <f aca="false">IF(T2873&gt;=4,"Satisfied",IF(T2873&gt;=3,"Neutral","Needs Improvement"))</f>
        <v>Needs Improvement</v>
      </c>
    </row>
    <row r="2874" customFormat="false" ht="15" hidden="false" customHeight="false" outlineLevel="0" collapsed="false">
      <c r="A2874" s="27" t="s">
        <v>2980</v>
      </c>
      <c r="B2874" s="27" t="s">
        <v>1986</v>
      </c>
      <c r="C2874" s="27" t="n">
        <v>6</v>
      </c>
      <c r="D2874" s="27" t="s">
        <v>121</v>
      </c>
      <c r="E2874" s="28" t="n">
        <v>45475</v>
      </c>
      <c r="F2874" s="27" t="s">
        <v>226</v>
      </c>
      <c r="G2874" s="28" t="n">
        <v>45481</v>
      </c>
      <c r="H2874" s="27" t="s">
        <v>236</v>
      </c>
      <c r="I2874" s="27" t="s">
        <v>237</v>
      </c>
      <c r="J2874" s="27" t="s">
        <v>267</v>
      </c>
      <c r="K2874" s="27" t="s">
        <v>126</v>
      </c>
      <c r="L2874" s="27" t="n">
        <v>21</v>
      </c>
      <c r="M2874" s="27" t="n">
        <v>109</v>
      </c>
      <c r="N2874" s="27" t="s">
        <v>127</v>
      </c>
      <c r="O2874" s="27" t="s">
        <v>128</v>
      </c>
      <c r="P2874" s="27" t="s">
        <v>150</v>
      </c>
      <c r="Q2874" s="29" t="n">
        <v>8491.77</v>
      </c>
      <c r="R2874" s="27" t="s">
        <v>130</v>
      </c>
      <c r="S2874" s="27" t="s">
        <v>151</v>
      </c>
      <c r="T2874" s="27" t="n">
        <v>4</v>
      </c>
      <c r="U2874" s="27" t="n">
        <f aca="false">YEAR(E2874)</f>
        <v>2024</v>
      </c>
      <c r="V2874" s="27" t="str">
        <f aca="false">TEXT(E2874,"MMM-YYYY")</f>
        <v>Jul-2024</v>
      </c>
      <c r="W2874" s="27" t="n">
        <f aca="false">MONTH(E2874)</f>
        <v>7</v>
      </c>
      <c r="X2874" s="27" t="str">
        <f aca="false">TEXT(WEEKDAY(E2874,2),"0")&amp;" - "&amp;TEXT(E2874,"dddd")</f>
        <v>2 - Tuesday</v>
      </c>
      <c r="Y2874" s="27" t="str">
        <f aca="false">_xlfn.IFS(C2874&lt;18,"Child (0-17)",C2874&lt;40,"Young Adult (18-39)",C2874&lt;60,"Adult (40-59)",TRUE(),"Senior (60+)")</f>
        <v>Child (0-17)</v>
      </c>
      <c r="Z2874" s="27" t="n">
        <f aca="false">ROUND(G2874-E2874,0)</f>
        <v>6</v>
      </c>
      <c r="AA2874" s="27" t="n">
        <f aca="false">L2874+M2874</f>
        <v>130</v>
      </c>
      <c r="AB2874" s="27" t="n">
        <f aca="false">IFERROR(ROUND(Q2874/AA2874,2),0)</f>
        <v>65.32</v>
      </c>
      <c r="AC2874" s="27" t="str">
        <f aca="false">IF(AND(K2874="Critical",N2874="No"),"URGENT - No Bed","Normal")</f>
        <v>Normal</v>
      </c>
      <c r="AD2874" s="33" t="n">
        <f aca="false">INDEX(Lookup_Tables!$B$3:$B$12,MATCH(H2874,Lookup_Tables!$A$3:$A$12,0))</f>
        <v>3900000</v>
      </c>
      <c r="AE2874" s="27" t="str">
        <f aca="false">INDEX(Lookup_Tables!$C$3:$C$12,MATCH(H2874,Lookup_Tables!$A$3:$A$12,0))</f>
        <v>Dr. Rina Mehta</v>
      </c>
      <c r="AF2874" s="27" t="str">
        <f aca="false">IFERROR(INDEX(Lookup_Tables!$F$16:$F$45,MATCH(I2874,Lookup_Tables!$E$16:$E$45,0)),"N/A")</f>
        <v>EMP215</v>
      </c>
      <c r="AG2874" s="27" t="n">
        <f aca="false">_xlfn.IFS(R2874="Recovered",4,R2874="Referred",3,R2874="Admitted",2,R2874="Deceased",1,TRUE(),0)</f>
        <v>4</v>
      </c>
      <c r="AH2874" s="27" t="str">
        <f aca="false">IF(T2874&gt;=4,"Satisfied",IF(T2874&gt;=3,"Neutral","Needs Improvement"))</f>
        <v>Satisfied</v>
      </c>
    </row>
    <row r="2875" customFormat="false" ht="15" hidden="false" customHeight="false" outlineLevel="0" collapsed="false">
      <c r="A2875" s="30" t="s">
        <v>2434</v>
      </c>
      <c r="B2875" s="30" t="s">
        <v>1830</v>
      </c>
      <c r="C2875" s="30" t="n">
        <v>34</v>
      </c>
      <c r="D2875" s="30" t="s">
        <v>121</v>
      </c>
      <c r="E2875" s="31" t="n">
        <v>45366</v>
      </c>
      <c r="F2875" s="30" t="s">
        <v>981</v>
      </c>
      <c r="G2875" s="31" t="n">
        <v>45367</v>
      </c>
      <c r="H2875" s="30" t="s">
        <v>242</v>
      </c>
      <c r="I2875" s="30" t="s">
        <v>466</v>
      </c>
      <c r="J2875" s="30" t="s">
        <v>401</v>
      </c>
      <c r="K2875" s="30" t="s">
        <v>138</v>
      </c>
      <c r="L2875" s="30" t="n">
        <v>89</v>
      </c>
      <c r="M2875" s="30" t="n">
        <v>29</v>
      </c>
      <c r="N2875" s="30" t="s">
        <v>186</v>
      </c>
      <c r="O2875" s="30" t="s">
        <v>149</v>
      </c>
      <c r="P2875" s="30" t="s">
        <v>187</v>
      </c>
      <c r="Q2875" s="32" t="n">
        <v>1959.31</v>
      </c>
      <c r="R2875" s="30" t="s">
        <v>130</v>
      </c>
      <c r="S2875" s="30" t="s">
        <v>164</v>
      </c>
      <c r="T2875" s="30" t="n">
        <v>4</v>
      </c>
      <c r="U2875" s="30" t="n">
        <f aca="false">YEAR(E2875)</f>
        <v>2024</v>
      </c>
      <c r="V2875" s="30" t="str">
        <f aca="false">TEXT(E2875,"MMM-YYYY")</f>
        <v>Mar-2024</v>
      </c>
      <c r="W2875" s="30" t="n">
        <f aca="false">MONTH(E2875)</f>
        <v>3</v>
      </c>
      <c r="X2875" s="30" t="str">
        <f aca="false">TEXT(WEEKDAY(E2875,2),"0")&amp;" - "&amp;TEXT(E2875,"dddd")</f>
        <v>5 - Friday</v>
      </c>
      <c r="Y2875" s="30" t="str">
        <f aca="false">_xlfn.IFS(C2875&lt;18,"Child (0-17)",C2875&lt;40,"Young Adult (18-39)",C2875&lt;60,"Adult (40-59)",TRUE(),"Senior (60+)")</f>
        <v>Young Adult (18-39)</v>
      </c>
      <c r="Z2875" s="30" t="n">
        <f aca="false">ROUND(G2875-E2875,0)</f>
        <v>1</v>
      </c>
      <c r="AA2875" s="30" t="n">
        <f aca="false">L2875+M2875</f>
        <v>118</v>
      </c>
      <c r="AB2875" s="30" t="n">
        <f aca="false">IFERROR(ROUND(Q2875/AA2875,2),0)</f>
        <v>16.6</v>
      </c>
      <c r="AC2875" s="30" t="str">
        <f aca="false">IF(AND(K2875="Critical",N2875="No"),"URGENT - No Bed","Normal")</f>
        <v>Normal</v>
      </c>
      <c r="AD2875" s="34" t="n">
        <f aca="false">INDEX(Lookup_Tables!$B$3:$B$12,MATCH(H2875,Lookup_Tables!$A$3:$A$12,0))</f>
        <v>3000000</v>
      </c>
      <c r="AE2875" s="30" t="str">
        <f aca="false">INDEX(Lookup_Tables!$C$3:$C$12,MATCH(H2875,Lookup_Tables!$A$3:$A$12,0))</f>
        <v>Dr. Pooja Iyer</v>
      </c>
      <c r="AF2875" s="30" t="str">
        <f aca="false">IFERROR(INDEX(Lookup_Tables!$F$16:$F$45,MATCH(I2875,Lookup_Tables!$E$16:$E$45,0)),"N/A")</f>
        <v>EMP212</v>
      </c>
      <c r="AG2875" s="30" t="n">
        <f aca="false">_xlfn.IFS(R2875="Recovered",4,R2875="Referred",3,R2875="Admitted",2,R2875="Deceased",1,TRUE(),0)</f>
        <v>4</v>
      </c>
      <c r="AH2875" s="30" t="str">
        <f aca="false">IF(T2875&gt;=4,"Satisfied",IF(T2875&gt;=3,"Neutral","Needs Improvement"))</f>
        <v>Satisfied</v>
      </c>
    </row>
    <row r="2876" customFormat="false" ht="15" hidden="false" customHeight="false" outlineLevel="0" collapsed="false">
      <c r="A2876" s="27" t="s">
        <v>5199</v>
      </c>
      <c r="B2876" s="27" t="s">
        <v>5200</v>
      </c>
      <c r="C2876" s="27" t="n">
        <v>41</v>
      </c>
      <c r="D2876" s="27" t="s">
        <v>121</v>
      </c>
      <c r="E2876" s="28" t="n">
        <v>45347</v>
      </c>
      <c r="F2876" s="27" t="s">
        <v>720</v>
      </c>
      <c r="G2876" s="28" t="n">
        <v>45348</v>
      </c>
      <c r="H2876" s="27" t="s">
        <v>236</v>
      </c>
      <c r="I2876" s="27" t="s">
        <v>266</v>
      </c>
      <c r="J2876" s="27" t="s">
        <v>267</v>
      </c>
      <c r="K2876" s="27" t="s">
        <v>138</v>
      </c>
      <c r="L2876" s="27" t="n">
        <v>40</v>
      </c>
      <c r="M2876" s="27" t="n">
        <v>23</v>
      </c>
      <c r="N2876" s="27" t="s">
        <v>127</v>
      </c>
      <c r="O2876" s="27" t="s">
        <v>128</v>
      </c>
      <c r="P2876" s="27" t="s">
        <v>129</v>
      </c>
      <c r="Q2876" s="29" t="n">
        <v>2143.91</v>
      </c>
      <c r="R2876" s="27" t="s">
        <v>172</v>
      </c>
      <c r="S2876" s="27" t="s">
        <v>192</v>
      </c>
      <c r="T2876" s="27" t="n">
        <v>2</v>
      </c>
      <c r="U2876" s="27" t="n">
        <f aca="false">YEAR(E2876)</f>
        <v>2024</v>
      </c>
      <c r="V2876" s="27" t="str">
        <f aca="false">TEXT(E2876,"MMM-YYYY")</f>
        <v>Feb-2024</v>
      </c>
      <c r="W2876" s="27" t="n">
        <f aca="false">MONTH(E2876)</f>
        <v>2</v>
      </c>
      <c r="X2876" s="27" t="str">
        <f aca="false">TEXT(WEEKDAY(E2876,2),"0")&amp;" - "&amp;TEXT(E2876,"dddd")</f>
        <v>7 - Sunday</v>
      </c>
      <c r="Y2876" s="27" t="str">
        <f aca="false">_xlfn.IFS(C2876&lt;18,"Child (0-17)",C2876&lt;40,"Young Adult (18-39)",C2876&lt;60,"Adult (40-59)",TRUE(),"Senior (60+)")</f>
        <v>Adult (40-59)</v>
      </c>
      <c r="Z2876" s="27" t="n">
        <f aca="false">ROUND(G2876-E2876,0)</f>
        <v>1</v>
      </c>
      <c r="AA2876" s="27" t="n">
        <f aca="false">L2876+M2876</f>
        <v>63</v>
      </c>
      <c r="AB2876" s="27" t="n">
        <f aca="false">IFERROR(ROUND(Q2876/AA2876,2),0)</f>
        <v>34.03</v>
      </c>
      <c r="AC2876" s="27" t="str">
        <f aca="false">IF(AND(K2876="Critical",N2876="No"),"URGENT - No Bed","Normal")</f>
        <v>Normal</v>
      </c>
      <c r="AD2876" s="33" t="n">
        <f aca="false">INDEX(Lookup_Tables!$B$3:$B$12,MATCH(H2876,Lookup_Tables!$A$3:$A$12,0))</f>
        <v>3900000</v>
      </c>
      <c r="AE2876" s="27" t="str">
        <f aca="false">INDEX(Lookup_Tables!$C$3:$C$12,MATCH(H2876,Lookup_Tables!$A$3:$A$12,0))</f>
        <v>Dr. Rina Mehta</v>
      </c>
      <c r="AF2876" s="27" t="str">
        <f aca="false">IFERROR(INDEX(Lookup_Tables!$F$16:$F$45,MATCH(I2876,Lookup_Tables!$E$16:$E$45,0)),"N/A")</f>
        <v>EMP217</v>
      </c>
      <c r="AG2876" s="27" t="n">
        <f aca="false">_xlfn.IFS(R2876="Recovered",4,R2876="Referred",3,R2876="Admitted",2,R2876="Deceased",1,TRUE(),0)</f>
        <v>2</v>
      </c>
      <c r="AH2876" s="27" t="str">
        <f aca="false">IF(T2876&gt;=4,"Satisfied",IF(T2876&gt;=3,"Neutral","Needs Improvement"))</f>
        <v>Needs Improvement</v>
      </c>
    </row>
    <row r="2877" customFormat="false" ht="15" hidden="false" customHeight="false" outlineLevel="0" collapsed="false">
      <c r="A2877" s="30" t="s">
        <v>6221</v>
      </c>
      <c r="B2877" s="30" t="s">
        <v>825</v>
      </c>
      <c r="C2877" s="30" t="n">
        <v>41</v>
      </c>
      <c r="D2877" s="30" t="s">
        <v>121</v>
      </c>
      <c r="E2877" s="31" t="n">
        <v>45359</v>
      </c>
      <c r="F2877" s="30" t="s">
        <v>2211</v>
      </c>
      <c r="G2877" s="31" t="n">
        <v>45370</v>
      </c>
      <c r="H2877" s="30" t="s">
        <v>242</v>
      </c>
      <c r="I2877" s="30" t="s">
        <v>315</v>
      </c>
      <c r="J2877" s="30" t="s">
        <v>422</v>
      </c>
      <c r="K2877" s="30" t="s">
        <v>202</v>
      </c>
      <c r="L2877" s="30" t="n">
        <v>2</v>
      </c>
      <c r="M2877" s="30" t="n">
        <v>239</v>
      </c>
      <c r="N2877" s="30" t="s">
        <v>186</v>
      </c>
      <c r="O2877" s="30" t="s">
        <v>128</v>
      </c>
      <c r="P2877" s="30" t="s">
        <v>187</v>
      </c>
      <c r="Q2877" s="32" t="n">
        <v>18213.56</v>
      </c>
      <c r="R2877" s="30" t="s">
        <v>268</v>
      </c>
      <c r="S2877" s="30" t="s">
        <v>178</v>
      </c>
      <c r="T2877" s="30" t="n">
        <v>2</v>
      </c>
      <c r="U2877" s="30" t="n">
        <f aca="false">YEAR(E2877)</f>
        <v>2024</v>
      </c>
      <c r="V2877" s="30" t="str">
        <f aca="false">TEXT(E2877,"MMM-YYYY")</f>
        <v>Mar-2024</v>
      </c>
      <c r="W2877" s="30" t="n">
        <f aca="false">MONTH(E2877)</f>
        <v>3</v>
      </c>
      <c r="X2877" s="30" t="str">
        <f aca="false">TEXT(WEEKDAY(E2877,2),"0")&amp;" - "&amp;TEXT(E2877,"dddd")</f>
        <v>5 - Friday</v>
      </c>
      <c r="Y2877" s="30" t="str">
        <f aca="false">_xlfn.IFS(C2877&lt;18,"Child (0-17)",C2877&lt;40,"Young Adult (18-39)",C2877&lt;60,"Adult (40-59)",TRUE(),"Senior (60+)")</f>
        <v>Adult (40-59)</v>
      </c>
      <c r="Z2877" s="30" t="n">
        <f aca="false">ROUND(G2877-E2877,0)</f>
        <v>11</v>
      </c>
      <c r="AA2877" s="30" t="n">
        <f aca="false">L2877+M2877</f>
        <v>241</v>
      </c>
      <c r="AB2877" s="30" t="n">
        <f aca="false">IFERROR(ROUND(Q2877/AA2877,2),0)</f>
        <v>75.57</v>
      </c>
      <c r="AC2877" s="30" t="str">
        <f aca="false">IF(AND(K2877="Critical",N2877="No"),"URGENT - No Bed","Normal")</f>
        <v>Normal</v>
      </c>
      <c r="AD2877" s="34" t="n">
        <f aca="false">INDEX(Lookup_Tables!$B$3:$B$12,MATCH(H2877,Lookup_Tables!$A$3:$A$12,0))</f>
        <v>3000000</v>
      </c>
      <c r="AE2877" s="30" t="str">
        <f aca="false">INDEX(Lookup_Tables!$C$3:$C$12,MATCH(H2877,Lookup_Tables!$A$3:$A$12,0))</f>
        <v>Dr. Pooja Iyer</v>
      </c>
      <c r="AF2877" s="30" t="str">
        <f aca="false">IFERROR(INDEX(Lookup_Tables!$F$16:$F$45,MATCH(I2877,Lookup_Tables!$E$16:$E$45,0)),"N/A")</f>
        <v>EMP213</v>
      </c>
      <c r="AG2877" s="30" t="n">
        <f aca="false">_xlfn.IFS(R2877="Recovered",4,R2877="Referred",3,R2877="Admitted",2,R2877="Deceased",1,TRUE(),0)</f>
        <v>3</v>
      </c>
      <c r="AH2877" s="30" t="str">
        <f aca="false">IF(T2877&gt;=4,"Satisfied",IF(T2877&gt;=3,"Neutral","Needs Improvement"))</f>
        <v>Needs Improvement</v>
      </c>
    </row>
    <row r="2878" customFormat="false" ht="15" hidden="false" customHeight="false" outlineLevel="0" collapsed="false">
      <c r="A2878" s="27" t="s">
        <v>5998</v>
      </c>
      <c r="B2878" s="27" t="s">
        <v>4117</v>
      </c>
      <c r="C2878" s="27" t="n">
        <v>69</v>
      </c>
      <c r="D2878" s="27" t="s">
        <v>181</v>
      </c>
      <c r="E2878" s="28" t="n">
        <v>45524</v>
      </c>
      <c r="F2878" s="27" t="s">
        <v>1175</v>
      </c>
      <c r="G2878" s="28" t="n">
        <v>45536</v>
      </c>
      <c r="H2878" s="27" t="s">
        <v>135</v>
      </c>
      <c r="I2878" s="27" t="s">
        <v>251</v>
      </c>
      <c r="J2878" s="27" t="s">
        <v>252</v>
      </c>
      <c r="K2878" s="27" t="s">
        <v>202</v>
      </c>
      <c r="L2878" s="27" t="n">
        <v>7</v>
      </c>
      <c r="M2878" s="27" t="n">
        <v>107</v>
      </c>
      <c r="N2878" s="27" t="s">
        <v>186</v>
      </c>
      <c r="O2878" s="27" t="s">
        <v>171</v>
      </c>
      <c r="P2878" s="27" t="s">
        <v>140</v>
      </c>
      <c r="Q2878" s="29" t="n">
        <v>16881.46</v>
      </c>
      <c r="R2878" s="27" t="s">
        <v>172</v>
      </c>
      <c r="S2878" s="27" t="s">
        <v>223</v>
      </c>
      <c r="T2878" s="27" t="n">
        <v>2</v>
      </c>
      <c r="U2878" s="27" t="n">
        <f aca="false">YEAR(E2878)</f>
        <v>2024</v>
      </c>
      <c r="V2878" s="27" t="str">
        <f aca="false">TEXT(E2878,"MMM-YYYY")</f>
        <v>Aug-2024</v>
      </c>
      <c r="W2878" s="27" t="n">
        <f aca="false">MONTH(E2878)</f>
        <v>8</v>
      </c>
      <c r="X2878" s="27" t="str">
        <f aca="false">TEXT(WEEKDAY(E2878,2),"0")&amp;" - "&amp;TEXT(E2878,"dddd")</f>
        <v>2 - Tuesday</v>
      </c>
      <c r="Y2878" s="27" t="str">
        <f aca="false">_xlfn.IFS(C2878&lt;18,"Child (0-17)",C2878&lt;40,"Young Adult (18-39)",C2878&lt;60,"Adult (40-59)",TRUE(),"Senior (60+)")</f>
        <v>Senior (60+)</v>
      </c>
      <c r="Z2878" s="27" t="n">
        <f aca="false">ROUND(G2878-E2878,0)</f>
        <v>12</v>
      </c>
      <c r="AA2878" s="27" t="n">
        <f aca="false">L2878+M2878</f>
        <v>114</v>
      </c>
      <c r="AB2878" s="27" t="n">
        <f aca="false">IFERROR(ROUND(Q2878/AA2878,2),0)</f>
        <v>148.08</v>
      </c>
      <c r="AC2878" s="27" t="str">
        <f aca="false">IF(AND(K2878="Critical",N2878="No"),"URGENT - No Bed","Normal")</f>
        <v>Normal</v>
      </c>
      <c r="AD2878" s="33" t="n">
        <f aca="false">INDEX(Lookup_Tables!$B$3:$B$12,MATCH(H2878,Lookup_Tables!$A$3:$A$12,0))</f>
        <v>4600000</v>
      </c>
      <c r="AE2878" s="27" t="str">
        <f aca="false">INDEX(Lookup_Tables!$C$3:$C$12,MATCH(H2878,Lookup_Tables!$A$3:$A$12,0))</f>
        <v>Dr. Farhan Khan</v>
      </c>
      <c r="AF2878" s="27" t="str">
        <f aca="false">IFERROR(INDEX(Lookup_Tables!$F$16:$F$45,MATCH(I2878,Lookup_Tables!$E$16:$E$45,0)),"N/A")</f>
        <v>EMP207</v>
      </c>
      <c r="AG2878" s="27" t="n">
        <f aca="false">_xlfn.IFS(R2878="Recovered",4,R2878="Referred",3,R2878="Admitted",2,R2878="Deceased",1,TRUE(),0)</f>
        <v>2</v>
      </c>
      <c r="AH2878" s="27" t="str">
        <f aca="false">IF(T2878&gt;=4,"Satisfied",IF(T2878&gt;=3,"Neutral","Needs Improvement"))</f>
        <v>Needs Improvement</v>
      </c>
    </row>
    <row r="2879" customFormat="false" ht="15" hidden="false" customHeight="false" outlineLevel="0" collapsed="false">
      <c r="A2879" s="30" t="s">
        <v>4400</v>
      </c>
      <c r="B2879" s="30" t="s">
        <v>3685</v>
      </c>
      <c r="C2879" s="30" t="n">
        <v>38</v>
      </c>
      <c r="D2879" s="30" t="s">
        <v>181</v>
      </c>
      <c r="E2879" s="31" t="n">
        <v>45378</v>
      </c>
      <c r="F2879" s="30" t="s">
        <v>791</v>
      </c>
      <c r="G2879" s="31" t="n">
        <v>45381</v>
      </c>
      <c r="H2879" s="30" t="s">
        <v>217</v>
      </c>
      <c r="I2879" s="30" t="s">
        <v>344</v>
      </c>
      <c r="J2879" s="30" t="s">
        <v>483</v>
      </c>
      <c r="K2879" s="30" t="s">
        <v>126</v>
      </c>
      <c r="L2879" s="30" t="n">
        <v>8</v>
      </c>
      <c r="M2879" s="30" t="n">
        <v>85</v>
      </c>
      <c r="N2879" s="30" t="s">
        <v>127</v>
      </c>
      <c r="O2879" s="30" t="s">
        <v>139</v>
      </c>
      <c r="P2879" s="30" t="s">
        <v>187</v>
      </c>
      <c r="Q2879" s="32" t="n">
        <v>7460.48</v>
      </c>
      <c r="R2879" s="30" t="s">
        <v>172</v>
      </c>
      <c r="S2879" s="30" t="s">
        <v>131</v>
      </c>
      <c r="T2879" s="30" t="n">
        <v>2</v>
      </c>
      <c r="U2879" s="30" t="n">
        <f aca="false">YEAR(E2879)</f>
        <v>2024</v>
      </c>
      <c r="V2879" s="30" t="str">
        <f aca="false">TEXT(E2879,"MMM-YYYY")</f>
        <v>Mar-2024</v>
      </c>
      <c r="W2879" s="30" t="n">
        <f aca="false">MONTH(E2879)</f>
        <v>3</v>
      </c>
      <c r="X2879" s="30" t="str">
        <f aca="false">TEXT(WEEKDAY(E2879,2),"0")&amp;" - "&amp;TEXT(E2879,"dddd")</f>
        <v>3 - Wednesday</v>
      </c>
      <c r="Y2879" s="30" t="str">
        <f aca="false">_xlfn.IFS(C2879&lt;18,"Child (0-17)",C2879&lt;40,"Young Adult (18-39)",C2879&lt;60,"Adult (40-59)",TRUE(),"Senior (60+)")</f>
        <v>Young Adult (18-39)</v>
      </c>
      <c r="Z2879" s="30" t="n">
        <f aca="false">ROUND(G2879-E2879,0)</f>
        <v>3</v>
      </c>
      <c r="AA2879" s="30" t="n">
        <f aca="false">L2879+M2879</f>
        <v>93</v>
      </c>
      <c r="AB2879" s="30" t="n">
        <f aca="false">IFERROR(ROUND(Q2879/AA2879,2),0)</f>
        <v>80.22</v>
      </c>
      <c r="AC2879" s="30" t="str">
        <f aca="false">IF(AND(K2879="Critical",N2879="No"),"URGENT - No Bed","Normal")</f>
        <v>Normal</v>
      </c>
      <c r="AD2879" s="34" t="n">
        <f aca="false">INDEX(Lookup_Tables!$B$3:$B$12,MATCH(H2879,Lookup_Tables!$A$3:$A$12,0))</f>
        <v>4200000</v>
      </c>
      <c r="AE2879" s="30" t="str">
        <f aca="false">INDEX(Lookup_Tables!$C$3:$C$12,MATCH(H2879,Lookup_Tables!$A$3:$A$12,0))</f>
        <v>Dr. Anil Kapoor</v>
      </c>
      <c r="AF2879" s="30" t="str">
        <f aca="false">IFERROR(INDEX(Lookup_Tables!$F$16:$F$45,MATCH(I2879,Lookup_Tables!$E$16:$E$45,0)),"N/A")</f>
        <v>EMP201</v>
      </c>
      <c r="AG2879" s="30" t="n">
        <f aca="false">_xlfn.IFS(R2879="Recovered",4,R2879="Referred",3,R2879="Admitted",2,R2879="Deceased",1,TRUE(),0)</f>
        <v>2</v>
      </c>
      <c r="AH2879" s="30" t="str">
        <f aca="false">IF(T2879&gt;=4,"Satisfied",IF(T2879&gt;=3,"Neutral","Needs Improvement"))</f>
        <v>Needs Improvement</v>
      </c>
    </row>
    <row r="2880" customFormat="false" ht="15" hidden="false" customHeight="false" outlineLevel="0" collapsed="false">
      <c r="A2880" s="27" t="s">
        <v>4280</v>
      </c>
      <c r="B2880" s="27" t="s">
        <v>4281</v>
      </c>
      <c r="C2880" s="27" t="n">
        <v>53</v>
      </c>
      <c r="D2880" s="27" t="s">
        <v>121</v>
      </c>
      <c r="E2880" s="28" t="n">
        <v>45430</v>
      </c>
      <c r="F2880" s="27" t="s">
        <v>791</v>
      </c>
      <c r="G2880" s="28" t="n">
        <v>45431</v>
      </c>
      <c r="H2880" s="27" t="s">
        <v>236</v>
      </c>
      <c r="I2880" s="27" t="s">
        <v>323</v>
      </c>
      <c r="J2880" s="27" t="s">
        <v>267</v>
      </c>
      <c r="K2880" s="27" t="s">
        <v>156</v>
      </c>
      <c r="L2880" s="27" t="n">
        <v>36</v>
      </c>
      <c r="M2880" s="27" t="n">
        <v>90</v>
      </c>
      <c r="N2880" s="27" t="s">
        <v>127</v>
      </c>
      <c r="O2880" s="27" t="s">
        <v>128</v>
      </c>
      <c r="P2880" s="27" t="s">
        <v>187</v>
      </c>
      <c r="Q2880" s="29" t="n">
        <v>4750.29</v>
      </c>
      <c r="R2880" s="27" t="s">
        <v>130</v>
      </c>
      <c r="S2880" s="27" t="s">
        <v>335</v>
      </c>
      <c r="T2880" s="27" t="n">
        <v>4</v>
      </c>
      <c r="U2880" s="27" t="n">
        <f aca="false">YEAR(E2880)</f>
        <v>2024</v>
      </c>
      <c r="V2880" s="27" t="str">
        <f aca="false">TEXT(E2880,"MMM-YYYY")</f>
        <v>May-2024</v>
      </c>
      <c r="W2880" s="27" t="n">
        <f aca="false">MONTH(E2880)</f>
        <v>5</v>
      </c>
      <c r="X2880" s="27" t="str">
        <f aca="false">TEXT(WEEKDAY(E2880,2),"0")&amp;" - "&amp;TEXT(E2880,"dddd")</f>
        <v>6 - Saturday</v>
      </c>
      <c r="Y2880" s="27" t="str">
        <f aca="false">_xlfn.IFS(C2880&lt;18,"Child (0-17)",C2880&lt;40,"Young Adult (18-39)",C2880&lt;60,"Adult (40-59)",TRUE(),"Senior (60+)")</f>
        <v>Adult (40-59)</v>
      </c>
      <c r="Z2880" s="27" t="n">
        <f aca="false">ROUND(G2880-E2880,0)</f>
        <v>1</v>
      </c>
      <c r="AA2880" s="27" t="n">
        <f aca="false">L2880+M2880</f>
        <v>126</v>
      </c>
      <c r="AB2880" s="27" t="n">
        <f aca="false">IFERROR(ROUND(Q2880/AA2880,2),0)</f>
        <v>37.7</v>
      </c>
      <c r="AC2880" s="27" t="str">
        <f aca="false">IF(AND(K2880="Critical",N2880="No"),"URGENT - No Bed","Normal")</f>
        <v>Normal</v>
      </c>
      <c r="AD2880" s="33" t="n">
        <f aca="false">INDEX(Lookup_Tables!$B$3:$B$12,MATCH(H2880,Lookup_Tables!$A$3:$A$12,0))</f>
        <v>3900000</v>
      </c>
      <c r="AE2880" s="27" t="str">
        <f aca="false">INDEX(Lookup_Tables!$C$3:$C$12,MATCH(H2880,Lookup_Tables!$A$3:$A$12,0))</f>
        <v>Dr. Rina Mehta</v>
      </c>
      <c r="AF2880" s="27" t="str">
        <f aca="false">IFERROR(INDEX(Lookup_Tables!$F$16:$F$45,MATCH(I2880,Lookup_Tables!$E$16:$E$45,0)),"N/A")</f>
        <v>EMP216</v>
      </c>
      <c r="AG2880" s="27" t="n">
        <f aca="false">_xlfn.IFS(R2880="Recovered",4,R2880="Referred",3,R2880="Admitted",2,R2880="Deceased",1,TRUE(),0)</f>
        <v>4</v>
      </c>
      <c r="AH2880" s="27" t="str">
        <f aca="false">IF(T2880&gt;=4,"Satisfied",IF(T2880&gt;=3,"Neutral","Needs Improvement"))</f>
        <v>Satisfied</v>
      </c>
    </row>
    <row r="2881" customFormat="false" ht="15" hidden="false" customHeight="false" outlineLevel="0" collapsed="false">
      <c r="A2881" s="30" t="s">
        <v>4888</v>
      </c>
      <c r="B2881" s="30" t="s">
        <v>2690</v>
      </c>
      <c r="C2881" s="30" t="n">
        <v>31</v>
      </c>
      <c r="D2881" s="30" t="s">
        <v>181</v>
      </c>
      <c r="E2881" s="31" t="n">
        <v>45317</v>
      </c>
      <c r="F2881" s="30" t="s">
        <v>472</v>
      </c>
      <c r="G2881" s="31" t="n">
        <v>45320</v>
      </c>
      <c r="H2881" s="30" t="s">
        <v>236</v>
      </c>
      <c r="I2881" s="30" t="s">
        <v>266</v>
      </c>
      <c r="J2881" s="30" t="s">
        <v>287</v>
      </c>
      <c r="K2881" s="30" t="s">
        <v>126</v>
      </c>
      <c r="L2881" s="30" t="n">
        <v>41</v>
      </c>
      <c r="M2881" s="30" t="n">
        <v>110</v>
      </c>
      <c r="N2881" s="30" t="s">
        <v>186</v>
      </c>
      <c r="O2881" s="30" t="s">
        <v>171</v>
      </c>
      <c r="P2881" s="30" t="s">
        <v>187</v>
      </c>
      <c r="Q2881" s="32" t="n">
        <v>7896.25</v>
      </c>
      <c r="R2881" s="30" t="s">
        <v>130</v>
      </c>
      <c r="S2881" s="30" t="s">
        <v>157</v>
      </c>
      <c r="T2881" s="30" t="n">
        <v>5</v>
      </c>
      <c r="U2881" s="30" t="n">
        <f aca="false">YEAR(E2881)</f>
        <v>2024</v>
      </c>
      <c r="V2881" s="30" t="str">
        <f aca="false">TEXT(E2881,"MMM-YYYY")</f>
        <v>Jan-2024</v>
      </c>
      <c r="W2881" s="30" t="n">
        <f aca="false">MONTH(E2881)</f>
        <v>1</v>
      </c>
      <c r="X2881" s="30" t="str">
        <f aca="false">TEXT(WEEKDAY(E2881,2),"0")&amp;" - "&amp;TEXT(E2881,"dddd")</f>
        <v>5 - Friday</v>
      </c>
      <c r="Y2881" s="30" t="str">
        <f aca="false">_xlfn.IFS(C2881&lt;18,"Child (0-17)",C2881&lt;40,"Young Adult (18-39)",C2881&lt;60,"Adult (40-59)",TRUE(),"Senior (60+)")</f>
        <v>Young Adult (18-39)</v>
      </c>
      <c r="Z2881" s="30" t="n">
        <f aca="false">ROUND(G2881-E2881,0)</f>
        <v>3</v>
      </c>
      <c r="AA2881" s="30" t="n">
        <f aca="false">L2881+M2881</f>
        <v>151</v>
      </c>
      <c r="AB2881" s="30" t="n">
        <f aca="false">IFERROR(ROUND(Q2881/AA2881,2),0)</f>
        <v>52.29</v>
      </c>
      <c r="AC2881" s="30" t="str">
        <f aca="false">IF(AND(K2881="Critical",N2881="No"),"URGENT - No Bed","Normal")</f>
        <v>Normal</v>
      </c>
      <c r="AD2881" s="34" t="n">
        <f aca="false">INDEX(Lookup_Tables!$B$3:$B$12,MATCH(H2881,Lookup_Tables!$A$3:$A$12,0))</f>
        <v>3900000</v>
      </c>
      <c r="AE2881" s="30" t="str">
        <f aca="false">INDEX(Lookup_Tables!$C$3:$C$12,MATCH(H2881,Lookup_Tables!$A$3:$A$12,0))</f>
        <v>Dr. Rina Mehta</v>
      </c>
      <c r="AF2881" s="30" t="str">
        <f aca="false">IFERROR(INDEX(Lookup_Tables!$F$16:$F$45,MATCH(I2881,Lookup_Tables!$E$16:$E$45,0)),"N/A")</f>
        <v>EMP217</v>
      </c>
      <c r="AG2881" s="30" t="n">
        <f aca="false">_xlfn.IFS(R2881="Recovered",4,R2881="Referred",3,R2881="Admitted",2,R2881="Deceased",1,TRUE(),0)</f>
        <v>4</v>
      </c>
      <c r="AH2881" s="30" t="str">
        <f aca="false">IF(T2881&gt;=4,"Satisfied",IF(T2881&gt;=3,"Neutral","Needs Improvement"))</f>
        <v>Satisfied</v>
      </c>
    </row>
    <row r="2882" customFormat="false" ht="15" hidden="false" customHeight="false" outlineLevel="0" collapsed="false">
      <c r="A2882" s="27" t="s">
        <v>3884</v>
      </c>
      <c r="B2882" s="27" t="s">
        <v>2268</v>
      </c>
      <c r="C2882" s="27" t="n">
        <v>42</v>
      </c>
      <c r="D2882" s="27" t="s">
        <v>181</v>
      </c>
      <c r="E2882" s="28" t="n">
        <v>45480</v>
      </c>
      <c r="F2882" s="27" t="s">
        <v>425</v>
      </c>
      <c r="G2882" s="28" t="n">
        <v>45481</v>
      </c>
      <c r="H2882" s="27" t="s">
        <v>242</v>
      </c>
      <c r="I2882" s="27" t="s">
        <v>466</v>
      </c>
      <c r="J2882" s="27" t="s">
        <v>401</v>
      </c>
      <c r="K2882" s="27" t="s">
        <v>138</v>
      </c>
      <c r="L2882" s="27" t="n">
        <v>32</v>
      </c>
      <c r="M2882" s="27" t="n">
        <v>30</v>
      </c>
      <c r="N2882" s="27" t="s">
        <v>127</v>
      </c>
      <c r="O2882" s="27" t="s">
        <v>139</v>
      </c>
      <c r="P2882" s="27" t="s">
        <v>140</v>
      </c>
      <c r="Q2882" s="29" t="n">
        <v>1278.98</v>
      </c>
      <c r="R2882" s="27" t="s">
        <v>130</v>
      </c>
      <c r="S2882" s="27" t="s">
        <v>192</v>
      </c>
      <c r="T2882" s="27" t="n">
        <v>5</v>
      </c>
      <c r="U2882" s="27" t="n">
        <f aca="false">YEAR(E2882)</f>
        <v>2024</v>
      </c>
      <c r="V2882" s="27" t="str">
        <f aca="false">TEXT(E2882,"MMM-YYYY")</f>
        <v>Jul-2024</v>
      </c>
      <c r="W2882" s="27" t="n">
        <f aca="false">MONTH(E2882)</f>
        <v>7</v>
      </c>
      <c r="X2882" s="27" t="str">
        <f aca="false">TEXT(WEEKDAY(E2882,2),"0")&amp;" - "&amp;TEXT(E2882,"dddd")</f>
        <v>7 - Sunday</v>
      </c>
      <c r="Y2882" s="27" t="str">
        <f aca="false">_xlfn.IFS(C2882&lt;18,"Child (0-17)",C2882&lt;40,"Young Adult (18-39)",C2882&lt;60,"Adult (40-59)",TRUE(),"Senior (60+)")</f>
        <v>Adult (40-59)</v>
      </c>
      <c r="Z2882" s="27" t="n">
        <f aca="false">ROUND(G2882-E2882,0)</f>
        <v>1</v>
      </c>
      <c r="AA2882" s="27" t="n">
        <f aca="false">L2882+M2882</f>
        <v>62</v>
      </c>
      <c r="AB2882" s="27" t="n">
        <f aca="false">IFERROR(ROUND(Q2882/AA2882,2),0)</f>
        <v>20.63</v>
      </c>
      <c r="AC2882" s="27" t="str">
        <f aca="false">IF(AND(K2882="Critical",N2882="No"),"URGENT - No Bed","Normal")</f>
        <v>Normal</v>
      </c>
      <c r="AD2882" s="33" t="n">
        <f aca="false">INDEX(Lookup_Tables!$B$3:$B$12,MATCH(H2882,Lookup_Tables!$A$3:$A$12,0))</f>
        <v>3000000</v>
      </c>
      <c r="AE2882" s="27" t="str">
        <f aca="false">INDEX(Lookup_Tables!$C$3:$C$12,MATCH(H2882,Lookup_Tables!$A$3:$A$12,0))</f>
        <v>Dr. Pooja Iyer</v>
      </c>
      <c r="AF2882" s="27" t="str">
        <f aca="false">IFERROR(INDEX(Lookup_Tables!$F$16:$F$45,MATCH(I2882,Lookup_Tables!$E$16:$E$45,0)),"N/A")</f>
        <v>EMP212</v>
      </c>
      <c r="AG2882" s="27" t="n">
        <f aca="false">_xlfn.IFS(R2882="Recovered",4,R2882="Referred",3,R2882="Admitted",2,R2882="Deceased",1,TRUE(),0)</f>
        <v>4</v>
      </c>
      <c r="AH2882" s="27" t="str">
        <f aca="false">IF(T2882&gt;=4,"Satisfied",IF(T2882&gt;=3,"Neutral","Needs Improvement"))</f>
        <v>Satisfied</v>
      </c>
    </row>
    <row r="2883" customFormat="false" ht="15" hidden="false" customHeight="false" outlineLevel="0" collapsed="false">
      <c r="A2883" s="30" t="s">
        <v>4184</v>
      </c>
      <c r="B2883" s="30" t="s">
        <v>1200</v>
      </c>
      <c r="C2883" s="30" t="n">
        <v>22</v>
      </c>
      <c r="D2883" s="30" t="s">
        <v>181</v>
      </c>
      <c r="E2883" s="31" t="n">
        <v>45374</v>
      </c>
      <c r="F2883" s="30" t="s">
        <v>438</v>
      </c>
      <c r="G2883" s="31" t="n">
        <v>45375</v>
      </c>
      <c r="H2883" s="30" t="s">
        <v>146</v>
      </c>
      <c r="I2883" s="30" t="s">
        <v>147</v>
      </c>
      <c r="J2883" s="30" t="s">
        <v>568</v>
      </c>
      <c r="K2883" s="30" t="s">
        <v>138</v>
      </c>
      <c r="L2883" s="30" t="n">
        <v>60</v>
      </c>
      <c r="M2883" s="30" t="n">
        <v>39</v>
      </c>
      <c r="N2883" s="30" t="s">
        <v>127</v>
      </c>
      <c r="O2883" s="30" t="s">
        <v>139</v>
      </c>
      <c r="P2883" s="30" t="s">
        <v>150</v>
      </c>
      <c r="Q2883" s="32" t="n">
        <v>1176.22</v>
      </c>
      <c r="R2883" s="30" t="s">
        <v>130</v>
      </c>
      <c r="S2883" s="30" t="s">
        <v>151</v>
      </c>
      <c r="T2883" s="30" t="n">
        <v>3</v>
      </c>
      <c r="U2883" s="30" t="n">
        <f aca="false">YEAR(E2883)</f>
        <v>2024</v>
      </c>
      <c r="V2883" s="30" t="str">
        <f aca="false">TEXT(E2883,"MMM-YYYY")</f>
        <v>Mar-2024</v>
      </c>
      <c r="W2883" s="30" t="n">
        <f aca="false">MONTH(E2883)</f>
        <v>3</v>
      </c>
      <c r="X2883" s="30" t="str">
        <f aca="false">TEXT(WEEKDAY(E2883,2),"0")&amp;" - "&amp;TEXT(E2883,"dddd")</f>
        <v>6 - Saturday</v>
      </c>
      <c r="Y2883" s="30" t="str">
        <f aca="false">_xlfn.IFS(C2883&lt;18,"Child (0-17)",C2883&lt;40,"Young Adult (18-39)",C2883&lt;60,"Adult (40-59)",TRUE(),"Senior (60+)")</f>
        <v>Young Adult (18-39)</v>
      </c>
      <c r="Z2883" s="30" t="n">
        <f aca="false">ROUND(G2883-E2883,0)</f>
        <v>1</v>
      </c>
      <c r="AA2883" s="30" t="n">
        <f aca="false">L2883+M2883</f>
        <v>99</v>
      </c>
      <c r="AB2883" s="30" t="n">
        <f aca="false">IFERROR(ROUND(Q2883/AA2883,2),0)</f>
        <v>11.88</v>
      </c>
      <c r="AC2883" s="30" t="str">
        <f aca="false">IF(AND(K2883="Critical",N2883="No"),"URGENT - No Bed","Normal")</f>
        <v>Normal</v>
      </c>
      <c r="AD2883" s="34" t="n">
        <f aca="false">INDEX(Lookup_Tables!$B$3:$B$12,MATCH(H2883,Lookup_Tables!$A$3:$A$12,0))</f>
        <v>2700000</v>
      </c>
      <c r="AE2883" s="30" t="str">
        <f aca="false">INDEX(Lookup_Tables!$C$3:$C$12,MATCH(H2883,Lookup_Tables!$A$3:$A$12,0))</f>
        <v>Dr. Vikram Singh</v>
      </c>
      <c r="AF2883" s="30" t="str">
        <f aca="false">IFERROR(INDEX(Lookup_Tables!$F$16:$F$45,MATCH(I2883,Lookup_Tables!$E$16:$E$45,0)),"N/A")</f>
        <v>EMP229</v>
      </c>
      <c r="AG2883" s="30" t="n">
        <f aca="false">_xlfn.IFS(R2883="Recovered",4,R2883="Referred",3,R2883="Admitted",2,R2883="Deceased",1,TRUE(),0)</f>
        <v>4</v>
      </c>
      <c r="AH2883" s="30" t="str">
        <f aca="false">IF(T2883&gt;=4,"Satisfied",IF(T2883&gt;=3,"Neutral","Needs Improvement"))</f>
        <v>Neutral</v>
      </c>
    </row>
    <row r="2884" customFormat="false" ht="15" hidden="false" customHeight="false" outlineLevel="0" collapsed="false">
      <c r="A2884" s="27" t="s">
        <v>198</v>
      </c>
      <c r="B2884" s="27" t="s">
        <v>199</v>
      </c>
      <c r="C2884" s="27" t="n">
        <v>44</v>
      </c>
      <c r="D2884" s="27" t="s">
        <v>121</v>
      </c>
      <c r="E2884" s="28" t="n">
        <v>45417</v>
      </c>
      <c r="F2884" s="27" t="s">
        <v>200</v>
      </c>
      <c r="G2884" s="28" t="n">
        <v>45425</v>
      </c>
      <c r="H2884" s="27" t="s">
        <v>135</v>
      </c>
      <c r="I2884" s="27" t="s">
        <v>136</v>
      </c>
      <c r="J2884" s="27" t="s">
        <v>201</v>
      </c>
      <c r="K2884" s="27" t="s">
        <v>202</v>
      </c>
      <c r="L2884" s="27" t="n">
        <v>7</v>
      </c>
      <c r="M2884" s="27" t="n">
        <v>75</v>
      </c>
      <c r="N2884" s="27" t="s">
        <v>186</v>
      </c>
      <c r="O2884" s="27" t="s">
        <v>149</v>
      </c>
      <c r="P2884" s="27" t="s">
        <v>150</v>
      </c>
      <c r="Q2884" s="29" t="n">
        <v>17324.72</v>
      </c>
      <c r="R2884" s="27" t="s">
        <v>130</v>
      </c>
      <c r="S2884" s="27" t="s">
        <v>131</v>
      </c>
      <c r="T2884" s="27" t="n">
        <v>4</v>
      </c>
      <c r="U2884" s="27" t="n">
        <f aca="false">YEAR(E2884)</f>
        <v>2024</v>
      </c>
      <c r="V2884" s="27" t="str">
        <f aca="false">TEXT(E2884,"MMM-YYYY")</f>
        <v>May-2024</v>
      </c>
      <c r="W2884" s="27" t="n">
        <f aca="false">MONTH(E2884)</f>
        <v>5</v>
      </c>
      <c r="X2884" s="27" t="str">
        <f aca="false">TEXT(WEEKDAY(E2884,2),"0")&amp;" - "&amp;TEXT(E2884,"dddd")</f>
        <v>7 - Sunday</v>
      </c>
      <c r="Y2884" s="27" t="str">
        <f aca="false">_xlfn.IFS(C2884&lt;18,"Child (0-17)",C2884&lt;40,"Young Adult (18-39)",C2884&lt;60,"Adult (40-59)",TRUE(),"Senior (60+)")</f>
        <v>Adult (40-59)</v>
      </c>
      <c r="Z2884" s="27" t="n">
        <f aca="false">ROUND(G2884-E2884,0)</f>
        <v>8</v>
      </c>
      <c r="AA2884" s="27" t="n">
        <f aca="false">L2884+M2884</f>
        <v>82</v>
      </c>
      <c r="AB2884" s="27" t="n">
        <f aca="false">IFERROR(ROUND(Q2884/AA2884,2),0)</f>
        <v>211.28</v>
      </c>
      <c r="AC2884" s="27" t="str">
        <f aca="false">IF(AND(K2884="Critical",N2884="No"),"URGENT - No Bed","Normal")</f>
        <v>Normal</v>
      </c>
      <c r="AD2884" s="33" t="n">
        <f aca="false">INDEX(Lookup_Tables!$B$3:$B$12,MATCH(H2884,Lookup_Tables!$A$3:$A$12,0))</f>
        <v>4600000</v>
      </c>
      <c r="AE2884" s="27" t="str">
        <f aca="false">INDEX(Lookup_Tables!$C$3:$C$12,MATCH(H2884,Lookup_Tables!$A$3:$A$12,0))</f>
        <v>Dr. Farhan Khan</v>
      </c>
      <c r="AF2884" s="27" t="str">
        <f aca="false">IFERROR(INDEX(Lookup_Tables!$F$16:$F$45,MATCH(I2884,Lookup_Tables!$E$16:$E$45,0)),"N/A")</f>
        <v>EMP206</v>
      </c>
      <c r="AG2884" s="27" t="n">
        <f aca="false">_xlfn.IFS(R2884="Recovered",4,R2884="Referred",3,R2884="Admitted",2,R2884="Deceased",1,TRUE(),0)</f>
        <v>4</v>
      </c>
      <c r="AH2884" s="27" t="str">
        <f aca="false">IF(T2884&gt;=4,"Satisfied",IF(T2884&gt;=3,"Neutral","Needs Improvement"))</f>
        <v>Satisfied</v>
      </c>
    </row>
    <row r="2885" customFormat="false" ht="15" hidden="false" customHeight="false" outlineLevel="0" collapsed="false">
      <c r="A2885" s="30" t="s">
        <v>5599</v>
      </c>
      <c r="B2885" s="30" t="s">
        <v>3055</v>
      </c>
      <c r="C2885" s="30" t="n">
        <v>54</v>
      </c>
      <c r="D2885" s="30" t="s">
        <v>181</v>
      </c>
      <c r="E2885" s="31" t="n">
        <v>45436</v>
      </c>
      <c r="F2885" s="30" t="s">
        <v>241</v>
      </c>
      <c r="G2885" s="31" t="n">
        <v>45437</v>
      </c>
      <c r="H2885" s="30" t="s">
        <v>206</v>
      </c>
      <c r="I2885" s="30" t="s">
        <v>207</v>
      </c>
      <c r="J2885" s="30" t="s">
        <v>233</v>
      </c>
      <c r="K2885" s="30" t="s">
        <v>138</v>
      </c>
      <c r="L2885" s="30" t="n">
        <v>81</v>
      </c>
      <c r="M2885" s="30" t="n">
        <v>31</v>
      </c>
      <c r="N2885" s="30" t="s">
        <v>127</v>
      </c>
      <c r="O2885" s="30" t="s">
        <v>171</v>
      </c>
      <c r="P2885" s="30" t="s">
        <v>150</v>
      </c>
      <c r="Q2885" s="32" t="n">
        <v>1436.63</v>
      </c>
      <c r="R2885" s="30" t="s">
        <v>172</v>
      </c>
      <c r="S2885" s="30" t="s">
        <v>192</v>
      </c>
      <c r="T2885" s="30" t="n">
        <v>3</v>
      </c>
      <c r="U2885" s="30" t="n">
        <f aca="false">YEAR(E2885)</f>
        <v>2024</v>
      </c>
      <c r="V2885" s="30" t="str">
        <f aca="false">TEXT(E2885,"MMM-YYYY")</f>
        <v>May-2024</v>
      </c>
      <c r="W2885" s="30" t="n">
        <f aca="false">MONTH(E2885)</f>
        <v>5</v>
      </c>
      <c r="X2885" s="30" t="str">
        <f aca="false">TEXT(WEEKDAY(E2885,2),"0")&amp;" - "&amp;TEXT(E2885,"dddd")</f>
        <v>5 - Friday</v>
      </c>
      <c r="Y2885" s="30" t="str">
        <f aca="false">_xlfn.IFS(C2885&lt;18,"Child (0-17)",C2885&lt;40,"Young Adult (18-39)",C2885&lt;60,"Adult (40-59)",TRUE(),"Senior (60+)")</f>
        <v>Adult (40-59)</v>
      </c>
      <c r="Z2885" s="30" t="n">
        <f aca="false">ROUND(G2885-E2885,0)</f>
        <v>1</v>
      </c>
      <c r="AA2885" s="30" t="n">
        <f aca="false">L2885+M2885</f>
        <v>112</v>
      </c>
      <c r="AB2885" s="30" t="n">
        <f aca="false">IFERROR(ROUND(Q2885/AA2885,2),0)</f>
        <v>12.83</v>
      </c>
      <c r="AC2885" s="30" t="str">
        <f aca="false">IF(AND(K2885="Critical",N2885="No"),"URGENT - No Bed","Normal")</f>
        <v>Normal</v>
      </c>
      <c r="AD2885" s="34" t="n">
        <f aca="false">INDEX(Lookup_Tables!$B$3:$B$12,MATCH(H2885,Lookup_Tables!$A$3:$A$12,0))</f>
        <v>2800000</v>
      </c>
      <c r="AE2885" s="30" t="str">
        <f aca="false">INDEX(Lookup_Tables!$C$3:$C$12,MATCH(H2885,Lookup_Tables!$A$3:$A$12,0))</f>
        <v>Dr. Suresh Nair</v>
      </c>
      <c r="AF2885" s="30" t="str">
        <f aca="false">IFERROR(INDEX(Lookup_Tables!$F$16:$F$45,MATCH(I2885,Lookup_Tables!$E$16:$E$45,0)),"N/A")</f>
        <v>EMP209</v>
      </c>
      <c r="AG2885" s="30" t="n">
        <f aca="false">_xlfn.IFS(R2885="Recovered",4,R2885="Referred",3,R2885="Admitted",2,R2885="Deceased",1,TRUE(),0)</f>
        <v>2</v>
      </c>
      <c r="AH2885" s="30" t="str">
        <f aca="false">IF(T2885&gt;=4,"Satisfied",IF(T2885&gt;=3,"Neutral","Needs Improvement"))</f>
        <v>Neutral</v>
      </c>
    </row>
    <row r="2886" customFormat="false" ht="15" hidden="false" customHeight="false" outlineLevel="0" collapsed="false">
      <c r="A2886" s="27" t="s">
        <v>3961</v>
      </c>
      <c r="B2886" s="27" t="s">
        <v>2747</v>
      </c>
      <c r="C2886" s="27" t="n">
        <v>46</v>
      </c>
      <c r="D2886" s="27" t="s">
        <v>121</v>
      </c>
      <c r="E2886" s="28" t="n">
        <v>45534</v>
      </c>
      <c r="F2886" s="27" t="s">
        <v>679</v>
      </c>
      <c r="G2886" s="28" t="n">
        <v>45536</v>
      </c>
      <c r="H2886" s="27" t="s">
        <v>161</v>
      </c>
      <c r="I2886" s="27" t="s">
        <v>538</v>
      </c>
      <c r="J2886" s="27" t="s">
        <v>258</v>
      </c>
      <c r="K2886" s="27" t="s">
        <v>156</v>
      </c>
      <c r="L2886" s="27" t="n">
        <v>40</v>
      </c>
      <c r="M2886" s="27" t="n">
        <v>69</v>
      </c>
      <c r="N2886" s="27" t="s">
        <v>127</v>
      </c>
      <c r="O2886" s="27" t="s">
        <v>139</v>
      </c>
      <c r="P2886" s="27" t="s">
        <v>129</v>
      </c>
      <c r="Q2886" s="29" t="n">
        <v>4426.66</v>
      </c>
      <c r="R2886" s="27" t="s">
        <v>130</v>
      </c>
      <c r="S2886" s="27" t="s">
        <v>197</v>
      </c>
      <c r="T2886" s="27" t="n">
        <v>2</v>
      </c>
      <c r="U2886" s="27" t="n">
        <f aca="false">YEAR(E2886)</f>
        <v>2024</v>
      </c>
      <c r="V2886" s="27" t="str">
        <f aca="false">TEXT(E2886,"MMM-YYYY")</f>
        <v>Aug-2024</v>
      </c>
      <c r="W2886" s="27" t="n">
        <f aca="false">MONTH(E2886)</f>
        <v>8</v>
      </c>
      <c r="X2886" s="27" t="str">
        <f aca="false">TEXT(WEEKDAY(E2886,2),"0")&amp;" - "&amp;TEXT(E2886,"dddd")</f>
        <v>5 - Friday</v>
      </c>
      <c r="Y2886" s="27" t="str">
        <f aca="false">_xlfn.IFS(C2886&lt;18,"Child (0-17)",C2886&lt;40,"Young Adult (18-39)",C2886&lt;60,"Adult (40-59)",TRUE(),"Senior (60+)")</f>
        <v>Adult (40-59)</v>
      </c>
      <c r="Z2886" s="27" t="n">
        <f aca="false">ROUND(G2886-E2886,0)</f>
        <v>2</v>
      </c>
      <c r="AA2886" s="27" t="n">
        <f aca="false">L2886+M2886</f>
        <v>109</v>
      </c>
      <c r="AB2886" s="27" t="n">
        <f aca="false">IFERROR(ROUND(Q2886/AA2886,2),0)</f>
        <v>40.61</v>
      </c>
      <c r="AC2886" s="27" t="str">
        <f aca="false">IF(AND(K2886="Critical",N2886="No"),"URGENT - No Bed","Normal")</f>
        <v>Normal</v>
      </c>
      <c r="AD2886" s="33" t="n">
        <f aca="false">INDEX(Lookup_Tables!$B$3:$B$12,MATCH(H2886,Lookup_Tables!$A$3:$A$12,0))</f>
        <v>3600000</v>
      </c>
      <c r="AE2886" s="27" t="str">
        <f aca="false">INDEX(Lookup_Tables!$C$3:$C$12,MATCH(H2886,Lookup_Tables!$A$3:$A$12,0))</f>
        <v>Dr. Sameer Joshi</v>
      </c>
      <c r="AF2886" s="27" t="str">
        <f aca="false">IFERROR(INDEX(Lookup_Tables!$F$16:$F$45,MATCH(I2886,Lookup_Tables!$E$16:$E$45,0)),"N/A")</f>
        <v>EMP221</v>
      </c>
      <c r="AG2886" s="27" t="n">
        <f aca="false">_xlfn.IFS(R2886="Recovered",4,R2886="Referred",3,R2886="Admitted",2,R2886="Deceased",1,TRUE(),0)</f>
        <v>4</v>
      </c>
      <c r="AH2886" s="27" t="str">
        <f aca="false">IF(T2886&gt;=4,"Satisfied",IF(T2886&gt;=3,"Neutral","Needs Improvement"))</f>
        <v>Needs Improvement</v>
      </c>
    </row>
    <row r="2887" customFormat="false" ht="15" hidden="false" customHeight="false" outlineLevel="0" collapsed="false">
      <c r="A2887" s="30" t="s">
        <v>2613</v>
      </c>
      <c r="B2887" s="30" t="s">
        <v>1467</v>
      </c>
      <c r="C2887" s="30" t="n">
        <v>79</v>
      </c>
      <c r="D2887" s="30" t="s">
        <v>121</v>
      </c>
      <c r="E2887" s="31" t="n">
        <v>45331</v>
      </c>
      <c r="F2887" s="30" t="s">
        <v>384</v>
      </c>
      <c r="G2887" s="31" t="n">
        <v>45332</v>
      </c>
      <c r="H2887" s="30" t="s">
        <v>135</v>
      </c>
      <c r="I2887" s="30" t="s">
        <v>278</v>
      </c>
      <c r="J2887" s="30" t="s">
        <v>252</v>
      </c>
      <c r="K2887" s="30" t="s">
        <v>138</v>
      </c>
      <c r="L2887" s="30" t="n">
        <v>57</v>
      </c>
      <c r="M2887" s="30" t="n">
        <v>34</v>
      </c>
      <c r="N2887" s="30" t="s">
        <v>127</v>
      </c>
      <c r="O2887" s="30" t="s">
        <v>139</v>
      </c>
      <c r="P2887" s="30" t="s">
        <v>129</v>
      </c>
      <c r="Q2887" s="32" t="n">
        <v>2223.09</v>
      </c>
      <c r="R2887" s="30" t="s">
        <v>130</v>
      </c>
      <c r="S2887" s="30" t="s">
        <v>197</v>
      </c>
      <c r="T2887" s="30" t="n">
        <v>4</v>
      </c>
      <c r="U2887" s="30" t="n">
        <f aca="false">YEAR(E2887)</f>
        <v>2024</v>
      </c>
      <c r="V2887" s="30" t="str">
        <f aca="false">TEXT(E2887,"MMM-YYYY")</f>
        <v>Feb-2024</v>
      </c>
      <c r="W2887" s="30" t="n">
        <f aca="false">MONTH(E2887)</f>
        <v>2</v>
      </c>
      <c r="X2887" s="30" t="str">
        <f aca="false">TEXT(WEEKDAY(E2887,2),"0")&amp;" - "&amp;TEXT(E2887,"dddd")</f>
        <v>5 - Friday</v>
      </c>
      <c r="Y2887" s="30" t="str">
        <f aca="false">_xlfn.IFS(C2887&lt;18,"Child (0-17)",C2887&lt;40,"Young Adult (18-39)",C2887&lt;60,"Adult (40-59)",TRUE(),"Senior (60+)")</f>
        <v>Senior (60+)</v>
      </c>
      <c r="Z2887" s="30" t="n">
        <f aca="false">ROUND(G2887-E2887,0)</f>
        <v>1</v>
      </c>
      <c r="AA2887" s="30" t="n">
        <f aca="false">L2887+M2887</f>
        <v>91</v>
      </c>
      <c r="AB2887" s="30" t="n">
        <f aca="false">IFERROR(ROUND(Q2887/AA2887,2),0)</f>
        <v>24.43</v>
      </c>
      <c r="AC2887" s="30" t="str">
        <f aca="false">IF(AND(K2887="Critical",N2887="No"),"URGENT - No Bed","Normal")</f>
        <v>Normal</v>
      </c>
      <c r="AD2887" s="34" t="n">
        <f aca="false">INDEX(Lookup_Tables!$B$3:$B$12,MATCH(H2887,Lookup_Tables!$A$3:$A$12,0))</f>
        <v>4600000</v>
      </c>
      <c r="AE2887" s="30" t="str">
        <f aca="false">INDEX(Lookup_Tables!$C$3:$C$12,MATCH(H2887,Lookup_Tables!$A$3:$A$12,0))</f>
        <v>Dr. Farhan Khan</v>
      </c>
      <c r="AF2887" s="30" t="str">
        <f aca="false">IFERROR(INDEX(Lookup_Tables!$F$16:$F$45,MATCH(I2887,Lookup_Tables!$E$16:$E$45,0)),"N/A")</f>
        <v>EMP208</v>
      </c>
      <c r="AG2887" s="30" t="n">
        <f aca="false">_xlfn.IFS(R2887="Recovered",4,R2887="Referred",3,R2887="Admitted",2,R2887="Deceased",1,TRUE(),0)</f>
        <v>4</v>
      </c>
      <c r="AH2887" s="30" t="str">
        <f aca="false">IF(T2887&gt;=4,"Satisfied",IF(T2887&gt;=3,"Neutral","Needs Improvement"))</f>
        <v>Satisfied</v>
      </c>
    </row>
    <row r="2888" customFormat="false" ht="15" hidden="false" customHeight="false" outlineLevel="0" collapsed="false">
      <c r="A2888" s="27" t="s">
        <v>5634</v>
      </c>
      <c r="B2888" s="27" t="s">
        <v>5635</v>
      </c>
      <c r="C2888" s="27" t="n">
        <v>55</v>
      </c>
      <c r="D2888" s="27" t="s">
        <v>181</v>
      </c>
      <c r="E2888" s="28" t="n">
        <v>45312</v>
      </c>
      <c r="F2888" s="27" t="s">
        <v>479</v>
      </c>
      <c r="G2888" s="28" t="n">
        <v>45314</v>
      </c>
      <c r="H2888" s="27" t="s">
        <v>236</v>
      </c>
      <c r="I2888" s="27" t="s">
        <v>323</v>
      </c>
      <c r="J2888" s="27" t="s">
        <v>375</v>
      </c>
      <c r="K2888" s="27" t="s">
        <v>156</v>
      </c>
      <c r="L2888" s="27" t="n">
        <v>18</v>
      </c>
      <c r="M2888" s="27" t="n">
        <v>72</v>
      </c>
      <c r="N2888" s="27" t="s">
        <v>127</v>
      </c>
      <c r="O2888" s="27" t="s">
        <v>139</v>
      </c>
      <c r="P2888" s="27" t="s">
        <v>140</v>
      </c>
      <c r="Q2888" s="29" t="n">
        <v>3336.27</v>
      </c>
      <c r="R2888" s="27" t="s">
        <v>130</v>
      </c>
      <c r="S2888" s="27" t="s">
        <v>192</v>
      </c>
      <c r="T2888" s="27" t="n">
        <v>3</v>
      </c>
      <c r="U2888" s="27" t="n">
        <f aca="false">YEAR(E2888)</f>
        <v>2024</v>
      </c>
      <c r="V2888" s="27" t="str">
        <f aca="false">TEXT(E2888,"MMM-YYYY")</f>
        <v>Jan-2024</v>
      </c>
      <c r="W2888" s="27" t="n">
        <f aca="false">MONTH(E2888)</f>
        <v>1</v>
      </c>
      <c r="X2888" s="27" t="str">
        <f aca="false">TEXT(WEEKDAY(E2888,2),"0")&amp;" - "&amp;TEXT(E2888,"dddd")</f>
        <v>7 - Sunday</v>
      </c>
      <c r="Y2888" s="27" t="str">
        <f aca="false">_xlfn.IFS(C2888&lt;18,"Child (0-17)",C2888&lt;40,"Young Adult (18-39)",C2888&lt;60,"Adult (40-59)",TRUE(),"Senior (60+)")</f>
        <v>Adult (40-59)</v>
      </c>
      <c r="Z2888" s="27" t="n">
        <f aca="false">ROUND(G2888-E2888,0)</f>
        <v>2</v>
      </c>
      <c r="AA2888" s="27" t="n">
        <f aca="false">L2888+M2888</f>
        <v>90</v>
      </c>
      <c r="AB2888" s="27" t="n">
        <f aca="false">IFERROR(ROUND(Q2888/AA2888,2),0)</f>
        <v>37.07</v>
      </c>
      <c r="AC2888" s="27" t="str">
        <f aca="false">IF(AND(K2888="Critical",N2888="No"),"URGENT - No Bed","Normal")</f>
        <v>Normal</v>
      </c>
      <c r="AD2888" s="33" t="n">
        <f aca="false">INDEX(Lookup_Tables!$B$3:$B$12,MATCH(H2888,Lookup_Tables!$A$3:$A$12,0))</f>
        <v>3900000</v>
      </c>
      <c r="AE2888" s="27" t="str">
        <f aca="false">INDEX(Lookup_Tables!$C$3:$C$12,MATCH(H2888,Lookup_Tables!$A$3:$A$12,0))</f>
        <v>Dr. Rina Mehta</v>
      </c>
      <c r="AF2888" s="27" t="str">
        <f aca="false">IFERROR(INDEX(Lookup_Tables!$F$16:$F$45,MATCH(I2888,Lookup_Tables!$E$16:$E$45,0)),"N/A")</f>
        <v>EMP216</v>
      </c>
      <c r="AG2888" s="27" t="n">
        <f aca="false">_xlfn.IFS(R2888="Recovered",4,R2888="Referred",3,R2888="Admitted",2,R2888="Deceased",1,TRUE(),0)</f>
        <v>4</v>
      </c>
      <c r="AH2888" s="27" t="str">
        <f aca="false">IF(T2888&gt;=4,"Satisfied",IF(T2888&gt;=3,"Neutral","Needs Improvement"))</f>
        <v>Neutral</v>
      </c>
    </row>
    <row r="2889" customFormat="false" ht="15" hidden="false" customHeight="false" outlineLevel="0" collapsed="false">
      <c r="A2889" s="30" t="s">
        <v>3582</v>
      </c>
      <c r="B2889" s="30" t="s">
        <v>3583</v>
      </c>
      <c r="C2889" s="30" t="n">
        <v>48</v>
      </c>
      <c r="D2889" s="30" t="s">
        <v>121</v>
      </c>
      <c r="E2889" s="31" t="n">
        <v>45296</v>
      </c>
      <c r="F2889" s="30" t="s">
        <v>1182</v>
      </c>
      <c r="G2889" s="31" t="n">
        <v>45297</v>
      </c>
      <c r="H2889" s="30" t="s">
        <v>161</v>
      </c>
      <c r="I2889" s="30" t="s">
        <v>538</v>
      </c>
      <c r="J2889" s="30" t="s">
        <v>648</v>
      </c>
      <c r="K2889" s="30" t="s">
        <v>138</v>
      </c>
      <c r="L2889" s="30" t="n">
        <v>50</v>
      </c>
      <c r="M2889" s="30" t="n">
        <v>35</v>
      </c>
      <c r="N2889" s="30" t="s">
        <v>127</v>
      </c>
      <c r="O2889" s="30" t="s">
        <v>128</v>
      </c>
      <c r="P2889" s="30" t="s">
        <v>187</v>
      </c>
      <c r="Q2889" s="32" t="n">
        <v>2441.39</v>
      </c>
      <c r="R2889" s="30" t="s">
        <v>130</v>
      </c>
      <c r="S2889" s="30" t="s">
        <v>164</v>
      </c>
      <c r="T2889" s="30" t="n">
        <v>3</v>
      </c>
      <c r="U2889" s="30" t="n">
        <f aca="false">YEAR(E2889)</f>
        <v>2024</v>
      </c>
      <c r="V2889" s="30" t="str">
        <f aca="false">TEXT(E2889,"MMM-YYYY")</f>
        <v>Jan-2024</v>
      </c>
      <c r="W2889" s="30" t="n">
        <f aca="false">MONTH(E2889)</f>
        <v>1</v>
      </c>
      <c r="X2889" s="30" t="str">
        <f aca="false">TEXT(WEEKDAY(E2889,2),"0")&amp;" - "&amp;TEXT(E2889,"dddd")</f>
        <v>5 - Friday</v>
      </c>
      <c r="Y2889" s="30" t="str">
        <f aca="false">_xlfn.IFS(C2889&lt;18,"Child (0-17)",C2889&lt;40,"Young Adult (18-39)",C2889&lt;60,"Adult (40-59)",TRUE(),"Senior (60+)")</f>
        <v>Adult (40-59)</v>
      </c>
      <c r="Z2889" s="30" t="n">
        <f aca="false">ROUND(G2889-E2889,0)</f>
        <v>1</v>
      </c>
      <c r="AA2889" s="30" t="n">
        <f aca="false">L2889+M2889</f>
        <v>85</v>
      </c>
      <c r="AB2889" s="30" t="n">
        <f aca="false">IFERROR(ROUND(Q2889/AA2889,2),0)</f>
        <v>28.72</v>
      </c>
      <c r="AC2889" s="30" t="str">
        <f aca="false">IF(AND(K2889="Critical",N2889="No"),"URGENT - No Bed","Normal")</f>
        <v>Normal</v>
      </c>
      <c r="AD2889" s="34" t="n">
        <f aca="false">INDEX(Lookup_Tables!$B$3:$B$12,MATCH(H2889,Lookup_Tables!$A$3:$A$12,0))</f>
        <v>3600000</v>
      </c>
      <c r="AE2889" s="30" t="str">
        <f aca="false">INDEX(Lookup_Tables!$C$3:$C$12,MATCH(H2889,Lookup_Tables!$A$3:$A$12,0))</f>
        <v>Dr. Sameer Joshi</v>
      </c>
      <c r="AF2889" s="30" t="str">
        <f aca="false">IFERROR(INDEX(Lookup_Tables!$F$16:$F$45,MATCH(I2889,Lookup_Tables!$E$16:$E$45,0)),"N/A")</f>
        <v>EMP221</v>
      </c>
      <c r="AG2889" s="30" t="n">
        <f aca="false">_xlfn.IFS(R2889="Recovered",4,R2889="Referred",3,R2889="Admitted",2,R2889="Deceased",1,TRUE(),0)</f>
        <v>4</v>
      </c>
      <c r="AH2889" s="30" t="str">
        <f aca="false">IF(T2889&gt;=4,"Satisfied",IF(T2889&gt;=3,"Neutral","Needs Improvement"))</f>
        <v>Neutral</v>
      </c>
    </row>
    <row r="2890" customFormat="false" ht="15" hidden="false" customHeight="false" outlineLevel="0" collapsed="false">
      <c r="A2890" s="27" t="s">
        <v>6291</v>
      </c>
      <c r="B2890" s="27" t="s">
        <v>289</v>
      </c>
      <c r="C2890" s="27" t="n">
        <v>51</v>
      </c>
      <c r="D2890" s="27" t="s">
        <v>121</v>
      </c>
      <c r="E2890" s="28" t="n">
        <v>45330</v>
      </c>
      <c r="F2890" s="27" t="s">
        <v>840</v>
      </c>
      <c r="G2890" s="28" t="n">
        <v>45334</v>
      </c>
      <c r="H2890" s="27" t="s">
        <v>146</v>
      </c>
      <c r="I2890" s="27" t="s">
        <v>176</v>
      </c>
      <c r="J2890" s="27" t="s">
        <v>177</v>
      </c>
      <c r="K2890" s="27" t="s">
        <v>126</v>
      </c>
      <c r="L2890" s="27" t="n">
        <v>31</v>
      </c>
      <c r="M2890" s="27" t="n">
        <v>119</v>
      </c>
      <c r="N2890" s="27" t="s">
        <v>186</v>
      </c>
      <c r="O2890" s="27" t="s">
        <v>139</v>
      </c>
      <c r="P2890" s="27" t="s">
        <v>187</v>
      </c>
      <c r="Q2890" s="29" t="n">
        <v>8492.26</v>
      </c>
      <c r="R2890" s="27" t="s">
        <v>130</v>
      </c>
      <c r="S2890" s="27" t="s">
        <v>197</v>
      </c>
      <c r="T2890" s="27" t="n">
        <v>4</v>
      </c>
      <c r="U2890" s="27" t="n">
        <f aca="false">YEAR(E2890)</f>
        <v>2024</v>
      </c>
      <c r="V2890" s="27" t="str">
        <f aca="false">TEXT(E2890,"MMM-YYYY")</f>
        <v>Feb-2024</v>
      </c>
      <c r="W2890" s="27" t="n">
        <f aca="false">MONTH(E2890)</f>
        <v>2</v>
      </c>
      <c r="X2890" s="27" t="str">
        <f aca="false">TEXT(WEEKDAY(E2890,2),"0")&amp;" - "&amp;TEXT(E2890,"dddd")</f>
        <v>4 - Thursday</v>
      </c>
      <c r="Y2890" s="27" t="str">
        <f aca="false">_xlfn.IFS(C2890&lt;18,"Child (0-17)",C2890&lt;40,"Young Adult (18-39)",C2890&lt;60,"Adult (40-59)",TRUE(),"Senior (60+)")</f>
        <v>Adult (40-59)</v>
      </c>
      <c r="Z2890" s="27" t="n">
        <f aca="false">ROUND(G2890-E2890,0)</f>
        <v>4</v>
      </c>
      <c r="AA2890" s="27" t="n">
        <f aca="false">L2890+M2890</f>
        <v>150</v>
      </c>
      <c r="AB2890" s="27" t="n">
        <f aca="false">IFERROR(ROUND(Q2890/AA2890,2),0)</f>
        <v>56.62</v>
      </c>
      <c r="AC2890" s="27" t="str">
        <f aca="false">IF(AND(K2890="Critical",N2890="No"),"URGENT - No Bed","Normal")</f>
        <v>Normal</v>
      </c>
      <c r="AD2890" s="33" t="n">
        <f aca="false">INDEX(Lookup_Tables!$B$3:$B$12,MATCH(H2890,Lookup_Tables!$A$3:$A$12,0))</f>
        <v>2700000</v>
      </c>
      <c r="AE2890" s="27" t="str">
        <f aca="false">INDEX(Lookup_Tables!$C$3:$C$12,MATCH(H2890,Lookup_Tables!$A$3:$A$12,0))</f>
        <v>Dr. Vikram Singh</v>
      </c>
      <c r="AF2890" s="27" t="str">
        <f aca="false">IFERROR(INDEX(Lookup_Tables!$F$16:$F$45,MATCH(I2890,Lookup_Tables!$E$16:$E$45,0)),"N/A")</f>
        <v>EMP227</v>
      </c>
      <c r="AG2890" s="27" t="n">
        <f aca="false">_xlfn.IFS(R2890="Recovered",4,R2890="Referred",3,R2890="Admitted",2,R2890="Deceased",1,TRUE(),0)</f>
        <v>4</v>
      </c>
      <c r="AH2890" s="27" t="str">
        <f aca="false">IF(T2890&gt;=4,"Satisfied",IF(T2890&gt;=3,"Neutral","Needs Improvement"))</f>
        <v>Satisfied</v>
      </c>
    </row>
    <row r="2891" customFormat="false" ht="15" hidden="false" customHeight="false" outlineLevel="0" collapsed="false">
      <c r="A2891" s="30" t="s">
        <v>6327</v>
      </c>
      <c r="B2891" s="30" t="s">
        <v>1415</v>
      </c>
      <c r="C2891" s="30" t="n">
        <v>42</v>
      </c>
      <c r="D2891" s="30" t="s">
        <v>181</v>
      </c>
      <c r="E2891" s="31" t="n">
        <v>45348</v>
      </c>
      <c r="F2891" s="30" t="s">
        <v>265</v>
      </c>
      <c r="G2891" s="31" t="n">
        <v>45351</v>
      </c>
      <c r="H2891" s="30" t="s">
        <v>123</v>
      </c>
      <c r="I2891" s="30" t="s">
        <v>124</v>
      </c>
      <c r="J2891" s="30" t="s">
        <v>305</v>
      </c>
      <c r="K2891" s="30" t="s">
        <v>156</v>
      </c>
      <c r="L2891" s="30" t="n">
        <v>52</v>
      </c>
      <c r="M2891" s="30" t="n">
        <v>33</v>
      </c>
      <c r="N2891" s="30" t="s">
        <v>127</v>
      </c>
      <c r="O2891" s="30" t="s">
        <v>139</v>
      </c>
      <c r="P2891" s="30" t="s">
        <v>150</v>
      </c>
      <c r="Q2891" s="32" t="n">
        <v>3789.37</v>
      </c>
      <c r="R2891" s="30" t="s">
        <v>268</v>
      </c>
      <c r="S2891" s="30" t="s">
        <v>157</v>
      </c>
      <c r="T2891" s="30" t="n">
        <v>4</v>
      </c>
      <c r="U2891" s="30" t="n">
        <f aca="false">YEAR(E2891)</f>
        <v>2024</v>
      </c>
      <c r="V2891" s="30" t="str">
        <f aca="false">TEXT(E2891,"MMM-YYYY")</f>
        <v>Feb-2024</v>
      </c>
      <c r="W2891" s="30" t="n">
        <f aca="false">MONTH(E2891)</f>
        <v>2</v>
      </c>
      <c r="X2891" s="30" t="str">
        <f aca="false">TEXT(WEEKDAY(E2891,2),"0")&amp;" - "&amp;TEXT(E2891,"dddd")</f>
        <v>1 - Monday</v>
      </c>
      <c r="Y2891" s="30" t="str">
        <f aca="false">_xlfn.IFS(C2891&lt;18,"Child (0-17)",C2891&lt;40,"Young Adult (18-39)",C2891&lt;60,"Adult (40-59)",TRUE(),"Senior (60+)")</f>
        <v>Adult (40-59)</v>
      </c>
      <c r="Z2891" s="30" t="n">
        <f aca="false">ROUND(G2891-E2891,0)</f>
        <v>3</v>
      </c>
      <c r="AA2891" s="30" t="n">
        <f aca="false">L2891+M2891</f>
        <v>85</v>
      </c>
      <c r="AB2891" s="30" t="n">
        <f aca="false">IFERROR(ROUND(Q2891/AA2891,2),0)</f>
        <v>44.58</v>
      </c>
      <c r="AC2891" s="30" t="str">
        <f aca="false">IF(AND(K2891="Critical",N2891="No"),"URGENT - No Bed","Normal")</f>
        <v>Normal</v>
      </c>
      <c r="AD2891" s="34" t="n">
        <f aca="false">INDEX(Lookup_Tables!$B$3:$B$12,MATCH(H2891,Lookup_Tables!$A$3:$A$12,0))</f>
        <v>2200000</v>
      </c>
      <c r="AE2891" s="30" t="str">
        <f aca="false">INDEX(Lookup_Tables!$C$3:$C$12,MATCH(H2891,Lookup_Tables!$A$3:$A$12,0))</f>
        <v>Dr. Rohan Das</v>
      </c>
      <c r="AF2891" s="30" t="str">
        <f aca="false">IFERROR(INDEX(Lookup_Tables!$F$16:$F$45,MATCH(I2891,Lookup_Tables!$E$16:$E$45,0)),"N/A")</f>
        <v>EMP205</v>
      </c>
      <c r="AG2891" s="30" t="n">
        <f aca="false">_xlfn.IFS(R2891="Recovered",4,R2891="Referred",3,R2891="Admitted",2,R2891="Deceased",1,TRUE(),0)</f>
        <v>3</v>
      </c>
      <c r="AH2891" s="30" t="str">
        <f aca="false">IF(T2891&gt;=4,"Satisfied",IF(T2891&gt;=3,"Neutral","Needs Improvement"))</f>
        <v>Satisfied</v>
      </c>
    </row>
    <row r="2892" customFormat="false" ht="15" hidden="false" customHeight="false" outlineLevel="0" collapsed="false">
      <c r="A2892" s="27" t="s">
        <v>7125</v>
      </c>
      <c r="B2892" s="27" t="s">
        <v>4971</v>
      </c>
      <c r="C2892" s="27" t="n">
        <v>17</v>
      </c>
      <c r="D2892" s="27" t="s">
        <v>181</v>
      </c>
      <c r="E2892" s="28" t="n">
        <v>45446</v>
      </c>
      <c r="F2892" s="27" t="s">
        <v>319</v>
      </c>
      <c r="G2892" s="28" t="n">
        <v>45452</v>
      </c>
      <c r="H2892" s="27" t="s">
        <v>242</v>
      </c>
      <c r="I2892" s="27" t="s">
        <v>315</v>
      </c>
      <c r="J2892" s="27" t="s">
        <v>363</v>
      </c>
      <c r="K2892" s="27" t="s">
        <v>126</v>
      </c>
      <c r="L2892" s="27" t="n">
        <v>37</v>
      </c>
      <c r="M2892" s="27" t="n">
        <v>113</v>
      </c>
      <c r="N2892" s="27" t="s">
        <v>186</v>
      </c>
      <c r="O2892" s="27" t="s">
        <v>128</v>
      </c>
      <c r="P2892" s="27" t="s">
        <v>129</v>
      </c>
      <c r="Q2892" s="29" t="n">
        <v>8676.53</v>
      </c>
      <c r="R2892" s="27" t="s">
        <v>268</v>
      </c>
      <c r="S2892" s="27" t="s">
        <v>335</v>
      </c>
      <c r="T2892" s="27" t="n">
        <v>2</v>
      </c>
      <c r="U2892" s="27" t="n">
        <f aca="false">YEAR(E2892)</f>
        <v>2024</v>
      </c>
      <c r="V2892" s="27" t="str">
        <f aca="false">TEXT(E2892,"MMM-YYYY")</f>
        <v>Jun-2024</v>
      </c>
      <c r="W2892" s="27" t="n">
        <f aca="false">MONTH(E2892)</f>
        <v>6</v>
      </c>
      <c r="X2892" s="27" t="str">
        <f aca="false">TEXT(WEEKDAY(E2892,2),"0")&amp;" - "&amp;TEXT(E2892,"dddd")</f>
        <v>1 - Monday</v>
      </c>
      <c r="Y2892" s="27" t="str">
        <f aca="false">_xlfn.IFS(C2892&lt;18,"Child (0-17)",C2892&lt;40,"Young Adult (18-39)",C2892&lt;60,"Adult (40-59)",TRUE(),"Senior (60+)")</f>
        <v>Child (0-17)</v>
      </c>
      <c r="Z2892" s="27" t="n">
        <f aca="false">ROUND(G2892-E2892,0)</f>
        <v>6</v>
      </c>
      <c r="AA2892" s="27" t="n">
        <f aca="false">L2892+M2892</f>
        <v>150</v>
      </c>
      <c r="AB2892" s="27" t="n">
        <f aca="false">IFERROR(ROUND(Q2892/AA2892,2),0)</f>
        <v>57.84</v>
      </c>
      <c r="AC2892" s="27" t="str">
        <f aca="false">IF(AND(K2892="Critical",N2892="No"),"URGENT - No Bed","Normal")</f>
        <v>Normal</v>
      </c>
      <c r="AD2892" s="33" t="n">
        <f aca="false">INDEX(Lookup_Tables!$B$3:$B$12,MATCH(H2892,Lookup_Tables!$A$3:$A$12,0))</f>
        <v>3000000</v>
      </c>
      <c r="AE2892" s="27" t="str">
        <f aca="false">INDEX(Lookup_Tables!$C$3:$C$12,MATCH(H2892,Lookup_Tables!$A$3:$A$12,0))</f>
        <v>Dr. Pooja Iyer</v>
      </c>
      <c r="AF2892" s="27" t="str">
        <f aca="false">IFERROR(INDEX(Lookup_Tables!$F$16:$F$45,MATCH(I2892,Lookup_Tables!$E$16:$E$45,0)),"N/A")</f>
        <v>EMP213</v>
      </c>
      <c r="AG2892" s="27" t="n">
        <f aca="false">_xlfn.IFS(R2892="Recovered",4,R2892="Referred",3,R2892="Admitted",2,R2892="Deceased",1,TRUE(),0)</f>
        <v>3</v>
      </c>
      <c r="AH2892" s="27" t="str">
        <f aca="false">IF(T2892&gt;=4,"Satisfied",IF(T2892&gt;=3,"Neutral","Needs Improvement"))</f>
        <v>Needs Improvement</v>
      </c>
    </row>
    <row r="2893" customFormat="false" ht="15" hidden="false" customHeight="false" outlineLevel="0" collapsed="false">
      <c r="A2893" s="30" t="s">
        <v>6925</v>
      </c>
      <c r="B2893" s="30" t="s">
        <v>653</v>
      </c>
      <c r="C2893" s="30" t="n">
        <v>51</v>
      </c>
      <c r="D2893" s="30" t="s">
        <v>181</v>
      </c>
      <c r="E2893" s="31" t="n">
        <v>45623</v>
      </c>
      <c r="F2893" s="30" t="s">
        <v>1034</v>
      </c>
      <c r="G2893" s="31" t="n">
        <v>45628</v>
      </c>
      <c r="H2893" s="30" t="s">
        <v>135</v>
      </c>
      <c r="I2893" s="30" t="s">
        <v>278</v>
      </c>
      <c r="J2893" s="30" t="s">
        <v>618</v>
      </c>
      <c r="K2893" s="30" t="s">
        <v>126</v>
      </c>
      <c r="L2893" s="30" t="n">
        <v>27</v>
      </c>
      <c r="M2893" s="30" t="n">
        <v>127</v>
      </c>
      <c r="N2893" s="30" t="s">
        <v>186</v>
      </c>
      <c r="O2893" s="30" t="s">
        <v>139</v>
      </c>
      <c r="P2893" s="30" t="s">
        <v>187</v>
      </c>
      <c r="Q2893" s="32" t="n">
        <v>9182.94</v>
      </c>
      <c r="R2893" s="30" t="s">
        <v>172</v>
      </c>
      <c r="S2893" s="30" t="s">
        <v>335</v>
      </c>
      <c r="T2893" s="30" t="n">
        <v>5</v>
      </c>
      <c r="U2893" s="30" t="n">
        <f aca="false">YEAR(E2893)</f>
        <v>2024</v>
      </c>
      <c r="V2893" s="30" t="str">
        <f aca="false">TEXT(E2893,"MMM-YYYY")</f>
        <v>Nov-2024</v>
      </c>
      <c r="W2893" s="30" t="n">
        <f aca="false">MONTH(E2893)</f>
        <v>11</v>
      </c>
      <c r="X2893" s="30" t="str">
        <f aca="false">TEXT(WEEKDAY(E2893,2),"0")&amp;" - "&amp;TEXT(E2893,"dddd")</f>
        <v>3 - Wednesday</v>
      </c>
      <c r="Y2893" s="30" t="str">
        <f aca="false">_xlfn.IFS(C2893&lt;18,"Child (0-17)",C2893&lt;40,"Young Adult (18-39)",C2893&lt;60,"Adult (40-59)",TRUE(),"Senior (60+)")</f>
        <v>Adult (40-59)</v>
      </c>
      <c r="Z2893" s="30" t="n">
        <f aca="false">ROUND(G2893-E2893,0)</f>
        <v>5</v>
      </c>
      <c r="AA2893" s="30" t="n">
        <f aca="false">L2893+M2893</f>
        <v>154</v>
      </c>
      <c r="AB2893" s="30" t="n">
        <f aca="false">IFERROR(ROUND(Q2893/AA2893,2),0)</f>
        <v>59.63</v>
      </c>
      <c r="AC2893" s="30" t="str">
        <f aca="false">IF(AND(K2893="Critical",N2893="No"),"URGENT - No Bed","Normal")</f>
        <v>Normal</v>
      </c>
      <c r="AD2893" s="34" t="n">
        <f aca="false">INDEX(Lookup_Tables!$B$3:$B$12,MATCH(H2893,Lookup_Tables!$A$3:$A$12,0))</f>
        <v>4600000</v>
      </c>
      <c r="AE2893" s="30" t="str">
        <f aca="false">INDEX(Lookup_Tables!$C$3:$C$12,MATCH(H2893,Lookup_Tables!$A$3:$A$12,0))</f>
        <v>Dr. Farhan Khan</v>
      </c>
      <c r="AF2893" s="30" t="str">
        <f aca="false">IFERROR(INDEX(Lookup_Tables!$F$16:$F$45,MATCH(I2893,Lookup_Tables!$E$16:$E$45,0)),"N/A")</f>
        <v>EMP208</v>
      </c>
      <c r="AG2893" s="30" t="n">
        <f aca="false">_xlfn.IFS(R2893="Recovered",4,R2893="Referred",3,R2893="Admitted",2,R2893="Deceased",1,TRUE(),0)</f>
        <v>2</v>
      </c>
      <c r="AH2893" s="30" t="str">
        <f aca="false">IF(T2893&gt;=4,"Satisfied",IF(T2893&gt;=3,"Neutral","Needs Improvement"))</f>
        <v>Satisfied</v>
      </c>
    </row>
    <row r="2894" customFormat="false" ht="15" hidden="false" customHeight="false" outlineLevel="0" collapsed="false">
      <c r="A2894" s="27" t="s">
        <v>3711</v>
      </c>
      <c r="B2894" s="27" t="s">
        <v>906</v>
      </c>
      <c r="C2894" s="27" t="n">
        <v>39</v>
      </c>
      <c r="D2894" s="27" t="s">
        <v>121</v>
      </c>
      <c r="E2894" s="28" t="n">
        <v>45434</v>
      </c>
      <c r="F2894" s="27" t="s">
        <v>608</v>
      </c>
      <c r="G2894" s="28" t="n">
        <v>45437</v>
      </c>
      <c r="H2894" s="27" t="s">
        <v>161</v>
      </c>
      <c r="I2894" s="27" t="s">
        <v>538</v>
      </c>
      <c r="J2894" s="27" t="s">
        <v>385</v>
      </c>
      <c r="K2894" s="27" t="s">
        <v>126</v>
      </c>
      <c r="L2894" s="27" t="n">
        <v>21</v>
      </c>
      <c r="M2894" s="27" t="n">
        <v>66</v>
      </c>
      <c r="N2894" s="27" t="s">
        <v>186</v>
      </c>
      <c r="O2894" s="27" t="s">
        <v>149</v>
      </c>
      <c r="P2894" s="27" t="s">
        <v>129</v>
      </c>
      <c r="Q2894" s="29" t="n">
        <v>7704.86</v>
      </c>
      <c r="R2894" s="27" t="s">
        <v>130</v>
      </c>
      <c r="S2894" s="27" t="s">
        <v>141</v>
      </c>
      <c r="T2894" s="27" t="n">
        <v>5</v>
      </c>
      <c r="U2894" s="27" t="n">
        <f aca="false">YEAR(E2894)</f>
        <v>2024</v>
      </c>
      <c r="V2894" s="27" t="str">
        <f aca="false">TEXT(E2894,"MMM-YYYY")</f>
        <v>May-2024</v>
      </c>
      <c r="W2894" s="27" t="n">
        <f aca="false">MONTH(E2894)</f>
        <v>5</v>
      </c>
      <c r="X2894" s="27" t="str">
        <f aca="false">TEXT(WEEKDAY(E2894,2),"0")&amp;" - "&amp;TEXT(E2894,"dddd")</f>
        <v>3 - Wednesday</v>
      </c>
      <c r="Y2894" s="27" t="str">
        <f aca="false">_xlfn.IFS(C2894&lt;18,"Child (0-17)",C2894&lt;40,"Young Adult (18-39)",C2894&lt;60,"Adult (40-59)",TRUE(),"Senior (60+)")</f>
        <v>Young Adult (18-39)</v>
      </c>
      <c r="Z2894" s="27" t="n">
        <f aca="false">ROUND(G2894-E2894,0)</f>
        <v>3</v>
      </c>
      <c r="AA2894" s="27" t="n">
        <f aca="false">L2894+M2894</f>
        <v>87</v>
      </c>
      <c r="AB2894" s="27" t="n">
        <f aca="false">IFERROR(ROUND(Q2894/AA2894,2),0)</f>
        <v>88.56</v>
      </c>
      <c r="AC2894" s="27" t="str">
        <f aca="false">IF(AND(K2894="Critical",N2894="No"),"URGENT - No Bed","Normal")</f>
        <v>Normal</v>
      </c>
      <c r="AD2894" s="33" t="n">
        <f aca="false">INDEX(Lookup_Tables!$B$3:$B$12,MATCH(H2894,Lookup_Tables!$A$3:$A$12,0))</f>
        <v>3600000</v>
      </c>
      <c r="AE2894" s="27" t="str">
        <f aca="false">INDEX(Lookup_Tables!$C$3:$C$12,MATCH(H2894,Lookup_Tables!$A$3:$A$12,0))</f>
        <v>Dr. Sameer Joshi</v>
      </c>
      <c r="AF2894" s="27" t="str">
        <f aca="false">IFERROR(INDEX(Lookup_Tables!$F$16:$F$45,MATCH(I2894,Lookup_Tables!$E$16:$E$45,0)),"N/A")</f>
        <v>EMP221</v>
      </c>
      <c r="AG2894" s="27" t="n">
        <f aca="false">_xlfn.IFS(R2894="Recovered",4,R2894="Referred",3,R2894="Admitted",2,R2894="Deceased",1,TRUE(),0)</f>
        <v>4</v>
      </c>
      <c r="AH2894" s="27" t="str">
        <f aca="false">IF(T2894&gt;=4,"Satisfied",IF(T2894&gt;=3,"Neutral","Needs Improvement"))</f>
        <v>Satisfied</v>
      </c>
    </row>
    <row r="2895" customFormat="false" ht="15" hidden="false" customHeight="false" outlineLevel="0" collapsed="false">
      <c r="A2895" s="30" t="s">
        <v>3203</v>
      </c>
      <c r="B2895" s="30" t="s">
        <v>3204</v>
      </c>
      <c r="C2895" s="30" t="n">
        <v>39</v>
      </c>
      <c r="D2895" s="30" t="s">
        <v>181</v>
      </c>
      <c r="E2895" s="31" t="n">
        <v>45567</v>
      </c>
      <c r="F2895" s="30" t="s">
        <v>669</v>
      </c>
      <c r="G2895" s="31" t="n">
        <v>45567</v>
      </c>
      <c r="H2895" s="30" t="s">
        <v>123</v>
      </c>
      <c r="I2895" s="30" t="s">
        <v>155</v>
      </c>
      <c r="J2895" s="30" t="s">
        <v>418</v>
      </c>
      <c r="K2895" s="30" t="s">
        <v>138</v>
      </c>
      <c r="L2895" s="30" t="n">
        <v>87</v>
      </c>
      <c r="M2895" s="30" t="n">
        <v>20</v>
      </c>
      <c r="N2895" s="30" t="s">
        <v>127</v>
      </c>
      <c r="O2895" s="30" t="s">
        <v>171</v>
      </c>
      <c r="P2895" s="30" t="s">
        <v>140</v>
      </c>
      <c r="Q2895" s="32" t="n">
        <v>1191.69</v>
      </c>
      <c r="R2895" s="30" t="s">
        <v>130</v>
      </c>
      <c r="S2895" s="30" t="s">
        <v>223</v>
      </c>
      <c r="T2895" s="30" t="n">
        <v>5</v>
      </c>
      <c r="U2895" s="30" t="n">
        <f aca="false">YEAR(E2895)</f>
        <v>2024</v>
      </c>
      <c r="V2895" s="30" t="str">
        <f aca="false">TEXT(E2895,"MMM-YYYY")</f>
        <v>Oct-2024</v>
      </c>
      <c r="W2895" s="30" t="n">
        <f aca="false">MONTH(E2895)</f>
        <v>10</v>
      </c>
      <c r="X2895" s="30" t="str">
        <f aca="false">TEXT(WEEKDAY(E2895,2),"0")&amp;" - "&amp;TEXT(E2895,"dddd")</f>
        <v>3 - Wednesday</v>
      </c>
      <c r="Y2895" s="30" t="str">
        <f aca="false">_xlfn.IFS(C2895&lt;18,"Child (0-17)",C2895&lt;40,"Young Adult (18-39)",C2895&lt;60,"Adult (40-59)",TRUE(),"Senior (60+)")</f>
        <v>Young Adult (18-39)</v>
      </c>
      <c r="Z2895" s="30" t="n">
        <f aca="false">ROUND(G2895-E2895,0)</f>
        <v>0</v>
      </c>
      <c r="AA2895" s="30" t="n">
        <f aca="false">L2895+M2895</f>
        <v>107</v>
      </c>
      <c r="AB2895" s="30" t="n">
        <f aca="false">IFERROR(ROUND(Q2895/AA2895,2),0)</f>
        <v>11.14</v>
      </c>
      <c r="AC2895" s="30" t="str">
        <f aca="false">IF(AND(K2895="Critical",N2895="No"),"URGENT - No Bed","Normal")</f>
        <v>Normal</v>
      </c>
      <c r="AD2895" s="34" t="n">
        <f aca="false">INDEX(Lookup_Tables!$B$3:$B$12,MATCH(H2895,Lookup_Tables!$A$3:$A$12,0))</f>
        <v>2200000</v>
      </c>
      <c r="AE2895" s="30" t="str">
        <f aca="false">INDEX(Lookup_Tables!$C$3:$C$12,MATCH(H2895,Lookup_Tables!$A$3:$A$12,0))</f>
        <v>Dr. Rohan Das</v>
      </c>
      <c r="AF2895" s="30" t="str">
        <f aca="false">IFERROR(INDEX(Lookup_Tables!$F$16:$F$45,MATCH(I2895,Lookup_Tables!$E$16:$E$45,0)),"N/A")</f>
        <v>EMP203</v>
      </c>
      <c r="AG2895" s="30" t="n">
        <f aca="false">_xlfn.IFS(R2895="Recovered",4,R2895="Referred",3,R2895="Admitted",2,R2895="Deceased",1,TRUE(),0)</f>
        <v>4</v>
      </c>
      <c r="AH2895" s="30" t="str">
        <f aca="false">IF(T2895&gt;=4,"Satisfied",IF(T2895&gt;=3,"Neutral","Needs Improvement"))</f>
        <v>Satisfied</v>
      </c>
    </row>
    <row r="2896" customFormat="false" ht="15" hidden="false" customHeight="false" outlineLevel="0" collapsed="false">
      <c r="A2896" s="27" t="s">
        <v>1532</v>
      </c>
      <c r="B2896" s="27" t="s">
        <v>1533</v>
      </c>
      <c r="C2896" s="27" t="n">
        <v>7</v>
      </c>
      <c r="D2896" s="27" t="s">
        <v>181</v>
      </c>
      <c r="E2896" s="28" t="n">
        <v>45557</v>
      </c>
      <c r="F2896" s="27" t="s">
        <v>1182</v>
      </c>
      <c r="G2896" s="28" t="n">
        <v>45561</v>
      </c>
      <c r="H2896" s="27" t="s">
        <v>135</v>
      </c>
      <c r="I2896" s="27" t="s">
        <v>136</v>
      </c>
      <c r="J2896" s="27" t="s">
        <v>262</v>
      </c>
      <c r="K2896" s="27" t="s">
        <v>126</v>
      </c>
      <c r="L2896" s="27" t="n">
        <v>45</v>
      </c>
      <c r="M2896" s="27" t="n">
        <v>126</v>
      </c>
      <c r="N2896" s="27" t="s">
        <v>186</v>
      </c>
      <c r="O2896" s="27" t="s">
        <v>139</v>
      </c>
      <c r="P2896" s="27" t="s">
        <v>187</v>
      </c>
      <c r="Q2896" s="29" t="n">
        <v>8025.3</v>
      </c>
      <c r="R2896" s="27" t="s">
        <v>130</v>
      </c>
      <c r="S2896" s="27" t="s">
        <v>223</v>
      </c>
      <c r="T2896" s="27" t="n">
        <v>4</v>
      </c>
      <c r="U2896" s="27" t="n">
        <f aca="false">YEAR(E2896)</f>
        <v>2024</v>
      </c>
      <c r="V2896" s="27" t="str">
        <f aca="false">TEXT(E2896,"MMM-YYYY")</f>
        <v>Sep-2024</v>
      </c>
      <c r="W2896" s="27" t="n">
        <f aca="false">MONTH(E2896)</f>
        <v>9</v>
      </c>
      <c r="X2896" s="27" t="str">
        <f aca="false">TEXT(WEEKDAY(E2896,2),"0")&amp;" - "&amp;TEXT(E2896,"dddd")</f>
        <v>7 - Sunday</v>
      </c>
      <c r="Y2896" s="27" t="str">
        <f aca="false">_xlfn.IFS(C2896&lt;18,"Child (0-17)",C2896&lt;40,"Young Adult (18-39)",C2896&lt;60,"Adult (40-59)",TRUE(),"Senior (60+)")</f>
        <v>Child (0-17)</v>
      </c>
      <c r="Z2896" s="27" t="n">
        <f aca="false">ROUND(G2896-E2896,0)</f>
        <v>4</v>
      </c>
      <c r="AA2896" s="27" t="n">
        <f aca="false">L2896+M2896</f>
        <v>171</v>
      </c>
      <c r="AB2896" s="27" t="n">
        <f aca="false">IFERROR(ROUND(Q2896/AA2896,2),0)</f>
        <v>46.93</v>
      </c>
      <c r="AC2896" s="27" t="str">
        <f aca="false">IF(AND(K2896="Critical",N2896="No"),"URGENT - No Bed","Normal")</f>
        <v>Normal</v>
      </c>
      <c r="AD2896" s="33" t="n">
        <f aca="false">INDEX(Lookup_Tables!$B$3:$B$12,MATCH(H2896,Lookup_Tables!$A$3:$A$12,0))</f>
        <v>4600000</v>
      </c>
      <c r="AE2896" s="27" t="str">
        <f aca="false">INDEX(Lookup_Tables!$C$3:$C$12,MATCH(H2896,Lookup_Tables!$A$3:$A$12,0))</f>
        <v>Dr. Farhan Khan</v>
      </c>
      <c r="AF2896" s="27" t="str">
        <f aca="false">IFERROR(INDEX(Lookup_Tables!$F$16:$F$45,MATCH(I2896,Lookup_Tables!$E$16:$E$45,0)),"N/A")</f>
        <v>EMP206</v>
      </c>
      <c r="AG2896" s="27" t="n">
        <f aca="false">_xlfn.IFS(R2896="Recovered",4,R2896="Referred",3,R2896="Admitted",2,R2896="Deceased",1,TRUE(),0)</f>
        <v>4</v>
      </c>
      <c r="AH2896" s="27" t="str">
        <f aca="false">IF(T2896&gt;=4,"Satisfied",IF(T2896&gt;=3,"Neutral","Needs Improvement"))</f>
        <v>Satisfied</v>
      </c>
    </row>
    <row r="2897" customFormat="false" ht="15" hidden="false" customHeight="false" outlineLevel="0" collapsed="false">
      <c r="A2897" s="30" t="s">
        <v>4222</v>
      </c>
      <c r="B2897" s="30" t="s">
        <v>4223</v>
      </c>
      <c r="C2897" s="30" t="n">
        <v>9</v>
      </c>
      <c r="D2897" s="30" t="s">
        <v>181</v>
      </c>
      <c r="E2897" s="31" t="n">
        <v>45463</v>
      </c>
      <c r="F2897" s="30" t="s">
        <v>1084</v>
      </c>
      <c r="G2897" s="31" t="n">
        <v>45464</v>
      </c>
      <c r="H2897" s="30" t="s">
        <v>135</v>
      </c>
      <c r="I2897" s="30" t="s">
        <v>278</v>
      </c>
      <c r="J2897" s="30" t="s">
        <v>252</v>
      </c>
      <c r="K2897" s="30" t="s">
        <v>138</v>
      </c>
      <c r="L2897" s="30" t="n">
        <v>23</v>
      </c>
      <c r="M2897" s="30" t="n">
        <v>38</v>
      </c>
      <c r="N2897" s="30" t="s">
        <v>127</v>
      </c>
      <c r="O2897" s="30" t="s">
        <v>171</v>
      </c>
      <c r="P2897" s="30" t="s">
        <v>187</v>
      </c>
      <c r="Q2897" s="32" t="n">
        <v>1822.37</v>
      </c>
      <c r="R2897" s="30" t="s">
        <v>130</v>
      </c>
      <c r="S2897" s="30" t="s">
        <v>131</v>
      </c>
      <c r="T2897" s="30" t="n">
        <v>1</v>
      </c>
      <c r="U2897" s="30" t="n">
        <f aca="false">YEAR(E2897)</f>
        <v>2024</v>
      </c>
      <c r="V2897" s="30" t="str">
        <f aca="false">TEXT(E2897,"MMM-YYYY")</f>
        <v>Jun-2024</v>
      </c>
      <c r="W2897" s="30" t="n">
        <f aca="false">MONTH(E2897)</f>
        <v>6</v>
      </c>
      <c r="X2897" s="30" t="str">
        <f aca="false">TEXT(WEEKDAY(E2897,2),"0")&amp;" - "&amp;TEXT(E2897,"dddd")</f>
        <v>4 - Thursday</v>
      </c>
      <c r="Y2897" s="30" t="str">
        <f aca="false">_xlfn.IFS(C2897&lt;18,"Child (0-17)",C2897&lt;40,"Young Adult (18-39)",C2897&lt;60,"Adult (40-59)",TRUE(),"Senior (60+)")</f>
        <v>Child (0-17)</v>
      </c>
      <c r="Z2897" s="30" t="n">
        <f aca="false">ROUND(G2897-E2897,0)</f>
        <v>1</v>
      </c>
      <c r="AA2897" s="30" t="n">
        <f aca="false">L2897+M2897</f>
        <v>61</v>
      </c>
      <c r="AB2897" s="30" t="n">
        <f aca="false">IFERROR(ROUND(Q2897/AA2897,2),0)</f>
        <v>29.87</v>
      </c>
      <c r="AC2897" s="30" t="str">
        <f aca="false">IF(AND(K2897="Critical",N2897="No"),"URGENT - No Bed","Normal")</f>
        <v>Normal</v>
      </c>
      <c r="AD2897" s="34" t="n">
        <f aca="false">INDEX(Lookup_Tables!$B$3:$B$12,MATCH(H2897,Lookup_Tables!$A$3:$A$12,0))</f>
        <v>4600000</v>
      </c>
      <c r="AE2897" s="30" t="str">
        <f aca="false">INDEX(Lookup_Tables!$C$3:$C$12,MATCH(H2897,Lookup_Tables!$A$3:$A$12,0))</f>
        <v>Dr. Farhan Khan</v>
      </c>
      <c r="AF2897" s="30" t="str">
        <f aca="false">IFERROR(INDEX(Lookup_Tables!$F$16:$F$45,MATCH(I2897,Lookup_Tables!$E$16:$E$45,0)),"N/A")</f>
        <v>EMP208</v>
      </c>
      <c r="AG2897" s="30" t="n">
        <f aca="false">_xlfn.IFS(R2897="Recovered",4,R2897="Referred",3,R2897="Admitted",2,R2897="Deceased",1,TRUE(),0)</f>
        <v>4</v>
      </c>
      <c r="AH2897" s="30" t="str">
        <f aca="false">IF(T2897&gt;=4,"Satisfied",IF(T2897&gt;=3,"Neutral","Needs Improvement"))</f>
        <v>Needs Improvement</v>
      </c>
    </row>
    <row r="2898" customFormat="false" ht="15" hidden="false" customHeight="false" outlineLevel="0" collapsed="false">
      <c r="A2898" s="27" t="s">
        <v>6151</v>
      </c>
      <c r="B2898" s="27" t="s">
        <v>6152</v>
      </c>
      <c r="C2898" s="27" t="n">
        <v>47</v>
      </c>
      <c r="D2898" s="27" t="s">
        <v>121</v>
      </c>
      <c r="E2898" s="28" t="n">
        <v>45464</v>
      </c>
      <c r="F2898" s="27" t="s">
        <v>271</v>
      </c>
      <c r="G2898" s="28" t="n">
        <v>45464</v>
      </c>
      <c r="H2898" s="27" t="s">
        <v>217</v>
      </c>
      <c r="I2898" s="27" t="s">
        <v>282</v>
      </c>
      <c r="J2898" s="27" t="s">
        <v>218</v>
      </c>
      <c r="K2898" s="27" t="s">
        <v>138</v>
      </c>
      <c r="L2898" s="27" t="n">
        <v>33</v>
      </c>
      <c r="M2898" s="27" t="n">
        <v>19</v>
      </c>
      <c r="N2898" s="27" t="s">
        <v>127</v>
      </c>
      <c r="O2898" s="27" t="s">
        <v>149</v>
      </c>
      <c r="P2898" s="27" t="s">
        <v>140</v>
      </c>
      <c r="Q2898" s="29" t="n">
        <v>801.89</v>
      </c>
      <c r="R2898" s="27" t="s">
        <v>130</v>
      </c>
      <c r="S2898" s="27" t="s">
        <v>157</v>
      </c>
      <c r="T2898" s="27" t="n">
        <v>4</v>
      </c>
      <c r="U2898" s="27" t="n">
        <f aca="false">YEAR(E2898)</f>
        <v>2024</v>
      </c>
      <c r="V2898" s="27" t="str">
        <f aca="false">TEXT(E2898,"MMM-YYYY")</f>
        <v>Jun-2024</v>
      </c>
      <c r="W2898" s="27" t="n">
        <f aca="false">MONTH(E2898)</f>
        <v>6</v>
      </c>
      <c r="X2898" s="27" t="str">
        <f aca="false">TEXT(WEEKDAY(E2898,2),"0")&amp;" - "&amp;TEXT(E2898,"dddd")</f>
        <v>5 - Friday</v>
      </c>
      <c r="Y2898" s="27" t="str">
        <f aca="false">_xlfn.IFS(C2898&lt;18,"Child (0-17)",C2898&lt;40,"Young Adult (18-39)",C2898&lt;60,"Adult (40-59)",TRUE(),"Senior (60+)")</f>
        <v>Adult (40-59)</v>
      </c>
      <c r="Z2898" s="27" t="n">
        <f aca="false">ROUND(G2898-E2898,0)</f>
        <v>0</v>
      </c>
      <c r="AA2898" s="27" t="n">
        <f aca="false">L2898+M2898</f>
        <v>52</v>
      </c>
      <c r="AB2898" s="27" t="n">
        <f aca="false">IFERROR(ROUND(Q2898/AA2898,2),0)</f>
        <v>15.42</v>
      </c>
      <c r="AC2898" s="27" t="str">
        <f aca="false">IF(AND(K2898="Critical",N2898="No"),"URGENT - No Bed","Normal")</f>
        <v>Normal</v>
      </c>
      <c r="AD2898" s="33" t="n">
        <f aca="false">INDEX(Lookup_Tables!$B$3:$B$12,MATCH(H2898,Lookup_Tables!$A$3:$A$12,0))</f>
        <v>4200000</v>
      </c>
      <c r="AE2898" s="27" t="str">
        <f aca="false">INDEX(Lookup_Tables!$C$3:$C$12,MATCH(H2898,Lookup_Tables!$A$3:$A$12,0))</f>
        <v>Dr. Anil Kapoor</v>
      </c>
      <c r="AF2898" s="27" t="str">
        <f aca="false">IFERROR(INDEX(Lookup_Tables!$F$16:$F$45,MATCH(I2898,Lookup_Tables!$E$16:$E$45,0)),"N/A")</f>
        <v>EMP200</v>
      </c>
      <c r="AG2898" s="27" t="n">
        <f aca="false">_xlfn.IFS(R2898="Recovered",4,R2898="Referred",3,R2898="Admitted",2,R2898="Deceased",1,TRUE(),0)</f>
        <v>4</v>
      </c>
      <c r="AH2898" s="27" t="str">
        <f aca="false">IF(T2898&gt;=4,"Satisfied",IF(T2898&gt;=3,"Neutral","Needs Improvement"))</f>
        <v>Satisfied</v>
      </c>
    </row>
    <row r="2899" customFormat="false" ht="15" hidden="false" customHeight="false" outlineLevel="0" collapsed="false">
      <c r="A2899" s="30" t="s">
        <v>2718</v>
      </c>
      <c r="B2899" s="30" t="s">
        <v>1510</v>
      </c>
      <c r="C2899" s="30" t="n">
        <v>36</v>
      </c>
      <c r="D2899" s="30" t="s">
        <v>181</v>
      </c>
      <c r="E2899" s="31" t="n">
        <v>45357</v>
      </c>
      <c r="F2899" s="30" t="s">
        <v>705</v>
      </c>
      <c r="G2899" s="31" t="n">
        <v>45358</v>
      </c>
      <c r="H2899" s="30" t="s">
        <v>135</v>
      </c>
      <c r="I2899" s="30" t="s">
        <v>251</v>
      </c>
      <c r="J2899" s="30" t="s">
        <v>618</v>
      </c>
      <c r="K2899" s="30" t="s">
        <v>156</v>
      </c>
      <c r="L2899" s="30" t="n">
        <v>46</v>
      </c>
      <c r="M2899" s="30" t="n">
        <v>60</v>
      </c>
      <c r="N2899" s="30" t="s">
        <v>186</v>
      </c>
      <c r="O2899" s="30" t="s">
        <v>139</v>
      </c>
      <c r="P2899" s="30" t="s">
        <v>129</v>
      </c>
      <c r="Q2899" s="32" t="n">
        <v>3541.43</v>
      </c>
      <c r="R2899" s="30" t="s">
        <v>268</v>
      </c>
      <c r="S2899" s="30" t="s">
        <v>141</v>
      </c>
      <c r="T2899" s="30" t="n">
        <v>3</v>
      </c>
      <c r="U2899" s="30" t="n">
        <f aca="false">YEAR(E2899)</f>
        <v>2024</v>
      </c>
      <c r="V2899" s="30" t="str">
        <f aca="false">TEXT(E2899,"MMM-YYYY")</f>
        <v>Mar-2024</v>
      </c>
      <c r="W2899" s="30" t="n">
        <f aca="false">MONTH(E2899)</f>
        <v>3</v>
      </c>
      <c r="X2899" s="30" t="str">
        <f aca="false">TEXT(WEEKDAY(E2899,2),"0")&amp;" - "&amp;TEXT(E2899,"dddd")</f>
        <v>3 - Wednesday</v>
      </c>
      <c r="Y2899" s="30" t="str">
        <f aca="false">_xlfn.IFS(C2899&lt;18,"Child (0-17)",C2899&lt;40,"Young Adult (18-39)",C2899&lt;60,"Adult (40-59)",TRUE(),"Senior (60+)")</f>
        <v>Young Adult (18-39)</v>
      </c>
      <c r="Z2899" s="30" t="n">
        <f aca="false">ROUND(G2899-E2899,0)</f>
        <v>1</v>
      </c>
      <c r="AA2899" s="30" t="n">
        <f aca="false">L2899+M2899</f>
        <v>106</v>
      </c>
      <c r="AB2899" s="30" t="n">
        <f aca="false">IFERROR(ROUND(Q2899/AA2899,2),0)</f>
        <v>33.41</v>
      </c>
      <c r="AC2899" s="30" t="str">
        <f aca="false">IF(AND(K2899="Critical",N2899="No"),"URGENT - No Bed","Normal")</f>
        <v>Normal</v>
      </c>
      <c r="AD2899" s="34" t="n">
        <f aca="false">INDEX(Lookup_Tables!$B$3:$B$12,MATCH(H2899,Lookup_Tables!$A$3:$A$12,0))</f>
        <v>4600000</v>
      </c>
      <c r="AE2899" s="30" t="str">
        <f aca="false">INDEX(Lookup_Tables!$C$3:$C$12,MATCH(H2899,Lookup_Tables!$A$3:$A$12,0))</f>
        <v>Dr. Farhan Khan</v>
      </c>
      <c r="AF2899" s="30" t="str">
        <f aca="false">IFERROR(INDEX(Lookup_Tables!$F$16:$F$45,MATCH(I2899,Lookup_Tables!$E$16:$E$45,0)),"N/A")</f>
        <v>EMP207</v>
      </c>
      <c r="AG2899" s="30" t="n">
        <f aca="false">_xlfn.IFS(R2899="Recovered",4,R2899="Referred",3,R2899="Admitted",2,R2899="Deceased",1,TRUE(),0)</f>
        <v>3</v>
      </c>
      <c r="AH2899" s="30" t="str">
        <f aca="false">IF(T2899&gt;=4,"Satisfied",IF(T2899&gt;=3,"Neutral","Needs Improvement"))</f>
        <v>Neutral</v>
      </c>
    </row>
    <row r="2900" customFormat="false" ht="15" hidden="false" customHeight="false" outlineLevel="0" collapsed="false">
      <c r="A2900" s="27" t="s">
        <v>1543</v>
      </c>
      <c r="B2900" s="27" t="s">
        <v>1544</v>
      </c>
      <c r="C2900" s="27" t="n">
        <v>95</v>
      </c>
      <c r="D2900" s="27" t="s">
        <v>181</v>
      </c>
      <c r="E2900" s="28" t="n">
        <v>45430</v>
      </c>
      <c r="F2900" s="27" t="s">
        <v>303</v>
      </c>
      <c r="G2900" s="28" t="n">
        <v>45430</v>
      </c>
      <c r="H2900" s="27" t="s">
        <v>206</v>
      </c>
      <c r="I2900" s="27" t="s">
        <v>207</v>
      </c>
      <c r="J2900" s="27" t="s">
        <v>208</v>
      </c>
      <c r="K2900" s="27" t="s">
        <v>138</v>
      </c>
      <c r="L2900" s="27" t="n">
        <v>43</v>
      </c>
      <c r="M2900" s="27" t="n">
        <v>19</v>
      </c>
      <c r="N2900" s="27" t="s">
        <v>186</v>
      </c>
      <c r="O2900" s="27" t="s">
        <v>128</v>
      </c>
      <c r="P2900" s="27" t="s">
        <v>129</v>
      </c>
      <c r="Q2900" s="29" t="n">
        <v>1170.14</v>
      </c>
      <c r="R2900" s="27" t="s">
        <v>130</v>
      </c>
      <c r="S2900" s="27" t="s">
        <v>131</v>
      </c>
      <c r="T2900" s="27" t="n">
        <v>4</v>
      </c>
      <c r="U2900" s="27" t="n">
        <f aca="false">YEAR(E2900)</f>
        <v>2024</v>
      </c>
      <c r="V2900" s="27" t="str">
        <f aca="false">TEXT(E2900,"MMM-YYYY")</f>
        <v>May-2024</v>
      </c>
      <c r="W2900" s="27" t="n">
        <f aca="false">MONTH(E2900)</f>
        <v>5</v>
      </c>
      <c r="X2900" s="27" t="str">
        <f aca="false">TEXT(WEEKDAY(E2900,2),"0")&amp;" - "&amp;TEXT(E2900,"dddd")</f>
        <v>6 - Saturday</v>
      </c>
      <c r="Y2900" s="27" t="str">
        <f aca="false">_xlfn.IFS(C2900&lt;18,"Child (0-17)",C2900&lt;40,"Young Adult (18-39)",C2900&lt;60,"Adult (40-59)",TRUE(),"Senior (60+)")</f>
        <v>Senior (60+)</v>
      </c>
      <c r="Z2900" s="27" t="n">
        <f aca="false">ROUND(G2900-E2900,0)</f>
        <v>0</v>
      </c>
      <c r="AA2900" s="27" t="n">
        <f aca="false">L2900+M2900</f>
        <v>62</v>
      </c>
      <c r="AB2900" s="27" t="n">
        <f aca="false">IFERROR(ROUND(Q2900/AA2900,2),0)</f>
        <v>18.87</v>
      </c>
      <c r="AC2900" s="27" t="str">
        <f aca="false">IF(AND(K2900="Critical",N2900="No"),"URGENT - No Bed","Normal")</f>
        <v>Normal</v>
      </c>
      <c r="AD2900" s="33" t="n">
        <f aca="false">INDEX(Lookup_Tables!$B$3:$B$12,MATCH(H2900,Lookup_Tables!$A$3:$A$12,0))</f>
        <v>2800000</v>
      </c>
      <c r="AE2900" s="27" t="str">
        <f aca="false">INDEX(Lookup_Tables!$C$3:$C$12,MATCH(H2900,Lookup_Tables!$A$3:$A$12,0))</f>
        <v>Dr. Suresh Nair</v>
      </c>
      <c r="AF2900" s="27" t="str">
        <f aca="false">IFERROR(INDEX(Lookup_Tables!$F$16:$F$45,MATCH(I2900,Lookup_Tables!$E$16:$E$45,0)),"N/A")</f>
        <v>EMP209</v>
      </c>
      <c r="AG2900" s="27" t="n">
        <f aca="false">_xlfn.IFS(R2900="Recovered",4,R2900="Referred",3,R2900="Admitted",2,R2900="Deceased",1,TRUE(),0)</f>
        <v>4</v>
      </c>
      <c r="AH2900" s="27" t="str">
        <f aca="false">IF(T2900&gt;=4,"Satisfied",IF(T2900&gt;=3,"Neutral","Needs Improvement"))</f>
        <v>Satisfied</v>
      </c>
    </row>
    <row r="2901" customFormat="false" ht="15" hidden="false" customHeight="false" outlineLevel="0" collapsed="false">
      <c r="A2901" s="30" t="s">
        <v>4341</v>
      </c>
      <c r="B2901" s="30" t="s">
        <v>1576</v>
      </c>
      <c r="C2901" s="30" t="n">
        <v>52</v>
      </c>
      <c r="D2901" s="30" t="s">
        <v>181</v>
      </c>
      <c r="E2901" s="31" t="n">
        <v>45372</v>
      </c>
      <c r="F2901" s="30" t="s">
        <v>756</v>
      </c>
      <c r="G2901" s="31" t="n">
        <v>45377</v>
      </c>
      <c r="H2901" s="30" t="s">
        <v>236</v>
      </c>
      <c r="I2901" s="30" t="s">
        <v>323</v>
      </c>
      <c r="J2901" s="30" t="s">
        <v>287</v>
      </c>
      <c r="K2901" s="30" t="s">
        <v>126</v>
      </c>
      <c r="L2901" s="30" t="n">
        <v>8</v>
      </c>
      <c r="M2901" s="30" t="n">
        <v>124</v>
      </c>
      <c r="N2901" s="30" t="s">
        <v>186</v>
      </c>
      <c r="O2901" s="30" t="s">
        <v>149</v>
      </c>
      <c r="P2901" s="30" t="s">
        <v>129</v>
      </c>
      <c r="Q2901" s="32" t="n">
        <v>7700.48</v>
      </c>
      <c r="R2901" s="30" t="s">
        <v>130</v>
      </c>
      <c r="S2901" s="30" t="s">
        <v>197</v>
      </c>
      <c r="T2901" s="30" t="n">
        <v>3</v>
      </c>
      <c r="U2901" s="30" t="n">
        <f aca="false">YEAR(E2901)</f>
        <v>2024</v>
      </c>
      <c r="V2901" s="30" t="str">
        <f aca="false">TEXT(E2901,"MMM-YYYY")</f>
        <v>Mar-2024</v>
      </c>
      <c r="W2901" s="30" t="n">
        <f aca="false">MONTH(E2901)</f>
        <v>3</v>
      </c>
      <c r="X2901" s="30" t="str">
        <f aca="false">TEXT(WEEKDAY(E2901,2),"0")&amp;" - "&amp;TEXT(E2901,"dddd")</f>
        <v>4 - Thursday</v>
      </c>
      <c r="Y2901" s="30" t="str">
        <f aca="false">_xlfn.IFS(C2901&lt;18,"Child (0-17)",C2901&lt;40,"Young Adult (18-39)",C2901&lt;60,"Adult (40-59)",TRUE(),"Senior (60+)")</f>
        <v>Adult (40-59)</v>
      </c>
      <c r="Z2901" s="30" t="n">
        <f aca="false">ROUND(G2901-E2901,0)</f>
        <v>5</v>
      </c>
      <c r="AA2901" s="30" t="n">
        <f aca="false">L2901+M2901</f>
        <v>132</v>
      </c>
      <c r="AB2901" s="30" t="n">
        <f aca="false">IFERROR(ROUND(Q2901/AA2901,2),0)</f>
        <v>58.34</v>
      </c>
      <c r="AC2901" s="30" t="str">
        <f aca="false">IF(AND(K2901="Critical",N2901="No"),"URGENT - No Bed","Normal")</f>
        <v>Normal</v>
      </c>
      <c r="AD2901" s="34" t="n">
        <f aca="false">INDEX(Lookup_Tables!$B$3:$B$12,MATCH(H2901,Lookup_Tables!$A$3:$A$12,0))</f>
        <v>3900000</v>
      </c>
      <c r="AE2901" s="30" t="str">
        <f aca="false">INDEX(Lookup_Tables!$C$3:$C$12,MATCH(H2901,Lookup_Tables!$A$3:$A$12,0))</f>
        <v>Dr. Rina Mehta</v>
      </c>
      <c r="AF2901" s="30" t="str">
        <f aca="false">IFERROR(INDEX(Lookup_Tables!$F$16:$F$45,MATCH(I2901,Lookup_Tables!$E$16:$E$45,0)),"N/A")</f>
        <v>EMP216</v>
      </c>
      <c r="AG2901" s="30" t="n">
        <f aca="false">_xlfn.IFS(R2901="Recovered",4,R2901="Referred",3,R2901="Admitted",2,R2901="Deceased",1,TRUE(),0)</f>
        <v>4</v>
      </c>
      <c r="AH2901" s="30" t="str">
        <f aca="false">IF(T2901&gt;=4,"Satisfied",IF(T2901&gt;=3,"Neutral","Needs Improvement"))</f>
        <v>Neutral</v>
      </c>
    </row>
    <row r="2902" customFormat="false" ht="15" hidden="false" customHeight="false" outlineLevel="0" collapsed="false">
      <c r="A2902" s="27" t="s">
        <v>4555</v>
      </c>
      <c r="B2902" s="27" t="s">
        <v>4556</v>
      </c>
      <c r="C2902" s="27" t="n">
        <v>47</v>
      </c>
      <c r="D2902" s="27" t="s">
        <v>121</v>
      </c>
      <c r="E2902" s="28" t="n">
        <v>45585</v>
      </c>
      <c r="F2902" s="27" t="s">
        <v>182</v>
      </c>
      <c r="G2902" s="28" t="n">
        <v>45585</v>
      </c>
      <c r="H2902" s="27" t="s">
        <v>146</v>
      </c>
      <c r="I2902" s="27" t="s">
        <v>147</v>
      </c>
      <c r="J2902" s="27" t="s">
        <v>177</v>
      </c>
      <c r="K2902" s="27" t="s">
        <v>138</v>
      </c>
      <c r="L2902" s="27" t="n">
        <v>20</v>
      </c>
      <c r="M2902" s="27" t="n">
        <v>28</v>
      </c>
      <c r="N2902" s="27" t="s">
        <v>127</v>
      </c>
      <c r="O2902" s="27" t="s">
        <v>128</v>
      </c>
      <c r="P2902" s="27" t="s">
        <v>129</v>
      </c>
      <c r="Q2902" s="29" t="n">
        <v>2540.8</v>
      </c>
      <c r="R2902" s="27" t="s">
        <v>130</v>
      </c>
      <c r="S2902" s="27" t="s">
        <v>151</v>
      </c>
      <c r="T2902" s="27" t="n">
        <v>4</v>
      </c>
      <c r="U2902" s="27" t="n">
        <f aca="false">YEAR(E2902)</f>
        <v>2024</v>
      </c>
      <c r="V2902" s="27" t="str">
        <f aca="false">TEXT(E2902,"MMM-YYYY")</f>
        <v>Oct-2024</v>
      </c>
      <c r="W2902" s="27" t="n">
        <f aca="false">MONTH(E2902)</f>
        <v>10</v>
      </c>
      <c r="X2902" s="27" t="str">
        <f aca="false">TEXT(WEEKDAY(E2902,2),"0")&amp;" - "&amp;TEXT(E2902,"dddd")</f>
        <v>7 - Sunday</v>
      </c>
      <c r="Y2902" s="27" t="str">
        <f aca="false">_xlfn.IFS(C2902&lt;18,"Child (0-17)",C2902&lt;40,"Young Adult (18-39)",C2902&lt;60,"Adult (40-59)",TRUE(),"Senior (60+)")</f>
        <v>Adult (40-59)</v>
      </c>
      <c r="Z2902" s="27" t="n">
        <f aca="false">ROUND(G2902-E2902,0)</f>
        <v>0</v>
      </c>
      <c r="AA2902" s="27" t="n">
        <f aca="false">L2902+M2902</f>
        <v>48</v>
      </c>
      <c r="AB2902" s="27" t="n">
        <f aca="false">IFERROR(ROUND(Q2902/AA2902,2),0)</f>
        <v>52.93</v>
      </c>
      <c r="AC2902" s="27" t="str">
        <f aca="false">IF(AND(K2902="Critical",N2902="No"),"URGENT - No Bed","Normal")</f>
        <v>Normal</v>
      </c>
      <c r="AD2902" s="33" t="n">
        <f aca="false">INDEX(Lookup_Tables!$B$3:$B$12,MATCH(H2902,Lookup_Tables!$A$3:$A$12,0))</f>
        <v>2700000</v>
      </c>
      <c r="AE2902" s="27" t="str">
        <f aca="false">INDEX(Lookup_Tables!$C$3:$C$12,MATCH(H2902,Lookup_Tables!$A$3:$A$12,0))</f>
        <v>Dr. Vikram Singh</v>
      </c>
      <c r="AF2902" s="27" t="str">
        <f aca="false">IFERROR(INDEX(Lookup_Tables!$F$16:$F$45,MATCH(I2902,Lookup_Tables!$E$16:$E$45,0)),"N/A")</f>
        <v>EMP229</v>
      </c>
      <c r="AG2902" s="27" t="n">
        <f aca="false">_xlfn.IFS(R2902="Recovered",4,R2902="Referred",3,R2902="Admitted",2,R2902="Deceased",1,TRUE(),0)</f>
        <v>4</v>
      </c>
      <c r="AH2902" s="27" t="str">
        <f aca="false">IF(T2902&gt;=4,"Satisfied",IF(T2902&gt;=3,"Neutral","Needs Improvement"))</f>
        <v>Satisfied</v>
      </c>
    </row>
    <row r="2903" customFormat="false" ht="15" hidden="false" customHeight="false" outlineLevel="0" collapsed="false">
      <c r="A2903" s="30" t="s">
        <v>6938</v>
      </c>
      <c r="B2903" s="30" t="s">
        <v>3772</v>
      </c>
      <c r="C2903" s="30" t="n">
        <v>33</v>
      </c>
      <c r="D2903" s="30" t="s">
        <v>181</v>
      </c>
      <c r="E2903" s="31" t="n">
        <v>45634</v>
      </c>
      <c r="F2903" s="30" t="s">
        <v>621</v>
      </c>
      <c r="G2903" s="31" t="n">
        <v>45636</v>
      </c>
      <c r="H2903" s="30" t="s">
        <v>183</v>
      </c>
      <c r="I2903" s="30" t="s">
        <v>184</v>
      </c>
      <c r="J2903" s="30" t="s">
        <v>213</v>
      </c>
      <c r="K2903" s="30" t="s">
        <v>156</v>
      </c>
      <c r="L2903" s="30" t="n">
        <v>72</v>
      </c>
      <c r="M2903" s="30" t="n">
        <v>77</v>
      </c>
      <c r="N2903" s="30" t="s">
        <v>186</v>
      </c>
      <c r="O2903" s="30" t="s">
        <v>128</v>
      </c>
      <c r="P2903" s="30" t="s">
        <v>140</v>
      </c>
      <c r="Q2903" s="32" t="n">
        <v>3221.37</v>
      </c>
      <c r="R2903" s="30" t="s">
        <v>130</v>
      </c>
      <c r="S2903" s="30" t="s">
        <v>335</v>
      </c>
      <c r="T2903" s="30" t="n">
        <v>5</v>
      </c>
      <c r="U2903" s="30" t="n">
        <f aca="false">YEAR(E2903)</f>
        <v>2024</v>
      </c>
      <c r="V2903" s="30" t="str">
        <f aca="false">TEXT(E2903,"MMM-YYYY")</f>
        <v>Dec-2024</v>
      </c>
      <c r="W2903" s="30" t="n">
        <f aca="false">MONTH(E2903)</f>
        <v>12</v>
      </c>
      <c r="X2903" s="30" t="str">
        <f aca="false">TEXT(WEEKDAY(E2903,2),"0")&amp;" - "&amp;TEXT(E2903,"dddd")</f>
        <v>7 - Sunday</v>
      </c>
      <c r="Y2903" s="30" t="str">
        <f aca="false">_xlfn.IFS(C2903&lt;18,"Child (0-17)",C2903&lt;40,"Young Adult (18-39)",C2903&lt;60,"Adult (40-59)",TRUE(),"Senior (60+)")</f>
        <v>Young Adult (18-39)</v>
      </c>
      <c r="Z2903" s="30" t="n">
        <f aca="false">ROUND(G2903-E2903,0)</f>
        <v>2</v>
      </c>
      <c r="AA2903" s="30" t="n">
        <f aca="false">L2903+M2903</f>
        <v>149</v>
      </c>
      <c r="AB2903" s="30" t="n">
        <f aca="false">IFERROR(ROUND(Q2903/AA2903,2),0)</f>
        <v>21.62</v>
      </c>
      <c r="AC2903" s="30" t="str">
        <f aca="false">IF(AND(K2903="Critical",N2903="No"),"URGENT - No Bed","Normal")</f>
        <v>Normal</v>
      </c>
      <c r="AD2903" s="34" t="n">
        <f aca="false">INDEX(Lookup_Tables!$B$3:$B$12,MATCH(H2903,Lookup_Tables!$A$3:$A$12,0))</f>
        <v>3100000</v>
      </c>
      <c r="AE2903" s="30" t="str">
        <f aca="false">INDEX(Lookup_Tables!$C$3:$C$12,MATCH(H2903,Lookup_Tables!$A$3:$A$12,0))</f>
        <v>Dr. Kavita Rao</v>
      </c>
      <c r="AF2903" s="30" t="str">
        <f aca="false">IFERROR(INDEX(Lookup_Tables!$F$16:$F$45,MATCH(I2903,Lookup_Tables!$E$16:$E$45,0)),"N/A")</f>
        <v>EMP226</v>
      </c>
      <c r="AG2903" s="30" t="n">
        <f aca="false">_xlfn.IFS(R2903="Recovered",4,R2903="Referred",3,R2903="Admitted",2,R2903="Deceased",1,TRUE(),0)</f>
        <v>4</v>
      </c>
      <c r="AH2903" s="30" t="str">
        <f aca="false">IF(T2903&gt;=4,"Satisfied",IF(T2903&gt;=3,"Neutral","Needs Improvement"))</f>
        <v>Satisfied</v>
      </c>
    </row>
    <row r="2904" customFormat="false" ht="15" hidden="false" customHeight="false" outlineLevel="0" collapsed="false">
      <c r="A2904" s="27" t="s">
        <v>4842</v>
      </c>
      <c r="B2904" s="27" t="s">
        <v>4257</v>
      </c>
      <c r="C2904" s="27" t="n">
        <v>65</v>
      </c>
      <c r="D2904" s="27" t="s">
        <v>181</v>
      </c>
      <c r="E2904" s="28" t="n">
        <v>45321</v>
      </c>
      <c r="F2904" s="27" t="s">
        <v>901</v>
      </c>
      <c r="G2904" s="28" t="n">
        <v>45324</v>
      </c>
      <c r="H2904" s="27" t="s">
        <v>183</v>
      </c>
      <c r="I2904" s="27" t="s">
        <v>430</v>
      </c>
      <c r="J2904" s="27" t="s">
        <v>213</v>
      </c>
      <c r="K2904" s="27" t="s">
        <v>202</v>
      </c>
      <c r="L2904" s="27" t="n">
        <v>14</v>
      </c>
      <c r="M2904" s="27" t="n">
        <v>140</v>
      </c>
      <c r="N2904" s="27" t="s">
        <v>186</v>
      </c>
      <c r="O2904" s="27" t="s">
        <v>139</v>
      </c>
      <c r="P2904" s="27" t="s">
        <v>140</v>
      </c>
      <c r="Q2904" s="29" t="n">
        <v>18381.15</v>
      </c>
      <c r="R2904" s="27" t="s">
        <v>172</v>
      </c>
      <c r="S2904" s="27" t="s">
        <v>151</v>
      </c>
      <c r="T2904" s="27" t="n">
        <v>3</v>
      </c>
      <c r="U2904" s="27" t="n">
        <f aca="false">YEAR(E2904)</f>
        <v>2024</v>
      </c>
      <c r="V2904" s="27" t="str">
        <f aca="false">TEXT(E2904,"MMM-YYYY")</f>
        <v>Jan-2024</v>
      </c>
      <c r="W2904" s="27" t="n">
        <f aca="false">MONTH(E2904)</f>
        <v>1</v>
      </c>
      <c r="X2904" s="27" t="str">
        <f aca="false">TEXT(WEEKDAY(E2904,2),"0")&amp;" - "&amp;TEXT(E2904,"dddd")</f>
        <v>2 - Tuesday</v>
      </c>
      <c r="Y2904" s="27" t="str">
        <f aca="false">_xlfn.IFS(C2904&lt;18,"Child (0-17)",C2904&lt;40,"Young Adult (18-39)",C2904&lt;60,"Adult (40-59)",TRUE(),"Senior (60+)")</f>
        <v>Senior (60+)</v>
      </c>
      <c r="Z2904" s="27" t="n">
        <f aca="false">ROUND(G2904-E2904,0)</f>
        <v>3</v>
      </c>
      <c r="AA2904" s="27" t="n">
        <f aca="false">L2904+M2904</f>
        <v>154</v>
      </c>
      <c r="AB2904" s="27" t="n">
        <f aca="false">IFERROR(ROUND(Q2904/AA2904,2),0)</f>
        <v>119.36</v>
      </c>
      <c r="AC2904" s="27" t="str">
        <f aca="false">IF(AND(K2904="Critical",N2904="No"),"URGENT - No Bed","Normal")</f>
        <v>Normal</v>
      </c>
      <c r="AD2904" s="33" t="n">
        <f aca="false">INDEX(Lookup_Tables!$B$3:$B$12,MATCH(H2904,Lookup_Tables!$A$3:$A$12,0))</f>
        <v>3100000</v>
      </c>
      <c r="AE2904" s="27" t="str">
        <f aca="false">INDEX(Lookup_Tables!$C$3:$C$12,MATCH(H2904,Lookup_Tables!$A$3:$A$12,0))</f>
        <v>Dr. Kavita Rao</v>
      </c>
      <c r="AF2904" s="27" t="str">
        <f aca="false">IFERROR(INDEX(Lookup_Tables!$F$16:$F$45,MATCH(I2904,Lookup_Tables!$E$16:$E$45,0)),"N/A")</f>
        <v>EMP224</v>
      </c>
      <c r="AG2904" s="27" t="n">
        <f aca="false">_xlfn.IFS(R2904="Recovered",4,R2904="Referred",3,R2904="Admitted",2,R2904="Deceased",1,TRUE(),0)</f>
        <v>2</v>
      </c>
      <c r="AH2904" s="27" t="str">
        <f aca="false">IF(T2904&gt;=4,"Satisfied",IF(T2904&gt;=3,"Neutral","Needs Improvement"))</f>
        <v>Neutral</v>
      </c>
    </row>
    <row r="2905" customFormat="false" ht="15" hidden="false" customHeight="false" outlineLevel="0" collapsed="false">
      <c r="A2905" s="30" t="s">
        <v>6791</v>
      </c>
      <c r="B2905" s="30" t="s">
        <v>6792</v>
      </c>
      <c r="C2905" s="30" t="n">
        <v>0</v>
      </c>
      <c r="D2905" s="30" t="s">
        <v>181</v>
      </c>
      <c r="E2905" s="31" t="n">
        <v>45333</v>
      </c>
      <c r="F2905" s="30" t="s">
        <v>1084</v>
      </c>
      <c r="G2905" s="31" t="n">
        <v>45333</v>
      </c>
      <c r="H2905" s="30" t="s">
        <v>183</v>
      </c>
      <c r="I2905" s="30" t="s">
        <v>184</v>
      </c>
      <c r="J2905" s="30" t="s">
        <v>213</v>
      </c>
      <c r="K2905" s="30" t="s">
        <v>138</v>
      </c>
      <c r="L2905" s="30" t="n">
        <v>83</v>
      </c>
      <c r="M2905" s="30" t="n">
        <v>41</v>
      </c>
      <c r="N2905" s="30" t="s">
        <v>186</v>
      </c>
      <c r="O2905" s="30" t="s">
        <v>128</v>
      </c>
      <c r="P2905" s="30" t="s">
        <v>187</v>
      </c>
      <c r="Q2905" s="32" t="n">
        <v>2495.06</v>
      </c>
      <c r="R2905" s="30" t="s">
        <v>130</v>
      </c>
      <c r="S2905" s="30" t="s">
        <v>335</v>
      </c>
      <c r="T2905" s="30" t="n">
        <v>4</v>
      </c>
      <c r="U2905" s="30" t="n">
        <f aca="false">YEAR(E2905)</f>
        <v>2024</v>
      </c>
      <c r="V2905" s="30" t="str">
        <f aca="false">TEXT(E2905,"MMM-YYYY")</f>
        <v>Feb-2024</v>
      </c>
      <c r="W2905" s="30" t="n">
        <f aca="false">MONTH(E2905)</f>
        <v>2</v>
      </c>
      <c r="X2905" s="30" t="str">
        <f aca="false">TEXT(WEEKDAY(E2905,2),"0")&amp;" - "&amp;TEXT(E2905,"dddd")</f>
        <v>7 - Sunday</v>
      </c>
      <c r="Y2905" s="30" t="str">
        <f aca="false">_xlfn.IFS(C2905&lt;18,"Child (0-17)",C2905&lt;40,"Young Adult (18-39)",C2905&lt;60,"Adult (40-59)",TRUE(),"Senior (60+)")</f>
        <v>Child (0-17)</v>
      </c>
      <c r="Z2905" s="30" t="n">
        <f aca="false">ROUND(G2905-E2905,0)</f>
        <v>0</v>
      </c>
      <c r="AA2905" s="30" t="n">
        <f aca="false">L2905+M2905</f>
        <v>124</v>
      </c>
      <c r="AB2905" s="30" t="n">
        <f aca="false">IFERROR(ROUND(Q2905/AA2905,2),0)</f>
        <v>20.12</v>
      </c>
      <c r="AC2905" s="30" t="str">
        <f aca="false">IF(AND(K2905="Critical",N2905="No"),"URGENT - No Bed","Normal")</f>
        <v>Normal</v>
      </c>
      <c r="AD2905" s="34" t="n">
        <f aca="false">INDEX(Lookup_Tables!$B$3:$B$12,MATCH(H2905,Lookup_Tables!$A$3:$A$12,0))</f>
        <v>3100000</v>
      </c>
      <c r="AE2905" s="30" t="str">
        <f aca="false">INDEX(Lookup_Tables!$C$3:$C$12,MATCH(H2905,Lookup_Tables!$A$3:$A$12,0))</f>
        <v>Dr. Kavita Rao</v>
      </c>
      <c r="AF2905" s="30" t="str">
        <f aca="false">IFERROR(INDEX(Lookup_Tables!$F$16:$F$45,MATCH(I2905,Lookup_Tables!$E$16:$E$45,0)),"N/A")</f>
        <v>EMP226</v>
      </c>
      <c r="AG2905" s="30" t="n">
        <f aca="false">_xlfn.IFS(R2905="Recovered",4,R2905="Referred",3,R2905="Admitted",2,R2905="Deceased",1,TRUE(),0)</f>
        <v>4</v>
      </c>
      <c r="AH2905" s="30" t="str">
        <f aca="false">IF(T2905&gt;=4,"Satisfied",IF(T2905&gt;=3,"Neutral","Needs Improvement"))</f>
        <v>Satisfied</v>
      </c>
    </row>
    <row r="2906" customFormat="false" ht="15" hidden="false" customHeight="false" outlineLevel="0" collapsed="false">
      <c r="A2906" s="27" t="s">
        <v>5860</v>
      </c>
      <c r="B2906" s="27" t="s">
        <v>1576</v>
      </c>
      <c r="C2906" s="27" t="n">
        <v>95</v>
      </c>
      <c r="D2906" s="27" t="s">
        <v>181</v>
      </c>
      <c r="E2906" s="28" t="n">
        <v>45579</v>
      </c>
      <c r="F2906" s="27" t="s">
        <v>1023</v>
      </c>
      <c r="G2906" s="28" t="n">
        <v>45590</v>
      </c>
      <c r="H2906" s="27" t="s">
        <v>146</v>
      </c>
      <c r="I2906" s="27" t="s">
        <v>176</v>
      </c>
      <c r="J2906" s="27" t="s">
        <v>222</v>
      </c>
      <c r="K2906" s="27" t="s">
        <v>202</v>
      </c>
      <c r="L2906" s="27" t="n">
        <v>18</v>
      </c>
      <c r="M2906" s="27" t="n">
        <v>109</v>
      </c>
      <c r="N2906" s="27" t="s">
        <v>186</v>
      </c>
      <c r="O2906" s="27" t="s">
        <v>139</v>
      </c>
      <c r="P2906" s="27" t="s">
        <v>150</v>
      </c>
      <c r="Q2906" s="29" t="n">
        <v>16463.79</v>
      </c>
      <c r="R2906" s="27" t="s">
        <v>268</v>
      </c>
      <c r="S2906" s="27" t="s">
        <v>131</v>
      </c>
      <c r="T2906" s="27" t="n">
        <v>3</v>
      </c>
      <c r="U2906" s="27" t="n">
        <f aca="false">YEAR(E2906)</f>
        <v>2024</v>
      </c>
      <c r="V2906" s="27" t="str">
        <f aca="false">TEXT(E2906,"MMM-YYYY")</f>
        <v>Oct-2024</v>
      </c>
      <c r="W2906" s="27" t="n">
        <f aca="false">MONTH(E2906)</f>
        <v>10</v>
      </c>
      <c r="X2906" s="27" t="str">
        <f aca="false">TEXT(WEEKDAY(E2906,2),"0")&amp;" - "&amp;TEXT(E2906,"dddd")</f>
        <v>1 - Monday</v>
      </c>
      <c r="Y2906" s="27" t="str">
        <f aca="false">_xlfn.IFS(C2906&lt;18,"Child (0-17)",C2906&lt;40,"Young Adult (18-39)",C2906&lt;60,"Adult (40-59)",TRUE(),"Senior (60+)")</f>
        <v>Senior (60+)</v>
      </c>
      <c r="Z2906" s="27" t="n">
        <f aca="false">ROUND(G2906-E2906,0)</f>
        <v>11</v>
      </c>
      <c r="AA2906" s="27" t="n">
        <f aca="false">L2906+M2906</f>
        <v>127</v>
      </c>
      <c r="AB2906" s="27" t="n">
        <f aca="false">IFERROR(ROUND(Q2906/AA2906,2),0)</f>
        <v>129.64</v>
      </c>
      <c r="AC2906" s="27" t="str">
        <f aca="false">IF(AND(K2906="Critical",N2906="No"),"URGENT - No Bed","Normal")</f>
        <v>Normal</v>
      </c>
      <c r="AD2906" s="33" t="n">
        <f aca="false">INDEX(Lookup_Tables!$B$3:$B$12,MATCH(H2906,Lookup_Tables!$A$3:$A$12,0))</f>
        <v>2700000</v>
      </c>
      <c r="AE2906" s="27" t="str">
        <f aca="false">INDEX(Lookup_Tables!$C$3:$C$12,MATCH(H2906,Lookup_Tables!$A$3:$A$12,0))</f>
        <v>Dr. Vikram Singh</v>
      </c>
      <c r="AF2906" s="27" t="str">
        <f aca="false">IFERROR(INDEX(Lookup_Tables!$F$16:$F$45,MATCH(I2906,Lookup_Tables!$E$16:$E$45,0)),"N/A")</f>
        <v>EMP227</v>
      </c>
      <c r="AG2906" s="27" t="n">
        <f aca="false">_xlfn.IFS(R2906="Recovered",4,R2906="Referred",3,R2906="Admitted",2,R2906="Deceased",1,TRUE(),0)</f>
        <v>3</v>
      </c>
      <c r="AH2906" s="27" t="str">
        <f aca="false">IF(T2906&gt;=4,"Satisfied",IF(T2906&gt;=3,"Neutral","Needs Improvement"))</f>
        <v>Neutral</v>
      </c>
    </row>
    <row r="2907" customFormat="false" ht="15" hidden="false" customHeight="false" outlineLevel="0" collapsed="false">
      <c r="A2907" s="30" t="s">
        <v>4454</v>
      </c>
      <c r="B2907" s="30" t="s">
        <v>1901</v>
      </c>
      <c r="C2907" s="30" t="n">
        <v>64</v>
      </c>
      <c r="D2907" s="30" t="s">
        <v>121</v>
      </c>
      <c r="E2907" s="31" t="n">
        <v>45645</v>
      </c>
      <c r="F2907" s="30" t="s">
        <v>753</v>
      </c>
      <c r="G2907" s="31" t="n">
        <v>45646</v>
      </c>
      <c r="H2907" s="30" t="s">
        <v>168</v>
      </c>
      <c r="I2907" s="30" t="s">
        <v>169</v>
      </c>
      <c r="J2907" s="30" t="s">
        <v>367</v>
      </c>
      <c r="K2907" s="30" t="s">
        <v>156</v>
      </c>
      <c r="L2907" s="30" t="n">
        <v>18</v>
      </c>
      <c r="M2907" s="30" t="n">
        <v>37</v>
      </c>
      <c r="N2907" s="30" t="s">
        <v>186</v>
      </c>
      <c r="O2907" s="30" t="s">
        <v>171</v>
      </c>
      <c r="P2907" s="30" t="s">
        <v>187</v>
      </c>
      <c r="Q2907" s="32" t="n">
        <v>3860.83</v>
      </c>
      <c r="R2907" s="30" t="s">
        <v>130</v>
      </c>
      <c r="S2907" s="30" t="s">
        <v>197</v>
      </c>
      <c r="T2907" s="30" t="n">
        <v>5</v>
      </c>
      <c r="U2907" s="30" t="n">
        <f aca="false">YEAR(E2907)</f>
        <v>2024</v>
      </c>
      <c r="V2907" s="30" t="str">
        <f aca="false">TEXT(E2907,"MMM-YYYY")</f>
        <v>Dec-2024</v>
      </c>
      <c r="W2907" s="30" t="n">
        <f aca="false">MONTH(E2907)</f>
        <v>12</v>
      </c>
      <c r="X2907" s="30" t="str">
        <f aca="false">TEXT(WEEKDAY(E2907,2),"0")&amp;" - "&amp;TEXT(E2907,"dddd")</f>
        <v>4 - Thursday</v>
      </c>
      <c r="Y2907" s="30" t="str">
        <f aca="false">_xlfn.IFS(C2907&lt;18,"Child (0-17)",C2907&lt;40,"Young Adult (18-39)",C2907&lt;60,"Adult (40-59)",TRUE(),"Senior (60+)")</f>
        <v>Senior (60+)</v>
      </c>
      <c r="Z2907" s="30" t="n">
        <f aca="false">ROUND(G2907-E2907,0)</f>
        <v>1</v>
      </c>
      <c r="AA2907" s="30" t="n">
        <f aca="false">L2907+M2907</f>
        <v>55</v>
      </c>
      <c r="AB2907" s="30" t="n">
        <f aca="false">IFERROR(ROUND(Q2907/AA2907,2),0)</f>
        <v>70.2</v>
      </c>
      <c r="AC2907" s="30" t="str">
        <f aca="false">IF(AND(K2907="Critical",N2907="No"),"URGENT - No Bed","Normal")</f>
        <v>Normal</v>
      </c>
      <c r="AD2907" s="34" t="n">
        <f aca="false">INDEX(Lookup_Tables!$B$3:$B$12,MATCH(H2907,Lookup_Tables!$A$3:$A$12,0))</f>
        <v>4400000</v>
      </c>
      <c r="AE2907" s="30" t="str">
        <f aca="false">INDEX(Lookup_Tables!$C$3:$C$12,MATCH(H2907,Lookup_Tables!$A$3:$A$12,0))</f>
        <v>Dr. Neha Chopra</v>
      </c>
      <c r="AF2907" s="30" t="str">
        <f aca="false">IFERROR(INDEX(Lookup_Tables!$F$16:$F$45,MATCH(I2907,Lookup_Tables!$E$16:$E$45,0)),"N/A")</f>
        <v>EMP220</v>
      </c>
      <c r="AG2907" s="30" t="n">
        <f aca="false">_xlfn.IFS(R2907="Recovered",4,R2907="Referred",3,R2907="Admitted",2,R2907="Deceased",1,TRUE(),0)</f>
        <v>4</v>
      </c>
      <c r="AH2907" s="30" t="str">
        <f aca="false">IF(T2907&gt;=4,"Satisfied",IF(T2907&gt;=3,"Neutral","Needs Improvement"))</f>
        <v>Satisfied</v>
      </c>
    </row>
    <row r="2908" customFormat="false" ht="15" hidden="false" customHeight="false" outlineLevel="0" collapsed="false">
      <c r="A2908" s="27" t="s">
        <v>6764</v>
      </c>
      <c r="B2908" s="27" t="s">
        <v>4183</v>
      </c>
      <c r="C2908" s="27" t="n">
        <v>46</v>
      </c>
      <c r="D2908" s="27" t="s">
        <v>121</v>
      </c>
      <c r="E2908" s="28" t="n">
        <v>45478</v>
      </c>
      <c r="F2908" s="27" t="s">
        <v>3007</v>
      </c>
      <c r="G2908" s="28" t="n">
        <v>45480</v>
      </c>
      <c r="H2908" s="27" t="s">
        <v>183</v>
      </c>
      <c r="I2908" s="27" t="s">
        <v>184</v>
      </c>
      <c r="J2908" s="27" t="s">
        <v>476</v>
      </c>
      <c r="K2908" s="27" t="s">
        <v>156</v>
      </c>
      <c r="L2908" s="27" t="n">
        <v>33</v>
      </c>
      <c r="M2908" s="27" t="n">
        <v>80</v>
      </c>
      <c r="N2908" s="27" t="s">
        <v>127</v>
      </c>
      <c r="O2908" s="27" t="s">
        <v>128</v>
      </c>
      <c r="P2908" s="27" t="s">
        <v>140</v>
      </c>
      <c r="Q2908" s="29" t="n">
        <v>4458.37</v>
      </c>
      <c r="R2908" s="27" t="s">
        <v>130</v>
      </c>
      <c r="S2908" s="27" t="s">
        <v>157</v>
      </c>
      <c r="T2908" s="27" t="n">
        <v>3</v>
      </c>
      <c r="U2908" s="27" t="n">
        <f aca="false">YEAR(E2908)</f>
        <v>2024</v>
      </c>
      <c r="V2908" s="27" t="str">
        <f aca="false">TEXT(E2908,"MMM-YYYY")</f>
        <v>Jul-2024</v>
      </c>
      <c r="W2908" s="27" t="n">
        <f aca="false">MONTH(E2908)</f>
        <v>7</v>
      </c>
      <c r="X2908" s="27" t="str">
        <f aca="false">TEXT(WEEKDAY(E2908,2),"0")&amp;" - "&amp;TEXT(E2908,"dddd")</f>
        <v>5 - Friday</v>
      </c>
      <c r="Y2908" s="27" t="str">
        <f aca="false">_xlfn.IFS(C2908&lt;18,"Child (0-17)",C2908&lt;40,"Young Adult (18-39)",C2908&lt;60,"Adult (40-59)",TRUE(),"Senior (60+)")</f>
        <v>Adult (40-59)</v>
      </c>
      <c r="Z2908" s="27" t="n">
        <f aca="false">ROUND(G2908-E2908,0)</f>
        <v>2</v>
      </c>
      <c r="AA2908" s="27" t="n">
        <f aca="false">L2908+M2908</f>
        <v>113</v>
      </c>
      <c r="AB2908" s="27" t="n">
        <f aca="false">IFERROR(ROUND(Q2908/AA2908,2),0)</f>
        <v>39.45</v>
      </c>
      <c r="AC2908" s="27" t="str">
        <f aca="false">IF(AND(K2908="Critical",N2908="No"),"URGENT - No Bed","Normal")</f>
        <v>Normal</v>
      </c>
      <c r="AD2908" s="33" t="n">
        <f aca="false">INDEX(Lookup_Tables!$B$3:$B$12,MATCH(H2908,Lookup_Tables!$A$3:$A$12,0))</f>
        <v>3100000</v>
      </c>
      <c r="AE2908" s="27" t="str">
        <f aca="false">INDEX(Lookup_Tables!$C$3:$C$12,MATCH(H2908,Lookup_Tables!$A$3:$A$12,0))</f>
        <v>Dr. Kavita Rao</v>
      </c>
      <c r="AF2908" s="27" t="str">
        <f aca="false">IFERROR(INDEX(Lookup_Tables!$F$16:$F$45,MATCH(I2908,Lookup_Tables!$E$16:$E$45,0)),"N/A")</f>
        <v>EMP226</v>
      </c>
      <c r="AG2908" s="27" t="n">
        <f aca="false">_xlfn.IFS(R2908="Recovered",4,R2908="Referred",3,R2908="Admitted",2,R2908="Deceased",1,TRUE(),0)</f>
        <v>4</v>
      </c>
      <c r="AH2908" s="27" t="str">
        <f aca="false">IF(T2908&gt;=4,"Satisfied",IF(T2908&gt;=3,"Neutral","Needs Improvement"))</f>
        <v>Neutral</v>
      </c>
    </row>
    <row r="2909" customFormat="false" ht="15" hidden="false" customHeight="false" outlineLevel="0" collapsed="false">
      <c r="A2909" s="30" t="s">
        <v>6824</v>
      </c>
      <c r="B2909" s="30" t="s">
        <v>2743</v>
      </c>
      <c r="C2909" s="30" t="n">
        <v>0</v>
      </c>
      <c r="D2909" s="30" t="s">
        <v>181</v>
      </c>
      <c r="E2909" s="31" t="n">
        <v>45420</v>
      </c>
      <c r="F2909" s="30" t="s">
        <v>461</v>
      </c>
      <c r="G2909" s="31" t="n">
        <v>45426</v>
      </c>
      <c r="H2909" s="30" t="s">
        <v>206</v>
      </c>
      <c r="I2909" s="30" t="s">
        <v>207</v>
      </c>
      <c r="J2909" s="30" t="s">
        <v>233</v>
      </c>
      <c r="K2909" s="30" t="s">
        <v>126</v>
      </c>
      <c r="L2909" s="30" t="n">
        <v>11</v>
      </c>
      <c r="M2909" s="30" t="n">
        <v>95</v>
      </c>
      <c r="N2909" s="30" t="s">
        <v>186</v>
      </c>
      <c r="O2909" s="30" t="s">
        <v>139</v>
      </c>
      <c r="P2909" s="30" t="s">
        <v>150</v>
      </c>
      <c r="Q2909" s="32" t="n">
        <v>7184.59</v>
      </c>
      <c r="R2909" s="30" t="s">
        <v>172</v>
      </c>
      <c r="S2909" s="30" t="s">
        <v>178</v>
      </c>
      <c r="T2909" s="30" t="n">
        <v>4</v>
      </c>
      <c r="U2909" s="30" t="n">
        <f aca="false">YEAR(E2909)</f>
        <v>2024</v>
      </c>
      <c r="V2909" s="30" t="str">
        <f aca="false">TEXT(E2909,"MMM-YYYY")</f>
        <v>May-2024</v>
      </c>
      <c r="W2909" s="30" t="n">
        <f aca="false">MONTH(E2909)</f>
        <v>5</v>
      </c>
      <c r="X2909" s="30" t="str">
        <f aca="false">TEXT(WEEKDAY(E2909,2),"0")&amp;" - "&amp;TEXT(E2909,"dddd")</f>
        <v>3 - Wednesday</v>
      </c>
      <c r="Y2909" s="30" t="str">
        <f aca="false">_xlfn.IFS(C2909&lt;18,"Child (0-17)",C2909&lt;40,"Young Adult (18-39)",C2909&lt;60,"Adult (40-59)",TRUE(),"Senior (60+)")</f>
        <v>Child (0-17)</v>
      </c>
      <c r="Z2909" s="30" t="n">
        <f aca="false">ROUND(G2909-E2909,0)</f>
        <v>6</v>
      </c>
      <c r="AA2909" s="30" t="n">
        <f aca="false">L2909+M2909</f>
        <v>106</v>
      </c>
      <c r="AB2909" s="30" t="n">
        <f aca="false">IFERROR(ROUND(Q2909/AA2909,2),0)</f>
        <v>67.78</v>
      </c>
      <c r="AC2909" s="30" t="str">
        <f aca="false">IF(AND(K2909="Critical",N2909="No"),"URGENT - No Bed","Normal")</f>
        <v>Normal</v>
      </c>
      <c r="AD2909" s="34" t="n">
        <f aca="false">INDEX(Lookup_Tables!$B$3:$B$12,MATCH(H2909,Lookup_Tables!$A$3:$A$12,0))</f>
        <v>2800000</v>
      </c>
      <c r="AE2909" s="30" t="str">
        <f aca="false">INDEX(Lookup_Tables!$C$3:$C$12,MATCH(H2909,Lookup_Tables!$A$3:$A$12,0))</f>
        <v>Dr. Suresh Nair</v>
      </c>
      <c r="AF2909" s="30" t="str">
        <f aca="false">IFERROR(INDEX(Lookup_Tables!$F$16:$F$45,MATCH(I2909,Lookup_Tables!$E$16:$E$45,0)),"N/A")</f>
        <v>EMP209</v>
      </c>
      <c r="AG2909" s="30" t="n">
        <f aca="false">_xlfn.IFS(R2909="Recovered",4,R2909="Referred",3,R2909="Admitted",2,R2909="Deceased",1,TRUE(),0)</f>
        <v>2</v>
      </c>
      <c r="AH2909" s="30" t="str">
        <f aca="false">IF(T2909&gt;=4,"Satisfied",IF(T2909&gt;=3,"Neutral","Needs Improvement"))</f>
        <v>Satisfied</v>
      </c>
    </row>
    <row r="2910" customFormat="false" ht="15" hidden="false" customHeight="false" outlineLevel="0" collapsed="false">
      <c r="A2910" s="27" t="s">
        <v>2748</v>
      </c>
      <c r="B2910" s="27" t="s">
        <v>2749</v>
      </c>
      <c r="C2910" s="27" t="n">
        <v>25</v>
      </c>
      <c r="D2910" s="27" t="s">
        <v>121</v>
      </c>
      <c r="E2910" s="28" t="n">
        <v>45320</v>
      </c>
      <c r="F2910" s="27" t="s">
        <v>454</v>
      </c>
      <c r="G2910" s="28" t="n">
        <v>45320</v>
      </c>
      <c r="H2910" s="27" t="s">
        <v>206</v>
      </c>
      <c r="I2910" s="27" t="s">
        <v>232</v>
      </c>
      <c r="J2910" s="27" t="s">
        <v>233</v>
      </c>
      <c r="K2910" s="27" t="s">
        <v>156</v>
      </c>
      <c r="L2910" s="27" t="n">
        <v>54</v>
      </c>
      <c r="M2910" s="27" t="n">
        <v>83</v>
      </c>
      <c r="N2910" s="27" t="s">
        <v>127</v>
      </c>
      <c r="O2910" s="27" t="s">
        <v>128</v>
      </c>
      <c r="P2910" s="27" t="s">
        <v>129</v>
      </c>
      <c r="Q2910" s="29" t="n">
        <v>4583.79</v>
      </c>
      <c r="R2910" s="27" t="s">
        <v>130</v>
      </c>
      <c r="S2910" s="27" t="s">
        <v>192</v>
      </c>
      <c r="T2910" s="27" t="n">
        <v>4</v>
      </c>
      <c r="U2910" s="27" t="n">
        <f aca="false">YEAR(E2910)</f>
        <v>2024</v>
      </c>
      <c r="V2910" s="27" t="str">
        <f aca="false">TEXT(E2910,"MMM-YYYY")</f>
        <v>Jan-2024</v>
      </c>
      <c r="W2910" s="27" t="n">
        <f aca="false">MONTH(E2910)</f>
        <v>1</v>
      </c>
      <c r="X2910" s="27" t="str">
        <f aca="false">TEXT(WEEKDAY(E2910,2),"0")&amp;" - "&amp;TEXT(E2910,"dddd")</f>
        <v>1 - Monday</v>
      </c>
      <c r="Y2910" s="27" t="str">
        <f aca="false">_xlfn.IFS(C2910&lt;18,"Child (0-17)",C2910&lt;40,"Young Adult (18-39)",C2910&lt;60,"Adult (40-59)",TRUE(),"Senior (60+)")</f>
        <v>Young Adult (18-39)</v>
      </c>
      <c r="Z2910" s="27" t="n">
        <f aca="false">ROUND(G2910-E2910,0)</f>
        <v>0</v>
      </c>
      <c r="AA2910" s="27" t="n">
        <f aca="false">L2910+M2910</f>
        <v>137</v>
      </c>
      <c r="AB2910" s="27" t="n">
        <f aca="false">IFERROR(ROUND(Q2910/AA2910,2),0)</f>
        <v>33.46</v>
      </c>
      <c r="AC2910" s="27" t="str">
        <f aca="false">IF(AND(K2910="Critical",N2910="No"),"URGENT - No Bed","Normal")</f>
        <v>Normal</v>
      </c>
      <c r="AD2910" s="33" t="n">
        <f aca="false">INDEX(Lookup_Tables!$B$3:$B$12,MATCH(H2910,Lookup_Tables!$A$3:$A$12,0))</f>
        <v>2800000</v>
      </c>
      <c r="AE2910" s="27" t="str">
        <f aca="false">INDEX(Lookup_Tables!$C$3:$C$12,MATCH(H2910,Lookup_Tables!$A$3:$A$12,0))</f>
        <v>Dr. Suresh Nair</v>
      </c>
      <c r="AF2910" s="27" t="str">
        <f aca="false">IFERROR(INDEX(Lookup_Tables!$F$16:$F$45,MATCH(I2910,Lookup_Tables!$E$16:$E$45,0)),"N/A")</f>
        <v>EMP210</v>
      </c>
      <c r="AG2910" s="27" t="n">
        <f aca="false">_xlfn.IFS(R2910="Recovered",4,R2910="Referred",3,R2910="Admitted",2,R2910="Deceased",1,TRUE(),0)</f>
        <v>4</v>
      </c>
      <c r="AH2910" s="27" t="str">
        <f aca="false">IF(T2910&gt;=4,"Satisfied",IF(T2910&gt;=3,"Neutral","Needs Improvement"))</f>
        <v>Satisfied</v>
      </c>
    </row>
    <row r="2911" customFormat="false" ht="15" hidden="false" customHeight="false" outlineLevel="0" collapsed="false">
      <c r="A2911" s="30" t="s">
        <v>2313</v>
      </c>
      <c r="B2911" s="30" t="s">
        <v>468</v>
      </c>
      <c r="C2911" s="30" t="n">
        <v>17</v>
      </c>
      <c r="D2911" s="30" t="s">
        <v>181</v>
      </c>
      <c r="E2911" s="31" t="n">
        <v>45624</v>
      </c>
      <c r="F2911" s="30" t="s">
        <v>250</v>
      </c>
      <c r="G2911" s="31" t="n">
        <v>45624</v>
      </c>
      <c r="H2911" s="30" t="s">
        <v>206</v>
      </c>
      <c r="I2911" s="30" t="s">
        <v>300</v>
      </c>
      <c r="J2911" s="30" t="s">
        <v>469</v>
      </c>
      <c r="K2911" s="30" t="s">
        <v>138</v>
      </c>
      <c r="L2911" s="30" t="n">
        <v>82</v>
      </c>
      <c r="M2911" s="30" t="n">
        <v>29</v>
      </c>
      <c r="N2911" s="30" t="s">
        <v>127</v>
      </c>
      <c r="O2911" s="30" t="s">
        <v>128</v>
      </c>
      <c r="P2911" s="30" t="s">
        <v>129</v>
      </c>
      <c r="Q2911" s="32" t="n">
        <v>1651.8</v>
      </c>
      <c r="R2911" s="30" t="s">
        <v>130</v>
      </c>
      <c r="S2911" s="30" t="s">
        <v>151</v>
      </c>
      <c r="T2911" s="30" t="n">
        <v>4</v>
      </c>
      <c r="U2911" s="30" t="n">
        <f aca="false">YEAR(E2911)</f>
        <v>2024</v>
      </c>
      <c r="V2911" s="30" t="str">
        <f aca="false">TEXT(E2911,"MMM-YYYY")</f>
        <v>Nov-2024</v>
      </c>
      <c r="W2911" s="30" t="n">
        <f aca="false">MONTH(E2911)</f>
        <v>11</v>
      </c>
      <c r="X2911" s="30" t="str">
        <f aca="false">TEXT(WEEKDAY(E2911,2),"0")&amp;" - "&amp;TEXT(E2911,"dddd")</f>
        <v>4 - Thursday</v>
      </c>
      <c r="Y2911" s="30" t="str">
        <f aca="false">_xlfn.IFS(C2911&lt;18,"Child (0-17)",C2911&lt;40,"Young Adult (18-39)",C2911&lt;60,"Adult (40-59)",TRUE(),"Senior (60+)")</f>
        <v>Child (0-17)</v>
      </c>
      <c r="Z2911" s="30" t="n">
        <f aca="false">ROUND(G2911-E2911,0)</f>
        <v>0</v>
      </c>
      <c r="AA2911" s="30" t="n">
        <f aca="false">L2911+M2911</f>
        <v>111</v>
      </c>
      <c r="AB2911" s="30" t="n">
        <f aca="false">IFERROR(ROUND(Q2911/AA2911,2),0)</f>
        <v>14.88</v>
      </c>
      <c r="AC2911" s="30" t="str">
        <f aca="false">IF(AND(K2911="Critical",N2911="No"),"URGENT - No Bed","Normal")</f>
        <v>Normal</v>
      </c>
      <c r="AD2911" s="34" t="n">
        <f aca="false">INDEX(Lookup_Tables!$B$3:$B$12,MATCH(H2911,Lookup_Tables!$A$3:$A$12,0))</f>
        <v>2800000</v>
      </c>
      <c r="AE2911" s="30" t="str">
        <f aca="false">INDEX(Lookup_Tables!$C$3:$C$12,MATCH(H2911,Lookup_Tables!$A$3:$A$12,0))</f>
        <v>Dr. Suresh Nair</v>
      </c>
      <c r="AF2911" s="30" t="str">
        <f aca="false">IFERROR(INDEX(Lookup_Tables!$F$16:$F$45,MATCH(I2911,Lookup_Tables!$E$16:$E$45,0)),"N/A")</f>
        <v>EMP211</v>
      </c>
      <c r="AG2911" s="30" t="n">
        <f aca="false">_xlfn.IFS(R2911="Recovered",4,R2911="Referred",3,R2911="Admitted",2,R2911="Deceased",1,TRUE(),0)</f>
        <v>4</v>
      </c>
      <c r="AH2911" s="30" t="str">
        <f aca="false">IF(T2911&gt;=4,"Satisfied",IF(T2911&gt;=3,"Neutral","Needs Improvement"))</f>
        <v>Satisfied</v>
      </c>
    </row>
    <row r="2912" customFormat="false" ht="15" hidden="false" customHeight="false" outlineLevel="0" collapsed="false">
      <c r="A2912" s="27" t="s">
        <v>3013</v>
      </c>
      <c r="B2912" s="27" t="s">
        <v>1781</v>
      </c>
      <c r="C2912" s="27" t="n">
        <v>42</v>
      </c>
      <c r="D2912" s="27" t="s">
        <v>181</v>
      </c>
      <c r="E2912" s="28" t="n">
        <v>45378</v>
      </c>
      <c r="F2912" s="27" t="s">
        <v>2834</v>
      </c>
      <c r="G2912" s="28" t="n">
        <v>45384</v>
      </c>
      <c r="H2912" s="27" t="s">
        <v>161</v>
      </c>
      <c r="I2912" s="27" t="s">
        <v>320</v>
      </c>
      <c r="J2912" s="27" t="s">
        <v>163</v>
      </c>
      <c r="K2912" s="27" t="s">
        <v>202</v>
      </c>
      <c r="L2912" s="27" t="n">
        <v>10</v>
      </c>
      <c r="M2912" s="27" t="n">
        <v>161</v>
      </c>
      <c r="N2912" s="27" t="s">
        <v>186</v>
      </c>
      <c r="O2912" s="27" t="s">
        <v>139</v>
      </c>
      <c r="P2912" s="27" t="s">
        <v>150</v>
      </c>
      <c r="Q2912" s="29" t="n">
        <v>18659.65</v>
      </c>
      <c r="R2912" s="27" t="s">
        <v>130</v>
      </c>
      <c r="S2912" s="27" t="s">
        <v>197</v>
      </c>
      <c r="T2912" s="27" t="n">
        <v>4</v>
      </c>
      <c r="U2912" s="27" t="n">
        <f aca="false">YEAR(E2912)</f>
        <v>2024</v>
      </c>
      <c r="V2912" s="27" t="str">
        <f aca="false">TEXT(E2912,"MMM-YYYY")</f>
        <v>Mar-2024</v>
      </c>
      <c r="W2912" s="27" t="n">
        <f aca="false">MONTH(E2912)</f>
        <v>3</v>
      </c>
      <c r="X2912" s="27" t="str">
        <f aca="false">TEXT(WEEKDAY(E2912,2),"0")&amp;" - "&amp;TEXT(E2912,"dddd")</f>
        <v>3 - Wednesday</v>
      </c>
      <c r="Y2912" s="27" t="str">
        <f aca="false">_xlfn.IFS(C2912&lt;18,"Child (0-17)",C2912&lt;40,"Young Adult (18-39)",C2912&lt;60,"Adult (40-59)",TRUE(),"Senior (60+)")</f>
        <v>Adult (40-59)</v>
      </c>
      <c r="Z2912" s="27" t="n">
        <f aca="false">ROUND(G2912-E2912,0)</f>
        <v>6</v>
      </c>
      <c r="AA2912" s="27" t="n">
        <f aca="false">L2912+M2912</f>
        <v>171</v>
      </c>
      <c r="AB2912" s="27" t="n">
        <f aca="false">IFERROR(ROUND(Q2912/AA2912,2),0)</f>
        <v>109.12</v>
      </c>
      <c r="AC2912" s="27" t="str">
        <f aca="false">IF(AND(K2912="Critical",N2912="No"),"URGENT - No Bed","Normal")</f>
        <v>Normal</v>
      </c>
      <c r="AD2912" s="33" t="n">
        <f aca="false">INDEX(Lookup_Tables!$B$3:$B$12,MATCH(H2912,Lookup_Tables!$A$3:$A$12,0))</f>
        <v>3600000</v>
      </c>
      <c r="AE2912" s="27" t="str">
        <f aca="false">INDEX(Lookup_Tables!$C$3:$C$12,MATCH(H2912,Lookup_Tables!$A$3:$A$12,0))</f>
        <v>Dr. Sameer Joshi</v>
      </c>
      <c r="AF2912" s="27" t="str">
        <f aca="false">IFERROR(INDEX(Lookup_Tables!$F$16:$F$45,MATCH(I2912,Lookup_Tables!$E$16:$E$45,0)),"N/A")</f>
        <v>EMP223</v>
      </c>
      <c r="AG2912" s="27" t="n">
        <f aca="false">_xlfn.IFS(R2912="Recovered",4,R2912="Referred",3,R2912="Admitted",2,R2912="Deceased",1,TRUE(),0)</f>
        <v>4</v>
      </c>
      <c r="AH2912" s="27" t="str">
        <f aca="false">IF(T2912&gt;=4,"Satisfied",IF(T2912&gt;=3,"Neutral","Needs Improvement"))</f>
        <v>Satisfied</v>
      </c>
    </row>
    <row r="2913" customFormat="false" ht="15" hidden="false" customHeight="false" outlineLevel="0" collapsed="false">
      <c r="A2913" s="30" t="s">
        <v>6216</v>
      </c>
      <c r="B2913" s="30" t="s">
        <v>4069</v>
      </c>
      <c r="C2913" s="30" t="n">
        <v>19</v>
      </c>
      <c r="D2913" s="30" t="s">
        <v>181</v>
      </c>
      <c r="E2913" s="31" t="n">
        <v>45493</v>
      </c>
      <c r="F2913" s="30" t="s">
        <v>885</v>
      </c>
      <c r="G2913" s="31" t="n">
        <v>45499</v>
      </c>
      <c r="H2913" s="30" t="s">
        <v>161</v>
      </c>
      <c r="I2913" s="30" t="s">
        <v>320</v>
      </c>
      <c r="J2913" s="30" t="s">
        <v>258</v>
      </c>
      <c r="K2913" s="30" t="s">
        <v>126</v>
      </c>
      <c r="L2913" s="30" t="n">
        <v>43</v>
      </c>
      <c r="M2913" s="30" t="n">
        <v>54</v>
      </c>
      <c r="N2913" s="30" t="s">
        <v>127</v>
      </c>
      <c r="O2913" s="30" t="s">
        <v>128</v>
      </c>
      <c r="P2913" s="30" t="s">
        <v>129</v>
      </c>
      <c r="Q2913" s="32" t="n">
        <v>7327.36</v>
      </c>
      <c r="R2913" s="30" t="s">
        <v>130</v>
      </c>
      <c r="S2913" s="30" t="s">
        <v>151</v>
      </c>
      <c r="T2913" s="30" t="n">
        <v>5</v>
      </c>
      <c r="U2913" s="30" t="n">
        <f aca="false">YEAR(E2913)</f>
        <v>2024</v>
      </c>
      <c r="V2913" s="30" t="str">
        <f aca="false">TEXT(E2913,"MMM-YYYY")</f>
        <v>Jul-2024</v>
      </c>
      <c r="W2913" s="30" t="n">
        <f aca="false">MONTH(E2913)</f>
        <v>7</v>
      </c>
      <c r="X2913" s="30" t="str">
        <f aca="false">TEXT(WEEKDAY(E2913,2),"0")&amp;" - "&amp;TEXT(E2913,"dddd")</f>
        <v>6 - Saturday</v>
      </c>
      <c r="Y2913" s="30" t="str">
        <f aca="false">_xlfn.IFS(C2913&lt;18,"Child (0-17)",C2913&lt;40,"Young Adult (18-39)",C2913&lt;60,"Adult (40-59)",TRUE(),"Senior (60+)")</f>
        <v>Young Adult (18-39)</v>
      </c>
      <c r="Z2913" s="30" t="n">
        <f aca="false">ROUND(G2913-E2913,0)</f>
        <v>6</v>
      </c>
      <c r="AA2913" s="30" t="n">
        <f aca="false">L2913+M2913</f>
        <v>97</v>
      </c>
      <c r="AB2913" s="30" t="n">
        <f aca="false">IFERROR(ROUND(Q2913/AA2913,2),0)</f>
        <v>75.54</v>
      </c>
      <c r="AC2913" s="30" t="str">
        <f aca="false">IF(AND(K2913="Critical",N2913="No"),"URGENT - No Bed","Normal")</f>
        <v>Normal</v>
      </c>
      <c r="AD2913" s="34" t="n">
        <f aca="false">INDEX(Lookup_Tables!$B$3:$B$12,MATCH(H2913,Lookup_Tables!$A$3:$A$12,0))</f>
        <v>3600000</v>
      </c>
      <c r="AE2913" s="30" t="str">
        <f aca="false">INDEX(Lookup_Tables!$C$3:$C$12,MATCH(H2913,Lookup_Tables!$A$3:$A$12,0))</f>
        <v>Dr. Sameer Joshi</v>
      </c>
      <c r="AF2913" s="30" t="str">
        <f aca="false">IFERROR(INDEX(Lookup_Tables!$F$16:$F$45,MATCH(I2913,Lookup_Tables!$E$16:$E$45,0)),"N/A")</f>
        <v>EMP223</v>
      </c>
      <c r="AG2913" s="30" t="n">
        <f aca="false">_xlfn.IFS(R2913="Recovered",4,R2913="Referred",3,R2913="Admitted",2,R2913="Deceased",1,TRUE(),0)</f>
        <v>4</v>
      </c>
      <c r="AH2913" s="30" t="str">
        <f aca="false">IF(T2913&gt;=4,"Satisfied",IF(T2913&gt;=3,"Neutral","Needs Improvement"))</f>
        <v>Satisfied</v>
      </c>
    </row>
    <row r="2914" customFormat="false" ht="15" hidden="false" customHeight="false" outlineLevel="0" collapsed="false">
      <c r="A2914" s="27" t="s">
        <v>6262</v>
      </c>
      <c r="B2914" s="27" t="s">
        <v>6263</v>
      </c>
      <c r="C2914" s="27" t="n">
        <v>30</v>
      </c>
      <c r="D2914" s="27" t="s">
        <v>181</v>
      </c>
      <c r="E2914" s="28" t="n">
        <v>45524</v>
      </c>
      <c r="F2914" s="27" t="s">
        <v>425</v>
      </c>
      <c r="G2914" s="28" t="n">
        <v>45526</v>
      </c>
      <c r="H2914" s="27" t="s">
        <v>236</v>
      </c>
      <c r="I2914" s="27" t="s">
        <v>237</v>
      </c>
      <c r="J2914" s="27" t="s">
        <v>267</v>
      </c>
      <c r="K2914" s="27" t="s">
        <v>156</v>
      </c>
      <c r="L2914" s="27" t="n">
        <v>23</v>
      </c>
      <c r="M2914" s="27" t="n">
        <v>86</v>
      </c>
      <c r="N2914" s="27" t="s">
        <v>127</v>
      </c>
      <c r="O2914" s="27" t="s">
        <v>128</v>
      </c>
      <c r="P2914" s="27" t="s">
        <v>150</v>
      </c>
      <c r="Q2914" s="29" t="n">
        <v>3783.52</v>
      </c>
      <c r="R2914" s="27" t="s">
        <v>130</v>
      </c>
      <c r="S2914" s="27" t="s">
        <v>157</v>
      </c>
      <c r="T2914" s="27" t="n">
        <v>2</v>
      </c>
      <c r="U2914" s="27" t="n">
        <f aca="false">YEAR(E2914)</f>
        <v>2024</v>
      </c>
      <c r="V2914" s="27" t="str">
        <f aca="false">TEXT(E2914,"MMM-YYYY")</f>
        <v>Aug-2024</v>
      </c>
      <c r="W2914" s="27" t="n">
        <f aca="false">MONTH(E2914)</f>
        <v>8</v>
      </c>
      <c r="X2914" s="27" t="str">
        <f aca="false">TEXT(WEEKDAY(E2914,2),"0")&amp;" - "&amp;TEXT(E2914,"dddd")</f>
        <v>2 - Tuesday</v>
      </c>
      <c r="Y2914" s="27" t="str">
        <f aca="false">_xlfn.IFS(C2914&lt;18,"Child (0-17)",C2914&lt;40,"Young Adult (18-39)",C2914&lt;60,"Adult (40-59)",TRUE(),"Senior (60+)")</f>
        <v>Young Adult (18-39)</v>
      </c>
      <c r="Z2914" s="27" t="n">
        <f aca="false">ROUND(G2914-E2914,0)</f>
        <v>2</v>
      </c>
      <c r="AA2914" s="27" t="n">
        <f aca="false">L2914+M2914</f>
        <v>109</v>
      </c>
      <c r="AB2914" s="27" t="n">
        <f aca="false">IFERROR(ROUND(Q2914/AA2914,2),0)</f>
        <v>34.71</v>
      </c>
      <c r="AC2914" s="27" t="str">
        <f aca="false">IF(AND(K2914="Critical",N2914="No"),"URGENT - No Bed","Normal")</f>
        <v>Normal</v>
      </c>
      <c r="AD2914" s="33" t="n">
        <f aca="false">INDEX(Lookup_Tables!$B$3:$B$12,MATCH(H2914,Lookup_Tables!$A$3:$A$12,0))</f>
        <v>3900000</v>
      </c>
      <c r="AE2914" s="27" t="str">
        <f aca="false">INDEX(Lookup_Tables!$C$3:$C$12,MATCH(H2914,Lookup_Tables!$A$3:$A$12,0))</f>
        <v>Dr. Rina Mehta</v>
      </c>
      <c r="AF2914" s="27" t="str">
        <f aca="false">IFERROR(INDEX(Lookup_Tables!$F$16:$F$45,MATCH(I2914,Lookup_Tables!$E$16:$E$45,0)),"N/A")</f>
        <v>EMP215</v>
      </c>
      <c r="AG2914" s="27" t="n">
        <f aca="false">_xlfn.IFS(R2914="Recovered",4,R2914="Referred",3,R2914="Admitted",2,R2914="Deceased",1,TRUE(),0)</f>
        <v>4</v>
      </c>
      <c r="AH2914" s="27" t="str">
        <f aca="false">IF(T2914&gt;=4,"Satisfied",IF(T2914&gt;=3,"Neutral","Needs Improvement"))</f>
        <v>Needs Improvement</v>
      </c>
    </row>
    <row r="2915" customFormat="false" ht="15" hidden="false" customHeight="false" outlineLevel="0" collapsed="false">
      <c r="A2915" s="30" t="s">
        <v>5442</v>
      </c>
      <c r="B2915" s="30" t="s">
        <v>6080</v>
      </c>
      <c r="C2915" s="30" t="n">
        <v>39</v>
      </c>
      <c r="D2915" s="30" t="s">
        <v>121</v>
      </c>
      <c r="E2915" s="31" t="n">
        <v>45536</v>
      </c>
      <c r="F2915" s="30" t="s">
        <v>1233</v>
      </c>
      <c r="G2915" s="31" t="n">
        <v>45539</v>
      </c>
      <c r="H2915" s="30" t="s">
        <v>123</v>
      </c>
      <c r="I2915" s="30" t="s">
        <v>124</v>
      </c>
      <c r="J2915" s="30" t="s">
        <v>305</v>
      </c>
      <c r="K2915" s="30" t="s">
        <v>156</v>
      </c>
      <c r="L2915" s="30" t="n">
        <v>57</v>
      </c>
      <c r="M2915" s="30" t="n">
        <v>46</v>
      </c>
      <c r="N2915" s="30" t="s">
        <v>127</v>
      </c>
      <c r="O2915" s="30" t="s">
        <v>149</v>
      </c>
      <c r="P2915" s="30" t="s">
        <v>140</v>
      </c>
      <c r="Q2915" s="32" t="n">
        <v>3561.99</v>
      </c>
      <c r="R2915" s="30" t="s">
        <v>130</v>
      </c>
      <c r="S2915" s="30" t="s">
        <v>197</v>
      </c>
      <c r="T2915" s="30" t="n">
        <v>4</v>
      </c>
      <c r="U2915" s="30" t="n">
        <f aca="false">YEAR(E2915)</f>
        <v>2024</v>
      </c>
      <c r="V2915" s="30" t="str">
        <f aca="false">TEXT(E2915,"MMM-YYYY")</f>
        <v>Sep-2024</v>
      </c>
      <c r="W2915" s="30" t="n">
        <f aca="false">MONTH(E2915)</f>
        <v>9</v>
      </c>
      <c r="X2915" s="30" t="str">
        <f aca="false">TEXT(WEEKDAY(E2915,2),"0")&amp;" - "&amp;TEXT(E2915,"dddd")</f>
        <v>7 - Sunday</v>
      </c>
      <c r="Y2915" s="30" t="str">
        <f aca="false">_xlfn.IFS(C2915&lt;18,"Child (0-17)",C2915&lt;40,"Young Adult (18-39)",C2915&lt;60,"Adult (40-59)",TRUE(),"Senior (60+)")</f>
        <v>Young Adult (18-39)</v>
      </c>
      <c r="Z2915" s="30" t="n">
        <f aca="false">ROUND(G2915-E2915,0)</f>
        <v>3</v>
      </c>
      <c r="AA2915" s="30" t="n">
        <f aca="false">L2915+M2915</f>
        <v>103</v>
      </c>
      <c r="AB2915" s="30" t="n">
        <f aca="false">IFERROR(ROUND(Q2915/AA2915,2),0)</f>
        <v>34.58</v>
      </c>
      <c r="AC2915" s="30" t="str">
        <f aca="false">IF(AND(K2915="Critical",N2915="No"),"URGENT - No Bed","Normal")</f>
        <v>Normal</v>
      </c>
      <c r="AD2915" s="34" t="n">
        <f aca="false">INDEX(Lookup_Tables!$B$3:$B$12,MATCH(H2915,Lookup_Tables!$A$3:$A$12,0))</f>
        <v>2200000</v>
      </c>
      <c r="AE2915" s="30" t="str">
        <f aca="false">INDEX(Lookup_Tables!$C$3:$C$12,MATCH(H2915,Lookup_Tables!$A$3:$A$12,0))</f>
        <v>Dr. Rohan Das</v>
      </c>
      <c r="AF2915" s="30" t="str">
        <f aca="false">IFERROR(INDEX(Lookup_Tables!$F$16:$F$45,MATCH(I2915,Lookup_Tables!$E$16:$E$45,0)),"N/A")</f>
        <v>EMP205</v>
      </c>
      <c r="AG2915" s="30" t="n">
        <f aca="false">_xlfn.IFS(R2915="Recovered",4,R2915="Referred",3,R2915="Admitted",2,R2915="Deceased",1,TRUE(),0)</f>
        <v>4</v>
      </c>
      <c r="AH2915" s="30" t="str">
        <f aca="false">IF(T2915&gt;=4,"Satisfied",IF(T2915&gt;=3,"Neutral","Needs Improvement"))</f>
        <v>Satisfied</v>
      </c>
    </row>
    <row r="2916" customFormat="false" ht="15" hidden="false" customHeight="false" outlineLevel="0" collapsed="false">
      <c r="A2916" s="27" t="s">
        <v>6808</v>
      </c>
      <c r="B2916" s="27" t="s">
        <v>2450</v>
      </c>
      <c r="C2916" s="27" t="n">
        <v>45</v>
      </c>
      <c r="D2916" s="27" t="s">
        <v>181</v>
      </c>
      <c r="E2916" s="28" t="n">
        <v>45631</v>
      </c>
      <c r="F2916" s="27" t="s">
        <v>1162</v>
      </c>
      <c r="G2916" s="28" t="n">
        <v>45631</v>
      </c>
      <c r="H2916" s="27" t="s">
        <v>168</v>
      </c>
      <c r="I2916" s="27" t="s">
        <v>366</v>
      </c>
      <c r="J2916" s="27" t="s">
        <v>367</v>
      </c>
      <c r="K2916" s="27" t="s">
        <v>138</v>
      </c>
      <c r="L2916" s="27" t="n">
        <v>47</v>
      </c>
      <c r="M2916" s="27" t="n">
        <v>27</v>
      </c>
      <c r="N2916" s="27" t="s">
        <v>127</v>
      </c>
      <c r="O2916" s="27" t="s">
        <v>128</v>
      </c>
      <c r="P2916" s="27" t="s">
        <v>140</v>
      </c>
      <c r="Q2916" s="29" t="n">
        <v>2408.8</v>
      </c>
      <c r="R2916" s="27" t="s">
        <v>130</v>
      </c>
      <c r="S2916" s="27" t="s">
        <v>141</v>
      </c>
      <c r="T2916" s="27" t="n">
        <v>5</v>
      </c>
      <c r="U2916" s="27" t="n">
        <f aca="false">YEAR(E2916)</f>
        <v>2024</v>
      </c>
      <c r="V2916" s="27" t="str">
        <f aca="false">TEXT(E2916,"MMM-YYYY")</f>
        <v>Dec-2024</v>
      </c>
      <c r="W2916" s="27" t="n">
        <f aca="false">MONTH(E2916)</f>
        <v>12</v>
      </c>
      <c r="X2916" s="27" t="str">
        <f aca="false">TEXT(WEEKDAY(E2916,2),"0")&amp;" - "&amp;TEXT(E2916,"dddd")</f>
        <v>4 - Thursday</v>
      </c>
      <c r="Y2916" s="27" t="str">
        <f aca="false">_xlfn.IFS(C2916&lt;18,"Child (0-17)",C2916&lt;40,"Young Adult (18-39)",C2916&lt;60,"Adult (40-59)",TRUE(),"Senior (60+)")</f>
        <v>Adult (40-59)</v>
      </c>
      <c r="Z2916" s="27" t="n">
        <f aca="false">ROUND(G2916-E2916,0)</f>
        <v>0</v>
      </c>
      <c r="AA2916" s="27" t="n">
        <f aca="false">L2916+M2916</f>
        <v>74</v>
      </c>
      <c r="AB2916" s="27" t="n">
        <f aca="false">IFERROR(ROUND(Q2916/AA2916,2),0)</f>
        <v>32.55</v>
      </c>
      <c r="AC2916" s="27" t="str">
        <f aca="false">IF(AND(K2916="Critical",N2916="No"),"URGENT - No Bed","Normal")</f>
        <v>Normal</v>
      </c>
      <c r="AD2916" s="33" t="n">
        <f aca="false">INDEX(Lookup_Tables!$B$3:$B$12,MATCH(H2916,Lookup_Tables!$A$3:$A$12,0))</f>
        <v>4400000</v>
      </c>
      <c r="AE2916" s="27" t="str">
        <f aca="false">INDEX(Lookup_Tables!$C$3:$C$12,MATCH(H2916,Lookup_Tables!$A$3:$A$12,0))</f>
        <v>Dr. Neha Chopra</v>
      </c>
      <c r="AF2916" s="27" t="str">
        <f aca="false">IFERROR(INDEX(Lookup_Tables!$F$16:$F$45,MATCH(I2916,Lookup_Tables!$E$16:$E$45,0)),"N/A")</f>
        <v>EMP218</v>
      </c>
      <c r="AG2916" s="27" t="n">
        <f aca="false">_xlfn.IFS(R2916="Recovered",4,R2916="Referred",3,R2916="Admitted",2,R2916="Deceased",1,TRUE(),0)</f>
        <v>4</v>
      </c>
      <c r="AH2916" s="27" t="str">
        <f aca="false">IF(T2916&gt;=4,"Satisfied",IF(T2916&gt;=3,"Neutral","Needs Improvement"))</f>
        <v>Satisfied</v>
      </c>
    </row>
    <row r="2917" customFormat="false" ht="15" hidden="false" customHeight="false" outlineLevel="0" collapsed="false">
      <c r="A2917" s="30" t="s">
        <v>588</v>
      </c>
      <c r="B2917" s="30" t="s">
        <v>589</v>
      </c>
      <c r="C2917" s="30" t="n">
        <v>37</v>
      </c>
      <c r="D2917" s="30" t="s">
        <v>121</v>
      </c>
      <c r="E2917" s="31" t="n">
        <v>45569</v>
      </c>
      <c r="F2917" s="30" t="s">
        <v>590</v>
      </c>
      <c r="G2917" s="31" t="n">
        <v>45571</v>
      </c>
      <c r="H2917" s="30" t="s">
        <v>146</v>
      </c>
      <c r="I2917" s="30" t="s">
        <v>147</v>
      </c>
      <c r="J2917" s="30" t="s">
        <v>148</v>
      </c>
      <c r="K2917" s="30" t="s">
        <v>156</v>
      </c>
      <c r="L2917" s="30" t="n">
        <v>16</v>
      </c>
      <c r="M2917" s="30" t="n">
        <v>33</v>
      </c>
      <c r="N2917" s="30" t="s">
        <v>186</v>
      </c>
      <c r="O2917" s="30" t="s">
        <v>128</v>
      </c>
      <c r="P2917" s="30" t="s">
        <v>150</v>
      </c>
      <c r="Q2917" s="32" t="n">
        <v>2522.04</v>
      </c>
      <c r="R2917" s="30" t="s">
        <v>130</v>
      </c>
      <c r="S2917" s="30" t="s">
        <v>141</v>
      </c>
      <c r="T2917" s="30" t="n">
        <v>4</v>
      </c>
      <c r="U2917" s="30" t="n">
        <f aca="false">YEAR(E2917)</f>
        <v>2024</v>
      </c>
      <c r="V2917" s="30" t="str">
        <f aca="false">TEXT(E2917,"MMM-YYYY")</f>
        <v>Oct-2024</v>
      </c>
      <c r="W2917" s="30" t="n">
        <f aca="false">MONTH(E2917)</f>
        <v>10</v>
      </c>
      <c r="X2917" s="30" t="str">
        <f aca="false">TEXT(WEEKDAY(E2917,2),"0")&amp;" - "&amp;TEXT(E2917,"dddd")</f>
        <v>5 - Friday</v>
      </c>
      <c r="Y2917" s="30" t="str">
        <f aca="false">_xlfn.IFS(C2917&lt;18,"Child (0-17)",C2917&lt;40,"Young Adult (18-39)",C2917&lt;60,"Adult (40-59)",TRUE(),"Senior (60+)")</f>
        <v>Young Adult (18-39)</v>
      </c>
      <c r="Z2917" s="30" t="n">
        <f aca="false">ROUND(G2917-E2917,0)</f>
        <v>2</v>
      </c>
      <c r="AA2917" s="30" t="n">
        <f aca="false">L2917+M2917</f>
        <v>49</v>
      </c>
      <c r="AB2917" s="30" t="n">
        <f aca="false">IFERROR(ROUND(Q2917/AA2917,2),0)</f>
        <v>51.47</v>
      </c>
      <c r="AC2917" s="30" t="str">
        <f aca="false">IF(AND(K2917="Critical",N2917="No"),"URGENT - No Bed","Normal")</f>
        <v>Normal</v>
      </c>
      <c r="AD2917" s="34" t="n">
        <f aca="false">INDEX(Lookup_Tables!$B$3:$B$12,MATCH(H2917,Lookup_Tables!$A$3:$A$12,0))</f>
        <v>2700000</v>
      </c>
      <c r="AE2917" s="30" t="str">
        <f aca="false">INDEX(Lookup_Tables!$C$3:$C$12,MATCH(H2917,Lookup_Tables!$A$3:$A$12,0))</f>
        <v>Dr. Vikram Singh</v>
      </c>
      <c r="AF2917" s="30" t="str">
        <f aca="false">IFERROR(INDEX(Lookup_Tables!$F$16:$F$45,MATCH(I2917,Lookup_Tables!$E$16:$E$45,0)),"N/A")</f>
        <v>EMP229</v>
      </c>
      <c r="AG2917" s="30" t="n">
        <f aca="false">_xlfn.IFS(R2917="Recovered",4,R2917="Referred",3,R2917="Admitted",2,R2917="Deceased",1,TRUE(),0)</f>
        <v>4</v>
      </c>
      <c r="AH2917" s="30" t="str">
        <f aca="false">IF(T2917&gt;=4,"Satisfied",IF(T2917&gt;=3,"Neutral","Needs Improvement"))</f>
        <v>Satisfied</v>
      </c>
    </row>
    <row r="2918" customFormat="false" ht="15" hidden="false" customHeight="false" outlineLevel="0" collapsed="false">
      <c r="A2918" s="27" t="s">
        <v>2562</v>
      </c>
      <c r="B2918" s="27" t="s">
        <v>2563</v>
      </c>
      <c r="C2918" s="27" t="n">
        <v>19</v>
      </c>
      <c r="D2918" s="27" t="s">
        <v>181</v>
      </c>
      <c r="E2918" s="28" t="n">
        <v>45532</v>
      </c>
      <c r="F2918" s="27" t="s">
        <v>764</v>
      </c>
      <c r="G2918" s="28" t="n">
        <v>45533</v>
      </c>
      <c r="H2918" s="27" t="s">
        <v>161</v>
      </c>
      <c r="I2918" s="27" t="s">
        <v>162</v>
      </c>
      <c r="J2918" s="27" t="s">
        <v>258</v>
      </c>
      <c r="K2918" s="27" t="s">
        <v>156</v>
      </c>
      <c r="L2918" s="27" t="n">
        <v>66</v>
      </c>
      <c r="M2918" s="27" t="n">
        <v>35</v>
      </c>
      <c r="N2918" s="27" t="s">
        <v>186</v>
      </c>
      <c r="O2918" s="27" t="s">
        <v>171</v>
      </c>
      <c r="P2918" s="27" t="s">
        <v>140</v>
      </c>
      <c r="Q2918" s="29" t="n">
        <v>4133.95</v>
      </c>
      <c r="R2918" s="27" t="s">
        <v>130</v>
      </c>
      <c r="S2918" s="27" t="s">
        <v>192</v>
      </c>
      <c r="T2918" s="27" t="n">
        <v>5</v>
      </c>
      <c r="U2918" s="27" t="n">
        <f aca="false">YEAR(E2918)</f>
        <v>2024</v>
      </c>
      <c r="V2918" s="27" t="str">
        <f aca="false">TEXT(E2918,"MMM-YYYY")</f>
        <v>Aug-2024</v>
      </c>
      <c r="W2918" s="27" t="n">
        <f aca="false">MONTH(E2918)</f>
        <v>8</v>
      </c>
      <c r="X2918" s="27" t="str">
        <f aca="false">TEXT(WEEKDAY(E2918,2),"0")&amp;" - "&amp;TEXT(E2918,"dddd")</f>
        <v>3 - Wednesday</v>
      </c>
      <c r="Y2918" s="27" t="str">
        <f aca="false">_xlfn.IFS(C2918&lt;18,"Child (0-17)",C2918&lt;40,"Young Adult (18-39)",C2918&lt;60,"Adult (40-59)",TRUE(),"Senior (60+)")</f>
        <v>Young Adult (18-39)</v>
      </c>
      <c r="Z2918" s="27" t="n">
        <f aca="false">ROUND(G2918-E2918,0)</f>
        <v>1</v>
      </c>
      <c r="AA2918" s="27" t="n">
        <f aca="false">L2918+M2918</f>
        <v>101</v>
      </c>
      <c r="AB2918" s="27" t="n">
        <f aca="false">IFERROR(ROUND(Q2918/AA2918,2),0)</f>
        <v>40.93</v>
      </c>
      <c r="AC2918" s="27" t="str">
        <f aca="false">IF(AND(K2918="Critical",N2918="No"),"URGENT - No Bed","Normal")</f>
        <v>Normal</v>
      </c>
      <c r="AD2918" s="33" t="n">
        <f aca="false">INDEX(Lookup_Tables!$B$3:$B$12,MATCH(H2918,Lookup_Tables!$A$3:$A$12,0))</f>
        <v>3600000</v>
      </c>
      <c r="AE2918" s="27" t="str">
        <f aca="false">INDEX(Lookup_Tables!$C$3:$C$12,MATCH(H2918,Lookup_Tables!$A$3:$A$12,0))</f>
        <v>Dr. Sameer Joshi</v>
      </c>
      <c r="AF2918" s="27" t="str">
        <f aca="false">IFERROR(INDEX(Lookup_Tables!$F$16:$F$45,MATCH(I2918,Lookup_Tables!$E$16:$E$45,0)),"N/A")</f>
        <v>EMP222</v>
      </c>
      <c r="AG2918" s="27" t="n">
        <f aca="false">_xlfn.IFS(R2918="Recovered",4,R2918="Referred",3,R2918="Admitted",2,R2918="Deceased",1,TRUE(),0)</f>
        <v>4</v>
      </c>
      <c r="AH2918" s="27" t="str">
        <f aca="false">IF(T2918&gt;=4,"Satisfied",IF(T2918&gt;=3,"Neutral","Needs Improvement"))</f>
        <v>Satisfied</v>
      </c>
    </row>
    <row r="2919" customFormat="false" ht="15" hidden="false" customHeight="false" outlineLevel="0" collapsed="false">
      <c r="A2919" s="30" t="s">
        <v>4956</v>
      </c>
      <c r="B2919" s="30" t="s">
        <v>4957</v>
      </c>
      <c r="C2919" s="30" t="n">
        <v>45</v>
      </c>
      <c r="D2919" s="30" t="s">
        <v>121</v>
      </c>
      <c r="E2919" s="31" t="n">
        <v>45588</v>
      </c>
      <c r="F2919" s="30" t="s">
        <v>175</v>
      </c>
      <c r="G2919" s="31" t="n">
        <v>45590</v>
      </c>
      <c r="H2919" s="30" t="s">
        <v>161</v>
      </c>
      <c r="I2919" s="30" t="s">
        <v>538</v>
      </c>
      <c r="J2919" s="30" t="s">
        <v>163</v>
      </c>
      <c r="K2919" s="30" t="s">
        <v>156</v>
      </c>
      <c r="L2919" s="30" t="n">
        <v>31</v>
      </c>
      <c r="M2919" s="30" t="n">
        <v>40</v>
      </c>
      <c r="N2919" s="30" t="s">
        <v>127</v>
      </c>
      <c r="O2919" s="30" t="s">
        <v>139</v>
      </c>
      <c r="P2919" s="30" t="s">
        <v>140</v>
      </c>
      <c r="Q2919" s="32" t="n">
        <v>3821.49</v>
      </c>
      <c r="R2919" s="30" t="s">
        <v>130</v>
      </c>
      <c r="S2919" s="30" t="s">
        <v>178</v>
      </c>
      <c r="T2919" s="30" t="n">
        <v>4</v>
      </c>
      <c r="U2919" s="30" t="n">
        <f aca="false">YEAR(E2919)</f>
        <v>2024</v>
      </c>
      <c r="V2919" s="30" t="str">
        <f aca="false">TEXT(E2919,"MMM-YYYY")</f>
        <v>Oct-2024</v>
      </c>
      <c r="W2919" s="30" t="n">
        <f aca="false">MONTH(E2919)</f>
        <v>10</v>
      </c>
      <c r="X2919" s="30" t="str">
        <f aca="false">TEXT(WEEKDAY(E2919,2),"0")&amp;" - "&amp;TEXT(E2919,"dddd")</f>
        <v>3 - Wednesday</v>
      </c>
      <c r="Y2919" s="30" t="str">
        <f aca="false">_xlfn.IFS(C2919&lt;18,"Child (0-17)",C2919&lt;40,"Young Adult (18-39)",C2919&lt;60,"Adult (40-59)",TRUE(),"Senior (60+)")</f>
        <v>Adult (40-59)</v>
      </c>
      <c r="Z2919" s="30" t="n">
        <f aca="false">ROUND(G2919-E2919,0)</f>
        <v>2</v>
      </c>
      <c r="AA2919" s="30" t="n">
        <f aca="false">L2919+M2919</f>
        <v>71</v>
      </c>
      <c r="AB2919" s="30" t="n">
        <f aca="false">IFERROR(ROUND(Q2919/AA2919,2),0)</f>
        <v>53.82</v>
      </c>
      <c r="AC2919" s="30" t="str">
        <f aca="false">IF(AND(K2919="Critical",N2919="No"),"URGENT - No Bed","Normal")</f>
        <v>Normal</v>
      </c>
      <c r="AD2919" s="34" t="n">
        <f aca="false">INDEX(Lookup_Tables!$B$3:$B$12,MATCH(H2919,Lookup_Tables!$A$3:$A$12,0))</f>
        <v>3600000</v>
      </c>
      <c r="AE2919" s="30" t="str">
        <f aca="false">INDEX(Lookup_Tables!$C$3:$C$12,MATCH(H2919,Lookup_Tables!$A$3:$A$12,0))</f>
        <v>Dr. Sameer Joshi</v>
      </c>
      <c r="AF2919" s="30" t="str">
        <f aca="false">IFERROR(INDEX(Lookup_Tables!$F$16:$F$45,MATCH(I2919,Lookup_Tables!$E$16:$E$45,0)),"N/A")</f>
        <v>EMP221</v>
      </c>
      <c r="AG2919" s="30" t="n">
        <f aca="false">_xlfn.IFS(R2919="Recovered",4,R2919="Referred",3,R2919="Admitted",2,R2919="Deceased",1,TRUE(),0)</f>
        <v>4</v>
      </c>
      <c r="AH2919" s="30" t="str">
        <f aca="false">IF(T2919&gt;=4,"Satisfied",IF(T2919&gt;=3,"Neutral","Needs Improvement"))</f>
        <v>Satisfied</v>
      </c>
    </row>
    <row r="2920" customFormat="false" ht="15" hidden="false" customHeight="false" outlineLevel="0" collapsed="false">
      <c r="A2920" s="27" t="s">
        <v>6477</v>
      </c>
      <c r="B2920" s="27" t="s">
        <v>4257</v>
      </c>
      <c r="C2920" s="27" t="n">
        <v>3</v>
      </c>
      <c r="D2920" s="27" t="s">
        <v>121</v>
      </c>
      <c r="E2920" s="28" t="n">
        <v>45553</v>
      </c>
      <c r="F2920" s="27" t="s">
        <v>893</v>
      </c>
      <c r="G2920" s="28" t="n">
        <v>45554</v>
      </c>
      <c r="H2920" s="27" t="s">
        <v>206</v>
      </c>
      <c r="I2920" s="27" t="s">
        <v>207</v>
      </c>
      <c r="J2920" s="27" t="s">
        <v>593</v>
      </c>
      <c r="K2920" s="27" t="s">
        <v>138</v>
      </c>
      <c r="L2920" s="27" t="n">
        <v>30</v>
      </c>
      <c r="M2920" s="27" t="n">
        <v>40</v>
      </c>
      <c r="N2920" s="27" t="s">
        <v>127</v>
      </c>
      <c r="O2920" s="27" t="s">
        <v>171</v>
      </c>
      <c r="P2920" s="27" t="s">
        <v>187</v>
      </c>
      <c r="Q2920" s="29" t="n">
        <v>2161.25</v>
      </c>
      <c r="R2920" s="27" t="s">
        <v>130</v>
      </c>
      <c r="S2920" s="27" t="s">
        <v>164</v>
      </c>
      <c r="T2920" s="27" t="n">
        <v>5</v>
      </c>
      <c r="U2920" s="27" t="n">
        <f aca="false">YEAR(E2920)</f>
        <v>2024</v>
      </c>
      <c r="V2920" s="27" t="str">
        <f aca="false">TEXT(E2920,"MMM-YYYY")</f>
        <v>Sep-2024</v>
      </c>
      <c r="W2920" s="27" t="n">
        <f aca="false">MONTH(E2920)</f>
        <v>9</v>
      </c>
      <c r="X2920" s="27" t="str">
        <f aca="false">TEXT(WEEKDAY(E2920,2),"0")&amp;" - "&amp;TEXT(E2920,"dddd")</f>
        <v>3 - Wednesday</v>
      </c>
      <c r="Y2920" s="27" t="str">
        <f aca="false">_xlfn.IFS(C2920&lt;18,"Child (0-17)",C2920&lt;40,"Young Adult (18-39)",C2920&lt;60,"Adult (40-59)",TRUE(),"Senior (60+)")</f>
        <v>Child (0-17)</v>
      </c>
      <c r="Z2920" s="27" t="n">
        <f aca="false">ROUND(G2920-E2920,0)</f>
        <v>1</v>
      </c>
      <c r="AA2920" s="27" t="n">
        <f aca="false">L2920+M2920</f>
        <v>70</v>
      </c>
      <c r="AB2920" s="27" t="n">
        <f aca="false">IFERROR(ROUND(Q2920/AA2920,2),0)</f>
        <v>30.88</v>
      </c>
      <c r="AC2920" s="27" t="str">
        <f aca="false">IF(AND(K2920="Critical",N2920="No"),"URGENT - No Bed","Normal")</f>
        <v>Normal</v>
      </c>
      <c r="AD2920" s="33" t="n">
        <f aca="false">INDEX(Lookup_Tables!$B$3:$B$12,MATCH(H2920,Lookup_Tables!$A$3:$A$12,0))</f>
        <v>2800000</v>
      </c>
      <c r="AE2920" s="27" t="str">
        <f aca="false">INDEX(Lookup_Tables!$C$3:$C$12,MATCH(H2920,Lookup_Tables!$A$3:$A$12,0))</f>
        <v>Dr. Suresh Nair</v>
      </c>
      <c r="AF2920" s="27" t="str">
        <f aca="false">IFERROR(INDEX(Lookup_Tables!$F$16:$F$45,MATCH(I2920,Lookup_Tables!$E$16:$E$45,0)),"N/A")</f>
        <v>EMP209</v>
      </c>
      <c r="AG2920" s="27" t="n">
        <f aca="false">_xlfn.IFS(R2920="Recovered",4,R2920="Referred",3,R2920="Admitted",2,R2920="Deceased",1,TRUE(),0)</f>
        <v>4</v>
      </c>
      <c r="AH2920" s="27" t="str">
        <f aca="false">IF(T2920&gt;=4,"Satisfied",IF(T2920&gt;=3,"Neutral","Needs Improvement"))</f>
        <v>Satisfied</v>
      </c>
    </row>
    <row r="2921" customFormat="false" ht="15" hidden="false" customHeight="false" outlineLevel="0" collapsed="false">
      <c r="A2921" s="30" t="s">
        <v>6417</v>
      </c>
      <c r="B2921" s="30" t="s">
        <v>1235</v>
      </c>
      <c r="C2921" s="30" t="n">
        <v>17</v>
      </c>
      <c r="D2921" s="30" t="s">
        <v>181</v>
      </c>
      <c r="E2921" s="31" t="n">
        <v>45551</v>
      </c>
      <c r="F2921" s="30" t="s">
        <v>764</v>
      </c>
      <c r="G2921" s="31" t="n">
        <v>45551</v>
      </c>
      <c r="H2921" s="30" t="s">
        <v>168</v>
      </c>
      <c r="I2921" s="30" t="s">
        <v>366</v>
      </c>
      <c r="J2921" s="30" t="s">
        <v>191</v>
      </c>
      <c r="K2921" s="30" t="s">
        <v>156</v>
      </c>
      <c r="L2921" s="30" t="n">
        <v>54</v>
      </c>
      <c r="M2921" s="30" t="n">
        <v>43</v>
      </c>
      <c r="N2921" s="30" t="s">
        <v>186</v>
      </c>
      <c r="O2921" s="30" t="s">
        <v>171</v>
      </c>
      <c r="P2921" s="30" t="s">
        <v>129</v>
      </c>
      <c r="Q2921" s="32" t="n">
        <v>2938.18</v>
      </c>
      <c r="R2921" s="30" t="s">
        <v>130</v>
      </c>
      <c r="S2921" s="30" t="s">
        <v>223</v>
      </c>
      <c r="T2921" s="30" t="n">
        <v>3</v>
      </c>
      <c r="U2921" s="30" t="n">
        <f aca="false">YEAR(E2921)</f>
        <v>2024</v>
      </c>
      <c r="V2921" s="30" t="str">
        <f aca="false">TEXT(E2921,"MMM-YYYY")</f>
        <v>Sep-2024</v>
      </c>
      <c r="W2921" s="30" t="n">
        <f aca="false">MONTH(E2921)</f>
        <v>9</v>
      </c>
      <c r="X2921" s="30" t="str">
        <f aca="false">TEXT(WEEKDAY(E2921,2),"0")&amp;" - "&amp;TEXT(E2921,"dddd")</f>
        <v>1 - Monday</v>
      </c>
      <c r="Y2921" s="30" t="str">
        <f aca="false">_xlfn.IFS(C2921&lt;18,"Child (0-17)",C2921&lt;40,"Young Adult (18-39)",C2921&lt;60,"Adult (40-59)",TRUE(),"Senior (60+)")</f>
        <v>Child (0-17)</v>
      </c>
      <c r="Z2921" s="30" t="n">
        <f aca="false">ROUND(G2921-E2921,0)</f>
        <v>0</v>
      </c>
      <c r="AA2921" s="30" t="n">
        <f aca="false">L2921+M2921</f>
        <v>97</v>
      </c>
      <c r="AB2921" s="30" t="n">
        <f aca="false">IFERROR(ROUND(Q2921/AA2921,2),0)</f>
        <v>30.29</v>
      </c>
      <c r="AC2921" s="30" t="str">
        <f aca="false">IF(AND(K2921="Critical",N2921="No"),"URGENT - No Bed","Normal")</f>
        <v>Normal</v>
      </c>
      <c r="AD2921" s="34" t="n">
        <f aca="false">INDEX(Lookup_Tables!$B$3:$B$12,MATCH(H2921,Lookup_Tables!$A$3:$A$12,0))</f>
        <v>4400000</v>
      </c>
      <c r="AE2921" s="30" t="str">
        <f aca="false">INDEX(Lookup_Tables!$C$3:$C$12,MATCH(H2921,Lookup_Tables!$A$3:$A$12,0))</f>
        <v>Dr. Neha Chopra</v>
      </c>
      <c r="AF2921" s="30" t="str">
        <f aca="false">IFERROR(INDEX(Lookup_Tables!$F$16:$F$45,MATCH(I2921,Lookup_Tables!$E$16:$E$45,0)),"N/A")</f>
        <v>EMP218</v>
      </c>
      <c r="AG2921" s="30" t="n">
        <f aca="false">_xlfn.IFS(R2921="Recovered",4,R2921="Referred",3,R2921="Admitted",2,R2921="Deceased",1,TRUE(),0)</f>
        <v>4</v>
      </c>
      <c r="AH2921" s="30" t="str">
        <f aca="false">IF(T2921&gt;=4,"Satisfied",IF(T2921&gt;=3,"Neutral","Needs Improvement"))</f>
        <v>Neutral</v>
      </c>
    </row>
    <row r="2922" customFormat="false" ht="15" hidden="false" customHeight="false" outlineLevel="0" collapsed="false">
      <c r="A2922" s="27" t="s">
        <v>4498</v>
      </c>
      <c r="B2922" s="27" t="s">
        <v>642</v>
      </c>
      <c r="C2922" s="27" t="n">
        <v>49</v>
      </c>
      <c r="D2922" s="27" t="s">
        <v>181</v>
      </c>
      <c r="E2922" s="28" t="n">
        <v>45539</v>
      </c>
      <c r="F2922" s="27" t="s">
        <v>472</v>
      </c>
      <c r="G2922" s="28" t="n">
        <v>45540</v>
      </c>
      <c r="H2922" s="27" t="s">
        <v>206</v>
      </c>
      <c r="I2922" s="27" t="s">
        <v>207</v>
      </c>
      <c r="J2922" s="27" t="s">
        <v>469</v>
      </c>
      <c r="K2922" s="27" t="s">
        <v>138</v>
      </c>
      <c r="L2922" s="27" t="n">
        <v>81</v>
      </c>
      <c r="M2922" s="27" t="n">
        <v>20</v>
      </c>
      <c r="N2922" s="27" t="s">
        <v>127</v>
      </c>
      <c r="O2922" s="27" t="s">
        <v>128</v>
      </c>
      <c r="P2922" s="27" t="s">
        <v>150</v>
      </c>
      <c r="Q2922" s="29" t="n">
        <v>2593.34</v>
      </c>
      <c r="R2922" s="27" t="s">
        <v>130</v>
      </c>
      <c r="S2922" s="27" t="s">
        <v>151</v>
      </c>
      <c r="T2922" s="27" t="n">
        <v>3</v>
      </c>
      <c r="U2922" s="27" t="n">
        <f aca="false">YEAR(E2922)</f>
        <v>2024</v>
      </c>
      <c r="V2922" s="27" t="str">
        <f aca="false">TEXT(E2922,"MMM-YYYY")</f>
        <v>Sep-2024</v>
      </c>
      <c r="W2922" s="27" t="n">
        <f aca="false">MONTH(E2922)</f>
        <v>9</v>
      </c>
      <c r="X2922" s="27" t="str">
        <f aca="false">TEXT(WEEKDAY(E2922,2),"0")&amp;" - "&amp;TEXT(E2922,"dddd")</f>
        <v>3 - Wednesday</v>
      </c>
      <c r="Y2922" s="27" t="str">
        <f aca="false">_xlfn.IFS(C2922&lt;18,"Child (0-17)",C2922&lt;40,"Young Adult (18-39)",C2922&lt;60,"Adult (40-59)",TRUE(),"Senior (60+)")</f>
        <v>Adult (40-59)</v>
      </c>
      <c r="Z2922" s="27" t="n">
        <f aca="false">ROUND(G2922-E2922,0)</f>
        <v>1</v>
      </c>
      <c r="AA2922" s="27" t="n">
        <f aca="false">L2922+M2922</f>
        <v>101</v>
      </c>
      <c r="AB2922" s="27" t="n">
        <f aca="false">IFERROR(ROUND(Q2922/AA2922,2),0)</f>
        <v>25.68</v>
      </c>
      <c r="AC2922" s="27" t="str">
        <f aca="false">IF(AND(K2922="Critical",N2922="No"),"URGENT - No Bed","Normal")</f>
        <v>Normal</v>
      </c>
      <c r="AD2922" s="33" t="n">
        <f aca="false">INDEX(Lookup_Tables!$B$3:$B$12,MATCH(H2922,Lookup_Tables!$A$3:$A$12,0))</f>
        <v>2800000</v>
      </c>
      <c r="AE2922" s="27" t="str">
        <f aca="false">INDEX(Lookup_Tables!$C$3:$C$12,MATCH(H2922,Lookup_Tables!$A$3:$A$12,0))</f>
        <v>Dr. Suresh Nair</v>
      </c>
      <c r="AF2922" s="27" t="str">
        <f aca="false">IFERROR(INDEX(Lookup_Tables!$F$16:$F$45,MATCH(I2922,Lookup_Tables!$E$16:$E$45,0)),"N/A")</f>
        <v>EMP209</v>
      </c>
      <c r="AG2922" s="27" t="n">
        <f aca="false">_xlfn.IFS(R2922="Recovered",4,R2922="Referred",3,R2922="Admitted",2,R2922="Deceased",1,TRUE(),0)</f>
        <v>4</v>
      </c>
      <c r="AH2922" s="27" t="str">
        <f aca="false">IF(T2922&gt;=4,"Satisfied",IF(T2922&gt;=3,"Neutral","Needs Improvement"))</f>
        <v>Neutral</v>
      </c>
    </row>
    <row r="2923" customFormat="false" ht="15" hidden="false" customHeight="false" outlineLevel="0" collapsed="false">
      <c r="A2923" s="30" t="s">
        <v>3622</v>
      </c>
      <c r="B2923" s="30" t="s">
        <v>3623</v>
      </c>
      <c r="C2923" s="30" t="n">
        <v>12</v>
      </c>
      <c r="D2923" s="30" t="s">
        <v>181</v>
      </c>
      <c r="E2923" s="31" t="n">
        <v>45608</v>
      </c>
      <c r="F2923" s="30" t="s">
        <v>1016</v>
      </c>
      <c r="G2923" s="31" t="n">
        <v>45611</v>
      </c>
      <c r="H2923" s="30" t="s">
        <v>161</v>
      </c>
      <c r="I2923" s="30" t="s">
        <v>320</v>
      </c>
      <c r="J2923" s="30" t="s">
        <v>163</v>
      </c>
      <c r="K2923" s="30" t="s">
        <v>156</v>
      </c>
      <c r="L2923" s="30" t="n">
        <v>21</v>
      </c>
      <c r="M2923" s="30" t="n">
        <v>35</v>
      </c>
      <c r="N2923" s="30" t="s">
        <v>127</v>
      </c>
      <c r="O2923" s="30" t="s">
        <v>139</v>
      </c>
      <c r="P2923" s="30" t="s">
        <v>187</v>
      </c>
      <c r="Q2923" s="32" t="n">
        <v>3369.17</v>
      </c>
      <c r="R2923" s="30" t="s">
        <v>130</v>
      </c>
      <c r="S2923" s="30" t="s">
        <v>192</v>
      </c>
      <c r="T2923" s="30" t="n">
        <v>2</v>
      </c>
      <c r="U2923" s="30" t="n">
        <f aca="false">YEAR(E2923)</f>
        <v>2024</v>
      </c>
      <c r="V2923" s="30" t="str">
        <f aca="false">TEXT(E2923,"MMM-YYYY")</f>
        <v>Nov-2024</v>
      </c>
      <c r="W2923" s="30" t="n">
        <f aca="false">MONTH(E2923)</f>
        <v>11</v>
      </c>
      <c r="X2923" s="30" t="str">
        <f aca="false">TEXT(WEEKDAY(E2923,2),"0")&amp;" - "&amp;TEXT(E2923,"dddd")</f>
        <v>2 - Tuesday</v>
      </c>
      <c r="Y2923" s="30" t="str">
        <f aca="false">_xlfn.IFS(C2923&lt;18,"Child (0-17)",C2923&lt;40,"Young Adult (18-39)",C2923&lt;60,"Adult (40-59)",TRUE(),"Senior (60+)")</f>
        <v>Child (0-17)</v>
      </c>
      <c r="Z2923" s="30" t="n">
        <f aca="false">ROUND(G2923-E2923,0)</f>
        <v>3</v>
      </c>
      <c r="AA2923" s="30" t="n">
        <f aca="false">L2923+M2923</f>
        <v>56</v>
      </c>
      <c r="AB2923" s="30" t="n">
        <f aca="false">IFERROR(ROUND(Q2923/AA2923,2),0)</f>
        <v>60.16</v>
      </c>
      <c r="AC2923" s="30" t="str">
        <f aca="false">IF(AND(K2923="Critical",N2923="No"),"URGENT - No Bed","Normal")</f>
        <v>Normal</v>
      </c>
      <c r="AD2923" s="34" t="n">
        <f aca="false">INDEX(Lookup_Tables!$B$3:$B$12,MATCH(H2923,Lookup_Tables!$A$3:$A$12,0))</f>
        <v>3600000</v>
      </c>
      <c r="AE2923" s="30" t="str">
        <f aca="false">INDEX(Lookup_Tables!$C$3:$C$12,MATCH(H2923,Lookup_Tables!$A$3:$A$12,0))</f>
        <v>Dr. Sameer Joshi</v>
      </c>
      <c r="AF2923" s="30" t="str">
        <f aca="false">IFERROR(INDEX(Lookup_Tables!$F$16:$F$45,MATCH(I2923,Lookup_Tables!$E$16:$E$45,0)),"N/A")</f>
        <v>EMP223</v>
      </c>
      <c r="AG2923" s="30" t="n">
        <f aca="false">_xlfn.IFS(R2923="Recovered",4,R2923="Referred",3,R2923="Admitted",2,R2923="Deceased",1,TRUE(),0)</f>
        <v>4</v>
      </c>
      <c r="AH2923" s="30" t="str">
        <f aca="false">IF(T2923&gt;=4,"Satisfied",IF(T2923&gt;=3,"Neutral","Needs Improvement"))</f>
        <v>Needs Improvement</v>
      </c>
    </row>
    <row r="2924" customFormat="false" ht="15" hidden="false" customHeight="false" outlineLevel="0" collapsed="false">
      <c r="A2924" s="27" t="s">
        <v>6922</v>
      </c>
      <c r="B2924" s="27" t="s">
        <v>1695</v>
      </c>
      <c r="C2924" s="27" t="n">
        <v>56</v>
      </c>
      <c r="D2924" s="27" t="s">
        <v>121</v>
      </c>
      <c r="E2924" s="28" t="n">
        <v>45458</v>
      </c>
      <c r="F2924" s="27" t="s">
        <v>702</v>
      </c>
      <c r="G2924" s="28" t="n">
        <v>45461</v>
      </c>
      <c r="H2924" s="27" t="s">
        <v>183</v>
      </c>
      <c r="I2924" s="27" t="s">
        <v>212</v>
      </c>
      <c r="J2924" s="27" t="s">
        <v>213</v>
      </c>
      <c r="K2924" s="27" t="s">
        <v>156</v>
      </c>
      <c r="L2924" s="27" t="n">
        <v>75</v>
      </c>
      <c r="M2924" s="27" t="n">
        <v>77</v>
      </c>
      <c r="N2924" s="27" t="s">
        <v>127</v>
      </c>
      <c r="O2924" s="27" t="s">
        <v>171</v>
      </c>
      <c r="P2924" s="27" t="s">
        <v>150</v>
      </c>
      <c r="Q2924" s="29" t="n">
        <v>4842.67</v>
      </c>
      <c r="R2924" s="27" t="s">
        <v>130</v>
      </c>
      <c r="S2924" s="27" t="s">
        <v>141</v>
      </c>
      <c r="T2924" s="27" t="n">
        <v>3</v>
      </c>
      <c r="U2924" s="27" t="n">
        <f aca="false">YEAR(E2924)</f>
        <v>2024</v>
      </c>
      <c r="V2924" s="27" t="str">
        <f aca="false">TEXT(E2924,"MMM-YYYY")</f>
        <v>Jun-2024</v>
      </c>
      <c r="W2924" s="27" t="n">
        <f aca="false">MONTH(E2924)</f>
        <v>6</v>
      </c>
      <c r="X2924" s="27" t="str">
        <f aca="false">TEXT(WEEKDAY(E2924,2),"0")&amp;" - "&amp;TEXT(E2924,"dddd")</f>
        <v>6 - Saturday</v>
      </c>
      <c r="Y2924" s="27" t="str">
        <f aca="false">_xlfn.IFS(C2924&lt;18,"Child (0-17)",C2924&lt;40,"Young Adult (18-39)",C2924&lt;60,"Adult (40-59)",TRUE(),"Senior (60+)")</f>
        <v>Adult (40-59)</v>
      </c>
      <c r="Z2924" s="27" t="n">
        <f aca="false">ROUND(G2924-E2924,0)</f>
        <v>3</v>
      </c>
      <c r="AA2924" s="27" t="n">
        <f aca="false">L2924+M2924</f>
        <v>152</v>
      </c>
      <c r="AB2924" s="27" t="n">
        <f aca="false">IFERROR(ROUND(Q2924/AA2924,2),0)</f>
        <v>31.86</v>
      </c>
      <c r="AC2924" s="27" t="str">
        <f aca="false">IF(AND(K2924="Critical",N2924="No"),"URGENT - No Bed","Normal")</f>
        <v>Normal</v>
      </c>
      <c r="AD2924" s="33" t="n">
        <f aca="false">INDEX(Lookup_Tables!$B$3:$B$12,MATCH(H2924,Lookup_Tables!$A$3:$A$12,0))</f>
        <v>3100000</v>
      </c>
      <c r="AE2924" s="27" t="str">
        <f aca="false">INDEX(Lookup_Tables!$C$3:$C$12,MATCH(H2924,Lookup_Tables!$A$3:$A$12,0))</f>
        <v>Dr. Kavita Rao</v>
      </c>
      <c r="AF2924" s="27" t="str">
        <f aca="false">IFERROR(INDEX(Lookup_Tables!$F$16:$F$45,MATCH(I2924,Lookup_Tables!$E$16:$E$45,0)),"N/A")</f>
        <v>EMP225</v>
      </c>
      <c r="AG2924" s="27" t="n">
        <f aca="false">_xlfn.IFS(R2924="Recovered",4,R2924="Referred",3,R2924="Admitted",2,R2924="Deceased",1,TRUE(),0)</f>
        <v>4</v>
      </c>
      <c r="AH2924" s="27" t="str">
        <f aca="false">IF(T2924&gt;=4,"Satisfied",IF(T2924&gt;=3,"Neutral","Needs Improvement"))</f>
        <v>Neutral</v>
      </c>
    </row>
    <row r="2925" customFormat="false" ht="15" hidden="false" customHeight="false" outlineLevel="0" collapsed="false">
      <c r="A2925" s="30" t="s">
        <v>6597</v>
      </c>
      <c r="B2925" s="30" t="s">
        <v>4257</v>
      </c>
      <c r="C2925" s="30" t="n">
        <v>95</v>
      </c>
      <c r="D2925" s="30" t="s">
        <v>181</v>
      </c>
      <c r="E2925" s="31" t="n">
        <v>45537</v>
      </c>
      <c r="F2925" s="30" t="s">
        <v>2159</v>
      </c>
      <c r="G2925" s="31" t="n">
        <v>45538</v>
      </c>
      <c r="H2925" s="30" t="s">
        <v>236</v>
      </c>
      <c r="I2925" s="30" t="s">
        <v>237</v>
      </c>
      <c r="J2925" s="30" t="s">
        <v>238</v>
      </c>
      <c r="K2925" s="30" t="s">
        <v>156</v>
      </c>
      <c r="L2925" s="30" t="n">
        <v>44</v>
      </c>
      <c r="M2925" s="30" t="n">
        <v>39</v>
      </c>
      <c r="N2925" s="30" t="s">
        <v>186</v>
      </c>
      <c r="O2925" s="30" t="s">
        <v>139</v>
      </c>
      <c r="P2925" s="30" t="s">
        <v>187</v>
      </c>
      <c r="Q2925" s="32" t="n">
        <v>3659.68</v>
      </c>
      <c r="R2925" s="30" t="s">
        <v>268</v>
      </c>
      <c r="S2925" s="30" t="s">
        <v>151</v>
      </c>
      <c r="T2925" s="30" t="n">
        <v>2</v>
      </c>
      <c r="U2925" s="30" t="n">
        <f aca="false">YEAR(E2925)</f>
        <v>2024</v>
      </c>
      <c r="V2925" s="30" t="str">
        <f aca="false">TEXT(E2925,"MMM-YYYY")</f>
        <v>Sep-2024</v>
      </c>
      <c r="W2925" s="30" t="n">
        <f aca="false">MONTH(E2925)</f>
        <v>9</v>
      </c>
      <c r="X2925" s="30" t="str">
        <f aca="false">TEXT(WEEKDAY(E2925,2),"0")&amp;" - "&amp;TEXT(E2925,"dddd")</f>
        <v>1 - Monday</v>
      </c>
      <c r="Y2925" s="30" t="str">
        <f aca="false">_xlfn.IFS(C2925&lt;18,"Child (0-17)",C2925&lt;40,"Young Adult (18-39)",C2925&lt;60,"Adult (40-59)",TRUE(),"Senior (60+)")</f>
        <v>Senior (60+)</v>
      </c>
      <c r="Z2925" s="30" t="n">
        <f aca="false">ROUND(G2925-E2925,0)</f>
        <v>1</v>
      </c>
      <c r="AA2925" s="30" t="n">
        <f aca="false">L2925+M2925</f>
        <v>83</v>
      </c>
      <c r="AB2925" s="30" t="n">
        <f aca="false">IFERROR(ROUND(Q2925/AA2925,2),0)</f>
        <v>44.09</v>
      </c>
      <c r="AC2925" s="30" t="str">
        <f aca="false">IF(AND(K2925="Critical",N2925="No"),"URGENT - No Bed","Normal")</f>
        <v>Normal</v>
      </c>
      <c r="AD2925" s="34" t="n">
        <f aca="false">INDEX(Lookup_Tables!$B$3:$B$12,MATCH(H2925,Lookup_Tables!$A$3:$A$12,0))</f>
        <v>3900000</v>
      </c>
      <c r="AE2925" s="30" t="str">
        <f aca="false">INDEX(Lookup_Tables!$C$3:$C$12,MATCH(H2925,Lookup_Tables!$A$3:$A$12,0))</f>
        <v>Dr. Rina Mehta</v>
      </c>
      <c r="AF2925" s="30" t="str">
        <f aca="false">IFERROR(INDEX(Lookup_Tables!$F$16:$F$45,MATCH(I2925,Lookup_Tables!$E$16:$E$45,0)),"N/A")</f>
        <v>EMP215</v>
      </c>
      <c r="AG2925" s="30" t="n">
        <f aca="false">_xlfn.IFS(R2925="Recovered",4,R2925="Referred",3,R2925="Admitted",2,R2925="Deceased",1,TRUE(),0)</f>
        <v>3</v>
      </c>
      <c r="AH2925" s="30" t="str">
        <f aca="false">IF(T2925&gt;=4,"Satisfied",IF(T2925&gt;=3,"Neutral","Needs Improvement"))</f>
        <v>Needs Improvement</v>
      </c>
    </row>
    <row r="2926" customFormat="false" ht="15" hidden="false" customHeight="false" outlineLevel="0" collapsed="false">
      <c r="A2926" s="27" t="s">
        <v>6886</v>
      </c>
      <c r="B2926" s="27" t="s">
        <v>6887</v>
      </c>
      <c r="C2926" s="27" t="n">
        <v>23</v>
      </c>
      <c r="D2926" s="27" t="s">
        <v>181</v>
      </c>
      <c r="E2926" s="28" t="n">
        <v>45502</v>
      </c>
      <c r="F2926" s="27" t="s">
        <v>858</v>
      </c>
      <c r="G2926" s="28" t="n">
        <v>45504</v>
      </c>
      <c r="H2926" s="27" t="s">
        <v>146</v>
      </c>
      <c r="I2926" s="27" t="s">
        <v>147</v>
      </c>
      <c r="J2926" s="27" t="s">
        <v>568</v>
      </c>
      <c r="K2926" s="27" t="s">
        <v>156</v>
      </c>
      <c r="L2926" s="27" t="n">
        <v>44</v>
      </c>
      <c r="M2926" s="27" t="n">
        <v>86</v>
      </c>
      <c r="N2926" s="27" t="s">
        <v>127</v>
      </c>
      <c r="O2926" s="27" t="s">
        <v>139</v>
      </c>
      <c r="P2926" s="27" t="s">
        <v>150</v>
      </c>
      <c r="Q2926" s="29" t="n">
        <v>4000.39</v>
      </c>
      <c r="R2926" s="27" t="s">
        <v>130</v>
      </c>
      <c r="S2926" s="27" t="s">
        <v>197</v>
      </c>
      <c r="T2926" s="27" t="n">
        <v>3</v>
      </c>
      <c r="U2926" s="27" t="n">
        <f aca="false">YEAR(E2926)</f>
        <v>2024</v>
      </c>
      <c r="V2926" s="27" t="str">
        <f aca="false">TEXT(E2926,"MMM-YYYY")</f>
        <v>Jul-2024</v>
      </c>
      <c r="W2926" s="27" t="n">
        <f aca="false">MONTH(E2926)</f>
        <v>7</v>
      </c>
      <c r="X2926" s="27" t="str">
        <f aca="false">TEXT(WEEKDAY(E2926,2),"0")&amp;" - "&amp;TEXT(E2926,"dddd")</f>
        <v>1 - Monday</v>
      </c>
      <c r="Y2926" s="27" t="str">
        <f aca="false">_xlfn.IFS(C2926&lt;18,"Child (0-17)",C2926&lt;40,"Young Adult (18-39)",C2926&lt;60,"Adult (40-59)",TRUE(),"Senior (60+)")</f>
        <v>Young Adult (18-39)</v>
      </c>
      <c r="Z2926" s="27" t="n">
        <f aca="false">ROUND(G2926-E2926,0)</f>
        <v>2</v>
      </c>
      <c r="AA2926" s="27" t="n">
        <f aca="false">L2926+M2926</f>
        <v>130</v>
      </c>
      <c r="AB2926" s="27" t="n">
        <f aca="false">IFERROR(ROUND(Q2926/AA2926,2),0)</f>
        <v>30.77</v>
      </c>
      <c r="AC2926" s="27" t="str">
        <f aca="false">IF(AND(K2926="Critical",N2926="No"),"URGENT - No Bed","Normal")</f>
        <v>Normal</v>
      </c>
      <c r="AD2926" s="33" t="n">
        <f aca="false">INDEX(Lookup_Tables!$B$3:$B$12,MATCH(H2926,Lookup_Tables!$A$3:$A$12,0))</f>
        <v>2700000</v>
      </c>
      <c r="AE2926" s="27" t="str">
        <f aca="false">INDEX(Lookup_Tables!$C$3:$C$12,MATCH(H2926,Lookup_Tables!$A$3:$A$12,0))</f>
        <v>Dr. Vikram Singh</v>
      </c>
      <c r="AF2926" s="27" t="str">
        <f aca="false">IFERROR(INDEX(Lookup_Tables!$F$16:$F$45,MATCH(I2926,Lookup_Tables!$E$16:$E$45,0)),"N/A")</f>
        <v>EMP229</v>
      </c>
      <c r="AG2926" s="27" t="n">
        <f aca="false">_xlfn.IFS(R2926="Recovered",4,R2926="Referred",3,R2926="Admitted",2,R2926="Deceased",1,TRUE(),0)</f>
        <v>4</v>
      </c>
      <c r="AH2926" s="27" t="str">
        <f aca="false">IF(T2926&gt;=4,"Satisfied",IF(T2926&gt;=3,"Neutral","Needs Improvement"))</f>
        <v>Neutral</v>
      </c>
    </row>
    <row r="2927" customFormat="false" ht="15" hidden="false" customHeight="false" outlineLevel="0" collapsed="false">
      <c r="A2927" s="30" t="s">
        <v>3794</v>
      </c>
      <c r="B2927" s="30" t="s">
        <v>3113</v>
      </c>
      <c r="C2927" s="30" t="n">
        <v>46</v>
      </c>
      <c r="D2927" s="30" t="s">
        <v>181</v>
      </c>
      <c r="E2927" s="31" t="n">
        <v>45503</v>
      </c>
      <c r="F2927" s="30" t="s">
        <v>211</v>
      </c>
      <c r="G2927" s="31" t="n">
        <v>45503</v>
      </c>
      <c r="H2927" s="30" t="s">
        <v>242</v>
      </c>
      <c r="I2927" s="30" t="s">
        <v>466</v>
      </c>
      <c r="J2927" s="30" t="s">
        <v>401</v>
      </c>
      <c r="K2927" s="30" t="s">
        <v>138</v>
      </c>
      <c r="L2927" s="30" t="n">
        <v>68</v>
      </c>
      <c r="M2927" s="30" t="n">
        <v>23</v>
      </c>
      <c r="N2927" s="30" t="s">
        <v>127</v>
      </c>
      <c r="O2927" s="30" t="s">
        <v>139</v>
      </c>
      <c r="P2927" s="30" t="s">
        <v>150</v>
      </c>
      <c r="Q2927" s="32" t="n">
        <v>2017.56</v>
      </c>
      <c r="R2927" s="30" t="s">
        <v>130</v>
      </c>
      <c r="S2927" s="30" t="s">
        <v>178</v>
      </c>
      <c r="T2927" s="30" t="n">
        <v>4</v>
      </c>
      <c r="U2927" s="30" t="n">
        <f aca="false">YEAR(E2927)</f>
        <v>2024</v>
      </c>
      <c r="V2927" s="30" t="str">
        <f aca="false">TEXT(E2927,"MMM-YYYY")</f>
        <v>Jul-2024</v>
      </c>
      <c r="W2927" s="30" t="n">
        <f aca="false">MONTH(E2927)</f>
        <v>7</v>
      </c>
      <c r="X2927" s="30" t="str">
        <f aca="false">TEXT(WEEKDAY(E2927,2),"0")&amp;" - "&amp;TEXT(E2927,"dddd")</f>
        <v>2 - Tuesday</v>
      </c>
      <c r="Y2927" s="30" t="str">
        <f aca="false">_xlfn.IFS(C2927&lt;18,"Child (0-17)",C2927&lt;40,"Young Adult (18-39)",C2927&lt;60,"Adult (40-59)",TRUE(),"Senior (60+)")</f>
        <v>Adult (40-59)</v>
      </c>
      <c r="Z2927" s="30" t="n">
        <f aca="false">ROUND(G2927-E2927,0)</f>
        <v>0</v>
      </c>
      <c r="AA2927" s="30" t="n">
        <f aca="false">L2927+M2927</f>
        <v>91</v>
      </c>
      <c r="AB2927" s="30" t="n">
        <f aca="false">IFERROR(ROUND(Q2927/AA2927,2),0)</f>
        <v>22.17</v>
      </c>
      <c r="AC2927" s="30" t="str">
        <f aca="false">IF(AND(K2927="Critical",N2927="No"),"URGENT - No Bed","Normal")</f>
        <v>Normal</v>
      </c>
      <c r="AD2927" s="34" t="n">
        <f aca="false">INDEX(Lookup_Tables!$B$3:$B$12,MATCH(H2927,Lookup_Tables!$A$3:$A$12,0))</f>
        <v>3000000</v>
      </c>
      <c r="AE2927" s="30" t="str">
        <f aca="false">INDEX(Lookup_Tables!$C$3:$C$12,MATCH(H2927,Lookup_Tables!$A$3:$A$12,0))</f>
        <v>Dr. Pooja Iyer</v>
      </c>
      <c r="AF2927" s="30" t="str">
        <f aca="false">IFERROR(INDEX(Lookup_Tables!$F$16:$F$45,MATCH(I2927,Lookup_Tables!$E$16:$E$45,0)),"N/A")</f>
        <v>EMP212</v>
      </c>
      <c r="AG2927" s="30" t="n">
        <f aca="false">_xlfn.IFS(R2927="Recovered",4,R2927="Referred",3,R2927="Admitted",2,R2927="Deceased",1,TRUE(),0)</f>
        <v>4</v>
      </c>
      <c r="AH2927" s="30" t="str">
        <f aca="false">IF(T2927&gt;=4,"Satisfied",IF(T2927&gt;=3,"Neutral","Needs Improvement"))</f>
        <v>Satisfied</v>
      </c>
    </row>
    <row r="2928" customFormat="false" ht="15" hidden="false" customHeight="false" outlineLevel="0" collapsed="false">
      <c r="A2928" s="27" t="s">
        <v>1377</v>
      </c>
      <c r="B2928" s="27" t="s">
        <v>1378</v>
      </c>
      <c r="C2928" s="27" t="n">
        <v>54</v>
      </c>
      <c r="D2928" s="27" t="s">
        <v>181</v>
      </c>
      <c r="E2928" s="28" t="n">
        <v>45429</v>
      </c>
      <c r="F2928" s="27" t="s">
        <v>523</v>
      </c>
      <c r="G2928" s="28" t="n">
        <v>45435</v>
      </c>
      <c r="H2928" s="27" t="s">
        <v>206</v>
      </c>
      <c r="I2928" s="27" t="s">
        <v>232</v>
      </c>
      <c r="J2928" s="27" t="s">
        <v>208</v>
      </c>
      <c r="K2928" s="27" t="s">
        <v>202</v>
      </c>
      <c r="L2928" s="27" t="n">
        <v>13</v>
      </c>
      <c r="M2928" s="27" t="n">
        <v>99</v>
      </c>
      <c r="N2928" s="27" t="s">
        <v>186</v>
      </c>
      <c r="O2928" s="27" t="s">
        <v>128</v>
      </c>
      <c r="P2928" s="27" t="s">
        <v>129</v>
      </c>
      <c r="Q2928" s="29" t="n">
        <v>16923.75</v>
      </c>
      <c r="R2928" s="27" t="s">
        <v>130</v>
      </c>
      <c r="S2928" s="27" t="s">
        <v>223</v>
      </c>
      <c r="T2928" s="27" t="n">
        <v>3</v>
      </c>
      <c r="U2928" s="27" t="n">
        <f aca="false">YEAR(E2928)</f>
        <v>2024</v>
      </c>
      <c r="V2928" s="27" t="str">
        <f aca="false">TEXT(E2928,"MMM-YYYY")</f>
        <v>May-2024</v>
      </c>
      <c r="W2928" s="27" t="n">
        <f aca="false">MONTH(E2928)</f>
        <v>5</v>
      </c>
      <c r="X2928" s="27" t="str">
        <f aca="false">TEXT(WEEKDAY(E2928,2),"0")&amp;" - "&amp;TEXT(E2928,"dddd")</f>
        <v>5 - Friday</v>
      </c>
      <c r="Y2928" s="27" t="str">
        <f aca="false">_xlfn.IFS(C2928&lt;18,"Child (0-17)",C2928&lt;40,"Young Adult (18-39)",C2928&lt;60,"Adult (40-59)",TRUE(),"Senior (60+)")</f>
        <v>Adult (40-59)</v>
      </c>
      <c r="Z2928" s="27" t="n">
        <f aca="false">ROUND(G2928-E2928,0)</f>
        <v>6</v>
      </c>
      <c r="AA2928" s="27" t="n">
        <f aca="false">L2928+M2928</f>
        <v>112</v>
      </c>
      <c r="AB2928" s="27" t="n">
        <f aca="false">IFERROR(ROUND(Q2928/AA2928,2),0)</f>
        <v>151.1</v>
      </c>
      <c r="AC2928" s="27" t="str">
        <f aca="false">IF(AND(K2928="Critical",N2928="No"),"URGENT - No Bed","Normal")</f>
        <v>Normal</v>
      </c>
      <c r="AD2928" s="33" t="n">
        <f aca="false">INDEX(Lookup_Tables!$B$3:$B$12,MATCH(H2928,Lookup_Tables!$A$3:$A$12,0))</f>
        <v>2800000</v>
      </c>
      <c r="AE2928" s="27" t="str">
        <f aca="false">INDEX(Lookup_Tables!$C$3:$C$12,MATCH(H2928,Lookup_Tables!$A$3:$A$12,0))</f>
        <v>Dr. Suresh Nair</v>
      </c>
      <c r="AF2928" s="27" t="str">
        <f aca="false">IFERROR(INDEX(Lookup_Tables!$F$16:$F$45,MATCH(I2928,Lookup_Tables!$E$16:$E$45,0)),"N/A")</f>
        <v>EMP210</v>
      </c>
      <c r="AG2928" s="27" t="n">
        <f aca="false">_xlfn.IFS(R2928="Recovered",4,R2928="Referred",3,R2928="Admitted",2,R2928="Deceased",1,TRUE(),0)</f>
        <v>4</v>
      </c>
      <c r="AH2928" s="27" t="str">
        <f aca="false">IF(T2928&gt;=4,"Satisfied",IF(T2928&gt;=3,"Neutral","Needs Improvement"))</f>
        <v>Neutral</v>
      </c>
    </row>
    <row r="2929" customFormat="false" ht="15" hidden="false" customHeight="false" outlineLevel="0" collapsed="false">
      <c r="A2929" s="30" t="s">
        <v>3553</v>
      </c>
      <c r="B2929" s="30" t="s">
        <v>1191</v>
      </c>
      <c r="C2929" s="30" t="n">
        <v>14</v>
      </c>
      <c r="D2929" s="30" t="s">
        <v>181</v>
      </c>
      <c r="E2929" s="31" t="n">
        <v>45387</v>
      </c>
      <c r="F2929" s="30" t="s">
        <v>788</v>
      </c>
      <c r="G2929" s="31" t="n">
        <v>45390</v>
      </c>
      <c r="H2929" s="30" t="s">
        <v>161</v>
      </c>
      <c r="I2929" s="30" t="s">
        <v>538</v>
      </c>
      <c r="J2929" s="30" t="s">
        <v>385</v>
      </c>
      <c r="K2929" s="30" t="s">
        <v>202</v>
      </c>
      <c r="L2929" s="30" t="n">
        <v>15</v>
      </c>
      <c r="M2929" s="30" t="n">
        <v>109</v>
      </c>
      <c r="N2929" s="30" t="s">
        <v>127</v>
      </c>
      <c r="O2929" s="30" t="s">
        <v>128</v>
      </c>
      <c r="P2929" s="30" t="s">
        <v>187</v>
      </c>
      <c r="Q2929" s="32" t="n">
        <v>17968.52</v>
      </c>
      <c r="R2929" s="30" t="s">
        <v>130</v>
      </c>
      <c r="S2929" s="30" t="s">
        <v>178</v>
      </c>
      <c r="T2929" s="30" t="n">
        <v>2</v>
      </c>
      <c r="U2929" s="30" t="n">
        <f aca="false">YEAR(E2929)</f>
        <v>2024</v>
      </c>
      <c r="V2929" s="30" t="str">
        <f aca="false">TEXT(E2929,"MMM-YYYY")</f>
        <v>Apr-2024</v>
      </c>
      <c r="W2929" s="30" t="n">
        <f aca="false">MONTH(E2929)</f>
        <v>4</v>
      </c>
      <c r="X2929" s="30" t="str">
        <f aca="false">TEXT(WEEKDAY(E2929,2),"0")&amp;" - "&amp;TEXT(E2929,"dddd")</f>
        <v>5 - Friday</v>
      </c>
      <c r="Y2929" s="30" t="str">
        <f aca="false">_xlfn.IFS(C2929&lt;18,"Child (0-17)",C2929&lt;40,"Young Adult (18-39)",C2929&lt;60,"Adult (40-59)",TRUE(),"Senior (60+)")</f>
        <v>Child (0-17)</v>
      </c>
      <c r="Z2929" s="30" t="n">
        <f aca="false">ROUND(G2929-E2929,0)</f>
        <v>3</v>
      </c>
      <c r="AA2929" s="30" t="n">
        <f aca="false">L2929+M2929</f>
        <v>124</v>
      </c>
      <c r="AB2929" s="30" t="n">
        <f aca="false">IFERROR(ROUND(Q2929/AA2929,2),0)</f>
        <v>144.91</v>
      </c>
      <c r="AC2929" s="30" t="str">
        <f aca="false">IF(AND(K2929="Critical",N2929="No"),"URGENT - No Bed","Normal")</f>
        <v>URGENT - No Bed</v>
      </c>
      <c r="AD2929" s="34" t="n">
        <f aca="false">INDEX(Lookup_Tables!$B$3:$B$12,MATCH(H2929,Lookup_Tables!$A$3:$A$12,0))</f>
        <v>3600000</v>
      </c>
      <c r="AE2929" s="30" t="str">
        <f aca="false">INDEX(Lookup_Tables!$C$3:$C$12,MATCH(H2929,Lookup_Tables!$A$3:$A$12,0))</f>
        <v>Dr. Sameer Joshi</v>
      </c>
      <c r="AF2929" s="30" t="str">
        <f aca="false">IFERROR(INDEX(Lookup_Tables!$F$16:$F$45,MATCH(I2929,Lookup_Tables!$E$16:$E$45,0)),"N/A")</f>
        <v>EMP221</v>
      </c>
      <c r="AG2929" s="30" t="n">
        <f aca="false">_xlfn.IFS(R2929="Recovered",4,R2929="Referred",3,R2929="Admitted",2,R2929="Deceased",1,TRUE(),0)</f>
        <v>4</v>
      </c>
      <c r="AH2929" s="30" t="str">
        <f aca="false">IF(T2929&gt;=4,"Satisfied",IF(T2929&gt;=3,"Neutral","Needs Improvement"))</f>
        <v>Needs Improvement</v>
      </c>
    </row>
    <row r="2930" customFormat="false" ht="15" hidden="false" customHeight="false" outlineLevel="0" collapsed="false">
      <c r="A2930" s="27" t="s">
        <v>2441</v>
      </c>
      <c r="B2930" s="27" t="s">
        <v>1634</v>
      </c>
      <c r="C2930" s="27" t="n">
        <v>0</v>
      </c>
      <c r="D2930" s="27" t="s">
        <v>181</v>
      </c>
      <c r="E2930" s="28" t="n">
        <v>45308</v>
      </c>
      <c r="F2930" s="27" t="s">
        <v>458</v>
      </c>
      <c r="G2930" s="28" t="n">
        <v>45318</v>
      </c>
      <c r="H2930" s="27" t="s">
        <v>146</v>
      </c>
      <c r="I2930" s="27" t="s">
        <v>147</v>
      </c>
      <c r="J2930" s="27" t="s">
        <v>222</v>
      </c>
      <c r="K2930" s="27" t="s">
        <v>202</v>
      </c>
      <c r="L2930" s="27" t="n">
        <v>10</v>
      </c>
      <c r="M2930" s="27" t="n">
        <v>63</v>
      </c>
      <c r="N2930" s="27" t="s">
        <v>186</v>
      </c>
      <c r="O2930" s="27" t="s">
        <v>128</v>
      </c>
      <c r="P2930" s="27" t="s">
        <v>140</v>
      </c>
      <c r="Q2930" s="29" t="n">
        <v>16392.91</v>
      </c>
      <c r="R2930" s="27" t="s">
        <v>130</v>
      </c>
      <c r="S2930" s="27" t="s">
        <v>151</v>
      </c>
      <c r="T2930" s="27" t="n">
        <v>3</v>
      </c>
      <c r="U2930" s="27" t="n">
        <f aca="false">YEAR(E2930)</f>
        <v>2024</v>
      </c>
      <c r="V2930" s="27" t="str">
        <f aca="false">TEXT(E2930,"MMM-YYYY")</f>
        <v>Jan-2024</v>
      </c>
      <c r="W2930" s="27" t="n">
        <f aca="false">MONTH(E2930)</f>
        <v>1</v>
      </c>
      <c r="X2930" s="27" t="str">
        <f aca="false">TEXT(WEEKDAY(E2930,2),"0")&amp;" - "&amp;TEXT(E2930,"dddd")</f>
        <v>3 - Wednesday</v>
      </c>
      <c r="Y2930" s="27" t="str">
        <f aca="false">_xlfn.IFS(C2930&lt;18,"Child (0-17)",C2930&lt;40,"Young Adult (18-39)",C2930&lt;60,"Adult (40-59)",TRUE(),"Senior (60+)")</f>
        <v>Child (0-17)</v>
      </c>
      <c r="Z2930" s="27" t="n">
        <f aca="false">ROUND(G2930-E2930,0)</f>
        <v>10</v>
      </c>
      <c r="AA2930" s="27" t="n">
        <f aca="false">L2930+M2930</f>
        <v>73</v>
      </c>
      <c r="AB2930" s="27" t="n">
        <f aca="false">IFERROR(ROUND(Q2930/AA2930,2),0)</f>
        <v>224.56</v>
      </c>
      <c r="AC2930" s="27" t="str">
        <f aca="false">IF(AND(K2930="Critical",N2930="No"),"URGENT - No Bed","Normal")</f>
        <v>Normal</v>
      </c>
      <c r="AD2930" s="33" t="n">
        <f aca="false">INDEX(Lookup_Tables!$B$3:$B$12,MATCH(H2930,Lookup_Tables!$A$3:$A$12,0))</f>
        <v>2700000</v>
      </c>
      <c r="AE2930" s="27" t="str">
        <f aca="false">INDEX(Lookup_Tables!$C$3:$C$12,MATCH(H2930,Lookup_Tables!$A$3:$A$12,0))</f>
        <v>Dr. Vikram Singh</v>
      </c>
      <c r="AF2930" s="27" t="str">
        <f aca="false">IFERROR(INDEX(Lookup_Tables!$F$16:$F$45,MATCH(I2930,Lookup_Tables!$E$16:$E$45,0)),"N/A")</f>
        <v>EMP229</v>
      </c>
      <c r="AG2930" s="27" t="n">
        <f aca="false">_xlfn.IFS(R2930="Recovered",4,R2930="Referred",3,R2930="Admitted",2,R2930="Deceased",1,TRUE(),0)</f>
        <v>4</v>
      </c>
      <c r="AH2930" s="27" t="str">
        <f aca="false">IF(T2930&gt;=4,"Satisfied",IF(T2930&gt;=3,"Neutral","Needs Improvement"))</f>
        <v>Neutral</v>
      </c>
    </row>
    <row r="2931" customFormat="false" ht="15" hidden="false" customHeight="false" outlineLevel="0" collapsed="false">
      <c r="A2931" s="30" t="s">
        <v>4501</v>
      </c>
      <c r="B2931" s="30" t="s">
        <v>828</v>
      </c>
      <c r="C2931" s="30" t="n">
        <v>35</v>
      </c>
      <c r="D2931" s="30" t="s">
        <v>121</v>
      </c>
      <c r="E2931" s="31" t="n">
        <v>45336</v>
      </c>
      <c r="F2931" s="30" t="s">
        <v>1503</v>
      </c>
      <c r="G2931" s="31" t="n">
        <v>45342</v>
      </c>
      <c r="H2931" s="30" t="s">
        <v>242</v>
      </c>
      <c r="I2931" s="30" t="s">
        <v>243</v>
      </c>
      <c r="J2931" s="30" t="s">
        <v>363</v>
      </c>
      <c r="K2931" s="30" t="s">
        <v>126</v>
      </c>
      <c r="L2931" s="30" t="n">
        <v>19</v>
      </c>
      <c r="M2931" s="30" t="n">
        <v>53</v>
      </c>
      <c r="N2931" s="30" t="s">
        <v>186</v>
      </c>
      <c r="O2931" s="30" t="s">
        <v>149</v>
      </c>
      <c r="P2931" s="30" t="s">
        <v>187</v>
      </c>
      <c r="Q2931" s="32" t="n">
        <v>8082.65</v>
      </c>
      <c r="R2931" s="30" t="s">
        <v>130</v>
      </c>
      <c r="S2931" s="30" t="s">
        <v>178</v>
      </c>
      <c r="T2931" s="30" t="n">
        <v>3</v>
      </c>
      <c r="U2931" s="30" t="n">
        <f aca="false">YEAR(E2931)</f>
        <v>2024</v>
      </c>
      <c r="V2931" s="30" t="str">
        <f aca="false">TEXT(E2931,"MMM-YYYY")</f>
        <v>Feb-2024</v>
      </c>
      <c r="W2931" s="30" t="n">
        <f aca="false">MONTH(E2931)</f>
        <v>2</v>
      </c>
      <c r="X2931" s="30" t="str">
        <f aca="false">TEXT(WEEKDAY(E2931,2),"0")&amp;" - "&amp;TEXT(E2931,"dddd")</f>
        <v>3 - Wednesday</v>
      </c>
      <c r="Y2931" s="30" t="str">
        <f aca="false">_xlfn.IFS(C2931&lt;18,"Child (0-17)",C2931&lt;40,"Young Adult (18-39)",C2931&lt;60,"Adult (40-59)",TRUE(),"Senior (60+)")</f>
        <v>Young Adult (18-39)</v>
      </c>
      <c r="Z2931" s="30" t="n">
        <f aca="false">ROUND(G2931-E2931,0)</f>
        <v>6</v>
      </c>
      <c r="AA2931" s="30" t="n">
        <f aca="false">L2931+M2931</f>
        <v>72</v>
      </c>
      <c r="AB2931" s="30" t="n">
        <f aca="false">IFERROR(ROUND(Q2931/AA2931,2),0)</f>
        <v>112.26</v>
      </c>
      <c r="AC2931" s="30" t="str">
        <f aca="false">IF(AND(K2931="Critical",N2931="No"),"URGENT - No Bed","Normal")</f>
        <v>Normal</v>
      </c>
      <c r="AD2931" s="34" t="n">
        <f aca="false">INDEX(Lookup_Tables!$B$3:$B$12,MATCH(H2931,Lookup_Tables!$A$3:$A$12,0))</f>
        <v>3000000</v>
      </c>
      <c r="AE2931" s="30" t="str">
        <f aca="false">INDEX(Lookup_Tables!$C$3:$C$12,MATCH(H2931,Lookup_Tables!$A$3:$A$12,0))</f>
        <v>Dr. Pooja Iyer</v>
      </c>
      <c r="AF2931" s="30" t="str">
        <f aca="false">IFERROR(INDEX(Lookup_Tables!$F$16:$F$45,MATCH(I2931,Lookup_Tables!$E$16:$E$45,0)),"N/A")</f>
        <v>EMP214</v>
      </c>
      <c r="AG2931" s="30" t="n">
        <f aca="false">_xlfn.IFS(R2931="Recovered",4,R2931="Referred",3,R2931="Admitted",2,R2931="Deceased",1,TRUE(),0)</f>
        <v>4</v>
      </c>
      <c r="AH2931" s="30" t="str">
        <f aca="false">IF(T2931&gt;=4,"Satisfied",IF(T2931&gt;=3,"Neutral","Needs Improvement"))</f>
        <v>Neutral</v>
      </c>
    </row>
    <row r="2932" customFormat="false" ht="15" hidden="false" customHeight="false" outlineLevel="0" collapsed="false">
      <c r="A2932" s="27" t="s">
        <v>6689</v>
      </c>
      <c r="B2932" s="27" t="s">
        <v>4207</v>
      </c>
      <c r="C2932" s="27" t="n">
        <v>66</v>
      </c>
      <c r="D2932" s="27" t="s">
        <v>181</v>
      </c>
      <c r="E2932" s="28" t="n">
        <v>45613</v>
      </c>
      <c r="F2932" s="27" t="s">
        <v>490</v>
      </c>
      <c r="G2932" s="28" t="n">
        <v>45615</v>
      </c>
      <c r="H2932" s="27" t="s">
        <v>135</v>
      </c>
      <c r="I2932" s="27" t="s">
        <v>136</v>
      </c>
      <c r="J2932" s="27" t="s">
        <v>137</v>
      </c>
      <c r="K2932" s="27" t="s">
        <v>126</v>
      </c>
      <c r="L2932" s="27" t="n">
        <v>15</v>
      </c>
      <c r="M2932" s="27" t="n">
        <v>86</v>
      </c>
      <c r="N2932" s="27" t="s">
        <v>186</v>
      </c>
      <c r="O2932" s="27" t="s">
        <v>139</v>
      </c>
      <c r="P2932" s="27" t="s">
        <v>129</v>
      </c>
      <c r="Q2932" s="29" t="n">
        <v>7879.02</v>
      </c>
      <c r="R2932" s="27" t="s">
        <v>268</v>
      </c>
      <c r="S2932" s="27" t="s">
        <v>192</v>
      </c>
      <c r="T2932" s="27" t="n">
        <v>4</v>
      </c>
      <c r="U2932" s="27" t="n">
        <f aca="false">YEAR(E2932)</f>
        <v>2024</v>
      </c>
      <c r="V2932" s="27" t="str">
        <f aca="false">TEXT(E2932,"MMM-YYYY")</f>
        <v>Nov-2024</v>
      </c>
      <c r="W2932" s="27" t="n">
        <f aca="false">MONTH(E2932)</f>
        <v>11</v>
      </c>
      <c r="X2932" s="27" t="str">
        <f aca="false">TEXT(WEEKDAY(E2932,2),"0")&amp;" - "&amp;TEXT(E2932,"dddd")</f>
        <v>7 - Sunday</v>
      </c>
      <c r="Y2932" s="27" t="str">
        <f aca="false">_xlfn.IFS(C2932&lt;18,"Child (0-17)",C2932&lt;40,"Young Adult (18-39)",C2932&lt;60,"Adult (40-59)",TRUE(),"Senior (60+)")</f>
        <v>Senior (60+)</v>
      </c>
      <c r="Z2932" s="27" t="n">
        <f aca="false">ROUND(G2932-E2932,0)</f>
        <v>2</v>
      </c>
      <c r="AA2932" s="27" t="n">
        <f aca="false">L2932+M2932</f>
        <v>101</v>
      </c>
      <c r="AB2932" s="27" t="n">
        <f aca="false">IFERROR(ROUND(Q2932/AA2932,2),0)</f>
        <v>78.01</v>
      </c>
      <c r="AC2932" s="27" t="str">
        <f aca="false">IF(AND(K2932="Critical",N2932="No"),"URGENT - No Bed","Normal")</f>
        <v>Normal</v>
      </c>
      <c r="AD2932" s="33" t="n">
        <f aca="false">INDEX(Lookup_Tables!$B$3:$B$12,MATCH(H2932,Lookup_Tables!$A$3:$A$12,0))</f>
        <v>4600000</v>
      </c>
      <c r="AE2932" s="27" t="str">
        <f aca="false">INDEX(Lookup_Tables!$C$3:$C$12,MATCH(H2932,Lookup_Tables!$A$3:$A$12,0))</f>
        <v>Dr. Farhan Khan</v>
      </c>
      <c r="AF2932" s="27" t="str">
        <f aca="false">IFERROR(INDEX(Lookup_Tables!$F$16:$F$45,MATCH(I2932,Lookup_Tables!$E$16:$E$45,0)),"N/A")</f>
        <v>EMP206</v>
      </c>
      <c r="AG2932" s="27" t="n">
        <f aca="false">_xlfn.IFS(R2932="Recovered",4,R2932="Referred",3,R2932="Admitted",2,R2932="Deceased",1,TRUE(),0)</f>
        <v>3</v>
      </c>
      <c r="AH2932" s="27" t="str">
        <f aca="false">IF(T2932&gt;=4,"Satisfied",IF(T2932&gt;=3,"Neutral","Needs Improvement"))</f>
        <v>Satisfied</v>
      </c>
    </row>
    <row r="2933" customFormat="false" ht="15" hidden="false" customHeight="false" outlineLevel="0" collapsed="false">
      <c r="A2933" s="30" t="s">
        <v>6851</v>
      </c>
      <c r="B2933" s="30" t="s">
        <v>4766</v>
      </c>
      <c r="C2933" s="30" t="n">
        <v>35</v>
      </c>
      <c r="D2933" s="30" t="s">
        <v>121</v>
      </c>
      <c r="E2933" s="31" t="n">
        <v>45360</v>
      </c>
      <c r="F2933" s="30" t="s">
        <v>331</v>
      </c>
      <c r="G2933" s="31" t="n">
        <v>45363</v>
      </c>
      <c r="H2933" s="30" t="s">
        <v>146</v>
      </c>
      <c r="I2933" s="30" t="s">
        <v>176</v>
      </c>
      <c r="J2933" s="30" t="s">
        <v>222</v>
      </c>
      <c r="K2933" s="30" t="s">
        <v>126</v>
      </c>
      <c r="L2933" s="30" t="n">
        <v>7</v>
      </c>
      <c r="M2933" s="30" t="n">
        <v>67</v>
      </c>
      <c r="N2933" s="30" t="s">
        <v>127</v>
      </c>
      <c r="O2933" s="30" t="s">
        <v>149</v>
      </c>
      <c r="P2933" s="30" t="s">
        <v>150</v>
      </c>
      <c r="Q2933" s="32" t="n">
        <v>7426.72</v>
      </c>
      <c r="R2933" s="30" t="s">
        <v>172</v>
      </c>
      <c r="S2933" s="30" t="s">
        <v>141</v>
      </c>
      <c r="T2933" s="30" t="n">
        <v>1</v>
      </c>
      <c r="U2933" s="30" t="n">
        <f aca="false">YEAR(E2933)</f>
        <v>2024</v>
      </c>
      <c r="V2933" s="30" t="str">
        <f aca="false">TEXT(E2933,"MMM-YYYY")</f>
        <v>Mar-2024</v>
      </c>
      <c r="W2933" s="30" t="n">
        <f aca="false">MONTH(E2933)</f>
        <v>3</v>
      </c>
      <c r="X2933" s="30" t="str">
        <f aca="false">TEXT(WEEKDAY(E2933,2),"0")&amp;" - "&amp;TEXT(E2933,"dddd")</f>
        <v>6 - Saturday</v>
      </c>
      <c r="Y2933" s="30" t="str">
        <f aca="false">_xlfn.IFS(C2933&lt;18,"Child (0-17)",C2933&lt;40,"Young Adult (18-39)",C2933&lt;60,"Adult (40-59)",TRUE(),"Senior (60+)")</f>
        <v>Young Adult (18-39)</v>
      </c>
      <c r="Z2933" s="30" t="n">
        <f aca="false">ROUND(G2933-E2933,0)</f>
        <v>3</v>
      </c>
      <c r="AA2933" s="30" t="n">
        <f aca="false">L2933+M2933</f>
        <v>74</v>
      </c>
      <c r="AB2933" s="30" t="n">
        <f aca="false">IFERROR(ROUND(Q2933/AA2933,2),0)</f>
        <v>100.36</v>
      </c>
      <c r="AC2933" s="30" t="str">
        <f aca="false">IF(AND(K2933="Critical",N2933="No"),"URGENT - No Bed","Normal")</f>
        <v>Normal</v>
      </c>
      <c r="AD2933" s="34" t="n">
        <f aca="false">INDEX(Lookup_Tables!$B$3:$B$12,MATCH(H2933,Lookup_Tables!$A$3:$A$12,0))</f>
        <v>2700000</v>
      </c>
      <c r="AE2933" s="30" t="str">
        <f aca="false">INDEX(Lookup_Tables!$C$3:$C$12,MATCH(H2933,Lookup_Tables!$A$3:$A$12,0))</f>
        <v>Dr. Vikram Singh</v>
      </c>
      <c r="AF2933" s="30" t="str">
        <f aca="false">IFERROR(INDEX(Lookup_Tables!$F$16:$F$45,MATCH(I2933,Lookup_Tables!$E$16:$E$45,0)),"N/A")</f>
        <v>EMP227</v>
      </c>
      <c r="AG2933" s="30" t="n">
        <f aca="false">_xlfn.IFS(R2933="Recovered",4,R2933="Referred",3,R2933="Admitted",2,R2933="Deceased",1,TRUE(),0)</f>
        <v>2</v>
      </c>
      <c r="AH2933" s="30" t="str">
        <f aca="false">IF(T2933&gt;=4,"Satisfied",IF(T2933&gt;=3,"Neutral","Needs Improvement"))</f>
        <v>Needs Improvement</v>
      </c>
    </row>
    <row r="2934" customFormat="false" ht="15" hidden="false" customHeight="false" outlineLevel="0" collapsed="false">
      <c r="A2934" s="27" t="s">
        <v>6218</v>
      </c>
      <c r="B2934" s="27" t="s">
        <v>1953</v>
      </c>
      <c r="C2934" s="27" t="n">
        <v>30</v>
      </c>
      <c r="D2934" s="27" t="s">
        <v>144</v>
      </c>
      <c r="E2934" s="28" t="n">
        <v>45580</v>
      </c>
      <c r="F2934" s="27" t="s">
        <v>1263</v>
      </c>
      <c r="G2934" s="28" t="n">
        <v>45588</v>
      </c>
      <c r="H2934" s="27" t="s">
        <v>168</v>
      </c>
      <c r="I2934" s="27" t="s">
        <v>169</v>
      </c>
      <c r="J2934" s="27" t="s">
        <v>170</v>
      </c>
      <c r="K2934" s="27" t="s">
        <v>202</v>
      </c>
      <c r="L2934" s="27" t="n">
        <v>11</v>
      </c>
      <c r="M2934" s="27" t="n">
        <v>135</v>
      </c>
      <c r="N2934" s="27" t="s">
        <v>186</v>
      </c>
      <c r="O2934" s="27" t="s">
        <v>128</v>
      </c>
      <c r="P2934" s="27" t="s">
        <v>150</v>
      </c>
      <c r="Q2934" s="29" t="n">
        <v>17169.49</v>
      </c>
      <c r="R2934" s="27" t="s">
        <v>268</v>
      </c>
      <c r="S2934" s="27" t="s">
        <v>151</v>
      </c>
      <c r="T2934" s="27" t="n">
        <v>2</v>
      </c>
      <c r="U2934" s="27" t="n">
        <f aca="false">YEAR(E2934)</f>
        <v>2024</v>
      </c>
      <c r="V2934" s="27" t="str">
        <f aca="false">TEXT(E2934,"MMM-YYYY")</f>
        <v>Oct-2024</v>
      </c>
      <c r="W2934" s="27" t="n">
        <f aca="false">MONTH(E2934)</f>
        <v>10</v>
      </c>
      <c r="X2934" s="27" t="str">
        <f aca="false">TEXT(WEEKDAY(E2934,2),"0")&amp;" - "&amp;TEXT(E2934,"dddd")</f>
        <v>2 - Tuesday</v>
      </c>
      <c r="Y2934" s="27" t="str">
        <f aca="false">_xlfn.IFS(C2934&lt;18,"Child (0-17)",C2934&lt;40,"Young Adult (18-39)",C2934&lt;60,"Adult (40-59)",TRUE(),"Senior (60+)")</f>
        <v>Young Adult (18-39)</v>
      </c>
      <c r="Z2934" s="27" t="n">
        <f aca="false">ROUND(G2934-E2934,0)</f>
        <v>8</v>
      </c>
      <c r="AA2934" s="27" t="n">
        <f aca="false">L2934+M2934</f>
        <v>146</v>
      </c>
      <c r="AB2934" s="27" t="n">
        <f aca="false">IFERROR(ROUND(Q2934/AA2934,2),0)</f>
        <v>117.6</v>
      </c>
      <c r="AC2934" s="27" t="str">
        <f aca="false">IF(AND(K2934="Critical",N2934="No"),"URGENT - No Bed","Normal")</f>
        <v>Normal</v>
      </c>
      <c r="AD2934" s="33" t="n">
        <f aca="false">INDEX(Lookup_Tables!$B$3:$B$12,MATCH(H2934,Lookup_Tables!$A$3:$A$12,0))</f>
        <v>4400000</v>
      </c>
      <c r="AE2934" s="27" t="str">
        <f aca="false">INDEX(Lookup_Tables!$C$3:$C$12,MATCH(H2934,Lookup_Tables!$A$3:$A$12,0))</f>
        <v>Dr. Neha Chopra</v>
      </c>
      <c r="AF2934" s="27" t="str">
        <f aca="false">IFERROR(INDEX(Lookup_Tables!$F$16:$F$45,MATCH(I2934,Lookup_Tables!$E$16:$E$45,0)),"N/A")</f>
        <v>EMP220</v>
      </c>
      <c r="AG2934" s="27" t="n">
        <f aca="false">_xlfn.IFS(R2934="Recovered",4,R2934="Referred",3,R2934="Admitted",2,R2934="Deceased",1,TRUE(),0)</f>
        <v>3</v>
      </c>
      <c r="AH2934" s="27" t="str">
        <f aca="false">IF(T2934&gt;=4,"Satisfied",IF(T2934&gt;=3,"Neutral","Needs Improvement"))</f>
        <v>Needs Improvement</v>
      </c>
    </row>
    <row r="2935" customFormat="false" ht="15" hidden="false" customHeight="false" outlineLevel="0" collapsed="false">
      <c r="A2935" s="30" t="s">
        <v>5684</v>
      </c>
      <c r="B2935" s="30" t="s">
        <v>795</v>
      </c>
      <c r="C2935" s="30" t="n">
        <v>28</v>
      </c>
      <c r="D2935" s="30" t="s">
        <v>181</v>
      </c>
      <c r="E2935" s="31" t="n">
        <v>45556</v>
      </c>
      <c r="F2935" s="30" t="s">
        <v>601</v>
      </c>
      <c r="G2935" s="31" t="n">
        <v>45558</v>
      </c>
      <c r="H2935" s="30" t="s">
        <v>183</v>
      </c>
      <c r="I2935" s="30" t="s">
        <v>430</v>
      </c>
      <c r="J2935" s="30" t="s">
        <v>213</v>
      </c>
      <c r="K2935" s="30" t="s">
        <v>156</v>
      </c>
      <c r="L2935" s="30" t="n">
        <v>42</v>
      </c>
      <c r="M2935" s="30" t="n">
        <v>36</v>
      </c>
      <c r="N2935" s="30" t="s">
        <v>127</v>
      </c>
      <c r="O2935" s="30" t="s">
        <v>128</v>
      </c>
      <c r="P2935" s="30" t="s">
        <v>150</v>
      </c>
      <c r="Q2935" s="32" t="n">
        <v>3022.02</v>
      </c>
      <c r="R2935" s="30" t="s">
        <v>130</v>
      </c>
      <c r="S2935" s="30" t="s">
        <v>131</v>
      </c>
      <c r="T2935" s="30" t="n">
        <v>3</v>
      </c>
      <c r="U2935" s="30" t="n">
        <f aca="false">YEAR(E2935)</f>
        <v>2024</v>
      </c>
      <c r="V2935" s="30" t="str">
        <f aca="false">TEXT(E2935,"MMM-YYYY")</f>
        <v>Sep-2024</v>
      </c>
      <c r="W2935" s="30" t="n">
        <f aca="false">MONTH(E2935)</f>
        <v>9</v>
      </c>
      <c r="X2935" s="30" t="str">
        <f aca="false">TEXT(WEEKDAY(E2935,2),"0")&amp;" - "&amp;TEXT(E2935,"dddd")</f>
        <v>6 - Saturday</v>
      </c>
      <c r="Y2935" s="30" t="str">
        <f aca="false">_xlfn.IFS(C2935&lt;18,"Child (0-17)",C2935&lt;40,"Young Adult (18-39)",C2935&lt;60,"Adult (40-59)",TRUE(),"Senior (60+)")</f>
        <v>Young Adult (18-39)</v>
      </c>
      <c r="Z2935" s="30" t="n">
        <f aca="false">ROUND(G2935-E2935,0)</f>
        <v>2</v>
      </c>
      <c r="AA2935" s="30" t="n">
        <f aca="false">L2935+M2935</f>
        <v>78</v>
      </c>
      <c r="AB2935" s="30" t="n">
        <f aca="false">IFERROR(ROUND(Q2935/AA2935,2),0)</f>
        <v>38.74</v>
      </c>
      <c r="AC2935" s="30" t="str">
        <f aca="false">IF(AND(K2935="Critical",N2935="No"),"URGENT - No Bed","Normal")</f>
        <v>Normal</v>
      </c>
      <c r="AD2935" s="34" t="n">
        <f aca="false">INDEX(Lookup_Tables!$B$3:$B$12,MATCH(H2935,Lookup_Tables!$A$3:$A$12,0))</f>
        <v>3100000</v>
      </c>
      <c r="AE2935" s="30" t="str">
        <f aca="false">INDEX(Lookup_Tables!$C$3:$C$12,MATCH(H2935,Lookup_Tables!$A$3:$A$12,0))</f>
        <v>Dr. Kavita Rao</v>
      </c>
      <c r="AF2935" s="30" t="str">
        <f aca="false">IFERROR(INDEX(Lookup_Tables!$F$16:$F$45,MATCH(I2935,Lookup_Tables!$E$16:$E$45,0)),"N/A")</f>
        <v>EMP224</v>
      </c>
      <c r="AG2935" s="30" t="n">
        <f aca="false">_xlfn.IFS(R2935="Recovered",4,R2935="Referred",3,R2935="Admitted",2,R2935="Deceased",1,TRUE(),0)</f>
        <v>4</v>
      </c>
      <c r="AH2935" s="30" t="str">
        <f aca="false">IF(T2935&gt;=4,"Satisfied",IF(T2935&gt;=3,"Neutral","Needs Improvement"))</f>
        <v>Neutral</v>
      </c>
    </row>
    <row r="2936" customFormat="false" ht="15" hidden="false" customHeight="false" outlineLevel="0" collapsed="false">
      <c r="A2936" s="27" t="s">
        <v>5547</v>
      </c>
      <c r="B2936" s="27" t="s">
        <v>5548</v>
      </c>
      <c r="C2936" s="27" t="n">
        <v>28</v>
      </c>
      <c r="D2936" s="27" t="s">
        <v>121</v>
      </c>
      <c r="E2936" s="28" t="n">
        <v>45647</v>
      </c>
      <c r="F2936" s="27" t="s">
        <v>516</v>
      </c>
      <c r="G2936" s="28" t="n">
        <v>45648</v>
      </c>
      <c r="H2936" s="27" t="s">
        <v>123</v>
      </c>
      <c r="I2936" s="27" t="s">
        <v>304</v>
      </c>
      <c r="J2936" s="27" t="s">
        <v>125</v>
      </c>
      <c r="K2936" s="27" t="s">
        <v>138</v>
      </c>
      <c r="L2936" s="27" t="n">
        <v>81</v>
      </c>
      <c r="M2936" s="27" t="n">
        <v>15</v>
      </c>
      <c r="N2936" s="27" t="s">
        <v>127</v>
      </c>
      <c r="O2936" s="27" t="s">
        <v>171</v>
      </c>
      <c r="P2936" s="27" t="s">
        <v>150</v>
      </c>
      <c r="Q2936" s="29" t="n">
        <v>2451.52</v>
      </c>
      <c r="R2936" s="27" t="s">
        <v>130</v>
      </c>
      <c r="S2936" s="27" t="s">
        <v>192</v>
      </c>
      <c r="T2936" s="27" t="n">
        <v>4</v>
      </c>
      <c r="U2936" s="27" t="n">
        <f aca="false">YEAR(E2936)</f>
        <v>2024</v>
      </c>
      <c r="V2936" s="27" t="str">
        <f aca="false">TEXT(E2936,"MMM-YYYY")</f>
        <v>Dec-2024</v>
      </c>
      <c r="W2936" s="27" t="n">
        <f aca="false">MONTH(E2936)</f>
        <v>12</v>
      </c>
      <c r="X2936" s="27" t="str">
        <f aca="false">TEXT(WEEKDAY(E2936,2),"0")&amp;" - "&amp;TEXT(E2936,"dddd")</f>
        <v>6 - Saturday</v>
      </c>
      <c r="Y2936" s="27" t="str">
        <f aca="false">_xlfn.IFS(C2936&lt;18,"Child (0-17)",C2936&lt;40,"Young Adult (18-39)",C2936&lt;60,"Adult (40-59)",TRUE(),"Senior (60+)")</f>
        <v>Young Adult (18-39)</v>
      </c>
      <c r="Z2936" s="27" t="n">
        <f aca="false">ROUND(G2936-E2936,0)</f>
        <v>1</v>
      </c>
      <c r="AA2936" s="27" t="n">
        <f aca="false">L2936+M2936</f>
        <v>96</v>
      </c>
      <c r="AB2936" s="27" t="n">
        <f aca="false">IFERROR(ROUND(Q2936/AA2936,2),0)</f>
        <v>25.54</v>
      </c>
      <c r="AC2936" s="27" t="str">
        <f aca="false">IF(AND(K2936="Critical",N2936="No"),"URGENT - No Bed","Normal")</f>
        <v>Normal</v>
      </c>
      <c r="AD2936" s="33" t="n">
        <f aca="false">INDEX(Lookup_Tables!$B$3:$B$12,MATCH(H2936,Lookup_Tables!$A$3:$A$12,0))</f>
        <v>2200000</v>
      </c>
      <c r="AE2936" s="27" t="str">
        <f aca="false">INDEX(Lookup_Tables!$C$3:$C$12,MATCH(H2936,Lookup_Tables!$A$3:$A$12,0))</f>
        <v>Dr. Rohan Das</v>
      </c>
      <c r="AF2936" s="27" t="str">
        <f aca="false">IFERROR(INDEX(Lookup_Tables!$F$16:$F$45,MATCH(I2936,Lookup_Tables!$E$16:$E$45,0)),"N/A")</f>
        <v>EMP204</v>
      </c>
      <c r="AG2936" s="27" t="n">
        <f aca="false">_xlfn.IFS(R2936="Recovered",4,R2936="Referred",3,R2936="Admitted",2,R2936="Deceased",1,TRUE(),0)</f>
        <v>4</v>
      </c>
      <c r="AH2936" s="27" t="str">
        <f aca="false">IF(T2936&gt;=4,"Satisfied",IF(T2936&gt;=3,"Neutral","Needs Improvement"))</f>
        <v>Satisfied</v>
      </c>
    </row>
    <row r="2937" customFormat="false" ht="15" hidden="false" customHeight="false" outlineLevel="0" collapsed="false">
      <c r="A2937" s="30" t="s">
        <v>6265</v>
      </c>
      <c r="B2937" s="30" t="s">
        <v>1634</v>
      </c>
      <c r="C2937" s="30" t="n">
        <v>29</v>
      </c>
      <c r="D2937" s="30" t="s">
        <v>121</v>
      </c>
      <c r="E2937" s="31" t="n">
        <v>45596</v>
      </c>
      <c r="F2937" s="30" t="s">
        <v>1162</v>
      </c>
      <c r="G2937" s="31" t="n">
        <v>45599</v>
      </c>
      <c r="H2937" s="30" t="s">
        <v>242</v>
      </c>
      <c r="I2937" s="30" t="s">
        <v>466</v>
      </c>
      <c r="J2937" s="30" t="s">
        <v>422</v>
      </c>
      <c r="K2937" s="30" t="s">
        <v>156</v>
      </c>
      <c r="L2937" s="30" t="n">
        <v>42</v>
      </c>
      <c r="M2937" s="30" t="n">
        <v>58</v>
      </c>
      <c r="N2937" s="30" t="s">
        <v>127</v>
      </c>
      <c r="O2937" s="30" t="s">
        <v>149</v>
      </c>
      <c r="P2937" s="30" t="s">
        <v>150</v>
      </c>
      <c r="Q2937" s="32" t="n">
        <v>3048.15</v>
      </c>
      <c r="R2937" s="30" t="s">
        <v>130</v>
      </c>
      <c r="S2937" s="30" t="s">
        <v>197</v>
      </c>
      <c r="T2937" s="30" t="n">
        <v>4</v>
      </c>
      <c r="U2937" s="30" t="n">
        <f aca="false">YEAR(E2937)</f>
        <v>2024</v>
      </c>
      <c r="V2937" s="30" t="str">
        <f aca="false">TEXT(E2937,"MMM-YYYY")</f>
        <v>Oct-2024</v>
      </c>
      <c r="W2937" s="30" t="n">
        <f aca="false">MONTH(E2937)</f>
        <v>10</v>
      </c>
      <c r="X2937" s="30" t="str">
        <f aca="false">TEXT(WEEKDAY(E2937,2),"0")&amp;" - "&amp;TEXT(E2937,"dddd")</f>
        <v>4 - Thursday</v>
      </c>
      <c r="Y2937" s="30" t="str">
        <f aca="false">_xlfn.IFS(C2937&lt;18,"Child (0-17)",C2937&lt;40,"Young Adult (18-39)",C2937&lt;60,"Adult (40-59)",TRUE(),"Senior (60+)")</f>
        <v>Young Adult (18-39)</v>
      </c>
      <c r="Z2937" s="30" t="n">
        <f aca="false">ROUND(G2937-E2937,0)</f>
        <v>3</v>
      </c>
      <c r="AA2937" s="30" t="n">
        <f aca="false">L2937+M2937</f>
        <v>100</v>
      </c>
      <c r="AB2937" s="30" t="n">
        <f aca="false">IFERROR(ROUND(Q2937/AA2937,2),0)</f>
        <v>30.48</v>
      </c>
      <c r="AC2937" s="30" t="str">
        <f aca="false">IF(AND(K2937="Critical",N2937="No"),"URGENT - No Bed","Normal")</f>
        <v>Normal</v>
      </c>
      <c r="AD2937" s="34" t="n">
        <f aca="false">INDEX(Lookup_Tables!$B$3:$B$12,MATCH(H2937,Lookup_Tables!$A$3:$A$12,0))</f>
        <v>3000000</v>
      </c>
      <c r="AE2937" s="30" t="str">
        <f aca="false">INDEX(Lookup_Tables!$C$3:$C$12,MATCH(H2937,Lookup_Tables!$A$3:$A$12,0))</f>
        <v>Dr. Pooja Iyer</v>
      </c>
      <c r="AF2937" s="30" t="str">
        <f aca="false">IFERROR(INDEX(Lookup_Tables!$F$16:$F$45,MATCH(I2937,Lookup_Tables!$E$16:$E$45,0)),"N/A")</f>
        <v>EMP212</v>
      </c>
      <c r="AG2937" s="30" t="n">
        <f aca="false">_xlfn.IFS(R2937="Recovered",4,R2937="Referred",3,R2937="Admitted",2,R2937="Deceased",1,TRUE(),0)</f>
        <v>4</v>
      </c>
      <c r="AH2937" s="30" t="str">
        <f aca="false">IF(T2937&gt;=4,"Satisfied",IF(T2937&gt;=3,"Neutral","Needs Improvement"))</f>
        <v>Satisfied</v>
      </c>
    </row>
    <row r="2938" customFormat="false" ht="15" hidden="false" customHeight="false" outlineLevel="0" collapsed="false">
      <c r="A2938" s="27" t="s">
        <v>3269</v>
      </c>
      <c r="B2938" s="27" t="s">
        <v>3270</v>
      </c>
      <c r="C2938" s="27" t="n">
        <v>49</v>
      </c>
      <c r="D2938" s="27" t="s">
        <v>121</v>
      </c>
      <c r="E2938" s="28" t="n">
        <v>45346</v>
      </c>
      <c r="F2938" s="27" t="s">
        <v>1828</v>
      </c>
      <c r="G2938" s="28" t="n">
        <v>45349</v>
      </c>
      <c r="H2938" s="27" t="s">
        <v>123</v>
      </c>
      <c r="I2938" s="27" t="s">
        <v>155</v>
      </c>
      <c r="J2938" s="27" t="s">
        <v>508</v>
      </c>
      <c r="K2938" s="27" t="s">
        <v>156</v>
      </c>
      <c r="L2938" s="27" t="n">
        <v>39</v>
      </c>
      <c r="M2938" s="27" t="n">
        <v>74</v>
      </c>
      <c r="N2938" s="27" t="s">
        <v>186</v>
      </c>
      <c r="O2938" s="27" t="s">
        <v>149</v>
      </c>
      <c r="P2938" s="27" t="s">
        <v>187</v>
      </c>
      <c r="Q2938" s="29" t="n">
        <v>4887.3</v>
      </c>
      <c r="R2938" s="27" t="s">
        <v>172</v>
      </c>
      <c r="S2938" s="27" t="s">
        <v>197</v>
      </c>
      <c r="T2938" s="27" t="n">
        <v>2</v>
      </c>
      <c r="U2938" s="27" t="n">
        <f aca="false">YEAR(E2938)</f>
        <v>2024</v>
      </c>
      <c r="V2938" s="27" t="str">
        <f aca="false">TEXT(E2938,"MMM-YYYY")</f>
        <v>Feb-2024</v>
      </c>
      <c r="W2938" s="27" t="n">
        <f aca="false">MONTH(E2938)</f>
        <v>2</v>
      </c>
      <c r="X2938" s="27" t="str">
        <f aca="false">TEXT(WEEKDAY(E2938,2),"0")&amp;" - "&amp;TEXT(E2938,"dddd")</f>
        <v>6 - Saturday</v>
      </c>
      <c r="Y2938" s="27" t="str">
        <f aca="false">_xlfn.IFS(C2938&lt;18,"Child (0-17)",C2938&lt;40,"Young Adult (18-39)",C2938&lt;60,"Adult (40-59)",TRUE(),"Senior (60+)")</f>
        <v>Adult (40-59)</v>
      </c>
      <c r="Z2938" s="27" t="n">
        <f aca="false">ROUND(G2938-E2938,0)</f>
        <v>3</v>
      </c>
      <c r="AA2938" s="27" t="n">
        <f aca="false">L2938+M2938</f>
        <v>113</v>
      </c>
      <c r="AB2938" s="27" t="n">
        <f aca="false">IFERROR(ROUND(Q2938/AA2938,2),0)</f>
        <v>43.25</v>
      </c>
      <c r="AC2938" s="27" t="str">
        <f aca="false">IF(AND(K2938="Critical",N2938="No"),"URGENT - No Bed","Normal")</f>
        <v>Normal</v>
      </c>
      <c r="AD2938" s="33" t="n">
        <f aca="false">INDEX(Lookup_Tables!$B$3:$B$12,MATCH(H2938,Lookup_Tables!$A$3:$A$12,0))</f>
        <v>2200000</v>
      </c>
      <c r="AE2938" s="27" t="str">
        <f aca="false">INDEX(Lookup_Tables!$C$3:$C$12,MATCH(H2938,Lookup_Tables!$A$3:$A$12,0))</f>
        <v>Dr. Rohan Das</v>
      </c>
      <c r="AF2938" s="27" t="str">
        <f aca="false">IFERROR(INDEX(Lookup_Tables!$F$16:$F$45,MATCH(I2938,Lookup_Tables!$E$16:$E$45,0)),"N/A")</f>
        <v>EMP203</v>
      </c>
      <c r="AG2938" s="27" t="n">
        <f aca="false">_xlfn.IFS(R2938="Recovered",4,R2938="Referred",3,R2938="Admitted",2,R2938="Deceased",1,TRUE(),0)</f>
        <v>2</v>
      </c>
      <c r="AH2938" s="27" t="str">
        <f aca="false">IF(T2938&gt;=4,"Satisfied",IF(T2938&gt;=3,"Neutral","Needs Improvement"))</f>
        <v>Needs Improvement</v>
      </c>
    </row>
    <row r="2939" customFormat="false" ht="15" hidden="false" customHeight="false" outlineLevel="0" collapsed="false">
      <c r="A2939" s="30" t="s">
        <v>5421</v>
      </c>
      <c r="B2939" s="30" t="s">
        <v>1702</v>
      </c>
      <c r="C2939" s="30" t="n">
        <v>67</v>
      </c>
      <c r="D2939" s="30" t="s">
        <v>181</v>
      </c>
      <c r="E2939" s="31" t="n">
        <v>45418</v>
      </c>
      <c r="F2939" s="30" t="s">
        <v>1186</v>
      </c>
      <c r="G2939" s="31" t="n">
        <v>45418</v>
      </c>
      <c r="H2939" s="30" t="s">
        <v>135</v>
      </c>
      <c r="I2939" s="30" t="s">
        <v>251</v>
      </c>
      <c r="J2939" s="30" t="s">
        <v>252</v>
      </c>
      <c r="K2939" s="30" t="s">
        <v>138</v>
      </c>
      <c r="L2939" s="30" t="n">
        <v>33</v>
      </c>
      <c r="M2939" s="30" t="n">
        <v>28</v>
      </c>
      <c r="N2939" s="30" t="s">
        <v>127</v>
      </c>
      <c r="O2939" s="30" t="s">
        <v>171</v>
      </c>
      <c r="P2939" s="30" t="s">
        <v>150</v>
      </c>
      <c r="Q2939" s="32" t="n">
        <v>817.73</v>
      </c>
      <c r="R2939" s="30" t="s">
        <v>130</v>
      </c>
      <c r="S2939" s="30" t="s">
        <v>335</v>
      </c>
      <c r="T2939" s="30" t="n">
        <v>3</v>
      </c>
      <c r="U2939" s="30" t="n">
        <f aca="false">YEAR(E2939)</f>
        <v>2024</v>
      </c>
      <c r="V2939" s="30" t="str">
        <f aca="false">TEXT(E2939,"MMM-YYYY")</f>
        <v>May-2024</v>
      </c>
      <c r="W2939" s="30" t="n">
        <f aca="false">MONTH(E2939)</f>
        <v>5</v>
      </c>
      <c r="X2939" s="30" t="str">
        <f aca="false">TEXT(WEEKDAY(E2939,2),"0")&amp;" - "&amp;TEXT(E2939,"dddd")</f>
        <v>1 - Monday</v>
      </c>
      <c r="Y2939" s="30" t="str">
        <f aca="false">_xlfn.IFS(C2939&lt;18,"Child (0-17)",C2939&lt;40,"Young Adult (18-39)",C2939&lt;60,"Adult (40-59)",TRUE(),"Senior (60+)")</f>
        <v>Senior (60+)</v>
      </c>
      <c r="Z2939" s="30" t="n">
        <f aca="false">ROUND(G2939-E2939,0)</f>
        <v>0</v>
      </c>
      <c r="AA2939" s="30" t="n">
        <f aca="false">L2939+M2939</f>
        <v>61</v>
      </c>
      <c r="AB2939" s="30" t="n">
        <f aca="false">IFERROR(ROUND(Q2939/AA2939,2),0)</f>
        <v>13.41</v>
      </c>
      <c r="AC2939" s="30" t="str">
        <f aca="false">IF(AND(K2939="Critical",N2939="No"),"URGENT - No Bed","Normal")</f>
        <v>Normal</v>
      </c>
      <c r="AD2939" s="34" t="n">
        <f aca="false">INDEX(Lookup_Tables!$B$3:$B$12,MATCH(H2939,Lookup_Tables!$A$3:$A$12,0))</f>
        <v>4600000</v>
      </c>
      <c r="AE2939" s="30" t="str">
        <f aca="false">INDEX(Lookup_Tables!$C$3:$C$12,MATCH(H2939,Lookup_Tables!$A$3:$A$12,0))</f>
        <v>Dr. Farhan Khan</v>
      </c>
      <c r="AF2939" s="30" t="str">
        <f aca="false">IFERROR(INDEX(Lookup_Tables!$F$16:$F$45,MATCH(I2939,Lookup_Tables!$E$16:$E$45,0)),"N/A")</f>
        <v>EMP207</v>
      </c>
      <c r="AG2939" s="30" t="n">
        <f aca="false">_xlfn.IFS(R2939="Recovered",4,R2939="Referred",3,R2939="Admitted",2,R2939="Deceased",1,TRUE(),0)</f>
        <v>4</v>
      </c>
      <c r="AH2939" s="30" t="str">
        <f aca="false">IF(T2939&gt;=4,"Satisfied",IF(T2939&gt;=3,"Neutral","Needs Improvement"))</f>
        <v>Neutral</v>
      </c>
    </row>
    <row r="2940" customFormat="false" ht="15" hidden="false" customHeight="false" outlineLevel="0" collapsed="false">
      <c r="A2940" s="27" t="s">
        <v>6878</v>
      </c>
      <c r="B2940" s="27" t="s">
        <v>3951</v>
      </c>
      <c r="C2940" s="27" t="n">
        <v>9</v>
      </c>
      <c r="D2940" s="27" t="s">
        <v>181</v>
      </c>
      <c r="E2940" s="28" t="n">
        <v>45464</v>
      </c>
      <c r="F2940" s="27" t="s">
        <v>725</v>
      </c>
      <c r="G2940" s="28" t="n">
        <v>45464</v>
      </c>
      <c r="H2940" s="27" t="s">
        <v>123</v>
      </c>
      <c r="I2940" s="27" t="s">
        <v>304</v>
      </c>
      <c r="J2940" s="27" t="s">
        <v>125</v>
      </c>
      <c r="K2940" s="27" t="s">
        <v>156</v>
      </c>
      <c r="L2940" s="27" t="n">
        <v>20</v>
      </c>
      <c r="M2940" s="27" t="n">
        <v>46</v>
      </c>
      <c r="N2940" s="27" t="s">
        <v>186</v>
      </c>
      <c r="O2940" s="27" t="s">
        <v>149</v>
      </c>
      <c r="P2940" s="27" t="s">
        <v>187</v>
      </c>
      <c r="Q2940" s="29" t="n">
        <v>3923.02</v>
      </c>
      <c r="R2940" s="27" t="s">
        <v>130</v>
      </c>
      <c r="S2940" s="27" t="s">
        <v>141</v>
      </c>
      <c r="T2940" s="27" t="n">
        <v>4</v>
      </c>
      <c r="U2940" s="27" t="n">
        <f aca="false">YEAR(E2940)</f>
        <v>2024</v>
      </c>
      <c r="V2940" s="27" t="str">
        <f aca="false">TEXT(E2940,"MMM-YYYY")</f>
        <v>Jun-2024</v>
      </c>
      <c r="W2940" s="27" t="n">
        <f aca="false">MONTH(E2940)</f>
        <v>6</v>
      </c>
      <c r="X2940" s="27" t="str">
        <f aca="false">TEXT(WEEKDAY(E2940,2),"0")&amp;" - "&amp;TEXT(E2940,"dddd")</f>
        <v>5 - Friday</v>
      </c>
      <c r="Y2940" s="27" t="str">
        <f aca="false">_xlfn.IFS(C2940&lt;18,"Child (0-17)",C2940&lt;40,"Young Adult (18-39)",C2940&lt;60,"Adult (40-59)",TRUE(),"Senior (60+)")</f>
        <v>Child (0-17)</v>
      </c>
      <c r="Z2940" s="27" t="n">
        <f aca="false">ROUND(G2940-E2940,0)</f>
        <v>0</v>
      </c>
      <c r="AA2940" s="27" t="n">
        <f aca="false">L2940+M2940</f>
        <v>66</v>
      </c>
      <c r="AB2940" s="27" t="n">
        <f aca="false">IFERROR(ROUND(Q2940/AA2940,2),0)</f>
        <v>59.44</v>
      </c>
      <c r="AC2940" s="27" t="str">
        <f aca="false">IF(AND(K2940="Critical",N2940="No"),"URGENT - No Bed","Normal")</f>
        <v>Normal</v>
      </c>
      <c r="AD2940" s="33" t="n">
        <f aca="false">INDEX(Lookup_Tables!$B$3:$B$12,MATCH(H2940,Lookup_Tables!$A$3:$A$12,0))</f>
        <v>2200000</v>
      </c>
      <c r="AE2940" s="27" t="str">
        <f aca="false">INDEX(Lookup_Tables!$C$3:$C$12,MATCH(H2940,Lookup_Tables!$A$3:$A$12,0))</f>
        <v>Dr. Rohan Das</v>
      </c>
      <c r="AF2940" s="27" t="str">
        <f aca="false">IFERROR(INDEX(Lookup_Tables!$F$16:$F$45,MATCH(I2940,Lookup_Tables!$E$16:$E$45,0)),"N/A")</f>
        <v>EMP204</v>
      </c>
      <c r="AG2940" s="27" t="n">
        <f aca="false">_xlfn.IFS(R2940="Recovered",4,R2940="Referred",3,R2940="Admitted",2,R2940="Deceased",1,TRUE(),0)</f>
        <v>4</v>
      </c>
      <c r="AH2940" s="27" t="str">
        <f aca="false">IF(T2940&gt;=4,"Satisfied",IF(T2940&gt;=3,"Neutral","Needs Improvement"))</f>
        <v>Satisfied</v>
      </c>
    </row>
    <row r="2941" customFormat="false" ht="15" hidden="false" customHeight="false" outlineLevel="0" collapsed="false">
      <c r="A2941" s="30" t="s">
        <v>4915</v>
      </c>
      <c r="B2941" s="30" t="s">
        <v>3160</v>
      </c>
      <c r="C2941" s="30" t="n">
        <v>25</v>
      </c>
      <c r="D2941" s="30" t="s">
        <v>181</v>
      </c>
      <c r="E2941" s="31" t="n">
        <v>45552</v>
      </c>
      <c r="F2941" s="30" t="s">
        <v>1308</v>
      </c>
      <c r="G2941" s="31" t="n">
        <v>45552</v>
      </c>
      <c r="H2941" s="30" t="s">
        <v>135</v>
      </c>
      <c r="I2941" s="30" t="s">
        <v>136</v>
      </c>
      <c r="J2941" s="30" t="s">
        <v>618</v>
      </c>
      <c r="K2941" s="30" t="s">
        <v>138</v>
      </c>
      <c r="L2941" s="30" t="n">
        <v>46</v>
      </c>
      <c r="M2941" s="30" t="n">
        <v>19</v>
      </c>
      <c r="N2941" s="30" t="s">
        <v>127</v>
      </c>
      <c r="O2941" s="30" t="s">
        <v>149</v>
      </c>
      <c r="P2941" s="30" t="s">
        <v>129</v>
      </c>
      <c r="Q2941" s="32" t="n">
        <v>1608.48</v>
      </c>
      <c r="R2941" s="30" t="s">
        <v>130</v>
      </c>
      <c r="S2941" s="30" t="s">
        <v>223</v>
      </c>
      <c r="T2941" s="30" t="n">
        <v>4</v>
      </c>
      <c r="U2941" s="30" t="n">
        <f aca="false">YEAR(E2941)</f>
        <v>2024</v>
      </c>
      <c r="V2941" s="30" t="str">
        <f aca="false">TEXT(E2941,"MMM-YYYY")</f>
        <v>Sep-2024</v>
      </c>
      <c r="W2941" s="30" t="n">
        <f aca="false">MONTH(E2941)</f>
        <v>9</v>
      </c>
      <c r="X2941" s="30" t="str">
        <f aca="false">TEXT(WEEKDAY(E2941,2),"0")&amp;" - "&amp;TEXT(E2941,"dddd")</f>
        <v>2 - Tuesday</v>
      </c>
      <c r="Y2941" s="30" t="str">
        <f aca="false">_xlfn.IFS(C2941&lt;18,"Child (0-17)",C2941&lt;40,"Young Adult (18-39)",C2941&lt;60,"Adult (40-59)",TRUE(),"Senior (60+)")</f>
        <v>Young Adult (18-39)</v>
      </c>
      <c r="Z2941" s="30" t="n">
        <f aca="false">ROUND(G2941-E2941,0)</f>
        <v>0</v>
      </c>
      <c r="AA2941" s="30" t="n">
        <f aca="false">L2941+M2941</f>
        <v>65</v>
      </c>
      <c r="AB2941" s="30" t="n">
        <f aca="false">IFERROR(ROUND(Q2941/AA2941,2),0)</f>
        <v>24.75</v>
      </c>
      <c r="AC2941" s="30" t="str">
        <f aca="false">IF(AND(K2941="Critical",N2941="No"),"URGENT - No Bed","Normal")</f>
        <v>Normal</v>
      </c>
      <c r="AD2941" s="34" t="n">
        <f aca="false">INDEX(Lookup_Tables!$B$3:$B$12,MATCH(H2941,Lookup_Tables!$A$3:$A$12,0))</f>
        <v>4600000</v>
      </c>
      <c r="AE2941" s="30" t="str">
        <f aca="false">INDEX(Lookup_Tables!$C$3:$C$12,MATCH(H2941,Lookup_Tables!$A$3:$A$12,0))</f>
        <v>Dr. Farhan Khan</v>
      </c>
      <c r="AF2941" s="30" t="str">
        <f aca="false">IFERROR(INDEX(Lookup_Tables!$F$16:$F$45,MATCH(I2941,Lookup_Tables!$E$16:$E$45,0)),"N/A")</f>
        <v>EMP206</v>
      </c>
      <c r="AG2941" s="30" t="n">
        <f aca="false">_xlfn.IFS(R2941="Recovered",4,R2941="Referred",3,R2941="Admitted",2,R2941="Deceased",1,TRUE(),0)</f>
        <v>4</v>
      </c>
      <c r="AH2941" s="30" t="str">
        <f aca="false">IF(T2941&gt;=4,"Satisfied",IF(T2941&gt;=3,"Neutral","Needs Improvement"))</f>
        <v>Satisfied</v>
      </c>
    </row>
    <row r="2942" customFormat="false" ht="15" hidden="false" customHeight="false" outlineLevel="0" collapsed="false">
      <c r="A2942" s="27" t="s">
        <v>2321</v>
      </c>
      <c r="B2942" s="27" t="s">
        <v>2322</v>
      </c>
      <c r="C2942" s="27" t="n">
        <v>0</v>
      </c>
      <c r="D2942" s="27" t="s">
        <v>181</v>
      </c>
      <c r="E2942" s="28" t="n">
        <v>45650</v>
      </c>
      <c r="F2942" s="27" t="s">
        <v>1263</v>
      </c>
      <c r="G2942" s="28" t="n">
        <v>45650</v>
      </c>
      <c r="H2942" s="27" t="s">
        <v>135</v>
      </c>
      <c r="I2942" s="27" t="s">
        <v>278</v>
      </c>
      <c r="J2942" s="27" t="s">
        <v>252</v>
      </c>
      <c r="K2942" s="27" t="s">
        <v>156</v>
      </c>
      <c r="L2942" s="27" t="n">
        <v>71</v>
      </c>
      <c r="M2942" s="27" t="n">
        <v>79</v>
      </c>
      <c r="N2942" s="27" t="s">
        <v>127</v>
      </c>
      <c r="O2942" s="27" t="s">
        <v>128</v>
      </c>
      <c r="P2942" s="27" t="s">
        <v>150</v>
      </c>
      <c r="Q2942" s="29" t="n">
        <v>4208.63</v>
      </c>
      <c r="R2942" s="27" t="s">
        <v>130</v>
      </c>
      <c r="S2942" s="27" t="s">
        <v>197</v>
      </c>
      <c r="T2942" s="27" t="n">
        <v>5</v>
      </c>
      <c r="U2942" s="27" t="n">
        <f aca="false">YEAR(E2942)</f>
        <v>2024</v>
      </c>
      <c r="V2942" s="27" t="str">
        <f aca="false">TEXT(E2942,"MMM-YYYY")</f>
        <v>Dec-2024</v>
      </c>
      <c r="W2942" s="27" t="n">
        <f aca="false">MONTH(E2942)</f>
        <v>12</v>
      </c>
      <c r="X2942" s="27" t="str">
        <f aca="false">TEXT(WEEKDAY(E2942,2),"0")&amp;" - "&amp;TEXT(E2942,"dddd")</f>
        <v>2 - Tuesday</v>
      </c>
      <c r="Y2942" s="27" t="str">
        <f aca="false">_xlfn.IFS(C2942&lt;18,"Child (0-17)",C2942&lt;40,"Young Adult (18-39)",C2942&lt;60,"Adult (40-59)",TRUE(),"Senior (60+)")</f>
        <v>Child (0-17)</v>
      </c>
      <c r="Z2942" s="27" t="n">
        <f aca="false">ROUND(G2942-E2942,0)</f>
        <v>0</v>
      </c>
      <c r="AA2942" s="27" t="n">
        <f aca="false">L2942+M2942</f>
        <v>150</v>
      </c>
      <c r="AB2942" s="27" t="n">
        <f aca="false">IFERROR(ROUND(Q2942/AA2942,2),0)</f>
        <v>28.06</v>
      </c>
      <c r="AC2942" s="27" t="str">
        <f aca="false">IF(AND(K2942="Critical",N2942="No"),"URGENT - No Bed","Normal")</f>
        <v>Normal</v>
      </c>
      <c r="AD2942" s="33" t="n">
        <f aca="false">INDEX(Lookup_Tables!$B$3:$B$12,MATCH(H2942,Lookup_Tables!$A$3:$A$12,0))</f>
        <v>4600000</v>
      </c>
      <c r="AE2942" s="27" t="str">
        <f aca="false">INDEX(Lookup_Tables!$C$3:$C$12,MATCH(H2942,Lookup_Tables!$A$3:$A$12,0))</f>
        <v>Dr. Farhan Khan</v>
      </c>
      <c r="AF2942" s="27" t="str">
        <f aca="false">IFERROR(INDEX(Lookup_Tables!$F$16:$F$45,MATCH(I2942,Lookup_Tables!$E$16:$E$45,0)),"N/A")</f>
        <v>EMP208</v>
      </c>
      <c r="AG2942" s="27" t="n">
        <f aca="false">_xlfn.IFS(R2942="Recovered",4,R2942="Referred",3,R2942="Admitted",2,R2942="Deceased",1,TRUE(),0)</f>
        <v>4</v>
      </c>
      <c r="AH2942" s="27" t="str">
        <f aca="false">IF(T2942&gt;=4,"Satisfied",IF(T2942&gt;=3,"Neutral","Needs Improvement"))</f>
        <v>Satisfied</v>
      </c>
    </row>
    <row r="2943" customFormat="false" ht="15" hidden="false" customHeight="false" outlineLevel="0" collapsed="false">
      <c r="A2943" s="30" t="s">
        <v>5445</v>
      </c>
      <c r="B2943" s="30" t="s">
        <v>996</v>
      </c>
      <c r="C2943" s="30" t="n">
        <v>55</v>
      </c>
      <c r="D2943" s="30" t="s">
        <v>181</v>
      </c>
      <c r="E2943" s="31" t="n">
        <v>45623</v>
      </c>
      <c r="F2943" s="30" t="s">
        <v>231</v>
      </c>
      <c r="G2943" s="31" t="n">
        <v>45626</v>
      </c>
      <c r="H2943" s="30" t="s">
        <v>183</v>
      </c>
      <c r="I2943" s="30" t="s">
        <v>184</v>
      </c>
      <c r="J2943" s="30" t="s">
        <v>185</v>
      </c>
      <c r="K2943" s="30" t="s">
        <v>156</v>
      </c>
      <c r="L2943" s="30" t="n">
        <v>40</v>
      </c>
      <c r="M2943" s="30" t="n">
        <v>41</v>
      </c>
      <c r="N2943" s="30" t="s">
        <v>127</v>
      </c>
      <c r="O2943" s="30" t="s">
        <v>128</v>
      </c>
      <c r="P2943" s="30" t="s">
        <v>129</v>
      </c>
      <c r="Q2943" s="32" t="n">
        <v>4239.78</v>
      </c>
      <c r="R2943" s="30" t="s">
        <v>268</v>
      </c>
      <c r="S2943" s="30" t="s">
        <v>141</v>
      </c>
      <c r="T2943" s="30" t="n">
        <v>1</v>
      </c>
      <c r="U2943" s="30" t="n">
        <f aca="false">YEAR(E2943)</f>
        <v>2024</v>
      </c>
      <c r="V2943" s="30" t="str">
        <f aca="false">TEXT(E2943,"MMM-YYYY")</f>
        <v>Nov-2024</v>
      </c>
      <c r="W2943" s="30" t="n">
        <f aca="false">MONTH(E2943)</f>
        <v>11</v>
      </c>
      <c r="X2943" s="30" t="str">
        <f aca="false">TEXT(WEEKDAY(E2943,2),"0")&amp;" - "&amp;TEXT(E2943,"dddd")</f>
        <v>3 - Wednesday</v>
      </c>
      <c r="Y2943" s="30" t="str">
        <f aca="false">_xlfn.IFS(C2943&lt;18,"Child (0-17)",C2943&lt;40,"Young Adult (18-39)",C2943&lt;60,"Adult (40-59)",TRUE(),"Senior (60+)")</f>
        <v>Adult (40-59)</v>
      </c>
      <c r="Z2943" s="30" t="n">
        <f aca="false">ROUND(G2943-E2943,0)</f>
        <v>3</v>
      </c>
      <c r="AA2943" s="30" t="n">
        <f aca="false">L2943+M2943</f>
        <v>81</v>
      </c>
      <c r="AB2943" s="30" t="n">
        <f aca="false">IFERROR(ROUND(Q2943/AA2943,2),0)</f>
        <v>52.34</v>
      </c>
      <c r="AC2943" s="30" t="str">
        <f aca="false">IF(AND(K2943="Critical",N2943="No"),"URGENT - No Bed","Normal")</f>
        <v>Normal</v>
      </c>
      <c r="AD2943" s="34" t="n">
        <f aca="false">INDEX(Lookup_Tables!$B$3:$B$12,MATCH(H2943,Lookup_Tables!$A$3:$A$12,0))</f>
        <v>3100000</v>
      </c>
      <c r="AE2943" s="30" t="str">
        <f aca="false">INDEX(Lookup_Tables!$C$3:$C$12,MATCH(H2943,Lookup_Tables!$A$3:$A$12,0))</f>
        <v>Dr. Kavita Rao</v>
      </c>
      <c r="AF2943" s="30" t="str">
        <f aca="false">IFERROR(INDEX(Lookup_Tables!$F$16:$F$45,MATCH(I2943,Lookup_Tables!$E$16:$E$45,0)),"N/A")</f>
        <v>EMP226</v>
      </c>
      <c r="AG2943" s="30" t="n">
        <f aca="false">_xlfn.IFS(R2943="Recovered",4,R2943="Referred",3,R2943="Admitted",2,R2943="Deceased",1,TRUE(),0)</f>
        <v>3</v>
      </c>
      <c r="AH2943" s="30" t="str">
        <f aca="false">IF(T2943&gt;=4,"Satisfied",IF(T2943&gt;=3,"Neutral","Needs Improvement"))</f>
        <v>Needs Improvement</v>
      </c>
    </row>
    <row r="2944" customFormat="false" ht="15" hidden="false" customHeight="false" outlineLevel="0" collapsed="false">
      <c r="A2944" s="27" t="s">
        <v>7021</v>
      </c>
      <c r="B2944" s="27" t="s">
        <v>6887</v>
      </c>
      <c r="C2944" s="27" t="n">
        <v>12</v>
      </c>
      <c r="D2944" s="27" t="s">
        <v>181</v>
      </c>
      <c r="E2944" s="28" t="n">
        <v>45618</v>
      </c>
      <c r="F2944" s="27" t="s">
        <v>1140</v>
      </c>
      <c r="G2944" s="28" t="n">
        <v>45618</v>
      </c>
      <c r="H2944" s="27" t="s">
        <v>135</v>
      </c>
      <c r="I2944" s="27" t="s">
        <v>278</v>
      </c>
      <c r="J2944" s="27" t="s">
        <v>201</v>
      </c>
      <c r="K2944" s="27" t="s">
        <v>138</v>
      </c>
      <c r="L2944" s="27" t="n">
        <v>67</v>
      </c>
      <c r="M2944" s="27" t="n">
        <v>40</v>
      </c>
      <c r="N2944" s="27" t="s">
        <v>186</v>
      </c>
      <c r="O2944" s="27" t="s">
        <v>171</v>
      </c>
      <c r="P2944" s="27" t="s">
        <v>150</v>
      </c>
      <c r="Q2944" s="29" t="n">
        <v>1905.11</v>
      </c>
      <c r="R2944" s="27" t="s">
        <v>130</v>
      </c>
      <c r="S2944" s="27" t="s">
        <v>197</v>
      </c>
      <c r="T2944" s="27" t="n">
        <v>5</v>
      </c>
      <c r="U2944" s="27" t="n">
        <f aca="false">YEAR(E2944)</f>
        <v>2024</v>
      </c>
      <c r="V2944" s="27" t="str">
        <f aca="false">TEXT(E2944,"MMM-YYYY")</f>
        <v>Nov-2024</v>
      </c>
      <c r="W2944" s="27" t="n">
        <f aca="false">MONTH(E2944)</f>
        <v>11</v>
      </c>
      <c r="X2944" s="27" t="str">
        <f aca="false">TEXT(WEEKDAY(E2944,2),"0")&amp;" - "&amp;TEXT(E2944,"dddd")</f>
        <v>5 - Friday</v>
      </c>
      <c r="Y2944" s="27" t="str">
        <f aca="false">_xlfn.IFS(C2944&lt;18,"Child (0-17)",C2944&lt;40,"Young Adult (18-39)",C2944&lt;60,"Adult (40-59)",TRUE(),"Senior (60+)")</f>
        <v>Child (0-17)</v>
      </c>
      <c r="Z2944" s="27" t="n">
        <f aca="false">ROUND(G2944-E2944,0)</f>
        <v>0</v>
      </c>
      <c r="AA2944" s="27" t="n">
        <f aca="false">L2944+M2944</f>
        <v>107</v>
      </c>
      <c r="AB2944" s="27" t="n">
        <f aca="false">IFERROR(ROUND(Q2944/AA2944,2),0)</f>
        <v>17.8</v>
      </c>
      <c r="AC2944" s="27" t="str">
        <f aca="false">IF(AND(K2944="Critical",N2944="No"),"URGENT - No Bed","Normal")</f>
        <v>Normal</v>
      </c>
      <c r="AD2944" s="33" t="n">
        <f aca="false">INDEX(Lookup_Tables!$B$3:$B$12,MATCH(H2944,Lookup_Tables!$A$3:$A$12,0))</f>
        <v>4600000</v>
      </c>
      <c r="AE2944" s="27" t="str">
        <f aca="false">INDEX(Lookup_Tables!$C$3:$C$12,MATCH(H2944,Lookup_Tables!$A$3:$A$12,0))</f>
        <v>Dr. Farhan Khan</v>
      </c>
      <c r="AF2944" s="27" t="str">
        <f aca="false">IFERROR(INDEX(Lookup_Tables!$F$16:$F$45,MATCH(I2944,Lookup_Tables!$E$16:$E$45,0)),"N/A")</f>
        <v>EMP208</v>
      </c>
      <c r="AG2944" s="27" t="n">
        <f aca="false">_xlfn.IFS(R2944="Recovered",4,R2944="Referred",3,R2944="Admitted",2,R2944="Deceased",1,TRUE(),0)</f>
        <v>4</v>
      </c>
      <c r="AH2944" s="27" t="str">
        <f aca="false">IF(T2944&gt;=4,"Satisfied",IF(T2944&gt;=3,"Neutral","Needs Improvement"))</f>
        <v>Satisfied</v>
      </c>
    </row>
    <row r="2945" customFormat="false" ht="15" hidden="false" customHeight="false" outlineLevel="0" collapsed="false">
      <c r="A2945" s="30" t="s">
        <v>2500</v>
      </c>
      <c r="B2945" s="30" t="s">
        <v>2501</v>
      </c>
      <c r="C2945" s="30" t="n">
        <v>27</v>
      </c>
      <c r="D2945" s="30" t="s">
        <v>181</v>
      </c>
      <c r="E2945" s="31" t="n">
        <v>45323</v>
      </c>
      <c r="F2945" s="30" t="s">
        <v>762</v>
      </c>
      <c r="G2945" s="31" t="n">
        <v>45328</v>
      </c>
      <c r="H2945" s="30" t="s">
        <v>123</v>
      </c>
      <c r="I2945" s="30" t="s">
        <v>155</v>
      </c>
      <c r="J2945" s="30" t="s">
        <v>125</v>
      </c>
      <c r="K2945" s="30" t="s">
        <v>126</v>
      </c>
      <c r="L2945" s="30" t="n">
        <v>45</v>
      </c>
      <c r="M2945" s="30" t="n">
        <v>80</v>
      </c>
      <c r="N2945" s="30" t="s">
        <v>186</v>
      </c>
      <c r="O2945" s="30" t="s">
        <v>139</v>
      </c>
      <c r="P2945" s="30" t="s">
        <v>150</v>
      </c>
      <c r="Q2945" s="32" t="n">
        <v>8524.75</v>
      </c>
      <c r="R2945" s="30" t="s">
        <v>130</v>
      </c>
      <c r="S2945" s="30" t="s">
        <v>197</v>
      </c>
      <c r="T2945" s="30" t="n">
        <v>3</v>
      </c>
      <c r="U2945" s="30" t="n">
        <f aca="false">YEAR(E2945)</f>
        <v>2024</v>
      </c>
      <c r="V2945" s="30" t="str">
        <f aca="false">TEXT(E2945,"MMM-YYYY")</f>
        <v>Feb-2024</v>
      </c>
      <c r="W2945" s="30" t="n">
        <f aca="false">MONTH(E2945)</f>
        <v>2</v>
      </c>
      <c r="X2945" s="30" t="str">
        <f aca="false">TEXT(WEEKDAY(E2945,2),"0")&amp;" - "&amp;TEXT(E2945,"dddd")</f>
        <v>4 - Thursday</v>
      </c>
      <c r="Y2945" s="30" t="str">
        <f aca="false">_xlfn.IFS(C2945&lt;18,"Child (0-17)",C2945&lt;40,"Young Adult (18-39)",C2945&lt;60,"Adult (40-59)",TRUE(),"Senior (60+)")</f>
        <v>Young Adult (18-39)</v>
      </c>
      <c r="Z2945" s="30" t="n">
        <f aca="false">ROUND(G2945-E2945,0)</f>
        <v>5</v>
      </c>
      <c r="AA2945" s="30" t="n">
        <f aca="false">L2945+M2945</f>
        <v>125</v>
      </c>
      <c r="AB2945" s="30" t="n">
        <f aca="false">IFERROR(ROUND(Q2945/AA2945,2),0)</f>
        <v>68.2</v>
      </c>
      <c r="AC2945" s="30" t="str">
        <f aca="false">IF(AND(K2945="Critical",N2945="No"),"URGENT - No Bed","Normal")</f>
        <v>Normal</v>
      </c>
      <c r="AD2945" s="34" t="n">
        <f aca="false">INDEX(Lookup_Tables!$B$3:$B$12,MATCH(H2945,Lookup_Tables!$A$3:$A$12,0))</f>
        <v>2200000</v>
      </c>
      <c r="AE2945" s="30" t="str">
        <f aca="false">INDEX(Lookup_Tables!$C$3:$C$12,MATCH(H2945,Lookup_Tables!$A$3:$A$12,0))</f>
        <v>Dr. Rohan Das</v>
      </c>
      <c r="AF2945" s="30" t="str">
        <f aca="false">IFERROR(INDEX(Lookup_Tables!$F$16:$F$45,MATCH(I2945,Lookup_Tables!$E$16:$E$45,0)),"N/A")</f>
        <v>EMP203</v>
      </c>
      <c r="AG2945" s="30" t="n">
        <f aca="false">_xlfn.IFS(R2945="Recovered",4,R2945="Referred",3,R2945="Admitted",2,R2945="Deceased",1,TRUE(),0)</f>
        <v>4</v>
      </c>
      <c r="AH2945" s="30" t="str">
        <f aca="false">IF(T2945&gt;=4,"Satisfied",IF(T2945&gt;=3,"Neutral","Needs Improvement"))</f>
        <v>Neutral</v>
      </c>
    </row>
    <row r="2946" customFormat="false" ht="15" hidden="false" customHeight="false" outlineLevel="0" collapsed="false">
      <c r="A2946" s="27" t="s">
        <v>3970</v>
      </c>
      <c r="B2946" s="27" t="s">
        <v>3971</v>
      </c>
      <c r="C2946" s="27" t="n">
        <v>0</v>
      </c>
      <c r="D2946" s="27" t="s">
        <v>181</v>
      </c>
      <c r="E2946" s="28" t="n">
        <v>45328</v>
      </c>
      <c r="F2946" s="27" t="s">
        <v>1389</v>
      </c>
      <c r="G2946" s="28" t="n">
        <v>45329</v>
      </c>
      <c r="H2946" s="27" t="s">
        <v>206</v>
      </c>
      <c r="I2946" s="27" t="s">
        <v>232</v>
      </c>
      <c r="J2946" s="27" t="s">
        <v>233</v>
      </c>
      <c r="K2946" s="27" t="s">
        <v>126</v>
      </c>
      <c r="L2946" s="27" t="n">
        <v>34</v>
      </c>
      <c r="M2946" s="27" t="n">
        <v>94</v>
      </c>
      <c r="N2946" s="27" t="s">
        <v>186</v>
      </c>
      <c r="O2946" s="27" t="s">
        <v>149</v>
      </c>
      <c r="P2946" s="27" t="s">
        <v>150</v>
      </c>
      <c r="Q2946" s="29" t="n">
        <v>7899.25</v>
      </c>
      <c r="R2946" s="27" t="s">
        <v>130</v>
      </c>
      <c r="S2946" s="27" t="s">
        <v>131</v>
      </c>
      <c r="T2946" s="27" t="n">
        <v>4</v>
      </c>
      <c r="U2946" s="27" t="n">
        <f aca="false">YEAR(E2946)</f>
        <v>2024</v>
      </c>
      <c r="V2946" s="27" t="str">
        <f aca="false">TEXT(E2946,"MMM-YYYY")</f>
        <v>Feb-2024</v>
      </c>
      <c r="W2946" s="27" t="n">
        <f aca="false">MONTH(E2946)</f>
        <v>2</v>
      </c>
      <c r="X2946" s="27" t="str">
        <f aca="false">TEXT(WEEKDAY(E2946,2),"0")&amp;" - "&amp;TEXT(E2946,"dddd")</f>
        <v>2 - Tuesday</v>
      </c>
      <c r="Y2946" s="27" t="str">
        <f aca="false">_xlfn.IFS(C2946&lt;18,"Child (0-17)",C2946&lt;40,"Young Adult (18-39)",C2946&lt;60,"Adult (40-59)",TRUE(),"Senior (60+)")</f>
        <v>Child (0-17)</v>
      </c>
      <c r="Z2946" s="27" t="n">
        <f aca="false">ROUND(G2946-E2946,0)</f>
        <v>1</v>
      </c>
      <c r="AA2946" s="27" t="n">
        <f aca="false">L2946+M2946</f>
        <v>128</v>
      </c>
      <c r="AB2946" s="27" t="n">
        <f aca="false">IFERROR(ROUND(Q2946/AA2946,2),0)</f>
        <v>61.71</v>
      </c>
      <c r="AC2946" s="27" t="str">
        <f aca="false">IF(AND(K2946="Critical",N2946="No"),"URGENT - No Bed","Normal")</f>
        <v>Normal</v>
      </c>
      <c r="AD2946" s="33" t="n">
        <f aca="false">INDEX(Lookup_Tables!$B$3:$B$12,MATCH(H2946,Lookup_Tables!$A$3:$A$12,0))</f>
        <v>2800000</v>
      </c>
      <c r="AE2946" s="27" t="str">
        <f aca="false">INDEX(Lookup_Tables!$C$3:$C$12,MATCH(H2946,Lookup_Tables!$A$3:$A$12,0))</f>
        <v>Dr. Suresh Nair</v>
      </c>
      <c r="AF2946" s="27" t="str">
        <f aca="false">IFERROR(INDEX(Lookup_Tables!$F$16:$F$45,MATCH(I2946,Lookup_Tables!$E$16:$E$45,0)),"N/A")</f>
        <v>EMP210</v>
      </c>
      <c r="AG2946" s="27" t="n">
        <f aca="false">_xlfn.IFS(R2946="Recovered",4,R2946="Referred",3,R2946="Admitted",2,R2946="Deceased",1,TRUE(),0)</f>
        <v>4</v>
      </c>
      <c r="AH2946" s="27" t="str">
        <f aca="false">IF(T2946&gt;=4,"Satisfied",IF(T2946&gt;=3,"Neutral","Needs Improvement"))</f>
        <v>Satisfied</v>
      </c>
    </row>
    <row r="2947" customFormat="false" ht="15" hidden="false" customHeight="false" outlineLevel="0" collapsed="false">
      <c r="A2947" s="30" t="s">
        <v>4405</v>
      </c>
      <c r="B2947" s="30" t="s">
        <v>1561</v>
      </c>
      <c r="C2947" s="30" t="n">
        <v>37</v>
      </c>
      <c r="D2947" s="30" t="s">
        <v>181</v>
      </c>
      <c r="E2947" s="31" t="n">
        <v>45634</v>
      </c>
      <c r="F2947" s="30" t="s">
        <v>293</v>
      </c>
      <c r="G2947" s="31" t="n">
        <v>45648</v>
      </c>
      <c r="H2947" s="30" t="s">
        <v>123</v>
      </c>
      <c r="I2947" s="30" t="s">
        <v>124</v>
      </c>
      <c r="J2947" s="30" t="s">
        <v>305</v>
      </c>
      <c r="K2947" s="30" t="s">
        <v>202</v>
      </c>
      <c r="L2947" s="30" t="n">
        <v>11</v>
      </c>
      <c r="M2947" s="30" t="n">
        <v>124</v>
      </c>
      <c r="N2947" s="30" t="s">
        <v>186</v>
      </c>
      <c r="O2947" s="30" t="s">
        <v>139</v>
      </c>
      <c r="P2947" s="30" t="s">
        <v>140</v>
      </c>
      <c r="Q2947" s="32" t="n">
        <v>16459.98</v>
      </c>
      <c r="R2947" s="30" t="s">
        <v>172</v>
      </c>
      <c r="S2947" s="30" t="s">
        <v>335</v>
      </c>
      <c r="T2947" s="30" t="n">
        <v>4</v>
      </c>
      <c r="U2947" s="30" t="n">
        <f aca="false">YEAR(E2947)</f>
        <v>2024</v>
      </c>
      <c r="V2947" s="30" t="str">
        <f aca="false">TEXT(E2947,"MMM-YYYY")</f>
        <v>Dec-2024</v>
      </c>
      <c r="W2947" s="30" t="n">
        <f aca="false">MONTH(E2947)</f>
        <v>12</v>
      </c>
      <c r="X2947" s="30" t="str">
        <f aca="false">TEXT(WEEKDAY(E2947,2),"0")&amp;" - "&amp;TEXT(E2947,"dddd")</f>
        <v>7 - Sunday</v>
      </c>
      <c r="Y2947" s="30" t="str">
        <f aca="false">_xlfn.IFS(C2947&lt;18,"Child (0-17)",C2947&lt;40,"Young Adult (18-39)",C2947&lt;60,"Adult (40-59)",TRUE(),"Senior (60+)")</f>
        <v>Young Adult (18-39)</v>
      </c>
      <c r="Z2947" s="30" t="n">
        <f aca="false">ROUND(G2947-E2947,0)</f>
        <v>14</v>
      </c>
      <c r="AA2947" s="30" t="n">
        <f aca="false">L2947+M2947</f>
        <v>135</v>
      </c>
      <c r="AB2947" s="30" t="n">
        <f aca="false">IFERROR(ROUND(Q2947/AA2947,2),0)</f>
        <v>121.93</v>
      </c>
      <c r="AC2947" s="30" t="str">
        <f aca="false">IF(AND(K2947="Critical",N2947="No"),"URGENT - No Bed","Normal")</f>
        <v>Normal</v>
      </c>
      <c r="AD2947" s="34" t="n">
        <f aca="false">INDEX(Lookup_Tables!$B$3:$B$12,MATCH(H2947,Lookup_Tables!$A$3:$A$12,0))</f>
        <v>2200000</v>
      </c>
      <c r="AE2947" s="30" t="str">
        <f aca="false">INDEX(Lookup_Tables!$C$3:$C$12,MATCH(H2947,Lookup_Tables!$A$3:$A$12,0))</f>
        <v>Dr. Rohan Das</v>
      </c>
      <c r="AF2947" s="30" t="str">
        <f aca="false">IFERROR(INDEX(Lookup_Tables!$F$16:$F$45,MATCH(I2947,Lookup_Tables!$E$16:$E$45,0)),"N/A")</f>
        <v>EMP205</v>
      </c>
      <c r="AG2947" s="30" t="n">
        <f aca="false">_xlfn.IFS(R2947="Recovered",4,R2947="Referred",3,R2947="Admitted",2,R2947="Deceased",1,TRUE(),0)</f>
        <v>2</v>
      </c>
      <c r="AH2947" s="30" t="str">
        <f aca="false">IF(T2947&gt;=4,"Satisfied",IF(T2947&gt;=3,"Neutral","Needs Improvement"))</f>
        <v>Satisfied</v>
      </c>
    </row>
    <row r="2948" customFormat="false" ht="15" hidden="false" customHeight="false" outlineLevel="0" collapsed="false">
      <c r="A2948" s="27" t="s">
        <v>6225</v>
      </c>
      <c r="B2948" s="27" t="s">
        <v>4925</v>
      </c>
      <c r="C2948" s="27" t="n">
        <v>14</v>
      </c>
      <c r="D2948" s="27" t="s">
        <v>121</v>
      </c>
      <c r="E2948" s="28" t="n">
        <v>45456</v>
      </c>
      <c r="F2948" s="27" t="s">
        <v>2159</v>
      </c>
      <c r="G2948" s="28" t="n">
        <v>45459</v>
      </c>
      <c r="H2948" s="27" t="s">
        <v>217</v>
      </c>
      <c r="I2948" s="27" t="s">
        <v>344</v>
      </c>
      <c r="J2948" s="27" t="s">
        <v>218</v>
      </c>
      <c r="K2948" s="27" t="s">
        <v>156</v>
      </c>
      <c r="L2948" s="27" t="n">
        <v>64</v>
      </c>
      <c r="M2948" s="27" t="n">
        <v>82</v>
      </c>
      <c r="N2948" s="27" t="s">
        <v>127</v>
      </c>
      <c r="O2948" s="27" t="s">
        <v>128</v>
      </c>
      <c r="P2948" s="27" t="s">
        <v>150</v>
      </c>
      <c r="Q2948" s="29" t="n">
        <v>3276.23</v>
      </c>
      <c r="R2948" s="27" t="s">
        <v>130</v>
      </c>
      <c r="S2948" s="27" t="s">
        <v>178</v>
      </c>
      <c r="T2948" s="27" t="n">
        <v>2</v>
      </c>
      <c r="U2948" s="27" t="n">
        <f aca="false">YEAR(E2948)</f>
        <v>2024</v>
      </c>
      <c r="V2948" s="27" t="str">
        <f aca="false">TEXT(E2948,"MMM-YYYY")</f>
        <v>Jun-2024</v>
      </c>
      <c r="W2948" s="27" t="n">
        <f aca="false">MONTH(E2948)</f>
        <v>6</v>
      </c>
      <c r="X2948" s="27" t="str">
        <f aca="false">TEXT(WEEKDAY(E2948,2),"0")&amp;" - "&amp;TEXT(E2948,"dddd")</f>
        <v>4 - Thursday</v>
      </c>
      <c r="Y2948" s="27" t="str">
        <f aca="false">_xlfn.IFS(C2948&lt;18,"Child (0-17)",C2948&lt;40,"Young Adult (18-39)",C2948&lt;60,"Adult (40-59)",TRUE(),"Senior (60+)")</f>
        <v>Child (0-17)</v>
      </c>
      <c r="Z2948" s="27" t="n">
        <f aca="false">ROUND(G2948-E2948,0)</f>
        <v>3</v>
      </c>
      <c r="AA2948" s="27" t="n">
        <f aca="false">L2948+M2948</f>
        <v>146</v>
      </c>
      <c r="AB2948" s="27" t="n">
        <f aca="false">IFERROR(ROUND(Q2948/AA2948,2),0)</f>
        <v>22.44</v>
      </c>
      <c r="AC2948" s="27" t="str">
        <f aca="false">IF(AND(K2948="Critical",N2948="No"),"URGENT - No Bed","Normal")</f>
        <v>Normal</v>
      </c>
      <c r="AD2948" s="33" t="n">
        <f aca="false">INDEX(Lookup_Tables!$B$3:$B$12,MATCH(H2948,Lookup_Tables!$A$3:$A$12,0))</f>
        <v>4200000</v>
      </c>
      <c r="AE2948" s="27" t="str">
        <f aca="false">INDEX(Lookup_Tables!$C$3:$C$12,MATCH(H2948,Lookup_Tables!$A$3:$A$12,0))</f>
        <v>Dr. Anil Kapoor</v>
      </c>
      <c r="AF2948" s="27" t="str">
        <f aca="false">IFERROR(INDEX(Lookup_Tables!$F$16:$F$45,MATCH(I2948,Lookup_Tables!$E$16:$E$45,0)),"N/A")</f>
        <v>EMP201</v>
      </c>
      <c r="AG2948" s="27" t="n">
        <f aca="false">_xlfn.IFS(R2948="Recovered",4,R2948="Referred",3,R2948="Admitted",2,R2948="Deceased",1,TRUE(),0)</f>
        <v>4</v>
      </c>
      <c r="AH2948" s="27" t="str">
        <f aca="false">IF(T2948&gt;=4,"Satisfied",IF(T2948&gt;=3,"Neutral","Needs Improvement"))</f>
        <v>Needs Improvement</v>
      </c>
    </row>
    <row r="2949" customFormat="false" ht="15" hidden="false" customHeight="false" outlineLevel="0" collapsed="false">
      <c r="A2949" s="30" t="s">
        <v>6009</v>
      </c>
      <c r="B2949" s="30" t="s">
        <v>3172</v>
      </c>
      <c r="C2949" s="30" t="n">
        <v>51</v>
      </c>
      <c r="D2949" s="30" t="s">
        <v>181</v>
      </c>
      <c r="E2949" s="31" t="n">
        <v>45477</v>
      </c>
      <c r="F2949" s="30" t="s">
        <v>2235</v>
      </c>
      <c r="G2949" s="31" t="n">
        <v>45477</v>
      </c>
      <c r="H2949" s="30" t="s">
        <v>206</v>
      </c>
      <c r="I2949" s="30" t="s">
        <v>300</v>
      </c>
      <c r="J2949" s="30" t="s">
        <v>208</v>
      </c>
      <c r="K2949" s="30" t="s">
        <v>138</v>
      </c>
      <c r="L2949" s="30" t="n">
        <v>85</v>
      </c>
      <c r="M2949" s="30" t="n">
        <v>19</v>
      </c>
      <c r="N2949" s="30" t="s">
        <v>127</v>
      </c>
      <c r="O2949" s="30" t="s">
        <v>128</v>
      </c>
      <c r="P2949" s="30" t="s">
        <v>140</v>
      </c>
      <c r="Q2949" s="32" t="n">
        <v>2230.85</v>
      </c>
      <c r="R2949" s="30" t="s">
        <v>130</v>
      </c>
      <c r="S2949" s="30" t="s">
        <v>178</v>
      </c>
      <c r="T2949" s="30" t="n">
        <v>5</v>
      </c>
      <c r="U2949" s="30" t="n">
        <f aca="false">YEAR(E2949)</f>
        <v>2024</v>
      </c>
      <c r="V2949" s="30" t="str">
        <f aca="false">TEXT(E2949,"MMM-YYYY")</f>
        <v>Jul-2024</v>
      </c>
      <c r="W2949" s="30" t="n">
        <f aca="false">MONTH(E2949)</f>
        <v>7</v>
      </c>
      <c r="X2949" s="30" t="str">
        <f aca="false">TEXT(WEEKDAY(E2949,2),"0")&amp;" - "&amp;TEXT(E2949,"dddd")</f>
        <v>4 - Thursday</v>
      </c>
      <c r="Y2949" s="30" t="str">
        <f aca="false">_xlfn.IFS(C2949&lt;18,"Child (0-17)",C2949&lt;40,"Young Adult (18-39)",C2949&lt;60,"Adult (40-59)",TRUE(),"Senior (60+)")</f>
        <v>Adult (40-59)</v>
      </c>
      <c r="Z2949" s="30" t="n">
        <f aca="false">ROUND(G2949-E2949,0)</f>
        <v>0</v>
      </c>
      <c r="AA2949" s="30" t="n">
        <f aca="false">L2949+M2949</f>
        <v>104</v>
      </c>
      <c r="AB2949" s="30" t="n">
        <f aca="false">IFERROR(ROUND(Q2949/AA2949,2),0)</f>
        <v>21.45</v>
      </c>
      <c r="AC2949" s="30" t="str">
        <f aca="false">IF(AND(K2949="Critical",N2949="No"),"URGENT - No Bed","Normal")</f>
        <v>Normal</v>
      </c>
      <c r="AD2949" s="34" t="n">
        <f aca="false">INDEX(Lookup_Tables!$B$3:$B$12,MATCH(H2949,Lookup_Tables!$A$3:$A$12,0))</f>
        <v>2800000</v>
      </c>
      <c r="AE2949" s="30" t="str">
        <f aca="false">INDEX(Lookup_Tables!$C$3:$C$12,MATCH(H2949,Lookup_Tables!$A$3:$A$12,0))</f>
        <v>Dr. Suresh Nair</v>
      </c>
      <c r="AF2949" s="30" t="str">
        <f aca="false">IFERROR(INDEX(Lookup_Tables!$F$16:$F$45,MATCH(I2949,Lookup_Tables!$E$16:$E$45,0)),"N/A")</f>
        <v>EMP211</v>
      </c>
      <c r="AG2949" s="30" t="n">
        <f aca="false">_xlfn.IFS(R2949="Recovered",4,R2949="Referred",3,R2949="Admitted",2,R2949="Deceased",1,TRUE(),0)</f>
        <v>4</v>
      </c>
      <c r="AH2949" s="30" t="str">
        <f aca="false">IF(T2949&gt;=4,"Satisfied",IF(T2949&gt;=3,"Neutral","Needs Improvement"))</f>
        <v>Satisfied</v>
      </c>
    </row>
    <row r="2950" customFormat="false" ht="15" hidden="false" customHeight="false" outlineLevel="0" collapsed="false">
      <c r="A2950" s="27" t="s">
        <v>3783</v>
      </c>
      <c r="B2950" s="27" t="s">
        <v>1139</v>
      </c>
      <c r="C2950" s="27" t="n">
        <v>10</v>
      </c>
      <c r="D2950" s="27" t="s">
        <v>181</v>
      </c>
      <c r="E2950" s="28" t="n">
        <v>45591</v>
      </c>
      <c r="F2950" s="27" t="s">
        <v>579</v>
      </c>
      <c r="G2950" s="28" t="n">
        <v>45591</v>
      </c>
      <c r="H2950" s="27" t="s">
        <v>217</v>
      </c>
      <c r="I2950" s="27" t="s">
        <v>392</v>
      </c>
      <c r="J2950" s="27" t="s">
        <v>388</v>
      </c>
      <c r="K2950" s="27" t="s">
        <v>138</v>
      </c>
      <c r="L2950" s="27" t="n">
        <v>52</v>
      </c>
      <c r="M2950" s="27" t="n">
        <v>43</v>
      </c>
      <c r="N2950" s="27" t="s">
        <v>127</v>
      </c>
      <c r="O2950" s="27" t="s">
        <v>171</v>
      </c>
      <c r="P2950" s="27" t="s">
        <v>140</v>
      </c>
      <c r="Q2950" s="29" t="n">
        <v>2178.8</v>
      </c>
      <c r="R2950" s="27" t="s">
        <v>130</v>
      </c>
      <c r="S2950" s="27" t="s">
        <v>151</v>
      </c>
      <c r="T2950" s="27" t="n">
        <v>5</v>
      </c>
      <c r="U2950" s="27" t="n">
        <f aca="false">YEAR(E2950)</f>
        <v>2024</v>
      </c>
      <c r="V2950" s="27" t="str">
        <f aca="false">TEXT(E2950,"MMM-YYYY")</f>
        <v>Oct-2024</v>
      </c>
      <c r="W2950" s="27" t="n">
        <f aca="false">MONTH(E2950)</f>
        <v>10</v>
      </c>
      <c r="X2950" s="27" t="str">
        <f aca="false">TEXT(WEEKDAY(E2950,2),"0")&amp;" - "&amp;TEXT(E2950,"dddd")</f>
        <v>6 - Saturday</v>
      </c>
      <c r="Y2950" s="27" t="str">
        <f aca="false">_xlfn.IFS(C2950&lt;18,"Child (0-17)",C2950&lt;40,"Young Adult (18-39)",C2950&lt;60,"Adult (40-59)",TRUE(),"Senior (60+)")</f>
        <v>Child (0-17)</v>
      </c>
      <c r="Z2950" s="27" t="n">
        <f aca="false">ROUND(G2950-E2950,0)</f>
        <v>0</v>
      </c>
      <c r="AA2950" s="27" t="n">
        <f aca="false">L2950+M2950</f>
        <v>95</v>
      </c>
      <c r="AB2950" s="27" t="n">
        <f aca="false">IFERROR(ROUND(Q2950/AA2950,2),0)</f>
        <v>22.93</v>
      </c>
      <c r="AC2950" s="27" t="str">
        <f aca="false">IF(AND(K2950="Critical",N2950="No"),"URGENT - No Bed","Normal")</f>
        <v>Normal</v>
      </c>
      <c r="AD2950" s="33" t="n">
        <f aca="false">INDEX(Lookup_Tables!$B$3:$B$12,MATCH(H2950,Lookup_Tables!$A$3:$A$12,0))</f>
        <v>4200000</v>
      </c>
      <c r="AE2950" s="27" t="str">
        <f aca="false">INDEX(Lookup_Tables!$C$3:$C$12,MATCH(H2950,Lookup_Tables!$A$3:$A$12,0))</f>
        <v>Dr. Anil Kapoor</v>
      </c>
      <c r="AF2950" s="27" t="str">
        <f aca="false">IFERROR(INDEX(Lookup_Tables!$F$16:$F$45,MATCH(I2950,Lookup_Tables!$E$16:$E$45,0)),"N/A")</f>
        <v>EMP202</v>
      </c>
      <c r="AG2950" s="27" t="n">
        <f aca="false">_xlfn.IFS(R2950="Recovered",4,R2950="Referred",3,R2950="Admitted",2,R2950="Deceased",1,TRUE(),0)</f>
        <v>4</v>
      </c>
      <c r="AH2950" s="27" t="str">
        <f aca="false">IF(T2950&gt;=4,"Satisfied",IF(T2950&gt;=3,"Neutral","Needs Improvement"))</f>
        <v>Satisfied</v>
      </c>
    </row>
    <row r="2951" customFormat="false" ht="15" hidden="false" customHeight="false" outlineLevel="0" collapsed="false">
      <c r="A2951" s="30" t="s">
        <v>2659</v>
      </c>
      <c r="B2951" s="30" t="s">
        <v>2288</v>
      </c>
      <c r="C2951" s="30" t="n">
        <v>42</v>
      </c>
      <c r="D2951" s="30" t="s">
        <v>181</v>
      </c>
      <c r="E2951" s="31" t="n">
        <v>45538</v>
      </c>
      <c r="F2951" s="30" t="s">
        <v>1132</v>
      </c>
      <c r="G2951" s="31" t="n">
        <v>45539</v>
      </c>
      <c r="H2951" s="30" t="s">
        <v>146</v>
      </c>
      <c r="I2951" s="30" t="s">
        <v>176</v>
      </c>
      <c r="J2951" s="30" t="s">
        <v>568</v>
      </c>
      <c r="K2951" s="30" t="s">
        <v>138</v>
      </c>
      <c r="L2951" s="30" t="n">
        <v>57</v>
      </c>
      <c r="M2951" s="30" t="n">
        <v>25</v>
      </c>
      <c r="N2951" s="30" t="s">
        <v>127</v>
      </c>
      <c r="O2951" s="30" t="s">
        <v>139</v>
      </c>
      <c r="P2951" s="30" t="s">
        <v>150</v>
      </c>
      <c r="Q2951" s="32" t="n">
        <v>947.81</v>
      </c>
      <c r="R2951" s="30" t="s">
        <v>130</v>
      </c>
      <c r="S2951" s="30" t="s">
        <v>178</v>
      </c>
      <c r="T2951" s="30" t="n">
        <v>5</v>
      </c>
      <c r="U2951" s="30" t="n">
        <f aca="false">YEAR(E2951)</f>
        <v>2024</v>
      </c>
      <c r="V2951" s="30" t="str">
        <f aca="false">TEXT(E2951,"MMM-YYYY")</f>
        <v>Sep-2024</v>
      </c>
      <c r="W2951" s="30" t="n">
        <f aca="false">MONTH(E2951)</f>
        <v>9</v>
      </c>
      <c r="X2951" s="30" t="str">
        <f aca="false">TEXT(WEEKDAY(E2951,2),"0")&amp;" - "&amp;TEXT(E2951,"dddd")</f>
        <v>2 - Tuesday</v>
      </c>
      <c r="Y2951" s="30" t="str">
        <f aca="false">_xlfn.IFS(C2951&lt;18,"Child (0-17)",C2951&lt;40,"Young Adult (18-39)",C2951&lt;60,"Adult (40-59)",TRUE(),"Senior (60+)")</f>
        <v>Adult (40-59)</v>
      </c>
      <c r="Z2951" s="30" t="n">
        <f aca="false">ROUND(G2951-E2951,0)</f>
        <v>1</v>
      </c>
      <c r="AA2951" s="30" t="n">
        <f aca="false">L2951+M2951</f>
        <v>82</v>
      </c>
      <c r="AB2951" s="30" t="n">
        <f aca="false">IFERROR(ROUND(Q2951/AA2951,2),0)</f>
        <v>11.56</v>
      </c>
      <c r="AC2951" s="30" t="str">
        <f aca="false">IF(AND(K2951="Critical",N2951="No"),"URGENT - No Bed","Normal")</f>
        <v>Normal</v>
      </c>
      <c r="AD2951" s="34" t="n">
        <f aca="false">INDEX(Lookup_Tables!$B$3:$B$12,MATCH(H2951,Lookup_Tables!$A$3:$A$12,0))</f>
        <v>2700000</v>
      </c>
      <c r="AE2951" s="30" t="str">
        <f aca="false">INDEX(Lookup_Tables!$C$3:$C$12,MATCH(H2951,Lookup_Tables!$A$3:$A$12,0))</f>
        <v>Dr. Vikram Singh</v>
      </c>
      <c r="AF2951" s="30" t="str">
        <f aca="false">IFERROR(INDEX(Lookup_Tables!$F$16:$F$45,MATCH(I2951,Lookup_Tables!$E$16:$E$45,0)),"N/A")</f>
        <v>EMP227</v>
      </c>
      <c r="AG2951" s="30" t="n">
        <f aca="false">_xlfn.IFS(R2951="Recovered",4,R2951="Referred",3,R2951="Admitted",2,R2951="Deceased",1,TRUE(),0)</f>
        <v>4</v>
      </c>
      <c r="AH2951" s="30" t="str">
        <f aca="false">IF(T2951&gt;=4,"Satisfied",IF(T2951&gt;=3,"Neutral","Needs Improvement"))</f>
        <v>Satisfied</v>
      </c>
    </row>
    <row r="2952" customFormat="false" ht="15" hidden="false" customHeight="false" outlineLevel="0" collapsed="false">
      <c r="A2952" s="27" t="s">
        <v>4279</v>
      </c>
      <c r="B2952" s="27" t="s">
        <v>4254</v>
      </c>
      <c r="C2952" s="27" t="n">
        <v>40</v>
      </c>
      <c r="D2952" s="27" t="s">
        <v>121</v>
      </c>
      <c r="E2952" s="28" t="n">
        <v>45616</v>
      </c>
      <c r="F2952" s="27" t="s">
        <v>145</v>
      </c>
      <c r="G2952" s="28" t="n">
        <v>45620</v>
      </c>
      <c r="H2952" s="27" t="s">
        <v>206</v>
      </c>
      <c r="I2952" s="27" t="s">
        <v>300</v>
      </c>
      <c r="J2952" s="27" t="s">
        <v>208</v>
      </c>
      <c r="K2952" s="27" t="s">
        <v>126</v>
      </c>
      <c r="L2952" s="27" t="n">
        <v>41</v>
      </c>
      <c r="M2952" s="27" t="n">
        <v>50</v>
      </c>
      <c r="N2952" s="27" t="s">
        <v>186</v>
      </c>
      <c r="O2952" s="27" t="s">
        <v>128</v>
      </c>
      <c r="P2952" s="27" t="s">
        <v>140</v>
      </c>
      <c r="Q2952" s="29" t="n">
        <v>7833.97</v>
      </c>
      <c r="R2952" s="27" t="s">
        <v>172</v>
      </c>
      <c r="S2952" s="27" t="s">
        <v>223</v>
      </c>
      <c r="T2952" s="27" t="n">
        <v>1</v>
      </c>
      <c r="U2952" s="27" t="n">
        <f aca="false">YEAR(E2952)</f>
        <v>2024</v>
      </c>
      <c r="V2952" s="27" t="str">
        <f aca="false">TEXT(E2952,"MMM-YYYY")</f>
        <v>Nov-2024</v>
      </c>
      <c r="W2952" s="27" t="n">
        <f aca="false">MONTH(E2952)</f>
        <v>11</v>
      </c>
      <c r="X2952" s="27" t="str">
        <f aca="false">TEXT(WEEKDAY(E2952,2),"0")&amp;" - "&amp;TEXT(E2952,"dddd")</f>
        <v>3 - Wednesday</v>
      </c>
      <c r="Y2952" s="27" t="str">
        <f aca="false">_xlfn.IFS(C2952&lt;18,"Child (0-17)",C2952&lt;40,"Young Adult (18-39)",C2952&lt;60,"Adult (40-59)",TRUE(),"Senior (60+)")</f>
        <v>Adult (40-59)</v>
      </c>
      <c r="Z2952" s="27" t="n">
        <f aca="false">ROUND(G2952-E2952,0)</f>
        <v>4</v>
      </c>
      <c r="AA2952" s="27" t="n">
        <f aca="false">L2952+M2952</f>
        <v>91</v>
      </c>
      <c r="AB2952" s="27" t="n">
        <f aca="false">IFERROR(ROUND(Q2952/AA2952,2),0)</f>
        <v>86.09</v>
      </c>
      <c r="AC2952" s="27" t="str">
        <f aca="false">IF(AND(K2952="Critical",N2952="No"),"URGENT - No Bed","Normal")</f>
        <v>Normal</v>
      </c>
      <c r="AD2952" s="33" t="n">
        <f aca="false">INDEX(Lookup_Tables!$B$3:$B$12,MATCH(H2952,Lookup_Tables!$A$3:$A$12,0))</f>
        <v>2800000</v>
      </c>
      <c r="AE2952" s="27" t="str">
        <f aca="false">INDEX(Lookup_Tables!$C$3:$C$12,MATCH(H2952,Lookup_Tables!$A$3:$A$12,0))</f>
        <v>Dr. Suresh Nair</v>
      </c>
      <c r="AF2952" s="27" t="str">
        <f aca="false">IFERROR(INDEX(Lookup_Tables!$F$16:$F$45,MATCH(I2952,Lookup_Tables!$E$16:$E$45,0)),"N/A")</f>
        <v>EMP211</v>
      </c>
      <c r="AG2952" s="27" t="n">
        <f aca="false">_xlfn.IFS(R2952="Recovered",4,R2952="Referred",3,R2952="Admitted",2,R2952="Deceased",1,TRUE(),0)</f>
        <v>2</v>
      </c>
      <c r="AH2952" s="27" t="str">
        <f aca="false">IF(T2952&gt;=4,"Satisfied",IF(T2952&gt;=3,"Neutral","Needs Improvement"))</f>
        <v>Needs Improvement</v>
      </c>
    </row>
    <row r="2953" customFormat="false" ht="15" hidden="false" customHeight="false" outlineLevel="0" collapsed="false">
      <c r="A2953" s="30" t="s">
        <v>6452</v>
      </c>
      <c r="B2953" s="30" t="s">
        <v>2854</v>
      </c>
      <c r="C2953" s="30" t="n">
        <v>38</v>
      </c>
      <c r="D2953" s="30" t="s">
        <v>181</v>
      </c>
      <c r="E2953" s="31" t="n">
        <v>45508</v>
      </c>
      <c r="F2953" s="30" t="s">
        <v>1674</v>
      </c>
      <c r="G2953" s="31" t="n">
        <v>45510</v>
      </c>
      <c r="H2953" s="30" t="s">
        <v>206</v>
      </c>
      <c r="I2953" s="30" t="s">
        <v>232</v>
      </c>
      <c r="J2953" s="30" t="s">
        <v>208</v>
      </c>
      <c r="K2953" s="30" t="s">
        <v>156</v>
      </c>
      <c r="L2953" s="30" t="n">
        <v>27</v>
      </c>
      <c r="M2953" s="30" t="n">
        <v>53</v>
      </c>
      <c r="N2953" s="30" t="s">
        <v>127</v>
      </c>
      <c r="O2953" s="30" t="s">
        <v>139</v>
      </c>
      <c r="P2953" s="30" t="s">
        <v>150</v>
      </c>
      <c r="Q2953" s="32" t="n">
        <v>4649.52</v>
      </c>
      <c r="R2953" s="30" t="s">
        <v>130</v>
      </c>
      <c r="S2953" s="30" t="s">
        <v>335</v>
      </c>
      <c r="T2953" s="30" t="n">
        <v>5</v>
      </c>
      <c r="U2953" s="30" t="n">
        <f aca="false">YEAR(E2953)</f>
        <v>2024</v>
      </c>
      <c r="V2953" s="30" t="str">
        <f aca="false">TEXT(E2953,"MMM-YYYY")</f>
        <v>Aug-2024</v>
      </c>
      <c r="W2953" s="30" t="n">
        <f aca="false">MONTH(E2953)</f>
        <v>8</v>
      </c>
      <c r="X2953" s="30" t="str">
        <f aca="false">TEXT(WEEKDAY(E2953,2),"0")&amp;" - "&amp;TEXT(E2953,"dddd")</f>
        <v>7 - Sunday</v>
      </c>
      <c r="Y2953" s="30" t="str">
        <f aca="false">_xlfn.IFS(C2953&lt;18,"Child (0-17)",C2953&lt;40,"Young Adult (18-39)",C2953&lt;60,"Adult (40-59)",TRUE(),"Senior (60+)")</f>
        <v>Young Adult (18-39)</v>
      </c>
      <c r="Z2953" s="30" t="n">
        <f aca="false">ROUND(G2953-E2953,0)</f>
        <v>2</v>
      </c>
      <c r="AA2953" s="30" t="n">
        <f aca="false">L2953+M2953</f>
        <v>80</v>
      </c>
      <c r="AB2953" s="30" t="n">
        <f aca="false">IFERROR(ROUND(Q2953/AA2953,2),0)</f>
        <v>58.12</v>
      </c>
      <c r="AC2953" s="30" t="str">
        <f aca="false">IF(AND(K2953="Critical",N2953="No"),"URGENT - No Bed","Normal")</f>
        <v>Normal</v>
      </c>
      <c r="AD2953" s="34" t="n">
        <f aca="false">INDEX(Lookup_Tables!$B$3:$B$12,MATCH(H2953,Lookup_Tables!$A$3:$A$12,0))</f>
        <v>2800000</v>
      </c>
      <c r="AE2953" s="30" t="str">
        <f aca="false">INDEX(Lookup_Tables!$C$3:$C$12,MATCH(H2953,Lookup_Tables!$A$3:$A$12,0))</f>
        <v>Dr. Suresh Nair</v>
      </c>
      <c r="AF2953" s="30" t="str">
        <f aca="false">IFERROR(INDEX(Lookup_Tables!$F$16:$F$45,MATCH(I2953,Lookup_Tables!$E$16:$E$45,0)),"N/A")</f>
        <v>EMP210</v>
      </c>
      <c r="AG2953" s="30" t="n">
        <f aca="false">_xlfn.IFS(R2953="Recovered",4,R2953="Referred",3,R2953="Admitted",2,R2953="Deceased",1,TRUE(),0)</f>
        <v>4</v>
      </c>
      <c r="AH2953" s="30" t="str">
        <f aca="false">IF(T2953&gt;=4,"Satisfied",IF(T2953&gt;=3,"Neutral","Needs Improvement"))</f>
        <v>Satisfied</v>
      </c>
    </row>
    <row r="2954" customFormat="false" ht="15" hidden="false" customHeight="false" outlineLevel="0" collapsed="false">
      <c r="A2954" s="27" t="s">
        <v>1272</v>
      </c>
      <c r="B2954" s="27" t="s">
        <v>1273</v>
      </c>
      <c r="C2954" s="27" t="n">
        <v>24</v>
      </c>
      <c r="D2954" s="27" t="s">
        <v>121</v>
      </c>
      <c r="E2954" s="28" t="n">
        <v>45612</v>
      </c>
      <c r="F2954" s="27" t="s">
        <v>567</v>
      </c>
      <c r="G2954" s="28" t="n">
        <v>45618</v>
      </c>
      <c r="H2954" s="27" t="s">
        <v>206</v>
      </c>
      <c r="I2954" s="27" t="s">
        <v>207</v>
      </c>
      <c r="J2954" s="27" t="s">
        <v>208</v>
      </c>
      <c r="K2954" s="27" t="s">
        <v>126</v>
      </c>
      <c r="L2954" s="27" t="n">
        <v>34</v>
      </c>
      <c r="M2954" s="27" t="n">
        <v>59</v>
      </c>
      <c r="N2954" s="27" t="s">
        <v>186</v>
      </c>
      <c r="O2954" s="27" t="s">
        <v>171</v>
      </c>
      <c r="P2954" s="27" t="s">
        <v>187</v>
      </c>
      <c r="Q2954" s="29" t="n">
        <v>7636.11</v>
      </c>
      <c r="R2954" s="27" t="s">
        <v>130</v>
      </c>
      <c r="S2954" s="27" t="s">
        <v>164</v>
      </c>
      <c r="T2954" s="27" t="n">
        <v>4</v>
      </c>
      <c r="U2954" s="27" t="n">
        <f aca="false">YEAR(E2954)</f>
        <v>2024</v>
      </c>
      <c r="V2954" s="27" t="str">
        <f aca="false">TEXT(E2954,"MMM-YYYY")</f>
        <v>Nov-2024</v>
      </c>
      <c r="W2954" s="27" t="n">
        <f aca="false">MONTH(E2954)</f>
        <v>11</v>
      </c>
      <c r="X2954" s="27" t="str">
        <f aca="false">TEXT(WEEKDAY(E2954,2),"0")&amp;" - "&amp;TEXT(E2954,"dddd")</f>
        <v>6 - Saturday</v>
      </c>
      <c r="Y2954" s="27" t="str">
        <f aca="false">_xlfn.IFS(C2954&lt;18,"Child (0-17)",C2954&lt;40,"Young Adult (18-39)",C2954&lt;60,"Adult (40-59)",TRUE(),"Senior (60+)")</f>
        <v>Young Adult (18-39)</v>
      </c>
      <c r="Z2954" s="27" t="n">
        <f aca="false">ROUND(G2954-E2954,0)</f>
        <v>6</v>
      </c>
      <c r="AA2954" s="27" t="n">
        <f aca="false">L2954+M2954</f>
        <v>93</v>
      </c>
      <c r="AB2954" s="27" t="n">
        <f aca="false">IFERROR(ROUND(Q2954/AA2954,2),0)</f>
        <v>82.11</v>
      </c>
      <c r="AC2954" s="27" t="str">
        <f aca="false">IF(AND(K2954="Critical",N2954="No"),"URGENT - No Bed","Normal")</f>
        <v>Normal</v>
      </c>
      <c r="AD2954" s="33" t="n">
        <f aca="false">INDEX(Lookup_Tables!$B$3:$B$12,MATCH(H2954,Lookup_Tables!$A$3:$A$12,0))</f>
        <v>2800000</v>
      </c>
      <c r="AE2954" s="27" t="str">
        <f aca="false">INDEX(Lookup_Tables!$C$3:$C$12,MATCH(H2954,Lookup_Tables!$A$3:$A$12,0))</f>
        <v>Dr. Suresh Nair</v>
      </c>
      <c r="AF2954" s="27" t="str">
        <f aca="false">IFERROR(INDEX(Lookup_Tables!$F$16:$F$45,MATCH(I2954,Lookup_Tables!$E$16:$E$45,0)),"N/A")</f>
        <v>EMP209</v>
      </c>
      <c r="AG2954" s="27" t="n">
        <f aca="false">_xlfn.IFS(R2954="Recovered",4,R2954="Referred",3,R2954="Admitted",2,R2954="Deceased",1,TRUE(),0)</f>
        <v>4</v>
      </c>
      <c r="AH2954" s="27" t="str">
        <f aca="false">IF(T2954&gt;=4,"Satisfied",IF(T2954&gt;=3,"Neutral","Needs Improvement"))</f>
        <v>Satisfied</v>
      </c>
    </row>
    <row r="2955" customFormat="false" ht="15" hidden="false" customHeight="false" outlineLevel="0" collapsed="false">
      <c r="A2955" s="30" t="s">
        <v>5984</v>
      </c>
      <c r="B2955" s="30" t="s">
        <v>1742</v>
      </c>
      <c r="C2955" s="30" t="n">
        <v>38</v>
      </c>
      <c r="D2955" s="30" t="s">
        <v>181</v>
      </c>
      <c r="E2955" s="31" t="n">
        <v>45514</v>
      </c>
      <c r="F2955" s="30" t="s">
        <v>1026</v>
      </c>
      <c r="G2955" s="31" t="n">
        <v>45514</v>
      </c>
      <c r="H2955" s="30" t="s">
        <v>146</v>
      </c>
      <c r="I2955" s="30" t="s">
        <v>147</v>
      </c>
      <c r="J2955" s="30" t="s">
        <v>222</v>
      </c>
      <c r="K2955" s="30" t="s">
        <v>138</v>
      </c>
      <c r="L2955" s="30" t="n">
        <v>68</v>
      </c>
      <c r="M2955" s="30" t="n">
        <v>29</v>
      </c>
      <c r="N2955" s="30" t="s">
        <v>127</v>
      </c>
      <c r="O2955" s="30" t="s">
        <v>171</v>
      </c>
      <c r="P2955" s="30" t="s">
        <v>187</v>
      </c>
      <c r="Q2955" s="32" t="n">
        <v>2085.32</v>
      </c>
      <c r="R2955" s="30" t="s">
        <v>130</v>
      </c>
      <c r="S2955" s="30" t="s">
        <v>131</v>
      </c>
      <c r="T2955" s="30" t="n">
        <v>1</v>
      </c>
      <c r="U2955" s="30" t="n">
        <f aca="false">YEAR(E2955)</f>
        <v>2024</v>
      </c>
      <c r="V2955" s="30" t="str">
        <f aca="false">TEXT(E2955,"MMM-YYYY")</f>
        <v>Aug-2024</v>
      </c>
      <c r="W2955" s="30" t="n">
        <f aca="false">MONTH(E2955)</f>
        <v>8</v>
      </c>
      <c r="X2955" s="30" t="str">
        <f aca="false">TEXT(WEEKDAY(E2955,2),"0")&amp;" - "&amp;TEXT(E2955,"dddd")</f>
        <v>6 - Saturday</v>
      </c>
      <c r="Y2955" s="30" t="str">
        <f aca="false">_xlfn.IFS(C2955&lt;18,"Child (0-17)",C2955&lt;40,"Young Adult (18-39)",C2955&lt;60,"Adult (40-59)",TRUE(),"Senior (60+)")</f>
        <v>Young Adult (18-39)</v>
      </c>
      <c r="Z2955" s="30" t="n">
        <f aca="false">ROUND(G2955-E2955,0)</f>
        <v>0</v>
      </c>
      <c r="AA2955" s="30" t="n">
        <f aca="false">L2955+M2955</f>
        <v>97</v>
      </c>
      <c r="AB2955" s="30" t="n">
        <f aca="false">IFERROR(ROUND(Q2955/AA2955,2),0)</f>
        <v>21.5</v>
      </c>
      <c r="AC2955" s="30" t="str">
        <f aca="false">IF(AND(K2955="Critical",N2955="No"),"URGENT - No Bed","Normal")</f>
        <v>Normal</v>
      </c>
      <c r="AD2955" s="34" t="n">
        <f aca="false">INDEX(Lookup_Tables!$B$3:$B$12,MATCH(H2955,Lookup_Tables!$A$3:$A$12,0))</f>
        <v>2700000</v>
      </c>
      <c r="AE2955" s="30" t="str">
        <f aca="false">INDEX(Lookup_Tables!$C$3:$C$12,MATCH(H2955,Lookup_Tables!$A$3:$A$12,0))</f>
        <v>Dr. Vikram Singh</v>
      </c>
      <c r="AF2955" s="30" t="str">
        <f aca="false">IFERROR(INDEX(Lookup_Tables!$F$16:$F$45,MATCH(I2955,Lookup_Tables!$E$16:$E$45,0)),"N/A")</f>
        <v>EMP229</v>
      </c>
      <c r="AG2955" s="30" t="n">
        <f aca="false">_xlfn.IFS(R2955="Recovered",4,R2955="Referred",3,R2955="Admitted",2,R2955="Deceased",1,TRUE(),0)</f>
        <v>4</v>
      </c>
      <c r="AH2955" s="30" t="str">
        <f aca="false">IF(T2955&gt;=4,"Satisfied",IF(T2955&gt;=3,"Neutral","Needs Improvement"))</f>
        <v>Needs Improvement</v>
      </c>
    </row>
    <row r="2956" customFormat="false" ht="15" hidden="false" customHeight="false" outlineLevel="0" collapsed="false">
      <c r="A2956" s="27" t="s">
        <v>1404</v>
      </c>
      <c r="B2956" s="27" t="s">
        <v>1405</v>
      </c>
      <c r="C2956" s="27" t="n">
        <v>75</v>
      </c>
      <c r="D2956" s="27" t="s">
        <v>121</v>
      </c>
      <c r="E2956" s="28" t="n">
        <v>45323</v>
      </c>
      <c r="F2956" s="27" t="s">
        <v>319</v>
      </c>
      <c r="G2956" s="28" t="n">
        <v>45326</v>
      </c>
      <c r="H2956" s="27" t="s">
        <v>168</v>
      </c>
      <c r="I2956" s="27" t="s">
        <v>169</v>
      </c>
      <c r="J2956" s="27" t="s">
        <v>441</v>
      </c>
      <c r="K2956" s="27" t="s">
        <v>156</v>
      </c>
      <c r="L2956" s="27" t="n">
        <v>73</v>
      </c>
      <c r="M2956" s="27" t="n">
        <v>30</v>
      </c>
      <c r="N2956" s="27" t="s">
        <v>127</v>
      </c>
      <c r="O2956" s="27" t="s">
        <v>128</v>
      </c>
      <c r="P2956" s="27" t="s">
        <v>150</v>
      </c>
      <c r="Q2956" s="29" t="n">
        <v>3349.46</v>
      </c>
      <c r="R2956" s="27" t="s">
        <v>172</v>
      </c>
      <c r="S2956" s="27" t="s">
        <v>178</v>
      </c>
      <c r="T2956" s="27" t="n">
        <v>2</v>
      </c>
      <c r="U2956" s="27" t="n">
        <f aca="false">YEAR(E2956)</f>
        <v>2024</v>
      </c>
      <c r="V2956" s="27" t="str">
        <f aca="false">TEXT(E2956,"MMM-YYYY")</f>
        <v>Feb-2024</v>
      </c>
      <c r="W2956" s="27" t="n">
        <f aca="false">MONTH(E2956)</f>
        <v>2</v>
      </c>
      <c r="X2956" s="27" t="str">
        <f aca="false">TEXT(WEEKDAY(E2956,2),"0")&amp;" - "&amp;TEXT(E2956,"dddd")</f>
        <v>4 - Thursday</v>
      </c>
      <c r="Y2956" s="27" t="str">
        <f aca="false">_xlfn.IFS(C2956&lt;18,"Child (0-17)",C2956&lt;40,"Young Adult (18-39)",C2956&lt;60,"Adult (40-59)",TRUE(),"Senior (60+)")</f>
        <v>Senior (60+)</v>
      </c>
      <c r="Z2956" s="27" t="n">
        <f aca="false">ROUND(G2956-E2956,0)</f>
        <v>3</v>
      </c>
      <c r="AA2956" s="27" t="n">
        <f aca="false">L2956+M2956</f>
        <v>103</v>
      </c>
      <c r="AB2956" s="27" t="n">
        <f aca="false">IFERROR(ROUND(Q2956/AA2956,2),0)</f>
        <v>32.52</v>
      </c>
      <c r="AC2956" s="27" t="str">
        <f aca="false">IF(AND(K2956="Critical",N2956="No"),"URGENT - No Bed","Normal")</f>
        <v>Normal</v>
      </c>
      <c r="AD2956" s="33" t="n">
        <f aca="false">INDEX(Lookup_Tables!$B$3:$B$12,MATCH(H2956,Lookup_Tables!$A$3:$A$12,0))</f>
        <v>4400000</v>
      </c>
      <c r="AE2956" s="27" t="str">
        <f aca="false">INDEX(Lookup_Tables!$C$3:$C$12,MATCH(H2956,Lookup_Tables!$A$3:$A$12,0))</f>
        <v>Dr. Neha Chopra</v>
      </c>
      <c r="AF2956" s="27" t="str">
        <f aca="false">IFERROR(INDEX(Lookup_Tables!$F$16:$F$45,MATCH(I2956,Lookup_Tables!$E$16:$E$45,0)),"N/A")</f>
        <v>EMP220</v>
      </c>
      <c r="AG2956" s="27" t="n">
        <f aca="false">_xlfn.IFS(R2956="Recovered",4,R2956="Referred",3,R2956="Admitted",2,R2956="Deceased",1,TRUE(),0)</f>
        <v>2</v>
      </c>
      <c r="AH2956" s="27" t="str">
        <f aca="false">IF(T2956&gt;=4,"Satisfied",IF(T2956&gt;=3,"Neutral","Needs Improvement"))</f>
        <v>Needs Improvement</v>
      </c>
    </row>
    <row r="2957" customFormat="false" ht="15" hidden="false" customHeight="false" outlineLevel="0" collapsed="false">
      <c r="A2957" s="30" t="s">
        <v>1802</v>
      </c>
      <c r="B2957" s="30" t="s">
        <v>220</v>
      </c>
      <c r="C2957" s="30" t="n">
        <v>52</v>
      </c>
      <c r="D2957" s="30" t="s">
        <v>181</v>
      </c>
      <c r="E2957" s="31" t="n">
        <v>45629</v>
      </c>
      <c r="F2957" s="30" t="s">
        <v>587</v>
      </c>
      <c r="G2957" s="31" t="n">
        <v>45630</v>
      </c>
      <c r="H2957" s="30" t="s">
        <v>146</v>
      </c>
      <c r="I2957" s="30" t="s">
        <v>176</v>
      </c>
      <c r="J2957" s="30" t="s">
        <v>177</v>
      </c>
      <c r="K2957" s="30" t="s">
        <v>156</v>
      </c>
      <c r="L2957" s="30" t="n">
        <v>73</v>
      </c>
      <c r="M2957" s="30" t="n">
        <v>79</v>
      </c>
      <c r="N2957" s="30" t="s">
        <v>127</v>
      </c>
      <c r="O2957" s="30" t="s">
        <v>128</v>
      </c>
      <c r="P2957" s="30" t="s">
        <v>129</v>
      </c>
      <c r="Q2957" s="32" t="n">
        <v>3683.03</v>
      </c>
      <c r="R2957" s="30" t="s">
        <v>268</v>
      </c>
      <c r="S2957" s="30" t="s">
        <v>141</v>
      </c>
      <c r="T2957" s="30" t="n">
        <v>3</v>
      </c>
      <c r="U2957" s="30" t="n">
        <f aca="false">YEAR(E2957)</f>
        <v>2024</v>
      </c>
      <c r="V2957" s="30" t="str">
        <f aca="false">TEXT(E2957,"MMM-YYYY")</f>
        <v>Dec-2024</v>
      </c>
      <c r="W2957" s="30" t="n">
        <f aca="false">MONTH(E2957)</f>
        <v>12</v>
      </c>
      <c r="X2957" s="30" t="str">
        <f aca="false">TEXT(WEEKDAY(E2957,2),"0")&amp;" - "&amp;TEXT(E2957,"dddd")</f>
        <v>2 - Tuesday</v>
      </c>
      <c r="Y2957" s="30" t="str">
        <f aca="false">_xlfn.IFS(C2957&lt;18,"Child (0-17)",C2957&lt;40,"Young Adult (18-39)",C2957&lt;60,"Adult (40-59)",TRUE(),"Senior (60+)")</f>
        <v>Adult (40-59)</v>
      </c>
      <c r="Z2957" s="30" t="n">
        <f aca="false">ROUND(G2957-E2957,0)</f>
        <v>1</v>
      </c>
      <c r="AA2957" s="30" t="n">
        <f aca="false">L2957+M2957</f>
        <v>152</v>
      </c>
      <c r="AB2957" s="30" t="n">
        <f aca="false">IFERROR(ROUND(Q2957/AA2957,2),0)</f>
        <v>24.23</v>
      </c>
      <c r="AC2957" s="30" t="str">
        <f aca="false">IF(AND(K2957="Critical",N2957="No"),"URGENT - No Bed","Normal")</f>
        <v>Normal</v>
      </c>
      <c r="AD2957" s="34" t="n">
        <f aca="false">INDEX(Lookup_Tables!$B$3:$B$12,MATCH(H2957,Lookup_Tables!$A$3:$A$12,0))</f>
        <v>2700000</v>
      </c>
      <c r="AE2957" s="30" t="str">
        <f aca="false">INDEX(Lookup_Tables!$C$3:$C$12,MATCH(H2957,Lookup_Tables!$A$3:$A$12,0))</f>
        <v>Dr. Vikram Singh</v>
      </c>
      <c r="AF2957" s="30" t="str">
        <f aca="false">IFERROR(INDEX(Lookup_Tables!$F$16:$F$45,MATCH(I2957,Lookup_Tables!$E$16:$E$45,0)),"N/A")</f>
        <v>EMP227</v>
      </c>
      <c r="AG2957" s="30" t="n">
        <f aca="false">_xlfn.IFS(R2957="Recovered",4,R2957="Referred",3,R2957="Admitted",2,R2957="Deceased",1,TRUE(),0)</f>
        <v>3</v>
      </c>
      <c r="AH2957" s="30" t="str">
        <f aca="false">IF(T2957&gt;=4,"Satisfied",IF(T2957&gt;=3,"Neutral","Needs Improvement"))</f>
        <v>Neutral</v>
      </c>
    </row>
    <row r="2958" customFormat="false" ht="15" hidden="false" customHeight="false" outlineLevel="0" collapsed="false">
      <c r="A2958" s="27" t="s">
        <v>2110</v>
      </c>
      <c r="B2958" s="27" t="s">
        <v>2040</v>
      </c>
      <c r="C2958" s="27" t="n">
        <v>67</v>
      </c>
      <c r="D2958" s="27" t="s">
        <v>121</v>
      </c>
      <c r="E2958" s="28" t="n">
        <v>45631</v>
      </c>
      <c r="F2958" s="27" t="s">
        <v>405</v>
      </c>
      <c r="G2958" s="28" t="n">
        <v>45636</v>
      </c>
      <c r="H2958" s="27" t="s">
        <v>168</v>
      </c>
      <c r="I2958" s="27" t="s">
        <v>196</v>
      </c>
      <c r="J2958" s="27" t="s">
        <v>191</v>
      </c>
      <c r="K2958" s="27" t="s">
        <v>126</v>
      </c>
      <c r="L2958" s="27" t="n">
        <v>19</v>
      </c>
      <c r="M2958" s="27" t="n">
        <v>54</v>
      </c>
      <c r="N2958" s="27" t="s">
        <v>186</v>
      </c>
      <c r="O2958" s="27" t="s">
        <v>139</v>
      </c>
      <c r="P2958" s="27" t="s">
        <v>187</v>
      </c>
      <c r="Q2958" s="29" t="n">
        <v>6832.69</v>
      </c>
      <c r="R2958" s="27" t="s">
        <v>130</v>
      </c>
      <c r="S2958" s="27" t="s">
        <v>131</v>
      </c>
      <c r="T2958" s="27" t="n">
        <v>4</v>
      </c>
      <c r="U2958" s="27" t="n">
        <f aca="false">YEAR(E2958)</f>
        <v>2024</v>
      </c>
      <c r="V2958" s="27" t="str">
        <f aca="false">TEXT(E2958,"MMM-YYYY")</f>
        <v>Dec-2024</v>
      </c>
      <c r="W2958" s="27" t="n">
        <f aca="false">MONTH(E2958)</f>
        <v>12</v>
      </c>
      <c r="X2958" s="27" t="str">
        <f aca="false">TEXT(WEEKDAY(E2958,2),"0")&amp;" - "&amp;TEXT(E2958,"dddd")</f>
        <v>4 - Thursday</v>
      </c>
      <c r="Y2958" s="27" t="str">
        <f aca="false">_xlfn.IFS(C2958&lt;18,"Child (0-17)",C2958&lt;40,"Young Adult (18-39)",C2958&lt;60,"Adult (40-59)",TRUE(),"Senior (60+)")</f>
        <v>Senior (60+)</v>
      </c>
      <c r="Z2958" s="27" t="n">
        <f aca="false">ROUND(G2958-E2958,0)</f>
        <v>5</v>
      </c>
      <c r="AA2958" s="27" t="n">
        <f aca="false">L2958+M2958</f>
        <v>73</v>
      </c>
      <c r="AB2958" s="27" t="n">
        <f aca="false">IFERROR(ROUND(Q2958/AA2958,2),0)</f>
        <v>93.6</v>
      </c>
      <c r="AC2958" s="27" t="str">
        <f aca="false">IF(AND(K2958="Critical",N2958="No"),"URGENT - No Bed","Normal")</f>
        <v>Normal</v>
      </c>
      <c r="AD2958" s="33" t="n">
        <f aca="false">INDEX(Lookup_Tables!$B$3:$B$12,MATCH(H2958,Lookup_Tables!$A$3:$A$12,0))</f>
        <v>4400000</v>
      </c>
      <c r="AE2958" s="27" t="str">
        <f aca="false">INDEX(Lookup_Tables!$C$3:$C$12,MATCH(H2958,Lookup_Tables!$A$3:$A$12,0))</f>
        <v>Dr. Neha Chopra</v>
      </c>
      <c r="AF2958" s="27" t="str">
        <f aca="false">IFERROR(INDEX(Lookup_Tables!$F$16:$F$45,MATCH(I2958,Lookup_Tables!$E$16:$E$45,0)),"N/A")</f>
        <v>EMP219</v>
      </c>
      <c r="AG2958" s="27" t="n">
        <f aca="false">_xlfn.IFS(R2958="Recovered",4,R2958="Referred",3,R2958="Admitted",2,R2958="Deceased",1,TRUE(),0)</f>
        <v>4</v>
      </c>
      <c r="AH2958" s="27" t="str">
        <f aca="false">IF(T2958&gt;=4,"Satisfied",IF(T2958&gt;=3,"Neutral","Needs Improvement"))</f>
        <v>Satisfied</v>
      </c>
    </row>
    <row r="2959" customFormat="false" ht="15" hidden="false" customHeight="false" outlineLevel="0" collapsed="false">
      <c r="A2959" s="30" t="s">
        <v>4806</v>
      </c>
      <c r="B2959" s="30" t="s">
        <v>3338</v>
      </c>
      <c r="C2959" s="30" t="n">
        <v>37</v>
      </c>
      <c r="D2959" s="30" t="s">
        <v>181</v>
      </c>
      <c r="E2959" s="31" t="n">
        <v>45389</v>
      </c>
      <c r="F2959" s="30" t="s">
        <v>1384</v>
      </c>
      <c r="G2959" s="31" t="n">
        <v>45391</v>
      </c>
      <c r="H2959" s="30" t="s">
        <v>135</v>
      </c>
      <c r="I2959" s="30" t="s">
        <v>278</v>
      </c>
      <c r="J2959" s="30" t="s">
        <v>252</v>
      </c>
      <c r="K2959" s="30" t="s">
        <v>126</v>
      </c>
      <c r="L2959" s="30" t="n">
        <v>44</v>
      </c>
      <c r="M2959" s="30" t="n">
        <v>75</v>
      </c>
      <c r="N2959" s="30" t="s">
        <v>186</v>
      </c>
      <c r="O2959" s="30" t="s">
        <v>128</v>
      </c>
      <c r="P2959" s="30" t="s">
        <v>187</v>
      </c>
      <c r="Q2959" s="32" t="n">
        <v>6674.12</v>
      </c>
      <c r="R2959" s="30" t="s">
        <v>268</v>
      </c>
      <c r="S2959" s="30" t="s">
        <v>335</v>
      </c>
      <c r="T2959" s="30" t="n">
        <v>2</v>
      </c>
      <c r="U2959" s="30" t="n">
        <f aca="false">YEAR(E2959)</f>
        <v>2024</v>
      </c>
      <c r="V2959" s="30" t="str">
        <f aca="false">TEXT(E2959,"MMM-YYYY")</f>
        <v>Apr-2024</v>
      </c>
      <c r="W2959" s="30" t="n">
        <f aca="false">MONTH(E2959)</f>
        <v>4</v>
      </c>
      <c r="X2959" s="30" t="str">
        <f aca="false">TEXT(WEEKDAY(E2959,2),"0")&amp;" - "&amp;TEXT(E2959,"dddd")</f>
        <v>7 - Sunday</v>
      </c>
      <c r="Y2959" s="30" t="str">
        <f aca="false">_xlfn.IFS(C2959&lt;18,"Child (0-17)",C2959&lt;40,"Young Adult (18-39)",C2959&lt;60,"Adult (40-59)",TRUE(),"Senior (60+)")</f>
        <v>Young Adult (18-39)</v>
      </c>
      <c r="Z2959" s="30" t="n">
        <f aca="false">ROUND(G2959-E2959,0)</f>
        <v>2</v>
      </c>
      <c r="AA2959" s="30" t="n">
        <f aca="false">L2959+M2959</f>
        <v>119</v>
      </c>
      <c r="AB2959" s="30" t="n">
        <f aca="false">IFERROR(ROUND(Q2959/AA2959,2),0)</f>
        <v>56.09</v>
      </c>
      <c r="AC2959" s="30" t="str">
        <f aca="false">IF(AND(K2959="Critical",N2959="No"),"URGENT - No Bed","Normal")</f>
        <v>Normal</v>
      </c>
      <c r="AD2959" s="34" t="n">
        <f aca="false">INDEX(Lookup_Tables!$B$3:$B$12,MATCH(H2959,Lookup_Tables!$A$3:$A$12,0))</f>
        <v>4600000</v>
      </c>
      <c r="AE2959" s="30" t="str">
        <f aca="false">INDEX(Lookup_Tables!$C$3:$C$12,MATCH(H2959,Lookup_Tables!$A$3:$A$12,0))</f>
        <v>Dr. Farhan Khan</v>
      </c>
      <c r="AF2959" s="30" t="str">
        <f aca="false">IFERROR(INDEX(Lookup_Tables!$F$16:$F$45,MATCH(I2959,Lookup_Tables!$E$16:$E$45,0)),"N/A")</f>
        <v>EMP208</v>
      </c>
      <c r="AG2959" s="30" t="n">
        <f aca="false">_xlfn.IFS(R2959="Recovered",4,R2959="Referred",3,R2959="Admitted",2,R2959="Deceased",1,TRUE(),0)</f>
        <v>3</v>
      </c>
      <c r="AH2959" s="30" t="str">
        <f aca="false">IF(T2959&gt;=4,"Satisfied",IF(T2959&gt;=3,"Neutral","Needs Improvement"))</f>
        <v>Needs Improvement</v>
      </c>
    </row>
    <row r="2960" customFormat="false" ht="15" hidden="false" customHeight="false" outlineLevel="0" collapsed="false">
      <c r="A2960" s="27" t="s">
        <v>4594</v>
      </c>
      <c r="B2960" s="27" t="s">
        <v>1248</v>
      </c>
      <c r="C2960" s="27" t="n">
        <v>57</v>
      </c>
      <c r="D2960" s="27" t="s">
        <v>181</v>
      </c>
      <c r="E2960" s="28" t="n">
        <v>45558</v>
      </c>
      <c r="F2960" s="27" t="s">
        <v>527</v>
      </c>
      <c r="G2960" s="28" t="n">
        <v>45565</v>
      </c>
      <c r="H2960" s="27" t="s">
        <v>242</v>
      </c>
      <c r="I2960" s="27" t="s">
        <v>466</v>
      </c>
      <c r="J2960" s="27" t="s">
        <v>363</v>
      </c>
      <c r="K2960" s="27" t="s">
        <v>202</v>
      </c>
      <c r="L2960" s="27" t="n">
        <v>17</v>
      </c>
      <c r="M2960" s="27" t="n">
        <v>231</v>
      </c>
      <c r="N2960" s="27" t="s">
        <v>186</v>
      </c>
      <c r="O2960" s="27" t="s">
        <v>128</v>
      </c>
      <c r="P2960" s="27" t="s">
        <v>150</v>
      </c>
      <c r="Q2960" s="29" t="n">
        <v>19117.96</v>
      </c>
      <c r="R2960" s="27" t="s">
        <v>172</v>
      </c>
      <c r="S2960" s="27" t="s">
        <v>197</v>
      </c>
      <c r="T2960" s="27" t="n">
        <v>1</v>
      </c>
      <c r="U2960" s="27" t="n">
        <f aca="false">YEAR(E2960)</f>
        <v>2024</v>
      </c>
      <c r="V2960" s="27" t="str">
        <f aca="false">TEXT(E2960,"MMM-YYYY")</f>
        <v>Sep-2024</v>
      </c>
      <c r="W2960" s="27" t="n">
        <f aca="false">MONTH(E2960)</f>
        <v>9</v>
      </c>
      <c r="X2960" s="27" t="str">
        <f aca="false">TEXT(WEEKDAY(E2960,2),"0")&amp;" - "&amp;TEXT(E2960,"dddd")</f>
        <v>1 - Monday</v>
      </c>
      <c r="Y2960" s="27" t="str">
        <f aca="false">_xlfn.IFS(C2960&lt;18,"Child (0-17)",C2960&lt;40,"Young Adult (18-39)",C2960&lt;60,"Adult (40-59)",TRUE(),"Senior (60+)")</f>
        <v>Adult (40-59)</v>
      </c>
      <c r="Z2960" s="27" t="n">
        <f aca="false">ROUND(G2960-E2960,0)</f>
        <v>7</v>
      </c>
      <c r="AA2960" s="27" t="n">
        <f aca="false">L2960+M2960</f>
        <v>248</v>
      </c>
      <c r="AB2960" s="27" t="n">
        <f aca="false">IFERROR(ROUND(Q2960/AA2960,2),0)</f>
        <v>77.09</v>
      </c>
      <c r="AC2960" s="27" t="str">
        <f aca="false">IF(AND(K2960="Critical",N2960="No"),"URGENT - No Bed","Normal")</f>
        <v>Normal</v>
      </c>
      <c r="AD2960" s="33" t="n">
        <f aca="false">INDEX(Lookup_Tables!$B$3:$B$12,MATCH(H2960,Lookup_Tables!$A$3:$A$12,0))</f>
        <v>3000000</v>
      </c>
      <c r="AE2960" s="27" t="str">
        <f aca="false">INDEX(Lookup_Tables!$C$3:$C$12,MATCH(H2960,Lookup_Tables!$A$3:$A$12,0))</f>
        <v>Dr. Pooja Iyer</v>
      </c>
      <c r="AF2960" s="27" t="str">
        <f aca="false">IFERROR(INDEX(Lookup_Tables!$F$16:$F$45,MATCH(I2960,Lookup_Tables!$E$16:$E$45,0)),"N/A")</f>
        <v>EMP212</v>
      </c>
      <c r="AG2960" s="27" t="n">
        <f aca="false">_xlfn.IFS(R2960="Recovered",4,R2960="Referred",3,R2960="Admitted",2,R2960="Deceased",1,TRUE(),0)</f>
        <v>2</v>
      </c>
      <c r="AH2960" s="27" t="str">
        <f aca="false">IF(T2960&gt;=4,"Satisfied",IF(T2960&gt;=3,"Neutral","Needs Improvement"))</f>
        <v>Needs Improvement</v>
      </c>
    </row>
    <row r="2961" customFormat="false" ht="15" hidden="false" customHeight="false" outlineLevel="0" collapsed="false">
      <c r="A2961" s="30" t="s">
        <v>2013</v>
      </c>
      <c r="B2961" s="30" t="s">
        <v>518</v>
      </c>
      <c r="C2961" s="30" t="n">
        <v>54</v>
      </c>
      <c r="D2961" s="30" t="s">
        <v>181</v>
      </c>
      <c r="E2961" s="31" t="n">
        <v>45577</v>
      </c>
      <c r="F2961" s="30" t="s">
        <v>2014</v>
      </c>
      <c r="G2961" s="31" t="n">
        <v>45583</v>
      </c>
      <c r="H2961" s="30" t="s">
        <v>135</v>
      </c>
      <c r="I2961" s="30" t="s">
        <v>136</v>
      </c>
      <c r="J2961" s="30" t="s">
        <v>618</v>
      </c>
      <c r="K2961" s="30" t="s">
        <v>126</v>
      </c>
      <c r="L2961" s="30" t="n">
        <v>9</v>
      </c>
      <c r="M2961" s="30" t="n">
        <v>45</v>
      </c>
      <c r="N2961" s="30" t="s">
        <v>186</v>
      </c>
      <c r="O2961" s="30" t="s">
        <v>128</v>
      </c>
      <c r="P2961" s="30" t="s">
        <v>150</v>
      </c>
      <c r="Q2961" s="32" t="n">
        <v>7532.11</v>
      </c>
      <c r="R2961" s="30" t="s">
        <v>130</v>
      </c>
      <c r="S2961" s="30" t="s">
        <v>223</v>
      </c>
      <c r="T2961" s="30" t="n">
        <v>3</v>
      </c>
      <c r="U2961" s="30" t="n">
        <f aca="false">YEAR(E2961)</f>
        <v>2024</v>
      </c>
      <c r="V2961" s="30" t="str">
        <f aca="false">TEXT(E2961,"MMM-YYYY")</f>
        <v>Oct-2024</v>
      </c>
      <c r="W2961" s="30" t="n">
        <f aca="false">MONTH(E2961)</f>
        <v>10</v>
      </c>
      <c r="X2961" s="30" t="str">
        <f aca="false">TEXT(WEEKDAY(E2961,2),"0")&amp;" - "&amp;TEXT(E2961,"dddd")</f>
        <v>6 - Saturday</v>
      </c>
      <c r="Y2961" s="30" t="str">
        <f aca="false">_xlfn.IFS(C2961&lt;18,"Child (0-17)",C2961&lt;40,"Young Adult (18-39)",C2961&lt;60,"Adult (40-59)",TRUE(),"Senior (60+)")</f>
        <v>Adult (40-59)</v>
      </c>
      <c r="Z2961" s="30" t="n">
        <f aca="false">ROUND(G2961-E2961,0)</f>
        <v>6</v>
      </c>
      <c r="AA2961" s="30" t="n">
        <f aca="false">L2961+M2961</f>
        <v>54</v>
      </c>
      <c r="AB2961" s="30" t="n">
        <f aca="false">IFERROR(ROUND(Q2961/AA2961,2),0)</f>
        <v>139.48</v>
      </c>
      <c r="AC2961" s="30" t="str">
        <f aca="false">IF(AND(K2961="Critical",N2961="No"),"URGENT - No Bed","Normal")</f>
        <v>Normal</v>
      </c>
      <c r="AD2961" s="34" t="n">
        <f aca="false">INDEX(Lookup_Tables!$B$3:$B$12,MATCH(H2961,Lookup_Tables!$A$3:$A$12,0))</f>
        <v>4600000</v>
      </c>
      <c r="AE2961" s="30" t="str">
        <f aca="false">INDEX(Lookup_Tables!$C$3:$C$12,MATCH(H2961,Lookup_Tables!$A$3:$A$12,0))</f>
        <v>Dr. Farhan Khan</v>
      </c>
      <c r="AF2961" s="30" t="str">
        <f aca="false">IFERROR(INDEX(Lookup_Tables!$F$16:$F$45,MATCH(I2961,Lookup_Tables!$E$16:$E$45,0)),"N/A")</f>
        <v>EMP206</v>
      </c>
      <c r="AG2961" s="30" t="n">
        <f aca="false">_xlfn.IFS(R2961="Recovered",4,R2961="Referred",3,R2961="Admitted",2,R2961="Deceased",1,TRUE(),0)</f>
        <v>4</v>
      </c>
      <c r="AH2961" s="30" t="str">
        <f aca="false">IF(T2961&gt;=4,"Satisfied",IF(T2961&gt;=3,"Neutral","Needs Improvement"))</f>
        <v>Neutral</v>
      </c>
    </row>
    <row r="2962" customFormat="false" ht="15" hidden="false" customHeight="false" outlineLevel="0" collapsed="false">
      <c r="A2962" s="27" t="s">
        <v>6267</v>
      </c>
      <c r="B2962" s="27" t="s">
        <v>3522</v>
      </c>
      <c r="C2962" s="27" t="n">
        <v>67</v>
      </c>
      <c r="D2962" s="27" t="s">
        <v>181</v>
      </c>
      <c r="E2962" s="28" t="n">
        <v>45596</v>
      </c>
      <c r="F2962" s="27" t="s">
        <v>730</v>
      </c>
      <c r="G2962" s="28" t="n">
        <v>45597</v>
      </c>
      <c r="H2962" s="27" t="s">
        <v>123</v>
      </c>
      <c r="I2962" s="27" t="s">
        <v>124</v>
      </c>
      <c r="J2962" s="27" t="s">
        <v>508</v>
      </c>
      <c r="K2962" s="27" t="s">
        <v>138</v>
      </c>
      <c r="L2962" s="27" t="n">
        <v>79</v>
      </c>
      <c r="M2962" s="27" t="n">
        <v>15</v>
      </c>
      <c r="N2962" s="27" t="s">
        <v>127</v>
      </c>
      <c r="O2962" s="27" t="s">
        <v>171</v>
      </c>
      <c r="P2962" s="27" t="s">
        <v>140</v>
      </c>
      <c r="Q2962" s="29" t="n">
        <v>730.36</v>
      </c>
      <c r="R2962" s="27" t="s">
        <v>130</v>
      </c>
      <c r="S2962" s="27" t="s">
        <v>335</v>
      </c>
      <c r="T2962" s="27" t="n">
        <v>4</v>
      </c>
      <c r="U2962" s="27" t="n">
        <f aca="false">YEAR(E2962)</f>
        <v>2024</v>
      </c>
      <c r="V2962" s="27" t="str">
        <f aca="false">TEXT(E2962,"MMM-YYYY")</f>
        <v>Oct-2024</v>
      </c>
      <c r="W2962" s="27" t="n">
        <f aca="false">MONTH(E2962)</f>
        <v>10</v>
      </c>
      <c r="X2962" s="27" t="str">
        <f aca="false">TEXT(WEEKDAY(E2962,2),"0")&amp;" - "&amp;TEXT(E2962,"dddd")</f>
        <v>4 - Thursday</v>
      </c>
      <c r="Y2962" s="27" t="str">
        <f aca="false">_xlfn.IFS(C2962&lt;18,"Child (0-17)",C2962&lt;40,"Young Adult (18-39)",C2962&lt;60,"Adult (40-59)",TRUE(),"Senior (60+)")</f>
        <v>Senior (60+)</v>
      </c>
      <c r="Z2962" s="27" t="n">
        <f aca="false">ROUND(G2962-E2962,0)</f>
        <v>1</v>
      </c>
      <c r="AA2962" s="27" t="n">
        <f aca="false">L2962+M2962</f>
        <v>94</v>
      </c>
      <c r="AB2962" s="27" t="n">
        <f aca="false">IFERROR(ROUND(Q2962/AA2962,2),0)</f>
        <v>7.77</v>
      </c>
      <c r="AC2962" s="27" t="str">
        <f aca="false">IF(AND(K2962="Critical",N2962="No"),"URGENT - No Bed","Normal")</f>
        <v>Normal</v>
      </c>
      <c r="AD2962" s="33" t="n">
        <f aca="false">INDEX(Lookup_Tables!$B$3:$B$12,MATCH(H2962,Lookup_Tables!$A$3:$A$12,0))</f>
        <v>2200000</v>
      </c>
      <c r="AE2962" s="27" t="str">
        <f aca="false">INDEX(Lookup_Tables!$C$3:$C$12,MATCH(H2962,Lookup_Tables!$A$3:$A$12,0))</f>
        <v>Dr. Rohan Das</v>
      </c>
      <c r="AF2962" s="27" t="str">
        <f aca="false">IFERROR(INDEX(Lookup_Tables!$F$16:$F$45,MATCH(I2962,Lookup_Tables!$E$16:$E$45,0)),"N/A")</f>
        <v>EMP205</v>
      </c>
      <c r="AG2962" s="27" t="n">
        <f aca="false">_xlfn.IFS(R2962="Recovered",4,R2962="Referred",3,R2962="Admitted",2,R2962="Deceased",1,TRUE(),0)</f>
        <v>4</v>
      </c>
      <c r="AH2962" s="27" t="str">
        <f aca="false">IF(T2962&gt;=4,"Satisfied",IF(T2962&gt;=3,"Neutral","Needs Improvement"))</f>
        <v>Satisfied</v>
      </c>
    </row>
    <row r="2963" customFormat="false" ht="15" hidden="false" customHeight="false" outlineLevel="0" collapsed="false">
      <c r="A2963" s="30" t="s">
        <v>3201</v>
      </c>
      <c r="B2963" s="30" t="s">
        <v>3202</v>
      </c>
      <c r="C2963" s="30" t="n">
        <v>54</v>
      </c>
      <c r="D2963" s="30" t="s">
        <v>121</v>
      </c>
      <c r="E2963" s="31" t="n">
        <v>45360</v>
      </c>
      <c r="F2963" s="30" t="s">
        <v>1389</v>
      </c>
      <c r="G2963" s="31" t="n">
        <v>45370</v>
      </c>
      <c r="H2963" s="30" t="s">
        <v>146</v>
      </c>
      <c r="I2963" s="30" t="s">
        <v>147</v>
      </c>
      <c r="J2963" s="30" t="s">
        <v>222</v>
      </c>
      <c r="K2963" s="30" t="s">
        <v>202</v>
      </c>
      <c r="L2963" s="30" t="n">
        <v>2</v>
      </c>
      <c r="M2963" s="30" t="n">
        <v>66</v>
      </c>
      <c r="N2963" s="30" t="s">
        <v>186</v>
      </c>
      <c r="O2963" s="30" t="s">
        <v>128</v>
      </c>
      <c r="P2963" s="30" t="s">
        <v>187</v>
      </c>
      <c r="Q2963" s="32" t="n">
        <v>16872.27</v>
      </c>
      <c r="R2963" s="30" t="s">
        <v>130</v>
      </c>
      <c r="S2963" s="30" t="s">
        <v>131</v>
      </c>
      <c r="T2963" s="30" t="n">
        <v>4</v>
      </c>
      <c r="U2963" s="30" t="n">
        <f aca="false">YEAR(E2963)</f>
        <v>2024</v>
      </c>
      <c r="V2963" s="30" t="str">
        <f aca="false">TEXT(E2963,"MMM-YYYY")</f>
        <v>Mar-2024</v>
      </c>
      <c r="W2963" s="30" t="n">
        <f aca="false">MONTH(E2963)</f>
        <v>3</v>
      </c>
      <c r="X2963" s="30" t="str">
        <f aca="false">TEXT(WEEKDAY(E2963,2),"0")&amp;" - "&amp;TEXT(E2963,"dddd")</f>
        <v>6 - Saturday</v>
      </c>
      <c r="Y2963" s="30" t="str">
        <f aca="false">_xlfn.IFS(C2963&lt;18,"Child (0-17)",C2963&lt;40,"Young Adult (18-39)",C2963&lt;60,"Adult (40-59)",TRUE(),"Senior (60+)")</f>
        <v>Adult (40-59)</v>
      </c>
      <c r="Z2963" s="30" t="n">
        <f aca="false">ROUND(G2963-E2963,0)</f>
        <v>10</v>
      </c>
      <c r="AA2963" s="30" t="n">
        <f aca="false">L2963+M2963</f>
        <v>68</v>
      </c>
      <c r="AB2963" s="30" t="n">
        <f aca="false">IFERROR(ROUND(Q2963/AA2963,2),0)</f>
        <v>248.12</v>
      </c>
      <c r="AC2963" s="30" t="str">
        <f aca="false">IF(AND(K2963="Critical",N2963="No"),"URGENT - No Bed","Normal")</f>
        <v>Normal</v>
      </c>
      <c r="AD2963" s="34" t="n">
        <f aca="false">INDEX(Lookup_Tables!$B$3:$B$12,MATCH(H2963,Lookup_Tables!$A$3:$A$12,0))</f>
        <v>2700000</v>
      </c>
      <c r="AE2963" s="30" t="str">
        <f aca="false">INDEX(Lookup_Tables!$C$3:$C$12,MATCH(H2963,Lookup_Tables!$A$3:$A$12,0))</f>
        <v>Dr. Vikram Singh</v>
      </c>
      <c r="AF2963" s="30" t="str">
        <f aca="false">IFERROR(INDEX(Lookup_Tables!$F$16:$F$45,MATCH(I2963,Lookup_Tables!$E$16:$E$45,0)),"N/A")</f>
        <v>EMP229</v>
      </c>
      <c r="AG2963" s="30" t="n">
        <f aca="false">_xlfn.IFS(R2963="Recovered",4,R2963="Referred",3,R2963="Admitted",2,R2963="Deceased",1,TRUE(),0)</f>
        <v>4</v>
      </c>
      <c r="AH2963" s="30" t="str">
        <f aca="false">IF(T2963&gt;=4,"Satisfied",IF(T2963&gt;=3,"Neutral","Needs Improvement"))</f>
        <v>Satisfied</v>
      </c>
    </row>
    <row r="2964" customFormat="false" ht="15" hidden="false" customHeight="false" outlineLevel="0" collapsed="false">
      <c r="A2964" s="27" t="s">
        <v>6544</v>
      </c>
      <c r="B2964" s="27" t="s">
        <v>420</v>
      </c>
      <c r="C2964" s="27" t="n">
        <v>6</v>
      </c>
      <c r="D2964" s="27" t="s">
        <v>181</v>
      </c>
      <c r="E2964" s="28" t="n">
        <v>45552</v>
      </c>
      <c r="F2964" s="27" t="s">
        <v>662</v>
      </c>
      <c r="G2964" s="28" t="n">
        <v>45557</v>
      </c>
      <c r="H2964" s="27" t="s">
        <v>161</v>
      </c>
      <c r="I2964" s="27" t="s">
        <v>320</v>
      </c>
      <c r="J2964" s="27" t="s">
        <v>648</v>
      </c>
      <c r="K2964" s="27" t="s">
        <v>126</v>
      </c>
      <c r="L2964" s="27" t="n">
        <v>43</v>
      </c>
      <c r="M2964" s="27" t="n">
        <v>88</v>
      </c>
      <c r="N2964" s="27" t="s">
        <v>127</v>
      </c>
      <c r="O2964" s="27" t="s">
        <v>139</v>
      </c>
      <c r="P2964" s="27" t="s">
        <v>150</v>
      </c>
      <c r="Q2964" s="29" t="n">
        <v>8589.24</v>
      </c>
      <c r="R2964" s="27" t="s">
        <v>130</v>
      </c>
      <c r="S2964" s="27" t="s">
        <v>141</v>
      </c>
      <c r="T2964" s="27" t="n">
        <v>3</v>
      </c>
      <c r="U2964" s="27" t="n">
        <f aca="false">YEAR(E2964)</f>
        <v>2024</v>
      </c>
      <c r="V2964" s="27" t="str">
        <f aca="false">TEXT(E2964,"MMM-YYYY")</f>
        <v>Sep-2024</v>
      </c>
      <c r="W2964" s="27" t="n">
        <f aca="false">MONTH(E2964)</f>
        <v>9</v>
      </c>
      <c r="X2964" s="27" t="str">
        <f aca="false">TEXT(WEEKDAY(E2964,2),"0")&amp;" - "&amp;TEXT(E2964,"dddd")</f>
        <v>2 - Tuesday</v>
      </c>
      <c r="Y2964" s="27" t="str">
        <f aca="false">_xlfn.IFS(C2964&lt;18,"Child (0-17)",C2964&lt;40,"Young Adult (18-39)",C2964&lt;60,"Adult (40-59)",TRUE(),"Senior (60+)")</f>
        <v>Child (0-17)</v>
      </c>
      <c r="Z2964" s="27" t="n">
        <f aca="false">ROUND(G2964-E2964,0)</f>
        <v>5</v>
      </c>
      <c r="AA2964" s="27" t="n">
        <f aca="false">L2964+M2964</f>
        <v>131</v>
      </c>
      <c r="AB2964" s="27" t="n">
        <f aca="false">IFERROR(ROUND(Q2964/AA2964,2),0)</f>
        <v>65.57</v>
      </c>
      <c r="AC2964" s="27" t="str">
        <f aca="false">IF(AND(K2964="Critical",N2964="No"),"URGENT - No Bed","Normal")</f>
        <v>Normal</v>
      </c>
      <c r="AD2964" s="33" t="n">
        <f aca="false">INDEX(Lookup_Tables!$B$3:$B$12,MATCH(H2964,Lookup_Tables!$A$3:$A$12,0))</f>
        <v>3600000</v>
      </c>
      <c r="AE2964" s="27" t="str">
        <f aca="false">INDEX(Lookup_Tables!$C$3:$C$12,MATCH(H2964,Lookup_Tables!$A$3:$A$12,0))</f>
        <v>Dr. Sameer Joshi</v>
      </c>
      <c r="AF2964" s="27" t="str">
        <f aca="false">IFERROR(INDEX(Lookup_Tables!$F$16:$F$45,MATCH(I2964,Lookup_Tables!$E$16:$E$45,0)),"N/A")</f>
        <v>EMP223</v>
      </c>
      <c r="AG2964" s="27" t="n">
        <f aca="false">_xlfn.IFS(R2964="Recovered",4,R2964="Referred",3,R2964="Admitted",2,R2964="Deceased",1,TRUE(),0)</f>
        <v>4</v>
      </c>
      <c r="AH2964" s="27" t="str">
        <f aca="false">IF(T2964&gt;=4,"Satisfied",IF(T2964&gt;=3,"Neutral","Needs Improvement"))</f>
        <v>Neutral</v>
      </c>
    </row>
    <row r="2965" customFormat="false" ht="15" hidden="false" customHeight="false" outlineLevel="0" collapsed="false">
      <c r="A2965" s="30" t="s">
        <v>2945</v>
      </c>
      <c r="B2965" s="30" t="s">
        <v>280</v>
      </c>
      <c r="C2965" s="30" t="n">
        <v>55</v>
      </c>
      <c r="D2965" s="30" t="s">
        <v>181</v>
      </c>
      <c r="E2965" s="31" t="n">
        <v>45320</v>
      </c>
      <c r="F2965" s="30" t="s">
        <v>1220</v>
      </c>
      <c r="G2965" s="31" t="n">
        <v>45326</v>
      </c>
      <c r="H2965" s="30" t="s">
        <v>242</v>
      </c>
      <c r="I2965" s="30" t="s">
        <v>243</v>
      </c>
      <c r="J2965" s="30" t="s">
        <v>401</v>
      </c>
      <c r="K2965" s="30" t="s">
        <v>126</v>
      </c>
      <c r="L2965" s="30" t="n">
        <v>18</v>
      </c>
      <c r="M2965" s="30" t="n">
        <v>134</v>
      </c>
      <c r="N2965" s="30" t="s">
        <v>186</v>
      </c>
      <c r="O2965" s="30" t="s">
        <v>128</v>
      </c>
      <c r="P2965" s="30" t="s">
        <v>150</v>
      </c>
      <c r="Q2965" s="32" t="n">
        <v>7716.95</v>
      </c>
      <c r="R2965" s="30" t="s">
        <v>130</v>
      </c>
      <c r="S2965" s="30" t="s">
        <v>141</v>
      </c>
      <c r="T2965" s="30" t="n">
        <v>4</v>
      </c>
      <c r="U2965" s="30" t="n">
        <f aca="false">YEAR(E2965)</f>
        <v>2024</v>
      </c>
      <c r="V2965" s="30" t="str">
        <f aca="false">TEXT(E2965,"MMM-YYYY")</f>
        <v>Jan-2024</v>
      </c>
      <c r="W2965" s="30" t="n">
        <f aca="false">MONTH(E2965)</f>
        <v>1</v>
      </c>
      <c r="X2965" s="30" t="str">
        <f aca="false">TEXT(WEEKDAY(E2965,2),"0")&amp;" - "&amp;TEXT(E2965,"dddd")</f>
        <v>1 - Monday</v>
      </c>
      <c r="Y2965" s="30" t="str">
        <f aca="false">_xlfn.IFS(C2965&lt;18,"Child (0-17)",C2965&lt;40,"Young Adult (18-39)",C2965&lt;60,"Adult (40-59)",TRUE(),"Senior (60+)")</f>
        <v>Adult (40-59)</v>
      </c>
      <c r="Z2965" s="30" t="n">
        <f aca="false">ROUND(G2965-E2965,0)</f>
        <v>6</v>
      </c>
      <c r="AA2965" s="30" t="n">
        <f aca="false">L2965+M2965</f>
        <v>152</v>
      </c>
      <c r="AB2965" s="30" t="n">
        <f aca="false">IFERROR(ROUND(Q2965/AA2965,2),0)</f>
        <v>50.77</v>
      </c>
      <c r="AC2965" s="30" t="str">
        <f aca="false">IF(AND(K2965="Critical",N2965="No"),"URGENT - No Bed","Normal")</f>
        <v>Normal</v>
      </c>
      <c r="AD2965" s="34" t="n">
        <f aca="false">INDEX(Lookup_Tables!$B$3:$B$12,MATCH(H2965,Lookup_Tables!$A$3:$A$12,0))</f>
        <v>3000000</v>
      </c>
      <c r="AE2965" s="30" t="str">
        <f aca="false">INDEX(Lookup_Tables!$C$3:$C$12,MATCH(H2965,Lookup_Tables!$A$3:$A$12,0))</f>
        <v>Dr. Pooja Iyer</v>
      </c>
      <c r="AF2965" s="30" t="str">
        <f aca="false">IFERROR(INDEX(Lookup_Tables!$F$16:$F$45,MATCH(I2965,Lookup_Tables!$E$16:$E$45,0)),"N/A")</f>
        <v>EMP214</v>
      </c>
      <c r="AG2965" s="30" t="n">
        <f aca="false">_xlfn.IFS(R2965="Recovered",4,R2965="Referred",3,R2965="Admitted",2,R2965="Deceased",1,TRUE(),0)</f>
        <v>4</v>
      </c>
      <c r="AH2965" s="30" t="str">
        <f aca="false">IF(T2965&gt;=4,"Satisfied",IF(T2965&gt;=3,"Neutral","Needs Improvement"))</f>
        <v>Satisfied</v>
      </c>
    </row>
    <row r="2966" customFormat="false" ht="15" hidden="false" customHeight="false" outlineLevel="0" collapsed="false">
      <c r="A2966" s="27" t="s">
        <v>4535</v>
      </c>
      <c r="B2966" s="27" t="s">
        <v>1442</v>
      </c>
      <c r="C2966" s="27" t="n">
        <v>65</v>
      </c>
      <c r="D2966" s="27" t="s">
        <v>121</v>
      </c>
      <c r="E2966" s="28" t="n">
        <v>45352</v>
      </c>
      <c r="F2966" s="27" t="s">
        <v>527</v>
      </c>
      <c r="G2966" s="28" t="n">
        <v>45352</v>
      </c>
      <c r="H2966" s="27" t="s">
        <v>206</v>
      </c>
      <c r="I2966" s="27" t="s">
        <v>207</v>
      </c>
      <c r="J2966" s="27" t="s">
        <v>469</v>
      </c>
      <c r="K2966" s="27" t="s">
        <v>156</v>
      </c>
      <c r="L2966" s="27" t="n">
        <v>34</v>
      </c>
      <c r="M2966" s="27" t="n">
        <v>53</v>
      </c>
      <c r="N2966" s="27" t="s">
        <v>127</v>
      </c>
      <c r="O2966" s="27" t="s">
        <v>171</v>
      </c>
      <c r="P2966" s="27" t="s">
        <v>140</v>
      </c>
      <c r="Q2966" s="29" t="n">
        <v>4072.97</v>
      </c>
      <c r="R2966" s="27" t="s">
        <v>268</v>
      </c>
      <c r="S2966" s="27" t="s">
        <v>141</v>
      </c>
      <c r="T2966" s="27" t="n">
        <v>3</v>
      </c>
      <c r="U2966" s="27" t="n">
        <f aca="false">YEAR(E2966)</f>
        <v>2024</v>
      </c>
      <c r="V2966" s="27" t="str">
        <f aca="false">TEXT(E2966,"MMM-YYYY")</f>
        <v>Mar-2024</v>
      </c>
      <c r="W2966" s="27" t="n">
        <f aca="false">MONTH(E2966)</f>
        <v>3</v>
      </c>
      <c r="X2966" s="27" t="str">
        <f aca="false">TEXT(WEEKDAY(E2966,2),"0")&amp;" - "&amp;TEXT(E2966,"dddd")</f>
        <v>5 - Friday</v>
      </c>
      <c r="Y2966" s="27" t="str">
        <f aca="false">_xlfn.IFS(C2966&lt;18,"Child (0-17)",C2966&lt;40,"Young Adult (18-39)",C2966&lt;60,"Adult (40-59)",TRUE(),"Senior (60+)")</f>
        <v>Senior (60+)</v>
      </c>
      <c r="Z2966" s="27" t="n">
        <f aca="false">ROUND(G2966-E2966,0)</f>
        <v>0</v>
      </c>
      <c r="AA2966" s="27" t="n">
        <f aca="false">L2966+M2966</f>
        <v>87</v>
      </c>
      <c r="AB2966" s="27" t="n">
        <f aca="false">IFERROR(ROUND(Q2966/AA2966,2),0)</f>
        <v>46.82</v>
      </c>
      <c r="AC2966" s="27" t="str">
        <f aca="false">IF(AND(K2966="Critical",N2966="No"),"URGENT - No Bed","Normal")</f>
        <v>Normal</v>
      </c>
      <c r="AD2966" s="33" t="n">
        <f aca="false">INDEX(Lookup_Tables!$B$3:$B$12,MATCH(H2966,Lookup_Tables!$A$3:$A$12,0))</f>
        <v>2800000</v>
      </c>
      <c r="AE2966" s="27" t="str">
        <f aca="false">INDEX(Lookup_Tables!$C$3:$C$12,MATCH(H2966,Lookup_Tables!$A$3:$A$12,0))</f>
        <v>Dr. Suresh Nair</v>
      </c>
      <c r="AF2966" s="27" t="str">
        <f aca="false">IFERROR(INDEX(Lookup_Tables!$F$16:$F$45,MATCH(I2966,Lookup_Tables!$E$16:$E$45,0)),"N/A")</f>
        <v>EMP209</v>
      </c>
      <c r="AG2966" s="27" t="n">
        <f aca="false">_xlfn.IFS(R2966="Recovered",4,R2966="Referred",3,R2966="Admitted",2,R2966="Deceased",1,TRUE(),0)</f>
        <v>3</v>
      </c>
      <c r="AH2966" s="27" t="str">
        <f aca="false">IF(T2966&gt;=4,"Satisfied",IF(T2966&gt;=3,"Neutral","Needs Improvement"))</f>
        <v>Neutral</v>
      </c>
    </row>
    <row r="2967" customFormat="false" ht="15" hidden="false" customHeight="false" outlineLevel="0" collapsed="false">
      <c r="A2967" s="30" t="s">
        <v>5946</v>
      </c>
      <c r="B2967" s="30" t="s">
        <v>1510</v>
      </c>
      <c r="C2967" s="30" t="n">
        <v>22</v>
      </c>
      <c r="D2967" s="30" t="s">
        <v>181</v>
      </c>
      <c r="E2967" s="31" t="n">
        <v>45588</v>
      </c>
      <c r="F2967" s="30" t="s">
        <v>425</v>
      </c>
      <c r="G2967" s="31" t="n">
        <v>45589</v>
      </c>
      <c r="H2967" s="30" t="s">
        <v>135</v>
      </c>
      <c r="I2967" s="30" t="s">
        <v>278</v>
      </c>
      <c r="J2967" s="30" t="s">
        <v>137</v>
      </c>
      <c r="K2967" s="30" t="s">
        <v>126</v>
      </c>
      <c r="L2967" s="30" t="n">
        <v>24</v>
      </c>
      <c r="M2967" s="30" t="n">
        <v>83</v>
      </c>
      <c r="N2967" s="30" t="s">
        <v>186</v>
      </c>
      <c r="O2967" s="30" t="s">
        <v>128</v>
      </c>
      <c r="P2967" s="30" t="s">
        <v>150</v>
      </c>
      <c r="Q2967" s="32" t="n">
        <v>8582.11</v>
      </c>
      <c r="R2967" s="30" t="s">
        <v>172</v>
      </c>
      <c r="S2967" s="30" t="s">
        <v>141</v>
      </c>
      <c r="T2967" s="30" t="n">
        <v>2</v>
      </c>
      <c r="U2967" s="30" t="n">
        <f aca="false">YEAR(E2967)</f>
        <v>2024</v>
      </c>
      <c r="V2967" s="30" t="str">
        <f aca="false">TEXT(E2967,"MMM-YYYY")</f>
        <v>Oct-2024</v>
      </c>
      <c r="W2967" s="30" t="n">
        <f aca="false">MONTH(E2967)</f>
        <v>10</v>
      </c>
      <c r="X2967" s="30" t="str">
        <f aca="false">TEXT(WEEKDAY(E2967,2),"0")&amp;" - "&amp;TEXT(E2967,"dddd")</f>
        <v>3 - Wednesday</v>
      </c>
      <c r="Y2967" s="30" t="str">
        <f aca="false">_xlfn.IFS(C2967&lt;18,"Child (0-17)",C2967&lt;40,"Young Adult (18-39)",C2967&lt;60,"Adult (40-59)",TRUE(),"Senior (60+)")</f>
        <v>Young Adult (18-39)</v>
      </c>
      <c r="Z2967" s="30" t="n">
        <f aca="false">ROUND(G2967-E2967,0)</f>
        <v>1</v>
      </c>
      <c r="AA2967" s="30" t="n">
        <f aca="false">L2967+M2967</f>
        <v>107</v>
      </c>
      <c r="AB2967" s="30" t="n">
        <f aca="false">IFERROR(ROUND(Q2967/AA2967,2),0)</f>
        <v>80.21</v>
      </c>
      <c r="AC2967" s="30" t="str">
        <f aca="false">IF(AND(K2967="Critical",N2967="No"),"URGENT - No Bed","Normal")</f>
        <v>Normal</v>
      </c>
      <c r="AD2967" s="34" t="n">
        <f aca="false">INDEX(Lookup_Tables!$B$3:$B$12,MATCH(H2967,Lookup_Tables!$A$3:$A$12,0))</f>
        <v>4600000</v>
      </c>
      <c r="AE2967" s="30" t="str">
        <f aca="false">INDEX(Lookup_Tables!$C$3:$C$12,MATCH(H2967,Lookup_Tables!$A$3:$A$12,0))</f>
        <v>Dr. Farhan Khan</v>
      </c>
      <c r="AF2967" s="30" t="str">
        <f aca="false">IFERROR(INDEX(Lookup_Tables!$F$16:$F$45,MATCH(I2967,Lookup_Tables!$E$16:$E$45,0)),"N/A")</f>
        <v>EMP208</v>
      </c>
      <c r="AG2967" s="30" t="n">
        <f aca="false">_xlfn.IFS(R2967="Recovered",4,R2967="Referred",3,R2967="Admitted",2,R2967="Deceased",1,TRUE(),0)</f>
        <v>2</v>
      </c>
      <c r="AH2967" s="30" t="str">
        <f aca="false">IF(T2967&gt;=4,"Satisfied",IF(T2967&gt;=3,"Neutral","Needs Improvement"))</f>
        <v>Needs Improvement</v>
      </c>
    </row>
    <row r="2968" customFormat="false" ht="15" hidden="false" customHeight="false" outlineLevel="0" collapsed="false">
      <c r="A2968" s="27" t="s">
        <v>5195</v>
      </c>
      <c r="B2968" s="27" t="s">
        <v>5196</v>
      </c>
      <c r="C2968" s="27" t="n">
        <v>44</v>
      </c>
      <c r="D2968" s="27" t="s">
        <v>181</v>
      </c>
      <c r="E2968" s="28" t="n">
        <v>45576</v>
      </c>
      <c r="F2968" s="27" t="s">
        <v>549</v>
      </c>
      <c r="G2968" s="28" t="n">
        <v>45582</v>
      </c>
      <c r="H2968" s="27" t="s">
        <v>135</v>
      </c>
      <c r="I2968" s="27" t="s">
        <v>278</v>
      </c>
      <c r="J2968" s="27" t="s">
        <v>201</v>
      </c>
      <c r="K2968" s="27" t="s">
        <v>202</v>
      </c>
      <c r="L2968" s="27" t="n">
        <v>17</v>
      </c>
      <c r="M2968" s="27" t="n">
        <v>169</v>
      </c>
      <c r="N2968" s="27" t="s">
        <v>186</v>
      </c>
      <c r="O2968" s="27" t="s">
        <v>149</v>
      </c>
      <c r="P2968" s="27" t="s">
        <v>129</v>
      </c>
      <c r="Q2968" s="29" t="n">
        <v>17870.39</v>
      </c>
      <c r="R2968" s="27" t="s">
        <v>172</v>
      </c>
      <c r="S2968" s="27" t="s">
        <v>151</v>
      </c>
      <c r="T2968" s="27" t="n">
        <v>1</v>
      </c>
      <c r="U2968" s="27" t="n">
        <f aca="false">YEAR(E2968)</f>
        <v>2024</v>
      </c>
      <c r="V2968" s="27" t="str">
        <f aca="false">TEXT(E2968,"MMM-YYYY")</f>
        <v>Oct-2024</v>
      </c>
      <c r="W2968" s="27" t="n">
        <f aca="false">MONTH(E2968)</f>
        <v>10</v>
      </c>
      <c r="X2968" s="27" t="str">
        <f aca="false">TEXT(WEEKDAY(E2968,2),"0")&amp;" - "&amp;TEXT(E2968,"dddd")</f>
        <v>5 - Friday</v>
      </c>
      <c r="Y2968" s="27" t="str">
        <f aca="false">_xlfn.IFS(C2968&lt;18,"Child (0-17)",C2968&lt;40,"Young Adult (18-39)",C2968&lt;60,"Adult (40-59)",TRUE(),"Senior (60+)")</f>
        <v>Adult (40-59)</v>
      </c>
      <c r="Z2968" s="27" t="n">
        <f aca="false">ROUND(G2968-E2968,0)</f>
        <v>6</v>
      </c>
      <c r="AA2968" s="27" t="n">
        <f aca="false">L2968+M2968</f>
        <v>186</v>
      </c>
      <c r="AB2968" s="27" t="n">
        <f aca="false">IFERROR(ROUND(Q2968/AA2968,2),0)</f>
        <v>96.08</v>
      </c>
      <c r="AC2968" s="27" t="str">
        <f aca="false">IF(AND(K2968="Critical",N2968="No"),"URGENT - No Bed","Normal")</f>
        <v>Normal</v>
      </c>
      <c r="AD2968" s="33" t="n">
        <f aca="false">INDEX(Lookup_Tables!$B$3:$B$12,MATCH(H2968,Lookup_Tables!$A$3:$A$12,0))</f>
        <v>4600000</v>
      </c>
      <c r="AE2968" s="27" t="str">
        <f aca="false">INDEX(Lookup_Tables!$C$3:$C$12,MATCH(H2968,Lookup_Tables!$A$3:$A$12,0))</f>
        <v>Dr. Farhan Khan</v>
      </c>
      <c r="AF2968" s="27" t="str">
        <f aca="false">IFERROR(INDEX(Lookup_Tables!$F$16:$F$45,MATCH(I2968,Lookup_Tables!$E$16:$E$45,0)),"N/A")</f>
        <v>EMP208</v>
      </c>
      <c r="AG2968" s="27" t="n">
        <f aca="false">_xlfn.IFS(R2968="Recovered",4,R2968="Referred",3,R2968="Admitted",2,R2968="Deceased",1,TRUE(),0)</f>
        <v>2</v>
      </c>
      <c r="AH2968" s="27" t="str">
        <f aca="false">IF(T2968&gt;=4,"Satisfied",IF(T2968&gt;=3,"Neutral","Needs Improvement"))</f>
        <v>Needs Improvement</v>
      </c>
    </row>
    <row r="2969" customFormat="false" ht="15" hidden="false" customHeight="false" outlineLevel="0" collapsed="false">
      <c r="A2969" s="30" t="s">
        <v>5719</v>
      </c>
      <c r="B2969" s="30" t="s">
        <v>1273</v>
      </c>
      <c r="C2969" s="30" t="n">
        <v>75</v>
      </c>
      <c r="D2969" s="30" t="s">
        <v>181</v>
      </c>
      <c r="E2969" s="31" t="n">
        <v>45294</v>
      </c>
      <c r="F2969" s="30" t="s">
        <v>1711</v>
      </c>
      <c r="G2969" s="31" t="n">
        <v>45296</v>
      </c>
      <c r="H2969" s="30" t="s">
        <v>168</v>
      </c>
      <c r="I2969" s="30" t="s">
        <v>196</v>
      </c>
      <c r="J2969" s="30" t="s">
        <v>441</v>
      </c>
      <c r="K2969" s="30" t="s">
        <v>156</v>
      </c>
      <c r="L2969" s="30" t="n">
        <v>44</v>
      </c>
      <c r="M2969" s="30" t="n">
        <v>68</v>
      </c>
      <c r="N2969" s="30" t="s">
        <v>127</v>
      </c>
      <c r="O2969" s="30" t="s">
        <v>139</v>
      </c>
      <c r="P2969" s="30" t="s">
        <v>150</v>
      </c>
      <c r="Q2969" s="32" t="n">
        <v>4748.61</v>
      </c>
      <c r="R2969" s="30" t="s">
        <v>130</v>
      </c>
      <c r="S2969" s="30" t="s">
        <v>151</v>
      </c>
      <c r="T2969" s="30" t="n">
        <v>4</v>
      </c>
      <c r="U2969" s="30" t="n">
        <f aca="false">YEAR(E2969)</f>
        <v>2024</v>
      </c>
      <c r="V2969" s="30" t="str">
        <f aca="false">TEXT(E2969,"MMM-YYYY")</f>
        <v>Jan-2024</v>
      </c>
      <c r="W2969" s="30" t="n">
        <f aca="false">MONTH(E2969)</f>
        <v>1</v>
      </c>
      <c r="X2969" s="30" t="str">
        <f aca="false">TEXT(WEEKDAY(E2969,2),"0")&amp;" - "&amp;TEXT(E2969,"dddd")</f>
        <v>3 - Wednesday</v>
      </c>
      <c r="Y2969" s="30" t="str">
        <f aca="false">_xlfn.IFS(C2969&lt;18,"Child (0-17)",C2969&lt;40,"Young Adult (18-39)",C2969&lt;60,"Adult (40-59)",TRUE(),"Senior (60+)")</f>
        <v>Senior (60+)</v>
      </c>
      <c r="Z2969" s="30" t="n">
        <f aca="false">ROUND(G2969-E2969,0)</f>
        <v>2</v>
      </c>
      <c r="AA2969" s="30" t="n">
        <f aca="false">L2969+M2969</f>
        <v>112</v>
      </c>
      <c r="AB2969" s="30" t="n">
        <f aca="false">IFERROR(ROUND(Q2969/AA2969,2),0)</f>
        <v>42.4</v>
      </c>
      <c r="AC2969" s="30" t="str">
        <f aca="false">IF(AND(K2969="Critical",N2969="No"),"URGENT - No Bed","Normal")</f>
        <v>Normal</v>
      </c>
      <c r="AD2969" s="34" t="n">
        <f aca="false">INDEX(Lookup_Tables!$B$3:$B$12,MATCH(H2969,Lookup_Tables!$A$3:$A$12,0))</f>
        <v>4400000</v>
      </c>
      <c r="AE2969" s="30" t="str">
        <f aca="false">INDEX(Lookup_Tables!$C$3:$C$12,MATCH(H2969,Lookup_Tables!$A$3:$A$12,0))</f>
        <v>Dr. Neha Chopra</v>
      </c>
      <c r="AF2969" s="30" t="str">
        <f aca="false">IFERROR(INDEX(Lookup_Tables!$F$16:$F$45,MATCH(I2969,Lookup_Tables!$E$16:$E$45,0)),"N/A")</f>
        <v>EMP219</v>
      </c>
      <c r="AG2969" s="30" t="n">
        <f aca="false">_xlfn.IFS(R2969="Recovered",4,R2969="Referred",3,R2969="Admitted",2,R2969="Deceased",1,TRUE(),0)</f>
        <v>4</v>
      </c>
      <c r="AH2969" s="30" t="str">
        <f aca="false">IF(T2969&gt;=4,"Satisfied",IF(T2969&gt;=3,"Neutral","Needs Improvement"))</f>
        <v>Satisfied</v>
      </c>
    </row>
    <row r="2970" customFormat="false" ht="15" hidden="false" customHeight="false" outlineLevel="0" collapsed="false">
      <c r="A2970" s="27" t="s">
        <v>3369</v>
      </c>
      <c r="B2970" s="27" t="s">
        <v>3370</v>
      </c>
      <c r="C2970" s="27" t="n">
        <v>66</v>
      </c>
      <c r="D2970" s="27" t="s">
        <v>181</v>
      </c>
      <c r="E2970" s="28" t="n">
        <v>45607</v>
      </c>
      <c r="F2970" s="27" t="s">
        <v>2406</v>
      </c>
      <c r="G2970" s="28" t="n">
        <v>45607</v>
      </c>
      <c r="H2970" s="27" t="s">
        <v>242</v>
      </c>
      <c r="I2970" s="27" t="s">
        <v>315</v>
      </c>
      <c r="J2970" s="27" t="s">
        <v>401</v>
      </c>
      <c r="K2970" s="27" t="s">
        <v>156</v>
      </c>
      <c r="L2970" s="27" t="n">
        <v>42</v>
      </c>
      <c r="M2970" s="27" t="n">
        <v>46</v>
      </c>
      <c r="N2970" s="27" t="s">
        <v>127</v>
      </c>
      <c r="O2970" s="27" t="s">
        <v>139</v>
      </c>
      <c r="P2970" s="27" t="s">
        <v>150</v>
      </c>
      <c r="Q2970" s="29" t="n">
        <v>2782.77</v>
      </c>
      <c r="R2970" s="27" t="s">
        <v>130</v>
      </c>
      <c r="S2970" s="27" t="s">
        <v>131</v>
      </c>
      <c r="T2970" s="27" t="n">
        <v>2</v>
      </c>
      <c r="U2970" s="27" t="n">
        <f aca="false">YEAR(E2970)</f>
        <v>2024</v>
      </c>
      <c r="V2970" s="27" t="str">
        <f aca="false">TEXT(E2970,"MMM-YYYY")</f>
        <v>Nov-2024</v>
      </c>
      <c r="W2970" s="27" t="n">
        <f aca="false">MONTH(E2970)</f>
        <v>11</v>
      </c>
      <c r="X2970" s="27" t="str">
        <f aca="false">TEXT(WEEKDAY(E2970,2),"0")&amp;" - "&amp;TEXT(E2970,"dddd")</f>
        <v>1 - Monday</v>
      </c>
      <c r="Y2970" s="27" t="str">
        <f aca="false">_xlfn.IFS(C2970&lt;18,"Child (0-17)",C2970&lt;40,"Young Adult (18-39)",C2970&lt;60,"Adult (40-59)",TRUE(),"Senior (60+)")</f>
        <v>Senior (60+)</v>
      </c>
      <c r="Z2970" s="27" t="n">
        <f aca="false">ROUND(G2970-E2970,0)</f>
        <v>0</v>
      </c>
      <c r="AA2970" s="27" t="n">
        <f aca="false">L2970+M2970</f>
        <v>88</v>
      </c>
      <c r="AB2970" s="27" t="n">
        <f aca="false">IFERROR(ROUND(Q2970/AA2970,2),0)</f>
        <v>31.62</v>
      </c>
      <c r="AC2970" s="27" t="str">
        <f aca="false">IF(AND(K2970="Critical",N2970="No"),"URGENT - No Bed","Normal")</f>
        <v>Normal</v>
      </c>
      <c r="AD2970" s="33" t="n">
        <f aca="false">INDEX(Lookup_Tables!$B$3:$B$12,MATCH(H2970,Lookup_Tables!$A$3:$A$12,0))</f>
        <v>3000000</v>
      </c>
      <c r="AE2970" s="27" t="str">
        <f aca="false">INDEX(Lookup_Tables!$C$3:$C$12,MATCH(H2970,Lookup_Tables!$A$3:$A$12,0))</f>
        <v>Dr. Pooja Iyer</v>
      </c>
      <c r="AF2970" s="27" t="str">
        <f aca="false">IFERROR(INDEX(Lookup_Tables!$F$16:$F$45,MATCH(I2970,Lookup_Tables!$E$16:$E$45,0)),"N/A")</f>
        <v>EMP213</v>
      </c>
      <c r="AG2970" s="27" t="n">
        <f aca="false">_xlfn.IFS(R2970="Recovered",4,R2970="Referred",3,R2970="Admitted",2,R2970="Deceased",1,TRUE(),0)</f>
        <v>4</v>
      </c>
      <c r="AH2970" s="27" t="str">
        <f aca="false">IF(T2970&gt;=4,"Satisfied",IF(T2970&gt;=3,"Neutral","Needs Improvement"))</f>
        <v>Needs Improvement</v>
      </c>
    </row>
    <row r="2971" customFormat="false" ht="15" hidden="false" customHeight="false" outlineLevel="0" collapsed="false">
      <c r="A2971" s="30" t="s">
        <v>1789</v>
      </c>
      <c r="B2971" s="30" t="s">
        <v>1695</v>
      </c>
      <c r="C2971" s="30" t="n">
        <v>66</v>
      </c>
      <c r="D2971" s="30" t="s">
        <v>121</v>
      </c>
      <c r="E2971" s="31" t="n">
        <v>45500</v>
      </c>
      <c r="F2971" s="30" t="s">
        <v>1073</v>
      </c>
      <c r="G2971" s="31" t="n">
        <v>45500</v>
      </c>
      <c r="H2971" s="30" t="s">
        <v>242</v>
      </c>
      <c r="I2971" s="30" t="s">
        <v>243</v>
      </c>
      <c r="J2971" s="30" t="s">
        <v>363</v>
      </c>
      <c r="K2971" s="30" t="s">
        <v>138</v>
      </c>
      <c r="L2971" s="30" t="n">
        <v>24</v>
      </c>
      <c r="M2971" s="30" t="n">
        <v>37</v>
      </c>
      <c r="N2971" s="30" t="s">
        <v>127</v>
      </c>
      <c r="O2971" s="30" t="s">
        <v>139</v>
      </c>
      <c r="P2971" s="30" t="s">
        <v>129</v>
      </c>
      <c r="Q2971" s="32" t="n">
        <v>1515.48</v>
      </c>
      <c r="R2971" s="30" t="s">
        <v>130</v>
      </c>
      <c r="S2971" s="30" t="s">
        <v>192</v>
      </c>
      <c r="T2971" s="30" t="n">
        <v>5</v>
      </c>
      <c r="U2971" s="30" t="n">
        <f aca="false">YEAR(E2971)</f>
        <v>2024</v>
      </c>
      <c r="V2971" s="30" t="str">
        <f aca="false">TEXT(E2971,"MMM-YYYY")</f>
        <v>Jul-2024</v>
      </c>
      <c r="W2971" s="30" t="n">
        <f aca="false">MONTH(E2971)</f>
        <v>7</v>
      </c>
      <c r="X2971" s="30" t="str">
        <f aca="false">TEXT(WEEKDAY(E2971,2),"0")&amp;" - "&amp;TEXT(E2971,"dddd")</f>
        <v>6 - Saturday</v>
      </c>
      <c r="Y2971" s="30" t="str">
        <f aca="false">_xlfn.IFS(C2971&lt;18,"Child (0-17)",C2971&lt;40,"Young Adult (18-39)",C2971&lt;60,"Adult (40-59)",TRUE(),"Senior (60+)")</f>
        <v>Senior (60+)</v>
      </c>
      <c r="Z2971" s="30" t="n">
        <f aca="false">ROUND(G2971-E2971,0)</f>
        <v>0</v>
      </c>
      <c r="AA2971" s="30" t="n">
        <f aca="false">L2971+M2971</f>
        <v>61</v>
      </c>
      <c r="AB2971" s="30" t="n">
        <f aca="false">IFERROR(ROUND(Q2971/AA2971,2),0)</f>
        <v>24.84</v>
      </c>
      <c r="AC2971" s="30" t="str">
        <f aca="false">IF(AND(K2971="Critical",N2971="No"),"URGENT - No Bed","Normal")</f>
        <v>Normal</v>
      </c>
      <c r="AD2971" s="34" t="n">
        <f aca="false">INDEX(Lookup_Tables!$B$3:$B$12,MATCH(H2971,Lookup_Tables!$A$3:$A$12,0))</f>
        <v>3000000</v>
      </c>
      <c r="AE2971" s="30" t="str">
        <f aca="false">INDEX(Lookup_Tables!$C$3:$C$12,MATCH(H2971,Lookup_Tables!$A$3:$A$12,0))</f>
        <v>Dr. Pooja Iyer</v>
      </c>
      <c r="AF2971" s="30" t="str">
        <f aca="false">IFERROR(INDEX(Lookup_Tables!$F$16:$F$45,MATCH(I2971,Lookup_Tables!$E$16:$E$45,0)),"N/A")</f>
        <v>EMP214</v>
      </c>
      <c r="AG2971" s="30" t="n">
        <f aca="false">_xlfn.IFS(R2971="Recovered",4,R2971="Referred",3,R2971="Admitted",2,R2971="Deceased",1,TRUE(),0)</f>
        <v>4</v>
      </c>
      <c r="AH2971" s="30" t="str">
        <f aca="false">IF(T2971&gt;=4,"Satisfied",IF(T2971&gt;=3,"Neutral","Needs Improvement"))</f>
        <v>Satisfied</v>
      </c>
    </row>
    <row r="2972" customFormat="false" ht="15" hidden="false" customHeight="false" outlineLevel="0" collapsed="false">
      <c r="A2972" s="27" t="s">
        <v>5152</v>
      </c>
      <c r="B2972" s="27" t="s">
        <v>337</v>
      </c>
      <c r="C2972" s="27" t="n">
        <v>15</v>
      </c>
      <c r="D2972" s="27" t="s">
        <v>121</v>
      </c>
      <c r="E2972" s="28" t="n">
        <v>45384</v>
      </c>
      <c r="F2972" s="27" t="s">
        <v>391</v>
      </c>
      <c r="G2972" s="28" t="n">
        <v>45384</v>
      </c>
      <c r="H2972" s="27" t="s">
        <v>236</v>
      </c>
      <c r="I2972" s="27" t="s">
        <v>266</v>
      </c>
      <c r="J2972" s="27" t="s">
        <v>238</v>
      </c>
      <c r="K2972" s="27" t="s">
        <v>138</v>
      </c>
      <c r="L2972" s="27" t="n">
        <v>42</v>
      </c>
      <c r="M2972" s="27" t="n">
        <v>33</v>
      </c>
      <c r="N2972" s="27" t="s">
        <v>127</v>
      </c>
      <c r="O2972" s="27" t="s">
        <v>171</v>
      </c>
      <c r="P2972" s="27" t="s">
        <v>150</v>
      </c>
      <c r="Q2972" s="29" t="n">
        <v>2194.88</v>
      </c>
      <c r="R2972" s="27" t="s">
        <v>130</v>
      </c>
      <c r="S2972" s="27" t="s">
        <v>192</v>
      </c>
      <c r="T2972" s="27" t="n">
        <v>5</v>
      </c>
      <c r="U2972" s="27" t="n">
        <f aca="false">YEAR(E2972)</f>
        <v>2024</v>
      </c>
      <c r="V2972" s="27" t="str">
        <f aca="false">TEXT(E2972,"MMM-YYYY")</f>
        <v>Apr-2024</v>
      </c>
      <c r="W2972" s="27" t="n">
        <f aca="false">MONTH(E2972)</f>
        <v>4</v>
      </c>
      <c r="X2972" s="27" t="str">
        <f aca="false">TEXT(WEEKDAY(E2972,2),"0")&amp;" - "&amp;TEXT(E2972,"dddd")</f>
        <v>2 - Tuesday</v>
      </c>
      <c r="Y2972" s="27" t="str">
        <f aca="false">_xlfn.IFS(C2972&lt;18,"Child (0-17)",C2972&lt;40,"Young Adult (18-39)",C2972&lt;60,"Adult (40-59)",TRUE(),"Senior (60+)")</f>
        <v>Child (0-17)</v>
      </c>
      <c r="Z2972" s="27" t="n">
        <f aca="false">ROUND(G2972-E2972,0)</f>
        <v>0</v>
      </c>
      <c r="AA2972" s="27" t="n">
        <f aca="false">L2972+M2972</f>
        <v>75</v>
      </c>
      <c r="AB2972" s="27" t="n">
        <f aca="false">IFERROR(ROUND(Q2972/AA2972,2),0)</f>
        <v>29.27</v>
      </c>
      <c r="AC2972" s="27" t="str">
        <f aca="false">IF(AND(K2972="Critical",N2972="No"),"URGENT - No Bed","Normal")</f>
        <v>Normal</v>
      </c>
      <c r="AD2972" s="33" t="n">
        <f aca="false">INDEX(Lookup_Tables!$B$3:$B$12,MATCH(H2972,Lookup_Tables!$A$3:$A$12,0))</f>
        <v>3900000</v>
      </c>
      <c r="AE2972" s="27" t="str">
        <f aca="false">INDEX(Lookup_Tables!$C$3:$C$12,MATCH(H2972,Lookup_Tables!$A$3:$A$12,0))</f>
        <v>Dr. Rina Mehta</v>
      </c>
      <c r="AF2972" s="27" t="str">
        <f aca="false">IFERROR(INDEX(Lookup_Tables!$F$16:$F$45,MATCH(I2972,Lookup_Tables!$E$16:$E$45,0)),"N/A")</f>
        <v>EMP217</v>
      </c>
      <c r="AG2972" s="27" t="n">
        <f aca="false">_xlfn.IFS(R2972="Recovered",4,R2972="Referred",3,R2972="Admitted",2,R2972="Deceased",1,TRUE(),0)</f>
        <v>4</v>
      </c>
      <c r="AH2972" s="27" t="str">
        <f aca="false">IF(T2972&gt;=4,"Satisfied",IF(T2972&gt;=3,"Neutral","Needs Improvement"))</f>
        <v>Satisfied</v>
      </c>
    </row>
    <row r="2973" customFormat="false" ht="15" hidden="false" customHeight="false" outlineLevel="0" collapsed="false">
      <c r="A2973" s="30" t="s">
        <v>2898</v>
      </c>
      <c r="B2973" s="30" t="s">
        <v>1152</v>
      </c>
      <c r="C2973" s="30" t="n">
        <v>42</v>
      </c>
      <c r="D2973" s="30" t="s">
        <v>181</v>
      </c>
      <c r="E2973" s="31" t="n">
        <v>45341</v>
      </c>
      <c r="F2973" s="30" t="s">
        <v>1192</v>
      </c>
      <c r="G2973" s="31" t="n">
        <v>45342</v>
      </c>
      <c r="H2973" s="30" t="s">
        <v>123</v>
      </c>
      <c r="I2973" s="30" t="s">
        <v>304</v>
      </c>
      <c r="J2973" s="30" t="s">
        <v>418</v>
      </c>
      <c r="K2973" s="30" t="s">
        <v>138</v>
      </c>
      <c r="L2973" s="30" t="n">
        <v>60</v>
      </c>
      <c r="M2973" s="30" t="n">
        <v>36</v>
      </c>
      <c r="N2973" s="30" t="s">
        <v>186</v>
      </c>
      <c r="O2973" s="30" t="s">
        <v>171</v>
      </c>
      <c r="P2973" s="30" t="s">
        <v>150</v>
      </c>
      <c r="Q2973" s="32" t="n">
        <v>1391.6</v>
      </c>
      <c r="R2973" s="30" t="s">
        <v>130</v>
      </c>
      <c r="S2973" s="30" t="s">
        <v>157</v>
      </c>
      <c r="T2973" s="30" t="n">
        <v>2</v>
      </c>
      <c r="U2973" s="30" t="n">
        <f aca="false">YEAR(E2973)</f>
        <v>2024</v>
      </c>
      <c r="V2973" s="30" t="str">
        <f aca="false">TEXT(E2973,"MMM-YYYY")</f>
        <v>Feb-2024</v>
      </c>
      <c r="W2973" s="30" t="n">
        <f aca="false">MONTH(E2973)</f>
        <v>2</v>
      </c>
      <c r="X2973" s="30" t="str">
        <f aca="false">TEXT(WEEKDAY(E2973,2),"0")&amp;" - "&amp;TEXT(E2973,"dddd")</f>
        <v>1 - Monday</v>
      </c>
      <c r="Y2973" s="30" t="str">
        <f aca="false">_xlfn.IFS(C2973&lt;18,"Child (0-17)",C2973&lt;40,"Young Adult (18-39)",C2973&lt;60,"Adult (40-59)",TRUE(),"Senior (60+)")</f>
        <v>Adult (40-59)</v>
      </c>
      <c r="Z2973" s="30" t="n">
        <f aca="false">ROUND(G2973-E2973,0)</f>
        <v>1</v>
      </c>
      <c r="AA2973" s="30" t="n">
        <f aca="false">L2973+M2973</f>
        <v>96</v>
      </c>
      <c r="AB2973" s="30" t="n">
        <f aca="false">IFERROR(ROUND(Q2973/AA2973,2),0)</f>
        <v>14.5</v>
      </c>
      <c r="AC2973" s="30" t="str">
        <f aca="false">IF(AND(K2973="Critical",N2973="No"),"URGENT - No Bed","Normal")</f>
        <v>Normal</v>
      </c>
      <c r="AD2973" s="34" t="n">
        <f aca="false">INDEX(Lookup_Tables!$B$3:$B$12,MATCH(H2973,Lookup_Tables!$A$3:$A$12,0))</f>
        <v>2200000</v>
      </c>
      <c r="AE2973" s="30" t="str">
        <f aca="false">INDEX(Lookup_Tables!$C$3:$C$12,MATCH(H2973,Lookup_Tables!$A$3:$A$12,0))</f>
        <v>Dr. Rohan Das</v>
      </c>
      <c r="AF2973" s="30" t="str">
        <f aca="false">IFERROR(INDEX(Lookup_Tables!$F$16:$F$45,MATCH(I2973,Lookup_Tables!$E$16:$E$45,0)),"N/A")</f>
        <v>EMP204</v>
      </c>
      <c r="AG2973" s="30" t="n">
        <f aca="false">_xlfn.IFS(R2973="Recovered",4,R2973="Referred",3,R2973="Admitted",2,R2973="Deceased",1,TRUE(),0)</f>
        <v>4</v>
      </c>
      <c r="AH2973" s="30" t="str">
        <f aca="false">IF(T2973&gt;=4,"Satisfied",IF(T2973&gt;=3,"Neutral","Needs Improvement"))</f>
        <v>Needs Improvement</v>
      </c>
    </row>
    <row r="2974" customFormat="false" ht="15" hidden="false" customHeight="false" outlineLevel="0" collapsed="false">
      <c r="A2974" s="27" t="s">
        <v>4397</v>
      </c>
      <c r="B2974" s="27" t="s">
        <v>3196</v>
      </c>
      <c r="C2974" s="27" t="n">
        <v>51</v>
      </c>
      <c r="D2974" s="27" t="s">
        <v>121</v>
      </c>
      <c r="E2974" s="28" t="n">
        <v>45571</v>
      </c>
      <c r="F2974" s="27" t="s">
        <v>1399</v>
      </c>
      <c r="G2974" s="28" t="n">
        <v>45572</v>
      </c>
      <c r="H2974" s="27" t="s">
        <v>183</v>
      </c>
      <c r="I2974" s="27" t="s">
        <v>212</v>
      </c>
      <c r="J2974" s="27" t="s">
        <v>431</v>
      </c>
      <c r="K2974" s="27" t="s">
        <v>138</v>
      </c>
      <c r="L2974" s="27" t="n">
        <v>28</v>
      </c>
      <c r="M2974" s="27" t="n">
        <v>28</v>
      </c>
      <c r="N2974" s="27" t="s">
        <v>127</v>
      </c>
      <c r="O2974" s="27" t="s">
        <v>128</v>
      </c>
      <c r="P2974" s="27" t="s">
        <v>150</v>
      </c>
      <c r="Q2974" s="29" t="n">
        <v>2564.5</v>
      </c>
      <c r="R2974" s="27" t="s">
        <v>130</v>
      </c>
      <c r="S2974" s="27" t="s">
        <v>197</v>
      </c>
      <c r="T2974" s="27" t="n">
        <v>5</v>
      </c>
      <c r="U2974" s="27" t="n">
        <f aca="false">YEAR(E2974)</f>
        <v>2024</v>
      </c>
      <c r="V2974" s="27" t="str">
        <f aca="false">TEXT(E2974,"MMM-YYYY")</f>
        <v>Oct-2024</v>
      </c>
      <c r="W2974" s="27" t="n">
        <f aca="false">MONTH(E2974)</f>
        <v>10</v>
      </c>
      <c r="X2974" s="27" t="str">
        <f aca="false">TEXT(WEEKDAY(E2974,2),"0")&amp;" - "&amp;TEXT(E2974,"dddd")</f>
        <v>7 - Sunday</v>
      </c>
      <c r="Y2974" s="27" t="str">
        <f aca="false">_xlfn.IFS(C2974&lt;18,"Child (0-17)",C2974&lt;40,"Young Adult (18-39)",C2974&lt;60,"Adult (40-59)",TRUE(),"Senior (60+)")</f>
        <v>Adult (40-59)</v>
      </c>
      <c r="Z2974" s="27" t="n">
        <f aca="false">ROUND(G2974-E2974,0)</f>
        <v>1</v>
      </c>
      <c r="AA2974" s="27" t="n">
        <f aca="false">L2974+M2974</f>
        <v>56</v>
      </c>
      <c r="AB2974" s="27" t="n">
        <f aca="false">IFERROR(ROUND(Q2974/AA2974,2),0)</f>
        <v>45.79</v>
      </c>
      <c r="AC2974" s="27" t="str">
        <f aca="false">IF(AND(K2974="Critical",N2974="No"),"URGENT - No Bed","Normal")</f>
        <v>Normal</v>
      </c>
      <c r="AD2974" s="33" t="n">
        <f aca="false">INDEX(Lookup_Tables!$B$3:$B$12,MATCH(H2974,Lookup_Tables!$A$3:$A$12,0))</f>
        <v>3100000</v>
      </c>
      <c r="AE2974" s="27" t="str">
        <f aca="false">INDEX(Lookup_Tables!$C$3:$C$12,MATCH(H2974,Lookup_Tables!$A$3:$A$12,0))</f>
        <v>Dr. Kavita Rao</v>
      </c>
      <c r="AF2974" s="27" t="str">
        <f aca="false">IFERROR(INDEX(Lookup_Tables!$F$16:$F$45,MATCH(I2974,Lookup_Tables!$E$16:$E$45,0)),"N/A")</f>
        <v>EMP225</v>
      </c>
      <c r="AG2974" s="27" t="n">
        <f aca="false">_xlfn.IFS(R2974="Recovered",4,R2974="Referred",3,R2974="Admitted",2,R2974="Deceased",1,TRUE(),0)</f>
        <v>4</v>
      </c>
      <c r="AH2974" s="27" t="str">
        <f aca="false">IF(T2974&gt;=4,"Satisfied",IF(T2974&gt;=3,"Neutral","Needs Improvement"))</f>
        <v>Satisfied</v>
      </c>
    </row>
    <row r="2975" customFormat="false" ht="15" hidden="false" customHeight="false" outlineLevel="0" collapsed="false">
      <c r="A2975" s="30" t="s">
        <v>3502</v>
      </c>
      <c r="B2975" s="30" t="s">
        <v>1004</v>
      </c>
      <c r="C2975" s="30" t="n">
        <v>29</v>
      </c>
      <c r="D2975" s="30" t="s">
        <v>181</v>
      </c>
      <c r="E2975" s="31" t="n">
        <v>45573</v>
      </c>
      <c r="F2975" s="30" t="s">
        <v>293</v>
      </c>
      <c r="G2975" s="31" t="n">
        <v>45573</v>
      </c>
      <c r="H2975" s="30" t="s">
        <v>135</v>
      </c>
      <c r="I2975" s="30" t="s">
        <v>278</v>
      </c>
      <c r="J2975" s="30" t="s">
        <v>618</v>
      </c>
      <c r="K2975" s="30" t="s">
        <v>138</v>
      </c>
      <c r="L2975" s="30" t="n">
        <v>28</v>
      </c>
      <c r="M2975" s="30" t="n">
        <v>32</v>
      </c>
      <c r="N2975" s="30" t="s">
        <v>186</v>
      </c>
      <c r="O2975" s="30" t="s">
        <v>171</v>
      </c>
      <c r="P2975" s="30" t="s">
        <v>129</v>
      </c>
      <c r="Q2975" s="32" t="n">
        <v>1278.86</v>
      </c>
      <c r="R2975" s="30" t="s">
        <v>130</v>
      </c>
      <c r="S2975" s="30" t="s">
        <v>164</v>
      </c>
      <c r="T2975" s="30" t="n">
        <v>5</v>
      </c>
      <c r="U2975" s="30" t="n">
        <f aca="false">YEAR(E2975)</f>
        <v>2024</v>
      </c>
      <c r="V2975" s="30" t="str">
        <f aca="false">TEXT(E2975,"MMM-YYYY")</f>
        <v>Oct-2024</v>
      </c>
      <c r="W2975" s="30" t="n">
        <f aca="false">MONTH(E2975)</f>
        <v>10</v>
      </c>
      <c r="X2975" s="30" t="str">
        <f aca="false">TEXT(WEEKDAY(E2975,2),"0")&amp;" - "&amp;TEXT(E2975,"dddd")</f>
        <v>2 - Tuesday</v>
      </c>
      <c r="Y2975" s="30" t="str">
        <f aca="false">_xlfn.IFS(C2975&lt;18,"Child (0-17)",C2975&lt;40,"Young Adult (18-39)",C2975&lt;60,"Adult (40-59)",TRUE(),"Senior (60+)")</f>
        <v>Young Adult (18-39)</v>
      </c>
      <c r="Z2975" s="30" t="n">
        <f aca="false">ROUND(G2975-E2975,0)</f>
        <v>0</v>
      </c>
      <c r="AA2975" s="30" t="n">
        <f aca="false">L2975+M2975</f>
        <v>60</v>
      </c>
      <c r="AB2975" s="30" t="n">
        <f aca="false">IFERROR(ROUND(Q2975/AA2975,2),0)</f>
        <v>21.31</v>
      </c>
      <c r="AC2975" s="30" t="str">
        <f aca="false">IF(AND(K2975="Critical",N2975="No"),"URGENT - No Bed","Normal")</f>
        <v>Normal</v>
      </c>
      <c r="AD2975" s="34" t="n">
        <f aca="false">INDEX(Lookup_Tables!$B$3:$B$12,MATCH(H2975,Lookup_Tables!$A$3:$A$12,0))</f>
        <v>4600000</v>
      </c>
      <c r="AE2975" s="30" t="str">
        <f aca="false">INDEX(Lookup_Tables!$C$3:$C$12,MATCH(H2975,Lookup_Tables!$A$3:$A$12,0))</f>
        <v>Dr. Farhan Khan</v>
      </c>
      <c r="AF2975" s="30" t="str">
        <f aca="false">IFERROR(INDEX(Lookup_Tables!$F$16:$F$45,MATCH(I2975,Lookup_Tables!$E$16:$E$45,0)),"N/A")</f>
        <v>EMP208</v>
      </c>
      <c r="AG2975" s="30" t="n">
        <f aca="false">_xlfn.IFS(R2975="Recovered",4,R2975="Referred",3,R2975="Admitted",2,R2975="Deceased",1,TRUE(),0)</f>
        <v>4</v>
      </c>
      <c r="AH2975" s="30" t="str">
        <f aca="false">IF(T2975&gt;=4,"Satisfied",IF(T2975&gt;=3,"Neutral","Needs Improvement"))</f>
        <v>Satisfied</v>
      </c>
    </row>
    <row r="2976" customFormat="false" ht="15" hidden="false" customHeight="false" outlineLevel="0" collapsed="false">
      <c r="A2976" s="27" t="s">
        <v>5838</v>
      </c>
      <c r="B2976" s="27" t="s">
        <v>5839</v>
      </c>
      <c r="C2976" s="27" t="n">
        <v>8</v>
      </c>
      <c r="D2976" s="27" t="s">
        <v>121</v>
      </c>
      <c r="E2976" s="28" t="n">
        <v>45414</v>
      </c>
      <c r="F2976" s="27" t="s">
        <v>858</v>
      </c>
      <c r="G2976" s="28" t="n">
        <v>45414</v>
      </c>
      <c r="H2976" s="27" t="s">
        <v>217</v>
      </c>
      <c r="I2976" s="27" t="s">
        <v>282</v>
      </c>
      <c r="J2976" s="27" t="s">
        <v>218</v>
      </c>
      <c r="K2976" s="27" t="s">
        <v>156</v>
      </c>
      <c r="L2976" s="27" t="n">
        <v>57</v>
      </c>
      <c r="M2976" s="27" t="n">
        <v>30</v>
      </c>
      <c r="N2976" s="27" t="s">
        <v>186</v>
      </c>
      <c r="O2976" s="27" t="s">
        <v>149</v>
      </c>
      <c r="P2976" s="27" t="s">
        <v>150</v>
      </c>
      <c r="Q2976" s="29" t="n">
        <v>3660.33</v>
      </c>
      <c r="R2976" s="27" t="s">
        <v>130</v>
      </c>
      <c r="S2976" s="27" t="s">
        <v>164</v>
      </c>
      <c r="T2976" s="27" t="n">
        <v>3</v>
      </c>
      <c r="U2976" s="27" t="n">
        <f aca="false">YEAR(E2976)</f>
        <v>2024</v>
      </c>
      <c r="V2976" s="27" t="str">
        <f aca="false">TEXT(E2976,"MMM-YYYY")</f>
        <v>May-2024</v>
      </c>
      <c r="W2976" s="27" t="n">
        <f aca="false">MONTH(E2976)</f>
        <v>5</v>
      </c>
      <c r="X2976" s="27" t="str">
        <f aca="false">TEXT(WEEKDAY(E2976,2),"0")&amp;" - "&amp;TEXT(E2976,"dddd")</f>
        <v>4 - Thursday</v>
      </c>
      <c r="Y2976" s="27" t="str">
        <f aca="false">_xlfn.IFS(C2976&lt;18,"Child (0-17)",C2976&lt;40,"Young Adult (18-39)",C2976&lt;60,"Adult (40-59)",TRUE(),"Senior (60+)")</f>
        <v>Child (0-17)</v>
      </c>
      <c r="Z2976" s="27" t="n">
        <f aca="false">ROUND(G2976-E2976,0)</f>
        <v>0</v>
      </c>
      <c r="AA2976" s="27" t="n">
        <f aca="false">L2976+M2976</f>
        <v>87</v>
      </c>
      <c r="AB2976" s="27" t="n">
        <f aca="false">IFERROR(ROUND(Q2976/AA2976,2),0)</f>
        <v>42.07</v>
      </c>
      <c r="AC2976" s="27" t="str">
        <f aca="false">IF(AND(K2976="Critical",N2976="No"),"URGENT - No Bed","Normal")</f>
        <v>Normal</v>
      </c>
      <c r="AD2976" s="33" t="n">
        <f aca="false">INDEX(Lookup_Tables!$B$3:$B$12,MATCH(H2976,Lookup_Tables!$A$3:$A$12,0))</f>
        <v>4200000</v>
      </c>
      <c r="AE2976" s="27" t="str">
        <f aca="false">INDEX(Lookup_Tables!$C$3:$C$12,MATCH(H2976,Lookup_Tables!$A$3:$A$12,0))</f>
        <v>Dr. Anil Kapoor</v>
      </c>
      <c r="AF2976" s="27" t="str">
        <f aca="false">IFERROR(INDEX(Lookup_Tables!$F$16:$F$45,MATCH(I2976,Lookup_Tables!$E$16:$E$45,0)),"N/A")</f>
        <v>EMP200</v>
      </c>
      <c r="AG2976" s="27" t="n">
        <f aca="false">_xlfn.IFS(R2976="Recovered",4,R2976="Referred",3,R2976="Admitted",2,R2976="Deceased",1,TRUE(),0)</f>
        <v>4</v>
      </c>
      <c r="AH2976" s="27" t="str">
        <f aca="false">IF(T2976&gt;=4,"Satisfied",IF(T2976&gt;=3,"Neutral","Needs Improvement"))</f>
        <v>Neutral</v>
      </c>
    </row>
    <row r="2977" customFormat="false" ht="15" hidden="false" customHeight="false" outlineLevel="0" collapsed="false">
      <c r="A2977" s="30" t="s">
        <v>3155</v>
      </c>
      <c r="B2977" s="30" t="s">
        <v>2387</v>
      </c>
      <c r="C2977" s="30" t="n">
        <v>44</v>
      </c>
      <c r="D2977" s="30" t="s">
        <v>181</v>
      </c>
      <c r="E2977" s="31" t="n">
        <v>45624</v>
      </c>
      <c r="F2977" s="30" t="s">
        <v>705</v>
      </c>
      <c r="G2977" s="31" t="n">
        <v>45627</v>
      </c>
      <c r="H2977" s="30" t="s">
        <v>217</v>
      </c>
      <c r="I2977" s="30" t="s">
        <v>344</v>
      </c>
      <c r="J2977" s="30" t="s">
        <v>388</v>
      </c>
      <c r="K2977" s="30" t="s">
        <v>126</v>
      </c>
      <c r="L2977" s="30" t="n">
        <v>28</v>
      </c>
      <c r="M2977" s="30" t="n">
        <v>144</v>
      </c>
      <c r="N2977" s="30" t="s">
        <v>186</v>
      </c>
      <c r="O2977" s="30" t="s">
        <v>128</v>
      </c>
      <c r="P2977" s="30" t="s">
        <v>150</v>
      </c>
      <c r="Q2977" s="32" t="n">
        <v>8375.22</v>
      </c>
      <c r="R2977" s="30" t="s">
        <v>172</v>
      </c>
      <c r="S2977" s="30" t="s">
        <v>192</v>
      </c>
      <c r="T2977" s="30" t="n">
        <v>3</v>
      </c>
      <c r="U2977" s="30" t="n">
        <f aca="false">YEAR(E2977)</f>
        <v>2024</v>
      </c>
      <c r="V2977" s="30" t="str">
        <f aca="false">TEXT(E2977,"MMM-YYYY")</f>
        <v>Nov-2024</v>
      </c>
      <c r="W2977" s="30" t="n">
        <f aca="false">MONTH(E2977)</f>
        <v>11</v>
      </c>
      <c r="X2977" s="30" t="str">
        <f aca="false">TEXT(WEEKDAY(E2977,2),"0")&amp;" - "&amp;TEXT(E2977,"dddd")</f>
        <v>4 - Thursday</v>
      </c>
      <c r="Y2977" s="30" t="str">
        <f aca="false">_xlfn.IFS(C2977&lt;18,"Child (0-17)",C2977&lt;40,"Young Adult (18-39)",C2977&lt;60,"Adult (40-59)",TRUE(),"Senior (60+)")</f>
        <v>Adult (40-59)</v>
      </c>
      <c r="Z2977" s="30" t="n">
        <f aca="false">ROUND(G2977-E2977,0)</f>
        <v>3</v>
      </c>
      <c r="AA2977" s="30" t="n">
        <f aca="false">L2977+M2977</f>
        <v>172</v>
      </c>
      <c r="AB2977" s="30" t="n">
        <f aca="false">IFERROR(ROUND(Q2977/AA2977,2),0)</f>
        <v>48.69</v>
      </c>
      <c r="AC2977" s="30" t="str">
        <f aca="false">IF(AND(K2977="Critical",N2977="No"),"URGENT - No Bed","Normal")</f>
        <v>Normal</v>
      </c>
      <c r="AD2977" s="34" t="n">
        <f aca="false">INDEX(Lookup_Tables!$B$3:$B$12,MATCH(H2977,Lookup_Tables!$A$3:$A$12,0))</f>
        <v>4200000</v>
      </c>
      <c r="AE2977" s="30" t="str">
        <f aca="false">INDEX(Lookup_Tables!$C$3:$C$12,MATCH(H2977,Lookup_Tables!$A$3:$A$12,0))</f>
        <v>Dr. Anil Kapoor</v>
      </c>
      <c r="AF2977" s="30" t="str">
        <f aca="false">IFERROR(INDEX(Lookup_Tables!$F$16:$F$45,MATCH(I2977,Lookup_Tables!$E$16:$E$45,0)),"N/A")</f>
        <v>EMP201</v>
      </c>
      <c r="AG2977" s="30" t="n">
        <f aca="false">_xlfn.IFS(R2977="Recovered",4,R2977="Referred",3,R2977="Admitted",2,R2977="Deceased",1,TRUE(),0)</f>
        <v>2</v>
      </c>
      <c r="AH2977" s="30" t="str">
        <f aca="false">IF(T2977&gt;=4,"Satisfied",IF(T2977&gt;=3,"Neutral","Needs Improvement"))</f>
        <v>Neutral</v>
      </c>
    </row>
    <row r="2978" customFormat="false" ht="15" hidden="false" customHeight="false" outlineLevel="0" collapsed="false">
      <c r="A2978" s="27" t="s">
        <v>5446</v>
      </c>
      <c r="B2978" s="27" t="s">
        <v>1763</v>
      </c>
      <c r="C2978" s="27" t="n">
        <v>27</v>
      </c>
      <c r="D2978" s="27" t="s">
        <v>121</v>
      </c>
      <c r="E2978" s="28" t="n">
        <v>45375</v>
      </c>
      <c r="F2978" s="27" t="s">
        <v>679</v>
      </c>
      <c r="G2978" s="28" t="n">
        <v>45376</v>
      </c>
      <c r="H2978" s="27" t="s">
        <v>168</v>
      </c>
      <c r="I2978" s="27" t="s">
        <v>169</v>
      </c>
      <c r="J2978" s="27" t="s">
        <v>170</v>
      </c>
      <c r="K2978" s="27" t="s">
        <v>126</v>
      </c>
      <c r="L2978" s="27" t="n">
        <v>39</v>
      </c>
      <c r="M2978" s="27" t="n">
        <v>125</v>
      </c>
      <c r="N2978" s="27" t="s">
        <v>127</v>
      </c>
      <c r="O2978" s="27" t="s">
        <v>139</v>
      </c>
      <c r="P2978" s="27" t="s">
        <v>150</v>
      </c>
      <c r="Q2978" s="29" t="n">
        <v>8515.55</v>
      </c>
      <c r="R2978" s="27" t="s">
        <v>268</v>
      </c>
      <c r="S2978" s="27" t="s">
        <v>157</v>
      </c>
      <c r="T2978" s="27" t="n">
        <v>4</v>
      </c>
      <c r="U2978" s="27" t="n">
        <f aca="false">YEAR(E2978)</f>
        <v>2024</v>
      </c>
      <c r="V2978" s="27" t="str">
        <f aca="false">TEXT(E2978,"MMM-YYYY")</f>
        <v>Mar-2024</v>
      </c>
      <c r="W2978" s="27" t="n">
        <f aca="false">MONTH(E2978)</f>
        <v>3</v>
      </c>
      <c r="X2978" s="27" t="str">
        <f aca="false">TEXT(WEEKDAY(E2978,2),"0")&amp;" - "&amp;TEXT(E2978,"dddd")</f>
        <v>7 - Sunday</v>
      </c>
      <c r="Y2978" s="27" t="str">
        <f aca="false">_xlfn.IFS(C2978&lt;18,"Child (0-17)",C2978&lt;40,"Young Adult (18-39)",C2978&lt;60,"Adult (40-59)",TRUE(),"Senior (60+)")</f>
        <v>Young Adult (18-39)</v>
      </c>
      <c r="Z2978" s="27" t="n">
        <f aca="false">ROUND(G2978-E2978,0)</f>
        <v>1</v>
      </c>
      <c r="AA2978" s="27" t="n">
        <f aca="false">L2978+M2978</f>
        <v>164</v>
      </c>
      <c r="AB2978" s="27" t="n">
        <f aca="false">IFERROR(ROUND(Q2978/AA2978,2),0)</f>
        <v>51.92</v>
      </c>
      <c r="AC2978" s="27" t="str">
        <f aca="false">IF(AND(K2978="Critical",N2978="No"),"URGENT - No Bed","Normal")</f>
        <v>Normal</v>
      </c>
      <c r="AD2978" s="33" t="n">
        <f aca="false">INDEX(Lookup_Tables!$B$3:$B$12,MATCH(H2978,Lookup_Tables!$A$3:$A$12,0))</f>
        <v>4400000</v>
      </c>
      <c r="AE2978" s="27" t="str">
        <f aca="false">INDEX(Lookup_Tables!$C$3:$C$12,MATCH(H2978,Lookup_Tables!$A$3:$A$12,0))</f>
        <v>Dr. Neha Chopra</v>
      </c>
      <c r="AF2978" s="27" t="str">
        <f aca="false">IFERROR(INDEX(Lookup_Tables!$F$16:$F$45,MATCH(I2978,Lookup_Tables!$E$16:$E$45,0)),"N/A")</f>
        <v>EMP220</v>
      </c>
      <c r="AG2978" s="27" t="n">
        <f aca="false">_xlfn.IFS(R2978="Recovered",4,R2978="Referred",3,R2978="Admitted",2,R2978="Deceased",1,TRUE(),0)</f>
        <v>3</v>
      </c>
      <c r="AH2978" s="27" t="str">
        <f aca="false">IF(T2978&gt;=4,"Satisfied",IF(T2978&gt;=3,"Neutral","Needs Improvement"))</f>
        <v>Satisfied</v>
      </c>
    </row>
    <row r="2979" customFormat="false" ht="15" hidden="false" customHeight="false" outlineLevel="0" collapsed="false">
      <c r="A2979" s="30" t="s">
        <v>6461</v>
      </c>
      <c r="B2979" s="30" t="s">
        <v>4170</v>
      </c>
      <c r="C2979" s="30" t="n">
        <v>52</v>
      </c>
      <c r="D2979" s="30" t="s">
        <v>181</v>
      </c>
      <c r="E2979" s="31" t="n">
        <v>45309</v>
      </c>
      <c r="F2979" s="30" t="s">
        <v>579</v>
      </c>
      <c r="G2979" s="31" t="n">
        <v>45309</v>
      </c>
      <c r="H2979" s="30" t="s">
        <v>206</v>
      </c>
      <c r="I2979" s="30" t="s">
        <v>232</v>
      </c>
      <c r="J2979" s="30" t="s">
        <v>208</v>
      </c>
      <c r="K2979" s="30" t="s">
        <v>138</v>
      </c>
      <c r="L2979" s="30" t="n">
        <v>46</v>
      </c>
      <c r="M2979" s="30" t="n">
        <v>29</v>
      </c>
      <c r="N2979" s="30" t="s">
        <v>127</v>
      </c>
      <c r="O2979" s="30" t="s">
        <v>139</v>
      </c>
      <c r="P2979" s="30" t="s">
        <v>129</v>
      </c>
      <c r="Q2979" s="32" t="n">
        <v>2697.77</v>
      </c>
      <c r="R2979" s="30" t="s">
        <v>268</v>
      </c>
      <c r="S2979" s="30" t="s">
        <v>335</v>
      </c>
      <c r="T2979" s="30" t="n">
        <v>4</v>
      </c>
      <c r="U2979" s="30" t="n">
        <f aca="false">YEAR(E2979)</f>
        <v>2024</v>
      </c>
      <c r="V2979" s="30" t="str">
        <f aca="false">TEXT(E2979,"MMM-YYYY")</f>
        <v>Jan-2024</v>
      </c>
      <c r="W2979" s="30" t="n">
        <f aca="false">MONTH(E2979)</f>
        <v>1</v>
      </c>
      <c r="X2979" s="30" t="str">
        <f aca="false">TEXT(WEEKDAY(E2979,2),"0")&amp;" - "&amp;TEXT(E2979,"dddd")</f>
        <v>4 - Thursday</v>
      </c>
      <c r="Y2979" s="30" t="str">
        <f aca="false">_xlfn.IFS(C2979&lt;18,"Child (0-17)",C2979&lt;40,"Young Adult (18-39)",C2979&lt;60,"Adult (40-59)",TRUE(),"Senior (60+)")</f>
        <v>Adult (40-59)</v>
      </c>
      <c r="Z2979" s="30" t="n">
        <f aca="false">ROUND(G2979-E2979,0)</f>
        <v>0</v>
      </c>
      <c r="AA2979" s="30" t="n">
        <f aca="false">L2979+M2979</f>
        <v>75</v>
      </c>
      <c r="AB2979" s="30" t="n">
        <f aca="false">IFERROR(ROUND(Q2979/AA2979,2),0)</f>
        <v>35.97</v>
      </c>
      <c r="AC2979" s="30" t="str">
        <f aca="false">IF(AND(K2979="Critical",N2979="No"),"URGENT - No Bed","Normal")</f>
        <v>Normal</v>
      </c>
      <c r="AD2979" s="34" t="n">
        <f aca="false">INDEX(Lookup_Tables!$B$3:$B$12,MATCH(H2979,Lookup_Tables!$A$3:$A$12,0))</f>
        <v>2800000</v>
      </c>
      <c r="AE2979" s="30" t="str">
        <f aca="false">INDEX(Lookup_Tables!$C$3:$C$12,MATCH(H2979,Lookup_Tables!$A$3:$A$12,0))</f>
        <v>Dr. Suresh Nair</v>
      </c>
      <c r="AF2979" s="30" t="str">
        <f aca="false">IFERROR(INDEX(Lookup_Tables!$F$16:$F$45,MATCH(I2979,Lookup_Tables!$E$16:$E$45,0)),"N/A")</f>
        <v>EMP210</v>
      </c>
      <c r="AG2979" s="30" t="n">
        <f aca="false">_xlfn.IFS(R2979="Recovered",4,R2979="Referred",3,R2979="Admitted",2,R2979="Deceased",1,TRUE(),0)</f>
        <v>3</v>
      </c>
      <c r="AH2979" s="30" t="str">
        <f aca="false">IF(T2979&gt;=4,"Satisfied",IF(T2979&gt;=3,"Neutral","Needs Improvement"))</f>
        <v>Satisfied</v>
      </c>
    </row>
    <row r="2980" customFormat="false" ht="15" hidden="false" customHeight="false" outlineLevel="0" collapsed="false">
      <c r="A2980" s="27" t="s">
        <v>7076</v>
      </c>
      <c r="B2980" s="27" t="s">
        <v>3003</v>
      </c>
      <c r="C2980" s="27" t="n">
        <v>39</v>
      </c>
      <c r="D2980" s="27" t="s">
        <v>121</v>
      </c>
      <c r="E2980" s="28" t="n">
        <v>45307</v>
      </c>
      <c r="F2980" s="27" t="s">
        <v>511</v>
      </c>
      <c r="G2980" s="28" t="n">
        <v>45311</v>
      </c>
      <c r="H2980" s="27" t="s">
        <v>236</v>
      </c>
      <c r="I2980" s="27" t="s">
        <v>266</v>
      </c>
      <c r="J2980" s="27" t="s">
        <v>375</v>
      </c>
      <c r="K2980" s="27" t="s">
        <v>126</v>
      </c>
      <c r="L2980" s="27" t="n">
        <v>12</v>
      </c>
      <c r="M2980" s="27" t="n">
        <v>72</v>
      </c>
      <c r="N2980" s="27" t="s">
        <v>127</v>
      </c>
      <c r="O2980" s="27" t="s">
        <v>171</v>
      </c>
      <c r="P2980" s="27" t="s">
        <v>140</v>
      </c>
      <c r="Q2980" s="29" t="n">
        <v>8214.29</v>
      </c>
      <c r="R2980" s="27" t="s">
        <v>130</v>
      </c>
      <c r="S2980" s="27" t="s">
        <v>157</v>
      </c>
      <c r="T2980" s="27" t="n">
        <v>5</v>
      </c>
      <c r="U2980" s="27" t="n">
        <f aca="false">YEAR(E2980)</f>
        <v>2024</v>
      </c>
      <c r="V2980" s="27" t="str">
        <f aca="false">TEXT(E2980,"MMM-YYYY")</f>
        <v>Jan-2024</v>
      </c>
      <c r="W2980" s="27" t="n">
        <f aca="false">MONTH(E2980)</f>
        <v>1</v>
      </c>
      <c r="X2980" s="27" t="str">
        <f aca="false">TEXT(WEEKDAY(E2980,2),"0")&amp;" - "&amp;TEXT(E2980,"dddd")</f>
        <v>2 - Tuesday</v>
      </c>
      <c r="Y2980" s="27" t="str">
        <f aca="false">_xlfn.IFS(C2980&lt;18,"Child (0-17)",C2980&lt;40,"Young Adult (18-39)",C2980&lt;60,"Adult (40-59)",TRUE(),"Senior (60+)")</f>
        <v>Young Adult (18-39)</v>
      </c>
      <c r="Z2980" s="27" t="n">
        <f aca="false">ROUND(G2980-E2980,0)</f>
        <v>4</v>
      </c>
      <c r="AA2980" s="27" t="n">
        <f aca="false">L2980+M2980</f>
        <v>84</v>
      </c>
      <c r="AB2980" s="27" t="n">
        <f aca="false">IFERROR(ROUND(Q2980/AA2980,2),0)</f>
        <v>97.79</v>
      </c>
      <c r="AC2980" s="27" t="str">
        <f aca="false">IF(AND(K2980="Critical",N2980="No"),"URGENT - No Bed","Normal")</f>
        <v>Normal</v>
      </c>
      <c r="AD2980" s="33" t="n">
        <f aca="false">INDEX(Lookup_Tables!$B$3:$B$12,MATCH(H2980,Lookup_Tables!$A$3:$A$12,0))</f>
        <v>3900000</v>
      </c>
      <c r="AE2980" s="27" t="str">
        <f aca="false">INDEX(Lookup_Tables!$C$3:$C$12,MATCH(H2980,Lookup_Tables!$A$3:$A$12,0))</f>
        <v>Dr. Rina Mehta</v>
      </c>
      <c r="AF2980" s="27" t="str">
        <f aca="false">IFERROR(INDEX(Lookup_Tables!$F$16:$F$45,MATCH(I2980,Lookup_Tables!$E$16:$E$45,0)),"N/A")</f>
        <v>EMP217</v>
      </c>
      <c r="AG2980" s="27" t="n">
        <f aca="false">_xlfn.IFS(R2980="Recovered",4,R2980="Referred",3,R2980="Admitted",2,R2980="Deceased",1,TRUE(),0)</f>
        <v>4</v>
      </c>
      <c r="AH2980" s="27" t="str">
        <f aca="false">IF(T2980&gt;=4,"Satisfied",IF(T2980&gt;=3,"Neutral","Needs Improvement"))</f>
        <v>Satisfied</v>
      </c>
    </row>
    <row r="2981" customFormat="false" ht="15" hidden="false" customHeight="false" outlineLevel="0" collapsed="false">
      <c r="A2981" s="30" t="s">
        <v>3368</v>
      </c>
      <c r="B2981" s="30" t="s">
        <v>1244</v>
      </c>
      <c r="C2981" s="30" t="n">
        <v>33</v>
      </c>
      <c r="D2981" s="30" t="s">
        <v>121</v>
      </c>
      <c r="E2981" s="31" t="n">
        <v>45452</v>
      </c>
      <c r="F2981" s="30" t="s">
        <v>472</v>
      </c>
      <c r="G2981" s="31" t="n">
        <v>45453</v>
      </c>
      <c r="H2981" s="30" t="s">
        <v>135</v>
      </c>
      <c r="I2981" s="30" t="s">
        <v>251</v>
      </c>
      <c r="J2981" s="30" t="s">
        <v>252</v>
      </c>
      <c r="K2981" s="30" t="s">
        <v>156</v>
      </c>
      <c r="L2981" s="30" t="n">
        <v>62</v>
      </c>
      <c r="M2981" s="30" t="n">
        <v>33</v>
      </c>
      <c r="N2981" s="30" t="s">
        <v>127</v>
      </c>
      <c r="O2981" s="30" t="s">
        <v>139</v>
      </c>
      <c r="P2981" s="30" t="s">
        <v>140</v>
      </c>
      <c r="Q2981" s="32" t="n">
        <v>4267.39</v>
      </c>
      <c r="R2981" s="30" t="s">
        <v>130</v>
      </c>
      <c r="S2981" s="30" t="s">
        <v>164</v>
      </c>
      <c r="T2981" s="30" t="n">
        <v>5</v>
      </c>
      <c r="U2981" s="30" t="n">
        <f aca="false">YEAR(E2981)</f>
        <v>2024</v>
      </c>
      <c r="V2981" s="30" t="str">
        <f aca="false">TEXT(E2981,"MMM-YYYY")</f>
        <v>Jun-2024</v>
      </c>
      <c r="W2981" s="30" t="n">
        <f aca="false">MONTH(E2981)</f>
        <v>6</v>
      </c>
      <c r="X2981" s="30" t="str">
        <f aca="false">TEXT(WEEKDAY(E2981,2),"0")&amp;" - "&amp;TEXT(E2981,"dddd")</f>
        <v>7 - Sunday</v>
      </c>
      <c r="Y2981" s="30" t="str">
        <f aca="false">_xlfn.IFS(C2981&lt;18,"Child (0-17)",C2981&lt;40,"Young Adult (18-39)",C2981&lt;60,"Adult (40-59)",TRUE(),"Senior (60+)")</f>
        <v>Young Adult (18-39)</v>
      </c>
      <c r="Z2981" s="30" t="n">
        <f aca="false">ROUND(G2981-E2981,0)</f>
        <v>1</v>
      </c>
      <c r="AA2981" s="30" t="n">
        <f aca="false">L2981+M2981</f>
        <v>95</v>
      </c>
      <c r="AB2981" s="30" t="n">
        <f aca="false">IFERROR(ROUND(Q2981/AA2981,2),0)</f>
        <v>44.92</v>
      </c>
      <c r="AC2981" s="30" t="str">
        <f aca="false">IF(AND(K2981="Critical",N2981="No"),"URGENT - No Bed","Normal")</f>
        <v>Normal</v>
      </c>
      <c r="AD2981" s="34" t="n">
        <f aca="false">INDEX(Lookup_Tables!$B$3:$B$12,MATCH(H2981,Lookup_Tables!$A$3:$A$12,0))</f>
        <v>4600000</v>
      </c>
      <c r="AE2981" s="30" t="str">
        <f aca="false">INDEX(Lookup_Tables!$C$3:$C$12,MATCH(H2981,Lookup_Tables!$A$3:$A$12,0))</f>
        <v>Dr. Farhan Khan</v>
      </c>
      <c r="AF2981" s="30" t="str">
        <f aca="false">IFERROR(INDEX(Lookup_Tables!$F$16:$F$45,MATCH(I2981,Lookup_Tables!$E$16:$E$45,0)),"N/A")</f>
        <v>EMP207</v>
      </c>
      <c r="AG2981" s="30" t="n">
        <f aca="false">_xlfn.IFS(R2981="Recovered",4,R2981="Referred",3,R2981="Admitted",2,R2981="Deceased",1,TRUE(),0)</f>
        <v>4</v>
      </c>
      <c r="AH2981" s="30" t="str">
        <f aca="false">IF(T2981&gt;=4,"Satisfied",IF(T2981&gt;=3,"Neutral","Needs Improvement"))</f>
        <v>Satisfied</v>
      </c>
    </row>
    <row r="2982" customFormat="false" ht="15" hidden="false" customHeight="false" outlineLevel="0" collapsed="false">
      <c r="A2982" s="27" t="s">
        <v>3909</v>
      </c>
      <c r="B2982" s="27" t="s">
        <v>3910</v>
      </c>
      <c r="C2982" s="27" t="n">
        <v>25</v>
      </c>
      <c r="D2982" s="27" t="s">
        <v>121</v>
      </c>
      <c r="E2982" s="28" t="n">
        <v>45635</v>
      </c>
      <c r="F2982" s="27" t="s">
        <v>689</v>
      </c>
      <c r="G2982" s="28" t="n">
        <v>45635</v>
      </c>
      <c r="H2982" s="27" t="s">
        <v>217</v>
      </c>
      <c r="I2982" s="27" t="s">
        <v>344</v>
      </c>
      <c r="J2982" s="27" t="s">
        <v>283</v>
      </c>
      <c r="K2982" s="27" t="s">
        <v>156</v>
      </c>
      <c r="L2982" s="27" t="n">
        <v>46</v>
      </c>
      <c r="M2982" s="27" t="n">
        <v>57</v>
      </c>
      <c r="N2982" s="27" t="s">
        <v>186</v>
      </c>
      <c r="O2982" s="27" t="s">
        <v>128</v>
      </c>
      <c r="P2982" s="27" t="s">
        <v>140</v>
      </c>
      <c r="Q2982" s="29" t="n">
        <v>3563.24</v>
      </c>
      <c r="R2982" s="27" t="s">
        <v>130</v>
      </c>
      <c r="S2982" s="27" t="s">
        <v>192</v>
      </c>
      <c r="T2982" s="27" t="n">
        <v>5</v>
      </c>
      <c r="U2982" s="27" t="n">
        <f aca="false">YEAR(E2982)</f>
        <v>2024</v>
      </c>
      <c r="V2982" s="27" t="str">
        <f aca="false">TEXT(E2982,"MMM-YYYY")</f>
        <v>Dec-2024</v>
      </c>
      <c r="W2982" s="27" t="n">
        <f aca="false">MONTH(E2982)</f>
        <v>12</v>
      </c>
      <c r="X2982" s="27" t="str">
        <f aca="false">TEXT(WEEKDAY(E2982,2),"0")&amp;" - "&amp;TEXT(E2982,"dddd")</f>
        <v>1 - Monday</v>
      </c>
      <c r="Y2982" s="27" t="str">
        <f aca="false">_xlfn.IFS(C2982&lt;18,"Child (0-17)",C2982&lt;40,"Young Adult (18-39)",C2982&lt;60,"Adult (40-59)",TRUE(),"Senior (60+)")</f>
        <v>Young Adult (18-39)</v>
      </c>
      <c r="Z2982" s="27" t="n">
        <f aca="false">ROUND(G2982-E2982,0)</f>
        <v>0</v>
      </c>
      <c r="AA2982" s="27" t="n">
        <f aca="false">L2982+M2982</f>
        <v>103</v>
      </c>
      <c r="AB2982" s="27" t="n">
        <f aca="false">IFERROR(ROUND(Q2982/AA2982,2),0)</f>
        <v>34.59</v>
      </c>
      <c r="AC2982" s="27" t="str">
        <f aca="false">IF(AND(K2982="Critical",N2982="No"),"URGENT - No Bed","Normal")</f>
        <v>Normal</v>
      </c>
      <c r="AD2982" s="33" t="n">
        <f aca="false">INDEX(Lookup_Tables!$B$3:$B$12,MATCH(H2982,Lookup_Tables!$A$3:$A$12,0))</f>
        <v>4200000</v>
      </c>
      <c r="AE2982" s="27" t="str">
        <f aca="false">INDEX(Lookup_Tables!$C$3:$C$12,MATCH(H2982,Lookup_Tables!$A$3:$A$12,0))</f>
        <v>Dr. Anil Kapoor</v>
      </c>
      <c r="AF2982" s="27" t="str">
        <f aca="false">IFERROR(INDEX(Lookup_Tables!$F$16:$F$45,MATCH(I2982,Lookup_Tables!$E$16:$E$45,0)),"N/A")</f>
        <v>EMP201</v>
      </c>
      <c r="AG2982" s="27" t="n">
        <f aca="false">_xlfn.IFS(R2982="Recovered",4,R2982="Referred",3,R2982="Admitted",2,R2982="Deceased",1,TRUE(),0)</f>
        <v>4</v>
      </c>
      <c r="AH2982" s="27" t="str">
        <f aca="false">IF(T2982&gt;=4,"Satisfied",IF(T2982&gt;=3,"Neutral","Needs Improvement"))</f>
        <v>Satisfied</v>
      </c>
    </row>
    <row r="2983" customFormat="false" ht="15" hidden="false" customHeight="false" outlineLevel="0" collapsed="false">
      <c r="A2983" s="30" t="s">
        <v>6254</v>
      </c>
      <c r="B2983" s="30" t="s">
        <v>1589</v>
      </c>
      <c r="C2983" s="30" t="n">
        <v>42</v>
      </c>
      <c r="D2983" s="30" t="s">
        <v>121</v>
      </c>
      <c r="E2983" s="31" t="n">
        <v>45424</v>
      </c>
      <c r="F2983" s="30" t="s">
        <v>472</v>
      </c>
      <c r="G2983" s="31" t="n">
        <v>45426</v>
      </c>
      <c r="H2983" s="30" t="s">
        <v>242</v>
      </c>
      <c r="I2983" s="30" t="s">
        <v>315</v>
      </c>
      <c r="J2983" s="30" t="s">
        <v>401</v>
      </c>
      <c r="K2983" s="30" t="s">
        <v>156</v>
      </c>
      <c r="L2983" s="30" t="n">
        <v>60</v>
      </c>
      <c r="M2983" s="30" t="n">
        <v>46</v>
      </c>
      <c r="N2983" s="30" t="s">
        <v>127</v>
      </c>
      <c r="O2983" s="30" t="s">
        <v>149</v>
      </c>
      <c r="P2983" s="30" t="s">
        <v>150</v>
      </c>
      <c r="Q2983" s="32" t="n">
        <v>4544.58</v>
      </c>
      <c r="R2983" s="30" t="s">
        <v>130</v>
      </c>
      <c r="S2983" s="30" t="s">
        <v>178</v>
      </c>
      <c r="T2983" s="30" t="n">
        <v>3</v>
      </c>
      <c r="U2983" s="30" t="n">
        <f aca="false">YEAR(E2983)</f>
        <v>2024</v>
      </c>
      <c r="V2983" s="30" t="str">
        <f aca="false">TEXT(E2983,"MMM-YYYY")</f>
        <v>May-2024</v>
      </c>
      <c r="W2983" s="30" t="n">
        <f aca="false">MONTH(E2983)</f>
        <v>5</v>
      </c>
      <c r="X2983" s="30" t="str">
        <f aca="false">TEXT(WEEKDAY(E2983,2),"0")&amp;" - "&amp;TEXT(E2983,"dddd")</f>
        <v>7 - Sunday</v>
      </c>
      <c r="Y2983" s="30" t="str">
        <f aca="false">_xlfn.IFS(C2983&lt;18,"Child (0-17)",C2983&lt;40,"Young Adult (18-39)",C2983&lt;60,"Adult (40-59)",TRUE(),"Senior (60+)")</f>
        <v>Adult (40-59)</v>
      </c>
      <c r="Z2983" s="30" t="n">
        <f aca="false">ROUND(G2983-E2983,0)</f>
        <v>2</v>
      </c>
      <c r="AA2983" s="30" t="n">
        <f aca="false">L2983+M2983</f>
        <v>106</v>
      </c>
      <c r="AB2983" s="30" t="n">
        <f aca="false">IFERROR(ROUND(Q2983/AA2983,2),0)</f>
        <v>42.87</v>
      </c>
      <c r="AC2983" s="30" t="str">
        <f aca="false">IF(AND(K2983="Critical",N2983="No"),"URGENT - No Bed","Normal")</f>
        <v>Normal</v>
      </c>
      <c r="AD2983" s="34" t="n">
        <f aca="false">INDEX(Lookup_Tables!$B$3:$B$12,MATCH(H2983,Lookup_Tables!$A$3:$A$12,0))</f>
        <v>3000000</v>
      </c>
      <c r="AE2983" s="30" t="str">
        <f aca="false">INDEX(Lookup_Tables!$C$3:$C$12,MATCH(H2983,Lookup_Tables!$A$3:$A$12,0))</f>
        <v>Dr. Pooja Iyer</v>
      </c>
      <c r="AF2983" s="30" t="str">
        <f aca="false">IFERROR(INDEX(Lookup_Tables!$F$16:$F$45,MATCH(I2983,Lookup_Tables!$E$16:$E$45,0)),"N/A")</f>
        <v>EMP213</v>
      </c>
      <c r="AG2983" s="30" t="n">
        <f aca="false">_xlfn.IFS(R2983="Recovered",4,R2983="Referred",3,R2983="Admitted",2,R2983="Deceased",1,TRUE(),0)</f>
        <v>4</v>
      </c>
      <c r="AH2983" s="30" t="str">
        <f aca="false">IF(T2983&gt;=4,"Satisfied",IF(T2983&gt;=3,"Neutral","Needs Improvement"))</f>
        <v>Neutral</v>
      </c>
    </row>
    <row r="2984" customFormat="false" ht="15" hidden="false" customHeight="false" outlineLevel="0" collapsed="false">
      <c r="A2984" s="27" t="s">
        <v>5558</v>
      </c>
      <c r="B2984" s="27" t="s">
        <v>4274</v>
      </c>
      <c r="C2984" s="27" t="n">
        <v>69</v>
      </c>
      <c r="D2984" s="27" t="s">
        <v>181</v>
      </c>
      <c r="E2984" s="28" t="n">
        <v>45554</v>
      </c>
      <c r="F2984" s="27" t="s">
        <v>812</v>
      </c>
      <c r="G2984" s="28" t="n">
        <v>45554</v>
      </c>
      <c r="H2984" s="27" t="s">
        <v>206</v>
      </c>
      <c r="I2984" s="27" t="s">
        <v>207</v>
      </c>
      <c r="J2984" s="27" t="s">
        <v>593</v>
      </c>
      <c r="K2984" s="27" t="s">
        <v>156</v>
      </c>
      <c r="L2984" s="27" t="n">
        <v>62</v>
      </c>
      <c r="M2984" s="27" t="n">
        <v>60</v>
      </c>
      <c r="N2984" s="27" t="s">
        <v>127</v>
      </c>
      <c r="O2984" s="27" t="s">
        <v>139</v>
      </c>
      <c r="P2984" s="27" t="s">
        <v>187</v>
      </c>
      <c r="Q2984" s="29" t="n">
        <v>3126</v>
      </c>
      <c r="R2984" s="27" t="s">
        <v>130</v>
      </c>
      <c r="S2984" s="27" t="s">
        <v>164</v>
      </c>
      <c r="T2984" s="27" t="n">
        <v>4</v>
      </c>
      <c r="U2984" s="27" t="n">
        <f aca="false">YEAR(E2984)</f>
        <v>2024</v>
      </c>
      <c r="V2984" s="27" t="str">
        <f aca="false">TEXT(E2984,"MMM-YYYY")</f>
        <v>Sep-2024</v>
      </c>
      <c r="W2984" s="27" t="n">
        <f aca="false">MONTH(E2984)</f>
        <v>9</v>
      </c>
      <c r="X2984" s="27" t="str">
        <f aca="false">TEXT(WEEKDAY(E2984,2),"0")&amp;" - "&amp;TEXT(E2984,"dddd")</f>
        <v>4 - Thursday</v>
      </c>
      <c r="Y2984" s="27" t="str">
        <f aca="false">_xlfn.IFS(C2984&lt;18,"Child (0-17)",C2984&lt;40,"Young Adult (18-39)",C2984&lt;60,"Adult (40-59)",TRUE(),"Senior (60+)")</f>
        <v>Senior (60+)</v>
      </c>
      <c r="Z2984" s="27" t="n">
        <f aca="false">ROUND(G2984-E2984,0)</f>
        <v>0</v>
      </c>
      <c r="AA2984" s="27" t="n">
        <f aca="false">L2984+M2984</f>
        <v>122</v>
      </c>
      <c r="AB2984" s="27" t="n">
        <f aca="false">IFERROR(ROUND(Q2984/AA2984,2),0)</f>
        <v>25.62</v>
      </c>
      <c r="AC2984" s="27" t="str">
        <f aca="false">IF(AND(K2984="Critical",N2984="No"),"URGENT - No Bed","Normal")</f>
        <v>Normal</v>
      </c>
      <c r="AD2984" s="33" t="n">
        <f aca="false">INDEX(Lookup_Tables!$B$3:$B$12,MATCH(H2984,Lookup_Tables!$A$3:$A$12,0))</f>
        <v>2800000</v>
      </c>
      <c r="AE2984" s="27" t="str">
        <f aca="false">INDEX(Lookup_Tables!$C$3:$C$12,MATCH(H2984,Lookup_Tables!$A$3:$A$12,0))</f>
        <v>Dr. Suresh Nair</v>
      </c>
      <c r="AF2984" s="27" t="str">
        <f aca="false">IFERROR(INDEX(Lookup_Tables!$F$16:$F$45,MATCH(I2984,Lookup_Tables!$E$16:$E$45,0)),"N/A")</f>
        <v>EMP209</v>
      </c>
      <c r="AG2984" s="27" t="n">
        <f aca="false">_xlfn.IFS(R2984="Recovered",4,R2984="Referred",3,R2984="Admitted",2,R2984="Deceased",1,TRUE(),0)</f>
        <v>4</v>
      </c>
      <c r="AH2984" s="27" t="str">
        <f aca="false">IF(T2984&gt;=4,"Satisfied",IF(T2984&gt;=3,"Neutral","Needs Improvement"))</f>
        <v>Satisfied</v>
      </c>
    </row>
    <row r="2985" customFormat="false" ht="15" hidden="false" customHeight="false" outlineLevel="0" collapsed="false">
      <c r="A2985" s="30" t="s">
        <v>2179</v>
      </c>
      <c r="B2985" s="30" t="s">
        <v>2180</v>
      </c>
      <c r="C2985" s="30" t="n">
        <v>59</v>
      </c>
      <c r="D2985" s="30" t="s">
        <v>181</v>
      </c>
      <c r="E2985" s="31" t="n">
        <v>45534</v>
      </c>
      <c r="F2985" s="30" t="s">
        <v>759</v>
      </c>
      <c r="G2985" s="31" t="n">
        <v>45534</v>
      </c>
      <c r="H2985" s="30" t="s">
        <v>161</v>
      </c>
      <c r="I2985" s="30" t="s">
        <v>320</v>
      </c>
      <c r="J2985" s="30" t="s">
        <v>648</v>
      </c>
      <c r="K2985" s="30" t="s">
        <v>138</v>
      </c>
      <c r="L2985" s="30" t="n">
        <v>41</v>
      </c>
      <c r="M2985" s="30" t="n">
        <v>23</v>
      </c>
      <c r="N2985" s="30" t="s">
        <v>186</v>
      </c>
      <c r="O2985" s="30" t="s">
        <v>149</v>
      </c>
      <c r="P2985" s="30" t="s">
        <v>187</v>
      </c>
      <c r="Q2985" s="32" t="n">
        <v>1983.33</v>
      </c>
      <c r="R2985" s="30" t="s">
        <v>130</v>
      </c>
      <c r="S2985" s="30" t="s">
        <v>164</v>
      </c>
      <c r="T2985" s="30" t="n">
        <v>5</v>
      </c>
      <c r="U2985" s="30" t="n">
        <f aca="false">YEAR(E2985)</f>
        <v>2024</v>
      </c>
      <c r="V2985" s="30" t="str">
        <f aca="false">TEXT(E2985,"MMM-YYYY")</f>
        <v>Aug-2024</v>
      </c>
      <c r="W2985" s="30" t="n">
        <f aca="false">MONTH(E2985)</f>
        <v>8</v>
      </c>
      <c r="X2985" s="30" t="str">
        <f aca="false">TEXT(WEEKDAY(E2985,2),"0")&amp;" - "&amp;TEXT(E2985,"dddd")</f>
        <v>5 - Friday</v>
      </c>
      <c r="Y2985" s="30" t="str">
        <f aca="false">_xlfn.IFS(C2985&lt;18,"Child (0-17)",C2985&lt;40,"Young Adult (18-39)",C2985&lt;60,"Adult (40-59)",TRUE(),"Senior (60+)")</f>
        <v>Adult (40-59)</v>
      </c>
      <c r="Z2985" s="30" t="n">
        <f aca="false">ROUND(G2985-E2985,0)</f>
        <v>0</v>
      </c>
      <c r="AA2985" s="30" t="n">
        <f aca="false">L2985+M2985</f>
        <v>64</v>
      </c>
      <c r="AB2985" s="30" t="n">
        <f aca="false">IFERROR(ROUND(Q2985/AA2985,2),0)</f>
        <v>30.99</v>
      </c>
      <c r="AC2985" s="30" t="str">
        <f aca="false">IF(AND(K2985="Critical",N2985="No"),"URGENT - No Bed","Normal")</f>
        <v>Normal</v>
      </c>
      <c r="AD2985" s="34" t="n">
        <f aca="false">INDEX(Lookup_Tables!$B$3:$B$12,MATCH(H2985,Lookup_Tables!$A$3:$A$12,0))</f>
        <v>3600000</v>
      </c>
      <c r="AE2985" s="30" t="str">
        <f aca="false">INDEX(Lookup_Tables!$C$3:$C$12,MATCH(H2985,Lookup_Tables!$A$3:$A$12,0))</f>
        <v>Dr. Sameer Joshi</v>
      </c>
      <c r="AF2985" s="30" t="str">
        <f aca="false">IFERROR(INDEX(Lookup_Tables!$F$16:$F$45,MATCH(I2985,Lookup_Tables!$E$16:$E$45,0)),"N/A")</f>
        <v>EMP223</v>
      </c>
      <c r="AG2985" s="30" t="n">
        <f aca="false">_xlfn.IFS(R2985="Recovered",4,R2985="Referred",3,R2985="Admitted",2,R2985="Deceased",1,TRUE(),0)</f>
        <v>4</v>
      </c>
      <c r="AH2985" s="30" t="str">
        <f aca="false">IF(T2985&gt;=4,"Satisfied",IF(T2985&gt;=3,"Neutral","Needs Improvement"))</f>
        <v>Satisfied</v>
      </c>
    </row>
    <row r="2986" customFormat="false" ht="15" hidden="false" customHeight="false" outlineLevel="0" collapsed="false">
      <c r="A2986" s="27" t="s">
        <v>2922</v>
      </c>
      <c r="B2986" s="27" t="s">
        <v>2188</v>
      </c>
      <c r="C2986" s="27" t="n">
        <v>48</v>
      </c>
      <c r="D2986" s="27" t="s">
        <v>121</v>
      </c>
      <c r="E2986" s="28" t="n">
        <v>45600</v>
      </c>
      <c r="F2986" s="27" t="s">
        <v>1472</v>
      </c>
      <c r="G2986" s="28" t="n">
        <v>45604</v>
      </c>
      <c r="H2986" s="27" t="s">
        <v>183</v>
      </c>
      <c r="I2986" s="27" t="s">
        <v>212</v>
      </c>
      <c r="J2986" s="27" t="s">
        <v>213</v>
      </c>
      <c r="K2986" s="27" t="s">
        <v>126</v>
      </c>
      <c r="L2986" s="27" t="n">
        <v>37</v>
      </c>
      <c r="M2986" s="27" t="n">
        <v>137</v>
      </c>
      <c r="N2986" s="27" t="s">
        <v>186</v>
      </c>
      <c r="O2986" s="27" t="s">
        <v>171</v>
      </c>
      <c r="P2986" s="27" t="s">
        <v>140</v>
      </c>
      <c r="Q2986" s="29" t="n">
        <v>7900.35</v>
      </c>
      <c r="R2986" s="27" t="s">
        <v>130</v>
      </c>
      <c r="S2986" s="27" t="s">
        <v>157</v>
      </c>
      <c r="T2986" s="27" t="n">
        <v>3</v>
      </c>
      <c r="U2986" s="27" t="n">
        <f aca="false">YEAR(E2986)</f>
        <v>2024</v>
      </c>
      <c r="V2986" s="27" t="str">
        <f aca="false">TEXT(E2986,"MMM-YYYY")</f>
        <v>Nov-2024</v>
      </c>
      <c r="W2986" s="27" t="n">
        <f aca="false">MONTH(E2986)</f>
        <v>11</v>
      </c>
      <c r="X2986" s="27" t="str">
        <f aca="false">TEXT(WEEKDAY(E2986,2),"0")&amp;" - "&amp;TEXT(E2986,"dddd")</f>
        <v>1 - Monday</v>
      </c>
      <c r="Y2986" s="27" t="str">
        <f aca="false">_xlfn.IFS(C2986&lt;18,"Child (0-17)",C2986&lt;40,"Young Adult (18-39)",C2986&lt;60,"Adult (40-59)",TRUE(),"Senior (60+)")</f>
        <v>Adult (40-59)</v>
      </c>
      <c r="Z2986" s="27" t="n">
        <f aca="false">ROUND(G2986-E2986,0)</f>
        <v>4</v>
      </c>
      <c r="AA2986" s="27" t="n">
        <f aca="false">L2986+M2986</f>
        <v>174</v>
      </c>
      <c r="AB2986" s="27" t="n">
        <f aca="false">IFERROR(ROUND(Q2986/AA2986,2),0)</f>
        <v>45.4</v>
      </c>
      <c r="AC2986" s="27" t="str">
        <f aca="false">IF(AND(K2986="Critical",N2986="No"),"URGENT - No Bed","Normal")</f>
        <v>Normal</v>
      </c>
      <c r="AD2986" s="33" t="n">
        <f aca="false">INDEX(Lookup_Tables!$B$3:$B$12,MATCH(H2986,Lookup_Tables!$A$3:$A$12,0))</f>
        <v>3100000</v>
      </c>
      <c r="AE2986" s="27" t="str">
        <f aca="false">INDEX(Lookup_Tables!$C$3:$C$12,MATCH(H2986,Lookup_Tables!$A$3:$A$12,0))</f>
        <v>Dr. Kavita Rao</v>
      </c>
      <c r="AF2986" s="27" t="str">
        <f aca="false">IFERROR(INDEX(Lookup_Tables!$F$16:$F$45,MATCH(I2986,Lookup_Tables!$E$16:$E$45,0)),"N/A")</f>
        <v>EMP225</v>
      </c>
      <c r="AG2986" s="27" t="n">
        <f aca="false">_xlfn.IFS(R2986="Recovered",4,R2986="Referred",3,R2986="Admitted",2,R2986="Deceased",1,TRUE(),0)</f>
        <v>4</v>
      </c>
      <c r="AH2986" s="27" t="str">
        <f aca="false">IF(T2986&gt;=4,"Satisfied",IF(T2986&gt;=3,"Neutral","Needs Improvement"))</f>
        <v>Neutral</v>
      </c>
    </row>
    <row r="2987" customFormat="false" ht="15" hidden="false" customHeight="false" outlineLevel="0" collapsed="false">
      <c r="A2987" s="30" t="s">
        <v>1190</v>
      </c>
      <c r="B2987" s="30" t="s">
        <v>1191</v>
      </c>
      <c r="C2987" s="30" t="n">
        <v>61</v>
      </c>
      <c r="D2987" s="30" t="s">
        <v>121</v>
      </c>
      <c r="E2987" s="31" t="n">
        <v>45448</v>
      </c>
      <c r="F2987" s="30" t="s">
        <v>1192</v>
      </c>
      <c r="G2987" s="31" t="n">
        <v>45449</v>
      </c>
      <c r="H2987" s="30" t="s">
        <v>206</v>
      </c>
      <c r="I2987" s="30" t="s">
        <v>300</v>
      </c>
      <c r="J2987" s="30" t="s">
        <v>208</v>
      </c>
      <c r="K2987" s="30" t="s">
        <v>156</v>
      </c>
      <c r="L2987" s="30" t="n">
        <v>53</v>
      </c>
      <c r="M2987" s="30" t="n">
        <v>61</v>
      </c>
      <c r="N2987" s="30" t="s">
        <v>127</v>
      </c>
      <c r="O2987" s="30" t="s">
        <v>149</v>
      </c>
      <c r="P2987" s="30" t="s">
        <v>187</v>
      </c>
      <c r="Q2987" s="32" t="n">
        <v>3745.77</v>
      </c>
      <c r="R2987" s="30" t="s">
        <v>130</v>
      </c>
      <c r="S2987" s="30" t="s">
        <v>151</v>
      </c>
      <c r="T2987" s="30" t="n">
        <v>4</v>
      </c>
      <c r="U2987" s="30" t="n">
        <f aca="false">YEAR(E2987)</f>
        <v>2024</v>
      </c>
      <c r="V2987" s="30" t="str">
        <f aca="false">TEXT(E2987,"MMM-YYYY")</f>
        <v>Jun-2024</v>
      </c>
      <c r="W2987" s="30" t="n">
        <f aca="false">MONTH(E2987)</f>
        <v>6</v>
      </c>
      <c r="X2987" s="30" t="str">
        <f aca="false">TEXT(WEEKDAY(E2987,2),"0")&amp;" - "&amp;TEXT(E2987,"dddd")</f>
        <v>3 - Wednesday</v>
      </c>
      <c r="Y2987" s="30" t="str">
        <f aca="false">_xlfn.IFS(C2987&lt;18,"Child (0-17)",C2987&lt;40,"Young Adult (18-39)",C2987&lt;60,"Adult (40-59)",TRUE(),"Senior (60+)")</f>
        <v>Senior (60+)</v>
      </c>
      <c r="Z2987" s="30" t="n">
        <f aca="false">ROUND(G2987-E2987,0)</f>
        <v>1</v>
      </c>
      <c r="AA2987" s="30" t="n">
        <f aca="false">L2987+M2987</f>
        <v>114</v>
      </c>
      <c r="AB2987" s="30" t="n">
        <f aca="false">IFERROR(ROUND(Q2987/AA2987,2),0)</f>
        <v>32.86</v>
      </c>
      <c r="AC2987" s="30" t="str">
        <f aca="false">IF(AND(K2987="Critical",N2987="No"),"URGENT - No Bed","Normal")</f>
        <v>Normal</v>
      </c>
      <c r="AD2987" s="34" t="n">
        <f aca="false">INDEX(Lookup_Tables!$B$3:$B$12,MATCH(H2987,Lookup_Tables!$A$3:$A$12,0))</f>
        <v>2800000</v>
      </c>
      <c r="AE2987" s="30" t="str">
        <f aca="false">INDEX(Lookup_Tables!$C$3:$C$12,MATCH(H2987,Lookup_Tables!$A$3:$A$12,0))</f>
        <v>Dr. Suresh Nair</v>
      </c>
      <c r="AF2987" s="30" t="str">
        <f aca="false">IFERROR(INDEX(Lookup_Tables!$F$16:$F$45,MATCH(I2987,Lookup_Tables!$E$16:$E$45,0)),"N/A")</f>
        <v>EMP211</v>
      </c>
      <c r="AG2987" s="30" t="n">
        <f aca="false">_xlfn.IFS(R2987="Recovered",4,R2987="Referred",3,R2987="Admitted",2,R2987="Deceased",1,TRUE(),0)</f>
        <v>4</v>
      </c>
      <c r="AH2987" s="30" t="str">
        <f aca="false">IF(T2987&gt;=4,"Satisfied",IF(T2987&gt;=3,"Neutral","Needs Improvement"))</f>
        <v>Satisfied</v>
      </c>
    </row>
    <row r="2988" customFormat="false" ht="15" hidden="false" customHeight="false" outlineLevel="0" collapsed="false">
      <c r="A2988" s="27" t="s">
        <v>4866</v>
      </c>
      <c r="B2988" s="27" t="s">
        <v>4867</v>
      </c>
      <c r="C2988" s="27" t="n">
        <v>55</v>
      </c>
      <c r="D2988" s="27" t="s">
        <v>121</v>
      </c>
      <c r="E2988" s="28" t="n">
        <v>45309</v>
      </c>
      <c r="F2988" s="27" t="s">
        <v>826</v>
      </c>
      <c r="G2988" s="28" t="n">
        <v>45320</v>
      </c>
      <c r="H2988" s="27" t="s">
        <v>135</v>
      </c>
      <c r="I2988" s="27" t="s">
        <v>136</v>
      </c>
      <c r="J2988" s="27" t="s">
        <v>618</v>
      </c>
      <c r="K2988" s="27" t="s">
        <v>202</v>
      </c>
      <c r="L2988" s="27" t="n">
        <v>20</v>
      </c>
      <c r="M2988" s="27" t="n">
        <v>107</v>
      </c>
      <c r="N2988" s="27" t="s">
        <v>186</v>
      </c>
      <c r="O2988" s="27" t="s">
        <v>128</v>
      </c>
      <c r="P2988" s="27" t="s">
        <v>150</v>
      </c>
      <c r="Q2988" s="29" t="n">
        <v>17634.73</v>
      </c>
      <c r="R2988" s="27" t="s">
        <v>172</v>
      </c>
      <c r="S2988" s="27" t="s">
        <v>164</v>
      </c>
      <c r="T2988" s="27" t="n">
        <v>1</v>
      </c>
      <c r="U2988" s="27" t="n">
        <f aca="false">YEAR(E2988)</f>
        <v>2024</v>
      </c>
      <c r="V2988" s="27" t="str">
        <f aca="false">TEXT(E2988,"MMM-YYYY")</f>
        <v>Jan-2024</v>
      </c>
      <c r="W2988" s="27" t="n">
        <f aca="false">MONTH(E2988)</f>
        <v>1</v>
      </c>
      <c r="X2988" s="27" t="str">
        <f aca="false">TEXT(WEEKDAY(E2988,2),"0")&amp;" - "&amp;TEXT(E2988,"dddd")</f>
        <v>4 - Thursday</v>
      </c>
      <c r="Y2988" s="27" t="str">
        <f aca="false">_xlfn.IFS(C2988&lt;18,"Child (0-17)",C2988&lt;40,"Young Adult (18-39)",C2988&lt;60,"Adult (40-59)",TRUE(),"Senior (60+)")</f>
        <v>Adult (40-59)</v>
      </c>
      <c r="Z2988" s="27" t="n">
        <f aca="false">ROUND(G2988-E2988,0)</f>
        <v>11</v>
      </c>
      <c r="AA2988" s="27" t="n">
        <f aca="false">L2988+M2988</f>
        <v>127</v>
      </c>
      <c r="AB2988" s="27" t="n">
        <f aca="false">IFERROR(ROUND(Q2988/AA2988,2),0)</f>
        <v>138.86</v>
      </c>
      <c r="AC2988" s="27" t="str">
        <f aca="false">IF(AND(K2988="Critical",N2988="No"),"URGENT - No Bed","Normal")</f>
        <v>Normal</v>
      </c>
      <c r="AD2988" s="33" t="n">
        <f aca="false">INDEX(Lookup_Tables!$B$3:$B$12,MATCH(H2988,Lookup_Tables!$A$3:$A$12,0))</f>
        <v>4600000</v>
      </c>
      <c r="AE2988" s="27" t="str">
        <f aca="false">INDEX(Lookup_Tables!$C$3:$C$12,MATCH(H2988,Lookup_Tables!$A$3:$A$12,0))</f>
        <v>Dr. Farhan Khan</v>
      </c>
      <c r="AF2988" s="27" t="str">
        <f aca="false">IFERROR(INDEX(Lookup_Tables!$F$16:$F$45,MATCH(I2988,Lookup_Tables!$E$16:$E$45,0)),"N/A")</f>
        <v>EMP206</v>
      </c>
      <c r="AG2988" s="27" t="n">
        <f aca="false">_xlfn.IFS(R2988="Recovered",4,R2988="Referred",3,R2988="Admitted",2,R2988="Deceased",1,TRUE(),0)</f>
        <v>2</v>
      </c>
      <c r="AH2988" s="27" t="str">
        <f aca="false">IF(T2988&gt;=4,"Satisfied",IF(T2988&gt;=3,"Neutral","Needs Improvement"))</f>
        <v>Needs Improvement</v>
      </c>
    </row>
    <row r="2989" customFormat="false" ht="15" hidden="false" customHeight="false" outlineLevel="0" collapsed="false">
      <c r="A2989" s="30" t="s">
        <v>6458</v>
      </c>
      <c r="B2989" s="30" t="s">
        <v>1405</v>
      </c>
      <c r="C2989" s="30" t="n">
        <v>50</v>
      </c>
      <c r="D2989" s="30" t="s">
        <v>121</v>
      </c>
      <c r="E2989" s="31" t="n">
        <v>45406</v>
      </c>
      <c r="F2989" s="30" t="s">
        <v>978</v>
      </c>
      <c r="G2989" s="31" t="n">
        <v>45408</v>
      </c>
      <c r="H2989" s="30" t="s">
        <v>183</v>
      </c>
      <c r="I2989" s="30" t="s">
        <v>184</v>
      </c>
      <c r="J2989" s="30" t="s">
        <v>476</v>
      </c>
      <c r="K2989" s="30" t="s">
        <v>156</v>
      </c>
      <c r="L2989" s="30" t="n">
        <v>17</v>
      </c>
      <c r="M2989" s="30" t="n">
        <v>44</v>
      </c>
      <c r="N2989" s="30" t="s">
        <v>127</v>
      </c>
      <c r="O2989" s="30" t="s">
        <v>149</v>
      </c>
      <c r="P2989" s="30" t="s">
        <v>150</v>
      </c>
      <c r="Q2989" s="32" t="n">
        <v>4137.72</v>
      </c>
      <c r="R2989" s="30" t="s">
        <v>130</v>
      </c>
      <c r="S2989" s="30" t="s">
        <v>192</v>
      </c>
      <c r="T2989" s="30" t="n">
        <v>3</v>
      </c>
      <c r="U2989" s="30" t="n">
        <f aca="false">YEAR(E2989)</f>
        <v>2024</v>
      </c>
      <c r="V2989" s="30" t="str">
        <f aca="false">TEXT(E2989,"MMM-YYYY")</f>
        <v>Apr-2024</v>
      </c>
      <c r="W2989" s="30" t="n">
        <f aca="false">MONTH(E2989)</f>
        <v>4</v>
      </c>
      <c r="X2989" s="30" t="str">
        <f aca="false">TEXT(WEEKDAY(E2989,2),"0")&amp;" - "&amp;TEXT(E2989,"dddd")</f>
        <v>3 - Wednesday</v>
      </c>
      <c r="Y2989" s="30" t="str">
        <f aca="false">_xlfn.IFS(C2989&lt;18,"Child (0-17)",C2989&lt;40,"Young Adult (18-39)",C2989&lt;60,"Adult (40-59)",TRUE(),"Senior (60+)")</f>
        <v>Adult (40-59)</v>
      </c>
      <c r="Z2989" s="30" t="n">
        <f aca="false">ROUND(G2989-E2989,0)</f>
        <v>2</v>
      </c>
      <c r="AA2989" s="30" t="n">
        <f aca="false">L2989+M2989</f>
        <v>61</v>
      </c>
      <c r="AB2989" s="30" t="n">
        <f aca="false">IFERROR(ROUND(Q2989/AA2989,2),0)</f>
        <v>67.83</v>
      </c>
      <c r="AC2989" s="30" t="str">
        <f aca="false">IF(AND(K2989="Critical",N2989="No"),"URGENT - No Bed","Normal")</f>
        <v>Normal</v>
      </c>
      <c r="AD2989" s="34" t="n">
        <f aca="false">INDEX(Lookup_Tables!$B$3:$B$12,MATCH(H2989,Lookup_Tables!$A$3:$A$12,0))</f>
        <v>3100000</v>
      </c>
      <c r="AE2989" s="30" t="str">
        <f aca="false">INDEX(Lookup_Tables!$C$3:$C$12,MATCH(H2989,Lookup_Tables!$A$3:$A$12,0))</f>
        <v>Dr. Kavita Rao</v>
      </c>
      <c r="AF2989" s="30" t="str">
        <f aca="false">IFERROR(INDEX(Lookup_Tables!$F$16:$F$45,MATCH(I2989,Lookup_Tables!$E$16:$E$45,0)),"N/A")</f>
        <v>EMP226</v>
      </c>
      <c r="AG2989" s="30" t="n">
        <f aca="false">_xlfn.IFS(R2989="Recovered",4,R2989="Referred",3,R2989="Admitted",2,R2989="Deceased",1,TRUE(),0)</f>
        <v>4</v>
      </c>
      <c r="AH2989" s="30" t="str">
        <f aca="false">IF(T2989&gt;=4,"Satisfied",IF(T2989&gt;=3,"Neutral","Needs Improvement"))</f>
        <v>Neutral</v>
      </c>
    </row>
    <row r="2990" customFormat="false" ht="15" hidden="false" customHeight="false" outlineLevel="0" collapsed="false">
      <c r="A2990" s="27" t="s">
        <v>3256</v>
      </c>
      <c r="B2990" s="27" t="s">
        <v>613</v>
      </c>
      <c r="C2990" s="27" t="n">
        <v>75</v>
      </c>
      <c r="D2990" s="27" t="s">
        <v>121</v>
      </c>
      <c r="E2990" s="28" t="n">
        <v>45338</v>
      </c>
      <c r="F2990" s="27" t="s">
        <v>475</v>
      </c>
      <c r="G2990" s="28" t="n">
        <v>45339</v>
      </c>
      <c r="H2990" s="27" t="s">
        <v>183</v>
      </c>
      <c r="I2990" s="27" t="s">
        <v>212</v>
      </c>
      <c r="J2990" s="27" t="s">
        <v>213</v>
      </c>
      <c r="K2990" s="27" t="s">
        <v>138</v>
      </c>
      <c r="L2990" s="27" t="n">
        <v>49</v>
      </c>
      <c r="M2990" s="27" t="n">
        <v>28</v>
      </c>
      <c r="N2990" s="27" t="s">
        <v>127</v>
      </c>
      <c r="O2990" s="27" t="s">
        <v>171</v>
      </c>
      <c r="P2990" s="27" t="s">
        <v>187</v>
      </c>
      <c r="Q2990" s="29" t="n">
        <v>883.4</v>
      </c>
      <c r="R2990" s="27" t="s">
        <v>130</v>
      </c>
      <c r="S2990" s="27" t="s">
        <v>192</v>
      </c>
      <c r="T2990" s="27" t="n">
        <v>5</v>
      </c>
      <c r="U2990" s="27" t="n">
        <f aca="false">YEAR(E2990)</f>
        <v>2024</v>
      </c>
      <c r="V2990" s="27" t="str">
        <f aca="false">TEXT(E2990,"MMM-YYYY")</f>
        <v>Feb-2024</v>
      </c>
      <c r="W2990" s="27" t="n">
        <f aca="false">MONTH(E2990)</f>
        <v>2</v>
      </c>
      <c r="X2990" s="27" t="str">
        <f aca="false">TEXT(WEEKDAY(E2990,2),"0")&amp;" - "&amp;TEXT(E2990,"dddd")</f>
        <v>5 - Friday</v>
      </c>
      <c r="Y2990" s="27" t="str">
        <f aca="false">_xlfn.IFS(C2990&lt;18,"Child (0-17)",C2990&lt;40,"Young Adult (18-39)",C2990&lt;60,"Adult (40-59)",TRUE(),"Senior (60+)")</f>
        <v>Senior (60+)</v>
      </c>
      <c r="Z2990" s="27" t="n">
        <f aca="false">ROUND(G2990-E2990,0)</f>
        <v>1</v>
      </c>
      <c r="AA2990" s="27" t="n">
        <f aca="false">L2990+M2990</f>
        <v>77</v>
      </c>
      <c r="AB2990" s="27" t="n">
        <f aca="false">IFERROR(ROUND(Q2990/AA2990,2),0)</f>
        <v>11.47</v>
      </c>
      <c r="AC2990" s="27" t="str">
        <f aca="false">IF(AND(K2990="Critical",N2990="No"),"URGENT - No Bed","Normal")</f>
        <v>Normal</v>
      </c>
      <c r="AD2990" s="33" t="n">
        <f aca="false">INDEX(Lookup_Tables!$B$3:$B$12,MATCH(H2990,Lookup_Tables!$A$3:$A$12,0))</f>
        <v>3100000</v>
      </c>
      <c r="AE2990" s="27" t="str">
        <f aca="false">INDEX(Lookup_Tables!$C$3:$C$12,MATCH(H2990,Lookup_Tables!$A$3:$A$12,0))</f>
        <v>Dr. Kavita Rao</v>
      </c>
      <c r="AF2990" s="27" t="str">
        <f aca="false">IFERROR(INDEX(Lookup_Tables!$F$16:$F$45,MATCH(I2990,Lookup_Tables!$E$16:$E$45,0)),"N/A")</f>
        <v>EMP225</v>
      </c>
      <c r="AG2990" s="27" t="n">
        <f aca="false">_xlfn.IFS(R2990="Recovered",4,R2990="Referred",3,R2990="Admitted",2,R2990="Deceased",1,TRUE(),0)</f>
        <v>4</v>
      </c>
      <c r="AH2990" s="27" t="str">
        <f aca="false">IF(T2990&gt;=4,"Satisfied",IF(T2990&gt;=3,"Neutral","Needs Improvement"))</f>
        <v>Satisfied</v>
      </c>
    </row>
    <row r="2991" customFormat="false" ht="15" hidden="false" customHeight="false" outlineLevel="0" collapsed="false">
      <c r="A2991" s="30" t="s">
        <v>5248</v>
      </c>
      <c r="B2991" s="30" t="s">
        <v>3308</v>
      </c>
      <c r="C2991" s="30" t="n">
        <v>46</v>
      </c>
      <c r="D2991" s="30" t="s">
        <v>121</v>
      </c>
      <c r="E2991" s="31" t="n">
        <v>45607</v>
      </c>
      <c r="F2991" s="30" t="s">
        <v>582</v>
      </c>
      <c r="G2991" s="31" t="n">
        <v>45615</v>
      </c>
      <c r="H2991" s="30" t="s">
        <v>135</v>
      </c>
      <c r="I2991" s="30" t="s">
        <v>136</v>
      </c>
      <c r="J2991" s="30" t="s">
        <v>618</v>
      </c>
      <c r="K2991" s="30" t="s">
        <v>202</v>
      </c>
      <c r="L2991" s="30" t="n">
        <v>2</v>
      </c>
      <c r="M2991" s="30" t="n">
        <v>158</v>
      </c>
      <c r="N2991" s="30" t="s">
        <v>186</v>
      </c>
      <c r="O2991" s="30" t="s">
        <v>128</v>
      </c>
      <c r="P2991" s="30" t="s">
        <v>187</v>
      </c>
      <c r="Q2991" s="32" t="n">
        <v>17704.12</v>
      </c>
      <c r="R2991" s="30" t="s">
        <v>130</v>
      </c>
      <c r="S2991" s="30" t="s">
        <v>192</v>
      </c>
      <c r="T2991" s="30" t="n">
        <v>4</v>
      </c>
      <c r="U2991" s="30" t="n">
        <f aca="false">YEAR(E2991)</f>
        <v>2024</v>
      </c>
      <c r="V2991" s="30" t="str">
        <f aca="false">TEXT(E2991,"MMM-YYYY")</f>
        <v>Nov-2024</v>
      </c>
      <c r="W2991" s="30" t="n">
        <f aca="false">MONTH(E2991)</f>
        <v>11</v>
      </c>
      <c r="X2991" s="30" t="str">
        <f aca="false">TEXT(WEEKDAY(E2991,2),"0")&amp;" - "&amp;TEXT(E2991,"dddd")</f>
        <v>1 - Monday</v>
      </c>
      <c r="Y2991" s="30" t="str">
        <f aca="false">_xlfn.IFS(C2991&lt;18,"Child (0-17)",C2991&lt;40,"Young Adult (18-39)",C2991&lt;60,"Adult (40-59)",TRUE(),"Senior (60+)")</f>
        <v>Adult (40-59)</v>
      </c>
      <c r="Z2991" s="30" t="n">
        <f aca="false">ROUND(G2991-E2991,0)</f>
        <v>8</v>
      </c>
      <c r="AA2991" s="30" t="n">
        <f aca="false">L2991+M2991</f>
        <v>160</v>
      </c>
      <c r="AB2991" s="30" t="n">
        <f aca="false">IFERROR(ROUND(Q2991/AA2991,2),0)</f>
        <v>110.65</v>
      </c>
      <c r="AC2991" s="30" t="str">
        <f aca="false">IF(AND(K2991="Critical",N2991="No"),"URGENT - No Bed","Normal")</f>
        <v>Normal</v>
      </c>
      <c r="AD2991" s="34" t="n">
        <f aca="false">INDEX(Lookup_Tables!$B$3:$B$12,MATCH(H2991,Lookup_Tables!$A$3:$A$12,0))</f>
        <v>4600000</v>
      </c>
      <c r="AE2991" s="30" t="str">
        <f aca="false">INDEX(Lookup_Tables!$C$3:$C$12,MATCH(H2991,Lookup_Tables!$A$3:$A$12,0))</f>
        <v>Dr. Farhan Khan</v>
      </c>
      <c r="AF2991" s="30" t="str">
        <f aca="false">IFERROR(INDEX(Lookup_Tables!$F$16:$F$45,MATCH(I2991,Lookup_Tables!$E$16:$E$45,0)),"N/A")</f>
        <v>EMP206</v>
      </c>
      <c r="AG2991" s="30" t="n">
        <f aca="false">_xlfn.IFS(R2991="Recovered",4,R2991="Referred",3,R2991="Admitted",2,R2991="Deceased",1,TRUE(),0)</f>
        <v>4</v>
      </c>
      <c r="AH2991" s="30" t="str">
        <f aca="false">IF(T2991&gt;=4,"Satisfied",IF(T2991&gt;=3,"Neutral","Needs Improvement"))</f>
        <v>Satisfied</v>
      </c>
    </row>
    <row r="2992" customFormat="false" ht="15" hidden="false" customHeight="false" outlineLevel="0" collapsed="false">
      <c r="A2992" s="27" t="s">
        <v>5131</v>
      </c>
      <c r="B2992" s="27" t="s">
        <v>1295</v>
      </c>
      <c r="C2992" s="27" t="n">
        <v>22</v>
      </c>
      <c r="D2992" s="27" t="s">
        <v>181</v>
      </c>
      <c r="E2992" s="28" t="n">
        <v>45297</v>
      </c>
      <c r="F2992" s="27" t="s">
        <v>1179</v>
      </c>
      <c r="G2992" s="28" t="n">
        <v>45299</v>
      </c>
      <c r="H2992" s="27" t="s">
        <v>242</v>
      </c>
      <c r="I2992" s="27" t="s">
        <v>243</v>
      </c>
      <c r="J2992" s="27" t="s">
        <v>401</v>
      </c>
      <c r="K2992" s="27" t="s">
        <v>156</v>
      </c>
      <c r="L2992" s="27" t="n">
        <v>39</v>
      </c>
      <c r="M2992" s="27" t="n">
        <v>39</v>
      </c>
      <c r="N2992" s="27" t="s">
        <v>127</v>
      </c>
      <c r="O2992" s="27" t="s">
        <v>128</v>
      </c>
      <c r="P2992" s="27" t="s">
        <v>140</v>
      </c>
      <c r="Q2992" s="29" t="n">
        <v>4362.27</v>
      </c>
      <c r="R2992" s="27" t="s">
        <v>130</v>
      </c>
      <c r="S2992" s="27" t="s">
        <v>164</v>
      </c>
      <c r="T2992" s="27" t="n">
        <v>5</v>
      </c>
      <c r="U2992" s="27" t="n">
        <f aca="false">YEAR(E2992)</f>
        <v>2024</v>
      </c>
      <c r="V2992" s="27" t="str">
        <f aca="false">TEXT(E2992,"MMM-YYYY")</f>
        <v>Jan-2024</v>
      </c>
      <c r="W2992" s="27" t="n">
        <f aca="false">MONTH(E2992)</f>
        <v>1</v>
      </c>
      <c r="X2992" s="27" t="str">
        <f aca="false">TEXT(WEEKDAY(E2992,2),"0")&amp;" - "&amp;TEXT(E2992,"dddd")</f>
        <v>6 - Saturday</v>
      </c>
      <c r="Y2992" s="27" t="str">
        <f aca="false">_xlfn.IFS(C2992&lt;18,"Child (0-17)",C2992&lt;40,"Young Adult (18-39)",C2992&lt;60,"Adult (40-59)",TRUE(),"Senior (60+)")</f>
        <v>Young Adult (18-39)</v>
      </c>
      <c r="Z2992" s="27" t="n">
        <f aca="false">ROUND(G2992-E2992,0)</f>
        <v>2</v>
      </c>
      <c r="AA2992" s="27" t="n">
        <f aca="false">L2992+M2992</f>
        <v>78</v>
      </c>
      <c r="AB2992" s="27" t="n">
        <f aca="false">IFERROR(ROUND(Q2992/AA2992,2),0)</f>
        <v>55.93</v>
      </c>
      <c r="AC2992" s="27" t="str">
        <f aca="false">IF(AND(K2992="Critical",N2992="No"),"URGENT - No Bed","Normal")</f>
        <v>Normal</v>
      </c>
      <c r="AD2992" s="33" t="n">
        <f aca="false">INDEX(Lookup_Tables!$B$3:$B$12,MATCH(H2992,Lookup_Tables!$A$3:$A$12,0))</f>
        <v>3000000</v>
      </c>
      <c r="AE2992" s="27" t="str">
        <f aca="false">INDEX(Lookup_Tables!$C$3:$C$12,MATCH(H2992,Lookup_Tables!$A$3:$A$12,0))</f>
        <v>Dr. Pooja Iyer</v>
      </c>
      <c r="AF2992" s="27" t="str">
        <f aca="false">IFERROR(INDEX(Lookup_Tables!$F$16:$F$45,MATCH(I2992,Lookup_Tables!$E$16:$E$45,0)),"N/A")</f>
        <v>EMP214</v>
      </c>
      <c r="AG2992" s="27" t="n">
        <f aca="false">_xlfn.IFS(R2992="Recovered",4,R2992="Referred",3,R2992="Admitted",2,R2992="Deceased",1,TRUE(),0)</f>
        <v>4</v>
      </c>
      <c r="AH2992" s="27" t="str">
        <f aca="false">IF(T2992&gt;=4,"Satisfied",IF(T2992&gt;=3,"Neutral","Needs Improvement"))</f>
        <v>Satisfied</v>
      </c>
    </row>
    <row r="2993" customFormat="false" ht="15" hidden="false" customHeight="false" outlineLevel="0" collapsed="false">
      <c r="A2993" s="30" t="s">
        <v>6101</v>
      </c>
      <c r="B2993" s="30" t="s">
        <v>2418</v>
      </c>
      <c r="C2993" s="30" t="n">
        <v>81</v>
      </c>
      <c r="D2993" s="30" t="s">
        <v>181</v>
      </c>
      <c r="E2993" s="31" t="n">
        <v>45602</v>
      </c>
      <c r="F2993" s="30" t="s">
        <v>1553</v>
      </c>
      <c r="G2993" s="31" t="n">
        <v>45602</v>
      </c>
      <c r="H2993" s="30" t="s">
        <v>146</v>
      </c>
      <c r="I2993" s="30" t="s">
        <v>309</v>
      </c>
      <c r="J2993" s="30" t="s">
        <v>148</v>
      </c>
      <c r="K2993" s="30" t="s">
        <v>138</v>
      </c>
      <c r="L2993" s="30" t="n">
        <v>87</v>
      </c>
      <c r="M2993" s="30" t="n">
        <v>24</v>
      </c>
      <c r="N2993" s="30" t="s">
        <v>127</v>
      </c>
      <c r="O2993" s="30" t="s">
        <v>139</v>
      </c>
      <c r="P2993" s="30" t="s">
        <v>150</v>
      </c>
      <c r="Q2993" s="32" t="n">
        <v>1371.94</v>
      </c>
      <c r="R2993" s="30" t="s">
        <v>130</v>
      </c>
      <c r="S2993" s="30" t="s">
        <v>197</v>
      </c>
      <c r="T2993" s="30" t="n">
        <v>4</v>
      </c>
      <c r="U2993" s="30" t="n">
        <f aca="false">YEAR(E2993)</f>
        <v>2024</v>
      </c>
      <c r="V2993" s="30" t="str">
        <f aca="false">TEXT(E2993,"MMM-YYYY")</f>
        <v>Nov-2024</v>
      </c>
      <c r="W2993" s="30" t="n">
        <f aca="false">MONTH(E2993)</f>
        <v>11</v>
      </c>
      <c r="X2993" s="30" t="str">
        <f aca="false">TEXT(WEEKDAY(E2993,2),"0")&amp;" - "&amp;TEXT(E2993,"dddd")</f>
        <v>3 - Wednesday</v>
      </c>
      <c r="Y2993" s="30" t="str">
        <f aca="false">_xlfn.IFS(C2993&lt;18,"Child (0-17)",C2993&lt;40,"Young Adult (18-39)",C2993&lt;60,"Adult (40-59)",TRUE(),"Senior (60+)")</f>
        <v>Senior (60+)</v>
      </c>
      <c r="Z2993" s="30" t="n">
        <f aca="false">ROUND(G2993-E2993,0)</f>
        <v>0</v>
      </c>
      <c r="AA2993" s="30" t="n">
        <f aca="false">L2993+M2993</f>
        <v>111</v>
      </c>
      <c r="AB2993" s="30" t="n">
        <f aca="false">IFERROR(ROUND(Q2993/AA2993,2),0)</f>
        <v>12.36</v>
      </c>
      <c r="AC2993" s="30" t="str">
        <f aca="false">IF(AND(K2993="Critical",N2993="No"),"URGENT - No Bed","Normal")</f>
        <v>Normal</v>
      </c>
      <c r="AD2993" s="34" t="n">
        <f aca="false">INDEX(Lookup_Tables!$B$3:$B$12,MATCH(H2993,Lookup_Tables!$A$3:$A$12,0))</f>
        <v>2700000</v>
      </c>
      <c r="AE2993" s="30" t="str">
        <f aca="false">INDEX(Lookup_Tables!$C$3:$C$12,MATCH(H2993,Lookup_Tables!$A$3:$A$12,0))</f>
        <v>Dr. Vikram Singh</v>
      </c>
      <c r="AF2993" s="30" t="str">
        <f aca="false">IFERROR(INDEX(Lookup_Tables!$F$16:$F$45,MATCH(I2993,Lookup_Tables!$E$16:$E$45,0)),"N/A")</f>
        <v>EMP228</v>
      </c>
      <c r="AG2993" s="30" t="n">
        <f aca="false">_xlfn.IFS(R2993="Recovered",4,R2993="Referred",3,R2993="Admitted",2,R2993="Deceased",1,TRUE(),0)</f>
        <v>4</v>
      </c>
      <c r="AH2993" s="30" t="str">
        <f aca="false">IF(T2993&gt;=4,"Satisfied",IF(T2993&gt;=3,"Neutral","Needs Improvement"))</f>
        <v>Satisfied</v>
      </c>
    </row>
    <row r="2994" customFormat="false" ht="15" hidden="false" customHeight="false" outlineLevel="0" collapsed="false">
      <c r="A2994" s="27" t="s">
        <v>2558</v>
      </c>
      <c r="B2994" s="27" t="s">
        <v>1505</v>
      </c>
      <c r="C2994" s="27" t="n">
        <v>73</v>
      </c>
      <c r="D2994" s="27" t="s">
        <v>121</v>
      </c>
      <c r="E2994" s="28" t="n">
        <v>45364</v>
      </c>
      <c r="F2994" s="27" t="s">
        <v>1389</v>
      </c>
      <c r="G2994" s="28" t="n">
        <v>45370</v>
      </c>
      <c r="H2994" s="27" t="s">
        <v>123</v>
      </c>
      <c r="I2994" s="27" t="s">
        <v>124</v>
      </c>
      <c r="J2994" s="27" t="s">
        <v>125</v>
      </c>
      <c r="K2994" s="27" t="s">
        <v>126</v>
      </c>
      <c r="L2994" s="27" t="n">
        <v>36</v>
      </c>
      <c r="M2994" s="27" t="n">
        <v>77</v>
      </c>
      <c r="N2994" s="27" t="s">
        <v>127</v>
      </c>
      <c r="O2994" s="27" t="s">
        <v>139</v>
      </c>
      <c r="P2994" s="27" t="s">
        <v>140</v>
      </c>
      <c r="Q2994" s="29" t="n">
        <v>8012.78</v>
      </c>
      <c r="R2994" s="27" t="s">
        <v>130</v>
      </c>
      <c r="S2994" s="27" t="s">
        <v>151</v>
      </c>
      <c r="T2994" s="27" t="n">
        <v>3</v>
      </c>
      <c r="U2994" s="27" t="n">
        <f aca="false">YEAR(E2994)</f>
        <v>2024</v>
      </c>
      <c r="V2994" s="27" t="str">
        <f aca="false">TEXT(E2994,"MMM-YYYY")</f>
        <v>Mar-2024</v>
      </c>
      <c r="W2994" s="27" t="n">
        <f aca="false">MONTH(E2994)</f>
        <v>3</v>
      </c>
      <c r="X2994" s="27" t="str">
        <f aca="false">TEXT(WEEKDAY(E2994,2),"0")&amp;" - "&amp;TEXT(E2994,"dddd")</f>
        <v>3 - Wednesday</v>
      </c>
      <c r="Y2994" s="27" t="str">
        <f aca="false">_xlfn.IFS(C2994&lt;18,"Child (0-17)",C2994&lt;40,"Young Adult (18-39)",C2994&lt;60,"Adult (40-59)",TRUE(),"Senior (60+)")</f>
        <v>Senior (60+)</v>
      </c>
      <c r="Z2994" s="27" t="n">
        <f aca="false">ROUND(G2994-E2994,0)</f>
        <v>6</v>
      </c>
      <c r="AA2994" s="27" t="n">
        <f aca="false">L2994+M2994</f>
        <v>113</v>
      </c>
      <c r="AB2994" s="27" t="n">
        <f aca="false">IFERROR(ROUND(Q2994/AA2994,2),0)</f>
        <v>70.91</v>
      </c>
      <c r="AC2994" s="27" t="str">
        <f aca="false">IF(AND(K2994="Critical",N2994="No"),"URGENT - No Bed","Normal")</f>
        <v>Normal</v>
      </c>
      <c r="AD2994" s="33" t="n">
        <f aca="false">INDEX(Lookup_Tables!$B$3:$B$12,MATCH(H2994,Lookup_Tables!$A$3:$A$12,0))</f>
        <v>2200000</v>
      </c>
      <c r="AE2994" s="27" t="str">
        <f aca="false">INDEX(Lookup_Tables!$C$3:$C$12,MATCH(H2994,Lookup_Tables!$A$3:$A$12,0))</f>
        <v>Dr. Rohan Das</v>
      </c>
      <c r="AF2994" s="27" t="str">
        <f aca="false">IFERROR(INDEX(Lookup_Tables!$F$16:$F$45,MATCH(I2994,Lookup_Tables!$E$16:$E$45,0)),"N/A")</f>
        <v>EMP205</v>
      </c>
      <c r="AG2994" s="27" t="n">
        <f aca="false">_xlfn.IFS(R2994="Recovered",4,R2994="Referred",3,R2994="Admitted",2,R2994="Deceased",1,TRUE(),0)</f>
        <v>4</v>
      </c>
      <c r="AH2994" s="27" t="str">
        <f aca="false">IF(T2994&gt;=4,"Satisfied",IF(T2994&gt;=3,"Neutral","Needs Improvement"))</f>
        <v>Neutral</v>
      </c>
    </row>
    <row r="2995" customFormat="false" ht="15" hidden="false" customHeight="false" outlineLevel="0" collapsed="false">
      <c r="A2995" s="30" t="s">
        <v>4513</v>
      </c>
      <c r="B2995" s="30" t="s">
        <v>4514</v>
      </c>
      <c r="C2995" s="30" t="n">
        <v>26</v>
      </c>
      <c r="D2995" s="30" t="s">
        <v>121</v>
      </c>
      <c r="E2995" s="31" t="n">
        <v>45592</v>
      </c>
      <c r="F2995" s="30" t="s">
        <v>1257</v>
      </c>
      <c r="G2995" s="31" t="n">
        <v>45593</v>
      </c>
      <c r="H2995" s="30" t="s">
        <v>242</v>
      </c>
      <c r="I2995" s="30" t="s">
        <v>315</v>
      </c>
      <c r="J2995" s="30" t="s">
        <v>363</v>
      </c>
      <c r="K2995" s="30" t="s">
        <v>138</v>
      </c>
      <c r="L2995" s="30" t="n">
        <v>59</v>
      </c>
      <c r="M2995" s="30" t="n">
        <v>28</v>
      </c>
      <c r="N2995" s="30" t="s">
        <v>127</v>
      </c>
      <c r="O2995" s="30" t="s">
        <v>139</v>
      </c>
      <c r="P2995" s="30" t="s">
        <v>150</v>
      </c>
      <c r="Q2995" s="32" t="n">
        <v>1753.62</v>
      </c>
      <c r="R2995" s="30" t="s">
        <v>130</v>
      </c>
      <c r="S2995" s="30" t="s">
        <v>151</v>
      </c>
      <c r="T2995" s="30" t="n">
        <v>4</v>
      </c>
      <c r="U2995" s="30" t="n">
        <f aca="false">YEAR(E2995)</f>
        <v>2024</v>
      </c>
      <c r="V2995" s="30" t="str">
        <f aca="false">TEXT(E2995,"MMM-YYYY")</f>
        <v>Oct-2024</v>
      </c>
      <c r="W2995" s="30" t="n">
        <f aca="false">MONTH(E2995)</f>
        <v>10</v>
      </c>
      <c r="X2995" s="30" t="str">
        <f aca="false">TEXT(WEEKDAY(E2995,2),"0")&amp;" - "&amp;TEXT(E2995,"dddd")</f>
        <v>7 - Sunday</v>
      </c>
      <c r="Y2995" s="30" t="str">
        <f aca="false">_xlfn.IFS(C2995&lt;18,"Child (0-17)",C2995&lt;40,"Young Adult (18-39)",C2995&lt;60,"Adult (40-59)",TRUE(),"Senior (60+)")</f>
        <v>Young Adult (18-39)</v>
      </c>
      <c r="Z2995" s="30" t="n">
        <f aca="false">ROUND(G2995-E2995,0)</f>
        <v>1</v>
      </c>
      <c r="AA2995" s="30" t="n">
        <f aca="false">L2995+M2995</f>
        <v>87</v>
      </c>
      <c r="AB2995" s="30" t="n">
        <f aca="false">IFERROR(ROUND(Q2995/AA2995,2),0)</f>
        <v>20.16</v>
      </c>
      <c r="AC2995" s="30" t="str">
        <f aca="false">IF(AND(K2995="Critical",N2995="No"),"URGENT - No Bed","Normal")</f>
        <v>Normal</v>
      </c>
      <c r="AD2995" s="34" t="n">
        <f aca="false">INDEX(Lookup_Tables!$B$3:$B$12,MATCH(H2995,Lookup_Tables!$A$3:$A$12,0))</f>
        <v>3000000</v>
      </c>
      <c r="AE2995" s="30" t="str">
        <f aca="false">INDEX(Lookup_Tables!$C$3:$C$12,MATCH(H2995,Lookup_Tables!$A$3:$A$12,0))</f>
        <v>Dr. Pooja Iyer</v>
      </c>
      <c r="AF2995" s="30" t="str">
        <f aca="false">IFERROR(INDEX(Lookup_Tables!$F$16:$F$45,MATCH(I2995,Lookup_Tables!$E$16:$E$45,0)),"N/A")</f>
        <v>EMP213</v>
      </c>
      <c r="AG2995" s="30" t="n">
        <f aca="false">_xlfn.IFS(R2995="Recovered",4,R2995="Referred",3,R2995="Admitted",2,R2995="Deceased",1,TRUE(),0)</f>
        <v>4</v>
      </c>
      <c r="AH2995" s="30" t="str">
        <f aca="false">IF(T2995&gt;=4,"Satisfied",IF(T2995&gt;=3,"Neutral","Needs Improvement"))</f>
        <v>Satisfied</v>
      </c>
    </row>
    <row r="2996" customFormat="false" ht="15" hidden="false" customHeight="false" outlineLevel="0" collapsed="false">
      <c r="A2996" s="27" t="s">
        <v>3080</v>
      </c>
      <c r="B2996" s="27" t="s">
        <v>3081</v>
      </c>
      <c r="C2996" s="27" t="n">
        <v>50</v>
      </c>
      <c r="D2996" s="27" t="s">
        <v>181</v>
      </c>
      <c r="E2996" s="28" t="n">
        <v>45553</v>
      </c>
      <c r="F2996" s="27" t="s">
        <v>1255</v>
      </c>
      <c r="G2996" s="28" t="n">
        <v>45554</v>
      </c>
      <c r="H2996" s="27" t="s">
        <v>242</v>
      </c>
      <c r="I2996" s="27" t="s">
        <v>466</v>
      </c>
      <c r="J2996" s="27" t="s">
        <v>422</v>
      </c>
      <c r="K2996" s="27" t="s">
        <v>138</v>
      </c>
      <c r="L2996" s="27" t="n">
        <v>49</v>
      </c>
      <c r="M2996" s="27" t="n">
        <v>43</v>
      </c>
      <c r="N2996" s="27" t="s">
        <v>186</v>
      </c>
      <c r="O2996" s="27" t="s">
        <v>128</v>
      </c>
      <c r="P2996" s="27" t="s">
        <v>187</v>
      </c>
      <c r="Q2996" s="29" t="n">
        <v>1896.32</v>
      </c>
      <c r="R2996" s="27" t="s">
        <v>130</v>
      </c>
      <c r="S2996" s="27" t="s">
        <v>192</v>
      </c>
      <c r="T2996" s="27" t="n">
        <v>4</v>
      </c>
      <c r="U2996" s="27" t="n">
        <f aca="false">YEAR(E2996)</f>
        <v>2024</v>
      </c>
      <c r="V2996" s="27" t="str">
        <f aca="false">TEXT(E2996,"MMM-YYYY")</f>
        <v>Sep-2024</v>
      </c>
      <c r="W2996" s="27" t="n">
        <f aca="false">MONTH(E2996)</f>
        <v>9</v>
      </c>
      <c r="X2996" s="27" t="str">
        <f aca="false">TEXT(WEEKDAY(E2996,2),"0")&amp;" - "&amp;TEXT(E2996,"dddd")</f>
        <v>3 - Wednesday</v>
      </c>
      <c r="Y2996" s="27" t="str">
        <f aca="false">_xlfn.IFS(C2996&lt;18,"Child (0-17)",C2996&lt;40,"Young Adult (18-39)",C2996&lt;60,"Adult (40-59)",TRUE(),"Senior (60+)")</f>
        <v>Adult (40-59)</v>
      </c>
      <c r="Z2996" s="27" t="n">
        <f aca="false">ROUND(G2996-E2996,0)</f>
        <v>1</v>
      </c>
      <c r="AA2996" s="27" t="n">
        <f aca="false">L2996+M2996</f>
        <v>92</v>
      </c>
      <c r="AB2996" s="27" t="n">
        <f aca="false">IFERROR(ROUND(Q2996/AA2996,2),0)</f>
        <v>20.61</v>
      </c>
      <c r="AC2996" s="27" t="str">
        <f aca="false">IF(AND(K2996="Critical",N2996="No"),"URGENT - No Bed","Normal")</f>
        <v>Normal</v>
      </c>
      <c r="AD2996" s="33" t="n">
        <f aca="false">INDEX(Lookup_Tables!$B$3:$B$12,MATCH(H2996,Lookup_Tables!$A$3:$A$12,0))</f>
        <v>3000000</v>
      </c>
      <c r="AE2996" s="27" t="str">
        <f aca="false">INDEX(Lookup_Tables!$C$3:$C$12,MATCH(H2996,Lookup_Tables!$A$3:$A$12,0))</f>
        <v>Dr. Pooja Iyer</v>
      </c>
      <c r="AF2996" s="27" t="str">
        <f aca="false">IFERROR(INDEX(Lookup_Tables!$F$16:$F$45,MATCH(I2996,Lookup_Tables!$E$16:$E$45,0)),"N/A")</f>
        <v>EMP212</v>
      </c>
      <c r="AG2996" s="27" t="n">
        <f aca="false">_xlfn.IFS(R2996="Recovered",4,R2996="Referred",3,R2996="Admitted",2,R2996="Deceased",1,TRUE(),0)</f>
        <v>4</v>
      </c>
      <c r="AH2996" s="27" t="str">
        <f aca="false">IF(T2996&gt;=4,"Satisfied",IF(T2996&gt;=3,"Neutral","Needs Improvement"))</f>
        <v>Satisfied</v>
      </c>
    </row>
    <row r="2997" customFormat="false" ht="15" hidden="false" customHeight="false" outlineLevel="0" collapsed="false">
      <c r="A2997" s="30" t="s">
        <v>4973</v>
      </c>
      <c r="B2997" s="30" t="s">
        <v>2398</v>
      </c>
      <c r="C2997" s="30" t="n">
        <v>52</v>
      </c>
      <c r="D2997" s="30" t="s">
        <v>121</v>
      </c>
      <c r="E2997" s="31" t="n">
        <v>45342</v>
      </c>
      <c r="F2997" s="30" t="s">
        <v>516</v>
      </c>
      <c r="G2997" s="31" t="n">
        <v>45345</v>
      </c>
      <c r="H2997" s="30" t="s">
        <v>146</v>
      </c>
      <c r="I2997" s="30" t="s">
        <v>176</v>
      </c>
      <c r="J2997" s="30" t="s">
        <v>177</v>
      </c>
      <c r="K2997" s="30" t="s">
        <v>156</v>
      </c>
      <c r="L2997" s="30" t="n">
        <v>48</v>
      </c>
      <c r="M2997" s="30" t="n">
        <v>44</v>
      </c>
      <c r="N2997" s="30" t="s">
        <v>127</v>
      </c>
      <c r="O2997" s="30" t="s">
        <v>139</v>
      </c>
      <c r="P2997" s="30" t="s">
        <v>129</v>
      </c>
      <c r="Q2997" s="32" t="n">
        <v>4450.92</v>
      </c>
      <c r="R2997" s="30" t="s">
        <v>130</v>
      </c>
      <c r="S2997" s="30" t="s">
        <v>335</v>
      </c>
      <c r="T2997" s="30" t="n">
        <v>4</v>
      </c>
      <c r="U2997" s="30" t="n">
        <f aca="false">YEAR(E2997)</f>
        <v>2024</v>
      </c>
      <c r="V2997" s="30" t="str">
        <f aca="false">TEXT(E2997,"MMM-YYYY")</f>
        <v>Feb-2024</v>
      </c>
      <c r="W2997" s="30" t="n">
        <f aca="false">MONTH(E2997)</f>
        <v>2</v>
      </c>
      <c r="X2997" s="30" t="str">
        <f aca="false">TEXT(WEEKDAY(E2997,2),"0")&amp;" - "&amp;TEXT(E2997,"dddd")</f>
        <v>2 - Tuesday</v>
      </c>
      <c r="Y2997" s="30" t="str">
        <f aca="false">_xlfn.IFS(C2997&lt;18,"Child (0-17)",C2997&lt;40,"Young Adult (18-39)",C2997&lt;60,"Adult (40-59)",TRUE(),"Senior (60+)")</f>
        <v>Adult (40-59)</v>
      </c>
      <c r="Z2997" s="30" t="n">
        <f aca="false">ROUND(G2997-E2997,0)</f>
        <v>3</v>
      </c>
      <c r="AA2997" s="30" t="n">
        <f aca="false">L2997+M2997</f>
        <v>92</v>
      </c>
      <c r="AB2997" s="30" t="n">
        <f aca="false">IFERROR(ROUND(Q2997/AA2997,2),0)</f>
        <v>48.38</v>
      </c>
      <c r="AC2997" s="30" t="str">
        <f aca="false">IF(AND(K2997="Critical",N2997="No"),"URGENT - No Bed","Normal")</f>
        <v>Normal</v>
      </c>
      <c r="AD2997" s="34" t="n">
        <f aca="false">INDEX(Lookup_Tables!$B$3:$B$12,MATCH(H2997,Lookup_Tables!$A$3:$A$12,0))</f>
        <v>2700000</v>
      </c>
      <c r="AE2997" s="30" t="str">
        <f aca="false">INDEX(Lookup_Tables!$C$3:$C$12,MATCH(H2997,Lookup_Tables!$A$3:$A$12,0))</f>
        <v>Dr. Vikram Singh</v>
      </c>
      <c r="AF2997" s="30" t="str">
        <f aca="false">IFERROR(INDEX(Lookup_Tables!$F$16:$F$45,MATCH(I2997,Lookup_Tables!$E$16:$E$45,0)),"N/A")</f>
        <v>EMP227</v>
      </c>
      <c r="AG2997" s="30" t="n">
        <f aca="false">_xlfn.IFS(R2997="Recovered",4,R2997="Referred",3,R2997="Admitted",2,R2997="Deceased",1,TRUE(),0)</f>
        <v>4</v>
      </c>
      <c r="AH2997" s="30" t="str">
        <f aca="false">IF(T2997&gt;=4,"Satisfied",IF(T2997&gt;=3,"Neutral","Needs Improvement"))</f>
        <v>Satisfied</v>
      </c>
    </row>
    <row r="2998" customFormat="false" ht="15" hidden="false" customHeight="false" outlineLevel="0" collapsed="false">
      <c r="A2998" s="27" t="s">
        <v>6430</v>
      </c>
      <c r="B2998" s="27" t="s">
        <v>537</v>
      </c>
      <c r="C2998" s="27" t="n">
        <v>22</v>
      </c>
      <c r="D2998" s="27" t="s">
        <v>144</v>
      </c>
      <c r="E2998" s="28" t="n">
        <v>45420</v>
      </c>
      <c r="F2998" s="27" t="s">
        <v>953</v>
      </c>
      <c r="G2998" s="28" t="n">
        <v>45421</v>
      </c>
      <c r="H2998" s="27" t="s">
        <v>206</v>
      </c>
      <c r="I2998" s="27" t="s">
        <v>207</v>
      </c>
      <c r="J2998" s="27" t="s">
        <v>469</v>
      </c>
      <c r="K2998" s="27" t="s">
        <v>138</v>
      </c>
      <c r="L2998" s="27" t="n">
        <v>87</v>
      </c>
      <c r="M2998" s="27" t="n">
        <v>36</v>
      </c>
      <c r="N2998" s="27" t="s">
        <v>127</v>
      </c>
      <c r="O2998" s="27" t="s">
        <v>171</v>
      </c>
      <c r="P2998" s="27" t="s">
        <v>140</v>
      </c>
      <c r="Q2998" s="29" t="n">
        <v>1415.94</v>
      </c>
      <c r="R2998" s="27" t="s">
        <v>130</v>
      </c>
      <c r="S2998" s="27" t="s">
        <v>178</v>
      </c>
      <c r="T2998" s="27" t="n">
        <v>5</v>
      </c>
      <c r="U2998" s="27" t="n">
        <f aca="false">YEAR(E2998)</f>
        <v>2024</v>
      </c>
      <c r="V2998" s="27" t="str">
        <f aca="false">TEXT(E2998,"MMM-YYYY")</f>
        <v>May-2024</v>
      </c>
      <c r="W2998" s="27" t="n">
        <f aca="false">MONTH(E2998)</f>
        <v>5</v>
      </c>
      <c r="X2998" s="27" t="str">
        <f aca="false">TEXT(WEEKDAY(E2998,2),"0")&amp;" - "&amp;TEXT(E2998,"dddd")</f>
        <v>3 - Wednesday</v>
      </c>
      <c r="Y2998" s="27" t="str">
        <f aca="false">_xlfn.IFS(C2998&lt;18,"Child (0-17)",C2998&lt;40,"Young Adult (18-39)",C2998&lt;60,"Adult (40-59)",TRUE(),"Senior (60+)")</f>
        <v>Young Adult (18-39)</v>
      </c>
      <c r="Z2998" s="27" t="n">
        <f aca="false">ROUND(G2998-E2998,0)</f>
        <v>1</v>
      </c>
      <c r="AA2998" s="27" t="n">
        <f aca="false">L2998+M2998</f>
        <v>123</v>
      </c>
      <c r="AB2998" s="27" t="n">
        <f aca="false">IFERROR(ROUND(Q2998/AA2998,2),0)</f>
        <v>11.51</v>
      </c>
      <c r="AC2998" s="27" t="str">
        <f aca="false">IF(AND(K2998="Critical",N2998="No"),"URGENT - No Bed","Normal")</f>
        <v>Normal</v>
      </c>
      <c r="AD2998" s="33" t="n">
        <f aca="false">INDEX(Lookup_Tables!$B$3:$B$12,MATCH(H2998,Lookup_Tables!$A$3:$A$12,0))</f>
        <v>2800000</v>
      </c>
      <c r="AE2998" s="27" t="str">
        <f aca="false">INDEX(Lookup_Tables!$C$3:$C$12,MATCH(H2998,Lookup_Tables!$A$3:$A$12,0))</f>
        <v>Dr. Suresh Nair</v>
      </c>
      <c r="AF2998" s="27" t="str">
        <f aca="false">IFERROR(INDEX(Lookup_Tables!$F$16:$F$45,MATCH(I2998,Lookup_Tables!$E$16:$E$45,0)),"N/A")</f>
        <v>EMP209</v>
      </c>
      <c r="AG2998" s="27" t="n">
        <f aca="false">_xlfn.IFS(R2998="Recovered",4,R2998="Referred",3,R2998="Admitted",2,R2998="Deceased",1,TRUE(),0)</f>
        <v>4</v>
      </c>
      <c r="AH2998" s="27" t="str">
        <f aca="false">IF(T2998&gt;=4,"Satisfied",IF(T2998&gt;=3,"Neutral","Needs Improvement"))</f>
        <v>Satisfied</v>
      </c>
    </row>
    <row r="2999" customFormat="false" ht="15" hidden="false" customHeight="false" outlineLevel="0" collapsed="false">
      <c r="A2999" s="30" t="s">
        <v>451</v>
      </c>
      <c r="B2999" s="30" t="s">
        <v>189</v>
      </c>
      <c r="C2999" s="30" t="n">
        <v>59</v>
      </c>
      <c r="D2999" s="30" t="s">
        <v>181</v>
      </c>
      <c r="E2999" s="31" t="n">
        <v>45519</v>
      </c>
      <c r="F2999" s="30" t="s">
        <v>452</v>
      </c>
      <c r="G2999" s="31" t="n">
        <v>45520</v>
      </c>
      <c r="H2999" s="30" t="s">
        <v>146</v>
      </c>
      <c r="I2999" s="30" t="s">
        <v>176</v>
      </c>
      <c r="J2999" s="30" t="s">
        <v>148</v>
      </c>
      <c r="K2999" s="30" t="s">
        <v>156</v>
      </c>
      <c r="L2999" s="30" t="n">
        <v>75</v>
      </c>
      <c r="M2999" s="30" t="n">
        <v>73</v>
      </c>
      <c r="N2999" s="30" t="s">
        <v>186</v>
      </c>
      <c r="O2999" s="30" t="s">
        <v>139</v>
      </c>
      <c r="P2999" s="30" t="s">
        <v>140</v>
      </c>
      <c r="Q2999" s="32" t="n">
        <v>3564.48</v>
      </c>
      <c r="R2999" s="30" t="s">
        <v>268</v>
      </c>
      <c r="S2999" s="30" t="s">
        <v>197</v>
      </c>
      <c r="T2999" s="30" t="n">
        <v>3</v>
      </c>
      <c r="U2999" s="30" t="n">
        <f aca="false">YEAR(E2999)</f>
        <v>2024</v>
      </c>
      <c r="V2999" s="30" t="str">
        <f aca="false">TEXT(E2999,"MMM-YYYY")</f>
        <v>Aug-2024</v>
      </c>
      <c r="W2999" s="30" t="n">
        <f aca="false">MONTH(E2999)</f>
        <v>8</v>
      </c>
      <c r="X2999" s="30" t="str">
        <f aca="false">TEXT(WEEKDAY(E2999,2),"0")&amp;" - "&amp;TEXT(E2999,"dddd")</f>
        <v>4 - Thursday</v>
      </c>
      <c r="Y2999" s="30" t="str">
        <f aca="false">_xlfn.IFS(C2999&lt;18,"Child (0-17)",C2999&lt;40,"Young Adult (18-39)",C2999&lt;60,"Adult (40-59)",TRUE(),"Senior (60+)")</f>
        <v>Adult (40-59)</v>
      </c>
      <c r="Z2999" s="30" t="n">
        <f aca="false">ROUND(G2999-E2999,0)</f>
        <v>1</v>
      </c>
      <c r="AA2999" s="30" t="n">
        <f aca="false">L2999+M2999</f>
        <v>148</v>
      </c>
      <c r="AB2999" s="30" t="n">
        <f aca="false">IFERROR(ROUND(Q2999/AA2999,2),0)</f>
        <v>24.08</v>
      </c>
      <c r="AC2999" s="30" t="str">
        <f aca="false">IF(AND(K2999="Critical",N2999="No"),"URGENT - No Bed","Normal")</f>
        <v>Normal</v>
      </c>
      <c r="AD2999" s="34" t="n">
        <f aca="false">INDEX(Lookup_Tables!$B$3:$B$12,MATCH(H2999,Lookup_Tables!$A$3:$A$12,0))</f>
        <v>2700000</v>
      </c>
      <c r="AE2999" s="30" t="str">
        <f aca="false">INDEX(Lookup_Tables!$C$3:$C$12,MATCH(H2999,Lookup_Tables!$A$3:$A$12,0))</f>
        <v>Dr. Vikram Singh</v>
      </c>
      <c r="AF2999" s="30" t="str">
        <f aca="false">IFERROR(INDEX(Lookup_Tables!$F$16:$F$45,MATCH(I2999,Lookup_Tables!$E$16:$E$45,0)),"N/A")</f>
        <v>EMP227</v>
      </c>
      <c r="AG2999" s="30" t="n">
        <f aca="false">_xlfn.IFS(R2999="Recovered",4,R2999="Referred",3,R2999="Admitted",2,R2999="Deceased",1,TRUE(),0)</f>
        <v>3</v>
      </c>
      <c r="AH2999" s="30" t="str">
        <f aca="false">IF(T2999&gt;=4,"Satisfied",IF(T2999&gt;=3,"Neutral","Needs Improvement"))</f>
        <v>Neutral</v>
      </c>
    </row>
    <row r="3000" customFormat="false" ht="15" hidden="false" customHeight="false" outlineLevel="0" collapsed="false">
      <c r="A3000" s="27" t="s">
        <v>4560</v>
      </c>
      <c r="B3000" s="27" t="s">
        <v>4561</v>
      </c>
      <c r="C3000" s="27" t="n">
        <v>65</v>
      </c>
      <c r="D3000" s="27" t="s">
        <v>121</v>
      </c>
      <c r="E3000" s="28" t="n">
        <v>45542</v>
      </c>
      <c r="F3000" s="27" t="s">
        <v>2588</v>
      </c>
      <c r="G3000" s="28" t="n">
        <v>45546</v>
      </c>
      <c r="H3000" s="27" t="s">
        <v>183</v>
      </c>
      <c r="I3000" s="27" t="s">
        <v>184</v>
      </c>
      <c r="J3000" s="27" t="s">
        <v>213</v>
      </c>
      <c r="K3000" s="27" t="s">
        <v>202</v>
      </c>
      <c r="L3000" s="27" t="n">
        <v>16</v>
      </c>
      <c r="M3000" s="27" t="n">
        <v>147</v>
      </c>
      <c r="N3000" s="27" t="s">
        <v>186</v>
      </c>
      <c r="O3000" s="27" t="s">
        <v>128</v>
      </c>
      <c r="P3000" s="27" t="s">
        <v>129</v>
      </c>
      <c r="Q3000" s="29" t="n">
        <v>17436.41</v>
      </c>
      <c r="R3000" s="27" t="s">
        <v>268</v>
      </c>
      <c r="S3000" s="27" t="s">
        <v>157</v>
      </c>
      <c r="T3000" s="27" t="n">
        <v>2</v>
      </c>
      <c r="U3000" s="27" t="n">
        <f aca="false">YEAR(E3000)</f>
        <v>2024</v>
      </c>
      <c r="V3000" s="27" t="str">
        <f aca="false">TEXT(E3000,"MMM-YYYY")</f>
        <v>Sep-2024</v>
      </c>
      <c r="W3000" s="27" t="n">
        <f aca="false">MONTH(E3000)</f>
        <v>9</v>
      </c>
      <c r="X3000" s="27" t="str">
        <f aca="false">TEXT(WEEKDAY(E3000,2),"0")&amp;" - "&amp;TEXT(E3000,"dddd")</f>
        <v>6 - Saturday</v>
      </c>
      <c r="Y3000" s="27" t="str">
        <f aca="false">_xlfn.IFS(C3000&lt;18,"Child (0-17)",C3000&lt;40,"Young Adult (18-39)",C3000&lt;60,"Adult (40-59)",TRUE(),"Senior (60+)")</f>
        <v>Senior (60+)</v>
      </c>
      <c r="Z3000" s="27" t="n">
        <f aca="false">ROUND(G3000-E3000,0)</f>
        <v>4</v>
      </c>
      <c r="AA3000" s="27" t="n">
        <f aca="false">L3000+M3000</f>
        <v>163</v>
      </c>
      <c r="AB3000" s="27" t="n">
        <f aca="false">IFERROR(ROUND(Q3000/AA3000,2),0)</f>
        <v>106.97</v>
      </c>
      <c r="AC3000" s="27" t="str">
        <f aca="false">IF(AND(K3000="Critical",N3000="No"),"URGENT - No Bed","Normal")</f>
        <v>Normal</v>
      </c>
      <c r="AD3000" s="33" t="n">
        <f aca="false">INDEX(Lookup_Tables!$B$3:$B$12,MATCH(H3000,Lookup_Tables!$A$3:$A$12,0))</f>
        <v>3100000</v>
      </c>
      <c r="AE3000" s="27" t="str">
        <f aca="false">INDEX(Lookup_Tables!$C$3:$C$12,MATCH(H3000,Lookup_Tables!$A$3:$A$12,0))</f>
        <v>Dr. Kavita Rao</v>
      </c>
      <c r="AF3000" s="27" t="str">
        <f aca="false">IFERROR(INDEX(Lookup_Tables!$F$16:$F$45,MATCH(I3000,Lookup_Tables!$E$16:$E$45,0)),"N/A")</f>
        <v>EMP226</v>
      </c>
      <c r="AG3000" s="27" t="n">
        <f aca="false">_xlfn.IFS(R3000="Recovered",4,R3000="Referred",3,R3000="Admitted",2,R3000="Deceased",1,TRUE(),0)</f>
        <v>3</v>
      </c>
      <c r="AH3000" s="27" t="str">
        <f aca="false">IF(T3000&gt;=4,"Satisfied",IF(T3000&gt;=3,"Neutral","Needs Improvement"))</f>
        <v>Needs Improvement</v>
      </c>
    </row>
    <row r="3001" customFormat="false" ht="15" hidden="false" customHeight="false" outlineLevel="0" collapsed="false">
      <c r="A3001" s="30" t="s">
        <v>6139</v>
      </c>
      <c r="B3001" s="30" t="s">
        <v>4770</v>
      </c>
      <c r="C3001" s="30" t="n">
        <v>51</v>
      </c>
      <c r="D3001" s="30" t="s">
        <v>121</v>
      </c>
      <c r="E3001" s="31" t="n">
        <v>45373</v>
      </c>
      <c r="F3001" s="30" t="s">
        <v>1579</v>
      </c>
      <c r="G3001" s="31" t="n">
        <v>45374</v>
      </c>
      <c r="H3001" s="30" t="s">
        <v>146</v>
      </c>
      <c r="I3001" s="30" t="s">
        <v>147</v>
      </c>
      <c r="J3001" s="30" t="s">
        <v>148</v>
      </c>
      <c r="K3001" s="30" t="s">
        <v>138</v>
      </c>
      <c r="L3001" s="30" t="n">
        <v>86</v>
      </c>
      <c r="M3001" s="30" t="n">
        <v>26</v>
      </c>
      <c r="N3001" s="30" t="s">
        <v>127</v>
      </c>
      <c r="O3001" s="30" t="s">
        <v>139</v>
      </c>
      <c r="P3001" s="30" t="s">
        <v>187</v>
      </c>
      <c r="Q3001" s="32" t="n">
        <v>1745.54</v>
      </c>
      <c r="R3001" s="30" t="s">
        <v>172</v>
      </c>
      <c r="S3001" s="30" t="s">
        <v>197</v>
      </c>
      <c r="T3001" s="30" t="n">
        <v>2</v>
      </c>
      <c r="U3001" s="30" t="n">
        <f aca="false">YEAR(E3001)</f>
        <v>2024</v>
      </c>
      <c r="V3001" s="30" t="str">
        <f aca="false">TEXT(E3001,"MMM-YYYY")</f>
        <v>Mar-2024</v>
      </c>
      <c r="W3001" s="30" t="n">
        <f aca="false">MONTH(E3001)</f>
        <v>3</v>
      </c>
      <c r="X3001" s="30" t="str">
        <f aca="false">TEXT(WEEKDAY(E3001,2),"0")&amp;" - "&amp;TEXT(E3001,"dddd")</f>
        <v>5 - Friday</v>
      </c>
      <c r="Y3001" s="30" t="str">
        <f aca="false">_xlfn.IFS(C3001&lt;18,"Child (0-17)",C3001&lt;40,"Young Adult (18-39)",C3001&lt;60,"Adult (40-59)",TRUE(),"Senior (60+)")</f>
        <v>Adult (40-59)</v>
      </c>
      <c r="Z3001" s="30" t="n">
        <f aca="false">ROUND(G3001-E3001,0)</f>
        <v>1</v>
      </c>
      <c r="AA3001" s="30" t="n">
        <f aca="false">L3001+M3001</f>
        <v>112</v>
      </c>
      <c r="AB3001" s="30" t="n">
        <f aca="false">IFERROR(ROUND(Q3001/AA3001,2),0)</f>
        <v>15.59</v>
      </c>
      <c r="AC3001" s="30" t="str">
        <f aca="false">IF(AND(K3001="Critical",N3001="No"),"URGENT - No Bed","Normal")</f>
        <v>Normal</v>
      </c>
      <c r="AD3001" s="34" t="n">
        <f aca="false">INDEX(Lookup_Tables!$B$3:$B$12,MATCH(H3001,Lookup_Tables!$A$3:$A$12,0))</f>
        <v>2700000</v>
      </c>
      <c r="AE3001" s="30" t="str">
        <f aca="false">INDEX(Lookup_Tables!$C$3:$C$12,MATCH(H3001,Lookup_Tables!$A$3:$A$12,0))</f>
        <v>Dr. Vikram Singh</v>
      </c>
      <c r="AF3001" s="30" t="str">
        <f aca="false">IFERROR(INDEX(Lookup_Tables!$F$16:$F$45,MATCH(I3001,Lookup_Tables!$E$16:$E$45,0)),"N/A")</f>
        <v>EMP229</v>
      </c>
      <c r="AG3001" s="30" t="n">
        <f aca="false">_xlfn.IFS(R3001="Recovered",4,R3001="Referred",3,R3001="Admitted",2,R3001="Deceased",1,TRUE(),0)</f>
        <v>2</v>
      </c>
      <c r="AH3001" s="30" t="str">
        <f aca="false">IF(T3001&gt;=4,"Satisfied",IF(T3001&gt;=3,"Neutral","Needs Improvement"))</f>
        <v>Needs Improvement</v>
      </c>
    </row>
    <row r="3002" customFormat="false" ht="15" hidden="false" customHeight="false" outlineLevel="0" collapsed="false">
      <c r="A3002" s="27" t="s">
        <v>2730</v>
      </c>
      <c r="B3002" s="27" t="s">
        <v>2731</v>
      </c>
      <c r="C3002" s="27" t="n">
        <v>19</v>
      </c>
      <c r="D3002" s="27" t="s">
        <v>181</v>
      </c>
      <c r="E3002" s="28" t="n">
        <v>45353</v>
      </c>
      <c r="F3002" s="27" t="s">
        <v>948</v>
      </c>
      <c r="G3002" s="28" t="n">
        <v>45353</v>
      </c>
      <c r="H3002" s="27" t="s">
        <v>168</v>
      </c>
      <c r="I3002" s="27" t="s">
        <v>169</v>
      </c>
      <c r="J3002" s="27" t="s">
        <v>191</v>
      </c>
      <c r="K3002" s="27" t="s">
        <v>138</v>
      </c>
      <c r="L3002" s="27" t="n">
        <v>72</v>
      </c>
      <c r="M3002" s="27" t="n">
        <v>23</v>
      </c>
      <c r="N3002" s="27" t="s">
        <v>127</v>
      </c>
      <c r="O3002" s="27" t="s">
        <v>171</v>
      </c>
      <c r="P3002" s="27" t="s">
        <v>150</v>
      </c>
      <c r="Q3002" s="29" t="n">
        <v>1323.8</v>
      </c>
      <c r="R3002" s="27" t="s">
        <v>130</v>
      </c>
      <c r="S3002" s="27" t="s">
        <v>178</v>
      </c>
      <c r="T3002" s="27" t="n">
        <v>3</v>
      </c>
      <c r="U3002" s="27" t="n">
        <f aca="false">YEAR(E3002)</f>
        <v>2024</v>
      </c>
      <c r="V3002" s="27" t="str">
        <f aca="false">TEXT(E3002,"MMM-YYYY")</f>
        <v>Mar-2024</v>
      </c>
      <c r="W3002" s="27" t="n">
        <f aca="false">MONTH(E3002)</f>
        <v>3</v>
      </c>
      <c r="X3002" s="27" t="str">
        <f aca="false">TEXT(WEEKDAY(E3002,2),"0")&amp;" - "&amp;TEXT(E3002,"dddd")</f>
        <v>6 - Saturday</v>
      </c>
      <c r="Y3002" s="27" t="str">
        <f aca="false">_xlfn.IFS(C3002&lt;18,"Child (0-17)",C3002&lt;40,"Young Adult (18-39)",C3002&lt;60,"Adult (40-59)",TRUE(),"Senior (60+)")</f>
        <v>Young Adult (18-39)</v>
      </c>
      <c r="Z3002" s="27" t="n">
        <f aca="false">ROUND(G3002-E3002,0)</f>
        <v>0</v>
      </c>
      <c r="AA3002" s="27" t="n">
        <f aca="false">L3002+M3002</f>
        <v>95</v>
      </c>
      <c r="AB3002" s="27" t="n">
        <f aca="false">IFERROR(ROUND(Q3002/AA3002,2),0)</f>
        <v>13.93</v>
      </c>
      <c r="AC3002" s="27" t="str">
        <f aca="false">IF(AND(K3002="Critical",N3002="No"),"URGENT - No Bed","Normal")</f>
        <v>Normal</v>
      </c>
      <c r="AD3002" s="33" t="n">
        <f aca="false">INDEX(Lookup_Tables!$B$3:$B$12,MATCH(H3002,Lookup_Tables!$A$3:$A$12,0))</f>
        <v>4400000</v>
      </c>
      <c r="AE3002" s="27" t="str">
        <f aca="false">INDEX(Lookup_Tables!$C$3:$C$12,MATCH(H3002,Lookup_Tables!$A$3:$A$12,0))</f>
        <v>Dr. Neha Chopra</v>
      </c>
      <c r="AF3002" s="27" t="str">
        <f aca="false">IFERROR(INDEX(Lookup_Tables!$F$16:$F$45,MATCH(I3002,Lookup_Tables!$E$16:$E$45,0)),"N/A")</f>
        <v>EMP220</v>
      </c>
      <c r="AG3002" s="27" t="n">
        <f aca="false">_xlfn.IFS(R3002="Recovered",4,R3002="Referred",3,R3002="Admitted",2,R3002="Deceased",1,TRUE(),0)</f>
        <v>4</v>
      </c>
      <c r="AH3002" s="27" t="str">
        <f aca="false">IF(T3002&gt;=4,"Satisfied",IF(T3002&gt;=3,"Neutral","Needs Improvement"))</f>
        <v>Neutral</v>
      </c>
    </row>
    <row r="3003" customFormat="false" ht="15" hidden="false" customHeight="false" outlineLevel="0" collapsed="false">
      <c r="A3003" s="30" t="s">
        <v>6743</v>
      </c>
      <c r="B3003" s="30" t="s">
        <v>6744</v>
      </c>
      <c r="C3003" s="30" t="n">
        <v>23</v>
      </c>
      <c r="D3003" s="30" t="s">
        <v>121</v>
      </c>
      <c r="E3003" s="31" t="n">
        <v>45524</v>
      </c>
      <c r="F3003" s="30" t="s">
        <v>341</v>
      </c>
      <c r="G3003" s="31" t="n">
        <v>45524</v>
      </c>
      <c r="H3003" s="30" t="s">
        <v>146</v>
      </c>
      <c r="I3003" s="30" t="s">
        <v>176</v>
      </c>
      <c r="J3003" s="30" t="s">
        <v>148</v>
      </c>
      <c r="K3003" s="30" t="s">
        <v>156</v>
      </c>
      <c r="L3003" s="30" t="n">
        <v>68</v>
      </c>
      <c r="M3003" s="30" t="n">
        <v>89</v>
      </c>
      <c r="N3003" s="30" t="s">
        <v>127</v>
      </c>
      <c r="O3003" s="30" t="s">
        <v>171</v>
      </c>
      <c r="P3003" s="30" t="s">
        <v>140</v>
      </c>
      <c r="Q3003" s="32" t="n">
        <v>3705.49</v>
      </c>
      <c r="R3003" s="30" t="s">
        <v>130</v>
      </c>
      <c r="S3003" s="30" t="s">
        <v>178</v>
      </c>
      <c r="T3003" s="30" t="n">
        <v>3</v>
      </c>
      <c r="U3003" s="30" t="n">
        <f aca="false">YEAR(E3003)</f>
        <v>2024</v>
      </c>
      <c r="V3003" s="30" t="str">
        <f aca="false">TEXT(E3003,"MMM-YYYY")</f>
        <v>Aug-2024</v>
      </c>
      <c r="W3003" s="30" t="n">
        <f aca="false">MONTH(E3003)</f>
        <v>8</v>
      </c>
      <c r="X3003" s="30" t="str">
        <f aca="false">TEXT(WEEKDAY(E3003,2),"0")&amp;" - "&amp;TEXT(E3003,"dddd")</f>
        <v>2 - Tuesday</v>
      </c>
      <c r="Y3003" s="30" t="str">
        <f aca="false">_xlfn.IFS(C3003&lt;18,"Child (0-17)",C3003&lt;40,"Young Adult (18-39)",C3003&lt;60,"Adult (40-59)",TRUE(),"Senior (60+)")</f>
        <v>Young Adult (18-39)</v>
      </c>
      <c r="Z3003" s="30" t="n">
        <f aca="false">ROUND(G3003-E3003,0)</f>
        <v>0</v>
      </c>
      <c r="AA3003" s="30" t="n">
        <f aca="false">L3003+M3003</f>
        <v>157</v>
      </c>
      <c r="AB3003" s="30" t="n">
        <f aca="false">IFERROR(ROUND(Q3003/AA3003,2),0)</f>
        <v>23.6</v>
      </c>
      <c r="AC3003" s="30" t="str">
        <f aca="false">IF(AND(K3003="Critical",N3003="No"),"URGENT - No Bed","Normal")</f>
        <v>Normal</v>
      </c>
      <c r="AD3003" s="34" t="n">
        <f aca="false">INDEX(Lookup_Tables!$B$3:$B$12,MATCH(H3003,Lookup_Tables!$A$3:$A$12,0))</f>
        <v>2700000</v>
      </c>
      <c r="AE3003" s="30" t="str">
        <f aca="false">INDEX(Lookup_Tables!$C$3:$C$12,MATCH(H3003,Lookup_Tables!$A$3:$A$12,0))</f>
        <v>Dr. Vikram Singh</v>
      </c>
      <c r="AF3003" s="30" t="str">
        <f aca="false">IFERROR(INDEX(Lookup_Tables!$F$16:$F$45,MATCH(I3003,Lookup_Tables!$E$16:$E$45,0)),"N/A")</f>
        <v>EMP227</v>
      </c>
      <c r="AG3003" s="30" t="n">
        <f aca="false">_xlfn.IFS(R3003="Recovered",4,R3003="Referred",3,R3003="Admitted",2,R3003="Deceased",1,TRUE(),0)</f>
        <v>4</v>
      </c>
      <c r="AH3003" s="30" t="str">
        <f aca="false">IF(T3003&gt;=4,"Satisfied",IF(T3003&gt;=3,"Neutral","Needs Improvement"))</f>
        <v>Neutral</v>
      </c>
    </row>
    <row r="3004" customFormat="false" ht="15" hidden="false" customHeight="false" outlineLevel="0" collapsed="false">
      <c r="A3004" s="27" t="s">
        <v>1619</v>
      </c>
      <c r="B3004" s="27" t="s">
        <v>1620</v>
      </c>
      <c r="C3004" s="27" t="n">
        <v>37</v>
      </c>
      <c r="D3004" s="27" t="s">
        <v>121</v>
      </c>
      <c r="E3004" s="28" t="n">
        <v>45308</v>
      </c>
      <c r="F3004" s="27" t="s">
        <v>764</v>
      </c>
      <c r="G3004" s="28" t="n">
        <v>45311</v>
      </c>
      <c r="H3004" s="27" t="s">
        <v>236</v>
      </c>
      <c r="I3004" s="27" t="s">
        <v>237</v>
      </c>
      <c r="J3004" s="27" t="s">
        <v>238</v>
      </c>
      <c r="K3004" s="27" t="s">
        <v>156</v>
      </c>
      <c r="L3004" s="27" t="n">
        <v>39</v>
      </c>
      <c r="M3004" s="27" t="n">
        <v>42</v>
      </c>
      <c r="N3004" s="27" t="s">
        <v>186</v>
      </c>
      <c r="O3004" s="27" t="s">
        <v>128</v>
      </c>
      <c r="P3004" s="27" t="s">
        <v>140</v>
      </c>
      <c r="Q3004" s="29" t="n">
        <v>2637.6</v>
      </c>
      <c r="R3004" s="27" t="s">
        <v>130</v>
      </c>
      <c r="S3004" s="27" t="s">
        <v>335</v>
      </c>
      <c r="T3004" s="27" t="n">
        <v>5</v>
      </c>
      <c r="U3004" s="27" t="n">
        <f aca="false">YEAR(E3004)</f>
        <v>2024</v>
      </c>
      <c r="V3004" s="27" t="str">
        <f aca="false">TEXT(E3004,"MMM-YYYY")</f>
        <v>Jan-2024</v>
      </c>
      <c r="W3004" s="27" t="n">
        <f aca="false">MONTH(E3004)</f>
        <v>1</v>
      </c>
      <c r="X3004" s="27" t="str">
        <f aca="false">TEXT(WEEKDAY(E3004,2),"0")&amp;" - "&amp;TEXT(E3004,"dddd")</f>
        <v>3 - Wednesday</v>
      </c>
      <c r="Y3004" s="27" t="str">
        <f aca="false">_xlfn.IFS(C3004&lt;18,"Child (0-17)",C3004&lt;40,"Young Adult (18-39)",C3004&lt;60,"Adult (40-59)",TRUE(),"Senior (60+)")</f>
        <v>Young Adult (18-39)</v>
      </c>
      <c r="Z3004" s="27" t="n">
        <f aca="false">ROUND(G3004-E3004,0)</f>
        <v>3</v>
      </c>
      <c r="AA3004" s="27" t="n">
        <f aca="false">L3004+M3004</f>
        <v>81</v>
      </c>
      <c r="AB3004" s="27" t="n">
        <f aca="false">IFERROR(ROUND(Q3004/AA3004,2),0)</f>
        <v>32.56</v>
      </c>
      <c r="AC3004" s="27" t="str">
        <f aca="false">IF(AND(K3004="Critical",N3004="No"),"URGENT - No Bed","Normal")</f>
        <v>Normal</v>
      </c>
      <c r="AD3004" s="33" t="n">
        <f aca="false">INDEX(Lookup_Tables!$B$3:$B$12,MATCH(H3004,Lookup_Tables!$A$3:$A$12,0))</f>
        <v>3900000</v>
      </c>
      <c r="AE3004" s="27" t="str">
        <f aca="false">INDEX(Lookup_Tables!$C$3:$C$12,MATCH(H3004,Lookup_Tables!$A$3:$A$12,0))</f>
        <v>Dr. Rina Mehta</v>
      </c>
      <c r="AF3004" s="27" t="str">
        <f aca="false">IFERROR(INDEX(Lookup_Tables!$F$16:$F$45,MATCH(I3004,Lookup_Tables!$E$16:$E$45,0)),"N/A")</f>
        <v>EMP215</v>
      </c>
      <c r="AG3004" s="27" t="n">
        <f aca="false">_xlfn.IFS(R3004="Recovered",4,R3004="Referred",3,R3004="Admitted",2,R3004="Deceased",1,TRUE(),0)</f>
        <v>4</v>
      </c>
      <c r="AH3004" s="27" t="str">
        <f aca="false">IF(T3004&gt;=4,"Satisfied",IF(T3004&gt;=3,"Neutral","Needs Improvement"))</f>
        <v>Satisfied</v>
      </c>
    </row>
    <row r="3005" customFormat="false" ht="15" hidden="false" customHeight="false" outlineLevel="0" collapsed="false">
      <c r="A3005" s="30" t="s">
        <v>3478</v>
      </c>
      <c r="B3005" s="30" t="s">
        <v>3479</v>
      </c>
      <c r="C3005" s="30" t="n">
        <v>35</v>
      </c>
      <c r="D3005" s="30" t="s">
        <v>181</v>
      </c>
      <c r="E3005" s="31" t="n">
        <v>45537</v>
      </c>
      <c r="F3005" s="30" t="s">
        <v>1132</v>
      </c>
      <c r="G3005" s="31" t="n">
        <v>45541</v>
      </c>
      <c r="H3005" s="30" t="s">
        <v>146</v>
      </c>
      <c r="I3005" s="30" t="s">
        <v>147</v>
      </c>
      <c r="J3005" s="30" t="s">
        <v>244</v>
      </c>
      <c r="K3005" s="30" t="s">
        <v>126</v>
      </c>
      <c r="L3005" s="30" t="n">
        <v>10</v>
      </c>
      <c r="M3005" s="30" t="n">
        <v>66</v>
      </c>
      <c r="N3005" s="30" t="s">
        <v>186</v>
      </c>
      <c r="O3005" s="30" t="s">
        <v>139</v>
      </c>
      <c r="P3005" s="30" t="s">
        <v>129</v>
      </c>
      <c r="Q3005" s="32" t="n">
        <v>8359.08</v>
      </c>
      <c r="R3005" s="30" t="s">
        <v>462</v>
      </c>
      <c r="S3005" s="30" t="s">
        <v>131</v>
      </c>
      <c r="T3005" s="30" t="n">
        <v>1</v>
      </c>
      <c r="U3005" s="30" t="n">
        <f aca="false">YEAR(E3005)</f>
        <v>2024</v>
      </c>
      <c r="V3005" s="30" t="str">
        <f aca="false">TEXT(E3005,"MMM-YYYY")</f>
        <v>Sep-2024</v>
      </c>
      <c r="W3005" s="30" t="n">
        <f aca="false">MONTH(E3005)</f>
        <v>9</v>
      </c>
      <c r="X3005" s="30" t="str">
        <f aca="false">TEXT(WEEKDAY(E3005,2),"0")&amp;" - "&amp;TEXT(E3005,"dddd")</f>
        <v>1 - Monday</v>
      </c>
      <c r="Y3005" s="30" t="str">
        <f aca="false">_xlfn.IFS(C3005&lt;18,"Child (0-17)",C3005&lt;40,"Young Adult (18-39)",C3005&lt;60,"Adult (40-59)",TRUE(),"Senior (60+)")</f>
        <v>Young Adult (18-39)</v>
      </c>
      <c r="Z3005" s="30" t="n">
        <f aca="false">ROUND(G3005-E3005,0)</f>
        <v>4</v>
      </c>
      <c r="AA3005" s="30" t="n">
        <f aca="false">L3005+M3005</f>
        <v>76</v>
      </c>
      <c r="AB3005" s="30" t="n">
        <f aca="false">IFERROR(ROUND(Q3005/AA3005,2),0)</f>
        <v>109.99</v>
      </c>
      <c r="AC3005" s="30" t="str">
        <f aca="false">IF(AND(K3005="Critical",N3005="No"),"URGENT - No Bed","Normal")</f>
        <v>Normal</v>
      </c>
      <c r="AD3005" s="34" t="n">
        <f aca="false">INDEX(Lookup_Tables!$B$3:$B$12,MATCH(H3005,Lookup_Tables!$A$3:$A$12,0))</f>
        <v>2700000</v>
      </c>
      <c r="AE3005" s="30" t="str">
        <f aca="false">INDEX(Lookup_Tables!$C$3:$C$12,MATCH(H3005,Lookup_Tables!$A$3:$A$12,0))</f>
        <v>Dr. Vikram Singh</v>
      </c>
      <c r="AF3005" s="30" t="str">
        <f aca="false">IFERROR(INDEX(Lookup_Tables!$F$16:$F$45,MATCH(I3005,Lookup_Tables!$E$16:$E$45,0)),"N/A")</f>
        <v>EMP229</v>
      </c>
      <c r="AG3005" s="30" t="n">
        <f aca="false">_xlfn.IFS(R3005="Recovered",4,R3005="Referred",3,R3005="Admitted",2,R3005="Deceased",1,TRUE(),0)</f>
        <v>1</v>
      </c>
      <c r="AH3005" s="30" t="str">
        <f aca="false">IF(T3005&gt;=4,"Satisfied",IF(T3005&gt;=3,"Neutral","Needs Improvement"))</f>
        <v>Needs Improvement</v>
      </c>
    </row>
    <row r="3006" customFormat="false" ht="15" hidden="false" customHeight="false" outlineLevel="0" collapsed="false">
      <c r="A3006" s="27" t="s">
        <v>3894</v>
      </c>
      <c r="B3006" s="27" t="s">
        <v>1601</v>
      </c>
      <c r="C3006" s="27" t="n">
        <v>64</v>
      </c>
      <c r="D3006" s="27" t="s">
        <v>121</v>
      </c>
      <c r="E3006" s="28" t="n">
        <v>45583</v>
      </c>
      <c r="F3006" s="27" t="s">
        <v>645</v>
      </c>
      <c r="G3006" s="28" t="n">
        <v>45584</v>
      </c>
      <c r="H3006" s="27" t="s">
        <v>161</v>
      </c>
      <c r="I3006" s="27" t="s">
        <v>320</v>
      </c>
      <c r="J3006" s="27" t="s">
        <v>163</v>
      </c>
      <c r="K3006" s="27" t="s">
        <v>156</v>
      </c>
      <c r="L3006" s="27" t="n">
        <v>56</v>
      </c>
      <c r="M3006" s="27" t="n">
        <v>69</v>
      </c>
      <c r="N3006" s="27" t="s">
        <v>127</v>
      </c>
      <c r="O3006" s="27" t="s">
        <v>149</v>
      </c>
      <c r="P3006" s="27" t="s">
        <v>129</v>
      </c>
      <c r="Q3006" s="29" t="n">
        <v>3802.8</v>
      </c>
      <c r="R3006" s="27" t="s">
        <v>130</v>
      </c>
      <c r="S3006" s="27" t="s">
        <v>164</v>
      </c>
      <c r="T3006" s="27" t="n">
        <v>3</v>
      </c>
      <c r="U3006" s="27" t="n">
        <f aca="false">YEAR(E3006)</f>
        <v>2024</v>
      </c>
      <c r="V3006" s="27" t="str">
        <f aca="false">TEXT(E3006,"MMM-YYYY")</f>
        <v>Oct-2024</v>
      </c>
      <c r="W3006" s="27" t="n">
        <f aca="false">MONTH(E3006)</f>
        <v>10</v>
      </c>
      <c r="X3006" s="27" t="str">
        <f aca="false">TEXT(WEEKDAY(E3006,2),"0")&amp;" - "&amp;TEXT(E3006,"dddd")</f>
        <v>5 - Friday</v>
      </c>
      <c r="Y3006" s="27" t="str">
        <f aca="false">_xlfn.IFS(C3006&lt;18,"Child (0-17)",C3006&lt;40,"Young Adult (18-39)",C3006&lt;60,"Adult (40-59)",TRUE(),"Senior (60+)")</f>
        <v>Senior (60+)</v>
      </c>
      <c r="Z3006" s="27" t="n">
        <f aca="false">ROUND(G3006-E3006,0)</f>
        <v>1</v>
      </c>
      <c r="AA3006" s="27" t="n">
        <f aca="false">L3006+M3006</f>
        <v>125</v>
      </c>
      <c r="AB3006" s="27" t="n">
        <f aca="false">IFERROR(ROUND(Q3006/AA3006,2),0)</f>
        <v>30.42</v>
      </c>
      <c r="AC3006" s="27" t="str">
        <f aca="false">IF(AND(K3006="Critical",N3006="No"),"URGENT - No Bed","Normal")</f>
        <v>Normal</v>
      </c>
      <c r="AD3006" s="33" t="n">
        <f aca="false">INDEX(Lookup_Tables!$B$3:$B$12,MATCH(H3006,Lookup_Tables!$A$3:$A$12,0))</f>
        <v>3600000</v>
      </c>
      <c r="AE3006" s="27" t="str">
        <f aca="false">INDEX(Lookup_Tables!$C$3:$C$12,MATCH(H3006,Lookup_Tables!$A$3:$A$12,0))</f>
        <v>Dr. Sameer Joshi</v>
      </c>
      <c r="AF3006" s="27" t="str">
        <f aca="false">IFERROR(INDEX(Lookup_Tables!$F$16:$F$45,MATCH(I3006,Lookup_Tables!$E$16:$E$45,0)),"N/A")</f>
        <v>EMP223</v>
      </c>
      <c r="AG3006" s="27" t="n">
        <f aca="false">_xlfn.IFS(R3006="Recovered",4,R3006="Referred",3,R3006="Admitted",2,R3006="Deceased",1,TRUE(),0)</f>
        <v>4</v>
      </c>
      <c r="AH3006" s="27" t="str">
        <f aca="false">IF(T3006&gt;=4,"Satisfied",IF(T3006&gt;=3,"Neutral","Needs Improvement"))</f>
        <v>Neutral</v>
      </c>
    </row>
    <row r="3007" customFormat="false" ht="15" hidden="false" customHeight="false" outlineLevel="0" collapsed="false">
      <c r="A3007" s="30" t="s">
        <v>6656</v>
      </c>
      <c r="B3007" s="30" t="s">
        <v>2585</v>
      </c>
      <c r="C3007" s="30" t="n">
        <v>40</v>
      </c>
      <c r="D3007" s="30" t="s">
        <v>121</v>
      </c>
      <c r="E3007" s="31" t="n">
        <v>45568</v>
      </c>
      <c r="F3007" s="30" t="s">
        <v>274</v>
      </c>
      <c r="G3007" s="31" t="n">
        <v>45579</v>
      </c>
      <c r="H3007" s="30" t="s">
        <v>236</v>
      </c>
      <c r="I3007" s="30" t="s">
        <v>323</v>
      </c>
      <c r="J3007" s="30" t="s">
        <v>287</v>
      </c>
      <c r="K3007" s="30" t="s">
        <v>202</v>
      </c>
      <c r="L3007" s="30" t="n">
        <v>16</v>
      </c>
      <c r="M3007" s="30" t="n">
        <v>207</v>
      </c>
      <c r="N3007" s="30" t="s">
        <v>186</v>
      </c>
      <c r="O3007" s="30" t="s">
        <v>139</v>
      </c>
      <c r="P3007" s="30" t="s">
        <v>150</v>
      </c>
      <c r="Q3007" s="32" t="n">
        <v>19313.94</v>
      </c>
      <c r="R3007" s="30" t="s">
        <v>130</v>
      </c>
      <c r="S3007" s="30" t="s">
        <v>164</v>
      </c>
      <c r="T3007" s="30" t="n">
        <v>4</v>
      </c>
      <c r="U3007" s="30" t="n">
        <f aca="false">YEAR(E3007)</f>
        <v>2024</v>
      </c>
      <c r="V3007" s="30" t="str">
        <f aca="false">TEXT(E3007,"MMM-YYYY")</f>
        <v>Oct-2024</v>
      </c>
      <c r="W3007" s="30" t="n">
        <f aca="false">MONTH(E3007)</f>
        <v>10</v>
      </c>
      <c r="X3007" s="30" t="str">
        <f aca="false">TEXT(WEEKDAY(E3007,2),"0")&amp;" - "&amp;TEXT(E3007,"dddd")</f>
        <v>4 - Thursday</v>
      </c>
      <c r="Y3007" s="30" t="str">
        <f aca="false">_xlfn.IFS(C3007&lt;18,"Child (0-17)",C3007&lt;40,"Young Adult (18-39)",C3007&lt;60,"Adult (40-59)",TRUE(),"Senior (60+)")</f>
        <v>Adult (40-59)</v>
      </c>
      <c r="Z3007" s="30" t="n">
        <f aca="false">ROUND(G3007-E3007,0)</f>
        <v>11</v>
      </c>
      <c r="AA3007" s="30" t="n">
        <f aca="false">L3007+M3007</f>
        <v>223</v>
      </c>
      <c r="AB3007" s="30" t="n">
        <f aca="false">IFERROR(ROUND(Q3007/AA3007,2),0)</f>
        <v>86.61</v>
      </c>
      <c r="AC3007" s="30" t="str">
        <f aca="false">IF(AND(K3007="Critical",N3007="No"),"URGENT - No Bed","Normal")</f>
        <v>Normal</v>
      </c>
      <c r="AD3007" s="34" t="n">
        <f aca="false">INDEX(Lookup_Tables!$B$3:$B$12,MATCH(H3007,Lookup_Tables!$A$3:$A$12,0))</f>
        <v>3900000</v>
      </c>
      <c r="AE3007" s="30" t="str">
        <f aca="false">INDEX(Lookup_Tables!$C$3:$C$12,MATCH(H3007,Lookup_Tables!$A$3:$A$12,0))</f>
        <v>Dr. Rina Mehta</v>
      </c>
      <c r="AF3007" s="30" t="str">
        <f aca="false">IFERROR(INDEX(Lookup_Tables!$F$16:$F$45,MATCH(I3007,Lookup_Tables!$E$16:$E$45,0)),"N/A")</f>
        <v>EMP216</v>
      </c>
      <c r="AG3007" s="30" t="n">
        <f aca="false">_xlfn.IFS(R3007="Recovered",4,R3007="Referred",3,R3007="Admitted",2,R3007="Deceased",1,TRUE(),0)</f>
        <v>4</v>
      </c>
      <c r="AH3007" s="30" t="str">
        <f aca="false">IF(T3007&gt;=4,"Satisfied",IF(T3007&gt;=3,"Neutral","Needs Improvement"))</f>
        <v>Satisfied</v>
      </c>
    </row>
    <row r="3008" customFormat="false" ht="15" hidden="false" customHeight="false" outlineLevel="0" collapsed="false">
      <c r="A3008" s="27" t="s">
        <v>2051</v>
      </c>
      <c r="B3008" s="27" t="s">
        <v>1841</v>
      </c>
      <c r="C3008" s="27" t="n">
        <v>45</v>
      </c>
      <c r="D3008" s="27" t="s">
        <v>181</v>
      </c>
      <c r="E3008" s="28" t="n">
        <v>45433</v>
      </c>
      <c r="F3008" s="27" t="s">
        <v>1162</v>
      </c>
      <c r="G3008" s="28" t="n">
        <v>45436</v>
      </c>
      <c r="H3008" s="27" t="s">
        <v>161</v>
      </c>
      <c r="I3008" s="27" t="s">
        <v>162</v>
      </c>
      <c r="J3008" s="27" t="s">
        <v>426</v>
      </c>
      <c r="K3008" s="27" t="s">
        <v>156</v>
      </c>
      <c r="L3008" s="27" t="n">
        <v>57</v>
      </c>
      <c r="M3008" s="27" t="n">
        <v>85</v>
      </c>
      <c r="N3008" s="27" t="s">
        <v>186</v>
      </c>
      <c r="O3008" s="27" t="s">
        <v>128</v>
      </c>
      <c r="P3008" s="27" t="s">
        <v>140</v>
      </c>
      <c r="Q3008" s="29" t="n">
        <v>3954.01</v>
      </c>
      <c r="R3008" s="27" t="s">
        <v>130</v>
      </c>
      <c r="S3008" s="27" t="s">
        <v>164</v>
      </c>
      <c r="T3008" s="27" t="n">
        <v>5</v>
      </c>
      <c r="U3008" s="27" t="n">
        <f aca="false">YEAR(E3008)</f>
        <v>2024</v>
      </c>
      <c r="V3008" s="27" t="str">
        <f aca="false">TEXT(E3008,"MMM-YYYY")</f>
        <v>May-2024</v>
      </c>
      <c r="W3008" s="27" t="n">
        <f aca="false">MONTH(E3008)</f>
        <v>5</v>
      </c>
      <c r="X3008" s="27" t="str">
        <f aca="false">TEXT(WEEKDAY(E3008,2),"0")&amp;" - "&amp;TEXT(E3008,"dddd")</f>
        <v>2 - Tuesday</v>
      </c>
      <c r="Y3008" s="27" t="str">
        <f aca="false">_xlfn.IFS(C3008&lt;18,"Child (0-17)",C3008&lt;40,"Young Adult (18-39)",C3008&lt;60,"Adult (40-59)",TRUE(),"Senior (60+)")</f>
        <v>Adult (40-59)</v>
      </c>
      <c r="Z3008" s="27" t="n">
        <f aca="false">ROUND(G3008-E3008,0)</f>
        <v>3</v>
      </c>
      <c r="AA3008" s="27" t="n">
        <f aca="false">L3008+M3008</f>
        <v>142</v>
      </c>
      <c r="AB3008" s="27" t="n">
        <f aca="false">IFERROR(ROUND(Q3008/AA3008,2),0)</f>
        <v>27.85</v>
      </c>
      <c r="AC3008" s="27" t="str">
        <f aca="false">IF(AND(K3008="Critical",N3008="No"),"URGENT - No Bed","Normal")</f>
        <v>Normal</v>
      </c>
      <c r="AD3008" s="33" t="n">
        <f aca="false">INDEX(Lookup_Tables!$B$3:$B$12,MATCH(H3008,Lookup_Tables!$A$3:$A$12,0))</f>
        <v>3600000</v>
      </c>
      <c r="AE3008" s="27" t="str">
        <f aca="false">INDEX(Lookup_Tables!$C$3:$C$12,MATCH(H3008,Lookup_Tables!$A$3:$A$12,0))</f>
        <v>Dr. Sameer Joshi</v>
      </c>
      <c r="AF3008" s="27" t="str">
        <f aca="false">IFERROR(INDEX(Lookup_Tables!$F$16:$F$45,MATCH(I3008,Lookup_Tables!$E$16:$E$45,0)),"N/A")</f>
        <v>EMP222</v>
      </c>
      <c r="AG3008" s="27" t="n">
        <f aca="false">_xlfn.IFS(R3008="Recovered",4,R3008="Referred",3,R3008="Admitted",2,R3008="Deceased",1,TRUE(),0)</f>
        <v>4</v>
      </c>
      <c r="AH3008" s="27" t="str">
        <f aca="false">IF(T3008&gt;=4,"Satisfied",IF(T3008&gt;=3,"Neutral","Needs Improvement"))</f>
        <v>Satisfied</v>
      </c>
    </row>
    <row r="3009" customFormat="false" ht="15" hidden="false" customHeight="false" outlineLevel="0" collapsed="false">
      <c r="A3009" s="30" t="s">
        <v>1933</v>
      </c>
      <c r="B3009" s="30" t="s">
        <v>505</v>
      </c>
      <c r="C3009" s="30" t="n">
        <v>51</v>
      </c>
      <c r="D3009" s="30" t="s">
        <v>181</v>
      </c>
      <c r="E3009" s="31" t="n">
        <v>45489</v>
      </c>
      <c r="F3009" s="30" t="s">
        <v>582</v>
      </c>
      <c r="G3009" s="31" t="n">
        <v>45491</v>
      </c>
      <c r="H3009" s="30" t="s">
        <v>135</v>
      </c>
      <c r="I3009" s="30" t="s">
        <v>136</v>
      </c>
      <c r="J3009" s="30" t="s">
        <v>137</v>
      </c>
      <c r="K3009" s="30" t="s">
        <v>156</v>
      </c>
      <c r="L3009" s="30" t="n">
        <v>64</v>
      </c>
      <c r="M3009" s="30" t="n">
        <v>89</v>
      </c>
      <c r="N3009" s="30" t="s">
        <v>127</v>
      </c>
      <c r="O3009" s="30" t="s">
        <v>149</v>
      </c>
      <c r="P3009" s="30" t="s">
        <v>140</v>
      </c>
      <c r="Q3009" s="32" t="n">
        <v>4432.38</v>
      </c>
      <c r="R3009" s="30" t="s">
        <v>172</v>
      </c>
      <c r="S3009" s="30" t="s">
        <v>335</v>
      </c>
      <c r="T3009" s="30" t="n">
        <v>2</v>
      </c>
      <c r="U3009" s="30" t="n">
        <f aca="false">YEAR(E3009)</f>
        <v>2024</v>
      </c>
      <c r="V3009" s="30" t="str">
        <f aca="false">TEXT(E3009,"MMM-YYYY")</f>
        <v>Jul-2024</v>
      </c>
      <c r="W3009" s="30" t="n">
        <f aca="false">MONTH(E3009)</f>
        <v>7</v>
      </c>
      <c r="X3009" s="30" t="str">
        <f aca="false">TEXT(WEEKDAY(E3009,2),"0")&amp;" - "&amp;TEXT(E3009,"dddd")</f>
        <v>2 - Tuesday</v>
      </c>
      <c r="Y3009" s="30" t="str">
        <f aca="false">_xlfn.IFS(C3009&lt;18,"Child (0-17)",C3009&lt;40,"Young Adult (18-39)",C3009&lt;60,"Adult (40-59)",TRUE(),"Senior (60+)")</f>
        <v>Adult (40-59)</v>
      </c>
      <c r="Z3009" s="30" t="n">
        <f aca="false">ROUND(G3009-E3009,0)</f>
        <v>2</v>
      </c>
      <c r="AA3009" s="30" t="n">
        <f aca="false">L3009+M3009</f>
        <v>153</v>
      </c>
      <c r="AB3009" s="30" t="n">
        <f aca="false">IFERROR(ROUND(Q3009/AA3009,2),0)</f>
        <v>28.97</v>
      </c>
      <c r="AC3009" s="30" t="str">
        <f aca="false">IF(AND(K3009="Critical",N3009="No"),"URGENT - No Bed","Normal")</f>
        <v>Normal</v>
      </c>
      <c r="AD3009" s="34" t="n">
        <f aca="false">INDEX(Lookup_Tables!$B$3:$B$12,MATCH(H3009,Lookup_Tables!$A$3:$A$12,0))</f>
        <v>4600000</v>
      </c>
      <c r="AE3009" s="30" t="str">
        <f aca="false">INDEX(Lookup_Tables!$C$3:$C$12,MATCH(H3009,Lookup_Tables!$A$3:$A$12,0))</f>
        <v>Dr. Farhan Khan</v>
      </c>
      <c r="AF3009" s="30" t="str">
        <f aca="false">IFERROR(INDEX(Lookup_Tables!$F$16:$F$45,MATCH(I3009,Lookup_Tables!$E$16:$E$45,0)),"N/A")</f>
        <v>EMP206</v>
      </c>
      <c r="AG3009" s="30" t="n">
        <f aca="false">_xlfn.IFS(R3009="Recovered",4,R3009="Referred",3,R3009="Admitted",2,R3009="Deceased",1,TRUE(),0)</f>
        <v>2</v>
      </c>
      <c r="AH3009" s="30" t="str">
        <f aca="false">IF(T3009&gt;=4,"Satisfied",IF(T3009&gt;=3,"Neutral","Needs Improvement"))</f>
        <v>Needs Improvement</v>
      </c>
    </row>
    <row r="3010" customFormat="false" ht="15" hidden="false" customHeight="false" outlineLevel="0" collapsed="false">
      <c r="A3010" s="27" t="s">
        <v>6197</v>
      </c>
      <c r="B3010" s="27" t="s">
        <v>2653</v>
      </c>
      <c r="C3010" s="27" t="n">
        <v>85</v>
      </c>
      <c r="D3010" s="27" t="s">
        <v>121</v>
      </c>
      <c r="E3010" s="28" t="n">
        <v>45646</v>
      </c>
      <c r="F3010" s="27" t="s">
        <v>698</v>
      </c>
      <c r="G3010" s="28" t="n">
        <v>45649</v>
      </c>
      <c r="H3010" s="27" t="s">
        <v>135</v>
      </c>
      <c r="I3010" s="27" t="s">
        <v>136</v>
      </c>
      <c r="J3010" s="27" t="s">
        <v>618</v>
      </c>
      <c r="K3010" s="27" t="s">
        <v>156</v>
      </c>
      <c r="L3010" s="27" t="n">
        <v>74</v>
      </c>
      <c r="M3010" s="27" t="n">
        <v>41</v>
      </c>
      <c r="N3010" s="27" t="s">
        <v>186</v>
      </c>
      <c r="O3010" s="27" t="s">
        <v>139</v>
      </c>
      <c r="P3010" s="27" t="s">
        <v>187</v>
      </c>
      <c r="Q3010" s="29" t="n">
        <v>3686.91</v>
      </c>
      <c r="R3010" s="27" t="s">
        <v>130</v>
      </c>
      <c r="S3010" s="27" t="s">
        <v>178</v>
      </c>
      <c r="T3010" s="27" t="n">
        <v>4</v>
      </c>
      <c r="U3010" s="27" t="n">
        <f aca="false">YEAR(E3010)</f>
        <v>2024</v>
      </c>
      <c r="V3010" s="27" t="str">
        <f aca="false">TEXT(E3010,"MMM-YYYY")</f>
        <v>Dec-2024</v>
      </c>
      <c r="W3010" s="27" t="n">
        <f aca="false">MONTH(E3010)</f>
        <v>12</v>
      </c>
      <c r="X3010" s="27" t="str">
        <f aca="false">TEXT(WEEKDAY(E3010,2),"0")&amp;" - "&amp;TEXT(E3010,"dddd")</f>
        <v>5 - Friday</v>
      </c>
      <c r="Y3010" s="27" t="str">
        <f aca="false">_xlfn.IFS(C3010&lt;18,"Child (0-17)",C3010&lt;40,"Young Adult (18-39)",C3010&lt;60,"Adult (40-59)",TRUE(),"Senior (60+)")</f>
        <v>Senior (60+)</v>
      </c>
      <c r="Z3010" s="27" t="n">
        <f aca="false">ROUND(G3010-E3010,0)</f>
        <v>3</v>
      </c>
      <c r="AA3010" s="27" t="n">
        <f aca="false">L3010+M3010</f>
        <v>115</v>
      </c>
      <c r="AB3010" s="27" t="n">
        <f aca="false">IFERROR(ROUND(Q3010/AA3010,2),0)</f>
        <v>32.06</v>
      </c>
      <c r="AC3010" s="27" t="str">
        <f aca="false">IF(AND(K3010="Critical",N3010="No"),"URGENT - No Bed","Normal")</f>
        <v>Normal</v>
      </c>
      <c r="AD3010" s="33" t="n">
        <f aca="false">INDEX(Lookup_Tables!$B$3:$B$12,MATCH(H3010,Lookup_Tables!$A$3:$A$12,0))</f>
        <v>4600000</v>
      </c>
      <c r="AE3010" s="27" t="str">
        <f aca="false">INDEX(Lookup_Tables!$C$3:$C$12,MATCH(H3010,Lookup_Tables!$A$3:$A$12,0))</f>
        <v>Dr. Farhan Khan</v>
      </c>
      <c r="AF3010" s="27" t="str">
        <f aca="false">IFERROR(INDEX(Lookup_Tables!$F$16:$F$45,MATCH(I3010,Lookup_Tables!$E$16:$E$45,0)),"N/A")</f>
        <v>EMP206</v>
      </c>
      <c r="AG3010" s="27" t="n">
        <f aca="false">_xlfn.IFS(R3010="Recovered",4,R3010="Referred",3,R3010="Admitted",2,R3010="Deceased",1,TRUE(),0)</f>
        <v>4</v>
      </c>
      <c r="AH3010" s="27" t="str">
        <f aca="false">IF(T3010&gt;=4,"Satisfied",IF(T3010&gt;=3,"Neutral","Needs Improvement"))</f>
        <v>Satisfied</v>
      </c>
    </row>
    <row r="3011" customFormat="false" ht="15" hidden="false" customHeight="false" outlineLevel="0" collapsed="false">
      <c r="A3011" s="30" t="s">
        <v>3820</v>
      </c>
      <c r="B3011" s="30" t="s">
        <v>3122</v>
      </c>
      <c r="C3011" s="30" t="n">
        <v>39</v>
      </c>
      <c r="D3011" s="30" t="s">
        <v>181</v>
      </c>
      <c r="E3011" s="31" t="n">
        <v>45349</v>
      </c>
      <c r="F3011" s="30" t="s">
        <v>257</v>
      </c>
      <c r="G3011" s="31" t="n">
        <v>45349</v>
      </c>
      <c r="H3011" s="30" t="s">
        <v>146</v>
      </c>
      <c r="I3011" s="30" t="s">
        <v>309</v>
      </c>
      <c r="J3011" s="30" t="s">
        <v>244</v>
      </c>
      <c r="K3011" s="30" t="s">
        <v>156</v>
      </c>
      <c r="L3011" s="30" t="n">
        <v>63</v>
      </c>
      <c r="M3011" s="30" t="n">
        <v>76</v>
      </c>
      <c r="N3011" s="30" t="s">
        <v>186</v>
      </c>
      <c r="O3011" s="30" t="s">
        <v>128</v>
      </c>
      <c r="P3011" s="30" t="s">
        <v>140</v>
      </c>
      <c r="Q3011" s="32" t="n">
        <v>3604.95</v>
      </c>
      <c r="R3011" s="30" t="s">
        <v>130</v>
      </c>
      <c r="S3011" s="30" t="s">
        <v>131</v>
      </c>
      <c r="T3011" s="30" t="n">
        <v>5</v>
      </c>
      <c r="U3011" s="30" t="n">
        <f aca="false">YEAR(E3011)</f>
        <v>2024</v>
      </c>
      <c r="V3011" s="30" t="str">
        <f aca="false">TEXT(E3011,"MMM-YYYY")</f>
        <v>Feb-2024</v>
      </c>
      <c r="W3011" s="30" t="n">
        <f aca="false">MONTH(E3011)</f>
        <v>2</v>
      </c>
      <c r="X3011" s="30" t="str">
        <f aca="false">TEXT(WEEKDAY(E3011,2),"0")&amp;" - "&amp;TEXT(E3011,"dddd")</f>
        <v>2 - Tuesday</v>
      </c>
      <c r="Y3011" s="30" t="str">
        <f aca="false">_xlfn.IFS(C3011&lt;18,"Child (0-17)",C3011&lt;40,"Young Adult (18-39)",C3011&lt;60,"Adult (40-59)",TRUE(),"Senior (60+)")</f>
        <v>Young Adult (18-39)</v>
      </c>
      <c r="Z3011" s="30" t="n">
        <f aca="false">ROUND(G3011-E3011,0)</f>
        <v>0</v>
      </c>
      <c r="AA3011" s="30" t="n">
        <f aca="false">L3011+M3011</f>
        <v>139</v>
      </c>
      <c r="AB3011" s="30" t="n">
        <f aca="false">IFERROR(ROUND(Q3011/AA3011,2),0)</f>
        <v>25.93</v>
      </c>
      <c r="AC3011" s="30" t="str">
        <f aca="false">IF(AND(K3011="Critical",N3011="No"),"URGENT - No Bed","Normal")</f>
        <v>Normal</v>
      </c>
      <c r="AD3011" s="34" t="n">
        <f aca="false">INDEX(Lookup_Tables!$B$3:$B$12,MATCH(H3011,Lookup_Tables!$A$3:$A$12,0))</f>
        <v>2700000</v>
      </c>
      <c r="AE3011" s="30" t="str">
        <f aca="false">INDEX(Lookup_Tables!$C$3:$C$12,MATCH(H3011,Lookup_Tables!$A$3:$A$12,0))</f>
        <v>Dr. Vikram Singh</v>
      </c>
      <c r="AF3011" s="30" t="str">
        <f aca="false">IFERROR(INDEX(Lookup_Tables!$F$16:$F$45,MATCH(I3011,Lookup_Tables!$E$16:$E$45,0)),"N/A")</f>
        <v>EMP228</v>
      </c>
      <c r="AG3011" s="30" t="n">
        <f aca="false">_xlfn.IFS(R3011="Recovered",4,R3011="Referred",3,R3011="Admitted",2,R3011="Deceased",1,TRUE(),0)</f>
        <v>4</v>
      </c>
      <c r="AH3011" s="30" t="str">
        <f aca="false">IF(T3011&gt;=4,"Satisfied",IF(T3011&gt;=3,"Neutral","Needs Improvement"))</f>
        <v>Satisfied</v>
      </c>
    </row>
    <row r="3012" customFormat="false" ht="15" hidden="false" customHeight="false" outlineLevel="0" collapsed="false">
      <c r="A3012" s="27" t="s">
        <v>3722</v>
      </c>
      <c r="B3012" s="27" t="s">
        <v>1022</v>
      </c>
      <c r="C3012" s="27" t="n">
        <v>46</v>
      </c>
      <c r="D3012" s="27" t="s">
        <v>181</v>
      </c>
      <c r="E3012" s="28" t="n">
        <v>45442</v>
      </c>
      <c r="F3012" s="27" t="s">
        <v>503</v>
      </c>
      <c r="G3012" s="28" t="n">
        <v>45443</v>
      </c>
      <c r="H3012" s="27" t="s">
        <v>161</v>
      </c>
      <c r="I3012" s="27" t="s">
        <v>162</v>
      </c>
      <c r="J3012" s="27" t="s">
        <v>385</v>
      </c>
      <c r="K3012" s="27" t="s">
        <v>156</v>
      </c>
      <c r="L3012" s="27" t="n">
        <v>25</v>
      </c>
      <c r="M3012" s="27" t="n">
        <v>50</v>
      </c>
      <c r="N3012" s="27" t="s">
        <v>186</v>
      </c>
      <c r="O3012" s="27" t="s">
        <v>149</v>
      </c>
      <c r="P3012" s="27" t="s">
        <v>129</v>
      </c>
      <c r="Q3012" s="29" t="n">
        <v>3423.33</v>
      </c>
      <c r="R3012" s="27" t="s">
        <v>172</v>
      </c>
      <c r="S3012" s="27" t="s">
        <v>223</v>
      </c>
      <c r="T3012" s="27" t="n">
        <v>3</v>
      </c>
      <c r="U3012" s="27" t="n">
        <f aca="false">YEAR(E3012)</f>
        <v>2024</v>
      </c>
      <c r="V3012" s="27" t="str">
        <f aca="false">TEXT(E3012,"MMM-YYYY")</f>
        <v>May-2024</v>
      </c>
      <c r="W3012" s="27" t="n">
        <f aca="false">MONTH(E3012)</f>
        <v>5</v>
      </c>
      <c r="X3012" s="27" t="str">
        <f aca="false">TEXT(WEEKDAY(E3012,2),"0")&amp;" - "&amp;TEXT(E3012,"dddd")</f>
        <v>4 - Thursday</v>
      </c>
      <c r="Y3012" s="27" t="str">
        <f aca="false">_xlfn.IFS(C3012&lt;18,"Child (0-17)",C3012&lt;40,"Young Adult (18-39)",C3012&lt;60,"Adult (40-59)",TRUE(),"Senior (60+)")</f>
        <v>Adult (40-59)</v>
      </c>
      <c r="Z3012" s="27" t="n">
        <f aca="false">ROUND(G3012-E3012,0)</f>
        <v>1</v>
      </c>
      <c r="AA3012" s="27" t="n">
        <f aca="false">L3012+M3012</f>
        <v>75</v>
      </c>
      <c r="AB3012" s="27" t="n">
        <f aca="false">IFERROR(ROUND(Q3012/AA3012,2),0)</f>
        <v>45.64</v>
      </c>
      <c r="AC3012" s="27" t="str">
        <f aca="false">IF(AND(K3012="Critical",N3012="No"),"URGENT - No Bed","Normal")</f>
        <v>Normal</v>
      </c>
      <c r="AD3012" s="33" t="n">
        <f aca="false">INDEX(Lookup_Tables!$B$3:$B$12,MATCH(H3012,Lookup_Tables!$A$3:$A$12,0))</f>
        <v>3600000</v>
      </c>
      <c r="AE3012" s="27" t="str">
        <f aca="false">INDEX(Lookup_Tables!$C$3:$C$12,MATCH(H3012,Lookup_Tables!$A$3:$A$12,0))</f>
        <v>Dr. Sameer Joshi</v>
      </c>
      <c r="AF3012" s="27" t="str">
        <f aca="false">IFERROR(INDEX(Lookup_Tables!$F$16:$F$45,MATCH(I3012,Lookup_Tables!$E$16:$E$45,0)),"N/A")</f>
        <v>EMP222</v>
      </c>
      <c r="AG3012" s="27" t="n">
        <f aca="false">_xlfn.IFS(R3012="Recovered",4,R3012="Referred",3,R3012="Admitted",2,R3012="Deceased",1,TRUE(),0)</f>
        <v>2</v>
      </c>
      <c r="AH3012" s="27" t="str">
        <f aca="false">IF(T3012&gt;=4,"Satisfied",IF(T3012&gt;=3,"Neutral","Needs Improvement"))</f>
        <v>Neutral</v>
      </c>
    </row>
    <row r="3013" customFormat="false" ht="15" hidden="false" customHeight="false" outlineLevel="0" collapsed="false">
      <c r="A3013" s="30" t="s">
        <v>3888</v>
      </c>
      <c r="B3013" s="30" t="s">
        <v>1152</v>
      </c>
      <c r="C3013" s="30" t="n">
        <v>91</v>
      </c>
      <c r="D3013" s="30" t="s">
        <v>181</v>
      </c>
      <c r="E3013" s="31" t="n">
        <v>45331</v>
      </c>
      <c r="F3013" s="30" t="s">
        <v>1338</v>
      </c>
      <c r="G3013" s="31" t="n">
        <v>45332</v>
      </c>
      <c r="H3013" s="30" t="s">
        <v>236</v>
      </c>
      <c r="I3013" s="30" t="s">
        <v>266</v>
      </c>
      <c r="J3013" s="30" t="s">
        <v>238</v>
      </c>
      <c r="K3013" s="30" t="s">
        <v>138</v>
      </c>
      <c r="L3013" s="30" t="n">
        <v>46</v>
      </c>
      <c r="M3013" s="30" t="n">
        <v>27</v>
      </c>
      <c r="N3013" s="30" t="s">
        <v>127</v>
      </c>
      <c r="O3013" s="30" t="s">
        <v>139</v>
      </c>
      <c r="P3013" s="30" t="s">
        <v>150</v>
      </c>
      <c r="Q3013" s="32" t="n">
        <v>1022.11</v>
      </c>
      <c r="R3013" s="30" t="s">
        <v>172</v>
      </c>
      <c r="S3013" s="30" t="s">
        <v>335</v>
      </c>
      <c r="T3013" s="30" t="n">
        <v>3</v>
      </c>
      <c r="U3013" s="30" t="n">
        <f aca="false">YEAR(E3013)</f>
        <v>2024</v>
      </c>
      <c r="V3013" s="30" t="str">
        <f aca="false">TEXT(E3013,"MMM-YYYY")</f>
        <v>Feb-2024</v>
      </c>
      <c r="W3013" s="30" t="n">
        <f aca="false">MONTH(E3013)</f>
        <v>2</v>
      </c>
      <c r="X3013" s="30" t="str">
        <f aca="false">TEXT(WEEKDAY(E3013,2),"0")&amp;" - "&amp;TEXT(E3013,"dddd")</f>
        <v>5 - Friday</v>
      </c>
      <c r="Y3013" s="30" t="str">
        <f aca="false">_xlfn.IFS(C3013&lt;18,"Child (0-17)",C3013&lt;40,"Young Adult (18-39)",C3013&lt;60,"Adult (40-59)",TRUE(),"Senior (60+)")</f>
        <v>Senior (60+)</v>
      </c>
      <c r="Z3013" s="30" t="n">
        <f aca="false">ROUND(G3013-E3013,0)</f>
        <v>1</v>
      </c>
      <c r="AA3013" s="30" t="n">
        <f aca="false">L3013+M3013</f>
        <v>73</v>
      </c>
      <c r="AB3013" s="30" t="n">
        <f aca="false">IFERROR(ROUND(Q3013/AA3013,2),0)</f>
        <v>14</v>
      </c>
      <c r="AC3013" s="30" t="str">
        <f aca="false">IF(AND(K3013="Critical",N3013="No"),"URGENT - No Bed","Normal")</f>
        <v>Normal</v>
      </c>
      <c r="AD3013" s="34" t="n">
        <f aca="false">INDEX(Lookup_Tables!$B$3:$B$12,MATCH(H3013,Lookup_Tables!$A$3:$A$12,0))</f>
        <v>3900000</v>
      </c>
      <c r="AE3013" s="30" t="str">
        <f aca="false">INDEX(Lookup_Tables!$C$3:$C$12,MATCH(H3013,Lookup_Tables!$A$3:$A$12,0))</f>
        <v>Dr. Rina Mehta</v>
      </c>
      <c r="AF3013" s="30" t="str">
        <f aca="false">IFERROR(INDEX(Lookup_Tables!$F$16:$F$45,MATCH(I3013,Lookup_Tables!$E$16:$E$45,0)),"N/A")</f>
        <v>EMP217</v>
      </c>
      <c r="AG3013" s="30" t="n">
        <f aca="false">_xlfn.IFS(R3013="Recovered",4,R3013="Referred",3,R3013="Admitted",2,R3013="Deceased",1,TRUE(),0)</f>
        <v>2</v>
      </c>
      <c r="AH3013" s="30" t="str">
        <f aca="false">IF(T3013&gt;=4,"Satisfied",IF(T3013&gt;=3,"Neutral","Needs Improvement"))</f>
        <v>Neutral</v>
      </c>
    </row>
    <row r="3014" customFormat="false" ht="15" hidden="false" customHeight="false" outlineLevel="0" collapsed="false">
      <c r="A3014" s="27" t="s">
        <v>667</v>
      </c>
      <c r="B3014" s="27" t="s">
        <v>668</v>
      </c>
      <c r="C3014" s="27" t="n">
        <v>35</v>
      </c>
      <c r="D3014" s="27" t="s">
        <v>181</v>
      </c>
      <c r="E3014" s="28" t="n">
        <v>45523</v>
      </c>
      <c r="F3014" s="27" t="s">
        <v>669</v>
      </c>
      <c r="G3014" s="28" t="n">
        <v>45524</v>
      </c>
      <c r="H3014" s="27" t="s">
        <v>161</v>
      </c>
      <c r="I3014" s="27" t="s">
        <v>320</v>
      </c>
      <c r="J3014" s="27" t="s">
        <v>426</v>
      </c>
      <c r="K3014" s="27" t="s">
        <v>138</v>
      </c>
      <c r="L3014" s="27" t="n">
        <v>83</v>
      </c>
      <c r="M3014" s="27" t="n">
        <v>24</v>
      </c>
      <c r="N3014" s="27" t="s">
        <v>127</v>
      </c>
      <c r="O3014" s="27" t="s">
        <v>139</v>
      </c>
      <c r="P3014" s="27" t="s">
        <v>150</v>
      </c>
      <c r="Q3014" s="29" t="n">
        <v>2269.49</v>
      </c>
      <c r="R3014" s="27" t="s">
        <v>268</v>
      </c>
      <c r="S3014" s="27" t="s">
        <v>151</v>
      </c>
      <c r="T3014" s="27" t="n">
        <v>3</v>
      </c>
      <c r="U3014" s="27" t="n">
        <f aca="false">YEAR(E3014)</f>
        <v>2024</v>
      </c>
      <c r="V3014" s="27" t="str">
        <f aca="false">TEXT(E3014,"MMM-YYYY")</f>
        <v>Aug-2024</v>
      </c>
      <c r="W3014" s="27" t="n">
        <f aca="false">MONTH(E3014)</f>
        <v>8</v>
      </c>
      <c r="X3014" s="27" t="str">
        <f aca="false">TEXT(WEEKDAY(E3014,2),"0")&amp;" - "&amp;TEXT(E3014,"dddd")</f>
        <v>1 - Monday</v>
      </c>
      <c r="Y3014" s="27" t="str">
        <f aca="false">_xlfn.IFS(C3014&lt;18,"Child (0-17)",C3014&lt;40,"Young Adult (18-39)",C3014&lt;60,"Adult (40-59)",TRUE(),"Senior (60+)")</f>
        <v>Young Adult (18-39)</v>
      </c>
      <c r="Z3014" s="27" t="n">
        <f aca="false">ROUND(G3014-E3014,0)</f>
        <v>1</v>
      </c>
      <c r="AA3014" s="27" t="n">
        <f aca="false">L3014+M3014</f>
        <v>107</v>
      </c>
      <c r="AB3014" s="27" t="n">
        <f aca="false">IFERROR(ROUND(Q3014/AA3014,2),0)</f>
        <v>21.21</v>
      </c>
      <c r="AC3014" s="27" t="str">
        <f aca="false">IF(AND(K3014="Critical",N3014="No"),"URGENT - No Bed","Normal")</f>
        <v>Normal</v>
      </c>
      <c r="AD3014" s="33" t="n">
        <f aca="false">INDEX(Lookup_Tables!$B$3:$B$12,MATCH(H3014,Lookup_Tables!$A$3:$A$12,0))</f>
        <v>3600000</v>
      </c>
      <c r="AE3014" s="27" t="str">
        <f aca="false">INDEX(Lookup_Tables!$C$3:$C$12,MATCH(H3014,Lookup_Tables!$A$3:$A$12,0))</f>
        <v>Dr. Sameer Joshi</v>
      </c>
      <c r="AF3014" s="27" t="str">
        <f aca="false">IFERROR(INDEX(Lookup_Tables!$F$16:$F$45,MATCH(I3014,Lookup_Tables!$E$16:$E$45,0)),"N/A")</f>
        <v>EMP223</v>
      </c>
      <c r="AG3014" s="27" t="n">
        <f aca="false">_xlfn.IFS(R3014="Recovered",4,R3014="Referred",3,R3014="Admitted",2,R3014="Deceased",1,TRUE(),0)</f>
        <v>3</v>
      </c>
      <c r="AH3014" s="27" t="str">
        <f aca="false">IF(T3014&gt;=4,"Satisfied",IF(T3014&gt;=3,"Neutral","Needs Improvement"))</f>
        <v>Neutral</v>
      </c>
    </row>
    <row r="3015" customFormat="false" ht="15" hidden="false" customHeight="false" outlineLevel="0" collapsed="false">
      <c r="A3015" s="30" t="s">
        <v>3515</v>
      </c>
      <c r="B3015" s="30" t="s">
        <v>3516</v>
      </c>
      <c r="C3015" s="30" t="n">
        <v>63</v>
      </c>
      <c r="D3015" s="30" t="s">
        <v>181</v>
      </c>
      <c r="E3015" s="31" t="n">
        <v>45379</v>
      </c>
      <c r="F3015" s="30" t="s">
        <v>756</v>
      </c>
      <c r="G3015" s="31" t="n">
        <v>45382</v>
      </c>
      <c r="H3015" s="30" t="s">
        <v>135</v>
      </c>
      <c r="I3015" s="30" t="s">
        <v>251</v>
      </c>
      <c r="J3015" s="30" t="s">
        <v>262</v>
      </c>
      <c r="K3015" s="30" t="s">
        <v>156</v>
      </c>
      <c r="L3015" s="30" t="n">
        <v>38</v>
      </c>
      <c r="M3015" s="30" t="n">
        <v>48</v>
      </c>
      <c r="N3015" s="30" t="s">
        <v>127</v>
      </c>
      <c r="O3015" s="30" t="s">
        <v>139</v>
      </c>
      <c r="P3015" s="30" t="s">
        <v>129</v>
      </c>
      <c r="Q3015" s="32" t="n">
        <v>3263.63</v>
      </c>
      <c r="R3015" s="30" t="s">
        <v>130</v>
      </c>
      <c r="S3015" s="30" t="s">
        <v>197</v>
      </c>
      <c r="T3015" s="30" t="n">
        <v>2</v>
      </c>
      <c r="U3015" s="30" t="n">
        <f aca="false">YEAR(E3015)</f>
        <v>2024</v>
      </c>
      <c r="V3015" s="30" t="str">
        <f aca="false">TEXT(E3015,"MMM-YYYY")</f>
        <v>Mar-2024</v>
      </c>
      <c r="W3015" s="30" t="n">
        <f aca="false">MONTH(E3015)</f>
        <v>3</v>
      </c>
      <c r="X3015" s="30" t="str">
        <f aca="false">TEXT(WEEKDAY(E3015,2),"0")&amp;" - "&amp;TEXT(E3015,"dddd")</f>
        <v>4 - Thursday</v>
      </c>
      <c r="Y3015" s="30" t="str">
        <f aca="false">_xlfn.IFS(C3015&lt;18,"Child (0-17)",C3015&lt;40,"Young Adult (18-39)",C3015&lt;60,"Adult (40-59)",TRUE(),"Senior (60+)")</f>
        <v>Senior (60+)</v>
      </c>
      <c r="Z3015" s="30" t="n">
        <f aca="false">ROUND(G3015-E3015,0)</f>
        <v>3</v>
      </c>
      <c r="AA3015" s="30" t="n">
        <f aca="false">L3015+M3015</f>
        <v>86</v>
      </c>
      <c r="AB3015" s="30" t="n">
        <f aca="false">IFERROR(ROUND(Q3015/AA3015,2),0)</f>
        <v>37.95</v>
      </c>
      <c r="AC3015" s="30" t="str">
        <f aca="false">IF(AND(K3015="Critical",N3015="No"),"URGENT - No Bed","Normal")</f>
        <v>Normal</v>
      </c>
      <c r="AD3015" s="34" t="n">
        <f aca="false">INDEX(Lookup_Tables!$B$3:$B$12,MATCH(H3015,Lookup_Tables!$A$3:$A$12,0))</f>
        <v>4600000</v>
      </c>
      <c r="AE3015" s="30" t="str">
        <f aca="false">INDEX(Lookup_Tables!$C$3:$C$12,MATCH(H3015,Lookup_Tables!$A$3:$A$12,0))</f>
        <v>Dr. Farhan Khan</v>
      </c>
      <c r="AF3015" s="30" t="str">
        <f aca="false">IFERROR(INDEX(Lookup_Tables!$F$16:$F$45,MATCH(I3015,Lookup_Tables!$E$16:$E$45,0)),"N/A")</f>
        <v>EMP207</v>
      </c>
      <c r="AG3015" s="30" t="n">
        <f aca="false">_xlfn.IFS(R3015="Recovered",4,R3015="Referred",3,R3015="Admitted",2,R3015="Deceased",1,TRUE(),0)</f>
        <v>4</v>
      </c>
      <c r="AH3015" s="30" t="str">
        <f aca="false">IF(T3015&gt;=4,"Satisfied",IF(T3015&gt;=3,"Neutral","Needs Improvement"))</f>
        <v>Needs Improvement</v>
      </c>
    </row>
    <row r="3016" customFormat="false" ht="15" hidden="false" customHeight="false" outlineLevel="0" collapsed="false">
      <c r="A3016" s="27" t="s">
        <v>4080</v>
      </c>
      <c r="B3016" s="27" t="s">
        <v>1771</v>
      </c>
      <c r="C3016" s="27" t="n">
        <v>2</v>
      </c>
      <c r="D3016" s="27" t="s">
        <v>181</v>
      </c>
      <c r="E3016" s="28" t="n">
        <v>45647</v>
      </c>
      <c r="F3016" s="27" t="s">
        <v>860</v>
      </c>
      <c r="G3016" s="28" t="n">
        <v>45652</v>
      </c>
      <c r="H3016" s="27" t="s">
        <v>206</v>
      </c>
      <c r="I3016" s="27" t="s">
        <v>232</v>
      </c>
      <c r="J3016" s="27" t="s">
        <v>233</v>
      </c>
      <c r="K3016" s="27" t="s">
        <v>126</v>
      </c>
      <c r="L3016" s="27" t="n">
        <v>19</v>
      </c>
      <c r="M3016" s="27" t="n">
        <v>53</v>
      </c>
      <c r="N3016" s="27" t="s">
        <v>186</v>
      </c>
      <c r="O3016" s="27" t="s">
        <v>128</v>
      </c>
      <c r="P3016" s="27" t="s">
        <v>150</v>
      </c>
      <c r="Q3016" s="29" t="n">
        <v>7055.15</v>
      </c>
      <c r="R3016" s="27" t="s">
        <v>130</v>
      </c>
      <c r="S3016" s="27" t="s">
        <v>197</v>
      </c>
      <c r="T3016" s="27" t="n">
        <v>3</v>
      </c>
      <c r="U3016" s="27" t="n">
        <f aca="false">YEAR(E3016)</f>
        <v>2024</v>
      </c>
      <c r="V3016" s="27" t="str">
        <f aca="false">TEXT(E3016,"MMM-YYYY")</f>
        <v>Dec-2024</v>
      </c>
      <c r="W3016" s="27" t="n">
        <f aca="false">MONTH(E3016)</f>
        <v>12</v>
      </c>
      <c r="X3016" s="27" t="str">
        <f aca="false">TEXT(WEEKDAY(E3016,2),"0")&amp;" - "&amp;TEXT(E3016,"dddd")</f>
        <v>6 - Saturday</v>
      </c>
      <c r="Y3016" s="27" t="str">
        <f aca="false">_xlfn.IFS(C3016&lt;18,"Child (0-17)",C3016&lt;40,"Young Adult (18-39)",C3016&lt;60,"Adult (40-59)",TRUE(),"Senior (60+)")</f>
        <v>Child (0-17)</v>
      </c>
      <c r="Z3016" s="27" t="n">
        <f aca="false">ROUND(G3016-E3016,0)</f>
        <v>5</v>
      </c>
      <c r="AA3016" s="27" t="n">
        <f aca="false">L3016+M3016</f>
        <v>72</v>
      </c>
      <c r="AB3016" s="27" t="n">
        <f aca="false">IFERROR(ROUND(Q3016/AA3016,2),0)</f>
        <v>97.99</v>
      </c>
      <c r="AC3016" s="27" t="str">
        <f aca="false">IF(AND(K3016="Critical",N3016="No"),"URGENT - No Bed","Normal")</f>
        <v>Normal</v>
      </c>
      <c r="AD3016" s="33" t="n">
        <f aca="false">INDEX(Lookup_Tables!$B$3:$B$12,MATCH(H3016,Lookup_Tables!$A$3:$A$12,0))</f>
        <v>2800000</v>
      </c>
      <c r="AE3016" s="27" t="str">
        <f aca="false">INDEX(Lookup_Tables!$C$3:$C$12,MATCH(H3016,Lookup_Tables!$A$3:$A$12,0))</f>
        <v>Dr. Suresh Nair</v>
      </c>
      <c r="AF3016" s="27" t="str">
        <f aca="false">IFERROR(INDEX(Lookup_Tables!$F$16:$F$45,MATCH(I3016,Lookup_Tables!$E$16:$E$45,0)),"N/A")</f>
        <v>EMP210</v>
      </c>
      <c r="AG3016" s="27" t="n">
        <f aca="false">_xlfn.IFS(R3016="Recovered",4,R3016="Referred",3,R3016="Admitted",2,R3016="Deceased",1,TRUE(),0)</f>
        <v>4</v>
      </c>
      <c r="AH3016" s="27" t="str">
        <f aca="false">IF(T3016&gt;=4,"Satisfied",IF(T3016&gt;=3,"Neutral","Needs Improvement"))</f>
        <v>Neutral</v>
      </c>
    </row>
    <row r="3017" customFormat="false" ht="15" hidden="false" customHeight="false" outlineLevel="0" collapsed="false">
      <c r="A3017" s="30" t="s">
        <v>5755</v>
      </c>
      <c r="B3017" s="30" t="s">
        <v>2100</v>
      </c>
      <c r="C3017" s="30" t="n">
        <v>9</v>
      </c>
      <c r="D3017" s="30" t="s">
        <v>181</v>
      </c>
      <c r="E3017" s="31" t="n">
        <v>45339</v>
      </c>
      <c r="F3017" s="30" t="s">
        <v>1907</v>
      </c>
      <c r="G3017" s="31" t="n">
        <v>45339</v>
      </c>
      <c r="H3017" s="30" t="s">
        <v>135</v>
      </c>
      <c r="I3017" s="30" t="s">
        <v>251</v>
      </c>
      <c r="J3017" s="30" t="s">
        <v>618</v>
      </c>
      <c r="K3017" s="30" t="s">
        <v>138</v>
      </c>
      <c r="L3017" s="30" t="n">
        <v>31</v>
      </c>
      <c r="M3017" s="30" t="n">
        <v>26</v>
      </c>
      <c r="N3017" s="30" t="s">
        <v>186</v>
      </c>
      <c r="O3017" s="30" t="s">
        <v>171</v>
      </c>
      <c r="P3017" s="30" t="s">
        <v>140</v>
      </c>
      <c r="Q3017" s="32" t="n">
        <v>2371.24</v>
      </c>
      <c r="R3017" s="30" t="s">
        <v>130</v>
      </c>
      <c r="S3017" s="30" t="s">
        <v>131</v>
      </c>
      <c r="T3017" s="30" t="n">
        <v>4</v>
      </c>
      <c r="U3017" s="30" t="n">
        <f aca="false">YEAR(E3017)</f>
        <v>2024</v>
      </c>
      <c r="V3017" s="30" t="str">
        <f aca="false">TEXT(E3017,"MMM-YYYY")</f>
        <v>Feb-2024</v>
      </c>
      <c r="W3017" s="30" t="n">
        <f aca="false">MONTH(E3017)</f>
        <v>2</v>
      </c>
      <c r="X3017" s="30" t="str">
        <f aca="false">TEXT(WEEKDAY(E3017,2),"0")&amp;" - "&amp;TEXT(E3017,"dddd")</f>
        <v>6 - Saturday</v>
      </c>
      <c r="Y3017" s="30" t="str">
        <f aca="false">_xlfn.IFS(C3017&lt;18,"Child (0-17)",C3017&lt;40,"Young Adult (18-39)",C3017&lt;60,"Adult (40-59)",TRUE(),"Senior (60+)")</f>
        <v>Child (0-17)</v>
      </c>
      <c r="Z3017" s="30" t="n">
        <f aca="false">ROUND(G3017-E3017,0)</f>
        <v>0</v>
      </c>
      <c r="AA3017" s="30" t="n">
        <f aca="false">L3017+M3017</f>
        <v>57</v>
      </c>
      <c r="AB3017" s="30" t="n">
        <f aca="false">IFERROR(ROUND(Q3017/AA3017,2),0)</f>
        <v>41.6</v>
      </c>
      <c r="AC3017" s="30" t="str">
        <f aca="false">IF(AND(K3017="Critical",N3017="No"),"URGENT - No Bed","Normal")</f>
        <v>Normal</v>
      </c>
      <c r="AD3017" s="34" t="n">
        <f aca="false">INDEX(Lookup_Tables!$B$3:$B$12,MATCH(H3017,Lookup_Tables!$A$3:$A$12,0))</f>
        <v>4600000</v>
      </c>
      <c r="AE3017" s="30" t="str">
        <f aca="false">INDEX(Lookup_Tables!$C$3:$C$12,MATCH(H3017,Lookup_Tables!$A$3:$A$12,0))</f>
        <v>Dr. Farhan Khan</v>
      </c>
      <c r="AF3017" s="30" t="str">
        <f aca="false">IFERROR(INDEX(Lookup_Tables!$F$16:$F$45,MATCH(I3017,Lookup_Tables!$E$16:$E$45,0)),"N/A")</f>
        <v>EMP207</v>
      </c>
      <c r="AG3017" s="30" t="n">
        <f aca="false">_xlfn.IFS(R3017="Recovered",4,R3017="Referred",3,R3017="Admitted",2,R3017="Deceased",1,TRUE(),0)</f>
        <v>4</v>
      </c>
      <c r="AH3017" s="30" t="str">
        <f aca="false">IF(T3017&gt;=4,"Satisfied",IF(T3017&gt;=3,"Neutral","Needs Improvement"))</f>
        <v>Satisfied</v>
      </c>
    </row>
    <row r="3018" customFormat="false" ht="15" hidden="false" customHeight="false" outlineLevel="0" collapsed="false">
      <c r="A3018" s="27" t="s">
        <v>4463</v>
      </c>
      <c r="B3018" s="27" t="s">
        <v>3585</v>
      </c>
      <c r="C3018" s="27" t="n">
        <v>52</v>
      </c>
      <c r="D3018" s="27" t="s">
        <v>181</v>
      </c>
      <c r="E3018" s="28" t="n">
        <v>45572</v>
      </c>
      <c r="F3018" s="27" t="s">
        <v>922</v>
      </c>
      <c r="G3018" s="28" t="n">
        <v>45573</v>
      </c>
      <c r="H3018" s="27" t="s">
        <v>168</v>
      </c>
      <c r="I3018" s="27" t="s">
        <v>366</v>
      </c>
      <c r="J3018" s="27" t="s">
        <v>367</v>
      </c>
      <c r="K3018" s="27" t="s">
        <v>138</v>
      </c>
      <c r="L3018" s="27" t="n">
        <v>48</v>
      </c>
      <c r="M3018" s="27" t="n">
        <v>28</v>
      </c>
      <c r="N3018" s="27" t="s">
        <v>127</v>
      </c>
      <c r="O3018" s="27" t="s">
        <v>128</v>
      </c>
      <c r="P3018" s="27" t="s">
        <v>129</v>
      </c>
      <c r="Q3018" s="29" t="n">
        <v>1466.11</v>
      </c>
      <c r="R3018" s="27" t="s">
        <v>130</v>
      </c>
      <c r="S3018" s="27" t="s">
        <v>197</v>
      </c>
      <c r="T3018" s="27" t="n">
        <v>3</v>
      </c>
      <c r="U3018" s="27" t="n">
        <f aca="false">YEAR(E3018)</f>
        <v>2024</v>
      </c>
      <c r="V3018" s="27" t="str">
        <f aca="false">TEXT(E3018,"MMM-YYYY")</f>
        <v>Oct-2024</v>
      </c>
      <c r="W3018" s="27" t="n">
        <f aca="false">MONTH(E3018)</f>
        <v>10</v>
      </c>
      <c r="X3018" s="27" t="str">
        <f aca="false">TEXT(WEEKDAY(E3018,2),"0")&amp;" - "&amp;TEXT(E3018,"dddd")</f>
        <v>1 - Monday</v>
      </c>
      <c r="Y3018" s="27" t="str">
        <f aca="false">_xlfn.IFS(C3018&lt;18,"Child (0-17)",C3018&lt;40,"Young Adult (18-39)",C3018&lt;60,"Adult (40-59)",TRUE(),"Senior (60+)")</f>
        <v>Adult (40-59)</v>
      </c>
      <c r="Z3018" s="27" t="n">
        <f aca="false">ROUND(G3018-E3018,0)</f>
        <v>1</v>
      </c>
      <c r="AA3018" s="27" t="n">
        <f aca="false">L3018+M3018</f>
        <v>76</v>
      </c>
      <c r="AB3018" s="27" t="n">
        <f aca="false">IFERROR(ROUND(Q3018/AA3018,2),0)</f>
        <v>19.29</v>
      </c>
      <c r="AC3018" s="27" t="str">
        <f aca="false">IF(AND(K3018="Critical",N3018="No"),"URGENT - No Bed","Normal")</f>
        <v>Normal</v>
      </c>
      <c r="AD3018" s="33" t="n">
        <f aca="false">INDEX(Lookup_Tables!$B$3:$B$12,MATCH(H3018,Lookup_Tables!$A$3:$A$12,0))</f>
        <v>4400000</v>
      </c>
      <c r="AE3018" s="27" t="str">
        <f aca="false">INDEX(Lookup_Tables!$C$3:$C$12,MATCH(H3018,Lookup_Tables!$A$3:$A$12,0))</f>
        <v>Dr. Neha Chopra</v>
      </c>
      <c r="AF3018" s="27" t="str">
        <f aca="false">IFERROR(INDEX(Lookup_Tables!$F$16:$F$45,MATCH(I3018,Lookup_Tables!$E$16:$E$45,0)),"N/A")</f>
        <v>EMP218</v>
      </c>
      <c r="AG3018" s="27" t="n">
        <f aca="false">_xlfn.IFS(R3018="Recovered",4,R3018="Referred",3,R3018="Admitted",2,R3018="Deceased",1,TRUE(),0)</f>
        <v>4</v>
      </c>
      <c r="AH3018" s="27" t="str">
        <f aca="false">IF(T3018&gt;=4,"Satisfied",IF(T3018&gt;=3,"Neutral","Needs Improvement"))</f>
        <v>Neutral</v>
      </c>
    </row>
    <row r="3019" customFormat="false" ht="15" hidden="false" customHeight="false" outlineLevel="0" collapsed="false">
      <c r="A3019" s="30" t="s">
        <v>7054</v>
      </c>
      <c r="B3019" s="30" t="s">
        <v>4761</v>
      </c>
      <c r="C3019" s="30" t="n">
        <v>13</v>
      </c>
      <c r="D3019" s="30" t="s">
        <v>121</v>
      </c>
      <c r="E3019" s="31" t="n">
        <v>45539</v>
      </c>
      <c r="F3019" s="30" t="s">
        <v>1921</v>
      </c>
      <c r="G3019" s="31" t="n">
        <v>45541</v>
      </c>
      <c r="H3019" s="30" t="s">
        <v>135</v>
      </c>
      <c r="I3019" s="30" t="s">
        <v>278</v>
      </c>
      <c r="J3019" s="30" t="s">
        <v>137</v>
      </c>
      <c r="K3019" s="30" t="s">
        <v>126</v>
      </c>
      <c r="L3019" s="30" t="n">
        <v>8</v>
      </c>
      <c r="M3019" s="30" t="n">
        <v>138</v>
      </c>
      <c r="N3019" s="30" t="s">
        <v>127</v>
      </c>
      <c r="O3019" s="30" t="s">
        <v>139</v>
      </c>
      <c r="P3019" s="30" t="s">
        <v>129</v>
      </c>
      <c r="Q3019" s="32" t="n">
        <v>8630.39</v>
      </c>
      <c r="R3019" s="30" t="s">
        <v>172</v>
      </c>
      <c r="S3019" s="30" t="s">
        <v>151</v>
      </c>
      <c r="T3019" s="30" t="n">
        <v>3</v>
      </c>
      <c r="U3019" s="30" t="n">
        <f aca="false">YEAR(E3019)</f>
        <v>2024</v>
      </c>
      <c r="V3019" s="30" t="str">
        <f aca="false">TEXT(E3019,"MMM-YYYY")</f>
        <v>Sep-2024</v>
      </c>
      <c r="W3019" s="30" t="n">
        <f aca="false">MONTH(E3019)</f>
        <v>9</v>
      </c>
      <c r="X3019" s="30" t="str">
        <f aca="false">TEXT(WEEKDAY(E3019,2),"0")&amp;" - "&amp;TEXT(E3019,"dddd")</f>
        <v>3 - Wednesday</v>
      </c>
      <c r="Y3019" s="30" t="str">
        <f aca="false">_xlfn.IFS(C3019&lt;18,"Child (0-17)",C3019&lt;40,"Young Adult (18-39)",C3019&lt;60,"Adult (40-59)",TRUE(),"Senior (60+)")</f>
        <v>Child (0-17)</v>
      </c>
      <c r="Z3019" s="30" t="n">
        <f aca="false">ROUND(G3019-E3019,0)</f>
        <v>2</v>
      </c>
      <c r="AA3019" s="30" t="n">
        <f aca="false">L3019+M3019</f>
        <v>146</v>
      </c>
      <c r="AB3019" s="30" t="n">
        <f aca="false">IFERROR(ROUND(Q3019/AA3019,2),0)</f>
        <v>59.11</v>
      </c>
      <c r="AC3019" s="30" t="str">
        <f aca="false">IF(AND(K3019="Critical",N3019="No"),"URGENT - No Bed","Normal")</f>
        <v>Normal</v>
      </c>
      <c r="AD3019" s="34" t="n">
        <f aca="false">INDEX(Lookup_Tables!$B$3:$B$12,MATCH(H3019,Lookup_Tables!$A$3:$A$12,0))</f>
        <v>4600000</v>
      </c>
      <c r="AE3019" s="30" t="str">
        <f aca="false">INDEX(Lookup_Tables!$C$3:$C$12,MATCH(H3019,Lookup_Tables!$A$3:$A$12,0))</f>
        <v>Dr. Farhan Khan</v>
      </c>
      <c r="AF3019" s="30" t="str">
        <f aca="false">IFERROR(INDEX(Lookup_Tables!$F$16:$F$45,MATCH(I3019,Lookup_Tables!$E$16:$E$45,0)),"N/A")</f>
        <v>EMP208</v>
      </c>
      <c r="AG3019" s="30" t="n">
        <f aca="false">_xlfn.IFS(R3019="Recovered",4,R3019="Referred",3,R3019="Admitted",2,R3019="Deceased",1,TRUE(),0)</f>
        <v>2</v>
      </c>
      <c r="AH3019" s="30" t="str">
        <f aca="false">IF(T3019&gt;=4,"Satisfied",IF(T3019&gt;=3,"Neutral","Needs Improvement"))</f>
        <v>Neutral</v>
      </c>
    </row>
    <row r="3020" customFormat="false" ht="15" hidden="false" customHeight="false" outlineLevel="0" collapsed="false">
      <c r="A3020" s="27" t="s">
        <v>4548</v>
      </c>
      <c r="B3020" s="27" t="s">
        <v>4403</v>
      </c>
      <c r="C3020" s="27" t="n">
        <v>59</v>
      </c>
      <c r="D3020" s="27" t="s">
        <v>181</v>
      </c>
      <c r="E3020" s="28" t="n">
        <v>45545</v>
      </c>
      <c r="F3020" s="27" t="s">
        <v>519</v>
      </c>
      <c r="G3020" s="28" t="n">
        <v>45546</v>
      </c>
      <c r="H3020" s="27" t="s">
        <v>135</v>
      </c>
      <c r="I3020" s="27" t="s">
        <v>278</v>
      </c>
      <c r="J3020" s="27" t="s">
        <v>252</v>
      </c>
      <c r="K3020" s="27" t="s">
        <v>138</v>
      </c>
      <c r="L3020" s="27" t="n">
        <v>81</v>
      </c>
      <c r="M3020" s="27" t="n">
        <v>44</v>
      </c>
      <c r="N3020" s="27" t="s">
        <v>127</v>
      </c>
      <c r="O3020" s="27" t="s">
        <v>139</v>
      </c>
      <c r="P3020" s="27" t="s">
        <v>187</v>
      </c>
      <c r="Q3020" s="29" t="n">
        <v>2478.74</v>
      </c>
      <c r="R3020" s="27" t="s">
        <v>130</v>
      </c>
      <c r="S3020" s="27" t="s">
        <v>157</v>
      </c>
      <c r="T3020" s="27" t="n">
        <v>2</v>
      </c>
      <c r="U3020" s="27" t="n">
        <f aca="false">YEAR(E3020)</f>
        <v>2024</v>
      </c>
      <c r="V3020" s="27" t="str">
        <f aca="false">TEXT(E3020,"MMM-YYYY")</f>
        <v>Sep-2024</v>
      </c>
      <c r="W3020" s="27" t="n">
        <f aca="false">MONTH(E3020)</f>
        <v>9</v>
      </c>
      <c r="X3020" s="27" t="str">
        <f aca="false">TEXT(WEEKDAY(E3020,2),"0")&amp;" - "&amp;TEXT(E3020,"dddd")</f>
        <v>2 - Tuesday</v>
      </c>
      <c r="Y3020" s="27" t="str">
        <f aca="false">_xlfn.IFS(C3020&lt;18,"Child (0-17)",C3020&lt;40,"Young Adult (18-39)",C3020&lt;60,"Adult (40-59)",TRUE(),"Senior (60+)")</f>
        <v>Adult (40-59)</v>
      </c>
      <c r="Z3020" s="27" t="n">
        <f aca="false">ROUND(G3020-E3020,0)</f>
        <v>1</v>
      </c>
      <c r="AA3020" s="27" t="n">
        <f aca="false">L3020+M3020</f>
        <v>125</v>
      </c>
      <c r="AB3020" s="27" t="n">
        <f aca="false">IFERROR(ROUND(Q3020/AA3020,2),0)</f>
        <v>19.83</v>
      </c>
      <c r="AC3020" s="27" t="str">
        <f aca="false">IF(AND(K3020="Critical",N3020="No"),"URGENT - No Bed","Normal")</f>
        <v>Normal</v>
      </c>
      <c r="AD3020" s="33" t="n">
        <f aca="false">INDEX(Lookup_Tables!$B$3:$B$12,MATCH(H3020,Lookup_Tables!$A$3:$A$12,0))</f>
        <v>4600000</v>
      </c>
      <c r="AE3020" s="27" t="str">
        <f aca="false">INDEX(Lookup_Tables!$C$3:$C$12,MATCH(H3020,Lookup_Tables!$A$3:$A$12,0))</f>
        <v>Dr. Farhan Khan</v>
      </c>
      <c r="AF3020" s="27" t="str">
        <f aca="false">IFERROR(INDEX(Lookup_Tables!$F$16:$F$45,MATCH(I3020,Lookup_Tables!$E$16:$E$45,0)),"N/A")</f>
        <v>EMP208</v>
      </c>
      <c r="AG3020" s="27" t="n">
        <f aca="false">_xlfn.IFS(R3020="Recovered",4,R3020="Referred",3,R3020="Admitted",2,R3020="Deceased",1,TRUE(),0)</f>
        <v>4</v>
      </c>
      <c r="AH3020" s="27" t="str">
        <f aca="false">IF(T3020&gt;=4,"Satisfied",IF(T3020&gt;=3,"Neutral","Needs Improvement"))</f>
        <v>Needs Improvement</v>
      </c>
    </row>
    <row r="3021" customFormat="false" ht="15" hidden="false" customHeight="false" outlineLevel="0" collapsed="false">
      <c r="A3021" s="30" t="s">
        <v>1536</v>
      </c>
      <c r="B3021" s="30" t="s">
        <v>1537</v>
      </c>
      <c r="C3021" s="30" t="n">
        <v>58</v>
      </c>
      <c r="D3021" s="30" t="s">
        <v>121</v>
      </c>
      <c r="E3021" s="31" t="n">
        <v>45516</v>
      </c>
      <c r="F3021" s="30" t="s">
        <v>645</v>
      </c>
      <c r="G3021" s="31" t="n">
        <v>45516</v>
      </c>
      <c r="H3021" s="30" t="s">
        <v>146</v>
      </c>
      <c r="I3021" s="30" t="s">
        <v>147</v>
      </c>
      <c r="J3021" s="30" t="s">
        <v>222</v>
      </c>
      <c r="K3021" s="30" t="s">
        <v>138</v>
      </c>
      <c r="L3021" s="30" t="n">
        <v>48</v>
      </c>
      <c r="M3021" s="30" t="n">
        <v>36</v>
      </c>
      <c r="N3021" s="30" t="s">
        <v>127</v>
      </c>
      <c r="O3021" s="30" t="s">
        <v>128</v>
      </c>
      <c r="P3021" s="30" t="s">
        <v>150</v>
      </c>
      <c r="Q3021" s="32" t="n">
        <v>1665.46</v>
      </c>
      <c r="R3021" s="30" t="s">
        <v>130</v>
      </c>
      <c r="S3021" s="30" t="s">
        <v>197</v>
      </c>
      <c r="T3021" s="30" t="n">
        <v>5</v>
      </c>
      <c r="U3021" s="30" t="n">
        <f aca="false">YEAR(E3021)</f>
        <v>2024</v>
      </c>
      <c r="V3021" s="30" t="str">
        <f aca="false">TEXT(E3021,"MMM-YYYY")</f>
        <v>Aug-2024</v>
      </c>
      <c r="W3021" s="30" t="n">
        <f aca="false">MONTH(E3021)</f>
        <v>8</v>
      </c>
      <c r="X3021" s="30" t="str">
        <f aca="false">TEXT(WEEKDAY(E3021,2),"0")&amp;" - "&amp;TEXT(E3021,"dddd")</f>
        <v>1 - Monday</v>
      </c>
      <c r="Y3021" s="30" t="str">
        <f aca="false">_xlfn.IFS(C3021&lt;18,"Child (0-17)",C3021&lt;40,"Young Adult (18-39)",C3021&lt;60,"Adult (40-59)",TRUE(),"Senior (60+)")</f>
        <v>Adult (40-59)</v>
      </c>
      <c r="Z3021" s="30" t="n">
        <f aca="false">ROUND(G3021-E3021,0)</f>
        <v>0</v>
      </c>
      <c r="AA3021" s="30" t="n">
        <f aca="false">L3021+M3021</f>
        <v>84</v>
      </c>
      <c r="AB3021" s="30" t="n">
        <f aca="false">IFERROR(ROUND(Q3021/AA3021,2),0)</f>
        <v>19.83</v>
      </c>
      <c r="AC3021" s="30" t="str">
        <f aca="false">IF(AND(K3021="Critical",N3021="No"),"URGENT - No Bed","Normal")</f>
        <v>Normal</v>
      </c>
      <c r="AD3021" s="34" t="n">
        <f aca="false">INDEX(Lookup_Tables!$B$3:$B$12,MATCH(H3021,Lookup_Tables!$A$3:$A$12,0))</f>
        <v>2700000</v>
      </c>
      <c r="AE3021" s="30" t="str">
        <f aca="false">INDEX(Lookup_Tables!$C$3:$C$12,MATCH(H3021,Lookup_Tables!$A$3:$A$12,0))</f>
        <v>Dr. Vikram Singh</v>
      </c>
      <c r="AF3021" s="30" t="str">
        <f aca="false">IFERROR(INDEX(Lookup_Tables!$F$16:$F$45,MATCH(I3021,Lookup_Tables!$E$16:$E$45,0)),"N/A")</f>
        <v>EMP229</v>
      </c>
      <c r="AG3021" s="30" t="n">
        <f aca="false">_xlfn.IFS(R3021="Recovered",4,R3021="Referred",3,R3021="Admitted",2,R3021="Deceased",1,TRUE(),0)</f>
        <v>4</v>
      </c>
      <c r="AH3021" s="30" t="str">
        <f aca="false">IF(T3021&gt;=4,"Satisfied",IF(T3021&gt;=3,"Neutral","Needs Improvement"))</f>
        <v>Satisfied</v>
      </c>
    </row>
    <row r="3022" customFormat="false" ht="15" hidden="false" customHeight="false" outlineLevel="0" collapsed="false">
      <c r="A3022" s="27" t="s">
        <v>2265</v>
      </c>
      <c r="B3022" s="27" t="s">
        <v>793</v>
      </c>
      <c r="C3022" s="27" t="n">
        <v>61</v>
      </c>
      <c r="D3022" s="27" t="s">
        <v>181</v>
      </c>
      <c r="E3022" s="28" t="n">
        <v>45464</v>
      </c>
      <c r="F3022" s="27" t="s">
        <v>405</v>
      </c>
      <c r="G3022" s="28" t="n">
        <v>45465</v>
      </c>
      <c r="H3022" s="27" t="s">
        <v>123</v>
      </c>
      <c r="I3022" s="27" t="s">
        <v>124</v>
      </c>
      <c r="J3022" s="27" t="s">
        <v>305</v>
      </c>
      <c r="K3022" s="27" t="s">
        <v>126</v>
      </c>
      <c r="L3022" s="27" t="n">
        <v>44</v>
      </c>
      <c r="M3022" s="27" t="n">
        <v>146</v>
      </c>
      <c r="N3022" s="27" t="s">
        <v>186</v>
      </c>
      <c r="O3022" s="27" t="s">
        <v>139</v>
      </c>
      <c r="P3022" s="27" t="s">
        <v>129</v>
      </c>
      <c r="Q3022" s="29" t="n">
        <v>8071.07</v>
      </c>
      <c r="R3022" s="27" t="s">
        <v>130</v>
      </c>
      <c r="S3022" s="27" t="s">
        <v>157</v>
      </c>
      <c r="T3022" s="27" t="n">
        <v>5</v>
      </c>
      <c r="U3022" s="27" t="n">
        <f aca="false">YEAR(E3022)</f>
        <v>2024</v>
      </c>
      <c r="V3022" s="27" t="str">
        <f aca="false">TEXT(E3022,"MMM-YYYY")</f>
        <v>Jun-2024</v>
      </c>
      <c r="W3022" s="27" t="n">
        <f aca="false">MONTH(E3022)</f>
        <v>6</v>
      </c>
      <c r="X3022" s="27" t="str">
        <f aca="false">TEXT(WEEKDAY(E3022,2),"0")&amp;" - "&amp;TEXT(E3022,"dddd")</f>
        <v>5 - Friday</v>
      </c>
      <c r="Y3022" s="27" t="str">
        <f aca="false">_xlfn.IFS(C3022&lt;18,"Child (0-17)",C3022&lt;40,"Young Adult (18-39)",C3022&lt;60,"Adult (40-59)",TRUE(),"Senior (60+)")</f>
        <v>Senior (60+)</v>
      </c>
      <c r="Z3022" s="27" t="n">
        <f aca="false">ROUND(G3022-E3022,0)</f>
        <v>1</v>
      </c>
      <c r="AA3022" s="27" t="n">
        <f aca="false">L3022+M3022</f>
        <v>190</v>
      </c>
      <c r="AB3022" s="27" t="n">
        <f aca="false">IFERROR(ROUND(Q3022/AA3022,2),0)</f>
        <v>42.48</v>
      </c>
      <c r="AC3022" s="27" t="str">
        <f aca="false">IF(AND(K3022="Critical",N3022="No"),"URGENT - No Bed","Normal")</f>
        <v>Normal</v>
      </c>
      <c r="AD3022" s="33" t="n">
        <f aca="false">INDEX(Lookup_Tables!$B$3:$B$12,MATCH(H3022,Lookup_Tables!$A$3:$A$12,0))</f>
        <v>2200000</v>
      </c>
      <c r="AE3022" s="27" t="str">
        <f aca="false">INDEX(Lookup_Tables!$C$3:$C$12,MATCH(H3022,Lookup_Tables!$A$3:$A$12,0))</f>
        <v>Dr. Rohan Das</v>
      </c>
      <c r="AF3022" s="27" t="str">
        <f aca="false">IFERROR(INDEX(Lookup_Tables!$F$16:$F$45,MATCH(I3022,Lookup_Tables!$E$16:$E$45,0)),"N/A")</f>
        <v>EMP205</v>
      </c>
      <c r="AG3022" s="27" t="n">
        <f aca="false">_xlfn.IFS(R3022="Recovered",4,R3022="Referred",3,R3022="Admitted",2,R3022="Deceased",1,TRUE(),0)</f>
        <v>4</v>
      </c>
      <c r="AH3022" s="27" t="str">
        <f aca="false">IF(T3022&gt;=4,"Satisfied",IF(T3022&gt;=3,"Neutral","Needs Improvement"))</f>
        <v>Satisfied</v>
      </c>
    </row>
    <row r="3023" customFormat="false" ht="15" hidden="false" customHeight="false" outlineLevel="0" collapsed="false">
      <c r="A3023" s="30" t="s">
        <v>5312</v>
      </c>
      <c r="B3023" s="30" t="s">
        <v>1454</v>
      </c>
      <c r="C3023" s="30" t="n">
        <v>86</v>
      </c>
      <c r="D3023" s="30" t="s">
        <v>181</v>
      </c>
      <c r="E3023" s="31" t="n">
        <v>45479</v>
      </c>
      <c r="F3023" s="30" t="s">
        <v>893</v>
      </c>
      <c r="G3023" s="31" t="n">
        <v>45480</v>
      </c>
      <c r="H3023" s="30" t="s">
        <v>217</v>
      </c>
      <c r="I3023" s="30" t="s">
        <v>392</v>
      </c>
      <c r="J3023" s="30" t="s">
        <v>294</v>
      </c>
      <c r="K3023" s="30" t="s">
        <v>156</v>
      </c>
      <c r="L3023" s="30" t="n">
        <v>29</v>
      </c>
      <c r="M3023" s="30" t="n">
        <v>73</v>
      </c>
      <c r="N3023" s="30" t="s">
        <v>127</v>
      </c>
      <c r="O3023" s="30" t="s">
        <v>128</v>
      </c>
      <c r="P3023" s="30" t="s">
        <v>150</v>
      </c>
      <c r="Q3023" s="32" t="n">
        <v>4709</v>
      </c>
      <c r="R3023" s="30" t="s">
        <v>130</v>
      </c>
      <c r="S3023" s="30" t="s">
        <v>164</v>
      </c>
      <c r="T3023" s="30" t="n">
        <v>4</v>
      </c>
      <c r="U3023" s="30" t="n">
        <f aca="false">YEAR(E3023)</f>
        <v>2024</v>
      </c>
      <c r="V3023" s="30" t="str">
        <f aca="false">TEXT(E3023,"MMM-YYYY")</f>
        <v>Jul-2024</v>
      </c>
      <c r="W3023" s="30" t="n">
        <f aca="false">MONTH(E3023)</f>
        <v>7</v>
      </c>
      <c r="X3023" s="30" t="str">
        <f aca="false">TEXT(WEEKDAY(E3023,2),"0")&amp;" - "&amp;TEXT(E3023,"dddd")</f>
        <v>6 - Saturday</v>
      </c>
      <c r="Y3023" s="30" t="str">
        <f aca="false">_xlfn.IFS(C3023&lt;18,"Child (0-17)",C3023&lt;40,"Young Adult (18-39)",C3023&lt;60,"Adult (40-59)",TRUE(),"Senior (60+)")</f>
        <v>Senior (60+)</v>
      </c>
      <c r="Z3023" s="30" t="n">
        <f aca="false">ROUND(G3023-E3023,0)</f>
        <v>1</v>
      </c>
      <c r="AA3023" s="30" t="n">
        <f aca="false">L3023+M3023</f>
        <v>102</v>
      </c>
      <c r="AB3023" s="30" t="n">
        <f aca="false">IFERROR(ROUND(Q3023/AA3023,2),0)</f>
        <v>46.17</v>
      </c>
      <c r="AC3023" s="30" t="str">
        <f aca="false">IF(AND(K3023="Critical",N3023="No"),"URGENT - No Bed","Normal")</f>
        <v>Normal</v>
      </c>
      <c r="AD3023" s="34" t="n">
        <f aca="false">INDEX(Lookup_Tables!$B$3:$B$12,MATCH(H3023,Lookup_Tables!$A$3:$A$12,0))</f>
        <v>4200000</v>
      </c>
      <c r="AE3023" s="30" t="str">
        <f aca="false">INDEX(Lookup_Tables!$C$3:$C$12,MATCH(H3023,Lookup_Tables!$A$3:$A$12,0))</f>
        <v>Dr. Anil Kapoor</v>
      </c>
      <c r="AF3023" s="30" t="str">
        <f aca="false">IFERROR(INDEX(Lookup_Tables!$F$16:$F$45,MATCH(I3023,Lookup_Tables!$E$16:$E$45,0)),"N/A")</f>
        <v>EMP202</v>
      </c>
      <c r="AG3023" s="30" t="n">
        <f aca="false">_xlfn.IFS(R3023="Recovered",4,R3023="Referred",3,R3023="Admitted",2,R3023="Deceased",1,TRUE(),0)</f>
        <v>4</v>
      </c>
      <c r="AH3023" s="30" t="str">
        <f aca="false">IF(T3023&gt;=4,"Satisfied",IF(T3023&gt;=3,"Neutral","Needs Improvement"))</f>
        <v>Satisfied</v>
      </c>
    </row>
    <row r="3024" customFormat="false" ht="15" hidden="false" customHeight="false" outlineLevel="0" collapsed="false">
      <c r="A3024" s="27" t="s">
        <v>6142</v>
      </c>
      <c r="B3024" s="27" t="s">
        <v>1939</v>
      </c>
      <c r="C3024" s="27" t="n">
        <v>44</v>
      </c>
      <c r="D3024" s="27" t="s">
        <v>181</v>
      </c>
      <c r="E3024" s="28" t="n">
        <v>45580</v>
      </c>
      <c r="F3024" s="27" t="s">
        <v>788</v>
      </c>
      <c r="G3024" s="28" t="n">
        <v>45581</v>
      </c>
      <c r="H3024" s="27" t="s">
        <v>236</v>
      </c>
      <c r="I3024" s="27" t="s">
        <v>323</v>
      </c>
      <c r="J3024" s="27" t="s">
        <v>287</v>
      </c>
      <c r="K3024" s="27" t="s">
        <v>156</v>
      </c>
      <c r="L3024" s="27" t="n">
        <v>35</v>
      </c>
      <c r="M3024" s="27" t="n">
        <v>63</v>
      </c>
      <c r="N3024" s="27" t="s">
        <v>127</v>
      </c>
      <c r="O3024" s="27" t="s">
        <v>139</v>
      </c>
      <c r="P3024" s="27" t="s">
        <v>140</v>
      </c>
      <c r="Q3024" s="29" t="n">
        <v>3252.39</v>
      </c>
      <c r="R3024" s="27" t="s">
        <v>130</v>
      </c>
      <c r="S3024" s="27" t="s">
        <v>157</v>
      </c>
      <c r="T3024" s="27" t="n">
        <v>4</v>
      </c>
      <c r="U3024" s="27" t="n">
        <f aca="false">YEAR(E3024)</f>
        <v>2024</v>
      </c>
      <c r="V3024" s="27" t="str">
        <f aca="false">TEXT(E3024,"MMM-YYYY")</f>
        <v>Oct-2024</v>
      </c>
      <c r="W3024" s="27" t="n">
        <f aca="false">MONTH(E3024)</f>
        <v>10</v>
      </c>
      <c r="X3024" s="27" t="str">
        <f aca="false">TEXT(WEEKDAY(E3024,2),"0")&amp;" - "&amp;TEXT(E3024,"dddd")</f>
        <v>2 - Tuesday</v>
      </c>
      <c r="Y3024" s="27" t="str">
        <f aca="false">_xlfn.IFS(C3024&lt;18,"Child (0-17)",C3024&lt;40,"Young Adult (18-39)",C3024&lt;60,"Adult (40-59)",TRUE(),"Senior (60+)")</f>
        <v>Adult (40-59)</v>
      </c>
      <c r="Z3024" s="27" t="n">
        <f aca="false">ROUND(G3024-E3024,0)</f>
        <v>1</v>
      </c>
      <c r="AA3024" s="27" t="n">
        <f aca="false">L3024+M3024</f>
        <v>98</v>
      </c>
      <c r="AB3024" s="27" t="n">
        <f aca="false">IFERROR(ROUND(Q3024/AA3024,2),0)</f>
        <v>33.19</v>
      </c>
      <c r="AC3024" s="27" t="str">
        <f aca="false">IF(AND(K3024="Critical",N3024="No"),"URGENT - No Bed","Normal")</f>
        <v>Normal</v>
      </c>
      <c r="AD3024" s="33" t="n">
        <f aca="false">INDEX(Lookup_Tables!$B$3:$B$12,MATCH(H3024,Lookup_Tables!$A$3:$A$12,0))</f>
        <v>3900000</v>
      </c>
      <c r="AE3024" s="27" t="str">
        <f aca="false">INDEX(Lookup_Tables!$C$3:$C$12,MATCH(H3024,Lookup_Tables!$A$3:$A$12,0))</f>
        <v>Dr. Rina Mehta</v>
      </c>
      <c r="AF3024" s="27" t="str">
        <f aca="false">IFERROR(INDEX(Lookup_Tables!$F$16:$F$45,MATCH(I3024,Lookup_Tables!$E$16:$E$45,0)),"N/A")</f>
        <v>EMP216</v>
      </c>
      <c r="AG3024" s="27" t="n">
        <f aca="false">_xlfn.IFS(R3024="Recovered",4,R3024="Referred",3,R3024="Admitted",2,R3024="Deceased",1,TRUE(),0)</f>
        <v>4</v>
      </c>
      <c r="AH3024" s="27" t="str">
        <f aca="false">IF(T3024&gt;=4,"Satisfied",IF(T3024&gt;=3,"Neutral","Needs Improvement"))</f>
        <v>Satisfied</v>
      </c>
    </row>
    <row r="3025" customFormat="false" ht="15" hidden="false" customHeight="false" outlineLevel="0" collapsed="false">
      <c r="A3025" s="30" t="s">
        <v>1325</v>
      </c>
      <c r="B3025" s="30" t="s">
        <v>1326</v>
      </c>
      <c r="C3025" s="30" t="n">
        <v>42</v>
      </c>
      <c r="D3025" s="30" t="s">
        <v>181</v>
      </c>
      <c r="E3025" s="31" t="n">
        <v>45338</v>
      </c>
      <c r="F3025" s="30" t="s">
        <v>479</v>
      </c>
      <c r="G3025" s="31" t="n">
        <v>45340</v>
      </c>
      <c r="H3025" s="30" t="s">
        <v>183</v>
      </c>
      <c r="I3025" s="30" t="s">
        <v>212</v>
      </c>
      <c r="J3025" s="30" t="s">
        <v>185</v>
      </c>
      <c r="K3025" s="30" t="s">
        <v>126</v>
      </c>
      <c r="L3025" s="30" t="n">
        <v>6</v>
      </c>
      <c r="M3025" s="30" t="n">
        <v>124</v>
      </c>
      <c r="N3025" s="30" t="s">
        <v>186</v>
      </c>
      <c r="O3025" s="30" t="s">
        <v>139</v>
      </c>
      <c r="P3025" s="30" t="s">
        <v>129</v>
      </c>
      <c r="Q3025" s="32" t="n">
        <v>9027.01</v>
      </c>
      <c r="R3025" s="30" t="s">
        <v>172</v>
      </c>
      <c r="S3025" s="30" t="s">
        <v>157</v>
      </c>
      <c r="T3025" s="30" t="n">
        <v>5</v>
      </c>
      <c r="U3025" s="30" t="n">
        <f aca="false">YEAR(E3025)</f>
        <v>2024</v>
      </c>
      <c r="V3025" s="30" t="str">
        <f aca="false">TEXT(E3025,"MMM-YYYY")</f>
        <v>Feb-2024</v>
      </c>
      <c r="W3025" s="30" t="n">
        <f aca="false">MONTH(E3025)</f>
        <v>2</v>
      </c>
      <c r="X3025" s="30" t="str">
        <f aca="false">TEXT(WEEKDAY(E3025,2),"0")&amp;" - "&amp;TEXT(E3025,"dddd")</f>
        <v>5 - Friday</v>
      </c>
      <c r="Y3025" s="30" t="str">
        <f aca="false">_xlfn.IFS(C3025&lt;18,"Child (0-17)",C3025&lt;40,"Young Adult (18-39)",C3025&lt;60,"Adult (40-59)",TRUE(),"Senior (60+)")</f>
        <v>Adult (40-59)</v>
      </c>
      <c r="Z3025" s="30" t="n">
        <f aca="false">ROUND(G3025-E3025,0)</f>
        <v>2</v>
      </c>
      <c r="AA3025" s="30" t="n">
        <f aca="false">L3025+M3025</f>
        <v>130</v>
      </c>
      <c r="AB3025" s="30" t="n">
        <f aca="false">IFERROR(ROUND(Q3025/AA3025,2),0)</f>
        <v>69.44</v>
      </c>
      <c r="AC3025" s="30" t="str">
        <f aca="false">IF(AND(K3025="Critical",N3025="No"),"URGENT - No Bed","Normal")</f>
        <v>Normal</v>
      </c>
      <c r="AD3025" s="34" t="n">
        <f aca="false">INDEX(Lookup_Tables!$B$3:$B$12,MATCH(H3025,Lookup_Tables!$A$3:$A$12,0))</f>
        <v>3100000</v>
      </c>
      <c r="AE3025" s="30" t="str">
        <f aca="false">INDEX(Lookup_Tables!$C$3:$C$12,MATCH(H3025,Lookup_Tables!$A$3:$A$12,0))</f>
        <v>Dr. Kavita Rao</v>
      </c>
      <c r="AF3025" s="30" t="str">
        <f aca="false">IFERROR(INDEX(Lookup_Tables!$F$16:$F$45,MATCH(I3025,Lookup_Tables!$E$16:$E$45,0)),"N/A")</f>
        <v>EMP225</v>
      </c>
      <c r="AG3025" s="30" t="n">
        <f aca="false">_xlfn.IFS(R3025="Recovered",4,R3025="Referred",3,R3025="Admitted",2,R3025="Deceased",1,TRUE(),0)</f>
        <v>2</v>
      </c>
      <c r="AH3025" s="30" t="str">
        <f aca="false">IF(T3025&gt;=4,"Satisfied",IF(T3025&gt;=3,"Neutral","Needs Improvement"))</f>
        <v>Satisfied</v>
      </c>
    </row>
    <row r="3026" customFormat="false" ht="15" hidden="false" customHeight="false" outlineLevel="0" collapsed="false">
      <c r="A3026" s="27" t="s">
        <v>5925</v>
      </c>
      <c r="B3026" s="27" t="s">
        <v>2741</v>
      </c>
      <c r="C3026" s="27" t="n">
        <v>15</v>
      </c>
      <c r="D3026" s="27" t="s">
        <v>121</v>
      </c>
      <c r="E3026" s="28" t="n">
        <v>45411</v>
      </c>
      <c r="F3026" s="27" t="s">
        <v>475</v>
      </c>
      <c r="G3026" s="28" t="n">
        <v>45425</v>
      </c>
      <c r="H3026" s="27" t="s">
        <v>236</v>
      </c>
      <c r="I3026" s="27" t="s">
        <v>266</v>
      </c>
      <c r="J3026" s="27" t="s">
        <v>267</v>
      </c>
      <c r="K3026" s="27" t="s">
        <v>202</v>
      </c>
      <c r="L3026" s="27" t="n">
        <v>14</v>
      </c>
      <c r="M3026" s="27" t="n">
        <v>148</v>
      </c>
      <c r="N3026" s="27" t="s">
        <v>186</v>
      </c>
      <c r="O3026" s="27" t="s">
        <v>139</v>
      </c>
      <c r="P3026" s="27" t="s">
        <v>129</v>
      </c>
      <c r="Q3026" s="29" t="n">
        <v>18572.95</v>
      </c>
      <c r="R3026" s="27" t="s">
        <v>130</v>
      </c>
      <c r="S3026" s="27" t="s">
        <v>131</v>
      </c>
      <c r="T3026" s="27" t="n">
        <v>3</v>
      </c>
      <c r="U3026" s="27" t="n">
        <f aca="false">YEAR(E3026)</f>
        <v>2024</v>
      </c>
      <c r="V3026" s="27" t="str">
        <f aca="false">TEXT(E3026,"MMM-YYYY")</f>
        <v>Apr-2024</v>
      </c>
      <c r="W3026" s="27" t="n">
        <f aca="false">MONTH(E3026)</f>
        <v>4</v>
      </c>
      <c r="X3026" s="27" t="str">
        <f aca="false">TEXT(WEEKDAY(E3026,2),"0")&amp;" - "&amp;TEXT(E3026,"dddd")</f>
        <v>1 - Monday</v>
      </c>
      <c r="Y3026" s="27" t="str">
        <f aca="false">_xlfn.IFS(C3026&lt;18,"Child (0-17)",C3026&lt;40,"Young Adult (18-39)",C3026&lt;60,"Adult (40-59)",TRUE(),"Senior (60+)")</f>
        <v>Child (0-17)</v>
      </c>
      <c r="Z3026" s="27" t="n">
        <f aca="false">ROUND(G3026-E3026,0)</f>
        <v>14</v>
      </c>
      <c r="AA3026" s="27" t="n">
        <f aca="false">L3026+M3026</f>
        <v>162</v>
      </c>
      <c r="AB3026" s="27" t="n">
        <f aca="false">IFERROR(ROUND(Q3026/AA3026,2),0)</f>
        <v>114.65</v>
      </c>
      <c r="AC3026" s="27" t="str">
        <f aca="false">IF(AND(K3026="Critical",N3026="No"),"URGENT - No Bed","Normal")</f>
        <v>Normal</v>
      </c>
      <c r="AD3026" s="33" t="n">
        <f aca="false">INDEX(Lookup_Tables!$B$3:$B$12,MATCH(H3026,Lookup_Tables!$A$3:$A$12,0))</f>
        <v>3900000</v>
      </c>
      <c r="AE3026" s="27" t="str">
        <f aca="false">INDEX(Lookup_Tables!$C$3:$C$12,MATCH(H3026,Lookup_Tables!$A$3:$A$12,0))</f>
        <v>Dr. Rina Mehta</v>
      </c>
      <c r="AF3026" s="27" t="str">
        <f aca="false">IFERROR(INDEX(Lookup_Tables!$F$16:$F$45,MATCH(I3026,Lookup_Tables!$E$16:$E$45,0)),"N/A")</f>
        <v>EMP217</v>
      </c>
      <c r="AG3026" s="27" t="n">
        <f aca="false">_xlfn.IFS(R3026="Recovered",4,R3026="Referred",3,R3026="Admitted",2,R3026="Deceased",1,TRUE(),0)</f>
        <v>4</v>
      </c>
      <c r="AH3026" s="27" t="str">
        <f aca="false">IF(T3026&gt;=4,"Satisfied",IF(T3026&gt;=3,"Neutral","Needs Improvement"))</f>
        <v>Neutral</v>
      </c>
    </row>
    <row r="3027" customFormat="false" ht="15" hidden="false" customHeight="false" outlineLevel="0" collapsed="false">
      <c r="A3027" s="30" t="s">
        <v>1550</v>
      </c>
      <c r="B3027" s="30" t="s">
        <v>1551</v>
      </c>
      <c r="C3027" s="30" t="n">
        <v>69</v>
      </c>
      <c r="D3027" s="30" t="s">
        <v>121</v>
      </c>
      <c r="E3027" s="31" t="n">
        <v>45625</v>
      </c>
      <c r="F3027" s="30" t="s">
        <v>286</v>
      </c>
      <c r="G3027" s="31" t="n">
        <v>45626</v>
      </c>
      <c r="H3027" s="30" t="s">
        <v>206</v>
      </c>
      <c r="I3027" s="30" t="s">
        <v>207</v>
      </c>
      <c r="J3027" s="30" t="s">
        <v>208</v>
      </c>
      <c r="K3027" s="30" t="s">
        <v>138</v>
      </c>
      <c r="L3027" s="30" t="n">
        <v>85</v>
      </c>
      <c r="M3027" s="30" t="n">
        <v>21</v>
      </c>
      <c r="N3027" s="30" t="s">
        <v>127</v>
      </c>
      <c r="O3027" s="30" t="s">
        <v>139</v>
      </c>
      <c r="P3027" s="30" t="s">
        <v>129</v>
      </c>
      <c r="Q3027" s="32" t="n">
        <v>1377.55</v>
      </c>
      <c r="R3027" s="30" t="s">
        <v>130</v>
      </c>
      <c r="S3027" s="30" t="s">
        <v>157</v>
      </c>
      <c r="T3027" s="30" t="n">
        <v>5</v>
      </c>
      <c r="U3027" s="30" t="n">
        <f aca="false">YEAR(E3027)</f>
        <v>2024</v>
      </c>
      <c r="V3027" s="30" t="str">
        <f aca="false">TEXT(E3027,"MMM-YYYY")</f>
        <v>Nov-2024</v>
      </c>
      <c r="W3027" s="30" t="n">
        <f aca="false">MONTH(E3027)</f>
        <v>11</v>
      </c>
      <c r="X3027" s="30" t="str">
        <f aca="false">TEXT(WEEKDAY(E3027,2),"0")&amp;" - "&amp;TEXT(E3027,"dddd")</f>
        <v>5 - Friday</v>
      </c>
      <c r="Y3027" s="30" t="str">
        <f aca="false">_xlfn.IFS(C3027&lt;18,"Child (0-17)",C3027&lt;40,"Young Adult (18-39)",C3027&lt;60,"Adult (40-59)",TRUE(),"Senior (60+)")</f>
        <v>Senior (60+)</v>
      </c>
      <c r="Z3027" s="30" t="n">
        <f aca="false">ROUND(G3027-E3027,0)</f>
        <v>1</v>
      </c>
      <c r="AA3027" s="30" t="n">
        <f aca="false">L3027+M3027</f>
        <v>106</v>
      </c>
      <c r="AB3027" s="30" t="n">
        <f aca="false">IFERROR(ROUND(Q3027/AA3027,2),0)</f>
        <v>13</v>
      </c>
      <c r="AC3027" s="30" t="str">
        <f aca="false">IF(AND(K3027="Critical",N3027="No"),"URGENT - No Bed","Normal")</f>
        <v>Normal</v>
      </c>
      <c r="AD3027" s="34" t="n">
        <f aca="false">INDEX(Lookup_Tables!$B$3:$B$12,MATCH(H3027,Lookup_Tables!$A$3:$A$12,0))</f>
        <v>2800000</v>
      </c>
      <c r="AE3027" s="30" t="str">
        <f aca="false">INDEX(Lookup_Tables!$C$3:$C$12,MATCH(H3027,Lookup_Tables!$A$3:$A$12,0))</f>
        <v>Dr. Suresh Nair</v>
      </c>
      <c r="AF3027" s="30" t="str">
        <f aca="false">IFERROR(INDEX(Lookup_Tables!$F$16:$F$45,MATCH(I3027,Lookup_Tables!$E$16:$E$45,0)),"N/A")</f>
        <v>EMP209</v>
      </c>
      <c r="AG3027" s="30" t="n">
        <f aca="false">_xlfn.IFS(R3027="Recovered",4,R3027="Referred",3,R3027="Admitted",2,R3027="Deceased",1,TRUE(),0)</f>
        <v>4</v>
      </c>
      <c r="AH3027" s="30" t="str">
        <f aca="false">IF(T3027&gt;=4,"Satisfied",IF(T3027&gt;=3,"Neutral","Needs Improvement"))</f>
        <v>Satisfied</v>
      </c>
    </row>
    <row r="3028" customFormat="false" ht="15" hidden="false" customHeight="false" outlineLevel="0" collapsed="false">
      <c r="A3028" s="27" t="s">
        <v>3810</v>
      </c>
      <c r="B3028" s="27" t="s">
        <v>1174</v>
      </c>
      <c r="C3028" s="27" t="n">
        <v>34</v>
      </c>
      <c r="D3028" s="27" t="s">
        <v>181</v>
      </c>
      <c r="E3028" s="28" t="n">
        <v>45561</v>
      </c>
      <c r="F3028" s="27" t="s">
        <v>1399</v>
      </c>
      <c r="G3028" s="28" t="n">
        <v>45562</v>
      </c>
      <c r="H3028" s="27" t="s">
        <v>123</v>
      </c>
      <c r="I3028" s="27" t="s">
        <v>124</v>
      </c>
      <c r="J3028" s="27" t="s">
        <v>418</v>
      </c>
      <c r="K3028" s="27" t="s">
        <v>138</v>
      </c>
      <c r="L3028" s="27" t="n">
        <v>32</v>
      </c>
      <c r="M3028" s="27" t="n">
        <v>15</v>
      </c>
      <c r="N3028" s="27" t="s">
        <v>127</v>
      </c>
      <c r="O3028" s="27" t="s">
        <v>171</v>
      </c>
      <c r="P3028" s="27" t="s">
        <v>140</v>
      </c>
      <c r="Q3028" s="29" t="n">
        <v>1974.8</v>
      </c>
      <c r="R3028" s="27" t="s">
        <v>130</v>
      </c>
      <c r="S3028" s="27" t="s">
        <v>141</v>
      </c>
      <c r="T3028" s="27" t="n">
        <v>5</v>
      </c>
      <c r="U3028" s="27" t="n">
        <f aca="false">YEAR(E3028)</f>
        <v>2024</v>
      </c>
      <c r="V3028" s="27" t="str">
        <f aca="false">TEXT(E3028,"MMM-YYYY")</f>
        <v>Sep-2024</v>
      </c>
      <c r="W3028" s="27" t="n">
        <f aca="false">MONTH(E3028)</f>
        <v>9</v>
      </c>
      <c r="X3028" s="27" t="str">
        <f aca="false">TEXT(WEEKDAY(E3028,2),"0")&amp;" - "&amp;TEXT(E3028,"dddd")</f>
        <v>4 - Thursday</v>
      </c>
      <c r="Y3028" s="27" t="str">
        <f aca="false">_xlfn.IFS(C3028&lt;18,"Child (0-17)",C3028&lt;40,"Young Adult (18-39)",C3028&lt;60,"Adult (40-59)",TRUE(),"Senior (60+)")</f>
        <v>Young Adult (18-39)</v>
      </c>
      <c r="Z3028" s="27" t="n">
        <f aca="false">ROUND(G3028-E3028,0)</f>
        <v>1</v>
      </c>
      <c r="AA3028" s="27" t="n">
        <f aca="false">L3028+M3028</f>
        <v>47</v>
      </c>
      <c r="AB3028" s="27" t="n">
        <f aca="false">IFERROR(ROUND(Q3028/AA3028,2),0)</f>
        <v>42.02</v>
      </c>
      <c r="AC3028" s="27" t="str">
        <f aca="false">IF(AND(K3028="Critical",N3028="No"),"URGENT - No Bed","Normal")</f>
        <v>Normal</v>
      </c>
      <c r="AD3028" s="33" t="n">
        <f aca="false">INDEX(Lookup_Tables!$B$3:$B$12,MATCH(H3028,Lookup_Tables!$A$3:$A$12,0))</f>
        <v>2200000</v>
      </c>
      <c r="AE3028" s="27" t="str">
        <f aca="false">INDEX(Lookup_Tables!$C$3:$C$12,MATCH(H3028,Lookup_Tables!$A$3:$A$12,0))</f>
        <v>Dr. Rohan Das</v>
      </c>
      <c r="AF3028" s="27" t="str">
        <f aca="false">IFERROR(INDEX(Lookup_Tables!$F$16:$F$45,MATCH(I3028,Lookup_Tables!$E$16:$E$45,0)),"N/A")</f>
        <v>EMP205</v>
      </c>
      <c r="AG3028" s="27" t="n">
        <f aca="false">_xlfn.IFS(R3028="Recovered",4,R3028="Referred",3,R3028="Admitted",2,R3028="Deceased",1,TRUE(),0)</f>
        <v>4</v>
      </c>
      <c r="AH3028" s="27" t="str">
        <f aca="false">IF(T3028&gt;=4,"Satisfied",IF(T3028&gt;=3,"Neutral","Needs Improvement"))</f>
        <v>Satisfied</v>
      </c>
    </row>
    <row r="3029" customFormat="false" ht="15" hidden="false" customHeight="false" outlineLevel="0" collapsed="false">
      <c r="A3029" s="30" t="s">
        <v>2284</v>
      </c>
      <c r="B3029" s="30" t="s">
        <v>2285</v>
      </c>
      <c r="C3029" s="30" t="n">
        <v>48</v>
      </c>
      <c r="D3029" s="30" t="s">
        <v>181</v>
      </c>
      <c r="E3029" s="31" t="n">
        <v>45606</v>
      </c>
      <c r="F3029" s="30" t="s">
        <v>1047</v>
      </c>
      <c r="G3029" s="31" t="n">
        <v>45607</v>
      </c>
      <c r="H3029" s="30" t="s">
        <v>236</v>
      </c>
      <c r="I3029" s="30" t="s">
        <v>237</v>
      </c>
      <c r="J3029" s="30" t="s">
        <v>238</v>
      </c>
      <c r="K3029" s="30" t="s">
        <v>126</v>
      </c>
      <c r="L3029" s="30" t="n">
        <v>39</v>
      </c>
      <c r="M3029" s="30" t="n">
        <v>53</v>
      </c>
      <c r="N3029" s="30" t="s">
        <v>186</v>
      </c>
      <c r="O3029" s="30" t="s">
        <v>139</v>
      </c>
      <c r="P3029" s="30" t="s">
        <v>150</v>
      </c>
      <c r="Q3029" s="32" t="n">
        <v>7747.56</v>
      </c>
      <c r="R3029" s="30" t="s">
        <v>130</v>
      </c>
      <c r="S3029" s="30" t="s">
        <v>141</v>
      </c>
      <c r="T3029" s="30" t="n">
        <v>5</v>
      </c>
      <c r="U3029" s="30" t="n">
        <f aca="false">YEAR(E3029)</f>
        <v>2024</v>
      </c>
      <c r="V3029" s="30" t="str">
        <f aca="false">TEXT(E3029,"MMM-YYYY")</f>
        <v>Nov-2024</v>
      </c>
      <c r="W3029" s="30" t="n">
        <f aca="false">MONTH(E3029)</f>
        <v>11</v>
      </c>
      <c r="X3029" s="30" t="str">
        <f aca="false">TEXT(WEEKDAY(E3029,2),"0")&amp;" - "&amp;TEXT(E3029,"dddd")</f>
        <v>7 - Sunday</v>
      </c>
      <c r="Y3029" s="30" t="str">
        <f aca="false">_xlfn.IFS(C3029&lt;18,"Child (0-17)",C3029&lt;40,"Young Adult (18-39)",C3029&lt;60,"Adult (40-59)",TRUE(),"Senior (60+)")</f>
        <v>Adult (40-59)</v>
      </c>
      <c r="Z3029" s="30" t="n">
        <f aca="false">ROUND(G3029-E3029,0)</f>
        <v>1</v>
      </c>
      <c r="AA3029" s="30" t="n">
        <f aca="false">L3029+M3029</f>
        <v>92</v>
      </c>
      <c r="AB3029" s="30" t="n">
        <f aca="false">IFERROR(ROUND(Q3029/AA3029,2),0)</f>
        <v>84.21</v>
      </c>
      <c r="AC3029" s="30" t="str">
        <f aca="false">IF(AND(K3029="Critical",N3029="No"),"URGENT - No Bed","Normal")</f>
        <v>Normal</v>
      </c>
      <c r="AD3029" s="34" t="n">
        <f aca="false">INDEX(Lookup_Tables!$B$3:$B$12,MATCH(H3029,Lookup_Tables!$A$3:$A$12,0))</f>
        <v>3900000</v>
      </c>
      <c r="AE3029" s="30" t="str">
        <f aca="false">INDEX(Lookup_Tables!$C$3:$C$12,MATCH(H3029,Lookup_Tables!$A$3:$A$12,0))</f>
        <v>Dr. Rina Mehta</v>
      </c>
      <c r="AF3029" s="30" t="str">
        <f aca="false">IFERROR(INDEX(Lookup_Tables!$F$16:$F$45,MATCH(I3029,Lookup_Tables!$E$16:$E$45,0)),"N/A")</f>
        <v>EMP215</v>
      </c>
      <c r="AG3029" s="30" t="n">
        <f aca="false">_xlfn.IFS(R3029="Recovered",4,R3029="Referred",3,R3029="Admitted",2,R3029="Deceased",1,TRUE(),0)</f>
        <v>4</v>
      </c>
      <c r="AH3029" s="30" t="str">
        <f aca="false">IF(T3029&gt;=4,"Satisfied",IF(T3029&gt;=3,"Neutral","Needs Improvement"))</f>
        <v>Satisfied</v>
      </c>
    </row>
    <row r="3030" customFormat="false" ht="15" hidden="false" customHeight="false" outlineLevel="0" collapsed="false">
      <c r="A3030" s="27" t="s">
        <v>5522</v>
      </c>
      <c r="B3030" s="27" t="s">
        <v>2193</v>
      </c>
      <c r="C3030" s="27" t="n">
        <v>43</v>
      </c>
      <c r="D3030" s="27" t="s">
        <v>121</v>
      </c>
      <c r="E3030" s="28" t="n">
        <v>45536</v>
      </c>
      <c r="F3030" s="27" t="s">
        <v>662</v>
      </c>
      <c r="G3030" s="28" t="n">
        <v>45537</v>
      </c>
      <c r="H3030" s="27" t="s">
        <v>236</v>
      </c>
      <c r="I3030" s="27" t="s">
        <v>237</v>
      </c>
      <c r="J3030" s="27" t="s">
        <v>238</v>
      </c>
      <c r="K3030" s="27" t="s">
        <v>138</v>
      </c>
      <c r="L3030" s="27" t="n">
        <v>74</v>
      </c>
      <c r="M3030" s="27" t="n">
        <v>22</v>
      </c>
      <c r="N3030" s="27" t="s">
        <v>127</v>
      </c>
      <c r="O3030" s="27" t="s">
        <v>139</v>
      </c>
      <c r="P3030" s="27" t="s">
        <v>140</v>
      </c>
      <c r="Q3030" s="29" t="n">
        <v>1355.6</v>
      </c>
      <c r="R3030" s="27" t="s">
        <v>130</v>
      </c>
      <c r="S3030" s="27" t="s">
        <v>223</v>
      </c>
      <c r="T3030" s="27" t="n">
        <v>5</v>
      </c>
      <c r="U3030" s="27" t="n">
        <f aca="false">YEAR(E3030)</f>
        <v>2024</v>
      </c>
      <c r="V3030" s="27" t="str">
        <f aca="false">TEXT(E3030,"MMM-YYYY")</f>
        <v>Sep-2024</v>
      </c>
      <c r="W3030" s="27" t="n">
        <f aca="false">MONTH(E3030)</f>
        <v>9</v>
      </c>
      <c r="X3030" s="27" t="str">
        <f aca="false">TEXT(WEEKDAY(E3030,2),"0")&amp;" - "&amp;TEXT(E3030,"dddd")</f>
        <v>7 - Sunday</v>
      </c>
      <c r="Y3030" s="27" t="str">
        <f aca="false">_xlfn.IFS(C3030&lt;18,"Child (0-17)",C3030&lt;40,"Young Adult (18-39)",C3030&lt;60,"Adult (40-59)",TRUE(),"Senior (60+)")</f>
        <v>Adult (40-59)</v>
      </c>
      <c r="Z3030" s="27" t="n">
        <f aca="false">ROUND(G3030-E3030,0)</f>
        <v>1</v>
      </c>
      <c r="AA3030" s="27" t="n">
        <f aca="false">L3030+M3030</f>
        <v>96</v>
      </c>
      <c r="AB3030" s="27" t="n">
        <f aca="false">IFERROR(ROUND(Q3030/AA3030,2),0)</f>
        <v>14.12</v>
      </c>
      <c r="AC3030" s="27" t="str">
        <f aca="false">IF(AND(K3030="Critical",N3030="No"),"URGENT - No Bed","Normal")</f>
        <v>Normal</v>
      </c>
      <c r="AD3030" s="33" t="n">
        <f aca="false">INDEX(Lookup_Tables!$B$3:$B$12,MATCH(H3030,Lookup_Tables!$A$3:$A$12,0))</f>
        <v>3900000</v>
      </c>
      <c r="AE3030" s="27" t="str">
        <f aca="false">INDEX(Lookup_Tables!$C$3:$C$12,MATCH(H3030,Lookup_Tables!$A$3:$A$12,0))</f>
        <v>Dr. Rina Mehta</v>
      </c>
      <c r="AF3030" s="27" t="str">
        <f aca="false">IFERROR(INDEX(Lookup_Tables!$F$16:$F$45,MATCH(I3030,Lookup_Tables!$E$16:$E$45,0)),"N/A")</f>
        <v>EMP215</v>
      </c>
      <c r="AG3030" s="27" t="n">
        <f aca="false">_xlfn.IFS(R3030="Recovered",4,R3030="Referred",3,R3030="Admitted",2,R3030="Deceased",1,TRUE(),0)</f>
        <v>4</v>
      </c>
      <c r="AH3030" s="27" t="str">
        <f aca="false">IF(T3030&gt;=4,"Satisfied",IF(T3030&gt;=3,"Neutral","Needs Improvement"))</f>
        <v>Satisfied</v>
      </c>
    </row>
    <row r="3031" customFormat="false" ht="15" hidden="false" customHeight="false" outlineLevel="0" collapsed="false">
      <c r="A3031" s="30" t="s">
        <v>7093</v>
      </c>
      <c r="B3031" s="30" t="s">
        <v>1878</v>
      </c>
      <c r="C3031" s="30" t="n">
        <v>94</v>
      </c>
      <c r="D3031" s="30" t="s">
        <v>121</v>
      </c>
      <c r="E3031" s="31" t="n">
        <v>45594</v>
      </c>
      <c r="F3031" s="30" t="s">
        <v>1374</v>
      </c>
      <c r="G3031" s="31" t="n">
        <v>45595</v>
      </c>
      <c r="H3031" s="30" t="s">
        <v>242</v>
      </c>
      <c r="I3031" s="30" t="s">
        <v>466</v>
      </c>
      <c r="J3031" s="30" t="s">
        <v>316</v>
      </c>
      <c r="K3031" s="30" t="s">
        <v>138</v>
      </c>
      <c r="L3031" s="30" t="n">
        <v>28</v>
      </c>
      <c r="M3031" s="30" t="n">
        <v>43</v>
      </c>
      <c r="N3031" s="30" t="s">
        <v>127</v>
      </c>
      <c r="O3031" s="30" t="s">
        <v>128</v>
      </c>
      <c r="P3031" s="30" t="s">
        <v>140</v>
      </c>
      <c r="Q3031" s="32" t="n">
        <v>2570.49</v>
      </c>
      <c r="R3031" s="30" t="s">
        <v>130</v>
      </c>
      <c r="S3031" s="30" t="s">
        <v>223</v>
      </c>
      <c r="T3031" s="30" t="n">
        <v>5</v>
      </c>
      <c r="U3031" s="30" t="n">
        <f aca="false">YEAR(E3031)</f>
        <v>2024</v>
      </c>
      <c r="V3031" s="30" t="str">
        <f aca="false">TEXT(E3031,"MMM-YYYY")</f>
        <v>Oct-2024</v>
      </c>
      <c r="W3031" s="30" t="n">
        <f aca="false">MONTH(E3031)</f>
        <v>10</v>
      </c>
      <c r="X3031" s="30" t="str">
        <f aca="false">TEXT(WEEKDAY(E3031,2),"0")&amp;" - "&amp;TEXT(E3031,"dddd")</f>
        <v>2 - Tuesday</v>
      </c>
      <c r="Y3031" s="30" t="str">
        <f aca="false">_xlfn.IFS(C3031&lt;18,"Child (0-17)",C3031&lt;40,"Young Adult (18-39)",C3031&lt;60,"Adult (40-59)",TRUE(),"Senior (60+)")</f>
        <v>Senior (60+)</v>
      </c>
      <c r="Z3031" s="30" t="n">
        <f aca="false">ROUND(G3031-E3031,0)</f>
        <v>1</v>
      </c>
      <c r="AA3031" s="30" t="n">
        <f aca="false">L3031+M3031</f>
        <v>71</v>
      </c>
      <c r="AB3031" s="30" t="n">
        <f aca="false">IFERROR(ROUND(Q3031/AA3031,2),0)</f>
        <v>36.2</v>
      </c>
      <c r="AC3031" s="30" t="str">
        <f aca="false">IF(AND(K3031="Critical",N3031="No"),"URGENT - No Bed","Normal")</f>
        <v>Normal</v>
      </c>
      <c r="AD3031" s="34" t="n">
        <f aca="false">INDEX(Lookup_Tables!$B$3:$B$12,MATCH(H3031,Lookup_Tables!$A$3:$A$12,0))</f>
        <v>3000000</v>
      </c>
      <c r="AE3031" s="30" t="str">
        <f aca="false">INDEX(Lookup_Tables!$C$3:$C$12,MATCH(H3031,Lookup_Tables!$A$3:$A$12,0))</f>
        <v>Dr. Pooja Iyer</v>
      </c>
      <c r="AF3031" s="30" t="str">
        <f aca="false">IFERROR(INDEX(Lookup_Tables!$F$16:$F$45,MATCH(I3031,Lookup_Tables!$E$16:$E$45,0)),"N/A")</f>
        <v>EMP212</v>
      </c>
      <c r="AG3031" s="30" t="n">
        <f aca="false">_xlfn.IFS(R3031="Recovered",4,R3031="Referred",3,R3031="Admitted",2,R3031="Deceased",1,TRUE(),0)</f>
        <v>4</v>
      </c>
      <c r="AH3031" s="30" t="str">
        <f aca="false">IF(T3031&gt;=4,"Satisfied",IF(T3031&gt;=3,"Neutral","Needs Improvement"))</f>
        <v>Satisfied</v>
      </c>
    </row>
    <row r="3032" customFormat="false" ht="15" hidden="false" customHeight="false" outlineLevel="0" collapsed="false">
      <c r="A3032" s="27" t="s">
        <v>3008</v>
      </c>
      <c r="B3032" s="27" t="s">
        <v>3009</v>
      </c>
      <c r="C3032" s="27" t="n">
        <v>42</v>
      </c>
      <c r="D3032" s="27" t="s">
        <v>181</v>
      </c>
      <c r="E3032" s="28" t="n">
        <v>45310</v>
      </c>
      <c r="F3032" s="27" t="s">
        <v>848</v>
      </c>
      <c r="G3032" s="28" t="n">
        <v>45314</v>
      </c>
      <c r="H3032" s="27" t="s">
        <v>206</v>
      </c>
      <c r="I3032" s="27" t="s">
        <v>232</v>
      </c>
      <c r="J3032" s="27" t="s">
        <v>208</v>
      </c>
      <c r="K3032" s="27" t="s">
        <v>202</v>
      </c>
      <c r="L3032" s="27" t="n">
        <v>16</v>
      </c>
      <c r="M3032" s="27" t="n">
        <v>229</v>
      </c>
      <c r="N3032" s="27" t="s">
        <v>186</v>
      </c>
      <c r="O3032" s="27" t="s">
        <v>128</v>
      </c>
      <c r="P3032" s="27" t="s">
        <v>150</v>
      </c>
      <c r="Q3032" s="29" t="n">
        <v>19602.66</v>
      </c>
      <c r="R3032" s="27" t="s">
        <v>130</v>
      </c>
      <c r="S3032" s="27" t="s">
        <v>157</v>
      </c>
      <c r="T3032" s="27" t="n">
        <v>5</v>
      </c>
      <c r="U3032" s="27" t="n">
        <f aca="false">YEAR(E3032)</f>
        <v>2024</v>
      </c>
      <c r="V3032" s="27" t="str">
        <f aca="false">TEXT(E3032,"MMM-YYYY")</f>
        <v>Jan-2024</v>
      </c>
      <c r="W3032" s="27" t="n">
        <f aca="false">MONTH(E3032)</f>
        <v>1</v>
      </c>
      <c r="X3032" s="27" t="str">
        <f aca="false">TEXT(WEEKDAY(E3032,2),"0")&amp;" - "&amp;TEXT(E3032,"dddd")</f>
        <v>5 - Friday</v>
      </c>
      <c r="Y3032" s="27" t="str">
        <f aca="false">_xlfn.IFS(C3032&lt;18,"Child (0-17)",C3032&lt;40,"Young Adult (18-39)",C3032&lt;60,"Adult (40-59)",TRUE(),"Senior (60+)")</f>
        <v>Adult (40-59)</v>
      </c>
      <c r="Z3032" s="27" t="n">
        <f aca="false">ROUND(G3032-E3032,0)</f>
        <v>4</v>
      </c>
      <c r="AA3032" s="27" t="n">
        <f aca="false">L3032+M3032</f>
        <v>245</v>
      </c>
      <c r="AB3032" s="27" t="n">
        <f aca="false">IFERROR(ROUND(Q3032/AA3032,2),0)</f>
        <v>80.01</v>
      </c>
      <c r="AC3032" s="27" t="str">
        <f aca="false">IF(AND(K3032="Critical",N3032="No"),"URGENT - No Bed","Normal")</f>
        <v>Normal</v>
      </c>
      <c r="AD3032" s="33" t="n">
        <f aca="false">INDEX(Lookup_Tables!$B$3:$B$12,MATCH(H3032,Lookup_Tables!$A$3:$A$12,0))</f>
        <v>2800000</v>
      </c>
      <c r="AE3032" s="27" t="str">
        <f aca="false">INDEX(Lookup_Tables!$C$3:$C$12,MATCH(H3032,Lookup_Tables!$A$3:$A$12,0))</f>
        <v>Dr. Suresh Nair</v>
      </c>
      <c r="AF3032" s="27" t="str">
        <f aca="false">IFERROR(INDEX(Lookup_Tables!$F$16:$F$45,MATCH(I3032,Lookup_Tables!$E$16:$E$45,0)),"N/A")</f>
        <v>EMP210</v>
      </c>
      <c r="AG3032" s="27" t="n">
        <f aca="false">_xlfn.IFS(R3032="Recovered",4,R3032="Referred",3,R3032="Admitted",2,R3032="Deceased",1,TRUE(),0)</f>
        <v>4</v>
      </c>
      <c r="AH3032" s="27" t="str">
        <f aca="false">IF(T3032&gt;=4,"Satisfied",IF(T3032&gt;=3,"Neutral","Needs Improvement"))</f>
        <v>Satisfied</v>
      </c>
    </row>
    <row r="3033" customFormat="false" ht="15" hidden="false" customHeight="false" outlineLevel="0" collapsed="false">
      <c r="A3033" s="30" t="s">
        <v>3955</v>
      </c>
      <c r="B3033" s="30" t="s">
        <v>1417</v>
      </c>
      <c r="C3033" s="30" t="n">
        <v>34</v>
      </c>
      <c r="D3033" s="30" t="s">
        <v>121</v>
      </c>
      <c r="E3033" s="31" t="n">
        <v>45468</v>
      </c>
      <c r="F3033" s="30" t="s">
        <v>759</v>
      </c>
      <c r="G3033" s="31" t="n">
        <v>45472</v>
      </c>
      <c r="H3033" s="30" t="s">
        <v>217</v>
      </c>
      <c r="I3033" s="30" t="s">
        <v>392</v>
      </c>
      <c r="J3033" s="30" t="s">
        <v>283</v>
      </c>
      <c r="K3033" s="30" t="s">
        <v>202</v>
      </c>
      <c r="L3033" s="30" t="n">
        <v>8</v>
      </c>
      <c r="M3033" s="30" t="n">
        <v>226</v>
      </c>
      <c r="N3033" s="30" t="s">
        <v>186</v>
      </c>
      <c r="O3033" s="30" t="s">
        <v>139</v>
      </c>
      <c r="P3033" s="30" t="s">
        <v>140</v>
      </c>
      <c r="Q3033" s="32" t="n">
        <v>19819.71</v>
      </c>
      <c r="R3033" s="30" t="s">
        <v>130</v>
      </c>
      <c r="S3033" s="30" t="s">
        <v>164</v>
      </c>
      <c r="T3033" s="30" t="n">
        <v>5</v>
      </c>
      <c r="U3033" s="30" t="n">
        <f aca="false">YEAR(E3033)</f>
        <v>2024</v>
      </c>
      <c r="V3033" s="30" t="str">
        <f aca="false">TEXT(E3033,"MMM-YYYY")</f>
        <v>Jun-2024</v>
      </c>
      <c r="W3033" s="30" t="n">
        <f aca="false">MONTH(E3033)</f>
        <v>6</v>
      </c>
      <c r="X3033" s="30" t="str">
        <f aca="false">TEXT(WEEKDAY(E3033,2),"0")&amp;" - "&amp;TEXT(E3033,"dddd")</f>
        <v>2 - Tuesday</v>
      </c>
      <c r="Y3033" s="30" t="str">
        <f aca="false">_xlfn.IFS(C3033&lt;18,"Child (0-17)",C3033&lt;40,"Young Adult (18-39)",C3033&lt;60,"Adult (40-59)",TRUE(),"Senior (60+)")</f>
        <v>Young Adult (18-39)</v>
      </c>
      <c r="Z3033" s="30" t="n">
        <f aca="false">ROUND(G3033-E3033,0)</f>
        <v>4</v>
      </c>
      <c r="AA3033" s="30" t="n">
        <f aca="false">L3033+M3033</f>
        <v>234</v>
      </c>
      <c r="AB3033" s="30" t="n">
        <f aca="false">IFERROR(ROUND(Q3033/AA3033,2),0)</f>
        <v>84.7</v>
      </c>
      <c r="AC3033" s="30" t="str">
        <f aca="false">IF(AND(K3033="Critical",N3033="No"),"URGENT - No Bed","Normal")</f>
        <v>Normal</v>
      </c>
      <c r="AD3033" s="34" t="n">
        <f aca="false">INDEX(Lookup_Tables!$B$3:$B$12,MATCH(H3033,Lookup_Tables!$A$3:$A$12,0))</f>
        <v>4200000</v>
      </c>
      <c r="AE3033" s="30" t="str">
        <f aca="false">INDEX(Lookup_Tables!$C$3:$C$12,MATCH(H3033,Lookup_Tables!$A$3:$A$12,0))</f>
        <v>Dr. Anil Kapoor</v>
      </c>
      <c r="AF3033" s="30" t="str">
        <f aca="false">IFERROR(INDEX(Lookup_Tables!$F$16:$F$45,MATCH(I3033,Lookup_Tables!$E$16:$E$45,0)),"N/A")</f>
        <v>EMP202</v>
      </c>
      <c r="AG3033" s="30" t="n">
        <f aca="false">_xlfn.IFS(R3033="Recovered",4,R3033="Referred",3,R3033="Admitted",2,R3033="Deceased",1,TRUE(),0)</f>
        <v>4</v>
      </c>
      <c r="AH3033" s="30" t="str">
        <f aca="false">IF(T3033&gt;=4,"Satisfied",IF(T3033&gt;=3,"Neutral","Needs Improvement"))</f>
        <v>Satisfied</v>
      </c>
    </row>
    <row r="3034" customFormat="false" ht="15" hidden="false" customHeight="false" outlineLevel="0" collapsed="false">
      <c r="A3034" s="27" t="s">
        <v>4360</v>
      </c>
      <c r="B3034" s="27" t="s">
        <v>3404</v>
      </c>
      <c r="C3034" s="27" t="n">
        <v>45</v>
      </c>
      <c r="D3034" s="27" t="s">
        <v>121</v>
      </c>
      <c r="E3034" s="28" t="n">
        <v>45439</v>
      </c>
      <c r="F3034" s="27" t="s">
        <v>435</v>
      </c>
      <c r="G3034" s="28" t="n">
        <v>45451</v>
      </c>
      <c r="H3034" s="27" t="s">
        <v>123</v>
      </c>
      <c r="I3034" s="27" t="s">
        <v>124</v>
      </c>
      <c r="J3034" s="27" t="s">
        <v>305</v>
      </c>
      <c r="K3034" s="27" t="s">
        <v>202</v>
      </c>
      <c r="L3034" s="27" t="n">
        <v>0</v>
      </c>
      <c r="M3034" s="27" t="n">
        <v>99</v>
      </c>
      <c r="N3034" s="27" t="s">
        <v>186</v>
      </c>
      <c r="O3034" s="27" t="s">
        <v>128</v>
      </c>
      <c r="P3034" s="27" t="s">
        <v>140</v>
      </c>
      <c r="Q3034" s="29" t="n">
        <v>17216.22</v>
      </c>
      <c r="R3034" s="27" t="s">
        <v>172</v>
      </c>
      <c r="S3034" s="27" t="s">
        <v>131</v>
      </c>
      <c r="T3034" s="27" t="n">
        <v>3</v>
      </c>
      <c r="U3034" s="27" t="n">
        <f aca="false">YEAR(E3034)</f>
        <v>2024</v>
      </c>
      <c r="V3034" s="27" t="str">
        <f aca="false">TEXT(E3034,"MMM-YYYY")</f>
        <v>May-2024</v>
      </c>
      <c r="W3034" s="27" t="n">
        <f aca="false">MONTH(E3034)</f>
        <v>5</v>
      </c>
      <c r="X3034" s="27" t="str">
        <f aca="false">TEXT(WEEKDAY(E3034,2),"0")&amp;" - "&amp;TEXT(E3034,"dddd")</f>
        <v>1 - Monday</v>
      </c>
      <c r="Y3034" s="27" t="str">
        <f aca="false">_xlfn.IFS(C3034&lt;18,"Child (0-17)",C3034&lt;40,"Young Adult (18-39)",C3034&lt;60,"Adult (40-59)",TRUE(),"Senior (60+)")</f>
        <v>Adult (40-59)</v>
      </c>
      <c r="Z3034" s="27" t="n">
        <f aca="false">ROUND(G3034-E3034,0)</f>
        <v>12</v>
      </c>
      <c r="AA3034" s="27" t="n">
        <f aca="false">L3034+M3034</f>
        <v>99</v>
      </c>
      <c r="AB3034" s="27" t="n">
        <f aca="false">IFERROR(ROUND(Q3034/AA3034,2),0)</f>
        <v>173.9</v>
      </c>
      <c r="AC3034" s="27" t="str">
        <f aca="false">IF(AND(K3034="Critical",N3034="No"),"URGENT - No Bed","Normal")</f>
        <v>Normal</v>
      </c>
      <c r="AD3034" s="33" t="n">
        <f aca="false">INDEX(Lookup_Tables!$B$3:$B$12,MATCH(H3034,Lookup_Tables!$A$3:$A$12,0))</f>
        <v>2200000</v>
      </c>
      <c r="AE3034" s="27" t="str">
        <f aca="false">INDEX(Lookup_Tables!$C$3:$C$12,MATCH(H3034,Lookup_Tables!$A$3:$A$12,0))</f>
        <v>Dr. Rohan Das</v>
      </c>
      <c r="AF3034" s="27" t="str">
        <f aca="false">IFERROR(INDEX(Lookup_Tables!$F$16:$F$45,MATCH(I3034,Lookup_Tables!$E$16:$E$45,0)),"N/A")</f>
        <v>EMP205</v>
      </c>
      <c r="AG3034" s="27" t="n">
        <f aca="false">_xlfn.IFS(R3034="Recovered",4,R3034="Referred",3,R3034="Admitted",2,R3034="Deceased",1,TRUE(),0)</f>
        <v>2</v>
      </c>
      <c r="AH3034" s="27" t="str">
        <f aca="false">IF(T3034&gt;=4,"Satisfied",IF(T3034&gt;=3,"Neutral","Needs Improvement"))</f>
        <v>Neutral</v>
      </c>
    </row>
    <row r="3035" customFormat="false" ht="15" hidden="false" customHeight="false" outlineLevel="0" collapsed="false">
      <c r="A3035" s="30" t="s">
        <v>3275</v>
      </c>
      <c r="B3035" s="30" t="s">
        <v>377</v>
      </c>
      <c r="C3035" s="30" t="n">
        <v>25</v>
      </c>
      <c r="D3035" s="30" t="s">
        <v>121</v>
      </c>
      <c r="E3035" s="31" t="n">
        <v>45504</v>
      </c>
      <c r="F3035" s="30" t="s">
        <v>994</v>
      </c>
      <c r="G3035" s="31" t="n">
        <v>45504</v>
      </c>
      <c r="H3035" s="30" t="s">
        <v>123</v>
      </c>
      <c r="I3035" s="30" t="s">
        <v>124</v>
      </c>
      <c r="J3035" s="30" t="s">
        <v>508</v>
      </c>
      <c r="K3035" s="30" t="s">
        <v>138</v>
      </c>
      <c r="L3035" s="30" t="n">
        <v>82</v>
      </c>
      <c r="M3035" s="30" t="n">
        <v>32</v>
      </c>
      <c r="N3035" s="30" t="s">
        <v>186</v>
      </c>
      <c r="O3035" s="30" t="s">
        <v>149</v>
      </c>
      <c r="P3035" s="30" t="s">
        <v>187</v>
      </c>
      <c r="Q3035" s="32" t="n">
        <v>867.79</v>
      </c>
      <c r="R3035" s="30" t="s">
        <v>130</v>
      </c>
      <c r="S3035" s="30" t="s">
        <v>223</v>
      </c>
      <c r="T3035" s="30" t="n">
        <v>5</v>
      </c>
      <c r="U3035" s="30" t="n">
        <f aca="false">YEAR(E3035)</f>
        <v>2024</v>
      </c>
      <c r="V3035" s="30" t="str">
        <f aca="false">TEXT(E3035,"MMM-YYYY")</f>
        <v>Jul-2024</v>
      </c>
      <c r="W3035" s="30" t="n">
        <f aca="false">MONTH(E3035)</f>
        <v>7</v>
      </c>
      <c r="X3035" s="30" t="str">
        <f aca="false">TEXT(WEEKDAY(E3035,2),"0")&amp;" - "&amp;TEXT(E3035,"dddd")</f>
        <v>3 - Wednesday</v>
      </c>
      <c r="Y3035" s="30" t="str">
        <f aca="false">_xlfn.IFS(C3035&lt;18,"Child (0-17)",C3035&lt;40,"Young Adult (18-39)",C3035&lt;60,"Adult (40-59)",TRUE(),"Senior (60+)")</f>
        <v>Young Adult (18-39)</v>
      </c>
      <c r="Z3035" s="30" t="n">
        <f aca="false">ROUND(G3035-E3035,0)</f>
        <v>0</v>
      </c>
      <c r="AA3035" s="30" t="n">
        <f aca="false">L3035+M3035</f>
        <v>114</v>
      </c>
      <c r="AB3035" s="30" t="n">
        <f aca="false">IFERROR(ROUND(Q3035/AA3035,2),0)</f>
        <v>7.61</v>
      </c>
      <c r="AC3035" s="30" t="str">
        <f aca="false">IF(AND(K3035="Critical",N3035="No"),"URGENT - No Bed","Normal")</f>
        <v>Normal</v>
      </c>
      <c r="AD3035" s="34" t="n">
        <f aca="false">INDEX(Lookup_Tables!$B$3:$B$12,MATCH(H3035,Lookup_Tables!$A$3:$A$12,0))</f>
        <v>2200000</v>
      </c>
      <c r="AE3035" s="30" t="str">
        <f aca="false">INDEX(Lookup_Tables!$C$3:$C$12,MATCH(H3035,Lookup_Tables!$A$3:$A$12,0))</f>
        <v>Dr. Rohan Das</v>
      </c>
      <c r="AF3035" s="30" t="str">
        <f aca="false">IFERROR(INDEX(Lookup_Tables!$F$16:$F$45,MATCH(I3035,Lookup_Tables!$E$16:$E$45,0)),"N/A")</f>
        <v>EMP205</v>
      </c>
      <c r="AG3035" s="30" t="n">
        <f aca="false">_xlfn.IFS(R3035="Recovered",4,R3035="Referred",3,R3035="Admitted",2,R3035="Deceased",1,TRUE(),0)</f>
        <v>4</v>
      </c>
      <c r="AH3035" s="30" t="str">
        <f aca="false">IF(T3035&gt;=4,"Satisfied",IF(T3035&gt;=3,"Neutral","Needs Improvement"))</f>
        <v>Satisfied</v>
      </c>
    </row>
    <row r="3036" customFormat="false" ht="15" hidden="false" customHeight="false" outlineLevel="0" collapsed="false">
      <c r="A3036" s="27" t="s">
        <v>7053</v>
      </c>
      <c r="B3036" s="27" t="s">
        <v>4278</v>
      </c>
      <c r="C3036" s="27" t="n">
        <v>59</v>
      </c>
      <c r="D3036" s="27" t="s">
        <v>181</v>
      </c>
      <c r="E3036" s="28" t="n">
        <v>45649</v>
      </c>
      <c r="F3036" s="27" t="s">
        <v>1175</v>
      </c>
      <c r="G3036" s="28" t="n">
        <v>45652</v>
      </c>
      <c r="H3036" s="27" t="s">
        <v>242</v>
      </c>
      <c r="I3036" s="27" t="s">
        <v>315</v>
      </c>
      <c r="J3036" s="27" t="s">
        <v>401</v>
      </c>
      <c r="K3036" s="27" t="s">
        <v>156</v>
      </c>
      <c r="L3036" s="27" t="n">
        <v>51</v>
      </c>
      <c r="M3036" s="27" t="n">
        <v>54</v>
      </c>
      <c r="N3036" s="27" t="s">
        <v>186</v>
      </c>
      <c r="O3036" s="27" t="s">
        <v>128</v>
      </c>
      <c r="P3036" s="27" t="s">
        <v>129</v>
      </c>
      <c r="Q3036" s="29" t="n">
        <v>4700.94</v>
      </c>
      <c r="R3036" s="27" t="s">
        <v>130</v>
      </c>
      <c r="S3036" s="27" t="s">
        <v>197</v>
      </c>
      <c r="T3036" s="27" t="n">
        <v>4</v>
      </c>
      <c r="U3036" s="27" t="n">
        <f aca="false">YEAR(E3036)</f>
        <v>2024</v>
      </c>
      <c r="V3036" s="27" t="str">
        <f aca="false">TEXT(E3036,"MMM-YYYY")</f>
        <v>Dec-2024</v>
      </c>
      <c r="W3036" s="27" t="n">
        <f aca="false">MONTH(E3036)</f>
        <v>12</v>
      </c>
      <c r="X3036" s="27" t="str">
        <f aca="false">TEXT(WEEKDAY(E3036,2),"0")&amp;" - "&amp;TEXT(E3036,"dddd")</f>
        <v>1 - Monday</v>
      </c>
      <c r="Y3036" s="27" t="str">
        <f aca="false">_xlfn.IFS(C3036&lt;18,"Child (0-17)",C3036&lt;40,"Young Adult (18-39)",C3036&lt;60,"Adult (40-59)",TRUE(),"Senior (60+)")</f>
        <v>Adult (40-59)</v>
      </c>
      <c r="Z3036" s="27" t="n">
        <f aca="false">ROUND(G3036-E3036,0)</f>
        <v>3</v>
      </c>
      <c r="AA3036" s="27" t="n">
        <f aca="false">L3036+M3036</f>
        <v>105</v>
      </c>
      <c r="AB3036" s="27" t="n">
        <f aca="false">IFERROR(ROUND(Q3036/AA3036,2),0)</f>
        <v>44.77</v>
      </c>
      <c r="AC3036" s="27" t="str">
        <f aca="false">IF(AND(K3036="Critical",N3036="No"),"URGENT - No Bed","Normal")</f>
        <v>Normal</v>
      </c>
      <c r="AD3036" s="33" t="n">
        <f aca="false">INDEX(Lookup_Tables!$B$3:$B$12,MATCH(H3036,Lookup_Tables!$A$3:$A$12,0))</f>
        <v>3000000</v>
      </c>
      <c r="AE3036" s="27" t="str">
        <f aca="false">INDEX(Lookup_Tables!$C$3:$C$12,MATCH(H3036,Lookup_Tables!$A$3:$A$12,0))</f>
        <v>Dr. Pooja Iyer</v>
      </c>
      <c r="AF3036" s="27" t="str">
        <f aca="false">IFERROR(INDEX(Lookup_Tables!$F$16:$F$45,MATCH(I3036,Lookup_Tables!$E$16:$E$45,0)),"N/A")</f>
        <v>EMP213</v>
      </c>
      <c r="AG3036" s="27" t="n">
        <f aca="false">_xlfn.IFS(R3036="Recovered",4,R3036="Referred",3,R3036="Admitted",2,R3036="Deceased",1,TRUE(),0)</f>
        <v>4</v>
      </c>
      <c r="AH3036" s="27" t="str">
        <f aca="false">IF(T3036&gt;=4,"Satisfied",IF(T3036&gt;=3,"Neutral","Needs Improvement"))</f>
        <v>Satisfied</v>
      </c>
    </row>
    <row r="3037" customFormat="false" ht="15" hidden="false" customHeight="false" outlineLevel="0" collapsed="false">
      <c r="A3037" s="30" t="s">
        <v>4112</v>
      </c>
      <c r="B3037" s="30" t="s">
        <v>1276</v>
      </c>
      <c r="C3037" s="30" t="n">
        <v>53</v>
      </c>
      <c r="D3037" s="30" t="s">
        <v>121</v>
      </c>
      <c r="E3037" s="31" t="n">
        <v>45618</v>
      </c>
      <c r="F3037" s="30" t="s">
        <v>2101</v>
      </c>
      <c r="G3037" s="31" t="n">
        <v>45619</v>
      </c>
      <c r="H3037" s="30" t="s">
        <v>123</v>
      </c>
      <c r="I3037" s="30" t="s">
        <v>155</v>
      </c>
      <c r="J3037" s="30" t="s">
        <v>508</v>
      </c>
      <c r="K3037" s="30" t="s">
        <v>138</v>
      </c>
      <c r="L3037" s="30" t="n">
        <v>61</v>
      </c>
      <c r="M3037" s="30" t="n">
        <v>42</v>
      </c>
      <c r="N3037" s="30" t="s">
        <v>127</v>
      </c>
      <c r="O3037" s="30" t="s">
        <v>171</v>
      </c>
      <c r="P3037" s="30" t="s">
        <v>150</v>
      </c>
      <c r="Q3037" s="32" t="n">
        <v>2205.9</v>
      </c>
      <c r="R3037" s="30" t="s">
        <v>130</v>
      </c>
      <c r="S3037" s="30" t="s">
        <v>223</v>
      </c>
      <c r="T3037" s="30" t="n">
        <v>2</v>
      </c>
      <c r="U3037" s="30" t="n">
        <f aca="false">YEAR(E3037)</f>
        <v>2024</v>
      </c>
      <c r="V3037" s="30" t="str">
        <f aca="false">TEXT(E3037,"MMM-YYYY")</f>
        <v>Nov-2024</v>
      </c>
      <c r="W3037" s="30" t="n">
        <f aca="false">MONTH(E3037)</f>
        <v>11</v>
      </c>
      <c r="X3037" s="30" t="str">
        <f aca="false">TEXT(WEEKDAY(E3037,2),"0")&amp;" - "&amp;TEXT(E3037,"dddd")</f>
        <v>5 - Friday</v>
      </c>
      <c r="Y3037" s="30" t="str">
        <f aca="false">_xlfn.IFS(C3037&lt;18,"Child (0-17)",C3037&lt;40,"Young Adult (18-39)",C3037&lt;60,"Adult (40-59)",TRUE(),"Senior (60+)")</f>
        <v>Adult (40-59)</v>
      </c>
      <c r="Z3037" s="30" t="n">
        <f aca="false">ROUND(G3037-E3037,0)</f>
        <v>1</v>
      </c>
      <c r="AA3037" s="30" t="n">
        <f aca="false">L3037+M3037</f>
        <v>103</v>
      </c>
      <c r="AB3037" s="30" t="n">
        <f aca="false">IFERROR(ROUND(Q3037/AA3037,2),0)</f>
        <v>21.42</v>
      </c>
      <c r="AC3037" s="30" t="str">
        <f aca="false">IF(AND(K3037="Critical",N3037="No"),"URGENT - No Bed","Normal")</f>
        <v>Normal</v>
      </c>
      <c r="AD3037" s="34" t="n">
        <f aca="false">INDEX(Lookup_Tables!$B$3:$B$12,MATCH(H3037,Lookup_Tables!$A$3:$A$12,0))</f>
        <v>2200000</v>
      </c>
      <c r="AE3037" s="30" t="str">
        <f aca="false">INDEX(Lookup_Tables!$C$3:$C$12,MATCH(H3037,Lookup_Tables!$A$3:$A$12,0))</f>
        <v>Dr. Rohan Das</v>
      </c>
      <c r="AF3037" s="30" t="str">
        <f aca="false">IFERROR(INDEX(Lookup_Tables!$F$16:$F$45,MATCH(I3037,Lookup_Tables!$E$16:$E$45,0)),"N/A")</f>
        <v>EMP203</v>
      </c>
      <c r="AG3037" s="30" t="n">
        <f aca="false">_xlfn.IFS(R3037="Recovered",4,R3037="Referred",3,R3037="Admitted",2,R3037="Deceased",1,TRUE(),0)</f>
        <v>4</v>
      </c>
      <c r="AH3037" s="30" t="str">
        <f aca="false">IF(T3037&gt;=4,"Satisfied",IF(T3037&gt;=3,"Neutral","Needs Improvement"))</f>
        <v>Needs Improvement</v>
      </c>
    </row>
    <row r="3038" customFormat="false" ht="15" hidden="false" customHeight="false" outlineLevel="0" collapsed="false">
      <c r="A3038" s="27" t="s">
        <v>1451</v>
      </c>
      <c r="B3038" s="27" t="s">
        <v>1452</v>
      </c>
      <c r="C3038" s="27" t="n">
        <v>45</v>
      </c>
      <c r="D3038" s="27" t="s">
        <v>181</v>
      </c>
      <c r="E3038" s="28" t="n">
        <v>45352</v>
      </c>
      <c r="F3038" s="27" t="s">
        <v>1240</v>
      </c>
      <c r="G3038" s="28" t="n">
        <v>45352</v>
      </c>
      <c r="H3038" s="27" t="s">
        <v>123</v>
      </c>
      <c r="I3038" s="27" t="s">
        <v>155</v>
      </c>
      <c r="J3038" s="27" t="s">
        <v>305</v>
      </c>
      <c r="K3038" s="27" t="s">
        <v>138</v>
      </c>
      <c r="L3038" s="27" t="n">
        <v>79</v>
      </c>
      <c r="M3038" s="27" t="n">
        <v>31</v>
      </c>
      <c r="N3038" s="27" t="s">
        <v>127</v>
      </c>
      <c r="O3038" s="27" t="s">
        <v>128</v>
      </c>
      <c r="P3038" s="27" t="s">
        <v>140</v>
      </c>
      <c r="Q3038" s="29" t="n">
        <v>1807.25</v>
      </c>
      <c r="R3038" s="27" t="s">
        <v>130</v>
      </c>
      <c r="S3038" s="27" t="s">
        <v>178</v>
      </c>
      <c r="T3038" s="27" t="n">
        <v>4</v>
      </c>
      <c r="U3038" s="27" t="n">
        <f aca="false">YEAR(E3038)</f>
        <v>2024</v>
      </c>
      <c r="V3038" s="27" t="str">
        <f aca="false">TEXT(E3038,"MMM-YYYY")</f>
        <v>Mar-2024</v>
      </c>
      <c r="W3038" s="27" t="n">
        <f aca="false">MONTH(E3038)</f>
        <v>3</v>
      </c>
      <c r="X3038" s="27" t="str">
        <f aca="false">TEXT(WEEKDAY(E3038,2),"0")&amp;" - "&amp;TEXT(E3038,"dddd")</f>
        <v>5 - Friday</v>
      </c>
      <c r="Y3038" s="27" t="str">
        <f aca="false">_xlfn.IFS(C3038&lt;18,"Child (0-17)",C3038&lt;40,"Young Adult (18-39)",C3038&lt;60,"Adult (40-59)",TRUE(),"Senior (60+)")</f>
        <v>Adult (40-59)</v>
      </c>
      <c r="Z3038" s="27" t="n">
        <f aca="false">ROUND(G3038-E3038,0)</f>
        <v>0</v>
      </c>
      <c r="AA3038" s="27" t="n">
        <f aca="false">L3038+M3038</f>
        <v>110</v>
      </c>
      <c r="AB3038" s="27" t="n">
        <f aca="false">IFERROR(ROUND(Q3038/AA3038,2),0)</f>
        <v>16.43</v>
      </c>
      <c r="AC3038" s="27" t="str">
        <f aca="false">IF(AND(K3038="Critical",N3038="No"),"URGENT - No Bed","Normal")</f>
        <v>Normal</v>
      </c>
      <c r="AD3038" s="33" t="n">
        <f aca="false">INDEX(Lookup_Tables!$B$3:$B$12,MATCH(H3038,Lookup_Tables!$A$3:$A$12,0))</f>
        <v>2200000</v>
      </c>
      <c r="AE3038" s="27" t="str">
        <f aca="false">INDEX(Lookup_Tables!$C$3:$C$12,MATCH(H3038,Lookup_Tables!$A$3:$A$12,0))</f>
        <v>Dr. Rohan Das</v>
      </c>
      <c r="AF3038" s="27" t="str">
        <f aca="false">IFERROR(INDEX(Lookup_Tables!$F$16:$F$45,MATCH(I3038,Lookup_Tables!$E$16:$E$45,0)),"N/A")</f>
        <v>EMP203</v>
      </c>
      <c r="AG3038" s="27" t="n">
        <f aca="false">_xlfn.IFS(R3038="Recovered",4,R3038="Referred",3,R3038="Admitted",2,R3038="Deceased",1,TRUE(),0)</f>
        <v>4</v>
      </c>
      <c r="AH3038" s="27" t="str">
        <f aca="false">IF(T3038&gt;=4,"Satisfied",IF(T3038&gt;=3,"Neutral","Needs Improvement"))</f>
        <v>Satisfied</v>
      </c>
    </row>
    <row r="3039" customFormat="false" ht="15" hidden="false" customHeight="false" outlineLevel="0" collapsed="false">
      <c r="A3039" s="30" t="s">
        <v>5879</v>
      </c>
      <c r="B3039" s="30" t="s">
        <v>5118</v>
      </c>
      <c r="C3039" s="30" t="n">
        <v>76</v>
      </c>
      <c r="D3039" s="30" t="s">
        <v>121</v>
      </c>
      <c r="E3039" s="31" t="n">
        <v>45380</v>
      </c>
      <c r="F3039" s="30" t="s">
        <v>994</v>
      </c>
      <c r="G3039" s="31" t="n">
        <v>45386</v>
      </c>
      <c r="H3039" s="30" t="s">
        <v>242</v>
      </c>
      <c r="I3039" s="30" t="s">
        <v>243</v>
      </c>
      <c r="J3039" s="30" t="s">
        <v>422</v>
      </c>
      <c r="K3039" s="30" t="s">
        <v>202</v>
      </c>
      <c r="L3039" s="30" t="n">
        <v>20</v>
      </c>
      <c r="M3039" s="30" t="n">
        <v>134</v>
      </c>
      <c r="N3039" s="30" t="s">
        <v>186</v>
      </c>
      <c r="O3039" s="30" t="s">
        <v>149</v>
      </c>
      <c r="P3039" s="30" t="s">
        <v>150</v>
      </c>
      <c r="Q3039" s="32" t="n">
        <v>18471.56</v>
      </c>
      <c r="R3039" s="30" t="s">
        <v>268</v>
      </c>
      <c r="S3039" s="30" t="s">
        <v>151</v>
      </c>
      <c r="T3039" s="30" t="n">
        <v>2</v>
      </c>
      <c r="U3039" s="30" t="n">
        <f aca="false">YEAR(E3039)</f>
        <v>2024</v>
      </c>
      <c r="V3039" s="30" t="str">
        <f aca="false">TEXT(E3039,"MMM-YYYY")</f>
        <v>Mar-2024</v>
      </c>
      <c r="W3039" s="30" t="n">
        <f aca="false">MONTH(E3039)</f>
        <v>3</v>
      </c>
      <c r="X3039" s="30" t="str">
        <f aca="false">TEXT(WEEKDAY(E3039,2),"0")&amp;" - "&amp;TEXT(E3039,"dddd")</f>
        <v>5 - Friday</v>
      </c>
      <c r="Y3039" s="30" t="str">
        <f aca="false">_xlfn.IFS(C3039&lt;18,"Child (0-17)",C3039&lt;40,"Young Adult (18-39)",C3039&lt;60,"Adult (40-59)",TRUE(),"Senior (60+)")</f>
        <v>Senior (60+)</v>
      </c>
      <c r="Z3039" s="30" t="n">
        <f aca="false">ROUND(G3039-E3039,0)</f>
        <v>6</v>
      </c>
      <c r="AA3039" s="30" t="n">
        <f aca="false">L3039+M3039</f>
        <v>154</v>
      </c>
      <c r="AB3039" s="30" t="n">
        <f aca="false">IFERROR(ROUND(Q3039/AA3039,2),0)</f>
        <v>119.95</v>
      </c>
      <c r="AC3039" s="30" t="str">
        <f aca="false">IF(AND(K3039="Critical",N3039="No"),"URGENT - No Bed","Normal")</f>
        <v>Normal</v>
      </c>
      <c r="AD3039" s="34" t="n">
        <f aca="false">INDEX(Lookup_Tables!$B$3:$B$12,MATCH(H3039,Lookup_Tables!$A$3:$A$12,0))</f>
        <v>3000000</v>
      </c>
      <c r="AE3039" s="30" t="str">
        <f aca="false">INDEX(Lookup_Tables!$C$3:$C$12,MATCH(H3039,Lookup_Tables!$A$3:$A$12,0))</f>
        <v>Dr. Pooja Iyer</v>
      </c>
      <c r="AF3039" s="30" t="str">
        <f aca="false">IFERROR(INDEX(Lookup_Tables!$F$16:$F$45,MATCH(I3039,Lookup_Tables!$E$16:$E$45,0)),"N/A")</f>
        <v>EMP214</v>
      </c>
      <c r="AG3039" s="30" t="n">
        <f aca="false">_xlfn.IFS(R3039="Recovered",4,R3039="Referred",3,R3039="Admitted",2,R3039="Deceased",1,TRUE(),0)</f>
        <v>3</v>
      </c>
      <c r="AH3039" s="30" t="str">
        <f aca="false">IF(T3039&gt;=4,"Satisfied",IF(T3039&gt;=3,"Neutral","Needs Improvement"))</f>
        <v>Needs Improvement</v>
      </c>
    </row>
    <row r="3040" customFormat="false" ht="15" hidden="false" customHeight="false" outlineLevel="0" collapsed="false">
      <c r="A3040" s="27" t="s">
        <v>3459</v>
      </c>
      <c r="B3040" s="27" t="s">
        <v>1334</v>
      </c>
      <c r="C3040" s="27" t="n">
        <v>16</v>
      </c>
      <c r="D3040" s="27" t="s">
        <v>121</v>
      </c>
      <c r="E3040" s="28" t="n">
        <v>45388</v>
      </c>
      <c r="F3040" s="27" t="s">
        <v>2235</v>
      </c>
      <c r="G3040" s="28" t="n">
        <v>45388</v>
      </c>
      <c r="H3040" s="27" t="s">
        <v>217</v>
      </c>
      <c r="I3040" s="27" t="s">
        <v>392</v>
      </c>
      <c r="J3040" s="27" t="s">
        <v>283</v>
      </c>
      <c r="K3040" s="27" t="s">
        <v>138</v>
      </c>
      <c r="L3040" s="27" t="n">
        <v>69</v>
      </c>
      <c r="M3040" s="27" t="n">
        <v>28</v>
      </c>
      <c r="N3040" s="27" t="s">
        <v>127</v>
      </c>
      <c r="O3040" s="27" t="s">
        <v>149</v>
      </c>
      <c r="P3040" s="27" t="s">
        <v>150</v>
      </c>
      <c r="Q3040" s="29" t="n">
        <v>1438.21</v>
      </c>
      <c r="R3040" s="27" t="s">
        <v>172</v>
      </c>
      <c r="S3040" s="27" t="s">
        <v>157</v>
      </c>
      <c r="T3040" s="27" t="n">
        <v>2</v>
      </c>
      <c r="U3040" s="27" t="n">
        <f aca="false">YEAR(E3040)</f>
        <v>2024</v>
      </c>
      <c r="V3040" s="27" t="str">
        <f aca="false">TEXT(E3040,"MMM-YYYY")</f>
        <v>Apr-2024</v>
      </c>
      <c r="W3040" s="27" t="n">
        <f aca="false">MONTH(E3040)</f>
        <v>4</v>
      </c>
      <c r="X3040" s="27" t="str">
        <f aca="false">TEXT(WEEKDAY(E3040,2),"0")&amp;" - "&amp;TEXT(E3040,"dddd")</f>
        <v>6 - Saturday</v>
      </c>
      <c r="Y3040" s="27" t="str">
        <f aca="false">_xlfn.IFS(C3040&lt;18,"Child (0-17)",C3040&lt;40,"Young Adult (18-39)",C3040&lt;60,"Adult (40-59)",TRUE(),"Senior (60+)")</f>
        <v>Child (0-17)</v>
      </c>
      <c r="Z3040" s="27" t="n">
        <f aca="false">ROUND(G3040-E3040,0)</f>
        <v>0</v>
      </c>
      <c r="AA3040" s="27" t="n">
        <f aca="false">L3040+M3040</f>
        <v>97</v>
      </c>
      <c r="AB3040" s="27" t="n">
        <f aca="false">IFERROR(ROUND(Q3040/AA3040,2),0)</f>
        <v>14.83</v>
      </c>
      <c r="AC3040" s="27" t="str">
        <f aca="false">IF(AND(K3040="Critical",N3040="No"),"URGENT - No Bed","Normal")</f>
        <v>Normal</v>
      </c>
      <c r="AD3040" s="33" t="n">
        <f aca="false">INDEX(Lookup_Tables!$B$3:$B$12,MATCH(H3040,Lookup_Tables!$A$3:$A$12,0))</f>
        <v>4200000</v>
      </c>
      <c r="AE3040" s="27" t="str">
        <f aca="false">INDEX(Lookup_Tables!$C$3:$C$12,MATCH(H3040,Lookup_Tables!$A$3:$A$12,0))</f>
        <v>Dr. Anil Kapoor</v>
      </c>
      <c r="AF3040" s="27" t="str">
        <f aca="false">IFERROR(INDEX(Lookup_Tables!$F$16:$F$45,MATCH(I3040,Lookup_Tables!$E$16:$E$45,0)),"N/A")</f>
        <v>EMP202</v>
      </c>
      <c r="AG3040" s="27" t="n">
        <f aca="false">_xlfn.IFS(R3040="Recovered",4,R3040="Referred",3,R3040="Admitted",2,R3040="Deceased",1,TRUE(),0)</f>
        <v>2</v>
      </c>
      <c r="AH3040" s="27" t="str">
        <f aca="false">IF(T3040&gt;=4,"Satisfied",IF(T3040&gt;=3,"Neutral","Needs Improvement"))</f>
        <v>Needs Improvement</v>
      </c>
    </row>
    <row r="3041" customFormat="false" ht="15" hidden="false" customHeight="false" outlineLevel="0" collapsed="false">
      <c r="A3041" s="30" t="s">
        <v>2438</v>
      </c>
      <c r="B3041" s="30" t="s">
        <v>2439</v>
      </c>
      <c r="C3041" s="30" t="n">
        <v>15</v>
      </c>
      <c r="D3041" s="30" t="s">
        <v>144</v>
      </c>
      <c r="E3041" s="31" t="n">
        <v>45402</v>
      </c>
      <c r="F3041" s="30" t="s">
        <v>319</v>
      </c>
      <c r="G3041" s="31" t="n">
        <v>45405</v>
      </c>
      <c r="H3041" s="30" t="s">
        <v>206</v>
      </c>
      <c r="I3041" s="30" t="s">
        <v>232</v>
      </c>
      <c r="J3041" s="30" t="s">
        <v>469</v>
      </c>
      <c r="K3041" s="30" t="s">
        <v>126</v>
      </c>
      <c r="L3041" s="30" t="n">
        <v>18</v>
      </c>
      <c r="M3041" s="30" t="n">
        <v>89</v>
      </c>
      <c r="N3041" s="30" t="s">
        <v>186</v>
      </c>
      <c r="O3041" s="30" t="s">
        <v>139</v>
      </c>
      <c r="P3041" s="30" t="s">
        <v>140</v>
      </c>
      <c r="Q3041" s="32" t="n">
        <v>8806.69</v>
      </c>
      <c r="R3041" s="30" t="s">
        <v>172</v>
      </c>
      <c r="S3041" s="30" t="s">
        <v>157</v>
      </c>
      <c r="T3041" s="30" t="n">
        <v>4</v>
      </c>
      <c r="U3041" s="30" t="n">
        <f aca="false">YEAR(E3041)</f>
        <v>2024</v>
      </c>
      <c r="V3041" s="30" t="str">
        <f aca="false">TEXT(E3041,"MMM-YYYY")</f>
        <v>Apr-2024</v>
      </c>
      <c r="W3041" s="30" t="n">
        <f aca="false">MONTH(E3041)</f>
        <v>4</v>
      </c>
      <c r="X3041" s="30" t="str">
        <f aca="false">TEXT(WEEKDAY(E3041,2),"0")&amp;" - "&amp;TEXT(E3041,"dddd")</f>
        <v>6 - Saturday</v>
      </c>
      <c r="Y3041" s="30" t="str">
        <f aca="false">_xlfn.IFS(C3041&lt;18,"Child (0-17)",C3041&lt;40,"Young Adult (18-39)",C3041&lt;60,"Adult (40-59)",TRUE(),"Senior (60+)")</f>
        <v>Child (0-17)</v>
      </c>
      <c r="Z3041" s="30" t="n">
        <f aca="false">ROUND(G3041-E3041,0)</f>
        <v>3</v>
      </c>
      <c r="AA3041" s="30" t="n">
        <f aca="false">L3041+M3041</f>
        <v>107</v>
      </c>
      <c r="AB3041" s="30" t="n">
        <f aca="false">IFERROR(ROUND(Q3041/AA3041,2),0)</f>
        <v>82.31</v>
      </c>
      <c r="AC3041" s="30" t="str">
        <f aca="false">IF(AND(K3041="Critical",N3041="No"),"URGENT - No Bed","Normal")</f>
        <v>Normal</v>
      </c>
      <c r="AD3041" s="34" t="n">
        <f aca="false">INDEX(Lookup_Tables!$B$3:$B$12,MATCH(H3041,Lookup_Tables!$A$3:$A$12,0))</f>
        <v>2800000</v>
      </c>
      <c r="AE3041" s="30" t="str">
        <f aca="false">INDEX(Lookup_Tables!$C$3:$C$12,MATCH(H3041,Lookup_Tables!$A$3:$A$12,0))</f>
        <v>Dr. Suresh Nair</v>
      </c>
      <c r="AF3041" s="30" t="str">
        <f aca="false">IFERROR(INDEX(Lookup_Tables!$F$16:$F$45,MATCH(I3041,Lookup_Tables!$E$16:$E$45,0)),"N/A")</f>
        <v>EMP210</v>
      </c>
      <c r="AG3041" s="30" t="n">
        <f aca="false">_xlfn.IFS(R3041="Recovered",4,R3041="Referred",3,R3041="Admitted",2,R3041="Deceased",1,TRUE(),0)</f>
        <v>2</v>
      </c>
      <c r="AH3041" s="30" t="str">
        <f aca="false">IF(T3041&gt;=4,"Satisfied",IF(T3041&gt;=3,"Neutral","Needs Improvement"))</f>
        <v>Satisfied</v>
      </c>
    </row>
    <row r="3042" customFormat="false" ht="15" hidden="false" customHeight="false" outlineLevel="0" collapsed="false">
      <c r="A3042" s="27" t="s">
        <v>6494</v>
      </c>
      <c r="B3042" s="27" t="s">
        <v>489</v>
      </c>
      <c r="C3042" s="27" t="n">
        <v>72</v>
      </c>
      <c r="D3042" s="27" t="s">
        <v>121</v>
      </c>
      <c r="E3042" s="28" t="n">
        <v>45478</v>
      </c>
      <c r="F3042" s="27" t="s">
        <v>635</v>
      </c>
      <c r="G3042" s="28" t="n">
        <v>45478</v>
      </c>
      <c r="H3042" s="27" t="s">
        <v>135</v>
      </c>
      <c r="I3042" s="27" t="s">
        <v>278</v>
      </c>
      <c r="J3042" s="27" t="s">
        <v>618</v>
      </c>
      <c r="K3042" s="27" t="s">
        <v>138</v>
      </c>
      <c r="L3042" s="27" t="n">
        <v>48</v>
      </c>
      <c r="M3042" s="27" t="n">
        <v>41</v>
      </c>
      <c r="N3042" s="27" t="s">
        <v>127</v>
      </c>
      <c r="O3042" s="27" t="s">
        <v>139</v>
      </c>
      <c r="P3042" s="27" t="s">
        <v>187</v>
      </c>
      <c r="Q3042" s="29" t="n">
        <v>1318.67</v>
      </c>
      <c r="R3042" s="27" t="s">
        <v>130</v>
      </c>
      <c r="S3042" s="27" t="s">
        <v>335</v>
      </c>
      <c r="T3042" s="27" t="n">
        <v>4</v>
      </c>
      <c r="U3042" s="27" t="n">
        <f aca="false">YEAR(E3042)</f>
        <v>2024</v>
      </c>
      <c r="V3042" s="27" t="str">
        <f aca="false">TEXT(E3042,"MMM-YYYY")</f>
        <v>Jul-2024</v>
      </c>
      <c r="W3042" s="27" t="n">
        <f aca="false">MONTH(E3042)</f>
        <v>7</v>
      </c>
      <c r="X3042" s="27" t="str">
        <f aca="false">TEXT(WEEKDAY(E3042,2),"0")&amp;" - "&amp;TEXT(E3042,"dddd")</f>
        <v>5 - Friday</v>
      </c>
      <c r="Y3042" s="27" t="str">
        <f aca="false">_xlfn.IFS(C3042&lt;18,"Child (0-17)",C3042&lt;40,"Young Adult (18-39)",C3042&lt;60,"Adult (40-59)",TRUE(),"Senior (60+)")</f>
        <v>Senior (60+)</v>
      </c>
      <c r="Z3042" s="27" t="n">
        <f aca="false">ROUND(G3042-E3042,0)</f>
        <v>0</v>
      </c>
      <c r="AA3042" s="27" t="n">
        <f aca="false">L3042+M3042</f>
        <v>89</v>
      </c>
      <c r="AB3042" s="27" t="n">
        <f aca="false">IFERROR(ROUND(Q3042/AA3042,2),0)</f>
        <v>14.82</v>
      </c>
      <c r="AC3042" s="27" t="str">
        <f aca="false">IF(AND(K3042="Critical",N3042="No"),"URGENT - No Bed","Normal")</f>
        <v>Normal</v>
      </c>
      <c r="AD3042" s="33" t="n">
        <f aca="false">INDEX(Lookup_Tables!$B$3:$B$12,MATCH(H3042,Lookup_Tables!$A$3:$A$12,0))</f>
        <v>4600000</v>
      </c>
      <c r="AE3042" s="27" t="str">
        <f aca="false">INDEX(Lookup_Tables!$C$3:$C$12,MATCH(H3042,Lookup_Tables!$A$3:$A$12,0))</f>
        <v>Dr. Farhan Khan</v>
      </c>
      <c r="AF3042" s="27" t="str">
        <f aca="false">IFERROR(INDEX(Lookup_Tables!$F$16:$F$45,MATCH(I3042,Lookup_Tables!$E$16:$E$45,0)),"N/A")</f>
        <v>EMP208</v>
      </c>
      <c r="AG3042" s="27" t="n">
        <f aca="false">_xlfn.IFS(R3042="Recovered",4,R3042="Referred",3,R3042="Admitted",2,R3042="Deceased",1,TRUE(),0)</f>
        <v>4</v>
      </c>
      <c r="AH3042" s="27" t="str">
        <f aca="false">IF(T3042&gt;=4,"Satisfied",IF(T3042&gt;=3,"Neutral","Needs Improvement"))</f>
        <v>Satisfied</v>
      </c>
    </row>
    <row r="3043" customFormat="false" ht="15" hidden="false" customHeight="false" outlineLevel="0" collapsed="false">
      <c r="A3043" s="30" t="s">
        <v>1039</v>
      </c>
      <c r="B3043" s="30" t="s">
        <v>362</v>
      </c>
      <c r="C3043" s="30" t="n">
        <v>66</v>
      </c>
      <c r="D3043" s="30" t="s">
        <v>181</v>
      </c>
      <c r="E3043" s="31" t="n">
        <v>45605</v>
      </c>
      <c r="F3043" s="30" t="s">
        <v>414</v>
      </c>
      <c r="G3043" s="31" t="n">
        <v>45605</v>
      </c>
      <c r="H3043" s="30" t="s">
        <v>123</v>
      </c>
      <c r="I3043" s="30" t="s">
        <v>124</v>
      </c>
      <c r="J3043" s="30" t="s">
        <v>125</v>
      </c>
      <c r="K3043" s="30" t="s">
        <v>156</v>
      </c>
      <c r="L3043" s="30" t="n">
        <v>71</v>
      </c>
      <c r="M3043" s="30" t="n">
        <v>35</v>
      </c>
      <c r="N3043" s="30" t="s">
        <v>186</v>
      </c>
      <c r="O3043" s="30" t="s">
        <v>128</v>
      </c>
      <c r="P3043" s="30" t="s">
        <v>187</v>
      </c>
      <c r="Q3043" s="32" t="n">
        <v>3798.42</v>
      </c>
      <c r="R3043" s="30" t="s">
        <v>172</v>
      </c>
      <c r="S3043" s="30" t="s">
        <v>178</v>
      </c>
      <c r="T3043" s="30" t="n">
        <v>3</v>
      </c>
      <c r="U3043" s="30" t="n">
        <f aca="false">YEAR(E3043)</f>
        <v>2024</v>
      </c>
      <c r="V3043" s="30" t="str">
        <f aca="false">TEXT(E3043,"MMM-YYYY")</f>
        <v>Nov-2024</v>
      </c>
      <c r="W3043" s="30" t="n">
        <f aca="false">MONTH(E3043)</f>
        <v>11</v>
      </c>
      <c r="X3043" s="30" t="str">
        <f aca="false">TEXT(WEEKDAY(E3043,2),"0")&amp;" - "&amp;TEXT(E3043,"dddd")</f>
        <v>6 - Saturday</v>
      </c>
      <c r="Y3043" s="30" t="str">
        <f aca="false">_xlfn.IFS(C3043&lt;18,"Child (0-17)",C3043&lt;40,"Young Adult (18-39)",C3043&lt;60,"Adult (40-59)",TRUE(),"Senior (60+)")</f>
        <v>Senior (60+)</v>
      </c>
      <c r="Z3043" s="30" t="n">
        <f aca="false">ROUND(G3043-E3043,0)</f>
        <v>0</v>
      </c>
      <c r="AA3043" s="30" t="n">
        <f aca="false">L3043+M3043</f>
        <v>106</v>
      </c>
      <c r="AB3043" s="30" t="n">
        <f aca="false">IFERROR(ROUND(Q3043/AA3043,2),0)</f>
        <v>35.83</v>
      </c>
      <c r="AC3043" s="30" t="str">
        <f aca="false">IF(AND(K3043="Critical",N3043="No"),"URGENT - No Bed","Normal")</f>
        <v>Normal</v>
      </c>
      <c r="AD3043" s="34" t="n">
        <f aca="false">INDEX(Lookup_Tables!$B$3:$B$12,MATCH(H3043,Lookup_Tables!$A$3:$A$12,0))</f>
        <v>2200000</v>
      </c>
      <c r="AE3043" s="30" t="str">
        <f aca="false">INDEX(Lookup_Tables!$C$3:$C$12,MATCH(H3043,Lookup_Tables!$A$3:$A$12,0))</f>
        <v>Dr. Rohan Das</v>
      </c>
      <c r="AF3043" s="30" t="str">
        <f aca="false">IFERROR(INDEX(Lookup_Tables!$F$16:$F$45,MATCH(I3043,Lookup_Tables!$E$16:$E$45,0)),"N/A")</f>
        <v>EMP205</v>
      </c>
      <c r="AG3043" s="30" t="n">
        <f aca="false">_xlfn.IFS(R3043="Recovered",4,R3043="Referred",3,R3043="Admitted",2,R3043="Deceased",1,TRUE(),0)</f>
        <v>2</v>
      </c>
      <c r="AH3043" s="30" t="str">
        <f aca="false">IF(T3043&gt;=4,"Satisfied",IF(T3043&gt;=3,"Neutral","Needs Improvement"))</f>
        <v>Neutral</v>
      </c>
    </row>
    <row r="3044" customFormat="false" ht="15" hidden="false" customHeight="false" outlineLevel="0" collapsed="false">
      <c r="A3044" s="27" t="s">
        <v>6388</v>
      </c>
      <c r="B3044" s="27" t="s">
        <v>5123</v>
      </c>
      <c r="C3044" s="27" t="n">
        <v>40</v>
      </c>
      <c r="D3044" s="27" t="s">
        <v>181</v>
      </c>
      <c r="E3044" s="28" t="n">
        <v>45431</v>
      </c>
      <c r="F3044" s="27" t="s">
        <v>791</v>
      </c>
      <c r="G3044" s="28" t="n">
        <v>45432</v>
      </c>
      <c r="H3044" s="27" t="s">
        <v>236</v>
      </c>
      <c r="I3044" s="27" t="s">
        <v>266</v>
      </c>
      <c r="J3044" s="27" t="s">
        <v>287</v>
      </c>
      <c r="K3044" s="27" t="s">
        <v>138</v>
      </c>
      <c r="L3044" s="27" t="n">
        <v>63</v>
      </c>
      <c r="M3044" s="27" t="n">
        <v>16</v>
      </c>
      <c r="N3044" s="27" t="s">
        <v>127</v>
      </c>
      <c r="O3044" s="27" t="s">
        <v>128</v>
      </c>
      <c r="P3044" s="27" t="s">
        <v>140</v>
      </c>
      <c r="Q3044" s="29" t="n">
        <v>2336.72</v>
      </c>
      <c r="R3044" s="27" t="s">
        <v>130</v>
      </c>
      <c r="S3044" s="27" t="s">
        <v>151</v>
      </c>
      <c r="T3044" s="27" t="n">
        <v>4</v>
      </c>
      <c r="U3044" s="27" t="n">
        <f aca="false">YEAR(E3044)</f>
        <v>2024</v>
      </c>
      <c r="V3044" s="27" t="str">
        <f aca="false">TEXT(E3044,"MMM-YYYY")</f>
        <v>May-2024</v>
      </c>
      <c r="W3044" s="27" t="n">
        <f aca="false">MONTH(E3044)</f>
        <v>5</v>
      </c>
      <c r="X3044" s="27" t="str">
        <f aca="false">TEXT(WEEKDAY(E3044,2),"0")&amp;" - "&amp;TEXT(E3044,"dddd")</f>
        <v>7 - Sunday</v>
      </c>
      <c r="Y3044" s="27" t="str">
        <f aca="false">_xlfn.IFS(C3044&lt;18,"Child (0-17)",C3044&lt;40,"Young Adult (18-39)",C3044&lt;60,"Adult (40-59)",TRUE(),"Senior (60+)")</f>
        <v>Adult (40-59)</v>
      </c>
      <c r="Z3044" s="27" t="n">
        <f aca="false">ROUND(G3044-E3044,0)</f>
        <v>1</v>
      </c>
      <c r="AA3044" s="27" t="n">
        <f aca="false">L3044+M3044</f>
        <v>79</v>
      </c>
      <c r="AB3044" s="27" t="n">
        <f aca="false">IFERROR(ROUND(Q3044/AA3044,2),0)</f>
        <v>29.58</v>
      </c>
      <c r="AC3044" s="27" t="str">
        <f aca="false">IF(AND(K3044="Critical",N3044="No"),"URGENT - No Bed","Normal")</f>
        <v>Normal</v>
      </c>
      <c r="AD3044" s="33" t="n">
        <f aca="false">INDEX(Lookup_Tables!$B$3:$B$12,MATCH(H3044,Lookup_Tables!$A$3:$A$12,0))</f>
        <v>3900000</v>
      </c>
      <c r="AE3044" s="27" t="str">
        <f aca="false">INDEX(Lookup_Tables!$C$3:$C$12,MATCH(H3044,Lookup_Tables!$A$3:$A$12,0))</f>
        <v>Dr. Rina Mehta</v>
      </c>
      <c r="AF3044" s="27" t="str">
        <f aca="false">IFERROR(INDEX(Lookup_Tables!$F$16:$F$45,MATCH(I3044,Lookup_Tables!$E$16:$E$45,0)),"N/A")</f>
        <v>EMP217</v>
      </c>
      <c r="AG3044" s="27" t="n">
        <f aca="false">_xlfn.IFS(R3044="Recovered",4,R3044="Referred",3,R3044="Admitted",2,R3044="Deceased",1,TRUE(),0)</f>
        <v>4</v>
      </c>
      <c r="AH3044" s="27" t="str">
        <f aca="false">IF(T3044&gt;=4,"Satisfied",IF(T3044&gt;=3,"Neutral","Needs Improvement"))</f>
        <v>Satisfied</v>
      </c>
    </row>
    <row r="3045" customFormat="false" ht="15" hidden="false" customHeight="false" outlineLevel="0" collapsed="false">
      <c r="A3045" s="30" t="s">
        <v>656</v>
      </c>
      <c r="B3045" s="30" t="s">
        <v>657</v>
      </c>
      <c r="C3045" s="30" t="n">
        <v>35</v>
      </c>
      <c r="D3045" s="30" t="s">
        <v>121</v>
      </c>
      <c r="E3045" s="31" t="n">
        <v>45602</v>
      </c>
      <c r="F3045" s="30" t="s">
        <v>454</v>
      </c>
      <c r="G3045" s="31" t="n">
        <v>45602</v>
      </c>
      <c r="H3045" s="30" t="s">
        <v>135</v>
      </c>
      <c r="I3045" s="30" t="s">
        <v>136</v>
      </c>
      <c r="J3045" s="30" t="s">
        <v>618</v>
      </c>
      <c r="K3045" s="30" t="s">
        <v>138</v>
      </c>
      <c r="L3045" s="30" t="n">
        <v>53</v>
      </c>
      <c r="M3045" s="30" t="n">
        <v>24</v>
      </c>
      <c r="N3045" s="30" t="s">
        <v>127</v>
      </c>
      <c r="O3045" s="30" t="s">
        <v>128</v>
      </c>
      <c r="P3045" s="30" t="s">
        <v>129</v>
      </c>
      <c r="Q3045" s="32" t="n">
        <v>1636.24</v>
      </c>
      <c r="R3045" s="30" t="s">
        <v>130</v>
      </c>
      <c r="S3045" s="30" t="s">
        <v>131</v>
      </c>
      <c r="T3045" s="30" t="n">
        <v>2</v>
      </c>
      <c r="U3045" s="30" t="n">
        <f aca="false">YEAR(E3045)</f>
        <v>2024</v>
      </c>
      <c r="V3045" s="30" t="str">
        <f aca="false">TEXT(E3045,"MMM-YYYY")</f>
        <v>Nov-2024</v>
      </c>
      <c r="W3045" s="30" t="n">
        <f aca="false">MONTH(E3045)</f>
        <v>11</v>
      </c>
      <c r="X3045" s="30" t="str">
        <f aca="false">TEXT(WEEKDAY(E3045,2),"0")&amp;" - "&amp;TEXT(E3045,"dddd")</f>
        <v>3 - Wednesday</v>
      </c>
      <c r="Y3045" s="30" t="str">
        <f aca="false">_xlfn.IFS(C3045&lt;18,"Child (0-17)",C3045&lt;40,"Young Adult (18-39)",C3045&lt;60,"Adult (40-59)",TRUE(),"Senior (60+)")</f>
        <v>Young Adult (18-39)</v>
      </c>
      <c r="Z3045" s="30" t="n">
        <f aca="false">ROUND(G3045-E3045,0)</f>
        <v>0</v>
      </c>
      <c r="AA3045" s="30" t="n">
        <f aca="false">L3045+M3045</f>
        <v>77</v>
      </c>
      <c r="AB3045" s="30" t="n">
        <f aca="false">IFERROR(ROUND(Q3045/AA3045,2),0)</f>
        <v>21.25</v>
      </c>
      <c r="AC3045" s="30" t="str">
        <f aca="false">IF(AND(K3045="Critical",N3045="No"),"URGENT - No Bed","Normal")</f>
        <v>Normal</v>
      </c>
      <c r="AD3045" s="34" t="n">
        <f aca="false">INDEX(Lookup_Tables!$B$3:$B$12,MATCH(H3045,Lookup_Tables!$A$3:$A$12,0))</f>
        <v>4600000</v>
      </c>
      <c r="AE3045" s="30" t="str">
        <f aca="false">INDEX(Lookup_Tables!$C$3:$C$12,MATCH(H3045,Lookup_Tables!$A$3:$A$12,0))</f>
        <v>Dr. Farhan Khan</v>
      </c>
      <c r="AF3045" s="30" t="str">
        <f aca="false">IFERROR(INDEX(Lookup_Tables!$F$16:$F$45,MATCH(I3045,Lookup_Tables!$E$16:$E$45,0)),"N/A")</f>
        <v>EMP206</v>
      </c>
      <c r="AG3045" s="30" t="n">
        <f aca="false">_xlfn.IFS(R3045="Recovered",4,R3045="Referred",3,R3045="Admitted",2,R3045="Deceased",1,TRUE(),0)</f>
        <v>4</v>
      </c>
      <c r="AH3045" s="30" t="str">
        <f aca="false">IF(T3045&gt;=4,"Satisfied",IF(T3045&gt;=3,"Neutral","Needs Improvement"))</f>
        <v>Needs Improvement</v>
      </c>
    </row>
    <row r="3046" customFormat="false" ht="15" hidden="false" customHeight="false" outlineLevel="0" collapsed="false">
      <c r="A3046" s="27" t="s">
        <v>1548</v>
      </c>
      <c r="B3046" s="27" t="s">
        <v>1549</v>
      </c>
      <c r="C3046" s="27" t="n">
        <v>47</v>
      </c>
      <c r="D3046" s="27" t="s">
        <v>181</v>
      </c>
      <c r="E3046" s="28" t="n">
        <v>45581</v>
      </c>
      <c r="F3046" s="27" t="s">
        <v>826</v>
      </c>
      <c r="G3046" s="28" t="n">
        <v>45582</v>
      </c>
      <c r="H3046" s="27" t="s">
        <v>123</v>
      </c>
      <c r="I3046" s="27" t="s">
        <v>304</v>
      </c>
      <c r="J3046" s="27" t="s">
        <v>418</v>
      </c>
      <c r="K3046" s="27" t="s">
        <v>156</v>
      </c>
      <c r="L3046" s="27" t="n">
        <v>68</v>
      </c>
      <c r="M3046" s="27" t="n">
        <v>70</v>
      </c>
      <c r="N3046" s="27" t="s">
        <v>127</v>
      </c>
      <c r="O3046" s="27" t="s">
        <v>139</v>
      </c>
      <c r="P3046" s="27" t="s">
        <v>140</v>
      </c>
      <c r="Q3046" s="29" t="n">
        <v>4918.48</v>
      </c>
      <c r="R3046" s="27" t="s">
        <v>172</v>
      </c>
      <c r="S3046" s="27" t="s">
        <v>335</v>
      </c>
      <c r="T3046" s="27" t="n">
        <v>3</v>
      </c>
      <c r="U3046" s="27" t="n">
        <f aca="false">YEAR(E3046)</f>
        <v>2024</v>
      </c>
      <c r="V3046" s="27" t="str">
        <f aca="false">TEXT(E3046,"MMM-YYYY")</f>
        <v>Oct-2024</v>
      </c>
      <c r="W3046" s="27" t="n">
        <f aca="false">MONTH(E3046)</f>
        <v>10</v>
      </c>
      <c r="X3046" s="27" t="str">
        <f aca="false">TEXT(WEEKDAY(E3046,2),"0")&amp;" - "&amp;TEXT(E3046,"dddd")</f>
        <v>3 - Wednesday</v>
      </c>
      <c r="Y3046" s="27" t="str">
        <f aca="false">_xlfn.IFS(C3046&lt;18,"Child (0-17)",C3046&lt;40,"Young Adult (18-39)",C3046&lt;60,"Adult (40-59)",TRUE(),"Senior (60+)")</f>
        <v>Adult (40-59)</v>
      </c>
      <c r="Z3046" s="27" t="n">
        <f aca="false">ROUND(G3046-E3046,0)</f>
        <v>1</v>
      </c>
      <c r="AA3046" s="27" t="n">
        <f aca="false">L3046+M3046</f>
        <v>138</v>
      </c>
      <c r="AB3046" s="27" t="n">
        <f aca="false">IFERROR(ROUND(Q3046/AA3046,2),0)</f>
        <v>35.64</v>
      </c>
      <c r="AC3046" s="27" t="str">
        <f aca="false">IF(AND(K3046="Critical",N3046="No"),"URGENT - No Bed","Normal")</f>
        <v>Normal</v>
      </c>
      <c r="AD3046" s="33" t="n">
        <f aca="false">INDEX(Lookup_Tables!$B$3:$B$12,MATCH(H3046,Lookup_Tables!$A$3:$A$12,0))</f>
        <v>2200000</v>
      </c>
      <c r="AE3046" s="27" t="str">
        <f aca="false">INDEX(Lookup_Tables!$C$3:$C$12,MATCH(H3046,Lookup_Tables!$A$3:$A$12,0))</f>
        <v>Dr. Rohan Das</v>
      </c>
      <c r="AF3046" s="27" t="str">
        <f aca="false">IFERROR(INDEX(Lookup_Tables!$F$16:$F$45,MATCH(I3046,Lookup_Tables!$E$16:$E$45,0)),"N/A")</f>
        <v>EMP204</v>
      </c>
      <c r="AG3046" s="27" t="n">
        <f aca="false">_xlfn.IFS(R3046="Recovered",4,R3046="Referred",3,R3046="Admitted",2,R3046="Deceased",1,TRUE(),0)</f>
        <v>2</v>
      </c>
      <c r="AH3046" s="27" t="str">
        <f aca="false">IF(T3046&gt;=4,"Satisfied",IF(T3046&gt;=3,"Neutral","Needs Improvement"))</f>
        <v>Neutral</v>
      </c>
    </row>
    <row r="3047" customFormat="false" ht="15" hidden="false" customHeight="false" outlineLevel="0" collapsed="false">
      <c r="A3047" s="30" t="s">
        <v>4201</v>
      </c>
      <c r="B3047" s="30" t="s">
        <v>4202</v>
      </c>
      <c r="C3047" s="30" t="n">
        <v>56</v>
      </c>
      <c r="D3047" s="30" t="s">
        <v>181</v>
      </c>
      <c r="E3047" s="31" t="n">
        <v>45620</v>
      </c>
      <c r="F3047" s="30" t="s">
        <v>1068</v>
      </c>
      <c r="G3047" s="31" t="n">
        <v>45620</v>
      </c>
      <c r="H3047" s="30" t="s">
        <v>206</v>
      </c>
      <c r="I3047" s="30" t="s">
        <v>300</v>
      </c>
      <c r="J3047" s="30" t="s">
        <v>615</v>
      </c>
      <c r="K3047" s="30" t="s">
        <v>138</v>
      </c>
      <c r="L3047" s="30" t="n">
        <v>49</v>
      </c>
      <c r="M3047" s="30" t="n">
        <v>42</v>
      </c>
      <c r="N3047" s="30" t="s">
        <v>127</v>
      </c>
      <c r="O3047" s="30" t="s">
        <v>149</v>
      </c>
      <c r="P3047" s="30" t="s">
        <v>129</v>
      </c>
      <c r="Q3047" s="32" t="n">
        <v>2915</v>
      </c>
      <c r="R3047" s="30" t="s">
        <v>130</v>
      </c>
      <c r="S3047" s="30" t="s">
        <v>223</v>
      </c>
      <c r="T3047" s="30" t="n">
        <v>4</v>
      </c>
      <c r="U3047" s="30" t="n">
        <f aca="false">YEAR(E3047)</f>
        <v>2024</v>
      </c>
      <c r="V3047" s="30" t="str">
        <f aca="false">TEXT(E3047,"MMM-YYYY")</f>
        <v>Nov-2024</v>
      </c>
      <c r="W3047" s="30" t="n">
        <f aca="false">MONTH(E3047)</f>
        <v>11</v>
      </c>
      <c r="X3047" s="30" t="str">
        <f aca="false">TEXT(WEEKDAY(E3047,2),"0")&amp;" - "&amp;TEXT(E3047,"dddd")</f>
        <v>7 - Sunday</v>
      </c>
      <c r="Y3047" s="30" t="str">
        <f aca="false">_xlfn.IFS(C3047&lt;18,"Child (0-17)",C3047&lt;40,"Young Adult (18-39)",C3047&lt;60,"Adult (40-59)",TRUE(),"Senior (60+)")</f>
        <v>Adult (40-59)</v>
      </c>
      <c r="Z3047" s="30" t="n">
        <f aca="false">ROUND(G3047-E3047,0)</f>
        <v>0</v>
      </c>
      <c r="AA3047" s="30" t="n">
        <f aca="false">L3047+M3047</f>
        <v>91</v>
      </c>
      <c r="AB3047" s="30" t="n">
        <f aca="false">IFERROR(ROUND(Q3047/AA3047,2),0)</f>
        <v>32.03</v>
      </c>
      <c r="AC3047" s="30" t="str">
        <f aca="false">IF(AND(K3047="Critical",N3047="No"),"URGENT - No Bed","Normal")</f>
        <v>Normal</v>
      </c>
      <c r="AD3047" s="34" t="n">
        <f aca="false">INDEX(Lookup_Tables!$B$3:$B$12,MATCH(H3047,Lookup_Tables!$A$3:$A$12,0))</f>
        <v>2800000</v>
      </c>
      <c r="AE3047" s="30" t="str">
        <f aca="false">INDEX(Lookup_Tables!$C$3:$C$12,MATCH(H3047,Lookup_Tables!$A$3:$A$12,0))</f>
        <v>Dr. Suresh Nair</v>
      </c>
      <c r="AF3047" s="30" t="str">
        <f aca="false">IFERROR(INDEX(Lookup_Tables!$F$16:$F$45,MATCH(I3047,Lookup_Tables!$E$16:$E$45,0)),"N/A")</f>
        <v>EMP211</v>
      </c>
      <c r="AG3047" s="30" t="n">
        <f aca="false">_xlfn.IFS(R3047="Recovered",4,R3047="Referred",3,R3047="Admitted",2,R3047="Deceased",1,TRUE(),0)</f>
        <v>4</v>
      </c>
      <c r="AH3047" s="30" t="str">
        <f aca="false">IF(T3047&gt;=4,"Satisfied",IF(T3047&gt;=3,"Neutral","Needs Improvement"))</f>
        <v>Satisfied</v>
      </c>
    </row>
    <row r="3048" customFormat="false" ht="15" hidden="false" customHeight="false" outlineLevel="0" collapsed="false">
      <c r="A3048" s="27" t="s">
        <v>5602</v>
      </c>
      <c r="B3048" s="27" t="s">
        <v>4770</v>
      </c>
      <c r="C3048" s="27" t="n">
        <v>38</v>
      </c>
      <c r="D3048" s="27" t="s">
        <v>121</v>
      </c>
      <c r="E3048" s="28" t="n">
        <v>45441</v>
      </c>
      <c r="F3048" s="27" t="s">
        <v>1268</v>
      </c>
      <c r="G3048" s="28" t="n">
        <v>45442</v>
      </c>
      <c r="H3048" s="27" t="s">
        <v>183</v>
      </c>
      <c r="I3048" s="27" t="s">
        <v>212</v>
      </c>
      <c r="J3048" s="27" t="s">
        <v>476</v>
      </c>
      <c r="K3048" s="27" t="s">
        <v>138</v>
      </c>
      <c r="L3048" s="27" t="n">
        <v>68</v>
      </c>
      <c r="M3048" s="27" t="n">
        <v>43</v>
      </c>
      <c r="N3048" s="27" t="s">
        <v>127</v>
      </c>
      <c r="O3048" s="27" t="s">
        <v>149</v>
      </c>
      <c r="P3048" s="27" t="s">
        <v>140</v>
      </c>
      <c r="Q3048" s="29" t="n">
        <v>2612.46</v>
      </c>
      <c r="R3048" s="27" t="s">
        <v>130</v>
      </c>
      <c r="S3048" s="27" t="s">
        <v>164</v>
      </c>
      <c r="T3048" s="27" t="n">
        <v>3</v>
      </c>
      <c r="U3048" s="27" t="n">
        <f aca="false">YEAR(E3048)</f>
        <v>2024</v>
      </c>
      <c r="V3048" s="27" t="str">
        <f aca="false">TEXT(E3048,"MMM-YYYY")</f>
        <v>May-2024</v>
      </c>
      <c r="W3048" s="27" t="n">
        <f aca="false">MONTH(E3048)</f>
        <v>5</v>
      </c>
      <c r="X3048" s="27" t="str">
        <f aca="false">TEXT(WEEKDAY(E3048,2),"0")&amp;" - "&amp;TEXT(E3048,"dddd")</f>
        <v>3 - Wednesday</v>
      </c>
      <c r="Y3048" s="27" t="str">
        <f aca="false">_xlfn.IFS(C3048&lt;18,"Child (0-17)",C3048&lt;40,"Young Adult (18-39)",C3048&lt;60,"Adult (40-59)",TRUE(),"Senior (60+)")</f>
        <v>Young Adult (18-39)</v>
      </c>
      <c r="Z3048" s="27" t="n">
        <f aca="false">ROUND(G3048-E3048,0)</f>
        <v>1</v>
      </c>
      <c r="AA3048" s="27" t="n">
        <f aca="false">L3048+M3048</f>
        <v>111</v>
      </c>
      <c r="AB3048" s="27" t="n">
        <f aca="false">IFERROR(ROUND(Q3048/AA3048,2),0)</f>
        <v>23.54</v>
      </c>
      <c r="AC3048" s="27" t="str">
        <f aca="false">IF(AND(K3048="Critical",N3048="No"),"URGENT - No Bed","Normal")</f>
        <v>Normal</v>
      </c>
      <c r="AD3048" s="33" t="n">
        <f aca="false">INDEX(Lookup_Tables!$B$3:$B$12,MATCH(H3048,Lookup_Tables!$A$3:$A$12,0))</f>
        <v>3100000</v>
      </c>
      <c r="AE3048" s="27" t="str">
        <f aca="false">INDEX(Lookup_Tables!$C$3:$C$12,MATCH(H3048,Lookup_Tables!$A$3:$A$12,0))</f>
        <v>Dr. Kavita Rao</v>
      </c>
      <c r="AF3048" s="27" t="str">
        <f aca="false">IFERROR(INDEX(Lookup_Tables!$F$16:$F$45,MATCH(I3048,Lookup_Tables!$E$16:$E$45,0)),"N/A")</f>
        <v>EMP225</v>
      </c>
      <c r="AG3048" s="27" t="n">
        <f aca="false">_xlfn.IFS(R3048="Recovered",4,R3048="Referred",3,R3048="Admitted",2,R3048="Deceased",1,TRUE(),0)</f>
        <v>4</v>
      </c>
      <c r="AH3048" s="27" t="str">
        <f aca="false">IF(T3048&gt;=4,"Satisfied",IF(T3048&gt;=3,"Neutral","Needs Improvement"))</f>
        <v>Neutral</v>
      </c>
    </row>
    <row r="3049" customFormat="false" ht="15" hidden="false" customHeight="false" outlineLevel="0" collapsed="false">
      <c r="A3049" s="30" t="s">
        <v>6316</v>
      </c>
      <c r="B3049" s="30" t="s">
        <v>1222</v>
      </c>
      <c r="C3049" s="30" t="n">
        <v>43</v>
      </c>
      <c r="D3049" s="30" t="s">
        <v>181</v>
      </c>
      <c r="E3049" s="31" t="n">
        <v>45360</v>
      </c>
      <c r="F3049" s="30" t="s">
        <v>630</v>
      </c>
      <c r="G3049" s="31" t="n">
        <v>45363</v>
      </c>
      <c r="H3049" s="30" t="s">
        <v>146</v>
      </c>
      <c r="I3049" s="30" t="s">
        <v>147</v>
      </c>
      <c r="J3049" s="30" t="s">
        <v>177</v>
      </c>
      <c r="K3049" s="30" t="s">
        <v>126</v>
      </c>
      <c r="L3049" s="30" t="n">
        <v>39</v>
      </c>
      <c r="M3049" s="30" t="n">
        <v>81</v>
      </c>
      <c r="N3049" s="30" t="s">
        <v>186</v>
      </c>
      <c r="O3049" s="30" t="s">
        <v>128</v>
      </c>
      <c r="P3049" s="30" t="s">
        <v>150</v>
      </c>
      <c r="Q3049" s="32" t="n">
        <v>7692.14</v>
      </c>
      <c r="R3049" s="30" t="s">
        <v>130</v>
      </c>
      <c r="S3049" s="30" t="s">
        <v>157</v>
      </c>
      <c r="T3049" s="30" t="n">
        <v>5</v>
      </c>
      <c r="U3049" s="30" t="n">
        <f aca="false">YEAR(E3049)</f>
        <v>2024</v>
      </c>
      <c r="V3049" s="30" t="str">
        <f aca="false">TEXT(E3049,"MMM-YYYY")</f>
        <v>Mar-2024</v>
      </c>
      <c r="W3049" s="30" t="n">
        <f aca="false">MONTH(E3049)</f>
        <v>3</v>
      </c>
      <c r="X3049" s="30" t="str">
        <f aca="false">TEXT(WEEKDAY(E3049,2),"0")&amp;" - "&amp;TEXT(E3049,"dddd")</f>
        <v>6 - Saturday</v>
      </c>
      <c r="Y3049" s="30" t="str">
        <f aca="false">_xlfn.IFS(C3049&lt;18,"Child (0-17)",C3049&lt;40,"Young Adult (18-39)",C3049&lt;60,"Adult (40-59)",TRUE(),"Senior (60+)")</f>
        <v>Adult (40-59)</v>
      </c>
      <c r="Z3049" s="30" t="n">
        <f aca="false">ROUND(G3049-E3049,0)</f>
        <v>3</v>
      </c>
      <c r="AA3049" s="30" t="n">
        <f aca="false">L3049+M3049</f>
        <v>120</v>
      </c>
      <c r="AB3049" s="30" t="n">
        <f aca="false">IFERROR(ROUND(Q3049/AA3049,2),0)</f>
        <v>64.1</v>
      </c>
      <c r="AC3049" s="30" t="str">
        <f aca="false">IF(AND(K3049="Critical",N3049="No"),"URGENT - No Bed","Normal")</f>
        <v>Normal</v>
      </c>
      <c r="AD3049" s="34" t="n">
        <f aca="false">INDEX(Lookup_Tables!$B$3:$B$12,MATCH(H3049,Lookup_Tables!$A$3:$A$12,0))</f>
        <v>2700000</v>
      </c>
      <c r="AE3049" s="30" t="str">
        <f aca="false">INDEX(Lookup_Tables!$C$3:$C$12,MATCH(H3049,Lookup_Tables!$A$3:$A$12,0))</f>
        <v>Dr. Vikram Singh</v>
      </c>
      <c r="AF3049" s="30" t="str">
        <f aca="false">IFERROR(INDEX(Lookup_Tables!$F$16:$F$45,MATCH(I3049,Lookup_Tables!$E$16:$E$45,0)),"N/A")</f>
        <v>EMP229</v>
      </c>
      <c r="AG3049" s="30" t="n">
        <f aca="false">_xlfn.IFS(R3049="Recovered",4,R3049="Referred",3,R3049="Admitted",2,R3049="Deceased",1,TRUE(),0)</f>
        <v>4</v>
      </c>
      <c r="AH3049" s="30" t="str">
        <f aca="false">IF(T3049&gt;=4,"Satisfied",IF(T3049&gt;=3,"Neutral","Needs Improvement"))</f>
        <v>Satisfied</v>
      </c>
    </row>
    <row r="3050" customFormat="false" ht="15" hidden="false" customHeight="false" outlineLevel="0" collapsed="false">
      <c r="A3050" s="27" t="s">
        <v>6818</v>
      </c>
      <c r="B3050" s="27" t="s">
        <v>6819</v>
      </c>
      <c r="C3050" s="27" t="n">
        <v>19</v>
      </c>
      <c r="D3050" s="27" t="s">
        <v>121</v>
      </c>
      <c r="E3050" s="28" t="n">
        <v>45374</v>
      </c>
      <c r="F3050" s="27" t="s">
        <v>334</v>
      </c>
      <c r="G3050" s="28" t="n">
        <v>45378</v>
      </c>
      <c r="H3050" s="27" t="s">
        <v>135</v>
      </c>
      <c r="I3050" s="27" t="s">
        <v>278</v>
      </c>
      <c r="J3050" s="27" t="s">
        <v>137</v>
      </c>
      <c r="K3050" s="27" t="s">
        <v>126</v>
      </c>
      <c r="L3050" s="27" t="n">
        <v>42</v>
      </c>
      <c r="M3050" s="27" t="n">
        <v>114</v>
      </c>
      <c r="N3050" s="27" t="s">
        <v>186</v>
      </c>
      <c r="O3050" s="27" t="s">
        <v>149</v>
      </c>
      <c r="P3050" s="27" t="s">
        <v>150</v>
      </c>
      <c r="Q3050" s="29" t="n">
        <v>7889.73</v>
      </c>
      <c r="R3050" s="27" t="s">
        <v>172</v>
      </c>
      <c r="S3050" s="27" t="s">
        <v>131</v>
      </c>
      <c r="T3050" s="27" t="n">
        <v>3</v>
      </c>
      <c r="U3050" s="27" t="n">
        <f aca="false">YEAR(E3050)</f>
        <v>2024</v>
      </c>
      <c r="V3050" s="27" t="str">
        <f aca="false">TEXT(E3050,"MMM-YYYY")</f>
        <v>Mar-2024</v>
      </c>
      <c r="W3050" s="27" t="n">
        <f aca="false">MONTH(E3050)</f>
        <v>3</v>
      </c>
      <c r="X3050" s="27" t="str">
        <f aca="false">TEXT(WEEKDAY(E3050,2),"0")&amp;" - "&amp;TEXT(E3050,"dddd")</f>
        <v>6 - Saturday</v>
      </c>
      <c r="Y3050" s="27" t="str">
        <f aca="false">_xlfn.IFS(C3050&lt;18,"Child (0-17)",C3050&lt;40,"Young Adult (18-39)",C3050&lt;60,"Adult (40-59)",TRUE(),"Senior (60+)")</f>
        <v>Young Adult (18-39)</v>
      </c>
      <c r="Z3050" s="27" t="n">
        <f aca="false">ROUND(G3050-E3050,0)</f>
        <v>4</v>
      </c>
      <c r="AA3050" s="27" t="n">
        <f aca="false">L3050+M3050</f>
        <v>156</v>
      </c>
      <c r="AB3050" s="27" t="n">
        <f aca="false">IFERROR(ROUND(Q3050/AA3050,2),0)</f>
        <v>50.58</v>
      </c>
      <c r="AC3050" s="27" t="str">
        <f aca="false">IF(AND(K3050="Critical",N3050="No"),"URGENT - No Bed","Normal")</f>
        <v>Normal</v>
      </c>
      <c r="AD3050" s="33" t="n">
        <f aca="false">INDEX(Lookup_Tables!$B$3:$B$12,MATCH(H3050,Lookup_Tables!$A$3:$A$12,0))</f>
        <v>4600000</v>
      </c>
      <c r="AE3050" s="27" t="str">
        <f aca="false">INDEX(Lookup_Tables!$C$3:$C$12,MATCH(H3050,Lookup_Tables!$A$3:$A$12,0))</f>
        <v>Dr. Farhan Khan</v>
      </c>
      <c r="AF3050" s="27" t="str">
        <f aca="false">IFERROR(INDEX(Lookup_Tables!$F$16:$F$45,MATCH(I3050,Lookup_Tables!$E$16:$E$45,0)),"N/A")</f>
        <v>EMP208</v>
      </c>
      <c r="AG3050" s="27" t="n">
        <f aca="false">_xlfn.IFS(R3050="Recovered",4,R3050="Referred",3,R3050="Admitted",2,R3050="Deceased",1,TRUE(),0)</f>
        <v>2</v>
      </c>
      <c r="AH3050" s="27" t="str">
        <f aca="false">IF(T3050&gt;=4,"Satisfied",IF(T3050&gt;=3,"Neutral","Needs Improvement"))</f>
        <v>Neutral</v>
      </c>
    </row>
    <row r="3051" customFormat="false" ht="15" hidden="false" customHeight="false" outlineLevel="0" collapsed="false">
      <c r="A3051" s="30" t="s">
        <v>5478</v>
      </c>
      <c r="B3051" s="30" t="s">
        <v>5479</v>
      </c>
      <c r="C3051" s="30" t="n">
        <v>46</v>
      </c>
      <c r="D3051" s="30" t="s">
        <v>121</v>
      </c>
      <c r="E3051" s="31" t="n">
        <v>45369</v>
      </c>
      <c r="F3051" s="30" t="s">
        <v>2531</v>
      </c>
      <c r="G3051" s="31" t="n">
        <v>45370</v>
      </c>
      <c r="H3051" s="30" t="s">
        <v>217</v>
      </c>
      <c r="I3051" s="30" t="s">
        <v>282</v>
      </c>
      <c r="J3051" s="30" t="s">
        <v>294</v>
      </c>
      <c r="K3051" s="30" t="s">
        <v>138</v>
      </c>
      <c r="L3051" s="30" t="n">
        <v>80</v>
      </c>
      <c r="M3051" s="30" t="n">
        <v>29</v>
      </c>
      <c r="N3051" s="30" t="s">
        <v>127</v>
      </c>
      <c r="O3051" s="30" t="s">
        <v>171</v>
      </c>
      <c r="P3051" s="30" t="s">
        <v>150</v>
      </c>
      <c r="Q3051" s="32" t="n">
        <v>1152.49</v>
      </c>
      <c r="R3051" s="30" t="s">
        <v>130</v>
      </c>
      <c r="S3051" s="30" t="s">
        <v>131</v>
      </c>
      <c r="T3051" s="30" t="n">
        <v>3</v>
      </c>
      <c r="U3051" s="30" t="n">
        <f aca="false">YEAR(E3051)</f>
        <v>2024</v>
      </c>
      <c r="V3051" s="30" t="str">
        <f aca="false">TEXT(E3051,"MMM-YYYY")</f>
        <v>Mar-2024</v>
      </c>
      <c r="W3051" s="30" t="n">
        <f aca="false">MONTH(E3051)</f>
        <v>3</v>
      </c>
      <c r="X3051" s="30" t="str">
        <f aca="false">TEXT(WEEKDAY(E3051,2),"0")&amp;" - "&amp;TEXT(E3051,"dddd")</f>
        <v>1 - Monday</v>
      </c>
      <c r="Y3051" s="30" t="str">
        <f aca="false">_xlfn.IFS(C3051&lt;18,"Child (0-17)",C3051&lt;40,"Young Adult (18-39)",C3051&lt;60,"Adult (40-59)",TRUE(),"Senior (60+)")</f>
        <v>Adult (40-59)</v>
      </c>
      <c r="Z3051" s="30" t="n">
        <f aca="false">ROUND(G3051-E3051,0)</f>
        <v>1</v>
      </c>
      <c r="AA3051" s="30" t="n">
        <f aca="false">L3051+M3051</f>
        <v>109</v>
      </c>
      <c r="AB3051" s="30" t="n">
        <f aca="false">IFERROR(ROUND(Q3051/AA3051,2),0)</f>
        <v>10.57</v>
      </c>
      <c r="AC3051" s="30" t="str">
        <f aca="false">IF(AND(K3051="Critical",N3051="No"),"URGENT - No Bed","Normal")</f>
        <v>Normal</v>
      </c>
      <c r="AD3051" s="34" t="n">
        <f aca="false">INDEX(Lookup_Tables!$B$3:$B$12,MATCH(H3051,Lookup_Tables!$A$3:$A$12,0))</f>
        <v>4200000</v>
      </c>
      <c r="AE3051" s="30" t="str">
        <f aca="false">INDEX(Lookup_Tables!$C$3:$C$12,MATCH(H3051,Lookup_Tables!$A$3:$A$12,0))</f>
        <v>Dr. Anil Kapoor</v>
      </c>
      <c r="AF3051" s="30" t="str">
        <f aca="false">IFERROR(INDEX(Lookup_Tables!$F$16:$F$45,MATCH(I3051,Lookup_Tables!$E$16:$E$45,0)),"N/A")</f>
        <v>EMP200</v>
      </c>
      <c r="AG3051" s="30" t="n">
        <f aca="false">_xlfn.IFS(R3051="Recovered",4,R3051="Referred",3,R3051="Admitted",2,R3051="Deceased",1,TRUE(),0)</f>
        <v>4</v>
      </c>
      <c r="AH3051" s="30" t="str">
        <f aca="false">IF(T3051&gt;=4,"Satisfied",IF(T3051&gt;=3,"Neutral","Needs Improvement"))</f>
        <v>Neutral</v>
      </c>
    </row>
    <row r="3052" customFormat="false" ht="15" hidden="false" customHeight="false" outlineLevel="0" collapsed="false">
      <c r="A3052" s="27" t="s">
        <v>4881</v>
      </c>
      <c r="B3052" s="27" t="s">
        <v>4882</v>
      </c>
      <c r="C3052" s="27" t="n">
        <v>30</v>
      </c>
      <c r="D3052" s="27" t="s">
        <v>181</v>
      </c>
      <c r="E3052" s="28" t="n">
        <v>45609</v>
      </c>
      <c r="F3052" s="27" t="s">
        <v>1044</v>
      </c>
      <c r="G3052" s="28" t="n">
        <v>45622</v>
      </c>
      <c r="H3052" s="27" t="s">
        <v>242</v>
      </c>
      <c r="I3052" s="27" t="s">
        <v>315</v>
      </c>
      <c r="J3052" s="27" t="s">
        <v>422</v>
      </c>
      <c r="K3052" s="27" t="s">
        <v>202</v>
      </c>
      <c r="L3052" s="27" t="n">
        <v>5</v>
      </c>
      <c r="M3052" s="27" t="n">
        <v>115</v>
      </c>
      <c r="N3052" s="27" t="s">
        <v>186</v>
      </c>
      <c r="O3052" s="27" t="s">
        <v>139</v>
      </c>
      <c r="P3052" s="27" t="s">
        <v>140</v>
      </c>
      <c r="Q3052" s="29" t="n">
        <v>18077.78</v>
      </c>
      <c r="R3052" s="27" t="s">
        <v>268</v>
      </c>
      <c r="S3052" s="27" t="s">
        <v>131</v>
      </c>
      <c r="T3052" s="27" t="n">
        <v>3</v>
      </c>
      <c r="U3052" s="27" t="n">
        <f aca="false">YEAR(E3052)</f>
        <v>2024</v>
      </c>
      <c r="V3052" s="27" t="str">
        <f aca="false">TEXT(E3052,"MMM-YYYY")</f>
        <v>Nov-2024</v>
      </c>
      <c r="W3052" s="27" t="n">
        <f aca="false">MONTH(E3052)</f>
        <v>11</v>
      </c>
      <c r="X3052" s="27" t="str">
        <f aca="false">TEXT(WEEKDAY(E3052,2),"0")&amp;" - "&amp;TEXT(E3052,"dddd")</f>
        <v>3 - Wednesday</v>
      </c>
      <c r="Y3052" s="27" t="str">
        <f aca="false">_xlfn.IFS(C3052&lt;18,"Child (0-17)",C3052&lt;40,"Young Adult (18-39)",C3052&lt;60,"Adult (40-59)",TRUE(),"Senior (60+)")</f>
        <v>Young Adult (18-39)</v>
      </c>
      <c r="Z3052" s="27" t="n">
        <f aca="false">ROUND(G3052-E3052,0)</f>
        <v>13</v>
      </c>
      <c r="AA3052" s="27" t="n">
        <f aca="false">L3052+M3052</f>
        <v>120</v>
      </c>
      <c r="AB3052" s="27" t="n">
        <f aca="false">IFERROR(ROUND(Q3052/AA3052,2),0)</f>
        <v>150.65</v>
      </c>
      <c r="AC3052" s="27" t="str">
        <f aca="false">IF(AND(K3052="Critical",N3052="No"),"URGENT - No Bed","Normal")</f>
        <v>Normal</v>
      </c>
      <c r="AD3052" s="33" t="n">
        <f aca="false">INDEX(Lookup_Tables!$B$3:$B$12,MATCH(H3052,Lookup_Tables!$A$3:$A$12,0))</f>
        <v>3000000</v>
      </c>
      <c r="AE3052" s="27" t="str">
        <f aca="false">INDEX(Lookup_Tables!$C$3:$C$12,MATCH(H3052,Lookup_Tables!$A$3:$A$12,0))</f>
        <v>Dr. Pooja Iyer</v>
      </c>
      <c r="AF3052" s="27" t="str">
        <f aca="false">IFERROR(INDEX(Lookup_Tables!$F$16:$F$45,MATCH(I3052,Lookup_Tables!$E$16:$E$45,0)),"N/A")</f>
        <v>EMP213</v>
      </c>
      <c r="AG3052" s="27" t="n">
        <f aca="false">_xlfn.IFS(R3052="Recovered",4,R3052="Referred",3,R3052="Admitted",2,R3052="Deceased",1,TRUE(),0)</f>
        <v>3</v>
      </c>
      <c r="AH3052" s="27" t="str">
        <f aca="false">IF(T3052&gt;=4,"Satisfied",IF(T3052&gt;=3,"Neutral","Needs Improvement"))</f>
        <v>Neutral</v>
      </c>
    </row>
    <row r="3053" customFormat="false" ht="15" hidden="false" customHeight="false" outlineLevel="0" collapsed="false">
      <c r="A3053" s="30" t="s">
        <v>2692</v>
      </c>
      <c r="B3053" s="30" t="s">
        <v>1827</v>
      </c>
      <c r="C3053" s="30" t="n">
        <v>19</v>
      </c>
      <c r="D3053" s="30" t="s">
        <v>121</v>
      </c>
      <c r="E3053" s="31" t="n">
        <v>45357</v>
      </c>
      <c r="F3053" s="30" t="s">
        <v>250</v>
      </c>
      <c r="G3053" s="31" t="n">
        <v>45368</v>
      </c>
      <c r="H3053" s="30" t="s">
        <v>135</v>
      </c>
      <c r="I3053" s="30" t="s">
        <v>251</v>
      </c>
      <c r="J3053" s="30" t="s">
        <v>262</v>
      </c>
      <c r="K3053" s="30" t="s">
        <v>202</v>
      </c>
      <c r="L3053" s="30" t="n">
        <v>20</v>
      </c>
      <c r="M3053" s="30" t="n">
        <v>154</v>
      </c>
      <c r="N3053" s="30" t="s">
        <v>186</v>
      </c>
      <c r="O3053" s="30" t="s">
        <v>128</v>
      </c>
      <c r="P3053" s="30" t="s">
        <v>129</v>
      </c>
      <c r="Q3053" s="32" t="n">
        <v>18146.39</v>
      </c>
      <c r="R3053" s="30" t="s">
        <v>130</v>
      </c>
      <c r="S3053" s="30" t="s">
        <v>192</v>
      </c>
      <c r="T3053" s="30" t="n">
        <v>4</v>
      </c>
      <c r="U3053" s="30" t="n">
        <f aca="false">YEAR(E3053)</f>
        <v>2024</v>
      </c>
      <c r="V3053" s="30" t="str">
        <f aca="false">TEXT(E3053,"MMM-YYYY")</f>
        <v>Mar-2024</v>
      </c>
      <c r="W3053" s="30" t="n">
        <f aca="false">MONTH(E3053)</f>
        <v>3</v>
      </c>
      <c r="X3053" s="30" t="str">
        <f aca="false">TEXT(WEEKDAY(E3053,2),"0")&amp;" - "&amp;TEXT(E3053,"dddd")</f>
        <v>3 - Wednesday</v>
      </c>
      <c r="Y3053" s="30" t="str">
        <f aca="false">_xlfn.IFS(C3053&lt;18,"Child (0-17)",C3053&lt;40,"Young Adult (18-39)",C3053&lt;60,"Adult (40-59)",TRUE(),"Senior (60+)")</f>
        <v>Young Adult (18-39)</v>
      </c>
      <c r="Z3053" s="30" t="n">
        <f aca="false">ROUND(G3053-E3053,0)</f>
        <v>11</v>
      </c>
      <c r="AA3053" s="30" t="n">
        <f aca="false">L3053+M3053</f>
        <v>174</v>
      </c>
      <c r="AB3053" s="30" t="n">
        <f aca="false">IFERROR(ROUND(Q3053/AA3053,2),0)</f>
        <v>104.29</v>
      </c>
      <c r="AC3053" s="30" t="str">
        <f aca="false">IF(AND(K3053="Critical",N3053="No"),"URGENT - No Bed","Normal")</f>
        <v>Normal</v>
      </c>
      <c r="AD3053" s="34" t="n">
        <f aca="false">INDEX(Lookup_Tables!$B$3:$B$12,MATCH(H3053,Lookup_Tables!$A$3:$A$12,0))</f>
        <v>4600000</v>
      </c>
      <c r="AE3053" s="30" t="str">
        <f aca="false">INDEX(Lookup_Tables!$C$3:$C$12,MATCH(H3053,Lookup_Tables!$A$3:$A$12,0))</f>
        <v>Dr. Farhan Khan</v>
      </c>
      <c r="AF3053" s="30" t="str">
        <f aca="false">IFERROR(INDEX(Lookup_Tables!$F$16:$F$45,MATCH(I3053,Lookup_Tables!$E$16:$E$45,0)),"N/A")</f>
        <v>EMP207</v>
      </c>
      <c r="AG3053" s="30" t="n">
        <f aca="false">_xlfn.IFS(R3053="Recovered",4,R3053="Referred",3,R3053="Admitted",2,R3053="Deceased",1,TRUE(),0)</f>
        <v>4</v>
      </c>
      <c r="AH3053" s="30" t="str">
        <f aca="false">IF(T3053&gt;=4,"Satisfied",IF(T3053&gt;=3,"Neutral","Needs Improvement"))</f>
        <v>Satisfied</v>
      </c>
    </row>
    <row r="3054" customFormat="false" ht="15" hidden="false" customHeight="false" outlineLevel="0" collapsed="false">
      <c r="A3054" s="27" t="s">
        <v>6157</v>
      </c>
      <c r="B3054" s="27" t="s">
        <v>4497</v>
      </c>
      <c r="C3054" s="27" t="n">
        <v>24</v>
      </c>
      <c r="D3054" s="27" t="s">
        <v>181</v>
      </c>
      <c r="E3054" s="28" t="n">
        <v>45563</v>
      </c>
      <c r="F3054" s="27" t="s">
        <v>927</v>
      </c>
      <c r="G3054" s="28" t="n">
        <v>45563</v>
      </c>
      <c r="H3054" s="27" t="s">
        <v>217</v>
      </c>
      <c r="I3054" s="27" t="s">
        <v>344</v>
      </c>
      <c r="J3054" s="27" t="s">
        <v>294</v>
      </c>
      <c r="K3054" s="27" t="s">
        <v>138</v>
      </c>
      <c r="L3054" s="27" t="n">
        <v>28</v>
      </c>
      <c r="M3054" s="27" t="n">
        <v>29</v>
      </c>
      <c r="N3054" s="27" t="s">
        <v>127</v>
      </c>
      <c r="O3054" s="27" t="s">
        <v>139</v>
      </c>
      <c r="P3054" s="27" t="s">
        <v>140</v>
      </c>
      <c r="Q3054" s="29" t="n">
        <v>1464.68</v>
      </c>
      <c r="R3054" s="27" t="s">
        <v>130</v>
      </c>
      <c r="S3054" s="27" t="s">
        <v>192</v>
      </c>
      <c r="T3054" s="27" t="n">
        <v>5</v>
      </c>
      <c r="U3054" s="27" t="n">
        <f aca="false">YEAR(E3054)</f>
        <v>2024</v>
      </c>
      <c r="V3054" s="27" t="str">
        <f aca="false">TEXT(E3054,"MMM-YYYY")</f>
        <v>Sep-2024</v>
      </c>
      <c r="W3054" s="27" t="n">
        <f aca="false">MONTH(E3054)</f>
        <v>9</v>
      </c>
      <c r="X3054" s="27" t="str">
        <f aca="false">TEXT(WEEKDAY(E3054,2),"0")&amp;" - "&amp;TEXT(E3054,"dddd")</f>
        <v>6 - Saturday</v>
      </c>
      <c r="Y3054" s="27" t="str">
        <f aca="false">_xlfn.IFS(C3054&lt;18,"Child (0-17)",C3054&lt;40,"Young Adult (18-39)",C3054&lt;60,"Adult (40-59)",TRUE(),"Senior (60+)")</f>
        <v>Young Adult (18-39)</v>
      </c>
      <c r="Z3054" s="27" t="n">
        <f aca="false">ROUND(G3054-E3054,0)</f>
        <v>0</v>
      </c>
      <c r="AA3054" s="27" t="n">
        <f aca="false">L3054+M3054</f>
        <v>57</v>
      </c>
      <c r="AB3054" s="27" t="n">
        <f aca="false">IFERROR(ROUND(Q3054/AA3054,2),0)</f>
        <v>25.7</v>
      </c>
      <c r="AC3054" s="27" t="str">
        <f aca="false">IF(AND(K3054="Critical",N3054="No"),"URGENT - No Bed","Normal")</f>
        <v>Normal</v>
      </c>
      <c r="AD3054" s="33" t="n">
        <f aca="false">INDEX(Lookup_Tables!$B$3:$B$12,MATCH(H3054,Lookup_Tables!$A$3:$A$12,0))</f>
        <v>4200000</v>
      </c>
      <c r="AE3054" s="27" t="str">
        <f aca="false">INDEX(Lookup_Tables!$C$3:$C$12,MATCH(H3054,Lookup_Tables!$A$3:$A$12,0))</f>
        <v>Dr. Anil Kapoor</v>
      </c>
      <c r="AF3054" s="27" t="str">
        <f aca="false">IFERROR(INDEX(Lookup_Tables!$F$16:$F$45,MATCH(I3054,Lookup_Tables!$E$16:$E$45,0)),"N/A")</f>
        <v>EMP201</v>
      </c>
      <c r="AG3054" s="27" t="n">
        <f aca="false">_xlfn.IFS(R3054="Recovered",4,R3054="Referred",3,R3054="Admitted",2,R3054="Deceased",1,TRUE(),0)</f>
        <v>4</v>
      </c>
      <c r="AH3054" s="27" t="str">
        <f aca="false">IF(T3054&gt;=4,"Satisfied",IF(T3054&gt;=3,"Neutral","Needs Improvement"))</f>
        <v>Satisfied</v>
      </c>
    </row>
    <row r="3055" customFormat="false" ht="15" hidden="false" customHeight="false" outlineLevel="0" collapsed="false">
      <c r="A3055" s="30" t="s">
        <v>5781</v>
      </c>
      <c r="B3055" s="30" t="s">
        <v>5067</v>
      </c>
      <c r="C3055" s="30" t="n">
        <v>88</v>
      </c>
      <c r="D3055" s="30" t="s">
        <v>121</v>
      </c>
      <c r="E3055" s="31" t="n">
        <v>45382</v>
      </c>
      <c r="F3055" s="30" t="s">
        <v>265</v>
      </c>
      <c r="G3055" s="31" t="n">
        <v>45383</v>
      </c>
      <c r="H3055" s="30" t="s">
        <v>236</v>
      </c>
      <c r="I3055" s="30" t="s">
        <v>323</v>
      </c>
      <c r="J3055" s="30" t="s">
        <v>267</v>
      </c>
      <c r="K3055" s="30" t="s">
        <v>138</v>
      </c>
      <c r="L3055" s="30" t="n">
        <v>90</v>
      </c>
      <c r="M3055" s="30" t="n">
        <v>30</v>
      </c>
      <c r="N3055" s="30" t="s">
        <v>127</v>
      </c>
      <c r="O3055" s="30" t="s">
        <v>139</v>
      </c>
      <c r="P3055" s="30" t="s">
        <v>129</v>
      </c>
      <c r="Q3055" s="32" t="n">
        <v>2613.62</v>
      </c>
      <c r="R3055" s="30" t="s">
        <v>130</v>
      </c>
      <c r="S3055" s="30" t="s">
        <v>197</v>
      </c>
      <c r="T3055" s="30" t="n">
        <v>3</v>
      </c>
      <c r="U3055" s="30" t="n">
        <f aca="false">YEAR(E3055)</f>
        <v>2024</v>
      </c>
      <c r="V3055" s="30" t="str">
        <f aca="false">TEXT(E3055,"MMM-YYYY")</f>
        <v>Mar-2024</v>
      </c>
      <c r="W3055" s="30" t="n">
        <f aca="false">MONTH(E3055)</f>
        <v>3</v>
      </c>
      <c r="X3055" s="30" t="str">
        <f aca="false">TEXT(WEEKDAY(E3055,2),"0")&amp;" - "&amp;TEXT(E3055,"dddd")</f>
        <v>7 - Sunday</v>
      </c>
      <c r="Y3055" s="30" t="str">
        <f aca="false">_xlfn.IFS(C3055&lt;18,"Child (0-17)",C3055&lt;40,"Young Adult (18-39)",C3055&lt;60,"Adult (40-59)",TRUE(),"Senior (60+)")</f>
        <v>Senior (60+)</v>
      </c>
      <c r="Z3055" s="30" t="n">
        <f aca="false">ROUND(G3055-E3055,0)</f>
        <v>1</v>
      </c>
      <c r="AA3055" s="30" t="n">
        <f aca="false">L3055+M3055</f>
        <v>120</v>
      </c>
      <c r="AB3055" s="30" t="n">
        <f aca="false">IFERROR(ROUND(Q3055/AA3055,2),0)</f>
        <v>21.78</v>
      </c>
      <c r="AC3055" s="30" t="str">
        <f aca="false">IF(AND(K3055="Critical",N3055="No"),"URGENT - No Bed","Normal")</f>
        <v>Normal</v>
      </c>
      <c r="AD3055" s="34" t="n">
        <f aca="false">INDEX(Lookup_Tables!$B$3:$B$12,MATCH(H3055,Lookup_Tables!$A$3:$A$12,0))</f>
        <v>3900000</v>
      </c>
      <c r="AE3055" s="30" t="str">
        <f aca="false">INDEX(Lookup_Tables!$C$3:$C$12,MATCH(H3055,Lookup_Tables!$A$3:$A$12,0))</f>
        <v>Dr. Rina Mehta</v>
      </c>
      <c r="AF3055" s="30" t="str">
        <f aca="false">IFERROR(INDEX(Lookup_Tables!$F$16:$F$45,MATCH(I3055,Lookup_Tables!$E$16:$E$45,0)),"N/A")</f>
        <v>EMP216</v>
      </c>
      <c r="AG3055" s="30" t="n">
        <f aca="false">_xlfn.IFS(R3055="Recovered",4,R3055="Referred",3,R3055="Admitted",2,R3055="Deceased",1,TRUE(),0)</f>
        <v>4</v>
      </c>
      <c r="AH3055" s="30" t="str">
        <f aca="false">IF(T3055&gt;=4,"Satisfied",IF(T3055&gt;=3,"Neutral","Needs Improvement"))</f>
        <v>Neutral</v>
      </c>
    </row>
    <row r="3056" customFormat="false" ht="15" hidden="false" customHeight="false" outlineLevel="0" collapsed="false">
      <c r="A3056" s="27" t="s">
        <v>1521</v>
      </c>
      <c r="B3056" s="27" t="s">
        <v>1227</v>
      </c>
      <c r="C3056" s="27" t="n">
        <v>52</v>
      </c>
      <c r="D3056" s="27" t="s">
        <v>121</v>
      </c>
      <c r="E3056" s="28" t="n">
        <v>45634</v>
      </c>
      <c r="F3056" s="27" t="s">
        <v>645</v>
      </c>
      <c r="G3056" s="28" t="n">
        <v>45634</v>
      </c>
      <c r="H3056" s="27" t="s">
        <v>146</v>
      </c>
      <c r="I3056" s="27" t="s">
        <v>176</v>
      </c>
      <c r="J3056" s="27" t="s">
        <v>177</v>
      </c>
      <c r="K3056" s="27" t="s">
        <v>138</v>
      </c>
      <c r="L3056" s="27" t="n">
        <v>88</v>
      </c>
      <c r="M3056" s="27" t="n">
        <v>43</v>
      </c>
      <c r="N3056" s="27" t="s">
        <v>127</v>
      </c>
      <c r="O3056" s="27" t="s">
        <v>149</v>
      </c>
      <c r="P3056" s="27" t="s">
        <v>150</v>
      </c>
      <c r="Q3056" s="29" t="n">
        <v>1811.44</v>
      </c>
      <c r="R3056" s="27" t="s">
        <v>130</v>
      </c>
      <c r="S3056" s="27" t="s">
        <v>335</v>
      </c>
      <c r="T3056" s="27" t="n">
        <v>3</v>
      </c>
      <c r="U3056" s="27" t="n">
        <f aca="false">YEAR(E3056)</f>
        <v>2024</v>
      </c>
      <c r="V3056" s="27" t="str">
        <f aca="false">TEXT(E3056,"MMM-YYYY")</f>
        <v>Dec-2024</v>
      </c>
      <c r="W3056" s="27" t="n">
        <f aca="false">MONTH(E3056)</f>
        <v>12</v>
      </c>
      <c r="X3056" s="27" t="str">
        <f aca="false">TEXT(WEEKDAY(E3056,2),"0")&amp;" - "&amp;TEXT(E3056,"dddd")</f>
        <v>7 - Sunday</v>
      </c>
      <c r="Y3056" s="27" t="str">
        <f aca="false">_xlfn.IFS(C3056&lt;18,"Child (0-17)",C3056&lt;40,"Young Adult (18-39)",C3056&lt;60,"Adult (40-59)",TRUE(),"Senior (60+)")</f>
        <v>Adult (40-59)</v>
      </c>
      <c r="Z3056" s="27" t="n">
        <f aca="false">ROUND(G3056-E3056,0)</f>
        <v>0</v>
      </c>
      <c r="AA3056" s="27" t="n">
        <f aca="false">L3056+M3056</f>
        <v>131</v>
      </c>
      <c r="AB3056" s="27" t="n">
        <f aca="false">IFERROR(ROUND(Q3056/AA3056,2),0)</f>
        <v>13.83</v>
      </c>
      <c r="AC3056" s="27" t="str">
        <f aca="false">IF(AND(K3056="Critical",N3056="No"),"URGENT - No Bed","Normal")</f>
        <v>Normal</v>
      </c>
      <c r="AD3056" s="33" t="n">
        <f aca="false">INDEX(Lookup_Tables!$B$3:$B$12,MATCH(H3056,Lookup_Tables!$A$3:$A$12,0))</f>
        <v>2700000</v>
      </c>
      <c r="AE3056" s="27" t="str">
        <f aca="false">INDEX(Lookup_Tables!$C$3:$C$12,MATCH(H3056,Lookup_Tables!$A$3:$A$12,0))</f>
        <v>Dr. Vikram Singh</v>
      </c>
      <c r="AF3056" s="27" t="str">
        <f aca="false">IFERROR(INDEX(Lookup_Tables!$F$16:$F$45,MATCH(I3056,Lookup_Tables!$E$16:$E$45,0)),"N/A")</f>
        <v>EMP227</v>
      </c>
      <c r="AG3056" s="27" t="n">
        <f aca="false">_xlfn.IFS(R3056="Recovered",4,R3056="Referred",3,R3056="Admitted",2,R3056="Deceased",1,TRUE(),0)</f>
        <v>4</v>
      </c>
      <c r="AH3056" s="27" t="str">
        <f aca="false">IF(T3056&gt;=4,"Satisfied",IF(T3056&gt;=3,"Neutral","Needs Improvement"))</f>
        <v>Neutral</v>
      </c>
    </row>
    <row r="3057" customFormat="false" ht="15" hidden="false" customHeight="false" outlineLevel="0" collapsed="false">
      <c r="A3057" s="30" t="s">
        <v>4015</v>
      </c>
      <c r="B3057" s="30" t="s">
        <v>3229</v>
      </c>
      <c r="C3057" s="30" t="n">
        <v>62</v>
      </c>
      <c r="D3057" s="30" t="s">
        <v>181</v>
      </c>
      <c r="E3057" s="31" t="n">
        <v>45435</v>
      </c>
      <c r="F3057" s="30" t="s">
        <v>523</v>
      </c>
      <c r="G3057" s="31" t="n">
        <v>45439</v>
      </c>
      <c r="H3057" s="30" t="s">
        <v>183</v>
      </c>
      <c r="I3057" s="30" t="s">
        <v>184</v>
      </c>
      <c r="J3057" s="30" t="s">
        <v>411</v>
      </c>
      <c r="K3057" s="30" t="s">
        <v>126</v>
      </c>
      <c r="L3057" s="30" t="n">
        <v>5</v>
      </c>
      <c r="M3057" s="30" t="n">
        <v>127</v>
      </c>
      <c r="N3057" s="30" t="s">
        <v>186</v>
      </c>
      <c r="O3057" s="30" t="s">
        <v>128</v>
      </c>
      <c r="P3057" s="30" t="s">
        <v>129</v>
      </c>
      <c r="Q3057" s="32" t="n">
        <v>8726.87</v>
      </c>
      <c r="R3057" s="30" t="s">
        <v>172</v>
      </c>
      <c r="S3057" s="30" t="s">
        <v>335</v>
      </c>
      <c r="T3057" s="30" t="n">
        <v>2</v>
      </c>
      <c r="U3057" s="30" t="n">
        <f aca="false">YEAR(E3057)</f>
        <v>2024</v>
      </c>
      <c r="V3057" s="30" t="str">
        <f aca="false">TEXT(E3057,"MMM-YYYY")</f>
        <v>May-2024</v>
      </c>
      <c r="W3057" s="30" t="n">
        <f aca="false">MONTH(E3057)</f>
        <v>5</v>
      </c>
      <c r="X3057" s="30" t="str">
        <f aca="false">TEXT(WEEKDAY(E3057,2),"0")&amp;" - "&amp;TEXT(E3057,"dddd")</f>
        <v>4 - Thursday</v>
      </c>
      <c r="Y3057" s="30" t="str">
        <f aca="false">_xlfn.IFS(C3057&lt;18,"Child (0-17)",C3057&lt;40,"Young Adult (18-39)",C3057&lt;60,"Adult (40-59)",TRUE(),"Senior (60+)")</f>
        <v>Senior (60+)</v>
      </c>
      <c r="Z3057" s="30" t="n">
        <f aca="false">ROUND(G3057-E3057,0)</f>
        <v>4</v>
      </c>
      <c r="AA3057" s="30" t="n">
        <f aca="false">L3057+M3057</f>
        <v>132</v>
      </c>
      <c r="AB3057" s="30" t="n">
        <f aca="false">IFERROR(ROUND(Q3057/AA3057,2),0)</f>
        <v>66.11</v>
      </c>
      <c r="AC3057" s="30" t="str">
        <f aca="false">IF(AND(K3057="Critical",N3057="No"),"URGENT - No Bed","Normal")</f>
        <v>Normal</v>
      </c>
      <c r="AD3057" s="34" t="n">
        <f aca="false">INDEX(Lookup_Tables!$B$3:$B$12,MATCH(H3057,Lookup_Tables!$A$3:$A$12,0))</f>
        <v>3100000</v>
      </c>
      <c r="AE3057" s="30" t="str">
        <f aca="false">INDEX(Lookup_Tables!$C$3:$C$12,MATCH(H3057,Lookup_Tables!$A$3:$A$12,0))</f>
        <v>Dr. Kavita Rao</v>
      </c>
      <c r="AF3057" s="30" t="str">
        <f aca="false">IFERROR(INDEX(Lookup_Tables!$F$16:$F$45,MATCH(I3057,Lookup_Tables!$E$16:$E$45,0)),"N/A")</f>
        <v>EMP226</v>
      </c>
      <c r="AG3057" s="30" t="n">
        <f aca="false">_xlfn.IFS(R3057="Recovered",4,R3057="Referred",3,R3057="Admitted",2,R3057="Deceased",1,TRUE(),0)</f>
        <v>2</v>
      </c>
      <c r="AH3057" s="30" t="str">
        <f aca="false">IF(T3057&gt;=4,"Satisfied",IF(T3057&gt;=3,"Neutral","Needs Improvement"))</f>
        <v>Needs Improvement</v>
      </c>
    </row>
    <row r="3058" customFormat="false" ht="15" hidden="false" customHeight="false" outlineLevel="0" collapsed="false">
      <c r="A3058" s="27" t="s">
        <v>886</v>
      </c>
      <c r="B3058" s="27" t="s">
        <v>887</v>
      </c>
      <c r="C3058" s="27" t="n">
        <v>51</v>
      </c>
      <c r="D3058" s="27" t="s">
        <v>181</v>
      </c>
      <c r="E3058" s="28" t="n">
        <v>45647</v>
      </c>
      <c r="F3058" s="27" t="s">
        <v>394</v>
      </c>
      <c r="G3058" s="28" t="n">
        <v>45647</v>
      </c>
      <c r="H3058" s="27" t="s">
        <v>135</v>
      </c>
      <c r="I3058" s="27" t="s">
        <v>251</v>
      </c>
      <c r="J3058" s="27" t="s">
        <v>252</v>
      </c>
      <c r="K3058" s="27" t="s">
        <v>138</v>
      </c>
      <c r="L3058" s="27" t="n">
        <v>37</v>
      </c>
      <c r="M3058" s="27" t="n">
        <v>16</v>
      </c>
      <c r="N3058" s="27" t="s">
        <v>127</v>
      </c>
      <c r="O3058" s="27" t="s">
        <v>139</v>
      </c>
      <c r="P3058" s="27" t="s">
        <v>150</v>
      </c>
      <c r="Q3058" s="29" t="n">
        <v>612.26</v>
      </c>
      <c r="R3058" s="27" t="s">
        <v>130</v>
      </c>
      <c r="S3058" s="27" t="s">
        <v>197</v>
      </c>
      <c r="T3058" s="27" t="n">
        <v>3</v>
      </c>
      <c r="U3058" s="27" t="n">
        <f aca="false">YEAR(E3058)</f>
        <v>2024</v>
      </c>
      <c r="V3058" s="27" t="str">
        <f aca="false">TEXT(E3058,"MMM-YYYY")</f>
        <v>Dec-2024</v>
      </c>
      <c r="W3058" s="27" t="n">
        <f aca="false">MONTH(E3058)</f>
        <v>12</v>
      </c>
      <c r="X3058" s="27" t="str">
        <f aca="false">TEXT(WEEKDAY(E3058,2),"0")&amp;" - "&amp;TEXT(E3058,"dddd")</f>
        <v>6 - Saturday</v>
      </c>
      <c r="Y3058" s="27" t="str">
        <f aca="false">_xlfn.IFS(C3058&lt;18,"Child (0-17)",C3058&lt;40,"Young Adult (18-39)",C3058&lt;60,"Adult (40-59)",TRUE(),"Senior (60+)")</f>
        <v>Adult (40-59)</v>
      </c>
      <c r="Z3058" s="27" t="n">
        <f aca="false">ROUND(G3058-E3058,0)</f>
        <v>0</v>
      </c>
      <c r="AA3058" s="27" t="n">
        <f aca="false">L3058+M3058</f>
        <v>53</v>
      </c>
      <c r="AB3058" s="27" t="n">
        <f aca="false">IFERROR(ROUND(Q3058/AA3058,2),0)</f>
        <v>11.55</v>
      </c>
      <c r="AC3058" s="27" t="str">
        <f aca="false">IF(AND(K3058="Critical",N3058="No"),"URGENT - No Bed","Normal")</f>
        <v>Normal</v>
      </c>
      <c r="AD3058" s="33" t="n">
        <f aca="false">INDEX(Lookup_Tables!$B$3:$B$12,MATCH(H3058,Lookup_Tables!$A$3:$A$12,0))</f>
        <v>4600000</v>
      </c>
      <c r="AE3058" s="27" t="str">
        <f aca="false">INDEX(Lookup_Tables!$C$3:$C$12,MATCH(H3058,Lookup_Tables!$A$3:$A$12,0))</f>
        <v>Dr. Farhan Khan</v>
      </c>
      <c r="AF3058" s="27" t="str">
        <f aca="false">IFERROR(INDEX(Lookup_Tables!$F$16:$F$45,MATCH(I3058,Lookup_Tables!$E$16:$E$45,0)),"N/A")</f>
        <v>EMP207</v>
      </c>
      <c r="AG3058" s="27" t="n">
        <f aca="false">_xlfn.IFS(R3058="Recovered",4,R3058="Referred",3,R3058="Admitted",2,R3058="Deceased",1,TRUE(),0)</f>
        <v>4</v>
      </c>
      <c r="AH3058" s="27" t="str">
        <f aca="false">IF(T3058&gt;=4,"Satisfied",IF(T3058&gt;=3,"Neutral","Needs Improvement"))</f>
        <v>Neutral</v>
      </c>
    </row>
    <row r="3059" customFormat="false" ht="15" hidden="false" customHeight="false" outlineLevel="0" collapsed="false">
      <c r="A3059" s="30" t="s">
        <v>3287</v>
      </c>
      <c r="B3059" s="30" t="s">
        <v>133</v>
      </c>
      <c r="C3059" s="30" t="n">
        <v>37</v>
      </c>
      <c r="D3059" s="30" t="s">
        <v>121</v>
      </c>
      <c r="E3059" s="31" t="n">
        <v>45620</v>
      </c>
      <c r="F3059" s="30" t="s">
        <v>221</v>
      </c>
      <c r="G3059" s="31" t="n">
        <v>45621</v>
      </c>
      <c r="H3059" s="30" t="s">
        <v>168</v>
      </c>
      <c r="I3059" s="30" t="s">
        <v>169</v>
      </c>
      <c r="J3059" s="30" t="s">
        <v>371</v>
      </c>
      <c r="K3059" s="30" t="s">
        <v>138</v>
      </c>
      <c r="L3059" s="30" t="n">
        <v>55</v>
      </c>
      <c r="M3059" s="30" t="n">
        <v>24</v>
      </c>
      <c r="N3059" s="30" t="s">
        <v>186</v>
      </c>
      <c r="O3059" s="30" t="s">
        <v>128</v>
      </c>
      <c r="P3059" s="30" t="s">
        <v>140</v>
      </c>
      <c r="Q3059" s="32" t="n">
        <v>1070.92</v>
      </c>
      <c r="R3059" s="30" t="s">
        <v>130</v>
      </c>
      <c r="S3059" s="30" t="s">
        <v>164</v>
      </c>
      <c r="T3059" s="30" t="n">
        <v>3</v>
      </c>
      <c r="U3059" s="30" t="n">
        <f aca="false">YEAR(E3059)</f>
        <v>2024</v>
      </c>
      <c r="V3059" s="30" t="str">
        <f aca="false">TEXT(E3059,"MMM-YYYY")</f>
        <v>Nov-2024</v>
      </c>
      <c r="W3059" s="30" t="n">
        <f aca="false">MONTH(E3059)</f>
        <v>11</v>
      </c>
      <c r="X3059" s="30" t="str">
        <f aca="false">TEXT(WEEKDAY(E3059,2),"0")&amp;" - "&amp;TEXT(E3059,"dddd")</f>
        <v>7 - Sunday</v>
      </c>
      <c r="Y3059" s="30" t="str">
        <f aca="false">_xlfn.IFS(C3059&lt;18,"Child (0-17)",C3059&lt;40,"Young Adult (18-39)",C3059&lt;60,"Adult (40-59)",TRUE(),"Senior (60+)")</f>
        <v>Young Adult (18-39)</v>
      </c>
      <c r="Z3059" s="30" t="n">
        <f aca="false">ROUND(G3059-E3059,0)</f>
        <v>1</v>
      </c>
      <c r="AA3059" s="30" t="n">
        <f aca="false">L3059+M3059</f>
        <v>79</v>
      </c>
      <c r="AB3059" s="30" t="n">
        <f aca="false">IFERROR(ROUND(Q3059/AA3059,2),0)</f>
        <v>13.56</v>
      </c>
      <c r="AC3059" s="30" t="str">
        <f aca="false">IF(AND(K3059="Critical",N3059="No"),"URGENT - No Bed","Normal")</f>
        <v>Normal</v>
      </c>
      <c r="AD3059" s="34" t="n">
        <f aca="false">INDEX(Lookup_Tables!$B$3:$B$12,MATCH(H3059,Lookup_Tables!$A$3:$A$12,0))</f>
        <v>4400000</v>
      </c>
      <c r="AE3059" s="30" t="str">
        <f aca="false">INDEX(Lookup_Tables!$C$3:$C$12,MATCH(H3059,Lookup_Tables!$A$3:$A$12,0))</f>
        <v>Dr. Neha Chopra</v>
      </c>
      <c r="AF3059" s="30" t="str">
        <f aca="false">IFERROR(INDEX(Lookup_Tables!$F$16:$F$45,MATCH(I3059,Lookup_Tables!$E$16:$E$45,0)),"N/A")</f>
        <v>EMP220</v>
      </c>
      <c r="AG3059" s="30" t="n">
        <f aca="false">_xlfn.IFS(R3059="Recovered",4,R3059="Referred",3,R3059="Admitted",2,R3059="Deceased",1,TRUE(),0)</f>
        <v>4</v>
      </c>
      <c r="AH3059" s="30" t="str">
        <f aca="false">IF(T3059&gt;=4,"Satisfied",IF(T3059&gt;=3,"Neutral","Needs Improvement"))</f>
        <v>Neutral</v>
      </c>
    </row>
    <row r="3060" customFormat="false" ht="15" hidden="false" customHeight="false" outlineLevel="0" collapsed="false">
      <c r="A3060" s="27" t="s">
        <v>4629</v>
      </c>
      <c r="B3060" s="27" t="s">
        <v>3183</v>
      </c>
      <c r="C3060" s="27" t="n">
        <v>58</v>
      </c>
      <c r="D3060" s="27" t="s">
        <v>181</v>
      </c>
      <c r="E3060" s="28" t="n">
        <v>45618</v>
      </c>
      <c r="F3060" s="27" t="s">
        <v>630</v>
      </c>
      <c r="G3060" s="28" t="n">
        <v>45618</v>
      </c>
      <c r="H3060" s="27" t="s">
        <v>135</v>
      </c>
      <c r="I3060" s="27" t="s">
        <v>136</v>
      </c>
      <c r="J3060" s="27" t="s">
        <v>252</v>
      </c>
      <c r="K3060" s="27" t="s">
        <v>138</v>
      </c>
      <c r="L3060" s="27" t="n">
        <v>36</v>
      </c>
      <c r="M3060" s="27" t="n">
        <v>18</v>
      </c>
      <c r="N3060" s="27" t="s">
        <v>127</v>
      </c>
      <c r="O3060" s="27" t="s">
        <v>139</v>
      </c>
      <c r="P3060" s="27" t="s">
        <v>187</v>
      </c>
      <c r="Q3060" s="29" t="n">
        <v>2001.53</v>
      </c>
      <c r="R3060" s="27" t="s">
        <v>130</v>
      </c>
      <c r="S3060" s="27" t="s">
        <v>141</v>
      </c>
      <c r="T3060" s="27" t="n">
        <v>3</v>
      </c>
      <c r="U3060" s="27" t="n">
        <f aca="false">YEAR(E3060)</f>
        <v>2024</v>
      </c>
      <c r="V3060" s="27" t="str">
        <f aca="false">TEXT(E3060,"MMM-YYYY")</f>
        <v>Nov-2024</v>
      </c>
      <c r="W3060" s="27" t="n">
        <f aca="false">MONTH(E3060)</f>
        <v>11</v>
      </c>
      <c r="X3060" s="27" t="str">
        <f aca="false">TEXT(WEEKDAY(E3060,2),"0")&amp;" - "&amp;TEXT(E3060,"dddd")</f>
        <v>5 - Friday</v>
      </c>
      <c r="Y3060" s="27" t="str">
        <f aca="false">_xlfn.IFS(C3060&lt;18,"Child (0-17)",C3060&lt;40,"Young Adult (18-39)",C3060&lt;60,"Adult (40-59)",TRUE(),"Senior (60+)")</f>
        <v>Adult (40-59)</v>
      </c>
      <c r="Z3060" s="27" t="n">
        <f aca="false">ROUND(G3060-E3060,0)</f>
        <v>0</v>
      </c>
      <c r="AA3060" s="27" t="n">
        <f aca="false">L3060+M3060</f>
        <v>54</v>
      </c>
      <c r="AB3060" s="27" t="n">
        <f aca="false">IFERROR(ROUND(Q3060/AA3060,2),0)</f>
        <v>37.07</v>
      </c>
      <c r="AC3060" s="27" t="str">
        <f aca="false">IF(AND(K3060="Critical",N3060="No"),"URGENT - No Bed","Normal")</f>
        <v>Normal</v>
      </c>
      <c r="AD3060" s="33" t="n">
        <f aca="false">INDEX(Lookup_Tables!$B$3:$B$12,MATCH(H3060,Lookup_Tables!$A$3:$A$12,0))</f>
        <v>4600000</v>
      </c>
      <c r="AE3060" s="27" t="str">
        <f aca="false">INDEX(Lookup_Tables!$C$3:$C$12,MATCH(H3060,Lookup_Tables!$A$3:$A$12,0))</f>
        <v>Dr. Farhan Khan</v>
      </c>
      <c r="AF3060" s="27" t="str">
        <f aca="false">IFERROR(INDEX(Lookup_Tables!$F$16:$F$45,MATCH(I3060,Lookup_Tables!$E$16:$E$45,0)),"N/A")</f>
        <v>EMP206</v>
      </c>
      <c r="AG3060" s="27" t="n">
        <f aca="false">_xlfn.IFS(R3060="Recovered",4,R3060="Referred",3,R3060="Admitted",2,R3060="Deceased",1,TRUE(),0)</f>
        <v>4</v>
      </c>
      <c r="AH3060" s="27" t="str">
        <f aca="false">IF(T3060&gt;=4,"Satisfied",IF(T3060&gt;=3,"Neutral","Needs Improvement"))</f>
        <v>Neutral</v>
      </c>
    </row>
    <row r="3061" customFormat="false" ht="15" hidden="false" customHeight="false" outlineLevel="0" collapsed="false">
      <c r="A3061" s="30" t="s">
        <v>6339</v>
      </c>
      <c r="B3061" s="30" t="s">
        <v>4556</v>
      </c>
      <c r="C3061" s="30" t="n">
        <v>53</v>
      </c>
      <c r="D3061" s="30" t="s">
        <v>181</v>
      </c>
      <c r="E3061" s="31" t="n">
        <v>45481</v>
      </c>
      <c r="F3061" s="30" t="s">
        <v>710</v>
      </c>
      <c r="G3061" s="31" t="n">
        <v>45481</v>
      </c>
      <c r="H3061" s="30" t="s">
        <v>168</v>
      </c>
      <c r="I3061" s="30" t="s">
        <v>196</v>
      </c>
      <c r="J3061" s="30" t="s">
        <v>367</v>
      </c>
      <c r="K3061" s="30" t="s">
        <v>138</v>
      </c>
      <c r="L3061" s="30" t="n">
        <v>31</v>
      </c>
      <c r="M3061" s="30" t="n">
        <v>28</v>
      </c>
      <c r="N3061" s="30" t="s">
        <v>127</v>
      </c>
      <c r="O3061" s="30" t="s">
        <v>139</v>
      </c>
      <c r="P3061" s="30" t="s">
        <v>140</v>
      </c>
      <c r="Q3061" s="32" t="n">
        <v>2110.5</v>
      </c>
      <c r="R3061" s="30" t="s">
        <v>130</v>
      </c>
      <c r="S3061" s="30" t="s">
        <v>335</v>
      </c>
      <c r="T3061" s="30" t="n">
        <v>4</v>
      </c>
      <c r="U3061" s="30" t="n">
        <f aca="false">YEAR(E3061)</f>
        <v>2024</v>
      </c>
      <c r="V3061" s="30" t="str">
        <f aca="false">TEXT(E3061,"MMM-YYYY")</f>
        <v>Jul-2024</v>
      </c>
      <c r="W3061" s="30" t="n">
        <f aca="false">MONTH(E3061)</f>
        <v>7</v>
      </c>
      <c r="X3061" s="30" t="str">
        <f aca="false">TEXT(WEEKDAY(E3061,2),"0")&amp;" - "&amp;TEXT(E3061,"dddd")</f>
        <v>1 - Monday</v>
      </c>
      <c r="Y3061" s="30" t="str">
        <f aca="false">_xlfn.IFS(C3061&lt;18,"Child (0-17)",C3061&lt;40,"Young Adult (18-39)",C3061&lt;60,"Adult (40-59)",TRUE(),"Senior (60+)")</f>
        <v>Adult (40-59)</v>
      </c>
      <c r="Z3061" s="30" t="n">
        <f aca="false">ROUND(G3061-E3061,0)</f>
        <v>0</v>
      </c>
      <c r="AA3061" s="30" t="n">
        <f aca="false">L3061+M3061</f>
        <v>59</v>
      </c>
      <c r="AB3061" s="30" t="n">
        <f aca="false">IFERROR(ROUND(Q3061/AA3061,2),0)</f>
        <v>35.77</v>
      </c>
      <c r="AC3061" s="30" t="str">
        <f aca="false">IF(AND(K3061="Critical",N3061="No"),"URGENT - No Bed","Normal")</f>
        <v>Normal</v>
      </c>
      <c r="AD3061" s="34" t="n">
        <f aca="false">INDEX(Lookup_Tables!$B$3:$B$12,MATCH(H3061,Lookup_Tables!$A$3:$A$12,0))</f>
        <v>4400000</v>
      </c>
      <c r="AE3061" s="30" t="str">
        <f aca="false">INDEX(Lookup_Tables!$C$3:$C$12,MATCH(H3061,Lookup_Tables!$A$3:$A$12,0))</f>
        <v>Dr. Neha Chopra</v>
      </c>
      <c r="AF3061" s="30" t="str">
        <f aca="false">IFERROR(INDEX(Lookup_Tables!$F$16:$F$45,MATCH(I3061,Lookup_Tables!$E$16:$E$45,0)),"N/A")</f>
        <v>EMP219</v>
      </c>
      <c r="AG3061" s="30" t="n">
        <f aca="false">_xlfn.IFS(R3061="Recovered",4,R3061="Referred",3,R3061="Admitted",2,R3061="Deceased",1,TRUE(),0)</f>
        <v>4</v>
      </c>
      <c r="AH3061" s="30" t="str">
        <f aca="false">IF(T3061&gt;=4,"Satisfied",IF(T3061&gt;=3,"Neutral","Needs Improvement"))</f>
        <v>Satisfied</v>
      </c>
    </row>
    <row r="3062" customFormat="false" ht="15" hidden="false" customHeight="false" outlineLevel="0" collapsed="false">
      <c r="A3062" s="27" t="s">
        <v>5439</v>
      </c>
      <c r="B3062" s="27" t="s">
        <v>2640</v>
      </c>
      <c r="C3062" s="27" t="n">
        <v>39</v>
      </c>
      <c r="D3062" s="27" t="s">
        <v>181</v>
      </c>
      <c r="E3062" s="28" t="n">
        <v>45609</v>
      </c>
      <c r="F3062" s="27" t="s">
        <v>435</v>
      </c>
      <c r="G3062" s="28" t="n">
        <v>45611</v>
      </c>
      <c r="H3062" s="27" t="s">
        <v>236</v>
      </c>
      <c r="I3062" s="27" t="s">
        <v>266</v>
      </c>
      <c r="J3062" s="27" t="s">
        <v>375</v>
      </c>
      <c r="K3062" s="27" t="s">
        <v>156</v>
      </c>
      <c r="L3062" s="27" t="n">
        <v>58</v>
      </c>
      <c r="M3062" s="27" t="n">
        <v>50</v>
      </c>
      <c r="N3062" s="27" t="s">
        <v>127</v>
      </c>
      <c r="O3062" s="27" t="s">
        <v>139</v>
      </c>
      <c r="P3062" s="27" t="s">
        <v>140</v>
      </c>
      <c r="Q3062" s="29" t="n">
        <v>2809.31</v>
      </c>
      <c r="R3062" s="27" t="s">
        <v>130</v>
      </c>
      <c r="S3062" s="27" t="s">
        <v>223</v>
      </c>
      <c r="T3062" s="27" t="n">
        <v>4</v>
      </c>
      <c r="U3062" s="27" t="n">
        <f aca="false">YEAR(E3062)</f>
        <v>2024</v>
      </c>
      <c r="V3062" s="27" t="str">
        <f aca="false">TEXT(E3062,"MMM-YYYY")</f>
        <v>Nov-2024</v>
      </c>
      <c r="W3062" s="27" t="n">
        <f aca="false">MONTH(E3062)</f>
        <v>11</v>
      </c>
      <c r="X3062" s="27" t="str">
        <f aca="false">TEXT(WEEKDAY(E3062,2),"0")&amp;" - "&amp;TEXT(E3062,"dddd")</f>
        <v>3 - Wednesday</v>
      </c>
      <c r="Y3062" s="27" t="str">
        <f aca="false">_xlfn.IFS(C3062&lt;18,"Child (0-17)",C3062&lt;40,"Young Adult (18-39)",C3062&lt;60,"Adult (40-59)",TRUE(),"Senior (60+)")</f>
        <v>Young Adult (18-39)</v>
      </c>
      <c r="Z3062" s="27" t="n">
        <f aca="false">ROUND(G3062-E3062,0)</f>
        <v>2</v>
      </c>
      <c r="AA3062" s="27" t="n">
        <f aca="false">L3062+M3062</f>
        <v>108</v>
      </c>
      <c r="AB3062" s="27" t="n">
        <f aca="false">IFERROR(ROUND(Q3062/AA3062,2),0)</f>
        <v>26.01</v>
      </c>
      <c r="AC3062" s="27" t="str">
        <f aca="false">IF(AND(K3062="Critical",N3062="No"),"URGENT - No Bed","Normal")</f>
        <v>Normal</v>
      </c>
      <c r="AD3062" s="33" t="n">
        <f aca="false">INDEX(Lookup_Tables!$B$3:$B$12,MATCH(H3062,Lookup_Tables!$A$3:$A$12,0))</f>
        <v>3900000</v>
      </c>
      <c r="AE3062" s="27" t="str">
        <f aca="false">INDEX(Lookup_Tables!$C$3:$C$12,MATCH(H3062,Lookup_Tables!$A$3:$A$12,0))</f>
        <v>Dr. Rina Mehta</v>
      </c>
      <c r="AF3062" s="27" t="str">
        <f aca="false">IFERROR(INDEX(Lookup_Tables!$F$16:$F$45,MATCH(I3062,Lookup_Tables!$E$16:$E$45,0)),"N/A")</f>
        <v>EMP217</v>
      </c>
      <c r="AG3062" s="27" t="n">
        <f aca="false">_xlfn.IFS(R3062="Recovered",4,R3062="Referred",3,R3062="Admitted",2,R3062="Deceased",1,TRUE(),0)</f>
        <v>4</v>
      </c>
      <c r="AH3062" s="27" t="str">
        <f aca="false">IF(T3062&gt;=4,"Satisfied",IF(T3062&gt;=3,"Neutral","Needs Improvement"))</f>
        <v>Satisfied</v>
      </c>
    </row>
    <row r="3063" customFormat="false" ht="15" hidden="false" customHeight="false" outlineLevel="0" collapsed="false">
      <c r="A3063" s="30" t="s">
        <v>6888</v>
      </c>
      <c r="B3063" s="30" t="s">
        <v>642</v>
      </c>
      <c r="C3063" s="30" t="n">
        <v>26</v>
      </c>
      <c r="D3063" s="30" t="s">
        <v>121</v>
      </c>
      <c r="E3063" s="31" t="n">
        <v>45522</v>
      </c>
      <c r="F3063" s="30" t="s">
        <v>927</v>
      </c>
      <c r="G3063" s="31" t="n">
        <v>45525</v>
      </c>
      <c r="H3063" s="30" t="s">
        <v>123</v>
      </c>
      <c r="I3063" s="30" t="s">
        <v>304</v>
      </c>
      <c r="J3063" s="30" t="s">
        <v>125</v>
      </c>
      <c r="K3063" s="30" t="s">
        <v>202</v>
      </c>
      <c r="L3063" s="30" t="n">
        <v>13</v>
      </c>
      <c r="M3063" s="30" t="n">
        <v>148</v>
      </c>
      <c r="N3063" s="30" t="s">
        <v>186</v>
      </c>
      <c r="O3063" s="30" t="s">
        <v>139</v>
      </c>
      <c r="P3063" s="30" t="s">
        <v>187</v>
      </c>
      <c r="Q3063" s="32" t="n">
        <v>17522.75</v>
      </c>
      <c r="R3063" s="30" t="s">
        <v>130</v>
      </c>
      <c r="S3063" s="30" t="s">
        <v>192</v>
      </c>
      <c r="T3063" s="30" t="n">
        <v>4</v>
      </c>
      <c r="U3063" s="30" t="n">
        <f aca="false">YEAR(E3063)</f>
        <v>2024</v>
      </c>
      <c r="V3063" s="30" t="str">
        <f aca="false">TEXT(E3063,"MMM-YYYY")</f>
        <v>Aug-2024</v>
      </c>
      <c r="W3063" s="30" t="n">
        <f aca="false">MONTH(E3063)</f>
        <v>8</v>
      </c>
      <c r="X3063" s="30" t="str">
        <f aca="false">TEXT(WEEKDAY(E3063,2),"0")&amp;" - "&amp;TEXT(E3063,"dddd")</f>
        <v>7 - Sunday</v>
      </c>
      <c r="Y3063" s="30" t="str">
        <f aca="false">_xlfn.IFS(C3063&lt;18,"Child (0-17)",C3063&lt;40,"Young Adult (18-39)",C3063&lt;60,"Adult (40-59)",TRUE(),"Senior (60+)")</f>
        <v>Young Adult (18-39)</v>
      </c>
      <c r="Z3063" s="30" t="n">
        <f aca="false">ROUND(G3063-E3063,0)</f>
        <v>3</v>
      </c>
      <c r="AA3063" s="30" t="n">
        <f aca="false">L3063+M3063</f>
        <v>161</v>
      </c>
      <c r="AB3063" s="30" t="n">
        <f aca="false">IFERROR(ROUND(Q3063/AA3063,2),0)</f>
        <v>108.84</v>
      </c>
      <c r="AC3063" s="30" t="str">
        <f aca="false">IF(AND(K3063="Critical",N3063="No"),"URGENT - No Bed","Normal")</f>
        <v>Normal</v>
      </c>
      <c r="AD3063" s="34" t="n">
        <f aca="false">INDEX(Lookup_Tables!$B$3:$B$12,MATCH(H3063,Lookup_Tables!$A$3:$A$12,0))</f>
        <v>2200000</v>
      </c>
      <c r="AE3063" s="30" t="str">
        <f aca="false">INDEX(Lookup_Tables!$C$3:$C$12,MATCH(H3063,Lookup_Tables!$A$3:$A$12,0))</f>
        <v>Dr. Rohan Das</v>
      </c>
      <c r="AF3063" s="30" t="str">
        <f aca="false">IFERROR(INDEX(Lookup_Tables!$F$16:$F$45,MATCH(I3063,Lookup_Tables!$E$16:$E$45,0)),"N/A")</f>
        <v>EMP204</v>
      </c>
      <c r="AG3063" s="30" t="n">
        <f aca="false">_xlfn.IFS(R3063="Recovered",4,R3063="Referred",3,R3063="Admitted",2,R3063="Deceased",1,TRUE(),0)</f>
        <v>4</v>
      </c>
      <c r="AH3063" s="30" t="str">
        <f aca="false">IF(T3063&gt;=4,"Satisfied",IF(T3063&gt;=3,"Neutral","Needs Improvement"))</f>
        <v>Satisfied</v>
      </c>
    </row>
    <row r="3064" customFormat="false" ht="15" hidden="false" customHeight="false" outlineLevel="0" collapsed="false">
      <c r="A3064" s="27" t="s">
        <v>5764</v>
      </c>
      <c r="B3064" s="27" t="s">
        <v>2642</v>
      </c>
      <c r="C3064" s="27" t="n">
        <v>72</v>
      </c>
      <c r="D3064" s="27" t="s">
        <v>121</v>
      </c>
      <c r="E3064" s="28" t="n">
        <v>45416</v>
      </c>
      <c r="F3064" s="27" t="s">
        <v>1135</v>
      </c>
      <c r="G3064" s="28" t="n">
        <v>45417</v>
      </c>
      <c r="H3064" s="27" t="s">
        <v>183</v>
      </c>
      <c r="I3064" s="27" t="s">
        <v>212</v>
      </c>
      <c r="J3064" s="27" t="s">
        <v>476</v>
      </c>
      <c r="K3064" s="27" t="s">
        <v>138</v>
      </c>
      <c r="L3064" s="27" t="n">
        <v>79</v>
      </c>
      <c r="M3064" s="27" t="n">
        <v>37</v>
      </c>
      <c r="N3064" s="27" t="s">
        <v>127</v>
      </c>
      <c r="O3064" s="27" t="s">
        <v>139</v>
      </c>
      <c r="P3064" s="27" t="s">
        <v>187</v>
      </c>
      <c r="Q3064" s="29" t="n">
        <v>1761.43</v>
      </c>
      <c r="R3064" s="27" t="s">
        <v>130</v>
      </c>
      <c r="S3064" s="27" t="s">
        <v>151</v>
      </c>
      <c r="T3064" s="27" t="n">
        <v>3</v>
      </c>
      <c r="U3064" s="27" t="n">
        <f aca="false">YEAR(E3064)</f>
        <v>2024</v>
      </c>
      <c r="V3064" s="27" t="str">
        <f aca="false">TEXT(E3064,"MMM-YYYY")</f>
        <v>May-2024</v>
      </c>
      <c r="W3064" s="27" t="n">
        <f aca="false">MONTH(E3064)</f>
        <v>5</v>
      </c>
      <c r="X3064" s="27" t="str">
        <f aca="false">TEXT(WEEKDAY(E3064,2),"0")&amp;" - "&amp;TEXT(E3064,"dddd")</f>
        <v>6 - Saturday</v>
      </c>
      <c r="Y3064" s="27" t="str">
        <f aca="false">_xlfn.IFS(C3064&lt;18,"Child (0-17)",C3064&lt;40,"Young Adult (18-39)",C3064&lt;60,"Adult (40-59)",TRUE(),"Senior (60+)")</f>
        <v>Senior (60+)</v>
      </c>
      <c r="Z3064" s="27" t="n">
        <f aca="false">ROUND(G3064-E3064,0)</f>
        <v>1</v>
      </c>
      <c r="AA3064" s="27" t="n">
        <f aca="false">L3064+M3064</f>
        <v>116</v>
      </c>
      <c r="AB3064" s="27" t="n">
        <f aca="false">IFERROR(ROUND(Q3064/AA3064,2),0)</f>
        <v>15.18</v>
      </c>
      <c r="AC3064" s="27" t="str">
        <f aca="false">IF(AND(K3064="Critical",N3064="No"),"URGENT - No Bed","Normal")</f>
        <v>Normal</v>
      </c>
      <c r="AD3064" s="33" t="n">
        <f aca="false">INDEX(Lookup_Tables!$B$3:$B$12,MATCH(H3064,Lookup_Tables!$A$3:$A$12,0))</f>
        <v>3100000</v>
      </c>
      <c r="AE3064" s="27" t="str">
        <f aca="false">INDEX(Lookup_Tables!$C$3:$C$12,MATCH(H3064,Lookup_Tables!$A$3:$A$12,0))</f>
        <v>Dr. Kavita Rao</v>
      </c>
      <c r="AF3064" s="27" t="str">
        <f aca="false">IFERROR(INDEX(Lookup_Tables!$F$16:$F$45,MATCH(I3064,Lookup_Tables!$E$16:$E$45,0)),"N/A")</f>
        <v>EMP225</v>
      </c>
      <c r="AG3064" s="27" t="n">
        <f aca="false">_xlfn.IFS(R3064="Recovered",4,R3064="Referred",3,R3064="Admitted",2,R3064="Deceased",1,TRUE(),0)</f>
        <v>4</v>
      </c>
      <c r="AH3064" s="27" t="str">
        <f aca="false">IF(T3064&gt;=4,"Satisfied",IF(T3064&gt;=3,"Neutral","Needs Improvement"))</f>
        <v>Neutral</v>
      </c>
    </row>
    <row r="3065" customFormat="false" ht="15" hidden="false" customHeight="false" outlineLevel="0" collapsed="false">
      <c r="A3065" s="30" t="s">
        <v>5015</v>
      </c>
      <c r="B3065" s="30" t="s">
        <v>1344</v>
      </c>
      <c r="C3065" s="30" t="n">
        <v>65</v>
      </c>
      <c r="D3065" s="30" t="s">
        <v>121</v>
      </c>
      <c r="E3065" s="31" t="n">
        <v>45487</v>
      </c>
      <c r="F3065" s="30" t="s">
        <v>840</v>
      </c>
      <c r="G3065" s="31" t="n">
        <v>45498</v>
      </c>
      <c r="H3065" s="30" t="s">
        <v>217</v>
      </c>
      <c r="I3065" s="30" t="s">
        <v>344</v>
      </c>
      <c r="J3065" s="30" t="s">
        <v>218</v>
      </c>
      <c r="K3065" s="30" t="s">
        <v>202</v>
      </c>
      <c r="L3065" s="30" t="n">
        <v>0</v>
      </c>
      <c r="M3065" s="30" t="n">
        <v>191</v>
      </c>
      <c r="N3065" s="30" t="s">
        <v>186</v>
      </c>
      <c r="O3065" s="30" t="s">
        <v>171</v>
      </c>
      <c r="P3065" s="30" t="s">
        <v>129</v>
      </c>
      <c r="Q3065" s="32" t="n">
        <v>17528.76</v>
      </c>
      <c r="R3065" s="30" t="s">
        <v>130</v>
      </c>
      <c r="S3065" s="30" t="s">
        <v>157</v>
      </c>
      <c r="T3065" s="30" t="n">
        <v>5</v>
      </c>
      <c r="U3065" s="30" t="n">
        <f aca="false">YEAR(E3065)</f>
        <v>2024</v>
      </c>
      <c r="V3065" s="30" t="str">
        <f aca="false">TEXT(E3065,"MMM-YYYY")</f>
        <v>Jul-2024</v>
      </c>
      <c r="W3065" s="30" t="n">
        <f aca="false">MONTH(E3065)</f>
        <v>7</v>
      </c>
      <c r="X3065" s="30" t="str">
        <f aca="false">TEXT(WEEKDAY(E3065,2),"0")&amp;" - "&amp;TEXT(E3065,"dddd")</f>
        <v>7 - Sunday</v>
      </c>
      <c r="Y3065" s="30" t="str">
        <f aca="false">_xlfn.IFS(C3065&lt;18,"Child (0-17)",C3065&lt;40,"Young Adult (18-39)",C3065&lt;60,"Adult (40-59)",TRUE(),"Senior (60+)")</f>
        <v>Senior (60+)</v>
      </c>
      <c r="Z3065" s="30" t="n">
        <f aca="false">ROUND(G3065-E3065,0)</f>
        <v>11</v>
      </c>
      <c r="AA3065" s="30" t="n">
        <f aca="false">L3065+M3065</f>
        <v>191</v>
      </c>
      <c r="AB3065" s="30" t="n">
        <f aca="false">IFERROR(ROUND(Q3065/AA3065,2),0)</f>
        <v>91.77</v>
      </c>
      <c r="AC3065" s="30" t="str">
        <f aca="false">IF(AND(K3065="Critical",N3065="No"),"URGENT - No Bed","Normal")</f>
        <v>Normal</v>
      </c>
      <c r="AD3065" s="34" t="n">
        <f aca="false">INDEX(Lookup_Tables!$B$3:$B$12,MATCH(H3065,Lookup_Tables!$A$3:$A$12,0))</f>
        <v>4200000</v>
      </c>
      <c r="AE3065" s="30" t="str">
        <f aca="false">INDEX(Lookup_Tables!$C$3:$C$12,MATCH(H3065,Lookup_Tables!$A$3:$A$12,0))</f>
        <v>Dr. Anil Kapoor</v>
      </c>
      <c r="AF3065" s="30" t="str">
        <f aca="false">IFERROR(INDEX(Lookup_Tables!$F$16:$F$45,MATCH(I3065,Lookup_Tables!$E$16:$E$45,0)),"N/A")</f>
        <v>EMP201</v>
      </c>
      <c r="AG3065" s="30" t="n">
        <f aca="false">_xlfn.IFS(R3065="Recovered",4,R3065="Referred",3,R3065="Admitted",2,R3065="Deceased",1,TRUE(),0)</f>
        <v>4</v>
      </c>
      <c r="AH3065" s="30" t="str">
        <f aca="false">IF(T3065&gt;=4,"Satisfied",IF(T3065&gt;=3,"Neutral","Needs Improvement"))</f>
        <v>Satisfied</v>
      </c>
    </row>
    <row r="3066" customFormat="false" ht="15" hidden="false" customHeight="false" outlineLevel="0" collapsed="false">
      <c r="A3066" s="27" t="s">
        <v>6573</v>
      </c>
      <c r="B3066" s="27" t="s">
        <v>4278</v>
      </c>
      <c r="C3066" s="27" t="n">
        <v>25</v>
      </c>
      <c r="D3066" s="27" t="s">
        <v>181</v>
      </c>
      <c r="E3066" s="28" t="n">
        <v>45399</v>
      </c>
      <c r="F3066" s="27" t="s">
        <v>943</v>
      </c>
      <c r="G3066" s="28" t="n">
        <v>45399</v>
      </c>
      <c r="H3066" s="27" t="s">
        <v>206</v>
      </c>
      <c r="I3066" s="27" t="s">
        <v>232</v>
      </c>
      <c r="J3066" s="27" t="s">
        <v>615</v>
      </c>
      <c r="K3066" s="27" t="s">
        <v>156</v>
      </c>
      <c r="L3066" s="27" t="n">
        <v>19</v>
      </c>
      <c r="M3066" s="27" t="n">
        <v>41</v>
      </c>
      <c r="N3066" s="27" t="s">
        <v>127</v>
      </c>
      <c r="O3066" s="27" t="s">
        <v>128</v>
      </c>
      <c r="P3066" s="27" t="s">
        <v>150</v>
      </c>
      <c r="Q3066" s="29" t="n">
        <v>3005.99</v>
      </c>
      <c r="R3066" s="27" t="s">
        <v>130</v>
      </c>
      <c r="S3066" s="27" t="s">
        <v>223</v>
      </c>
      <c r="T3066" s="27" t="n">
        <v>3</v>
      </c>
      <c r="U3066" s="27" t="n">
        <f aca="false">YEAR(E3066)</f>
        <v>2024</v>
      </c>
      <c r="V3066" s="27" t="str">
        <f aca="false">TEXT(E3066,"MMM-YYYY")</f>
        <v>Apr-2024</v>
      </c>
      <c r="W3066" s="27" t="n">
        <f aca="false">MONTH(E3066)</f>
        <v>4</v>
      </c>
      <c r="X3066" s="27" t="str">
        <f aca="false">TEXT(WEEKDAY(E3066,2),"0")&amp;" - "&amp;TEXT(E3066,"dddd")</f>
        <v>3 - Wednesday</v>
      </c>
      <c r="Y3066" s="27" t="str">
        <f aca="false">_xlfn.IFS(C3066&lt;18,"Child (0-17)",C3066&lt;40,"Young Adult (18-39)",C3066&lt;60,"Adult (40-59)",TRUE(),"Senior (60+)")</f>
        <v>Young Adult (18-39)</v>
      </c>
      <c r="Z3066" s="27" t="n">
        <f aca="false">ROUND(G3066-E3066,0)</f>
        <v>0</v>
      </c>
      <c r="AA3066" s="27" t="n">
        <f aca="false">L3066+M3066</f>
        <v>60</v>
      </c>
      <c r="AB3066" s="27" t="n">
        <f aca="false">IFERROR(ROUND(Q3066/AA3066,2),0)</f>
        <v>50.1</v>
      </c>
      <c r="AC3066" s="27" t="str">
        <f aca="false">IF(AND(K3066="Critical",N3066="No"),"URGENT - No Bed","Normal")</f>
        <v>Normal</v>
      </c>
      <c r="AD3066" s="33" t="n">
        <f aca="false">INDEX(Lookup_Tables!$B$3:$B$12,MATCH(H3066,Lookup_Tables!$A$3:$A$12,0))</f>
        <v>2800000</v>
      </c>
      <c r="AE3066" s="27" t="str">
        <f aca="false">INDEX(Lookup_Tables!$C$3:$C$12,MATCH(H3066,Lookup_Tables!$A$3:$A$12,0))</f>
        <v>Dr. Suresh Nair</v>
      </c>
      <c r="AF3066" s="27" t="str">
        <f aca="false">IFERROR(INDEX(Lookup_Tables!$F$16:$F$45,MATCH(I3066,Lookup_Tables!$E$16:$E$45,0)),"N/A")</f>
        <v>EMP210</v>
      </c>
      <c r="AG3066" s="27" t="n">
        <f aca="false">_xlfn.IFS(R3066="Recovered",4,R3066="Referred",3,R3066="Admitted",2,R3066="Deceased",1,TRUE(),0)</f>
        <v>4</v>
      </c>
      <c r="AH3066" s="27" t="str">
        <f aca="false">IF(T3066&gt;=4,"Satisfied",IF(T3066&gt;=3,"Neutral","Needs Improvement"))</f>
        <v>Neutral</v>
      </c>
    </row>
    <row r="3067" customFormat="false" ht="15" hidden="false" customHeight="false" outlineLevel="0" collapsed="false">
      <c r="A3067" s="30" t="s">
        <v>5345</v>
      </c>
      <c r="B3067" s="30" t="s">
        <v>1355</v>
      </c>
      <c r="C3067" s="30" t="n">
        <v>48</v>
      </c>
      <c r="D3067" s="30" t="s">
        <v>181</v>
      </c>
      <c r="E3067" s="31" t="n">
        <v>45590</v>
      </c>
      <c r="F3067" s="30" t="s">
        <v>2176</v>
      </c>
      <c r="G3067" s="31" t="n">
        <v>45590</v>
      </c>
      <c r="H3067" s="30" t="s">
        <v>217</v>
      </c>
      <c r="I3067" s="30" t="s">
        <v>344</v>
      </c>
      <c r="J3067" s="30" t="s">
        <v>283</v>
      </c>
      <c r="K3067" s="30" t="s">
        <v>138</v>
      </c>
      <c r="L3067" s="30" t="n">
        <v>20</v>
      </c>
      <c r="M3067" s="30" t="n">
        <v>43</v>
      </c>
      <c r="N3067" s="30" t="s">
        <v>127</v>
      </c>
      <c r="O3067" s="30" t="s">
        <v>128</v>
      </c>
      <c r="P3067" s="30" t="s">
        <v>140</v>
      </c>
      <c r="Q3067" s="32" t="n">
        <v>2007.33</v>
      </c>
      <c r="R3067" s="30" t="s">
        <v>130</v>
      </c>
      <c r="S3067" s="30" t="s">
        <v>197</v>
      </c>
      <c r="T3067" s="30" t="n">
        <v>3</v>
      </c>
      <c r="U3067" s="30" t="n">
        <f aca="false">YEAR(E3067)</f>
        <v>2024</v>
      </c>
      <c r="V3067" s="30" t="str">
        <f aca="false">TEXT(E3067,"MMM-YYYY")</f>
        <v>Oct-2024</v>
      </c>
      <c r="W3067" s="30" t="n">
        <f aca="false">MONTH(E3067)</f>
        <v>10</v>
      </c>
      <c r="X3067" s="30" t="str">
        <f aca="false">TEXT(WEEKDAY(E3067,2),"0")&amp;" - "&amp;TEXT(E3067,"dddd")</f>
        <v>5 - Friday</v>
      </c>
      <c r="Y3067" s="30" t="str">
        <f aca="false">_xlfn.IFS(C3067&lt;18,"Child (0-17)",C3067&lt;40,"Young Adult (18-39)",C3067&lt;60,"Adult (40-59)",TRUE(),"Senior (60+)")</f>
        <v>Adult (40-59)</v>
      </c>
      <c r="Z3067" s="30" t="n">
        <f aca="false">ROUND(G3067-E3067,0)</f>
        <v>0</v>
      </c>
      <c r="AA3067" s="30" t="n">
        <f aca="false">L3067+M3067</f>
        <v>63</v>
      </c>
      <c r="AB3067" s="30" t="n">
        <f aca="false">IFERROR(ROUND(Q3067/AA3067,2),0)</f>
        <v>31.86</v>
      </c>
      <c r="AC3067" s="30" t="str">
        <f aca="false">IF(AND(K3067="Critical",N3067="No"),"URGENT - No Bed","Normal")</f>
        <v>Normal</v>
      </c>
      <c r="AD3067" s="34" t="n">
        <f aca="false">INDEX(Lookup_Tables!$B$3:$B$12,MATCH(H3067,Lookup_Tables!$A$3:$A$12,0))</f>
        <v>4200000</v>
      </c>
      <c r="AE3067" s="30" t="str">
        <f aca="false">INDEX(Lookup_Tables!$C$3:$C$12,MATCH(H3067,Lookup_Tables!$A$3:$A$12,0))</f>
        <v>Dr. Anil Kapoor</v>
      </c>
      <c r="AF3067" s="30" t="str">
        <f aca="false">IFERROR(INDEX(Lookup_Tables!$F$16:$F$45,MATCH(I3067,Lookup_Tables!$E$16:$E$45,0)),"N/A")</f>
        <v>EMP201</v>
      </c>
      <c r="AG3067" s="30" t="n">
        <f aca="false">_xlfn.IFS(R3067="Recovered",4,R3067="Referred",3,R3067="Admitted",2,R3067="Deceased",1,TRUE(),0)</f>
        <v>4</v>
      </c>
      <c r="AH3067" s="30" t="str">
        <f aca="false">IF(T3067&gt;=4,"Satisfied",IF(T3067&gt;=3,"Neutral","Needs Improvement"))</f>
        <v>Neutral</v>
      </c>
    </row>
    <row r="3068" customFormat="false" ht="15" hidden="false" customHeight="false" outlineLevel="0" collapsed="false">
      <c r="A3068" s="27" t="s">
        <v>5127</v>
      </c>
      <c r="B3068" s="27" t="s">
        <v>492</v>
      </c>
      <c r="C3068" s="27" t="n">
        <v>79</v>
      </c>
      <c r="D3068" s="27" t="s">
        <v>121</v>
      </c>
      <c r="E3068" s="28" t="n">
        <v>45615</v>
      </c>
      <c r="F3068" s="27" t="s">
        <v>154</v>
      </c>
      <c r="G3068" s="28" t="n">
        <v>45615</v>
      </c>
      <c r="H3068" s="27" t="s">
        <v>123</v>
      </c>
      <c r="I3068" s="27" t="s">
        <v>304</v>
      </c>
      <c r="J3068" s="27" t="s">
        <v>508</v>
      </c>
      <c r="K3068" s="27" t="s">
        <v>138</v>
      </c>
      <c r="L3068" s="27" t="n">
        <v>48</v>
      </c>
      <c r="M3068" s="27" t="n">
        <v>32</v>
      </c>
      <c r="N3068" s="27" t="s">
        <v>127</v>
      </c>
      <c r="O3068" s="27" t="s">
        <v>128</v>
      </c>
      <c r="P3068" s="27" t="s">
        <v>129</v>
      </c>
      <c r="Q3068" s="29" t="n">
        <v>2530.5</v>
      </c>
      <c r="R3068" s="27" t="s">
        <v>130</v>
      </c>
      <c r="S3068" s="27" t="s">
        <v>141</v>
      </c>
      <c r="T3068" s="27" t="n">
        <v>4</v>
      </c>
      <c r="U3068" s="27" t="n">
        <f aca="false">YEAR(E3068)</f>
        <v>2024</v>
      </c>
      <c r="V3068" s="27" t="str">
        <f aca="false">TEXT(E3068,"MMM-YYYY")</f>
        <v>Nov-2024</v>
      </c>
      <c r="W3068" s="27" t="n">
        <f aca="false">MONTH(E3068)</f>
        <v>11</v>
      </c>
      <c r="X3068" s="27" t="str">
        <f aca="false">TEXT(WEEKDAY(E3068,2),"0")&amp;" - "&amp;TEXT(E3068,"dddd")</f>
        <v>2 - Tuesday</v>
      </c>
      <c r="Y3068" s="27" t="str">
        <f aca="false">_xlfn.IFS(C3068&lt;18,"Child (0-17)",C3068&lt;40,"Young Adult (18-39)",C3068&lt;60,"Adult (40-59)",TRUE(),"Senior (60+)")</f>
        <v>Senior (60+)</v>
      </c>
      <c r="Z3068" s="27" t="n">
        <f aca="false">ROUND(G3068-E3068,0)</f>
        <v>0</v>
      </c>
      <c r="AA3068" s="27" t="n">
        <f aca="false">L3068+M3068</f>
        <v>80</v>
      </c>
      <c r="AB3068" s="27" t="n">
        <f aca="false">IFERROR(ROUND(Q3068/AA3068,2),0)</f>
        <v>31.63</v>
      </c>
      <c r="AC3068" s="27" t="str">
        <f aca="false">IF(AND(K3068="Critical",N3068="No"),"URGENT - No Bed","Normal")</f>
        <v>Normal</v>
      </c>
      <c r="AD3068" s="33" t="n">
        <f aca="false">INDEX(Lookup_Tables!$B$3:$B$12,MATCH(H3068,Lookup_Tables!$A$3:$A$12,0))</f>
        <v>2200000</v>
      </c>
      <c r="AE3068" s="27" t="str">
        <f aca="false">INDEX(Lookup_Tables!$C$3:$C$12,MATCH(H3068,Lookup_Tables!$A$3:$A$12,0))</f>
        <v>Dr. Rohan Das</v>
      </c>
      <c r="AF3068" s="27" t="str">
        <f aca="false">IFERROR(INDEX(Lookup_Tables!$F$16:$F$45,MATCH(I3068,Lookup_Tables!$E$16:$E$45,0)),"N/A")</f>
        <v>EMP204</v>
      </c>
      <c r="AG3068" s="27" t="n">
        <f aca="false">_xlfn.IFS(R3068="Recovered",4,R3068="Referred",3,R3068="Admitted",2,R3068="Deceased",1,TRUE(),0)</f>
        <v>4</v>
      </c>
      <c r="AH3068" s="27" t="str">
        <f aca="false">IF(T3068&gt;=4,"Satisfied",IF(T3068&gt;=3,"Neutral","Needs Improvement"))</f>
        <v>Satisfied</v>
      </c>
    </row>
    <row r="3069" customFormat="false" ht="15" hidden="false" customHeight="false" outlineLevel="0" collapsed="false">
      <c r="A3069" s="30" t="s">
        <v>245</v>
      </c>
      <c r="B3069" s="30" t="s">
        <v>246</v>
      </c>
      <c r="C3069" s="30" t="n">
        <v>25</v>
      </c>
      <c r="D3069" s="30" t="s">
        <v>181</v>
      </c>
      <c r="E3069" s="31" t="n">
        <v>45560</v>
      </c>
      <c r="F3069" s="30" t="s">
        <v>247</v>
      </c>
      <c r="G3069" s="31" t="n">
        <v>45560</v>
      </c>
      <c r="H3069" s="30" t="s">
        <v>135</v>
      </c>
      <c r="I3069" s="30" t="s">
        <v>136</v>
      </c>
      <c r="J3069" s="30" t="s">
        <v>137</v>
      </c>
      <c r="K3069" s="30" t="s">
        <v>156</v>
      </c>
      <c r="L3069" s="30" t="n">
        <v>17</v>
      </c>
      <c r="M3069" s="30" t="n">
        <v>63</v>
      </c>
      <c r="N3069" s="30" t="s">
        <v>127</v>
      </c>
      <c r="O3069" s="30" t="s">
        <v>139</v>
      </c>
      <c r="P3069" s="30" t="s">
        <v>150</v>
      </c>
      <c r="Q3069" s="32" t="n">
        <v>4443.8</v>
      </c>
      <c r="R3069" s="30" t="s">
        <v>130</v>
      </c>
      <c r="S3069" s="30" t="s">
        <v>192</v>
      </c>
      <c r="T3069" s="30" t="n">
        <v>3</v>
      </c>
      <c r="U3069" s="30" t="n">
        <f aca="false">YEAR(E3069)</f>
        <v>2024</v>
      </c>
      <c r="V3069" s="30" t="str">
        <f aca="false">TEXT(E3069,"MMM-YYYY")</f>
        <v>Sep-2024</v>
      </c>
      <c r="W3069" s="30" t="n">
        <f aca="false">MONTH(E3069)</f>
        <v>9</v>
      </c>
      <c r="X3069" s="30" t="str">
        <f aca="false">TEXT(WEEKDAY(E3069,2),"0")&amp;" - "&amp;TEXT(E3069,"dddd")</f>
        <v>3 - Wednesday</v>
      </c>
      <c r="Y3069" s="30" t="str">
        <f aca="false">_xlfn.IFS(C3069&lt;18,"Child (0-17)",C3069&lt;40,"Young Adult (18-39)",C3069&lt;60,"Adult (40-59)",TRUE(),"Senior (60+)")</f>
        <v>Young Adult (18-39)</v>
      </c>
      <c r="Z3069" s="30" t="n">
        <f aca="false">ROUND(G3069-E3069,0)</f>
        <v>0</v>
      </c>
      <c r="AA3069" s="30" t="n">
        <f aca="false">L3069+M3069</f>
        <v>80</v>
      </c>
      <c r="AB3069" s="30" t="n">
        <f aca="false">IFERROR(ROUND(Q3069/AA3069,2),0)</f>
        <v>55.55</v>
      </c>
      <c r="AC3069" s="30" t="str">
        <f aca="false">IF(AND(K3069="Critical",N3069="No"),"URGENT - No Bed","Normal")</f>
        <v>Normal</v>
      </c>
      <c r="AD3069" s="34" t="n">
        <f aca="false">INDEX(Lookup_Tables!$B$3:$B$12,MATCH(H3069,Lookup_Tables!$A$3:$A$12,0))</f>
        <v>4600000</v>
      </c>
      <c r="AE3069" s="30" t="str">
        <f aca="false">INDEX(Lookup_Tables!$C$3:$C$12,MATCH(H3069,Lookup_Tables!$A$3:$A$12,0))</f>
        <v>Dr. Farhan Khan</v>
      </c>
      <c r="AF3069" s="30" t="str">
        <f aca="false">IFERROR(INDEX(Lookup_Tables!$F$16:$F$45,MATCH(I3069,Lookup_Tables!$E$16:$E$45,0)),"N/A")</f>
        <v>EMP206</v>
      </c>
      <c r="AG3069" s="30" t="n">
        <f aca="false">_xlfn.IFS(R3069="Recovered",4,R3069="Referred",3,R3069="Admitted",2,R3069="Deceased",1,TRUE(),0)</f>
        <v>4</v>
      </c>
      <c r="AH3069" s="30" t="str">
        <f aca="false">IF(T3069&gt;=4,"Satisfied",IF(T3069&gt;=3,"Neutral","Needs Improvement"))</f>
        <v>Neutral</v>
      </c>
    </row>
    <row r="3070" customFormat="false" ht="15" hidden="false" customHeight="false" outlineLevel="0" collapsed="false">
      <c r="A3070" s="27" t="s">
        <v>5779</v>
      </c>
      <c r="B3070" s="27" t="s">
        <v>871</v>
      </c>
      <c r="C3070" s="27" t="n">
        <v>63</v>
      </c>
      <c r="D3070" s="27" t="s">
        <v>121</v>
      </c>
      <c r="E3070" s="28" t="n">
        <v>45462</v>
      </c>
      <c r="F3070" s="27" t="s">
        <v>1320</v>
      </c>
      <c r="G3070" s="28" t="n">
        <v>45463</v>
      </c>
      <c r="H3070" s="27" t="s">
        <v>168</v>
      </c>
      <c r="I3070" s="27" t="s">
        <v>169</v>
      </c>
      <c r="J3070" s="27" t="s">
        <v>191</v>
      </c>
      <c r="K3070" s="27" t="s">
        <v>156</v>
      </c>
      <c r="L3070" s="27" t="n">
        <v>73</v>
      </c>
      <c r="M3070" s="27" t="n">
        <v>80</v>
      </c>
      <c r="N3070" s="27" t="s">
        <v>127</v>
      </c>
      <c r="O3070" s="27" t="s">
        <v>139</v>
      </c>
      <c r="P3070" s="27" t="s">
        <v>129</v>
      </c>
      <c r="Q3070" s="29" t="n">
        <v>3873.99</v>
      </c>
      <c r="R3070" s="27" t="s">
        <v>130</v>
      </c>
      <c r="S3070" s="27" t="s">
        <v>335</v>
      </c>
      <c r="T3070" s="27" t="n">
        <v>3</v>
      </c>
      <c r="U3070" s="27" t="n">
        <f aca="false">YEAR(E3070)</f>
        <v>2024</v>
      </c>
      <c r="V3070" s="27" t="str">
        <f aca="false">TEXT(E3070,"MMM-YYYY")</f>
        <v>Jun-2024</v>
      </c>
      <c r="W3070" s="27" t="n">
        <f aca="false">MONTH(E3070)</f>
        <v>6</v>
      </c>
      <c r="X3070" s="27" t="str">
        <f aca="false">TEXT(WEEKDAY(E3070,2),"0")&amp;" - "&amp;TEXT(E3070,"dddd")</f>
        <v>3 - Wednesday</v>
      </c>
      <c r="Y3070" s="27" t="str">
        <f aca="false">_xlfn.IFS(C3070&lt;18,"Child (0-17)",C3070&lt;40,"Young Adult (18-39)",C3070&lt;60,"Adult (40-59)",TRUE(),"Senior (60+)")</f>
        <v>Senior (60+)</v>
      </c>
      <c r="Z3070" s="27" t="n">
        <f aca="false">ROUND(G3070-E3070,0)</f>
        <v>1</v>
      </c>
      <c r="AA3070" s="27" t="n">
        <f aca="false">L3070+M3070</f>
        <v>153</v>
      </c>
      <c r="AB3070" s="27" t="n">
        <f aca="false">IFERROR(ROUND(Q3070/AA3070,2),0)</f>
        <v>25.32</v>
      </c>
      <c r="AC3070" s="27" t="str">
        <f aca="false">IF(AND(K3070="Critical",N3070="No"),"URGENT - No Bed","Normal")</f>
        <v>Normal</v>
      </c>
      <c r="AD3070" s="33" t="n">
        <f aca="false">INDEX(Lookup_Tables!$B$3:$B$12,MATCH(H3070,Lookup_Tables!$A$3:$A$12,0))</f>
        <v>4400000</v>
      </c>
      <c r="AE3070" s="27" t="str">
        <f aca="false">INDEX(Lookup_Tables!$C$3:$C$12,MATCH(H3070,Lookup_Tables!$A$3:$A$12,0))</f>
        <v>Dr. Neha Chopra</v>
      </c>
      <c r="AF3070" s="27" t="str">
        <f aca="false">IFERROR(INDEX(Lookup_Tables!$F$16:$F$45,MATCH(I3070,Lookup_Tables!$E$16:$E$45,0)),"N/A")</f>
        <v>EMP220</v>
      </c>
      <c r="AG3070" s="27" t="n">
        <f aca="false">_xlfn.IFS(R3070="Recovered",4,R3070="Referred",3,R3070="Admitted",2,R3070="Deceased",1,TRUE(),0)</f>
        <v>4</v>
      </c>
      <c r="AH3070" s="27" t="str">
        <f aca="false">IF(T3070&gt;=4,"Satisfied",IF(T3070&gt;=3,"Neutral","Needs Improvement"))</f>
        <v>Neutral</v>
      </c>
    </row>
    <row r="3071" customFormat="false" ht="15" hidden="false" customHeight="false" outlineLevel="0" collapsed="false">
      <c r="A3071" s="30" t="s">
        <v>5119</v>
      </c>
      <c r="B3071" s="30" t="s">
        <v>5009</v>
      </c>
      <c r="C3071" s="30" t="n">
        <v>42</v>
      </c>
      <c r="D3071" s="30" t="s">
        <v>181</v>
      </c>
      <c r="E3071" s="31" t="n">
        <v>45334</v>
      </c>
      <c r="F3071" s="30" t="s">
        <v>573</v>
      </c>
      <c r="G3071" s="31" t="n">
        <v>45334</v>
      </c>
      <c r="H3071" s="30" t="s">
        <v>206</v>
      </c>
      <c r="I3071" s="30" t="s">
        <v>207</v>
      </c>
      <c r="J3071" s="30" t="s">
        <v>615</v>
      </c>
      <c r="K3071" s="30" t="s">
        <v>156</v>
      </c>
      <c r="L3071" s="30" t="n">
        <v>23</v>
      </c>
      <c r="M3071" s="30" t="n">
        <v>75</v>
      </c>
      <c r="N3071" s="30" t="s">
        <v>127</v>
      </c>
      <c r="O3071" s="30" t="s">
        <v>171</v>
      </c>
      <c r="P3071" s="30" t="s">
        <v>129</v>
      </c>
      <c r="Q3071" s="32" t="n">
        <v>4725.21</v>
      </c>
      <c r="R3071" s="30" t="s">
        <v>172</v>
      </c>
      <c r="S3071" s="30" t="s">
        <v>151</v>
      </c>
      <c r="T3071" s="30" t="n">
        <v>4</v>
      </c>
      <c r="U3071" s="30" t="n">
        <f aca="false">YEAR(E3071)</f>
        <v>2024</v>
      </c>
      <c r="V3071" s="30" t="str">
        <f aca="false">TEXT(E3071,"MMM-YYYY")</f>
        <v>Feb-2024</v>
      </c>
      <c r="W3071" s="30" t="n">
        <f aca="false">MONTH(E3071)</f>
        <v>2</v>
      </c>
      <c r="X3071" s="30" t="str">
        <f aca="false">TEXT(WEEKDAY(E3071,2),"0")&amp;" - "&amp;TEXT(E3071,"dddd")</f>
        <v>1 - Monday</v>
      </c>
      <c r="Y3071" s="30" t="str">
        <f aca="false">_xlfn.IFS(C3071&lt;18,"Child (0-17)",C3071&lt;40,"Young Adult (18-39)",C3071&lt;60,"Adult (40-59)",TRUE(),"Senior (60+)")</f>
        <v>Adult (40-59)</v>
      </c>
      <c r="Z3071" s="30" t="n">
        <f aca="false">ROUND(G3071-E3071,0)</f>
        <v>0</v>
      </c>
      <c r="AA3071" s="30" t="n">
        <f aca="false">L3071+M3071</f>
        <v>98</v>
      </c>
      <c r="AB3071" s="30" t="n">
        <f aca="false">IFERROR(ROUND(Q3071/AA3071,2),0)</f>
        <v>48.22</v>
      </c>
      <c r="AC3071" s="30" t="str">
        <f aca="false">IF(AND(K3071="Critical",N3071="No"),"URGENT - No Bed","Normal")</f>
        <v>Normal</v>
      </c>
      <c r="AD3071" s="34" t="n">
        <f aca="false">INDEX(Lookup_Tables!$B$3:$B$12,MATCH(H3071,Lookup_Tables!$A$3:$A$12,0))</f>
        <v>2800000</v>
      </c>
      <c r="AE3071" s="30" t="str">
        <f aca="false">INDEX(Lookup_Tables!$C$3:$C$12,MATCH(H3071,Lookup_Tables!$A$3:$A$12,0))</f>
        <v>Dr. Suresh Nair</v>
      </c>
      <c r="AF3071" s="30" t="str">
        <f aca="false">IFERROR(INDEX(Lookup_Tables!$F$16:$F$45,MATCH(I3071,Lookup_Tables!$E$16:$E$45,0)),"N/A")</f>
        <v>EMP209</v>
      </c>
      <c r="AG3071" s="30" t="n">
        <f aca="false">_xlfn.IFS(R3071="Recovered",4,R3071="Referred",3,R3071="Admitted",2,R3071="Deceased",1,TRUE(),0)</f>
        <v>2</v>
      </c>
      <c r="AH3071" s="30" t="str">
        <f aca="false">IF(T3071&gt;=4,"Satisfied",IF(T3071&gt;=3,"Neutral","Needs Improvement"))</f>
        <v>Satisfied</v>
      </c>
    </row>
    <row r="3072" customFormat="false" ht="15" hidden="false" customHeight="false" outlineLevel="0" collapsed="false">
      <c r="A3072" s="27" t="s">
        <v>5901</v>
      </c>
      <c r="B3072" s="27" t="s">
        <v>3202</v>
      </c>
      <c r="C3072" s="27" t="n">
        <v>32</v>
      </c>
      <c r="D3072" s="27" t="s">
        <v>181</v>
      </c>
      <c r="E3072" s="28" t="n">
        <v>45543</v>
      </c>
      <c r="F3072" s="27" t="s">
        <v>907</v>
      </c>
      <c r="G3072" s="28" t="n">
        <v>45543</v>
      </c>
      <c r="H3072" s="27" t="s">
        <v>135</v>
      </c>
      <c r="I3072" s="27" t="s">
        <v>251</v>
      </c>
      <c r="J3072" s="27" t="s">
        <v>252</v>
      </c>
      <c r="K3072" s="27" t="s">
        <v>138</v>
      </c>
      <c r="L3072" s="27" t="n">
        <v>74</v>
      </c>
      <c r="M3072" s="27" t="n">
        <v>35</v>
      </c>
      <c r="N3072" s="27" t="s">
        <v>127</v>
      </c>
      <c r="O3072" s="27" t="s">
        <v>128</v>
      </c>
      <c r="P3072" s="27" t="s">
        <v>140</v>
      </c>
      <c r="Q3072" s="29" t="n">
        <v>2017.28</v>
      </c>
      <c r="R3072" s="27" t="s">
        <v>130</v>
      </c>
      <c r="S3072" s="27" t="s">
        <v>335</v>
      </c>
      <c r="T3072" s="27" t="n">
        <v>4</v>
      </c>
      <c r="U3072" s="27" t="n">
        <f aca="false">YEAR(E3072)</f>
        <v>2024</v>
      </c>
      <c r="V3072" s="27" t="str">
        <f aca="false">TEXT(E3072,"MMM-YYYY")</f>
        <v>Sep-2024</v>
      </c>
      <c r="W3072" s="27" t="n">
        <f aca="false">MONTH(E3072)</f>
        <v>9</v>
      </c>
      <c r="X3072" s="27" t="str">
        <f aca="false">TEXT(WEEKDAY(E3072,2),"0")&amp;" - "&amp;TEXT(E3072,"dddd")</f>
        <v>7 - Sunday</v>
      </c>
      <c r="Y3072" s="27" t="str">
        <f aca="false">_xlfn.IFS(C3072&lt;18,"Child (0-17)",C3072&lt;40,"Young Adult (18-39)",C3072&lt;60,"Adult (40-59)",TRUE(),"Senior (60+)")</f>
        <v>Young Adult (18-39)</v>
      </c>
      <c r="Z3072" s="27" t="n">
        <f aca="false">ROUND(G3072-E3072,0)</f>
        <v>0</v>
      </c>
      <c r="AA3072" s="27" t="n">
        <f aca="false">L3072+M3072</f>
        <v>109</v>
      </c>
      <c r="AB3072" s="27" t="n">
        <f aca="false">IFERROR(ROUND(Q3072/AA3072,2),0)</f>
        <v>18.51</v>
      </c>
      <c r="AC3072" s="27" t="str">
        <f aca="false">IF(AND(K3072="Critical",N3072="No"),"URGENT - No Bed","Normal")</f>
        <v>Normal</v>
      </c>
      <c r="AD3072" s="33" t="n">
        <f aca="false">INDEX(Lookup_Tables!$B$3:$B$12,MATCH(H3072,Lookup_Tables!$A$3:$A$12,0))</f>
        <v>4600000</v>
      </c>
      <c r="AE3072" s="27" t="str">
        <f aca="false">INDEX(Lookup_Tables!$C$3:$C$12,MATCH(H3072,Lookup_Tables!$A$3:$A$12,0))</f>
        <v>Dr. Farhan Khan</v>
      </c>
      <c r="AF3072" s="27" t="str">
        <f aca="false">IFERROR(INDEX(Lookup_Tables!$F$16:$F$45,MATCH(I3072,Lookup_Tables!$E$16:$E$45,0)),"N/A")</f>
        <v>EMP207</v>
      </c>
      <c r="AG3072" s="27" t="n">
        <f aca="false">_xlfn.IFS(R3072="Recovered",4,R3072="Referred",3,R3072="Admitted",2,R3072="Deceased",1,TRUE(),0)</f>
        <v>4</v>
      </c>
      <c r="AH3072" s="27" t="str">
        <f aca="false">IF(T3072&gt;=4,"Satisfied",IF(T3072&gt;=3,"Neutral","Needs Improvement"))</f>
        <v>Satisfied</v>
      </c>
    </row>
    <row r="3073" customFormat="false" ht="15" hidden="false" customHeight="false" outlineLevel="0" collapsed="false">
      <c r="A3073" s="30" t="s">
        <v>2603</v>
      </c>
      <c r="B3073" s="30" t="s">
        <v>2604</v>
      </c>
      <c r="C3073" s="30" t="n">
        <v>41</v>
      </c>
      <c r="D3073" s="30" t="s">
        <v>181</v>
      </c>
      <c r="E3073" s="31" t="n">
        <v>45565</v>
      </c>
      <c r="F3073" s="30" t="s">
        <v>1120</v>
      </c>
      <c r="G3073" s="31" t="n">
        <v>45565</v>
      </c>
      <c r="H3073" s="30" t="s">
        <v>242</v>
      </c>
      <c r="I3073" s="30" t="s">
        <v>243</v>
      </c>
      <c r="J3073" s="30" t="s">
        <v>401</v>
      </c>
      <c r="K3073" s="30" t="s">
        <v>138</v>
      </c>
      <c r="L3073" s="30" t="n">
        <v>56</v>
      </c>
      <c r="M3073" s="30" t="n">
        <v>18</v>
      </c>
      <c r="N3073" s="30" t="s">
        <v>127</v>
      </c>
      <c r="O3073" s="30" t="s">
        <v>139</v>
      </c>
      <c r="P3073" s="30" t="s">
        <v>140</v>
      </c>
      <c r="Q3073" s="32" t="n">
        <v>973.37</v>
      </c>
      <c r="R3073" s="30" t="s">
        <v>130</v>
      </c>
      <c r="S3073" s="30" t="s">
        <v>335</v>
      </c>
      <c r="T3073" s="30" t="n">
        <v>5</v>
      </c>
      <c r="U3073" s="30" t="n">
        <f aca="false">YEAR(E3073)</f>
        <v>2024</v>
      </c>
      <c r="V3073" s="30" t="str">
        <f aca="false">TEXT(E3073,"MMM-YYYY")</f>
        <v>Sep-2024</v>
      </c>
      <c r="W3073" s="30" t="n">
        <f aca="false">MONTH(E3073)</f>
        <v>9</v>
      </c>
      <c r="X3073" s="30" t="str">
        <f aca="false">TEXT(WEEKDAY(E3073,2),"0")&amp;" - "&amp;TEXT(E3073,"dddd")</f>
        <v>1 - Monday</v>
      </c>
      <c r="Y3073" s="30" t="str">
        <f aca="false">_xlfn.IFS(C3073&lt;18,"Child (0-17)",C3073&lt;40,"Young Adult (18-39)",C3073&lt;60,"Adult (40-59)",TRUE(),"Senior (60+)")</f>
        <v>Adult (40-59)</v>
      </c>
      <c r="Z3073" s="30" t="n">
        <f aca="false">ROUND(G3073-E3073,0)</f>
        <v>0</v>
      </c>
      <c r="AA3073" s="30" t="n">
        <f aca="false">L3073+M3073</f>
        <v>74</v>
      </c>
      <c r="AB3073" s="30" t="n">
        <f aca="false">IFERROR(ROUND(Q3073/AA3073,2),0)</f>
        <v>13.15</v>
      </c>
      <c r="AC3073" s="30" t="str">
        <f aca="false">IF(AND(K3073="Critical",N3073="No"),"URGENT - No Bed","Normal")</f>
        <v>Normal</v>
      </c>
      <c r="AD3073" s="34" t="n">
        <f aca="false">INDEX(Lookup_Tables!$B$3:$B$12,MATCH(H3073,Lookup_Tables!$A$3:$A$12,0))</f>
        <v>3000000</v>
      </c>
      <c r="AE3073" s="30" t="str">
        <f aca="false">INDEX(Lookup_Tables!$C$3:$C$12,MATCH(H3073,Lookup_Tables!$A$3:$A$12,0))</f>
        <v>Dr. Pooja Iyer</v>
      </c>
      <c r="AF3073" s="30" t="str">
        <f aca="false">IFERROR(INDEX(Lookup_Tables!$F$16:$F$45,MATCH(I3073,Lookup_Tables!$E$16:$E$45,0)),"N/A")</f>
        <v>EMP214</v>
      </c>
      <c r="AG3073" s="30" t="n">
        <f aca="false">_xlfn.IFS(R3073="Recovered",4,R3073="Referred",3,R3073="Admitted",2,R3073="Deceased",1,TRUE(),0)</f>
        <v>4</v>
      </c>
      <c r="AH3073" s="30" t="str">
        <f aca="false">IF(T3073&gt;=4,"Satisfied",IF(T3073&gt;=3,"Neutral","Needs Improvement"))</f>
        <v>Satisfied</v>
      </c>
    </row>
    <row r="3074" customFormat="false" ht="15" hidden="false" customHeight="false" outlineLevel="0" collapsed="false">
      <c r="A3074" s="27" t="s">
        <v>2094</v>
      </c>
      <c r="B3074" s="27" t="s">
        <v>2268</v>
      </c>
      <c r="C3074" s="27" t="n">
        <v>53</v>
      </c>
      <c r="D3074" s="27" t="s">
        <v>181</v>
      </c>
      <c r="E3074" s="28" t="n">
        <v>45616</v>
      </c>
      <c r="F3074" s="27" t="s">
        <v>435</v>
      </c>
      <c r="G3074" s="28" t="n">
        <v>45618</v>
      </c>
      <c r="H3074" s="27" t="s">
        <v>135</v>
      </c>
      <c r="I3074" s="27" t="s">
        <v>251</v>
      </c>
      <c r="J3074" s="27" t="s">
        <v>201</v>
      </c>
      <c r="K3074" s="27" t="s">
        <v>156</v>
      </c>
      <c r="L3074" s="27" t="n">
        <v>34</v>
      </c>
      <c r="M3074" s="27" t="n">
        <v>75</v>
      </c>
      <c r="N3074" s="27" t="s">
        <v>186</v>
      </c>
      <c r="O3074" s="27" t="s">
        <v>128</v>
      </c>
      <c r="P3074" s="27" t="s">
        <v>129</v>
      </c>
      <c r="Q3074" s="29" t="n">
        <v>3560.34</v>
      </c>
      <c r="R3074" s="27" t="s">
        <v>268</v>
      </c>
      <c r="S3074" s="27" t="s">
        <v>192</v>
      </c>
      <c r="T3074" s="27" t="n">
        <v>3</v>
      </c>
      <c r="U3074" s="27" t="n">
        <f aca="false">YEAR(E3074)</f>
        <v>2024</v>
      </c>
      <c r="V3074" s="27" t="str">
        <f aca="false">TEXT(E3074,"MMM-YYYY")</f>
        <v>Nov-2024</v>
      </c>
      <c r="W3074" s="27" t="n">
        <f aca="false">MONTH(E3074)</f>
        <v>11</v>
      </c>
      <c r="X3074" s="27" t="str">
        <f aca="false">TEXT(WEEKDAY(E3074,2),"0")&amp;" - "&amp;TEXT(E3074,"dddd")</f>
        <v>3 - Wednesday</v>
      </c>
      <c r="Y3074" s="27" t="str">
        <f aca="false">_xlfn.IFS(C3074&lt;18,"Child (0-17)",C3074&lt;40,"Young Adult (18-39)",C3074&lt;60,"Adult (40-59)",TRUE(),"Senior (60+)")</f>
        <v>Adult (40-59)</v>
      </c>
      <c r="Z3074" s="27" t="n">
        <f aca="false">ROUND(G3074-E3074,0)</f>
        <v>2</v>
      </c>
      <c r="AA3074" s="27" t="n">
        <f aca="false">L3074+M3074</f>
        <v>109</v>
      </c>
      <c r="AB3074" s="27" t="n">
        <f aca="false">IFERROR(ROUND(Q3074/AA3074,2),0)</f>
        <v>32.66</v>
      </c>
      <c r="AC3074" s="27" t="str">
        <f aca="false">IF(AND(K3074="Critical",N3074="No"),"URGENT - No Bed","Normal")</f>
        <v>Normal</v>
      </c>
      <c r="AD3074" s="33" t="n">
        <f aca="false">INDEX(Lookup_Tables!$B$3:$B$12,MATCH(H3074,Lookup_Tables!$A$3:$A$12,0))</f>
        <v>4600000</v>
      </c>
      <c r="AE3074" s="27" t="str">
        <f aca="false">INDEX(Lookup_Tables!$C$3:$C$12,MATCH(H3074,Lookup_Tables!$A$3:$A$12,0))</f>
        <v>Dr. Farhan Khan</v>
      </c>
      <c r="AF3074" s="27" t="str">
        <f aca="false">IFERROR(INDEX(Lookup_Tables!$F$16:$F$45,MATCH(I3074,Lookup_Tables!$E$16:$E$45,0)),"N/A")</f>
        <v>EMP207</v>
      </c>
      <c r="AG3074" s="27" t="n">
        <f aca="false">_xlfn.IFS(R3074="Recovered",4,R3074="Referred",3,R3074="Admitted",2,R3074="Deceased",1,TRUE(),0)</f>
        <v>3</v>
      </c>
      <c r="AH3074" s="27" t="str">
        <f aca="false">IF(T3074&gt;=4,"Satisfied",IF(T3074&gt;=3,"Neutral","Needs Improvement"))</f>
        <v>Neutral</v>
      </c>
    </row>
    <row r="3075" customFormat="false" ht="15" hidden="false" customHeight="false" outlineLevel="0" collapsed="false">
      <c r="A3075" s="30" t="s">
        <v>4140</v>
      </c>
      <c r="B3075" s="30" t="s">
        <v>2604</v>
      </c>
      <c r="C3075" s="30" t="n">
        <v>43</v>
      </c>
      <c r="D3075" s="30" t="s">
        <v>181</v>
      </c>
      <c r="E3075" s="31" t="n">
        <v>45460</v>
      </c>
      <c r="F3075" s="30" t="s">
        <v>1374</v>
      </c>
      <c r="G3075" s="31" t="n">
        <v>45469</v>
      </c>
      <c r="H3075" s="30" t="s">
        <v>168</v>
      </c>
      <c r="I3075" s="30" t="s">
        <v>366</v>
      </c>
      <c r="J3075" s="30" t="s">
        <v>191</v>
      </c>
      <c r="K3075" s="30" t="s">
        <v>202</v>
      </c>
      <c r="L3075" s="30" t="n">
        <v>11</v>
      </c>
      <c r="M3075" s="30" t="n">
        <v>74</v>
      </c>
      <c r="N3075" s="30" t="s">
        <v>186</v>
      </c>
      <c r="O3075" s="30" t="s">
        <v>128</v>
      </c>
      <c r="P3075" s="30" t="s">
        <v>187</v>
      </c>
      <c r="Q3075" s="32" t="n">
        <v>16026</v>
      </c>
      <c r="R3075" s="30" t="s">
        <v>268</v>
      </c>
      <c r="S3075" s="30" t="s">
        <v>141</v>
      </c>
      <c r="T3075" s="30" t="n">
        <v>3</v>
      </c>
      <c r="U3075" s="30" t="n">
        <f aca="false">YEAR(E3075)</f>
        <v>2024</v>
      </c>
      <c r="V3075" s="30" t="str">
        <f aca="false">TEXT(E3075,"MMM-YYYY")</f>
        <v>Jun-2024</v>
      </c>
      <c r="W3075" s="30" t="n">
        <f aca="false">MONTH(E3075)</f>
        <v>6</v>
      </c>
      <c r="X3075" s="30" t="str">
        <f aca="false">TEXT(WEEKDAY(E3075,2),"0")&amp;" - "&amp;TEXT(E3075,"dddd")</f>
        <v>1 - Monday</v>
      </c>
      <c r="Y3075" s="30" t="str">
        <f aca="false">_xlfn.IFS(C3075&lt;18,"Child (0-17)",C3075&lt;40,"Young Adult (18-39)",C3075&lt;60,"Adult (40-59)",TRUE(),"Senior (60+)")</f>
        <v>Adult (40-59)</v>
      </c>
      <c r="Z3075" s="30" t="n">
        <f aca="false">ROUND(G3075-E3075,0)</f>
        <v>9</v>
      </c>
      <c r="AA3075" s="30" t="n">
        <f aca="false">L3075+M3075</f>
        <v>85</v>
      </c>
      <c r="AB3075" s="30" t="n">
        <f aca="false">IFERROR(ROUND(Q3075/AA3075,2),0)</f>
        <v>188.54</v>
      </c>
      <c r="AC3075" s="30" t="str">
        <f aca="false">IF(AND(K3075="Critical",N3075="No"),"URGENT - No Bed","Normal")</f>
        <v>Normal</v>
      </c>
      <c r="AD3075" s="34" t="n">
        <f aca="false">INDEX(Lookup_Tables!$B$3:$B$12,MATCH(H3075,Lookup_Tables!$A$3:$A$12,0))</f>
        <v>4400000</v>
      </c>
      <c r="AE3075" s="30" t="str">
        <f aca="false">INDEX(Lookup_Tables!$C$3:$C$12,MATCH(H3075,Lookup_Tables!$A$3:$A$12,0))</f>
        <v>Dr. Neha Chopra</v>
      </c>
      <c r="AF3075" s="30" t="str">
        <f aca="false">IFERROR(INDEX(Lookup_Tables!$F$16:$F$45,MATCH(I3075,Lookup_Tables!$E$16:$E$45,0)),"N/A")</f>
        <v>EMP218</v>
      </c>
      <c r="AG3075" s="30" t="n">
        <f aca="false">_xlfn.IFS(R3075="Recovered",4,R3075="Referred",3,R3075="Admitted",2,R3075="Deceased",1,TRUE(),0)</f>
        <v>3</v>
      </c>
      <c r="AH3075" s="30" t="str">
        <f aca="false">IF(T3075&gt;=4,"Satisfied",IF(T3075&gt;=3,"Neutral","Needs Improvement"))</f>
        <v>Neutral</v>
      </c>
    </row>
    <row r="3076" customFormat="false" ht="15" hidden="false" customHeight="false" outlineLevel="0" collapsed="false">
      <c r="A3076" s="27" t="s">
        <v>4439</v>
      </c>
      <c r="B3076" s="27" t="s">
        <v>513</v>
      </c>
      <c r="C3076" s="27" t="n">
        <v>12</v>
      </c>
      <c r="D3076" s="27" t="s">
        <v>121</v>
      </c>
      <c r="E3076" s="28" t="n">
        <v>45631</v>
      </c>
      <c r="F3076" s="27" t="s">
        <v>1614</v>
      </c>
      <c r="G3076" s="28" t="n">
        <v>45634</v>
      </c>
      <c r="H3076" s="27" t="s">
        <v>242</v>
      </c>
      <c r="I3076" s="27" t="s">
        <v>243</v>
      </c>
      <c r="J3076" s="27" t="s">
        <v>401</v>
      </c>
      <c r="K3076" s="27" t="s">
        <v>156</v>
      </c>
      <c r="L3076" s="27" t="n">
        <v>49</v>
      </c>
      <c r="M3076" s="27" t="n">
        <v>61</v>
      </c>
      <c r="N3076" s="27" t="s">
        <v>127</v>
      </c>
      <c r="O3076" s="27" t="s">
        <v>128</v>
      </c>
      <c r="P3076" s="27" t="s">
        <v>129</v>
      </c>
      <c r="Q3076" s="29" t="n">
        <v>3071.43</v>
      </c>
      <c r="R3076" s="27" t="s">
        <v>130</v>
      </c>
      <c r="S3076" s="27" t="s">
        <v>192</v>
      </c>
      <c r="T3076" s="27" t="n">
        <v>4</v>
      </c>
      <c r="U3076" s="27" t="n">
        <f aca="false">YEAR(E3076)</f>
        <v>2024</v>
      </c>
      <c r="V3076" s="27" t="str">
        <f aca="false">TEXT(E3076,"MMM-YYYY")</f>
        <v>Dec-2024</v>
      </c>
      <c r="W3076" s="27" t="n">
        <f aca="false">MONTH(E3076)</f>
        <v>12</v>
      </c>
      <c r="X3076" s="27" t="str">
        <f aca="false">TEXT(WEEKDAY(E3076,2),"0")&amp;" - "&amp;TEXT(E3076,"dddd")</f>
        <v>4 - Thursday</v>
      </c>
      <c r="Y3076" s="27" t="str">
        <f aca="false">_xlfn.IFS(C3076&lt;18,"Child (0-17)",C3076&lt;40,"Young Adult (18-39)",C3076&lt;60,"Adult (40-59)",TRUE(),"Senior (60+)")</f>
        <v>Child (0-17)</v>
      </c>
      <c r="Z3076" s="27" t="n">
        <f aca="false">ROUND(G3076-E3076,0)</f>
        <v>3</v>
      </c>
      <c r="AA3076" s="27" t="n">
        <f aca="false">L3076+M3076</f>
        <v>110</v>
      </c>
      <c r="AB3076" s="27" t="n">
        <f aca="false">IFERROR(ROUND(Q3076/AA3076,2),0)</f>
        <v>27.92</v>
      </c>
      <c r="AC3076" s="27" t="str">
        <f aca="false">IF(AND(K3076="Critical",N3076="No"),"URGENT - No Bed","Normal")</f>
        <v>Normal</v>
      </c>
      <c r="AD3076" s="33" t="n">
        <f aca="false">INDEX(Lookup_Tables!$B$3:$B$12,MATCH(H3076,Lookup_Tables!$A$3:$A$12,0))</f>
        <v>3000000</v>
      </c>
      <c r="AE3076" s="27" t="str">
        <f aca="false">INDEX(Lookup_Tables!$C$3:$C$12,MATCH(H3076,Lookup_Tables!$A$3:$A$12,0))</f>
        <v>Dr. Pooja Iyer</v>
      </c>
      <c r="AF3076" s="27" t="str">
        <f aca="false">IFERROR(INDEX(Lookup_Tables!$F$16:$F$45,MATCH(I3076,Lookup_Tables!$E$16:$E$45,0)),"N/A")</f>
        <v>EMP214</v>
      </c>
      <c r="AG3076" s="27" t="n">
        <f aca="false">_xlfn.IFS(R3076="Recovered",4,R3076="Referred",3,R3076="Admitted",2,R3076="Deceased",1,TRUE(),0)</f>
        <v>4</v>
      </c>
      <c r="AH3076" s="27" t="str">
        <f aca="false">IF(T3076&gt;=4,"Satisfied",IF(T3076&gt;=3,"Neutral","Needs Improvement"))</f>
        <v>Satisfied</v>
      </c>
    </row>
    <row r="3077" customFormat="false" ht="15" hidden="false" customHeight="false" outlineLevel="0" collapsed="false">
      <c r="A3077" s="30" t="s">
        <v>4965</v>
      </c>
      <c r="B3077" s="30" t="s">
        <v>1216</v>
      </c>
      <c r="C3077" s="30" t="n">
        <v>79</v>
      </c>
      <c r="D3077" s="30" t="s">
        <v>181</v>
      </c>
      <c r="E3077" s="31" t="n">
        <v>45557</v>
      </c>
      <c r="F3077" s="30" t="s">
        <v>1104</v>
      </c>
      <c r="G3077" s="31" t="n">
        <v>45557</v>
      </c>
      <c r="H3077" s="30" t="s">
        <v>183</v>
      </c>
      <c r="I3077" s="30" t="s">
        <v>184</v>
      </c>
      <c r="J3077" s="30" t="s">
        <v>185</v>
      </c>
      <c r="K3077" s="30" t="s">
        <v>138</v>
      </c>
      <c r="L3077" s="30" t="n">
        <v>67</v>
      </c>
      <c r="M3077" s="30" t="n">
        <v>39</v>
      </c>
      <c r="N3077" s="30" t="s">
        <v>127</v>
      </c>
      <c r="O3077" s="30" t="s">
        <v>149</v>
      </c>
      <c r="P3077" s="30" t="s">
        <v>129</v>
      </c>
      <c r="Q3077" s="32" t="n">
        <v>1728.16</v>
      </c>
      <c r="R3077" s="30" t="s">
        <v>130</v>
      </c>
      <c r="S3077" s="30" t="s">
        <v>141</v>
      </c>
      <c r="T3077" s="30" t="n">
        <v>3</v>
      </c>
      <c r="U3077" s="30" t="n">
        <f aca="false">YEAR(E3077)</f>
        <v>2024</v>
      </c>
      <c r="V3077" s="30" t="str">
        <f aca="false">TEXT(E3077,"MMM-YYYY")</f>
        <v>Sep-2024</v>
      </c>
      <c r="W3077" s="30" t="n">
        <f aca="false">MONTH(E3077)</f>
        <v>9</v>
      </c>
      <c r="X3077" s="30" t="str">
        <f aca="false">TEXT(WEEKDAY(E3077,2),"0")&amp;" - "&amp;TEXT(E3077,"dddd")</f>
        <v>7 - Sunday</v>
      </c>
      <c r="Y3077" s="30" t="str">
        <f aca="false">_xlfn.IFS(C3077&lt;18,"Child (0-17)",C3077&lt;40,"Young Adult (18-39)",C3077&lt;60,"Adult (40-59)",TRUE(),"Senior (60+)")</f>
        <v>Senior (60+)</v>
      </c>
      <c r="Z3077" s="30" t="n">
        <f aca="false">ROUND(G3077-E3077,0)</f>
        <v>0</v>
      </c>
      <c r="AA3077" s="30" t="n">
        <f aca="false">L3077+M3077</f>
        <v>106</v>
      </c>
      <c r="AB3077" s="30" t="n">
        <f aca="false">IFERROR(ROUND(Q3077/AA3077,2),0)</f>
        <v>16.3</v>
      </c>
      <c r="AC3077" s="30" t="str">
        <f aca="false">IF(AND(K3077="Critical",N3077="No"),"URGENT - No Bed","Normal")</f>
        <v>Normal</v>
      </c>
      <c r="AD3077" s="34" t="n">
        <f aca="false">INDEX(Lookup_Tables!$B$3:$B$12,MATCH(H3077,Lookup_Tables!$A$3:$A$12,0))</f>
        <v>3100000</v>
      </c>
      <c r="AE3077" s="30" t="str">
        <f aca="false">INDEX(Lookup_Tables!$C$3:$C$12,MATCH(H3077,Lookup_Tables!$A$3:$A$12,0))</f>
        <v>Dr. Kavita Rao</v>
      </c>
      <c r="AF3077" s="30" t="str">
        <f aca="false">IFERROR(INDEX(Lookup_Tables!$F$16:$F$45,MATCH(I3077,Lookup_Tables!$E$16:$E$45,0)),"N/A")</f>
        <v>EMP226</v>
      </c>
      <c r="AG3077" s="30" t="n">
        <f aca="false">_xlfn.IFS(R3077="Recovered",4,R3077="Referred",3,R3077="Admitted",2,R3077="Deceased",1,TRUE(),0)</f>
        <v>4</v>
      </c>
      <c r="AH3077" s="30" t="str">
        <f aca="false">IF(T3077&gt;=4,"Satisfied",IF(T3077&gt;=3,"Neutral","Needs Improvement"))</f>
        <v>Neutral</v>
      </c>
    </row>
    <row r="3078" customFormat="false" ht="15" hidden="false" customHeight="false" outlineLevel="0" collapsed="false">
      <c r="A3078" s="27" t="s">
        <v>4100</v>
      </c>
      <c r="B3078" s="27" t="s">
        <v>3479</v>
      </c>
      <c r="C3078" s="27" t="n">
        <v>26</v>
      </c>
      <c r="D3078" s="27" t="s">
        <v>121</v>
      </c>
      <c r="E3078" s="28" t="n">
        <v>45313</v>
      </c>
      <c r="F3078" s="27" t="s">
        <v>1436</v>
      </c>
      <c r="G3078" s="28" t="n">
        <v>45318</v>
      </c>
      <c r="H3078" s="27" t="s">
        <v>217</v>
      </c>
      <c r="I3078" s="27" t="s">
        <v>282</v>
      </c>
      <c r="J3078" s="27" t="s">
        <v>283</v>
      </c>
      <c r="K3078" s="27" t="s">
        <v>126</v>
      </c>
      <c r="L3078" s="27" t="n">
        <v>29</v>
      </c>
      <c r="M3078" s="27" t="n">
        <v>101</v>
      </c>
      <c r="N3078" s="27" t="s">
        <v>127</v>
      </c>
      <c r="O3078" s="27" t="s">
        <v>139</v>
      </c>
      <c r="P3078" s="27" t="s">
        <v>150</v>
      </c>
      <c r="Q3078" s="29" t="n">
        <v>7637.79</v>
      </c>
      <c r="R3078" s="27" t="s">
        <v>130</v>
      </c>
      <c r="S3078" s="27" t="s">
        <v>157</v>
      </c>
      <c r="T3078" s="27" t="n">
        <v>3</v>
      </c>
      <c r="U3078" s="27" t="n">
        <f aca="false">YEAR(E3078)</f>
        <v>2024</v>
      </c>
      <c r="V3078" s="27" t="str">
        <f aca="false">TEXT(E3078,"MMM-YYYY")</f>
        <v>Jan-2024</v>
      </c>
      <c r="W3078" s="27" t="n">
        <f aca="false">MONTH(E3078)</f>
        <v>1</v>
      </c>
      <c r="X3078" s="27" t="str">
        <f aca="false">TEXT(WEEKDAY(E3078,2),"0")&amp;" - "&amp;TEXT(E3078,"dddd")</f>
        <v>1 - Monday</v>
      </c>
      <c r="Y3078" s="27" t="str">
        <f aca="false">_xlfn.IFS(C3078&lt;18,"Child (0-17)",C3078&lt;40,"Young Adult (18-39)",C3078&lt;60,"Adult (40-59)",TRUE(),"Senior (60+)")</f>
        <v>Young Adult (18-39)</v>
      </c>
      <c r="Z3078" s="27" t="n">
        <f aca="false">ROUND(G3078-E3078,0)</f>
        <v>5</v>
      </c>
      <c r="AA3078" s="27" t="n">
        <f aca="false">L3078+M3078</f>
        <v>130</v>
      </c>
      <c r="AB3078" s="27" t="n">
        <f aca="false">IFERROR(ROUND(Q3078/AA3078,2),0)</f>
        <v>58.75</v>
      </c>
      <c r="AC3078" s="27" t="str">
        <f aca="false">IF(AND(K3078="Critical",N3078="No"),"URGENT - No Bed","Normal")</f>
        <v>Normal</v>
      </c>
      <c r="AD3078" s="33" t="n">
        <f aca="false">INDEX(Lookup_Tables!$B$3:$B$12,MATCH(H3078,Lookup_Tables!$A$3:$A$12,0))</f>
        <v>4200000</v>
      </c>
      <c r="AE3078" s="27" t="str">
        <f aca="false">INDEX(Lookup_Tables!$C$3:$C$12,MATCH(H3078,Lookup_Tables!$A$3:$A$12,0))</f>
        <v>Dr. Anil Kapoor</v>
      </c>
      <c r="AF3078" s="27" t="str">
        <f aca="false">IFERROR(INDEX(Lookup_Tables!$F$16:$F$45,MATCH(I3078,Lookup_Tables!$E$16:$E$45,0)),"N/A")</f>
        <v>EMP200</v>
      </c>
      <c r="AG3078" s="27" t="n">
        <f aca="false">_xlfn.IFS(R3078="Recovered",4,R3078="Referred",3,R3078="Admitted",2,R3078="Deceased",1,TRUE(),0)</f>
        <v>4</v>
      </c>
      <c r="AH3078" s="27" t="str">
        <f aca="false">IF(T3078&gt;=4,"Satisfied",IF(T3078&gt;=3,"Neutral","Needs Improvement"))</f>
        <v>Neutral</v>
      </c>
    </row>
    <row r="3079" customFormat="false" ht="15" hidden="false" customHeight="false" outlineLevel="0" collapsed="false">
      <c r="A3079" s="30" t="s">
        <v>5627</v>
      </c>
      <c r="B3079" s="30" t="s">
        <v>1563</v>
      </c>
      <c r="C3079" s="30" t="n">
        <v>56</v>
      </c>
      <c r="D3079" s="30" t="s">
        <v>121</v>
      </c>
      <c r="E3079" s="31" t="n">
        <v>45354</v>
      </c>
      <c r="F3079" s="30" t="s">
        <v>710</v>
      </c>
      <c r="G3079" s="31" t="n">
        <v>45354</v>
      </c>
      <c r="H3079" s="30" t="s">
        <v>168</v>
      </c>
      <c r="I3079" s="30" t="s">
        <v>196</v>
      </c>
      <c r="J3079" s="30" t="s">
        <v>170</v>
      </c>
      <c r="K3079" s="30" t="s">
        <v>138</v>
      </c>
      <c r="L3079" s="30" t="n">
        <v>55</v>
      </c>
      <c r="M3079" s="30" t="n">
        <v>16</v>
      </c>
      <c r="N3079" s="30" t="s">
        <v>127</v>
      </c>
      <c r="O3079" s="30" t="s">
        <v>128</v>
      </c>
      <c r="P3079" s="30" t="s">
        <v>140</v>
      </c>
      <c r="Q3079" s="32" t="n">
        <v>1494.71</v>
      </c>
      <c r="R3079" s="30" t="s">
        <v>130</v>
      </c>
      <c r="S3079" s="30" t="s">
        <v>335</v>
      </c>
      <c r="T3079" s="30" t="n">
        <v>4</v>
      </c>
      <c r="U3079" s="30" t="n">
        <f aca="false">YEAR(E3079)</f>
        <v>2024</v>
      </c>
      <c r="V3079" s="30" t="str">
        <f aca="false">TEXT(E3079,"MMM-YYYY")</f>
        <v>Mar-2024</v>
      </c>
      <c r="W3079" s="30" t="n">
        <f aca="false">MONTH(E3079)</f>
        <v>3</v>
      </c>
      <c r="X3079" s="30" t="str">
        <f aca="false">TEXT(WEEKDAY(E3079,2),"0")&amp;" - "&amp;TEXT(E3079,"dddd")</f>
        <v>7 - Sunday</v>
      </c>
      <c r="Y3079" s="30" t="str">
        <f aca="false">_xlfn.IFS(C3079&lt;18,"Child (0-17)",C3079&lt;40,"Young Adult (18-39)",C3079&lt;60,"Adult (40-59)",TRUE(),"Senior (60+)")</f>
        <v>Adult (40-59)</v>
      </c>
      <c r="Z3079" s="30" t="n">
        <f aca="false">ROUND(G3079-E3079,0)</f>
        <v>0</v>
      </c>
      <c r="AA3079" s="30" t="n">
        <f aca="false">L3079+M3079</f>
        <v>71</v>
      </c>
      <c r="AB3079" s="30" t="n">
        <f aca="false">IFERROR(ROUND(Q3079/AA3079,2),0)</f>
        <v>21.05</v>
      </c>
      <c r="AC3079" s="30" t="str">
        <f aca="false">IF(AND(K3079="Critical",N3079="No"),"URGENT - No Bed","Normal")</f>
        <v>Normal</v>
      </c>
      <c r="AD3079" s="34" t="n">
        <f aca="false">INDEX(Lookup_Tables!$B$3:$B$12,MATCH(H3079,Lookup_Tables!$A$3:$A$12,0))</f>
        <v>4400000</v>
      </c>
      <c r="AE3079" s="30" t="str">
        <f aca="false">INDEX(Lookup_Tables!$C$3:$C$12,MATCH(H3079,Lookup_Tables!$A$3:$A$12,0))</f>
        <v>Dr. Neha Chopra</v>
      </c>
      <c r="AF3079" s="30" t="str">
        <f aca="false">IFERROR(INDEX(Lookup_Tables!$F$16:$F$45,MATCH(I3079,Lookup_Tables!$E$16:$E$45,0)),"N/A")</f>
        <v>EMP219</v>
      </c>
      <c r="AG3079" s="30" t="n">
        <f aca="false">_xlfn.IFS(R3079="Recovered",4,R3079="Referred",3,R3079="Admitted",2,R3079="Deceased",1,TRUE(),0)</f>
        <v>4</v>
      </c>
      <c r="AH3079" s="30" t="str">
        <f aca="false">IF(T3079&gt;=4,"Satisfied",IF(T3079&gt;=3,"Neutral","Needs Improvement"))</f>
        <v>Satisfied</v>
      </c>
    </row>
    <row r="3080" customFormat="false" ht="15" hidden="false" customHeight="false" outlineLevel="0" collapsed="false">
      <c r="A3080" s="27" t="s">
        <v>5337</v>
      </c>
      <c r="B3080" s="27" t="s">
        <v>3920</v>
      </c>
      <c r="C3080" s="27" t="n">
        <v>38</v>
      </c>
      <c r="D3080" s="27" t="s">
        <v>121</v>
      </c>
      <c r="E3080" s="28" t="n">
        <v>45361</v>
      </c>
      <c r="F3080" s="27" t="s">
        <v>160</v>
      </c>
      <c r="G3080" s="28" t="n">
        <v>45364</v>
      </c>
      <c r="H3080" s="27" t="s">
        <v>236</v>
      </c>
      <c r="I3080" s="27" t="s">
        <v>323</v>
      </c>
      <c r="J3080" s="27" t="s">
        <v>287</v>
      </c>
      <c r="K3080" s="27" t="s">
        <v>156</v>
      </c>
      <c r="L3080" s="27" t="n">
        <v>33</v>
      </c>
      <c r="M3080" s="27" t="n">
        <v>87</v>
      </c>
      <c r="N3080" s="27" t="s">
        <v>127</v>
      </c>
      <c r="O3080" s="27" t="s">
        <v>139</v>
      </c>
      <c r="P3080" s="27" t="s">
        <v>150</v>
      </c>
      <c r="Q3080" s="29" t="n">
        <v>4254.78</v>
      </c>
      <c r="R3080" s="27" t="s">
        <v>172</v>
      </c>
      <c r="S3080" s="27" t="s">
        <v>335</v>
      </c>
      <c r="T3080" s="27" t="n">
        <v>2</v>
      </c>
      <c r="U3080" s="27" t="n">
        <f aca="false">YEAR(E3080)</f>
        <v>2024</v>
      </c>
      <c r="V3080" s="27" t="str">
        <f aca="false">TEXT(E3080,"MMM-YYYY")</f>
        <v>Mar-2024</v>
      </c>
      <c r="W3080" s="27" t="n">
        <f aca="false">MONTH(E3080)</f>
        <v>3</v>
      </c>
      <c r="X3080" s="27" t="str">
        <f aca="false">TEXT(WEEKDAY(E3080,2),"0")&amp;" - "&amp;TEXT(E3080,"dddd")</f>
        <v>7 - Sunday</v>
      </c>
      <c r="Y3080" s="27" t="str">
        <f aca="false">_xlfn.IFS(C3080&lt;18,"Child (0-17)",C3080&lt;40,"Young Adult (18-39)",C3080&lt;60,"Adult (40-59)",TRUE(),"Senior (60+)")</f>
        <v>Young Adult (18-39)</v>
      </c>
      <c r="Z3080" s="27" t="n">
        <f aca="false">ROUND(G3080-E3080,0)</f>
        <v>3</v>
      </c>
      <c r="AA3080" s="27" t="n">
        <f aca="false">L3080+M3080</f>
        <v>120</v>
      </c>
      <c r="AB3080" s="27" t="n">
        <f aca="false">IFERROR(ROUND(Q3080/AA3080,2),0)</f>
        <v>35.46</v>
      </c>
      <c r="AC3080" s="27" t="str">
        <f aca="false">IF(AND(K3080="Critical",N3080="No"),"URGENT - No Bed","Normal")</f>
        <v>Normal</v>
      </c>
      <c r="AD3080" s="33" t="n">
        <f aca="false">INDEX(Lookup_Tables!$B$3:$B$12,MATCH(H3080,Lookup_Tables!$A$3:$A$12,0))</f>
        <v>3900000</v>
      </c>
      <c r="AE3080" s="27" t="str">
        <f aca="false">INDEX(Lookup_Tables!$C$3:$C$12,MATCH(H3080,Lookup_Tables!$A$3:$A$12,0))</f>
        <v>Dr. Rina Mehta</v>
      </c>
      <c r="AF3080" s="27" t="str">
        <f aca="false">IFERROR(INDEX(Lookup_Tables!$F$16:$F$45,MATCH(I3080,Lookup_Tables!$E$16:$E$45,0)),"N/A")</f>
        <v>EMP216</v>
      </c>
      <c r="AG3080" s="27" t="n">
        <f aca="false">_xlfn.IFS(R3080="Recovered",4,R3080="Referred",3,R3080="Admitted",2,R3080="Deceased",1,TRUE(),0)</f>
        <v>2</v>
      </c>
      <c r="AH3080" s="27" t="str">
        <f aca="false">IF(T3080&gt;=4,"Satisfied",IF(T3080&gt;=3,"Neutral","Needs Improvement"))</f>
        <v>Needs Improvement</v>
      </c>
    </row>
    <row r="3081" customFormat="false" ht="15" hidden="false" customHeight="false" outlineLevel="0" collapsed="false">
      <c r="A3081" s="30" t="s">
        <v>2763</v>
      </c>
      <c r="B3081" s="30" t="s">
        <v>1280</v>
      </c>
      <c r="C3081" s="30" t="n">
        <v>43</v>
      </c>
      <c r="D3081" s="30" t="s">
        <v>121</v>
      </c>
      <c r="E3081" s="31" t="n">
        <v>45531</v>
      </c>
      <c r="F3081" s="30" t="s">
        <v>1255</v>
      </c>
      <c r="G3081" s="31" t="n">
        <v>45538</v>
      </c>
      <c r="H3081" s="30" t="s">
        <v>168</v>
      </c>
      <c r="I3081" s="30" t="s">
        <v>169</v>
      </c>
      <c r="J3081" s="30" t="s">
        <v>441</v>
      </c>
      <c r="K3081" s="30" t="s">
        <v>202</v>
      </c>
      <c r="L3081" s="30" t="n">
        <v>19</v>
      </c>
      <c r="M3081" s="30" t="n">
        <v>151</v>
      </c>
      <c r="N3081" s="30" t="s">
        <v>186</v>
      </c>
      <c r="O3081" s="30" t="s">
        <v>139</v>
      </c>
      <c r="P3081" s="30" t="s">
        <v>187</v>
      </c>
      <c r="Q3081" s="32" t="n">
        <v>16962.91</v>
      </c>
      <c r="R3081" s="30" t="s">
        <v>462</v>
      </c>
      <c r="S3081" s="30" t="s">
        <v>164</v>
      </c>
      <c r="T3081" s="30" t="n">
        <v>1</v>
      </c>
      <c r="U3081" s="30" t="n">
        <f aca="false">YEAR(E3081)</f>
        <v>2024</v>
      </c>
      <c r="V3081" s="30" t="str">
        <f aca="false">TEXT(E3081,"MMM-YYYY")</f>
        <v>Aug-2024</v>
      </c>
      <c r="W3081" s="30" t="n">
        <f aca="false">MONTH(E3081)</f>
        <v>8</v>
      </c>
      <c r="X3081" s="30" t="str">
        <f aca="false">TEXT(WEEKDAY(E3081,2),"0")&amp;" - "&amp;TEXT(E3081,"dddd")</f>
        <v>2 - Tuesday</v>
      </c>
      <c r="Y3081" s="30" t="str">
        <f aca="false">_xlfn.IFS(C3081&lt;18,"Child (0-17)",C3081&lt;40,"Young Adult (18-39)",C3081&lt;60,"Adult (40-59)",TRUE(),"Senior (60+)")</f>
        <v>Adult (40-59)</v>
      </c>
      <c r="Z3081" s="30" t="n">
        <f aca="false">ROUND(G3081-E3081,0)</f>
        <v>7</v>
      </c>
      <c r="AA3081" s="30" t="n">
        <f aca="false">L3081+M3081</f>
        <v>170</v>
      </c>
      <c r="AB3081" s="30" t="n">
        <f aca="false">IFERROR(ROUND(Q3081/AA3081,2),0)</f>
        <v>99.78</v>
      </c>
      <c r="AC3081" s="30" t="str">
        <f aca="false">IF(AND(K3081="Critical",N3081="No"),"URGENT - No Bed","Normal")</f>
        <v>Normal</v>
      </c>
      <c r="AD3081" s="34" t="n">
        <f aca="false">INDEX(Lookup_Tables!$B$3:$B$12,MATCH(H3081,Lookup_Tables!$A$3:$A$12,0))</f>
        <v>4400000</v>
      </c>
      <c r="AE3081" s="30" t="str">
        <f aca="false">INDEX(Lookup_Tables!$C$3:$C$12,MATCH(H3081,Lookup_Tables!$A$3:$A$12,0))</f>
        <v>Dr. Neha Chopra</v>
      </c>
      <c r="AF3081" s="30" t="str">
        <f aca="false">IFERROR(INDEX(Lookup_Tables!$F$16:$F$45,MATCH(I3081,Lookup_Tables!$E$16:$E$45,0)),"N/A")</f>
        <v>EMP220</v>
      </c>
      <c r="AG3081" s="30" t="n">
        <f aca="false">_xlfn.IFS(R3081="Recovered",4,R3081="Referred",3,R3081="Admitted",2,R3081="Deceased",1,TRUE(),0)</f>
        <v>1</v>
      </c>
      <c r="AH3081" s="30" t="str">
        <f aca="false">IF(T3081&gt;=4,"Satisfied",IF(T3081&gt;=3,"Neutral","Needs Improvement"))</f>
        <v>Needs Improvement</v>
      </c>
    </row>
    <row r="3082" customFormat="false" ht="15" hidden="false" customHeight="false" outlineLevel="0" collapsed="false">
      <c r="A3082" s="27" t="s">
        <v>4205</v>
      </c>
      <c r="B3082" s="27" t="s">
        <v>189</v>
      </c>
      <c r="C3082" s="27" t="n">
        <v>44</v>
      </c>
      <c r="D3082" s="27" t="s">
        <v>121</v>
      </c>
      <c r="E3082" s="28" t="n">
        <v>45442</v>
      </c>
      <c r="F3082" s="27" t="s">
        <v>601</v>
      </c>
      <c r="G3082" s="28" t="n">
        <v>45443</v>
      </c>
      <c r="H3082" s="27" t="s">
        <v>146</v>
      </c>
      <c r="I3082" s="27" t="s">
        <v>309</v>
      </c>
      <c r="J3082" s="27" t="s">
        <v>244</v>
      </c>
      <c r="K3082" s="27" t="s">
        <v>138</v>
      </c>
      <c r="L3082" s="27" t="n">
        <v>48</v>
      </c>
      <c r="M3082" s="27" t="n">
        <v>35</v>
      </c>
      <c r="N3082" s="27" t="s">
        <v>127</v>
      </c>
      <c r="O3082" s="27" t="s">
        <v>171</v>
      </c>
      <c r="P3082" s="27" t="s">
        <v>187</v>
      </c>
      <c r="Q3082" s="29" t="n">
        <v>866.5</v>
      </c>
      <c r="R3082" s="27" t="s">
        <v>130</v>
      </c>
      <c r="S3082" s="27" t="s">
        <v>178</v>
      </c>
      <c r="T3082" s="27" t="n">
        <v>5</v>
      </c>
      <c r="U3082" s="27" t="n">
        <f aca="false">YEAR(E3082)</f>
        <v>2024</v>
      </c>
      <c r="V3082" s="27" t="str">
        <f aca="false">TEXT(E3082,"MMM-YYYY")</f>
        <v>May-2024</v>
      </c>
      <c r="W3082" s="27" t="n">
        <f aca="false">MONTH(E3082)</f>
        <v>5</v>
      </c>
      <c r="X3082" s="27" t="str">
        <f aca="false">TEXT(WEEKDAY(E3082,2),"0")&amp;" - "&amp;TEXT(E3082,"dddd")</f>
        <v>4 - Thursday</v>
      </c>
      <c r="Y3082" s="27" t="str">
        <f aca="false">_xlfn.IFS(C3082&lt;18,"Child (0-17)",C3082&lt;40,"Young Adult (18-39)",C3082&lt;60,"Adult (40-59)",TRUE(),"Senior (60+)")</f>
        <v>Adult (40-59)</v>
      </c>
      <c r="Z3082" s="27" t="n">
        <f aca="false">ROUND(G3082-E3082,0)</f>
        <v>1</v>
      </c>
      <c r="AA3082" s="27" t="n">
        <f aca="false">L3082+M3082</f>
        <v>83</v>
      </c>
      <c r="AB3082" s="27" t="n">
        <f aca="false">IFERROR(ROUND(Q3082/AA3082,2),0)</f>
        <v>10.44</v>
      </c>
      <c r="AC3082" s="27" t="str">
        <f aca="false">IF(AND(K3082="Critical",N3082="No"),"URGENT - No Bed","Normal")</f>
        <v>Normal</v>
      </c>
      <c r="AD3082" s="33" t="n">
        <f aca="false">INDEX(Lookup_Tables!$B$3:$B$12,MATCH(H3082,Lookup_Tables!$A$3:$A$12,0))</f>
        <v>2700000</v>
      </c>
      <c r="AE3082" s="27" t="str">
        <f aca="false">INDEX(Lookup_Tables!$C$3:$C$12,MATCH(H3082,Lookup_Tables!$A$3:$A$12,0))</f>
        <v>Dr. Vikram Singh</v>
      </c>
      <c r="AF3082" s="27" t="str">
        <f aca="false">IFERROR(INDEX(Lookup_Tables!$F$16:$F$45,MATCH(I3082,Lookup_Tables!$E$16:$E$45,0)),"N/A")</f>
        <v>EMP228</v>
      </c>
      <c r="AG3082" s="27" t="n">
        <f aca="false">_xlfn.IFS(R3082="Recovered",4,R3082="Referred",3,R3082="Admitted",2,R3082="Deceased",1,TRUE(),0)</f>
        <v>4</v>
      </c>
      <c r="AH3082" s="27" t="str">
        <f aca="false">IF(T3082&gt;=4,"Satisfied",IF(T3082&gt;=3,"Neutral","Needs Improvement"))</f>
        <v>Satisfied</v>
      </c>
    </row>
    <row r="3083" customFormat="false" ht="15" hidden="false" customHeight="false" outlineLevel="0" collapsed="false">
      <c r="A3083" s="30" t="s">
        <v>2146</v>
      </c>
      <c r="B3083" s="30" t="s">
        <v>2147</v>
      </c>
      <c r="C3083" s="30" t="n">
        <v>16</v>
      </c>
      <c r="D3083" s="30" t="s">
        <v>121</v>
      </c>
      <c r="E3083" s="31" t="n">
        <v>45556</v>
      </c>
      <c r="F3083" s="30" t="s">
        <v>1332</v>
      </c>
      <c r="G3083" s="31" t="n">
        <v>45561</v>
      </c>
      <c r="H3083" s="30" t="s">
        <v>168</v>
      </c>
      <c r="I3083" s="30" t="s">
        <v>169</v>
      </c>
      <c r="J3083" s="30" t="s">
        <v>367</v>
      </c>
      <c r="K3083" s="30" t="s">
        <v>126</v>
      </c>
      <c r="L3083" s="30" t="n">
        <v>41</v>
      </c>
      <c r="M3083" s="30" t="n">
        <v>112</v>
      </c>
      <c r="N3083" s="30" t="s">
        <v>186</v>
      </c>
      <c r="O3083" s="30" t="s">
        <v>128</v>
      </c>
      <c r="P3083" s="30" t="s">
        <v>140</v>
      </c>
      <c r="Q3083" s="32" t="n">
        <v>7554.57</v>
      </c>
      <c r="R3083" s="30" t="s">
        <v>130</v>
      </c>
      <c r="S3083" s="30" t="s">
        <v>151</v>
      </c>
      <c r="T3083" s="30" t="n">
        <v>2</v>
      </c>
      <c r="U3083" s="30" t="n">
        <f aca="false">YEAR(E3083)</f>
        <v>2024</v>
      </c>
      <c r="V3083" s="30" t="str">
        <f aca="false">TEXT(E3083,"MMM-YYYY")</f>
        <v>Sep-2024</v>
      </c>
      <c r="W3083" s="30" t="n">
        <f aca="false">MONTH(E3083)</f>
        <v>9</v>
      </c>
      <c r="X3083" s="30" t="str">
        <f aca="false">TEXT(WEEKDAY(E3083,2),"0")&amp;" - "&amp;TEXT(E3083,"dddd")</f>
        <v>6 - Saturday</v>
      </c>
      <c r="Y3083" s="30" t="str">
        <f aca="false">_xlfn.IFS(C3083&lt;18,"Child (0-17)",C3083&lt;40,"Young Adult (18-39)",C3083&lt;60,"Adult (40-59)",TRUE(),"Senior (60+)")</f>
        <v>Child (0-17)</v>
      </c>
      <c r="Z3083" s="30" t="n">
        <f aca="false">ROUND(G3083-E3083,0)</f>
        <v>5</v>
      </c>
      <c r="AA3083" s="30" t="n">
        <f aca="false">L3083+M3083</f>
        <v>153</v>
      </c>
      <c r="AB3083" s="30" t="n">
        <f aca="false">IFERROR(ROUND(Q3083/AA3083,2),0)</f>
        <v>49.38</v>
      </c>
      <c r="AC3083" s="30" t="str">
        <f aca="false">IF(AND(K3083="Critical",N3083="No"),"URGENT - No Bed","Normal")</f>
        <v>Normal</v>
      </c>
      <c r="AD3083" s="34" t="n">
        <f aca="false">INDEX(Lookup_Tables!$B$3:$B$12,MATCH(H3083,Lookup_Tables!$A$3:$A$12,0))</f>
        <v>4400000</v>
      </c>
      <c r="AE3083" s="30" t="str">
        <f aca="false">INDEX(Lookup_Tables!$C$3:$C$12,MATCH(H3083,Lookup_Tables!$A$3:$A$12,0))</f>
        <v>Dr. Neha Chopra</v>
      </c>
      <c r="AF3083" s="30" t="str">
        <f aca="false">IFERROR(INDEX(Lookup_Tables!$F$16:$F$45,MATCH(I3083,Lookup_Tables!$E$16:$E$45,0)),"N/A")</f>
        <v>EMP220</v>
      </c>
      <c r="AG3083" s="30" t="n">
        <f aca="false">_xlfn.IFS(R3083="Recovered",4,R3083="Referred",3,R3083="Admitted",2,R3083="Deceased",1,TRUE(),0)</f>
        <v>4</v>
      </c>
      <c r="AH3083" s="30" t="str">
        <f aca="false">IF(T3083&gt;=4,"Satisfied",IF(T3083&gt;=3,"Neutral","Needs Improvement"))</f>
        <v>Needs Improvement</v>
      </c>
    </row>
    <row r="3084" customFormat="false" ht="15" hidden="false" customHeight="false" outlineLevel="0" collapsed="false">
      <c r="A3084" s="27" t="s">
        <v>4978</v>
      </c>
      <c r="B3084" s="27" t="s">
        <v>4979</v>
      </c>
      <c r="C3084" s="27" t="n">
        <v>73</v>
      </c>
      <c r="D3084" s="27" t="s">
        <v>181</v>
      </c>
      <c r="E3084" s="28" t="n">
        <v>45317</v>
      </c>
      <c r="F3084" s="27" t="s">
        <v>391</v>
      </c>
      <c r="G3084" s="28" t="n">
        <v>45318</v>
      </c>
      <c r="H3084" s="27" t="s">
        <v>206</v>
      </c>
      <c r="I3084" s="27" t="s">
        <v>207</v>
      </c>
      <c r="J3084" s="27" t="s">
        <v>208</v>
      </c>
      <c r="K3084" s="27" t="s">
        <v>138</v>
      </c>
      <c r="L3084" s="27" t="n">
        <v>76</v>
      </c>
      <c r="M3084" s="27" t="n">
        <v>28</v>
      </c>
      <c r="N3084" s="27" t="s">
        <v>127</v>
      </c>
      <c r="O3084" s="27" t="s">
        <v>128</v>
      </c>
      <c r="P3084" s="27" t="s">
        <v>140</v>
      </c>
      <c r="Q3084" s="29" t="n">
        <v>1152</v>
      </c>
      <c r="R3084" s="27" t="s">
        <v>130</v>
      </c>
      <c r="S3084" s="27" t="s">
        <v>197</v>
      </c>
      <c r="T3084" s="27" t="n">
        <v>3</v>
      </c>
      <c r="U3084" s="27" t="n">
        <f aca="false">YEAR(E3084)</f>
        <v>2024</v>
      </c>
      <c r="V3084" s="27" t="str">
        <f aca="false">TEXT(E3084,"MMM-YYYY")</f>
        <v>Jan-2024</v>
      </c>
      <c r="W3084" s="27" t="n">
        <f aca="false">MONTH(E3084)</f>
        <v>1</v>
      </c>
      <c r="X3084" s="27" t="str">
        <f aca="false">TEXT(WEEKDAY(E3084,2),"0")&amp;" - "&amp;TEXT(E3084,"dddd")</f>
        <v>5 - Friday</v>
      </c>
      <c r="Y3084" s="27" t="str">
        <f aca="false">_xlfn.IFS(C3084&lt;18,"Child (0-17)",C3084&lt;40,"Young Adult (18-39)",C3084&lt;60,"Adult (40-59)",TRUE(),"Senior (60+)")</f>
        <v>Senior (60+)</v>
      </c>
      <c r="Z3084" s="27" t="n">
        <f aca="false">ROUND(G3084-E3084,0)</f>
        <v>1</v>
      </c>
      <c r="AA3084" s="27" t="n">
        <f aca="false">L3084+M3084</f>
        <v>104</v>
      </c>
      <c r="AB3084" s="27" t="n">
        <f aca="false">IFERROR(ROUND(Q3084/AA3084,2),0)</f>
        <v>11.08</v>
      </c>
      <c r="AC3084" s="27" t="str">
        <f aca="false">IF(AND(K3084="Critical",N3084="No"),"URGENT - No Bed","Normal")</f>
        <v>Normal</v>
      </c>
      <c r="AD3084" s="33" t="n">
        <f aca="false">INDEX(Lookup_Tables!$B$3:$B$12,MATCH(H3084,Lookup_Tables!$A$3:$A$12,0))</f>
        <v>2800000</v>
      </c>
      <c r="AE3084" s="27" t="str">
        <f aca="false">INDEX(Lookup_Tables!$C$3:$C$12,MATCH(H3084,Lookup_Tables!$A$3:$A$12,0))</f>
        <v>Dr. Suresh Nair</v>
      </c>
      <c r="AF3084" s="27" t="str">
        <f aca="false">IFERROR(INDEX(Lookup_Tables!$F$16:$F$45,MATCH(I3084,Lookup_Tables!$E$16:$E$45,0)),"N/A")</f>
        <v>EMP209</v>
      </c>
      <c r="AG3084" s="27" t="n">
        <f aca="false">_xlfn.IFS(R3084="Recovered",4,R3084="Referred",3,R3084="Admitted",2,R3084="Deceased",1,TRUE(),0)</f>
        <v>4</v>
      </c>
      <c r="AH3084" s="27" t="str">
        <f aca="false">IF(T3084&gt;=4,"Satisfied",IF(T3084&gt;=3,"Neutral","Needs Improvement"))</f>
        <v>Neutral</v>
      </c>
    </row>
    <row r="3085" customFormat="false" ht="15" hidden="false" customHeight="false" outlineLevel="0" collapsed="false">
      <c r="A3085" s="30" t="s">
        <v>1201</v>
      </c>
      <c r="B3085" s="30" t="s">
        <v>1202</v>
      </c>
      <c r="C3085" s="30" t="n">
        <v>64</v>
      </c>
      <c r="D3085" s="30" t="s">
        <v>181</v>
      </c>
      <c r="E3085" s="31" t="n">
        <v>45515</v>
      </c>
      <c r="F3085" s="30" t="s">
        <v>160</v>
      </c>
      <c r="G3085" s="31" t="n">
        <v>45515</v>
      </c>
      <c r="H3085" s="30" t="s">
        <v>146</v>
      </c>
      <c r="I3085" s="30" t="s">
        <v>147</v>
      </c>
      <c r="J3085" s="30" t="s">
        <v>222</v>
      </c>
      <c r="K3085" s="30" t="s">
        <v>156</v>
      </c>
      <c r="L3085" s="30" t="n">
        <v>32</v>
      </c>
      <c r="M3085" s="30" t="n">
        <v>80</v>
      </c>
      <c r="N3085" s="30" t="s">
        <v>127</v>
      </c>
      <c r="O3085" s="30" t="s">
        <v>139</v>
      </c>
      <c r="P3085" s="30" t="s">
        <v>140</v>
      </c>
      <c r="Q3085" s="32" t="n">
        <v>4710.33</v>
      </c>
      <c r="R3085" s="30" t="s">
        <v>130</v>
      </c>
      <c r="S3085" s="30" t="s">
        <v>131</v>
      </c>
      <c r="T3085" s="30" t="n">
        <v>4</v>
      </c>
      <c r="U3085" s="30" t="n">
        <f aca="false">YEAR(E3085)</f>
        <v>2024</v>
      </c>
      <c r="V3085" s="30" t="str">
        <f aca="false">TEXT(E3085,"MMM-YYYY")</f>
        <v>Aug-2024</v>
      </c>
      <c r="W3085" s="30" t="n">
        <f aca="false">MONTH(E3085)</f>
        <v>8</v>
      </c>
      <c r="X3085" s="30" t="str">
        <f aca="false">TEXT(WEEKDAY(E3085,2),"0")&amp;" - "&amp;TEXT(E3085,"dddd")</f>
        <v>7 - Sunday</v>
      </c>
      <c r="Y3085" s="30" t="str">
        <f aca="false">_xlfn.IFS(C3085&lt;18,"Child (0-17)",C3085&lt;40,"Young Adult (18-39)",C3085&lt;60,"Adult (40-59)",TRUE(),"Senior (60+)")</f>
        <v>Senior (60+)</v>
      </c>
      <c r="Z3085" s="30" t="n">
        <f aca="false">ROUND(G3085-E3085,0)</f>
        <v>0</v>
      </c>
      <c r="AA3085" s="30" t="n">
        <f aca="false">L3085+M3085</f>
        <v>112</v>
      </c>
      <c r="AB3085" s="30" t="n">
        <f aca="false">IFERROR(ROUND(Q3085/AA3085,2),0)</f>
        <v>42.06</v>
      </c>
      <c r="AC3085" s="30" t="str">
        <f aca="false">IF(AND(K3085="Critical",N3085="No"),"URGENT - No Bed","Normal")</f>
        <v>Normal</v>
      </c>
      <c r="AD3085" s="34" t="n">
        <f aca="false">INDEX(Lookup_Tables!$B$3:$B$12,MATCH(H3085,Lookup_Tables!$A$3:$A$12,0))</f>
        <v>2700000</v>
      </c>
      <c r="AE3085" s="30" t="str">
        <f aca="false">INDEX(Lookup_Tables!$C$3:$C$12,MATCH(H3085,Lookup_Tables!$A$3:$A$12,0))</f>
        <v>Dr. Vikram Singh</v>
      </c>
      <c r="AF3085" s="30" t="str">
        <f aca="false">IFERROR(INDEX(Lookup_Tables!$F$16:$F$45,MATCH(I3085,Lookup_Tables!$E$16:$E$45,0)),"N/A")</f>
        <v>EMP229</v>
      </c>
      <c r="AG3085" s="30" t="n">
        <f aca="false">_xlfn.IFS(R3085="Recovered",4,R3085="Referred",3,R3085="Admitted",2,R3085="Deceased",1,TRUE(),0)</f>
        <v>4</v>
      </c>
      <c r="AH3085" s="30" t="str">
        <f aca="false">IF(T3085&gt;=4,"Satisfied",IF(T3085&gt;=3,"Neutral","Needs Improvement"))</f>
        <v>Satisfied</v>
      </c>
    </row>
    <row r="3086" customFormat="false" ht="15" hidden="false" customHeight="false" outlineLevel="0" collapsed="false">
      <c r="A3086" s="27" t="s">
        <v>6524</v>
      </c>
      <c r="B3086" s="27" t="s">
        <v>3358</v>
      </c>
      <c r="C3086" s="27" t="n">
        <v>38</v>
      </c>
      <c r="D3086" s="27" t="s">
        <v>181</v>
      </c>
      <c r="E3086" s="28" t="n">
        <v>45559</v>
      </c>
      <c r="F3086" s="27" t="s">
        <v>582</v>
      </c>
      <c r="G3086" s="28" t="n">
        <v>45560</v>
      </c>
      <c r="H3086" s="27" t="s">
        <v>123</v>
      </c>
      <c r="I3086" s="27" t="s">
        <v>304</v>
      </c>
      <c r="J3086" s="27" t="s">
        <v>508</v>
      </c>
      <c r="K3086" s="27" t="s">
        <v>156</v>
      </c>
      <c r="L3086" s="27" t="n">
        <v>43</v>
      </c>
      <c r="M3086" s="27" t="n">
        <v>56</v>
      </c>
      <c r="N3086" s="27" t="s">
        <v>127</v>
      </c>
      <c r="O3086" s="27" t="s">
        <v>128</v>
      </c>
      <c r="P3086" s="27" t="s">
        <v>140</v>
      </c>
      <c r="Q3086" s="29" t="n">
        <v>3510.54</v>
      </c>
      <c r="R3086" s="27" t="s">
        <v>130</v>
      </c>
      <c r="S3086" s="27" t="s">
        <v>141</v>
      </c>
      <c r="T3086" s="27" t="n">
        <v>4</v>
      </c>
      <c r="U3086" s="27" t="n">
        <f aca="false">YEAR(E3086)</f>
        <v>2024</v>
      </c>
      <c r="V3086" s="27" t="str">
        <f aca="false">TEXT(E3086,"MMM-YYYY")</f>
        <v>Sep-2024</v>
      </c>
      <c r="W3086" s="27" t="n">
        <f aca="false">MONTH(E3086)</f>
        <v>9</v>
      </c>
      <c r="X3086" s="27" t="str">
        <f aca="false">TEXT(WEEKDAY(E3086,2),"0")&amp;" - "&amp;TEXT(E3086,"dddd")</f>
        <v>2 - Tuesday</v>
      </c>
      <c r="Y3086" s="27" t="str">
        <f aca="false">_xlfn.IFS(C3086&lt;18,"Child (0-17)",C3086&lt;40,"Young Adult (18-39)",C3086&lt;60,"Adult (40-59)",TRUE(),"Senior (60+)")</f>
        <v>Young Adult (18-39)</v>
      </c>
      <c r="Z3086" s="27" t="n">
        <f aca="false">ROUND(G3086-E3086,0)</f>
        <v>1</v>
      </c>
      <c r="AA3086" s="27" t="n">
        <f aca="false">L3086+M3086</f>
        <v>99</v>
      </c>
      <c r="AB3086" s="27" t="n">
        <f aca="false">IFERROR(ROUND(Q3086/AA3086,2),0)</f>
        <v>35.46</v>
      </c>
      <c r="AC3086" s="27" t="str">
        <f aca="false">IF(AND(K3086="Critical",N3086="No"),"URGENT - No Bed","Normal")</f>
        <v>Normal</v>
      </c>
      <c r="AD3086" s="33" t="n">
        <f aca="false">INDEX(Lookup_Tables!$B$3:$B$12,MATCH(H3086,Lookup_Tables!$A$3:$A$12,0))</f>
        <v>2200000</v>
      </c>
      <c r="AE3086" s="27" t="str">
        <f aca="false">INDEX(Lookup_Tables!$C$3:$C$12,MATCH(H3086,Lookup_Tables!$A$3:$A$12,0))</f>
        <v>Dr. Rohan Das</v>
      </c>
      <c r="AF3086" s="27" t="str">
        <f aca="false">IFERROR(INDEX(Lookup_Tables!$F$16:$F$45,MATCH(I3086,Lookup_Tables!$E$16:$E$45,0)),"N/A")</f>
        <v>EMP204</v>
      </c>
      <c r="AG3086" s="27" t="n">
        <f aca="false">_xlfn.IFS(R3086="Recovered",4,R3086="Referred",3,R3086="Admitted",2,R3086="Deceased",1,TRUE(),0)</f>
        <v>4</v>
      </c>
      <c r="AH3086" s="27" t="str">
        <f aca="false">IF(T3086&gt;=4,"Satisfied",IF(T3086&gt;=3,"Neutral","Needs Improvement"))</f>
        <v>Satisfied</v>
      </c>
    </row>
    <row r="3087" customFormat="false" ht="15" hidden="false" customHeight="false" outlineLevel="0" collapsed="false">
      <c r="A3087" s="30" t="s">
        <v>7003</v>
      </c>
      <c r="B3087" s="30" t="s">
        <v>2467</v>
      </c>
      <c r="C3087" s="30" t="n">
        <v>24</v>
      </c>
      <c r="D3087" s="30" t="s">
        <v>144</v>
      </c>
      <c r="E3087" s="31" t="n">
        <v>45408</v>
      </c>
      <c r="F3087" s="30" t="s">
        <v>265</v>
      </c>
      <c r="G3087" s="31" t="n">
        <v>45418</v>
      </c>
      <c r="H3087" s="30" t="s">
        <v>183</v>
      </c>
      <c r="I3087" s="30" t="s">
        <v>212</v>
      </c>
      <c r="J3087" s="30" t="s">
        <v>411</v>
      </c>
      <c r="K3087" s="30" t="s">
        <v>202</v>
      </c>
      <c r="L3087" s="30" t="n">
        <v>9</v>
      </c>
      <c r="M3087" s="30" t="n">
        <v>202</v>
      </c>
      <c r="N3087" s="30" t="s">
        <v>186</v>
      </c>
      <c r="O3087" s="30" t="s">
        <v>139</v>
      </c>
      <c r="P3087" s="30" t="s">
        <v>150</v>
      </c>
      <c r="Q3087" s="32" t="n">
        <v>18020.05</v>
      </c>
      <c r="R3087" s="30" t="s">
        <v>462</v>
      </c>
      <c r="S3087" s="30" t="s">
        <v>192</v>
      </c>
      <c r="T3087" s="30" t="n">
        <v>3</v>
      </c>
      <c r="U3087" s="30" t="n">
        <f aca="false">YEAR(E3087)</f>
        <v>2024</v>
      </c>
      <c r="V3087" s="30" t="str">
        <f aca="false">TEXT(E3087,"MMM-YYYY")</f>
        <v>Apr-2024</v>
      </c>
      <c r="W3087" s="30" t="n">
        <f aca="false">MONTH(E3087)</f>
        <v>4</v>
      </c>
      <c r="X3087" s="30" t="str">
        <f aca="false">TEXT(WEEKDAY(E3087,2),"0")&amp;" - "&amp;TEXT(E3087,"dddd")</f>
        <v>5 - Friday</v>
      </c>
      <c r="Y3087" s="30" t="str">
        <f aca="false">_xlfn.IFS(C3087&lt;18,"Child (0-17)",C3087&lt;40,"Young Adult (18-39)",C3087&lt;60,"Adult (40-59)",TRUE(),"Senior (60+)")</f>
        <v>Young Adult (18-39)</v>
      </c>
      <c r="Z3087" s="30" t="n">
        <f aca="false">ROUND(G3087-E3087,0)</f>
        <v>10</v>
      </c>
      <c r="AA3087" s="30" t="n">
        <f aca="false">L3087+M3087</f>
        <v>211</v>
      </c>
      <c r="AB3087" s="30" t="n">
        <f aca="false">IFERROR(ROUND(Q3087/AA3087,2),0)</f>
        <v>85.4</v>
      </c>
      <c r="AC3087" s="30" t="str">
        <f aca="false">IF(AND(K3087="Critical",N3087="No"),"URGENT - No Bed","Normal")</f>
        <v>Normal</v>
      </c>
      <c r="AD3087" s="34" t="n">
        <f aca="false">INDEX(Lookup_Tables!$B$3:$B$12,MATCH(H3087,Lookup_Tables!$A$3:$A$12,0))</f>
        <v>3100000</v>
      </c>
      <c r="AE3087" s="30" t="str">
        <f aca="false">INDEX(Lookup_Tables!$C$3:$C$12,MATCH(H3087,Lookup_Tables!$A$3:$A$12,0))</f>
        <v>Dr. Kavita Rao</v>
      </c>
      <c r="AF3087" s="30" t="str">
        <f aca="false">IFERROR(INDEX(Lookup_Tables!$F$16:$F$45,MATCH(I3087,Lookup_Tables!$E$16:$E$45,0)),"N/A")</f>
        <v>EMP225</v>
      </c>
      <c r="AG3087" s="30" t="n">
        <f aca="false">_xlfn.IFS(R3087="Recovered",4,R3087="Referred",3,R3087="Admitted",2,R3087="Deceased",1,TRUE(),0)</f>
        <v>1</v>
      </c>
      <c r="AH3087" s="30" t="str">
        <f aca="false">IF(T3087&gt;=4,"Satisfied",IF(T3087&gt;=3,"Neutral","Needs Improvement"))</f>
        <v>Neutral</v>
      </c>
    </row>
    <row r="3088" customFormat="false" ht="15" hidden="false" customHeight="false" outlineLevel="0" collapsed="false">
      <c r="A3088" s="27" t="s">
        <v>4005</v>
      </c>
      <c r="B3088" s="27" t="s">
        <v>1610</v>
      </c>
      <c r="C3088" s="27" t="n">
        <v>34</v>
      </c>
      <c r="D3088" s="27" t="s">
        <v>121</v>
      </c>
      <c r="E3088" s="28" t="n">
        <v>45461</v>
      </c>
      <c r="F3088" s="27" t="s">
        <v>1696</v>
      </c>
      <c r="G3088" s="28" t="n">
        <v>45461</v>
      </c>
      <c r="H3088" s="27" t="s">
        <v>206</v>
      </c>
      <c r="I3088" s="27" t="s">
        <v>207</v>
      </c>
      <c r="J3088" s="27" t="s">
        <v>615</v>
      </c>
      <c r="K3088" s="27" t="s">
        <v>138</v>
      </c>
      <c r="L3088" s="27" t="n">
        <v>33</v>
      </c>
      <c r="M3088" s="27" t="n">
        <v>36</v>
      </c>
      <c r="N3088" s="27" t="s">
        <v>127</v>
      </c>
      <c r="O3088" s="27" t="s">
        <v>128</v>
      </c>
      <c r="P3088" s="27" t="s">
        <v>150</v>
      </c>
      <c r="Q3088" s="29" t="n">
        <v>1206.65</v>
      </c>
      <c r="R3088" s="27" t="s">
        <v>130</v>
      </c>
      <c r="S3088" s="27" t="s">
        <v>335</v>
      </c>
      <c r="T3088" s="27" t="n">
        <v>3</v>
      </c>
      <c r="U3088" s="27" t="n">
        <f aca="false">YEAR(E3088)</f>
        <v>2024</v>
      </c>
      <c r="V3088" s="27" t="str">
        <f aca="false">TEXT(E3088,"MMM-YYYY")</f>
        <v>Jun-2024</v>
      </c>
      <c r="W3088" s="27" t="n">
        <f aca="false">MONTH(E3088)</f>
        <v>6</v>
      </c>
      <c r="X3088" s="27" t="str">
        <f aca="false">TEXT(WEEKDAY(E3088,2),"0")&amp;" - "&amp;TEXT(E3088,"dddd")</f>
        <v>2 - Tuesday</v>
      </c>
      <c r="Y3088" s="27" t="str">
        <f aca="false">_xlfn.IFS(C3088&lt;18,"Child (0-17)",C3088&lt;40,"Young Adult (18-39)",C3088&lt;60,"Adult (40-59)",TRUE(),"Senior (60+)")</f>
        <v>Young Adult (18-39)</v>
      </c>
      <c r="Z3088" s="27" t="n">
        <f aca="false">ROUND(G3088-E3088,0)</f>
        <v>0</v>
      </c>
      <c r="AA3088" s="27" t="n">
        <f aca="false">L3088+M3088</f>
        <v>69</v>
      </c>
      <c r="AB3088" s="27" t="n">
        <f aca="false">IFERROR(ROUND(Q3088/AA3088,2),0)</f>
        <v>17.49</v>
      </c>
      <c r="AC3088" s="27" t="str">
        <f aca="false">IF(AND(K3088="Critical",N3088="No"),"URGENT - No Bed","Normal")</f>
        <v>Normal</v>
      </c>
      <c r="AD3088" s="33" t="n">
        <f aca="false">INDEX(Lookup_Tables!$B$3:$B$12,MATCH(H3088,Lookup_Tables!$A$3:$A$12,0))</f>
        <v>2800000</v>
      </c>
      <c r="AE3088" s="27" t="str">
        <f aca="false">INDEX(Lookup_Tables!$C$3:$C$12,MATCH(H3088,Lookup_Tables!$A$3:$A$12,0))</f>
        <v>Dr. Suresh Nair</v>
      </c>
      <c r="AF3088" s="27" t="str">
        <f aca="false">IFERROR(INDEX(Lookup_Tables!$F$16:$F$45,MATCH(I3088,Lookup_Tables!$E$16:$E$45,0)),"N/A")</f>
        <v>EMP209</v>
      </c>
      <c r="AG3088" s="27" t="n">
        <f aca="false">_xlfn.IFS(R3088="Recovered",4,R3088="Referred",3,R3088="Admitted",2,R3088="Deceased",1,TRUE(),0)</f>
        <v>4</v>
      </c>
      <c r="AH3088" s="27" t="str">
        <f aca="false">IF(T3088&gt;=4,"Satisfied",IF(T3088&gt;=3,"Neutral","Needs Improvement"))</f>
        <v>Neutral</v>
      </c>
    </row>
    <row r="3089" customFormat="false" ht="15" hidden="false" customHeight="false" outlineLevel="0" collapsed="false">
      <c r="A3089" s="30" t="s">
        <v>4141</v>
      </c>
      <c r="B3089" s="30" t="s">
        <v>1891</v>
      </c>
      <c r="C3089" s="30" t="n">
        <v>48</v>
      </c>
      <c r="D3089" s="30" t="s">
        <v>181</v>
      </c>
      <c r="E3089" s="31" t="n">
        <v>45396</v>
      </c>
      <c r="F3089" s="30" t="s">
        <v>1250</v>
      </c>
      <c r="G3089" s="31" t="n">
        <v>45397</v>
      </c>
      <c r="H3089" s="30" t="s">
        <v>161</v>
      </c>
      <c r="I3089" s="30" t="s">
        <v>538</v>
      </c>
      <c r="J3089" s="30" t="s">
        <v>258</v>
      </c>
      <c r="K3089" s="30" t="s">
        <v>138</v>
      </c>
      <c r="L3089" s="30" t="n">
        <v>35</v>
      </c>
      <c r="M3089" s="30" t="n">
        <v>40</v>
      </c>
      <c r="N3089" s="30" t="s">
        <v>127</v>
      </c>
      <c r="O3089" s="30" t="s">
        <v>149</v>
      </c>
      <c r="P3089" s="30" t="s">
        <v>129</v>
      </c>
      <c r="Q3089" s="32" t="n">
        <v>1224.9</v>
      </c>
      <c r="R3089" s="30" t="s">
        <v>130</v>
      </c>
      <c r="S3089" s="30" t="s">
        <v>335</v>
      </c>
      <c r="T3089" s="30" t="n">
        <v>4</v>
      </c>
      <c r="U3089" s="30" t="n">
        <f aca="false">YEAR(E3089)</f>
        <v>2024</v>
      </c>
      <c r="V3089" s="30" t="str">
        <f aca="false">TEXT(E3089,"MMM-YYYY")</f>
        <v>Apr-2024</v>
      </c>
      <c r="W3089" s="30" t="n">
        <f aca="false">MONTH(E3089)</f>
        <v>4</v>
      </c>
      <c r="X3089" s="30" t="str">
        <f aca="false">TEXT(WEEKDAY(E3089,2),"0")&amp;" - "&amp;TEXT(E3089,"dddd")</f>
        <v>7 - Sunday</v>
      </c>
      <c r="Y3089" s="30" t="str">
        <f aca="false">_xlfn.IFS(C3089&lt;18,"Child (0-17)",C3089&lt;40,"Young Adult (18-39)",C3089&lt;60,"Adult (40-59)",TRUE(),"Senior (60+)")</f>
        <v>Adult (40-59)</v>
      </c>
      <c r="Z3089" s="30" t="n">
        <f aca="false">ROUND(G3089-E3089,0)</f>
        <v>1</v>
      </c>
      <c r="AA3089" s="30" t="n">
        <f aca="false">L3089+M3089</f>
        <v>75</v>
      </c>
      <c r="AB3089" s="30" t="n">
        <f aca="false">IFERROR(ROUND(Q3089/AA3089,2),0)</f>
        <v>16.33</v>
      </c>
      <c r="AC3089" s="30" t="str">
        <f aca="false">IF(AND(K3089="Critical",N3089="No"),"URGENT - No Bed","Normal")</f>
        <v>Normal</v>
      </c>
      <c r="AD3089" s="34" t="n">
        <f aca="false">INDEX(Lookup_Tables!$B$3:$B$12,MATCH(H3089,Lookup_Tables!$A$3:$A$12,0))</f>
        <v>3600000</v>
      </c>
      <c r="AE3089" s="30" t="str">
        <f aca="false">INDEX(Lookup_Tables!$C$3:$C$12,MATCH(H3089,Lookup_Tables!$A$3:$A$12,0))</f>
        <v>Dr. Sameer Joshi</v>
      </c>
      <c r="AF3089" s="30" t="str">
        <f aca="false">IFERROR(INDEX(Lookup_Tables!$F$16:$F$45,MATCH(I3089,Lookup_Tables!$E$16:$E$45,0)),"N/A")</f>
        <v>EMP221</v>
      </c>
      <c r="AG3089" s="30" t="n">
        <f aca="false">_xlfn.IFS(R3089="Recovered",4,R3089="Referred",3,R3089="Admitted",2,R3089="Deceased",1,TRUE(),0)</f>
        <v>4</v>
      </c>
      <c r="AH3089" s="30" t="str">
        <f aca="false">IF(T3089&gt;=4,"Satisfied",IF(T3089&gt;=3,"Neutral","Needs Improvement"))</f>
        <v>Satisfied</v>
      </c>
    </row>
    <row r="3090" customFormat="false" ht="15" hidden="false" customHeight="false" outlineLevel="0" collapsed="false">
      <c r="A3090" s="27" t="s">
        <v>6802</v>
      </c>
      <c r="B3090" s="27" t="s">
        <v>5305</v>
      </c>
      <c r="C3090" s="27" t="n">
        <v>38</v>
      </c>
      <c r="D3090" s="27" t="s">
        <v>121</v>
      </c>
      <c r="E3090" s="28" t="n">
        <v>45629</v>
      </c>
      <c r="F3090" s="27" t="s">
        <v>190</v>
      </c>
      <c r="G3090" s="28" t="n">
        <v>45635</v>
      </c>
      <c r="H3090" s="27" t="s">
        <v>206</v>
      </c>
      <c r="I3090" s="27" t="s">
        <v>232</v>
      </c>
      <c r="J3090" s="27" t="s">
        <v>469</v>
      </c>
      <c r="K3090" s="27" t="s">
        <v>126</v>
      </c>
      <c r="L3090" s="27" t="n">
        <v>11</v>
      </c>
      <c r="M3090" s="27" t="n">
        <v>49</v>
      </c>
      <c r="N3090" s="27" t="s">
        <v>127</v>
      </c>
      <c r="O3090" s="27" t="s">
        <v>139</v>
      </c>
      <c r="P3090" s="27" t="s">
        <v>129</v>
      </c>
      <c r="Q3090" s="29" t="n">
        <v>8019.68</v>
      </c>
      <c r="R3090" s="27" t="s">
        <v>130</v>
      </c>
      <c r="S3090" s="27" t="s">
        <v>192</v>
      </c>
      <c r="T3090" s="27" t="n">
        <v>3</v>
      </c>
      <c r="U3090" s="27" t="n">
        <f aca="false">YEAR(E3090)</f>
        <v>2024</v>
      </c>
      <c r="V3090" s="27" t="str">
        <f aca="false">TEXT(E3090,"MMM-YYYY")</f>
        <v>Dec-2024</v>
      </c>
      <c r="W3090" s="27" t="n">
        <f aca="false">MONTH(E3090)</f>
        <v>12</v>
      </c>
      <c r="X3090" s="27" t="str">
        <f aca="false">TEXT(WEEKDAY(E3090,2),"0")&amp;" - "&amp;TEXT(E3090,"dddd")</f>
        <v>2 - Tuesday</v>
      </c>
      <c r="Y3090" s="27" t="str">
        <f aca="false">_xlfn.IFS(C3090&lt;18,"Child (0-17)",C3090&lt;40,"Young Adult (18-39)",C3090&lt;60,"Adult (40-59)",TRUE(),"Senior (60+)")</f>
        <v>Young Adult (18-39)</v>
      </c>
      <c r="Z3090" s="27" t="n">
        <f aca="false">ROUND(G3090-E3090,0)</f>
        <v>6</v>
      </c>
      <c r="AA3090" s="27" t="n">
        <f aca="false">L3090+M3090</f>
        <v>60</v>
      </c>
      <c r="AB3090" s="27" t="n">
        <f aca="false">IFERROR(ROUND(Q3090/AA3090,2),0)</f>
        <v>133.66</v>
      </c>
      <c r="AC3090" s="27" t="str">
        <f aca="false">IF(AND(K3090="Critical",N3090="No"),"URGENT - No Bed","Normal")</f>
        <v>Normal</v>
      </c>
      <c r="AD3090" s="33" t="n">
        <f aca="false">INDEX(Lookup_Tables!$B$3:$B$12,MATCH(H3090,Lookup_Tables!$A$3:$A$12,0))</f>
        <v>2800000</v>
      </c>
      <c r="AE3090" s="27" t="str">
        <f aca="false">INDEX(Lookup_Tables!$C$3:$C$12,MATCH(H3090,Lookup_Tables!$A$3:$A$12,0))</f>
        <v>Dr. Suresh Nair</v>
      </c>
      <c r="AF3090" s="27" t="str">
        <f aca="false">IFERROR(INDEX(Lookup_Tables!$F$16:$F$45,MATCH(I3090,Lookup_Tables!$E$16:$E$45,0)),"N/A")</f>
        <v>EMP210</v>
      </c>
      <c r="AG3090" s="27" t="n">
        <f aca="false">_xlfn.IFS(R3090="Recovered",4,R3090="Referred",3,R3090="Admitted",2,R3090="Deceased",1,TRUE(),0)</f>
        <v>4</v>
      </c>
      <c r="AH3090" s="27" t="str">
        <f aca="false">IF(T3090&gt;=4,"Satisfied",IF(T3090&gt;=3,"Neutral","Needs Improvement"))</f>
        <v>Neutral</v>
      </c>
    </row>
    <row r="3091" customFormat="false" ht="15" hidden="false" customHeight="false" outlineLevel="0" collapsed="false">
      <c r="A3091" s="30" t="s">
        <v>5436</v>
      </c>
      <c r="B3091" s="30" t="s">
        <v>1846</v>
      </c>
      <c r="C3091" s="30" t="n">
        <v>73</v>
      </c>
      <c r="D3091" s="30" t="s">
        <v>181</v>
      </c>
      <c r="E3091" s="31" t="n">
        <v>45336</v>
      </c>
      <c r="F3091" s="30" t="s">
        <v>674</v>
      </c>
      <c r="G3091" s="31" t="n">
        <v>45340</v>
      </c>
      <c r="H3091" s="30" t="s">
        <v>217</v>
      </c>
      <c r="I3091" s="30" t="s">
        <v>344</v>
      </c>
      <c r="J3091" s="30" t="s">
        <v>483</v>
      </c>
      <c r="K3091" s="30" t="s">
        <v>126</v>
      </c>
      <c r="L3091" s="30" t="n">
        <v>31</v>
      </c>
      <c r="M3091" s="30" t="n">
        <v>75</v>
      </c>
      <c r="N3091" s="30" t="s">
        <v>186</v>
      </c>
      <c r="O3091" s="30" t="s">
        <v>128</v>
      </c>
      <c r="P3091" s="30" t="s">
        <v>187</v>
      </c>
      <c r="Q3091" s="32" t="n">
        <v>7949.87</v>
      </c>
      <c r="R3091" s="30" t="s">
        <v>172</v>
      </c>
      <c r="S3091" s="30" t="s">
        <v>223</v>
      </c>
      <c r="T3091" s="30" t="n">
        <v>4</v>
      </c>
      <c r="U3091" s="30" t="n">
        <f aca="false">YEAR(E3091)</f>
        <v>2024</v>
      </c>
      <c r="V3091" s="30" t="str">
        <f aca="false">TEXT(E3091,"MMM-YYYY")</f>
        <v>Feb-2024</v>
      </c>
      <c r="W3091" s="30" t="n">
        <f aca="false">MONTH(E3091)</f>
        <v>2</v>
      </c>
      <c r="X3091" s="30" t="str">
        <f aca="false">TEXT(WEEKDAY(E3091,2),"0")&amp;" - "&amp;TEXT(E3091,"dddd")</f>
        <v>3 - Wednesday</v>
      </c>
      <c r="Y3091" s="30" t="str">
        <f aca="false">_xlfn.IFS(C3091&lt;18,"Child (0-17)",C3091&lt;40,"Young Adult (18-39)",C3091&lt;60,"Adult (40-59)",TRUE(),"Senior (60+)")</f>
        <v>Senior (60+)</v>
      </c>
      <c r="Z3091" s="30" t="n">
        <f aca="false">ROUND(G3091-E3091,0)</f>
        <v>4</v>
      </c>
      <c r="AA3091" s="30" t="n">
        <f aca="false">L3091+M3091</f>
        <v>106</v>
      </c>
      <c r="AB3091" s="30" t="n">
        <f aca="false">IFERROR(ROUND(Q3091/AA3091,2),0)</f>
        <v>75</v>
      </c>
      <c r="AC3091" s="30" t="str">
        <f aca="false">IF(AND(K3091="Critical",N3091="No"),"URGENT - No Bed","Normal")</f>
        <v>Normal</v>
      </c>
      <c r="AD3091" s="34" t="n">
        <f aca="false">INDEX(Lookup_Tables!$B$3:$B$12,MATCH(H3091,Lookup_Tables!$A$3:$A$12,0))</f>
        <v>4200000</v>
      </c>
      <c r="AE3091" s="30" t="str">
        <f aca="false">INDEX(Lookup_Tables!$C$3:$C$12,MATCH(H3091,Lookup_Tables!$A$3:$A$12,0))</f>
        <v>Dr. Anil Kapoor</v>
      </c>
      <c r="AF3091" s="30" t="str">
        <f aca="false">IFERROR(INDEX(Lookup_Tables!$F$16:$F$45,MATCH(I3091,Lookup_Tables!$E$16:$E$45,0)),"N/A")</f>
        <v>EMP201</v>
      </c>
      <c r="AG3091" s="30" t="n">
        <f aca="false">_xlfn.IFS(R3091="Recovered",4,R3091="Referred",3,R3091="Admitted",2,R3091="Deceased",1,TRUE(),0)</f>
        <v>2</v>
      </c>
      <c r="AH3091" s="30" t="str">
        <f aca="false">IF(T3091&gt;=4,"Satisfied",IF(T3091&gt;=3,"Neutral","Needs Improvement"))</f>
        <v>Satisfied</v>
      </c>
    </row>
    <row r="3092" customFormat="false" ht="15" hidden="false" customHeight="false" outlineLevel="0" collapsed="false">
      <c r="A3092" s="27" t="s">
        <v>3002</v>
      </c>
      <c r="B3092" s="27" t="s">
        <v>3003</v>
      </c>
      <c r="C3092" s="27" t="n">
        <v>61</v>
      </c>
      <c r="D3092" s="27" t="s">
        <v>121</v>
      </c>
      <c r="E3092" s="28" t="n">
        <v>45610</v>
      </c>
      <c r="F3092" s="27" t="s">
        <v>353</v>
      </c>
      <c r="G3092" s="28" t="n">
        <v>45611</v>
      </c>
      <c r="H3092" s="27" t="s">
        <v>135</v>
      </c>
      <c r="I3092" s="27" t="s">
        <v>251</v>
      </c>
      <c r="J3092" s="27" t="s">
        <v>262</v>
      </c>
      <c r="K3092" s="27" t="s">
        <v>138</v>
      </c>
      <c r="L3092" s="27" t="n">
        <v>81</v>
      </c>
      <c r="M3092" s="27" t="n">
        <v>17</v>
      </c>
      <c r="N3092" s="27" t="s">
        <v>127</v>
      </c>
      <c r="O3092" s="27" t="s">
        <v>139</v>
      </c>
      <c r="P3092" s="27" t="s">
        <v>129</v>
      </c>
      <c r="Q3092" s="29" t="n">
        <v>1187.83</v>
      </c>
      <c r="R3092" s="27" t="s">
        <v>130</v>
      </c>
      <c r="S3092" s="27" t="s">
        <v>141</v>
      </c>
      <c r="T3092" s="27" t="n">
        <v>4</v>
      </c>
      <c r="U3092" s="27" t="n">
        <f aca="false">YEAR(E3092)</f>
        <v>2024</v>
      </c>
      <c r="V3092" s="27" t="str">
        <f aca="false">TEXT(E3092,"MMM-YYYY")</f>
        <v>Nov-2024</v>
      </c>
      <c r="W3092" s="27" t="n">
        <f aca="false">MONTH(E3092)</f>
        <v>11</v>
      </c>
      <c r="X3092" s="27" t="str">
        <f aca="false">TEXT(WEEKDAY(E3092,2),"0")&amp;" - "&amp;TEXT(E3092,"dddd")</f>
        <v>4 - Thursday</v>
      </c>
      <c r="Y3092" s="27" t="str">
        <f aca="false">_xlfn.IFS(C3092&lt;18,"Child (0-17)",C3092&lt;40,"Young Adult (18-39)",C3092&lt;60,"Adult (40-59)",TRUE(),"Senior (60+)")</f>
        <v>Senior (60+)</v>
      </c>
      <c r="Z3092" s="27" t="n">
        <f aca="false">ROUND(G3092-E3092,0)</f>
        <v>1</v>
      </c>
      <c r="AA3092" s="27" t="n">
        <f aca="false">L3092+M3092</f>
        <v>98</v>
      </c>
      <c r="AB3092" s="27" t="n">
        <f aca="false">IFERROR(ROUND(Q3092/AA3092,2),0)</f>
        <v>12.12</v>
      </c>
      <c r="AC3092" s="27" t="str">
        <f aca="false">IF(AND(K3092="Critical",N3092="No"),"URGENT - No Bed","Normal")</f>
        <v>Normal</v>
      </c>
      <c r="AD3092" s="33" t="n">
        <f aca="false">INDEX(Lookup_Tables!$B$3:$B$12,MATCH(H3092,Lookup_Tables!$A$3:$A$12,0))</f>
        <v>4600000</v>
      </c>
      <c r="AE3092" s="27" t="str">
        <f aca="false">INDEX(Lookup_Tables!$C$3:$C$12,MATCH(H3092,Lookup_Tables!$A$3:$A$12,0))</f>
        <v>Dr. Farhan Khan</v>
      </c>
      <c r="AF3092" s="27" t="str">
        <f aca="false">IFERROR(INDEX(Lookup_Tables!$F$16:$F$45,MATCH(I3092,Lookup_Tables!$E$16:$E$45,0)),"N/A")</f>
        <v>EMP207</v>
      </c>
      <c r="AG3092" s="27" t="n">
        <f aca="false">_xlfn.IFS(R3092="Recovered",4,R3092="Referred",3,R3092="Admitted",2,R3092="Deceased",1,TRUE(),0)</f>
        <v>4</v>
      </c>
      <c r="AH3092" s="27" t="str">
        <f aca="false">IF(T3092&gt;=4,"Satisfied",IF(T3092&gt;=3,"Neutral","Needs Improvement"))</f>
        <v>Satisfied</v>
      </c>
    </row>
    <row r="3093" customFormat="false" ht="15" hidden="false" customHeight="false" outlineLevel="0" collapsed="false">
      <c r="A3093" s="30" t="s">
        <v>5692</v>
      </c>
      <c r="B3093" s="30" t="s">
        <v>1357</v>
      </c>
      <c r="C3093" s="30" t="n">
        <v>7</v>
      </c>
      <c r="D3093" s="30" t="s">
        <v>181</v>
      </c>
      <c r="E3093" s="31" t="n">
        <v>45401</v>
      </c>
      <c r="F3093" s="30" t="s">
        <v>552</v>
      </c>
      <c r="G3093" s="31" t="n">
        <v>45404</v>
      </c>
      <c r="H3093" s="30" t="s">
        <v>135</v>
      </c>
      <c r="I3093" s="30" t="s">
        <v>251</v>
      </c>
      <c r="J3093" s="30" t="s">
        <v>618</v>
      </c>
      <c r="K3093" s="30" t="s">
        <v>156</v>
      </c>
      <c r="L3093" s="30" t="n">
        <v>58</v>
      </c>
      <c r="M3093" s="30" t="n">
        <v>86</v>
      </c>
      <c r="N3093" s="30" t="s">
        <v>127</v>
      </c>
      <c r="O3093" s="30" t="s">
        <v>128</v>
      </c>
      <c r="P3093" s="30" t="s">
        <v>187</v>
      </c>
      <c r="Q3093" s="32" t="n">
        <v>4440.44</v>
      </c>
      <c r="R3093" s="30" t="s">
        <v>130</v>
      </c>
      <c r="S3093" s="30" t="s">
        <v>178</v>
      </c>
      <c r="T3093" s="30" t="n">
        <v>5</v>
      </c>
      <c r="U3093" s="30" t="n">
        <f aca="false">YEAR(E3093)</f>
        <v>2024</v>
      </c>
      <c r="V3093" s="30" t="str">
        <f aca="false">TEXT(E3093,"MMM-YYYY")</f>
        <v>Apr-2024</v>
      </c>
      <c r="W3093" s="30" t="n">
        <f aca="false">MONTH(E3093)</f>
        <v>4</v>
      </c>
      <c r="X3093" s="30" t="str">
        <f aca="false">TEXT(WEEKDAY(E3093,2),"0")&amp;" - "&amp;TEXT(E3093,"dddd")</f>
        <v>5 - Friday</v>
      </c>
      <c r="Y3093" s="30" t="str">
        <f aca="false">_xlfn.IFS(C3093&lt;18,"Child (0-17)",C3093&lt;40,"Young Adult (18-39)",C3093&lt;60,"Adult (40-59)",TRUE(),"Senior (60+)")</f>
        <v>Child (0-17)</v>
      </c>
      <c r="Z3093" s="30" t="n">
        <f aca="false">ROUND(G3093-E3093,0)</f>
        <v>3</v>
      </c>
      <c r="AA3093" s="30" t="n">
        <f aca="false">L3093+M3093</f>
        <v>144</v>
      </c>
      <c r="AB3093" s="30" t="n">
        <f aca="false">IFERROR(ROUND(Q3093/AA3093,2),0)</f>
        <v>30.84</v>
      </c>
      <c r="AC3093" s="30" t="str">
        <f aca="false">IF(AND(K3093="Critical",N3093="No"),"URGENT - No Bed","Normal")</f>
        <v>Normal</v>
      </c>
      <c r="AD3093" s="34" t="n">
        <f aca="false">INDEX(Lookup_Tables!$B$3:$B$12,MATCH(H3093,Lookup_Tables!$A$3:$A$12,0))</f>
        <v>4600000</v>
      </c>
      <c r="AE3093" s="30" t="str">
        <f aca="false">INDEX(Lookup_Tables!$C$3:$C$12,MATCH(H3093,Lookup_Tables!$A$3:$A$12,0))</f>
        <v>Dr. Farhan Khan</v>
      </c>
      <c r="AF3093" s="30" t="str">
        <f aca="false">IFERROR(INDEX(Lookup_Tables!$F$16:$F$45,MATCH(I3093,Lookup_Tables!$E$16:$E$45,0)),"N/A")</f>
        <v>EMP207</v>
      </c>
      <c r="AG3093" s="30" t="n">
        <f aca="false">_xlfn.IFS(R3093="Recovered",4,R3093="Referred",3,R3093="Admitted",2,R3093="Deceased",1,TRUE(),0)</f>
        <v>4</v>
      </c>
      <c r="AH3093" s="30" t="str">
        <f aca="false">IF(T3093&gt;=4,"Satisfied",IF(T3093&gt;=3,"Neutral","Needs Improvement"))</f>
        <v>Satisfied</v>
      </c>
    </row>
    <row r="3094" customFormat="false" ht="15" hidden="false" customHeight="false" outlineLevel="0" collapsed="false">
      <c r="A3094" s="27" t="s">
        <v>3514</v>
      </c>
      <c r="B3094" s="27" t="s">
        <v>1465</v>
      </c>
      <c r="C3094" s="27" t="n">
        <v>40</v>
      </c>
      <c r="D3094" s="27" t="s">
        <v>121</v>
      </c>
      <c r="E3094" s="28" t="n">
        <v>45336</v>
      </c>
      <c r="F3094" s="27" t="s">
        <v>720</v>
      </c>
      <c r="G3094" s="28" t="n">
        <v>45337</v>
      </c>
      <c r="H3094" s="27" t="s">
        <v>123</v>
      </c>
      <c r="I3094" s="27" t="s">
        <v>304</v>
      </c>
      <c r="J3094" s="27" t="s">
        <v>418</v>
      </c>
      <c r="K3094" s="27" t="s">
        <v>138</v>
      </c>
      <c r="L3094" s="27" t="n">
        <v>20</v>
      </c>
      <c r="M3094" s="27" t="n">
        <v>19</v>
      </c>
      <c r="N3094" s="27" t="s">
        <v>127</v>
      </c>
      <c r="O3094" s="27" t="s">
        <v>139</v>
      </c>
      <c r="P3094" s="27" t="s">
        <v>129</v>
      </c>
      <c r="Q3094" s="29" t="n">
        <v>2134.74</v>
      </c>
      <c r="R3094" s="27" t="s">
        <v>130</v>
      </c>
      <c r="S3094" s="27" t="s">
        <v>223</v>
      </c>
      <c r="T3094" s="27" t="n">
        <v>3</v>
      </c>
      <c r="U3094" s="27" t="n">
        <f aca="false">YEAR(E3094)</f>
        <v>2024</v>
      </c>
      <c r="V3094" s="27" t="str">
        <f aca="false">TEXT(E3094,"MMM-YYYY")</f>
        <v>Feb-2024</v>
      </c>
      <c r="W3094" s="27" t="n">
        <f aca="false">MONTH(E3094)</f>
        <v>2</v>
      </c>
      <c r="X3094" s="27" t="str">
        <f aca="false">TEXT(WEEKDAY(E3094,2),"0")&amp;" - "&amp;TEXT(E3094,"dddd")</f>
        <v>3 - Wednesday</v>
      </c>
      <c r="Y3094" s="27" t="str">
        <f aca="false">_xlfn.IFS(C3094&lt;18,"Child (0-17)",C3094&lt;40,"Young Adult (18-39)",C3094&lt;60,"Adult (40-59)",TRUE(),"Senior (60+)")</f>
        <v>Adult (40-59)</v>
      </c>
      <c r="Z3094" s="27" t="n">
        <f aca="false">ROUND(G3094-E3094,0)</f>
        <v>1</v>
      </c>
      <c r="AA3094" s="27" t="n">
        <f aca="false">L3094+M3094</f>
        <v>39</v>
      </c>
      <c r="AB3094" s="27" t="n">
        <f aca="false">IFERROR(ROUND(Q3094/AA3094,2),0)</f>
        <v>54.74</v>
      </c>
      <c r="AC3094" s="27" t="str">
        <f aca="false">IF(AND(K3094="Critical",N3094="No"),"URGENT - No Bed","Normal")</f>
        <v>Normal</v>
      </c>
      <c r="AD3094" s="33" t="n">
        <f aca="false">INDEX(Lookup_Tables!$B$3:$B$12,MATCH(H3094,Lookup_Tables!$A$3:$A$12,0))</f>
        <v>2200000</v>
      </c>
      <c r="AE3094" s="27" t="str">
        <f aca="false">INDEX(Lookup_Tables!$C$3:$C$12,MATCH(H3094,Lookup_Tables!$A$3:$A$12,0))</f>
        <v>Dr. Rohan Das</v>
      </c>
      <c r="AF3094" s="27" t="str">
        <f aca="false">IFERROR(INDEX(Lookup_Tables!$F$16:$F$45,MATCH(I3094,Lookup_Tables!$E$16:$E$45,0)),"N/A")</f>
        <v>EMP204</v>
      </c>
      <c r="AG3094" s="27" t="n">
        <f aca="false">_xlfn.IFS(R3094="Recovered",4,R3094="Referred",3,R3094="Admitted",2,R3094="Deceased",1,TRUE(),0)</f>
        <v>4</v>
      </c>
      <c r="AH3094" s="27" t="str">
        <f aca="false">IF(T3094&gt;=4,"Satisfied",IF(T3094&gt;=3,"Neutral","Needs Improvement"))</f>
        <v>Neutral</v>
      </c>
    </row>
    <row r="3095" customFormat="false" ht="15" hidden="false" customHeight="false" outlineLevel="0" collapsed="false">
      <c r="A3095" s="30" t="s">
        <v>5669</v>
      </c>
      <c r="B3095" s="30" t="s">
        <v>5670</v>
      </c>
      <c r="C3095" s="30" t="n">
        <v>50</v>
      </c>
      <c r="D3095" s="30" t="s">
        <v>181</v>
      </c>
      <c r="E3095" s="31" t="n">
        <v>45440</v>
      </c>
      <c r="F3095" s="30" t="s">
        <v>271</v>
      </c>
      <c r="G3095" s="31" t="n">
        <v>45441</v>
      </c>
      <c r="H3095" s="30" t="s">
        <v>217</v>
      </c>
      <c r="I3095" s="30" t="s">
        <v>344</v>
      </c>
      <c r="J3095" s="30" t="s">
        <v>294</v>
      </c>
      <c r="K3095" s="30" t="s">
        <v>138</v>
      </c>
      <c r="L3095" s="30" t="n">
        <v>73</v>
      </c>
      <c r="M3095" s="30" t="n">
        <v>40</v>
      </c>
      <c r="N3095" s="30" t="s">
        <v>127</v>
      </c>
      <c r="O3095" s="30" t="s">
        <v>139</v>
      </c>
      <c r="P3095" s="30" t="s">
        <v>150</v>
      </c>
      <c r="Q3095" s="32" t="n">
        <v>2566.99</v>
      </c>
      <c r="R3095" s="30" t="s">
        <v>130</v>
      </c>
      <c r="S3095" s="30" t="s">
        <v>197</v>
      </c>
      <c r="T3095" s="30" t="n">
        <v>5</v>
      </c>
      <c r="U3095" s="30" t="n">
        <f aca="false">YEAR(E3095)</f>
        <v>2024</v>
      </c>
      <c r="V3095" s="30" t="str">
        <f aca="false">TEXT(E3095,"MMM-YYYY")</f>
        <v>May-2024</v>
      </c>
      <c r="W3095" s="30" t="n">
        <f aca="false">MONTH(E3095)</f>
        <v>5</v>
      </c>
      <c r="X3095" s="30" t="str">
        <f aca="false">TEXT(WEEKDAY(E3095,2),"0")&amp;" - "&amp;TEXT(E3095,"dddd")</f>
        <v>2 - Tuesday</v>
      </c>
      <c r="Y3095" s="30" t="str">
        <f aca="false">_xlfn.IFS(C3095&lt;18,"Child (0-17)",C3095&lt;40,"Young Adult (18-39)",C3095&lt;60,"Adult (40-59)",TRUE(),"Senior (60+)")</f>
        <v>Adult (40-59)</v>
      </c>
      <c r="Z3095" s="30" t="n">
        <f aca="false">ROUND(G3095-E3095,0)</f>
        <v>1</v>
      </c>
      <c r="AA3095" s="30" t="n">
        <f aca="false">L3095+M3095</f>
        <v>113</v>
      </c>
      <c r="AB3095" s="30" t="n">
        <f aca="false">IFERROR(ROUND(Q3095/AA3095,2),0)</f>
        <v>22.72</v>
      </c>
      <c r="AC3095" s="30" t="str">
        <f aca="false">IF(AND(K3095="Critical",N3095="No"),"URGENT - No Bed","Normal")</f>
        <v>Normal</v>
      </c>
      <c r="AD3095" s="34" t="n">
        <f aca="false">INDEX(Lookup_Tables!$B$3:$B$12,MATCH(H3095,Lookup_Tables!$A$3:$A$12,0))</f>
        <v>4200000</v>
      </c>
      <c r="AE3095" s="30" t="str">
        <f aca="false">INDEX(Lookup_Tables!$C$3:$C$12,MATCH(H3095,Lookup_Tables!$A$3:$A$12,0))</f>
        <v>Dr. Anil Kapoor</v>
      </c>
      <c r="AF3095" s="30" t="str">
        <f aca="false">IFERROR(INDEX(Lookup_Tables!$F$16:$F$45,MATCH(I3095,Lookup_Tables!$E$16:$E$45,0)),"N/A")</f>
        <v>EMP201</v>
      </c>
      <c r="AG3095" s="30" t="n">
        <f aca="false">_xlfn.IFS(R3095="Recovered",4,R3095="Referred",3,R3095="Admitted",2,R3095="Deceased",1,TRUE(),0)</f>
        <v>4</v>
      </c>
      <c r="AH3095" s="30" t="str">
        <f aca="false">IF(T3095&gt;=4,"Satisfied",IF(T3095&gt;=3,"Neutral","Needs Improvement"))</f>
        <v>Satisfied</v>
      </c>
    </row>
    <row r="3096" customFormat="false" ht="15" hidden="false" customHeight="false" outlineLevel="0" collapsed="false">
      <c r="A3096" s="27" t="s">
        <v>3606</v>
      </c>
      <c r="B3096" s="27" t="s">
        <v>481</v>
      </c>
      <c r="C3096" s="27" t="n">
        <v>41</v>
      </c>
      <c r="D3096" s="27" t="s">
        <v>121</v>
      </c>
      <c r="E3096" s="28" t="n">
        <v>45568</v>
      </c>
      <c r="F3096" s="27" t="s">
        <v>582</v>
      </c>
      <c r="G3096" s="28" t="n">
        <v>45571</v>
      </c>
      <c r="H3096" s="27" t="s">
        <v>206</v>
      </c>
      <c r="I3096" s="27" t="s">
        <v>232</v>
      </c>
      <c r="J3096" s="27" t="s">
        <v>615</v>
      </c>
      <c r="K3096" s="27" t="s">
        <v>156</v>
      </c>
      <c r="L3096" s="27" t="n">
        <v>53</v>
      </c>
      <c r="M3096" s="27" t="n">
        <v>75</v>
      </c>
      <c r="N3096" s="27" t="s">
        <v>186</v>
      </c>
      <c r="O3096" s="27" t="s">
        <v>128</v>
      </c>
      <c r="P3096" s="27" t="s">
        <v>140</v>
      </c>
      <c r="Q3096" s="29" t="n">
        <v>4568.4</v>
      </c>
      <c r="R3096" s="27" t="s">
        <v>130</v>
      </c>
      <c r="S3096" s="27" t="s">
        <v>141</v>
      </c>
      <c r="T3096" s="27" t="n">
        <v>5</v>
      </c>
      <c r="U3096" s="27" t="n">
        <f aca="false">YEAR(E3096)</f>
        <v>2024</v>
      </c>
      <c r="V3096" s="27" t="str">
        <f aca="false">TEXT(E3096,"MMM-YYYY")</f>
        <v>Oct-2024</v>
      </c>
      <c r="W3096" s="27" t="n">
        <f aca="false">MONTH(E3096)</f>
        <v>10</v>
      </c>
      <c r="X3096" s="27" t="str">
        <f aca="false">TEXT(WEEKDAY(E3096,2),"0")&amp;" - "&amp;TEXT(E3096,"dddd")</f>
        <v>4 - Thursday</v>
      </c>
      <c r="Y3096" s="27" t="str">
        <f aca="false">_xlfn.IFS(C3096&lt;18,"Child (0-17)",C3096&lt;40,"Young Adult (18-39)",C3096&lt;60,"Adult (40-59)",TRUE(),"Senior (60+)")</f>
        <v>Adult (40-59)</v>
      </c>
      <c r="Z3096" s="27" t="n">
        <f aca="false">ROUND(G3096-E3096,0)</f>
        <v>3</v>
      </c>
      <c r="AA3096" s="27" t="n">
        <f aca="false">L3096+M3096</f>
        <v>128</v>
      </c>
      <c r="AB3096" s="27" t="n">
        <f aca="false">IFERROR(ROUND(Q3096/AA3096,2),0)</f>
        <v>35.69</v>
      </c>
      <c r="AC3096" s="27" t="str">
        <f aca="false">IF(AND(K3096="Critical",N3096="No"),"URGENT - No Bed","Normal")</f>
        <v>Normal</v>
      </c>
      <c r="AD3096" s="33" t="n">
        <f aca="false">INDEX(Lookup_Tables!$B$3:$B$12,MATCH(H3096,Lookup_Tables!$A$3:$A$12,0))</f>
        <v>2800000</v>
      </c>
      <c r="AE3096" s="27" t="str">
        <f aca="false">INDEX(Lookup_Tables!$C$3:$C$12,MATCH(H3096,Lookup_Tables!$A$3:$A$12,0))</f>
        <v>Dr. Suresh Nair</v>
      </c>
      <c r="AF3096" s="27" t="str">
        <f aca="false">IFERROR(INDEX(Lookup_Tables!$F$16:$F$45,MATCH(I3096,Lookup_Tables!$E$16:$E$45,0)),"N/A")</f>
        <v>EMP210</v>
      </c>
      <c r="AG3096" s="27" t="n">
        <f aca="false">_xlfn.IFS(R3096="Recovered",4,R3096="Referred",3,R3096="Admitted",2,R3096="Deceased",1,TRUE(),0)</f>
        <v>4</v>
      </c>
      <c r="AH3096" s="27" t="str">
        <f aca="false">IF(T3096&gt;=4,"Satisfied",IF(T3096&gt;=3,"Neutral","Needs Improvement"))</f>
        <v>Satisfied</v>
      </c>
    </row>
    <row r="3097" customFormat="false" ht="15" hidden="false" customHeight="false" outlineLevel="0" collapsed="false">
      <c r="A3097" s="30" t="s">
        <v>7181</v>
      </c>
      <c r="B3097" s="30" t="s">
        <v>3522</v>
      </c>
      <c r="C3097" s="30" t="n">
        <v>63</v>
      </c>
      <c r="D3097" s="30" t="s">
        <v>121</v>
      </c>
      <c r="E3097" s="31" t="n">
        <v>45548</v>
      </c>
      <c r="F3097" s="30" t="s">
        <v>1623</v>
      </c>
      <c r="G3097" s="31" t="n">
        <v>45550</v>
      </c>
      <c r="H3097" s="30" t="s">
        <v>183</v>
      </c>
      <c r="I3097" s="30" t="s">
        <v>212</v>
      </c>
      <c r="J3097" s="30" t="s">
        <v>185</v>
      </c>
      <c r="K3097" s="30" t="s">
        <v>156</v>
      </c>
      <c r="L3097" s="30" t="n">
        <v>49</v>
      </c>
      <c r="M3097" s="30" t="n">
        <v>53</v>
      </c>
      <c r="N3097" s="30" t="s">
        <v>127</v>
      </c>
      <c r="O3097" s="30" t="s">
        <v>128</v>
      </c>
      <c r="P3097" s="30" t="s">
        <v>129</v>
      </c>
      <c r="Q3097" s="32" t="n">
        <v>4205.35</v>
      </c>
      <c r="R3097" s="30" t="s">
        <v>172</v>
      </c>
      <c r="S3097" s="30" t="s">
        <v>151</v>
      </c>
      <c r="T3097" s="30" t="n">
        <v>2</v>
      </c>
      <c r="U3097" s="30" t="n">
        <f aca="false">YEAR(E3097)</f>
        <v>2024</v>
      </c>
      <c r="V3097" s="30" t="str">
        <f aca="false">TEXT(E3097,"MMM-YYYY")</f>
        <v>Sep-2024</v>
      </c>
      <c r="W3097" s="30" t="n">
        <f aca="false">MONTH(E3097)</f>
        <v>9</v>
      </c>
      <c r="X3097" s="30" t="str">
        <f aca="false">TEXT(WEEKDAY(E3097,2),"0")&amp;" - "&amp;TEXT(E3097,"dddd")</f>
        <v>5 - Friday</v>
      </c>
      <c r="Y3097" s="30" t="str">
        <f aca="false">_xlfn.IFS(C3097&lt;18,"Child (0-17)",C3097&lt;40,"Young Adult (18-39)",C3097&lt;60,"Adult (40-59)",TRUE(),"Senior (60+)")</f>
        <v>Senior (60+)</v>
      </c>
      <c r="Z3097" s="30" t="n">
        <f aca="false">ROUND(G3097-E3097,0)</f>
        <v>2</v>
      </c>
      <c r="AA3097" s="30" t="n">
        <f aca="false">L3097+M3097</f>
        <v>102</v>
      </c>
      <c r="AB3097" s="30" t="n">
        <f aca="false">IFERROR(ROUND(Q3097/AA3097,2),0)</f>
        <v>41.23</v>
      </c>
      <c r="AC3097" s="30" t="str">
        <f aca="false">IF(AND(K3097="Critical",N3097="No"),"URGENT - No Bed","Normal")</f>
        <v>Normal</v>
      </c>
      <c r="AD3097" s="34" t="n">
        <f aca="false">INDEX(Lookup_Tables!$B$3:$B$12,MATCH(H3097,Lookup_Tables!$A$3:$A$12,0))</f>
        <v>3100000</v>
      </c>
      <c r="AE3097" s="30" t="str">
        <f aca="false">INDEX(Lookup_Tables!$C$3:$C$12,MATCH(H3097,Lookup_Tables!$A$3:$A$12,0))</f>
        <v>Dr. Kavita Rao</v>
      </c>
      <c r="AF3097" s="30" t="str">
        <f aca="false">IFERROR(INDEX(Lookup_Tables!$F$16:$F$45,MATCH(I3097,Lookup_Tables!$E$16:$E$45,0)),"N/A")</f>
        <v>EMP225</v>
      </c>
      <c r="AG3097" s="30" t="n">
        <f aca="false">_xlfn.IFS(R3097="Recovered",4,R3097="Referred",3,R3097="Admitted",2,R3097="Deceased",1,TRUE(),0)</f>
        <v>2</v>
      </c>
      <c r="AH3097" s="30" t="str">
        <f aca="false">IF(T3097&gt;=4,"Satisfied",IF(T3097&gt;=3,"Neutral","Needs Improvement"))</f>
        <v>Needs Improvement</v>
      </c>
    </row>
    <row r="3098" customFormat="false" ht="15" hidden="false" customHeight="false" outlineLevel="0" collapsed="false">
      <c r="A3098" s="27" t="s">
        <v>3735</v>
      </c>
      <c r="B3098" s="27" t="s">
        <v>1232</v>
      </c>
      <c r="C3098" s="27" t="n">
        <v>28</v>
      </c>
      <c r="D3098" s="27" t="s">
        <v>121</v>
      </c>
      <c r="E3098" s="28" t="n">
        <v>45425</v>
      </c>
      <c r="F3098" s="27" t="s">
        <v>555</v>
      </c>
      <c r="G3098" s="28" t="n">
        <v>45425</v>
      </c>
      <c r="H3098" s="27" t="s">
        <v>206</v>
      </c>
      <c r="I3098" s="27" t="s">
        <v>207</v>
      </c>
      <c r="J3098" s="27" t="s">
        <v>469</v>
      </c>
      <c r="K3098" s="27" t="s">
        <v>138</v>
      </c>
      <c r="L3098" s="27" t="n">
        <v>39</v>
      </c>
      <c r="M3098" s="27" t="n">
        <v>20</v>
      </c>
      <c r="N3098" s="27" t="s">
        <v>127</v>
      </c>
      <c r="O3098" s="27" t="s">
        <v>139</v>
      </c>
      <c r="P3098" s="27" t="s">
        <v>187</v>
      </c>
      <c r="Q3098" s="29" t="n">
        <v>1117.37</v>
      </c>
      <c r="R3098" s="27" t="s">
        <v>130</v>
      </c>
      <c r="S3098" s="27" t="s">
        <v>141</v>
      </c>
      <c r="T3098" s="27" t="n">
        <v>5</v>
      </c>
      <c r="U3098" s="27" t="n">
        <f aca="false">YEAR(E3098)</f>
        <v>2024</v>
      </c>
      <c r="V3098" s="27" t="str">
        <f aca="false">TEXT(E3098,"MMM-YYYY")</f>
        <v>May-2024</v>
      </c>
      <c r="W3098" s="27" t="n">
        <f aca="false">MONTH(E3098)</f>
        <v>5</v>
      </c>
      <c r="X3098" s="27" t="str">
        <f aca="false">TEXT(WEEKDAY(E3098,2),"0")&amp;" - "&amp;TEXT(E3098,"dddd")</f>
        <v>1 - Monday</v>
      </c>
      <c r="Y3098" s="27" t="str">
        <f aca="false">_xlfn.IFS(C3098&lt;18,"Child (0-17)",C3098&lt;40,"Young Adult (18-39)",C3098&lt;60,"Adult (40-59)",TRUE(),"Senior (60+)")</f>
        <v>Young Adult (18-39)</v>
      </c>
      <c r="Z3098" s="27" t="n">
        <f aca="false">ROUND(G3098-E3098,0)</f>
        <v>0</v>
      </c>
      <c r="AA3098" s="27" t="n">
        <f aca="false">L3098+M3098</f>
        <v>59</v>
      </c>
      <c r="AB3098" s="27" t="n">
        <f aca="false">IFERROR(ROUND(Q3098/AA3098,2),0)</f>
        <v>18.94</v>
      </c>
      <c r="AC3098" s="27" t="str">
        <f aca="false">IF(AND(K3098="Critical",N3098="No"),"URGENT - No Bed","Normal")</f>
        <v>Normal</v>
      </c>
      <c r="AD3098" s="33" t="n">
        <f aca="false">INDEX(Lookup_Tables!$B$3:$B$12,MATCH(H3098,Lookup_Tables!$A$3:$A$12,0))</f>
        <v>2800000</v>
      </c>
      <c r="AE3098" s="27" t="str">
        <f aca="false">INDEX(Lookup_Tables!$C$3:$C$12,MATCH(H3098,Lookup_Tables!$A$3:$A$12,0))</f>
        <v>Dr. Suresh Nair</v>
      </c>
      <c r="AF3098" s="27" t="str">
        <f aca="false">IFERROR(INDEX(Lookup_Tables!$F$16:$F$45,MATCH(I3098,Lookup_Tables!$E$16:$E$45,0)),"N/A")</f>
        <v>EMP209</v>
      </c>
      <c r="AG3098" s="27" t="n">
        <f aca="false">_xlfn.IFS(R3098="Recovered",4,R3098="Referred",3,R3098="Admitted",2,R3098="Deceased",1,TRUE(),0)</f>
        <v>4</v>
      </c>
      <c r="AH3098" s="27" t="str">
        <f aca="false">IF(T3098&gt;=4,"Satisfied",IF(T3098&gt;=3,"Neutral","Needs Improvement"))</f>
        <v>Satisfied</v>
      </c>
    </row>
    <row r="3099" customFormat="false" ht="15" hidden="false" customHeight="false" outlineLevel="0" collapsed="false">
      <c r="A3099" s="30" t="s">
        <v>2684</v>
      </c>
      <c r="B3099" s="30" t="s">
        <v>2685</v>
      </c>
      <c r="C3099" s="30" t="n">
        <v>0</v>
      </c>
      <c r="D3099" s="30" t="s">
        <v>121</v>
      </c>
      <c r="E3099" s="31" t="n">
        <v>45646</v>
      </c>
      <c r="F3099" s="30" t="s">
        <v>1117</v>
      </c>
      <c r="G3099" s="31" t="n">
        <v>45648</v>
      </c>
      <c r="H3099" s="30" t="s">
        <v>217</v>
      </c>
      <c r="I3099" s="30" t="s">
        <v>392</v>
      </c>
      <c r="J3099" s="30" t="s">
        <v>388</v>
      </c>
      <c r="K3099" s="30" t="s">
        <v>156</v>
      </c>
      <c r="L3099" s="30" t="n">
        <v>29</v>
      </c>
      <c r="M3099" s="30" t="n">
        <v>36</v>
      </c>
      <c r="N3099" s="30" t="s">
        <v>186</v>
      </c>
      <c r="O3099" s="30" t="s">
        <v>139</v>
      </c>
      <c r="P3099" s="30" t="s">
        <v>129</v>
      </c>
      <c r="Q3099" s="32" t="n">
        <v>3383.77</v>
      </c>
      <c r="R3099" s="30" t="s">
        <v>130</v>
      </c>
      <c r="S3099" s="30" t="s">
        <v>223</v>
      </c>
      <c r="T3099" s="30" t="n">
        <v>4</v>
      </c>
      <c r="U3099" s="30" t="n">
        <f aca="false">YEAR(E3099)</f>
        <v>2024</v>
      </c>
      <c r="V3099" s="30" t="str">
        <f aca="false">TEXT(E3099,"MMM-YYYY")</f>
        <v>Dec-2024</v>
      </c>
      <c r="W3099" s="30" t="n">
        <f aca="false">MONTH(E3099)</f>
        <v>12</v>
      </c>
      <c r="X3099" s="30" t="str">
        <f aca="false">TEXT(WEEKDAY(E3099,2),"0")&amp;" - "&amp;TEXT(E3099,"dddd")</f>
        <v>5 - Friday</v>
      </c>
      <c r="Y3099" s="30" t="str">
        <f aca="false">_xlfn.IFS(C3099&lt;18,"Child (0-17)",C3099&lt;40,"Young Adult (18-39)",C3099&lt;60,"Adult (40-59)",TRUE(),"Senior (60+)")</f>
        <v>Child (0-17)</v>
      </c>
      <c r="Z3099" s="30" t="n">
        <f aca="false">ROUND(G3099-E3099,0)</f>
        <v>2</v>
      </c>
      <c r="AA3099" s="30" t="n">
        <f aca="false">L3099+M3099</f>
        <v>65</v>
      </c>
      <c r="AB3099" s="30" t="n">
        <f aca="false">IFERROR(ROUND(Q3099/AA3099,2),0)</f>
        <v>52.06</v>
      </c>
      <c r="AC3099" s="30" t="str">
        <f aca="false">IF(AND(K3099="Critical",N3099="No"),"URGENT - No Bed","Normal")</f>
        <v>Normal</v>
      </c>
      <c r="AD3099" s="34" t="n">
        <f aca="false">INDEX(Lookup_Tables!$B$3:$B$12,MATCH(H3099,Lookup_Tables!$A$3:$A$12,0))</f>
        <v>4200000</v>
      </c>
      <c r="AE3099" s="30" t="str">
        <f aca="false">INDEX(Lookup_Tables!$C$3:$C$12,MATCH(H3099,Lookup_Tables!$A$3:$A$12,0))</f>
        <v>Dr. Anil Kapoor</v>
      </c>
      <c r="AF3099" s="30" t="str">
        <f aca="false">IFERROR(INDEX(Lookup_Tables!$F$16:$F$45,MATCH(I3099,Lookup_Tables!$E$16:$E$45,0)),"N/A")</f>
        <v>EMP202</v>
      </c>
      <c r="AG3099" s="30" t="n">
        <f aca="false">_xlfn.IFS(R3099="Recovered",4,R3099="Referred",3,R3099="Admitted",2,R3099="Deceased",1,TRUE(),0)</f>
        <v>4</v>
      </c>
      <c r="AH3099" s="30" t="str">
        <f aca="false">IF(T3099&gt;=4,"Satisfied",IF(T3099&gt;=3,"Neutral","Needs Improvement"))</f>
        <v>Satisfied</v>
      </c>
    </row>
    <row r="3100" customFormat="false" ht="15" hidden="false" customHeight="false" outlineLevel="0" collapsed="false">
      <c r="A3100" s="27" t="s">
        <v>193</v>
      </c>
      <c r="B3100" s="27" t="s">
        <v>194</v>
      </c>
      <c r="C3100" s="27" t="n">
        <v>13</v>
      </c>
      <c r="D3100" s="27" t="s">
        <v>181</v>
      </c>
      <c r="E3100" s="28" t="n">
        <v>45395</v>
      </c>
      <c r="F3100" s="27" t="s">
        <v>195</v>
      </c>
      <c r="G3100" s="28" t="n">
        <v>45395</v>
      </c>
      <c r="H3100" s="27" t="s">
        <v>168</v>
      </c>
      <c r="I3100" s="27" t="s">
        <v>196</v>
      </c>
      <c r="J3100" s="27" t="s">
        <v>191</v>
      </c>
      <c r="K3100" s="27" t="s">
        <v>138</v>
      </c>
      <c r="L3100" s="27" t="n">
        <v>38</v>
      </c>
      <c r="M3100" s="27" t="n">
        <v>23</v>
      </c>
      <c r="N3100" s="27" t="s">
        <v>127</v>
      </c>
      <c r="O3100" s="27" t="s">
        <v>171</v>
      </c>
      <c r="P3100" s="27" t="s">
        <v>129</v>
      </c>
      <c r="Q3100" s="29" t="n">
        <v>1190.67</v>
      </c>
      <c r="R3100" s="27" t="s">
        <v>130</v>
      </c>
      <c r="S3100" s="27" t="s">
        <v>197</v>
      </c>
      <c r="T3100" s="27" t="n">
        <v>4</v>
      </c>
      <c r="U3100" s="27" t="n">
        <f aca="false">YEAR(E3100)</f>
        <v>2024</v>
      </c>
      <c r="V3100" s="27" t="str">
        <f aca="false">TEXT(E3100,"MMM-YYYY")</f>
        <v>Apr-2024</v>
      </c>
      <c r="W3100" s="27" t="n">
        <f aca="false">MONTH(E3100)</f>
        <v>4</v>
      </c>
      <c r="X3100" s="27" t="str">
        <f aca="false">TEXT(WEEKDAY(E3100,2),"0")&amp;" - "&amp;TEXT(E3100,"dddd")</f>
        <v>6 - Saturday</v>
      </c>
      <c r="Y3100" s="27" t="str">
        <f aca="false">_xlfn.IFS(C3100&lt;18,"Child (0-17)",C3100&lt;40,"Young Adult (18-39)",C3100&lt;60,"Adult (40-59)",TRUE(),"Senior (60+)")</f>
        <v>Child (0-17)</v>
      </c>
      <c r="Z3100" s="27" t="n">
        <f aca="false">ROUND(G3100-E3100,0)</f>
        <v>0</v>
      </c>
      <c r="AA3100" s="27" t="n">
        <f aca="false">L3100+M3100</f>
        <v>61</v>
      </c>
      <c r="AB3100" s="27" t="n">
        <f aca="false">IFERROR(ROUND(Q3100/AA3100,2),0)</f>
        <v>19.52</v>
      </c>
      <c r="AC3100" s="27" t="str">
        <f aca="false">IF(AND(K3100="Critical",N3100="No"),"URGENT - No Bed","Normal")</f>
        <v>Normal</v>
      </c>
      <c r="AD3100" s="33" t="n">
        <f aca="false">INDEX(Lookup_Tables!$B$3:$B$12,MATCH(H3100,Lookup_Tables!$A$3:$A$12,0))</f>
        <v>4400000</v>
      </c>
      <c r="AE3100" s="27" t="str">
        <f aca="false">INDEX(Lookup_Tables!$C$3:$C$12,MATCH(H3100,Lookup_Tables!$A$3:$A$12,0))</f>
        <v>Dr. Neha Chopra</v>
      </c>
      <c r="AF3100" s="27" t="str">
        <f aca="false">IFERROR(INDEX(Lookup_Tables!$F$16:$F$45,MATCH(I3100,Lookup_Tables!$E$16:$E$45,0)),"N/A")</f>
        <v>EMP219</v>
      </c>
      <c r="AG3100" s="27" t="n">
        <f aca="false">_xlfn.IFS(R3100="Recovered",4,R3100="Referred",3,R3100="Admitted",2,R3100="Deceased",1,TRUE(),0)</f>
        <v>4</v>
      </c>
      <c r="AH3100" s="27" t="str">
        <f aca="false">IF(T3100&gt;=4,"Satisfied",IF(T3100&gt;=3,"Neutral","Needs Improvement"))</f>
        <v>Satisfied</v>
      </c>
    </row>
    <row r="3101" customFormat="false" ht="15" hidden="false" customHeight="false" outlineLevel="0" collapsed="false">
      <c r="A3101" s="30" t="s">
        <v>3354</v>
      </c>
      <c r="B3101" s="30" t="s">
        <v>1769</v>
      </c>
      <c r="C3101" s="30" t="n">
        <v>36</v>
      </c>
      <c r="D3101" s="30" t="s">
        <v>121</v>
      </c>
      <c r="E3101" s="31" t="n">
        <v>45491</v>
      </c>
      <c r="F3101" s="30" t="s">
        <v>573</v>
      </c>
      <c r="G3101" s="31" t="n">
        <v>45491</v>
      </c>
      <c r="H3101" s="30" t="s">
        <v>146</v>
      </c>
      <c r="I3101" s="30" t="s">
        <v>309</v>
      </c>
      <c r="J3101" s="30" t="s">
        <v>244</v>
      </c>
      <c r="K3101" s="30" t="s">
        <v>138</v>
      </c>
      <c r="L3101" s="30" t="n">
        <v>51</v>
      </c>
      <c r="M3101" s="30" t="n">
        <v>31</v>
      </c>
      <c r="N3101" s="30" t="s">
        <v>127</v>
      </c>
      <c r="O3101" s="30" t="s">
        <v>128</v>
      </c>
      <c r="P3101" s="30" t="s">
        <v>129</v>
      </c>
      <c r="Q3101" s="32" t="n">
        <v>2402.87</v>
      </c>
      <c r="R3101" s="30" t="s">
        <v>130</v>
      </c>
      <c r="S3101" s="30" t="s">
        <v>178</v>
      </c>
      <c r="T3101" s="30" t="n">
        <v>4</v>
      </c>
      <c r="U3101" s="30" t="n">
        <f aca="false">YEAR(E3101)</f>
        <v>2024</v>
      </c>
      <c r="V3101" s="30" t="str">
        <f aca="false">TEXT(E3101,"MMM-YYYY")</f>
        <v>Jul-2024</v>
      </c>
      <c r="W3101" s="30" t="n">
        <f aca="false">MONTH(E3101)</f>
        <v>7</v>
      </c>
      <c r="X3101" s="30" t="str">
        <f aca="false">TEXT(WEEKDAY(E3101,2),"0")&amp;" - "&amp;TEXT(E3101,"dddd")</f>
        <v>4 - Thursday</v>
      </c>
      <c r="Y3101" s="30" t="str">
        <f aca="false">_xlfn.IFS(C3101&lt;18,"Child (0-17)",C3101&lt;40,"Young Adult (18-39)",C3101&lt;60,"Adult (40-59)",TRUE(),"Senior (60+)")</f>
        <v>Young Adult (18-39)</v>
      </c>
      <c r="Z3101" s="30" t="n">
        <f aca="false">ROUND(G3101-E3101,0)</f>
        <v>0</v>
      </c>
      <c r="AA3101" s="30" t="n">
        <f aca="false">L3101+M3101</f>
        <v>82</v>
      </c>
      <c r="AB3101" s="30" t="n">
        <f aca="false">IFERROR(ROUND(Q3101/AA3101,2),0)</f>
        <v>29.3</v>
      </c>
      <c r="AC3101" s="30" t="str">
        <f aca="false">IF(AND(K3101="Critical",N3101="No"),"URGENT - No Bed","Normal")</f>
        <v>Normal</v>
      </c>
      <c r="AD3101" s="34" t="n">
        <f aca="false">INDEX(Lookup_Tables!$B$3:$B$12,MATCH(H3101,Lookup_Tables!$A$3:$A$12,0))</f>
        <v>2700000</v>
      </c>
      <c r="AE3101" s="30" t="str">
        <f aca="false">INDEX(Lookup_Tables!$C$3:$C$12,MATCH(H3101,Lookup_Tables!$A$3:$A$12,0))</f>
        <v>Dr. Vikram Singh</v>
      </c>
      <c r="AF3101" s="30" t="str">
        <f aca="false">IFERROR(INDEX(Lookup_Tables!$F$16:$F$45,MATCH(I3101,Lookup_Tables!$E$16:$E$45,0)),"N/A")</f>
        <v>EMP228</v>
      </c>
      <c r="AG3101" s="30" t="n">
        <f aca="false">_xlfn.IFS(R3101="Recovered",4,R3101="Referred",3,R3101="Admitted",2,R3101="Deceased",1,TRUE(),0)</f>
        <v>4</v>
      </c>
      <c r="AH3101" s="30" t="str">
        <f aca="false">IF(T3101&gt;=4,"Satisfied",IF(T3101&gt;=3,"Neutral","Needs Improvement"))</f>
        <v>Satisfied</v>
      </c>
    </row>
    <row r="3102" customFormat="false" ht="15" hidden="false" customHeight="false" outlineLevel="0" collapsed="false">
      <c r="A3102" s="27" t="s">
        <v>6920</v>
      </c>
      <c r="B3102" s="27" t="s">
        <v>1125</v>
      </c>
      <c r="C3102" s="27" t="n">
        <v>30</v>
      </c>
      <c r="D3102" s="27" t="s">
        <v>121</v>
      </c>
      <c r="E3102" s="28" t="n">
        <v>45559</v>
      </c>
      <c r="F3102" s="27" t="s">
        <v>487</v>
      </c>
      <c r="G3102" s="28" t="n">
        <v>45559</v>
      </c>
      <c r="H3102" s="27" t="s">
        <v>161</v>
      </c>
      <c r="I3102" s="27" t="s">
        <v>320</v>
      </c>
      <c r="J3102" s="27" t="s">
        <v>648</v>
      </c>
      <c r="K3102" s="27" t="s">
        <v>138</v>
      </c>
      <c r="L3102" s="27" t="n">
        <v>75</v>
      </c>
      <c r="M3102" s="27" t="n">
        <v>45</v>
      </c>
      <c r="N3102" s="27" t="s">
        <v>127</v>
      </c>
      <c r="O3102" s="27" t="s">
        <v>149</v>
      </c>
      <c r="P3102" s="27" t="s">
        <v>129</v>
      </c>
      <c r="Q3102" s="29" t="n">
        <v>1672.19</v>
      </c>
      <c r="R3102" s="27" t="s">
        <v>130</v>
      </c>
      <c r="S3102" s="27" t="s">
        <v>178</v>
      </c>
      <c r="T3102" s="27" t="n">
        <v>3</v>
      </c>
      <c r="U3102" s="27" t="n">
        <f aca="false">YEAR(E3102)</f>
        <v>2024</v>
      </c>
      <c r="V3102" s="27" t="str">
        <f aca="false">TEXT(E3102,"MMM-YYYY")</f>
        <v>Sep-2024</v>
      </c>
      <c r="W3102" s="27" t="n">
        <f aca="false">MONTH(E3102)</f>
        <v>9</v>
      </c>
      <c r="X3102" s="27" t="str">
        <f aca="false">TEXT(WEEKDAY(E3102,2),"0")&amp;" - "&amp;TEXT(E3102,"dddd")</f>
        <v>2 - Tuesday</v>
      </c>
      <c r="Y3102" s="27" t="str">
        <f aca="false">_xlfn.IFS(C3102&lt;18,"Child (0-17)",C3102&lt;40,"Young Adult (18-39)",C3102&lt;60,"Adult (40-59)",TRUE(),"Senior (60+)")</f>
        <v>Young Adult (18-39)</v>
      </c>
      <c r="Z3102" s="27" t="n">
        <f aca="false">ROUND(G3102-E3102,0)</f>
        <v>0</v>
      </c>
      <c r="AA3102" s="27" t="n">
        <f aca="false">L3102+M3102</f>
        <v>120</v>
      </c>
      <c r="AB3102" s="27" t="n">
        <f aca="false">IFERROR(ROUND(Q3102/AA3102,2),0)</f>
        <v>13.93</v>
      </c>
      <c r="AC3102" s="27" t="str">
        <f aca="false">IF(AND(K3102="Critical",N3102="No"),"URGENT - No Bed","Normal")</f>
        <v>Normal</v>
      </c>
      <c r="AD3102" s="33" t="n">
        <f aca="false">INDEX(Lookup_Tables!$B$3:$B$12,MATCH(H3102,Lookup_Tables!$A$3:$A$12,0))</f>
        <v>3600000</v>
      </c>
      <c r="AE3102" s="27" t="str">
        <f aca="false">INDEX(Lookup_Tables!$C$3:$C$12,MATCH(H3102,Lookup_Tables!$A$3:$A$12,0))</f>
        <v>Dr. Sameer Joshi</v>
      </c>
      <c r="AF3102" s="27" t="str">
        <f aca="false">IFERROR(INDEX(Lookup_Tables!$F$16:$F$45,MATCH(I3102,Lookup_Tables!$E$16:$E$45,0)),"N/A")</f>
        <v>EMP223</v>
      </c>
      <c r="AG3102" s="27" t="n">
        <f aca="false">_xlfn.IFS(R3102="Recovered",4,R3102="Referred",3,R3102="Admitted",2,R3102="Deceased",1,TRUE(),0)</f>
        <v>4</v>
      </c>
      <c r="AH3102" s="27" t="str">
        <f aca="false">IF(T3102&gt;=4,"Satisfied",IF(T3102&gt;=3,"Neutral","Needs Improvement"))</f>
        <v>Neutral</v>
      </c>
    </row>
    <row r="3103" customFormat="false" ht="15" hidden="false" customHeight="false" outlineLevel="0" collapsed="false">
      <c r="A3103" s="30" t="s">
        <v>2320</v>
      </c>
      <c r="B3103" s="30" t="s">
        <v>2067</v>
      </c>
      <c r="C3103" s="30" t="n">
        <v>87</v>
      </c>
      <c r="D3103" s="30" t="s">
        <v>121</v>
      </c>
      <c r="E3103" s="31" t="n">
        <v>45617</v>
      </c>
      <c r="F3103" s="30" t="s">
        <v>692</v>
      </c>
      <c r="G3103" s="31" t="n">
        <v>45618</v>
      </c>
      <c r="H3103" s="30" t="s">
        <v>146</v>
      </c>
      <c r="I3103" s="30" t="s">
        <v>147</v>
      </c>
      <c r="J3103" s="30" t="s">
        <v>177</v>
      </c>
      <c r="K3103" s="30" t="s">
        <v>138</v>
      </c>
      <c r="L3103" s="30" t="n">
        <v>37</v>
      </c>
      <c r="M3103" s="30" t="n">
        <v>18</v>
      </c>
      <c r="N3103" s="30" t="s">
        <v>127</v>
      </c>
      <c r="O3103" s="30" t="s">
        <v>139</v>
      </c>
      <c r="P3103" s="30" t="s">
        <v>129</v>
      </c>
      <c r="Q3103" s="32" t="n">
        <v>2453.99</v>
      </c>
      <c r="R3103" s="30" t="s">
        <v>130</v>
      </c>
      <c r="S3103" s="30" t="s">
        <v>197</v>
      </c>
      <c r="T3103" s="30" t="n">
        <v>5</v>
      </c>
      <c r="U3103" s="30" t="n">
        <f aca="false">YEAR(E3103)</f>
        <v>2024</v>
      </c>
      <c r="V3103" s="30" t="str">
        <f aca="false">TEXT(E3103,"MMM-YYYY")</f>
        <v>Nov-2024</v>
      </c>
      <c r="W3103" s="30" t="n">
        <f aca="false">MONTH(E3103)</f>
        <v>11</v>
      </c>
      <c r="X3103" s="30" t="str">
        <f aca="false">TEXT(WEEKDAY(E3103,2),"0")&amp;" - "&amp;TEXT(E3103,"dddd")</f>
        <v>4 - Thursday</v>
      </c>
      <c r="Y3103" s="30" t="str">
        <f aca="false">_xlfn.IFS(C3103&lt;18,"Child (0-17)",C3103&lt;40,"Young Adult (18-39)",C3103&lt;60,"Adult (40-59)",TRUE(),"Senior (60+)")</f>
        <v>Senior (60+)</v>
      </c>
      <c r="Z3103" s="30" t="n">
        <f aca="false">ROUND(G3103-E3103,0)</f>
        <v>1</v>
      </c>
      <c r="AA3103" s="30" t="n">
        <f aca="false">L3103+M3103</f>
        <v>55</v>
      </c>
      <c r="AB3103" s="30" t="n">
        <f aca="false">IFERROR(ROUND(Q3103/AA3103,2),0)</f>
        <v>44.62</v>
      </c>
      <c r="AC3103" s="30" t="str">
        <f aca="false">IF(AND(K3103="Critical",N3103="No"),"URGENT - No Bed","Normal")</f>
        <v>Normal</v>
      </c>
      <c r="AD3103" s="34" t="n">
        <f aca="false">INDEX(Lookup_Tables!$B$3:$B$12,MATCH(H3103,Lookup_Tables!$A$3:$A$12,0))</f>
        <v>2700000</v>
      </c>
      <c r="AE3103" s="30" t="str">
        <f aca="false">INDEX(Lookup_Tables!$C$3:$C$12,MATCH(H3103,Lookup_Tables!$A$3:$A$12,0))</f>
        <v>Dr. Vikram Singh</v>
      </c>
      <c r="AF3103" s="30" t="str">
        <f aca="false">IFERROR(INDEX(Lookup_Tables!$F$16:$F$45,MATCH(I3103,Lookup_Tables!$E$16:$E$45,0)),"N/A")</f>
        <v>EMP229</v>
      </c>
      <c r="AG3103" s="30" t="n">
        <f aca="false">_xlfn.IFS(R3103="Recovered",4,R3103="Referred",3,R3103="Admitted",2,R3103="Deceased",1,TRUE(),0)</f>
        <v>4</v>
      </c>
      <c r="AH3103" s="30" t="str">
        <f aca="false">IF(T3103&gt;=4,"Satisfied",IF(T3103&gt;=3,"Neutral","Needs Improvement"))</f>
        <v>Satisfied</v>
      </c>
    </row>
    <row r="3104" customFormat="false" ht="15" hidden="false" customHeight="false" outlineLevel="0" collapsed="false">
      <c r="A3104" s="27" t="s">
        <v>6555</v>
      </c>
      <c r="B3104" s="27" t="s">
        <v>4971</v>
      </c>
      <c r="C3104" s="27" t="n">
        <v>18</v>
      </c>
      <c r="D3104" s="27" t="s">
        <v>121</v>
      </c>
      <c r="E3104" s="28" t="n">
        <v>45398</v>
      </c>
      <c r="F3104" s="27" t="s">
        <v>826</v>
      </c>
      <c r="G3104" s="28" t="n">
        <v>45403</v>
      </c>
      <c r="H3104" s="27" t="s">
        <v>146</v>
      </c>
      <c r="I3104" s="27" t="s">
        <v>309</v>
      </c>
      <c r="J3104" s="27" t="s">
        <v>177</v>
      </c>
      <c r="K3104" s="27" t="s">
        <v>126</v>
      </c>
      <c r="L3104" s="27" t="n">
        <v>8</v>
      </c>
      <c r="M3104" s="27" t="n">
        <v>114</v>
      </c>
      <c r="N3104" s="27" t="s">
        <v>186</v>
      </c>
      <c r="O3104" s="27" t="s">
        <v>128</v>
      </c>
      <c r="P3104" s="27" t="s">
        <v>140</v>
      </c>
      <c r="Q3104" s="29" t="n">
        <v>8026.65</v>
      </c>
      <c r="R3104" s="27" t="s">
        <v>172</v>
      </c>
      <c r="S3104" s="27" t="s">
        <v>192</v>
      </c>
      <c r="T3104" s="27" t="n">
        <v>5</v>
      </c>
      <c r="U3104" s="27" t="n">
        <f aca="false">YEAR(E3104)</f>
        <v>2024</v>
      </c>
      <c r="V3104" s="27" t="str">
        <f aca="false">TEXT(E3104,"MMM-YYYY")</f>
        <v>Apr-2024</v>
      </c>
      <c r="W3104" s="27" t="n">
        <f aca="false">MONTH(E3104)</f>
        <v>4</v>
      </c>
      <c r="X3104" s="27" t="str">
        <f aca="false">TEXT(WEEKDAY(E3104,2),"0")&amp;" - "&amp;TEXT(E3104,"dddd")</f>
        <v>2 - Tuesday</v>
      </c>
      <c r="Y3104" s="27" t="str">
        <f aca="false">_xlfn.IFS(C3104&lt;18,"Child (0-17)",C3104&lt;40,"Young Adult (18-39)",C3104&lt;60,"Adult (40-59)",TRUE(),"Senior (60+)")</f>
        <v>Young Adult (18-39)</v>
      </c>
      <c r="Z3104" s="27" t="n">
        <f aca="false">ROUND(G3104-E3104,0)</f>
        <v>5</v>
      </c>
      <c r="AA3104" s="27" t="n">
        <f aca="false">L3104+M3104</f>
        <v>122</v>
      </c>
      <c r="AB3104" s="27" t="n">
        <f aca="false">IFERROR(ROUND(Q3104/AA3104,2),0)</f>
        <v>65.79</v>
      </c>
      <c r="AC3104" s="27" t="str">
        <f aca="false">IF(AND(K3104="Critical",N3104="No"),"URGENT - No Bed","Normal")</f>
        <v>Normal</v>
      </c>
      <c r="AD3104" s="33" t="n">
        <f aca="false">INDEX(Lookup_Tables!$B$3:$B$12,MATCH(H3104,Lookup_Tables!$A$3:$A$12,0))</f>
        <v>2700000</v>
      </c>
      <c r="AE3104" s="27" t="str">
        <f aca="false">INDEX(Lookup_Tables!$C$3:$C$12,MATCH(H3104,Lookup_Tables!$A$3:$A$12,0))</f>
        <v>Dr. Vikram Singh</v>
      </c>
      <c r="AF3104" s="27" t="str">
        <f aca="false">IFERROR(INDEX(Lookup_Tables!$F$16:$F$45,MATCH(I3104,Lookup_Tables!$E$16:$E$45,0)),"N/A")</f>
        <v>EMP228</v>
      </c>
      <c r="AG3104" s="27" t="n">
        <f aca="false">_xlfn.IFS(R3104="Recovered",4,R3104="Referred",3,R3104="Admitted",2,R3104="Deceased",1,TRUE(),0)</f>
        <v>2</v>
      </c>
      <c r="AH3104" s="27" t="str">
        <f aca="false">IF(T3104&gt;=4,"Satisfied",IF(T3104&gt;=3,"Neutral","Needs Improvement"))</f>
        <v>Satisfied</v>
      </c>
    </row>
    <row r="3105" customFormat="false" ht="15" hidden="false" customHeight="false" outlineLevel="0" collapsed="false">
      <c r="A3105" s="30" t="s">
        <v>6185</v>
      </c>
      <c r="B3105" s="30" t="s">
        <v>983</v>
      </c>
      <c r="C3105" s="30" t="n">
        <v>34</v>
      </c>
      <c r="D3105" s="30" t="s">
        <v>121</v>
      </c>
      <c r="E3105" s="31" t="n">
        <v>45522</v>
      </c>
      <c r="F3105" s="30" t="s">
        <v>780</v>
      </c>
      <c r="G3105" s="31" t="n">
        <v>45526</v>
      </c>
      <c r="H3105" s="30" t="s">
        <v>123</v>
      </c>
      <c r="I3105" s="30" t="s">
        <v>304</v>
      </c>
      <c r="J3105" s="30" t="s">
        <v>227</v>
      </c>
      <c r="K3105" s="30" t="s">
        <v>126</v>
      </c>
      <c r="L3105" s="30" t="n">
        <v>33</v>
      </c>
      <c r="M3105" s="30" t="n">
        <v>130</v>
      </c>
      <c r="N3105" s="30" t="s">
        <v>186</v>
      </c>
      <c r="O3105" s="30" t="s">
        <v>171</v>
      </c>
      <c r="P3105" s="30" t="s">
        <v>129</v>
      </c>
      <c r="Q3105" s="32" t="n">
        <v>7600.47</v>
      </c>
      <c r="R3105" s="30" t="s">
        <v>462</v>
      </c>
      <c r="S3105" s="30" t="s">
        <v>197</v>
      </c>
      <c r="T3105" s="30" t="n">
        <v>3</v>
      </c>
      <c r="U3105" s="30" t="n">
        <f aca="false">YEAR(E3105)</f>
        <v>2024</v>
      </c>
      <c r="V3105" s="30" t="str">
        <f aca="false">TEXT(E3105,"MMM-YYYY")</f>
        <v>Aug-2024</v>
      </c>
      <c r="W3105" s="30" t="n">
        <f aca="false">MONTH(E3105)</f>
        <v>8</v>
      </c>
      <c r="X3105" s="30" t="str">
        <f aca="false">TEXT(WEEKDAY(E3105,2),"0")&amp;" - "&amp;TEXT(E3105,"dddd")</f>
        <v>7 - Sunday</v>
      </c>
      <c r="Y3105" s="30" t="str">
        <f aca="false">_xlfn.IFS(C3105&lt;18,"Child (0-17)",C3105&lt;40,"Young Adult (18-39)",C3105&lt;60,"Adult (40-59)",TRUE(),"Senior (60+)")</f>
        <v>Young Adult (18-39)</v>
      </c>
      <c r="Z3105" s="30" t="n">
        <f aca="false">ROUND(G3105-E3105,0)</f>
        <v>4</v>
      </c>
      <c r="AA3105" s="30" t="n">
        <f aca="false">L3105+M3105</f>
        <v>163</v>
      </c>
      <c r="AB3105" s="30" t="n">
        <f aca="false">IFERROR(ROUND(Q3105/AA3105,2),0)</f>
        <v>46.63</v>
      </c>
      <c r="AC3105" s="30" t="str">
        <f aca="false">IF(AND(K3105="Critical",N3105="No"),"URGENT - No Bed","Normal")</f>
        <v>Normal</v>
      </c>
      <c r="AD3105" s="34" t="n">
        <f aca="false">INDEX(Lookup_Tables!$B$3:$B$12,MATCH(H3105,Lookup_Tables!$A$3:$A$12,0))</f>
        <v>2200000</v>
      </c>
      <c r="AE3105" s="30" t="str">
        <f aca="false">INDEX(Lookup_Tables!$C$3:$C$12,MATCH(H3105,Lookup_Tables!$A$3:$A$12,0))</f>
        <v>Dr. Rohan Das</v>
      </c>
      <c r="AF3105" s="30" t="str">
        <f aca="false">IFERROR(INDEX(Lookup_Tables!$F$16:$F$45,MATCH(I3105,Lookup_Tables!$E$16:$E$45,0)),"N/A")</f>
        <v>EMP204</v>
      </c>
      <c r="AG3105" s="30" t="n">
        <f aca="false">_xlfn.IFS(R3105="Recovered",4,R3105="Referred",3,R3105="Admitted",2,R3105="Deceased",1,TRUE(),0)</f>
        <v>1</v>
      </c>
      <c r="AH3105" s="30" t="str">
        <f aca="false">IF(T3105&gt;=4,"Satisfied",IF(T3105&gt;=3,"Neutral","Needs Improvement"))</f>
        <v>Neutral</v>
      </c>
    </row>
    <row r="3106" customFormat="false" ht="15" hidden="false" customHeight="false" outlineLevel="0" collapsed="false">
      <c r="A3106" s="27" t="s">
        <v>5395</v>
      </c>
      <c r="B3106" s="27" t="s">
        <v>3946</v>
      </c>
      <c r="C3106" s="27" t="n">
        <v>40</v>
      </c>
      <c r="D3106" s="27" t="s">
        <v>121</v>
      </c>
      <c r="E3106" s="28" t="n">
        <v>45516</v>
      </c>
      <c r="F3106" s="27" t="s">
        <v>2683</v>
      </c>
      <c r="G3106" s="28" t="n">
        <v>45527</v>
      </c>
      <c r="H3106" s="27" t="s">
        <v>168</v>
      </c>
      <c r="I3106" s="27" t="s">
        <v>169</v>
      </c>
      <c r="J3106" s="27" t="s">
        <v>170</v>
      </c>
      <c r="K3106" s="27" t="s">
        <v>202</v>
      </c>
      <c r="L3106" s="27" t="n">
        <v>6</v>
      </c>
      <c r="M3106" s="27" t="n">
        <v>68</v>
      </c>
      <c r="N3106" s="27" t="s">
        <v>186</v>
      </c>
      <c r="O3106" s="27" t="s">
        <v>171</v>
      </c>
      <c r="P3106" s="27" t="s">
        <v>150</v>
      </c>
      <c r="Q3106" s="29" t="n">
        <v>15605.81</v>
      </c>
      <c r="R3106" s="27" t="s">
        <v>172</v>
      </c>
      <c r="S3106" s="27" t="s">
        <v>223</v>
      </c>
      <c r="T3106" s="27" t="n">
        <v>2</v>
      </c>
      <c r="U3106" s="27" t="n">
        <f aca="false">YEAR(E3106)</f>
        <v>2024</v>
      </c>
      <c r="V3106" s="27" t="str">
        <f aca="false">TEXT(E3106,"MMM-YYYY")</f>
        <v>Aug-2024</v>
      </c>
      <c r="W3106" s="27" t="n">
        <f aca="false">MONTH(E3106)</f>
        <v>8</v>
      </c>
      <c r="X3106" s="27" t="str">
        <f aca="false">TEXT(WEEKDAY(E3106,2),"0")&amp;" - "&amp;TEXT(E3106,"dddd")</f>
        <v>1 - Monday</v>
      </c>
      <c r="Y3106" s="27" t="str">
        <f aca="false">_xlfn.IFS(C3106&lt;18,"Child (0-17)",C3106&lt;40,"Young Adult (18-39)",C3106&lt;60,"Adult (40-59)",TRUE(),"Senior (60+)")</f>
        <v>Adult (40-59)</v>
      </c>
      <c r="Z3106" s="27" t="n">
        <f aca="false">ROUND(G3106-E3106,0)</f>
        <v>11</v>
      </c>
      <c r="AA3106" s="27" t="n">
        <f aca="false">L3106+M3106</f>
        <v>74</v>
      </c>
      <c r="AB3106" s="27" t="n">
        <f aca="false">IFERROR(ROUND(Q3106/AA3106,2),0)</f>
        <v>210.89</v>
      </c>
      <c r="AC3106" s="27" t="str">
        <f aca="false">IF(AND(K3106="Critical",N3106="No"),"URGENT - No Bed","Normal")</f>
        <v>Normal</v>
      </c>
      <c r="AD3106" s="33" t="n">
        <f aca="false">INDEX(Lookup_Tables!$B$3:$B$12,MATCH(H3106,Lookup_Tables!$A$3:$A$12,0))</f>
        <v>4400000</v>
      </c>
      <c r="AE3106" s="27" t="str">
        <f aca="false">INDEX(Lookup_Tables!$C$3:$C$12,MATCH(H3106,Lookup_Tables!$A$3:$A$12,0))</f>
        <v>Dr. Neha Chopra</v>
      </c>
      <c r="AF3106" s="27" t="str">
        <f aca="false">IFERROR(INDEX(Lookup_Tables!$F$16:$F$45,MATCH(I3106,Lookup_Tables!$E$16:$E$45,0)),"N/A")</f>
        <v>EMP220</v>
      </c>
      <c r="AG3106" s="27" t="n">
        <f aca="false">_xlfn.IFS(R3106="Recovered",4,R3106="Referred",3,R3106="Admitted",2,R3106="Deceased",1,TRUE(),0)</f>
        <v>2</v>
      </c>
      <c r="AH3106" s="27" t="str">
        <f aca="false">IF(T3106&gt;=4,"Satisfied",IF(T3106&gt;=3,"Neutral","Needs Improvement"))</f>
        <v>Needs Improvement</v>
      </c>
    </row>
    <row r="3107" customFormat="false" ht="15" hidden="false" customHeight="false" outlineLevel="0" collapsed="false">
      <c r="A3107" s="30" t="s">
        <v>1857</v>
      </c>
      <c r="B3107" s="30" t="s">
        <v>617</v>
      </c>
      <c r="C3107" s="30" t="n">
        <v>61</v>
      </c>
      <c r="D3107" s="30" t="s">
        <v>181</v>
      </c>
      <c r="E3107" s="31" t="n">
        <v>45655</v>
      </c>
      <c r="F3107" s="30" t="s">
        <v>281</v>
      </c>
      <c r="G3107" s="31" t="n">
        <v>45656</v>
      </c>
      <c r="H3107" s="30" t="s">
        <v>161</v>
      </c>
      <c r="I3107" s="30" t="s">
        <v>320</v>
      </c>
      <c r="J3107" s="30" t="s">
        <v>648</v>
      </c>
      <c r="K3107" s="30" t="s">
        <v>138</v>
      </c>
      <c r="L3107" s="30" t="n">
        <v>69</v>
      </c>
      <c r="M3107" s="30" t="n">
        <v>26</v>
      </c>
      <c r="N3107" s="30" t="s">
        <v>127</v>
      </c>
      <c r="O3107" s="30" t="s">
        <v>139</v>
      </c>
      <c r="P3107" s="30" t="s">
        <v>187</v>
      </c>
      <c r="Q3107" s="32" t="n">
        <v>1918.22</v>
      </c>
      <c r="R3107" s="30" t="s">
        <v>130</v>
      </c>
      <c r="S3107" s="30" t="s">
        <v>141</v>
      </c>
      <c r="T3107" s="30" t="n">
        <v>4</v>
      </c>
      <c r="U3107" s="30" t="n">
        <f aca="false">YEAR(E3107)</f>
        <v>2024</v>
      </c>
      <c r="V3107" s="30" t="str">
        <f aca="false">TEXT(E3107,"MMM-YYYY")</f>
        <v>Dec-2024</v>
      </c>
      <c r="W3107" s="30" t="n">
        <f aca="false">MONTH(E3107)</f>
        <v>12</v>
      </c>
      <c r="X3107" s="30" t="str">
        <f aca="false">TEXT(WEEKDAY(E3107,2),"0")&amp;" - "&amp;TEXT(E3107,"dddd")</f>
        <v>7 - Sunday</v>
      </c>
      <c r="Y3107" s="30" t="str">
        <f aca="false">_xlfn.IFS(C3107&lt;18,"Child (0-17)",C3107&lt;40,"Young Adult (18-39)",C3107&lt;60,"Adult (40-59)",TRUE(),"Senior (60+)")</f>
        <v>Senior (60+)</v>
      </c>
      <c r="Z3107" s="30" t="n">
        <f aca="false">ROUND(G3107-E3107,0)</f>
        <v>1</v>
      </c>
      <c r="AA3107" s="30" t="n">
        <f aca="false">L3107+M3107</f>
        <v>95</v>
      </c>
      <c r="AB3107" s="30" t="n">
        <f aca="false">IFERROR(ROUND(Q3107/AA3107,2),0)</f>
        <v>20.19</v>
      </c>
      <c r="AC3107" s="30" t="str">
        <f aca="false">IF(AND(K3107="Critical",N3107="No"),"URGENT - No Bed","Normal")</f>
        <v>Normal</v>
      </c>
      <c r="AD3107" s="34" t="n">
        <f aca="false">INDEX(Lookup_Tables!$B$3:$B$12,MATCH(H3107,Lookup_Tables!$A$3:$A$12,0))</f>
        <v>3600000</v>
      </c>
      <c r="AE3107" s="30" t="str">
        <f aca="false">INDEX(Lookup_Tables!$C$3:$C$12,MATCH(H3107,Lookup_Tables!$A$3:$A$12,0))</f>
        <v>Dr. Sameer Joshi</v>
      </c>
      <c r="AF3107" s="30" t="str">
        <f aca="false">IFERROR(INDEX(Lookup_Tables!$F$16:$F$45,MATCH(I3107,Lookup_Tables!$E$16:$E$45,0)),"N/A")</f>
        <v>EMP223</v>
      </c>
      <c r="AG3107" s="30" t="n">
        <f aca="false">_xlfn.IFS(R3107="Recovered",4,R3107="Referred",3,R3107="Admitted",2,R3107="Deceased",1,TRUE(),0)</f>
        <v>4</v>
      </c>
      <c r="AH3107" s="30" t="str">
        <f aca="false">IF(T3107&gt;=4,"Satisfied",IF(T3107&gt;=3,"Neutral","Needs Improvement"))</f>
        <v>Satisfied</v>
      </c>
    </row>
    <row r="3108" customFormat="false" ht="15" hidden="false" customHeight="false" outlineLevel="0" collapsed="false">
      <c r="A3108" s="27" t="s">
        <v>2853</v>
      </c>
      <c r="B3108" s="27" t="s">
        <v>2854</v>
      </c>
      <c r="C3108" s="27" t="n">
        <v>32</v>
      </c>
      <c r="D3108" s="27" t="s">
        <v>181</v>
      </c>
      <c r="E3108" s="28" t="n">
        <v>45446</v>
      </c>
      <c r="F3108" s="27" t="s">
        <v>733</v>
      </c>
      <c r="G3108" s="28" t="n">
        <v>45455</v>
      </c>
      <c r="H3108" s="27" t="s">
        <v>183</v>
      </c>
      <c r="I3108" s="27" t="s">
        <v>184</v>
      </c>
      <c r="J3108" s="27" t="s">
        <v>476</v>
      </c>
      <c r="K3108" s="27" t="s">
        <v>202</v>
      </c>
      <c r="L3108" s="27" t="n">
        <v>14</v>
      </c>
      <c r="M3108" s="27" t="n">
        <v>163</v>
      </c>
      <c r="N3108" s="27" t="s">
        <v>186</v>
      </c>
      <c r="O3108" s="27" t="s">
        <v>139</v>
      </c>
      <c r="P3108" s="27" t="s">
        <v>150</v>
      </c>
      <c r="Q3108" s="29" t="n">
        <v>17896.6</v>
      </c>
      <c r="R3108" s="27" t="s">
        <v>130</v>
      </c>
      <c r="S3108" s="27" t="s">
        <v>141</v>
      </c>
      <c r="T3108" s="27" t="n">
        <v>3</v>
      </c>
      <c r="U3108" s="27" t="n">
        <f aca="false">YEAR(E3108)</f>
        <v>2024</v>
      </c>
      <c r="V3108" s="27" t="str">
        <f aca="false">TEXT(E3108,"MMM-YYYY")</f>
        <v>Jun-2024</v>
      </c>
      <c r="W3108" s="27" t="n">
        <f aca="false">MONTH(E3108)</f>
        <v>6</v>
      </c>
      <c r="X3108" s="27" t="str">
        <f aca="false">TEXT(WEEKDAY(E3108,2),"0")&amp;" - "&amp;TEXT(E3108,"dddd")</f>
        <v>1 - Monday</v>
      </c>
      <c r="Y3108" s="27" t="str">
        <f aca="false">_xlfn.IFS(C3108&lt;18,"Child (0-17)",C3108&lt;40,"Young Adult (18-39)",C3108&lt;60,"Adult (40-59)",TRUE(),"Senior (60+)")</f>
        <v>Young Adult (18-39)</v>
      </c>
      <c r="Z3108" s="27" t="n">
        <f aca="false">ROUND(G3108-E3108,0)</f>
        <v>9</v>
      </c>
      <c r="AA3108" s="27" t="n">
        <f aca="false">L3108+M3108</f>
        <v>177</v>
      </c>
      <c r="AB3108" s="27" t="n">
        <f aca="false">IFERROR(ROUND(Q3108/AA3108,2),0)</f>
        <v>101.11</v>
      </c>
      <c r="AC3108" s="27" t="str">
        <f aca="false">IF(AND(K3108="Critical",N3108="No"),"URGENT - No Bed","Normal")</f>
        <v>Normal</v>
      </c>
      <c r="AD3108" s="33" t="n">
        <f aca="false">INDEX(Lookup_Tables!$B$3:$B$12,MATCH(H3108,Lookup_Tables!$A$3:$A$12,0))</f>
        <v>3100000</v>
      </c>
      <c r="AE3108" s="27" t="str">
        <f aca="false">INDEX(Lookup_Tables!$C$3:$C$12,MATCH(H3108,Lookup_Tables!$A$3:$A$12,0))</f>
        <v>Dr. Kavita Rao</v>
      </c>
      <c r="AF3108" s="27" t="str">
        <f aca="false">IFERROR(INDEX(Lookup_Tables!$F$16:$F$45,MATCH(I3108,Lookup_Tables!$E$16:$E$45,0)),"N/A")</f>
        <v>EMP226</v>
      </c>
      <c r="AG3108" s="27" t="n">
        <f aca="false">_xlfn.IFS(R3108="Recovered",4,R3108="Referred",3,R3108="Admitted",2,R3108="Deceased",1,TRUE(),0)</f>
        <v>4</v>
      </c>
      <c r="AH3108" s="27" t="str">
        <f aca="false">IF(T3108&gt;=4,"Satisfied",IF(T3108&gt;=3,"Neutral","Needs Improvement"))</f>
        <v>Neutral</v>
      </c>
    </row>
    <row r="3109" customFormat="false" ht="15" hidden="false" customHeight="false" outlineLevel="0" collapsed="false">
      <c r="A3109" s="30" t="s">
        <v>6589</v>
      </c>
      <c r="B3109" s="30" t="s">
        <v>1456</v>
      </c>
      <c r="C3109" s="30" t="n">
        <v>24</v>
      </c>
      <c r="D3109" s="30" t="s">
        <v>121</v>
      </c>
      <c r="E3109" s="31" t="n">
        <v>45309</v>
      </c>
      <c r="F3109" s="30" t="s">
        <v>590</v>
      </c>
      <c r="G3109" s="31" t="n">
        <v>45311</v>
      </c>
      <c r="H3109" s="30" t="s">
        <v>161</v>
      </c>
      <c r="I3109" s="30" t="s">
        <v>162</v>
      </c>
      <c r="J3109" s="30" t="s">
        <v>385</v>
      </c>
      <c r="K3109" s="30" t="s">
        <v>156</v>
      </c>
      <c r="L3109" s="30" t="n">
        <v>56</v>
      </c>
      <c r="M3109" s="30" t="n">
        <v>75</v>
      </c>
      <c r="N3109" s="30" t="s">
        <v>127</v>
      </c>
      <c r="O3109" s="30" t="s">
        <v>139</v>
      </c>
      <c r="P3109" s="30" t="s">
        <v>187</v>
      </c>
      <c r="Q3109" s="32" t="n">
        <v>3179.03</v>
      </c>
      <c r="R3109" s="30" t="s">
        <v>130</v>
      </c>
      <c r="S3109" s="30" t="s">
        <v>197</v>
      </c>
      <c r="T3109" s="30" t="n">
        <v>2</v>
      </c>
      <c r="U3109" s="30" t="n">
        <f aca="false">YEAR(E3109)</f>
        <v>2024</v>
      </c>
      <c r="V3109" s="30" t="str">
        <f aca="false">TEXT(E3109,"MMM-YYYY")</f>
        <v>Jan-2024</v>
      </c>
      <c r="W3109" s="30" t="n">
        <f aca="false">MONTH(E3109)</f>
        <v>1</v>
      </c>
      <c r="X3109" s="30" t="str">
        <f aca="false">TEXT(WEEKDAY(E3109,2),"0")&amp;" - "&amp;TEXT(E3109,"dddd")</f>
        <v>4 - Thursday</v>
      </c>
      <c r="Y3109" s="30" t="str">
        <f aca="false">_xlfn.IFS(C3109&lt;18,"Child (0-17)",C3109&lt;40,"Young Adult (18-39)",C3109&lt;60,"Adult (40-59)",TRUE(),"Senior (60+)")</f>
        <v>Young Adult (18-39)</v>
      </c>
      <c r="Z3109" s="30" t="n">
        <f aca="false">ROUND(G3109-E3109,0)</f>
        <v>2</v>
      </c>
      <c r="AA3109" s="30" t="n">
        <f aca="false">L3109+M3109</f>
        <v>131</v>
      </c>
      <c r="AB3109" s="30" t="n">
        <f aca="false">IFERROR(ROUND(Q3109/AA3109,2),0)</f>
        <v>24.27</v>
      </c>
      <c r="AC3109" s="30" t="str">
        <f aca="false">IF(AND(K3109="Critical",N3109="No"),"URGENT - No Bed","Normal")</f>
        <v>Normal</v>
      </c>
      <c r="AD3109" s="34" t="n">
        <f aca="false">INDEX(Lookup_Tables!$B$3:$B$12,MATCH(H3109,Lookup_Tables!$A$3:$A$12,0))</f>
        <v>3600000</v>
      </c>
      <c r="AE3109" s="30" t="str">
        <f aca="false">INDEX(Lookup_Tables!$C$3:$C$12,MATCH(H3109,Lookup_Tables!$A$3:$A$12,0))</f>
        <v>Dr. Sameer Joshi</v>
      </c>
      <c r="AF3109" s="30" t="str">
        <f aca="false">IFERROR(INDEX(Lookup_Tables!$F$16:$F$45,MATCH(I3109,Lookup_Tables!$E$16:$E$45,0)),"N/A")</f>
        <v>EMP222</v>
      </c>
      <c r="AG3109" s="30" t="n">
        <f aca="false">_xlfn.IFS(R3109="Recovered",4,R3109="Referred",3,R3109="Admitted",2,R3109="Deceased",1,TRUE(),0)</f>
        <v>4</v>
      </c>
      <c r="AH3109" s="30" t="str">
        <f aca="false">IF(T3109&gt;=4,"Satisfied",IF(T3109&gt;=3,"Neutral","Needs Improvement"))</f>
        <v>Needs Improvement</v>
      </c>
    </row>
    <row r="3110" customFormat="false" ht="15" hidden="false" customHeight="false" outlineLevel="0" collapsed="false">
      <c r="A3110" s="27" t="s">
        <v>6998</v>
      </c>
      <c r="B3110" s="27" t="s">
        <v>1852</v>
      </c>
      <c r="C3110" s="27" t="n">
        <v>42</v>
      </c>
      <c r="D3110" s="27" t="s">
        <v>181</v>
      </c>
      <c r="E3110" s="28" t="n">
        <v>45643</v>
      </c>
      <c r="F3110" s="27" t="s">
        <v>417</v>
      </c>
      <c r="G3110" s="28" t="n">
        <v>45646</v>
      </c>
      <c r="H3110" s="27" t="s">
        <v>161</v>
      </c>
      <c r="I3110" s="27" t="s">
        <v>538</v>
      </c>
      <c r="J3110" s="27" t="s">
        <v>163</v>
      </c>
      <c r="K3110" s="27" t="s">
        <v>126</v>
      </c>
      <c r="L3110" s="27" t="n">
        <v>6</v>
      </c>
      <c r="M3110" s="27" t="n">
        <v>86</v>
      </c>
      <c r="N3110" s="27" t="s">
        <v>186</v>
      </c>
      <c r="O3110" s="27" t="s">
        <v>128</v>
      </c>
      <c r="P3110" s="27" t="s">
        <v>187</v>
      </c>
      <c r="Q3110" s="29" t="n">
        <v>7410.92</v>
      </c>
      <c r="R3110" s="27" t="s">
        <v>172</v>
      </c>
      <c r="S3110" s="27" t="s">
        <v>178</v>
      </c>
      <c r="T3110" s="27" t="n">
        <v>2</v>
      </c>
      <c r="U3110" s="27" t="n">
        <f aca="false">YEAR(E3110)</f>
        <v>2024</v>
      </c>
      <c r="V3110" s="27" t="str">
        <f aca="false">TEXT(E3110,"MMM-YYYY")</f>
        <v>Dec-2024</v>
      </c>
      <c r="W3110" s="27" t="n">
        <f aca="false">MONTH(E3110)</f>
        <v>12</v>
      </c>
      <c r="X3110" s="27" t="str">
        <f aca="false">TEXT(WEEKDAY(E3110,2),"0")&amp;" - "&amp;TEXT(E3110,"dddd")</f>
        <v>2 - Tuesday</v>
      </c>
      <c r="Y3110" s="27" t="str">
        <f aca="false">_xlfn.IFS(C3110&lt;18,"Child (0-17)",C3110&lt;40,"Young Adult (18-39)",C3110&lt;60,"Adult (40-59)",TRUE(),"Senior (60+)")</f>
        <v>Adult (40-59)</v>
      </c>
      <c r="Z3110" s="27" t="n">
        <f aca="false">ROUND(G3110-E3110,0)</f>
        <v>3</v>
      </c>
      <c r="AA3110" s="27" t="n">
        <f aca="false">L3110+M3110</f>
        <v>92</v>
      </c>
      <c r="AB3110" s="27" t="n">
        <f aca="false">IFERROR(ROUND(Q3110/AA3110,2),0)</f>
        <v>80.55</v>
      </c>
      <c r="AC3110" s="27" t="str">
        <f aca="false">IF(AND(K3110="Critical",N3110="No"),"URGENT - No Bed","Normal")</f>
        <v>Normal</v>
      </c>
      <c r="AD3110" s="33" t="n">
        <f aca="false">INDEX(Lookup_Tables!$B$3:$B$12,MATCH(H3110,Lookup_Tables!$A$3:$A$12,0))</f>
        <v>3600000</v>
      </c>
      <c r="AE3110" s="27" t="str">
        <f aca="false">INDEX(Lookup_Tables!$C$3:$C$12,MATCH(H3110,Lookup_Tables!$A$3:$A$12,0))</f>
        <v>Dr. Sameer Joshi</v>
      </c>
      <c r="AF3110" s="27" t="str">
        <f aca="false">IFERROR(INDEX(Lookup_Tables!$F$16:$F$45,MATCH(I3110,Lookup_Tables!$E$16:$E$45,0)),"N/A")</f>
        <v>EMP221</v>
      </c>
      <c r="AG3110" s="27" t="n">
        <f aca="false">_xlfn.IFS(R3110="Recovered",4,R3110="Referred",3,R3110="Admitted",2,R3110="Deceased",1,TRUE(),0)</f>
        <v>2</v>
      </c>
      <c r="AH3110" s="27" t="str">
        <f aca="false">IF(T3110&gt;=4,"Satisfied",IF(T3110&gt;=3,"Neutral","Needs Improvement"))</f>
        <v>Needs Improvement</v>
      </c>
    </row>
    <row r="3111" customFormat="false" ht="15" hidden="false" customHeight="false" outlineLevel="0" collapsed="false">
      <c r="A3111" s="30" t="s">
        <v>6696</v>
      </c>
      <c r="B3111" s="30" t="s">
        <v>1645</v>
      </c>
      <c r="C3111" s="30" t="n">
        <v>36</v>
      </c>
      <c r="D3111" s="30" t="s">
        <v>121</v>
      </c>
      <c r="E3111" s="31" t="n">
        <v>45483</v>
      </c>
      <c r="F3111" s="30" t="s">
        <v>398</v>
      </c>
      <c r="G3111" s="31" t="n">
        <v>45490</v>
      </c>
      <c r="H3111" s="30" t="s">
        <v>206</v>
      </c>
      <c r="I3111" s="30" t="s">
        <v>207</v>
      </c>
      <c r="J3111" s="30" t="s">
        <v>233</v>
      </c>
      <c r="K3111" s="30" t="s">
        <v>202</v>
      </c>
      <c r="L3111" s="30" t="n">
        <v>9</v>
      </c>
      <c r="M3111" s="30" t="n">
        <v>218</v>
      </c>
      <c r="N3111" s="30" t="s">
        <v>186</v>
      </c>
      <c r="O3111" s="30" t="s">
        <v>128</v>
      </c>
      <c r="P3111" s="30" t="s">
        <v>187</v>
      </c>
      <c r="Q3111" s="32" t="n">
        <v>18744.64</v>
      </c>
      <c r="R3111" s="30" t="s">
        <v>268</v>
      </c>
      <c r="S3111" s="30" t="s">
        <v>197</v>
      </c>
      <c r="T3111" s="30" t="n">
        <v>4</v>
      </c>
      <c r="U3111" s="30" t="n">
        <f aca="false">YEAR(E3111)</f>
        <v>2024</v>
      </c>
      <c r="V3111" s="30" t="str">
        <f aca="false">TEXT(E3111,"MMM-YYYY")</f>
        <v>Jul-2024</v>
      </c>
      <c r="W3111" s="30" t="n">
        <f aca="false">MONTH(E3111)</f>
        <v>7</v>
      </c>
      <c r="X3111" s="30" t="str">
        <f aca="false">TEXT(WEEKDAY(E3111,2),"0")&amp;" - "&amp;TEXT(E3111,"dddd")</f>
        <v>3 - Wednesday</v>
      </c>
      <c r="Y3111" s="30" t="str">
        <f aca="false">_xlfn.IFS(C3111&lt;18,"Child (0-17)",C3111&lt;40,"Young Adult (18-39)",C3111&lt;60,"Adult (40-59)",TRUE(),"Senior (60+)")</f>
        <v>Young Adult (18-39)</v>
      </c>
      <c r="Z3111" s="30" t="n">
        <f aca="false">ROUND(G3111-E3111,0)</f>
        <v>7</v>
      </c>
      <c r="AA3111" s="30" t="n">
        <f aca="false">L3111+M3111</f>
        <v>227</v>
      </c>
      <c r="AB3111" s="30" t="n">
        <f aca="false">IFERROR(ROUND(Q3111/AA3111,2),0)</f>
        <v>82.58</v>
      </c>
      <c r="AC3111" s="30" t="str">
        <f aca="false">IF(AND(K3111="Critical",N3111="No"),"URGENT - No Bed","Normal")</f>
        <v>Normal</v>
      </c>
      <c r="AD3111" s="34" t="n">
        <f aca="false">INDEX(Lookup_Tables!$B$3:$B$12,MATCH(H3111,Lookup_Tables!$A$3:$A$12,0))</f>
        <v>2800000</v>
      </c>
      <c r="AE3111" s="30" t="str">
        <f aca="false">INDEX(Lookup_Tables!$C$3:$C$12,MATCH(H3111,Lookup_Tables!$A$3:$A$12,0))</f>
        <v>Dr. Suresh Nair</v>
      </c>
      <c r="AF3111" s="30" t="str">
        <f aca="false">IFERROR(INDEX(Lookup_Tables!$F$16:$F$45,MATCH(I3111,Lookup_Tables!$E$16:$E$45,0)),"N/A")</f>
        <v>EMP209</v>
      </c>
      <c r="AG3111" s="30" t="n">
        <f aca="false">_xlfn.IFS(R3111="Recovered",4,R3111="Referred",3,R3111="Admitted",2,R3111="Deceased",1,TRUE(),0)</f>
        <v>3</v>
      </c>
      <c r="AH3111" s="30" t="str">
        <f aca="false">IF(T3111&gt;=4,"Satisfied",IF(T3111&gt;=3,"Neutral","Needs Improvement"))</f>
        <v>Satisfied</v>
      </c>
    </row>
    <row r="3112" customFormat="false" ht="15" hidden="false" customHeight="false" outlineLevel="0" collapsed="false">
      <c r="A3112" s="27" t="s">
        <v>4096</v>
      </c>
      <c r="B3112" s="27" t="s">
        <v>3338</v>
      </c>
      <c r="C3112" s="27" t="n">
        <v>65</v>
      </c>
      <c r="D3112" s="27" t="s">
        <v>181</v>
      </c>
      <c r="E3112" s="28" t="n">
        <v>45364</v>
      </c>
      <c r="F3112" s="27" t="s">
        <v>953</v>
      </c>
      <c r="G3112" s="28" t="n">
        <v>45366</v>
      </c>
      <c r="H3112" s="27" t="s">
        <v>161</v>
      </c>
      <c r="I3112" s="27" t="s">
        <v>320</v>
      </c>
      <c r="J3112" s="27" t="s">
        <v>426</v>
      </c>
      <c r="K3112" s="27" t="s">
        <v>156</v>
      </c>
      <c r="L3112" s="27" t="n">
        <v>63</v>
      </c>
      <c r="M3112" s="27" t="n">
        <v>50</v>
      </c>
      <c r="N3112" s="27" t="s">
        <v>127</v>
      </c>
      <c r="O3112" s="27" t="s">
        <v>128</v>
      </c>
      <c r="P3112" s="27" t="s">
        <v>187</v>
      </c>
      <c r="Q3112" s="29" t="n">
        <v>2770.96</v>
      </c>
      <c r="R3112" s="27" t="s">
        <v>130</v>
      </c>
      <c r="S3112" s="27" t="s">
        <v>192</v>
      </c>
      <c r="T3112" s="27" t="n">
        <v>4</v>
      </c>
      <c r="U3112" s="27" t="n">
        <f aca="false">YEAR(E3112)</f>
        <v>2024</v>
      </c>
      <c r="V3112" s="27" t="str">
        <f aca="false">TEXT(E3112,"MMM-YYYY")</f>
        <v>Mar-2024</v>
      </c>
      <c r="W3112" s="27" t="n">
        <f aca="false">MONTH(E3112)</f>
        <v>3</v>
      </c>
      <c r="X3112" s="27" t="str">
        <f aca="false">TEXT(WEEKDAY(E3112,2),"0")&amp;" - "&amp;TEXT(E3112,"dddd")</f>
        <v>3 - Wednesday</v>
      </c>
      <c r="Y3112" s="27" t="str">
        <f aca="false">_xlfn.IFS(C3112&lt;18,"Child (0-17)",C3112&lt;40,"Young Adult (18-39)",C3112&lt;60,"Adult (40-59)",TRUE(),"Senior (60+)")</f>
        <v>Senior (60+)</v>
      </c>
      <c r="Z3112" s="27" t="n">
        <f aca="false">ROUND(G3112-E3112,0)</f>
        <v>2</v>
      </c>
      <c r="AA3112" s="27" t="n">
        <f aca="false">L3112+M3112</f>
        <v>113</v>
      </c>
      <c r="AB3112" s="27" t="n">
        <f aca="false">IFERROR(ROUND(Q3112/AA3112,2),0)</f>
        <v>24.52</v>
      </c>
      <c r="AC3112" s="27" t="str">
        <f aca="false">IF(AND(K3112="Critical",N3112="No"),"URGENT - No Bed","Normal")</f>
        <v>Normal</v>
      </c>
      <c r="AD3112" s="33" t="n">
        <f aca="false">INDEX(Lookup_Tables!$B$3:$B$12,MATCH(H3112,Lookup_Tables!$A$3:$A$12,0))</f>
        <v>3600000</v>
      </c>
      <c r="AE3112" s="27" t="str">
        <f aca="false">INDEX(Lookup_Tables!$C$3:$C$12,MATCH(H3112,Lookup_Tables!$A$3:$A$12,0))</f>
        <v>Dr. Sameer Joshi</v>
      </c>
      <c r="AF3112" s="27" t="str">
        <f aca="false">IFERROR(INDEX(Lookup_Tables!$F$16:$F$45,MATCH(I3112,Lookup_Tables!$E$16:$E$45,0)),"N/A")</f>
        <v>EMP223</v>
      </c>
      <c r="AG3112" s="27" t="n">
        <f aca="false">_xlfn.IFS(R3112="Recovered",4,R3112="Referred",3,R3112="Admitted",2,R3112="Deceased",1,TRUE(),0)</f>
        <v>4</v>
      </c>
      <c r="AH3112" s="27" t="str">
        <f aca="false">IF(T3112&gt;=4,"Satisfied",IF(T3112&gt;=3,"Neutral","Needs Improvement"))</f>
        <v>Satisfied</v>
      </c>
    </row>
    <row r="3113" customFormat="false" ht="15" hidden="false" customHeight="false" outlineLevel="0" collapsed="false">
      <c r="A3113" s="30" t="s">
        <v>1009</v>
      </c>
      <c r="B3113" s="30" t="s">
        <v>1010</v>
      </c>
      <c r="C3113" s="30" t="n">
        <v>40</v>
      </c>
      <c r="D3113" s="30" t="s">
        <v>181</v>
      </c>
      <c r="E3113" s="31" t="n">
        <v>45322</v>
      </c>
      <c r="F3113" s="30" t="s">
        <v>720</v>
      </c>
      <c r="G3113" s="31" t="n">
        <v>45325</v>
      </c>
      <c r="H3113" s="30" t="s">
        <v>146</v>
      </c>
      <c r="I3113" s="30" t="s">
        <v>309</v>
      </c>
      <c r="J3113" s="30" t="s">
        <v>222</v>
      </c>
      <c r="K3113" s="30" t="s">
        <v>156</v>
      </c>
      <c r="L3113" s="30" t="n">
        <v>30</v>
      </c>
      <c r="M3113" s="30" t="n">
        <v>84</v>
      </c>
      <c r="N3113" s="30" t="s">
        <v>127</v>
      </c>
      <c r="O3113" s="30" t="s">
        <v>128</v>
      </c>
      <c r="P3113" s="30" t="s">
        <v>150</v>
      </c>
      <c r="Q3113" s="32" t="n">
        <v>3476.54</v>
      </c>
      <c r="R3113" s="30" t="s">
        <v>130</v>
      </c>
      <c r="S3113" s="30" t="s">
        <v>157</v>
      </c>
      <c r="T3113" s="30" t="n">
        <v>5</v>
      </c>
      <c r="U3113" s="30" t="n">
        <f aca="false">YEAR(E3113)</f>
        <v>2024</v>
      </c>
      <c r="V3113" s="30" t="str">
        <f aca="false">TEXT(E3113,"MMM-YYYY")</f>
        <v>Jan-2024</v>
      </c>
      <c r="W3113" s="30" t="n">
        <f aca="false">MONTH(E3113)</f>
        <v>1</v>
      </c>
      <c r="X3113" s="30" t="str">
        <f aca="false">TEXT(WEEKDAY(E3113,2),"0")&amp;" - "&amp;TEXT(E3113,"dddd")</f>
        <v>3 - Wednesday</v>
      </c>
      <c r="Y3113" s="30" t="str">
        <f aca="false">_xlfn.IFS(C3113&lt;18,"Child (0-17)",C3113&lt;40,"Young Adult (18-39)",C3113&lt;60,"Adult (40-59)",TRUE(),"Senior (60+)")</f>
        <v>Adult (40-59)</v>
      </c>
      <c r="Z3113" s="30" t="n">
        <f aca="false">ROUND(G3113-E3113,0)</f>
        <v>3</v>
      </c>
      <c r="AA3113" s="30" t="n">
        <f aca="false">L3113+M3113</f>
        <v>114</v>
      </c>
      <c r="AB3113" s="30" t="n">
        <f aca="false">IFERROR(ROUND(Q3113/AA3113,2),0)</f>
        <v>30.5</v>
      </c>
      <c r="AC3113" s="30" t="str">
        <f aca="false">IF(AND(K3113="Critical",N3113="No"),"URGENT - No Bed","Normal")</f>
        <v>Normal</v>
      </c>
      <c r="AD3113" s="34" t="n">
        <f aca="false">INDEX(Lookup_Tables!$B$3:$B$12,MATCH(H3113,Lookup_Tables!$A$3:$A$12,0))</f>
        <v>2700000</v>
      </c>
      <c r="AE3113" s="30" t="str">
        <f aca="false">INDEX(Lookup_Tables!$C$3:$C$12,MATCH(H3113,Lookup_Tables!$A$3:$A$12,0))</f>
        <v>Dr. Vikram Singh</v>
      </c>
      <c r="AF3113" s="30" t="str">
        <f aca="false">IFERROR(INDEX(Lookup_Tables!$F$16:$F$45,MATCH(I3113,Lookup_Tables!$E$16:$E$45,0)),"N/A")</f>
        <v>EMP228</v>
      </c>
      <c r="AG3113" s="30" t="n">
        <f aca="false">_xlfn.IFS(R3113="Recovered",4,R3113="Referred",3,R3113="Admitted",2,R3113="Deceased",1,TRUE(),0)</f>
        <v>4</v>
      </c>
      <c r="AH3113" s="30" t="str">
        <f aca="false">IF(T3113&gt;=4,"Satisfied",IF(T3113&gt;=3,"Neutral","Needs Improvement"))</f>
        <v>Satisfied</v>
      </c>
    </row>
    <row r="3114" customFormat="false" ht="15" hidden="false" customHeight="false" outlineLevel="0" collapsed="false">
      <c r="A3114" s="27" t="s">
        <v>4833</v>
      </c>
      <c r="B3114" s="27" t="s">
        <v>589</v>
      </c>
      <c r="C3114" s="27" t="n">
        <v>52</v>
      </c>
      <c r="D3114" s="27" t="s">
        <v>121</v>
      </c>
      <c r="E3114" s="28" t="n">
        <v>45297</v>
      </c>
      <c r="F3114" s="27" t="s">
        <v>2211</v>
      </c>
      <c r="G3114" s="28" t="n">
        <v>45298</v>
      </c>
      <c r="H3114" s="27" t="s">
        <v>168</v>
      </c>
      <c r="I3114" s="27" t="s">
        <v>196</v>
      </c>
      <c r="J3114" s="27" t="s">
        <v>191</v>
      </c>
      <c r="K3114" s="27" t="s">
        <v>126</v>
      </c>
      <c r="L3114" s="27" t="n">
        <v>36</v>
      </c>
      <c r="M3114" s="27" t="n">
        <v>88</v>
      </c>
      <c r="N3114" s="27" t="s">
        <v>127</v>
      </c>
      <c r="O3114" s="27" t="s">
        <v>128</v>
      </c>
      <c r="P3114" s="27" t="s">
        <v>129</v>
      </c>
      <c r="Q3114" s="29" t="n">
        <v>8043.73</v>
      </c>
      <c r="R3114" s="27" t="s">
        <v>172</v>
      </c>
      <c r="S3114" s="27" t="s">
        <v>197</v>
      </c>
      <c r="T3114" s="27" t="n">
        <v>3</v>
      </c>
      <c r="U3114" s="27" t="n">
        <f aca="false">YEAR(E3114)</f>
        <v>2024</v>
      </c>
      <c r="V3114" s="27" t="str">
        <f aca="false">TEXT(E3114,"MMM-YYYY")</f>
        <v>Jan-2024</v>
      </c>
      <c r="W3114" s="27" t="n">
        <f aca="false">MONTH(E3114)</f>
        <v>1</v>
      </c>
      <c r="X3114" s="27" t="str">
        <f aca="false">TEXT(WEEKDAY(E3114,2),"0")&amp;" - "&amp;TEXT(E3114,"dddd")</f>
        <v>6 - Saturday</v>
      </c>
      <c r="Y3114" s="27" t="str">
        <f aca="false">_xlfn.IFS(C3114&lt;18,"Child (0-17)",C3114&lt;40,"Young Adult (18-39)",C3114&lt;60,"Adult (40-59)",TRUE(),"Senior (60+)")</f>
        <v>Adult (40-59)</v>
      </c>
      <c r="Z3114" s="27" t="n">
        <f aca="false">ROUND(G3114-E3114,0)</f>
        <v>1</v>
      </c>
      <c r="AA3114" s="27" t="n">
        <f aca="false">L3114+M3114</f>
        <v>124</v>
      </c>
      <c r="AB3114" s="27" t="n">
        <f aca="false">IFERROR(ROUND(Q3114/AA3114,2),0)</f>
        <v>64.87</v>
      </c>
      <c r="AC3114" s="27" t="str">
        <f aca="false">IF(AND(K3114="Critical",N3114="No"),"URGENT - No Bed","Normal")</f>
        <v>Normal</v>
      </c>
      <c r="AD3114" s="33" t="n">
        <f aca="false">INDEX(Lookup_Tables!$B$3:$B$12,MATCH(H3114,Lookup_Tables!$A$3:$A$12,0))</f>
        <v>4400000</v>
      </c>
      <c r="AE3114" s="27" t="str">
        <f aca="false">INDEX(Lookup_Tables!$C$3:$C$12,MATCH(H3114,Lookup_Tables!$A$3:$A$12,0))</f>
        <v>Dr. Neha Chopra</v>
      </c>
      <c r="AF3114" s="27" t="str">
        <f aca="false">IFERROR(INDEX(Lookup_Tables!$F$16:$F$45,MATCH(I3114,Lookup_Tables!$E$16:$E$45,0)),"N/A")</f>
        <v>EMP219</v>
      </c>
      <c r="AG3114" s="27" t="n">
        <f aca="false">_xlfn.IFS(R3114="Recovered",4,R3114="Referred",3,R3114="Admitted",2,R3114="Deceased",1,TRUE(),0)</f>
        <v>2</v>
      </c>
      <c r="AH3114" s="27" t="str">
        <f aca="false">IF(T3114&gt;=4,"Satisfied",IF(T3114&gt;=3,"Neutral","Needs Improvement"))</f>
        <v>Neutral</v>
      </c>
    </row>
    <row r="3115" customFormat="false" ht="15" hidden="false" customHeight="false" outlineLevel="0" collapsed="false">
      <c r="A3115" s="30" t="s">
        <v>2068</v>
      </c>
      <c r="B3115" s="30" t="s">
        <v>1211</v>
      </c>
      <c r="C3115" s="30" t="n">
        <v>13</v>
      </c>
      <c r="D3115" s="30" t="s">
        <v>121</v>
      </c>
      <c r="E3115" s="31" t="n">
        <v>45479</v>
      </c>
      <c r="F3115" s="30" t="s">
        <v>1143</v>
      </c>
      <c r="G3115" s="31" t="n">
        <v>45479</v>
      </c>
      <c r="H3115" s="30" t="s">
        <v>146</v>
      </c>
      <c r="I3115" s="30" t="s">
        <v>147</v>
      </c>
      <c r="J3115" s="30" t="s">
        <v>177</v>
      </c>
      <c r="K3115" s="30" t="s">
        <v>138</v>
      </c>
      <c r="L3115" s="30" t="n">
        <v>52</v>
      </c>
      <c r="M3115" s="30" t="n">
        <v>25</v>
      </c>
      <c r="N3115" s="30" t="s">
        <v>127</v>
      </c>
      <c r="O3115" s="30" t="s">
        <v>139</v>
      </c>
      <c r="P3115" s="30" t="s">
        <v>140</v>
      </c>
      <c r="Q3115" s="32" t="n">
        <v>1099.26</v>
      </c>
      <c r="R3115" s="30" t="s">
        <v>130</v>
      </c>
      <c r="S3115" s="30" t="s">
        <v>223</v>
      </c>
      <c r="T3115" s="30" t="n">
        <v>4</v>
      </c>
      <c r="U3115" s="30" t="n">
        <f aca="false">YEAR(E3115)</f>
        <v>2024</v>
      </c>
      <c r="V3115" s="30" t="str">
        <f aca="false">TEXT(E3115,"MMM-YYYY")</f>
        <v>Jul-2024</v>
      </c>
      <c r="W3115" s="30" t="n">
        <f aca="false">MONTH(E3115)</f>
        <v>7</v>
      </c>
      <c r="X3115" s="30" t="str">
        <f aca="false">TEXT(WEEKDAY(E3115,2),"0")&amp;" - "&amp;TEXT(E3115,"dddd")</f>
        <v>6 - Saturday</v>
      </c>
      <c r="Y3115" s="30" t="str">
        <f aca="false">_xlfn.IFS(C3115&lt;18,"Child (0-17)",C3115&lt;40,"Young Adult (18-39)",C3115&lt;60,"Adult (40-59)",TRUE(),"Senior (60+)")</f>
        <v>Child (0-17)</v>
      </c>
      <c r="Z3115" s="30" t="n">
        <f aca="false">ROUND(G3115-E3115,0)</f>
        <v>0</v>
      </c>
      <c r="AA3115" s="30" t="n">
        <f aca="false">L3115+M3115</f>
        <v>77</v>
      </c>
      <c r="AB3115" s="30" t="n">
        <f aca="false">IFERROR(ROUND(Q3115/AA3115,2),0)</f>
        <v>14.28</v>
      </c>
      <c r="AC3115" s="30" t="str">
        <f aca="false">IF(AND(K3115="Critical",N3115="No"),"URGENT - No Bed","Normal")</f>
        <v>Normal</v>
      </c>
      <c r="AD3115" s="34" t="n">
        <f aca="false">INDEX(Lookup_Tables!$B$3:$B$12,MATCH(H3115,Lookup_Tables!$A$3:$A$12,0))</f>
        <v>2700000</v>
      </c>
      <c r="AE3115" s="30" t="str">
        <f aca="false">INDEX(Lookup_Tables!$C$3:$C$12,MATCH(H3115,Lookup_Tables!$A$3:$A$12,0))</f>
        <v>Dr. Vikram Singh</v>
      </c>
      <c r="AF3115" s="30" t="str">
        <f aca="false">IFERROR(INDEX(Lookup_Tables!$F$16:$F$45,MATCH(I3115,Lookup_Tables!$E$16:$E$45,0)),"N/A")</f>
        <v>EMP229</v>
      </c>
      <c r="AG3115" s="30" t="n">
        <f aca="false">_xlfn.IFS(R3115="Recovered",4,R3115="Referred",3,R3115="Admitted",2,R3115="Deceased",1,TRUE(),0)</f>
        <v>4</v>
      </c>
      <c r="AH3115" s="30" t="str">
        <f aca="false">IF(T3115&gt;=4,"Satisfied",IF(T3115&gt;=3,"Neutral","Needs Improvement"))</f>
        <v>Satisfied</v>
      </c>
    </row>
    <row r="3116" customFormat="false" ht="15" hidden="false" customHeight="false" outlineLevel="0" collapsed="false">
      <c r="A3116" s="27" t="s">
        <v>3541</v>
      </c>
      <c r="B3116" s="27" t="s">
        <v>3542</v>
      </c>
      <c r="C3116" s="27" t="n">
        <v>58</v>
      </c>
      <c r="D3116" s="27" t="s">
        <v>144</v>
      </c>
      <c r="E3116" s="28" t="n">
        <v>45450</v>
      </c>
      <c r="F3116" s="27" t="s">
        <v>167</v>
      </c>
      <c r="G3116" s="28" t="n">
        <v>45452</v>
      </c>
      <c r="H3116" s="27" t="s">
        <v>183</v>
      </c>
      <c r="I3116" s="27" t="s">
        <v>212</v>
      </c>
      <c r="J3116" s="27" t="s">
        <v>213</v>
      </c>
      <c r="K3116" s="27" t="s">
        <v>156</v>
      </c>
      <c r="L3116" s="27" t="n">
        <v>73</v>
      </c>
      <c r="M3116" s="27" t="n">
        <v>58</v>
      </c>
      <c r="N3116" s="27" t="s">
        <v>127</v>
      </c>
      <c r="O3116" s="27" t="s">
        <v>139</v>
      </c>
      <c r="P3116" s="27" t="s">
        <v>140</v>
      </c>
      <c r="Q3116" s="29" t="n">
        <v>4745.53</v>
      </c>
      <c r="R3116" s="27" t="s">
        <v>130</v>
      </c>
      <c r="S3116" s="27" t="s">
        <v>164</v>
      </c>
      <c r="T3116" s="27" t="n">
        <v>3</v>
      </c>
      <c r="U3116" s="27" t="n">
        <f aca="false">YEAR(E3116)</f>
        <v>2024</v>
      </c>
      <c r="V3116" s="27" t="str">
        <f aca="false">TEXT(E3116,"MMM-YYYY")</f>
        <v>Jun-2024</v>
      </c>
      <c r="W3116" s="27" t="n">
        <f aca="false">MONTH(E3116)</f>
        <v>6</v>
      </c>
      <c r="X3116" s="27" t="str">
        <f aca="false">TEXT(WEEKDAY(E3116,2),"0")&amp;" - "&amp;TEXT(E3116,"dddd")</f>
        <v>5 - Friday</v>
      </c>
      <c r="Y3116" s="27" t="str">
        <f aca="false">_xlfn.IFS(C3116&lt;18,"Child (0-17)",C3116&lt;40,"Young Adult (18-39)",C3116&lt;60,"Adult (40-59)",TRUE(),"Senior (60+)")</f>
        <v>Adult (40-59)</v>
      </c>
      <c r="Z3116" s="27" t="n">
        <f aca="false">ROUND(G3116-E3116,0)</f>
        <v>2</v>
      </c>
      <c r="AA3116" s="27" t="n">
        <f aca="false">L3116+M3116</f>
        <v>131</v>
      </c>
      <c r="AB3116" s="27" t="n">
        <f aca="false">IFERROR(ROUND(Q3116/AA3116,2),0)</f>
        <v>36.23</v>
      </c>
      <c r="AC3116" s="27" t="str">
        <f aca="false">IF(AND(K3116="Critical",N3116="No"),"URGENT - No Bed","Normal")</f>
        <v>Normal</v>
      </c>
      <c r="AD3116" s="33" t="n">
        <f aca="false">INDEX(Lookup_Tables!$B$3:$B$12,MATCH(H3116,Lookup_Tables!$A$3:$A$12,0))</f>
        <v>3100000</v>
      </c>
      <c r="AE3116" s="27" t="str">
        <f aca="false">INDEX(Lookup_Tables!$C$3:$C$12,MATCH(H3116,Lookup_Tables!$A$3:$A$12,0))</f>
        <v>Dr. Kavita Rao</v>
      </c>
      <c r="AF3116" s="27" t="str">
        <f aca="false">IFERROR(INDEX(Lookup_Tables!$F$16:$F$45,MATCH(I3116,Lookup_Tables!$E$16:$E$45,0)),"N/A")</f>
        <v>EMP225</v>
      </c>
      <c r="AG3116" s="27" t="n">
        <f aca="false">_xlfn.IFS(R3116="Recovered",4,R3116="Referred",3,R3116="Admitted",2,R3116="Deceased",1,TRUE(),0)</f>
        <v>4</v>
      </c>
      <c r="AH3116" s="27" t="str">
        <f aca="false">IF(T3116&gt;=4,"Satisfied",IF(T3116&gt;=3,"Neutral","Needs Improvement"))</f>
        <v>Neutral</v>
      </c>
    </row>
    <row r="3117" customFormat="false" ht="15" hidden="false" customHeight="false" outlineLevel="0" collapsed="false">
      <c r="A3117" s="30" t="s">
        <v>5941</v>
      </c>
      <c r="B3117" s="30" t="s">
        <v>2230</v>
      </c>
      <c r="C3117" s="30" t="n">
        <v>47</v>
      </c>
      <c r="D3117" s="30" t="s">
        <v>121</v>
      </c>
      <c r="E3117" s="31" t="n">
        <v>45592</v>
      </c>
      <c r="F3117" s="30" t="s">
        <v>494</v>
      </c>
      <c r="G3117" s="31" t="n">
        <v>45593</v>
      </c>
      <c r="H3117" s="30" t="s">
        <v>217</v>
      </c>
      <c r="I3117" s="30" t="s">
        <v>344</v>
      </c>
      <c r="J3117" s="30" t="s">
        <v>218</v>
      </c>
      <c r="K3117" s="30" t="s">
        <v>138</v>
      </c>
      <c r="L3117" s="30" t="n">
        <v>28</v>
      </c>
      <c r="M3117" s="30" t="n">
        <v>15</v>
      </c>
      <c r="N3117" s="30" t="s">
        <v>127</v>
      </c>
      <c r="O3117" s="30" t="s">
        <v>171</v>
      </c>
      <c r="P3117" s="30" t="s">
        <v>140</v>
      </c>
      <c r="Q3117" s="32" t="n">
        <v>1347.41</v>
      </c>
      <c r="R3117" s="30" t="s">
        <v>130</v>
      </c>
      <c r="S3117" s="30" t="s">
        <v>164</v>
      </c>
      <c r="T3117" s="30" t="n">
        <v>4</v>
      </c>
      <c r="U3117" s="30" t="n">
        <f aca="false">YEAR(E3117)</f>
        <v>2024</v>
      </c>
      <c r="V3117" s="30" t="str">
        <f aca="false">TEXT(E3117,"MMM-YYYY")</f>
        <v>Oct-2024</v>
      </c>
      <c r="W3117" s="30" t="n">
        <f aca="false">MONTH(E3117)</f>
        <v>10</v>
      </c>
      <c r="X3117" s="30" t="str">
        <f aca="false">TEXT(WEEKDAY(E3117,2),"0")&amp;" - "&amp;TEXT(E3117,"dddd")</f>
        <v>7 - Sunday</v>
      </c>
      <c r="Y3117" s="30" t="str">
        <f aca="false">_xlfn.IFS(C3117&lt;18,"Child (0-17)",C3117&lt;40,"Young Adult (18-39)",C3117&lt;60,"Adult (40-59)",TRUE(),"Senior (60+)")</f>
        <v>Adult (40-59)</v>
      </c>
      <c r="Z3117" s="30" t="n">
        <f aca="false">ROUND(G3117-E3117,0)</f>
        <v>1</v>
      </c>
      <c r="AA3117" s="30" t="n">
        <f aca="false">L3117+M3117</f>
        <v>43</v>
      </c>
      <c r="AB3117" s="30" t="n">
        <f aca="false">IFERROR(ROUND(Q3117/AA3117,2),0)</f>
        <v>31.34</v>
      </c>
      <c r="AC3117" s="30" t="str">
        <f aca="false">IF(AND(K3117="Critical",N3117="No"),"URGENT - No Bed","Normal")</f>
        <v>Normal</v>
      </c>
      <c r="AD3117" s="34" t="n">
        <f aca="false">INDEX(Lookup_Tables!$B$3:$B$12,MATCH(H3117,Lookup_Tables!$A$3:$A$12,0))</f>
        <v>4200000</v>
      </c>
      <c r="AE3117" s="30" t="str">
        <f aca="false">INDEX(Lookup_Tables!$C$3:$C$12,MATCH(H3117,Lookup_Tables!$A$3:$A$12,0))</f>
        <v>Dr. Anil Kapoor</v>
      </c>
      <c r="AF3117" s="30" t="str">
        <f aca="false">IFERROR(INDEX(Lookup_Tables!$F$16:$F$45,MATCH(I3117,Lookup_Tables!$E$16:$E$45,0)),"N/A")</f>
        <v>EMP201</v>
      </c>
      <c r="AG3117" s="30" t="n">
        <f aca="false">_xlfn.IFS(R3117="Recovered",4,R3117="Referred",3,R3117="Admitted",2,R3117="Deceased",1,TRUE(),0)</f>
        <v>4</v>
      </c>
      <c r="AH3117" s="30" t="str">
        <f aca="false">IF(T3117&gt;=4,"Satisfied",IF(T3117&gt;=3,"Neutral","Needs Improvement"))</f>
        <v>Satisfied</v>
      </c>
    </row>
    <row r="3118" customFormat="false" ht="15" hidden="false" customHeight="false" outlineLevel="0" collapsed="false">
      <c r="A3118" s="27" t="s">
        <v>5805</v>
      </c>
      <c r="B3118" s="27" t="s">
        <v>5878</v>
      </c>
      <c r="C3118" s="27" t="n">
        <v>38</v>
      </c>
      <c r="D3118" s="27" t="s">
        <v>121</v>
      </c>
      <c r="E3118" s="28" t="n">
        <v>45441</v>
      </c>
      <c r="F3118" s="27" t="s">
        <v>1842</v>
      </c>
      <c r="G3118" s="28" t="n">
        <v>45441</v>
      </c>
      <c r="H3118" s="27" t="s">
        <v>168</v>
      </c>
      <c r="I3118" s="27" t="s">
        <v>366</v>
      </c>
      <c r="J3118" s="27" t="s">
        <v>170</v>
      </c>
      <c r="K3118" s="27" t="s">
        <v>156</v>
      </c>
      <c r="L3118" s="27" t="n">
        <v>16</v>
      </c>
      <c r="M3118" s="27" t="n">
        <v>73</v>
      </c>
      <c r="N3118" s="27" t="s">
        <v>127</v>
      </c>
      <c r="O3118" s="27" t="s">
        <v>171</v>
      </c>
      <c r="P3118" s="27" t="s">
        <v>140</v>
      </c>
      <c r="Q3118" s="29" t="n">
        <v>4760.64</v>
      </c>
      <c r="R3118" s="27" t="s">
        <v>130</v>
      </c>
      <c r="S3118" s="27" t="s">
        <v>223</v>
      </c>
      <c r="T3118" s="27" t="n">
        <v>2</v>
      </c>
      <c r="U3118" s="27" t="n">
        <f aca="false">YEAR(E3118)</f>
        <v>2024</v>
      </c>
      <c r="V3118" s="27" t="str">
        <f aca="false">TEXT(E3118,"MMM-YYYY")</f>
        <v>May-2024</v>
      </c>
      <c r="W3118" s="27" t="n">
        <f aca="false">MONTH(E3118)</f>
        <v>5</v>
      </c>
      <c r="X3118" s="27" t="str">
        <f aca="false">TEXT(WEEKDAY(E3118,2),"0")&amp;" - "&amp;TEXT(E3118,"dddd")</f>
        <v>3 - Wednesday</v>
      </c>
      <c r="Y3118" s="27" t="str">
        <f aca="false">_xlfn.IFS(C3118&lt;18,"Child (0-17)",C3118&lt;40,"Young Adult (18-39)",C3118&lt;60,"Adult (40-59)",TRUE(),"Senior (60+)")</f>
        <v>Young Adult (18-39)</v>
      </c>
      <c r="Z3118" s="27" t="n">
        <f aca="false">ROUND(G3118-E3118,0)</f>
        <v>0</v>
      </c>
      <c r="AA3118" s="27" t="n">
        <f aca="false">L3118+M3118</f>
        <v>89</v>
      </c>
      <c r="AB3118" s="27" t="n">
        <f aca="false">IFERROR(ROUND(Q3118/AA3118,2),0)</f>
        <v>53.49</v>
      </c>
      <c r="AC3118" s="27" t="str">
        <f aca="false">IF(AND(K3118="Critical",N3118="No"),"URGENT - No Bed","Normal")</f>
        <v>Normal</v>
      </c>
      <c r="AD3118" s="33" t="n">
        <f aca="false">INDEX(Lookup_Tables!$B$3:$B$12,MATCH(H3118,Lookup_Tables!$A$3:$A$12,0))</f>
        <v>4400000</v>
      </c>
      <c r="AE3118" s="27" t="str">
        <f aca="false">INDEX(Lookup_Tables!$C$3:$C$12,MATCH(H3118,Lookup_Tables!$A$3:$A$12,0))</f>
        <v>Dr. Neha Chopra</v>
      </c>
      <c r="AF3118" s="27" t="str">
        <f aca="false">IFERROR(INDEX(Lookup_Tables!$F$16:$F$45,MATCH(I3118,Lookup_Tables!$E$16:$E$45,0)),"N/A")</f>
        <v>EMP218</v>
      </c>
      <c r="AG3118" s="27" t="n">
        <f aca="false">_xlfn.IFS(R3118="Recovered",4,R3118="Referred",3,R3118="Admitted",2,R3118="Deceased",1,TRUE(),0)</f>
        <v>4</v>
      </c>
      <c r="AH3118" s="27" t="str">
        <f aca="false">IF(T3118&gt;=4,"Satisfied",IF(T3118&gt;=3,"Neutral","Needs Improvement"))</f>
        <v>Needs Improvement</v>
      </c>
    </row>
    <row r="3119" customFormat="false" ht="15" hidden="false" customHeight="false" outlineLevel="0" collapsed="false">
      <c r="A3119" s="30" t="s">
        <v>6131</v>
      </c>
      <c r="B3119" s="30" t="s">
        <v>5605</v>
      </c>
      <c r="C3119" s="30" t="n">
        <v>37</v>
      </c>
      <c r="D3119" s="30" t="s">
        <v>121</v>
      </c>
      <c r="E3119" s="31" t="n">
        <v>45557</v>
      </c>
      <c r="F3119" s="30" t="s">
        <v>1029</v>
      </c>
      <c r="G3119" s="31" t="n">
        <v>45561</v>
      </c>
      <c r="H3119" s="30" t="s">
        <v>146</v>
      </c>
      <c r="I3119" s="30" t="s">
        <v>147</v>
      </c>
      <c r="J3119" s="30" t="s">
        <v>222</v>
      </c>
      <c r="K3119" s="30" t="s">
        <v>126</v>
      </c>
      <c r="L3119" s="30" t="n">
        <v>41</v>
      </c>
      <c r="M3119" s="30" t="n">
        <v>75</v>
      </c>
      <c r="N3119" s="30" t="s">
        <v>186</v>
      </c>
      <c r="O3119" s="30" t="s">
        <v>139</v>
      </c>
      <c r="P3119" s="30" t="s">
        <v>150</v>
      </c>
      <c r="Q3119" s="32" t="n">
        <v>6737.82</v>
      </c>
      <c r="R3119" s="30" t="s">
        <v>130</v>
      </c>
      <c r="S3119" s="30" t="s">
        <v>157</v>
      </c>
      <c r="T3119" s="30" t="n">
        <v>5</v>
      </c>
      <c r="U3119" s="30" t="n">
        <f aca="false">YEAR(E3119)</f>
        <v>2024</v>
      </c>
      <c r="V3119" s="30" t="str">
        <f aca="false">TEXT(E3119,"MMM-YYYY")</f>
        <v>Sep-2024</v>
      </c>
      <c r="W3119" s="30" t="n">
        <f aca="false">MONTH(E3119)</f>
        <v>9</v>
      </c>
      <c r="X3119" s="30" t="str">
        <f aca="false">TEXT(WEEKDAY(E3119,2),"0")&amp;" - "&amp;TEXT(E3119,"dddd")</f>
        <v>7 - Sunday</v>
      </c>
      <c r="Y3119" s="30" t="str">
        <f aca="false">_xlfn.IFS(C3119&lt;18,"Child (0-17)",C3119&lt;40,"Young Adult (18-39)",C3119&lt;60,"Adult (40-59)",TRUE(),"Senior (60+)")</f>
        <v>Young Adult (18-39)</v>
      </c>
      <c r="Z3119" s="30" t="n">
        <f aca="false">ROUND(G3119-E3119,0)</f>
        <v>4</v>
      </c>
      <c r="AA3119" s="30" t="n">
        <f aca="false">L3119+M3119</f>
        <v>116</v>
      </c>
      <c r="AB3119" s="30" t="n">
        <f aca="false">IFERROR(ROUND(Q3119/AA3119,2),0)</f>
        <v>58.08</v>
      </c>
      <c r="AC3119" s="30" t="str">
        <f aca="false">IF(AND(K3119="Critical",N3119="No"),"URGENT - No Bed","Normal")</f>
        <v>Normal</v>
      </c>
      <c r="AD3119" s="34" t="n">
        <f aca="false">INDEX(Lookup_Tables!$B$3:$B$12,MATCH(H3119,Lookup_Tables!$A$3:$A$12,0))</f>
        <v>2700000</v>
      </c>
      <c r="AE3119" s="30" t="str">
        <f aca="false">INDEX(Lookup_Tables!$C$3:$C$12,MATCH(H3119,Lookup_Tables!$A$3:$A$12,0))</f>
        <v>Dr. Vikram Singh</v>
      </c>
      <c r="AF3119" s="30" t="str">
        <f aca="false">IFERROR(INDEX(Lookup_Tables!$F$16:$F$45,MATCH(I3119,Lookup_Tables!$E$16:$E$45,0)),"N/A")</f>
        <v>EMP229</v>
      </c>
      <c r="AG3119" s="30" t="n">
        <f aca="false">_xlfn.IFS(R3119="Recovered",4,R3119="Referred",3,R3119="Admitted",2,R3119="Deceased",1,TRUE(),0)</f>
        <v>4</v>
      </c>
      <c r="AH3119" s="30" t="str">
        <f aca="false">IF(T3119&gt;=4,"Satisfied",IF(T3119&gt;=3,"Neutral","Needs Improvement"))</f>
        <v>Satisfied</v>
      </c>
    </row>
    <row r="3120" customFormat="false" ht="15" hidden="false" customHeight="false" outlineLevel="0" collapsed="false">
      <c r="A3120" s="27" t="s">
        <v>4947</v>
      </c>
      <c r="B3120" s="27" t="s">
        <v>1585</v>
      </c>
      <c r="C3120" s="27" t="n">
        <v>29</v>
      </c>
      <c r="D3120" s="27" t="s">
        <v>181</v>
      </c>
      <c r="E3120" s="28" t="n">
        <v>45318</v>
      </c>
      <c r="F3120" s="27" t="s">
        <v>1524</v>
      </c>
      <c r="G3120" s="28" t="n">
        <v>45319</v>
      </c>
      <c r="H3120" s="27" t="s">
        <v>236</v>
      </c>
      <c r="I3120" s="27" t="s">
        <v>266</v>
      </c>
      <c r="J3120" s="27" t="s">
        <v>287</v>
      </c>
      <c r="K3120" s="27" t="s">
        <v>156</v>
      </c>
      <c r="L3120" s="27" t="n">
        <v>18</v>
      </c>
      <c r="M3120" s="27" t="n">
        <v>46</v>
      </c>
      <c r="N3120" s="27" t="s">
        <v>127</v>
      </c>
      <c r="O3120" s="27" t="s">
        <v>139</v>
      </c>
      <c r="P3120" s="27" t="s">
        <v>129</v>
      </c>
      <c r="Q3120" s="29" t="n">
        <v>3341.9</v>
      </c>
      <c r="R3120" s="27" t="s">
        <v>130</v>
      </c>
      <c r="S3120" s="27" t="s">
        <v>157</v>
      </c>
      <c r="T3120" s="27" t="n">
        <v>4</v>
      </c>
      <c r="U3120" s="27" t="n">
        <f aca="false">YEAR(E3120)</f>
        <v>2024</v>
      </c>
      <c r="V3120" s="27" t="str">
        <f aca="false">TEXT(E3120,"MMM-YYYY")</f>
        <v>Jan-2024</v>
      </c>
      <c r="W3120" s="27" t="n">
        <f aca="false">MONTH(E3120)</f>
        <v>1</v>
      </c>
      <c r="X3120" s="27" t="str">
        <f aca="false">TEXT(WEEKDAY(E3120,2),"0")&amp;" - "&amp;TEXT(E3120,"dddd")</f>
        <v>6 - Saturday</v>
      </c>
      <c r="Y3120" s="27" t="str">
        <f aca="false">_xlfn.IFS(C3120&lt;18,"Child (0-17)",C3120&lt;40,"Young Adult (18-39)",C3120&lt;60,"Adult (40-59)",TRUE(),"Senior (60+)")</f>
        <v>Young Adult (18-39)</v>
      </c>
      <c r="Z3120" s="27" t="n">
        <f aca="false">ROUND(G3120-E3120,0)</f>
        <v>1</v>
      </c>
      <c r="AA3120" s="27" t="n">
        <f aca="false">L3120+M3120</f>
        <v>64</v>
      </c>
      <c r="AB3120" s="27" t="n">
        <f aca="false">IFERROR(ROUND(Q3120/AA3120,2),0)</f>
        <v>52.22</v>
      </c>
      <c r="AC3120" s="27" t="str">
        <f aca="false">IF(AND(K3120="Critical",N3120="No"),"URGENT - No Bed","Normal")</f>
        <v>Normal</v>
      </c>
      <c r="AD3120" s="33" t="n">
        <f aca="false">INDEX(Lookup_Tables!$B$3:$B$12,MATCH(H3120,Lookup_Tables!$A$3:$A$12,0))</f>
        <v>3900000</v>
      </c>
      <c r="AE3120" s="27" t="str">
        <f aca="false">INDEX(Lookup_Tables!$C$3:$C$12,MATCH(H3120,Lookup_Tables!$A$3:$A$12,0))</f>
        <v>Dr. Rina Mehta</v>
      </c>
      <c r="AF3120" s="27" t="str">
        <f aca="false">IFERROR(INDEX(Lookup_Tables!$F$16:$F$45,MATCH(I3120,Lookup_Tables!$E$16:$E$45,0)),"N/A")</f>
        <v>EMP217</v>
      </c>
      <c r="AG3120" s="27" t="n">
        <f aca="false">_xlfn.IFS(R3120="Recovered",4,R3120="Referred",3,R3120="Admitted",2,R3120="Deceased",1,TRUE(),0)</f>
        <v>4</v>
      </c>
      <c r="AH3120" s="27" t="str">
        <f aca="false">IF(T3120&gt;=4,"Satisfied",IF(T3120&gt;=3,"Neutral","Needs Improvement"))</f>
        <v>Satisfied</v>
      </c>
    </row>
    <row r="3121" customFormat="false" ht="15" hidden="false" customHeight="false" outlineLevel="0" collapsed="false">
      <c r="A3121" s="30" t="s">
        <v>3216</v>
      </c>
      <c r="B3121" s="30" t="s">
        <v>1587</v>
      </c>
      <c r="C3121" s="30" t="n">
        <v>26</v>
      </c>
      <c r="D3121" s="30" t="s">
        <v>121</v>
      </c>
      <c r="E3121" s="31" t="n">
        <v>45431</v>
      </c>
      <c r="F3121" s="30" t="s">
        <v>764</v>
      </c>
      <c r="G3121" s="31" t="n">
        <v>45434</v>
      </c>
      <c r="H3121" s="30" t="s">
        <v>183</v>
      </c>
      <c r="I3121" s="30" t="s">
        <v>430</v>
      </c>
      <c r="J3121" s="30" t="s">
        <v>476</v>
      </c>
      <c r="K3121" s="30" t="s">
        <v>156</v>
      </c>
      <c r="L3121" s="30" t="n">
        <v>44</v>
      </c>
      <c r="M3121" s="30" t="n">
        <v>34</v>
      </c>
      <c r="N3121" s="30" t="s">
        <v>127</v>
      </c>
      <c r="O3121" s="30" t="s">
        <v>128</v>
      </c>
      <c r="P3121" s="30" t="s">
        <v>129</v>
      </c>
      <c r="Q3121" s="32" t="n">
        <v>3792.93</v>
      </c>
      <c r="R3121" s="30" t="s">
        <v>268</v>
      </c>
      <c r="S3121" s="30" t="s">
        <v>151</v>
      </c>
      <c r="T3121" s="30" t="n">
        <v>3</v>
      </c>
      <c r="U3121" s="30" t="n">
        <f aca="false">YEAR(E3121)</f>
        <v>2024</v>
      </c>
      <c r="V3121" s="30" t="str">
        <f aca="false">TEXT(E3121,"MMM-YYYY")</f>
        <v>May-2024</v>
      </c>
      <c r="W3121" s="30" t="n">
        <f aca="false">MONTH(E3121)</f>
        <v>5</v>
      </c>
      <c r="X3121" s="30" t="str">
        <f aca="false">TEXT(WEEKDAY(E3121,2),"0")&amp;" - "&amp;TEXT(E3121,"dddd")</f>
        <v>7 - Sunday</v>
      </c>
      <c r="Y3121" s="30" t="str">
        <f aca="false">_xlfn.IFS(C3121&lt;18,"Child (0-17)",C3121&lt;40,"Young Adult (18-39)",C3121&lt;60,"Adult (40-59)",TRUE(),"Senior (60+)")</f>
        <v>Young Adult (18-39)</v>
      </c>
      <c r="Z3121" s="30" t="n">
        <f aca="false">ROUND(G3121-E3121,0)</f>
        <v>3</v>
      </c>
      <c r="AA3121" s="30" t="n">
        <f aca="false">L3121+M3121</f>
        <v>78</v>
      </c>
      <c r="AB3121" s="30" t="n">
        <f aca="false">IFERROR(ROUND(Q3121/AA3121,2),0)</f>
        <v>48.63</v>
      </c>
      <c r="AC3121" s="30" t="str">
        <f aca="false">IF(AND(K3121="Critical",N3121="No"),"URGENT - No Bed","Normal")</f>
        <v>Normal</v>
      </c>
      <c r="AD3121" s="34" t="n">
        <f aca="false">INDEX(Lookup_Tables!$B$3:$B$12,MATCH(H3121,Lookup_Tables!$A$3:$A$12,0))</f>
        <v>3100000</v>
      </c>
      <c r="AE3121" s="30" t="str">
        <f aca="false">INDEX(Lookup_Tables!$C$3:$C$12,MATCH(H3121,Lookup_Tables!$A$3:$A$12,0))</f>
        <v>Dr. Kavita Rao</v>
      </c>
      <c r="AF3121" s="30" t="str">
        <f aca="false">IFERROR(INDEX(Lookup_Tables!$F$16:$F$45,MATCH(I3121,Lookup_Tables!$E$16:$E$45,0)),"N/A")</f>
        <v>EMP224</v>
      </c>
      <c r="AG3121" s="30" t="n">
        <f aca="false">_xlfn.IFS(R3121="Recovered",4,R3121="Referred",3,R3121="Admitted",2,R3121="Deceased",1,TRUE(),0)</f>
        <v>3</v>
      </c>
      <c r="AH3121" s="30" t="str">
        <f aca="false">IF(T3121&gt;=4,"Satisfied",IF(T3121&gt;=3,"Neutral","Needs Improvement"))</f>
        <v>Neutral</v>
      </c>
    </row>
    <row r="3122" customFormat="false" ht="15" hidden="false" customHeight="false" outlineLevel="0" collapsed="false">
      <c r="A3122" s="27" t="s">
        <v>3539</v>
      </c>
      <c r="B3122" s="27" t="s">
        <v>3540</v>
      </c>
      <c r="C3122" s="27" t="n">
        <v>37</v>
      </c>
      <c r="D3122" s="27" t="s">
        <v>181</v>
      </c>
      <c r="E3122" s="28" t="n">
        <v>45563</v>
      </c>
      <c r="F3122" s="27" t="s">
        <v>1623</v>
      </c>
      <c r="G3122" s="28" t="n">
        <v>45564</v>
      </c>
      <c r="H3122" s="27" t="s">
        <v>135</v>
      </c>
      <c r="I3122" s="27" t="s">
        <v>136</v>
      </c>
      <c r="J3122" s="27" t="s">
        <v>618</v>
      </c>
      <c r="K3122" s="27" t="s">
        <v>156</v>
      </c>
      <c r="L3122" s="27" t="n">
        <v>69</v>
      </c>
      <c r="M3122" s="27" t="n">
        <v>80</v>
      </c>
      <c r="N3122" s="27" t="s">
        <v>127</v>
      </c>
      <c r="O3122" s="27" t="s">
        <v>128</v>
      </c>
      <c r="P3122" s="27" t="s">
        <v>150</v>
      </c>
      <c r="Q3122" s="29" t="n">
        <v>3984.99</v>
      </c>
      <c r="R3122" s="27" t="s">
        <v>130</v>
      </c>
      <c r="S3122" s="27" t="s">
        <v>223</v>
      </c>
      <c r="T3122" s="27" t="n">
        <v>3</v>
      </c>
      <c r="U3122" s="27" t="n">
        <f aca="false">YEAR(E3122)</f>
        <v>2024</v>
      </c>
      <c r="V3122" s="27" t="str">
        <f aca="false">TEXT(E3122,"MMM-YYYY")</f>
        <v>Sep-2024</v>
      </c>
      <c r="W3122" s="27" t="n">
        <f aca="false">MONTH(E3122)</f>
        <v>9</v>
      </c>
      <c r="X3122" s="27" t="str">
        <f aca="false">TEXT(WEEKDAY(E3122,2),"0")&amp;" - "&amp;TEXT(E3122,"dddd")</f>
        <v>6 - Saturday</v>
      </c>
      <c r="Y3122" s="27" t="str">
        <f aca="false">_xlfn.IFS(C3122&lt;18,"Child (0-17)",C3122&lt;40,"Young Adult (18-39)",C3122&lt;60,"Adult (40-59)",TRUE(),"Senior (60+)")</f>
        <v>Young Adult (18-39)</v>
      </c>
      <c r="Z3122" s="27" t="n">
        <f aca="false">ROUND(G3122-E3122,0)</f>
        <v>1</v>
      </c>
      <c r="AA3122" s="27" t="n">
        <f aca="false">L3122+M3122</f>
        <v>149</v>
      </c>
      <c r="AB3122" s="27" t="n">
        <f aca="false">IFERROR(ROUND(Q3122/AA3122,2),0)</f>
        <v>26.74</v>
      </c>
      <c r="AC3122" s="27" t="str">
        <f aca="false">IF(AND(K3122="Critical",N3122="No"),"URGENT - No Bed","Normal")</f>
        <v>Normal</v>
      </c>
      <c r="AD3122" s="33" t="n">
        <f aca="false">INDEX(Lookup_Tables!$B$3:$B$12,MATCH(H3122,Lookup_Tables!$A$3:$A$12,0))</f>
        <v>4600000</v>
      </c>
      <c r="AE3122" s="27" t="str">
        <f aca="false">INDEX(Lookup_Tables!$C$3:$C$12,MATCH(H3122,Lookup_Tables!$A$3:$A$12,0))</f>
        <v>Dr. Farhan Khan</v>
      </c>
      <c r="AF3122" s="27" t="str">
        <f aca="false">IFERROR(INDEX(Lookup_Tables!$F$16:$F$45,MATCH(I3122,Lookup_Tables!$E$16:$E$45,0)),"N/A")</f>
        <v>EMP206</v>
      </c>
      <c r="AG3122" s="27" t="n">
        <f aca="false">_xlfn.IFS(R3122="Recovered",4,R3122="Referred",3,R3122="Admitted",2,R3122="Deceased",1,TRUE(),0)</f>
        <v>4</v>
      </c>
      <c r="AH3122" s="27" t="str">
        <f aca="false">IF(T3122&gt;=4,"Satisfied",IF(T3122&gt;=3,"Neutral","Needs Improvement"))</f>
        <v>Neutral</v>
      </c>
    </row>
    <row r="3123" customFormat="false" ht="15" hidden="false" customHeight="false" outlineLevel="0" collapsed="false">
      <c r="A3123" s="30" t="s">
        <v>2119</v>
      </c>
      <c r="B3123" s="30" t="s">
        <v>2120</v>
      </c>
      <c r="C3123" s="30" t="n">
        <v>68</v>
      </c>
      <c r="D3123" s="30" t="s">
        <v>181</v>
      </c>
      <c r="E3123" s="31" t="n">
        <v>45347</v>
      </c>
      <c r="F3123" s="30" t="s">
        <v>350</v>
      </c>
      <c r="G3123" s="31" t="n">
        <v>45347</v>
      </c>
      <c r="H3123" s="30" t="s">
        <v>236</v>
      </c>
      <c r="I3123" s="30" t="s">
        <v>323</v>
      </c>
      <c r="J3123" s="30" t="s">
        <v>238</v>
      </c>
      <c r="K3123" s="30" t="s">
        <v>138</v>
      </c>
      <c r="L3123" s="30" t="n">
        <v>73</v>
      </c>
      <c r="M3123" s="30" t="n">
        <v>27</v>
      </c>
      <c r="N3123" s="30" t="s">
        <v>127</v>
      </c>
      <c r="O3123" s="30" t="s">
        <v>149</v>
      </c>
      <c r="P3123" s="30" t="s">
        <v>129</v>
      </c>
      <c r="Q3123" s="32" t="n">
        <v>2377.67</v>
      </c>
      <c r="R3123" s="30" t="s">
        <v>130</v>
      </c>
      <c r="S3123" s="30" t="s">
        <v>151</v>
      </c>
      <c r="T3123" s="30" t="n">
        <v>5</v>
      </c>
      <c r="U3123" s="30" t="n">
        <f aca="false">YEAR(E3123)</f>
        <v>2024</v>
      </c>
      <c r="V3123" s="30" t="str">
        <f aca="false">TEXT(E3123,"MMM-YYYY")</f>
        <v>Feb-2024</v>
      </c>
      <c r="W3123" s="30" t="n">
        <f aca="false">MONTH(E3123)</f>
        <v>2</v>
      </c>
      <c r="X3123" s="30" t="str">
        <f aca="false">TEXT(WEEKDAY(E3123,2),"0")&amp;" - "&amp;TEXT(E3123,"dddd")</f>
        <v>7 - Sunday</v>
      </c>
      <c r="Y3123" s="30" t="str">
        <f aca="false">_xlfn.IFS(C3123&lt;18,"Child (0-17)",C3123&lt;40,"Young Adult (18-39)",C3123&lt;60,"Adult (40-59)",TRUE(),"Senior (60+)")</f>
        <v>Senior (60+)</v>
      </c>
      <c r="Z3123" s="30" t="n">
        <f aca="false">ROUND(G3123-E3123,0)</f>
        <v>0</v>
      </c>
      <c r="AA3123" s="30" t="n">
        <f aca="false">L3123+M3123</f>
        <v>100</v>
      </c>
      <c r="AB3123" s="30" t="n">
        <f aca="false">IFERROR(ROUND(Q3123/AA3123,2),0)</f>
        <v>23.78</v>
      </c>
      <c r="AC3123" s="30" t="str">
        <f aca="false">IF(AND(K3123="Critical",N3123="No"),"URGENT - No Bed","Normal")</f>
        <v>Normal</v>
      </c>
      <c r="AD3123" s="34" t="n">
        <f aca="false">INDEX(Lookup_Tables!$B$3:$B$12,MATCH(H3123,Lookup_Tables!$A$3:$A$12,0))</f>
        <v>3900000</v>
      </c>
      <c r="AE3123" s="30" t="str">
        <f aca="false">INDEX(Lookup_Tables!$C$3:$C$12,MATCH(H3123,Lookup_Tables!$A$3:$A$12,0))</f>
        <v>Dr. Rina Mehta</v>
      </c>
      <c r="AF3123" s="30" t="str">
        <f aca="false">IFERROR(INDEX(Lookup_Tables!$F$16:$F$45,MATCH(I3123,Lookup_Tables!$E$16:$E$45,0)),"N/A")</f>
        <v>EMP216</v>
      </c>
      <c r="AG3123" s="30" t="n">
        <f aca="false">_xlfn.IFS(R3123="Recovered",4,R3123="Referred",3,R3123="Admitted",2,R3123="Deceased",1,TRUE(),0)</f>
        <v>4</v>
      </c>
      <c r="AH3123" s="30" t="str">
        <f aca="false">IF(T3123&gt;=4,"Satisfied",IF(T3123&gt;=3,"Neutral","Needs Improvement"))</f>
        <v>Satisfied</v>
      </c>
    </row>
    <row r="3124" customFormat="false" ht="15" hidden="false" customHeight="false" outlineLevel="0" collapsed="false">
      <c r="A3124" s="27" t="s">
        <v>2911</v>
      </c>
      <c r="B3124" s="27" t="s">
        <v>657</v>
      </c>
      <c r="C3124" s="27" t="n">
        <v>29</v>
      </c>
      <c r="D3124" s="27" t="s">
        <v>121</v>
      </c>
      <c r="E3124" s="28" t="n">
        <v>45553</v>
      </c>
      <c r="F3124" s="27" t="s">
        <v>205</v>
      </c>
      <c r="G3124" s="28" t="n">
        <v>45556</v>
      </c>
      <c r="H3124" s="27" t="s">
        <v>135</v>
      </c>
      <c r="I3124" s="27" t="s">
        <v>251</v>
      </c>
      <c r="J3124" s="27" t="s">
        <v>252</v>
      </c>
      <c r="K3124" s="27" t="s">
        <v>156</v>
      </c>
      <c r="L3124" s="27" t="n">
        <v>49</v>
      </c>
      <c r="M3124" s="27" t="n">
        <v>87</v>
      </c>
      <c r="N3124" s="27" t="s">
        <v>127</v>
      </c>
      <c r="O3124" s="27" t="s">
        <v>171</v>
      </c>
      <c r="P3124" s="27" t="s">
        <v>129</v>
      </c>
      <c r="Q3124" s="29" t="n">
        <v>4450.87</v>
      </c>
      <c r="R3124" s="27" t="s">
        <v>268</v>
      </c>
      <c r="S3124" s="27" t="s">
        <v>197</v>
      </c>
      <c r="T3124" s="27" t="n">
        <v>3</v>
      </c>
      <c r="U3124" s="27" t="n">
        <f aca="false">YEAR(E3124)</f>
        <v>2024</v>
      </c>
      <c r="V3124" s="27" t="str">
        <f aca="false">TEXT(E3124,"MMM-YYYY")</f>
        <v>Sep-2024</v>
      </c>
      <c r="W3124" s="27" t="n">
        <f aca="false">MONTH(E3124)</f>
        <v>9</v>
      </c>
      <c r="X3124" s="27" t="str">
        <f aca="false">TEXT(WEEKDAY(E3124,2),"0")&amp;" - "&amp;TEXT(E3124,"dddd")</f>
        <v>3 - Wednesday</v>
      </c>
      <c r="Y3124" s="27" t="str">
        <f aca="false">_xlfn.IFS(C3124&lt;18,"Child (0-17)",C3124&lt;40,"Young Adult (18-39)",C3124&lt;60,"Adult (40-59)",TRUE(),"Senior (60+)")</f>
        <v>Young Adult (18-39)</v>
      </c>
      <c r="Z3124" s="27" t="n">
        <f aca="false">ROUND(G3124-E3124,0)</f>
        <v>3</v>
      </c>
      <c r="AA3124" s="27" t="n">
        <f aca="false">L3124+M3124</f>
        <v>136</v>
      </c>
      <c r="AB3124" s="27" t="n">
        <f aca="false">IFERROR(ROUND(Q3124/AA3124,2),0)</f>
        <v>32.73</v>
      </c>
      <c r="AC3124" s="27" t="str">
        <f aca="false">IF(AND(K3124="Critical",N3124="No"),"URGENT - No Bed","Normal")</f>
        <v>Normal</v>
      </c>
      <c r="AD3124" s="33" t="n">
        <f aca="false">INDEX(Lookup_Tables!$B$3:$B$12,MATCH(H3124,Lookup_Tables!$A$3:$A$12,0))</f>
        <v>4600000</v>
      </c>
      <c r="AE3124" s="27" t="str">
        <f aca="false">INDEX(Lookup_Tables!$C$3:$C$12,MATCH(H3124,Lookup_Tables!$A$3:$A$12,0))</f>
        <v>Dr. Farhan Khan</v>
      </c>
      <c r="AF3124" s="27" t="str">
        <f aca="false">IFERROR(INDEX(Lookup_Tables!$F$16:$F$45,MATCH(I3124,Lookup_Tables!$E$16:$E$45,0)),"N/A")</f>
        <v>EMP207</v>
      </c>
      <c r="AG3124" s="27" t="n">
        <f aca="false">_xlfn.IFS(R3124="Recovered",4,R3124="Referred",3,R3124="Admitted",2,R3124="Deceased",1,TRUE(),0)</f>
        <v>3</v>
      </c>
      <c r="AH3124" s="27" t="str">
        <f aca="false">IF(T3124&gt;=4,"Satisfied",IF(T3124&gt;=3,"Neutral","Needs Improvement"))</f>
        <v>Neutral</v>
      </c>
    </row>
    <row r="3125" customFormat="false" ht="15" hidden="false" customHeight="false" outlineLevel="0" collapsed="false">
      <c r="A3125" s="30" t="s">
        <v>395</v>
      </c>
      <c r="B3125" s="30" t="s">
        <v>396</v>
      </c>
      <c r="C3125" s="30" t="n">
        <v>52</v>
      </c>
      <c r="D3125" s="30" t="s">
        <v>121</v>
      </c>
      <c r="E3125" s="31" t="n">
        <v>45541</v>
      </c>
      <c r="F3125" s="30" t="s">
        <v>398</v>
      </c>
      <c r="G3125" s="31" t="n">
        <v>45541</v>
      </c>
      <c r="H3125" s="30" t="s">
        <v>123</v>
      </c>
      <c r="I3125" s="30" t="s">
        <v>304</v>
      </c>
      <c r="J3125" s="30" t="s">
        <v>305</v>
      </c>
      <c r="K3125" s="30" t="s">
        <v>138</v>
      </c>
      <c r="L3125" s="30" t="n">
        <v>61</v>
      </c>
      <c r="M3125" s="30" t="n">
        <v>42</v>
      </c>
      <c r="N3125" s="30" t="s">
        <v>127</v>
      </c>
      <c r="O3125" s="30" t="s">
        <v>171</v>
      </c>
      <c r="P3125" s="30" t="s">
        <v>129</v>
      </c>
      <c r="Q3125" s="32" t="n">
        <v>2546.05</v>
      </c>
      <c r="R3125" s="30" t="s">
        <v>130</v>
      </c>
      <c r="S3125" s="30" t="s">
        <v>164</v>
      </c>
      <c r="T3125" s="30" t="n">
        <v>5</v>
      </c>
      <c r="U3125" s="30" t="n">
        <f aca="false">YEAR(E3125)</f>
        <v>2024</v>
      </c>
      <c r="V3125" s="30" t="str">
        <f aca="false">TEXT(E3125,"MMM-YYYY")</f>
        <v>Sep-2024</v>
      </c>
      <c r="W3125" s="30" t="n">
        <f aca="false">MONTH(E3125)</f>
        <v>9</v>
      </c>
      <c r="X3125" s="30" t="str">
        <f aca="false">TEXT(WEEKDAY(E3125,2),"0")&amp;" - "&amp;TEXT(E3125,"dddd")</f>
        <v>5 - Friday</v>
      </c>
      <c r="Y3125" s="30" t="str">
        <f aca="false">_xlfn.IFS(C3125&lt;18,"Child (0-17)",C3125&lt;40,"Young Adult (18-39)",C3125&lt;60,"Adult (40-59)",TRUE(),"Senior (60+)")</f>
        <v>Adult (40-59)</v>
      </c>
      <c r="Z3125" s="30" t="n">
        <f aca="false">ROUND(G3125-E3125,0)</f>
        <v>0</v>
      </c>
      <c r="AA3125" s="30" t="n">
        <f aca="false">L3125+M3125</f>
        <v>103</v>
      </c>
      <c r="AB3125" s="30" t="n">
        <f aca="false">IFERROR(ROUND(Q3125/AA3125,2),0)</f>
        <v>24.72</v>
      </c>
      <c r="AC3125" s="30" t="str">
        <f aca="false">IF(AND(K3125="Critical",N3125="No"),"URGENT - No Bed","Normal")</f>
        <v>Normal</v>
      </c>
      <c r="AD3125" s="34" t="n">
        <f aca="false">INDEX(Lookup_Tables!$B$3:$B$12,MATCH(H3125,Lookup_Tables!$A$3:$A$12,0))</f>
        <v>2200000</v>
      </c>
      <c r="AE3125" s="30" t="str">
        <f aca="false">INDEX(Lookup_Tables!$C$3:$C$12,MATCH(H3125,Lookup_Tables!$A$3:$A$12,0))</f>
        <v>Dr. Rohan Das</v>
      </c>
      <c r="AF3125" s="30" t="str">
        <f aca="false">IFERROR(INDEX(Lookup_Tables!$F$16:$F$45,MATCH(I3125,Lookup_Tables!$E$16:$E$45,0)),"N/A")</f>
        <v>EMP204</v>
      </c>
      <c r="AG3125" s="30" t="n">
        <f aca="false">_xlfn.IFS(R3125="Recovered",4,R3125="Referred",3,R3125="Admitted",2,R3125="Deceased",1,TRUE(),0)</f>
        <v>4</v>
      </c>
      <c r="AH3125" s="30" t="str">
        <f aca="false">IF(T3125&gt;=4,"Satisfied",IF(T3125&gt;=3,"Neutral","Needs Improvement"))</f>
        <v>Satisfied</v>
      </c>
    </row>
    <row r="3126" customFormat="false" ht="15" hidden="false" customHeight="false" outlineLevel="0" collapsed="false">
      <c r="A3126" s="27" t="s">
        <v>3199</v>
      </c>
      <c r="B3126" s="27" t="s">
        <v>2056</v>
      </c>
      <c r="C3126" s="27" t="n">
        <v>8</v>
      </c>
      <c r="D3126" s="27" t="s">
        <v>181</v>
      </c>
      <c r="E3126" s="28" t="n">
        <v>45431</v>
      </c>
      <c r="F3126" s="27" t="s">
        <v>429</v>
      </c>
      <c r="G3126" s="28" t="n">
        <v>45431</v>
      </c>
      <c r="H3126" s="27" t="s">
        <v>206</v>
      </c>
      <c r="I3126" s="27" t="s">
        <v>207</v>
      </c>
      <c r="J3126" s="27" t="s">
        <v>208</v>
      </c>
      <c r="K3126" s="27" t="s">
        <v>138</v>
      </c>
      <c r="L3126" s="27" t="n">
        <v>32</v>
      </c>
      <c r="M3126" s="27" t="n">
        <v>17</v>
      </c>
      <c r="N3126" s="27" t="s">
        <v>127</v>
      </c>
      <c r="O3126" s="27" t="s">
        <v>139</v>
      </c>
      <c r="P3126" s="27" t="s">
        <v>140</v>
      </c>
      <c r="Q3126" s="29" t="n">
        <v>1428.71</v>
      </c>
      <c r="R3126" s="27" t="s">
        <v>130</v>
      </c>
      <c r="S3126" s="27" t="s">
        <v>192</v>
      </c>
      <c r="T3126" s="27" t="n">
        <v>5</v>
      </c>
      <c r="U3126" s="27" t="n">
        <f aca="false">YEAR(E3126)</f>
        <v>2024</v>
      </c>
      <c r="V3126" s="27" t="str">
        <f aca="false">TEXT(E3126,"MMM-YYYY")</f>
        <v>May-2024</v>
      </c>
      <c r="W3126" s="27" t="n">
        <f aca="false">MONTH(E3126)</f>
        <v>5</v>
      </c>
      <c r="X3126" s="27" t="str">
        <f aca="false">TEXT(WEEKDAY(E3126,2),"0")&amp;" - "&amp;TEXT(E3126,"dddd")</f>
        <v>7 - Sunday</v>
      </c>
      <c r="Y3126" s="27" t="str">
        <f aca="false">_xlfn.IFS(C3126&lt;18,"Child (0-17)",C3126&lt;40,"Young Adult (18-39)",C3126&lt;60,"Adult (40-59)",TRUE(),"Senior (60+)")</f>
        <v>Child (0-17)</v>
      </c>
      <c r="Z3126" s="27" t="n">
        <f aca="false">ROUND(G3126-E3126,0)</f>
        <v>0</v>
      </c>
      <c r="AA3126" s="27" t="n">
        <f aca="false">L3126+M3126</f>
        <v>49</v>
      </c>
      <c r="AB3126" s="27" t="n">
        <f aca="false">IFERROR(ROUND(Q3126/AA3126,2),0)</f>
        <v>29.16</v>
      </c>
      <c r="AC3126" s="27" t="str">
        <f aca="false">IF(AND(K3126="Critical",N3126="No"),"URGENT - No Bed","Normal")</f>
        <v>Normal</v>
      </c>
      <c r="AD3126" s="33" t="n">
        <f aca="false">INDEX(Lookup_Tables!$B$3:$B$12,MATCH(H3126,Lookup_Tables!$A$3:$A$12,0))</f>
        <v>2800000</v>
      </c>
      <c r="AE3126" s="27" t="str">
        <f aca="false">INDEX(Lookup_Tables!$C$3:$C$12,MATCH(H3126,Lookup_Tables!$A$3:$A$12,0))</f>
        <v>Dr. Suresh Nair</v>
      </c>
      <c r="AF3126" s="27" t="str">
        <f aca="false">IFERROR(INDEX(Lookup_Tables!$F$16:$F$45,MATCH(I3126,Lookup_Tables!$E$16:$E$45,0)),"N/A")</f>
        <v>EMP209</v>
      </c>
      <c r="AG3126" s="27" t="n">
        <f aca="false">_xlfn.IFS(R3126="Recovered",4,R3126="Referred",3,R3126="Admitted",2,R3126="Deceased",1,TRUE(),0)</f>
        <v>4</v>
      </c>
      <c r="AH3126" s="27" t="str">
        <f aca="false">IF(T3126&gt;=4,"Satisfied",IF(T3126&gt;=3,"Neutral","Needs Improvement"))</f>
        <v>Satisfied</v>
      </c>
    </row>
    <row r="3127" customFormat="false" ht="15" hidden="false" customHeight="false" outlineLevel="0" collapsed="false">
      <c r="A3127" s="30" t="s">
        <v>5187</v>
      </c>
      <c r="B3127" s="30" t="s">
        <v>4046</v>
      </c>
      <c r="C3127" s="30" t="n">
        <v>30</v>
      </c>
      <c r="D3127" s="30" t="s">
        <v>181</v>
      </c>
      <c r="E3127" s="31" t="n">
        <v>45615</v>
      </c>
      <c r="F3127" s="30" t="s">
        <v>2301</v>
      </c>
      <c r="G3127" s="31" t="n">
        <v>45629</v>
      </c>
      <c r="H3127" s="30" t="s">
        <v>183</v>
      </c>
      <c r="I3127" s="30" t="s">
        <v>184</v>
      </c>
      <c r="J3127" s="30" t="s">
        <v>213</v>
      </c>
      <c r="K3127" s="30" t="s">
        <v>202</v>
      </c>
      <c r="L3127" s="30" t="n">
        <v>19</v>
      </c>
      <c r="M3127" s="30" t="n">
        <v>197</v>
      </c>
      <c r="N3127" s="30" t="s">
        <v>186</v>
      </c>
      <c r="O3127" s="30" t="s">
        <v>149</v>
      </c>
      <c r="P3127" s="30" t="s">
        <v>150</v>
      </c>
      <c r="Q3127" s="32" t="n">
        <v>19411.47</v>
      </c>
      <c r="R3127" s="30" t="s">
        <v>130</v>
      </c>
      <c r="S3127" s="30" t="s">
        <v>157</v>
      </c>
      <c r="T3127" s="30" t="n">
        <v>4</v>
      </c>
      <c r="U3127" s="30" t="n">
        <f aca="false">YEAR(E3127)</f>
        <v>2024</v>
      </c>
      <c r="V3127" s="30" t="str">
        <f aca="false">TEXT(E3127,"MMM-YYYY")</f>
        <v>Nov-2024</v>
      </c>
      <c r="W3127" s="30" t="n">
        <f aca="false">MONTH(E3127)</f>
        <v>11</v>
      </c>
      <c r="X3127" s="30" t="str">
        <f aca="false">TEXT(WEEKDAY(E3127,2),"0")&amp;" - "&amp;TEXT(E3127,"dddd")</f>
        <v>2 - Tuesday</v>
      </c>
      <c r="Y3127" s="30" t="str">
        <f aca="false">_xlfn.IFS(C3127&lt;18,"Child (0-17)",C3127&lt;40,"Young Adult (18-39)",C3127&lt;60,"Adult (40-59)",TRUE(),"Senior (60+)")</f>
        <v>Young Adult (18-39)</v>
      </c>
      <c r="Z3127" s="30" t="n">
        <f aca="false">ROUND(G3127-E3127,0)</f>
        <v>14</v>
      </c>
      <c r="AA3127" s="30" t="n">
        <f aca="false">L3127+M3127</f>
        <v>216</v>
      </c>
      <c r="AB3127" s="30" t="n">
        <f aca="false">IFERROR(ROUND(Q3127/AA3127,2),0)</f>
        <v>89.87</v>
      </c>
      <c r="AC3127" s="30" t="str">
        <f aca="false">IF(AND(K3127="Critical",N3127="No"),"URGENT - No Bed","Normal")</f>
        <v>Normal</v>
      </c>
      <c r="AD3127" s="34" t="n">
        <f aca="false">INDEX(Lookup_Tables!$B$3:$B$12,MATCH(H3127,Lookup_Tables!$A$3:$A$12,0))</f>
        <v>3100000</v>
      </c>
      <c r="AE3127" s="30" t="str">
        <f aca="false">INDEX(Lookup_Tables!$C$3:$C$12,MATCH(H3127,Lookup_Tables!$A$3:$A$12,0))</f>
        <v>Dr. Kavita Rao</v>
      </c>
      <c r="AF3127" s="30" t="str">
        <f aca="false">IFERROR(INDEX(Lookup_Tables!$F$16:$F$45,MATCH(I3127,Lookup_Tables!$E$16:$E$45,0)),"N/A")</f>
        <v>EMP226</v>
      </c>
      <c r="AG3127" s="30" t="n">
        <f aca="false">_xlfn.IFS(R3127="Recovered",4,R3127="Referred",3,R3127="Admitted",2,R3127="Deceased",1,TRUE(),0)</f>
        <v>4</v>
      </c>
      <c r="AH3127" s="30" t="str">
        <f aca="false">IF(T3127&gt;=4,"Satisfied",IF(T3127&gt;=3,"Neutral","Needs Improvement"))</f>
        <v>Satisfied</v>
      </c>
    </row>
    <row r="3128" customFormat="false" ht="15" hidden="false" customHeight="false" outlineLevel="0" collapsed="false">
      <c r="A3128" s="27" t="s">
        <v>6729</v>
      </c>
      <c r="B3128" s="27" t="s">
        <v>4411</v>
      </c>
      <c r="C3128" s="27" t="n">
        <v>94</v>
      </c>
      <c r="D3128" s="27" t="s">
        <v>181</v>
      </c>
      <c r="E3128" s="28" t="n">
        <v>45450</v>
      </c>
      <c r="F3128" s="27" t="s">
        <v>2856</v>
      </c>
      <c r="G3128" s="28" t="n">
        <v>45452</v>
      </c>
      <c r="H3128" s="27" t="s">
        <v>183</v>
      </c>
      <c r="I3128" s="27" t="s">
        <v>212</v>
      </c>
      <c r="J3128" s="27" t="s">
        <v>185</v>
      </c>
      <c r="K3128" s="27" t="s">
        <v>126</v>
      </c>
      <c r="L3128" s="27" t="n">
        <v>21</v>
      </c>
      <c r="M3128" s="27" t="n">
        <v>126</v>
      </c>
      <c r="N3128" s="27" t="s">
        <v>186</v>
      </c>
      <c r="O3128" s="27" t="s">
        <v>139</v>
      </c>
      <c r="P3128" s="27" t="s">
        <v>150</v>
      </c>
      <c r="Q3128" s="29" t="n">
        <v>8196.82</v>
      </c>
      <c r="R3128" s="27" t="s">
        <v>268</v>
      </c>
      <c r="S3128" s="27" t="s">
        <v>157</v>
      </c>
      <c r="T3128" s="27" t="n">
        <v>3</v>
      </c>
      <c r="U3128" s="27" t="n">
        <f aca="false">YEAR(E3128)</f>
        <v>2024</v>
      </c>
      <c r="V3128" s="27" t="str">
        <f aca="false">TEXT(E3128,"MMM-YYYY")</f>
        <v>Jun-2024</v>
      </c>
      <c r="W3128" s="27" t="n">
        <f aca="false">MONTH(E3128)</f>
        <v>6</v>
      </c>
      <c r="X3128" s="27" t="str">
        <f aca="false">TEXT(WEEKDAY(E3128,2),"0")&amp;" - "&amp;TEXT(E3128,"dddd")</f>
        <v>5 - Friday</v>
      </c>
      <c r="Y3128" s="27" t="str">
        <f aca="false">_xlfn.IFS(C3128&lt;18,"Child (0-17)",C3128&lt;40,"Young Adult (18-39)",C3128&lt;60,"Adult (40-59)",TRUE(),"Senior (60+)")</f>
        <v>Senior (60+)</v>
      </c>
      <c r="Z3128" s="27" t="n">
        <f aca="false">ROUND(G3128-E3128,0)</f>
        <v>2</v>
      </c>
      <c r="AA3128" s="27" t="n">
        <f aca="false">L3128+M3128</f>
        <v>147</v>
      </c>
      <c r="AB3128" s="27" t="n">
        <f aca="false">IFERROR(ROUND(Q3128/AA3128,2),0)</f>
        <v>55.76</v>
      </c>
      <c r="AC3128" s="27" t="str">
        <f aca="false">IF(AND(K3128="Critical",N3128="No"),"URGENT - No Bed","Normal")</f>
        <v>Normal</v>
      </c>
      <c r="AD3128" s="33" t="n">
        <f aca="false">INDEX(Lookup_Tables!$B$3:$B$12,MATCH(H3128,Lookup_Tables!$A$3:$A$12,0))</f>
        <v>3100000</v>
      </c>
      <c r="AE3128" s="27" t="str">
        <f aca="false">INDEX(Lookup_Tables!$C$3:$C$12,MATCH(H3128,Lookup_Tables!$A$3:$A$12,0))</f>
        <v>Dr. Kavita Rao</v>
      </c>
      <c r="AF3128" s="27" t="str">
        <f aca="false">IFERROR(INDEX(Lookup_Tables!$F$16:$F$45,MATCH(I3128,Lookup_Tables!$E$16:$E$45,0)),"N/A")</f>
        <v>EMP225</v>
      </c>
      <c r="AG3128" s="27" t="n">
        <f aca="false">_xlfn.IFS(R3128="Recovered",4,R3128="Referred",3,R3128="Admitted",2,R3128="Deceased",1,TRUE(),0)</f>
        <v>3</v>
      </c>
      <c r="AH3128" s="27" t="str">
        <f aca="false">IF(T3128&gt;=4,"Satisfied",IF(T3128&gt;=3,"Neutral","Needs Improvement"))</f>
        <v>Neutral</v>
      </c>
    </row>
    <row r="3129" customFormat="false" ht="15" hidden="false" customHeight="false" outlineLevel="0" collapsed="false">
      <c r="A3129" s="30" t="s">
        <v>962</v>
      </c>
      <c r="B3129" s="30" t="s">
        <v>963</v>
      </c>
      <c r="C3129" s="30" t="n">
        <v>34</v>
      </c>
      <c r="D3129" s="30" t="s">
        <v>121</v>
      </c>
      <c r="E3129" s="31" t="n">
        <v>45309</v>
      </c>
      <c r="F3129" s="30" t="s">
        <v>532</v>
      </c>
      <c r="G3129" s="31" t="n">
        <v>45311</v>
      </c>
      <c r="H3129" s="30" t="s">
        <v>135</v>
      </c>
      <c r="I3129" s="30" t="s">
        <v>136</v>
      </c>
      <c r="J3129" s="30" t="s">
        <v>618</v>
      </c>
      <c r="K3129" s="30" t="s">
        <v>202</v>
      </c>
      <c r="L3129" s="30" t="n">
        <v>11</v>
      </c>
      <c r="M3129" s="30" t="n">
        <v>202</v>
      </c>
      <c r="N3129" s="30" t="s">
        <v>186</v>
      </c>
      <c r="O3129" s="30" t="s">
        <v>139</v>
      </c>
      <c r="P3129" s="30" t="s">
        <v>140</v>
      </c>
      <c r="Q3129" s="32" t="n">
        <v>18618.95</v>
      </c>
      <c r="R3129" s="30" t="s">
        <v>172</v>
      </c>
      <c r="S3129" s="30" t="s">
        <v>151</v>
      </c>
      <c r="T3129" s="30" t="n">
        <v>1</v>
      </c>
      <c r="U3129" s="30" t="n">
        <f aca="false">YEAR(E3129)</f>
        <v>2024</v>
      </c>
      <c r="V3129" s="30" t="str">
        <f aca="false">TEXT(E3129,"MMM-YYYY")</f>
        <v>Jan-2024</v>
      </c>
      <c r="W3129" s="30" t="n">
        <f aca="false">MONTH(E3129)</f>
        <v>1</v>
      </c>
      <c r="X3129" s="30" t="str">
        <f aca="false">TEXT(WEEKDAY(E3129,2),"0")&amp;" - "&amp;TEXT(E3129,"dddd")</f>
        <v>4 - Thursday</v>
      </c>
      <c r="Y3129" s="30" t="str">
        <f aca="false">_xlfn.IFS(C3129&lt;18,"Child (0-17)",C3129&lt;40,"Young Adult (18-39)",C3129&lt;60,"Adult (40-59)",TRUE(),"Senior (60+)")</f>
        <v>Young Adult (18-39)</v>
      </c>
      <c r="Z3129" s="30" t="n">
        <f aca="false">ROUND(G3129-E3129,0)</f>
        <v>2</v>
      </c>
      <c r="AA3129" s="30" t="n">
        <f aca="false">L3129+M3129</f>
        <v>213</v>
      </c>
      <c r="AB3129" s="30" t="n">
        <f aca="false">IFERROR(ROUND(Q3129/AA3129,2),0)</f>
        <v>87.41</v>
      </c>
      <c r="AC3129" s="30" t="str">
        <f aca="false">IF(AND(K3129="Critical",N3129="No"),"URGENT - No Bed","Normal")</f>
        <v>Normal</v>
      </c>
      <c r="AD3129" s="34" t="n">
        <f aca="false">INDEX(Lookup_Tables!$B$3:$B$12,MATCH(H3129,Lookup_Tables!$A$3:$A$12,0))</f>
        <v>4600000</v>
      </c>
      <c r="AE3129" s="30" t="str">
        <f aca="false">INDEX(Lookup_Tables!$C$3:$C$12,MATCH(H3129,Lookup_Tables!$A$3:$A$12,0))</f>
        <v>Dr. Farhan Khan</v>
      </c>
      <c r="AF3129" s="30" t="str">
        <f aca="false">IFERROR(INDEX(Lookup_Tables!$F$16:$F$45,MATCH(I3129,Lookup_Tables!$E$16:$E$45,0)),"N/A")</f>
        <v>EMP206</v>
      </c>
      <c r="AG3129" s="30" t="n">
        <f aca="false">_xlfn.IFS(R3129="Recovered",4,R3129="Referred",3,R3129="Admitted",2,R3129="Deceased",1,TRUE(),0)</f>
        <v>2</v>
      </c>
      <c r="AH3129" s="30" t="str">
        <f aca="false">IF(T3129&gt;=4,"Satisfied",IF(T3129&gt;=3,"Neutral","Needs Improvement"))</f>
        <v>Needs Improvement</v>
      </c>
    </row>
    <row r="3130" customFormat="false" ht="15" hidden="false" customHeight="false" outlineLevel="0" collapsed="false">
      <c r="A3130" s="27" t="s">
        <v>5550</v>
      </c>
      <c r="B3130" s="27" t="s">
        <v>1542</v>
      </c>
      <c r="C3130" s="27" t="n">
        <v>69</v>
      </c>
      <c r="D3130" s="27" t="s">
        <v>181</v>
      </c>
      <c r="E3130" s="28" t="n">
        <v>45452</v>
      </c>
      <c r="F3130" s="27" t="s">
        <v>398</v>
      </c>
      <c r="G3130" s="28" t="n">
        <v>45465</v>
      </c>
      <c r="H3130" s="27" t="s">
        <v>168</v>
      </c>
      <c r="I3130" s="27" t="s">
        <v>366</v>
      </c>
      <c r="J3130" s="27" t="s">
        <v>441</v>
      </c>
      <c r="K3130" s="27" t="s">
        <v>202</v>
      </c>
      <c r="L3130" s="27" t="n">
        <v>17</v>
      </c>
      <c r="M3130" s="27" t="n">
        <v>87</v>
      </c>
      <c r="N3130" s="27" t="s">
        <v>186</v>
      </c>
      <c r="O3130" s="27" t="s">
        <v>128</v>
      </c>
      <c r="P3130" s="27" t="s">
        <v>129</v>
      </c>
      <c r="Q3130" s="29" t="n">
        <v>16713.19</v>
      </c>
      <c r="R3130" s="27" t="s">
        <v>462</v>
      </c>
      <c r="S3130" s="27" t="s">
        <v>223</v>
      </c>
      <c r="T3130" s="27" t="n">
        <v>2</v>
      </c>
      <c r="U3130" s="27" t="n">
        <f aca="false">YEAR(E3130)</f>
        <v>2024</v>
      </c>
      <c r="V3130" s="27" t="str">
        <f aca="false">TEXT(E3130,"MMM-YYYY")</f>
        <v>Jun-2024</v>
      </c>
      <c r="W3130" s="27" t="n">
        <f aca="false">MONTH(E3130)</f>
        <v>6</v>
      </c>
      <c r="X3130" s="27" t="str">
        <f aca="false">TEXT(WEEKDAY(E3130,2),"0")&amp;" - "&amp;TEXT(E3130,"dddd")</f>
        <v>7 - Sunday</v>
      </c>
      <c r="Y3130" s="27" t="str">
        <f aca="false">_xlfn.IFS(C3130&lt;18,"Child (0-17)",C3130&lt;40,"Young Adult (18-39)",C3130&lt;60,"Adult (40-59)",TRUE(),"Senior (60+)")</f>
        <v>Senior (60+)</v>
      </c>
      <c r="Z3130" s="27" t="n">
        <f aca="false">ROUND(G3130-E3130,0)</f>
        <v>13</v>
      </c>
      <c r="AA3130" s="27" t="n">
        <f aca="false">L3130+M3130</f>
        <v>104</v>
      </c>
      <c r="AB3130" s="27" t="n">
        <f aca="false">IFERROR(ROUND(Q3130/AA3130,2),0)</f>
        <v>160.7</v>
      </c>
      <c r="AC3130" s="27" t="str">
        <f aca="false">IF(AND(K3130="Critical",N3130="No"),"URGENT - No Bed","Normal")</f>
        <v>Normal</v>
      </c>
      <c r="AD3130" s="33" t="n">
        <f aca="false">INDEX(Lookup_Tables!$B$3:$B$12,MATCH(H3130,Lookup_Tables!$A$3:$A$12,0))</f>
        <v>4400000</v>
      </c>
      <c r="AE3130" s="27" t="str">
        <f aca="false">INDEX(Lookup_Tables!$C$3:$C$12,MATCH(H3130,Lookup_Tables!$A$3:$A$12,0))</f>
        <v>Dr. Neha Chopra</v>
      </c>
      <c r="AF3130" s="27" t="str">
        <f aca="false">IFERROR(INDEX(Lookup_Tables!$F$16:$F$45,MATCH(I3130,Lookup_Tables!$E$16:$E$45,0)),"N/A")</f>
        <v>EMP218</v>
      </c>
      <c r="AG3130" s="27" t="n">
        <f aca="false">_xlfn.IFS(R3130="Recovered",4,R3130="Referred",3,R3130="Admitted",2,R3130="Deceased",1,TRUE(),0)</f>
        <v>1</v>
      </c>
      <c r="AH3130" s="27" t="str">
        <f aca="false">IF(T3130&gt;=4,"Satisfied",IF(T3130&gt;=3,"Neutral","Needs Improvement"))</f>
        <v>Needs Improvement</v>
      </c>
    </row>
    <row r="3131" customFormat="false" ht="15" hidden="false" customHeight="false" outlineLevel="0" collapsed="false">
      <c r="A3131" s="30" t="s">
        <v>6217</v>
      </c>
      <c r="B3131" s="30" t="s">
        <v>3308</v>
      </c>
      <c r="C3131" s="30" t="n">
        <v>21</v>
      </c>
      <c r="D3131" s="30" t="s">
        <v>121</v>
      </c>
      <c r="E3131" s="31" t="n">
        <v>45346</v>
      </c>
      <c r="F3131" s="30" t="s">
        <v>1192</v>
      </c>
      <c r="G3131" s="31" t="n">
        <v>45347</v>
      </c>
      <c r="H3131" s="30" t="s">
        <v>168</v>
      </c>
      <c r="I3131" s="30" t="s">
        <v>366</v>
      </c>
      <c r="J3131" s="30" t="s">
        <v>191</v>
      </c>
      <c r="K3131" s="30" t="s">
        <v>126</v>
      </c>
      <c r="L3131" s="30" t="n">
        <v>23</v>
      </c>
      <c r="M3131" s="30" t="n">
        <v>79</v>
      </c>
      <c r="N3131" s="30" t="s">
        <v>186</v>
      </c>
      <c r="O3131" s="30" t="s">
        <v>128</v>
      </c>
      <c r="P3131" s="30" t="s">
        <v>150</v>
      </c>
      <c r="Q3131" s="32" t="n">
        <v>7190.07</v>
      </c>
      <c r="R3131" s="30" t="s">
        <v>130</v>
      </c>
      <c r="S3131" s="30" t="s">
        <v>131</v>
      </c>
      <c r="T3131" s="30" t="n">
        <v>4</v>
      </c>
      <c r="U3131" s="30" t="n">
        <f aca="false">YEAR(E3131)</f>
        <v>2024</v>
      </c>
      <c r="V3131" s="30" t="str">
        <f aca="false">TEXT(E3131,"MMM-YYYY")</f>
        <v>Feb-2024</v>
      </c>
      <c r="W3131" s="30" t="n">
        <f aca="false">MONTH(E3131)</f>
        <v>2</v>
      </c>
      <c r="X3131" s="30" t="str">
        <f aca="false">TEXT(WEEKDAY(E3131,2),"0")&amp;" - "&amp;TEXT(E3131,"dddd")</f>
        <v>6 - Saturday</v>
      </c>
      <c r="Y3131" s="30" t="str">
        <f aca="false">_xlfn.IFS(C3131&lt;18,"Child (0-17)",C3131&lt;40,"Young Adult (18-39)",C3131&lt;60,"Adult (40-59)",TRUE(),"Senior (60+)")</f>
        <v>Young Adult (18-39)</v>
      </c>
      <c r="Z3131" s="30" t="n">
        <f aca="false">ROUND(G3131-E3131,0)</f>
        <v>1</v>
      </c>
      <c r="AA3131" s="30" t="n">
        <f aca="false">L3131+M3131</f>
        <v>102</v>
      </c>
      <c r="AB3131" s="30" t="n">
        <f aca="false">IFERROR(ROUND(Q3131/AA3131,2),0)</f>
        <v>70.49</v>
      </c>
      <c r="AC3131" s="30" t="str">
        <f aca="false">IF(AND(K3131="Critical",N3131="No"),"URGENT - No Bed","Normal")</f>
        <v>Normal</v>
      </c>
      <c r="AD3131" s="34" t="n">
        <f aca="false">INDEX(Lookup_Tables!$B$3:$B$12,MATCH(H3131,Lookup_Tables!$A$3:$A$12,0))</f>
        <v>4400000</v>
      </c>
      <c r="AE3131" s="30" t="str">
        <f aca="false">INDEX(Lookup_Tables!$C$3:$C$12,MATCH(H3131,Lookup_Tables!$A$3:$A$12,0))</f>
        <v>Dr. Neha Chopra</v>
      </c>
      <c r="AF3131" s="30" t="str">
        <f aca="false">IFERROR(INDEX(Lookup_Tables!$F$16:$F$45,MATCH(I3131,Lookup_Tables!$E$16:$E$45,0)),"N/A")</f>
        <v>EMP218</v>
      </c>
      <c r="AG3131" s="30" t="n">
        <f aca="false">_xlfn.IFS(R3131="Recovered",4,R3131="Referred",3,R3131="Admitted",2,R3131="Deceased",1,TRUE(),0)</f>
        <v>4</v>
      </c>
      <c r="AH3131" s="30" t="str">
        <f aca="false">IF(T3131&gt;=4,"Satisfied",IF(T3131&gt;=3,"Neutral","Needs Improvement"))</f>
        <v>Satisfied</v>
      </c>
    </row>
    <row r="3132" customFormat="false" ht="15" hidden="false" customHeight="false" outlineLevel="0" collapsed="false">
      <c r="A3132" s="27" t="s">
        <v>6840</v>
      </c>
      <c r="B3132" s="27" t="s">
        <v>4156</v>
      </c>
      <c r="C3132" s="27" t="n">
        <v>70</v>
      </c>
      <c r="D3132" s="27" t="s">
        <v>121</v>
      </c>
      <c r="E3132" s="28" t="n">
        <v>45478</v>
      </c>
      <c r="F3132" s="27" t="s">
        <v>901</v>
      </c>
      <c r="G3132" s="28" t="n">
        <v>45480</v>
      </c>
      <c r="H3132" s="27" t="s">
        <v>242</v>
      </c>
      <c r="I3132" s="27" t="s">
        <v>315</v>
      </c>
      <c r="J3132" s="27" t="s">
        <v>363</v>
      </c>
      <c r="K3132" s="27" t="s">
        <v>156</v>
      </c>
      <c r="L3132" s="27" t="n">
        <v>57</v>
      </c>
      <c r="M3132" s="27" t="n">
        <v>51</v>
      </c>
      <c r="N3132" s="27" t="s">
        <v>186</v>
      </c>
      <c r="O3132" s="27" t="s">
        <v>149</v>
      </c>
      <c r="P3132" s="27" t="s">
        <v>129</v>
      </c>
      <c r="Q3132" s="29" t="n">
        <v>3204.66</v>
      </c>
      <c r="R3132" s="27" t="s">
        <v>268</v>
      </c>
      <c r="S3132" s="27" t="s">
        <v>335</v>
      </c>
      <c r="T3132" s="27" t="n">
        <v>4</v>
      </c>
      <c r="U3132" s="27" t="n">
        <f aca="false">YEAR(E3132)</f>
        <v>2024</v>
      </c>
      <c r="V3132" s="27" t="str">
        <f aca="false">TEXT(E3132,"MMM-YYYY")</f>
        <v>Jul-2024</v>
      </c>
      <c r="W3132" s="27" t="n">
        <f aca="false">MONTH(E3132)</f>
        <v>7</v>
      </c>
      <c r="X3132" s="27" t="str">
        <f aca="false">TEXT(WEEKDAY(E3132,2),"0")&amp;" - "&amp;TEXT(E3132,"dddd")</f>
        <v>5 - Friday</v>
      </c>
      <c r="Y3132" s="27" t="str">
        <f aca="false">_xlfn.IFS(C3132&lt;18,"Child (0-17)",C3132&lt;40,"Young Adult (18-39)",C3132&lt;60,"Adult (40-59)",TRUE(),"Senior (60+)")</f>
        <v>Senior (60+)</v>
      </c>
      <c r="Z3132" s="27" t="n">
        <f aca="false">ROUND(G3132-E3132,0)</f>
        <v>2</v>
      </c>
      <c r="AA3132" s="27" t="n">
        <f aca="false">L3132+M3132</f>
        <v>108</v>
      </c>
      <c r="AB3132" s="27" t="n">
        <f aca="false">IFERROR(ROUND(Q3132/AA3132,2),0)</f>
        <v>29.67</v>
      </c>
      <c r="AC3132" s="27" t="str">
        <f aca="false">IF(AND(K3132="Critical",N3132="No"),"URGENT - No Bed","Normal")</f>
        <v>Normal</v>
      </c>
      <c r="AD3132" s="33" t="n">
        <f aca="false">INDEX(Lookup_Tables!$B$3:$B$12,MATCH(H3132,Lookup_Tables!$A$3:$A$12,0))</f>
        <v>3000000</v>
      </c>
      <c r="AE3132" s="27" t="str">
        <f aca="false">INDEX(Lookup_Tables!$C$3:$C$12,MATCH(H3132,Lookup_Tables!$A$3:$A$12,0))</f>
        <v>Dr. Pooja Iyer</v>
      </c>
      <c r="AF3132" s="27" t="str">
        <f aca="false">IFERROR(INDEX(Lookup_Tables!$F$16:$F$45,MATCH(I3132,Lookup_Tables!$E$16:$E$45,0)),"N/A")</f>
        <v>EMP213</v>
      </c>
      <c r="AG3132" s="27" t="n">
        <f aca="false">_xlfn.IFS(R3132="Recovered",4,R3132="Referred",3,R3132="Admitted",2,R3132="Deceased",1,TRUE(),0)</f>
        <v>3</v>
      </c>
      <c r="AH3132" s="27" t="str">
        <f aca="false">IF(T3132&gt;=4,"Satisfied",IF(T3132&gt;=3,"Neutral","Needs Improvement"))</f>
        <v>Satisfied</v>
      </c>
    </row>
    <row r="3133" customFormat="false" ht="15" hidden="false" customHeight="false" outlineLevel="0" collapsed="false">
      <c r="A3133" s="30" t="s">
        <v>5865</v>
      </c>
      <c r="B3133" s="30" t="s">
        <v>4741</v>
      </c>
      <c r="C3133" s="30" t="n">
        <v>38</v>
      </c>
      <c r="D3133" s="30" t="s">
        <v>181</v>
      </c>
      <c r="E3133" s="31" t="n">
        <v>45609</v>
      </c>
      <c r="F3133" s="30" t="s">
        <v>472</v>
      </c>
      <c r="G3133" s="31" t="n">
        <v>45609</v>
      </c>
      <c r="H3133" s="30" t="s">
        <v>146</v>
      </c>
      <c r="I3133" s="30" t="s">
        <v>176</v>
      </c>
      <c r="J3133" s="30" t="s">
        <v>177</v>
      </c>
      <c r="K3133" s="30" t="s">
        <v>138</v>
      </c>
      <c r="L3133" s="30" t="n">
        <v>36</v>
      </c>
      <c r="M3133" s="30" t="n">
        <v>22</v>
      </c>
      <c r="N3133" s="30" t="s">
        <v>127</v>
      </c>
      <c r="O3133" s="30" t="s">
        <v>139</v>
      </c>
      <c r="P3133" s="30" t="s">
        <v>129</v>
      </c>
      <c r="Q3133" s="32" t="n">
        <v>992.01</v>
      </c>
      <c r="R3133" s="30" t="s">
        <v>130</v>
      </c>
      <c r="S3133" s="30" t="s">
        <v>223</v>
      </c>
      <c r="T3133" s="30" t="n">
        <v>4</v>
      </c>
      <c r="U3133" s="30" t="n">
        <f aca="false">YEAR(E3133)</f>
        <v>2024</v>
      </c>
      <c r="V3133" s="30" t="str">
        <f aca="false">TEXT(E3133,"MMM-YYYY")</f>
        <v>Nov-2024</v>
      </c>
      <c r="W3133" s="30" t="n">
        <f aca="false">MONTH(E3133)</f>
        <v>11</v>
      </c>
      <c r="X3133" s="30" t="str">
        <f aca="false">TEXT(WEEKDAY(E3133,2),"0")&amp;" - "&amp;TEXT(E3133,"dddd")</f>
        <v>3 - Wednesday</v>
      </c>
      <c r="Y3133" s="30" t="str">
        <f aca="false">_xlfn.IFS(C3133&lt;18,"Child (0-17)",C3133&lt;40,"Young Adult (18-39)",C3133&lt;60,"Adult (40-59)",TRUE(),"Senior (60+)")</f>
        <v>Young Adult (18-39)</v>
      </c>
      <c r="Z3133" s="30" t="n">
        <f aca="false">ROUND(G3133-E3133,0)</f>
        <v>0</v>
      </c>
      <c r="AA3133" s="30" t="n">
        <f aca="false">L3133+M3133</f>
        <v>58</v>
      </c>
      <c r="AB3133" s="30" t="n">
        <f aca="false">IFERROR(ROUND(Q3133/AA3133,2),0)</f>
        <v>17.1</v>
      </c>
      <c r="AC3133" s="30" t="str">
        <f aca="false">IF(AND(K3133="Critical",N3133="No"),"URGENT - No Bed","Normal")</f>
        <v>Normal</v>
      </c>
      <c r="AD3133" s="34" t="n">
        <f aca="false">INDEX(Lookup_Tables!$B$3:$B$12,MATCH(H3133,Lookup_Tables!$A$3:$A$12,0))</f>
        <v>2700000</v>
      </c>
      <c r="AE3133" s="30" t="str">
        <f aca="false">INDEX(Lookup_Tables!$C$3:$C$12,MATCH(H3133,Lookup_Tables!$A$3:$A$12,0))</f>
        <v>Dr. Vikram Singh</v>
      </c>
      <c r="AF3133" s="30" t="str">
        <f aca="false">IFERROR(INDEX(Lookup_Tables!$F$16:$F$45,MATCH(I3133,Lookup_Tables!$E$16:$E$45,0)),"N/A")</f>
        <v>EMP227</v>
      </c>
      <c r="AG3133" s="30" t="n">
        <f aca="false">_xlfn.IFS(R3133="Recovered",4,R3133="Referred",3,R3133="Admitted",2,R3133="Deceased",1,TRUE(),0)</f>
        <v>4</v>
      </c>
      <c r="AH3133" s="30" t="str">
        <f aca="false">IF(T3133&gt;=4,"Satisfied",IF(T3133&gt;=3,"Neutral","Needs Improvement"))</f>
        <v>Satisfied</v>
      </c>
    </row>
    <row r="3134" customFormat="false" ht="15" hidden="false" customHeight="false" outlineLevel="0" collapsed="false">
      <c r="A3134" s="27" t="s">
        <v>1354</v>
      </c>
      <c r="B3134" s="27" t="s">
        <v>1355</v>
      </c>
      <c r="C3134" s="27" t="n">
        <v>29</v>
      </c>
      <c r="D3134" s="27" t="s">
        <v>181</v>
      </c>
      <c r="E3134" s="28" t="n">
        <v>45622</v>
      </c>
      <c r="F3134" s="27" t="s">
        <v>785</v>
      </c>
      <c r="G3134" s="28" t="n">
        <v>45623</v>
      </c>
      <c r="H3134" s="27" t="s">
        <v>242</v>
      </c>
      <c r="I3134" s="27" t="s">
        <v>466</v>
      </c>
      <c r="J3134" s="27" t="s">
        <v>422</v>
      </c>
      <c r="K3134" s="27" t="s">
        <v>138</v>
      </c>
      <c r="L3134" s="27" t="n">
        <v>86</v>
      </c>
      <c r="M3134" s="27" t="n">
        <v>22</v>
      </c>
      <c r="N3134" s="27" t="s">
        <v>127</v>
      </c>
      <c r="O3134" s="27" t="s">
        <v>171</v>
      </c>
      <c r="P3134" s="27" t="s">
        <v>187</v>
      </c>
      <c r="Q3134" s="29" t="n">
        <v>1948.41</v>
      </c>
      <c r="R3134" s="27" t="s">
        <v>130</v>
      </c>
      <c r="S3134" s="27" t="s">
        <v>178</v>
      </c>
      <c r="T3134" s="27" t="n">
        <v>4</v>
      </c>
      <c r="U3134" s="27" t="n">
        <f aca="false">YEAR(E3134)</f>
        <v>2024</v>
      </c>
      <c r="V3134" s="27" t="str">
        <f aca="false">TEXT(E3134,"MMM-YYYY")</f>
        <v>Nov-2024</v>
      </c>
      <c r="W3134" s="27" t="n">
        <f aca="false">MONTH(E3134)</f>
        <v>11</v>
      </c>
      <c r="X3134" s="27" t="str">
        <f aca="false">TEXT(WEEKDAY(E3134,2),"0")&amp;" - "&amp;TEXT(E3134,"dddd")</f>
        <v>2 - Tuesday</v>
      </c>
      <c r="Y3134" s="27" t="str">
        <f aca="false">_xlfn.IFS(C3134&lt;18,"Child (0-17)",C3134&lt;40,"Young Adult (18-39)",C3134&lt;60,"Adult (40-59)",TRUE(),"Senior (60+)")</f>
        <v>Young Adult (18-39)</v>
      </c>
      <c r="Z3134" s="27" t="n">
        <f aca="false">ROUND(G3134-E3134,0)</f>
        <v>1</v>
      </c>
      <c r="AA3134" s="27" t="n">
        <f aca="false">L3134+M3134</f>
        <v>108</v>
      </c>
      <c r="AB3134" s="27" t="n">
        <f aca="false">IFERROR(ROUND(Q3134/AA3134,2),0)</f>
        <v>18.04</v>
      </c>
      <c r="AC3134" s="27" t="str">
        <f aca="false">IF(AND(K3134="Critical",N3134="No"),"URGENT - No Bed","Normal")</f>
        <v>Normal</v>
      </c>
      <c r="AD3134" s="33" t="n">
        <f aca="false">INDEX(Lookup_Tables!$B$3:$B$12,MATCH(H3134,Lookup_Tables!$A$3:$A$12,0))</f>
        <v>3000000</v>
      </c>
      <c r="AE3134" s="27" t="str">
        <f aca="false">INDEX(Lookup_Tables!$C$3:$C$12,MATCH(H3134,Lookup_Tables!$A$3:$A$12,0))</f>
        <v>Dr. Pooja Iyer</v>
      </c>
      <c r="AF3134" s="27" t="str">
        <f aca="false">IFERROR(INDEX(Lookup_Tables!$F$16:$F$45,MATCH(I3134,Lookup_Tables!$E$16:$E$45,0)),"N/A")</f>
        <v>EMP212</v>
      </c>
      <c r="AG3134" s="27" t="n">
        <f aca="false">_xlfn.IFS(R3134="Recovered",4,R3134="Referred",3,R3134="Admitted",2,R3134="Deceased",1,TRUE(),0)</f>
        <v>4</v>
      </c>
      <c r="AH3134" s="27" t="str">
        <f aca="false">IF(T3134&gt;=4,"Satisfied",IF(T3134&gt;=3,"Neutral","Needs Improvement"))</f>
        <v>Satisfied</v>
      </c>
    </row>
    <row r="3135" customFormat="false" ht="15" hidden="false" customHeight="false" outlineLevel="0" collapsed="false">
      <c r="A3135" s="30" t="s">
        <v>3694</v>
      </c>
      <c r="B3135" s="30" t="s">
        <v>481</v>
      </c>
      <c r="C3135" s="30" t="n">
        <v>43</v>
      </c>
      <c r="D3135" s="30" t="s">
        <v>181</v>
      </c>
      <c r="E3135" s="31" t="n">
        <v>45614</v>
      </c>
      <c r="F3135" s="30" t="s">
        <v>274</v>
      </c>
      <c r="G3135" s="31" t="n">
        <v>45614</v>
      </c>
      <c r="H3135" s="30" t="s">
        <v>183</v>
      </c>
      <c r="I3135" s="30" t="s">
        <v>184</v>
      </c>
      <c r="J3135" s="30" t="s">
        <v>185</v>
      </c>
      <c r="K3135" s="30" t="s">
        <v>138</v>
      </c>
      <c r="L3135" s="30" t="n">
        <v>20</v>
      </c>
      <c r="M3135" s="30" t="n">
        <v>20</v>
      </c>
      <c r="N3135" s="30" t="s">
        <v>127</v>
      </c>
      <c r="O3135" s="30" t="s">
        <v>128</v>
      </c>
      <c r="P3135" s="30" t="s">
        <v>140</v>
      </c>
      <c r="Q3135" s="32" t="n">
        <v>1194.21</v>
      </c>
      <c r="R3135" s="30" t="s">
        <v>130</v>
      </c>
      <c r="S3135" s="30" t="s">
        <v>197</v>
      </c>
      <c r="T3135" s="30" t="n">
        <v>5</v>
      </c>
      <c r="U3135" s="30" t="n">
        <f aca="false">YEAR(E3135)</f>
        <v>2024</v>
      </c>
      <c r="V3135" s="30" t="str">
        <f aca="false">TEXT(E3135,"MMM-YYYY")</f>
        <v>Nov-2024</v>
      </c>
      <c r="W3135" s="30" t="n">
        <f aca="false">MONTH(E3135)</f>
        <v>11</v>
      </c>
      <c r="X3135" s="30" t="str">
        <f aca="false">TEXT(WEEKDAY(E3135,2),"0")&amp;" - "&amp;TEXT(E3135,"dddd")</f>
        <v>1 - Monday</v>
      </c>
      <c r="Y3135" s="30" t="str">
        <f aca="false">_xlfn.IFS(C3135&lt;18,"Child (0-17)",C3135&lt;40,"Young Adult (18-39)",C3135&lt;60,"Adult (40-59)",TRUE(),"Senior (60+)")</f>
        <v>Adult (40-59)</v>
      </c>
      <c r="Z3135" s="30" t="n">
        <f aca="false">ROUND(G3135-E3135,0)</f>
        <v>0</v>
      </c>
      <c r="AA3135" s="30" t="n">
        <f aca="false">L3135+M3135</f>
        <v>40</v>
      </c>
      <c r="AB3135" s="30" t="n">
        <f aca="false">IFERROR(ROUND(Q3135/AA3135,2),0)</f>
        <v>29.86</v>
      </c>
      <c r="AC3135" s="30" t="str">
        <f aca="false">IF(AND(K3135="Critical",N3135="No"),"URGENT - No Bed","Normal")</f>
        <v>Normal</v>
      </c>
      <c r="AD3135" s="34" t="n">
        <f aca="false">INDEX(Lookup_Tables!$B$3:$B$12,MATCH(H3135,Lookup_Tables!$A$3:$A$12,0))</f>
        <v>3100000</v>
      </c>
      <c r="AE3135" s="30" t="str">
        <f aca="false">INDEX(Lookup_Tables!$C$3:$C$12,MATCH(H3135,Lookup_Tables!$A$3:$A$12,0))</f>
        <v>Dr. Kavita Rao</v>
      </c>
      <c r="AF3135" s="30" t="str">
        <f aca="false">IFERROR(INDEX(Lookup_Tables!$F$16:$F$45,MATCH(I3135,Lookup_Tables!$E$16:$E$45,0)),"N/A")</f>
        <v>EMP226</v>
      </c>
      <c r="AG3135" s="30" t="n">
        <f aca="false">_xlfn.IFS(R3135="Recovered",4,R3135="Referred",3,R3135="Admitted",2,R3135="Deceased",1,TRUE(),0)</f>
        <v>4</v>
      </c>
      <c r="AH3135" s="30" t="str">
        <f aca="false">IF(T3135&gt;=4,"Satisfied",IF(T3135&gt;=3,"Neutral","Needs Improvement"))</f>
        <v>Satisfied</v>
      </c>
    </row>
    <row r="3136" customFormat="false" ht="15" hidden="false" customHeight="false" outlineLevel="0" collapsed="false">
      <c r="A3136" s="27" t="s">
        <v>5043</v>
      </c>
      <c r="B3136" s="27" t="s">
        <v>1686</v>
      </c>
      <c r="C3136" s="27" t="n">
        <v>61</v>
      </c>
      <c r="D3136" s="27" t="s">
        <v>181</v>
      </c>
      <c r="E3136" s="28" t="n">
        <v>45381</v>
      </c>
      <c r="F3136" s="27" t="s">
        <v>997</v>
      </c>
      <c r="G3136" s="28" t="n">
        <v>45384</v>
      </c>
      <c r="H3136" s="27" t="s">
        <v>236</v>
      </c>
      <c r="I3136" s="27" t="s">
        <v>237</v>
      </c>
      <c r="J3136" s="27" t="s">
        <v>455</v>
      </c>
      <c r="K3136" s="27" t="s">
        <v>156</v>
      </c>
      <c r="L3136" s="27" t="n">
        <v>59</v>
      </c>
      <c r="M3136" s="27" t="n">
        <v>85</v>
      </c>
      <c r="N3136" s="27" t="s">
        <v>127</v>
      </c>
      <c r="O3136" s="27" t="s">
        <v>128</v>
      </c>
      <c r="P3136" s="27" t="s">
        <v>140</v>
      </c>
      <c r="Q3136" s="29" t="n">
        <v>3967.49</v>
      </c>
      <c r="R3136" s="27" t="s">
        <v>130</v>
      </c>
      <c r="S3136" s="27" t="s">
        <v>157</v>
      </c>
      <c r="T3136" s="27" t="n">
        <v>4</v>
      </c>
      <c r="U3136" s="27" t="n">
        <f aca="false">YEAR(E3136)</f>
        <v>2024</v>
      </c>
      <c r="V3136" s="27" t="str">
        <f aca="false">TEXT(E3136,"MMM-YYYY")</f>
        <v>Mar-2024</v>
      </c>
      <c r="W3136" s="27" t="n">
        <f aca="false">MONTH(E3136)</f>
        <v>3</v>
      </c>
      <c r="X3136" s="27" t="str">
        <f aca="false">TEXT(WEEKDAY(E3136,2),"0")&amp;" - "&amp;TEXT(E3136,"dddd")</f>
        <v>6 - Saturday</v>
      </c>
      <c r="Y3136" s="27" t="str">
        <f aca="false">_xlfn.IFS(C3136&lt;18,"Child (0-17)",C3136&lt;40,"Young Adult (18-39)",C3136&lt;60,"Adult (40-59)",TRUE(),"Senior (60+)")</f>
        <v>Senior (60+)</v>
      </c>
      <c r="Z3136" s="27" t="n">
        <f aca="false">ROUND(G3136-E3136,0)</f>
        <v>3</v>
      </c>
      <c r="AA3136" s="27" t="n">
        <f aca="false">L3136+M3136</f>
        <v>144</v>
      </c>
      <c r="AB3136" s="27" t="n">
        <f aca="false">IFERROR(ROUND(Q3136/AA3136,2),0)</f>
        <v>27.55</v>
      </c>
      <c r="AC3136" s="27" t="str">
        <f aca="false">IF(AND(K3136="Critical",N3136="No"),"URGENT - No Bed","Normal")</f>
        <v>Normal</v>
      </c>
      <c r="AD3136" s="33" t="n">
        <f aca="false">INDEX(Lookup_Tables!$B$3:$B$12,MATCH(H3136,Lookup_Tables!$A$3:$A$12,0))</f>
        <v>3900000</v>
      </c>
      <c r="AE3136" s="27" t="str">
        <f aca="false">INDEX(Lookup_Tables!$C$3:$C$12,MATCH(H3136,Lookup_Tables!$A$3:$A$12,0))</f>
        <v>Dr. Rina Mehta</v>
      </c>
      <c r="AF3136" s="27" t="str">
        <f aca="false">IFERROR(INDEX(Lookup_Tables!$F$16:$F$45,MATCH(I3136,Lookup_Tables!$E$16:$E$45,0)),"N/A")</f>
        <v>EMP215</v>
      </c>
      <c r="AG3136" s="27" t="n">
        <f aca="false">_xlfn.IFS(R3136="Recovered",4,R3136="Referred",3,R3136="Admitted",2,R3136="Deceased",1,TRUE(),0)</f>
        <v>4</v>
      </c>
      <c r="AH3136" s="27" t="str">
        <f aca="false">IF(T3136&gt;=4,"Satisfied",IF(T3136&gt;=3,"Neutral","Needs Improvement"))</f>
        <v>Satisfied</v>
      </c>
    </row>
    <row r="3137" customFormat="false" ht="15" hidden="false" customHeight="false" outlineLevel="0" collapsed="false">
      <c r="A3137" s="30" t="s">
        <v>1910</v>
      </c>
      <c r="B3137" s="30" t="s">
        <v>1760</v>
      </c>
      <c r="C3137" s="30" t="n">
        <v>34</v>
      </c>
      <c r="D3137" s="30" t="s">
        <v>181</v>
      </c>
      <c r="E3137" s="31" t="n">
        <v>45402</v>
      </c>
      <c r="F3137" s="30" t="s">
        <v>444</v>
      </c>
      <c r="G3137" s="31" t="n">
        <v>45405</v>
      </c>
      <c r="H3137" s="30" t="s">
        <v>135</v>
      </c>
      <c r="I3137" s="30" t="s">
        <v>251</v>
      </c>
      <c r="J3137" s="30" t="s">
        <v>618</v>
      </c>
      <c r="K3137" s="30" t="s">
        <v>156</v>
      </c>
      <c r="L3137" s="30" t="n">
        <v>48</v>
      </c>
      <c r="M3137" s="30" t="n">
        <v>58</v>
      </c>
      <c r="N3137" s="30" t="s">
        <v>186</v>
      </c>
      <c r="O3137" s="30" t="s">
        <v>128</v>
      </c>
      <c r="P3137" s="30" t="s">
        <v>129</v>
      </c>
      <c r="Q3137" s="32" t="n">
        <v>3260.61</v>
      </c>
      <c r="R3137" s="30" t="s">
        <v>130</v>
      </c>
      <c r="S3137" s="30" t="s">
        <v>197</v>
      </c>
      <c r="T3137" s="30" t="n">
        <v>5</v>
      </c>
      <c r="U3137" s="30" t="n">
        <f aca="false">YEAR(E3137)</f>
        <v>2024</v>
      </c>
      <c r="V3137" s="30" t="str">
        <f aca="false">TEXT(E3137,"MMM-YYYY")</f>
        <v>Apr-2024</v>
      </c>
      <c r="W3137" s="30" t="n">
        <f aca="false">MONTH(E3137)</f>
        <v>4</v>
      </c>
      <c r="X3137" s="30" t="str">
        <f aca="false">TEXT(WEEKDAY(E3137,2),"0")&amp;" - "&amp;TEXT(E3137,"dddd")</f>
        <v>6 - Saturday</v>
      </c>
      <c r="Y3137" s="30" t="str">
        <f aca="false">_xlfn.IFS(C3137&lt;18,"Child (0-17)",C3137&lt;40,"Young Adult (18-39)",C3137&lt;60,"Adult (40-59)",TRUE(),"Senior (60+)")</f>
        <v>Young Adult (18-39)</v>
      </c>
      <c r="Z3137" s="30" t="n">
        <f aca="false">ROUND(G3137-E3137,0)</f>
        <v>3</v>
      </c>
      <c r="AA3137" s="30" t="n">
        <f aca="false">L3137+M3137</f>
        <v>106</v>
      </c>
      <c r="AB3137" s="30" t="n">
        <f aca="false">IFERROR(ROUND(Q3137/AA3137,2),0)</f>
        <v>30.76</v>
      </c>
      <c r="AC3137" s="30" t="str">
        <f aca="false">IF(AND(K3137="Critical",N3137="No"),"URGENT - No Bed","Normal")</f>
        <v>Normal</v>
      </c>
      <c r="AD3137" s="34" t="n">
        <f aca="false">INDEX(Lookup_Tables!$B$3:$B$12,MATCH(H3137,Lookup_Tables!$A$3:$A$12,0))</f>
        <v>4600000</v>
      </c>
      <c r="AE3137" s="30" t="str">
        <f aca="false">INDEX(Lookup_Tables!$C$3:$C$12,MATCH(H3137,Lookup_Tables!$A$3:$A$12,0))</f>
        <v>Dr. Farhan Khan</v>
      </c>
      <c r="AF3137" s="30" t="str">
        <f aca="false">IFERROR(INDEX(Lookup_Tables!$F$16:$F$45,MATCH(I3137,Lookup_Tables!$E$16:$E$45,0)),"N/A")</f>
        <v>EMP207</v>
      </c>
      <c r="AG3137" s="30" t="n">
        <f aca="false">_xlfn.IFS(R3137="Recovered",4,R3137="Referred",3,R3137="Admitted",2,R3137="Deceased",1,TRUE(),0)</f>
        <v>4</v>
      </c>
      <c r="AH3137" s="30" t="str">
        <f aca="false">IF(T3137&gt;=4,"Satisfied",IF(T3137&gt;=3,"Neutral","Needs Improvement"))</f>
        <v>Satisfied</v>
      </c>
    </row>
    <row r="3138" customFormat="false" ht="15" hidden="false" customHeight="false" outlineLevel="0" collapsed="false">
      <c r="A3138" s="27" t="s">
        <v>5887</v>
      </c>
      <c r="B3138" s="27" t="s">
        <v>5888</v>
      </c>
      <c r="C3138" s="27" t="n">
        <v>40</v>
      </c>
      <c r="D3138" s="27" t="s">
        <v>181</v>
      </c>
      <c r="E3138" s="28" t="n">
        <v>45541</v>
      </c>
      <c r="F3138" s="27" t="s">
        <v>614</v>
      </c>
      <c r="G3138" s="28" t="n">
        <v>45541</v>
      </c>
      <c r="H3138" s="27" t="s">
        <v>135</v>
      </c>
      <c r="I3138" s="27" t="s">
        <v>251</v>
      </c>
      <c r="J3138" s="27" t="s">
        <v>618</v>
      </c>
      <c r="K3138" s="27" t="s">
        <v>156</v>
      </c>
      <c r="L3138" s="27" t="n">
        <v>47</v>
      </c>
      <c r="M3138" s="27" t="n">
        <v>87</v>
      </c>
      <c r="N3138" s="27" t="s">
        <v>186</v>
      </c>
      <c r="O3138" s="27" t="s">
        <v>128</v>
      </c>
      <c r="P3138" s="27" t="s">
        <v>140</v>
      </c>
      <c r="Q3138" s="29" t="n">
        <v>3962.61</v>
      </c>
      <c r="R3138" s="27" t="s">
        <v>130</v>
      </c>
      <c r="S3138" s="27" t="s">
        <v>131</v>
      </c>
      <c r="T3138" s="27" t="n">
        <v>3</v>
      </c>
      <c r="U3138" s="27" t="n">
        <f aca="false">YEAR(E3138)</f>
        <v>2024</v>
      </c>
      <c r="V3138" s="27" t="str">
        <f aca="false">TEXT(E3138,"MMM-YYYY")</f>
        <v>Sep-2024</v>
      </c>
      <c r="W3138" s="27" t="n">
        <f aca="false">MONTH(E3138)</f>
        <v>9</v>
      </c>
      <c r="X3138" s="27" t="str">
        <f aca="false">TEXT(WEEKDAY(E3138,2),"0")&amp;" - "&amp;TEXT(E3138,"dddd")</f>
        <v>5 - Friday</v>
      </c>
      <c r="Y3138" s="27" t="str">
        <f aca="false">_xlfn.IFS(C3138&lt;18,"Child (0-17)",C3138&lt;40,"Young Adult (18-39)",C3138&lt;60,"Adult (40-59)",TRUE(),"Senior (60+)")</f>
        <v>Adult (40-59)</v>
      </c>
      <c r="Z3138" s="27" t="n">
        <f aca="false">ROUND(G3138-E3138,0)</f>
        <v>0</v>
      </c>
      <c r="AA3138" s="27" t="n">
        <f aca="false">L3138+M3138</f>
        <v>134</v>
      </c>
      <c r="AB3138" s="27" t="n">
        <f aca="false">IFERROR(ROUND(Q3138/AA3138,2),0)</f>
        <v>29.57</v>
      </c>
      <c r="AC3138" s="27" t="str">
        <f aca="false">IF(AND(K3138="Critical",N3138="No"),"URGENT - No Bed","Normal")</f>
        <v>Normal</v>
      </c>
      <c r="AD3138" s="33" t="n">
        <f aca="false">INDEX(Lookup_Tables!$B$3:$B$12,MATCH(H3138,Lookup_Tables!$A$3:$A$12,0))</f>
        <v>4600000</v>
      </c>
      <c r="AE3138" s="27" t="str">
        <f aca="false">INDEX(Lookup_Tables!$C$3:$C$12,MATCH(H3138,Lookup_Tables!$A$3:$A$12,0))</f>
        <v>Dr. Farhan Khan</v>
      </c>
      <c r="AF3138" s="27" t="str">
        <f aca="false">IFERROR(INDEX(Lookup_Tables!$F$16:$F$45,MATCH(I3138,Lookup_Tables!$E$16:$E$45,0)),"N/A")</f>
        <v>EMP207</v>
      </c>
      <c r="AG3138" s="27" t="n">
        <f aca="false">_xlfn.IFS(R3138="Recovered",4,R3138="Referred",3,R3138="Admitted",2,R3138="Deceased",1,TRUE(),0)</f>
        <v>4</v>
      </c>
      <c r="AH3138" s="27" t="str">
        <f aca="false">IF(T3138&gt;=4,"Satisfied",IF(T3138&gt;=3,"Neutral","Needs Improvement"))</f>
        <v>Neutral</v>
      </c>
    </row>
    <row r="3139" customFormat="false" ht="15" hidden="false" customHeight="false" outlineLevel="0" collapsed="false">
      <c r="A3139" s="30" t="s">
        <v>1647</v>
      </c>
      <c r="B3139" s="30" t="s">
        <v>1648</v>
      </c>
      <c r="C3139" s="30" t="n">
        <v>33</v>
      </c>
      <c r="D3139" s="30" t="s">
        <v>181</v>
      </c>
      <c r="E3139" s="31" t="n">
        <v>45452</v>
      </c>
      <c r="F3139" s="30" t="s">
        <v>598</v>
      </c>
      <c r="G3139" s="31" t="n">
        <v>45453</v>
      </c>
      <c r="H3139" s="30" t="s">
        <v>161</v>
      </c>
      <c r="I3139" s="30" t="s">
        <v>162</v>
      </c>
      <c r="J3139" s="30" t="s">
        <v>385</v>
      </c>
      <c r="K3139" s="30" t="s">
        <v>138</v>
      </c>
      <c r="L3139" s="30" t="n">
        <v>75</v>
      </c>
      <c r="M3139" s="30" t="n">
        <v>22</v>
      </c>
      <c r="N3139" s="30" t="s">
        <v>127</v>
      </c>
      <c r="O3139" s="30" t="s">
        <v>128</v>
      </c>
      <c r="P3139" s="30" t="s">
        <v>187</v>
      </c>
      <c r="Q3139" s="32" t="n">
        <v>2555.6</v>
      </c>
      <c r="R3139" s="30" t="s">
        <v>130</v>
      </c>
      <c r="S3139" s="30" t="s">
        <v>164</v>
      </c>
      <c r="T3139" s="30" t="n">
        <v>4</v>
      </c>
      <c r="U3139" s="30" t="n">
        <f aca="false">YEAR(E3139)</f>
        <v>2024</v>
      </c>
      <c r="V3139" s="30" t="str">
        <f aca="false">TEXT(E3139,"MMM-YYYY")</f>
        <v>Jun-2024</v>
      </c>
      <c r="W3139" s="30" t="n">
        <f aca="false">MONTH(E3139)</f>
        <v>6</v>
      </c>
      <c r="X3139" s="30" t="str">
        <f aca="false">TEXT(WEEKDAY(E3139,2),"0")&amp;" - "&amp;TEXT(E3139,"dddd")</f>
        <v>7 - Sunday</v>
      </c>
      <c r="Y3139" s="30" t="str">
        <f aca="false">_xlfn.IFS(C3139&lt;18,"Child (0-17)",C3139&lt;40,"Young Adult (18-39)",C3139&lt;60,"Adult (40-59)",TRUE(),"Senior (60+)")</f>
        <v>Young Adult (18-39)</v>
      </c>
      <c r="Z3139" s="30" t="n">
        <f aca="false">ROUND(G3139-E3139,0)</f>
        <v>1</v>
      </c>
      <c r="AA3139" s="30" t="n">
        <f aca="false">L3139+M3139</f>
        <v>97</v>
      </c>
      <c r="AB3139" s="30" t="n">
        <f aca="false">IFERROR(ROUND(Q3139/AA3139,2),0)</f>
        <v>26.35</v>
      </c>
      <c r="AC3139" s="30" t="str">
        <f aca="false">IF(AND(K3139="Critical",N3139="No"),"URGENT - No Bed","Normal")</f>
        <v>Normal</v>
      </c>
      <c r="AD3139" s="34" t="n">
        <f aca="false">INDEX(Lookup_Tables!$B$3:$B$12,MATCH(H3139,Lookup_Tables!$A$3:$A$12,0))</f>
        <v>3600000</v>
      </c>
      <c r="AE3139" s="30" t="str">
        <f aca="false">INDEX(Lookup_Tables!$C$3:$C$12,MATCH(H3139,Lookup_Tables!$A$3:$A$12,0))</f>
        <v>Dr. Sameer Joshi</v>
      </c>
      <c r="AF3139" s="30" t="str">
        <f aca="false">IFERROR(INDEX(Lookup_Tables!$F$16:$F$45,MATCH(I3139,Lookup_Tables!$E$16:$E$45,0)),"N/A")</f>
        <v>EMP222</v>
      </c>
      <c r="AG3139" s="30" t="n">
        <f aca="false">_xlfn.IFS(R3139="Recovered",4,R3139="Referred",3,R3139="Admitted",2,R3139="Deceased",1,TRUE(),0)</f>
        <v>4</v>
      </c>
      <c r="AH3139" s="30" t="str">
        <f aca="false">IF(T3139&gt;=4,"Satisfied",IF(T3139&gt;=3,"Neutral","Needs Improvement"))</f>
        <v>Satisfied</v>
      </c>
    </row>
    <row r="3140" customFormat="false" ht="15" hidden="false" customHeight="false" outlineLevel="0" collapsed="false">
      <c r="A3140" s="27" t="s">
        <v>6097</v>
      </c>
      <c r="B3140" s="27" t="s">
        <v>3404</v>
      </c>
      <c r="C3140" s="27" t="n">
        <v>60</v>
      </c>
      <c r="D3140" s="27" t="s">
        <v>181</v>
      </c>
      <c r="E3140" s="28" t="n">
        <v>45624</v>
      </c>
      <c r="F3140" s="27" t="s">
        <v>511</v>
      </c>
      <c r="G3140" s="28" t="n">
        <v>45624</v>
      </c>
      <c r="H3140" s="27" t="s">
        <v>206</v>
      </c>
      <c r="I3140" s="27" t="s">
        <v>300</v>
      </c>
      <c r="J3140" s="27" t="s">
        <v>615</v>
      </c>
      <c r="K3140" s="27" t="s">
        <v>156</v>
      </c>
      <c r="L3140" s="27" t="n">
        <v>35</v>
      </c>
      <c r="M3140" s="27" t="n">
        <v>43</v>
      </c>
      <c r="N3140" s="27" t="s">
        <v>127</v>
      </c>
      <c r="O3140" s="27" t="s">
        <v>139</v>
      </c>
      <c r="P3140" s="27" t="s">
        <v>150</v>
      </c>
      <c r="Q3140" s="29" t="n">
        <v>4331.3</v>
      </c>
      <c r="R3140" s="27" t="s">
        <v>130</v>
      </c>
      <c r="S3140" s="27" t="s">
        <v>151</v>
      </c>
      <c r="T3140" s="27" t="n">
        <v>4</v>
      </c>
      <c r="U3140" s="27" t="n">
        <f aca="false">YEAR(E3140)</f>
        <v>2024</v>
      </c>
      <c r="V3140" s="27" t="str">
        <f aca="false">TEXT(E3140,"MMM-YYYY")</f>
        <v>Nov-2024</v>
      </c>
      <c r="W3140" s="27" t="n">
        <f aca="false">MONTH(E3140)</f>
        <v>11</v>
      </c>
      <c r="X3140" s="27" t="str">
        <f aca="false">TEXT(WEEKDAY(E3140,2),"0")&amp;" - "&amp;TEXT(E3140,"dddd")</f>
        <v>4 - Thursday</v>
      </c>
      <c r="Y3140" s="27" t="str">
        <f aca="false">_xlfn.IFS(C3140&lt;18,"Child (0-17)",C3140&lt;40,"Young Adult (18-39)",C3140&lt;60,"Adult (40-59)",TRUE(),"Senior (60+)")</f>
        <v>Senior (60+)</v>
      </c>
      <c r="Z3140" s="27" t="n">
        <f aca="false">ROUND(G3140-E3140,0)</f>
        <v>0</v>
      </c>
      <c r="AA3140" s="27" t="n">
        <f aca="false">L3140+M3140</f>
        <v>78</v>
      </c>
      <c r="AB3140" s="27" t="n">
        <f aca="false">IFERROR(ROUND(Q3140/AA3140,2),0)</f>
        <v>55.53</v>
      </c>
      <c r="AC3140" s="27" t="str">
        <f aca="false">IF(AND(K3140="Critical",N3140="No"),"URGENT - No Bed","Normal")</f>
        <v>Normal</v>
      </c>
      <c r="AD3140" s="33" t="n">
        <f aca="false">INDEX(Lookup_Tables!$B$3:$B$12,MATCH(H3140,Lookup_Tables!$A$3:$A$12,0))</f>
        <v>2800000</v>
      </c>
      <c r="AE3140" s="27" t="str">
        <f aca="false">INDEX(Lookup_Tables!$C$3:$C$12,MATCH(H3140,Lookup_Tables!$A$3:$A$12,0))</f>
        <v>Dr. Suresh Nair</v>
      </c>
      <c r="AF3140" s="27" t="str">
        <f aca="false">IFERROR(INDEX(Lookup_Tables!$F$16:$F$45,MATCH(I3140,Lookup_Tables!$E$16:$E$45,0)),"N/A")</f>
        <v>EMP211</v>
      </c>
      <c r="AG3140" s="27" t="n">
        <f aca="false">_xlfn.IFS(R3140="Recovered",4,R3140="Referred",3,R3140="Admitted",2,R3140="Deceased",1,TRUE(),0)</f>
        <v>4</v>
      </c>
      <c r="AH3140" s="27" t="str">
        <f aca="false">IF(T3140&gt;=4,"Satisfied",IF(T3140&gt;=3,"Neutral","Needs Improvement"))</f>
        <v>Satisfied</v>
      </c>
    </row>
    <row r="3141" customFormat="false" ht="15" hidden="false" customHeight="false" outlineLevel="0" collapsed="false">
      <c r="A3141" s="30" t="s">
        <v>1873</v>
      </c>
      <c r="B3141" s="30" t="s">
        <v>5020</v>
      </c>
      <c r="C3141" s="30" t="n">
        <v>17</v>
      </c>
      <c r="D3141" s="30" t="s">
        <v>181</v>
      </c>
      <c r="E3141" s="31" t="n">
        <v>45514</v>
      </c>
      <c r="F3141" s="30" t="s">
        <v>624</v>
      </c>
      <c r="G3141" s="31" t="n">
        <v>45516</v>
      </c>
      <c r="H3141" s="30" t="s">
        <v>242</v>
      </c>
      <c r="I3141" s="30" t="s">
        <v>466</v>
      </c>
      <c r="J3141" s="30" t="s">
        <v>363</v>
      </c>
      <c r="K3141" s="30" t="s">
        <v>156</v>
      </c>
      <c r="L3141" s="30" t="n">
        <v>71</v>
      </c>
      <c r="M3141" s="30" t="n">
        <v>60</v>
      </c>
      <c r="N3141" s="30" t="s">
        <v>186</v>
      </c>
      <c r="O3141" s="30" t="s">
        <v>139</v>
      </c>
      <c r="P3141" s="30" t="s">
        <v>150</v>
      </c>
      <c r="Q3141" s="32" t="n">
        <v>2914.41</v>
      </c>
      <c r="R3141" s="30" t="s">
        <v>130</v>
      </c>
      <c r="S3141" s="30" t="s">
        <v>178</v>
      </c>
      <c r="T3141" s="30" t="n">
        <v>4</v>
      </c>
      <c r="U3141" s="30" t="n">
        <f aca="false">YEAR(E3141)</f>
        <v>2024</v>
      </c>
      <c r="V3141" s="30" t="str">
        <f aca="false">TEXT(E3141,"MMM-YYYY")</f>
        <v>Aug-2024</v>
      </c>
      <c r="W3141" s="30" t="n">
        <f aca="false">MONTH(E3141)</f>
        <v>8</v>
      </c>
      <c r="X3141" s="30" t="str">
        <f aca="false">TEXT(WEEKDAY(E3141,2),"0")&amp;" - "&amp;TEXT(E3141,"dddd")</f>
        <v>6 - Saturday</v>
      </c>
      <c r="Y3141" s="30" t="str">
        <f aca="false">_xlfn.IFS(C3141&lt;18,"Child (0-17)",C3141&lt;40,"Young Adult (18-39)",C3141&lt;60,"Adult (40-59)",TRUE(),"Senior (60+)")</f>
        <v>Child (0-17)</v>
      </c>
      <c r="Z3141" s="30" t="n">
        <f aca="false">ROUND(G3141-E3141,0)</f>
        <v>2</v>
      </c>
      <c r="AA3141" s="30" t="n">
        <f aca="false">L3141+M3141</f>
        <v>131</v>
      </c>
      <c r="AB3141" s="30" t="n">
        <f aca="false">IFERROR(ROUND(Q3141/AA3141,2),0)</f>
        <v>22.25</v>
      </c>
      <c r="AC3141" s="30" t="str">
        <f aca="false">IF(AND(K3141="Critical",N3141="No"),"URGENT - No Bed","Normal")</f>
        <v>Normal</v>
      </c>
      <c r="AD3141" s="34" t="n">
        <f aca="false">INDEX(Lookup_Tables!$B$3:$B$12,MATCH(H3141,Lookup_Tables!$A$3:$A$12,0))</f>
        <v>3000000</v>
      </c>
      <c r="AE3141" s="30" t="str">
        <f aca="false">INDEX(Lookup_Tables!$C$3:$C$12,MATCH(H3141,Lookup_Tables!$A$3:$A$12,0))</f>
        <v>Dr. Pooja Iyer</v>
      </c>
      <c r="AF3141" s="30" t="str">
        <f aca="false">IFERROR(INDEX(Lookup_Tables!$F$16:$F$45,MATCH(I3141,Lookup_Tables!$E$16:$E$45,0)),"N/A")</f>
        <v>EMP212</v>
      </c>
      <c r="AG3141" s="30" t="n">
        <f aca="false">_xlfn.IFS(R3141="Recovered",4,R3141="Referred",3,R3141="Admitted",2,R3141="Deceased",1,TRUE(),0)</f>
        <v>4</v>
      </c>
      <c r="AH3141" s="30" t="str">
        <f aca="false">IF(T3141&gt;=4,"Satisfied",IF(T3141&gt;=3,"Neutral","Needs Improvement"))</f>
        <v>Satisfied</v>
      </c>
    </row>
    <row r="3142" customFormat="false" ht="15" hidden="false" customHeight="false" outlineLevel="0" collapsed="false">
      <c r="A3142" s="27" t="s">
        <v>4315</v>
      </c>
      <c r="B3142" s="27" t="s">
        <v>2595</v>
      </c>
      <c r="C3142" s="27" t="n">
        <v>44</v>
      </c>
      <c r="D3142" s="27" t="s">
        <v>121</v>
      </c>
      <c r="E3142" s="28" t="n">
        <v>45551</v>
      </c>
      <c r="F3142" s="27" t="s">
        <v>662</v>
      </c>
      <c r="G3142" s="28" t="n">
        <v>45551</v>
      </c>
      <c r="H3142" s="27" t="s">
        <v>146</v>
      </c>
      <c r="I3142" s="27" t="s">
        <v>309</v>
      </c>
      <c r="J3142" s="27" t="s">
        <v>177</v>
      </c>
      <c r="K3142" s="27" t="s">
        <v>138</v>
      </c>
      <c r="L3142" s="27" t="n">
        <v>81</v>
      </c>
      <c r="M3142" s="27" t="n">
        <v>35</v>
      </c>
      <c r="N3142" s="27" t="s">
        <v>127</v>
      </c>
      <c r="O3142" s="27" t="s">
        <v>149</v>
      </c>
      <c r="P3142" s="27" t="s">
        <v>150</v>
      </c>
      <c r="Q3142" s="29" t="n">
        <v>1028.33</v>
      </c>
      <c r="R3142" s="27" t="s">
        <v>130</v>
      </c>
      <c r="S3142" s="27" t="s">
        <v>164</v>
      </c>
      <c r="T3142" s="27" t="n">
        <v>4</v>
      </c>
      <c r="U3142" s="27" t="n">
        <f aca="false">YEAR(E3142)</f>
        <v>2024</v>
      </c>
      <c r="V3142" s="27" t="str">
        <f aca="false">TEXT(E3142,"MMM-YYYY")</f>
        <v>Sep-2024</v>
      </c>
      <c r="W3142" s="27" t="n">
        <f aca="false">MONTH(E3142)</f>
        <v>9</v>
      </c>
      <c r="X3142" s="27" t="str">
        <f aca="false">TEXT(WEEKDAY(E3142,2),"0")&amp;" - "&amp;TEXT(E3142,"dddd")</f>
        <v>1 - Monday</v>
      </c>
      <c r="Y3142" s="27" t="str">
        <f aca="false">_xlfn.IFS(C3142&lt;18,"Child (0-17)",C3142&lt;40,"Young Adult (18-39)",C3142&lt;60,"Adult (40-59)",TRUE(),"Senior (60+)")</f>
        <v>Adult (40-59)</v>
      </c>
      <c r="Z3142" s="27" t="n">
        <f aca="false">ROUND(G3142-E3142,0)</f>
        <v>0</v>
      </c>
      <c r="AA3142" s="27" t="n">
        <f aca="false">L3142+M3142</f>
        <v>116</v>
      </c>
      <c r="AB3142" s="27" t="n">
        <f aca="false">IFERROR(ROUND(Q3142/AA3142,2),0)</f>
        <v>8.86</v>
      </c>
      <c r="AC3142" s="27" t="str">
        <f aca="false">IF(AND(K3142="Critical",N3142="No"),"URGENT - No Bed","Normal")</f>
        <v>Normal</v>
      </c>
      <c r="AD3142" s="33" t="n">
        <f aca="false">INDEX(Lookup_Tables!$B$3:$B$12,MATCH(H3142,Lookup_Tables!$A$3:$A$12,0))</f>
        <v>2700000</v>
      </c>
      <c r="AE3142" s="27" t="str">
        <f aca="false">INDEX(Lookup_Tables!$C$3:$C$12,MATCH(H3142,Lookup_Tables!$A$3:$A$12,0))</f>
        <v>Dr. Vikram Singh</v>
      </c>
      <c r="AF3142" s="27" t="str">
        <f aca="false">IFERROR(INDEX(Lookup_Tables!$F$16:$F$45,MATCH(I3142,Lookup_Tables!$E$16:$E$45,0)),"N/A")</f>
        <v>EMP228</v>
      </c>
      <c r="AG3142" s="27" t="n">
        <f aca="false">_xlfn.IFS(R3142="Recovered",4,R3142="Referred",3,R3142="Admitted",2,R3142="Deceased",1,TRUE(),0)</f>
        <v>4</v>
      </c>
      <c r="AH3142" s="27" t="str">
        <f aca="false">IF(T3142&gt;=4,"Satisfied",IF(T3142&gt;=3,"Neutral","Needs Improvement"))</f>
        <v>Satisfied</v>
      </c>
    </row>
    <row r="3143" customFormat="false" ht="15" hidden="false" customHeight="false" outlineLevel="0" collapsed="false">
      <c r="A3143" s="30" t="s">
        <v>5036</v>
      </c>
      <c r="B3143" s="30" t="s">
        <v>3302</v>
      </c>
      <c r="C3143" s="30" t="n">
        <v>60</v>
      </c>
      <c r="D3143" s="30" t="s">
        <v>121</v>
      </c>
      <c r="E3143" s="31" t="n">
        <v>45625</v>
      </c>
      <c r="F3143" s="30" t="s">
        <v>1271</v>
      </c>
      <c r="G3143" s="31" t="n">
        <v>45630</v>
      </c>
      <c r="H3143" s="30" t="s">
        <v>168</v>
      </c>
      <c r="I3143" s="30" t="s">
        <v>366</v>
      </c>
      <c r="J3143" s="30" t="s">
        <v>170</v>
      </c>
      <c r="K3143" s="30" t="s">
        <v>126</v>
      </c>
      <c r="L3143" s="30" t="n">
        <v>29</v>
      </c>
      <c r="M3143" s="30" t="n">
        <v>115</v>
      </c>
      <c r="N3143" s="30" t="s">
        <v>186</v>
      </c>
      <c r="O3143" s="30" t="s">
        <v>149</v>
      </c>
      <c r="P3143" s="30" t="s">
        <v>140</v>
      </c>
      <c r="Q3143" s="32" t="n">
        <v>8414.53</v>
      </c>
      <c r="R3143" s="30" t="s">
        <v>130</v>
      </c>
      <c r="S3143" s="30" t="s">
        <v>164</v>
      </c>
      <c r="T3143" s="30" t="n">
        <v>5</v>
      </c>
      <c r="U3143" s="30" t="n">
        <f aca="false">YEAR(E3143)</f>
        <v>2024</v>
      </c>
      <c r="V3143" s="30" t="str">
        <f aca="false">TEXT(E3143,"MMM-YYYY")</f>
        <v>Nov-2024</v>
      </c>
      <c r="W3143" s="30" t="n">
        <f aca="false">MONTH(E3143)</f>
        <v>11</v>
      </c>
      <c r="X3143" s="30" t="str">
        <f aca="false">TEXT(WEEKDAY(E3143,2),"0")&amp;" - "&amp;TEXT(E3143,"dddd")</f>
        <v>5 - Friday</v>
      </c>
      <c r="Y3143" s="30" t="str">
        <f aca="false">_xlfn.IFS(C3143&lt;18,"Child (0-17)",C3143&lt;40,"Young Adult (18-39)",C3143&lt;60,"Adult (40-59)",TRUE(),"Senior (60+)")</f>
        <v>Senior (60+)</v>
      </c>
      <c r="Z3143" s="30" t="n">
        <f aca="false">ROUND(G3143-E3143,0)</f>
        <v>5</v>
      </c>
      <c r="AA3143" s="30" t="n">
        <f aca="false">L3143+M3143</f>
        <v>144</v>
      </c>
      <c r="AB3143" s="30" t="n">
        <f aca="false">IFERROR(ROUND(Q3143/AA3143,2),0)</f>
        <v>58.43</v>
      </c>
      <c r="AC3143" s="30" t="str">
        <f aca="false">IF(AND(K3143="Critical",N3143="No"),"URGENT - No Bed","Normal")</f>
        <v>Normal</v>
      </c>
      <c r="AD3143" s="34" t="n">
        <f aca="false">INDEX(Lookup_Tables!$B$3:$B$12,MATCH(H3143,Lookup_Tables!$A$3:$A$12,0))</f>
        <v>4400000</v>
      </c>
      <c r="AE3143" s="30" t="str">
        <f aca="false">INDEX(Lookup_Tables!$C$3:$C$12,MATCH(H3143,Lookup_Tables!$A$3:$A$12,0))</f>
        <v>Dr. Neha Chopra</v>
      </c>
      <c r="AF3143" s="30" t="str">
        <f aca="false">IFERROR(INDEX(Lookup_Tables!$F$16:$F$45,MATCH(I3143,Lookup_Tables!$E$16:$E$45,0)),"N/A")</f>
        <v>EMP218</v>
      </c>
      <c r="AG3143" s="30" t="n">
        <f aca="false">_xlfn.IFS(R3143="Recovered",4,R3143="Referred",3,R3143="Admitted",2,R3143="Deceased",1,TRUE(),0)</f>
        <v>4</v>
      </c>
      <c r="AH3143" s="30" t="str">
        <f aca="false">IF(T3143&gt;=4,"Satisfied",IF(T3143&gt;=3,"Neutral","Needs Improvement"))</f>
        <v>Satisfied</v>
      </c>
    </row>
    <row r="3144" customFormat="false" ht="15" hidden="false" customHeight="false" outlineLevel="0" collapsed="false">
      <c r="A3144" s="27" t="s">
        <v>4337</v>
      </c>
      <c r="B3144" s="27" t="s">
        <v>254</v>
      </c>
      <c r="C3144" s="27" t="n">
        <v>30</v>
      </c>
      <c r="D3144" s="27" t="s">
        <v>121</v>
      </c>
      <c r="E3144" s="28" t="n">
        <v>45415</v>
      </c>
      <c r="F3144" s="27" t="s">
        <v>1255</v>
      </c>
      <c r="G3144" s="28" t="n">
        <v>45417</v>
      </c>
      <c r="H3144" s="27" t="s">
        <v>236</v>
      </c>
      <c r="I3144" s="27" t="s">
        <v>266</v>
      </c>
      <c r="J3144" s="27" t="s">
        <v>267</v>
      </c>
      <c r="K3144" s="27" t="s">
        <v>156</v>
      </c>
      <c r="L3144" s="27" t="n">
        <v>69</v>
      </c>
      <c r="M3144" s="27" t="n">
        <v>59</v>
      </c>
      <c r="N3144" s="27" t="s">
        <v>127</v>
      </c>
      <c r="O3144" s="27" t="s">
        <v>149</v>
      </c>
      <c r="P3144" s="27" t="s">
        <v>187</v>
      </c>
      <c r="Q3144" s="29" t="n">
        <v>4531.36</v>
      </c>
      <c r="R3144" s="27" t="s">
        <v>130</v>
      </c>
      <c r="S3144" s="27" t="s">
        <v>335</v>
      </c>
      <c r="T3144" s="27" t="n">
        <v>3</v>
      </c>
      <c r="U3144" s="27" t="n">
        <f aca="false">YEAR(E3144)</f>
        <v>2024</v>
      </c>
      <c r="V3144" s="27" t="str">
        <f aca="false">TEXT(E3144,"MMM-YYYY")</f>
        <v>May-2024</v>
      </c>
      <c r="W3144" s="27" t="n">
        <f aca="false">MONTH(E3144)</f>
        <v>5</v>
      </c>
      <c r="X3144" s="27" t="str">
        <f aca="false">TEXT(WEEKDAY(E3144,2),"0")&amp;" - "&amp;TEXT(E3144,"dddd")</f>
        <v>5 - Friday</v>
      </c>
      <c r="Y3144" s="27" t="str">
        <f aca="false">_xlfn.IFS(C3144&lt;18,"Child (0-17)",C3144&lt;40,"Young Adult (18-39)",C3144&lt;60,"Adult (40-59)",TRUE(),"Senior (60+)")</f>
        <v>Young Adult (18-39)</v>
      </c>
      <c r="Z3144" s="27" t="n">
        <f aca="false">ROUND(G3144-E3144,0)</f>
        <v>2</v>
      </c>
      <c r="AA3144" s="27" t="n">
        <f aca="false">L3144+M3144</f>
        <v>128</v>
      </c>
      <c r="AB3144" s="27" t="n">
        <f aca="false">IFERROR(ROUND(Q3144/AA3144,2),0)</f>
        <v>35.4</v>
      </c>
      <c r="AC3144" s="27" t="str">
        <f aca="false">IF(AND(K3144="Critical",N3144="No"),"URGENT - No Bed","Normal")</f>
        <v>Normal</v>
      </c>
      <c r="AD3144" s="33" t="n">
        <f aca="false">INDEX(Lookup_Tables!$B$3:$B$12,MATCH(H3144,Lookup_Tables!$A$3:$A$12,0))</f>
        <v>3900000</v>
      </c>
      <c r="AE3144" s="27" t="str">
        <f aca="false">INDEX(Lookup_Tables!$C$3:$C$12,MATCH(H3144,Lookup_Tables!$A$3:$A$12,0))</f>
        <v>Dr. Rina Mehta</v>
      </c>
      <c r="AF3144" s="27" t="str">
        <f aca="false">IFERROR(INDEX(Lookup_Tables!$F$16:$F$45,MATCH(I3144,Lookup_Tables!$E$16:$E$45,0)),"N/A")</f>
        <v>EMP217</v>
      </c>
      <c r="AG3144" s="27" t="n">
        <f aca="false">_xlfn.IFS(R3144="Recovered",4,R3144="Referred",3,R3144="Admitted",2,R3144="Deceased",1,TRUE(),0)</f>
        <v>4</v>
      </c>
      <c r="AH3144" s="27" t="str">
        <f aca="false">IF(T3144&gt;=4,"Satisfied",IF(T3144&gt;=3,"Neutral","Needs Improvement"))</f>
        <v>Neutral</v>
      </c>
    </row>
    <row r="3145" customFormat="false" ht="15" hidden="false" customHeight="false" outlineLevel="0" collapsed="false">
      <c r="A3145" s="30" t="s">
        <v>6160</v>
      </c>
      <c r="B3145" s="30" t="s">
        <v>5314</v>
      </c>
      <c r="C3145" s="30" t="n">
        <v>21</v>
      </c>
      <c r="D3145" s="30" t="s">
        <v>181</v>
      </c>
      <c r="E3145" s="31" t="n">
        <v>45489</v>
      </c>
      <c r="F3145" s="30" t="s">
        <v>535</v>
      </c>
      <c r="G3145" s="31" t="n">
        <v>45489</v>
      </c>
      <c r="H3145" s="30" t="s">
        <v>135</v>
      </c>
      <c r="I3145" s="30" t="s">
        <v>278</v>
      </c>
      <c r="J3145" s="30" t="s">
        <v>618</v>
      </c>
      <c r="K3145" s="30" t="s">
        <v>138</v>
      </c>
      <c r="L3145" s="30" t="n">
        <v>68</v>
      </c>
      <c r="M3145" s="30" t="n">
        <v>36</v>
      </c>
      <c r="N3145" s="30" t="s">
        <v>186</v>
      </c>
      <c r="O3145" s="30" t="s">
        <v>139</v>
      </c>
      <c r="P3145" s="30" t="s">
        <v>187</v>
      </c>
      <c r="Q3145" s="32" t="n">
        <v>2188.15</v>
      </c>
      <c r="R3145" s="30" t="s">
        <v>130</v>
      </c>
      <c r="S3145" s="30" t="s">
        <v>157</v>
      </c>
      <c r="T3145" s="30" t="n">
        <v>5</v>
      </c>
      <c r="U3145" s="30" t="n">
        <f aca="false">YEAR(E3145)</f>
        <v>2024</v>
      </c>
      <c r="V3145" s="30" t="str">
        <f aca="false">TEXT(E3145,"MMM-YYYY")</f>
        <v>Jul-2024</v>
      </c>
      <c r="W3145" s="30" t="n">
        <f aca="false">MONTH(E3145)</f>
        <v>7</v>
      </c>
      <c r="X3145" s="30" t="str">
        <f aca="false">TEXT(WEEKDAY(E3145,2),"0")&amp;" - "&amp;TEXT(E3145,"dddd")</f>
        <v>2 - Tuesday</v>
      </c>
      <c r="Y3145" s="30" t="str">
        <f aca="false">_xlfn.IFS(C3145&lt;18,"Child (0-17)",C3145&lt;40,"Young Adult (18-39)",C3145&lt;60,"Adult (40-59)",TRUE(),"Senior (60+)")</f>
        <v>Young Adult (18-39)</v>
      </c>
      <c r="Z3145" s="30" t="n">
        <f aca="false">ROUND(G3145-E3145,0)</f>
        <v>0</v>
      </c>
      <c r="AA3145" s="30" t="n">
        <f aca="false">L3145+M3145</f>
        <v>104</v>
      </c>
      <c r="AB3145" s="30" t="n">
        <f aca="false">IFERROR(ROUND(Q3145/AA3145,2),0)</f>
        <v>21.04</v>
      </c>
      <c r="AC3145" s="30" t="str">
        <f aca="false">IF(AND(K3145="Critical",N3145="No"),"URGENT - No Bed","Normal")</f>
        <v>Normal</v>
      </c>
      <c r="AD3145" s="34" t="n">
        <f aca="false">INDEX(Lookup_Tables!$B$3:$B$12,MATCH(H3145,Lookup_Tables!$A$3:$A$12,0))</f>
        <v>4600000</v>
      </c>
      <c r="AE3145" s="30" t="str">
        <f aca="false">INDEX(Lookup_Tables!$C$3:$C$12,MATCH(H3145,Lookup_Tables!$A$3:$A$12,0))</f>
        <v>Dr. Farhan Khan</v>
      </c>
      <c r="AF3145" s="30" t="str">
        <f aca="false">IFERROR(INDEX(Lookup_Tables!$F$16:$F$45,MATCH(I3145,Lookup_Tables!$E$16:$E$45,0)),"N/A")</f>
        <v>EMP208</v>
      </c>
      <c r="AG3145" s="30" t="n">
        <f aca="false">_xlfn.IFS(R3145="Recovered",4,R3145="Referred",3,R3145="Admitted",2,R3145="Deceased",1,TRUE(),0)</f>
        <v>4</v>
      </c>
      <c r="AH3145" s="30" t="str">
        <f aca="false">IF(T3145&gt;=4,"Satisfied",IF(T3145&gt;=3,"Neutral","Needs Improvement"))</f>
        <v>Satisfied</v>
      </c>
    </row>
    <row r="3146" customFormat="false" ht="15" hidden="false" customHeight="false" outlineLevel="0" collapsed="false">
      <c r="A3146" s="27" t="s">
        <v>3593</v>
      </c>
      <c r="B3146" s="27" t="s">
        <v>855</v>
      </c>
      <c r="C3146" s="27" t="n">
        <v>70</v>
      </c>
      <c r="D3146" s="27" t="s">
        <v>121</v>
      </c>
      <c r="E3146" s="28" t="n">
        <v>45410</v>
      </c>
      <c r="F3146" s="27" t="s">
        <v>271</v>
      </c>
      <c r="G3146" s="28" t="n">
        <v>45411</v>
      </c>
      <c r="H3146" s="27" t="s">
        <v>217</v>
      </c>
      <c r="I3146" s="27" t="s">
        <v>282</v>
      </c>
      <c r="J3146" s="27" t="s">
        <v>283</v>
      </c>
      <c r="K3146" s="27" t="s">
        <v>138</v>
      </c>
      <c r="L3146" s="27" t="n">
        <v>78</v>
      </c>
      <c r="M3146" s="27" t="n">
        <v>20</v>
      </c>
      <c r="N3146" s="27" t="s">
        <v>127</v>
      </c>
      <c r="O3146" s="27" t="s">
        <v>171</v>
      </c>
      <c r="P3146" s="27" t="s">
        <v>140</v>
      </c>
      <c r="Q3146" s="29" t="n">
        <v>2265.45</v>
      </c>
      <c r="R3146" s="27" t="s">
        <v>130</v>
      </c>
      <c r="S3146" s="27" t="s">
        <v>151</v>
      </c>
      <c r="T3146" s="27" t="n">
        <v>4</v>
      </c>
      <c r="U3146" s="27" t="n">
        <f aca="false">YEAR(E3146)</f>
        <v>2024</v>
      </c>
      <c r="V3146" s="27" t="str">
        <f aca="false">TEXT(E3146,"MMM-YYYY")</f>
        <v>Apr-2024</v>
      </c>
      <c r="W3146" s="27" t="n">
        <f aca="false">MONTH(E3146)</f>
        <v>4</v>
      </c>
      <c r="X3146" s="27" t="str">
        <f aca="false">TEXT(WEEKDAY(E3146,2),"0")&amp;" - "&amp;TEXT(E3146,"dddd")</f>
        <v>7 - Sunday</v>
      </c>
      <c r="Y3146" s="27" t="str">
        <f aca="false">_xlfn.IFS(C3146&lt;18,"Child (0-17)",C3146&lt;40,"Young Adult (18-39)",C3146&lt;60,"Adult (40-59)",TRUE(),"Senior (60+)")</f>
        <v>Senior (60+)</v>
      </c>
      <c r="Z3146" s="27" t="n">
        <f aca="false">ROUND(G3146-E3146,0)</f>
        <v>1</v>
      </c>
      <c r="AA3146" s="27" t="n">
        <f aca="false">L3146+M3146</f>
        <v>98</v>
      </c>
      <c r="AB3146" s="27" t="n">
        <f aca="false">IFERROR(ROUND(Q3146/AA3146,2),0)</f>
        <v>23.12</v>
      </c>
      <c r="AC3146" s="27" t="str">
        <f aca="false">IF(AND(K3146="Critical",N3146="No"),"URGENT - No Bed","Normal")</f>
        <v>Normal</v>
      </c>
      <c r="AD3146" s="33" t="n">
        <f aca="false">INDEX(Lookup_Tables!$B$3:$B$12,MATCH(H3146,Lookup_Tables!$A$3:$A$12,0))</f>
        <v>4200000</v>
      </c>
      <c r="AE3146" s="27" t="str">
        <f aca="false">INDEX(Lookup_Tables!$C$3:$C$12,MATCH(H3146,Lookup_Tables!$A$3:$A$12,0))</f>
        <v>Dr. Anil Kapoor</v>
      </c>
      <c r="AF3146" s="27" t="str">
        <f aca="false">IFERROR(INDEX(Lookup_Tables!$F$16:$F$45,MATCH(I3146,Lookup_Tables!$E$16:$E$45,0)),"N/A")</f>
        <v>EMP200</v>
      </c>
      <c r="AG3146" s="27" t="n">
        <f aca="false">_xlfn.IFS(R3146="Recovered",4,R3146="Referred",3,R3146="Admitted",2,R3146="Deceased",1,TRUE(),0)</f>
        <v>4</v>
      </c>
      <c r="AH3146" s="27" t="str">
        <f aca="false">IF(T3146&gt;=4,"Satisfied",IF(T3146&gt;=3,"Neutral","Needs Improvement"))</f>
        <v>Satisfied</v>
      </c>
    </row>
    <row r="3147" customFormat="false" ht="15" hidden="false" customHeight="false" outlineLevel="0" collapsed="false">
      <c r="A3147" s="30" t="s">
        <v>4780</v>
      </c>
      <c r="B3147" s="30" t="s">
        <v>4781</v>
      </c>
      <c r="C3147" s="30" t="n">
        <v>37</v>
      </c>
      <c r="D3147" s="30" t="s">
        <v>121</v>
      </c>
      <c r="E3147" s="31" t="n">
        <v>45366</v>
      </c>
      <c r="F3147" s="30" t="s">
        <v>1828</v>
      </c>
      <c r="G3147" s="31" t="n">
        <v>45366</v>
      </c>
      <c r="H3147" s="30" t="s">
        <v>217</v>
      </c>
      <c r="I3147" s="30" t="s">
        <v>392</v>
      </c>
      <c r="J3147" s="30" t="s">
        <v>388</v>
      </c>
      <c r="K3147" s="30" t="s">
        <v>138</v>
      </c>
      <c r="L3147" s="30" t="n">
        <v>49</v>
      </c>
      <c r="M3147" s="30" t="n">
        <v>26</v>
      </c>
      <c r="N3147" s="30" t="s">
        <v>127</v>
      </c>
      <c r="O3147" s="30" t="s">
        <v>171</v>
      </c>
      <c r="P3147" s="30" t="s">
        <v>140</v>
      </c>
      <c r="Q3147" s="32" t="n">
        <v>1526.65</v>
      </c>
      <c r="R3147" s="30" t="s">
        <v>130</v>
      </c>
      <c r="S3147" s="30" t="s">
        <v>151</v>
      </c>
      <c r="T3147" s="30" t="n">
        <v>5</v>
      </c>
      <c r="U3147" s="30" t="n">
        <f aca="false">YEAR(E3147)</f>
        <v>2024</v>
      </c>
      <c r="V3147" s="30" t="str">
        <f aca="false">TEXT(E3147,"MMM-YYYY")</f>
        <v>Mar-2024</v>
      </c>
      <c r="W3147" s="30" t="n">
        <f aca="false">MONTH(E3147)</f>
        <v>3</v>
      </c>
      <c r="X3147" s="30" t="str">
        <f aca="false">TEXT(WEEKDAY(E3147,2),"0")&amp;" - "&amp;TEXT(E3147,"dddd")</f>
        <v>5 - Friday</v>
      </c>
      <c r="Y3147" s="30" t="str">
        <f aca="false">_xlfn.IFS(C3147&lt;18,"Child (0-17)",C3147&lt;40,"Young Adult (18-39)",C3147&lt;60,"Adult (40-59)",TRUE(),"Senior (60+)")</f>
        <v>Young Adult (18-39)</v>
      </c>
      <c r="Z3147" s="30" t="n">
        <f aca="false">ROUND(G3147-E3147,0)</f>
        <v>0</v>
      </c>
      <c r="AA3147" s="30" t="n">
        <f aca="false">L3147+M3147</f>
        <v>75</v>
      </c>
      <c r="AB3147" s="30" t="n">
        <f aca="false">IFERROR(ROUND(Q3147/AA3147,2),0)</f>
        <v>20.36</v>
      </c>
      <c r="AC3147" s="30" t="str">
        <f aca="false">IF(AND(K3147="Critical",N3147="No"),"URGENT - No Bed","Normal")</f>
        <v>Normal</v>
      </c>
      <c r="AD3147" s="34" t="n">
        <f aca="false">INDEX(Lookup_Tables!$B$3:$B$12,MATCH(H3147,Lookup_Tables!$A$3:$A$12,0))</f>
        <v>4200000</v>
      </c>
      <c r="AE3147" s="30" t="str">
        <f aca="false">INDEX(Lookup_Tables!$C$3:$C$12,MATCH(H3147,Lookup_Tables!$A$3:$A$12,0))</f>
        <v>Dr. Anil Kapoor</v>
      </c>
      <c r="AF3147" s="30" t="str">
        <f aca="false">IFERROR(INDEX(Lookup_Tables!$F$16:$F$45,MATCH(I3147,Lookup_Tables!$E$16:$E$45,0)),"N/A")</f>
        <v>EMP202</v>
      </c>
      <c r="AG3147" s="30" t="n">
        <f aca="false">_xlfn.IFS(R3147="Recovered",4,R3147="Referred",3,R3147="Admitted",2,R3147="Deceased",1,TRUE(),0)</f>
        <v>4</v>
      </c>
      <c r="AH3147" s="30" t="str">
        <f aca="false">IF(T3147&gt;=4,"Satisfied",IF(T3147&gt;=3,"Neutral","Needs Improvement"))</f>
        <v>Satisfied</v>
      </c>
    </row>
    <row r="3148" customFormat="false" ht="15" hidden="false" customHeight="false" outlineLevel="0" collapsed="false">
      <c r="A3148" s="27" t="s">
        <v>4505</v>
      </c>
      <c r="B3148" s="27" t="s">
        <v>4041</v>
      </c>
      <c r="C3148" s="27" t="n">
        <v>52</v>
      </c>
      <c r="D3148" s="27" t="s">
        <v>181</v>
      </c>
      <c r="E3148" s="28" t="n">
        <v>45468</v>
      </c>
      <c r="F3148" s="27" t="s">
        <v>1462</v>
      </c>
      <c r="G3148" s="28" t="n">
        <v>45471</v>
      </c>
      <c r="H3148" s="27" t="s">
        <v>123</v>
      </c>
      <c r="I3148" s="27" t="s">
        <v>155</v>
      </c>
      <c r="J3148" s="27" t="s">
        <v>418</v>
      </c>
      <c r="K3148" s="27" t="s">
        <v>126</v>
      </c>
      <c r="L3148" s="27" t="n">
        <v>17</v>
      </c>
      <c r="M3148" s="27" t="n">
        <v>131</v>
      </c>
      <c r="N3148" s="27" t="s">
        <v>186</v>
      </c>
      <c r="O3148" s="27" t="s">
        <v>171</v>
      </c>
      <c r="P3148" s="27" t="s">
        <v>129</v>
      </c>
      <c r="Q3148" s="29" t="n">
        <v>8056.96</v>
      </c>
      <c r="R3148" s="27" t="s">
        <v>130</v>
      </c>
      <c r="S3148" s="27" t="s">
        <v>141</v>
      </c>
      <c r="T3148" s="27" t="n">
        <v>4</v>
      </c>
      <c r="U3148" s="27" t="n">
        <f aca="false">YEAR(E3148)</f>
        <v>2024</v>
      </c>
      <c r="V3148" s="27" t="str">
        <f aca="false">TEXT(E3148,"MMM-YYYY")</f>
        <v>Jun-2024</v>
      </c>
      <c r="W3148" s="27" t="n">
        <f aca="false">MONTH(E3148)</f>
        <v>6</v>
      </c>
      <c r="X3148" s="27" t="str">
        <f aca="false">TEXT(WEEKDAY(E3148,2),"0")&amp;" - "&amp;TEXT(E3148,"dddd")</f>
        <v>2 - Tuesday</v>
      </c>
      <c r="Y3148" s="27" t="str">
        <f aca="false">_xlfn.IFS(C3148&lt;18,"Child (0-17)",C3148&lt;40,"Young Adult (18-39)",C3148&lt;60,"Adult (40-59)",TRUE(),"Senior (60+)")</f>
        <v>Adult (40-59)</v>
      </c>
      <c r="Z3148" s="27" t="n">
        <f aca="false">ROUND(G3148-E3148,0)</f>
        <v>3</v>
      </c>
      <c r="AA3148" s="27" t="n">
        <f aca="false">L3148+M3148</f>
        <v>148</v>
      </c>
      <c r="AB3148" s="27" t="n">
        <f aca="false">IFERROR(ROUND(Q3148/AA3148,2),0)</f>
        <v>54.44</v>
      </c>
      <c r="AC3148" s="27" t="str">
        <f aca="false">IF(AND(K3148="Critical",N3148="No"),"URGENT - No Bed","Normal")</f>
        <v>Normal</v>
      </c>
      <c r="AD3148" s="33" t="n">
        <f aca="false">INDEX(Lookup_Tables!$B$3:$B$12,MATCH(H3148,Lookup_Tables!$A$3:$A$12,0))</f>
        <v>2200000</v>
      </c>
      <c r="AE3148" s="27" t="str">
        <f aca="false">INDEX(Lookup_Tables!$C$3:$C$12,MATCH(H3148,Lookup_Tables!$A$3:$A$12,0))</f>
        <v>Dr. Rohan Das</v>
      </c>
      <c r="AF3148" s="27" t="str">
        <f aca="false">IFERROR(INDEX(Lookup_Tables!$F$16:$F$45,MATCH(I3148,Lookup_Tables!$E$16:$E$45,0)),"N/A")</f>
        <v>EMP203</v>
      </c>
      <c r="AG3148" s="27" t="n">
        <f aca="false">_xlfn.IFS(R3148="Recovered",4,R3148="Referred",3,R3148="Admitted",2,R3148="Deceased",1,TRUE(),0)</f>
        <v>4</v>
      </c>
      <c r="AH3148" s="27" t="str">
        <f aca="false">IF(T3148&gt;=4,"Satisfied",IF(T3148&gt;=3,"Neutral","Needs Improvement"))</f>
        <v>Satisfied</v>
      </c>
    </row>
    <row r="3149" customFormat="false" ht="15" hidden="false" customHeight="false" outlineLevel="0" collapsed="false">
      <c r="A3149" s="30" t="s">
        <v>5720</v>
      </c>
      <c r="B3149" s="30" t="s">
        <v>1063</v>
      </c>
      <c r="C3149" s="30" t="n">
        <v>18</v>
      </c>
      <c r="D3149" s="30" t="s">
        <v>181</v>
      </c>
      <c r="E3149" s="31" t="n">
        <v>45579</v>
      </c>
      <c r="F3149" s="30" t="s">
        <v>692</v>
      </c>
      <c r="G3149" s="31" t="n">
        <v>45580</v>
      </c>
      <c r="H3149" s="30" t="s">
        <v>123</v>
      </c>
      <c r="I3149" s="30" t="s">
        <v>124</v>
      </c>
      <c r="J3149" s="30" t="s">
        <v>125</v>
      </c>
      <c r="K3149" s="30" t="s">
        <v>138</v>
      </c>
      <c r="L3149" s="30" t="n">
        <v>31</v>
      </c>
      <c r="M3149" s="30" t="n">
        <v>23</v>
      </c>
      <c r="N3149" s="30" t="s">
        <v>127</v>
      </c>
      <c r="O3149" s="30" t="s">
        <v>128</v>
      </c>
      <c r="P3149" s="30" t="s">
        <v>129</v>
      </c>
      <c r="Q3149" s="32" t="n">
        <v>1226.92</v>
      </c>
      <c r="R3149" s="30" t="s">
        <v>130</v>
      </c>
      <c r="S3149" s="30" t="s">
        <v>197</v>
      </c>
      <c r="T3149" s="30" t="n">
        <v>5</v>
      </c>
      <c r="U3149" s="30" t="n">
        <f aca="false">YEAR(E3149)</f>
        <v>2024</v>
      </c>
      <c r="V3149" s="30" t="str">
        <f aca="false">TEXT(E3149,"MMM-YYYY")</f>
        <v>Oct-2024</v>
      </c>
      <c r="W3149" s="30" t="n">
        <f aca="false">MONTH(E3149)</f>
        <v>10</v>
      </c>
      <c r="X3149" s="30" t="str">
        <f aca="false">TEXT(WEEKDAY(E3149,2),"0")&amp;" - "&amp;TEXT(E3149,"dddd")</f>
        <v>1 - Monday</v>
      </c>
      <c r="Y3149" s="30" t="str">
        <f aca="false">_xlfn.IFS(C3149&lt;18,"Child (0-17)",C3149&lt;40,"Young Adult (18-39)",C3149&lt;60,"Adult (40-59)",TRUE(),"Senior (60+)")</f>
        <v>Young Adult (18-39)</v>
      </c>
      <c r="Z3149" s="30" t="n">
        <f aca="false">ROUND(G3149-E3149,0)</f>
        <v>1</v>
      </c>
      <c r="AA3149" s="30" t="n">
        <f aca="false">L3149+M3149</f>
        <v>54</v>
      </c>
      <c r="AB3149" s="30" t="n">
        <f aca="false">IFERROR(ROUND(Q3149/AA3149,2),0)</f>
        <v>22.72</v>
      </c>
      <c r="AC3149" s="30" t="str">
        <f aca="false">IF(AND(K3149="Critical",N3149="No"),"URGENT - No Bed","Normal")</f>
        <v>Normal</v>
      </c>
      <c r="AD3149" s="34" t="n">
        <f aca="false">INDEX(Lookup_Tables!$B$3:$B$12,MATCH(H3149,Lookup_Tables!$A$3:$A$12,0))</f>
        <v>2200000</v>
      </c>
      <c r="AE3149" s="30" t="str">
        <f aca="false">INDEX(Lookup_Tables!$C$3:$C$12,MATCH(H3149,Lookup_Tables!$A$3:$A$12,0))</f>
        <v>Dr. Rohan Das</v>
      </c>
      <c r="AF3149" s="30" t="str">
        <f aca="false">IFERROR(INDEX(Lookup_Tables!$F$16:$F$45,MATCH(I3149,Lookup_Tables!$E$16:$E$45,0)),"N/A")</f>
        <v>EMP205</v>
      </c>
      <c r="AG3149" s="30" t="n">
        <f aca="false">_xlfn.IFS(R3149="Recovered",4,R3149="Referred",3,R3149="Admitted",2,R3149="Deceased",1,TRUE(),0)</f>
        <v>4</v>
      </c>
      <c r="AH3149" s="30" t="str">
        <f aca="false">IF(T3149&gt;=4,"Satisfied",IF(T3149&gt;=3,"Neutral","Needs Improvement"))</f>
        <v>Satisfied</v>
      </c>
    </row>
    <row r="3150" customFormat="false" ht="15" hidden="false" customHeight="false" outlineLevel="0" collapsed="false">
      <c r="A3150" s="27" t="s">
        <v>2537</v>
      </c>
      <c r="B3150" s="27" t="s">
        <v>468</v>
      </c>
      <c r="C3150" s="27" t="n">
        <v>23</v>
      </c>
      <c r="D3150" s="27" t="s">
        <v>181</v>
      </c>
      <c r="E3150" s="28" t="n">
        <v>45394</v>
      </c>
      <c r="F3150" s="27" t="s">
        <v>1614</v>
      </c>
      <c r="G3150" s="28" t="n">
        <v>45394</v>
      </c>
      <c r="H3150" s="27" t="s">
        <v>242</v>
      </c>
      <c r="I3150" s="27" t="s">
        <v>243</v>
      </c>
      <c r="J3150" s="27" t="s">
        <v>401</v>
      </c>
      <c r="K3150" s="27" t="s">
        <v>138</v>
      </c>
      <c r="L3150" s="27" t="n">
        <v>66</v>
      </c>
      <c r="M3150" s="27" t="n">
        <v>44</v>
      </c>
      <c r="N3150" s="27" t="s">
        <v>127</v>
      </c>
      <c r="O3150" s="27" t="s">
        <v>171</v>
      </c>
      <c r="P3150" s="27" t="s">
        <v>129</v>
      </c>
      <c r="Q3150" s="29" t="n">
        <v>1041.44</v>
      </c>
      <c r="R3150" s="27" t="s">
        <v>130</v>
      </c>
      <c r="S3150" s="27" t="s">
        <v>157</v>
      </c>
      <c r="T3150" s="27" t="n">
        <v>3</v>
      </c>
      <c r="U3150" s="27" t="n">
        <f aca="false">YEAR(E3150)</f>
        <v>2024</v>
      </c>
      <c r="V3150" s="27" t="str">
        <f aca="false">TEXT(E3150,"MMM-YYYY")</f>
        <v>Apr-2024</v>
      </c>
      <c r="W3150" s="27" t="n">
        <f aca="false">MONTH(E3150)</f>
        <v>4</v>
      </c>
      <c r="X3150" s="27" t="str">
        <f aca="false">TEXT(WEEKDAY(E3150,2),"0")&amp;" - "&amp;TEXT(E3150,"dddd")</f>
        <v>5 - Friday</v>
      </c>
      <c r="Y3150" s="27" t="str">
        <f aca="false">_xlfn.IFS(C3150&lt;18,"Child (0-17)",C3150&lt;40,"Young Adult (18-39)",C3150&lt;60,"Adult (40-59)",TRUE(),"Senior (60+)")</f>
        <v>Young Adult (18-39)</v>
      </c>
      <c r="Z3150" s="27" t="n">
        <f aca="false">ROUND(G3150-E3150,0)</f>
        <v>0</v>
      </c>
      <c r="AA3150" s="27" t="n">
        <f aca="false">L3150+M3150</f>
        <v>110</v>
      </c>
      <c r="AB3150" s="27" t="n">
        <f aca="false">IFERROR(ROUND(Q3150/AA3150,2),0)</f>
        <v>9.47</v>
      </c>
      <c r="AC3150" s="27" t="str">
        <f aca="false">IF(AND(K3150="Critical",N3150="No"),"URGENT - No Bed","Normal")</f>
        <v>Normal</v>
      </c>
      <c r="AD3150" s="33" t="n">
        <f aca="false">INDEX(Lookup_Tables!$B$3:$B$12,MATCH(H3150,Lookup_Tables!$A$3:$A$12,0))</f>
        <v>3000000</v>
      </c>
      <c r="AE3150" s="27" t="str">
        <f aca="false">INDEX(Lookup_Tables!$C$3:$C$12,MATCH(H3150,Lookup_Tables!$A$3:$A$12,0))</f>
        <v>Dr. Pooja Iyer</v>
      </c>
      <c r="AF3150" s="27" t="str">
        <f aca="false">IFERROR(INDEX(Lookup_Tables!$F$16:$F$45,MATCH(I3150,Lookup_Tables!$E$16:$E$45,0)),"N/A")</f>
        <v>EMP214</v>
      </c>
      <c r="AG3150" s="27" t="n">
        <f aca="false">_xlfn.IFS(R3150="Recovered",4,R3150="Referred",3,R3150="Admitted",2,R3150="Deceased",1,TRUE(),0)</f>
        <v>4</v>
      </c>
      <c r="AH3150" s="27" t="str">
        <f aca="false">IF(T3150&gt;=4,"Satisfied",IF(T3150&gt;=3,"Neutral","Needs Improvement"))</f>
        <v>Neutral</v>
      </c>
    </row>
    <row r="3151" customFormat="false" ht="15" hidden="false" customHeight="false" outlineLevel="0" collapsed="false">
      <c r="A3151" s="30" t="s">
        <v>2208</v>
      </c>
      <c r="B3151" s="30" t="s">
        <v>2072</v>
      </c>
      <c r="C3151" s="30" t="n">
        <v>35</v>
      </c>
      <c r="D3151" s="30" t="s">
        <v>121</v>
      </c>
      <c r="E3151" s="31" t="n">
        <v>45385</v>
      </c>
      <c r="F3151" s="30" t="s">
        <v>405</v>
      </c>
      <c r="G3151" s="31" t="n">
        <v>45386</v>
      </c>
      <c r="H3151" s="30" t="s">
        <v>168</v>
      </c>
      <c r="I3151" s="30" t="s">
        <v>366</v>
      </c>
      <c r="J3151" s="30" t="s">
        <v>367</v>
      </c>
      <c r="K3151" s="30" t="s">
        <v>138</v>
      </c>
      <c r="L3151" s="30" t="n">
        <v>44</v>
      </c>
      <c r="M3151" s="30" t="n">
        <v>32</v>
      </c>
      <c r="N3151" s="30" t="s">
        <v>127</v>
      </c>
      <c r="O3151" s="30" t="s">
        <v>139</v>
      </c>
      <c r="P3151" s="30" t="s">
        <v>150</v>
      </c>
      <c r="Q3151" s="32" t="n">
        <v>1514.57</v>
      </c>
      <c r="R3151" s="30" t="s">
        <v>172</v>
      </c>
      <c r="S3151" s="30" t="s">
        <v>197</v>
      </c>
      <c r="T3151" s="30" t="n">
        <v>2</v>
      </c>
      <c r="U3151" s="30" t="n">
        <f aca="false">YEAR(E3151)</f>
        <v>2024</v>
      </c>
      <c r="V3151" s="30" t="str">
        <f aca="false">TEXT(E3151,"MMM-YYYY")</f>
        <v>Apr-2024</v>
      </c>
      <c r="W3151" s="30" t="n">
        <f aca="false">MONTH(E3151)</f>
        <v>4</v>
      </c>
      <c r="X3151" s="30" t="str">
        <f aca="false">TEXT(WEEKDAY(E3151,2),"0")&amp;" - "&amp;TEXT(E3151,"dddd")</f>
        <v>3 - Wednesday</v>
      </c>
      <c r="Y3151" s="30" t="str">
        <f aca="false">_xlfn.IFS(C3151&lt;18,"Child (0-17)",C3151&lt;40,"Young Adult (18-39)",C3151&lt;60,"Adult (40-59)",TRUE(),"Senior (60+)")</f>
        <v>Young Adult (18-39)</v>
      </c>
      <c r="Z3151" s="30" t="n">
        <f aca="false">ROUND(G3151-E3151,0)</f>
        <v>1</v>
      </c>
      <c r="AA3151" s="30" t="n">
        <f aca="false">L3151+M3151</f>
        <v>76</v>
      </c>
      <c r="AB3151" s="30" t="n">
        <f aca="false">IFERROR(ROUND(Q3151/AA3151,2),0)</f>
        <v>19.93</v>
      </c>
      <c r="AC3151" s="30" t="str">
        <f aca="false">IF(AND(K3151="Critical",N3151="No"),"URGENT - No Bed","Normal")</f>
        <v>Normal</v>
      </c>
      <c r="AD3151" s="34" t="n">
        <f aca="false">INDEX(Lookup_Tables!$B$3:$B$12,MATCH(H3151,Lookup_Tables!$A$3:$A$12,0))</f>
        <v>4400000</v>
      </c>
      <c r="AE3151" s="30" t="str">
        <f aca="false">INDEX(Lookup_Tables!$C$3:$C$12,MATCH(H3151,Lookup_Tables!$A$3:$A$12,0))</f>
        <v>Dr. Neha Chopra</v>
      </c>
      <c r="AF3151" s="30" t="str">
        <f aca="false">IFERROR(INDEX(Lookup_Tables!$F$16:$F$45,MATCH(I3151,Lookup_Tables!$E$16:$E$45,0)),"N/A")</f>
        <v>EMP218</v>
      </c>
      <c r="AG3151" s="30" t="n">
        <f aca="false">_xlfn.IFS(R3151="Recovered",4,R3151="Referred",3,R3151="Admitted",2,R3151="Deceased",1,TRUE(),0)</f>
        <v>2</v>
      </c>
      <c r="AH3151" s="30" t="str">
        <f aca="false">IF(T3151&gt;=4,"Satisfied",IF(T3151&gt;=3,"Neutral","Needs Improvement"))</f>
        <v>Needs Improvement</v>
      </c>
    </row>
    <row r="3152" customFormat="false" ht="15" hidden="false" customHeight="false" outlineLevel="0" collapsed="false">
      <c r="A3152" s="27" t="s">
        <v>7001</v>
      </c>
      <c r="B3152" s="27" t="s">
        <v>7002</v>
      </c>
      <c r="C3152" s="27" t="n">
        <v>37</v>
      </c>
      <c r="D3152" s="27" t="s">
        <v>181</v>
      </c>
      <c r="E3152" s="28" t="n">
        <v>45620</v>
      </c>
      <c r="F3152" s="27" t="s">
        <v>797</v>
      </c>
      <c r="G3152" s="28" t="n">
        <v>45621</v>
      </c>
      <c r="H3152" s="27" t="s">
        <v>123</v>
      </c>
      <c r="I3152" s="27" t="s">
        <v>304</v>
      </c>
      <c r="J3152" s="27" t="s">
        <v>227</v>
      </c>
      <c r="K3152" s="27" t="s">
        <v>138</v>
      </c>
      <c r="L3152" s="27" t="n">
        <v>78</v>
      </c>
      <c r="M3152" s="27" t="n">
        <v>26</v>
      </c>
      <c r="N3152" s="27" t="s">
        <v>127</v>
      </c>
      <c r="O3152" s="27" t="s">
        <v>139</v>
      </c>
      <c r="P3152" s="27" t="s">
        <v>140</v>
      </c>
      <c r="Q3152" s="29" t="n">
        <v>1719.83</v>
      </c>
      <c r="R3152" s="27" t="s">
        <v>130</v>
      </c>
      <c r="S3152" s="27" t="s">
        <v>157</v>
      </c>
      <c r="T3152" s="27" t="n">
        <v>3</v>
      </c>
      <c r="U3152" s="27" t="n">
        <f aca="false">YEAR(E3152)</f>
        <v>2024</v>
      </c>
      <c r="V3152" s="27" t="str">
        <f aca="false">TEXT(E3152,"MMM-YYYY")</f>
        <v>Nov-2024</v>
      </c>
      <c r="W3152" s="27" t="n">
        <f aca="false">MONTH(E3152)</f>
        <v>11</v>
      </c>
      <c r="X3152" s="27" t="str">
        <f aca="false">TEXT(WEEKDAY(E3152,2),"0")&amp;" - "&amp;TEXT(E3152,"dddd")</f>
        <v>7 - Sunday</v>
      </c>
      <c r="Y3152" s="27" t="str">
        <f aca="false">_xlfn.IFS(C3152&lt;18,"Child (0-17)",C3152&lt;40,"Young Adult (18-39)",C3152&lt;60,"Adult (40-59)",TRUE(),"Senior (60+)")</f>
        <v>Young Adult (18-39)</v>
      </c>
      <c r="Z3152" s="27" t="n">
        <f aca="false">ROUND(G3152-E3152,0)</f>
        <v>1</v>
      </c>
      <c r="AA3152" s="27" t="n">
        <f aca="false">L3152+M3152</f>
        <v>104</v>
      </c>
      <c r="AB3152" s="27" t="n">
        <f aca="false">IFERROR(ROUND(Q3152/AA3152,2),0)</f>
        <v>16.54</v>
      </c>
      <c r="AC3152" s="27" t="str">
        <f aca="false">IF(AND(K3152="Critical",N3152="No"),"URGENT - No Bed","Normal")</f>
        <v>Normal</v>
      </c>
      <c r="AD3152" s="33" t="n">
        <f aca="false">INDEX(Lookup_Tables!$B$3:$B$12,MATCH(H3152,Lookup_Tables!$A$3:$A$12,0))</f>
        <v>2200000</v>
      </c>
      <c r="AE3152" s="27" t="str">
        <f aca="false">INDEX(Lookup_Tables!$C$3:$C$12,MATCH(H3152,Lookup_Tables!$A$3:$A$12,0))</f>
        <v>Dr. Rohan Das</v>
      </c>
      <c r="AF3152" s="27" t="str">
        <f aca="false">IFERROR(INDEX(Lookup_Tables!$F$16:$F$45,MATCH(I3152,Lookup_Tables!$E$16:$E$45,0)),"N/A")</f>
        <v>EMP204</v>
      </c>
      <c r="AG3152" s="27" t="n">
        <f aca="false">_xlfn.IFS(R3152="Recovered",4,R3152="Referred",3,R3152="Admitted",2,R3152="Deceased",1,TRUE(),0)</f>
        <v>4</v>
      </c>
      <c r="AH3152" s="27" t="str">
        <f aca="false">IF(T3152&gt;=4,"Satisfied",IF(T3152&gt;=3,"Neutral","Needs Improvement"))</f>
        <v>Neutral</v>
      </c>
    </row>
    <row r="3153" customFormat="false" ht="15" hidden="false" customHeight="false" outlineLevel="0" collapsed="false">
      <c r="A3153" s="30" t="s">
        <v>7182</v>
      </c>
      <c r="B3153" s="30" t="s">
        <v>3835</v>
      </c>
      <c r="C3153" s="30" t="n">
        <v>61</v>
      </c>
      <c r="D3153" s="30" t="s">
        <v>121</v>
      </c>
      <c r="E3153" s="31" t="n">
        <v>45462</v>
      </c>
      <c r="F3153" s="30" t="s">
        <v>1472</v>
      </c>
      <c r="G3153" s="31" t="n">
        <v>45463</v>
      </c>
      <c r="H3153" s="30" t="s">
        <v>168</v>
      </c>
      <c r="I3153" s="30" t="s">
        <v>366</v>
      </c>
      <c r="J3153" s="30" t="s">
        <v>441</v>
      </c>
      <c r="K3153" s="30" t="s">
        <v>138</v>
      </c>
      <c r="L3153" s="30" t="n">
        <v>64</v>
      </c>
      <c r="M3153" s="30" t="n">
        <v>39</v>
      </c>
      <c r="N3153" s="30" t="s">
        <v>127</v>
      </c>
      <c r="O3153" s="30" t="s">
        <v>128</v>
      </c>
      <c r="P3153" s="30" t="s">
        <v>187</v>
      </c>
      <c r="Q3153" s="32" t="n">
        <v>1041.55</v>
      </c>
      <c r="R3153" s="30" t="s">
        <v>130</v>
      </c>
      <c r="S3153" s="30" t="s">
        <v>164</v>
      </c>
      <c r="T3153" s="30" t="n">
        <v>5</v>
      </c>
      <c r="U3153" s="30" t="n">
        <f aca="false">YEAR(E3153)</f>
        <v>2024</v>
      </c>
      <c r="V3153" s="30" t="str">
        <f aca="false">TEXT(E3153,"MMM-YYYY")</f>
        <v>Jun-2024</v>
      </c>
      <c r="W3153" s="30" t="n">
        <f aca="false">MONTH(E3153)</f>
        <v>6</v>
      </c>
      <c r="X3153" s="30" t="str">
        <f aca="false">TEXT(WEEKDAY(E3153,2),"0")&amp;" - "&amp;TEXT(E3153,"dddd")</f>
        <v>3 - Wednesday</v>
      </c>
      <c r="Y3153" s="30" t="str">
        <f aca="false">_xlfn.IFS(C3153&lt;18,"Child (0-17)",C3153&lt;40,"Young Adult (18-39)",C3153&lt;60,"Adult (40-59)",TRUE(),"Senior (60+)")</f>
        <v>Senior (60+)</v>
      </c>
      <c r="Z3153" s="30" t="n">
        <f aca="false">ROUND(G3153-E3153,0)</f>
        <v>1</v>
      </c>
      <c r="AA3153" s="30" t="n">
        <f aca="false">L3153+M3153</f>
        <v>103</v>
      </c>
      <c r="AB3153" s="30" t="n">
        <f aca="false">IFERROR(ROUND(Q3153/AA3153,2),0)</f>
        <v>10.11</v>
      </c>
      <c r="AC3153" s="30" t="str">
        <f aca="false">IF(AND(K3153="Critical",N3153="No"),"URGENT - No Bed","Normal")</f>
        <v>Normal</v>
      </c>
      <c r="AD3153" s="34" t="n">
        <f aca="false">INDEX(Lookup_Tables!$B$3:$B$12,MATCH(H3153,Lookup_Tables!$A$3:$A$12,0))</f>
        <v>4400000</v>
      </c>
      <c r="AE3153" s="30" t="str">
        <f aca="false">INDEX(Lookup_Tables!$C$3:$C$12,MATCH(H3153,Lookup_Tables!$A$3:$A$12,0))</f>
        <v>Dr. Neha Chopra</v>
      </c>
      <c r="AF3153" s="30" t="str">
        <f aca="false">IFERROR(INDEX(Lookup_Tables!$F$16:$F$45,MATCH(I3153,Lookup_Tables!$E$16:$E$45,0)),"N/A")</f>
        <v>EMP218</v>
      </c>
      <c r="AG3153" s="30" t="n">
        <f aca="false">_xlfn.IFS(R3153="Recovered",4,R3153="Referred",3,R3153="Admitted",2,R3153="Deceased",1,TRUE(),0)</f>
        <v>4</v>
      </c>
      <c r="AH3153" s="30" t="str">
        <f aca="false">IF(T3153&gt;=4,"Satisfied",IF(T3153&gt;=3,"Neutral","Needs Improvement"))</f>
        <v>Satisfied</v>
      </c>
    </row>
    <row r="3154" customFormat="false" ht="15" hidden="false" customHeight="false" outlineLevel="0" collapsed="false">
      <c r="A3154" s="27" t="s">
        <v>3689</v>
      </c>
      <c r="B3154" s="27" t="s">
        <v>3690</v>
      </c>
      <c r="C3154" s="27" t="n">
        <v>3</v>
      </c>
      <c r="D3154" s="27" t="s">
        <v>121</v>
      </c>
      <c r="E3154" s="28" t="n">
        <v>45650</v>
      </c>
      <c r="F3154" s="27" t="s">
        <v>435</v>
      </c>
      <c r="G3154" s="28" t="n">
        <v>45656</v>
      </c>
      <c r="H3154" s="27" t="s">
        <v>135</v>
      </c>
      <c r="I3154" s="27" t="s">
        <v>278</v>
      </c>
      <c r="J3154" s="27" t="s">
        <v>201</v>
      </c>
      <c r="K3154" s="27" t="s">
        <v>126</v>
      </c>
      <c r="L3154" s="27" t="n">
        <v>16</v>
      </c>
      <c r="M3154" s="27" t="n">
        <v>54</v>
      </c>
      <c r="N3154" s="27" t="s">
        <v>186</v>
      </c>
      <c r="O3154" s="27" t="s">
        <v>171</v>
      </c>
      <c r="P3154" s="27" t="s">
        <v>140</v>
      </c>
      <c r="Q3154" s="29" t="n">
        <v>7959.05</v>
      </c>
      <c r="R3154" s="27" t="s">
        <v>130</v>
      </c>
      <c r="S3154" s="27" t="s">
        <v>151</v>
      </c>
      <c r="T3154" s="27" t="n">
        <v>5</v>
      </c>
      <c r="U3154" s="27" t="n">
        <f aca="false">YEAR(E3154)</f>
        <v>2024</v>
      </c>
      <c r="V3154" s="27" t="str">
        <f aca="false">TEXT(E3154,"MMM-YYYY")</f>
        <v>Dec-2024</v>
      </c>
      <c r="W3154" s="27" t="n">
        <f aca="false">MONTH(E3154)</f>
        <v>12</v>
      </c>
      <c r="X3154" s="27" t="str">
        <f aca="false">TEXT(WEEKDAY(E3154,2),"0")&amp;" - "&amp;TEXT(E3154,"dddd")</f>
        <v>2 - Tuesday</v>
      </c>
      <c r="Y3154" s="27" t="str">
        <f aca="false">_xlfn.IFS(C3154&lt;18,"Child (0-17)",C3154&lt;40,"Young Adult (18-39)",C3154&lt;60,"Adult (40-59)",TRUE(),"Senior (60+)")</f>
        <v>Child (0-17)</v>
      </c>
      <c r="Z3154" s="27" t="n">
        <f aca="false">ROUND(G3154-E3154,0)</f>
        <v>6</v>
      </c>
      <c r="AA3154" s="27" t="n">
        <f aca="false">L3154+M3154</f>
        <v>70</v>
      </c>
      <c r="AB3154" s="27" t="n">
        <f aca="false">IFERROR(ROUND(Q3154/AA3154,2),0)</f>
        <v>113.7</v>
      </c>
      <c r="AC3154" s="27" t="str">
        <f aca="false">IF(AND(K3154="Critical",N3154="No"),"URGENT - No Bed","Normal")</f>
        <v>Normal</v>
      </c>
      <c r="AD3154" s="33" t="n">
        <f aca="false">INDEX(Lookup_Tables!$B$3:$B$12,MATCH(H3154,Lookup_Tables!$A$3:$A$12,0))</f>
        <v>4600000</v>
      </c>
      <c r="AE3154" s="27" t="str">
        <f aca="false">INDEX(Lookup_Tables!$C$3:$C$12,MATCH(H3154,Lookup_Tables!$A$3:$A$12,0))</f>
        <v>Dr. Farhan Khan</v>
      </c>
      <c r="AF3154" s="27" t="str">
        <f aca="false">IFERROR(INDEX(Lookup_Tables!$F$16:$F$45,MATCH(I3154,Lookup_Tables!$E$16:$E$45,0)),"N/A")</f>
        <v>EMP208</v>
      </c>
      <c r="AG3154" s="27" t="n">
        <f aca="false">_xlfn.IFS(R3154="Recovered",4,R3154="Referred",3,R3154="Admitted",2,R3154="Deceased",1,TRUE(),0)</f>
        <v>4</v>
      </c>
      <c r="AH3154" s="27" t="str">
        <f aca="false">IF(T3154&gt;=4,"Satisfied",IF(T3154&gt;=3,"Neutral","Needs Improvement"))</f>
        <v>Satisfied</v>
      </c>
    </row>
    <row r="3155" customFormat="false" ht="15" hidden="false" customHeight="false" outlineLevel="0" collapsed="false">
      <c r="A3155" s="30" t="s">
        <v>7193</v>
      </c>
      <c r="B3155" s="30" t="s">
        <v>747</v>
      </c>
      <c r="C3155" s="30" t="n">
        <v>25</v>
      </c>
      <c r="D3155" s="30" t="s">
        <v>181</v>
      </c>
      <c r="E3155" s="31" t="n">
        <v>45580</v>
      </c>
      <c r="F3155" s="30" t="s">
        <v>1255</v>
      </c>
      <c r="G3155" s="31" t="n">
        <v>45581</v>
      </c>
      <c r="H3155" s="30" t="s">
        <v>183</v>
      </c>
      <c r="I3155" s="30" t="s">
        <v>212</v>
      </c>
      <c r="J3155" s="30" t="s">
        <v>411</v>
      </c>
      <c r="K3155" s="30" t="s">
        <v>156</v>
      </c>
      <c r="L3155" s="30" t="n">
        <v>38</v>
      </c>
      <c r="M3155" s="30" t="n">
        <v>39</v>
      </c>
      <c r="N3155" s="30" t="s">
        <v>127</v>
      </c>
      <c r="O3155" s="30" t="s">
        <v>128</v>
      </c>
      <c r="P3155" s="30" t="s">
        <v>187</v>
      </c>
      <c r="Q3155" s="32" t="n">
        <v>3831.51</v>
      </c>
      <c r="R3155" s="30" t="s">
        <v>130</v>
      </c>
      <c r="S3155" s="30" t="s">
        <v>151</v>
      </c>
      <c r="T3155" s="30" t="n">
        <v>5</v>
      </c>
      <c r="U3155" s="30" t="n">
        <f aca="false">YEAR(E3155)</f>
        <v>2024</v>
      </c>
      <c r="V3155" s="30" t="str">
        <f aca="false">TEXT(E3155,"MMM-YYYY")</f>
        <v>Oct-2024</v>
      </c>
      <c r="W3155" s="30" t="n">
        <f aca="false">MONTH(E3155)</f>
        <v>10</v>
      </c>
      <c r="X3155" s="30" t="str">
        <f aca="false">TEXT(WEEKDAY(E3155,2),"0")&amp;" - "&amp;TEXT(E3155,"dddd")</f>
        <v>2 - Tuesday</v>
      </c>
      <c r="Y3155" s="30" t="str">
        <f aca="false">_xlfn.IFS(C3155&lt;18,"Child (0-17)",C3155&lt;40,"Young Adult (18-39)",C3155&lt;60,"Adult (40-59)",TRUE(),"Senior (60+)")</f>
        <v>Young Adult (18-39)</v>
      </c>
      <c r="Z3155" s="30" t="n">
        <f aca="false">ROUND(G3155-E3155,0)</f>
        <v>1</v>
      </c>
      <c r="AA3155" s="30" t="n">
        <f aca="false">L3155+M3155</f>
        <v>77</v>
      </c>
      <c r="AB3155" s="30" t="n">
        <f aca="false">IFERROR(ROUND(Q3155/AA3155,2),0)</f>
        <v>49.76</v>
      </c>
      <c r="AC3155" s="30" t="str">
        <f aca="false">IF(AND(K3155="Critical",N3155="No"),"URGENT - No Bed","Normal")</f>
        <v>Normal</v>
      </c>
      <c r="AD3155" s="34" t="n">
        <f aca="false">INDEX(Lookup_Tables!$B$3:$B$12,MATCH(H3155,Lookup_Tables!$A$3:$A$12,0))</f>
        <v>3100000</v>
      </c>
      <c r="AE3155" s="30" t="str">
        <f aca="false">INDEX(Lookup_Tables!$C$3:$C$12,MATCH(H3155,Lookup_Tables!$A$3:$A$12,0))</f>
        <v>Dr. Kavita Rao</v>
      </c>
      <c r="AF3155" s="30" t="str">
        <f aca="false">IFERROR(INDEX(Lookup_Tables!$F$16:$F$45,MATCH(I3155,Lookup_Tables!$E$16:$E$45,0)),"N/A")</f>
        <v>EMP225</v>
      </c>
      <c r="AG3155" s="30" t="n">
        <f aca="false">_xlfn.IFS(R3155="Recovered",4,R3155="Referred",3,R3155="Admitted",2,R3155="Deceased",1,TRUE(),0)</f>
        <v>4</v>
      </c>
      <c r="AH3155" s="30" t="str">
        <f aca="false">IF(T3155&gt;=4,"Satisfied",IF(T3155&gt;=3,"Neutral","Needs Improvement"))</f>
        <v>Satisfied</v>
      </c>
    </row>
    <row r="3156" customFormat="false" ht="15" hidden="false" customHeight="false" outlineLevel="0" collapsed="false">
      <c r="A3156" s="27" t="s">
        <v>2396</v>
      </c>
      <c r="B3156" s="27" t="s">
        <v>936</v>
      </c>
      <c r="C3156" s="27" t="n">
        <v>40</v>
      </c>
      <c r="D3156" s="27" t="s">
        <v>121</v>
      </c>
      <c r="E3156" s="28" t="n">
        <v>45465</v>
      </c>
      <c r="F3156" s="27" t="s">
        <v>837</v>
      </c>
      <c r="G3156" s="28" t="n">
        <v>45465</v>
      </c>
      <c r="H3156" s="27" t="s">
        <v>135</v>
      </c>
      <c r="I3156" s="27" t="s">
        <v>278</v>
      </c>
      <c r="J3156" s="27" t="s">
        <v>201</v>
      </c>
      <c r="K3156" s="27" t="s">
        <v>138</v>
      </c>
      <c r="L3156" s="27" t="n">
        <v>68</v>
      </c>
      <c r="M3156" s="27" t="n">
        <v>28</v>
      </c>
      <c r="N3156" s="27" t="s">
        <v>127</v>
      </c>
      <c r="O3156" s="27" t="s">
        <v>128</v>
      </c>
      <c r="P3156" s="27" t="s">
        <v>129</v>
      </c>
      <c r="Q3156" s="29" t="n">
        <v>2625.71</v>
      </c>
      <c r="R3156" s="27" t="s">
        <v>130</v>
      </c>
      <c r="S3156" s="27" t="s">
        <v>197</v>
      </c>
      <c r="T3156" s="27" t="n">
        <v>4</v>
      </c>
      <c r="U3156" s="27" t="n">
        <f aca="false">YEAR(E3156)</f>
        <v>2024</v>
      </c>
      <c r="V3156" s="27" t="str">
        <f aca="false">TEXT(E3156,"MMM-YYYY")</f>
        <v>Jun-2024</v>
      </c>
      <c r="W3156" s="27" t="n">
        <f aca="false">MONTH(E3156)</f>
        <v>6</v>
      </c>
      <c r="X3156" s="27" t="str">
        <f aca="false">TEXT(WEEKDAY(E3156,2),"0")&amp;" - "&amp;TEXT(E3156,"dddd")</f>
        <v>6 - Saturday</v>
      </c>
      <c r="Y3156" s="27" t="str">
        <f aca="false">_xlfn.IFS(C3156&lt;18,"Child (0-17)",C3156&lt;40,"Young Adult (18-39)",C3156&lt;60,"Adult (40-59)",TRUE(),"Senior (60+)")</f>
        <v>Adult (40-59)</v>
      </c>
      <c r="Z3156" s="27" t="n">
        <f aca="false">ROUND(G3156-E3156,0)</f>
        <v>0</v>
      </c>
      <c r="AA3156" s="27" t="n">
        <f aca="false">L3156+M3156</f>
        <v>96</v>
      </c>
      <c r="AB3156" s="27" t="n">
        <f aca="false">IFERROR(ROUND(Q3156/AA3156,2),0)</f>
        <v>27.35</v>
      </c>
      <c r="AC3156" s="27" t="str">
        <f aca="false">IF(AND(K3156="Critical",N3156="No"),"URGENT - No Bed","Normal")</f>
        <v>Normal</v>
      </c>
      <c r="AD3156" s="33" t="n">
        <f aca="false">INDEX(Lookup_Tables!$B$3:$B$12,MATCH(H3156,Lookup_Tables!$A$3:$A$12,0))</f>
        <v>4600000</v>
      </c>
      <c r="AE3156" s="27" t="str">
        <f aca="false">INDEX(Lookup_Tables!$C$3:$C$12,MATCH(H3156,Lookup_Tables!$A$3:$A$12,0))</f>
        <v>Dr. Farhan Khan</v>
      </c>
      <c r="AF3156" s="27" t="str">
        <f aca="false">IFERROR(INDEX(Lookup_Tables!$F$16:$F$45,MATCH(I3156,Lookup_Tables!$E$16:$E$45,0)),"N/A")</f>
        <v>EMP208</v>
      </c>
      <c r="AG3156" s="27" t="n">
        <f aca="false">_xlfn.IFS(R3156="Recovered",4,R3156="Referred",3,R3156="Admitted",2,R3156="Deceased",1,TRUE(),0)</f>
        <v>4</v>
      </c>
      <c r="AH3156" s="27" t="str">
        <f aca="false">IF(T3156&gt;=4,"Satisfied",IF(T3156&gt;=3,"Neutral","Needs Improvement"))</f>
        <v>Satisfied</v>
      </c>
    </row>
    <row r="3157" customFormat="false" ht="15" hidden="false" customHeight="false" outlineLevel="0" collapsed="false">
      <c r="A3157" s="30" t="s">
        <v>3124</v>
      </c>
      <c r="B3157" s="30" t="s">
        <v>1278</v>
      </c>
      <c r="C3157" s="30" t="n">
        <v>38</v>
      </c>
      <c r="D3157" s="30" t="s">
        <v>144</v>
      </c>
      <c r="E3157" s="31" t="n">
        <v>45422</v>
      </c>
      <c r="F3157" s="30" t="s">
        <v>429</v>
      </c>
      <c r="G3157" s="31" t="n">
        <v>45424</v>
      </c>
      <c r="H3157" s="30" t="s">
        <v>135</v>
      </c>
      <c r="I3157" s="30" t="s">
        <v>251</v>
      </c>
      <c r="J3157" s="30" t="s">
        <v>618</v>
      </c>
      <c r="K3157" s="30" t="s">
        <v>156</v>
      </c>
      <c r="L3157" s="30" t="n">
        <v>16</v>
      </c>
      <c r="M3157" s="30" t="n">
        <v>64</v>
      </c>
      <c r="N3157" s="30" t="s">
        <v>186</v>
      </c>
      <c r="O3157" s="30" t="s">
        <v>149</v>
      </c>
      <c r="P3157" s="30" t="s">
        <v>187</v>
      </c>
      <c r="Q3157" s="32" t="n">
        <v>4561.64</v>
      </c>
      <c r="R3157" s="30" t="s">
        <v>172</v>
      </c>
      <c r="S3157" s="30" t="s">
        <v>192</v>
      </c>
      <c r="T3157" s="30" t="n">
        <v>4</v>
      </c>
      <c r="U3157" s="30" t="n">
        <f aca="false">YEAR(E3157)</f>
        <v>2024</v>
      </c>
      <c r="V3157" s="30" t="str">
        <f aca="false">TEXT(E3157,"MMM-YYYY")</f>
        <v>May-2024</v>
      </c>
      <c r="W3157" s="30" t="n">
        <f aca="false">MONTH(E3157)</f>
        <v>5</v>
      </c>
      <c r="X3157" s="30" t="str">
        <f aca="false">TEXT(WEEKDAY(E3157,2),"0")&amp;" - "&amp;TEXT(E3157,"dddd")</f>
        <v>5 - Friday</v>
      </c>
      <c r="Y3157" s="30" t="str">
        <f aca="false">_xlfn.IFS(C3157&lt;18,"Child (0-17)",C3157&lt;40,"Young Adult (18-39)",C3157&lt;60,"Adult (40-59)",TRUE(),"Senior (60+)")</f>
        <v>Young Adult (18-39)</v>
      </c>
      <c r="Z3157" s="30" t="n">
        <f aca="false">ROUND(G3157-E3157,0)</f>
        <v>2</v>
      </c>
      <c r="AA3157" s="30" t="n">
        <f aca="false">L3157+M3157</f>
        <v>80</v>
      </c>
      <c r="AB3157" s="30" t="n">
        <f aca="false">IFERROR(ROUND(Q3157/AA3157,2),0)</f>
        <v>57.02</v>
      </c>
      <c r="AC3157" s="30" t="str">
        <f aca="false">IF(AND(K3157="Critical",N3157="No"),"URGENT - No Bed","Normal")</f>
        <v>Normal</v>
      </c>
      <c r="AD3157" s="34" t="n">
        <f aca="false">INDEX(Lookup_Tables!$B$3:$B$12,MATCH(H3157,Lookup_Tables!$A$3:$A$12,0))</f>
        <v>4600000</v>
      </c>
      <c r="AE3157" s="30" t="str">
        <f aca="false">INDEX(Lookup_Tables!$C$3:$C$12,MATCH(H3157,Lookup_Tables!$A$3:$A$12,0))</f>
        <v>Dr. Farhan Khan</v>
      </c>
      <c r="AF3157" s="30" t="str">
        <f aca="false">IFERROR(INDEX(Lookup_Tables!$F$16:$F$45,MATCH(I3157,Lookup_Tables!$E$16:$E$45,0)),"N/A")</f>
        <v>EMP207</v>
      </c>
      <c r="AG3157" s="30" t="n">
        <f aca="false">_xlfn.IFS(R3157="Recovered",4,R3157="Referred",3,R3157="Admitted",2,R3157="Deceased",1,TRUE(),0)</f>
        <v>2</v>
      </c>
      <c r="AH3157" s="30" t="str">
        <f aca="false">IF(T3157&gt;=4,"Satisfied",IF(T3157&gt;=3,"Neutral","Needs Improvement"))</f>
        <v>Satisfied</v>
      </c>
    </row>
    <row r="3158" customFormat="false" ht="15" hidden="false" customHeight="false" outlineLevel="0" collapsed="false">
      <c r="A3158" s="27" t="s">
        <v>7147</v>
      </c>
      <c r="B3158" s="27" t="s">
        <v>629</v>
      </c>
      <c r="C3158" s="27" t="n">
        <v>17</v>
      </c>
      <c r="D3158" s="27" t="s">
        <v>181</v>
      </c>
      <c r="E3158" s="28" t="n">
        <v>45363</v>
      </c>
      <c r="F3158" s="27" t="s">
        <v>1462</v>
      </c>
      <c r="G3158" s="28" t="n">
        <v>45366</v>
      </c>
      <c r="H3158" s="27" t="s">
        <v>135</v>
      </c>
      <c r="I3158" s="27" t="s">
        <v>136</v>
      </c>
      <c r="J3158" s="27" t="s">
        <v>618</v>
      </c>
      <c r="K3158" s="27" t="s">
        <v>202</v>
      </c>
      <c r="L3158" s="27" t="n">
        <v>13</v>
      </c>
      <c r="M3158" s="27" t="n">
        <v>212</v>
      </c>
      <c r="N3158" s="27" t="s">
        <v>186</v>
      </c>
      <c r="O3158" s="27" t="s">
        <v>128</v>
      </c>
      <c r="P3158" s="27" t="s">
        <v>140</v>
      </c>
      <c r="Q3158" s="29" t="n">
        <v>18790.97</v>
      </c>
      <c r="R3158" s="27" t="s">
        <v>462</v>
      </c>
      <c r="S3158" s="27" t="s">
        <v>164</v>
      </c>
      <c r="T3158" s="27" t="n">
        <v>4</v>
      </c>
      <c r="U3158" s="27" t="n">
        <f aca="false">YEAR(E3158)</f>
        <v>2024</v>
      </c>
      <c r="V3158" s="27" t="str">
        <f aca="false">TEXT(E3158,"MMM-YYYY")</f>
        <v>Mar-2024</v>
      </c>
      <c r="W3158" s="27" t="n">
        <f aca="false">MONTH(E3158)</f>
        <v>3</v>
      </c>
      <c r="X3158" s="27" t="str">
        <f aca="false">TEXT(WEEKDAY(E3158,2),"0")&amp;" - "&amp;TEXT(E3158,"dddd")</f>
        <v>2 - Tuesday</v>
      </c>
      <c r="Y3158" s="27" t="str">
        <f aca="false">_xlfn.IFS(C3158&lt;18,"Child (0-17)",C3158&lt;40,"Young Adult (18-39)",C3158&lt;60,"Adult (40-59)",TRUE(),"Senior (60+)")</f>
        <v>Child (0-17)</v>
      </c>
      <c r="Z3158" s="27" t="n">
        <f aca="false">ROUND(G3158-E3158,0)</f>
        <v>3</v>
      </c>
      <c r="AA3158" s="27" t="n">
        <f aca="false">L3158+M3158</f>
        <v>225</v>
      </c>
      <c r="AB3158" s="27" t="n">
        <f aca="false">IFERROR(ROUND(Q3158/AA3158,2),0)</f>
        <v>83.52</v>
      </c>
      <c r="AC3158" s="27" t="str">
        <f aca="false">IF(AND(K3158="Critical",N3158="No"),"URGENT - No Bed","Normal")</f>
        <v>Normal</v>
      </c>
      <c r="AD3158" s="33" t="n">
        <f aca="false">INDEX(Lookup_Tables!$B$3:$B$12,MATCH(H3158,Lookup_Tables!$A$3:$A$12,0))</f>
        <v>4600000</v>
      </c>
      <c r="AE3158" s="27" t="str">
        <f aca="false">INDEX(Lookup_Tables!$C$3:$C$12,MATCH(H3158,Lookup_Tables!$A$3:$A$12,0))</f>
        <v>Dr. Farhan Khan</v>
      </c>
      <c r="AF3158" s="27" t="str">
        <f aca="false">IFERROR(INDEX(Lookup_Tables!$F$16:$F$45,MATCH(I3158,Lookup_Tables!$E$16:$E$45,0)),"N/A")</f>
        <v>EMP206</v>
      </c>
      <c r="AG3158" s="27" t="n">
        <f aca="false">_xlfn.IFS(R3158="Recovered",4,R3158="Referred",3,R3158="Admitted",2,R3158="Deceased",1,TRUE(),0)</f>
        <v>1</v>
      </c>
      <c r="AH3158" s="27" t="str">
        <f aca="false">IF(T3158&gt;=4,"Satisfied",IF(T3158&gt;=3,"Neutral","Needs Improvement"))</f>
        <v>Satisfied</v>
      </c>
    </row>
    <row r="3159" customFormat="false" ht="15" hidden="false" customHeight="false" outlineLevel="0" collapsed="false">
      <c r="A3159" s="30" t="s">
        <v>744</v>
      </c>
      <c r="B3159" s="30" t="s">
        <v>745</v>
      </c>
      <c r="C3159" s="30" t="n">
        <v>64</v>
      </c>
      <c r="D3159" s="30" t="s">
        <v>121</v>
      </c>
      <c r="E3159" s="31" t="n">
        <v>45501</v>
      </c>
      <c r="F3159" s="30" t="s">
        <v>360</v>
      </c>
      <c r="G3159" s="31" t="n">
        <v>45502</v>
      </c>
      <c r="H3159" s="30" t="s">
        <v>161</v>
      </c>
      <c r="I3159" s="30" t="s">
        <v>162</v>
      </c>
      <c r="J3159" s="30" t="s">
        <v>163</v>
      </c>
      <c r="K3159" s="30" t="s">
        <v>156</v>
      </c>
      <c r="L3159" s="30" t="n">
        <v>31</v>
      </c>
      <c r="M3159" s="30" t="n">
        <v>50</v>
      </c>
      <c r="N3159" s="30" t="s">
        <v>186</v>
      </c>
      <c r="O3159" s="30" t="s">
        <v>139</v>
      </c>
      <c r="P3159" s="30" t="s">
        <v>150</v>
      </c>
      <c r="Q3159" s="32" t="n">
        <v>4042</v>
      </c>
      <c r="R3159" s="30" t="s">
        <v>130</v>
      </c>
      <c r="S3159" s="30" t="s">
        <v>164</v>
      </c>
      <c r="T3159" s="30" t="n">
        <v>5</v>
      </c>
      <c r="U3159" s="30" t="n">
        <f aca="false">YEAR(E3159)</f>
        <v>2024</v>
      </c>
      <c r="V3159" s="30" t="str">
        <f aca="false">TEXT(E3159,"MMM-YYYY")</f>
        <v>Jul-2024</v>
      </c>
      <c r="W3159" s="30" t="n">
        <f aca="false">MONTH(E3159)</f>
        <v>7</v>
      </c>
      <c r="X3159" s="30" t="str">
        <f aca="false">TEXT(WEEKDAY(E3159,2),"0")&amp;" - "&amp;TEXT(E3159,"dddd")</f>
        <v>7 - Sunday</v>
      </c>
      <c r="Y3159" s="30" t="str">
        <f aca="false">_xlfn.IFS(C3159&lt;18,"Child (0-17)",C3159&lt;40,"Young Adult (18-39)",C3159&lt;60,"Adult (40-59)",TRUE(),"Senior (60+)")</f>
        <v>Senior (60+)</v>
      </c>
      <c r="Z3159" s="30" t="n">
        <f aca="false">ROUND(G3159-E3159,0)</f>
        <v>1</v>
      </c>
      <c r="AA3159" s="30" t="n">
        <f aca="false">L3159+M3159</f>
        <v>81</v>
      </c>
      <c r="AB3159" s="30" t="n">
        <f aca="false">IFERROR(ROUND(Q3159/AA3159,2),0)</f>
        <v>49.9</v>
      </c>
      <c r="AC3159" s="30" t="str">
        <f aca="false">IF(AND(K3159="Critical",N3159="No"),"URGENT - No Bed","Normal")</f>
        <v>Normal</v>
      </c>
      <c r="AD3159" s="34" t="n">
        <f aca="false">INDEX(Lookup_Tables!$B$3:$B$12,MATCH(H3159,Lookup_Tables!$A$3:$A$12,0))</f>
        <v>3600000</v>
      </c>
      <c r="AE3159" s="30" t="str">
        <f aca="false">INDEX(Lookup_Tables!$C$3:$C$12,MATCH(H3159,Lookup_Tables!$A$3:$A$12,0))</f>
        <v>Dr. Sameer Joshi</v>
      </c>
      <c r="AF3159" s="30" t="str">
        <f aca="false">IFERROR(INDEX(Lookup_Tables!$F$16:$F$45,MATCH(I3159,Lookup_Tables!$E$16:$E$45,0)),"N/A")</f>
        <v>EMP222</v>
      </c>
      <c r="AG3159" s="30" t="n">
        <f aca="false">_xlfn.IFS(R3159="Recovered",4,R3159="Referred",3,R3159="Admitted",2,R3159="Deceased",1,TRUE(),0)</f>
        <v>4</v>
      </c>
      <c r="AH3159" s="30" t="str">
        <f aca="false">IF(T3159&gt;=4,"Satisfied",IF(T3159&gt;=3,"Neutral","Needs Improvement"))</f>
        <v>Satisfied</v>
      </c>
    </row>
    <row r="3160" customFormat="false" ht="15" hidden="false" customHeight="false" outlineLevel="0" collapsed="false">
      <c r="A3160" s="27" t="s">
        <v>3414</v>
      </c>
      <c r="B3160" s="27" t="s">
        <v>3415</v>
      </c>
      <c r="C3160" s="27" t="n">
        <v>88</v>
      </c>
      <c r="D3160" s="27" t="s">
        <v>181</v>
      </c>
      <c r="E3160" s="28" t="n">
        <v>45517</v>
      </c>
      <c r="F3160" s="27" t="s">
        <v>931</v>
      </c>
      <c r="G3160" s="28" t="n">
        <v>45518</v>
      </c>
      <c r="H3160" s="27" t="s">
        <v>168</v>
      </c>
      <c r="I3160" s="27" t="s">
        <v>169</v>
      </c>
      <c r="J3160" s="27" t="s">
        <v>191</v>
      </c>
      <c r="K3160" s="27" t="s">
        <v>126</v>
      </c>
      <c r="L3160" s="27" t="n">
        <v>45</v>
      </c>
      <c r="M3160" s="27" t="n">
        <v>90</v>
      </c>
      <c r="N3160" s="27" t="s">
        <v>127</v>
      </c>
      <c r="O3160" s="27" t="s">
        <v>128</v>
      </c>
      <c r="P3160" s="27" t="s">
        <v>140</v>
      </c>
      <c r="Q3160" s="29" t="n">
        <v>7695.43</v>
      </c>
      <c r="R3160" s="27" t="s">
        <v>130</v>
      </c>
      <c r="S3160" s="27" t="s">
        <v>178</v>
      </c>
      <c r="T3160" s="27" t="n">
        <v>3</v>
      </c>
      <c r="U3160" s="27" t="n">
        <f aca="false">YEAR(E3160)</f>
        <v>2024</v>
      </c>
      <c r="V3160" s="27" t="str">
        <f aca="false">TEXT(E3160,"MMM-YYYY")</f>
        <v>Aug-2024</v>
      </c>
      <c r="W3160" s="27" t="n">
        <f aca="false">MONTH(E3160)</f>
        <v>8</v>
      </c>
      <c r="X3160" s="27" t="str">
        <f aca="false">TEXT(WEEKDAY(E3160,2),"0")&amp;" - "&amp;TEXT(E3160,"dddd")</f>
        <v>2 - Tuesday</v>
      </c>
      <c r="Y3160" s="27" t="str">
        <f aca="false">_xlfn.IFS(C3160&lt;18,"Child (0-17)",C3160&lt;40,"Young Adult (18-39)",C3160&lt;60,"Adult (40-59)",TRUE(),"Senior (60+)")</f>
        <v>Senior (60+)</v>
      </c>
      <c r="Z3160" s="27" t="n">
        <f aca="false">ROUND(G3160-E3160,0)</f>
        <v>1</v>
      </c>
      <c r="AA3160" s="27" t="n">
        <f aca="false">L3160+M3160</f>
        <v>135</v>
      </c>
      <c r="AB3160" s="27" t="n">
        <f aca="false">IFERROR(ROUND(Q3160/AA3160,2),0)</f>
        <v>57</v>
      </c>
      <c r="AC3160" s="27" t="str">
        <f aca="false">IF(AND(K3160="Critical",N3160="No"),"URGENT - No Bed","Normal")</f>
        <v>Normal</v>
      </c>
      <c r="AD3160" s="33" t="n">
        <f aca="false">INDEX(Lookup_Tables!$B$3:$B$12,MATCH(H3160,Lookup_Tables!$A$3:$A$12,0))</f>
        <v>4400000</v>
      </c>
      <c r="AE3160" s="27" t="str">
        <f aca="false">INDEX(Lookup_Tables!$C$3:$C$12,MATCH(H3160,Lookup_Tables!$A$3:$A$12,0))</f>
        <v>Dr. Neha Chopra</v>
      </c>
      <c r="AF3160" s="27" t="str">
        <f aca="false">IFERROR(INDEX(Lookup_Tables!$F$16:$F$45,MATCH(I3160,Lookup_Tables!$E$16:$E$45,0)),"N/A")</f>
        <v>EMP220</v>
      </c>
      <c r="AG3160" s="27" t="n">
        <f aca="false">_xlfn.IFS(R3160="Recovered",4,R3160="Referred",3,R3160="Admitted",2,R3160="Deceased",1,TRUE(),0)</f>
        <v>4</v>
      </c>
      <c r="AH3160" s="27" t="str">
        <f aca="false">IF(T3160&gt;=4,"Satisfied",IF(T3160&gt;=3,"Neutral","Needs Improvement"))</f>
        <v>Neutral</v>
      </c>
    </row>
    <row r="3161" customFormat="false" ht="15" hidden="false" customHeight="false" outlineLevel="0" collapsed="false">
      <c r="A3161" s="30" t="s">
        <v>5417</v>
      </c>
      <c r="B3161" s="30" t="s">
        <v>880</v>
      </c>
      <c r="C3161" s="30" t="n">
        <v>61</v>
      </c>
      <c r="D3161" s="30" t="s">
        <v>121</v>
      </c>
      <c r="E3161" s="31" t="n">
        <v>45389</v>
      </c>
      <c r="F3161" s="30" t="s">
        <v>981</v>
      </c>
      <c r="G3161" s="31" t="n">
        <v>45389</v>
      </c>
      <c r="H3161" s="30" t="s">
        <v>206</v>
      </c>
      <c r="I3161" s="30" t="s">
        <v>207</v>
      </c>
      <c r="J3161" s="30" t="s">
        <v>469</v>
      </c>
      <c r="K3161" s="30" t="s">
        <v>156</v>
      </c>
      <c r="L3161" s="30" t="n">
        <v>60</v>
      </c>
      <c r="M3161" s="30" t="n">
        <v>54</v>
      </c>
      <c r="N3161" s="30" t="s">
        <v>127</v>
      </c>
      <c r="O3161" s="30" t="s">
        <v>139</v>
      </c>
      <c r="P3161" s="30" t="s">
        <v>140</v>
      </c>
      <c r="Q3161" s="32" t="n">
        <v>2983.11</v>
      </c>
      <c r="R3161" s="30" t="s">
        <v>172</v>
      </c>
      <c r="S3161" s="30" t="s">
        <v>151</v>
      </c>
      <c r="T3161" s="30" t="n">
        <v>3</v>
      </c>
      <c r="U3161" s="30" t="n">
        <f aca="false">YEAR(E3161)</f>
        <v>2024</v>
      </c>
      <c r="V3161" s="30" t="str">
        <f aca="false">TEXT(E3161,"MMM-YYYY")</f>
        <v>Apr-2024</v>
      </c>
      <c r="W3161" s="30" t="n">
        <f aca="false">MONTH(E3161)</f>
        <v>4</v>
      </c>
      <c r="X3161" s="30" t="str">
        <f aca="false">TEXT(WEEKDAY(E3161,2),"0")&amp;" - "&amp;TEXT(E3161,"dddd")</f>
        <v>7 - Sunday</v>
      </c>
      <c r="Y3161" s="30" t="str">
        <f aca="false">_xlfn.IFS(C3161&lt;18,"Child (0-17)",C3161&lt;40,"Young Adult (18-39)",C3161&lt;60,"Adult (40-59)",TRUE(),"Senior (60+)")</f>
        <v>Senior (60+)</v>
      </c>
      <c r="Z3161" s="30" t="n">
        <f aca="false">ROUND(G3161-E3161,0)</f>
        <v>0</v>
      </c>
      <c r="AA3161" s="30" t="n">
        <f aca="false">L3161+M3161</f>
        <v>114</v>
      </c>
      <c r="AB3161" s="30" t="n">
        <f aca="false">IFERROR(ROUND(Q3161/AA3161,2),0)</f>
        <v>26.17</v>
      </c>
      <c r="AC3161" s="30" t="str">
        <f aca="false">IF(AND(K3161="Critical",N3161="No"),"URGENT - No Bed","Normal")</f>
        <v>Normal</v>
      </c>
      <c r="AD3161" s="34" t="n">
        <f aca="false">INDEX(Lookup_Tables!$B$3:$B$12,MATCH(H3161,Lookup_Tables!$A$3:$A$12,0))</f>
        <v>2800000</v>
      </c>
      <c r="AE3161" s="30" t="str">
        <f aca="false">INDEX(Lookup_Tables!$C$3:$C$12,MATCH(H3161,Lookup_Tables!$A$3:$A$12,0))</f>
        <v>Dr. Suresh Nair</v>
      </c>
      <c r="AF3161" s="30" t="str">
        <f aca="false">IFERROR(INDEX(Lookup_Tables!$F$16:$F$45,MATCH(I3161,Lookup_Tables!$E$16:$E$45,0)),"N/A")</f>
        <v>EMP209</v>
      </c>
      <c r="AG3161" s="30" t="n">
        <f aca="false">_xlfn.IFS(R3161="Recovered",4,R3161="Referred",3,R3161="Admitted",2,R3161="Deceased",1,TRUE(),0)</f>
        <v>2</v>
      </c>
      <c r="AH3161" s="30" t="str">
        <f aca="false">IF(T3161&gt;=4,"Satisfied",IF(T3161&gt;=3,"Neutral","Needs Improvement"))</f>
        <v>Neutral</v>
      </c>
    </row>
    <row r="3162" customFormat="false" ht="15" hidden="false" customHeight="false" outlineLevel="0" collapsed="false">
      <c r="A3162" s="27" t="s">
        <v>5580</v>
      </c>
      <c r="B3162" s="27" t="s">
        <v>4376</v>
      </c>
      <c r="C3162" s="27" t="n">
        <v>66</v>
      </c>
      <c r="D3162" s="27" t="s">
        <v>121</v>
      </c>
      <c r="E3162" s="28" t="n">
        <v>45418</v>
      </c>
      <c r="F3162" s="27" t="s">
        <v>405</v>
      </c>
      <c r="G3162" s="28" t="n">
        <v>45419</v>
      </c>
      <c r="H3162" s="27" t="s">
        <v>168</v>
      </c>
      <c r="I3162" s="27" t="s">
        <v>366</v>
      </c>
      <c r="J3162" s="27" t="s">
        <v>371</v>
      </c>
      <c r="K3162" s="27" t="s">
        <v>138</v>
      </c>
      <c r="L3162" s="27" t="n">
        <v>37</v>
      </c>
      <c r="M3162" s="27" t="n">
        <v>29</v>
      </c>
      <c r="N3162" s="27" t="s">
        <v>127</v>
      </c>
      <c r="O3162" s="27" t="s">
        <v>149</v>
      </c>
      <c r="P3162" s="27" t="s">
        <v>129</v>
      </c>
      <c r="Q3162" s="29" t="n">
        <v>1609.08</v>
      </c>
      <c r="R3162" s="27" t="s">
        <v>130</v>
      </c>
      <c r="S3162" s="27" t="s">
        <v>141</v>
      </c>
      <c r="T3162" s="27" t="n">
        <v>4</v>
      </c>
      <c r="U3162" s="27" t="n">
        <f aca="false">YEAR(E3162)</f>
        <v>2024</v>
      </c>
      <c r="V3162" s="27" t="str">
        <f aca="false">TEXT(E3162,"MMM-YYYY")</f>
        <v>May-2024</v>
      </c>
      <c r="W3162" s="27" t="n">
        <f aca="false">MONTH(E3162)</f>
        <v>5</v>
      </c>
      <c r="X3162" s="27" t="str">
        <f aca="false">TEXT(WEEKDAY(E3162,2),"0")&amp;" - "&amp;TEXT(E3162,"dddd")</f>
        <v>1 - Monday</v>
      </c>
      <c r="Y3162" s="27" t="str">
        <f aca="false">_xlfn.IFS(C3162&lt;18,"Child (0-17)",C3162&lt;40,"Young Adult (18-39)",C3162&lt;60,"Adult (40-59)",TRUE(),"Senior (60+)")</f>
        <v>Senior (60+)</v>
      </c>
      <c r="Z3162" s="27" t="n">
        <f aca="false">ROUND(G3162-E3162,0)</f>
        <v>1</v>
      </c>
      <c r="AA3162" s="27" t="n">
        <f aca="false">L3162+M3162</f>
        <v>66</v>
      </c>
      <c r="AB3162" s="27" t="n">
        <f aca="false">IFERROR(ROUND(Q3162/AA3162,2),0)</f>
        <v>24.38</v>
      </c>
      <c r="AC3162" s="27" t="str">
        <f aca="false">IF(AND(K3162="Critical",N3162="No"),"URGENT - No Bed","Normal")</f>
        <v>Normal</v>
      </c>
      <c r="AD3162" s="33" t="n">
        <f aca="false">INDEX(Lookup_Tables!$B$3:$B$12,MATCH(H3162,Lookup_Tables!$A$3:$A$12,0))</f>
        <v>4400000</v>
      </c>
      <c r="AE3162" s="27" t="str">
        <f aca="false">INDEX(Lookup_Tables!$C$3:$C$12,MATCH(H3162,Lookup_Tables!$A$3:$A$12,0))</f>
        <v>Dr. Neha Chopra</v>
      </c>
      <c r="AF3162" s="27" t="str">
        <f aca="false">IFERROR(INDEX(Lookup_Tables!$F$16:$F$45,MATCH(I3162,Lookup_Tables!$E$16:$E$45,0)),"N/A")</f>
        <v>EMP218</v>
      </c>
      <c r="AG3162" s="27" t="n">
        <f aca="false">_xlfn.IFS(R3162="Recovered",4,R3162="Referred",3,R3162="Admitted",2,R3162="Deceased",1,TRUE(),0)</f>
        <v>4</v>
      </c>
      <c r="AH3162" s="27" t="str">
        <f aca="false">IF(T3162&gt;=4,"Satisfied",IF(T3162&gt;=3,"Neutral","Needs Improvement"))</f>
        <v>Satisfied</v>
      </c>
    </row>
    <row r="3163" customFormat="false" ht="15" hidden="false" customHeight="false" outlineLevel="0" collapsed="false">
      <c r="A3163" s="30" t="s">
        <v>7179</v>
      </c>
      <c r="B3163" s="30" t="s">
        <v>991</v>
      </c>
      <c r="C3163" s="30" t="n">
        <v>34</v>
      </c>
      <c r="D3163" s="30" t="s">
        <v>181</v>
      </c>
      <c r="E3163" s="31" t="n">
        <v>45402</v>
      </c>
      <c r="F3163" s="30" t="s">
        <v>182</v>
      </c>
      <c r="G3163" s="31" t="n">
        <v>45402</v>
      </c>
      <c r="H3163" s="30" t="s">
        <v>206</v>
      </c>
      <c r="I3163" s="30" t="s">
        <v>207</v>
      </c>
      <c r="J3163" s="30" t="s">
        <v>593</v>
      </c>
      <c r="K3163" s="30" t="s">
        <v>138</v>
      </c>
      <c r="L3163" s="30" t="n">
        <v>88</v>
      </c>
      <c r="M3163" s="30" t="n">
        <v>28</v>
      </c>
      <c r="N3163" s="30" t="s">
        <v>127</v>
      </c>
      <c r="O3163" s="30" t="s">
        <v>149</v>
      </c>
      <c r="P3163" s="30" t="s">
        <v>150</v>
      </c>
      <c r="Q3163" s="32" t="n">
        <v>744.9</v>
      </c>
      <c r="R3163" s="30" t="s">
        <v>130</v>
      </c>
      <c r="S3163" s="30" t="s">
        <v>141</v>
      </c>
      <c r="T3163" s="30" t="n">
        <v>5</v>
      </c>
      <c r="U3163" s="30" t="n">
        <f aca="false">YEAR(E3163)</f>
        <v>2024</v>
      </c>
      <c r="V3163" s="30" t="str">
        <f aca="false">TEXT(E3163,"MMM-YYYY")</f>
        <v>Apr-2024</v>
      </c>
      <c r="W3163" s="30" t="n">
        <f aca="false">MONTH(E3163)</f>
        <v>4</v>
      </c>
      <c r="X3163" s="30" t="str">
        <f aca="false">TEXT(WEEKDAY(E3163,2),"0")&amp;" - "&amp;TEXT(E3163,"dddd")</f>
        <v>6 - Saturday</v>
      </c>
      <c r="Y3163" s="30" t="str">
        <f aca="false">_xlfn.IFS(C3163&lt;18,"Child (0-17)",C3163&lt;40,"Young Adult (18-39)",C3163&lt;60,"Adult (40-59)",TRUE(),"Senior (60+)")</f>
        <v>Young Adult (18-39)</v>
      </c>
      <c r="Z3163" s="30" t="n">
        <f aca="false">ROUND(G3163-E3163,0)</f>
        <v>0</v>
      </c>
      <c r="AA3163" s="30" t="n">
        <f aca="false">L3163+M3163</f>
        <v>116</v>
      </c>
      <c r="AB3163" s="30" t="n">
        <f aca="false">IFERROR(ROUND(Q3163/AA3163,2),0)</f>
        <v>6.42</v>
      </c>
      <c r="AC3163" s="30" t="str">
        <f aca="false">IF(AND(K3163="Critical",N3163="No"),"URGENT - No Bed","Normal")</f>
        <v>Normal</v>
      </c>
      <c r="AD3163" s="34" t="n">
        <f aca="false">INDEX(Lookup_Tables!$B$3:$B$12,MATCH(H3163,Lookup_Tables!$A$3:$A$12,0))</f>
        <v>2800000</v>
      </c>
      <c r="AE3163" s="30" t="str">
        <f aca="false">INDEX(Lookup_Tables!$C$3:$C$12,MATCH(H3163,Lookup_Tables!$A$3:$A$12,0))</f>
        <v>Dr. Suresh Nair</v>
      </c>
      <c r="AF3163" s="30" t="str">
        <f aca="false">IFERROR(INDEX(Lookup_Tables!$F$16:$F$45,MATCH(I3163,Lookup_Tables!$E$16:$E$45,0)),"N/A")</f>
        <v>EMP209</v>
      </c>
      <c r="AG3163" s="30" t="n">
        <f aca="false">_xlfn.IFS(R3163="Recovered",4,R3163="Referred",3,R3163="Admitted",2,R3163="Deceased",1,TRUE(),0)</f>
        <v>4</v>
      </c>
      <c r="AH3163" s="30" t="str">
        <f aca="false">IF(T3163&gt;=4,"Satisfied",IF(T3163&gt;=3,"Neutral","Needs Improvement"))</f>
        <v>Satisfied</v>
      </c>
    </row>
    <row r="3164" customFormat="false" ht="15" hidden="false" customHeight="false" outlineLevel="0" collapsed="false">
      <c r="A3164" s="27" t="s">
        <v>3825</v>
      </c>
      <c r="B3164" s="27" t="s">
        <v>1114</v>
      </c>
      <c r="C3164" s="27" t="n">
        <v>32</v>
      </c>
      <c r="D3164" s="27" t="s">
        <v>144</v>
      </c>
      <c r="E3164" s="28" t="n">
        <v>45583</v>
      </c>
      <c r="F3164" s="27" t="s">
        <v>1029</v>
      </c>
      <c r="G3164" s="28" t="n">
        <v>45583</v>
      </c>
      <c r="H3164" s="27" t="s">
        <v>146</v>
      </c>
      <c r="I3164" s="27" t="s">
        <v>309</v>
      </c>
      <c r="J3164" s="27" t="s">
        <v>148</v>
      </c>
      <c r="K3164" s="27" t="s">
        <v>138</v>
      </c>
      <c r="L3164" s="27" t="n">
        <v>57</v>
      </c>
      <c r="M3164" s="27" t="n">
        <v>32</v>
      </c>
      <c r="N3164" s="27" t="s">
        <v>127</v>
      </c>
      <c r="O3164" s="27" t="s">
        <v>149</v>
      </c>
      <c r="P3164" s="27" t="s">
        <v>129</v>
      </c>
      <c r="Q3164" s="29" t="n">
        <v>1325.75</v>
      </c>
      <c r="R3164" s="27" t="s">
        <v>130</v>
      </c>
      <c r="S3164" s="27" t="s">
        <v>178</v>
      </c>
      <c r="T3164" s="27" t="n">
        <v>3</v>
      </c>
      <c r="U3164" s="27" t="n">
        <f aca="false">YEAR(E3164)</f>
        <v>2024</v>
      </c>
      <c r="V3164" s="27" t="str">
        <f aca="false">TEXT(E3164,"MMM-YYYY")</f>
        <v>Oct-2024</v>
      </c>
      <c r="W3164" s="27" t="n">
        <f aca="false">MONTH(E3164)</f>
        <v>10</v>
      </c>
      <c r="X3164" s="27" t="str">
        <f aca="false">TEXT(WEEKDAY(E3164,2),"0")&amp;" - "&amp;TEXT(E3164,"dddd")</f>
        <v>5 - Friday</v>
      </c>
      <c r="Y3164" s="27" t="str">
        <f aca="false">_xlfn.IFS(C3164&lt;18,"Child (0-17)",C3164&lt;40,"Young Adult (18-39)",C3164&lt;60,"Adult (40-59)",TRUE(),"Senior (60+)")</f>
        <v>Young Adult (18-39)</v>
      </c>
      <c r="Z3164" s="27" t="n">
        <f aca="false">ROUND(G3164-E3164,0)</f>
        <v>0</v>
      </c>
      <c r="AA3164" s="27" t="n">
        <f aca="false">L3164+M3164</f>
        <v>89</v>
      </c>
      <c r="AB3164" s="27" t="n">
        <f aca="false">IFERROR(ROUND(Q3164/AA3164,2),0)</f>
        <v>14.9</v>
      </c>
      <c r="AC3164" s="27" t="str">
        <f aca="false">IF(AND(K3164="Critical",N3164="No"),"URGENT - No Bed","Normal")</f>
        <v>Normal</v>
      </c>
      <c r="AD3164" s="33" t="n">
        <f aca="false">INDEX(Lookup_Tables!$B$3:$B$12,MATCH(H3164,Lookup_Tables!$A$3:$A$12,0))</f>
        <v>2700000</v>
      </c>
      <c r="AE3164" s="27" t="str">
        <f aca="false">INDEX(Lookup_Tables!$C$3:$C$12,MATCH(H3164,Lookup_Tables!$A$3:$A$12,0))</f>
        <v>Dr. Vikram Singh</v>
      </c>
      <c r="AF3164" s="27" t="str">
        <f aca="false">IFERROR(INDEX(Lookup_Tables!$F$16:$F$45,MATCH(I3164,Lookup_Tables!$E$16:$E$45,0)),"N/A")</f>
        <v>EMP228</v>
      </c>
      <c r="AG3164" s="27" t="n">
        <f aca="false">_xlfn.IFS(R3164="Recovered",4,R3164="Referred",3,R3164="Admitted",2,R3164="Deceased",1,TRUE(),0)</f>
        <v>4</v>
      </c>
      <c r="AH3164" s="27" t="str">
        <f aca="false">IF(T3164&gt;=4,"Satisfied",IF(T3164&gt;=3,"Neutral","Needs Improvement"))</f>
        <v>Neutral</v>
      </c>
    </row>
    <row r="3165" customFormat="false" ht="15" hidden="false" customHeight="false" outlineLevel="0" collapsed="false">
      <c r="A3165" s="30" t="s">
        <v>4872</v>
      </c>
      <c r="B3165" s="30" t="s">
        <v>4643</v>
      </c>
      <c r="C3165" s="30" t="n">
        <v>31</v>
      </c>
      <c r="D3165" s="30" t="s">
        <v>121</v>
      </c>
      <c r="E3165" s="31" t="n">
        <v>45631</v>
      </c>
      <c r="F3165" s="30" t="s">
        <v>338</v>
      </c>
      <c r="G3165" s="31" t="n">
        <v>45632</v>
      </c>
      <c r="H3165" s="30" t="s">
        <v>161</v>
      </c>
      <c r="I3165" s="30" t="s">
        <v>320</v>
      </c>
      <c r="J3165" s="30" t="s">
        <v>426</v>
      </c>
      <c r="K3165" s="30" t="s">
        <v>138</v>
      </c>
      <c r="L3165" s="30" t="n">
        <v>83</v>
      </c>
      <c r="M3165" s="30" t="n">
        <v>42</v>
      </c>
      <c r="N3165" s="30" t="s">
        <v>127</v>
      </c>
      <c r="O3165" s="30" t="s">
        <v>139</v>
      </c>
      <c r="P3165" s="30" t="s">
        <v>129</v>
      </c>
      <c r="Q3165" s="32" t="n">
        <v>2742.06</v>
      </c>
      <c r="R3165" s="30" t="s">
        <v>130</v>
      </c>
      <c r="S3165" s="30" t="s">
        <v>335</v>
      </c>
      <c r="T3165" s="30" t="n">
        <v>5</v>
      </c>
      <c r="U3165" s="30" t="n">
        <f aca="false">YEAR(E3165)</f>
        <v>2024</v>
      </c>
      <c r="V3165" s="30" t="str">
        <f aca="false">TEXT(E3165,"MMM-YYYY")</f>
        <v>Dec-2024</v>
      </c>
      <c r="W3165" s="30" t="n">
        <f aca="false">MONTH(E3165)</f>
        <v>12</v>
      </c>
      <c r="X3165" s="30" t="str">
        <f aca="false">TEXT(WEEKDAY(E3165,2),"0")&amp;" - "&amp;TEXT(E3165,"dddd")</f>
        <v>4 - Thursday</v>
      </c>
      <c r="Y3165" s="30" t="str">
        <f aca="false">_xlfn.IFS(C3165&lt;18,"Child (0-17)",C3165&lt;40,"Young Adult (18-39)",C3165&lt;60,"Adult (40-59)",TRUE(),"Senior (60+)")</f>
        <v>Young Adult (18-39)</v>
      </c>
      <c r="Z3165" s="30" t="n">
        <f aca="false">ROUND(G3165-E3165,0)</f>
        <v>1</v>
      </c>
      <c r="AA3165" s="30" t="n">
        <f aca="false">L3165+M3165</f>
        <v>125</v>
      </c>
      <c r="AB3165" s="30" t="n">
        <f aca="false">IFERROR(ROUND(Q3165/AA3165,2),0)</f>
        <v>21.94</v>
      </c>
      <c r="AC3165" s="30" t="str">
        <f aca="false">IF(AND(K3165="Critical",N3165="No"),"URGENT - No Bed","Normal")</f>
        <v>Normal</v>
      </c>
      <c r="AD3165" s="34" t="n">
        <f aca="false">INDEX(Lookup_Tables!$B$3:$B$12,MATCH(H3165,Lookup_Tables!$A$3:$A$12,0))</f>
        <v>3600000</v>
      </c>
      <c r="AE3165" s="30" t="str">
        <f aca="false">INDEX(Lookup_Tables!$C$3:$C$12,MATCH(H3165,Lookup_Tables!$A$3:$A$12,0))</f>
        <v>Dr. Sameer Joshi</v>
      </c>
      <c r="AF3165" s="30" t="str">
        <f aca="false">IFERROR(INDEX(Lookup_Tables!$F$16:$F$45,MATCH(I3165,Lookup_Tables!$E$16:$E$45,0)),"N/A")</f>
        <v>EMP223</v>
      </c>
      <c r="AG3165" s="30" t="n">
        <f aca="false">_xlfn.IFS(R3165="Recovered",4,R3165="Referred",3,R3165="Admitted",2,R3165="Deceased",1,TRUE(),0)</f>
        <v>4</v>
      </c>
      <c r="AH3165" s="30" t="str">
        <f aca="false">IF(T3165&gt;=4,"Satisfied",IF(T3165&gt;=3,"Neutral","Needs Improvement"))</f>
        <v>Satisfied</v>
      </c>
    </row>
    <row r="3166" customFormat="false" ht="15" hidden="false" customHeight="false" outlineLevel="0" collapsed="false">
      <c r="A3166" s="27" t="s">
        <v>1888</v>
      </c>
      <c r="B3166" s="27" t="s">
        <v>1889</v>
      </c>
      <c r="C3166" s="27" t="n">
        <v>69</v>
      </c>
      <c r="D3166" s="27" t="s">
        <v>181</v>
      </c>
      <c r="E3166" s="28" t="n">
        <v>45376</v>
      </c>
      <c r="F3166" s="27" t="s">
        <v>1623</v>
      </c>
      <c r="G3166" s="28" t="n">
        <v>45379</v>
      </c>
      <c r="H3166" s="27" t="s">
        <v>161</v>
      </c>
      <c r="I3166" s="27" t="s">
        <v>320</v>
      </c>
      <c r="J3166" s="27" t="s">
        <v>258</v>
      </c>
      <c r="K3166" s="27" t="s">
        <v>156</v>
      </c>
      <c r="L3166" s="27" t="n">
        <v>47</v>
      </c>
      <c r="M3166" s="27" t="n">
        <v>57</v>
      </c>
      <c r="N3166" s="27" t="s">
        <v>127</v>
      </c>
      <c r="O3166" s="27" t="s">
        <v>149</v>
      </c>
      <c r="P3166" s="27" t="s">
        <v>150</v>
      </c>
      <c r="Q3166" s="29" t="n">
        <v>4481.91</v>
      </c>
      <c r="R3166" s="27" t="s">
        <v>172</v>
      </c>
      <c r="S3166" s="27" t="s">
        <v>223</v>
      </c>
      <c r="T3166" s="27" t="n">
        <v>3</v>
      </c>
      <c r="U3166" s="27" t="n">
        <f aca="false">YEAR(E3166)</f>
        <v>2024</v>
      </c>
      <c r="V3166" s="27" t="str">
        <f aca="false">TEXT(E3166,"MMM-YYYY")</f>
        <v>Mar-2024</v>
      </c>
      <c r="W3166" s="27" t="n">
        <f aca="false">MONTH(E3166)</f>
        <v>3</v>
      </c>
      <c r="X3166" s="27" t="str">
        <f aca="false">TEXT(WEEKDAY(E3166,2),"0")&amp;" - "&amp;TEXT(E3166,"dddd")</f>
        <v>1 - Monday</v>
      </c>
      <c r="Y3166" s="27" t="str">
        <f aca="false">_xlfn.IFS(C3166&lt;18,"Child (0-17)",C3166&lt;40,"Young Adult (18-39)",C3166&lt;60,"Adult (40-59)",TRUE(),"Senior (60+)")</f>
        <v>Senior (60+)</v>
      </c>
      <c r="Z3166" s="27" t="n">
        <f aca="false">ROUND(G3166-E3166,0)</f>
        <v>3</v>
      </c>
      <c r="AA3166" s="27" t="n">
        <f aca="false">L3166+M3166</f>
        <v>104</v>
      </c>
      <c r="AB3166" s="27" t="n">
        <f aca="false">IFERROR(ROUND(Q3166/AA3166,2),0)</f>
        <v>43.1</v>
      </c>
      <c r="AC3166" s="27" t="str">
        <f aca="false">IF(AND(K3166="Critical",N3166="No"),"URGENT - No Bed","Normal")</f>
        <v>Normal</v>
      </c>
      <c r="AD3166" s="33" t="n">
        <f aca="false">INDEX(Lookup_Tables!$B$3:$B$12,MATCH(H3166,Lookup_Tables!$A$3:$A$12,0))</f>
        <v>3600000</v>
      </c>
      <c r="AE3166" s="27" t="str">
        <f aca="false">INDEX(Lookup_Tables!$C$3:$C$12,MATCH(H3166,Lookup_Tables!$A$3:$A$12,0))</f>
        <v>Dr. Sameer Joshi</v>
      </c>
      <c r="AF3166" s="27" t="str">
        <f aca="false">IFERROR(INDEX(Lookup_Tables!$F$16:$F$45,MATCH(I3166,Lookup_Tables!$E$16:$E$45,0)),"N/A")</f>
        <v>EMP223</v>
      </c>
      <c r="AG3166" s="27" t="n">
        <f aca="false">_xlfn.IFS(R3166="Recovered",4,R3166="Referred",3,R3166="Admitted",2,R3166="Deceased",1,TRUE(),0)</f>
        <v>2</v>
      </c>
      <c r="AH3166" s="27" t="str">
        <f aca="false">IF(T3166&gt;=4,"Satisfied",IF(T3166&gt;=3,"Neutral","Needs Improvement"))</f>
        <v>Neutral</v>
      </c>
    </row>
    <row r="3167" customFormat="false" ht="15" hidden="false" customHeight="false" outlineLevel="0" collapsed="false">
      <c r="A3167" s="30" t="s">
        <v>3057</v>
      </c>
      <c r="B3167" s="30" t="s">
        <v>3058</v>
      </c>
      <c r="C3167" s="30" t="n">
        <v>68</v>
      </c>
      <c r="D3167" s="30" t="s">
        <v>181</v>
      </c>
      <c r="E3167" s="31" t="n">
        <v>45374</v>
      </c>
      <c r="F3167" s="30" t="s">
        <v>662</v>
      </c>
      <c r="G3167" s="31" t="n">
        <v>45374</v>
      </c>
      <c r="H3167" s="30" t="s">
        <v>242</v>
      </c>
      <c r="I3167" s="30" t="s">
        <v>315</v>
      </c>
      <c r="J3167" s="30" t="s">
        <v>422</v>
      </c>
      <c r="K3167" s="30" t="s">
        <v>156</v>
      </c>
      <c r="L3167" s="30" t="n">
        <v>31</v>
      </c>
      <c r="M3167" s="30" t="n">
        <v>83</v>
      </c>
      <c r="N3167" s="30" t="s">
        <v>127</v>
      </c>
      <c r="O3167" s="30" t="s">
        <v>171</v>
      </c>
      <c r="P3167" s="30" t="s">
        <v>129</v>
      </c>
      <c r="Q3167" s="32" t="n">
        <v>4713.12</v>
      </c>
      <c r="R3167" s="30" t="s">
        <v>130</v>
      </c>
      <c r="S3167" s="30" t="s">
        <v>223</v>
      </c>
      <c r="T3167" s="30" t="n">
        <v>3</v>
      </c>
      <c r="U3167" s="30" t="n">
        <f aca="false">YEAR(E3167)</f>
        <v>2024</v>
      </c>
      <c r="V3167" s="30" t="str">
        <f aca="false">TEXT(E3167,"MMM-YYYY")</f>
        <v>Mar-2024</v>
      </c>
      <c r="W3167" s="30" t="n">
        <f aca="false">MONTH(E3167)</f>
        <v>3</v>
      </c>
      <c r="X3167" s="30" t="str">
        <f aca="false">TEXT(WEEKDAY(E3167,2),"0")&amp;" - "&amp;TEXT(E3167,"dddd")</f>
        <v>6 - Saturday</v>
      </c>
      <c r="Y3167" s="30" t="str">
        <f aca="false">_xlfn.IFS(C3167&lt;18,"Child (0-17)",C3167&lt;40,"Young Adult (18-39)",C3167&lt;60,"Adult (40-59)",TRUE(),"Senior (60+)")</f>
        <v>Senior (60+)</v>
      </c>
      <c r="Z3167" s="30" t="n">
        <f aca="false">ROUND(G3167-E3167,0)</f>
        <v>0</v>
      </c>
      <c r="AA3167" s="30" t="n">
        <f aca="false">L3167+M3167</f>
        <v>114</v>
      </c>
      <c r="AB3167" s="30" t="n">
        <f aca="false">IFERROR(ROUND(Q3167/AA3167,2),0)</f>
        <v>41.34</v>
      </c>
      <c r="AC3167" s="30" t="str">
        <f aca="false">IF(AND(K3167="Critical",N3167="No"),"URGENT - No Bed","Normal")</f>
        <v>Normal</v>
      </c>
      <c r="AD3167" s="34" t="n">
        <f aca="false">INDEX(Lookup_Tables!$B$3:$B$12,MATCH(H3167,Lookup_Tables!$A$3:$A$12,0))</f>
        <v>3000000</v>
      </c>
      <c r="AE3167" s="30" t="str">
        <f aca="false">INDEX(Lookup_Tables!$C$3:$C$12,MATCH(H3167,Lookup_Tables!$A$3:$A$12,0))</f>
        <v>Dr. Pooja Iyer</v>
      </c>
      <c r="AF3167" s="30" t="str">
        <f aca="false">IFERROR(INDEX(Lookup_Tables!$F$16:$F$45,MATCH(I3167,Lookup_Tables!$E$16:$E$45,0)),"N/A")</f>
        <v>EMP213</v>
      </c>
      <c r="AG3167" s="30" t="n">
        <f aca="false">_xlfn.IFS(R3167="Recovered",4,R3167="Referred",3,R3167="Admitted",2,R3167="Deceased",1,TRUE(),0)</f>
        <v>4</v>
      </c>
      <c r="AH3167" s="30" t="str">
        <f aca="false">IF(T3167&gt;=4,"Satisfied",IF(T3167&gt;=3,"Neutral","Needs Improvement"))</f>
        <v>Neutral</v>
      </c>
    </row>
    <row r="3168" customFormat="false" ht="15" hidden="false" customHeight="false" outlineLevel="0" collapsed="false">
      <c r="A3168" s="27" t="s">
        <v>5610</v>
      </c>
      <c r="B3168" s="27" t="s">
        <v>758</v>
      </c>
      <c r="C3168" s="27" t="n">
        <v>33</v>
      </c>
      <c r="D3168" s="27" t="s">
        <v>181</v>
      </c>
      <c r="E3168" s="28" t="n">
        <v>45466</v>
      </c>
      <c r="F3168" s="27" t="s">
        <v>2058</v>
      </c>
      <c r="G3168" s="28" t="n">
        <v>45466</v>
      </c>
      <c r="H3168" s="27" t="s">
        <v>123</v>
      </c>
      <c r="I3168" s="27" t="s">
        <v>124</v>
      </c>
      <c r="J3168" s="27" t="s">
        <v>418</v>
      </c>
      <c r="K3168" s="27" t="s">
        <v>138</v>
      </c>
      <c r="L3168" s="27" t="n">
        <v>38</v>
      </c>
      <c r="M3168" s="27" t="n">
        <v>29</v>
      </c>
      <c r="N3168" s="27" t="s">
        <v>127</v>
      </c>
      <c r="O3168" s="27" t="s">
        <v>139</v>
      </c>
      <c r="P3168" s="27" t="s">
        <v>150</v>
      </c>
      <c r="Q3168" s="29" t="n">
        <v>1831.01</v>
      </c>
      <c r="R3168" s="27" t="s">
        <v>130</v>
      </c>
      <c r="S3168" s="27" t="s">
        <v>197</v>
      </c>
      <c r="T3168" s="27" t="n">
        <v>4</v>
      </c>
      <c r="U3168" s="27" t="n">
        <f aca="false">YEAR(E3168)</f>
        <v>2024</v>
      </c>
      <c r="V3168" s="27" t="str">
        <f aca="false">TEXT(E3168,"MMM-YYYY")</f>
        <v>Jun-2024</v>
      </c>
      <c r="W3168" s="27" t="n">
        <f aca="false">MONTH(E3168)</f>
        <v>6</v>
      </c>
      <c r="X3168" s="27" t="str">
        <f aca="false">TEXT(WEEKDAY(E3168,2),"0")&amp;" - "&amp;TEXT(E3168,"dddd")</f>
        <v>7 - Sunday</v>
      </c>
      <c r="Y3168" s="27" t="str">
        <f aca="false">_xlfn.IFS(C3168&lt;18,"Child (0-17)",C3168&lt;40,"Young Adult (18-39)",C3168&lt;60,"Adult (40-59)",TRUE(),"Senior (60+)")</f>
        <v>Young Adult (18-39)</v>
      </c>
      <c r="Z3168" s="27" t="n">
        <f aca="false">ROUND(G3168-E3168,0)</f>
        <v>0</v>
      </c>
      <c r="AA3168" s="27" t="n">
        <f aca="false">L3168+M3168</f>
        <v>67</v>
      </c>
      <c r="AB3168" s="27" t="n">
        <f aca="false">IFERROR(ROUND(Q3168/AA3168,2),0)</f>
        <v>27.33</v>
      </c>
      <c r="AC3168" s="27" t="str">
        <f aca="false">IF(AND(K3168="Critical",N3168="No"),"URGENT - No Bed","Normal")</f>
        <v>Normal</v>
      </c>
      <c r="AD3168" s="33" t="n">
        <f aca="false">INDEX(Lookup_Tables!$B$3:$B$12,MATCH(H3168,Lookup_Tables!$A$3:$A$12,0))</f>
        <v>2200000</v>
      </c>
      <c r="AE3168" s="27" t="str">
        <f aca="false">INDEX(Lookup_Tables!$C$3:$C$12,MATCH(H3168,Lookup_Tables!$A$3:$A$12,0))</f>
        <v>Dr. Rohan Das</v>
      </c>
      <c r="AF3168" s="27" t="str">
        <f aca="false">IFERROR(INDEX(Lookup_Tables!$F$16:$F$45,MATCH(I3168,Lookup_Tables!$E$16:$E$45,0)),"N/A")</f>
        <v>EMP205</v>
      </c>
      <c r="AG3168" s="27" t="n">
        <f aca="false">_xlfn.IFS(R3168="Recovered",4,R3168="Referred",3,R3168="Admitted",2,R3168="Deceased",1,TRUE(),0)</f>
        <v>4</v>
      </c>
      <c r="AH3168" s="27" t="str">
        <f aca="false">IF(T3168&gt;=4,"Satisfied",IF(T3168&gt;=3,"Neutral","Needs Improvement"))</f>
        <v>Satisfied</v>
      </c>
    </row>
    <row r="3169" customFormat="false" ht="15" hidden="false" customHeight="false" outlineLevel="0" collapsed="false">
      <c r="A3169" s="30" t="s">
        <v>5815</v>
      </c>
      <c r="B3169" s="30" t="s">
        <v>1036</v>
      </c>
      <c r="C3169" s="30" t="n">
        <v>39</v>
      </c>
      <c r="D3169" s="30" t="s">
        <v>121</v>
      </c>
      <c r="E3169" s="31" t="n">
        <v>45445</v>
      </c>
      <c r="F3169" s="30" t="s">
        <v>919</v>
      </c>
      <c r="G3169" s="31" t="n">
        <v>45446</v>
      </c>
      <c r="H3169" s="30" t="s">
        <v>161</v>
      </c>
      <c r="I3169" s="30" t="s">
        <v>538</v>
      </c>
      <c r="J3169" s="30" t="s">
        <v>163</v>
      </c>
      <c r="K3169" s="30" t="s">
        <v>138</v>
      </c>
      <c r="L3169" s="30" t="n">
        <v>62</v>
      </c>
      <c r="M3169" s="30" t="n">
        <v>20</v>
      </c>
      <c r="N3169" s="30" t="s">
        <v>127</v>
      </c>
      <c r="O3169" s="30" t="s">
        <v>128</v>
      </c>
      <c r="P3169" s="30" t="s">
        <v>129</v>
      </c>
      <c r="Q3169" s="32" t="n">
        <v>690.75</v>
      </c>
      <c r="R3169" s="30" t="s">
        <v>130</v>
      </c>
      <c r="S3169" s="30" t="s">
        <v>131</v>
      </c>
      <c r="T3169" s="30" t="n">
        <v>4</v>
      </c>
      <c r="U3169" s="30" t="n">
        <f aca="false">YEAR(E3169)</f>
        <v>2024</v>
      </c>
      <c r="V3169" s="30" t="str">
        <f aca="false">TEXT(E3169,"MMM-YYYY")</f>
        <v>Jun-2024</v>
      </c>
      <c r="W3169" s="30" t="n">
        <f aca="false">MONTH(E3169)</f>
        <v>6</v>
      </c>
      <c r="X3169" s="30" t="str">
        <f aca="false">TEXT(WEEKDAY(E3169,2),"0")&amp;" - "&amp;TEXT(E3169,"dddd")</f>
        <v>7 - Sunday</v>
      </c>
      <c r="Y3169" s="30" t="str">
        <f aca="false">_xlfn.IFS(C3169&lt;18,"Child (0-17)",C3169&lt;40,"Young Adult (18-39)",C3169&lt;60,"Adult (40-59)",TRUE(),"Senior (60+)")</f>
        <v>Young Adult (18-39)</v>
      </c>
      <c r="Z3169" s="30" t="n">
        <f aca="false">ROUND(G3169-E3169,0)</f>
        <v>1</v>
      </c>
      <c r="AA3169" s="30" t="n">
        <f aca="false">L3169+M3169</f>
        <v>82</v>
      </c>
      <c r="AB3169" s="30" t="n">
        <f aca="false">IFERROR(ROUND(Q3169/AA3169,2),0)</f>
        <v>8.42</v>
      </c>
      <c r="AC3169" s="30" t="str">
        <f aca="false">IF(AND(K3169="Critical",N3169="No"),"URGENT - No Bed","Normal")</f>
        <v>Normal</v>
      </c>
      <c r="AD3169" s="34" t="n">
        <f aca="false">INDEX(Lookup_Tables!$B$3:$B$12,MATCH(H3169,Lookup_Tables!$A$3:$A$12,0))</f>
        <v>3600000</v>
      </c>
      <c r="AE3169" s="30" t="str">
        <f aca="false">INDEX(Lookup_Tables!$C$3:$C$12,MATCH(H3169,Lookup_Tables!$A$3:$A$12,0))</f>
        <v>Dr. Sameer Joshi</v>
      </c>
      <c r="AF3169" s="30" t="str">
        <f aca="false">IFERROR(INDEX(Lookup_Tables!$F$16:$F$45,MATCH(I3169,Lookup_Tables!$E$16:$E$45,0)),"N/A")</f>
        <v>EMP221</v>
      </c>
      <c r="AG3169" s="30" t="n">
        <f aca="false">_xlfn.IFS(R3169="Recovered",4,R3169="Referred",3,R3169="Admitted",2,R3169="Deceased",1,TRUE(),0)</f>
        <v>4</v>
      </c>
      <c r="AH3169" s="30" t="str">
        <f aca="false">IF(T3169&gt;=4,"Satisfied",IF(T3169&gt;=3,"Neutral","Needs Improvement"))</f>
        <v>Satisfied</v>
      </c>
    </row>
    <row r="3170" customFormat="false" ht="15" hidden="false" customHeight="false" outlineLevel="0" collapsed="false">
      <c r="A3170" s="27" t="s">
        <v>6517</v>
      </c>
      <c r="B3170" s="27" t="s">
        <v>3258</v>
      </c>
      <c r="C3170" s="27" t="n">
        <v>55</v>
      </c>
      <c r="D3170" s="27" t="s">
        <v>121</v>
      </c>
      <c r="E3170" s="28" t="n">
        <v>45347</v>
      </c>
      <c r="F3170" s="27" t="s">
        <v>290</v>
      </c>
      <c r="G3170" s="28" t="n">
        <v>45347</v>
      </c>
      <c r="H3170" s="27" t="s">
        <v>206</v>
      </c>
      <c r="I3170" s="27" t="s">
        <v>300</v>
      </c>
      <c r="J3170" s="27" t="s">
        <v>208</v>
      </c>
      <c r="K3170" s="27" t="s">
        <v>138</v>
      </c>
      <c r="L3170" s="27" t="n">
        <v>58</v>
      </c>
      <c r="M3170" s="27" t="n">
        <v>38</v>
      </c>
      <c r="N3170" s="27" t="s">
        <v>127</v>
      </c>
      <c r="O3170" s="27" t="s">
        <v>128</v>
      </c>
      <c r="P3170" s="27" t="s">
        <v>187</v>
      </c>
      <c r="Q3170" s="29" t="n">
        <v>1986.71</v>
      </c>
      <c r="R3170" s="27" t="s">
        <v>130</v>
      </c>
      <c r="S3170" s="27" t="s">
        <v>164</v>
      </c>
      <c r="T3170" s="27" t="n">
        <v>4</v>
      </c>
      <c r="U3170" s="27" t="n">
        <f aca="false">YEAR(E3170)</f>
        <v>2024</v>
      </c>
      <c r="V3170" s="27" t="str">
        <f aca="false">TEXT(E3170,"MMM-YYYY")</f>
        <v>Feb-2024</v>
      </c>
      <c r="W3170" s="27" t="n">
        <f aca="false">MONTH(E3170)</f>
        <v>2</v>
      </c>
      <c r="X3170" s="27" t="str">
        <f aca="false">TEXT(WEEKDAY(E3170,2),"0")&amp;" - "&amp;TEXT(E3170,"dddd")</f>
        <v>7 - Sunday</v>
      </c>
      <c r="Y3170" s="27" t="str">
        <f aca="false">_xlfn.IFS(C3170&lt;18,"Child (0-17)",C3170&lt;40,"Young Adult (18-39)",C3170&lt;60,"Adult (40-59)",TRUE(),"Senior (60+)")</f>
        <v>Adult (40-59)</v>
      </c>
      <c r="Z3170" s="27" t="n">
        <f aca="false">ROUND(G3170-E3170,0)</f>
        <v>0</v>
      </c>
      <c r="AA3170" s="27" t="n">
        <f aca="false">L3170+M3170</f>
        <v>96</v>
      </c>
      <c r="AB3170" s="27" t="n">
        <f aca="false">IFERROR(ROUND(Q3170/AA3170,2),0)</f>
        <v>20.69</v>
      </c>
      <c r="AC3170" s="27" t="str">
        <f aca="false">IF(AND(K3170="Critical",N3170="No"),"URGENT - No Bed","Normal")</f>
        <v>Normal</v>
      </c>
      <c r="AD3170" s="33" t="n">
        <f aca="false">INDEX(Lookup_Tables!$B$3:$B$12,MATCH(H3170,Lookup_Tables!$A$3:$A$12,0))</f>
        <v>2800000</v>
      </c>
      <c r="AE3170" s="27" t="str">
        <f aca="false">INDEX(Lookup_Tables!$C$3:$C$12,MATCH(H3170,Lookup_Tables!$A$3:$A$12,0))</f>
        <v>Dr. Suresh Nair</v>
      </c>
      <c r="AF3170" s="27" t="str">
        <f aca="false">IFERROR(INDEX(Lookup_Tables!$F$16:$F$45,MATCH(I3170,Lookup_Tables!$E$16:$E$45,0)),"N/A")</f>
        <v>EMP211</v>
      </c>
      <c r="AG3170" s="27" t="n">
        <f aca="false">_xlfn.IFS(R3170="Recovered",4,R3170="Referred",3,R3170="Admitted",2,R3170="Deceased",1,TRUE(),0)</f>
        <v>4</v>
      </c>
      <c r="AH3170" s="27" t="str">
        <f aca="false">IF(T3170&gt;=4,"Satisfied",IF(T3170&gt;=3,"Neutral","Needs Improvement"))</f>
        <v>Satisfied</v>
      </c>
    </row>
    <row r="3171" customFormat="false" ht="15" hidden="false" customHeight="false" outlineLevel="0" collapsed="false">
      <c r="A3171" s="30" t="s">
        <v>646</v>
      </c>
      <c r="B3171" s="30" t="s">
        <v>647</v>
      </c>
      <c r="C3171" s="30" t="n">
        <v>44</v>
      </c>
      <c r="D3171" s="30" t="s">
        <v>121</v>
      </c>
      <c r="E3171" s="31" t="n">
        <v>45537</v>
      </c>
      <c r="F3171" s="30" t="s">
        <v>334</v>
      </c>
      <c r="G3171" s="31" t="n">
        <v>45550</v>
      </c>
      <c r="H3171" s="30" t="s">
        <v>161</v>
      </c>
      <c r="I3171" s="30" t="s">
        <v>320</v>
      </c>
      <c r="J3171" s="30" t="s">
        <v>648</v>
      </c>
      <c r="K3171" s="30" t="s">
        <v>202</v>
      </c>
      <c r="L3171" s="30" t="n">
        <v>13</v>
      </c>
      <c r="M3171" s="30" t="n">
        <v>125</v>
      </c>
      <c r="N3171" s="30" t="s">
        <v>186</v>
      </c>
      <c r="O3171" s="30" t="s">
        <v>128</v>
      </c>
      <c r="P3171" s="30" t="s">
        <v>129</v>
      </c>
      <c r="Q3171" s="32" t="n">
        <v>16981.42</v>
      </c>
      <c r="R3171" s="30" t="s">
        <v>130</v>
      </c>
      <c r="S3171" s="30" t="s">
        <v>223</v>
      </c>
      <c r="T3171" s="30" t="n">
        <v>4</v>
      </c>
      <c r="U3171" s="30" t="n">
        <f aca="false">YEAR(E3171)</f>
        <v>2024</v>
      </c>
      <c r="V3171" s="30" t="str">
        <f aca="false">TEXT(E3171,"MMM-YYYY")</f>
        <v>Sep-2024</v>
      </c>
      <c r="W3171" s="30" t="n">
        <f aca="false">MONTH(E3171)</f>
        <v>9</v>
      </c>
      <c r="X3171" s="30" t="str">
        <f aca="false">TEXT(WEEKDAY(E3171,2),"0")&amp;" - "&amp;TEXT(E3171,"dddd")</f>
        <v>1 - Monday</v>
      </c>
      <c r="Y3171" s="30" t="str">
        <f aca="false">_xlfn.IFS(C3171&lt;18,"Child (0-17)",C3171&lt;40,"Young Adult (18-39)",C3171&lt;60,"Adult (40-59)",TRUE(),"Senior (60+)")</f>
        <v>Adult (40-59)</v>
      </c>
      <c r="Z3171" s="30" t="n">
        <f aca="false">ROUND(G3171-E3171,0)</f>
        <v>13</v>
      </c>
      <c r="AA3171" s="30" t="n">
        <f aca="false">L3171+M3171</f>
        <v>138</v>
      </c>
      <c r="AB3171" s="30" t="n">
        <f aca="false">IFERROR(ROUND(Q3171/AA3171,2),0)</f>
        <v>123.05</v>
      </c>
      <c r="AC3171" s="30" t="str">
        <f aca="false">IF(AND(K3171="Critical",N3171="No"),"URGENT - No Bed","Normal")</f>
        <v>Normal</v>
      </c>
      <c r="AD3171" s="34" t="n">
        <f aca="false">INDEX(Lookup_Tables!$B$3:$B$12,MATCH(H3171,Lookup_Tables!$A$3:$A$12,0))</f>
        <v>3600000</v>
      </c>
      <c r="AE3171" s="30" t="str">
        <f aca="false">INDEX(Lookup_Tables!$C$3:$C$12,MATCH(H3171,Lookup_Tables!$A$3:$A$12,0))</f>
        <v>Dr. Sameer Joshi</v>
      </c>
      <c r="AF3171" s="30" t="str">
        <f aca="false">IFERROR(INDEX(Lookup_Tables!$F$16:$F$45,MATCH(I3171,Lookup_Tables!$E$16:$E$45,0)),"N/A")</f>
        <v>EMP223</v>
      </c>
      <c r="AG3171" s="30" t="n">
        <f aca="false">_xlfn.IFS(R3171="Recovered",4,R3171="Referred",3,R3171="Admitted",2,R3171="Deceased",1,TRUE(),0)</f>
        <v>4</v>
      </c>
      <c r="AH3171" s="30" t="str">
        <f aca="false">IF(T3171&gt;=4,"Satisfied",IF(T3171&gt;=3,"Neutral","Needs Improvement"))</f>
        <v>Satisfied</v>
      </c>
    </row>
    <row r="3172" customFormat="false" ht="15" hidden="false" customHeight="false" outlineLevel="0" collapsed="false">
      <c r="A3172" s="27" t="s">
        <v>2724</v>
      </c>
      <c r="B3172" s="27" t="s">
        <v>936</v>
      </c>
      <c r="C3172" s="27" t="n">
        <v>23</v>
      </c>
      <c r="D3172" s="27" t="s">
        <v>121</v>
      </c>
      <c r="E3172" s="28" t="n">
        <v>45383</v>
      </c>
      <c r="F3172" s="27" t="s">
        <v>725</v>
      </c>
      <c r="G3172" s="28" t="n">
        <v>45386</v>
      </c>
      <c r="H3172" s="27" t="s">
        <v>183</v>
      </c>
      <c r="I3172" s="27" t="s">
        <v>184</v>
      </c>
      <c r="J3172" s="27" t="s">
        <v>476</v>
      </c>
      <c r="K3172" s="27" t="s">
        <v>156</v>
      </c>
      <c r="L3172" s="27" t="n">
        <v>23</v>
      </c>
      <c r="M3172" s="27" t="n">
        <v>46</v>
      </c>
      <c r="N3172" s="27" t="s">
        <v>186</v>
      </c>
      <c r="O3172" s="27" t="s">
        <v>149</v>
      </c>
      <c r="P3172" s="27" t="s">
        <v>129</v>
      </c>
      <c r="Q3172" s="29" t="n">
        <v>3256.35</v>
      </c>
      <c r="R3172" s="27" t="s">
        <v>130</v>
      </c>
      <c r="S3172" s="27" t="s">
        <v>192</v>
      </c>
      <c r="T3172" s="27" t="n">
        <v>4</v>
      </c>
      <c r="U3172" s="27" t="n">
        <f aca="false">YEAR(E3172)</f>
        <v>2024</v>
      </c>
      <c r="V3172" s="27" t="str">
        <f aca="false">TEXT(E3172,"MMM-YYYY")</f>
        <v>Apr-2024</v>
      </c>
      <c r="W3172" s="27" t="n">
        <f aca="false">MONTH(E3172)</f>
        <v>4</v>
      </c>
      <c r="X3172" s="27" t="str">
        <f aca="false">TEXT(WEEKDAY(E3172,2),"0")&amp;" - "&amp;TEXT(E3172,"dddd")</f>
        <v>1 - Monday</v>
      </c>
      <c r="Y3172" s="27" t="str">
        <f aca="false">_xlfn.IFS(C3172&lt;18,"Child (0-17)",C3172&lt;40,"Young Adult (18-39)",C3172&lt;60,"Adult (40-59)",TRUE(),"Senior (60+)")</f>
        <v>Young Adult (18-39)</v>
      </c>
      <c r="Z3172" s="27" t="n">
        <f aca="false">ROUND(G3172-E3172,0)</f>
        <v>3</v>
      </c>
      <c r="AA3172" s="27" t="n">
        <f aca="false">L3172+M3172</f>
        <v>69</v>
      </c>
      <c r="AB3172" s="27" t="n">
        <f aca="false">IFERROR(ROUND(Q3172/AA3172,2),0)</f>
        <v>47.19</v>
      </c>
      <c r="AC3172" s="27" t="str">
        <f aca="false">IF(AND(K3172="Critical",N3172="No"),"URGENT - No Bed","Normal")</f>
        <v>Normal</v>
      </c>
      <c r="AD3172" s="33" t="n">
        <f aca="false">INDEX(Lookup_Tables!$B$3:$B$12,MATCH(H3172,Lookup_Tables!$A$3:$A$12,0))</f>
        <v>3100000</v>
      </c>
      <c r="AE3172" s="27" t="str">
        <f aca="false">INDEX(Lookup_Tables!$C$3:$C$12,MATCH(H3172,Lookup_Tables!$A$3:$A$12,0))</f>
        <v>Dr. Kavita Rao</v>
      </c>
      <c r="AF3172" s="27" t="str">
        <f aca="false">IFERROR(INDEX(Lookup_Tables!$F$16:$F$45,MATCH(I3172,Lookup_Tables!$E$16:$E$45,0)),"N/A")</f>
        <v>EMP226</v>
      </c>
      <c r="AG3172" s="27" t="n">
        <f aca="false">_xlfn.IFS(R3172="Recovered",4,R3172="Referred",3,R3172="Admitted",2,R3172="Deceased",1,TRUE(),0)</f>
        <v>4</v>
      </c>
      <c r="AH3172" s="27" t="str">
        <f aca="false">IF(T3172&gt;=4,"Satisfied",IF(T3172&gt;=3,"Neutral","Needs Improvement"))</f>
        <v>Satisfied</v>
      </c>
    </row>
    <row r="3173" customFormat="false" ht="15" hidden="false" customHeight="false" outlineLevel="0" collapsed="false">
      <c r="A3173" s="30" t="s">
        <v>5213</v>
      </c>
      <c r="B3173" s="30" t="s">
        <v>1019</v>
      </c>
      <c r="C3173" s="30" t="n">
        <v>39</v>
      </c>
      <c r="D3173" s="30" t="s">
        <v>181</v>
      </c>
      <c r="E3173" s="31" t="n">
        <v>45584</v>
      </c>
      <c r="F3173" s="30" t="s">
        <v>812</v>
      </c>
      <c r="G3173" s="31" t="n">
        <v>45586</v>
      </c>
      <c r="H3173" s="30" t="s">
        <v>242</v>
      </c>
      <c r="I3173" s="30" t="s">
        <v>243</v>
      </c>
      <c r="J3173" s="30" t="s">
        <v>401</v>
      </c>
      <c r="K3173" s="30" t="s">
        <v>156</v>
      </c>
      <c r="L3173" s="30" t="n">
        <v>43</v>
      </c>
      <c r="M3173" s="30" t="n">
        <v>80</v>
      </c>
      <c r="N3173" s="30" t="s">
        <v>127</v>
      </c>
      <c r="O3173" s="30" t="s">
        <v>149</v>
      </c>
      <c r="P3173" s="30" t="s">
        <v>140</v>
      </c>
      <c r="Q3173" s="32" t="n">
        <v>3238.32</v>
      </c>
      <c r="R3173" s="30" t="s">
        <v>130</v>
      </c>
      <c r="S3173" s="30" t="s">
        <v>157</v>
      </c>
      <c r="T3173" s="30" t="n">
        <v>4</v>
      </c>
      <c r="U3173" s="30" t="n">
        <f aca="false">YEAR(E3173)</f>
        <v>2024</v>
      </c>
      <c r="V3173" s="30" t="str">
        <f aca="false">TEXT(E3173,"MMM-YYYY")</f>
        <v>Oct-2024</v>
      </c>
      <c r="W3173" s="30" t="n">
        <f aca="false">MONTH(E3173)</f>
        <v>10</v>
      </c>
      <c r="X3173" s="30" t="str">
        <f aca="false">TEXT(WEEKDAY(E3173,2),"0")&amp;" - "&amp;TEXT(E3173,"dddd")</f>
        <v>6 - Saturday</v>
      </c>
      <c r="Y3173" s="30" t="str">
        <f aca="false">_xlfn.IFS(C3173&lt;18,"Child (0-17)",C3173&lt;40,"Young Adult (18-39)",C3173&lt;60,"Adult (40-59)",TRUE(),"Senior (60+)")</f>
        <v>Young Adult (18-39)</v>
      </c>
      <c r="Z3173" s="30" t="n">
        <f aca="false">ROUND(G3173-E3173,0)</f>
        <v>2</v>
      </c>
      <c r="AA3173" s="30" t="n">
        <f aca="false">L3173+M3173</f>
        <v>123</v>
      </c>
      <c r="AB3173" s="30" t="n">
        <f aca="false">IFERROR(ROUND(Q3173/AA3173,2),0)</f>
        <v>26.33</v>
      </c>
      <c r="AC3173" s="30" t="str">
        <f aca="false">IF(AND(K3173="Critical",N3173="No"),"URGENT - No Bed","Normal")</f>
        <v>Normal</v>
      </c>
      <c r="AD3173" s="34" t="n">
        <f aca="false">INDEX(Lookup_Tables!$B$3:$B$12,MATCH(H3173,Lookup_Tables!$A$3:$A$12,0))</f>
        <v>3000000</v>
      </c>
      <c r="AE3173" s="30" t="str">
        <f aca="false">INDEX(Lookup_Tables!$C$3:$C$12,MATCH(H3173,Lookup_Tables!$A$3:$A$12,0))</f>
        <v>Dr. Pooja Iyer</v>
      </c>
      <c r="AF3173" s="30" t="str">
        <f aca="false">IFERROR(INDEX(Lookup_Tables!$F$16:$F$45,MATCH(I3173,Lookup_Tables!$E$16:$E$45,0)),"N/A")</f>
        <v>EMP214</v>
      </c>
      <c r="AG3173" s="30" t="n">
        <f aca="false">_xlfn.IFS(R3173="Recovered",4,R3173="Referred",3,R3173="Admitted",2,R3173="Deceased",1,TRUE(),0)</f>
        <v>4</v>
      </c>
      <c r="AH3173" s="30" t="str">
        <f aca="false">IF(T3173&gt;=4,"Satisfied",IF(T3173&gt;=3,"Neutral","Needs Improvement"))</f>
        <v>Satisfied</v>
      </c>
    </row>
    <row r="3174" customFormat="false" ht="15" hidden="false" customHeight="false" outlineLevel="0" collapsed="false">
      <c r="A3174" s="27" t="s">
        <v>1639</v>
      </c>
      <c r="B3174" s="27" t="s">
        <v>180</v>
      </c>
      <c r="C3174" s="27" t="n">
        <v>42</v>
      </c>
      <c r="D3174" s="27" t="s">
        <v>181</v>
      </c>
      <c r="E3174" s="28" t="n">
        <v>45488</v>
      </c>
      <c r="F3174" s="27" t="s">
        <v>1233</v>
      </c>
      <c r="G3174" s="28" t="n">
        <v>45493</v>
      </c>
      <c r="H3174" s="27" t="s">
        <v>206</v>
      </c>
      <c r="I3174" s="27" t="s">
        <v>207</v>
      </c>
      <c r="J3174" s="27" t="s">
        <v>593</v>
      </c>
      <c r="K3174" s="27" t="s">
        <v>126</v>
      </c>
      <c r="L3174" s="27" t="n">
        <v>36</v>
      </c>
      <c r="M3174" s="27" t="n">
        <v>45</v>
      </c>
      <c r="N3174" s="27" t="s">
        <v>186</v>
      </c>
      <c r="O3174" s="27" t="s">
        <v>139</v>
      </c>
      <c r="P3174" s="27" t="s">
        <v>129</v>
      </c>
      <c r="Q3174" s="29" t="n">
        <v>7348.84</v>
      </c>
      <c r="R3174" s="27" t="s">
        <v>130</v>
      </c>
      <c r="S3174" s="27" t="s">
        <v>141</v>
      </c>
      <c r="T3174" s="27" t="n">
        <v>4</v>
      </c>
      <c r="U3174" s="27" t="n">
        <f aca="false">YEAR(E3174)</f>
        <v>2024</v>
      </c>
      <c r="V3174" s="27" t="str">
        <f aca="false">TEXT(E3174,"MMM-YYYY")</f>
        <v>Jul-2024</v>
      </c>
      <c r="W3174" s="27" t="n">
        <f aca="false">MONTH(E3174)</f>
        <v>7</v>
      </c>
      <c r="X3174" s="27" t="str">
        <f aca="false">TEXT(WEEKDAY(E3174,2),"0")&amp;" - "&amp;TEXT(E3174,"dddd")</f>
        <v>1 - Monday</v>
      </c>
      <c r="Y3174" s="27" t="str">
        <f aca="false">_xlfn.IFS(C3174&lt;18,"Child (0-17)",C3174&lt;40,"Young Adult (18-39)",C3174&lt;60,"Adult (40-59)",TRUE(),"Senior (60+)")</f>
        <v>Adult (40-59)</v>
      </c>
      <c r="Z3174" s="27" t="n">
        <f aca="false">ROUND(G3174-E3174,0)</f>
        <v>5</v>
      </c>
      <c r="AA3174" s="27" t="n">
        <f aca="false">L3174+M3174</f>
        <v>81</v>
      </c>
      <c r="AB3174" s="27" t="n">
        <f aca="false">IFERROR(ROUND(Q3174/AA3174,2),0)</f>
        <v>90.73</v>
      </c>
      <c r="AC3174" s="27" t="str">
        <f aca="false">IF(AND(K3174="Critical",N3174="No"),"URGENT - No Bed","Normal")</f>
        <v>Normal</v>
      </c>
      <c r="AD3174" s="33" t="n">
        <f aca="false">INDEX(Lookup_Tables!$B$3:$B$12,MATCH(H3174,Lookup_Tables!$A$3:$A$12,0))</f>
        <v>2800000</v>
      </c>
      <c r="AE3174" s="27" t="str">
        <f aca="false">INDEX(Lookup_Tables!$C$3:$C$12,MATCH(H3174,Lookup_Tables!$A$3:$A$12,0))</f>
        <v>Dr. Suresh Nair</v>
      </c>
      <c r="AF3174" s="27" t="str">
        <f aca="false">IFERROR(INDEX(Lookup_Tables!$F$16:$F$45,MATCH(I3174,Lookup_Tables!$E$16:$E$45,0)),"N/A")</f>
        <v>EMP209</v>
      </c>
      <c r="AG3174" s="27" t="n">
        <f aca="false">_xlfn.IFS(R3174="Recovered",4,R3174="Referred",3,R3174="Admitted",2,R3174="Deceased",1,TRUE(),0)</f>
        <v>4</v>
      </c>
      <c r="AH3174" s="27" t="str">
        <f aca="false">IF(T3174&gt;=4,"Satisfied",IF(T3174&gt;=3,"Neutral","Needs Improvement"))</f>
        <v>Satisfied</v>
      </c>
    </row>
    <row r="3175" customFormat="false" ht="15" hidden="false" customHeight="false" outlineLevel="0" collapsed="false">
      <c r="A3175" s="30" t="s">
        <v>5571</v>
      </c>
      <c r="B3175" s="30" t="s">
        <v>1252</v>
      </c>
      <c r="C3175" s="30" t="n">
        <v>33</v>
      </c>
      <c r="D3175" s="30" t="s">
        <v>181</v>
      </c>
      <c r="E3175" s="31" t="n">
        <v>45343</v>
      </c>
      <c r="F3175" s="30" t="s">
        <v>308</v>
      </c>
      <c r="G3175" s="31" t="n">
        <v>45344</v>
      </c>
      <c r="H3175" s="30" t="s">
        <v>146</v>
      </c>
      <c r="I3175" s="30" t="s">
        <v>176</v>
      </c>
      <c r="J3175" s="30" t="s">
        <v>244</v>
      </c>
      <c r="K3175" s="30" t="s">
        <v>138</v>
      </c>
      <c r="L3175" s="30" t="n">
        <v>50</v>
      </c>
      <c r="M3175" s="30" t="n">
        <v>18</v>
      </c>
      <c r="N3175" s="30" t="s">
        <v>127</v>
      </c>
      <c r="O3175" s="30" t="s">
        <v>128</v>
      </c>
      <c r="P3175" s="30" t="s">
        <v>150</v>
      </c>
      <c r="Q3175" s="32" t="n">
        <v>2360.62</v>
      </c>
      <c r="R3175" s="30" t="s">
        <v>130</v>
      </c>
      <c r="S3175" s="30" t="s">
        <v>197</v>
      </c>
      <c r="T3175" s="30" t="n">
        <v>5</v>
      </c>
      <c r="U3175" s="30" t="n">
        <f aca="false">YEAR(E3175)</f>
        <v>2024</v>
      </c>
      <c r="V3175" s="30" t="str">
        <f aca="false">TEXT(E3175,"MMM-YYYY")</f>
        <v>Feb-2024</v>
      </c>
      <c r="W3175" s="30" t="n">
        <f aca="false">MONTH(E3175)</f>
        <v>2</v>
      </c>
      <c r="X3175" s="30" t="str">
        <f aca="false">TEXT(WEEKDAY(E3175,2),"0")&amp;" - "&amp;TEXT(E3175,"dddd")</f>
        <v>3 - Wednesday</v>
      </c>
      <c r="Y3175" s="30" t="str">
        <f aca="false">_xlfn.IFS(C3175&lt;18,"Child (0-17)",C3175&lt;40,"Young Adult (18-39)",C3175&lt;60,"Adult (40-59)",TRUE(),"Senior (60+)")</f>
        <v>Young Adult (18-39)</v>
      </c>
      <c r="Z3175" s="30" t="n">
        <f aca="false">ROUND(G3175-E3175,0)</f>
        <v>1</v>
      </c>
      <c r="AA3175" s="30" t="n">
        <f aca="false">L3175+M3175</f>
        <v>68</v>
      </c>
      <c r="AB3175" s="30" t="n">
        <f aca="false">IFERROR(ROUND(Q3175/AA3175,2),0)</f>
        <v>34.72</v>
      </c>
      <c r="AC3175" s="30" t="str">
        <f aca="false">IF(AND(K3175="Critical",N3175="No"),"URGENT - No Bed","Normal")</f>
        <v>Normal</v>
      </c>
      <c r="AD3175" s="34" t="n">
        <f aca="false">INDEX(Lookup_Tables!$B$3:$B$12,MATCH(H3175,Lookup_Tables!$A$3:$A$12,0))</f>
        <v>2700000</v>
      </c>
      <c r="AE3175" s="30" t="str">
        <f aca="false">INDEX(Lookup_Tables!$C$3:$C$12,MATCH(H3175,Lookup_Tables!$A$3:$A$12,0))</f>
        <v>Dr. Vikram Singh</v>
      </c>
      <c r="AF3175" s="30" t="str">
        <f aca="false">IFERROR(INDEX(Lookup_Tables!$F$16:$F$45,MATCH(I3175,Lookup_Tables!$E$16:$E$45,0)),"N/A")</f>
        <v>EMP227</v>
      </c>
      <c r="AG3175" s="30" t="n">
        <f aca="false">_xlfn.IFS(R3175="Recovered",4,R3175="Referred",3,R3175="Admitted",2,R3175="Deceased",1,TRUE(),0)</f>
        <v>4</v>
      </c>
      <c r="AH3175" s="30" t="str">
        <f aca="false">IF(T3175&gt;=4,"Satisfied",IF(T3175&gt;=3,"Neutral","Needs Improvement"))</f>
        <v>Satisfied</v>
      </c>
    </row>
    <row r="3176" customFormat="false" ht="15" hidden="false" customHeight="false" outlineLevel="0" collapsed="false">
      <c r="A3176" s="27" t="s">
        <v>4336</v>
      </c>
      <c r="B3176" s="27" t="s">
        <v>531</v>
      </c>
      <c r="C3176" s="27" t="n">
        <v>18</v>
      </c>
      <c r="D3176" s="27" t="s">
        <v>121</v>
      </c>
      <c r="E3176" s="28" t="n">
        <v>45318</v>
      </c>
      <c r="F3176" s="27" t="s">
        <v>1250</v>
      </c>
      <c r="G3176" s="28" t="n">
        <v>45321</v>
      </c>
      <c r="H3176" s="27" t="s">
        <v>183</v>
      </c>
      <c r="I3176" s="27" t="s">
        <v>430</v>
      </c>
      <c r="J3176" s="27" t="s">
        <v>431</v>
      </c>
      <c r="K3176" s="27" t="s">
        <v>156</v>
      </c>
      <c r="L3176" s="27" t="n">
        <v>44</v>
      </c>
      <c r="M3176" s="27" t="n">
        <v>41</v>
      </c>
      <c r="N3176" s="27" t="s">
        <v>127</v>
      </c>
      <c r="O3176" s="27" t="s">
        <v>128</v>
      </c>
      <c r="P3176" s="27" t="s">
        <v>187</v>
      </c>
      <c r="Q3176" s="29" t="n">
        <v>3599.69</v>
      </c>
      <c r="R3176" s="27" t="s">
        <v>130</v>
      </c>
      <c r="S3176" s="27" t="s">
        <v>164</v>
      </c>
      <c r="T3176" s="27" t="n">
        <v>3</v>
      </c>
      <c r="U3176" s="27" t="n">
        <f aca="false">YEAR(E3176)</f>
        <v>2024</v>
      </c>
      <c r="V3176" s="27" t="str">
        <f aca="false">TEXT(E3176,"MMM-YYYY")</f>
        <v>Jan-2024</v>
      </c>
      <c r="W3176" s="27" t="n">
        <f aca="false">MONTH(E3176)</f>
        <v>1</v>
      </c>
      <c r="X3176" s="27" t="str">
        <f aca="false">TEXT(WEEKDAY(E3176,2),"0")&amp;" - "&amp;TEXT(E3176,"dddd")</f>
        <v>6 - Saturday</v>
      </c>
      <c r="Y3176" s="27" t="str">
        <f aca="false">_xlfn.IFS(C3176&lt;18,"Child (0-17)",C3176&lt;40,"Young Adult (18-39)",C3176&lt;60,"Adult (40-59)",TRUE(),"Senior (60+)")</f>
        <v>Young Adult (18-39)</v>
      </c>
      <c r="Z3176" s="27" t="n">
        <f aca="false">ROUND(G3176-E3176,0)</f>
        <v>3</v>
      </c>
      <c r="AA3176" s="27" t="n">
        <f aca="false">L3176+M3176</f>
        <v>85</v>
      </c>
      <c r="AB3176" s="27" t="n">
        <f aca="false">IFERROR(ROUND(Q3176/AA3176,2),0)</f>
        <v>42.35</v>
      </c>
      <c r="AC3176" s="27" t="str">
        <f aca="false">IF(AND(K3176="Critical",N3176="No"),"URGENT - No Bed","Normal")</f>
        <v>Normal</v>
      </c>
      <c r="AD3176" s="33" t="n">
        <f aca="false">INDEX(Lookup_Tables!$B$3:$B$12,MATCH(H3176,Lookup_Tables!$A$3:$A$12,0))</f>
        <v>3100000</v>
      </c>
      <c r="AE3176" s="27" t="str">
        <f aca="false">INDEX(Lookup_Tables!$C$3:$C$12,MATCH(H3176,Lookup_Tables!$A$3:$A$12,0))</f>
        <v>Dr. Kavita Rao</v>
      </c>
      <c r="AF3176" s="27" t="str">
        <f aca="false">IFERROR(INDEX(Lookup_Tables!$F$16:$F$45,MATCH(I3176,Lookup_Tables!$E$16:$E$45,0)),"N/A")</f>
        <v>EMP224</v>
      </c>
      <c r="AG3176" s="27" t="n">
        <f aca="false">_xlfn.IFS(R3176="Recovered",4,R3176="Referred",3,R3176="Admitted",2,R3176="Deceased",1,TRUE(),0)</f>
        <v>4</v>
      </c>
      <c r="AH3176" s="27" t="str">
        <f aca="false">IF(T3176&gt;=4,"Satisfied",IF(T3176&gt;=3,"Neutral","Needs Improvement"))</f>
        <v>Neutral</v>
      </c>
    </row>
    <row r="3177" customFormat="false" ht="15" hidden="false" customHeight="false" outlineLevel="0" collapsed="false">
      <c r="A3177" s="30" t="s">
        <v>5872</v>
      </c>
      <c r="B3177" s="30" t="s">
        <v>3134</v>
      </c>
      <c r="C3177" s="30" t="n">
        <v>95</v>
      </c>
      <c r="D3177" s="30" t="s">
        <v>181</v>
      </c>
      <c r="E3177" s="31" t="n">
        <v>45304</v>
      </c>
      <c r="F3177" s="30" t="s">
        <v>1150</v>
      </c>
      <c r="G3177" s="31" t="n">
        <v>45305</v>
      </c>
      <c r="H3177" s="30" t="s">
        <v>161</v>
      </c>
      <c r="I3177" s="30" t="s">
        <v>538</v>
      </c>
      <c r="J3177" s="30" t="s">
        <v>258</v>
      </c>
      <c r="K3177" s="30" t="s">
        <v>138</v>
      </c>
      <c r="L3177" s="30" t="n">
        <v>54</v>
      </c>
      <c r="M3177" s="30" t="n">
        <v>29</v>
      </c>
      <c r="N3177" s="30" t="s">
        <v>127</v>
      </c>
      <c r="O3177" s="30" t="s">
        <v>149</v>
      </c>
      <c r="P3177" s="30" t="s">
        <v>187</v>
      </c>
      <c r="Q3177" s="32" t="n">
        <v>1116.69</v>
      </c>
      <c r="R3177" s="30" t="s">
        <v>172</v>
      </c>
      <c r="S3177" s="30" t="s">
        <v>164</v>
      </c>
      <c r="T3177" s="30" t="n">
        <v>2</v>
      </c>
      <c r="U3177" s="30" t="n">
        <f aca="false">YEAR(E3177)</f>
        <v>2024</v>
      </c>
      <c r="V3177" s="30" t="str">
        <f aca="false">TEXT(E3177,"MMM-YYYY")</f>
        <v>Jan-2024</v>
      </c>
      <c r="W3177" s="30" t="n">
        <f aca="false">MONTH(E3177)</f>
        <v>1</v>
      </c>
      <c r="X3177" s="30" t="str">
        <f aca="false">TEXT(WEEKDAY(E3177,2),"0")&amp;" - "&amp;TEXT(E3177,"dddd")</f>
        <v>6 - Saturday</v>
      </c>
      <c r="Y3177" s="30" t="str">
        <f aca="false">_xlfn.IFS(C3177&lt;18,"Child (0-17)",C3177&lt;40,"Young Adult (18-39)",C3177&lt;60,"Adult (40-59)",TRUE(),"Senior (60+)")</f>
        <v>Senior (60+)</v>
      </c>
      <c r="Z3177" s="30" t="n">
        <f aca="false">ROUND(G3177-E3177,0)</f>
        <v>1</v>
      </c>
      <c r="AA3177" s="30" t="n">
        <f aca="false">L3177+M3177</f>
        <v>83</v>
      </c>
      <c r="AB3177" s="30" t="n">
        <f aca="false">IFERROR(ROUND(Q3177/AA3177,2),0)</f>
        <v>13.45</v>
      </c>
      <c r="AC3177" s="30" t="str">
        <f aca="false">IF(AND(K3177="Critical",N3177="No"),"URGENT - No Bed","Normal")</f>
        <v>Normal</v>
      </c>
      <c r="AD3177" s="34" t="n">
        <f aca="false">INDEX(Lookup_Tables!$B$3:$B$12,MATCH(H3177,Lookup_Tables!$A$3:$A$12,0))</f>
        <v>3600000</v>
      </c>
      <c r="AE3177" s="30" t="str">
        <f aca="false">INDEX(Lookup_Tables!$C$3:$C$12,MATCH(H3177,Lookup_Tables!$A$3:$A$12,0))</f>
        <v>Dr. Sameer Joshi</v>
      </c>
      <c r="AF3177" s="30" t="str">
        <f aca="false">IFERROR(INDEX(Lookup_Tables!$F$16:$F$45,MATCH(I3177,Lookup_Tables!$E$16:$E$45,0)),"N/A")</f>
        <v>EMP221</v>
      </c>
      <c r="AG3177" s="30" t="n">
        <f aca="false">_xlfn.IFS(R3177="Recovered",4,R3177="Referred",3,R3177="Admitted",2,R3177="Deceased",1,TRUE(),0)</f>
        <v>2</v>
      </c>
      <c r="AH3177" s="30" t="str">
        <f aca="false">IF(T3177&gt;=4,"Satisfied",IF(T3177&gt;=3,"Neutral","Needs Improvement"))</f>
        <v>Needs Improvement</v>
      </c>
    </row>
    <row r="3178" customFormat="false" ht="15" hidden="false" customHeight="false" outlineLevel="0" collapsed="false">
      <c r="A3178" s="27" t="s">
        <v>5759</v>
      </c>
      <c r="B3178" s="27" t="s">
        <v>1787</v>
      </c>
      <c r="C3178" s="27" t="n">
        <v>14</v>
      </c>
      <c r="D3178" s="27" t="s">
        <v>181</v>
      </c>
      <c r="E3178" s="28" t="n">
        <v>45504</v>
      </c>
      <c r="F3178" s="27" t="s">
        <v>1132</v>
      </c>
      <c r="G3178" s="28" t="n">
        <v>45505</v>
      </c>
      <c r="H3178" s="27" t="s">
        <v>146</v>
      </c>
      <c r="I3178" s="27" t="s">
        <v>147</v>
      </c>
      <c r="J3178" s="27" t="s">
        <v>244</v>
      </c>
      <c r="K3178" s="27" t="s">
        <v>138</v>
      </c>
      <c r="L3178" s="27" t="n">
        <v>72</v>
      </c>
      <c r="M3178" s="27" t="n">
        <v>35</v>
      </c>
      <c r="N3178" s="27" t="s">
        <v>127</v>
      </c>
      <c r="O3178" s="27" t="s">
        <v>128</v>
      </c>
      <c r="P3178" s="27" t="s">
        <v>150</v>
      </c>
      <c r="Q3178" s="29" t="n">
        <v>2591.64</v>
      </c>
      <c r="R3178" s="27" t="s">
        <v>130</v>
      </c>
      <c r="S3178" s="27" t="s">
        <v>197</v>
      </c>
      <c r="T3178" s="27" t="n">
        <v>5</v>
      </c>
      <c r="U3178" s="27" t="n">
        <f aca="false">YEAR(E3178)</f>
        <v>2024</v>
      </c>
      <c r="V3178" s="27" t="str">
        <f aca="false">TEXT(E3178,"MMM-YYYY")</f>
        <v>Jul-2024</v>
      </c>
      <c r="W3178" s="27" t="n">
        <f aca="false">MONTH(E3178)</f>
        <v>7</v>
      </c>
      <c r="X3178" s="27" t="str">
        <f aca="false">TEXT(WEEKDAY(E3178,2),"0")&amp;" - "&amp;TEXT(E3178,"dddd")</f>
        <v>3 - Wednesday</v>
      </c>
      <c r="Y3178" s="27" t="str">
        <f aca="false">_xlfn.IFS(C3178&lt;18,"Child (0-17)",C3178&lt;40,"Young Adult (18-39)",C3178&lt;60,"Adult (40-59)",TRUE(),"Senior (60+)")</f>
        <v>Child (0-17)</v>
      </c>
      <c r="Z3178" s="27" t="n">
        <f aca="false">ROUND(G3178-E3178,0)</f>
        <v>1</v>
      </c>
      <c r="AA3178" s="27" t="n">
        <f aca="false">L3178+M3178</f>
        <v>107</v>
      </c>
      <c r="AB3178" s="27" t="n">
        <f aca="false">IFERROR(ROUND(Q3178/AA3178,2),0)</f>
        <v>24.22</v>
      </c>
      <c r="AC3178" s="27" t="str">
        <f aca="false">IF(AND(K3178="Critical",N3178="No"),"URGENT - No Bed","Normal")</f>
        <v>Normal</v>
      </c>
      <c r="AD3178" s="33" t="n">
        <f aca="false">INDEX(Lookup_Tables!$B$3:$B$12,MATCH(H3178,Lookup_Tables!$A$3:$A$12,0))</f>
        <v>2700000</v>
      </c>
      <c r="AE3178" s="27" t="str">
        <f aca="false">INDEX(Lookup_Tables!$C$3:$C$12,MATCH(H3178,Lookup_Tables!$A$3:$A$12,0))</f>
        <v>Dr. Vikram Singh</v>
      </c>
      <c r="AF3178" s="27" t="str">
        <f aca="false">IFERROR(INDEX(Lookup_Tables!$F$16:$F$45,MATCH(I3178,Lookup_Tables!$E$16:$E$45,0)),"N/A")</f>
        <v>EMP229</v>
      </c>
      <c r="AG3178" s="27" t="n">
        <f aca="false">_xlfn.IFS(R3178="Recovered",4,R3178="Referred",3,R3178="Admitted",2,R3178="Deceased",1,TRUE(),0)</f>
        <v>4</v>
      </c>
      <c r="AH3178" s="27" t="str">
        <f aca="false">IF(T3178&gt;=4,"Satisfied",IF(T3178&gt;=3,"Neutral","Needs Improvement"))</f>
        <v>Satisfied</v>
      </c>
    </row>
    <row r="3179" customFormat="false" ht="15" hidden="false" customHeight="false" outlineLevel="0" collapsed="false">
      <c r="A3179" s="30" t="s">
        <v>5001</v>
      </c>
      <c r="B3179" s="30" t="s">
        <v>2606</v>
      </c>
      <c r="C3179" s="30" t="n">
        <v>0</v>
      </c>
      <c r="D3179" s="30" t="s">
        <v>121</v>
      </c>
      <c r="E3179" s="31" t="n">
        <v>45626</v>
      </c>
      <c r="F3179" s="30" t="s">
        <v>226</v>
      </c>
      <c r="G3179" s="31" t="n">
        <v>45626</v>
      </c>
      <c r="H3179" s="30" t="s">
        <v>146</v>
      </c>
      <c r="I3179" s="30" t="s">
        <v>176</v>
      </c>
      <c r="J3179" s="30" t="s">
        <v>568</v>
      </c>
      <c r="K3179" s="30" t="s">
        <v>138</v>
      </c>
      <c r="L3179" s="30" t="n">
        <v>63</v>
      </c>
      <c r="M3179" s="30" t="n">
        <v>21</v>
      </c>
      <c r="N3179" s="30" t="s">
        <v>127</v>
      </c>
      <c r="O3179" s="30" t="s">
        <v>171</v>
      </c>
      <c r="P3179" s="30" t="s">
        <v>129</v>
      </c>
      <c r="Q3179" s="32" t="n">
        <v>1607.28</v>
      </c>
      <c r="R3179" s="30" t="s">
        <v>130</v>
      </c>
      <c r="S3179" s="30" t="s">
        <v>223</v>
      </c>
      <c r="T3179" s="30" t="n">
        <v>4</v>
      </c>
      <c r="U3179" s="30" t="n">
        <f aca="false">YEAR(E3179)</f>
        <v>2024</v>
      </c>
      <c r="V3179" s="30" t="str">
        <f aca="false">TEXT(E3179,"MMM-YYYY")</f>
        <v>Nov-2024</v>
      </c>
      <c r="W3179" s="30" t="n">
        <f aca="false">MONTH(E3179)</f>
        <v>11</v>
      </c>
      <c r="X3179" s="30" t="str">
        <f aca="false">TEXT(WEEKDAY(E3179,2),"0")&amp;" - "&amp;TEXT(E3179,"dddd")</f>
        <v>6 - Saturday</v>
      </c>
      <c r="Y3179" s="30" t="str">
        <f aca="false">_xlfn.IFS(C3179&lt;18,"Child (0-17)",C3179&lt;40,"Young Adult (18-39)",C3179&lt;60,"Adult (40-59)",TRUE(),"Senior (60+)")</f>
        <v>Child (0-17)</v>
      </c>
      <c r="Z3179" s="30" t="n">
        <f aca="false">ROUND(G3179-E3179,0)</f>
        <v>0</v>
      </c>
      <c r="AA3179" s="30" t="n">
        <f aca="false">L3179+M3179</f>
        <v>84</v>
      </c>
      <c r="AB3179" s="30" t="n">
        <f aca="false">IFERROR(ROUND(Q3179/AA3179,2),0)</f>
        <v>19.13</v>
      </c>
      <c r="AC3179" s="30" t="str">
        <f aca="false">IF(AND(K3179="Critical",N3179="No"),"URGENT - No Bed","Normal")</f>
        <v>Normal</v>
      </c>
      <c r="AD3179" s="34" t="n">
        <f aca="false">INDEX(Lookup_Tables!$B$3:$B$12,MATCH(H3179,Lookup_Tables!$A$3:$A$12,0))</f>
        <v>2700000</v>
      </c>
      <c r="AE3179" s="30" t="str">
        <f aca="false">INDEX(Lookup_Tables!$C$3:$C$12,MATCH(H3179,Lookup_Tables!$A$3:$A$12,0))</f>
        <v>Dr. Vikram Singh</v>
      </c>
      <c r="AF3179" s="30" t="str">
        <f aca="false">IFERROR(INDEX(Lookup_Tables!$F$16:$F$45,MATCH(I3179,Lookup_Tables!$E$16:$E$45,0)),"N/A")</f>
        <v>EMP227</v>
      </c>
      <c r="AG3179" s="30" t="n">
        <f aca="false">_xlfn.IFS(R3179="Recovered",4,R3179="Referred",3,R3179="Admitted",2,R3179="Deceased",1,TRUE(),0)</f>
        <v>4</v>
      </c>
      <c r="AH3179" s="30" t="str">
        <f aca="false">IF(T3179&gt;=4,"Satisfied",IF(T3179&gt;=3,"Neutral","Needs Improvement"))</f>
        <v>Satisfied</v>
      </c>
    </row>
    <row r="3180" customFormat="false" ht="15" hidden="false" customHeight="false" outlineLevel="0" collapsed="false">
      <c r="A3180" s="27" t="s">
        <v>5621</v>
      </c>
      <c r="B3180" s="27" t="s">
        <v>289</v>
      </c>
      <c r="C3180" s="27" t="n">
        <v>84</v>
      </c>
      <c r="D3180" s="27" t="s">
        <v>121</v>
      </c>
      <c r="E3180" s="28" t="n">
        <v>45392</v>
      </c>
      <c r="F3180" s="27" t="s">
        <v>1711</v>
      </c>
      <c r="G3180" s="28" t="n">
        <v>45392</v>
      </c>
      <c r="H3180" s="27" t="s">
        <v>206</v>
      </c>
      <c r="I3180" s="27" t="s">
        <v>232</v>
      </c>
      <c r="J3180" s="27" t="s">
        <v>469</v>
      </c>
      <c r="K3180" s="27" t="s">
        <v>138</v>
      </c>
      <c r="L3180" s="27" t="n">
        <v>47</v>
      </c>
      <c r="M3180" s="27" t="n">
        <v>19</v>
      </c>
      <c r="N3180" s="27" t="s">
        <v>127</v>
      </c>
      <c r="O3180" s="27" t="s">
        <v>171</v>
      </c>
      <c r="P3180" s="27" t="s">
        <v>150</v>
      </c>
      <c r="Q3180" s="29" t="n">
        <v>1608.03</v>
      </c>
      <c r="R3180" s="27" t="s">
        <v>130</v>
      </c>
      <c r="S3180" s="27" t="s">
        <v>192</v>
      </c>
      <c r="T3180" s="27" t="n">
        <v>2</v>
      </c>
      <c r="U3180" s="27" t="n">
        <f aca="false">YEAR(E3180)</f>
        <v>2024</v>
      </c>
      <c r="V3180" s="27" t="str">
        <f aca="false">TEXT(E3180,"MMM-YYYY")</f>
        <v>Apr-2024</v>
      </c>
      <c r="W3180" s="27" t="n">
        <f aca="false">MONTH(E3180)</f>
        <v>4</v>
      </c>
      <c r="X3180" s="27" t="str">
        <f aca="false">TEXT(WEEKDAY(E3180,2),"0")&amp;" - "&amp;TEXT(E3180,"dddd")</f>
        <v>3 - Wednesday</v>
      </c>
      <c r="Y3180" s="27" t="str">
        <f aca="false">_xlfn.IFS(C3180&lt;18,"Child (0-17)",C3180&lt;40,"Young Adult (18-39)",C3180&lt;60,"Adult (40-59)",TRUE(),"Senior (60+)")</f>
        <v>Senior (60+)</v>
      </c>
      <c r="Z3180" s="27" t="n">
        <f aca="false">ROUND(G3180-E3180,0)</f>
        <v>0</v>
      </c>
      <c r="AA3180" s="27" t="n">
        <f aca="false">L3180+M3180</f>
        <v>66</v>
      </c>
      <c r="AB3180" s="27" t="n">
        <f aca="false">IFERROR(ROUND(Q3180/AA3180,2),0)</f>
        <v>24.36</v>
      </c>
      <c r="AC3180" s="27" t="str">
        <f aca="false">IF(AND(K3180="Critical",N3180="No"),"URGENT - No Bed","Normal")</f>
        <v>Normal</v>
      </c>
      <c r="AD3180" s="33" t="n">
        <f aca="false">INDEX(Lookup_Tables!$B$3:$B$12,MATCH(H3180,Lookup_Tables!$A$3:$A$12,0))</f>
        <v>2800000</v>
      </c>
      <c r="AE3180" s="27" t="str">
        <f aca="false">INDEX(Lookup_Tables!$C$3:$C$12,MATCH(H3180,Lookup_Tables!$A$3:$A$12,0))</f>
        <v>Dr. Suresh Nair</v>
      </c>
      <c r="AF3180" s="27" t="str">
        <f aca="false">IFERROR(INDEX(Lookup_Tables!$F$16:$F$45,MATCH(I3180,Lookup_Tables!$E$16:$E$45,0)),"N/A")</f>
        <v>EMP210</v>
      </c>
      <c r="AG3180" s="27" t="n">
        <f aca="false">_xlfn.IFS(R3180="Recovered",4,R3180="Referred",3,R3180="Admitted",2,R3180="Deceased",1,TRUE(),0)</f>
        <v>4</v>
      </c>
      <c r="AH3180" s="27" t="str">
        <f aca="false">IF(T3180&gt;=4,"Satisfied",IF(T3180&gt;=3,"Neutral","Needs Improvement"))</f>
        <v>Needs Improvement</v>
      </c>
    </row>
    <row r="3181" customFormat="false" ht="15" hidden="false" customHeight="false" outlineLevel="0" collapsed="false">
      <c r="A3181" s="30" t="s">
        <v>4847</v>
      </c>
      <c r="B3181" s="30" t="s">
        <v>973</v>
      </c>
      <c r="C3181" s="30" t="n">
        <v>2</v>
      </c>
      <c r="D3181" s="30" t="s">
        <v>181</v>
      </c>
      <c r="E3181" s="31" t="n">
        <v>45605</v>
      </c>
      <c r="F3181" s="30" t="s">
        <v>1016</v>
      </c>
      <c r="G3181" s="31" t="n">
        <v>45608</v>
      </c>
      <c r="H3181" s="30" t="s">
        <v>206</v>
      </c>
      <c r="I3181" s="30" t="s">
        <v>300</v>
      </c>
      <c r="J3181" s="30" t="s">
        <v>233</v>
      </c>
      <c r="K3181" s="30" t="s">
        <v>156</v>
      </c>
      <c r="L3181" s="30" t="n">
        <v>44</v>
      </c>
      <c r="M3181" s="30" t="n">
        <v>50</v>
      </c>
      <c r="N3181" s="30" t="s">
        <v>127</v>
      </c>
      <c r="O3181" s="30" t="s">
        <v>149</v>
      </c>
      <c r="P3181" s="30" t="s">
        <v>140</v>
      </c>
      <c r="Q3181" s="32" t="n">
        <v>3443.05</v>
      </c>
      <c r="R3181" s="30" t="s">
        <v>130</v>
      </c>
      <c r="S3181" s="30" t="s">
        <v>197</v>
      </c>
      <c r="T3181" s="30" t="n">
        <v>3</v>
      </c>
      <c r="U3181" s="30" t="n">
        <f aca="false">YEAR(E3181)</f>
        <v>2024</v>
      </c>
      <c r="V3181" s="30" t="str">
        <f aca="false">TEXT(E3181,"MMM-YYYY")</f>
        <v>Nov-2024</v>
      </c>
      <c r="W3181" s="30" t="n">
        <f aca="false">MONTH(E3181)</f>
        <v>11</v>
      </c>
      <c r="X3181" s="30" t="str">
        <f aca="false">TEXT(WEEKDAY(E3181,2),"0")&amp;" - "&amp;TEXT(E3181,"dddd")</f>
        <v>6 - Saturday</v>
      </c>
      <c r="Y3181" s="30" t="str">
        <f aca="false">_xlfn.IFS(C3181&lt;18,"Child (0-17)",C3181&lt;40,"Young Adult (18-39)",C3181&lt;60,"Adult (40-59)",TRUE(),"Senior (60+)")</f>
        <v>Child (0-17)</v>
      </c>
      <c r="Z3181" s="30" t="n">
        <f aca="false">ROUND(G3181-E3181,0)</f>
        <v>3</v>
      </c>
      <c r="AA3181" s="30" t="n">
        <f aca="false">L3181+M3181</f>
        <v>94</v>
      </c>
      <c r="AB3181" s="30" t="n">
        <f aca="false">IFERROR(ROUND(Q3181/AA3181,2),0)</f>
        <v>36.63</v>
      </c>
      <c r="AC3181" s="30" t="str">
        <f aca="false">IF(AND(K3181="Critical",N3181="No"),"URGENT - No Bed","Normal")</f>
        <v>Normal</v>
      </c>
      <c r="AD3181" s="34" t="n">
        <f aca="false">INDEX(Lookup_Tables!$B$3:$B$12,MATCH(H3181,Lookup_Tables!$A$3:$A$12,0))</f>
        <v>2800000</v>
      </c>
      <c r="AE3181" s="30" t="str">
        <f aca="false">INDEX(Lookup_Tables!$C$3:$C$12,MATCH(H3181,Lookup_Tables!$A$3:$A$12,0))</f>
        <v>Dr. Suresh Nair</v>
      </c>
      <c r="AF3181" s="30" t="str">
        <f aca="false">IFERROR(INDEX(Lookup_Tables!$F$16:$F$45,MATCH(I3181,Lookup_Tables!$E$16:$E$45,0)),"N/A")</f>
        <v>EMP211</v>
      </c>
      <c r="AG3181" s="30" t="n">
        <f aca="false">_xlfn.IFS(R3181="Recovered",4,R3181="Referred",3,R3181="Admitted",2,R3181="Deceased",1,TRUE(),0)</f>
        <v>4</v>
      </c>
      <c r="AH3181" s="30" t="str">
        <f aca="false">IF(T3181&gt;=4,"Satisfied",IF(T3181&gt;=3,"Neutral","Needs Improvement"))</f>
        <v>Neutral</v>
      </c>
    </row>
    <row r="3182" customFormat="false" ht="15" hidden="false" customHeight="false" outlineLevel="0" collapsed="false">
      <c r="A3182" s="27" t="s">
        <v>7040</v>
      </c>
      <c r="B3182" s="27" t="s">
        <v>1622</v>
      </c>
      <c r="C3182" s="27" t="n">
        <v>59</v>
      </c>
      <c r="D3182" s="27" t="s">
        <v>121</v>
      </c>
      <c r="E3182" s="28" t="n">
        <v>45490</v>
      </c>
      <c r="F3182" s="27" t="s">
        <v>1162</v>
      </c>
      <c r="G3182" s="28" t="n">
        <v>45490</v>
      </c>
      <c r="H3182" s="27" t="s">
        <v>242</v>
      </c>
      <c r="I3182" s="27" t="s">
        <v>466</v>
      </c>
      <c r="J3182" s="27" t="s">
        <v>316</v>
      </c>
      <c r="K3182" s="27" t="s">
        <v>138</v>
      </c>
      <c r="L3182" s="27" t="n">
        <v>61</v>
      </c>
      <c r="M3182" s="27" t="n">
        <v>23</v>
      </c>
      <c r="N3182" s="27" t="s">
        <v>186</v>
      </c>
      <c r="O3182" s="27" t="s">
        <v>139</v>
      </c>
      <c r="P3182" s="27" t="s">
        <v>129</v>
      </c>
      <c r="Q3182" s="29" t="n">
        <v>1651.07</v>
      </c>
      <c r="R3182" s="27" t="s">
        <v>130</v>
      </c>
      <c r="S3182" s="27" t="s">
        <v>335</v>
      </c>
      <c r="T3182" s="27" t="n">
        <v>5</v>
      </c>
      <c r="U3182" s="27" t="n">
        <f aca="false">YEAR(E3182)</f>
        <v>2024</v>
      </c>
      <c r="V3182" s="27" t="str">
        <f aca="false">TEXT(E3182,"MMM-YYYY")</f>
        <v>Jul-2024</v>
      </c>
      <c r="W3182" s="27" t="n">
        <f aca="false">MONTH(E3182)</f>
        <v>7</v>
      </c>
      <c r="X3182" s="27" t="str">
        <f aca="false">TEXT(WEEKDAY(E3182,2),"0")&amp;" - "&amp;TEXT(E3182,"dddd")</f>
        <v>3 - Wednesday</v>
      </c>
      <c r="Y3182" s="27" t="str">
        <f aca="false">_xlfn.IFS(C3182&lt;18,"Child (0-17)",C3182&lt;40,"Young Adult (18-39)",C3182&lt;60,"Adult (40-59)",TRUE(),"Senior (60+)")</f>
        <v>Adult (40-59)</v>
      </c>
      <c r="Z3182" s="27" t="n">
        <f aca="false">ROUND(G3182-E3182,0)</f>
        <v>0</v>
      </c>
      <c r="AA3182" s="27" t="n">
        <f aca="false">L3182+M3182</f>
        <v>84</v>
      </c>
      <c r="AB3182" s="27" t="n">
        <f aca="false">IFERROR(ROUND(Q3182/AA3182,2),0)</f>
        <v>19.66</v>
      </c>
      <c r="AC3182" s="27" t="str">
        <f aca="false">IF(AND(K3182="Critical",N3182="No"),"URGENT - No Bed","Normal")</f>
        <v>Normal</v>
      </c>
      <c r="AD3182" s="33" t="n">
        <f aca="false">INDEX(Lookup_Tables!$B$3:$B$12,MATCH(H3182,Lookup_Tables!$A$3:$A$12,0))</f>
        <v>3000000</v>
      </c>
      <c r="AE3182" s="27" t="str">
        <f aca="false">INDEX(Lookup_Tables!$C$3:$C$12,MATCH(H3182,Lookup_Tables!$A$3:$A$12,0))</f>
        <v>Dr. Pooja Iyer</v>
      </c>
      <c r="AF3182" s="27" t="str">
        <f aca="false">IFERROR(INDEX(Lookup_Tables!$F$16:$F$45,MATCH(I3182,Lookup_Tables!$E$16:$E$45,0)),"N/A")</f>
        <v>EMP212</v>
      </c>
      <c r="AG3182" s="27" t="n">
        <f aca="false">_xlfn.IFS(R3182="Recovered",4,R3182="Referred",3,R3182="Admitted",2,R3182="Deceased",1,TRUE(),0)</f>
        <v>4</v>
      </c>
      <c r="AH3182" s="27" t="str">
        <f aca="false">IF(T3182&gt;=4,"Satisfied",IF(T3182&gt;=3,"Neutral","Needs Improvement"))</f>
        <v>Satisfied</v>
      </c>
    </row>
    <row r="3183" customFormat="false" ht="15" hidden="false" customHeight="false" outlineLevel="0" collapsed="false">
      <c r="A3183" s="30" t="s">
        <v>5736</v>
      </c>
      <c r="B3183" s="30" t="s">
        <v>246</v>
      </c>
      <c r="C3183" s="30" t="n">
        <v>31</v>
      </c>
      <c r="D3183" s="30" t="s">
        <v>181</v>
      </c>
      <c r="E3183" s="31" t="n">
        <v>45392</v>
      </c>
      <c r="F3183" s="30" t="s">
        <v>1583</v>
      </c>
      <c r="G3183" s="31" t="n">
        <v>45404</v>
      </c>
      <c r="H3183" s="30" t="s">
        <v>217</v>
      </c>
      <c r="I3183" s="30" t="s">
        <v>392</v>
      </c>
      <c r="J3183" s="30" t="s">
        <v>483</v>
      </c>
      <c r="K3183" s="30" t="s">
        <v>202</v>
      </c>
      <c r="L3183" s="30" t="n">
        <v>3</v>
      </c>
      <c r="M3183" s="30" t="n">
        <v>124</v>
      </c>
      <c r="N3183" s="30" t="s">
        <v>186</v>
      </c>
      <c r="O3183" s="30" t="s">
        <v>128</v>
      </c>
      <c r="P3183" s="30" t="s">
        <v>150</v>
      </c>
      <c r="Q3183" s="32" t="n">
        <v>16610.74</v>
      </c>
      <c r="R3183" s="30" t="s">
        <v>462</v>
      </c>
      <c r="S3183" s="30" t="s">
        <v>141</v>
      </c>
      <c r="T3183" s="30" t="n">
        <v>4</v>
      </c>
      <c r="U3183" s="30" t="n">
        <f aca="false">YEAR(E3183)</f>
        <v>2024</v>
      </c>
      <c r="V3183" s="30" t="str">
        <f aca="false">TEXT(E3183,"MMM-YYYY")</f>
        <v>Apr-2024</v>
      </c>
      <c r="W3183" s="30" t="n">
        <f aca="false">MONTH(E3183)</f>
        <v>4</v>
      </c>
      <c r="X3183" s="30" t="str">
        <f aca="false">TEXT(WEEKDAY(E3183,2),"0")&amp;" - "&amp;TEXT(E3183,"dddd")</f>
        <v>3 - Wednesday</v>
      </c>
      <c r="Y3183" s="30" t="str">
        <f aca="false">_xlfn.IFS(C3183&lt;18,"Child (0-17)",C3183&lt;40,"Young Adult (18-39)",C3183&lt;60,"Adult (40-59)",TRUE(),"Senior (60+)")</f>
        <v>Young Adult (18-39)</v>
      </c>
      <c r="Z3183" s="30" t="n">
        <f aca="false">ROUND(G3183-E3183,0)</f>
        <v>12</v>
      </c>
      <c r="AA3183" s="30" t="n">
        <f aca="false">L3183+M3183</f>
        <v>127</v>
      </c>
      <c r="AB3183" s="30" t="n">
        <f aca="false">IFERROR(ROUND(Q3183/AA3183,2),0)</f>
        <v>130.79</v>
      </c>
      <c r="AC3183" s="30" t="str">
        <f aca="false">IF(AND(K3183="Critical",N3183="No"),"URGENT - No Bed","Normal")</f>
        <v>Normal</v>
      </c>
      <c r="AD3183" s="34" t="n">
        <f aca="false">INDEX(Lookup_Tables!$B$3:$B$12,MATCH(H3183,Lookup_Tables!$A$3:$A$12,0))</f>
        <v>4200000</v>
      </c>
      <c r="AE3183" s="30" t="str">
        <f aca="false">INDEX(Lookup_Tables!$C$3:$C$12,MATCH(H3183,Lookup_Tables!$A$3:$A$12,0))</f>
        <v>Dr. Anil Kapoor</v>
      </c>
      <c r="AF3183" s="30" t="str">
        <f aca="false">IFERROR(INDEX(Lookup_Tables!$F$16:$F$45,MATCH(I3183,Lookup_Tables!$E$16:$E$45,0)),"N/A")</f>
        <v>EMP202</v>
      </c>
      <c r="AG3183" s="30" t="n">
        <f aca="false">_xlfn.IFS(R3183="Recovered",4,R3183="Referred",3,R3183="Admitted",2,R3183="Deceased",1,TRUE(),0)</f>
        <v>1</v>
      </c>
      <c r="AH3183" s="30" t="str">
        <f aca="false">IF(T3183&gt;=4,"Satisfied",IF(T3183&gt;=3,"Neutral","Needs Improvement"))</f>
        <v>Satisfied</v>
      </c>
    </row>
    <row r="3184" customFormat="false" ht="15" hidden="false" customHeight="false" outlineLevel="0" collapsed="false">
      <c r="A3184" s="27" t="s">
        <v>1931</v>
      </c>
      <c r="B3184" s="27" t="s">
        <v>836</v>
      </c>
      <c r="C3184" s="27" t="n">
        <v>69</v>
      </c>
      <c r="D3184" s="27" t="s">
        <v>121</v>
      </c>
      <c r="E3184" s="28" t="n">
        <v>45444</v>
      </c>
      <c r="F3184" s="27" t="s">
        <v>527</v>
      </c>
      <c r="G3184" s="28" t="n">
        <v>45446</v>
      </c>
      <c r="H3184" s="27" t="s">
        <v>161</v>
      </c>
      <c r="I3184" s="27" t="s">
        <v>320</v>
      </c>
      <c r="J3184" s="27" t="s">
        <v>163</v>
      </c>
      <c r="K3184" s="27" t="s">
        <v>126</v>
      </c>
      <c r="L3184" s="27" t="n">
        <v>25</v>
      </c>
      <c r="M3184" s="27" t="n">
        <v>81</v>
      </c>
      <c r="N3184" s="27" t="s">
        <v>186</v>
      </c>
      <c r="O3184" s="27" t="s">
        <v>139</v>
      </c>
      <c r="P3184" s="27" t="s">
        <v>129</v>
      </c>
      <c r="Q3184" s="29" t="n">
        <v>7937.4</v>
      </c>
      <c r="R3184" s="27" t="s">
        <v>130</v>
      </c>
      <c r="S3184" s="27" t="s">
        <v>223</v>
      </c>
      <c r="T3184" s="27" t="n">
        <v>5</v>
      </c>
      <c r="U3184" s="27" t="n">
        <f aca="false">YEAR(E3184)</f>
        <v>2024</v>
      </c>
      <c r="V3184" s="27" t="str">
        <f aca="false">TEXT(E3184,"MMM-YYYY")</f>
        <v>Jun-2024</v>
      </c>
      <c r="W3184" s="27" t="n">
        <f aca="false">MONTH(E3184)</f>
        <v>6</v>
      </c>
      <c r="X3184" s="27" t="str">
        <f aca="false">TEXT(WEEKDAY(E3184,2),"0")&amp;" - "&amp;TEXT(E3184,"dddd")</f>
        <v>6 - Saturday</v>
      </c>
      <c r="Y3184" s="27" t="str">
        <f aca="false">_xlfn.IFS(C3184&lt;18,"Child (0-17)",C3184&lt;40,"Young Adult (18-39)",C3184&lt;60,"Adult (40-59)",TRUE(),"Senior (60+)")</f>
        <v>Senior (60+)</v>
      </c>
      <c r="Z3184" s="27" t="n">
        <f aca="false">ROUND(G3184-E3184,0)</f>
        <v>2</v>
      </c>
      <c r="AA3184" s="27" t="n">
        <f aca="false">L3184+M3184</f>
        <v>106</v>
      </c>
      <c r="AB3184" s="27" t="n">
        <f aca="false">IFERROR(ROUND(Q3184/AA3184,2),0)</f>
        <v>74.88</v>
      </c>
      <c r="AC3184" s="27" t="str">
        <f aca="false">IF(AND(K3184="Critical",N3184="No"),"URGENT - No Bed","Normal")</f>
        <v>Normal</v>
      </c>
      <c r="AD3184" s="33" t="n">
        <f aca="false">INDEX(Lookup_Tables!$B$3:$B$12,MATCH(H3184,Lookup_Tables!$A$3:$A$12,0))</f>
        <v>3600000</v>
      </c>
      <c r="AE3184" s="27" t="str">
        <f aca="false">INDEX(Lookup_Tables!$C$3:$C$12,MATCH(H3184,Lookup_Tables!$A$3:$A$12,0))</f>
        <v>Dr. Sameer Joshi</v>
      </c>
      <c r="AF3184" s="27" t="str">
        <f aca="false">IFERROR(INDEX(Lookup_Tables!$F$16:$F$45,MATCH(I3184,Lookup_Tables!$E$16:$E$45,0)),"N/A")</f>
        <v>EMP223</v>
      </c>
      <c r="AG3184" s="27" t="n">
        <f aca="false">_xlfn.IFS(R3184="Recovered",4,R3184="Referred",3,R3184="Admitted",2,R3184="Deceased",1,TRUE(),0)</f>
        <v>4</v>
      </c>
      <c r="AH3184" s="27" t="str">
        <f aca="false">IF(T3184&gt;=4,"Satisfied",IF(T3184&gt;=3,"Neutral","Needs Improvement"))</f>
        <v>Satisfied</v>
      </c>
    </row>
    <row r="3185" customFormat="false" ht="15" hidden="false" customHeight="false" outlineLevel="0" collapsed="false">
      <c r="A3185" s="30" t="s">
        <v>4509</v>
      </c>
      <c r="B3185" s="30" t="s">
        <v>2758</v>
      </c>
      <c r="C3185" s="30" t="n">
        <v>37</v>
      </c>
      <c r="D3185" s="30" t="s">
        <v>121</v>
      </c>
      <c r="E3185" s="31" t="n">
        <v>45387</v>
      </c>
      <c r="F3185" s="30" t="s">
        <v>1155</v>
      </c>
      <c r="G3185" s="31" t="n">
        <v>45388</v>
      </c>
      <c r="H3185" s="30" t="s">
        <v>168</v>
      </c>
      <c r="I3185" s="30" t="s">
        <v>196</v>
      </c>
      <c r="J3185" s="30" t="s">
        <v>191</v>
      </c>
      <c r="K3185" s="30" t="s">
        <v>156</v>
      </c>
      <c r="L3185" s="30" t="n">
        <v>59</v>
      </c>
      <c r="M3185" s="30" t="n">
        <v>44</v>
      </c>
      <c r="N3185" s="30" t="s">
        <v>186</v>
      </c>
      <c r="O3185" s="30" t="s">
        <v>128</v>
      </c>
      <c r="P3185" s="30" t="s">
        <v>140</v>
      </c>
      <c r="Q3185" s="32" t="n">
        <v>4283.57</v>
      </c>
      <c r="R3185" s="30" t="s">
        <v>172</v>
      </c>
      <c r="S3185" s="30" t="s">
        <v>131</v>
      </c>
      <c r="T3185" s="30" t="n">
        <v>1</v>
      </c>
      <c r="U3185" s="30" t="n">
        <f aca="false">YEAR(E3185)</f>
        <v>2024</v>
      </c>
      <c r="V3185" s="30" t="str">
        <f aca="false">TEXT(E3185,"MMM-YYYY")</f>
        <v>Apr-2024</v>
      </c>
      <c r="W3185" s="30" t="n">
        <f aca="false">MONTH(E3185)</f>
        <v>4</v>
      </c>
      <c r="X3185" s="30" t="str">
        <f aca="false">TEXT(WEEKDAY(E3185,2),"0")&amp;" - "&amp;TEXT(E3185,"dddd")</f>
        <v>5 - Friday</v>
      </c>
      <c r="Y3185" s="30" t="str">
        <f aca="false">_xlfn.IFS(C3185&lt;18,"Child (0-17)",C3185&lt;40,"Young Adult (18-39)",C3185&lt;60,"Adult (40-59)",TRUE(),"Senior (60+)")</f>
        <v>Young Adult (18-39)</v>
      </c>
      <c r="Z3185" s="30" t="n">
        <f aca="false">ROUND(G3185-E3185,0)</f>
        <v>1</v>
      </c>
      <c r="AA3185" s="30" t="n">
        <f aca="false">L3185+M3185</f>
        <v>103</v>
      </c>
      <c r="AB3185" s="30" t="n">
        <f aca="false">IFERROR(ROUND(Q3185/AA3185,2),0)</f>
        <v>41.59</v>
      </c>
      <c r="AC3185" s="30" t="str">
        <f aca="false">IF(AND(K3185="Critical",N3185="No"),"URGENT - No Bed","Normal")</f>
        <v>Normal</v>
      </c>
      <c r="AD3185" s="34" t="n">
        <f aca="false">INDEX(Lookup_Tables!$B$3:$B$12,MATCH(H3185,Lookup_Tables!$A$3:$A$12,0))</f>
        <v>4400000</v>
      </c>
      <c r="AE3185" s="30" t="str">
        <f aca="false">INDEX(Lookup_Tables!$C$3:$C$12,MATCH(H3185,Lookup_Tables!$A$3:$A$12,0))</f>
        <v>Dr. Neha Chopra</v>
      </c>
      <c r="AF3185" s="30" t="str">
        <f aca="false">IFERROR(INDEX(Lookup_Tables!$F$16:$F$45,MATCH(I3185,Lookup_Tables!$E$16:$E$45,0)),"N/A")</f>
        <v>EMP219</v>
      </c>
      <c r="AG3185" s="30" t="n">
        <f aca="false">_xlfn.IFS(R3185="Recovered",4,R3185="Referred",3,R3185="Admitted",2,R3185="Deceased",1,TRUE(),0)</f>
        <v>2</v>
      </c>
      <c r="AH3185" s="30" t="str">
        <f aca="false">IF(T3185&gt;=4,"Satisfied",IF(T3185&gt;=3,"Neutral","Needs Improvement"))</f>
        <v>Needs Improvement</v>
      </c>
    </row>
    <row r="3186" customFormat="false" ht="15" hidden="false" customHeight="false" outlineLevel="0" collapsed="false">
      <c r="A3186" s="27" t="s">
        <v>6816</v>
      </c>
      <c r="B3186" s="27" t="s">
        <v>4684</v>
      </c>
      <c r="C3186" s="27" t="n">
        <v>25</v>
      </c>
      <c r="D3186" s="27" t="s">
        <v>121</v>
      </c>
      <c r="E3186" s="28" t="n">
        <v>45633</v>
      </c>
      <c r="F3186" s="27" t="s">
        <v>429</v>
      </c>
      <c r="G3186" s="28" t="n">
        <v>45633</v>
      </c>
      <c r="H3186" s="27" t="s">
        <v>146</v>
      </c>
      <c r="I3186" s="27" t="s">
        <v>176</v>
      </c>
      <c r="J3186" s="27" t="s">
        <v>222</v>
      </c>
      <c r="K3186" s="27" t="s">
        <v>156</v>
      </c>
      <c r="L3186" s="27" t="n">
        <v>33</v>
      </c>
      <c r="M3186" s="27" t="n">
        <v>69</v>
      </c>
      <c r="N3186" s="27" t="s">
        <v>186</v>
      </c>
      <c r="O3186" s="27" t="s">
        <v>139</v>
      </c>
      <c r="P3186" s="27" t="s">
        <v>187</v>
      </c>
      <c r="Q3186" s="29" t="n">
        <v>3651.39</v>
      </c>
      <c r="R3186" s="27" t="s">
        <v>130</v>
      </c>
      <c r="S3186" s="27" t="s">
        <v>141</v>
      </c>
      <c r="T3186" s="27" t="n">
        <v>4</v>
      </c>
      <c r="U3186" s="27" t="n">
        <f aca="false">YEAR(E3186)</f>
        <v>2024</v>
      </c>
      <c r="V3186" s="27" t="str">
        <f aca="false">TEXT(E3186,"MMM-YYYY")</f>
        <v>Dec-2024</v>
      </c>
      <c r="W3186" s="27" t="n">
        <f aca="false">MONTH(E3186)</f>
        <v>12</v>
      </c>
      <c r="X3186" s="27" t="str">
        <f aca="false">TEXT(WEEKDAY(E3186,2),"0")&amp;" - "&amp;TEXT(E3186,"dddd")</f>
        <v>6 - Saturday</v>
      </c>
      <c r="Y3186" s="27" t="str">
        <f aca="false">_xlfn.IFS(C3186&lt;18,"Child (0-17)",C3186&lt;40,"Young Adult (18-39)",C3186&lt;60,"Adult (40-59)",TRUE(),"Senior (60+)")</f>
        <v>Young Adult (18-39)</v>
      </c>
      <c r="Z3186" s="27" t="n">
        <f aca="false">ROUND(G3186-E3186,0)</f>
        <v>0</v>
      </c>
      <c r="AA3186" s="27" t="n">
        <f aca="false">L3186+M3186</f>
        <v>102</v>
      </c>
      <c r="AB3186" s="27" t="n">
        <f aca="false">IFERROR(ROUND(Q3186/AA3186,2),0)</f>
        <v>35.8</v>
      </c>
      <c r="AC3186" s="27" t="str">
        <f aca="false">IF(AND(K3186="Critical",N3186="No"),"URGENT - No Bed","Normal")</f>
        <v>Normal</v>
      </c>
      <c r="AD3186" s="33" t="n">
        <f aca="false">INDEX(Lookup_Tables!$B$3:$B$12,MATCH(H3186,Lookup_Tables!$A$3:$A$12,0))</f>
        <v>2700000</v>
      </c>
      <c r="AE3186" s="27" t="str">
        <f aca="false">INDEX(Lookup_Tables!$C$3:$C$12,MATCH(H3186,Lookup_Tables!$A$3:$A$12,0))</f>
        <v>Dr. Vikram Singh</v>
      </c>
      <c r="AF3186" s="27" t="str">
        <f aca="false">IFERROR(INDEX(Lookup_Tables!$F$16:$F$45,MATCH(I3186,Lookup_Tables!$E$16:$E$45,0)),"N/A")</f>
        <v>EMP227</v>
      </c>
      <c r="AG3186" s="27" t="n">
        <f aca="false">_xlfn.IFS(R3186="Recovered",4,R3186="Referred",3,R3186="Admitted",2,R3186="Deceased",1,TRUE(),0)</f>
        <v>4</v>
      </c>
      <c r="AH3186" s="27" t="str">
        <f aca="false">IF(T3186&gt;=4,"Satisfied",IF(T3186&gt;=3,"Neutral","Needs Improvement"))</f>
        <v>Satisfied</v>
      </c>
    </row>
    <row r="3187" customFormat="false" ht="15" hidden="false" customHeight="false" outlineLevel="0" collapsed="false">
      <c r="A3187" s="30" t="s">
        <v>2972</v>
      </c>
      <c r="B3187" s="30" t="s">
        <v>2973</v>
      </c>
      <c r="C3187" s="30" t="n">
        <v>36</v>
      </c>
      <c r="D3187" s="30" t="s">
        <v>121</v>
      </c>
      <c r="E3187" s="31" t="n">
        <v>45398</v>
      </c>
      <c r="F3187" s="30" t="s">
        <v>698</v>
      </c>
      <c r="G3187" s="31" t="n">
        <v>45411</v>
      </c>
      <c r="H3187" s="30" t="s">
        <v>146</v>
      </c>
      <c r="I3187" s="30" t="s">
        <v>147</v>
      </c>
      <c r="J3187" s="30" t="s">
        <v>568</v>
      </c>
      <c r="K3187" s="30" t="s">
        <v>202</v>
      </c>
      <c r="L3187" s="30" t="n">
        <v>0</v>
      </c>
      <c r="M3187" s="30" t="n">
        <v>167</v>
      </c>
      <c r="N3187" s="30" t="s">
        <v>186</v>
      </c>
      <c r="O3187" s="30" t="s">
        <v>128</v>
      </c>
      <c r="P3187" s="30" t="s">
        <v>140</v>
      </c>
      <c r="Q3187" s="32" t="n">
        <v>18946.38</v>
      </c>
      <c r="R3187" s="30" t="s">
        <v>172</v>
      </c>
      <c r="S3187" s="30" t="s">
        <v>151</v>
      </c>
      <c r="T3187" s="30" t="n">
        <v>3</v>
      </c>
      <c r="U3187" s="30" t="n">
        <f aca="false">YEAR(E3187)</f>
        <v>2024</v>
      </c>
      <c r="V3187" s="30" t="str">
        <f aca="false">TEXT(E3187,"MMM-YYYY")</f>
        <v>Apr-2024</v>
      </c>
      <c r="W3187" s="30" t="n">
        <f aca="false">MONTH(E3187)</f>
        <v>4</v>
      </c>
      <c r="X3187" s="30" t="str">
        <f aca="false">TEXT(WEEKDAY(E3187,2),"0")&amp;" - "&amp;TEXT(E3187,"dddd")</f>
        <v>2 - Tuesday</v>
      </c>
      <c r="Y3187" s="30" t="str">
        <f aca="false">_xlfn.IFS(C3187&lt;18,"Child (0-17)",C3187&lt;40,"Young Adult (18-39)",C3187&lt;60,"Adult (40-59)",TRUE(),"Senior (60+)")</f>
        <v>Young Adult (18-39)</v>
      </c>
      <c r="Z3187" s="30" t="n">
        <f aca="false">ROUND(G3187-E3187,0)</f>
        <v>13</v>
      </c>
      <c r="AA3187" s="30" t="n">
        <f aca="false">L3187+M3187</f>
        <v>167</v>
      </c>
      <c r="AB3187" s="30" t="n">
        <f aca="false">IFERROR(ROUND(Q3187/AA3187,2),0)</f>
        <v>113.45</v>
      </c>
      <c r="AC3187" s="30" t="str">
        <f aca="false">IF(AND(K3187="Critical",N3187="No"),"URGENT - No Bed","Normal")</f>
        <v>Normal</v>
      </c>
      <c r="AD3187" s="34" t="n">
        <f aca="false">INDEX(Lookup_Tables!$B$3:$B$12,MATCH(H3187,Lookup_Tables!$A$3:$A$12,0))</f>
        <v>2700000</v>
      </c>
      <c r="AE3187" s="30" t="str">
        <f aca="false">INDEX(Lookup_Tables!$C$3:$C$12,MATCH(H3187,Lookup_Tables!$A$3:$A$12,0))</f>
        <v>Dr. Vikram Singh</v>
      </c>
      <c r="AF3187" s="30" t="str">
        <f aca="false">IFERROR(INDEX(Lookup_Tables!$F$16:$F$45,MATCH(I3187,Lookup_Tables!$E$16:$E$45,0)),"N/A")</f>
        <v>EMP229</v>
      </c>
      <c r="AG3187" s="30" t="n">
        <f aca="false">_xlfn.IFS(R3187="Recovered",4,R3187="Referred",3,R3187="Admitted",2,R3187="Deceased",1,TRUE(),0)</f>
        <v>2</v>
      </c>
      <c r="AH3187" s="30" t="str">
        <f aca="false">IF(T3187&gt;=4,"Satisfied",IF(T3187&gt;=3,"Neutral","Needs Improvement"))</f>
        <v>Neutral</v>
      </c>
    </row>
    <row r="3188" customFormat="false" ht="15" hidden="false" customHeight="false" outlineLevel="0" collapsed="false">
      <c r="A3188" s="27" t="s">
        <v>5430</v>
      </c>
      <c r="B3188" s="27" t="s">
        <v>2204</v>
      </c>
      <c r="C3188" s="27" t="n">
        <v>64</v>
      </c>
      <c r="D3188" s="27" t="s">
        <v>181</v>
      </c>
      <c r="E3188" s="28" t="n">
        <v>45335</v>
      </c>
      <c r="F3188" s="27" t="s">
        <v>764</v>
      </c>
      <c r="G3188" s="28" t="n">
        <v>45337</v>
      </c>
      <c r="H3188" s="27" t="s">
        <v>242</v>
      </c>
      <c r="I3188" s="27" t="s">
        <v>243</v>
      </c>
      <c r="J3188" s="27" t="s">
        <v>401</v>
      </c>
      <c r="K3188" s="27" t="s">
        <v>156</v>
      </c>
      <c r="L3188" s="27" t="n">
        <v>54</v>
      </c>
      <c r="M3188" s="27" t="n">
        <v>86</v>
      </c>
      <c r="N3188" s="27" t="s">
        <v>186</v>
      </c>
      <c r="O3188" s="27" t="s">
        <v>171</v>
      </c>
      <c r="P3188" s="27" t="s">
        <v>129</v>
      </c>
      <c r="Q3188" s="29" t="n">
        <v>4345.66</v>
      </c>
      <c r="R3188" s="27" t="s">
        <v>130</v>
      </c>
      <c r="S3188" s="27" t="s">
        <v>157</v>
      </c>
      <c r="T3188" s="27" t="n">
        <v>5</v>
      </c>
      <c r="U3188" s="27" t="n">
        <f aca="false">YEAR(E3188)</f>
        <v>2024</v>
      </c>
      <c r="V3188" s="27" t="str">
        <f aca="false">TEXT(E3188,"MMM-YYYY")</f>
        <v>Feb-2024</v>
      </c>
      <c r="W3188" s="27" t="n">
        <f aca="false">MONTH(E3188)</f>
        <v>2</v>
      </c>
      <c r="X3188" s="27" t="str">
        <f aca="false">TEXT(WEEKDAY(E3188,2),"0")&amp;" - "&amp;TEXT(E3188,"dddd")</f>
        <v>2 - Tuesday</v>
      </c>
      <c r="Y3188" s="27" t="str">
        <f aca="false">_xlfn.IFS(C3188&lt;18,"Child (0-17)",C3188&lt;40,"Young Adult (18-39)",C3188&lt;60,"Adult (40-59)",TRUE(),"Senior (60+)")</f>
        <v>Senior (60+)</v>
      </c>
      <c r="Z3188" s="27" t="n">
        <f aca="false">ROUND(G3188-E3188,0)</f>
        <v>2</v>
      </c>
      <c r="AA3188" s="27" t="n">
        <f aca="false">L3188+M3188</f>
        <v>140</v>
      </c>
      <c r="AB3188" s="27" t="n">
        <f aca="false">IFERROR(ROUND(Q3188/AA3188,2),0)</f>
        <v>31.04</v>
      </c>
      <c r="AC3188" s="27" t="str">
        <f aca="false">IF(AND(K3188="Critical",N3188="No"),"URGENT - No Bed","Normal")</f>
        <v>Normal</v>
      </c>
      <c r="AD3188" s="33" t="n">
        <f aca="false">INDEX(Lookup_Tables!$B$3:$B$12,MATCH(H3188,Lookup_Tables!$A$3:$A$12,0))</f>
        <v>3000000</v>
      </c>
      <c r="AE3188" s="27" t="str">
        <f aca="false">INDEX(Lookup_Tables!$C$3:$C$12,MATCH(H3188,Lookup_Tables!$A$3:$A$12,0))</f>
        <v>Dr. Pooja Iyer</v>
      </c>
      <c r="AF3188" s="27" t="str">
        <f aca="false">IFERROR(INDEX(Lookup_Tables!$F$16:$F$45,MATCH(I3188,Lookup_Tables!$E$16:$E$45,0)),"N/A")</f>
        <v>EMP214</v>
      </c>
      <c r="AG3188" s="27" t="n">
        <f aca="false">_xlfn.IFS(R3188="Recovered",4,R3188="Referred",3,R3188="Admitted",2,R3188="Deceased",1,TRUE(),0)</f>
        <v>4</v>
      </c>
      <c r="AH3188" s="27" t="str">
        <f aca="false">IF(T3188&gt;=4,"Satisfied",IF(T3188&gt;=3,"Neutral","Needs Improvement"))</f>
        <v>Satisfied</v>
      </c>
    </row>
    <row r="3189" customFormat="false" ht="15" hidden="false" customHeight="false" outlineLevel="0" collapsed="false">
      <c r="A3189" s="30" t="s">
        <v>3777</v>
      </c>
      <c r="B3189" s="30" t="s">
        <v>2624</v>
      </c>
      <c r="C3189" s="30" t="n">
        <v>38</v>
      </c>
      <c r="D3189" s="30" t="s">
        <v>121</v>
      </c>
      <c r="E3189" s="31" t="n">
        <v>45314</v>
      </c>
      <c r="F3189" s="30" t="s">
        <v>1338</v>
      </c>
      <c r="G3189" s="31" t="n">
        <v>45314</v>
      </c>
      <c r="H3189" s="30" t="s">
        <v>217</v>
      </c>
      <c r="I3189" s="30" t="s">
        <v>392</v>
      </c>
      <c r="J3189" s="30" t="s">
        <v>388</v>
      </c>
      <c r="K3189" s="30" t="s">
        <v>138</v>
      </c>
      <c r="L3189" s="30" t="n">
        <v>29</v>
      </c>
      <c r="M3189" s="30" t="n">
        <v>17</v>
      </c>
      <c r="N3189" s="30" t="s">
        <v>127</v>
      </c>
      <c r="O3189" s="30" t="s">
        <v>128</v>
      </c>
      <c r="P3189" s="30" t="s">
        <v>140</v>
      </c>
      <c r="Q3189" s="32" t="n">
        <v>604.03</v>
      </c>
      <c r="R3189" s="30" t="s">
        <v>130</v>
      </c>
      <c r="S3189" s="30" t="s">
        <v>192</v>
      </c>
      <c r="T3189" s="30" t="n">
        <v>5</v>
      </c>
      <c r="U3189" s="30" t="n">
        <f aca="false">YEAR(E3189)</f>
        <v>2024</v>
      </c>
      <c r="V3189" s="30" t="str">
        <f aca="false">TEXT(E3189,"MMM-YYYY")</f>
        <v>Jan-2024</v>
      </c>
      <c r="W3189" s="30" t="n">
        <f aca="false">MONTH(E3189)</f>
        <v>1</v>
      </c>
      <c r="X3189" s="30" t="str">
        <f aca="false">TEXT(WEEKDAY(E3189,2),"0")&amp;" - "&amp;TEXT(E3189,"dddd")</f>
        <v>2 - Tuesday</v>
      </c>
      <c r="Y3189" s="30" t="str">
        <f aca="false">_xlfn.IFS(C3189&lt;18,"Child (0-17)",C3189&lt;40,"Young Adult (18-39)",C3189&lt;60,"Adult (40-59)",TRUE(),"Senior (60+)")</f>
        <v>Young Adult (18-39)</v>
      </c>
      <c r="Z3189" s="30" t="n">
        <f aca="false">ROUND(G3189-E3189,0)</f>
        <v>0</v>
      </c>
      <c r="AA3189" s="30" t="n">
        <f aca="false">L3189+M3189</f>
        <v>46</v>
      </c>
      <c r="AB3189" s="30" t="n">
        <f aca="false">IFERROR(ROUND(Q3189/AA3189,2),0)</f>
        <v>13.13</v>
      </c>
      <c r="AC3189" s="30" t="str">
        <f aca="false">IF(AND(K3189="Critical",N3189="No"),"URGENT - No Bed","Normal")</f>
        <v>Normal</v>
      </c>
      <c r="AD3189" s="34" t="n">
        <f aca="false">INDEX(Lookup_Tables!$B$3:$B$12,MATCH(H3189,Lookup_Tables!$A$3:$A$12,0))</f>
        <v>4200000</v>
      </c>
      <c r="AE3189" s="30" t="str">
        <f aca="false">INDEX(Lookup_Tables!$C$3:$C$12,MATCH(H3189,Lookup_Tables!$A$3:$A$12,0))</f>
        <v>Dr. Anil Kapoor</v>
      </c>
      <c r="AF3189" s="30" t="str">
        <f aca="false">IFERROR(INDEX(Lookup_Tables!$F$16:$F$45,MATCH(I3189,Lookup_Tables!$E$16:$E$45,0)),"N/A")</f>
        <v>EMP202</v>
      </c>
      <c r="AG3189" s="30" t="n">
        <f aca="false">_xlfn.IFS(R3189="Recovered",4,R3189="Referred",3,R3189="Admitted",2,R3189="Deceased",1,TRUE(),0)</f>
        <v>4</v>
      </c>
      <c r="AH3189" s="30" t="str">
        <f aca="false">IF(T3189&gt;=4,"Satisfied",IF(T3189&gt;=3,"Neutral","Needs Improvement"))</f>
        <v>Satisfied</v>
      </c>
    </row>
    <row r="3190" customFormat="false" ht="15" hidden="false" customHeight="false" outlineLevel="0" collapsed="false">
      <c r="A3190" s="27" t="s">
        <v>6841</v>
      </c>
      <c r="B3190" s="27" t="s">
        <v>3497</v>
      </c>
      <c r="C3190" s="27" t="n">
        <v>49</v>
      </c>
      <c r="D3190" s="27" t="s">
        <v>121</v>
      </c>
      <c r="E3190" s="28" t="n">
        <v>45477</v>
      </c>
      <c r="F3190" s="27" t="s">
        <v>1749</v>
      </c>
      <c r="G3190" s="28" t="n">
        <v>45478</v>
      </c>
      <c r="H3190" s="27" t="s">
        <v>135</v>
      </c>
      <c r="I3190" s="27" t="s">
        <v>278</v>
      </c>
      <c r="J3190" s="27" t="s">
        <v>262</v>
      </c>
      <c r="K3190" s="27" t="s">
        <v>126</v>
      </c>
      <c r="L3190" s="27" t="n">
        <v>42</v>
      </c>
      <c r="M3190" s="27" t="n">
        <v>125</v>
      </c>
      <c r="N3190" s="27" t="s">
        <v>186</v>
      </c>
      <c r="O3190" s="27" t="s">
        <v>149</v>
      </c>
      <c r="P3190" s="27" t="s">
        <v>129</v>
      </c>
      <c r="Q3190" s="29" t="n">
        <v>7679.9</v>
      </c>
      <c r="R3190" s="27" t="s">
        <v>130</v>
      </c>
      <c r="S3190" s="27" t="s">
        <v>178</v>
      </c>
      <c r="T3190" s="27" t="n">
        <v>4</v>
      </c>
      <c r="U3190" s="27" t="n">
        <f aca="false">YEAR(E3190)</f>
        <v>2024</v>
      </c>
      <c r="V3190" s="27" t="str">
        <f aca="false">TEXT(E3190,"MMM-YYYY")</f>
        <v>Jul-2024</v>
      </c>
      <c r="W3190" s="27" t="n">
        <f aca="false">MONTH(E3190)</f>
        <v>7</v>
      </c>
      <c r="X3190" s="27" t="str">
        <f aca="false">TEXT(WEEKDAY(E3190,2),"0")&amp;" - "&amp;TEXT(E3190,"dddd")</f>
        <v>4 - Thursday</v>
      </c>
      <c r="Y3190" s="27" t="str">
        <f aca="false">_xlfn.IFS(C3190&lt;18,"Child (0-17)",C3190&lt;40,"Young Adult (18-39)",C3190&lt;60,"Adult (40-59)",TRUE(),"Senior (60+)")</f>
        <v>Adult (40-59)</v>
      </c>
      <c r="Z3190" s="27" t="n">
        <f aca="false">ROUND(G3190-E3190,0)</f>
        <v>1</v>
      </c>
      <c r="AA3190" s="27" t="n">
        <f aca="false">L3190+M3190</f>
        <v>167</v>
      </c>
      <c r="AB3190" s="27" t="n">
        <f aca="false">IFERROR(ROUND(Q3190/AA3190,2),0)</f>
        <v>45.99</v>
      </c>
      <c r="AC3190" s="27" t="str">
        <f aca="false">IF(AND(K3190="Critical",N3190="No"),"URGENT - No Bed","Normal")</f>
        <v>Normal</v>
      </c>
      <c r="AD3190" s="33" t="n">
        <f aca="false">INDEX(Lookup_Tables!$B$3:$B$12,MATCH(H3190,Lookup_Tables!$A$3:$A$12,0))</f>
        <v>4600000</v>
      </c>
      <c r="AE3190" s="27" t="str">
        <f aca="false">INDEX(Lookup_Tables!$C$3:$C$12,MATCH(H3190,Lookup_Tables!$A$3:$A$12,0))</f>
        <v>Dr. Farhan Khan</v>
      </c>
      <c r="AF3190" s="27" t="str">
        <f aca="false">IFERROR(INDEX(Lookup_Tables!$F$16:$F$45,MATCH(I3190,Lookup_Tables!$E$16:$E$45,0)),"N/A")</f>
        <v>EMP208</v>
      </c>
      <c r="AG3190" s="27" t="n">
        <f aca="false">_xlfn.IFS(R3190="Recovered",4,R3190="Referred",3,R3190="Admitted",2,R3190="Deceased",1,TRUE(),0)</f>
        <v>4</v>
      </c>
      <c r="AH3190" s="27" t="str">
        <f aca="false">IF(T3190&gt;=4,"Satisfied",IF(T3190&gt;=3,"Neutral","Needs Improvement"))</f>
        <v>Satisfied</v>
      </c>
    </row>
    <row r="3191" customFormat="false" ht="15" hidden="false" customHeight="false" outlineLevel="0" collapsed="false">
      <c r="A3191" s="30" t="s">
        <v>964</v>
      </c>
      <c r="B3191" s="30" t="s">
        <v>965</v>
      </c>
      <c r="C3191" s="30" t="n">
        <v>60</v>
      </c>
      <c r="D3191" s="30" t="s">
        <v>121</v>
      </c>
      <c r="E3191" s="31" t="n">
        <v>45368</v>
      </c>
      <c r="F3191" s="30" t="s">
        <v>281</v>
      </c>
      <c r="G3191" s="31" t="n">
        <v>45370</v>
      </c>
      <c r="H3191" s="30" t="s">
        <v>146</v>
      </c>
      <c r="I3191" s="30" t="s">
        <v>147</v>
      </c>
      <c r="J3191" s="30" t="s">
        <v>148</v>
      </c>
      <c r="K3191" s="30" t="s">
        <v>156</v>
      </c>
      <c r="L3191" s="30" t="n">
        <v>59</v>
      </c>
      <c r="M3191" s="30" t="n">
        <v>37</v>
      </c>
      <c r="N3191" s="30" t="s">
        <v>127</v>
      </c>
      <c r="O3191" s="30" t="s">
        <v>139</v>
      </c>
      <c r="P3191" s="30" t="s">
        <v>129</v>
      </c>
      <c r="Q3191" s="32" t="n">
        <v>4081.2</v>
      </c>
      <c r="R3191" s="30" t="s">
        <v>130</v>
      </c>
      <c r="S3191" s="30" t="s">
        <v>178</v>
      </c>
      <c r="T3191" s="30" t="n">
        <v>4</v>
      </c>
      <c r="U3191" s="30" t="n">
        <f aca="false">YEAR(E3191)</f>
        <v>2024</v>
      </c>
      <c r="V3191" s="30" t="str">
        <f aca="false">TEXT(E3191,"MMM-YYYY")</f>
        <v>Mar-2024</v>
      </c>
      <c r="W3191" s="30" t="n">
        <f aca="false">MONTH(E3191)</f>
        <v>3</v>
      </c>
      <c r="X3191" s="30" t="str">
        <f aca="false">TEXT(WEEKDAY(E3191,2),"0")&amp;" - "&amp;TEXT(E3191,"dddd")</f>
        <v>7 - Sunday</v>
      </c>
      <c r="Y3191" s="30" t="str">
        <f aca="false">_xlfn.IFS(C3191&lt;18,"Child (0-17)",C3191&lt;40,"Young Adult (18-39)",C3191&lt;60,"Adult (40-59)",TRUE(),"Senior (60+)")</f>
        <v>Senior (60+)</v>
      </c>
      <c r="Z3191" s="30" t="n">
        <f aca="false">ROUND(G3191-E3191,0)</f>
        <v>2</v>
      </c>
      <c r="AA3191" s="30" t="n">
        <f aca="false">L3191+M3191</f>
        <v>96</v>
      </c>
      <c r="AB3191" s="30" t="n">
        <f aca="false">IFERROR(ROUND(Q3191/AA3191,2),0)</f>
        <v>42.51</v>
      </c>
      <c r="AC3191" s="30" t="str">
        <f aca="false">IF(AND(K3191="Critical",N3191="No"),"URGENT - No Bed","Normal")</f>
        <v>Normal</v>
      </c>
      <c r="AD3191" s="34" t="n">
        <f aca="false">INDEX(Lookup_Tables!$B$3:$B$12,MATCH(H3191,Lookup_Tables!$A$3:$A$12,0))</f>
        <v>2700000</v>
      </c>
      <c r="AE3191" s="30" t="str">
        <f aca="false">INDEX(Lookup_Tables!$C$3:$C$12,MATCH(H3191,Lookup_Tables!$A$3:$A$12,0))</f>
        <v>Dr. Vikram Singh</v>
      </c>
      <c r="AF3191" s="30" t="str">
        <f aca="false">IFERROR(INDEX(Lookup_Tables!$F$16:$F$45,MATCH(I3191,Lookup_Tables!$E$16:$E$45,0)),"N/A")</f>
        <v>EMP229</v>
      </c>
      <c r="AG3191" s="30" t="n">
        <f aca="false">_xlfn.IFS(R3191="Recovered",4,R3191="Referred",3,R3191="Admitted",2,R3191="Deceased",1,TRUE(),0)</f>
        <v>4</v>
      </c>
      <c r="AH3191" s="30" t="str">
        <f aca="false">IF(T3191&gt;=4,"Satisfied",IF(T3191&gt;=3,"Neutral","Needs Improvement"))</f>
        <v>Satisfied</v>
      </c>
    </row>
    <row r="3192" customFormat="false" ht="15" hidden="false" customHeight="false" outlineLevel="0" collapsed="false">
      <c r="A3192" s="27" t="s">
        <v>1894</v>
      </c>
      <c r="B3192" s="27" t="s">
        <v>1265</v>
      </c>
      <c r="C3192" s="27" t="n">
        <v>83</v>
      </c>
      <c r="D3192" s="27" t="s">
        <v>121</v>
      </c>
      <c r="E3192" s="28" t="n">
        <v>45600</v>
      </c>
      <c r="F3192" s="27" t="s">
        <v>527</v>
      </c>
      <c r="G3192" s="28" t="n">
        <v>45608</v>
      </c>
      <c r="H3192" s="27" t="s">
        <v>168</v>
      </c>
      <c r="I3192" s="27" t="s">
        <v>366</v>
      </c>
      <c r="J3192" s="27" t="s">
        <v>367</v>
      </c>
      <c r="K3192" s="27" t="s">
        <v>202</v>
      </c>
      <c r="L3192" s="27" t="n">
        <v>5</v>
      </c>
      <c r="M3192" s="27" t="n">
        <v>122</v>
      </c>
      <c r="N3192" s="27" t="s">
        <v>186</v>
      </c>
      <c r="O3192" s="27" t="s">
        <v>139</v>
      </c>
      <c r="P3192" s="27" t="s">
        <v>150</v>
      </c>
      <c r="Q3192" s="29" t="n">
        <v>16694.69</v>
      </c>
      <c r="R3192" s="27" t="s">
        <v>172</v>
      </c>
      <c r="S3192" s="27" t="s">
        <v>141</v>
      </c>
      <c r="T3192" s="27" t="n">
        <v>2</v>
      </c>
      <c r="U3192" s="27" t="n">
        <f aca="false">YEAR(E3192)</f>
        <v>2024</v>
      </c>
      <c r="V3192" s="27" t="str">
        <f aca="false">TEXT(E3192,"MMM-YYYY")</f>
        <v>Nov-2024</v>
      </c>
      <c r="W3192" s="27" t="n">
        <f aca="false">MONTH(E3192)</f>
        <v>11</v>
      </c>
      <c r="X3192" s="27" t="str">
        <f aca="false">TEXT(WEEKDAY(E3192,2),"0")&amp;" - "&amp;TEXT(E3192,"dddd")</f>
        <v>1 - Monday</v>
      </c>
      <c r="Y3192" s="27" t="str">
        <f aca="false">_xlfn.IFS(C3192&lt;18,"Child (0-17)",C3192&lt;40,"Young Adult (18-39)",C3192&lt;60,"Adult (40-59)",TRUE(),"Senior (60+)")</f>
        <v>Senior (60+)</v>
      </c>
      <c r="Z3192" s="27" t="n">
        <f aca="false">ROUND(G3192-E3192,0)</f>
        <v>8</v>
      </c>
      <c r="AA3192" s="27" t="n">
        <f aca="false">L3192+M3192</f>
        <v>127</v>
      </c>
      <c r="AB3192" s="27" t="n">
        <f aca="false">IFERROR(ROUND(Q3192/AA3192,2),0)</f>
        <v>131.45</v>
      </c>
      <c r="AC3192" s="27" t="str">
        <f aca="false">IF(AND(K3192="Critical",N3192="No"),"URGENT - No Bed","Normal")</f>
        <v>Normal</v>
      </c>
      <c r="AD3192" s="33" t="n">
        <f aca="false">INDEX(Lookup_Tables!$B$3:$B$12,MATCH(H3192,Lookup_Tables!$A$3:$A$12,0))</f>
        <v>4400000</v>
      </c>
      <c r="AE3192" s="27" t="str">
        <f aca="false">INDEX(Lookup_Tables!$C$3:$C$12,MATCH(H3192,Lookup_Tables!$A$3:$A$12,0))</f>
        <v>Dr. Neha Chopra</v>
      </c>
      <c r="AF3192" s="27" t="str">
        <f aca="false">IFERROR(INDEX(Lookup_Tables!$F$16:$F$45,MATCH(I3192,Lookup_Tables!$E$16:$E$45,0)),"N/A")</f>
        <v>EMP218</v>
      </c>
      <c r="AG3192" s="27" t="n">
        <f aca="false">_xlfn.IFS(R3192="Recovered",4,R3192="Referred",3,R3192="Admitted",2,R3192="Deceased",1,TRUE(),0)</f>
        <v>2</v>
      </c>
      <c r="AH3192" s="27" t="str">
        <f aca="false">IF(T3192&gt;=4,"Satisfied",IF(T3192&gt;=3,"Neutral","Needs Improvement"))</f>
        <v>Needs Improvement</v>
      </c>
    </row>
    <row r="3193" customFormat="false" ht="15" hidden="false" customHeight="false" outlineLevel="0" collapsed="false">
      <c r="A3193" s="30" t="s">
        <v>5830</v>
      </c>
      <c r="B3193" s="30" t="s">
        <v>5831</v>
      </c>
      <c r="C3193" s="30" t="n">
        <v>31</v>
      </c>
      <c r="D3193" s="30" t="s">
        <v>121</v>
      </c>
      <c r="E3193" s="31" t="n">
        <v>45460</v>
      </c>
      <c r="F3193" s="30" t="s">
        <v>200</v>
      </c>
      <c r="G3193" s="31" t="n">
        <v>45463</v>
      </c>
      <c r="H3193" s="30" t="s">
        <v>206</v>
      </c>
      <c r="I3193" s="30" t="s">
        <v>300</v>
      </c>
      <c r="J3193" s="30" t="s">
        <v>233</v>
      </c>
      <c r="K3193" s="30" t="s">
        <v>156</v>
      </c>
      <c r="L3193" s="30" t="n">
        <v>32</v>
      </c>
      <c r="M3193" s="30" t="n">
        <v>42</v>
      </c>
      <c r="N3193" s="30" t="s">
        <v>186</v>
      </c>
      <c r="O3193" s="30" t="s">
        <v>139</v>
      </c>
      <c r="P3193" s="30" t="s">
        <v>187</v>
      </c>
      <c r="Q3193" s="32" t="n">
        <v>3394.25</v>
      </c>
      <c r="R3193" s="30" t="s">
        <v>130</v>
      </c>
      <c r="S3193" s="30" t="s">
        <v>157</v>
      </c>
      <c r="T3193" s="30" t="n">
        <v>4</v>
      </c>
      <c r="U3193" s="30" t="n">
        <f aca="false">YEAR(E3193)</f>
        <v>2024</v>
      </c>
      <c r="V3193" s="30" t="str">
        <f aca="false">TEXT(E3193,"MMM-YYYY")</f>
        <v>Jun-2024</v>
      </c>
      <c r="W3193" s="30" t="n">
        <f aca="false">MONTH(E3193)</f>
        <v>6</v>
      </c>
      <c r="X3193" s="30" t="str">
        <f aca="false">TEXT(WEEKDAY(E3193,2),"0")&amp;" - "&amp;TEXT(E3193,"dddd")</f>
        <v>1 - Monday</v>
      </c>
      <c r="Y3193" s="30" t="str">
        <f aca="false">_xlfn.IFS(C3193&lt;18,"Child (0-17)",C3193&lt;40,"Young Adult (18-39)",C3193&lt;60,"Adult (40-59)",TRUE(),"Senior (60+)")</f>
        <v>Young Adult (18-39)</v>
      </c>
      <c r="Z3193" s="30" t="n">
        <f aca="false">ROUND(G3193-E3193,0)</f>
        <v>3</v>
      </c>
      <c r="AA3193" s="30" t="n">
        <f aca="false">L3193+M3193</f>
        <v>74</v>
      </c>
      <c r="AB3193" s="30" t="n">
        <f aca="false">IFERROR(ROUND(Q3193/AA3193,2),0)</f>
        <v>45.87</v>
      </c>
      <c r="AC3193" s="30" t="str">
        <f aca="false">IF(AND(K3193="Critical",N3193="No"),"URGENT - No Bed","Normal")</f>
        <v>Normal</v>
      </c>
      <c r="AD3193" s="34" t="n">
        <f aca="false">INDEX(Lookup_Tables!$B$3:$B$12,MATCH(H3193,Lookup_Tables!$A$3:$A$12,0))</f>
        <v>2800000</v>
      </c>
      <c r="AE3193" s="30" t="str">
        <f aca="false">INDEX(Lookup_Tables!$C$3:$C$12,MATCH(H3193,Lookup_Tables!$A$3:$A$12,0))</f>
        <v>Dr. Suresh Nair</v>
      </c>
      <c r="AF3193" s="30" t="str">
        <f aca="false">IFERROR(INDEX(Lookup_Tables!$F$16:$F$45,MATCH(I3193,Lookup_Tables!$E$16:$E$45,0)),"N/A")</f>
        <v>EMP211</v>
      </c>
      <c r="AG3193" s="30" t="n">
        <f aca="false">_xlfn.IFS(R3193="Recovered",4,R3193="Referred",3,R3193="Admitted",2,R3193="Deceased",1,TRUE(),0)</f>
        <v>4</v>
      </c>
      <c r="AH3193" s="30" t="str">
        <f aca="false">IF(T3193&gt;=4,"Satisfied",IF(T3193&gt;=3,"Neutral","Needs Improvement"))</f>
        <v>Satisfied</v>
      </c>
    </row>
    <row r="3194" customFormat="false" ht="15" hidden="false" customHeight="false" outlineLevel="0" collapsed="false">
      <c r="A3194" s="27" t="s">
        <v>976</v>
      </c>
      <c r="B3194" s="27" t="s">
        <v>977</v>
      </c>
      <c r="C3194" s="27" t="n">
        <v>50</v>
      </c>
      <c r="D3194" s="27" t="s">
        <v>121</v>
      </c>
      <c r="E3194" s="28" t="n">
        <v>45606</v>
      </c>
      <c r="F3194" s="27" t="s">
        <v>978</v>
      </c>
      <c r="G3194" s="28" t="n">
        <v>45609</v>
      </c>
      <c r="H3194" s="27" t="s">
        <v>146</v>
      </c>
      <c r="I3194" s="27" t="s">
        <v>147</v>
      </c>
      <c r="J3194" s="27" t="s">
        <v>148</v>
      </c>
      <c r="K3194" s="27" t="s">
        <v>156</v>
      </c>
      <c r="L3194" s="27" t="n">
        <v>26</v>
      </c>
      <c r="M3194" s="27" t="n">
        <v>83</v>
      </c>
      <c r="N3194" s="27" t="s">
        <v>127</v>
      </c>
      <c r="O3194" s="27" t="s">
        <v>128</v>
      </c>
      <c r="P3194" s="27" t="s">
        <v>140</v>
      </c>
      <c r="Q3194" s="29" t="n">
        <v>3265.19</v>
      </c>
      <c r="R3194" s="27" t="s">
        <v>130</v>
      </c>
      <c r="S3194" s="27" t="s">
        <v>223</v>
      </c>
      <c r="T3194" s="27" t="n">
        <v>5</v>
      </c>
      <c r="U3194" s="27" t="n">
        <f aca="false">YEAR(E3194)</f>
        <v>2024</v>
      </c>
      <c r="V3194" s="27" t="str">
        <f aca="false">TEXT(E3194,"MMM-YYYY")</f>
        <v>Nov-2024</v>
      </c>
      <c r="W3194" s="27" t="n">
        <f aca="false">MONTH(E3194)</f>
        <v>11</v>
      </c>
      <c r="X3194" s="27" t="str">
        <f aca="false">TEXT(WEEKDAY(E3194,2),"0")&amp;" - "&amp;TEXT(E3194,"dddd")</f>
        <v>7 - Sunday</v>
      </c>
      <c r="Y3194" s="27" t="str">
        <f aca="false">_xlfn.IFS(C3194&lt;18,"Child (0-17)",C3194&lt;40,"Young Adult (18-39)",C3194&lt;60,"Adult (40-59)",TRUE(),"Senior (60+)")</f>
        <v>Adult (40-59)</v>
      </c>
      <c r="Z3194" s="27" t="n">
        <f aca="false">ROUND(G3194-E3194,0)</f>
        <v>3</v>
      </c>
      <c r="AA3194" s="27" t="n">
        <f aca="false">L3194+M3194</f>
        <v>109</v>
      </c>
      <c r="AB3194" s="27" t="n">
        <f aca="false">IFERROR(ROUND(Q3194/AA3194,2),0)</f>
        <v>29.96</v>
      </c>
      <c r="AC3194" s="27" t="str">
        <f aca="false">IF(AND(K3194="Critical",N3194="No"),"URGENT - No Bed","Normal")</f>
        <v>Normal</v>
      </c>
      <c r="AD3194" s="33" t="n">
        <f aca="false">INDEX(Lookup_Tables!$B$3:$B$12,MATCH(H3194,Lookup_Tables!$A$3:$A$12,0))</f>
        <v>2700000</v>
      </c>
      <c r="AE3194" s="27" t="str">
        <f aca="false">INDEX(Lookup_Tables!$C$3:$C$12,MATCH(H3194,Lookup_Tables!$A$3:$A$12,0))</f>
        <v>Dr. Vikram Singh</v>
      </c>
      <c r="AF3194" s="27" t="str">
        <f aca="false">IFERROR(INDEX(Lookup_Tables!$F$16:$F$45,MATCH(I3194,Lookup_Tables!$E$16:$E$45,0)),"N/A")</f>
        <v>EMP229</v>
      </c>
      <c r="AG3194" s="27" t="n">
        <f aca="false">_xlfn.IFS(R3194="Recovered",4,R3194="Referred",3,R3194="Admitted",2,R3194="Deceased",1,TRUE(),0)</f>
        <v>4</v>
      </c>
      <c r="AH3194" s="27" t="str">
        <f aca="false">IF(T3194&gt;=4,"Satisfied",IF(T3194&gt;=3,"Neutral","Needs Improvement"))</f>
        <v>Satisfied</v>
      </c>
    </row>
    <row r="3195" customFormat="false" ht="15" hidden="false" customHeight="false" outlineLevel="0" collapsed="false">
      <c r="A3195" s="30" t="s">
        <v>2472</v>
      </c>
      <c r="B3195" s="30" t="s">
        <v>153</v>
      </c>
      <c r="C3195" s="30" t="n">
        <v>41</v>
      </c>
      <c r="D3195" s="30" t="s">
        <v>121</v>
      </c>
      <c r="E3195" s="31" t="n">
        <v>45591</v>
      </c>
      <c r="F3195" s="30" t="s">
        <v>200</v>
      </c>
      <c r="G3195" s="31" t="n">
        <v>45591</v>
      </c>
      <c r="H3195" s="30" t="s">
        <v>236</v>
      </c>
      <c r="I3195" s="30" t="s">
        <v>237</v>
      </c>
      <c r="J3195" s="30" t="s">
        <v>287</v>
      </c>
      <c r="K3195" s="30" t="s">
        <v>156</v>
      </c>
      <c r="L3195" s="30" t="n">
        <v>52</v>
      </c>
      <c r="M3195" s="30" t="n">
        <v>56</v>
      </c>
      <c r="N3195" s="30" t="s">
        <v>186</v>
      </c>
      <c r="O3195" s="30" t="s">
        <v>128</v>
      </c>
      <c r="P3195" s="30" t="s">
        <v>150</v>
      </c>
      <c r="Q3195" s="32" t="n">
        <v>4831.41</v>
      </c>
      <c r="R3195" s="30" t="s">
        <v>462</v>
      </c>
      <c r="S3195" s="30" t="s">
        <v>223</v>
      </c>
      <c r="T3195" s="30" t="n">
        <v>2</v>
      </c>
      <c r="U3195" s="30" t="n">
        <f aca="false">YEAR(E3195)</f>
        <v>2024</v>
      </c>
      <c r="V3195" s="30" t="str">
        <f aca="false">TEXT(E3195,"MMM-YYYY")</f>
        <v>Oct-2024</v>
      </c>
      <c r="W3195" s="30" t="n">
        <f aca="false">MONTH(E3195)</f>
        <v>10</v>
      </c>
      <c r="X3195" s="30" t="str">
        <f aca="false">TEXT(WEEKDAY(E3195,2),"0")&amp;" - "&amp;TEXT(E3195,"dddd")</f>
        <v>6 - Saturday</v>
      </c>
      <c r="Y3195" s="30" t="str">
        <f aca="false">_xlfn.IFS(C3195&lt;18,"Child (0-17)",C3195&lt;40,"Young Adult (18-39)",C3195&lt;60,"Adult (40-59)",TRUE(),"Senior (60+)")</f>
        <v>Adult (40-59)</v>
      </c>
      <c r="Z3195" s="30" t="n">
        <f aca="false">ROUND(G3195-E3195,0)</f>
        <v>0</v>
      </c>
      <c r="AA3195" s="30" t="n">
        <f aca="false">L3195+M3195</f>
        <v>108</v>
      </c>
      <c r="AB3195" s="30" t="n">
        <f aca="false">IFERROR(ROUND(Q3195/AA3195,2),0)</f>
        <v>44.74</v>
      </c>
      <c r="AC3195" s="30" t="str">
        <f aca="false">IF(AND(K3195="Critical",N3195="No"),"URGENT - No Bed","Normal")</f>
        <v>Normal</v>
      </c>
      <c r="AD3195" s="34" t="n">
        <f aca="false">INDEX(Lookup_Tables!$B$3:$B$12,MATCH(H3195,Lookup_Tables!$A$3:$A$12,0))</f>
        <v>3900000</v>
      </c>
      <c r="AE3195" s="30" t="str">
        <f aca="false">INDEX(Lookup_Tables!$C$3:$C$12,MATCH(H3195,Lookup_Tables!$A$3:$A$12,0))</f>
        <v>Dr. Rina Mehta</v>
      </c>
      <c r="AF3195" s="30" t="str">
        <f aca="false">IFERROR(INDEX(Lookup_Tables!$F$16:$F$45,MATCH(I3195,Lookup_Tables!$E$16:$E$45,0)),"N/A")</f>
        <v>EMP215</v>
      </c>
      <c r="AG3195" s="30" t="n">
        <f aca="false">_xlfn.IFS(R3195="Recovered",4,R3195="Referred",3,R3195="Admitted",2,R3195="Deceased",1,TRUE(),0)</f>
        <v>1</v>
      </c>
      <c r="AH3195" s="30" t="str">
        <f aca="false">IF(T3195&gt;=4,"Satisfied",IF(T3195&gt;=3,"Neutral","Needs Improvement"))</f>
        <v>Needs Improvement</v>
      </c>
    </row>
    <row r="3196" customFormat="false" ht="15" hidden="false" customHeight="false" outlineLevel="0" collapsed="false">
      <c r="A3196" s="27" t="s">
        <v>3922</v>
      </c>
      <c r="B3196" s="27" t="s">
        <v>3524</v>
      </c>
      <c r="C3196" s="27" t="n">
        <v>58</v>
      </c>
      <c r="D3196" s="27" t="s">
        <v>181</v>
      </c>
      <c r="E3196" s="28" t="n">
        <v>45436</v>
      </c>
      <c r="F3196" s="27" t="s">
        <v>1593</v>
      </c>
      <c r="G3196" s="28" t="n">
        <v>45437</v>
      </c>
      <c r="H3196" s="27" t="s">
        <v>161</v>
      </c>
      <c r="I3196" s="27" t="s">
        <v>538</v>
      </c>
      <c r="J3196" s="27" t="s">
        <v>385</v>
      </c>
      <c r="K3196" s="27" t="s">
        <v>156</v>
      </c>
      <c r="L3196" s="27" t="n">
        <v>71</v>
      </c>
      <c r="M3196" s="27" t="n">
        <v>71</v>
      </c>
      <c r="N3196" s="27" t="s">
        <v>127</v>
      </c>
      <c r="O3196" s="27" t="s">
        <v>128</v>
      </c>
      <c r="P3196" s="27" t="s">
        <v>150</v>
      </c>
      <c r="Q3196" s="29" t="n">
        <v>5017.93</v>
      </c>
      <c r="R3196" s="27" t="s">
        <v>130</v>
      </c>
      <c r="S3196" s="27" t="s">
        <v>164</v>
      </c>
      <c r="T3196" s="27" t="n">
        <v>5</v>
      </c>
      <c r="U3196" s="27" t="n">
        <f aca="false">YEAR(E3196)</f>
        <v>2024</v>
      </c>
      <c r="V3196" s="27" t="str">
        <f aca="false">TEXT(E3196,"MMM-YYYY")</f>
        <v>May-2024</v>
      </c>
      <c r="W3196" s="27" t="n">
        <f aca="false">MONTH(E3196)</f>
        <v>5</v>
      </c>
      <c r="X3196" s="27" t="str">
        <f aca="false">TEXT(WEEKDAY(E3196,2),"0")&amp;" - "&amp;TEXT(E3196,"dddd")</f>
        <v>5 - Friday</v>
      </c>
      <c r="Y3196" s="27" t="str">
        <f aca="false">_xlfn.IFS(C3196&lt;18,"Child (0-17)",C3196&lt;40,"Young Adult (18-39)",C3196&lt;60,"Adult (40-59)",TRUE(),"Senior (60+)")</f>
        <v>Adult (40-59)</v>
      </c>
      <c r="Z3196" s="27" t="n">
        <f aca="false">ROUND(G3196-E3196,0)</f>
        <v>1</v>
      </c>
      <c r="AA3196" s="27" t="n">
        <f aca="false">L3196+M3196</f>
        <v>142</v>
      </c>
      <c r="AB3196" s="27" t="n">
        <f aca="false">IFERROR(ROUND(Q3196/AA3196,2),0)</f>
        <v>35.34</v>
      </c>
      <c r="AC3196" s="27" t="str">
        <f aca="false">IF(AND(K3196="Critical",N3196="No"),"URGENT - No Bed","Normal")</f>
        <v>Normal</v>
      </c>
      <c r="AD3196" s="33" t="n">
        <f aca="false">INDEX(Lookup_Tables!$B$3:$B$12,MATCH(H3196,Lookup_Tables!$A$3:$A$12,0))</f>
        <v>3600000</v>
      </c>
      <c r="AE3196" s="27" t="str">
        <f aca="false">INDEX(Lookup_Tables!$C$3:$C$12,MATCH(H3196,Lookup_Tables!$A$3:$A$12,0))</f>
        <v>Dr. Sameer Joshi</v>
      </c>
      <c r="AF3196" s="27" t="str">
        <f aca="false">IFERROR(INDEX(Lookup_Tables!$F$16:$F$45,MATCH(I3196,Lookup_Tables!$E$16:$E$45,0)),"N/A")</f>
        <v>EMP221</v>
      </c>
      <c r="AG3196" s="27" t="n">
        <f aca="false">_xlfn.IFS(R3196="Recovered",4,R3196="Referred",3,R3196="Admitted",2,R3196="Deceased",1,TRUE(),0)</f>
        <v>4</v>
      </c>
      <c r="AH3196" s="27" t="str">
        <f aca="false">IF(T3196&gt;=4,"Satisfied",IF(T3196&gt;=3,"Neutral","Needs Improvement"))</f>
        <v>Satisfied</v>
      </c>
    </row>
    <row r="3197" customFormat="false" ht="15" hidden="false" customHeight="false" outlineLevel="0" collapsed="false">
      <c r="A3197" s="30" t="s">
        <v>521</v>
      </c>
      <c r="B3197" s="30" t="s">
        <v>522</v>
      </c>
      <c r="C3197" s="30" t="n">
        <v>3</v>
      </c>
      <c r="D3197" s="30" t="s">
        <v>121</v>
      </c>
      <c r="E3197" s="31" t="n">
        <v>45595</v>
      </c>
      <c r="F3197" s="30" t="s">
        <v>523</v>
      </c>
      <c r="G3197" s="31" t="n">
        <v>45598</v>
      </c>
      <c r="H3197" s="30" t="s">
        <v>242</v>
      </c>
      <c r="I3197" s="30" t="s">
        <v>466</v>
      </c>
      <c r="J3197" s="30" t="s">
        <v>422</v>
      </c>
      <c r="K3197" s="30" t="s">
        <v>126</v>
      </c>
      <c r="L3197" s="30" t="n">
        <v>38</v>
      </c>
      <c r="M3197" s="30" t="n">
        <v>143</v>
      </c>
      <c r="N3197" s="30" t="s">
        <v>186</v>
      </c>
      <c r="O3197" s="30" t="s">
        <v>149</v>
      </c>
      <c r="P3197" s="30" t="s">
        <v>129</v>
      </c>
      <c r="Q3197" s="32" t="n">
        <v>8110.29</v>
      </c>
      <c r="R3197" s="30" t="s">
        <v>130</v>
      </c>
      <c r="S3197" s="30" t="s">
        <v>164</v>
      </c>
      <c r="T3197" s="30" t="n">
        <v>4</v>
      </c>
      <c r="U3197" s="30" t="n">
        <f aca="false">YEAR(E3197)</f>
        <v>2024</v>
      </c>
      <c r="V3197" s="30" t="str">
        <f aca="false">TEXT(E3197,"MMM-YYYY")</f>
        <v>Oct-2024</v>
      </c>
      <c r="W3197" s="30" t="n">
        <f aca="false">MONTH(E3197)</f>
        <v>10</v>
      </c>
      <c r="X3197" s="30" t="str">
        <f aca="false">TEXT(WEEKDAY(E3197,2),"0")&amp;" - "&amp;TEXT(E3197,"dddd")</f>
        <v>3 - Wednesday</v>
      </c>
      <c r="Y3197" s="30" t="str">
        <f aca="false">_xlfn.IFS(C3197&lt;18,"Child (0-17)",C3197&lt;40,"Young Adult (18-39)",C3197&lt;60,"Adult (40-59)",TRUE(),"Senior (60+)")</f>
        <v>Child (0-17)</v>
      </c>
      <c r="Z3197" s="30" t="n">
        <f aca="false">ROUND(G3197-E3197,0)</f>
        <v>3</v>
      </c>
      <c r="AA3197" s="30" t="n">
        <f aca="false">L3197+M3197</f>
        <v>181</v>
      </c>
      <c r="AB3197" s="30" t="n">
        <f aca="false">IFERROR(ROUND(Q3197/AA3197,2),0)</f>
        <v>44.81</v>
      </c>
      <c r="AC3197" s="30" t="str">
        <f aca="false">IF(AND(K3197="Critical",N3197="No"),"URGENT - No Bed","Normal")</f>
        <v>Normal</v>
      </c>
      <c r="AD3197" s="34" t="n">
        <f aca="false">INDEX(Lookup_Tables!$B$3:$B$12,MATCH(H3197,Lookup_Tables!$A$3:$A$12,0))</f>
        <v>3000000</v>
      </c>
      <c r="AE3197" s="30" t="str">
        <f aca="false">INDEX(Lookup_Tables!$C$3:$C$12,MATCH(H3197,Lookup_Tables!$A$3:$A$12,0))</f>
        <v>Dr. Pooja Iyer</v>
      </c>
      <c r="AF3197" s="30" t="str">
        <f aca="false">IFERROR(INDEX(Lookup_Tables!$F$16:$F$45,MATCH(I3197,Lookup_Tables!$E$16:$E$45,0)),"N/A")</f>
        <v>EMP212</v>
      </c>
      <c r="AG3197" s="30" t="n">
        <f aca="false">_xlfn.IFS(R3197="Recovered",4,R3197="Referred",3,R3197="Admitted",2,R3197="Deceased",1,TRUE(),0)</f>
        <v>4</v>
      </c>
      <c r="AH3197" s="30" t="str">
        <f aca="false">IF(T3197&gt;=4,"Satisfied",IF(T3197&gt;=3,"Neutral","Needs Improvement"))</f>
        <v>Satisfied</v>
      </c>
    </row>
    <row r="3198" customFormat="false" ht="15" hidden="false" customHeight="false" outlineLevel="0" collapsed="false">
      <c r="A3198" s="27" t="s">
        <v>5996</v>
      </c>
      <c r="B3198" s="27" t="s">
        <v>1994</v>
      </c>
      <c r="C3198" s="27" t="n">
        <v>10</v>
      </c>
      <c r="D3198" s="27" t="s">
        <v>181</v>
      </c>
      <c r="E3198" s="28" t="n">
        <v>45455</v>
      </c>
      <c r="F3198" s="27" t="s">
        <v>948</v>
      </c>
      <c r="G3198" s="28" t="n">
        <v>45455</v>
      </c>
      <c r="H3198" s="27" t="s">
        <v>206</v>
      </c>
      <c r="I3198" s="27" t="s">
        <v>300</v>
      </c>
      <c r="J3198" s="27" t="s">
        <v>233</v>
      </c>
      <c r="K3198" s="27" t="s">
        <v>138</v>
      </c>
      <c r="L3198" s="27" t="n">
        <v>40</v>
      </c>
      <c r="M3198" s="27" t="n">
        <v>20</v>
      </c>
      <c r="N3198" s="27" t="s">
        <v>127</v>
      </c>
      <c r="O3198" s="27" t="s">
        <v>171</v>
      </c>
      <c r="P3198" s="27" t="s">
        <v>150</v>
      </c>
      <c r="Q3198" s="29" t="n">
        <v>844.35</v>
      </c>
      <c r="R3198" s="27" t="s">
        <v>130</v>
      </c>
      <c r="S3198" s="27" t="s">
        <v>151</v>
      </c>
      <c r="T3198" s="27" t="n">
        <v>3</v>
      </c>
      <c r="U3198" s="27" t="n">
        <f aca="false">YEAR(E3198)</f>
        <v>2024</v>
      </c>
      <c r="V3198" s="27" t="str">
        <f aca="false">TEXT(E3198,"MMM-YYYY")</f>
        <v>Jun-2024</v>
      </c>
      <c r="W3198" s="27" t="n">
        <f aca="false">MONTH(E3198)</f>
        <v>6</v>
      </c>
      <c r="X3198" s="27" t="str">
        <f aca="false">TEXT(WEEKDAY(E3198,2),"0")&amp;" - "&amp;TEXT(E3198,"dddd")</f>
        <v>3 - Wednesday</v>
      </c>
      <c r="Y3198" s="27" t="str">
        <f aca="false">_xlfn.IFS(C3198&lt;18,"Child (0-17)",C3198&lt;40,"Young Adult (18-39)",C3198&lt;60,"Adult (40-59)",TRUE(),"Senior (60+)")</f>
        <v>Child (0-17)</v>
      </c>
      <c r="Z3198" s="27" t="n">
        <f aca="false">ROUND(G3198-E3198,0)</f>
        <v>0</v>
      </c>
      <c r="AA3198" s="27" t="n">
        <f aca="false">L3198+M3198</f>
        <v>60</v>
      </c>
      <c r="AB3198" s="27" t="n">
        <f aca="false">IFERROR(ROUND(Q3198/AA3198,2),0)</f>
        <v>14.07</v>
      </c>
      <c r="AC3198" s="27" t="str">
        <f aca="false">IF(AND(K3198="Critical",N3198="No"),"URGENT - No Bed","Normal")</f>
        <v>Normal</v>
      </c>
      <c r="AD3198" s="33" t="n">
        <f aca="false">INDEX(Lookup_Tables!$B$3:$B$12,MATCH(H3198,Lookup_Tables!$A$3:$A$12,0))</f>
        <v>2800000</v>
      </c>
      <c r="AE3198" s="27" t="str">
        <f aca="false">INDEX(Lookup_Tables!$C$3:$C$12,MATCH(H3198,Lookup_Tables!$A$3:$A$12,0))</f>
        <v>Dr. Suresh Nair</v>
      </c>
      <c r="AF3198" s="27" t="str">
        <f aca="false">IFERROR(INDEX(Lookup_Tables!$F$16:$F$45,MATCH(I3198,Lookup_Tables!$E$16:$E$45,0)),"N/A")</f>
        <v>EMP211</v>
      </c>
      <c r="AG3198" s="27" t="n">
        <f aca="false">_xlfn.IFS(R3198="Recovered",4,R3198="Referred",3,R3198="Admitted",2,R3198="Deceased",1,TRUE(),0)</f>
        <v>4</v>
      </c>
      <c r="AH3198" s="27" t="str">
        <f aca="false">IF(T3198&gt;=4,"Satisfied",IF(T3198&gt;=3,"Neutral","Needs Improvement"))</f>
        <v>Neutral</v>
      </c>
    </row>
    <row r="3199" customFormat="false" ht="15" hidden="false" customHeight="false" outlineLevel="0" collapsed="false">
      <c r="A3199" s="30" t="s">
        <v>6401</v>
      </c>
      <c r="B3199" s="30" t="s">
        <v>4413</v>
      </c>
      <c r="C3199" s="30" t="n">
        <v>23</v>
      </c>
      <c r="D3199" s="30" t="s">
        <v>121</v>
      </c>
      <c r="E3199" s="31" t="n">
        <v>45334</v>
      </c>
      <c r="F3199" s="30" t="s">
        <v>1472</v>
      </c>
      <c r="G3199" s="31" t="n">
        <v>45334</v>
      </c>
      <c r="H3199" s="30" t="s">
        <v>135</v>
      </c>
      <c r="I3199" s="30" t="s">
        <v>136</v>
      </c>
      <c r="J3199" s="30" t="s">
        <v>252</v>
      </c>
      <c r="K3199" s="30" t="s">
        <v>156</v>
      </c>
      <c r="L3199" s="30" t="n">
        <v>33</v>
      </c>
      <c r="M3199" s="30" t="n">
        <v>80</v>
      </c>
      <c r="N3199" s="30" t="s">
        <v>127</v>
      </c>
      <c r="O3199" s="30" t="s">
        <v>171</v>
      </c>
      <c r="P3199" s="30" t="s">
        <v>129</v>
      </c>
      <c r="Q3199" s="32" t="n">
        <v>4845.02</v>
      </c>
      <c r="R3199" s="30" t="s">
        <v>130</v>
      </c>
      <c r="S3199" s="30" t="s">
        <v>335</v>
      </c>
      <c r="T3199" s="30" t="n">
        <v>5</v>
      </c>
      <c r="U3199" s="30" t="n">
        <f aca="false">YEAR(E3199)</f>
        <v>2024</v>
      </c>
      <c r="V3199" s="30" t="str">
        <f aca="false">TEXT(E3199,"MMM-YYYY")</f>
        <v>Feb-2024</v>
      </c>
      <c r="W3199" s="30" t="n">
        <f aca="false">MONTH(E3199)</f>
        <v>2</v>
      </c>
      <c r="X3199" s="30" t="str">
        <f aca="false">TEXT(WEEKDAY(E3199,2),"0")&amp;" - "&amp;TEXT(E3199,"dddd")</f>
        <v>1 - Monday</v>
      </c>
      <c r="Y3199" s="30" t="str">
        <f aca="false">_xlfn.IFS(C3199&lt;18,"Child (0-17)",C3199&lt;40,"Young Adult (18-39)",C3199&lt;60,"Adult (40-59)",TRUE(),"Senior (60+)")</f>
        <v>Young Adult (18-39)</v>
      </c>
      <c r="Z3199" s="30" t="n">
        <f aca="false">ROUND(G3199-E3199,0)</f>
        <v>0</v>
      </c>
      <c r="AA3199" s="30" t="n">
        <f aca="false">L3199+M3199</f>
        <v>113</v>
      </c>
      <c r="AB3199" s="30" t="n">
        <f aca="false">IFERROR(ROUND(Q3199/AA3199,2),0)</f>
        <v>42.88</v>
      </c>
      <c r="AC3199" s="30" t="str">
        <f aca="false">IF(AND(K3199="Critical",N3199="No"),"URGENT - No Bed","Normal")</f>
        <v>Normal</v>
      </c>
      <c r="AD3199" s="34" t="n">
        <f aca="false">INDEX(Lookup_Tables!$B$3:$B$12,MATCH(H3199,Lookup_Tables!$A$3:$A$12,0))</f>
        <v>4600000</v>
      </c>
      <c r="AE3199" s="30" t="str">
        <f aca="false">INDEX(Lookup_Tables!$C$3:$C$12,MATCH(H3199,Lookup_Tables!$A$3:$A$12,0))</f>
        <v>Dr. Farhan Khan</v>
      </c>
      <c r="AF3199" s="30" t="str">
        <f aca="false">IFERROR(INDEX(Lookup_Tables!$F$16:$F$45,MATCH(I3199,Lookup_Tables!$E$16:$E$45,0)),"N/A")</f>
        <v>EMP206</v>
      </c>
      <c r="AG3199" s="30" t="n">
        <f aca="false">_xlfn.IFS(R3199="Recovered",4,R3199="Referred",3,R3199="Admitted",2,R3199="Deceased",1,TRUE(),0)</f>
        <v>4</v>
      </c>
      <c r="AH3199" s="30" t="str">
        <f aca="false">IF(T3199&gt;=4,"Satisfied",IF(T3199&gt;=3,"Neutral","Needs Improvement"))</f>
        <v>Satisfied</v>
      </c>
    </row>
    <row r="3200" customFormat="false" ht="15" hidden="false" customHeight="false" outlineLevel="0" collapsed="false">
      <c r="A3200" s="27" t="s">
        <v>4853</v>
      </c>
      <c r="B3200" s="27" t="s">
        <v>1295</v>
      </c>
      <c r="C3200" s="27" t="n">
        <v>44</v>
      </c>
      <c r="D3200" s="27" t="s">
        <v>181</v>
      </c>
      <c r="E3200" s="28" t="n">
        <v>45642</v>
      </c>
      <c r="F3200" s="27" t="s">
        <v>482</v>
      </c>
      <c r="G3200" s="28" t="n">
        <v>45644</v>
      </c>
      <c r="H3200" s="27" t="s">
        <v>236</v>
      </c>
      <c r="I3200" s="27" t="s">
        <v>266</v>
      </c>
      <c r="J3200" s="27" t="s">
        <v>238</v>
      </c>
      <c r="K3200" s="27" t="s">
        <v>126</v>
      </c>
      <c r="L3200" s="27" t="n">
        <v>26</v>
      </c>
      <c r="M3200" s="27" t="n">
        <v>111</v>
      </c>
      <c r="N3200" s="27" t="s">
        <v>127</v>
      </c>
      <c r="O3200" s="27" t="s">
        <v>149</v>
      </c>
      <c r="P3200" s="27" t="s">
        <v>150</v>
      </c>
      <c r="Q3200" s="29" t="n">
        <v>8535.29</v>
      </c>
      <c r="R3200" s="27" t="s">
        <v>268</v>
      </c>
      <c r="S3200" s="27" t="s">
        <v>157</v>
      </c>
      <c r="T3200" s="27" t="n">
        <v>2</v>
      </c>
      <c r="U3200" s="27" t="n">
        <f aca="false">YEAR(E3200)</f>
        <v>2024</v>
      </c>
      <c r="V3200" s="27" t="str">
        <f aca="false">TEXT(E3200,"MMM-YYYY")</f>
        <v>Dec-2024</v>
      </c>
      <c r="W3200" s="27" t="n">
        <f aca="false">MONTH(E3200)</f>
        <v>12</v>
      </c>
      <c r="X3200" s="27" t="str">
        <f aca="false">TEXT(WEEKDAY(E3200,2),"0")&amp;" - "&amp;TEXT(E3200,"dddd")</f>
        <v>1 - Monday</v>
      </c>
      <c r="Y3200" s="27" t="str">
        <f aca="false">_xlfn.IFS(C3200&lt;18,"Child (0-17)",C3200&lt;40,"Young Adult (18-39)",C3200&lt;60,"Adult (40-59)",TRUE(),"Senior (60+)")</f>
        <v>Adult (40-59)</v>
      </c>
      <c r="Z3200" s="27" t="n">
        <f aca="false">ROUND(G3200-E3200,0)</f>
        <v>2</v>
      </c>
      <c r="AA3200" s="27" t="n">
        <f aca="false">L3200+M3200</f>
        <v>137</v>
      </c>
      <c r="AB3200" s="27" t="n">
        <f aca="false">IFERROR(ROUND(Q3200/AA3200,2),0)</f>
        <v>62.3</v>
      </c>
      <c r="AC3200" s="27" t="str">
        <f aca="false">IF(AND(K3200="Critical",N3200="No"),"URGENT - No Bed","Normal")</f>
        <v>Normal</v>
      </c>
      <c r="AD3200" s="33" t="n">
        <f aca="false">INDEX(Lookup_Tables!$B$3:$B$12,MATCH(H3200,Lookup_Tables!$A$3:$A$12,0))</f>
        <v>3900000</v>
      </c>
      <c r="AE3200" s="27" t="str">
        <f aca="false">INDEX(Lookup_Tables!$C$3:$C$12,MATCH(H3200,Lookup_Tables!$A$3:$A$12,0))</f>
        <v>Dr. Rina Mehta</v>
      </c>
      <c r="AF3200" s="27" t="str">
        <f aca="false">IFERROR(INDEX(Lookup_Tables!$F$16:$F$45,MATCH(I3200,Lookup_Tables!$E$16:$E$45,0)),"N/A")</f>
        <v>EMP217</v>
      </c>
      <c r="AG3200" s="27" t="n">
        <f aca="false">_xlfn.IFS(R3200="Recovered",4,R3200="Referred",3,R3200="Admitted",2,R3200="Deceased",1,TRUE(),0)</f>
        <v>3</v>
      </c>
      <c r="AH3200" s="27" t="str">
        <f aca="false">IF(T3200&gt;=4,"Satisfied",IF(T3200&gt;=3,"Neutral","Needs Improvement"))</f>
        <v>Needs Improvement</v>
      </c>
    </row>
    <row r="3201" customFormat="false" ht="15" hidden="false" customHeight="false" outlineLevel="0" collapsed="false">
      <c r="A3201" s="30" t="s">
        <v>3154</v>
      </c>
      <c r="B3201" s="30" t="s">
        <v>507</v>
      </c>
      <c r="C3201" s="30" t="n">
        <v>59</v>
      </c>
      <c r="D3201" s="30" t="s">
        <v>181</v>
      </c>
      <c r="E3201" s="31" t="n">
        <v>45353</v>
      </c>
      <c r="F3201" s="30" t="s">
        <v>1032</v>
      </c>
      <c r="G3201" s="31" t="n">
        <v>45354</v>
      </c>
      <c r="H3201" s="30" t="s">
        <v>206</v>
      </c>
      <c r="I3201" s="30" t="s">
        <v>207</v>
      </c>
      <c r="J3201" s="30" t="s">
        <v>615</v>
      </c>
      <c r="K3201" s="30" t="s">
        <v>156</v>
      </c>
      <c r="L3201" s="30" t="n">
        <v>30</v>
      </c>
      <c r="M3201" s="30" t="n">
        <v>86</v>
      </c>
      <c r="N3201" s="30" t="s">
        <v>186</v>
      </c>
      <c r="O3201" s="30" t="s">
        <v>171</v>
      </c>
      <c r="P3201" s="30" t="s">
        <v>129</v>
      </c>
      <c r="Q3201" s="32" t="n">
        <v>4308.74</v>
      </c>
      <c r="R3201" s="30" t="s">
        <v>130</v>
      </c>
      <c r="S3201" s="30" t="s">
        <v>131</v>
      </c>
      <c r="T3201" s="30" t="n">
        <v>3</v>
      </c>
      <c r="U3201" s="30" t="n">
        <f aca="false">YEAR(E3201)</f>
        <v>2024</v>
      </c>
      <c r="V3201" s="30" t="str">
        <f aca="false">TEXT(E3201,"MMM-YYYY")</f>
        <v>Mar-2024</v>
      </c>
      <c r="W3201" s="30" t="n">
        <f aca="false">MONTH(E3201)</f>
        <v>3</v>
      </c>
      <c r="X3201" s="30" t="str">
        <f aca="false">TEXT(WEEKDAY(E3201,2),"0")&amp;" - "&amp;TEXT(E3201,"dddd")</f>
        <v>6 - Saturday</v>
      </c>
      <c r="Y3201" s="30" t="str">
        <f aca="false">_xlfn.IFS(C3201&lt;18,"Child (0-17)",C3201&lt;40,"Young Adult (18-39)",C3201&lt;60,"Adult (40-59)",TRUE(),"Senior (60+)")</f>
        <v>Adult (40-59)</v>
      </c>
      <c r="Z3201" s="30" t="n">
        <f aca="false">ROUND(G3201-E3201,0)</f>
        <v>1</v>
      </c>
      <c r="AA3201" s="30" t="n">
        <f aca="false">L3201+M3201</f>
        <v>116</v>
      </c>
      <c r="AB3201" s="30" t="n">
        <f aca="false">IFERROR(ROUND(Q3201/AA3201,2),0)</f>
        <v>37.14</v>
      </c>
      <c r="AC3201" s="30" t="str">
        <f aca="false">IF(AND(K3201="Critical",N3201="No"),"URGENT - No Bed","Normal")</f>
        <v>Normal</v>
      </c>
      <c r="AD3201" s="34" t="n">
        <f aca="false">INDEX(Lookup_Tables!$B$3:$B$12,MATCH(H3201,Lookup_Tables!$A$3:$A$12,0))</f>
        <v>2800000</v>
      </c>
      <c r="AE3201" s="30" t="str">
        <f aca="false">INDEX(Lookup_Tables!$C$3:$C$12,MATCH(H3201,Lookup_Tables!$A$3:$A$12,0))</f>
        <v>Dr. Suresh Nair</v>
      </c>
      <c r="AF3201" s="30" t="str">
        <f aca="false">IFERROR(INDEX(Lookup_Tables!$F$16:$F$45,MATCH(I3201,Lookup_Tables!$E$16:$E$45,0)),"N/A")</f>
        <v>EMP209</v>
      </c>
      <c r="AG3201" s="30" t="n">
        <f aca="false">_xlfn.IFS(R3201="Recovered",4,R3201="Referred",3,R3201="Admitted",2,R3201="Deceased",1,TRUE(),0)</f>
        <v>4</v>
      </c>
      <c r="AH3201" s="30" t="str">
        <f aca="false">IF(T3201&gt;=4,"Satisfied",IF(T3201&gt;=3,"Neutral","Needs Improvement"))</f>
        <v>Neutral</v>
      </c>
    </row>
    <row r="3202" customFormat="false" ht="15" hidden="false" customHeight="false" outlineLevel="0" collapsed="false">
      <c r="A3202" s="27" t="s">
        <v>4664</v>
      </c>
      <c r="B3202" s="27" t="s">
        <v>4665</v>
      </c>
      <c r="C3202" s="27" t="n">
        <v>48</v>
      </c>
      <c r="D3202" s="27" t="s">
        <v>181</v>
      </c>
      <c r="E3202" s="28" t="n">
        <v>45316</v>
      </c>
      <c r="F3202" s="27" t="s">
        <v>2301</v>
      </c>
      <c r="G3202" s="28" t="n">
        <v>45318</v>
      </c>
      <c r="H3202" s="27" t="s">
        <v>161</v>
      </c>
      <c r="I3202" s="27" t="s">
        <v>320</v>
      </c>
      <c r="J3202" s="27" t="s">
        <v>648</v>
      </c>
      <c r="K3202" s="27" t="s">
        <v>156</v>
      </c>
      <c r="L3202" s="27" t="n">
        <v>66</v>
      </c>
      <c r="M3202" s="27" t="n">
        <v>35</v>
      </c>
      <c r="N3202" s="27" t="s">
        <v>127</v>
      </c>
      <c r="O3202" s="27" t="s">
        <v>171</v>
      </c>
      <c r="P3202" s="27" t="s">
        <v>129</v>
      </c>
      <c r="Q3202" s="29" t="n">
        <v>2623.13</v>
      </c>
      <c r="R3202" s="27" t="s">
        <v>130</v>
      </c>
      <c r="S3202" s="27" t="s">
        <v>141</v>
      </c>
      <c r="T3202" s="27" t="n">
        <v>3</v>
      </c>
      <c r="U3202" s="27" t="n">
        <f aca="false">YEAR(E3202)</f>
        <v>2024</v>
      </c>
      <c r="V3202" s="27" t="str">
        <f aca="false">TEXT(E3202,"MMM-YYYY")</f>
        <v>Jan-2024</v>
      </c>
      <c r="W3202" s="27" t="n">
        <f aca="false">MONTH(E3202)</f>
        <v>1</v>
      </c>
      <c r="X3202" s="27" t="str">
        <f aca="false">TEXT(WEEKDAY(E3202,2),"0")&amp;" - "&amp;TEXT(E3202,"dddd")</f>
        <v>4 - Thursday</v>
      </c>
      <c r="Y3202" s="27" t="str">
        <f aca="false">_xlfn.IFS(C3202&lt;18,"Child (0-17)",C3202&lt;40,"Young Adult (18-39)",C3202&lt;60,"Adult (40-59)",TRUE(),"Senior (60+)")</f>
        <v>Adult (40-59)</v>
      </c>
      <c r="Z3202" s="27" t="n">
        <f aca="false">ROUND(G3202-E3202,0)</f>
        <v>2</v>
      </c>
      <c r="AA3202" s="27" t="n">
        <f aca="false">L3202+M3202</f>
        <v>101</v>
      </c>
      <c r="AB3202" s="27" t="n">
        <f aca="false">IFERROR(ROUND(Q3202/AA3202,2),0)</f>
        <v>25.97</v>
      </c>
      <c r="AC3202" s="27" t="str">
        <f aca="false">IF(AND(K3202="Critical",N3202="No"),"URGENT - No Bed","Normal")</f>
        <v>Normal</v>
      </c>
      <c r="AD3202" s="33" t="n">
        <f aca="false">INDEX(Lookup_Tables!$B$3:$B$12,MATCH(H3202,Lookup_Tables!$A$3:$A$12,0))</f>
        <v>3600000</v>
      </c>
      <c r="AE3202" s="27" t="str">
        <f aca="false">INDEX(Lookup_Tables!$C$3:$C$12,MATCH(H3202,Lookup_Tables!$A$3:$A$12,0))</f>
        <v>Dr. Sameer Joshi</v>
      </c>
      <c r="AF3202" s="27" t="str">
        <f aca="false">IFERROR(INDEX(Lookup_Tables!$F$16:$F$45,MATCH(I3202,Lookup_Tables!$E$16:$E$45,0)),"N/A")</f>
        <v>EMP223</v>
      </c>
      <c r="AG3202" s="27" t="n">
        <f aca="false">_xlfn.IFS(R3202="Recovered",4,R3202="Referred",3,R3202="Admitted",2,R3202="Deceased",1,TRUE(),0)</f>
        <v>4</v>
      </c>
      <c r="AH3202" s="27" t="str">
        <f aca="false">IF(T3202&gt;=4,"Satisfied",IF(T3202&gt;=3,"Neutral","Needs Improvement"))</f>
        <v>Neutral</v>
      </c>
    </row>
    <row r="3203" customFormat="false" ht="15" hidden="false" customHeight="false" outlineLevel="0" collapsed="false">
      <c r="A3203" s="30" t="s">
        <v>5921</v>
      </c>
      <c r="B3203" s="30" t="s">
        <v>3913</v>
      </c>
      <c r="C3203" s="30" t="n">
        <v>34</v>
      </c>
      <c r="D3203" s="30" t="s">
        <v>181</v>
      </c>
      <c r="E3203" s="31" t="n">
        <v>45562</v>
      </c>
      <c r="F3203" s="30" t="s">
        <v>771</v>
      </c>
      <c r="G3203" s="31" t="n">
        <v>45563</v>
      </c>
      <c r="H3203" s="30" t="s">
        <v>168</v>
      </c>
      <c r="I3203" s="30" t="s">
        <v>169</v>
      </c>
      <c r="J3203" s="30" t="s">
        <v>441</v>
      </c>
      <c r="K3203" s="30" t="s">
        <v>138</v>
      </c>
      <c r="L3203" s="30" t="n">
        <v>31</v>
      </c>
      <c r="M3203" s="30" t="n">
        <v>32</v>
      </c>
      <c r="N3203" s="30" t="s">
        <v>186</v>
      </c>
      <c r="O3203" s="30" t="s">
        <v>139</v>
      </c>
      <c r="P3203" s="30" t="s">
        <v>140</v>
      </c>
      <c r="Q3203" s="32" t="n">
        <v>1394.34</v>
      </c>
      <c r="R3203" s="30" t="s">
        <v>130</v>
      </c>
      <c r="S3203" s="30" t="s">
        <v>335</v>
      </c>
      <c r="T3203" s="30" t="n">
        <v>5</v>
      </c>
      <c r="U3203" s="30" t="n">
        <f aca="false">YEAR(E3203)</f>
        <v>2024</v>
      </c>
      <c r="V3203" s="30" t="str">
        <f aca="false">TEXT(E3203,"MMM-YYYY")</f>
        <v>Sep-2024</v>
      </c>
      <c r="W3203" s="30" t="n">
        <f aca="false">MONTH(E3203)</f>
        <v>9</v>
      </c>
      <c r="X3203" s="30" t="str">
        <f aca="false">TEXT(WEEKDAY(E3203,2),"0")&amp;" - "&amp;TEXT(E3203,"dddd")</f>
        <v>5 - Friday</v>
      </c>
      <c r="Y3203" s="30" t="str">
        <f aca="false">_xlfn.IFS(C3203&lt;18,"Child (0-17)",C3203&lt;40,"Young Adult (18-39)",C3203&lt;60,"Adult (40-59)",TRUE(),"Senior (60+)")</f>
        <v>Young Adult (18-39)</v>
      </c>
      <c r="Z3203" s="30" t="n">
        <f aca="false">ROUND(G3203-E3203,0)</f>
        <v>1</v>
      </c>
      <c r="AA3203" s="30" t="n">
        <f aca="false">L3203+M3203</f>
        <v>63</v>
      </c>
      <c r="AB3203" s="30" t="n">
        <f aca="false">IFERROR(ROUND(Q3203/AA3203,2),0)</f>
        <v>22.13</v>
      </c>
      <c r="AC3203" s="30" t="str">
        <f aca="false">IF(AND(K3203="Critical",N3203="No"),"URGENT - No Bed","Normal")</f>
        <v>Normal</v>
      </c>
      <c r="AD3203" s="34" t="n">
        <f aca="false">INDEX(Lookup_Tables!$B$3:$B$12,MATCH(H3203,Lookup_Tables!$A$3:$A$12,0))</f>
        <v>4400000</v>
      </c>
      <c r="AE3203" s="30" t="str">
        <f aca="false">INDEX(Lookup_Tables!$C$3:$C$12,MATCH(H3203,Lookup_Tables!$A$3:$A$12,0))</f>
        <v>Dr. Neha Chopra</v>
      </c>
      <c r="AF3203" s="30" t="str">
        <f aca="false">IFERROR(INDEX(Lookup_Tables!$F$16:$F$45,MATCH(I3203,Lookup_Tables!$E$16:$E$45,0)),"N/A")</f>
        <v>EMP220</v>
      </c>
      <c r="AG3203" s="30" t="n">
        <f aca="false">_xlfn.IFS(R3203="Recovered",4,R3203="Referred",3,R3203="Admitted",2,R3203="Deceased",1,TRUE(),0)</f>
        <v>4</v>
      </c>
      <c r="AH3203" s="30" t="str">
        <f aca="false">IF(T3203&gt;=4,"Satisfied",IF(T3203&gt;=3,"Neutral","Needs Improvement"))</f>
        <v>Satisfied</v>
      </c>
    </row>
    <row r="3204" customFormat="false" ht="15" hidden="false" customHeight="false" outlineLevel="0" collapsed="false">
      <c r="A3204" s="27" t="s">
        <v>3329</v>
      </c>
      <c r="B3204" s="27" t="s">
        <v>3330</v>
      </c>
      <c r="C3204" s="27" t="n">
        <v>52</v>
      </c>
      <c r="D3204" s="27" t="s">
        <v>181</v>
      </c>
      <c r="E3204" s="28" t="n">
        <v>45337</v>
      </c>
      <c r="F3204" s="27" t="s">
        <v>679</v>
      </c>
      <c r="G3204" s="28" t="n">
        <v>45337</v>
      </c>
      <c r="H3204" s="27" t="s">
        <v>206</v>
      </c>
      <c r="I3204" s="27" t="s">
        <v>232</v>
      </c>
      <c r="J3204" s="27" t="s">
        <v>593</v>
      </c>
      <c r="K3204" s="27" t="s">
        <v>156</v>
      </c>
      <c r="L3204" s="27" t="n">
        <v>16</v>
      </c>
      <c r="M3204" s="27" t="n">
        <v>41</v>
      </c>
      <c r="N3204" s="27" t="s">
        <v>127</v>
      </c>
      <c r="O3204" s="27" t="s">
        <v>128</v>
      </c>
      <c r="P3204" s="27" t="s">
        <v>187</v>
      </c>
      <c r="Q3204" s="29" t="n">
        <v>3046.14</v>
      </c>
      <c r="R3204" s="27" t="s">
        <v>130</v>
      </c>
      <c r="S3204" s="27" t="s">
        <v>223</v>
      </c>
      <c r="T3204" s="27" t="n">
        <v>5</v>
      </c>
      <c r="U3204" s="27" t="n">
        <f aca="false">YEAR(E3204)</f>
        <v>2024</v>
      </c>
      <c r="V3204" s="27" t="str">
        <f aca="false">TEXT(E3204,"MMM-YYYY")</f>
        <v>Feb-2024</v>
      </c>
      <c r="W3204" s="27" t="n">
        <f aca="false">MONTH(E3204)</f>
        <v>2</v>
      </c>
      <c r="X3204" s="27" t="str">
        <f aca="false">TEXT(WEEKDAY(E3204,2),"0")&amp;" - "&amp;TEXT(E3204,"dddd")</f>
        <v>4 - Thursday</v>
      </c>
      <c r="Y3204" s="27" t="str">
        <f aca="false">_xlfn.IFS(C3204&lt;18,"Child (0-17)",C3204&lt;40,"Young Adult (18-39)",C3204&lt;60,"Adult (40-59)",TRUE(),"Senior (60+)")</f>
        <v>Adult (40-59)</v>
      </c>
      <c r="Z3204" s="27" t="n">
        <f aca="false">ROUND(G3204-E3204,0)</f>
        <v>0</v>
      </c>
      <c r="AA3204" s="27" t="n">
        <f aca="false">L3204+M3204</f>
        <v>57</v>
      </c>
      <c r="AB3204" s="27" t="n">
        <f aca="false">IFERROR(ROUND(Q3204/AA3204,2),0)</f>
        <v>53.44</v>
      </c>
      <c r="AC3204" s="27" t="str">
        <f aca="false">IF(AND(K3204="Critical",N3204="No"),"URGENT - No Bed","Normal")</f>
        <v>Normal</v>
      </c>
      <c r="AD3204" s="33" t="n">
        <f aca="false">INDEX(Lookup_Tables!$B$3:$B$12,MATCH(H3204,Lookup_Tables!$A$3:$A$12,0))</f>
        <v>2800000</v>
      </c>
      <c r="AE3204" s="27" t="str">
        <f aca="false">INDEX(Lookup_Tables!$C$3:$C$12,MATCH(H3204,Lookup_Tables!$A$3:$A$12,0))</f>
        <v>Dr. Suresh Nair</v>
      </c>
      <c r="AF3204" s="27" t="str">
        <f aca="false">IFERROR(INDEX(Lookup_Tables!$F$16:$F$45,MATCH(I3204,Lookup_Tables!$E$16:$E$45,0)),"N/A")</f>
        <v>EMP210</v>
      </c>
      <c r="AG3204" s="27" t="n">
        <f aca="false">_xlfn.IFS(R3204="Recovered",4,R3204="Referred",3,R3204="Admitted",2,R3204="Deceased",1,TRUE(),0)</f>
        <v>4</v>
      </c>
      <c r="AH3204" s="27" t="str">
        <f aca="false">IF(T3204&gt;=4,"Satisfied",IF(T3204&gt;=3,"Neutral","Needs Improvement"))</f>
        <v>Satisfied</v>
      </c>
    </row>
    <row r="3205" customFormat="false" ht="15" hidden="false" customHeight="false" outlineLevel="0" collapsed="false">
      <c r="A3205" s="30" t="s">
        <v>5738</v>
      </c>
      <c r="B3205" s="30" t="s">
        <v>3223</v>
      </c>
      <c r="C3205" s="30" t="n">
        <v>40</v>
      </c>
      <c r="D3205" s="30" t="s">
        <v>181</v>
      </c>
      <c r="E3205" s="31" t="n">
        <v>45339</v>
      </c>
      <c r="F3205" s="30" t="s">
        <v>1182</v>
      </c>
      <c r="G3205" s="31" t="n">
        <v>45340</v>
      </c>
      <c r="H3205" s="30" t="s">
        <v>183</v>
      </c>
      <c r="I3205" s="30" t="s">
        <v>430</v>
      </c>
      <c r="J3205" s="30" t="s">
        <v>185</v>
      </c>
      <c r="K3205" s="30" t="s">
        <v>138</v>
      </c>
      <c r="L3205" s="30" t="n">
        <v>79</v>
      </c>
      <c r="M3205" s="30" t="n">
        <v>32</v>
      </c>
      <c r="N3205" s="30" t="s">
        <v>127</v>
      </c>
      <c r="O3205" s="30" t="s">
        <v>128</v>
      </c>
      <c r="P3205" s="30" t="s">
        <v>150</v>
      </c>
      <c r="Q3205" s="32" t="n">
        <v>1905.24</v>
      </c>
      <c r="R3205" s="30" t="s">
        <v>130</v>
      </c>
      <c r="S3205" s="30" t="s">
        <v>197</v>
      </c>
      <c r="T3205" s="30" t="n">
        <v>4</v>
      </c>
      <c r="U3205" s="30" t="n">
        <f aca="false">YEAR(E3205)</f>
        <v>2024</v>
      </c>
      <c r="V3205" s="30" t="str">
        <f aca="false">TEXT(E3205,"MMM-YYYY")</f>
        <v>Feb-2024</v>
      </c>
      <c r="W3205" s="30" t="n">
        <f aca="false">MONTH(E3205)</f>
        <v>2</v>
      </c>
      <c r="X3205" s="30" t="str">
        <f aca="false">TEXT(WEEKDAY(E3205,2),"0")&amp;" - "&amp;TEXT(E3205,"dddd")</f>
        <v>6 - Saturday</v>
      </c>
      <c r="Y3205" s="30" t="str">
        <f aca="false">_xlfn.IFS(C3205&lt;18,"Child (0-17)",C3205&lt;40,"Young Adult (18-39)",C3205&lt;60,"Adult (40-59)",TRUE(),"Senior (60+)")</f>
        <v>Adult (40-59)</v>
      </c>
      <c r="Z3205" s="30" t="n">
        <f aca="false">ROUND(G3205-E3205,0)</f>
        <v>1</v>
      </c>
      <c r="AA3205" s="30" t="n">
        <f aca="false">L3205+M3205</f>
        <v>111</v>
      </c>
      <c r="AB3205" s="30" t="n">
        <f aca="false">IFERROR(ROUND(Q3205/AA3205,2),0)</f>
        <v>17.16</v>
      </c>
      <c r="AC3205" s="30" t="str">
        <f aca="false">IF(AND(K3205="Critical",N3205="No"),"URGENT - No Bed","Normal")</f>
        <v>Normal</v>
      </c>
      <c r="AD3205" s="34" t="n">
        <f aca="false">INDEX(Lookup_Tables!$B$3:$B$12,MATCH(H3205,Lookup_Tables!$A$3:$A$12,0))</f>
        <v>3100000</v>
      </c>
      <c r="AE3205" s="30" t="str">
        <f aca="false">INDEX(Lookup_Tables!$C$3:$C$12,MATCH(H3205,Lookup_Tables!$A$3:$A$12,0))</f>
        <v>Dr. Kavita Rao</v>
      </c>
      <c r="AF3205" s="30" t="str">
        <f aca="false">IFERROR(INDEX(Lookup_Tables!$F$16:$F$45,MATCH(I3205,Lookup_Tables!$E$16:$E$45,0)),"N/A")</f>
        <v>EMP224</v>
      </c>
      <c r="AG3205" s="30" t="n">
        <f aca="false">_xlfn.IFS(R3205="Recovered",4,R3205="Referred",3,R3205="Admitted",2,R3205="Deceased",1,TRUE(),0)</f>
        <v>4</v>
      </c>
      <c r="AH3205" s="30" t="str">
        <f aca="false">IF(T3205&gt;=4,"Satisfied",IF(T3205&gt;=3,"Neutral","Needs Improvement"))</f>
        <v>Satisfied</v>
      </c>
    </row>
    <row r="3206" customFormat="false" ht="15" hidden="false" customHeight="false" outlineLevel="0" collapsed="false">
      <c r="A3206" s="27" t="s">
        <v>7136</v>
      </c>
      <c r="B3206" s="27" t="s">
        <v>2843</v>
      </c>
      <c r="C3206" s="27" t="n">
        <v>33</v>
      </c>
      <c r="D3206" s="27" t="s">
        <v>121</v>
      </c>
      <c r="E3206" s="28" t="n">
        <v>45338</v>
      </c>
      <c r="F3206" s="27" t="s">
        <v>211</v>
      </c>
      <c r="G3206" s="28" t="n">
        <v>45339</v>
      </c>
      <c r="H3206" s="27" t="s">
        <v>242</v>
      </c>
      <c r="I3206" s="27" t="s">
        <v>466</v>
      </c>
      <c r="J3206" s="27" t="s">
        <v>363</v>
      </c>
      <c r="K3206" s="27" t="s">
        <v>156</v>
      </c>
      <c r="L3206" s="27" t="n">
        <v>38</v>
      </c>
      <c r="M3206" s="27" t="n">
        <v>30</v>
      </c>
      <c r="N3206" s="27" t="s">
        <v>186</v>
      </c>
      <c r="O3206" s="27" t="s">
        <v>128</v>
      </c>
      <c r="P3206" s="27" t="s">
        <v>150</v>
      </c>
      <c r="Q3206" s="29" t="n">
        <v>2628.58</v>
      </c>
      <c r="R3206" s="27" t="s">
        <v>130</v>
      </c>
      <c r="S3206" s="27" t="s">
        <v>131</v>
      </c>
      <c r="T3206" s="27" t="n">
        <v>4</v>
      </c>
      <c r="U3206" s="27" t="n">
        <f aca="false">YEAR(E3206)</f>
        <v>2024</v>
      </c>
      <c r="V3206" s="27" t="str">
        <f aca="false">TEXT(E3206,"MMM-YYYY")</f>
        <v>Feb-2024</v>
      </c>
      <c r="W3206" s="27" t="n">
        <f aca="false">MONTH(E3206)</f>
        <v>2</v>
      </c>
      <c r="X3206" s="27" t="str">
        <f aca="false">TEXT(WEEKDAY(E3206,2),"0")&amp;" - "&amp;TEXT(E3206,"dddd")</f>
        <v>5 - Friday</v>
      </c>
      <c r="Y3206" s="27" t="str">
        <f aca="false">_xlfn.IFS(C3206&lt;18,"Child (0-17)",C3206&lt;40,"Young Adult (18-39)",C3206&lt;60,"Adult (40-59)",TRUE(),"Senior (60+)")</f>
        <v>Young Adult (18-39)</v>
      </c>
      <c r="Z3206" s="27" t="n">
        <f aca="false">ROUND(G3206-E3206,0)</f>
        <v>1</v>
      </c>
      <c r="AA3206" s="27" t="n">
        <f aca="false">L3206+M3206</f>
        <v>68</v>
      </c>
      <c r="AB3206" s="27" t="n">
        <f aca="false">IFERROR(ROUND(Q3206/AA3206,2),0)</f>
        <v>38.66</v>
      </c>
      <c r="AC3206" s="27" t="str">
        <f aca="false">IF(AND(K3206="Critical",N3206="No"),"URGENT - No Bed","Normal")</f>
        <v>Normal</v>
      </c>
      <c r="AD3206" s="33" t="n">
        <f aca="false">INDEX(Lookup_Tables!$B$3:$B$12,MATCH(H3206,Lookup_Tables!$A$3:$A$12,0))</f>
        <v>3000000</v>
      </c>
      <c r="AE3206" s="27" t="str">
        <f aca="false">INDEX(Lookup_Tables!$C$3:$C$12,MATCH(H3206,Lookup_Tables!$A$3:$A$12,0))</f>
        <v>Dr. Pooja Iyer</v>
      </c>
      <c r="AF3206" s="27" t="str">
        <f aca="false">IFERROR(INDEX(Lookup_Tables!$F$16:$F$45,MATCH(I3206,Lookup_Tables!$E$16:$E$45,0)),"N/A")</f>
        <v>EMP212</v>
      </c>
      <c r="AG3206" s="27" t="n">
        <f aca="false">_xlfn.IFS(R3206="Recovered",4,R3206="Referred",3,R3206="Admitted",2,R3206="Deceased",1,TRUE(),0)</f>
        <v>4</v>
      </c>
      <c r="AH3206" s="27" t="str">
        <f aca="false">IF(T3206&gt;=4,"Satisfied",IF(T3206&gt;=3,"Neutral","Needs Improvement"))</f>
        <v>Satisfied</v>
      </c>
    </row>
    <row r="3207" customFormat="false" ht="15" hidden="false" customHeight="false" outlineLevel="0" collapsed="false">
      <c r="A3207" s="30" t="s">
        <v>1231</v>
      </c>
      <c r="B3207" s="30" t="s">
        <v>1232</v>
      </c>
      <c r="C3207" s="30" t="n">
        <v>50</v>
      </c>
      <c r="D3207" s="30" t="s">
        <v>181</v>
      </c>
      <c r="E3207" s="31" t="n">
        <v>45491</v>
      </c>
      <c r="F3207" s="30" t="s">
        <v>1233</v>
      </c>
      <c r="G3207" s="31" t="n">
        <v>45491</v>
      </c>
      <c r="H3207" s="30" t="s">
        <v>123</v>
      </c>
      <c r="I3207" s="30" t="s">
        <v>155</v>
      </c>
      <c r="J3207" s="30" t="s">
        <v>227</v>
      </c>
      <c r="K3207" s="30" t="s">
        <v>138</v>
      </c>
      <c r="L3207" s="30" t="n">
        <v>54</v>
      </c>
      <c r="M3207" s="30" t="n">
        <v>42</v>
      </c>
      <c r="N3207" s="30" t="s">
        <v>127</v>
      </c>
      <c r="O3207" s="30" t="s">
        <v>171</v>
      </c>
      <c r="P3207" s="30" t="s">
        <v>140</v>
      </c>
      <c r="Q3207" s="32" t="n">
        <v>2521.83</v>
      </c>
      <c r="R3207" s="30" t="s">
        <v>268</v>
      </c>
      <c r="S3207" s="30" t="s">
        <v>197</v>
      </c>
      <c r="T3207" s="30" t="n">
        <v>3</v>
      </c>
      <c r="U3207" s="30" t="n">
        <f aca="false">YEAR(E3207)</f>
        <v>2024</v>
      </c>
      <c r="V3207" s="30" t="str">
        <f aca="false">TEXT(E3207,"MMM-YYYY")</f>
        <v>Jul-2024</v>
      </c>
      <c r="W3207" s="30" t="n">
        <f aca="false">MONTH(E3207)</f>
        <v>7</v>
      </c>
      <c r="X3207" s="30" t="str">
        <f aca="false">TEXT(WEEKDAY(E3207,2),"0")&amp;" - "&amp;TEXT(E3207,"dddd")</f>
        <v>4 - Thursday</v>
      </c>
      <c r="Y3207" s="30" t="str">
        <f aca="false">_xlfn.IFS(C3207&lt;18,"Child (0-17)",C3207&lt;40,"Young Adult (18-39)",C3207&lt;60,"Adult (40-59)",TRUE(),"Senior (60+)")</f>
        <v>Adult (40-59)</v>
      </c>
      <c r="Z3207" s="30" t="n">
        <f aca="false">ROUND(G3207-E3207,0)</f>
        <v>0</v>
      </c>
      <c r="AA3207" s="30" t="n">
        <f aca="false">L3207+M3207</f>
        <v>96</v>
      </c>
      <c r="AB3207" s="30" t="n">
        <f aca="false">IFERROR(ROUND(Q3207/AA3207,2),0)</f>
        <v>26.27</v>
      </c>
      <c r="AC3207" s="30" t="str">
        <f aca="false">IF(AND(K3207="Critical",N3207="No"),"URGENT - No Bed","Normal")</f>
        <v>Normal</v>
      </c>
      <c r="AD3207" s="34" t="n">
        <f aca="false">INDEX(Lookup_Tables!$B$3:$B$12,MATCH(H3207,Lookup_Tables!$A$3:$A$12,0))</f>
        <v>2200000</v>
      </c>
      <c r="AE3207" s="30" t="str">
        <f aca="false">INDEX(Lookup_Tables!$C$3:$C$12,MATCH(H3207,Lookup_Tables!$A$3:$A$12,0))</f>
        <v>Dr. Rohan Das</v>
      </c>
      <c r="AF3207" s="30" t="str">
        <f aca="false">IFERROR(INDEX(Lookup_Tables!$F$16:$F$45,MATCH(I3207,Lookup_Tables!$E$16:$E$45,0)),"N/A")</f>
        <v>EMP203</v>
      </c>
      <c r="AG3207" s="30" t="n">
        <f aca="false">_xlfn.IFS(R3207="Recovered",4,R3207="Referred",3,R3207="Admitted",2,R3207="Deceased",1,TRUE(),0)</f>
        <v>3</v>
      </c>
      <c r="AH3207" s="30" t="str">
        <f aca="false">IF(T3207&gt;=4,"Satisfied",IF(T3207&gt;=3,"Neutral","Needs Improvement"))</f>
        <v>Neutral</v>
      </c>
    </row>
    <row r="3208" customFormat="false" ht="15" hidden="false" customHeight="false" outlineLevel="0" collapsed="false">
      <c r="A3208" s="27" t="s">
        <v>2247</v>
      </c>
      <c r="B3208" s="27" t="s">
        <v>1181</v>
      </c>
      <c r="C3208" s="27" t="n">
        <v>5</v>
      </c>
      <c r="D3208" s="27" t="s">
        <v>181</v>
      </c>
      <c r="E3208" s="28" t="n">
        <v>45450</v>
      </c>
      <c r="F3208" s="27" t="s">
        <v>1392</v>
      </c>
      <c r="G3208" s="28" t="n">
        <v>45451</v>
      </c>
      <c r="H3208" s="27" t="s">
        <v>168</v>
      </c>
      <c r="I3208" s="27" t="s">
        <v>169</v>
      </c>
      <c r="J3208" s="27" t="s">
        <v>441</v>
      </c>
      <c r="K3208" s="27" t="s">
        <v>138</v>
      </c>
      <c r="L3208" s="27" t="n">
        <v>37</v>
      </c>
      <c r="M3208" s="27" t="n">
        <v>22</v>
      </c>
      <c r="N3208" s="27" t="s">
        <v>127</v>
      </c>
      <c r="O3208" s="27" t="s">
        <v>128</v>
      </c>
      <c r="P3208" s="27" t="s">
        <v>150</v>
      </c>
      <c r="Q3208" s="29" t="n">
        <v>741.51</v>
      </c>
      <c r="R3208" s="27" t="s">
        <v>130</v>
      </c>
      <c r="S3208" s="27" t="s">
        <v>192</v>
      </c>
      <c r="T3208" s="27" t="n">
        <v>4</v>
      </c>
      <c r="U3208" s="27" t="n">
        <f aca="false">YEAR(E3208)</f>
        <v>2024</v>
      </c>
      <c r="V3208" s="27" t="str">
        <f aca="false">TEXT(E3208,"MMM-YYYY")</f>
        <v>Jun-2024</v>
      </c>
      <c r="W3208" s="27" t="n">
        <f aca="false">MONTH(E3208)</f>
        <v>6</v>
      </c>
      <c r="X3208" s="27" t="str">
        <f aca="false">TEXT(WEEKDAY(E3208,2),"0")&amp;" - "&amp;TEXT(E3208,"dddd")</f>
        <v>5 - Friday</v>
      </c>
      <c r="Y3208" s="27" t="str">
        <f aca="false">_xlfn.IFS(C3208&lt;18,"Child (0-17)",C3208&lt;40,"Young Adult (18-39)",C3208&lt;60,"Adult (40-59)",TRUE(),"Senior (60+)")</f>
        <v>Child (0-17)</v>
      </c>
      <c r="Z3208" s="27" t="n">
        <f aca="false">ROUND(G3208-E3208,0)</f>
        <v>1</v>
      </c>
      <c r="AA3208" s="27" t="n">
        <f aca="false">L3208+M3208</f>
        <v>59</v>
      </c>
      <c r="AB3208" s="27" t="n">
        <f aca="false">IFERROR(ROUND(Q3208/AA3208,2),0)</f>
        <v>12.57</v>
      </c>
      <c r="AC3208" s="27" t="str">
        <f aca="false">IF(AND(K3208="Critical",N3208="No"),"URGENT - No Bed","Normal")</f>
        <v>Normal</v>
      </c>
      <c r="AD3208" s="33" t="n">
        <f aca="false">INDEX(Lookup_Tables!$B$3:$B$12,MATCH(H3208,Lookup_Tables!$A$3:$A$12,0))</f>
        <v>4400000</v>
      </c>
      <c r="AE3208" s="27" t="str">
        <f aca="false">INDEX(Lookup_Tables!$C$3:$C$12,MATCH(H3208,Lookup_Tables!$A$3:$A$12,0))</f>
        <v>Dr. Neha Chopra</v>
      </c>
      <c r="AF3208" s="27" t="str">
        <f aca="false">IFERROR(INDEX(Lookup_Tables!$F$16:$F$45,MATCH(I3208,Lookup_Tables!$E$16:$E$45,0)),"N/A")</f>
        <v>EMP220</v>
      </c>
      <c r="AG3208" s="27" t="n">
        <f aca="false">_xlfn.IFS(R3208="Recovered",4,R3208="Referred",3,R3208="Admitted",2,R3208="Deceased",1,TRUE(),0)</f>
        <v>4</v>
      </c>
      <c r="AH3208" s="27" t="str">
        <f aca="false">IF(T3208&gt;=4,"Satisfied",IF(T3208&gt;=3,"Neutral","Needs Improvement"))</f>
        <v>Satisfied</v>
      </c>
    </row>
    <row r="3209" customFormat="false" ht="15" hidden="false" customHeight="false" outlineLevel="0" collapsed="false">
      <c r="A3209" s="30" t="s">
        <v>4911</v>
      </c>
      <c r="B3209" s="30" t="s">
        <v>4912</v>
      </c>
      <c r="C3209" s="30" t="n">
        <v>49</v>
      </c>
      <c r="D3209" s="30" t="s">
        <v>121</v>
      </c>
      <c r="E3209" s="31" t="n">
        <v>45379</v>
      </c>
      <c r="F3209" s="30" t="s">
        <v>384</v>
      </c>
      <c r="G3209" s="31" t="n">
        <v>45380</v>
      </c>
      <c r="H3209" s="30" t="s">
        <v>146</v>
      </c>
      <c r="I3209" s="30" t="s">
        <v>309</v>
      </c>
      <c r="J3209" s="30" t="s">
        <v>568</v>
      </c>
      <c r="K3209" s="30" t="s">
        <v>156</v>
      </c>
      <c r="L3209" s="30" t="n">
        <v>24</v>
      </c>
      <c r="M3209" s="30" t="n">
        <v>31</v>
      </c>
      <c r="N3209" s="30" t="s">
        <v>127</v>
      </c>
      <c r="O3209" s="30" t="s">
        <v>139</v>
      </c>
      <c r="P3209" s="30" t="s">
        <v>129</v>
      </c>
      <c r="Q3209" s="32" t="n">
        <v>2480.22</v>
      </c>
      <c r="R3209" s="30" t="s">
        <v>130</v>
      </c>
      <c r="S3209" s="30" t="s">
        <v>223</v>
      </c>
      <c r="T3209" s="30" t="n">
        <v>3</v>
      </c>
      <c r="U3209" s="30" t="n">
        <f aca="false">YEAR(E3209)</f>
        <v>2024</v>
      </c>
      <c r="V3209" s="30" t="str">
        <f aca="false">TEXT(E3209,"MMM-YYYY")</f>
        <v>Mar-2024</v>
      </c>
      <c r="W3209" s="30" t="n">
        <f aca="false">MONTH(E3209)</f>
        <v>3</v>
      </c>
      <c r="X3209" s="30" t="str">
        <f aca="false">TEXT(WEEKDAY(E3209,2),"0")&amp;" - "&amp;TEXT(E3209,"dddd")</f>
        <v>4 - Thursday</v>
      </c>
      <c r="Y3209" s="30" t="str">
        <f aca="false">_xlfn.IFS(C3209&lt;18,"Child (0-17)",C3209&lt;40,"Young Adult (18-39)",C3209&lt;60,"Adult (40-59)",TRUE(),"Senior (60+)")</f>
        <v>Adult (40-59)</v>
      </c>
      <c r="Z3209" s="30" t="n">
        <f aca="false">ROUND(G3209-E3209,0)</f>
        <v>1</v>
      </c>
      <c r="AA3209" s="30" t="n">
        <f aca="false">L3209+M3209</f>
        <v>55</v>
      </c>
      <c r="AB3209" s="30" t="n">
        <f aca="false">IFERROR(ROUND(Q3209/AA3209,2),0)</f>
        <v>45.09</v>
      </c>
      <c r="AC3209" s="30" t="str">
        <f aca="false">IF(AND(K3209="Critical",N3209="No"),"URGENT - No Bed","Normal")</f>
        <v>Normal</v>
      </c>
      <c r="AD3209" s="34" t="n">
        <f aca="false">INDEX(Lookup_Tables!$B$3:$B$12,MATCH(H3209,Lookup_Tables!$A$3:$A$12,0))</f>
        <v>2700000</v>
      </c>
      <c r="AE3209" s="30" t="str">
        <f aca="false">INDEX(Lookup_Tables!$C$3:$C$12,MATCH(H3209,Lookup_Tables!$A$3:$A$12,0))</f>
        <v>Dr. Vikram Singh</v>
      </c>
      <c r="AF3209" s="30" t="str">
        <f aca="false">IFERROR(INDEX(Lookup_Tables!$F$16:$F$45,MATCH(I3209,Lookup_Tables!$E$16:$E$45,0)),"N/A")</f>
        <v>EMP228</v>
      </c>
      <c r="AG3209" s="30" t="n">
        <f aca="false">_xlfn.IFS(R3209="Recovered",4,R3209="Referred",3,R3209="Admitted",2,R3209="Deceased",1,TRUE(),0)</f>
        <v>4</v>
      </c>
      <c r="AH3209" s="30" t="str">
        <f aca="false">IF(T3209&gt;=4,"Satisfied",IF(T3209&gt;=3,"Neutral","Needs Improvement"))</f>
        <v>Neutral</v>
      </c>
    </row>
    <row r="3210" customFormat="false" ht="15" hidden="false" customHeight="false" outlineLevel="0" collapsed="false">
      <c r="A3210" s="27" t="s">
        <v>6800</v>
      </c>
      <c r="B3210" s="27" t="s">
        <v>6801</v>
      </c>
      <c r="C3210" s="27" t="n">
        <v>16</v>
      </c>
      <c r="D3210" s="27" t="s">
        <v>121</v>
      </c>
      <c r="E3210" s="28" t="n">
        <v>45348</v>
      </c>
      <c r="F3210" s="27" t="s">
        <v>948</v>
      </c>
      <c r="G3210" s="28" t="n">
        <v>45349</v>
      </c>
      <c r="H3210" s="27" t="s">
        <v>161</v>
      </c>
      <c r="I3210" s="27" t="s">
        <v>538</v>
      </c>
      <c r="J3210" s="27" t="s">
        <v>426</v>
      </c>
      <c r="K3210" s="27" t="s">
        <v>126</v>
      </c>
      <c r="L3210" s="27" t="n">
        <v>9</v>
      </c>
      <c r="M3210" s="27" t="n">
        <v>101</v>
      </c>
      <c r="N3210" s="27" t="s">
        <v>186</v>
      </c>
      <c r="O3210" s="27" t="s">
        <v>171</v>
      </c>
      <c r="P3210" s="27" t="s">
        <v>129</v>
      </c>
      <c r="Q3210" s="29" t="n">
        <v>8992.31</v>
      </c>
      <c r="R3210" s="27" t="s">
        <v>130</v>
      </c>
      <c r="S3210" s="27" t="s">
        <v>141</v>
      </c>
      <c r="T3210" s="27" t="n">
        <v>5</v>
      </c>
      <c r="U3210" s="27" t="n">
        <f aca="false">YEAR(E3210)</f>
        <v>2024</v>
      </c>
      <c r="V3210" s="27" t="str">
        <f aca="false">TEXT(E3210,"MMM-YYYY")</f>
        <v>Feb-2024</v>
      </c>
      <c r="W3210" s="27" t="n">
        <f aca="false">MONTH(E3210)</f>
        <v>2</v>
      </c>
      <c r="X3210" s="27" t="str">
        <f aca="false">TEXT(WEEKDAY(E3210,2),"0")&amp;" - "&amp;TEXT(E3210,"dddd")</f>
        <v>1 - Monday</v>
      </c>
      <c r="Y3210" s="27" t="str">
        <f aca="false">_xlfn.IFS(C3210&lt;18,"Child (0-17)",C3210&lt;40,"Young Adult (18-39)",C3210&lt;60,"Adult (40-59)",TRUE(),"Senior (60+)")</f>
        <v>Child (0-17)</v>
      </c>
      <c r="Z3210" s="27" t="n">
        <f aca="false">ROUND(G3210-E3210,0)</f>
        <v>1</v>
      </c>
      <c r="AA3210" s="27" t="n">
        <f aca="false">L3210+M3210</f>
        <v>110</v>
      </c>
      <c r="AB3210" s="27" t="n">
        <f aca="false">IFERROR(ROUND(Q3210/AA3210,2),0)</f>
        <v>81.75</v>
      </c>
      <c r="AC3210" s="27" t="str">
        <f aca="false">IF(AND(K3210="Critical",N3210="No"),"URGENT - No Bed","Normal")</f>
        <v>Normal</v>
      </c>
      <c r="AD3210" s="33" t="n">
        <f aca="false">INDEX(Lookup_Tables!$B$3:$B$12,MATCH(H3210,Lookup_Tables!$A$3:$A$12,0))</f>
        <v>3600000</v>
      </c>
      <c r="AE3210" s="27" t="str">
        <f aca="false">INDEX(Lookup_Tables!$C$3:$C$12,MATCH(H3210,Lookup_Tables!$A$3:$A$12,0))</f>
        <v>Dr. Sameer Joshi</v>
      </c>
      <c r="AF3210" s="27" t="str">
        <f aca="false">IFERROR(INDEX(Lookup_Tables!$F$16:$F$45,MATCH(I3210,Lookup_Tables!$E$16:$E$45,0)),"N/A")</f>
        <v>EMP221</v>
      </c>
      <c r="AG3210" s="27" t="n">
        <f aca="false">_xlfn.IFS(R3210="Recovered",4,R3210="Referred",3,R3210="Admitted",2,R3210="Deceased",1,TRUE(),0)</f>
        <v>4</v>
      </c>
      <c r="AH3210" s="27" t="str">
        <f aca="false">IF(T3210&gt;=4,"Satisfied",IF(T3210&gt;=3,"Neutral","Needs Improvement"))</f>
        <v>Satisfied</v>
      </c>
    </row>
    <row r="3211" customFormat="false" ht="15" hidden="false" customHeight="false" outlineLevel="0" collapsed="false">
      <c r="A3211" s="30" t="s">
        <v>3360</v>
      </c>
      <c r="B3211" s="30" t="s">
        <v>2437</v>
      </c>
      <c r="C3211" s="30" t="n">
        <v>51</v>
      </c>
      <c r="D3211" s="30" t="s">
        <v>181</v>
      </c>
      <c r="E3211" s="31" t="n">
        <v>45343</v>
      </c>
      <c r="F3211" s="30" t="s">
        <v>630</v>
      </c>
      <c r="G3211" s="31" t="n">
        <v>45348</v>
      </c>
      <c r="H3211" s="30" t="s">
        <v>135</v>
      </c>
      <c r="I3211" s="30" t="s">
        <v>136</v>
      </c>
      <c r="J3211" s="30" t="s">
        <v>201</v>
      </c>
      <c r="K3211" s="30" t="s">
        <v>126</v>
      </c>
      <c r="L3211" s="30" t="n">
        <v>37</v>
      </c>
      <c r="M3211" s="30" t="n">
        <v>77</v>
      </c>
      <c r="N3211" s="30" t="s">
        <v>186</v>
      </c>
      <c r="O3211" s="30" t="s">
        <v>149</v>
      </c>
      <c r="P3211" s="30" t="s">
        <v>187</v>
      </c>
      <c r="Q3211" s="32" t="n">
        <v>8268.37</v>
      </c>
      <c r="R3211" s="30" t="s">
        <v>130</v>
      </c>
      <c r="S3211" s="30" t="s">
        <v>131</v>
      </c>
      <c r="T3211" s="30" t="n">
        <v>4</v>
      </c>
      <c r="U3211" s="30" t="n">
        <f aca="false">YEAR(E3211)</f>
        <v>2024</v>
      </c>
      <c r="V3211" s="30" t="str">
        <f aca="false">TEXT(E3211,"MMM-YYYY")</f>
        <v>Feb-2024</v>
      </c>
      <c r="W3211" s="30" t="n">
        <f aca="false">MONTH(E3211)</f>
        <v>2</v>
      </c>
      <c r="X3211" s="30" t="str">
        <f aca="false">TEXT(WEEKDAY(E3211,2),"0")&amp;" - "&amp;TEXT(E3211,"dddd")</f>
        <v>3 - Wednesday</v>
      </c>
      <c r="Y3211" s="30" t="str">
        <f aca="false">_xlfn.IFS(C3211&lt;18,"Child (0-17)",C3211&lt;40,"Young Adult (18-39)",C3211&lt;60,"Adult (40-59)",TRUE(),"Senior (60+)")</f>
        <v>Adult (40-59)</v>
      </c>
      <c r="Z3211" s="30" t="n">
        <f aca="false">ROUND(G3211-E3211,0)</f>
        <v>5</v>
      </c>
      <c r="AA3211" s="30" t="n">
        <f aca="false">L3211+M3211</f>
        <v>114</v>
      </c>
      <c r="AB3211" s="30" t="n">
        <f aca="false">IFERROR(ROUND(Q3211/AA3211,2),0)</f>
        <v>72.53</v>
      </c>
      <c r="AC3211" s="30" t="str">
        <f aca="false">IF(AND(K3211="Critical",N3211="No"),"URGENT - No Bed","Normal")</f>
        <v>Normal</v>
      </c>
      <c r="AD3211" s="34" t="n">
        <f aca="false">INDEX(Lookup_Tables!$B$3:$B$12,MATCH(H3211,Lookup_Tables!$A$3:$A$12,0))</f>
        <v>4600000</v>
      </c>
      <c r="AE3211" s="30" t="str">
        <f aca="false">INDEX(Lookup_Tables!$C$3:$C$12,MATCH(H3211,Lookup_Tables!$A$3:$A$12,0))</f>
        <v>Dr. Farhan Khan</v>
      </c>
      <c r="AF3211" s="30" t="str">
        <f aca="false">IFERROR(INDEX(Lookup_Tables!$F$16:$F$45,MATCH(I3211,Lookup_Tables!$E$16:$E$45,0)),"N/A")</f>
        <v>EMP206</v>
      </c>
      <c r="AG3211" s="30" t="n">
        <f aca="false">_xlfn.IFS(R3211="Recovered",4,R3211="Referred",3,R3211="Admitted",2,R3211="Deceased",1,TRUE(),0)</f>
        <v>4</v>
      </c>
      <c r="AH3211" s="30" t="str">
        <f aca="false">IF(T3211&gt;=4,"Satisfied",IF(T3211&gt;=3,"Neutral","Needs Improvement"))</f>
        <v>Satisfied</v>
      </c>
    </row>
    <row r="3212" customFormat="false" ht="15" hidden="false" customHeight="false" outlineLevel="0" collapsed="false">
      <c r="A3212" s="27" t="s">
        <v>7162</v>
      </c>
      <c r="B3212" s="27" t="s">
        <v>592</v>
      </c>
      <c r="C3212" s="27" t="n">
        <v>19</v>
      </c>
      <c r="D3212" s="27" t="s">
        <v>121</v>
      </c>
      <c r="E3212" s="28" t="n">
        <v>45647</v>
      </c>
      <c r="F3212" s="27" t="s">
        <v>479</v>
      </c>
      <c r="G3212" s="28" t="n">
        <v>45650</v>
      </c>
      <c r="H3212" s="27" t="s">
        <v>161</v>
      </c>
      <c r="I3212" s="27" t="s">
        <v>320</v>
      </c>
      <c r="J3212" s="27" t="s">
        <v>163</v>
      </c>
      <c r="K3212" s="27" t="s">
        <v>126</v>
      </c>
      <c r="L3212" s="27" t="n">
        <v>29</v>
      </c>
      <c r="M3212" s="27" t="n">
        <v>133</v>
      </c>
      <c r="N3212" s="27" t="s">
        <v>186</v>
      </c>
      <c r="O3212" s="27" t="s">
        <v>171</v>
      </c>
      <c r="P3212" s="27" t="s">
        <v>150</v>
      </c>
      <c r="Q3212" s="29" t="n">
        <v>8285.08</v>
      </c>
      <c r="R3212" s="27" t="s">
        <v>130</v>
      </c>
      <c r="S3212" s="27" t="s">
        <v>164</v>
      </c>
      <c r="T3212" s="27" t="n">
        <v>3</v>
      </c>
      <c r="U3212" s="27" t="n">
        <f aca="false">YEAR(E3212)</f>
        <v>2024</v>
      </c>
      <c r="V3212" s="27" t="str">
        <f aca="false">TEXT(E3212,"MMM-YYYY")</f>
        <v>Dec-2024</v>
      </c>
      <c r="W3212" s="27" t="n">
        <f aca="false">MONTH(E3212)</f>
        <v>12</v>
      </c>
      <c r="X3212" s="27" t="str">
        <f aca="false">TEXT(WEEKDAY(E3212,2),"0")&amp;" - "&amp;TEXT(E3212,"dddd")</f>
        <v>6 - Saturday</v>
      </c>
      <c r="Y3212" s="27" t="str">
        <f aca="false">_xlfn.IFS(C3212&lt;18,"Child (0-17)",C3212&lt;40,"Young Adult (18-39)",C3212&lt;60,"Adult (40-59)",TRUE(),"Senior (60+)")</f>
        <v>Young Adult (18-39)</v>
      </c>
      <c r="Z3212" s="27" t="n">
        <f aca="false">ROUND(G3212-E3212,0)</f>
        <v>3</v>
      </c>
      <c r="AA3212" s="27" t="n">
        <f aca="false">L3212+M3212</f>
        <v>162</v>
      </c>
      <c r="AB3212" s="27" t="n">
        <f aca="false">IFERROR(ROUND(Q3212/AA3212,2),0)</f>
        <v>51.14</v>
      </c>
      <c r="AC3212" s="27" t="str">
        <f aca="false">IF(AND(K3212="Critical",N3212="No"),"URGENT - No Bed","Normal")</f>
        <v>Normal</v>
      </c>
      <c r="AD3212" s="33" t="n">
        <f aca="false">INDEX(Lookup_Tables!$B$3:$B$12,MATCH(H3212,Lookup_Tables!$A$3:$A$12,0))</f>
        <v>3600000</v>
      </c>
      <c r="AE3212" s="27" t="str">
        <f aca="false">INDEX(Lookup_Tables!$C$3:$C$12,MATCH(H3212,Lookup_Tables!$A$3:$A$12,0))</f>
        <v>Dr. Sameer Joshi</v>
      </c>
      <c r="AF3212" s="27" t="str">
        <f aca="false">IFERROR(INDEX(Lookup_Tables!$F$16:$F$45,MATCH(I3212,Lookup_Tables!$E$16:$E$45,0)),"N/A")</f>
        <v>EMP223</v>
      </c>
      <c r="AG3212" s="27" t="n">
        <f aca="false">_xlfn.IFS(R3212="Recovered",4,R3212="Referred",3,R3212="Admitted",2,R3212="Deceased",1,TRUE(),0)</f>
        <v>4</v>
      </c>
      <c r="AH3212" s="27" t="str">
        <f aca="false">IF(T3212&gt;=4,"Satisfied",IF(T3212&gt;=3,"Neutral","Needs Improvement"))</f>
        <v>Neutral</v>
      </c>
    </row>
    <row r="3213" customFormat="false" ht="15" hidden="false" customHeight="false" outlineLevel="0" collapsed="false">
      <c r="A3213" s="30" t="s">
        <v>5277</v>
      </c>
      <c r="B3213" s="30" t="s">
        <v>5278</v>
      </c>
      <c r="C3213" s="30" t="n">
        <v>68</v>
      </c>
      <c r="D3213" s="30" t="s">
        <v>121</v>
      </c>
      <c r="E3213" s="31" t="n">
        <v>45349</v>
      </c>
      <c r="F3213" s="30" t="s">
        <v>587</v>
      </c>
      <c r="G3213" s="31" t="n">
        <v>45350</v>
      </c>
      <c r="H3213" s="30" t="s">
        <v>161</v>
      </c>
      <c r="I3213" s="30" t="s">
        <v>162</v>
      </c>
      <c r="J3213" s="30" t="s">
        <v>426</v>
      </c>
      <c r="K3213" s="30" t="s">
        <v>138</v>
      </c>
      <c r="L3213" s="30" t="n">
        <v>86</v>
      </c>
      <c r="M3213" s="30" t="n">
        <v>37</v>
      </c>
      <c r="N3213" s="30" t="s">
        <v>127</v>
      </c>
      <c r="O3213" s="30" t="s">
        <v>171</v>
      </c>
      <c r="P3213" s="30" t="s">
        <v>140</v>
      </c>
      <c r="Q3213" s="32" t="n">
        <v>2385.41</v>
      </c>
      <c r="R3213" s="30" t="s">
        <v>130</v>
      </c>
      <c r="S3213" s="30" t="s">
        <v>335</v>
      </c>
      <c r="T3213" s="30" t="n">
        <v>4</v>
      </c>
      <c r="U3213" s="30" t="n">
        <f aca="false">YEAR(E3213)</f>
        <v>2024</v>
      </c>
      <c r="V3213" s="30" t="str">
        <f aca="false">TEXT(E3213,"MMM-YYYY")</f>
        <v>Feb-2024</v>
      </c>
      <c r="W3213" s="30" t="n">
        <f aca="false">MONTH(E3213)</f>
        <v>2</v>
      </c>
      <c r="X3213" s="30" t="str">
        <f aca="false">TEXT(WEEKDAY(E3213,2),"0")&amp;" - "&amp;TEXT(E3213,"dddd")</f>
        <v>2 - Tuesday</v>
      </c>
      <c r="Y3213" s="30" t="str">
        <f aca="false">_xlfn.IFS(C3213&lt;18,"Child (0-17)",C3213&lt;40,"Young Adult (18-39)",C3213&lt;60,"Adult (40-59)",TRUE(),"Senior (60+)")</f>
        <v>Senior (60+)</v>
      </c>
      <c r="Z3213" s="30" t="n">
        <f aca="false">ROUND(G3213-E3213,0)</f>
        <v>1</v>
      </c>
      <c r="AA3213" s="30" t="n">
        <f aca="false">L3213+M3213</f>
        <v>123</v>
      </c>
      <c r="AB3213" s="30" t="n">
        <f aca="false">IFERROR(ROUND(Q3213/AA3213,2),0)</f>
        <v>19.39</v>
      </c>
      <c r="AC3213" s="30" t="str">
        <f aca="false">IF(AND(K3213="Critical",N3213="No"),"URGENT - No Bed","Normal")</f>
        <v>Normal</v>
      </c>
      <c r="AD3213" s="34" t="n">
        <f aca="false">INDEX(Lookup_Tables!$B$3:$B$12,MATCH(H3213,Lookup_Tables!$A$3:$A$12,0))</f>
        <v>3600000</v>
      </c>
      <c r="AE3213" s="30" t="str">
        <f aca="false">INDEX(Lookup_Tables!$C$3:$C$12,MATCH(H3213,Lookup_Tables!$A$3:$A$12,0))</f>
        <v>Dr. Sameer Joshi</v>
      </c>
      <c r="AF3213" s="30" t="str">
        <f aca="false">IFERROR(INDEX(Lookup_Tables!$F$16:$F$45,MATCH(I3213,Lookup_Tables!$E$16:$E$45,0)),"N/A")</f>
        <v>EMP222</v>
      </c>
      <c r="AG3213" s="30" t="n">
        <f aca="false">_xlfn.IFS(R3213="Recovered",4,R3213="Referred",3,R3213="Admitted",2,R3213="Deceased",1,TRUE(),0)</f>
        <v>4</v>
      </c>
      <c r="AH3213" s="30" t="str">
        <f aca="false">IF(T3213&gt;=4,"Satisfied",IF(T3213&gt;=3,"Neutral","Needs Improvement"))</f>
        <v>Satisfied</v>
      </c>
    </row>
    <row r="3214" customFormat="false" ht="15" hidden="false" customHeight="false" outlineLevel="0" collapsed="false">
      <c r="A3214" s="27" t="s">
        <v>2521</v>
      </c>
      <c r="B3214" s="27" t="s">
        <v>2032</v>
      </c>
      <c r="C3214" s="27" t="n">
        <v>30</v>
      </c>
      <c r="D3214" s="27" t="s">
        <v>121</v>
      </c>
      <c r="E3214" s="28" t="n">
        <v>45501</v>
      </c>
      <c r="F3214" s="27" t="s">
        <v>961</v>
      </c>
      <c r="G3214" s="28" t="n">
        <v>45502</v>
      </c>
      <c r="H3214" s="27" t="s">
        <v>135</v>
      </c>
      <c r="I3214" s="27" t="s">
        <v>251</v>
      </c>
      <c r="J3214" s="27" t="s">
        <v>618</v>
      </c>
      <c r="K3214" s="27" t="s">
        <v>138</v>
      </c>
      <c r="L3214" s="27" t="n">
        <v>64</v>
      </c>
      <c r="M3214" s="27" t="n">
        <v>15</v>
      </c>
      <c r="N3214" s="27" t="s">
        <v>127</v>
      </c>
      <c r="O3214" s="27" t="s">
        <v>149</v>
      </c>
      <c r="P3214" s="27" t="s">
        <v>140</v>
      </c>
      <c r="Q3214" s="29" t="n">
        <v>900.07</v>
      </c>
      <c r="R3214" s="27" t="s">
        <v>130</v>
      </c>
      <c r="S3214" s="27" t="s">
        <v>197</v>
      </c>
      <c r="T3214" s="27" t="n">
        <v>5</v>
      </c>
      <c r="U3214" s="27" t="n">
        <f aca="false">YEAR(E3214)</f>
        <v>2024</v>
      </c>
      <c r="V3214" s="27" t="str">
        <f aca="false">TEXT(E3214,"MMM-YYYY")</f>
        <v>Jul-2024</v>
      </c>
      <c r="W3214" s="27" t="n">
        <f aca="false">MONTH(E3214)</f>
        <v>7</v>
      </c>
      <c r="X3214" s="27" t="str">
        <f aca="false">TEXT(WEEKDAY(E3214,2),"0")&amp;" - "&amp;TEXT(E3214,"dddd")</f>
        <v>7 - Sunday</v>
      </c>
      <c r="Y3214" s="27" t="str">
        <f aca="false">_xlfn.IFS(C3214&lt;18,"Child (0-17)",C3214&lt;40,"Young Adult (18-39)",C3214&lt;60,"Adult (40-59)",TRUE(),"Senior (60+)")</f>
        <v>Young Adult (18-39)</v>
      </c>
      <c r="Z3214" s="27" t="n">
        <f aca="false">ROUND(G3214-E3214,0)</f>
        <v>1</v>
      </c>
      <c r="AA3214" s="27" t="n">
        <f aca="false">L3214+M3214</f>
        <v>79</v>
      </c>
      <c r="AB3214" s="27" t="n">
        <f aca="false">IFERROR(ROUND(Q3214/AA3214,2),0)</f>
        <v>11.39</v>
      </c>
      <c r="AC3214" s="27" t="str">
        <f aca="false">IF(AND(K3214="Critical",N3214="No"),"URGENT - No Bed","Normal")</f>
        <v>Normal</v>
      </c>
      <c r="AD3214" s="33" t="n">
        <f aca="false">INDEX(Lookup_Tables!$B$3:$B$12,MATCH(H3214,Lookup_Tables!$A$3:$A$12,0))</f>
        <v>4600000</v>
      </c>
      <c r="AE3214" s="27" t="str">
        <f aca="false">INDEX(Lookup_Tables!$C$3:$C$12,MATCH(H3214,Lookup_Tables!$A$3:$A$12,0))</f>
        <v>Dr. Farhan Khan</v>
      </c>
      <c r="AF3214" s="27" t="str">
        <f aca="false">IFERROR(INDEX(Lookup_Tables!$F$16:$F$45,MATCH(I3214,Lookup_Tables!$E$16:$E$45,0)),"N/A")</f>
        <v>EMP207</v>
      </c>
      <c r="AG3214" s="27" t="n">
        <f aca="false">_xlfn.IFS(R3214="Recovered",4,R3214="Referred",3,R3214="Admitted",2,R3214="Deceased",1,TRUE(),0)</f>
        <v>4</v>
      </c>
      <c r="AH3214" s="27" t="str">
        <f aca="false">IF(T3214&gt;=4,"Satisfied",IF(T3214&gt;=3,"Neutral","Needs Improvement"))</f>
        <v>Satisfied</v>
      </c>
    </row>
    <row r="3215" customFormat="false" ht="15" hidden="false" customHeight="false" outlineLevel="0" collapsed="false">
      <c r="A3215" s="30" t="s">
        <v>2874</v>
      </c>
      <c r="B3215" s="30" t="s">
        <v>2875</v>
      </c>
      <c r="C3215" s="30" t="n">
        <v>25</v>
      </c>
      <c r="D3215" s="30" t="s">
        <v>121</v>
      </c>
      <c r="E3215" s="31" t="n">
        <v>45566</v>
      </c>
      <c r="F3215" s="30" t="s">
        <v>421</v>
      </c>
      <c r="G3215" s="31" t="n">
        <v>45567</v>
      </c>
      <c r="H3215" s="30" t="s">
        <v>242</v>
      </c>
      <c r="I3215" s="30" t="s">
        <v>243</v>
      </c>
      <c r="J3215" s="30" t="s">
        <v>422</v>
      </c>
      <c r="K3215" s="30" t="s">
        <v>138</v>
      </c>
      <c r="L3215" s="30" t="n">
        <v>44</v>
      </c>
      <c r="M3215" s="30" t="n">
        <v>39</v>
      </c>
      <c r="N3215" s="30" t="s">
        <v>186</v>
      </c>
      <c r="O3215" s="30" t="s">
        <v>128</v>
      </c>
      <c r="P3215" s="30" t="s">
        <v>150</v>
      </c>
      <c r="Q3215" s="32" t="n">
        <v>2792.48</v>
      </c>
      <c r="R3215" s="30" t="s">
        <v>130</v>
      </c>
      <c r="S3215" s="30" t="s">
        <v>197</v>
      </c>
      <c r="T3215" s="30" t="n">
        <v>5</v>
      </c>
      <c r="U3215" s="30" t="n">
        <f aca="false">YEAR(E3215)</f>
        <v>2024</v>
      </c>
      <c r="V3215" s="30" t="str">
        <f aca="false">TEXT(E3215,"MMM-YYYY")</f>
        <v>Oct-2024</v>
      </c>
      <c r="W3215" s="30" t="n">
        <f aca="false">MONTH(E3215)</f>
        <v>10</v>
      </c>
      <c r="X3215" s="30" t="str">
        <f aca="false">TEXT(WEEKDAY(E3215,2),"0")&amp;" - "&amp;TEXT(E3215,"dddd")</f>
        <v>2 - Tuesday</v>
      </c>
      <c r="Y3215" s="30" t="str">
        <f aca="false">_xlfn.IFS(C3215&lt;18,"Child (0-17)",C3215&lt;40,"Young Adult (18-39)",C3215&lt;60,"Adult (40-59)",TRUE(),"Senior (60+)")</f>
        <v>Young Adult (18-39)</v>
      </c>
      <c r="Z3215" s="30" t="n">
        <f aca="false">ROUND(G3215-E3215,0)</f>
        <v>1</v>
      </c>
      <c r="AA3215" s="30" t="n">
        <f aca="false">L3215+M3215</f>
        <v>83</v>
      </c>
      <c r="AB3215" s="30" t="n">
        <f aca="false">IFERROR(ROUND(Q3215/AA3215,2),0)</f>
        <v>33.64</v>
      </c>
      <c r="AC3215" s="30" t="str">
        <f aca="false">IF(AND(K3215="Critical",N3215="No"),"URGENT - No Bed","Normal")</f>
        <v>Normal</v>
      </c>
      <c r="AD3215" s="34" t="n">
        <f aca="false">INDEX(Lookup_Tables!$B$3:$B$12,MATCH(H3215,Lookup_Tables!$A$3:$A$12,0))</f>
        <v>3000000</v>
      </c>
      <c r="AE3215" s="30" t="str">
        <f aca="false">INDEX(Lookup_Tables!$C$3:$C$12,MATCH(H3215,Lookup_Tables!$A$3:$A$12,0))</f>
        <v>Dr. Pooja Iyer</v>
      </c>
      <c r="AF3215" s="30" t="str">
        <f aca="false">IFERROR(INDEX(Lookup_Tables!$F$16:$F$45,MATCH(I3215,Lookup_Tables!$E$16:$E$45,0)),"N/A")</f>
        <v>EMP214</v>
      </c>
      <c r="AG3215" s="30" t="n">
        <f aca="false">_xlfn.IFS(R3215="Recovered",4,R3215="Referred",3,R3215="Admitted",2,R3215="Deceased",1,TRUE(),0)</f>
        <v>4</v>
      </c>
      <c r="AH3215" s="30" t="str">
        <f aca="false">IF(T3215&gt;=4,"Satisfied",IF(T3215&gt;=3,"Neutral","Needs Improvement"))</f>
        <v>Satisfied</v>
      </c>
    </row>
    <row r="3216" customFormat="false" ht="15" hidden="false" customHeight="false" outlineLevel="0" collapsed="false">
      <c r="A3216" s="27" t="s">
        <v>7176</v>
      </c>
      <c r="B3216" s="27" t="s">
        <v>2563</v>
      </c>
      <c r="C3216" s="27" t="n">
        <v>69</v>
      </c>
      <c r="D3216" s="27" t="s">
        <v>121</v>
      </c>
      <c r="E3216" s="28" t="n">
        <v>45483</v>
      </c>
      <c r="F3216" s="27" t="s">
        <v>893</v>
      </c>
      <c r="G3216" s="28" t="n">
        <v>45483</v>
      </c>
      <c r="H3216" s="27" t="s">
        <v>236</v>
      </c>
      <c r="I3216" s="27" t="s">
        <v>237</v>
      </c>
      <c r="J3216" s="27" t="s">
        <v>267</v>
      </c>
      <c r="K3216" s="27" t="s">
        <v>156</v>
      </c>
      <c r="L3216" s="27" t="n">
        <v>29</v>
      </c>
      <c r="M3216" s="27" t="n">
        <v>87</v>
      </c>
      <c r="N3216" s="27" t="s">
        <v>127</v>
      </c>
      <c r="O3216" s="27" t="s">
        <v>139</v>
      </c>
      <c r="P3216" s="27" t="s">
        <v>140</v>
      </c>
      <c r="Q3216" s="29" t="n">
        <v>3324.2</v>
      </c>
      <c r="R3216" s="27" t="s">
        <v>130</v>
      </c>
      <c r="S3216" s="27" t="s">
        <v>131</v>
      </c>
      <c r="T3216" s="27" t="n">
        <v>4</v>
      </c>
      <c r="U3216" s="27" t="n">
        <f aca="false">YEAR(E3216)</f>
        <v>2024</v>
      </c>
      <c r="V3216" s="27" t="str">
        <f aca="false">TEXT(E3216,"MMM-YYYY")</f>
        <v>Jul-2024</v>
      </c>
      <c r="W3216" s="27" t="n">
        <f aca="false">MONTH(E3216)</f>
        <v>7</v>
      </c>
      <c r="X3216" s="27" t="str">
        <f aca="false">TEXT(WEEKDAY(E3216,2),"0")&amp;" - "&amp;TEXT(E3216,"dddd")</f>
        <v>3 - Wednesday</v>
      </c>
      <c r="Y3216" s="27" t="str">
        <f aca="false">_xlfn.IFS(C3216&lt;18,"Child (0-17)",C3216&lt;40,"Young Adult (18-39)",C3216&lt;60,"Adult (40-59)",TRUE(),"Senior (60+)")</f>
        <v>Senior (60+)</v>
      </c>
      <c r="Z3216" s="27" t="n">
        <f aca="false">ROUND(G3216-E3216,0)</f>
        <v>0</v>
      </c>
      <c r="AA3216" s="27" t="n">
        <f aca="false">L3216+M3216</f>
        <v>116</v>
      </c>
      <c r="AB3216" s="27" t="n">
        <f aca="false">IFERROR(ROUND(Q3216/AA3216,2),0)</f>
        <v>28.66</v>
      </c>
      <c r="AC3216" s="27" t="str">
        <f aca="false">IF(AND(K3216="Critical",N3216="No"),"URGENT - No Bed","Normal")</f>
        <v>Normal</v>
      </c>
      <c r="AD3216" s="33" t="n">
        <f aca="false">INDEX(Lookup_Tables!$B$3:$B$12,MATCH(H3216,Lookup_Tables!$A$3:$A$12,0))</f>
        <v>3900000</v>
      </c>
      <c r="AE3216" s="27" t="str">
        <f aca="false">INDEX(Lookup_Tables!$C$3:$C$12,MATCH(H3216,Lookup_Tables!$A$3:$A$12,0))</f>
        <v>Dr. Rina Mehta</v>
      </c>
      <c r="AF3216" s="27" t="str">
        <f aca="false">IFERROR(INDEX(Lookup_Tables!$F$16:$F$45,MATCH(I3216,Lookup_Tables!$E$16:$E$45,0)),"N/A")</f>
        <v>EMP215</v>
      </c>
      <c r="AG3216" s="27" t="n">
        <f aca="false">_xlfn.IFS(R3216="Recovered",4,R3216="Referred",3,R3216="Admitted",2,R3216="Deceased",1,TRUE(),0)</f>
        <v>4</v>
      </c>
      <c r="AH3216" s="27" t="str">
        <f aca="false">IF(T3216&gt;=4,"Satisfied",IF(T3216&gt;=3,"Neutral","Needs Improvement"))</f>
        <v>Satisfied</v>
      </c>
    </row>
    <row r="3217" customFormat="false" ht="15" hidden="false" customHeight="false" outlineLevel="0" collapsed="false">
      <c r="A3217" s="30" t="s">
        <v>2784</v>
      </c>
      <c r="B3217" s="30" t="s">
        <v>2389</v>
      </c>
      <c r="C3217" s="30" t="n">
        <v>29</v>
      </c>
      <c r="D3217" s="30" t="s">
        <v>181</v>
      </c>
      <c r="E3217" s="31" t="n">
        <v>45507</v>
      </c>
      <c r="F3217" s="30" t="s">
        <v>2014</v>
      </c>
      <c r="G3217" s="31" t="n">
        <v>45513</v>
      </c>
      <c r="H3217" s="30" t="s">
        <v>206</v>
      </c>
      <c r="I3217" s="30" t="s">
        <v>232</v>
      </c>
      <c r="J3217" s="30" t="s">
        <v>208</v>
      </c>
      <c r="K3217" s="30" t="s">
        <v>126</v>
      </c>
      <c r="L3217" s="30" t="n">
        <v>11</v>
      </c>
      <c r="M3217" s="30" t="n">
        <v>83</v>
      </c>
      <c r="N3217" s="30" t="s">
        <v>186</v>
      </c>
      <c r="O3217" s="30" t="s">
        <v>139</v>
      </c>
      <c r="P3217" s="30" t="s">
        <v>150</v>
      </c>
      <c r="Q3217" s="32" t="n">
        <v>8216.56</v>
      </c>
      <c r="R3217" s="30" t="s">
        <v>130</v>
      </c>
      <c r="S3217" s="30" t="s">
        <v>151</v>
      </c>
      <c r="T3217" s="30" t="n">
        <v>1</v>
      </c>
      <c r="U3217" s="30" t="n">
        <f aca="false">YEAR(E3217)</f>
        <v>2024</v>
      </c>
      <c r="V3217" s="30" t="str">
        <f aca="false">TEXT(E3217,"MMM-YYYY")</f>
        <v>Aug-2024</v>
      </c>
      <c r="W3217" s="30" t="n">
        <f aca="false">MONTH(E3217)</f>
        <v>8</v>
      </c>
      <c r="X3217" s="30" t="str">
        <f aca="false">TEXT(WEEKDAY(E3217,2),"0")&amp;" - "&amp;TEXT(E3217,"dddd")</f>
        <v>6 - Saturday</v>
      </c>
      <c r="Y3217" s="30" t="str">
        <f aca="false">_xlfn.IFS(C3217&lt;18,"Child (0-17)",C3217&lt;40,"Young Adult (18-39)",C3217&lt;60,"Adult (40-59)",TRUE(),"Senior (60+)")</f>
        <v>Young Adult (18-39)</v>
      </c>
      <c r="Z3217" s="30" t="n">
        <f aca="false">ROUND(G3217-E3217,0)</f>
        <v>6</v>
      </c>
      <c r="AA3217" s="30" t="n">
        <f aca="false">L3217+M3217</f>
        <v>94</v>
      </c>
      <c r="AB3217" s="30" t="n">
        <f aca="false">IFERROR(ROUND(Q3217/AA3217,2),0)</f>
        <v>87.41</v>
      </c>
      <c r="AC3217" s="30" t="str">
        <f aca="false">IF(AND(K3217="Critical",N3217="No"),"URGENT - No Bed","Normal")</f>
        <v>Normal</v>
      </c>
      <c r="AD3217" s="34" t="n">
        <f aca="false">INDEX(Lookup_Tables!$B$3:$B$12,MATCH(H3217,Lookup_Tables!$A$3:$A$12,0))</f>
        <v>2800000</v>
      </c>
      <c r="AE3217" s="30" t="str">
        <f aca="false">INDEX(Lookup_Tables!$C$3:$C$12,MATCH(H3217,Lookup_Tables!$A$3:$A$12,0))</f>
        <v>Dr. Suresh Nair</v>
      </c>
      <c r="AF3217" s="30" t="str">
        <f aca="false">IFERROR(INDEX(Lookup_Tables!$F$16:$F$45,MATCH(I3217,Lookup_Tables!$E$16:$E$45,0)),"N/A")</f>
        <v>EMP210</v>
      </c>
      <c r="AG3217" s="30" t="n">
        <f aca="false">_xlfn.IFS(R3217="Recovered",4,R3217="Referred",3,R3217="Admitted",2,R3217="Deceased",1,TRUE(),0)</f>
        <v>4</v>
      </c>
      <c r="AH3217" s="30" t="str">
        <f aca="false">IF(T3217&gt;=4,"Satisfied",IF(T3217&gt;=3,"Neutral","Needs Improvement"))</f>
        <v>Needs Improvement</v>
      </c>
    </row>
    <row r="3218" customFormat="false" ht="15" hidden="false" customHeight="false" outlineLevel="0" collapsed="false">
      <c r="A3218" s="27" t="s">
        <v>5932</v>
      </c>
      <c r="B3218" s="27" t="s">
        <v>2378</v>
      </c>
      <c r="C3218" s="27" t="n">
        <v>12</v>
      </c>
      <c r="D3218" s="27" t="s">
        <v>181</v>
      </c>
      <c r="E3218" s="28" t="n">
        <v>45636</v>
      </c>
      <c r="F3218" s="27" t="s">
        <v>122</v>
      </c>
      <c r="G3218" s="28" t="n">
        <v>45636</v>
      </c>
      <c r="H3218" s="27" t="s">
        <v>217</v>
      </c>
      <c r="I3218" s="27" t="s">
        <v>282</v>
      </c>
      <c r="J3218" s="27" t="s">
        <v>388</v>
      </c>
      <c r="K3218" s="27" t="s">
        <v>156</v>
      </c>
      <c r="L3218" s="27" t="n">
        <v>62</v>
      </c>
      <c r="M3218" s="27" t="n">
        <v>68</v>
      </c>
      <c r="N3218" s="27" t="s">
        <v>127</v>
      </c>
      <c r="O3218" s="27" t="s">
        <v>128</v>
      </c>
      <c r="P3218" s="27" t="s">
        <v>140</v>
      </c>
      <c r="Q3218" s="29" t="n">
        <v>3809.86</v>
      </c>
      <c r="R3218" s="27" t="s">
        <v>172</v>
      </c>
      <c r="S3218" s="27" t="s">
        <v>197</v>
      </c>
      <c r="T3218" s="27" t="n">
        <v>2</v>
      </c>
      <c r="U3218" s="27" t="n">
        <f aca="false">YEAR(E3218)</f>
        <v>2024</v>
      </c>
      <c r="V3218" s="27" t="str">
        <f aca="false">TEXT(E3218,"MMM-YYYY")</f>
        <v>Dec-2024</v>
      </c>
      <c r="W3218" s="27" t="n">
        <f aca="false">MONTH(E3218)</f>
        <v>12</v>
      </c>
      <c r="X3218" s="27" t="str">
        <f aca="false">TEXT(WEEKDAY(E3218,2),"0")&amp;" - "&amp;TEXT(E3218,"dddd")</f>
        <v>2 - Tuesday</v>
      </c>
      <c r="Y3218" s="27" t="str">
        <f aca="false">_xlfn.IFS(C3218&lt;18,"Child (0-17)",C3218&lt;40,"Young Adult (18-39)",C3218&lt;60,"Adult (40-59)",TRUE(),"Senior (60+)")</f>
        <v>Child (0-17)</v>
      </c>
      <c r="Z3218" s="27" t="n">
        <f aca="false">ROUND(G3218-E3218,0)</f>
        <v>0</v>
      </c>
      <c r="AA3218" s="27" t="n">
        <f aca="false">L3218+M3218</f>
        <v>130</v>
      </c>
      <c r="AB3218" s="27" t="n">
        <f aca="false">IFERROR(ROUND(Q3218/AA3218,2),0)</f>
        <v>29.31</v>
      </c>
      <c r="AC3218" s="27" t="str">
        <f aca="false">IF(AND(K3218="Critical",N3218="No"),"URGENT - No Bed","Normal")</f>
        <v>Normal</v>
      </c>
      <c r="AD3218" s="33" t="n">
        <f aca="false">INDEX(Lookup_Tables!$B$3:$B$12,MATCH(H3218,Lookup_Tables!$A$3:$A$12,0))</f>
        <v>4200000</v>
      </c>
      <c r="AE3218" s="27" t="str">
        <f aca="false">INDEX(Lookup_Tables!$C$3:$C$12,MATCH(H3218,Lookup_Tables!$A$3:$A$12,0))</f>
        <v>Dr. Anil Kapoor</v>
      </c>
      <c r="AF3218" s="27" t="str">
        <f aca="false">IFERROR(INDEX(Lookup_Tables!$F$16:$F$45,MATCH(I3218,Lookup_Tables!$E$16:$E$45,0)),"N/A")</f>
        <v>EMP200</v>
      </c>
      <c r="AG3218" s="27" t="n">
        <f aca="false">_xlfn.IFS(R3218="Recovered",4,R3218="Referred",3,R3218="Admitted",2,R3218="Deceased",1,TRUE(),0)</f>
        <v>2</v>
      </c>
      <c r="AH3218" s="27" t="str">
        <f aca="false">IF(T3218&gt;=4,"Satisfied",IF(T3218&gt;=3,"Neutral","Needs Improvement"))</f>
        <v>Needs Improvement</v>
      </c>
    </row>
    <row r="3219" customFormat="false" ht="15" hidden="false" customHeight="false" outlineLevel="0" collapsed="false">
      <c r="A3219" s="30" t="s">
        <v>3959</v>
      </c>
      <c r="B3219" s="30" t="s">
        <v>3041</v>
      </c>
      <c r="C3219" s="30" t="n">
        <v>44</v>
      </c>
      <c r="D3219" s="30" t="s">
        <v>121</v>
      </c>
      <c r="E3219" s="31" t="n">
        <v>45556</v>
      </c>
      <c r="F3219" s="30" t="s">
        <v>940</v>
      </c>
      <c r="G3219" s="31" t="n">
        <v>45561</v>
      </c>
      <c r="H3219" s="30" t="s">
        <v>242</v>
      </c>
      <c r="I3219" s="30" t="s">
        <v>243</v>
      </c>
      <c r="J3219" s="30" t="s">
        <v>401</v>
      </c>
      <c r="K3219" s="30" t="s">
        <v>126</v>
      </c>
      <c r="L3219" s="30" t="n">
        <v>29</v>
      </c>
      <c r="M3219" s="30" t="n">
        <v>62</v>
      </c>
      <c r="N3219" s="30" t="s">
        <v>186</v>
      </c>
      <c r="O3219" s="30" t="s">
        <v>149</v>
      </c>
      <c r="P3219" s="30" t="s">
        <v>129</v>
      </c>
      <c r="Q3219" s="32" t="n">
        <v>6589.05</v>
      </c>
      <c r="R3219" s="30" t="s">
        <v>172</v>
      </c>
      <c r="S3219" s="30" t="s">
        <v>141</v>
      </c>
      <c r="T3219" s="30" t="n">
        <v>3</v>
      </c>
      <c r="U3219" s="30" t="n">
        <f aca="false">YEAR(E3219)</f>
        <v>2024</v>
      </c>
      <c r="V3219" s="30" t="str">
        <f aca="false">TEXT(E3219,"MMM-YYYY")</f>
        <v>Sep-2024</v>
      </c>
      <c r="W3219" s="30" t="n">
        <f aca="false">MONTH(E3219)</f>
        <v>9</v>
      </c>
      <c r="X3219" s="30" t="str">
        <f aca="false">TEXT(WEEKDAY(E3219,2),"0")&amp;" - "&amp;TEXT(E3219,"dddd")</f>
        <v>6 - Saturday</v>
      </c>
      <c r="Y3219" s="30" t="str">
        <f aca="false">_xlfn.IFS(C3219&lt;18,"Child (0-17)",C3219&lt;40,"Young Adult (18-39)",C3219&lt;60,"Adult (40-59)",TRUE(),"Senior (60+)")</f>
        <v>Adult (40-59)</v>
      </c>
      <c r="Z3219" s="30" t="n">
        <f aca="false">ROUND(G3219-E3219,0)</f>
        <v>5</v>
      </c>
      <c r="AA3219" s="30" t="n">
        <f aca="false">L3219+M3219</f>
        <v>91</v>
      </c>
      <c r="AB3219" s="30" t="n">
        <f aca="false">IFERROR(ROUND(Q3219/AA3219,2),0)</f>
        <v>72.41</v>
      </c>
      <c r="AC3219" s="30" t="str">
        <f aca="false">IF(AND(K3219="Critical",N3219="No"),"URGENT - No Bed","Normal")</f>
        <v>Normal</v>
      </c>
      <c r="AD3219" s="34" t="n">
        <f aca="false">INDEX(Lookup_Tables!$B$3:$B$12,MATCH(H3219,Lookup_Tables!$A$3:$A$12,0))</f>
        <v>3000000</v>
      </c>
      <c r="AE3219" s="30" t="str">
        <f aca="false">INDEX(Lookup_Tables!$C$3:$C$12,MATCH(H3219,Lookup_Tables!$A$3:$A$12,0))</f>
        <v>Dr. Pooja Iyer</v>
      </c>
      <c r="AF3219" s="30" t="str">
        <f aca="false">IFERROR(INDEX(Lookup_Tables!$F$16:$F$45,MATCH(I3219,Lookup_Tables!$E$16:$E$45,0)),"N/A")</f>
        <v>EMP214</v>
      </c>
      <c r="AG3219" s="30" t="n">
        <f aca="false">_xlfn.IFS(R3219="Recovered",4,R3219="Referred",3,R3219="Admitted",2,R3219="Deceased",1,TRUE(),0)</f>
        <v>2</v>
      </c>
      <c r="AH3219" s="30" t="str">
        <f aca="false">IF(T3219&gt;=4,"Satisfied",IF(T3219&gt;=3,"Neutral","Needs Improvement"))</f>
        <v>Neutral</v>
      </c>
    </row>
    <row r="3220" customFormat="false" ht="15" hidden="false" customHeight="false" outlineLevel="0" collapsed="false">
      <c r="A3220" s="27" t="s">
        <v>5091</v>
      </c>
      <c r="B3220" s="27" t="s">
        <v>1378</v>
      </c>
      <c r="C3220" s="27" t="n">
        <v>15</v>
      </c>
      <c r="D3220" s="27" t="s">
        <v>121</v>
      </c>
      <c r="E3220" s="28" t="n">
        <v>45326</v>
      </c>
      <c r="F3220" s="27" t="s">
        <v>1896</v>
      </c>
      <c r="G3220" s="28" t="n">
        <v>45327</v>
      </c>
      <c r="H3220" s="27" t="s">
        <v>123</v>
      </c>
      <c r="I3220" s="27" t="s">
        <v>304</v>
      </c>
      <c r="J3220" s="27" t="s">
        <v>508</v>
      </c>
      <c r="K3220" s="27" t="s">
        <v>138</v>
      </c>
      <c r="L3220" s="27" t="n">
        <v>58</v>
      </c>
      <c r="M3220" s="27" t="n">
        <v>44</v>
      </c>
      <c r="N3220" s="27" t="s">
        <v>127</v>
      </c>
      <c r="O3220" s="27" t="s">
        <v>128</v>
      </c>
      <c r="P3220" s="27" t="s">
        <v>129</v>
      </c>
      <c r="Q3220" s="29" t="n">
        <v>2205.57</v>
      </c>
      <c r="R3220" s="27" t="s">
        <v>130</v>
      </c>
      <c r="S3220" s="27" t="s">
        <v>223</v>
      </c>
      <c r="T3220" s="27" t="n">
        <v>4</v>
      </c>
      <c r="U3220" s="27" t="n">
        <f aca="false">YEAR(E3220)</f>
        <v>2024</v>
      </c>
      <c r="V3220" s="27" t="str">
        <f aca="false">TEXT(E3220,"MMM-YYYY")</f>
        <v>Feb-2024</v>
      </c>
      <c r="W3220" s="27" t="n">
        <f aca="false">MONTH(E3220)</f>
        <v>2</v>
      </c>
      <c r="X3220" s="27" t="str">
        <f aca="false">TEXT(WEEKDAY(E3220,2),"0")&amp;" - "&amp;TEXT(E3220,"dddd")</f>
        <v>7 - Sunday</v>
      </c>
      <c r="Y3220" s="27" t="str">
        <f aca="false">_xlfn.IFS(C3220&lt;18,"Child (0-17)",C3220&lt;40,"Young Adult (18-39)",C3220&lt;60,"Adult (40-59)",TRUE(),"Senior (60+)")</f>
        <v>Child (0-17)</v>
      </c>
      <c r="Z3220" s="27" t="n">
        <f aca="false">ROUND(G3220-E3220,0)</f>
        <v>1</v>
      </c>
      <c r="AA3220" s="27" t="n">
        <f aca="false">L3220+M3220</f>
        <v>102</v>
      </c>
      <c r="AB3220" s="27" t="n">
        <f aca="false">IFERROR(ROUND(Q3220/AA3220,2),0)</f>
        <v>21.62</v>
      </c>
      <c r="AC3220" s="27" t="str">
        <f aca="false">IF(AND(K3220="Critical",N3220="No"),"URGENT - No Bed","Normal")</f>
        <v>Normal</v>
      </c>
      <c r="AD3220" s="33" t="n">
        <f aca="false">INDEX(Lookup_Tables!$B$3:$B$12,MATCH(H3220,Lookup_Tables!$A$3:$A$12,0))</f>
        <v>2200000</v>
      </c>
      <c r="AE3220" s="27" t="str">
        <f aca="false">INDEX(Lookup_Tables!$C$3:$C$12,MATCH(H3220,Lookup_Tables!$A$3:$A$12,0))</f>
        <v>Dr. Rohan Das</v>
      </c>
      <c r="AF3220" s="27" t="str">
        <f aca="false">IFERROR(INDEX(Lookup_Tables!$F$16:$F$45,MATCH(I3220,Lookup_Tables!$E$16:$E$45,0)),"N/A")</f>
        <v>EMP204</v>
      </c>
      <c r="AG3220" s="27" t="n">
        <f aca="false">_xlfn.IFS(R3220="Recovered",4,R3220="Referred",3,R3220="Admitted",2,R3220="Deceased",1,TRUE(),0)</f>
        <v>4</v>
      </c>
      <c r="AH3220" s="27" t="str">
        <f aca="false">IF(T3220&gt;=4,"Satisfied",IF(T3220&gt;=3,"Neutral","Needs Improvement"))</f>
        <v>Satisfied</v>
      </c>
    </row>
    <row r="3221" customFormat="false" ht="15" hidden="false" customHeight="false" outlineLevel="0" collapsed="false">
      <c r="A3221" s="30" t="s">
        <v>1656</v>
      </c>
      <c r="B3221" s="30" t="s">
        <v>857</v>
      </c>
      <c r="C3221" s="30" t="n">
        <v>52</v>
      </c>
      <c r="D3221" s="30" t="s">
        <v>121</v>
      </c>
      <c r="E3221" s="31" t="n">
        <v>45528</v>
      </c>
      <c r="F3221" s="30" t="s">
        <v>145</v>
      </c>
      <c r="G3221" s="31" t="n">
        <v>45530</v>
      </c>
      <c r="H3221" s="30" t="s">
        <v>236</v>
      </c>
      <c r="I3221" s="30" t="s">
        <v>237</v>
      </c>
      <c r="J3221" s="30" t="s">
        <v>267</v>
      </c>
      <c r="K3221" s="30" t="s">
        <v>156</v>
      </c>
      <c r="L3221" s="30" t="n">
        <v>31</v>
      </c>
      <c r="M3221" s="30" t="n">
        <v>50</v>
      </c>
      <c r="N3221" s="30" t="s">
        <v>127</v>
      </c>
      <c r="O3221" s="30" t="s">
        <v>171</v>
      </c>
      <c r="P3221" s="30" t="s">
        <v>129</v>
      </c>
      <c r="Q3221" s="32" t="n">
        <v>2820.89</v>
      </c>
      <c r="R3221" s="30" t="s">
        <v>130</v>
      </c>
      <c r="S3221" s="30" t="s">
        <v>157</v>
      </c>
      <c r="T3221" s="30" t="n">
        <v>5</v>
      </c>
      <c r="U3221" s="30" t="n">
        <f aca="false">YEAR(E3221)</f>
        <v>2024</v>
      </c>
      <c r="V3221" s="30" t="str">
        <f aca="false">TEXT(E3221,"MMM-YYYY")</f>
        <v>Aug-2024</v>
      </c>
      <c r="W3221" s="30" t="n">
        <f aca="false">MONTH(E3221)</f>
        <v>8</v>
      </c>
      <c r="X3221" s="30" t="str">
        <f aca="false">TEXT(WEEKDAY(E3221,2),"0")&amp;" - "&amp;TEXT(E3221,"dddd")</f>
        <v>6 - Saturday</v>
      </c>
      <c r="Y3221" s="30" t="str">
        <f aca="false">_xlfn.IFS(C3221&lt;18,"Child (0-17)",C3221&lt;40,"Young Adult (18-39)",C3221&lt;60,"Adult (40-59)",TRUE(),"Senior (60+)")</f>
        <v>Adult (40-59)</v>
      </c>
      <c r="Z3221" s="30" t="n">
        <f aca="false">ROUND(G3221-E3221,0)</f>
        <v>2</v>
      </c>
      <c r="AA3221" s="30" t="n">
        <f aca="false">L3221+M3221</f>
        <v>81</v>
      </c>
      <c r="AB3221" s="30" t="n">
        <f aca="false">IFERROR(ROUND(Q3221/AA3221,2),0)</f>
        <v>34.83</v>
      </c>
      <c r="AC3221" s="30" t="str">
        <f aca="false">IF(AND(K3221="Critical",N3221="No"),"URGENT - No Bed","Normal")</f>
        <v>Normal</v>
      </c>
      <c r="AD3221" s="34" t="n">
        <f aca="false">INDEX(Lookup_Tables!$B$3:$B$12,MATCH(H3221,Lookup_Tables!$A$3:$A$12,0))</f>
        <v>3900000</v>
      </c>
      <c r="AE3221" s="30" t="str">
        <f aca="false">INDEX(Lookup_Tables!$C$3:$C$12,MATCH(H3221,Lookup_Tables!$A$3:$A$12,0))</f>
        <v>Dr. Rina Mehta</v>
      </c>
      <c r="AF3221" s="30" t="str">
        <f aca="false">IFERROR(INDEX(Lookup_Tables!$F$16:$F$45,MATCH(I3221,Lookup_Tables!$E$16:$E$45,0)),"N/A")</f>
        <v>EMP215</v>
      </c>
      <c r="AG3221" s="30" t="n">
        <f aca="false">_xlfn.IFS(R3221="Recovered",4,R3221="Referred",3,R3221="Admitted",2,R3221="Deceased",1,TRUE(),0)</f>
        <v>4</v>
      </c>
      <c r="AH3221" s="30" t="str">
        <f aca="false">IF(T3221&gt;=4,"Satisfied",IF(T3221&gt;=3,"Neutral","Needs Improvement"))</f>
        <v>Satisfied</v>
      </c>
    </row>
    <row r="3222" customFormat="false" ht="15" hidden="false" customHeight="false" outlineLevel="0" collapsed="false">
      <c r="A3222" s="27" t="s">
        <v>2075</v>
      </c>
      <c r="B3222" s="27" t="s">
        <v>2076</v>
      </c>
      <c r="C3222" s="27" t="n">
        <v>4</v>
      </c>
      <c r="D3222" s="27" t="s">
        <v>121</v>
      </c>
      <c r="E3222" s="28" t="n">
        <v>45312</v>
      </c>
      <c r="F3222" s="27" t="s">
        <v>182</v>
      </c>
      <c r="G3222" s="28" t="n">
        <v>45312</v>
      </c>
      <c r="H3222" s="27" t="s">
        <v>161</v>
      </c>
      <c r="I3222" s="27" t="s">
        <v>538</v>
      </c>
      <c r="J3222" s="27" t="s">
        <v>385</v>
      </c>
      <c r="K3222" s="27" t="s">
        <v>138</v>
      </c>
      <c r="L3222" s="27" t="n">
        <v>88</v>
      </c>
      <c r="M3222" s="27" t="n">
        <v>36</v>
      </c>
      <c r="N3222" s="27" t="s">
        <v>127</v>
      </c>
      <c r="O3222" s="27" t="s">
        <v>139</v>
      </c>
      <c r="P3222" s="27" t="s">
        <v>150</v>
      </c>
      <c r="Q3222" s="29" t="n">
        <v>2567.89</v>
      </c>
      <c r="R3222" s="27" t="s">
        <v>130</v>
      </c>
      <c r="S3222" s="27" t="s">
        <v>197</v>
      </c>
      <c r="T3222" s="27" t="n">
        <v>4</v>
      </c>
      <c r="U3222" s="27" t="n">
        <f aca="false">YEAR(E3222)</f>
        <v>2024</v>
      </c>
      <c r="V3222" s="27" t="str">
        <f aca="false">TEXT(E3222,"MMM-YYYY")</f>
        <v>Jan-2024</v>
      </c>
      <c r="W3222" s="27" t="n">
        <f aca="false">MONTH(E3222)</f>
        <v>1</v>
      </c>
      <c r="X3222" s="27" t="str">
        <f aca="false">TEXT(WEEKDAY(E3222,2),"0")&amp;" - "&amp;TEXT(E3222,"dddd")</f>
        <v>7 - Sunday</v>
      </c>
      <c r="Y3222" s="27" t="str">
        <f aca="false">_xlfn.IFS(C3222&lt;18,"Child (0-17)",C3222&lt;40,"Young Adult (18-39)",C3222&lt;60,"Adult (40-59)",TRUE(),"Senior (60+)")</f>
        <v>Child (0-17)</v>
      </c>
      <c r="Z3222" s="27" t="n">
        <f aca="false">ROUND(G3222-E3222,0)</f>
        <v>0</v>
      </c>
      <c r="AA3222" s="27" t="n">
        <f aca="false">L3222+M3222</f>
        <v>124</v>
      </c>
      <c r="AB3222" s="27" t="n">
        <f aca="false">IFERROR(ROUND(Q3222/AA3222,2),0)</f>
        <v>20.71</v>
      </c>
      <c r="AC3222" s="27" t="str">
        <f aca="false">IF(AND(K3222="Critical",N3222="No"),"URGENT - No Bed","Normal")</f>
        <v>Normal</v>
      </c>
      <c r="AD3222" s="33" t="n">
        <f aca="false">INDEX(Lookup_Tables!$B$3:$B$12,MATCH(H3222,Lookup_Tables!$A$3:$A$12,0))</f>
        <v>3600000</v>
      </c>
      <c r="AE3222" s="27" t="str">
        <f aca="false">INDEX(Lookup_Tables!$C$3:$C$12,MATCH(H3222,Lookup_Tables!$A$3:$A$12,0))</f>
        <v>Dr. Sameer Joshi</v>
      </c>
      <c r="AF3222" s="27" t="str">
        <f aca="false">IFERROR(INDEX(Lookup_Tables!$F$16:$F$45,MATCH(I3222,Lookup_Tables!$E$16:$E$45,0)),"N/A")</f>
        <v>EMP221</v>
      </c>
      <c r="AG3222" s="27" t="n">
        <f aca="false">_xlfn.IFS(R3222="Recovered",4,R3222="Referred",3,R3222="Admitted",2,R3222="Deceased",1,TRUE(),0)</f>
        <v>4</v>
      </c>
      <c r="AH3222" s="27" t="str">
        <f aca="false">IF(T3222&gt;=4,"Satisfied",IF(T3222&gt;=3,"Neutral","Needs Improvement"))</f>
        <v>Satisfied</v>
      </c>
    </row>
    <row r="3223" customFormat="false" ht="15" hidden="false" customHeight="false" outlineLevel="0" collapsed="false">
      <c r="A3223" s="30" t="s">
        <v>5029</v>
      </c>
      <c r="B3223" s="30" t="s">
        <v>2994</v>
      </c>
      <c r="C3223" s="30" t="n">
        <v>14</v>
      </c>
      <c r="D3223" s="30" t="s">
        <v>121</v>
      </c>
      <c r="E3223" s="31" t="n">
        <v>45561</v>
      </c>
      <c r="F3223" s="30" t="s">
        <v>1238</v>
      </c>
      <c r="G3223" s="31" t="n">
        <v>45574</v>
      </c>
      <c r="H3223" s="30" t="s">
        <v>123</v>
      </c>
      <c r="I3223" s="30" t="s">
        <v>124</v>
      </c>
      <c r="J3223" s="30" t="s">
        <v>125</v>
      </c>
      <c r="K3223" s="30" t="s">
        <v>202</v>
      </c>
      <c r="L3223" s="30" t="n">
        <v>5</v>
      </c>
      <c r="M3223" s="30" t="n">
        <v>65</v>
      </c>
      <c r="N3223" s="30" t="s">
        <v>186</v>
      </c>
      <c r="O3223" s="30" t="s">
        <v>128</v>
      </c>
      <c r="P3223" s="30" t="s">
        <v>150</v>
      </c>
      <c r="Q3223" s="32" t="n">
        <v>15898.59</v>
      </c>
      <c r="R3223" s="30" t="s">
        <v>462</v>
      </c>
      <c r="S3223" s="30" t="s">
        <v>192</v>
      </c>
      <c r="T3223" s="30" t="n">
        <v>4</v>
      </c>
      <c r="U3223" s="30" t="n">
        <f aca="false">YEAR(E3223)</f>
        <v>2024</v>
      </c>
      <c r="V3223" s="30" t="str">
        <f aca="false">TEXT(E3223,"MMM-YYYY")</f>
        <v>Sep-2024</v>
      </c>
      <c r="W3223" s="30" t="n">
        <f aca="false">MONTH(E3223)</f>
        <v>9</v>
      </c>
      <c r="X3223" s="30" t="str">
        <f aca="false">TEXT(WEEKDAY(E3223,2),"0")&amp;" - "&amp;TEXT(E3223,"dddd")</f>
        <v>4 - Thursday</v>
      </c>
      <c r="Y3223" s="30" t="str">
        <f aca="false">_xlfn.IFS(C3223&lt;18,"Child (0-17)",C3223&lt;40,"Young Adult (18-39)",C3223&lt;60,"Adult (40-59)",TRUE(),"Senior (60+)")</f>
        <v>Child (0-17)</v>
      </c>
      <c r="Z3223" s="30" t="n">
        <f aca="false">ROUND(G3223-E3223,0)</f>
        <v>13</v>
      </c>
      <c r="AA3223" s="30" t="n">
        <f aca="false">L3223+M3223</f>
        <v>70</v>
      </c>
      <c r="AB3223" s="30" t="n">
        <f aca="false">IFERROR(ROUND(Q3223/AA3223,2),0)</f>
        <v>227.12</v>
      </c>
      <c r="AC3223" s="30" t="str">
        <f aca="false">IF(AND(K3223="Critical",N3223="No"),"URGENT - No Bed","Normal")</f>
        <v>Normal</v>
      </c>
      <c r="AD3223" s="34" t="n">
        <f aca="false">INDEX(Lookup_Tables!$B$3:$B$12,MATCH(H3223,Lookup_Tables!$A$3:$A$12,0))</f>
        <v>2200000</v>
      </c>
      <c r="AE3223" s="30" t="str">
        <f aca="false">INDEX(Lookup_Tables!$C$3:$C$12,MATCH(H3223,Lookup_Tables!$A$3:$A$12,0))</f>
        <v>Dr. Rohan Das</v>
      </c>
      <c r="AF3223" s="30" t="str">
        <f aca="false">IFERROR(INDEX(Lookup_Tables!$F$16:$F$45,MATCH(I3223,Lookup_Tables!$E$16:$E$45,0)),"N/A")</f>
        <v>EMP205</v>
      </c>
      <c r="AG3223" s="30" t="n">
        <f aca="false">_xlfn.IFS(R3223="Recovered",4,R3223="Referred",3,R3223="Admitted",2,R3223="Deceased",1,TRUE(),0)</f>
        <v>1</v>
      </c>
      <c r="AH3223" s="30" t="str">
        <f aca="false">IF(T3223&gt;=4,"Satisfied",IF(T3223&gt;=3,"Neutral","Needs Improvement"))</f>
        <v>Satisfied</v>
      </c>
    </row>
    <row r="3224" customFormat="false" ht="15" hidden="false" customHeight="false" outlineLevel="0" collapsed="false">
      <c r="A3224" s="27" t="s">
        <v>1406</v>
      </c>
      <c r="B3224" s="27" t="s">
        <v>1407</v>
      </c>
      <c r="C3224" s="27" t="n">
        <v>57</v>
      </c>
      <c r="D3224" s="27" t="s">
        <v>121</v>
      </c>
      <c r="E3224" s="28" t="n">
        <v>45330</v>
      </c>
      <c r="F3224" s="27" t="s">
        <v>1162</v>
      </c>
      <c r="G3224" s="28" t="n">
        <v>45332</v>
      </c>
      <c r="H3224" s="27" t="s">
        <v>206</v>
      </c>
      <c r="I3224" s="27" t="s">
        <v>300</v>
      </c>
      <c r="J3224" s="27" t="s">
        <v>593</v>
      </c>
      <c r="K3224" s="27" t="s">
        <v>156</v>
      </c>
      <c r="L3224" s="27" t="n">
        <v>42</v>
      </c>
      <c r="M3224" s="27" t="n">
        <v>73</v>
      </c>
      <c r="N3224" s="27" t="s">
        <v>127</v>
      </c>
      <c r="O3224" s="27" t="s">
        <v>171</v>
      </c>
      <c r="P3224" s="27" t="s">
        <v>129</v>
      </c>
      <c r="Q3224" s="29" t="n">
        <v>4948.98</v>
      </c>
      <c r="R3224" s="27" t="s">
        <v>130</v>
      </c>
      <c r="S3224" s="27" t="s">
        <v>141</v>
      </c>
      <c r="T3224" s="27" t="n">
        <v>3</v>
      </c>
      <c r="U3224" s="27" t="n">
        <f aca="false">YEAR(E3224)</f>
        <v>2024</v>
      </c>
      <c r="V3224" s="27" t="str">
        <f aca="false">TEXT(E3224,"MMM-YYYY")</f>
        <v>Feb-2024</v>
      </c>
      <c r="W3224" s="27" t="n">
        <f aca="false">MONTH(E3224)</f>
        <v>2</v>
      </c>
      <c r="X3224" s="27" t="str">
        <f aca="false">TEXT(WEEKDAY(E3224,2),"0")&amp;" - "&amp;TEXT(E3224,"dddd")</f>
        <v>4 - Thursday</v>
      </c>
      <c r="Y3224" s="27" t="str">
        <f aca="false">_xlfn.IFS(C3224&lt;18,"Child (0-17)",C3224&lt;40,"Young Adult (18-39)",C3224&lt;60,"Adult (40-59)",TRUE(),"Senior (60+)")</f>
        <v>Adult (40-59)</v>
      </c>
      <c r="Z3224" s="27" t="n">
        <f aca="false">ROUND(G3224-E3224,0)</f>
        <v>2</v>
      </c>
      <c r="AA3224" s="27" t="n">
        <f aca="false">L3224+M3224</f>
        <v>115</v>
      </c>
      <c r="AB3224" s="27" t="n">
        <f aca="false">IFERROR(ROUND(Q3224/AA3224,2),0)</f>
        <v>43.03</v>
      </c>
      <c r="AC3224" s="27" t="str">
        <f aca="false">IF(AND(K3224="Critical",N3224="No"),"URGENT - No Bed","Normal")</f>
        <v>Normal</v>
      </c>
      <c r="AD3224" s="33" t="n">
        <f aca="false">INDEX(Lookup_Tables!$B$3:$B$12,MATCH(H3224,Lookup_Tables!$A$3:$A$12,0))</f>
        <v>2800000</v>
      </c>
      <c r="AE3224" s="27" t="str">
        <f aca="false">INDEX(Lookup_Tables!$C$3:$C$12,MATCH(H3224,Lookup_Tables!$A$3:$A$12,0))</f>
        <v>Dr. Suresh Nair</v>
      </c>
      <c r="AF3224" s="27" t="str">
        <f aca="false">IFERROR(INDEX(Lookup_Tables!$F$16:$F$45,MATCH(I3224,Lookup_Tables!$E$16:$E$45,0)),"N/A")</f>
        <v>EMP211</v>
      </c>
      <c r="AG3224" s="27" t="n">
        <f aca="false">_xlfn.IFS(R3224="Recovered",4,R3224="Referred",3,R3224="Admitted",2,R3224="Deceased",1,TRUE(),0)</f>
        <v>4</v>
      </c>
      <c r="AH3224" s="27" t="str">
        <f aca="false">IF(T3224&gt;=4,"Satisfied",IF(T3224&gt;=3,"Neutral","Needs Improvement"))</f>
        <v>Neutral</v>
      </c>
    </row>
    <row r="3225" customFormat="false" ht="15" hidden="false" customHeight="false" outlineLevel="0" collapsed="false">
      <c r="A3225" s="30" t="s">
        <v>4714</v>
      </c>
      <c r="B3225" s="30" t="s">
        <v>1324</v>
      </c>
      <c r="C3225" s="30" t="n">
        <v>26</v>
      </c>
      <c r="D3225" s="30" t="s">
        <v>181</v>
      </c>
      <c r="E3225" s="31" t="n">
        <v>45408</v>
      </c>
      <c r="F3225" s="30" t="s">
        <v>2118</v>
      </c>
      <c r="G3225" s="31" t="n">
        <v>45408</v>
      </c>
      <c r="H3225" s="30" t="s">
        <v>168</v>
      </c>
      <c r="I3225" s="30" t="s">
        <v>196</v>
      </c>
      <c r="J3225" s="30" t="s">
        <v>371</v>
      </c>
      <c r="K3225" s="30" t="s">
        <v>156</v>
      </c>
      <c r="L3225" s="30" t="n">
        <v>35</v>
      </c>
      <c r="M3225" s="30" t="n">
        <v>79</v>
      </c>
      <c r="N3225" s="30" t="s">
        <v>186</v>
      </c>
      <c r="O3225" s="30" t="s">
        <v>139</v>
      </c>
      <c r="P3225" s="30" t="s">
        <v>150</v>
      </c>
      <c r="Q3225" s="32" t="n">
        <v>4791.97</v>
      </c>
      <c r="R3225" s="30" t="s">
        <v>130</v>
      </c>
      <c r="S3225" s="30" t="s">
        <v>192</v>
      </c>
      <c r="T3225" s="30" t="n">
        <v>4</v>
      </c>
      <c r="U3225" s="30" t="n">
        <f aca="false">YEAR(E3225)</f>
        <v>2024</v>
      </c>
      <c r="V3225" s="30" t="str">
        <f aca="false">TEXT(E3225,"MMM-YYYY")</f>
        <v>Apr-2024</v>
      </c>
      <c r="W3225" s="30" t="n">
        <f aca="false">MONTH(E3225)</f>
        <v>4</v>
      </c>
      <c r="X3225" s="30" t="str">
        <f aca="false">TEXT(WEEKDAY(E3225,2),"0")&amp;" - "&amp;TEXT(E3225,"dddd")</f>
        <v>5 - Friday</v>
      </c>
      <c r="Y3225" s="30" t="str">
        <f aca="false">_xlfn.IFS(C3225&lt;18,"Child (0-17)",C3225&lt;40,"Young Adult (18-39)",C3225&lt;60,"Adult (40-59)",TRUE(),"Senior (60+)")</f>
        <v>Young Adult (18-39)</v>
      </c>
      <c r="Z3225" s="30" t="n">
        <f aca="false">ROUND(G3225-E3225,0)</f>
        <v>0</v>
      </c>
      <c r="AA3225" s="30" t="n">
        <f aca="false">L3225+M3225</f>
        <v>114</v>
      </c>
      <c r="AB3225" s="30" t="n">
        <f aca="false">IFERROR(ROUND(Q3225/AA3225,2),0)</f>
        <v>42.03</v>
      </c>
      <c r="AC3225" s="30" t="str">
        <f aca="false">IF(AND(K3225="Critical",N3225="No"),"URGENT - No Bed","Normal")</f>
        <v>Normal</v>
      </c>
      <c r="AD3225" s="34" t="n">
        <f aca="false">INDEX(Lookup_Tables!$B$3:$B$12,MATCH(H3225,Lookup_Tables!$A$3:$A$12,0))</f>
        <v>4400000</v>
      </c>
      <c r="AE3225" s="30" t="str">
        <f aca="false">INDEX(Lookup_Tables!$C$3:$C$12,MATCH(H3225,Lookup_Tables!$A$3:$A$12,0))</f>
        <v>Dr. Neha Chopra</v>
      </c>
      <c r="AF3225" s="30" t="str">
        <f aca="false">IFERROR(INDEX(Lookup_Tables!$F$16:$F$45,MATCH(I3225,Lookup_Tables!$E$16:$E$45,0)),"N/A")</f>
        <v>EMP219</v>
      </c>
      <c r="AG3225" s="30" t="n">
        <f aca="false">_xlfn.IFS(R3225="Recovered",4,R3225="Referred",3,R3225="Admitted",2,R3225="Deceased",1,TRUE(),0)</f>
        <v>4</v>
      </c>
      <c r="AH3225" s="30" t="str">
        <f aca="false">IF(T3225&gt;=4,"Satisfied",IF(T3225&gt;=3,"Neutral","Needs Improvement"))</f>
        <v>Satisfied</v>
      </c>
    </row>
    <row r="3226" customFormat="false" ht="15" hidden="false" customHeight="false" outlineLevel="0" collapsed="false">
      <c r="A3226" s="27" t="s">
        <v>7081</v>
      </c>
      <c r="B3226" s="27" t="s">
        <v>570</v>
      </c>
      <c r="C3226" s="27" t="n">
        <v>0</v>
      </c>
      <c r="D3226" s="27" t="s">
        <v>121</v>
      </c>
      <c r="E3226" s="28" t="n">
        <v>45313</v>
      </c>
      <c r="F3226" s="27" t="s">
        <v>759</v>
      </c>
      <c r="G3226" s="28" t="n">
        <v>45321</v>
      </c>
      <c r="H3226" s="27" t="s">
        <v>206</v>
      </c>
      <c r="I3226" s="27" t="s">
        <v>232</v>
      </c>
      <c r="J3226" s="27" t="s">
        <v>233</v>
      </c>
      <c r="K3226" s="27" t="s">
        <v>202</v>
      </c>
      <c r="L3226" s="27" t="n">
        <v>3</v>
      </c>
      <c r="M3226" s="27" t="n">
        <v>184</v>
      </c>
      <c r="N3226" s="27" t="s">
        <v>186</v>
      </c>
      <c r="O3226" s="27" t="s">
        <v>171</v>
      </c>
      <c r="P3226" s="27" t="s">
        <v>140</v>
      </c>
      <c r="Q3226" s="29" t="n">
        <v>17374.48</v>
      </c>
      <c r="R3226" s="27" t="s">
        <v>462</v>
      </c>
      <c r="S3226" s="27" t="s">
        <v>197</v>
      </c>
      <c r="T3226" s="27" t="n">
        <v>3</v>
      </c>
      <c r="U3226" s="27" t="n">
        <f aca="false">YEAR(E3226)</f>
        <v>2024</v>
      </c>
      <c r="V3226" s="27" t="str">
        <f aca="false">TEXT(E3226,"MMM-YYYY")</f>
        <v>Jan-2024</v>
      </c>
      <c r="W3226" s="27" t="n">
        <f aca="false">MONTH(E3226)</f>
        <v>1</v>
      </c>
      <c r="X3226" s="27" t="str">
        <f aca="false">TEXT(WEEKDAY(E3226,2),"0")&amp;" - "&amp;TEXT(E3226,"dddd")</f>
        <v>1 - Monday</v>
      </c>
      <c r="Y3226" s="27" t="str">
        <f aca="false">_xlfn.IFS(C3226&lt;18,"Child (0-17)",C3226&lt;40,"Young Adult (18-39)",C3226&lt;60,"Adult (40-59)",TRUE(),"Senior (60+)")</f>
        <v>Child (0-17)</v>
      </c>
      <c r="Z3226" s="27" t="n">
        <f aca="false">ROUND(G3226-E3226,0)</f>
        <v>8</v>
      </c>
      <c r="AA3226" s="27" t="n">
        <f aca="false">L3226+M3226</f>
        <v>187</v>
      </c>
      <c r="AB3226" s="27" t="n">
        <f aca="false">IFERROR(ROUND(Q3226/AA3226,2),0)</f>
        <v>92.91</v>
      </c>
      <c r="AC3226" s="27" t="str">
        <f aca="false">IF(AND(K3226="Critical",N3226="No"),"URGENT - No Bed","Normal")</f>
        <v>Normal</v>
      </c>
      <c r="AD3226" s="33" t="n">
        <f aca="false">INDEX(Lookup_Tables!$B$3:$B$12,MATCH(H3226,Lookup_Tables!$A$3:$A$12,0))</f>
        <v>2800000</v>
      </c>
      <c r="AE3226" s="27" t="str">
        <f aca="false">INDEX(Lookup_Tables!$C$3:$C$12,MATCH(H3226,Lookup_Tables!$A$3:$A$12,0))</f>
        <v>Dr. Suresh Nair</v>
      </c>
      <c r="AF3226" s="27" t="str">
        <f aca="false">IFERROR(INDEX(Lookup_Tables!$F$16:$F$45,MATCH(I3226,Lookup_Tables!$E$16:$E$45,0)),"N/A")</f>
        <v>EMP210</v>
      </c>
      <c r="AG3226" s="27" t="n">
        <f aca="false">_xlfn.IFS(R3226="Recovered",4,R3226="Referred",3,R3226="Admitted",2,R3226="Deceased",1,TRUE(),0)</f>
        <v>1</v>
      </c>
      <c r="AH3226" s="27" t="str">
        <f aca="false">IF(T3226&gt;=4,"Satisfied",IF(T3226&gt;=3,"Neutral","Needs Improvement"))</f>
        <v>Neutral</v>
      </c>
    </row>
    <row r="3227" customFormat="false" ht="15" hidden="false" customHeight="false" outlineLevel="0" collapsed="false">
      <c r="A3227" s="30" t="s">
        <v>2078</v>
      </c>
      <c r="B3227" s="30" t="s">
        <v>864</v>
      </c>
      <c r="C3227" s="30" t="n">
        <v>36</v>
      </c>
      <c r="D3227" s="30" t="s">
        <v>121</v>
      </c>
      <c r="E3227" s="31" t="n">
        <v>45647</v>
      </c>
      <c r="F3227" s="30" t="s">
        <v>122</v>
      </c>
      <c r="G3227" s="31" t="n">
        <v>45649</v>
      </c>
      <c r="H3227" s="30" t="s">
        <v>146</v>
      </c>
      <c r="I3227" s="30" t="s">
        <v>176</v>
      </c>
      <c r="J3227" s="30" t="s">
        <v>568</v>
      </c>
      <c r="K3227" s="30" t="s">
        <v>156</v>
      </c>
      <c r="L3227" s="30" t="n">
        <v>41</v>
      </c>
      <c r="M3227" s="30" t="n">
        <v>34</v>
      </c>
      <c r="N3227" s="30" t="s">
        <v>127</v>
      </c>
      <c r="O3227" s="30" t="s">
        <v>139</v>
      </c>
      <c r="P3227" s="30" t="s">
        <v>150</v>
      </c>
      <c r="Q3227" s="32" t="n">
        <v>2746.2</v>
      </c>
      <c r="R3227" s="30" t="s">
        <v>172</v>
      </c>
      <c r="S3227" s="30" t="s">
        <v>178</v>
      </c>
      <c r="T3227" s="30" t="n">
        <v>4</v>
      </c>
      <c r="U3227" s="30" t="n">
        <f aca="false">YEAR(E3227)</f>
        <v>2024</v>
      </c>
      <c r="V3227" s="30" t="str">
        <f aca="false">TEXT(E3227,"MMM-YYYY")</f>
        <v>Dec-2024</v>
      </c>
      <c r="W3227" s="30" t="n">
        <f aca="false">MONTH(E3227)</f>
        <v>12</v>
      </c>
      <c r="X3227" s="30" t="str">
        <f aca="false">TEXT(WEEKDAY(E3227,2),"0")&amp;" - "&amp;TEXT(E3227,"dddd")</f>
        <v>6 - Saturday</v>
      </c>
      <c r="Y3227" s="30" t="str">
        <f aca="false">_xlfn.IFS(C3227&lt;18,"Child (0-17)",C3227&lt;40,"Young Adult (18-39)",C3227&lt;60,"Adult (40-59)",TRUE(),"Senior (60+)")</f>
        <v>Young Adult (18-39)</v>
      </c>
      <c r="Z3227" s="30" t="n">
        <f aca="false">ROUND(G3227-E3227,0)</f>
        <v>2</v>
      </c>
      <c r="AA3227" s="30" t="n">
        <f aca="false">L3227+M3227</f>
        <v>75</v>
      </c>
      <c r="AB3227" s="30" t="n">
        <f aca="false">IFERROR(ROUND(Q3227/AA3227,2),0)</f>
        <v>36.62</v>
      </c>
      <c r="AC3227" s="30" t="str">
        <f aca="false">IF(AND(K3227="Critical",N3227="No"),"URGENT - No Bed","Normal")</f>
        <v>Normal</v>
      </c>
      <c r="AD3227" s="34" t="n">
        <f aca="false">INDEX(Lookup_Tables!$B$3:$B$12,MATCH(H3227,Lookup_Tables!$A$3:$A$12,0))</f>
        <v>2700000</v>
      </c>
      <c r="AE3227" s="30" t="str">
        <f aca="false">INDEX(Lookup_Tables!$C$3:$C$12,MATCH(H3227,Lookup_Tables!$A$3:$A$12,0))</f>
        <v>Dr. Vikram Singh</v>
      </c>
      <c r="AF3227" s="30" t="str">
        <f aca="false">IFERROR(INDEX(Lookup_Tables!$F$16:$F$45,MATCH(I3227,Lookup_Tables!$E$16:$E$45,0)),"N/A")</f>
        <v>EMP227</v>
      </c>
      <c r="AG3227" s="30" t="n">
        <f aca="false">_xlfn.IFS(R3227="Recovered",4,R3227="Referred",3,R3227="Admitted",2,R3227="Deceased",1,TRUE(),0)</f>
        <v>2</v>
      </c>
      <c r="AH3227" s="30" t="str">
        <f aca="false">IF(T3227&gt;=4,"Satisfied",IF(T3227&gt;=3,"Neutral","Needs Improvement"))</f>
        <v>Satisfied</v>
      </c>
    </row>
    <row r="3228" customFormat="false" ht="15" hidden="false" customHeight="false" outlineLevel="0" collapsed="false">
      <c r="A3228" s="27" t="s">
        <v>5982</v>
      </c>
      <c r="B3228" s="27" t="s">
        <v>1340</v>
      </c>
      <c r="C3228" s="27" t="n">
        <v>20</v>
      </c>
      <c r="D3228" s="27" t="s">
        <v>181</v>
      </c>
      <c r="E3228" s="28" t="n">
        <v>45375</v>
      </c>
      <c r="F3228" s="27" t="s">
        <v>261</v>
      </c>
      <c r="G3228" s="28" t="n">
        <v>45375</v>
      </c>
      <c r="H3228" s="27" t="s">
        <v>242</v>
      </c>
      <c r="I3228" s="27" t="s">
        <v>243</v>
      </c>
      <c r="J3228" s="27" t="s">
        <v>422</v>
      </c>
      <c r="K3228" s="27" t="s">
        <v>138</v>
      </c>
      <c r="L3228" s="27" t="n">
        <v>24</v>
      </c>
      <c r="M3228" s="27" t="n">
        <v>19</v>
      </c>
      <c r="N3228" s="27" t="s">
        <v>127</v>
      </c>
      <c r="O3228" s="27" t="s">
        <v>139</v>
      </c>
      <c r="P3228" s="27" t="s">
        <v>150</v>
      </c>
      <c r="Q3228" s="29" t="n">
        <v>1332.24</v>
      </c>
      <c r="R3228" s="27" t="s">
        <v>130</v>
      </c>
      <c r="S3228" s="27" t="s">
        <v>131</v>
      </c>
      <c r="T3228" s="27" t="n">
        <v>3</v>
      </c>
      <c r="U3228" s="27" t="n">
        <f aca="false">YEAR(E3228)</f>
        <v>2024</v>
      </c>
      <c r="V3228" s="27" t="str">
        <f aca="false">TEXT(E3228,"MMM-YYYY")</f>
        <v>Mar-2024</v>
      </c>
      <c r="W3228" s="27" t="n">
        <f aca="false">MONTH(E3228)</f>
        <v>3</v>
      </c>
      <c r="X3228" s="27" t="str">
        <f aca="false">TEXT(WEEKDAY(E3228,2),"0")&amp;" - "&amp;TEXT(E3228,"dddd")</f>
        <v>7 - Sunday</v>
      </c>
      <c r="Y3228" s="27" t="str">
        <f aca="false">_xlfn.IFS(C3228&lt;18,"Child (0-17)",C3228&lt;40,"Young Adult (18-39)",C3228&lt;60,"Adult (40-59)",TRUE(),"Senior (60+)")</f>
        <v>Young Adult (18-39)</v>
      </c>
      <c r="Z3228" s="27" t="n">
        <f aca="false">ROUND(G3228-E3228,0)</f>
        <v>0</v>
      </c>
      <c r="AA3228" s="27" t="n">
        <f aca="false">L3228+M3228</f>
        <v>43</v>
      </c>
      <c r="AB3228" s="27" t="n">
        <f aca="false">IFERROR(ROUND(Q3228/AA3228,2),0)</f>
        <v>30.98</v>
      </c>
      <c r="AC3228" s="27" t="str">
        <f aca="false">IF(AND(K3228="Critical",N3228="No"),"URGENT - No Bed","Normal")</f>
        <v>Normal</v>
      </c>
      <c r="AD3228" s="33" t="n">
        <f aca="false">INDEX(Lookup_Tables!$B$3:$B$12,MATCH(H3228,Lookup_Tables!$A$3:$A$12,0))</f>
        <v>3000000</v>
      </c>
      <c r="AE3228" s="27" t="str">
        <f aca="false">INDEX(Lookup_Tables!$C$3:$C$12,MATCH(H3228,Lookup_Tables!$A$3:$A$12,0))</f>
        <v>Dr. Pooja Iyer</v>
      </c>
      <c r="AF3228" s="27" t="str">
        <f aca="false">IFERROR(INDEX(Lookup_Tables!$F$16:$F$45,MATCH(I3228,Lookup_Tables!$E$16:$E$45,0)),"N/A")</f>
        <v>EMP214</v>
      </c>
      <c r="AG3228" s="27" t="n">
        <f aca="false">_xlfn.IFS(R3228="Recovered",4,R3228="Referred",3,R3228="Admitted",2,R3228="Deceased",1,TRUE(),0)</f>
        <v>4</v>
      </c>
      <c r="AH3228" s="27" t="str">
        <f aca="false">IF(T3228&gt;=4,"Satisfied",IF(T3228&gt;=3,"Neutral","Needs Improvement"))</f>
        <v>Neutral</v>
      </c>
    </row>
    <row r="3229" customFormat="false" ht="15" hidden="false" customHeight="false" outlineLevel="0" collapsed="false">
      <c r="A3229" s="30" t="s">
        <v>3645</v>
      </c>
      <c r="B3229" s="30" t="s">
        <v>3804</v>
      </c>
      <c r="C3229" s="30" t="n">
        <v>11</v>
      </c>
      <c r="D3229" s="30" t="s">
        <v>181</v>
      </c>
      <c r="E3229" s="31" t="n">
        <v>45329</v>
      </c>
      <c r="F3229" s="30" t="s">
        <v>614</v>
      </c>
      <c r="G3229" s="31" t="n">
        <v>45329</v>
      </c>
      <c r="H3229" s="30" t="s">
        <v>242</v>
      </c>
      <c r="I3229" s="30" t="s">
        <v>315</v>
      </c>
      <c r="J3229" s="30" t="s">
        <v>244</v>
      </c>
      <c r="K3229" s="30" t="s">
        <v>156</v>
      </c>
      <c r="L3229" s="30" t="n">
        <v>72</v>
      </c>
      <c r="M3229" s="30" t="n">
        <v>40</v>
      </c>
      <c r="N3229" s="30" t="s">
        <v>127</v>
      </c>
      <c r="O3229" s="30" t="s">
        <v>139</v>
      </c>
      <c r="P3229" s="30" t="s">
        <v>140</v>
      </c>
      <c r="Q3229" s="32" t="n">
        <v>2643.48</v>
      </c>
      <c r="R3229" s="30" t="s">
        <v>130</v>
      </c>
      <c r="S3229" s="30" t="s">
        <v>151</v>
      </c>
      <c r="T3229" s="30" t="n">
        <v>3</v>
      </c>
      <c r="U3229" s="30" t="n">
        <f aca="false">YEAR(E3229)</f>
        <v>2024</v>
      </c>
      <c r="V3229" s="30" t="str">
        <f aca="false">TEXT(E3229,"MMM-YYYY")</f>
        <v>Feb-2024</v>
      </c>
      <c r="W3229" s="30" t="n">
        <f aca="false">MONTH(E3229)</f>
        <v>2</v>
      </c>
      <c r="X3229" s="30" t="str">
        <f aca="false">TEXT(WEEKDAY(E3229,2),"0")&amp;" - "&amp;TEXT(E3229,"dddd")</f>
        <v>3 - Wednesday</v>
      </c>
      <c r="Y3229" s="30" t="str">
        <f aca="false">_xlfn.IFS(C3229&lt;18,"Child (0-17)",C3229&lt;40,"Young Adult (18-39)",C3229&lt;60,"Adult (40-59)",TRUE(),"Senior (60+)")</f>
        <v>Child (0-17)</v>
      </c>
      <c r="Z3229" s="30" t="n">
        <f aca="false">ROUND(G3229-E3229,0)</f>
        <v>0</v>
      </c>
      <c r="AA3229" s="30" t="n">
        <f aca="false">L3229+M3229</f>
        <v>112</v>
      </c>
      <c r="AB3229" s="30" t="n">
        <f aca="false">IFERROR(ROUND(Q3229/AA3229,2),0)</f>
        <v>23.6</v>
      </c>
      <c r="AC3229" s="30" t="str">
        <f aca="false">IF(AND(K3229="Critical",N3229="No"),"URGENT - No Bed","Normal")</f>
        <v>Normal</v>
      </c>
      <c r="AD3229" s="34" t="n">
        <f aca="false">INDEX(Lookup_Tables!$B$3:$B$12,MATCH(H3229,Lookup_Tables!$A$3:$A$12,0))</f>
        <v>3000000</v>
      </c>
      <c r="AE3229" s="30" t="str">
        <f aca="false">INDEX(Lookup_Tables!$C$3:$C$12,MATCH(H3229,Lookup_Tables!$A$3:$A$12,0))</f>
        <v>Dr. Pooja Iyer</v>
      </c>
      <c r="AF3229" s="30" t="str">
        <f aca="false">IFERROR(INDEX(Lookup_Tables!$F$16:$F$45,MATCH(I3229,Lookup_Tables!$E$16:$E$45,0)),"N/A")</f>
        <v>EMP213</v>
      </c>
      <c r="AG3229" s="30" t="n">
        <f aca="false">_xlfn.IFS(R3229="Recovered",4,R3229="Referred",3,R3229="Admitted",2,R3229="Deceased",1,TRUE(),0)</f>
        <v>4</v>
      </c>
      <c r="AH3229" s="30" t="str">
        <f aca="false">IF(T3229&gt;=4,"Satisfied",IF(T3229&gt;=3,"Neutral","Needs Improvement"))</f>
        <v>Neutral</v>
      </c>
    </row>
    <row r="3230" customFormat="false" ht="15" hidden="false" customHeight="false" outlineLevel="0" collapsed="false">
      <c r="A3230" s="27" t="s">
        <v>4695</v>
      </c>
      <c r="B3230" s="27" t="s">
        <v>1669</v>
      </c>
      <c r="C3230" s="27" t="n">
        <v>18</v>
      </c>
      <c r="D3230" s="27" t="s">
        <v>181</v>
      </c>
      <c r="E3230" s="28" t="n">
        <v>45579</v>
      </c>
      <c r="F3230" s="27" t="s">
        <v>1462</v>
      </c>
      <c r="G3230" s="28" t="n">
        <v>45580</v>
      </c>
      <c r="H3230" s="27" t="s">
        <v>217</v>
      </c>
      <c r="I3230" s="27" t="s">
        <v>282</v>
      </c>
      <c r="J3230" s="27" t="s">
        <v>294</v>
      </c>
      <c r="K3230" s="27" t="s">
        <v>138</v>
      </c>
      <c r="L3230" s="27" t="n">
        <v>49</v>
      </c>
      <c r="M3230" s="27" t="n">
        <v>35</v>
      </c>
      <c r="N3230" s="27" t="s">
        <v>127</v>
      </c>
      <c r="O3230" s="27" t="s">
        <v>139</v>
      </c>
      <c r="P3230" s="27" t="s">
        <v>187</v>
      </c>
      <c r="Q3230" s="29" t="n">
        <v>2758.25</v>
      </c>
      <c r="R3230" s="27" t="s">
        <v>130</v>
      </c>
      <c r="S3230" s="27" t="s">
        <v>192</v>
      </c>
      <c r="T3230" s="27" t="n">
        <v>5</v>
      </c>
      <c r="U3230" s="27" t="n">
        <f aca="false">YEAR(E3230)</f>
        <v>2024</v>
      </c>
      <c r="V3230" s="27" t="str">
        <f aca="false">TEXT(E3230,"MMM-YYYY")</f>
        <v>Oct-2024</v>
      </c>
      <c r="W3230" s="27" t="n">
        <f aca="false">MONTH(E3230)</f>
        <v>10</v>
      </c>
      <c r="X3230" s="27" t="str">
        <f aca="false">TEXT(WEEKDAY(E3230,2),"0")&amp;" - "&amp;TEXT(E3230,"dddd")</f>
        <v>1 - Monday</v>
      </c>
      <c r="Y3230" s="27" t="str">
        <f aca="false">_xlfn.IFS(C3230&lt;18,"Child (0-17)",C3230&lt;40,"Young Adult (18-39)",C3230&lt;60,"Adult (40-59)",TRUE(),"Senior (60+)")</f>
        <v>Young Adult (18-39)</v>
      </c>
      <c r="Z3230" s="27" t="n">
        <f aca="false">ROUND(G3230-E3230,0)</f>
        <v>1</v>
      </c>
      <c r="AA3230" s="27" t="n">
        <f aca="false">L3230+M3230</f>
        <v>84</v>
      </c>
      <c r="AB3230" s="27" t="n">
        <f aca="false">IFERROR(ROUND(Q3230/AA3230,2),0)</f>
        <v>32.84</v>
      </c>
      <c r="AC3230" s="27" t="str">
        <f aca="false">IF(AND(K3230="Critical",N3230="No"),"URGENT - No Bed","Normal")</f>
        <v>Normal</v>
      </c>
      <c r="AD3230" s="33" t="n">
        <f aca="false">INDEX(Lookup_Tables!$B$3:$B$12,MATCH(H3230,Lookup_Tables!$A$3:$A$12,0))</f>
        <v>4200000</v>
      </c>
      <c r="AE3230" s="27" t="str">
        <f aca="false">INDEX(Lookup_Tables!$C$3:$C$12,MATCH(H3230,Lookup_Tables!$A$3:$A$12,0))</f>
        <v>Dr. Anil Kapoor</v>
      </c>
      <c r="AF3230" s="27" t="str">
        <f aca="false">IFERROR(INDEX(Lookup_Tables!$F$16:$F$45,MATCH(I3230,Lookup_Tables!$E$16:$E$45,0)),"N/A")</f>
        <v>EMP200</v>
      </c>
      <c r="AG3230" s="27" t="n">
        <f aca="false">_xlfn.IFS(R3230="Recovered",4,R3230="Referred",3,R3230="Admitted",2,R3230="Deceased",1,TRUE(),0)</f>
        <v>4</v>
      </c>
      <c r="AH3230" s="27" t="str">
        <f aca="false">IF(T3230&gt;=4,"Satisfied",IF(T3230&gt;=3,"Neutral","Needs Improvement"))</f>
        <v>Satisfied</v>
      </c>
    </row>
    <row r="3231" customFormat="false" ht="15" hidden="false" customHeight="false" outlineLevel="0" collapsed="false">
      <c r="A3231" s="30" t="s">
        <v>2917</v>
      </c>
      <c r="B3231" s="30" t="s">
        <v>2918</v>
      </c>
      <c r="C3231" s="30" t="n">
        <v>28</v>
      </c>
      <c r="D3231" s="30" t="s">
        <v>121</v>
      </c>
      <c r="E3231" s="31" t="n">
        <v>45370</v>
      </c>
      <c r="F3231" s="30" t="s">
        <v>1182</v>
      </c>
      <c r="G3231" s="31" t="n">
        <v>45375</v>
      </c>
      <c r="H3231" s="30" t="s">
        <v>168</v>
      </c>
      <c r="I3231" s="30" t="s">
        <v>196</v>
      </c>
      <c r="J3231" s="30" t="s">
        <v>170</v>
      </c>
      <c r="K3231" s="30" t="s">
        <v>202</v>
      </c>
      <c r="L3231" s="30" t="n">
        <v>20</v>
      </c>
      <c r="M3231" s="30" t="n">
        <v>179</v>
      </c>
      <c r="N3231" s="30" t="s">
        <v>186</v>
      </c>
      <c r="O3231" s="30" t="s">
        <v>139</v>
      </c>
      <c r="P3231" s="30" t="s">
        <v>150</v>
      </c>
      <c r="Q3231" s="32" t="n">
        <v>18025.89</v>
      </c>
      <c r="R3231" s="30" t="s">
        <v>172</v>
      </c>
      <c r="S3231" s="30" t="s">
        <v>223</v>
      </c>
      <c r="T3231" s="30" t="n">
        <v>3</v>
      </c>
      <c r="U3231" s="30" t="n">
        <f aca="false">YEAR(E3231)</f>
        <v>2024</v>
      </c>
      <c r="V3231" s="30" t="str">
        <f aca="false">TEXT(E3231,"MMM-YYYY")</f>
        <v>Mar-2024</v>
      </c>
      <c r="W3231" s="30" t="n">
        <f aca="false">MONTH(E3231)</f>
        <v>3</v>
      </c>
      <c r="X3231" s="30" t="str">
        <f aca="false">TEXT(WEEKDAY(E3231,2),"0")&amp;" - "&amp;TEXT(E3231,"dddd")</f>
        <v>2 - Tuesday</v>
      </c>
      <c r="Y3231" s="30" t="str">
        <f aca="false">_xlfn.IFS(C3231&lt;18,"Child (0-17)",C3231&lt;40,"Young Adult (18-39)",C3231&lt;60,"Adult (40-59)",TRUE(),"Senior (60+)")</f>
        <v>Young Adult (18-39)</v>
      </c>
      <c r="Z3231" s="30" t="n">
        <f aca="false">ROUND(G3231-E3231,0)</f>
        <v>5</v>
      </c>
      <c r="AA3231" s="30" t="n">
        <f aca="false">L3231+M3231</f>
        <v>199</v>
      </c>
      <c r="AB3231" s="30" t="n">
        <f aca="false">IFERROR(ROUND(Q3231/AA3231,2),0)</f>
        <v>90.58</v>
      </c>
      <c r="AC3231" s="30" t="str">
        <f aca="false">IF(AND(K3231="Critical",N3231="No"),"URGENT - No Bed","Normal")</f>
        <v>Normal</v>
      </c>
      <c r="AD3231" s="34" t="n">
        <f aca="false">INDEX(Lookup_Tables!$B$3:$B$12,MATCH(H3231,Lookup_Tables!$A$3:$A$12,0))</f>
        <v>4400000</v>
      </c>
      <c r="AE3231" s="30" t="str">
        <f aca="false">INDEX(Lookup_Tables!$C$3:$C$12,MATCH(H3231,Lookup_Tables!$A$3:$A$12,0))</f>
        <v>Dr. Neha Chopra</v>
      </c>
      <c r="AF3231" s="30" t="str">
        <f aca="false">IFERROR(INDEX(Lookup_Tables!$F$16:$F$45,MATCH(I3231,Lookup_Tables!$E$16:$E$45,0)),"N/A")</f>
        <v>EMP219</v>
      </c>
      <c r="AG3231" s="30" t="n">
        <f aca="false">_xlfn.IFS(R3231="Recovered",4,R3231="Referred",3,R3231="Admitted",2,R3231="Deceased",1,TRUE(),0)</f>
        <v>2</v>
      </c>
      <c r="AH3231" s="30" t="str">
        <f aca="false">IF(T3231&gt;=4,"Satisfied",IF(T3231&gt;=3,"Neutral","Needs Improvement"))</f>
        <v>Neutral</v>
      </c>
    </row>
    <row r="3232" customFormat="false" ht="15" hidden="false" customHeight="false" outlineLevel="0" collapsed="false">
      <c r="A3232" s="27" t="s">
        <v>5740</v>
      </c>
      <c r="B3232" s="27" t="s">
        <v>1097</v>
      </c>
      <c r="C3232" s="27" t="n">
        <v>34</v>
      </c>
      <c r="D3232" s="27" t="s">
        <v>121</v>
      </c>
      <c r="E3232" s="28" t="n">
        <v>45458</v>
      </c>
      <c r="F3232" s="27" t="s">
        <v>893</v>
      </c>
      <c r="G3232" s="28" t="n">
        <v>45459</v>
      </c>
      <c r="H3232" s="27" t="s">
        <v>206</v>
      </c>
      <c r="I3232" s="27" t="s">
        <v>232</v>
      </c>
      <c r="J3232" s="27" t="s">
        <v>615</v>
      </c>
      <c r="K3232" s="27" t="s">
        <v>138</v>
      </c>
      <c r="L3232" s="27" t="n">
        <v>39</v>
      </c>
      <c r="M3232" s="27" t="n">
        <v>28</v>
      </c>
      <c r="N3232" s="27" t="s">
        <v>127</v>
      </c>
      <c r="O3232" s="27" t="s">
        <v>139</v>
      </c>
      <c r="P3232" s="27" t="s">
        <v>187</v>
      </c>
      <c r="Q3232" s="29" t="n">
        <v>2495.02</v>
      </c>
      <c r="R3232" s="27" t="s">
        <v>130</v>
      </c>
      <c r="S3232" s="27" t="s">
        <v>335</v>
      </c>
      <c r="T3232" s="27" t="n">
        <v>3</v>
      </c>
      <c r="U3232" s="27" t="n">
        <f aca="false">YEAR(E3232)</f>
        <v>2024</v>
      </c>
      <c r="V3232" s="27" t="str">
        <f aca="false">TEXT(E3232,"MMM-YYYY")</f>
        <v>Jun-2024</v>
      </c>
      <c r="W3232" s="27" t="n">
        <f aca="false">MONTH(E3232)</f>
        <v>6</v>
      </c>
      <c r="X3232" s="27" t="str">
        <f aca="false">TEXT(WEEKDAY(E3232,2),"0")&amp;" - "&amp;TEXT(E3232,"dddd")</f>
        <v>6 - Saturday</v>
      </c>
      <c r="Y3232" s="27" t="str">
        <f aca="false">_xlfn.IFS(C3232&lt;18,"Child (0-17)",C3232&lt;40,"Young Adult (18-39)",C3232&lt;60,"Adult (40-59)",TRUE(),"Senior (60+)")</f>
        <v>Young Adult (18-39)</v>
      </c>
      <c r="Z3232" s="27" t="n">
        <f aca="false">ROUND(G3232-E3232,0)</f>
        <v>1</v>
      </c>
      <c r="AA3232" s="27" t="n">
        <f aca="false">L3232+M3232</f>
        <v>67</v>
      </c>
      <c r="AB3232" s="27" t="n">
        <f aca="false">IFERROR(ROUND(Q3232/AA3232,2),0)</f>
        <v>37.24</v>
      </c>
      <c r="AC3232" s="27" t="str">
        <f aca="false">IF(AND(K3232="Critical",N3232="No"),"URGENT - No Bed","Normal")</f>
        <v>Normal</v>
      </c>
      <c r="AD3232" s="33" t="n">
        <f aca="false">INDEX(Lookup_Tables!$B$3:$B$12,MATCH(H3232,Lookup_Tables!$A$3:$A$12,0))</f>
        <v>2800000</v>
      </c>
      <c r="AE3232" s="27" t="str">
        <f aca="false">INDEX(Lookup_Tables!$C$3:$C$12,MATCH(H3232,Lookup_Tables!$A$3:$A$12,0))</f>
        <v>Dr. Suresh Nair</v>
      </c>
      <c r="AF3232" s="27" t="str">
        <f aca="false">IFERROR(INDEX(Lookup_Tables!$F$16:$F$45,MATCH(I3232,Lookup_Tables!$E$16:$E$45,0)),"N/A")</f>
        <v>EMP210</v>
      </c>
      <c r="AG3232" s="27" t="n">
        <f aca="false">_xlfn.IFS(R3232="Recovered",4,R3232="Referred",3,R3232="Admitted",2,R3232="Deceased",1,TRUE(),0)</f>
        <v>4</v>
      </c>
      <c r="AH3232" s="27" t="str">
        <f aca="false">IF(T3232&gt;=4,"Satisfied",IF(T3232&gt;=3,"Neutral","Needs Improvement"))</f>
        <v>Neutral</v>
      </c>
    </row>
    <row r="3233" customFormat="false" ht="15" hidden="false" customHeight="false" outlineLevel="0" collapsed="false">
      <c r="A3233" s="30" t="s">
        <v>6447</v>
      </c>
      <c r="B3233" s="30" t="s">
        <v>2213</v>
      </c>
      <c r="C3233" s="30" t="n">
        <v>38</v>
      </c>
      <c r="D3233" s="30" t="s">
        <v>181</v>
      </c>
      <c r="E3233" s="31" t="n">
        <v>45468</v>
      </c>
      <c r="F3233" s="30" t="s">
        <v>1143</v>
      </c>
      <c r="G3233" s="31" t="n">
        <v>45471</v>
      </c>
      <c r="H3233" s="30" t="s">
        <v>123</v>
      </c>
      <c r="I3233" s="30" t="s">
        <v>155</v>
      </c>
      <c r="J3233" s="30" t="s">
        <v>125</v>
      </c>
      <c r="K3233" s="30" t="s">
        <v>156</v>
      </c>
      <c r="L3233" s="30" t="n">
        <v>20</v>
      </c>
      <c r="M3233" s="30" t="n">
        <v>79</v>
      </c>
      <c r="N3233" s="30" t="s">
        <v>127</v>
      </c>
      <c r="O3233" s="30" t="s">
        <v>128</v>
      </c>
      <c r="P3233" s="30" t="s">
        <v>140</v>
      </c>
      <c r="Q3233" s="32" t="n">
        <v>4081.88</v>
      </c>
      <c r="R3233" s="30" t="s">
        <v>130</v>
      </c>
      <c r="S3233" s="30" t="s">
        <v>141</v>
      </c>
      <c r="T3233" s="30" t="n">
        <v>5</v>
      </c>
      <c r="U3233" s="30" t="n">
        <f aca="false">YEAR(E3233)</f>
        <v>2024</v>
      </c>
      <c r="V3233" s="30" t="str">
        <f aca="false">TEXT(E3233,"MMM-YYYY")</f>
        <v>Jun-2024</v>
      </c>
      <c r="W3233" s="30" t="n">
        <f aca="false">MONTH(E3233)</f>
        <v>6</v>
      </c>
      <c r="X3233" s="30" t="str">
        <f aca="false">TEXT(WEEKDAY(E3233,2),"0")&amp;" - "&amp;TEXT(E3233,"dddd")</f>
        <v>2 - Tuesday</v>
      </c>
      <c r="Y3233" s="30" t="str">
        <f aca="false">_xlfn.IFS(C3233&lt;18,"Child (0-17)",C3233&lt;40,"Young Adult (18-39)",C3233&lt;60,"Adult (40-59)",TRUE(),"Senior (60+)")</f>
        <v>Young Adult (18-39)</v>
      </c>
      <c r="Z3233" s="30" t="n">
        <f aca="false">ROUND(G3233-E3233,0)</f>
        <v>3</v>
      </c>
      <c r="AA3233" s="30" t="n">
        <f aca="false">L3233+M3233</f>
        <v>99</v>
      </c>
      <c r="AB3233" s="30" t="n">
        <f aca="false">IFERROR(ROUND(Q3233/AA3233,2),0)</f>
        <v>41.23</v>
      </c>
      <c r="AC3233" s="30" t="str">
        <f aca="false">IF(AND(K3233="Critical",N3233="No"),"URGENT - No Bed","Normal")</f>
        <v>Normal</v>
      </c>
      <c r="AD3233" s="34" t="n">
        <f aca="false">INDEX(Lookup_Tables!$B$3:$B$12,MATCH(H3233,Lookup_Tables!$A$3:$A$12,0))</f>
        <v>2200000</v>
      </c>
      <c r="AE3233" s="30" t="str">
        <f aca="false">INDEX(Lookup_Tables!$C$3:$C$12,MATCH(H3233,Lookup_Tables!$A$3:$A$12,0))</f>
        <v>Dr. Rohan Das</v>
      </c>
      <c r="AF3233" s="30" t="str">
        <f aca="false">IFERROR(INDEX(Lookup_Tables!$F$16:$F$45,MATCH(I3233,Lookup_Tables!$E$16:$E$45,0)),"N/A")</f>
        <v>EMP203</v>
      </c>
      <c r="AG3233" s="30" t="n">
        <f aca="false">_xlfn.IFS(R3233="Recovered",4,R3233="Referred",3,R3233="Admitted",2,R3233="Deceased",1,TRUE(),0)</f>
        <v>4</v>
      </c>
      <c r="AH3233" s="30" t="str">
        <f aca="false">IF(T3233&gt;=4,"Satisfied",IF(T3233&gt;=3,"Neutral","Needs Improvement"))</f>
        <v>Satisfied</v>
      </c>
    </row>
    <row r="3234" customFormat="false" ht="15" hidden="false" customHeight="false" outlineLevel="0" collapsed="false">
      <c r="A3234" s="27" t="s">
        <v>4233</v>
      </c>
      <c r="B3234" s="27" t="s">
        <v>1407</v>
      </c>
      <c r="C3234" s="27" t="n">
        <v>17</v>
      </c>
      <c r="D3234" s="27" t="s">
        <v>181</v>
      </c>
      <c r="E3234" s="28" t="n">
        <v>45626</v>
      </c>
      <c r="F3234" s="27" t="s">
        <v>1384</v>
      </c>
      <c r="G3234" s="28" t="n">
        <v>45629</v>
      </c>
      <c r="H3234" s="27" t="s">
        <v>168</v>
      </c>
      <c r="I3234" s="27" t="s">
        <v>366</v>
      </c>
      <c r="J3234" s="27" t="s">
        <v>371</v>
      </c>
      <c r="K3234" s="27" t="s">
        <v>202</v>
      </c>
      <c r="L3234" s="27" t="n">
        <v>4</v>
      </c>
      <c r="M3234" s="27" t="n">
        <v>106</v>
      </c>
      <c r="N3234" s="27" t="s">
        <v>186</v>
      </c>
      <c r="O3234" s="27" t="s">
        <v>139</v>
      </c>
      <c r="P3234" s="27" t="s">
        <v>140</v>
      </c>
      <c r="Q3234" s="29" t="n">
        <v>16742.47</v>
      </c>
      <c r="R3234" s="27" t="s">
        <v>130</v>
      </c>
      <c r="S3234" s="27" t="s">
        <v>335</v>
      </c>
      <c r="T3234" s="27" t="n">
        <v>5</v>
      </c>
      <c r="U3234" s="27" t="n">
        <f aca="false">YEAR(E3234)</f>
        <v>2024</v>
      </c>
      <c r="V3234" s="27" t="str">
        <f aca="false">TEXT(E3234,"MMM-YYYY")</f>
        <v>Nov-2024</v>
      </c>
      <c r="W3234" s="27" t="n">
        <f aca="false">MONTH(E3234)</f>
        <v>11</v>
      </c>
      <c r="X3234" s="27" t="str">
        <f aca="false">TEXT(WEEKDAY(E3234,2),"0")&amp;" - "&amp;TEXT(E3234,"dddd")</f>
        <v>6 - Saturday</v>
      </c>
      <c r="Y3234" s="27" t="str">
        <f aca="false">_xlfn.IFS(C3234&lt;18,"Child (0-17)",C3234&lt;40,"Young Adult (18-39)",C3234&lt;60,"Adult (40-59)",TRUE(),"Senior (60+)")</f>
        <v>Child (0-17)</v>
      </c>
      <c r="Z3234" s="27" t="n">
        <f aca="false">ROUND(G3234-E3234,0)</f>
        <v>3</v>
      </c>
      <c r="AA3234" s="27" t="n">
        <f aca="false">L3234+M3234</f>
        <v>110</v>
      </c>
      <c r="AB3234" s="27" t="n">
        <f aca="false">IFERROR(ROUND(Q3234/AA3234,2),0)</f>
        <v>152.2</v>
      </c>
      <c r="AC3234" s="27" t="str">
        <f aca="false">IF(AND(K3234="Critical",N3234="No"),"URGENT - No Bed","Normal")</f>
        <v>Normal</v>
      </c>
      <c r="AD3234" s="33" t="n">
        <f aca="false">INDEX(Lookup_Tables!$B$3:$B$12,MATCH(H3234,Lookup_Tables!$A$3:$A$12,0))</f>
        <v>4400000</v>
      </c>
      <c r="AE3234" s="27" t="str">
        <f aca="false">INDEX(Lookup_Tables!$C$3:$C$12,MATCH(H3234,Lookup_Tables!$A$3:$A$12,0))</f>
        <v>Dr. Neha Chopra</v>
      </c>
      <c r="AF3234" s="27" t="str">
        <f aca="false">IFERROR(INDEX(Lookup_Tables!$F$16:$F$45,MATCH(I3234,Lookup_Tables!$E$16:$E$45,0)),"N/A")</f>
        <v>EMP218</v>
      </c>
      <c r="AG3234" s="27" t="n">
        <f aca="false">_xlfn.IFS(R3234="Recovered",4,R3234="Referred",3,R3234="Admitted",2,R3234="Deceased",1,TRUE(),0)</f>
        <v>4</v>
      </c>
      <c r="AH3234" s="27" t="str">
        <f aca="false">IF(T3234&gt;=4,"Satisfied",IF(T3234&gt;=3,"Neutral","Needs Improvement"))</f>
        <v>Satisfied</v>
      </c>
    </row>
    <row r="3235" customFormat="false" ht="15" hidden="false" customHeight="false" outlineLevel="0" collapsed="false">
      <c r="A3235" s="30" t="s">
        <v>6505</v>
      </c>
      <c r="B3235" s="30" t="s">
        <v>694</v>
      </c>
      <c r="C3235" s="30" t="n">
        <v>25</v>
      </c>
      <c r="D3235" s="30" t="s">
        <v>181</v>
      </c>
      <c r="E3235" s="31" t="n">
        <v>45424</v>
      </c>
      <c r="F3235" s="30" t="s">
        <v>978</v>
      </c>
      <c r="G3235" s="31" t="n">
        <v>45425</v>
      </c>
      <c r="H3235" s="30" t="s">
        <v>206</v>
      </c>
      <c r="I3235" s="30" t="s">
        <v>232</v>
      </c>
      <c r="J3235" s="30" t="s">
        <v>233</v>
      </c>
      <c r="K3235" s="30" t="s">
        <v>138</v>
      </c>
      <c r="L3235" s="30" t="n">
        <v>76</v>
      </c>
      <c r="M3235" s="30" t="n">
        <v>24</v>
      </c>
      <c r="N3235" s="30" t="s">
        <v>127</v>
      </c>
      <c r="O3235" s="30" t="s">
        <v>139</v>
      </c>
      <c r="P3235" s="30" t="s">
        <v>140</v>
      </c>
      <c r="Q3235" s="32" t="n">
        <v>1828.38</v>
      </c>
      <c r="R3235" s="30" t="s">
        <v>130</v>
      </c>
      <c r="S3235" s="30" t="s">
        <v>164</v>
      </c>
      <c r="T3235" s="30" t="n">
        <v>4</v>
      </c>
      <c r="U3235" s="30" t="n">
        <f aca="false">YEAR(E3235)</f>
        <v>2024</v>
      </c>
      <c r="V3235" s="30" t="str">
        <f aca="false">TEXT(E3235,"MMM-YYYY")</f>
        <v>May-2024</v>
      </c>
      <c r="W3235" s="30" t="n">
        <f aca="false">MONTH(E3235)</f>
        <v>5</v>
      </c>
      <c r="X3235" s="30" t="str">
        <f aca="false">TEXT(WEEKDAY(E3235,2),"0")&amp;" - "&amp;TEXT(E3235,"dddd")</f>
        <v>7 - Sunday</v>
      </c>
      <c r="Y3235" s="30" t="str">
        <f aca="false">_xlfn.IFS(C3235&lt;18,"Child (0-17)",C3235&lt;40,"Young Adult (18-39)",C3235&lt;60,"Adult (40-59)",TRUE(),"Senior (60+)")</f>
        <v>Young Adult (18-39)</v>
      </c>
      <c r="Z3235" s="30" t="n">
        <f aca="false">ROUND(G3235-E3235,0)</f>
        <v>1</v>
      </c>
      <c r="AA3235" s="30" t="n">
        <f aca="false">L3235+M3235</f>
        <v>100</v>
      </c>
      <c r="AB3235" s="30" t="n">
        <f aca="false">IFERROR(ROUND(Q3235/AA3235,2),0)</f>
        <v>18.28</v>
      </c>
      <c r="AC3235" s="30" t="str">
        <f aca="false">IF(AND(K3235="Critical",N3235="No"),"URGENT - No Bed","Normal")</f>
        <v>Normal</v>
      </c>
      <c r="AD3235" s="34" t="n">
        <f aca="false">INDEX(Lookup_Tables!$B$3:$B$12,MATCH(H3235,Lookup_Tables!$A$3:$A$12,0))</f>
        <v>2800000</v>
      </c>
      <c r="AE3235" s="30" t="str">
        <f aca="false">INDEX(Lookup_Tables!$C$3:$C$12,MATCH(H3235,Lookup_Tables!$A$3:$A$12,0))</f>
        <v>Dr. Suresh Nair</v>
      </c>
      <c r="AF3235" s="30" t="str">
        <f aca="false">IFERROR(INDEX(Lookup_Tables!$F$16:$F$45,MATCH(I3235,Lookup_Tables!$E$16:$E$45,0)),"N/A")</f>
        <v>EMP210</v>
      </c>
      <c r="AG3235" s="30" t="n">
        <f aca="false">_xlfn.IFS(R3235="Recovered",4,R3235="Referred",3,R3235="Admitted",2,R3235="Deceased",1,TRUE(),0)</f>
        <v>4</v>
      </c>
      <c r="AH3235" s="30" t="str">
        <f aca="false">IF(T3235&gt;=4,"Satisfied",IF(T3235&gt;=3,"Neutral","Needs Improvement"))</f>
        <v>Satisfied</v>
      </c>
    </row>
    <row r="3236" customFormat="false" ht="15" hidden="false" customHeight="false" outlineLevel="0" collapsed="false">
      <c r="A3236" s="27" t="s">
        <v>2605</v>
      </c>
      <c r="B3236" s="27" t="s">
        <v>2606</v>
      </c>
      <c r="C3236" s="27" t="n">
        <v>52</v>
      </c>
      <c r="D3236" s="27" t="s">
        <v>181</v>
      </c>
      <c r="E3236" s="28" t="n">
        <v>45566</v>
      </c>
      <c r="F3236" s="27" t="s">
        <v>2607</v>
      </c>
      <c r="G3236" s="28" t="n">
        <v>45569</v>
      </c>
      <c r="H3236" s="27" t="s">
        <v>123</v>
      </c>
      <c r="I3236" s="27" t="s">
        <v>124</v>
      </c>
      <c r="J3236" s="27" t="s">
        <v>227</v>
      </c>
      <c r="K3236" s="27" t="s">
        <v>156</v>
      </c>
      <c r="L3236" s="27" t="n">
        <v>57</v>
      </c>
      <c r="M3236" s="27" t="n">
        <v>64</v>
      </c>
      <c r="N3236" s="27" t="s">
        <v>127</v>
      </c>
      <c r="O3236" s="27" t="s">
        <v>139</v>
      </c>
      <c r="P3236" s="27" t="s">
        <v>129</v>
      </c>
      <c r="Q3236" s="29" t="n">
        <v>3836.19</v>
      </c>
      <c r="R3236" s="27" t="s">
        <v>130</v>
      </c>
      <c r="S3236" s="27" t="s">
        <v>223</v>
      </c>
      <c r="T3236" s="27" t="n">
        <v>3</v>
      </c>
      <c r="U3236" s="27" t="n">
        <f aca="false">YEAR(E3236)</f>
        <v>2024</v>
      </c>
      <c r="V3236" s="27" t="str">
        <f aca="false">TEXT(E3236,"MMM-YYYY")</f>
        <v>Oct-2024</v>
      </c>
      <c r="W3236" s="27" t="n">
        <f aca="false">MONTH(E3236)</f>
        <v>10</v>
      </c>
      <c r="X3236" s="27" t="str">
        <f aca="false">TEXT(WEEKDAY(E3236,2),"0")&amp;" - "&amp;TEXT(E3236,"dddd")</f>
        <v>2 - Tuesday</v>
      </c>
      <c r="Y3236" s="27" t="str">
        <f aca="false">_xlfn.IFS(C3236&lt;18,"Child (0-17)",C3236&lt;40,"Young Adult (18-39)",C3236&lt;60,"Adult (40-59)",TRUE(),"Senior (60+)")</f>
        <v>Adult (40-59)</v>
      </c>
      <c r="Z3236" s="27" t="n">
        <f aca="false">ROUND(G3236-E3236,0)</f>
        <v>3</v>
      </c>
      <c r="AA3236" s="27" t="n">
        <f aca="false">L3236+M3236</f>
        <v>121</v>
      </c>
      <c r="AB3236" s="27" t="n">
        <f aca="false">IFERROR(ROUND(Q3236/AA3236,2),0)</f>
        <v>31.7</v>
      </c>
      <c r="AC3236" s="27" t="str">
        <f aca="false">IF(AND(K3236="Critical",N3236="No"),"URGENT - No Bed","Normal")</f>
        <v>Normal</v>
      </c>
      <c r="AD3236" s="33" t="n">
        <f aca="false">INDEX(Lookup_Tables!$B$3:$B$12,MATCH(H3236,Lookup_Tables!$A$3:$A$12,0))</f>
        <v>2200000</v>
      </c>
      <c r="AE3236" s="27" t="str">
        <f aca="false">INDEX(Lookup_Tables!$C$3:$C$12,MATCH(H3236,Lookup_Tables!$A$3:$A$12,0))</f>
        <v>Dr. Rohan Das</v>
      </c>
      <c r="AF3236" s="27" t="str">
        <f aca="false">IFERROR(INDEX(Lookup_Tables!$F$16:$F$45,MATCH(I3236,Lookup_Tables!$E$16:$E$45,0)),"N/A")</f>
        <v>EMP205</v>
      </c>
      <c r="AG3236" s="27" t="n">
        <f aca="false">_xlfn.IFS(R3236="Recovered",4,R3236="Referred",3,R3236="Admitted",2,R3236="Deceased",1,TRUE(),0)</f>
        <v>4</v>
      </c>
      <c r="AH3236" s="27" t="str">
        <f aca="false">IF(T3236&gt;=4,"Satisfied",IF(T3236&gt;=3,"Neutral","Needs Improvement"))</f>
        <v>Neutral</v>
      </c>
    </row>
    <row r="3237" customFormat="false" ht="15" hidden="false" customHeight="false" outlineLevel="0" collapsed="false">
      <c r="A3237" s="30" t="s">
        <v>5563</v>
      </c>
      <c r="B3237" s="30" t="s">
        <v>4849</v>
      </c>
      <c r="C3237" s="30" t="n">
        <v>42</v>
      </c>
      <c r="D3237" s="30" t="s">
        <v>181</v>
      </c>
      <c r="E3237" s="31" t="n">
        <v>45296</v>
      </c>
      <c r="F3237" s="30" t="s">
        <v>1308</v>
      </c>
      <c r="G3237" s="31" t="n">
        <v>45298</v>
      </c>
      <c r="H3237" s="30" t="s">
        <v>217</v>
      </c>
      <c r="I3237" s="30" t="s">
        <v>392</v>
      </c>
      <c r="J3237" s="30" t="s">
        <v>483</v>
      </c>
      <c r="K3237" s="30" t="s">
        <v>156</v>
      </c>
      <c r="L3237" s="30" t="n">
        <v>33</v>
      </c>
      <c r="M3237" s="30" t="n">
        <v>55</v>
      </c>
      <c r="N3237" s="30" t="s">
        <v>186</v>
      </c>
      <c r="O3237" s="30" t="s">
        <v>171</v>
      </c>
      <c r="P3237" s="30" t="s">
        <v>129</v>
      </c>
      <c r="Q3237" s="32" t="n">
        <v>3243.48</v>
      </c>
      <c r="R3237" s="30" t="s">
        <v>172</v>
      </c>
      <c r="S3237" s="30" t="s">
        <v>151</v>
      </c>
      <c r="T3237" s="30" t="n">
        <v>3</v>
      </c>
      <c r="U3237" s="30" t="n">
        <f aca="false">YEAR(E3237)</f>
        <v>2024</v>
      </c>
      <c r="V3237" s="30" t="str">
        <f aca="false">TEXT(E3237,"MMM-YYYY")</f>
        <v>Jan-2024</v>
      </c>
      <c r="W3237" s="30" t="n">
        <f aca="false">MONTH(E3237)</f>
        <v>1</v>
      </c>
      <c r="X3237" s="30" t="str">
        <f aca="false">TEXT(WEEKDAY(E3237,2),"0")&amp;" - "&amp;TEXT(E3237,"dddd")</f>
        <v>5 - Friday</v>
      </c>
      <c r="Y3237" s="30" t="str">
        <f aca="false">_xlfn.IFS(C3237&lt;18,"Child (0-17)",C3237&lt;40,"Young Adult (18-39)",C3237&lt;60,"Adult (40-59)",TRUE(),"Senior (60+)")</f>
        <v>Adult (40-59)</v>
      </c>
      <c r="Z3237" s="30" t="n">
        <f aca="false">ROUND(G3237-E3237,0)</f>
        <v>2</v>
      </c>
      <c r="AA3237" s="30" t="n">
        <f aca="false">L3237+M3237</f>
        <v>88</v>
      </c>
      <c r="AB3237" s="30" t="n">
        <f aca="false">IFERROR(ROUND(Q3237/AA3237,2),0)</f>
        <v>36.86</v>
      </c>
      <c r="AC3237" s="30" t="str">
        <f aca="false">IF(AND(K3237="Critical",N3237="No"),"URGENT - No Bed","Normal")</f>
        <v>Normal</v>
      </c>
      <c r="AD3237" s="34" t="n">
        <f aca="false">INDEX(Lookup_Tables!$B$3:$B$12,MATCH(H3237,Lookup_Tables!$A$3:$A$12,0))</f>
        <v>4200000</v>
      </c>
      <c r="AE3237" s="30" t="str">
        <f aca="false">INDEX(Lookup_Tables!$C$3:$C$12,MATCH(H3237,Lookup_Tables!$A$3:$A$12,0))</f>
        <v>Dr. Anil Kapoor</v>
      </c>
      <c r="AF3237" s="30" t="str">
        <f aca="false">IFERROR(INDEX(Lookup_Tables!$F$16:$F$45,MATCH(I3237,Lookup_Tables!$E$16:$E$45,0)),"N/A")</f>
        <v>EMP202</v>
      </c>
      <c r="AG3237" s="30" t="n">
        <f aca="false">_xlfn.IFS(R3237="Recovered",4,R3237="Referred",3,R3237="Admitted",2,R3237="Deceased",1,TRUE(),0)</f>
        <v>2</v>
      </c>
      <c r="AH3237" s="30" t="str">
        <f aca="false">IF(T3237&gt;=4,"Satisfied",IF(T3237&gt;=3,"Neutral","Needs Improvement"))</f>
        <v>Neutral</v>
      </c>
    </row>
    <row r="3238" customFormat="false" ht="15" hidden="false" customHeight="false" outlineLevel="0" collapsed="false">
      <c r="A3238" s="27" t="s">
        <v>2167</v>
      </c>
      <c r="B3238" s="27" t="s">
        <v>4710</v>
      </c>
      <c r="C3238" s="27" t="n">
        <v>44</v>
      </c>
      <c r="D3238" s="27" t="s">
        <v>121</v>
      </c>
      <c r="E3238" s="28" t="n">
        <v>45454</v>
      </c>
      <c r="F3238" s="27" t="s">
        <v>265</v>
      </c>
      <c r="G3238" s="28" t="n">
        <v>45454</v>
      </c>
      <c r="H3238" s="27" t="s">
        <v>183</v>
      </c>
      <c r="I3238" s="27" t="s">
        <v>430</v>
      </c>
      <c r="J3238" s="27" t="s">
        <v>213</v>
      </c>
      <c r="K3238" s="27" t="s">
        <v>138</v>
      </c>
      <c r="L3238" s="27" t="n">
        <v>49</v>
      </c>
      <c r="M3238" s="27" t="n">
        <v>37</v>
      </c>
      <c r="N3238" s="27" t="s">
        <v>127</v>
      </c>
      <c r="O3238" s="27" t="s">
        <v>139</v>
      </c>
      <c r="P3238" s="27" t="s">
        <v>129</v>
      </c>
      <c r="Q3238" s="29" t="n">
        <v>2102.05</v>
      </c>
      <c r="R3238" s="27" t="s">
        <v>130</v>
      </c>
      <c r="S3238" s="27" t="s">
        <v>141</v>
      </c>
      <c r="T3238" s="27" t="n">
        <v>2</v>
      </c>
      <c r="U3238" s="27" t="n">
        <f aca="false">YEAR(E3238)</f>
        <v>2024</v>
      </c>
      <c r="V3238" s="27" t="str">
        <f aca="false">TEXT(E3238,"MMM-YYYY")</f>
        <v>Jun-2024</v>
      </c>
      <c r="W3238" s="27" t="n">
        <f aca="false">MONTH(E3238)</f>
        <v>6</v>
      </c>
      <c r="X3238" s="27" t="str">
        <f aca="false">TEXT(WEEKDAY(E3238,2),"0")&amp;" - "&amp;TEXT(E3238,"dddd")</f>
        <v>2 - Tuesday</v>
      </c>
      <c r="Y3238" s="27" t="str">
        <f aca="false">_xlfn.IFS(C3238&lt;18,"Child (0-17)",C3238&lt;40,"Young Adult (18-39)",C3238&lt;60,"Adult (40-59)",TRUE(),"Senior (60+)")</f>
        <v>Adult (40-59)</v>
      </c>
      <c r="Z3238" s="27" t="n">
        <f aca="false">ROUND(G3238-E3238,0)</f>
        <v>0</v>
      </c>
      <c r="AA3238" s="27" t="n">
        <f aca="false">L3238+M3238</f>
        <v>86</v>
      </c>
      <c r="AB3238" s="27" t="n">
        <f aca="false">IFERROR(ROUND(Q3238/AA3238,2),0)</f>
        <v>24.44</v>
      </c>
      <c r="AC3238" s="27" t="str">
        <f aca="false">IF(AND(K3238="Critical",N3238="No"),"URGENT - No Bed","Normal")</f>
        <v>Normal</v>
      </c>
      <c r="AD3238" s="33" t="n">
        <f aca="false">INDEX(Lookup_Tables!$B$3:$B$12,MATCH(H3238,Lookup_Tables!$A$3:$A$12,0))</f>
        <v>3100000</v>
      </c>
      <c r="AE3238" s="27" t="str">
        <f aca="false">INDEX(Lookup_Tables!$C$3:$C$12,MATCH(H3238,Lookup_Tables!$A$3:$A$12,0))</f>
        <v>Dr. Kavita Rao</v>
      </c>
      <c r="AF3238" s="27" t="str">
        <f aca="false">IFERROR(INDEX(Lookup_Tables!$F$16:$F$45,MATCH(I3238,Lookup_Tables!$E$16:$E$45,0)),"N/A")</f>
        <v>EMP224</v>
      </c>
      <c r="AG3238" s="27" t="n">
        <f aca="false">_xlfn.IFS(R3238="Recovered",4,R3238="Referred",3,R3238="Admitted",2,R3238="Deceased",1,TRUE(),0)</f>
        <v>4</v>
      </c>
      <c r="AH3238" s="27" t="str">
        <f aca="false">IF(T3238&gt;=4,"Satisfied",IF(T3238&gt;=3,"Neutral","Needs Improvement"))</f>
        <v>Needs Improvement</v>
      </c>
    </row>
    <row r="3239" customFormat="false" ht="15" hidden="false" customHeight="false" outlineLevel="0" collapsed="false">
      <c r="A3239" s="30" t="s">
        <v>5361</v>
      </c>
      <c r="B3239" s="30" t="s">
        <v>1235</v>
      </c>
      <c r="C3239" s="30" t="n">
        <v>5</v>
      </c>
      <c r="D3239" s="30" t="s">
        <v>181</v>
      </c>
      <c r="E3239" s="31" t="n">
        <v>45347</v>
      </c>
      <c r="F3239" s="30" t="s">
        <v>334</v>
      </c>
      <c r="G3239" s="31" t="n">
        <v>45348</v>
      </c>
      <c r="H3239" s="30" t="s">
        <v>242</v>
      </c>
      <c r="I3239" s="30" t="s">
        <v>466</v>
      </c>
      <c r="J3239" s="30" t="s">
        <v>244</v>
      </c>
      <c r="K3239" s="30" t="s">
        <v>126</v>
      </c>
      <c r="L3239" s="30" t="n">
        <v>5</v>
      </c>
      <c r="M3239" s="30" t="n">
        <v>147</v>
      </c>
      <c r="N3239" s="30" t="s">
        <v>127</v>
      </c>
      <c r="O3239" s="30" t="s">
        <v>139</v>
      </c>
      <c r="P3239" s="30" t="s">
        <v>140</v>
      </c>
      <c r="Q3239" s="32" t="n">
        <v>8933.17</v>
      </c>
      <c r="R3239" s="30" t="s">
        <v>130</v>
      </c>
      <c r="S3239" s="30" t="s">
        <v>164</v>
      </c>
      <c r="T3239" s="30" t="n">
        <v>5</v>
      </c>
      <c r="U3239" s="30" t="n">
        <f aca="false">YEAR(E3239)</f>
        <v>2024</v>
      </c>
      <c r="V3239" s="30" t="str">
        <f aca="false">TEXT(E3239,"MMM-YYYY")</f>
        <v>Feb-2024</v>
      </c>
      <c r="W3239" s="30" t="n">
        <f aca="false">MONTH(E3239)</f>
        <v>2</v>
      </c>
      <c r="X3239" s="30" t="str">
        <f aca="false">TEXT(WEEKDAY(E3239,2),"0")&amp;" - "&amp;TEXT(E3239,"dddd")</f>
        <v>7 - Sunday</v>
      </c>
      <c r="Y3239" s="30" t="str">
        <f aca="false">_xlfn.IFS(C3239&lt;18,"Child (0-17)",C3239&lt;40,"Young Adult (18-39)",C3239&lt;60,"Adult (40-59)",TRUE(),"Senior (60+)")</f>
        <v>Child (0-17)</v>
      </c>
      <c r="Z3239" s="30" t="n">
        <f aca="false">ROUND(G3239-E3239,0)</f>
        <v>1</v>
      </c>
      <c r="AA3239" s="30" t="n">
        <f aca="false">L3239+M3239</f>
        <v>152</v>
      </c>
      <c r="AB3239" s="30" t="n">
        <f aca="false">IFERROR(ROUND(Q3239/AA3239,2),0)</f>
        <v>58.77</v>
      </c>
      <c r="AC3239" s="30" t="str">
        <f aca="false">IF(AND(K3239="Critical",N3239="No"),"URGENT - No Bed","Normal")</f>
        <v>Normal</v>
      </c>
      <c r="AD3239" s="34" t="n">
        <f aca="false">INDEX(Lookup_Tables!$B$3:$B$12,MATCH(H3239,Lookup_Tables!$A$3:$A$12,0))</f>
        <v>3000000</v>
      </c>
      <c r="AE3239" s="30" t="str">
        <f aca="false">INDEX(Lookup_Tables!$C$3:$C$12,MATCH(H3239,Lookup_Tables!$A$3:$A$12,0))</f>
        <v>Dr. Pooja Iyer</v>
      </c>
      <c r="AF3239" s="30" t="str">
        <f aca="false">IFERROR(INDEX(Lookup_Tables!$F$16:$F$45,MATCH(I3239,Lookup_Tables!$E$16:$E$45,0)),"N/A")</f>
        <v>EMP212</v>
      </c>
      <c r="AG3239" s="30" t="n">
        <f aca="false">_xlfn.IFS(R3239="Recovered",4,R3239="Referred",3,R3239="Admitted",2,R3239="Deceased",1,TRUE(),0)</f>
        <v>4</v>
      </c>
      <c r="AH3239" s="30" t="str">
        <f aca="false">IF(T3239&gt;=4,"Satisfied",IF(T3239&gt;=3,"Neutral","Needs Improvement"))</f>
        <v>Satisfied</v>
      </c>
    </row>
    <row r="3240" customFormat="false" ht="15" hidden="false" customHeight="false" outlineLevel="0" collapsed="false">
      <c r="A3240" s="27" t="s">
        <v>3200</v>
      </c>
      <c r="B3240" s="27" t="s">
        <v>1693</v>
      </c>
      <c r="C3240" s="27" t="n">
        <v>62</v>
      </c>
      <c r="D3240" s="27" t="s">
        <v>181</v>
      </c>
      <c r="E3240" s="28" t="n">
        <v>45376</v>
      </c>
      <c r="F3240" s="27" t="s">
        <v>800</v>
      </c>
      <c r="G3240" s="28" t="n">
        <v>45376</v>
      </c>
      <c r="H3240" s="27" t="s">
        <v>206</v>
      </c>
      <c r="I3240" s="27" t="s">
        <v>300</v>
      </c>
      <c r="J3240" s="27" t="s">
        <v>233</v>
      </c>
      <c r="K3240" s="27" t="s">
        <v>138</v>
      </c>
      <c r="L3240" s="27" t="n">
        <v>67</v>
      </c>
      <c r="M3240" s="27" t="n">
        <v>25</v>
      </c>
      <c r="N3240" s="27" t="s">
        <v>127</v>
      </c>
      <c r="O3240" s="27" t="s">
        <v>171</v>
      </c>
      <c r="P3240" s="27" t="s">
        <v>150</v>
      </c>
      <c r="Q3240" s="29" t="n">
        <v>2111.52</v>
      </c>
      <c r="R3240" s="27" t="s">
        <v>130</v>
      </c>
      <c r="S3240" s="27" t="s">
        <v>178</v>
      </c>
      <c r="T3240" s="27" t="n">
        <v>3</v>
      </c>
      <c r="U3240" s="27" t="n">
        <f aca="false">YEAR(E3240)</f>
        <v>2024</v>
      </c>
      <c r="V3240" s="27" t="str">
        <f aca="false">TEXT(E3240,"MMM-YYYY")</f>
        <v>Mar-2024</v>
      </c>
      <c r="W3240" s="27" t="n">
        <f aca="false">MONTH(E3240)</f>
        <v>3</v>
      </c>
      <c r="X3240" s="27" t="str">
        <f aca="false">TEXT(WEEKDAY(E3240,2),"0")&amp;" - "&amp;TEXT(E3240,"dddd")</f>
        <v>1 - Monday</v>
      </c>
      <c r="Y3240" s="27" t="str">
        <f aca="false">_xlfn.IFS(C3240&lt;18,"Child (0-17)",C3240&lt;40,"Young Adult (18-39)",C3240&lt;60,"Adult (40-59)",TRUE(),"Senior (60+)")</f>
        <v>Senior (60+)</v>
      </c>
      <c r="Z3240" s="27" t="n">
        <f aca="false">ROUND(G3240-E3240,0)</f>
        <v>0</v>
      </c>
      <c r="AA3240" s="27" t="n">
        <f aca="false">L3240+M3240</f>
        <v>92</v>
      </c>
      <c r="AB3240" s="27" t="n">
        <f aca="false">IFERROR(ROUND(Q3240/AA3240,2),0)</f>
        <v>22.95</v>
      </c>
      <c r="AC3240" s="27" t="str">
        <f aca="false">IF(AND(K3240="Critical",N3240="No"),"URGENT - No Bed","Normal")</f>
        <v>Normal</v>
      </c>
      <c r="AD3240" s="33" t="n">
        <f aca="false">INDEX(Lookup_Tables!$B$3:$B$12,MATCH(H3240,Lookup_Tables!$A$3:$A$12,0))</f>
        <v>2800000</v>
      </c>
      <c r="AE3240" s="27" t="str">
        <f aca="false">INDEX(Lookup_Tables!$C$3:$C$12,MATCH(H3240,Lookup_Tables!$A$3:$A$12,0))</f>
        <v>Dr. Suresh Nair</v>
      </c>
      <c r="AF3240" s="27" t="str">
        <f aca="false">IFERROR(INDEX(Lookup_Tables!$F$16:$F$45,MATCH(I3240,Lookup_Tables!$E$16:$E$45,0)),"N/A")</f>
        <v>EMP211</v>
      </c>
      <c r="AG3240" s="27" t="n">
        <f aca="false">_xlfn.IFS(R3240="Recovered",4,R3240="Referred",3,R3240="Admitted",2,R3240="Deceased",1,TRUE(),0)</f>
        <v>4</v>
      </c>
      <c r="AH3240" s="27" t="str">
        <f aca="false">IF(T3240&gt;=4,"Satisfied",IF(T3240&gt;=3,"Neutral","Needs Improvement"))</f>
        <v>Neutral</v>
      </c>
    </row>
    <row r="3241" customFormat="false" ht="15" hidden="false" customHeight="false" outlineLevel="0" collapsed="false">
      <c r="A3241" s="30" t="s">
        <v>3032</v>
      </c>
      <c r="B3241" s="30" t="s">
        <v>2278</v>
      </c>
      <c r="C3241" s="30" t="n">
        <v>37</v>
      </c>
      <c r="D3241" s="30" t="s">
        <v>181</v>
      </c>
      <c r="E3241" s="31" t="n">
        <v>45414</v>
      </c>
      <c r="F3241" s="30" t="s">
        <v>730</v>
      </c>
      <c r="G3241" s="31" t="n">
        <v>45415</v>
      </c>
      <c r="H3241" s="30" t="s">
        <v>161</v>
      </c>
      <c r="I3241" s="30" t="s">
        <v>538</v>
      </c>
      <c r="J3241" s="30" t="s">
        <v>426</v>
      </c>
      <c r="K3241" s="30" t="s">
        <v>138</v>
      </c>
      <c r="L3241" s="30" t="n">
        <v>30</v>
      </c>
      <c r="M3241" s="30" t="n">
        <v>21</v>
      </c>
      <c r="N3241" s="30" t="s">
        <v>127</v>
      </c>
      <c r="O3241" s="30" t="s">
        <v>139</v>
      </c>
      <c r="P3241" s="30" t="s">
        <v>187</v>
      </c>
      <c r="Q3241" s="32" t="n">
        <v>901.25</v>
      </c>
      <c r="R3241" s="30" t="s">
        <v>130</v>
      </c>
      <c r="S3241" s="30" t="s">
        <v>197</v>
      </c>
      <c r="T3241" s="30" t="n">
        <v>4</v>
      </c>
      <c r="U3241" s="30" t="n">
        <f aca="false">YEAR(E3241)</f>
        <v>2024</v>
      </c>
      <c r="V3241" s="30" t="str">
        <f aca="false">TEXT(E3241,"MMM-YYYY")</f>
        <v>May-2024</v>
      </c>
      <c r="W3241" s="30" t="n">
        <f aca="false">MONTH(E3241)</f>
        <v>5</v>
      </c>
      <c r="X3241" s="30" t="str">
        <f aca="false">TEXT(WEEKDAY(E3241,2),"0")&amp;" - "&amp;TEXT(E3241,"dddd")</f>
        <v>4 - Thursday</v>
      </c>
      <c r="Y3241" s="30" t="str">
        <f aca="false">_xlfn.IFS(C3241&lt;18,"Child (0-17)",C3241&lt;40,"Young Adult (18-39)",C3241&lt;60,"Adult (40-59)",TRUE(),"Senior (60+)")</f>
        <v>Young Adult (18-39)</v>
      </c>
      <c r="Z3241" s="30" t="n">
        <f aca="false">ROUND(G3241-E3241,0)</f>
        <v>1</v>
      </c>
      <c r="AA3241" s="30" t="n">
        <f aca="false">L3241+M3241</f>
        <v>51</v>
      </c>
      <c r="AB3241" s="30" t="n">
        <f aca="false">IFERROR(ROUND(Q3241/AA3241,2),0)</f>
        <v>17.67</v>
      </c>
      <c r="AC3241" s="30" t="str">
        <f aca="false">IF(AND(K3241="Critical",N3241="No"),"URGENT - No Bed","Normal")</f>
        <v>Normal</v>
      </c>
      <c r="AD3241" s="34" t="n">
        <f aca="false">INDEX(Lookup_Tables!$B$3:$B$12,MATCH(H3241,Lookup_Tables!$A$3:$A$12,0))</f>
        <v>3600000</v>
      </c>
      <c r="AE3241" s="30" t="str">
        <f aca="false">INDEX(Lookup_Tables!$C$3:$C$12,MATCH(H3241,Lookup_Tables!$A$3:$A$12,0))</f>
        <v>Dr. Sameer Joshi</v>
      </c>
      <c r="AF3241" s="30" t="str">
        <f aca="false">IFERROR(INDEX(Lookup_Tables!$F$16:$F$45,MATCH(I3241,Lookup_Tables!$E$16:$E$45,0)),"N/A")</f>
        <v>EMP221</v>
      </c>
      <c r="AG3241" s="30" t="n">
        <f aca="false">_xlfn.IFS(R3241="Recovered",4,R3241="Referred",3,R3241="Admitted",2,R3241="Deceased",1,TRUE(),0)</f>
        <v>4</v>
      </c>
      <c r="AH3241" s="30" t="str">
        <f aca="false">IF(T3241&gt;=4,"Satisfied",IF(T3241&gt;=3,"Neutral","Needs Improvement"))</f>
        <v>Satisfied</v>
      </c>
    </row>
    <row r="3242" customFormat="false" ht="15" hidden="false" customHeight="false" outlineLevel="0" collapsed="false">
      <c r="A3242" s="27" t="s">
        <v>253</v>
      </c>
      <c r="B3242" s="27" t="s">
        <v>254</v>
      </c>
      <c r="C3242" s="27" t="n">
        <v>55</v>
      </c>
      <c r="D3242" s="27" t="s">
        <v>181</v>
      </c>
      <c r="E3242" s="28" t="n">
        <v>45565</v>
      </c>
      <c r="F3242" s="27" t="s">
        <v>255</v>
      </c>
      <c r="G3242" s="28" t="n">
        <v>45568</v>
      </c>
      <c r="H3242" s="27" t="s">
        <v>135</v>
      </c>
      <c r="I3242" s="27" t="s">
        <v>251</v>
      </c>
      <c r="J3242" s="27" t="s">
        <v>252</v>
      </c>
      <c r="K3242" s="27" t="s">
        <v>126</v>
      </c>
      <c r="L3242" s="27" t="n">
        <v>36</v>
      </c>
      <c r="M3242" s="27" t="n">
        <v>76</v>
      </c>
      <c r="N3242" s="27" t="s">
        <v>186</v>
      </c>
      <c r="O3242" s="27" t="s">
        <v>139</v>
      </c>
      <c r="P3242" s="27" t="s">
        <v>140</v>
      </c>
      <c r="Q3242" s="29" t="n">
        <v>7760.8</v>
      </c>
      <c r="R3242" s="27" t="s">
        <v>130</v>
      </c>
      <c r="S3242" s="27" t="s">
        <v>197</v>
      </c>
      <c r="T3242" s="27" t="n">
        <v>2</v>
      </c>
      <c r="U3242" s="27" t="n">
        <f aca="false">YEAR(E3242)</f>
        <v>2024</v>
      </c>
      <c r="V3242" s="27" t="str">
        <f aca="false">TEXT(E3242,"MMM-YYYY")</f>
        <v>Sep-2024</v>
      </c>
      <c r="W3242" s="27" t="n">
        <f aca="false">MONTH(E3242)</f>
        <v>9</v>
      </c>
      <c r="X3242" s="27" t="str">
        <f aca="false">TEXT(WEEKDAY(E3242,2),"0")&amp;" - "&amp;TEXT(E3242,"dddd")</f>
        <v>1 - Monday</v>
      </c>
      <c r="Y3242" s="27" t="str">
        <f aca="false">_xlfn.IFS(C3242&lt;18,"Child (0-17)",C3242&lt;40,"Young Adult (18-39)",C3242&lt;60,"Adult (40-59)",TRUE(),"Senior (60+)")</f>
        <v>Adult (40-59)</v>
      </c>
      <c r="Z3242" s="27" t="n">
        <f aca="false">ROUND(G3242-E3242,0)</f>
        <v>3</v>
      </c>
      <c r="AA3242" s="27" t="n">
        <f aca="false">L3242+M3242</f>
        <v>112</v>
      </c>
      <c r="AB3242" s="27" t="n">
        <f aca="false">IFERROR(ROUND(Q3242/AA3242,2),0)</f>
        <v>69.29</v>
      </c>
      <c r="AC3242" s="27" t="str">
        <f aca="false">IF(AND(K3242="Critical",N3242="No"),"URGENT - No Bed","Normal")</f>
        <v>Normal</v>
      </c>
      <c r="AD3242" s="33" t="n">
        <f aca="false">INDEX(Lookup_Tables!$B$3:$B$12,MATCH(H3242,Lookup_Tables!$A$3:$A$12,0))</f>
        <v>4600000</v>
      </c>
      <c r="AE3242" s="27" t="str">
        <f aca="false">INDEX(Lookup_Tables!$C$3:$C$12,MATCH(H3242,Lookup_Tables!$A$3:$A$12,0))</f>
        <v>Dr. Farhan Khan</v>
      </c>
      <c r="AF3242" s="27" t="str">
        <f aca="false">IFERROR(INDEX(Lookup_Tables!$F$16:$F$45,MATCH(I3242,Lookup_Tables!$E$16:$E$45,0)),"N/A")</f>
        <v>EMP207</v>
      </c>
      <c r="AG3242" s="27" t="n">
        <f aca="false">_xlfn.IFS(R3242="Recovered",4,R3242="Referred",3,R3242="Admitted",2,R3242="Deceased",1,TRUE(),0)</f>
        <v>4</v>
      </c>
      <c r="AH3242" s="27" t="str">
        <f aca="false">IF(T3242&gt;=4,"Satisfied",IF(T3242&gt;=3,"Neutral","Needs Improvement"))</f>
        <v>Needs Improvement</v>
      </c>
    </row>
    <row r="3243" customFormat="false" ht="15" hidden="false" customHeight="false" outlineLevel="0" collapsed="false">
      <c r="A3243" s="30" t="s">
        <v>3727</v>
      </c>
      <c r="B3243" s="30" t="s">
        <v>2530</v>
      </c>
      <c r="C3243" s="30" t="n">
        <v>24</v>
      </c>
      <c r="D3243" s="30" t="s">
        <v>181</v>
      </c>
      <c r="E3243" s="31" t="n">
        <v>45631</v>
      </c>
      <c r="F3243" s="30" t="s">
        <v>341</v>
      </c>
      <c r="G3243" s="31" t="n">
        <v>45637</v>
      </c>
      <c r="H3243" s="30" t="s">
        <v>168</v>
      </c>
      <c r="I3243" s="30" t="s">
        <v>196</v>
      </c>
      <c r="J3243" s="30" t="s">
        <v>441</v>
      </c>
      <c r="K3243" s="30" t="s">
        <v>126</v>
      </c>
      <c r="L3243" s="30" t="n">
        <v>29</v>
      </c>
      <c r="M3243" s="30" t="n">
        <v>119</v>
      </c>
      <c r="N3243" s="30" t="s">
        <v>127</v>
      </c>
      <c r="O3243" s="30" t="s">
        <v>149</v>
      </c>
      <c r="P3243" s="30" t="s">
        <v>140</v>
      </c>
      <c r="Q3243" s="32" t="n">
        <v>8001.66</v>
      </c>
      <c r="R3243" s="30" t="s">
        <v>130</v>
      </c>
      <c r="S3243" s="30" t="s">
        <v>131</v>
      </c>
      <c r="T3243" s="30" t="n">
        <v>4</v>
      </c>
      <c r="U3243" s="30" t="n">
        <f aca="false">YEAR(E3243)</f>
        <v>2024</v>
      </c>
      <c r="V3243" s="30" t="str">
        <f aca="false">TEXT(E3243,"MMM-YYYY")</f>
        <v>Dec-2024</v>
      </c>
      <c r="W3243" s="30" t="n">
        <f aca="false">MONTH(E3243)</f>
        <v>12</v>
      </c>
      <c r="X3243" s="30" t="str">
        <f aca="false">TEXT(WEEKDAY(E3243,2),"0")&amp;" - "&amp;TEXT(E3243,"dddd")</f>
        <v>4 - Thursday</v>
      </c>
      <c r="Y3243" s="30" t="str">
        <f aca="false">_xlfn.IFS(C3243&lt;18,"Child (0-17)",C3243&lt;40,"Young Adult (18-39)",C3243&lt;60,"Adult (40-59)",TRUE(),"Senior (60+)")</f>
        <v>Young Adult (18-39)</v>
      </c>
      <c r="Z3243" s="30" t="n">
        <f aca="false">ROUND(G3243-E3243,0)</f>
        <v>6</v>
      </c>
      <c r="AA3243" s="30" t="n">
        <f aca="false">L3243+M3243</f>
        <v>148</v>
      </c>
      <c r="AB3243" s="30" t="n">
        <f aca="false">IFERROR(ROUND(Q3243/AA3243,2),0)</f>
        <v>54.07</v>
      </c>
      <c r="AC3243" s="30" t="str">
        <f aca="false">IF(AND(K3243="Critical",N3243="No"),"URGENT - No Bed","Normal")</f>
        <v>Normal</v>
      </c>
      <c r="AD3243" s="34" t="n">
        <f aca="false">INDEX(Lookup_Tables!$B$3:$B$12,MATCH(H3243,Lookup_Tables!$A$3:$A$12,0))</f>
        <v>4400000</v>
      </c>
      <c r="AE3243" s="30" t="str">
        <f aca="false">INDEX(Lookup_Tables!$C$3:$C$12,MATCH(H3243,Lookup_Tables!$A$3:$A$12,0))</f>
        <v>Dr. Neha Chopra</v>
      </c>
      <c r="AF3243" s="30" t="str">
        <f aca="false">IFERROR(INDEX(Lookup_Tables!$F$16:$F$45,MATCH(I3243,Lookup_Tables!$E$16:$E$45,0)),"N/A")</f>
        <v>EMP219</v>
      </c>
      <c r="AG3243" s="30" t="n">
        <f aca="false">_xlfn.IFS(R3243="Recovered",4,R3243="Referred",3,R3243="Admitted",2,R3243="Deceased",1,TRUE(),0)</f>
        <v>4</v>
      </c>
      <c r="AH3243" s="30" t="str">
        <f aca="false">IF(T3243&gt;=4,"Satisfied",IF(T3243&gt;=3,"Neutral","Needs Improvement"))</f>
        <v>Satisfied</v>
      </c>
    </row>
    <row r="3244" customFormat="false" ht="15" hidden="false" customHeight="false" outlineLevel="0" collapsed="false">
      <c r="A3244" s="27" t="s">
        <v>4625</v>
      </c>
      <c r="B3244" s="27" t="s">
        <v>906</v>
      </c>
      <c r="C3244" s="27" t="n">
        <v>56</v>
      </c>
      <c r="D3244" s="27" t="s">
        <v>181</v>
      </c>
      <c r="E3244" s="28" t="n">
        <v>45556</v>
      </c>
      <c r="F3244" s="27" t="s">
        <v>475</v>
      </c>
      <c r="G3244" s="28" t="n">
        <v>45559</v>
      </c>
      <c r="H3244" s="27" t="s">
        <v>161</v>
      </c>
      <c r="I3244" s="27" t="s">
        <v>320</v>
      </c>
      <c r="J3244" s="27" t="s">
        <v>385</v>
      </c>
      <c r="K3244" s="27" t="s">
        <v>156</v>
      </c>
      <c r="L3244" s="27" t="n">
        <v>32</v>
      </c>
      <c r="M3244" s="27" t="n">
        <v>78</v>
      </c>
      <c r="N3244" s="27" t="s">
        <v>186</v>
      </c>
      <c r="O3244" s="27" t="s">
        <v>128</v>
      </c>
      <c r="P3244" s="27" t="s">
        <v>187</v>
      </c>
      <c r="Q3244" s="29" t="n">
        <v>4971.42</v>
      </c>
      <c r="R3244" s="27" t="s">
        <v>130</v>
      </c>
      <c r="S3244" s="27" t="s">
        <v>131</v>
      </c>
      <c r="T3244" s="27" t="n">
        <v>5</v>
      </c>
      <c r="U3244" s="27" t="n">
        <f aca="false">YEAR(E3244)</f>
        <v>2024</v>
      </c>
      <c r="V3244" s="27" t="str">
        <f aca="false">TEXT(E3244,"MMM-YYYY")</f>
        <v>Sep-2024</v>
      </c>
      <c r="W3244" s="27" t="n">
        <f aca="false">MONTH(E3244)</f>
        <v>9</v>
      </c>
      <c r="X3244" s="27" t="str">
        <f aca="false">TEXT(WEEKDAY(E3244,2),"0")&amp;" - "&amp;TEXT(E3244,"dddd")</f>
        <v>6 - Saturday</v>
      </c>
      <c r="Y3244" s="27" t="str">
        <f aca="false">_xlfn.IFS(C3244&lt;18,"Child (0-17)",C3244&lt;40,"Young Adult (18-39)",C3244&lt;60,"Adult (40-59)",TRUE(),"Senior (60+)")</f>
        <v>Adult (40-59)</v>
      </c>
      <c r="Z3244" s="27" t="n">
        <f aca="false">ROUND(G3244-E3244,0)</f>
        <v>3</v>
      </c>
      <c r="AA3244" s="27" t="n">
        <f aca="false">L3244+M3244</f>
        <v>110</v>
      </c>
      <c r="AB3244" s="27" t="n">
        <f aca="false">IFERROR(ROUND(Q3244/AA3244,2),0)</f>
        <v>45.19</v>
      </c>
      <c r="AC3244" s="27" t="str">
        <f aca="false">IF(AND(K3244="Critical",N3244="No"),"URGENT - No Bed","Normal")</f>
        <v>Normal</v>
      </c>
      <c r="AD3244" s="33" t="n">
        <f aca="false">INDEX(Lookup_Tables!$B$3:$B$12,MATCH(H3244,Lookup_Tables!$A$3:$A$12,0))</f>
        <v>3600000</v>
      </c>
      <c r="AE3244" s="27" t="str">
        <f aca="false">INDEX(Lookup_Tables!$C$3:$C$12,MATCH(H3244,Lookup_Tables!$A$3:$A$12,0))</f>
        <v>Dr. Sameer Joshi</v>
      </c>
      <c r="AF3244" s="27" t="str">
        <f aca="false">IFERROR(INDEX(Lookup_Tables!$F$16:$F$45,MATCH(I3244,Lookup_Tables!$E$16:$E$45,0)),"N/A")</f>
        <v>EMP223</v>
      </c>
      <c r="AG3244" s="27" t="n">
        <f aca="false">_xlfn.IFS(R3244="Recovered",4,R3244="Referred",3,R3244="Admitted",2,R3244="Deceased",1,TRUE(),0)</f>
        <v>4</v>
      </c>
      <c r="AH3244" s="27" t="str">
        <f aca="false">IF(T3244&gt;=4,"Satisfied",IF(T3244&gt;=3,"Neutral","Needs Improvement"))</f>
        <v>Satisfied</v>
      </c>
    </row>
    <row r="3245" customFormat="false" ht="15" hidden="false" customHeight="false" outlineLevel="0" collapsed="false">
      <c r="A3245" s="30" t="s">
        <v>3862</v>
      </c>
      <c r="B3245" s="30" t="s">
        <v>3863</v>
      </c>
      <c r="C3245" s="30" t="n">
        <v>37</v>
      </c>
      <c r="D3245" s="30" t="s">
        <v>181</v>
      </c>
      <c r="E3245" s="31" t="n">
        <v>45445</v>
      </c>
      <c r="F3245" s="30" t="s">
        <v>1155</v>
      </c>
      <c r="G3245" s="31" t="n">
        <v>45445</v>
      </c>
      <c r="H3245" s="30" t="s">
        <v>168</v>
      </c>
      <c r="I3245" s="30" t="s">
        <v>169</v>
      </c>
      <c r="J3245" s="30" t="s">
        <v>191</v>
      </c>
      <c r="K3245" s="30" t="s">
        <v>138</v>
      </c>
      <c r="L3245" s="30" t="n">
        <v>68</v>
      </c>
      <c r="M3245" s="30" t="n">
        <v>27</v>
      </c>
      <c r="N3245" s="30" t="s">
        <v>127</v>
      </c>
      <c r="O3245" s="30" t="s">
        <v>128</v>
      </c>
      <c r="P3245" s="30" t="s">
        <v>150</v>
      </c>
      <c r="Q3245" s="32" t="n">
        <v>1639.74</v>
      </c>
      <c r="R3245" s="30" t="s">
        <v>130</v>
      </c>
      <c r="S3245" s="30" t="s">
        <v>131</v>
      </c>
      <c r="T3245" s="30" t="n">
        <v>3</v>
      </c>
      <c r="U3245" s="30" t="n">
        <f aca="false">YEAR(E3245)</f>
        <v>2024</v>
      </c>
      <c r="V3245" s="30" t="str">
        <f aca="false">TEXT(E3245,"MMM-YYYY")</f>
        <v>Jun-2024</v>
      </c>
      <c r="W3245" s="30" t="n">
        <f aca="false">MONTH(E3245)</f>
        <v>6</v>
      </c>
      <c r="X3245" s="30" t="str">
        <f aca="false">TEXT(WEEKDAY(E3245,2),"0")&amp;" - "&amp;TEXT(E3245,"dddd")</f>
        <v>7 - Sunday</v>
      </c>
      <c r="Y3245" s="30" t="str">
        <f aca="false">_xlfn.IFS(C3245&lt;18,"Child (0-17)",C3245&lt;40,"Young Adult (18-39)",C3245&lt;60,"Adult (40-59)",TRUE(),"Senior (60+)")</f>
        <v>Young Adult (18-39)</v>
      </c>
      <c r="Z3245" s="30" t="n">
        <f aca="false">ROUND(G3245-E3245,0)</f>
        <v>0</v>
      </c>
      <c r="AA3245" s="30" t="n">
        <f aca="false">L3245+M3245</f>
        <v>95</v>
      </c>
      <c r="AB3245" s="30" t="n">
        <f aca="false">IFERROR(ROUND(Q3245/AA3245,2),0)</f>
        <v>17.26</v>
      </c>
      <c r="AC3245" s="30" t="str">
        <f aca="false">IF(AND(K3245="Critical",N3245="No"),"URGENT - No Bed","Normal")</f>
        <v>Normal</v>
      </c>
      <c r="AD3245" s="34" t="n">
        <f aca="false">INDEX(Lookup_Tables!$B$3:$B$12,MATCH(H3245,Lookup_Tables!$A$3:$A$12,0))</f>
        <v>4400000</v>
      </c>
      <c r="AE3245" s="30" t="str">
        <f aca="false">INDEX(Lookup_Tables!$C$3:$C$12,MATCH(H3245,Lookup_Tables!$A$3:$A$12,0))</f>
        <v>Dr. Neha Chopra</v>
      </c>
      <c r="AF3245" s="30" t="str">
        <f aca="false">IFERROR(INDEX(Lookup_Tables!$F$16:$F$45,MATCH(I3245,Lookup_Tables!$E$16:$E$45,0)),"N/A")</f>
        <v>EMP220</v>
      </c>
      <c r="AG3245" s="30" t="n">
        <f aca="false">_xlfn.IFS(R3245="Recovered",4,R3245="Referred",3,R3245="Admitted",2,R3245="Deceased",1,TRUE(),0)</f>
        <v>4</v>
      </c>
      <c r="AH3245" s="30" t="str">
        <f aca="false">IF(T3245&gt;=4,"Satisfied",IF(T3245&gt;=3,"Neutral","Needs Improvement"))</f>
        <v>Neutral</v>
      </c>
    </row>
    <row r="3246" customFormat="false" ht="15" hidden="false" customHeight="false" outlineLevel="0" collapsed="false">
      <c r="A3246" s="27" t="s">
        <v>6186</v>
      </c>
      <c r="B3246" s="27" t="s">
        <v>210</v>
      </c>
      <c r="C3246" s="27" t="n">
        <v>50</v>
      </c>
      <c r="D3246" s="27" t="s">
        <v>121</v>
      </c>
      <c r="E3246" s="28" t="n">
        <v>45509</v>
      </c>
      <c r="F3246" s="27" t="s">
        <v>740</v>
      </c>
      <c r="G3246" s="28" t="n">
        <v>45512</v>
      </c>
      <c r="H3246" s="27" t="s">
        <v>135</v>
      </c>
      <c r="I3246" s="27" t="s">
        <v>136</v>
      </c>
      <c r="J3246" s="27" t="s">
        <v>201</v>
      </c>
      <c r="K3246" s="27" t="s">
        <v>156</v>
      </c>
      <c r="L3246" s="27" t="n">
        <v>32</v>
      </c>
      <c r="M3246" s="27" t="n">
        <v>78</v>
      </c>
      <c r="N3246" s="27" t="s">
        <v>186</v>
      </c>
      <c r="O3246" s="27" t="s">
        <v>149</v>
      </c>
      <c r="P3246" s="27" t="s">
        <v>140</v>
      </c>
      <c r="Q3246" s="29" t="n">
        <v>3334.21</v>
      </c>
      <c r="R3246" s="27" t="s">
        <v>130</v>
      </c>
      <c r="S3246" s="27" t="s">
        <v>223</v>
      </c>
      <c r="T3246" s="27" t="n">
        <v>5</v>
      </c>
      <c r="U3246" s="27" t="n">
        <f aca="false">YEAR(E3246)</f>
        <v>2024</v>
      </c>
      <c r="V3246" s="27" t="str">
        <f aca="false">TEXT(E3246,"MMM-YYYY")</f>
        <v>Aug-2024</v>
      </c>
      <c r="W3246" s="27" t="n">
        <f aca="false">MONTH(E3246)</f>
        <v>8</v>
      </c>
      <c r="X3246" s="27" t="str">
        <f aca="false">TEXT(WEEKDAY(E3246,2),"0")&amp;" - "&amp;TEXT(E3246,"dddd")</f>
        <v>1 - Monday</v>
      </c>
      <c r="Y3246" s="27" t="str">
        <f aca="false">_xlfn.IFS(C3246&lt;18,"Child (0-17)",C3246&lt;40,"Young Adult (18-39)",C3246&lt;60,"Adult (40-59)",TRUE(),"Senior (60+)")</f>
        <v>Adult (40-59)</v>
      </c>
      <c r="Z3246" s="27" t="n">
        <f aca="false">ROUND(G3246-E3246,0)</f>
        <v>3</v>
      </c>
      <c r="AA3246" s="27" t="n">
        <f aca="false">L3246+M3246</f>
        <v>110</v>
      </c>
      <c r="AB3246" s="27" t="n">
        <f aca="false">IFERROR(ROUND(Q3246/AA3246,2),0)</f>
        <v>30.31</v>
      </c>
      <c r="AC3246" s="27" t="str">
        <f aca="false">IF(AND(K3246="Critical",N3246="No"),"URGENT - No Bed","Normal")</f>
        <v>Normal</v>
      </c>
      <c r="AD3246" s="33" t="n">
        <f aca="false">INDEX(Lookup_Tables!$B$3:$B$12,MATCH(H3246,Lookup_Tables!$A$3:$A$12,0))</f>
        <v>4600000</v>
      </c>
      <c r="AE3246" s="27" t="str">
        <f aca="false">INDEX(Lookup_Tables!$C$3:$C$12,MATCH(H3246,Lookup_Tables!$A$3:$A$12,0))</f>
        <v>Dr. Farhan Khan</v>
      </c>
      <c r="AF3246" s="27" t="str">
        <f aca="false">IFERROR(INDEX(Lookup_Tables!$F$16:$F$45,MATCH(I3246,Lookup_Tables!$E$16:$E$45,0)),"N/A")</f>
        <v>EMP206</v>
      </c>
      <c r="AG3246" s="27" t="n">
        <f aca="false">_xlfn.IFS(R3246="Recovered",4,R3246="Referred",3,R3246="Admitted",2,R3246="Deceased",1,TRUE(),0)</f>
        <v>4</v>
      </c>
      <c r="AH3246" s="27" t="str">
        <f aca="false">IF(T3246&gt;=4,"Satisfied",IF(T3246&gt;=3,"Neutral","Needs Improvement"))</f>
        <v>Satisfied</v>
      </c>
    </row>
    <row r="3247" customFormat="false" ht="15" hidden="false" customHeight="false" outlineLevel="0" collapsed="false">
      <c r="A3247" s="30" t="s">
        <v>5848</v>
      </c>
      <c r="B3247" s="30" t="s">
        <v>1444</v>
      </c>
      <c r="C3247" s="30" t="n">
        <v>44</v>
      </c>
      <c r="D3247" s="30" t="s">
        <v>121</v>
      </c>
      <c r="E3247" s="31" t="n">
        <v>45588</v>
      </c>
      <c r="F3247" s="30" t="s">
        <v>527</v>
      </c>
      <c r="G3247" s="31" t="n">
        <v>45588</v>
      </c>
      <c r="H3247" s="30" t="s">
        <v>206</v>
      </c>
      <c r="I3247" s="30" t="s">
        <v>232</v>
      </c>
      <c r="J3247" s="30" t="s">
        <v>593</v>
      </c>
      <c r="K3247" s="30" t="s">
        <v>156</v>
      </c>
      <c r="L3247" s="30" t="n">
        <v>20</v>
      </c>
      <c r="M3247" s="30" t="n">
        <v>73</v>
      </c>
      <c r="N3247" s="30" t="s">
        <v>186</v>
      </c>
      <c r="O3247" s="30" t="s">
        <v>128</v>
      </c>
      <c r="P3247" s="30" t="s">
        <v>140</v>
      </c>
      <c r="Q3247" s="32" t="n">
        <v>5010.13</v>
      </c>
      <c r="R3247" s="30" t="s">
        <v>130</v>
      </c>
      <c r="S3247" s="30" t="s">
        <v>164</v>
      </c>
      <c r="T3247" s="30" t="n">
        <v>3</v>
      </c>
      <c r="U3247" s="30" t="n">
        <f aca="false">YEAR(E3247)</f>
        <v>2024</v>
      </c>
      <c r="V3247" s="30" t="str">
        <f aca="false">TEXT(E3247,"MMM-YYYY")</f>
        <v>Oct-2024</v>
      </c>
      <c r="W3247" s="30" t="n">
        <f aca="false">MONTH(E3247)</f>
        <v>10</v>
      </c>
      <c r="X3247" s="30" t="str">
        <f aca="false">TEXT(WEEKDAY(E3247,2),"0")&amp;" - "&amp;TEXT(E3247,"dddd")</f>
        <v>3 - Wednesday</v>
      </c>
      <c r="Y3247" s="30" t="str">
        <f aca="false">_xlfn.IFS(C3247&lt;18,"Child (0-17)",C3247&lt;40,"Young Adult (18-39)",C3247&lt;60,"Adult (40-59)",TRUE(),"Senior (60+)")</f>
        <v>Adult (40-59)</v>
      </c>
      <c r="Z3247" s="30" t="n">
        <f aca="false">ROUND(G3247-E3247,0)</f>
        <v>0</v>
      </c>
      <c r="AA3247" s="30" t="n">
        <f aca="false">L3247+M3247</f>
        <v>93</v>
      </c>
      <c r="AB3247" s="30" t="n">
        <f aca="false">IFERROR(ROUND(Q3247/AA3247,2),0)</f>
        <v>53.87</v>
      </c>
      <c r="AC3247" s="30" t="str">
        <f aca="false">IF(AND(K3247="Critical",N3247="No"),"URGENT - No Bed","Normal")</f>
        <v>Normal</v>
      </c>
      <c r="AD3247" s="34" t="n">
        <f aca="false">INDEX(Lookup_Tables!$B$3:$B$12,MATCH(H3247,Lookup_Tables!$A$3:$A$12,0))</f>
        <v>2800000</v>
      </c>
      <c r="AE3247" s="30" t="str">
        <f aca="false">INDEX(Lookup_Tables!$C$3:$C$12,MATCH(H3247,Lookup_Tables!$A$3:$A$12,0))</f>
        <v>Dr. Suresh Nair</v>
      </c>
      <c r="AF3247" s="30" t="str">
        <f aca="false">IFERROR(INDEX(Lookup_Tables!$F$16:$F$45,MATCH(I3247,Lookup_Tables!$E$16:$E$45,0)),"N/A")</f>
        <v>EMP210</v>
      </c>
      <c r="AG3247" s="30" t="n">
        <f aca="false">_xlfn.IFS(R3247="Recovered",4,R3247="Referred",3,R3247="Admitted",2,R3247="Deceased",1,TRUE(),0)</f>
        <v>4</v>
      </c>
      <c r="AH3247" s="30" t="str">
        <f aca="false">IF(T3247&gt;=4,"Satisfied",IF(T3247&gt;=3,"Neutral","Needs Improvement"))</f>
        <v>Neutral</v>
      </c>
    </row>
    <row r="3248" customFormat="false" ht="15" hidden="false" customHeight="false" outlineLevel="0" collapsed="false">
      <c r="A3248" s="27" t="s">
        <v>5617</v>
      </c>
      <c r="B3248" s="27" t="s">
        <v>4388</v>
      </c>
      <c r="C3248" s="27" t="n">
        <v>61</v>
      </c>
      <c r="D3248" s="27" t="s">
        <v>121</v>
      </c>
      <c r="E3248" s="28" t="n">
        <v>45473</v>
      </c>
      <c r="F3248" s="27" t="s">
        <v>384</v>
      </c>
      <c r="G3248" s="28" t="n">
        <v>45473</v>
      </c>
      <c r="H3248" s="27" t="s">
        <v>242</v>
      </c>
      <c r="I3248" s="27" t="s">
        <v>315</v>
      </c>
      <c r="J3248" s="27" t="s">
        <v>363</v>
      </c>
      <c r="K3248" s="27" t="s">
        <v>156</v>
      </c>
      <c r="L3248" s="27" t="n">
        <v>68</v>
      </c>
      <c r="M3248" s="27" t="n">
        <v>36</v>
      </c>
      <c r="N3248" s="27" t="s">
        <v>127</v>
      </c>
      <c r="O3248" s="27" t="s">
        <v>171</v>
      </c>
      <c r="P3248" s="27" t="s">
        <v>140</v>
      </c>
      <c r="Q3248" s="29" t="n">
        <v>4532.49</v>
      </c>
      <c r="R3248" s="27" t="s">
        <v>130</v>
      </c>
      <c r="S3248" s="27" t="s">
        <v>131</v>
      </c>
      <c r="T3248" s="27" t="n">
        <v>5</v>
      </c>
      <c r="U3248" s="27" t="n">
        <f aca="false">YEAR(E3248)</f>
        <v>2024</v>
      </c>
      <c r="V3248" s="27" t="str">
        <f aca="false">TEXT(E3248,"MMM-YYYY")</f>
        <v>Jun-2024</v>
      </c>
      <c r="W3248" s="27" t="n">
        <f aca="false">MONTH(E3248)</f>
        <v>6</v>
      </c>
      <c r="X3248" s="27" t="str">
        <f aca="false">TEXT(WEEKDAY(E3248,2),"0")&amp;" - "&amp;TEXT(E3248,"dddd")</f>
        <v>7 - Sunday</v>
      </c>
      <c r="Y3248" s="27" t="str">
        <f aca="false">_xlfn.IFS(C3248&lt;18,"Child (0-17)",C3248&lt;40,"Young Adult (18-39)",C3248&lt;60,"Adult (40-59)",TRUE(),"Senior (60+)")</f>
        <v>Senior (60+)</v>
      </c>
      <c r="Z3248" s="27" t="n">
        <f aca="false">ROUND(G3248-E3248,0)</f>
        <v>0</v>
      </c>
      <c r="AA3248" s="27" t="n">
        <f aca="false">L3248+M3248</f>
        <v>104</v>
      </c>
      <c r="AB3248" s="27" t="n">
        <f aca="false">IFERROR(ROUND(Q3248/AA3248,2),0)</f>
        <v>43.58</v>
      </c>
      <c r="AC3248" s="27" t="str">
        <f aca="false">IF(AND(K3248="Critical",N3248="No"),"URGENT - No Bed","Normal")</f>
        <v>Normal</v>
      </c>
      <c r="AD3248" s="33" t="n">
        <f aca="false">INDEX(Lookup_Tables!$B$3:$B$12,MATCH(H3248,Lookup_Tables!$A$3:$A$12,0))</f>
        <v>3000000</v>
      </c>
      <c r="AE3248" s="27" t="str">
        <f aca="false">INDEX(Lookup_Tables!$C$3:$C$12,MATCH(H3248,Lookup_Tables!$A$3:$A$12,0))</f>
        <v>Dr. Pooja Iyer</v>
      </c>
      <c r="AF3248" s="27" t="str">
        <f aca="false">IFERROR(INDEX(Lookup_Tables!$F$16:$F$45,MATCH(I3248,Lookup_Tables!$E$16:$E$45,0)),"N/A")</f>
        <v>EMP213</v>
      </c>
      <c r="AG3248" s="27" t="n">
        <f aca="false">_xlfn.IFS(R3248="Recovered",4,R3248="Referred",3,R3248="Admitted",2,R3248="Deceased",1,TRUE(),0)</f>
        <v>4</v>
      </c>
      <c r="AH3248" s="27" t="str">
        <f aca="false">IF(T3248&gt;=4,"Satisfied",IF(T3248&gt;=3,"Neutral","Needs Improvement"))</f>
        <v>Satisfied</v>
      </c>
    </row>
    <row r="3249" customFormat="false" ht="15" hidden="false" customHeight="false" outlineLevel="0" collapsed="false">
      <c r="A3249" s="30" t="s">
        <v>524</v>
      </c>
      <c r="B3249" s="30" t="s">
        <v>525</v>
      </c>
      <c r="C3249" s="30" t="n">
        <v>21</v>
      </c>
      <c r="D3249" s="30" t="s">
        <v>121</v>
      </c>
      <c r="E3249" s="31" t="n">
        <v>45523</v>
      </c>
      <c r="F3249" s="30" t="s">
        <v>394</v>
      </c>
      <c r="G3249" s="31" t="n">
        <v>45523</v>
      </c>
      <c r="H3249" s="30" t="s">
        <v>135</v>
      </c>
      <c r="I3249" s="30" t="s">
        <v>136</v>
      </c>
      <c r="J3249" s="30" t="s">
        <v>262</v>
      </c>
      <c r="K3249" s="30" t="s">
        <v>138</v>
      </c>
      <c r="L3249" s="30" t="n">
        <v>42</v>
      </c>
      <c r="M3249" s="30" t="n">
        <v>20</v>
      </c>
      <c r="N3249" s="30" t="s">
        <v>127</v>
      </c>
      <c r="O3249" s="30" t="s">
        <v>139</v>
      </c>
      <c r="P3249" s="30" t="s">
        <v>129</v>
      </c>
      <c r="Q3249" s="32" t="n">
        <v>1083.84</v>
      </c>
      <c r="R3249" s="30" t="s">
        <v>130</v>
      </c>
      <c r="S3249" s="30" t="s">
        <v>335</v>
      </c>
      <c r="T3249" s="30" t="n">
        <v>4</v>
      </c>
      <c r="U3249" s="30" t="n">
        <f aca="false">YEAR(E3249)</f>
        <v>2024</v>
      </c>
      <c r="V3249" s="30" t="str">
        <f aca="false">TEXT(E3249,"MMM-YYYY")</f>
        <v>Aug-2024</v>
      </c>
      <c r="W3249" s="30" t="n">
        <f aca="false">MONTH(E3249)</f>
        <v>8</v>
      </c>
      <c r="X3249" s="30" t="str">
        <f aca="false">TEXT(WEEKDAY(E3249,2),"0")&amp;" - "&amp;TEXT(E3249,"dddd")</f>
        <v>1 - Monday</v>
      </c>
      <c r="Y3249" s="30" t="str">
        <f aca="false">_xlfn.IFS(C3249&lt;18,"Child (0-17)",C3249&lt;40,"Young Adult (18-39)",C3249&lt;60,"Adult (40-59)",TRUE(),"Senior (60+)")</f>
        <v>Young Adult (18-39)</v>
      </c>
      <c r="Z3249" s="30" t="n">
        <f aca="false">ROUND(G3249-E3249,0)</f>
        <v>0</v>
      </c>
      <c r="AA3249" s="30" t="n">
        <f aca="false">L3249+M3249</f>
        <v>62</v>
      </c>
      <c r="AB3249" s="30" t="n">
        <f aca="false">IFERROR(ROUND(Q3249/AA3249,2),0)</f>
        <v>17.48</v>
      </c>
      <c r="AC3249" s="30" t="str">
        <f aca="false">IF(AND(K3249="Critical",N3249="No"),"URGENT - No Bed","Normal")</f>
        <v>Normal</v>
      </c>
      <c r="AD3249" s="34" t="n">
        <f aca="false">INDEX(Lookup_Tables!$B$3:$B$12,MATCH(H3249,Lookup_Tables!$A$3:$A$12,0))</f>
        <v>4600000</v>
      </c>
      <c r="AE3249" s="30" t="str">
        <f aca="false">INDEX(Lookup_Tables!$C$3:$C$12,MATCH(H3249,Lookup_Tables!$A$3:$A$12,0))</f>
        <v>Dr. Farhan Khan</v>
      </c>
      <c r="AF3249" s="30" t="str">
        <f aca="false">IFERROR(INDEX(Lookup_Tables!$F$16:$F$45,MATCH(I3249,Lookup_Tables!$E$16:$E$45,0)),"N/A")</f>
        <v>EMP206</v>
      </c>
      <c r="AG3249" s="30" t="n">
        <f aca="false">_xlfn.IFS(R3249="Recovered",4,R3249="Referred",3,R3249="Admitted",2,R3249="Deceased",1,TRUE(),0)</f>
        <v>4</v>
      </c>
      <c r="AH3249" s="30" t="str">
        <f aca="false">IF(T3249&gt;=4,"Satisfied",IF(T3249&gt;=3,"Neutral","Needs Improvement"))</f>
        <v>Satisfied</v>
      </c>
    </row>
    <row r="3250" customFormat="false" ht="15" hidden="false" customHeight="false" outlineLevel="0" collapsed="false">
      <c r="A3250" s="27" t="s">
        <v>4472</v>
      </c>
      <c r="B3250" s="27" t="s">
        <v>4473</v>
      </c>
      <c r="C3250" s="27" t="n">
        <v>61</v>
      </c>
      <c r="D3250" s="27" t="s">
        <v>181</v>
      </c>
      <c r="E3250" s="28" t="n">
        <v>45374</v>
      </c>
      <c r="F3250" s="27" t="s">
        <v>1436</v>
      </c>
      <c r="G3250" s="28" t="n">
        <v>45377</v>
      </c>
      <c r="H3250" s="27" t="s">
        <v>206</v>
      </c>
      <c r="I3250" s="27" t="s">
        <v>300</v>
      </c>
      <c r="J3250" s="27" t="s">
        <v>615</v>
      </c>
      <c r="K3250" s="27" t="s">
        <v>126</v>
      </c>
      <c r="L3250" s="27" t="n">
        <v>45</v>
      </c>
      <c r="M3250" s="27" t="n">
        <v>73</v>
      </c>
      <c r="N3250" s="27" t="s">
        <v>186</v>
      </c>
      <c r="O3250" s="27" t="s">
        <v>128</v>
      </c>
      <c r="P3250" s="27" t="s">
        <v>140</v>
      </c>
      <c r="Q3250" s="29" t="n">
        <v>6875.65</v>
      </c>
      <c r="R3250" s="27" t="s">
        <v>462</v>
      </c>
      <c r="S3250" s="27" t="s">
        <v>157</v>
      </c>
      <c r="T3250" s="27" t="n">
        <v>4</v>
      </c>
      <c r="U3250" s="27" t="n">
        <f aca="false">YEAR(E3250)</f>
        <v>2024</v>
      </c>
      <c r="V3250" s="27" t="str">
        <f aca="false">TEXT(E3250,"MMM-YYYY")</f>
        <v>Mar-2024</v>
      </c>
      <c r="W3250" s="27" t="n">
        <f aca="false">MONTH(E3250)</f>
        <v>3</v>
      </c>
      <c r="X3250" s="27" t="str">
        <f aca="false">TEXT(WEEKDAY(E3250,2),"0")&amp;" - "&amp;TEXT(E3250,"dddd")</f>
        <v>6 - Saturday</v>
      </c>
      <c r="Y3250" s="27" t="str">
        <f aca="false">_xlfn.IFS(C3250&lt;18,"Child (0-17)",C3250&lt;40,"Young Adult (18-39)",C3250&lt;60,"Adult (40-59)",TRUE(),"Senior (60+)")</f>
        <v>Senior (60+)</v>
      </c>
      <c r="Z3250" s="27" t="n">
        <f aca="false">ROUND(G3250-E3250,0)</f>
        <v>3</v>
      </c>
      <c r="AA3250" s="27" t="n">
        <f aca="false">L3250+M3250</f>
        <v>118</v>
      </c>
      <c r="AB3250" s="27" t="n">
        <f aca="false">IFERROR(ROUND(Q3250/AA3250,2),0)</f>
        <v>58.27</v>
      </c>
      <c r="AC3250" s="27" t="str">
        <f aca="false">IF(AND(K3250="Critical",N3250="No"),"URGENT - No Bed","Normal")</f>
        <v>Normal</v>
      </c>
      <c r="AD3250" s="33" t="n">
        <f aca="false">INDEX(Lookup_Tables!$B$3:$B$12,MATCH(H3250,Lookup_Tables!$A$3:$A$12,0))</f>
        <v>2800000</v>
      </c>
      <c r="AE3250" s="27" t="str">
        <f aca="false">INDEX(Lookup_Tables!$C$3:$C$12,MATCH(H3250,Lookup_Tables!$A$3:$A$12,0))</f>
        <v>Dr. Suresh Nair</v>
      </c>
      <c r="AF3250" s="27" t="str">
        <f aca="false">IFERROR(INDEX(Lookup_Tables!$F$16:$F$45,MATCH(I3250,Lookup_Tables!$E$16:$E$45,0)),"N/A")</f>
        <v>EMP211</v>
      </c>
      <c r="AG3250" s="27" t="n">
        <f aca="false">_xlfn.IFS(R3250="Recovered",4,R3250="Referred",3,R3250="Admitted",2,R3250="Deceased",1,TRUE(),0)</f>
        <v>1</v>
      </c>
      <c r="AH3250" s="27" t="str">
        <f aca="false">IF(T3250&gt;=4,"Satisfied",IF(T3250&gt;=3,"Neutral","Needs Improvement"))</f>
        <v>Satisfied</v>
      </c>
    </row>
    <row r="3251" customFormat="false" ht="15" hidden="false" customHeight="false" outlineLevel="0" collapsed="false">
      <c r="A3251" s="30" t="s">
        <v>5300</v>
      </c>
      <c r="B3251" s="30" t="s">
        <v>4124</v>
      </c>
      <c r="C3251" s="30" t="n">
        <v>40</v>
      </c>
      <c r="D3251" s="30" t="s">
        <v>181</v>
      </c>
      <c r="E3251" s="31" t="n">
        <v>45423</v>
      </c>
      <c r="F3251" s="30" t="s">
        <v>2834</v>
      </c>
      <c r="G3251" s="31" t="n">
        <v>45432</v>
      </c>
      <c r="H3251" s="30" t="s">
        <v>242</v>
      </c>
      <c r="I3251" s="30" t="s">
        <v>466</v>
      </c>
      <c r="J3251" s="30" t="s">
        <v>316</v>
      </c>
      <c r="K3251" s="30" t="s">
        <v>202</v>
      </c>
      <c r="L3251" s="30" t="n">
        <v>11</v>
      </c>
      <c r="M3251" s="30" t="n">
        <v>200</v>
      </c>
      <c r="N3251" s="30" t="s">
        <v>186</v>
      </c>
      <c r="O3251" s="30" t="s">
        <v>128</v>
      </c>
      <c r="P3251" s="30" t="s">
        <v>129</v>
      </c>
      <c r="Q3251" s="32" t="n">
        <v>19270.9</v>
      </c>
      <c r="R3251" s="30" t="s">
        <v>130</v>
      </c>
      <c r="S3251" s="30" t="s">
        <v>151</v>
      </c>
      <c r="T3251" s="30" t="n">
        <v>4</v>
      </c>
      <c r="U3251" s="30" t="n">
        <f aca="false">YEAR(E3251)</f>
        <v>2024</v>
      </c>
      <c r="V3251" s="30" t="str">
        <f aca="false">TEXT(E3251,"MMM-YYYY")</f>
        <v>May-2024</v>
      </c>
      <c r="W3251" s="30" t="n">
        <f aca="false">MONTH(E3251)</f>
        <v>5</v>
      </c>
      <c r="X3251" s="30" t="str">
        <f aca="false">TEXT(WEEKDAY(E3251,2),"0")&amp;" - "&amp;TEXT(E3251,"dddd")</f>
        <v>6 - Saturday</v>
      </c>
      <c r="Y3251" s="30" t="str">
        <f aca="false">_xlfn.IFS(C3251&lt;18,"Child (0-17)",C3251&lt;40,"Young Adult (18-39)",C3251&lt;60,"Adult (40-59)",TRUE(),"Senior (60+)")</f>
        <v>Adult (40-59)</v>
      </c>
      <c r="Z3251" s="30" t="n">
        <f aca="false">ROUND(G3251-E3251,0)</f>
        <v>9</v>
      </c>
      <c r="AA3251" s="30" t="n">
        <f aca="false">L3251+M3251</f>
        <v>211</v>
      </c>
      <c r="AB3251" s="30" t="n">
        <f aca="false">IFERROR(ROUND(Q3251/AA3251,2),0)</f>
        <v>91.33</v>
      </c>
      <c r="AC3251" s="30" t="str">
        <f aca="false">IF(AND(K3251="Critical",N3251="No"),"URGENT - No Bed","Normal")</f>
        <v>Normal</v>
      </c>
      <c r="AD3251" s="34" t="n">
        <f aca="false">INDEX(Lookup_Tables!$B$3:$B$12,MATCH(H3251,Lookup_Tables!$A$3:$A$12,0))</f>
        <v>3000000</v>
      </c>
      <c r="AE3251" s="30" t="str">
        <f aca="false">INDEX(Lookup_Tables!$C$3:$C$12,MATCH(H3251,Lookup_Tables!$A$3:$A$12,0))</f>
        <v>Dr. Pooja Iyer</v>
      </c>
      <c r="AF3251" s="30" t="str">
        <f aca="false">IFERROR(INDEX(Lookup_Tables!$F$16:$F$45,MATCH(I3251,Lookup_Tables!$E$16:$E$45,0)),"N/A")</f>
        <v>EMP212</v>
      </c>
      <c r="AG3251" s="30" t="n">
        <f aca="false">_xlfn.IFS(R3251="Recovered",4,R3251="Referred",3,R3251="Admitted",2,R3251="Deceased",1,TRUE(),0)</f>
        <v>4</v>
      </c>
      <c r="AH3251" s="30" t="str">
        <f aca="false">IF(T3251&gt;=4,"Satisfied",IF(T3251&gt;=3,"Neutral","Needs Improvement"))</f>
        <v>Satisfied</v>
      </c>
    </row>
    <row r="3252" customFormat="false" ht="15" hidden="false" customHeight="false" outlineLevel="0" collapsed="false">
      <c r="A3252" s="27" t="s">
        <v>7111</v>
      </c>
      <c r="B3252" s="27" t="s">
        <v>2676</v>
      </c>
      <c r="C3252" s="27" t="n">
        <v>66</v>
      </c>
      <c r="D3252" s="27" t="s">
        <v>181</v>
      </c>
      <c r="E3252" s="28" t="n">
        <v>45368</v>
      </c>
      <c r="F3252" s="27" t="s">
        <v>1745</v>
      </c>
      <c r="G3252" s="28" t="n">
        <v>45368</v>
      </c>
      <c r="H3252" s="27" t="s">
        <v>183</v>
      </c>
      <c r="I3252" s="27" t="s">
        <v>212</v>
      </c>
      <c r="J3252" s="27" t="s">
        <v>213</v>
      </c>
      <c r="K3252" s="27" t="s">
        <v>138</v>
      </c>
      <c r="L3252" s="27" t="n">
        <v>39</v>
      </c>
      <c r="M3252" s="27" t="n">
        <v>26</v>
      </c>
      <c r="N3252" s="27" t="s">
        <v>127</v>
      </c>
      <c r="O3252" s="27" t="s">
        <v>139</v>
      </c>
      <c r="P3252" s="27" t="s">
        <v>140</v>
      </c>
      <c r="Q3252" s="29" t="n">
        <v>2160.9</v>
      </c>
      <c r="R3252" s="27" t="s">
        <v>130</v>
      </c>
      <c r="S3252" s="27" t="s">
        <v>178</v>
      </c>
      <c r="T3252" s="27" t="n">
        <v>3</v>
      </c>
      <c r="U3252" s="27" t="n">
        <f aca="false">YEAR(E3252)</f>
        <v>2024</v>
      </c>
      <c r="V3252" s="27" t="str">
        <f aca="false">TEXT(E3252,"MMM-YYYY")</f>
        <v>Mar-2024</v>
      </c>
      <c r="W3252" s="27" t="n">
        <f aca="false">MONTH(E3252)</f>
        <v>3</v>
      </c>
      <c r="X3252" s="27" t="str">
        <f aca="false">TEXT(WEEKDAY(E3252,2),"0")&amp;" - "&amp;TEXT(E3252,"dddd")</f>
        <v>7 - Sunday</v>
      </c>
      <c r="Y3252" s="27" t="str">
        <f aca="false">_xlfn.IFS(C3252&lt;18,"Child (0-17)",C3252&lt;40,"Young Adult (18-39)",C3252&lt;60,"Adult (40-59)",TRUE(),"Senior (60+)")</f>
        <v>Senior (60+)</v>
      </c>
      <c r="Z3252" s="27" t="n">
        <f aca="false">ROUND(G3252-E3252,0)</f>
        <v>0</v>
      </c>
      <c r="AA3252" s="27" t="n">
        <f aca="false">L3252+M3252</f>
        <v>65</v>
      </c>
      <c r="AB3252" s="27" t="n">
        <f aca="false">IFERROR(ROUND(Q3252/AA3252,2),0)</f>
        <v>33.24</v>
      </c>
      <c r="AC3252" s="27" t="str">
        <f aca="false">IF(AND(K3252="Critical",N3252="No"),"URGENT - No Bed","Normal")</f>
        <v>Normal</v>
      </c>
      <c r="AD3252" s="33" t="n">
        <f aca="false">INDEX(Lookup_Tables!$B$3:$B$12,MATCH(H3252,Lookup_Tables!$A$3:$A$12,0))</f>
        <v>3100000</v>
      </c>
      <c r="AE3252" s="27" t="str">
        <f aca="false">INDEX(Lookup_Tables!$C$3:$C$12,MATCH(H3252,Lookup_Tables!$A$3:$A$12,0))</f>
        <v>Dr. Kavita Rao</v>
      </c>
      <c r="AF3252" s="27" t="str">
        <f aca="false">IFERROR(INDEX(Lookup_Tables!$F$16:$F$45,MATCH(I3252,Lookup_Tables!$E$16:$E$45,0)),"N/A")</f>
        <v>EMP225</v>
      </c>
      <c r="AG3252" s="27" t="n">
        <f aca="false">_xlfn.IFS(R3252="Recovered",4,R3252="Referred",3,R3252="Admitted",2,R3252="Deceased",1,TRUE(),0)</f>
        <v>4</v>
      </c>
      <c r="AH3252" s="27" t="str">
        <f aca="false">IF(T3252&gt;=4,"Satisfied",IF(T3252&gt;=3,"Neutral","Needs Improvement"))</f>
        <v>Neutral</v>
      </c>
    </row>
    <row r="3253" customFormat="false" ht="15" hidden="false" customHeight="false" outlineLevel="0" collapsed="false">
      <c r="A3253" s="30" t="s">
        <v>2931</v>
      </c>
      <c r="B3253" s="30" t="s">
        <v>2655</v>
      </c>
      <c r="C3253" s="30" t="n">
        <v>50</v>
      </c>
      <c r="D3253" s="30" t="s">
        <v>121</v>
      </c>
      <c r="E3253" s="31" t="n">
        <v>45428</v>
      </c>
      <c r="F3253" s="30" t="s">
        <v>216</v>
      </c>
      <c r="G3253" s="31" t="n">
        <v>45431</v>
      </c>
      <c r="H3253" s="30" t="s">
        <v>135</v>
      </c>
      <c r="I3253" s="30" t="s">
        <v>251</v>
      </c>
      <c r="J3253" s="30" t="s">
        <v>618</v>
      </c>
      <c r="K3253" s="30" t="s">
        <v>156</v>
      </c>
      <c r="L3253" s="30" t="n">
        <v>44</v>
      </c>
      <c r="M3253" s="30" t="n">
        <v>61</v>
      </c>
      <c r="N3253" s="30" t="s">
        <v>127</v>
      </c>
      <c r="O3253" s="30" t="s">
        <v>171</v>
      </c>
      <c r="P3253" s="30" t="s">
        <v>140</v>
      </c>
      <c r="Q3253" s="32" t="n">
        <v>4598.3</v>
      </c>
      <c r="R3253" s="30" t="s">
        <v>130</v>
      </c>
      <c r="S3253" s="30" t="s">
        <v>151</v>
      </c>
      <c r="T3253" s="30" t="n">
        <v>3</v>
      </c>
      <c r="U3253" s="30" t="n">
        <f aca="false">YEAR(E3253)</f>
        <v>2024</v>
      </c>
      <c r="V3253" s="30" t="str">
        <f aca="false">TEXT(E3253,"MMM-YYYY")</f>
        <v>May-2024</v>
      </c>
      <c r="W3253" s="30" t="n">
        <f aca="false">MONTH(E3253)</f>
        <v>5</v>
      </c>
      <c r="X3253" s="30" t="str">
        <f aca="false">TEXT(WEEKDAY(E3253,2),"0")&amp;" - "&amp;TEXT(E3253,"dddd")</f>
        <v>4 - Thursday</v>
      </c>
      <c r="Y3253" s="30" t="str">
        <f aca="false">_xlfn.IFS(C3253&lt;18,"Child (0-17)",C3253&lt;40,"Young Adult (18-39)",C3253&lt;60,"Adult (40-59)",TRUE(),"Senior (60+)")</f>
        <v>Adult (40-59)</v>
      </c>
      <c r="Z3253" s="30" t="n">
        <f aca="false">ROUND(G3253-E3253,0)</f>
        <v>3</v>
      </c>
      <c r="AA3253" s="30" t="n">
        <f aca="false">L3253+M3253</f>
        <v>105</v>
      </c>
      <c r="AB3253" s="30" t="n">
        <f aca="false">IFERROR(ROUND(Q3253/AA3253,2),0)</f>
        <v>43.79</v>
      </c>
      <c r="AC3253" s="30" t="str">
        <f aca="false">IF(AND(K3253="Critical",N3253="No"),"URGENT - No Bed","Normal")</f>
        <v>Normal</v>
      </c>
      <c r="AD3253" s="34" t="n">
        <f aca="false">INDEX(Lookup_Tables!$B$3:$B$12,MATCH(H3253,Lookup_Tables!$A$3:$A$12,0))</f>
        <v>4600000</v>
      </c>
      <c r="AE3253" s="30" t="str">
        <f aca="false">INDEX(Lookup_Tables!$C$3:$C$12,MATCH(H3253,Lookup_Tables!$A$3:$A$12,0))</f>
        <v>Dr. Farhan Khan</v>
      </c>
      <c r="AF3253" s="30" t="str">
        <f aca="false">IFERROR(INDEX(Lookup_Tables!$F$16:$F$45,MATCH(I3253,Lookup_Tables!$E$16:$E$45,0)),"N/A")</f>
        <v>EMP207</v>
      </c>
      <c r="AG3253" s="30" t="n">
        <f aca="false">_xlfn.IFS(R3253="Recovered",4,R3253="Referred",3,R3253="Admitted",2,R3253="Deceased",1,TRUE(),0)</f>
        <v>4</v>
      </c>
      <c r="AH3253" s="30" t="str">
        <f aca="false">IF(T3253&gt;=4,"Satisfied",IF(T3253&gt;=3,"Neutral","Needs Improvement"))</f>
        <v>Neutral</v>
      </c>
    </row>
    <row r="3254" customFormat="false" ht="15" hidden="false" customHeight="false" outlineLevel="0" collapsed="false">
      <c r="A3254" s="27" t="s">
        <v>3248</v>
      </c>
      <c r="B3254" s="27" t="s">
        <v>2577</v>
      </c>
      <c r="C3254" s="27" t="n">
        <v>63</v>
      </c>
      <c r="D3254" s="27" t="s">
        <v>121</v>
      </c>
      <c r="E3254" s="28" t="n">
        <v>45532</v>
      </c>
      <c r="F3254" s="27" t="s">
        <v>1308</v>
      </c>
      <c r="G3254" s="28" t="n">
        <v>45535</v>
      </c>
      <c r="H3254" s="27" t="s">
        <v>146</v>
      </c>
      <c r="I3254" s="27" t="s">
        <v>147</v>
      </c>
      <c r="J3254" s="27" t="s">
        <v>244</v>
      </c>
      <c r="K3254" s="27" t="s">
        <v>202</v>
      </c>
      <c r="L3254" s="27" t="n">
        <v>3</v>
      </c>
      <c r="M3254" s="27" t="n">
        <v>155</v>
      </c>
      <c r="N3254" s="27" t="s">
        <v>186</v>
      </c>
      <c r="O3254" s="27" t="s">
        <v>171</v>
      </c>
      <c r="P3254" s="27" t="s">
        <v>129</v>
      </c>
      <c r="Q3254" s="29" t="n">
        <v>18425.83</v>
      </c>
      <c r="R3254" s="27" t="s">
        <v>268</v>
      </c>
      <c r="S3254" s="27" t="s">
        <v>178</v>
      </c>
      <c r="T3254" s="27" t="n">
        <v>3</v>
      </c>
      <c r="U3254" s="27" t="n">
        <f aca="false">YEAR(E3254)</f>
        <v>2024</v>
      </c>
      <c r="V3254" s="27" t="str">
        <f aca="false">TEXT(E3254,"MMM-YYYY")</f>
        <v>Aug-2024</v>
      </c>
      <c r="W3254" s="27" t="n">
        <f aca="false">MONTH(E3254)</f>
        <v>8</v>
      </c>
      <c r="X3254" s="27" t="str">
        <f aca="false">TEXT(WEEKDAY(E3254,2),"0")&amp;" - "&amp;TEXT(E3254,"dddd")</f>
        <v>3 - Wednesday</v>
      </c>
      <c r="Y3254" s="27" t="str">
        <f aca="false">_xlfn.IFS(C3254&lt;18,"Child (0-17)",C3254&lt;40,"Young Adult (18-39)",C3254&lt;60,"Adult (40-59)",TRUE(),"Senior (60+)")</f>
        <v>Senior (60+)</v>
      </c>
      <c r="Z3254" s="27" t="n">
        <f aca="false">ROUND(G3254-E3254,0)</f>
        <v>3</v>
      </c>
      <c r="AA3254" s="27" t="n">
        <f aca="false">L3254+M3254</f>
        <v>158</v>
      </c>
      <c r="AB3254" s="27" t="n">
        <f aca="false">IFERROR(ROUND(Q3254/AA3254,2),0)</f>
        <v>116.62</v>
      </c>
      <c r="AC3254" s="27" t="str">
        <f aca="false">IF(AND(K3254="Critical",N3254="No"),"URGENT - No Bed","Normal")</f>
        <v>Normal</v>
      </c>
      <c r="AD3254" s="33" t="n">
        <f aca="false">INDEX(Lookup_Tables!$B$3:$B$12,MATCH(H3254,Lookup_Tables!$A$3:$A$12,0))</f>
        <v>2700000</v>
      </c>
      <c r="AE3254" s="27" t="str">
        <f aca="false">INDEX(Lookup_Tables!$C$3:$C$12,MATCH(H3254,Lookup_Tables!$A$3:$A$12,0))</f>
        <v>Dr. Vikram Singh</v>
      </c>
      <c r="AF3254" s="27" t="str">
        <f aca="false">IFERROR(INDEX(Lookup_Tables!$F$16:$F$45,MATCH(I3254,Lookup_Tables!$E$16:$E$45,0)),"N/A")</f>
        <v>EMP229</v>
      </c>
      <c r="AG3254" s="27" t="n">
        <f aca="false">_xlfn.IFS(R3254="Recovered",4,R3254="Referred",3,R3254="Admitted",2,R3254="Deceased",1,TRUE(),0)</f>
        <v>3</v>
      </c>
      <c r="AH3254" s="27" t="str">
        <f aca="false">IF(T3254&gt;=4,"Satisfied",IF(T3254&gt;=3,"Neutral","Needs Improvement"))</f>
        <v>Neutral</v>
      </c>
    </row>
    <row r="3255" customFormat="false" ht="15" hidden="false" customHeight="false" outlineLevel="0" collapsed="false">
      <c r="A3255" s="30" t="s">
        <v>1054</v>
      </c>
      <c r="B3255" s="30" t="s">
        <v>302</v>
      </c>
      <c r="C3255" s="30" t="n">
        <v>67</v>
      </c>
      <c r="D3255" s="30" t="s">
        <v>181</v>
      </c>
      <c r="E3255" s="31" t="n">
        <v>45444</v>
      </c>
      <c r="F3255" s="30" t="s">
        <v>800</v>
      </c>
      <c r="G3255" s="31" t="n">
        <v>45445</v>
      </c>
      <c r="H3255" s="30" t="s">
        <v>206</v>
      </c>
      <c r="I3255" s="30" t="s">
        <v>207</v>
      </c>
      <c r="J3255" s="30" t="s">
        <v>593</v>
      </c>
      <c r="K3255" s="30" t="s">
        <v>138</v>
      </c>
      <c r="L3255" s="30" t="n">
        <v>55</v>
      </c>
      <c r="M3255" s="30" t="n">
        <v>45</v>
      </c>
      <c r="N3255" s="30" t="s">
        <v>127</v>
      </c>
      <c r="O3255" s="30" t="s">
        <v>128</v>
      </c>
      <c r="P3255" s="30" t="s">
        <v>140</v>
      </c>
      <c r="Q3255" s="32" t="n">
        <v>2392.49</v>
      </c>
      <c r="R3255" s="30" t="s">
        <v>130</v>
      </c>
      <c r="S3255" s="30" t="s">
        <v>197</v>
      </c>
      <c r="T3255" s="30" t="n">
        <v>4</v>
      </c>
      <c r="U3255" s="30" t="n">
        <f aca="false">YEAR(E3255)</f>
        <v>2024</v>
      </c>
      <c r="V3255" s="30" t="str">
        <f aca="false">TEXT(E3255,"MMM-YYYY")</f>
        <v>Jun-2024</v>
      </c>
      <c r="W3255" s="30" t="n">
        <f aca="false">MONTH(E3255)</f>
        <v>6</v>
      </c>
      <c r="X3255" s="30" t="str">
        <f aca="false">TEXT(WEEKDAY(E3255,2),"0")&amp;" - "&amp;TEXT(E3255,"dddd")</f>
        <v>6 - Saturday</v>
      </c>
      <c r="Y3255" s="30" t="str">
        <f aca="false">_xlfn.IFS(C3255&lt;18,"Child (0-17)",C3255&lt;40,"Young Adult (18-39)",C3255&lt;60,"Adult (40-59)",TRUE(),"Senior (60+)")</f>
        <v>Senior (60+)</v>
      </c>
      <c r="Z3255" s="30" t="n">
        <f aca="false">ROUND(G3255-E3255,0)</f>
        <v>1</v>
      </c>
      <c r="AA3255" s="30" t="n">
        <f aca="false">L3255+M3255</f>
        <v>100</v>
      </c>
      <c r="AB3255" s="30" t="n">
        <f aca="false">IFERROR(ROUND(Q3255/AA3255,2),0)</f>
        <v>23.92</v>
      </c>
      <c r="AC3255" s="30" t="str">
        <f aca="false">IF(AND(K3255="Critical",N3255="No"),"URGENT - No Bed","Normal")</f>
        <v>Normal</v>
      </c>
      <c r="AD3255" s="34" t="n">
        <f aca="false">INDEX(Lookup_Tables!$B$3:$B$12,MATCH(H3255,Lookup_Tables!$A$3:$A$12,0))</f>
        <v>2800000</v>
      </c>
      <c r="AE3255" s="30" t="str">
        <f aca="false">INDEX(Lookup_Tables!$C$3:$C$12,MATCH(H3255,Lookup_Tables!$A$3:$A$12,0))</f>
        <v>Dr. Suresh Nair</v>
      </c>
      <c r="AF3255" s="30" t="str">
        <f aca="false">IFERROR(INDEX(Lookup_Tables!$F$16:$F$45,MATCH(I3255,Lookup_Tables!$E$16:$E$45,0)),"N/A")</f>
        <v>EMP209</v>
      </c>
      <c r="AG3255" s="30" t="n">
        <f aca="false">_xlfn.IFS(R3255="Recovered",4,R3255="Referred",3,R3255="Admitted",2,R3255="Deceased",1,TRUE(),0)</f>
        <v>4</v>
      </c>
      <c r="AH3255" s="30" t="str">
        <f aca="false">IF(T3255&gt;=4,"Satisfied",IF(T3255&gt;=3,"Neutral","Needs Improvement"))</f>
        <v>Satisfied</v>
      </c>
    </row>
    <row r="3256" customFormat="false" ht="15" hidden="false" customHeight="false" outlineLevel="0" collapsed="false">
      <c r="A3256" s="27" t="s">
        <v>5536</v>
      </c>
      <c r="B3256" s="27" t="s">
        <v>1781</v>
      </c>
      <c r="C3256" s="27" t="n">
        <v>17</v>
      </c>
      <c r="D3256" s="27" t="s">
        <v>121</v>
      </c>
      <c r="E3256" s="28" t="n">
        <v>45576</v>
      </c>
      <c r="F3256" s="27" t="s">
        <v>308</v>
      </c>
      <c r="G3256" s="28" t="n">
        <v>45578</v>
      </c>
      <c r="H3256" s="27" t="s">
        <v>168</v>
      </c>
      <c r="I3256" s="27" t="s">
        <v>366</v>
      </c>
      <c r="J3256" s="27" t="s">
        <v>170</v>
      </c>
      <c r="K3256" s="27" t="s">
        <v>126</v>
      </c>
      <c r="L3256" s="27" t="n">
        <v>16</v>
      </c>
      <c r="M3256" s="27" t="n">
        <v>133</v>
      </c>
      <c r="N3256" s="27" t="s">
        <v>127</v>
      </c>
      <c r="O3256" s="27" t="s">
        <v>139</v>
      </c>
      <c r="P3256" s="27" t="s">
        <v>140</v>
      </c>
      <c r="Q3256" s="29" t="n">
        <v>8476.75</v>
      </c>
      <c r="R3256" s="27" t="s">
        <v>130</v>
      </c>
      <c r="S3256" s="27" t="s">
        <v>192</v>
      </c>
      <c r="T3256" s="27" t="n">
        <v>5</v>
      </c>
      <c r="U3256" s="27" t="n">
        <f aca="false">YEAR(E3256)</f>
        <v>2024</v>
      </c>
      <c r="V3256" s="27" t="str">
        <f aca="false">TEXT(E3256,"MMM-YYYY")</f>
        <v>Oct-2024</v>
      </c>
      <c r="W3256" s="27" t="n">
        <f aca="false">MONTH(E3256)</f>
        <v>10</v>
      </c>
      <c r="X3256" s="27" t="str">
        <f aca="false">TEXT(WEEKDAY(E3256,2),"0")&amp;" - "&amp;TEXT(E3256,"dddd")</f>
        <v>5 - Friday</v>
      </c>
      <c r="Y3256" s="27" t="str">
        <f aca="false">_xlfn.IFS(C3256&lt;18,"Child (0-17)",C3256&lt;40,"Young Adult (18-39)",C3256&lt;60,"Adult (40-59)",TRUE(),"Senior (60+)")</f>
        <v>Child (0-17)</v>
      </c>
      <c r="Z3256" s="27" t="n">
        <f aca="false">ROUND(G3256-E3256,0)</f>
        <v>2</v>
      </c>
      <c r="AA3256" s="27" t="n">
        <f aca="false">L3256+M3256</f>
        <v>149</v>
      </c>
      <c r="AB3256" s="27" t="n">
        <f aca="false">IFERROR(ROUND(Q3256/AA3256,2),0)</f>
        <v>56.89</v>
      </c>
      <c r="AC3256" s="27" t="str">
        <f aca="false">IF(AND(K3256="Critical",N3256="No"),"URGENT - No Bed","Normal")</f>
        <v>Normal</v>
      </c>
      <c r="AD3256" s="33" t="n">
        <f aca="false">INDEX(Lookup_Tables!$B$3:$B$12,MATCH(H3256,Lookup_Tables!$A$3:$A$12,0))</f>
        <v>4400000</v>
      </c>
      <c r="AE3256" s="27" t="str">
        <f aca="false">INDEX(Lookup_Tables!$C$3:$C$12,MATCH(H3256,Lookup_Tables!$A$3:$A$12,0))</f>
        <v>Dr. Neha Chopra</v>
      </c>
      <c r="AF3256" s="27" t="str">
        <f aca="false">IFERROR(INDEX(Lookup_Tables!$F$16:$F$45,MATCH(I3256,Lookup_Tables!$E$16:$E$45,0)),"N/A")</f>
        <v>EMP218</v>
      </c>
      <c r="AG3256" s="27" t="n">
        <f aca="false">_xlfn.IFS(R3256="Recovered",4,R3256="Referred",3,R3256="Admitted",2,R3256="Deceased",1,TRUE(),0)</f>
        <v>4</v>
      </c>
      <c r="AH3256" s="27" t="str">
        <f aca="false">IF(T3256&gt;=4,"Satisfied",IF(T3256&gt;=3,"Neutral","Needs Improvement"))</f>
        <v>Satisfied</v>
      </c>
    </row>
    <row r="3257" customFormat="false" ht="15" hidden="false" customHeight="false" outlineLevel="0" collapsed="false">
      <c r="A3257" s="30" t="s">
        <v>3299</v>
      </c>
      <c r="B3257" s="30" t="s">
        <v>3300</v>
      </c>
      <c r="C3257" s="30" t="n">
        <v>73</v>
      </c>
      <c r="D3257" s="30" t="s">
        <v>181</v>
      </c>
      <c r="E3257" s="31" t="n">
        <v>45295</v>
      </c>
      <c r="F3257" s="30" t="s">
        <v>405</v>
      </c>
      <c r="G3257" s="31" t="n">
        <v>45297</v>
      </c>
      <c r="H3257" s="30" t="s">
        <v>168</v>
      </c>
      <c r="I3257" s="30" t="s">
        <v>169</v>
      </c>
      <c r="J3257" s="30" t="s">
        <v>367</v>
      </c>
      <c r="K3257" s="30" t="s">
        <v>126</v>
      </c>
      <c r="L3257" s="30" t="n">
        <v>6</v>
      </c>
      <c r="M3257" s="30" t="n">
        <v>107</v>
      </c>
      <c r="N3257" s="30" t="s">
        <v>186</v>
      </c>
      <c r="O3257" s="30" t="s">
        <v>149</v>
      </c>
      <c r="P3257" s="30" t="s">
        <v>150</v>
      </c>
      <c r="Q3257" s="32" t="n">
        <v>8243.21</v>
      </c>
      <c r="R3257" s="30" t="s">
        <v>130</v>
      </c>
      <c r="S3257" s="30" t="s">
        <v>141</v>
      </c>
      <c r="T3257" s="30" t="n">
        <v>5</v>
      </c>
      <c r="U3257" s="30" t="n">
        <f aca="false">YEAR(E3257)</f>
        <v>2024</v>
      </c>
      <c r="V3257" s="30" t="str">
        <f aca="false">TEXT(E3257,"MMM-YYYY")</f>
        <v>Jan-2024</v>
      </c>
      <c r="W3257" s="30" t="n">
        <f aca="false">MONTH(E3257)</f>
        <v>1</v>
      </c>
      <c r="X3257" s="30" t="str">
        <f aca="false">TEXT(WEEKDAY(E3257,2),"0")&amp;" - "&amp;TEXT(E3257,"dddd")</f>
        <v>4 - Thursday</v>
      </c>
      <c r="Y3257" s="30" t="str">
        <f aca="false">_xlfn.IFS(C3257&lt;18,"Child (0-17)",C3257&lt;40,"Young Adult (18-39)",C3257&lt;60,"Adult (40-59)",TRUE(),"Senior (60+)")</f>
        <v>Senior (60+)</v>
      </c>
      <c r="Z3257" s="30" t="n">
        <f aca="false">ROUND(G3257-E3257,0)</f>
        <v>2</v>
      </c>
      <c r="AA3257" s="30" t="n">
        <f aca="false">L3257+M3257</f>
        <v>113</v>
      </c>
      <c r="AB3257" s="30" t="n">
        <f aca="false">IFERROR(ROUND(Q3257/AA3257,2),0)</f>
        <v>72.95</v>
      </c>
      <c r="AC3257" s="30" t="str">
        <f aca="false">IF(AND(K3257="Critical",N3257="No"),"URGENT - No Bed","Normal")</f>
        <v>Normal</v>
      </c>
      <c r="AD3257" s="34" t="n">
        <f aca="false">INDEX(Lookup_Tables!$B$3:$B$12,MATCH(H3257,Lookup_Tables!$A$3:$A$12,0))</f>
        <v>4400000</v>
      </c>
      <c r="AE3257" s="30" t="str">
        <f aca="false">INDEX(Lookup_Tables!$C$3:$C$12,MATCH(H3257,Lookup_Tables!$A$3:$A$12,0))</f>
        <v>Dr. Neha Chopra</v>
      </c>
      <c r="AF3257" s="30" t="str">
        <f aca="false">IFERROR(INDEX(Lookup_Tables!$F$16:$F$45,MATCH(I3257,Lookup_Tables!$E$16:$E$45,0)),"N/A")</f>
        <v>EMP220</v>
      </c>
      <c r="AG3257" s="30" t="n">
        <f aca="false">_xlfn.IFS(R3257="Recovered",4,R3257="Referred",3,R3257="Admitted",2,R3257="Deceased",1,TRUE(),0)</f>
        <v>4</v>
      </c>
      <c r="AH3257" s="30" t="str">
        <f aca="false">IF(T3257&gt;=4,"Satisfied",IF(T3257&gt;=3,"Neutral","Needs Improvement"))</f>
        <v>Satisfied</v>
      </c>
    </row>
    <row r="3258" customFormat="false" ht="15" hidden="false" customHeight="false" outlineLevel="0" collapsed="false">
      <c r="A3258" s="27" t="s">
        <v>498</v>
      </c>
      <c r="B3258" s="27" t="s">
        <v>499</v>
      </c>
      <c r="C3258" s="27" t="n">
        <v>26</v>
      </c>
      <c r="D3258" s="27" t="s">
        <v>121</v>
      </c>
      <c r="E3258" s="28" t="n">
        <v>45588</v>
      </c>
      <c r="F3258" s="27" t="s">
        <v>417</v>
      </c>
      <c r="G3258" s="28" t="n">
        <v>45594</v>
      </c>
      <c r="H3258" s="27" t="s">
        <v>217</v>
      </c>
      <c r="I3258" s="27" t="s">
        <v>344</v>
      </c>
      <c r="J3258" s="27" t="s">
        <v>294</v>
      </c>
      <c r="K3258" s="27" t="s">
        <v>126</v>
      </c>
      <c r="L3258" s="27" t="n">
        <v>41</v>
      </c>
      <c r="M3258" s="27" t="n">
        <v>150</v>
      </c>
      <c r="N3258" s="27" t="s">
        <v>186</v>
      </c>
      <c r="O3258" s="27" t="s">
        <v>139</v>
      </c>
      <c r="P3258" s="27" t="s">
        <v>150</v>
      </c>
      <c r="Q3258" s="29" t="n">
        <v>8191.26</v>
      </c>
      <c r="R3258" s="27" t="s">
        <v>172</v>
      </c>
      <c r="S3258" s="27" t="s">
        <v>178</v>
      </c>
      <c r="T3258" s="27" t="n">
        <v>3</v>
      </c>
      <c r="U3258" s="27" t="n">
        <f aca="false">YEAR(E3258)</f>
        <v>2024</v>
      </c>
      <c r="V3258" s="27" t="str">
        <f aca="false">TEXT(E3258,"MMM-YYYY")</f>
        <v>Oct-2024</v>
      </c>
      <c r="W3258" s="27" t="n">
        <f aca="false">MONTH(E3258)</f>
        <v>10</v>
      </c>
      <c r="X3258" s="27" t="str">
        <f aca="false">TEXT(WEEKDAY(E3258,2),"0")&amp;" - "&amp;TEXT(E3258,"dddd")</f>
        <v>3 - Wednesday</v>
      </c>
      <c r="Y3258" s="27" t="str">
        <f aca="false">_xlfn.IFS(C3258&lt;18,"Child (0-17)",C3258&lt;40,"Young Adult (18-39)",C3258&lt;60,"Adult (40-59)",TRUE(),"Senior (60+)")</f>
        <v>Young Adult (18-39)</v>
      </c>
      <c r="Z3258" s="27" t="n">
        <f aca="false">ROUND(G3258-E3258,0)</f>
        <v>6</v>
      </c>
      <c r="AA3258" s="27" t="n">
        <f aca="false">L3258+M3258</f>
        <v>191</v>
      </c>
      <c r="AB3258" s="27" t="n">
        <f aca="false">IFERROR(ROUND(Q3258/AA3258,2),0)</f>
        <v>42.89</v>
      </c>
      <c r="AC3258" s="27" t="str">
        <f aca="false">IF(AND(K3258="Critical",N3258="No"),"URGENT - No Bed","Normal")</f>
        <v>Normal</v>
      </c>
      <c r="AD3258" s="33" t="n">
        <f aca="false">INDEX(Lookup_Tables!$B$3:$B$12,MATCH(H3258,Lookup_Tables!$A$3:$A$12,0))</f>
        <v>4200000</v>
      </c>
      <c r="AE3258" s="27" t="str">
        <f aca="false">INDEX(Lookup_Tables!$C$3:$C$12,MATCH(H3258,Lookup_Tables!$A$3:$A$12,0))</f>
        <v>Dr. Anil Kapoor</v>
      </c>
      <c r="AF3258" s="27" t="str">
        <f aca="false">IFERROR(INDEX(Lookup_Tables!$F$16:$F$45,MATCH(I3258,Lookup_Tables!$E$16:$E$45,0)),"N/A")</f>
        <v>EMP201</v>
      </c>
      <c r="AG3258" s="27" t="n">
        <f aca="false">_xlfn.IFS(R3258="Recovered",4,R3258="Referred",3,R3258="Admitted",2,R3258="Deceased",1,TRUE(),0)</f>
        <v>2</v>
      </c>
      <c r="AH3258" s="27" t="str">
        <f aca="false">IF(T3258&gt;=4,"Satisfied",IF(T3258&gt;=3,"Neutral","Needs Improvement"))</f>
        <v>Neutral</v>
      </c>
    </row>
    <row r="3259" customFormat="false" ht="15" hidden="false" customHeight="false" outlineLevel="0" collapsed="false">
      <c r="A3259" s="30" t="s">
        <v>5203</v>
      </c>
      <c r="B3259" s="30" t="s">
        <v>220</v>
      </c>
      <c r="C3259" s="30" t="n">
        <v>44</v>
      </c>
      <c r="D3259" s="30" t="s">
        <v>181</v>
      </c>
      <c r="E3259" s="31" t="n">
        <v>45589</v>
      </c>
      <c r="F3259" s="30" t="s">
        <v>277</v>
      </c>
      <c r="G3259" s="31" t="n">
        <v>45589</v>
      </c>
      <c r="H3259" s="30" t="s">
        <v>161</v>
      </c>
      <c r="I3259" s="30" t="s">
        <v>162</v>
      </c>
      <c r="J3259" s="30" t="s">
        <v>385</v>
      </c>
      <c r="K3259" s="30" t="s">
        <v>138</v>
      </c>
      <c r="L3259" s="30" t="n">
        <v>80</v>
      </c>
      <c r="M3259" s="30" t="n">
        <v>15</v>
      </c>
      <c r="N3259" s="30" t="s">
        <v>127</v>
      </c>
      <c r="O3259" s="30" t="s">
        <v>149</v>
      </c>
      <c r="P3259" s="30" t="s">
        <v>187</v>
      </c>
      <c r="Q3259" s="32" t="n">
        <v>1600.16</v>
      </c>
      <c r="R3259" s="30" t="s">
        <v>130</v>
      </c>
      <c r="S3259" s="30" t="s">
        <v>192</v>
      </c>
      <c r="T3259" s="30" t="n">
        <v>3</v>
      </c>
      <c r="U3259" s="30" t="n">
        <f aca="false">YEAR(E3259)</f>
        <v>2024</v>
      </c>
      <c r="V3259" s="30" t="str">
        <f aca="false">TEXT(E3259,"MMM-YYYY")</f>
        <v>Oct-2024</v>
      </c>
      <c r="W3259" s="30" t="n">
        <f aca="false">MONTH(E3259)</f>
        <v>10</v>
      </c>
      <c r="X3259" s="30" t="str">
        <f aca="false">TEXT(WEEKDAY(E3259,2),"0")&amp;" - "&amp;TEXT(E3259,"dddd")</f>
        <v>4 - Thursday</v>
      </c>
      <c r="Y3259" s="30" t="str">
        <f aca="false">_xlfn.IFS(C3259&lt;18,"Child (0-17)",C3259&lt;40,"Young Adult (18-39)",C3259&lt;60,"Adult (40-59)",TRUE(),"Senior (60+)")</f>
        <v>Adult (40-59)</v>
      </c>
      <c r="Z3259" s="30" t="n">
        <f aca="false">ROUND(G3259-E3259,0)</f>
        <v>0</v>
      </c>
      <c r="AA3259" s="30" t="n">
        <f aca="false">L3259+M3259</f>
        <v>95</v>
      </c>
      <c r="AB3259" s="30" t="n">
        <f aca="false">IFERROR(ROUND(Q3259/AA3259,2),0)</f>
        <v>16.84</v>
      </c>
      <c r="AC3259" s="30" t="str">
        <f aca="false">IF(AND(K3259="Critical",N3259="No"),"URGENT - No Bed","Normal")</f>
        <v>Normal</v>
      </c>
      <c r="AD3259" s="34" t="n">
        <f aca="false">INDEX(Lookup_Tables!$B$3:$B$12,MATCH(H3259,Lookup_Tables!$A$3:$A$12,0))</f>
        <v>3600000</v>
      </c>
      <c r="AE3259" s="30" t="str">
        <f aca="false">INDEX(Lookup_Tables!$C$3:$C$12,MATCH(H3259,Lookup_Tables!$A$3:$A$12,0))</f>
        <v>Dr. Sameer Joshi</v>
      </c>
      <c r="AF3259" s="30" t="str">
        <f aca="false">IFERROR(INDEX(Lookup_Tables!$F$16:$F$45,MATCH(I3259,Lookup_Tables!$E$16:$E$45,0)),"N/A")</f>
        <v>EMP222</v>
      </c>
      <c r="AG3259" s="30" t="n">
        <f aca="false">_xlfn.IFS(R3259="Recovered",4,R3259="Referred",3,R3259="Admitted",2,R3259="Deceased",1,TRUE(),0)</f>
        <v>4</v>
      </c>
      <c r="AH3259" s="30" t="str">
        <f aca="false">IF(T3259&gt;=4,"Satisfied",IF(T3259&gt;=3,"Neutral","Needs Improvement"))</f>
        <v>Neutral</v>
      </c>
    </row>
    <row r="3260" customFormat="false" ht="15" hidden="false" customHeight="false" outlineLevel="0" collapsed="false">
      <c r="A3260" s="27" t="s">
        <v>6435</v>
      </c>
      <c r="B3260" s="27" t="s">
        <v>2987</v>
      </c>
      <c r="C3260" s="27" t="n">
        <v>75</v>
      </c>
      <c r="D3260" s="27" t="s">
        <v>181</v>
      </c>
      <c r="E3260" s="28" t="n">
        <v>45377</v>
      </c>
      <c r="F3260" s="27" t="s">
        <v>421</v>
      </c>
      <c r="G3260" s="28" t="n">
        <v>45378</v>
      </c>
      <c r="H3260" s="27" t="s">
        <v>146</v>
      </c>
      <c r="I3260" s="27" t="s">
        <v>176</v>
      </c>
      <c r="J3260" s="27" t="s">
        <v>148</v>
      </c>
      <c r="K3260" s="27" t="s">
        <v>138</v>
      </c>
      <c r="L3260" s="27" t="n">
        <v>87</v>
      </c>
      <c r="M3260" s="27" t="n">
        <v>33</v>
      </c>
      <c r="N3260" s="27" t="s">
        <v>127</v>
      </c>
      <c r="O3260" s="27" t="s">
        <v>128</v>
      </c>
      <c r="P3260" s="27" t="s">
        <v>129</v>
      </c>
      <c r="Q3260" s="29" t="n">
        <v>936.77</v>
      </c>
      <c r="R3260" s="27" t="s">
        <v>130</v>
      </c>
      <c r="S3260" s="27" t="s">
        <v>131</v>
      </c>
      <c r="T3260" s="27" t="n">
        <v>4</v>
      </c>
      <c r="U3260" s="27" t="n">
        <f aca="false">YEAR(E3260)</f>
        <v>2024</v>
      </c>
      <c r="V3260" s="27" t="str">
        <f aca="false">TEXT(E3260,"MMM-YYYY")</f>
        <v>Mar-2024</v>
      </c>
      <c r="W3260" s="27" t="n">
        <f aca="false">MONTH(E3260)</f>
        <v>3</v>
      </c>
      <c r="X3260" s="27" t="str">
        <f aca="false">TEXT(WEEKDAY(E3260,2),"0")&amp;" - "&amp;TEXT(E3260,"dddd")</f>
        <v>2 - Tuesday</v>
      </c>
      <c r="Y3260" s="27" t="str">
        <f aca="false">_xlfn.IFS(C3260&lt;18,"Child (0-17)",C3260&lt;40,"Young Adult (18-39)",C3260&lt;60,"Adult (40-59)",TRUE(),"Senior (60+)")</f>
        <v>Senior (60+)</v>
      </c>
      <c r="Z3260" s="27" t="n">
        <f aca="false">ROUND(G3260-E3260,0)</f>
        <v>1</v>
      </c>
      <c r="AA3260" s="27" t="n">
        <f aca="false">L3260+M3260</f>
        <v>120</v>
      </c>
      <c r="AB3260" s="27" t="n">
        <f aca="false">IFERROR(ROUND(Q3260/AA3260,2),0)</f>
        <v>7.81</v>
      </c>
      <c r="AC3260" s="27" t="str">
        <f aca="false">IF(AND(K3260="Critical",N3260="No"),"URGENT - No Bed","Normal")</f>
        <v>Normal</v>
      </c>
      <c r="AD3260" s="33" t="n">
        <f aca="false">INDEX(Lookup_Tables!$B$3:$B$12,MATCH(H3260,Lookup_Tables!$A$3:$A$12,0))</f>
        <v>2700000</v>
      </c>
      <c r="AE3260" s="27" t="str">
        <f aca="false">INDEX(Lookup_Tables!$C$3:$C$12,MATCH(H3260,Lookup_Tables!$A$3:$A$12,0))</f>
        <v>Dr. Vikram Singh</v>
      </c>
      <c r="AF3260" s="27" t="str">
        <f aca="false">IFERROR(INDEX(Lookup_Tables!$F$16:$F$45,MATCH(I3260,Lookup_Tables!$E$16:$E$45,0)),"N/A")</f>
        <v>EMP227</v>
      </c>
      <c r="AG3260" s="27" t="n">
        <f aca="false">_xlfn.IFS(R3260="Recovered",4,R3260="Referred",3,R3260="Admitted",2,R3260="Deceased",1,TRUE(),0)</f>
        <v>4</v>
      </c>
      <c r="AH3260" s="27" t="str">
        <f aca="false">IF(T3260&gt;=4,"Satisfied",IF(T3260&gt;=3,"Neutral","Needs Improvement"))</f>
        <v>Satisfied</v>
      </c>
    </row>
    <row r="3261" customFormat="false" ht="15" hidden="false" customHeight="false" outlineLevel="0" collapsed="false">
      <c r="A3261" s="30" t="s">
        <v>5489</v>
      </c>
      <c r="B3261" s="30" t="s">
        <v>1359</v>
      </c>
      <c r="C3261" s="30" t="n">
        <v>0</v>
      </c>
      <c r="D3261" s="30" t="s">
        <v>181</v>
      </c>
      <c r="E3261" s="31" t="n">
        <v>45566</v>
      </c>
      <c r="F3261" s="30" t="s">
        <v>1559</v>
      </c>
      <c r="G3261" s="31" t="n">
        <v>45571</v>
      </c>
      <c r="H3261" s="30" t="s">
        <v>123</v>
      </c>
      <c r="I3261" s="30" t="s">
        <v>304</v>
      </c>
      <c r="J3261" s="30" t="s">
        <v>418</v>
      </c>
      <c r="K3261" s="30" t="s">
        <v>126</v>
      </c>
      <c r="L3261" s="30" t="n">
        <v>12</v>
      </c>
      <c r="M3261" s="30" t="n">
        <v>107</v>
      </c>
      <c r="N3261" s="30" t="s">
        <v>186</v>
      </c>
      <c r="O3261" s="30" t="s">
        <v>128</v>
      </c>
      <c r="P3261" s="30" t="s">
        <v>129</v>
      </c>
      <c r="Q3261" s="32" t="n">
        <v>7942.43</v>
      </c>
      <c r="R3261" s="30" t="s">
        <v>130</v>
      </c>
      <c r="S3261" s="30" t="s">
        <v>141</v>
      </c>
      <c r="T3261" s="30" t="n">
        <v>4</v>
      </c>
      <c r="U3261" s="30" t="n">
        <f aca="false">YEAR(E3261)</f>
        <v>2024</v>
      </c>
      <c r="V3261" s="30" t="str">
        <f aca="false">TEXT(E3261,"MMM-YYYY")</f>
        <v>Oct-2024</v>
      </c>
      <c r="W3261" s="30" t="n">
        <f aca="false">MONTH(E3261)</f>
        <v>10</v>
      </c>
      <c r="X3261" s="30" t="str">
        <f aca="false">TEXT(WEEKDAY(E3261,2),"0")&amp;" - "&amp;TEXT(E3261,"dddd")</f>
        <v>2 - Tuesday</v>
      </c>
      <c r="Y3261" s="30" t="str">
        <f aca="false">_xlfn.IFS(C3261&lt;18,"Child (0-17)",C3261&lt;40,"Young Adult (18-39)",C3261&lt;60,"Adult (40-59)",TRUE(),"Senior (60+)")</f>
        <v>Child (0-17)</v>
      </c>
      <c r="Z3261" s="30" t="n">
        <f aca="false">ROUND(G3261-E3261,0)</f>
        <v>5</v>
      </c>
      <c r="AA3261" s="30" t="n">
        <f aca="false">L3261+M3261</f>
        <v>119</v>
      </c>
      <c r="AB3261" s="30" t="n">
        <f aca="false">IFERROR(ROUND(Q3261/AA3261,2),0)</f>
        <v>66.74</v>
      </c>
      <c r="AC3261" s="30" t="str">
        <f aca="false">IF(AND(K3261="Critical",N3261="No"),"URGENT - No Bed","Normal")</f>
        <v>Normal</v>
      </c>
      <c r="AD3261" s="34" t="n">
        <f aca="false">INDEX(Lookup_Tables!$B$3:$B$12,MATCH(H3261,Lookup_Tables!$A$3:$A$12,0))</f>
        <v>2200000</v>
      </c>
      <c r="AE3261" s="30" t="str">
        <f aca="false">INDEX(Lookup_Tables!$C$3:$C$12,MATCH(H3261,Lookup_Tables!$A$3:$A$12,0))</f>
        <v>Dr. Rohan Das</v>
      </c>
      <c r="AF3261" s="30" t="str">
        <f aca="false">IFERROR(INDEX(Lookup_Tables!$F$16:$F$45,MATCH(I3261,Lookup_Tables!$E$16:$E$45,0)),"N/A")</f>
        <v>EMP204</v>
      </c>
      <c r="AG3261" s="30" t="n">
        <f aca="false">_xlfn.IFS(R3261="Recovered",4,R3261="Referred",3,R3261="Admitted",2,R3261="Deceased",1,TRUE(),0)</f>
        <v>4</v>
      </c>
      <c r="AH3261" s="30" t="str">
        <f aca="false">IF(T3261&gt;=4,"Satisfied",IF(T3261&gt;=3,"Neutral","Needs Improvement"))</f>
        <v>Satisfied</v>
      </c>
    </row>
    <row r="3262" customFormat="false" ht="15" hidden="false" customHeight="false" outlineLevel="0" collapsed="false">
      <c r="A3262" s="27" t="s">
        <v>6558</v>
      </c>
      <c r="B3262" s="27" t="s">
        <v>1224</v>
      </c>
      <c r="C3262" s="27" t="n">
        <v>35</v>
      </c>
      <c r="D3262" s="27" t="s">
        <v>121</v>
      </c>
      <c r="E3262" s="28" t="n">
        <v>45549</v>
      </c>
      <c r="F3262" s="27" t="s">
        <v>2058</v>
      </c>
      <c r="G3262" s="28" t="n">
        <v>45551</v>
      </c>
      <c r="H3262" s="27" t="s">
        <v>242</v>
      </c>
      <c r="I3262" s="27" t="s">
        <v>315</v>
      </c>
      <c r="J3262" s="27" t="s">
        <v>401</v>
      </c>
      <c r="K3262" s="27" t="s">
        <v>126</v>
      </c>
      <c r="L3262" s="27" t="n">
        <v>12</v>
      </c>
      <c r="M3262" s="27" t="n">
        <v>99</v>
      </c>
      <c r="N3262" s="27" t="s">
        <v>186</v>
      </c>
      <c r="O3262" s="27" t="s">
        <v>171</v>
      </c>
      <c r="P3262" s="27" t="s">
        <v>150</v>
      </c>
      <c r="Q3262" s="29" t="n">
        <v>7091.4</v>
      </c>
      <c r="R3262" s="27" t="s">
        <v>172</v>
      </c>
      <c r="S3262" s="27" t="s">
        <v>151</v>
      </c>
      <c r="T3262" s="27" t="n">
        <v>3</v>
      </c>
      <c r="U3262" s="27" t="n">
        <f aca="false">YEAR(E3262)</f>
        <v>2024</v>
      </c>
      <c r="V3262" s="27" t="str">
        <f aca="false">TEXT(E3262,"MMM-YYYY")</f>
        <v>Sep-2024</v>
      </c>
      <c r="W3262" s="27" t="n">
        <f aca="false">MONTH(E3262)</f>
        <v>9</v>
      </c>
      <c r="X3262" s="27" t="str">
        <f aca="false">TEXT(WEEKDAY(E3262,2),"0")&amp;" - "&amp;TEXT(E3262,"dddd")</f>
        <v>6 - Saturday</v>
      </c>
      <c r="Y3262" s="27" t="str">
        <f aca="false">_xlfn.IFS(C3262&lt;18,"Child (0-17)",C3262&lt;40,"Young Adult (18-39)",C3262&lt;60,"Adult (40-59)",TRUE(),"Senior (60+)")</f>
        <v>Young Adult (18-39)</v>
      </c>
      <c r="Z3262" s="27" t="n">
        <f aca="false">ROUND(G3262-E3262,0)</f>
        <v>2</v>
      </c>
      <c r="AA3262" s="27" t="n">
        <f aca="false">L3262+M3262</f>
        <v>111</v>
      </c>
      <c r="AB3262" s="27" t="n">
        <f aca="false">IFERROR(ROUND(Q3262/AA3262,2),0)</f>
        <v>63.89</v>
      </c>
      <c r="AC3262" s="27" t="str">
        <f aca="false">IF(AND(K3262="Critical",N3262="No"),"URGENT - No Bed","Normal")</f>
        <v>Normal</v>
      </c>
      <c r="AD3262" s="33" t="n">
        <f aca="false">INDEX(Lookup_Tables!$B$3:$B$12,MATCH(H3262,Lookup_Tables!$A$3:$A$12,0))</f>
        <v>3000000</v>
      </c>
      <c r="AE3262" s="27" t="str">
        <f aca="false">INDEX(Lookup_Tables!$C$3:$C$12,MATCH(H3262,Lookup_Tables!$A$3:$A$12,0))</f>
        <v>Dr. Pooja Iyer</v>
      </c>
      <c r="AF3262" s="27" t="str">
        <f aca="false">IFERROR(INDEX(Lookup_Tables!$F$16:$F$45,MATCH(I3262,Lookup_Tables!$E$16:$E$45,0)),"N/A")</f>
        <v>EMP213</v>
      </c>
      <c r="AG3262" s="27" t="n">
        <f aca="false">_xlfn.IFS(R3262="Recovered",4,R3262="Referred",3,R3262="Admitted",2,R3262="Deceased",1,TRUE(),0)</f>
        <v>2</v>
      </c>
      <c r="AH3262" s="27" t="str">
        <f aca="false">IF(T3262&gt;=4,"Satisfied",IF(T3262&gt;=3,"Neutral","Needs Improvement"))</f>
        <v>Neutral</v>
      </c>
    </row>
    <row r="3263" customFormat="false" ht="15" hidden="false" customHeight="false" outlineLevel="0" collapsed="false">
      <c r="A3263" s="30" t="s">
        <v>4401</v>
      </c>
      <c r="B3263" s="30" t="s">
        <v>1174</v>
      </c>
      <c r="C3263" s="30" t="n">
        <v>34</v>
      </c>
      <c r="D3263" s="30" t="s">
        <v>121</v>
      </c>
      <c r="E3263" s="31" t="n">
        <v>45394</v>
      </c>
      <c r="F3263" s="30" t="s">
        <v>221</v>
      </c>
      <c r="G3263" s="31" t="n">
        <v>45395</v>
      </c>
      <c r="H3263" s="30" t="s">
        <v>123</v>
      </c>
      <c r="I3263" s="30" t="s">
        <v>304</v>
      </c>
      <c r="J3263" s="30" t="s">
        <v>125</v>
      </c>
      <c r="K3263" s="30" t="s">
        <v>126</v>
      </c>
      <c r="L3263" s="30" t="n">
        <v>14</v>
      </c>
      <c r="M3263" s="30" t="n">
        <v>80</v>
      </c>
      <c r="N3263" s="30" t="s">
        <v>127</v>
      </c>
      <c r="O3263" s="30" t="s">
        <v>171</v>
      </c>
      <c r="P3263" s="30" t="s">
        <v>129</v>
      </c>
      <c r="Q3263" s="32" t="n">
        <v>7916.83</v>
      </c>
      <c r="R3263" s="30" t="s">
        <v>130</v>
      </c>
      <c r="S3263" s="30" t="s">
        <v>151</v>
      </c>
      <c r="T3263" s="30" t="n">
        <v>5</v>
      </c>
      <c r="U3263" s="30" t="n">
        <f aca="false">YEAR(E3263)</f>
        <v>2024</v>
      </c>
      <c r="V3263" s="30" t="str">
        <f aca="false">TEXT(E3263,"MMM-YYYY")</f>
        <v>Apr-2024</v>
      </c>
      <c r="W3263" s="30" t="n">
        <f aca="false">MONTH(E3263)</f>
        <v>4</v>
      </c>
      <c r="X3263" s="30" t="str">
        <f aca="false">TEXT(WEEKDAY(E3263,2),"0")&amp;" - "&amp;TEXT(E3263,"dddd")</f>
        <v>5 - Friday</v>
      </c>
      <c r="Y3263" s="30" t="str">
        <f aca="false">_xlfn.IFS(C3263&lt;18,"Child (0-17)",C3263&lt;40,"Young Adult (18-39)",C3263&lt;60,"Adult (40-59)",TRUE(),"Senior (60+)")</f>
        <v>Young Adult (18-39)</v>
      </c>
      <c r="Z3263" s="30" t="n">
        <f aca="false">ROUND(G3263-E3263,0)</f>
        <v>1</v>
      </c>
      <c r="AA3263" s="30" t="n">
        <f aca="false">L3263+M3263</f>
        <v>94</v>
      </c>
      <c r="AB3263" s="30" t="n">
        <f aca="false">IFERROR(ROUND(Q3263/AA3263,2),0)</f>
        <v>84.22</v>
      </c>
      <c r="AC3263" s="30" t="str">
        <f aca="false">IF(AND(K3263="Critical",N3263="No"),"URGENT - No Bed","Normal")</f>
        <v>Normal</v>
      </c>
      <c r="AD3263" s="34" t="n">
        <f aca="false">INDEX(Lookup_Tables!$B$3:$B$12,MATCH(H3263,Lookup_Tables!$A$3:$A$12,0))</f>
        <v>2200000</v>
      </c>
      <c r="AE3263" s="30" t="str">
        <f aca="false">INDEX(Lookup_Tables!$C$3:$C$12,MATCH(H3263,Lookup_Tables!$A$3:$A$12,0))</f>
        <v>Dr. Rohan Das</v>
      </c>
      <c r="AF3263" s="30" t="str">
        <f aca="false">IFERROR(INDEX(Lookup_Tables!$F$16:$F$45,MATCH(I3263,Lookup_Tables!$E$16:$E$45,0)),"N/A")</f>
        <v>EMP204</v>
      </c>
      <c r="AG3263" s="30" t="n">
        <f aca="false">_xlfn.IFS(R3263="Recovered",4,R3263="Referred",3,R3263="Admitted",2,R3263="Deceased",1,TRUE(),0)</f>
        <v>4</v>
      </c>
      <c r="AH3263" s="30" t="str">
        <f aca="false">IF(T3263&gt;=4,"Satisfied",IF(T3263&gt;=3,"Neutral","Needs Improvement"))</f>
        <v>Satisfied</v>
      </c>
    </row>
    <row r="3264" customFormat="false" ht="15" hidden="false" customHeight="false" outlineLevel="0" collapsed="false">
      <c r="A3264" s="27" t="s">
        <v>4771</v>
      </c>
      <c r="B3264" s="27" t="s">
        <v>4772</v>
      </c>
      <c r="C3264" s="27" t="n">
        <v>64</v>
      </c>
      <c r="D3264" s="27" t="s">
        <v>181</v>
      </c>
      <c r="E3264" s="28" t="n">
        <v>45566</v>
      </c>
      <c r="F3264" s="27" t="s">
        <v>840</v>
      </c>
      <c r="G3264" s="28" t="n">
        <v>45568</v>
      </c>
      <c r="H3264" s="27" t="s">
        <v>123</v>
      </c>
      <c r="I3264" s="27" t="s">
        <v>155</v>
      </c>
      <c r="J3264" s="27" t="s">
        <v>508</v>
      </c>
      <c r="K3264" s="27" t="s">
        <v>156</v>
      </c>
      <c r="L3264" s="27" t="n">
        <v>69</v>
      </c>
      <c r="M3264" s="27" t="n">
        <v>90</v>
      </c>
      <c r="N3264" s="27" t="s">
        <v>186</v>
      </c>
      <c r="O3264" s="27" t="s">
        <v>128</v>
      </c>
      <c r="P3264" s="27" t="s">
        <v>150</v>
      </c>
      <c r="Q3264" s="29" t="n">
        <v>3366.72</v>
      </c>
      <c r="R3264" s="27" t="s">
        <v>130</v>
      </c>
      <c r="S3264" s="27" t="s">
        <v>131</v>
      </c>
      <c r="T3264" s="27" t="n">
        <v>4</v>
      </c>
      <c r="U3264" s="27" t="n">
        <f aca="false">YEAR(E3264)</f>
        <v>2024</v>
      </c>
      <c r="V3264" s="27" t="str">
        <f aca="false">TEXT(E3264,"MMM-YYYY")</f>
        <v>Oct-2024</v>
      </c>
      <c r="W3264" s="27" t="n">
        <f aca="false">MONTH(E3264)</f>
        <v>10</v>
      </c>
      <c r="X3264" s="27" t="str">
        <f aca="false">TEXT(WEEKDAY(E3264,2),"0")&amp;" - "&amp;TEXT(E3264,"dddd")</f>
        <v>2 - Tuesday</v>
      </c>
      <c r="Y3264" s="27" t="str">
        <f aca="false">_xlfn.IFS(C3264&lt;18,"Child (0-17)",C3264&lt;40,"Young Adult (18-39)",C3264&lt;60,"Adult (40-59)",TRUE(),"Senior (60+)")</f>
        <v>Senior (60+)</v>
      </c>
      <c r="Z3264" s="27" t="n">
        <f aca="false">ROUND(G3264-E3264,0)</f>
        <v>2</v>
      </c>
      <c r="AA3264" s="27" t="n">
        <f aca="false">L3264+M3264</f>
        <v>159</v>
      </c>
      <c r="AB3264" s="27" t="n">
        <f aca="false">IFERROR(ROUND(Q3264/AA3264,2),0)</f>
        <v>21.17</v>
      </c>
      <c r="AC3264" s="27" t="str">
        <f aca="false">IF(AND(K3264="Critical",N3264="No"),"URGENT - No Bed","Normal")</f>
        <v>Normal</v>
      </c>
      <c r="AD3264" s="33" t="n">
        <f aca="false">INDEX(Lookup_Tables!$B$3:$B$12,MATCH(H3264,Lookup_Tables!$A$3:$A$12,0))</f>
        <v>2200000</v>
      </c>
      <c r="AE3264" s="27" t="str">
        <f aca="false">INDEX(Lookup_Tables!$C$3:$C$12,MATCH(H3264,Lookup_Tables!$A$3:$A$12,0))</f>
        <v>Dr. Rohan Das</v>
      </c>
      <c r="AF3264" s="27" t="str">
        <f aca="false">IFERROR(INDEX(Lookup_Tables!$F$16:$F$45,MATCH(I3264,Lookup_Tables!$E$16:$E$45,0)),"N/A")</f>
        <v>EMP203</v>
      </c>
      <c r="AG3264" s="27" t="n">
        <f aca="false">_xlfn.IFS(R3264="Recovered",4,R3264="Referred",3,R3264="Admitted",2,R3264="Deceased",1,TRUE(),0)</f>
        <v>4</v>
      </c>
      <c r="AH3264" s="27" t="str">
        <f aca="false">IF(T3264&gt;=4,"Satisfied",IF(T3264&gt;=3,"Neutral","Needs Improvement"))</f>
        <v>Satisfied</v>
      </c>
    </row>
    <row r="3265" customFormat="false" ht="15" hidden="false" customHeight="false" outlineLevel="0" collapsed="false">
      <c r="A3265" s="30" t="s">
        <v>5050</v>
      </c>
      <c r="B3265" s="30" t="s">
        <v>3241</v>
      </c>
      <c r="C3265" s="30" t="n">
        <v>35</v>
      </c>
      <c r="D3265" s="30" t="s">
        <v>181</v>
      </c>
      <c r="E3265" s="31" t="n">
        <v>45519</v>
      </c>
      <c r="F3265" s="30" t="s">
        <v>398</v>
      </c>
      <c r="G3265" s="31" t="n">
        <v>45522</v>
      </c>
      <c r="H3265" s="30" t="s">
        <v>123</v>
      </c>
      <c r="I3265" s="30" t="s">
        <v>304</v>
      </c>
      <c r="J3265" s="30" t="s">
        <v>418</v>
      </c>
      <c r="K3265" s="30" t="s">
        <v>156</v>
      </c>
      <c r="L3265" s="30" t="n">
        <v>16</v>
      </c>
      <c r="M3265" s="30" t="n">
        <v>78</v>
      </c>
      <c r="N3265" s="30" t="s">
        <v>127</v>
      </c>
      <c r="O3265" s="30" t="s">
        <v>139</v>
      </c>
      <c r="P3265" s="30" t="s">
        <v>140</v>
      </c>
      <c r="Q3265" s="32" t="n">
        <v>3550.95</v>
      </c>
      <c r="R3265" s="30" t="s">
        <v>130</v>
      </c>
      <c r="S3265" s="30" t="s">
        <v>151</v>
      </c>
      <c r="T3265" s="30" t="n">
        <v>4</v>
      </c>
      <c r="U3265" s="30" t="n">
        <f aca="false">YEAR(E3265)</f>
        <v>2024</v>
      </c>
      <c r="V3265" s="30" t="str">
        <f aca="false">TEXT(E3265,"MMM-YYYY")</f>
        <v>Aug-2024</v>
      </c>
      <c r="W3265" s="30" t="n">
        <f aca="false">MONTH(E3265)</f>
        <v>8</v>
      </c>
      <c r="X3265" s="30" t="str">
        <f aca="false">TEXT(WEEKDAY(E3265,2),"0")&amp;" - "&amp;TEXT(E3265,"dddd")</f>
        <v>4 - Thursday</v>
      </c>
      <c r="Y3265" s="30" t="str">
        <f aca="false">_xlfn.IFS(C3265&lt;18,"Child (0-17)",C3265&lt;40,"Young Adult (18-39)",C3265&lt;60,"Adult (40-59)",TRUE(),"Senior (60+)")</f>
        <v>Young Adult (18-39)</v>
      </c>
      <c r="Z3265" s="30" t="n">
        <f aca="false">ROUND(G3265-E3265,0)</f>
        <v>3</v>
      </c>
      <c r="AA3265" s="30" t="n">
        <f aca="false">L3265+M3265</f>
        <v>94</v>
      </c>
      <c r="AB3265" s="30" t="n">
        <f aca="false">IFERROR(ROUND(Q3265/AA3265,2),0)</f>
        <v>37.78</v>
      </c>
      <c r="AC3265" s="30" t="str">
        <f aca="false">IF(AND(K3265="Critical",N3265="No"),"URGENT - No Bed","Normal")</f>
        <v>Normal</v>
      </c>
      <c r="AD3265" s="34" t="n">
        <f aca="false">INDEX(Lookup_Tables!$B$3:$B$12,MATCH(H3265,Lookup_Tables!$A$3:$A$12,0))</f>
        <v>2200000</v>
      </c>
      <c r="AE3265" s="30" t="str">
        <f aca="false">INDEX(Lookup_Tables!$C$3:$C$12,MATCH(H3265,Lookup_Tables!$A$3:$A$12,0))</f>
        <v>Dr. Rohan Das</v>
      </c>
      <c r="AF3265" s="30" t="str">
        <f aca="false">IFERROR(INDEX(Lookup_Tables!$F$16:$F$45,MATCH(I3265,Lookup_Tables!$E$16:$E$45,0)),"N/A")</f>
        <v>EMP204</v>
      </c>
      <c r="AG3265" s="30" t="n">
        <f aca="false">_xlfn.IFS(R3265="Recovered",4,R3265="Referred",3,R3265="Admitted",2,R3265="Deceased",1,TRUE(),0)</f>
        <v>4</v>
      </c>
      <c r="AH3265" s="30" t="str">
        <f aca="false">IF(T3265&gt;=4,"Satisfied",IF(T3265&gt;=3,"Neutral","Needs Improvement"))</f>
        <v>Satisfied</v>
      </c>
    </row>
    <row r="3266" customFormat="false" ht="15" hidden="false" customHeight="false" outlineLevel="0" collapsed="false">
      <c r="A3266" s="27" t="s">
        <v>2338</v>
      </c>
      <c r="B3266" s="27" t="s">
        <v>1502</v>
      </c>
      <c r="C3266" s="27" t="n">
        <v>42</v>
      </c>
      <c r="D3266" s="27" t="s">
        <v>121</v>
      </c>
      <c r="E3266" s="28" t="n">
        <v>45645</v>
      </c>
      <c r="F3266" s="27" t="s">
        <v>281</v>
      </c>
      <c r="G3266" s="28" t="n">
        <v>45646</v>
      </c>
      <c r="H3266" s="27" t="s">
        <v>123</v>
      </c>
      <c r="I3266" s="27" t="s">
        <v>304</v>
      </c>
      <c r="J3266" s="27" t="s">
        <v>305</v>
      </c>
      <c r="K3266" s="27" t="s">
        <v>156</v>
      </c>
      <c r="L3266" s="27" t="n">
        <v>70</v>
      </c>
      <c r="M3266" s="27" t="n">
        <v>43</v>
      </c>
      <c r="N3266" s="27" t="s">
        <v>127</v>
      </c>
      <c r="O3266" s="27" t="s">
        <v>128</v>
      </c>
      <c r="P3266" s="27" t="s">
        <v>187</v>
      </c>
      <c r="Q3266" s="29" t="n">
        <v>2876.21</v>
      </c>
      <c r="R3266" s="27" t="s">
        <v>130</v>
      </c>
      <c r="S3266" s="27" t="s">
        <v>335</v>
      </c>
      <c r="T3266" s="27" t="n">
        <v>3</v>
      </c>
      <c r="U3266" s="27" t="n">
        <f aca="false">YEAR(E3266)</f>
        <v>2024</v>
      </c>
      <c r="V3266" s="27" t="str">
        <f aca="false">TEXT(E3266,"MMM-YYYY")</f>
        <v>Dec-2024</v>
      </c>
      <c r="W3266" s="27" t="n">
        <f aca="false">MONTH(E3266)</f>
        <v>12</v>
      </c>
      <c r="X3266" s="27" t="str">
        <f aca="false">TEXT(WEEKDAY(E3266,2),"0")&amp;" - "&amp;TEXT(E3266,"dddd")</f>
        <v>4 - Thursday</v>
      </c>
      <c r="Y3266" s="27" t="str">
        <f aca="false">_xlfn.IFS(C3266&lt;18,"Child (0-17)",C3266&lt;40,"Young Adult (18-39)",C3266&lt;60,"Adult (40-59)",TRUE(),"Senior (60+)")</f>
        <v>Adult (40-59)</v>
      </c>
      <c r="Z3266" s="27" t="n">
        <f aca="false">ROUND(G3266-E3266,0)</f>
        <v>1</v>
      </c>
      <c r="AA3266" s="27" t="n">
        <f aca="false">L3266+M3266</f>
        <v>113</v>
      </c>
      <c r="AB3266" s="27" t="n">
        <f aca="false">IFERROR(ROUND(Q3266/AA3266,2),0)</f>
        <v>25.45</v>
      </c>
      <c r="AC3266" s="27" t="str">
        <f aca="false">IF(AND(K3266="Critical",N3266="No"),"URGENT - No Bed","Normal")</f>
        <v>Normal</v>
      </c>
      <c r="AD3266" s="33" t="n">
        <f aca="false">INDEX(Lookup_Tables!$B$3:$B$12,MATCH(H3266,Lookup_Tables!$A$3:$A$12,0))</f>
        <v>2200000</v>
      </c>
      <c r="AE3266" s="27" t="str">
        <f aca="false">INDEX(Lookup_Tables!$C$3:$C$12,MATCH(H3266,Lookup_Tables!$A$3:$A$12,0))</f>
        <v>Dr. Rohan Das</v>
      </c>
      <c r="AF3266" s="27" t="str">
        <f aca="false">IFERROR(INDEX(Lookup_Tables!$F$16:$F$45,MATCH(I3266,Lookup_Tables!$E$16:$E$45,0)),"N/A")</f>
        <v>EMP204</v>
      </c>
      <c r="AG3266" s="27" t="n">
        <f aca="false">_xlfn.IFS(R3266="Recovered",4,R3266="Referred",3,R3266="Admitted",2,R3266="Deceased",1,TRUE(),0)</f>
        <v>4</v>
      </c>
      <c r="AH3266" s="27" t="str">
        <f aca="false">IF(T3266&gt;=4,"Satisfied",IF(T3266&gt;=3,"Neutral","Needs Improvement"))</f>
        <v>Neutral</v>
      </c>
    </row>
    <row r="3267" customFormat="false" ht="15" hidden="false" customHeight="false" outlineLevel="0" collapsed="false">
      <c r="A3267" s="30" t="s">
        <v>1151</v>
      </c>
      <c r="B3267" s="30" t="s">
        <v>1152</v>
      </c>
      <c r="C3267" s="30" t="n">
        <v>53</v>
      </c>
      <c r="D3267" s="30" t="s">
        <v>181</v>
      </c>
      <c r="E3267" s="31" t="n">
        <v>45567</v>
      </c>
      <c r="F3267" s="30" t="s">
        <v>840</v>
      </c>
      <c r="G3267" s="31" t="n">
        <v>45567</v>
      </c>
      <c r="H3267" s="30" t="s">
        <v>236</v>
      </c>
      <c r="I3267" s="30" t="s">
        <v>237</v>
      </c>
      <c r="J3267" s="30" t="s">
        <v>238</v>
      </c>
      <c r="K3267" s="30" t="s">
        <v>138</v>
      </c>
      <c r="L3267" s="30" t="n">
        <v>64</v>
      </c>
      <c r="M3267" s="30" t="n">
        <v>34</v>
      </c>
      <c r="N3267" s="30" t="s">
        <v>186</v>
      </c>
      <c r="O3267" s="30" t="s">
        <v>149</v>
      </c>
      <c r="P3267" s="30" t="s">
        <v>129</v>
      </c>
      <c r="Q3267" s="32" t="n">
        <v>1135.36</v>
      </c>
      <c r="R3267" s="30" t="s">
        <v>130</v>
      </c>
      <c r="S3267" s="30" t="s">
        <v>335</v>
      </c>
      <c r="T3267" s="30" t="n">
        <v>4</v>
      </c>
      <c r="U3267" s="30" t="n">
        <f aca="false">YEAR(E3267)</f>
        <v>2024</v>
      </c>
      <c r="V3267" s="30" t="str">
        <f aca="false">TEXT(E3267,"MMM-YYYY")</f>
        <v>Oct-2024</v>
      </c>
      <c r="W3267" s="30" t="n">
        <f aca="false">MONTH(E3267)</f>
        <v>10</v>
      </c>
      <c r="X3267" s="30" t="str">
        <f aca="false">TEXT(WEEKDAY(E3267,2),"0")&amp;" - "&amp;TEXT(E3267,"dddd")</f>
        <v>3 - Wednesday</v>
      </c>
      <c r="Y3267" s="30" t="str">
        <f aca="false">_xlfn.IFS(C3267&lt;18,"Child (0-17)",C3267&lt;40,"Young Adult (18-39)",C3267&lt;60,"Adult (40-59)",TRUE(),"Senior (60+)")</f>
        <v>Adult (40-59)</v>
      </c>
      <c r="Z3267" s="30" t="n">
        <f aca="false">ROUND(G3267-E3267,0)</f>
        <v>0</v>
      </c>
      <c r="AA3267" s="30" t="n">
        <f aca="false">L3267+M3267</f>
        <v>98</v>
      </c>
      <c r="AB3267" s="30" t="n">
        <f aca="false">IFERROR(ROUND(Q3267/AA3267,2),0)</f>
        <v>11.59</v>
      </c>
      <c r="AC3267" s="30" t="str">
        <f aca="false">IF(AND(K3267="Critical",N3267="No"),"URGENT - No Bed","Normal")</f>
        <v>Normal</v>
      </c>
      <c r="AD3267" s="34" t="n">
        <f aca="false">INDEX(Lookup_Tables!$B$3:$B$12,MATCH(H3267,Lookup_Tables!$A$3:$A$12,0))</f>
        <v>3900000</v>
      </c>
      <c r="AE3267" s="30" t="str">
        <f aca="false">INDEX(Lookup_Tables!$C$3:$C$12,MATCH(H3267,Lookup_Tables!$A$3:$A$12,0))</f>
        <v>Dr. Rina Mehta</v>
      </c>
      <c r="AF3267" s="30" t="str">
        <f aca="false">IFERROR(INDEX(Lookup_Tables!$F$16:$F$45,MATCH(I3267,Lookup_Tables!$E$16:$E$45,0)),"N/A")</f>
        <v>EMP215</v>
      </c>
      <c r="AG3267" s="30" t="n">
        <f aca="false">_xlfn.IFS(R3267="Recovered",4,R3267="Referred",3,R3267="Admitted",2,R3267="Deceased",1,TRUE(),0)</f>
        <v>4</v>
      </c>
      <c r="AH3267" s="30" t="str">
        <f aca="false">IF(T3267&gt;=4,"Satisfied",IF(T3267&gt;=3,"Neutral","Needs Improvement"))</f>
        <v>Satisfied</v>
      </c>
    </row>
    <row r="3268" customFormat="false" ht="15" hidden="false" customHeight="false" outlineLevel="0" collapsed="false">
      <c r="A3268" s="27" t="s">
        <v>6041</v>
      </c>
      <c r="B3268" s="27" t="s">
        <v>4563</v>
      </c>
      <c r="C3268" s="27" t="n">
        <v>72</v>
      </c>
      <c r="D3268" s="27" t="s">
        <v>181</v>
      </c>
      <c r="E3268" s="28" t="n">
        <v>45402</v>
      </c>
      <c r="F3268" s="27" t="s">
        <v>860</v>
      </c>
      <c r="G3268" s="28" t="n">
        <v>45402</v>
      </c>
      <c r="H3268" s="27" t="s">
        <v>206</v>
      </c>
      <c r="I3268" s="27" t="s">
        <v>300</v>
      </c>
      <c r="J3268" s="27" t="s">
        <v>208</v>
      </c>
      <c r="K3268" s="27" t="s">
        <v>156</v>
      </c>
      <c r="L3268" s="27" t="n">
        <v>23</v>
      </c>
      <c r="M3268" s="27" t="n">
        <v>55</v>
      </c>
      <c r="N3268" s="27" t="s">
        <v>127</v>
      </c>
      <c r="O3268" s="27" t="s">
        <v>139</v>
      </c>
      <c r="P3268" s="27" t="s">
        <v>129</v>
      </c>
      <c r="Q3268" s="29" t="n">
        <v>4752.58</v>
      </c>
      <c r="R3268" s="27" t="s">
        <v>172</v>
      </c>
      <c r="S3268" s="27" t="s">
        <v>164</v>
      </c>
      <c r="T3268" s="27" t="n">
        <v>4</v>
      </c>
      <c r="U3268" s="27" t="n">
        <f aca="false">YEAR(E3268)</f>
        <v>2024</v>
      </c>
      <c r="V3268" s="27" t="str">
        <f aca="false">TEXT(E3268,"MMM-YYYY")</f>
        <v>Apr-2024</v>
      </c>
      <c r="W3268" s="27" t="n">
        <f aca="false">MONTH(E3268)</f>
        <v>4</v>
      </c>
      <c r="X3268" s="27" t="str">
        <f aca="false">TEXT(WEEKDAY(E3268,2),"0")&amp;" - "&amp;TEXT(E3268,"dddd")</f>
        <v>6 - Saturday</v>
      </c>
      <c r="Y3268" s="27" t="str">
        <f aca="false">_xlfn.IFS(C3268&lt;18,"Child (0-17)",C3268&lt;40,"Young Adult (18-39)",C3268&lt;60,"Adult (40-59)",TRUE(),"Senior (60+)")</f>
        <v>Senior (60+)</v>
      </c>
      <c r="Z3268" s="27" t="n">
        <f aca="false">ROUND(G3268-E3268,0)</f>
        <v>0</v>
      </c>
      <c r="AA3268" s="27" t="n">
        <f aca="false">L3268+M3268</f>
        <v>78</v>
      </c>
      <c r="AB3268" s="27" t="n">
        <f aca="false">IFERROR(ROUND(Q3268/AA3268,2),0)</f>
        <v>60.93</v>
      </c>
      <c r="AC3268" s="27" t="str">
        <f aca="false">IF(AND(K3268="Critical",N3268="No"),"URGENT - No Bed","Normal")</f>
        <v>Normal</v>
      </c>
      <c r="AD3268" s="33" t="n">
        <f aca="false">INDEX(Lookup_Tables!$B$3:$B$12,MATCH(H3268,Lookup_Tables!$A$3:$A$12,0))</f>
        <v>2800000</v>
      </c>
      <c r="AE3268" s="27" t="str">
        <f aca="false">INDEX(Lookup_Tables!$C$3:$C$12,MATCH(H3268,Lookup_Tables!$A$3:$A$12,0))</f>
        <v>Dr. Suresh Nair</v>
      </c>
      <c r="AF3268" s="27" t="str">
        <f aca="false">IFERROR(INDEX(Lookup_Tables!$F$16:$F$45,MATCH(I3268,Lookup_Tables!$E$16:$E$45,0)),"N/A")</f>
        <v>EMP211</v>
      </c>
      <c r="AG3268" s="27" t="n">
        <f aca="false">_xlfn.IFS(R3268="Recovered",4,R3268="Referred",3,R3268="Admitted",2,R3268="Deceased",1,TRUE(),0)</f>
        <v>2</v>
      </c>
      <c r="AH3268" s="27" t="str">
        <f aca="false">IF(T3268&gt;=4,"Satisfied",IF(T3268&gt;=3,"Neutral","Needs Improvement"))</f>
        <v>Satisfied</v>
      </c>
    </row>
    <row r="3269" customFormat="false" ht="15" hidden="false" customHeight="false" outlineLevel="0" collapsed="false">
      <c r="A3269" s="30" t="s">
        <v>3498</v>
      </c>
      <c r="B3269" s="30" t="s">
        <v>3499</v>
      </c>
      <c r="C3269" s="30" t="n">
        <v>28</v>
      </c>
      <c r="D3269" s="30" t="s">
        <v>181</v>
      </c>
      <c r="E3269" s="31" t="n">
        <v>45471</v>
      </c>
      <c r="F3269" s="30" t="s">
        <v>519</v>
      </c>
      <c r="G3269" s="31" t="n">
        <v>45474</v>
      </c>
      <c r="H3269" s="30" t="s">
        <v>217</v>
      </c>
      <c r="I3269" s="30" t="s">
        <v>392</v>
      </c>
      <c r="J3269" s="30" t="s">
        <v>388</v>
      </c>
      <c r="K3269" s="30" t="s">
        <v>156</v>
      </c>
      <c r="L3269" s="30" t="n">
        <v>64</v>
      </c>
      <c r="M3269" s="30" t="n">
        <v>51</v>
      </c>
      <c r="N3269" s="30" t="s">
        <v>127</v>
      </c>
      <c r="O3269" s="30" t="s">
        <v>128</v>
      </c>
      <c r="P3269" s="30" t="s">
        <v>140</v>
      </c>
      <c r="Q3269" s="32" t="n">
        <v>2984.29</v>
      </c>
      <c r="R3269" s="30" t="s">
        <v>268</v>
      </c>
      <c r="S3269" s="30" t="s">
        <v>178</v>
      </c>
      <c r="T3269" s="30" t="n">
        <v>4</v>
      </c>
      <c r="U3269" s="30" t="n">
        <f aca="false">YEAR(E3269)</f>
        <v>2024</v>
      </c>
      <c r="V3269" s="30" t="str">
        <f aca="false">TEXT(E3269,"MMM-YYYY")</f>
        <v>Jun-2024</v>
      </c>
      <c r="W3269" s="30" t="n">
        <f aca="false">MONTH(E3269)</f>
        <v>6</v>
      </c>
      <c r="X3269" s="30" t="str">
        <f aca="false">TEXT(WEEKDAY(E3269,2),"0")&amp;" - "&amp;TEXT(E3269,"dddd")</f>
        <v>5 - Friday</v>
      </c>
      <c r="Y3269" s="30" t="str">
        <f aca="false">_xlfn.IFS(C3269&lt;18,"Child (0-17)",C3269&lt;40,"Young Adult (18-39)",C3269&lt;60,"Adult (40-59)",TRUE(),"Senior (60+)")</f>
        <v>Young Adult (18-39)</v>
      </c>
      <c r="Z3269" s="30" t="n">
        <f aca="false">ROUND(G3269-E3269,0)</f>
        <v>3</v>
      </c>
      <c r="AA3269" s="30" t="n">
        <f aca="false">L3269+M3269</f>
        <v>115</v>
      </c>
      <c r="AB3269" s="30" t="n">
        <f aca="false">IFERROR(ROUND(Q3269/AA3269,2),0)</f>
        <v>25.95</v>
      </c>
      <c r="AC3269" s="30" t="str">
        <f aca="false">IF(AND(K3269="Critical",N3269="No"),"URGENT - No Bed","Normal")</f>
        <v>Normal</v>
      </c>
      <c r="AD3269" s="34" t="n">
        <f aca="false">INDEX(Lookup_Tables!$B$3:$B$12,MATCH(H3269,Lookup_Tables!$A$3:$A$12,0))</f>
        <v>4200000</v>
      </c>
      <c r="AE3269" s="30" t="str">
        <f aca="false">INDEX(Lookup_Tables!$C$3:$C$12,MATCH(H3269,Lookup_Tables!$A$3:$A$12,0))</f>
        <v>Dr. Anil Kapoor</v>
      </c>
      <c r="AF3269" s="30" t="str">
        <f aca="false">IFERROR(INDEX(Lookup_Tables!$F$16:$F$45,MATCH(I3269,Lookup_Tables!$E$16:$E$45,0)),"N/A")</f>
        <v>EMP202</v>
      </c>
      <c r="AG3269" s="30" t="n">
        <f aca="false">_xlfn.IFS(R3269="Recovered",4,R3269="Referred",3,R3269="Admitted",2,R3269="Deceased",1,TRUE(),0)</f>
        <v>3</v>
      </c>
      <c r="AH3269" s="30" t="str">
        <f aca="false">IF(T3269&gt;=4,"Satisfied",IF(T3269&gt;=3,"Neutral","Needs Improvement"))</f>
        <v>Satisfied</v>
      </c>
    </row>
    <row r="3270" customFormat="false" ht="15" hidden="false" customHeight="false" outlineLevel="0" collapsed="false">
      <c r="A3270" s="27" t="s">
        <v>5991</v>
      </c>
      <c r="B3270" s="27" t="s">
        <v>1131</v>
      </c>
      <c r="C3270" s="27" t="n">
        <v>22</v>
      </c>
      <c r="D3270" s="27" t="s">
        <v>121</v>
      </c>
      <c r="E3270" s="28" t="n">
        <v>45390</v>
      </c>
      <c r="F3270" s="27" t="s">
        <v>1623</v>
      </c>
      <c r="G3270" s="28" t="n">
        <v>45391</v>
      </c>
      <c r="H3270" s="27" t="s">
        <v>168</v>
      </c>
      <c r="I3270" s="27" t="s">
        <v>366</v>
      </c>
      <c r="J3270" s="27" t="s">
        <v>367</v>
      </c>
      <c r="K3270" s="27" t="s">
        <v>138</v>
      </c>
      <c r="L3270" s="27" t="n">
        <v>60</v>
      </c>
      <c r="M3270" s="27" t="n">
        <v>15</v>
      </c>
      <c r="N3270" s="27" t="s">
        <v>127</v>
      </c>
      <c r="O3270" s="27" t="s">
        <v>128</v>
      </c>
      <c r="P3270" s="27" t="s">
        <v>187</v>
      </c>
      <c r="Q3270" s="29" t="n">
        <v>1014.11</v>
      </c>
      <c r="R3270" s="27" t="s">
        <v>130</v>
      </c>
      <c r="S3270" s="27" t="s">
        <v>223</v>
      </c>
      <c r="T3270" s="27" t="n">
        <v>5</v>
      </c>
      <c r="U3270" s="27" t="n">
        <f aca="false">YEAR(E3270)</f>
        <v>2024</v>
      </c>
      <c r="V3270" s="27" t="str">
        <f aca="false">TEXT(E3270,"MMM-YYYY")</f>
        <v>Apr-2024</v>
      </c>
      <c r="W3270" s="27" t="n">
        <f aca="false">MONTH(E3270)</f>
        <v>4</v>
      </c>
      <c r="X3270" s="27" t="str">
        <f aca="false">TEXT(WEEKDAY(E3270,2),"0")&amp;" - "&amp;TEXT(E3270,"dddd")</f>
        <v>1 - Monday</v>
      </c>
      <c r="Y3270" s="27" t="str">
        <f aca="false">_xlfn.IFS(C3270&lt;18,"Child (0-17)",C3270&lt;40,"Young Adult (18-39)",C3270&lt;60,"Adult (40-59)",TRUE(),"Senior (60+)")</f>
        <v>Young Adult (18-39)</v>
      </c>
      <c r="Z3270" s="27" t="n">
        <f aca="false">ROUND(G3270-E3270,0)</f>
        <v>1</v>
      </c>
      <c r="AA3270" s="27" t="n">
        <f aca="false">L3270+M3270</f>
        <v>75</v>
      </c>
      <c r="AB3270" s="27" t="n">
        <f aca="false">IFERROR(ROUND(Q3270/AA3270,2),0)</f>
        <v>13.52</v>
      </c>
      <c r="AC3270" s="27" t="str">
        <f aca="false">IF(AND(K3270="Critical",N3270="No"),"URGENT - No Bed","Normal")</f>
        <v>Normal</v>
      </c>
      <c r="AD3270" s="33" t="n">
        <f aca="false">INDEX(Lookup_Tables!$B$3:$B$12,MATCH(H3270,Lookup_Tables!$A$3:$A$12,0))</f>
        <v>4400000</v>
      </c>
      <c r="AE3270" s="27" t="str">
        <f aca="false">INDEX(Lookup_Tables!$C$3:$C$12,MATCH(H3270,Lookup_Tables!$A$3:$A$12,0))</f>
        <v>Dr. Neha Chopra</v>
      </c>
      <c r="AF3270" s="27" t="str">
        <f aca="false">IFERROR(INDEX(Lookup_Tables!$F$16:$F$45,MATCH(I3270,Lookup_Tables!$E$16:$E$45,0)),"N/A")</f>
        <v>EMP218</v>
      </c>
      <c r="AG3270" s="27" t="n">
        <f aca="false">_xlfn.IFS(R3270="Recovered",4,R3270="Referred",3,R3270="Admitted",2,R3270="Deceased",1,TRUE(),0)</f>
        <v>4</v>
      </c>
      <c r="AH3270" s="27" t="str">
        <f aca="false">IF(T3270&gt;=4,"Satisfied",IF(T3270&gt;=3,"Neutral","Needs Improvement"))</f>
        <v>Satisfied</v>
      </c>
    </row>
    <row r="3271" customFormat="false" ht="15" hidden="false" customHeight="false" outlineLevel="0" collapsed="false">
      <c r="A3271" s="30" t="s">
        <v>1824</v>
      </c>
      <c r="B3271" s="30" t="s">
        <v>1825</v>
      </c>
      <c r="C3271" s="30" t="n">
        <v>31</v>
      </c>
      <c r="D3271" s="30" t="s">
        <v>121</v>
      </c>
      <c r="E3271" s="31" t="n">
        <v>45382</v>
      </c>
      <c r="F3271" s="30" t="s">
        <v>1506</v>
      </c>
      <c r="G3271" s="31" t="n">
        <v>45395</v>
      </c>
      <c r="H3271" s="30" t="s">
        <v>161</v>
      </c>
      <c r="I3271" s="30" t="s">
        <v>320</v>
      </c>
      <c r="J3271" s="30" t="s">
        <v>163</v>
      </c>
      <c r="K3271" s="30" t="s">
        <v>202</v>
      </c>
      <c r="L3271" s="30" t="n">
        <v>14</v>
      </c>
      <c r="M3271" s="30" t="n">
        <v>71</v>
      </c>
      <c r="N3271" s="30" t="s">
        <v>186</v>
      </c>
      <c r="O3271" s="30" t="s">
        <v>149</v>
      </c>
      <c r="P3271" s="30" t="s">
        <v>129</v>
      </c>
      <c r="Q3271" s="32" t="n">
        <v>16064.21</v>
      </c>
      <c r="R3271" s="30" t="s">
        <v>268</v>
      </c>
      <c r="S3271" s="30" t="s">
        <v>335</v>
      </c>
      <c r="T3271" s="30" t="n">
        <v>2</v>
      </c>
      <c r="U3271" s="30" t="n">
        <f aca="false">YEAR(E3271)</f>
        <v>2024</v>
      </c>
      <c r="V3271" s="30" t="str">
        <f aca="false">TEXT(E3271,"MMM-YYYY")</f>
        <v>Mar-2024</v>
      </c>
      <c r="W3271" s="30" t="n">
        <f aca="false">MONTH(E3271)</f>
        <v>3</v>
      </c>
      <c r="X3271" s="30" t="str">
        <f aca="false">TEXT(WEEKDAY(E3271,2),"0")&amp;" - "&amp;TEXT(E3271,"dddd")</f>
        <v>7 - Sunday</v>
      </c>
      <c r="Y3271" s="30" t="str">
        <f aca="false">_xlfn.IFS(C3271&lt;18,"Child (0-17)",C3271&lt;40,"Young Adult (18-39)",C3271&lt;60,"Adult (40-59)",TRUE(),"Senior (60+)")</f>
        <v>Young Adult (18-39)</v>
      </c>
      <c r="Z3271" s="30" t="n">
        <f aca="false">ROUND(G3271-E3271,0)</f>
        <v>13</v>
      </c>
      <c r="AA3271" s="30" t="n">
        <f aca="false">L3271+M3271</f>
        <v>85</v>
      </c>
      <c r="AB3271" s="30" t="n">
        <f aca="false">IFERROR(ROUND(Q3271/AA3271,2),0)</f>
        <v>188.99</v>
      </c>
      <c r="AC3271" s="30" t="str">
        <f aca="false">IF(AND(K3271="Critical",N3271="No"),"URGENT - No Bed","Normal")</f>
        <v>Normal</v>
      </c>
      <c r="AD3271" s="34" t="n">
        <f aca="false">INDEX(Lookup_Tables!$B$3:$B$12,MATCH(H3271,Lookup_Tables!$A$3:$A$12,0))</f>
        <v>3600000</v>
      </c>
      <c r="AE3271" s="30" t="str">
        <f aca="false">INDEX(Lookup_Tables!$C$3:$C$12,MATCH(H3271,Lookup_Tables!$A$3:$A$12,0))</f>
        <v>Dr. Sameer Joshi</v>
      </c>
      <c r="AF3271" s="30" t="str">
        <f aca="false">IFERROR(INDEX(Lookup_Tables!$F$16:$F$45,MATCH(I3271,Lookup_Tables!$E$16:$E$45,0)),"N/A")</f>
        <v>EMP223</v>
      </c>
      <c r="AG3271" s="30" t="n">
        <f aca="false">_xlfn.IFS(R3271="Recovered",4,R3271="Referred",3,R3271="Admitted",2,R3271="Deceased",1,TRUE(),0)</f>
        <v>3</v>
      </c>
      <c r="AH3271" s="30" t="str">
        <f aca="false">IF(T3271&gt;=4,"Satisfied",IF(T3271&gt;=3,"Neutral","Needs Improvement"))</f>
        <v>Needs Improvement</v>
      </c>
    </row>
    <row r="3272" customFormat="false" ht="15" hidden="false" customHeight="false" outlineLevel="0" collapsed="false">
      <c r="A3272" s="27" t="s">
        <v>5574</v>
      </c>
      <c r="B3272" s="27" t="s">
        <v>3425</v>
      </c>
      <c r="C3272" s="27" t="n">
        <v>47</v>
      </c>
      <c r="D3272" s="27" t="s">
        <v>181</v>
      </c>
      <c r="E3272" s="28" t="n">
        <v>45508</v>
      </c>
      <c r="F3272" s="27" t="s">
        <v>1424</v>
      </c>
      <c r="G3272" s="28" t="n">
        <v>45509</v>
      </c>
      <c r="H3272" s="27" t="s">
        <v>242</v>
      </c>
      <c r="I3272" s="27" t="s">
        <v>243</v>
      </c>
      <c r="J3272" s="27" t="s">
        <v>422</v>
      </c>
      <c r="K3272" s="27" t="s">
        <v>138</v>
      </c>
      <c r="L3272" s="27" t="n">
        <v>82</v>
      </c>
      <c r="M3272" s="27" t="n">
        <v>17</v>
      </c>
      <c r="N3272" s="27" t="s">
        <v>127</v>
      </c>
      <c r="O3272" s="27" t="s">
        <v>139</v>
      </c>
      <c r="P3272" s="27" t="s">
        <v>187</v>
      </c>
      <c r="Q3272" s="29" t="n">
        <v>1809.04</v>
      </c>
      <c r="R3272" s="27" t="s">
        <v>130</v>
      </c>
      <c r="S3272" s="27" t="s">
        <v>141</v>
      </c>
      <c r="T3272" s="27" t="n">
        <v>1</v>
      </c>
      <c r="U3272" s="27" t="n">
        <f aca="false">YEAR(E3272)</f>
        <v>2024</v>
      </c>
      <c r="V3272" s="27" t="str">
        <f aca="false">TEXT(E3272,"MMM-YYYY")</f>
        <v>Aug-2024</v>
      </c>
      <c r="W3272" s="27" t="n">
        <f aca="false">MONTH(E3272)</f>
        <v>8</v>
      </c>
      <c r="X3272" s="27" t="str">
        <f aca="false">TEXT(WEEKDAY(E3272,2),"0")&amp;" - "&amp;TEXT(E3272,"dddd")</f>
        <v>7 - Sunday</v>
      </c>
      <c r="Y3272" s="27" t="str">
        <f aca="false">_xlfn.IFS(C3272&lt;18,"Child (0-17)",C3272&lt;40,"Young Adult (18-39)",C3272&lt;60,"Adult (40-59)",TRUE(),"Senior (60+)")</f>
        <v>Adult (40-59)</v>
      </c>
      <c r="Z3272" s="27" t="n">
        <f aca="false">ROUND(G3272-E3272,0)</f>
        <v>1</v>
      </c>
      <c r="AA3272" s="27" t="n">
        <f aca="false">L3272+M3272</f>
        <v>99</v>
      </c>
      <c r="AB3272" s="27" t="n">
        <f aca="false">IFERROR(ROUND(Q3272/AA3272,2),0)</f>
        <v>18.27</v>
      </c>
      <c r="AC3272" s="27" t="str">
        <f aca="false">IF(AND(K3272="Critical",N3272="No"),"URGENT - No Bed","Normal")</f>
        <v>Normal</v>
      </c>
      <c r="AD3272" s="33" t="n">
        <f aca="false">INDEX(Lookup_Tables!$B$3:$B$12,MATCH(H3272,Lookup_Tables!$A$3:$A$12,0))</f>
        <v>3000000</v>
      </c>
      <c r="AE3272" s="27" t="str">
        <f aca="false">INDEX(Lookup_Tables!$C$3:$C$12,MATCH(H3272,Lookup_Tables!$A$3:$A$12,0))</f>
        <v>Dr. Pooja Iyer</v>
      </c>
      <c r="AF3272" s="27" t="str">
        <f aca="false">IFERROR(INDEX(Lookup_Tables!$F$16:$F$45,MATCH(I3272,Lookup_Tables!$E$16:$E$45,0)),"N/A")</f>
        <v>EMP214</v>
      </c>
      <c r="AG3272" s="27" t="n">
        <f aca="false">_xlfn.IFS(R3272="Recovered",4,R3272="Referred",3,R3272="Admitted",2,R3272="Deceased",1,TRUE(),0)</f>
        <v>4</v>
      </c>
      <c r="AH3272" s="27" t="str">
        <f aca="false">IF(T3272&gt;=4,"Satisfied",IF(T3272&gt;=3,"Neutral","Needs Improvement"))</f>
        <v>Needs Improvement</v>
      </c>
    </row>
    <row r="3273" customFormat="false" ht="15" hidden="false" customHeight="false" outlineLevel="0" collapsed="false">
      <c r="A3273" s="30" t="s">
        <v>4683</v>
      </c>
      <c r="B3273" s="30" t="s">
        <v>4684</v>
      </c>
      <c r="C3273" s="30" t="n">
        <v>6</v>
      </c>
      <c r="D3273" s="30" t="s">
        <v>121</v>
      </c>
      <c r="E3273" s="31" t="n">
        <v>45531</v>
      </c>
      <c r="F3273" s="30" t="s">
        <v>182</v>
      </c>
      <c r="G3273" s="31" t="n">
        <v>45531</v>
      </c>
      <c r="H3273" s="30" t="s">
        <v>146</v>
      </c>
      <c r="I3273" s="30" t="s">
        <v>176</v>
      </c>
      <c r="J3273" s="30" t="s">
        <v>148</v>
      </c>
      <c r="K3273" s="30" t="s">
        <v>156</v>
      </c>
      <c r="L3273" s="30" t="n">
        <v>34</v>
      </c>
      <c r="M3273" s="30" t="n">
        <v>37</v>
      </c>
      <c r="N3273" s="30" t="s">
        <v>127</v>
      </c>
      <c r="O3273" s="30" t="s">
        <v>139</v>
      </c>
      <c r="P3273" s="30" t="s">
        <v>129</v>
      </c>
      <c r="Q3273" s="32" t="n">
        <v>2576.37</v>
      </c>
      <c r="R3273" s="30" t="s">
        <v>268</v>
      </c>
      <c r="S3273" s="30" t="s">
        <v>141</v>
      </c>
      <c r="T3273" s="30" t="n">
        <v>3</v>
      </c>
      <c r="U3273" s="30" t="n">
        <f aca="false">YEAR(E3273)</f>
        <v>2024</v>
      </c>
      <c r="V3273" s="30" t="str">
        <f aca="false">TEXT(E3273,"MMM-YYYY")</f>
        <v>Aug-2024</v>
      </c>
      <c r="W3273" s="30" t="n">
        <f aca="false">MONTH(E3273)</f>
        <v>8</v>
      </c>
      <c r="X3273" s="30" t="str">
        <f aca="false">TEXT(WEEKDAY(E3273,2),"0")&amp;" - "&amp;TEXT(E3273,"dddd")</f>
        <v>2 - Tuesday</v>
      </c>
      <c r="Y3273" s="30" t="str">
        <f aca="false">_xlfn.IFS(C3273&lt;18,"Child (0-17)",C3273&lt;40,"Young Adult (18-39)",C3273&lt;60,"Adult (40-59)",TRUE(),"Senior (60+)")</f>
        <v>Child (0-17)</v>
      </c>
      <c r="Z3273" s="30" t="n">
        <f aca="false">ROUND(G3273-E3273,0)</f>
        <v>0</v>
      </c>
      <c r="AA3273" s="30" t="n">
        <f aca="false">L3273+M3273</f>
        <v>71</v>
      </c>
      <c r="AB3273" s="30" t="n">
        <f aca="false">IFERROR(ROUND(Q3273/AA3273,2),0)</f>
        <v>36.29</v>
      </c>
      <c r="AC3273" s="30" t="str">
        <f aca="false">IF(AND(K3273="Critical",N3273="No"),"URGENT - No Bed","Normal")</f>
        <v>Normal</v>
      </c>
      <c r="AD3273" s="34" t="n">
        <f aca="false">INDEX(Lookup_Tables!$B$3:$B$12,MATCH(H3273,Lookup_Tables!$A$3:$A$12,0))</f>
        <v>2700000</v>
      </c>
      <c r="AE3273" s="30" t="str">
        <f aca="false">INDEX(Lookup_Tables!$C$3:$C$12,MATCH(H3273,Lookup_Tables!$A$3:$A$12,0))</f>
        <v>Dr. Vikram Singh</v>
      </c>
      <c r="AF3273" s="30" t="str">
        <f aca="false">IFERROR(INDEX(Lookup_Tables!$F$16:$F$45,MATCH(I3273,Lookup_Tables!$E$16:$E$45,0)),"N/A")</f>
        <v>EMP227</v>
      </c>
      <c r="AG3273" s="30" t="n">
        <f aca="false">_xlfn.IFS(R3273="Recovered",4,R3273="Referred",3,R3273="Admitted",2,R3273="Deceased",1,TRUE(),0)</f>
        <v>3</v>
      </c>
      <c r="AH3273" s="30" t="str">
        <f aca="false">IF(T3273&gt;=4,"Satisfied",IF(T3273&gt;=3,"Neutral","Needs Improvement"))</f>
        <v>Neutral</v>
      </c>
    </row>
    <row r="3274" customFormat="false" ht="15" hidden="false" customHeight="false" outlineLevel="0" collapsed="false">
      <c r="A3274" s="27" t="s">
        <v>6420</v>
      </c>
      <c r="B3274" s="27" t="s">
        <v>5243</v>
      </c>
      <c r="C3274" s="27" t="n">
        <v>43</v>
      </c>
      <c r="D3274" s="27" t="s">
        <v>121</v>
      </c>
      <c r="E3274" s="28" t="n">
        <v>45335</v>
      </c>
      <c r="F3274" s="27" t="s">
        <v>329</v>
      </c>
      <c r="G3274" s="28" t="n">
        <v>45336</v>
      </c>
      <c r="H3274" s="27" t="s">
        <v>161</v>
      </c>
      <c r="I3274" s="27" t="s">
        <v>162</v>
      </c>
      <c r="J3274" s="27" t="s">
        <v>426</v>
      </c>
      <c r="K3274" s="27" t="s">
        <v>156</v>
      </c>
      <c r="L3274" s="27" t="n">
        <v>45</v>
      </c>
      <c r="M3274" s="27" t="n">
        <v>50</v>
      </c>
      <c r="N3274" s="27" t="s">
        <v>127</v>
      </c>
      <c r="O3274" s="27" t="s">
        <v>139</v>
      </c>
      <c r="P3274" s="27" t="s">
        <v>150</v>
      </c>
      <c r="Q3274" s="29" t="n">
        <v>3874.18</v>
      </c>
      <c r="R3274" s="27" t="s">
        <v>130</v>
      </c>
      <c r="S3274" s="27" t="s">
        <v>197</v>
      </c>
      <c r="T3274" s="27" t="n">
        <v>4</v>
      </c>
      <c r="U3274" s="27" t="n">
        <f aca="false">YEAR(E3274)</f>
        <v>2024</v>
      </c>
      <c r="V3274" s="27" t="str">
        <f aca="false">TEXT(E3274,"MMM-YYYY")</f>
        <v>Feb-2024</v>
      </c>
      <c r="W3274" s="27" t="n">
        <f aca="false">MONTH(E3274)</f>
        <v>2</v>
      </c>
      <c r="X3274" s="27" t="str">
        <f aca="false">TEXT(WEEKDAY(E3274,2),"0")&amp;" - "&amp;TEXT(E3274,"dddd")</f>
        <v>2 - Tuesday</v>
      </c>
      <c r="Y3274" s="27" t="str">
        <f aca="false">_xlfn.IFS(C3274&lt;18,"Child (0-17)",C3274&lt;40,"Young Adult (18-39)",C3274&lt;60,"Adult (40-59)",TRUE(),"Senior (60+)")</f>
        <v>Adult (40-59)</v>
      </c>
      <c r="Z3274" s="27" t="n">
        <f aca="false">ROUND(G3274-E3274,0)</f>
        <v>1</v>
      </c>
      <c r="AA3274" s="27" t="n">
        <f aca="false">L3274+M3274</f>
        <v>95</v>
      </c>
      <c r="AB3274" s="27" t="n">
        <f aca="false">IFERROR(ROUND(Q3274/AA3274,2),0)</f>
        <v>40.78</v>
      </c>
      <c r="AC3274" s="27" t="str">
        <f aca="false">IF(AND(K3274="Critical",N3274="No"),"URGENT - No Bed","Normal")</f>
        <v>Normal</v>
      </c>
      <c r="AD3274" s="33" t="n">
        <f aca="false">INDEX(Lookup_Tables!$B$3:$B$12,MATCH(H3274,Lookup_Tables!$A$3:$A$12,0))</f>
        <v>3600000</v>
      </c>
      <c r="AE3274" s="27" t="str">
        <f aca="false">INDEX(Lookup_Tables!$C$3:$C$12,MATCH(H3274,Lookup_Tables!$A$3:$A$12,0))</f>
        <v>Dr. Sameer Joshi</v>
      </c>
      <c r="AF3274" s="27" t="str">
        <f aca="false">IFERROR(INDEX(Lookup_Tables!$F$16:$F$45,MATCH(I3274,Lookup_Tables!$E$16:$E$45,0)),"N/A")</f>
        <v>EMP222</v>
      </c>
      <c r="AG3274" s="27" t="n">
        <f aca="false">_xlfn.IFS(R3274="Recovered",4,R3274="Referred",3,R3274="Admitted",2,R3274="Deceased",1,TRUE(),0)</f>
        <v>4</v>
      </c>
      <c r="AH3274" s="27" t="str">
        <f aca="false">IF(T3274&gt;=4,"Satisfied",IF(T3274&gt;=3,"Neutral","Needs Improvement"))</f>
        <v>Satisfied</v>
      </c>
    </row>
    <row r="3275" customFormat="false" ht="15" hidden="false" customHeight="false" outlineLevel="0" collapsed="false">
      <c r="A3275" s="30" t="s">
        <v>2934</v>
      </c>
      <c r="B3275" s="30" t="s">
        <v>2223</v>
      </c>
      <c r="C3275" s="30" t="n">
        <v>10</v>
      </c>
      <c r="D3275" s="30" t="s">
        <v>181</v>
      </c>
      <c r="E3275" s="31" t="n">
        <v>45393</v>
      </c>
      <c r="F3275" s="30" t="s">
        <v>1135</v>
      </c>
      <c r="G3275" s="31" t="n">
        <v>45394</v>
      </c>
      <c r="H3275" s="30" t="s">
        <v>183</v>
      </c>
      <c r="I3275" s="30" t="s">
        <v>212</v>
      </c>
      <c r="J3275" s="30" t="s">
        <v>411</v>
      </c>
      <c r="K3275" s="30" t="s">
        <v>138</v>
      </c>
      <c r="L3275" s="30" t="n">
        <v>84</v>
      </c>
      <c r="M3275" s="30" t="n">
        <v>35</v>
      </c>
      <c r="N3275" s="30" t="s">
        <v>127</v>
      </c>
      <c r="O3275" s="30" t="s">
        <v>149</v>
      </c>
      <c r="P3275" s="30" t="s">
        <v>187</v>
      </c>
      <c r="Q3275" s="32" t="n">
        <v>1857.02</v>
      </c>
      <c r="R3275" s="30" t="s">
        <v>130</v>
      </c>
      <c r="S3275" s="30" t="s">
        <v>335</v>
      </c>
      <c r="T3275" s="30" t="n">
        <v>3</v>
      </c>
      <c r="U3275" s="30" t="n">
        <f aca="false">YEAR(E3275)</f>
        <v>2024</v>
      </c>
      <c r="V3275" s="30" t="str">
        <f aca="false">TEXT(E3275,"MMM-YYYY")</f>
        <v>Apr-2024</v>
      </c>
      <c r="W3275" s="30" t="n">
        <f aca="false">MONTH(E3275)</f>
        <v>4</v>
      </c>
      <c r="X3275" s="30" t="str">
        <f aca="false">TEXT(WEEKDAY(E3275,2),"0")&amp;" - "&amp;TEXT(E3275,"dddd")</f>
        <v>4 - Thursday</v>
      </c>
      <c r="Y3275" s="30" t="str">
        <f aca="false">_xlfn.IFS(C3275&lt;18,"Child (0-17)",C3275&lt;40,"Young Adult (18-39)",C3275&lt;60,"Adult (40-59)",TRUE(),"Senior (60+)")</f>
        <v>Child (0-17)</v>
      </c>
      <c r="Z3275" s="30" t="n">
        <f aca="false">ROUND(G3275-E3275,0)</f>
        <v>1</v>
      </c>
      <c r="AA3275" s="30" t="n">
        <f aca="false">L3275+M3275</f>
        <v>119</v>
      </c>
      <c r="AB3275" s="30" t="n">
        <f aca="false">IFERROR(ROUND(Q3275/AA3275,2),0)</f>
        <v>15.61</v>
      </c>
      <c r="AC3275" s="30" t="str">
        <f aca="false">IF(AND(K3275="Critical",N3275="No"),"URGENT - No Bed","Normal")</f>
        <v>Normal</v>
      </c>
      <c r="AD3275" s="34" t="n">
        <f aca="false">INDEX(Lookup_Tables!$B$3:$B$12,MATCH(H3275,Lookup_Tables!$A$3:$A$12,0))</f>
        <v>3100000</v>
      </c>
      <c r="AE3275" s="30" t="str">
        <f aca="false">INDEX(Lookup_Tables!$C$3:$C$12,MATCH(H3275,Lookup_Tables!$A$3:$A$12,0))</f>
        <v>Dr. Kavita Rao</v>
      </c>
      <c r="AF3275" s="30" t="str">
        <f aca="false">IFERROR(INDEX(Lookup_Tables!$F$16:$F$45,MATCH(I3275,Lookup_Tables!$E$16:$E$45,0)),"N/A")</f>
        <v>EMP225</v>
      </c>
      <c r="AG3275" s="30" t="n">
        <f aca="false">_xlfn.IFS(R3275="Recovered",4,R3275="Referred",3,R3275="Admitted",2,R3275="Deceased",1,TRUE(),0)</f>
        <v>4</v>
      </c>
      <c r="AH3275" s="30" t="str">
        <f aca="false">IF(T3275&gt;=4,"Satisfied",IF(T3275&gt;=3,"Neutral","Needs Improvement"))</f>
        <v>Neutral</v>
      </c>
    </row>
    <row r="3276" customFormat="false" ht="15" hidden="false" customHeight="false" outlineLevel="0" collapsed="false">
      <c r="A3276" s="27" t="s">
        <v>2335</v>
      </c>
      <c r="B3276" s="27" t="s">
        <v>2336</v>
      </c>
      <c r="C3276" s="27" t="n">
        <v>49</v>
      </c>
      <c r="D3276" s="27" t="s">
        <v>181</v>
      </c>
      <c r="E3276" s="28" t="n">
        <v>45513</v>
      </c>
      <c r="F3276" s="27" t="s">
        <v>919</v>
      </c>
      <c r="G3276" s="28" t="n">
        <v>45516</v>
      </c>
      <c r="H3276" s="27" t="s">
        <v>135</v>
      </c>
      <c r="I3276" s="27" t="s">
        <v>251</v>
      </c>
      <c r="J3276" s="27" t="s">
        <v>262</v>
      </c>
      <c r="K3276" s="27" t="s">
        <v>156</v>
      </c>
      <c r="L3276" s="27" t="n">
        <v>26</v>
      </c>
      <c r="M3276" s="27" t="n">
        <v>31</v>
      </c>
      <c r="N3276" s="27" t="s">
        <v>127</v>
      </c>
      <c r="O3276" s="27" t="s">
        <v>171</v>
      </c>
      <c r="P3276" s="27" t="s">
        <v>140</v>
      </c>
      <c r="Q3276" s="29" t="n">
        <v>3141.66</v>
      </c>
      <c r="R3276" s="27" t="s">
        <v>130</v>
      </c>
      <c r="S3276" s="27" t="s">
        <v>178</v>
      </c>
      <c r="T3276" s="27" t="n">
        <v>5</v>
      </c>
      <c r="U3276" s="27" t="n">
        <f aca="false">YEAR(E3276)</f>
        <v>2024</v>
      </c>
      <c r="V3276" s="27" t="str">
        <f aca="false">TEXT(E3276,"MMM-YYYY")</f>
        <v>Aug-2024</v>
      </c>
      <c r="W3276" s="27" t="n">
        <f aca="false">MONTH(E3276)</f>
        <v>8</v>
      </c>
      <c r="X3276" s="27" t="str">
        <f aca="false">TEXT(WEEKDAY(E3276,2),"0")&amp;" - "&amp;TEXT(E3276,"dddd")</f>
        <v>5 - Friday</v>
      </c>
      <c r="Y3276" s="27" t="str">
        <f aca="false">_xlfn.IFS(C3276&lt;18,"Child (0-17)",C3276&lt;40,"Young Adult (18-39)",C3276&lt;60,"Adult (40-59)",TRUE(),"Senior (60+)")</f>
        <v>Adult (40-59)</v>
      </c>
      <c r="Z3276" s="27" t="n">
        <f aca="false">ROUND(G3276-E3276,0)</f>
        <v>3</v>
      </c>
      <c r="AA3276" s="27" t="n">
        <f aca="false">L3276+M3276</f>
        <v>57</v>
      </c>
      <c r="AB3276" s="27" t="n">
        <f aca="false">IFERROR(ROUND(Q3276/AA3276,2),0)</f>
        <v>55.12</v>
      </c>
      <c r="AC3276" s="27" t="str">
        <f aca="false">IF(AND(K3276="Critical",N3276="No"),"URGENT - No Bed","Normal")</f>
        <v>Normal</v>
      </c>
      <c r="AD3276" s="33" t="n">
        <f aca="false">INDEX(Lookup_Tables!$B$3:$B$12,MATCH(H3276,Lookup_Tables!$A$3:$A$12,0))</f>
        <v>4600000</v>
      </c>
      <c r="AE3276" s="27" t="str">
        <f aca="false">INDEX(Lookup_Tables!$C$3:$C$12,MATCH(H3276,Lookup_Tables!$A$3:$A$12,0))</f>
        <v>Dr. Farhan Khan</v>
      </c>
      <c r="AF3276" s="27" t="str">
        <f aca="false">IFERROR(INDEX(Lookup_Tables!$F$16:$F$45,MATCH(I3276,Lookup_Tables!$E$16:$E$45,0)),"N/A")</f>
        <v>EMP207</v>
      </c>
      <c r="AG3276" s="27" t="n">
        <f aca="false">_xlfn.IFS(R3276="Recovered",4,R3276="Referred",3,R3276="Admitted",2,R3276="Deceased",1,TRUE(),0)</f>
        <v>4</v>
      </c>
      <c r="AH3276" s="27" t="str">
        <f aca="false">IF(T3276&gt;=4,"Satisfied",IF(T3276&gt;=3,"Neutral","Needs Improvement"))</f>
        <v>Satisfied</v>
      </c>
    </row>
    <row r="3277" customFormat="false" ht="15" hidden="false" customHeight="false" outlineLevel="0" collapsed="false">
      <c r="A3277" s="30" t="s">
        <v>2557</v>
      </c>
      <c r="B3277" s="30" t="s">
        <v>1815</v>
      </c>
      <c r="C3277" s="30" t="n">
        <v>41</v>
      </c>
      <c r="D3277" s="30" t="s">
        <v>181</v>
      </c>
      <c r="E3277" s="31" t="n">
        <v>45471</v>
      </c>
      <c r="F3277" s="30" t="s">
        <v>290</v>
      </c>
      <c r="G3277" s="31" t="n">
        <v>45474</v>
      </c>
      <c r="H3277" s="30" t="s">
        <v>168</v>
      </c>
      <c r="I3277" s="30" t="s">
        <v>366</v>
      </c>
      <c r="J3277" s="30" t="s">
        <v>170</v>
      </c>
      <c r="K3277" s="30" t="s">
        <v>126</v>
      </c>
      <c r="L3277" s="30" t="n">
        <v>21</v>
      </c>
      <c r="M3277" s="30" t="n">
        <v>140</v>
      </c>
      <c r="N3277" s="30" t="s">
        <v>186</v>
      </c>
      <c r="O3277" s="30" t="s">
        <v>128</v>
      </c>
      <c r="P3277" s="30" t="s">
        <v>187</v>
      </c>
      <c r="Q3277" s="32" t="n">
        <v>8613.91</v>
      </c>
      <c r="R3277" s="30" t="s">
        <v>130</v>
      </c>
      <c r="S3277" s="30" t="s">
        <v>178</v>
      </c>
      <c r="T3277" s="30" t="n">
        <v>5</v>
      </c>
      <c r="U3277" s="30" t="n">
        <f aca="false">YEAR(E3277)</f>
        <v>2024</v>
      </c>
      <c r="V3277" s="30" t="str">
        <f aca="false">TEXT(E3277,"MMM-YYYY")</f>
        <v>Jun-2024</v>
      </c>
      <c r="W3277" s="30" t="n">
        <f aca="false">MONTH(E3277)</f>
        <v>6</v>
      </c>
      <c r="X3277" s="30" t="str">
        <f aca="false">TEXT(WEEKDAY(E3277,2),"0")&amp;" - "&amp;TEXT(E3277,"dddd")</f>
        <v>5 - Friday</v>
      </c>
      <c r="Y3277" s="30" t="str">
        <f aca="false">_xlfn.IFS(C3277&lt;18,"Child (0-17)",C3277&lt;40,"Young Adult (18-39)",C3277&lt;60,"Adult (40-59)",TRUE(),"Senior (60+)")</f>
        <v>Adult (40-59)</v>
      </c>
      <c r="Z3277" s="30" t="n">
        <f aca="false">ROUND(G3277-E3277,0)</f>
        <v>3</v>
      </c>
      <c r="AA3277" s="30" t="n">
        <f aca="false">L3277+M3277</f>
        <v>161</v>
      </c>
      <c r="AB3277" s="30" t="n">
        <f aca="false">IFERROR(ROUND(Q3277/AA3277,2),0)</f>
        <v>53.5</v>
      </c>
      <c r="AC3277" s="30" t="str">
        <f aca="false">IF(AND(K3277="Critical",N3277="No"),"URGENT - No Bed","Normal")</f>
        <v>Normal</v>
      </c>
      <c r="AD3277" s="34" t="n">
        <f aca="false">INDEX(Lookup_Tables!$B$3:$B$12,MATCH(H3277,Lookup_Tables!$A$3:$A$12,0))</f>
        <v>4400000</v>
      </c>
      <c r="AE3277" s="30" t="str">
        <f aca="false">INDEX(Lookup_Tables!$C$3:$C$12,MATCH(H3277,Lookup_Tables!$A$3:$A$12,0))</f>
        <v>Dr. Neha Chopra</v>
      </c>
      <c r="AF3277" s="30" t="str">
        <f aca="false">IFERROR(INDEX(Lookup_Tables!$F$16:$F$45,MATCH(I3277,Lookup_Tables!$E$16:$E$45,0)),"N/A")</f>
        <v>EMP218</v>
      </c>
      <c r="AG3277" s="30" t="n">
        <f aca="false">_xlfn.IFS(R3277="Recovered",4,R3277="Referred",3,R3277="Admitted",2,R3277="Deceased",1,TRUE(),0)</f>
        <v>4</v>
      </c>
      <c r="AH3277" s="30" t="str">
        <f aca="false">IF(T3277&gt;=4,"Satisfied",IF(T3277&gt;=3,"Neutral","Needs Improvement"))</f>
        <v>Satisfied</v>
      </c>
    </row>
    <row r="3278" customFormat="false" ht="15" hidden="false" customHeight="false" outlineLevel="0" collapsed="false">
      <c r="A3278" s="27" t="s">
        <v>5093</v>
      </c>
      <c r="B3278" s="27" t="s">
        <v>774</v>
      </c>
      <c r="C3278" s="27" t="n">
        <v>49</v>
      </c>
      <c r="D3278" s="27" t="s">
        <v>121</v>
      </c>
      <c r="E3278" s="28" t="n">
        <v>45414</v>
      </c>
      <c r="F3278" s="27" t="s">
        <v>598</v>
      </c>
      <c r="G3278" s="28" t="n">
        <v>45415</v>
      </c>
      <c r="H3278" s="27" t="s">
        <v>161</v>
      </c>
      <c r="I3278" s="27" t="s">
        <v>320</v>
      </c>
      <c r="J3278" s="27" t="s">
        <v>258</v>
      </c>
      <c r="K3278" s="27" t="s">
        <v>156</v>
      </c>
      <c r="L3278" s="27" t="n">
        <v>47</v>
      </c>
      <c r="M3278" s="27" t="n">
        <v>80</v>
      </c>
      <c r="N3278" s="27" t="s">
        <v>186</v>
      </c>
      <c r="O3278" s="27" t="s">
        <v>128</v>
      </c>
      <c r="P3278" s="27" t="s">
        <v>140</v>
      </c>
      <c r="Q3278" s="29" t="n">
        <v>3475.37</v>
      </c>
      <c r="R3278" s="27" t="s">
        <v>268</v>
      </c>
      <c r="S3278" s="27" t="s">
        <v>164</v>
      </c>
      <c r="T3278" s="27" t="n">
        <v>2</v>
      </c>
      <c r="U3278" s="27" t="n">
        <f aca="false">YEAR(E3278)</f>
        <v>2024</v>
      </c>
      <c r="V3278" s="27" t="str">
        <f aca="false">TEXT(E3278,"MMM-YYYY")</f>
        <v>May-2024</v>
      </c>
      <c r="W3278" s="27" t="n">
        <f aca="false">MONTH(E3278)</f>
        <v>5</v>
      </c>
      <c r="X3278" s="27" t="str">
        <f aca="false">TEXT(WEEKDAY(E3278,2),"0")&amp;" - "&amp;TEXT(E3278,"dddd")</f>
        <v>4 - Thursday</v>
      </c>
      <c r="Y3278" s="27" t="str">
        <f aca="false">_xlfn.IFS(C3278&lt;18,"Child (0-17)",C3278&lt;40,"Young Adult (18-39)",C3278&lt;60,"Adult (40-59)",TRUE(),"Senior (60+)")</f>
        <v>Adult (40-59)</v>
      </c>
      <c r="Z3278" s="27" t="n">
        <f aca="false">ROUND(G3278-E3278,0)</f>
        <v>1</v>
      </c>
      <c r="AA3278" s="27" t="n">
        <f aca="false">L3278+M3278</f>
        <v>127</v>
      </c>
      <c r="AB3278" s="27" t="n">
        <f aca="false">IFERROR(ROUND(Q3278/AA3278,2),0)</f>
        <v>27.37</v>
      </c>
      <c r="AC3278" s="27" t="str">
        <f aca="false">IF(AND(K3278="Critical",N3278="No"),"URGENT - No Bed","Normal")</f>
        <v>Normal</v>
      </c>
      <c r="AD3278" s="33" t="n">
        <f aca="false">INDEX(Lookup_Tables!$B$3:$B$12,MATCH(H3278,Lookup_Tables!$A$3:$A$12,0))</f>
        <v>3600000</v>
      </c>
      <c r="AE3278" s="27" t="str">
        <f aca="false">INDEX(Lookup_Tables!$C$3:$C$12,MATCH(H3278,Lookup_Tables!$A$3:$A$12,0))</f>
        <v>Dr. Sameer Joshi</v>
      </c>
      <c r="AF3278" s="27" t="str">
        <f aca="false">IFERROR(INDEX(Lookup_Tables!$F$16:$F$45,MATCH(I3278,Lookup_Tables!$E$16:$E$45,0)),"N/A")</f>
        <v>EMP223</v>
      </c>
      <c r="AG3278" s="27" t="n">
        <f aca="false">_xlfn.IFS(R3278="Recovered",4,R3278="Referred",3,R3278="Admitted",2,R3278="Deceased",1,TRUE(),0)</f>
        <v>3</v>
      </c>
      <c r="AH3278" s="27" t="str">
        <f aca="false">IF(T3278&gt;=4,"Satisfied",IF(T3278&gt;=3,"Neutral","Needs Improvement"))</f>
        <v>Needs Improvement</v>
      </c>
    </row>
    <row r="3279" customFormat="false" ht="15" hidden="false" customHeight="false" outlineLevel="0" collapsed="false">
      <c r="A3279" s="30" t="s">
        <v>6122</v>
      </c>
      <c r="B3279" s="30" t="s">
        <v>6123</v>
      </c>
      <c r="C3279" s="30" t="n">
        <v>36</v>
      </c>
      <c r="D3279" s="30" t="s">
        <v>181</v>
      </c>
      <c r="E3279" s="31" t="n">
        <v>45534</v>
      </c>
      <c r="F3279" s="30" t="s">
        <v>247</v>
      </c>
      <c r="G3279" s="31" t="n">
        <v>45534</v>
      </c>
      <c r="H3279" s="30" t="s">
        <v>123</v>
      </c>
      <c r="I3279" s="30" t="s">
        <v>124</v>
      </c>
      <c r="J3279" s="30" t="s">
        <v>305</v>
      </c>
      <c r="K3279" s="30" t="s">
        <v>156</v>
      </c>
      <c r="L3279" s="30" t="n">
        <v>33</v>
      </c>
      <c r="M3279" s="30" t="n">
        <v>32</v>
      </c>
      <c r="N3279" s="30" t="s">
        <v>186</v>
      </c>
      <c r="O3279" s="30" t="s">
        <v>149</v>
      </c>
      <c r="P3279" s="30" t="s">
        <v>129</v>
      </c>
      <c r="Q3279" s="32" t="n">
        <v>4223.45</v>
      </c>
      <c r="R3279" s="30" t="s">
        <v>130</v>
      </c>
      <c r="S3279" s="30" t="s">
        <v>335</v>
      </c>
      <c r="T3279" s="30" t="n">
        <v>3</v>
      </c>
      <c r="U3279" s="30" t="n">
        <f aca="false">YEAR(E3279)</f>
        <v>2024</v>
      </c>
      <c r="V3279" s="30" t="str">
        <f aca="false">TEXT(E3279,"MMM-YYYY")</f>
        <v>Aug-2024</v>
      </c>
      <c r="W3279" s="30" t="n">
        <f aca="false">MONTH(E3279)</f>
        <v>8</v>
      </c>
      <c r="X3279" s="30" t="str">
        <f aca="false">TEXT(WEEKDAY(E3279,2),"0")&amp;" - "&amp;TEXT(E3279,"dddd")</f>
        <v>5 - Friday</v>
      </c>
      <c r="Y3279" s="30" t="str">
        <f aca="false">_xlfn.IFS(C3279&lt;18,"Child (0-17)",C3279&lt;40,"Young Adult (18-39)",C3279&lt;60,"Adult (40-59)",TRUE(),"Senior (60+)")</f>
        <v>Young Adult (18-39)</v>
      </c>
      <c r="Z3279" s="30" t="n">
        <f aca="false">ROUND(G3279-E3279,0)</f>
        <v>0</v>
      </c>
      <c r="AA3279" s="30" t="n">
        <f aca="false">L3279+M3279</f>
        <v>65</v>
      </c>
      <c r="AB3279" s="30" t="n">
        <f aca="false">IFERROR(ROUND(Q3279/AA3279,2),0)</f>
        <v>64.98</v>
      </c>
      <c r="AC3279" s="30" t="str">
        <f aca="false">IF(AND(K3279="Critical",N3279="No"),"URGENT - No Bed","Normal")</f>
        <v>Normal</v>
      </c>
      <c r="AD3279" s="34" t="n">
        <f aca="false">INDEX(Lookup_Tables!$B$3:$B$12,MATCH(H3279,Lookup_Tables!$A$3:$A$12,0))</f>
        <v>2200000</v>
      </c>
      <c r="AE3279" s="30" t="str">
        <f aca="false">INDEX(Lookup_Tables!$C$3:$C$12,MATCH(H3279,Lookup_Tables!$A$3:$A$12,0))</f>
        <v>Dr. Rohan Das</v>
      </c>
      <c r="AF3279" s="30" t="str">
        <f aca="false">IFERROR(INDEX(Lookup_Tables!$F$16:$F$45,MATCH(I3279,Lookup_Tables!$E$16:$E$45,0)),"N/A")</f>
        <v>EMP205</v>
      </c>
      <c r="AG3279" s="30" t="n">
        <f aca="false">_xlfn.IFS(R3279="Recovered",4,R3279="Referred",3,R3279="Admitted",2,R3279="Deceased",1,TRUE(),0)</f>
        <v>4</v>
      </c>
      <c r="AH3279" s="30" t="str">
        <f aca="false">IF(T3279&gt;=4,"Satisfied",IF(T3279&gt;=3,"Neutral","Needs Improvement"))</f>
        <v>Neutral</v>
      </c>
    </row>
    <row r="3280" customFormat="false" ht="15" hidden="false" customHeight="false" outlineLevel="0" collapsed="false">
      <c r="A3280" s="27" t="s">
        <v>6645</v>
      </c>
      <c r="B3280" s="27" t="s">
        <v>296</v>
      </c>
      <c r="C3280" s="27" t="n">
        <v>39</v>
      </c>
      <c r="D3280" s="27" t="s">
        <v>181</v>
      </c>
      <c r="E3280" s="28" t="n">
        <v>45425</v>
      </c>
      <c r="F3280" s="27" t="s">
        <v>1186</v>
      </c>
      <c r="G3280" s="28" t="n">
        <v>45426</v>
      </c>
      <c r="H3280" s="27" t="s">
        <v>146</v>
      </c>
      <c r="I3280" s="27" t="s">
        <v>309</v>
      </c>
      <c r="J3280" s="27" t="s">
        <v>222</v>
      </c>
      <c r="K3280" s="27" t="s">
        <v>138</v>
      </c>
      <c r="L3280" s="27" t="n">
        <v>20</v>
      </c>
      <c r="M3280" s="27" t="n">
        <v>15</v>
      </c>
      <c r="N3280" s="27" t="s">
        <v>127</v>
      </c>
      <c r="O3280" s="27" t="s">
        <v>128</v>
      </c>
      <c r="P3280" s="27" t="s">
        <v>187</v>
      </c>
      <c r="Q3280" s="29" t="n">
        <v>2277.95</v>
      </c>
      <c r="R3280" s="27" t="s">
        <v>130</v>
      </c>
      <c r="S3280" s="27" t="s">
        <v>178</v>
      </c>
      <c r="T3280" s="27" t="n">
        <v>5</v>
      </c>
      <c r="U3280" s="27" t="n">
        <f aca="false">YEAR(E3280)</f>
        <v>2024</v>
      </c>
      <c r="V3280" s="27" t="str">
        <f aca="false">TEXT(E3280,"MMM-YYYY")</f>
        <v>May-2024</v>
      </c>
      <c r="W3280" s="27" t="n">
        <f aca="false">MONTH(E3280)</f>
        <v>5</v>
      </c>
      <c r="X3280" s="27" t="str">
        <f aca="false">TEXT(WEEKDAY(E3280,2),"0")&amp;" - "&amp;TEXT(E3280,"dddd")</f>
        <v>1 - Monday</v>
      </c>
      <c r="Y3280" s="27" t="str">
        <f aca="false">_xlfn.IFS(C3280&lt;18,"Child (0-17)",C3280&lt;40,"Young Adult (18-39)",C3280&lt;60,"Adult (40-59)",TRUE(),"Senior (60+)")</f>
        <v>Young Adult (18-39)</v>
      </c>
      <c r="Z3280" s="27" t="n">
        <f aca="false">ROUND(G3280-E3280,0)</f>
        <v>1</v>
      </c>
      <c r="AA3280" s="27" t="n">
        <f aca="false">L3280+M3280</f>
        <v>35</v>
      </c>
      <c r="AB3280" s="27" t="n">
        <f aca="false">IFERROR(ROUND(Q3280/AA3280,2),0)</f>
        <v>65.08</v>
      </c>
      <c r="AC3280" s="27" t="str">
        <f aca="false">IF(AND(K3280="Critical",N3280="No"),"URGENT - No Bed","Normal")</f>
        <v>Normal</v>
      </c>
      <c r="AD3280" s="33" t="n">
        <f aca="false">INDEX(Lookup_Tables!$B$3:$B$12,MATCH(H3280,Lookup_Tables!$A$3:$A$12,0))</f>
        <v>2700000</v>
      </c>
      <c r="AE3280" s="27" t="str">
        <f aca="false">INDEX(Lookup_Tables!$C$3:$C$12,MATCH(H3280,Lookup_Tables!$A$3:$A$12,0))</f>
        <v>Dr. Vikram Singh</v>
      </c>
      <c r="AF3280" s="27" t="str">
        <f aca="false">IFERROR(INDEX(Lookup_Tables!$F$16:$F$45,MATCH(I3280,Lookup_Tables!$E$16:$E$45,0)),"N/A")</f>
        <v>EMP228</v>
      </c>
      <c r="AG3280" s="27" t="n">
        <f aca="false">_xlfn.IFS(R3280="Recovered",4,R3280="Referred",3,R3280="Admitted",2,R3280="Deceased",1,TRUE(),0)</f>
        <v>4</v>
      </c>
      <c r="AH3280" s="27" t="str">
        <f aca="false">IF(T3280&gt;=4,"Satisfied",IF(T3280&gt;=3,"Neutral","Needs Improvement"))</f>
        <v>Satisfied</v>
      </c>
    </row>
    <row r="3281" customFormat="false" ht="15" hidden="false" customHeight="false" outlineLevel="0" collapsed="false">
      <c r="A3281" s="30" t="s">
        <v>4344</v>
      </c>
      <c r="B3281" s="30" t="s">
        <v>2597</v>
      </c>
      <c r="C3281" s="30" t="n">
        <v>55</v>
      </c>
      <c r="D3281" s="30" t="s">
        <v>121</v>
      </c>
      <c r="E3281" s="31" t="n">
        <v>45618</v>
      </c>
      <c r="F3281" s="30" t="s">
        <v>848</v>
      </c>
      <c r="G3281" s="31" t="n">
        <v>45618</v>
      </c>
      <c r="H3281" s="30" t="s">
        <v>236</v>
      </c>
      <c r="I3281" s="30" t="s">
        <v>323</v>
      </c>
      <c r="J3281" s="30" t="s">
        <v>238</v>
      </c>
      <c r="K3281" s="30" t="s">
        <v>138</v>
      </c>
      <c r="L3281" s="30" t="n">
        <v>30</v>
      </c>
      <c r="M3281" s="30" t="n">
        <v>17</v>
      </c>
      <c r="N3281" s="30" t="s">
        <v>127</v>
      </c>
      <c r="O3281" s="30" t="s">
        <v>149</v>
      </c>
      <c r="P3281" s="30" t="s">
        <v>140</v>
      </c>
      <c r="Q3281" s="32" t="n">
        <v>772.89</v>
      </c>
      <c r="R3281" s="30" t="s">
        <v>130</v>
      </c>
      <c r="S3281" s="30" t="s">
        <v>157</v>
      </c>
      <c r="T3281" s="30" t="n">
        <v>5</v>
      </c>
      <c r="U3281" s="30" t="n">
        <f aca="false">YEAR(E3281)</f>
        <v>2024</v>
      </c>
      <c r="V3281" s="30" t="str">
        <f aca="false">TEXT(E3281,"MMM-YYYY")</f>
        <v>Nov-2024</v>
      </c>
      <c r="W3281" s="30" t="n">
        <f aca="false">MONTH(E3281)</f>
        <v>11</v>
      </c>
      <c r="X3281" s="30" t="str">
        <f aca="false">TEXT(WEEKDAY(E3281,2),"0")&amp;" - "&amp;TEXT(E3281,"dddd")</f>
        <v>5 - Friday</v>
      </c>
      <c r="Y3281" s="30" t="str">
        <f aca="false">_xlfn.IFS(C3281&lt;18,"Child (0-17)",C3281&lt;40,"Young Adult (18-39)",C3281&lt;60,"Adult (40-59)",TRUE(),"Senior (60+)")</f>
        <v>Adult (40-59)</v>
      </c>
      <c r="Z3281" s="30" t="n">
        <f aca="false">ROUND(G3281-E3281,0)</f>
        <v>0</v>
      </c>
      <c r="AA3281" s="30" t="n">
        <f aca="false">L3281+M3281</f>
        <v>47</v>
      </c>
      <c r="AB3281" s="30" t="n">
        <f aca="false">IFERROR(ROUND(Q3281/AA3281,2),0)</f>
        <v>16.44</v>
      </c>
      <c r="AC3281" s="30" t="str">
        <f aca="false">IF(AND(K3281="Critical",N3281="No"),"URGENT - No Bed","Normal")</f>
        <v>Normal</v>
      </c>
      <c r="AD3281" s="34" t="n">
        <f aca="false">INDEX(Lookup_Tables!$B$3:$B$12,MATCH(H3281,Lookup_Tables!$A$3:$A$12,0))</f>
        <v>3900000</v>
      </c>
      <c r="AE3281" s="30" t="str">
        <f aca="false">INDEX(Lookup_Tables!$C$3:$C$12,MATCH(H3281,Lookup_Tables!$A$3:$A$12,0))</f>
        <v>Dr. Rina Mehta</v>
      </c>
      <c r="AF3281" s="30" t="str">
        <f aca="false">IFERROR(INDEX(Lookup_Tables!$F$16:$F$45,MATCH(I3281,Lookup_Tables!$E$16:$E$45,0)),"N/A")</f>
        <v>EMP216</v>
      </c>
      <c r="AG3281" s="30" t="n">
        <f aca="false">_xlfn.IFS(R3281="Recovered",4,R3281="Referred",3,R3281="Admitted",2,R3281="Deceased",1,TRUE(),0)</f>
        <v>4</v>
      </c>
      <c r="AH3281" s="30" t="str">
        <f aca="false">IF(T3281&gt;=4,"Satisfied",IF(T3281&gt;=3,"Neutral","Needs Improvement"))</f>
        <v>Satisfied</v>
      </c>
    </row>
    <row r="3282" customFormat="false" ht="15" hidden="false" customHeight="false" outlineLevel="0" collapsed="false">
      <c r="A3282" s="27" t="s">
        <v>4878</v>
      </c>
      <c r="B3282" s="27" t="s">
        <v>4423</v>
      </c>
      <c r="C3282" s="27" t="n">
        <v>35</v>
      </c>
      <c r="D3282" s="27" t="s">
        <v>181</v>
      </c>
      <c r="E3282" s="28" t="n">
        <v>45368</v>
      </c>
      <c r="F3282" s="27" t="s">
        <v>286</v>
      </c>
      <c r="G3282" s="28" t="n">
        <v>45368</v>
      </c>
      <c r="H3282" s="27" t="s">
        <v>161</v>
      </c>
      <c r="I3282" s="27" t="s">
        <v>538</v>
      </c>
      <c r="J3282" s="27" t="s">
        <v>258</v>
      </c>
      <c r="K3282" s="27" t="s">
        <v>138</v>
      </c>
      <c r="L3282" s="27" t="n">
        <v>73</v>
      </c>
      <c r="M3282" s="27" t="n">
        <v>45</v>
      </c>
      <c r="N3282" s="27" t="s">
        <v>127</v>
      </c>
      <c r="O3282" s="27" t="s">
        <v>139</v>
      </c>
      <c r="P3282" s="27" t="s">
        <v>150</v>
      </c>
      <c r="Q3282" s="29" t="n">
        <v>1827.56</v>
      </c>
      <c r="R3282" s="27" t="s">
        <v>130</v>
      </c>
      <c r="S3282" s="27" t="s">
        <v>164</v>
      </c>
      <c r="T3282" s="27" t="n">
        <v>5</v>
      </c>
      <c r="U3282" s="27" t="n">
        <f aca="false">YEAR(E3282)</f>
        <v>2024</v>
      </c>
      <c r="V3282" s="27" t="str">
        <f aca="false">TEXT(E3282,"MMM-YYYY")</f>
        <v>Mar-2024</v>
      </c>
      <c r="W3282" s="27" t="n">
        <f aca="false">MONTH(E3282)</f>
        <v>3</v>
      </c>
      <c r="X3282" s="27" t="str">
        <f aca="false">TEXT(WEEKDAY(E3282,2),"0")&amp;" - "&amp;TEXT(E3282,"dddd")</f>
        <v>7 - Sunday</v>
      </c>
      <c r="Y3282" s="27" t="str">
        <f aca="false">_xlfn.IFS(C3282&lt;18,"Child (0-17)",C3282&lt;40,"Young Adult (18-39)",C3282&lt;60,"Adult (40-59)",TRUE(),"Senior (60+)")</f>
        <v>Young Adult (18-39)</v>
      </c>
      <c r="Z3282" s="27" t="n">
        <f aca="false">ROUND(G3282-E3282,0)</f>
        <v>0</v>
      </c>
      <c r="AA3282" s="27" t="n">
        <f aca="false">L3282+M3282</f>
        <v>118</v>
      </c>
      <c r="AB3282" s="27" t="n">
        <f aca="false">IFERROR(ROUND(Q3282/AA3282,2),0)</f>
        <v>15.49</v>
      </c>
      <c r="AC3282" s="27" t="str">
        <f aca="false">IF(AND(K3282="Critical",N3282="No"),"URGENT - No Bed","Normal")</f>
        <v>Normal</v>
      </c>
      <c r="AD3282" s="33" t="n">
        <f aca="false">INDEX(Lookup_Tables!$B$3:$B$12,MATCH(H3282,Lookup_Tables!$A$3:$A$12,0))</f>
        <v>3600000</v>
      </c>
      <c r="AE3282" s="27" t="str">
        <f aca="false">INDEX(Lookup_Tables!$C$3:$C$12,MATCH(H3282,Lookup_Tables!$A$3:$A$12,0))</f>
        <v>Dr. Sameer Joshi</v>
      </c>
      <c r="AF3282" s="27" t="str">
        <f aca="false">IFERROR(INDEX(Lookup_Tables!$F$16:$F$45,MATCH(I3282,Lookup_Tables!$E$16:$E$45,0)),"N/A")</f>
        <v>EMP221</v>
      </c>
      <c r="AG3282" s="27" t="n">
        <f aca="false">_xlfn.IFS(R3282="Recovered",4,R3282="Referred",3,R3282="Admitted",2,R3282="Deceased",1,TRUE(),0)</f>
        <v>4</v>
      </c>
      <c r="AH3282" s="27" t="str">
        <f aca="false">IF(T3282&gt;=4,"Satisfied",IF(T3282&gt;=3,"Neutral","Needs Improvement"))</f>
        <v>Satisfied</v>
      </c>
    </row>
    <row r="3283" customFormat="false" ht="15" hidden="false" customHeight="false" outlineLevel="0" collapsed="false">
      <c r="A3283" s="30" t="s">
        <v>5370</v>
      </c>
      <c r="B3283" s="30" t="s">
        <v>2162</v>
      </c>
      <c r="C3283" s="30" t="n">
        <v>38</v>
      </c>
      <c r="D3283" s="30" t="s">
        <v>121</v>
      </c>
      <c r="E3283" s="31" t="n">
        <v>45571</v>
      </c>
      <c r="F3283" s="30" t="s">
        <v>885</v>
      </c>
      <c r="G3283" s="31" t="n">
        <v>45574</v>
      </c>
      <c r="H3283" s="30" t="s">
        <v>183</v>
      </c>
      <c r="I3283" s="30" t="s">
        <v>212</v>
      </c>
      <c r="J3283" s="30" t="s">
        <v>185</v>
      </c>
      <c r="K3283" s="30" t="s">
        <v>126</v>
      </c>
      <c r="L3283" s="30" t="n">
        <v>24</v>
      </c>
      <c r="M3283" s="30" t="n">
        <v>107</v>
      </c>
      <c r="N3283" s="30" t="s">
        <v>127</v>
      </c>
      <c r="O3283" s="30" t="s">
        <v>149</v>
      </c>
      <c r="P3283" s="30" t="s">
        <v>187</v>
      </c>
      <c r="Q3283" s="32" t="n">
        <v>7688</v>
      </c>
      <c r="R3283" s="30" t="s">
        <v>130</v>
      </c>
      <c r="S3283" s="30" t="s">
        <v>164</v>
      </c>
      <c r="T3283" s="30" t="n">
        <v>5</v>
      </c>
      <c r="U3283" s="30" t="n">
        <f aca="false">YEAR(E3283)</f>
        <v>2024</v>
      </c>
      <c r="V3283" s="30" t="str">
        <f aca="false">TEXT(E3283,"MMM-YYYY")</f>
        <v>Oct-2024</v>
      </c>
      <c r="W3283" s="30" t="n">
        <f aca="false">MONTH(E3283)</f>
        <v>10</v>
      </c>
      <c r="X3283" s="30" t="str">
        <f aca="false">TEXT(WEEKDAY(E3283,2),"0")&amp;" - "&amp;TEXT(E3283,"dddd")</f>
        <v>7 - Sunday</v>
      </c>
      <c r="Y3283" s="30" t="str">
        <f aca="false">_xlfn.IFS(C3283&lt;18,"Child (0-17)",C3283&lt;40,"Young Adult (18-39)",C3283&lt;60,"Adult (40-59)",TRUE(),"Senior (60+)")</f>
        <v>Young Adult (18-39)</v>
      </c>
      <c r="Z3283" s="30" t="n">
        <f aca="false">ROUND(G3283-E3283,0)</f>
        <v>3</v>
      </c>
      <c r="AA3283" s="30" t="n">
        <f aca="false">L3283+M3283</f>
        <v>131</v>
      </c>
      <c r="AB3283" s="30" t="n">
        <f aca="false">IFERROR(ROUND(Q3283/AA3283,2),0)</f>
        <v>58.69</v>
      </c>
      <c r="AC3283" s="30" t="str">
        <f aca="false">IF(AND(K3283="Critical",N3283="No"),"URGENT - No Bed","Normal")</f>
        <v>Normal</v>
      </c>
      <c r="AD3283" s="34" t="n">
        <f aca="false">INDEX(Lookup_Tables!$B$3:$B$12,MATCH(H3283,Lookup_Tables!$A$3:$A$12,0))</f>
        <v>3100000</v>
      </c>
      <c r="AE3283" s="30" t="str">
        <f aca="false">INDEX(Lookup_Tables!$C$3:$C$12,MATCH(H3283,Lookup_Tables!$A$3:$A$12,0))</f>
        <v>Dr. Kavita Rao</v>
      </c>
      <c r="AF3283" s="30" t="str">
        <f aca="false">IFERROR(INDEX(Lookup_Tables!$F$16:$F$45,MATCH(I3283,Lookup_Tables!$E$16:$E$45,0)),"N/A")</f>
        <v>EMP225</v>
      </c>
      <c r="AG3283" s="30" t="n">
        <f aca="false">_xlfn.IFS(R3283="Recovered",4,R3283="Referred",3,R3283="Admitted",2,R3283="Deceased",1,TRUE(),0)</f>
        <v>4</v>
      </c>
      <c r="AH3283" s="30" t="str">
        <f aca="false">IF(T3283&gt;=4,"Satisfied",IF(T3283&gt;=3,"Neutral","Needs Improvement"))</f>
        <v>Satisfied</v>
      </c>
    </row>
    <row r="3284" customFormat="false" ht="15" hidden="false" customHeight="false" outlineLevel="0" collapsed="false">
      <c r="A3284" s="27" t="s">
        <v>2808</v>
      </c>
      <c r="B3284" s="27" t="s">
        <v>1067</v>
      </c>
      <c r="C3284" s="27" t="n">
        <v>41</v>
      </c>
      <c r="D3284" s="27" t="s">
        <v>121</v>
      </c>
      <c r="E3284" s="28" t="n">
        <v>45603</v>
      </c>
      <c r="F3284" s="27" t="s">
        <v>922</v>
      </c>
      <c r="G3284" s="28" t="n">
        <v>45603</v>
      </c>
      <c r="H3284" s="27" t="s">
        <v>183</v>
      </c>
      <c r="I3284" s="27" t="s">
        <v>212</v>
      </c>
      <c r="J3284" s="27" t="s">
        <v>185</v>
      </c>
      <c r="K3284" s="27" t="s">
        <v>138</v>
      </c>
      <c r="L3284" s="27" t="n">
        <v>64</v>
      </c>
      <c r="M3284" s="27" t="n">
        <v>28</v>
      </c>
      <c r="N3284" s="27" t="s">
        <v>127</v>
      </c>
      <c r="O3284" s="27" t="s">
        <v>139</v>
      </c>
      <c r="P3284" s="27" t="s">
        <v>129</v>
      </c>
      <c r="Q3284" s="29" t="n">
        <v>1806.9</v>
      </c>
      <c r="R3284" s="27" t="s">
        <v>130</v>
      </c>
      <c r="S3284" s="27" t="s">
        <v>141</v>
      </c>
      <c r="T3284" s="27" t="n">
        <v>5</v>
      </c>
      <c r="U3284" s="27" t="n">
        <f aca="false">YEAR(E3284)</f>
        <v>2024</v>
      </c>
      <c r="V3284" s="27" t="str">
        <f aca="false">TEXT(E3284,"MMM-YYYY")</f>
        <v>Nov-2024</v>
      </c>
      <c r="W3284" s="27" t="n">
        <f aca="false">MONTH(E3284)</f>
        <v>11</v>
      </c>
      <c r="X3284" s="27" t="str">
        <f aca="false">TEXT(WEEKDAY(E3284,2),"0")&amp;" - "&amp;TEXT(E3284,"dddd")</f>
        <v>4 - Thursday</v>
      </c>
      <c r="Y3284" s="27" t="str">
        <f aca="false">_xlfn.IFS(C3284&lt;18,"Child (0-17)",C3284&lt;40,"Young Adult (18-39)",C3284&lt;60,"Adult (40-59)",TRUE(),"Senior (60+)")</f>
        <v>Adult (40-59)</v>
      </c>
      <c r="Z3284" s="27" t="n">
        <f aca="false">ROUND(G3284-E3284,0)</f>
        <v>0</v>
      </c>
      <c r="AA3284" s="27" t="n">
        <f aca="false">L3284+M3284</f>
        <v>92</v>
      </c>
      <c r="AB3284" s="27" t="n">
        <f aca="false">IFERROR(ROUND(Q3284/AA3284,2),0)</f>
        <v>19.64</v>
      </c>
      <c r="AC3284" s="27" t="str">
        <f aca="false">IF(AND(K3284="Critical",N3284="No"),"URGENT - No Bed","Normal")</f>
        <v>Normal</v>
      </c>
      <c r="AD3284" s="33" t="n">
        <f aca="false">INDEX(Lookup_Tables!$B$3:$B$12,MATCH(H3284,Lookup_Tables!$A$3:$A$12,0))</f>
        <v>3100000</v>
      </c>
      <c r="AE3284" s="27" t="str">
        <f aca="false">INDEX(Lookup_Tables!$C$3:$C$12,MATCH(H3284,Lookup_Tables!$A$3:$A$12,0))</f>
        <v>Dr. Kavita Rao</v>
      </c>
      <c r="AF3284" s="27" t="str">
        <f aca="false">IFERROR(INDEX(Lookup_Tables!$F$16:$F$45,MATCH(I3284,Lookup_Tables!$E$16:$E$45,0)),"N/A")</f>
        <v>EMP225</v>
      </c>
      <c r="AG3284" s="27" t="n">
        <f aca="false">_xlfn.IFS(R3284="Recovered",4,R3284="Referred",3,R3284="Admitted",2,R3284="Deceased",1,TRUE(),0)</f>
        <v>4</v>
      </c>
      <c r="AH3284" s="27" t="str">
        <f aca="false">IF(T3284&gt;=4,"Satisfied",IF(T3284&gt;=3,"Neutral","Needs Improvement"))</f>
        <v>Satisfied</v>
      </c>
    </row>
    <row r="3285" customFormat="false" ht="15" hidden="false" customHeight="false" outlineLevel="0" collapsed="false">
      <c r="A3285" s="30" t="s">
        <v>3024</v>
      </c>
      <c r="B3285" s="30" t="s">
        <v>963</v>
      </c>
      <c r="C3285" s="30" t="n">
        <v>71</v>
      </c>
      <c r="D3285" s="30" t="s">
        <v>121</v>
      </c>
      <c r="E3285" s="31" t="n">
        <v>45589</v>
      </c>
      <c r="F3285" s="30" t="s">
        <v>2211</v>
      </c>
      <c r="G3285" s="31" t="n">
        <v>45591</v>
      </c>
      <c r="H3285" s="30" t="s">
        <v>146</v>
      </c>
      <c r="I3285" s="30" t="s">
        <v>309</v>
      </c>
      <c r="J3285" s="30" t="s">
        <v>568</v>
      </c>
      <c r="K3285" s="30" t="s">
        <v>126</v>
      </c>
      <c r="L3285" s="30" t="n">
        <v>33</v>
      </c>
      <c r="M3285" s="30" t="n">
        <v>131</v>
      </c>
      <c r="N3285" s="30" t="s">
        <v>186</v>
      </c>
      <c r="O3285" s="30" t="s">
        <v>171</v>
      </c>
      <c r="P3285" s="30" t="s">
        <v>129</v>
      </c>
      <c r="Q3285" s="32" t="n">
        <v>8857.06</v>
      </c>
      <c r="R3285" s="30" t="s">
        <v>130</v>
      </c>
      <c r="S3285" s="30" t="s">
        <v>335</v>
      </c>
      <c r="T3285" s="30" t="n">
        <v>4</v>
      </c>
      <c r="U3285" s="30" t="n">
        <f aca="false">YEAR(E3285)</f>
        <v>2024</v>
      </c>
      <c r="V3285" s="30" t="str">
        <f aca="false">TEXT(E3285,"MMM-YYYY")</f>
        <v>Oct-2024</v>
      </c>
      <c r="W3285" s="30" t="n">
        <f aca="false">MONTH(E3285)</f>
        <v>10</v>
      </c>
      <c r="X3285" s="30" t="str">
        <f aca="false">TEXT(WEEKDAY(E3285,2),"0")&amp;" - "&amp;TEXT(E3285,"dddd")</f>
        <v>4 - Thursday</v>
      </c>
      <c r="Y3285" s="30" t="str">
        <f aca="false">_xlfn.IFS(C3285&lt;18,"Child (0-17)",C3285&lt;40,"Young Adult (18-39)",C3285&lt;60,"Adult (40-59)",TRUE(),"Senior (60+)")</f>
        <v>Senior (60+)</v>
      </c>
      <c r="Z3285" s="30" t="n">
        <f aca="false">ROUND(G3285-E3285,0)</f>
        <v>2</v>
      </c>
      <c r="AA3285" s="30" t="n">
        <f aca="false">L3285+M3285</f>
        <v>164</v>
      </c>
      <c r="AB3285" s="30" t="n">
        <f aca="false">IFERROR(ROUND(Q3285/AA3285,2),0)</f>
        <v>54.01</v>
      </c>
      <c r="AC3285" s="30" t="str">
        <f aca="false">IF(AND(K3285="Critical",N3285="No"),"URGENT - No Bed","Normal")</f>
        <v>Normal</v>
      </c>
      <c r="AD3285" s="34" t="n">
        <f aca="false">INDEX(Lookup_Tables!$B$3:$B$12,MATCH(H3285,Lookup_Tables!$A$3:$A$12,0))</f>
        <v>2700000</v>
      </c>
      <c r="AE3285" s="30" t="str">
        <f aca="false">INDEX(Lookup_Tables!$C$3:$C$12,MATCH(H3285,Lookup_Tables!$A$3:$A$12,0))</f>
        <v>Dr. Vikram Singh</v>
      </c>
      <c r="AF3285" s="30" t="str">
        <f aca="false">IFERROR(INDEX(Lookup_Tables!$F$16:$F$45,MATCH(I3285,Lookup_Tables!$E$16:$E$45,0)),"N/A")</f>
        <v>EMP228</v>
      </c>
      <c r="AG3285" s="30" t="n">
        <f aca="false">_xlfn.IFS(R3285="Recovered",4,R3285="Referred",3,R3285="Admitted",2,R3285="Deceased",1,TRUE(),0)</f>
        <v>4</v>
      </c>
      <c r="AH3285" s="30" t="str">
        <f aca="false">IF(T3285&gt;=4,"Satisfied",IF(T3285&gt;=3,"Neutral","Needs Improvement"))</f>
        <v>Satisfied</v>
      </c>
    </row>
    <row r="3286" customFormat="false" ht="15" hidden="false" customHeight="false" outlineLevel="0" collapsed="false">
      <c r="A3286" s="27" t="s">
        <v>2689</v>
      </c>
      <c r="B3286" s="27" t="s">
        <v>2690</v>
      </c>
      <c r="C3286" s="27" t="n">
        <v>46</v>
      </c>
      <c r="D3286" s="27" t="s">
        <v>121</v>
      </c>
      <c r="E3286" s="28" t="n">
        <v>45509</v>
      </c>
      <c r="F3286" s="27" t="s">
        <v>472</v>
      </c>
      <c r="G3286" s="28" t="n">
        <v>45511</v>
      </c>
      <c r="H3286" s="27" t="s">
        <v>123</v>
      </c>
      <c r="I3286" s="27" t="s">
        <v>304</v>
      </c>
      <c r="J3286" s="27" t="s">
        <v>227</v>
      </c>
      <c r="K3286" s="27" t="s">
        <v>156</v>
      </c>
      <c r="L3286" s="27" t="n">
        <v>46</v>
      </c>
      <c r="M3286" s="27" t="n">
        <v>57</v>
      </c>
      <c r="N3286" s="27" t="s">
        <v>127</v>
      </c>
      <c r="O3286" s="27" t="s">
        <v>171</v>
      </c>
      <c r="P3286" s="27" t="s">
        <v>187</v>
      </c>
      <c r="Q3286" s="29" t="n">
        <v>2933.47</v>
      </c>
      <c r="R3286" s="27" t="s">
        <v>130</v>
      </c>
      <c r="S3286" s="27" t="s">
        <v>131</v>
      </c>
      <c r="T3286" s="27" t="n">
        <v>5</v>
      </c>
      <c r="U3286" s="27" t="n">
        <f aca="false">YEAR(E3286)</f>
        <v>2024</v>
      </c>
      <c r="V3286" s="27" t="str">
        <f aca="false">TEXT(E3286,"MMM-YYYY")</f>
        <v>Aug-2024</v>
      </c>
      <c r="W3286" s="27" t="n">
        <f aca="false">MONTH(E3286)</f>
        <v>8</v>
      </c>
      <c r="X3286" s="27" t="str">
        <f aca="false">TEXT(WEEKDAY(E3286,2),"0")&amp;" - "&amp;TEXT(E3286,"dddd")</f>
        <v>1 - Monday</v>
      </c>
      <c r="Y3286" s="27" t="str">
        <f aca="false">_xlfn.IFS(C3286&lt;18,"Child (0-17)",C3286&lt;40,"Young Adult (18-39)",C3286&lt;60,"Adult (40-59)",TRUE(),"Senior (60+)")</f>
        <v>Adult (40-59)</v>
      </c>
      <c r="Z3286" s="27" t="n">
        <f aca="false">ROUND(G3286-E3286,0)</f>
        <v>2</v>
      </c>
      <c r="AA3286" s="27" t="n">
        <f aca="false">L3286+M3286</f>
        <v>103</v>
      </c>
      <c r="AB3286" s="27" t="n">
        <f aca="false">IFERROR(ROUND(Q3286/AA3286,2),0)</f>
        <v>28.48</v>
      </c>
      <c r="AC3286" s="27" t="str">
        <f aca="false">IF(AND(K3286="Critical",N3286="No"),"URGENT - No Bed","Normal")</f>
        <v>Normal</v>
      </c>
      <c r="AD3286" s="33" t="n">
        <f aca="false">INDEX(Lookup_Tables!$B$3:$B$12,MATCH(H3286,Lookup_Tables!$A$3:$A$12,0))</f>
        <v>2200000</v>
      </c>
      <c r="AE3286" s="27" t="str">
        <f aca="false">INDEX(Lookup_Tables!$C$3:$C$12,MATCH(H3286,Lookup_Tables!$A$3:$A$12,0))</f>
        <v>Dr. Rohan Das</v>
      </c>
      <c r="AF3286" s="27" t="str">
        <f aca="false">IFERROR(INDEX(Lookup_Tables!$F$16:$F$45,MATCH(I3286,Lookup_Tables!$E$16:$E$45,0)),"N/A")</f>
        <v>EMP204</v>
      </c>
      <c r="AG3286" s="27" t="n">
        <f aca="false">_xlfn.IFS(R3286="Recovered",4,R3286="Referred",3,R3286="Admitted",2,R3286="Deceased",1,TRUE(),0)</f>
        <v>4</v>
      </c>
      <c r="AH3286" s="27" t="str">
        <f aca="false">IF(T3286&gt;=4,"Satisfied",IF(T3286&gt;=3,"Neutral","Needs Improvement"))</f>
        <v>Satisfied</v>
      </c>
    </row>
    <row r="3287" customFormat="false" ht="15" hidden="false" customHeight="false" outlineLevel="0" collapsed="false">
      <c r="A3287" s="30" t="s">
        <v>1954</v>
      </c>
      <c r="B3287" s="30" t="s">
        <v>1955</v>
      </c>
      <c r="C3287" s="30" t="n">
        <v>39</v>
      </c>
      <c r="D3287" s="30" t="s">
        <v>181</v>
      </c>
      <c r="E3287" s="31" t="n">
        <v>45360</v>
      </c>
      <c r="F3287" s="30" t="s">
        <v>523</v>
      </c>
      <c r="G3287" s="31" t="n">
        <v>45362</v>
      </c>
      <c r="H3287" s="30" t="s">
        <v>183</v>
      </c>
      <c r="I3287" s="30" t="s">
        <v>184</v>
      </c>
      <c r="J3287" s="30" t="s">
        <v>431</v>
      </c>
      <c r="K3287" s="30" t="s">
        <v>126</v>
      </c>
      <c r="L3287" s="30" t="n">
        <v>20</v>
      </c>
      <c r="M3287" s="30" t="n">
        <v>80</v>
      </c>
      <c r="N3287" s="30" t="s">
        <v>186</v>
      </c>
      <c r="O3287" s="30" t="s">
        <v>128</v>
      </c>
      <c r="P3287" s="30" t="s">
        <v>187</v>
      </c>
      <c r="Q3287" s="32" t="n">
        <v>8553.19</v>
      </c>
      <c r="R3287" s="30" t="s">
        <v>172</v>
      </c>
      <c r="S3287" s="30" t="s">
        <v>141</v>
      </c>
      <c r="T3287" s="30" t="n">
        <v>2</v>
      </c>
      <c r="U3287" s="30" t="n">
        <f aca="false">YEAR(E3287)</f>
        <v>2024</v>
      </c>
      <c r="V3287" s="30" t="str">
        <f aca="false">TEXT(E3287,"MMM-YYYY")</f>
        <v>Mar-2024</v>
      </c>
      <c r="W3287" s="30" t="n">
        <f aca="false">MONTH(E3287)</f>
        <v>3</v>
      </c>
      <c r="X3287" s="30" t="str">
        <f aca="false">TEXT(WEEKDAY(E3287,2),"0")&amp;" - "&amp;TEXT(E3287,"dddd")</f>
        <v>6 - Saturday</v>
      </c>
      <c r="Y3287" s="30" t="str">
        <f aca="false">_xlfn.IFS(C3287&lt;18,"Child (0-17)",C3287&lt;40,"Young Adult (18-39)",C3287&lt;60,"Adult (40-59)",TRUE(),"Senior (60+)")</f>
        <v>Young Adult (18-39)</v>
      </c>
      <c r="Z3287" s="30" t="n">
        <f aca="false">ROUND(G3287-E3287,0)</f>
        <v>2</v>
      </c>
      <c r="AA3287" s="30" t="n">
        <f aca="false">L3287+M3287</f>
        <v>100</v>
      </c>
      <c r="AB3287" s="30" t="n">
        <f aca="false">IFERROR(ROUND(Q3287/AA3287,2),0)</f>
        <v>85.53</v>
      </c>
      <c r="AC3287" s="30" t="str">
        <f aca="false">IF(AND(K3287="Critical",N3287="No"),"URGENT - No Bed","Normal")</f>
        <v>Normal</v>
      </c>
      <c r="AD3287" s="34" t="n">
        <f aca="false">INDEX(Lookup_Tables!$B$3:$B$12,MATCH(H3287,Lookup_Tables!$A$3:$A$12,0))</f>
        <v>3100000</v>
      </c>
      <c r="AE3287" s="30" t="str">
        <f aca="false">INDEX(Lookup_Tables!$C$3:$C$12,MATCH(H3287,Lookup_Tables!$A$3:$A$12,0))</f>
        <v>Dr. Kavita Rao</v>
      </c>
      <c r="AF3287" s="30" t="str">
        <f aca="false">IFERROR(INDEX(Lookup_Tables!$F$16:$F$45,MATCH(I3287,Lookup_Tables!$E$16:$E$45,0)),"N/A")</f>
        <v>EMP226</v>
      </c>
      <c r="AG3287" s="30" t="n">
        <f aca="false">_xlfn.IFS(R3287="Recovered",4,R3287="Referred",3,R3287="Admitted",2,R3287="Deceased",1,TRUE(),0)</f>
        <v>2</v>
      </c>
      <c r="AH3287" s="30" t="str">
        <f aca="false">IF(T3287&gt;=4,"Satisfied",IF(T3287&gt;=3,"Neutral","Needs Improvement"))</f>
        <v>Needs Improvement</v>
      </c>
    </row>
    <row r="3288" customFormat="false" ht="15" hidden="false" customHeight="false" outlineLevel="0" collapsed="false">
      <c r="A3288" s="27" t="s">
        <v>5148</v>
      </c>
      <c r="B3288" s="27" t="s">
        <v>3568</v>
      </c>
      <c r="C3288" s="27" t="n">
        <v>84</v>
      </c>
      <c r="D3288" s="27" t="s">
        <v>121</v>
      </c>
      <c r="E3288" s="28" t="n">
        <v>45464</v>
      </c>
      <c r="F3288" s="27" t="s">
        <v>1238</v>
      </c>
      <c r="G3288" s="28" t="n">
        <v>45465</v>
      </c>
      <c r="H3288" s="27" t="s">
        <v>123</v>
      </c>
      <c r="I3288" s="27" t="s">
        <v>155</v>
      </c>
      <c r="J3288" s="27" t="s">
        <v>227</v>
      </c>
      <c r="K3288" s="27" t="s">
        <v>138</v>
      </c>
      <c r="L3288" s="27" t="n">
        <v>20</v>
      </c>
      <c r="M3288" s="27" t="n">
        <v>38</v>
      </c>
      <c r="N3288" s="27" t="s">
        <v>127</v>
      </c>
      <c r="O3288" s="27" t="s">
        <v>139</v>
      </c>
      <c r="P3288" s="27" t="s">
        <v>187</v>
      </c>
      <c r="Q3288" s="29" t="n">
        <v>2816.1</v>
      </c>
      <c r="R3288" s="27" t="s">
        <v>268</v>
      </c>
      <c r="S3288" s="27" t="s">
        <v>178</v>
      </c>
      <c r="T3288" s="27" t="n">
        <v>3</v>
      </c>
      <c r="U3288" s="27" t="n">
        <f aca="false">YEAR(E3288)</f>
        <v>2024</v>
      </c>
      <c r="V3288" s="27" t="str">
        <f aca="false">TEXT(E3288,"MMM-YYYY")</f>
        <v>Jun-2024</v>
      </c>
      <c r="W3288" s="27" t="n">
        <f aca="false">MONTH(E3288)</f>
        <v>6</v>
      </c>
      <c r="X3288" s="27" t="str">
        <f aca="false">TEXT(WEEKDAY(E3288,2),"0")&amp;" - "&amp;TEXT(E3288,"dddd")</f>
        <v>5 - Friday</v>
      </c>
      <c r="Y3288" s="27" t="str">
        <f aca="false">_xlfn.IFS(C3288&lt;18,"Child (0-17)",C3288&lt;40,"Young Adult (18-39)",C3288&lt;60,"Adult (40-59)",TRUE(),"Senior (60+)")</f>
        <v>Senior (60+)</v>
      </c>
      <c r="Z3288" s="27" t="n">
        <f aca="false">ROUND(G3288-E3288,0)</f>
        <v>1</v>
      </c>
      <c r="AA3288" s="27" t="n">
        <f aca="false">L3288+M3288</f>
        <v>58</v>
      </c>
      <c r="AB3288" s="27" t="n">
        <f aca="false">IFERROR(ROUND(Q3288/AA3288,2),0)</f>
        <v>48.55</v>
      </c>
      <c r="AC3288" s="27" t="str">
        <f aca="false">IF(AND(K3288="Critical",N3288="No"),"URGENT - No Bed","Normal")</f>
        <v>Normal</v>
      </c>
      <c r="AD3288" s="33" t="n">
        <f aca="false">INDEX(Lookup_Tables!$B$3:$B$12,MATCH(H3288,Lookup_Tables!$A$3:$A$12,0))</f>
        <v>2200000</v>
      </c>
      <c r="AE3288" s="27" t="str">
        <f aca="false">INDEX(Lookup_Tables!$C$3:$C$12,MATCH(H3288,Lookup_Tables!$A$3:$A$12,0))</f>
        <v>Dr. Rohan Das</v>
      </c>
      <c r="AF3288" s="27" t="str">
        <f aca="false">IFERROR(INDEX(Lookup_Tables!$F$16:$F$45,MATCH(I3288,Lookup_Tables!$E$16:$E$45,0)),"N/A")</f>
        <v>EMP203</v>
      </c>
      <c r="AG3288" s="27" t="n">
        <f aca="false">_xlfn.IFS(R3288="Recovered",4,R3288="Referred",3,R3288="Admitted",2,R3288="Deceased",1,TRUE(),0)</f>
        <v>3</v>
      </c>
      <c r="AH3288" s="27" t="str">
        <f aca="false">IF(T3288&gt;=4,"Satisfied",IF(T3288&gt;=3,"Neutral","Needs Improvement"))</f>
        <v>Neutral</v>
      </c>
    </row>
    <row r="3289" customFormat="false" ht="15" hidden="false" customHeight="false" outlineLevel="0" collapsed="false">
      <c r="A3289" s="30" t="s">
        <v>6611</v>
      </c>
      <c r="B3289" s="30" t="s">
        <v>787</v>
      </c>
      <c r="C3289" s="30" t="n">
        <v>45</v>
      </c>
      <c r="D3289" s="30" t="s">
        <v>181</v>
      </c>
      <c r="E3289" s="31" t="n">
        <v>45293</v>
      </c>
      <c r="F3289" s="30" t="s">
        <v>250</v>
      </c>
      <c r="G3289" s="31" t="n">
        <v>45299</v>
      </c>
      <c r="H3289" s="30" t="s">
        <v>168</v>
      </c>
      <c r="I3289" s="30" t="s">
        <v>169</v>
      </c>
      <c r="J3289" s="30" t="s">
        <v>367</v>
      </c>
      <c r="K3289" s="30" t="s">
        <v>126</v>
      </c>
      <c r="L3289" s="30" t="n">
        <v>15</v>
      </c>
      <c r="M3289" s="30" t="n">
        <v>147</v>
      </c>
      <c r="N3289" s="30" t="s">
        <v>186</v>
      </c>
      <c r="O3289" s="30" t="s">
        <v>139</v>
      </c>
      <c r="P3289" s="30" t="s">
        <v>187</v>
      </c>
      <c r="Q3289" s="32" t="n">
        <v>9671.27</v>
      </c>
      <c r="R3289" s="30" t="s">
        <v>462</v>
      </c>
      <c r="S3289" s="30" t="s">
        <v>192</v>
      </c>
      <c r="T3289" s="30" t="n">
        <v>4</v>
      </c>
      <c r="U3289" s="30" t="n">
        <f aca="false">YEAR(E3289)</f>
        <v>2024</v>
      </c>
      <c r="V3289" s="30" t="str">
        <f aca="false">TEXT(E3289,"MMM-YYYY")</f>
        <v>Jan-2024</v>
      </c>
      <c r="W3289" s="30" t="n">
        <f aca="false">MONTH(E3289)</f>
        <v>1</v>
      </c>
      <c r="X3289" s="30" t="str">
        <f aca="false">TEXT(WEEKDAY(E3289,2),"0")&amp;" - "&amp;TEXT(E3289,"dddd")</f>
        <v>2 - Tuesday</v>
      </c>
      <c r="Y3289" s="30" t="str">
        <f aca="false">_xlfn.IFS(C3289&lt;18,"Child (0-17)",C3289&lt;40,"Young Adult (18-39)",C3289&lt;60,"Adult (40-59)",TRUE(),"Senior (60+)")</f>
        <v>Adult (40-59)</v>
      </c>
      <c r="Z3289" s="30" t="n">
        <f aca="false">ROUND(G3289-E3289,0)</f>
        <v>6</v>
      </c>
      <c r="AA3289" s="30" t="n">
        <f aca="false">L3289+M3289</f>
        <v>162</v>
      </c>
      <c r="AB3289" s="30" t="n">
        <f aca="false">IFERROR(ROUND(Q3289/AA3289,2),0)</f>
        <v>59.7</v>
      </c>
      <c r="AC3289" s="30" t="str">
        <f aca="false">IF(AND(K3289="Critical",N3289="No"),"URGENT - No Bed","Normal")</f>
        <v>Normal</v>
      </c>
      <c r="AD3289" s="34" t="n">
        <f aca="false">INDEX(Lookup_Tables!$B$3:$B$12,MATCH(H3289,Lookup_Tables!$A$3:$A$12,0))</f>
        <v>4400000</v>
      </c>
      <c r="AE3289" s="30" t="str">
        <f aca="false">INDEX(Lookup_Tables!$C$3:$C$12,MATCH(H3289,Lookup_Tables!$A$3:$A$12,0))</f>
        <v>Dr. Neha Chopra</v>
      </c>
      <c r="AF3289" s="30" t="str">
        <f aca="false">IFERROR(INDEX(Lookup_Tables!$F$16:$F$45,MATCH(I3289,Lookup_Tables!$E$16:$E$45,0)),"N/A")</f>
        <v>EMP220</v>
      </c>
      <c r="AG3289" s="30" t="n">
        <f aca="false">_xlfn.IFS(R3289="Recovered",4,R3289="Referred",3,R3289="Admitted",2,R3289="Deceased",1,TRUE(),0)</f>
        <v>1</v>
      </c>
      <c r="AH3289" s="30" t="str">
        <f aca="false">IF(T3289&gt;=4,"Satisfied",IF(T3289&gt;=3,"Neutral","Needs Improvement"))</f>
        <v>Satisfied</v>
      </c>
    </row>
    <row r="3290" customFormat="false" ht="15" hidden="false" customHeight="false" outlineLevel="0" collapsed="false">
      <c r="A3290" s="27" t="s">
        <v>6890</v>
      </c>
      <c r="B3290" s="27" t="s">
        <v>6801</v>
      </c>
      <c r="C3290" s="27" t="n">
        <v>29</v>
      </c>
      <c r="D3290" s="27" t="s">
        <v>121</v>
      </c>
      <c r="E3290" s="28" t="n">
        <v>45462</v>
      </c>
      <c r="F3290" s="27" t="s">
        <v>720</v>
      </c>
      <c r="G3290" s="28" t="n">
        <v>45463</v>
      </c>
      <c r="H3290" s="27" t="s">
        <v>146</v>
      </c>
      <c r="I3290" s="27" t="s">
        <v>309</v>
      </c>
      <c r="J3290" s="27" t="s">
        <v>222</v>
      </c>
      <c r="K3290" s="27" t="s">
        <v>126</v>
      </c>
      <c r="L3290" s="27" t="n">
        <v>39</v>
      </c>
      <c r="M3290" s="27" t="n">
        <v>72</v>
      </c>
      <c r="N3290" s="27" t="s">
        <v>186</v>
      </c>
      <c r="O3290" s="27" t="s">
        <v>171</v>
      </c>
      <c r="P3290" s="27" t="s">
        <v>129</v>
      </c>
      <c r="Q3290" s="29" t="n">
        <v>7776.91</v>
      </c>
      <c r="R3290" s="27" t="s">
        <v>172</v>
      </c>
      <c r="S3290" s="27" t="s">
        <v>164</v>
      </c>
      <c r="T3290" s="27" t="n">
        <v>2</v>
      </c>
      <c r="U3290" s="27" t="n">
        <f aca="false">YEAR(E3290)</f>
        <v>2024</v>
      </c>
      <c r="V3290" s="27" t="str">
        <f aca="false">TEXT(E3290,"MMM-YYYY")</f>
        <v>Jun-2024</v>
      </c>
      <c r="W3290" s="27" t="n">
        <f aca="false">MONTH(E3290)</f>
        <v>6</v>
      </c>
      <c r="X3290" s="27" t="str">
        <f aca="false">TEXT(WEEKDAY(E3290,2),"0")&amp;" - "&amp;TEXT(E3290,"dddd")</f>
        <v>3 - Wednesday</v>
      </c>
      <c r="Y3290" s="27" t="str">
        <f aca="false">_xlfn.IFS(C3290&lt;18,"Child (0-17)",C3290&lt;40,"Young Adult (18-39)",C3290&lt;60,"Adult (40-59)",TRUE(),"Senior (60+)")</f>
        <v>Young Adult (18-39)</v>
      </c>
      <c r="Z3290" s="27" t="n">
        <f aca="false">ROUND(G3290-E3290,0)</f>
        <v>1</v>
      </c>
      <c r="AA3290" s="27" t="n">
        <f aca="false">L3290+M3290</f>
        <v>111</v>
      </c>
      <c r="AB3290" s="27" t="n">
        <f aca="false">IFERROR(ROUND(Q3290/AA3290,2),0)</f>
        <v>70.06</v>
      </c>
      <c r="AC3290" s="27" t="str">
        <f aca="false">IF(AND(K3290="Critical",N3290="No"),"URGENT - No Bed","Normal")</f>
        <v>Normal</v>
      </c>
      <c r="AD3290" s="33" t="n">
        <f aca="false">INDEX(Lookup_Tables!$B$3:$B$12,MATCH(H3290,Lookup_Tables!$A$3:$A$12,0))</f>
        <v>2700000</v>
      </c>
      <c r="AE3290" s="27" t="str">
        <f aca="false">INDEX(Lookup_Tables!$C$3:$C$12,MATCH(H3290,Lookup_Tables!$A$3:$A$12,0))</f>
        <v>Dr. Vikram Singh</v>
      </c>
      <c r="AF3290" s="27" t="str">
        <f aca="false">IFERROR(INDEX(Lookup_Tables!$F$16:$F$45,MATCH(I3290,Lookup_Tables!$E$16:$E$45,0)),"N/A")</f>
        <v>EMP228</v>
      </c>
      <c r="AG3290" s="27" t="n">
        <f aca="false">_xlfn.IFS(R3290="Recovered",4,R3290="Referred",3,R3290="Admitted",2,R3290="Deceased",1,TRUE(),0)</f>
        <v>2</v>
      </c>
      <c r="AH3290" s="27" t="str">
        <f aca="false">IF(T3290&gt;=4,"Satisfied",IF(T3290&gt;=3,"Neutral","Needs Improvement"))</f>
        <v>Needs Improvement</v>
      </c>
    </row>
    <row r="3291" customFormat="false" ht="15" hidden="false" customHeight="false" outlineLevel="0" collapsed="false">
      <c r="A3291" s="30" t="s">
        <v>2197</v>
      </c>
      <c r="B3291" s="30" t="s">
        <v>2198</v>
      </c>
      <c r="C3291" s="30" t="n">
        <v>47</v>
      </c>
      <c r="D3291" s="30" t="s">
        <v>121</v>
      </c>
      <c r="E3291" s="31" t="n">
        <v>45297</v>
      </c>
      <c r="F3291" s="30" t="s">
        <v>901</v>
      </c>
      <c r="G3291" s="31" t="n">
        <v>45297</v>
      </c>
      <c r="H3291" s="30" t="s">
        <v>183</v>
      </c>
      <c r="I3291" s="30" t="s">
        <v>430</v>
      </c>
      <c r="J3291" s="30" t="s">
        <v>476</v>
      </c>
      <c r="K3291" s="30" t="s">
        <v>156</v>
      </c>
      <c r="L3291" s="30" t="n">
        <v>29</v>
      </c>
      <c r="M3291" s="30" t="n">
        <v>79</v>
      </c>
      <c r="N3291" s="30" t="s">
        <v>186</v>
      </c>
      <c r="O3291" s="30" t="s">
        <v>139</v>
      </c>
      <c r="P3291" s="30" t="s">
        <v>129</v>
      </c>
      <c r="Q3291" s="32" t="n">
        <v>3805.56</v>
      </c>
      <c r="R3291" s="30" t="s">
        <v>172</v>
      </c>
      <c r="S3291" s="30" t="s">
        <v>131</v>
      </c>
      <c r="T3291" s="30" t="n">
        <v>1</v>
      </c>
      <c r="U3291" s="30" t="n">
        <f aca="false">YEAR(E3291)</f>
        <v>2024</v>
      </c>
      <c r="V3291" s="30" t="str">
        <f aca="false">TEXT(E3291,"MMM-YYYY")</f>
        <v>Jan-2024</v>
      </c>
      <c r="W3291" s="30" t="n">
        <f aca="false">MONTH(E3291)</f>
        <v>1</v>
      </c>
      <c r="X3291" s="30" t="str">
        <f aca="false">TEXT(WEEKDAY(E3291,2),"0")&amp;" - "&amp;TEXT(E3291,"dddd")</f>
        <v>6 - Saturday</v>
      </c>
      <c r="Y3291" s="30" t="str">
        <f aca="false">_xlfn.IFS(C3291&lt;18,"Child (0-17)",C3291&lt;40,"Young Adult (18-39)",C3291&lt;60,"Adult (40-59)",TRUE(),"Senior (60+)")</f>
        <v>Adult (40-59)</v>
      </c>
      <c r="Z3291" s="30" t="n">
        <f aca="false">ROUND(G3291-E3291,0)</f>
        <v>0</v>
      </c>
      <c r="AA3291" s="30" t="n">
        <f aca="false">L3291+M3291</f>
        <v>108</v>
      </c>
      <c r="AB3291" s="30" t="n">
        <f aca="false">IFERROR(ROUND(Q3291/AA3291,2),0)</f>
        <v>35.24</v>
      </c>
      <c r="AC3291" s="30" t="str">
        <f aca="false">IF(AND(K3291="Critical",N3291="No"),"URGENT - No Bed","Normal")</f>
        <v>Normal</v>
      </c>
      <c r="AD3291" s="34" t="n">
        <f aca="false">INDEX(Lookup_Tables!$B$3:$B$12,MATCH(H3291,Lookup_Tables!$A$3:$A$12,0))</f>
        <v>3100000</v>
      </c>
      <c r="AE3291" s="30" t="str">
        <f aca="false">INDEX(Lookup_Tables!$C$3:$C$12,MATCH(H3291,Lookup_Tables!$A$3:$A$12,0))</f>
        <v>Dr. Kavita Rao</v>
      </c>
      <c r="AF3291" s="30" t="str">
        <f aca="false">IFERROR(INDEX(Lookup_Tables!$F$16:$F$45,MATCH(I3291,Lookup_Tables!$E$16:$E$45,0)),"N/A")</f>
        <v>EMP224</v>
      </c>
      <c r="AG3291" s="30" t="n">
        <f aca="false">_xlfn.IFS(R3291="Recovered",4,R3291="Referred",3,R3291="Admitted",2,R3291="Deceased",1,TRUE(),0)</f>
        <v>2</v>
      </c>
      <c r="AH3291" s="30" t="str">
        <f aca="false">IF(T3291&gt;=4,"Satisfied",IF(T3291&gt;=3,"Neutral","Needs Improvement"))</f>
        <v>Needs Improvement</v>
      </c>
    </row>
    <row r="3292" customFormat="false" ht="15" hidden="false" customHeight="false" outlineLevel="0" collapsed="false">
      <c r="A3292" s="27" t="s">
        <v>5075</v>
      </c>
      <c r="B3292" s="27" t="s">
        <v>1319</v>
      </c>
      <c r="C3292" s="27" t="n">
        <v>36</v>
      </c>
      <c r="D3292" s="27" t="s">
        <v>121</v>
      </c>
      <c r="E3292" s="28" t="n">
        <v>45438</v>
      </c>
      <c r="F3292" s="27" t="s">
        <v>503</v>
      </c>
      <c r="G3292" s="28" t="n">
        <v>45438</v>
      </c>
      <c r="H3292" s="27" t="s">
        <v>242</v>
      </c>
      <c r="I3292" s="27" t="s">
        <v>243</v>
      </c>
      <c r="J3292" s="27" t="s">
        <v>244</v>
      </c>
      <c r="K3292" s="27" t="s">
        <v>156</v>
      </c>
      <c r="L3292" s="27" t="n">
        <v>63</v>
      </c>
      <c r="M3292" s="27" t="n">
        <v>79</v>
      </c>
      <c r="N3292" s="27" t="s">
        <v>186</v>
      </c>
      <c r="O3292" s="27" t="s">
        <v>139</v>
      </c>
      <c r="P3292" s="27" t="s">
        <v>150</v>
      </c>
      <c r="Q3292" s="29" t="n">
        <v>4842.45</v>
      </c>
      <c r="R3292" s="27" t="s">
        <v>130</v>
      </c>
      <c r="S3292" s="27" t="s">
        <v>223</v>
      </c>
      <c r="T3292" s="27" t="n">
        <v>4</v>
      </c>
      <c r="U3292" s="27" t="n">
        <f aca="false">YEAR(E3292)</f>
        <v>2024</v>
      </c>
      <c r="V3292" s="27" t="str">
        <f aca="false">TEXT(E3292,"MMM-YYYY")</f>
        <v>May-2024</v>
      </c>
      <c r="W3292" s="27" t="n">
        <f aca="false">MONTH(E3292)</f>
        <v>5</v>
      </c>
      <c r="X3292" s="27" t="str">
        <f aca="false">TEXT(WEEKDAY(E3292,2),"0")&amp;" - "&amp;TEXT(E3292,"dddd")</f>
        <v>7 - Sunday</v>
      </c>
      <c r="Y3292" s="27" t="str">
        <f aca="false">_xlfn.IFS(C3292&lt;18,"Child (0-17)",C3292&lt;40,"Young Adult (18-39)",C3292&lt;60,"Adult (40-59)",TRUE(),"Senior (60+)")</f>
        <v>Young Adult (18-39)</v>
      </c>
      <c r="Z3292" s="27" t="n">
        <f aca="false">ROUND(G3292-E3292,0)</f>
        <v>0</v>
      </c>
      <c r="AA3292" s="27" t="n">
        <f aca="false">L3292+M3292</f>
        <v>142</v>
      </c>
      <c r="AB3292" s="27" t="n">
        <f aca="false">IFERROR(ROUND(Q3292/AA3292,2),0)</f>
        <v>34.1</v>
      </c>
      <c r="AC3292" s="27" t="str">
        <f aca="false">IF(AND(K3292="Critical",N3292="No"),"URGENT - No Bed","Normal")</f>
        <v>Normal</v>
      </c>
      <c r="AD3292" s="33" t="n">
        <f aca="false">INDEX(Lookup_Tables!$B$3:$B$12,MATCH(H3292,Lookup_Tables!$A$3:$A$12,0))</f>
        <v>3000000</v>
      </c>
      <c r="AE3292" s="27" t="str">
        <f aca="false">INDEX(Lookup_Tables!$C$3:$C$12,MATCH(H3292,Lookup_Tables!$A$3:$A$12,0))</f>
        <v>Dr. Pooja Iyer</v>
      </c>
      <c r="AF3292" s="27" t="str">
        <f aca="false">IFERROR(INDEX(Lookup_Tables!$F$16:$F$45,MATCH(I3292,Lookup_Tables!$E$16:$E$45,0)),"N/A")</f>
        <v>EMP214</v>
      </c>
      <c r="AG3292" s="27" t="n">
        <f aca="false">_xlfn.IFS(R3292="Recovered",4,R3292="Referred",3,R3292="Admitted",2,R3292="Deceased",1,TRUE(),0)</f>
        <v>4</v>
      </c>
      <c r="AH3292" s="27" t="str">
        <f aca="false">IF(T3292&gt;=4,"Satisfied",IF(T3292&gt;=3,"Neutral","Needs Improvement"))</f>
        <v>Satisfied</v>
      </c>
    </row>
    <row r="3293" customFormat="false" ht="15" hidden="false" customHeight="false" outlineLevel="0" collapsed="false">
      <c r="A3293" s="30" t="s">
        <v>6432</v>
      </c>
      <c r="B3293" s="30" t="s">
        <v>2122</v>
      </c>
      <c r="C3293" s="30" t="n">
        <v>36</v>
      </c>
      <c r="D3293" s="30" t="s">
        <v>181</v>
      </c>
      <c r="E3293" s="31" t="n">
        <v>45316</v>
      </c>
      <c r="F3293" s="30" t="s">
        <v>134</v>
      </c>
      <c r="G3293" s="31" t="n">
        <v>45317</v>
      </c>
      <c r="H3293" s="30" t="s">
        <v>236</v>
      </c>
      <c r="I3293" s="30" t="s">
        <v>266</v>
      </c>
      <c r="J3293" s="30" t="s">
        <v>287</v>
      </c>
      <c r="K3293" s="30" t="s">
        <v>156</v>
      </c>
      <c r="L3293" s="30" t="n">
        <v>44</v>
      </c>
      <c r="M3293" s="30" t="n">
        <v>41</v>
      </c>
      <c r="N3293" s="30" t="s">
        <v>186</v>
      </c>
      <c r="O3293" s="30" t="s">
        <v>139</v>
      </c>
      <c r="P3293" s="30" t="s">
        <v>129</v>
      </c>
      <c r="Q3293" s="32" t="n">
        <v>2942.91</v>
      </c>
      <c r="R3293" s="30" t="s">
        <v>130</v>
      </c>
      <c r="S3293" s="30" t="s">
        <v>131</v>
      </c>
      <c r="T3293" s="30" t="n">
        <v>2</v>
      </c>
      <c r="U3293" s="30" t="n">
        <f aca="false">YEAR(E3293)</f>
        <v>2024</v>
      </c>
      <c r="V3293" s="30" t="str">
        <f aca="false">TEXT(E3293,"MMM-YYYY")</f>
        <v>Jan-2024</v>
      </c>
      <c r="W3293" s="30" t="n">
        <f aca="false">MONTH(E3293)</f>
        <v>1</v>
      </c>
      <c r="X3293" s="30" t="str">
        <f aca="false">TEXT(WEEKDAY(E3293,2),"0")&amp;" - "&amp;TEXT(E3293,"dddd")</f>
        <v>4 - Thursday</v>
      </c>
      <c r="Y3293" s="30" t="str">
        <f aca="false">_xlfn.IFS(C3293&lt;18,"Child (0-17)",C3293&lt;40,"Young Adult (18-39)",C3293&lt;60,"Adult (40-59)",TRUE(),"Senior (60+)")</f>
        <v>Young Adult (18-39)</v>
      </c>
      <c r="Z3293" s="30" t="n">
        <f aca="false">ROUND(G3293-E3293,0)</f>
        <v>1</v>
      </c>
      <c r="AA3293" s="30" t="n">
        <f aca="false">L3293+M3293</f>
        <v>85</v>
      </c>
      <c r="AB3293" s="30" t="n">
        <f aca="false">IFERROR(ROUND(Q3293/AA3293,2),0)</f>
        <v>34.62</v>
      </c>
      <c r="AC3293" s="30" t="str">
        <f aca="false">IF(AND(K3293="Critical",N3293="No"),"URGENT - No Bed","Normal")</f>
        <v>Normal</v>
      </c>
      <c r="AD3293" s="34" t="n">
        <f aca="false">INDEX(Lookup_Tables!$B$3:$B$12,MATCH(H3293,Lookup_Tables!$A$3:$A$12,0))</f>
        <v>3900000</v>
      </c>
      <c r="AE3293" s="30" t="str">
        <f aca="false">INDEX(Lookup_Tables!$C$3:$C$12,MATCH(H3293,Lookup_Tables!$A$3:$A$12,0))</f>
        <v>Dr. Rina Mehta</v>
      </c>
      <c r="AF3293" s="30" t="str">
        <f aca="false">IFERROR(INDEX(Lookup_Tables!$F$16:$F$45,MATCH(I3293,Lookup_Tables!$E$16:$E$45,0)),"N/A")</f>
        <v>EMP217</v>
      </c>
      <c r="AG3293" s="30" t="n">
        <f aca="false">_xlfn.IFS(R3293="Recovered",4,R3293="Referred",3,R3293="Admitted",2,R3293="Deceased",1,TRUE(),0)</f>
        <v>4</v>
      </c>
      <c r="AH3293" s="30" t="str">
        <f aca="false">IF(T3293&gt;=4,"Satisfied",IF(T3293&gt;=3,"Neutral","Needs Improvement"))</f>
        <v>Needs Improvement</v>
      </c>
    </row>
    <row r="3294" customFormat="false" ht="15" hidden="false" customHeight="false" outlineLevel="0" collapsed="false">
      <c r="A3294" s="27" t="s">
        <v>865</v>
      </c>
      <c r="B3294" s="27" t="s">
        <v>866</v>
      </c>
      <c r="C3294" s="27" t="n">
        <v>73</v>
      </c>
      <c r="D3294" s="27" t="s">
        <v>121</v>
      </c>
      <c r="E3294" s="28" t="n">
        <v>45365</v>
      </c>
      <c r="F3294" s="27" t="s">
        <v>265</v>
      </c>
      <c r="G3294" s="28" t="n">
        <v>45365</v>
      </c>
      <c r="H3294" s="27" t="s">
        <v>242</v>
      </c>
      <c r="I3294" s="27" t="s">
        <v>466</v>
      </c>
      <c r="J3294" s="27" t="s">
        <v>422</v>
      </c>
      <c r="K3294" s="27" t="s">
        <v>156</v>
      </c>
      <c r="L3294" s="27" t="n">
        <v>19</v>
      </c>
      <c r="M3294" s="27" t="n">
        <v>62</v>
      </c>
      <c r="N3294" s="27" t="s">
        <v>127</v>
      </c>
      <c r="O3294" s="27" t="s">
        <v>139</v>
      </c>
      <c r="P3294" s="27" t="s">
        <v>187</v>
      </c>
      <c r="Q3294" s="29" t="n">
        <v>3465.53</v>
      </c>
      <c r="R3294" s="27" t="s">
        <v>130</v>
      </c>
      <c r="S3294" s="27" t="s">
        <v>197</v>
      </c>
      <c r="T3294" s="27" t="n">
        <v>4</v>
      </c>
      <c r="U3294" s="27" t="n">
        <f aca="false">YEAR(E3294)</f>
        <v>2024</v>
      </c>
      <c r="V3294" s="27" t="str">
        <f aca="false">TEXT(E3294,"MMM-YYYY")</f>
        <v>Mar-2024</v>
      </c>
      <c r="W3294" s="27" t="n">
        <f aca="false">MONTH(E3294)</f>
        <v>3</v>
      </c>
      <c r="X3294" s="27" t="str">
        <f aca="false">TEXT(WEEKDAY(E3294,2),"0")&amp;" - "&amp;TEXT(E3294,"dddd")</f>
        <v>4 - Thursday</v>
      </c>
      <c r="Y3294" s="27" t="str">
        <f aca="false">_xlfn.IFS(C3294&lt;18,"Child (0-17)",C3294&lt;40,"Young Adult (18-39)",C3294&lt;60,"Adult (40-59)",TRUE(),"Senior (60+)")</f>
        <v>Senior (60+)</v>
      </c>
      <c r="Z3294" s="27" t="n">
        <f aca="false">ROUND(G3294-E3294,0)</f>
        <v>0</v>
      </c>
      <c r="AA3294" s="27" t="n">
        <f aca="false">L3294+M3294</f>
        <v>81</v>
      </c>
      <c r="AB3294" s="27" t="n">
        <f aca="false">IFERROR(ROUND(Q3294/AA3294,2),0)</f>
        <v>42.78</v>
      </c>
      <c r="AC3294" s="27" t="str">
        <f aca="false">IF(AND(K3294="Critical",N3294="No"),"URGENT - No Bed","Normal")</f>
        <v>Normal</v>
      </c>
      <c r="AD3294" s="33" t="n">
        <f aca="false">INDEX(Lookup_Tables!$B$3:$B$12,MATCH(H3294,Lookup_Tables!$A$3:$A$12,0))</f>
        <v>3000000</v>
      </c>
      <c r="AE3294" s="27" t="str">
        <f aca="false">INDEX(Lookup_Tables!$C$3:$C$12,MATCH(H3294,Lookup_Tables!$A$3:$A$12,0))</f>
        <v>Dr. Pooja Iyer</v>
      </c>
      <c r="AF3294" s="27" t="str">
        <f aca="false">IFERROR(INDEX(Lookup_Tables!$F$16:$F$45,MATCH(I3294,Lookup_Tables!$E$16:$E$45,0)),"N/A")</f>
        <v>EMP212</v>
      </c>
      <c r="AG3294" s="27" t="n">
        <f aca="false">_xlfn.IFS(R3294="Recovered",4,R3294="Referred",3,R3294="Admitted",2,R3294="Deceased",1,TRUE(),0)</f>
        <v>4</v>
      </c>
      <c r="AH3294" s="27" t="str">
        <f aca="false">IF(T3294&gt;=4,"Satisfied",IF(T3294&gt;=3,"Neutral","Needs Improvement"))</f>
        <v>Satisfied</v>
      </c>
    </row>
    <row r="3295" customFormat="false" ht="15" hidden="false" customHeight="false" outlineLevel="0" collapsed="false">
      <c r="A3295" s="30" t="s">
        <v>4924</v>
      </c>
      <c r="B3295" s="30" t="s">
        <v>4925</v>
      </c>
      <c r="C3295" s="30" t="n">
        <v>70</v>
      </c>
      <c r="D3295" s="30" t="s">
        <v>121</v>
      </c>
      <c r="E3295" s="31" t="n">
        <v>45315</v>
      </c>
      <c r="F3295" s="30" t="s">
        <v>429</v>
      </c>
      <c r="G3295" s="31" t="n">
        <v>45320</v>
      </c>
      <c r="H3295" s="30" t="s">
        <v>168</v>
      </c>
      <c r="I3295" s="30" t="s">
        <v>169</v>
      </c>
      <c r="J3295" s="30" t="s">
        <v>191</v>
      </c>
      <c r="K3295" s="30" t="s">
        <v>126</v>
      </c>
      <c r="L3295" s="30" t="n">
        <v>14</v>
      </c>
      <c r="M3295" s="30" t="n">
        <v>67</v>
      </c>
      <c r="N3295" s="30" t="s">
        <v>186</v>
      </c>
      <c r="O3295" s="30" t="s">
        <v>128</v>
      </c>
      <c r="P3295" s="30" t="s">
        <v>129</v>
      </c>
      <c r="Q3295" s="32" t="n">
        <v>6569.71</v>
      </c>
      <c r="R3295" s="30" t="s">
        <v>130</v>
      </c>
      <c r="S3295" s="30" t="s">
        <v>223</v>
      </c>
      <c r="T3295" s="30" t="n">
        <v>4</v>
      </c>
      <c r="U3295" s="30" t="n">
        <f aca="false">YEAR(E3295)</f>
        <v>2024</v>
      </c>
      <c r="V3295" s="30" t="str">
        <f aca="false">TEXT(E3295,"MMM-YYYY")</f>
        <v>Jan-2024</v>
      </c>
      <c r="W3295" s="30" t="n">
        <f aca="false">MONTH(E3295)</f>
        <v>1</v>
      </c>
      <c r="X3295" s="30" t="str">
        <f aca="false">TEXT(WEEKDAY(E3295,2),"0")&amp;" - "&amp;TEXT(E3295,"dddd")</f>
        <v>3 - Wednesday</v>
      </c>
      <c r="Y3295" s="30" t="str">
        <f aca="false">_xlfn.IFS(C3295&lt;18,"Child (0-17)",C3295&lt;40,"Young Adult (18-39)",C3295&lt;60,"Adult (40-59)",TRUE(),"Senior (60+)")</f>
        <v>Senior (60+)</v>
      </c>
      <c r="Z3295" s="30" t="n">
        <f aca="false">ROUND(G3295-E3295,0)</f>
        <v>5</v>
      </c>
      <c r="AA3295" s="30" t="n">
        <f aca="false">L3295+M3295</f>
        <v>81</v>
      </c>
      <c r="AB3295" s="30" t="n">
        <f aca="false">IFERROR(ROUND(Q3295/AA3295,2),0)</f>
        <v>81.11</v>
      </c>
      <c r="AC3295" s="30" t="str">
        <f aca="false">IF(AND(K3295="Critical",N3295="No"),"URGENT - No Bed","Normal")</f>
        <v>Normal</v>
      </c>
      <c r="AD3295" s="34" t="n">
        <f aca="false">INDEX(Lookup_Tables!$B$3:$B$12,MATCH(H3295,Lookup_Tables!$A$3:$A$12,0))</f>
        <v>4400000</v>
      </c>
      <c r="AE3295" s="30" t="str">
        <f aca="false">INDEX(Lookup_Tables!$C$3:$C$12,MATCH(H3295,Lookup_Tables!$A$3:$A$12,0))</f>
        <v>Dr. Neha Chopra</v>
      </c>
      <c r="AF3295" s="30" t="str">
        <f aca="false">IFERROR(INDEX(Lookup_Tables!$F$16:$F$45,MATCH(I3295,Lookup_Tables!$E$16:$E$45,0)),"N/A")</f>
        <v>EMP220</v>
      </c>
      <c r="AG3295" s="30" t="n">
        <f aca="false">_xlfn.IFS(R3295="Recovered",4,R3295="Referred",3,R3295="Admitted",2,R3295="Deceased",1,TRUE(),0)</f>
        <v>4</v>
      </c>
      <c r="AH3295" s="30" t="str">
        <f aca="false">IF(T3295&gt;=4,"Satisfied",IF(T3295&gt;=3,"Neutral","Needs Improvement"))</f>
        <v>Satisfied</v>
      </c>
    </row>
    <row r="3296" customFormat="false" ht="15" hidden="false" customHeight="false" outlineLevel="0" collapsed="false">
      <c r="A3296" s="27" t="s">
        <v>1747</v>
      </c>
      <c r="B3296" s="27" t="s">
        <v>437</v>
      </c>
      <c r="C3296" s="27" t="n">
        <v>24</v>
      </c>
      <c r="D3296" s="27" t="s">
        <v>121</v>
      </c>
      <c r="E3296" s="28" t="n">
        <v>45616</v>
      </c>
      <c r="F3296" s="27" t="s">
        <v>247</v>
      </c>
      <c r="G3296" s="28" t="n">
        <v>45617</v>
      </c>
      <c r="H3296" s="27" t="s">
        <v>183</v>
      </c>
      <c r="I3296" s="27" t="s">
        <v>212</v>
      </c>
      <c r="J3296" s="27" t="s">
        <v>476</v>
      </c>
      <c r="K3296" s="27" t="s">
        <v>138</v>
      </c>
      <c r="L3296" s="27" t="n">
        <v>31</v>
      </c>
      <c r="M3296" s="27" t="n">
        <v>23</v>
      </c>
      <c r="N3296" s="27" t="s">
        <v>127</v>
      </c>
      <c r="O3296" s="27" t="s">
        <v>149</v>
      </c>
      <c r="P3296" s="27" t="s">
        <v>150</v>
      </c>
      <c r="Q3296" s="29" t="n">
        <v>1245.06</v>
      </c>
      <c r="R3296" s="27" t="s">
        <v>130</v>
      </c>
      <c r="S3296" s="27" t="s">
        <v>192</v>
      </c>
      <c r="T3296" s="27" t="n">
        <v>4</v>
      </c>
      <c r="U3296" s="27" t="n">
        <f aca="false">YEAR(E3296)</f>
        <v>2024</v>
      </c>
      <c r="V3296" s="27" t="str">
        <f aca="false">TEXT(E3296,"MMM-YYYY")</f>
        <v>Nov-2024</v>
      </c>
      <c r="W3296" s="27" t="n">
        <f aca="false">MONTH(E3296)</f>
        <v>11</v>
      </c>
      <c r="X3296" s="27" t="str">
        <f aca="false">TEXT(WEEKDAY(E3296,2),"0")&amp;" - "&amp;TEXT(E3296,"dddd")</f>
        <v>3 - Wednesday</v>
      </c>
      <c r="Y3296" s="27" t="str">
        <f aca="false">_xlfn.IFS(C3296&lt;18,"Child (0-17)",C3296&lt;40,"Young Adult (18-39)",C3296&lt;60,"Adult (40-59)",TRUE(),"Senior (60+)")</f>
        <v>Young Adult (18-39)</v>
      </c>
      <c r="Z3296" s="27" t="n">
        <f aca="false">ROUND(G3296-E3296,0)</f>
        <v>1</v>
      </c>
      <c r="AA3296" s="27" t="n">
        <f aca="false">L3296+M3296</f>
        <v>54</v>
      </c>
      <c r="AB3296" s="27" t="n">
        <f aca="false">IFERROR(ROUND(Q3296/AA3296,2),0)</f>
        <v>23.06</v>
      </c>
      <c r="AC3296" s="27" t="str">
        <f aca="false">IF(AND(K3296="Critical",N3296="No"),"URGENT - No Bed","Normal")</f>
        <v>Normal</v>
      </c>
      <c r="AD3296" s="33" t="n">
        <f aca="false">INDEX(Lookup_Tables!$B$3:$B$12,MATCH(H3296,Lookup_Tables!$A$3:$A$12,0))</f>
        <v>3100000</v>
      </c>
      <c r="AE3296" s="27" t="str">
        <f aca="false">INDEX(Lookup_Tables!$C$3:$C$12,MATCH(H3296,Lookup_Tables!$A$3:$A$12,0))</f>
        <v>Dr. Kavita Rao</v>
      </c>
      <c r="AF3296" s="27" t="str">
        <f aca="false">IFERROR(INDEX(Lookup_Tables!$F$16:$F$45,MATCH(I3296,Lookup_Tables!$E$16:$E$45,0)),"N/A")</f>
        <v>EMP225</v>
      </c>
      <c r="AG3296" s="27" t="n">
        <f aca="false">_xlfn.IFS(R3296="Recovered",4,R3296="Referred",3,R3296="Admitted",2,R3296="Deceased",1,TRUE(),0)</f>
        <v>4</v>
      </c>
      <c r="AH3296" s="27" t="str">
        <f aca="false">IF(T3296&gt;=4,"Satisfied",IF(T3296&gt;=3,"Neutral","Needs Improvement"))</f>
        <v>Satisfied</v>
      </c>
    </row>
    <row r="3297" customFormat="false" ht="15" hidden="false" customHeight="false" outlineLevel="0" collapsed="false">
      <c r="A3297" s="30" t="s">
        <v>470</v>
      </c>
      <c r="B3297" s="30" t="s">
        <v>471</v>
      </c>
      <c r="C3297" s="30" t="n">
        <v>37</v>
      </c>
      <c r="D3297" s="30" t="s">
        <v>181</v>
      </c>
      <c r="E3297" s="31" t="n">
        <v>45466</v>
      </c>
      <c r="F3297" s="30" t="s">
        <v>472</v>
      </c>
      <c r="G3297" s="31" t="n">
        <v>45468</v>
      </c>
      <c r="H3297" s="30" t="s">
        <v>236</v>
      </c>
      <c r="I3297" s="30" t="s">
        <v>266</v>
      </c>
      <c r="J3297" s="30" t="s">
        <v>455</v>
      </c>
      <c r="K3297" s="30" t="s">
        <v>156</v>
      </c>
      <c r="L3297" s="30" t="n">
        <v>20</v>
      </c>
      <c r="M3297" s="30" t="n">
        <v>52</v>
      </c>
      <c r="N3297" s="30" t="s">
        <v>127</v>
      </c>
      <c r="O3297" s="30" t="s">
        <v>139</v>
      </c>
      <c r="P3297" s="30" t="s">
        <v>187</v>
      </c>
      <c r="Q3297" s="32" t="n">
        <v>4160.51</v>
      </c>
      <c r="R3297" s="30" t="s">
        <v>130</v>
      </c>
      <c r="S3297" s="30" t="s">
        <v>178</v>
      </c>
      <c r="T3297" s="30" t="n">
        <v>3</v>
      </c>
      <c r="U3297" s="30" t="n">
        <f aca="false">YEAR(E3297)</f>
        <v>2024</v>
      </c>
      <c r="V3297" s="30" t="str">
        <f aca="false">TEXT(E3297,"MMM-YYYY")</f>
        <v>Jun-2024</v>
      </c>
      <c r="W3297" s="30" t="n">
        <f aca="false">MONTH(E3297)</f>
        <v>6</v>
      </c>
      <c r="X3297" s="30" t="str">
        <f aca="false">TEXT(WEEKDAY(E3297,2),"0")&amp;" - "&amp;TEXT(E3297,"dddd")</f>
        <v>7 - Sunday</v>
      </c>
      <c r="Y3297" s="30" t="str">
        <f aca="false">_xlfn.IFS(C3297&lt;18,"Child (0-17)",C3297&lt;40,"Young Adult (18-39)",C3297&lt;60,"Adult (40-59)",TRUE(),"Senior (60+)")</f>
        <v>Young Adult (18-39)</v>
      </c>
      <c r="Z3297" s="30" t="n">
        <f aca="false">ROUND(G3297-E3297,0)</f>
        <v>2</v>
      </c>
      <c r="AA3297" s="30" t="n">
        <f aca="false">L3297+M3297</f>
        <v>72</v>
      </c>
      <c r="AB3297" s="30" t="n">
        <f aca="false">IFERROR(ROUND(Q3297/AA3297,2),0)</f>
        <v>57.78</v>
      </c>
      <c r="AC3297" s="30" t="str">
        <f aca="false">IF(AND(K3297="Critical",N3297="No"),"URGENT - No Bed","Normal")</f>
        <v>Normal</v>
      </c>
      <c r="AD3297" s="34" t="n">
        <f aca="false">INDEX(Lookup_Tables!$B$3:$B$12,MATCH(H3297,Lookup_Tables!$A$3:$A$12,0))</f>
        <v>3900000</v>
      </c>
      <c r="AE3297" s="30" t="str">
        <f aca="false">INDEX(Lookup_Tables!$C$3:$C$12,MATCH(H3297,Lookup_Tables!$A$3:$A$12,0))</f>
        <v>Dr. Rina Mehta</v>
      </c>
      <c r="AF3297" s="30" t="str">
        <f aca="false">IFERROR(INDEX(Lookup_Tables!$F$16:$F$45,MATCH(I3297,Lookup_Tables!$E$16:$E$45,0)),"N/A")</f>
        <v>EMP217</v>
      </c>
      <c r="AG3297" s="30" t="n">
        <f aca="false">_xlfn.IFS(R3297="Recovered",4,R3297="Referred",3,R3297="Admitted",2,R3297="Deceased",1,TRUE(),0)</f>
        <v>4</v>
      </c>
      <c r="AH3297" s="30" t="str">
        <f aca="false">IF(T3297&gt;=4,"Satisfied",IF(T3297&gt;=3,"Neutral","Needs Improvement"))</f>
        <v>Neutral</v>
      </c>
    </row>
    <row r="3298" customFormat="false" ht="15" hidden="false" customHeight="false" outlineLevel="0" collapsed="false">
      <c r="A3298" s="27" t="s">
        <v>6950</v>
      </c>
      <c r="B3298" s="27" t="s">
        <v>1852</v>
      </c>
      <c r="C3298" s="27" t="n">
        <v>71</v>
      </c>
      <c r="D3298" s="27" t="s">
        <v>121</v>
      </c>
      <c r="E3298" s="28" t="n">
        <v>45552</v>
      </c>
      <c r="F3298" s="27" t="s">
        <v>497</v>
      </c>
      <c r="G3298" s="28" t="n">
        <v>45553</v>
      </c>
      <c r="H3298" s="27" t="s">
        <v>217</v>
      </c>
      <c r="I3298" s="27" t="s">
        <v>392</v>
      </c>
      <c r="J3298" s="27" t="s">
        <v>283</v>
      </c>
      <c r="K3298" s="27" t="s">
        <v>138</v>
      </c>
      <c r="L3298" s="27" t="n">
        <v>61</v>
      </c>
      <c r="M3298" s="27" t="n">
        <v>20</v>
      </c>
      <c r="N3298" s="27" t="s">
        <v>127</v>
      </c>
      <c r="O3298" s="27" t="s">
        <v>139</v>
      </c>
      <c r="P3298" s="27" t="s">
        <v>187</v>
      </c>
      <c r="Q3298" s="29" t="n">
        <v>728.6</v>
      </c>
      <c r="R3298" s="27" t="s">
        <v>130</v>
      </c>
      <c r="S3298" s="27" t="s">
        <v>141</v>
      </c>
      <c r="T3298" s="27" t="n">
        <v>3</v>
      </c>
      <c r="U3298" s="27" t="n">
        <f aca="false">YEAR(E3298)</f>
        <v>2024</v>
      </c>
      <c r="V3298" s="27" t="str">
        <f aca="false">TEXT(E3298,"MMM-YYYY")</f>
        <v>Sep-2024</v>
      </c>
      <c r="W3298" s="27" t="n">
        <f aca="false">MONTH(E3298)</f>
        <v>9</v>
      </c>
      <c r="X3298" s="27" t="str">
        <f aca="false">TEXT(WEEKDAY(E3298,2),"0")&amp;" - "&amp;TEXT(E3298,"dddd")</f>
        <v>2 - Tuesday</v>
      </c>
      <c r="Y3298" s="27" t="str">
        <f aca="false">_xlfn.IFS(C3298&lt;18,"Child (0-17)",C3298&lt;40,"Young Adult (18-39)",C3298&lt;60,"Adult (40-59)",TRUE(),"Senior (60+)")</f>
        <v>Senior (60+)</v>
      </c>
      <c r="Z3298" s="27" t="n">
        <f aca="false">ROUND(G3298-E3298,0)</f>
        <v>1</v>
      </c>
      <c r="AA3298" s="27" t="n">
        <f aca="false">L3298+M3298</f>
        <v>81</v>
      </c>
      <c r="AB3298" s="27" t="n">
        <f aca="false">IFERROR(ROUND(Q3298/AA3298,2),0)</f>
        <v>9</v>
      </c>
      <c r="AC3298" s="27" t="str">
        <f aca="false">IF(AND(K3298="Critical",N3298="No"),"URGENT - No Bed","Normal")</f>
        <v>Normal</v>
      </c>
      <c r="AD3298" s="33" t="n">
        <f aca="false">INDEX(Lookup_Tables!$B$3:$B$12,MATCH(H3298,Lookup_Tables!$A$3:$A$12,0))</f>
        <v>4200000</v>
      </c>
      <c r="AE3298" s="27" t="str">
        <f aca="false">INDEX(Lookup_Tables!$C$3:$C$12,MATCH(H3298,Lookup_Tables!$A$3:$A$12,0))</f>
        <v>Dr. Anil Kapoor</v>
      </c>
      <c r="AF3298" s="27" t="str">
        <f aca="false">IFERROR(INDEX(Lookup_Tables!$F$16:$F$45,MATCH(I3298,Lookup_Tables!$E$16:$E$45,0)),"N/A")</f>
        <v>EMP202</v>
      </c>
      <c r="AG3298" s="27" t="n">
        <f aca="false">_xlfn.IFS(R3298="Recovered",4,R3298="Referred",3,R3298="Admitted",2,R3298="Deceased",1,TRUE(),0)</f>
        <v>4</v>
      </c>
      <c r="AH3298" s="27" t="str">
        <f aca="false">IF(T3298&gt;=4,"Satisfied",IF(T3298&gt;=3,"Neutral","Needs Improvement"))</f>
        <v>Neutral</v>
      </c>
    </row>
    <row r="3299" customFormat="false" ht="15" hidden="false" customHeight="false" outlineLevel="0" collapsed="false">
      <c r="A3299" s="30" t="s">
        <v>6805</v>
      </c>
      <c r="B3299" s="30" t="s">
        <v>2642</v>
      </c>
      <c r="C3299" s="30" t="n">
        <v>5</v>
      </c>
      <c r="D3299" s="30" t="s">
        <v>181</v>
      </c>
      <c r="E3299" s="31" t="n">
        <v>45528</v>
      </c>
      <c r="F3299" s="30" t="s">
        <v>733</v>
      </c>
      <c r="G3299" s="31" t="n">
        <v>45531</v>
      </c>
      <c r="H3299" s="30" t="s">
        <v>242</v>
      </c>
      <c r="I3299" s="30" t="s">
        <v>315</v>
      </c>
      <c r="J3299" s="30" t="s">
        <v>422</v>
      </c>
      <c r="K3299" s="30" t="s">
        <v>156</v>
      </c>
      <c r="L3299" s="30" t="n">
        <v>55</v>
      </c>
      <c r="M3299" s="30" t="n">
        <v>36</v>
      </c>
      <c r="N3299" s="30" t="s">
        <v>127</v>
      </c>
      <c r="O3299" s="30" t="s">
        <v>128</v>
      </c>
      <c r="P3299" s="30" t="s">
        <v>187</v>
      </c>
      <c r="Q3299" s="32" t="n">
        <v>3157.88</v>
      </c>
      <c r="R3299" s="30" t="s">
        <v>130</v>
      </c>
      <c r="S3299" s="30" t="s">
        <v>223</v>
      </c>
      <c r="T3299" s="30" t="n">
        <v>5</v>
      </c>
      <c r="U3299" s="30" t="n">
        <f aca="false">YEAR(E3299)</f>
        <v>2024</v>
      </c>
      <c r="V3299" s="30" t="str">
        <f aca="false">TEXT(E3299,"MMM-YYYY")</f>
        <v>Aug-2024</v>
      </c>
      <c r="W3299" s="30" t="n">
        <f aca="false">MONTH(E3299)</f>
        <v>8</v>
      </c>
      <c r="X3299" s="30" t="str">
        <f aca="false">TEXT(WEEKDAY(E3299,2),"0")&amp;" - "&amp;TEXT(E3299,"dddd")</f>
        <v>6 - Saturday</v>
      </c>
      <c r="Y3299" s="30" t="str">
        <f aca="false">_xlfn.IFS(C3299&lt;18,"Child (0-17)",C3299&lt;40,"Young Adult (18-39)",C3299&lt;60,"Adult (40-59)",TRUE(),"Senior (60+)")</f>
        <v>Child (0-17)</v>
      </c>
      <c r="Z3299" s="30" t="n">
        <f aca="false">ROUND(G3299-E3299,0)</f>
        <v>3</v>
      </c>
      <c r="AA3299" s="30" t="n">
        <f aca="false">L3299+M3299</f>
        <v>91</v>
      </c>
      <c r="AB3299" s="30" t="n">
        <f aca="false">IFERROR(ROUND(Q3299/AA3299,2),0)</f>
        <v>34.7</v>
      </c>
      <c r="AC3299" s="30" t="str">
        <f aca="false">IF(AND(K3299="Critical",N3299="No"),"URGENT - No Bed","Normal")</f>
        <v>Normal</v>
      </c>
      <c r="AD3299" s="34" t="n">
        <f aca="false">INDEX(Lookup_Tables!$B$3:$B$12,MATCH(H3299,Lookup_Tables!$A$3:$A$12,0))</f>
        <v>3000000</v>
      </c>
      <c r="AE3299" s="30" t="str">
        <f aca="false">INDEX(Lookup_Tables!$C$3:$C$12,MATCH(H3299,Lookup_Tables!$A$3:$A$12,0))</f>
        <v>Dr. Pooja Iyer</v>
      </c>
      <c r="AF3299" s="30" t="str">
        <f aca="false">IFERROR(INDEX(Lookup_Tables!$F$16:$F$45,MATCH(I3299,Lookup_Tables!$E$16:$E$45,0)),"N/A")</f>
        <v>EMP213</v>
      </c>
      <c r="AG3299" s="30" t="n">
        <f aca="false">_xlfn.IFS(R3299="Recovered",4,R3299="Referred",3,R3299="Admitted",2,R3299="Deceased",1,TRUE(),0)</f>
        <v>4</v>
      </c>
      <c r="AH3299" s="30" t="str">
        <f aca="false">IF(T3299&gt;=4,"Satisfied",IF(T3299&gt;=3,"Neutral","Needs Improvement"))</f>
        <v>Satisfied</v>
      </c>
    </row>
    <row r="3300" customFormat="false" ht="15" hidden="false" customHeight="false" outlineLevel="0" collapsed="false">
      <c r="A3300" s="27" t="s">
        <v>6318</v>
      </c>
      <c r="B3300" s="27" t="s">
        <v>2545</v>
      </c>
      <c r="C3300" s="27" t="n">
        <v>31</v>
      </c>
      <c r="D3300" s="27" t="s">
        <v>121</v>
      </c>
      <c r="E3300" s="28" t="n">
        <v>45432</v>
      </c>
      <c r="F3300" s="27" t="s">
        <v>853</v>
      </c>
      <c r="G3300" s="28" t="n">
        <v>45432</v>
      </c>
      <c r="H3300" s="27" t="s">
        <v>135</v>
      </c>
      <c r="I3300" s="27" t="s">
        <v>278</v>
      </c>
      <c r="J3300" s="27" t="s">
        <v>618</v>
      </c>
      <c r="K3300" s="27" t="s">
        <v>138</v>
      </c>
      <c r="L3300" s="27" t="n">
        <v>53</v>
      </c>
      <c r="M3300" s="27" t="n">
        <v>21</v>
      </c>
      <c r="N3300" s="27" t="s">
        <v>127</v>
      </c>
      <c r="O3300" s="27" t="s">
        <v>171</v>
      </c>
      <c r="P3300" s="27" t="s">
        <v>187</v>
      </c>
      <c r="Q3300" s="29" t="n">
        <v>2281.94</v>
      </c>
      <c r="R3300" s="27" t="s">
        <v>130</v>
      </c>
      <c r="S3300" s="27" t="s">
        <v>141</v>
      </c>
      <c r="T3300" s="27" t="n">
        <v>3</v>
      </c>
      <c r="U3300" s="27" t="n">
        <f aca="false">YEAR(E3300)</f>
        <v>2024</v>
      </c>
      <c r="V3300" s="27" t="str">
        <f aca="false">TEXT(E3300,"MMM-YYYY")</f>
        <v>May-2024</v>
      </c>
      <c r="W3300" s="27" t="n">
        <f aca="false">MONTH(E3300)</f>
        <v>5</v>
      </c>
      <c r="X3300" s="27" t="str">
        <f aca="false">TEXT(WEEKDAY(E3300,2),"0")&amp;" - "&amp;TEXT(E3300,"dddd")</f>
        <v>1 - Monday</v>
      </c>
      <c r="Y3300" s="27" t="str">
        <f aca="false">_xlfn.IFS(C3300&lt;18,"Child (0-17)",C3300&lt;40,"Young Adult (18-39)",C3300&lt;60,"Adult (40-59)",TRUE(),"Senior (60+)")</f>
        <v>Young Adult (18-39)</v>
      </c>
      <c r="Z3300" s="27" t="n">
        <f aca="false">ROUND(G3300-E3300,0)</f>
        <v>0</v>
      </c>
      <c r="AA3300" s="27" t="n">
        <f aca="false">L3300+M3300</f>
        <v>74</v>
      </c>
      <c r="AB3300" s="27" t="n">
        <f aca="false">IFERROR(ROUND(Q3300/AA3300,2),0)</f>
        <v>30.84</v>
      </c>
      <c r="AC3300" s="27" t="str">
        <f aca="false">IF(AND(K3300="Critical",N3300="No"),"URGENT - No Bed","Normal")</f>
        <v>Normal</v>
      </c>
      <c r="AD3300" s="33" t="n">
        <f aca="false">INDEX(Lookup_Tables!$B$3:$B$12,MATCH(H3300,Lookup_Tables!$A$3:$A$12,0))</f>
        <v>4600000</v>
      </c>
      <c r="AE3300" s="27" t="str">
        <f aca="false">INDEX(Lookup_Tables!$C$3:$C$12,MATCH(H3300,Lookup_Tables!$A$3:$A$12,0))</f>
        <v>Dr. Farhan Khan</v>
      </c>
      <c r="AF3300" s="27" t="str">
        <f aca="false">IFERROR(INDEX(Lookup_Tables!$F$16:$F$45,MATCH(I3300,Lookup_Tables!$E$16:$E$45,0)),"N/A")</f>
        <v>EMP208</v>
      </c>
      <c r="AG3300" s="27" t="n">
        <f aca="false">_xlfn.IFS(R3300="Recovered",4,R3300="Referred",3,R3300="Admitted",2,R3300="Deceased",1,TRUE(),0)</f>
        <v>4</v>
      </c>
      <c r="AH3300" s="27" t="str">
        <f aca="false">IF(T3300&gt;=4,"Satisfied",IF(T3300&gt;=3,"Neutral","Needs Improvement"))</f>
        <v>Neutral</v>
      </c>
    </row>
    <row r="3301" customFormat="false" ht="15" hidden="false" customHeight="false" outlineLevel="0" collapsed="false">
      <c r="A3301" s="30" t="s">
        <v>3228</v>
      </c>
      <c r="B3301" s="30" t="s">
        <v>3229</v>
      </c>
      <c r="C3301" s="30" t="n">
        <v>6</v>
      </c>
      <c r="D3301" s="30" t="s">
        <v>181</v>
      </c>
      <c r="E3301" s="31" t="n">
        <v>45656</v>
      </c>
      <c r="F3301" s="30" t="s">
        <v>1084</v>
      </c>
      <c r="G3301" s="31" t="n">
        <v>45657</v>
      </c>
      <c r="H3301" s="30" t="s">
        <v>242</v>
      </c>
      <c r="I3301" s="30" t="s">
        <v>466</v>
      </c>
      <c r="J3301" s="30" t="s">
        <v>244</v>
      </c>
      <c r="K3301" s="30" t="s">
        <v>156</v>
      </c>
      <c r="L3301" s="30" t="n">
        <v>20</v>
      </c>
      <c r="M3301" s="30" t="n">
        <v>33</v>
      </c>
      <c r="N3301" s="30" t="s">
        <v>186</v>
      </c>
      <c r="O3301" s="30" t="s">
        <v>139</v>
      </c>
      <c r="P3301" s="30" t="s">
        <v>187</v>
      </c>
      <c r="Q3301" s="32" t="n">
        <v>4226.25</v>
      </c>
      <c r="R3301" s="30" t="s">
        <v>130</v>
      </c>
      <c r="S3301" s="30" t="s">
        <v>223</v>
      </c>
      <c r="T3301" s="30" t="n">
        <v>5</v>
      </c>
      <c r="U3301" s="30" t="n">
        <f aca="false">YEAR(E3301)</f>
        <v>2024</v>
      </c>
      <c r="V3301" s="30" t="str">
        <f aca="false">TEXT(E3301,"MMM-YYYY")</f>
        <v>Dec-2024</v>
      </c>
      <c r="W3301" s="30" t="n">
        <f aca="false">MONTH(E3301)</f>
        <v>12</v>
      </c>
      <c r="X3301" s="30" t="str">
        <f aca="false">TEXT(WEEKDAY(E3301,2),"0")&amp;" - "&amp;TEXT(E3301,"dddd")</f>
        <v>1 - Monday</v>
      </c>
      <c r="Y3301" s="30" t="str">
        <f aca="false">_xlfn.IFS(C3301&lt;18,"Child (0-17)",C3301&lt;40,"Young Adult (18-39)",C3301&lt;60,"Adult (40-59)",TRUE(),"Senior (60+)")</f>
        <v>Child (0-17)</v>
      </c>
      <c r="Z3301" s="30" t="n">
        <f aca="false">ROUND(G3301-E3301,0)</f>
        <v>1</v>
      </c>
      <c r="AA3301" s="30" t="n">
        <f aca="false">L3301+M3301</f>
        <v>53</v>
      </c>
      <c r="AB3301" s="30" t="n">
        <f aca="false">IFERROR(ROUND(Q3301/AA3301,2),0)</f>
        <v>79.74</v>
      </c>
      <c r="AC3301" s="30" t="str">
        <f aca="false">IF(AND(K3301="Critical",N3301="No"),"URGENT - No Bed","Normal")</f>
        <v>Normal</v>
      </c>
      <c r="AD3301" s="34" t="n">
        <f aca="false">INDEX(Lookup_Tables!$B$3:$B$12,MATCH(H3301,Lookup_Tables!$A$3:$A$12,0))</f>
        <v>3000000</v>
      </c>
      <c r="AE3301" s="30" t="str">
        <f aca="false">INDEX(Lookup_Tables!$C$3:$C$12,MATCH(H3301,Lookup_Tables!$A$3:$A$12,0))</f>
        <v>Dr. Pooja Iyer</v>
      </c>
      <c r="AF3301" s="30" t="str">
        <f aca="false">IFERROR(INDEX(Lookup_Tables!$F$16:$F$45,MATCH(I3301,Lookup_Tables!$E$16:$E$45,0)),"N/A")</f>
        <v>EMP212</v>
      </c>
      <c r="AG3301" s="30" t="n">
        <f aca="false">_xlfn.IFS(R3301="Recovered",4,R3301="Referred",3,R3301="Admitted",2,R3301="Deceased",1,TRUE(),0)</f>
        <v>4</v>
      </c>
      <c r="AH3301" s="30" t="str">
        <f aca="false">IF(T3301&gt;=4,"Satisfied",IF(T3301&gt;=3,"Neutral","Needs Improvement"))</f>
        <v>Satisfied</v>
      </c>
    </row>
    <row r="3302" customFormat="false" ht="15" hidden="false" customHeight="false" outlineLevel="0" collapsed="false">
      <c r="A3302" s="27" t="s">
        <v>5974</v>
      </c>
      <c r="B3302" s="27" t="s">
        <v>686</v>
      </c>
      <c r="C3302" s="27" t="n">
        <v>16</v>
      </c>
      <c r="D3302" s="27" t="s">
        <v>121</v>
      </c>
      <c r="E3302" s="28" t="n">
        <v>45427</v>
      </c>
      <c r="F3302" s="27" t="s">
        <v>948</v>
      </c>
      <c r="G3302" s="28" t="n">
        <v>45432</v>
      </c>
      <c r="H3302" s="27" t="s">
        <v>217</v>
      </c>
      <c r="I3302" s="27" t="s">
        <v>282</v>
      </c>
      <c r="J3302" s="27" t="s">
        <v>483</v>
      </c>
      <c r="K3302" s="27" t="s">
        <v>126</v>
      </c>
      <c r="L3302" s="27" t="n">
        <v>15</v>
      </c>
      <c r="M3302" s="27" t="n">
        <v>127</v>
      </c>
      <c r="N3302" s="27" t="s">
        <v>186</v>
      </c>
      <c r="O3302" s="27" t="s">
        <v>128</v>
      </c>
      <c r="P3302" s="27" t="s">
        <v>187</v>
      </c>
      <c r="Q3302" s="29" t="n">
        <v>9392.64</v>
      </c>
      <c r="R3302" s="27" t="s">
        <v>268</v>
      </c>
      <c r="S3302" s="27" t="s">
        <v>178</v>
      </c>
      <c r="T3302" s="27" t="n">
        <v>3</v>
      </c>
      <c r="U3302" s="27" t="n">
        <f aca="false">YEAR(E3302)</f>
        <v>2024</v>
      </c>
      <c r="V3302" s="27" t="str">
        <f aca="false">TEXT(E3302,"MMM-YYYY")</f>
        <v>May-2024</v>
      </c>
      <c r="W3302" s="27" t="n">
        <f aca="false">MONTH(E3302)</f>
        <v>5</v>
      </c>
      <c r="X3302" s="27" t="str">
        <f aca="false">TEXT(WEEKDAY(E3302,2),"0")&amp;" - "&amp;TEXT(E3302,"dddd")</f>
        <v>3 - Wednesday</v>
      </c>
      <c r="Y3302" s="27" t="str">
        <f aca="false">_xlfn.IFS(C3302&lt;18,"Child (0-17)",C3302&lt;40,"Young Adult (18-39)",C3302&lt;60,"Adult (40-59)",TRUE(),"Senior (60+)")</f>
        <v>Child (0-17)</v>
      </c>
      <c r="Z3302" s="27" t="n">
        <f aca="false">ROUND(G3302-E3302,0)</f>
        <v>5</v>
      </c>
      <c r="AA3302" s="27" t="n">
        <f aca="false">L3302+M3302</f>
        <v>142</v>
      </c>
      <c r="AB3302" s="27" t="n">
        <f aca="false">IFERROR(ROUND(Q3302/AA3302,2),0)</f>
        <v>66.15</v>
      </c>
      <c r="AC3302" s="27" t="str">
        <f aca="false">IF(AND(K3302="Critical",N3302="No"),"URGENT - No Bed","Normal")</f>
        <v>Normal</v>
      </c>
      <c r="AD3302" s="33" t="n">
        <f aca="false">INDEX(Lookup_Tables!$B$3:$B$12,MATCH(H3302,Lookup_Tables!$A$3:$A$12,0))</f>
        <v>4200000</v>
      </c>
      <c r="AE3302" s="27" t="str">
        <f aca="false">INDEX(Lookup_Tables!$C$3:$C$12,MATCH(H3302,Lookup_Tables!$A$3:$A$12,0))</f>
        <v>Dr. Anil Kapoor</v>
      </c>
      <c r="AF3302" s="27" t="str">
        <f aca="false">IFERROR(INDEX(Lookup_Tables!$F$16:$F$45,MATCH(I3302,Lookup_Tables!$E$16:$E$45,0)),"N/A")</f>
        <v>EMP200</v>
      </c>
      <c r="AG3302" s="27" t="n">
        <f aca="false">_xlfn.IFS(R3302="Recovered",4,R3302="Referred",3,R3302="Admitted",2,R3302="Deceased",1,TRUE(),0)</f>
        <v>3</v>
      </c>
      <c r="AH3302" s="27" t="str">
        <f aca="false">IF(T3302&gt;=4,"Satisfied",IF(T3302&gt;=3,"Neutral","Needs Improvement"))</f>
        <v>Neutral</v>
      </c>
    </row>
    <row r="3303" customFormat="false" ht="15" hidden="false" customHeight="false" outlineLevel="0" collapsed="false">
      <c r="A3303" s="30" t="s">
        <v>6513</v>
      </c>
      <c r="B3303" s="30" t="s">
        <v>1953</v>
      </c>
      <c r="C3303" s="30" t="n">
        <v>60</v>
      </c>
      <c r="D3303" s="30" t="s">
        <v>121</v>
      </c>
      <c r="E3303" s="31" t="n">
        <v>45369</v>
      </c>
      <c r="F3303" s="30" t="s">
        <v>1026</v>
      </c>
      <c r="G3303" s="31" t="n">
        <v>45369</v>
      </c>
      <c r="H3303" s="30" t="s">
        <v>242</v>
      </c>
      <c r="I3303" s="30" t="s">
        <v>466</v>
      </c>
      <c r="J3303" s="30" t="s">
        <v>422</v>
      </c>
      <c r="K3303" s="30" t="s">
        <v>138</v>
      </c>
      <c r="L3303" s="30" t="n">
        <v>74</v>
      </c>
      <c r="M3303" s="30" t="n">
        <v>26</v>
      </c>
      <c r="N3303" s="30" t="s">
        <v>127</v>
      </c>
      <c r="O3303" s="30" t="s">
        <v>171</v>
      </c>
      <c r="P3303" s="30" t="s">
        <v>187</v>
      </c>
      <c r="Q3303" s="32" t="n">
        <v>2654.71</v>
      </c>
      <c r="R3303" s="30" t="s">
        <v>130</v>
      </c>
      <c r="S3303" s="30" t="s">
        <v>197</v>
      </c>
      <c r="T3303" s="30" t="n">
        <v>4</v>
      </c>
      <c r="U3303" s="30" t="n">
        <f aca="false">YEAR(E3303)</f>
        <v>2024</v>
      </c>
      <c r="V3303" s="30" t="str">
        <f aca="false">TEXT(E3303,"MMM-YYYY")</f>
        <v>Mar-2024</v>
      </c>
      <c r="W3303" s="30" t="n">
        <f aca="false">MONTH(E3303)</f>
        <v>3</v>
      </c>
      <c r="X3303" s="30" t="str">
        <f aca="false">TEXT(WEEKDAY(E3303,2),"0")&amp;" - "&amp;TEXT(E3303,"dddd")</f>
        <v>1 - Monday</v>
      </c>
      <c r="Y3303" s="30" t="str">
        <f aca="false">_xlfn.IFS(C3303&lt;18,"Child (0-17)",C3303&lt;40,"Young Adult (18-39)",C3303&lt;60,"Adult (40-59)",TRUE(),"Senior (60+)")</f>
        <v>Senior (60+)</v>
      </c>
      <c r="Z3303" s="30" t="n">
        <f aca="false">ROUND(G3303-E3303,0)</f>
        <v>0</v>
      </c>
      <c r="AA3303" s="30" t="n">
        <f aca="false">L3303+M3303</f>
        <v>100</v>
      </c>
      <c r="AB3303" s="30" t="n">
        <f aca="false">IFERROR(ROUND(Q3303/AA3303,2),0)</f>
        <v>26.55</v>
      </c>
      <c r="AC3303" s="30" t="str">
        <f aca="false">IF(AND(K3303="Critical",N3303="No"),"URGENT - No Bed","Normal")</f>
        <v>Normal</v>
      </c>
      <c r="AD3303" s="34" t="n">
        <f aca="false">INDEX(Lookup_Tables!$B$3:$B$12,MATCH(H3303,Lookup_Tables!$A$3:$A$12,0))</f>
        <v>3000000</v>
      </c>
      <c r="AE3303" s="30" t="str">
        <f aca="false">INDEX(Lookup_Tables!$C$3:$C$12,MATCH(H3303,Lookup_Tables!$A$3:$A$12,0))</f>
        <v>Dr. Pooja Iyer</v>
      </c>
      <c r="AF3303" s="30" t="str">
        <f aca="false">IFERROR(INDEX(Lookup_Tables!$F$16:$F$45,MATCH(I3303,Lookup_Tables!$E$16:$E$45,0)),"N/A")</f>
        <v>EMP212</v>
      </c>
      <c r="AG3303" s="30" t="n">
        <f aca="false">_xlfn.IFS(R3303="Recovered",4,R3303="Referred",3,R3303="Admitted",2,R3303="Deceased",1,TRUE(),0)</f>
        <v>4</v>
      </c>
      <c r="AH3303" s="30" t="str">
        <f aca="false">IF(T3303&gt;=4,"Satisfied",IF(T3303&gt;=3,"Neutral","Needs Improvement"))</f>
        <v>Satisfied</v>
      </c>
    </row>
    <row r="3304" customFormat="false" ht="15" hidden="false" customHeight="false" outlineLevel="0" collapsed="false">
      <c r="A3304" s="27" t="s">
        <v>5000</v>
      </c>
      <c r="B3304" s="27" t="s">
        <v>3697</v>
      </c>
      <c r="C3304" s="27" t="n">
        <v>40</v>
      </c>
      <c r="D3304" s="27" t="s">
        <v>181</v>
      </c>
      <c r="E3304" s="28" t="n">
        <v>45585</v>
      </c>
      <c r="F3304" s="27" t="s">
        <v>710</v>
      </c>
      <c r="G3304" s="28" t="n">
        <v>45586</v>
      </c>
      <c r="H3304" s="27" t="s">
        <v>161</v>
      </c>
      <c r="I3304" s="27" t="s">
        <v>162</v>
      </c>
      <c r="J3304" s="27" t="s">
        <v>426</v>
      </c>
      <c r="K3304" s="27" t="s">
        <v>156</v>
      </c>
      <c r="L3304" s="27" t="n">
        <v>42</v>
      </c>
      <c r="M3304" s="27" t="n">
        <v>41</v>
      </c>
      <c r="N3304" s="27" t="s">
        <v>127</v>
      </c>
      <c r="O3304" s="27" t="s">
        <v>171</v>
      </c>
      <c r="P3304" s="27" t="s">
        <v>187</v>
      </c>
      <c r="Q3304" s="29" t="n">
        <v>3639.67</v>
      </c>
      <c r="R3304" s="27" t="s">
        <v>268</v>
      </c>
      <c r="S3304" s="27" t="s">
        <v>197</v>
      </c>
      <c r="T3304" s="27" t="n">
        <v>1</v>
      </c>
      <c r="U3304" s="27" t="n">
        <f aca="false">YEAR(E3304)</f>
        <v>2024</v>
      </c>
      <c r="V3304" s="27" t="str">
        <f aca="false">TEXT(E3304,"MMM-YYYY")</f>
        <v>Oct-2024</v>
      </c>
      <c r="W3304" s="27" t="n">
        <f aca="false">MONTH(E3304)</f>
        <v>10</v>
      </c>
      <c r="X3304" s="27" t="str">
        <f aca="false">TEXT(WEEKDAY(E3304,2),"0")&amp;" - "&amp;TEXT(E3304,"dddd")</f>
        <v>7 - Sunday</v>
      </c>
      <c r="Y3304" s="27" t="str">
        <f aca="false">_xlfn.IFS(C3304&lt;18,"Child (0-17)",C3304&lt;40,"Young Adult (18-39)",C3304&lt;60,"Adult (40-59)",TRUE(),"Senior (60+)")</f>
        <v>Adult (40-59)</v>
      </c>
      <c r="Z3304" s="27" t="n">
        <f aca="false">ROUND(G3304-E3304,0)</f>
        <v>1</v>
      </c>
      <c r="AA3304" s="27" t="n">
        <f aca="false">L3304+M3304</f>
        <v>83</v>
      </c>
      <c r="AB3304" s="27" t="n">
        <f aca="false">IFERROR(ROUND(Q3304/AA3304,2),0)</f>
        <v>43.85</v>
      </c>
      <c r="AC3304" s="27" t="str">
        <f aca="false">IF(AND(K3304="Critical",N3304="No"),"URGENT - No Bed","Normal")</f>
        <v>Normal</v>
      </c>
      <c r="AD3304" s="33" t="n">
        <f aca="false">INDEX(Lookup_Tables!$B$3:$B$12,MATCH(H3304,Lookup_Tables!$A$3:$A$12,0))</f>
        <v>3600000</v>
      </c>
      <c r="AE3304" s="27" t="str">
        <f aca="false">INDEX(Lookup_Tables!$C$3:$C$12,MATCH(H3304,Lookup_Tables!$A$3:$A$12,0))</f>
        <v>Dr. Sameer Joshi</v>
      </c>
      <c r="AF3304" s="27" t="str">
        <f aca="false">IFERROR(INDEX(Lookup_Tables!$F$16:$F$45,MATCH(I3304,Lookup_Tables!$E$16:$E$45,0)),"N/A")</f>
        <v>EMP222</v>
      </c>
      <c r="AG3304" s="27" t="n">
        <f aca="false">_xlfn.IFS(R3304="Recovered",4,R3304="Referred",3,R3304="Admitted",2,R3304="Deceased",1,TRUE(),0)</f>
        <v>3</v>
      </c>
      <c r="AH3304" s="27" t="str">
        <f aca="false">IF(T3304&gt;=4,"Satisfied",IF(T3304&gt;=3,"Neutral","Needs Improvement"))</f>
        <v>Needs Improvement</v>
      </c>
    </row>
    <row r="3305" customFormat="false" ht="15" hidden="false" customHeight="false" outlineLevel="0" collapsed="false">
      <c r="A3305" s="30" t="s">
        <v>4516</v>
      </c>
      <c r="B3305" s="30" t="s">
        <v>668</v>
      </c>
      <c r="C3305" s="30" t="n">
        <v>25</v>
      </c>
      <c r="D3305" s="30" t="s">
        <v>181</v>
      </c>
      <c r="E3305" s="31" t="n">
        <v>45504</v>
      </c>
      <c r="F3305" s="30" t="s">
        <v>1220</v>
      </c>
      <c r="G3305" s="31" t="n">
        <v>45507</v>
      </c>
      <c r="H3305" s="30" t="s">
        <v>236</v>
      </c>
      <c r="I3305" s="30" t="s">
        <v>237</v>
      </c>
      <c r="J3305" s="30" t="s">
        <v>455</v>
      </c>
      <c r="K3305" s="30" t="s">
        <v>156</v>
      </c>
      <c r="L3305" s="30" t="n">
        <v>42</v>
      </c>
      <c r="M3305" s="30" t="n">
        <v>30</v>
      </c>
      <c r="N3305" s="30" t="s">
        <v>127</v>
      </c>
      <c r="O3305" s="30" t="s">
        <v>171</v>
      </c>
      <c r="P3305" s="30" t="s">
        <v>187</v>
      </c>
      <c r="Q3305" s="32" t="n">
        <v>3394.7</v>
      </c>
      <c r="R3305" s="30" t="s">
        <v>130</v>
      </c>
      <c r="S3305" s="30" t="s">
        <v>192</v>
      </c>
      <c r="T3305" s="30" t="n">
        <v>4</v>
      </c>
      <c r="U3305" s="30" t="n">
        <f aca="false">YEAR(E3305)</f>
        <v>2024</v>
      </c>
      <c r="V3305" s="30" t="str">
        <f aca="false">TEXT(E3305,"MMM-YYYY")</f>
        <v>Jul-2024</v>
      </c>
      <c r="W3305" s="30" t="n">
        <f aca="false">MONTH(E3305)</f>
        <v>7</v>
      </c>
      <c r="X3305" s="30" t="str">
        <f aca="false">TEXT(WEEKDAY(E3305,2),"0")&amp;" - "&amp;TEXT(E3305,"dddd")</f>
        <v>3 - Wednesday</v>
      </c>
      <c r="Y3305" s="30" t="str">
        <f aca="false">_xlfn.IFS(C3305&lt;18,"Child (0-17)",C3305&lt;40,"Young Adult (18-39)",C3305&lt;60,"Adult (40-59)",TRUE(),"Senior (60+)")</f>
        <v>Young Adult (18-39)</v>
      </c>
      <c r="Z3305" s="30" t="n">
        <f aca="false">ROUND(G3305-E3305,0)</f>
        <v>3</v>
      </c>
      <c r="AA3305" s="30" t="n">
        <f aca="false">L3305+M3305</f>
        <v>72</v>
      </c>
      <c r="AB3305" s="30" t="n">
        <f aca="false">IFERROR(ROUND(Q3305/AA3305,2),0)</f>
        <v>47.15</v>
      </c>
      <c r="AC3305" s="30" t="str">
        <f aca="false">IF(AND(K3305="Critical",N3305="No"),"URGENT - No Bed","Normal")</f>
        <v>Normal</v>
      </c>
      <c r="AD3305" s="34" t="n">
        <f aca="false">INDEX(Lookup_Tables!$B$3:$B$12,MATCH(H3305,Lookup_Tables!$A$3:$A$12,0))</f>
        <v>3900000</v>
      </c>
      <c r="AE3305" s="30" t="str">
        <f aca="false">INDEX(Lookup_Tables!$C$3:$C$12,MATCH(H3305,Lookup_Tables!$A$3:$A$12,0))</f>
        <v>Dr. Rina Mehta</v>
      </c>
      <c r="AF3305" s="30" t="str">
        <f aca="false">IFERROR(INDEX(Lookup_Tables!$F$16:$F$45,MATCH(I3305,Lookup_Tables!$E$16:$E$45,0)),"N/A")</f>
        <v>EMP215</v>
      </c>
      <c r="AG3305" s="30" t="n">
        <f aca="false">_xlfn.IFS(R3305="Recovered",4,R3305="Referred",3,R3305="Admitted",2,R3305="Deceased",1,TRUE(),0)</f>
        <v>4</v>
      </c>
      <c r="AH3305" s="30" t="str">
        <f aca="false">IF(T3305&gt;=4,"Satisfied",IF(T3305&gt;=3,"Neutral","Needs Improvement"))</f>
        <v>Satisfied</v>
      </c>
    </row>
    <row r="3306" customFormat="false" ht="15" hidden="false" customHeight="false" outlineLevel="0" collapsed="false">
      <c r="A3306" s="27" t="s">
        <v>4107</v>
      </c>
      <c r="B3306" s="27" t="s">
        <v>3690</v>
      </c>
      <c r="C3306" s="27" t="n">
        <v>26</v>
      </c>
      <c r="D3306" s="27" t="s">
        <v>121</v>
      </c>
      <c r="E3306" s="28" t="n">
        <v>45652</v>
      </c>
      <c r="F3306" s="27" t="s">
        <v>1140</v>
      </c>
      <c r="G3306" s="28" t="n">
        <v>45652</v>
      </c>
      <c r="H3306" s="27" t="s">
        <v>236</v>
      </c>
      <c r="I3306" s="27" t="s">
        <v>323</v>
      </c>
      <c r="J3306" s="27" t="s">
        <v>267</v>
      </c>
      <c r="K3306" s="27" t="s">
        <v>138</v>
      </c>
      <c r="L3306" s="27" t="n">
        <v>30</v>
      </c>
      <c r="M3306" s="27" t="n">
        <v>43</v>
      </c>
      <c r="N3306" s="27" t="s">
        <v>127</v>
      </c>
      <c r="O3306" s="27" t="s">
        <v>139</v>
      </c>
      <c r="P3306" s="27" t="s">
        <v>140</v>
      </c>
      <c r="Q3306" s="29" t="n">
        <v>2368.7</v>
      </c>
      <c r="R3306" s="27" t="s">
        <v>130</v>
      </c>
      <c r="S3306" s="27" t="s">
        <v>335</v>
      </c>
      <c r="T3306" s="27" t="n">
        <v>4</v>
      </c>
      <c r="U3306" s="27" t="n">
        <f aca="false">YEAR(E3306)</f>
        <v>2024</v>
      </c>
      <c r="V3306" s="27" t="str">
        <f aca="false">TEXT(E3306,"MMM-YYYY")</f>
        <v>Dec-2024</v>
      </c>
      <c r="W3306" s="27" t="n">
        <f aca="false">MONTH(E3306)</f>
        <v>12</v>
      </c>
      <c r="X3306" s="27" t="str">
        <f aca="false">TEXT(WEEKDAY(E3306,2),"0")&amp;" - "&amp;TEXT(E3306,"dddd")</f>
        <v>4 - Thursday</v>
      </c>
      <c r="Y3306" s="27" t="str">
        <f aca="false">_xlfn.IFS(C3306&lt;18,"Child (0-17)",C3306&lt;40,"Young Adult (18-39)",C3306&lt;60,"Adult (40-59)",TRUE(),"Senior (60+)")</f>
        <v>Young Adult (18-39)</v>
      </c>
      <c r="Z3306" s="27" t="n">
        <f aca="false">ROUND(G3306-E3306,0)</f>
        <v>0</v>
      </c>
      <c r="AA3306" s="27" t="n">
        <f aca="false">L3306+M3306</f>
        <v>73</v>
      </c>
      <c r="AB3306" s="27" t="n">
        <f aca="false">IFERROR(ROUND(Q3306/AA3306,2),0)</f>
        <v>32.45</v>
      </c>
      <c r="AC3306" s="27" t="str">
        <f aca="false">IF(AND(K3306="Critical",N3306="No"),"URGENT - No Bed","Normal")</f>
        <v>Normal</v>
      </c>
      <c r="AD3306" s="33" t="n">
        <f aca="false">INDEX(Lookup_Tables!$B$3:$B$12,MATCH(H3306,Lookup_Tables!$A$3:$A$12,0))</f>
        <v>3900000</v>
      </c>
      <c r="AE3306" s="27" t="str">
        <f aca="false">INDEX(Lookup_Tables!$C$3:$C$12,MATCH(H3306,Lookup_Tables!$A$3:$A$12,0))</f>
        <v>Dr. Rina Mehta</v>
      </c>
      <c r="AF3306" s="27" t="str">
        <f aca="false">IFERROR(INDEX(Lookup_Tables!$F$16:$F$45,MATCH(I3306,Lookup_Tables!$E$16:$E$45,0)),"N/A")</f>
        <v>EMP216</v>
      </c>
      <c r="AG3306" s="27" t="n">
        <f aca="false">_xlfn.IFS(R3306="Recovered",4,R3306="Referred",3,R3306="Admitted",2,R3306="Deceased",1,TRUE(),0)</f>
        <v>4</v>
      </c>
      <c r="AH3306" s="27" t="str">
        <f aca="false">IF(T3306&gt;=4,"Satisfied",IF(T3306&gt;=3,"Neutral","Needs Improvement"))</f>
        <v>Satisfied</v>
      </c>
    </row>
    <row r="3307" customFormat="false" ht="15" hidden="false" customHeight="false" outlineLevel="0" collapsed="false">
      <c r="A3307" s="30" t="s">
        <v>3768</v>
      </c>
      <c r="B3307" s="30" t="s">
        <v>2592</v>
      </c>
      <c r="C3307" s="30" t="n">
        <v>55</v>
      </c>
      <c r="D3307" s="30" t="s">
        <v>121</v>
      </c>
      <c r="E3307" s="31" t="n">
        <v>45473</v>
      </c>
      <c r="F3307" s="30" t="s">
        <v>1104</v>
      </c>
      <c r="G3307" s="31" t="n">
        <v>45479</v>
      </c>
      <c r="H3307" s="30" t="s">
        <v>217</v>
      </c>
      <c r="I3307" s="30" t="s">
        <v>344</v>
      </c>
      <c r="J3307" s="30" t="s">
        <v>294</v>
      </c>
      <c r="K3307" s="30" t="s">
        <v>126</v>
      </c>
      <c r="L3307" s="30" t="n">
        <v>41</v>
      </c>
      <c r="M3307" s="30" t="n">
        <v>77</v>
      </c>
      <c r="N3307" s="30" t="s">
        <v>186</v>
      </c>
      <c r="O3307" s="30" t="s">
        <v>171</v>
      </c>
      <c r="P3307" s="30" t="s">
        <v>129</v>
      </c>
      <c r="Q3307" s="32" t="n">
        <v>6835.12</v>
      </c>
      <c r="R3307" s="30" t="s">
        <v>268</v>
      </c>
      <c r="S3307" s="30" t="s">
        <v>157</v>
      </c>
      <c r="T3307" s="30" t="n">
        <v>4</v>
      </c>
      <c r="U3307" s="30" t="n">
        <f aca="false">YEAR(E3307)</f>
        <v>2024</v>
      </c>
      <c r="V3307" s="30" t="str">
        <f aca="false">TEXT(E3307,"MMM-YYYY")</f>
        <v>Jun-2024</v>
      </c>
      <c r="W3307" s="30" t="n">
        <f aca="false">MONTH(E3307)</f>
        <v>6</v>
      </c>
      <c r="X3307" s="30" t="str">
        <f aca="false">TEXT(WEEKDAY(E3307,2),"0")&amp;" - "&amp;TEXT(E3307,"dddd")</f>
        <v>7 - Sunday</v>
      </c>
      <c r="Y3307" s="30" t="str">
        <f aca="false">_xlfn.IFS(C3307&lt;18,"Child (0-17)",C3307&lt;40,"Young Adult (18-39)",C3307&lt;60,"Adult (40-59)",TRUE(),"Senior (60+)")</f>
        <v>Adult (40-59)</v>
      </c>
      <c r="Z3307" s="30" t="n">
        <f aca="false">ROUND(G3307-E3307,0)</f>
        <v>6</v>
      </c>
      <c r="AA3307" s="30" t="n">
        <f aca="false">L3307+M3307</f>
        <v>118</v>
      </c>
      <c r="AB3307" s="30" t="n">
        <f aca="false">IFERROR(ROUND(Q3307/AA3307,2),0)</f>
        <v>57.92</v>
      </c>
      <c r="AC3307" s="30" t="str">
        <f aca="false">IF(AND(K3307="Critical",N3307="No"),"URGENT - No Bed","Normal")</f>
        <v>Normal</v>
      </c>
      <c r="AD3307" s="34" t="n">
        <f aca="false">INDEX(Lookup_Tables!$B$3:$B$12,MATCH(H3307,Lookup_Tables!$A$3:$A$12,0))</f>
        <v>4200000</v>
      </c>
      <c r="AE3307" s="30" t="str">
        <f aca="false">INDEX(Lookup_Tables!$C$3:$C$12,MATCH(H3307,Lookup_Tables!$A$3:$A$12,0))</f>
        <v>Dr. Anil Kapoor</v>
      </c>
      <c r="AF3307" s="30" t="str">
        <f aca="false">IFERROR(INDEX(Lookup_Tables!$F$16:$F$45,MATCH(I3307,Lookup_Tables!$E$16:$E$45,0)),"N/A")</f>
        <v>EMP201</v>
      </c>
      <c r="AG3307" s="30" t="n">
        <f aca="false">_xlfn.IFS(R3307="Recovered",4,R3307="Referred",3,R3307="Admitted",2,R3307="Deceased",1,TRUE(),0)</f>
        <v>3</v>
      </c>
      <c r="AH3307" s="30" t="str">
        <f aca="false">IF(T3307&gt;=4,"Satisfied",IF(T3307&gt;=3,"Neutral","Needs Improvement"))</f>
        <v>Satisfied</v>
      </c>
    </row>
    <row r="3308" customFormat="false" ht="15" hidden="false" customHeight="false" outlineLevel="0" collapsed="false">
      <c r="A3308" s="27" t="s">
        <v>6317</v>
      </c>
      <c r="B3308" s="27" t="s">
        <v>2810</v>
      </c>
      <c r="C3308" s="27" t="n">
        <v>17</v>
      </c>
      <c r="D3308" s="27" t="s">
        <v>121</v>
      </c>
      <c r="E3308" s="28" t="n">
        <v>45567</v>
      </c>
      <c r="F3308" s="27" t="s">
        <v>837</v>
      </c>
      <c r="G3308" s="28" t="n">
        <v>45569</v>
      </c>
      <c r="H3308" s="27" t="s">
        <v>168</v>
      </c>
      <c r="I3308" s="27" t="s">
        <v>366</v>
      </c>
      <c r="J3308" s="27" t="s">
        <v>441</v>
      </c>
      <c r="K3308" s="27" t="s">
        <v>156</v>
      </c>
      <c r="L3308" s="27" t="n">
        <v>50</v>
      </c>
      <c r="M3308" s="27" t="n">
        <v>40</v>
      </c>
      <c r="N3308" s="27" t="s">
        <v>127</v>
      </c>
      <c r="O3308" s="27" t="s">
        <v>128</v>
      </c>
      <c r="P3308" s="27" t="s">
        <v>140</v>
      </c>
      <c r="Q3308" s="29" t="n">
        <v>3350.79</v>
      </c>
      <c r="R3308" s="27" t="s">
        <v>130</v>
      </c>
      <c r="S3308" s="27" t="s">
        <v>131</v>
      </c>
      <c r="T3308" s="27" t="n">
        <v>5</v>
      </c>
      <c r="U3308" s="27" t="n">
        <f aca="false">YEAR(E3308)</f>
        <v>2024</v>
      </c>
      <c r="V3308" s="27" t="str">
        <f aca="false">TEXT(E3308,"MMM-YYYY")</f>
        <v>Oct-2024</v>
      </c>
      <c r="W3308" s="27" t="n">
        <f aca="false">MONTH(E3308)</f>
        <v>10</v>
      </c>
      <c r="X3308" s="27" t="str">
        <f aca="false">TEXT(WEEKDAY(E3308,2),"0")&amp;" - "&amp;TEXT(E3308,"dddd")</f>
        <v>3 - Wednesday</v>
      </c>
      <c r="Y3308" s="27" t="str">
        <f aca="false">_xlfn.IFS(C3308&lt;18,"Child (0-17)",C3308&lt;40,"Young Adult (18-39)",C3308&lt;60,"Adult (40-59)",TRUE(),"Senior (60+)")</f>
        <v>Child (0-17)</v>
      </c>
      <c r="Z3308" s="27" t="n">
        <f aca="false">ROUND(G3308-E3308,0)</f>
        <v>2</v>
      </c>
      <c r="AA3308" s="27" t="n">
        <f aca="false">L3308+M3308</f>
        <v>90</v>
      </c>
      <c r="AB3308" s="27" t="n">
        <f aca="false">IFERROR(ROUND(Q3308/AA3308,2),0)</f>
        <v>37.23</v>
      </c>
      <c r="AC3308" s="27" t="str">
        <f aca="false">IF(AND(K3308="Critical",N3308="No"),"URGENT - No Bed","Normal")</f>
        <v>Normal</v>
      </c>
      <c r="AD3308" s="33" t="n">
        <f aca="false">INDEX(Lookup_Tables!$B$3:$B$12,MATCH(H3308,Lookup_Tables!$A$3:$A$12,0))</f>
        <v>4400000</v>
      </c>
      <c r="AE3308" s="27" t="str">
        <f aca="false">INDEX(Lookup_Tables!$C$3:$C$12,MATCH(H3308,Lookup_Tables!$A$3:$A$12,0))</f>
        <v>Dr. Neha Chopra</v>
      </c>
      <c r="AF3308" s="27" t="str">
        <f aca="false">IFERROR(INDEX(Lookup_Tables!$F$16:$F$45,MATCH(I3308,Lookup_Tables!$E$16:$E$45,0)),"N/A")</f>
        <v>EMP218</v>
      </c>
      <c r="AG3308" s="27" t="n">
        <f aca="false">_xlfn.IFS(R3308="Recovered",4,R3308="Referred",3,R3308="Admitted",2,R3308="Deceased",1,TRUE(),0)</f>
        <v>4</v>
      </c>
      <c r="AH3308" s="27" t="str">
        <f aca="false">IF(T3308&gt;=4,"Satisfied",IF(T3308&gt;=3,"Neutral","Needs Improvement"))</f>
        <v>Satisfied</v>
      </c>
    </row>
    <row r="3309" customFormat="false" ht="15" hidden="false" customHeight="false" outlineLevel="0" collapsed="false">
      <c r="A3309" s="30" t="s">
        <v>1971</v>
      </c>
      <c r="B3309" s="30" t="s">
        <v>1972</v>
      </c>
      <c r="C3309" s="30" t="n">
        <v>57</v>
      </c>
      <c r="D3309" s="30" t="s">
        <v>181</v>
      </c>
      <c r="E3309" s="31" t="n">
        <v>45620</v>
      </c>
      <c r="F3309" s="30" t="s">
        <v>1250</v>
      </c>
      <c r="G3309" s="31" t="n">
        <v>45622</v>
      </c>
      <c r="H3309" s="30" t="s">
        <v>123</v>
      </c>
      <c r="I3309" s="30" t="s">
        <v>304</v>
      </c>
      <c r="J3309" s="30" t="s">
        <v>305</v>
      </c>
      <c r="K3309" s="30" t="s">
        <v>126</v>
      </c>
      <c r="L3309" s="30" t="n">
        <v>18</v>
      </c>
      <c r="M3309" s="30" t="n">
        <v>62</v>
      </c>
      <c r="N3309" s="30" t="s">
        <v>127</v>
      </c>
      <c r="O3309" s="30" t="s">
        <v>128</v>
      </c>
      <c r="P3309" s="30" t="s">
        <v>129</v>
      </c>
      <c r="Q3309" s="32" t="n">
        <v>6829.9</v>
      </c>
      <c r="R3309" s="30" t="s">
        <v>462</v>
      </c>
      <c r="S3309" s="30" t="s">
        <v>157</v>
      </c>
      <c r="T3309" s="30" t="n">
        <v>3</v>
      </c>
      <c r="U3309" s="30" t="n">
        <f aca="false">YEAR(E3309)</f>
        <v>2024</v>
      </c>
      <c r="V3309" s="30" t="str">
        <f aca="false">TEXT(E3309,"MMM-YYYY")</f>
        <v>Nov-2024</v>
      </c>
      <c r="W3309" s="30" t="n">
        <f aca="false">MONTH(E3309)</f>
        <v>11</v>
      </c>
      <c r="X3309" s="30" t="str">
        <f aca="false">TEXT(WEEKDAY(E3309,2),"0")&amp;" - "&amp;TEXT(E3309,"dddd")</f>
        <v>7 - Sunday</v>
      </c>
      <c r="Y3309" s="30" t="str">
        <f aca="false">_xlfn.IFS(C3309&lt;18,"Child (0-17)",C3309&lt;40,"Young Adult (18-39)",C3309&lt;60,"Adult (40-59)",TRUE(),"Senior (60+)")</f>
        <v>Adult (40-59)</v>
      </c>
      <c r="Z3309" s="30" t="n">
        <f aca="false">ROUND(G3309-E3309,0)</f>
        <v>2</v>
      </c>
      <c r="AA3309" s="30" t="n">
        <f aca="false">L3309+M3309</f>
        <v>80</v>
      </c>
      <c r="AB3309" s="30" t="n">
        <f aca="false">IFERROR(ROUND(Q3309/AA3309,2),0)</f>
        <v>85.37</v>
      </c>
      <c r="AC3309" s="30" t="str">
        <f aca="false">IF(AND(K3309="Critical",N3309="No"),"URGENT - No Bed","Normal")</f>
        <v>Normal</v>
      </c>
      <c r="AD3309" s="34" t="n">
        <f aca="false">INDEX(Lookup_Tables!$B$3:$B$12,MATCH(H3309,Lookup_Tables!$A$3:$A$12,0))</f>
        <v>2200000</v>
      </c>
      <c r="AE3309" s="30" t="str">
        <f aca="false">INDEX(Lookup_Tables!$C$3:$C$12,MATCH(H3309,Lookup_Tables!$A$3:$A$12,0))</f>
        <v>Dr. Rohan Das</v>
      </c>
      <c r="AF3309" s="30" t="str">
        <f aca="false">IFERROR(INDEX(Lookup_Tables!$F$16:$F$45,MATCH(I3309,Lookup_Tables!$E$16:$E$45,0)),"N/A")</f>
        <v>EMP204</v>
      </c>
      <c r="AG3309" s="30" t="n">
        <f aca="false">_xlfn.IFS(R3309="Recovered",4,R3309="Referred",3,R3309="Admitted",2,R3309="Deceased",1,TRUE(),0)</f>
        <v>1</v>
      </c>
      <c r="AH3309" s="30" t="str">
        <f aca="false">IF(T3309&gt;=4,"Satisfied",IF(T3309&gt;=3,"Neutral","Needs Improvement"))</f>
        <v>Neutral</v>
      </c>
    </row>
    <row r="3310" customFormat="false" ht="15" hidden="false" customHeight="false" outlineLevel="0" collapsed="false">
      <c r="A3310" s="27" t="s">
        <v>959</v>
      </c>
      <c r="B3310" s="27" t="s">
        <v>960</v>
      </c>
      <c r="C3310" s="27" t="n">
        <v>63</v>
      </c>
      <c r="D3310" s="27" t="s">
        <v>181</v>
      </c>
      <c r="E3310" s="28" t="n">
        <v>45332</v>
      </c>
      <c r="F3310" s="27" t="s">
        <v>961</v>
      </c>
      <c r="G3310" s="28" t="n">
        <v>45333</v>
      </c>
      <c r="H3310" s="27" t="s">
        <v>206</v>
      </c>
      <c r="I3310" s="27" t="s">
        <v>207</v>
      </c>
      <c r="J3310" s="27" t="s">
        <v>593</v>
      </c>
      <c r="K3310" s="27" t="s">
        <v>138</v>
      </c>
      <c r="L3310" s="27" t="n">
        <v>82</v>
      </c>
      <c r="M3310" s="27" t="n">
        <v>45</v>
      </c>
      <c r="N3310" s="27" t="s">
        <v>127</v>
      </c>
      <c r="O3310" s="27" t="s">
        <v>128</v>
      </c>
      <c r="P3310" s="27" t="s">
        <v>150</v>
      </c>
      <c r="Q3310" s="29" t="n">
        <v>2197.05</v>
      </c>
      <c r="R3310" s="27" t="s">
        <v>130</v>
      </c>
      <c r="S3310" s="27" t="s">
        <v>335</v>
      </c>
      <c r="T3310" s="27" t="n">
        <v>5</v>
      </c>
      <c r="U3310" s="27" t="n">
        <f aca="false">YEAR(E3310)</f>
        <v>2024</v>
      </c>
      <c r="V3310" s="27" t="str">
        <f aca="false">TEXT(E3310,"MMM-YYYY")</f>
        <v>Feb-2024</v>
      </c>
      <c r="W3310" s="27" t="n">
        <f aca="false">MONTH(E3310)</f>
        <v>2</v>
      </c>
      <c r="X3310" s="27" t="str">
        <f aca="false">TEXT(WEEKDAY(E3310,2),"0")&amp;" - "&amp;TEXT(E3310,"dddd")</f>
        <v>6 - Saturday</v>
      </c>
      <c r="Y3310" s="27" t="str">
        <f aca="false">_xlfn.IFS(C3310&lt;18,"Child (0-17)",C3310&lt;40,"Young Adult (18-39)",C3310&lt;60,"Adult (40-59)",TRUE(),"Senior (60+)")</f>
        <v>Senior (60+)</v>
      </c>
      <c r="Z3310" s="27" t="n">
        <f aca="false">ROUND(G3310-E3310,0)</f>
        <v>1</v>
      </c>
      <c r="AA3310" s="27" t="n">
        <f aca="false">L3310+M3310</f>
        <v>127</v>
      </c>
      <c r="AB3310" s="27" t="n">
        <f aca="false">IFERROR(ROUND(Q3310/AA3310,2),0)</f>
        <v>17.3</v>
      </c>
      <c r="AC3310" s="27" t="str">
        <f aca="false">IF(AND(K3310="Critical",N3310="No"),"URGENT - No Bed","Normal")</f>
        <v>Normal</v>
      </c>
      <c r="AD3310" s="33" t="n">
        <f aca="false">INDEX(Lookup_Tables!$B$3:$B$12,MATCH(H3310,Lookup_Tables!$A$3:$A$12,0))</f>
        <v>2800000</v>
      </c>
      <c r="AE3310" s="27" t="str">
        <f aca="false">INDEX(Lookup_Tables!$C$3:$C$12,MATCH(H3310,Lookup_Tables!$A$3:$A$12,0))</f>
        <v>Dr. Suresh Nair</v>
      </c>
      <c r="AF3310" s="27" t="str">
        <f aca="false">IFERROR(INDEX(Lookup_Tables!$F$16:$F$45,MATCH(I3310,Lookup_Tables!$E$16:$E$45,0)),"N/A")</f>
        <v>EMP209</v>
      </c>
      <c r="AG3310" s="27" t="n">
        <f aca="false">_xlfn.IFS(R3310="Recovered",4,R3310="Referred",3,R3310="Admitted",2,R3310="Deceased",1,TRUE(),0)</f>
        <v>4</v>
      </c>
      <c r="AH3310" s="27" t="str">
        <f aca="false">IF(T3310&gt;=4,"Satisfied",IF(T3310&gt;=3,"Neutral","Needs Improvement"))</f>
        <v>Satisfied</v>
      </c>
    </row>
    <row r="3311" customFormat="false" ht="15" hidden="false" customHeight="false" outlineLevel="0" collapsed="false">
      <c r="A3311" s="30" t="s">
        <v>1806</v>
      </c>
      <c r="B3311" s="30" t="s">
        <v>1807</v>
      </c>
      <c r="C3311" s="30" t="n">
        <v>13</v>
      </c>
      <c r="D3311" s="30" t="s">
        <v>181</v>
      </c>
      <c r="E3311" s="31" t="n">
        <v>45509</v>
      </c>
      <c r="F3311" s="30" t="s">
        <v>1593</v>
      </c>
      <c r="G3311" s="31" t="n">
        <v>45509</v>
      </c>
      <c r="H3311" s="30" t="s">
        <v>206</v>
      </c>
      <c r="I3311" s="30" t="s">
        <v>300</v>
      </c>
      <c r="J3311" s="30" t="s">
        <v>233</v>
      </c>
      <c r="K3311" s="30" t="s">
        <v>138</v>
      </c>
      <c r="L3311" s="30" t="n">
        <v>58</v>
      </c>
      <c r="M3311" s="30" t="n">
        <v>36</v>
      </c>
      <c r="N3311" s="30" t="s">
        <v>127</v>
      </c>
      <c r="O3311" s="30" t="s">
        <v>139</v>
      </c>
      <c r="P3311" s="30" t="s">
        <v>150</v>
      </c>
      <c r="Q3311" s="32" t="n">
        <v>1205.01</v>
      </c>
      <c r="R3311" s="30" t="s">
        <v>130</v>
      </c>
      <c r="S3311" s="30" t="s">
        <v>192</v>
      </c>
      <c r="T3311" s="30" t="n">
        <v>4</v>
      </c>
      <c r="U3311" s="30" t="n">
        <f aca="false">YEAR(E3311)</f>
        <v>2024</v>
      </c>
      <c r="V3311" s="30" t="str">
        <f aca="false">TEXT(E3311,"MMM-YYYY")</f>
        <v>Aug-2024</v>
      </c>
      <c r="W3311" s="30" t="n">
        <f aca="false">MONTH(E3311)</f>
        <v>8</v>
      </c>
      <c r="X3311" s="30" t="str">
        <f aca="false">TEXT(WEEKDAY(E3311,2),"0")&amp;" - "&amp;TEXT(E3311,"dddd")</f>
        <v>1 - Monday</v>
      </c>
      <c r="Y3311" s="30" t="str">
        <f aca="false">_xlfn.IFS(C3311&lt;18,"Child (0-17)",C3311&lt;40,"Young Adult (18-39)",C3311&lt;60,"Adult (40-59)",TRUE(),"Senior (60+)")</f>
        <v>Child (0-17)</v>
      </c>
      <c r="Z3311" s="30" t="n">
        <f aca="false">ROUND(G3311-E3311,0)</f>
        <v>0</v>
      </c>
      <c r="AA3311" s="30" t="n">
        <f aca="false">L3311+M3311</f>
        <v>94</v>
      </c>
      <c r="AB3311" s="30" t="n">
        <f aca="false">IFERROR(ROUND(Q3311/AA3311,2),0)</f>
        <v>12.82</v>
      </c>
      <c r="AC3311" s="30" t="str">
        <f aca="false">IF(AND(K3311="Critical",N3311="No"),"URGENT - No Bed","Normal")</f>
        <v>Normal</v>
      </c>
      <c r="AD3311" s="34" t="n">
        <f aca="false">INDEX(Lookup_Tables!$B$3:$B$12,MATCH(H3311,Lookup_Tables!$A$3:$A$12,0))</f>
        <v>2800000</v>
      </c>
      <c r="AE3311" s="30" t="str">
        <f aca="false">INDEX(Lookup_Tables!$C$3:$C$12,MATCH(H3311,Lookup_Tables!$A$3:$A$12,0))</f>
        <v>Dr. Suresh Nair</v>
      </c>
      <c r="AF3311" s="30" t="str">
        <f aca="false">IFERROR(INDEX(Lookup_Tables!$F$16:$F$45,MATCH(I3311,Lookup_Tables!$E$16:$E$45,0)),"N/A")</f>
        <v>EMP211</v>
      </c>
      <c r="AG3311" s="30" t="n">
        <f aca="false">_xlfn.IFS(R3311="Recovered",4,R3311="Referred",3,R3311="Admitted",2,R3311="Deceased",1,TRUE(),0)</f>
        <v>4</v>
      </c>
      <c r="AH3311" s="30" t="str">
        <f aca="false">IF(T3311&gt;=4,"Satisfied",IF(T3311&gt;=3,"Neutral","Needs Improvement"))</f>
        <v>Satisfied</v>
      </c>
    </row>
    <row r="3312" customFormat="false" ht="15" hidden="false" customHeight="false" outlineLevel="0" collapsed="false">
      <c r="A3312" s="27" t="s">
        <v>4489</v>
      </c>
      <c r="B3312" s="27" t="s">
        <v>3251</v>
      </c>
      <c r="C3312" s="27" t="n">
        <v>0</v>
      </c>
      <c r="D3312" s="27" t="s">
        <v>121</v>
      </c>
      <c r="E3312" s="28" t="n">
        <v>45429</v>
      </c>
      <c r="F3312" s="27" t="s">
        <v>695</v>
      </c>
      <c r="G3312" s="28" t="n">
        <v>45432</v>
      </c>
      <c r="H3312" s="27" t="s">
        <v>168</v>
      </c>
      <c r="I3312" s="27" t="s">
        <v>169</v>
      </c>
      <c r="J3312" s="27" t="s">
        <v>371</v>
      </c>
      <c r="K3312" s="27" t="s">
        <v>126</v>
      </c>
      <c r="L3312" s="27" t="n">
        <v>12</v>
      </c>
      <c r="M3312" s="27" t="n">
        <v>118</v>
      </c>
      <c r="N3312" s="27" t="s">
        <v>127</v>
      </c>
      <c r="O3312" s="27" t="s">
        <v>139</v>
      </c>
      <c r="P3312" s="27" t="s">
        <v>187</v>
      </c>
      <c r="Q3312" s="29" t="n">
        <v>8776.99</v>
      </c>
      <c r="R3312" s="27" t="s">
        <v>172</v>
      </c>
      <c r="S3312" s="27" t="s">
        <v>197</v>
      </c>
      <c r="T3312" s="27" t="n">
        <v>3</v>
      </c>
      <c r="U3312" s="27" t="n">
        <f aca="false">YEAR(E3312)</f>
        <v>2024</v>
      </c>
      <c r="V3312" s="27" t="str">
        <f aca="false">TEXT(E3312,"MMM-YYYY")</f>
        <v>May-2024</v>
      </c>
      <c r="W3312" s="27" t="n">
        <f aca="false">MONTH(E3312)</f>
        <v>5</v>
      </c>
      <c r="X3312" s="27" t="str">
        <f aca="false">TEXT(WEEKDAY(E3312,2),"0")&amp;" - "&amp;TEXT(E3312,"dddd")</f>
        <v>5 - Friday</v>
      </c>
      <c r="Y3312" s="27" t="str">
        <f aca="false">_xlfn.IFS(C3312&lt;18,"Child (0-17)",C3312&lt;40,"Young Adult (18-39)",C3312&lt;60,"Adult (40-59)",TRUE(),"Senior (60+)")</f>
        <v>Child (0-17)</v>
      </c>
      <c r="Z3312" s="27" t="n">
        <f aca="false">ROUND(G3312-E3312,0)</f>
        <v>3</v>
      </c>
      <c r="AA3312" s="27" t="n">
        <f aca="false">L3312+M3312</f>
        <v>130</v>
      </c>
      <c r="AB3312" s="27" t="n">
        <f aca="false">IFERROR(ROUND(Q3312/AA3312,2),0)</f>
        <v>67.52</v>
      </c>
      <c r="AC3312" s="27" t="str">
        <f aca="false">IF(AND(K3312="Critical",N3312="No"),"URGENT - No Bed","Normal")</f>
        <v>Normal</v>
      </c>
      <c r="AD3312" s="33" t="n">
        <f aca="false">INDEX(Lookup_Tables!$B$3:$B$12,MATCH(H3312,Lookup_Tables!$A$3:$A$12,0))</f>
        <v>4400000</v>
      </c>
      <c r="AE3312" s="27" t="str">
        <f aca="false">INDEX(Lookup_Tables!$C$3:$C$12,MATCH(H3312,Lookup_Tables!$A$3:$A$12,0))</f>
        <v>Dr. Neha Chopra</v>
      </c>
      <c r="AF3312" s="27" t="str">
        <f aca="false">IFERROR(INDEX(Lookup_Tables!$F$16:$F$45,MATCH(I3312,Lookup_Tables!$E$16:$E$45,0)),"N/A")</f>
        <v>EMP220</v>
      </c>
      <c r="AG3312" s="27" t="n">
        <f aca="false">_xlfn.IFS(R3312="Recovered",4,R3312="Referred",3,R3312="Admitted",2,R3312="Deceased",1,TRUE(),0)</f>
        <v>2</v>
      </c>
      <c r="AH3312" s="27" t="str">
        <f aca="false">IF(T3312&gt;=4,"Satisfied",IF(T3312&gt;=3,"Neutral","Needs Improvement"))</f>
        <v>Neutral</v>
      </c>
    </row>
    <row r="3313" customFormat="false" ht="15" hidden="false" customHeight="false" outlineLevel="0" collapsed="false">
      <c r="A3313" s="30" t="s">
        <v>775</v>
      </c>
      <c r="B3313" s="30" t="s">
        <v>776</v>
      </c>
      <c r="C3313" s="30" t="n">
        <v>49</v>
      </c>
      <c r="D3313" s="30" t="s">
        <v>181</v>
      </c>
      <c r="E3313" s="31" t="n">
        <v>45427</v>
      </c>
      <c r="F3313" s="30" t="s">
        <v>777</v>
      </c>
      <c r="G3313" s="31" t="n">
        <v>45433</v>
      </c>
      <c r="H3313" s="30" t="s">
        <v>168</v>
      </c>
      <c r="I3313" s="30" t="s">
        <v>366</v>
      </c>
      <c r="J3313" s="30" t="s">
        <v>441</v>
      </c>
      <c r="K3313" s="30" t="s">
        <v>126</v>
      </c>
      <c r="L3313" s="30" t="n">
        <v>6</v>
      </c>
      <c r="M3313" s="30" t="n">
        <v>99</v>
      </c>
      <c r="N3313" s="30" t="s">
        <v>186</v>
      </c>
      <c r="O3313" s="30" t="s">
        <v>139</v>
      </c>
      <c r="P3313" s="30" t="s">
        <v>187</v>
      </c>
      <c r="Q3313" s="32" t="n">
        <v>7192.06</v>
      </c>
      <c r="R3313" s="30" t="s">
        <v>130</v>
      </c>
      <c r="S3313" s="30" t="s">
        <v>192</v>
      </c>
      <c r="T3313" s="30" t="n">
        <v>4</v>
      </c>
      <c r="U3313" s="30" t="n">
        <f aca="false">YEAR(E3313)</f>
        <v>2024</v>
      </c>
      <c r="V3313" s="30" t="str">
        <f aca="false">TEXT(E3313,"MMM-YYYY")</f>
        <v>May-2024</v>
      </c>
      <c r="W3313" s="30" t="n">
        <f aca="false">MONTH(E3313)</f>
        <v>5</v>
      </c>
      <c r="X3313" s="30" t="str">
        <f aca="false">TEXT(WEEKDAY(E3313,2),"0")&amp;" - "&amp;TEXT(E3313,"dddd")</f>
        <v>3 - Wednesday</v>
      </c>
      <c r="Y3313" s="30" t="str">
        <f aca="false">_xlfn.IFS(C3313&lt;18,"Child (0-17)",C3313&lt;40,"Young Adult (18-39)",C3313&lt;60,"Adult (40-59)",TRUE(),"Senior (60+)")</f>
        <v>Adult (40-59)</v>
      </c>
      <c r="Z3313" s="30" t="n">
        <f aca="false">ROUND(G3313-E3313,0)</f>
        <v>6</v>
      </c>
      <c r="AA3313" s="30" t="n">
        <f aca="false">L3313+M3313</f>
        <v>105</v>
      </c>
      <c r="AB3313" s="30" t="n">
        <f aca="false">IFERROR(ROUND(Q3313/AA3313,2),0)</f>
        <v>68.5</v>
      </c>
      <c r="AC3313" s="30" t="str">
        <f aca="false">IF(AND(K3313="Critical",N3313="No"),"URGENT - No Bed","Normal")</f>
        <v>Normal</v>
      </c>
      <c r="AD3313" s="34" t="n">
        <f aca="false">INDEX(Lookup_Tables!$B$3:$B$12,MATCH(H3313,Lookup_Tables!$A$3:$A$12,0))</f>
        <v>4400000</v>
      </c>
      <c r="AE3313" s="30" t="str">
        <f aca="false">INDEX(Lookup_Tables!$C$3:$C$12,MATCH(H3313,Lookup_Tables!$A$3:$A$12,0))</f>
        <v>Dr. Neha Chopra</v>
      </c>
      <c r="AF3313" s="30" t="str">
        <f aca="false">IFERROR(INDEX(Lookup_Tables!$F$16:$F$45,MATCH(I3313,Lookup_Tables!$E$16:$E$45,0)),"N/A")</f>
        <v>EMP218</v>
      </c>
      <c r="AG3313" s="30" t="n">
        <f aca="false">_xlfn.IFS(R3313="Recovered",4,R3313="Referred",3,R3313="Admitted",2,R3313="Deceased",1,TRUE(),0)</f>
        <v>4</v>
      </c>
      <c r="AH3313" s="30" t="str">
        <f aca="false">IF(T3313&gt;=4,"Satisfied",IF(T3313&gt;=3,"Neutral","Needs Improvement"))</f>
        <v>Satisfied</v>
      </c>
    </row>
    <row r="3314" customFormat="false" ht="15" hidden="false" customHeight="false" outlineLevel="0" collapsed="false">
      <c r="A3314" s="27" t="s">
        <v>5709</v>
      </c>
      <c r="B3314" s="27" t="s">
        <v>4265</v>
      </c>
      <c r="C3314" s="27" t="n">
        <v>28</v>
      </c>
      <c r="D3314" s="27" t="s">
        <v>181</v>
      </c>
      <c r="E3314" s="28" t="n">
        <v>45629</v>
      </c>
      <c r="F3314" s="27" t="s">
        <v>286</v>
      </c>
      <c r="G3314" s="28" t="n">
        <v>45630</v>
      </c>
      <c r="H3314" s="27" t="s">
        <v>236</v>
      </c>
      <c r="I3314" s="27" t="s">
        <v>266</v>
      </c>
      <c r="J3314" s="27" t="s">
        <v>287</v>
      </c>
      <c r="K3314" s="27" t="s">
        <v>138</v>
      </c>
      <c r="L3314" s="27" t="n">
        <v>41</v>
      </c>
      <c r="M3314" s="27" t="n">
        <v>24</v>
      </c>
      <c r="N3314" s="27" t="s">
        <v>127</v>
      </c>
      <c r="O3314" s="27" t="s">
        <v>139</v>
      </c>
      <c r="P3314" s="27" t="s">
        <v>140</v>
      </c>
      <c r="Q3314" s="29" t="n">
        <v>1519.3</v>
      </c>
      <c r="R3314" s="27" t="s">
        <v>130</v>
      </c>
      <c r="S3314" s="27" t="s">
        <v>157</v>
      </c>
      <c r="T3314" s="27" t="n">
        <v>2</v>
      </c>
      <c r="U3314" s="27" t="n">
        <f aca="false">YEAR(E3314)</f>
        <v>2024</v>
      </c>
      <c r="V3314" s="27" t="str">
        <f aca="false">TEXT(E3314,"MMM-YYYY")</f>
        <v>Dec-2024</v>
      </c>
      <c r="W3314" s="27" t="n">
        <f aca="false">MONTH(E3314)</f>
        <v>12</v>
      </c>
      <c r="X3314" s="27" t="str">
        <f aca="false">TEXT(WEEKDAY(E3314,2),"0")&amp;" - "&amp;TEXT(E3314,"dddd")</f>
        <v>2 - Tuesday</v>
      </c>
      <c r="Y3314" s="27" t="str">
        <f aca="false">_xlfn.IFS(C3314&lt;18,"Child (0-17)",C3314&lt;40,"Young Adult (18-39)",C3314&lt;60,"Adult (40-59)",TRUE(),"Senior (60+)")</f>
        <v>Young Adult (18-39)</v>
      </c>
      <c r="Z3314" s="27" t="n">
        <f aca="false">ROUND(G3314-E3314,0)</f>
        <v>1</v>
      </c>
      <c r="AA3314" s="27" t="n">
        <f aca="false">L3314+M3314</f>
        <v>65</v>
      </c>
      <c r="AB3314" s="27" t="n">
        <f aca="false">IFERROR(ROUND(Q3314/AA3314,2),0)</f>
        <v>23.37</v>
      </c>
      <c r="AC3314" s="27" t="str">
        <f aca="false">IF(AND(K3314="Critical",N3314="No"),"URGENT - No Bed","Normal")</f>
        <v>Normal</v>
      </c>
      <c r="AD3314" s="33" t="n">
        <f aca="false">INDEX(Lookup_Tables!$B$3:$B$12,MATCH(H3314,Lookup_Tables!$A$3:$A$12,0))</f>
        <v>3900000</v>
      </c>
      <c r="AE3314" s="27" t="str">
        <f aca="false">INDEX(Lookup_Tables!$C$3:$C$12,MATCH(H3314,Lookup_Tables!$A$3:$A$12,0))</f>
        <v>Dr. Rina Mehta</v>
      </c>
      <c r="AF3314" s="27" t="str">
        <f aca="false">IFERROR(INDEX(Lookup_Tables!$F$16:$F$45,MATCH(I3314,Lookup_Tables!$E$16:$E$45,0)),"N/A")</f>
        <v>EMP217</v>
      </c>
      <c r="AG3314" s="27" t="n">
        <f aca="false">_xlfn.IFS(R3314="Recovered",4,R3314="Referred",3,R3314="Admitted",2,R3314="Deceased",1,TRUE(),0)</f>
        <v>4</v>
      </c>
      <c r="AH3314" s="27" t="str">
        <f aca="false">IF(T3314&gt;=4,"Satisfied",IF(T3314&gt;=3,"Neutral","Needs Improvement"))</f>
        <v>Needs Improvement</v>
      </c>
    </row>
    <row r="3315" customFormat="false" ht="15" hidden="false" customHeight="false" outlineLevel="0" collapsed="false">
      <c r="A3315" s="30" t="s">
        <v>2780</v>
      </c>
      <c r="B3315" s="30" t="s">
        <v>2781</v>
      </c>
      <c r="C3315" s="30" t="n">
        <v>49</v>
      </c>
      <c r="D3315" s="30" t="s">
        <v>121</v>
      </c>
      <c r="E3315" s="31" t="n">
        <v>45413</v>
      </c>
      <c r="F3315" s="30" t="s">
        <v>1511</v>
      </c>
      <c r="G3315" s="31" t="n">
        <v>45413</v>
      </c>
      <c r="H3315" s="30" t="s">
        <v>242</v>
      </c>
      <c r="I3315" s="30" t="s">
        <v>243</v>
      </c>
      <c r="J3315" s="30" t="s">
        <v>316</v>
      </c>
      <c r="K3315" s="30" t="s">
        <v>156</v>
      </c>
      <c r="L3315" s="30" t="n">
        <v>47</v>
      </c>
      <c r="M3315" s="30" t="n">
        <v>41</v>
      </c>
      <c r="N3315" s="30" t="s">
        <v>186</v>
      </c>
      <c r="O3315" s="30" t="s">
        <v>139</v>
      </c>
      <c r="P3315" s="30" t="s">
        <v>187</v>
      </c>
      <c r="Q3315" s="32" t="n">
        <v>3802.94</v>
      </c>
      <c r="R3315" s="30" t="s">
        <v>130</v>
      </c>
      <c r="S3315" s="30" t="s">
        <v>192</v>
      </c>
      <c r="T3315" s="30" t="n">
        <v>5</v>
      </c>
      <c r="U3315" s="30" t="n">
        <f aca="false">YEAR(E3315)</f>
        <v>2024</v>
      </c>
      <c r="V3315" s="30" t="str">
        <f aca="false">TEXT(E3315,"MMM-YYYY")</f>
        <v>May-2024</v>
      </c>
      <c r="W3315" s="30" t="n">
        <f aca="false">MONTH(E3315)</f>
        <v>5</v>
      </c>
      <c r="X3315" s="30" t="str">
        <f aca="false">TEXT(WEEKDAY(E3315,2),"0")&amp;" - "&amp;TEXT(E3315,"dddd")</f>
        <v>3 - Wednesday</v>
      </c>
      <c r="Y3315" s="30" t="str">
        <f aca="false">_xlfn.IFS(C3315&lt;18,"Child (0-17)",C3315&lt;40,"Young Adult (18-39)",C3315&lt;60,"Adult (40-59)",TRUE(),"Senior (60+)")</f>
        <v>Adult (40-59)</v>
      </c>
      <c r="Z3315" s="30" t="n">
        <f aca="false">ROUND(G3315-E3315,0)</f>
        <v>0</v>
      </c>
      <c r="AA3315" s="30" t="n">
        <f aca="false">L3315+M3315</f>
        <v>88</v>
      </c>
      <c r="AB3315" s="30" t="n">
        <f aca="false">IFERROR(ROUND(Q3315/AA3315,2),0)</f>
        <v>43.22</v>
      </c>
      <c r="AC3315" s="30" t="str">
        <f aca="false">IF(AND(K3315="Critical",N3315="No"),"URGENT - No Bed","Normal")</f>
        <v>Normal</v>
      </c>
      <c r="AD3315" s="34" t="n">
        <f aca="false">INDEX(Lookup_Tables!$B$3:$B$12,MATCH(H3315,Lookup_Tables!$A$3:$A$12,0))</f>
        <v>3000000</v>
      </c>
      <c r="AE3315" s="30" t="str">
        <f aca="false">INDEX(Lookup_Tables!$C$3:$C$12,MATCH(H3315,Lookup_Tables!$A$3:$A$12,0))</f>
        <v>Dr. Pooja Iyer</v>
      </c>
      <c r="AF3315" s="30" t="str">
        <f aca="false">IFERROR(INDEX(Lookup_Tables!$F$16:$F$45,MATCH(I3315,Lookup_Tables!$E$16:$E$45,0)),"N/A")</f>
        <v>EMP214</v>
      </c>
      <c r="AG3315" s="30" t="n">
        <f aca="false">_xlfn.IFS(R3315="Recovered",4,R3315="Referred",3,R3315="Admitted",2,R3315="Deceased",1,TRUE(),0)</f>
        <v>4</v>
      </c>
      <c r="AH3315" s="30" t="str">
        <f aca="false">IF(T3315&gt;=4,"Satisfied",IF(T3315&gt;=3,"Neutral","Needs Improvement"))</f>
        <v>Satisfied</v>
      </c>
    </row>
    <row r="3316" customFormat="false" ht="15" hidden="false" customHeight="false" outlineLevel="0" collapsed="false">
      <c r="A3316" s="27" t="s">
        <v>6598</v>
      </c>
      <c r="B3316" s="27" t="s">
        <v>4298</v>
      </c>
      <c r="C3316" s="27" t="n">
        <v>30</v>
      </c>
      <c r="D3316" s="27" t="s">
        <v>121</v>
      </c>
      <c r="E3316" s="28" t="n">
        <v>45358</v>
      </c>
      <c r="F3316" s="27" t="s">
        <v>621</v>
      </c>
      <c r="G3316" s="28" t="n">
        <v>45359</v>
      </c>
      <c r="H3316" s="27" t="s">
        <v>236</v>
      </c>
      <c r="I3316" s="27" t="s">
        <v>237</v>
      </c>
      <c r="J3316" s="27" t="s">
        <v>267</v>
      </c>
      <c r="K3316" s="27" t="s">
        <v>138</v>
      </c>
      <c r="L3316" s="27" t="n">
        <v>64</v>
      </c>
      <c r="M3316" s="27" t="n">
        <v>36</v>
      </c>
      <c r="N3316" s="27" t="s">
        <v>127</v>
      </c>
      <c r="O3316" s="27" t="s">
        <v>139</v>
      </c>
      <c r="P3316" s="27" t="s">
        <v>140</v>
      </c>
      <c r="Q3316" s="29" t="n">
        <v>939.28</v>
      </c>
      <c r="R3316" s="27" t="s">
        <v>130</v>
      </c>
      <c r="S3316" s="27" t="s">
        <v>197</v>
      </c>
      <c r="T3316" s="27" t="n">
        <v>4</v>
      </c>
      <c r="U3316" s="27" t="n">
        <f aca="false">YEAR(E3316)</f>
        <v>2024</v>
      </c>
      <c r="V3316" s="27" t="str">
        <f aca="false">TEXT(E3316,"MMM-YYYY")</f>
        <v>Mar-2024</v>
      </c>
      <c r="W3316" s="27" t="n">
        <f aca="false">MONTH(E3316)</f>
        <v>3</v>
      </c>
      <c r="X3316" s="27" t="str">
        <f aca="false">TEXT(WEEKDAY(E3316,2),"0")&amp;" - "&amp;TEXT(E3316,"dddd")</f>
        <v>4 - Thursday</v>
      </c>
      <c r="Y3316" s="27" t="str">
        <f aca="false">_xlfn.IFS(C3316&lt;18,"Child (0-17)",C3316&lt;40,"Young Adult (18-39)",C3316&lt;60,"Adult (40-59)",TRUE(),"Senior (60+)")</f>
        <v>Young Adult (18-39)</v>
      </c>
      <c r="Z3316" s="27" t="n">
        <f aca="false">ROUND(G3316-E3316,0)</f>
        <v>1</v>
      </c>
      <c r="AA3316" s="27" t="n">
        <f aca="false">L3316+M3316</f>
        <v>100</v>
      </c>
      <c r="AB3316" s="27" t="n">
        <f aca="false">IFERROR(ROUND(Q3316/AA3316,2),0)</f>
        <v>9.39</v>
      </c>
      <c r="AC3316" s="27" t="str">
        <f aca="false">IF(AND(K3316="Critical",N3316="No"),"URGENT - No Bed","Normal")</f>
        <v>Normal</v>
      </c>
      <c r="AD3316" s="33" t="n">
        <f aca="false">INDEX(Lookup_Tables!$B$3:$B$12,MATCH(H3316,Lookup_Tables!$A$3:$A$12,0))</f>
        <v>3900000</v>
      </c>
      <c r="AE3316" s="27" t="str">
        <f aca="false">INDEX(Lookup_Tables!$C$3:$C$12,MATCH(H3316,Lookup_Tables!$A$3:$A$12,0))</f>
        <v>Dr. Rina Mehta</v>
      </c>
      <c r="AF3316" s="27" t="str">
        <f aca="false">IFERROR(INDEX(Lookup_Tables!$F$16:$F$45,MATCH(I3316,Lookup_Tables!$E$16:$E$45,0)),"N/A")</f>
        <v>EMP215</v>
      </c>
      <c r="AG3316" s="27" t="n">
        <f aca="false">_xlfn.IFS(R3316="Recovered",4,R3316="Referred",3,R3316="Admitted",2,R3316="Deceased",1,TRUE(),0)</f>
        <v>4</v>
      </c>
      <c r="AH3316" s="27" t="str">
        <f aca="false">IF(T3316&gt;=4,"Satisfied",IF(T3316&gt;=3,"Neutral","Needs Improvement"))</f>
        <v>Satisfied</v>
      </c>
    </row>
    <row r="3317" customFormat="false" ht="15" hidden="false" customHeight="false" outlineLevel="0" collapsed="false">
      <c r="A3317" s="30" t="s">
        <v>5418</v>
      </c>
      <c r="B3317" s="30" t="s">
        <v>1480</v>
      </c>
      <c r="C3317" s="30" t="n">
        <v>10</v>
      </c>
      <c r="D3317" s="30" t="s">
        <v>121</v>
      </c>
      <c r="E3317" s="31" t="n">
        <v>45589</v>
      </c>
      <c r="F3317" s="30" t="s">
        <v>438</v>
      </c>
      <c r="G3317" s="31" t="n">
        <v>45589</v>
      </c>
      <c r="H3317" s="30" t="s">
        <v>135</v>
      </c>
      <c r="I3317" s="30" t="s">
        <v>278</v>
      </c>
      <c r="J3317" s="30" t="s">
        <v>262</v>
      </c>
      <c r="K3317" s="30" t="s">
        <v>138</v>
      </c>
      <c r="L3317" s="30" t="n">
        <v>41</v>
      </c>
      <c r="M3317" s="30" t="n">
        <v>30</v>
      </c>
      <c r="N3317" s="30" t="s">
        <v>127</v>
      </c>
      <c r="O3317" s="30" t="s">
        <v>149</v>
      </c>
      <c r="P3317" s="30" t="s">
        <v>140</v>
      </c>
      <c r="Q3317" s="32" t="n">
        <v>2437.88</v>
      </c>
      <c r="R3317" s="30" t="s">
        <v>130</v>
      </c>
      <c r="S3317" s="30" t="s">
        <v>197</v>
      </c>
      <c r="T3317" s="30" t="n">
        <v>4</v>
      </c>
      <c r="U3317" s="30" t="n">
        <f aca="false">YEAR(E3317)</f>
        <v>2024</v>
      </c>
      <c r="V3317" s="30" t="str">
        <f aca="false">TEXT(E3317,"MMM-YYYY")</f>
        <v>Oct-2024</v>
      </c>
      <c r="W3317" s="30" t="n">
        <f aca="false">MONTH(E3317)</f>
        <v>10</v>
      </c>
      <c r="X3317" s="30" t="str">
        <f aca="false">TEXT(WEEKDAY(E3317,2),"0")&amp;" - "&amp;TEXT(E3317,"dddd")</f>
        <v>4 - Thursday</v>
      </c>
      <c r="Y3317" s="30" t="str">
        <f aca="false">_xlfn.IFS(C3317&lt;18,"Child (0-17)",C3317&lt;40,"Young Adult (18-39)",C3317&lt;60,"Adult (40-59)",TRUE(),"Senior (60+)")</f>
        <v>Child (0-17)</v>
      </c>
      <c r="Z3317" s="30" t="n">
        <f aca="false">ROUND(G3317-E3317,0)</f>
        <v>0</v>
      </c>
      <c r="AA3317" s="30" t="n">
        <f aca="false">L3317+M3317</f>
        <v>71</v>
      </c>
      <c r="AB3317" s="30" t="n">
        <f aca="false">IFERROR(ROUND(Q3317/AA3317,2),0)</f>
        <v>34.34</v>
      </c>
      <c r="AC3317" s="30" t="str">
        <f aca="false">IF(AND(K3317="Critical",N3317="No"),"URGENT - No Bed","Normal")</f>
        <v>Normal</v>
      </c>
      <c r="AD3317" s="34" t="n">
        <f aca="false">INDEX(Lookup_Tables!$B$3:$B$12,MATCH(H3317,Lookup_Tables!$A$3:$A$12,0))</f>
        <v>4600000</v>
      </c>
      <c r="AE3317" s="30" t="str">
        <f aca="false">INDEX(Lookup_Tables!$C$3:$C$12,MATCH(H3317,Lookup_Tables!$A$3:$A$12,0))</f>
        <v>Dr. Farhan Khan</v>
      </c>
      <c r="AF3317" s="30" t="str">
        <f aca="false">IFERROR(INDEX(Lookup_Tables!$F$16:$F$45,MATCH(I3317,Lookup_Tables!$E$16:$E$45,0)),"N/A")</f>
        <v>EMP208</v>
      </c>
      <c r="AG3317" s="30" t="n">
        <f aca="false">_xlfn.IFS(R3317="Recovered",4,R3317="Referred",3,R3317="Admitted",2,R3317="Deceased",1,TRUE(),0)</f>
        <v>4</v>
      </c>
      <c r="AH3317" s="30" t="str">
        <f aca="false">IF(T3317&gt;=4,"Satisfied",IF(T3317&gt;=3,"Neutral","Needs Improvement"))</f>
        <v>Satisfied</v>
      </c>
    </row>
    <row r="3318" customFormat="false" ht="15" hidden="false" customHeight="false" outlineLevel="0" collapsed="false">
      <c r="A3318" s="27" t="s">
        <v>5400</v>
      </c>
      <c r="B3318" s="27" t="s">
        <v>5052</v>
      </c>
      <c r="C3318" s="27" t="n">
        <v>34</v>
      </c>
      <c r="D3318" s="27" t="s">
        <v>121</v>
      </c>
      <c r="E3318" s="28" t="n">
        <v>45561</v>
      </c>
      <c r="F3318" s="27" t="s">
        <v>1081</v>
      </c>
      <c r="G3318" s="28" t="n">
        <v>45563</v>
      </c>
      <c r="H3318" s="27" t="s">
        <v>146</v>
      </c>
      <c r="I3318" s="27" t="s">
        <v>147</v>
      </c>
      <c r="J3318" s="27" t="s">
        <v>244</v>
      </c>
      <c r="K3318" s="27" t="s">
        <v>156</v>
      </c>
      <c r="L3318" s="27" t="n">
        <v>42</v>
      </c>
      <c r="M3318" s="27" t="n">
        <v>80</v>
      </c>
      <c r="N3318" s="27" t="s">
        <v>186</v>
      </c>
      <c r="O3318" s="27" t="s">
        <v>128</v>
      </c>
      <c r="P3318" s="27" t="s">
        <v>140</v>
      </c>
      <c r="Q3318" s="29" t="n">
        <v>3799.3</v>
      </c>
      <c r="R3318" s="27" t="s">
        <v>130</v>
      </c>
      <c r="S3318" s="27" t="s">
        <v>335</v>
      </c>
      <c r="T3318" s="27" t="n">
        <v>3</v>
      </c>
      <c r="U3318" s="27" t="n">
        <f aca="false">YEAR(E3318)</f>
        <v>2024</v>
      </c>
      <c r="V3318" s="27" t="str">
        <f aca="false">TEXT(E3318,"MMM-YYYY")</f>
        <v>Sep-2024</v>
      </c>
      <c r="W3318" s="27" t="n">
        <f aca="false">MONTH(E3318)</f>
        <v>9</v>
      </c>
      <c r="X3318" s="27" t="str">
        <f aca="false">TEXT(WEEKDAY(E3318,2),"0")&amp;" - "&amp;TEXT(E3318,"dddd")</f>
        <v>4 - Thursday</v>
      </c>
      <c r="Y3318" s="27" t="str">
        <f aca="false">_xlfn.IFS(C3318&lt;18,"Child (0-17)",C3318&lt;40,"Young Adult (18-39)",C3318&lt;60,"Adult (40-59)",TRUE(),"Senior (60+)")</f>
        <v>Young Adult (18-39)</v>
      </c>
      <c r="Z3318" s="27" t="n">
        <f aca="false">ROUND(G3318-E3318,0)</f>
        <v>2</v>
      </c>
      <c r="AA3318" s="27" t="n">
        <f aca="false">L3318+M3318</f>
        <v>122</v>
      </c>
      <c r="AB3318" s="27" t="n">
        <f aca="false">IFERROR(ROUND(Q3318/AA3318,2),0)</f>
        <v>31.14</v>
      </c>
      <c r="AC3318" s="27" t="str">
        <f aca="false">IF(AND(K3318="Critical",N3318="No"),"URGENT - No Bed","Normal")</f>
        <v>Normal</v>
      </c>
      <c r="AD3318" s="33" t="n">
        <f aca="false">INDEX(Lookup_Tables!$B$3:$B$12,MATCH(H3318,Lookup_Tables!$A$3:$A$12,0))</f>
        <v>2700000</v>
      </c>
      <c r="AE3318" s="27" t="str">
        <f aca="false">INDEX(Lookup_Tables!$C$3:$C$12,MATCH(H3318,Lookup_Tables!$A$3:$A$12,0))</f>
        <v>Dr. Vikram Singh</v>
      </c>
      <c r="AF3318" s="27" t="str">
        <f aca="false">IFERROR(INDEX(Lookup_Tables!$F$16:$F$45,MATCH(I3318,Lookup_Tables!$E$16:$E$45,0)),"N/A")</f>
        <v>EMP229</v>
      </c>
      <c r="AG3318" s="27" t="n">
        <f aca="false">_xlfn.IFS(R3318="Recovered",4,R3318="Referred",3,R3318="Admitted",2,R3318="Deceased",1,TRUE(),0)</f>
        <v>4</v>
      </c>
      <c r="AH3318" s="27" t="str">
        <f aca="false">IF(T3318&gt;=4,"Satisfied",IF(T3318&gt;=3,"Neutral","Needs Improvement"))</f>
        <v>Neutral</v>
      </c>
    </row>
    <row r="3319" customFormat="false" ht="15" hidden="false" customHeight="false" outlineLevel="0" collapsed="false">
      <c r="A3319" s="30" t="s">
        <v>7032</v>
      </c>
      <c r="B3319" s="30" t="s">
        <v>1286</v>
      </c>
      <c r="C3319" s="30" t="n">
        <v>26</v>
      </c>
      <c r="D3319" s="30" t="s">
        <v>181</v>
      </c>
      <c r="E3319" s="31" t="n">
        <v>45411</v>
      </c>
      <c r="F3319" s="30" t="s">
        <v>931</v>
      </c>
      <c r="G3319" s="31" t="n">
        <v>45413</v>
      </c>
      <c r="H3319" s="30" t="s">
        <v>236</v>
      </c>
      <c r="I3319" s="30" t="s">
        <v>237</v>
      </c>
      <c r="J3319" s="30" t="s">
        <v>287</v>
      </c>
      <c r="K3319" s="30" t="s">
        <v>156</v>
      </c>
      <c r="L3319" s="30" t="n">
        <v>49</v>
      </c>
      <c r="M3319" s="30" t="n">
        <v>50</v>
      </c>
      <c r="N3319" s="30" t="s">
        <v>186</v>
      </c>
      <c r="O3319" s="30" t="s">
        <v>139</v>
      </c>
      <c r="P3319" s="30" t="s">
        <v>150</v>
      </c>
      <c r="Q3319" s="32" t="n">
        <v>4393.68</v>
      </c>
      <c r="R3319" s="30" t="s">
        <v>130</v>
      </c>
      <c r="S3319" s="30" t="s">
        <v>131</v>
      </c>
      <c r="T3319" s="30" t="n">
        <v>4</v>
      </c>
      <c r="U3319" s="30" t="n">
        <f aca="false">YEAR(E3319)</f>
        <v>2024</v>
      </c>
      <c r="V3319" s="30" t="str">
        <f aca="false">TEXT(E3319,"MMM-YYYY")</f>
        <v>Apr-2024</v>
      </c>
      <c r="W3319" s="30" t="n">
        <f aca="false">MONTH(E3319)</f>
        <v>4</v>
      </c>
      <c r="X3319" s="30" t="str">
        <f aca="false">TEXT(WEEKDAY(E3319,2),"0")&amp;" - "&amp;TEXT(E3319,"dddd")</f>
        <v>1 - Monday</v>
      </c>
      <c r="Y3319" s="30" t="str">
        <f aca="false">_xlfn.IFS(C3319&lt;18,"Child (0-17)",C3319&lt;40,"Young Adult (18-39)",C3319&lt;60,"Adult (40-59)",TRUE(),"Senior (60+)")</f>
        <v>Young Adult (18-39)</v>
      </c>
      <c r="Z3319" s="30" t="n">
        <f aca="false">ROUND(G3319-E3319,0)</f>
        <v>2</v>
      </c>
      <c r="AA3319" s="30" t="n">
        <f aca="false">L3319+M3319</f>
        <v>99</v>
      </c>
      <c r="AB3319" s="30" t="n">
        <f aca="false">IFERROR(ROUND(Q3319/AA3319,2),0)</f>
        <v>44.38</v>
      </c>
      <c r="AC3319" s="30" t="str">
        <f aca="false">IF(AND(K3319="Critical",N3319="No"),"URGENT - No Bed","Normal")</f>
        <v>Normal</v>
      </c>
      <c r="AD3319" s="34" t="n">
        <f aca="false">INDEX(Lookup_Tables!$B$3:$B$12,MATCH(H3319,Lookup_Tables!$A$3:$A$12,0))</f>
        <v>3900000</v>
      </c>
      <c r="AE3319" s="30" t="str">
        <f aca="false">INDEX(Lookup_Tables!$C$3:$C$12,MATCH(H3319,Lookup_Tables!$A$3:$A$12,0))</f>
        <v>Dr. Rina Mehta</v>
      </c>
      <c r="AF3319" s="30" t="str">
        <f aca="false">IFERROR(INDEX(Lookup_Tables!$F$16:$F$45,MATCH(I3319,Lookup_Tables!$E$16:$E$45,0)),"N/A")</f>
        <v>EMP215</v>
      </c>
      <c r="AG3319" s="30" t="n">
        <f aca="false">_xlfn.IFS(R3319="Recovered",4,R3319="Referred",3,R3319="Admitted",2,R3319="Deceased",1,TRUE(),0)</f>
        <v>4</v>
      </c>
      <c r="AH3319" s="30" t="str">
        <f aca="false">IF(T3319&gt;=4,"Satisfied",IF(T3319&gt;=3,"Neutral","Needs Improvement"))</f>
        <v>Satisfied</v>
      </c>
    </row>
    <row r="3320" customFormat="false" ht="15" hidden="false" customHeight="false" outlineLevel="0" collapsed="false">
      <c r="A3320" s="27" t="s">
        <v>5401</v>
      </c>
      <c r="B3320" s="27" t="s">
        <v>1758</v>
      </c>
      <c r="C3320" s="27" t="n">
        <v>49</v>
      </c>
      <c r="D3320" s="27" t="s">
        <v>181</v>
      </c>
      <c r="E3320" s="28" t="n">
        <v>45475</v>
      </c>
      <c r="F3320" s="27" t="s">
        <v>257</v>
      </c>
      <c r="G3320" s="28" t="n">
        <v>45478</v>
      </c>
      <c r="H3320" s="27" t="s">
        <v>161</v>
      </c>
      <c r="I3320" s="27" t="s">
        <v>320</v>
      </c>
      <c r="J3320" s="27" t="s">
        <v>426</v>
      </c>
      <c r="K3320" s="27" t="s">
        <v>156</v>
      </c>
      <c r="L3320" s="27" t="n">
        <v>16</v>
      </c>
      <c r="M3320" s="27" t="n">
        <v>66</v>
      </c>
      <c r="N3320" s="27" t="s">
        <v>127</v>
      </c>
      <c r="O3320" s="27" t="s">
        <v>171</v>
      </c>
      <c r="P3320" s="27" t="s">
        <v>150</v>
      </c>
      <c r="Q3320" s="29" t="n">
        <v>4145.7</v>
      </c>
      <c r="R3320" s="27" t="s">
        <v>268</v>
      </c>
      <c r="S3320" s="27" t="s">
        <v>164</v>
      </c>
      <c r="T3320" s="27" t="n">
        <v>2</v>
      </c>
      <c r="U3320" s="27" t="n">
        <f aca="false">YEAR(E3320)</f>
        <v>2024</v>
      </c>
      <c r="V3320" s="27" t="str">
        <f aca="false">TEXT(E3320,"MMM-YYYY")</f>
        <v>Jul-2024</v>
      </c>
      <c r="W3320" s="27" t="n">
        <f aca="false">MONTH(E3320)</f>
        <v>7</v>
      </c>
      <c r="X3320" s="27" t="str">
        <f aca="false">TEXT(WEEKDAY(E3320,2),"0")&amp;" - "&amp;TEXT(E3320,"dddd")</f>
        <v>2 - Tuesday</v>
      </c>
      <c r="Y3320" s="27" t="str">
        <f aca="false">_xlfn.IFS(C3320&lt;18,"Child (0-17)",C3320&lt;40,"Young Adult (18-39)",C3320&lt;60,"Adult (40-59)",TRUE(),"Senior (60+)")</f>
        <v>Adult (40-59)</v>
      </c>
      <c r="Z3320" s="27" t="n">
        <f aca="false">ROUND(G3320-E3320,0)</f>
        <v>3</v>
      </c>
      <c r="AA3320" s="27" t="n">
        <f aca="false">L3320+M3320</f>
        <v>82</v>
      </c>
      <c r="AB3320" s="27" t="n">
        <f aca="false">IFERROR(ROUND(Q3320/AA3320,2),0)</f>
        <v>50.56</v>
      </c>
      <c r="AC3320" s="27" t="str">
        <f aca="false">IF(AND(K3320="Critical",N3320="No"),"URGENT - No Bed","Normal")</f>
        <v>Normal</v>
      </c>
      <c r="AD3320" s="33" t="n">
        <f aca="false">INDEX(Lookup_Tables!$B$3:$B$12,MATCH(H3320,Lookup_Tables!$A$3:$A$12,0))</f>
        <v>3600000</v>
      </c>
      <c r="AE3320" s="27" t="str">
        <f aca="false">INDEX(Lookup_Tables!$C$3:$C$12,MATCH(H3320,Lookup_Tables!$A$3:$A$12,0))</f>
        <v>Dr. Sameer Joshi</v>
      </c>
      <c r="AF3320" s="27" t="str">
        <f aca="false">IFERROR(INDEX(Lookup_Tables!$F$16:$F$45,MATCH(I3320,Lookup_Tables!$E$16:$E$45,0)),"N/A")</f>
        <v>EMP223</v>
      </c>
      <c r="AG3320" s="27" t="n">
        <f aca="false">_xlfn.IFS(R3320="Recovered",4,R3320="Referred",3,R3320="Admitted",2,R3320="Deceased",1,TRUE(),0)</f>
        <v>3</v>
      </c>
      <c r="AH3320" s="27" t="str">
        <f aca="false">IF(T3320&gt;=4,"Satisfied",IF(T3320&gt;=3,"Neutral","Needs Improvement"))</f>
        <v>Needs Improvement</v>
      </c>
    </row>
    <row r="3321" customFormat="false" ht="15" hidden="false" customHeight="false" outlineLevel="0" collapsed="false">
      <c r="A3321" s="30" t="s">
        <v>1064</v>
      </c>
      <c r="B3321" s="30" t="s">
        <v>2341</v>
      </c>
      <c r="C3321" s="30" t="n">
        <v>34</v>
      </c>
      <c r="D3321" s="30" t="s">
        <v>181</v>
      </c>
      <c r="E3321" s="31" t="n">
        <v>45590</v>
      </c>
      <c r="F3321" s="30" t="s">
        <v>160</v>
      </c>
      <c r="G3321" s="31" t="n">
        <v>45591</v>
      </c>
      <c r="H3321" s="30" t="s">
        <v>242</v>
      </c>
      <c r="I3321" s="30" t="s">
        <v>466</v>
      </c>
      <c r="J3321" s="30" t="s">
        <v>244</v>
      </c>
      <c r="K3321" s="30" t="s">
        <v>138</v>
      </c>
      <c r="L3321" s="30" t="n">
        <v>36</v>
      </c>
      <c r="M3321" s="30" t="n">
        <v>37</v>
      </c>
      <c r="N3321" s="30" t="s">
        <v>127</v>
      </c>
      <c r="O3321" s="30" t="s">
        <v>171</v>
      </c>
      <c r="P3321" s="30" t="s">
        <v>187</v>
      </c>
      <c r="Q3321" s="32" t="n">
        <v>2364.68</v>
      </c>
      <c r="R3321" s="30" t="s">
        <v>130</v>
      </c>
      <c r="S3321" s="30" t="s">
        <v>197</v>
      </c>
      <c r="T3321" s="30" t="n">
        <v>4</v>
      </c>
      <c r="U3321" s="30" t="n">
        <f aca="false">YEAR(E3321)</f>
        <v>2024</v>
      </c>
      <c r="V3321" s="30" t="str">
        <f aca="false">TEXT(E3321,"MMM-YYYY")</f>
        <v>Oct-2024</v>
      </c>
      <c r="W3321" s="30" t="n">
        <f aca="false">MONTH(E3321)</f>
        <v>10</v>
      </c>
      <c r="X3321" s="30" t="str">
        <f aca="false">TEXT(WEEKDAY(E3321,2),"0")&amp;" - "&amp;TEXT(E3321,"dddd")</f>
        <v>5 - Friday</v>
      </c>
      <c r="Y3321" s="30" t="str">
        <f aca="false">_xlfn.IFS(C3321&lt;18,"Child (0-17)",C3321&lt;40,"Young Adult (18-39)",C3321&lt;60,"Adult (40-59)",TRUE(),"Senior (60+)")</f>
        <v>Young Adult (18-39)</v>
      </c>
      <c r="Z3321" s="30" t="n">
        <f aca="false">ROUND(G3321-E3321,0)</f>
        <v>1</v>
      </c>
      <c r="AA3321" s="30" t="n">
        <f aca="false">L3321+M3321</f>
        <v>73</v>
      </c>
      <c r="AB3321" s="30" t="n">
        <f aca="false">IFERROR(ROUND(Q3321/AA3321,2),0)</f>
        <v>32.39</v>
      </c>
      <c r="AC3321" s="30" t="str">
        <f aca="false">IF(AND(K3321="Critical",N3321="No"),"URGENT - No Bed","Normal")</f>
        <v>Normal</v>
      </c>
      <c r="AD3321" s="34" t="n">
        <f aca="false">INDEX(Lookup_Tables!$B$3:$B$12,MATCH(H3321,Lookup_Tables!$A$3:$A$12,0))</f>
        <v>3000000</v>
      </c>
      <c r="AE3321" s="30" t="str">
        <f aca="false">INDEX(Lookup_Tables!$C$3:$C$12,MATCH(H3321,Lookup_Tables!$A$3:$A$12,0))</f>
        <v>Dr. Pooja Iyer</v>
      </c>
      <c r="AF3321" s="30" t="str">
        <f aca="false">IFERROR(INDEX(Lookup_Tables!$F$16:$F$45,MATCH(I3321,Lookup_Tables!$E$16:$E$45,0)),"N/A")</f>
        <v>EMP212</v>
      </c>
      <c r="AG3321" s="30" t="n">
        <f aca="false">_xlfn.IFS(R3321="Recovered",4,R3321="Referred",3,R3321="Admitted",2,R3321="Deceased",1,TRUE(),0)</f>
        <v>4</v>
      </c>
      <c r="AH3321" s="30" t="str">
        <f aca="false">IF(T3321&gt;=4,"Satisfied",IF(T3321&gt;=3,"Neutral","Needs Improvement"))</f>
        <v>Satisfied</v>
      </c>
    </row>
    <row r="3322" customFormat="false" ht="15" hidden="false" customHeight="false" outlineLevel="0" collapsed="false">
      <c r="A3322" s="27" t="s">
        <v>6993</v>
      </c>
      <c r="B3322" s="27" t="s">
        <v>4335</v>
      </c>
      <c r="C3322" s="27" t="n">
        <v>20</v>
      </c>
      <c r="D3322" s="27" t="s">
        <v>121</v>
      </c>
      <c r="E3322" s="28" t="n">
        <v>45558</v>
      </c>
      <c r="F3322" s="27" t="s">
        <v>1120</v>
      </c>
      <c r="G3322" s="28" t="n">
        <v>45564</v>
      </c>
      <c r="H3322" s="27" t="s">
        <v>206</v>
      </c>
      <c r="I3322" s="27" t="s">
        <v>207</v>
      </c>
      <c r="J3322" s="27" t="s">
        <v>593</v>
      </c>
      <c r="K3322" s="27" t="s">
        <v>126</v>
      </c>
      <c r="L3322" s="27" t="n">
        <v>33</v>
      </c>
      <c r="M3322" s="27" t="n">
        <v>114</v>
      </c>
      <c r="N3322" s="27" t="s">
        <v>127</v>
      </c>
      <c r="O3322" s="27" t="s">
        <v>139</v>
      </c>
      <c r="P3322" s="27" t="s">
        <v>129</v>
      </c>
      <c r="Q3322" s="29" t="n">
        <v>7358.82</v>
      </c>
      <c r="R3322" s="27" t="s">
        <v>130</v>
      </c>
      <c r="S3322" s="27" t="s">
        <v>192</v>
      </c>
      <c r="T3322" s="27" t="n">
        <v>5</v>
      </c>
      <c r="U3322" s="27" t="n">
        <f aca="false">YEAR(E3322)</f>
        <v>2024</v>
      </c>
      <c r="V3322" s="27" t="str">
        <f aca="false">TEXT(E3322,"MMM-YYYY")</f>
        <v>Sep-2024</v>
      </c>
      <c r="W3322" s="27" t="n">
        <f aca="false">MONTH(E3322)</f>
        <v>9</v>
      </c>
      <c r="X3322" s="27" t="str">
        <f aca="false">TEXT(WEEKDAY(E3322,2),"0")&amp;" - "&amp;TEXT(E3322,"dddd")</f>
        <v>1 - Monday</v>
      </c>
      <c r="Y3322" s="27" t="str">
        <f aca="false">_xlfn.IFS(C3322&lt;18,"Child (0-17)",C3322&lt;40,"Young Adult (18-39)",C3322&lt;60,"Adult (40-59)",TRUE(),"Senior (60+)")</f>
        <v>Young Adult (18-39)</v>
      </c>
      <c r="Z3322" s="27" t="n">
        <f aca="false">ROUND(G3322-E3322,0)</f>
        <v>6</v>
      </c>
      <c r="AA3322" s="27" t="n">
        <f aca="false">L3322+M3322</f>
        <v>147</v>
      </c>
      <c r="AB3322" s="27" t="n">
        <f aca="false">IFERROR(ROUND(Q3322/AA3322,2),0)</f>
        <v>50.06</v>
      </c>
      <c r="AC3322" s="27" t="str">
        <f aca="false">IF(AND(K3322="Critical",N3322="No"),"URGENT - No Bed","Normal")</f>
        <v>Normal</v>
      </c>
      <c r="AD3322" s="33" t="n">
        <f aca="false">INDEX(Lookup_Tables!$B$3:$B$12,MATCH(H3322,Lookup_Tables!$A$3:$A$12,0))</f>
        <v>2800000</v>
      </c>
      <c r="AE3322" s="27" t="str">
        <f aca="false">INDEX(Lookup_Tables!$C$3:$C$12,MATCH(H3322,Lookup_Tables!$A$3:$A$12,0))</f>
        <v>Dr. Suresh Nair</v>
      </c>
      <c r="AF3322" s="27" t="str">
        <f aca="false">IFERROR(INDEX(Lookup_Tables!$F$16:$F$45,MATCH(I3322,Lookup_Tables!$E$16:$E$45,0)),"N/A")</f>
        <v>EMP209</v>
      </c>
      <c r="AG3322" s="27" t="n">
        <f aca="false">_xlfn.IFS(R3322="Recovered",4,R3322="Referred",3,R3322="Admitted",2,R3322="Deceased",1,TRUE(),0)</f>
        <v>4</v>
      </c>
      <c r="AH3322" s="27" t="str">
        <f aca="false">IF(T3322&gt;=4,"Satisfied",IF(T3322&gt;=3,"Neutral","Needs Improvement"))</f>
        <v>Satisfied</v>
      </c>
    </row>
    <row r="3323" customFormat="false" ht="15" hidden="false" customHeight="false" outlineLevel="0" collapsed="false">
      <c r="A3323" s="30" t="s">
        <v>2625</v>
      </c>
      <c r="B3323" s="30" t="s">
        <v>1955</v>
      </c>
      <c r="C3323" s="30" t="n">
        <v>24</v>
      </c>
      <c r="D3323" s="30" t="s">
        <v>121</v>
      </c>
      <c r="E3323" s="31" t="n">
        <v>45465</v>
      </c>
      <c r="F3323" s="30" t="s">
        <v>410</v>
      </c>
      <c r="G3323" s="31" t="n">
        <v>45468</v>
      </c>
      <c r="H3323" s="30" t="s">
        <v>146</v>
      </c>
      <c r="I3323" s="30" t="s">
        <v>176</v>
      </c>
      <c r="J3323" s="30" t="s">
        <v>148</v>
      </c>
      <c r="K3323" s="30" t="s">
        <v>126</v>
      </c>
      <c r="L3323" s="30" t="n">
        <v>42</v>
      </c>
      <c r="M3323" s="30" t="n">
        <v>83</v>
      </c>
      <c r="N3323" s="30" t="s">
        <v>186</v>
      </c>
      <c r="O3323" s="30" t="s">
        <v>149</v>
      </c>
      <c r="P3323" s="30" t="s">
        <v>129</v>
      </c>
      <c r="Q3323" s="32" t="n">
        <v>6848.23</v>
      </c>
      <c r="R3323" s="30" t="s">
        <v>130</v>
      </c>
      <c r="S3323" s="30" t="s">
        <v>164</v>
      </c>
      <c r="T3323" s="30" t="n">
        <v>3</v>
      </c>
      <c r="U3323" s="30" t="n">
        <f aca="false">YEAR(E3323)</f>
        <v>2024</v>
      </c>
      <c r="V3323" s="30" t="str">
        <f aca="false">TEXT(E3323,"MMM-YYYY")</f>
        <v>Jun-2024</v>
      </c>
      <c r="W3323" s="30" t="n">
        <f aca="false">MONTH(E3323)</f>
        <v>6</v>
      </c>
      <c r="X3323" s="30" t="str">
        <f aca="false">TEXT(WEEKDAY(E3323,2),"0")&amp;" - "&amp;TEXT(E3323,"dddd")</f>
        <v>6 - Saturday</v>
      </c>
      <c r="Y3323" s="30" t="str">
        <f aca="false">_xlfn.IFS(C3323&lt;18,"Child (0-17)",C3323&lt;40,"Young Adult (18-39)",C3323&lt;60,"Adult (40-59)",TRUE(),"Senior (60+)")</f>
        <v>Young Adult (18-39)</v>
      </c>
      <c r="Z3323" s="30" t="n">
        <f aca="false">ROUND(G3323-E3323,0)</f>
        <v>3</v>
      </c>
      <c r="AA3323" s="30" t="n">
        <f aca="false">L3323+M3323</f>
        <v>125</v>
      </c>
      <c r="AB3323" s="30" t="n">
        <f aca="false">IFERROR(ROUND(Q3323/AA3323,2),0)</f>
        <v>54.79</v>
      </c>
      <c r="AC3323" s="30" t="str">
        <f aca="false">IF(AND(K3323="Critical",N3323="No"),"URGENT - No Bed","Normal")</f>
        <v>Normal</v>
      </c>
      <c r="AD3323" s="34" t="n">
        <f aca="false">INDEX(Lookup_Tables!$B$3:$B$12,MATCH(H3323,Lookup_Tables!$A$3:$A$12,0))</f>
        <v>2700000</v>
      </c>
      <c r="AE3323" s="30" t="str">
        <f aca="false">INDEX(Lookup_Tables!$C$3:$C$12,MATCH(H3323,Lookup_Tables!$A$3:$A$12,0))</f>
        <v>Dr. Vikram Singh</v>
      </c>
      <c r="AF3323" s="30" t="str">
        <f aca="false">IFERROR(INDEX(Lookup_Tables!$F$16:$F$45,MATCH(I3323,Lookup_Tables!$E$16:$E$45,0)),"N/A")</f>
        <v>EMP227</v>
      </c>
      <c r="AG3323" s="30" t="n">
        <f aca="false">_xlfn.IFS(R3323="Recovered",4,R3323="Referred",3,R3323="Admitted",2,R3323="Deceased",1,TRUE(),0)</f>
        <v>4</v>
      </c>
      <c r="AH3323" s="30" t="str">
        <f aca="false">IF(T3323&gt;=4,"Satisfied",IF(T3323&gt;=3,"Neutral","Needs Improvement"))</f>
        <v>Neutral</v>
      </c>
    </row>
    <row r="3324" customFormat="false" ht="15" hidden="false" customHeight="false" outlineLevel="0" collapsed="false">
      <c r="A3324" s="27" t="s">
        <v>5553</v>
      </c>
      <c r="B3324" s="27" t="s">
        <v>850</v>
      </c>
      <c r="C3324" s="27" t="n">
        <v>22</v>
      </c>
      <c r="D3324" s="27" t="s">
        <v>181</v>
      </c>
      <c r="E3324" s="28" t="n">
        <v>45621</v>
      </c>
      <c r="F3324" s="27" t="s">
        <v>812</v>
      </c>
      <c r="G3324" s="28" t="n">
        <v>45621</v>
      </c>
      <c r="H3324" s="27" t="s">
        <v>217</v>
      </c>
      <c r="I3324" s="27" t="s">
        <v>282</v>
      </c>
      <c r="J3324" s="27" t="s">
        <v>388</v>
      </c>
      <c r="K3324" s="27" t="s">
        <v>138</v>
      </c>
      <c r="L3324" s="27" t="n">
        <v>48</v>
      </c>
      <c r="M3324" s="27" t="n">
        <v>43</v>
      </c>
      <c r="N3324" s="27" t="s">
        <v>127</v>
      </c>
      <c r="O3324" s="27" t="s">
        <v>128</v>
      </c>
      <c r="P3324" s="27" t="s">
        <v>129</v>
      </c>
      <c r="Q3324" s="29" t="n">
        <v>1304.08</v>
      </c>
      <c r="R3324" s="27" t="s">
        <v>130</v>
      </c>
      <c r="S3324" s="27" t="s">
        <v>151</v>
      </c>
      <c r="T3324" s="27" t="n">
        <v>5</v>
      </c>
      <c r="U3324" s="27" t="n">
        <f aca="false">YEAR(E3324)</f>
        <v>2024</v>
      </c>
      <c r="V3324" s="27" t="str">
        <f aca="false">TEXT(E3324,"MMM-YYYY")</f>
        <v>Nov-2024</v>
      </c>
      <c r="W3324" s="27" t="n">
        <f aca="false">MONTH(E3324)</f>
        <v>11</v>
      </c>
      <c r="X3324" s="27" t="str">
        <f aca="false">TEXT(WEEKDAY(E3324,2),"0")&amp;" - "&amp;TEXT(E3324,"dddd")</f>
        <v>1 - Monday</v>
      </c>
      <c r="Y3324" s="27" t="str">
        <f aca="false">_xlfn.IFS(C3324&lt;18,"Child (0-17)",C3324&lt;40,"Young Adult (18-39)",C3324&lt;60,"Adult (40-59)",TRUE(),"Senior (60+)")</f>
        <v>Young Adult (18-39)</v>
      </c>
      <c r="Z3324" s="27" t="n">
        <f aca="false">ROUND(G3324-E3324,0)</f>
        <v>0</v>
      </c>
      <c r="AA3324" s="27" t="n">
        <f aca="false">L3324+M3324</f>
        <v>91</v>
      </c>
      <c r="AB3324" s="27" t="n">
        <f aca="false">IFERROR(ROUND(Q3324/AA3324,2),0)</f>
        <v>14.33</v>
      </c>
      <c r="AC3324" s="27" t="str">
        <f aca="false">IF(AND(K3324="Critical",N3324="No"),"URGENT - No Bed","Normal")</f>
        <v>Normal</v>
      </c>
      <c r="AD3324" s="33" t="n">
        <f aca="false">INDEX(Lookup_Tables!$B$3:$B$12,MATCH(H3324,Lookup_Tables!$A$3:$A$12,0))</f>
        <v>4200000</v>
      </c>
      <c r="AE3324" s="27" t="str">
        <f aca="false">INDEX(Lookup_Tables!$C$3:$C$12,MATCH(H3324,Lookup_Tables!$A$3:$A$12,0))</f>
        <v>Dr. Anil Kapoor</v>
      </c>
      <c r="AF3324" s="27" t="str">
        <f aca="false">IFERROR(INDEX(Lookup_Tables!$F$16:$F$45,MATCH(I3324,Lookup_Tables!$E$16:$E$45,0)),"N/A")</f>
        <v>EMP200</v>
      </c>
      <c r="AG3324" s="27" t="n">
        <f aca="false">_xlfn.IFS(R3324="Recovered",4,R3324="Referred",3,R3324="Admitted",2,R3324="Deceased",1,TRUE(),0)</f>
        <v>4</v>
      </c>
      <c r="AH3324" s="27" t="str">
        <f aca="false">IF(T3324&gt;=4,"Satisfied",IF(T3324&gt;=3,"Neutral","Needs Improvement"))</f>
        <v>Satisfied</v>
      </c>
    </row>
    <row r="3325" customFormat="false" ht="15" hidden="false" customHeight="false" outlineLevel="0" collapsed="false">
      <c r="A3325" s="30" t="s">
        <v>2071</v>
      </c>
      <c r="B3325" s="30" t="s">
        <v>2072</v>
      </c>
      <c r="C3325" s="30" t="n">
        <v>53</v>
      </c>
      <c r="D3325" s="30" t="s">
        <v>181</v>
      </c>
      <c r="E3325" s="31" t="n">
        <v>45456</v>
      </c>
      <c r="F3325" s="30" t="s">
        <v>503</v>
      </c>
      <c r="G3325" s="31" t="n">
        <v>45459</v>
      </c>
      <c r="H3325" s="30" t="s">
        <v>168</v>
      </c>
      <c r="I3325" s="30" t="s">
        <v>366</v>
      </c>
      <c r="J3325" s="30" t="s">
        <v>170</v>
      </c>
      <c r="K3325" s="30" t="s">
        <v>156</v>
      </c>
      <c r="L3325" s="30" t="n">
        <v>67</v>
      </c>
      <c r="M3325" s="30" t="n">
        <v>89</v>
      </c>
      <c r="N3325" s="30" t="s">
        <v>186</v>
      </c>
      <c r="O3325" s="30" t="s">
        <v>171</v>
      </c>
      <c r="P3325" s="30" t="s">
        <v>150</v>
      </c>
      <c r="Q3325" s="32" t="n">
        <v>4668.42</v>
      </c>
      <c r="R3325" s="30" t="s">
        <v>130</v>
      </c>
      <c r="S3325" s="30" t="s">
        <v>131</v>
      </c>
      <c r="T3325" s="30" t="n">
        <v>3</v>
      </c>
      <c r="U3325" s="30" t="n">
        <f aca="false">YEAR(E3325)</f>
        <v>2024</v>
      </c>
      <c r="V3325" s="30" t="str">
        <f aca="false">TEXT(E3325,"MMM-YYYY")</f>
        <v>Jun-2024</v>
      </c>
      <c r="W3325" s="30" t="n">
        <f aca="false">MONTH(E3325)</f>
        <v>6</v>
      </c>
      <c r="X3325" s="30" t="str">
        <f aca="false">TEXT(WEEKDAY(E3325,2),"0")&amp;" - "&amp;TEXT(E3325,"dddd")</f>
        <v>4 - Thursday</v>
      </c>
      <c r="Y3325" s="30" t="str">
        <f aca="false">_xlfn.IFS(C3325&lt;18,"Child (0-17)",C3325&lt;40,"Young Adult (18-39)",C3325&lt;60,"Adult (40-59)",TRUE(),"Senior (60+)")</f>
        <v>Adult (40-59)</v>
      </c>
      <c r="Z3325" s="30" t="n">
        <f aca="false">ROUND(G3325-E3325,0)</f>
        <v>3</v>
      </c>
      <c r="AA3325" s="30" t="n">
        <f aca="false">L3325+M3325</f>
        <v>156</v>
      </c>
      <c r="AB3325" s="30" t="n">
        <f aca="false">IFERROR(ROUND(Q3325/AA3325,2),0)</f>
        <v>29.93</v>
      </c>
      <c r="AC3325" s="30" t="str">
        <f aca="false">IF(AND(K3325="Critical",N3325="No"),"URGENT - No Bed","Normal")</f>
        <v>Normal</v>
      </c>
      <c r="AD3325" s="34" t="n">
        <f aca="false">INDEX(Lookup_Tables!$B$3:$B$12,MATCH(H3325,Lookup_Tables!$A$3:$A$12,0))</f>
        <v>4400000</v>
      </c>
      <c r="AE3325" s="30" t="str">
        <f aca="false">INDEX(Lookup_Tables!$C$3:$C$12,MATCH(H3325,Lookup_Tables!$A$3:$A$12,0))</f>
        <v>Dr. Neha Chopra</v>
      </c>
      <c r="AF3325" s="30" t="str">
        <f aca="false">IFERROR(INDEX(Lookup_Tables!$F$16:$F$45,MATCH(I3325,Lookup_Tables!$E$16:$E$45,0)),"N/A")</f>
        <v>EMP218</v>
      </c>
      <c r="AG3325" s="30" t="n">
        <f aca="false">_xlfn.IFS(R3325="Recovered",4,R3325="Referred",3,R3325="Admitted",2,R3325="Deceased",1,TRUE(),0)</f>
        <v>4</v>
      </c>
      <c r="AH3325" s="30" t="str">
        <f aca="false">IF(T3325&gt;=4,"Satisfied",IF(T3325&gt;=3,"Neutral","Needs Improvement"))</f>
        <v>Neutral</v>
      </c>
    </row>
    <row r="3326" customFormat="false" ht="15" hidden="false" customHeight="false" outlineLevel="0" collapsed="false">
      <c r="A3326" s="27" t="s">
        <v>453</v>
      </c>
      <c r="B3326" s="27" t="s">
        <v>437</v>
      </c>
      <c r="C3326" s="27" t="n">
        <v>64</v>
      </c>
      <c r="D3326" s="27" t="s">
        <v>181</v>
      </c>
      <c r="E3326" s="28" t="n">
        <v>45447</v>
      </c>
      <c r="F3326" s="27" t="s">
        <v>454</v>
      </c>
      <c r="G3326" s="28" t="n">
        <v>45453</v>
      </c>
      <c r="H3326" s="27" t="s">
        <v>236</v>
      </c>
      <c r="I3326" s="27" t="s">
        <v>266</v>
      </c>
      <c r="J3326" s="27" t="s">
        <v>455</v>
      </c>
      <c r="K3326" s="27" t="s">
        <v>126</v>
      </c>
      <c r="L3326" s="27" t="n">
        <v>44</v>
      </c>
      <c r="M3326" s="27" t="n">
        <v>148</v>
      </c>
      <c r="N3326" s="27" t="s">
        <v>186</v>
      </c>
      <c r="O3326" s="27" t="s">
        <v>128</v>
      </c>
      <c r="P3326" s="27" t="s">
        <v>187</v>
      </c>
      <c r="Q3326" s="29" t="n">
        <v>8967.92</v>
      </c>
      <c r="R3326" s="27" t="s">
        <v>172</v>
      </c>
      <c r="S3326" s="27" t="s">
        <v>141</v>
      </c>
      <c r="T3326" s="27" t="n">
        <v>3</v>
      </c>
      <c r="U3326" s="27" t="n">
        <f aca="false">YEAR(E3326)</f>
        <v>2024</v>
      </c>
      <c r="V3326" s="27" t="str">
        <f aca="false">TEXT(E3326,"MMM-YYYY")</f>
        <v>Jun-2024</v>
      </c>
      <c r="W3326" s="27" t="n">
        <f aca="false">MONTH(E3326)</f>
        <v>6</v>
      </c>
      <c r="X3326" s="27" t="str">
        <f aca="false">TEXT(WEEKDAY(E3326,2),"0")&amp;" - "&amp;TEXT(E3326,"dddd")</f>
        <v>2 - Tuesday</v>
      </c>
      <c r="Y3326" s="27" t="str">
        <f aca="false">_xlfn.IFS(C3326&lt;18,"Child (0-17)",C3326&lt;40,"Young Adult (18-39)",C3326&lt;60,"Adult (40-59)",TRUE(),"Senior (60+)")</f>
        <v>Senior (60+)</v>
      </c>
      <c r="Z3326" s="27" t="n">
        <f aca="false">ROUND(G3326-E3326,0)</f>
        <v>6</v>
      </c>
      <c r="AA3326" s="27" t="n">
        <f aca="false">L3326+M3326</f>
        <v>192</v>
      </c>
      <c r="AB3326" s="27" t="n">
        <f aca="false">IFERROR(ROUND(Q3326/AA3326,2),0)</f>
        <v>46.71</v>
      </c>
      <c r="AC3326" s="27" t="str">
        <f aca="false">IF(AND(K3326="Critical",N3326="No"),"URGENT - No Bed","Normal")</f>
        <v>Normal</v>
      </c>
      <c r="AD3326" s="33" t="n">
        <f aca="false">INDEX(Lookup_Tables!$B$3:$B$12,MATCH(H3326,Lookup_Tables!$A$3:$A$12,0))</f>
        <v>3900000</v>
      </c>
      <c r="AE3326" s="27" t="str">
        <f aca="false">INDEX(Lookup_Tables!$C$3:$C$12,MATCH(H3326,Lookup_Tables!$A$3:$A$12,0))</f>
        <v>Dr. Rina Mehta</v>
      </c>
      <c r="AF3326" s="27" t="str">
        <f aca="false">IFERROR(INDEX(Lookup_Tables!$F$16:$F$45,MATCH(I3326,Lookup_Tables!$E$16:$E$45,0)),"N/A")</f>
        <v>EMP217</v>
      </c>
      <c r="AG3326" s="27" t="n">
        <f aca="false">_xlfn.IFS(R3326="Recovered",4,R3326="Referred",3,R3326="Admitted",2,R3326="Deceased",1,TRUE(),0)</f>
        <v>2</v>
      </c>
      <c r="AH3326" s="27" t="str">
        <f aca="false">IF(T3326&gt;=4,"Satisfied",IF(T3326&gt;=3,"Neutral","Needs Improvement"))</f>
        <v>Neutral</v>
      </c>
    </row>
    <row r="3327" customFormat="false" ht="15" hidden="false" customHeight="false" outlineLevel="0" collapsed="false">
      <c r="A3327" s="30" t="s">
        <v>473</v>
      </c>
      <c r="B3327" s="30" t="s">
        <v>474</v>
      </c>
      <c r="C3327" s="30" t="n">
        <v>47</v>
      </c>
      <c r="D3327" s="30" t="s">
        <v>121</v>
      </c>
      <c r="E3327" s="31" t="n">
        <v>45352</v>
      </c>
      <c r="F3327" s="30" t="s">
        <v>475</v>
      </c>
      <c r="G3327" s="31" t="n">
        <v>45355</v>
      </c>
      <c r="H3327" s="30" t="s">
        <v>183</v>
      </c>
      <c r="I3327" s="30" t="s">
        <v>430</v>
      </c>
      <c r="J3327" s="30" t="s">
        <v>476</v>
      </c>
      <c r="K3327" s="30" t="s">
        <v>156</v>
      </c>
      <c r="L3327" s="30" t="n">
        <v>50</v>
      </c>
      <c r="M3327" s="30" t="n">
        <v>37</v>
      </c>
      <c r="N3327" s="30" t="s">
        <v>186</v>
      </c>
      <c r="O3327" s="30" t="s">
        <v>128</v>
      </c>
      <c r="P3327" s="30" t="s">
        <v>129</v>
      </c>
      <c r="Q3327" s="32" t="n">
        <v>4357.54</v>
      </c>
      <c r="R3327" s="30" t="s">
        <v>130</v>
      </c>
      <c r="S3327" s="30" t="s">
        <v>131</v>
      </c>
      <c r="T3327" s="30" t="n">
        <v>4</v>
      </c>
      <c r="U3327" s="30" t="n">
        <f aca="false">YEAR(E3327)</f>
        <v>2024</v>
      </c>
      <c r="V3327" s="30" t="str">
        <f aca="false">TEXT(E3327,"MMM-YYYY")</f>
        <v>Mar-2024</v>
      </c>
      <c r="W3327" s="30" t="n">
        <f aca="false">MONTH(E3327)</f>
        <v>3</v>
      </c>
      <c r="X3327" s="30" t="str">
        <f aca="false">TEXT(WEEKDAY(E3327,2),"0")&amp;" - "&amp;TEXT(E3327,"dddd")</f>
        <v>5 - Friday</v>
      </c>
      <c r="Y3327" s="30" t="str">
        <f aca="false">_xlfn.IFS(C3327&lt;18,"Child (0-17)",C3327&lt;40,"Young Adult (18-39)",C3327&lt;60,"Adult (40-59)",TRUE(),"Senior (60+)")</f>
        <v>Adult (40-59)</v>
      </c>
      <c r="Z3327" s="30" t="n">
        <f aca="false">ROUND(G3327-E3327,0)</f>
        <v>3</v>
      </c>
      <c r="AA3327" s="30" t="n">
        <f aca="false">L3327+M3327</f>
        <v>87</v>
      </c>
      <c r="AB3327" s="30" t="n">
        <f aca="false">IFERROR(ROUND(Q3327/AA3327,2),0)</f>
        <v>50.09</v>
      </c>
      <c r="AC3327" s="30" t="str">
        <f aca="false">IF(AND(K3327="Critical",N3327="No"),"URGENT - No Bed","Normal")</f>
        <v>Normal</v>
      </c>
      <c r="AD3327" s="34" t="n">
        <f aca="false">INDEX(Lookup_Tables!$B$3:$B$12,MATCH(H3327,Lookup_Tables!$A$3:$A$12,0))</f>
        <v>3100000</v>
      </c>
      <c r="AE3327" s="30" t="str">
        <f aca="false">INDEX(Lookup_Tables!$C$3:$C$12,MATCH(H3327,Lookup_Tables!$A$3:$A$12,0))</f>
        <v>Dr. Kavita Rao</v>
      </c>
      <c r="AF3327" s="30" t="str">
        <f aca="false">IFERROR(INDEX(Lookup_Tables!$F$16:$F$45,MATCH(I3327,Lookup_Tables!$E$16:$E$45,0)),"N/A")</f>
        <v>EMP224</v>
      </c>
      <c r="AG3327" s="30" t="n">
        <f aca="false">_xlfn.IFS(R3327="Recovered",4,R3327="Referred",3,R3327="Admitted",2,R3327="Deceased",1,TRUE(),0)</f>
        <v>4</v>
      </c>
      <c r="AH3327" s="30" t="str">
        <f aca="false">IF(T3327&gt;=4,"Satisfied",IF(T3327&gt;=3,"Neutral","Needs Improvement"))</f>
        <v>Satisfied</v>
      </c>
    </row>
    <row r="3328" customFormat="false" ht="15" hidden="false" customHeight="false" outlineLevel="0" collapsed="false">
      <c r="A3328" s="27" t="s">
        <v>5325</v>
      </c>
      <c r="B3328" s="27" t="s">
        <v>659</v>
      </c>
      <c r="C3328" s="27" t="n">
        <v>27</v>
      </c>
      <c r="D3328" s="27" t="s">
        <v>121</v>
      </c>
      <c r="E3328" s="28" t="n">
        <v>45321</v>
      </c>
      <c r="F3328" s="27" t="s">
        <v>1068</v>
      </c>
      <c r="G3328" s="28" t="n">
        <v>45323</v>
      </c>
      <c r="H3328" s="27" t="s">
        <v>217</v>
      </c>
      <c r="I3328" s="27" t="s">
        <v>344</v>
      </c>
      <c r="J3328" s="27" t="s">
        <v>283</v>
      </c>
      <c r="K3328" s="27" t="s">
        <v>126</v>
      </c>
      <c r="L3328" s="27" t="n">
        <v>16</v>
      </c>
      <c r="M3328" s="27" t="n">
        <v>80</v>
      </c>
      <c r="N3328" s="27" t="s">
        <v>127</v>
      </c>
      <c r="O3328" s="27" t="s">
        <v>128</v>
      </c>
      <c r="P3328" s="27" t="s">
        <v>129</v>
      </c>
      <c r="Q3328" s="29" t="n">
        <v>7394.66</v>
      </c>
      <c r="R3328" s="27" t="s">
        <v>130</v>
      </c>
      <c r="S3328" s="27" t="s">
        <v>197</v>
      </c>
      <c r="T3328" s="27" t="n">
        <v>4</v>
      </c>
      <c r="U3328" s="27" t="n">
        <f aca="false">YEAR(E3328)</f>
        <v>2024</v>
      </c>
      <c r="V3328" s="27" t="str">
        <f aca="false">TEXT(E3328,"MMM-YYYY")</f>
        <v>Jan-2024</v>
      </c>
      <c r="W3328" s="27" t="n">
        <f aca="false">MONTH(E3328)</f>
        <v>1</v>
      </c>
      <c r="X3328" s="27" t="str">
        <f aca="false">TEXT(WEEKDAY(E3328,2),"0")&amp;" - "&amp;TEXT(E3328,"dddd")</f>
        <v>2 - Tuesday</v>
      </c>
      <c r="Y3328" s="27" t="str">
        <f aca="false">_xlfn.IFS(C3328&lt;18,"Child (0-17)",C3328&lt;40,"Young Adult (18-39)",C3328&lt;60,"Adult (40-59)",TRUE(),"Senior (60+)")</f>
        <v>Young Adult (18-39)</v>
      </c>
      <c r="Z3328" s="27" t="n">
        <f aca="false">ROUND(G3328-E3328,0)</f>
        <v>2</v>
      </c>
      <c r="AA3328" s="27" t="n">
        <f aca="false">L3328+M3328</f>
        <v>96</v>
      </c>
      <c r="AB3328" s="27" t="n">
        <f aca="false">IFERROR(ROUND(Q3328/AA3328,2),0)</f>
        <v>77.03</v>
      </c>
      <c r="AC3328" s="27" t="str">
        <f aca="false">IF(AND(K3328="Critical",N3328="No"),"URGENT - No Bed","Normal")</f>
        <v>Normal</v>
      </c>
      <c r="AD3328" s="33" t="n">
        <f aca="false">INDEX(Lookup_Tables!$B$3:$B$12,MATCH(H3328,Lookup_Tables!$A$3:$A$12,0))</f>
        <v>4200000</v>
      </c>
      <c r="AE3328" s="27" t="str">
        <f aca="false">INDEX(Lookup_Tables!$C$3:$C$12,MATCH(H3328,Lookup_Tables!$A$3:$A$12,0))</f>
        <v>Dr. Anil Kapoor</v>
      </c>
      <c r="AF3328" s="27" t="str">
        <f aca="false">IFERROR(INDEX(Lookup_Tables!$F$16:$F$45,MATCH(I3328,Lookup_Tables!$E$16:$E$45,0)),"N/A")</f>
        <v>EMP201</v>
      </c>
      <c r="AG3328" s="27" t="n">
        <f aca="false">_xlfn.IFS(R3328="Recovered",4,R3328="Referred",3,R3328="Admitted",2,R3328="Deceased",1,TRUE(),0)</f>
        <v>4</v>
      </c>
      <c r="AH3328" s="27" t="str">
        <f aca="false">IF(T3328&gt;=4,"Satisfied",IF(T3328&gt;=3,"Neutral","Needs Improvement"))</f>
        <v>Satisfied</v>
      </c>
    </row>
    <row r="3329" customFormat="false" ht="15" hidden="false" customHeight="false" outlineLevel="0" collapsed="false">
      <c r="A3329" s="30" t="s">
        <v>4079</v>
      </c>
      <c r="B3329" s="30" t="s">
        <v>1974</v>
      </c>
      <c r="C3329" s="30" t="n">
        <v>31</v>
      </c>
      <c r="D3329" s="30" t="s">
        <v>181</v>
      </c>
      <c r="E3329" s="31" t="n">
        <v>45555</v>
      </c>
      <c r="F3329" s="30" t="s">
        <v>1384</v>
      </c>
      <c r="G3329" s="31" t="n">
        <v>45556</v>
      </c>
      <c r="H3329" s="30" t="s">
        <v>168</v>
      </c>
      <c r="I3329" s="30" t="s">
        <v>169</v>
      </c>
      <c r="J3329" s="30" t="s">
        <v>371</v>
      </c>
      <c r="K3329" s="30" t="s">
        <v>138</v>
      </c>
      <c r="L3329" s="30" t="n">
        <v>61</v>
      </c>
      <c r="M3329" s="30" t="n">
        <v>17</v>
      </c>
      <c r="N3329" s="30" t="s">
        <v>127</v>
      </c>
      <c r="O3329" s="30" t="s">
        <v>139</v>
      </c>
      <c r="P3329" s="30" t="s">
        <v>150</v>
      </c>
      <c r="Q3329" s="32" t="n">
        <v>1125</v>
      </c>
      <c r="R3329" s="30" t="s">
        <v>130</v>
      </c>
      <c r="S3329" s="30" t="s">
        <v>197</v>
      </c>
      <c r="T3329" s="30" t="n">
        <v>5</v>
      </c>
      <c r="U3329" s="30" t="n">
        <f aca="false">YEAR(E3329)</f>
        <v>2024</v>
      </c>
      <c r="V3329" s="30" t="str">
        <f aca="false">TEXT(E3329,"MMM-YYYY")</f>
        <v>Sep-2024</v>
      </c>
      <c r="W3329" s="30" t="n">
        <f aca="false">MONTH(E3329)</f>
        <v>9</v>
      </c>
      <c r="X3329" s="30" t="str">
        <f aca="false">TEXT(WEEKDAY(E3329,2),"0")&amp;" - "&amp;TEXT(E3329,"dddd")</f>
        <v>5 - Friday</v>
      </c>
      <c r="Y3329" s="30" t="str">
        <f aca="false">_xlfn.IFS(C3329&lt;18,"Child (0-17)",C3329&lt;40,"Young Adult (18-39)",C3329&lt;60,"Adult (40-59)",TRUE(),"Senior (60+)")</f>
        <v>Young Adult (18-39)</v>
      </c>
      <c r="Z3329" s="30" t="n">
        <f aca="false">ROUND(G3329-E3329,0)</f>
        <v>1</v>
      </c>
      <c r="AA3329" s="30" t="n">
        <f aca="false">L3329+M3329</f>
        <v>78</v>
      </c>
      <c r="AB3329" s="30" t="n">
        <f aca="false">IFERROR(ROUND(Q3329/AA3329,2),0)</f>
        <v>14.42</v>
      </c>
      <c r="AC3329" s="30" t="str">
        <f aca="false">IF(AND(K3329="Critical",N3329="No"),"URGENT - No Bed","Normal")</f>
        <v>Normal</v>
      </c>
      <c r="AD3329" s="34" t="n">
        <f aca="false">INDEX(Lookup_Tables!$B$3:$B$12,MATCH(H3329,Lookup_Tables!$A$3:$A$12,0))</f>
        <v>4400000</v>
      </c>
      <c r="AE3329" s="30" t="str">
        <f aca="false">INDEX(Lookup_Tables!$C$3:$C$12,MATCH(H3329,Lookup_Tables!$A$3:$A$12,0))</f>
        <v>Dr. Neha Chopra</v>
      </c>
      <c r="AF3329" s="30" t="str">
        <f aca="false">IFERROR(INDEX(Lookup_Tables!$F$16:$F$45,MATCH(I3329,Lookup_Tables!$E$16:$E$45,0)),"N/A")</f>
        <v>EMP220</v>
      </c>
      <c r="AG3329" s="30" t="n">
        <f aca="false">_xlfn.IFS(R3329="Recovered",4,R3329="Referred",3,R3329="Admitted",2,R3329="Deceased",1,TRUE(),0)</f>
        <v>4</v>
      </c>
      <c r="AH3329" s="30" t="str">
        <f aca="false">IF(T3329&gt;=4,"Satisfied",IF(T3329&gt;=3,"Neutral","Needs Improvement"))</f>
        <v>Satisfied</v>
      </c>
    </row>
    <row r="3330" customFormat="false" ht="15" hidden="false" customHeight="false" outlineLevel="0" collapsed="false">
      <c r="A3330" s="27" t="s">
        <v>4908</v>
      </c>
      <c r="B3330" s="27" t="s">
        <v>2319</v>
      </c>
      <c r="C3330" s="27" t="n">
        <v>16</v>
      </c>
      <c r="D3330" s="27" t="s">
        <v>121</v>
      </c>
      <c r="E3330" s="28" t="n">
        <v>45620</v>
      </c>
      <c r="F3330" s="27" t="s">
        <v>919</v>
      </c>
      <c r="G3330" s="28" t="n">
        <v>45622</v>
      </c>
      <c r="H3330" s="27" t="s">
        <v>135</v>
      </c>
      <c r="I3330" s="27" t="s">
        <v>278</v>
      </c>
      <c r="J3330" s="27" t="s">
        <v>137</v>
      </c>
      <c r="K3330" s="27" t="s">
        <v>156</v>
      </c>
      <c r="L3330" s="27" t="n">
        <v>28</v>
      </c>
      <c r="M3330" s="27" t="n">
        <v>31</v>
      </c>
      <c r="N3330" s="27" t="s">
        <v>127</v>
      </c>
      <c r="O3330" s="27" t="s">
        <v>128</v>
      </c>
      <c r="P3330" s="27" t="s">
        <v>150</v>
      </c>
      <c r="Q3330" s="29" t="n">
        <v>2563.81</v>
      </c>
      <c r="R3330" s="27" t="s">
        <v>130</v>
      </c>
      <c r="S3330" s="27" t="s">
        <v>164</v>
      </c>
      <c r="T3330" s="27" t="n">
        <v>5</v>
      </c>
      <c r="U3330" s="27" t="n">
        <f aca="false">YEAR(E3330)</f>
        <v>2024</v>
      </c>
      <c r="V3330" s="27" t="str">
        <f aca="false">TEXT(E3330,"MMM-YYYY")</f>
        <v>Nov-2024</v>
      </c>
      <c r="W3330" s="27" t="n">
        <f aca="false">MONTH(E3330)</f>
        <v>11</v>
      </c>
      <c r="X3330" s="27" t="str">
        <f aca="false">TEXT(WEEKDAY(E3330,2),"0")&amp;" - "&amp;TEXT(E3330,"dddd")</f>
        <v>7 - Sunday</v>
      </c>
      <c r="Y3330" s="27" t="str">
        <f aca="false">_xlfn.IFS(C3330&lt;18,"Child (0-17)",C3330&lt;40,"Young Adult (18-39)",C3330&lt;60,"Adult (40-59)",TRUE(),"Senior (60+)")</f>
        <v>Child (0-17)</v>
      </c>
      <c r="Z3330" s="27" t="n">
        <f aca="false">ROUND(G3330-E3330,0)</f>
        <v>2</v>
      </c>
      <c r="AA3330" s="27" t="n">
        <f aca="false">L3330+M3330</f>
        <v>59</v>
      </c>
      <c r="AB3330" s="27" t="n">
        <f aca="false">IFERROR(ROUND(Q3330/AA3330,2),0)</f>
        <v>43.45</v>
      </c>
      <c r="AC3330" s="27" t="str">
        <f aca="false">IF(AND(K3330="Critical",N3330="No"),"URGENT - No Bed","Normal")</f>
        <v>Normal</v>
      </c>
      <c r="AD3330" s="33" t="n">
        <f aca="false">INDEX(Lookup_Tables!$B$3:$B$12,MATCH(H3330,Lookup_Tables!$A$3:$A$12,0))</f>
        <v>4600000</v>
      </c>
      <c r="AE3330" s="27" t="str">
        <f aca="false">INDEX(Lookup_Tables!$C$3:$C$12,MATCH(H3330,Lookup_Tables!$A$3:$A$12,0))</f>
        <v>Dr. Farhan Khan</v>
      </c>
      <c r="AF3330" s="27" t="str">
        <f aca="false">IFERROR(INDEX(Lookup_Tables!$F$16:$F$45,MATCH(I3330,Lookup_Tables!$E$16:$E$45,0)),"N/A")</f>
        <v>EMP208</v>
      </c>
      <c r="AG3330" s="27" t="n">
        <f aca="false">_xlfn.IFS(R3330="Recovered",4,R3330="Referred",3,R3330="Admitted",2,R3330="Deceased",1,TRUE(),0)</f>
        <v>4</v>
      </c>
      <c r="AH3330" s="27" t="str">
        <f aca="false">IF(T3330&gt;=4,"Satisfied",IF(T3330&gt;=3,"Neutral","Needs Improvement"))</f>
        <v>Satisfied</v>
      </c>
    </row>
    <row r="3331" customFormat="false" ht="15" hidden="false" customHeight="false" outlineLevel="0" collapsed="false">
      <c r="A3331" s="30" t="s">
        <v>4429</v>
      </c>
      <c r="B3331" s="30" t="s">
        <v>2082</v>
      </c>
      <c r="C3331" s="30" t="n">
        <v>39</v>
      </c>
      <c r="D3331" s="30" t="s">
        <v>181</v>
      </c>
      <c r="E3331" s="31" t="n">
        <v>45458</v>
      </c>
      <c r="F3331" s="30" t="s">
        <v>1155</v>
      </c>
      <c r="G3331" s="31" t="n">
        <v>45458</v>
      </c>
      <c r="H3331" s="30" t="s">
        <v>168</v>
      </c>
      <c r="I3331" s="30" t="s">
        <v>196</v>
      </c>
      <c r="J3331" s="30" t="s">
        <v>170</v>
      </c>
      <c r="K3331" s="30" t="s">
        <v>138</v>
      </c>
      <c r="L3331" s="30" t="n">
        <v>30</v>
      </c>
      <c r="M3331" s="30" t="n">
        <v>27</v>
      </c>
      <c r="N3331" s="30" t="s">
        <v>127</v>
      </c>
      <c r="O3331" s="30" t="s">
        <v>149</v>
      </c>
      <c r="P3331" s="30" t="s">
        <v>140</v>
      </c>
      <c r="Q3331" s="32" t="n">
        <v>1483.71</v>
      </c>
      <c r="R3331" s="30" t="s">
        <v>130</v>
      </c>
      <c r="S3331" s="30" t="s">
        <v>131</v>
      </c>
      <c r="T3331" s="30" t="n">
        <v>4</v>
      </c>
      <c r="U3331" s="30" t="n">
        <f aca="false">YEAR(E3331)</f>
        <v>2024</v>
      </c>
      <c r="V3331" s="30" t="str">
        <f aca="false">TEXT(E3331,"MMM-YYYY")</f>
        <v>Jun-2024</v>
      </c>
      <c r="W3331" s="30" t="n">
        <f aca="false">MONTH(E3331)</f>
        <v>6</v>
      </c>
      <c r="X3331" s="30" t="str">
        <f aca="false">TEXT(WEEKDAY(E3331,2),"0")&amp;" - "&amp;TEXT(E3331,"dddd")</f>
        <v>6 - Saturday</v>
      </c>
      <c r="Y3331" s="30" t="str">
        <f aca="false">_xlfn.IFS(C3331&lt;18,"Child (0-17)",C3331&lt;40,"Young Adult (18-39)",C3331&lt;60,"Adult (40-59)",TRUE(),"Senior (60+)")</f>
        <v>Young Adult (18-39)</v>
      </c>
      <c r="Z3331" s="30" t="n">
        <f aca="false">ROUND(G3331-E3331,0)</f>
        <v>0</v>
      </c>
      <c r="AA3331" s="30" t="n">
        <f aca="false">L3331+M3331</f>
        <v>57</v>
      </c>
      <c r="AB3331" s="30" t="n">
        <f aca="false">IFERROR(ROUND(Q3331/AA3331,2),0)</f>
        <v>26.03</v>
      </c>
      <c r="AC3331" s="30" t="str">
        <f aca="false">IF(AND(K3331="Critical",N3331="No"),"URGENT - No Bed","Normal")</f>
        <v>Normal</v>
      </c>
      <c r="AD3331" s="34" t="n">
        <f aca="false">INDEX(Lookup_Tables!$B$3:$B$12,MATCH(H3331,Lookup_Tables!$A$3:$A$12,0))</f>
        <v>4400000</v>
      </c>
      <c r="AE3331" s="30" t="str">
        <f aca="false">INDEX(Lookup_Tables!$C$3:$C$12,MATCH(H3331,Lookup_Tables!$A$3:$A$12,0))</f>
        <v>Dr. Neha Chopra</v>
      </c>
      <c r="AF3331" s="30" t="str">
        <f aca="false">IFERROR(INDEX(Lookup_Tables!$F$16:$F$45,MATCH(I3331,Lookup_Tables!$E$16:$E$45,0)),"N/A")</f>
        <v>EMP219</v>
      </c>
      <c r="AG3331" s="30" t="n">
        <f aca="false">_xlfn.IFS(R3331="Recovered",4,R3331="Referred",3,R3331="Admitted",2,R3331="Deceased",1,TRUE(),0)</f>
        <v>4</v>
      </c>
      <c r="AH3331" s="30" t="str">
        <f aca="false">IF(T3331&gt;=4,"Satisfied",IF(T3331&gt;=3,"Neutral","Needs Improvement"))</f>
        <v>Satisfied</v>
      </c>
    </row>
    <row r="3332" customFormat="false" ht="15" hidden="false" customHeight="false" outlineLevel="0" collapsed="false">
      <c r="A3332" s="27" t="s">
        <v>1926</v>
      </c>
      <c r="B3332" s="27" t="s">
        <v>761</v>
      </c>
      <c r="C3332" s="27" t="n">
        <v>58</v>
      </c>
      <c r="D3332" s="27" t="s">
        <v>121</v>
      </c>
      <c r="E3332" s="28" t="n">
        <v>45413</v>
      </c>
      <c r="F3332" s="27" t="s">
        <v>756</v>
      </c>
      <c r="G3332" s="28" t="n">
        <v>45414</v>
      </c>
      <c r="H3332" s="27" t="s">
        <v>123</v>
      </c>
      <c r="I3332" s="27" t="s">
        <v>304</v>
      </c>
      <c r="J3332" s="27" t="s">
        <v>508</v>
      </c>
      <c r="K3332" s="27" t="s">
        <v>138</v>
      </c>
      <c r="L3332" s="27" t="n">
        <v>23</v>
      </c>
      <c r="M3332" s="27" t="n">
        <v>35</v>
      </c>
      <c r="N3332" s="27" t="s">
        <v>127</v>
      </c>
      <c r="O3332" s="27" t="s">
        <v>128</v>
      </c>
      <c r="P3332" s="27" t="s">
        <v>187</v>
      </c>
      <c r="Q3332" s="29" t="n">
        <v>945.37</v>
      </c>
      <c r="R3332" s="27" t="s">
        <v>130</v>
      </c>
      <c r="S3332" s="27" t="s">
        <v>131</v>
      </c>
      <c r="T3332" s="27" t="n">
        <v>3</v>
      </c>
      <c r="U3332" s="27" t="n">
        <f aca="false">YEAR(E3332)</f>
        <v>2024</v>
      </c>
      <c r="V3332" s="27" t="str">
        <f aca="false">TEXT(E3332,"MMM-YYYY")</f>
        <v>May-2024</v>
      </c>
      <c r="W3332" s="27" t="n">
        <f aca="false">MONTH(E3332)</f>
        <v>5</v>
      </c>
      <c r="X3332" s="27" t="str">
        <f aca="false">TEXT(WEEKDAY(E3332,2),"0")&amp;" - "&amp;TEXT(E3332,"dddd")</f>
        <v>3 - Wednesday</v>
      </c>
      <c r="Y3332" s="27" t="str">
        <f aca="false">_xlfn.IFS(C3332&lt;18,"Child (0-17)",C3332&lt;40,"Young Adult (18-39)",C3332&lt;60,"Adult (40-59)",TRUE(),"Senior (60+)")</f>
        <v>Adult (40-59)</v>
      </c>
      <c r="Z3332" s="27" t="n">
        <f aca="false">ROUND(G3332-E3332,0)</f>
        <v>1</v>
      </c>
      <c r="AA3332" s="27" t="n">
        <f aca="false">L3332+M3332</f>
        <v>58</v>
      </c>
      <c r="AB3332" s="27" t="n">
        <f aca="false">IFERROR(ROUND(Q3332/AA3332,2),0)</f>
        <v>16.3</v>
      </c>
      <c r="AC3332" s="27" t="str">
        <f aca="false">IF(AND(K3332="Critical",N3332="No"),"URGENT - No Bed","Normal")</f>
        <v>Normal</v>
      </c>
      <c r="AD3332" s="33" t="n">
        <f aca="false">INDEX(Lookup_Tables!$B$3:$B$12,MATCH(H3332,Lookup_Tables!$A$3:$A$12,0))</f>
        <v>2200000</v>
      </c>
      <c r="AE3332" s="27" t="str">
        <f aca="false">INDEX(Lookup_Tables!$C$3:$C$12,MATCH(H3332,Lookup_Tables!$A$3:$A$12,0))</f>
        <v>Dr. Rohan Das</v>
      </c>
      <c r="AF3332" s="27" t="str">
        <f aca="false">IFERROR(INDEX(Lookup_Tables!$F$16:$F$45,MATCH(I3332,Lookup_Tables!$E$16:$E$45,0)),"N/A")</f>
        <v>EMP204</v>
      </c>
      <c r="AG3332" s="27" t="n">
        <f aca="false">_xlfn.IFS(R3332="Recovered",4,R3332="Referred",3,R3332="Admitted",2,R3332="Deceased",1,TRUE(),0)</f>
        <v>4</v>
      </c>
      <c r="AH3332" s="27" t="str">
        <f aca="false">IF(T3332&gt;=4,"Satisfied",IF(T3332&gt;=3,"Neutral","Needs Improvement"))</f>
        <v>Neutral</v>
      </c>
    </row>
    <row r="3333" customFormat="false" ht="15" hidden="false" customHeight="false" outlineLevel="0" collapsed="false">
      <c r="A3333" s="30" t="s">
        <v>2734</v>
      </c>
      <c r="B3333" s="30" t="s">
        <v>834</v>
      </c>
      <c r="C3333" s="30" t="n">
        <v>59</v>
      </c>
      <c r="D3333" s="30" t="s">
        <v>181</v>
      </c>
      <c r="E3333" s="31" t="n">
        <v>45484</v>
      </c>
      <c r="F3333" s="30" t="s">
        <v>1002</v>
      </c>
      <c r="G3333" s="31" t="n">
        <v>45487</v>
      </c>
      <c r="H3333" s="30" t="s">
        <v>217</v>
      </c>
      <c r="I3333" s="30" t="s">
        <v>344</v>
      </c>
      <c r="J3333" s="30" t="s">
        <v>283</v>
      </c>
      <c r="K3333" s="30" t="s">
        <v>126</v>
      </c>
      <c r="L3333" s="30" t="n">
        <v>6</v>
      </c>
      <c r="M3333" s="30" t="n">
        <v>114</v>
      </c>
      <c r="N3333" s="30" t="s">
        <v>186</v>
      </c>
      <c r="O3333" s="30" t="s">
        <v>128</v>
      </c>
      <c r="P3333" s="30" t="s">
        <v>129</v>
      </c>
      <c r="Q3333" s="32" t="n">
        <v>7788.61</v>
      </c>
      <c r="R3333" s="30" t="s">
        <v>130</v>
      </c>
      <c r="S3333" s="30" t="s">
        <v>151</v>
      </c>
      <c r="T3333" s="30" t="n">
        <v>1</v>
      </c>
      <c r="U3333" s="30" t="n">
        <f aca="false">YEAR(E3333)</f>
        <v>2024</v>
      </c>
      <c r="V3333" s="30" t="str">
        <f aca="false">TEXT(E3333,"MMM-YYYY")</f>
        <v>Jul-2024</v>
      </c>
      <c r="W3333" s="30" t="n">
        <f aca="false">MONTH(E3333)</f>
        <v>7</v>
      </c>
      <c r="X3333" s="30" t="str">
        <f aca="false">TEXT(WEEKDAY(E3333,2),"0")&amp;" - "&amp;TEXT(E3333,"dddd")</f>
        <v>4 - Thursday</v>
      </c>
      <c r="Y3333" s="30" t="str">
        <f aca="false">_xlfn.IFS(C3333&lt;18,"Child (0-17)",C3333&lt;40,"Young Adult (18-39)",C3333&lt;60,"Adult (40-59)",TRUE(),"Senior (60+)")</f>
        <v>Adult (40-59)</v>
      </c>
      <c r="Z3333" s="30" t="n">
        <f aca="false">ROUND(G3333-E3333,0)</f>
        <v>3</v>
      </c>
      <c r="AA3333" s="30" t="n">
        <f aca="false">L3333+M3333</f>
        <v>120</v>
      </c>
      <c r="AB3333" s="30" t="n">
        <f aca="false">IFERROR(ROUND(Q3333/AA3333,2),0)</f>
        <v>64.91</v>
      </c>
      <c r="AC3333" s="30" t="str">
        <f aca="false">IF(AND(K3333="Critical",N3333="No"),"URGENT - No Bed","Normal")</f>
        <v>Normal</v>
      </c>
      <c r="AD3333" s="34" t="n">
        <f aca="false">INDEX(Lookup_Tables!$B$3:$B$12,MATCH(H3333,Lookup_Tables!$A$3:$A$12,0))</f>
        <v>4200000</v>
      </c>
      <c r="AE3333" s="30" t="str">
        <f aca="false">INDEX(Lookup_Tables!$C$3:$C$12,MATCH(H3333,Lookup_Tables!$A$3:$A$12,0))</f>
        <v>Dr. Anil Kapoor</v>
      </c>
      <c r="AF3333" s="30" t="str">
        <f aca="false">IFERROR(INDEX(Lookup_Tables!$F$16:$F$45,MATCH(I3333,Lookup_Tables!$E$16:$E$45,0)),"N/A")</f>
        <v>EMP201</v>
      </c>
      <c r="AG3333" s="30" t="n">
        <f aca="false">_xlfn.IFS(R3333="Recovered",4,R3333="Referred",3,R3333="Admitted",2,R3333="Deceased",1,TRUE(),0)</f>
        <v>4</v>
      </c>
      <c r="AH3333" s="30" t="str">
        <f aca="false">IF(T3333&gt;=4,"Satisfied",IF(T3333&gt;=3,"Neutral","Needs Improvement"))</f>
        <v>Needs Improvement</v>
      </c>
    </row>
    <row r="3334" customFormat="false" ht="15" hidden="false" customHeight="false" outlineLevel="0" collapsed="false">
      <c r="A3334" s="27" t="s">
        <v>2916</v>
      </c>
      <c r="B3334" s="27" t="s">
        <v>857</v>
      </c>
      <c r="C3334" s="27" t="n">
        <v>27</v>
      </c>
      <c r="D3334" s="27" t="s">
        <v>181</v>
      </c>
      <c r="E3334" s="28" t="n">
        <v>45388</v>
      </c>
      <c r="F3334" s="27" t="s">
        <v>1579</v>
      </c>
      <c r="G3334" s="28" t="n">
        <v>45394</v>
      </c>
      <c r="H3334" s="27" t="s">
        <v>135</v>
      </c>
      <c r="I3334" s="27" t="s">
        <v>251</v>
      </c>
      <c r="J3334" s="27" t="s">
        <v>252</v>
      </c>
      <c r="K3334" s="27" t="s">
        <v>126</v>
      </c>
      <c r="L3334" s="27" t="n">
        <v>26</v>
      </c>
      <c r="M3334" s="27" t="n">
        <v>77</v>
      </c>
      <c r="N3334" s="27" t="s">
        <v>127</v>
      </c>
      <c r="O3334" s="27" t="s">
        <v>149</v>
      </c>
      <c r="P3334" s="27" t="s">
        <v>150</v>
      </c>
      <c r="Q3334" s="29" t="n">
        <v>8492.33</v>
      </c>
      <c r="R3334" s="27" t="s">
        <v>268</v>
      </c>
      <c r="S3334" s="27" t="s">
        <v>164</v>
      </c>
      <c r="T3334" s="27" t="n">
        <v>2</v>
      </c>
      <c r="U3334" s="27" t="n">
        <f aca="false">YEAR(E3334)</f>
        <v>2024</v>
      </c>
      <c r="V3334" s="27" t="str">
        <f aca="false">TEXT(E3334,"MMM-YYYY")</f>
        <v>Apr-2024</v>
      </c>
      <c r="W3334" s="27" t="n">
        <f aca="false">MONTH(E3334)</f>
        <v>4</v>
      </c>
      <c r="X3334" s="27" t="str">
        <f aca="false">TEXT(WEEKDAY(E3334,2),"0")&amp;" - "&amp;TEXT(E3334,"dddd")</f>
        <v>6 - Saturday</v>
      </c>
      <c r="Y3334" s="27" t="str">
        <f aca="false">_xlfn.IFS(C3334&lt;18,"Child (0-17)",C3334&lt;40,"Young Adult (18-39)",C3334&lt;60,"Adult (40-59)",TRUE(),"Senior (60+)")</f>
        <v>Young Adult (18-39)</v>
      </c>
      <c r="Z3334" s="27" t="n">
        <f aca="false">ROUND(G3334-E3334,0)</f>
        <v>6</v>
      </c>
      <c r="AA3334" s="27" t="n">
        <f aca="false">L3334+M3334</f>
        <v>103</v>
      </c>
      <c r="AB3334" s="27" t="n">
        <f aca="false">IFERROR(ROUND(Q3334/AA3334,2),0)</f>
        <v>82.45</v>
      </c>
      <c r="AC3334" s="27" t="str">
        <f aca="false">IF(AND(K3334="Critical",N3334="No"),"URGENT - No Bed","Normal")</f>
        <v>Normal</v>
      </c>
      <c r="AD3334" s="33" t="n">
        <f aca="false">INDEX(Lookup_Tables!$B$3:$B$12,MATCH(H3334,Lookup_Tables!$A$3:$A$12,0))</f>
        <v>4600000</v>
      </c>
      <c r="AE3334" s="27" t="str">
        <f aca="false">INDEX(Lookup_Tables!$C$3:$C$12,MATCH(H3334,Lookup_Tables!$A$3:$A$12,0))</f>
        <v>Dr. Farhan Khan</v>
      </c>
      <c r="AF3334" s="27" t="str">
        <f aca="false">IFERROR(INDEX(Lookup_Tables!$F$16:$F$45,MATCH(I3334,Lookup_Tables!$E$16:$E$45,0)),"N/A")</f>
        <v>EMP207</v>
      </c>
      <c r="AG3334" s="27" t="n">
        <f aca="false">_xlfn.IFS(R3334="Recovered",4,R3334="Referred",3,R3334="Admitted",2,R3334="Deceased",1,TRUE(),0)</f>
        <v>3</v>
      </c>
      <c r="AH3334" s="27" t="str">
        <f aca="false">IF(T3334&gt;=4,"Satisfied",IF(T3334&gt;=3,"Neutral","Needs Improvement"))</f>
        <v>Needs Improvement</v>
      </c>
    </row>
    <row r="3335" customFormat="false" ht="15" hidden="false" customHeight="false" outlineLevel="0" collapsed="false">
      <c r="A3335" s="30" t="s">
        <v>6491</v>
      </c>
      <c r="B3335" s="30" t="s">
        <v>1535</v>
      </c>
      <c r="C3335" s="30" t="n">
        <v>16</v>
      </c>
      <c r="D3335" s="30" t="s">
        <v>144</v>
      </c>
      <c r="E3335" s="31" t="n">
        <v>45556</v>
      </c>
      <c r="F3335" s="30" t="s">
        <v>145</v>
      </c>
      <c r="G3335" s="31" t="n">
        <v>45557</v>
      </c>
      <c r="H3335" s="30" t="s">
        <v>236</v>
      </c>
      <c r="I3335" s="30" t="s">
        <v>266</v>
      </c>
      <c r="J3335" s="30" t="s">
        <v>267</v>
      </c>
      <c r="K3335" s="30" t="s">
        <v>138</v>
      </c>
      <c r="L3335" s="30" t="n">
        <v>42</v>
      </c>
      <c r="M3335" s="30" t="n">
        <v>16</v>
      </c>
      <c r="N3335" s="30" t="s">
        <v>186</v>
      </c>
      <c r="O3335" s="30" t="s">
        <v>139</v>
      </c>
      <c r="P3335" s="30" t="s">
        <v>140</v>
      </c>
      <c r="Q3335" s="32" t="n">
        <v>585.76</v>
      </c>
      <c r="R3335" s="30" t="s">
        <v>130</v>
      </c>
      <c r="S3335" s="30" t="s">
        <v>157</v>
      </c>
      <c r="T3335" s="30" t="n">
        <v>4</v>
      </c>
      <c r="U3335" s="30" t="n">
        <f aca="false">YEAR(E3335)</f>
        <v>2024</v>
      </c>
      <c r="V3335" s="30" t="str">
        <f aca="false">TEXT(E3335,"MMM-YYYY")</f>
        <v>Sep-2024</v>
      </c>
      <c r="W3335" s="30" t="n">
        <f aca="false">MONTH(E3335)</f>
        <v>9</v>
      </c>
      <c r="X3335" s="30" t="str">
        <f aca="false">TEXT(WEEKDAY(E3335,2),"0")&amp;" - "&amp;TEXT(E3335,"dddd")</f>
        <v>6 - Saturday</v>
      </c>
      <c r="Y3335" s="30" t="str">
        <f aca="false">_xlfn.IFS(C3335&lt;18,"Child (0-17)",C3335&lt;40,"Young Adult (18-39)",C3335&lt;60,"Adult (40-59)",TRUE(),"Senior (60+)")</f>
        <v>Child (0-17)</v>
      </c>
      <c r="Z3335" s="30" t="n">
        <f aca="false">ROUND(G3335-E3335,0)</f>
        <v>1</v>
      </c>
      <c r="AA3335" s="30" t="n">
        <f aca="false">L3335+M3335</f>
        <v>58</v>
      </c>
      <c r="AB3335" s="30" t="n">
        <f aca="false">IFERROR(ROUND(Q3335/AA3335,2),0)</f>
        <v>10.1</v>
      </c>
      <c r="AC3335" s="30" t="str">
        <f aca="false">IF(AND(K3335="Critical",N3335="No"),"URGENT - No Bed","Normal")</f>
        <v>Normal</v>
      </c>
      <c r="AD3335" s="34" t="n">
        <f aca="false">INDEX(Lookup_Tables!$B$3:$B$12,MATCH(H3335,Lookup_Tables!$A$3:$A$12,0))</f>
        <v>3900000</v>
      </c>
      <c r="AE3335" s="30" t="str">
        <f aca="false">INDEX(Lookup_Tables!$C$3:$C$12,MATCH(H3335,Lookup_Tables!$A$3:$A$12,0))</f>
        <v>Dr. Rina Mehta</v>
      </c>
      <c r="AF3335" s="30" t="str">
        <f aca="false">IFERROR(INDEX(Lookup_Tables!$F$16:$F$45,MATCH(I3335,Lookup_Tables!$E$16:$E$45,0)),"N/A")</f>
        <v>EMP217</v>
      </c>
      <c r="AG3335" s="30" t="n">
        <f aca="false">_xlfn.IFS(R3335="Recovered",4,R3335="Referred",3,R3335="Admitted",2,R3335="Deceased",1,TRUE(),0)</f>
        <v>4</v>
      </c>
      <c r="AH3335" s="30" t="str">
        <f aca="false">IF(T3335&gt;=4,"Satisfied",IF(T3335&gt;=3,"Neutral","Needs Improvement"))</f>
        <v>Satisfied</v>
      </c>
    </row>
    <row r="3336" customFormat="false" ht="15" hidden="false" customHeight="false" outlineLevel="0" collapsed="false">
      <c r="A3336" s="27" t="s">
        <v>5308</v>
      </c>
      <c r="B3336" s="27" t="s">
        <v>1937</v>
      </c>
      <c r="C3336" s="27" t="n">
        <v>49</v>
      </c>
      <c r="D3336" s="27" t="s">
        <v>121</v>
      </c>
      <c r="E3336" s="28" t="n">
        <v>45357</v>
      </c>
      <c r="F3336" s="27" t="s">
        <v>1240</v>
      </c>
      <c r="G3336" s="28" t="n">
        <v>45357</v>
      </c>
      <c r="H3336" s="27" t="s">
        <v>161</v>
      </c>
      <c r="I3336" s="27" t="s">
        <v>162</v>
      </c>
      <c r="J3336" s="27" t="s">
        <v>385</v>
      </c>
      <c r="K3336" s="27" t="s">
        <v>138</v>
      </c>
      <c r="L3336" s="27" t="n">
        <v>34</v>
      </c>
      <c r="M3336" s="27" t="n">
        <v>20</v>
      </c>
      <c r="N3336" s="27" t="s">
        <v>127</v>
      </c>
      <c r="O3336" s="27" t="s">
        <v>139</v>
      </c>
      <c r="P3336" s="27" t="s">
        <v>187</v>
      </c>
      <c r="Q3336" s="29" t="n">
        <v>2365.39</v>
      </c>
      <c r="R3336" s="27" t="s">
        <v>130</v>
      </c>
      <c r="S3336" s="27" t="s">
        <v>157</v>
      </c>
      <c r="T3336" s="27" t="n">
        <v>5</v>
      </c>
      <c r="U3336" s="27" t="n">
        <f aca="false">YEAR(E3336)</f>
        <v>2024</v>
      </c>
      <c r="V3336" s="27" t="str">
        <f aca="false">TEXT(E3336,"MMM-YYYY")</f>
        <v>Mar-2024</v>
      </c>
      <c r="W3336" s="27" t="n">
        <f aca="false">MONTH(E3336)</f>
        <v>3</v>
      </c>
      <c r="X3336" s="27" t="str">
        <f aca="false">TEXT(WEEKDAY(E3336,2),"0")&amp;" - "&amp;TEXT(E3336,"dddd")</f>
        <v>3 - Wednesday</v>
      </c>
      <c r="Y3336" s="27" t="str">
        <f aca="false">_xlfn.IFS(C3336&lt;18,"Child (0-17)",C3336&lt;40,"Young Adult (18-39)",C3336&lt;60,"Adult (40-59)",TRUE(),"Senior (60+)")</f>
        <v>Adult (40-59)</v>
      </c>
      <c r="Z3336" s="27" t="n">
        <f aca="false">ROUND(G3336-E3336,0)</f>
        <v>0</v>
      </c>
      <c r="AA3336" s="27" t="n">
        <f aca="false">L3336+M3336</f>
        <v>54</v>
      </c>
      <c r="AB3336" s="27" t="n">
        <f aca="false">IFERROR(ROUND(Q3336/AA3336,2),0)</f>
        <v>43.8</v>
      </c>
      <c r="AC3336" s="27" t="str">
        <f aca="false">IF(AND(K3336="Critical",N3336="No"),"URGENT - No Bed","Normal")</f>
        <v>Normal</v>
      </c>
      <c r="AD3336" s="33" t="n">
        <f aca="false">INDEX(Lookup_Tables!$B$3:$B$12,MATCH(H3336,Lookup_Tables!$A$3:$A$12,0))</f>
        <v>3600000</v>
      </c>
      <c r="AE3336" s="27" t="str">
        <f aca="false">INDEX(Lookup_Tables!$C$3:$C$12,MATCH(H3336,Lookup_Tables!$A$3:$A$12,0))</f>
        <v>Dr. Sameer Joshi</v>
      </c>
      <c r="AF3336" s="27" t="str">
        <f aca="false">IFERROR(INDEX(Lookup_Tables!$F$16:$F$45,MATCH(I3336,Lookup_Tables!$E$16:$E$45,0)),"N/A")</f>
        <v>EMP222</v>
      </c>
      <c r="AG3336" s="27" t="n">
        <f aca="false">_xlfn.IFS(R3336="Recovered",4,R3336="Referred",3,R3336="Admitted",2,R3336="Deceased",1,TRUE(),0)</f>
        <v>4</v>
      </c>
      <c r="AH3336" s="27" t="str">
        <f aca="false">IF(T3336&gt;=4,"Satisfied",IF(T3336&gt;=3,"Neutral","Needs Improvement"))</f>
        <v>Satisfied</v>
      </c>
    </row>
    <row r="3337" customFormat="false" ht="15" hidden="false" customHeight="false" outlineLevel="0" collapsed="false">
      <c r="A3337" s="30" t="s">
        <v>7175</v>
      </c>
      <c r="B3337" s="30" t="s">
        <v>1344</v>
      </c>
      <c r="C3337" s="30" t="n">
        <v>46</v>
      </c>
      <c r="D3337" s="30" t="s">
        <v>144</v>
      </c>
      <c r="E3337" s="31" t="n">
        <v>45428</v>
      </c>
      <c r="F3337" s="30" t="s">
        <v>826</v>
      </c>
      <c r="G3337" s="31" t="n">
        <v>45431</v>
      </c>
      <c r="H3337" s="30" t="s">
        <v>206</v>
      </c>
      <c r="I3337" s="30" t="s">
        <v>232</v>
      </c>
      <c r="J3337" s="30" t="s">
        <v>208</v>
      </c>
      <c r="K3337" s="30" t="s">
        <v>156</v>
      </c>
      <c r="L3337" s="30" t="n">
        <v>18</v>
      </c>
      <c r="M3337" s="30" t="n">
        <v>46</v>
      </c>
      <c r="N3337" s="30" t="s">
        <v>127</v>
      </c>
      <c r="O3337" s="30" t="s">
        <v>149</v>
      </c>
      <c r="P3337" s="30" t="s">
        <v>150</v>
      </c>
      <c r="Q3337" s="32" t="n">
        <v>3906.53</v>
      </c>
      <c r="R3337" s="30" t="s">
        <v>172</v>
      </c>
      <c r="S3337" s="30" t="s">
        <v>151</v>
      </c>
      <c r="T3337" s="30" t="n">
        <v>2</v>
      </c>
      <c r="U3337" s="30" t="n">
        <f aca="false">YEAR(E3337)</f>
        <v>2024</v>
      </c>
      <c r="V3337" s="30" t="str">
        <f aca="false">TEXT(E3337,"MMM-YYYY")</f>
        <v>May-2024</v>
      </c>
      <c r="W3337" s="30" t="n">
        <f aca="false">MONTH(E3337)</f>
        <v>5</v>
      </c>
      <c r="X3337" s="30" t="str">
        <f aca="false">TEXT(WEEKDAY(E3337,2),"0")&amp;" - "&amp;TEXT(E3337,"dddd")</f>
        <v>4 - Thursday</v>
      </c>
      <c r="Y3337" s="30" t="str">
        <f aca="false">_xlfn.IFS(C3337&lt;18,"Child (0-17)",C3337&lt;40,"Young Adult (18-39)",C3337&lt;60,"Adult (40-59)",TRUE(),"Senior (60+)")</f>
        <v>Adult (40-59)</v>
      </c>
      <c r="Z3337" s="30" t="n">
        <f aca="false">ROUND(G3337-E3337,0)</f>
        <v>3</v>
      </c>
      <c r="AA3337" s="30" t="n">
        <f aca="false">L3337+M3337</f>
        <v>64</v>
      </c>
      <c r="AB3337" s="30" t="n">
        <f aca="false">IFERROR(ROUND(Q3337/AA3337,2),0)</f>
        <v>61.04</v>
      </c>
      <c r="AC3337" s="30" t="str">
        <f aca="false">IF(AND(K3337="Critical",N3337="No"),"URGENT - No Bed","Normal")</f>
        <v>Normal</v>
      </c>
      <c r="AD3337" s="34" t="n">
        <f aca="false">INDEX(Lookup_Tables!$B$3:$B$12,MATCH(H3337,Lookup_Tables!$A$3:$A$12,0))</f>
        <v>2800000</v>
      </c>
      <c r="AE3337" s="30" t="str">
        <f aca="false">INDEX(Lookup_Tables!$C$3:$C$12,MATCH(H3337,Lookup_Tables!$A$3:$A$12,0))</f>
        <v>Dr. Suresh Nair</v>
      </c>
      <c r="AF3337" s="30" t="str">
        <f aca="false">IFERROR(INDEX(Lookup_Tables!$F$16:$F$45,MATCH(I3337,Lookup_Tables!$E$16:$E$45,0)),"N/A")</f>
        <v>EMP210</v>
      </c>
      <c r="AG3337" s="30" t="n">
        <f aca="false">_xlfn.IFS(R3337="Recovered",4,R3337="Referred",3,R3337="Admitted",2,R3337="Deceased",1,TRUE(),0)</f>
        <v>2</v>
      </c>
      <c r="AH3337" s="30" t="str">
        <f aca="false">IF(T3337&gt;=4,"Satisfied",IF(T3337&gt;=3,"Neutral","Needs Improvement"))</f>
        <v>Needs Improvement</v>
      </c>
    </row>
    <row r="3338" customFormat="false" ht="15" hidden="false" customHeight="false" outlineLevel="0" collapsed="false">
      <c r="A3338" s="27" t="s">
        <v>3879</v>
      </c>
      <c r="B3338" s="27" t="s">
        <v>534</v>
      </c>
      <c r="C3338" s="27" t="n">
        <v>49</v>
      </c>
      <c r="D3338" s="27" t="s">
        <v>181</v>
      </c>
      <c r="E3338" s="28" t="n">
        <v>45423</v>
      </c>
      <c r="F3338" s="27" t="s">
        <v>725</v>
      </c>
      <c r="G3338" s="28" t="n">
        <v>45424</v>
      </c>
      <c r="H3338" s="27" t="s">
        <v>168</v>
      </c>
      <c r="I3338" s="27" t="s">
        <v>169</v>
      </c>
      <c r="J3338" s="27" t="s">
        <v>371</v>
      </c>
      <c r="K3338" s="27" t="s">
        <v>138</v>
      </c>
      <c r="L3338" s="27" t="n">
        <v>31</v>
      </c>
      <c r="M3338" s="27" t="n">
        <v>34</v>
      </c>
      <c r="N3338" s="27" t="s">
        <v>127</v>
      </c>
      <c r="O3338" s="27" t="s">
        <v>128</v>
      </c>
      <c r="P3338" s="27" t="s">
        <v>187</v>
      </c>
      <c r="Q3338" s="29" t="n">
        <v>2750.62</v>
      </c>
      <c r="R3338" s="27" t="s">
        <v>130</v>
      </c>
      <c r="S3338" s="27" t="s">
        <v>223</v>
      </c>
      <c r="T3338" s="27" t="n">
        <v>4</v>
      </c>
      <c r="U3338" s="27" t="n">
        <f aca="false">YEAR(E3338)</f>
        <v>2024</v>
      </c>
      <c r="V3338" s="27" t="str">
        <f aca="false">TEXT(E3338,"MMM-YYYY")</f>
        <v>May-2024</v>
      </c>
      <c r="W3338" s="27" t="n">
        <f aca="false">MONTH(E3338)</f>
        <v>5</v>
      </c>
      <c r="X3338" s="27" t="str">
        <f aca="false">TEXT(WEEKDAY(E3338,2),"0")&amp;" - "&amp;TEXT(E3338,"dddd")</f>
        <v>6 - Saturday</v>
      </c>
      <c r="Y3338" s="27" t="str">
        <f aca="false">_xlfn.IFS(C3338&lt;18,"Child (0-17)",C3338&lt;40,"Young Adult (18-39)",C3338&lt;60,"Adult (40-59)",TRUE(),"Senior (60+)")</f>
        <v>Adult (40-59)</v>
      </c>
      <c r="Z3338" s="27" t="n">
        <f aca="false">ROUND(G3338-E3338,0)</f>
        <v>1</v>
      </c>
      <c r="AA3338" s="27" t="n">
        <f aca="false">L3338+M3338</f>
        <v>65</v>
      </c>
      <c r="AB3338" s="27" t="n">
        <f aca="false">IFERROR(ROUND(Q3338/AA3338,2),0)</f>
        <v>42.32</v>
      </c>
      <c r="AC3338" s="27" t="str">
        <f aca="false">IF(AND(K3338="Critical",N3338="No"),"URGENT - No Bed","Normal")</f>
        <v>Normal</v>
      </c>
      <c r="AD3338" s="33" t="n">
        <f aca="false">INDEX(Lookup_Tables!$B$3:$B$12,MATCH(H3338,Lookup_Tables!$A$3:$A$12,0))</f>
        <v>4400000</v>
      </c>
      <c r="AE3338" s="27" t="str">
        <f aca="false">INDEX(Lookup_Tables!$C$3:$C$12,MATCH(H3338,Lookup_Tables!$A$3:$A$12,0))</f>
        <v>Dr. Neha Chopra</v>
      </c>
      <c r="AF3338" s="27" t="str">
        <f aca="false">IFERROR(INDEX(Lookup_Tables!$F$16:$F$45,MATCH(I3338,Lookup_Tables!$E$16:$E$45,0)),"N/A")</f>
        <v>EMP220</v>
      </c>
      <c r="AG3338" s="27" t="n">
        <f aca="false">_xlfn.IFS(R3338="Recovered",4,R3338="Referred",3,R3338="Admitted",2,R3338="Deceased",1,TRUE(),0)</f>
        <v>4</v>
      </c>
      <c r="AH3338" s="27" t="str">
        <f aca="false">IF(T3338&gt;=4,"Satisfied",IF(T3338&gt;=3,"Neutral","Needs Improvement"))</f>
        <v>Satisfied</v>
      </c>
    </row>
    <row r="3339" customFormat="false" ht="15" hidden="false" customHeight="false" outlineLevel="0" collapsed="false">
      <c r="A3339" s="30" t="s">
        <v>1050</v>
      </c>
      <c r="B3339" s="30" t="s">
        <v>1051</v>
      </c>
      <c r="C3339" s="30" t="n">
        <v>60</v>
      </c>
      <c r="D3339" s="30" t="s">
        <v>121</v>
      </c>
      <c r="E3339" s="31" t="n">
        <v>45302</v>
      </c>
      <c r="F3339" s="30" t="s">
        <v>543</v>
      </c>
      <c r="G3339" s="31" t="n">
        <v>45303</v>
      </c>
      <c r="H3339" s="30" t="s">
        <v>206</v>
      </c>
      <c r="I3339" s="30" t="s">
        <v>207</v>
      </c>
      <c r="J3339" s="30" t="s">
        <v>615</v>
      </c>
      <c r="K3339" s="30" t="s">
        <v>138</v>
      </c>
      <c r="L3339" s="30" t="n">
        <v>38</v>
      </c>
      <c r="M3339" s="30" t="n">
        <v>41</v>
      </c>
      <c r="N3339" s="30" t="s">
        <v>127</v>
      </c>
      <c r="O3339" s="30" t="s">
        <v>139</v>
      </c>
      <c r="P3339" s="30" t="s">
        <v>129</v>
      </c>
      <c r="Q3339" s="32" t="n">
        <v>2548.38</v>
      </c>
      <c r="R3339" s="30" t="s">
        <v>172</v>
      </c>
      <c r="S3339" s="30" t="s">
        <v>178</v>
      </c>
      <c r="T3339" s="30" t="n">
        <v>4</v>
      </c>
      <c r="U3339" s="30" t="n">
        <f aca="false">YEAR(E3339)</f>
        <v>2024</v>
      </c>
      <c r="V3339" s="30" t="str">
        <f aca="false">TEXT(E3339,"MMM-YYYY")</f>
        <v>Jan-2024</v>
      </c>
      <c r="W3339" s="30" t="n">
        <f aca="false">MONTH(E3339)</f>
        <v>1</v>
      </c>
      <c r="X3339" s="30" t="str">
        <f aca="false">TEXT(WEEKDAY(E3339,2),"0")&amp;" - "&amp;TEXT(E3339,"dddd")</f>
        <v>4 - Thursday</v>
      </c>
      <c r="Y3339" s="30" t="str">
        <f aca="false">_xlfn.IFS(C3339&lt;18,"Child (0-17)",C3339&lt;40,"Young Adult (18-39)",C3339&lt;60,"Adult (40-59)",TRUE(),"Senior (60+)")</f>
        <v>Senior (60+)</v>
      </c>
      <c r="Z3339" s="30" t="n">
        <f aca="false">ROUND(G3339-E3339,0)</f>
        <v>1</v>
      </c>
      <c r="AA3339" s="30" t="n">
        <f aca="false">L3339+M3339</f>
        <v>79</v>
      </c>
      <c r="AB3339" s="30" t="n">
        <f aca="false">IFERROR(ROUND(Q3339/AA3339,2),0)</f>
        <v>32.26</v>
      </c>
      <c r="AC3339" s="30" t="str">
        <f aca="false">IF(AND(K3339="Critical",N3339="No"),"URGENT - No Bed","Normal")</f>
        <v>Normal</v>
      </c>
      <c r="AD3339" s="34" t="n">
        <f aca="false">INDEX(Lookup_Tables!$B$3:$B$12,MATCH(H3339,Lookup_Tables!$A$3:$A$12,0))</f>
        <v>2800000</v>
      </c>
      <c r="AE3339" s="30" t="str">
        <f aca="false">INDEX(Lookup_Tables!$C$3:$C$12,MATCH(H3339,Lookup_Tables!$A$3:$A$12,0))</f>
        <v>Dr. Suresh Nair</v>
      </c>
      <c r="AF3339" s="30" t="str">
        <f aca="false">IFERROR(INDEX(Lookup_Tables!$F$16:$F$45,MATCH(I3339,Lookup_Tables!$E$16:$E$45,0)),"N/A")</f>
        <v>EMP209</v>
      </c>
      <c r="AG3339" s="30" t="n">
        <f aca="false">_xlfn.IFS(R3339="Recovered",4,R3339="Referred",3,R3339="Admitted",2,R3339="Deceased",1,TRUE(),0)</f>
        <v>2</v>
      </c>
      <c r="AH3339" s="30" t="str">
        <f aca="false">IF(T3339&gt;=4,"Satisfied",IF(T3339&gt;=3,"Neutral","Needs Improvement"))</f>
        <v>Satisfied</v>
      </c>
    </row>
    <row r="3340" customFormat="false" ht="15" hidden="false" customHeight="false" outlineLevel="0" collapsed="false">
      <c r="A3340" s="27" t="s">
        <v>5557</v>
      </c>
      <c r="B3340" s="27" t="s">
        <v>2104</v>
      </c>
      <c r="C3340" s="27" t="n">
        <v>42</v>
      </c>
      <c r="D3340" s="27" t="s">
        <v>121</v>
      </c>
      <c r="E3340" s="28" t="n">
        <v>45636</v>
      </c>
      <c r="F3340" s="27" t="s">
        <v>494</v>
      </c>
      <c r="G3340" s="28" t="n">
        <v>45639</v>
      </c>
      <c r="H3340" s="27" t="s">
        <v>242</v>
      </c>
      <c r="I3340" s="27" t="s">
        <v>315</v>
      </c>
      <c r="J3340" s="27" t="s">
        <v>363</v>
      </c>
      <c r="K3340" s="27" t="s">
        <v>156</v>
      </c>
      <c r="L3340" s="27" t="n">
        <v>59</v>
      </c>
      <c r="M3340" s="27" t="n">
        <v>39</v>
      </c>
      <c r="N3340" s="27" t="s">
        <v>127</v>
      </c>
      <c r="O3340" s="27" t="s">
        <v>139</v>
      </c>
      <c r="P3340" s="27" t="s">
        <v>140</v>
      </c>
      <c r="Q3340" s="29" t="n">
        <v>2613.21</v>
      </c>
      <c r="R3340" s="27" t="s">
        <v>172</v>
      </c>
      <c r="S3340" s="27" t="s">
        <v>164</v>
      </c>
      <c r="T3340" s="27" t="n">
        <v>2</v>
      </c>
      <c r="U3340" s="27" t="n">
        <f aca="false">YEAR(E3340)</f>
        <v>2024</v>
      </c>
      <c r="V3340" s="27" t="str">
        <f aca="false">TEXT(E3340,"MMM-YYYY")</f>
        <v>Dec-2024</v>
      </c>
      <c r="W3340" s="27" t="n">
        <f aca="false">MONTH(E3340)</f>
        <v>12</v>
      </c>
      <c r="X3340" s="27" t="str">
        <f aca="false">TEXT(WEEKDAY(E3340,2),"0")&amp;" - "&amp;TEXT(E3340,"dddd")</f>
        <v>2 - Tuesday</v>
      </c>
      <c r="Y3340" s="27" t="str">
        <f aca="false">_xlfn.IFS(C3340&lt;18,"Child (0-17)",C3340&lt;40,"Young Adult (18-39)",C3340&lt;60,"Adult (40-59)",TRUE(),"Senior (60+)")</f>
        <v>Adult (40-59)</v>
      </c>
      <c r="Z3340" s="27" t="n">
        <f aca="false">ROUND(G3340-E3340,0)</f>
        <v>3</v>
      </c>
      <c r="AA3340" s="27" t="n">
        <f aca="false">L3340+M3340</f>
        <v>98</v>
      </c>
      <c r="AB3340" s="27" t="n">
        <f aca="false">IFERROR(ROUND(Q3340/AA3340,2),0)</f>
        <v>26.67</v>
      </c>
      <c r="AC3340" s="27" t="str">
        <f aca="false">IF(AND(K3340="Critical",N3340="No"),"URGENT - No Bed","Normal")</f>
        <v>Normal</v>
      </c>
      <c r="AD3340" s="33" t="n">
        <f aca="false">INDEX(Lookup_Tables!$B$3:$B$12,MATCH(H3340,Lookup_Tables!$A$3:$A$12,0))</f>
        <v>3000000</v>
      </c>
      <c r="AE3340" s="27" t="str">
        <f aca="false">INDEX(Lookup_Tables!$C$3:$C$12,MATCH(H3340,Lookup_Tables!$A$3:$A$12,0))</f>
        <v>Dr. Pooja Iyer</v>
      </c>
      <c r="AF3340" s="27" t="str">
        <f aca="false">IFERROR(INDEX(Lookup_Tables!$F$16:$F$45,MATCH(I3340,Lookup_Tables!$E$16:$E$45,0)),"N/A")</f>
        <v>EMP213</v>
      </c>
      <c r="AG3340" s="27" t="n">
        <f aca="false">_xlfn.IFS(R3340="Recovered",4,R3340="Referred",3,R3340="Admitted",2,R3340="Deceased",1,TRUE(),0)</f>
        <v>2</v>
      </c>
      <c r="AH3340" s="27" t="str">
        <f aca="false">IF(T3340&gt;=4,"Satisfied",IF(T3340&gt;=3,"Neutral","Needs Improvement"))</f>
        <v>Needs Improvement</v>
      </c>
    </row>
    <row r="3341" customFormat="false" ht="15" hidden="false" customHeight="false" outlineLevel="0" collapsed="false">
      <c r="A3341" s="30" t="s">
        <v>6301</v>
      </c>
      <c r="B3341" s="30" t="s">
        <v>950</v>
      </c>
      <c r="C3341" s="30" t="n">
        <v>28</v>
      </c>
      <c r="D3341" s="30" t="s">
        <v>181</v>
      </c>
      <c r="E3341" s="31" t="n">
        <v>45595</v>
      </c>
      <c r="F3341" s="30" t="s">
        <v>1623</v>
      </c>
      <c r="G3341" s="31" t="n">
        <v>45602</v>
      </c>
      <c r="H3341" s="30" t="s">
        <v>242</v>
      </c>
      <c r="I3341" s="30" t="s">
        <v>243</v>
      </c>
      <c r="J3341" s="30" t="s">
        <v>316</v>
      </c>
      <c r="K3341" s="30" t="s">
        <v>202</v>
      </c>
      <c r="L3341" s="30" t="n">
        <v>3</v>
      </c>
      <c r="M3341" s="30" t="n">
        <v>93</v>
      </c>
      <c r="N3341" s="30" t="s">
        <v>186</v>
      </c>
      <c r="O3341" s="30" t="s">
        <v>171</v>
      </c>
      <c r="P3341" s="30" t="s">
        <v>129</v>
      </c>
      <c r="Q3341" s="32" t="n">
        <v>16770.32</v>
      </c>
      <c r="R3341" s="30" t="s">
        <v>130</v>
      </c>
      <c r="S3341" s="30" t="s">
        <v>178</v>
      </c>
      <c r="T3341" s="30" t="n">
        <v>3</v>
      </c>
      <c r="U3341" s="30" t="n">
        <f aca="false">YEAR(E3341)</f>
        <v>2024</v>
      </c>
      <c r="V3341" s="30" t="str">
        <f aca="false">TEXT(E3341,"MMM-YYYY")</f>
        <v>Oct-2024</v>
      </c>
      <c r="W3341" s="30" t="n">
        <f aca="false">MONTH(E3341)</f>
        <v>10</v>
      </c>
      <c r="X3341" s="30" t="str">
        <f aca="false">TEXT(WEEKDAY(E3341,2),"0")&amp;" - "&amp;TEXT(E3341,"dddd")</f>
        <v>3 - Wednesday</v>
      </c>
      <c r="Y3341" s="30" t="str">
        <f aca="false">_xlfn.IFS(C3341&lt;18,"Child (0-17)",C3341&lt;40,"Young Adult (18-39)",C3341&lt;60,"Adult (40-59)",TRUE(),"Senior (60+)")</f>
        <v>Young Adult (18-39)</v>
      </c>
      <c r="Z3341" s="30" t="n">
        <f aca="false">ROUND(G3341-E3341,0)</f>
        <v>7</v>
      </c>
      <c r="AA3341" s="30" t="n">
        <f aca="false">L3341+M3341</f>
        <v>96</v>
      </c>
      <c r="AB3341" s="30" t="n">
        <f aca="false">IFERROR(ROUND(Q3341/AA3341,2),0)</f>
        <v>174.69</v>
      </c>
      <c r="AC3341" s="30" t="str">
        <f aca="false">IF(AND(K3341="Critical",N3341="No"),"URGENT - No Bed","Normal")</f>
        <v>Normal</v>
      </c>
      <c r="AD3341" s="34" t="n">
        <f aca="false">INDEX(Lookup_Tables!$B$3:$B$12,MATCH(H3341,Lookup_Tables!$A$3:$A$12,0))</f>
        <v>3000000</v>
      </c>
      <c r="AE3341" s="30" t="str">
        <f aca="false">INDEX(Lookup_Tables!$C$3:$C$12,MATCH(H3341,Lookup_Tables!$A$3:$A$12,0))</f>
        <v>Dr. Pooja Iyer</v>
      </c>
      <c r="AF3341" s="30" t="str">
        <f aca="false">IFERROR(INDEX(Lookup_Tables!$F$16:$F$45,MATCH(I3341,Lookup_Tables!$E$16:$E$45,0)),"N/A")</f>
        <v>EMP214</v>
      </c>
      <c r="AG3341" s="30" t="n">
        <f aca="false">_xlfn.IFS(R3341="Recovered",4,R3341="Referred",3,R3341="Admitted",2,R3341="Deceased",1,TRUE(),0)</f>
        <v>4</v>
      </c>
      <c r="AH3341" s="30" t="str">
        <f aca="false">IF(T3341&gt;=4,"Satisfied",IF(T3341&gt;=3,"Neutral","Needs Improvement"))</f>
        <v>Neutral</v>
      </c>
    </row>
    <row r="3342" customFormat="false" ht="15" hidden="false" customHeight="false" outlineLevel="0" collapsed="false">
      <c r="A3342" s="27" t="s">
        <v>351</v>
      </c>
      <c r="B3342" s="27" t="s">
        <v>352</v>
      </c>
      <c r="C3342" s="27" t="n">
        <v>35</v>
      </c>
      <c r="D3342" s="27" t="s">
        <v>121</v>
      </c>
      <c r="E3342" s="28" t="n">
        <v>45611</v>
      </c>
      <c r="F3342" s="27" t="s">
        <v>353</v>
      </c>
      <c r="G3342" s="28" t="n">
        <v>45611</v>
      </c>
      <c r="H3342" s="27" t="s">
        <v>168</v>
      </c>
      <c r="I3342" s="27" t="s">
        <v>169</v>
      </c>
      <c r="J3342" s="27" t="s">
        <v>170</v>
      </c>
      <c r="K3342" s="27" t="s">
        <v>138</v>
      </c>
      <c r="L3342" s="27" t="n">
        <v>38</v>
      </c>
      <c r="M3342" s="27" t="n">
        <v>29</v>
      </c>
      <c r="N3342" s="27" t="s">
        <v>127</v>
      </c>
      <c r="O3342" s="27" t="s">
        <v>171</v>
      </c>
      <c r="P3342" s="27" t="s">
        <v>129</v>
      </c>
      <c r="Q3342" s="29" t="n">
        <v>1077.65</v>
      </c>
      <c r="R3342" s="27" t="s">
        <v>130</v>
      </c>
      <c r="S3342" s="27" t="s">
        <v>197</v>
      </c>
      <c r="T3342" s="27" t="n">
        <v>4</v>
      </c>
      <c r="U3342" s="27" t="n">
        <f aca="false">YEAR(E3342)</f>
        <v>2024</v>
      </c>
      <c r="V3342" s="27" t="str">
        <f aca="false">TEXT(E3342,"MMM-YYYY")</f>
        <v>Nov-2024</v>
      </c>
      <c r="W3342" s="27" t="n">
        <f aca="false">MONTH(E3342)</f>
        <v>11</v>
      </c>
      <c r="X3342" s="27" t="str">
        <f aca="false">TEXT(WEEKDAY(E3342,2),"0")&amp;" - "&amp;TEXT(E3342,"dddd")</f>
        <v>5 - Friday</v>
      </c>
      <c r="Y3342" s="27" t="str">
        <f aca="false">_xlfn.IFS(C3342&lt;18,"Child (0-17)",C3342&lt;40,"Young Adult (18-39)",C3342&lt;60,"Adult (40-59)",TRUE(),"Senior (60+)")</f>
        <v>Young Adult (18-39)</v>
      </c>
      <c r="Z3342" s="27" t="n">
        <f aca="false">ROUND(G3342-E3342,0)</f>
        <v>0</v>
      </c>
      <c r="AA3342" s="27" t="n">
        <f aca="false">L3342+M3342</f>
        <v>67</v>
      </c>
      <c r="AB3342" s="27" t="n">
        <f aca="false">IFERROR(ROUND(Q3342/AA3342,2),0)</f>
        <v>16.08</v>
      </c>
      <c r="AC3342" s="27" t="str">
        <f aca="false">IF(AND(K3342="Critical",N3342="No"),"URGENT - No Bed","Normal")</f>
        <v>Normal</v>
      </c>
      <c r="AD3342" s="33" t="n">
        <f aca="false">INDEX(Lookup_Tables!$B$3:$B$12,MATCH(H3342,Lookup_Tables!$A$3:$A$12,0))</f>
        <v>4400000</v>
      </c>
      <c r="AE3342" s="27" t="str">
        <f aca="false">INDEX(Lookup_Tables!$C$3:$C$12,MATCH(H3342,Lookup_Tables!$A$3:$A$12,0))</f>
        <v>Dr. Neha Chopra</v>
      </c>
      <c r="AF3342" s="27" t="str">
        <f aca="false">IFERROR(INDEX(Lookup_Tables!$F$16:$F$45,MATCH(I3342,Lookup_Tables!$E$16:$E$45,0)),"N/A")</f>
        <v>EMP220</v>
      </c>
      <c r="AG3342" s="27" t="n">
        <f aca="false">_xlfn.IFS(R3342="Recovered",4,R3342="Referred",3,R3342="Admitted",2,R3342="Deceased",1,TRUE(),0)</f>
        <v>4</v>
      </c>
      <c r="AH3342" s="27" t="str">
        <f aca="false">IF(T3342&gt;=4,"Satisfied",IF(T3342&gt;=3,"Neutral","Needs Improvement"))</f>
        <v>Satisfied</v>
      </c>
    </row>
    <row r="3343" customFormat="false" ht="15" hidden="false" customHeight="false" outlineLevel="0" collapsed="false">
      <c r="A3343" s="30" t="s">
        <v>4588</v>
      </c>
      <c r="B3343" s="30" t="s">
        <v>2610</v>
      </c>
      <c r="C3343" s="30" t="n">
        <v>56</v>
      </c>
      <c r="D3343" s="30" t="s">
        <v>181</v>
      </c>
      <c r="E3343" s="31" t="n">
        <v>45506</v>
      </c>
      <c r="F3343" s="30" t="s">
        <v>845</v>
      </c>
      <c r="G3343" s="31" t="n">
        <v>45515</v>
      </c>
      <c r="H3343" s="30" t="s">
        <v>123</v>
      </c>
      <c r="I3343" s="30" t="s">
        <v>124</v>
      </c>
      <c r="J3343" s="30" t="s">
        <v>227</v>
      </c>
      <c r="K3343" s="30" t="s">
        <v>202</v>
      </c>
      <c r="L3343" s="30" t="n">
        <v>10</v>
      </c>
      <c r="M3343" s="30" t="n">
        <v>145</v>
      </c>
      <c r="N3343" s="30" t="s">
        <v>186</v>
      </c>
      <c r="O3343" s="30" t="s">
        <v>171</v>
      </c>
      <c r="P3343" s="30" t="s">
        <v>140</v>
      </c>
      <c r="Q3343" s="32" t="n">
        <v>16929.35</v>
      </c>
      <c r="R3343" s="30" t="s">
        <v>462</v>
      </c>
      <c r="S3343" s="30" t="s">
        <v>164</v>
      </c>
      <c r="T3343" s="30" t="n">
        <v>3</v>
      </c>
      <c r="U3343" s="30" t="n">
        <f aca="false">YEAR(E3343)</f>
        <v>2024</v>
      </c>
      <c r="V3343" s="30" t="str">
        <f aca="false">TEXT(E3343,"MMM-YYYY")</f>
        <v>Aug-2024</v>
      </c>
      <c r="W3343" s="30" t="n">
        <f aca="false">MONTH(E3343)</f>
        <v>8</v>
      </c>
      <c r="X3343" s="30" t="str">
        <f aca="false">TEXT(WEEKDAY(E3343,2),"0")&amp;" - "&amp;TEXT(E3343,"dddd")</f>
        <v>5 - Friday</v>
      </c>
      <c r="Y3343" s="30" t="str">
        <f aca="false">_xlfn.IFS(C3343&lt;18,"Child (0-17)",C3343&lt;40,"Young Adult (18-39)",C3343&lt;60,"Adult (40-59)",TRUE(),"Senior (60+)")</f>
        <v>Adult (40-59)</v>
      </c>
      <c r="Z3343" s="30" t="n">
        <f aca="false">ROUND(G3343-E3343,0)</f>
        <v>9</v>
      </c>
      <c r="AA3343" s="30" t="n">
        <f aca="false">L3343+M3343</f>
        <v>155</v>
      </c>
      <c r="AB3343" s="30" t="n">
        <f aca="false">IFERROR(ROUND(Q3343/AA3343,2),0)</f>
        <v>109.22</v>
      </c>
      <c r="AC3343" s="30" t="str">
        <f aca="false">IF(AND(K3343="Critical",N3343="No"),"URGENT - No Bed","Normal")</f>
        <v>Normal</v>
      </c>
      <c r="AD3343" s="34" t="n">
        <f aca="false">INDEX(Lookup_Tables!$B$3:$B$12,MATCH(H3343,Lookup_Tables!$A$3:$A$12,0))</f>
        <v>2200000</v>
      </c>
      <c r="AE3343" s="30" t="str">
        <f aca="false">INDEX(Lookup_Tables!$C$3:$C$12,MATCH(H3343,Lookup_Tables!$A$3:$A$12,0))</f>
        <v>Dr. Rohan Das</v>
      </c>
      <c r="AF3343" s="30" t="str">
        <f aca="false">IFERROR(INDEX(Lookup_Tables!$F$16:$F$45,MATCH(I3343,Lookup_Tables!$E$16:$E$45,0)),"N/A")</f>
        <v>EMP205</v>
      </c>
      <c r="AG3343" s="30" t="n">
        <f aca="false">_xlfn.IFS(R3343="Recovered",4,R3343="Referred",3,R3343="Admitted",2,R3343="Deceased",1,TRUE(),0)</f>
        <v>1</v>
      </c>
      <c r="AH3343" s="30" t="str">
        <f aca="false">IF(T3343&gt;=4,"Satisfied",IF(T3343&gt;=3,"Neutral","Needs Improvement"))</f>
        <v>Neutral</v>
      </c>
    </row>
    <row r="3344" customFormat="false" ht="15" hidden="false" customHeight="false" outlineLevel="0" collapsed="false">
      <c r="A3344" s="27" t="s">
        <v>6062</v>
      </c>
      <c r="B3344" s="27" t="s">
        <v>1036</v>
      </c>
      <c r="C3344" s="27" t="n">
        <v>42</v>
      </c>
      <c r="D3344" s="27" t="s">
        <v>121</v>
      </c>
      <c r="E3344" s="28" t="n">
        <v>45425</v>
      </c>
      <c r="F3344" s="27" t="s">
        <v>1583</v>
      </c>
      <c r="G3344" s="28" t="n">
        <v>45425</v>
      </c>
      <c r="H3344" s="27" t="s">
        <v>217</v>
      </c>
      <c r="I3344" s="27" t="s">
        <v>282</v>
      </c>
      <c r="J3344" s="27" t="s">
        <v>283</v>
      </c>
      <c r="K3344" s="27" t="s">
        <v>138</v>
      </c>
      <c r="L3344" s="27" t="n">
        <v>36</v>
      </c>
      <c r="M3344" s="27" t="n">
        <v>35</v>
      </c>
      <c r="N3344" s="27" t="s">
        <v>127</v>
      </c>
      <c r="O3344" s="27" t="s">
        <v>128</v>
      </c>
      <c r="P3344" s="27" t="s">
        <v>140</v>
      </c>
      <c r="Q3344" s="29" t="n">
        <v>1473.59</v>
      </c>
      <c r="R3344" s="27" t="s">
        <v>172</v>
      </c>
      <c r="S3344" s="27" t="s">
        <v>178</v>
      </c>
      <c r="T3344" s="27" t="n">
        <v>3</v>
      </c>
      <c r="U3344" s="27" t="n">
        <f aca="false">YEAR(E3344)</f>
        <v>2024</v>
      </c>
      <c r="V3344" s="27" t="str">
        <f aca="false">TEXT(E3344,"MMM-YYYY")</f>
        <v>May-2024</v>
      </c>
      <c r="W3344" s="27" t="n">
        <f aca="false">MONTH(E3344)</f>
        <v>5</v>
      </c>
      <c r="X3344" s="27" t="str">
        <f aca="false">TEXT(WEEKDAY(E3344,2),"0")&amp;" - "&amp;TEXT(E3344,"dddd")</f>
        <v>1 - Monday</v>
      </c>
      <c r="Y3344" s="27" t="str">
        <f aca="false">_xlfn.IFS(C3344&lt;18,"Child (0-17)",C3344&lt;40,"Young Adult (18-39)",C3344&lt;60,"Adult (40-59)",TRUE(),"Senior (60+)")</f>
        <v>Adult (40-59)</v>
      </c>
      <c r="Z3344" s="27" t="n">
        <f aca="false">ROUND(G3344-E3344,0)</f>
        <v>0</v>
      </c>
      <c r="AA3344" s="27" t="n">
        <f aca="false">L3344+M3344</f>
        <v>71</v>
      </c>
      <c r="AB3344" s="27" t="n">
        <f aca="false">IFERROR(ROUND(Q3344/AA3344,2),0)</f>
        <v>20.75</v>
      </c>
      <c r="AC3344" s="27" t="str">
        <f aca="false">IF(AND(K3344="Critical",N3344="No"),"URGENT - No Bed","Normal")</f>
        <v>Normal</v>
      </c>
      <c r="AD3344" s="33" t="n">
        <f aca="false">INDEX(Lookup_Tables!$B$3:$B$12,MATCH(H3344,Lookup_Tables!$A$3:$A$12,0))</f>
        <v>4200000</v>
      </c>
      <c r="AE3344" s="27" t="str">
        <f aca="false">INDEX(Lookup_Tables!$C$3:$C$12,MATCH(H3344,Lookup_Tables!$A$3:$A$12,0))</f>
        <v>Dr. Anil Kapoor</v>
      </c>
      <c r="AF3344" s="27" t="str">
        <f aca="false">IFERROR(INDEX(Lookup_Tables!$F$16:$F$45,MATCH(I3344,Lookup_Tables!$E$16:$E$45,0)),"N/A")</f>
        <v>EMP200</v>
      </c>
      <c r="AG3344" s="27" t="n">
        <f aca="false">_xlfn.IFS(R3344="Recovered",4,R3344="Referred",3,R3344="Admitted",2,R3344="Deceased",1,TRUE(),0)</f>
        <v>2</v>
      </c>
      <c r="AH3344" s="27" t="str">
        <f aca="false">IF(T3344&gt;=4,"Satisfied",IF(T3344&gt;=3,"Neutral","Needs Improvement"))</f>
        <v>Neutral</v>
      </c>
    </row>
    <row r="3345" customFormat="false" ht="15" hidden="false" customHeight="false" outlineLevel="0" collapsed="false">
      <c r="A3345" s="30" t="s">
        <v>1985</v>
      </c>
      <c r="B3345" s="30" t="s">
        <v>1986</v>
      </c>
      <c r="C3345" s="30" t="n">
        <v>31</v>
      </c>
      <c r="D3345" s="30" t="s">
        <v>121</v>
      </c>
      <c r="E3345" s="31" t="n">
        <v>45496</v>
      </c>
      <c r="F3345" s="30" t="s">
        <v>948</v>
      </c>
      <c r="G3345" s="31" t="n">
        <v>45497</v>
      </c>
      <c r="H3345" s="30" t="s">
        <v>206</v>
      </c>
      <c r="I3345" s="30" t="s">
        <v>207</v>
      </c>
      <c r="J3345" s="30" t="s">
        <v>593</v>
      </c>
      <c r="K3345" s="30" t="s">
        <v>138</v>
      </c>
      <c r="L3345" s="30" t="n">
        <v>67</v>
      </c>
      <c r="M3345" s="30" t="n">
        <v>22</v>
      </c>
      <c r="N3345" s="30" t="s">
        <v>127</v>
      </c>
      <c r="O3345" s="30" t="s">
        <v>171</v>
      </c>
      <c r="P3345" s="30" t="s">
        <v>150</v>
      </c>
      <c r="Q3345" s="32" t="n">
        <v>1437.22</v>
      </c>
      <c r="R3345" s="30" t="s">
        <v>130</v>
      </c>
      <c r="S3345" s="30" t="s">
        <v>178</v>
      </c>
      <c r="T3345" s="30" t="n">
        <v>3</v>
      </c>
      <c r="U3345" s="30" t="n">
        <f aca="false">YEAR(E3345)</f>
        <v>2024</v>
      </c>
      <c r="V3345" s="30" t="str">
        <f aca="false">TEXT(E3345,"MMM-YYYY")</f>
        <v>Jul-2024</v>
      </c>
      <c r="W3345" s="30" t="n">
        <f aca="false">MONTH(E3345)</f>
        <v>7</v>
      </c>
      <c r="X3345" s="30" t="str">
        <f aca="false">TEXT(WEEKDAY(E3345,2),"0")&amp;" - "&amp;TEXT(E3345,"dddd")</f>
        <v>2 - Tuesday</v>
      </c>
      <c r="Y3345" s="30" t="str">
        <f aca="false">_xlfn.IFS(C3345&lt;18,"Child (0-17)",C3345&lt;40,"Young Adult (18-39)",C3345&lt;60,"Adult (40-59)",TRUE(),"Senior (60+)")</f>
        <v>Young Adult (18-39)</v>
      </c>
      <c r="Z3345" s="30" t="n">
        <f aca="false">ROUND(G3345-E3345,0)</f>
        <v>1</v>
      </c>
      <c r="AA3345" s="30" t="n">
        <f aca="false">L3345+M3345</f>
        <v>89</v>
      </c>
      <c r="AB3345" s="30" t="n">
        <f aca="false">IFERROR(ROUND(Q3345/AA3345,2),0)</f>
        <v>16.15</v>
      </c>
      <c r="AC3345" s="30" t="str">
        <f aca="false">IF(AND(K3345="Critical",N3345="No"),"URGENT - No Bed","Normal")</f>
        <v>Normal</v>
      </c>
      <c r="AD3345" s="34" t="n">
        <f aca="false">INDEX(Lookup_Tables!$B$3:$B$12,MATCH(H3345,Lookup_Tables!$A$3:$A$12,0))</f>
        <v>2800000</v>
      </c>
      <c r="AE3345" s="30" t="str">
        <f aca="false">INDEX(Lookup_Tables!$C$3:$C$12,MATCH(H3345,Lookup_Tables!$A$3:$A$12,0))</f>
        <v>Dr. Suresh Nair</v>
      </c>
      <c r="AF3345" s="30" t="str">
        <f aca="false">IFERROR(INDEX(Lookup_Tables!$F$16:$F$45,MATCH(I3345,Lookup_Tables!$E$16:$E$45,0)),"N/A")</f>
        <v>EMP209</v>
      </c>
      <c r="AG3345" s="30" t="n">
        <f aca="false">_xlfn.IFS(R3345="Recovered",4,R3345="Referred",3,R3345="Admitted",2,R3345="Deceased",1,TRUE(),0)</f>
        <v>4</v>
      </c>
      <c r="AH3345" s="30" t="str">
        <f aca="false">IF(T3345&gt;=4,"Satisfied",IF(T3345&gt;=3,"Neutral","Needs Improvement"))</f>
        <v>Neutral</v>
      </c>
    </row>
    <row r="3346" customFormat="false" ht="15" hidden="false" customHeight="false" outlineLevel="0" collapsed="false">
      <c r="A3346" s="27" t="s">
        <v>3198</v>
      </c>
      <c r="B3346" s="27" t="s">
        <v>2405</v>
      </c>
      <c r="C3346" s="27" t="n">
        <v>6</v>
      </c>
      <c r="D3346" s="27" t="s">
        <v>181</v>
      </c>
      <c r="E3346" s="28" t="n">
        <v>45576</v>
      </c>
      <c r="F3346" s="27" t="s">
        <v>576</v>
      </c>
      <c r="G3346" s="28" t="n">
        <v>45578</v>
      </c>
      <c r="H3346" s="27" t="s">
        <v>183</v>
      </c>
      <c r="I3346" s="27" t="s">
        <v>212</v>
      </c>
      <c r="J3346" s="27" t="s">
        <v>411</v>
      </c>
      <c r="K3346" s="27" t="s">
        <v>156</v>
      </c>
      <c r="L3346" s="27" t="n">
        <v>30</v>
      </c>
      <c r="M3346" s="27" t="n">
        <v>54</v>
      </c>
      <c r="N3346" s="27" t="s">
        <v>186</v>
      </c>
      <c r="O3346" s="27" t="s">
        <v>128</v>
      </c>
      <c r="P3346" s="27" t="s">
        <v>150</v>
      </c>
      <c r="Q3346" s="29" t="n">
        <v>3110.22</v>
      </c>
      <c r="R3346" s="27" t="s">
        <v>130</v>
      </c>
      <c r="S3346" s="27" t="s">
        <v>197</v>
      </c>
      <c r="T3346" s="27" t="n">
        <v>3</v>
      </c>
      <c r="U3346" s="27" t="n">
        <f aca="false">YEAR(E3346)</f>
        <v>2024</v>
      </c>
      <c r="V3346" s="27" t="str">
        <f aca="false">TEXT(E3346,"MMM-YYYY")</f>
        <v>Oct-2024</v>
      </c>
      <c r="W3346" s="27" t="n">
        <f aca="false">MONTH(E3346)</f>
        <v>10</v>
      </c>
      <c r="X3346" s="27" t="str">
        <f aca="false">TEXT(WEEKDAY(E3346,2),"0")&amp;" - "&amp;TEXT(E3346,"dddd")</f>
        <v>5 - Friday</v>
      </c>
      <c r="Y3346" s="27" t="str">
        <f aca="false">_xlfn.IFS(C3346&lt;18,"Child (0-17)",C3346&lt;40,"Young Adult (18-39)",C3346&lt;60,"Adult (40-59)",TRUE(),"Senior (60+)")</f>
        <v>Child (0-17)</v>
      </c>
      <c r="Z3346" s="27" t="n">
        <f aca="false">ROUND(G3346-E3346,0)</f>
        <v>2</v>
      </c>
      <c r="AA3346" s="27" t="n">
        <f aca="false">L3346+M3346</f>
        <v>84</v>
      </c>
      <c r="AB3346" s="27" t="n">
        <f aca="false">IFERROR(ROUND(Q3346/AA3346,2),0)</f>
        <v>37.03</v>
      </c>
      <c r="AC3346" s="27" t="str">
        <f aca="false">IF(AND(K3346="Critical",N3346="No"),"URGENT - No Bed","Normal")</f>
        <v>Normal</v>
      </c>
      <c r="AD3346" s="33" t="n">
        <f aca="false">INDEX(Lookup_Tables!$B$3:$B$12,MATCH(H3346,Lookup_Tables!$A$3:$A$12,0))</f>
        <v>3100000</v>
      </c>
      <c r="AE3346" s="27" t="str">
        <f aca="false">INDEX(Lookup_Tables!$C$3:$C$12,MATCH(H3346,Lookup_Tables!$A$3:$A$12,0))</f>
        <v>Dr. Kavita Rao</v>
      </c>
      <c r="AF3346" s="27" t="str">
        <f aca="false">IFERROR(INDEX(Lookup_Tables!$F$16:$F$45,MATCH(I3346,Lookup_Tables!$E$16:$E$45,0)),"N/A")</f>
        <v>EMP225</v>
      </c>
      <c r="AG3346" s="27" t="n">
        <f aca="false">_xlfn.IFS(R3346="Recovered",4,R3346="Referred",3,R3346="Admitted",2,R3346="Deceased",1,TRUE(),0)</f>
        <v>4</v>
      </c>
      <c r="AH3346" s="27" t="str">
        <f aca="false">IF(T3346&gt;=4,"Satisfied",IF(T3346&gt;=3,"Neutral","Needs Improvement"))</f>
        <v>Neutral</v>
      </c>
    </row>
    <row r="3347" customFormat="false" ht="15" hidden="false" customHeight="false" outlineLevel="0" collapsed="false">
      <c r="A3347" s="30" t="s">
        <v>4092</v>
      </c>
      <c r="B3347" s="30" t="s">
        <v>1751</v>
      </c>
      <c r="C3347" s="30" t="n">
        <v>51</v>
      </c>
      <c r="D3347" s="30" t="s">
        <v>181</v>
      </c>
      <c r="E3347" s="31" t="n">
        <v>45558</v>
      </c>
      <c r="F3347" s="30" t="s">
        <v>479</v>
      </c>
      <c r="G3347" s="31" t="n">
        <v>45559</v>
      </c>
      <c r="H3347" s="30" t="s">
        <v>242</v>
      </c>
      <c r="I3347" s="30" t="s">
        <v>243</v>
      </c>
      <c r="J3347" s="30" t="s">
        <v>316</v>
      </c>
      <c r="K3347" s="30" t="s">
        <v>156</v>
      </c>
      <c r="L3347" s="30" t="n">
        <v>28</v>
      </c>
      <c r="M3347" s="30" t="n">
        <v>38</v>
      </c>
      <c r="N3347" s="30" t="s">
        <v>186</v>
      </c>
      <c r="O3347" s="30" t="s">
        <v>139</v>
      </c>
      <c r="P3347" s="30" t="s">
        <v>187</v>
      </c>
      <c r="Q3347" s="32" t="n">
        <v>3502.7</v>
      </c>
      <c r="R3347" s="30" t="s">
        <v>130</v>
      </c>
      <c r="S3347" s="30" t="s">
        <v>192</v>
      </c>
      <c r="T3347" s="30" t="n">
        <v>3</v>
      </c>
      <c r="U3347" s="30" t="n">
        <f aca="false">YEAR(E3347)</f>
        <v>2024</v>
      </c>
      <c r="V3347" s="30" t="str">
        <f aca="false">TEXT(E3347,"MMM-YYYY")</f>
        <v>Sep-2024</v>
      </c>
      <c r="W3347" s="30" t="n">
        <f aca="false">MONTH(E3347)</f>
        <v>9</v>
      </c>
      <c r="X3347" s="30" t="str">
        <f aca="false">TEXT(WEEKDAY(E3347,2),"0")&amp;" - "&amp;TEXT(E3347,"dddd")</f>
        <v>1 - Monday</v>
      </c>
      <c r="Y3347" s="30" t="str">
        <f aca="false">_xlfn.IFS(C3347&lt;18,"Child (0-17)",C3347&lt;40,"Young Adult (18-39)",C3347&lt;60,"Adult (40-59)",TRUE(),"Senior (60+)")</f>
        <v>Adult (40-59)</v>
      </c>
      <c r="Z3347" s="30" t="n">
        <f aca="false">ROUND(G3347-E3347,0)</f>
        <v>1</v>
      </c>
      <c r="AA3347" s="30" t="n">
        <f aca="false">L3347+M3347</f>
        <v>66</v>
      </c>
      <c r="AB3347" s="30" t="n">
        <f aca="false">IFERROR(ROUND(Q3347/AA3347,2),0)</f>
        <v>53.07</v>
      </c>
      <c r="AC3347" s="30" t="str">
        <f aca="false">IF(AND(K3347="Critical",N3347="No"),"URGENT - No Bed","Normal")</f>
        <v>Normal</v>
      </c>
      <c r="AD3347" s="34" t="n">
        <f aca="false">INDEX(Lookup_Tables!$B$3:$B$12,MATCH(H3347,Lookup_Tables!$A$3:$A$12,0))</f>
        <v>3000000</v>
      </c>
      <c r="AE3347" s="30" t="str">
        <f aca="false">INDEX(Lookup_Tables!$C$3:$C$12,MATCH(H3347,Lookup_Tables!$A$3:$A$12,0))</f>
        <v>Dr. Pooja Iyer</v>
      </c>
      <c r="AF3347" s="30" t="str">
        <f aca="false">IFERROR(INDEX(Lookup_Tables!$F$16:$F$45,MATCH(I3347,Lookup_Tables!$E$16:$E$45,0)),"N/A")</f>
        <v>EMP214</v>
      </c>
      <c r="AG3347" s="30" t="n">
        <f aca="false">_xlfn.IFS(R3347="Recovered",4,R3347="Referred",3,R3347="Admitted",2,R3347="Deceased",1,TRUE(),0)</f>
        <v>4</v>
      </c>
      <c r="AH3347" s="30" t="str">
        <f aca="false">IF(T3347&gt;=4,"Satisfied",IF(T3347&gt;=3,"Neutral","Needs Improvement"))</f>
        <v>Neutral</v>
      </c>
    </row>
    <row r="3348" customFormat="false" ht="15" hidden="false" customHeight="false" outlineLevel="0" collapsed="false">
      <c r="A3348" s="27" t="s">
        <v>854</v>
      </c>
      <c r="B3348" s="27" t="s">
        <v>855</v>
      </c>
      <c r="C3348" s="27" t="n">
        <v>37</v>
      </c>
      <c r="D3348" s="27" t="s">
        <v>121</v>
      </c>
      <c r="E3348" s="28" t="n">
        <v>45463</v>
      </c>
      <c r="F3348" s="27" t="s">
        <v>261</v>
      </c>
      <c r="G3348" s="28" t="n">
        <v>45475</v>
      </c>
      <c r="H3348" s="27" t="s">
        <v>206</v>
      </c>
      <c r="I3348" s="27" t="s">
        <v>207</v>
      </c>
      <c r="J3348" s="27" t="s">
        <v>469</v>
      </c>
      <c r="K3348" s="27" t="s">
        <v>202</v>
      </c>
      <c r="L3348" s="27" t="n">
        <v>11</v>
      </c>
      <c r="M3348" s="27" t="n">
        <v>85</v>
      </c>
      <c r="N3348" s="27" t="s">
        <v>186</v>
      </c>
      <c r="O3348" s="27" t="s">
        <v>139</v>
      </c>
      <c r="P3348" s="27" t="s">
        <v>140</v>
      </c>
      <c r="Q3348" s="29" t="n">
        <v>17700.32</v>
      </c>
      <c r="R3348" s="27" t="s">
        <v>268</v>
      </c>
      <c r="S3348" s="27" t="s">
        <v>223</v>
      </c>
      <c r="T3348" s="27" t="n">
        <v>3</v>
      </c>
      <c r="U3348" s="27" t="n">
        <f aca="false">YEAR(E3348)</f>
        <v>2024</v>
      </c>
      <c r="V3348" s="27" t="str">
        <f aca="false">TEXT(E3348,"MMM-YYYY")</f>
        <v>Jun-2024</v>
      </c>
      <c r="W3348" s="27" t="n">
        <f aca="false">MONTH(E3348)</f>
        <v>6</v>
      </c>
      <c r="X3348" s="27" t="str">
        <f aca="false">TEXT(WEEKDAY(E3348,2),"0")&amp;" - "&amp;TEXT(E3348,"dddd")</f>
        <v>4 - Thursday</v>
      </c>
      <c r="Y3348" s="27" t="str">
        <f aca="false">_xlfn.IFS(C3348&lt;18,"Child (0-17)",C3348&lt;40,"Young Adult (18-39)",C3348&lt;60,"Adult (40-59)",TRUE(),"Senior (60+)")</f>
        <v>Young Adult (18-39)</v>
      </c>
      <c r="Z3348" s="27" t="n">
        <f aca="false">ROUND(G3348-E3348,0)</f>
        <v>12</v>
      </c>
      <c r="AA3348" s="27" t="n">
        <f aca="false">L3348+M3348</f>
        <v>96</v>
      </c>
      <c r="AB3348" s="27" t="n">
        <f aca="false">IFERROR(ROUND(Q3348/AA3348,2),0)</f>
        <v>184.38</v>
      </c>
      <c r="AC3348" s="27" t="str">
        <f aca="false">IF(AND(K3348="Critical",N3348="No"),"URGENT - No Bed","Normal")</f>
        <v>Normal</v>
      </c>
      <c r="AD3348" s="33" t="n">
        <f aca="false">INDEX(Lookup_Tables!$B$3:$B$12,MATCH(H3348,Lookup_Tables!$A$3:$A$12,0))</f>
        <v>2800000</v>
      </c>
      <c r="AE3348" s="27" t="str">
        <f aca="false">INDEX(Lookup_Tables!$C$3:$C$12,MATCH(H3348,Lookup_Tables!$A$3:$A$12,0))</f>
        <v>Dr. Suresh Nair</v>
      </c>
      <c r="AF3348" s="27" t="str">
        <f aca="false">IFERROR(INDEX(Lookup_Tables!$F$16:$F$45,MATCH(I3348,Lookup_Tables!$E$16:$E$45,0)),"N/A")</f>
        <v>EMP209</v>
      </c>
      <c r="AG3348" s="27" t="n">
        <f aca="false">_xlfn.IFS(R3348="Recovered",4,R3348="Referred",3,R3348="Admitted",2,R3348="Deceased",1,TRUE(),0)</f>
        <v>3</v>
      </c>
      <c r="AH3348" s="27" t="str">
        <f aca="false">IF(T3348&gt;=4,"Satisfied",IF(T3348&gt;=3,"Neutral","Needs Improvement"))</f>
        <v>Neutral</v>
      </c>
    </row>
    <row r="3349" customFormat="false" ht="15" hidden="false" customHeight="false" outlineLevel="0" collapsed="false">
      <c r="A3349" s="30" t="s">
        <v>4155</v>
      </c>
      <c r="B3349" s="30" t="s">
        <v>4156</v>
      </c>
      <c r="C3349" s="30" t="n">
        <v>52</v>
      </c>
      <c r="D3349" s="30" t="s">
        <v>121</v>
      </c>
      <c r="E3349" s="31" t="n">
        <v>45532</v>
      </c>
      <c r="F3349" s="30" t="s">
        <v>4157</v>
      </c>
      <c r="G3349" s="31" t="n">
        <v>45534</v>
      </c>
      <c r="H3349" s="30" t="s">
        <v>236</v>
      </c>
      <c r="I3349" s="30" t="s">
        <v>323</v>
      </c>
      <c r="J3349" s="30" t="s">
        <v>375</v>
      </c>
      <c r="K3349" s="30" t="s">
        <v>156</v>
      </c>
      <c r="L3349" s="30" t="n">
        <v>55</v>
      </c>
      <c r="M3349" s="30" t="n">
        <v>53</v>
      </c>
      <c r="N3349" s="30" t="s">
        <v>127</v>
      </c>
      <c r="O3349" s="30" t="s">
        <v>149</v>
      </c>
      <c r="P3349" s="30" t="s">
        <v>129</v>
      </c>
      <c r="Q3349" s="32" t="n">
        <v>4650.88</v>
      </c>
      <c r="R3349" s="30" t="s">
        <v>172</v>
      </c>
      <c r="S3349" s="30" t="s">
        <v>141</v>
      </c>
      <c r="T3349" s="30" t="n">
        <v>2</v>
      </c>
      <c r="U3349" s="30" t="n">
        <f aca="false">YEAR(E3349)</f>
        <v>2024</v>
      </c>
      <c r="V3349" s="30" t="str">
        <f aca="false">TEXT(E3349,"MMM-YYYY")</f>
        <v>Aug-2024</v>
      </c>
      <c r="W3349" s="30" t="n">
        <f aca="false">MONTH(E3349)</f>
        <v>8</v>
      </c>
      <c r="X3349" s="30" t="str">
        <f aca="false">TEXT(WEEKDAY(E3349,2),"0")&amp;" - "&amp;TEXT(E3349,"dddd")</f>
        <v>3 - Wednesday</v>
      </c>
      <c r="Y3349" s="30" t="str">
        <f aca="false">_xlfn.IFS(C3349&lt;18,"Child (0-17)",C3349&lt;40,"Young Adult (18-39)",C3349&lt;60,"Adult (40-59)",TRUE(),"Senior (60+)")</f>
        <v>Adult (40-59)</v>
      </c>
      <c r="Z3349" s="30" t="n">
        <f aca="false">ROUND(G3349-E3349,0)</f>
        <v>2</v>
      </c>
      <c r="AA3349" s="30" t="n">
        <f aca="false">L3349+M3349</f>
        <v>108</v>
      </c>
      <c r="AB3349" s="30" t="n">
        <f aca="false">IFERROR(ROUND(Q3349/AA3349,2),0)</f>
        <v>43.06</v>
      </c>
      <c r="AC3349" s="30" t="str">
        <f aca="false">IF(AND(K3349="Critical",N3349="No"),"URGENT - No Bed","Normal")</f>
        <v>Normal</v>
      </c>
      <c r="AD3349" s="34" t="n">
        <f aca="false">INDEX(Lookup_Tables!$B$3:$B$12,MATCH(H3349,Lookup_Tables!$A$3:$A$12,0))</f>
        <v>3900000</v>
      </c>
      <c r="AE3349" s="30" t="str">
        <f aca="false">INDEX(Lookup_Tables!$C$3:$C$12,MATCH(H3349,Lookup_Tables!$A$3:$A$12,0))</f>
        <v>Dr. Rina Mehta</v>
      </c>
      <c r="AF3349" s="30" t="str">
        <f aca="false">IFERROR(INDEX(Lookup_Tables!$F$16:$F$45,MATCH(I3349,Lookup_Tables!$E$16:$E$45,0)),"N/A")</f>
        <v>EMP216</v>
      </c>
      <c r="AG3349" s="30" t="n">
        <f aca="false">_xlfn.IFS(R3349="Recovered",4,R3349="Referred",3,R3349="Admitted",2,R3349="Deceased",1,TRUE(),0)</f>
        <v>2</v>
      </c>
      <c r="AH3349" s="30" t="str">
        <f aca="false">IF(T3349&gt;=4,"Satisfied",IF(T3349&gt;=3,"Neutral","Needs Improvement"))</f>
        <v>Needs Improvement</v>
      </c>
    </row>
    <row r="3350" customFormat="false" ht="15" hidden="false" customHeight="false" outlineLevel="0" collapsed="false">
      <c r="A3350" s="27" t="s">
        <v>5084</v>
      </c>
      <c r="B3350" s="27" t="s">
        <v>4895</v>
      </c>
      <c r="C3350" s="27" t="n">
        <v>61</v>
      </c>
      <c r="D3350" s="27" t="s">
        <v>181</v>
      </c>
      <c r="E3350" s="28" t="n">
        <v>45523</v>
      </c>
      <c r="F3350" s="27" t="s">
        <v>1068</v>
      </c>
      <c r="G3350" s="28" t="n">
        <v>45523</v>
      </c>
      <c r="H3350" s="27" t="s">
        <v>123</v>
      </c>
      <c r="I3350" s="27" t="s">
        <v>124</v>
      </c>
      <c r="J3350" s="27" t="s">
        <v>305</v>
      </c>
      <c r="K3350" s="27" t="s">
        <v>138</v>
      </c>
      <c r="L3350" s="27" t="n">
        <v>59</v>
      </c>
      <c r="M3350" s="27" t="n">
        <v>26</v>
      </c>
      <c r="N3350" s="27" t="s">
        <v>127</v>
      </c>
      <c r="O3350" s="27" t="s">
        <v>139</v>
      </c>
      <c r="P3350" s="27" t="s">
        <v>150</v>
      </c>
      <c r="Q3350" s="29" t="n">
        <v>934.28</v>
      </c>
      <c r="R3350" s="27" t="s">
        <v>268</v>
      </c>
      <c r="S3350" s="27" t="s">
        <v>335</v>
      </c>
      <c r="T3350" s="27" t="n">
        <v>4</v>
      </c>
      <c r="U3350" s="27" t="n">
        <f aca="false">YEAR(E3350)</f>
        <v>2024</v>
      </c>
      <c r="V3350" s="27" t="str">
        <f aca="false">TEXT(E3350,"MMM-YYYY")</f>
        <v>Aug-2024</v>
      </c>
      <c r="W3350" s="27" t="n">
        <f aca="false">MONTH(E3350)</f>
        <v>8</v>
      </c>
      <c r="X3350" s="27" t="str">
        <f aca="false">TEXT(WEEKDAY(E3350,2),"0")&amp;" - "&amp;TEXT(E3350,"dddd")</f>
        <v>1 - Monday</v>
      </c>
      <c r="Y3350" s="27" t="str">
        <f aca="false">_xlfn.IFS(C3350&lt;18,"Child (0-17)",C3350&lt;40,"Young Adult (18-39)",C3350&lt;60,"Adult (40-59)",TRUE(),"Senior (60+)")</f>
        <v>Senior (60+)</v>
      </c>
      <c r="Z3350" s="27" t="n">
        <f aca="false">ROUND(G3350-E3350,0)</f>
        <v>0</v>
      </c>
      <c r="AA3350" s="27" t="n">
        <f aca="false">L3350+M3350</f>
        <v>85</v>
      </c>
      <c r="AB3350" s="27" t="n">
        <f aca="false">IFERROR(ROUND(Q3350/AA3350,2),0)</f>
        <v>10.99</v>
      </c>
      <c r="AC3350" s="27" t="str">
        <f aca="false">IF(AND(K3350="Critical",N3350="No"),"URGENT - No Bed","Normal")</f>
        <v>Normal</v>
      </c>
      <c r="AD3350" s="33" t="n">
        <f aca="false">INDEX(Lookup_Tables!$B$3:$B$12,MATCH(H3350,Lookup_Tables!$A$3:$A$12,0))</f>
        <v>2200000</v>
      </c>
      <c r="AE3350" s="27" t="str">
        <f aca="false">INDEX(Lookup_Tables!$C$3:$C$12,MATCH(H3350,Lookup_Tables!$A$3:$A$12,0))</f>
        <v>Dr. Rohan Das</v>
      </c>
      <c r="AF3350" s="27" t="str">
        <f aca="false">IFERROR(INDEX(Lookup_Tables!$F$16:$F$45,MATCH(I3350,Lookup_Tables!$E$16:$E$45,0)),"N/A")</f>
        <v>EMP205</v>
      </c>
      <c r="AG3350" s="27" t="n">
        <f aca="false">_xlfn.IFS(R3350="Recovered",4,R3350="Referred",3,R3350="Admitted",2,R3350="Deceased",1,TRUE(),0)</f>
        <v>3</v>
      </c>
      <c r="AH3350" s="27" t="str">
        <f aca="false">IF(T3350&gt;=4,"Satisfied",IF(T3350&gt;=3,"Neutral","Needs Improvement"))</f>
        <v>Satisfied</v>
      </c>
    </row>
    <row r="3351" customFormat="false" ht="15" hidden="false" customHeight="false" outlineLevel="0" collapsed="false">
      <c r="A3351" s="30" t="s">
        <v>3865</v>
      </c>
      <c r="B3351" s="30" t="s">
        <v>542</v>
      </c>
      <c r="C3351" s="30" t="n">
        <v>19</v>
      </c>
      <c r="D3351" s="30" t="s">
        <v>181</v>
      </c>
      <c r="E3351" s="31" t="n">
        <v>45608</v>
      </c>
      <c r="F3351" s="30" t="s">
        <v>1401</v>
      </c>
      <c r="G3351" s="31" t="n">
        <v>45610</v>
      </c>
      <c r="H3351" s="30" t="s">
        <v>183</v>
      </c>
      <c r="I3351" s="30" t="s">
        <v>184</v>
      </c>
      <c r="J3351" s="30" t="s">
        <v>411</v>
      </c>
      <c r="K3351" s="30" t="s">
        <v>202</v>
      </c>
      <c r="L3351" s="30" t="n">
        <v>9</v>
      </c>
      <c r="M3351" s="30" t="n">
        <v>105</v>
      </c>
      <c r="N3351" s="30" t="s">
        <v>186</v>
      </c>
      <c r="O3351" s="30" t="s">
        <v>149</v>
      </c>
      <c r="P3351" s="30" t="s">
        <v>129</v>
      </c>
      <c r="Q3351" s="32" t="n">
        <v>16258.12</v>
      </c>
      <c r="R3351" s="30" t="s">
        <v>462</v>
      </c>
      <c r="S3351" s="30" t="s">
        <v>223</v>
      </c>
      <c r="T3351" s="30" t="n">
        <v>2</v>
      </c>
      <c r="U3351" s="30" t="n">
        <f aca="false">YEAR(E3351)</f>
        <v>2024</v>
      </c>
      <c r="V3351" s="30" t="str">
        <f aca="false">TEXT(E3351,"MMM-YYYY")</f>
        <v>Nov-2024</v>
      </c>
      <c r="W3351" s="30" t="n">
        <f aca="false">MONTH(E3351)</f>
        <v>11</v>
      </c>
      <c r="X3351" s="30" t="str">
        <f aca="false">TEXT(WEEKDAY(E3351,2),"0")&amp;" - "&amp;TEXT(E3351,"dddd")</f>
        <v>2 - Tuesday</v>
      </c>
      <c r="Y3351" s="30" t="str">
        <f aca="false">_xlfn.IFS(C3351&lt;18,"Child (0-17)",C3351&lt;40,"Young Adult (18-39)",C3351&lt;60,"Adult (40-59)",TRUE(),"Senior (60+)")</f>
        <v>Young Adult (18-39)</v>
      </c>
      <c r="Z3351" s="30" t="n">
        <f aca="false">ROUND(G3351-E3351,0)</f>
        <v>2</v>
      </c>
      <c r="AA3351" s="30" t="n">
        <f aca="false">L3351+M3351</f>
        <v>114</v>
      </c>
      <c r="AB3351" s="30" t="n">
        <f aca="false">IFERROR(ROUND(Q3351/AA3351,2),0)</f>
        <v>142.62</v>
      </c>
      <c r="AC3351" s="30" t="str">
        <f aca="false">IF(AND(K3351="Critical",N3351="No"),"URGENT - No Bed","Normal")</f>
        <v>Normal</v>
      </c>
      <c r="AD3351" s="34" t="n">
        <f aca="false">INDEX(Lookup_Tables!$B$3:$B$12,MATCH(H3351,Lookup_Tables!$A$3:$A$12,0))</f>
        <v>3100000</v>
      </c>
      <c r="AE3351" s="30" t="str">
        <f aca="false">INDEX(Lookup_Tables!$C$3:$C$12,MATCH(H3351,Lookup_Tables!$A$3:$A$12,0))</f>
        <v>Dr. Kavita Rao</v>
      </c>
      <c r="AF3351" s="30" t="str">
        <f aca="false">IFERROR(INDEX(Lookup_Tables!$F$16:$F$45,MATCH(I3351,Lookup_Tables!$E$16:$E$45,0)),"N/A")</f>
        <v>EMP226</v>
      </c>
      <c r="AG3351" s="30" t="n">
        <f aca="false">_xlfn.IFS(R3351="Recovered",4,R3351="Referred",3,R3351="Admitted",2,R3351="Deceased",1,TRUE(),0)</f>
        <v>1</v>
      </c>
      <c r="AH3351" s="30" t="str">
        <f aca="false">IF(T3351&gt;=4,"Satisfied",IF(T3351&gt;=3,"Neutral","Needs Improvement"))</f>
        <v>Needs Improvement</v>
      </c>
    </row>
    <row r="3352" customFormat="false" ht="15" hidden="false" customHeight="false" outlineLevel="0" collapsed="false">
      <c r="A3352" s="27" t="s">
        <v>3276</v>
      </c>
      <c r="B3352" s="27" t="s">
        <v>2444</v>
      </c>
      <c r="C3352" s="27" t="n">
        <v>65</v>
      </c>
      <c r="D3352" s="27" t="s">
        <v>121</v>
      </c>
      <c r="E3352" s="28" t="n">
        <v>45390</v>
      </c>
      <c r="F3352" s="27" t="s">
        <v>190</v>
      </c>
      <c r="G3352" s="28" t="n">
        <v>45395</v>
      </c>
      <c r="H3352" s="27" t="s">
        <v>135</v>
      </c>
      <c r="I3352" s="27" t="s">
        <v>278</v>
      </c>
      <c r="J3352" s="27" t="s">
        <v>137</v>
      </c>
      <c r="K3352" s="27" t="s">
        <v>126</v>
      </c>
      <c r="L3352" s="27" t="n">
        <v>33</v>
      </c>
      <c r="M3352" s="27" t="n">
        <v>125</v>
      </c>
      <c r="N3352" s="27" t="s">
        <v>186</v>
      </c>
      <c r="O3352" s="27" t="s">
        <v>149</v>
      </c>
      <c r="P3352" s="27" t="s">
        <v>187</v>
      </c>
      <c r="Q3352" s="29" t="n">
        <v>7512.42</v>
      </c>
      <c r="R3352" s="27" t="s">
        <v>130</v>
      </c>
      <c r="S3352" s="27" t="s">
        <v>197</v>
      </c>
      <c r="T3352" s="27" t="n">
        <v>4</v>
      </c>
      <c r="U3352" s="27" t="n">
        <f aca="false">YEAR(E3352)</f>
        <v>2024</v>
      </c>
      <c r="V3352" s="27" t="str">
        <f aca="false">TEXT(E3352,"MMM-YYYY")</f>
        <v>Apr-2024</v>
      </c>
      <c r="W3352" s="27" t="n">
        <f aca="false">MONTH(E3352)</f>
        <v>4</v>
      </c>
      <c r="X3352" s="27" t="str">
        <f aca="false">TEXT(WEEKDAY(E3352,2),"0")&amp;" - "&amp;TEXT(E3352,"dddd")</f>
        <v>1 - Monday</v>
      </c>
      <c r="Y3352" s="27" t="str">
        <f aca="false">_xlfn.IFS(C3352&lt;18,"Child (0-17)",C3352&lt;40,"Young Adult (18-39)",C3352&lt;60,"Adult (40-59)",TRUE(),"Senior (60+)")</f>
        <v>Senior (60+)</v>
      </c>
      <c r="Z3352" s="27" t="n">
        <f aca="false">ROUND(G3352-E3352,0)</f>
        <v>5</v>
      </c>
      <c r="AA3352" s="27" t="n">
        <f aca="false">L3352+M3352</f>
        <v>158</v>
      </c>
      <c r="AB3352" s="27" t="n">
        <f aca="false">IFERROR(ROUND(Q3352/AA3352,2),0)</f>
        <v>47.55</v>
      </c>
      <c r="AC3352" s="27" t="str">
        <f aca="false">IF(AND(K3352="Critical",N3352="No"),"URGENT - No Bed","Normal")</f>
        <v>Normal</v>
      </c>
      <c r="AD3352" s="33" t="n">
        <f aca="false">INDEX(Lookup_Tables!$B$3:$B$12,MATCH(H3352,Lookup_Tables!$A$3:$A$12,0))</f>
        <v>4600000</v>
      </c>
      <c r="AE3352" s="27" t="str">
        <f aca="false">INDEX(Lookup_Tables!$C$3:$C$12,MATCH(H3352,Lookup_Tables!$A$3:$A$12,0))</f>
        <v>Dr. Farhan Khan</v>
      </c>
      <c r="AF3352" s="27" t="str">
        <f aca="false">IFERROR(INDEX(Lookup_Tables!$F$16:$F$45,MATCH(I3352,Lookup_Tables!$E$16:$E$45,0)),"N/A")</f>
        <v>EMP208</v>
      </c>
      <c r="AG3352" s="27" t="n">
        <f aca="false">_xlfn.IFS(R3352="Recovered",4,R3352="Referred",3,R3352="Admitted",2,R3352="Deceased",1,TRUE(),0)</f>
        <v>4</v>
      </c>
      <c r="AH3352" s="27" t="str">
        <f aca="false">IF(T3352&gt;=4,"Satisfied",IF(T3352&gt;=3,"Neutral","Needs Improvement"))</f>
        <v>Satisfied</v>
      </c>
    </row>
    <row r="3353" customFormat="false" ht="15" hidden="false" customHeight="false" outlineLevel="0" collapsed="false">
      <c r="A3353" s="30" t="s">
        <v>2878</v>
      </c>
      <c r="B3353" s="30" t="s">
        <v>400</v>
      </c>
      <c r="C3353" s="30" t="n">
        <v>0</v>
      </c>
      <c r="D3353" s="30" t="s">
        <v>121</v>
      </c>
      <c r="E3353" s="31" t="n">
        <v>45296</v>
      </c>
      <c r="F3353" s="30" t="s">
        <v>1384</v>
      </c>
      <c r="G3353" s="31" t="n">
        <v>45296</v>
      </c>
      <c r="H3353" s="30" t="s">
        <v>146</v>
      </c>
      <c r="I3353" s="30" t="s">
        <v>176</v>
      </c>
      <c r="J3353" s="30" t="s">
        <v>568</v>
      </c>
      <c r="K3353" s="30" t="s">
        <v>138</v>
      </c>
      <c r="L3353" s="30" t="n">
        <v>74</v>
      </c>
      <c r="M3353" s="30" t="n">
        <v>35</v>
      </c>
      <c r="N3353" s="30" t="s">
        <v>127</v>
      </c>
      <c r="O3353" s="30" t="s">
        <v>128</v>
      </c>
      <c r="P3353" s="30" t="s">
        <v>187</v>
      </c>
      <c r="Q3353" s="32" t="n">
        <v>2280.39</v>
      </c>
      <c r="R3353" s="30" t="s">
        <v>130</v>
      </c>
      <c r="S3353" s="30" t="s">
        <v>178</v>
      </c>
      <c r="T3353" s="30" t="n">
        <v>3</v>
      </c>
      <c r="U3353" s="30" t="n">
        <f aca="false">YEAR(E3353)</f>
        <v>2024</v>
      </c>
      <c r="V3353" s="30" t="str">
        <f aca="false">TEXT(E3353,"MMM-YYYY")</f>
        <v>Jan-2024</v>
      </c>
      <c r="W3353" s="30" t="n">
        <f aca="false">MONTH(E3353)</f>
        <v>1</v>
      </c>
      <c r="X3353" s="30" t="str">
        <f aca="false">TEXT(WEEKDAY(E3353,2),"0")&amp;" - "&amp;TEXT(E3353,"dddd")</f>
        <v>5 - Friday</v>
      </c>
      <c r="Y3353" s="30" t="str">
        <f aca="false">_xlfn.IFS(C3353&lt;18,"Child (0-17)",C3353&lt;40,"Young Adult (18-39)",C3353&lt;60,"Adult (40-59)",TRUE(),"Senior (60+)")</f>
        <v>Child (0-17)</v>
      </c>
      <c r="Z3353" s="30" t="n">
        <f aca="false">ROUND(G3353-E3353,0)</f>
        <v>0</v>
      </c>
      <c r="AA3353" s="30" t="n">
        <f aca="false">L3353+M3353</f>
        <v>109</v>
      </c>
      <c r="AB3353" s="30" t="n">
        <f aca="false">IFERROR(ROUND(Q3353/AA3353,2),0)</f>
        <v>20.92</v>
      </c>
      <c r="AC3353" s="30" t="str">
        <f aca="false">IF(AND(K3353="Critical",N3353="No"),"URGENT - No Bed","Normal")</f>
        <v>Normal</v>
      </c>
      <c r="AD3353" s="34" t="n">
        <f aca="false">INDEX(Lookup_Tables!$B$3:$B$12,MATCH(H3353,Lookup_Tables!$A$3:$A$12,0))</f>
        <v>2700000</v>
      </c>
      <c r="AE3353" s="30" t="str">
        <f aca="false">INDEX(Lookup_Tables!$C$3:$C$12,MATCH(H3353,Lookup_Tables!$A$3:$A$12,0))</f>
        <v>Dr. Vikram Singh</v>
      </c>
      <c r="AF3353" s="30" t="str">
        <f aca="false">IFERROR(INDEX(Lookup_Tables!$F$16:$F$45,MATCH(I3353,Lookup_Tables!$E$16:$E$45,0)),"N/A")</f>
        <v>EMP227</v>
      </c>
      <c r="AG3353" s="30" t="n">
        <f aca="false">_xlfn.IFS(R3353="Recovered",4,R3353="Referred",3,R3353="Admitted",2,R3353="Deceased",1,TRUE(),0)</f>
        <v>4</v>
      </c>
      <c r="AH3353" s="30" t="str">
        <f aca="false">IF(T3353&gt;=4,"Satisfied",IF(T3353&gt;=3,"Neutral","Needs Improvement"))</f>
        <v>Neutral</v>
      </c>
    </row>
    <row r="3354" customFormat="false" ht="15" hidden="false" customHeight="false" outlineLevel="0" collapsed="false">
      <c r="A3354" s="27" t="s">
        <v>2668</v>
      </c>
      <c r="B3354" s="27" t="s">
        <v>2669</v>
      </c>
      <c r="C3354" s="27" t="n">
        <v>37</v>
      </c>
      <c r="D3354" s="27" t="s">
        <v>181</v>
      </c>
      <c r="E3354" s="28" t="n">
        <v>45605</v>
      </c>
      <c r="F3354" s="27" t="s">
        <v>2531</v>
      </c>
      <c r="G3354" s="28" t="n">
        <v>45605</v>
      </c>
      <c r="H3354" s="27" t="s">
        <v>206</v>
      </c>
      <c r="I3354" s="27" t="s">
        <v>300</v>
      </c>
      <c r="J3354" s="27" t="s">
        <v>469</v>
      </c>
      <c r="K3354" s="27" t="s">
        <v>156</v>
      </c>
      <c r="L3354" s="27" t="n">
        <v>56</v>
      </c>
      <c r="M3354" s="27" t="n">
        <v>89</v>
      </c>
      <c r="N3354" s="27" t="s">
        <v>186</v>
      </c>
      <c r="O3354" s="27" t="s">
        <v>139</v>
      </c>
      <c r="P3354" s="27" t="s">
        <v>129</v>
      </c>
      <c r="Q3354" s="29" t="n">
        <v>5131.96</v>
      </c>
      <c r="R3354" s="27" t="s">
        <v>130</v>
      </c>
      <c r="S3354" s="27" t="s">
        <v>141</v>
      </c>
      <c r="T3354" s="27" t="n">
        <v>3</v>
      </c>
      <c r="U3354" s="27" t="n">
        <f aca="false">YEAR(E3354)</f>
        <v>2024</v>
      </c>
      <c r="V3354" s="27" t="str">
        <f aca="false">TEXT(E3354,"MMM-YYYY")</f>
        <v>Nov-2024</v>
      </c>
      <c r="W3354" s="27" t="n">
        <f aca="false">MONTH(E3354)</f>
        <v>11</v>
      </c>
      <c r="X3354" s="27" t="str">
        <f aca="false">TEXT(WEEKDAY(E3354,2),"0")&amp;" - "&amp;TEXT(E3354,"dddd")</f>
        <v>6 - Saturday</v>
      </c>
      <c r="Y3354" s="27" t="str">
        <f aca="false">_xlfn.IFS(C3354&lt;18,"Child (0-17)",C3354&lt;40,"Young Adult (18-39)",C3354&lt;60,"Adult (40-59)",TRUE(),"Senior (60+)")</f>
        <v>Young Adult (18-39)</v>
      </c>
      <c r="Z3354" s="27" t="n">
        <f aca="false">ROUND(G3354-E3354,0)</f>
        <v>0</v>
      </c>
      <c r="AA3354" s="27" t="n">
        <f aca="false">L3354+M3354</f>
        <v>145</v>
      </c>
      <c r="AB3354" s="27" t="n">
        <f aca="false">IFERROR(ROUND(Q3354/AA3354,2),0)</f>
        <v>35.39</v>
      </c>
      <c r="AC3354" s="27" t="str">
        <f aca="false">IF(AND(K3354="Critical",N3354="No"),"URGENT - No Bed","Normal")</f>
        <v>Normal</v>
      </c>
      <c r="AD3354" s="33" t="n">
        <f aca="false">INDEX(Lookup_Tables!$B$3:$B$12,MATCH(H3354,Lookup_Tables!$A$3:$A$12,0))</f>
        <v>2800000</v>
      </c>
      <c r="AE3354" s="27" t="str">
        <f aca="false">INDEX(Lookup_Tables!$C$3:$C$12,MATCH(H3354,Lookup_Tables!$A$3:$A$12,0))</f>
        <v>Dr. Suresh Nair</v>
      </c>
      <c r="AF3354" s="27" t="str">
        <f aca="false">IFERROR(INDEX(Lookup_Tables!$F$16:$F$45,MATCH(I3354,Lookup_Tables!$E$16:$E$45,0)),"N/A")</f>
        <v>EMP211</v>
      </c>
      <c r="AG3354" s="27" t="n">
        <f aca="false">_xlfn.IFS(R3354="Recovered",4,R3354="Referred",3,R3354="Admitted",2,R3354="Deceased",1,TRUE(),0)</f>
        <v>4</v>
      </c>
      <c r="AH3354" s="27" t="str">
        <f aca="false">IF(T3354&gt;=4,"Satisfied",IF(T3354&gt;=3,"Neutral","Needs Improvement"))</f>
        <v>Neutral</v>
      </c>
    </row>
    <row r="3355" customFormat="false" ht="15" hidden="false" customHeight="false" outlineLevel="0" collapsed="false">
      <c r="A3355" s="30" t="s">
        <v>2429</v>
      </c>
      <c r="B3355" s="30" t="s">
        <v>2430</v>
      </c>
      <c r="C3355" s="30" t="n">
        <v>33</v>
      </c>
      <c r="D3355" s="30" t="s">
        <v>181</v>
      </c>
      <c r="E3355" s="31" t="n">
        <v>45394</v>
      </c>
      <c r="F3355" s="30" t="s">
        <v>640</v>
      </c>
      <c r="G3355" s="31" t="n">
        <v>45394</v>
      </c>
      <c r="H3355" s="30" t="s">
        <v>135</v>
      </c>
      <c r="I3355" s="30" t="s">
        <v>136</v>
      </c>
      <c r="J3355" s="30" t="s">
        <v>252</v>
      </c>
      <c r="K3355" s="30" t="s">
        <v>138</v>
      </c>
      <c r="L3355" s="30" t="n">
        <v>87</v>
      </c>
      <c r="M3355" s="30" t="n">
        <v>22</v>
      </c>
      <c r="N3355" s="30" t="s">
        <v>127</v>
      </c>
      <c r="O3355" s="30" t="s">
        <v>149</v>
      </c>
      <c r="P3355" s="30" t="s">
        <v>187</v>
      </c>
      <c r="Q3355" s="32" t="n">
        <v>963.05</v>
      </c>
      <c r="R3355" s="30" t="s">
        <v>130</v>
      </c>
      <c r="S3355" s="30" t="s">
        <v>192</v>
      </c>
      <c r="T3355" s="30" t="n">
        <v>4</v>
      </c>
      <c r="U3355" s="30" t="n">
        <f aca="false">YEAR(E3355)</f>
        <v>2024</v>
      </c>
      <c r="V3355" s="30" t="str">
        <f aca="false">TEXT(E3355,"MMM-YYYY")</f>
        <v>Apr-2024</v>
      </c>
      <c r="W3355" s="30" t="n">
        <f aca="false">MONTH(E3355)</f>
        <v>4</v>
      </c>
      <c r="X3355" s="30" t="str">
        <f aca="false">TEXT(WEEKDAY(E3355,2),"0")&amp;" - "&amp;TEXT(E3355,"dddd")</f>
        <v>5 - Friday</v>
      </c>
      <c r="Y3355" s="30" t="str">
        <f aca="false">_xlfn.IFS(C3355&lt;18,"Child (0-17)",C3355&lt;40,"Young Adult (18-39)",C3355&lt;60,"Adult (40-59)",TRUE(),"Senior (60+)")</f>
        <v>Young Adult (18-39)</v>
      </c>
      <c r="Z3355" s="30" t="n">
        <f aca="false">ROUND(G3355-E3355,0)</f>
        <v>0</v>
      </c>
      <c r="AA3355" s="30" t="n">
        <f aca="false">L3355+M3355</f>
        <v>109</v>
      </c>
      <c r="AB3355" s="30" t="n">
        <f aca="false">IFERROR(ROUND(Q3355/AA3355,2),0)</f>
        <v>8.84</v>
      </c>
      <c r="AC3355" s="30" t="str">
        <f aca="false">IF(AND(K3355="Critical",N3355="No"),"URGENT - No Bed","Normal")</f>
        <v>Normal</v>
      </c>
      <c r="AD3355" s="34" t="n">
        <f aca="false">INDEX(Lookup_Tables!$B$3:$B$12,MATCH(H3355,Lookup_Tables!$A$3:$A$12,0))</f>
        <v>4600000</v>
      </c>
      <c r="AE3355" s="30" t="str">
        <f aca="false">INDEX(Lookup_Tables!$C$3:$C$12,MATCH(H3355,Lookup_Tables!$A$3:$A$12,0))</f>
        <v>Dr. Farhan Khan</v>
      </c>
      <c r="AF3355" s="30" t="str">
        <f aca="false">IFERROR(INDEX(Lookup_Tables!$F$16:$F$45,MATCH(I3355,Lookup_Tables!$E$16:$E$45,0)),"N/A")</f>
        <v>EMP206</v>
      </c>
      <c r="AG3355" s="30" t="n">
        <f aca="false">_xlfn.IFS(R3355="Recovered",4,R3355="Referred",3,R3355="Admitted",2,R3355="Deceased",1,TRUE(),0)</f>
        <v>4</v>
      </c>
      <c r="AH3355" s="30" t="str">
        <f aca="false">IF(T3355&gt;=4,"Satisfied",IF(T3355&gt;=3,"Neutral","Needs Improvement"))</f>
        <v>Satisfied</v>
      </c>
    </row>
    <row r="3356" customFormat="false" ht="15" hidden="false" customHeight="false" outlineLevel="0" collapsed="false">
      <c r="A3356" s="27" t="s">
        <v>6395</v>
      </c>
      <c r="B3356" s="27" t="s">
        <v>632</v>
      </c>
      <c r="C3356" s="27" t="n">
        <v>71</v>
      </c>
      <c r="D3356" s="27" t="s">
        <v>121</v>
      </c>
      <c r="E3356" s="28" t="n">
        <v>45570</v>
      </c>
      <c r="F3356" s="27" t="s">
        <v>590</v>
      </c>
      <c r="G3356" s="28" t="n">
        <v>45573</v>
      </c>
      <c r="H3356" s="27" t="s">
        <v>242</v>
      </c>
      <c r="I3356" s="27" t="s">
        <v>315</v>
      </c>
      <c r="J3356" s="27" t="s">
        <v>244</v>
      </c>
      <c r="K3356" s="27" t="s">
        <v>156</v>
      </c>
      <c r="L3356" s="27" t="n">
        <v>45</v>
      </c>
      <c r="M3356" s="27" t="n">
        <v>80</v>
      </c>
      <c r="N3356" s="27" t="s">
        <v>127</v>
      </c>
      <c r="O3356" s="27" t="s">
        <v>139</v>
      </c>
      <c r="P3356" s="27" t="s">
        <v>150</v>
      </c>
      <c r="Q3356" s="29" t="n">
        <v>5125.2</v>
      </c>
      <c r="R3356" s="27" t="s">
        <v>268</v>
      </c>
      <c r="S3356" s="27" t="s">
        <v>157</v>
      </c>
      <c r="T3356" s="27" t="n">
        <v>3</v>
      </c>
      <c r="U3356" s="27" t="n">
        <f aca="false">YEAR(E3356)</f>
        <v>2024</v>
      </c>
      <c r="V3356" s="27" t="str">
        <f aca="false">TEXT(E3356,"MMM-YYYY")</f>
        <v>Oct-2024</v>
      </c>
      <c r="W3356" s="27" t="n">
        <f aca="false">MONTH(E3356)</f>
        <v>10</v>
      </c>
      <c r="X3356" s="27" t="str">
        <f aca="false">TEXT(WEEKDAY(E3356,2),"0")&amp;" - "&amp;TEXT(E3356,"dddd")</f>
        <v>6 - Saturday</v>
      </c>
      <c r="Y3356" s="27" t="str">
        <f aca="false">_xlfn.IFS(C3356&lt;18,"Child (0-17)",C3356&lt;40,"Young Adult (18-39)",C3356&lt;60,"Adult (40-59)",TRUE(),"Senior (60+)")</f>
        <v>Senior (60+)</v>
      </c>
      <c r="Z3356" s="27" t="n">
        <f aca="false">ROUND(G3356-E3356,0)</f>
        <v>3</v>
      </c>
      <c r="AA3356" s="27" t="n">
        <f aca="false">L3356+M3356</f>
        <v>125</v>
      </c>
      <c r="AB3356" s="27" t="n">
        <f aca="false">IFERROR(ROUND(Q3356/AA3356,2),0)</f>
        <v>41</v>
      </c>
      <c r="AC3356" s="27" t="str">
        <f aca="false">IF(AND(K3356="Critical",N3356="No"),"URGENT - No Bed","Normal")</f>
        <v>Normal</v>
      </c>
      <c r="AD3356" s="33" t="n">
        <f aca="false">INDEX(Lookup_Tables!$B$3:$B$12,MATCH(H3356,Lookup_Tables!$A$3:$A$12,0))</f>
        <v>3000000</v>
      </c>
      <c r="AE3356" s="27" t="str">
        <f aca="false">INDEX(Lookup_Tables!$C$3:$C$12,MATCH(H3356,Lookup_Tables!$A$3:$A$12,0))</f>
        <v>Dr. Pooja Iyer</v>
      </c>
      <c r="AF3356" s="27" t="str">
        <f aca="false">IFERROR(INDEX(Lookup_Tables!$F$16:$F$45,MATCH(I3356,Lookup_Tables!$E$16:$E$45,0)),"N/A")</f>
        <v>EMP213</v>
      </c>
      <c r="AG3356" s="27" t="n">
        <f aca="false">_xlfn.IFS(R3356="Recovered",4,R3356="Referred",3,R3356="Admitted",2,R3356="Deceased",1,TRUE(),0)</f>
        <v>3</v>
      </c>
      <c r="AH3356" s="27" t="str">
        <f aca="false">IF(T3356&gt;=4,"Satisfied",IF(T3356&gt;=3,"Neutral","Needs Improvement"))</f>
        <v>Neutral</v>
      </c>
    </row>
    <row r="3357" customFormat="false" ht="15" hidden="false" customHeight="false" outlineLevel="0" collapsed="false">
      <c r="A3357" s="30" t="s">
        <v>2440</v>
      </c>
      <c r="B3357" s="30" t="s">
        <v>834</v>
      </c>
      <c r="C3357" s="30" t="n">
        <v>63</v>
      </c>
      <c r="D3357" s="30" t="s">
        <v>181</v>
      </c>
      <c r="E3357" s="31" t="n">
        <v>45412</v>
      </c>
      <c r="F3357" s="30" t="s">
        <v>257</v>
      </c>
      <c r="G3357" s="31" t="n">
        <v>45412</v>
      </c>
      <c r="H3357" s="30" t="s">
        <v>206</v>
      </c>
      <c r="I3357" s="30" t="s">
        <v>300</v>
      </c>
      <c r="J3357" s="30" t="s">
        <v>233</v>
      </c>
      <c r="K3357" s="30" t="s">
        <v>138</v>
      </c>
      <c r="L3357" s="30" t="n">
        <v>53</v>
      </c>
      <c r="M3357" s="30" t="n">
        <v>33</v>
      </c>
      <c r="N3357" s="30" t="s">
        <v>127</v>
      </c>
      <c r="O3357" s="30" t="s">
        <v>149</v>
      </c>
      <c r="P3357" s="30" t="s">
        <v>187</v>
      </c>
      <c r="Q3357" s="32" t="n">
        <v>2693.27</v>
      </c>
      <c r="R3357" s="30" t="s">
        <v>130</v>
      </c>
      <c r="S3357" s="30" t="s">
        <v>157</v>
      </c>
      <c r="T3357" s="30" t="n">
        <v>5</v>
      </c>
      <c r="U3357" s="30" t="n">
        <f aca="false">YEAR(E3357)</f>
        <v>2024</v>
      </c>
      <c r="V3357" s="30" t="str">
        <f aca="false">TEXT(E3357,"MMM-YYYY")</f>
        <v>Apr-2024</v>
      </c>
      <c r="W3357" s="30" t="n">
        <f aca="false">MONTH(E3357)</f>
        <v>4</v>
      </c>
      <c r="X3357" s="30" t="str">
        <f aca="false">TEXT(WEEKDAY(E3357,2),"0")&amp;" - "&amp;TEXT(E3357,"dddd")</f>
        <v>2 - Tuesday</v>
      </c>
      <c r="Y3357" s="30" t="str">
        <f aca="false">_xlfn.IFS(C3357&lt;18,"Child (0-17)",C3357&lt;40,"Young Adult (18-39)",C3357&lt;60,"Adult (40-59)",TRUE(),"Senior (60+)")</f>
        <v>Senior (60+)</v>
      </c>
      <c r="Z3357" s="30" t="n">
        <f aca="false">ROUND(G3357-E3357,0)</f>
        <v>0</v>
      </c>
      <c r="AA3357" s="30" t="n">
        <f aca="false">L3357+M3357</f>
        <v>86</v>
      </c>
      <c r="AB3357" s="30" t="n">
        <f aca="false">IFERROR(ROUND(Q3357/AA3357,2),0)</f>
        <v>31.32</v>
      </c>
      <c r="AC3357" s="30" t="str">
        <f aca="false">IF(AND(K3357="Critical",N3357="No"),"URGENT - No Bed","Normal")</f>
        <v>Normal</v>
      </c>
      <c r="AD3357" s="34" t="n">
        <f aca="false">INDEX(Lookup_Tables!$B$3:$B$12,MATCH(H3357,Lookup_Tables!$A$3:$A$12,0))</f>
        <v>2800000</v>
      </c>
      <c r="AE3357" s="30" t="str">
        <f aca="false">INDEX(Lookup_Tables!$C$3:$C$12,MATCH(H3357,Lookup_Tables!$A$3:$A$12,0))</f>
        <v>Dr. Suresh Nair</v>
      </c>
      <c r="AF3357" s="30" t="str">
        <f aca="false">IFERROR(INDEX(Lookup_Tables!$F$16:$F$45,MATCH(I3357,Lookup_Tables!$E$16:$E$45,0)),"N/A")</f>
        <v>EMP211</v>
      </c>
      <c r="AG3357" s="30" t="n">
        <f aca="false">_xlfn.IFS(R3357="Recovered",4,R3357="Referred",3,R3357="Admitted",2,R3357="Deceased",1,TRUE(),0)</f>
        <v>4</v>
      </c>
      <c r="AH3357" s="30" t="str">
        <f aca="false">IF(T3357&gt;=4,"Satisfied",IF(T3357&gt;=3,"Neutral","Needs Improvement"))</f>
        <v>Satisfied</v>
      </c>
    </row>
    <row r="3358" customFormat="false" ht="15" hidden="false" customHeight="false" outlineLevel="0" collapsed="false">
      <c r="A3358" s="27" t="s">
        <v>1664</v>
      </c>
      <c r="B3358" s="27" t="s">
        <v>1288</v>
      </c>
      <c r="C3358" s="27" t="n">
        <v>70</v>
      </c>
      <c r="D3358" s="27" t="s">
        <v>121</v>
      </c>
      <c r="E3358" s="28" t="n">
        <v>45570</v>
      </c>
      <c r="F3358" s="27" t="s">
        <v>624</v>
      </c>
      <c r="G3358" s="28" t="n">
        <v>45570</v>
      </c>
      <c r="H3358" s="27" t="s">
        <v>168</v>
      </c>
      <c r="I3358" s="27" t="s">
        <v>196</v>
      </c>
      <c r="J3358" s="27" t="s">
        <v>371</v>
      </c>
      <c r="K3358" s="27" t="s">
        <v>138</v>
      </c>
      <c r="L3358" s="27" t="n">
        <v>54</v>
      </c>
      <c r="M3358" s="27" t="n">
        <v>35</v>
      </c>
      <c r="N3358" s="27" t="s">
        <v>127</v>
      </c>
      <c r="O3358" s="27" t="s">
        <v>128</v>
      </c>
      <c r="P3358" s="27" t="s">
        <v>129</v>
      </c>
      <c r="Q3358" s="29" t="n">
        <v>2403.06</v>
      </c>
      <c r="R3358" s="27" t="s">
        <v>130</v>
      </c>
      <c r="S3358" s="27" t="s">
        <v>223</v>
      </c>
      <c r="T3358" s="27" t="n">
        <v>4</v>
      </c>
      <c r="U3358" s="27" t="n">
        <f aca="false">YEAR(E3358)</f>
        <v>2024</v>
      </c>
      <c r="V3358" s="27" t="str">
        <f aca="false">TEXT(E3358,"MMM-YYYY")</f>
        <v>Oct-2024</v>
      </c>
      <c r="W3358" s="27" t="n">
        <f aca="false">MONTH(E3358)</f>
        <v>10</v>
      </c>
      <c r="X3358" s="27" t="str">
        <f aca="false">TEXT(WEEKDAY(E3358,2),"0")&amp;" - "&amp;TEXT(E3358,"dddd")</f>
        <v>6 - Saturday</v>
      </c>
      <c r="Y3358" s="27" t="str">
        <f aca="false">_xlfn.IFS(C3358&lt;18,"Child (0-17)",C3358&lt;40,"Young Adult (18-39)",C3358&lt;60,"Adult (40-59)",TRUE(),"Senior (60+)")</f>
        <v>Senior (60+)</v>
      </c>
      <c r="Z3358" s="27" t="n">
        <f aca="false">ROUND(G3358-E3358,0)</f>
        <v>0</v>
      </c>
      <c r="AA3358" s="27" t="n">
        <f aca="false">L3358+M3358</f>
        <v>89</v>
      </c>
      <c r="AB3358" s="27" t="n">
        <f aca="false">IFERROR(ROUND(Q3358/AA3358,2),0)</f>
        <v>27</v>
      </c>
      <c r="AC3358" s="27" t="str">
        <f aca="false">IF(AND(K3358="Critical",N3358="No"),"URGENT - No Bed","Normal")</f>
        <v>Normal</v>
      </c>
      <c r="AD3358" s="33" t="n">
        <f aca="false">INDEX(Lookup_Tables!$B$3:$B$12,MATCH(H3358,Lookup_Tables!$A$3:$A$12,0))</f>
        <v>4400000</v>
      </c>
      <c r="AE3358" s="27" t="str">
        <f aca="false">INDEX(Lookup_Tables!$C$3:$C$12,MATCH(H3358,Lookup_Tables!$A$3:$A$12,0))</f>
        <v>Dr. Neha Chopra</v>
      </c>
      <c r="AF3358" s="27" t="str">
        <f aca="false">IFERROR(INDEX(Lookup_Tables!$F$16:$F$45,MATCH(I3358,Lookup_Tables!$E$16:$E$45,0)),"N/A")</f>
        <v>EMP219</v>
      </c>
      <c r="AG3358" s="27" t="n">
        <f aca="false">_xlfn.IFS(R3358="Recovered",4,R3358="Referred",3,R3358="Admitted",2,R3358="Deceased",1,TRUE(),0)</f>
        <v>4</v>
      </c>
      <c r="AH3358" s="27" t="str">
        <f aca="false">IF(T3358&gt;=4,"Satisfied",IF(T3358&gt;=3,"Neutral","Needs Improvement"))</f>
        <v>Satisfied</v>
      </c>
    </row>
    <row r="3359" customFormat="false" ht="15" hidden="false" customHeight="false" outlineLevel="0" collapsed="false">
      <c r="A3359" s="30" t="s">
        <v>6701</v>
      </c>
      <c r="B3359" s="30" t="s">
        <v>2008</v>
      </c>
      <c r="C3359" s="30" t="n">
        <v>2</v>
      </c>
      <c r="D3359" s="30" t="s">
        <v>121</v>
      </c>
      <c r="E3359" s="31" t="n">
        <v>45632</v>
      </c>
      <c r="F3359" s="30" t="s">
        <v>1155</v>
      </c>
      <c r="G3359" s="31" t="n">
        <v>45633</v>
      </c>
      <c r="H3359" s="30" t="s">
        <v>206</v>
      </c>
      <c r="I3359" s="30" t="s">
        <v>207</v>
      </c>
      <c r="J3359" s="30" t="s">
        <v>615</v>
      </c>
      <c r="K3359" s="30" t="s">
        <v>138</v>
      </c>
      <c r="L3359" s="30" t="n">
        <v>42</v>
      </c>
      <c r="M3359" s="30" t="n">
        <v>18</v>
      </c>
      <c r="N3359" s="30" t="s">
        <v>127</v>
      </c>
      <c r="O3359" s="30" t="s">
        <v>139</v>
      </c>
      <c r="P3359" s="30" t="s">
        <v>187</v>
      </c>
      <c r="Q3359" s="32" t="n">
        <v>1083.45</v>
      </c>
      <c r="R3359" s="30" t="s">
        <v>130</v>
      </c>
      <c r="S3359" s="30" t="s">
        <v>131</v>
      </c>
      <c r="T3359" s="30" t="n">
        <v>4</v>
      </c>
      <c r="U3359" s="30" t="n">
        <f aca="false">YEAR(E3359)</f>
        <v>2024</v>
      </c>
      <c r="V3359" s="30" t="str">
        <f aca="false">TEXT(E3359,"MMM-YYYY")</f>
        <v>Dec-2024</v>
      </c>
      <c r="W3359" s="30" t="n">
        <f aca="false">MONTH(E3359)</f>
        <v>12</v>
      </c>
      <c r="X3359" s="30" t="str">
        <f aca="false">TEXT(WEEKDAY(E3359,2),"0")&amp;" - "&amp;TEXT(E3359,"dddd")</f>
        <v>5 - Friday</v>
      </c>
      <c r="Y3359" s="30" t="str">
        <f aca="false">_xlfn.IFS(C3359&lt;18,"Child (0-17)",C3359&lt;40,"Young Adult (18-39)",C3359&lt;60,"Adult (40-59)",TRUE(),"Senior (60+)")</f>
        <v>Child (0-17)</v>
      </c>
      <c r="Z3359" s="30" t="n">
        <f aca="false">ROUND(G3359-E3359,0)</f>
        <v>1</v>
      </c>
      <c r="AA3359" s="30" t="n">
        <f aca="false">L3359+M3359</f>
        <v>60</v>
      </c>
      <c r="AB3359" s="30" t="n">
        <f aca="false">IFERROR(ROUND(Q3359/AA3359,2),0)</f>
        <v>18.06</v>
      </c>
      <c r="AC3359" s="30" t="str">
        <f aca="false">IF(AND(K3359="Critical",N3359="No"),"URGENT - No Bed","Normal")</f>
        <v>Normal</v>
      </c>
      <c r="AD3359" s="34" t="n">
        <f aca="false">INDEX(Lookup_Tables!$B$3:$B$12,MATCH(H3359,Lookup_Tables!$A$3:$A$12,0))</f>
        <v>2800000</v>
      </c>
      <c r="AE3359" s="30" t="str">
        <f aca="false">INDEX(Lookup_Tables!$C$3:$C$12,MATCH(H3359,Lookup_Tables!$A$3:$A$12,0))</f>
        <v>Dr. Suresh Nair</v>
      </c>
      <c r="AF3359" s="30" t="str">
        <f aca="false">IFERROR(INDEX(Lookup_Tables!$F$16:$F$45,MATCH(I3359,Lookup_Tables!$E$16:$E$45,0)),"N/A")</f>
        <v>EMP209</v>
      </c>
      <c r="AG3359" s="30" t="n">
        <f aca="false">_xlfn.IFS(R3359="Recovered",4,R3359="Referred",3,R3359="Admitted",2,R3359="Deceased",1,TRUE(),0)</f>
        <v>4</v>
      </c>
      <c r="AH3359" s="30" t="str">
        <f aca="false">IF(T3359&gt;=4,"Satisfied",IF(T3359&gt;=3,"Neutral","Needs Improvement"))</f>
        <v>Satisfied</v>
      </c>
    </row>
    <row r="3360" customFormat="false" ht="15" hidden="false" customHeight="false" outlineLevel="0" collapsed="false">
      <c r="A3360" s="27" t="s">
        <v>6551</v>
      </c>
      <c r="B3360" s="27" t="s">
        <v>2877</v>
      </c>
      <c r="C3360" s="27" t="n">
        <v>62</v>
      </c>
      <c r="D3360" s="27" t="s">
        <v>181</v>
      </c>
      <c r="E3360" s="28" t="n">
        <v>45588</v>
      </c>
      <c r="F3360" s="27" t="s">
        <v>956</v>
      </c>
      <c r="G3360" s="28" t="n">
        <v>45590</v>
      </c>
      <c r="H3360" s="27" t="s">
        <v>183</v>
      </c>
      <c r="I3360" s="27" t="s">
        <v>430</v>
      </c>
      <c r="J3360" s="27" t="s">
        <v>185</v>
      </c>
      <c r="K3360" s="27" t="s">
        <v>126</v>
      </c>
      <c r="L3360" s="27" t="n">
        <v>23</v>
      </c>
      <c r="M3360" s="27" t="n">
        <v>129</v>
      </c>
      <c r="N3360" s="27" t="s">
        <v>186</v>
      </c>
      <c r="O3360" s="27" t="s">
        <v>149</v>
      </c>
      <c r="P3360" s="27" t="s">
        <v>140</v>
      </c>
      <c r="Q3360" s="29" t="n">
        <v>7858.12</v>
      </c>
      <c r="R3360" s="27" t="s">
        <v>172</v>
      </c>
      <c r="S3360" s="27" t="s">
        <v>151</v>
      </c>
      <c r="T3360" s="27" t="n">
        <v>3</v>
      </c>
      <c r="U3360" s="27" t="n">
        <f aca="false">YEAR(E3360)</f>
        <v>2024</v>
      </c>
      <c r="V3360" s="27" t="str">
        <f aca="false">TEXT(E3360,"MMM-YYYY")</f>
        <v>Oct-2024</v>
      </c>
      <c r="W3360" s="27" t="n">
        <f aca="false">MONTH(E3360)</f>
        <v>10</v>
      </c>
      <c r="X3360" s="27" t="str">
        <f aca="false">TEXT(WEEKDAY(E3360,2),"0")&amp;" - "&amp;TEXT(E3360,"dddd")</f>
        <v>3 - Wednesday</v>
      </c>
      <c r="Y3360" s="27" t="str">
        <f aca="false">_xlfn.IFS(C3360&lt;18,"Child (0-17)",C3360&lt;40,"Young Adult (18-39)",C3360&lt;60,"Adult (40-59)",TRUE(),"Senior (60+)")</f>
        <v>Senior (60+)</v>
      </c>
      <c r="Z3360" s="27" t="n">
        <f aca="false">ROUND(G3360-E3360,0)</f>
        <v>2</v>
      </c>
      <c r="AA3360" s="27" t="n">
        <f aca="false">L3360+M3360</f>
        <v>152</v>
      </c>
      <c r="AB3360" s="27" t="n">
        <f aca="false">IFERROR(ROUND(Q3360/AA3360,2),0)</f>
        <v>51.7</v>
      </c>
      <c r="AC3360" s="27" t="str">
        <f aca="false">IF(AND(K3360="Critical",N3360="No"),"URGENT - No Bed","Normal")</f>
        <v>Normal</v>
      </c>
      <c r="AD3360" s="33" t="n">
        <f aca="false">INDEX(Lookup_Tables!$B$3:$B$12,MATCH(H3360,Lookup_Tables!$A$3:$A$12,0))</f>
        <v>3100000</v>
      </c>
      <c r="AE3360" s="27" t="str">
        <f aca="false">INDEX(Lookup_Tables!$C$3:$C$12,MATCH(H3360,Lookup_Tables!$A$3:$A$12,0))</f>
        <v>Dr. Kavita Rao</v>
      </c>
      <c r="AF3360" s="27" t="str">
        <f aca="false">IFERROR(INDEX(Lookup_Tables!$F$16:$F$45,MATCH(I3360,Lookup_Tables!$E$16:$E$45,0)),"N/A")</f>
        <v>EMP224</v>
      </c>
      <c r="AG3360" s="27" t="n">
        <f aca="false">_xlfn.IFS(R3360="Recovered",4,R3360="Referred",3,R3360="Admitted",2,R3360="Deceased",1,TRUE(),0)</f>
        <v>2</v>
      </c>
      <c r="AH3360" s="27" t="str">
        <f aca="false">IF(T3360&gt;=4,"Satisfied",IF(T3360&gt;=3,"Neutral","Needs Improvement"))</f>
        <v>Neutral</v>
      </c>
    </row>
    <row r="3361" customFormat="false" ht="15" hidden="false" customHeight="false" outlineLevel="0" collapsed="false">
      <c r="A3361" s="30" t="s">
        <v>5632</v>
      </c>
      <c r="B3361" s="30" t="s">
        <v>3875</v>
      </c>
      <c r="C3361" s="30" t="n">
        <v>76</v>
      </c>
      <c r="D3361" s="30" t="s">
        <v>121</v>
      </c>
      <c r="E3361" s="31" t="n">
        <v>45618</v>
      </c>
      <c r="F3361" s="30" t="s">
        <v>2406</v>
      </c>
      <c r="G3361" s="31" t="n">
        <v>45620</v>
      </c>
      <c r="H3361" s="30" t="s">
        <v>146</v>
      </c>
      <c r="I3361" s="30" t="s">
        <v>176</v>
      </c>
      <c r="J3361" s="30" t="s">
        <v>244</v>
      </c>
      <c r="K3361" s="30" t="s">
        <v>126</v>
      </c>
      <c r="L3361" s="30" t="n">
        <v>5</v>
      </c>
      <c r="M3361" s="30" t="n">
        <v>150</v>
      </c>
      <c r="N3361" s="30" t="s">
        <v>186</v>
      </c>
      <c r="O3361" s="30" t="s">
        <v>139</v>
      </c>
      <c r="P3361" s="30" t="s">
        <v>140</v>
      </c>
      <c r="Q3361" s="32" t="n">
        <v>7870.55</v>
      </c>
      <c r="R3361" s="30" t="s">
        <v>172</v>
      </c>
      <c r="S3361" s="30" t="s">
        <v>335</v>
      </c>
      <c r="T3361" s="30" t="n">
        <v>4</v>
      </c>
      <c r="U3361" s="30" t="n">
        <f aca="false">YEAR(E3361)</f>
        <v>2024</v>
      </c>
      <c r="V3361" s="30" t="str">
        <f aca="false">TEXT(E3361,"MMM-YYYY")</f>
        <v>Nov-2024</v>
      </c>
      <c r="W3361" s="30" t="n">
        <f aca="false">MONTH(E3361)</f>
        <v>11</v>
      </c>
      <c r="X3361" s="30" t="str">
        <f aca="false">TEXT(WEEKDAY(E3361,2),"0")&amp;" - "&amp;TEXT(E3361,"dddd")</f>
        <v>5 - Friday</v>
      </c>
      <c r="Y3361" s="30" t="str">
        <f aca="false">_xlfn.IFS(C3361&lt;18,"Child (0-17)",C3361&lt;40,"Young Adult (18-39)",C3361&lt;60,"Adult (40-59)",TRUE(),"Senior (60+)")</f>
        <v>Senior (60+)</v>
      </c>
      <c r="Z3361" s="30" t="n">
        <f aca="false">ROUND(G3361-E3361,0)</f>
        <v>2</v>
      </c>
      <c r="AA3361" s="30" t="n">
        <f aca="false">L3361+M3361</f>
        <v>155</v>
      </c>
      <c r="AB3361" s="30" t="n">
        <f aca="false">IFERROR(ROUND(Q3361/AA3361,2),0)</f>
        <v>50.78</v>
      </c>
      <c r="AC3361" s="30" t="str">
        <f aca="false">IF(AND(K3361="Critical",N3361="No"),"URGENT - No Bed","Normal")</f>
        <v>Normal</v>
      </c>
      <c r="AD3361" s="34" t="n">
        <f aca="false">INDEX(Lookup_Tables!$B$3:$B$12,MATCH(H3361,Lookup_Tables!$A$3:$A$12,0))</f>
        <v>2700000</v>
      </c>
      <c r="AE3361" s="30" t="str">
        <f aca="false">INDEX(Lookup_Tables!$C$3:$C$12,MATCH(H3361,Lookup_Tables!$A$3:$A$12,0))</f>
        <v>Dr. Vikram Singh</v>
      </c>
      <c r="AF3361" s="30" t="str">
        <f aca="false">IFERROR(INDEX(Lookup_Tables!$F$16:$F$45,MATCH(I3361,Lookup_Tables!$E$16:$E$45,0)),"N/A")</f>
        <v>EMP227</v>
      </c>
      <c r="AG3361" s="30" t="n">
        <f aca="false">_xlfn.IFS(R3361="Recovered",4,R3361="Referred",3,R3361="Admitted",2,R3361="Deceased",1,TRUE(),0)</f>
        <v>2</v>
      </c>
      <c r="AH3361" s="30" t="str">
        <f aca="false">IF(T3361&gt;=4,"Satisfied",IF(T3361&gt;=3,"Neutral","Needs Improvement"))</f>
        <v>Satisfied</v>
      </c>
    </row>
    <row r="3362" customFormat="false" ht="15" hidden="false" customHeight="false" outlineLevel="0" collapsed="false">
      <c r="A3362" s="27" t="s">
        <v>4221</v>
      </c>
      <c r="B3362" s="27" t="s">
        <v>2174</v>
      </c>
      <c r="C3362" s="27" t="n">
        <v>53</v>
      </c>
      <c r="D3362" s="27" t="s">
        <v>181</v>
      </c>
      <c r="E3362" s="28" t="n">
        <v>45605</v>
      </c>
      <c r="F3362" s="27" t="s">
        <v>692</v>
      </c>
      <c r="G3362" s="28" t="n">
        <v>45606</v>
      </c>
      <c r="H3362" s="27" t="s">
        <v>183</v>
      </c>
      <c r="I3362" s="27" t="s">
        <v>184</v>
      </c>
      <c r="J3362" s="27" t="s">
        <v>213</v>
      </c>
      <c r="K3362" s="27" t="s">
        <v>138</v>
      </c>
      <c r="L3362" s="27" t="n">
        <v>81</v>
      </c>
      <c r="M3362" s="27" t="n">
        <v>25</v>
      </c>
      <c r="N3362" s="27" t="s">
        <v>127</v>
      </c>
      <c r="O3362" s="27" t="s">
        <v>149</v>
      </c>
      <c r="P3362" s="27" t="s">
        <v>187</v>
      </c>
      <c r="Q3362" s="29" t="n">
        <v>2308.47</v>
      </c>
      <c r="R3362" s="27" t="s">
        <v>130</v>
      </c>
      <c r="S3362" s="27" t="s">
        <v>197</v>
      </c>
      <c r="T3362" s="27" t="n">
        <v>5</v>
      </c>
      <c r="U3362" s="27" t="n">
        <f aca="false">YEAR(E3362)</f>
        <v>2024</v>
      </c>
      <c r="V3362" s="27" t="str">
        <f aca="false">TEXT(E3362,"MMM-YYYY")</f>
        <v>Nov-2024</v>
      </c>
      <c r="W3362" s="27" t="n">
        <f aca="false">MONTH(E3362)</f>
        <v>11</v>
      </c>
      <c r="X3362" s="27" t="str">
        <f aca="false">TEXT(WEEKDAY(E3362,2),"0")&amp;" - "&amp;TEXT(E3362,"dddd")</f>
        <v>6 - Saturday</v>
      </c>
      <c r="Y3362" s="27" t="str">
        <f aca="false">_xlfn.IFS(C3362&lt;18,"Child (0-17)",C3362&lt;40,"Young Adult (18-39)",C3362&lt;60,"Adult (40-59)",TRUE(),"Senior (60+)")</f>
        <v>Adult (40-59)</v>
      </c>
      <c r="Z3362" s="27" t="n">
        <f aca="false">ROUND(G3362-E3362,0)</f>
        <v>1</v>
      </c>
      <c r="AA3362" s="27" t="n">
        <f aca="false">L3362+M3362</f>
        <v>106</v>
      </c>
      <c r="AB3362" s="27" t="n">
        <f aca="false">IFERROR(ROUND(Q3362/AA3362,2),0)</f>
        <v>21.78</v>
      </c>
      <c r="AC3362" s="27" t="str">
        <f aca="false">IF(AND(K3362="Critical",N3362="No"),"URGENT - No Bed","Normal")</f>
        <v>Normal</v>
      </c>
      <c r="AD3362" s="33" t="n">
        <f aca="false">INDEX(Lookup_Tables!$B$3:$B$12,MATCH(H3362,Lookup_Tables!$A$3:$A$12,0))</f>
        <v>3100000</v>
      </c>
      <c r="AE3362" s="27" t="str">
        <f aca="false">INDEX(Lookup_Tables!$C$3:$C$12,MATCH(H3362,Lookup_Tables!$A$3:$A$12,0))</f>
        <v>Dr. Kavita Rao</v>
      </c>
      <c r="AF3362" s="27" t="str">
        <f aca="false">IFERROR(INDEX(Lookup_Tables!$F$16:$F$45,MATCH(I3362,Lookup_Tables!$E$16:$E$45,0)),"N/A")</f>
        <v>EMP226</v>
      </c>
      <c r="AG3362" s="27" t="n">
        <f aca="false">_xlfn.IFS(R3362="Recovered",4,R3362="Referred",3,R3362="Admitted",2,R3362="Deceased",1,TRUE(),0)</f>
        <v>4</v>
      </c>
      <c r="AH3362" s="27" t="str">
        <f aca="false">IF(T3362&gt;=4,"Satisfied",IF(T3362&gt;=3,"Neutral","Needs Improvement"))</f>
        <v>Satisfied</v>
      </c>
    </row>
    <row r="3363" customFormat="false" ht="15" hidden="false" customHeight="false" outlineLevel="0" collapsed="false">
      <c r="A3363" s="30" t="s">
        <v>1069</v>
      </c>
      <c r="B3363" s="30" t="s">
        <v>1070</v>
      </c>
      <c r="C3363" s="30" t="n">
        <v>48</v>
      </c>
      <c r="D3363" s="30" t="s">
        <v>121</v>
      </c>
      <c r="E3363" s="31" t="n">
        <v>45556</v>
      </c>
      <c r="F3363" s="30" t="s">
        <v>410</v>
      </c>
      <c r="G3363" s="31" t="n">
        <v>45557</v>
      </c>
      <c r="H3363" s="30" t="s">
        <v>236</v>
      </c>
      <c r="I3363" s="30" t="s">
        <v>266</v>
      </c>
      <c r="J3363" s="30" t="s">
        <v>375</v>
      </c>
      <c r="K3363" s="30" t="s">
        <v>156</v>
      </c>
      <c r="L3363" s="30" t="n">
        <v>15</v>
      </c>
      <c r="M3363" s="30" t="n">
        <v>58</v>
      </c>
      <c r="N3363" s="30" t="s">
        <v>186</v>
      </c>
      <c r="O3363" s="30" t="s">
        <v>139</v>
      </c>
      <c r="P3363" s="30" t="s">
        <v>150</v>
      </c>
      <c r="Q3363" s="32" t="n">
        <v>3549.45</v>
      </c>
      <c r="R3363" s="30" t="s">
        <v>130</v>
      </c>
      <c r="S3363" s="30" t="s">
        <v>141</v>
      </c>
      <c r="T3363" s="30" t="n">
        <v>2</v>
      </c>
      <c r="U3363" s="30" t="n">
        <f aca="false">YEAR(E3363)</f>
        <v>2024</v>
      </c>
      <c r="V3363" s="30" t="str">
        <f aca="false">TEXT(E3363,"MMM-YYYY")</f>
        <v>Sep-2024</v>
      </c>
      <c r="W3363" s="30" t="n">
        <f aca="false">MONTH(E3363)</f>
        <v>9</v>
      </c>
      <c r="X3363" s="30" t="str">
        <f aca="false">TEXT(WEEKDAY(E3363,2),"0")&amp;" - "&amp;TEXT(E3363,"dddd")</f>
        <v>6 - Saturday</v>
      </c>
      <c r="Y3363" s="30" t="str">
        <f aca="false">_xlfn.IFS(C3363&lt;18,"Child (0-17)",C3363&lt;40,"Young Adult (18-39)",C3363&lt;60,"Adult (40-59)",TRUE(),"Senior (60+)")</f>
        <v>Adult (40-59)</v>
      </c>
      <c r="Z3363" s="30" t="n">
        <f aca="false">ROUND(G3363-E3363,0)</f>
        <v>1</v>
      </c>
      <c r="AA3363" s="30" t="n">
        <f aca="false">L3363+M3363</f>
        <v>73</v>
      </c>
      <c r="AB3363" s="30" t="n">
        <f aca="false">IFERROR(ROUND(Q3363/AA3363,2),0)</f>
        <v>48.62</v>
      </c>
      <c r="AC3363" s="30" t="str">
        <f aca="false">IF(AND(K3363="Critical",N3363="No"),"URGENT - No Bed","Normal")</f>
        <v>Normal</v>
      </c>
      <c r="AD3363" s="34" t="n">
        <f aca="false">INDEX(Lookup_Tables!$B$3:$B$12,MATCH(H3363,Lookup_Tables!$A$3:$A$12,0))</f>
        <v>3900000</v>
      </c>
      <c r="AE3363" s="30" t="str">
        <f aca="false">INDEX(Lookup_Tables!$C$3:$C$12,MATCH(H3363,Lookup_Tables!$A$3:$A$12,0))</f>
        <v>Dr. Rina Mehta</v>
      </c>
      <c r="AF3363" s="30" t="str">
        <f aca="false">IFERROR(INDEX(Lookup_Tables!$F$16:$F$45,MATCH(I3363,Lookup_Tables!$E$16:$E$45,0)),"N/A")</f>
        <v>EMP217</v>
      </c>
      <c r="AG3363" s="30" t="n">
        <f aca="false">_xlfn.IFS(R3363="Recovered",4,R3363="Referred",3,R3363="Admitted",2,R3363="Deceased",1,TRUE(),0)</f>
        <v>4</v>
      </c>
      <c r="AH3363" s="30" t="str">
        <f aca="false">IF(T3363&gt;=4,"Satisfied",IF(T3363&gt;=3,"Neutral","Needs Improvement"))</f>
        <v>Needs Improvement</v>
      </c>
    </row>
    <row r="3364" customFormat="false" ht="15" hidden="false" customHeight="false" outlineLevel="0" collapsed="false">
      <c r="A3364" s="27" t="s">
        <v>3225</v>
      </c>
      <c r="B3364" s="27" t="s">
        <v>2260</v>
      </c>
      <c r="C3364" s="27" t="n">
        <v>32</v>
      </c>
      <c r="D3364" s="27" t="s">
        <v>181</v>
      </c>
      <c r="E3364" s="28" t="n">
        <v>45642</v>
      </c>
      <c r="F3364" s="27" t="s">
        <v>956</v>
      </c>
      <c r="G3364" s="28" t="n">
        <v>45643</v>
      </c>
      <c r="H3364" s="27" t="s">
        <v>242</v>
      </c>
      <c r="I3364" s="27" t="s">
        <v>315</v>
      </c>
      <c r="J3364" s="27" t="s">
        <v>244</v>
      </c>
      <c r="K3364" s="27" t="s">
        <v>138</v>
      </c>
      <c r="L3364" s="27" t="n">
        <v>40</v>
      </c>
      <c r="M3364" s="27" t="n">
        <v>17</v>
      </c>
      <c r="N3364" s="27" t="s">
        <v>127</v>
      </c>
      <c r="O3364" s="27" t="s">
        <v>149</v>
      </c>
      <c r="P3364" s="27" t="s">
        <v>129</v>
      </c>
      <c r="Q3364" s="29" t="n">
        <v>2406.94</v>
      </c>
      <c r="R3364" s="27" t="s">
        <v>130</v>
      </c>
      <c r="S3364" s="27" t="s">
        <v>192</v>
      </c>
      <c r="T3364" s="27" t="n">
        <v>5</v>
      </c>
      <c r="U3364" s="27" t="n">
        <f aca="false">YEAR(E3364)</f>
        <v>2024</v>
      </c>
      <c r="V3364" s="27" t="str">
        <f aca="false">TEXT(E3364,"MMM-YYYY")</f>
        <v>Dec-2024</v>
      </c>
      <c r="W3364" s="27" t="n">
        <f aca="false">MONTH(E3364)</f>
        <v>12</v>
      </c>
      <c r="X3364" s="27" t="str">
        <f aca="false">TEXT(WEEKDAY(E3364,2),"0")&amp;" - "&amp;TEXT(E3364,"dddd")</f>
        <v>1 - Monday</v>
      </c>
      <c r="Y3364" s="27" t="str">
        <f aca="false">_xlfn.IFS(C3364&lt;18,"Child (0-17)",C3364&lt;40,"Young Adult (18-39)",C3364&lt;60,"Adult (40-59)",TRUE(),"Senior (60+)")</f>
        <v>Young Adult (18-39)</v>
      </c>
      <c r="Z3364" s="27" t="n">
        <f aca="false">ROUND(G3364-E3364,0)</f>
        <v>1</v>
      </c>
      <c r="AA3364" s="27" t="n">
        <f aca="false">L3364+M3364</f>
        <v>57</v>
      </c>
      <c r="AB3364" s="27" t="n">
        <f aca="false">IFERROR(ROUND(Q3364/AA3364,2),0)</f>
        <v>42.23</v>
      </c>
      <c r="AC3364" s="27" t="str">
        <f aca="false">IF(AND(K3364="Critical",N3364="No"),"URGENT - No Bed","Normal")</f>
        <v>Normal</v>
      </c>
      <c r="AD3364" s="33" t="n">
        <f aca="false">INDEX(Lookup_Tables!$B$3:$B$12,MATCH(H3364,Lookup_Tables!$A$3:$A$12,0))</f>
        <v>3000000</v>
      </c>
      <c r="AE3364" s="27" t="str">
        <f aca="false">INDEX(Lookup_Tables!$C$3:$C$12,MATCH(H3364,Lookup_Tables!$A$3:$A$12,0))</f>
        <v>Dr. Pooja Iyer</v>
      </c>
      <c r="AF3364" s="27" t="str">
        <f aca="false">IFERROR(INDEX(Lookup_Tables!$F$16:$F$45,MATCH(I3364,Lookup_Tables!$E$16:$E$45,0)),"N/A")</f>
        <v>EMP213</v>
      </c>
      <c r="AG3364" s="27" t="n">
        <f aca="false">_xlfn.IFS(R3364="Recovered",4,R3364="Referred",3,R3364="Admitted",2,R3364="Deceased",1,TRUE(),0)</f>
        <v>4</v>
      </c>
      <c r="AH3364" s="27" t="str">
        <f aca="false">IF(T3364&gt;=4,"Satisfied",IF(T3364&gt;=3,"Neutral","Needs Improvement"))</f>
        <v>Satisfied</v>
      </c>
    </row>
    <row r="3365" customFormat="false" ht="15" hidden="false" customHeight="false" outlineLevel="0" collapsed="false">
      <c r="A3365" s="30" t="s">
        <v>2384</v>
      </c>
      <c r="B3365" s="30" t="s">
        <v>2385</v>
      </c>
      <c r="C3365" s="30" t="n">
        <v>25</v>
      </c>
      <c r="D3365" s="30" t="s">
        <v>121</v>
      </c>
      <c r="E3365" s="31" t="n">
        <v>45355</v>
      </c>
      <c r="F3365" s="30" t="s">
        <v>695</v>
      </c>
      <c r="G3365" s="31" t="n">
        <v>45357</v>
      </c>
      <c r="H3365" s="30" t="s">
        <v>135</v>
      </c>
      <c r="I3365" s="30" t="s">
        <v>136</v>
      </c>
      <c r="J3365" s="30" t="s">
        <v>201</v>
      </c>
      <c r="K3365" s="30" t="s">
        <v>156</v>
      </c>
      <c r="L3365" s="30" t="n">
        <v>52</v>
      </c>
      <c r="M3365" s="30" t="n">
        <v>68</v>
      </c>
      <c r="N3365" s="30" t="s">
        <v>127</v>
      </c>
      <c r="O3365" s="30" t="s">
        <v>128</v>
      </c>
      <c r="P3365" s="30" t="s">
        <v>187</v>
      </c>
      <c r="Q3365" s="32" t="n">
        <v>3159.38</v>
      </c>
      <c r="R3365" s="30" t="s">
        <v>130</v>
      </c>
      <c r="S3365" s="30" t="s">
        <v>178</v>
      </c>
      <c r="T3365" s="30" t="n">
        <v>4</v>
      </c>
      <c r="U3365" s="30" t="n">
        <f aca="false">YEAR(E3365)</f>
        <v>2024</v>
      </c>
      <c r="V3365" s="30" t="str">
        <f aca="false">TEXT(E3365,"MMM-YYYY")</f>
        <v>Mar-2024</v>
      </c>
      <c r="W3365" s="30" t="n">
        <f aca="false">MONTH(E3365)</f>
        <v>3</v>
      </c>
      <c r="X3365" s="30" t="str">
        <f aca="false">TEXT(WEEKDAY(E3365,2),"0")&amp;" - "&amp;TEXT(E3365,"dddd")</f>
        <v>1 - Monday</v>
      </c>
      <c r="Y3365" s="30" t="str">
        <f aca="false">_xlfn.IFS(C3365&lt;18,"Child (0-17)",C3365&lt;40,"Young Adult (18-39)",C3365&lt;60,"Adult (40-59)",TRUE(),"Senior (60+)")</f>
        <v>Young Adult (18-39)</v>
      </c>
      <c r="Z3365" s="30" t="n">
        <f aca="false">ROUND(G3365-E3365,0)</f>
        <v>2</v>
      </c>
      <c r="AA3365" s="30" t="n">
        <f aca="false">L3365+M3365</f>
        <v>120</v>
      </c>
      <c r="AB3365" s="30" t="n">
        <f aca="false">IFERROR(ROUND(Q3365/AA3365,2),0)</f>
        <v>26.33</v>
      </c>
      <c r="AC3365" s="30" t="str">
        <f aca="false">IF(AND(K3365="Critical",N3365="No"),"URGENT - No Bed","Normal")</f>
        <v>Normal</v>
      </c>
      <c r="AD3365" s="34" t="n">
        <f aca="false">INDEX(Lookup_Tables!$B$3:$B$12,MATCH(H3365,Lookup_Tables!$A$3:$A$12,0))</f>
        <v>4600000</v>
      </c>
      <c r="AE3365" s="30" t="str">
        <f aca="false">INDEX(Lookup_Tables!$C$3:$C$12,MATCH(H3365,Lookup_Tables!$A$3:$A$12,0))</f>
        <v>Dr. Farhan Khan</v>
      </c>
      <c r="AF3365" s="30" t="str">
        <f aca="false">IFERROR(INDEX(Lookup_Tables!$F$16:$F$45,MATCH(I3365,Lookup_Tables!$E$16:$E$45,0)),"N/A")</f>
        <v>EMP206</v>
      </c>
      <c r="AG3365" s="30" t="n">
        <f aca="false">_xlfn.IFS(R3365="Recovered",4,R3365="Referred",3,R3365="Admitted",2,R3365="Deceased",1,TRUE(),0)</f>
        <v>4</v>
      </c>
      <c r="AH3365" s="30" t="str">
        <f aca="false">IF(T3365&gt;=4,"Satisfied",IF(T3365&gt;=3,"Neutral","Needs Improvement"))</f>
        <v>Satisfied</v>
      </c>
    </row>
    <row r="3366" customFormat="false" ht="15" hidden="false" customHeight="false" outlineLevel="0" collapsed="false">
      <c r="A3366" s="27" t="s">
        <v>2253</v>
      </c>
      <c r="B3366" s="27" t="s">
        <v>2254</v>
      </c>
      <c r="C3366" s="27" t="n">
        <v>21</v>
      </c>
      <c r="D3366" s="27" t="s">
        <v>181</v>
      </c>
      <c r="E3366" s="28" t="n">
        <v>45458</v>
      </c>
      <c r="F3366" s="27" t="s">
        <v>725</v>
      </c>
      <c r="G3366" s="28" t="n">
        <v>45458</v>
      </c>
      <c r="H3366" s="27" t="s">
        <v>217</v>
      </c>
      <c r="I3366" s="27" t="s">
        <v>282</v>
      </c>
      <c r="J3366" s="27" t="s">
        <v>294</v>
      </c>
      <c r="K3366" s="27" t="s">
        <v>138</v>
      </c>
      <c r="L3366" s="27" t="n">
        <v>86</v>
      </c>
      <c r="M3366" s="27" t="n">
        <v>35</v>
      </c>
      <c r="N3366" s="27" t="s">
        <v>127</v>
      </c>
      <c r="O3366" s="27" t="s">
        <v>128</v>
      </c>
      <c r="P3366" s="27" t="s">
        <v>187</v>
      </c>
      <c r="Q3366" s="29" t="n">
        <v>1233.95</v>
      </c>
      <c r="R3366" s="27" t="s">
        <v>130</v>
      </c>
      <c r="S3366" s="27" t="s">
        <v>131</v>
      </c>
      <c r="T3366" s="27" t="n">
        <v>5</v>
      </c>
      <c r="U3366" s="27" t="n">
        <f aca="false">YEAR(E3366)</f>
        <v>2024</v>
      </c>
      <c r="V3366" s="27" t="str">
        <f aca="false">TEXT(E3366,"MMM-YYYY")</f>
        <v>Jun-2024</v>
      </c>
      <c r="W3366" s="27" t="n">
        <f aca="false">MONTH(E3366)</f>
        <v>6</v>
      </c>
      <c r="X3366" s="27" t="str">
        <f aca="false">TEXT(WEEKDAY(E3366,2),"0")&amp;" - "&amp;TEXT(E3366,"dddd")</f>
        <v>6 - Saturday</v>
      </c>
      <c r="Y3366" s="27" t="str">
        <f aca="false">_xlfn.IFS(C3366&lt;18,"Child (0-17)",C3366&lt;40,"Young Adult (18-39)",C3366&lt;60,"Adult (40-59)",TRUE(),"Senior (60+)")</f>
        <v>Young Adult (18-39)</v>
      </c>
      <c r="Z3366" s="27" t="n">
        <f aca="false">ROUND(G3366-E3366,0)</f>
        <v>0</v>
      </c>
      <c r="AA3366" s="27" t="n">
        <f aca="false">L3366+M3366</f>
        <v>121</v>
      </c>
      <c r="AB3366" s="27" t="n">
        <f aca="false">IFERROR(ROUND(Q3366/AA3366,2),0)</f>
        <v>10.2</v>
      </c>
      <c r="AC3366" s="27" t="str">
        <f aca="false">IF(AND(K3366="Critical",N3366="No"),"URGENT - No Bed","Normal")</f>
        <v>Normal</v>
      </c>
      <c r="AD3366" s="33" t="n">
        <f aca="false">INDEX(Lookup_Tables!$B$3:$B$12,MATCH(H3366,Lookup_Tables!$A$3:$A$12,0))</f>
        <v>4200000</v>
      </c>
      <c r="AE3366" s="27" t="str">
        <f aca="false">INDEX(Lookup_Tables!$C$3:$C$12,MATCH(H3366,Lookup_Tables!$A$3:$A$12,0))</f>
        <v>Dr. Anil Kapoor</v>
      </c>
      <c r="AF3366" s="27" t="str">
        <f aca="false">IFERROR(INDEX(Lookup_Tables!$F$16:$F$45,MATCH(I3366,Lookup_Tables!$E$16:$E$45,0)),"N/A")</f>
        <v>EMP200</v>
      </c>
      <c r="AG3366" s="27" t="n">
        <f aca="false">_xlfn.IFS(R3366="Recovered",4,R3366="Referred",3,R3366="Admitted",2,R3366="Deceased",1,TRUE(),0)</f>
        <v>4</v>
      </c>
      <c r="AH3366" s="27" t="str">
        <f aca="false">IF(T3366&gt;=4,"Satisfied",IF(T3366&gt;=3,"Neutral","Needs Improvement"))</f>
        <v>Satisfied</v>
      </c>
    </row>
    <row r="3367" customFormat="false" ht="15" hidden="false" customHeight="false" outlineLevel="0" collapsed="false">
      <c r="A3367" s="30" t="s">
        <v>3903</v>
      </c>
      <c r="B3367" s="30" t="s">
        <v>3882</v>
      </c>
      <c r="C3367" s="30" t="n">
        <v>75</v>
      </c>
      <c r="D3367" s="30" t="s">
        <v>121</v>
      </c>
      <c r="E3367" s="31" t="n">
        <v>45320</v>
      </c>
      <c r="F3367" s="30" t="s">
        <v>640</v>
      </c>
      <c r="G3367" s="31" t="n">
        <v>45321</v>
      </c>
      <c r="H3367" s="30" t="s">
        <v>168</v>
      </c>
      <c r="I3367" s="30" t="s">
        <v>196</v>
      </c>
      <c r="J3367" s="30" t="s">
        <v>367</v>
      </c>
      <c r="K3367" s="30" t="s">
        <v>156</v>
      </c>
      <c r="L3367" s="30" t="n">
        <v>59</v>
      </c>
      <c r="M3367" s="30" t="n">
        <v>39</v>
      </c>
      <c r="N3367" s="30" t="s">
        <v>127</v>
      </c>
      <c r="O3367" s="30" t="s">
        <v>128</v>
      </c>
      <c r="P3367" s="30" t="s">
        <v>187</v>
      </c>
      <c r="Q3367" s="32" t="n">
        <v>2914.84</v>
      </c>
      <c r="R3367" s="30" t="s">
        <v>268</v>
      </c>
      <c r="S3367" s="30" t="s">
        <v>223</v>
      </c>
      <c r="T3367" s="30" t="n">
        <v>2</v>
      </c>
      <c r="U3367" s="30" t="n">
        <f aca="false">YEAR(E3367)</f>
        <v>2024</v>
      </c>
      <c r="V3367" s="30" t="str">
        <f aca="false">TEXT(E3367,"MMM-YYYY")</f>
        <v>Jan-2024</v>
      </c>
      <c r="W3367" s="30" t="n">
        <f aca="false">MONTH(E3367)</f>
        <v>1</v>
      </c>
      <c r="X3367" s="30" t="str">
        <f aca="false">TEXT(WEEKDAY(E3367,2),"0")&amp;" - "&amp;TEXT(E3367,"dddd")</f>
        <v>1 - Monday</v>
      </c>
      <c r="Y3367" s="30" t="str">
        <f aca="false">_xlfn.IFS(C3367&lt;18,"Child (0-17)",C3367&lt;40,"Young Adult (18-39)",C3367&lt;60,"Adult (40-59)",TRUE(),"Senior (60+)")</f>
        <v>Senior (60+)</v>
      </c>
      <c r="Z3367" s="30" t="n">
        <f aca="false">ROUND(G3367-E3367,0)</f>
        <v>1</v>
      </c>
      <c r="AA3367" s="30" t="n">
        <f aca="false">L3367+M3367</f>
        <v>98</v>
      </c>
      <c r="AB3367" s="30" t="n">
        <f aca="false">IFERROR(ROUND(Q3367/AA3367,2),0)</f>
        <v>29.74</v>
      </c>
      <c r="AC3367" s="30" t="str">
        <f aca="false">IF(AND(K3367="Critical",N3367="No"),"URGENT - No Bed","Normal")</f>
        <v>Normal</v>
      </c>
      <c r="AD3367" s="34" t="n">
        <f aca="false">INDEX(Lookup_Tables!$B$3:$B$12,MATCH(H3367,Lookup_Tables!$A$3:$A$12,0))</f>
        <v>4400000</v>
      </c>
      <c r="AE3367" s="30" t="str">
        <f aca="false">INDEX(Lookup_Tables!$C$3:$C$12,MATCH(H3367,Lookup_Tables!$A$3:$A$12,0))</f>
        <v>Dr. Neha Chopra</v>
      </c>
      <c r="AF3367" s="30" t="str">
        <f aca="false">IFERROR(INDEX(Lookup_Tables!$F$16:$F$45,MATCH(I3367,Lookup_Tables!$E$16:$E$45,0)),"N/A")</f>
        <v>EMP219</v>
      </c>
      <c r="AG3367" s="30" t="n">
        <f aca="false">_xlfn.IFS(R3367="Recovered",4,R3367="Referred",3,R3367="Admitted",2,R3367="Deceased",1,TRUE(),0)</f>
        <v>3</v>
      </c>
      <c r="AH3367" s="30" t="str">
        <f aca="false">IF(T3367&gt;=4,"Satisfied",IF(T3367&gt;=3,"Neutral","Needs Improvement"))</f>
        <v>Needs Improvement</v>
      </c>
    </row>
    <row r="3368" customFormat="false" ht="15" hidden="false" customHeight="false" outlineLevel="0" collapsed="false">
      <c r="A3368" s="27" t="s">
        <v>2735</v>
      </c>
      <c r="B3368" s="27" t="s">
        <v>653</v>
      </c>
      <c r="C3368" s="27" t="n">
        <v>44</v>
      </c>
      <c r="D3368" s="27" t="s">
        <v>121</v>
      </c>
      <c r="E3368" s="28" t="n">
        <v>45500</v>
      </c>
      <c r="F3368" s="27" t="s">
        <v>211</v>
      </c>
      <c r="G3368" s="28" t="n">
        <v>45506</v>
      </c>
      <c r="H3368" s="27" t="s">
        <v>217</v>
      </c>
      <c r="I3368" s="27" t="s">
        <v>392</v>
      </c>
      <c r="J3368" s="27" t="s">
        <v>483</v>
      </c>
      <c r="K3368" s="27" t="s">
        <v>126</v>
      </c>
      <c r="L3368" s="27" t="n">
        <v>17</v>
      </c>
      <c r="M3368" s="27" t="n">
        <v>134</v>
      </c>
      <c r="N3368" s="27" t="s">
        <v>186</v>
      </c>
      <c r="O3368" s="27" t="s">
        <v>139</v>
      </c>
      <c r="P3368" s="27" t="s">
        <v>129</v>
      </c>
      <c r="Q3368" s="29" t="n">
        <v>8924.98</v>
      </c>
      <c r="R3368" s="27" t="s">
        <v>130</v>
      </c>
      <c r="S3368" s="27" t="s">
        <v>131</v>
      </c>
      <c r="T3368" s="27" t="n">
        <v>3</v>
      </c>
      <c r="U3368" s="27" t="n">
        <f aca="false">YEAR(E3368)</f>
        <v>2024</v>
      </c>
      <c r="V3368" s="27" t="str">
        <f aca="false">TEXT(E3368,"MMM-YYYY")</f>
        <v>Jul-2024</v>
      </c>
      <c r="W3368" s="27" t="n">
        <f aca="false">MONTH(E3368)</f>
        <v>7</v>
      </c>
      <c r="X3368" s="27" t="str">
        <f aca="false">TEXT(WEEKDAY(E3368,2),"0")&amp;" - "&amp;TEXT(E3368,"dddd")</f>
        <v>6 - Saturday</v>
      </c>
      <c r="Y3368" s="27" t="str">
        <f aca="false">_xlfn.IFS(C3368&lt;18,"Child (0-17)",C3368&lt;40,"Young Adult (18-39)",C3368&lt;60,"Adult (40-59)",TRUE(),"Senior (60+)")</f>
        <v>Adult (40-59)</v>
      </c>
      <c r="Z3368" s="27" t="n">
        <f aca="false">ROUND(G3368-E3368,0)</f>
        <v>6</v>
      </c>
      <c r="AA3368" s="27" t="n">
        <f aca="false">L3368+M3368</f>
        <v>151</v>
      </c>
      <c r="AB3368" s="27" t="n">
        <f aca="false">IFERROR(ROUND(Q3368/AA3368,2),0)</f>
        <v>59.11</v>
      </c>
      <c r="AC3368" s="27" t="str">
        <f aca="false">IF(AND(K3368="Critical",N3368="No"),"URGENT - No Bed","Normal")</f>
        <v>Normal</v>
      </c>
      <c r="AD3368" s="33" t="n">
        <f aca="false">INDEX(Lookup_Tables!$B$3:$B$12,MATCH(H3368,Lookup_Tables!$A$3:$A$12,0))</f>
        <v>4200000</v>
      </c>
      <c r="AE3368" s="27" t="str">
        <f aca="false">INDEX(Lookup_Tables!$C$3:$C$12,MATCH(H3368,Lookup_Tables!$A$3:$A$12,0))</f>
        <v>Dr. Anil Kapoor</v>
      </c>
      <c r="AF3368" s="27" t="str">
        <f aca="false">IFERROR(INDEX(Lookup_Tables!$F$16:$F$45,MATCH(I3368,Lookup_Tables!$E$16:$E$45,0)),"N/A")</f>
        <v>EMP202</v>
      </c>
      <c r="AG3368" s="27" t="n">
        <f aca="false">_xlfn.IFS(R3368="Recovered",4,R3368="Referred",3,R3368="Admitted",2,R3368="Deceased",1,TRUE(),0)</f>
        <v>4</v>
      </c>
      <c r="AH3368" s="27" t="str">
        <f aca="false">IF(T3368&gt;=4,"Satisfied",IF(T3368&gt;=3,"Neutral","Needs Improvement"))</f>
        <v>Neutral</v>
      </c>
    </row>
    <row r="3369" customFormat="false" ht="15" hidden="false" customHeight="false" outlineLevel="0" collapsed="false">
      <c r="A3369" s="30" t="s">
        <v>4048</v>
      </c>
      <c r="B3369" s="30" t="s">
        <v>1625</v>
      </c>
      <c r="C3369" s="30" t="n">
        <v>54</v>
      </c>
      <c r="D3369" s="30" t="s">
        <v>181</v>
      </c>
      <c r="E3369" s="31" t="n">
        <v>45295</v>
      </c>
      <c r="F3369" s="30" t="s">
        <v>1384</v>
      </c>
      <c r="G3369" s="31" t="n">
        <v>45297</v>
      </c>
      <c r="H3369" s="30" t="s">
        <v>123</v>
      </c>
      <c r="I3369" s="30" t="s">
        <v>304</v>
      </c>
      <c r="J3369" s="30" t="s">
        <v>125</v>
      </c>
      <c r="K3369" s="30" t="s">
        <v>156</v>
      </c>
      <c r="L3369" s="30" t="n">
        <v>52</v>
      </c>
      <c r="M3369" s="30" t="n">
        <v>72</v>
      </c>
      <c r="N3369" s="30" t="s">
        <v>127</v>
      </c>
      <c r="O3369" s="30" t="s">
        <v>139</v>
      </c>
      <c r="P3369" s="30" t="s">
        <v>150</v>
      </c>
      <c r="Q3369" s="32" t="n">
        <v>4262.45</v>
      </c>
      <c r="R3369" s="30" t="s">
        <v>130</v>
      </c>
      <c r="S3369" s="30" t="s">
        <v>192</v>
      </c>
      <c r="T3369" s="30" t="n">
        <v>5</v>
      </c>
      <c r="U3369" s="30" t="n">
        <f aca="false">YEAR(E3369)</f>
        <v>2024</v>
      </c>
      <c r="V3369" s="30" t="str">
        <f aca="false">TEXT(E3369,"MMM-YYYY")</f>
        <v>Jan-2024</v>
      </c>
      <c r="W3369" s="30" t="n">
        <f aca="false">MONTH(E3369)</f>
        <v>1</v>
      </c>
      <c r="X3369" s="30" t="str">
        <f aca="false">TEXT(WEEKDAY(E3369,2),"0")&amp;" - "&amp;TEXT(E3369,"dddd")</f>
        <v>4 - Thursday</v>
      </c>
      <c r="Y3369" s="30" t="str">
        <f aca="false">_xlfn.IFS(C3369&lt;18,"Child (0-17)",C3369&lt;40,"Young Adult (18-39)",C3369&lt;60,"Adult (40-59)",TRUE(),"Senior (60+)")</f>
        <v>Adult (40-59)</v>
      </c>
      <c r="Z3369" s="30" t="n">
        <f aca="false">ROUND(G3369-E3369,0)</f>
        <v>2</v>
      </c>
      <c r="AA3369" s="30" t="n">
        <f aca="false">L3369+M3369</f>
        <v>124</v>
      </c>
      <c r="AB3369" s="30" t="n">
        <f aca="false">IFERROR(ROUND(Q3369/AA3369,2),0)</f>
        <v>34.37</v>
      </c>
      <c r="AC3369" s="30" t="str">
        <f aca="false">IF(AND(K3369="Critical",N3369="No"),"URGENT - No Bed","Normal")</f>
        <v>Normal</v>
      </c>
      <c r="AD3369" s="34" t="n">
        <f aca="false">INDEX(Lookup_Tables!$B$3:$B$12,MATCH(H3369,Lookup_Tables!$A$3:$A$12,0))</f>
        <v>2200000</v>
      </c>
      <c r="AE3369" s="30" t="str">
        <f aca="false">INDEX(Lookup_Tables!$C$3:$C$12,MATCH(H3369,Lookup_Tables!$A$3:$A$12,0))</f>
        <v>Dr. Rohan Das</v>
      </c>
      <c r="AF3369" s="30" t="str">
        <f aca="false">IFERROR(INDEX(Lookup_Tables!$F$16:$F$45,MATCH(I3369,Lookup_Tables!$E$16:$E$45,0)),"N/A")</f>
        <v>EMP204</v>
      </c>
      <c r="AG3369" s="30" t="n">
        <f aca="false">_xlfn.IFS(R3369="Recovered",4,R3369="Referred",3,R3369="Admitted",2,R3369="Deceased",1,TRUE(),0)</f>
        <v>4</v>
      </c>
      <c r="AH3369" s="30" t="str">
        <f aca="false">IF(T3369&gt;=4,"Satisfied",IF(T3369&gt;=3,"Neutral","Needs Improvement"))</f>
        <v>Satisfied</v>
      </c>
    </row>
    <row r="3370" customFormat="false" ht="15" hidden="false" customHeight="false" outlineLevel="0" collapsed="false">
      <c r="A3370" s="27" t="s">
        <v>5416</v>
      </c>
      <c r="B3370" s="27" t="s">
        <v>2854</v>
      </c>
      <c r="C3370" s="27" t="n">
        <v>58</v>
      </c>
      <c r="D3370" s="27" t="s">
        <v>181</v>
      </c>
      <c r="E3370" s="28" t="n">
        <v>45388</v>
      </c>
      <c r="F3370" s="27" t="s">
        <v>1032</v>
      </c>
      <c r="G3370" s="28" t="n">
        <v>45389</v>
      </c>
      <c r="H3370" s="27" t="s">
        <v>161</v>
      </c>
      <c r="I3370" s="27" t="s">
        <v>538</v>
      </c>
      <c r="J3370" s="27" t="s">
        <v>648</v>
      </c>
      <c r="K3370" s="27" t="s">
        <v>138</v>
      </c>
      <c r="L3370" s="27" t="n">
        <v>75</v>
      </c>
      <c r="M3370" s="27" t="n">
        <v>38</v>
      </c>
      <c r="N3370" s="27" t="s">
        <v>127</v>
      </c>
      <c r="O3370" s="27" t="s">
        <v>139</v>
      </c>
      <c r="P3370" s="27" t="s">
        <v>140</v>
      </c>
      <c r="Q3370" s="29" t="n">
        <v>1800.02</v>
      </c>
      <c r="R3370" s="27" t="s">
        <v>130</v>
      </c>
      <c r="S3370" s="27" t="s">
        <v>151</v>
      </c>
      <c r="T3370" s="27" t="n">
        <v>4</v>
      </c>
      <c r="U3370" s="27" t="n">
        <f aca="false">YEAR(E3370)</f>
        <v>2024</v>
      </c>
      <c r="V3370" s="27" t="str">
        <f aca="false">TEXT(E3370,"MMM-YYYY")</f>
        <v>Apr-2024</v>
      </c>
      <c r="W3370" s="27" t="n">
        <f aca="false">MONTH(E3370)</f>
        <v>4</v>
      </c>
      <c r="X3370" s="27" t="str">
        <f aca="false">TEXT(WEEKDAY(E3370,2),"0")&amp;" - "&amp;TEXT(E3370,"dddd")</f>
        <v>6 - Saturday</v>
      </c>
      <c r="Y3370" s="27" t="str">
        <f aca="false">_xlfn.IFS(C3370&lt;18,"Child (0-17)",C3370&lt;40,"Young Adult (18-39)",C3370&lt;60,"Adult (40-59)",TRUE(),"Senior (60+)")</f>
        <v>Adult (40-59)</v>
      </c>
      <c r="Z3370" s="27" t="n">
        <f aca="false">ROUND(G3370-E3370,0)</f>
        <v>1</v>
      </c>
      <c r="AA3370" s="27" t="n">
        <f aca="false">L3370+M3370</f>
        <v>113</v>
      </c>
      <c r="AB3370" s="27" t="n">
        <f aca="false">IFERROR(ROUND(Q3370/AA3370,2),0)</f>
        <v>15.93</v>
      </c>
      <c r="AC3370" s="27" t="str">
        <f aca="false">IF(AND(K3370="Critical",N3370="No"),"URGENT - No Bed","Normal")</f>
        <v>Normal</v>
      </c>
      <c r="AD3370" s="33" t="n">
        <f aca="false">INDEX(Lookup_Tables!$B$3:$B$12,MATCH(H3370,Lookup_Tables!$A$3:$A$12,0))</f>
        <v>3600000</v>
      </c>
      <c r="AE3370" s="27" t="str">
        <f aca="false">INDEX(Lookup_Tables!$C$3:$C$12,MATCH(H3370,Lookup_Tables!$A$3:$A$12,0))</f>
        <v>Dr. Sameer Joshi</v>
      </c>
      <c r="AF3370" s="27" t="str">
        <f aca="false">IFERROR(INDEX(Lookup_Tables!$F$16:$F$45,MATCH(I3370,Lookup_Tables!$E$16:$E$45,0)),"N/A")</f>
        <v>EMP221</v>
      </c>
      <c r="AG3370" s="27" t="n">
        <f aca="false">_xlfn.IFS(R3370="Recovered",4,R3370="Referred",3,R3370="Admitted",2,R3370="Deceased",1,TRUE(),0)</f>
        <v>4</v>
      </c>
      <c r="AH3370" s="27" t="str">
        <f aca="false">IF(T3370&gt;=4,"Satisfied",IF(T3370&gt;=3,"Neutral","Needs Improvement"))</f>
        <v>Satisfied</v>
      </c>
    </row>
    <row r="3371" customFormat="false" ht="15" hidden="false" customHeight="false" outlineLevel="0" collapsed="false">
      <c r="A3371" s="30" t="s">
        <v>6577</v>
      </c>
      <c r="B3371" s="30" t="s">
        <v>6578</v>
      </c>
      <c r="C3371" s="30" t="n">
        <v>95</v>
      </c>
      <c r="D3371" s="30" t="s">
        <v>181</v>
      </c>
      <c r="E3371" s="31" t="n">
        <v>45399</v>
      </c>
      <c r="F3371" s="30" t="s">
        <v>978</v>
      </c>
      <c r="G3371" s="31" t="n">
        <v>45400</v>
      </c>
      <c r="H3371" s="30" t="s">
        <v>206</v>
      </c>
      <c r="I3371" s="30" t="s">
        <v>207</v>
      </c>
      <c r="J3371" s="30" t="s">
        <v>208</v>
      </c>
      <c r="K3371" s="30" t="s">
        <v>156</v>
      </c>
      <c r="L3371" s="30" t="n">
        <v>54</v>
      </c>
      <c r="M3371" s="30" t="n">
        <v>76</v>
      </c>
      <c r="N3371" s="30" t="s">
        <v>186</v>
      </c>
      <c r="O3371" s="30" t="s">
        <v>171</v>
      </c>
      <c r="P3371" s="30" t="s">
        <v>129</v>
      </c>
      <c r="Q3371" s="32" t="n">
        <v>3501.09</v>
      </c>
      <c r="R3371" s="30" t="s">
        <v>172</v>
      </c>
      <c r="S3371" s="30" t="s">
        <v>151</v>
      </c>
      <c r="T3371" s="30" t="n">
        <v>2</v>
      </c>
      <c r="U3371" s="30" t="n">
        <f aca="false">YEAR(E3371)</f>
        <v>2024</v>
      </c>
      <c r="V3371" s="30" t="str">
        <f aca="false">TEXT(E3371,"MMM-YYYY")</f>
        <v>Apr-2024</v>
      </c>
      <c r="W3371" s="30" t="n">
        <f aca="false">MONTH(E3371)</f>
        <v>4</v>
      </c>
      <c r="X3371" s="30" t="str">
        <f aca="false">TEXT(WEEKDAY(E3371,2),"0")&amp;" - "&amp;TEXT(E3371,"dddd")</f>
        <v>3 - Wednesday</v>
      </c>
      <c r="Y3371" s="30" t="str">
        <f aca="false">_xlfn.IFS(C3371&lt;18,"Child (0-17)",C3371&lt;40,"Young Adult (18-39)",C3371&lt;60,"Adult (40-59)",TRUE(),"Senior (60+)")</f>
        <v>Senior (60+)</v>
      </c>
      <c r="Z3371" s="30" t="n">
        <f aca="false">ROUND(G3371-E3371,0)</f>
        <v>1</v>
      </c>
      <c r="AA3371" s="30" t="n">
        <f aca="false">L3371+M3371</f>
        <v>130</v>
      </c>
      <c r="AB3371" s="30" t="n">
        <f aca="false">IFERROR(ROUND(Q3371/AA3371,2),0)</f>
        <v>26.93</v>
      </c>
      <c r="AC3371" s="30" t="str">
        <f aca="false">IF(AND(K3371="Critical",N3371="No"),"URGENT - No Bed","Normal")</f>
        <v>Normal</v>
      </c>
      <c r="AD3371" s="34" t="n">
        <f aca="false">INDEX(Lookup_Tables!$B$3:$B$12,MATCH(H3371,Lookup_Tables!$A$3:$A$12,0))</f>
        <v>2800000</v>
      </c>
      <c r="AE3371" s="30" t="str">
        <f aca="false">INDEX(Lookup_Tables!$C$3:$C$12,MATCH(H3371,Lookup_Tables!$A$3:$A$12,0))</f>
        <v>Dr. Suresh Nair</v>
      </c>
      <c r="AF3371" s="30" t="str">
        <f aca="false">IFERROR(INDEX(Lookup_Tables!$F$16:$F$45,MATCH(I3371,Lookup_Tables!$E$16:$E$45,0)),"N/A")</f>
        <v>EMP209</v>
      </c>
      <c r="AG3371" s="30" t="n">
        <f aca="false">_xlfn.IFS(R3371="Recovered",4,R3371="Referred",3,R3371="Admitted",2,R3371="Deceased",1,TRUE(),0)</f>
        <v>2</v>
      </c>
      <c r="AH3371" s="30" t="str">
        <f aca="false">IF(T3371&gt;=4,"Satisfied",IF(T3371&gt;=3,"Neutral","Needs Improvement"))</f>
        <v>Needs Improvement</v>
      </c>
    </row>
    <row r="3372" customFormat="false" ht="15" hidden="false" customHeight="false" outlineLevel="0" collapsed="false">
      <c r="A3372" s="27" t="s">
        <v>4810</v>
      </c>
      <c r="B3372" s="27" t="s">
        <v>2288</v>
      </c>
      <c r="C3372" s="27" t="n">
        <v>7</v>
      </c>
      <c r="D3372" s="27" t="s">
        <v>144</v>
      </c>
      <c r="E3372" s="28" t="n">
        <v>45375</v>
      </c>
      <c r="F3372" s="27" t="s">
        <v>2211</v>
      </c>
      <c r="G3372" s="28" t="n">
        <v>45378</v>
      </c>
      <c r="H3372" s="27" t="s">
        <v>168</v>
      </c>
      <c r="I3372" s="27" t="s">
        <v>366</v>
      </c>
      <c r="J3372" s="27" t="s">
        <v>191</v>
      </c>
      <c r="K3372" s="27" t="s">
        <v>126</v>
      </c>
      <c r="L3372" s="27" t="n">
        <v>14</v>
      </c>
      <c r="M3372" s="27" t="n">
        <v>94</v>
      </c>
      <c r="N3372" s="27" t="s">
        <v>127</v>
      </c>
      <c r="O3372" s="27" t="s">
        <v>139</v>
      </c>
      <c r="P3372" s="27" t="s">
        <v>150</v>
      </c>
      <c r="Q3372" s="29" t="n">
        <v>6937.49</v>
      </c>
      <c r="R3372" s="27" t="s">
        <v>268</v>
      </c>
      <c r="S3372" s="27" t="s">
        <v>178</v>
      </c>
      <c r="T3372" s="27" t="n">
        <v>3</v>
      </c>
      <c r="U3372" s="27" t="n">
        <f aca="false">YEAR(E3372)</f>
        <v>2024</v>
      </c>
      <c r="V3372" s="27" t="str">
        <f aca="false">TEXT(E3372,"MMM-YYYY")</f>
        <v>Mar-2024</v>
      </c>
      <c r="W3372" s="27" t="n">
        <f aca="false">MONTH(E3372)</f>
        <v>3</v>
      </c>
      <c r="X3372" s="27" t="str">
        <f aca="false">TEXT(WEEKDAY(E3372,2),"0")&amp;" - "&amp;TEXT(E3372,"dddd")</f>
        <v>7 - Sunday</v>
      </c>
      <c r="Y3372" s="27" t="str">
        <f aca="false">_xlfn.IFS(C3372&lt;18,"Child (0-17)",C3372&lt;40,"Young Adult (18-39)",C3372&lt;60,"Adult (40-59)",TRUE(),"Senior (60+)")</f>
        <v>Child (0-17)</v>
      </c>
      <c r="Z3372" s="27" t="n">
        <f aca="false">ROUND(G3372-E3372,0)</f>
        <v>3</v>
      </c>
      <c r="AA3372" s="27" t="n">
        <f aca="false">L3372+M3372</f>
        <v>108</v>
      </c>
      <c r="AB3372" s="27" t="n">
        <f aca="false">IFERROR(ROUND(Q3372/AA3372,2),0)</f>
        <v>64.24</v>
      </c>
      <c r="AC3372" s="27" t="str">
        <f aca="false">IF(AND(K3372="Critical",N3372="No"),"URGENT - No Bed","Normal")</f>
        <v>Normal</v>
      </c>
      <c r="AD3372" s="33" t="n">
        <f aca="false">INDEX(Lookup_Tables!$B$3:$B$12,MATCH(H3372,Lookup_Tables!$A$3:$A$12,0))</f>
        <v>4400000</v>
      </c>
      <c r="AE3372" s="27" t="str">
        <f aca="false">INDEX(Lookup_Tables!$C$3:$C$12,MATCH(H3372,Lookup_Tables!$A$3:$A$12,0))</f>
        <v>Dr. Neha Chopra</v>
      </c>
      <c r="AF3372" s="27" t="str">
        <f aca="false">IFERROR(INDEX(Lookup_Tables!$F$16:$F$45,MATCH(I3372,Lookup_Tables!$E$16:$E$45,0)),"N/A")</f>
        <v>EMP218</v>
      </c>
      <c r="AG3372" s="27" t="n">
        <f aca="false">_xlfn.IFS(R3372="Recovered",4,R3372="Referred",3,R3372="Admitted",2,R3372="Deceased",1,TRUE(),0)</f>
        <v>3</v>
      </c>
      <c r="AH3372" s="27" t="str">
        <f aca="false">IF(T3372&gt;=4,"Satisfied",IF(T3372&gt;=3,"Neutral","Needs Improvement"))</f>
        <v>Neutral</v>
      </c>
    </row>
    <row r="3373" customFormat="false" ht="15" hidden="false" customHeight="false" outlineLevel="0" collapsed="false">
      <c r="A3373" s="30" t="s">
        <v>6347</v>
      </c>
      <c r="B3373" s="30" t="s">
        <v>4554</v>
      </c>
      <c r="C3373" s="30" t="n">
        <v>10</v>
      </c>
      <c r="D3373" s="30" t="s">
        <v>181</v>
      </c>
      <c r="E3373" s="31" t="n">
        <v>45373</v>
      </c>
      <c r="F3373" s="30" t="s">
        <v>1628</v>
      </c>
      <c r="G3373" s="31" t="n">
        <v>45373</v>
      </c>
      <c r="H3373" s="30" t="s">
        <v>168</v>
      </c>
      <c r="I3373" s="30" t="s">
        <v>169</v>
      </c>
      <c r="J3373" s="30" t="s">
        <v>170</v>
      </c>
      <c r="K3373" s="30" t="s">
        <v>138</v>
      </c>
      <c r="L3373" s="30" t="n">
        <v>88</v>
      </c>
      <c r="M3373" s="30" t="n">
        <v>35</v>
      </c>
      <c r="N3373" s="30" t="s">
        <v>127</v>
      </c>
      <c r="O3373" s="30" t="s">
        <v>171</v>
      </c>
      <c r="P3373" s="30" t="s">
        <v>129</v>
      </c>
      <c r="Q3373" s="32" t="n">
        <v>2577.98</v>
      </c>
      <c r="R3373" s="30" t="s">
        <v>130</v>
      </c>
      <c r="S3373" s="30" t="s">
        <v>157</v>
      </c>
      <c r="T3373" s="30" t="n">
        <v>3</v>
      </c>
      <c r="U3373" s="30" t="n">
        <f aca="false">YEAR(E3373)</f>
        <v>2024</v>
      </c>
      <c r="V3373" s="30" t="str">
        <f aca="false">TEXT(E3373,"MMM-YYYY")</f>
        <v>Mar-2024</v>
      </c>
      <c r="W3373" s="30" t="n">
        <f aca="false">MONTH(E3373)</f>
        <v>3</v>
      </c>
      <c r="X3373" s="30" t="str">
        <f aca="false">TEXT(WEEKDAY(E3373,2),"0")&amp;" - "&amp;TEXT(E3373,"dddd")</f>
        <v>5 - Friday</v>
      </c>
      <c r="Y3373" s="30" t="str">
        <f aca="false">_xlfn.IFS(C3373&lt;18,"Child (0-17)",C3373&lt;40,"Young Adult (18-39)",C3373&lt;60,"Adult (40-59)",TRUE(),"Senior (60+)")</f>
        <v>Child (0-17)</v>
      </c>
      <c r="Z3373" s="30" t="n">
        <f aca="false">ROUND(G3373-E3373,0)</f>
        <v>0</v>
      </c>
      <c r="AA3373" s="30" t="n">
        <f aca="false">L3373+M3373</f>
        <v>123</v>
      </c>
      <c r="AB3373" s="30" t="n">
        <f aca="false">IFERROR(ROUND(Q3373/AA3373,2),0)</f>
        <v>20.96</v>
      </c>
      <c r="AC3373" s="30" t="str">
        <f aca="false">IF(AND(K3373="Critical",N3373="No"),"URGENT - No Bed","Normal")</f>
        <v>Normal</v>
      </c>
      <c r="AD3373" s="34" t="n">
        <f aca="false">INDEX(Lookup_Tables!$B$3:$B$12,MATCH(H3373,Lookup_Tables!$A$3:$A$12,0))</f>
        <v>4400000</v>
      </c>
      <c r="AE3373" s="30" t="str">
        <f aca="false">INDEX(Lookup_Tables!$C$3:$C$12,MATCH(H3373,Lookup_Tables!$A$3:$A$12,0))</f>
        <v>Dr. Neha Chopra</v>
      </c>
      <c r="AF3373" s="30" t="str">
        <f aca="false">IFERROR(INDEX(Lookup_Tables!$F$16:$F$45,MATCH(I3373,Lookup_Tables!$E$16:$E$45,0)),"N/A")</f>
        <v>EMP220</v>
      </c>
      <c r="AG3373" s="30" t="n">
        <f aca="false">_xlfn.IFS(R3373="Recovered",4,R3373="Referred",3,R3373="Admitted",2,R3373="Deceased",1,TRUE(),0)</f>
        <v>4</v>
      </c>
      <c r="AH3373" s="30" t="str">
        <f aca="false">IF(T3373&gt;=4,"Satisfied",IF(T3373&gt;=3,"Neutral","Needs Improvement"))</f>
        <v>Neutral</v>
      </c>
    </row>
    <row r="3374" customFormat="false" ht="15" hidden="false" customHeight="false" outlineLevel="0" collapsed="false">
      <c r="A3374" s="27" t="s">
        <v>3495</v>
      </c>
      <c r="B3374" s="27" t="s">
        <v>2632</v>
      </c>
      <c r="C3374" s="27" t="n">
        <v>21</v>
      </c>
      <c r="D3374" s="27" t="s">
        <v>181</v>
      </c>
      <c r="E3374" s="28" t="n">
        <v>45615</v>
      </c>
      <c r="F3374" s="27" t="s">
        <v>308</v>
      </c>
      <c r="G3374" s="28" t="n">
        <v>45617</v>
      </c>
      <c r="H3374" s="27" t="s">
        <v>161</v>
      </c>
      <c r="I3374" s="27" t="s">
        <v>320</v>
      </c>
      <c r="J3374" s="27" t="s">
        <v>648</v>
      </c>
      <c r="K3374" s="27" t="s">
        <v>156</v>
      </c>
      <c r="L3374" s="27" t="n">
        <v>17</v>
      </c>
      <c r="M3374" s="27" t="n">
        <v>50</v>
      </c>
      <c r="N3374" s="27" t="s">
        <v>186</v>
      </c>
      <c r="O3374" s="27" t="s">
        <v>128</v>
      </c>
      <c r="P3374" s="27" t="s">
        <v>129</v>
      </c>
      <c r="Q3374" s="29" t="n">
        <v>2956.44</v>
      </c>
      <c r="R3374" s="27" t="s">
        <v>130</v>
      </c>
      <c r="S3374" s="27" t="s">
        <v>164</v>
      </c>
      <c r="T3374" s="27" t="n">
        <v>3</v>
      </c>
      <c r="U3374" s="27" t="n">
        <f aca="false">YEAR(E3374)</f>
        <v>2024</v>
      </c>
      <c r="V3374" s="27" t="str">
        <f aca="false">TEXT(E3374,"MMM-YYYY")</f>
        <v>Nov-2024</v>
      </c>
      <c r="W3374" s="27" t="n">
        <f aca="false">MONTH(E3374)</f>
        <v>11</v>
      </c>
      <c r="X3374" s="27" t="str">
        <f aca="false">TEXT(WEEKDAY(E3374,2),"0")&amp;" - "&amp;TEXT(E3374,"dddd")</f>
        <v>2 - Tuesday</v>
      </c>
      <c r="Y3374" s="27" t="str">
        <f aca="false">_xlfn.IFS(C3374&lt;18,"Child (0-17)",C3374&lt;40,"Young Adult (18-39)",C3374&lt;60,"Adult (40-59)",TRUE(),"Senior (60+)")</f>
        <v>Young Adult (18-39)</v>
      </c>
      <c r="Z3374" s="27" t="n">
        <f aca="false">ROUND(G3374-E3374,0)</f>
        <v>2</v>
      </c>
      <c r="AA3374" s="27" t="n">
        <f aca="false">L3374+M3374</f>
        <v>67</v>
      </c>
      <c r="AB3374" s="27" t="n">
        <f aca="false">IFERROR(ROUND(Q3374/AA3374,2),0)</f>
        <v>44.13</v>
      </c>
      <c r="AC3374" s="27" t="str">
        <f aca="false">IF(AND(K3374="Critical",N3374="No"),"URGENT - No Bed","Normal")</f>
        <v>Normal</v>
      </c>
      <c r="AD3374" s="33" t="n">
        <f aca="false">INDEX(Lookup_Tables!$B$3:$B$12,MATCH(H3374,Lookup_Tables!$A$3:$A$12,0))</f>
        <v>3600000</v>
      </c>
      <c r="AE3374" s="27" t="str">
        <f aca="false">INDEX(Lookup_Tables!$C$3:$C$12,MATCH(H3374,Lookup_Tables!$A$3:$A$12,0))</f>
        <v>Dr. Sameer Joshi</v>
      </c>
      <c r="AF3374" s="27" t="str">
        <f aca="false">IFERROR(INDEX(Lookup_Tables!$F$16:$F$45,MATCH(I3374,Lookup_Tables!$E$16:$E$45,0)),"N/A")</f>
        <v>EMP223</v>
      </c>
      <c r="AG3374" s="27" t="n">
        <f aca="false">_xlfn.IFS(R3374="Recovered",4,R3374="Referred",3,R3374="Admitted",2,R3374="Deceased",1,TRUE(),0)</f>
        <v>4</v>
      </c>
      <c r="AH3374" s="27" t="str">
        <f aca="false">IF(T3374&gt;=4,"Satisfied",IF(T3374&gt;=3,"Neutral","Needs Improvement"))</f>
        <v>Neutral</v>
      </c>
    </row>
    <row r="3375" customFormat="false" ht="15" hidden="false" customHeight="false" outlineLevel="0" collapsed="false">
      <c r="A3375" s="30" t="s">
        <v>6762</v>
      </c>
      <c r="B3375" s="30" t="s">
        <v>1137</v>
      </c>
      <c r="C3375" s="30" t="n">
        <v>22</v>
      </c>
      <c r="D3375" s="30" t="s">
        <v>121</v>
      </c>
      <c r="E3375" s="31" t="n">
        <v>45411</v>
      </c>
      <c r="F3375" s="30" t="s">
        <v>753</v>
      </c>
      <c r="G3375" s="31" t="n">
        <v>45412</v>
      </c>
      <c r="H3375" s="30" t="s">
        <v>217</v>
      </c>
      <c r="I3375" s="30" t="s">
        <v>392</v>
      </c>
      <c r="J3375" s="30" t="s">
        <v>218</v>
      </c>
      <c r="K3375" s="30" t="s">
        <v>156</v>
      </c>
      <c r="L3375" s="30" t="n">
        <v>60</v>
      </c>
      <c r="M3375" s="30" t="n">
        <v>38</v>
      </c>
      <c r="N3375" s="30" t="s">
        <v>127</v>
      </c>
      <c r="O3375" s="30" t="s">
        <v>128</v>
      </c>
      <c r="P3375" s="30" t="s">
        <v>150</v>
      </c>
      <c r="Q3375" s="32" t="n">
        <v>2675.89</v>
      </c>
      <c r="R3375" s="30" t="s">
        <v>130</v>
      </c>
      <c r="S3375" s="30" t="s">
        <v>223</v>
      </c>
      <c r="T3375" s="30" t="n">
        <v>5</v>
      </c>
      <c r="U3375" s="30" t="n">
        <f aca="false">YEAR(E3375)</f>
        <v>2024</v>
      </c>
      <c r="V3375" s="30" t="str">
        <f aca="false">TEXT(E3375,"MMM-YYYY")</f>
        <v>Apr-2024</v>
      </c>
      <c r="W3375" s="30" t="n">
        <f aca="false">MONTH(E3375)</f>
        <v>4</v>
      </c>
      <c r="X3375" s="30" t="str">
        <f aca="false">TEXT(WEEKDAY(E3375,2),"0")&amp;" - "&amp;TEXT(E3375,"dddd")</f>
        <v>1 - Monday</v>
      </c>
      <c r="Y3375" s="30" t="str">
        <f aca="false">_xlfn.IFS(C3375&lt;18,"Child (0-17)",C3375&lt;40,"Young Adult (18-39)",C3375&lt;60,"Adult (40-59)",TRUE(),"Senior (60+)")</f>
        <v>Young Adult (18-39)</v>
      </c>
      <c r="Z3375" s="30" t="n">
        <f aca="false">ROUND(G3375-E3375,0)</f>
        <v>1</v>
      </c>
      <c r="AA3375" s="30" t="n">
        <f aca="false">L3375+M3375</f>
        <v>98</v>
      </c>
      <c r="AB3375" s="30" t="n">
        <f aca="false">IFERROR(ROUND(Q3375/AA3375,2),0)</f>
        <v>27.31</v>
      </c>
      <c r="AC3375" s="30" t="str">
        <f aca="false">IF(AND(K3375="Critical",N3375="No"),"URGENT - No Bed","Normal")</f>
        <v>Normal</v>
      </c>
      <c r="AD3375" s="34" t="n">
        <f aca="false">INDEX(Lookup_Tables!$B$3:$B$12,MATCH(H3375,Lookup_Tables!$A$3:$A$12,0))</f>
        <v>4200000</v>
      </c>
      <c r="AE3375" s="30" t="str">
        <f aca="false">INDEX(Lookup_Tables!$C$3:$C$12,MATCH(H3375,Lookup_Tables!$A$3:$A$12,0))</f>
        <v>Dr. Anil Kapoor</v>
      </c>
      <c r="AF3375" s="30" t="str">
        <f aca="false">IFERROR(INDEX(Lookup_Tables!$F$16:$F$45,MATCH(I3375,Lookup_Tables!$E$16:$E$45,0)),"N/A")</f>
        <v>EMP202</v>
      </c>
      <c r="AG3375" s="30" t="n">
        <f aca="false">_xlfn.IFS(R3375="Recovered",4,R3375="Referred",3,R3375="Admitted",2,R3375="Deceased",1,TRUE(),0)</f>
        <v>4</v>
      </c>
      <c r="AH3375" s="30" t="str">
        <f aca="false">IF(T3375&gt;=4,"Satisfied",IF(T3375&gt;=3,"Neutral","Needs Improvement"))</f>
        <v>Satisfied</v>
      </c>
    </row>
    <row r="3376" customFormat="false" ht="15" hidden="false" customHeight="false" outlineLevel="0" collapsed="false">
      <c r="A3376" s="27" t="s">
        <v>5472</v>
      </c>
      <c r="B3376" s="27" t="s">
        <v>991</v>
      </c>
      <c r="C3376" s="27" t="n">
        <v>31</v>
      </c>
      <c r="D3376" s="27" t="s">
        <v>121</v>
      </c>
      <c r="E3376" s="28" t="n">
        <v>45583</v>
      </c>
      <c r="F3376" s="27" t="s">
        <v>1506</v>
      </c>
      <c r="G3376" s="28" t="n">
        <v>45587</v>
      </c>
      <c r="H3376" s="27" t="s">
        <v>146</v>
      </c>
      <c r="I3376" s="27" t="s">
        <v>309</v>
      </c>
      <c r="J3376" s="27" t="s">
        <v>222</v>
      </c>
      <c r="K3376" s="27" t="s">
        <v>126</v>
      </c>
      <c r="L3376" s="27" t="n">
        <v>37</v>
      </c>
      <c r="M3376" s="27" t="n">
        <v>55</v>
      </c>
      <c r="N3376" s="27" t="s">
        <v>186</v>
      </c>
      <c r="O3376" s="27" t="s">
        <v>128</v>
      </c>
      <c r="P3376" s="27" t="s">
        <v>150</v>
      </c>
      <c r="Q3376" s="29" t="n">
        <v>7496.4</v>
      </c>
      <c r="R3376" s="27" t="s">
        <v>268</v>
      </c>
      <c r="S3376" s="27" t="s">
        <v>197</v>
      </c>
      <c r="T3376" s="27" t="n">
        <v>3</v>
      </c>
      <c r="U3376" s="27" t="n">
        <f aca="false">YEAR(E3376)</f>
        <v>2024</v>
      </c>
      <c r="V3376" s="27" t="str">
        <f aca="false">TEXT(E3376,"MMM-YYYY")</f>
        <v>Oct-2024</v>
      </c>
      <c r="W3376" s="27" t="n">
        <f aca="false">MONTH(E3376)</f>
        <v>10</v>
      </c>
      <c r="X3376" s="27" t="str">
        <f aca="false">TEXT(WEEKDAY(E3376,2),"0")&amp;" - "&amp;TEXT(E3376,"dddd")</f>
        <v>5 - Friday</v>
      </c>
      <c r="Y3376" s="27" t="str">
        <f aca="false">_xlfn.IFS(C3376&lt;18,"Child (0-17)",C3376&lt;40,"Young Adult (18-39)",C3376&lt;60,"Adult (40-59)",TRUE(),"Senior (60+)")</f>
        <v>Young Adult (18-39)</v>
      </c>
      <c r="Z3376" s="27" t="n">
        <f aca="false">ROUND(G3376-E3376,0)</f>
        <v>4</v>
      </c>
      <c r="AA3376" s="27" t="n">
        <f aca="false">L3376+M3376</f>
        <v>92</v>
      </c>
      <c r="AB3376" s="27" t="n">
        <f aca="false">IFERROR(ROUND(Q3376/AA3376,2),0)</f>
        <v>81.48</v>
      </c>
      <c r="AC3376" s="27" t="str">
        <f aca="false">IF(AND(K3376="Critical",N3376="No"),"URGENT - No Bed","Normal")</f>
        <v>Normal</v>
      </c>
      <c r="AD3376" s="33" t="n">
        <f aca="false">INDEX(Lookup_Tables!$B$3:$B$12,MATCH(H3376,Lookup_Tables!$A$3:$A$12,0))</f>
        <v>2700000</v>
      </c>
      <c r="AE3376" s="27" t="str">
        <f aca="false">INDEX(Lookup_Tables!$C$3:$C$12,MATCH(H3376,Lookup_Tables!$A$3:$A$12,0))</f>
        <v>Dr. Vikram Singh</v>
      </c>
      <c r="AF3376" s="27" t="str">
        <f aca="false">IFERROR(INDEX(Lookup_Tables!$F$16:$F$45,MATCH(I3376,Lookup_Tables!$E$16:$E$45,0)),"N/A")</f>
        <v>EMP228</v>
      </c>
      <c r="AG3376" s="27" t="n">
        <f aca="false">_xlfn.IFS(R3376="Recovered",4,R3376="Referred",3,R3376="Admitted",2,R3376="Deceased",1,TRUE(),0)</f>
        <v>3</v>
      </c>
      <c r="AH3376" s="27" t="str">
        <f aca="false">IF(T3376&gt;=4,"Satisfied",IF(T3376&gt;=3,"Neutral","Needs Improvement"))</f>
        <v>Neutral</v>
      </c>
    </row>
    <row r="3377" customFormat="false" ht="15" hidden="false" customHeight="false" outlineLevel="0" collapsed="false">
      <c r="A3377" s="30" t="s">
        <v>6064</v>
      </c>
      <c r="B3377" s="30" t="s">
        <v>676</v>
      </c>
      <c r="C3377" s="30" t="n">
        <v>59</v>
      </c>
      <c r="D3377" s="30" t="s">
        <v>181</v>
      </c>
      <c r="E3377" s="31" t="n">
        <v>45427</v>
      </c>
      <c r="F3377" s="30" t="s">
        <v>1559</v>
      </c>
      <c r="G3377" s="31" t="n">
        <v>45432</v>
      </c>
      <c r="H3377" s="30" t="s">
        <v>168</v>
      </c>
      <c r="I3377" s="30" t="s">
        <v>366</v>
      </c>
      <c r="J3377" s="30" t="s">
        <v>191</v>
      </c>
      <c r="K3377" s="30" t="s">
        <v>126</v>
      </c>
      <c r="L3377" s="30" t="n">
        <v>24</v>
      </c>
      <c r="M3377" s="30" t="n">
        <v>58</v>
      </c>
      <c r="N3377" s="30" t="s">
        <v>127</v>
      </c>
      <c r="O3377" s="30" t="s">
        <v>139</v>
      </c>
      <c r="P3377" s="30" t="s">
        <v>187</v>
      </c>
      <c r="Q3377" s="32" t="n">
        <v>6890.55</v>
      </c>
      <c r="R3377" s="30" t="s">
        <v>172</v>
      </c>
      <c r="S3377" s="30" t="s">
        <v>157</v>
      </c>
      <c r="T3377" s="30" t="n">
        <v>2</v>
      </c>
      <c r="U3377" s="30" t="n">
        <f aca="false">YEAR(E3377)</f>
        <v>2024</v>
      </c>
      <c r="V3377" s="30" t="str">
        <f aca="false">TEXT(E3377,"MMM-YYYY")</f>
        <v>May-2024</v>
      </c>
      <c r="W3377" s="30" t="n">
        <f aca="false">MONTH(E3377)</f>
        <v>5</v>
      </c>
      <c r="X3377" s="30" t="str">
        <f aca="false">TEXT(WEEKDAY(E3377,2),"0")&amp;" - "&amp;TEXT(E3377,"dddd")</f>
        <v>3 - Wednesday</v>
      </c>
      <c r="Y3377" s="30" t="str">
        <f aca="false">_xlfn.IFS(C3377&lt;18,"Child (0-17)",C3377&lt;40,"Young Adult (18-39)",C3377&lt;60,"Adult (40-59)",TRUE(),"Senior (60+)")</f>
        <v>Adult (40-59)</v>
      </c>
      <c r="Z3377" s="30" t="n">
        <f aca="false">ROUND(G3377-E3377,0)</f>
        <v>5</v>
      </c>
      <c r="AA3377" s="30" t="n">
        <f aca="false">L3377+M3377</f>
        <v>82</v>
      </c>
      <c r="AB3377" s="30" t="n">
        <f aca="false">IFERROR(ROUND(Q3377/AA3377,2),0)</f>
        <v>84.03</v>
      </c>
      <c r="AC3377" s="30" t="str">
        <f aca="false">IF(AND(K3377="Critical",N3377="No"),"URGENT - No Bed","Normal")</f>
        <v>Normal</v>
      </c>
      <c r="AD3377" s="34" t="n">
        <f aca="false">INDEX(Lookup_Tables!$B$3:$B$12,MATCH(H3377,Lookup_Tables!$A$3:$A$12,0))</f>
        <v>4400000</v>
      </c>
      <c r="AE3377" s="30" t="str">
        <f aca="false">INDEX(Lookup_Tables!$C$3:$C$12,MATCH(H3377,Lookup_Tables!$A$3:$A$12,0))</f>
        <v>Dr. Neha Chopra</v>
      </c>
      <c r="AF3377" s="30" t="str">
        <f aca="false">IFERROR(INDEX(Lookup_Tables!$F$16:$F$45,MATCH(I3377,Lookup_Tables!$E$16:$E$45,0)),"N/A")</f>
        <v>EMP218</v>
      </c>
      <c r="AG3377" s="30" t="n">
        <f aca="false">_xlfn.IFS(R3377="Recovered",4,R3377="Referred",3,R3377="Admitted",2,R3377="Deceased",1,TRUE(),0)</f>
        <v>2</v>
      </c>
      <c r="AH3377" s="30" t="str">
        <f aca="false">IF(T3377&gt;=4,"Satisfied",IF(T3377&gt;=3,"Neutral","Needs Improvement"))</f>
        <v>Needs Improvement</v>
      </c>
    </row>
    <row r="3378" customFormat="false" ht="15" hidden="false" customHeight="false" outlineLevel="0" collapsed="false">
      <c r="A3378" s="27" t="s">
        <v>4269</v>
      </c>
      <c r="B3378" s="27" t="s">
        <v>2741</v>
      </c>
      <c r="C3378" s="27" t="n">
        <v>36</v>
      </c>
      <c r="D3378" s="27" t="s">
        <v>121</v>
      </c>
      <c r="E3378" s="28" t="n">
        <v>45470</v>
      </c>
      <c r="F3378" s="27" t="s">
        <v>414</v>
      </c>
      <c r="G3378" s="28" t="n">
        <v>45471</v>
      </c>
      <c r="H3378" s="27" t="s">
        <v>242</v>
      </c>
      <c r="I3378" s="27" t="s">
        <v>466</v>
      </c>
      <c r="J3378" s="27" t="s">
        <v>422</v>
      </c>
      <c r="K3378" s="27" t="s">
        <v>156</v>
      </c>
      <c r="L3378" s="27" t="n">
        <v>22</v>
      </c>
      <c r="M3378" s="27" t="n">
        <v>89</v>
      </c>
      <c r="N3378" s="27" t="s">
        <v>127</v>
      </c>
      <c r="O3378" s="27" t="s">
        <v>139</v>
      </c>
      <c r="P3378" s="27" t="s">
        <v>187</v>
      </c>
      <c r="Q3378" s="29" t="n">
        <v>4592.11</v>
      </c>
      <c r="R3378" s="27" t="s">
        <v>130</v>
      </c>
      <c r="S3378" s="27" t="s">
        <v>157</v>
      </c>
      <c r="T3378" s="27" t="n">
        <v>4</v>
      </c>
      <c r="U3378" s="27" t="n">
        <f aca="false">YEAR(E3378)</f>
        <v>2024</v>
      </c>
      <c r="V3378" s="27" t="str">
        <f aca="false">TEXT(E3378,"MMM-YYYY")</f>
        <v>Jun-2024</v>
      </c>
      <c r="W3378" s="27" t="n">
        <f aca="false">MONTH(E3378)</f>
        <v>6</v>
      </c>
      <c r="X3378" s="27" t="str">
        <f aca="false">TEXT(WEEKDAY(E3378,2),"0")&amp;" - "&amp;TEXT(E3378,"dddd")</f>
        <v>4 - Thursday</v>
      </c>
      <c r="Y3378" s="27" t="str">
        <f aca="false">_xlfn.IFS(C3378&lt;18,"Child (0-17)",C3378&lt;40,"Young Adult (18-39)",C3378&lt;60,"Adult (40-59)",TRUE(),"Senior (60+)")</f>
        <v>Young Adult (18-39)</v>
      </c>
      <c r="Z3378" s="27" t="n">
        <f aca="false">ROUND(G3378-E3378,0)</f>
        <v>1</v>
      </c>
      <c r="AA3378" s="27" t="n">
        <f aca="false">L3378+M3378</f>
        <v>111</v>
      </c>
      <c r="AB3378" s="27" t="n">
        <f aca="false">IFERROR(ROUND(Q3378/AA3378,2),0)</f>
        <v>41.37</v>
      </c>
      <c r="AC3378" s="27" t="str">
        <f aca="false">IF(AND(K3378="Critical",N3378="No"),"URGENT - No Bed","Normal")</f>
        <v>Normal</v>
      </c>
      <c r="AD3378" s="33" t="n">
        <f aca="false">INDEX(Lookup_Tables!$B$3:$B$12,MATCH(H3378,Lookup_Tables!$A$3:$A$12,0))</f>
        <v>3000000</v>
      </c>
      <c r="AE3378" s="27" t="str">
        <f aca="false">INDEX(Lookup_Tables!$C$3:$C$12,MATCH(H3378,Lookup_Tables!$A$3:$A$12,0))</f>
        <v>Dr. Pooja Iyer</v>
      </c>
      <c r="AF3378" s="27" t="str">
        <f aca="false">IFERROR(INDEX(Lookup_Tables!$F$16:$F$45,MATCH(I3378,Lookup_Tables!$E$16:$E$45,0)),"N/A")</f>
        <v>EMP212</v>
      </c>
      <c r="AG3378" s="27" t="n">
        <f aca="false">_xlfn.IFS(R3378="Recovered",4,R3378="Referred",3,R3378="Admitted",2,R3378="Deceased",1,TRUE(),0)</f>
        <v>4</v>
      </c>
      <c r="AH3378" s="27" t="str">
        <f aca="false">IF(T3378&gt;=4,"Satisfied",IF(T3378&gt;=3,"Neutral","Needs Improvement"))</f>
        <v>Satisfied</v>
      </c>
    </row>
    <row r="3379" customFormat="false" ht="15" hidden="false" customHeight="false" outlineLevel="0" collapsed="false">
      <c r="A3379" s="30" t="s">
        <v>6674</v>
      </c>
      <c r="B3379" s="30" t="s">
        <v>1893</v>
      </c>
      <c r="C3379" s="30" t="n">
        <v>3</v>
      </c>
      <c r="D3379" s="30" t="s">
        <v>181</v>
      </c>
      <c r="E3379" s="31" t="n">
        <v>45649</v>
      </c>
      <c r="F3379" s="30" t="s">
        <v>720</v>
      </c>
      <c r="G3379" s="31" t="n">
        <v>45650</v>
      </c>
      <c r="H3379" s="30" t="s">
        <v>183</v>
      </c>
      <c r="I3379" s="30" t="s">
        <v>430</v>
      </c>
      <c r="J3379" s="30" t="s">
        <v>431</v>
      </c>
      <c r="K3379" s="30" t="s">
        <v>138</v>
      </c>
      <c r="L3379" s="30" t="n">
        <v>32</v>
      </c>
      <c r="M3379" s="30" t="n">
        <v>24</v>
      </c>
      <c r="N3379" s="30" t="s">
        <v>127</v>
      </c>
      <c r="O3379" s="30" t="s">
        <v>139</v>
      </c>
      <c r="P3379" s="30" t="s">
        <v>140</v>
      </c>
      <c r="Q3379" s="32" t="n">
        <v>2194.33</v>
      </c>
      <c r="R3379" s="30" t="s">
        <v>130</v>
      </c>
      <c r="S3379" s="30" t="s">
        <v>223</v>
      </c>
      <c r="T3379" s="30" t="n">
        <v>2</v>
      </c>
      <c r="U3379" s="30" t="n">
        <f aca="false">YEAR(E3379)</f>
        <v>2024</v>
      </c>
      <c r="V3379" s="30" t="str">
        <f aca="false">TEXT(E3379,"MMM-YYYY")</f>
        <v>Dec-2024</v>
      </c>
      <c r="W3379" s="30" t="n">
        <f aca="false">MONTH(E3379)</f>
        <v>12</v>
      </c>
      <c r="X3379" s="30" t="str">
        <f aca="false">TEXT(WEEKDAY(E3379,2),"0")&amp;" - "&amp;TEXT(E3379,"dddd")</f>
        <v>1 - Monday</v>
      </c>
      <c r="Y3379" s="30" t="str">
        <f aca="false">_xlfn.IFS(C3379&lt;18,"Child (0-17)",C3379&lt;40,"Young Adult (18-39)",C3379&lt;60,"Adult (40-59)",TRUE(),"Senior (60+)")</f>
        <v>Child (0-17)</v>
      </c>
      <c r="Z3379" s="30" t="n">
        <f aca="false">ROUND(G3379-E3379,0)</f>
        <v>1</v>
      </c>
      <c r="AA3379" s="30" t="n">
        <f aca="false">L3379+M3379</f>
        <v>56</v>
      </c>
      <c r="AB3379" s="30" t="n">
        <f aca="false">IFERROR(ROUND(Q3379/AA3379,2),0)</f>
        <v>39.18</v>
      </c>
      <c r="AC3379" s="30" t="str">
        <f aca="false">IF(AND(K3379="Critical",N3379="No"),"URGENT - No Bed","Normal")</f>
        <v>Normal</v>
      </c>
      <c r="AD3379" s="34" t="n">
        <f aca="false">INDEX(Lookup_Tables!$B$3:$B$12,MATCH(H3379,Lookup_Tables!$A$3:$A$12,0))</f>
        <v>3100000</v>
      </c>
      <c r="AE3379" s="30" t="str">
        <f aca="false">INDEX(Lookup_Tables!$C$3:$C$12,MATCH(H3379,Lookup_Tables!$A$3:$A$12,0))</f>
        <v>Dr. Kavita Rao</v>
      </c>
      <c r="AF3379" s="30" t="str">
        <f aca="false">IFERROR(INDEX(Lookup_Tables!$F$16:$F$45,MATCH(I3379,Lookup_Tables!$E$16:$E$45,0)),"N/A")</f>
        <v>EMP224</v>
      </c>
      <c r="AG3379" s="30" t="n">
        <f aca="false">_xlfn.IFS(R3379="Recovered",4,R3379="Referred",3,R3379="Admitted",2,R3379="Deceased",1,TRUE(),0)</f>
        <v>4</v>
      </c>
      <c r="AH3379" s="30" t="str">
        <f aca="false">IF(T3379&gt;=4,"Satisfied",IF(T3379&gt;=3,"Neutral","Needs Improvement"))</f>
        <v>Needs Improvement</v>
      </c>
    </row>
    <row r="3380" customFormat="false" ht="15" hidden="false" customHeight="false" outlineLevel="0" collapsed="false">
      <c r="A3380" s="27" t="s">
        <v>4650</v>
      </c>
      <c r="B3380" s="27" t="s">
        <v>2256</v>
      </c>
      <c r="C3380" s="27" t="n">
        <v>48</v>
      </c>
      <c r="D3380" s="27" t="s">
        <v>121</v>
      </c>
      <c r="E3380" s="28" t="n">
        <v>45486</v>
      </c>
      <c r="F3380" s="27" t="s">
        <v>394</v>
      </c>
      <c r="G3380" s="28" t="n">
        <v>45487</v>
      </c>
      <c r="H3380" s="27" t="s">
        <v>206</v>
      </c>
      <c r="I3380" s="27" t="s">
        <v>207</v>
      </c>
      <c r="J3380" s="27" t="s">
        <v>233</v>
      </c>
      <c r="K3380" s="27" t="s">
        <v>138</v>
      </c>
      <c r="L3380" s="27" t="n">
        <v>55</v>
      </c>
      <c r="M3380" s="27" t="n">
        <v>44</v>
      </c>
      <c r="N3380" s="27" t="s">
        <v>127</v>
      </c>
      <c r="O3380" s="27" t="s">
        <v>139</v>
      </c>
      <c r="P3380" s="27" t="s">
        <v>129</v>
      </c>
      <c r="Q3380" s="29" t="n">
        <v>2071.62</v>
      </c>
      <c r="R3380" s="27" t="s">
        <v>130</v>
      </c>
      <c r="S3380" s="27" t="s">
        <v>178</v>
      </c>
      <c r="T3380" s="27" t="n">
        <v>4</v>
      </c>
      <c r="U3380" s="27" t="n">
        <f aca="false">YEAR(E3380)</f>
        <v>2024</v>
      </c>
      <c r="V3380" s="27" t="str">
        <f aca="false">TEXT(E3380,"MMM-YYYY")</f>
        <v>Jul-2024</v>
      </c>
      <c r="W3380" s="27" t="n">
        <f aca="false">MONTH(E3380)</f>
        <v>7</v>
      </c>
      <c r="X3380" s="27" t="str">
        <f aca="false">TEXT(WEEKDAY(E3380,2),"0")&amp;" - "&amp;TEXT(E3380,"dddd")</f>
        <v>6 - Saturday</v>
      </c>
      <c r="Y3380" s="27" t="str">
        <f aca="false">_xlfn.IFS(C3380&lt;18,"Child (0-17)",C3380&lt;40,"Young Adult (18-39)",C3380&lt;60,"Adult (40-59)",TRUE(),"Senior (60+)")</f>
        <v>Adult (40-59)</v>
      </c>
      <c r="Z3380" s="27" t="n">
        <f aca="false">ROUND(G3380-E3380,0)</f>
        <v>1</v>
      </c>
      <c r="AA3380" s="27" t="n">
        <f aca="false">L3380+M3380</f>
        <v>99</v>
      </c>
      <c r="AB3380" s="27" t="n">
        <f aca="false">IFERROR(ROUND(Q3380/AA3380,2),0)</f>
        <v>20.93</v>
      </c>
      <c r="AC3380" s="27" t="str">
        <f aca="false">IF(AND(K3380="Critical",N3380="No"),"URGENT - No Bed","Normal")</f>
        <v>Normal</v>
      </c>
      <c r="AD3380" s="33" t="n">
        <f aca="false">INDEX(Lookup_Tables!$B$3:$B$12,MATCH(H3380,Lookup_Tables!$A$3:$A$12,0))</f>
        <v>2800000</v>
      </c>
      <c r="AE3380" s="27" t="str">
        <f aca="false">INDEX(Lookup_Tables!$C$3:$C$12,MATCH(H3380,Lookup_Tables!$A$3:$A$12,0))</f>
        <v>Dr. Suresh Nair</v>
      </c>
      <c r="AF3380" s="27" t="str">
        <f aca="false">IFERROR(INDEX(Lookup_Tables!$F$16:$F$45,MATCH(I3380,Lookup_Tables!$E$16:$E$45,0)),"N/A")</f>
        <v>EMP209</v>
      </c>
      <c r="AG3380" s="27" t="n">
        <f aca="false">_xlfn.IFS(R3380="Recovered",4,R3380="Referred",3,R3380="Admitted",2,R3380="Deceased",1,TRUE(),0)</f>
        <v>4</v>
      </c>
      <c r="AH3380" s="27" t="str">
        <f aca="false">IF(T3380&gt;=4,"Satisfied",IF(T3380&gt;=3,"Neutral","Needs Improvement"))</f>
        <v>Satisfied</v>
      </c>
    </row>
    <row r="3381" customFormat="false" ht="15" hidden="false" customHeight="false" outlineLevel="0" collapsed="false">
      <c r="A3381" s="30" t="s">
        <v>5685</v>
      </c>
      <c r="B3381" s="30" t="s">
        <v>4382</v>
      </c>
      <c r="C3381" s="30" t="n">
        <v>83</v>
      </c>
      <c r="D3381" s="30" t="s">
        <v>181</v>
      </c>
      <c r="E3381" s="31" t="n">
        <v>45443</v>
      </c>
      <c r="F3381" s="30" t="s">
        <v>516</v>
      </c>
      <c r="G3381" s="31" t="n">
        <v>45443</v>
      </c>
      <c r="H3381" s="30" t="s">
        <v>236</v>
      </c>
      <c r="I3381" s="30" t="s">
        <v>237</v>
      </c>
      <c r="J3381" s="30" t="s">
        <v>287</v>
      </c>
      <c r="K3381" s="30" t="s">
        <v>156</v>
      </c>
      <c r="L3381" s="30" t="n">
        <v>66</v>
      </c>
      <c r="M3381" s="30" t="n">
        <v>63</v>
      </c>
      <c r="N3381" s="30" t="s">
        <v>127</v>
      </c>
      <c r="O3381" s="30" t="s">
        <v>171</v>
      </c>
      <c r="P3381" s="30" t="s">
        <v>140</v>
      </c>
      <c r="Q3381" s="32" t="n">
        <v>3566.42</v>
      </c>
      <c r="R3381" s="30" t="s">
        <v>268</v>
      </c>
      <c r="S3381" s="30" t="s">
        <v>164</v>
      </c>
      <c r="T3381" s="30" t="n">
        <v>3</v>
      </c>
      <c r="U3381" s="30" t="n">
        <f aca="false">YEAR(E3381)</f>
        <v>2024</v>
      </c>
      <c r="V3381" s="30" t="str">
        <f aca="false">TEXT(E3381,"MMM-YYYY")</f>
        <v>May-2024</v>
      </c>
      <c r="W3381" s="30" t="n">
        <f aca="false">MONTH(E3381)</f>
        <v>5</v>
      </c>
      <c r="X3381" s="30" t="str">
        <f aca="false">TEXT(WEEKDAY(E3381,2),"0")&amp;" - "&amp;TEXT(E3381,"dddd")</f>
        <v>5 - Friday</v>
      </c>
      <c r="Y3381" s="30" t="str">
        <f aca="false">_xlfn.IFS(C3381&lt;18,"Child (0-17)",C3381&lt;40,"Young Adult (18-39)",C3381&lt;60,"Adult (40-59)",TRUE(),"Senior (60+)")</f>
        <v>Senior (60+)</v>
      </c>
      <c r="Z3381" s="30" t="n">
        <f aca="false">ROUND(G3381-E3381,0)</f>
        <v>0</v>
      </c>
      <c r="AA3381" s="30" t="n">
        <f aca="false">L3381+M3381</f>
        <v>129</v>
      </c>
      <c r="AB3381" s="30" t="n">
        <f aca="false">IFERROR(ROUND(Q3381/AA3381,2),0)</f>
        <v>27.65</v>
      </c>
      <c r="AC3381" s="30" t="str">
        <f aca="false">IF(AND(K3381="Critical",N3381="No"),"URGENT - No Bed","Normal")</f>
        <v>Normal</v>
      </c>
      <c r="AD3381" s="34" t="n">
        <f aca="false">INDEX(Lookup_Tables!$B$3:$B$12,MATCH(H3381,Lookup_Tables!$A$3:$A$12,0))</f>
        <v>3900000</v>
      </c>
      <c r="AE3381" s="30" t="str">
        <f aca="false">INDEX(Lookup_Tables!$C$3:$C$12,MATCH(H3381,Lookup_Tables!$A$3:$A$12,0))</f>
        <v>Dr. Rina Mehta</v>
      </c>
      <c r="AF3381" s="30" t="str">
        <f aca="false">IFERROR(INDEX(Lookup_Tables!$F$16:$F$45,MATCH(I3381,Lookup_Tables!$E$16:$E$45,0)),"N/A")</f>
        <v>EMP215</v>
      </c>
      <c r="AG3381" s="30" t="n">
        <f aca="false">_xlfn.IFS(R3381="Recovered",4,R3381="Referred",3,R3381="Admitted",2,R3381="Deceased",1,TRUE(),0)</f>
        <v>3</v>
      </c>
      <c r="AH3381" s="30" t="str">
        <f aca="false">IF(T3381&gt;=4,"Satisfied",IF(T3381&gt;=3,"Neutral","Needs Improvement"))</f>
        <v>Neutral</v>
      </c>
    </row>
    <row r="3382" customFormat="false" ht="15" hidden="false" customHeight="false" outlineLevel="0" collapsed="false">
      <c r="A3382" s="27" t="s">
        <v>6694</v>
      </c>
      <c r="B3382" s="27" t="s">
        <v>6695</v>
      </c>
      <c r="C3382" s="27" t="n">
        <v>58</v>
      </c>
      <c r="D3382" s="27" t="s">
        <v>121</v>
      </c>
      <c r="E3382" s="28" t="n">
        <v>45543</v>
      </c>
      <c r="F3382" s="27" t="s">
        <v>195</v>
      </c>
      <c r="G3382" s="28" t="n">
        <v>45544</v>
      </c>
      <c r="H3382" s="27" t="s">
        <v>135</v>
      </c>
      <c r="I3382" s="27" t="s">
        <v>251</v>
      </c>
      <c r="J3382" s="27" t="s">
        <v>262</v>
      </c>
      <c r="K3382" s="27" t="s">
        <v>156</v>
      </c>
      <c r="L3382" s="27" t="n">
        <v>26</v>
      </c>
      <c r="M3382" s="27" t="n">
        <v>50</v>
      </c>
      <c r="N3382" s="27" t="s">
        <v>186</v>
      </c>
      <c r="O3382" s="27" t="s">
        <v>128</v>
      </c>
      <c r="P3382" s="27" t="s">
        <v>187</v>
      </c>
      <c r="Q3382" s="29" t="n">
        <v>2804.14</v>
      </c>
      <c r="R3382" s="27" t="s">
        <v>130</v>
      </c>
      <c r="S3382" s="27" t="s">
        <v>157</v>
      </c>
      <c r="T3382" s="27" t="n">
        <v>4</v>
      </c>
      <c r="U3382" s="27" t="n">
        <f aca="false">YEAR(E3382)</f>
        <v>2024</v>
      </c>
      <c r="V3382" s="27" t="str">
        <f aca="false">TEXT(E3382,"MMM-YYYY")</f>
        <v>Sep-2024</v>
      </c>
      <c r="W3382" s="27" t="n">
        <f aca="false">MONTH(E3382)</f>
        <v>9</v>
      </c>
      <c r="X3382" s="27" t="str">
        <f aca="false">TEXT(WEEKDAY(E3382,2),"0")&amp;" - "&amp;TEXT(E3382,"dddd")</f>
        <v>7 - Sunday</v>
      </c>
      <c r="Y3382" s="27" t="str">
        <f aca="false">_xlfn.IFS(C3382&lt;18,"Child (0-17)",C3382&lt;40,"Young Adult (18-39)",C3382&lt;60,"Adult (40-59)",TRUE(),"Senior (60+)")</f>
        <v>Adult (40-59)</v>
      </c>
      <c r="Z3382" s="27" t="n">
        <f aca="false">ROUND(G3382-E3382,0)</f>
        <v>1</v>
      </c>
      <c r="AA3382" s="27" t="n">
        <f aca="false">L3382+M3382</f>
        <v>76</v>
      </c>
      <c r="AB3382" s="27" t="n">
        <f aca="false">IFERROR(ROUND(Q3382/AA3382,2),0)</f>
        <v>36.9</v>
      </c>
      <c r="AC3382" s="27" t="str">
        <f aca="false">IF(AND(K3382="Critical",N3382="No"),"URGENT - No Bed","Normal")</f>
        <v>Normal</v>
      </c>
      <c r="AD3382" s="33" t="n">
        <f aca="false">INDEX(Lookup_Tables!$B$3:$B$12,MATCH(H3382,Lookup_Tables!$A$3:$A$12,0))</f>
        <v>4600000</v>
      </c>
      <c r="AE3382" s="27" t="str">
        <f aca="false">INDEX(Lookup_Tables!$C$3:$C$12,MATCH(H3382,Lookup_Tables!$A$3:$A$12,0))</f>
        <v>Dr. Farhan Khan</v>
      </c>
      <c r="AF3382" s="27" t="str">
        <f aca="false">IFERROR(INDEX(Lookup_Tables!$F$16:$F$45,MATCH(I3382,Lookup_Tables!$E$16:$E$45,0)),"N/A")</f>
        <v>EMP207</v>
      </c>
      <c r="AG3382" s="27" t="n">
        <f aca="false">_xlfn.IFS(R3382="Recovered",4,R3382="Referred",3,R3382="Admitted",2,R3382="Deceased",1,TRUE(),0)</f>
        <v>4</v>
      </c>
      <c r="AH3382" s="27" t="str">
        <f aca="false">IF(T3382&gt;=4,"Satisfied",IF(T3382&gt;=3,"Neutral","Needs Improvement"))</f>
        <v>Satisfied</v>
      </c>
    </row>
    <row r="3383" customFormat="false" ht="15" hidden="false" customHeight="false" outlineLevel="0" collapsed="false">
      <c r="A3383" s="30" t="s">
        <v>330</v>
      </c>
      <c r="B3383" s="30" t="s">
        <v>298</v>
      </c>
      <c r="C3383" s="30" t="n">
        <v>47</v>
      </c>
      <c r="D3383" s="30" t="s">
        <v>121</v>
      </c>
      <c r="E3383" s="31" t="n">
        <v>45429</v>
      </c>
      <c r="F3383" s="30" t="s">
        <v>331</v>
      </c>
      <c r="G3383" s="31" t="n">
        <v>45429</v>
      </c>
      <c r="H3383" s="30" t="s">
        <v>236</v>
      </c>
      <c r="I3383" s="30" t="s">
        <v>237</v>
      </c>
      <c r="J3383" s="30" t="s">
        <v>238</v>
      </c>
      <c r="K3383" s="30" t="s">
        <v>138</v>
      </c>
      <c r="L3383" s="30" t="n">
        <v>36</v>
      </c>
      <c r="M3383" s="30" t="n">
        <v>16</v>
      </c>
      <c r="N3383" s="30" t="s">
        <v>127</v>
      </c>
      <c r="O3383" s="30" t="s">
        <v>139</v>
      </c>
      <c r="P3383" s="30" t="s">
        <v>150</v>
      </c>
      <c r="Q3383" s="32" t="n">
        <v>1474.83</v>
      </c>
      <c r="R3383" s="30" t="s">
        <v>130</v>
      </c>
      <c r="S3383" s="30" t="s">
        <v>164</v>
      </c>
      <c r="T3383" s="30" t="n">
        <v>5</v>
      </c>
      <c r="U3383" s="30" t="n">
        <f aca="false">YEAR(E3383)</f>
        <v>2024</v>
      </c>
      <c r="V3383" s="30" t="str">
        <f aca="false">TEXT(E3383,"MMM-YYYY")</f>
        <v>May-2024</v>
      </c>
      <c r="W3383" s="30" t="n">
        <f aca="false">MONTH(E3383)</f>
        <v>5</v>
      </c>
      <c r="X3383" s="30" t="str">
        <f aca="false">TEXT(WEEKDAY(E3383,2),"0")&amp;" - "&amp;TEXT(E3383,"dddd")</f>
        <v>5 - Friday</v>
      </c>
      <c r="Y3383" s="30" t="str">
        <f aca="false">_xlfn.IFS(C3383&lt;18,"Child (0-17)",C3383&lt;40,"Young Adult (18-39)",C3383&lt;60,"Adult (40-59)",TRUE(),"Senior (60+)")</f>
        <v>Adult (40-59)</v>
      </c>
      <c r="Z3383" s="30" t="n">
        <f aca="false">ROUND(G3383-E3383,0)</f>
        <v>0</v>
      </c>
      <c r="AA3383" s="30" t="n">
        <f aca="false">L3383+M3383</f>
        <v>52</v>
      </c>
      <c r="AB3383" s="30" t="n">
        <f aca="false">IFERROR(ROUND(Q3383/AA3383,2),0)</f>
        <v>28.36</v>
      </c>
      <c r="AC3383" s="30" t="str">
        <f aca="false">IF(AND(K3383="Critical",N3383="No"),"URGENT - No Bed","Normal")</f>
        <v>Normal</v>
      </c>
      <c r="AD3383" s="34" t="n">
        <f aca="false">INDEX(Lookup_Tables!$B$3:$B$12,MATCH(H3383,Lookup_Tables!$A$3:$A$12,0))</f>
        <v>3900000</v>
      </c>
      <c r="AE3383" s="30" t="str">
        <f aca="false">INDEX(Lookup_Tables!$C$3:$C$12,MATCH(H3383,Lookup_Tables!$A$3:$A$12,0))</f>
        <v>Dr. Rina Mehta</v>
      </c>
      <c r="AF3383" s="30" t="str">
        <f aca="false">IFERROR(INDEX(Lookup_Tables!$F$16:$F$45,MATCH(I3383,Lookup_Tables!$E$16:$E$45,0)),"N/A")</f>
        <v>EMP215</v>
      </c>
      <c r="AG3383" s="30" t="n">
        <f aca="false">_xlfn.IFS(R3383="Recovered",4,R3383="Referred",3,R3383="Admitted",2,R3383="Deceased",1,TRUE(),0)</f>
        <v>4</v>
      </c>
      <c r="AH3383" s="30" t="str">
        <f aca="false">IF(T3383&gt;=4,"Satisfied",IF(T3383&gt;=3,"Neutral","Needs Improvement"))</f>
        <v>Satisfied</v>
      </c>
    </row>
    <row r="3384" customFormat="false" ht="15" hidden="false" customHeight="false" outlineLevel="0" collapsed="false">
      <c r="A3384" s="27" t="s">
        <v>2138</v>
      </c>
      <c r="B3384" s="27" t="s">
        <v>474</v>
      </c>
      <c r="C3384" s="27" t="n">
        <v>0</v>
      </c>
      <c r="D3384" s="27" t="s">
        <v>181</v>
      </c>
      <c r="E3384" s="28" t="n">
        <v>45515</v>
      </c>
      <c r="F3384" s="27" t="s">
        <v>876</v>
      </c>
      <c r="G3384" s="28" t="n">
        <v>45517</v>
      </c>
      <c r="H3384" s="27" t="s">
        <v>206</v>
      </c>
      <c r="I3384" s="27" t="s">
        <v>232</v>
      </c>
      <c r="J3384" s="27" t="s">
        <v>208</v>
      </c>
      <c r="K3384" s="27" t="s">
        <v>126</v>
      </c>
      <c r="L3384" s="27" t="n">
        <v>16</v>
      </c>
      <c r="M3384" s="27" t="n">
        <v>139</v>
      </c>
      <c r="N3384" s="27" t="s">
        <v>186</v>
      </c>
      <c r="O3384" s="27" t="s">
        <v>128</v>
      </c>
      <c r="P3384" s="27" t="s">
        <v>140</v>
      </c>
      <c r="Q3384" s="29" t="n">
        <v>8110.3</v>
      </c>
      <c r="R3384" s="27" t="s">
        <v>172</v>
      </c>
      <c r="S3384" s="27" t="s">
        <v>131</v>
      </c>
      <c r="T3384" s="27" t="n">
        <v>3</v>
      </c>
      <c r="U3384" s="27" t="n">
        <f aca="false">YEAR(E3384)</f>
        <v>2024</v>
      </c>
      <c r="V3384" s="27" t="str">
        <f aca="false">TEXT(E3384,"MMM-YYYY")</f>
        <v>Aug-2024</v>
      </c>
      <c r="W3384" s="27" t="n">
        <f aca="false">MONTH(E3384)</f>
        <v>8</v>
      </c>
      <c r="X3384" s="27" t="str">
        <f aca="false">TEXT(WEEKDAY(E3384,2),"0")&amp;" - "&amp;TEXT(E3384,"dddd")</f>
        <v>7 - Sunday</v>
      </c>
      <c r="Y3384" s="27" t="str">
        <f aca="false">_xlfn.IFS(C3384&lt;18,"Child (0-17)",C3384&lt;40,"Young Adult (18-39)",C3384&lt;60,"Adult (40-59)",TRUE(),"Senior (60+)")</f>
        <v>Child (0-17)</v>
      </c>
      <c r="Z3384" s="27" t="n">
        <f aca="false">ROUND(G3384-E3384,0)</f>
        <v>2</v>
      </c>
      <c r="AA3384" s="27" t="n">
        <f aca="false">L3384+M3384</f>
        <v>155</v>
      </c>
      <c r="AB3384" s="27" t="n">
        <f aca="false">IFERROR(ROUND(Q3384/AA3384,2),0)</f>
        <v>52.32</v>
      </c>
      <c r="AC3384" s="27" t="str">
        <f aca="false">IF(AND(K3384="Critical",N3384="No"),"URGENT - No Bed","Normal")</f>
        <v>Normal</v>
      </c>
      <c r="AD3384" s="33" t="n">
        <f aca="false">INDEX(Lookup_Tables!$B$3:$B$12,MATCH(H3384,Lookup_Tables!$A$3:$A$12,0))</f>
        <v>2800000</v>
      </c>
      <c r="AE3384" s="27" t="str">
        <f aca="false">INDEX(Lookup_Tables!$C$3:$C$12,MATCH(H3384,Lookup_Tables!$A$3:$A$12,0))</f>
        <v>Dr. Suresh Nair</v>
      </c>
      <c r="AF3384" s="27" t="str">
        <f aca="false">IFERROR(INDEX(Lookup_Tables!$F$16:$F$45,MATCH(I3384,Lookup_Tables!$E$16:$E$45,0)),"N/A")</f>
        <v>EMP210</v>
      </c>
      <c r="AG3384" s="27" t="n">
        <f aca="false">_xlfn.IFS(R3384="Recovered",4,R3384="Referred",3,R3384="Admitted",2,R3384="Deceased",1,TRUE(),0)</f>
        <v>2</v>
      </c>
      <c r="AH3384" s="27" t="str">
        <f aca="false">IF(T3384&gt;=4,"Satisfied",IF(T3384&gt;=3,"Neutral","Needs Improvement"))</f>
        <v>Neutral</v>
      </c>
    </row>
    <row r="3385" customFormat="false" ht="15" hidden="false" customHeight="false" outlineLevel="0" collapsed="false">
      <c r="A3385" s="30" t="s">
        <v>1849</v>
      </c>
      <c r="B3385" s="30" t="s">
        <v>1850</v>
      </c>
      <c r="C3385" s="30" t="n">
        <v>84</v>
      </c>
      <c r="D3385" s="30" t="s">
        <v>121</v>
      </c>
      <c r="E3385" s="31" t="n">
        <v>45314</v>
      </c>
      <c r="F3385" s="30" t="s">
        <v>1449</v>
      </c>
      <c r="G3385" s="31" t="n">
        <v>45316</v>
      </c>
      <c r="H3385" s="30" t="s">
        <v>123</v>
      </c>
      <c r="I3385" s="30" t="s">
        <v>155</v>
      </c>
      <c r="J3385" s="30" t="s">
        <v>125</v>
      </c>
      <c r="K3385" s="30" t="s">
        <v>156</v>
      </c>
      <c r="L3385" s="30" t="n">
        <v>61</v>
      </c>
      <c r="M3385" s="30" t="n">
        <v>42</v>
      </c>
      <c r="N3385" s="30" t="s">
        <v>127</v>
      </c>
      <c r="O3385" s="30" t="s">
        <v>128</v>
      </c>
      <c r="P3385" s="30" t="s">
        <v>150</v>
      </c>
      <c r="Q3385" s="32" t="n">
        <v>3179.02</v>
      </c>
      <c r="R3385" s="30" t="s">
        <v>130</v>
      </c>
      <c r="S3385" s="30" t="s">
        <v>335</v>
      </c>
      <c r="T3385" s="30" t="n">
        <v>4</v>
      </c>
      <c r="U3385" s="30" t="n">
        <f aca="false">YEAR(E3385)</f>
        <v>2024</v>
      </c>
      <c r="V3385" s="30" t="str">
        <f aca="false">TEXT(E3385,"MMM-YYYY")</f>
        <v>Jan-2024</v>
      </c>
      <c r="W3385" s="30" t="n">
        <f aca="false">MONTH(E3385)</f>
        <v>1</v>
      </c>
      <c r="X3385" s="30" t="str">
        <f aca="false">TEXT(WEEKDAY(E3385,2),"0")&amp;" - "&amp;TEXT(E3385,"dddd")</f>
        <v>2 - Tuesday</v>
      </c>
      <c r="Y3385" s="30" t="str">
        <f aca="false">_xlfn.IFS(C3385&lt;18,"Child (0-17)",C3385&lt;40,"Young Adult (18-39)",C3385&lt;60,"Adult (40-59)",TRUE(),"Senior (60+)")</f>
        <v>Senior (60+)</v>
      </c>
      <c r="Z3385" s="30" t="n">
        <f aca="false">ROUND(G3385-E3385,0)</f>
        <v>2</v>
      </c>
      <c r="AA3385" s="30" t="n">
        <f aca="false">L3385+M3385</f>
        <v>103</v>
      </c>
      <c r="AB3385" s="30" t="n">
        <f aca="false">IFERROR(ROUND(Q3385/AA3385,2),0)</f>
        <v>30.86</v>
      </c>
      <c r="AC3385" s="30" t="str">
        <f aca="false">IF(AND(K3385="Critical",N3385="No"),"URGENT - No Bed","Normal")</f>
        <v>Normal</v>
      </c>
      <c r="AD3385" s="34" t="n">
        <f aca="false">INDEX(Lookup_Tables!$B$3:$B$12,MATCH(H3385,Lookup_Tables!$A$3:$A$12,0))</f>
        <v>2200000</v>
      </c>
      <c r="AE3385" s="30" t="str">
        <f aca="false">INDEX(Lookup_Tables!$C$3:$C$12,MATCH(H3385,Lookup_Tables!$A$3:$A$12,0))</f>
        <v>Dr. Rohan Das</v>
      </c>
      <c r="AF3385" s="30" t="str">
        <f aca="false">IFERROR(INDEX(Lookup_Tables!$F$16:$F$45,MATCH(I3385,Lookup_Tables!$E$16:$E$45,0)),"N/A")</f>
        <v>EMP203</v>
      </c>
      <c r="AG3385" s="30" t="n">
        <f aca="false">_xlfn.IFS(R3385="Recovered",4,R3385="Referred",3,R3385="Admitted",2,R3385="Deceased",1,TRUE(),0)</f>
        <v>4</v>
      </c>
      <c r="AH3385" s="30" t="str">
        <f aca="false">IF(T3385&gt;=4,"Satisfied",IF(T3385&gt;=3,"Neutral","Needs Improvement"))</f>
        <v>Satisfied</v>
      </c>
    </row>
    <row r="3386" customFormat="false" ht="15" hidden="false" customHeight="false" outlineLevel="0" collapsed="false">
      <c r="A3386" s="27" t="s">
        <v>2296</v>
      </c>
      <c r="B3386" s="27" t="s">
        <v>2297</v>
      </c>
      <c r="C3386" s="27" t="n">
        <v>75</v>
      </c>
      <c r="D3386" s="27" t="s">
        <v>181</v>
      </c>
      <c r="E3386" s="28" t="n">
        <v>45347</v>
      </c>
      <c r="F3386" s="27" t="s">
        <v>250</v>
      </c>
      <c r="G3386" s="28" t="n">
        <v>45350</v>
      </c>
      <c r="H3386" s="27" t="s">
        <v>206</v>
      </c>
      <c r="I3386" s="27" t="s">
        <v>232</v>
      </c>
      <c r="J3386" s="27" t="s">
        <v>469</v>
      </c>
      <c r="K3386" s="27" t="s">
        <v>156</v>
      </c>
      <c r="L3386" s="27" t="n">
        <v>73</v>
      </c>
      <c r="M3386" s="27" t="n">
        <v>85</v>
      </c>
      <c r="N3386" s="27" t="s">
        <v>186</v>
      </c>
      <c r="O3386" s="27" t="s">
        <v>171</v>
      </c>
      <c r="P3386" s="27" t="s">
        <v>140</v>
      </c>
      <c r="Q3386" s="29" t="n">
        <v>4418.42</v>
      </c>
      <c r="R3386" s="27" t="s">
        <v>130</v>
      </c>
      <c r="S3386" s="27" t="s">
        <v>178</v>
      </c>
      <c r="T3386" s="27" t="n">
        <v>3</v>
      </c>
      <c r="U3386" s="27" t="n">
        <f aca="false">YEAR(E3386)</f>
        <v>2024</v>
      </c>
      <c r="V3386" s="27" t="str">
        <f aca="false">TEXT(E3386,"MMM-YYYY")</f>
        <v>Feb-2024</v>
      </c>
      <c r="W3386" s="27" t="n">
        <f aca="false">MONTH(E3386)</f>
        <v>2</v>
      </c>
      <c r="X3386" s="27" t="str">
        <f aca="false">TEXT(WEEKDAY(E3386,2),"0")&amp;" - "&amp;TEXT(E3386,"dddd")</f>
        <v>7 - Sunday</v>
      </c>
      <c r="Y3386" s="27" t="str">
        <f aca="false">_xlfn.IFS(C3386&lt;18,"Child (0-17)",C3386&lt;40,"Young Adult (18-39)",C3386&lt;60,"Adult (40-59)",TRUE(),"Senior (60+)")</f>
        <v>Senior (60+)</v>
      </c>
      <c r="Z3386" s="27" t="n">
        <f aca="false">ROUND(G3386-E3386,0)</f>
        <v>3</v>
      </c>
      <c r="AA3386" s="27" t="n">
        <f aca="false">L3386+M3386</f>
        <v>158</v>
      </c>
      <c r="AB3386" s="27" t="n">
        <f aca="false">IFERROR(ROUND(Q3386/AA3386,2),0)</f>
        <v>27.96</v>
      </c>
      <c r="AC3386" s="27" t="str">
        <f aca="false">IF(AND(K3386="Critical",N3386="No"),"URGENT - No Bed","Normal")</f>
        <v>Normal</v>
      </c>
      <c r="AD3386" s="33" t="n">
        <f aca="false">INDEX(Lookup_Tables!$B$3:$B$12,MATCH(H3386,Lookup_Tables!$A$3:$A$12,0))</f>
        <v>2800000</v>
      </c>
      <c r="AE3386" s="27" t="str">
        <f aca="false">INDEX(Lookup_Tables!$C$3:$C$12,MATCH(H3386,Lookup_Tables!$A$3:$A$12,0))</f>
        <v>Dr. Suresh Nair</v>
      </c>
      <c r="AF3386" s="27" t="str">
        <f aca="false">IFERROR(INDEX(Lookup_Tables!$F$16:$F$45,MATCH(I3386,Lookup_Tables!$E$16:$E$45,0)),"N/A")</f>
        <v>EMP210</v>
      </c>
      <c r="AG3386" s="27" t="n">
        <f aca="false">_xlfn.IFS(R3386="Recovered",4,R3386="Referred",3,R3386="Admitted",2,R3386="Deceased",1,TRUE(),0)</f>
        <v>4</v>
      </c>
      <c r="AH3386" s="27" t="str">
        <f aca="false">IF(T3386&gt;=4,"Satisfied",IF(T3386&gt;=3,"Neutral","Needs Improvement"))</f>
        <v>Neutral</v>
      </c>
    </row>
    <row r="3387" customFormat="false" ht="15" hidden="false" customHeight="false" outlineLevel="0" collapsed="false">
      <c r="A3387" s="30" t="s">
        <v>6722</v>
      </c>
      <c r="B3387" s="30" t="s">
        <v>3241</v>
      </c>
      <c r="C3387" s="30" t="n">
        <v>41</v>
      </c>
      <c r="D3387" s="30" t="s">
        <v>121</v>
      </c>
      <c r="E3387" s="31" t="n">
        <v>45559</v>
      </c>
      <c r="F3387" s="30" t="s">
        <v>753</v>
      </c>
      <c r="G3387" s="31" t="n">
        <v>45562</v>
      </c>
      <c r="H3387" s="30" t="s">
        <v>217</v>
      </c>
      <c r="I3387" s="30" t="s">
        <v>344</v>
      </c>
      <c r="J3387" s="30" t="s">
        <v>283</v>
      </c>
      <c r="K3387" s="30" t="s">
        <v>156</v>
      </c>
      <c r="L3387" s="30" t="n">
        <v>28</v>
      </c>
      <c r="M3387" s="30" t="n">
        <v>82</v>
      </c>
      <c r="N3387" s="30" t="s">
        <v>127</v>
      </c>
      <c r="O3387" s="30" t="s">
        <v>171</v>
      </c>
      <c r="P3387" s="30" t="s">
        <v>150</v>
      </c>
      <c r="Q3387" s="32" t="n">
        <v>3930.81</v>
      </c>
      <c r="R3387" s="30" t="s">
        <v>130</v>
      </c>
      <c r="S3387" s="30" t="s">
        <v>151</v>
      </c>
      <c r="T3387" s="30" t="n">
        <v>4</v>
      </c>
      <c r="U3387" s="30" t="n">
        <f aca="false">YEAR(E3387)</f>
        <v>2024</v>
      </c>
      <c r="V3387" s="30" t="str">
        <f aca="false">TEXT(E3387,"MMM-YYYY")</f>
        <v>Sep-2024</v>
      </c>
      <c r="W3387" s="30" t="n">
        <f aca="false">MONTH(E3387)</f>
        <v>9</v>
      </c>
      <c r="X3387" s="30" t="str">
        <f aca="false">TEXT(WEEKDAY(E3387,2),"0")&amp;" - "&amp;TEXT(E3387,"dddd")</f>
        <v>2 - Tuesday</v>
      </c>
      <c r="Y3387" s="30" t="str">
        <f aca="false">_xlfn.IFS(C3387&lt;18,"Child (0-17)",C3387&lt;40,"Young Adult (18-39)",C3387&lt;60,"Adult (40-59)",TRUE(),"Senior (60+)")</f>
        <v>Adult (40-59)</v>
      </c>
      <c r="Z3387" s="30" t="n">
        <f aca="false">ROUND(G3387-E3387,0)</f>
        <v>3</v>
      </c>
      <c r="AA3387" s="30" t="n">
        <f aca="false">L3387+M3387</f>
        <v>110</v>
      </c>
      <c r="AB3387" s="30" t="n">
        <f aca="false">IFERROR(ROUND(Q3387/AA3387,2),0)</f>
        <v>35.73</v>
      </c>
      <c r="AC3387" s="30" t="str">
        <f aca="false">IF(AND(K3387="Critical",N3387="No"),"URGENT - No Bed","Normal")</f>
        <v>Normal</v>
      </c>
      <c r="AD3387" s="34" t="n">
        <f aca="false">INDEX(Lookup_Tables!$B$3:$B$12,MATCH(H3387,Lookup_Tables!$A$3:$A$12,0))</f>
        <v>4200000</v>
      </c>
      <c r="AE3387" s="30" t="str">
        <f aca="false">INDEX(Lookup_Tables!$C$3:$C$12,MATCH(H3387,Lookup_Tables!$A$3:$A$12,0))</f>
        <v>Dr. Anil Kapoor</v>
      </c>
      <c r="AF3387" s="30" t="str">
        <f aca="false">IFERROR(INDEX(Lookup_Tables!$F$16:$F$45,MATCH(I3387,Lookup_Tables!$E$16:$E$45,0)),"N/A")</f>
        <v>EMP201</v>
      </c>
      <c r="AG3387" s="30" t="n">
        <f aca="false">_xlfn.IFS(R3387="Recovered",4,R3387="Referred",3,R3387="Admitted",2,R3387="Deceased",1,TRUE(),0)</f>
        <v>4</v>
      </c>
      <c r="AH3387" s="30" t="str">
        <f aca="false">IF(T3387&gt;=4,"Satisfied",IF(T3387&gt;=3,"Neutral","Needs Improvement"))</f>
        <v>Satisfied</v>
      </c>
    </row>
    <row r="3388" customFormat="false" ht="15" hidden="false" customHeight="false" outlineLevel="0" collapsed="false">
      <c r="A3388" s="27" t="s">
        <v>3787</v>
      </c>
      <c r="B3388" s="27" t="s">
        <v>1520</v>
      </c>
      <c r="C3388" s="27" t="n">
        <v>0</v>
      </c>
      <c r="D3388" s="27" t="s">
        <v>181</v>
      </c>
      <c r="E3388" s="28" t="n">
        <v>45626</v>
      </c>
      <c r="F3388" s="27" t="s">
        <v>1073</v>
      </c>
      <c r="G3388" s="28" t="n">
        <v>45639</v>
      </c>
      <c r="H3388" s="27" t="s">
        <v>183</v>
      </c>
      <c r="I3388" s="27" t="s">
        <v>430</v>
      </c>
      <c r="J3388" s="27" t="s">
        <v>185</v>
      </c>
      <c r="K3388" s="27" t="s">
        <v>202</v>
      </c>
      <c r="L3388" s="27" t="n">
        <v>19</v>
      </c>
      <c r="M3388" s="27" t="n">
        <v>188</v>
      </c>
      <c r="N3388" s="27" t="s">
        <v>186</v>
      </c>
      <c r="O3388" s="27" t="s">
        <v>128</v>
      </c>
      <c r="P3388" s="27" t="s">
        <v>150</v>
      </c>
      <c r="Q3388" s="29" t="n">
        <v>17877</v>
      </c>
      <c r="R3388" s="27" t="s">
        <v>462</v>
      </c>
      <c r="S3388" s="27" t="s">
        <v>192</v>
      </c>
      <c r="T3388" s="27" t="n">
        <v>2</v>
      </c>
      <c r="U3388" s="27" t="n">
        <f aca="false">YEAR(E3388)</f>
        <v>2024</v>
      </c>
      <c r="V3388" s="27" t="str">
        <f aca="false">TEXT(E3388,"MMM-YYYY")</f>
        <v>Nov-2024</v>
      </c>
      <c r="W3388" s="27" t="n">
        <f aca="false">MONTH(E3388)</f>
        <v>11</v>
      </c>
      <c r="X3388" s="27" t="str">
        <f aca="false">TEXT(WEEKDAY(E3388,2),"0")&amp;" - "&amp;TEXT(E3388,"dddd")</f>
        <v>6 - Saturday</v>
      </c>
      <c r="Y3388" s="27" t="str">
        <f aca="false">_xlfn.IFS(C3388&lt;18,"Child (0-17)",C3388&lt;40,"Young Adult (18-39)",C3388&lt;60,"Adult (40-59)",TRUE(),"Senior (60+)")</f>
        <v>Child (0-17)</v>
      </c>
      <c r="Z3388" s="27" t="n">
        <f aca="false">ROUND(G3388-E3388,0)</f>
        <v>13</v>
      </c>
      <c r="AA3388" s="27" t="n">
        <f aca="false">L3388+M3388</f>
        <v>207</v>
      </c>
      <c r="AB3388" s="27" t="n">
        <f aca="false">IFERROR(ROUND(Q3388/AA3388,2),0)</f>
        <v>86.36</v>
      </c>
      <c r="AC3388" s="27" t="str">
        <f aca="false">IF(AND(K3388="Critical",N3388="No"),"URGENT - No Bed","Normal")</f>
        <v>Normal</v>
      </c>
      <c r="AD3388" s="33" t="n">
        <f aca="false">INDEX(Lookup_Tables!$B$3:$B$12,MATCH(H3388,Lookup_Tables!$A$3:$A$12,0))</f>
        <v>3100000</v>
      </c>
      <c r="AE3388" s="27" t="str">
        <f aca="false">INDEX(Lookup_Tables!$C$3:$C$12,MATCH(H3388,Lookup_Tables!$A$3:$A$12,0))</f>
        <v>Dr. Kavita Rao</v>
      </c>
      <c r="AF3388" s="27" t="str">
        <f aca="false">IFERROR(INDEX(Lookup_Tables!$F$16:$F$45,MATCH(I3388,Lookup_Tables!$E$16:$E$45,0)),"N/A")</f>
        <v>EMP224</v>
      </c>
      <c r="AG3388" s="27" t="n">
        <f aca="false">_xlfn.IFS(R3388="Recovered",4,R3388="Referred",3,R3388="Admitted",2,R3388="Deceased",1,TRUE(),0)</f>
        <v>1</v>
      </c>
      <c r="AH3388" s="27" t="str">
        <f aca="false">IF(T3388&gt;=4,"Satisfied",IF(T3388&gt;=3,"Neutral","Needs Improvement"))</f>
        <v>Needs Improvement</v>
      </c>
    </row>
    <row r="3389" customFormat="false" ht="15" hidden="false" customHeight="false" outlineLevel="0" collapsed="false">
      <c r="A3389" s="30" t="s">
        <v>3483</v>
      </c>
      <c r="B3389" s="30" t="s">
        <v>322</v>
      </c>
      <c r="C3389" s="30" t="n">
        <v>20</v>
      </c>
      <c r="D3389" s="30" t="s">
        <v>181</v>
      </c>
      <c r="E3389" s="31" t="n">
        <v>45646</v>
      </c>
      <c r="F3389" s="30" t="s">
        <v>1320</v>
      </c>
      <c r="G3389" s="31" t="n">
        <v>45648</v>
      </c>
      <c r="H3389" s="30" t="s">
        <v>242</v>
      </c>
      <c r="I3389" s="30" t="s">
        <v>243</v>
      </c>
      <c r="J3389" s="30" t="s">
        <v>363</v>
      </c>
      <c r="K3389" s="30" t="s">
        <v>156</v>
      </c>
      <c r="L3389" s="30" t="n">
        <v>21</v>
      </c>
      <c r="M3389" s="30" t="n">
        <v>73</v>
      </c>
      <c r="N3389" s="30" t="s">
        <v>127</v>
      </c>
      <c r="O3389" s="30" t="s">
        <v>149</v>
      </c>
      <c r="P3389" s="30" t="s">
        <v>129</v>
      </c>
      <c r="Q3389" s="32" t="n">
        <v>4293.93</v>
      </c>
      <c r="R3389" s="30" t="s">
        <v>130</v>
      </c>
      <c r="S3389" s="30" t="s">
        <v>335</v>
      </c>
      <c r="T3389" s="30" t="n">
        <v>5</v>
      </c>
      <c r="U3389" s="30" t="n">
        <f aca="false">YEAR(E3389)</f>
        <v>2024</v>
      </c>
      <c r="V3389" s="30" t="str">
        <f aca="false">TEXT(E3389,"MMM-YYYY")</f>
        <v>Dec-2024</v>
      </c>
      <c r="W3389" s="30" t="n">
        <f aca="false">MONTH(E3389)</f>
        <v>12</v>
      </c>
      <c r="X3389" s="30" t="str">
        <f aca="false">TEXT(WEEKDAY(E3389,2),"0")&amp;" - "&amp;TEXT(E3389,"dddd")</f>
        <v>5 - Friday</v>
      </c>
      <c r="Y3389" s="30" t="str">
        <f aca="false">_xlfn.IFS(C3389&lt;18,"Child (0-17)",C3389&lt;40,"Young Adult (18-39)",C3389&lt;60,"Adult (40-59)",TRUE(),"Senior (60+)")</f>
        <v>Young Adult (18-39)</v>
      </c>
      <c r="Z3389" s="30" t="n">
        <f aca="false">ROUND(G3389-E3389,0)</f>
        <v>2</v>
      </c>
      <c r="AA3389" s="30" t="n">
        <f aca="false">L3389+M3389</f>
        <v>94</v>
      </c>
      <c r="AB3389" s="30" t="n">
        <f aca="false">IFERROR(ROUND(Q3389/AA3389,2),0)</f>
        <v>45.68</v>
      </c>
      <c r="AC3389" s="30" t="str">
        <f aca="false">IF(AND(K3389="Critical",N3389="No"),"URGENT - No Bed","Normal")</f>
        <v>Normal</v>
      </c>
      <c r="AD3389" s="34" t="n">
        <f aca="false">INDEX(Lookup_Tables!$B$3:$B$12,MATCH(H3389,Lookup_Tables!$A$3:$A$12,0))</f>
        <v>3000000</v>
      </c>
      <c r="AE3389" s="30" t="str">
        <f aca="false">INDEX(Lookup_Tables!$C$3:$C$12,MATCH(H3389,Lookup_Tables!$A$3:$A$12,0))</f>
        <v>Dr. Pooja Iyer</v>
      </c>
      <c r="AF3389" s="30" t="str">
        <f aca="false">IFERROR(INDEX(Lookup_Tables!$F$16:$F$45,MATCH(I3389,Lookup_Tables!$E$16:$E$45,0)),"N/A")</f>
        <v>EMP214</v>
      </c>
      <c r="AG3389" s="30" t="n">
        <f aca="false">_xlfn.IFS(R3389="Recovered",4,R3389="Referred",3,R3389="Admitted",2,R3389="Deceased",1,TRUE(),0)</f>
        <v>4</v>
      </c>
      <c r="AH3389" s="30" t="str">
        <f aca="false">IF(T3389&gt;=4,"Satisfied",IF(T3389&gt;=3,"Neutral","Needs Improvement"))</f>
        <v>Satisfied</v>
      </c>
    </row>
    <row r="3390" customFormat="false" ht="15" hidden="false" customHeight="false" outlineLevel="0" collapsed="false">
      <c r="A3390" s="27" t="s">
        <v>3099</v>
      </c>
      <c r="B3390" s="27" t="s">
        <v>3028</v>
      </c>
      <c r="C3390" s="27" t="n">
        <v>59</v>
      </c>
      <c r="D3390" s="27" t="s">
        <v>181</v>
      </c>
      <c r="E3390" s="28" t="n">
        <v>45543</v>
      </c>
      <c r="F3390" s="27" t="s">
        <v>1749</v>
      </c>
      <c r="G3390" s="28" t="n">
        <v>45543</v>
      </c>
      <c r="H3390" s="27" t="s">
        <v>161</v>
      </c>
      <c r="I3390" s="27" t="s">
        <v>320</v>
      </c>
      <c r="J3390" s="27" t="s">
        <v>426</v>
      </c>
      <c r="K3390" s="27" t="s">
        <v>156</v>
      </c>
      <c r="L3390" s="27" t="n">
        <v>72</v>
      </c>
      <c r="M3390" s="27" t="n">
        <v>64</v>
      </c>
      <c r="N3390" s="27" t="s">
        <v>127</v>
      </c>
      <c r="O3390" s="27" t="s">
        <v>149</v>
      </c>
      <c r="P3390" s="27" t="s">
        <v>140</v>
      </c>
      <c r="Q3390" s="29" t="n">
        <v>4326.92</v>
      </c>
      <c r="R3390" s="27" t="s">
        <v>130</v>
      </c>
      <c r="S3390" s="27" t="s">
        <v>131</v>
      </c>
      <c r="T3390" s="27" t="n">
        <v>4</v>
      </c>
      <c r="U3390" s="27" t="n">
        <f aca="false">YEAR(E3390)</f>
        <v>2024</v>
      </c>
      <c r="V3390" s="27" t="str">
        <f aca="false">TEXT(E3390,"MMM-YYYY")</f>
        <v>Sep-2024</v>
      </c>
      <c r="W3390" s="27" t="n">
        <f aca="false">MONTH(E3390)</f>
        <v>9</v>
      </c>
      <c r="X3390" s="27" t="str">
        <f aca="false">TEXT(WEEKDAY(E3390,2),"0")&amp;" - "&amp;TEXT(E3390,"dddd")</f>
        <v>7 - Sunday</v>
      </c>
      <c r="Y3390" s="27" t="str">
        <f aca="false">_xlfn.IFS(C3390&lt;18,"Child (0-17)",C3390&lt;40,"Young Adult (18-39)",C3390&lt;60,"Adult (40-59)",TRUE(),"Senior (60+)")</f>
        <v>Adult (40-59)</v>
      </c>
      <c r="Z3390" s="27" t="n">
        <f aca="false">ROUND(G3390-E3390,0)</f>
        <v>0</v>
      </c>
      <c r="AA3390" s="27" t="n">
        <f aca="false">L3390+M3390</f>
        <v>136</v>
      </c>
      <c r="AB3390" s="27" t="n">
        <f aca="false">IFERROR(ROUND(Q3390/AA3390,2),0)</f>
        <v>31.82</v>
      </c>
      <c r="AC3390" s="27" t="str">
        <f aca="false">IF(AND(K3390="Critical",N3390="No"),"URGENT - No Bed","Normal")</f>
        <v>Normal</v>
      </c>
      <c r="AD3390" s="33" t="n">
        <f aca="false">INDEX(Lookup_Tables!$B$3:$B$12,MATCH(H3390,Lookup_Tables!$A$3:$A$12,0))</f>
        <v>3600000</v>
      </c>
      <c r="AE3390" s="27" t="str">
        <f aca="false">INDEX(Lookup_Tables!$C$3:$C$12,MATCH(H3390,Lookup_Tables!$A$3:$A$12,0))</f>
        <v>Dr. Sameer Joshi</v>
      </c>
      <c r="AF3390" s="27" t="str">
        <f aca="false">IFERROR(INDEX(Lookup_Tables!$F$16:$F$45,MATCH(I3390,Lookup_Tables!$E$16:$E$45,0)),"N/A")</f>
        <v>EMP223</v>
      </c>
      <c r="AG3390" s="27" t="n">
        <f aca="false">_xlfn.IFS(R3390="Recovered",4,R3390="Referred",3,R3390="Admitted",2,R3390="Deceased",1,TRUE(),0)</f>
        <v>4</v>
      </c>
      <c r="AH3390" s="27" t="str">
        <f aca="false">IF(T3390&gt;=4,"Satisfied",IF(T3390&gt;=3,"Neutral","Needs Improvement"))</f>
        <v>Satisfied</v>
      </c>
    </row>
    <row r="3391" customFormat="false" ht="15" hidden="false" customHeight="false" outlineLevel="0" collapsed="false">
      <c r="A3391" s="30" t="s">
        <v>5234</v>
      </c>
      <c r="B3391" s="30" t="s">
        <v>2918</v>
      </c>
      <c r="C3391" s="30" t="n">
        <v>58</v>
      </c>
      <c r="D3391" s="30" t="s">
        <v>121</v>
      </c>
      <c r="E3391" s="31" t="n">
        <v>45596</v>
      </c>
      <c r="F3391" s="30" t="s">
        <v>931</v>
      </c>
      <c r="G3391" s="31" t="n">
        <v>45599</v>
      </c>
      <c r="H3391" s="30" t="s">
        <v>217</v>
      </c>
      <c r="I3391" s="30" t="s">
        <v>344</v>
      </c>
      <c r="J3391" s="30" t="s">
        <v>483</v>
      </c>
      <c r="K3391" s="30" t="s">
        <v>156</v>
      </c>
      <c r="L3391" s="30" t="n">
        <v>23</v>
      </c>
      <c r="M3391" s="30" t="n">
        <v>70</v>
      </c>
      <c r="N3391" s="30" t="s">
        <v>186</v>
      </c>
      <c r="O3391" s="30" t="s">
        <v>139</v>
      </c>
      <c r="P3391" s="30" t="s">
        <v>150</v>
      </c>
      <c r="Q3391" s="32" t="n">
        <v>3455.06</v>
      </c>
      <c r="R3391" s="30" t="s">
        <v>130</v>
      </c>
      <c r="S3391" s="30" t="s">
        <v>192</v>
      </c>
      <c r="T3391" s="30" t="n">
        <v>4</v>
      </c>
      <c r="U3391" s="30" t="n">
        <f aca="false">YEAR(E3391)</f>
        <v>2024</v>
      </c>
      <c r="V3391" s="30" t="str">
        <f aca="false">TEXT(E3391,"MMM-YYYY")</f>
        <v>Oct-2024</v>
      </c>
      <c r="W3391" s="30" t="n">
        <f aca="false">MONTH(E3391)</f>
        <v>10</v>
      </c>
      <c r="X3391" s="30" t="str">
        <f aca="false">TEXT(WEEKDAY(E3391,2),"0")&amp;" - "&amp;TEXT(E3391,"dddd")</f>
        <v>4 - Thursday</v>
      </c>
      <c r="Y3391" s="30" t="str">
        <f aca="false">_xlfn.IFS(C3391&lt;18,"Child (0-17)",C3391&lt;40,"Young Adult (18-39)",C3391&lt;60,"Adult (40-59)",TRUE(),"Senior (60+)")</f>
        <v>Adult (40-59)</v>
      </c>
      <c r="Z3391" s="30" t="n">
        <f aca="false">ROUND(G3391-E3391,0)</f>
        <v>3</v>
      </c>
      <c r="AA3391" s="30" t="n">
        <f aca="false">L3391+M3391</f>
        <v>93</v>
      </c>
      <c r="AB3391" s="30" t="n">
        <f aca="false">IFERROR(ROUND(Q3391/AA3391,2),0)</f>
        <v>37.15</v>
      </c>
      <c r="AC3391" s="30" t="str">
        <f aca="false">IF(AND(K3391="Critical",N3391="No"),"URGENT - No Bed","Normal")</f>
        <v>Normal</v>
      </c>
      <c r="AD3391" s="34" t="n">
        <f aca="false">INDEX(Lookup_Tables!$B$3:$B$12,MATCH(H3391,Lookup_Tables!$A$3:$A$12,0))</f>
        <v>4200000</v>
      </c>
      <c r="AE3391" s="30" t="str">
        <f aca="false">INDEX(Lookup_Tables!$C$3:$C$12,MATCH(H3391,Lookup_Tables!$A$3:$A$12,0))</f>
        <v>Dr. Anil Kapoor</v>
      </c>
      <c r="AF3391" s="30" t="str">
        <f aca="false">IFERROR(INDEX(Lookup_Tables!$F$16:$F$45,MATCH(I3391,Lookup_Tables!$E$16:$E$45,0)),"N/A")</f>
        <v>EMP201</v>
      </c>
      <c r="AG3391" s="30" t="n">
        <f aca="false">_xlfn.IFS(R3391="Recovered",4,R3391="Referred",3,R3391="Admitted",2,R3391="Deceased",1,TRUE(),0)</f>
        <v>4</v>
      </c>
      <c r="AH3391" s="30" t="str">
        <f aca="false">IF(T3391&gt;=4,"Satisfied",IF(T3391&gt;=3,"Neutral","Needs Improvement"))</f>
        <v>Satisfied</v>
      </c>
    </row>
    <row r="3392" customFormat="false" ht="15" hidden="false" customHeight="false" outlineLevel="0" collapsed="false">
      <c r="A3392" s="27" t="s">
        <v>3628</v>
      </c>
      <c r="B3392" s="27" t="s">
        <v>554</v>
      </c>
      <c r="C3392" s="27" t="n">
        <v>66</v>
      </c>
      <c r="D3392" s="27" t="s">
        <v>181</v>
      </c>
      <c r="E3392" s="28" t="n">
        <v>45555</v>
      </c>
      <c r="F3392" s="27" t="s">
        <v>2301</v>
      </c>
      <c r="G3392" s="28" t="n">
        <v>45556</v>
      </c>
      <c r="H3392" s="27" t="s">
        <v>242</v>
      </c>
      <c r="I3392" s="27" t="s">
        <v>315</v>
      </c>
      <c r="J3392" s="27" t="s">
        <v>422</v>
      </c>
      <c r="K3392" s="27" t="s">
        <v>156</v>
      </c>
      <c r="L3392" s="27" t="n">
        <v>67</v>
      </c>
      <c r="M3392" s="27" t="n">
        <v>43</v>
      </c>
      <c r="N3392" s="27" t="s">
        <v>127</v>
      </c>
      <c r="O3392" s="27" t="s">
        <v>149</v>
      </c>
      <c r="P3392" s="27" t="s">
        <v>140</v>
      </c>
      <c r="Q3392" s="29" t="n">
        <v>3100.29</v>
      </c>
      <c r="R3392" s="27" t="s">
        <v>130</v>
      </c>
      <c r="S3392" s="27" t="s">
        <v>178</v>
      </c>
      <c r="T3392" s="27" t="n">
        <v>4</v>
      </c>
      <c r="U3392" s="27" t="n">
        <f aca="false">YEAR(E3392)</f>
        <v>2024</v>
      </c>
      <c r="V3392" s="27" t="str">
        <f aca="false">TEXT(E3392,"MMM-YYYY")</f>
        <v>Sep-2024</v>
      </c>
      <c r="W3392" s="27" t="n">
        <f aca="false">MONTH(E3392)</f>
        <v>9</v>
      </c>
      <c r="X3392" s="27" t="str">
        <f aca="false">TEXT(WEEKDAY(E3392,2),"0")&amp;" - "&amp;TEXT(E3392,"dddd")</f>
        <v>5 - Friday</v>
      </c>
      <c r="Y3392" s="27" t="str">
        <f aca="false">_xlfn.IFS(C3392&lt;18,"Child (0-17)",C3392&lt;40,"Young Adult (18-39)",C3392&lt;60,"Adult (40-59)",TRUE(),"Senior (60+)")</f>
        <v>Senior (60+)</v>
      </c>
      <c r="Z3392" s="27" t="n">
        <f aca="false">ROUND(G3392-E3392,0)</f>
        <v>1</v>
      </c>
      <c r="AA3392" s="27" t="n">
        <f aca="false">L3392+M3392</f>
        <v>110</v>
      </c>
      <c r="AB3392" s="27" t="n">
        <f aca="false">IFERROR(ROUND(Q3392/AA3392,2),0)</f>
        <v>28.18</v>
      </c>
      <c r="AC3392" s="27" t="str">
        <f aca="false">IF(AND(K3392="Critical",N3392="No"),"URGENT - No Bed","Normal")</f>
        <v>Normal</v>
      </c>
      <c r="AD3392" s="33" t="n">
        <f aca="false">INDEX(Lookup_Tables!$B$3:$B$12,MATCH(H3392,Lookup_Tables!$A$3:$A$12,0))</f>
        <v>3000000</v>
      </c>
      <c r="AE3392" s="27" t="str">
        <f aca="false">INDEX(Lookup_Tables!$C$3:$C$12,MATCH(H3392,Lookup_Tables!$A$3:$A$12,0))</f>
        <v>Dr. Pooja Iyer</v>
      </c>
      <c r="AF3392" s="27" t="str">
        <f aca="false">IFERROR(INDEX(Lookup_Tables!$F$16:$F$45,MATCH(I3392,Lookup_Tables!$E$16:$E$45,0)),"N/A")</f>
        <v>EMP213</v>
      </c>
      <c r="AG3392" s="27" t="n">
        <f aca="false">_xlfn.IFS(R3392="Recovered",4,R3392="Referred",3,R3392="Admitted",2,R3392="Deceased",1,TRUE(),0)</f>
        <v>4</v>
      </c>
      <c r="AH3392" s="27" t="str">
        <f aca="false">IF(T3392&gt;=4,"Satisfied",IF(T3392&gt;=3,"Neutral","Needs Improvement"))</f>
        <v>Satisfied</v>
      </c>
    </row>
    <row r="3393" customFormat="false" ht="15" hidden="false" customHeight="false" outlineLevel="0" collapsed="false">
      <c r="A3393" s="30" t="s">
        <v>6861</v>
      </c>
      <c r="B3393" s="30" t="s">
        <v>632</v>
      </c>
      <c r="C3393" s="30" t="n">
        <v>43</v>
      </c>
      <c r="D3393" s="30" t="s">
        <v>181</v>
      </c>
      <c r="E3393" s="31" t="n">
        <v>45328</v>
      </c>
      <c r="F3393" s="30" t="s">
        <v>2176</v>
      </c>
      <c r="G3393" s="31" t="n">
        <v>45328</v>
      </c>
      <c r="H3393" s="30" t="s">
        <v>168</v>
      </c>
      <c r="I3393" s="30" t="s">
        <v>366</v>
      </c>
      <c r="J3393" s="30" t="s">
        <v>367</v>
      </c>
      <c r="K3393" s="30" t="s">
        <v>138</v>
      </c>
      <c r="L3393" s="30" t="n">
        <v>54</v>
      </c>
      <c r="M3393" s="30" t="n">
        <v>32</v>
      </c>
      <c r="N3393" s="30" t="s">
        <v>127</v>
      </c>
      <c r="O3393" s="30" t="s">
        <v>128</v>
      </c>
      <c r="P3393" s="30" t="s">
        <v>140</v>
      </c>
      <c r="Q3393" s="32" t="n">
        <v>1209.23</v>
      </c>
      <c r="R3393" s="30" t="s">
        <v>172</v>
      </c>
      <c r="S3393" s="30" t="s">
        <v>192</v>
      </c>
      <c r="T3393" s="30" t="n">
        <v>3</v>
      </c>
      <c r="U3393" s="30" t="n">
        <f aca="false">YEAR(E3393)</f>
        <v>2024</v>
      </c>
      <c r="V3393" s="30" t="str">
        <f aca="false">TEXT(E3393,"MMM-YYYY")</f>
        <v>Feb-2024</v>
      </c>
      <c r="W3393" s="30" t="n">
        <f aca="false">MONTH(E3393)</f>
        <v>2</v>
      </c>
      <c r="X3393" s="30" t="str">
        <f aca="false">TEXT(WEEKDAY(E3393,2),"0")&amp;" - "&amp;TEXT(E3393,"dddd")</f>
        <v>2 - Tuesday</v>
      </c>
      <c r="Y3393" s="30" t="str">
        <f aca="false">_xlfn.IFS(C3393&lt;18,"Child (0-17)",C3393&lt;40,"Young Adult (18-39)",C3393&lt;60,"Adult (40-59)",TRUE(),"Senior (60+)")</f>
        <v>Adult (40-59)</v>
      </c>
      <c r="Z3393" s="30" t="n">
        <f aca="false">ROUND(G3393-E3393,0)</f>
        <v>0</v>
      </c>
      <c r="AA3393" s="30" t="n">
        <f aca="false">L3393+M3393</f>
        <v>86</v>
      </c>
      <c r="AB3393" s="30" t="n">
        <f aca="false">IFERROR(ROUND(Q3393/AA3393,2),0)</f>
        <v>14.06</v>
      </c>
      <c r="AC3393" s="30" t="str">
        <f aca="false">IF(AND(K3393="Critical",N3393="No"),"URGENT - No Bed","Normal")</f>
        <v>Normal</v>
      </c>
      <c r="AD3393" s="34" t="n">
        <f aca="false">INDEX(Lookup_Tables!$B$3:$B$12,MATCH(H3393,Lookup_Tables!$A$3:$A$12,0))</f>
        <v>4400000</v>
      </c>
      <c r="AE3393" s="30" t="str">
        <f aca="false">INDEX(Lookup_Tables!$C$3:$C$12,MATCH(H3393,Lookup_Tables!$A$3:$A$12,0))</f>
        <v>Dr. Neha Chopra</v>
      </c>
      <c r="AF3393" s="30" t="str">
        <f aca="false">IFERROR(INDEX(Lookup_Tables!$F$16:$F$45,MATCH(I3393,Lookup_Tables!$E$16:$E$45,0)),"N/A")</f>
        <v>EMP218</v>
      </c>
      <c r="AG3393" s="30" t="n">
        <f aca="false">_xlfn.IFS(R3393="Recovered",4,R3393="Referred",3,R3393="Admitted",2,R3393="Deceased",1,TRUE(),0)</f>
        <v>2</v>
      </c>
      <c r="AH3393" s="30" t="str">
        <f aca="false">IF(T3393&gt;=4,"Satisfied",IF(T3393&gt;=3,"Neutral","Needs Improvement"))</f>
        <v>Neutral</v>
      </c>
    </row>
    <row r="3394" customFormat="false" ht="15" hidden="false" customHeight="false" outlineLevel="0" collapsed="false">
      <c r="A3394" s="27" t="s">
        <v>1512</v>
      </c>
      <c r="B3394" s="27" t="s">
        <v>7100</v>
      </c>
      <c r="C3394" s="27" t="n">
        <v>55</v>
      </c>
      <c r="D3394" s="27" t="s">
        <v>121</v>
      </c>
      <c r="E3394" s="28" t="n">
        <v>45446</v>
      </c>
      <c r="F3394" s="27" t="s">
        <v>840</v>
      </c>
      <c r="G3394" s="28" t="n">
        <v>45449</v>
      </c>
      <c r="H3394" s="27" t="s">
        <v>236</v>
      </c>
      <c r="I3394" s="27" t="s">
        <v>237</v>
      </c>
      <c r="J3394" s="27" t="s">
        <v>238</v>
      </c>
      <c r="K3394" s="27" t="s">
        <v>156</v>
      </c>
      <c r="L3394" s="27" t="n">
        <v>47</v>
      </c>
      <c r="M3394" s="27" t="n">
        <v>75</v>
      </c>
      <c r="N3394" s="27" t="s">
        <v>186</v>
      </c>
      <c r="O3394" s="27" t="s">
        <v>139</v>
      </c>
      <c r="P3394" s="27" t="s">
        <v>140</v>
      </c>
      <c r="Q3394" s="29" t="n">
        <v>3418.41</v>
      </c>
      <c r="R3394" s="27" t="s">
        <v>268</v>
      </c>
      <c r="S3394" s="27" t="s">
        <v>164</v>
      </c>
      <c r="T3394" s="27" t="n">
        <v>3</v>
      </c>
      <c r="U3394" s="27" t="n">
        <f aca="false">YEAR(E3394)</f>
        <v>2024</v>
      </c>
      <c r="V3394" s="27" t="str">
        <f aca="false">TEXT(E3394,"MMM-YYYY")</f>
        <v>Jun-2024</v>
      </c>
      <c r="W3394" s="27" t="n">
        <f aca="false">MONTH(E3394)</f>
        <v>6</v>
      </c>
      <c r="X3394" s="27" t="str">
        <f aca="false">TEXT(WEEKDAY(E3394,2),"0")&amp;" - "&amp;TEXT(E3394,"dddd")</f>
        <v>1 - Monday</v>
      </c>
      <c r="Y3394" s="27" t="str">
        <f aca="false">_xlfn.IFS(C3394&lt;18,"Child (0-17)",C3394&lt;40,"Young Adult (18-39)",C3394&lt;60,"Adult (40-59)",TRUE(),"Senior (60+)")</f>
        <v>Adult (40-59)</v>
      </c>
      <c r="Z3394" s="27" t="n">
        <f aca="false">ROUND(G3394-E3394,0)</f>
        <v>3</v>
      </c>
      <c r="AA3394" s="27" t="n">
        <f aca="false">L3394+M3394</f>
        <v>122</v>
      </c>
      <c r="AB3394" s="27" t="n">
        <f aca="false">IFERROR(ROUND(Q3394/AA3394,2),0)</f>
        <v>28.02</v>
      </c>
      <c r="AC3394" s="27" t="str">
        <f aca="false">IF(AND(K3394="Critical",N3394="No"),"URGENT - No Bed","Normal")</f>
        <v>Normal</v>
      </c>
      <c r="AD3394" s="33" t="n">
        <f aca="false">INDEX(Lookup_Tables!$B$3:$B$12,MATCH(H3394,Lookup_Tables!$A$3:$A$12,0))</f>
        <v>3900000</v>
      </c>
      <c r="AE3394" s="27" t="str">
        <f aca="false">INDEX(Lookup_Tables!$C$3:$C$12,MATCH(H3394,Lookup_Tables!$A$3:$A$12,0))</f>
        <v>Dr. Rina Mehta</v>
      </c>
      <c r="AF3394" s="27" t="str">
        <f aca="false">IFERROR(INDEX(Lookup_Tables!$F$16:$F$45,MATCH(I3394,Lookup_Tables!$E$16:$E$45,0)),"N/A")</f>
        <v>EMP215</v>
      </c>
      <c r="AG3394" s="27" t="n">
        <f aca="false">_xlfn.IFS(R3394="Recovered",4,R3394="Referred",3,R3394="Admitted",2,R3394="Deceased",1,TRUE(),0)</f>
        <v>3</v>
      </c>
      <c r="AH3394" s="27" t="str">
        <f aca="false">IF(T3394&gt;=4,"Satisfied",IF(T3394&gt;=3,"Neutral","Needs Improvement"))</f>
        <v>Neutral</v>
      </c>
    </row>
    <row r="3395" customFormat="false" ht="15" hidden="false" customHeight="false" outlineLevel="0" collapsed="false">
      <c r="A3395" s="30" t="s">
        <v>6923</v>
      </c>
      <c r="B3395" s="30" t="s">
        <v>5517</v>
      </c>
      <c r="C3395" s="30" t="n">
        <v>61</v>
      </c>
      <c r="D3395" s="30" t="s">
        <v>181</v>
      </c>
      <c r="E3395" s="31" t="n">
        <v>45646</v>
      </c>
      <c r="F3395" s="30" t="s">
        <v>450</v>
      </c>
      <c r="G3395" s="31" t="n">
        <v>45647</v>
      </c>
      <c r="H3395" s="30" t="s">
        <v>161</v>
      </c>
      <c r="I3395" s="30" t="s">
        <v>320</v>
      </c>
      <c r="J3395" s="30" t="s">
        <v>163</v>
      </c>
      <c r="K3395" s="30" t="s">
        <v>138</v>
      </c>
      <c r="L3395" s="30" t="n">
        <v>58</v>
      </c>
      <c r="M3395" s="30" t="n">
        <v>23</v>
      </c>
      <c r="N3395" s="30" t="s">
        <v>127</v>
      </c>
      <c r="O3395" s="30" t="s">
        <v>128</v>
      </c>
      <c r="P3395" s="30" t="s">
        <v>187</v>
      </c>
      <c r="Q3395" s="32" t="n">
        <v>2073.84</v>
      </c>
      <c r="R3395" s="30" t="s">
        <v>130</v>
      </c>
      <c r="S3395" s="30" t="s">
        <v>157</v>
      </c>
      <c r="T3395" s="30" t="n">
        <v>3</v>
      </c>
      <c r="U3395" s="30" t="n">
        <f aca="false">YEAR(E3395)</f>
        <v>2024</v>
      </c>
      <c r="V3395" s="30" t="str">
        <f aca="false">TEXT(E3395,"MMM-YYYY")</f>
        <v>Dec-2024</v>
      </c>
      <c r="W3395" s="30" t="n">
        <f aca="false">MONTH(E3395)</f>
        <v>12</v>
      </c>
      <c r="X3395" s="30" t="str">
        <f aca="false">TEXT(WEEKDAY(E3395,2),"0")&amp;" - "&amp;TEXT(E3395,"dddd")</f>
        <v>5 - Friday</v>
      </c>
      <c r="Y3395" s="30" t="str">
        <f aca="false">_xlfn.IFS(C3395&lt;18,"Child (0-17)",C3395&lt;40,"Young Adult (18-39)",C3395&lt;60,"Adult (40-59)",TRUE(),"Senior (60+)")</f>
        <v>Senior (60+)</v>
      </c>
      <c r="Z3395" s="30" t="n">
        <f aca="false">ROUND(G3395-E3395,0)</f>
        <v>1</v>
      </c>
      <c r="AA3395" s="30" t="n">
        <f aca="false">L3395+M3395</f>
        <v>81</v>
      </c>
      <c r="AB3395" s="30" t="n">
        <f aca="false">IFERROR(ROUND(Q3395/AA3395,2),0)</f>
        <v>25.6</v>
      </c>
      <c r="AC3395" s="30" t="str">
        <f aca="false">IF(AND(K3395="Critical",N3395="No"),"URGENT - No Bed","Normal")</f>
        <v>Normal</v>
      </c>
      <c r="AD3395" s="34" t="n">
        <f aca="false">INDEX(Lookup_Tables!$B$3:$B$12,MATCH(H3395,Lookup_Tables!$A$3:$A$12,0))</f>
        <v>3600000</v>
      </c>
      <c r="AE3395" s="30" t="str">
        <f aca="false">INDEX(Lookup_Tables!$C$3:$C$12,MATCH(H3395,Lookup_Tables!$A$3:$A$12,0))</f>
        <v>Dr. Sameer Joshi</v>
      </c>
      <c r="AF3395" s="30" t="str">
        <f aca="false">IFERROR(INDEX(Lookup_Tables!$F$16:$F$45,MATCH(I3395,Lookup_Tables!$E$16:$E$45,0)),"N/A")</f>
        <v>EMP223</v>
      </c>
      <c r="AG3395" s="30" t="n">
        <f aca="false">_xlfn.IFS(R3395="Recovered",4,R3395="Referred",3,R3395="Admitted",2,R3395="Deceased",1,TRUE(),0)</f>
        <v>4</v>
      </c>
      <c r="AH3395" s="30" t="str">
        <f aca="false">IF(T3395&gt;=4,"Satisfied",IF(T3395&gt;=3,"Neutral","Needs Improvement"))</f>
        <v>Neutral</v>
      </c>
    </row>
    <row r="3396" customFormat="false" ht="15" hidden="false" customHeight="false" outlineLevel="0" collapsed="false">
      <c r="A3396" s="27" t="s">
        <v>6734</v>
      </c>
      <c r="B3396" s="27" t="s">
        <v>3308</v>
      </c>
      <c r="C3396" s="27" t="n">
        <v>20</v>
      </c>
      <c r="D3396" s="27" t="s">
        <v>121</v>
      </c>
      <c r="E3396" s="28" t="n">
        <v>45608</v>
      </c>
      <c r="F3396" s="27" t="s">
        <v>797</v>
      </c>
      <c r="G3396" s="28" t="n">
        <v>45608</v>
      </c>
      <c r="H3396" s="27" t="s">
        <v>206</v>
      </c>
      <c r="I3396" s="27" t="s">
        <v>232</v>
      </c>
      <c r="J3396" s="27" t="s">
        <v>615</v>
      </c>
      <c r="K3396" s="27" t="s">
        <v>138</v>
      </c>
      <c r="L3396" s="27" t="n">
        <v>77</v>
      </c>
      <c r="M3396" s="27" t="n">
        <v>21</v>
      </c>
      <c r="N3396" s="27" t="s">
        <v>186</v>
      </c>
      <c r="O3396" s="27" t="s">
        <v>139</v>
      </c>
      <c r="P3396" s="27" t="s">
        <v>150</v>
      </c>
      <c r="Q3396" s="29" t="n">
        <v>1910.5</v>
      </c>
      <c r="R3396" s="27" t="s">
        <v>130</v>
      </c>
      <c r="S3396" s="27" t="s">
        <v>335</v>
      </c>
      <c r="T3396" s="27" t="n">
        <v>5</v>
      </c>
      <c r="U3396" s="27" t="n">
        <f aca="false">YEAR(E3396)</f>
        <v>2024</v>
      </c>
      <c r="V3396" s="27" t="str">
        <f aca="false">TEXT(E3396,"MMM-YYYY")</f>
        <v>Nov-2024</v>
      </c>
      <c r="W3396" s="27" t="n">
        <f aca="false">MONTH(E3396)</f>
        <v>11</v>
      </c>
      <c r="X3396" s="27" t="str">
        <f aca="false">TEXT(WEEKDAY(E3396,2),"0")&amp;" - "&amp;TEXT(E3396,"dddd")</f>
        <v>2 - Tuesday</v>
      </c>
      <c r="Y3396" s="27" t="str">
        <f aca="false">_xlfn.IFS(C3396&lt;18,"Child (0-17)",C3396&lt;40,"Young Adult (18-39)",C3396&lt;60,"Adult (40-59)",TRUE(),"Senior (60+)")</f>
        <v>Young Adult (18-39)</v>
      </c>
      <c r="Z3396" s="27" t="n">
        <f aca="false">ROUND(G3396-E3396,0)</f>
        <v>0</v>
      </c>
      <c r="AA3396" s="27" t="n">
        <f aca="false">L3396+M3396</f>
        <v>98</v>
      </c>
      <c r="AB3396" s="27" t="n">
        <f aca="false">IFERROR(ROUND(Q3396/AA3396,2),0)</f>
        <v>19.49</v>
      </c>
      <c r="AC3396" s="27" t="str">
        <f aca="false">IF(AND(K3396="Critical",N3396="No"),"URGENT - No Bed","Normal")</f>
        <v>Normal</v>
      </c>
      <c r="AD3396" s="33" t="n">
        <f aca="false">INDEX(Lookup_Tables!$B$3:$B$12,MATCH(H3396,Lookup_Tables!$A$3:$A$12,0))</f>
        <v>2800000</v>
      </c>
      <c r="AE3396" s="27" t="str">
        <f aca="false">INDEX(Lookup_Tables!$C$3:$C$12,MATCH(H3396,Lookup_Tables!$A$3:$A$12,0))</f>
        <v>Dr. Suresh Nair</v>
      </c>
      <c r="AF3396" s="27" t="str">
        <f aca="false">IFERROR(INDEX(Lookup_Tables!$F$16:$F$45,MATCH(I3396,Lookup_Tables!$E$16:$E$45,0)),"N/A")</f>
        <v>EMP210</v>
      </c>
      <c r="AG3396" s="27" t="n">
        <f aca="false">_xlfn.IFS(R3396="Recovered",4,R3396="Referred",3,R3396="Admitted",2,R3396="Deceased",1,TRUE(),0)</f>
        <v>4</v>
      </c>
      <c r="AH3396" s="27" t="str">
        <f aca="false">IF(T3396&gt;=4,"Satisfied",IF(T3396&gt;=3,"Neutral","Needs Improvement"))</f>
        <v>Satisfied</v>
      </c>
    </row>
    <row r="3397" customFormat="false" ht="15" hidden="false" customHeight="false" outlineLevel="0" collapsed="false">
      <c r="A3397" s="30" t="s">
        <v>5230</v>
      </c>
      <c r="B3397" s="30" t="s">
        <v>5231</v>
      </c>
      <c r="C3397" s="30" t="n">
        <v>40</v>
      </c>
      <c r="D3397" s="30" t="s">
        <v>181</v>
      </c>
      <c r="E3397" s="31" t="n">
        <v>45317</v>
      </c>
      <c r="F3397" s="30" t="s">
        <v>1674</v>
      </c>
      <c r="G3397" s="31" t="n">
        <v>45322</v>
      </c>
      <c r="H3397" s="30" t="s">
        <v>217</v>
      </c>
      <c r="I3397" s="30" t="s">
        <v>282</v>
      </c>
      <c r="J3397" s="30" t="s">
        <v>294</v>
      </c>
      <c r="K3397" s="30" t="s">
        <v>126</v>
      </c>
      <c r="L3397" s="30" t="n">
        <v>45</v>
      </c>
      <c r="M3397" s="30" t="n">
        <v>103</v>
      </c>
      <c r="N3397" s="30" t="s">
        <v>186</v>
      </c>
      <c r="O3397" s="30" t="s">
        <v>149</v>
      </c>
      <c r="P3397" s="30" t="s">
        <v>129</v>
      </c>
      <c r="Q3397" s="32" t="n">
        <v>8010.97</v>
      </c>
      <c r="R3397" s="30" t="s">
        <v>130</v>
      </c>
      <c r="S3397" s="30" t="s">
        <v>157</v>
      </c>
      <c r="T3397" s="30" t="n">
        <v>4</v>
      </c>
      <c r="U3397" s="30" t="n">
        <f aca="false">YEAR(E3397)</f>
        <v>2024</v>
      </c>
      <c r="V3397" s="30" t="str">
        <f aca="false">TEXT(E3397,"MMM-YYYY")</f>
        <v>Jan-2024</v>
      </c>
      <c r="W3397" s="30" t="n">
        <f aca="false">MONTH(E3397)</f>
        <v>1</v>
      </c>
      <c r="X3397" s="30" t="str">
        <f aca="false">TEXT(WEEKDAY(E3397,2),"0")&amp;" - "&amp;TEXT(E3397,"dddd")</f>
        <v>5 - Friday</v>
      </c>
      <c r="Y3397" s="30" t="str">
        <f aca="false">_xlfn.IFS(C3397&lt;18,"Child (0-17)",C3397&lt;40,"Young Adult (18-39)",C3397&lt;60,"Adult (40-59)",TRUE(),"Senior (60+)")</f>
        <v>Adult (40-59)</v>
      </c>
      <c r="Z3397" s="30" t="n">
        <f aca="false">ROUND(G3397-E3397,0)</f>
        <v>5</v>
      </c>
      <c r="AA3397" s="30" t="n">
        <f aca="false">L3397+M3397</f>
        <v>148</v>
      </c>
      <c r="AB3397" s="30" t="n">
        <f aca="false">IFERROR(ROUND(Q3397/AA3397,2),0)</f>
        <v>54.13</v>
      </c>
      <c r="AC3397" s="30" t="str">
        <f aca="false">IF(AND(K3397="Critical",N3397="No"),"URGENT - No Bed","Normal")</f>
        <v>Normal</v>
      </c>
      <c r="AD3397" s="34" t="n">
        <f aca="false">INDEX(Lookup_Tables!$B$3:$B$12,MATCH(H3397,Lookup_Tables!$A$3:$A$12,0))</f>
        <v>4200000</v>
      </c>
      <c r="AE3397" s="30" t="str">
        <f aca="false">INDEX(Lookup_Tables!$C$3:$C$12,MATCH(H3397,Lookup_Tables!$A$3:$A$12,0))</f>
        <v>Dr. Anil Kapoor</v>
      </c>
      <c r="AF3397" s="30" t="str">
        <f aca="false">IFERROR(INDEX(Lookup_Tables!$F$16:$F$45,MATCH(I3397,Lookup_Tables!$E$16:$E$45,0)),"N/A")</f>
        <v>EMP200</v>
      </c>
      <c r="AG3397" s="30" t="n">
        <f aca="false">_xlfn.IFS(R3397="Recovered",4,R3397="Referred",3,R3397="Admitted",2,R3397="Deceased",1,TRUE(),0)</f>
        <v>4</v>
      </c>
      <c r="AH3397" s="30" t="str">
        <f aca="false">IF(T3397&gt;=4,"Satisfied",IF(T3397&gt;=3,"Neutral","Needs Improvement"))</f>
        <v>Satisfied</v>
      </c>
    </row>
    <row r="3398" customFormat="false" ht="15" hidden="false" customHeight="false" outlineLevel="0" collapsed="false">
      <c r="A3398" s="27" t="s">
        <v>4380</v>
      </c>
      <c r="B3398" s="27" t="s">
        <v>1935</v>
      </c>
      <c r="C3398" s="27" t="n">
        <v>59</v>
      </c>
      <c r="D3398" s="27" t="s">
        <v>121</v>
      </c>
      <c r="E3398" s="28" t="n">
        <v>45541</v>
      </c>
      <c r="F3398" s="27" t="s">
        <v>490</v>
      </c>
      <c r="G3398" s="28" t="n">
        <v>45542</v>
      </c>
      <c r="H3398" s="27" t="s">
        <v>135</v>
      </c>
      <c r="I3398" s="27" t="s">
        <v>136</v>
      </c>
      <c r="J3398" s="27" t="s">
        <v>262</v>
      </c>
      <c r="K3398" s="27" t="s">
        <v>156</v>
      </c>
      <c r="L3398" s="27" t="n">
        <v>36</v>
      </c>
      <c r="M3398" s="27" t="n">
        <v>44</v>
      </c>
      <c r="N3398" s="27" t="s">
        <v>127</v>
      </c>
      <c r="O3398" s="27" t="s">
        <v>139</v>
      </c>
      <c r="P3398" s="27" t="s">
        <v>187</v>
      </c>
      <c r="Q3398" s="29" t="n">
        <v>3028.69</v>
      </c>
      <c r="R3398" s="27" t="s">
        <v>130</v>
      </c>
      <c r="S3398" s="27" t="s">
        <v>197</v>
      </c>
      <c r="T3398" s="27" t="n">
        <v>3</v>
      </c>
      <c r="U3398" s="27" t="n">
        <f aca="false">YEAR(E3398)</f>
        <v>2024</v>
      </c>
      <c r="V3398" s="27" t="str">
        <f aca="false">TEXT(E3398,"MMM-YYYY")</f>
        <v>Sep-2024</v>
      </c>
      <c r="W3398" s="27" t="n">
        <f aca="false">MONTH(E3398)</f>
        <v>9</v>
      </c>
      <c r="X3398" s="27" t="str">
        <f aca="false">TEXT(WEEKDAY(E3398,2),"0")&amp;" - "&amp;TEXT(E3398,"dddd")</f>
        <v>5 - Friday</v>
      </c>
      <c r="Y3398" s="27" t="str">
        <f aca="false">_xlfn.IFS(C3398&lt;18,"Child (0-17)",C3398&lt;40,"Young Adult (18-39)",C3398&lt;60,"Adult (40-59)",TRUE(),"Senior (60+)")</f>
        <v>Adult (40-59)</v>
      </c>
      <c r="Z3398" s="27" t="n">
        <f aca="false">ROUND(G3398-E3398,0)</f>
        <v>1</v>
      </c>
      <c r="AA3398" s="27" t="n">
        <f aca="false">L3398+M3398</f>
        <v>80</v>
      </c>
      <c r="AB3398" s="27" t="n">
        <f aca="false">IFERROR(ROUND(Q3398/AA3398,2),0)</f>
        <v>37.86</v>
      </c>
      <c r="AC3398" s="27" t="str">
        <f aca="false">IF(AND(K3398="Critical",N3398="No"),"URGENT - No Bed","Normal")</f>
        <v>Normal</v>
      </c>
      <c r="AD3398" s="33" t="n">
        <f aca="false">INDEX(Lookup_Tables!$B$3:$B$12,MATCH(H3398,Lookup_Tables!$A$3:$A$12,0))</f>
        <v>4600000</v>
      </c>
      <c r="AE3398" s="27" t="str">
        <f aca="false">INDEX(Lookup_Tables!$C$3:$C$12,MATCH(H3398,Lookup_Tables!$A$3:$A$12,0))</f>
        <v>Dr. Farhan Khan</v>
      </c>
      <c r="AF3398" s="27" t="str">
        <f aca="false">IFERROR(INDEX(Lookup_Tables!$F$16:$F$45,MATCH(I3398,Lookup_Tables!$E$16:$E$45,0)),"N/A")</f>
        <v>EMP206</v>
      </c>
      <c r="AG3398" s="27" t="n">
        <f aca="false">_xlfn.IFS(R3398="Recovered",4,R3398="Referred",3,R3398="Admitted",2,R3398="Deceased",1,TRUE(),0)</f>
        <v>4</v>
      </c>
      <c r="AH3398" s="27" t="str">
        <f aca="false">IF(T3398&gt;=4,"Satisfied",IF(T3398&gt;=3,"Neutral","Needs Improvement"))</f>
        <v>Neutral</v>
      </c>
    </row>
    <row r="3399" customFormat="false" ht="15" hidden="false" customHeight="false" outlineLevel="0" collapsed="false">
      <c r="A3399" s="30" t="s">
        <v>5521</v>
      </c>
      <c r="B3399" s="30" t="s">
        <v>4539</v>
      </c>
      <c r="C3399" s="30" t="n">
        <v>37</v>
      </c>
      <c r="D3399" s="30" t="s">
        <v>121</v>
      </c>
      <c r="E3399" s="31" t="n">
        <v>45459</v>
      </c>
      <c r="F3399" s="30" t="s">
        <v>1338</v>
      </c>
      <c r="G3399" s="31" t="n">
        <v>45462</v>
      </c>
      <c r="H3399" s="30" t="s">
        <v>206</v>
      </c>
      <c r="I3399" s="30" t="s">
        <v>300</v>
      </c>
      <c r="J3399" s="30" t="s">
        <v>208</v>
      </c>
      <c r="K3399" s="30" t="s">
        <v>156</v>
      </c>
      <c r="L3399" s="30" t="n">
        <v>75</v>
      </c>
      <c r="M3399" s="30" t="n">
        <v>69</v>
      </c>
      <c r="N3399" s="30" t="s">
        <v>186</v>
      </c>
      <c r="O3399" s="30" t="s">
        <v>149</v>
      </c>
      <c r="P3399" s="30" t="s">
        <v>187</v>
      </c>
      <c r="Q3399" s="32" t="n">
        <v>3341.78</v>
      </c>
      <c r="R3399" s="30" t="s">
        <v>130</v>
      </c>
      <c r="S3399" s="30" t="s">
        <v>131</v>
      </c>
      <c r="T3399" s="30" t="n">
        <v>5</v>
      </c>
      <c r="U3399" s="30" t="n">
        <f aca="false">YEAR(E3399)</f>
        <v>2024</v>
      </c>
      <c r="V3399" s="30" t="str">
        <f aca="false">TEXT(E3399,"MMM-YYYY")</f>
        <v>Jun-2024</v>
      </c>
      <c r="W3399" s="30" t="n">
        <f aca="false">MONTH(E3399)</f>
        <v>6</v>
      </c>
      <c r="X3399" s="30" t="str">
        <f aca="false">TEXT(WEEKDAY(E3399,2),"0")&amp;" - "&amp;TEXT(E3399,"dddd")</f>
        <v>7 - Sunday</v>
      </c>
      <c r="Y3399" s="30" t="str">
        <f aca="false">_xlfn.IFS(C3399&lt;18,"Child (0-17)",C3399&lt;40,"Young Adult (18-39)",C3399&lt;60,"Adult (40-59)",TRUE(),"Senior (60+)")</f>
        <v>Young Adult (18-39)</v>
      </c>
      <c r="Z3399" s="30" t="n">
        <f aca="false">ROUND(G3399-E3399,0)</f>
        <v>3</v>
      </c>
      <c r="AA3399" s="30" t="n">
        <f aca="false">L3399+M3399</f>
        <v>144</v>
      </c>
      <c r="AB3399" s="30" t="n">
        <f aca="false">IFERROR(ROUND(Q3399/AA3399,2),0)</f>
        <v>23.21</v>
      </c>
      <c r="AC3399" s="30" t="str">
        <f aca="false">IF(AND(K3399="Critical",N3399="No"),"URGENT - No Bed","Normal")</f>
        <v>Normal</v>
      </c>
      <c r="AD3399" s="34" t="n">
        <f aca="false">INDEX(Lookup_Tables!$B$3:$B$12,MATCH(H3399,Lookup_Tables!$A$3:$A$12,0))</f>
        <v>2800000</v>
      </c>
      <c r="AE3399" s="30" t="str">
        <f aca="false">INDEX(Lookup_Tables!$C$3:$C$12,MATCH(H3399,Lookup_Tables!$A$3:$A$12,0))</f>
        <v>Dr. Suresh Nair</v>
      </c>
      <c r="AF3399" s="30" t="str">
        <f aca="false">IFERROR(INDEX(Lookup_Tables!$F$16:$F$45,MATCH(I3399,Lookup_Tables!$E$16:$E$45,0)),"N/A")</f>
        <v>EMP211</v>
      </c>
      <c r="AG3399" s="30" t="n">
        <f aca="false">_xlfn.IFS(R3399="Recovered",4,R3399="Referred",3,R3399="Admitted",2,R3399="Deceased",1,TRUE(),0)</f>
        <v>4</v>
      </c>
      <c r="AH3399" s="30" t="str">
        <f aca="false">IF(T3399&gt;=4,"Satisfied",IF(T3399&gt;=3,"Neutral","Needs Improvement"))</f>
        <v>Satisfied</v>
      </c>
    </row>
    <row r="3400" customFormat="false" ht="15" hidden="false" customHeight="false" outlineLevel="0" collapsed="false">
      <c r="A3400" s="27" t="s">
        <v>2893</v>
      </c>
      <c r="B3400" s="27" t="s">
        <v>1460</v>
      </c>
      <c r="C3400" s="27" t="n">
        <v>72</v>
      </c>
      <c r="D3400" s="27" t="s">
        <v>121</v>
      </c>
      <c r="E3400" s="28" t="n">
        <v>45371</v>
      </c>
      <c r="F3400" s="27" t="s">
        <v>1739</v>
      </c>
      <c r="G3400" s="28" t="n">
        <v>45376</v>
      </c>
      <c r="H3400" s="27" t="s">
        <v>217</v>
      </c>
      <c r="I3400" s="27" t="s">
        <v>392</v>
      </c>
      <c r="J3400" s="27" t="s">
        <v>283</v>
      </c>
      <c r="K3400" s="27" t="s">
        <v>126</v>
      </c>
      <c r="L3400" s="27" t="n">
        <v>15</v>
      </c>
      <c r="M3400" s="27" t="n">
        <v>78</v>
      </c>
      <c r="N3400" s="27" t="s">
        <v>186</v>
      </c>
      <c r="O3400" s="27" t="s">
        <v>171</v>
      </c>
      <c r="P3400" s="27" t="s">
        <v>150</v>
      </c>
      <c r="Q3400" s="29" t="n">
        <v>7523.39</v>
      </c>
      <c r="R3400" s="27" t="s">
        <v>268</v>
      </c>
      <c r="S3400" s="27" t="s">
        <v>178</v>
      </c>
      <c r="T3400" s="27" t="n">
        <v>5</v>
      </c>
      <c r="U3400" s="27" t="n">
        <f aca="false">YEAR(E3400)</f>
        <v>2024</v>
      </c>
      <c r="V3400" s="27" t="str">
        <f aca="false">TEXT(E3400,"MMM-YYYY")</f>
        <v>Mar-2024</v>
      </c>
      <c r="W3400" s="27" t="n">
        <f aca="false">MONTH(E3400)</f>
        <v>3</v>
      </c>
      <c r="X3400" s="27" t="str">
        <f aca="false">TEXT(WEEKDAY(E3400,2),"0")&amp;" - "&amp;TEXT(E3400,"dddd")</f>
        <v>3 - Wednesday</v>
      </c>
      <c r="Y3400" s="27" t="str">
        <f aca="false">_xlfn.IFS(C3400&lt;18,"Child (0-17)",C3400&lt;40,"Young Adult (18-39)",C3400&lt;60,"Adult (40-59)",TRUE(),"Senior (60+)")</f>
        <v>Senior (60+)</v>
      </c>
      <c r="Z3400" s="27" t="n">
        <f aca="false">ROUND(G3400-E3400,0)</f>
        <v>5</v>
      </c>
      <c r="AA3400" s="27" t="n">
        <f aca="false">L3400+M3400</f>
        <v>93</v>
      </c>
      <c r="AB3400" s="27" t="n">
        <f aca="false">IFERROR(ROUND(Q3400/AA3400,2),0)</f>
        <v>80.9</v>
      </c>
      <c r="AC3400" s="27" t="str">
        <f aca="false">IF(AND(K3400="Critical",N3400="No"),"URGENT - No Bed","Normal")</f>
        <v>Normal</v>
      </c>
      <c r="AD3400" s="33" t="n">
        <f aca="false">INDEX(Lookup_Tables!$B$3:$B$12,MATCH(H3400,Lookup_Tables!$A$3:$A$12,0))</f>
        <v>4200000</v>
      </c>
      <c r="AE3400" s="27" t="str">
        <f aca="false">INDEX(Lookup_Tables!$C$3:$C$12,MATCH(H3400,Lookup_Tables!$A$3:$A$12,0))</f>
        <v>Dr. Anil Kapoor</v>
      </c>
      <c r="AF3400" s="27" t="str">
        <f aca="false">IFERROR(INDEX(Lookup_Tables!$F$16:$F$45,MATCH(I3400,Lookup_Tables!$E$16:$E$45,0)),"N/A")</f>
        <v>EMP202</v>
      </c>
      <c r="AG3400" s="27" t="n">
        <f aca="false">_xlfn.IFS(R3400="Recovered",4,R3400="Referred",3,R3400="Admitted",2,R3400="Deceased",1,TRUE(),0)</f>
        <v>3</v>
      </c>
      <c r="AH3400" s="27" t="str">
        <f aca="false">IF(T3400&gt;=4,"Satisfied",IF(T3400&gt;=3,"Neutral","Needs Improvement"))</f>
        <v>Satisfied</v>
      </c>
    </row>
    <row r="3401" customFormat="false" ht="15" hidden="false" customHeight="false" outlineLevel="0" collapsed="false">
      <c r="A3401" s="30" t="s">
        <v>558</v>
      </c>
      <c r="B3401" s="30" t="s">
        <v>559</v>
      </c>
      <c r="C3401" s="30" t="n">
        <v>36</v>
      </c>
      <c r="D3401" s="30" t="s">
        <v>181</v>
      </c>
      <c r="E3401" s="31" t="n">
        <v>45535</v>
      </c>
      <c r="F3401" s="30" t="s">
        <v>190</v>
      </c>
      <c r="G3401" s="31" t="n">
        <v>45536</v>
      </c>
      <c r="H3401" s="30" t="s">
        <v>217</v>
      </c>
      <c r="I3401" s="30" t="s">
        <v>392</v>
      </c>
      <c r="J3401" s="30" t="s">
        <v>218</v>
      </c>
      <c r="K3401" s="30" t="s">
        <v>138</v>
      </c>
      <c r="L3401" s="30" t="n">
        <v>62</v>
      </c>
      <c r="M3401" s="30" t="n">
        <v>37</v>
      </c>
      <c r="N3401" s="30" t="s">
        <v>127</v>
      </c>
      <c r="O3401" s="30" t="s">
        <v>139</v>
      </c>
      <c r="P3401" s="30" t="s">
        <v>150</v>
      </c>
      <c r="Q3401" s="32" t="n">
        <v>1814.83</v>
      </c>
      <c r="R3401" s="30" t="s">
        <v>130</v>
      </c>
      <c r="S3401" s="30" t="s">
        <v>131</v>
      </c>
      <c r="T3401" s="30" t="n">
        <v>5</v>
      </c>
      <c r="U3401" s="30" t="n">
        <f aca="false">YEAR(E3401)</f>
        <v>2024</v>
      </c>
      <c r="V3401" s="30" t="str">
        <f aca="false">TEXT(E3401,"MMM-YYYY")</f>
        <v>Aug-2024</v>
      </c>
      <c r="W3401" s="30" t="n">
        <f aca="false">MONTH(E3401)</f>
        <v>8</v>
      </c>
      <c r="X3401" s="30" t="str">
        <f aca="false">TEXT(WEEKDAY(E3401,2),"0")&amp;" - "&amp;TEXT(E3401,"dddd")</f>
        <v>6 - Saturday</v>
      </c>
      <c r="Y3401" s="30" t="str">
        <f aca="false">_xlfn.IFS(C3401&lt;18,"Child (0-17)",C3401&lt;40,"Young Adult (18-39)",C3401&lt;60,"Adult (40-59)",TRUE(),"Senior (60+)")</f>
        <v>Young Adult (18-39)</v>
      </c>
      <c r="Z3401" s="30" t="n">
        <f aca="false">ROUND(G3401-E3401,0)</f>
        <v>1</v>
      </c>
      <c r="AA3401" s="30" t="n">
        <f aca="false">L3401+M3401</f>
        <v>99</v>
      </c>
      <c r="AB3401" s="30" t="n">
        <f aca="false">IFERROR(ROUND(Q3401/AA3401,2),0)</f>
        <v>18.33</v>
      </c>
      <c r="AC3401" s="30" t="str">
        <f aca="false">IF(AND(K3401="Critical",N3401="No"),"URGENT - No Bed","Normal")</f>
        <v>Normal</v>
      </c>
      <c r="AD3401" s="34" t="n">
        <f aca="false">INDEX(Lookup_Tables!$B$3:$B$12,MATCH(H3401,Lookup_Tables!$A$3:$A$12,0))</f>
        <v>4200000</v>
      </c>
      <c r="AE3401" s="30" t="str">
        <f aca="false">INDEX(Lookup_Tables!$C$3:$C$12,MATCH(H3401,Lookup_Tables!$A$3:$A$12,0))</f>
        <v>Dr. Anil Kapoor</v>
      </c>
      <c r="AF3401" s="30" t="str">
        <f aca="false">IFERROR(INDEX(Lookup_Tables!$F$16:$F$45,MATCH(I3401,Lookup_Tables!$E$16:$E$45,0)),"N/A")</f>
        <v>EMP202</v>
      </c>
      <c r="AG3401" s="30" t="n">
        <f aca="false">_xlfn.IFS(R3401="Recovered",4,R3401="Referred",3,R3401="Admitted",2,R3401="Deceased",1,TRUE(),0)</f>
        <v>4</v>
      </c>
      <c r="AH3401" s="30" t="str">
        <f aca="false">IF(T3401&gt;=4,"Satisfied",IF(T3401&gt;=3,"Neutral","Needs Improvement"))</f>
        <v>Satisfied</v>
      </c>
    </row>
    <row r="3402" customFormat="false" ht="15" hidden="false" customHeight="false" outlineLevel="0" collapsed="false">
      <c r="A3402" s="27" t="s">
        <v>7167</v>
      </c>
      <c r="B3402" s="27" t="s">
        <v>1110</v>
      </c>
      <c r="C3402" s="27" t="n">
        <v>23</v>
      </c>
      <c r="D3402" s="27" t="s">
        <v>121</v>
      </c>
      <c r="E3402" s="28" t="n">
        <v>45444</v>
      </c>
      <c r="F3402" s="27" t="s">
        <v>682</v>
      </c>
      <c r="G3402" s="28" t="n">
        <v>45449</v>
      </c>
      <c r="H3402" s="27" t="s">
        <v>146</v>
      </c>
      <c r="I3402" s="27" t="s">
        <v>309</v>
      </c>
      <c r="J3402" s="27" t="s">
        <v>148</v>
      </c>
      <c r="K3402" s="27" t="s">
        <v>126</v>
      </c>
      <c r="L3402" s="27" t="n">
        <v>36</v>
      </c>
      <c r="M3402" s="27" t="n">
        <v>60</v>
      </c>
      <c r="N3402" s="27" t="s">
        <v>186</v>
      </c>
      <c r="O3402" s="27" t="s">
        <v>139</v>
      </c>
      <c r="P3402" s="27" t="s">
        <v>129</v>
      </c>
      <c r="Q3402" s="29" t="n">
        <v>7438.73</v>
      </c>
      <c r="R3402" s="27" t="s">
        <v>268</v>
      </c>
      <c r="S3402" s="27" t="s">
        <v>157</v>
      </c>
      <c r="T3402" s="27" t="n">
        <v>2</v>
      </c>
      <c r="U3402" s="27" t="n">
        <f aca="false">YEAR(E3402)</f>
        <v>2024</v>
      </c>
      <c r="V3402" s="27" t="str">
        <f aca="false">TEXT(E3402,"MMM-YYYY")</f>
        <v>Jun-2024</v>
      </c>
      <c r="W3402" s="27" t="n">
        <f aca="false">MONTH(E3402)</f>
        <v>6</v>
      </c>
      <c r="X3402" s="27" t="str">
        <f aca="false">TEXT(WEEKDAY(E3402,2),"0")&amp;" - "&amp;TEXT(E3402,"dddd")</f>
        <v>6 - Saturday</v>
      </c>
      <c r="Y3402" s="27" t="str">
        <f aca="false">_xlfn.IFS(C3402&lt;18,"Child (0-17)",C3402&lt;40,"Young Adult (18-39)",C3402&lt;60,"Adult (40-59)",TRUE(),"Senior (60+)")</f>
        <v>Young Adult (18-39)</v>
      </c>
      <c r="Z3402" s="27" t="n">
        <f aca="false">ROUND(G3402-E3402,0)</f>
        <v>5</v>
      </c>
      <c r="AA3402" s="27" t="n">
        <f aca="false">L3402+M3402</f>
        <v>96</v>
      </c>
      <c r="AB3402" s="27" t="n">
        <f aca="false">IFERROR(ROUND(Q3402/AA3402,2),0)</f>
        <v>77.49</v>
      </c>
      <c r="AC3402" s="27" t="str">
        <f aca="false">IF(AND(K3402="Critical",N3402="No"),"URGENT - No Bed","Normal")</f>
        <v>Normal</v>
      </c>
      <c r="AD3402" s="33" t="n">
        <f aca="false">INDEX(Lookup_Tables!$B$3:$B$12,MATCH(H3402,Lookup_Tables!$A$3:$A$12,0))</f>
        <v>2700000</v>
      </c>
      <c r="AE3402" s="27" t="str">
        <f aca="false">INDEX(Lookup_Tables!$C$3:$C$12,MATCH(H3402,Lookup_Tables!$A$3:$A$12,0))</f>
        <v>Dr. Vikram Singh</v>
      </c>
      <c r="AF3402" s="27" t="str">
        <f aca="false">IFERROR(INDEX(Lookup_Tables!$F$16:$F$45,MATCH(I3402,Lookup_Tables!$E$16:$E$45,0)),"N/A")</f>
        <v>EMP228</v>
      </c>
      <c r="AG3402" s="27" t="n">
        <f aca="false">_xlfn.IFS(R3402="Recovered",4,R3402="Referred",3,R3402="Admitted",2,R3402="Deceased",1,TRUE(),0)</f>
        <v>3</v>
      </c>
      <c r="AH3402" s="27" t="str">
        <f aca="false">IF(T3402&gt;=4,"Satisfied",IF(T3402&gt;=3,"Neutral","Needs Improvement"))</f>
        <v>Needs Improvement</v>
      </c>
    </row>
    <row r="3403" customFormat="false" ht="15" hidden="false" customHeight="false" outlineLevel="0" collapsed="false">
      <c r="A3403" s="30" t="s">
        <v>2388</v>
      </c>
      <c r="B3403" s="30" t="s">
        <v>2389</v>
      </c>
      <c r="C3403" s="30" t="n">
        <v>0</v>
      </c>
      <c r="D3403" s="30" t="s">
        <v>181</v>
      </c>
      <c r="E3403" s="31" t="n">
        <v>45376</v>
      </c>
      <c r="F3403" s="30" t="s">
        <v>823</v>
      </c>
      <c r="G3403" s="31" t="n">
        <v>45376</v>
      </c>
      <c r="H3403" s="30" t="s">
        <v>161</v>
      </c>
      <c r="I3403" s="30" t="s">
        <v>162</v>
      </c>
      <c r="J3403" s="30" t="s">
        <v>385</v>
      </c>
      <c r="K3403" s="30" t="s">
        <v>138</v>
      </c>
      <c r="L3403" s="30" t="n">
        <v>47</v>
      </c>
      <c r="M3403" s="30" t="n">
        <v>22</v>
      </c>
      <c r="N3403" s="30" t="s">
        <v>127</v>
      </c>
      <c r="O3403" s="30" t="s">
        <v>149</v>
      </c>
      <c r="P3403" s="30" t="s">
        <v>129</v>
      </c>
      <c r="Q3403" s="32" t="n">
        <v>2240.75</v>
      </c>
      <c r="R3403" s="30" t="s">
        <v>130</v>
      </c>
      <c r="S3403" s="30" t="s">
        <v>151</v>
      </c>
      <c r="T3403" s="30" t="n">
        <v>5</v>
      </c>
      <c r="U3403" s="30" t="n">
        <f aca="false">YEAR(E3403)</f>
        <v>2024</v>
      </c>
      <c r="V3403" s="30" t="str">
        <f aca="false">TEXT(E3403,"MMM-YYYY")</f>
        <v>Mar-2024</v>
      </c>
      <c r="W3403" s="30" t="n">
        <f aca="false">MONTH(E3403)</f>
        <v>3</v>
      </c>
      <c r="X3403" s="30" t="str">
        <f aca="false">TEXT(WEEKDAY(E3403,2),"0")&amp;" - "&amp;TEXT(E3403,"dddd")</f>
        <v>1 - Monday</v>
      </c>
      <c r="Y3403" s="30" t="str">
        <f aca="false">_xlfn.IFS(C3403&lt;18,"Child (0-17)",C3403&lt;40,"Young Adult (18-39)",C3403&lt;60,"Adult (40-59)",TRUE(),"Senior (60+)")</f>
        <v>Child (0-17)</v>
      </c>
      <c r="Z3403" s="30" t="n">
        <f aca="false">ROUND(G3403-E3403,0)</f>
        <v>0</v>
      </c>
      <c r="AA3403" s="30" t="n">
        <f aca="false">L3403+M3403</f>
        <v>69</v>
      </c>
      <c r="AB3403" s="30" t="n">
        <f aca="false">IFERROR(ROUND(Q3403/AA3403,2),0)</f>
        <v>32.47</v>
      </c>
      <c r="AC3403" s="30" t="str">
        <f aca="false">IF(AND(K3403="Critical",N3403="No"),"URGENT - No Bed","Normal")</f>
        <v>Normal</v>
      </c>
      <c r="AD3403" s="34" t="n">
        <f aca="false">INDEX(Lookup_Tables!$B$3:$B$12,MATCH(H3403,Lookup_Tables!$A$3:$A$12,0))</f>
        <v>3600000</v>
      </c>
      <c r="AE3403" s="30" t="str">
        <f aca="false">INDEX(Lookup_Tables!$C$3:$C$12,MATCH(H3403,Lookup_Tables!$A$3:$A$12,0))</f>
        <v>Dr. Sameer Joshi</v>
      </c>
      <c r="AF3403" s="30" t="str">
        <f aca="false">IFERROR(INDEX(Lookup_Tables!$F$16:$F$45,MATCH(I3403,Lookup_Tables!$E$16:$E$45,0)),"N/A")</f>
        <v>EMP222</v>
      </c>
      <c r="AG3403" s="30" t="n">
        <f aca="false">_xlfn.IFS(R3403="Recovered",4,R3403="Referred",3,R3403="Admitted",2,R3403="Deceased",1,TRUE(),0)</f>
        <v>4</v>
      </c>
      <c r="AH3403" s="30" t="str">
        <f aca="false">IF(T3403&gt;=4,"Satisfied",IF(T3403&gt;=3,"Neutral","Needs Improvement"))</f>
        <v>Satisfied</v>
      </c>
    </row>
    <row r="3404" customFormat="false" ht="15" hidden="false" customHeight="false" outlineLevel="0" collapsed="false">
      <c r="A3404" s="27" t="s">
        <v>4006</v>
      </c>
      <c r="B3404" s="27" t="s">
        <v>1004</v>
      </c>
      <c r="C3404" s="27" t="n">
        <v>24</v>
      </c>
      <c r="D3404" s="27" t="s">
        <v>121</v>
      </c>
      <c r="E3404" s="28" t="n">
        <v>45301</v>
      </c>
      <c r="F3404" s="27" t="s">
        <v>1462</v>
      </c>
      <c r="G3404" s="28" t="n">
        <v>45301</v>
      </c>
      <c r="H3404" s="27" t="s">
        <v>183</v>
      </c>
      <c r="I3404" s="27" t="s">
        <v>212</v>
      </c>
      <c r="J3404" s="27" t="s">
        <v>213</v>
      </c>
      <c r="K3404" s="27" t="s">
        <v>138</v>
      </c>
      <c r="L3404" s="27" t="n">
        <v>44</v>
      </c>
      <c r="M3404" s="27" t="n">
        <v>39</v>
      </c>
      <c r="N3404" s="27" t="s">
        <v>127</v>
      </c>
      <c r="O3404" s="27" t="s">
        <v>128</v>
      </c>
      <c r="P3404" s="27" t="s">
        <v>140</v>
      </c>
      <c r="Q3404" s="29" t="n">
        <v>1767.04</v>
      </c>
      <c r="R3404" s="27" t="s">
        <v>130</v>
      </c>
      <c r="S3404" s="27" t="s">
        <v>192</v>
      </c>
      <c r="T3404" s="27" t="n">
        <v>4</v>
      </c>
      <c r="U3404" s="27" t="n">
        <f aca="false">YEAR(E3404)</f>
        <v>2024</v>
      </c>
      <c r="V3404" s="27" t="str">
        <f aca="false">TEXT(E3404,"MMM-YYYY")</f>
        <v>Jan-2024</v>
      </c>
      <c r="W3404" s="27" t="n">
        <f aca="false">MONTH(E3404)</f>
        <v>1</v>
      </c>
      <c r="X3404" s="27" t="str">
        <f aca="false">TEXT(WEEKDAY(E3404,2),"0")&amp;" - "&amp;TEXT(E3404,"dddd")</f>
        <v>3 - Wednesday</v>
      </c>
      <c r="Y3404" s="27" t="str">
        <f aca="false">_xlfn.IFS(C3404&lt;18,"Child (0-17)",C3404&lt;40,"Young Adult (18-39)",C3404&lt;60,"Adult (40-59)",TRUE(),"Senior (60+)")</f>
        <v>Young Adult (18-39)</v>
      </c>
      <c r="Z3404" s="27" t="n">
        <f aca="false">ROUND(G3404-E3404,0)</f>
        <v>0</v>
      </c>
      <c r="AA3404" s="27" t="n">
        <f aca="false">L3404+M3404</f>
        <v>83</v>
      </c>
      <c r="AB3404" s="27" t="n">
        <f aca="false">IFERROR(ROUND(Q3404/AA3404,2),0)</f>
        <v>21.29</v>
      </c>
      <c r="AC3404" s="27" t="str">
        <f aca="false">IF(AND(K3404="Critical",N3404="No"),"URGENT - No Bed","Normal")</f>
        <v>Normal</v>
      </c>
      <c r="AD3404" s="33" t="n">
        <f aca="false">INDEX(Lookup_Tables!$B$3:$B$12,MATCH(H3404,Lookup_Tables!$A$3:$A$12,0))</f>
        <v>3100000</v>
      </c>
      <c r="AE3404" s="27" t="str">
        <f aca="false">INDEX(Lookup_Tables!$C$3:$C$12,MATCH(H3404,Lookup_Tables!$A$3:$A$12,0))</f>
        <v>Dr. Kavita Rao</v>
      </c>
      <c r="AF3404" s="27" t="str">
        <f aca="false">IFERROR(INDEX(Lookup_Tables!$F$16:$F$45,MATCH(I3404,Lookup_Tables!$E$16:$E$45,0)),"N/A")</f>
        <v>EMP225</v>
      </c>
      <c r="AG3404" s="27" t="n">
        <f aca="false">_xlfn.IFS(R3404="Recovered",4,R3404="Referred",3,R3404="Admitted",2,R3404="Deceased",1,TRUE(),0)</f>
        <v>4</v>
      </c>
      <c r="AH3404" s="27" t="str">
        <f aca="false">IF(T3404&gt;=4,"Satisfied",IF(T3404&gt;=3,"Neutral","Needs Improvement"))</f>
        <v>Satisfied</v>
      </c>
    </row>
    <row r="3405" customFormat="false" ht="15" hidden="false" customHeight="false" outlineLevel="0" collapsed="false">
      <c r="A3405" s="30" t="s">
        <v>3392</v>
      </c>
      <c r="B3405" s="30" t="s">
        <v>3393</v>
      </c>
      <c r="C3405" s="30" t="n">
        <v>23</v>
      </c>
      <c r="D3405" s="30" t="s">
        <v>181</v>
      </c>
      <c r="E3405" s="31" t="n">
        <v>45647</v>
      </c>
      <c r="F3405" s="30" t="s">
        <v>1257</v>
      </c>
      <c r="G3405" s="31" t="n">
        <v>45653</v>
      </c>
      <c r="H3405" s="30" t="s">
        <v>168</v>
      </c>
      <c r="I3405" s="30" t="s">
        <v>169</v>
      </c>
      <c r="J3405" s="30" t="s">
        <v>367</v>
      </c>
      <c r="K3405" s="30" t="s">
        <v>126</v>
      </c>
      <c r="L3405" s="30" t="n">
        <v>11</v>
      </c>
      <c r="M3405" s="30" t="n">
        <v>143</v>
      </c>
      <c r="N3405" s="30" t="s">
        <v>186</v>
      </c>
      <c r="O3405" s="30" t="s">
        <v>139</v>
      </c>
      <c r="P3405" s="30" t="s">
        <v>150</v>
      </c>
      <c r="Q3405" s="32" t="n">
        <v>8775.3</v>
      </c>
      <c r="R3405" s="30" t="s">
        <v>462</v>
      </c>
      <c r="S3405" s="30" t="s">
        <v>335</v>
      </c>
      <c r="T3405" s="30" t="n">
        <v>4</v>
      </c>
      <c r="U3405" s="30" t="n">
        <f aca="false">YEAR(E3405)</f>
        <v>2024</v>
      </c>
      <c r="V3405" s="30" t="str">
        <f aca="false">TEXT(E3405,"MMM-YYYY")</f>
        <v>Dec-2024</v>
      </c>
      <c r="W3405" s="30" t="n">
        <f aca="false">MONTH(E3405)</f>
        <v>12</v>
      </c>
      <c r="X3405" s="30" t="str">
        <f aca="false">TEXT(WEEKDAY(E3405,2),"0")&amp;" - "&amp;TEXT(E3405,"dddd")</f>
        <v>6 - Saturday</v>
      </c>
      <c r="Y3405" s="30" t="str">
        <f aca="false">_xlfn.IFS(C3405&lt;18,"Child (0-17)",C3405&lt;40,"Young Adult (18-39)",C3405&lt;60,"Adult (40-59)",TRUE(),"Senior (60+)")</f>
        <v>Young Adult (18-39)</v>
      </c>
      <c r="Z3405" s="30" t="n">
        <f aca="false">ROUND(G3405-E3405,0)</f>
        <v>6</v>
      </c>
      <c r="AA3405" s="30" t="n">
        <f aca="false">L3405+M3405</f>
        <v>154</v>
      </c>
      <c r="AB3405" s="30" t="n">
        <f aca="false">IFERROR(ROUND(Q3405/AA3405,2),0)</f>
        <v>56.98</v>
      </c>
      <c r="AC3405" s="30" t="str">
        <f aca="false">IF(AND(K3405="Critical",N3405="No"),"URGENT - No Bed","Normal")</f>
        <v>Normal</v>
      </c>
      <c r="AD3405" s="34" t="n">
        <f aca="false">INDEX(Lookup_Tables!$B$3:$B$12,MATCH(H3405,Lookup_Tables!$A$3:$A$12,0))</f>
        <v>4400000</v>
      </c>
      <c r="AE3405" s="30" t="str">
        <f aca="false">INDEX(Lookup_Tables!$C$3:$C$12,MATCH(H3405,Lookup_Tables!$A$3:$A$12,0))</f>
        <v>Dr. Neha Chopra</v>
      </c>
      <c r="AF3405" s="30" t="str">
        <f aca="false">IFERROR(INDEX(Lookup_Tables!$F$16:$F$45,MATCH(I3405,Lookup_Tables!$E$16:$E$45,0)),"N/A")</f>
        <v>EMP220</v>
      </c>
      <c r="AG3405" s="30" t="n">
        <f aca="false">_xlfn.IFS(R3405="Recovered",4,R3405="Referred",3,R3405="Admitted",2,R3405="Deceased",1,TRUE(),0)</f>
        <v>1</v>
      </c>
      <c r="AH3405" s="30" t="str">
        <f aca="false">IF(T3405&gt;=4,"Satisfied",IF(T3405&gt;=3,"Neutral","Needs Improvement"))</f>
        <v>Satisfied</v>
      </c>
    </row>
    <row r="3406" customFormat="false" ht="15" hidden="false" customHeight="false" outlineLevel="0" collapsed="false">
      <c r="A3406" s="27" t="s">
        <v>3833</v>
      </c>
      <c r="B3406" s="27" t="s">
        <v>2816</v>
      </c>
      <c r="C3406" s="27" t="n">
        <v>34</v>
      </c>
      <c r="D3406" s="27" t="s">
        <v>121</v>
      </c>
      <c r="E3406" s="28" t="n">
        <v>45620</v>
      </c>
      <c r="F3406" s="27" t="s">
        <v>1449</v>
      </c>
      <c r="G3406" s="28" t="n">
        <v>45621</v>
      </c>
      <c r="H3406" s="27" t="s">
        <v>123</v>
      </c>
      <c r="I3406" s="27" t="s">
        <v>304</v>
      </c>
      <c r="J3406" s="27" t="s">
        <v>305</v>
      </c>
      <c r="K3406" s="27" t="s">
        <v>156</v>
      </c>
      <c r="L3406" s="27" t="n">
        <v>71</v>
      </c>
      <c r="M3406" s="27" t="n">
        <v>81</v>
      </c>
      <c r="N3406" s="27" t="s">
        <v>127</v>
      </c>
      <c r="O3406" s="27" t="s">
        <v>139</v>
      </c>
      <c r="P3406" s="27" t="s">
        <v>129</v>
      </c>
      <c r="Q3406" s="29" t="n">
        <v>3636.33</v>
      </c>
      <c r="R3406" s="27" t="s">
        <v>130</v>
      </c>
      <c r="S3406" s="27" t="s">
        <v>131</v>
      </c>
      <c r="T3406" s="27" t="n">
        <v>3</v>
      </c>
      <c r="U3406" s="27" t="n">
        <f aca="false">YEAR(E3406)</f>
        <v>2024</v>
      </c>
      <c r="V3406" s="27" t="str">
        <f aca="false">TEXT(E3406,"MMM-YYYY")</f>
        <v>Nov-2024</v>
      </c>
      <c r="W3406" s="27" t="n">
        <f aca="false">MONTH(E3406)</f>
        <v>11</v>
      </c>
      <c r="X3406" s="27" t="str">
        <f aca="false">TEXT(WEEKDAY(E3406,2),"0")&amp;" - "&amp;TEXT(E3406,"dddd")</f>
        <v>7 - Sunday</v>
      </c>
      <c r="Y3406" s="27" t="str">
        <f aca="false">_xlfn.IFS(C3406&lt;18,"Child (0-17)",C3406&lt;40,"Young Adult (18-39)",C3406&lt;60,"Adult (40-59)",TRUE(),"Senior (60+)")</f>
        <v>Young Adult (18-39)</v>
      </c>
      <c r="Z3406" s="27" t="n">
        <f aca="false">ROUND(G3406-E3406,0)</f>
        <v>1</v>
      </c>
      <c r="AA3406" s="27" t="n">
        <f aca="false">L3406+M3406</f>
        <v>152</v>
      </c>
      <c r="AB3406" s="27" t="n">
        <f aca="false">IFERROR(ROUND(Q3406/AA3406,2),0)</f>
        <v>23.92</v>
      </c>
      <c r="AC3406" s="27" t="str">
        <f aca="false">IF(AND(K3406="Critical",N3406="No"),"URGENT - No Bed","Normal")</f>
        <v>Normal</v>
      </c>
      <c r="AD3406" s="33" t="n">
        <f aca="false">INDEX(Lookup_Tables!$B$3:$B$12,MATCH(H3406,Lookup_Tables!$A$3:$A$12,0))</f>
        <v>2200000</v>
      </c>
      <c r="AE3406" s="27" t="str">
        <f aca="false">INDEX(Lookup_Tables!$C$3:$C$12,MATCH(H3406,Lookup_Tables!$A$3:$A$12,0))</f>
        <v>Dr. Rohan Das</v>
      </c>
      <c r="AF3406" s="27" t="str">
        <f aca="false">IFERROR(INDEX(Lookup_Tables!$F$16:$F$45,MATCH(I3406,Lookup_Tables!$E$16:$E$45,0)),"N/A")</f>
        <v>EMP204</v>
      </c>
      <c r="AG3406" s="27" t="n">
        <f aca="false">_xlfn.IFS(R3406="Recovered",4,R3406="Referred",3,R3406="Admitted",2,R3406="Deceased",1,TRUE(),0)</f>
        <v>4</v>
      </c>
      <c r="AH3406" s="27" t="str">
        <f aca="false">IF(T3406&gt;=4,"Satisfied",IF(T3406&gt;=3,"Neutral","Needs Improvement"))</f>
        <v>Neutral</v>
      </c>
    </row>
    <row r="3407" customFormat="false" ht="15" hidden="false" customHeight="false" outlineLevel="0" collapsed="false">
      <c r="A3407" s="30" t="s">
        <v>4442</v>
      </c>
      <c r="B3407" s="30" t="s">
        <v>2936</v>
      </c>
      <c r="C3407" s="30" t="n">
        <v>50</v>
      </c>
      <c r="D3407" s="30" t="s">
        <v>181</v>
      </c>
      <c r="E3407" s="31" t="n">
        <v>45511</v>
      </c>
      <c r="F3407" s="30" t="s">
        <v>552</v>
      </c>
      <c r="G3407" s="31" t="n">
        <v>45512</v>
      </c>
      <c r="H3407" s="30" t="s">
        <v>242</v>
      </c>
      <c r="I3407" s="30" t="s">
        <v>466</v>
      </c>
      <c r="J3407" s="30" t="s">
        <v>422</v>
      </c>
      <c r="K3407" s="30" t="s">
        <v>126</v>
      </c>
      <c r="L3407" s="30" t="n">
        <v>9</v>
      </c>
      <c r="M3407" s="30" t="n">
        <v>94</v>
      </c>
      <c r="N3407" s="30" t="s">
        <v>186</v>
      </c>
      <c r="O3407" s="30" t="s">
        <v>149</v>
      </c>
      <c r="P3407" s="30" t="s">
        <v>150</v>
      </c>
      <c r="Q3407" s="32" t="n">
        <v>8000.65</v>
      </c>
      <c r="R3407" s="30" t="s">
        <v>130</v>
      </c>
      <c r="S3407" s="30" t="s">
        <v>335</v>
      </c>
      <c r="T3407" s="30" t="n">
        <v>3</v>
      </c>
      <c r="U3407" s="30" t="n">
        <f aca="false">YEAR(E3407)</f>
        <v>2024</v>
      </c>
      <c r="V3407" s="30" t="str">
        <f aca="false">TEXT(E3407,"MMM-YYYY")</f>
        <v>Aug-2024</v>
      </c>
      <c r="W3407" s="30" t="n">
        <f aca="false">MONTH(E3407)</f>
        <v>8</v>
      </c>
      <c r="X3407" s="30" t="str">
        <f aca="false">TEXT(WEEKDAY(E3407,2),"0")&amp;" - "&amp;TEXT(E3407,"dddd")</f>
        <v>3 - Wednesday</v>
      </c>
      <c r="Y3407" s="30" t="str">
        <f aca="false">_xlfn.IFS(C3407&lt;18,"Child (0-17)",C3407&lt;40,"Young Adult (18-39)",C3407&lt;60,"Adult (40-59)",TRUE(),"Senior (60+)")</f>
        <v>Adult (40-59)</v>
      </c>
      <c r="Z3407" s="30" t="n">
        <f aca="false">ROUND(G3407-E3407,0)</f>
        <v>1</v>
      </c>
      <c r="AA3407" s="30" t="n">
        <f aca="false">L3407+M3407</f>
        <v>103</v>
      </c>
      <c r="AB3407" s="30" t="n">
        <f aca="false">IFERROR(ROUND(Q3407/AA3407,2),0)</f>
        <v>77.68</v>
      </c>
      <c r="AC3407" s="30" t="str">
        <f aca="false">IF(AND(K3407="Critical",N3407="No"),"URGENT - No Bed","Normal")</f>
        <v>Normal</v>
      </c>
      <c r="AD3407" s="34" t="n">
        <f aca="false">INDEX(Lookup_Tables!$B$3:$B$12,MATCH(H3407,Lookup_Tables!$A$3:$A$12,0))</f>
        <v>3000000</v>
      </c>
      <c r="AE3407" s="30" t="str">
        <f aca="false">INDEX(Lookup_Tables!$C$3:$C$12,MATCH(H3407,Lookup_Tables!$A$3:$A$12,0))</f>
        <v>Dr. Pooja Iyer</v>
      </c>
      <c r="AF3407" s="30" t="str">
        <f aca="false">IFERROR(INDEX(Lookup_Tables!$F$16:$F$45,MATCH(I3407,Lookup_Tables!$E$16:$E$45,0)),"N/A")</f>
        <v>EMP212</v>
      </c>
      <c r="AG3407" s="30" t="n">
        <f aca="false">_xlfn.IFS(R3407="Recovered",4,R3407="Referred",3,R3407="Admitted",2,R3407="Deceased",1,TRUE(),0)</f>
        <v>4</v>
      </c>
      <c r="AH3407" s="30" t="str">
        <f aca="false">IF(T3407&gt;=4,"Satisfied",IF(T3407&gt;=3,"Neutral","Needs Improvement"))</f>
        <v>Neutral</v>
      </c>
    </row>
    <row r="3408" customFormat="false" ht="15" hidden="false" customHeight="false" outlineLevel="0" collapsed="false">
      <c r="A3408" s="27" t="s">
        <v>6533</v>
      </c>
      <c r="B3408" s="27" t="s">
        <v>4054</v>
      </c>
      <c r="C3408" s="27" t="n">
        <v>25</v>
      </c>
      <c r="D3408" s="27" t="s">
        <v>121</v>
      </c>
      <c r="E3408" s="28" t="n">
        <v>45567</v>
      </c>
      <c r="F3408" s="27" t="s">
        <v>555</v>
      </c>
      <c r="G3408" s="28" t="n">
        <v>45568</v>
      </c>
      <c r="H3408" s="27" t="s">
        <v>206</v>
      </c>
      <c r="I3408" s="27" t="s">
        <v>232</v>
      </c>
      <c r="J3408" s="27" t="s">
        <v>208</v>
      </c>
      <c r="K3408" s="27" t="s">
        <v>138</v>
      </c>
      <c r="L3408" s="27" t="n">
        <v>35</v>
      </c>
      <c r="M3408" s="27" t="n">
        <v>32</v>
      </c>
      <c r="N3408" s="27" t="s">
        <v>127</v>
      </c>
      <c r="O3408" s="27" t="s">
        <v>128</v>
      </c>
      <c r="P3408" s="27" t="s">
        <v>150</v>
      </c>
      <c r="Q3408" s="29" t="n">
        <v>1305.45</v>
      </c>
      <c r="R3408" s="27" t="s">
        <v>130</v>
      </c>
      <c r="S3408" s="27" t="s">
        <v>192</v>
      </c>
      <c r="T3408" s="27" t="n">
        <v>2</v>
      </c>
      <c r="U3408" s="27" t="n">
        <f aca="false">YEAR(E3408)</f>
        <v>2024</v>
      </c>
      <c r="V3408" s="27" t="str">
        <f aca="false">TEXT(E3408,"MMM-YYYY")</f>
        <v>Oct-2024</v>
      </c>
      <c r="W3408" s="27" t="n">
        <f aca="false">MONTH(E3408)</f>
        <v>10</v>
      </c>
      <c r="X3408" s="27" t="str">
        <f aca="false">TEXT(WEEKDAY(E3408,2),"0")&amp;" - "&amp;TEXT(E3408,"dddd")</f>
        <v>3 - Wednesday</v>
      </c>
      <c r="Y3408" s="27" t="str">
        <f aca="false">_xlfn.IFS(C3408&lt;18,"Child (0-17)",C3408&lt;40,"Young Adult (18-39)",C3408&lt;60,"Adult (40-59)",TRUE(),"Senior (60+)")</f>
        <v>Young Adult (18-39)</v>
      </c>
      <c r="Z3408" s="27" t="n">
        <f aca="false">ROUND(G3408-E3408,0)</f>
        <v>1</v>
      </c>
      <c r="AA3408" s="27" t="n">
        <f aca="false">L3408+M3408</f>
        <v>67</v>
      </c>
      <c r="AB3408" s="27" t="n">
        <f aca="false">IFERROR(ROUND(Q3408/AA3408,2),0)</f>
        <v>19.48</v>
      </c>
      <c r="AC3408" s="27" t="str">
        <f aca="false">IF(AND(K3408="Critical",N3408="No"),"URGENT - No Bed","Normal")</f>
        <v>Normal</v>
      </c>
      <c r="AD3408" s="33" t="n">
        <f aca="false">INDEX(Lookup_Tables!$B$3:$B$12,MATCH(H3408,Lookup_Tables!$A$3:$A$12,0))</f>
        <v>2800000</v>
      </c>
      <c r="AE3408" s="27" t="str">
        <f aca="false">INDEX(Lookup_Tables!$C$3:$C$12,MATCH(H3408,Lookup_Tables!$A$3:$A$12,0))</f>
        <v>Dr. Suresh Nair</v>
      </c>
      <c r="AF3408" s="27" t="str">
        <f aca="false">IFERROR(INDEX(Lookup_Tables!$F$16:$F$45,MATCH(I3408,Lookup_Tables!$E$16:$E$45,0)),"N/A")</f>
        <v>EMP210</v>
      </c>
      <c r="AG3408" s="27" t="n">
        <f aca="false">_xlfn.IFS(R3408="Recovered",4,R3408="Referred",3,R3408="Admitted",2,R3408="Deceased",1,TRUE(),0)</f>
        <v>4</v>
      </c>
      <c r="AH3408" s="27" t="str">
        <f aca="false">IF(T3408&gt;=4,"Satisfied",IF(T3408&gt;=3,"Neutral","Needs Improvement"))</f>
        <v>Needs Improvement</v>
      </c>
    </row>
    <row r="3409" customFormat="false" ht="15" hidden="false" customHeight="false" outlineLevel="0" collapsed="false">
      <c r="A3409" s="30" t="s">
        <v>4037</v>
      </c>
      <c r="B3409" s="30" t="s">
        <v>5336</v>
      </c>
      <c r="C3409" s="30" t="n">
        <v>13</v>
      </c>
      <c r="D3409" s="30" t="s">
        <v>121</v>
      </c>
      <c r="E3409" s="31" t="n">
        <v>45409</v>
      </c>
      <c r="F3409" s="30" t="s">
        <v>1073</v>
      </c>
      <c r="G3409" s="31" t="n">
        <v>45422</v>
      </c>
      <c r="H3409" s="30" t="s">
        <v>236</v>
      </c>
      <c r="I3409" s="30" t="s">
        <v>237</v>
      </c>
      <c r="J3409" s="30" t="s">
        <v>455</v>
      </c>
      <c r="K3409" s="30" t="s">
        <v>202</v>
      </c>
      <c r="L3409" s="30" t="n">
        <v>15</v>
      </c>
      <c r="M3409" s="30" t="n">
        <v>94</v>
      </c>
      <c r="N3409" s="30" t="s">
        <v>186</v>
      </c>
      <c r="O3409" s="30" t="s">
        <v>139</v>
      </c>
      <c r="P3409" s="30" t="s">
        <v>140</v>
      </c>
      <c r="Q3409" s="32" t="n">
        <v>15943</v>
      </c>
      <c r="R3409" s="30" t="s">
        <v>130</v>
      </c>
      <c r="S3409" s="30" t="s">
        <v>335</v>
      </c>
      <c r="T3409" s="30" t="n">
        <v>4</v>
      </c>
      <c r="U3409" s="30" t="n">
        <f aca="false">YEAR(E3409)</f>
        <v>2024</v>
      </c>
      <c r="V3409" s="30" t="str">
        <f aca="false">TEXT(E3409,"MMM-YYYY")</f>
        <v>Apr-2024</v>
      </c>
      <c r="W3409" s="30" t="n">
        <f aca="false">MONTH(E3409)</f>
        <v>4</v>
      </c>
      <c r="X3409" s="30" t="str">
        <f aca="false">TEXT(WEEKDAY(E3409,2),"0")&amp;" - "&amp;TEXT(E3409,"dddd")</f>
        <v>6 - Saturday</v>
      </c>
      <c r="Y3409" s="30" t="str">
        <f aca="false">_xlfn.IFS(C3409&lt;18,"Child (0-17)",C3409&lt;40,"Young Adult (18-39)",C3409&lt;60,"Adult (40-59)",TRUE(),"Senior (60+)")</f>
        <v>Child (0-17)</v>
      </c>
      <c r="Z3409" s="30" t="n">
        <f aca="false">ROUND(G3409-E3409,0)</f>
        <v>13</v>
      </c>
      <c r="AA3409" s="30" t="n">
        <f aca="false">L3409+M3409</f>
        <v>109</v>
      </c>
      <c r="AB3409" s="30" t="n">
        <f aca="false">IFERROR(ROUND(Q3409/AA3409,2),0)</f>
        <v>146.27</v>
      </c>
      <c r="AC3409" s="30" t="str">
        <f aca="false">IF(AND(K3409="Critical",N3409="No"),"URGENT - No Bed","Normal")</f>
        <v>Normal</v>
      </c>
      <c r="AD3409" s="34" t="n">
        <f aca="false">INDEX(Lookup_Tables!$B$3:$B$12,MATCH(H3409,Lookup_Tables!$A$3:$A$12,0))</f>
        <v>3900000</v>
      </c>
      <c r="AE3409" s="30" t="str">
        <f aca="false">INDEX(Lookup_Tables!$C$3:$C$12,MATCH(H3409,Lookup_Tables!$A$3:$A$12,0))</f>
        <v>Dr. Rina Mehta</v>
      </c>
      <c r="AF3409" s="30" t="str">
        <f aca="false">IFERROR(INDEX(Lookup_Tables!$F$16:$F$45,MATCH(I3409,Lookup_Tables!$E$16:$E$45,0)),"N/A")</f>
        <v>EMP215</v>
      </c>
      <c r="AG3409" s="30" t="n">
        <f aca="false">_xlfn.IFS(R3409="Recovered",4,R3409="Referred",3,R3409="Admitted",2,R3409="Deceased",1,TRUE(),0)</f>
        <v>4</v>
      </c>
      <c r="AH3409" s="30" t="str">
        <f aca="false">IF(T3409&gt;=4,"Satisfied",IF(T3409&gt;=3,"Neutral","Needs Improvement"))</f>
        <v>Satisfied</v>
      </c>
    </row>
    <row r="3410" customFormat="false" ht="15" hidden="false" customHeight="false" outlineLevel="0" collapsed="false">
      <c r="A3410" s="27" t="s">
        <v>4889</v>
      </c>
      <c r="B3410" s="27" t="s">
        <v>2587</v>
      </c>
      <c r="C3410" s="27" t="n">
        <v>2</v>
      </c>
      <c r="D3410" s="27" t="s">
        <v>121</v>
      </c>
      <c r="E3410" s="28" t="n">
        <v>45482</v>
      </c>
      <c r="F3410" s="27" t="s">
        <v>837</v>
      </c>
      <c r="G3410" s="28" t="n">
        <v>45484</v>
      </c>
      <c r="H3410" s="27" t="s">
        <v>135</v>
      </c>
      <c r="I3410" s="27" t="s">
        <v>251</v>
      </c>
      <c r="J3410" s="27" t="s">
        <v>262</v>
      </c>
      <c r="K3410" s="27" t="s">
        <v>126</v>
      </c>
      <c r="L3410" s="27" t="n">
        <v>20</v>
      </c>
      <c r="M3410" s="27" t="n">
        <v>53</v>
      </c>
      <c r="N3410" s="27" t="s">
        <v>127</v>
      </c>
      <c r="O3410" s="27" t="s">
        <v>171</v>
      </c>
      <c r="P3410" s="27" t="s">
        <v>140</v>
      </c>
      <c r="Q3410" s="29" t="n">
        <v>6869.37</v>
      </c>
      <c r="R3410" s="27" t="s">
        <v>172</v>
      </c>
      <c r="S3410" s="27" t="s">
        <v>141</v>
      </c>
      <c r="T3410" s="27" t="n">
        <v>2</v>
      </c>
      <c r="U3410" s="27" t="n">
        <f aca="false">YEAR(E3410)</f>
        <v>2024</v>
      </c>
      <c r="V3410" s="27" t="str">
        <f aca="false">TEXT(E3410,"MMM-YYYY")</f>
        <v>Jul-2024</v>
      </c>
      <c r="W3410" s="27" t="n">
        <f aca="false">MONTH(E3410)</f>
        <v>7</v>
      </c>
      <c r="X3410" s="27" t="str">
        <f aca="false">TEXT(WEEKDAY(E3410,2),"0")&amp;" - "&amp;TEXT(E3410,"dddd")</f>
        <v>2 - Tuesday</v>
      </c>
      <c r="Y3410" s="27" t="str">
        <f aca="false">_xlfn.IFS(C3410&lt;18,"Child (0-17)",C3410&lt;40,"Young Adult (18-39)",C3410&lt;60,"Adult (40-59)",TRUE(),"Senior (60+)")</f>
        <v>Child (0-17)</v>
      </c>
      <c r="Z3410" s="27" t="n">
        <f aca="false">ROUND(G3410-E3410,0)</f>
        <v>2</v>
      </c>
      <c r="AA3410" s="27" t="n">
        <f aca="false">L3410+M3410</f>
        <v>73</v>
      </c>
      <c r="AB3410" s="27" t="n">
        <f aca="false">IFERROR(ROUND(Q3410/AA3410,2),0)</f>
        <v>94.1</v>
      </c>
      <c r="AC3410" s="27" t="str">
        <f aca="false">IF(AND(K3410="Critical",N3410="No"),"URGENT - No Bed","Normal")</f>
        <v>Normal</v>
      </c>
      <c r="AD3410" s="33" t="n">
        <f aca="false">INDEX(Lookup_Tables!$B$3:$B$12,MATCH(H3410,Lookup_Tables!$A$3:$A$12,0))</f>
        <v>4600000</v>
      </c>
      <c r="AE3410" s="27" t="str">
        <f aca="false">INDEX(Lookup_Tables!$C$3:$C$12,MATCH(H3410,Lookup_Tables!$A$3:$A$12,0))</f>
        <v>Dr. Farhan Khan</v>
      </c>
      <c r="AF3410" s="27" t="str">
        <f aca="false">IFERROR(INDEX(Lookup_Tables!$F$16:$F$45,MATCH(I3410,Lookup_Tables!$E$16:$E$45,0)),"N/A")</f>
        <v>EMP207</v>
      </c>
      <c r="AG3410" s="27" t="n">
        <f aca="false">_xlfn.IFS(R3410="Recovered",4,R3410="Referred",3,R3410="Admitted",2,R3410="Deceased",1,TRUE(),0)</f>
        <v>2</v>
      </c>
      <c r="AH3410" s="27" t="str">
        <f aca="false">IF(T3410&gt;=4,"Satisfied",IF(T3410&gt;=3,"Neutral","Needs Improvement"))</f>
        <v>Needs Improvement</v>
      </c>
    </row>
    <row r="3411" customFormat="false" ht="15" hidden="false" customHeight="false" outlineLevel="0" collapsed="false">
      <c r="A3411" s="30" t="s">
        <v>6661</v>
      </c>
      <c r="B3411" s="30" t="s">
        <v>952</v>
      </c>
      <c r="C3411" s="30" t="n">
        <v>41</v>
      </c>
      <c r="D3411" s="30" t="s">
        <v>181</v>
      </c>
      <c r="E3411" s="31" t="n">
        <v>45528</v>
      </c>
      <c r="F3411" s="30" t="s">
        <v>576</v>
      </c>
      <c r="G3411" s="31" t="n">
        <v>45531</v>
      </c>
      <c r="H3411" s="30" t="s">
        <v>146</v>
      </c>
      <c r="I3411" s="30" t="s">
        <v>176</v>
      </c>
      <c r="J3411" s="30" t="s">
        <v>568</v>
      </c>
      <c r="K3411" s="30" t="s">
        <v>156</v>
      </c>
      <c r="L3411" s="30" t="n">
        <v>22</v>
      </c>
      <c r="M3411" s="30" t="n">
        <v>71</v>
      </c>
      <c r="N3411" s="30" t="s">
        <v>127</v>
      </c>
      <c r="O3411" s="30" t="s">
        <v>171</v>
      </c>
      <c r="P3411" s="30" t="s">
        <v>129</v>
      </c>
      <c r="Q3411" s="32" t="n">
        <v>3118.13</v>
      </c>
      <c r="R3411" s="30" t="s">
        <v>130</v>
      </c>
      <c r="S3411" s="30" t="s">
        <v>223</v>
      </c>
      <c r="T3411" s="30" t="n">
        <v>3</v>
      </c>
      <c r="U3411" s="30" t="n">
        <f aca="false">YEAR(E3411)</f>
        <v>2024</v>
      </c>
      <c r="V3411" s="30" t="str">
        <f aca="false">TEXT(E3411,"MMM-YYYY")</f>
        <v>Aug-2024</v>
      </c>
      <c r="W3411" s="30" t="n">
        <f aca="false">MONTH(E3411)</f>
        <v>8</v>
      </c>
      <c r="X3411" s="30" t="str">
        <f aca="false">TEXT(WEEKDAY(E3411,2),"0")&amp;" - "&amp;TEXT(E3411,"dddd")</f>
        <v>6 - Saturday</v>
      </c>
      <c r="Y3411" s="30" t="str">
        <f aca="false">_xlfn.IFS(C3411&lt;18,"Child (0-17)",C3411&lt;40,"Young Adult (18-39)",C3411&lt;60,"Adult (40-59)",TRUE(),"Senior (60+)")</f>
        <v>Adult (40-59)</v>
      </c>
      <c r="Z3411" s="30" t="n">
        <f aca="false">ROUND(G3411-E3411,0)</f>
        <v>3</v>
      </c>
      <c r="AA3411" s="30" t="n">
        <f aca="false">L3411+M3411</f>
        <v>93</v>
      </c>
      <c r="AB3411" s="30" t="n">
        <f aca="false">IFERROR(ROUND(Q3411/AA3411,2),0)</f>
        <v>33.53</v>
      </c>
      <c r="AC3411" s="30" t="str">
        <f aca="false">IF(AND(K3411="Critical",N3411="No"),"URGENT - No Bed","Normal")</f>
        <v>Normal</v>
      </c>
      <c r="AD3411" s="34" t="n">
        <f aca="false">INDEX(Lookup_Tables!$B$3:$B$12,MATCH(H3411,Lookup_Tables!$A$3:$A$12,0))</f>
        <v>2700000</v>
      </c>
      <c r="AE3411" s="30" t="str">
        <f aca="false">INDEX(Lookup_Tables!$C$3:$C$12,MATCH(H3411,Lookup_Tables!$A$3:$A$12,0))</f>
        <v>Dr. Vikram Singh</v>
      </c>
      <c r="AF3411" s="30" t="str">
        <f aca="false">IFERROR(INDEX(Lookup_Tables!$F$16:$F$45,MATCH(I3411,Lookup_Tables!$E$16:$E$45,0)),"N/A")</f>
        <v>EMP227</v>
      </c>
      <c r="AG3411" s="30" t="n">
        <f aca="false">_xlfn.IFS(R3411="Recovered",4,R3411="Referred",3,R3411="Admitted",2,R3411="Deceased",1,TRUE(),0)</f>
        <v>4</v>
      </c>
      <c r="AH3411" s="30" t="str">
        <f aca="false">IF(T3411&gt;=4,"Satisfied",IF(T3411&gt;=3,"Neutral","Needs Improvement"))</f>
        <v>Neutral</v>
      </c>
    </row>
    <row r="3412" customFormat="false" ht="15" hidden="false" customHeight="false" outlineLevel="0" collapsed="false">
      <c r="A3412" s="27" t="s">
        <v>5884</v>
      </c>
      <c r="B3412" s="27" t="s">
        <v>5885</v>
      </c>
      <c r="C3412" s="27" t="n">
        <v>81</v>
      </c>
      <c r="D3412" s="27" t="s">
        <v>121</v>
      </c>
      <c r="E3412" s="28" t="n">
        <v>45618</v>
      </c>
      <c r="F3412" s="27" t="s">
        <v>1023</v>
      </c>
      <c r="G3412" s="28" t="n">
        <v>45619</v>
      </c>
      <c r="H3412" s="27" t="s">
        <v>217</v>
      </c>
      <c r="I3412" s="27" t="s">
        <v>392</v>
      </c>
      <c r="J3412" s="27" t="s">
        <v>483</v>
      </c>
      <c r="K3412" s="27" t="s">
        <v>156</v>
      </c>
      <c r="L3412" s="27" t="n">
        <v>42</v>
      </c>
      <c r="M3412" s="27" t="n">
        <v>80</v>
      </c>
      <c r="N3412" s="27" t="s">
        <v>127</v>
      </c>
      <c r="O3412" s="27" t="s">
        <v>139</v>
      </c>
      <c r="P3412" s="27" t="s">
        <v>187</v>
      </c>
      <c r="Q3412" s="29" t="n">
        <v>4054.2</v>
      </c>
      <c r="R3412" s="27" t="s">
        <v>130</v>
      </c>
      <c r="S3412" s="27" t="s">
        <v>141</v>
      </c>
      <c r="T3412" s="27" t="n">
        <v>5</v>
      </c>
      <c r="U3412" s="27" t="n">
        <f aca="false">YEAR(E3412)</f>
        <v>2024</v>
      </c>
      <c r="V3412" s="27" t="str">
        <f aca="false">TEXT(E3412,"MMM-YYYY")</f>
        <v>Nov-2024</v>
      </c>
      <c r="W3412" s="27" t="n">
        <f aca="false">MONTH(E3412)</f>
        <v>11</v>
      </c>
      <c r="X3412" s="27" t="str">
        <f aca="false">TEXT(WEEKDAY(E3412,2),"0")&amp;" - "&amp;TEXT(E3412,"dddd")</f>
        <v>5 - Friday</v>
      </c>
      <c r="Y3412" s="27" t="str">
        <f aca="false">_xlfn.IFS(C3412&lt;18,"Child (0-17)",C3412&lt;40,"Young Adult (18-39)",C3412&lt;60,"Adult (40-59)",TRUE(),"Senior (60+)")</f>
        <v>Senior (60+)</v>
      </c>
      <c r="Z3412" s="27" t="n">
        <f aca="false">ROUND(G3412-E3412,0)</f>
        <v>1</v>
      </c>
      <c r="AA3412" s="27" t="n">
        <f aca="false">L3412+M3412</f>
        <v>122</v>
      </c>
      <c r="AB3412" s="27" t="n">
        <f aca="false">IFERROR(ROUND(Q3412/AA3412,2),0)</f>
        <v>33.23</v>
      </c>
      <c r="AC3412" s="27" t="str">
        <f aca="false">IF(AND(K3412="Critical",N3412="No"),"URGENT - No Bed","Normal")</f>
        <v>Normal</v>
      </c>
      <c r="AD3412" s="33" t="n">
        <f aca="false">INDEX(Lookup_Tables!$B$3:$B$12,MATCH(H3412,Lookup_Tables!$A$3:$A$12,0))</f>
        <v>4200000</v>
      </c>
      <c r="AE3412" s="27" t="str">
        <f aca="false">INDEX(Lookup_Tables!$C$3:$C$12,MATCH(H3412,Lookup_Tables!$A$3:$A$12,0))</f>
        <v>Dr. Anil Kapoor</v>
      </c>
      <c r="AF3412" s="27" t="str">
        <f aca="false">IFERROR(INDEX(Lookup_Tables!$F$16:$F$45,MATCH(I3412,Lookup_Tables!$E$16:$E$45,0)),"N/A")</f>
        <v>EMP202</v>
      </c>
      <c r="AG3412" s="27" t="n">
        <f aca="false">_xlfn.IFS(R3412="Recovered",4,R3412="Referred",3,R3412="Admitted",2,R3412="Deceased",1,TRUE(),0)</f>
        <v>4</v>
      </c>
      <c r="AH3412" s="27" t="str">
        <f aca="false">IF(T3412&gt;=4,"Satisfied",IF(T3412&gt;=3,"Neutral","Needs Improvement"))</f>
        <v>Satisfied</v>
      </c>
    </row>
    <row r="3413" customFormat="false" ht="15" hidden="false" customHeight="false" outlineLevel="0" collapsed="false">
      <c r="A3413" s="30" t="s">
        <v>6125</v>
      </c>
      <c r="B3413" s="30" t="s">
        <v>380</v>
      </c>
      <c r="C3413" s="30" t="n">
        <v>24</v>
      </c>
      <c r="D3413" s="30" t="s">
        <v>181</v>
      </c>
      <c r="E3413" s="31" t="n">
        <v>45339</v>
      </c>
      <c r="F3413" s="30" t="s">
        <v>394</v>
      </c>
      <c r="G3413" s="31" t="n">
        <v>45339</v>
      </c>
      <c r="H3413" s="30" t="s">
        <v>183</v>
      </c>
      <c r="I3413" s="30" t="s">
        <v>430</v>
      </c>
      <c r="J3413" s="30" t="s">
        <v>411</v>
      </c>
      <c r="K3413" s="30" t="s">
        <v>156</v>
      </c>
      <c r="L3413" s="30" t="n">
        <v>63</v>
      </c>
      <c r="M3413" s="30" t="n">
        <v>82</v>
      </c>
      <c r="N3413" s="30" t="s">
        <v>127</v>
      </c>
      <c r="O3413" s="30" t="s">
        <v>149</v>
      </c>
      <c r="P3413" s="30" t="s">
        <v>187</v>
      </c>
      <c r="Q3413" s="32" t="n">
        <v>3400.78</v>
      </c>
      <c r="R3413" s="30" t="s">
        <v>130</v>
      </c>
      <c r="S3413" s="30" t="s">
        <v>131</v>
      </c>
      <c r="T3413" s="30" t="n">
        <v>5</v>
      </c>
      <c r="U3413" s="30" t="n">
        <f aca="false">YEAR(E3413)</f>
        <v>2024</v>
      </c>
      <c r="V3413" s="30" t="str">
        <f aca="false">TEXT(E3413,"MMM-YYYY")</f>
        <v>Feb-2024</v>
      </c>
      <c r="W3413" s="30" t="n">
        <f aca="false">MONTH(E3413)</f>
        <v>2</v>
      </c>
      <c r="X3413" s="30" t="str">
        <f aca="false">TEXT(WEEKDAY(E3413,2),"0")&amp;" - "&amp;TEXT(E3413,"dddd")</f>
        <v>6 - Saturday</v>
      </c>
      <c r="Y3413" s="30" t="str">
        <f aca="false">_xlfn.IFS(C3413&lt;18,"Child (0-17)",C3413&lt;40,"Young Adult (18-39)",C3413&lt;60,"Adult (40-59)",TRUE(),"Senior (60+)")</f>
        <v>Young Adult (18-39)</v>
      </c>
      <c r="Z3413" s="30" t="n">
        <f aca="false">ROUND(G3413-E3413,0)</f>
        <v>0</v>
      </c>
      <c r="AA3413" s="30" t="n">
        <f aca="false">L3413+M3413</f>
        <v>145</v>
      </c>
      <c r="AB3413" s="30" t="n">
        <f aca="false">IFERROR(ROUND(Q3413/AA3413,2),0)</f>
        <v>23.45</v>
      </c>
      <c r="AC3413" s="30" t="str">
        <f aca="false">IF(AND(K3413="Critical",N3413="No"),"URGENT - No Bed","Normal")</f>
        <v>Normal</v>
      </c>
      <c r="AD3413" s="34" t="n">
        <f aca="false">INDEX(Lookup_Tables!$B$3:$B$12,MATCH(H3413,Lookup_Tables!$A$3:$A$12,0))</f>
        <v>3100000</v>
      </c>
      <c r="AE3413" s="30" t="str">
        <f aca="false">INDEX(Lookup_Tables!$C$3:$C$12,MATCH(H3413,Lookup_Tables!$A$3:$A$12,0))</f>
        <v>Dr. Kavita Rao</v>
      </c>
      <c r="AF3413" s="30" t="str">
        <f aca="false">IFERROR(INDEX(Lookup_Tables!$F$16:$F$45,MATCH(I3413,Lookup_Tables!$E$16:$E$45,0)),"N/A")</f>
        <v>EMP224</v>
      </c>
      <c r="AG3413" s="30" t="n">
        <f aca="false">_xlfn.IFS(R3413="Recovered",4,R3413="Referred",3,R3413="Admitted",2,R3413="Deceased",1,TRUE(),0)</f>
        <v>4</v>
      </c>
      <c r="AH3413" s="30" t="str">
        <f aca="false">IF(T3413&gt;=4,"Satisfied",IF(T3413&gt;=3,"Neutral","Needs Improvement"))</f>
        <v>Satisfied</v>
      </c>
    </row>
    <row r="3414" customFormat="false" ht="15" hidden="false" customHeight="false" outlineLevel="0" collapsed="false">
      <c r="A3414" s="27" t="s">
        <v>2474</v>
      </c>
      <c r="B3414" s="27" t="s">
        <v>2475</v>
      </c>
      <c r="C3414" s="27" t="n">
        <v>56</v>
      </c>
      <c r="D3414" s="27" t="s">
        <v>121</v>
      </c>
      <c r="E3414" s="28" t="n">
        <v>45568</v>
      </c>
      <c r="F3414" s="27" t="s">
        <v>717</v>
      </c>
      <c r="G3414" s="28" t="n">
        <v>45570</v>
      </c>
      <c r="H3414" s="27" t="s">
        <v>168</v>
      </c>
      <c r="I3414" s="27" t="s">
        <v>169</v>
      </c>
      <c r="J3414" s="27" t="s">
        <v>441</v>
      </c>
      <c r="K3414" s="27" t="s">
        <v>126</v>
      </c>
      <c r="L3414" s="27" t="n">
        <v>18</v>
      </c>
      <c r="M3414" s="27" t="n">
        <v>106</v>
      </c>
      <c r="N3414" s="27" t="s">
        <v>186</v>
      </c>
      <c r="O3414" s="27" t="s">
        <v>128</v>
      </c>
      <c r="P3414" s="27" t="s">
        <v>129</v>
      </c>
      <c r="Q3414" s="29" t="n">
        <v>8447.73</v>
      </c>
      <c r="R3414" s="27" t="s">
        <v>130</v>
      </c>
      <c r="S3414" s="27" t="s">
        <v>192</v>
      </c>
      <c r="T3414" s="27" t="n">
        <v>3</v>
      </c>
      <c r="U3414" s="27" t="n">
        <f aca="false">YEAR(E3414)</f>
        <v>2024</v>
      </c>
      <c r="V3414" s="27" t="str">
        <f aca="false">TEXT(E3414,"MMM-YYYY")</f>
        <v>Oct-2024</v>
      </c>
      <c r="W3414" s="27" t="n">
        <f aca="false">MONTH(E3414)</f>
        <v>10</v>
      </c>
      <c r="X3414" s="27" t="str">
        <f aca="false">TEXT(WEEKDAY(E3414,2),"0")&amp;" - "&amp;TEXT(E3414,"dddd")</f>
        <v>4 - Thursday</v>
      </c>
      <c r="Y3414" s="27" t="str">
        <f aca="false">_xlfn.IFS(C3414&lt;18,"Child (0-17)",C3414&lt;40,"Young Adult (18-39)",C3414&lt;60,"Adult (40-59)",TRUE(),"Senior (60+)")</f>
        <v>Adult (40-59)</v>
      </c>
      <c r="Z3414" s="27" t="n">
        <f aca="false">ROUND(G3414-E3414,0)</f>
        <v>2</v>
      </c>
      <c r="AA3414" s="27" t="n">
        <f aca="false">L3414+M3414</f>
        <v>124</v>
      </c>
      <c r="AB3414" s="27" t="n">
        <f aca="false">IFERROR(ROUND(Q3414/AA3414,2),0)</f>
        <v>68.13</v>
      </c>
      <c r="AC3414" s="27" t="str">
        <f aca="false">IF(AND(K3414="Critical",N3414="No"),"URGENT - No Bed","Normal")</f>
        <v>Normal</v>
      </c>
      <c r="AD3414" s="33" t="n">
        <f aca="false">INDEX(Lookup_Tables!$B$3:$B$12,MATCH(H3414,Lookup_Tables!$A$3:$A$12,0))</f>
        <v>4400000</v>
      </c>
      <c r="AE3414" s="27" t="str">
        <f aca="false">INDEX(Lookup_Tables!$C$3:$C$12,MATCH(H3414,Lookup_Tables!$A$3:$A$12,0))</f>
        <v>Dr. Neha Chopra</v>
      </c>
      <c r="AF3414" s="27" t="str">
        <f aca="false">IFERROR(INDEX(Lookup_Tables!$F$16:$F$45,MATCH(I3414,Lookup_Tables!$E$16:$E$45,0)),"N/A")</f>
        <v>EMP220</v>
      </c>
      <c r="AG3414" s="27" t="n">
        <f aca="false">_xlfn.IFS(R3414="Recovered",4,R3414="Referred",3,R3414="Admitted",2,R3414="Deceased",1,TRUE(),0)</f>
        <v>4</v>
      </c>
      <c r="AH3414" s="27" t="str">
        <f aca="false">IF(T3414&gt;=4,"Satisfied",IF(T3414&gt;=3,"Neutral","Needs Improvement"))</f>
        <v>Neutral</v>
      </c>
    </row>
    <row r="3415" customFormat="false" ht="15" hidden="false" customHeight="false" outlineLevel="0" collapsed="false">
      <c r="A3415" s="30" t="s">
        <v>5327</v>
      </c>
      <c r="B3415" s="30" t="s">
        <v>1090</v>
      </c>
      <c r="C3415" s="30" t="n">
        <v>12</v>
      </c>
      <c r="D3415" s="30" t="s">
        <v>181</v>
      </c>
      <c r="E3415" s="31" t="n">
        <v>45555</v>
      </c>
      <c r="F3415" s="30" t="s">
        <v>598</v>
      </c>
      <c r="G3415" s="31" t="n">
        <v>45555</v>
      </c>
      <c r="H3415" s="30" t="s">
        <v>183</v>
      </c>
      <c r="I3415" s="30" t="s">
        <v>184</v>
      </c>
      <c r="J3415" s="30" t="s">
        <v>185</v>
      </c>
      <c r="K3415" s="30" t="s">
        <v>138</v>
      </c>
      <c r="L3415" s="30" t="n">
        <v>53</v>
      </c>
      <c r="M3415" s="30" t="n">
        <v>35</v>
      </c>
      <c r="N3415" s="30" t="s">
        <v>127</v>
      </c>
      <c r="O3415" s="30" t="s">
        <v>139</v>
      </c>
      <c r="P3415" s="30" t="s">
        <v>150</v>
      </c>
      <c r="Q3415" s="32" t="n">
        <v>2277.94</v>
      </c>
      <c r="R3415" s="30" t="s">
        <v>130</v>
      </c>
      <c r="S3415" s="30" t="s">
        <v>223</v>
      </c>
      <c r="T3415" s="30" t="n">
        <v>4</v>
      </c>
      <c r="U3415" s="30" t="n">
        <f aca="false">YEAR(E3415)</f>
        <v>2024</v>
      </c>
      <c r="V3415" s="30" t="str">
        <f aca="false">TEXT(E3415,"MMM-YYYY")</f>
        <v>Sep-2024</v>
      </c>
      <c r="W3415" s="30" t="n">
        <f aca="false">MONTH(E3415)</f>
        <v>9</v>
      </c>
      <c r="X3415" s="30" t="str">
        <f aca="false">TEXT(WEEKDAY(E3415,2),"0")&amp;" - "&amp;TEXT(E3415,"dddd")</f>
        <v>5 - Friday</v>
      </c>
      <c r="Y3415" s="30" t="str">
        <f aca="false">_xlfn.IFS(C3415&lt;18,"Child (0-17)",C3415&lt;40,"Young Adult (18-39)",C3415&lt;60,"Adult (40-59)",TRUE(),"Senior (60+)")</f>
        <v>Child (0-17)</v>
      </c>
      <c r="Z3415" s="30" t="n">
        <f aca="false">ROUND(G3415-E3415,0)</f>
        <v>0</v>
      </c>
      <c r="AA3415" s="30" t="n">
        <f aca="false">L3415+M3415</f>
        <v>88</v>
      </c>
      <c r="AB3415" s="30" t="n">
        <f aca="false">IFERROR(ROUND(Q3415/AA3415,2),0)</f>
        <v>25.89</v>
      </c>
      <c r="AC3415" s="30" t="str">
        <f aca="false">IF(AND(K3415="Critical",N3415="No"),"URGENT - No Bed","Normal")</f>
        <v>Normal</v>
      </c>
      <c r="AD3415" s="34" t="n">
        <f aca="false">INDEX(Lookup_Tables!$B$3:$B$12,MATCH(H3415,Lookup_Tables!$A$3:$A$12,0))</f>
        <v>3100000</v>
      </c>
      <c r="AE3415" s="30" t="str">
        <f aca="false">INDEX(Lookup_Tables!$C$3:$C$12,MATCH(H3415,Lookup_Tables!$A$3:$A$12,0))</f>
        <v>Dr. Kavita Rao</v>
      </c>
      <c r="AF3415" s="30" t="str">
        <f aca="false">IFERROR(INDEX(Lookup_Tables!$F$16:$F$45,MATCH(I3415,Lookup_Tables!$E$16:$E$45,0)),"N/A")</f>
        <v>EMP226</v>
      </c>
      <c r="AG3415" s="30" t="n">
        <f aca="false">_xlfn.IFS(R3415="Recovered",4,R3415="Referred",3,R3415="Admitted",2,R3415="Deceased",1,TRUE(),0)</f>
        <v>4</v>
      </c>
      <c r="AH3415" s="30" t="str">
        <f aca="false">IF(T3415&gt;=4,"Satisfied",IF(T3415&gt;=3,"Neutral","Needs Improvement"))</f>
        <v>Satisfied</v>
      </c>
    </row>
    <row r="3416" customFormat="false" ht="15" hidden="false" customHeight="false" outlineLevel="0" collapsed="false">
      <c r="A3416" s="27" t="s">
        <v>2958</v>
      </c>
      <c r="B3416" s="27" t="s">
        <v>975</v>
      </c>
      <c r="C3416" s="27" t="n">
        <v>38</v>
      </c>
      <c r="D3416" s="27" t="s">
        <v>181</v>
      </c>
      <c r="E3416" s="28" t="n">
        <v>45545</v>
      </c>
      <c r="F3416" s="27" t="s">
        <v>417</v>
      </c>
      <c r="G3416" s="28" t="n">
        <v>45546</v>
      </c>
      <c r="H3416" s="27" t="s">
        <v>161</v>
      </c>
      <c r="I3416" s="27" t="s">
        <v>538</v>
      </c>
      <c r="J3416" s="27" t="s">
        <v>258</v>
      </c>
      <c r="K3416" s="27" t="s">
        <v>138</v>
      </c>
      <c r="L3416" s="27" t="n">
        <v>29</v>
      </c>
      <c r="M3416" s="27" t="n">
        <v>29</v>
      </c>
      <c r="N3416" s="27" t="s">
        <v>127</v>
      </c>
      <c r="O3416" s="27" t="s">
        <v>139</v>
      </c>
      <c r="P3416" s="27" t="s">
        <v>129</v>
      </c>
      <c r="Q3416" s="29" t="n">
        <v>1851.11</v>
      </c>
      <c r="R3416" s="27" t="s">
        <v>130</v>
      </c>
      <c r="S3416" s="27" t="s">
        <v>197</v>
      </c>
      <c r="T3416" s="27" t="n">
        <v>4</v>
      </c>
      <c r="U3416" s="27" t="n">
        <f aca="false">YEAR(E3416)</f>
        <v>2024</v>
      </c>
      <c r="V3416" s="27" t="str">
        <f aca="false">TEXT(E3416,"MMM-YYYY")</f>
        <v>Sep-2024</v>
      </c>
      <c r="W3416" s="27" t="n">
        <f aca="false">MONTH(E3416)</f>
        <v>9</v>
      </c>
      <c r="X3416" s="27" t="str">
        <f aca="false">TEXT(WEEKDAY(E3416,2),"0")&amp;" - "&amp;TEXT(E3416,"dddd")</f>
        <v>2 - Tuesday</v>
      </c>
      <c r="Y3416" s="27" t="str">
        <f aca="false">_xlfn.IFS(C3416&lt;18,"Child (0-17)",C3416&lt;40,"Young Adult (18-39)",C3416&lt;60,"Adult (40-59)",TRUE(),"Senior (60+)")</f>
        <v>Young Adult (18-39)</v>
      </c>
      <c r="Z3416" s="27" t="n">
        <f aca="false">ROUND(G3416-E3416,0)</f>
        <v>1</v>
      </c>
      <c r="AA3416" s="27" t="n">
        <f aca="false">L3416+M3416</f>
        <v>58</v>
      </c>
      <c r="AB3416" s="27" t="n">
        <f aca="false">IFERROR(ROUND(Q3416/AA3416,2),0)</f>
        <v>31.92</v>
      </c>
      <c r="AC3416" s="27" t="str">
        <f aca="false">IF(AND(K3416="Critical",N3416="No"),"URGENT - No Bed","Normal")</f>
        <v>Normal</v>
      </c>
      <c r="AD3416" s="33" t="n">
        <f aca="false">INDEX(Lookup_Tables!$B$3:$B$12,MATCH(H3416,Lookup_Tables!$A$3:$A$12,0))</f>
        <v>3600000</v>
      </c>
      <c r="AE3416" s="27" t="str">
        <f aca="false">INDEX(Lookup_Tables!$C$3:$C$12,MATCH(H3416,Lookup_Tables!$A$3:$A$12,0))</f>
        <v>Dr. Sameer Joshi</v>
      </c>
      <c r="AF3416" s="27" t="str">
        <f aca="false">IFERROR(INDEX(Lookup_Tables!$F$16:$F$45,MATCH(I3416,Lookup_Tables!$E$16:$E$45,0)),"N/A")</f>
        <v>EMP221</v>
      </c>
      <c r="AG3416" s="27" t="n">
        <f aca="false">_xlfn.IFS(R3416="Recovered",4,R3416="Referred",3,R3416="Admitted",2,R3416="Deceased",1,TRUE(),0)</f>
        <v>4</v>
      </c>
      <c r="AH3416" s="27" t="str">
        <f aca="false">IF(T3416&gt;=4,"Satisfied",IF(T3416&gt;=3,"Neutral","Needs Improvement"))</f>
        <v>Satisfied</v>
      </c>
    </row>
    <row r="3417" customFormat="false" ht="15" hidden="false" customHeight="false" outlineLevel="0" collapsed="false">
      <c r="A3417" s="30" t="s">
        <v>3350</v>
      </c>
      <c r="B3417" s="30" t="s">
        <v>3351</v>
      </c>
      <c r="C3417" s="30" t="n">
        <v>50</v>
      </c>
      <c r="D3417" s="30" t="s">
        <v>181</v>
      </c>
      <c r="E3417" s="31" t="n">
        <v>45294</v>
      </c>
      <c r="F3417" s="30" t="s">
        <v>511</v>
      </c>
      <c r="G3417" s="31" t="n">
        <v>45295</v>
      </c>
      <c r="H3417" s="30" t="s">
        <v>236</v>
      </c>
      <c r="I3417" s="30" t="s">
        <v>266</v>
      </c>
      <c r="J3417" s="30" t="s">
        <v>455</v>
      </c>
      <c r="K3417" s="30" t="s">
        <v>138</v>
      </c>
      <c r="L3417" s="30" t="n">
        <v>41</v>
      </c>
      <c r="M3417" s="30" t="n">
        <v>21</v>
      </c>
      <c r="N3417" s="30" t="s">
        <v>127</v>
      </c>
      <c r="O3417" s="30" t="s">
        <v>128</v>
      </c>
      <c r="P3417" s="30" t="s">
        <v>140</v>
      </c>
      <c r="Q3417" s="32" t="n">
        <v>1249.3</v>
      </c>
      <c r="R3417" s="30" t="s">
        <v>130</v>
      </c>
      <c r="S3417" s="30" t="s">
        <v>178</v>
      </c>
      <c r="T3417" s="30" t="n">
        <v>3</v>
      </c>
      <c r="U3417" s="30" t="n">
        <f aca="false">YEAR(E3417)</f>
        <v>2024</v>
      </c>
      <c r="V3417" s="30" t="str">
        <f aca="false">TEXT(E3417,"MMM-YYYY")</f>
        <v>Jan-2024</v>
      </c>
      <c r="W3417" s="30" t="n">
        <f aca="false">MONTH(E3417)</f>
        <v>1</v>
      </c>
      <c r="X3417" s="30" t="str">
        <f aca="false">TEXT(WEEKDAY(E3417,2),"0")&amp;" - "&amp;TEXT(E3417,"dddd")</f>
        <v>3 - Wednesday</v>
      </c>
      <c r="Y3417" s="30" t="str">
        <f aca="false">_xlfn.IFS(C3417&lt;18,"Child (0-17)",C3417&lt;40,"Young Adult (18-39)",C3417&lt;60,"Adult (40-59)",TRUE(),"Senior (60+)")</f>
        <v>Adult (40-59)</v>
      </c>
      <c r="Z3417" s="30" t="n">
        <f aca="false">ROUND(G3417-E3417,0)</f>
        <v>1</v>
      </c>
      <c r="AA3417" s="30" t="n">
        <f aca="false">L3417+M3417</f>
        <v>62</v>
      </c>
      <c r="AB3417" s="30" t="n">
        <f aca="false">IFERROR(ROUND(Q3417/AA3417,2),0)</f>
        <v>20.15</v>
      </c>
      <c r="AC3417" s="30" t="str">
        <f aca="false">IF(AND(K3417="Critical",N3417="No"),"URGENT - No Bed","Normal")</f>
        <v>Normal</v>
      </c>
      <c r="AD3417" s="34" t="n">
        <f aca="false">INDEX(Lookup_Tables!$B$3:$B$12,MATCH(H3417,Lookup_Tables!$A$3:$A$12,0))</f>
        <v>3900000</v>
      </c>
      <c r="AE3417" s="30" t="str">
        <f aca="false">INDEX(Lookup_Tables!$C$3:$C$12,MATCH(H3417,Lookup_Tables!$A$3:$A$12,0))</f>
        <v>Dr. Rina Mehta</v>
      </c>
      <c r="AF3417" s="30" t="str">
        <f aca="false">IFERROR(INDEX(Lookup_Tables!$F$16:$F$45,MATCH(I3417,Lookup_Tables!$E$16:$E$45,0)),"N/A")</f>
        <v>EMP217</v>
      </c>
      <c r="AG3417" s="30" t="n">
        <f aca="false">_xlfn.IFS(R3417="Recovered",4,R3417="Referred",3,R3417="Admitted",2,R3417="Deceased",1,TRUE(),0)</f>
        <v>4</v>
      </c>
      <c r="AH3417" s="30" t="str">
        <f aca="false">IF(T3417&gt;=4,"Satisfied",IF(T3417&gt;=3,"Neutral","Needs Improvement"))</f>
        <v>Neutral</v>
      </c>
    </row>
    <row r="3418" customFormat="false" ht="15" hidden="false" customHeight="false" outlineLevel="0" collapsed="false">
      <c r="A3418" s="27" t="s">
        <v>3242</v>
      </c>
      <c r="B3418" s="27" t="s">
        <v>3243</v>
      </c>
      <c r="C3418" s="27" t="n">
        <v>18</v>
      </c>
      <c r="D3418" s="27" t="s">
        <v>121</v>
      </c>
      <c r="E3418" s="28" t="n">
        <v>45544</v>
      </c>
      <c r="F3418" s="27" t="s">
        <v>1696</v>
      </c>
      <c r="G3418" s="28" t="n">
        <v>45544</v>
      </c>
      <c r="H3418" s="27" t="s">
        <v>146</v>
      </c>
      <c r="I3418" s="27" t="s">
        <v>147</v>
      </c>
      <c r="J3418" s="27" t="s">
        <v>148</v>
      </c>
      <c r="K3418" s="27" t="s">
        <v>138</v>
      </c>
      <c r="L3418" s="27" t="n">
        <v>40</v>
      </c>
      <c r="M3418" s="27" t="n">
        <v>43</v>
      </c>
      <c r="N3418" s="27" t="s">
        <v>127</v>
      </c>
      <c r="O3418" s="27" t="s">
        <v>139</v>
      </c>
      <c r="P3418" s="27" t="s">
        <v>187</v>
      </c>
      <c r="Q3418" s="29" t="n">
        <v>1675.68</v>
      </c>
      <c r="R3418" s="27" t="s">
        <v>130</v>
      </c>
      <c r="S3418" s="27" t="s">
        <v>131</v>
      </c>
      <c r="T3418" s="27" t="n">
        <v>4</v>
      </c>
      <c r="U3418" s="27" t="n">
        <f aca="false">YEAR(E3418)</f>
        <v>2024</v>
      </c>
      <c r="V3418" s="27" t="str">
        <f aca="false">TEXT(E3418,"MMM-YYYY")</f>
        <v>Sep-2024</v>
      </c>
      <c r="W3418" s="27" t="n">
        <f aca="false">MONTH(E3418)</f>
        <v>9</v>
      </c>
      <c r="X3418" s="27" t="str">
        <f aca="false">TEXT(WEEKDAY(E3418,2),"0")&amp;" - "&amp;TEXT(E3418,"dddd")</f>
        <v>1 - Monday</v>
      </c>
      <c r="Y3418" s="27" t="str">
        <f aca="false">_xlfn.IFS(C3418&lt;18,"Child (0-17)",C3418&lt;40,"Young Adult (18-39)",C3418&lt;60,"Adult (40-59)",TRUE(),"Senior (60+)")</f>
        <v>Young Adult (18-39)</v>
      </c>
      <c r="Z3418" s="27" t="n">
        <f aca="false">ROUND(G3418-E3418,0)</f>
        <v>0</v>
      </c>
      <c r="AA3418" s="27" t="n">
        <f aca="false">L3418+M3418</f>
        <v>83</v>
      </c>
      <c r="AB3418" s="27" t="n">
        <f aca="false">IFERROR(ROUND(Q3418/AA3418,2),0)</f>
        <v>20.19</v>
      </c>
      <c r="AC3418" s="27" t="str">
        <f aca="false">IF(AND(K3418="Critical",N3418="No"),"URGENT - No Bed","Normal")</f>
        <v>Normal</v>
      </c>
      <c r="AD3418" s="33" t="n">
        <f aca="false">INDEX(Lookup_Tables!$B$3:$B$12,MATCH(H3418,Lookup_Tables!$A$3:$A$12,0))</f>
        <v>2700000</v>
      </c>
      <c r="AE3418" s="27" t="str">
        <f aca="false">INDEX(Lookup_Tables!$C$3:$C$12,MATCH(H3418,Lookup_Tables!$A$3:$A$12,0))</f>
        <v>Dr. Vikram Singh</v>
      </c>
      <c r="AF3418" s="27" t="str">
        <f aca="false">IFERROR(INDEX(Lookup_Tables!$F$16:$F$45,MATCH(I3418,Lookup_Tables!$E$16:$E$45,0)),"N/A")</f>
        <v>EMP229</v>
      </c>
      <c r="AG3418" s="27" t="n">
        <f aca="false">_xlfn.IFS(R3418="Recovered",4,R3418="Referred",3,R3418="Admitted",2,R3418="Deceased",1,TRUE(),0)</f>
        <v>4</v>
      </c>
      <c r="AH3418" s="27" t="str">
        <f aca="false">IF(T3418&gt;=4,"Satisfied",IF(T3418&gt;=3,"Neutral","Needs Improvement"))</f>
        <v>Satisfied</v>
      </c>
    </row>
    <row r="3419" customFormat="false" ht="15" hidden="false" customHeight="false" outlineLevel="0" collapsed="false">
      <c r="A3419" s="30" t="s">
        <v>3092</v>
      </c>
      <c r="B3419" s="30" t="s">
        <v>629</v>
      </c>
      <c r="C3419" s="30" t="n">
        <v>49</v>
      </c>
      <c r="D3419" s="30" t="s">
        <v>181</v>
      </c>
      <c r="E3419" s="31" t="n">
        <v>45379</v>
      </c>
      <c r="F3419" s="30" t="s">
        <v>579</v>
      </c>
      <c r="G3419" s="31" t="n">
        <v>45380</v>
      </c>
      <c r="H3419" s="30" t="s">
        <v>236</v>
      </c>
      <c r="I3419" s="30" t="s">
        <v>323</v>
      </c>
      <c r="J3419" s="30" t="s">
        <v>287</v>
      </c>
      <c r="K3419" s="30" t="s">
        <v>156</v>
      </c>
      <c r="L3419" s="30" t="n">
        <v>23</v>
      </c>
      <c r="M3419" s="30" t="n">
        <v>81</v>
      </c>
      <c r="N3419" s="30" t="s">
        <v>127</v>
      </c>
      <c r="O3419" s="30" t="s">
        <v>139</v>
      </c>
      <c r="P3419" s="30" t="s">
        <v>150</v>
      </c>
      <c r="Q3419" s="32" t="n">
        <v>3796.22</v>
      </c>
      <c r="R3419" s="30" t="s">
        <v>130</v>
      </c>
      <c r="S3419" s="30" t="s">
        <v>192</v>
      </c>
      <c r="T3419" s="30" t="n">
        <v>3</v>
      </c>
      <c r="U3419" s="30" t="n">
        <f aca="false">YEAR(E3419)</f>
        <v>2024</v>
      </c>
      <c r="V3419" s="30" t="str">
        <f aca="false">TEXT(E3419,"MMM-YYYY")</f>
        <v>Mar-2024</v>
      </c>
      <c r="W3419" s="30" t="n">
        <f aca="false">MONTH(E3419)</f>
        <v>3</v>
      </c>
      <c r="X3419" s="30" t="str">
        <f aca="false">TEXT(WEEKDAY(E3419,2),"0")&amp;" - "&amp;TEXT(E3419,"dddd")</f>
        <v>4 - Thursday</v>
      </c>
      <c r="Y3419" s="30" t="str">
        <f aca="false">_xlfn.IFS(C3419&lt;18,"Child (0-17)",C3419&lt;40,"Young Adult (18-39)",C3419&lt;60,"Adult (40-59)",TRUE(),"Senior (60+)")</f>
        <v>Adult (40-59)</v>
      </c>
      <c r="Z3419" s="30" t="n">
        <f aca="false">ROUND(G3419-E3419,0)</f>
        <v>1</v>
      </c>
      <c r="AA3419" s="30" t="n">
        <f aca="false">L3419+M3419</f>
        <v>104</v>
      </c>
      <c r="AB3419" s="30" t="n">
        <f aca="false">IFERROR(ROUND(Q3419/AA3419,2),0)</f>
        <v>36.5</v>
      </c>
      <c r="AC3419" s="30" t="str">
        <f aca="false">IF(AND(K3419="Critical",N3419="No"),"URGENT - No Bed","Normal")</f>
        <v>Normal</v>
      </c>
      <c r="AD3419" s="34" t="n">
        <f aca="false">INDEX(Lookup_Tables!$B$3:$B$12,MATCH(H3419,Lookup_Tables!$A$3:$A$12,0))</f>
        <v>3900000</v>
      </c>
      <c r="AE3419" s="30" t="str">
        <f aca="false">INDEX(Lookup_Tables!$C$3:$C$12,MATCH(H3419,Lookup_Tables!$A$3:$A$12,0))</f>
        <v>Dr. Rina Mehta</v>
      </c>
      <c r="AF3419" s="30" t="str">
        <f aca="false">IFERROR(INDEX(Lookup_Tables!$F$16:$F$45,MATCH(I3419,Lookup_Tables!$E$16:$E$45,0)),"N/A")</f>
        <v>EMP216</v>
      </c>
      <c r="AG3419" s="30" t="n">
        <f aca="false">_xlfn.IFS(R3419="Recovered",4,R3419="Referred",3,R3419="Admitted",2,R3419="Deceased",1,TRUE(),0)</f>
        <v>4</v>
      </c>
      <c r="AH3419" s="30" t="str">
        <f aca="false">IF(T3419&gt;=4,"Satisfied",IF(T3419&gt;=3,"Neutral","Needs Improvement"))</f>
        <v>Neutral</v>
      </c>
    </row>
    <row r="3420" customFormat="false" ht="15" hidden="false" customHeight="false" outlineLevel="0" collapsed="false">
      <c r="A3420" s="27" t="s">
        <v>6024</v>
      </c>
      <c r="B3420" s="27" t="s">
        <v>2705</v>
      </c>
      <c r="C3420" s="27" t="n">
        <v>60</v>
      </c>
      <c r="D3420" s="27" t="s">
        <v>121</v>
      </c>
      <c r="E3420" s="28" t="n">
        <v>45548</v>
      </c>
      <c r="F3420" s="27" t="s">
        <v>705</v>
      </c>
      <c r="G3420" s="28" t="n">
        <v>45551</v>
      </c>
      <c r="H3420" s="27" t="s">
        <v>236</v>
      </c>
      <c r="I3420" s="27" t="s">
        <v>266</v>
      </c>
      <c r="J3420" s="27" t="s">
        <v>267</v>
      </c>
      <c r="K3420" s="27" t="s">
        <v>126</v>
      </c>
      <c r="L3420" s="27" t="n">
        <v>8</v>
      </c>
      <c r="M3420" s="27" t="n">
        <v>50</v>
      </c>
      <c r="N3420" s="27" t="s">
        <v>186</v>
      </c>
      <c r="O3420" s="27" t="s">
        <v>128</v>
      </c>
      <c r="P3420" s="27" t="s">
        <v>187</v>
      </c>
      <c r="Q3420" s="29" t="n">
        <v>7331.71</v>
      </c>
      <c r="R3420" s="27" t="s">
        <v>130</v>
      </c>
      <c r="S3420" s="27" t="s">
        <v>164</v>
      </c>
      <c r="T3420" s="27" t="n">
        <v>2</v>
      </c>
      <c r="U3420" s="27" t="n">
        <f aca="false">YEAR(E3420)</f>
        <v>2024</v>
      </c>
      <c r="V3420" s="27" t="str">
        <f aca="false">TEXT(E3420,"MMM-YYYY")</f>
        <v>Sep-2024</v>
      </c>
      <c r="W3420" s="27" t="n">
        <f aca="false">MONTH(E3420)</f>
        <v>9</v>
      </c>
      <c r="X3420" s="27" t="str">
        <f aca="false">TEXT(WEEKDAY(E3420,2),"0")&amp;" - "&amp;TEXT(E3420,"dddd")</f>
        <v>5 - Friday</v>
      </c>
      <c r="Y3420" s="27" t="str">
        <f aca="false">_xlfn.IFS(C3420&lt;18,"Child (0-17)",C3420&lt;40,"Young Adult (18-39)",C3420&lt;60,"Adult (40-59)",TRUE(),"Senior (60+)")</f>
        <v>Senior (60+)</v>
      </c>
      <c r="Z3420" s="27" t="n">
        <f aca="false">ROUND(G3420-E3420,0)</f>
        <v>3</v>
      </c>
      <c r="AA3420" s="27" t="n">
        <f aca="false">L3420+M3420</f>
        <v>58</v>
      </c>
      <c r="AB3420" s="27" t="n">
        <f aca="false">IFERROR(ROUND(Q3420/AA3420,2),0)</f>
        <v>126.41</v>
      </c>
      <c r="AC3420" s="27" t="str">
        <f aca="false">IF(AND(K3420="Critical",N3420="No"),"URGENT - No Bed","Normal")</f>
        <v>Normal</v>
      </c>
      <c r="AD3420" s="33" t="n">
        <f aca="false">INDEX(Lookup_Tables!$B$3:$B$12,MATCH(H3420,Lookup_Tables!$A$3:$A$12,0))</f>
        <v>3900000</v>
      </c>
      <c r="AE3420" s="27" t="str">
        <f aca="false">INDEX(Lookup_Tables!$C$3:$C$12,MATCH(H3420,Lookup_Tables!$A$3:$A$12,0))</f>
        <v>Dr. Rina Mehta</v>
      </c>
      <c r="AF3420" s="27" t="str">
        <f aca="false">IFERROR(INDEX(Lookup_Tables!$F$16:$F$45,MATCH(I3420,Lookup_Tables!$E$16:$E$45,0)),"N/A")</f>
        <v>EMP217</v>
      </c>
      <c r="AG3420" s="27" t="n">
        <f aca="false">_xlfn.IFS(R3420="Recovered",4,R3420="Referred",3,R3420="Admitted",2,R3420="Deceased",1,TRUE(),0)</f>
        <v>4</v>
      </c>
      <c r="AH3420" s="27" t="str">
        <f aca="false">IF(T3420&gt;=4,"Satisfied",IF(T3420&gt;=3,"Neutral","Needs Improvement"))</f>
        <v>Needs Improvement</v>
      </c>
    </row>
    <row r="3421" customFormat="false" ht="15" hidden="false" customHeight="false" outlineLevel="0" collapsed="false">
      <c r="A3421" s="30" t="s">
        <v>2666</v>
      </c>
      <c r="B3421" s="30" t="s">
        <v>1601</v>
      </c>
      <c r="C3421" s="30" t="n">
        <v>30</v>
      </c>
      <c r="D3421" s="30" t="s">
        <v>181</v>
      </c>
      <c r="E3421" s="31" t="n">
        <v>45608</v>
      </c>
      <c r="F3421" s="30" t="s">
        <v>314</v>
      </c>
      <c r="G3421" s="31" t="n">
        <v>45611</v>
      </c>
      <c r="H3421" s="30" t="s">
        <v>242</v>
      </c>
      <c r="I3421" s="30" t="s">
        <v>243</v>
      </c>
      <c r="J3421" s="30" t="s">
        <v>401</v>
      </c>
      <c r="K3421" s="30" t="s">
        <v>156</v>
      </c>
      <c r="L3421" s="30" t="n">
        <v>16</v>
      </c>
      <c r="M3421" s="30" t="n">
        <v>42</v>
      </c>
      <c r="N3421" s="30" t="s">
        <v>127</v>
      </c>
      <c r="O3421" s="30" t="s">
        <v>139</v>
      </c>
      <c r="P3421" s="30" t="s">
        <v>150</v>
      </c>
      <c r="Q3421" s="32" t="n">
        <v>2730.41</v>
      </c>
      <c r="R3421" s="30" t="s">
        <v>130</v>
      </c>
      <c r="S3421" s="30" t="s">
        <v>335</v>
      </c>
      <c r="T3421" s="30" t="n">
        <v>4</v>
      </c>
      <c r="U3421" s="30" t="n">
        <f aca="false">YEAR(E3421)</f>
        <v>2024</v>
      </c>
      <c r="V3421" s="30" t="str">
        <f aca="false">TEXT(E3421,"MMM-YYYY")</f>
        <v>Nov-2024</v>
      </c>
      <c r="W3421" s="30" t="n">
        <f aca="false">MONTH(E3421)</f>
        <v>11</v>
      </c>
      <c r="X3421" s="30" t="str">
        <f aca="false">TEXT(WEEKDAY(E3421,2),"0")&amp;" - "&amp;TEXT(E3421,"dddd")</f>
        <v>2 - Tuesday</v>
      </c>
      <c r="Y3421" s="30" t="str">
        <f aca="false">_xlfn.IFS(C3421&lt;18,"Child (0-17)",C3421&lt;40,"Young Adult (18-39)",C3421&lt;60,"Adult (40-59)",TRUE(),"Senior (60+)")</f>
        <v>Young Adult (18-39)</v>
      </c>
      <c r="Z3421" s="30" t="n">
        <f aca="false">ROUND(G3421-E3421,0)</f>
        <v>3</v>
      </c>
      <c r="AA3421" s="30" t="n">
        <f aca="false">L3421+M3421</f>
        <v>58</v>
      </c>
      <c r="AB3421" s="30" t="n">
        <f aca="false">IFERROR(ROUND(Q3421/AA3421,2),0)</f>
        <v>47.08</v>
      </c>
      <c r="AC3421" s="30" t="str">
        <f aca="false">IF(AND(K3421="Critical",N3421="No"),"URGENT - No Bed","Normal")</f>
        <v>Normal</v>
      </c>
      <c r="AD3421" s="34" t="n">
        <f aca="false">INDEX(Lookup_Tables!$B$3:$B$12,MATCH(H3421,Lookup_Tables!$A$3:$A$12,0))</f>
        <v>3000000</v>
      </c>
      <c r="AE3421" s="30" t="str">
        <f aca="false">INDEX(Lookup_Tables!$C$3:$C$12,MATCH(H3421,Lookup_Tables!$A$3:$A$12,0))</f>
        <v>Dr. Pooja Iyer</v>
      </c>
      <c r="AF3421" s="30" t="str">
        <f aca="false">IFERROR(INDEX(Lookup_Tables!$F$16:$F$45,MATCH(I3421,Lookup_Tables!$E$16:$E$45,0)),"N/A")</f>
        <v>EMP214</v>
      </c>
      <c r="AG3421" s="30" t="n">
        <f aca="false">_xlfn.IFS(R3421="Recovered",4,R3421="Referred",3,R3421="Admitted",2,R3421="Deceased",1,TRUE(),0)</f>
        <v>4</v>
      </c>
      <c r="AH3421" s="30" t="str">
        <f aca="false">IF(T3421&gt;=4,"Satisfied",IF(T3421&gt;=3,"Neutral","Needs Improvement"))</f>
        <v>Satisfied</v>
      </c>
    </row>
    <row r="3422" customFormat="false" ht="15" hidden="false" customHeight="false" outlineLevel="0" collapsed="false">
      <c r="A3422" s="27" t="s">
        <v>3397</v>
      </c>
      <c r="B3422" s="27" t="s">
        <v>2543</v>
      </c>
      <c r="C3422" s="27" t="n">
        <v>29</v>
      </c>
      <c r="D3422" s="27" t="s">
        <v>181</v>
      </c>
      <c r="E3422" s="28" t="n">
        <v>45504</v>
      </c>
      <c r="F3422" s="27" t="s">
        <v>519</v>
      </c>
      <c r="G3422" s="28" t="n">
        <v>45506</v>
      </c>
      <c r="H3422" s="27" t="s">
        <v>206</v>
      </c>
      <c r="I3422" s="27" t="s">
        <v>232</v>
      </c>
      <c r="J3422" s="27" t="s">
        <v>208</v>
      </c>
      <c r="K3422" s="27" t="s">
        <v>156</v>
      </c>
      <c r="L3422" s="27" t="n">
        <v>60</v>
      </c>
      <c r="M3422" s="27" t="n">
        <v>68</v>
      </c>
      <c r="N3422" s="27" t="s">
        <v>127</v>
      </c>
      <c r="O3422" s="27" t="s">
        <v>139</v>
      </c>
      <c r="P3422" s="27" t="s">
        <v>187</v>
      </c>
      <c r="Q3422" s="29" t="n">
        <v>4133.23</v>
      </c>
      <c r="R3422" s="27" t="s">
        <v>172</v>
      </c>
      <c r="S3422" s="27" t="s">
        <v>164</v>
      </c>
      <c r="T3422" s="27" t="n">
        <v>2</v>
      </c>
      <c r="U3422" s="27" t="n">
        <f aca="false">YEAR(E3422)</f>
        <v>2024</v>
      </c>
      <c r="V3422" s="27" t="str">
        <f aca="false">TEXT(E3422,"MMM-YYYY")</f>
        <v>Jul-2024</v>
      </c>
      <c r="W3422" s="27" t="n">
        <f aca="false">MONTH(E3422)</f>
        <v>7</v>
      </c>
      <c r="X3422" s="27" t="str">
        <f aca="false">TEXT(WEEKDAY(E3422,2),"0")&amp;" - "&amp;TEXT(E3422,"dddd")</f>
        <v>3 - Wednesday</v>
      </c>
      <c r="Y3422" s="27" t="str">
        <f aca="false">_xlfn.IFS(C3422&lt;18,"Child (0-17)",C3422&lt;40,"Young Adult (18-39)",C3422&lt;60,"Adult (40-59)",TRUE(),"Senior (60+)")</f>
        <v>Young Adult (18-39)</v>
      </c>
      <c r="Z3422" s="27" t="n">
        <f aca="false">ROUND(G3422-E3422,0)</f>
        <v>2</v>
      </c>
      <c r="AA3422" s="27" t="n">
        <f aca="false">L3422+M3422</f>
        <v>128</v>
      </c>
      <c r="AB3422" s="27" t="n">
        <f aca="false">IFERROR(ROUND(Q3422/AA3422,2),0)</f>
        <v>32.29</v>
      </c>
      <c r="AC3422" s="27" t="str">
        <f aca="false">IF(AND(K3422="Critical",N3422="No"),"URGENT - No Bed","Normal")</f>
        <v>Normal</v>
      </c>
      <c r="AD3422" s="33" t="n">
        <f aca="false">INDEX(Lookup_Tables!$B$3:$B$12,MATCH(H3422,Lookup_Tables!$A$3:$A$12,0))</f>
        <v>2800000</v>
      </c>
      <c r="AE3422" s="27" t="str">
        <f aca="false">INDEX(Lookup_Tables!$C$3:$C$12,MATCH(H3422,Lookup_Tables!$A$3:$A$12,0))</f>
        <v>Dr. Suresh Nair</v>
      </c>
      <c r="AF3422" s="27" t="str">
        <f aca="false">IFERROR(INDEX(Lookup_Tables!$F$16:$F$45,MATCH(I3422,Lookup_Tables!$E$16:$E$45,0)),"N/A")</f>
        <v>EMP210</v>
      </c>
      <c r="AG3422" s="27" t="n">
        <f aca="false">_xlfn.IFS(R3422="Recovered",4,R3422="Referred",3,R3422="Admitted",2,R3422="Deceased",1,TRUE(),0)</f>
        <v>2</v>
      </c>
      <c r="AH3422" s="27" t="str">
        <f aca="false">IF(T3422&gt;=4,"Satisfied",IF(T3422&gt;=3,"Neutral","Needs Improvement"))</f>
        <v>Needs Improvement</v>
      </c>
    </row>
    <row r="3423" customFormat="false" ht="15" hidden="false" customHeight="false" outlineLevel="0" collapsed="false">
      <c r="A3423" s="30" t="s">
        <v>1843</v>
      </c>
      <c r="B3423" s="30" t="s">
        <v>1844</v>
      </c>
      <c r="C3423" s="30" t="n">
        <v>79</v>
      </c>
      <c r="D3423" s="30" t="s">
        <v>181</v>
      </c>
      <c r="E3423" s="31" t="n">
        <v>45431</v>
      </c>
      <c r="F3423" s="30" t="s">
        <v>692</v>
      </c>
      <c r="G3423" s="31" t="n">
        <v>45433</v>
      </c>
      <c r="H3423" s="30" t="s">
        <v>242</v>
      </c>
      <c r="I3423" s="30" t="s">
        <v>466</v>
      </c>
      <c r="J3423" s="30" t="s">
        <v>422</v>
      </c>
      <c r="K3423" s="30" t="s">
        <v>156</v>
      </c>
      <c r="L3423" s="30" t="n">
        <v>31</v>
      </c>
      <c r="M3423" s="30" t="n">
        <v>32</v>
      </c>
      <c r="N3423" s="30" t="s">
        <v>127</v>
      </c>
      <c r="O3423" s="30" t="s">
        <v>139</v>
      </c>
      <c r="P3423" s="30" t="s">
        <v>150</v>
      </c>
      <c r="Q3423" s="32" t="n">
        <v>3987.59</v>
      </c>
      <c r="R3423" s="30" t="s">
        <v>130</v>
      </c>
      <c r="S3423" s="30" t="s">
        <v>197</v>
      </c>
      <c r="T3423" s="30" t="n">
        <v>3</v>
      </c>
      <c r="U3423" s="30" t="n">
        <f aca="false">YEAR(E3423)</f>
        <v>2024</v>
      </c>
      <c r="V3423" s="30" t="str">
        <f aca="false">TEXT(E3423,"MMM-YYYY")</f>
        <v>May-2024</v>
      </c>
      <c r="W3423" s="30" t="n">
        <f aca="false">MONTH(E3423)</f>
        <v>5</v>
      </c>
      <c r="X3423" s="30" t="str">
        <f aca="false">TEXT(WEEKDAY(E3423,2),"0")&amp;" - "&amp;TEXT(E3423,"dddd")</f>
        <v>7 - Sunday</v>
      </c>
      <c r="Y3423" s="30" t="str">
        <f aca="false">_xlfn.IFS(C3423&lt;18,"Child (0-17)",C3423&lt;40,"Young Adult (18-39)",C3423&lt;60,"Adult (40-59)",TRUE(),"Senior (60+)")</f>
        <v>Senior (60+)</v>
      </c>
      <c r="Z3423" s="30" t="n">
        <f aca="false">ROUND(G3423-E3423,0)</f>
        <v>2</v>
      </c>
      <c r="AA3423" s="30" t="n">
        <f aca="false">L3423+M3423</f>
        <v>63</v>
      </c>
      <c r="AB3423" s="30" t="n">
        <f aca="false">IFERROR(ROUND(Q3423/AA3423,2),0)</f>
        <v>63.3</v>
      </c>
      <c r="AC3423" s="30" t="str">
        <f aca="false">IF(AND(K3423="Critical",N3423="No"),"URGENT - No Bed","Normal")</f>
        <v>Normal</v>
      </c>
      <c r="AD3423" s="34" t="n">
        <f aca="false">INDEX(Lookup_Tables!$B$3:$B$12,MATCH(H3423,Lookup_Tables!$A$3:$A$12,0))</f>
        <v>3000000</v>
      </c>
      <c r="AE3423" s="30" t="str">
        <f aca="false">INDEX(Lookup_Tables!$C$3:$C$12,MATCH(H3423,Lookup_Tables!$A$3:$A$12,0))</f>
        <v>Dr. Pooja Iyer</v>
      </c>
      <c r="AF3423" s="30" t="str">
        <f aca="false">IFERROR(INDEX(Lookup_Tables!$F$16:$F$45,MATCH(I3423,Lookup_Tables!$E$16:$E$45,0)),"N/A")</f>
        <v>EMP212</v>
      </c>
      <c r="AG3423" s="30" t="n">
        <f aca="false">_xlfn.IFS(R3423="Recovered",4,R3423="Referred",3,R3423="Admitted",2,R3423="Deceased",1,TRUE(),0)</f>
        <v>4</v>
      </c>
      <c r="AH3423" s="30" t="str">
        <f aca="false">IF(T3423&gt;=4,"Satisfied",IF(T3423&gt;=3,"Neutral","Needs Improvement"))</f>
        <v>Neutral</v>
      </c>
    </row>
    <row r="3424" customFormat="false" ht="15" hidden="false" customHeight="false" outlineLevel="0" collapsed="false">
      <c r="A3424" s="27" t="s">
        <v>491</v>
      </c>
      <c r="B3424" s="27" t="s">
        <v>492</v>
      </c>
      <c r="C3424" s="27" t="n">
        <v>90</v>
      </c>
      <c r="D3424" s="27" t="s">
        <v>181</v>
      </c>
      <c r="E3424" s="28" t="n">
        <v>45342</v>
      </c>
      <c r="F3424" s="27" t="s">
        <v>494</v>
      </c>
      <c r="G3424" s="28" t="n">
        <v>45347</v>
      </c>
      <c r="H3424" s="27" t="s">
        <v>135</v>
      </c>
      <c r="I3424" s="27" t="s">
        <v>251</v>
      </c>
      <c r="J3424" s="27" t="s">
        <v>137</v>
      </c>
      <c r="K3424" s="27" t="s">
        <v>126</v>
      </c>
      <c r="L3424" s="27" t="n">
        <v>44</v>
      </c>
      <c r="M3424" s="27" t="n">
        <v>105</v>
      </c>
      <c r="N3424" s="27" t="s">
        <v>186</v>
      </c>
      <c r="O3424" s="27" t="s">
        <v>149</v>
      </c>
      <c r="P3424" s="27" t="s">
        <v>150</v>
      </c>
      <c r="Q3424" s="29" t="n">
        <v>8020.19</v>
      </c>
      <c r="R3424" s="27" t="s">
        <v>172</v>
      </c>
      <c r="S3424" s="27" t="s">
        <v>151</v>
      </c>
      <c r="T3424" s="27" t="n">
        <v>3</v>
      </c>
      <c r="U3424" s="27" t="n">
        <f aca="false">YEAR(E3424)</f>
        <v>2024</v>
      </c>
      <c r="V3424" s="27" t="str">
        <f aca="false">TEXT(E3424,"MMM-YYYY")</f>
        <v>Feb-2024</v>
      </c>
      <c r="W3424" s="27" t="n">
        <f aca="false">MONTH(E3424)</f>
        <v>2</v>
      </c>
      <c r="X3424" s="27" t="str">
        <f aca="false">TEXT(WEEKDAY(E3424,2),"0")&amp;" - "&amp;TEXT(E3424,"dddd")</f>
        <v>2 - Tuesday</v>
      </c>
      <c r="Y3424" s="27" t="str">
        <f aca="false">_xlfn.IFS(C3424&lt;18,"Child (0-17)",C3424&lt;40,"Young Adult (18-39)",C3424&lt;60,"Adult (40-59)",TRUE(),"Senior (60+)")</f>
        <v>Senior (60+)</v>
      </c>
      <c r="Z3424" s="27" t="n">
        <f aca="false">ROUND(G3424-E3424,0)</f>
        <v>5</v>
      </c>
      <c r="AA3424" s="27" t="n">
        <f aca="false">L3424+M3424</f>
        <v>149</v>
      </c>
      <c r="AB3424" s="27" t="n">
        <f aca="false">IFERROR(ROUND(Q3424/AA3424,2),0)</f>
        <v>53.83</v>
      </c>
      <c r="AC3424" s="27" t="str">
        <f aca="false">IF(AND(K3424="Critical",N3424="No"),"URGENT - No Bed","Normal")</f>
        <v>Normal</v>
      </c>
      <c r="AD3424" s="33" t="n">
        <f aca="false">INDEX(Lookup_Tables!$B$3:$B$12,MATCH(H3424,Lookup_Tables!$A$3:$A$12,0))</f>
        <v>4600000</v>
      </c>
      <c r="AE3424" s="27" t="str">
        <f aca="false">INDEX(Lookup_Tables!$C$3:$C$12,MATCH(H3424,Lookup_Tables!$A$3:$A$12,0))</f>
        <v>Dr. Farhan Khan</v>
      </c>
      <c r="AF3424" s="27" t="str">
        <f aca="false">IFERROR(INDEX(Lookup_Tables!$F$16:$F$45,MATCH(I3424,Lookup_Tables!$E$16:$E$45,0)),"N/A")</f>
        <v>EMP207</v>
      </c>
      <c r="AG3424" s="27" t="n">
        <f aca="false">_xlfn.IFS(R3424="Recovered",4,R3424="Referred",3,R3424="Admitted",2,R3424="Deceased",1,TRUE(),0)</f>
        <v>2</v>
      </c>
      <c r="AH3424" s="27" t="str">
        <f aca="false">IF(T3424&gt;=4,"Satisfied",IF(T3424&gt;=3,"Neutral","Needs Improvement"))</f>
        <v>Neutral</v>
      </c>
    </row>
    <row r="3425" customFormat="false" ht="15" hidden="false" customHeight="false" outlineLevel="0" collapsed="false">
      <c r="A3425" s="30" t="s">
        <v>6382</v>
      </c>
      <c r="B3425" s="30" t="s">
        <v>1498</v>
      </c>
      <c r="C3425" s="30" t="n">
        <v>43</v>
      </c>
      <c r="D3425" s="30" t="s">
        <v>121</v>
      </c>
      <c r="E3425" s="31" t="n">
        <v>45464</v>
      </c>
      <c r="F3425" s="30" t="s">
        <v>1506</v>
      </c>
      <c r="G3425" s="31" t="n">
        <v>45465</v>
      </c>
      <c r="H3425" s="30" t="s">
        <v>236</v>
      </c>
      <c r="I3425" s="30" t="s">
        <v>323</v>
      </c>
      <c r="J3425" s="30" t="s">
        <v>267</v>
      </c>
      <c r="K3425" s="30" t="s">
        <v>156</v>
      </c>
      <c r="L3425" s="30" t="n">
        <v>38</v>
      </c>
      <c r="M3425" s="30" t="n">
        <v>47</v>
      </c>
      <c r="N3425" s="30" t="s">
        <v>127</v>
      </c>
      <c r="O3425" s="30" t="s">
        <v>171</v>
      </c>
      <c r="P3425" s="30" t="s">
        <v>150</v>
      </c>
      <c r="Q3425" s="32" t="n">
        <v>4563.53</v>
      </c>
      <c r="R3425" s="30" t="s">
        <v>130</v>
      </c>
      <c r="S3425" s="30" t="s">
        <v>178</v>
      </c>
      <c r="T3425" s="30" t="n">
        <v>4</v>
      </c>
      <c r="U3425" s="30" t="n">
        <f aca="false">YEAR(E3425)</f>
        <v>2024</v>
      </c>
      <c r="V3425" s="30" t="str">
        <f aca="false">TEXT(E3425,"MMM-YYYY")</f>
        <v>Jun-2024</v>
      </c>
      <c r="W3425" s="30" t="n">
        <f aca="false">MONTH(E3425)</f>
        <v>6</v>
      </c>
      <c r="X3425" s="30" t="str">
        <f aca="false">TEXT(WEEKDAY(E3425,2),"0")&amp;" - "&amp;TEXT(E3425,"dddd")</f>
        <v>5 - Friday</v>
      </c>
      <c r="Y3425" s="30" t="str">
        <f aca="false">_xlfn.IFS(C3425&lt;18,"Child (0-17)",C3425&lt;40,"Young Adult (18-39)",C3425&lt;60,"Adult (40-59)",TRUE(),"Senior (60+)")</f>
        <v>Adult (40-59)</v>
      </c>
      <c r="Z3425" s="30" t="n">
        <f aca="false">ROUND(G3425-E3425,0)</f>
        <v>1</v>
      </c>
      <c r="AA3425" s="30" t="n">
        <f aca="false">L3425+M3425</f>
        <v>85</v>
      </c>
      <c r="AB3425" s="30" t="n">
        <f aca="false">IFERROR(ROUND(Q3425/AA3425,2),0)</f>
        <v>53.69</v>
      </c>
      <c r="AC3425" s="30" t="str">
        <f aca="false">IF(AND(K3425="Critical",N3425="No"),"URGENT - No Bed","Normal")</f>
        <v>Normal</v>
      </c>
      <c r="AD3425" s="34" t="n">
        <f aca="false">INDEX(Lookup_Tables!$B$3:$B$12,MATCH(H3425,Lookup_Tables!$A$3:$A$12,0))</f>
        <v>3900000</v>
      </c>
      <c r="AE3425" s="30" t="str">
        <f aca="false">INDEX(Lookup_Tables!$C$3:$C$12,MATCH(H3425,Lookup_Tables!$A$3:$A$12,0))</f>
        <v>Dr. Rina Mehta</v>
      </c>
      <c r="AF3425" s="30" t="str">
        <f aca="false">IFERROR(INDEX(Lookup_Tables!$F$16:$F$45,MATCH(I3425,Lookup_Tables!$E$16:$E$45,0)),"N/A")</f>
        <v>EMP216</v>
      </c>
      <c r="AG3425" s="30" t="n">
        <f aca="false">_xlfn.IFS(R3425="Recovered",4,R3425="Referred",3,R3425="Admitted",2,R3425="Deceased",1,TRUE(),0)</f>
        <v>4</v>
      </c>
      <c r="AH3425" s="30" t="str">
        <f aca="false">IF(T3425&gt;=4,"Satisfied",IF(T3425&gt;=3,"Neutral","Needs Improvement"))</f>
        <v>Satisfied</v>
      </c>
    </row>
    <row r="3426" customFormat="false" ht="15" hidden="false" customHeight="false" outlineLevel="0" collapsed="false">
      <c r="A3426" s="27" t="s">
        <v>5767</v>
      </c>
      <c r="B3426" s="27" t="s">
        <v>3797</v>
      </c>
      <c r="C3426" s="27" t="n">
        <v>92</v>
      </c>
      <c r="D3426" s="27" t="s">
        <v>181</v>
      </c>
      <c r="E3426" s="28" t="n">
        <v>45454</v>
      </c>
      <c r="F3426" s="27" t="s">
        <v>195</v>
      </c>
      <c r="G3426" s="28" t="n">
        <v>45455</v>
      </c>
      <c r="H3426" s="27" t="s">
        <v>135</v>
      </c>
      <c r="I3426" s="27" t="s">
        <v>251</v>
      </c>
      <c r="J3426" s="27" t="s">
        <v>252</v>
      </c>
      <c r="K3426" s="27" t="s">
        <v>138</v>
      </c>
      <c r="L3426" s="27" t="n">
        <v>39</v>
      </c>
      <c r="M3426" s="27" t="n">
        <v>22</v>
      </c>
      <c r="N3426" s="27" t="s">
        <v>127</v>
      </c>
      <c r="O3426" s="27" t="s">
        <v>139</v>
      </c>
      <c r="P3426" s="27" t="s">
        <v>129</v>
      </c>
      <c r="Q3426" s="29" t="n">
        <v>1670.32</v>
      </c>
      <c r="R3426" s="27" t="s">
        <v>130</v>
      </c>
      <c r="S3426" s="27" t="s">
        <v>335</v>
      </c>
      <c r="T3426" s="27" t="n">
        <v>3</v>
      </c>
      <c r="U3426" s="27" t="n">
        <f aca="false">YEAR(E3426)</f>
        <v>2024</v>
      </c>
      <c r="V3426" s="27" t="str">
        <f aca="false">TEXT(E3426,"MMM-YYYY")</f>
        <v>Jun-2024</v>
      </c>
      <c r="W3426" s="27" t="n">
        <f aca="false">MONTH(E3426)</f>
        <v>6</v>
      </c>
      <c r="X3426" s="27" t="str">
        <f aca="false">TEXT(WEEKDAY(E3426,2),"0")&amp;" - "&amp;TEXT(E3426,"dddd")</f>
        <v>2 - Tuesday</v>
      </c>
      <c r="Y3426" s="27" t="str">
        <f aca="false">_xlfn.IFS(C3426&lt;18,"Child (0-17)",C3426&lt;40,"Young Adult (18-39)",C3426&lt;60,"Adult (40-59)",TRUE(),"Senior (60+)")</f>
        <v>Senior (60+)</v>
      </c>
      <c r="Z3426" s="27" t="n">
        <f aca="false">ROUND(G3426-E3426,0)</f>
        <v>1</v>
      </c>
      <c r="AA3426" s="27" t="n">
        <f aca="false">L3426+M3426</f>
        <v>61</v>
      </c>
      <c r="AB3426" s="27" t="n">
        <f aca="false">IFERROR(ROUND(Q3426/AA3426,2),0)</f>
        <v>27.38</v>
      </c>
      <c r="AC3426" s="27" t="str">
        <f aca="false">IF(AND(K3426="Critical",N3426="No"),"URGENT - No Bed","Normal")</f>
        <v>Normal</v>
      </c>
      <c r="AD3426" s="33" t="n">
        <f aca="false">INDEX(Lookup_Tables!$B$3:$B$12,MATCH(H3426,Lookup_Tables!$A$3:$A$12,0))</f>
        <v>4600000</v>
      </c>
      <c r="AE3426" s="27" t="str">
        <f aca="false">INDEX(Lookup_Tables!$C$3:$C$12,MATCH(H3426,Lookup_Tables!$A$3:$A$12,0))</f>
        <v>Dr. Farhan Khan</v>
      </c>
      <c r="AF3426" s="27" t="str">
        <f aca="false">IFERROR(INDEX(Lookup_Tables!$F$16:$F$45,MATCH(I3426,Lookup_Tables!$E$16:$E$45,0)),"N/A")</f>
        <v>EMP207</v>
      </c>
      <c r="AG3426" s="27" t="n">
        <f aca="false">_xlfn.IFS(R3426="Recovered",4,R3426="Referred",3,R3426="Admitted",2,R3426="Deceased",1,TRUE(),0)</f>
        <v>4</v>
      </c>
      <c r="AH3426" s="27" t="str">
        <f aca="false">IF(T3426&gt;=4,"Satisfied",IF(T3426&gt;=3,"Neutral","Needs Improvement"))</f>
        <v>Neutral</v>
      </c>
    </row>
    <row r="3427" customFormat="false" ht="15" hidden="false" customHeight="false" outlineLevel="0" collapsed="false">
      <c r="A3427" s="30" t="s">
        <v>3943</v>
      </c>
      <c r="B3427" s="30" t="s">
        <v>333</v>
      </c>
      <c r="C3427" s="30" t="n">
        <v>19</v>
      </c>
      <c r="D3427" s="30" t="s">
        <v>181</v>
      </c>
      <c r="E3427" s="31" t="n">
        <v>45395</v>
      </c>
      <c r="F3427" s="30" t="s">
        <v>290</v>
      </c>
      <c r="G3427" s="31" t="n">
        <v>45398</v>
      </c>
      <c r="H3427" s="30" t="s">
        <v>242</v>
      </c>
      <c r="I3427" s="30" t="s">
        <v>315</v>
      </c>
      <c r="J3427" s="30" t="s">
        <v>422</v>
      </c>
      <c r="K3427" s="30" t="s">
        <v>156</v>
      </c>
      <c r="L3427" s="30" t="n">
        <v>74</v>
      </c>
      <c r="M3427" s="30" t="n">
        <v>49</v>
      </c>
      <c r="N3427" s="30" t="s">
        <v>186</v>
      </c>
      <c r="O3427" s="30" t="s">
        <v>171</v>
      </c>
      <c r="P3427" s="30" t="s">
        <v>187</v>
      </c>
      <c r="Q3427" s="32" t="n">
        <v>3652.97</v>
      </c>
      <c r="R3427" s="30" t="s">
        <v>130</v>
      </c>
      <c r="S3427" s="30" t="s">
        <v>192</v>
      </c>
      <c r="T3427" s="30" t="n">
        <v>3</v>
      </c>
      <c r="U3427" s="30" t="n">
        <f aca="false">YEAR(E3427)</f>
        <v>2024</v>
      </c>
      <c r="V3427" s="30" t="str">
        <f aca="false">TEXT(E3427,"MMM-YYYY")</f>
        <v>Apr-2024</v>
      </c>
      <c r="W3427" s="30" t="n">
        <f aca="false">MONTH(E3427)</f>
        <v>4</v>
      </c>
      <c r="X3427" s="30" t="str">
        <f aca="false">TEXT(WEEKDAY(E3427,2),"0")&amp;" - "&amp;TEXT(E3427,"dddd")</f>
        <v>6 - Saturday</v>
      </c>
      <c r="Y3427" s="30" t="str">
        <f aca="false">_xlfn.IFS(C3427&lt;18,"Child (0-17)",C3427&lt;40,"Young Adult (18-39)",C3427&lt;60,"Adult (40-59)",TRUE(),"Senior (60+)")</f>
        <v>Young Adult (18-39)</v>
      </c>
      <c r="Z3427" s="30" t="n">
        <f aca="false">ROUND(G3427-E3427,0)</f>
        <v>3</v>
      </c>
      <c r="AA3427" s="30" t="n">
        <f aca="false">L3427+M3427</f>
        <v>123</v>
      </c>
      <c r="AB3427" s="30" t="n">
        <f aca="false">IFERROR(ROUND(Q3427/AA3427,2),0)</f>
        <v>29.7</v>
      </c>
      <c r="AC3427" s="30" t="str">
        <f aca="false">IF(AND(K3427="Critical",N3427="No"),"URGENT - No Bed","Normal")</f>
        <v>Normal</v>
      </c>
      <c r="AD3427" s="34" t="n">
        <f aca="false">INDEX(Lookup_Tables!$B$3:$B$12,MATCH(H3427,Lookup_Tables!$A$3:$A$12,0))</f>
        <v>3000000</v>
      </c>
      <c r="AE3427" s="30" t="str">
        <f aca="false">INDEX(Lookup_Tables!$C$3:$C$12,MATCH(H3427,Lookup_Tables!$A$3:$A$12,0))</f>
        <v>Dr. Pooja Iyer</v>
      </c>
      <c r="AF3427" s="30" t="str">
        <f aca="false">IFERROR(INDEX(Lookup_Tables!$F$16:$F$45,MATCH(I3427,Lookup_Tables!$E$16:$E$45,0)),"N/A")</f>
        <v>EMP213</v>
      </c>
      <c r="AG3427" s="30" t="n">
        <f aca="false">_xlfn.IFS(R3427="Recovered",4,R3427="Referred",3,R3427="Admitted",2,R3427="Deceased",1,TRUE(),0)</f>
        <v>4</v>
      </c>
      <c r="AH3427" s="30" t="str">
        <f aca="false">IF(T3427&gt;=4,"Satisfied",IF(T3427&gt;=3,"Neutral","Needs Improvement"))</f>
        <v>Neutral</v>
      </c>
    </row>
    <row r="3428" customFormat="false" ht="15" hidden="false" customHeight="false" outlineLevel="0" collapsed="false">
      <c r="A3428" s="27" t="s">
        <v>2390</v>
      </c>
      <c r="B3428" s="27" t="s">
        <v>380</v>
      </c>
      <c r="C3428" s="27" t="n">
        <v>42</v>
      </c>
      <c r="D3428" s="27" t="s">
        <v>121</v>
      </c>
      <c r="E3428" s="28" t="n">
        <v>45349</v>
      </c>
      <c r="F3428" s="27" t="s">
        <v>720</v>
      </c>
      <c r="G3428" s="28" t="n">
        <v>45350</v>
      </c>
      <c r="H3428" s="27" t="s">
        <v>206</v>
      </c>
      <c r="I3428" s="27" t="s">
        <v>300</v>
      </c>
      <c r="J3428" s="27" t="s">
        <v>208</v>
      </c>
      <c r="K3428" s="27" t="s">
        <v>156</v>
      </c>
      <c r="L3428" s="27" t="n">
        <v>33</v>
      </c>
      <c r="M3428" s="27" t="n">
        <v>70</v>
      </c>
      <c r="N3428" s="27" t="s">
        <v>127</v>
      </c>
      <c r="O3428" s="27" t="s">
        <v>139</v>
      </c>
      <c r="P3428" s="27" t="s">
        <v>150</v>
      </c>
      <c r="Q3428" s="29" t="n">
        <v>3100.76</v>
      </c>
      <c r="R3428" s="27" t="s">
        <v>130</v>
      </c>
      <c r="S3428" s="27" t="s">
        <v>197</v>
      </c>
      <c r="T3428" s="27" t="n">
        <v>2</v>
      </c>
      <c r="U3428" s="27" t="n">
        <f aca="false">YEAR(E3428)</f>
        <v>2024</v>
      </c>
      <c r="V3428" s="27" t="str">
        <f aca="false">TEXT(E3428,"MMM-YYYY")</f>
        <v>Feb-2024</v>
      </c>
      <c r="W3428" s="27" t="n">
        <f aca="false">MONTH(E3428)</f>
        <v>2</v>
      </c>
      <c r="X3428" s="27" t="str">
        <f aca="false">TEXT(WEEKDAY(E3428,2),"0")&amp;" - "&amp;TEXT(E3428,"dddd")</f>
        <v>2 - Tuesday</v>
      </c>
      <c r="Y3428" s="27" t="str">
        <f aca="false">_xlfn.IFS(C3428&lt;18,"Child (0-17)",C3428&lt;40,"Young Adult (18-39)",C3428&lt;60,"Adult (40-59)",TRUE(),"Senior (60+)")</f>
        <v>Adult (40-59)</v>
      </c>
      <c r="Z3428" s="27" t="n">
        <f aca="false">ROUND(G3428-E3428,0)</f>
        <v>1</v>
      </c>
      <c r="AA3428" s="27" t="n">
        <f aca="false">L3428+M3428</f>
        <v>103</v>
      </c>
      <c r="AB3428" s="27" t="n">
        <f aca="false">IFERROR(ROUND(Q3428/AA3428,2),0)</f>
        <v>30.1</v>
      </c>
      <c r="AC3428" s="27" t="str">
        <f aca="false">IF(AND(K3428="Critical",N3428="No"),"URGENT - No Bed","Normal")</f>
        <v>Normal</v>
      </c>
      <c r="AD3428" s="33" t="n">
        <f aca="false">INDEX(Lookup_Tables!$B$3:$B$12,MATCH(H3428,Lookup_Tables!$A$3:$A$12,0))</f>
        <v>2800000</v>
      </c>
      <c r="AE3428" s="27" t="str">
        <f aca="false">INDEX(Lookup_Tables!$C$3:$C$12,MATCH(H3428,Lookup_Tables!$A$3:$A$12,0))</f>
        <v>Dr. Suresh Nair</v>
      </c>
      <c r="AF3428" s="27" t="str">
        <f aca="false">IFERROR(INDEX(Lookup_Tables!$F$16:$F$45,MATCH(I3428,Lookup_Tables!$E$16:$E$45,0)),"N/A")</f>
        <v>EMP211</v>
      </c>
      <c r="AG3428" s="27" t="n">
        <f aca="false">_xlfn.IFS(R3428="Recovered",4,R3428="Referred",3,R3428="Admitted",2,R3428="Deceased",1,TRUE(),0)</f>
        <v>4</v>
      </c>
      <c r="AH3428" s="27" t="str">
        <f aca="false">IF(T3428&gt;=4,"Satisfied",IF(T3428&gt;=3,"Neutral","Needs Improvement"))</f>
        <v>Needs Improvement</v>
      </c>
    </row>
    <row r="3429" customFormat="false" ht="15" hidden="false" customHeight="false" outlineLevel="0" collapsed="false">
      <c r="A3429" s="30" t="s">
        <v>3988</v>
      </c>
      <c r="B3429" s="30" t="s">
        <v>985</v>
      </c>
      <c r="C3429" s="30" t="n">
        <v>42</v>
      </c>
      <c r="D3429" s="30" t="s">
        <v>121</v>
      </c>
      <c r="E3429" s="31" t="n">
        <v>45477</v>
      </c>
      <c r="F3429" s="30" t="s">
        <v>497</v>
      </c>
      <c r="G3429" s="31" t="n">
        <v>45479</v>
      </c>
      <c r="H3429" s="30" t="s">
        <v>217</v>
      </c>
      <c r="I3429" s="30" t="s">
        <v>344</v>
      </c>
      <c r="J3429" s="30" t="s">
        <v>483</v>
      </c>
      <c r="K3429" s="30" t="s">
        <v>156</v>
      </c>
      <c r="L3429" s="30" t="n">
        <v>32</v>
      </c>
      <c r="M3429" s="30" t="n">
        <v>65</v>
      </c>
      <c r="N3429" s="30" t="s">
        <v>186</v>
      </c>
      <c r="O3429" s="30" t="s">
        <v>149</v>
      </c>
      <c r="P3429" s="30" t="s">
        <v>150</v>
      </c>
      <c r="Q3429" s="32" t="n">
        <v>4116.27</v>
      </c>
      <c r="R3429" s="30" t="s">
        <v>172</v>
      </c>
      <c r="S3429" s="30" t="s">
        <v>157</v>
      </c>
      <c r="T3429" s="30" t="n">
        <v>5</v>
      </c>
      <c r="U3429" s="30" t="n">
        <f aca="false">YEAR(E3429)</f>
        <v>2024</v>
      </c>
      <c r="V3429" s="30" t="str">
        <f aca="false">TEXT(E3429,"MMM-YYYY")</f>
        <v>Jul-2024</v>
      </c>
      <c r="W3429" s="30" t="n">
        <f aca="false">MONTH(E3429)</f>
        <v>7</v>
      </c>
      <c r="X3429" s="30" t="str">
        <f aca="false">TEXT(WEEKDAY(E3429,2),"0")&amp;" - "&amp;TEXT(E3429,"dddd")</f>
        <v>4 - Thursday</v>
      </c>
      <c r="Y3429" s="30" t="str">
        <f aca="false">_xlfn.IFS(C3429&lt;18,"Child (0-17)",C3429&lt;40,"Young Adult (18-39)",C3429&lt;60,"Adult (40-59)",TRUE(),"Senior (60+)")</f>
        <v>Adult (40-59)</v>
      </c>
      <c r="Z3429" s="30" t="n">
        <f aca="false">ROUND(G3429-E3429,0)</f>
        <v>2</v>
      </c>
      <c r="AA3429" s="30" t="n">
        <f aca="false">L3429+M3429</f>
        <v>97</v>
      </c>
      <c r="AB3429" s="30" t="n">
        <f aca="false">IFERROR(ROUND(Q3429/AA3429,2),0)</f>
        <v>42.44</v>
      </c>
      <c r="AC3429" s="30" t="str">
        <f aca="false">IF(AND(K3429="Critical",N3429="No"),"URGENT - No Bed","Normal")</f>
        <v>Normal</v>
      </c>
      <c r="AD3429" s="34" t="n">
        <f aca="false">INDEX(Lookup_Tables!$B$3:$B$12,MATCH(H3429,Lookup_Tables!$A$3:$A$12,0))</f>
        <v>4200000</v>
      </c>
      <c r="AE3429" s="30" t="str">
        <f aca="false">INDEX(Lookup_Tables!$C$3:$C$12,MATCH(H3429,Lookup_Tables!$A$3:$A$12,0))</f>
        <v>Dr. Anil Kapoor</v>
      </c>
      <c r="AF3429" s="30" t="str">
        <f aca="false">IFERROR(INDEX(Lookup_Tables!$F$16:$F$45,MATCH(I3429,Lookup_Tables!$E$16:$E$45,0)),"N/A")</f>
        <v>EMP201</v>
      </c>
      <c r="AG3429" s="30" t="n">
        <f aca="false">_xlfn.IFS(R3429="Recovered",4,R3429="Referred",3,R3429="Admitted",2,R3429="Deceased",1,TRUE(),0)</f>
        <v>2</v>
      </c>
      <c r="AH3429" s="30" t="str">
        <f aca="false">IF(T3429&gt;=4,"Satisfied",IF(T3429&gt;=3,"Neutral","Needs Improvement"))</f>
        <v>Satisfied</v>
      </c>
    </row>
    <row r="3430" customFormat="false" ht="15" hidden="false" customHeight="false" outlineLevel="0" collapsed="false">
      <c r="A3430" s="27" t="s">
        <v>2115</v>
      </c>
      <c r="B3430" s="27" t="s">
        <v>1061</v>
      </c>
      <c r="C3430" s="27" t="n">
        <v>45</v>
      </c>
      <c r="D3430" s="27" t="s">
        <v>181</v>
      </c>
      <c r="E3430" s="28" t="n">
        <v>45497</v>
      </c>
      <c r="F3430" s="27" t="s">
        <v>1842</v>
      </c>
      <c r="G3430" s="28" t="n">
        <v>45497</v>
      </c>
      <c r="H3430" s="27" t="s">
        <v>161</v>
      </c>
      <c r="I3430" s="27" t="s">
        <v>320</v>
      </c>
      <c r="J3430" s="27" t="s">
        <v>426</v>
      </c>
      <c r="K3430" s="27" t="s">
        <v>138</v>
      </c>
      <c r="L3430" s="27" t="n">
        <v>30</v>
      </c>
      <c r="M3430" s="27" t="n">
        <v>36</v>
      </c>
      <c r="N3430" s="27" t="s">
        <v>127</v>
      </c>
      <c r="O3430" s="27" t="s">
        <v>139</v>
      </c>
      <c r="P3430" s="27" t="s">
        <v>129</v>
      </c>
      <c r="Q3430" s="29" t="n">
        <v>1218.77</v>
      </c>
      <c r="R3430" s="27" t="s">
        <v>130</v>
      </c>
      <c r="S3430" s="27" t="s">
        <v>157</v>
      </c>
      <c r="T3430" s="27" t="n">
        <v>4</v>
      </c>
      <c r="U3430" s="27" t="n">
        <f aca="false">YEAR(E3430)</f>
        <v>2024</v>
      </c>
      <c r="V3430" s="27" t="str">
        <f aca="false">TEXT(E3430,"MMM-YYYY")</f>
        <v>Jul-2024</v>
      </c>
      <c r="W3430" s="27" t="n">
        <f aca="false">MONTH(E3430)</f>
        <v>7</v>
      </c>
      <c r="X3430" s="27" t="str">
        <f aca="false">TEXT(WEEKDAY(E3430,2),"0")&amp;" - "&amp;TEXT(E3430,"dddd")</f>
        <v>3 - Wednesday</v>
      </c>
      <c r="Y3430" s="27" t="str">
        <f aca="false">_xlfn.IFS(C3430&lt;18,"Child (0-17)",C3430&lt;40,"Young Adult (18-39)",C3430&lt;60,"Adult (40-59)",TRUE(),"Senior (60+)")</f>
        <v>Adult (40-59)</v>
      </c>
      <c r="Z3430" s="27" t="n">
        <f aca="false">ROUND(G3430-E3430,0)</f>
        <v>0</v>
      </c>
      <c r="AA3430" s="27" t="n">
        <f aca="false">L3430+M3430</f>
        <v>66</v>
      </c>
      <c r="AB3430" s="27" t="n">
        <f aca="false">IFERROR(ROUND(Q3430/AA3430,2),0)</f>
        <v>18.47</v>
      </c>
      <c r="AC3430" s="27" t="str">
        <f aca="false">IF(AND(K3430="Critical",N3430="No"),"URGENT - No Bed","Normal")</f>
        <v>Normal</v>
      </c>
      <c r="AD3430" s="33" t="n">
        <f aca="false">INDEX(Lookup_Tables!$B$3:$B$12,MATCH(H3430,Lookup_Tables!$A$3:$A$12,0))</f>
        <v>3600000</v>
      </c>
      <c r="AE3430" s="27" t="str">
        <f aca="false">INDEX(Lookup_Tables!$C$3:$C$12,MATCH(H3430,Lookup_Tables!$A$3:$A$12,0))</f>
        <v>Dr. Sameer Joshi</v>
      </c>
      <c r="AF3430" s="27" t="str">
        <f aca="false">IFERROR(INDEX(Lookup_Tables!$F$16:$F$45,MATCH(I3430,Lookup_Tables!$E$16:$E$45,0)),"N/A")</f>
        <v>EMP223</v>
      </c>
      <c r="AG3430" s="27" t="n">
        <f aca="false">_xlfn.IFS(R3430="Recovered",4,R3430="Referred",3,R3430="Admitted",2,R3430="Deceased",1,TRUE(),0)</f>
        <v>4</v>
      </c>
      <c r="AH3430" s="27" t="str">
        <f aca="false">IF(T3430&gt;=4,"Satisfied",IF(T3430&gt;=3,"Neutral","Needs Improvement"))</f>
        <v>Satisfied</v>
      </c>
    </row>
    <row r="3431" customFormat="false" ht="15" hidden="false" customHeight="false" outlineLevel="0" collapsed="false">
      <c r="A3431" s="30" t="s">
        <v>6643</v>
      </c>
      <c r="B3431" s="30" t="s">
        <v>3330</v>
      </c>
      <c r="C3431" s="30" t="n">
        <v>29</v>
      </c>
      <c r="D3431" s="30" t="s">
        <v>181</v>
      </c>
      <c r="E3431" s="31" t="n">
        <v>45421</v>
      </c>
      <c r="F3431" s="30" t="s">
        <v>2176</v>
      </c>
      <c r="G3431" s="31" t="n">
        <v>45422</v>
      </c>
      <c r="H3431" s="30" t="s">
        <v>123</v>
      </c>
      <c r="I3431" s="30" t="s">
        <v>124</v>
      </c>
      <c r="J3431" s="30" t="s">
        <v>125</v>
      </c>
      <c r="K3431" s="30" t="s">
        <v>138</v>
      </c>
      <c r="L3431" s="30" t="n">
        <v>33</v>
      </c>
      <c r="M3431" s="30" t="n">
        <v>30</v>
      </c>
      <c r="N3431" s="30" t="s">
        <v>127</v>
      </c>
      <c r="O3431" s="30" t="s">
        <v>128</v>
      </c>
      <c r="P3431" s="30" t="s">
        <v>129</v>
      </c>
      <c r="Q3431" s="32" t="n">
        <v>1071</v>
      </c>
      <c r="R3431" s="30" t="s">
        <v>172</v>
      </c>
      <c r="S3431" s="30" t="s">
        <v>164</v>
      </c>
      <c r="T3431" s="30" t="n">
        <v>4</v>
      </c>
      <c r="U3431" s="30" t="n">
        <f aca="false">YEAR(E3431)</f>
        <v>2024</v>
      </c>
      <c r="V3431" s="30" t="str">
        <f aca="false">TEXT(E3431,"MMM-YYYY")</f>
        <v>May-2024</v>
      </c>
      <c r="W3431" s="30" t="n">
        <f aca="false">MONTH(E3431)</f>
        <v>5</v>
      </c>
      <c r="X3431" s="30" t="str">
        <f aca="false">TEXT(WEEKDAY(E3431,2),"0")&amp;" - "&amp;TEXT(E3431,"dddd")</f>
        <v>4 - Thursday</v>
      </c>
      <c r="Y3431" s="30" t="str">
        <f aca="false">_xlfn.IFS(C3431&lt;18,"Child (0-17)",C3431&lt;40,"Young Adult (18-39)",C3431&lt;60,"Adult (40-59)",TRUE(),"Senior (60+)")</f>
        <v>Young Adult (18-39)</v>
      </c>
      <c r="Z3431" s="30" t="n">
        <f aca="false">ROUND(G3431-E3431,0)</f>
        <v>1</v>
      </c>
      <c r="AA3431" s="30" t="n">
        <f aca="false">L3431+M3431</f>
        <v>63</v>
      </c>
      <c r="AB3431" s="30" t="n">
        <f aca="false">IFERROR(ROUND(Q3431/AA3431,2),0)</f>
        <v>17</v>
      </c>
      <c r="AC3431" s="30" t="str">
        <f aca="false">IF(AND(K3431="Critical",N3431="No"),"URGENT - No Bed","Normal")</f>
        <v>Normal</v>
      </c>
      <c r="AD3431" s="34" t="n">
        <f aca="false">INDEX(Lookup_Tables!$B$3:$B$12,MATCH(H3431,Lookup_Tables!$A$3:$A$12,0))</f>
        <v>2200000</v>
      </c>
      <c r="AE3431" s="30" t="str">
        <f aca="false">INDEX(Lookup_Tables!$C$3:$C$12,MATCH(H3431,Lookup_Tables!$A$3:$A$12,0))</f>
        <v>Dr. Rohan Das</v>
      </c>
      <c r="AF3431" s="30" t="str">
        <f aca="false">IFERROR(INDEX(Lookup_Tables!$F$16:$F$45,MATCH(I3431,Lookup_Tables!$E$16:$E$45,0)),"N/A")</f>
        <v>EMP205</v>
      </c>
      <c r="AG3431" s="30" t="n">
        <f aca="false">_xlfn.IFS(R3431="Recovered",4,R3431="Referred",3,R3431="Admitted",2,R3431="Deceased",1,TRUE(),0)</f>
        <v>2</v>
      </c>
      <c r="AH3431" s="30" t="str">
        <f aca="false">IF(T3431&gt;=4,"Satisfied",IF(T3431&gt;=3,"Neutral","Needs Improvement"))</f>
        <v>Satisfied</v>
      </c>
    </row>
    <row r="3432" customFormat="false" ht="15" hidden="false" customHeight="false" outlineLevel="0" collapsed="false">
      <c r="A3432" s="27" t="s">
        <v>1519</v>
      </c>
      <c r="B3432" s="27" t="s">
        <v>1520</v>
      </c>
      <c r="C3432" s="27" t="n">
        <v>25</v>
      </c>
      <c r="D3432" s="27" t="s">
        <v>121</v>
      </c>
      <c r="E3432" s="28" t="n">
        <v>45426</v>
      </c>
      <c r="F3432" s="27" t="s">
        <v>182</v>
      </c>
      <c r="G3432" s="28" t="n">
        <v>45429</v>
      </c>
      <c r="H3432" s="27" t="s">
        <v>183</v>
      </c>
      <c r="I3432" s="27" t="s">
        <v>430</v>
      </c>
      <c r="J3432" s="27" t="s">
        <v>185</v>
      </c>
      <c r="K3432" s="27" t="s">
        <v>202</v>
      </c>
      <c r="L3432" s="27" t="n">
        <v>18</v>
      </c>
      <c r="M3432" s="27" t="n">
        <v>161</v>
      </c>
      <c r="N3432" s="27" t="s">
        <v>186</v>
      </c>
      <c r="O3432" s="27" t="s">
        <v>128</v>
      </c>
      <c r="P3432" s="27" t="s">
        <v>150</v>
      </c>
      <c r="Q3432" s="29" t="n">
        <v>17015.29</v>
      </c>
      <c r="R3432" s="27" t="s">
        <v>172</v>
      </c>
      <c r="S3432" s="27" t="s">
        <v>197</v>
      </c>
      <c r="T3432" s="27" t="n">
        <v>5</v>
      </c>
      <c r="U3432" s="27" t="n">
        <f aca="false">YEAR(E3432)</f>
        <v>2024</v>
      </c>
      <c r="V3432" s="27" t="str">
        <f aca="false">TEXT(E3432,"MMM-YYYY")</f>
        <v>May-2024</v>
      </c>
      <c r="W3432" s="27" t="n">
        <f aca="false">MONTH(E3432)</f>
        <v>5</v>
      </c>
      <c r="X3432" s="27" t="str">
        <f aca="false">TEXT(WEEKDAY(E3432,2),"0")&amp;" - "&amp;TEXT(E3432,"dddd")</f>
        <v>2 - Tuesday</v>
      </c>
      <c r="Y3432" s="27" t="str">
        <f aca="false">_xlfn.IFS(C3432&lt;18,"Child (0-17)",C3432&lt;40,"Young Adult (18-39)",C3432&lt;60,"Adult (40-59)",TRUE(),"Senior (60+)")</f>
        <v>Young Adult (18-39)</v>
      </c>
      <c r="Z3432" s="27" t="n">
        <f aca="false">ROUND(G3432-E3432,0)</f>
        <v>3</v>
      </c>
      <c r="AA3432" s="27" t="n">
        <f aca="false">L3432+M3432</f>
        <v>179</v>
      </c>
      <c r="AB3432" s="27" t="n">
        <f aca="false">IFERROR(ROUND(Q3432/AA3432,2),0)</f>
        <v>95.06</v>
      </c>
      <c r="AC3432" s="27" t="str">
        <f aca="false">IF(AND(K3432="Critical",N3432="No"),"URGENT - No Bed","Normal")</f>
        <v>Normal</v>
      </c>
      <c r="AD3432" s="33" t="n">
        <f aca="false">INDEX(Lookup_Tables!$B$3:$B$12,MATCH(H3432,Lookup_Tables!$A$3:$A$12,0))</f>
        <v>3100000</v>
      </c>
      <c r="AE3432" s="27" t="str">
        <f aca="false">INDEX(Lookup_Tables!$C$3:$C$12,MATCH(H3432,Lookup_Tables!$A$3:$A$12,0))</f>
        <v>Dr. Kavita Rao</v>
      </c>
      <c r="AF3432" s="27" t="str">
        <f aca="false">IFERROR(INDEX(Lookup_Tables!$F$16:$F$45,MATCH(I3432,Lookup_Tables!$E$16:$E$45,0)),"N/A")</f>
        <v>EMP224</v>
      </c>
      <c r="AG3432" s="27" t="n">
        <f aca="false">_xlfn.IFS(R3432="Recovered",4,R3432="Referred",3,R3432="Admitted",2,R3432="Deceased",1,TRUE(),0)</f>
        <v>2</v>
      </c>
      <c r="AH3432" s="27" t="str">
        <f aca="false">IF(T3432&gt;=4,"Satisfied",IF(T3432&gt;=3,"Neutral","Needs Improvement"))</f>
        <v>Satisfied</v>
      </c>
    </row>
    <row r="3433" customFormat="false" ht="15" hidden="false" customHeight="false" outlineLevel="0" collapsed="false">
      <c r="A3433" s="30" t="s">
        <v>2905</v>
      </c>
      <c r="B3433" s="30" t="s">
        <v>606</v>
      </c>
      <c r="C3433" s="30" t="n">
        <v>80</v>
      </c>
      <c r="D3433" s="30" t="s">
        <v>181</v>
      </c>
      <c r="E3433" s="31" t="n">
        <v>45463</v>
      </c>
      <c r="F3433" s="30" t="s">
        <v>1143</v>
      </c>
      <c r="G3433" s="31" t="n">
        <v>45468</v>
      </c>
      <c r="H3433" s="30" t="s">
        <v>183</v>
      </c>
      <c r="I3433" s="30" t="s">
        <v>212</v>
      </c>
      <c r="J3433" s="30" t="s">
        <v>185</v>
      </c>
      <c r="K3433" s="30" t="s">
        <v>126</v>
      </c>
      <c r="L3433" s="30" t="n">
        <v>39</v>
      </c>
      <c r="M3433" s="30" t="n">
        <v>110</v>
      </c>
      <c r="N3433" s="30" t="s">
        <v>127</v>
      </c>
      <c r="O3433" s="30" t="s">
        <v>139</v>
      </c>
      <c r="P3433" s="30" t="s">
        <v>129</v>
      </c>
      <c r="Q3433" s="32" t="n">
        <v>8179.94</v>
      </c>
      <c r="R3433" s="30" t="s">
        <v>130</v>
      </c>
      <c r="S3433" s="30" t="s">
        <v>141</v>
      </c>
      <c r="T3433" s="30" t="n">
        <v>4</v>
      </c>
      <c r="U3433" s="30" t="n">
        <f aca="false">YEAR(E3433)</f>
        <v>2024</v>
      </c>
      <c r="V3433" s="30" t="str">
        <f aca="false">TEXT(E3433,"MMM-YYYY")</f>
        <v>Jun-2024</v>
      </c>
      <c r="W3433" s="30" t="n">
        <f aca="false">MONTH(E3433)</f>
        <v>6</v>
      </c>
      <c r="X3433" s="30" t="str">
        <f aca="false">TEXT(WEEKDAY(E3433,2),"0")&amp;" - "&amp;TEXT(E3433,"dddd")</f>
        <v>4 - Thursday</v>
      </c>
      <c r="Y3433" s="30" t="str">
        <f aca="false">_xlfn.IFS(C3433&lt;18,"Child (0-17)",C3433&lt;40,"Young Adult (18-39)",C3433&lt;60,"Adult (40-59)",TRUE(),"Senior (60+)")</f>
        <v>Senior (60+)</v>
      </c>
      <c r="Z3433" s="30" t="n">
        <f aca="false">ROUND(G3433-E3433,0)</f>
        <v>5</v>
      </c>
      <c r="AA3433" s="30" t="n">
        <f aca="false">L3433+M3433</f>
        <v>149</v>
      </c>
      <c r="AB3433" s="30" t="n">
        <f aca="false">IFERROR(ROUND(Q3433/AA3433,2),0)</f>
        <v>54.9</v>
      </c>
      <c r="AC3433" s="30" t="str">
        <f aca="false">IF(AND(K3433="Critical",N3433="No"),"URGENT - No Bed","Normal")</f>
        <v>Normal</v>
      </c>
      <c r="AD3433" s="34" t="n">
        <f aca="false">INDEX(Lookup_Tables!$B$3:$B$12,MATCH(H3433,Lookup_Tables!$A$3:$A$12,0))</f>
        <v>3100000</v>
      </c>
      <c r="AE3433" s="30" t="str">
        <f aca="false">INDEX(Lookup_Tables!$C$3:$C$12,MATCH(H3433,Lookup_Tables!$A$3:$A$12,0))</f>
        <v>Dr. Kavita Rao</v>
      </c>
      <c r="AF3433" s="30" t="str">
        <f aca="false">IFERROR(INDEX(Lookup_Tables!$F$16:$F$45,MATCH(I3433,Lookup_Tables!$E$16:$E$45,0)),"N/A")</f>
        <v>EMP225</v>
      </c>
      <c r="AG3433" s="30" t="n">
        <f aca="false">_xlfn.IFS(R3433="Recovered",4,R3433="Referred",3,R3433="Admitted",2,R3433="Deceased",1,TRUE(),0)</f>
        <v>4</v>
      </c>
      <c r="AH3433" s="30" t="str">
        <f aca="false">IF(T3433&gt;=4,"Satisfied",IF(T3433&gt;=3,"Neutral","Needs Improvement"))</f>
        <v>Satisfied</v>
      </c>
    </row>
    <row r="3434" customFormat="false" ht="15" hidden="false" customHeight="false" outlineLevel="0" collapsed="false">
      <c r="A3434" s="27" t="s">
        <v>4399</v>
      </c>
      <c r="B3434" s="27" t="s">
        <v>4030</v>
      </c>
      <c r="C3434" s="27" t="n">
        <v>41</v>
      </c>
      <c r="D3434" s="27" t="s">
        <v>181</v>
      </c>
      <c r="E3434" s="28" t="n">
        <v>45573</v>
      </c>
      <c r="F3434" s="27" t="s">
        <v>1255</v>
      </c>
      <c r="G3434" s="28" t="n">
        <v>45574</v>
      </c>
      <c r="H3434" s="27" t="s">
        <v>123</v>
      </c>
      <c r="I3434" s="27" t="s">
        <v>304</v>
      </c>
      <c r="J3434" s="27" t="s">
        <v>227</v>
      </c>
      <c r="K3434" s="27" t="s">
        <v>138</v>
      </c>
      <c r="L3434" s="27" t="n">
        <v>44</v>
      </c>
      <c r="M3434" s="27" t="n">
        <v>40</v>
      </c>
      <c r="N3434" s="27" t="s">
        <v>127</v>
      </c>
      <c r="O3434" s="27" t="s">
        <v>139</v>
      </c>
      <c r="P3434" s="27" t="s">
        <v>129</v>
      </c>
      <c r="Q3434" s="29" t="n">
        <v>2888.23</v>
      </c>
      <c r="R3434" s="27" t="s">
        <v>130</v>
      </c>
      <c r="S3434" s="27" t="s">
        <v>223</v>
      </c>
      <c r="T3434" s="27" t="n">
        <v>5</v>
      </c>
      <c r="U3434" s="27" t="n">
        <f aca="false">YEAR(E3434)</f>
        <v>2024</v>
      </c>
      <c r="V3434" s="27" t="str">
        <f aca="false">TEXT(E3434,"MMM-YYYY")</f>
        <v>Oct-2024</v>
      </c>
      <c r="W3434" s="27" t="n">
        <f aca="false">MONTH(E3434)</f>
        <v>10</v>
      </c>
      <c r="X3434" s="27" t="str">
        <f aca="false">TEXT(WEEKDAY(E3434,2),"0")&amp;" - "&amp;TEXT(E3434,"dddd")</f>
        <v>2 - Tuesday</v>
      </c>
      <c r="Y3434" s="27" t="str">
        <f aca="false">_xlfn.IFS(C3434&lt;18,"Child (0-17)",C3434&lt;40,"Young Adult (18-39)",C3434&lt;60,"Adult (40-59)",TRUE(),"Senior (60+)")</f>
        <v>Adult (40-59)</v>
      </c>
      <c r="Z3434" s="27" t="n">
        <f aca="false">ROUND(G3434-E3434,0)</f>
        <v>1</v>
      </c>
      <c r="AA3434" s="27" t="n">
        <f aca="false">L3434+M3434</f>
        <v>84</v>
      </c>
      <c r="AB3434" s="27" t="n">
        <f aca="false">IFERROR(ROUND(Q3434/AA3434,2),0)</f>
        <v>34.38</v>
      </c>
      <c r="AC3434" s="27" t="str">
        <f aca="false">IF(AND(K3434="Critical",N3434="No"),"URGENT - No Bed","Normal")</f>
        <v>Normal</v>
      </c>
      <c r="AD3434" s="33" t="n">
        <f aca="false">INDEX(Lookup_Tables!$B$3:$B$12,MATCH(H3434,Lookup_Tables!$A$3:$A$12,0))</f>
        <v>2200000</v>
      </c>
      <c r="AE3434" s="27" t="str">
        <f aca="false">INDEX(Lookup_Tables!$C$3:$C$12,MATCH(H3434,Lookup_Tables!$A$3:$A$12,0))</f>
        <v>Dr. Rohan Das</v>
      </c>
      <c r="AF3434" s="27" t="str">
        <f aca="false">IFERROR(INDEX(Lookup_Tables!$F$16:$F$45,MATCH(I3434,Lookup_Tables!$E$16:$E$45,0)),"N/A")</f>
        <v>EMP204</v>
      </c>
      <c r="AG3434" s="27" t="n">
        <f aca="false">_xlfn.IFS(R3434="Recovered",4,R3434="Referred",3,R3434="Admitted",2,R3434="Deceased",1,TRUE(),0)</f>
        <v>4</v>
      </c>
      <c r="AH3434" s="27" t="str">
        <f aca="false">IF(T3434&gt;=4,"Satisfied",IF(T3434&gt;=3,"Neutral","Needs Improvement"))</f>
        <v>Satisfied</v>
      </c>
    </row>
    <row r="3435" customFormat="false" ht="15" hidden="false" customHeight="false" outlineLevel="0" collapsed="false">
      <c r="A3435" s="30" t="s">
        <v>2929</v>
      </c>
      <c r="B3435" s="30" t="s">
        <v>1440</v>
      </c>
      <c r="C3435" s="30" t="n">
        <v>63</v>
      </c>
      <c r="D3435" s="30" t="s">
        <v>181</v>
      </c>
      <c r="E3435" s="31" t="n">
        <v>45536</v>
      </c>
      <c r="F3435" s="30" t="s">
        <v>326</v>
      </c>
      <c r="G3435" s="31" t="n">
        <v>45538</v>
      </c>
      <c r="H3435" s="30" t="s">
        <v>217</v>
      </c>
      <c r="I3435" s="30" t="s">
        <v>344</v>
      </c>
      <c r="J3435" s="30" t="s">
        <v>218</v>
      </c>
      <c r="K3435" s="30" t="s">
        <v>156</v>
      </c>
      <c r="L3435" s="30" t="n">
        <v>50</v>
      </c>
      <c r="M3435" s="30" t="n">
        <v>76</v>
      </c>
      <c r="N3435" s="30" t="s">
        <v>127</v>
      </c>
      <c r="O3435" s="30" t="s">
        <v>128</v>
      </c>
      <c r="P3435" s="30" t="s">
        <v>150</v>
      </c>
      <c r="Q3435" s="32" t="n">
        <v>4863.66</v>
      </c>
      <c r="R3435" s="30" t="s">
        <v>130</v>
      </c>
      <c r="S3435" s="30" t="s">
        <v>178</v>
      </c>
      <c r="T3435" s="30" t="n">
        <v>3</v>
      </c>
      <c r="U3435" s="30" t="n">
        <f aca="false">YEAR(E3435)</f>
        <v>2024</v>
      </c>
      <c r="V3435" s="30" t="str">
        <f aca="false">TEXT(E3435,"MMM-YYYY")</f>
        <v>Sep-2024</v>
      </c>
      <c r="W3435" s="30" t="n">
        <f aca="false">MONTH(E3435)</f>
        <v>9</v>
      </c>
      <c r="X3435" s="30" t="str">
        <f aca="false">TEXT(WEEKDAY(E3435,2),"0")&amp;" - "&amp;TEXT(E3435,"dddd")</f>
        <v>7 - Sunday</v>
      </c>
      <c r="Y3435" s="30" t="str">
        <f aca="false">_xlfn.IFS(C3435&lt;18,"Child (0-17)",C3435&lt;40,"Young Adult (18-39)",C3435&lt;60,"Adult (40-59)",TRUE(),"Senior (60+)")</f>
        <v>Senior (60+)</v>
      </c>
      <c r="Z3435" s="30" t="n">
        <f aca="false">ROUND(G3435-E3435,0)</f>
        <v>2</v>
      </c>
      <c r="AA3435" s="30" t="n">
        <f aca="false">L3435+M3435</f>
        <v>126</v>
      </c>
      <c r="AB3435" s="30" t="n">
        <f aca="false">IFERROR(ROUND(Q3435/AA3435,2),0)</f>
        <v>38.6</v>
      </c>
      <c r="AC3435" s="30" t="str">
        <f aca="false">IF(AND(K3435="Critical",N3435="No"),"URGENT - No Bed","Normal")</f>
        <v>Normal</v>
      </c>
      <c r="AD3435" s="34" t="n">
        <f aca="false">INDEX(Lookup_Tables!$B$3:$B$12,MATCH(H3435,Lookup_Tables!$A$3:$A$12,0))</f>
        <v>4200000</v>
      </c>
      <c r="AE3435" s="30" t="str">
        <f aca="false">INDEX(Lookup_Tables!$C$3:$C$12,MATCH(H3435,Lookup_Tables!$A$3:$A$12,0))</f>
        <v>Dr. Anil Kapoor</v>
      </c>
      <c r="AF3435" s="30" t="str">
        <f aca="false">IFERROR(INDEX(Lookup_Tables!$F$16:$F$45,MATCH(I3435,Lookup_Tables!$E$16:$E$45,0)),"N/A")</f>
        <v>EMP201</v>
      </c>
      <c r="AG3435" s="30" t="n">
        <f aca="false">_xlfn.IFS(R3435="Recovered",4,R3435="Referred",3,R3435="Admitted",2,R3435="Deceased",1,TRUE(),0)</f>
        <v>4</v>
      </c>
      <c r="AH3435" s="30" t="str">
        <f aca="false">IF(T3435&gt;=4,"Satisfied",IF(T3435&gt;=3,"Neutral","Needs Improvement"))</f>
        <v>Neutral</v>
      </c>
    </row>
    <row r="3436" customFormat="false" ht="15" hidden="false" customHeight="false" outlineLevel="0" collapsed="false">
      <c r="A3436" s="27" t="s">
        <v>2316</v>
      </c>
      <c r="B3436" s="27" t="s">
        <v>2317</v>
      </c>
      <c r="C3436" s="27" t="n">
        <v>31</v>
      </c>
      <c r="D3436" s="27" t="s">
        <v>181</v>
      </c>
      <c r="E3436" s="28" t="n">
        <v>45478</v>
      </c>
      <c r="F3436" s="27" t="s">
        <v>452</v>
      </c>
      <c r="G3436" s="28" t="n">
        <v>45481</v>
      </c>
      <c r="H3436" s="27" t="s">
        <v>236</v>
      </c>
      <c r="I3436" s="27" t="s">
        <v>323</v>
      </c>
      <c r="J3436" s="27" t="s">
        <v>375</v>
      </c>
      <c r="K3436" s="27" t="s">
        <v>126</v>
      </c>
      <c r="L3436" s="27" t="n">
        <v>14</v>
      </c>
      <c r="M3436" s="27" t="n">
        <v>105</v>
      </c>
      <c r="N3436" s="27" t="s">
        <v>186</v>
      </c>
      <c r="O3436" s="27" t="s">
        <v>149</v>
      </c>
      <c r="P3436" s="27" t="s">
        <v>150</v>
      </c>
      <c r="Q3436" s="29" t="n">
        <v>8708.32</v>
      </c>
      <c r="R3436" s="27" t="s">
        <v>462</v>
      </c>
      <c r="S3436" s="27" t="s">
        <v>192</v>
      </c>
      <c r="T3436" s="27" t="n">
        <v>2</v>
      </c>
      <c r="U3436" s="27" t="n">
        <f aca="false">YEAR(E3436)</f>
        <v>2024</v>
      </c>
      <c r="V3436" s="27" t="str">
        <f aca="false">TEXT(E3436,"MMM-YYYY")</f>
        <v>Jul-2024</v>
      </c>
      <c r="W3436" s="27" t="n">
        <f aca="false">MONTH(E3436)</f>
        <v>7</v>
      </c>
      <c r="X3436" s="27" t="str">
        <f aca="false">TEXT(WEEKDAY(E3436,2),"0")&amp;" - "&amp;TEXT(E3436,"dddd")</f>
        <v>5 - Friday</v>
      </c>
      <c r="Y3436" s="27" t="str">
        <f aca="false">_xlfn.IFS(C3436&lt;18,"Child (0-17)",C3436&lt;40,"Young Adult (18-39)",C3436&lt;60,"Adult (40-59)",TRUE(),"Senior (60+)")</f>
        <v>Young Adult (18-39)</v>
      </c>
      <c r="Z3436" s="27" t="n">
        <f aca="false">ROUND(G3436-E3436,0)</f>
        <v>3</v>
      </c>
      <c r="AA3436" s="27" t="n">
        <f aca="false">L3436+M3436</f>
        <v>119</v>
      </c>
      <c r="AB3436" s="27" t="n">
        <f aca="false">IFERROR(ROUND(Q3436/AA3436,2),0)</f>
        <v>73.18</v>
      </c>
      <c r="AC3436" s="27" t="str">
        <f aca="false">IF(AND(K3436="Critical",N3436="No"),"URGENT - No Bed","Normal")</f>
        <v>Normal</v>
      </c>
      <c r="AD3436" s="33" t="n">
        <f aca="false">INDEX(Lookup_Tables!$B$3:$B$12,MATCH(H3436,Lookup_Tables!$A$3:$A$12,0))</f>
        <v>3900000</v>
      </c>
      <c r="AE3436" s="27" t="str">
        <f aca="false">INDEX(Lookup_Tables!$C$3:$C$12,MATCH(H3436,Lookup_Tables!$A$3:$A$12,0))</f>
        <v>Dr. Rina Mehta</v>
      </c>
      <c r="AF3436" s="27" t="str">
        <f aca="false">IFERROR(INDEX(Lookup_Tables!$F$16:$F$45,MATCH(I3436,Lookup_Tables!$E$16:$E$45,0)),"N/A")</f>
        <v>EMP216</v>
      </c>
      <c r="AG3436" s="27" t="n">
        <f aca="false">_xlfn.IFS(R3436="Recovered",4,R3436="Referred",3,R3436="Admitted",2,R3436="Deceased",1,TRUE(),0)</f>
        <v>1</v>
      </c>
      <c r="AH3436" s="27" t="str">
        <f aca="false">IF(T3436&gt;=4,"Satisfied",IF(T3436&gt;=3,"Neutral","Needs Improvement"))</f>
        <v>Needs Improvement</v>
      </c>
    </row>
    <row r="3437" customFormat="false" ht="15" hidden="false" customHeight="false" outlineLevel="0" collapsed="false">
      <c r="A3437" s="30" t="s">
        <v>4488</v>
      </c>
      <c r="B3437" s="30" t="s">
        <v>1097</v>
      </c>
      <c r="C3437" s="30" t="n">
        <v>50</v>
      </c>
      <c r="D3437" s="30" t="s">
        <v>121</v>
      </c>
      <c r="E3437" s="31" t="n">
        <v>45611</v>
      </c>
      <c r="F3437" s="30" t="s">
        <v>487</v>
      </c>
      <c r="G3437" s="31" t="n">
        <v>45613</v>
      </c>
      <c r="H3437" s="30" t="s">
        <v>236</v>
      </c>
      <c r="I3437" s="30" t="s">
        <v>237</v>
      </c>
      <c r="J3437" s="30" t="s">
        <v>287</v>
      </c>
      <c r="K3437" s="30" t="s">
        <v>156</v>
      </c>
      <c r="L3437" s="30" t="n">
        <v>66</v>
      </c>
      <c r="M3437" s="30" t="n">
        <v>67</v>
      </c>
      <c r="N3437" s="30" t="s">
        <v>186</v>
      </c>
      <c r="O3437" s="30" t="s">
        <v>128</v>
      </c>
      <c r="P3437" s="30" t="s">
        <v>150</v>
      </c>
      <c r="Q3437" s="32" t="n">
        <v>3514.68</v>
      </c>
      <c r="R3437" s="30" t="s">
        <v>130</v>
      </c>
      <c r="S3437" s="30" t="s">
        <v>164</v>
      </c>
      <c r="T3437" s="30" t="n">
        <v>5</v>
      </c>
      <c r="U3437" s="30" t="n">
        <f aca="false">YEAR(E3437)</f>
        <v>2024</v>
      </c>
      <c r="V3437" s="30" t="str">
        <f aca="false">TEXT(E3437,"MMM-YYYY")</f>
        <v>Nov-2024</v>
      </c>
      <c r="W3437" s="30" t="n">
        <f aca="false">MONTH(E3437)</f>
        <v>11</v>
      </c>
      <c r="X3437" s="30" t="str">
        <f aca="false">TEXT(WEEKDAY(E3437,2),"0")&amp;" - "&amp;TEXT(E3437,"dddd")</f>
        <v>5 - Friday</v>
      </c>
      <c r="Y3437" s="30" t="str">
        <f aca="false">_xlfn.IFS(C3437&lt;18,"Child (0-17)",C3437&lt;40,"Young Adult (18-39)",C3437&lt;60,"Adult (40-59)",TRUE(),"Senior (60+)")</f>
        <v>Adult (40-59)</v>
      </c>
      <c r="Z3437" s="30" t="n">
        <f aca="false">ROUND(G3437-E3437,0)</f>
        <v>2</v>
      </c>
      <c r="AA3437" s="30" t="n">
        <f aca="false">L3437+M3437</f>
        <v>133</v>
      </c>
      <c r="AB3437" s="30" t="n">
        <f aca="false">IFERROR(ROUND(Q3437/AA3437,2),0)</f>
        <v>26.43</v>
      </c>
      <c r="AC3437" s="30" t="str">
        <f aca="false">IF(AND(K3437="Critical",N3437="No"),"URGENT - No Bed","Normal")</f>
        <v>Normal</v>
      </c>
      <c r="AD3437" s="34" t="n">
        <f aca="false">INDEX(Lookup_Tables!$B$3:$B$12,MATCH(H3437,Lookup_Tables!$A$3:$A$12,0))</f>
        <v>3900000</v>
      </c>
      <c r="AE3437" s="30" t="str">
        <f aca="false">INDEX(Lookup_Tables!$C$3:$C$12,MATCH(H3437,Lookup_Tables!$A$3:$A$12,0))</f>
        <v>Dr. Rina Mehta</v>
      </c>
      <c r="AF3437" s="30" t="str">
        <f aca="false">IFERROR(INDEX(Lookup_Tables!$F$16:$F$45,MATCH(I3437,Lookup_Tables!$E$16:$E$45,0)),"N/A")</f>
        <v>EMP215</v>
      </c>
      <c r="AG3437" s="30" t="n">
        <f aca="false">_xlfn.IFS(R3437="Recovered",4,R3437="Referred",3,R3437="Admitted",2,R3437="Deceased",1,TRUE(),0)</f>
        <v>4</v>
      </c>
      <c r="AH3437" s="30" t="str">
        <f aca="false">IF(T3437&gt;=4,"Satisfied",IF(T3437&gt;=3,"Neutral","Needs Improvement"))</f>
        <v>Satisfied</v>
      </c>
    </row>
    <row r="3438" customFormat="false" ht="15" hidden="false" customHeight="false" outlineLevel="0" collapsed="false">
      <c r="A3438" s="27" t="s">
        <v>6566</v>
      </c>
      <c r="B3438" s="27" t="s">
        <v>2005</v>
      </c>
      <c r="C3438" s="27" t="n">
        <v>15</v>
      </c>
      <c r="D3438" s="27" t="s">
        <v>121</v>
      </c>
      <c r="E3438" s="28" t="n">
        <v>45434</v>
      </c>
      <c r="F3438" s="27" t="s">
        <v>1135</v>
      </c>
      <c r="G3438" s="28" t="n">
        <v>45437</v>
      </c>
      <c r="H3438" s="27" t="s">
        <v>217</v>
      </c>
      <c r="I3438" s="27" t="s">
        <v>344</v>
      </c>
      <c r="J3438" s="27" t="s">
        <v>218</v>
      </c>
      <c r="K3438" s="27" t="s">
        <v>156</v>
      </c>
      <c r="L3438" s="27" t="n">
        <v>51</v>
      </c>
      <c r="M3438" s="27" t="n">
        <v>79</v>
      </c>
      <c r="N3438" s="27" t="s">
        <v>186</v>
      </c>
      <c r="O3438" s="27" t="s">
        <v>128</v>
      </c>
      <c r="P3438" s="27" t="s">
        <v>129</v>
      </c>
      <c r="Q3438" s="29" t="n">
        <v>3854.46</v>
      </c>
      <c r="R3438" s="27" t="s">
        <v>130</v>
      </c>
      <c r="S3438" s="27" t="s">
        <v>157</v>
      </c>
      <c r="T3438" s="27" t="n">
        <v>4</v>
      </c>
      <c r="U3438" s="27" t="n">
        <f aca="false">YEAR(E3438)</f>
        <v>2024</v>
      </c>
      <c r="V3438" s="27" t="str">
        <f aca="false">TEXT(E3438,"MMM-YYYY")</f>
        <v>May-2024</v>
      </c>
      <c r="W3438" s="27" t="n">
        <f aca="false">MONTH(E3438)</f>
        <v>5</v>
      </c>
      <c r="X3438" s="27" t="str">
        <f aca="false">TEXT(WEEKDAY(E3438,2),"0")&amp;" - "&amp;TEXT(E3438,"dddd")</f>
        <v>3 - Wednesday</v>
      </c>
      <c r="Y3438" s="27" t="str">
        <f aca="false">_xlfn.IFS(C3438&lt;18,"Child (0-17)",C3438&lt;40,"Young Adult (18-39)",C3438&lt;60,"Adult (40-59)",TRUE(),"Senior (60+)")</f>
        <v>Child (0-17)</v>
      </c>
      <c r="Z3438" s="27" t="n">
        <f aca="false">ROUND(G3438-E3438,0)</f>
        <v>3</v>
      </c>
      <c r="AA3438" s="27" t="n">
        <f aca="false">L3438+M3438</f>
        <v>130</v>
      </c>
      <c r="AB3438" s="27" t="n">
        <f aca="false">IFERROR(ROUND(Q3438/AA3438,2),0)</f>
        <v>29.65</v>
      </c>
      <c r="AC3438" s="27" t="str">
        <f aca="false">IF(AND(K3438="Critical",N3438="No"),"URGENT - No Bed","Normal")</f>
        <v>Normal</v>
      </c>
      <c r="AD3438" s="33" t="n">
        <f aca="false">INDEX(Lookup_Tables!$B$3:$B$12,MATCH(H3438,Lookup_Tables!$A$3:$A$12,0))</f>
        <v>4200000</v>
      </c>
      <c r="AE3438" s="27" t="str">
        <f aca="false">INDEX(Lookup_Tables!$C$3:$C$12,MATCH(H3438,Lookup_Tables!$A$3:$A$12,0))</f>
        <v>Dr. Anil Kapoor</v>
      </c>
      <c r="AF3438" s="27" t="str">
        <f aca="false">IFERROR(INDEX(Lookup_Tables!$F$16:$F$45,MATCH(I3438,Lookup_Tables!$E$16:$E$45,0)),"N/A")</f>
        <v>EMP201</v>
      </c>
      <c r="AG3438" s="27" t="n">
        <f aca="false">_xlfn.IFS(R3438="Recovered",4,R3438="Referred",3,R3438="Admitted",2,R3438="Deceased",1,TRUE(),0)</f>
        <v>4</v>
      </c>
      <c r="AH3438" s="27" t="str">
        <f aca="false">IF(T3438&gt;=4,"Satisfied",IF(T3438&gt;=3,"Neutral","Needs Improvement"))</f>
        <v>Satisfied</v>
      </c>
    </row>
    <row r="3439" customFormat="false" ht="15" hidden="false" customHeight="false" outlineLevel="0" collapsed="false">
      <c r="A3439" s="30" t="s">
        <v>4308</v>
      </c>
      <c r="B3439" s="30" t="s">
        <v>1972</v>
      </c>
      <c r="C3439" s="30" t="n">
        <v>15</v>
      </c>
      <c r="D3439" s="30" t="s">
        <v>121</v>
      </c>
      <c r="E3439" s="31" t="n">
        <v>45407</v>
      </c>
      <c r="F3439" s="30" t="s">
        <v>360</v>
      </c>
      <c r="G3439" s="31" t="n">
        <v>45407</v>
      </c>
      <c r="H3439" s="30" t="s">
        <v>236</v>
      </c>
      <c r="I3439" s="30" t="s">
        <v>266</v>
      </c>
      <c r="J3439" s="30" t="s">
        <v>267</v>
      </c>
      <c r="K3439" s="30" t="s">
        <v>138</v>
      </c>
      <c r="L3439" s="30" t="n">
        <v>65</v>
      </c>
      <c r="M3439" s="30" t="n">
        <v>42</v>
      </c>
      <c r="N3439" s="30" t="s">
        <v>127</v>
      </c>
      <c r="O3439" s="30" t="s">
        <v>139</v>
      </c>
      <c r="P3439" s="30" t="s">
        <v>140</v>
      </c>
      <c r="Q3439" s="32" t="n">
        <v>1933.4</v>
      </c>
      <c r="R3439" s="30" t="s">
        <v>172</v>
      </c>
      <c r="S3439" s="30" t="s">
        <v>192</v>
      </c>
      <c r="T3439" s="30" t="n">
        <v>2</v>
      </c>
      <c r="U3439" s="30" t="n">
        <f aca="false">YEAR(E3439)</f>
        <v>2024</v>
      </c>
      <c r="V3439" s="30" t="str">
        <f aca="false">TEXT(E3439,"MMM-YYYY")</f>
        <v>Apr-2024</v>
      </c>
      <c r="W3439" s="30" t="n">
        <f aca="false">MONTH(E3439)</f>
        <v>4</v>
      </c>
      <c r="X3439" s="30" t="str">
        <f aca="false">TEXT(WEEKDAY(E3439,2),"0")&amp;" - "&amp;TEXT(E3439,"dddd")</f>
        <v>4 - Thursday</v>
      </c>
      <c r="Y3439" s="30" t="str">
        <f aca="false">_xlfn.IFS(C3439&lt;18,"Child (0-17)",C3439&lt;40,"Young Adult (18-39)",C3439&lt;60,"Adult (40-59)",TRUE(),"Senior (60+)")</f>
        <v>Child (0-17)</v>
      </c>
      <c r="Z3439" s="30" t="n">
        <f aca="false">ROUND(G3439-E3439,0)</f>
        <v>0</v>
      </c>
      <c r="AA3439" s="30" t="n">
        <f aca="false">L3439+M3439</f>
        <v>107</v>
      </c>
      <c r="AB3439" s="30" t="n">
        <f aca="false">IFERROR(ROUND(Q3439/AA3439,2),0)</f>
        <v>18.07</v>
      </c>
      <c r="AC3439" s="30" t="str">
        <f aca="false">IF(AND(K3439="Critical",N3439="No"),"URGENT - No Bed","Normal")</f>
        <v>Normal</v>
      </c>
      <c r="AD3439" s="34" t="n">
        <f aca="false">INDEX(Lookup_Tables!$B$3:$B$12,MATCH(H3439,Lookup_Tables!$A$3:$A$12,0))</f>
        <v>3900000</v>
      </c>
      <c r="AE3439" s="30" t="str">
        <f aca="false">INDEX(Lookup_Tables!$C$3:$C$12,MATCH(H3439,Lookup_Tables!$A$3:$A$12,0))</f>
        <v>Dr. Rina Mehta</v>
      </c>
      <c r="AF3439" s="30" t="str">
        <f aca="false">IFERROR(INDEX(Lookup_Tables!$F$16:$F$45,MATCH(I3439,Lookup_Tables!$E$16:$E$45,0)),"N/A")</f>
        <v>EMP217</v>
      </c>
      <c r="AG3439" s="30" t="n">
        <f aca="false">_xlfn.IFS(R3439="Recovered",4,R3439="Referred",3,R3439="Admitted",2,R3439="Deceased",1,TRUE(),0)</f>
        <v>2</v>
      </c>
      <c r="AH3439" s="30" t="str">
        <f aca="false">IF(T3439&gt;=4,"Satisfied",IF(T3439&gt;=3,"Neutral","Needs Improvement"))</f>
        <v>Needs Improvement</v>
      </c>
    </row>
    <row r="3440" customFormat="false" ht="15" hidden="false" customHeight="false" outlineLevel="0" collapsed="false">
      <c r="A3440" s="27" t="s">
        <v>6955</v>
      </c>
      <c r="B3440" s="27" t="s">
        <v>1862</v>
      </c>
      <c r="C3440" s="27" t="n">
        <v>53</v>
      </c>
      <c r="D3440" s="27" t="s">
        <v>121</v>
      </c>
      <c r="E3440" s="28" t="n">
        <v>45493</v>
      </c>
      <c r="F3440" s="27" t="s">
        <v>840</v>
      </c>
      <c r="G3440" s="28" t="n">
        <v>45494</v>
      </c>
      <c r="H3440" s="27" t="s">
        <v>135</v>
      </c>
      <c r="I3440" s="27" t="s">
        <v>278</v>
      </c>
      <c r="J3440" s="27" t="s">
        <v>252</v>
      </c>
      <c r="K3440" s="27" t="s">
        <v>138</v>
      </c>
      <c r="L3440" s="27" t="n">
        <v>31</v>
      </c>
      <c r="M3440" s="27" t="n">
        <v>16</v>
      </c>
      <c r="N3440" s="27" t="s">
        <v>127</v>
      </c>
      <c r="O3440" s="27" t="s">
        <v>128</v>
      </c>
      <c r="P3440" s="27" t="s">
        <v>187</v>
      </c>
      <c r="Q3440" s="29" t="n">
        <v>540.24</v>
      </c>
      <c r="R3440" s="27" t="s">
        <v>130</v>
      </c>
      <c r="S3440" s="27" t="s">
        <v>192</v>
      </c>
      <c r="T3440" s="27" t="n">
        <v>3</v>
      </c>
      <c r="U3440" s="27" t="n">
        <f aca="false">YEAR(E3440)</f>
        <v>2024</v>
      </c>
      <c r="V3440" s="27" t="str">
        <f aca="false">TEXT(E3440,"MMM-YYYY")</f>
        <v>Jul-2024</v>
      </c>
      <c r="W3440" s="27" t="n">
        <f aca="false">MONTH(E3440)</f>
        <v>7</v>
      </c>
      <c r="X3440" s="27" t="str">
        <f aca="false">TEXT(WEEKDAY(E3440,2),"0")&amp;" - "&amp;TEXT(E3440,"dddd")</f>
        <v>6 - Saturday</v>
      </c>
      <c r="Y3440" s="27" t="str">
        <f aca="false">_xlfn.IFS(C3440&lt;18,"Child (0-17)",C3440&lt;40,"Young Adult (18-39)",C3440&lt;60,"Adult (40-59)",TRUE(),"Senior (60+)")</f>
        <v>Adult (40-59)</v>
      </c>
      <c r="Z3440" s="27" t="n">
        <f aca="false">ROUND(G3440-E3440,0)</f>
        <v>1</v>
      </c>
      <c r="AA3440" s="27" t="n">
        <f aca="false">L3440+M3440</f>
        <v>47</v>
      </c>
      <c r="AB3440" s="27" t="n">
        <f aca="false">IFERROR(ROUND(Q3440/AA3440,2),0)</f>
        <v>11.49</v>
      </c>
      <c r="AC3440" s="27" t="str">
        <f aca="false">IF(AND(K3440="Critical",N3440="No"),"URGENT - No Bed","Normal")</f>
        <v>Normal</v>
      </c>
      <c r="AD3440" s="33" t="n">
        <f aca="false">INDEX(Lookup_Tables!$B$3:$B$12,MATCH(H3440,Lookup_Tables!$A$3:$A$12,0))</f>
        <v>4600000</v>
      </c>
      <c r="AE3440" s="27" t="str">
        <f aca="false">INDEX(Lookup_Tables!$C$3:$C$12,MATCH(H3440,Lookup_Tables!$A$3:$A$12,0))</f>
        <v>Dr. Farhan Khan</v>
      </c>
      <c r="AF3440" s="27" t="str">
        <f aca="false">IFERROR(INDEX(Lookup_Tables!$F$16:$F$45,MATCH(I3440,Lookup_Tables!$E$16:$E$45,0)),"N/A")</f>
        <v>EMP208</v>
      </c>
      <c r="AG3440" s="27" t="n">
        <f aca="false">_xlfn.IFS(R3440="Recovered",4,R3440="Referred",3,R3440="Admitted",2,R3440="Deceased",1,TRUE(),0)</f>
        <v>4</v>
      </c>
      <c r="AH3440" s="27" t="str">
        <f aca="false">IF(T3440&gt;=4,"Satisfied",IF(T3440&gt;=3,"Neutral","Needs Improvement"))</f>
        <v>Neutral</v>
      </c>
    </row>
    <row r="3441" customFormat="false" ht="15" hidden="false" customHeight="false" outlineLevel="0" collapsed="false">
      <c r="A3441" s="30" t="s">
        <v>6930</v>
      </c>
      <c r="B3441" s="30" t="s">
        <v>346</v>
      </c>
      <c r="C3441" s="30" t="n">
        <v>35</v>
      </c>
      <c r="D3441" s="30" t="s">
        <v>181</v>
      </c>
      <c r="E3441" s="31" t="n">
        <v>45338</v>
      </c>
      <c r="F3441" s="30" t="s">
        <v>552</v>
      </c>
      <c r="G3441" s="31" t="n">
        <v>45341</v>
      </c>
      <c r="H3441" s="30" t="s">
        <v>217</v>
      </c>
      <c r="I3441" s="30" t="s">
        <v>392</v>
      </c>
      <c r="J3441" s="30" t="s">
        <v>218</v>
      </c>
      <c r="K3441" s="30" t="s">
        <v>156</v>
      </c>
      <c r="L3441" s="30" t="n">
        <v>59</v>
      </c>
      <c r="M3441" s="30" t="n">
        <v>69</v>
      </c>
      <c r="N3441" s="30" t="s">
        <v>127</v>
      </c>
      <c r="O3441" s="30" t="s">
        <v>139</v>
      </c>
      <c r="P3441" s="30" t="s">
        <v>187</v>
      </c>
      <c r="Q3441" s="32" t="n">
        <v>3817.96</v>
      </c>
      <c r="R3441" s="30" t="s">
        <v>268</v>
      </c>
      <c r="S3441" s="30" t="s">
        <v>335</v>
      </c>
      <c r="T3441" s="30" t="n">
        <v>1</v>
      </c>
      <c r="U3441" s="30" t="n">
        <f aca="false">YEAR(E3441)</f>
        <v>2024</v>
      </c>
      <c r="V3441" s="30" t="str">
        <f aca="false">TEXT(E3441,"MMM-YYYY")</f>
        <v>Feb-2024</v>
      </c>
      <c r="W3441" s="30" t="n">
        <f aca="false">MONTH(E3441)</f>
        <v>2</v>
      </c>
      <c r="X3441" s="30" t="str">
        <f aca="false">TEXT(WEEKDAY(E3441,2),"0")&amp;" - "&amp;TEXT(E3441,"dddd")</f>
        <v>5 - Friday</v>
      </c>
      <c r="Y3441" s="30" t="str">
        <f aca="false">_xlfn.IFS(C3441&lt;18,"Child (0-17)",C3441&lt;40,"Young Adult (18-39)",C3441&lt;60,"Adult (40-59)",TRUE(),"Senior (60+)")</f>
        <v>Young Adult (18-39)</v>
      </c>
      <c r="Z3441" s="30" t="n">
        <f aca="false">ROUND(G3441-E3441,0)</f>
        <v>3</v>
      </c>
      <c r="AA3441" s="30" t="n">
        <f aca="false">L3441+M3441</f>
        <v>128</v>
      </c>
      <c r="AB3441" s="30" t="n">
        <f aca="false">IFERROR(ROUND(Q3441/AA3441,2),0)</f>
        <v>29.83</v>
      </c>
      <c r="AC3441" s="30" t="str">
        <f aca="false">IF(AND(K3441="Critical",N3441="No"),"URGENT - No Bed","Normal")</f>
        <v>Normal</v>
      </c>
      <c r="AD3441" s="34" t="n">
        <f aca="false">INDEX(Lookup_Tables!$B$3:$B$12,MATCH(H3441,Lookup_Tables!$A$3:$A$12,0))</f>
        <v>4200000</v>
      </c>
      <c r="AE3441" s="30" t="str">
        <f aca="false">INDEX(Lookup_Tables!$C$3:$C$12,MATCH(H3441,Lookup_Tables!$A$3:$A$12,0))</f>
        <v>Dr. Anil Kapoor</v>
      </c>
      <c r="AF3441" s="30" t="str">
        <f aca="false">IFERROR(INDEX(Lookup_Tables!$F$16:$F$45,MATCH(I3441,Lookup_Tables!$E$16:$E$45,0)),"N/A")</f>
        <v>EMP202</v>
      </c>
      <c r="AG3441" s="30" t="n">
        <f aca="false">_xlfn.IFS(R3441="Recovered",4,R3441="Referred",3,R3441="Admitted",2,R3441="Deceased",1,TRUE(),0)</f>
        <v>3</v>
      </c>
      <c r="AH3441" s="30" t="str">
        <f aca="false">IF(T3441&gt;=4,"Satisfied",IF(T3441&gt;=3,"Neutral","Needs Improvement"))</f>
        <v>Needs Improvement</v>
      </c>
    </row>
    <row r="3442" customFormat="false" ht="15" hidden="false" customHeight="false" outlineLevel="0" collapsed="false">
      <c r="A3442" s="27" t="s">
        <v>6969</v>
      </c>
      <c r="B3442" s="27" t="s">
        <v>260</v>
      </c>
      <c r="C3442" s="27" t="n">
        <v>45</v>
      </c>
      <c r="D3442" s="27" t="s">
        <v>121</v>
      </c>
      <c r="E3442" s="28" t="n">
        <v>45468</v>
      </c>
      <c r="F3442" s="27" t="s">
        <v>438</v>
      </c>
      <c r="G3442" s="28" t="n">
        <v>45470</v>
      </c>
      <c r="H3442" s="27" t="s">
        <v>146</v>
      </c>
      <c r="I3442" s="27" t="s">
        <v>176</v>
      </c>
      <c r="J3442" s="27" t="s">
        <v>148</v>
      </c>
      <c r="K3442" s="27" t="s">
        <v>126</v>
      </c>
      <c r="L3442" s="27" t="n">
        <v>10</v>
      </c>
      <c r="M3442" s="27" t="n">
        <v>64</v>
      </c>
      <c r="N3442" s="27" t="s">
        <v>186</v>
      </c>
      <c r="O3442" s="27" t="s">
        <v>149</v>
      </c>
      <c r="P3442" s="27" t="s">
        <v>187</v>
      </c>
      <c r="Q3442" s="29" t="n">
        <v>7183.11</v>
      </c>
      <c r="R3442" s="27" t="s">
        <v>130</v>
      </c>
      <c r="S3442" s="27" t="s">
        <v>178</v>
      </c>
      <c r="T3442" s="27" t="n">
        <v>4</v>
      </c>
      <c r="U3442" s="27" t="n">
        <f aca="false">YEAR(E3442)</f>
        <v>2024</v>
      </c>
      <c r="V3442" s="27" t="str">
        <f aca="false">TEXT(E3442,"MMM-YYYY")</f>
        <v>Jun-2024</v>
      </c>
      <c r="W3442" s="27" t="n">
        <f aca="false">MONTH(E3442)</f>
        <v>6</v>
      </c>
      <c r="X3442" s="27" t="str">
        <f aca="false">TEXT(WEEKDAY(E3442,2),"0")&amp;" - "&amp;TEXT(E3442,"dddd")</f>
        <v>2 - Tuesday</v>
      </c>
      <c r="Y3442" s="27" t="str">
        <f aca="false">_xlfn.IFS(C3442&lt;18,"Child (0-17)",C3442&lt;40,"Young Adult (18-39)",C3442&lt;60,"Adult (40-59)",TRUE(),"Senior (60+)")</f>
        <v>Adult (40-59)</v>
      </c>
      <c r="Z3442" s="27" t="n">
        <f aca="false">ROUND(G3442-E3442,0)</f>
        <v>2</v>
      </c>
      <c r="AA3442" s="27" t="n">
        <f aca="false">L3442+M3442</f>
        <v>74</v>
      </c>
      <c r="AB3442" s="27" t="n">
        <f aca="false">IFERROR(ROUND(Q3442/AA3442,2),0)</f>
        <v>97.07</v>
      </c>
      <c r="AC3442" s="27" t="str">
        <f aca="false">IF(AND(K3442="Critical",N3442="No"),"URGENT - No Bed","Normal")</f>
        <v>Normal</v>
      </c>
      <c r="AD3442" s="33" t="n">
        <f aca="false">INDEX(Lookup_Tables!$B$3:$B$12,MATCH(H3442,Lookup_Tables!$A$3:$A$12,0))</f>
        <v>2700000</v>
      </c>
      <c r="AE3442" s="27" t="str">
        <f aca="false">INDEX(Lookup_Tables!$C$3:$C$12,MATCH(H3442,Lookup_Tables!$A$3:$A$12,0))</f>
        <v>Dr. Vikram Singh</v>
      </c>
      <c r="AF3442" s="27" t="str">
        <f aca="false">IFERROR(INDEX(Lookup_Tables!$F$16:$F$45,MATCH(I3442,Lookup_Tables!$E$16:$E$45,0)),"N/A")</f>
        <v>EMP227</v>
      </c>
      <c r="AG3442" s="27" t="n">
        <f aca="false">_xlfn.IFS(R3442="Recovered",4,R3442="Referred",3,R3442="Admitted",2,R3442="Deceased",1,TRUE(),0)</f>
        <v>4</v>
      </c>
      <c r="AH3442" s="27" t="str">
        <f aca="false">IF(T3442&gt;=4,"Satisfied",IF(T3442&gt;=3,"Neutral","Needs Improvement"))</f>
        <v>Satisfied</v>
      </c>
    </row>
    <row r="3443" customFormat="false" ht="15" hidden="false" customHeight="false" outlineLevel="0" collapsed="false">
      <c r="A3443" s="30" t="s">
        <v>5297</v>
      </c>
      <c r="B3443" s="30" t="s">
        <v>5298</v>
      </c>
      <c r="C3443" s="30" t="n">
        <v>27</v>
      </c>
      <c r="D3443" s="30" t="s">
        <v>144</v>
      </c>
      <c r="E3443" s="31" t="n">
        <v>45372</v>
      </c>
      <c r="F3443" s="30" t="s">
        <v>429</v>
      </c>
      <c r="G3443" s="31" t="n">
        <v>45375</v>
      </c>
      <c r="H3443" s="30" t="s">
        <v>146</v>
      </c>
      <c r="I3443" s="30" t="s">
        <v>309</v>
      </c>
      <c r="J3443" s="30" t="s">
        <v>568</v>
      </c>
      <c r="K3443" s="30" t="s">
        <v>156</v>
      </c>
      <c r="L3443" s="30" t="n">
        <v>73</v>
      </c>
      <c r="M3443" s="30" t="n">
        <v>37</v>
      </c>
      <c r="N3443" s="30" t="s">
        <v>127</v>
      </c>
      <c r="O3443" s="30" t="s">
        <v>128</v>
      </c>
      <c r="P3443" s="30" t="s">
        <v>140</v>
      </c>
      <c r="Q3443" s="32" t="n">
        <v>2980.2</v>
      </c>
      <c r="R3443" s="30" t="s">
        <v>130</v>
      </c>
      <c r="S3443" s="30" t="s">
        <v>131</v>
      </c>
      <c r="T3443" s="30" t="n">
        <v>4</v>
      </c>
      <c r="U3443" s="30" t="n">
        <f aca="false">YEAR(E3443)</f>
        <v>2024</v>
      </c>
      <c r="V3443" s="30" t="str">
        <f aca="false">TEXT(E3443,"MMM-YYYY")</f>
        <v>Mar-2024</v>
      </c>
      <c r="W3443" s="30" t="n">
        <f aca="false">MONTH(E3443)</f>
        <v>3</v>
      </c>
      <c r="X3443" s="30" t="str">
        <f aca="false">TEXT(WEEKDAY(E3443,2),"0")&amp;" - "&amp;TEXT(E3443,"dddd")</f>
        <v>4 - Thursday</v>
      </c>
      <c r="Y3443" s="30" t="str">
        <f aca="false">_xlfn.IFS(C3443&lt;18,"Child (0-17)",C3443&lt;40,"Young Adult (18-39)",C3443&lt;60,"Adult (40-59)",TRUE(),"Senior (60+)")</f>
        <v>Young Adult (18-39)</v>
      </c>
      <c r="Z3443" s="30" t="n">
        <f aca="false">ROUND(G3443-E3443,0)</f>
        <v>3</v>
      </c>
      <c r="AA3443" s="30" t="n">
        <f aca="false">L3443+M3443</f>
        <v>110</v>
      </c>
      <c r="AB3443" s="30" t="n">
        <f aca="false">IFERROR(ROUND(Q3443/AA3443,2),0)</f>
        <v>27.09</v>
      </c>
      <c r="AC3443" s="30" t="str">
        <f aca="false">IF(AND(K3443="Critical",N3443="No"),"URGENT - No Bed","Normal")</f>
        <v>Normal</v>
      </c>
      <c r="AD3443" s="34" t="n">
        <f aca="false">INDEX(Lookup_Tables!$B$3:$B$12,MATCH(H3443,Lookup_Tables!$A$3:$A$12,0))</f>
        <v>2700000</v>
      </c>
      <c r="AE3443" s="30" t="str">
        <f aca="false">INDEX(Lookup_Tables!$C$3:$C$12,MATCH(H3443,Lookup_Tables!$A$3:$A$12,0))</f>
        <v>Dr. Vikram Singh</v>
      </c>
      <c r="AF3443" s="30" t="str">
        <f aca="false">IFERROR(INDEX(Lookup_Tables!$F$16:$F$45,MATCH(I3443,Lookup_Tables!$E$16:$E$45,0)),"N/A")</f>
        <v>EMP228</v>
      </c>
      <c r="AG3443" s="30" t="n">
        <f aca="false">_xlfn.IFS(R3443="Recovered",4,R3443="Referred",3,R3443="Admitted",2,R3443="Deceased",1,TRUE(),0)</f>
        <v>4</v>
      </c>
      <c r="AH3443" s="30" t="str">
        <f aca="false">IF(T3443&gt;=4,"Satisfied",IF(T3443&gt;=3,"Neutral","Needs Improvement"))</f>
        <v>Satisfied</v>
      </c>
    </row>
    <row r="3444" customFormat="false" ht="15" hidden="false" customHeight="false" outlineLevel="0" collapsed="false">
      <c r="A3444" s="27" t="s">
        <v>3973</v>
      </c>
      <c r="B3444" s="27" t="s">
        <v>3974</v>
      </c>
      <c r="C3444" s="27" t="n">
        <v>45</v>
      </c>
      <c r="D3444" s="27" t="s">
        <v>181</v>
      </c>
      <c r="E3444" s="28" t="n">
        <v>45641</v>
      </c>
      <c r="F3444" s="27" t="s">
        <v>1032</v>
      </c>
      <c r="G3444" s="28" t="n">
        <v>45643</v>
      </c>
      <c r="H3444" s="27" t="s">
        <v>123</v>
      </c>
      <c r="I3444" s="27" t="s">
        <v>155</v>
      </c>
      <c r="J3444" s="27" t="s">
        <v>227</v>
      </c>
      <c r="K3444" s="27" t="s">
        <v>156</v>
      </c>
      <c r="L3444" s="27" t="n">
        <v>16</v>
      </c>
      <c r="M3444" s="27" t="n">
        <v>64</v>
      </c>
      <c r="N3444" s="27" t="s">
        <v>186</v>
      </c>
      <c r="O3444" s="27" t="s">
        <v>149</v>
      </c>
      <c r="P3444" s="27" t="s">
        <v>129</v>
      </c>
      <c r="Q3444" s="29" t="n">
        <v>3490.66</v>
      </c>
      <c r="R3444" s="27" t="s">
        <v>130</v>
      </c>
      <c r="S3444" s="27" t="s">
        <v>151</v>
      </c>
      <c r="T3444" s="27" t="n">
        <v>3</v>
      </c>
      <c r="U3444" s="27" t="n">
        <f aca="false">YEAR(E3444)</f>
        <v>2024</v>
      </c>
      <c r="V3444" s="27" t="str">
        <f aca="false">TEXT(E3444,"MMM-YYYY")</f>
        <v>Dec-2024</v>
      </c>
      <c r="W3444" s="27" t="n">
        <f aca="false">MONTH(E3444)</f>
        <v>12</v>
      </c>
      <c r="X3444" s="27" t="str">
        <f aca="false">TEXT(WEEKDAY(E3444,2),"0")&amp;" - "&amp;TEXT(E3444,"dddd")</f>
        <v>7 - Sunday</v>
      </c>
      <c r="Y3444" s="27" t="str">
        <f aca="false">_xlfn.IFS(C3444&lt;18,"Child (0-17)",C3444&lt;40,"Young Adult (18-39)",C3444&lt;60,"Adult (40-59)",TRUE(),"Senior (60+)")</f>
        <v>Adult (40-59)</v>
      </c>
      <c r="Z3444" s="27" t="n">
        <f aca="false">ROUND(G3444-E3444,0)</f>
        <v>2</v>
      </c>
      <c r="AA3444" s="27" t="n">
        <f aca="false">L3444+M3444</f>
        <v>80</v>
      </c>
      <c r="AB3444" s="27" t="n">
        <f aca="false">IFERROR(ROUND(Q3444/AA3444,2),0)</f>
        <v>43.63</v>
      </c>
      <c r="AC3444" s="27" t="str">
        <f aca="false">IF(AND(K3444="Critical",N3444="No"),"URGENT - No Bed","Normal")</f>
        <v>Normal</v>
      </c>
      <c r="AD3444" s="33" t="n">
        <f aca="false">INDEX(Lookup_Tables!$B$3:$B$12,MATCH(H3444,Lookup_Tables!$A$3:$A$12,0))</f>
        <v>2200000</v>
      </c>
      <c r="AE3444" s="27" t="str">
        <f aca="false">INDEX(Lookup_Tables!$C$3:$C$12,MATCH(H3444,Lookup_Tables!$A$3:$A$12,0))</f>
        <v>Dr. Rohan Das</v>
      </c>
      <c r="AF3444" s="27" t="str">
        <f aca="false">IFERROR(INDEX(Lookup_Tables!$F$16:$F$45,MATCH(I3444,Lookup_Tables!$E$16:$E$45,0)),"N/A")</f>
        <v>EMP203</v>
      </c>
      <c r="AG3444" s="27" t="n">
        <f aca="false">_xlfn.IFS(R3444="Recovered",4,R3444="Referred",3,R3444="Admitted",2,R3444="Deceased",1,TRUE(),0)</f>
        <v>4</v>
      </c>
      <c r="AH3444" s="27" t="str">
        <f aca="false">IF(T3444&gt;=4,"Satisfied",IF(T3444&gt;=3,"Neutral","Needs Improvement"))</f>
        <v>Neutral</v>
      </c>
    </row>
    <row r="3445" customFormat="false" ht="15" hidden="false" customHeight="false" outlineLevel="0" collapsed="false">
      <c r="A3445" s="30" t="s">
        <v>4737</v>
      </c>
      <c r="B3445" s="30" t="s">
        <v>2938</v>
      </c>
      <c r="C3445" s="30" t="n">
        <v>12</v>
      </c>
      <c r="D3445" s="30" t="s">
        <v>121</v>
      </c>
      <c r="E3445" s="31" t="n">
        <v>45395</v>
      </c>
      <c r="F3445" s="30" t="s">
        <v>216</v>
      </c>
      <c r="G3445" s="31" t="n">
        <v>45396</v>
      </c>
      <c r="H3445" s="30" t="s">
        <v>183</v>
      </c>
      <c r="I3445" s="30" t="s">
        <v>212</v>
      </c>
      <c r="J3445" s="30" t="s">
        <v>411</v>
      </c>
      <c r="K3445" s="30" t="s">
        <v>138</v>
      </c>
      <c r="L3445" s="30" t="n">
        <v>54</v>
      </c>
      <c r="M3445" s="30" t="n">
        <v>34</v>
      </c>
      <c r="N3445" s="30" t="s">
        <v>127</v>
      </c>
      <c r="O3445" s="30" t="s">
        <v>128</v>
      </c>
      <c r="P3445" s="30" t="s">
        <v>129</v>
      </c>
      <c r="Q3445" s="32" t="n">
        <v>1383.44</v>
      </c>
      <c r="R3445" s="30" t="s">
        <v>130</v>
      </c>
      <c r="S3445" s="30" t="s">
        <v>178</v>
      </c>
      <c r="T3445" s="30" t="n">
        <v>5</v>
      </c>
      <c r="U3445" s="30" t="n">
        <f aca="false">YEAR(E3445)</f>
        <v>2024</v>
      </c>
      <c r="V3445" s="30" t="str">
        <f aca="false">TEXT(E3445,"MMM-YYYY")</f>
        <v>Apr-2024</v>
      </c>
      <c r="W3445" s="30" t="n">
        <f aca="false">MONTH(E3445)</f>
        <v>4</v>
      </c>
      <c r="X3445" s="30" t="str">
        <f aca="false">TEXT(WEEKDAY(E3445,2),"0")&amp;" - "&amp;TEXT(E3445,"dddd")</f>
        <v>6 - Saturday</v>
      </c>
      <c r="Y3445" s="30" t="str">
        <f aca="false">_xlfn.IFS(C3445&lt;18,"Child (0-17)",C3445&lt;40,"Young Adult (18-39)",C3445&lt;60,"Adult (40-59)",TRUE(),"Senior (60+)")</f>
        <v>Child (0-17)</v>
      </c>
      <c r="Z3445" s="30" t="n">
        <f aca="false">ROUND(G3445-E3445,0)</f>
        <v>1</v>
      </c>
      <c r="AA3445" s="30" t="n">
        <f aca="false">L3445+M3445</f>
        <v>88</v>
      </c>
      <c r="AB3445" s="30" t="n">
        <f aca="false">IFERROR(ROUND(Q3445/AA3445,2),0)</f>
        <v>15.72</v>
      </c>
      <c r="AC3445" s="30" t="str">
        <f aca="false">IF(AND(K3445="Critical",N3445="No"),"URGENT - No Bed","Normal")</f>
        <v>Normal</v>
      </c>
      <c r="AD3445" s="34" t="n">
        <f aca="false">INDEX(Lookup_Tables!$B$3:$B$12,MATCH(H3445,Lookup_Tables!$A$3:$A$12,0))</f>
        <v>3100000</v>
      </c>
      <c r="AE3445" s="30" t="str">
        <f aca="false">INDEX(Lookup_Tables!$C$3:$C$12,MATCH(H3445,Lookup_Tables!$A$3:$A$12,0))</f>
        <v>Dr. Kavita Rao</v>
      </c>
      <c r="AF3445" s="30" t="str">
        <f aca="false">IFERROR(INDEX(Lookup_Tables!$F$16:$F$45,MATCH(I3445,Lookup_Tables!$E$16:$E$45,0)),"N/A")</f>
        <v>EMP225</v>
      </c>
      <c r="AG3445" s="30" t="n">
        <f aca="false">_xlfn.IFS(R3445="Recovered",4,R3445="Referred",3,R3445="Admitted",2,R3445="Deceased",1,TRUE(),0)</f>
        <v>4</v>
      </c>
      <c r="AH3445" s="30" t="str">
        <f aca="false">IF(T3445&gt;=4,"Satisfied",IF(T3445&gt;=3,"Neutral","Needs Improvement"))</f>
        <v>Satisfied</v>
      </c>
    </row>
    <row r="3446" customFormat="false" ht="15" hidden="false" customHeight="false" outlineLevel="0" collapsed="false">
      <c r="A3446" s="27" t="s">
        <v>4106</v>
      </c>
      <c r="B3446" s="27" t="s">
        <v>273</v>
      </c>
      <c r="C3446" s="27" t="n">
        <v>29</v>
      </c>
      <c r="D3446" s="27" t="s">
        <v>181</v>
      </c>
      <c r="E3446" s="28" t="n">
        <v>45346</v>
      </c>
      <c r="F3446" s="27" t="s">
        <v>465</v>
      </c>
      <c r="G3446" s="28" t="n">
        <v>45350</v>
      </c>
      <c r="H3446" s="27" t="s">
        <v>168</v>
      </c>
      <c r="I3446" s="27" t="s">
        <v>169</v>
      </c>
      <c r="J3446" s="27" t="s">
        <v>441</v>
      </c>
      <c r="K3446" s="27" t="s">
        <v>126</v>
      </c>
      <c r="L3446" s="27" t="n">
        <v>38</v>
      </c>
      <c r="M3446" s="27" t="n">
        <v>132</v>
      </c>
      <c r="N3446" s="27" t="s">
        <v>186</v>
      </c>
      <c r="O3446" s="27" t="s">
        <v>128</v>
      </c>
      <c r="P3446" s="27" t="s">
        <v>140</v>
      </c>
      <c r="Q3446" s="29" t="n">
        <v>8699.08</v>
      </c>
      <c r="R3446" s="27" t="s">
        <v>130</v>
      </c>
      <c r="S3446" s="27" t="s">
        <v>178</v>
      </c>
      <c r="T3446" s="27" t="n">
        <v>4</v>
      </c>
      <c r="U3446" s="27" t="n">
        <f aca="false">YEAR(E3446)</f>
        <v>2024</v>
      </c>
      <c r="V3446" s="27" t="str">
        <f aca="false">TEXT(E3446,"MMM-YYYY")</f>
        <v>Feb-2024</v>
      </c>
      <c r="W3446" s="27" t="n">
        <f aca="false">MONTH(E3446)</f>
        <v>2</v>
      </c>
      <c r="X3446" s="27" t="str">
        <f aca="false">TEXT(WEEKDAY(E3446,2),"0")&amp;" - "&amp;TEXT(E3446,"dddd")</f>
        <v>6 - Saturday</v>
      </c>
      <c r="Y3446" s="27" t="str">
        <f aca="false">_xlfn.IFS(C3446&lt;18,"Child (0-17)",C3446&lt;40,"Young Adult (18-39)",C3446&lt;60,"Adult (40-59)",TRUE(),"Senior (60+)")</f>
        <v>Young Adult (18-39)</v>
      </c>
      <c r="Z3446" s="27" t="n">
        <f aca="false">ROUND(G3446-E3446,0)</f>
        <v>4</v>
      </c>
      <c r="AA3446" s="27" t="n">
        <f aca="false">L3446+M3446</f>
        <v>170</v>
      </c>
      <c r="AB3446" s="27" t="n">
        <f aca="false">IFERROR(ROUND(Q3446/AA3446,2),0)</f>
        <v>51.17</v>
      </c>
      <c r="AC3446" s="27" t="str">
        <f aca="false">IF(AND(K3446="Critical",N3446="No"),"URGENT - No Bed","Normal")</f>
        <v>Normal</v>
      </c>
      <c r="AD3446" s="33" t="n">
        <f aca="false">INDEX(Lookup_Tables!$B$3:$B$12,MATCH(H3446,Lookup_Tables!$A$3:$A$12,0))</f>
        <v>4400000</v>
      </c>
      <c r="AE3446" s="27" t="str">
        <f aca="false">INDEX(Lookup_Tables!$C$3:$C$12,MATCH(H3446,Lookup_Tables!$A$3:$A$12,0))</f>
        <v>Dr. Neha Chopra</v>
      </c>
      <c r="AF3446" s="27" t="str">
        <f aca="false">IFERROR(INDEX(Lookup_Tables!$F$16:$F$45,MATCH(I3446,Lookup_Tables!$E$16:$E$45,0)),"N/A")</f>
        <v>EMP220</v>
      </c>
      <c r="AG3446" s="27" t="n">
        <f aca="false">_xlfn.IFS(R3446="Recovered",4,R3446="Referred",3,R3446="Admitted",2,R3446="Deceased",1,TRUE(),0)</f>
        <v>4</v>
      </c>
      <c r="AH3446" s="27" t="str">
        <f aca="false">IF(T3446&gt;=4,"Satisfied",IF(T3446&gt;=3,"Neutral","Needs Improvement"))</f>
        <v>Satisfied</v>
      </c>
    </row>
    <row r="3447" customFormat="false" ht="15" hidden="false" customHeight="false" outlineLevel="0" collapsed="false">
      <c r="A3447" s="30" t="s">
        <v>3087</v>
      </c>
      <c r="B3447" s="30" t="s">
        <v>2327</v>
      </c>
      <c r="C3447" s="30" t="n">
        <v>62</v>
      </c>
      <c r="D3447" s="30" t="s">
        <v>181</v>
      </c>
      <c r="E3447" s="31" t="n">
        <v>45493</v>
      </c>
      <c r="F3447" s="30" t="s">
        <v>1349</v>
      </c>
      <c r="G3447" s="31" t="n">
        <v>45494</v>
      </c>
      <c r="H3447" s="30" t="s">
        <v>168</v>
      </c>
      <c r="I3447" s="30" t="s">
        <v>196</v>
      </c>
      <c r="J3447" s="30" t="s">
        <v>371</v>
      </c>
      <c r="K3447" s="30" t="s">
        <v>138</v>
      </c>
      <c r="L3447" s="30" t="n">
        <v>66</v>
      </c>
      <c r="M3447" s="30" t="n">
        <v>44</v>
      </c>
      <c r="N3447" s="30" t="s">
        <v>127</v>
      </c>
      <c r="O3447" s="30" t="s">
        <v>171</v>
      </c>
      <c r="P3447" s="30" t="s">
        <v>187</v>
      </c>
      <c r="Q3447" s="32" t="n">
        <v>1096.05</v>
      </c>
      <c r="R3447" s="30" t="s">
        <v>130</v>
      </c>
      <c r="S3447" s="30" t="s">
        <v>197</v>
      </c>
      <c r="T3447" s="30" t="n">
        <v>5</v>
      </c>
      <c r="U3447" s="30" t="n">
        <f aca="false">YEAR(E3447)</f>
        <v>2024</v>
      </c>
      <c r="V3447" s="30" t="str">
        <f aca="false">TEXT(E3447,"MMM-YYYY")</f>
        <v>Jul-2024</v>
      </c>
      <c r="W3447" s="30" t="n">
        <f aca="false">MONTH(E3447)</f>
        <v>7</v>
      </c>
      <c r="X3447" s="30" t="str">
        <f aca="false">TEXT(WEEKDAY(E3447,2),"0")&amp;" - "&amp;TEXT(E3447,"dddd")</f>
        <v>6 - Saturday</v>
      </c>
      <c r="Y3447" s="30" t="str">
        <f aca="false">_xlfn.IFS(C3447&lt;18,"Child (0-17)",C3447&lt;40,"Young Adult (18-39)",C3447&lt;60,"Adult (40-59)",TRUE(),"Senior (60+)")</f>
        <v>Senior (60+)</v>
      </c>
      <c r="Z3447" s="30" t="n">
        <f aca="false">ROUND(G3447-E3447,0)</f>
        <v>1</v>
      </c>
      <c r="AA3447" s="30" t="n">
        <f aca="false">L3447+M3447</f>
        <v>110</v>
      </c>
      <c r="AB3447" s="30" t="n">
        <f aca="false">IFERROR(ROUND(Q3447/AA3447,2),0)</f>
        <v>9.96</v>
      </c>
      <c r="AC3447" s="30" t="str">
        <f aca="false">IF(AND(K3447="Critical",N3447="No"),"URGENT - No Bed","Normal")</f>
        <v>Normal</v>
      </c>
      <c r="AD3447" s="34" t="n">
        <f aca="false">INDEX(Lookup_Tables!$B$3:$B$12,MATCH(H3447,Lookup_Tables!$A$3:$A$12,0))</f>
        <v>4400000</v>
      </c>
      <c r="AE3447" s="30" t="str">
        <f aca="false">INDEX(Lookup_Tables!$C$3:$C$12,MATCH(H3447,Lookup_Tables!$A$3:$A$12,0))</f>
        <v>Dr. Neha Chopra</v>
      </c>
      <c r="AF3447" s="30" t="str">
        <f aca="false">IFERROR(INDEX(Lookup_Tables!$F$16:$F$45,MATCH(I3447,Lookup_Tables!$E$16:$E$45,0)),"N/A")</f>
        <v>EMP219</v>
      </c>
      <c r="AG3447" s="30" t="n">
        <f aca="false">_xlfn.IFS(R3447="Recovered",4,R3447="Referred",3,R3447="Admitted",2,R3447="Deceased",1,TRUE(),0)</f>
        <v>4</v>
      </c>
      <c r="AH3447" s="30" t="str">
        <f aca="false">IF(T3447&gt;=4,"Satisfied",IF(T3447&gt;=3,"Neutral","Needs Improvement"))</f>
        <v>Satisfied</v>
      </c>
    </row>
    <row r="3448" customFormat="false" ht="15" hidden="false" customHeight="false" outlineLevel="0" collapsed="false">
      <c r="A3448" s="27" t="s">
        <v>4123</v>
      </c>
      <c r="B3448" s="27" t="s">
        <v>4124</v>
      </c>
      <c r="C3448" s="27" t="n">
        <v>17</v>
      </c>
      <c r="D3448" s="27" t="s">
        <v>121</v>
      </c>
      <c r="E3448" s="28" t="n">
        <v>45333</v>
      </c>
      <c r="F3448" s="27" t="s">
        <v>1084</v>
      </c>
      <c r="G3448" s="28" t="n">
        <v>45336</v>
      </c>
      <c r="H3448" s="27" t="s">
        <v>146</v>
      </c>
      <c r="I3448" s="27" t="s">
        <v>147</v>
      </c>
      <c r="J3448" s="27" t="s">
        <v>177</v>
      </c>
      <c r="K3448" s="27" t="s">
        <v>126</v>
      </c>
      <c r="L3448" s="27" t="n">
        <v>17</v>
      </c>
      <c r="M3448" s="27" t="n">
        <v>88</v>
      </c>
      <c r="N3448" s="27" t="s">
        <v>186</v>
      </c>
      <c r="O3448" s="27" t="s">
        <v>128</v>
      </c>
      <c r="P3448" s="27" t="s">
        <v>187</v>
      </c>
      <c r="Q3448" s="29" t="n">
        <v>6987.97</v>
      </c>
      <c r="R3448" s="27" t="s">
        <v>172</v>
      </c>
      <c r="S3448" s="27" t="s">
        <v>151</v>
      </c>
      <c r="T3448" s="27" t="n">
        <v>3</v>
      </c>
      <c r="U3448" s="27" t="n">
        <f aca="false">YEAR(E3448)</f>
        <v>2024</v>
      </c>
      <c r="V3448" s="27" t="str">
        <f aca="false">TEXT(E3448,"MMM-YYYY")</f>
        <v>Feb-2024</v>
      </c>
      <c r="W3448" s="27" t="n">
        <f aca="false">MONTH(E3448)</f>
        <v>2</v>
      </c>
      <c r="X3448" s="27" t="str">
        <f aca="false">TEXT(WEEKDAY(E3448,2),"0")&amp;" - "&amp;TEXT(E3448,"dddd")</f>
        <v>7 - Sunday</v>
      </c>
      <c r="Y3448" s="27" t="str">
        <f aca="false">_xlfn.IFS(C3448&lt;18,"Child (0-17)",C3448&lt;40,"Young Adult (18-39)",C3448&lt;60,"Adult (40-59)",TRUE(),"Senior (60+)")</f>
        <v>Child (0-17)</v>
      </c>
      <c r="Z3448" s="27" t="n">
        <f aca="false">ROUND(G3448-E3448,0)</f>
        <v>3</v>
      </c>
      <c r="AA3448" s="27" t="n">
        <f aca="false">L3448+M3448</f>
        <v>105</v>
      </c>
      <c r="AB3448" s="27" t="n">
        <f aca="false">IFERROR(ROUND(Q3448/AA3448,2),0)</f>
        <v>66.55</v>
      </c>
      <c r="AC3448" s="27" t="str">
        <f aca="false">IF(AND(K3448="Critical",N3448="No"),"URGENT - No Bed","Normal")</f>
        <v>Normal</v>
      </c>
      <c r="AD3448" s="33" t="n">
        <f aca="false">INDEX(Lookup_Tables!$B$3:$B$12,MATCH(H3448,Lookup_Tables!$A$3:$A$12,0))</f>
        <v>2700000</v>
      </c>
      <c r="AE3448" s="27" t="str">
        <f aca="false">INDEX(Lookup_Tables!$C$3:$C$12,MATCH(H3448,Lookup_Tables!$A$3:$A$12,0))</f>
        <v>Dr. Vikram Singh</v>
      </c>
      <c r="AF3448" s="27" t="str">
        <f aca="false">IFERROR(INDEX(Lookup_Tables!$F$16:$F$45,MATCH(I3448,Lookup_Tables!$E$16:$E$45,0)),"N/A")</f>
        <v>EMP229</v>
      </c>
      <c r="AG3448" s="27" t="n">
        <f aca="false">_xlfn.IFS(R3448="Recovered",4,R3448="Referred",3,R3448="Admitted",2,R3448="Deceased",1,TRUE(),0)</f>
        <v>2</v>
      </c>
      <c r="AH3448" s="27" t="str">
        <f aca="false">IF(T3448&gt;=4,"Satisfied",IF(T3448&gt;=3,"Neutral","Needs Improvement"))</f>
        <v>Neutral</v>
      </c>
    </row>
    <row r="3449" customFormat="false" ht="15" hidden="false" customHeight="false" outlineLevel="0" collapsed="false">
      <c r="A3449" s="30" t="s">
        <v>3301</v>
      </c>
      <c r="B3449" s="30" t="s">
        <v>3302</v>
      </c>
      <c r="C3449" s="30" t="n">
        <v>27</v>
      </c>
      <c r="D3449" s="30" t="s">
        <v>121</v>
      </c>
      <c r="E3449" s="31" t="n">
        <v>45321</v>
      </c>
      <c r="F3449" s="30" t="s">
        <v>1140</v>
      </c>
      <c r="G3449" s="31" t="n">
        <v>45328</v>
      </c>
      <c r="H3449" s="30" t="s">
        <v>206</v>
      </c>
      <c r="I3449" s="30" t="s">
        <v>232</v>
      </c>
      <c r="J3449" s="30" t="s">
        <v>593</v>
      </c>
      <c r="K3449" s="30" t="s">
        <v>202</v>
      </c>
      <c r="L3449" s="30" t="n">
        <v>18</v>
      </c>
      <c r="M3449" s="30" t="n">
        <v>85</v>
      </c>
      <c r="N3449" s="30" t="s">
        <v>186</v>
      </c>
      <c r="O3449" s="30" t="s">
        <v>128</v>
      </c>
      <c r="P3449" s="30" t="s">
        <v>187</v>
      </c>
      <c r="Q3449" s="32" t="n">
        <v>15784.05</v>
      </c>
      <c r="R3449" s="30" t="s">
        <v>130</v>
      </c>
      <c r="S3449" s="30" t="s">
        <v>178</v>
      </c>
      <c r="T3449" s="30" t="n">
        <v>3</v>
      </c>
      <c r="U3449" s="30" t="n">
        <f aca="false">YEAR(E3449)</f>
        <v>2024</v>
      </c>
      <c r="V3449" s="30" t="str">
        <f aca="false">TEXT(E3449,"MMM-YYYY")</f>
        <v>Jan-2024</v>
      </c>
      <c r="W3449" s="30" t="n">
        <f aca="false">MONTH(E3449)</f>
        <v>1</v>
      </c>
      <c r="X3449" s="30" t="str">
        <f aca="false">TEXT(WEEKDAY(E3449,2),"0")&amp;" - "&amp;TEXT(E3449,"dddd")</f>
        <v>2 - Tuesday</v>
      </c>
      <c r="Y3449" s="30" t="str">
        <f aca="false">_xlfn.IFS(C3449&lt;18,"Child (0-17)",C3449&lt;40,"Young Adult (18-39)",C3449&lt;60,"Adult (40-59)",TRUE(),"Senior (60+)")</f>
        <v>Young Adult (18-39)</v>
      </c>
      <c r="Z3449" s="30" t="n">
        <f aca="false">ROUND(G3449-E3449,0)</f>
        <v>7</v>
      </c>
      <c r="AA3449" s="30" t="n">
        <f aca="false">L3449+M3449</f>
        <v>103</v>
      </c>
      <c r="AB3449" s="30" t="n">
        <f aca="false">IFERROR(ROUND(Q3449/AA3449,2),0)</f>
        <v>153.24</v>
      </c>
      <c r="AC3449" s="30" t="str">
        <f aca="false">IF(AND(K3449="Critical",N3449="No"),"URGENT - No Bed","Normal")</f>
        <v>Normal</v>
      </c>
      <c r="AD3449" s="34" t="n">
        <f aca="false">INDEX(Lookup_Tables!$B$3:$B$12,MATCH(H3449,Lookup_Tables!$A$3:$A$12,0))</f>
        <v>2800000</v>
      </c>
      <c r="AE3449" s="30" t="str">
        <f aca="false">INDEX(Lookup_Tables!$C$3:$C$12,MATCH(H3449,Lookup_Tables!$A$3:$A$12,0))</f>
        <v>Dr. Suresh Nair</v>
      </c>
      <c r="AF3449" s="30" t="str">
        <f aca="false">IFERROR(INDEX(Lookup_Tables!$F$16:$F$45,MATCH(I3449,Lookup_Tables!$E$16:$E$45,0)),"N/A")</f>
        <v>EMP210</v>
      </c>
      <c r="AG3449" s="30" t="n">
        <f aca="false">_xlfn.IFS(R3449="Recovered",4,R3449="Referred",3,R3449="Admitted",2,R3449="Deceased",1,TRUE(),0)</f>
        <v>4</v>
      </c>
      <c r="AH3449" s="30" t="str">
        <f aca="false">IF(T3449&gt;=4,"Satisfied",IF(T3449&gt;=3,"Neutral","Needs Improvement"))</f>
        <v>Neutral</v>
      </c>
    </row>
    <row r="3450" customFormat="false" ht="15" hidden="false" customHeight="false" outlineLevel="0" collapsed="false">
      <c r="A3450" s="27" t="s">
        <v>6363</v>
      </c>
      <c r="B3450" s="27" t="s">
        <v>540</v>
      </c>
      <c r="C3450" s="27" t="n">
        <v>27</v>
      </c>
      <c r="D3450" s="27" t="s">
        <v>121</v>
      </c>
      <c r="E3450" s="28" t="n">
        <v>45292</v>
      </c>
      <c r="F3450" s="27" t="s">
        <v>753</v>
      </c>
      <c r="G3450" s="28" t="n">
        <v>45293</v>
      </c>
      <c r="H3450" s="27" t="s">
        <v>236</v>
      </c>
      <c r="I3450" s="27" t="s">
        <v>237</v>
      </c>
      <c r="J3450" s="27" t="s">
        <v>375</v>
      </c>
      <c r="K3450" s="27" t="s">
        <v>138</v>
      </c>
      <c r="L3450" s="27" t="n">
        <v>36</v>
      </c>
      <c r="M3450" s="27" t="n">
        <v>17</v>
      </c>
      <c r="N3450" s="27" t="s">
        <v>127</v>
      </c>
      <c r="O3450" s="27" t="s">
        <v>149</v>
      </c>
      <c r="P3450" s="27" t="s">
        <v>187</v>
      </c>
      <c r="Q3450" s="29" t="n">
        <v>622.78</v>
      </c>
      <c r="R3450" s="27" t="s">
        <v>130</v>
      </c>
      <c r="S3450" s="27" t="s">
        <v>335</v>
      </c>
      <c r="T3450" s="27" t="n">
        <v>3</v>
      </c>
      <c r="U3450" s="27" t="n">
        <f aca="false">YEAR(E3450)</f>
        <v>2024</v>
      </c>
      <c r="V3450" s="27" t="str">
        <f aca="false">TEXT(E3450,"MMM-YYYY")</f>
        <v>Jan-2024</v>
      </c>
      <c r="W3450" s="27" t="n">
        <f aca="false">MONTH(E3450)</f>
        <v>1</v>
      </c>
      <c r="X3450" s="27" t="str">
        <f aca="false">TEXT(WEEKDAY(E3450,2),"0")&amp;" - "&amp;TEXT(E3450,"dddd")</f>
        <v>1 - Monday</v>
      </c>
      <c r="Y3450" s="27" t="str">
        <f aca="false">_xlfn.IFS(C3450&lt;18,"Child (0-17)",C3450&lt;40,"Young Adult (18-39)",C3450&lt;60,"Adult (40-59)",TRUE(),"Senior (60+)")</f>
        <v>Young Adult (18-39)</v>
      </c>
      <c r="Z3450" s="27" t="n">
        <f aca="false">ROUND(G3450-E3450,0)</f>
        <v>1</v>
      </c>
      <c r="AA3450" s="27" t="n">
        <f aca="false">L3450+M3450</f>
        <v>53</v>
      </c>
      <c r="AB3450" s="27" t="n">
        <f aca="false">IFERROR(ROUND(Q3450/AA3450,2),0)</f>
        <v>11.75</v>
      </c>
      <c r="AC3450" s="27" t="str">
        <f aca="false">IF(AND(K3450="Critical",N3450="No"),"URGENT - No Bed","Normal")</f>
        <v>Normal</v>
      </c>
      <c r="AD3450" s="33" t="n">
        <f aca="false">INDEX(Lookup_Tables!$B$3:$B$12,MATCH(H3450,Lookup_Tables!$A$3:$A$12,0))</f>
        <v>3900000</v>
      </c>
      <c r="AE3450" s="27" t="str">
        <f aca="false">INDEX(Lookup_Tables!$C$3:$C$12,MATCH(H3450,Lookup_Tables!$A$3:$A$12,0))</f>
        <v>Dr. Rina Mehta</v>
      </c>
      <c r="AF3450" s="27" t="str">
        <f aca="false">IFERROR(INDEX(Lookup_Tables!$F$16:$F$45,MATCH(I3450,Lookup_Tables!$E$16:$E$45,0)),"N/A")</f>
        <v>EMP215</v>
      </c>
      <c r="AG3450" s="27" t="n">
        <f aca="false">_xlfn.IFS(R3450="Recovered",4,R3450="Referred",3,R3450="Admitted",2,R3450="Deceased",1,TRUE(),0)</f>
        <v>4</v>
      </c>
      <c r="AH3450" s="27" t="str">
        <f aca="false">IF(T3450&gt;=4,"Satisfied",IF(T3450&gt;=3,"Neutral","Needs Improvement"))</f>
        <v>Neutral</v>
      </c>
    </row>
    <row r="3451" customFormat="false" ht="15" hidden="false" customHeight="false" outlineLevel="0" collapsed="false">
      <c r="A3451" s="30" t="s">
        <v>605</v>
      </c>
      <c r="B3451" s="30" t="s">
        <v>606</v>
      </c>
      <c r="C3451" s="30" t="n">
        <v>41</v>
      </c>
      <c r="D3451" s="30" t="s">
        <v>181</v>
      </c>
      <c r="E3451" s="31" t="n">
        <v>45333</v>
      </c>
      <c r="F3451" s="30" t="s">
        <v>608</v>
      </c>
      <c r="G3451" s="31" t="n">
        <v>45334</v>
      </c>
      <c r="H3451" s="30" t="s">
        <v>168</v>
      </c>
      <c r="I3451" s="30" t="s">
        <v>366</v>
      </c>
      <c r="J3451" s="30" t="s">
        <v>371</v>
      </c>
      <c r="K3451" s="30" t="s">
        <v>138</v>
      </c>
      <c r="L3451" s="30" t="n">
        <v>42</v>
      </c>
      <c r="M3451" s="30" t="n">
        <v>26</v>
      </c>
      <c r="N3451" s="30" t="s">
        <v>127</v>
      </c>
      <c r="O3451" s="30" t="s">
        <v>139</v>
      </c>
      <c r="P3451" s="30" t="s">
        <v>129</v>
      </c>
      <c r="Q3451" s="32" t="n">
        <v>2572.02</v>
      </c>
      <c r="R3451" s="30" t="s">
        <v>130</v>
      </c>
      <c r="S3451" s="30" t="s">
        <v>192</v>
      </c>
      <c r="T3451" s="30" t="n">
        <v>3</v>
      </c>
      <c r="U3451" s="30" t="n">
        <f aca="false">YEAR(E3451)</f>
        <v>2024</v>
      </c>
      <c r="V3451" s="30" t="str">
        <f aca="false">TEXT(E3451,"MMM-YYYY")</f>
        <v>Feb-2024</v>
      </c>
      <c r="W3451" s="30" t="n">
        <f aca="false">MONTH(E3451)</f>
        <v>2</v>
      </c>
      <c r="X3451" s="30" t="str">
        <f aca="false">TEXT(WEEKDAY(E3451,2),"0")&amp;" - "&amp;TEXT(E3451,"dddd")</f>
        <v>7 - Sunday</v>
      </c>
      <c r="Y3451" s="30" t="str">
        <f aca="false">_xlfn.IFS(C3451&lt;18,"Child (0-17)",C3451&lt;40,"Young Adult (18-39)",C3451&lt;60,"Adult (40-59)",TRUE(),"Senior (60+)")</f>
        <v>Adult (40-59)</v>
      </c>
      <c r="Z3451" s="30" t="n">
        <f aca="false">ROUND(G3451-E3451,0)</f>
        <v>1</v>
      </c>
      <c r="AA3451" s="30" t="n">
        <f aca="false">L3451+M3451</f>
        <v>68</v>
      </c>
      <c r="AB3451" s="30" t="n">
        <f aca="false">IFERROR(ROUND(Q3451/AA3451,2),0)</f>
        <v>37.82</v>
      </c>
      <c r="AC3451" s="30" t="str">
        <f aca="false">IF(AND(K3451="Critical",N3451="No"),"URGENT - No Bed","Normal")</f>
        <v>Normal</v>
      </c>
      <c r="AD3451" s="34" t="n">
        <f aca="false">INDEX(Lookup_Tables!$B$3:$B$12,MATCH(H3451,Lookup_Tables!$A$3:$A$12,0))</f>
        <v>4400000</v>
      </c>
      <c r="AE3451" s="30" t="str">
        <f aca="false">INDEX(Lookup_Tables!$C$3:$C$12,MATCH(H3451,Lookup_Tables!$A$3:$A$12,0))</f>
        <v>Dr. Neha Chopra</v>
      </c>
      <c r="AF3451" s="30" t="str">
        <f aca="false">IFERROR(INDEX(Lookup_Tables!$F$16:$F$45,MATCH(I3451,Lookup_Tables!$E$16:$E$45,0)),"N/A")</f>
        <v>EMP218</v>
      </c>
      <c r="AG3451" s="30" t="n">
        <f aca="false">_xlfn.IFS(R3451="Recovered",4,R3451="Referred",3,R3451="Admitted",2,R3451="Deceased",1,TRUE(),0)</f>
        <v>4</v>
      </c>
      <c r="AH3451" s="30" t="str">
        <f aca="false">IF(T3451&gt;=4,"Satisfied",IF(T3451&gt;=3,"Neutral","Needs Improvement"))</f>
        <v>Neutral</v>
      </c>
    </row>
    <row r="3452" customFormat="false" ht="15" hidden="false" customHeight="false" outlineLevel="0" collapsed="false">
      <c r="A3452" s="27" t="s">
        <v>5899</v>
      </c>
      <c r="B3452" s="27" t="s">
        <v>554</v>
      </c>
      <c r="C3452" s="27" t="n">
        <v>60</v>
      </c>
      <c r="D3452" s="27" t="s">
        <v>121</v>
      </c>
      <c r="E3452" s="28" t="n">
        <v>45621</v>
      </c>
      <c r="F3452" s="27" t="s">
        <v>543</v>
      </c>
      <c r="G3452" s="28" t="n">
        <v>45625</v>
      </c>
      <c r="H3452" s="27" t="s">
        <v>206</v>
      </c>
      <c r="I3452" s="27" t="s">
        <v>207</v>
      </c>
      <c r="J3452" s="27" t="s">
        <v>208</v>
      </c>
      <c r="K3452" s="27" t="s">
        <v>126</v>
      </c>
      <c r="L3452" s="27" t="n">
        <v>27</v>
      </c>
      <c r="M3452" s="27" t="n">
        <v>93</v>
      </c>
      <c r="N3452" s="27" t="s">
        <v>186</v>
      </c>
      <c r="O3452" s="27" t="s">
        <v>139</v>
      </c>
      <c r="P3452" s="27" t="s">
        <v>140</v>
      </c>
      <c r="Q3452" s="29" t="n">
        <v>8135.11</v>
      </c>
      <c r="R3452" s="27" t="s">
        <v>172</v>
      </c>
      <c r="S3452" s="27" t="s">
        <v>141</v>
      </c>
      <c r="T3452" s="27" t="n">
        <v>3</v>
      </c>
      <c r="U3452" s="27" t="n">
        <f aca="false">YEAR(E3452)</f>
        <v>2024</v>
      </c>
      <c r="V3452" s="27" t="str">
        <f aca="false">TEXT(E3452,"MMM-YYYY")</f>
        <v>Nov-2024</v>
      </c>
      <c r="W3452" s="27" t="n">
        <f aca="false">MONTH(E3452)</f>
        <v>11</v>
      </c>
      <c r="X3452" s="27" t="str">
        <f aca="false">TEXT(WEEKDAY(E3452,2),"0")&amp;" - "&amp;TEXT(E3452,"dddd")</f>
        <v>1 - Monday</v>
      </c>
      <c r="Y3452" s="27" t="str">
        <f aca="false">_xlfn.IFS(C3452&lt;18,"Child (0-17)",C3452&lt;40,"Young Adult (18-39)",C3452&lt;60,"Adult (40-59)",TRUE(),"Senior (60+)")</f>
        <v>Senior (60+)</v>
      </c>
      <c r="Z3452" s="27" t="n">
        <f aca="false">ROUND(G3452-E3452,0)</f>
        <v>4</v>
      </c>
      <c r="AA3452" s="27" t="n">
        <f aca="false">L3452+M3452</f>
        <v>120</v>
      </c>
      <c r="AB3452" s="27" t="n">
        <f aca="false">IFERROR(ROUND(Q3452/AA3452,2),0)</f>
        <v>67.79</v>
      </c>
      <c r="AC3452" s="27" t="str">
        <f aca="false">IF(AND(K3452="Critical",N3452="No"),"URGENT - No Bed","Normal")</f>
        <v>Normal</v>
      </c>
      <c r="AD3452" s="33" t="n">
        <f aca="false">INDEX(Lookup_Tables!$B$3:$B$12,MATCH(H3452,Lookup_Tables!$A$3:$A$12,0))</f>
        <v>2800000</v>
      </c>
      <c r="AE3452" s="27" t="str">
        <f aca="false">INDEX(Lookup_Tables!$C$3:$C$12,MATCH(H3452,Lookup_Tables!$A$3:$A$12,0))</f>
        <v>Dr. Suresh Nair</v>
      </c>
      <c r="AF3452" s="27" t="str">
        <f aca="false">IFERROR(INDEX(Lookup_Tables!$F$16:$F$45,MATCH(I3452,Lookup_Tables!$E$16:$E$45,0)),"N/A")</f>
        <v>EMP209</v>
      </c>
      <c r="AG3452" s="27" t="n">
        <f aca="false">_xlfn.IFS(R3452="Recovered",4,R3452="Referred",3,R3452="Admitted",2,R3452="Deceased",1,TRUE(),0)</f>
        <v>2</v>
      </c>
      <c r="AH3452" s="27" t="str">
        <f aca="false">IF(T3452&gt;=4,"Satisfied",IF(T3452&gt;=3,"Neutral","Needs Improvement"))</f>
        <v>Neutral</v>
      </c>
    </row>
    <row r="3453" customFormat="false" ht="15" hidden="false" customHeight="false" outlineLevel="0" collapsed="false">
      <c r="A3453" s="30" t="s">
        <v>3925</v>
      </c>
      <c r="B3453" s="30" t="s">
        <v>3041</v>
      </c>
      <c r="C3453" s="30" t="n">
        <v>50</v>
      </c>
      <c r="D3453" s="30" t="s">
        <v>121</v>
      </c>
      <c r="E3453" s="31" t="n">
        <v>45530</v>
      </c>
      <c r="F3453" s="30" t="s">
        <v>733</v>
      </c>
      <c r="G3453" s="31" t="n">
        <v>45533</v>
      </c>
      <c r="H3453" s="30" t="s">
        <v>206</v>
      </c>
      <c r="I3453" s="30" t="s">
        <v>207</v>
      </c>
      <c r="J3453" s="30" t="s">
        <v>469</v>
      </c>
      <c r="K3453" s="30" t="s">
        <v>156</v>
      </c>
      <c r="L3453" s="30" t="n">
        <v>36</v>
      </c>
      <c r="M3453" s="30" t="n">
        <v>78</v>
      </c>
      <c r="N3453" s="30" t="s">
        <v>127</v>
      </c>
      <c r="O3453" s="30" t="s">
        <v>171</v>
      </c>
      <c r="P3453" s="30" t="s">
        <v>140</v>
      </c>
      <c r="Q3453" s="32" t="n">
        <v>5063.98</v>
      </c>
      <c r="R3453" s="30" t="s">
        <v>130</v>
      </c>
      <c r="S3453" s="30" t="s">
        <v>197</v>
      </c>
      <c r="T3453" s="30" t="n">
        <v>4</v>
      </c>
      <c r="U3453" s="30" t="n">
        <f aca="false">YEAR(E3453)</f>
        <v>2024</v>
      </c>
      <c r="V3453" s="30" t="str">
        <f aca="false">TEXT(E3453,"MMM-YYYY")</f>
        <v>Aug-2024</v>
      </c>
      <c r="W3453" s="30" t="n">
        <f aca="false">MONTH(E3453)</f>
        <v>8</v>
      </c>
      <c r="X3453" s="30" t="str">
        <f aca="false">TEXT(WEEKDAY(E3453,2),"0")&amp;" - "&amp;TEXT(E3453,"dddd")</f>
        <v>1 - Monday</v>
      </c>
      <c r="Y3453" s="30" t="str">
        <f aca="false">_xlfn.IFS(C3453&lt;18,"Child (0-17)",C3453&lt;40,"Young Adult (18-39)",C3453&lt;60,"Adult (40-59)",TRUE(),"Senior (60+)")</f>
        <v>Adult (40-59)</v>
      </c>
      <c r="Z3453" s="30" t="n">
        <f aca="false">ROUND(G3453-E3453,0)</f>
        <v>3</v>
      </c>
      <c r="AA3453" s="30" t="n">
        <f aca="false">L3453+M3453</f>
        <v>114</v>
      </c>
      <c r="AB3453" s="30" t="n">
        <f aca="false">IFERROR(ROUND(Q3453/AA3453,2),0)</f>
        <v>44.42</v>
      </c>
      <c r="AC3453" s="30" t="str">
        <f aca="false">IF(AND(K3453="Critical",N3453="No"),"URGENT - No Bed","Normal")</f>
        <v>Normal</v>
      </c>
      <c r="AD3453" s="34" t="n">
        <f aca="false">INDEX(Lookup_Tables!$B$3:$B$12,MATCH(H3453,Lookup_Tables!$A$3:$A$12,0))</f>
        <v>2800000</v>
      </c>
      <c r="AE3453" s="30" t="str">
        <f aca="false">INDEX(Lookup_Tables!$C$3:$C$12,MATCH(H3453,Lookup_Tables!$A$3:$A$12,0))</f>
        <v>Dr. Suresh Nair</v>
      </c>
      <c r="AF3453" s="30" t="str">
        <f aca="false">IFERROR(INDEX(Lookup_Tables!$F$16:$F$45,MATCH(I3453,Lookup_Tables!$E$16:$E$45,0)),"N/A")</f>
        <v>EMP209</v>
      </c>
      <c r="AG3453" s="30" t="n">
        <f aca="false">_xlfn.IFS(R3453="Recovered",4,R3453="Referred",3,R3453="Admitted",2,R3453="Deceased",1,TRUE(),0)</f>
        <v>4</v>
      </c>
      <c r="AH3453" s="30" t="str">
        <f aca="false">IF(T3453&gt;=4,"Satisfied",IF(T3453&gt;=3,"Neutral","Needs Improvement"))</f>
        <v>Satisfied</v>
      </c>
    </row>
    <row r="3454" customFormat="false" ht="15" hidden="false" customHeight="false" outlineLevel="0" collapsed="false">
      <c r="A3454" s="27" t="s">
        <v>5624</v>
      </c>
      <c r="B3454" s="27" t="s">
        <v>2053</v>
      </c>
      <c r="C3454" s="27" t="n">
        <v>34</v>
      </c>
      <c r="D3454" s="27" t="s">
        <v>121</v>
      </c>
      <c r="E3454" s="28" t="n">
        <v>45462</v>
      </c>
      <c r="F3454" s="27" t="s">
        <v>247</v>
      </c>
      <c r="G3454" s="28" t="n">
        <v>45462</v>
      </c>
      <c r="H3454" s="27" t="s">
        <v>135</v>
      </c>
      <c r="I3454" s="27" t="s">
        <v>251</v>
      </c>
      <c r="J3454" s="27" t="s">
        <v>252</v>
      </c>
      <c r="K3454" s="27" t="s">
        <v>156</v>
      </c>
      <c r="L3454" s="27" t="n">
        <v>45</v>
      </c>
      <c r="M3454" s="27" t="n">
        <v>31</v>
      </c>
      <c r="N3454" s="27" t="s">
        <v>186</v>
      </c>
      <c r="O3454" s="27" t="s">
        <v>139</v>
      </c>
      <c r="P3454" s="27" t="s">
        <v>187</v>
      </c>
      <c r="Q3454" s="29" t="n">
        <v>3839.2</v>
      </c>
      <c r="R3454" s="27" t="s">
        <v>130</v>
      </c>
      <c r="S3454" s="27" t="s">
        <v>192</v>
      </c>
      <c r="T3454" s="27" t="n">
        <v>4</v>
      </c>
      <c r="U3454" s="27" t="n">
        <f aca="false">YEAR(E3454)</f>
        <v>2024</v>
      </c>
      <c r="V3454" s="27" t="str">
        <f aca="false">TEXT(E3454,"MMM-YYYY")</f>
        <v>Jun-2024</v>
      </c>
      <c r="W3454" s="27" t="n">
        <f aca="false">MONTH(E3454)</f>
        <v>6</v>
      </c>
      <c r="X3454" s="27" t="str">
        <f aca="false">TEXT(WEEKDAY(E3454,2),"0")&amp;" - "&amp;TEXT(E3454,"dddd")</f>
        <v>3 - Wednesday</v>
      </c>
      <c r="Y3454" s="27" t="str">
        <f aca="false">_xlfn.IFS(C3454&lt;18,"Child (0-17)",C3454&lt;40,"Young Adult (18-39)",C3454&lt;60,"Adult (40-59)",TRUE(),"Senior (60+)")</f>
        <v>Young Adult (18-39)</v>
      </c>
      <c r="Z3454" s="27" t="n">
        <f aca="false">ROUND(G3454-E3454,0)</f>
        <v>0</v>
      </c>
      <c r="AA3454" s="27" t="n">
        <f aca="false">L3454+M3454</f>
        <v>76</v>
      </c>
      <c r="AB3454" s="27" t="n">
        <f aca="false">IFERROR(ROUND(Q3454/AA3454,2),0)</f>
        <v>50.52</v>
      </c>
      <c r="AC3454" s="27" t="str">
        <f aca="false">IF(AND(K3454="Critical",N3454="No"),"URGENT - No Bed","Normal")</f>
        <v>Normal</v>
      </c>
      <c r="AD3454" s="33" t="n">
        <f aca="false">INDEX(Lookup_Tables!$B$3:$B$12,MATCH(H3454,Lookup_Tables!$A$3:$A$12,0))</f>
        <v>4600000</v>
      </c>
      <c r="AE3454" s="27" t="str">
        <f aca="false">INDEX(Lookup_Tables!$C$3:$C$12,MATCH(H3454,Lookup_Tables!$A$3:$A$12,0))</f>
        <v>Dr. Farhan Khan</v>
      </c>
      <c r="AF3454" s="27" t="str">
        <f aca="false">IFERROR(INDEX(Lookup_Tables!$F$16:$F$45,MATCH(I3454,Lookup_Tables!$E$16:$E$45,0)),"N/A")</f>
        <v>EMP207</v>
      </c>
      <c r="AG3454" s="27" t="n">
        <f aca="false">_xlfn.IFS(R3454="Recovered",4,R3454="Referred",3,R3454="Admitted",2,R3454="Deceased",1,TRUE(),0)</f>
        <v>4</v>
      </c>
      <c r="AH3454" s="27" t="str">
        <f aca="false">IF(T3454&gt;=4,"Satisfied",IF(T3454&gt;=3,"Neutral","Needs Improvement"))</f>
        <v>Satisfied</v>
      </c>
    </row>
    <row r="3455" customFormat="false" ht="15" hidden="false" customHeight="false" outlineLevel="0" collapsed="false">
      <c r="A3455" s="30" t="s">
        <v>4377</v>
      </c>
      <c r="B3455" s="30" t="s">
        <v>2503</v>
      </c>
      <c r="C3455" s="30" t="n">
        <v>18</v>
      </c>
      <c r="D3455" s="30" t="s">
        <v>181</v>
      </c>
      <c r="E3455" s="31" t="n">
        <v>45379</v>
      </c>
      <c r="F3455" s="30" t="s">
        <v>1271</v>
      </c>
      <c r="G3455" s="31" t="n">
        <v>45382</v>
      </c>
      <c r="H3455" s="30" t="s">
        <v>183</v>
      </c>
      <c r="I3455" s="30" t="s">
        <v>212</v>
      </c>
      <c r="J3455" s="30" t="s">
        <v>476</v>
      </c>
      <c r="K3455" s="30" t="s">
        <v>156</v>
      </c>
      <c r="L3455" s="30" t="n">
        <v>28</v>
      </c>
      <c r="M3455" s="30" t="n">
        <v>65</v>
      </c>
      <c r="N3455" s="30" t="s">
        <v>186</v>
      </c>
      <c r="O3455" s="30" t="s">
        <v>171</v>
      </c>
      <c r="P3455" s="30" t="s">
        <v>129</v>
      </c>
      <c r="Q3455" s="32" t="n">
        <v>4500.19</v>
      </c>
      <c r="R3455" s="30" t="s">
        <v>130</v>
      </c>
      <c r="S3455" s="30" t="s">
        <v>192</v>
      </c>
      <c r="T3455" s="30" t="n">
        <v>4</v>
      </c>
      <c r="U3455" s="30" t="n">
        <f aca="false">YEAR(E3455)</f>
        <v>2024</v>
      </c>
      <c r="V3455" s="30" t="str">
        <f aca="false">TEXT(E3455,"MMM-YYYY")</f>
        <v>Mar-2024</v>
      </c>
      <c r="W3455" s="30" t="n">
        <f aca="false">MONTH(E3455)</f>
        <v>3</v>
      </c>
      <c r="X3455" s="30" t="str">
        <f aca="false">TEXT(WEEKDAY(E3455,2),"0")&amp;" - "&amp;TEXT(E3455,"dddd")</f>
        <v>4 - Thursday</v>
      </c>
      <c r="Y3455" s="30" t="str">
        <f aca="false">_xlfn.IFS(C3455&lt;18,"Child (0-17)",C3455&lt;40,"Young Adult (18-39)",C3455&lt;60,"Adult (40-59)",TRUE(),"Senior (60+)")</f>
        <v>Young Adult (18-39)</v>
      </c>
      <c r="Z3455" s="30" t="n">
        <f aca="false">ROUND(G3455-E3455,0)</f>
        <v>3</v>
      </c>
      <c r="AA3455" s="30" t="n">
        <f aca="false">L3455+M3455</f>
        <v>93</v>
      </c>
      <c r="AB3455" s="30" t="n">
        <f aca="false">IFERROR(ROUND(Q3455/AA3455,2),0)</f>
        <v>48.39</v>
      </c>
      <c r="AC3455" s="30" t="str">
        <f aca="false">IF(AND(K3455="Critical",N3455="No"),"URGENT - No Bed","Normal")</f>
        <v>Normal</v>
      </c>
      <c r="AD3455" s="34" t="n">
        <f aca="false">INDEX(Lookup_Tables!$B$3:$B$12,MATCH(H3455,Lookup_Tables!$A$3:$A$12,0))</f>
        <v>3100000</v>
      </c>
      <c r="AE3455" s="30" t="str">
        <f aca="false">INDEX(Lookup_Tables!$C$3:$C$12,MATCH(H3455,Lookup_Tables!$A$3:$A$12,0))</f>
        <v>Dr. Kavita Rao</v>
      </c>
      <c r="AF3455" s="30" t="str">
        <f aca="false">IFERROR(INDEX(Lookup_Tables!$F$16:$F$45,MATCH(I3455,Lookup_Tables!$E$16:$E$45,0)),"N/A")</f>
        <v>EMP225</v>
      </c>
      <c r="AG3455" s="30" t="n">
        <f aca="false">_xlfn.IFS(R3455="Recovered",4,R3455="Referred",3,R3455="Admitted",2,R3455="Deceased",1,TRUE(),0)</f>
        <v>4</v>
      </c>
      <c r="AH3455" s="30" t="str">
        <f aca="false">IF(T3455&gt;=4,"Satisfied",IF(T3455&gt;=3,"Neutral","Needs Improvement"))</f>
        <v>Satisfied</v>
      </c>
    </row>
    <row r="3456" customFormat="false" ht="15" hidden="false" customHeight="false" outlineLevel="0" collapsed="false">
      <c r="A3456" s="27" t="s">
        <v>6479</v>
      </c>
      <c r="B3456" s="27" t="s">
        <v>2067</v>
      </c>
      <c r="C3456" s="27" t="n">
        <v>24</v>
      </c>
      <c r="D3456" s="27" t="s">
        <v>181</v>
      </c>
      <c r="E3456" s="28" t="n">
        <v>45398</v>
      </c>
      <c r="F3456" s="27" t="s">
        <v>1192</v>
      </c>
      <c r="G3456" s="28" t="n">
        <v>45399</v>
      </c>
      <c r="H3456" s="27" t="s">
        <v>183</v>
      </c>
      <c r="I3456" s="27" t="s">
        <v>184</v>
      </c>
      <c r="J3456" s="27" t="s">
        <v>213</v>
      </c>
      <c r="K3456" s="27" t="s">
        <v>156</v>
      </c>
      <c r="L3456" s="27" t="n">
        <v>19</v>
      </c>
      <c r="M3456" s="27" t="n">
        <v>46</v>
      </c>
      <c r="N3456" s="27" t="s">
        <v>127</v>
      </c>
      <c r="O3456" s="27" t="s">
        <v>139</v>
      </c>
      <c r="P3456" s="27" t="s">
        <v>129</v>
      </c>
      <c r="Q3456" s="29" t="n">
        <v>3655.49</v>
      </c>
      <c r="R3456" s="27" t="s">
        <v>268</v>
      </c>
      <c r="S3456" s="27" t="s">
        <v>131</v>
      </c>
      <c r="T3456" s="27" t="n">
        <v>2</v>
      </c>
      <c r="U3456" s="27" t="n">
        <f aca="false">YEAR(E3456)</f>
        <v>2024</v>
      </c>
      <c r="V3456" s="27" t="str">
        <f aca="false">TEXT(E3456,"MMM-YYYY")</f>
        <v>Apr-2024</v>
      </c>
      <c r="W3456" s="27" t="n">
        <f aca="false">MONTH(E3456)</f>
        <v>4</v>
      </c>
      <c r="X3456" s="27" t="str">
        <f aca="false">TEXT(WEEKDAY(E3456,2),"0")&amp;" - "&amp;TEXT(E3456,"dddd")</f>
        <v>2 - Tuesday</v>
      </c>
      <c r="Y3456" s="27" t="str">
        <f aca="false">_xlfn.IFS(C3456&lt;18,"Child (0-17)",C3456&lt;40,"Young Adult (18-39)",C3456&lt;60,"Adult (40-59)",TRUE(),"Senior (60+)")</f>
        <v>Young Adult (18-39)</v>
      </c>
      <c r="Z3456" s="27" t="n">
        <f aca="false">ROUND(G3456-E3456,0)</f>
        <v>1</v>
      </c>
      <c r="AA3456" s="27" t="n">
        <f aca="false">L3456+M3456</f>
        <v>65</v>
      </c>
      <c r="AB3456" s="27" t="n">
        <f aca="false">IFERROR(ROUND(Q3456/AA3456,2),0)</f>
        <v>56.24</v>
      </c>
      <c r="AC3456" s="27" t="str">
        <f aca="false">IF(AND(K3456="Critical",N3456="No"),"URGENT - No Bed","Normal")</f>
        <v>Normal</v>
      </c>
      <c r="AD3456" s="33" t="n">
        <f aca="false">INDEX(Lookup_Tables!$B$3:$B$12,MATCH(H3456,Lookup_Tables!$A$3:$A$12,0))</f>
        <v>3100000</v>
      </c>
      <c r="AE3456" s="27" t="str">
        <f aca="false">INDEX(Lookup_Tables!$C$3:$C$12,MATCH(H3456,Lookup_Tables!$A$3:$A$12,0))</f>
        <v>Dr. Kavita Rao</v>
      </c>
      <c r="AF3456" s="27" t="str">
        <f aca="false">IFERROR(INDEX(Lookup_Tables!$F$16:$F$45,MATCH(I3456,Lookup_Tables!$E$16:$E$45,0)),"N/A")</f>
        <v>EMP226</v>
      </c>
      <c r="AG3456" s="27" t="n">
        <f aca="false">_xlfn.IFS(R3456="Recovered",4,R3456="Referred",3,R3456="Admitted",2,R3456="Deceased",1,TRUE(),0)</f>
        <v>3</v>
      </c>
      <c r="AH3456" s="27" t="str">
        <f aca="false">IF(T3456&gt;=4,"Satisfied",IF(T3456&gt;=3,"Neutral","Needs Improvement"))</f>
        <v>Needs Improvement</v>
      </c>
    </row>
    <row r="3457" customFormat="false" ht="15" hidden="false" customHeight="false" outlineLevel="0" collapsed="false">
      <c r="A3457" s="30" t="s">
        <v>2442</v>
      </c>
      <c r="B3457" s="30" t="s">
        <v>1578</v>
      </c>
      <c r="C3457" s="30" t="n">
        <v>0</v>
      </c>
      <c r="D3457" s="30" t="s">
        <v>181</v>
      </c>
      <c r="E3457" s="31" t="n">
        <v>45600</v>
      </c>
      <c r="F3457" s="30" t="s">
        <v>450</v>
      </c>
      <c r="G3457" s="31" t="n">
        <v>45601</v>
      </c>
      <c r="H3457" s="30" t="s">
        <v>206</v>
      </c>
      <c r="I3457" s="30" t="s">
        <v>232</v>
      </c>
      <c r="J3457" s="30" t="s">
        <v>615</v>
      </c>
      <c r="K3457" s="30" t="s">
        <v>126</v>
      </c>
      <c r="L3457" s="30" t="n">
        <v>15</v>
      </c>
      <c r="M3457" s="30" t="n">
        <v>52</v>
      </c>
      <c r="N3457" s="30" t="s">
        <v>186</v>
      </c>
      <c r="O3457" s="30" t="s">
        <v>139</v>
      </c>
      <c r="P3457" s="30" t="s">
        <v>187</v>
      </c>
      <c r="Q3457" s="32" t="n">
        <v>7908.14</v>
      </c>
      <c r="R3457" s="30" t="s">
        <v>130</v>
      </c>
      <c r="S3457" s="30" t="s">
        <v>131</v>
      </c>
      <c r="T3457" s="30" t="n">
        <v>5</v>
      </c>
      <c r="U3457" s="30" t="n">
        <f aca="false">YEAR(E3457)</f>
        <v>2024</v>
      </c>
      <c r="V3457" s="30" t="str">
        <f aca="false">TEXT(E3457,"MMM-YYYY")</f>
        <v>Nov-2024</v>
      </c>
      <c r="W3457" s="30" t="n">
        <f aca="false">MONTH(E3457)</f>
        <v>11</v>
      </c>
      <c r="X3457" s="30" t="str">
        <f aca="false">TEXT(WEEKDAY(E3457,2),"0")&amp;" - "&amp;TEXT(E3457,"dddd")</f>
        <v>1 - Monday</v>
      </c>
      <c r="Y3457" s="30" t="str">
        <f aca="false">_xlfn.IFS(C3457&lt;18,"Child (0-17)",C3457&lt;40,"Young Adult (18-39)",C3457&lt;60,"Adult (40-59)",TRUE(),"Senior (60+)")</f>
        <v>Child (0-17)</v>
      </c>
      <c r="Z3457" s="30" t="n">
        <f aca="false">ROUND(G3457-E3457,0)</f>
        <v>1</v>
      </c>
      <c r="AA3457" s="30" t="n">
        <f aca="false">L3457+M3457</f>
        <v>67</v>
      </c>
      <c r="AB3457" s="30" t="n">
        <f aca="false">IFERROR(ROUND(Q3457/AA3457,2),0)</f>
        <v>118.03</v>
      </c>
      <c r="AC3457" s="30" t="str">
        <f aca="false">IF(AND(K3457="Critical",N3457="No"),"URGENT - No Bed","Normal")</f>
        <v>Normal</v>
      </c>
      <c r="AD3457" s="34" t="n">
        <f aca="false">INDEX(Lookup_Tables!$B$3:$B$12,MATCH(H3457,Lookup_Tables!$A$3:$A$12,0))</f>
        <v>2800000</v>
      </c>
      <c r="AE3457" s="30" t="str">
        <f aca="false">INDEX(Lookup_Tables!$C$3:$C$12,MATCH(H3457,Lookup_Tables!$A$3:$A$12,0))</f>
        <v>Dr. Suresh Nair</v>
      </c>
      <c r="AF3457" s="30" t="str">
        <f aca="false">IFERROR(INDEX(Lookup_Tables!$F$16:$F$45,MATCH(I3457,Lookup_Tables!$E$16:$E$45,0)),"N/A")</f>
        <v>EMP210</v>
      </c>
      <c r="AG3457" s="30" t="n">
        <f aca="false">_xlfn.IFS(R3457="Recovered",4,R3457="Referred",3,R3457="Admitted",2,R3457="Deceased",1,TRUE(),0)</f>
        <v>4</v>
      </c>
      <c r="AH3457" s="30" t="str">
        <f aca="false">IF(T3457&gt;=4,"Satisfied",IF(T3457&gt;=3,"Neutral","Needs Improvement"))</f>
        <v>Satisfied</v>
      </c>
    </row>
    <row r="3458" customFormat="false" ht="15" hidden="false" customHeight="false" outlineLevel="0" collapsed="false">
      <c r="A3458" s="27" t="s">
        <v>7013</v>
      </c>
      <c r="B3458" s="27" t="s">
        <v>4647</v>
      </c>
      <c r="C3458" s="27" t="n">
        <v>28</v>
      </c>
      <c r="D3458" s="27" t="s">
        <v>181</v>
      </c>
      <c r="E3458" s="28" t="n">
        <v>45403</v>
      </c>
      <c r="F3458" s="27" t="s">
        <v>1047</v>
      </c>
      <c r="G3458" s="28" t="n">
        <v>45403</v>
      </c>
      <c r="H3458" s="27" t="s">
        <v>217</v>
      </c>
      <c r="I3458" s="27" t="s">
        <v>344</v>
      </c>
      <c r="J3458" s="27" t="s">
        <v>483</v>
      </c>
      <c r="K3458" s="27" t="s">
        <v>156</v>
      </c>
      <c r="L3458" s="27" t="n">
        <v>72</v>
      </c>
      <c r="M3458" s="27" t="n">
        <v>81</v>
      </c>
      <c r="N3458" s="27" t="s">
        <v>186</v>
      </c>
      <c r="O3458" s="27" t="s">
        <v>128</v>
      </c>
      <c r="P3458" s="27" t="s">
        <v>129</v>
      </c>
      <c r="Q3458" s="29" t="n">
        <v>4608.75</v>
      </c>
      <c r="R3458" s="27" t="s">
        <v>130</v>
      </c>
      <c r="S3458" s="27" t="s">
        <v>157</v>
      </c>
      <c r="T3458" s="27" t="n">
        <v>5</v>
      </c>
      <c r="U3458" s="27" t="n">
        <f aca="false">YEAR(E3458)</f>
        <v>2024</v>
      </c>
      <c r="V3458" s="27" t="str">
        <f aca="false">TEXT(E3458,"MMM-YYYY")</f>
        <v>Apr-2024</v>
      </c>
      <c r="W3458" s="27" t="n">
        <f aca="false">MONTH(E3458)</f>
        <v>4</v>
      </c>
      <c r="X3458" s="27" t="str">
        <f aca="false">TEXT(WEEKDAY(E3458,2),"0")&amp;" - "&amp;TEXT(E3458,"dddd")</f>
        <v>7 - Sunday</v>
      </c>
      <c r="Y3458" s="27" t="str">
        <f aca="false">_xlfn.IFS(C3458&lt;18,"Child (0-17)",C3458&lt;40,"Young Adult (18-39)",C3458&lt;60,"Adult (40-59)",TRUE(),"Senior (60+)")</f>
        <v>Young Adult (18-39)</v>
      </c>
      <c r="Z3458" s="27" t="n">
        <f aca="false">ROUND(G3458-E3458,0)</f>
        <v>0</v>
      </c>
      <c r="AA3458" s="27" t="n">
        <f aca="false">L3458+M3458</f>
        <v>153</v>
      </c>
      <c r="AB3458" s="27" t="n">
        <f aca="false">IFERROR(ROUND(Q3458/AA3458,2),0)</f>
        <v>30.12</v>
      </c>
      <c r="AC3458" s="27" t="str">
        <f aca="false">IF(AND(K3458="Critical",N3458="No"),"URGENT - No Bed","Normal")</f>
        <v>Normal</v>
      </c>
      <c r="AD3458" s="33" t="n">
        <f aca="false">INDEX(Lookup_Tables!$B$3:$B$12,MATCH(H3458,Lookup_Tables!$A$3:$A$12,0))</f>
        <v>4200000</v>
      </c>
      <c r="AE3458" s="27" t="str">
        <f aca="false">INDEX(Lookup_Tables!$C$3:$C$12,MATCH(H3458,Lookup_Tables!$A$3:$A$12,0))</f>
        <v>Dr. Anil Kapoor</v>
      </c>
      <c r="AF3458" s="27" t="str">
        <f aca="false">IFERROR(INDEX(Lookup_Tables!$F$16:$F$45,MATCH(I3458,Lookup_Tables!$E$16:$E$45,0)),"N/A")</f>
        <v>EMP201</v>
      </c>
      <c r="AG3458" s="27" t="n">
        <f aca="false">_xlfn.IFS(R3458="Recovered",4,R3458="Referred",3,R3458="Admitted",2,R3458="Deceased",1,TRUE(),0)</f>
        <v>4</v>
      </c>
      <c r="AH3458" s="27" t="str">
        <f aca="false">IF(T3458&gt;=4,"Satisfied",IF(T3458&gt;=3,"Neutral","Needs Improvement"))</f>
        <v>Satisfied</v>
      </c>
    </row>
    <row r="3459" customFormat="false" ht="15" hidden="false" customHeight="false" outlineLevel="0" collapsed="false">
      <c r="A3459" s="30" t="s">
        <v>4398</v>
      </c>
      <c r="B3459" s="30" t="s">
        <v>1727</v>
      </c>
      <c r="C3459" s="30" t="n">
        <v>63</v>
      </c>
      <c r="D3459" s="30" t="s">
        <v>121</v>
      </c>
      <c r="E3459" s="31" t="n">
        <v>45549</v>
      </c>
      <c r="F3459" s="30" t="s">
        <v>1250</v>
      </c>
      <c r="G3459" s="31" t="n">
        <v>45551</v>
      </c>
      <c r="H3459" s="30" t="s">
        <v>168</v>
      </c>
      <c r="I3459" s="30" t="s">
        <v>169</v>
      </c>
      <c r="J3459" s="30" t="s">
        <v>371</v>
      </c>
      <c r="K3459" s="30" t="s">
        <v>156</v>
      </c>
      <c r="L3459" s="30" t="n">
        <v>24</v>
      </c>
      <c r="M3459" s="30" t="n">
        <v>40</v>
      </c>
      <c r="N3459" s="30" t="s">
        <v>127</v>
      </c>
      <c r="O3459" s="30" t="s">
        <v>171</v>
      </c>
      <c r="P3459" s="30" t="s">
        <v>129</v>
      </c>
      <c r="Q3459" s="32" t="n">
        <v>3380.3</v>
      </c>
      <c r="R3459" s="30" t="s">
        <v>130</v>
      </c>
      <c r="S3459" s="30" t="s">
        <v>151</v>
      </c>
      <c r="T3459" s="30" t="n">
        <v>3</v>
      </c>
      <c r="U3459" s="30" t="n">
        <f aca="false">YEAR(E3459)</f>
        <v>2024</v>
      </c>
      <c r="V3459" s="30" t="str">
        <f aca="false">TEXT(E3459,"MMM-YYYY")</f>
        <v>Sep-2024</v>
      </c>
      <c r="W3459" s="30" t="n">
        <f aca="false">MONTH(E3459)</f>
        <v>9</v>
      </c>
      <c r="X3459" s="30" t="str">
        <f aca="false">TEXT(WEEKDAY(E3459,2),"0")&amp;" - "&amp;TEXT(E3459,"dddd")</f>
        <v>6 - Saturday</v>
      </c>
      <c r="Y3459" s="30" t="str">
        <f aca="false">_xlfn.IFS(C3459&lt;18,"Child (0-17)",C3459&lt;40,"Young Adult (18-39)",C3459&lt;60,"Adult (40-59)",TRUE(),"Senior (60+)")</f>
        <v>Senior (60+)</v>
      </c>
      <c r="Z3459" s="30" t="n">
        <f aca="false">ROUND(G3459-E3459,0)</f>
        <v>2</v>
      </c>
      <c r="AA3459" s="30" t="n">
        <f aca="false">L3459+M3459</f>
        <v>64</v>
      </c>
      <c r="AB3459" s="30" t="n">
        <f aca="false">IFERROR(ROUND(Q3459/AA3459,2),0)</f>
        <v>52.82</v>
      </c>
      <c r="AC3459" s="30" t="str">
        <f aca="false">IF(AND(K3459="Critical",N3459="No"),"URGENT - No Bed","Normal")</f>
        <v>Normal</v>
      </c>
      <c r="AD3459" s="34" t="n">
        <f aca="false">INDEX(Lookup_Tables!$B$3:$B$12,MATCH(H3459,Lookup_Tables!$A$3:$A$12,0))</f>
        <v>4400000</v>
      </c>
      <c r="AE3459" s="30" t="str">
        <f aca="false">INDEX(Lookup_Tables!$C$3:$C$12,MATCH(H3459,Lookup_Tables!$A$3:$A$12,0))</f>
        <v>Dr. Neha Chopra</v>
      </c>
      <c r="AF3459" s="30" t="str">
        <f aca="false">IFERROR(INDEX(Lookup_Tables!$F$16:$F$45,MATCH(I3459,Lookup_Tables!$E$16:$E$45,0)),"N/A")</f>
        <v>EMP220</v>
      </c>
      <c r="AG3459" s="30" t="n">
        <f aca="false">_xlfn.IFS(R3459="Recovered",4,R3459="Referred",3,R3459="Admitted",2,R3459="Deceased",1,TRUE(),0)</f>
        <v>4</v>
      </c>
      <c r="AH3459" s="30" t="str">
        <f aca="false">IF(T3459&gt;=4,"Satisfied",IF(T3459&gt;=3,"Neutral","Needs Improvement"))</f>
        <v>Neutral</v>
      </c>
    </row>
    <row r="3460" customFormat="false" ht="15" hidden="false" customHeight="false" outlineLevel="0" collapsed="false">
      <c r="A3460" s="27" t="s">
        <v>2765</v>
      </c>
      <c r="B3460" s="27" t="s">
        <v>752</v>
      </c>
      <c r="C3460" s="27" t="n">
        <v>20</v>
      </c>
      <c r="D3460" s="27" t="s">
        <v>181</v>
      </c>
      <c r="E3460" s="28" t="n">
        <v>45442</v>
      </c>
      <c r="F3460" s="27" t="s">
        <v>826</v>
      </c>
      <c r="G3460" s="28" t="n">
        <v>45443</v>
      </c>
      <c r="H3460" s="27" t="s">
        <v>146</v>
      </c>
      <c r="I3460" s="27" t="s">
        <v>176</v>
      </c>
      <c r="J3460" s="27" t="s">
        <v>148</v>
      </c>
      <c r="K3460" s="27" t="s">
        <v>138</v>
      </c>
      <c r="L3460" s="27" t="n">
        <v>31</v>
      </c>
      <c r="M3460" s="27" t="n">
        <v>34</v>
      </c>
      <c r="N3460" s="27" t="s">
        <v>127</v>
      </c>
      <c r="O3460" s="27" t="s">
        <v>171</v>
      </c>
      <c r="P3460" s="27" t="s">
        <v>140</v>
      </c>
      <c r="Q3460" s="29" t="n">
        <v>2225.98</v>
      </c>
      <c r="R3460" s="27" t="s">
        <v>130</v>
      </c>
      <c r="S3460" s="27" t="s">
        <v>223</v>
      </c>
      <c r="T3460" s="27" t="n">
        <v>5</v>
      </c>
      <c r="U3460" s="27" t="n">
        <f aca="false">YEAR(E3460)</f>
        <v>2024</v>
      </c>
      <c r="V3460" s="27" t="str">
        <f aca="false">TEXT(E3460,"MMM-YYYY")</f>
        <v>May-2024</v>
      </c>
      <c r="W3460" s="27" t="n">
        <f aca="false">MONTH(E3460)</f>
        <v>5</v>
      </c>
      <c r="X3460" s="27" t="str">
        <f aca="false">TEXT(WEEKDAY(E3460,2),"0")&amp;" - "&amp;TEXT(E3460,"dddd")</f>
        <v>4 - Thursday</v>
      </c>
      <c r="Y3460" s="27" t="str">
        <f aca="false">_xlfn.IFS(C3460&lt;18,"Child (0-17)",C3460&lt;40,"Young Adult (18-39)",C3460&lt;60,"Adult (40-59)",TRUE(),"Senior (60+)")</f>
        <v>Young Adult (18-39)</v>
      </c>
      <c r="Z3460" s="27" t="n">
        <f aca="false">ROUND(G3460-E3460,0)</f>
        <v>1</v>
      </c>
      <c r="AA3460" s="27" t="n">
        <f aca="false">L3460+M3460</f>
        <v>65</v>
      </c>
      <c r="AB3460" s="27" t="n">
        <f aca="false">IFERROR(ROUND(Q3460/AA3460,2),0)</f>
        <v>34.25</v>
      </c>
      <c r="AC3460" s="27" t="str">
        <f aca="false">IF(AND(K3460="Critical",N3460="No"),"URGENT - No Bed","Normal")</f>
        <v>Normal</v>
      </c>
      <c r="AD3460" s="33" t="n">
        <f aca="false">INDEX(Lookup_Tables!$B$3:$B$12,MATCH(H3460,Lookup_Tables!$A$3:$A$12,0))</f>
        <v>2700000</v>
      </c>
      <c r="AE3460" s="27" t="str">
        <f aca="false">INDEX(Lookup_Tables!$C$3:$C$12,MATCH(H3460,Lookup_Tables!$A$3:$A$12,0))</f>
        <v>Dr. Vikram Singh</v>
      </c>
      <c r="AF3460" s="27" t="str">
        <f aca="false">IFERROR(INDEX(Lookup_Tables!$F$16:$F$45,MATCH(I3460,Lookup_Tables!$E$16:$E$45,0)),"N/A")</f>
        <v>EMP227</v>
      </c>
      <c r="AG3460" s="27" t="n">
        <f aca="false">_xlfn.IFS(R3460="Recovered",4,R3460="Referred",3,R3460="Admitted",2,R3460="Deceased",1,TRUE(),0)</f>
        <v>4</v>
      </c>
      <c r="AH3460" s="27" t="str">
        <f aca="false">IF(T3460&gt;=4,"Satisfied",IF(T3460&gt;=3,"Neutral","Needs Improvement"))</f>
        <v>Satisfied</v>
      </c>
    </row>
    <row r="3461" customFormat="false" ht="15" hidden="false" customHeight="false" outlineLevel="0" collapsed="false">
      <c r="A3461" s="30" t="s">
        <v>5607</v>
      </c>
      <c r="B3461" s="30" t="s">
        <v>2731</v>
      </c>
      <c r="C3461" s="30" t="n">
        <v>77</v>
      </c>
      <c r="D3461" s="30" t="s">
        <v>181</v>
      </c>
      <c r="E3461" s="31" t="n">
        <v>45387</v>
      </c>
      <c r="F3461" s="30" t="s">
        <v>837</v>
      </c>
      <c r="G3461" s="31" t="n">
        <v>45389</v>
      </c>
      <c r="H3461" s="30" t="s">
        <v>242</v>
      </c>
      <c r="I3461" s="30" t="s">
        <v>466</v>
      </c>
      <c r="J3461" s="30" t="s">
        <v>401</v>
      </c>
      <c r="K3461" s="30" t="s">
        <v>156</v>
      </c>
      <c r="L3461" s="30" t="n">
        <v>47</v>
      </c>
      <c r="M3461" s="30" t="n">
        <v>80</v>
      </c>
      <c r="N3461" s="30" t="s">
        <v>186</v>
      </c>
      <c r="O3461" s="30" t="s">
        <v>128</v>
      </c>
      <c r="P3461" s="30" t="s">
        <v>129</v>
      </c>
      <c r="Q3461" s="32" t="n">
        <v>3351.43</v>
      </c>
      <c r="R3461" s="30" t="s">
        <v>130</v>
      </c>
      <c r="S3461" s="30" t="s">
        <v>131</v>
      </c>
      <c r="T3461" s="30" t="n">
        <v>4</v>
      </c>
      <c r="U3461" s="30" t="n">
        <f aca="false">YEAR(E3461)</f>
        <v>2024</v>
      </c>
      <c r="V3461" s="30" t="str">
        <f aca="false">TEXT(E3461,"MMM-YYYY")</f>
        <v>Apr-2024</v>
      </c>
      <c r="W3461" s="30" t="n">
        <f aca="false">MONTH(E3461)</f>
        <v>4</v>
      </c>
      <c r="X3461" s="30" t="str">
        <f aca="false">TEXT(WEEKDAY(E3461,2),"0")&amp;" - "&amp;TEXT(E3461,"dddd")</f>
        <v>5 - Friday</v>
      </c>
      <c r="Y3461" s="30" t="str">
        <f aca="false">_xlfn.IFS(C3461&lt;18,"Child (0-17)",C3461&lt;40,"Young Adult (18-39)",C3461&lt;60,"Adult (40-59)",TRUE(),"Senior (60+)")</f>
        <v>Senior (60+)</v>
      </c>
      <c r="Z3461" s="30" t="n">
        <f aca="false">ROUND(G3461-E3461,0)</f>
        <v>2</v>
      </c>
      <c r="AA3461" s="30" t="n">
        <f aca="false">L3461+M3461</f>
        <v>127</v>
      </c>
      <c r="AB3461" s="30" t="n">
        <f aca="false">IFERROR(ROUND(Q3461/AA3461,2),0)</f>
        <v>26.39</v>
      </c>
      <c r="AC3461" s="30" t="str">
        <f aca="false">IF(AND(K3461="Critical",N3461="No"),"URGENT - No Bed","Normal")</f>
        <v>Normal</v>
      </c>
      <c r="AD3461" s="34" t="n">
        <f aca="false">INDEX(Lookup_Tables!$B$3:$B$12,MATCH(H3461,Lookup_Tables!$A$3:$A$12,0))</f>
        <v>3000000</v>
      </c>
      <c r="AE3461" s="30" t="str">
        <f aca="false">INDEX(Lookup_Tables!$C$3:$C$12,MATCH(H3461,Lookup_Tables!$A$3:$A$12,0))</f>
        <v>Dr. Pooja Iyer</v>
      </c>
      <c r="AF3461" s="30" t="str">
        <f aca="false">IFERROR(INDEX(Lookup_Tables!$F$16:$F$45,MATCH(I3461,Lookup_Tables!$E$16:$E$45,0)),"N/A")</f>
        <v>EMP212</v>
      </c>
      <c r="AG3461" s="30" t="n">
        <f aca="false">_xlfn.IFS(R3461="Recovered",4,R3461="Referred",3,R3461="Admitted",2,R3461="Deceased",1,TRUE(),0)</f>
        <v>4</v>
      </c>
      <c r="AH3461" s="30" t="str">
        <f aca="false">IF(T3461&gt;=4,"Satisfied",IF(T3461&gt;=3,"Neutral","Needs Improvement"))</f>
        <v>Satisfied</v>
      </c>
    </row>
    <row r="3462" customFormat="false" ht="15" hidden="false" customHeight="false" outlineLevel="0" collapsed="false">
      <c r="A3462" s="27" t="s">
        <v>4848</v>
      </c>
      <c r="B3462" s="27" t="s">
        <v>4849</v>
      </c>
      <c r="C3462" s="27" t="n">
        <v>47</v>
      </c>
      <c r="D3462" s="27" t="s">
        <v>121</v>
      </c>
      <c r="E3462" s="28" t="n">
        <v>45632</v>
      </c>
      <c r="F3462" s="27" t="s">
        <v>261</v>
      </c>
      <c r="G3462" s="28" t="n">
        <v>45633</v>
      </c>
      <c r="H3462" s="27" t="s">
        <v>123</v>
      </c>
      <c r="I3462" s="27" t="s">
        <v>124</v>
      </c>
      <c r="J3462" s="27" t="s">
        <v>305</v>
      </c>
      <c r="K3462" s="27" t="s">
        <v>156</v>
      </c>
      <c r="L3462" s="27" t="n">
        <v>31</v>
      </c>
      <c r="M3462" s="27" t="n">
        <v>33</v>
      </c>
      <c r="N3462" s="27" t="s">
        <v>186</v>
      </c>
      <c r="O3462" s="27" t="s">
        <v>128</v>
      </c>
      <c r="P3462" s="27" t="s">
        <v>129</v>
      </c>
      <c r="Q3462" s="29" t="n">
        <v>3917.4</v>
      </c>
      <c r="R3462" s="27" t="s">
        <v>130</v>
      </c>
      <c r="S3462" s="27" t="s">
        <v>192</v>
      </c>
      <c r="T3462" s="27" t="n">
        <v>3</v>
      </c>
      <c r="U3462" s="27" t="n">
        <f aca="false">YEAR(E3462)</f>
        <v>2024</v>
      </c>
      <c r="V3462" s="27" t="str">
        <f aca="false">TEXT(E3462,"MMM-YYYY")</f>
        <v>Dec-2024</v>
      </c>
      <c r="W3462" s="27" t="n">
        <f aca="false">MONTH(E3462)</f>
        <v>12</v>
      </c>
      <c r="X3462" s="27" t="str">
        <f aca="false">TEXT(WEEKDAY(E3462,2),"0")&amp;" - "&amp;TEXT(E3462,"dddd")</f>
        <v>5 - Friday</v>
      </c>
      <c r="Y3462" s="27" t="str">
        <f aca="false">_xlfn.IFS(C3462&lt;18,"Child (0-17)",C3462&lt;40,"Young Adult (18-39)",C3462&lt;60,"Adult (40-59)",TRUE(),"Senior (60+)")</f>
        <v>Adult (40-59)</v>
      </c>
      <c r="Z3462" s="27" t="n">
        <f aca="false">ROUND(G3462-E3462,0)</f>
        <v>1</v>
      </c>
      <c r="AA3462" s="27" t="n">
        <f aca="false">L3462+M3462</f>
        <v>64</v>
      </c>
      <c r="AB3462" s="27" t="n">
        <f aca="false">IFERROR(ROUND(Q3462/AA3462,2),0)</f>
        <v>61.21</v>
      </c>
      <c r="AC3462" s="27" t="str">
        <f aca="false">IF(AND(K3462="Critical",N3462="No"),"URGENT - No Bed","Normal")</f>
        <v>Normal</v>
      </c>
      <c r="AD3462" s="33" t="n">
        <f aca="false">INDEX(Lookup_Tables!$B$3:$B$12,MATCH(H3462,Lookup_Tables!$A$3:$A$12,0))</f>
        <v>2200000</v>
      </c>
      <c r="AE3462" s="27" t="str">
        <f aca="false">INDEX(Lookup_Tables!$C$3:$C$12,MATCH(H3462,Lookup_Tables!$A$3:$A$12,0))</f>
        <v>Dr. Rohan Das</v>
      </c>
      <c r="AF3462" s="27" t="str">
        <f aca="false">IFERROR(INDEX(Lookup_Tables!$F$16:$F$45,MATCH(I3462,Lookup_Tables!$E$16:$E$45,0)),"N/A")</f>
        <v>EMP205</v>
      </c>
      <c r="AG3462" s="27" t="n">
        <f aca="false">_xlfn.IFS(R3462="Recovered",4,R3462="Referred",3,R3462="Admitted",2,R3462="Deceased",1,TRUE(),0)</f>
        <v>4</v>
      </c>
      <c r="AH3462" s="27" t="str">
        <f aca="false">IF(T3462&gt;=4,"Satisfied",IF(T3462&gt;=3,"Neutral","Needs Improvement"))</f>
        <v>Neutral</v>
      </c>
    </row>
    <row r="3463" customFormat="false" ht="15" hidden="false" customHeight="false" outlineLevel="0" collapsed="false">
      <c r="A3463" s="30" t="s">
        <v>3840</v>
      </c>
      <c r="B3463" s="30" t="s">
        <v>686</v>
      </c>
      <c r="C3463" s="30" t="n">
        <v>50</v>
      </c>
      <c r="D3463" s="30" t="s">
        <v>144</v>
      </c>
      <c r="E3463" s="31" t="n">
        <v>45543</v>
      </c>
      <c r="F3463" s="30" t="s">
        <v>1308</v>
      </c>
      <c r="G3463" s="31" t="n">
        <v>45544</v>
      </c>
      <c r="H3463" s="30" t="s">
        <v>135</v>
      </c>
      <c r="I3463" s="30" t="s">
        <v>136</v>
      </c>
      <c r="J3463" s="30" t="s">
        <v>201</v>
      </c>
      <c r="K3463" s="30" t="s">
        <v>138</v>
      </c>
      <c r="L3463" s="30" t="n">
        <v>81</v>
      </c>
      <c r="M3463" s="30" t="n">
        <v>29</v>
      </c>
      <c r="N3463" s="30" t="s">
        <v>127</v>
      </c>
      <c r="O3463" s="30" t="s">
        <v>128</v>
      </c>
      <c r="P3463" s="30" t="s">
        <v>129</v>
      </c>
      <c r="Q3463" s="32" t="n">
        <v>1375.56</v>
      </c>
      <c r="R3463" s="30" t="s">
        <v>130</v>
      </c>
      <c r="S3463" s="30" t="s">
        <v>157</v>
      </c>
      <c r="T3463" s="30" t="n">
        <v>3</v>
      </c>
      <c r="U3463" s="30" t="n">
        <f aca="false">YEAR(E3463)</f>
        <v>2024</v>
      </c>
      <c r="V3463" s="30" t="str">
        <f aca="false">TEXT(E3463,"MMM-YYYY")</f>
        <v>Sep-2024</v>
      </c>
      <c r="W3463" s="30" t="n">
        <f aca="false">MONTH(E3463)</f>
        <v>9</v>
      </c>
      <c r="X3463" s="30" t="str">
        <f aca="false">TEXT(WEEKDAY(E3463,2),"0")&amp;" - "&amp;TEXT(E3463,"dddd")</f>
        <v>7 - Sunday</v>
      </c>
      <c r="Y3463" s="30" t="str">
        <f aca="false">_xlfn.IFS(C3463&lt;18,"Child (0-17)",C3463&lt;40,"Young Adult (18-39)",C3463&lt;60,"Adult (40-59)",TRUE(),"Senior (60+)")</f>
        <v>Adult (40-59)</v>
      </c>
      <c r="Z3463" s="30" t="n">
        <f aca="false">ROUND(G3463-E3463,0)</f>
        <v>1</v>
      </c>
      <c r="AA3463" s="30" t="n">
        <f aca="false">L3463+M3463</f>
        <v>110</v>
      </c>
      <c r="AB3463" s="30" t="n">
        <f aca="false">IFERROR(ROUND(Q3463/AA3463,2),0)</f>
        <v>12.51</v>
      </c>
      <c r="AC3463" s="30" t="str">
        <f aca="false">IF(AND(K3463="Critical",N3463="No"),"URGENT - No Bed","Normal")</f>
        <v>Normal</v>
      </c>
      <c r="AD3463" s="34" t="n">
        <f aca="false">INDEX(Lookup_Tables!$B$3:$B$12,MATCH(H3463,Lookup_Tables!$A$3:$A$12,0))</f>
        <v>4600000</v>
      </c>
      <c r="AE3463" s="30" t="str">
        <f aca="false">INDEX(Lookup_Tables!$C$3:$C$12,MATCH(H3463,Lookup_Tables!$A$3:$A$12,0))</f>
        <v>Dr. Farhan Khan</v>
      </c>
      <c r="AF3463" s="30" t="str">
        <f aca="false">IFERROR(INDEX(Lookup_Tables!$F$16:$F$45,MATCH(I3463,Lookup_Tables!$E$16:$E$45,0)),"N/A")</f>
        <v>EMP206</v>
      </c>
      <c r="AG3463" s="30" t="n">
        <f aca="false">_xlfn.IFS(R3463="Recovered",4,R3463="Referred",3,R3463="Admitted",2,R3463="Deceased",1,TRUE(),0)</f>
        <v>4</v>
      </c>
      <c r="AH3463" s="30" t="str">
        <f aca="false">IF(T3463&gt;=4,"Satisfied",IF(T3463&gt;=3,"Neutral","Needs Improvement"))</f>
        <v>Neutral</v>
      </c>
    </row>
    <row r="3464" customFormat="false" ht="15" hidden="false" customHeight="false" outlineLevel="0" collapsed="false">
      <c r="A3464" s="27" t="s">
        <v>4229</v>
      </c>
      <c r="B3464" s="27" t="s">
        <v>3074</v>
      </c>
      <c r="C3464" s="27" t="n">
        <v>1</v>
      </c>
      <c r="D3464" s="27" t="s">
        <v>121</v>
      </c>
      <c r="E3464" s="28" t="n">
        <v>45512</v>
      </c>
      <c r="F3464" s="27" t="s">
        <v>1389</v>
      </c>
      <c r="G3464" s="28" t="n">
        <v>45517</v>
      </c>
      <c r="H3464" s="27" t="s">
        <v>242</v>
      </c>
      <c r="I3464" s="27" t="s">
        <v>243</v>
      </c>
      <c r="J3464" s="27" t="s">
        <v>316</v>
      </c>
      <c r="K3464" s="27" t="s">
        <v>126</v>
      </c>
      <c r="L3464" s="27" t="n">
        <v>27</v>
      </c>
      <c r="M3464" s="27" t="n">
        <v>131</v>
      </c>
      <c r="N3464" s="27" t="s">
        <v>186</v>
      </c>
      <c r="O3464" s="27" t="s">
        <v>139</v>
      </c>
      <c r="P3464" s="27" t="s">
        <v>129</v>
      </c>
      <c r="Q3464" s="29" t="n">
        <v>7903.19</v>
      </c>
      <c r="R3464" s="27" t="s">
        <v>130</v>
      </c>
      <c r="S3464" s="27" t="s">
        <v>178</v>
      </c>
      <c r="T3464" s="27" t="n">
        <v>3</v>
      </c>
      <c r="U3464" s="27" t="n">
        <f aca="false">YEAR(E3464)</f>
        <v>2024</v>
      </c>
      <c r="V3464" s="27" t="str">
        <f aca="false">TEXT(E3464,"MMM-YYYY")</f>
        <v>Aug-2024</v>
      </c>
      <c r="W3464" s="27" t="n">
        <f aca="false">MONTH(E3464)</f>
        <v>8</v>
      </c>
      <c r="X3464" s="27" t="str">
        <f aca="false">TEXT(WEEKDAY(E3464,2),"0")&amp;" - "&amp;TEXT(E3464,"dddd")</f>
        <v>4 - Thursday</v>
      </c>
      <c r="Y3464" s="27" t="str">
        <f aca="false">_xlfn.IFS(C3464&lt;18,"Child (0-17)",C3464&lt;40,"Young Adult (18-39)",C3464&lt;60,"Adult (40-59)",TRUE(),"Senior (60+)")</f>
        <v>Child (0-17)</v>
      </c>
      <c r="Z3464" s="27" t="n">
        <f aca="false">ROUND(G3464-E3464,0)</f>
        <v>5</v>
      </c>
      <c r="AA3464" s="27" t="n">
        <f aca="false">L3464+M3464</f>
        <v>158</v>
      </c>
      <c r="AB3464" s="27" t="n">
        <f aca="false">IFERROR(ROUND(Q3464/AA3464,2),0)</f>
        <v>50.02</v>
      </c>
      <c r="AC3464" s="27" t="str">
        <f aca="false">IF(AND(K3464="Critical",N3464="No"),"URGENT - No Bed","Normal")</f>
        <v>Normal</v>
      </c>
      <c r="AD3464" s="33" t="n">
        <f aca="false">INDEX(Lookup_Tables!$B$3:$B$12,MATCH(H3464,Lookup_Tables!$A$3:$A$12,0))</f>
        <v>3000000</v>
      </c>
      <c r="AE3464" s="27" t="str">
        <f aca="false">INDEX(Lookup_Tables!$C$3:$C$12,MATCH(H3464,Lookup_Tables!$A$3:$A$12,0))</f>
        <v>Dr. Pooja Iyer</v>
      </c>
      <c r="AF3464" s="27" t="str">
        <f aca="false">IFERROR(INDEX(Lookup_Tables!$F$16:$F$45,MATCH(I3464,Lookup_Tables!$E$16:$E$45,0)),"N/A")</f>
        <v>EMP214</v>
      </c>
      <c r="AG3464" s="27" t="n">
        <f aca="false">_xlfn.IFS(R3464="Recovered",4,R3464="Referred",3,R3464="Admitted",2,R3464="Deceased",1,TRUE(),0)</f>
        <v>4</v>
      </c>
      <c r="AH3464" s="27" t="str">
        <f aca="false">IF(T3464&gt;=4,"Satisfied",IF(T3464&gt;=3,"Neutral","Needs Improvement"))</f>
        <v>Neutral</v>
      </c>
    </row>
    <row r="3465" customFormat="false" ht="15" hidden="false" customHeight="false" outlineLevel="0" collapsed="false">
      <c r="A3465" s="30" t="s">
        <v>5802</v>
      </c>
      <c r="B3465" s="30" t="s">
        <v>2829</v>
      </c>
      <c r="C3465" s="30" t="n">
        <v>42</v>
      </c>
      <c r="D3465" s="30" t="s">
        <v>121</v>
      </c>
      <c r="E3465" s="31" t="n">
        <v>45456</v>
      </c>
      <c r="F3465" s="30" t="s">
        <v>1392</v>
      </c>
      <c r="G3465" s="31" t="n">
        <v>45458</v>
      </c>
      <c r="H3465" s="30" t="s">
        <v>206</v>
      </c>
      <c r="I3465" s="30" t="s">
        <v>232</v>
      </c>
      <c r="J3465" s="30" t="s">
        <v>469</v>
      </c>
      <c r="K3465" s="30" t="s">
        <v>156</v>
      </c>
      <c r="L3465" s="30" t="n">
        <v>75</v>
      </c>
      <c r="M3465" s="30" t="n">
        <v>66</v>
      </c>
      <c r="N3465" s="30" t="s">
        <v>127</v>
      </c>
      <c r="O3465" s="30" t="s">
        <v>171</v>
      </c>
      <c r="P3465" s="30" t="s">
        <v>129</v>
      </c>
      <c r="Q3465" s="32" t="n">
        <v>4054.26</v>
      </c>
      <c r="R3465" s="30" t="s">
        <v>130</v>
      </c>
      <c r="S3465" s="30" t="s">
        <v>197</v>
      </c>
      <c r="T3465" s="30" t="n">
        <v>3</v>
      </c>
      <c r="U3465" s="30" t="n">
        <f aca="false">YEAR(E3465)</f>
        <v>2024</v>
      </c>
      <c r="V3465" s="30" t="str">
        <f aca="false">TEXT(E3465,"MMM-YYYY")</f>
        <v>Jun-2024</v>
      </c>
      <c r="W3465" s="30" t="n">
        <f aca="false">MONTH(E3465)</f>
        <v>6</v>
      </c>
      <c r="X3465" s="30" t="str">
        <f aca="false">TEXT(WEEKDAY(E3465,2),"0")&amp;" - "&amp;TEXT(E3465,"dddd")</f>
        <v>4 - Thursday</v>
      </c>
      <c r="Y3465" s="30" t="str">
        <f aca="false">_xlfn.IFS(C3465&lt;18,"Child (0-17)",C3465&lt;40,"Young Adult (18-39)",C3465&lt;60,"Adult (40-59)",TRUE(),"Senior (60+)")</f>
        <v>Adult (40-59)</v>
      </c>
      <c r="Z3465" s="30" t="n">
        <f aca="false">ROUND(G3465-E3465,0)</f>
        <v>2</v>
      </c>
      <c r="AA3465" s="30" t="n">
        <f aca="false">L3465+M3465</f>
        <v>141</v>
      </c>
      <c r="AB3465" s="30" t="n">
        <f aca="false">IFERROR(ROUND(Q3465/AA3465,2),0)</f>
        <v>28.75</v>
      </c>
      <c r="AC3465" s="30" t="str">
        <f aca="false">IF(AND(K3465="Critical",N3465="No"),"URGENT - No Bed","Normal")</f>
        <v>Normal</v>
      </c>
      <c r="AD3465" s="34" t="n">
        <f aca="false">INDEX(Lookup_Tables!$B$3:$B$12,MATCH(H3465,Lookup_Tables!$A$3:$A$12,0))</f>
        <v>2800000</v>
      </c>
      <c r="AE3465" s="30" t="str">
        <f aca="false">INDEX(Lookup_Tables!$C$3:$C$12,MATCH(H3465,Lookup_Tables!$A$3:$A$12,0))</f>
        <v>Dr. Suresh Nair</v>
      </c>
      <c r="AF3465" s="30" t="str">
        <f aca="false">IFERROR(INDEX(Lookup_Tables!$F$16:$F$45,MATCH(I3465,Lookup_Tables!$E$16:$E$45,0)),"N/A")</f>
        <v>EMP210</v>
      </c>
      <c r="AG3465" s="30" t="n">
        <f aca="false">_xlfn.IFS(R3465="Recovered",4,R3465="Referred",3,R3465="Admitted",2,R3465="Deceased",1,TRUE(),0)</f>
        <v>4</v>
      </c>
      <c r="AH3465" s="30" t="str">
        <f aca="false">IF(T3465&gt;=4,"Satisfied",IF(T3465&gt;=3,"Neutral","Needs Improvement"))</f>
        <v>Neutral</v>
      </c>
    </row>
    <row r="3466" customFormat="false" ht="15" hidden="false" customHeight="false" outlineLevel="0" collapsed="false">
      <c r="A3466" s="27" t="s">
        <v>1343</v>
      </c>
      <c r="B3466" s="27" t="s">
        <v>1344</v>
      </c>
      <c r="C3466" s="27" t="n">
        <v>40</v>
      </c>
      <c r="D3466" s="27" t="s">
        <v>181</v>
      </c>
      <c r="E3466" s="28" t="n">
        <v>45454</v>
      </c>
      <c r="F3466" s="27" t="s">
        <v>1233</v>
      </c>
      <c r="G3466" s="28" t="n">
        <v>45461</v>
      </c>
      <c r="H3466" s="27" t="s">
        <v>236</v>
      </c>
      <c r="I3466" s="27" t="s">
        <v>323</v>
      </c>
      <c r="J3466" s="27" t="s">
        <v>375</v>
      </c>
      <c r="K3466" s="27" t="s">
        <v>202</v>
      </c>
      <c r="L3466" s="27" t="n">
        <v>3</v>
      </c>
      <c r="M3466" s="27" t="n">
        <v>71</v>
      </c>
      <c r="N3466" s="27" t="s">
        <v>186</v>
      </c>
      <c r="O3466" s="27" t="s">
        <v>128</v>
      </c>
      <c r="P3466" s="27" t="s">
        <v>187</v>
      </c>
      <c r="Q3466" s="29" t="n">
        <v>16689.81</v>
      </c>
      <c r="R3466" s="27" t="s">
        <v>172</v>
      </c>
      <c r="S3466" s="27" t="s">
        <v>197</v>
      </c>
      <c r="T3466" s="27" t="n">
        <v>2</v>
      </c>
      <c r="U3466" s="27" t="n">
        <f aca="false">YEAR(E3466)</f>
        <v>2024</v>
      </c>
      <c r="V3466" s="27" t="str">
        <f aca="false">TEXT(E3466,"MMM-YYYY")</f>
        <v>Jun-2024</v>
      </c>
      <c r="W3466" s="27" t="n">
        <f aca="false">MONTH(E3466)</f>
        <v>6</v>
      </c>
      <c r="X3466" s="27" t="str">
        <f aca="false">TEXT(WEEKDAY(E3466,2),"0")&amp;" - "&amp;TEXT(E3466,"dddd")</f>
        <v>2 - Tuesday</v>
      </c>
      <c r="Y3466" s="27" t="str">
        <f aca="false">_xlfn.IFS(C3466&lt;18,"Child (0-17)",C3466&lt;40,"Young Adult (18-39)",C3466&lt;60,"Adult (40-59)",TRUE(),"Senior (60+)")</f>
        <v>Adult (40-59)</v>
      </c>
      <c r="Z3466" s="27" t="n">
        <f aca="false">ROUND(G3466-E3466,0)</f>
        <v>7</v>
      </c>
      <c r="AA3466" s="27" t="n">
        <f aca="false">L3466+M3466</f>
        <v>74</v>
      </c>
      <c r="AB3466" s="27" t="n">
        <f aca="false">IFERROR(ROUND(Q3466/AA3466,2),0)</f>
        <v>225.54</v>
      </c>
      <c r="AC3466" s="27" t="str">
        <f aca="false">IF(AND(K3466="Critical",N3466="No"),"URGENT - No Bed","Normal")</f>
        <v>Normal</v>
      </c>
      <c r="AD3466" s="33" t="n">
        <f aca="false">INDEX(Lookup_Tables!$B$3:$B$12,MATCH(H3466,Lookup_Tables!$A$3:$A$12,0))</f>
        <v>3900000</v>
      </c>
      <c r="AE3466" s="27" t="str">
        <f aca="false">INDEX(Lookup_Tables!$C$3:$C$12,MATCH(H3466,Lookup_Tables!$A$3:$A$12,0))</f>
        <v>Dr. Rina Mehta</v>
      </c>
      <c r="AF3466" s="27" t="str">
        <f aca="false">IFERROR(INDEX(Lookup_Tables!$F$16:$F$45,MATCH(I3466,Lookup_Tables!$E$16:$E$45,0)),"N/A")</f>
        <v>EMP216</v>
      </c>
      <c r="AG3466" s="27" t="n">
        <f aca="false">_xlfn.IFS(R3466="Recovered",4,R3466="Referred",3,R3466="Admitted",2,R3466="Deceased",1,TRUE(),0)</f>
        <v>2</v>
      </c>
      <c r="AH3466" s="27" t="str">
        <f aca="false">IF(T3466&gt;=4,"Satisfied",IF(T3466&gt;=3,"Neutral","Needs Improvement"))</f>
        <v>Needs Improvement</v>
      </c>
    </row>
    <row r="3467" customFormat="false" ht="15" hidden="false" customHeight="false" outlineLevel="0" collapsed="false">
      <c r="A3467" s="30" t="s">
        <v>5711</v>
      </c>
      <c r="B3467" s="30" t="s">
        <v>2457</v>
      </c>
      <c r="C3467" s="30" t="n">
        <v>26</v>
      </c>
      <c r="D3467" s="30" t="s">
        <v>181</v>
      </c>
      <c r="E3467" s="31" t="n">
        <v>45482</v>
      </c>
      <c r="F3467" s="30" t="s">
        <v>145</v>
      </c>
      <c r="G3467" s="31" t="n">
        <v>45483</v>
      </c>
      <c r="H3467" s="30" t="s">
        <v>146</v>
      </c>
      <c r="I3467" s="30" t="s">
        <v>147</v>
      </c>
      <c r="J3467" s="30" t="s">
        <v>222</v>
      </c>
      <c r="K3467" s="30" t="s">
        <v>138</v>
      </c>
      <c r="L3467" s="30" t="n">
        <v>76</v>
      </c>
      <c r="M3467" s="30" t="n">
        <v>41</v>
      </c>
      <c r="N3467" s="30" t="s">
        <v>127</v>
      </c>
      <c r="O3467" s="30" t="s">
        <v>139</v>
      </c>
      <c r="P3467" s="30" t="s">
        <v>187</v>
      </c>
      <c r="Q3467" s="32" t="n">
        <v>2562.3</v>
      </c>
      <c r="R3467" s="30" t="s">
        <v>130</v>
      </c>
      <c r="S3467" s="30" t="s">
        <v>141</v>
      </c>
      <c r="T3467" s="30" t="n">
        <v>5</v>
      </c>
      <c r="U3467" s="30" t="n">
        <f aca="false">YEAR(E3467)</f>
        <v>2024</v>
      </c>
      <c r="V3467" s="30" t="str">
        <f aca="false">TEXT(E3467,"MMM-YYYY")</f>
        <v>Jul-2024</v>
      </c>
      <c r="W3467" s="30" t="n">
        <f aca="false">MONTH(E3467)</f>
        <v>7</v>
      </c>
      <c r="X3467" s="30" t="str">
        <f aca="false">TEXT(WEEKDAY(E3467,2),"0")&amp;" - "&amp;TEXT(E3467,"dddd")</f>
        <v>2 - Tuesday</v>
      </c>
      <c r="Y3467" s="30" t="str">
        <f aca="false">_xlfn.IFS(C3467&lt;18,"Child (0-17)",C3467&lt;40,"Young Adult (18-39)",C3467&lt;60,"Adult (40-59)",TRUE(),"Senior (60+)")</f>
        <v>Young Adult (18-39)</v>
      </c>
      <c r="Z3467" s="30" t="n">
        <f aca="false">ROUND(G3467-E3467,0)</f>
        <v>1</v>
      </c>
      <c r="AA3467" s="30" t="n">
        <f aca="false">L3467+M3467</f>
        <v>117</v>
      </c>
      <c r="AB3467" s="30" t="n">
        <f aca="false">IFERROR(ROUND(Q3467/AA3467,2),0)</f>
        <v>21.9</v>
      </c>
      <c r="AC3467" s="30" t="str">
        <f aca="false">IF(AND(K3467="Critical",N3467="No"),"URGENT - No Bed","Normal")</f>
        <v>Normal</v>
      </c>
      <c r="AD3467" s="34" t="n">
        <f aca="false">INDEX(Lookup_Tables!$B$3:$B$12,MATCH(H3467,Lookup_Tables!$A$3:$A$12,0))</f>
        <v>2700000</v>
      </c>
      <c r="AE3467" s="30" t="str">
        <f aca="false">INDEX(Lookup_Tables!$C$3:$C$12,MATCH(H3467,Lookup_Tables!$A$3:$A$12,0))</f>
        <v>Dr. Vikram Singh</v>
      </c>
      <c r="AF3467" s="30" t="str">
        <f aca="false">IFERROR(INDEX(Lookup_Tables!$F$16:$F$45,MATCH(I3467,Lookup_Tables!$E$16:$E$45,0)),"N/A")</f>
        <v>EMP229</v>
      </c>
      <c r="AG3467" s="30" t="n">
        <f aca="false">_xlfn.IFS(R3467="Recovered",4,R3467="Referred",3,R3467="Admitted",2,R3467="Deceased",1,TRUE(),0)</f>
        <v>4</v>
      </c>
      <c r="AH3467" s="30" t="str">
        <f aca="false">IF(T3467&gt;=4,"Satisfied",IF(T3467&gt;=3,"Neutral","Needs Improvement"))</f>
        <v>Satisfied</v>
      </c>
    </row>
    <row r="3468" customFormat="false" ht="15" hidden="false" customHeight="false" outlineLevel="0" collapsed="false">
      <c r="A3468" s="27" t="s">
        <v>5850</v>
      </c>
      <c r="B3468" s="27" t="s">
        <v>814</v>
      </c>
      <c r="C3468" s="27" t="n">
        <v>46</v>
      </c>
      <c r="D3468" s="27" t="s">
        <v>121</v>
      </c>
      <c r="E3468" s="28" t="n">
        <v>45474</v>
      </c>
      <c r="F3468" s="27" t="s">
        <v>832</v>
      </c>
      <c r="G3468" s="28" t="n">
        <v>45475</v>
      </c>
      <c r="H3468" s="27" t="s">
        <v>206</v>
      </c>
      <c r="I3468" s="27" t="s">
        <v>207</v>
      </c>
      <c r="J3468" s="27" t="s">
        <v>615</v>
      </c>
      <c r="K3468" s="27" t="s">
        <v>138</v>
      </c>
      <c r="L3468" s="27" t="n">
        <v>28</v>
      </c>
      <c r="M3468" s="27" t="n">
        <v>39</v>
      </c>
      <c r="N3468" s="27" t="s">
        <v>186</v>
      </c>
      <c r="O3468" s="27" t="s">
        <v>139</v>
      </c>
      <c r="P3468" s="27" t="s">
        <v>129</v>
      </c>
      <c r="Q3468" s="29" t="n">
        <v>1719.92</v>
      </c>
      <c r="R3468" s="27" t="s">
        <v>130</v>
      </c>
      <c r="S3468" s="27" t="s">
        <v>223</v>
      </c>
      <c r="T3468" s="27" t="n">
        <v>4</v>
      </c>
      <c r="U3468" s="27" t="n">
        <f aca="false">YEAR(E3468)</f>
        <v>2024</v>
      </c>
      <c r="V3468" s="27" t="str">
        <f aca="false">TEXT(E3468,"MMM-YYYY")</f>
        <v>Jul-2024</v>
      </c>
      <c r="W3468" s="27" t="n">
        <f aca="false">MONTH(E3468)</f>
        <v>7</v>
      </c>
      <c r="X3468" s="27" t="str">
        <f aca="false">TEXT(WEEKDAY(E3468,2),"0")&amp;" - "&amp;TEXT(E3468,"dddd")</f>
        <v>1 - Monday</v>
      </c>
      <c r="Y3468" s="27" t="str">
        <f aca="false">_xlfn.IFS(C3468&lt;18,"Child (0-17)",C3468&lt;40,"Young Adult (18-39)",C3468&lt;60,"Adult (40-59)",TRUE(),"Senior (60+)")</f>
        <v>Adult (40-59)</v>
      </c>
      <c r="Z3468" s="27" t="n">
        <f aca="false">ROUND(G3468-E3468,0)</f>
        <v>1</v>
      </c>
      <c r="AA3468" s="27" t="n">
        <f aca="false">L3468+M3468</f>
        <v>67</v>
      </c>
      <c r="AB3468" s="27" t="n">
        <f aca="false">IFERROR(ROUND(Q3468/AA3468,2),0)</f>
        <v>25.67</v>
      </c>
      <c r="AC3468" s="27" t="str">
        <f aca="false">IF(AND(K3468="Critical",N3468="No"),"URGENT - No Bed","Normal")</f>
        <v>Normal</v>
      </c>
      <c r="AD3468" s="33" t="n">
        <f aca="false">INDEX(Lookup_Tables!$B$3:$B$12,MATCH(H3468,Lookup_Tables!$A$3:$A$12,0))</f>
        <v>2800000</v>
      </c>
      <c r="AE3468" s="27" t="str">
        <f aca="false">INDEX(Lookup_Tables!$C$3:$C$12,MATCH(H3468,Lookup_Tables!$A$3:$A$12,0))</f>
        <v>Dr. Suresh Nair</v>
      </c>
      <c r="AF3468" s="27" t="str">
        <f aca="false">IFERROR(INDEX(Lookup_Tables!$F$16:$F$45,MATCH(I3468,Lookup_Tables!$E$16:$E$45,0)),"N/A")</f>
        <v>EMP209</v>
      </c>
      <c r="AG3468" s="27" t="n">
        <f aca="false">_xlfn.IFS(R3468="Recovered",4,R3468="Referred",3,R3468="Admitted",2,R3468="Deceased",1,TRUE(),0)</f>
        <v>4</v>
      </c>
      <c r="AH3468" s="27" t="str">
        <f aca="false">IF(T3468&gt;=4,"Satisfied",IF(T3468&gt;=3,"Neutral","Needs Improvement"))</f>
        <v>Satisfied</v>
      </c>
    </row>
    <row r="3469" customFormat="false" ht="15" hidden="false" customHeight="false" outlineLevel="0" collapsed="false">
      <c r="A3469" s="30" t="s">
        <v>3754</v>
      </c>
      <c r="B3469" s="30" t="s">
        <v>2237</v>
      </c>
      <c r="C3469" s="30" t="n">
        <v>59</v>
      </c>
      <c r="D3469" s="30" t="s">
        <v>121</v>
      </c>
      <c r="E3469" s="31" t="n">
        <v>45499</v>
      </c>
      <c r="F3469" s="30" t="s">
        <v>195</v>
      </c>
      <c r="G3469" s="31" t="n">
        <v>45501</v>
      </c>
      <c r="H3469" s="30" t="s">
        <v>236</v>
      </c>
      <c r="I3469" s="30" t="s">
        <v>266</v>
      </c>
      <c r="J3469" s="30" t="s">
        <v>287</v>
      </c>
      <c r="K3469" s="30" t="s">
        <v>156</v>
      </c>
      <c r="L3469" s="30" t="n">
        <v>20</v>
      </c>
      <c r="M3469" s="30" t="n">
        <v>67</v>
      </c>
      <c r="N3469" s="30" t="s">
        <v>127</v>
      </c>
      <c r="O3469" s="30" t="s">
        <v>171</v>
      </c>
      <c r="P3469" s="30" t="s">
        <v>140</v>
      </c>
      <c r="Q3469" s="32" t="n">
        <v>3351.23</v>
      </c>
      <c r="R3469" s="30" t="s">
        <v>130</v>
      </c>
      <c r="S3469" s="30" t="s">
        <v>131</v>
      </c>
      <c r="T3469" s="30" t="n">
        <v>4</v>
      </c>
      <c r="U3469" s="30" t="n">
        <f aca="false">YEAR(E3469)</f>
        <v>2024</v>
      </c>
      <c r="V3469" s="30" t="str">
        <f aca="false">TEXT(E3469,"MMM-YYYY")</f>
        <v>Jul-2024</v>
      </c>
      <c r="W3469" s="30" t="n">
        <f aca="false">MONTH(E3469)</f>
        <v>7</v>
      </c>
      <c r="X3469" s="30" t="str">
        <f aca="false">TEXT(WEEKDAY(E3469,2),"0")&amp;" - "&amp;TEXT(E3469,"dddd")</f>
        <v>5 - Friday</v>
      </c>
      <c r="Y3469" s="30" t="str">
        <f aca="false">_xlfn.IFS(C3469&lt;18,"Child (0-17)",C3469&lt;40,"Young Adult (18-39)",C3469&lt;60,"Adult (40-59)",TRUE(),"Senior (60+)")</f>
        <v>Adult (40-59)</v>
      </c>
      <c r="Z3469" s="30" t="n">
        <f aca="false">ROUND(G3469-E3469,0)</f>
        <v>2</v>
      </c>
      <c r="AA3469" s="30" t="n">
        <f aca="false">L3469+M3469</f>
        <v>87</v>
      </c>
      <c r="AB3469" s="30" t="n">
        <f aca="false">IFERROR(ROUND(Q3469/AA3469,2),0)</f>
        <v>38.52</v>
      </c>
      <c r="AC3469" s="30" t="str">
        <f aca="false">IF(AND(K3469="Critical",N3469="No"),"URGENT - No Bed","Normal")</f>
        <v>Normal</v>
      </c>
      <c r="AD3469" s="34" t="n">
        <f aca="false">INDEX(Lookup_Tables!$B$3:$B$12,MATCH(H3469,Lookup_Tables!$A$3:$A$12,0))</f>
        <v>3900000</v>
      </c>
      <c r="AE3469" s="30" t="str">
        <f aca="false">INDEX(Lookup_Tables!$C$3:$C$12,MATCH(H3469,Lookup_Tables!$A$3:$A$12,0))</f>
        <v>Dr. Rina Mehta</v>
      </c>
      <c r="AF3469" s="30" t="str">
        <f aca="false">IFERROR(INDEX(Lookup_Tables!$F$16:$F$45,MATCH(I3469,Lookup_Tables!$E$16:$E$45,0)),"N/A")</f>
        <v>EMP217</v>
      </c>
      <c r="AG3469" s="30" t="n">
        <f aca="false">_xlfn.IFS(R3469="Recovered",4,R3469="Referred",3,R3469="Admitted",2,R3469="Deceased",1,TRUE(),0)</f>
        <v>4</v>
      </c>
      <c r="AH3469" s="30" t="str">
        <f aca="false">IF(T3469&gt;=4,"Satisfied",IF(T3469&gt;=3,"Neutral","Needs Improvement"))</f>
        <v>Satisfied</v>
      </c>
    </row>
    <row r="3470" customFormat="false" ht="15" hidden="false" customHeight="false" outlineLevel="0" collapsed="false">
      <c r="A3470" s="27" t="s">
        <v>259</v>
      </c>
      <c r="B3470" s="27" t="s">
        <v>260</v>
      </c>
      <c r="C3470" s="27" t="n">
        <v>70</v>
      </c>
      <c r="D3470" s="27" t="s">
        <v>121</v>
      </c>
      <c r="E3470" s="28" t="n">
        <v>45356</v>
      </c>
      <c r="F3470" s="27" t="s">
        <v>261</v>
      </c>
      <c r="G3470" s="28" t="n">
        <v>45357</v>
      </c>
      <c r="H3470" s="27" t="s">
        <v>135</v>
      </c>
      <c r="I3470" s="27" t="s">
        <v>136</v>
      </c>
      <c r="J3470" s="27" t="s">
        <v>262</v>
      </c>
      <c r="K3470" s="27" t="s">
        <v>156</v>
      </c>
      <c r="L3470" s="27" t="n">
        <v>30</v>
      </c>
      <c r="M3470" s="27" t="n">
        <v>81</v>
      </c>
      <c r="N3470" s="27" t="s">
        <v>186</v>
      </c>
      <c r="O3470" s="27" t="s">
        <v>149</v>
      </c>
      <c r="P3470" s="27" t="s">
        <v>150</v>
      </c>
      <c r="Q3470" s="29" t="n">
        <v>4232.43</v>
      </c>
      <c r="R3470" s="27" t="s">
        <v>130</v>
      </c>
      <c r="S3470" s="27" t="s">
        <v>131</v>
      </c>
      <c r="T3470" s="27" t="n">
        <v>4</v>
      </c>
      <c r="U3470" s="27" t="n">
        <f aca="false">YEAR(E3470)</f>
        <v>2024</v>
      </c>
      <c r="V3470" s="27" t="str">
        <f aca="false">TEXT(E3470,"MMM-YYYY")</f>
        <v>Mar-2024</v>
      </c>
      <c r="W3470" s="27" t="n">
        <f aca="false">MONTH(E3470)</f>
        <v>3</v>
      </c>
      <c r="X3470" s="27" t="str">
        <f aca="false">TEXT(WEEKDAY(E3470,2),"0")&amp;" - "&amp;TEXT(E3470,"dddd")</f>
        <v>2 - Tuesday</v>
      </c>
      <c r="Y3470" s="27" t="str">
        <f aca="false">_xlfn.IFS(C3470&lt;18,"Child (0-17)",C3470&lt;40,"Young Adult (18-39)",C3470&lt;60,"Adult (40-59)",TRUE(),"Senior (60+)")</f>
        <v>Senior (60+)</v>
      </c>
      <c r="Z3470" s="27" t="n">
        <f aca="false">ROUND(G3470-E3470,0)</f>
        <v>1</v>
      </c>
      <c r="AA3470" s="27" t="n">
        <f aca="false">L3470+M3470</f>
        <v>111</v>
      </c>
      <c r="AB3470" s="27" t="n">
        <f aca="false">IFERROR(ROUND(Q3470/AA3470,2),0)</f>
        <v>38.13</v>
      </c>
      <c r="AC3470" s="27" t="str">
        <f aca="false">IF(AND(K3470="Critical",N3470="No"),"URGENT - No Bed","Normal")</f>
        <v>Normal</v>
      </c>
      <c r="AD3470" s="33" t="n">
        <f aca="false">INDEX(Lookup_Tables!$B$3:$B$12,MATCH(H3470,Lookup_Tables!$A$3:$A$12,0))</f>
        <v>4600000</v>
      </c>
      <c r="AE3470" s="27" t="str">
        <f aca="false">INDEX(Lookup_Tables!$C$3:$C$12,MATCH(H3470,Lookup_Tables!$A$3:$A$12,0))</f>
        <v>Dr. Farhan Khan</v>
      </c>
      <c r="AF3470" s="27" t="str">
        <f aca="false">IFERROR(INDEX(Lookup_Tables!$F$16:$F$45,MATCH(I3470,Lookup_Tables!$E$16:$E$45,0)),"N/A")</f>
        <v>EMP206</v>
      </c>
      <c r="AG3470" s="27" t="n">
        <f aca="false">_xlfn.IFS(R3470="Recovered",4,R3470="Referred",3,R3470="Admitted",2,R3470="Deceased",1,TRUE(),0)</f>
        <v>4</v>
      </c>
      <c r="AH3470" s="27" t="str">
        <f aca="false">IF(T3470&gt;=4,"Satisfied",IF(T3470&gt;=3,"Neutral","Needs Improvement"))</f>
        <v>Satisfied</v>
      </c>
    </row>
    <row r="3471" customFormat="false" ht="15" hidden="false" customHeight="false" outlineLevel="0" collapsed="false">
      <c r="A3471" s="30" t="s">
        <v>2229</v>
      </c>
      <c r="B3471" s="30" t="s">
        <v>2230</v>
      </c>
      <c r="C3471" s="30" t="n">
        <v>33</v>
      </c>
      <c r="D3471" s="30" t="s">
        <v>121</v>
      </c>
      <c r="E3471" s="31" t="n">
        <v>45396</v>
      </c>
      <c r="F3471" s="30" t="s">
        <v>247</v>
      </c>
      <c r="G3471" s="31" t="n">
        <v>45397</v>
      </c>
      <c r="H3471" s="30" t="s">
        <v>161</v>
      </c>
      <c r="I3471" s="30" t="s">
        <v>538</v>
      </c>
      <c r="J3471" s="30" t="s">
        <v>426</v>
      </c>
      <c r="K3471" s="30" t="s">
        <v>126</v>
      </c>
      <c r="L3471" s="30" t="n">
        <v>22</v>
      </c>
      <c r="M3471" s="30" t="n">
        <v>95</v>
      </c>
      <c r="N3471" s="30" t="s">
        <v>186</v>
      </c>
      <c r="O3471" s="30" t="s">
        <v>171</v>
      </c>
      <c r="P3471" s="30" t="s">
        <v>187</v>
      </c>
      <c r="Q3471" s="32" t="n">
        <v>7975.04</v>
      </c>
      <c r="R3471" s="30" t="s">
        <v>130</v>
      </c>
      <c r="S3471" s="30" t="s">
        <v>335</v>
      </c>
      <c r="T3471" s="30" t="n">
        <v>3</v>
      </c>
      <c r="U3471" s="30" t="n">
        <f aca="false">YEAR(E3471)</f>
        <v>2024</v>
      </c>
      <c r="V3471" s="30" t="str">
        <f aca="false">TEXT(E3471,"MMM-YYYY")</f>
        <v>Apr-2024</v>
      </c>
      <c r="W3471" s="30" t="n">
        <f aca="false">MONTH(E3471)</f>
        <v>4</v>
      </c>
      <c r="X3471" s="30" t="str">
        <f aca="false">TEXT(WEEKDAY(E3471,2),"0")&amp;" - "&amp;TEXT(E3471,"dddd")</f>
        <v>7 - Sunday</v>
      </c>
      <c r="Y3471" s="30" t="str">
        <f aca="false">_xlfn.IFS(C3471&lt;18,"Child (0-17)",C3471&lt;40,"Young Adult (18-39)",C3471&lt;60,"Adult (40-59)",TRUE(),"Senior (60+)")</f>
        <v>Young Adult (18-39)</v>
      </c>
      <c r="Z3471" s="30" t="n">
        <f aca="false">ROUND(G3471-E3471,0)</f>
        <v>1</v>
      </c>
      <c r="AA3471" s="30" t="n">
        <f aca="false">L3471+M3471</f>
        <v>117</v>
      </c>
      <c r="AB3471" s="30" t="n">
        <f aca="false">IFERROR(ROUND(Q3471/AA3471,2),0)</f>
        <v>68.16</v>
      </c>
      <c r="AC3471" s="30" t="str">
        <f aca="false">IF(AND(K3471="Critical",N3471="No"),"URGENT - No Bed","Normal")</f>
        <v>Normal</v>
      </c>
      <c r="AD3471" s="34" t="n">
        <f aca="false">INDEX(Lookup_Tables!$B$3:$B$12,MATCH(H3471,Lookup_Tables!$A$3:$A$12,0))</f>
        <v>3600000</v>
      </c>
      <c r="AE3471" s="30" t="str">
        <f aca="false">INDEX(Lookup_Tables!$C$3:$C$12,MATCH(H3471,Lookup_Tables!$A$3:$A$12,0))</f>
        <v>Dr. Sameer Joshi</v>
      </c>
      <c r="AF3471" s="30" t="str">
        <f aca="false">IFERROR(INDEX(Lookup_Tables!$F$16:$F$45,MATCH(I3471,Lookup_Tables!$E$16:$E$45,0)),"N/A")</f>
        <v>EMP221</v>
      </c>
      <c r="AG3471" s="30" t="n">
        <f aca="false">_xlfn.IFS(R3471="Recovered",4,R3471="Referred",3,R3471="Admitted",2,R3471="Deceased",1,TRUE(),0)</f>
        <v>4</v>
      </c>
      <c r="AH3471" s="30" t="str">
        <f aca="false">IF(T3471&gt;=4,"Satisfied",IF(T3471&gt;=3,"Neutral","Needs Improvement"))</f>
        <v>Neutral</v>
      </c>
    </row>
    <row r="3472" customFormat="false" ht="15" hidden="false" customHeight="false" outlineLevel="0" collapsed="false">
      <c r="A3472" s="27" t="s">
        <v>2630</v>
      </c>
      <c r="B3472" s="27" t="s">
        <v>337</v>
      </c>
      <c r="C3472" s="27" t="n">
        <v>33</v>
      </c>
      <c r="D3472" s="27" t="s">
        <v>181</v>
      </c>
      <c r="E3472" s="28" t="n">
        <v>45567</v>
      </c>
      <c r="F3472" s="27" t="s">
        <v>931</v>
      </c>
      <c r="G3472" s="28" t="n">
        <v>45568</v>
      </c>
      <c r="H3472" s="27" t="s">
        <v>183</v>
      </c>
      <c r="I3472" s="27" t="s">
        <v>430</v>
      </c>
      <c r="J3472" s="27" t="s">
        <v>476</v>
      </c>
      <c r="K3472" s="27" t="s">
        <v>138</v>
      </c>
      <c r="L3472" s="27" t="n">
        <v>66</v>
      </c>
      <c r="M3472" s="27" t="n">
        <v>34</v>
      </c>
      <c r="N3472" s="27" t="s">
        <v>127</v>
      </c>
      <c r="O3472" s="27" t="s">
        <v>139</v>
      </c>
      <c r="P3472" s="27" t="s">
        <v>140</v>
      </c>
      <c r="Q3472" s="29" t="n">
        <v>2754.89</v>
      </c>
      <c r="R3472" s="27" t="s">
        <v>130</v>
      </c>
      <c r="S3472" s="27" t="s">
        <v>223</v>
      </c>
      <c r="T3472" s="27" t="n">
        <v>5</v>
      </c>
      <c r="U3472" s="27" t="n">
        <f aca="false">YEAR(E3472)</f>
        <v>2024</v>
      </c>
      <c r="V3472" s="27" t="str">
        <f aca="false">TEXT(E3472,"MMM-YYYY")</f>
        <v>Oct-2024</v>
      </c>
      <c r="W3472" s="27" t="n">
        <f aca="false">MONTH(E3472)</f>
        <v>10</v>
      </c>
      <c r="X3472" s="27" t="str">
        <f aca="false">TEXT(WEEKDAY(E3472,2),"0")&amp;" - "&amp;TEXT(E3472,"dddd")</f>
        <v>3 - Wednesday</v>
      </c>
      <c r="Y3472" s="27" t="str">
        <f aca="false">_xlfn.IFS(C3472&lt;18,"Child (0-17)",C3472&lt;40,"Young Adult (18-39)",C3472&lt;60,"Adult (40-59)",TRUE(),"Senior (60+)")</f>
        <v>Young Adult (18-39)</v>
      </c>
      <c r="Z3472" s="27" t="n">
        <f aca="false">ROUND(G3472-E3472,0)</f>
        <v>1</v>
      </c>
      <c r="AA3472" s="27" t="n">
        <f aca="false">L3472+M3472</f>
        <v>100</v>
      </c>
      <c r="AB3472" s="27" t="n">
        <f aca="false">IFERROR(ROUND(Q3472/AA3472,2),0)</f>
        <v>27.55</v>
      </c>
      <c r="AC3472" s="27" t="str">
        <f aca="false">IF(AND(K3472="Critical",N3472="No"),"URGENT - No Bed","Normal")</f>
        <v>Normal</v>
      </c>
      <c r="AD3472" s="33" t="n">
        <f aca="false">INDEX(Lookup_Tables!$B$3:$B$12,MATCH(H3472,Lookup_Tables!$A$3:$A$12,0))</f>
        <v>3100000</v>
      </c>
      <c r="AE3472" s="27" t="str">
        <f aca="false">INDEX(Lookup_Tables!$C$3:$C$12,MATCH(H3472,Lookup_Tables!$A$3:$A$12,0))</f>
        <v>Dr. Kavita Rao</v>
      </c>
      <c r="AF3472" s="27" t="str">
        <f aca="false">IFERROR(INDEX(Lookup_Tables!$F$16:$F$45,MATCH(I3472,Lookup_Tables!$E$16:$E$45,0)),"N/A")</f>
        <v>EMP224</v>
      </c>
      <c r="AG3472" s="27" t="n">
        <f aca="false">_xlfn.IFS(R3472="Recovered",4,R3472="Referred",3,R3472="Admitted",2,R3472="Deceased",1,TRUE(),0)</f>
        <v>4</v>
      </c>
      <c r="AH3472" s="27" t="str">
        <f aca="false">IF(T3472&gt;=4,"Satisfied",IF(T3472&gt;=3,"Neutral","Needs Improvement"))</f>
        <v>Satisfied</v>
      </c>
    </row>
    <row r="3473" customFormat="false" ht="15" hidden="false" customHeight="false" outlineLevel="0" collapsed="false">
      <c r="A3473" s="30" t="s">
        <v>5758</v>
      </c>
      <c r="B3473" s="30" t="s">
        <v>1734</v>
      </c>
      <c r="C3473" s="30" t="n">
        <v>67</v>
      </c>
      <c r="D3473" s="30" t="s">
        <v>121</v>
      </c>
      <c r="E3473" s="31" t="n">
        <v>45587</v>
      </c>
      <c r="F3473" s="30" t="s">
        <v>211</v>
      </c>
      <c r="G3473" s="31" t="n">
        <v>45587</v>
      </c>
      <c r="H3473" s="30" t="s">
        <v>183</v>
      </c>
      <c r="I3473" s="30" t="s">
        <v>184</v>
      </c>
      <c r="J3473" s="30" t="s">
        <v>476</v>
      </c>
      <c r="K3473" s="30" t="s">
        <v>138</v>
      </c>
      <c r="L3473" s="30" t="n">
        <v>22</v>
      </c>
      <c r="M3473" s="30" t="n">
        <v>44</v>
      </c>
      <c r="N3473" s="30" t="s">
        <v>127</v>
      </c>
      <c r="O3473" s="30" t="s">
        <v>171</v>
      </c>
      <c r="P3473" s="30" t="s">
        <v>129</v>
      </c>
      <c r="Q3473" s="32" t="n">
        <v>2756.83</v>
      </c>
      <c r="R3473" s="30" t="s">
        <v>130</v>
      </c>
      <c r="S3473" s="30" t="s">
        <v>335</v>
      </c>
      <c r="T3473" s="30" t="n">
        <v>5</v>
      </c>
      <c r="U3473" s="30" t="n">
        <f aca="false">YEAR(E3473)</f>
        <v>2024</v>
      </c>
      <c r="V3473" s="30" t="str">
        <f aca="false">TEXT(E3473,"MMM-YYYY")</f>
        <v>Oct-2024</v>
      </c>
      <c r="W3473" s="30" t="n">
        <f aca="false">MONTH(E3473)</f>
        <v>10</v>
      </c>
      <c r="X3473" s="30" t="str">
        <f aca="false">TEXT(WEEKDAY(E3473,2),"0")&amp;" - "&amp;TEXT(E3473,"dddd")</f>
        <v>2 - Tuesday</v>
      </c>
      <c r="Y3473" s="30" t="str">
        <f aca="false">_xlfn.IFS(C3473&lt;18,"Child (0-17)",C3473&lt;40,"Young Adult (18-39)",C3473&lt;60,"Adult (40-59)",TRUE(),"Senior (60+)")</f>
        <v>Senior (60+)</v>
      </c>
      <c r="Z3473" s="30" t="n">
        <f aca="false">ROUND(G3473-E3473,0)</f>
        <v>0</v>
      </c>
      <c r="AA3473" s="30" t="n">
        <f aca="false">L3473+M3473</f>
        <v>66</v>
      </c>
      <c r="AB3473" s="30" t="n">
        <f aca="false">IFERROR(ROUND(Q3473/AA3473,2),0)</f>
        <v>41.77</v>
      </c>
      <c r="AC3473" s="30" t="str">
        <f aca="false">IF(AND(K3473="Critical",N3473="No"),"URGENT - No Bed","Normal")</f>
        <v>Normal</v>
      </c>
      <c r="AD3473" s="34" t="n">
        <f aca="false">INDEX(Lookup_Tables!$B$3:$B$12,MATCH(H3473,Lookup_Tables!$A$3:$A$12,0))</f>
        <v>3100000</v>
      </c>
      <c r="AE3473" s="30" t="str">
        <f aca="false">INDEX(Lookup_Tables!$C$3:$C$12,MATCH(H3473,Lookup_Tables!$A$3:$A$12,0))</f>
        <v>Dr. Kavita Rao</v>
      </c>
      <c r="AF3473" s="30" t="str">
        <f aca="false">IFERROR(INDEX(Lookup_Tables!$F$16:$F$45,MATCH(I3473,Lookup_Tables!$E$16:$E$45,0)),"N/A")</f>
        <v>EMP226</v>
      </c>
      <c r="AG3473" s="30" t="n">
        <f aca="false">_xlfn.IFS(R3473="Recovered",4,R3473="Referred",3,R3473="Admitted",2,R3473="Deceased",1,TRUE(),0)</f>
        <v>4</v>
      </c>
      <c r="AH3473" s="30" t="str">
        <f aca="false">IF(T3473&gt;=4,"Satisfied",IF(T3473&gt;=3,"Neutral","Needs Improvement"))</f>
        <v>Satisfied</v>
      </c>
    </row>
    <row r="3474" customFormat="false" ht="15" hidden="false" customHeight="false" outlineLevel="0" collapsed="false">
      <c r="A3474" s="27" t="s">
        <v>2206</v>
      </c>
      <c r="B3474" s="27" t="s">
        <v>2207</v>
      </c>
      <c r="C3474" s="27" t="n">
        <v>6</v>
      </c>
      <c r="D3474" s="27" t="s">
        <v>121</v>
      </c>
      <c r="E3474" s="28" t="n">
        <v>45641</v>
      </c>
      <c r="F3474" s="27" t="s">
        <v>669</v>
      </c>
      <c r="G3474" s="28" t="n">
        <v>45643</v>
      </c>
      <c r="H3474" s="27" t="s">
        <v>161</v>
      </c>
      <c r="I3474" s="27" t="s">
        <v>162</v>
      </c>
      <c r="J3474" s="27" t="s">
        <v>258</v>
      </c>
      <c r="K3474" s="27" t="s">
        <v>156</v>
      </c>
      <c r="L3474" s="27" t="n">
        <v>50</v>
      </c>
      <c r="M3474" s="27" t="n">
        <v>74</v>
      </c>
      <c r="N3474" s="27" t="s">
        <v>186</v>
      </c>
      <c r="O3474" s="27" t="s">
        <v>128</v>
      </c>
      <c r="P3474" s="27" t="s">
        <v>150</v>
      </c>
      <c r="Q3474" s="29" t="n">
        <v>4919.28</v>
      </c>
      <c r="R3474" s="27" t="s">
        <v>268</v>
      </c>
      <c r="S3474" s="27" t="s">
        <v>197</v>
      </c>
      <c r="T3474" s="27" t="n">
        <v>4</v>
      </c>
      <c r="U3474" s="27" t="n">
        <f aca="false">YEAR(E3474)</f>
        <v>2024</v>
      </c>
      <c r="V3474" s="27" t="str">
        <f aca="false">TEXT(E3474,"MMM-YYYY")</f>
        <v>Dec-2024</v>
      </c>
      <c r="W3474" s="27" t="n">
        <f aca="false">MONTH(E3474)</f>
        <v>12</v>
      </c>
      <c r="X3474" s="27" t="str">
        <f aca="false">TEXT(WEEKDAY(E3474,2),"0")&amp;" - "&amp;TEXT(E3474,"dddd")</f>
        <v>7 - Sunday</v>
      </c>
      <c r="Y3474" s="27" t="str">
        <f aca="false">_xlfn.IFS(C3474&lt;18,"Child (0-17)",C3474&lt;40,"Young Adult (18-39)",C3474&lt;60,"Adult (40-59)",TRUE(),"Senior (60+)")</f>
        <v>Child (0-17)</v>
      </c>
      <c r="Z3474" s="27" t="n">
        <f aca="false">ROUND(G3474-E3474,0)</f>
        <v>2</v>
      </c>
      <c r="AA3474" s="27" t="n">
        <f aca="false">L3474+M3474</f>
        <v>124</v>
      </c>
      <c r="AB3474" s="27" t="n">
        <f aca="false">IFERROR(ROUND(Q3474/AA3474,2),0)</f>
        <v>39.67</v>
      </c>
      <c r="AC3474" s="27" t="str">
        <f aca="false">IF(AND(K3474="Critical",N3474="No"),"URGENT - No Bed","Normal")</f>
        <v>Normal</v>
      </c>
      <c r="AD3474" s="33" t="n">
        <f aca="false">INDEX(Lookup_Tables!$B$3:$B$12,MATCH(H3474,Lookup_Tables!$A$3:$A$12,0))</f>
        <v>3600000</v>
      </c>
      <c r="AE3474" s="27" t="str">
        <f aca="false">INDEX(Lookup_Tables!$C$3:$C$12,MATCH(H3474,Lookup_Tables!$A$3:$A$12,0))</f>
        <v>Dr. Sameer Joshi</v>
      </c>
      <c r="AF3474" s="27" t="str">
        <f aca="false">IFERROR(INDEX(Lookup_Tables!$F$16:$F$45,MATCH(I3474,Lookup_Tables!$E$16:$E$45,0)),"N/A")</f>
        <v>EMP222</v>
      </c>
      <c r="AG3474" s="27" t="n">
        <f aca="false">_xlfn.IFS(R3474="Recovered",4,R3474="Referred",3,R3474="Admitted",2,R3474="Deceased",1,TRUE(),0)</f>
        <v>3</v>
      </c>
      <c r="AH3474" s="27" t="str">
        <f aca="false">IF(T3474&gt;=4,"Satisfied",IF(T3474&gt;=3,"Neutral","Needs Improvement"))</f>
        <v>Satisfied</v>
      </c>
    </row>
    <row r="3475" customFormat="false" ht="15" hidden="false" customHeight="false" outlineLevel="0" collapsed="false">
      <c r="A3475" s="30" t="s">
        <v>4564</v>
      </c>
      <c r="B3475" s="30" t="s">
        <v>774</v>
      </c>
      <c r="C3475" s="30" t="n">
        <v>5</v>
      </c>
      <c r="D3475" s="30" t="s">
        <v>121</v>
      </c>
      <c r="E3475" s="31" t="n">
        <v>45531</v>
      </c>
      <c r="F3475" s="30" t="s">
        <v>730</v>
      </c>
      <c r="G3475" s="31" t="n">
        <v>45534</v>
      </c>
      <c r="H3475" s="30" t="s">
        <v>123</v>
      </c>
      <c r="I3475" s="30" t="s">
        <v>304</v>
      </c>
      <c r="J3475" s="30" t="s">
        <v>125</v>
      </c>
      <c r="K3475" s="30" t="s">
        <v>126</v>
      </c>
      <c r="L3475" s="30" t="n">
        <v>38</v>
      </c>
      <c r="M3475" s="30" t="n">
        <v>80</v>
      </c>
      <c r="N3475" s="30" t="s">
        <v>186</v>
      </c>
      <c r="O3475" s="30" t="s">
        <v>139</v>
      </c>
      <c r="P3475" s="30" t="s">
        <v>140</v>
      </c>
      <c r="Q3475" s="32" t="n">
        <v>6964.32</v>
      </c>
      <c r="R3475" s="30" t="s">
        <v>130</v>
      </c>
      <c r="S3475" s="30" t="s">
        <v>335</v>
      </c>
      <c r="T3475" s="30" t="n">
        <v>5</v>
      </c>
      <c r="U3475" s="30" t="n">
        <f aca="false">YEAR(E3475)</f>
        <v>2024</v>
      </c>
      <c r="V3475" s="30" t="str">
        <f aca="false">TEXT(E3475,"MMM-YYYY")</f>
        <v>Aug-2024</v>
      </c>
      <c r="W3475" s="30" t="n">
        <f aca="false">MONTH(E3475)</f>
        <v>8</v>
      </c>
      <c r="X3475" s="30" t="str">
        <f aca="false">TEXT(WEEKDAY(E3475,2),"0")&amp;" - "&amp;TEXT(E3475,"dddd")</f>
        <v>2 - Tuesday</v>
      </c>
      <c r="Y3475" s="30" t="str">
        <f aca="false">_xlfn.IFS(C3475&lt;18,"Child (0-17)",C3475&lt;40,"Young Adult (18-39)",C3475&lt;60,"Adult (40-59)",TRUE(),"Senior (60+)")</f>
        <v>Child (0-17)</v>
      </c>
      <c r="Z3475" s="30" t="n">
        <f aca="false">ROUND(G3475-E3475,0)</f>
        <v>3</v>
      </c>
      <c r="AA3475" s="30" t="n">
        <f aca="false">L3475+M3475</f>
        <v>118</v>
      </c>
      <c r="AB3475" s="30" t="n">
        <f aca="false">IFERROR(ROUND(Q3475/AA3475,2),0)</f>
        <v>59.02</v>
      </c>
      <c r="AC3475" s="30" t="str">
        <f aca="false">IF(AND(K3475="Critical",N3475="No"),"URGENT - No Bed","Normal")</f>
        <v>Normal</v>
      </c>
      <c r="AD3475" s="34" t="n">
        <f aca="false">INDEX(Lookup_Tables!$B$3:$B$12,MATCH(H3475,Lookup_Tables!$A$3:$A$12,0))</f>
        <v>2200000</v>
      </c>
      <c r="AE3475" s="30" t="str">
        <f aca="false">INDEX(Lookup_Tables!$C$3:$C$12,MATCH(H3475,Lookup_Tables!$A$3:$A$12,0))</f>
        <v>Dr. Rohan Das</v>
      </c>
      <c r="AF3475" s="30" t="str">
        <f aca="false">IFERROR(INDEX(Lookup_Tables!$F$16:$F$45,MATCH(I3475,Lookup_Tables!$E$16:$E$45,0)),"N/A")</f>
        <v>EMP204</v>
      </c>
      <c r="AG3475" s="30" t="n">
        <f aca="false">_xlfn.IFS(R3475="Recovered",4,R3475="Referred",3,R3475="Admitted",2,R3475="Deceased",1,TRUE(),0)</f>
        <v>4</v>
      </c>
      <c r="AH3475" s="30" t="str">
        <f aca="false">IF(T3475&gt;=4,"Satisfied",IF(T3475&gt;=3,"Neutral","Needs Improvement"))</f>
        <v>Satisfied</v>
      </c>
    </row>
    <row r="3476" customFormat="false" ht="15" hidden="false" customHeight="false" outlineLevel="0" collapsed="false">
      <c r="A3476" s="27" t="s">
        <v>1774</v>
      </c>
      <c r="B3476" s="27" t="s">
        <v>1742</v>
      </c>
      <c r="C3476" s="27" t="n">
        <v>34</v>
      </c>
      <c r="D3476" s="27" t="s">
        <v>181</v>
      </c>
      <c r="E3476" s="28" t="n">
        <v>45341</v>
      </c>
      <c r="F3476" s="27" t="s">
        <v>290</v>
      </c>
      <c r="G3476" s="28" t="n">
        <v>45345</v>
      </c>
      <c r="H3476" s="27" t="s">
        <v>242</v>
      </c>
      <c r="I3476" s="27" t="s">
        <v>466</v>
      </c>
      <c r="J3476" s="27" t="s">
        <v>363</v>
      </c>
      <c r="K3476" s="27" t="s">
        <v>126</v>
      </c>
      <c r="L3476" s="27" t="n">
        <v>16</v>
      </c>
      <c r="M3476" s="27" t="n">
        <v>102</v>
      </c>
      <c r="N3476" s="27" t="s">
        <v>186</v>
      </c>
      <c r="O3476" s="27" t="s">
        <v>171</v>
      </c>
      <c r="P3476" s="27" t="s">
        <v>150</v>
      </c>
      <c r="Q3476" s="29" t="n">
        <v>7538.87</v>
      </c>
      <c r="R3476" s="27" t="s">
        <v>130</v>
      </c>
      <c r="S3476" s="27" t="s">
        <v>164</v>
      </c>
      <c r="T3476" s="27" t="n">
        <v>5</v>
      </c>
      <c r="U3476" s="27" t="n">
        <f aca="false">YEAR(E3476)</f>
        <v>2024</v>
      </c>
      <c r="V3476" s="27" t="str">
        <f aca="false">TEXT(E3476,"MMM-YYYY")</f>
        <v>Feb-2024</v>
      </c>
      <c r="W3476" s="27" t="n">
        <f aca="false">MONTH(E3476)</f>
        <v>2</v>
      </c>
      <c r="X3476" s="27" t="str">
        <f aca="false">TEXT(WEEKDAY(E3476,2),"0")&amp;" - "&amp;TEXT(E3476,"dddd")</f>
        <v>1 - Monday</v>
      </c>
      <c r="Y3476" s="27" t="str">
        <f aca="false">_xlfn.IFS(C3476&lt;18,"Child (0-17)",C3476&lt;40,"Young Adult (18-39)",C3476&lt;60,"Adult (40-59)",TRUE(),"Senior (60+)")</f>
        <v>Young Adult (18-39)</v>
      </c>
      <c r="Z3476" s="27" t="n">
        <f aca="false">ROUND(G3476-E3476,0)</f>
        <v>4</v>
      </c>
      <c r="AA3476" s="27" t="n">
        <f aca="false">L3476+M3476</f>
        <v>118</v>
      </c>
      <c r="AB3476" s="27" t="n">
        <f aca="false">IFERROR(ROUND(Q3476/AA3476,2),0)</f>
        <v>63.89</v>
      </c>
      <c r="AC3476" s="27" t="str">
        <f aca="false">IF(AND(K3476="Critical",N3476="No"),"URGENT - No Bed","Normal")</f>
        <v>Normal</v>
      </c>
      <c r="AD3476" s="33" t="n">
        <f aca="false">INDEX(Lookup_Tables!$B$3:$B$12,MATCH(H3476,Lookup_Tables!$A$3:$A$12,0))</f>
        <v>3000000</v>
      </c>
      <c r="AE3476" s="27" t="str">
        <f aca="false">INDEX(Lookup_Tables!$C$3:$C$12,MATCH(H3476,Lookup_Tables!$A$3:$A$12,0))</f>
        <v>Dr. Pooja Iyer</v>
      </c>
      <c r="AF3476" s="27" t="str">
        <f aca="false">IFERROR(INDEX(Lookup_Tables!$F$16:$F$45,MATCH(I3476,Lookup_Tables!$E$16:$E$45,0)),"N/A")</f>
        <v>EMP212</v>
      </c>
      <c r="AG3476" s="27" t="n">
        <f aca="false">_xlfn.IFS(R3476="Recovered",4,R3476="Referred",3,R3476="Admitted",2,R3476="Deceased",1,TRUE(),0)</f>
        <v>4</v>
      </c>
      <c r="AH3476" s="27" t="str">
        <f aca="false">IF(T3476&gt;=4,"Satisfied",IF(T3476&gt;=3,"Neutral","Needs Improvement"))</f>
        <v>Satisfied</v>
      </c>
    </row>
    <row r="3477" customFormat="false" ht="15" hidden="false" customHeight="false" outlineLevel="0" collapsed="false">
      <c r="A3477" s="30" t="s">
        <v>2984</v>
      </c>
      <c r="B3477" s="30" t="s">
        <v>2985</v>
      </c>
      <c r="C3477" s="30" t="n">
        <v>15</v>
      </c>
      <c r="D3477" s="30" t="s">
        <v>121</v>
      </c>
      <c r="E3477" s="31" t="n">
        <v>45499</v>
      </c>
      <c r="F3477" s="30" t="s">
        <v>286</v>
      </c>
      <c r="G3477" s="31" t="n">
        <v>45499</v>
      </c>
      <c r="H3477" s="30" t="s">
        <v>206</v>
      </c>
      <c r="I3477" s="30" t="s">
        <v>232</v>
      </c>
      <c r="J3477" s="30" t="s">
        <v>208</v>
      </c>
      <c r="K3477" s="30" t="s">
        <v>156</v>
      </c>
      <c r="L3477" s="30" t="n">
        <v>69</v>
      </c>
      <c r="M3477" s="30" t="n">
        <v>78</v>
      </c>
      <c r="N3477" s="30" t="s">
        <v>127</v>
      </c>
      <c r="O3477" s="30" t="s">
        <v>128</v>
      </c>
      <c r="P3477" s="30" t="s">
        <v>129</v>
      </c>
      <c r="Q3477" s="32" t="n">
        <v>3587.19</v>
      </c>
      <c r="R3477" s="30" t="s">
        <v>130</v>
      </c>
      <c r="S3477" s="30" t="s">
        <v>178</v>
      </c>
      <c r="T3477" s="30" t="n">
        <v>5</v>
      </c>
      <c r="U3477" s="30" t="n">
        <f aca="false">YEAR(E3477)</f>
        <v>2024</v>
      </c>
      <c r="V3477" s="30" t="str">
        <f aca="false">TEXT(E3477,"MMM-YYYY")</f>
        <v>Jul-2024</v>
      </c>
      <c r="W3477" s="30" t="n">
        <f aca="false">MONTH(E3477)</f>
        <v>7</v>
      </c>
      <c r="X3477" s="30" t="str">
        <f aca="false">TEXT(WEEKDAY(E3477,2),"0")&amp;" - "&amp;TEXT(E3477,"dddd")</f>
        <v>5 - Friday</v>
      </c>
      <c r="Y3477" s="30" t="str">
        <f aca="false">_xlfn.IFS(C3477&lt;18,"Child (0-17)",C3477&lt;40,"Young Adult (18-39)",C3477&lt;60,"Adult (40-59)",TRUE(),"Senior (60+)")</f>
        <v>Child (0-17)</v>
      </c>
      <c r="Z3477" s="30" t="n">
        <f aca="false">ROUND(G3477-E3477,0)</f>
        <v>0</v>
      </c>
      <c r="AA3477" s="30" t="n">
        <f aca="false">L3477+M3477</f>
        <v>147</v>
      </c>
      <c r="AB3477" s="30" t="n">
        <f aca="false">IFERROR(ROUND(Q3477/AA3477,2),0)</f>
        <v>24.4</v>
      </c>
      <c r="AC3477" s="30" t="str">
        <f aca="false">IF(AND(K3477="Critical",N3477="No"),"URGENT - No Bed","Normal")</f>
        <v>Normal</v>
      </c>
      <c r="AD3477" s="34" t="n">
        <f aca="false">INDEX(Lookup_Tables!$B$3:$B$12,MATCH(H3477,Lookup_Tables!$A$3:$A$12,0))</f>
        <v>2800000</v>
      </c>
      <c r="AE3477" s="30" t="str">
        <f aca="false">INDEX(Lookup_Tables!$C$3:$C$12,MATCH(H3477,Lookup_Tables!$A$3:$A$12,0))</f>
        <v>Dr. Suresh Nair</v>
      </c>
      <c r="AF3477" s="30" t="str">
        <f aca="false">IFERROR(INDEX(Lookup_Tables!$F$16:$F$45,MATCH(I3477,Lookup_Tables!$E$16:$E$45,0)),"N/A")</f>
        <v>EMP210</v>
      </c>
      <c r="AG3477" s="30" t="n">
        <f aca="false">_xlfn.IFS(R3477="Recovered",4,R3477="Referred",3,R3477="Admitted",2,R3477="Deceased",1,TRUE(),0)</f>
        <v>4</v>
      </c>
      <c r="AH3477" s="30" t="str">
        <f aca="false">IF(T3477&gt;=4,"Satisfied",IF(T3477&gt;=3,"Neutral","Needs Improvement"))</f>
        <v>Satisfied</v>
      </c>
    </row>
    <row r="3478" customFormat="false" ht="15" hidden="false" customHeight="false" outlineLevel="0" collapsed="false">
      <c r="A3478" s="27" t="s">
        <v>5592</v>
      </c>
      <c r="B3478" s="27" t="s">
        <v>4077</v>
      </c>
      <c r="C3478" s="27" t="n">
        <v>12</v>
      </c>
      <c r="D3478" s="27" t="s">
        <v>181</v>
      </c>
      <c r="E3478" s="28" t="n">
        <v>45641</v>
      </c>
      <c r="F3478" s="27" t="s">
        <v>519</v>
      </c>
      <c r="G3478" s="28" t="n">
        <v>45642</v>
      </c>
      <c r="H3478" s="27" t="s">
        <v>206</v>
      </c>
      <c r="I3478" s="27" t="s">
        <v>232</v>
      </c>
      <c r="J3478" s="27" t="s">
        <v>615</v>
      </c>
      <c r="K3478" s="27" t="s">
        <v>138</v>
      </c>
      <c r="L3478" s="27" t="n">
        <v>54</v>
      </c>
      <c r="M3478" s="27" t="n">
        <v>20</v>
      </c>
      <c r="N3478" s="27" t="s">
        <v>127</v>
      </c>
      <c r="O3478" s="27" t="s">
        <v>139</v>
      </c>
      <c r="P3478" s="27" t="s">
        <v>140</v>
      </c>
      <c r="Q3478" s="29" t="n">
        <v>1275.22</v>
      </c>
      <c r="R3478" s="27" t="s">
        <v>130</v>
      </c>
      <c r="S3478" s="27" t="s">
        <v>197</v>
      </c>
      <c r="T3478" s="27" t="n">
        <v>3</v>
      </c>
      <c r="U3478" s="27" t="n">
        <f aca="false">YEAR(E3478)</f>
        <v>2024</v>
      </c>
      <c r="V3478" s="27" t="str">
        <f aca="false">TEXT(E3478,"MMM-YYYY")</f>
        <v>Dec-2024</v>
      </c>
      <c r="W3478" s="27" t="n">
        <f aca="false">MONTH(E3478)</f>
        <v>12</v>
      </c>
      <c r="X3478" s="27" t="str">
        <f aca="false">TEXT(WEEKDAY(E3478,2),"0")&amp;" - "&amp;TEXT(E3478,"dddd")</f>
        <v>7 - Sunday</v>
      </c>
      <c r="Y3478" s="27" t="str">
        <f aca="false">_xlfn.IFS(C3478&lt;18,"Child (0-17)",C3478&lt;40,"Young Adult (18-39)",C3478&lt;60,"Adult (40-59)",TRUE(),"Senior (60+)")</f>
        <v>Child (0-17)</v>
      </c>
      <c r="Z3478" s="27" t="n">
        <f aca="false">ROUND(G3478-E3478,0)</f>
        <v>1</v>
      </c>
      <c r="AA3478" s="27" t="n">
        <f aca="false">L3478+M3478</f>
        <v>74</v>
      </c>
      <c r="AB3478" s="27" t="n">
        <f aca="false">IFERROR(ROUND(Q3478/AA3478,2),0)</f>
        <v>17.23</v>
      </c>
      <c r="AC3478" s="27" t="str">
        <f aca="false">IF(AND(K3478="Critical",N3478="No"),"URGENT - No Bed","Normal")</f>
        <v>Normal</v>
      </c>
      <c r="AD3478" s="33" t="n">
        <f aca="false">INDEX(Lookup_Tables!$B$3:$B$12,MATCH(H3478,Lookup_Tables!$A$3:$A$12,0))</f>
        <v>2800000</v>
      </c>
      <c r="AE3478" s="27" t="str">
        <f aca="false">INDEX(Lookup_Tables!$C$3:$C$12,MATCH(H3478,Lookup_Tables!$A$3:$A$12,0))</f>
        <v>Dr. Suresh Nair</v>
      </c>
      <c r="AF3478" s="27" t="str">
        <f aca="false">IFERROR(INDEX(Lookup_Tables!$F$16:$F$45,MATCH(I3478,Lookup_Tables!$E$16:$E$45,0)),"N/A")</f>
        <v>EMP210</v>
      </c>
      <c r="AG3478" s="27" t="n">
        <f aca="false">_xlfn.IFS(R3478="Recovered",4,R3478="Referred",3,R3478="Admitted",2,R3478="Deceased",1,TRUE(),0)</f>
        <v>4</v>
      </c>
      <c r="AH3478" s="27" t="str">
        <f aca="false">IF(T3478&gt;=4,"Satisfied",IF(T3478&gt;=3,"Neutral","Needs Improvement"))</f>
        <v>Neutral</v>
      </c>
    </row>
    <row r="3479" customFormat="false" ht="15" hidden="false" customHeight="false" outlineLevel="0" collapsed="false">
      <c r="A3479" s="30" t="s">
        <v>5062</v>
      </c>
      <c r="B3479" s="30" t="s">
        <v>2524</v>
      </c>
      <c r="C3479" s="30" t="n">
        <v>22</v>
      </c>
      <c r="D3479" s="30" t="s">
        <v>121</v>
      </c>
      <c r="E3479" s="31" t="n">
        <v>45559</v>
      </c>
      <c r="F3479" s="30" t="s">
        <v>582</v>
      </c>
      <c r="G3479" s="31" t="n">
        <v>45571</v>
      </c>
      <c r="H3479" s="30" t="s">
        <v>146</v>
      </c>
      <c r="I3479" s="30" t="s">
        <v>309</v>
      </c>
      <c r="J3479" s="30" t="s">
        <v>244</v>
      </c>
      <c r="K3479" s="30" t="s">
        <v>202</v>
      </c>
      <c r="L3479" s="30" t="n">
        <v>5</v>
      </c>
      <c r="M3479" s="30" t="n">
        <v>101</v>
      </c>
      <c r="N3479" s="30" t="s">
        <v>186</v>
      </c>
      <c r="O3479" s="30" t="s">
        <v>171</v>
      </c>
      <c r="P3479" s="30" t="s">
        <v>140</v>
      </c>
      <c r="Q3479" s="32" t="n">
        <v>16688.29</v>
      </c>
      <c r="R3479" s="30" t="s">
        <v>130</v>
      </c>
      <c r="S3479" s="30" t="s">
        <v>192</v>
      </c>
      <c r="T3479" s="30" t="n">
        <v>2</v>
      </c>
      <c r="U3479" s="30" t="n">
        <f aca="false">YEAR(E3479)</f>
        <v>2024</v>
      </c>
      <c r="V3479" s="30" t="str">
        <f aca="false">TEXT(E3479,"MMM-YYYY")</f>
        <v>Sep-2024</v>
      </c>
      <c r="W3479" s="30" t="n">
        <f aca="false">MONTH(E3479)</f>
        <v>9</v>
      </c>
      <c r="X3479" s="30" t="str">
        <f aca="false">TEXT(WEEKDAY(E3479,2),"0")&amp;" - "&amp;TEXT(E3479,"dddd")</f>
        <v>2 - Tuesday</v>
      </c>
      <c r="Y3479" s="30" t="str">
        <f aca="false">_xlfn.IFS(C3479&lt;18,"Child (0-17)",C3479&lt;40,"Young Adult (18-39)",C3479&lt;60,"Adult (40-59)",TRUE(),"Senior (60+)")</f>
        <v>Young Adult (18-39)</v>
      </c>
      <c r="Z3479" s="30" t="n">
        <f aca="false">ROUND(G3479-E3479,0)</f>
        <v>12</v>
      </c>
      <c r="AA3479" s="30" t="n">
        <f aca="false">L3479+M3479</f>
        <v>106</v>
      </c>
      <c r="AB3479" s="30" t="n">
        <f aca="false">IFERROR(ROUND(Q3479/AA3479,2),0)</f>
        <v>157.44</v>
      </c>
      <c r="AC3479" s="30" t="str">
        <f aca="false">IF(AND(K3479="Critical",N3479="No"),"URGENT - No Bed","Normal")</f>
        <v>Normal</v>
      </c>
      <c r="AD3479" s="34" t="n">
        <f aca="false">INDEX(Lookup_Tables!$B$3:$B$12,MATCH(H3479,Lookup_Tables!$A$3:$A$12,0))</f>
        <v>2700000</v>
      </c>
      <c r="AE3479" s="30" t="str">
        <f aca="false">INDEX(Lookup_Tables!$C$3:$C$12,MATCH(H3479,Lookup_Tables!$A$3:$A$12,0))</f>
        <v>Dr. Vikram Singh</v>
      </c>
      <c r="AF3479" s="30" t="str">
        <f aca="false">IFERROR(INDEX(Lookup_Tables!$F$16:$F$45,MATCH(I3479,Lookup_Tables!$E$16:$E$45,0)),"N/A")</f>
        <v>EMP228</v>
      </c>
      <c r="AG3479" s="30" t="n">
        <f aca="false">_xlfn.IFS(R3479="Recovered",4,R3479="Referred",3,R3479="Admitted",2,R3479="Deceased",1,TRUE(),0)</f>
        <v>4</v>
      </c>
      <c r="AH3479" s="30" t="str">
        <f aca="false">IF(T3479&gt;=4,"Satisfied",IF(T3479&gt;=3,"Neutral","Needs Improvement"))</f>
        <v>Needs Improvement</v>
      </c>
    </row>
    <row r="3480" customFormat="false" ht="15" hidden="false" customHeight="false" outlineLevel="0" collapsed="false">
      <c r="A3480" s="27" t="s">
        <v>3630</v>
      </c>
      <c r="B3480" s="27" t="s">
        <v>3631</v>
      </c>
      <c r="C3480" s="27" t="n">
        <v>43</v>
      </c>
      <c r="D3480" s="27" t="s">
        <v>181</v>
      </c>
      <c r="E3480" s="28" t="n">
        <v>45625</v>
      </c>
      <c r="F3480" s="27" t="s">
        <v>314</v>
      </c>
      <c r="G3480" s="28" t="n">
        <v>45625</v>
      </c>
      <c r="H3480" s="27" t="s">
        <v>146</v>
      </c>
      <c r="I3480" s="27" t="s">
        <v>309</v>
      </c>
      <c r="J3480" s="27" t="s">
        <v>177</v>
      </c>
      <c r="K3480" s="27" t="s">
        <v>138</v>
      </c>
      <c r="L3480" s="27" t="n">
        <v>82</v>
      </c>
      <c r="M3480" s="27" t="n">
        <v>42</v>
      </c>
      <c r="N3480" s="27" t="s">
        <v>127</v>
      </c>
      <c r="O3480" s="27" t="s">
        <v>149</v>
      </c>
      <c r="P3480" s="27" t="s">
        <v>187</v>
      </c>
      <c r="Q3480" s="29" t="n">
        <v>1609</v>
      </c>
      <c r="R3480" s="27" t="s">
        <v>130</v>
      </c>
      <c r="S3480" s="27" t="s">
        <v>335</v>
      </c>
      <c r="T3480" s="27" t="n">
        <v>5</v>
      </c>
      <c r="U3480" s="27" t="n">
        <f aca="false">YEAR(E3480)</f>
        <v>2024</v>
      </c>
      <c r="V3480" s="27" t="str">
        <f aca="false">TEXT(E3480,"MMM-YYYY")</f>
        <v>Nov-2024</v>
      </c>
      <c r="W3480" s="27" t="n">
        <f aca="false">MONTH(E3480)</f>
        <v>11</v>
      </c>
      <c r="X3480" s="27" t="str">
        <f aca="false">TEXT(WEEKDAY(E3480,2),"0")&amp;" - "&amp;TEXT(E3480,"dddd")</f>
        <v>5 - Friday</v>
      </c>
      <c r="Y3480" s="27" t="str">
        <f aca="false">_xlfn.IFS(C3480&lt;18,"Child (0-17)",C3480&lt;40,"Young Adult (18-39)",C3480&lt;60,"Adult (40-59)",TRUE(),"Senior (60+)")</f>
        <v>Adult (40-59)</v>
      </c>
      <c r="Z3480" s="27" t="n">
        <f aca="false">ROUND(G3480-E3480,0)</f>
        <v>0</v>
      </c>
      <c r="AA3480" s="27" t="n">
        <f aca="false">L3480+M3480</f>
        <v>124</v>
      </c>
      <c r="AB3480" s="27" t="n">
        <f aca="false">IFERROR(ROUND(Q3480/AA3480,2),0)</f>
        <v>12.98</v>
      </c>
      <c r="AC3480" s="27" t="str">
        <f aca="false">IF(AND(K3480="Critical",N3480="No"),"URGENT - No Bed","Normal")</f>
        <v>Normal</v>
      </c>
      <c r="AD3480" s="33" t="n">
        <f aca="false">INDEX(Lookup_Tables!$B$3:$B$12,MATCH(H3480,Lookup_Tables!$A$3:$A$12,0))</f>
        <v>2700000</v>
      </c>
      <c r="AE3480" s="27" t="str">
        <f aca="false">INDEX(Lookup_Tables!$C$3:$C$12,MATCH(H3480,Lookup_Tables!$A$3:$A$12,0))</f>
        <v>Dr. Vikram Singh</v>
      </c>
      <c r="AF3480" s="27" t="str">
        <f aca="false">IFERROR(INDEX(Lookup_Tables!$F$16:$F$45,MATCH(I3480,Lookup_Tables!$E$16:$E$45,0)),"N/A")</f>
        <v>EMP228</v>
      </c>
      <c r="AG3480" s="27" t="n">
        <f aca="false">_xlfn.IFS(R3480="Recovered",4,R3480="Referred",3,R3480="Admitted",2,R3480="Deceased",1,TRUE(),0)</f>
        <v>4</v>
      </c>
      <c r="AH3480" s="27" t="str">
        <f aca="false">IF(T3480&gt;=4,"Satisfied",IF(T3480&gt;=3,"Neutral","Needs Improvement"))</f>
        <v>Satisfied</v>
      </c>
    </row>
    <row r="3481" customFormat="false" ht="15" hidden="false" customHeight="false" outlineLevel="0" collapsed="false">
      <c r="A3481" s="30" t="s">
        <v>3854</v>
      </c>
      <c r="B3481" s="30" t="s">
        <v>1974</v>
      </c>
      <c r="C3481" s="30" t="n">
        <v>95</v>
      </c>
      <c r="D3481" s="30" t="s">
        <v>181</v>
      </c>
      <c r="E3481" s="31" t="n">
        <v>45385</v>
      </c>
      <c r="F3481" s="30" t="s">
        <v>2159</v>
      </c>
      <c r="G3481" s="31" t="n">
        <v>45387</v>
      </c>
      <c r="H3481" s="30" t="s">
        <v>161</v>
      </c>
      <c r="I3481" s="30" t="s">
        <v>162</v>
      </c>
      <c r="J3481" s="30" t="s">
        <v>163</v>
      </c>
      <c r="K3481" s="30" t="s">
        <v>202</v>
      </c>
      <c r="L3481" s="30" t="n">
        <v>0</v>
      </c>
      <c r="M3481" s="30" t="n">
        <v>222</v>
      </c>
      <c r="N3481" s="30" t="s">
        <v>186</v>
      </c>
      <c r="O3481" s="30" t="s">
        <v>171</v>
      </c>
      <c r="P3481" s="30" t="s">
        <v>150</v>
      </c>
      <c r="Q3481" s="32" t="n">
        <v>18095.72</v>
      </c>
      <c r="R3481" s="30" t="s">
        <v>462</v>
      </c>
      <c r="S3481" s="30" t="s">
        <v>131</v>
      </c>
      <c r="T3481" s="30" t="n">
        <v>3</v>
      </c>
      <c r="U3481" s="30" t="n">
        <f aca="false">YEAR(E3481)</f>
        <v>2024</v>
      </c>
      <c r="V3481" s="30" t="str">
        <f aca="false">TEXT(E3481,"MMM-YYYY")</f>
        <v>Apr-2024</v>
      </c>
      <c r="W3481" s="30" t="n">
        <f aca="false">MONTH(E3481)</f>
        <v>4</v>
      </c>
      <c r="X3481" s="30" t="str">
        <f aca="false">TEXT(WEEKDAY(E3481,2),"0")&amp;" - "&amp;TEXT(E3481,"dddd")</f>
        <v>3 - Wednesday</v>
      </c>
      <c r="Y3481" s="30" t="str">
        <f aca="false">_xlfn.IFS(C3481&lt;18,"Child (0-17)",C3481&lt;40,"Young Adult (18-39)",C3481&lt;60,"Adult (40-59)",TRUE(),"Senior (60+)")</f>
        <v>Senior (60+)</v>
      </c>
      <c r="Z3481" s="30" t="n">
        <f aca="false">ROUND(G3481-E3481,0)</f>
        <v>2</v>
      </c>
      <c r="AA3481" s="30" t="n">
        <f aca="false">L3481+M3481</f>
        <v>222</v>
      </c>
      <c r="AB3481" s="30" t="n">
        <f aca="false">IFERROR(ROUND(Q3481/AA3481,2),0)</f>
        <v>81.51</v>
      </c>
      <c r="AC3481" s="30" t="str">
        <f aca="false">IF(AND(K3481="Critical",N3481="No"),"URGENT - No Bed","Normal")</f>
        <v>Normal</v>
      </c>
      <c r="AD3481" s="34" t="n">
        <f aca="false">INDEX(Lookup_Tables!$B$3:$B$12,MATCH(H3481,Lookup_Tables!$A$3:$A$12,0))</f>
        <v>3600000</v>
      </c>
      <c r="AE3481" s="30" t="str">
        <f aca="false">INDEX(Lookup_Tables!$C$3:$C$12,MATCH(H3481,Lookup_Tables!$A$3:$A$12,0))</f>
        <v>Dr. Sameer Joshi</v>
      </c>
      <c r="AF3481" s="30" t="str">
        <f aca="false">IFERROR(INDEX(Lookup_Tables!$F$16:$F$45,MATCH(I3481,Lookup_Tables!$E$16:$E$45,0)),"N/A")</f>
        <v>EMP222</v>
      </c>
      <c r="AG3481" s="30" t="n">
        <f aca="false">_xlfn.IFS(R3481="Recovered",4,R3481="Referred",3,R3481="Admitted",2,R3481="Deceased",1,TRUE(),0)</f>
        <v>1</v>
      </c>
      <c r="AH3481" s="30" t="str">
        <f aca="false">IF(T3481&gt;=4,"Satisfied",IF(T3481&gt;=3,"Neutral","Needs Improvement"))</f>
        <v>Neutral</v>
      </c>
    </row>
    <row r="3482" customFormat="false" ht="15" hidden="false" customHeight="false" outlineLevel="0" collapsed="false">
      <c r="A3482" s="27" t="s">
        <v>6110</v>
      </c>
      <c r="B3482" s="27" t="s">
        <v>3621</v>
      </c>
      <c r="C3482" s="27" t="n">
        <v>64</v>
      </c>
      <c r="D3482" s="27" t="s">
        <v>121</v>
      </c>
      <c r="E3482" s="28" t="n">
        <v>45571</v>
      </c>
      <c r="F3482" s="27" t="s">
        <v>635</v>
      </c>
      <c r="G3482" s="28" t="n">
        <v>45573</v>
      </c>
      <c r="H3482" s="27" t="s">
        <v>183</v>
      </c>
      <c r="I3482" s="27" t="s">
        <v>184</v>
      </c>
      <c r="J3482" s="27" t="s">
        <v>476</v>
      </c>
      <c r="K3482" s="27" t="s">
        <v>156</v>
      </c>
      <c r="L3482" s="27" t="n">
        <v>68</v>
      </c>
      <c r="M3482" s="27" t="n">
        <v>32</v>
      </c>
      <c r="N3482" s="27" t="s">
        <v>127</v>
      </c>
      <c r="O3482" s="27" t="s">
        <v>128</v>
      </c>
      <c r="P3482" s="27" t="s">
        <v>150</v>
      </c>
      <c r="Q3482" s="29" t="n">
        <v>3806.63</v>
      </c>
      <c r="R3482" s="27" t="s">
        <v>130</v>
      </c>
      <c r="S3482" s="27" t="s">
        <v>157</v>
      </c>
      <c r="T3482" s="27" t="n">
        <v>4</v>
      </c>
      <c r="U3482" s="27" t="n">
        <f aca="false">YEAR(E3482)</f>
        <v>2024</v>
      </c>
      <c r="V3482" s="27" t="str">
        <f aca="false">TEXT(E3482,"MMM-YYYY")</f>
        <v>Oct-2024</v>
      </c>
      <c r="W3482" s="27" t="n">
        <f aca="false">MONTH(E3482)</f>
        <v>10</v>
      </c>
      <c r="X3482" s="27" t="str">
        <f aca="false">TEXT(WEEKDAY(E3482,2),"0")&amp;" - "&amp;TEXT(E3482,"dddd")</f>
        <v>7 - Sunday</v>
      </c>
      <c r="Y3482" s="27" t="str">
        <f aca="false">_xlfn.IFS(C3482&lt;18,"Child (0-17)",C3482&lt;40,"Young Adult (18-39)",C3482&lt;60,"Adult (40-59)",TRUE(),"Senior (60+)")</f>
        <v>Senior (60+)</v>
      </c>
      <c r="Z3482" s="27" t="n">
        <f aca="false">ROUND(G3482-E3482,0)</f>
        <v>2</v>
      </c>
      <c r="AA3482" s="27" t="n">
        <f aca="false">L3482+M3482</f>
        <v>100</v>
      </c>
      <c r="AB3482" s="27" t="n">
        <f aca="false">IFERROR(ROUND(Q3482/AA3482,2),0)</f>
        <v>38.07</v>
      </c>
      <c r="AC3482" s="27" t="str">
        <f aca="false">IF(AND(K3482="Critical",N3482="No"),"URGENT - No Bed","Normal")</f>
        <v>Normal</v>
      </c>
      <c r="AD3482" s="33" t="n">
        <f aca="false">INDEX(Lookup_Tables!$B$3:$B$12,MATCH(H3482,Lookup_Tables!$A$3:$A$12,0))</f>
        <v>3100000</v>
      </c>
      <c r="AE3482" s="27" t="str">
        <f aca="false">INDEX(Lookup_Tables!$C$3:$C$12,MATCH(H3482,Lookup_Tables!$A$3:$A$12,0))</f>
        <v>Dr. Kavita Rao</v>
      </c>
      <c r="AF3482" s="27" t="str">
        <f aca="false">IFERROR(INDEX(Lookup_Tables!$F$16:$F$45,MATCH(I3482,Lookup_Tables!$E$16:$E$45,0)),"N/A")</f>
        <v>EMP226</v>
      </c>
      <c r="AG3482" s="27" t="n">
        <f aca="false">_xlfn.IFS(R3482="Recovered",4,R3482="Referred",3,R3482="Admitted",2,R3482="Deceased",1,TRUE(),0)</f>
        <v>4</v>
      </c>
      <c r="AH3482" s="27" t="str">
        <f aca="false">IF(T3482&gt;=4,"Satisfied",IF(T3482&gt;=3,"Neutral","Needs Improvement"))</f>
        <v>Satisfied</v>
      </c>
    </row>
    <row r="3483" customFormat="false" ht="15" hidden="false" customHeight="false" outlineLevel="0" collapsed="false">
      <c r="A3483" s="30" t="s">
        <v>1866</v>
      </c>
      <c r="B3483" s="30" t="s">
        <v>1867</v>
      </c>
      <c r="C3483" s="30" t="n">
        <v>51</v>
      </c>
      <c r="D3483" s="30" t="s">
        <v>181</v>
      </c>
      <c r="E3483" s="31" t="n">
        <v>45581</v>
      </c>
      <c r="F3483" s="30" t="s">
        <v>1084</v>
      </c>
      <c r="G3483" s="31" t="n">
        <v>45583</v>
      </c>
      <c r="H3483" s="30" t="s">
        <v>183</v>
      </c>
      <c r="I3483" s="30" t="s">
        <v>212</v>
      </c>
      <c r="J3483" s="30" t="s">
        <v>185</v>
      </c>
      <c r="K3483" s="30" t="s">
        <v>156</v>
      </c>
      <c r="L3483" s="30" t="n">
        <v>61</v>
      </c>
      <c r="M3483" s="30" t="n">
        <v>69</v>
      </c>
      <c r="N3483" s="30" t="s">
        <v>127</v>
      </c>
      <c r="O3483" s="30" t="s">
        <v>139</v>
      </c>
      <c r="P3483" s="30" t="s">
        <v>129</v>
      </c>
      <c r="Q3483" s="32" t="n">
        <v>4119.01</v>
      </c>
      <c r="R3483" s="30" t="s">
        <v>172</v>
      </c>
      <c r="S3483" s="30" t="s">
        <v>164</v>
      </c>
      <c r="T3483" s="30" t="n">
        <v>3</v>
      </c>
      <c r="U3483" s="30" t="n">
        <f aca="false">YEAR(E3483)</f>
        <v>2024</v>
      </c>
      <c r="V3483" s="30" t="str">
        <f aca="false">TEXT(E3483,"MMM-YYYY")</f>
        <v>Oct-2024</v>
      </c>
      <c r="W3483" s="30" t="n">
        <f aca="false">MONTH(E3483)</f>
        <v>10</v>
      </c>
      <c r="X3483" s="30" t="str">
        <f aca="false">TEXT(WEEKDAY(E3483,2),"0")&amp;" - "&amp;TEXT(E3483,"dddd")</f>
        <v>3 - Wednesday</v>
      </c>
      <c r="Y3483" s="30" t="str">
        <f aca="false">_xlfn.IFS(C3483&lt;18,"Child (0-17)",C3483&lt;40,"Young Adult (18-39)",C3483&lt;60,"Adult (40-59)",TRUE(),"Senior (60+)")</f>
        <v>Adult (40-59)</v>
      </c>
      <c r="Z3483" s="30" t="n">
        <f aca="false">ROUND(G3483-E3483,0)</f>
        <v>2</v>
      </c>
      <c r="AA3483" s="30" t="n">
        <f aca="false">L3483+M3483</f>
        <v>130</v>
      </c>
      <c r="AB3483" s="30" t="n">
        <f aca="false">IFERROR(ROUND(Q3483/AA3483,2),0)</f>
        <v>31.68</v>
      </c>
      <c r="AC3483" s="30" t="str">
        <f aca="false">IF(AND(K3483="Critical",N3483="No"),"URGENT - No Bed","Normal")</f>
        <v>Normal</v>
      </c>
      <c r="AD3483" s="34" t="n">
        <f aca="false">INDEX(Lookup_Tables!$B$3:$B$12,MATCH(H3483,Lookup_Tables!$A$3:$A$12,0))</f>
        <v>3100000</v>
      </c>
      <c r="AE3483" s="30" t="str">
        <f aca="false">INDEX(Lookup_Tables!$C$3:$C$12,MATCH(H3483,Lookup_Tables!$A$3:$A$12,0))</f>
        <v>Dr. Kavita Rao</v>
      </c>
      <c r="AF3483" s="30" t="str">
        <f aca="false">IFERROR(INDEX(Lookup_Tables!$F$16:$F$45,MATCH(I3483,Lookup_Tables!$E$16:$E$45,0)),"N/A")</f>
        <v>EMP225</v>
      </c>
      <c r="AG3483" s="30" t="n">
        <f aca="false">_xlfn.IFS(R3483="Recovered",4,R3483="Referred",3,R3483="Admitted",2,R3483="Deceased",1,TRUE(),0)</f>
        <v>2</v>
      </c>
      <c r="AH3483" s="30" t="str">
        <f aca="false">IF(T3483&gt;=4,"Satisfied",IF(T3483&gt;=3,"Neutral","Needs Improvement"))</f>
        <v>Neutral</v>
      </c>
    </row>
    <row r="3484" customFormat="false" ht="15" hidden="false" customHeight="false" outlineLevel="0" collapsed="false">
      <c r="A3484" s="27" t="s">
        <v>6602</v>
      </c>
      <c r="B3484" s="27" t="s">
        <v>6276</v>
      </c>
      <c r="C3484" s="27" t="n">
        <v>45</v>
      </c>
      <c r="D3484" s="27" t="s">
        <v>121</v>
      </c>
      <c r="E3484" s="28" t="n">
        <v>45450</v>
      </c>
      <c r="F3484" s="27" t="s">
        <v>725</v>
      </c>
      <c r="G3484" s="28" t="n">
        <v>45450</v>
      </c>
      <c r="H3484" s="27" t="s">
        <v>135</v>
      </c>
      <c r="I3484" s="27" t="s">
        <v>278</v>
      </c>
      <c r="J3484" s="27" t="s">
        <v>252</v>
      </c>
      <c r="K3484" s="27" t="s">
        <v>138</v>
      </c>
      <c r="L3484" s="27" t="n">
        <v>83</v>
      </c>
      <c r="M3484" s="27" t="n">
        <v>30</v>
      </c>
      <c r="N3484" s="27" t="s">
        <v>127</v>
      </c>
      <c r="O3484" s="27" t="s">
        <v>149</v>
      </c>
      <c r="P3484" s="27" t="s">
        <v>150</v>
      </c>
      <c r="Q3484" s="29" t="n">
        <v>2493.38</v>
      </c>
      <c r="R3484" s="27" t="s">
        <v>130</v>
      </c>
      <c r="S3484" s="27" t="s">
        <v>178</v>
      </c>
      <c r="T3484" s="27" t="n">
        <v>5</v>
      </c>
      <c r="U3484" s="27" t="n">
        <f aca="false">YEAR(E3484)</f>
        <v>2024</v>
      </c>
      <c r="V3484" s="27" t="str">
        <f aca="false">TEXT(E3484,"MMM-YYYY")</f>
        <v>Jun-2024</v>
      </c>
      <c r="W3484" s="27" t="n">
        <f aca="false">MONTH(E3484)</f>
        <v>6</v>
      </c>
      <c r="X3484" s="27" t="str">
        <f aca="false">TEXT(WEEKDAY(E3484,2),"0")&amp;" - "&amp;TEXT(E3484,"dddd")</f>
        <v>5 - Friday</v>
      </c>
      <c r="Y3484" s="27" t="str">
        <f aca="false">_xlfn.IFS(C3484&lt;18,"Child (0-17)",C3484&lt;40,"Young Adult (18-39)",C3484&lt;60,"Adult (40-59)",TRUE(),"Senior (60+)")</f>
        <v>Adult (40-59)</v>
      </c>
      <c r="Z3484" s="27" t="n">
        <f aca="false">ROUND(G3484-E3484,0)</f>
        <v>0</v>
      </c>
      <c r="AA3484" s="27" t="n">
        <f aca="false">L3484+M3484</f>
        <v>113</v>
      </c>
      <c r="AB3484" s="27" t="n">
        <f aca="false">IFERROR(ROUND(Q3484/AA3484,2),0)</f>
        <v>22.07</v>
      </c>
      <c r="AC3484" s="27" t="str">
        <f aca="false">IF(AND(K3484="Critical",N3484="No"),"URGENT - No Bed","Normal")</f>
        <v>Normal</v>
      </c>
      <c r="AD3484" s="33" t="n">
        <f aca="false">INDEX(Lookup_Tables!$B$3:$B$12,MATCH(H3484,Lookup_Tables!$A$3:$A$12,0))</f>
        <v>4600000</v>
      </c>
      <c r="AE3484" s="27" t="str">
        <f aca="false">INDEX(Lookup_Tables!$C$3:$C$12,MATCH(H3484,Lookup_Tables!$A$3:$A$12,0))</f>
        <v>Dr. Farhan Khan</v>
      </c>
      <c r="AF3484" s="27" t="str">
        <f aca="false">IFERROR(INDEX(Lookup_Tables!$F$16:$F$45,MATCH(I3484,Lookup_Tables!$E$16:$E$45,0)),"N/A")</f>
        <v>EMP208</v>
      </c>
      <c r="AG3484" s="27" t="n">
        <f aca="false">_xlfn.IFS(R3484="Recovered",4,R3484="Referred",3,R3484="Admitted",2,R3484="Deceased",1,TRUE(),0)</f>
        <v>4</v>
      </c>
      <c r="AH3484" s="27" t="str">
        <f aca="false">IF(T3484&gt;=4,"Satisfied",IF(T3484&gt;=3,"Neutral","Needs Improvement"))</f>
        <v>Satisfied</v>
      </c>
    </row>
    <row r="3485" customFormat="false" ht="15" hidden="false" customHeight="false" outlineLevel="0" collapsed="false">
      <c r="A3485" s="30" t="s">
        <v>3930</v>
      </c>
      <c r="B3485" s="30" t="s">
        <v>1925</v>
      </c>
      <c r="C3485" s="30" t="n">
        <v>30</v>
      </c>
      <c r="D3485" s="30" t="s">
        <v>121</v>
      </c>
      <c r="E3485" s="31" t="n">
        <v>45560</v>
      </c>
      <c r="F3485" s="30" t="s">
        <v>511</v>
      </c>
      <c r="G3485" s="31" t="n">
        <v>45563</v>
      </c>
      <c r="H3485" s="30" t="s">
        <v>236</v>
      </c>
      <c r="I3485" s="30" t="s">
        <v>323</v>
      </c>
      <c r="J3485" s="30" t="s">
        <v>267</v>
      </c>
      <c r="K3485" s="30" t="s">
        <v>156</v>
      </c>
      <c r="L3485" s="30" t="n">
        <v>30</v>
      </c>
      <c r="M3485" s="30" t="n">
        <v>82</v>
      </c>
      <c r="N3485" s="30" t="s">
        <v>186</v>
      </c>
      <c r="O3485" s="30" t="s">
        <v>171</v>
      </c>
      <c r="P3485" s="30" t="s">
        <v>187</v>
      </c>
      <c r="Q3485" s="32" t="n">
        <v>4436.44</v>
      </c>
      <c r="R3485" s="30" t="s">
        <v>130</v>
      </c>
      <c r="S3485" s="30" t="s">
        <v>223</v>
      </c>
      <c r="T3485" s="30" t="n">
        <v>4</v>
      </c>
      <c r="U3485" s="30" t="n">
        <f aca="false">YEAR(E3485)</f>
        <v>2024</v>
      </c>
      <c r="V3485" s="30" t="str">
        <f aca="false">TEXT(E3485,"MMM-YYYY")</f>
        <v>Sep-2024</v>
      </c>
      <c r="W3485" s="30" t="n">
        <f aca="false">MONTH(E3485)</f>
        <v>9</v>
      </c>
      <c r="X3485" s="30" t="str">
        <f aca="false">TEXT(WEEKDAY(E3485,2),"0")&amp;" - "&amp;TEXT(E3485,"dddd")</f>
        <v>3 - Wednesday</v>
      </c>
      <c r="Y3485" s="30" t="str">
        <f aca="false">_xlfn.IFS(C3485&lt;18,"Child (0-17)",C3485&lt;40,"Young Adult (18-39)",C3485&lt;60,"Adult (40-59)",TRUE(),"Senior (60+)")</f>
        <v>Young Adult (18-39)</v>
      </c>
      <c r="Z3485" s="30" t="n">
        <f aca="false">ROUND(G3485-E3485,0)</f>
        <v>3</v>
      </c>
      <c r="AA3485" s="30" t="n">
        <f aca="false">L3485+M3485</f>
        <v>112</v>
      </c>
      <c r="AB3485" s="30" t="n">
        <f aca="false">IFERROR(ROUND(Q3485/AA3485,2),0)</f>
        <v>39.61</v>
      </c>
      <c r="AC3485" s="30" t="str">
        <f aca="false">IF(AND(K3485="Critical",N3485="No"),"URGENT - No Bed","Normal")</f>
        <v>Normal</v>
      </c>
      <c r="AD3485" s="34" t="n">
        <f aca="false">INDEX(Lookup_Tables!$B$3:$B$12,MATCH(H3485,Lookup_Tables!$A$3:$A$12,0))</f>
        <v>3900000</v>
      </c>
      <c r="AE3485" s="30" t="str">
        <f aca="false">INDEX(Lookup_Tables!$C$3:$C$12,MATCH(H3485,Lookup_Tables!$A$3:$A$12,0))</f>
        <v>Dr. Rina Mehta</v>
      </c>
      <c r="AF3485" s="30" t="str">
        <f aca="false">IFERROR(INDEX(Lookup_Tables!$F$16:$F$45,MATCH(I3485,Lookup_Tables!$E$16:$E$45,0)),"N/A")</f>
        <v>EMP216</v>
      </c>
      <c r="AG3485" s="30" t="n">
        <f aca="false">_xlfn.IFS(R3485="Recovered",4,R3485="Referred",3,R3485="Admitted",2,R3485="Deceased",1,TRUE(),0)</f>
        <v>4</v>
      </c>
      <c r="AH3485" s="30" t="str">
        <f aca="false">IF(T3485&gt;=4,"Satisfied",IF(T3485&gt;=3,"Neutral","Needs Improvement"))</f>
        <v>Satisfied</v>
      </c>
    </row>
    <row r="3486" customFormat="false" ht="15" hidden="false" customHeight="false" outlineLevel="0" collapsed="false">
      <c r="A3486" s="27" t="s">
        <v>5362</v>
      </c>
      <c r="B3486" s="27" t="s">
        <v>5363</v>
      </c>
      <c r="C3486" s="27" t="n">
        <v>40</v>
      </c>
      <c r="D3486" s="27" t="s">
        <v>181</v>
      </c>
      <c r="E3486" s="28" t="n">
        <v>45380</v>
      </c>
      <c r="F3486" s="27" t="s">
        <v>823</v>
      </c>
      <c r="G3486" s="28" t="n">
        <v>45382</v>
      </c>
      <c r="H3486" s="27" t="s">
        <v>123</v>
      </c>
      <c r="I3486" s="27" t="s">
        <v>304</v>
      </c>
      <c r="J3486" s="27" t="s">
        <v>125</v>
      </c>
      <c r="K3486" s="27" t="s">
        <v>156</v>
      </c>
      <c r="L3486" s="27" t="n">
        <v>57</v>
      </c>
      <c r="M3486" s="27" t="n">
        <v>66</v>
      </c>
      <c r="N3486" s="27" t="s">
        <v>186</v>
      </c>
      <c r="O3486" s="27" t="s">
        <v>149</v>
      </c>
      <c r="P3486" s="27" t="s">
        <v>150</v>
      </c>
      <c r="Q3486" s="29" t="n">
        <v>4757.69</v>
      </c>
      <c r="R3486" s="27" t="s">
        <v>268</v>
      </c>
      <c r="S3486" s="27" t="s">
        <v>141</v>
      </c>
      <c r="T3486" s="27" t="n">
        <v>4</v>
      </c>
      <c r="U3486" s="27" t="n">
        <f aca="false">YEAR(E3486)</f>
        <v>2024</v>
      </c>
      <c r="V3486" s="27" t="str">
        <f aca="false">TEXT(E3486,"MMM-YYYY")</f>
        <v>Mar-2024</v>
      </c>
      <c r="W3486" s="27" t="n">
        <f aca="false">MONTH(E3486)</f>
        <v>3</v>
      </c>
      <c r="X3486" s="27" t="str">
        <f aca="false">TEXT(WEEKDAY(E3486,2),"0")&amp;" - "&amp;TEXT(E3486,"dddd")</f>
        <v>5 - Friday</v>
      </c>
      <c r="Y3486" s="27" t="str">
        <f aca="false">_xlfn.IFS(C3486&lt;18,"Child (0-17)",C3486&lt;40,"Young Adult (18-39)",C3486&lt;60,"Adult (40-59)",TRUE(),"Senior (60+)")</f>
        <v>Adult (40-59)</v>
      </c>
      <c r="Z3486" s="27" t="n">
        <f aca="false">ROUND(G3486-E3486,0)</f>
        <v>2</v>
      </c>
      <c r="AA3486" s="27" t="n">
        <f aca="false">L3486+M3486</f>
        <v>123</v>
      </c>
      <c r="AB3486" s="27" t="n">
        <f aca="false">IFERROR(ROUND(Q3486/AA3486,2),0)</f>
        <v>38.68</v>
      </c>
      <c r="AC3486" s="27" t="str">
        <f aca="false">IF(AND(K3486="Critical",N3486="No"),"URGENT - No Bed","Normal")</f>
        <v>Normal</v>
      </c>
      <c r="AD3486" s="33" t="n">
        <f aca="false">INDEX(Lookup_Tables!$B$3:$B$12,MATCH(H3486,Lookup_Tables!$A$3:$A$12,0))</f>
        <v>2200000</v>
      </c>
      <c r="AE3486" s="27" t="str">
        <f aca="false">INDEX(Lookup_Tables!$C$3:$C$12,MATCH(H3486,Lookup_Tables!$A$3:$A$12,0))</f>
        <v>Dr. Rohan Das</v>
      </c>
      <c r="AF3486" s="27" t="str">
        <f aca="false">IFERROR(INDEX(Lookup_Tables!$F$16:$F$45,MATCH(I3486,Lookup_Tables!$E$16:$E$45,0)),"N/A")</f>
        <v>EMP204</v>
      </c>
      <c r="AG3486" s="27" t="n">
        <f aca="false">_xlfn.IFS(R3486="Recovered",4,R3486="Referred",3,R3486="Admitted",2,R3486="Deceased",1,TRUE(),0)</f>
        <v>3</v>
      </c>
      <c r="AH3486" s="27" t="str">
        <f aca="false">IF(T3486&gt;=4,"Satisfied",IF(T3486&gt;=3,"Neutral","Needs Improvement"))</f>
        <v>Satisfied</v>
      </c>
    </row>
    <row r="3487" customFormat="false" ht="15" hidden="false" customHeight="false" outlineLevel="0" collapsed="false">
      <c r="A3487" s="30" t="s">
        <v>495</v>
      </c>
      <c r="B3487" s="30" t="s">
        <v>496</v>
      </c>
      <c r="C3487" s="30" t="n">
        <v>20</v>
      </c>
      <c r="D3487" s="30" t="s">
        <v>181</v>
      </c>
      <c r="E3487" s="31" t="n">
        <v>45544</v>
      </c>
      <c r="F3487" s="30" t="s">
        <v>497</v>
      </c>
      <c r="G3487" s="31" t="n">
        <v>45552</v>
      </c>
      <c r="H3487" s="30" t="s">
        <v>236</v>
      </c>
      <c r="I3487" s="30" t="s">
        <v>323</v>
      </c>
      <c r="J3487" s="30" t="s">
        <v>375</v>
      </c>
      <c r="K3487" s="30" t="s">
        <v>202</v>
      </c>
      <c r="L3487" s="30" t="n">
        <v>19</v>
      </c>
      <c r="M3487" s="30" t="n">
        <v>64</v>
      </c>
      <c r="N3487" s="30" t="s">
        <v>186</v>
      </c>
      <c r="O3487" s="30" t="s">
        <v>171</v>
      </c>
      <c r="P3487" s="30" t="s">
        <v>150</v>
      </c>
      <c r="Q3487" s="32" t="n">
        <v>15662.72</v>
      </c>
      <c r="R3487" s="30" t="s">
        <v>172</v>
      </c>
      <c r="S3487" s="30" t="s">
        <v>223</v>
      </c>
      <c r="T3487" s="30" t="n">
        <v>3</v>
      </c>
      <c r="U3487" s="30" t="n">
        <f aca="false">YEAR(E3487)</f>
        <v>2024</v>
      </c>
      <c r="V3487" s="30" t="str">
        <f aca="false">TEXT(E3487,"MMM-YYYY")</f>
        <v>Sep-2024</v>
      </c>
      <c r="W3487" s="30" t="n">
        <f aca="false">MONTH(E3487)</f>
        <v>9</v>
      </c>
      <c r="X3487" s="30" t="str">
        <f aca="false">TEXT(WEEKDAY(E3487,2),"0")&amp;" - "&amp;TEXT(E3487,"dddd")</f>
        <v>1 - Monday</v>
      </c>
      <c r="Y3487" s="30" t="str">
        <f aca="false">_xlfn.IFS(C3487&lt;18,"Child (0-17)",C3487&lt;40,"Young Adult (18-39)",C3487&lt;60,"Adult (40-59)",TRUE(),"Senior (60+)")</f>
        <v>Young Adult (18-39)</v>
      </c>
      <c r="Z3487" s="30" t="n">
        <f aca="false">ROUND(G3487-E3487,0)</f>
        <v>8</v>
      </c>
      <c r="AA3487" s="30" t="n">
        <f aca="false">L3487+M3487</f>
        <v>83</v>
      </c>
      <c r="AB3487" s="30" t="n">
        <f aca="false">IFERROR(ROUND(Q3487/AA3487,2),0)</f>
        <v>188.71</v>
      </c>
      <c r="AC3487" s="30" t="str">
        <f aca="false">IF(AND(K3487="Critical",N3487="No"),"URGENT - No Bed","Normal")</f>
        <v>Normal</v>
      </c>
      <c r="AD3487" s="34" t="n">
        <f aca="false">INDEX(Lookup_Tables!$B$3:$B$12,MATCH(H3487,Lookup_Tables!$A$3:$A$12,0))</f>
        <v>3900000</v>
      </c>
      <c r="AE3487" s="30" t="str">
        <f aca="false">INDEX(Lookup_Tables!$C$3:$C$12,MATCH(H3487,Lookup_Tables!$A$3:$A$12,0))</f>
        <v>Dr. Rina Mehta</v>
      </c>
      <c r="AF3487" s="30" t="str">
        <f aca="false">IFERROR(INDEX(Lookup_Tables!$F$16:$F$45,MATCH(I3487,Lookup_Tables!$E$16:$E$45,0)),"N/A")</f>
        <v>EMP216</v>
      </c>
      <c r="AG3487" s="30" t="n">
        <f aca="false">_xlfn.IFS(R3487="Recovered",4,R3487="Referred",3,R3487="Admitted",2,R3487="Deceased",1,TRUE(),0)</f>
        <v>2</v>
      </c>
      <c r="AH3487" s="30" t="str">
        <f aca="false">IF(T3487&gt;=4,"Satisfied",IF(T3487&gt;=3,"Neutral","Needs Improvement"))</f>
        <v>Neutral</v>
      </c>
    </row>
    <row r="3488" customFormat="false" ht="15" hidden="false" customHeight="false" outlineLevel="0" collapsed="false">
      <c r="A3488" s="27" t="s">
        <v>3141</v>
      </c>
      <c r="B3488" s="27" t="s">
        <v>3142</v>
      </c>
      <c r="C3488" s="27" t="n">
        <v>80</v>
      </c>
      <c r="D3488" s="27" t="s">
        <v>181</v>
      </c>
      <c r="E3488" s="28" t="n">
        <v>45581</v>
      </c>
      <c r="F3488" s="27" t="s">
        <v>567</v>
      </c>
      <c r="G3488" s="28" t="n">
        <v>45583</v>
      </c>
      <c r="H3488" s="27" t="s">
        <v>206</v>
      </c>
      <c r="I3488" s="27" t="s">
        <v>300</v>
      </c>
      <c r="J3488" s="27" t="s">
        <v>615</v>
      </c>
      <c r="K3488" s="27" t="s">
        <v>156</v>
      </c>
      <c r="L3488" s="27" t="n">
        <v>21</v>
      </c>
      <c r="M3488" s="27" t="n">
        <v>51</v>
      </c>
      <c r="N3488" s="27" t="s">
        <v>127</v>
      </c>
      <c r="O3488" s="27" t="s">
        <v>128</v>
      </c>
      <c r="P3488" s="27" t="s">
        <v>140</v>
      </c>
      <c r="Q3488" s="29" t="n">
        <v>4456.76</v>
      </c>
      <c r="R3488" s="27" t="s">
        <v>130</v>
      </c>
      <c r="S3488" s="27" t="s">
        <v>223</v>
      </c>
      <c r="T3488" s="27" t="n">
        <v>5</v>
      </c>
      <c r="U3488" s="27" t="n">
        <f aca="false">YEAR(E3488)</f>
        <v>2024</v>
      </c>
      <c r="V3488" s="27" t="str">
        <f aca="false">TEXT(E3488,"MMM-YYYY")</f>
        <v>Oct-2024</v>
      </c>
      <c r="W3488" s="27" t="n">
        <f aca="false">MONTH(E3488)</f>
        <v>10</v>
      </c>
      <c r="X3488" s="27" t="str">
        <f aca="false">TEXT(WEEKDAY(E3488,2),"0")&amp;" - "&amp;TEXT(E3488,"dddd")</f>
        <v>3 - Wednesday</v>
      </c>
      <c r="Y3488" s="27" t="str">
        <f aca="false">_xlfn.IFS(C3488&lt;18,"Child (0-17)",C3488&lt;40,"Young Adult (18-39)",C3488&lt;60,"Adult (40-59)",TRUE(),"Senior (60+)")</f>
        <v>Senior (60+)</v>
      </c>
      <c r="Z3488" s="27" t="n">
        <f aca="false">ROUND(G3488-E3488,0)</f>
        <v>2</v>
      </c>
      <c r="AA3488" s="27" t="n">
        <f aca="false">L3488+M3488</f>
        <v>72</v>
      </c>
      <c r="AB3488" s="27" t="n">
        <f aca="false">IFERROR(ROUND(Q3488/AA3488,2),0)</f>
        <v>61.9</v>
      </c>
      <c r="AC3488" s="27" t="str">
        <f aca="false">IF(AND(K3488="Critical",N3488="No"),"URGENT - No Bed","Normal")</f>
        <v>Normal</v>
      </c>
      <c r="AD3488" s="33" t="n">
        <f aca="false">INDEX(Lookup_Tables!$B$3:$B$12,MATCH(H3488,Lookup_Tables!$A$3:$A$12,0))</f>
        <v>2800000</v>
      </c>
      <c r="AE3488" s="27" t="str">
        <f aca="false">INDEX(Lookup_Tables!$C$3:$C$12,MATCH(H3488,Lookup_Tables!$A$3:$A$12,0))</f>
        <v>Dr. Suresh Nair</v>
      </c>
      <c r="AF3488" s="27" t="str">
        <f aca="false">IFERROR(INDEX(Lookup_Tables!$F$16:$F$45,MATCH(I3488,Lookup_Tables!$E$16:$E$45,0)),"N/A")</f>
        <v>EMP211</v>
      </c>
      <c r="AG3488" s="27" t="n">
        <f aca="false">_xlfn.IFS(R3488="Recovered",4,R3488="Referred",3,R3488="Admitted",2,R3488="Deceased",1,TRUE(),0)</f>
        <v>4</v>
      </c>
      <c r="AH3488" s="27" t="str">
        <f aca="false">IF(T3488&gt;=4,"Satisfied",IF(T3488&gt;=3,"Neutral","Needs Improvement"))</f>
        <v>Satisfied</v>
      </c>
    </row>
    <row r="3489" customFormat="false" ht="15" hidden="false" customHeight="false" outlineLevel="0" collapsed="false">
      <c r="A3489" s="30" t="s">
        <v>4854</v>
      </c>
      <c r="B3489" s="30" t="s">
        <v>1152</v>
      </c>
      <c r="C3489" s="30" t="n">
        <v>68</v>
      </c>
      <c r="D3489" s="30" t="s">
        <v>181</v>
      </c>
      <c r="E3489" s="31" t="n">
        <v>45582</v>
      </c>
      <c r="F3489" s="30" t="s">
        <v>1436</v>
      </c>
      <c r="G3489" s="31" t="n">
        <v>45589</v>
      </c>
      <c r="H3489" s="30" t="s">
        <v>242</v>
      </c>
      <c r="I3489" s="30" t="s">
        <v>243</v>
      </c>
      <c r="J3489" s="30" t="s">
        <v>244</v>
      </c>
      <c r="K3489" s="30" t="s">
        <v>202</v>
      </c>
      <c r="L3489" s="30" t="n">
        <v>2</v>
      </c>
      <c r="M3489" s="30" t="n">
        <v>102</v>
      </c>
      <c r="N3489" s="30" t="s">
        <v>186</v>
      </c>
      <c r="O3489" s="30" t="s">
        <v>149</v>
      </c>
      <c r="P3489" s="30" t="s">
        <v>140</v>
      </c>
      <c r="Q3489" s="32" t="n">
        <v>16490.29</v>
      </c>
      <c r="R3489" s="30" t="s">
        <v>462</v>
      </c>
      <c r="S3489" s="30" t="s">
        <v>223</v>
      </c>
      <c r="T3489" s="30" t="n">
        <v>3</v>
      </c>
      <c r="U3489" s="30" t="n">
        <f aca="false">YEAR(E3489)</f>
        <v>2024</v>
      </c>
      <c r="V3489" s="30" t="str">
        <f aca="false">TEXT(E3489,"MMM-YYYY")</f>
        <v>Oct-2024</v>
      </c>
      <c r="W3489" s="30" t="n">
        <f aca="false">MONTH(E3489)</f>
        <v>10</v>
      </c>
      <c r="X3489" s="30" t="str">
        <f aca="false">TEXT(WEEKDAY(E3489,2),"0")&amp;" - "&amp;TEXT(E3489,"dddd")</f>
        <v>4 - Thursday</v>
      </c>
      <c r="Y3489" s="30" t="str">
        <f aca="false">_xlfn.IFS(C3489&lt;18,"Child (0-17)",C3489&lt;40,"Young Adult (18-39)",C3489&lt;60,"Adult (40-59)",TRUE(),"Senior (60+)")</f>
        <v>Senior (60+)</v>
      </c>
      <c r="Z3489" s="30" t="n">
        <f aca="false">ROUND(G3489-E3489,0)</f>
        <v>7</v>
      </c>
      <c r="AA3489" s="30" t="n">
        <f aca="false">L3489+M3489</f>
        <v>104</v>
      </c>
      <c r="AB3489" s="30" t="n">
        <f aca="false">IFERROR(ROUND(Q3489/AA3489,2),0)</f>
        <v>158.56</v>
      </c>
      <c r="AC3489" s="30" t="str">
        <f aca="false">IF(AND(K3489="Critical",N3489="No"),"URGENT - No Bed","Normal")</f>
        <v>Normal</v>
      </c>
      <c r="AD3489" s="34" t="n">
        <f aca="false">INDEX(Lookup_Tables!$B$3:$B$12,MATCH(H3489,Lookup_Tables!$A$3:$A$12,0))</f>
        <v>3000000</v>
      </c>
      <c r="AE3489" s="30" t="str">
        <f aca="false">INDEX(Lookup_Tables!$C$3:$C$12,MATCH(H3489,Lookup_Tables!$A$3:$A$12,0))</f>
        <v>Dr. Pooja Iyer</v>
      </c>
      <c r="AF3489" s="30" t="str">
        <f aca="false">IFERROR(INDEX(Lookup_Tables!$F$16:$F$45,MATCH(I3489,Lookup_Tables!$E$16:$E$45,0)),"N/A")</f>
        <v>EMP214</v>
      </c>
      <c r="AG3489" s="30" t="n">
        <f aca="false">_xlfn.IFS(R3489="Recovered",4,R3489="Referred",3,R3489="Admitted",2,R3489="Deceased",1,TRUE(),0)</f>
        <v>1</v>
      </c>
      <c r="AH3489" s="30" t="str">
        <f aca="false">IF(T3489&gt;=4,"Satisfied",IF(T3489&gt;=3,"Neutral","Needs Improvement"))</f>
        <v>Neutral</v>
      </c>
    </row>
    <row r="3490" customFormat="false" ht="15" hidden="false" customHeight="false" outlineLevel="0" collapsed="false">
      <c r="A3490" s="27" t="s">
        <v>6195</v>
      </c>
      <c r="B3490" s="27" t="s">
        <v>2845</v>
      </c>
      <c r="C3490" s="27" t="n">
        <v>48</v>
      </c>
      <c r="D3490" s="27" t="s">
        <v>181</v>
      </c>
      <c r="E3490" s="28" t="n">
        <v>45588</v>
      </c>
      <c r="F3490" s="27" t="s">
        <v>1155</v>
      </c>
      <c r="G3490" s="28" t="n">
        <v>45589</v>
      </c>
      <c r="H3490" s="27" t="s">
        <v>183</v>
      </c>
      <c r="I3490" s="27" t="s">
        <v>430</v>
      </c>
      <c r="J3490" s="27" t="s">
        <v>411</v>
      </c>
      <c r="K3490" s="27" t="s">
        <v>156</v>
      </c>
      <c r="L3490" s="27" t="n">
        <v>69</v>
      </c>
      <c r="M3490" s="27" t="n">
        <v>69</v>
      </c>
      <c r="N3490" s="27" t="s">
        <v>186</v>
      </c>
      <c r="O3490" s="27" t="s">
        <v>128</v>
      </c>
      <c r="P3490" s="27" t="s">
        <v>140</v>
      </c>
      <c r="Q3490" s="29" t="n">
        <v>4886.49</v>
      </c>
      <c r="R3490" s="27" t="s">
        <v>268</v>
      </c>
      <c r="S3490" s="27" t="s">
        <v>151</v>
      </c>
      <c r="T3490" s="27" t="n">
        <v>4</v>
      </c>
      <c r="U3490" s="27" t="n">
        <f aca="false">YEAR(E3490)</f>
        <v>2024</v>
      </c>
      <c r="V3490" s="27" t="str">
        <f aca="false">TEXT(E3490,"MMM-YYYY")</f>
        <v>Oct-2024</v>
      </c>
      <c r="W3490" s="27" t="n">
        <f aca="false">MONTH(E3490)</f>
        <v>10</v>
      </c>
      <c r="X3490" s="27" t="str">
        <f aca="false">TEXT(WEEKDAY(E3490,2),"0")&amp;" - "&amp;TEXT(E3490,"dddd")</f>
        <v>3 - Wednesday</v>
      </c>
      <c r="Y3490" s="27" t="str">
        <f aca="false">_xlfn.IFS(C3490&lt;18,"Child (0-17)",C3490&lt;40,"Young Adult (18-39)",C3490&lt;60,"Adult (40-59)",TRUE(),"Senior (60+)")</f>
        <v>Adult (40-59)</v>
      </c>
      <c r="Z3490" s="27" t="n">
        <f aca="false">ROUND(G3490-E3490,0)</f>
        <v>1</v>
      </c>
      <c r="AA3490" s="27" t="n">
        <f aca="false">L3490+M3490</f>
        <v>138</v>
      </c>
      <c r="AB3490" s="27" t="n">
        <f aca="false">IFERROR(ROUND(Q3490/AA3490,2),0)</f>
        <v>35.41</v>
      </c>
      <c r="AC3490" s="27" t="str">
        <f aca="false">IF(AND(K3490="Critical",N3490="No"),"URGENT - No Bed","Normal")</f>
        <v>Normal</v>
      </c>
      <c r="AD3490" s="33" t="n">
        <f aca="false">INDEX(Lookup_Tables!$B$3:$B$12,MATCH(H3490,Lookup_Tables!$A$3:$A$12,0))</f>
        <v>3100000</v>
      </c>
      <c r="AE3490" s="27" t="str">
        <f aca="false">INDEX(Lookup_Tables!$C$3:$C$12,MATCH(H3490,Lookup_Tables!$A$3:$A$12,0))</f>
        <v>Dr. Kavita Rao</v>
      </c>
      <c r="AF3490" s="27" t="str">
        <f aca="false">IFERROR(INDEX(Lookup_Tables!$F$16:$F$45,MATCH(I3490,Lookup_Tables!$E$16:$E$45,0)),"N/A")</f>
        <v>EMP224</v>
      </c>
      <c r="AG3490" s="27" t="n">
        <f aca="false">_xlfn.IFS(R3490="Recovered",4,R3490="Referred",3,R3490="Admitted",2,R3490="Deceased",1,TRUE(),0)</f>
        <v>3</v>
      </c>
      <c r="AH3490" s="27" t="str">
        <f aca="false">IF(T3490&gt;=4,"Satisfied",IF(T3490&gt;=3,"Neutral","Needs Improvement"))</f>
        <v>Satisfied</v>
      </c>
    </row>
    <row r="3491" customFormat="false" ht="15" hidden="false" customHeight="false" outlineLevel="0" collapsed="false">
      <c r="A3491" s="30" t="s">
        <v>1855</v>
      </c>
      <c r="B3491" s="30" t="s">
        <v>1856</v>
      </c>
      <c r="C3491" s="30" t="n">
        <v>73</v>
      </c>
      <c r="D3491" s="30" t="s">
        <v>121</v>
      </c>
      <c r="E3491" s="31" t="n">
        <v>45605</v>
      </c>
      <c r="F3491" s="30" t="s">
        <v>421</v>
      </c>
      <c r="G3491" s="31" t="n">
        <v>45605</v>
      </c>
      <c r="H3491" s="30" t="s">
        <v>183</v>
      </c>
      <c r="I3491" s="30" t="s">
        <v>212</v>
      </c>
      <c r="J3491" s="30" t="s">
        <v>185</v>
      </c>
      <c r="K3491" s="30" t="s">
        <v>138</v>
      </c>
      <c r="L3491" s="30" t="n">
        <v>85</v>
      </c>
      <c r="M3491" s="30" t="n">
        <v>28</v>
      </c>
      <c r="N3491" s="30" t="s">
        <v>127</v>
      </c>
      <c r="O3491" s="30" t="s">
        <v>128</v>
      </c>
      <c r="P3491" s="30" t="s">
        <v>150</v>
      </c>
      <c r="Q3491" s="32" t="n">
        <v>2277.29</v>
      </c>
      <c r="R3491" s="30" t="s">
        <v>130</v>
      </c>
      <c r="S3491" s="30" t="s">
        <v>141</v>
      </c>
      <c r="T3491" s="30" t="n">
        <v>2</v>
      </c>
      <c r="U3491" s="30" t="n">
        <f aca="false">YEAR(E3491)</f>
        <v>2024</v>
      </c>
      <c r="V3491" s="30" t="str">
        <f aca="false">TEXT(E3491,"MMM-YYYY")</f>
        <v>Nov-2024</v>
      </c>
      <c r="W3491" s="30" t="n">
        <f aca="false">MONTH(E3491)</f>
        <v>11</v>
      </c>
      <c r="X3491" s="30" t="str">
        <f aca="false">TEXT(WEEKDAY(E3491,2),"0")&amp;" - "&amp;TEXT(E3491,"dddd")</f>
        <v>6 - Saturday</v>
      </c>
      <c r="Y3491" s="30" t="str">
        <f aca="false">_xlfn.IFS(C3491&lt;18,"Child (0-17)",C3491&lt;40,"Young Adult (18-39)",C3491&lt;60,"Adult (40-59)",TRUE(),"Senior (60+)")</f>
        <v>Senior (60+)</v>
      </c>
      <c r="Z3491" s="30" t="n">
        <f aca="false">ROUND(G3491-E3491,0)</f>
        <v>0</v>
      </c>
      <c r="AA3491" s="30" t="n">
        <f aca="false">L3491+M3491</f>
        <v>113</v>
      </c>
      <c r="AB3491" s="30" t="n">
        <f aca="false">IFERROR(ROUND(Q3491/AA3491,2),0)</f>
        <v>20.15</v>
      </c>
      <c r="AC3491" s="30" t="str">
        <f aca="false">IF(AND(K3491="Critical",N3491="No"),"URGENT - No Bed","Normal")</f>
        <v>Normal</v>
      </c>
      <c r="AD3491" s="34" t="n">
        <f aca="false">INDEX(Lookup_Tables!$B$3:$B$12,MATCH(H3491,Lookup_Tables!$A$3:$A$12,0))</f>
        <v>3100000</v>
      </c>
      <c r="AE3491" s="30" t="str">
        <f aca="false">INDEX(Lookup_Tables!$C$3:$C$12,MATCH(H3491,Lookup_Tables!$A$3:$A$12,0))</f>
        <v>Dr. Kavita Rao</v>
      </c>
      <c r="AF3491" s="30" t="str">
        <f aca="false">IFERROR(INDEX(Lookup_Tables!$F$16:$F$45,MATCH(I3491,Lookup_Tables!$E$16:$E$45,0)),"N/A")</f>
        <v>EMP225</v>
      </c>
      <c r="AG3491" s="30" t="n">
        <f aca="false">_xlfn.IFS(R3491="Recovered",4,R3491="Referred",3,R3491="Admitted",2,R3491="Deceased",1,TRUE(),0)</f>
        <v>4</v>
      </c>
      <c r="AH3491" s="30" t="str">
        <f aca="false">IF(T3491&gt;=4,"Satisfied",IF(T3491&gt;=3,"Neutral","Needs Improvement"))</f>
        <v>Needs Improvement</v>
      </c>
    </row>
    <row r="3492" customFormat="false" ht="15" hidden="false" customHeight="false" outlineLevel="0" collapsed="false">
      <c r="A3492" s="27" t="s">
        <v>4018</v>
      </c>
      <c r="B3492" s="27" t="s">
        <v>2897</v>
      </c>
      <c r="C3492" s="27" t="n">
        <v>15</v>
      </c>
      <c r="D3492" s="27" t="s">
        <v>181</v>
      </c>
      <c r="E3492" s="28" t="n">
        <v>45359</v>
      </c>
      <c r="F3492" s="27" t="s">
        <v>590</v>
      </c>
      <c r="G3492" s="28" t="n">
        <v>45359</v>
      </c>
      <c r="H3492" s="27" t="s">
        <v>236</v>
      </c>
      <c r="I3492" s="27" t="s">
        <v>323</v>
      </c>
      <c r="J3492" s="27" t="s">
        <v>455</v>
      </c>
      <c r="K3492" s="27" t="s">
        <v>156</v>
      </c>
      <c r="L3492" s="27" t="n">
        <v>31</v>
      </c>
      <c r="M3492" s="27" t="n">
        <v>46</v>
      </c>
      <c r="N3492" s="27" t="s">
        <v>127</v>
      </c>
      <c r="O3492" s="27" t="s">
        <v>171</v>
      </c>
      <c r="P3492" s="27" t="s">
        <v>140</v>
      </c>
      <c r="Q3492" s="29" t="n">
        <v>3477.78</v>
      </c>
      <c r="R3492" s="27" t="s">
        <v>130</v>
      </c>
      <c r="S3492" s="27" t="s">
        <v>164</v>
      </c>
      <c r="T3492" s="27" t="n">
        <v>5</v>
      </c>
      <c r="U3492" s="27" t="n">
        <f aca="false">YEAR(E3492)</f>
        <v>2024</v>
      </c>
      <c r="V3492" s="27" t="str">
        <f aca="false">TEXT(E3492,"MMM-YYYY")</f>
        <v>Mar-2024</v>
      </c>
      <c r="W3492" s="27" t="n">
        <f aca="false">MONTH(E3492)</f>
        <v>3</v>
      </c>
      <c r="X3492" s="27" t="str">
        <f aca="false">TEXT(WEEKDAY(E3492,2),"0")&amp;" - "&amp;TEXT(E3492,"dddd")</f>
        <v>5 - Friday</v>
      </c>
      <c r="Y3492" s="27" t="str">
        <f aca="false">_xlfn.IFS(C3492&lt;18,"Child (0-17)",C3492&lt;40,"Young Adult (18-39)",C3492&lt;60,"Adult (40-59)",TRUE(),"Senior (60+)")</f>
        <v>Child (0-17)</v>
      </c>
      <c r="Z3492" s="27" t="n">
        <f aca="false">ROUND(G3492-E3492,0)</f>
        <v>0</v>
      </c>
      <c r="AA3492" s="27" t="n">
        <f aca="false">L3492+M3492</f>
        <v>77</v>
      </c>
      <c r="AB3492" s="27" t="n">
        <f aca="false">IFERROR(ROUND(Q3492/AA3492,2),0)</f>
        <v>45.17</v>
      </c>
      <c r="AC3492" s="27" t="str">
        <f aca="false">IF(AND(K3492="Critical",N3492="No"),"URGENT - No Bed","Normal")</f>
        <v>Normal</v>
      </c>
      <c r="AD3492" s="33" t="n">
        <f aca="false">INDEX(Lookup_Tables!$B$3:$B$12,MATCH(H3492,Lookup_Tables!$A$3:$A$12,0))</f>
        <v>3900000</v>
      </c>
      <c r="AE3492" s="27" t="str">
        <f aca="false">INDEX(Lookup_Tables!$C$3:$C$12,MATCH(H3492,Lookup_Tables!$A$3:$A$12,0))</f>
        <v>Dr. Rina Mehta</v>
      </c>
      <c r="AF3492" s="27" t="str">
        <f aca="false">IFERROR(INDEX(Lookup_Tables!$F$16:$F$45,MATCH(I3492,Lookup_Tables!$E$16:$E$45,0)),"N/A")</f>
        <v>EMP216</v>
      </c>
      <c r="AG3492" s="27" t="n">
        <f aca="false">_xlfn.IFS(R3492="Recovered",4,R3492="Referred",3,R3492="Admitted",2,R3492="Deceased",1,TRUE(),0)</f>
        <v>4</v>
      </c>
      <c r="AH3492" s="27" t="str">
        <f aca="false">IF(T3492&gt;=4,"Satisfied",IF(T3492&gt;=3,"Neutral","Needs Improvement"))</f>
        <v>Satisfied</v>
      </c>
    </row>
    <row r="3493" customFormat="false" ht="15" hidden="false" customHeight="false" outlineLevel="0" collapsed="false">
      <c r="A3493" s="30" t="s">
        <v>6556</v>
      </c>
      <c r="B3493" s="30" t="s">
        <v>6557</v>
      </c>
      <c r="C3493" s="30" t="n">
        <v>36</v>
      </c>
      <c r="D3493" s="30" t="s">
        <v>121</v>
      </c>
      <c r="E3493" s="31" t="n">
        <v>45643</v>
      </c>
      <c r="F3493" s="30" t="s">
        <v>1842</v>
      </c>
      <c r="G3493" s="31" t="n">
        <v>45644</v>
      </c>
      <c r="H3493" s="30" t="s">
        <v>236</v>
      </c>
      <c r="I3493" s="30" t="s">
        <v>323</v>
      </c>
      <c r="J3493" s="30" t="s">
        <v>238</v>
      </c>
      <c r="K3493" s="30" t="s">
        <v>138</v>
      </c>
      <c r="L3493" s="30" t="n">
        <v>64</v>
      </c>
      <c r="M3493" s="30" t="n">
        <v>39</v>
      </c>
      <c r="N3493" s="30" t="s">
        <v>127</v>
      </c>
      <c r="O3493" s="30" t="s">
        <v>139</v>
      </c>
      <c r="P3493" s="30" t="s">
        <v>150</v>
      </c>
      <c r="Q3493" s="32" t="n">
        <v>2320.58</v>
      </c>
      <c r="R3493" s="30" t="s">
        <v>130</v>
      </c>
      <c r="S3493" s="30" t="s">
        <v>157</v>
      </c>
      <c r="T3493" s="30" t="n">
        <v>3</v>
      </c>
      <c r="U3493" s="30" t="n">
        <f aca="false">YEAR(E3493)</f>
        <v>2024</v>
      </c>
      <c r="V3493" s="30" t="str">
        <f aca="false">TEXT(E3493,"MMM-YYYY")</f>
        <v>Dec-2024</v>
      </c>
      <c r="W3493" s="30" t="n">
        <f aca="false">MONTH(E3493)</f>
        <v>12</v>
      </c>
      <c r="X3493" s="30" t="str">
        <f aca="false">TEXT(WEEKDAY(E3493,2),"0")&amp;" - "&amp;TEXT(E3493,"dddd")</f>
        <v>2 - Tuesday</v>
      </c>
      <c r="Y3493" s="30" t="str">
        <f aca="false">_xlfn.IFS(C3493&lt;18,"Child (0-17)",C3493&lt;40,"Young Adult (18-39)",C3493&lt;60,"Adult (40-59)",TRUE(),"Senior (60+)")</f>
        <v>Young Adult (18-39)</v>
      </c>
      <c r="Z3493" s="30" t="n">
        <f aca="false">ROUND(G3493-E3493,0)</f>
        <v>1</v>
      </c>
      <c r="AA3493" s="30" t="n">
        <f aca="false">L3493+M3493</f>
        <v>103</v>
      </c>
      <c r="AB3493" s="30" t="n">
        <f aca="false">IFERROR(ROUND(Q3493/AA3493,2),0)</f>
        <v>22.53</v>
      </c>
      <c r="AC3493" s="30" t="str">
        <f aca="false">IF(AND(K3493="Critical",N3493="No"),"URGENT - No Bed","Normal")</f>
        <v>Normal</v>
      </c>
      <c r="AD3493" s="34" t="n">
        <f aca="false">INDEX(Lookup_Tables!$B$3:$B$12,MATCH(H3493,Lookup_Tables!$A$3:$A$12,0))</f>
        <v>3900000</v>
      </c>
      <c r="AE3493" s="30" t="str">
        <f aca="false">INDEX(Lookup_Tables!$C$3:$C$12,MATCH(H3493,Lookup_Tables!$A$3:$A$12,0))</f>
        <v>Dr. Rina Mehta</v>
      </c>
      <c r="AF3493" s="30" t="str">
        <f aca="false">IFERROR(INDEX(Lookup_Tables!$F$16:$F$45,MATCH(I3493,Lookup_Tables!$E$16:$E$45,0)),"N/A")</f>
        <v>EMP216</v>
      </c>
      <c r="AG3493" s="30" t="n">
        <f aca="false">_xlfn.IFS(R3493="Recovered",4,R3493="Referred",3,R3493="Admitted",2,R3493="Deceased",1,TRUE(),0)</f>
        <v>4</v>
      </c>
      <c r="AH3493" s="30" t="str">
        <f aca="false">IF(T3493&gt;=4,"Satisfied",IF(T3493&gt;=3,"Neutral","Needs Improvement"))</f>
        <v>Neutral</v>
      </c>
    </row>
    <row r="3494" customFormat="false" ht="15" hidden="false" customHeight="false" outlineLevel="0" collapsed="false">
      <c r="A3494" s="27" t="s">
        <v>2920</v>
      </c>
      <c r="B3494" s="27" t="s">
        <v>1438</v>
      </c>
      <c r="C3494" s="27" t="n">
        <v>16</v>
      </c>
      <c r="D3494" s="27" t="s">
        <v>121</v>
      </c>
      <c r="E3494" s="28" t="n">
        <v>45354</v>
      </c>
      <c r="F3494" s="27" t="s">
        <v>1186</v>
      </c>
      <c r="G3494" s="28" t="n">
        <v>45354</v>
      </c>
      <c r="H3494" s="27" t="s">
        <v>206</v>
      </c>
      <c r="I3494" s="27" t="s">
        <v>300</v>
      </c>
      <c r="J3494" s="27" t="s">
        <v>469</v>
      </c>
      <c r="K3494" s="27" t="s">
        <v>138</v>
      </c>
      <c r="L3494" s="27" t="n">
        <v>38</v>
      </c>
      <c r="M3494" s="27" t="n">
        <v>43</v>
      </c>
      <c r="N3494" s="27" t="s">
        <v>127</v>
      </c>
      <c r="O3494" s="27" t="s">
        <v>128</v>
      </c>
      <c r="P3494" s="27" t="s">
        <v>150</v>
      </c>
      <c r="Q3494" s="29" t="n">
        <v>1108.76</v>
      </c>
      <c r="R3494" s="27" t="s">
        <v>130</v>
      </c>
      <c r="S3494" s="27" t="s">
        <v>192</v>
      </c>
      <c r="T3494" s="27" t="n">
        <v>3</v>
      </c>
      <c r="U3494" s="27" t="n">
        <f aca="false">YEAR(E3494)</f>
        <v>2024</v>
      </c>
      <c r="V3494" s="27" t="str">
        <f aca="false">TEXT(E3494,"MMM-YYYY")</f>
        <v>Mar-2024</v>
      </c>
      <c r="W3494" s="27" t="n">
        <f aca="false">MONTH(E3494)</f>
        <v>3</v>
      </c>
      <c r="X3494" s="27" t="str">
        <f aca="false">TEXT(WEEKDAY(E3494,2),"0")&amp;" - "&amp;TEXT(E3494,"dddd")</f>
        <v>7 - Sunday</v>
      </c>
      <c r="Y3494" s="27" t="str">
        <f aca="false">_xlfn.IFS(C3494&lt;18,"Child (0-17)",C3494&lt;40,"Young Adult (18-39)",C3494&lt;60,"Adult (40-59)",TRUE(),"Senior (60+)")</f>
        <v>Child (0-17)</v>
      </c>
      <c r="Z3494" s="27" t="n">
        <f aca="false">ROUND(G3494-E3494,0)</f>
        <v>0</v>
      </c>
      <c r="AA3494" s="27" t="n">
        <f aca="false">L3494+M3494</f>
        <v>81</v>
      </c>
      <c r="AB3494" s="27" t="n">
        <f aca="false">IFERROR(ROUND(Q3494/AA3494,2),0)</f>
        <v>13.69</v>
      </c>
      <c r="AC3494" s="27" t="str">
        <f aca="false">IF(AND(K3494="Critical",N3494="No"),"URGENT - No Bed","Normal")</f>
        <v>Normal</v>
      </c>
      <c r="AD3494" s="33" t="n">
        <f aca="false">INDEX(Lookup_Tables!$B$3:$B$12,MATCH(H3494,Lookup_Tables!$A$3:$A$12,0))</f>
        <v>2800000</v>
      </c>
      <c r="AE3494" s="27" t="str">
        <f aca="false">INDEX(Lookup_Tables!$C$3:$C$12,MATCH(H3494,Lookup_Tables!$A$3:$A$12,0))</f>
        <v>Dr. Suresh Nair</v>
      </c>
      <c r="AF3494" s="27" t="str">
        <f aca="false">IFERROR(INDEX(Lookup_Tables!$F$16:$F$45,MATCH(I3494,Lookup_Tables!$E$16:$E$45,0)),"N/A")</f>
        <v>EMP211</v>
      </c>
      <c r="AG3494" s="27" t="n">
        <f aca="false">_xlfn.IFS(R3494="Recovered",4,R3494="Referred",3,R3494="Admitted",2,R3494="Deceased",1,TRUE(),0)</f>
        <v>4</v>
      </c>
      <c r="AH3494" s="27" t="str">
        <f aca="false">IF(T3494&gt;=4,"Satisfied",IF(T3494&gt;=3,"Neutral","Needs Improvement"))</f>
        <v>Neutral</v>
      </c>
    </row>
    <row r="3495" customFormat="false" ht="15" hidden="false" customHeight="false" outlineLevel="0" collapsed="false">
      <c r="A3495" s="30" t="s">
        <v>4443</v>
      </c>
      <c r="B3495" s="30" t="s">
        <v>4444</v>
      </c>
      <c r="C3495" s="30" t="n">
        <v>13</v>
      </c>
      <c r="D3495" s="30" t="s">
        <v>181</v>
      </c>
      <c r="E3495" s="31" t="n">
        <v>45548</v>
      </c>
      <c r="F3495" s="30" t="s">
        <v>331</v>
      </c>
      <c r="G3495" s="31" t="n">
        <v>45548</v>
      </c>
      <c r="H3495" s="30" t="s">
        <v>183</v>
      </c>
      <c r="I3495" s="30" t="s">
        <v>212</v>
      </c>
      <c r="J3495" s="30" t="s">
        <v>213</v>
      </c>
      <c r="K3495" s="30" t="s">
        <v>156</v>
      </c>
      <c r="L3495" s="30" t="n">
        <v>18</v>
      </c>
      <c r="M3495" s="30" t="n">
        <v>77</v>
      </c>
      <c r="N3495" s="30" t="s">
        <v>186</v>
      </c>
      <c r="O3495" s="30" t="s">
        <v>139</v>
      </c>
      <c r="P3495" s="30" t="s">
        <v>150</v>
      </c>
      <c r="Q3495" s="32" t="n">
        <v>3602.56</v>
      </c>
      <c r="R3495" s="30" t="s">
        <v>130</v>
      </c>
      <c r="S3495" s="30" t="s">
        <v>197</v>
      </c>
      <c r="T3495" s="30" t="n">
        <v>5</v>
      </c>
      <c r="U3495" s="30" t="n">
        <f aca="false">YEAR(E3495)</f>
        <v>2024</v>
      </c>
      <c r="V3495" s="30" t="str">
        <f aca="false">TEXT(E3495,"MMM-YYYY")</f>
        <v>Sep-2024</v>
      </c>
      <c r="W3495" s="30" t="n">
        <f aca="false">MONTH(E3495)</f>
        <v>9</v>
      </c>
      <c r="X3495" s="30" t="str">
        <f aca="false">TEXT(WEEKDAY(E3495,2),"0")&amp;" - "&amp;TEXT(E3495,"dddd")</f>
        <v>5 - Friday</v>
      </c>
      <c r="Y3495" s="30" t="str">
        <f aca="false">_xlfn.IFS(C3495&lt;18,"Child (0-17)",C3495&lt;40,"Young Adult (18-39)",C3495&lt;60,"Adult (40-59)",TRUE(),"Senior (60+)")</f>
        <v>Child (0-17)</v>
      </c>
      <c r="Z3495" s="30" t="n">
        <f aca="false">ROUND(G3495-E3495,0)</f>
        <v>0</v>
      </c>
      <c r="AA3495" s="30" t="n">
        <f aca="false">L3495+M3495</f>
        <v>95</v>
      </c>
      <c r="AB3495" s="30" t="n">
        <f aca="false">IFERROR(ROUND(Q3495/AA3495,2),0)</f>
        <v>37.92</v>
      </c>
      <c r="AC3495" s="30" t="str">
        <f aca="false">IF(AND(K3495="Critical",N3495="No"),"URGENT - No Bed","Normal")</f>
        <v>Normal</v>
      </c>
      <c r="AD3495" s="34" t="n">
        <f aca="false">INDEX(Lookup_Tables!$B$3:$B$12,MATCH(H3495,Lookup_Tables!$A$3:$A$12,0))</f>
        <v>3100000</v>
      </c>
      <c r="AE3495" s="30" t="str">
        <f aca="false">INDEX(Lookup_Tables!$C$3:$C$12,MATCH(H3495,Lookup_Tables!$A$3:$A$12,0))</f>
        <v>Dr. Kavita Rao</v>
      </c>
      <c r="AF3495" s="30" t="str">
        <f aca="false">IFERROR(INDEX(Lookup_Tables!$F$16:$F$45,MATCH(I3495,Lookup_Tables!$E$16:$E$45,0)),"N/A")</f>
        <v>EMP225</v>
      </c>
      <c r="AG3495" s="30" t="n">
        <f aca="false">_xlfn.IFS(R3495="Recovered",4,R3495="Referred",3,R3495="Admitted",2,R3495="Deceased",1,TRUE(),0)</f>
        <v>4</v>
      </c>
      <c r="AH3495" s="30" t="str">
        <f aca="false">IF(T3495&gt;=4,"Satisfied",IF(T3495&gt;=3,"Neutral","Needs Improvement"))</f>
        <v>Satisfied</v>
      </c>
    </row>
    <row r="3496" customFormat="false" ht="15" hidden="false" customHeight="false" outlineLevel="0" collapsed="false">
      <c r="A3496" s="27" t="s">
        <v>6892</v>
      </c>
      <c r="B3496" s="27" t="s">
        <v>727</v>
      </c>
      <c r="C3496" s="27" t="n">
        <v>41</v>
      </c>
      <c r="D3496" s="27" t="s">
        <v>181</v>
      </c>
      <c r="E3496" s="28" t="n">
        <v>45622</v>
      </c>
      <c r="F3496" s="27" t="s">
        <v>1449</v>
      </c>
      <c r="G3496" s="28" t="n">
        <v>45622</v>
      </c>
      <c r="H3496" s="27" t="s">
        <v>206</v>
      </c>
      <c r="I3496" s="27" t="s">
        <v>207</v>
      </c>
      <c r="J3496" s="27" t="s">
        <v>593</v>
      </c>
      <c r="K3496" s="27" t="s">
        <v>156</v>
      </c>
      <c r="L3496" s="27" t="n">
        <v>55</v>
      </c>
      <c r="M3496" s="27" t="n">
        <v>52</v>
      </c>
      <c r="N3496" s="27" t="s">
        <v>186</v>
      </c>
      <c r="O3496" s="27" t="s">
        <v>171</v>
      </c>
      <c r="P3496" s="27" t="s">
        <v>129</v>
      </c>
      <c r="Q3496" s="29" t="n">
        <v>4582.19</v>
      </c>
      <c r="R3496" s="27" t="s">
        <v>130</v>
      </c>
      <c r="S3496" s="27" t="s">
        <v>178</v>
      </c>
      <c r="T3496" s="27" t="n">
        <v>4</v>
      </c>
      <c r="U3496" s="27" t="n">
        <f aca="false">YEAR(E3496)</f>
        <v>2024</v>
      </c>
      <c r="V3496" s="27" t="str">
        <f aca="false">TEXT(E3496,"MMM-YYYY")</f>
        <v>Nov-2024</v>
      </c>
      <c r="W3496" s="27" t="n">
        <f aca="false">MONTH(E3496)</f>
        <v>11</v>
      </c>
      <c r="X3496" s="27" t="str">
        <f aca="false">TEXT(WEEKDAY(E3496,2),"0")&amp;" - "&amp;TEXT(E3496,"dddd")</f>
        <v>2 - Tuesday</v>
      </c>
      <c r="Y3496" s="27" t="str">
        <f aca="false">_xlfn.IFS(C3496&lt;18,"Child (0-17)",C3496&lt;40,"Young Adult (18-39)",C3496&lt;60,"Adult (40-59)",TRUE(),"Senior (60+)")</f>
        <v>Adult (40-59)</v>
      </c>
      <c r="Z3496" s="27" t="n">
        <f aca="false">ROUND(G3496-E3496,0)</f>
        <v>0</v>
      </c>
      <c r="AA3496" s="27" t="n">
        <f aca="false">L3496+M3496</f>
        <v>107</v>
      </c>
      <c r="AB3496" s="27" t="n">
        <f aca="false">IFERROR(ROUND(Q3496/AA3496,2),0)</f>
        <v>42.82</v>
      </c>
      <c r="AC3496" s="27" t="str">
        <f aca="false">IF(AND(K3496="Critical",N3496="No"),"URGENT - No Bed","Normal")</f>
        <v>Normal</v>
      </c>
      <c r="AD3496" s="33" t="n">
        <f aca="false">INDEX(Lookup_Tables!$B$3:$B$12,MATCH(H3496,Lookup_Tables!$A$3:$A$12,0))</f>
        <v>2800000</v>
      </c>
      <c r="AE3496" s="27" t="str">
        <f aca="false">INDEX(Lookup_Tables!$C$3:$C$12,MATCH(H3496,Lookup_Tables!$A$3:$A$12,0))</f>
        <v>Dr. Suresh Nair</v>
      </c>
      <c r="AF3496" s="27" t="str">
        <f aca="false">IFERROR(INDEX(Lookup_Tables!$F$16:$F$45,MATCH(I3496,Lookup_Tables!$E$16:$E$45,0)),"N/A")</f>
        <v>EMP209</v>
      </c>
      <c r="AG3496" s="27" t="n">
        <f aca="false">_xlfn.IFS(R3496="Recovered",4,R3496="Referred",3,R3496="Admitted",2,R3496="Deceased",1,TRUE(),0)</f>
        <v>4</v>
      </c>
      <c r="AH3496" s="27" t="str">
        <f aca="false">IF(T3496&gt;=4,"Satisfied",IF(T3496&gt;=3,"Neutral","Needs Improvement"))</f>
        <v>Satisfied</v>
      </c>
    </row>
    <row r="3497" customFormat="false" ht="15" hidden="false" customHeight="false" outlineLevel="0" collapsed="false">
      <c r="A3497" s="30" t="s">
        <v>5142</v>
      </c>
      <c r="B3497" s="30" t="s">
        <v>5143</v>
      </c>
      <c r="C3497" s="30" t="n">
        <v>53</v>
      </c>
      <c r="D3497" s="30" t="s">
        <v>181</v>
      </c>
      <c r="E3497" s="31" t="n">
        <v>45554</v>
      </c>
      <c r="F3497" s="30" t="s">
        <v>662</v>
      </c>
      <c r="G3497" s="31" t="n">
        <v>45557</v>
      </c>
      <c r="H3497" s="30" t="s">
        <v>168</v>
      </c>
      <c r="I3497" s="30" t="s">
        <v>196</v>
      </c>
      <c r="J3497" s="30" t="s">
        <v>371</v>
      </c>
      <c r="K3497" s="30" t="s">
        <v>156</v>
      </c>
      <c r="L3497" s="30" t="n">
        <v>74</v>
      </c>
      <c r="M3497" s="30" t="n">
        <v>73</v>
      </c>
      <c r="N3497" s="30" t="s">
        <v>127</v>
      </c>
      <c r="O3497" s="30" t="s">
        <v>171</v>
      </c>
      <c r="P3497" s="30" t="s">
        <v>150</v>
      </c>
      <c r="Q3497" s="32" t="n">
        <v>4745.97</v>
      </c>
      <c r="R3497" s="30" t="s">
        <v>130</v>
      </c>
      <c r="S3497" s="30" t="s">
        <v>131</v>
      </c>
      <c r="T3497" s="30" t="n">
        <v>5</v>
      </c>
      <c r="U3497" s="30" t="n">
        <f aca="false">YEAR(E3497)</f>
        <v>2024</v>
      </c>
      <c r="V3497" s="30" t="str">
        <f aca="false">TEXT(E3497,"MMM-YYYY")</f>
        <v>Sep-2024</v>
      </c>
      <c r="W3497" s="30" t="n">
        <f aca="false">MONTH(E3497)</f>
        <v>9</v>
      </c>
      <c r="X3497" s="30" t="str">
        <f aca="false">TEXT(WEEKDAY(E3497,2),"0")&amp;" - "&amp;TEXT(E3497,"dddd")</f>
        <v>4 - Thursday</v>
      </c>
      <c r="Y3497" s="30" t="str">
        <f aca="false">_xlfn.IFS(C3497&lt;18,"Child (0-17)",C3497&lt;40,"Young Adult (18-39)",C3497&lt;60,"Adult (40-59)",TRUE(),"Senior (60+)")</f>
        <v>Adult (40-59)</v>
      </c>
      <c r="Z3497" s="30" t="n">
        <f aca="false">ROUND(G3497-E3497,0)</f>
        <v>3</v>
      </c>
      <c r="AA3497" s="30" t="n">
        <f aca="false">L3497+M3497</f>
        <v>147</v>
      </c>
      <c r="AB3497" s="30" t="n">
        <f aca="false">IFERROR(ROUND(Q3497/AA3497,2),0)</f>
        <v>32.29</v>
      </c>
      <c r="AC3497" s="30" t="str">
        <f aca="false">IF(AND(K3497="Critical",N3497="No"),"URGENT - No Bed","Normal")</f>
        <v>Normal</v>
      </c>
      <c r="AD3497" s="34" t="n">
        <f aca="false">INDEX(Lookup_Tables!$B$3:$B$12,MATCH(H3497,Lookup_Tables!$A$3:$A$12,0))</f>
        <v>4400000</v>
      </c>
      <c r="AE3497" s="30" t="str">
        <f aca="false">INDEX(Lookup_Tables!$C$3:$C$12,MATCH(H3497,Lookup_Tables!$A$3:$A$12,0))</f>
        <v>Dr. Neha Chopra</v>
      </c>
      <c r="AF3497" s="30" t="str">
        <f aca="false">IFERROR(INDEX(Lookup_Tables!$F$16:$F$45,MATCH(I3497,Lookup_Tables!$E$16:$E$45,0)),"N/A")</f>
        <v>EMP219</v>
      </c>
      <c r="AG3497" s="30" t="n">
        <f aca="false">_xlfn.IFS(R3497="Recovered",4,R3497="Referred",3,R3497="Admitted",2,R3497="Deceased",1,TRUE(),0)</f>
        <v>4</v>
      </c>
      <c r="AH3497" s="30" t="str">
        <f aca="false">IF(T3497&gt;=4,"Satisfied",IF(T3497&gt;=3,"Neutral","Needs Improvement"))</f>
        <v>Satisfied</v>
      </c>
    </row>
    <row r="3498" customFormat="false" ht="15" hidden="false" customHeight="false" outlineLevel="0" collapsed="false">
      <c r="A3498" s="27" t="s">
        <v>2342</v>
      </c>
      <c r="B3498" s="27" t="s">
        <v>1889</v>
      </c>
      <c r="C3498" s="27" t="n">
        <v>60</v>
      </c>
      <c r="D3498" s="27" t="s">
        <v>181</v>
      </c>
      <c r="E3498" s="28" t="n">
        <v>45315</v>
      </c>
      <c r="F3498" s="27" t="s">
        <v>465</v>
      </c>
      <c r="G3498" s="28" t="n">
        <v>45320</v>
      </c>
      <c r="H3498" s="27" t="s">
        <v>161</v>
      </c>
      <c r="I3498" s="27" t="s">
        <v>162</v>
      </c>
      <c r="J3498" s="27" t="s">
        <v>648</v>
      </c>
      <c r="K3498" s="27" t="s">
        <v>126</v>
      </c>
      <c r="L3498" s="27" t="n">
        <v>28</v>
      </c>
      <c r="M3498" s="27" t="n">
        <v>117</v>
      </c>
      <c r="N3498" s="27" t="s">
        <v>127</v>
      </c>
      <c r="O3498" s="27" t="s">
        <v>128</v>
      </c>
      <c r="P3498" s="27" t="s">
        <v>129</v>
      </c>
      <c r="Q3498" s="29" t="n">
        <v>8051.81</v>
      </c>
      <c r="R3498" s="27" t="s">
        <v>172</v>
      </c>
      <c r="S3498" s="27" t="s">
        <v>164</v>
      </c>
      <c r="T3498" s="27" t="n">
        <v>4</v>
      </c>
      <c r="U3498" s="27" t="n">
        <f aca="false">YEAR(E3498)</f>
        <v>2024</v>
      </c>
      <c r="V3498" s="27" t="str">
        <f aca="false">TEXT(E3498,"MMM-YYYY")</f>
        <v>Jan-2024</v>
      </c>
      <c r="W3498" s="27" t="n">
        <f aca="false">MONTH(E3498)</f>
        <v>1</v>
      </c>
      <c r="X3498" s="27" t="str">
        <f aca="false">TEXT(WEEKDAY(E3498,2),"0")&amp;" - "&amp;TEXT(E3498,"dddd")</f>
        <v>3 - Wednesday</v>
      </c>
      <c r="Y3498" s="27" t="str">
        <f aca="false">_xlfn.IFS(C3498&lt;18,"Child (0-17)",C3498&lt;40,"Young Adult (18-39)",C3498&lt;60,"Adult (40-59)",TRUE(),"Senior (60+)")</f>
        <v>Senior (60+)</v>
      </c>
      <c r="Z3498" s="27" t="n">
        <f aca="false">ROUND(G3498-E3498,0)</f>
        <v>5</v>
      </c>
      <c r="AA3498" s="27" t="n">
        <f aca="false">L3498+M3498</f>
        <v>145</v>
      </c>
      <c r="AB3498" s="27" t="n">
        <f aca="false">IFERROR(ROUND(Q3498/AA3498,2),0)</f>
        <v>55.53</v>
      </c>
      <c r="AC3498" s="27" t="str">
        <f aca="false">IF(AND(K3498="Critical",N3498="No"),"URGENT - No Bed","Normal")</f>
        <v>Normal</v>
      </c>
      <c r="AD3498" s="33" t="n">
        <f aca="false">INDEX(Lookup_Tables!$B$3:$B$12,MATCH(H3498,Lookup_Tables!$A$3:$A$12,0))</f>
        <v>3600000</v>
      </c>
      <c r="AE3498" s="27" t="str">
        <f aca="false">INDEX(Lookup_Tables!$C$3:$C$12,MATCH(H3498,Lookup_Tables!$A$3:$A$12,0))</f>
        <v>Dr. Sameer Joshi</v>
      </c>
      <c r="AF3498" s="27" t="str">
        <f aca="false">IFERROR(INDEX(Lookup_Tables!$F$16:$F$45,MATCH(I3498,Lookup_Tables!$E$16:$E$45,0)),"N/A")</f>
        <v>EMP222</v>
      </c>
      <c r="AG3498" s="27" t="n">
        <f aca="false">_xlfn.IFS(R3498="Recovered",4,R3498="Referred",3,R3498="Admitted",2,R3498="Deceased",1,TRUE(),0)</f>
        <v>2</v>
      </c>
      <c r="AH3498" s="27" t="str">
        <f aca="false">IF(T3498&gt;=4,"Satisfied",IF(T3498&gt;=3,"Neutral","Needs Improvement"))</f>
        <v>Satisfied</v>
      </c>
    </row>
    <row r="3499" customFormat="false" ht="15" hidden="false" customHeight="false" outlineLevel="0" collapsed="false">
      <c r="A3499" s="30" t="s">
        <v>2906</v>
      </c>
      <c r="B3499" s="30" t="s">
        <v>739</v>
      </c>
      <c r="C3499" s="30" t="n">
        <v>29</v>
      </c>
      <c r="D3499" s="30" t="s">
        <v>121</v>
      </c>
      <c r="E3499" s="31" t="n">
        <v>45436</v>
      </c>
      <c r="F3499" s="30" t="s">
        <v>1260</v>
      </c>
      <c r="G3499" s="31" t="n">
        <v>45436</v>
      </c>
      <c r="H3499" s="30" t="s">
        <v>206</v>
      </c>
      <c r="I3499" s="30" t="s">
        <v>207</v>
      </c>
      <c r="J3499" s="30" t="s">
        <v>469</v>
      </c>
      <c r="K3499" s="30" t="s">
        <v>138</v>
      </c>
      <c r="L3499" s="30" t="n">
        <v>50</v>
      </c>
      <c r="M3499" s="30" t="n">
        <v>24</v>
      </c>
      <c r="N3499" s="30" t="s">
        <v>127</v>
      </c>
      <c r="O3499" s="30" t="s">
        <v>128</v>
      </c>
      <c r="P3499" s="30" t="s">
        <v>140</v>
      </c>
      <c r="Q3499" s="32" t="n">
        <v>2174.41</v>
      </c>
      <c r="R3499" s="30" t="s">
        <v>130</v>
      </c>
      <c r="S3499" s="30" t="s">
        <v>141</v>
      </c>
      <c r="T3499" s="30" t="n">
        <v>4</v>
      </c>
      <c r="U3499" s="30" t="n">
        <f aca="false">YEAR(E3499)</f>
        <v>2024</v>
      </c>
      <c r="V3499" s="30" t="str">
        <f aca="false">TEXT(E3499,"MMM-YYYY")</f>
        <v>May-2024</v>
      </c>
      <c r="W3499" s="30" t="n">
        <f aca="false">MONTH(E3499)</f>
        <v>5</v>
      </c>
      <c r="X3499" s="30" t="str">
        <f aca="false">TEXT(WEEKDAY(E3499,2),"0")&amp;" - "&amp;TEXT(E3499,"dddd")</f>
        <v>5 - Friday</v>
      </c>
      <c r="Y3499" s="30" t="str">
        <f aca="false">_xlfn.IFS(C3499&lt;18,"Child (0-17)",C3499&lt;40,"Young Adult (18-39)",C3499&lt;60,"Adult (40-59)",TRUE(),"Senior (60+)")</f>
        <v>Young Adult (18-39)</v>
      </c>
      <c r="Z3499" s="30" t="n">
        <f aca="false">ROUND(G3499-E3499,0)</f>
        <v>0</v>
      </c>
      <c r="AA3499" s="30" t="n">
        <f aca="false">L3499+M3499</f>
        <v>74</v>
      </c>
      <c r="AB3499" s="30" t="n">
        <f aca="false">IFERROR(ROUND(Q3499/AA3499,2),0)</f>
        <v>29.38</v>
      </c>
      <c r="AC3499" s="30" t="str">
        <f aca="false">IF(AND(K3499="Critical",N3499="No"),"URGENT - No Bed","Normal")</f>
        <v>Normal</v>
      </c>
      <c r="AD3499" s="34" t="n">
        <f aca="false">INDEX(Lookup_Tables!$B$3:$B$12,MATCH(H3499,Lookup_Tables!$A$3:$A$12,0))</f>
        <v>2800000</v>
      </c>
      <c r="AE3499" s="30" t="str">
        <f aca="false">INDEX(Lookup_Tables!$C$3:$C$12,MATCH(H3499,Lookup_Tables!$A$3:$A$12,0))</f>
        <v>Dr. Suresh Nair</v>
      </c>
      <c r="AF3499" s="30" t="str">
        <f aca="false">IFERROR(INDEX(Lookup_Tables!$F$16:$F$45,MATCH(I3499,Lookup_Tables!$E$16:$E$45,0)),"N/A")</f>
        <v>EMP209</v>
      </c>
      <c r="AG3499" s="30" t="n">
        <f aca="false">_xlfn.IFS(R3499="Recovered",4,R3499="Referred",3,R3499="Admitted",2,R3499="Deceased",1,TRUE(),0)</f>
        <v>4</v>
      </c>
      <c r="AH3499" s="30" t="str">
        <f aca="false">IF(T3499&gt;=4,"Satisfied",IF(T3499&gt;=3,"Neutral","Needs Improvement"))</f>
        <v>Satisfied</v>
      </c>
    </row>
    <row r="3500" customFormat="false" ht="15" hidden="false" customHeight="false" outlineLevel="0" collapsed="false">
      <c r="A3500" s="27" t="s">
        <v>7041</v>
      </c>
      <c r="B3500" s="27" t="s">
        <v>3074</v>
      </c>
      <c r="C3500" s="27" t="n">
        <v>57</v>
      </c>
      <c r="D3500" s="27" t="s">
        <v>181</v>
      </c>
      <c r="E3500" s="28" t="n">
        <v>45463</v>
      </c>
      <c r="F3500" s="27" t="s">
        <v>943</v>
      </c>
      <c r="G3500" s="28" t="n">
        <v>45465</v>
      </c>
      <c r="H3500" s="27" t="s">
        <v>206</v>
      </c>
      <c r="I3500" s="27" t="s">
        <v>300</v>
      </c>
      <c r="J3500" s="27" t="s">
        <v>208</v>
      </c>
      <c r="K3500" s="27" t="s">
        <v>126</v>
      </c>
      <c r="L3500" s="27" t="n">
        <v>12</v>
      </c>
      <c r="M3500" s="27" t="n">
        <v>76</v>
      </c>
      <c r="N3500" s="27" t="s">
        <v>127</v>
      </c>
      <c r="O3500" s="27" t="s">
        <v>149</v>
      </c>
      <c r="P3500" s="27" t="s">
        <v>129</v>
      </c>
      <c r="Q3500" s="29" t="n">
        <v>6755.56</v>
      </c>
      <c r="R3500" s="27" t="s">
        <v>130</v>
      </c>
      <c r="S3500" s="27" t="s">
        <v>164</v>
      </c>
      <c r="T3500" s="27" t="n">
        <v>3</v>
      </c>
      <c r="U3500" s="27" t="n">
        <f aca="false">YEAR(E3500)</f>
        <v>2024</v>
      </c>
      <c r="V3500" s="27" t="str">
        <f aca="false">TEXT(E3500,"MMM-YYYY")</f>
        <v>Jun-2024</v>
      </c>
      <c r="W3500" s="27" t="n">
        <f aca="false">MONTH(E3500)</f>
        <v>6</v>
      </c>
      <c r="X3500" s="27" t="str">
        <f aca="false">TEXT(WEEKDAY(E3500,2),"0")&amp;" - "&amp;TEXT(E3500,"dddd")</f>
        <v>4 - Thursday</v>
      </c>
      <c r="Y3500" s="27" t="str">
        <f aca="false">_xlfn.IFS(C3500&lt;18,"Child (0-17)",C3500&lt;40,"Young Adult (18-39)",C3500&lt;60,"Adult (40-59)",TRUE(),"Senior (60+)")</f>
        <v>Adult (40-59)</v>
      </c>
      <c r="Z3500" s="27" t="n">
        <f aca="false">ROUND(G3500-E3500,0)</f>
        <v>2</v>
      </c>
      <c r="AA3500" s="27" t="n">
        <f aca="false">L3500+M3500</f>
        <v>88</v>
      </c>
      <c r="AB3500" s="27" t="n">
        <f aca="false">IFERROR(ROUND(Q3500/AA3500,2),0)</f>
        <v>76.77</v>
      </c>
      <c r="AC3500" s="27" t="str">
        <f aca="false">IF(AND(K3500="Critical",N3500="No"),"URGENT - No Bed","Normal")</f>
        <v>Normal</v>
      </c>
      <c r="AD3500" s="33" t="n">
        <f aca="false">INDEX(Lookup_Tables!$B$3:$B$12,MATCH(H3500,Lookup_Tables!$A$3:$A$12,0))</f>
        <v>2800000</v>
      </c>
      <c r="AE3500" s="27" t="str">
        <f aca="false">INDEX(Lookup_Tables!$C$3:$C$12,MATCH(H3500,Lookup_Tables!$A$3:$A$12,0))</f>
        <v>Dr. Suresh Nair</v>
      </c>
      <c r="AF3500" s="27" t="str">
        <f aca="false">IFERROR(INDEX(Lookup_Tables!$F$16:$F$45,MATCH(I3500,Lookup_Tables!$E$16:$E$45,0)),"N/A")</f>
        <v>EMP211</v>
      </c>
      <c r="AG3500" s="27" t="n">
        <f aca="false">_xlfn.IFS(R3500="Recovered",4,R3500="Referred",3,R3500="Admitted",2,R3500="Deceased",1,TRUE(),0)</f>
        <v>4</v>
      </c>
      <c r="AH3500" s="27" t="str">
        <f aca="false">IF(T3500&gt;=4,"Satisfied",IF(T3500&gt;=3,"Neutral","Needs Improvement"))</f>
        <v>Neutral</v>
      </c>
    </row>
    <row r="3501" customFormat="false" ht="15" hidden="false" customHeight="false" outlineLevel="0" collapsed="false">
      <c r="A3501" s="30" t="s">
        <v>2694</v>
      </c>
      <c r="B3501" s="30" t="s">
        <v>1101</v>
      </c>
      <c r="C3501" s="30" t="n">
        <v>41</v>
      </c>
      <c r="D3501" s="30" t="s">
        <v>121</v>
      </c>
      <c r="E3501" s="31" t="n">
        <v>45551</v>
      </c>
      <c r="F3501" s="30" t="s">
        <v>255</v>
      </c>
      <c r="G3501" s="31" t="n">
        <v>45556</v>
      </c>
      <c r="H3501" s="30" t="s">
        <v>135</v>
      </c>
      <c r="I3501" s="30" t="s">
        <v>251</v>
      </c>
      <c r="J3501" s="30" t="s">
        <v>618</v>
      </c>
      <c r="K3501" s="30" t="s">
        <v>126</v>
      </c>
      <c r="L3501" s="30" t="n">
        <v>8</v>
      </c>
      <c r="M3501" s="30" t="n">
        <v>117</v>
      </c>
      <c r="N3501" s="30" t="s">
        <v>186</v>
      </c>
      <c r="O3501" s="30" t="s">
        <v>139</v>
      </c>
      <c r="P3501" s="30" t="s">
        <v>150</v>
      </c>
      <c r="Q3501" s="32" t="n">
        <v>8005.69</v>
      </c>
      <c r="R3501" s="30" t="s">
        <v>172</v>
      </c>
      <c r="S3501" s="30" t="s">
        <v>157</v>
      </c>
      <c r="T3501" s="30" t="n">
        <v>3</v>
      </c>
      <c r="U3501" s="30" t="n">
        <f aca="false">YEAR(E3501)</f>
        <v>2024</v>
      </c>
      <c r="V3501" s="30" t="str">
        <f aca="false">TEXT(E3501,"MMM-YYYY")</f>
        <v>Sep-2024</v>
      </c>
      <c r="W3501" s="30" t="n">
        <f aca="false">MONTH(E3501)</f>
        <v>9</v>
      </c>
      <c r="X3501" s="30" t="str">
        <f aca="false">TEXT(WEEKDAY(E3501,2),"0")&amp;" - "&amp;TEXT(E3501,"dddd")</f>
        <v>1 - Monday</v>
      </c>
      <c r="Y3501" s="30" t="str">
        <f aca="false">_xlfn.IFS(C3501&lt;18,"Child (0-17)",C3501&lt;40,"Young Adult (18-39)",C3501&lt;60,"Adult (40-59)",TRUE(),"Senior (60+)")</f>
        <v>Adult (40-59)</v>
      </c>
      <c r="Z3501" s="30" t="n">
        <f aca="false">ROUND(G3501-E3501,0)</f>
        <v>5</v>
      </c>
      <c r="AA3501" s="30" t="n">
        <f aca="false">L3501+M3501</f>
        <v>125</v>
      </c>
      <c r="AB3501" s="30" t="n">
        <f aca="false">IFERROR(ROUND(Q3501/AA3501,2),0)</f>
        <v>64.05</v>
      </c>
      <c r="AC3501" s="30" t="str">
        <f aca="false">IF(AND(K3501="Critical",N3501="No"),"URGENT - No Bed","Normal")</f>
        <v>Normal</v>
      </c>
      <c r="AD3501" s="34" t="n">
        <f aca="false">INDEX(Lookup_Tables!$B$3:$B$12,MATCH(H3501,Lookup_Tables!$A$3:$A$12,0))</f>
        <v>4600000</v>
      </c>
      <c r="AE3501" s="30" t="str">
        <f aca="false">INDEX(Lookup_Tables!$C$3:$C$12,MATCH(H3501,Lookup_Tables!$A$3:$A$12,0))</f>
        <v>Dr. Farhan Khan</v>
      </c>
      <c r="AF3501" s="30" t="str">
        <f aca="false">IFERROR(INDEX(Lookup_Tables!$F$16:$F$45,MATCH(I3501,Lookup_Tables!$E$16:$E$45,0)),"N/A")</f>
        <v>EMP207</v>
      </c>
      <c r="AG3501" s="30" t="n">
        <f aca="false">_xlfn.IFS(R3501="Recovered",4,R3501="Referred",3,R3501="Admitted",2,R3501="Deceased",1,TRUE(),0)</f>
        <v>2</v>
      </c>
      <c r="AH3501" s="30" t="str">
        <f aca="false">IF(T3501&gt;=4,"Satisfied",IF(T3501&gt;=3,"Neutral","Needs Improvement"))</f>
        <v>Neutral</v>
      </c>
    </row>
    <row r="3502" customFormat="false" ht="15" hidden="false" customHeight="false" outlineLevel="0" collapsed="false">
      <c r="A3502" s="27" t="s">
        <v>5287</v>
      </c>
      <c r="B3502" s="27" t="s">
        <v>1570</v>
      </c>
      <c r="C3502" s="27" t="n">
        <v>57</v>
      </c>
      <c r="D3502" s="27" t="s">
        <v>121</v>
      </c>
      <c r="E3502" s="28" t="n">
        <v>45614</v>
      </c>
      <c r="F3502" s="27" t="s">
        <v>614</v>
      </c>
      <c r="G3502" s="28" t="n">
        <v>45615</v>
      </c>
      <c r="H3502" s="27" t="s">
        <v>217</v>
      </c>
      <c r="I3502" s="27" t="s">
        <v>344</v>
      </c>
      <c r="J3502" s="27" t="s">
        <v>218</v>
      </c>
      <c r="K3502" s="27" t="s">
        <v>138</v>
      </c>
      <c r="L3502" s="27" t="n">
        <v>90</v>
      </c>
      <c r="M3502" s="27" t="n">
        <v>44</v>
      </c>
      <c r="N3502" s="27" t="s">
        <v>127</v>
      </c>
      <c r="O3502" s="27" t="s">
        <v>139</v>
      </c>
      <c r="P3502" s="27" t="s">
        <v>129</v>
      </c>
      <c r="Q3502" s="29" t="n">
        <v>2013.43</v>
      </c>
      <c r="R3502" s="27" t="s">
        <v>130</v>
      </c>
      <c r="S3502" s="27" t="s">
        <v>192</v>
      </c>
      <c r="T3502" s="27" t="n">
        <v>2</v>
      </c>
      <c r="U3502" s="27" t="n">
        <f aca="false">YEAR(E3502)</f>
        <v>2024</v>
      </c>
      <c r="V3502" s="27" t="str">
        <f aca="false">TEXT(E3502,"MMM-YYYY")</f>
        <v>Nov-2024</v>
      </c>
      <c r="W3502" s="27" t="n">
        <f aca="false">MONTH(E3502)</f>
        <v>11</v>
      </c>
      <c r="X3502" s="27" t="str">
        <f aca="false">TEXT(WEEKDAY(E3502,2),"0")&amp;" - "&amp;TEXT(E3502,"dddd")</f>
        <v>1 - Monday</v>
      </c>
      <c r="Y3502" s="27" t="str">
        <f aca="false">_xlfn.IFS(C3502&lt;18,"Child (0-17)",C3502&lt;40,"Young Adult (18-39)",C3502&lt;60,"Adult (40-59)",TRUE(),"Senior (60+)")</f>
        <v>Adult (40-59)</v>
      </c>
      <c r="Z3502" s="27" t="n">
        <f aca="false">ROUND(G3502-E3502,0)</f>
        <v>1</v>
      </c>
      <c r="AA3502" s="27" t="n">
        <f aca="false">L3502+M3502</f>
        <v>134</v>
      </c>
      <c r="AB3502" s="27" t="n">
        <f aca="false">IFERROR(ROUND(Q3502/AA3502,2),0)</f>
        <v>15.03</v>
      </c>
      <c r="AC3502" s="27" t="str">
        <f aca="false">IF(AND(K3502="Critical",N3502="No"),"URGENT - No Bed","Normal")</f>
        <v>Normal</v>
      </c>
      <c r="AD3502" s="33" t="n">
        <f aca="false">INDEX(Lookup_Tables!$B$3:$B$12,MATCH(H3502,Lookup_Tables!$A$3:$A$12,0))</f>
        <v>4200000</v>
      </c>
      <c r="AE3502" s="27" t="str">
        <f aca="false">INDEX(Lookup_Tables!$C$3:$C$12,MATCH(H3502,Lookup_Tables!$A$3:$A$12,0))</f>
        <v>Dr. Anil Kapoor</v>
      </c>
      <c r="AF3502" s="27" t="str">
        <f aca="false">IFERROR(INDEX(Lookup_Tables!$F$16:$F$45,MATCH(I3502,Lookup_Tables!$E$16:$E$45,0)),"N/A")</f>
        <v>EMP201</v>
      </c>
      <c r="AG3502" s="27" t="n">
        <f aca="false">_xlfn.IFS(R3502="Recovered",4,R3502="Referred",3,R3502="Admitted",2,R3502="Deceased",1,TRUE(),0)</f>
        <v>4</v>
      </c>
      <c r="AH3502" s="27" t="str">
        <f aca="false">IF(T3502&gt;=4,"Satisfied",IF(T3502&gt;=3,"Neutral","Needs Improvement"))</f>
        <v>Needs Improvement</v>
      </c>
    </row>
    <row r="3503" customFormat="false" ht="15" hidden="false" customHeight="false" outlineLevel="0" collapsed="false">
      <c r="A3503" s="30" t="s">
        <v>2825</v>
      </c>
      <c r="B3503" s="30" t="s">
        <v>871</v>
      </c>
      <c r="C3503" s="30" t="n">
        <v>56</v>
      </c>
      <c r="D3503" s="30" t="s">
        <v>181</v>
      </c>
      <c r="E3503" s="31" t="n">
        <v>45464</v>
      </c>
      <c r="F3503" s="30" t="s">
        <v>1462</v>
      </c>
      <c r="G3503" s="31" t="n">
        <v>45465</v>
      </c>
      <c r="H3503" s="30" t="s">
        <v>183</v>
      </c>
      <c r="I3503" s="30" t="s">
        <v>184</v>
      </c>
      <c r="J3503" s="30" t="s">
        <v>431</v>
      </c>
      <c r="K3503" s="30" t="s">
        <v>138</v>
      </c>
      <c r="L3503" s="30" t="n">
        <v>46</v>
      </c>
      <c r="M3503" s="30" t="n">
        <v>19</v>
      </c>
      <c r="N3503" s="30" t="s">
        <v>127</v>
      </c>
      <c r="O3503" s="30" t="s">
        <v>128</v>
      </c>
      <c r="P3503" s="30" t="s">
        <v>129</v>
      </c>
      <c r="Q3503" s="32" t="n">
        <v>2553.67</v>
      </c>
      <c r="R3503" s="30" t="s">
        <v>130</v>
      </c>
      <c r="S3503" s="30" t="s">
        <v>335</v>
      </c>
      <c r="T3503" s="30" t="n">
        <v>4</v>
      </c>
      <c r="U3503" s="30" t="n">
        <f aca="false">YEAR(E3503)</f>
        <v>2024</v>
      </c>
      <c r="V3503" s="30" t="str">
        <f aca="false">TEXT(E3503,"MMM-YYYY")</f>
        <v>Jun-2024</v>
      </c>
      <c r="W3503" s="30" t="n">
        <f aca="false">MONTH(E3503)</f>
        <v>6</v>
      </c>
      <c r="X3503" s="30" t="str">
        <f aca="false">TEXT(WEEKDAY(E3503,2),"0")&amp;" - "&amp;TEXT(E3503,"dddd")</f>
        <v>5 - Friday</v>
      </c>
      <c r="Y3503" s="30" t="str">
        <f aca="false">_xlfn.IFS(C3503&lt;18,"Child (0-17)",C3503&lt;40,"Young Adult (18-39)",C3503&lt;60,"Adult (40-59)",TRUE(),"Senior (60+)")</f>
        <v>Adult (40-59)</v>
      </c>
      <c r="Z3503" s="30" t="n">
        <f aca="false">ROUND(G3503-E3503,0)</f>
        <v>1</v>
      </c>
      <c r="AA3503" s="30" t="n">
        <f aca="false">L3503+M3503</f>
        <v>65</v>
      </c>
      <c r="AB3503" s="30" t="n">
        <f aca="false">IFERROR(ROUND(Q3503/AA3503,2),0)</f>
        <v>39.29</v>
      </c>
      <c r="AC3503" s="30" t="str">
        <f aca="false">IF(AND(K3503="Critical",N3503="No"),"URGENT - No Bed","Normal")</f>
        <v>Normal</v>
      </c>
      <c r="AD3503" s="34" t="n">
        <f aca="false">INDEX(Lookup_Tables!$B$3:$B$12,MATCH(H3503,Lookup_Tables!$A$3:$A$12,0))</f>
        <v>3100000</v>
      </c>
      <c r="AE3503" s="30" t="str">
        <f aca="false">INDEX(Lookup_Tables!$C$3:$C$12,MATCH(H3503,Lookup_Tables!$A$3:$A$12,0))</f>
        <v>Dr. Kavita Rao</v>
      </c>
      <c r="AF3503" s="30" t="str">
        <f aca="false">IFERROR(INDEX(Lookup_Tables!$F$16:$F$45,MATCH(I3503,Lookup_Tables!$E$16:$E$45,0)),"N/A")</f>
        <v>EMP226</v>
      </c>
      <c r="AG3503" s="30" t="n">
        <f aca="false">_xlfn.IFS(R3503="Recovered",4,R3503="Referred",3,R3503="Admitted",2,R3503="Deceased",1,TRUE(),0)</f>
        <v>4</v>
      </c>
      <c r="AH3503" s="30" t="str">
        <f aca="false">IF(T3503&gt;=4,"Satisfied",IF(T3503&gt;=3,"Neutral","Needs Improvement"))</f>
        <v>Satisfied</v>
      </c>
    </row>
    <row r="3504" customFormat="false" ht="15" hidden="false" customHeight="false" outlineLevel="0" collapsed="false">
      <c r="A3504" s="27" t="s">
        <v>3908</v>
      </c>
      <c r="B3504" s="27" t="s">
        <v>875</v>
      </c>
      <c r="C3504" s="27" t="n">
        <v>56</v>
      </c>
      <c r="D3504" s="27" t="s">
        <v>144</v>
      </c>
      <c r="E3504" s="28" t="n">
        <v>45359</v>
      </c>
      <c r="F3504" s="27" t="s">
        <v>885</v>
      </c>
      <c r="G3504" s="28" t="n">
        <v>45362</v>
      </c>
      <c r="H3504" s="27" t="s">
        <v>242</v>
      </c>
      <c r="I3504" s="27" t="s">
        <v>243</v>
      </c>
      <c r="J3504" s="27" t="s">
        <v>422</v>
      </c>
      <c r="K3504" s="27" t="s">
        <v>156</v>
      </c>
      <c r="L3504" s="27" t="n">
        <v>15</v>
      </c>
      <c r="M3504" s="27" t="n">
        <v>73</v>
      </c>
      <c r="N3504" s="27" t="s">
        <v>186</v>
      </c>
      <c r="O3504" s="27" t="s">
        <v>128</v>
      </c>
      <c r="P3504" s="27" t="s">
        <v>187</v>
      </c>
      <c r="Q3504" s="29" t="n">
        <v>4194.69</v>
      </c>
      <c r="R3504" s="27" t="s">
        <v>130</v>
      </c>
      <c r="S3504" s="27" t="s">
        <v>157</v>
      </c>
      <c r="T3504" s="27" t="n">
        <v>5</v>
      </c>
      <c r="U3504" s="27" t="n">
        <f aca="false">YEAR(E3504)</f>
        <v>2024</v>
      </c>
      <c r="V3504" s="27" t="str">
        <f aca="false">TEXT(E3504,"MMM-YYYY")</f>
        <v>Mar-2024</v>
      </c>
      <c r="W3504" s="27" t="n">
        <f aca="false">MONTH(E3504)</f>
        <v>3</v>
      </c>
      <c r="X3504" s="27" t="str">
        <f aca="false">TEXT(WEEKDAY(E3504,2),"0")&amp;" - "&amp;TEXT(E3504,"dddd")</f>
        <v>5 - Friday</v>
      </c>
      <c r="Y3504" s="27" t="str">
        <f aca="false">_xlfn.IFS(C3504&lt;18,"Child (0-17)",C3504&lt;40,"Young Adult (18-39)",C3504&lt;60,"Adult (40-59)",TRUE(),"Senior (60+)")</f>
        <v>Adult (40-59)</v>
      </c>
      <c r="Z3504" s="27" t="n">
        <f aca="false">ROUND(G3504-E3504,0)</f>
        <v>3</v>
      </c>
      <c r="AA3504" s="27" t="n">
        <f aca="false">L3504+M3504</f>
        <v>88</v>
      </c>
      <c r="AB3504" s="27" t="n">
        <f aca="false">IFERROR(ROUND(Q3504/AA3504,2),0)</f>
        <v>47.67</v>
      </c>
      <c r="AC3504" s="27" t="str">
        <f aca="false">IF(AND(K3504="Critical",N3504="No"),"URGENT - No Bed","Normal")</f>
        <v>Normal</v>
      </c>
      <c r="AD3504" s="33" t="n">
        <f aca="false">INDEX(Lookup_Tables!$B$3:$B$12,MATCH(H3504,Lookup_Tables!$A$3:$A$12,0))</f>
        <v>3000000</v>
      </c>
      <c r="AE3504" s="27" t="str">
        <f aca="false">INDEX(Lookup_Tables!$C$3:$C$12,MATCH(H3504,Lookup_Tables!$A$3:$A$12,0))</f>
        <v>Dr. Pooja Iyer</v>
      </c>
      <c r="AF3504" s="27" t="str">
        <f aca="false">IFERROR(INDEX(Lookup_Tables!$F$16:$F$45,MATCH(I3504,Lookup_Tables!$E$16:$E$45,0)),"N/A")</f>
        <v>EMP214</v>
      </c>
      <c r="AG3504" s="27" t="n">
        <f aca="false">_xlfn.IFS(R3504="Recovered",4,R3504="Referred",3,R3504="Admitted",2,R3504="Deceased",1,TRUE(),0)</f>
        <v>4</v>
      </c>
      <c r="AH3504" s="27" t="str">
        <f aca="false">IF(T3504&gt;=4,"Satisfied",IF(T3504&gt;=3,"Neutral","Needs Improvement"))</f>
        <v>Satisfied</v>
      </c>
    </row>
    <row r="3505" customFormat="false" ht="15" hidden="false" customHeight="false" outlineLevel="0" collapsed="false">
      <c r="A3505" s="30" t="s">
        <v>3870</v>
      </c>
      <c r="B3505" s="30" t="s">
        <v>1344</v>
      </c>
      <c r="C3505" s="30" t="n">
        <v>74</v>
      </c>
      <c r="D3505" s="30" t="s">
        <v>181</v>
      </c>
      <c r="E3505" s="31" t="n">
        <v>45498</v>
      </c>
      <c r="F3505" s="30" t="s">
        <v>1907</v>
      </c>
      <c r="G3505" s="31" t="n">
        <v>45499</v>
      </c>
      <c r="H3505" s="30" t="s">
        <v>161</v>
      </c>
      <c r="I3505" s="30" t="s">
        <v>320</v>
      </c>
      <c r="J3505" s="30" t="s">
        <v>163</v>
      </c>
      <c r="K3505" s="30" t="s">
        <v>138</v>
      </c>
      <c r="L3505" s="30" t="n">
        <v>61</v>
      </c>
      <c r="M3505" s="30" t="n">
        <v>27</v>
      </c>
      <c r="N3505" s="30" t="s">
        <v>127</v>
      </c>
      <c r="O3505" s="30" t="s">
        <v>139</v>
      </c>
      <c r="P3505" s="30" t="s">
        <v>129</v>
      </c>
      <c r="Q3505" s="32" t="n">
        <v>2203.41</v>
      </c>
      <c r="R3505" s="30" t="s">
        <v>130</v>
      </c>
      <c r="S3505" s="30" t="s">
        <v>178</v>
      </c>
      <c r="T3505" s="30" t="n">
        <v>5</v>
      </c>
      <c r="U3505" s="30" t="n">
        <f aca="false">YEAR(E3505)</f>
        <v>2024</v>
      </c>
      <c r="V3505" s="30" t="str">
        <f aca="false">TEXT(E3505,"MMM-YYYY")</f>
        <v>Jul-2024</v>
      </c>
      <c r="W3505" s="30" t="n">
        <f aca="false">MONTH(E3505)</f>
        <v>7</v>
      </c>
      <c r="X3505" s="30" t="str">
        <f aca="false">TEXT(WEEKDAY(E3505,2),"0")&amp;" - "&amp;TEXT(E3505,"dddd")</f>
        <v>4 - Thursday</v>
      </c>
      <c r="Y3505" s="30" t="str">
        <f aca="false">_xlfn.IFS(C3505&lt;18,"Child (0-17)",C3505&lt;40,"Young Adult (18-39)",C3505&lt;60,"Adult (40-59)",TRUE(),"Senior (60+)")</f>
        <v>Senior (60+)</v>
      </c>
      <c r="Z3505" s="30" t="n">
        <f aca="false">ROUND(G3505-E3505,0)</f>
        <v>1</v>
      </c>
      <c r="AA3505" s="30" t="n">
        <f aca="false">L3505+M3505</f>
        <v>88</v>
      </c>
      <c r="AB3505" s="30" t="n">
        <f aca="false">IFERROR(ROUND(Q3505/AA3505,2),0)</f>
        <v>25.04</v>
      </c>
      <c r="AC3505" s="30" t="str">
        <f aca="false">IF(AND(K3505="Critical",N3505="No"),"URGENT - No Bed","Normal")</f>
        <v>Normal</v>
      </c>
      <c r="AD3505" s="34" t="n">
        <f aca="false">INDEX(Lookup_Tables!$B$3:$B$12,MATCH(H3505,Lookup_Tables!$A$3:$A$12,0))</f>
        <v>3600000</v>
      </c>
      <c r="AE3505" s="30" t="str">
        <f aca="false">INDEX(Lookup_Tables!$C$3:$C$12,MATCH(H3505,Lookup_Tables!$A$3:$A$12,0))</f>
        <v>Dr. Sameer Joshi</v>
      </c>
      <c r="AF3505" s="30" t="str">
        <f aca="false">IFERROR(INDEX(Lookup_Tables!$F$16:$F$45,MATCH(I3505,Lookup_Tables!$E$16:$E$45,0)),"N/A")</f>
        <v>EMP223</v>
      </c>
      <c r="AG3505" s="30" t="n">
        <f aca="false">_xlfn.IFS(R3505="Recovered",4,R3505="Referred",3,R3505="Admitted",2,R3505="Deceased",1,TRUE(),0)</f>
        <v>4</v>
      </c>
      <c r="AH3505" s="30" t="str">
        <f aca="false">IF(T3505&gt;=4,"Satisfied",IF(T3505&gt;=3,"Neutral","Needs Improvement"))</f>
        <v>Satisfied</v>
      </c>
    </row>
    <row r="3506" customFormat="false" ht="15" hidden="false" customHeight="false" outlineLevel="0" collapsed="false">
      <c r="A3506" s="27" t="s">
        <v>4178</v>
      </c>
      <c r="B3506" s="27" t="s">
        <v>857</v>
      </c>
      <c r="C3506" s="27" t="n">
        <v>68</v>
      </c>
      <c r="D3506" s="27" t="s">
        <v>121</v>
      </c>
      <c r="E3506" s="28" t="n">
        <v>45350</v>
      </c>
      <c r="F3506" s="27" t="s">
        <v>1462</v>
      </c>
      <c r="G3506" s="28" t="n">
        <v>45352</v>
      </c>
      <c r="H3506" s="27" t="s">
        <v>161</v>
      </c>
      <c r="I3506" s="27" t="s">
        <v>162</v>
      </c>
      <c r="J3506" s="27" t="s">
        <v>648</v>
      </c>
      <c r="K3506" s="27" t="s">
        <v>126</v>
      </c>
      <c r="L3506" s="27" t="n">
        <v>8</v>
      </c>
      <c r="M3506" s="27" t="n">
        <v>81</v>
      </c>
      <c r="N3506" s="27" t="s">
        <v>127</v>
      </c>
      <c r="O3506" s="27" t="s">
        <v>128</v>
      </c>
      <c r="P3506" s="27" t="s">
        <v>187</v>
      </c>
      <c r="Q3506" s="29" t="n">
        <v>7176.82</v>
      </c>
      <c r="R3506" s="27" t="s">
        <v>172</v>
      </c>
      <c r="S3506" s="27" t="s">
        <v>197</v>
      </c>
      <c r="T3506" s="27" t="n">
        <v>4</v>
      </c>
      <c r="U3506" s="27" t="n">
        <f aca="false">YEAR(E3506)</f>
        <v>2024</v>
      </c>
      <c r="V3506" s="27" t="str">
        <f aca="false">TEXT(E3506,"MMM-YYYY")</f>
        <v>Feb-2024</v>
      </c>
      <c r="W3506" s="27" t="n">
        <f aca="false">MONTH(E3506)</f>
        <v>2</v>
      </c>
      <c r="X3506" s="27" t="str">
        <f aca="false">TEXT(WEEKDAY(E3506,2),"0")&amp;" - "&amp;TEXT(E3506,"dddd")</f>
        <v>3 - Wednesday</v>
      </c>
      <c r="Y3506" s="27" t="str">
        <f aca="false">_xlfn.IFS(C3506&lt;18,"Child (0-17)",C3506&lt;40,"Young Adult (18-39)",C3506&lt;60,"Adult (40-59)",TRUE(),"Senior (60+)")</f>
        <v>Senior (60+)</v>
      </c>
      <c r="Z3506" s="27" t="n">
        <f aca="false">ROUND(G3506-E3506,0)</f>
        <v>2</v>
      </c>
      <c r="AA3506" s="27" t="n">
        <f aca="false">L3506+M3506</f>
        <v>89</v>
      </c>
      <c r="AB3506" s="27" t="n">
        <f aca="false">IFERROR(ROUND(Q3506/AA3506,2),0)</f>
        <v>80.64</v>
      </c>
      <c r="AC3506" s="27" t="str">
        <f aca="false">IF(AND(K3506="Critical",N3506="No"),"URGENT - No Bed","Normal")</f>
        <v>Normal</v>
      </c>
      <c r="AD3506" s="33" t="n">
        <f aca="false">INDEX(Lookup_Tables!$B$3:$B$12,MATCH(H3506,Lookup_Tables!$A$3:$A$12,0))</f>
        <v>3600000</v>
      </c>
      <c r="AE3506" s="27" t="str">
        <f aca="false">INDEX(Lookup_Tables!$C$3:$C$12,MATCH(H3506,Lookup_Tables!$A$3:$A$12,0))</f>
        <v>Dr. Sameer Joshi</v>
      </c>
      <c r="AF3506" s="27" t="str">
        <f aca="false">IFERROR(INDEX(Lookup_Tables!$F$16:$F$45,MATCH(I3506,Lookup_Tables!$E$16:$E$45,0)),"N/A")</f>
        <v>EMP222</v>
      </c>
      <c r="AG3506" s="27" t="n">
        <f aca="false">_xlfn.IFS(R3506="Recovered",4,R3506="Referred",3,R3506="Admitted",2,R3506="Deceased",1,TRUE(),0)</f>
        <v>2</v>
      </c>
      <c r="AH3506" s="27" t="str">
        <f aca="false">IF(T3506&gt;=4,"Satisfied",IF(T3506&gt;=3,"Neutral","Needs Improvement"))</f>
        <v>Satisfied</v>
      </c>
    </row>
    <row r="3507" customFormat="false" ht="15" hidden="false" customHeight="false" outlineLevel="0" collapsed="false">
      <c r="A3507" s="30" t="s">
        <v>5664</v>
      </c>
      <c r="B3507" s="30" t="s">
        <v>2285</v>
      </c>
      <c r="C3507" s="30" t="n">
        <v>47</v>
      </c>
      <c r="D3507" s="30" t="s">
        <v>181</v>
      </c>
      <c r="E3507" s="31" t="n">
        <v>45307</v>
      </c>
      <c r="F3507" s="30" t="s">
        <v>1250</v>
      </c>
      <c r="G3507" s="31" t="n">
        <v>45308</v>
      </c>
      <c r="H3507" s="30" t="s">
        <v>168</v>
      </c>
      <c r="I3507" s="30" t="s">
        <v>366</v>
      </c>
      <c r="J3507" s="30" t="s">
        <v>191</v>
      </c>
      <c r="K3507" s="30" t="s">
        <v>156</v>
      </c>
      <c r="L3507" s="30" t="n">
        <v>73</v>
      </c>
      <c r="M3507" s="30" t="n">
        <v>78</v>
      </c>
      <c r="N3507" s="30" t="s">
        <v>186</v>
      </c>
      <c r="O3507" s="30" t="s">
        <v>128</v>
      </c>
      <c r="P3507" s="30" t="s">
        <v>150</v>
      </c>
      <c r="Q3507" s="32" t="n">
        <v>4714.17</v>
      </c>
      <c r="R3507" s="30" t="s">
        <v>172</v>
      </c>
      <c r="S3507" s="30" t="s">
        <v>197</v>
      </c>
      <c r="T3507" s="30" t="n">
        <v>3</v>
      </c>
      <c r="U3507" s="30" t="n">
        <f aca="false">YEAR(E3507)</f>
        <v>2024</v>
      </c>
      <c r="V3507" s="30" t="str">
        <f aca="false">TEXT(E3507,"MMM-YYYY")</f>
        <v>Jan-2024</v>
      </c>
      <c r="W3507" s="30" t="n">
        <f aca="false">MONTH(E3507)</f>
        <v>1</v>
      </c>
      <c r="X3507" s="30" t="str">
        <f aca="false">TEXT(WEEKDAY(E3507,2),"0")&amp;" - "&amp;TEXT(E3507,"dddd")</f>
        <v>2 - Tuesday</v>
      </c>
      <c r="Y3507" s="30" t="str">
        <f aca="false">_xlfn.IFS(C3507&lt;18,"Child (0-17)",C3507&lt;40,"Young Adult (18-39)",C3507&lt;60,"Adult (40-59)",TRUE(),"Senior (60+)")</f>
        <v>Adult (40-59)</v>
      </c>
      <c r="Z3507" s="30" t="n">
        <f aca="false">ROUND(G3507-E3507,0)</f>
        <v>1</v>
      </c>
      <c r="AA3507" s="30" t="n">
        <f aca="false">L3507+M3507</f>
        <v>151</v>
      </c>
      <c r="AB3507" s="30" t="n">
        <f aca="false">IFERROR(ROUND(Q3507/AA3507,2),0)</f>
        <v>31.22</v>
      </c>
      <c r="AC3507" s="30" t="str">
        <f aca="false">IF(AND(K3507="Critical",N3507="No"),"URGENT - No Bed","Normal")</f>
        <v>Normal</v>
      </c>
      <c r="AD3507" s="34" t="n">
        <f aca="false">INDEX(Lookup_Tables!$B$3:$B$12,MATCH(H3507,Lookup_Tables!$A$3:$A$12,0))</f>
        <v>4400000</v>
      </c>
      <c r="AE3507" s="30" t="str">
        <f aca="false">INDEX(Lookup_Tables!$C$3:$C$12,MATCH(H3507,Lookup_Tables!$A$3:$A$12,0))</f>
        <v>Dr. Neha Chopra</v>
      </c>
      <c r="AF3507" s="30" t="str">
        <f aca="false">IFERROR(INDEX(Lookup_Tables!$F$16:$F$45,MATCH(I3507,Lookup_Tables!$E$16:$E$45,0)),"N/A")</f>
        <v>EMP218</v>
      </c>
      <c r="AG3507" s="30" t="n">
        <f aca="false">_xlfn.IFS(R3507="Recovered",4,R3507="Referred",3,R3507="Admitted",2,R3507="Deceased",1,TRUE(),0)</f>
        <v>2</v>
      </c>
      <c r="AH3507" s="30" t="str">
        <f aca="false">IF(T3507&gt;=4,"Satisfied",IF(T3507&gt;=3,"Neutral","Needs Improvement"))</f>
        <v>Neutral</v>
      </c>
    </row>
    <row r="3508" customFormat="false" ht="15" hidden="false" customHeight="false" outlineLevel="0" collapsed="false">
      <c r="A3508" s="27" t="s">
        <v>6119</v>
      </c>
      <c r="B3508" s="27" t="s">
        <v>758</v>
      </c>
      <c r="C3508" s="27" t="n">
        <v>59</v>
      </c>
      <c r="D3508" s="27" t="s">
        <v>121</v>
      </c>
      <c r="E3508" s="28" t="n">
        <v>45614</v>
      </c>
      <c r="F3508" s="27" t="s">
        <v>948</v>
      </c>
      <c r="G3508" s="28" t="n">
        <v>45614</v>
      </c>
      <c r="H3508" s="27" t="s">
        <v>135</v>
      </c>
      <c r="I3508" s="27" t="s">
        <v>136</v>
      </c>
      <c r="J3508" s="27" t="s">
        <v>137</v>
      </c>
      <c r="K3508" s="27" t="s">
        <v>156</v>
      </c>
      <c r="L3508" s="27" t="n">
        <v>23</v>
      </c>
      <c r="M3508" s="27" t="n">
        <v>67</v>
      </c>
      <c r="N3508" s="27" t="s">
        <v>127</v>
      </c>
      <c r="O3508" s="27" t="s">
        <v>139</v>
      </c>
      <c r="P3508" s="27" t="s">
        <v>140</v>
      </c>
      <c r="Q3508" s="29" t="n">
        <v>4780.99</v>
      </c>
      <c r="R3508" s="27" t="s">
        <v>130</v>
      </c>
      <c r="S3508" s="27" t="s">
        <v>178</v>
      </c>
      <c r="T3508" s="27" t="n">
        <v>5</v>
      </c>
      <c r="U3508" s="27" t="n">
        <f aca="false">YEAR(E3508)</f>
        <v>2024</v>
      </c>
      <c r="V3508" s="27" t="str">
        <f aca="false">TEXT(E3508,"MMM-YYYY")</f>
        <v>Nov-2024</v>
      </c>
      <c r="W3508" s="27" t="n">
        <f aca="false">MONTH(E3508)</f>
        <v>11</v>
      </c>
      <c r="X3508" s="27" t="str">
        <f aca="false">TEXT(WEEKDAY(E3508,2),"0")&amp;" - "&amp;TEXT(E3508,"dddd")</f>
        <v>1 - Monday</v>
      </c>
      <c r="Y3508" s="27" t="str">
        <f aca="false">_xlfn.IFS(C3508&lt;18,"Child (0-17)",C3508&lt;40,"Young Adult (18-39)",C3508&lt;60,"Adult (40-59)",TRUE(),"Senior (60+)")</f>
        <v>Adult (40-59)</v>
      </c>
      <c r="Z3508" s="27" t="n">
        <f aca="false">ROUND(G3508-E3508,0)</f>
        <v>0</v>
      </c>
      <c r="AA3508" s="27" t="n">
        <f aca="false">L3508+M3508</f>
        <v>90</v>
      </c>
      <c r="AB3508" s="27" t="n">
        <f aca="false">IFERROR(ROUND(Q3508/AA3508,2),0)</f>
        <v>53.12</v>
      </c>
      <c r="AC3508" s="27" t="str">
        <f aca="false">IF(AND(K3508="Critical",N3508="No"),"URGENT - No Bed","Normal")</f>
        <v>Normal</v>
      </c>
      <c r="AD3508" s="33" t="n">
        <f aca="false">INDEX(Lookup_Tables!$B$3:$B$12,MATCH(H3508,Lookup_Tables!$A$3:$A$12,0))</f>
        <v>4600000</v>
      </c>
      <c r="AE3508" s="27" t="str">
        <f aca="false">INDEX(Lookup_Tables!$C$3:$C$12,MATCH(H3508,Lookup_Tables!$A$3:$A$12,0))</f>
        <v>Dr. Farhan Khan</v>
      </c>
      <c r="AF3508" s="27" t="str">
        <f aca="false">IFERROR(INDEX(Lookup_Tables!$F$16:$F$45,MATCH(I3508,Lookup_Tables!$E$16:$E$45,0)),"N/A")</f>
        <v>EMP206</v>
      </c>
      <c r="AG3508" s="27" t="n">
        <f aca="false">_xlfn.IFS(R3508="Recovered",4,R3508="Referred",3,R3508="Admitted",2,R3508="Deceased",1,TRUE(),0)</f>
        <v>4</v>
      </c>
      <c r="AH3508" s="27" t="str">
        <f aca="false">IF(T3508&gt;=4,"Satisfied",IF(T3508&gt;=3,"Neutral","Needs Improvement"))</f>
        <v>Satisfied</v>
      </c>
    </row>
    <row r="3509" customFormat="false" ht="15" hidden="false" customHeight="false" outlineLevel="0" collapsed="false">
      <c r="A3509" s="30" t="s">
        <v>2766</v>
      </c>
      <c r="B3509" s="30" t="s">
        <v>1734</v>
      </c>
      <c r="C3509" s="30" t="n">
        <v>35</v>
      </c>
      <c r="D3509" s="30" t="s">
        <v>121</v>
      </c>
      <c r="E3509" s="31" t="n">
        <v>45456</v>
      </c>
      <c r="F3509" s="30" t="s">
        <v>797</v>
      </c>
      <c r="G3509" s="31" t="n">
        <v>45458</v>
      </c>
      <c r="H3509" s="30" t="s">
        <v>217</v>
      </c>
      <c r="I3509" s="30" t="s">
        <v>282</v>
      </c>
      <c r="J3509" s="30" t="s">
        <v>388</v>
      </c>
      <c r="K3509" s="30" t="s">
        <v>156</v>
      </c>
      <c r="L3509" s="30" t="n">
        <v>60</v>
      </c>
      <c r="M3509" s="30" t="n">
        <v>48</v>
      </c>
      <c r="N3509" s="30" t="s">
        <v>127</v>
      </c>
      <c r="O3509" s="30" t="s">
        <v>128</v>
      </c>
      <c r="P3509" s="30" t="s">
        <v>187</v>
      </c>
      <c r="Q3509" s="32" t="n">
        <v>4683.94</v>
      </c>
      <c r="R3509" s="30" t="s">
        <v>130</v>
      </c>
      <c r="S3509" s="30" t="s">
        <v>157</v>
      </c>
      <c r="T3509" s="30" t="n">
        <v>4</v>
      </c>
      <c r="U3509" s="30" t="n">
        <f aca="false">YEAR(E3509)</f>
        <v>2024</v>
      </c>
      <c r="V3509" s="30" t="str">
        <f aca="false">TEXT(E3509,"MMM-YYYY")</f>
        <v>Jun-2024</v>
      </c>
      <c r="W3509" s="30" t="n">
        <f aca="false">MONTH(E3509)</f>
        <v>6</v>
      </c>
      <c r="X3509" s="30" t="str">
        <f aca="false">TEXT(WEEKDAY(E3509,2),"0")&amp;" - "&amp;TEXT(E3509,"dddd")</f>
        <v>4 - Thursday</v>
      </c>
      <c r="Y3509" s="30" t="str">
        <f aca="false">_xlfn.IFS(C3509&lt;18,"Child (0-17)",C3509&lt;40,"Young Adult (18-39)",C3509&lt;60,"Adult (40-59)",TRUE(),"Senior (60+)")</f>
        <v>Young Adult (18-39)</v>
      </c>
      <c r="Z3509" s="30" t="n">
        <f aca="false">ROUND(G3509-E3509,0)</f>
        <v>2</v>
      </c>
      <c r="AA3509" s="30" t="n">
        <f aca="false">L3509+M3509</f>
        <v>108</v>
      </c>
      <c r="AB3509" s="30" t="n">
        <f aca="false">IFERROR(ROUND(Q3509/AA3509,2),0)</f>
        <v>43.37</v>
      </c>
      <c r="AC3509" s="30" t="str">
        <f aca="false">IF(AND(K3509="Critical",N3509="No"),"URGENT - No Bed","Normal")</f>
        <v>Normal</v>
      </c>
      <c r="AD3509" s="34" t="n">
        <f aca="false">INDEX(Lookup_Tables!$B$3:$B$12,MATCH(H3509,Lookup_Tables!$A$3:$A$12,0))</f>
        <v>4200000</v>
      </c>
      <c r="AE3509" s="30" t="str">
        <f aca="false">INDEX(Lookup_Tables!$C$3:$C$12,MATCH(H3509,Lookup_Tables!$A$3:$A$12,0))</f>
        <v>Dr. Anil Kapoor</v>
      </c>
      <c r="AF3509" s="30" t="str">
        <f aca="false">IFERROR(INDEX(Lookup_Tables!$F$16:$F$45,MATCH(I3509,Lookup_Tables!$E$16:$E$45,0)),"N/A")</f>
        <v>EMP200</v>
      </c>
      <c r="AG3509" s="30" t="n">
        <f aca="false">_xlfn.IFS(R3509="Recovered",4,R3509="Referred",3,R3509="Admitted",2,R3509="Deceased",1,TRUE(),0)</f>
        <v>4</v>
      </c>
      <c r="AH3509" s="30" t="str">
        <f aca="false">IF(T3509&gt;=4,"Satisfied",IF(T3509&gt;=3,"Neutral","Needs Improvement"))</f>
        <v>Satisfied</v>
      </c>
    </row>
    <row r="3510" customFormat="false" ht="15" hidden="false" customHeight="false" outlineLevel="0" collapsed="false">
      <c r="A3510" s="27" t="s">
        <v>1945</v>
      </c>
      <c r="B3510" s="27" t="s">
        <v>1946</v>
      </c>
      <c r="C3510" s="27" t="n">
        <v>41</v>
      </c>
      <c r="D3510" s="27" t="s">
        <v>121</v>
      </c>
      <c r="E3510" s="28" t="n">
        <v>45502</v>
      </c>
      <c r="F3510" s="27" t="s">
        <v>1175</v>
      </c>
      <c r="G3510" s="28" t="n">
        <v>45503</v>
      </c>
      <c r="H3510" s="27" t="s">
        <v>206</v>
      </c>
      <c r="I3510" s="27" t="s">
        <v>300</v>
      </c>
      <c r="J3510" s="27" t="s">
        <v>593</v>
      </c>
      <c r="K3510" s="27" t="s">
        <v>156</v>
      </c>
      <c r="L3510" s="27" t="n">
        <v>29</v>
      </c>
      <c r="M3510" s="27" t="n">
        <v>35</v>
      </c>
      <c r="N3510" s="27" t="s">
        <v>186</v>
      </c>
      <c r="O3510" s="27" t="s">
        <v>128</v>
      </c>
      <c r="P3510" s="27" t="s">
        <v>187</v>
      </c>
      <c r="Q3510" s="29" t="n">
        <v>3953.52</v>
      </c>
      <c r="R3510" s="27" t="s">
        <v>130</v>
      </c>
      <c r="S3510" s="27" t="s">
        <v>178</v>
      </c>
      <c r="T3510" s="27" t="n">
        <v>3</v>
      </c>
      <c r="U3510" s="27" t="n">
        <f aca="false">YEAR(E3510)</f>
        <v>2024</v>
      </c>
      <c r="V3510" s="27" t="str">
        <f aca="false">TEXT(E3510,"MMM-YYYY")</f>
        <v>Jul-2024</v>
      </c>
      <c r="W3510" s="27" t="n">
        <f aca="false">MONTH(E3510)</f>
        <v>7</v>
      </c>
      <c r="X3510" s="27" t="str">
        <f aca="false">TEXT(WEEKDAY(E3510,2),"0")&amp;" - "&amp;TEXT(E3510,"dddd")</f>
        <v>1 - Monday</v>
      </c>
      <c r="Y3510" s="27" t="str">
        <f aca="false">_xlfn.IFS(C3510&lt;18,"Child (0-17)",C3510&lt;40,"Young Adult (18-39)",C3510&lt;60,"Adult (40-59)",TRUE(),"Senior (60+)")</f>
        <v>Adult (40-59)</v>
      </c>
      <c r="Z3510" s="27" t="n">
        <f aca="false">ROUND(G3510-E3510,0)</f>
        <v>1</v>
      </c>
      <c r="AA3510" s="27" t="n">
        <f aca="false">L3510+M3510</f>
        <v>64</v>
      </c>
      <c r="AB3510" s="27" t="n">
        <f aca="false">IFERROR(ROUND(Q3510/AA3510,2),0)</f>
        <v>61.77</v>
      </c>
      <c r="AC3510" s="27" t="str">
        <f aca="false">IF(AND(K3510="Critical",N3510="No"),"URGENT - No Bed","Normal")</f>
        <v>Normal</v>
      </c>
      <c r="AD3510" s="33" t="n">
        <f aca="false">INDEX(Lookup_Tables!$B$3:$B$12,MATCH(H3510,Lookup_Tables!$A$3:$A$12,0))</f>
        <v>2800000</v>
      </c>
      <c r="AE3510" s="27" t="str">
        <f aca="false">INDEX(Lookup_Tables!$C$3:$C$12,MATCH(H3510,Lookup_Tables!$A$3:$A$12,0))</f>
        <v>Dr. Suresh Nair</v>
      </c>
      <c r="AF3510" s="27" t="str">
        <f aca="false">IFERROR(INDEX(Lookup_Tables!$F$16:$F$45,MATCH(I3510,Lookup_Tables!$E$16:$E$45,0)),"N/A")</f>
        <v>EMP211</v>
      </c>
      <c r="AG3510" s="27" t="n">
        <f aca="false">_xlfn.IFS(R3510="Recovered",4,R3510="Referred",3,R3510="Admitted",2,R3510="Deceased",1,TRUE(),0)</f>
        <v>4</v>
      </c>
      <c r="AH3510" s="27" t="str">
        <f aca="false">IF(T3510&gt;=4,"Satisfied",IF(T3510&gt;=3,"Neutral","Needs Improvement"))</f>
        <v>Neutral</v>
      </c>
    </row>
    <row r="3511" customFormat="false" ht="15" hidden="false" customHeight="false" outlineLevel="0" collapsed="false">
      <c r="A3511" s="30" t="s">
        <v>2449</v>
      </c>
      <c r="B3511" s="30" t="s">
        <v>2450</v>
      </c>
      <c r="C3511" s="30" t="n">
        <v>67</v>
      </c>
      <c r="D3511" s="30" t="s">
        <v>121</v>
      </c>
      <c r="E3511" s="31" t="n">
        <v>45514</v>
      </c>
      <c r="F3511" s="30" t="s">
        <v>927</v>
      </c>
      <c r="G3511" s="31" t="n">
        <v>45522</v>
      </c>
      <c r="H3511" s="30" t="s">
        <v>183</v>
      </c>
      <c r="I3511" s="30" t="s">
        <v>184</v>
      </c>
      <c r="J3511" s="30" t="s">
        <v>476</v>
      </c>
      <c r="K3511" s="30" t="s">
        <v>202</v>
      </c>
      <c r="L3511" s="30" t="n">
        <v>1</v>
      </c>
      <c r="M3511" s="30" t="n">
        <v>132</v>
      </c>
      <c r="N3511" s="30" t="s">
        <v>186</v>
      </c>
      <c r="O3511" s="30" t="s">
        <v>139</v>
      </c>
      <c r="P3511" s="30" t="s">
        <v>150</v>
      </c>
      <c r="Q3511" s="32" t="n">
        <v>18250.44</v>
      </c>
      <c r="R3511" s="30" t="s">
        <v>462</v>
      </c>
      <c r="S3511" s="30" t="s">
        <v>141</v>
      </c>
      <c r="T3511" s="30" t="n">
        <v>3</v>
      </c>
      <c r="U3511" s="30" t="n">
        <f aca="false">YEAR(E3511)</f>
        <v>2024</v>
      </c>
      <c r="V3511" s="30" t="str">
        <f aca="false">TEXT(E3511,"MMM-YYYY")</f>
        <v>Aug-2024</v>
      </c>
      <c r="W3511" s="30" t="n">
        <f aca="false">MONTH(E3511)</f>
        <v>8</v>
      </c>
      <c r="X3511" s="30" t="str">
        <f aca="false">TEXT(WEEKDAY(E3511,2),"0")&amp;" - "&amp;TEXT(E3511,"dddd")</f>
        <v>6 - Saturday</v>
      </c>
      <c r="Y3511" s="30" t="str">
        <f aca="false">_xlfn.IFS(C3511&lt;18,"Child (0-17)",C3511&lt;40,"Young Adult (18-39)",C3511&lt;60,"Adult (40-59)",TRUE(),"Senior (60+)")</f>
        <v>Senior (60+)</v>
      </c>
      <c r="Z3511" s="30" t="n">
        <f aca="false">ROUND(G3511-E3511,0)</f>
        <v>8</v>
      </c>
      <c r="AA3511" s="30" t="n">
        <f aca="false">L3511+M3511</f>
        <v>133</v>
      </c>
      <c r="AB3511" s="30" t="n">
        <f aca="false">IFERROR(ROUND(Q3511/AA3511,2),0)</f>
        <v>137.22</v>
      </c>
      <c r="AC3511" s="30" t="str">
        <f aca="false">IF(AND(K3511="Critical",N3511="No"),"URGENT - No Bed","Normal")</f>
        <v>Normal</v>
      </c>
      <c r="AD3511" s="34" t="n">
        <f aca="false">INDEX(Lookup_Tables!$B$3:$B$12,MATCH(H3511,Lookup_Tables!$A$3:$A$12,0))</f>
        <v>3100000</v>
      </c>
      <c r="AE3511" s="30" t="str">
        <f aca="false">INDEX(Lookup_Tables!$C$3:$C$12,MATCH(H3511,Lookup_Tables!$A$3:$A$12,0))</f>
        <v>Dr. Kavita Rao</v>
      </c>
      <c r="AF3511" s="30" t="str">
        <f aca="false">IFERROR(INDEX(Lookup_Tables!$F$16:$F$45,MATCH(I3511,Lookup_Tables!$E$16:$E$45,0)),"N/A")</f>
        <v>EMP226</v>
      </c>
      <c r="AG3511" s="30" t="n">
        <f aca="false">_xlfn.IFS(R3511="Recovered",4,R3511="Referred",3,R3511="Admitted",2,R3511="Deceased",1,TRUE(),0)</f>
        <v>1</v>
      </c>
      <c r="AH3511" s="30" t="str">
        <f aca="false">IF(T3511&gt;=4,"Satisfied",IF(T3511&gt;=3,"Neutral","Needs Improvement"))</f>
        <v>Neutral</v>
      </c>
    </row>
    <row r="3512" customFormat="false" ht="15" hidden="false" customHeight="false" outlineLevel="0" collapsed="false">
      <c r="A3512" s="27" t="s">
        <v>6286</v>
      </c>
      <c r="B3512" s="27" t="s">
        <v>866</v>
      </c>
      <c r="C3512" s="27" t="n">
        <v>82</v>
      </c>
      <c r="D3512" s="27" t="s">
        <v>121</v>
      </c>
      <c r="E3512" s="28" t="n">
        <v>45455</v>
      </c>
      <c r="F3512" s="27" t="s">
        <v>2301</v>
      </c>
      <c r="G3512" s="28" t="n">
        <v>45455</v>
      </c>
      <c r="H3512" s="27" t="s">
        <v>168</v>
      </c>
      <c r="I3512" s="27" t="s">
        <v>196</v>
      </c>
      <c r="J3512" s="27" t="s">
        <v>441</v>
      </c>
      <c r="K3512" s="27" t="s">
        <v>138</v>
      </c>
      <c r="L3512" s="27" t="n">
        <v>56</v>
      </c>
      <c r="M3512" s="27" t="n">
        <v>36</v>
      </c>
      <c r="N3512" s="27" t="s">
        <v>127</v>
      </c>
      <c r="O3512" s="27" t="s">
        <v>171</v>
      </c>
      <c r="P3512" s="27" t="s">
        <v>140</v>
      </c>
      <c r="Q3512" s="29" t="n">
        <v>1168.26</v>
      </c>
      <c r="R3512" s="27" t="s">
        <v>130</v>
      </c>
      <c r="S3512" s="27" t="s">
        <v>197</v>
      </c>
      <c r="T3512" s="27" t="n">
        <v>2</v>
      </c>
      <c r="U3512" s="27" t="n">
        <f aca="false">YEAR(E3512)</f>
        <v>2024</v>
      </c>
      <c r="V3512" s="27" t="str">
        <f aca="false">TEXT(E3512,"MMM-YYYY")</f>
        <v>Jun-2024</v>
      </c>
      <c r="W3512" s="27" t="n">
        <f aca="false">MONTH(E3512)</f>
        <v>6</v>
      </c>
      <c r="X3512" s="27" t="str">
        <f aca="false">TEXT(WEEKDAY(E3512,2),"0")&amp;" - "&amp;TEXT(E3512,"dddd")</f>
        <v>3 - Wednesday</v>
      </c>
      <c r="Y3512" s="27" t="str">
        <f aca="false">_xlfn.IFS(C3512&lt;18,"Child (0-17)",C3512&lt;40,"Young Adult (18-39)",C3512&lt;60,"Adult (40-59)",TRUE(),"Senior (60+)")</f>
        <v>Senior (60+)</v>
      </c>
      <c r="Z3512" s="27" t="n">
        <f aca="false">ROUND(G3512-E3512,0)</f>
        <v>0</v>
      </c>
      <c r="AA3512" s="27" t="n">
        <f aca="false">L3512+M3512</f>
        <v>92</v>
      </c>
      <c r="AB3512" s="27" t="n">
        <f aca="false">IFERROR(ROUND(Q3512/AA3512,2),0)</f>
        <v>12.7</v>
      </c>
      <c r="AC3512" s="27" t="str">
        <f aca="false">IF(AND(K3512="Critical",N3512="No"),"URGENT - No Bed","Normal")</f>
        <v>Normal</v>
      </c>
      <c r="AD3512" s="33" t="n">
        <f aca="false">INDEX(Lookup_Tables!$B$3:$B$12,MATCH(H3512,Lookup_Tables!$A$3:$A$12,0))</f>
        <v>4400000</v>
      </c>
      <c r="AE3512" s="27" t="str">
        <f aca="false">INDEX(Lookup_Tables!$C$3:$C$12,MATCH(H3512,Lookup_Tables!$A$3:$A$12,0))</f>
        <v>Dr. Neha Chopra</v>
      </c>
      <c r="AF3512" s="27" t="str">
        <f aca="false">IFERROR(INDEX(Lookup_Tables!$F$16:$F$45,MATCH(I3512,Lookup_Tables!$E$16:$E$45,0)),"N/A")</f>
        <v>EMP219</v>
      </c>
      <c r="AG3512" s="27" t="n">
        <f aca="false">_xlfn.IFS(R3512="Recovered",4,R3512="Referred",3,R3512="Admitted",2,R3512="Deceased",1,TRUE(),0)</f>
        <v>4</v>
      </c>
      <c r="AH3512" s="27" t="str">
        <f aca="false">IF(T3512&gt;=4,"Satisfied",IF(T3512&gt;=3,"Neutral","Needs Improvement"))</f>
        <v>Needs Improvement</v>
      </c>
    </row>
    <row r="3513" customFormat="false" ht="15" hidden="false" customHeight="false" outlineLevel="0" collapsed="false">
      <c r="A3513" s="30" t="s">
        <v>5869</v>
      </c>
      <c r="B3513" s="30" t="s">
        <v>1423</v>
      </c>
      <c r="C3513" s="30" t="n">
        <v>30</v>
      </c>
      <c r="D3513" s="30" t="s">
        <v>121</v>
      </c>
      <c r="E3513" s="31" t="n">
        <v>45656</v>
      </c>
      <c r="F3513" s="30" t="s">
        <v>450</v>
      </c>
      <c r="G3513" s="31" t="n">
        <v>45661</v>
      </c>
      <c r="H3513" s="30" t="s">
        <v>168</v>
      </c>
      <c r="I3513" s="30" t="s">
        <v>169</v>
      </c>
      <c r="J3513" s="30" t="s">
        <v>170</v>
      </c>
      <c r="K3513" s="30" t="s">
        <v>202</v>
      </c>
      <c r="L3513" s="30" t="n">
        <v>1</v>
      </c>
      <c r="M3513" s="30" t="n">
        <v>76</v>
      </c>
      <c r="N3513" s="30" t="s">
        <v>186</v>
      </c>
      <c r="O3513" s="30" t="s">
        <v>128</v>
      </c>
      <c r="P3513" s="30" t="s">
        <v>187</v>
      </c>
      <c r="Q3513" s="32" t="n">
        <v>17477.11</v>
      </c>
      <c r="R3513" s="30" t="s">
        <v>172</v>
      </c>
      <c r="S3513" s="30" t="s">
        <v>178</v>
      </c>
      <c r="T3513" s="30" t="n">
        <v>3</v>
      </c>
      <c r="U3513" s="30" t="n">
        <f aca="false">YEAR(E3513)</f>
        <v>2024</v>
      </c>
      <c r="V3513" s="30" t="str">
        <f aca="false">TEXT(E3513,"MMM-YYYY")</f>
        <v>Dec-2024</v>
      </c>
      <c r="W3513" s="30" t="n">
        <f aca="false">MONTH(E3513)</f>
        <v>12</v>
      </c>
      <c r="X3513" s="30" t="str">
        <f aca="false">TEXT(WEEKDAY(E3513,2),"0")&amp;" - "&amp;TEXT(E3513,"dddd")</f>
        <v>1 - Monday</v>
      </c>
      <c r="Y3513" s="30" t="str">
        <f aca="false">_xlfn.IFS(C3513&lt;18,"Child (0-17)",C3513&lt;40,"Young Adult (18-39)",C3513&lt;60,"Adult (40-59)",TRUE(),"Senior (60+)")</f>
        <v>Young Adult (18-39)</v>
      </c>
      <c r="Z3513" s="30" t="n">
        <f aca="false">ROUND(G3513-E3513,0)</f>
        <v>5</v>
      </c>
      <c r="AA3513" s="30" t="n">
        <f aca="false">L3513+M3513</f>
        <v>77</v>
      </c>
      <c r="AB3513" s="30" t="n">
        <f aca="false">IFERROR(ROUND(Q3513/AA3513,2),0)</f>
        <v>226.98</v>
      </c>
      <c r="AC3513" s="30" t="str">
        <f aca="false">IF(AND(K3513="Critical",N3513="No"),"URGENT - No Bed","Normal")</f>
        <v>Normal</v>
      </c>
      <c r="AD3513" s="34" t="n">
        <f aca="false">INDEX(Lookup_Tables!$B$3:$B$12,MATCH(H3513,Lookup_Tables!$A$3:$A$12,0))</f>
        <v>4400000</v>
      </c>
      <c r="AE3513" s="30" t="str">
        <f aca="false">INDEX(Lookup_Tables!$C$3:$C$12,MATCH(H3513,Lookup_Tables!$A$3:$A$12,0))</f>
        <v>Dr. Neha Chopra</v>
      </c>
      <c r="AF3513" s="30" t="str">
        <f aca="false">IFERROR(INDEX(Lookup_Tables!$F$16:$F$45,MATCH(I3513,Lookup_Tables!$E$16:$E$45,0)),"N/A")</f>
        <v>EMP220</v>
      </c>
      <c r="AG3513" s="30" t="n">
        <f aca="false">_xlfn.IFS(R3513="Recovered",4,R3513="Referred",3,R3513="Admitted",2,R3513="Deceased",1,TRUE(),0)</f>
        <v>2</v>
      </c>
      <c r="AH3513" s="30" t="str">
        <f aca="false">IF(T3513&gt;=4,"Satisfied",IF(T3513&gt;=3,"Neutral","Needs Improvement"))</f>
        <v>Neutral</v>
      </c>
    </row>
    <row r="3514" customFormat="false" ht="15" hidden="false" customHeight="false" outlineLevel="0" collapsed="false">
      <c r="A3514" s="27" t="s">
        <v>6387</v>
      </c>
      <c r="B3514" s="27" t="s">
        <v>799</v>
      </c>
      <c r="C3514" s="27" t="n">
        <v>64</v>
      </c>
      <c r="D3514" s="27" t="s">
        <v>121</v>
      </c>
      <c r="E3514" s="28" t="n">
        <v>45626</v>
      </c>
      <c r="F3514" s="27" t="s">
        <v>326</v>
      </c>
      <c r="G3514" s="28" t="n">
        <v>45635</v>
      </c>
      <c r="H3514" s="27" t="s">
        <v>206</v>
      </c>
      <c r="I3514" s="27" t="s">
        <v>232</v>
      </c>
      <c r="J3514" s="27" t="s">
        <v>469</v>
      </c>
      <c r="K3514" s="27" t="s">
        <v>202</v>
      </c>
      <c r="L3514" s="27" t="n">
        <v>1</v>
      </c>
      <c r="M3514" s="27" t="n">
        <v>83</v>
      </c>
      <c r="N3514" s="27" t="s">
        <v>186</v>
      </c>
      <c r="O3514" s="27" t="s">
        <v>171</v>
      </c>
      <c r="P3514" s="27" t="s">
        <v>150</v>
      </c>
      <c r="Q3514" s="29" t="n">
        <v>15992.25</v>
      </c>
      <c r="R3514" s="27" t="s">
        <v>172</v>
      </c>
      <c r="S3514" s="27" t="s">
        <v>157</v>
      </c>
      <c r="T3514" s="27" t="n">
        <v>3</v>
      </c>
      <c r="U3514" s="27" t="n">
        <f aca="false">YEAR(E3514)</f>
        <v>2024</v>
      </c>
      <c r="V3514" s="27" t="str">
        <f aca="false">TEXT(E3514,"MMM-YYYY")</f>
        <v>Nov-2024</v>
      </c>
      <c r="W3514" s="27" t="n">
        <f aca="false">MONTH(E3514)</f>
        <v>11</v>
      </c>
      <c r="X3514" s="27" t="str">
        <f aca="false">TEXT(WEEKDAY(E3514,2),"0")&amp;" - "&amp;TEXT(E3514,"dddd")</f>
        <v>6 - Saturday</v>
      </c>
      <c r="Y3514" s="27" t="str">
        <f aca="false">_xlfn.IFS(C3514&lt;18,"Child (0-17)",C3514&lt;40,"Young Adult (18-39)",C3514&lt;60,"Adult (40-59)",TRUE(),"Senior (60+)")</f>
        <v>Senior (60+)</v>
      </c>
      <c r="Z3514" s="27" t="n">
        <f aca="false">ROUND(G3514-E3514,0)</f>
        <v>9</v>
      </c>
      <c r="AA3514" s="27" t="n">
        <f aca="false">L3514+M3514</f>
        <v>84</v>
      </c>
      <c r="AB3514" s="27" t="n">
        <f aca="false">IFERROR(ROUND(Q3514/AA3514,2),0)</f>
        <v>190.38</v>
      </c>
      <c r="AC3514" s="27" t="str">
        <f aca="false">IF(AND(K3514="Critical",N3514="No"),"URGENT - No Bed","Normal")</f>
        <v>Normal</v>
      </c>
      <c r="AD3514" s="33" t="n">
        <f aca="false">INDEX(Lookup_Tables!$B$3:$B$12,MATCH(H3514,Lookup_Tables!$A$3:$A$12,0))</f>
        <v>2800000</v>
      </c>
      <c r="AE3514" s="27" t="str">
        <f aca="false">INDEX(Lookup_Tables!$C$3:$C$12,MATCH(H3514,Lookup_Tables!$A$3:$A$12,0))</f>
        <v>Dr. Suresh Nair</v>
      </c>
      <c r="AF3514" s="27" t="str">
        <f aca="false">IFERROR(INDEX(Lookup_Tables!$F$16:$F$45,MATCH(I3514,Lookup_Tables!$E$16:$E$45,0)),"N/A")</f>
        <v>EMP210</v>
      </c>
      <c r="AG3514" s="27" t="n">
        <f aca="false">_xlfn.IFS(R3514="Recovered",4,R3514="Referred",3,R3514="Admitted",2,R3514="Deceased",1,TRUE(),0)</f>
        <v>2</v>
      </c>
      <c r="AH3514" s="27" t="str">
        <f aca="false">IF(T3514&gt;=4,"Satisfied",IF(T3514&gt;=3,"Neutral","Needs Improvement"))</f>
        <v>Neutral</v>
      </c>
    </row>
    <row r="3515" customFormat="false" ht="15" hidden="false" customHeight="false" outlineLevel="0" collapsed="false">
      <c r="A3515" s="30" t="s">
        <v>2691</v>
      </c>
      <c r="B3515" s="30" t="s">
        <v>1363</v>
      </c>
      <c r="C3515" s="30" t="n">
        <v>48</v>
      </c>
      <c r="D3515" s="30" t="s">
        <v>121</v>
      </c>
      <c r="E3515" s="31" t="n">
        <v>45429</v>
      </c>
      <c r="F3515" s="30" t="s">
        <v>1921</v>
      </c>
      <c r="G3515" s="31" t="n">
        <v>45430</v>
      </c>
      <c r="H3515" s="30" t="s">
        <v>135</v>
      </c>
      <c r="I3515" s="30" t="s">
        <v>136</v>
      </c>
      <c r="J3515" s="30" t="s">
        <v>201</v>
      </c>
      <c r="K3515" s="30" t="s">
        <v>138</v>
      </c>
      <c r="L3515" s="30" t="n">
        <v>58</v>
      </c>
      <c r="M3515" s="30" t="n">
        <v>17</v>
      </c>
      <c r="N3515" s="30" t="s">
        <v>127</v>
      </c>
      <c r="O3515" s="30" t="s">
        <v>139</v>
      </c>
      <c r="P3515" s="30" t="s">
        <v>150</v>
      </c>
      <c r="Q3515" s="32" t="n">
        <v>1506.09</v>
      </c>
      <c r="R3515" s="30" t="s">
        <v>130</v>
      </c>
      <c r="S3515" s="30" t="s">
        <v>192</v>
      </c>
      <c r="T3515" s="30" t="n">
        <v>3</v>
      </c>
      <c r="U3515" s="30" t="n">
        <f aca="false">YEAR(E3515)</f>
        <v>2024</v>
      </c>
      <c r="V3515" s="30" t="str">
        <f aca="false">TEXT(E3515,"MMM-YYYY")</f>
        <v>May-2024</v>
      </c>
      <c r="W3515" s="30" t="n">
        <f aca="false">MONTH(E3515)</f>
        <v>5</v>
      </c>
      <c r="X3515" s="30" t="str">
        <f aca="false">TEXT(WEEKDAY(E3515,2),"0")&amp;" - "&amp;TEXT(E3515,"dddd")</f>
        <v>5 - Friday</v>
      </c>
      <c r="Y3515" s="30" t="str">
        <f aca="false">_xlfn.IFS(C3515&lt;18,"Child (0-17)",C3515&lt;40,"Young Adult (18-39)",C3515&lt;60,"Adult (40-59)",TRUE(),"Senior (60+)")</f>
        <v>Adult (40-59)</v>
      </c>
      <c r="Z3515" s="30" t="n">
        <f aca="false">ROUND(G3515-E3515,0)</f>
        <v>1</v>
      </c>
      <c r="AA3515" s="30" t="n">
        <f aca="false">L3515+M3515</f>
        <v>75</v>
      </c>
      <c r="AB3515" s="30" t="n">
        <f aca="false">IFERROR(ROUND(Q3515/AA3515,2),0)</f>
        <v>20.08</v>
      </c>
      <c r="AC3515" s="30" t="str">
        <f aca="false">IF(AND(K3515="Critical",N3515="No"),"URGENT - No Bed","Normal")</f>
        <v>Normal</v>
      </c>
      <c r="AD3515" s="34" t="n">
        <f aca="false">INDEX(Lookup_Tables!$B$3:$B$12,MATCH(H3515,Lookup_Tables!$A$3:$A$12,0))</f>
        <v>4600000</v>
      </c>
      <c r="AE3515" s="30" t="str">
        <f aca="false">INDEX(Lookup_Tables!$C$3:$C$12,MATCH(H3515,Lookup_Tables!$A$3:$A$12,0))</f>
        <v>Dr. Farhan Khan</v>
      </c>
      <c r="AF3515" s="30" t="str">
        <f aca="false">IFERROR(INDEX(Lookup_Tables!$F$16:$F$45,MATCH(I3515,Lookup_Tables!$E$16:$E$45,0)),"N/A")</f>
        <v>EMP206</v>
      </c>
      <c r="AG3515" s="30" t="n">
        <f aca="false">_xlfn.IFS(R3515="Recovered",4,R3515="Referred",3,R3515="Admitted",2,R3515="Deceased",1,TRUE(),0)</f>
        <v>4</v>
      </c>
      <c r="AH3515" s="30" t="str">
        <f aca="false">IF(T3515&gt;=4,"Satisfied",IF(T3515&gt;=3,"Neutral","Needs Improvement"))</f>
        <v>Neutral</v>
      </c>
    </row>
    <row r="3516" customFormat="false" ht="15" hidden="false" customHeight="false" outlineLevel="0" collapsed="false">
      <c r="A3516" s="27" t="s">
        <v>1798</v>
      </c>
      <c r="B3516" s="27" t="s">
        <v>1799</v>
      </c>
      <c r="C3516" s="27" t="n">
        <v>18</v>
      </c>
      <c r="D3516" s="27" t="s">
        <v>181</v>
      </c>
      <c r="E3516" s="28" t="n">
        <v>45635</v>
      </c>
      <c r="F3516" s="27" t="s">
        <v>860</v>
      </c>
      <c r="G3516" s="28" t="n">
        <v>45635</v>
      </c>
      <c r="H3516" s="27" t="s">
        <v>236</v>
      </c>
      <c r="I3516" s="27" t="s">
        <v>323</v>
      </c>
      <c r="J3516" s="27" t="s">
        <v>287</v>
      </c>
      <c r="K3516" s="27" t="s">
        <v>138</v>
      </c>
      <c r="L3516" s="27" t="n">
        <v>28</v>
      </c>
      <c r="M3516" s="27" t="n">
        <v>34</v>
      </c>
      <c r="N3516" s="27" t="s">
        <v>127</v>
      </c>
      <c r="O3516" s="27" t="s">
        <v>128</v>
      </c>
      <c r="P3516" s="27" t="s">
        <v>140</v>
      </c>
      <c r="Q3516" s="29" t="n">
        <v>2287.89</v>
      </c>
      <c r="R3516" s="27" t="s">
        <v>130</v>
      </c>
      <c r="S3516" s="27" t="s">
        <v>197</v>
      </c>
      <c r="T3516" s="27" t="n">
        <v>4</v>
      </c>
      <c r="U3516" s="27" t="n">
        <f aca="false">YEAR(E3516)</f>
        <v>2024</v>
      </c>
      <c r="V3516" s="27" t="str">
        <f aca="false">TEXT(E3516,"MMM-YYYY")</f>
        <v>Dec-2024</v>
      </c>
      <c r="W3516" s="27" t="n">
        <f aca="false">MONTH(E3516)</f>
        <v>12</v>
      </c>
      <c r="X3516" s="27" t="str">
        <f aca="false">TEXT(WEEKDAY(E3516,2),"0")&amp;" - "&amp;TEXT(E3516,"dddd")</f>
        <v>1 - Monday</v>
      </c>
      <c r="Y3516" s="27" t="str">
        <f aca="false">_xlfn.IFS(C3516&lt;18,"Child (0-17)",C3516&lt;40,"Young Adult (18-39)",C3516&lt;60,"Adult (40-59)",TRUE(),"Senior (60+)")</f>
        <v>Young Adult (18-39)</v>
      </c>
      <c r="Z3516" s="27" t="n">
        <f aca="false">ROUND(G3516-E3516,0)</f>
        <v>0</v>
      </c>
      <c r="AA3516" s="27" t="n">
        <f aca="false">L3516+M3516</f>
        <v>62</v>
      </c>
      <c r="AB3516" s="27" t="n">
        <f aca="false">IFERROR(ROUND(Q3516/AA3516,2),0)</f>
        <v>36.9</v>
      </c>
      <c r="AC3516" s="27" t="str">
        <f aca="false">IF(AND(K3516="Critical",N3516="No"),"URGENT - No Bed","Normal")</f>
        <v>Normal</v>
      </c>
      <c r="AD3516" s="33" t="n">
        <f aca="false">INDEX(Lookup_Tables!$B$3:$B$12,MATCH(H3516,Lookup_Tables!$A$3:$A$12,0))</f>
        <v>3900000</v>
      </c>
      <c r="AE3516" s="27" t="str">
        <f aca="false">INDEX(Lookup_Tables!$C$3:$C$12,MATCH(H3516,Lookup_Tables!$A$3:$A$12,0))</f>
        <v>Dr. Rina Mehta</v>
      </c>
      <c r="AF3516" s="27" t="str">
        <f aca="false">IFERROR(INDEX(Lookup_Tables!$F$16:$F$45,MATCH(I3516,Lookup_Tables!$E$16:$E$45,0)),"N/A")</f>
        <v>EMP216</v>
      </c>
      <c r="AG3516" s="27" t="n">
        <f aca="false">_xlfn.IFS(R3516="Recovered",4,R3516="Referred",3,R3516="Admitted",2,R3516="Deceased",1,TRUE(),0)</f>
        <v>4</v>
      </c>
      <c r="AH3516" s="27" t="str">
        <f aca="false">IF(T3516&gt;=4,"Satisfied",IF(T3516&gt;=3,"Neutral","Needs Improvement"))</f>
        <v>Satisfied</v>
      </c>
    </row>
    <row r="3517" customFormat="false" ht="15" hidden="false" customHeight="false" outlineLevel="0" collapsed="false">
      <c r="A3517" s="30" t="s">
        <v>3604</v>
      </c>
      <c r="B3517" s="30" t="s">
        <v>2985</v>
      </c>
      <c r="C3517" s="30" t="n">
        <v>14</v>
      </c>
      <c r="D3517" s="30" t="s">
        <v>181</v>
      </c>
      <c r="E3517" s="31" t="n">
        <v>45414</v>
      </c>
      <c r="F3517" s="30" t="s">
        <v>452</v>
      </c>
      <c r="G3517" s="31" t="n">
        <v>45415</v>
      </c>
      <c r="H3517" s="30" t="s">
        <v>217</v>
      </c>
      <c r="I3517" s="30" t="s">
        <v>392</v>
      </c>
      <c r="J3517" s="30" t="s">
        <v>283</v>
      </c>
      <c r="K3517" s="30" t="s">
        <v>156</v>
      </c>
      <c r="L3517" s="30" t="n">
        <v>37</v>
      </c>
      <c r="M3517" s="30" t="n">
        <v>32</v>
      </c>
      <c r="N3517" s="30" t="s">
        <v>186</v>
      </c>
      <c r="O3517" s="30" t="s">
        <v>171</v>
      </c>
      <c r="P3517" s="30" t="s">
        <v>140</v>
      </c>
      <c r="Q3517" s="32" t="n">
        <v>2692.77</v>
      </c>
      <c r="R3517" s="30" t="s">
        <v>268</v>
      </c>
      <c r="S3517" s="30" t="s">
        <v>192</v>
      </c>
      <c r="T3517" s="30" t="n">
        <v>2</v>
      </c>
      <c r="U3517" s="30" t="n">
        <f aca="false">YEAR(E3517)</f>
        <v>2024</v>
      </c>
      <c r="V3517" s="30" t="str">
        <f aca="false">TEXT(E3517,"MMM-YYYY")</f>
        <v>May-2024</v>
      </c>
      <c r="W3517" s="30" t="n">
        <f aca="false">MONTH(E3517)</f>
        <v>5</v>
      </c>
      <c r="X3517" s="30" t="str">
        <f aca="false">TEXT(WEEKDAY(E3517,2),"0")&amp;" - "&amp;TEXT(E3517,"dddd")</f>
        <v>4 - Thursday</v>
      </c>
      <c r="Y3517" s="30" t="str">
        <f aca="false">_xlfn.IFS(C3517&lt;18,"Child (0-17)",C3517&lt;40,"Young Adult (18-39)",C3517&lt;60,"Adult (40-59)",TRUE(),"Senior (60+)")</f>
        <v>Child (0-17)</v>
      </c>
      <c r="Z3517" s="30" t="n">
        <f aca="false">ROUND(G3517-E3517,0)</f>
        <v>1</v>
      </c>
      <c r="AA3517" s="30" t="n">
        <f aca="false">L3517+M3517</f>
        <v>69</v>
      </c>
      <c r="AB3517" s="30" t="n">
        <f aca="false">IFERROR(ROUND(Q3517/AA3517,2),0)</f>
        <v>39.03</v>
      </c>
      <c r="AC3517" s="30" t="str">
        <f aca="false">IF(AND(K3517="Critical",N3517="No"),"URGENT - No Bed","Normal")</f>
        <v>Normal</v>
      </c>
      <c r="AD3517" s="34" t="n">
        <f aca="false">INDEX(Lookup_Tables!$B$3:$B$12,MATCH(H3517,Lookup_Tables!$A$3:$A$12,0))</f>
        <v>4200000</v>
      </c>
      <c r="AE3517" s="30" t="str">
        <f aca="false">INDEX(Lookup_Tables!$C$3:$C$12,MATCH(H3517,Lookup_Tables!$A$3:$A$12,0))</f>
        <v>Dr. Anil Kapoor</v>
      </c>
      <c r="AF3517" s="30" t="str">
        <f aca="false">IFERROR(INDEX(Lookup_Tables!$F$16:$F$45,MATCH(I3517,Lookup_Tables!$E$16:$E$45,0)),"N/A")</f>
        <v>EMP202</v>
      </c>
      <c r="AG3517" s="30" t="n">
        <f aca="false">_xlfn.IFS(R3517="Recovered",4,R3517="Referred",3,R3517="Admitted",2,R3517="Deceased",1,TRUE(),0)</f>
        <v>3</v>
      </c>
      <c r="AH3517" s="30" t="str">
        <f aca="false">IF(T3517&gt;=4,"Satisfied",IF(T3517&gt;=3,"Neutral","Needs Improvement"))</f>
        <v>Needs Improvement</v>
      </c>
    </row>
    <row r="3518" customFormat="false" ht="15" hidden="false" customHeight="false" outlineLevel="0" collapsed="false">
      <c r="A3518" s="27" t="s">
        <v>1761</v>
      </c>
      <c r="B3518" s="27" t="s">
        <v>1137</v>
      </c>
      <c r="C3518" s="27" t="n">
        <v>52</v>
      </c>
      <c r="D3518" s="27" t="s">
        <v>121</v>
      </c>
      <c r="E3518" s="28" t="n">
        <v>45436</v>
      </c>
      <c r="F3518" s="27" t="s">
        <v>1579</v>
      </c>
      <c r="G3518" s="28" t="n">
        <v>45440</v>
      </c>
      <c r="H3518" s="27" t="s">
        <v>123</v>
      </c>
      <c r="I3518" s="27" t="s">
        <v>155</v>
      </c>
      <c r="J3518" s="27" t="s">
        <v>508</v>
      </c>
      <c r="K3518" s="27" t="s">
        <v>126</v>
      </c>
      <c r="L3518" s="27" t="n">
        <v>44</v>
      </c>
      <c r="M3518" s="27" t="n">
        <v>98</v>
      </c>
      <c r="N3518" s="27" t="s">
        <v>186</v>
      </c>
      <c r="O3518" s="27" t="s">
        <v>139</v>
      </c>
      <c r="P3518" s="27" t="s">
        <v>129</v>
      </c>
      <c r="Q3518" s="29" t="n">
        <v>8237.49</v>
      </c>
      <c r="R3518" s="27" t="s">
        <v>130</v>
      </c>
      <c r="S3518" s="27" t="s">
        <v>192</v>
      </c>
      <c r="T3518" s="27" t="n">
        <v>3</v>
      </c>
      <c r="U3518" s="27" t="n">
        <f aca="false">YEAR(E3518)</f>
        <v>2024</v>
      </c>
      <c r="V3518" s="27" t="str">
        <f aca="false">TEXT(E3518,"MMM-YYYY")</f>
        <v>May-2024</v>
      </c>
      <c r="W3518" s="27" t="n">
        <f aca="false">MONTH(E3518)</f>
        <v>5</v>
      </c>
      <c r="X3518" s="27" t="str">
        <f aca="false">TEXT(WEEKDAY(E3518,2),"0")&amp;" - "&amp;TEXT(E3518,"dddd")</f>
        <v>5 - Friday</v>
      </c>
      <c r="Y3518" s="27" t="str">
        <f aca="false">_xlfn.IFS(C3518&lt;18,"Child (0-17)",C3518&lt;40,"Young Adult (18-39)",C3518&lt;60,"Adult (40-59)",TRUE(),"Senior (60+)")</f>
        <v>Adult (40-59)</v>
      </c>
      <c r="Z3518" s="27" t="n">
        <f aca="false">ROUND(G3518-E3518,0)</f>
        <v>4</v>
      </c>
      <c r="AA3518" s="27" t="n">
        <f aca="false">L3518+M3518</f>
        <v>142</v>
      </c>
      <c r="AB3518" s="27" t="n">
        <f aca="false">IFERROR(ROUND(Q3518/AA3518,2),0)</f>
        <v>58.01</v>
      </c>
      <c r="AC3518" s="27" t="str">
        <f aca="false">IF(AND(K3518="Critical",N3518="No"),"URGENT - No Bed","Normal")</f>
        <v>Normal</v>
      </c>
      <c r="AD3518" s="33" t="n">
        <f aca="false">INDEX(Lookup_Tables!$B$3:$B$12,MATCH(H3518,Lookup_Tables!$A$3:$A$12,0))</f>
        <v>2200000</v>
      </c>
      <c r="AE3518" s="27" t="str">
        <f aca="false">INDEX(Lookup_Tables!$C$3:$C$12,MATCH(H3518,Lookup_Tables!$A$3:$A$12,0))</f>
        <v>Dr. Rohan Das</v>
      </c>
      <c r="AF3518" s="27" t="str">
        <f aca="false">IFERROR(INDEX(Lookup_Tables!$F$16:$F$45,MATCH(I3518,Lookup_Tables!$E$16:$E$45,0)),"N/A")</f>
        <v>EMP203</v>
      </c>
      <c r="AG3518" s="27" t="n">
        <f aca="false">_xlfn.IFS(R3518="Recovered",4,R3518="Referred",3,R3518="Admitted",2,R3518="Deceased",1,TRUE(),0)</f>
        <v>4</v>
      </c>
      <c r="AH3518" s="27" t="str">
        <f aca="false">IF(T3518&gt;=4,"Satisfied",IF(T3518&gt;=3,"Neutral","Needs Improvement"))</f>
        <v>Neutral</v>
      </c>
    </row>
    <row r="3519" customFormat="false" ht="15" hidden="false" customHeight="false" outlineLevel="0" collapsed="false">
      <c r="A3519" s="30" t="s">
        <v>4736</v>
      </c>
      <c r="B3519" s="30" t="s">
        <v>4335</v>
      </c>
      <c r="C3519" s="30" t="n">
        <v>74</v>
      </c>
      <c r="D3519" s="30" t="s">
        <v>181</v>
      </c>
      <c r="E3519" s="31" t="n">
        <v>45302</v>
      </c>
      <c r="F3519" s="30" t="s">
        <v>826</v>
      </c>
      <c r="G3519" s="31" t="n">
        <v>45302</v>
      </c>
      <c r="H3519" s="30" t="s">
        <v>146</v>
      </c>
      <c r="I3519" s="30" t="s">
        <v>147</v>
      </c>
      <c r="J3519" s="30" t="s">
        <v>148</v>
      </c>
      <c r="K3519" s="30" t="s">
        <v>156</v>
      </c>
      <c r="L3519" s="30" t="n">
        <v>59</v>
      </c>
      <c r="M3519" s="30" t="n">
        <v>87</v>
      </c>
      <c r="N3519" s="30" t="s">
        <v>186</v>
      </c>
      <c r="O3519" s="30" t="s">
        <v>128</v>
      </c>
      <c r="P3519" s="30" t="s">
        <v>187</v>
      </c>
      <c r="Q3519" s="32" t="n">
        <v>4359.21</v>
      </c>
      <c r="R3519" s="30" t="s">
        <v>268</v>
      </c>
      <c r="S3519" s="30" t="s">
        <v>151</v>
      </c>
      <c r="T3519" s="30" t="n">
        <v>4</v>
      </c>
      <c r="U3519" s="30" t="n">
        <f aca="false">YEAR(E3519)</f>
        <v>2024</v>
      </c>
      <c r="V3519" s="30" t="str">
        <f aca="false">TEXT(E3519,"MMM-YYYY")</f>
        <v>Jan-2024</v>
      </c>
      <c r="W3519" s="30" t="n">
        <f aca="false">MONTH(E3519)</f>
        <v>1</v>
      </c>
      <c r="X3519" s="30" t="str">
        <f aca="false">TEXT(WEEKDAY(E3519,2),"0")&amp;" - "&amp;TEXT(E3519,"dddd")</f>
        <v>4 - Thursday</v>
      </c>
      <c r="Y3519" s="30" t="str">
        <f aca="false">_xlfn.IFS(C3519&lt;18,"Child (0-17)",C3519&lt;40,"Young Adult (18-39)",C3519&lt;60,"Adult (40-59)",TRUE(),"Senior (60+)")</f>
        <v>Senior (60+)</v>
      </c>
      <c r="Z3519" s="30" t="n">
        <f aca="false">ROUND(G3519-E3519,0)</f>
        <v>0</v>
      </c>
      <c r="AA3519" s="30" t="n">
        <f aca="false">L3519+M3519</f>
        <v>146</v>
      </c>
      <c r="AB3519" s="30" t="n">
        <f aca="false">IFERROR(ROUND(Q3519/AA3519,2),0)</f>
        <v>29.86</v>
      </c>
      <c r="AC3519" s="30" t="str">
        <f aca="false">IF(AND(K3519="Critical",N3519="No"),"URGENT - No Bed","Normal")</f>
        <v>Normal</v>
      </c>
      <c r="AD3519" s="34" t="n">
        <f aca="false">INDEX(Lookup_Tables!$B$3:$B$12,MATCH(H3519,Lookup_Tables!$A$3:$A$12,0))</f>
        <v>2700000</v>
      </c>
      <c r="AE3519" s="30" t="str">
        <f aca="false">INDEX(Lookup_Tables!$C$3:$C$12,MATCH(H3519,Lookup_Tables!$A$3:$A$12,0))</f>
        <v>Dr. Vikram Singh</v>
      </c>
      <c r="AF3519" s="30" t="str">
        <f aca="false">IFERROR(INDEX(Lookup_Tables!$F$16:$F$45,MATCH(I3519,Lookup_Tables!$E$16:$E$45,0)),"N/A")</f>
        <v>EMP229</v>
      </c>
      <c r="AG3519" s="30" t="n">
        <f aca="false">_xlfn.IFS(R3519="Recovered",4,R3519="Referred",3,R3519="Admitted",2,R3519="Deceased",1,TRUE(),0)</f>
        <v>3</v>
      </c>
      <c r="AH3519" s="30" t="str">
        <f aca="false">IF(T3519&gt;=4,"Satisfied",IF(T3519&gt;=3,"Neutral","Needs Improvement"))</f>
        <v>Satisfied</v>
      </c>
    </row>
    <row r="3520" customFormat="false" ht="15" hidden="false" customHeight="false" outlineLevel="0" collapsed="false">
      <c r="A3520" s="27" t="s">
        <v>7127</v>
      </c>
      <c r="B3520" s="27" t="s">
        <v>3370</v>
      </c>
      <c r="C3520" s="27" t="n">
        <v>10</v>
      </c>
      <c r="D3520" s="27" t="s">
        <v>181</v>
      </c>
      <c r="E3520" s="28" t="n">
        <v>45316</v>
      </c>
      <c r="F3520" s="27" t="s">
        <v>497</v>
      </c>
      <c r="G3520" s="28" t="n">
        <v>45317</v>
      </c>
      <c r="H3520" s="27" t="s">
        <v>236</v>
      </c>
      <c r="I3520" s="27" t="s">
        <v>266</v>
      </c>
      <c r="J3520" s="27" t="s">
        <v>267</v>
      </c>
      <c r="K3520" s="27" t="s">
        <v>138</v>
      </c>
      <c r="L3520" s="27" t="n">
        <v>61</v>
      </c>
      <c r="M3520" s="27" t="n">
        <v>43</v>
      </c>
      <c r="N3520" s="27" t="s">
        <v>127</v>
      </c>
      <c r="O3520" s="27" t="s">
        <v>149</v>
      </c>
      <c r="P3520" s="27" t="s">
        <v>187</v>
      </c>
      <c r="Q3520" s="29" t="n">
        <v>2915.48</v>
      </c>
      <c r="R3520" s="27" t="s">
        <v>130</v>
      </c>
      <c r="S3520" s="27" t="s">
        <v>141</v>
      </c>
      <c r="T3520" s="27" t="n">
        <v>3</v>
      </c>
      <c r="U3520" s="27" t="n">
        <f aca="false">YEAR(E3520)</f>
        <v>2024</v>
      </c>
      <c r="V3520" s="27" t="str">
        <f aca="false">TEXT(E3520,"MMM-YYYY")</f>
        <v>Jan-2024</v>
      </c>
      <c r="W3520" s="27" t="n">
        <f aca="false">MONTH(E3520)</f>
        <v>1</v>
      </c>
      <c r="X3520" s="27" t="str">
        <f aca="false">TEXT(WEEKDAY(E3520,2),"0")&amp;" - "&amp;TEXT(E3520,"dddd")</f>
        <v>4 - Thursday</v>
      </c>
      <c r="Y3520" s="27" t="str">
        <f aca="false">_xlfn.IFS(C3520&lt;18,"Child (0-17)",C3520&lt;40,"Young Adult (18-39)",C3520&lt;60,"Adult (40-59)",TRUE(),"Senior (60+)")</f>
        <v>Child (0-17)</v>
      </c>
      <c r="Z3520" s="27" t="n">
        <f aca="false">ROUND(G3520-E3520,0)</f>
        <v>1</v>
      </c>
      <c r="AA3520" s="27" t="n">
        <f aca="false">L3520+M3520</f>
        <v>104</v>
      </c>
      <c r="AB3520" s="27" t="n">
        <f aca="false">IFERROR(ROUND(Q3520/AA3520,2),0)</f>
        <v>28.03</v>
      </c>
      <c r="AC3520" s="27" t="str">
        <f aca="false">IF(AND(K3520="Critical",N3520="No"),"URGENT - No Bed","Normal")</f>
        <v>Normal</v>
      </c>
      <c r="AD3520" s="33" t="n">
        <f aca="false">INDEX(Lookup_Tables!$B$3:$B$12,MATCH(H3520,Lookup_Tables!$A$3:$A$12,0))</f>
        <v>3900000</v>
      </c>
      <c r="AE3520" s="27" t="str">
        <f aca="false">INDEX(Lookup_Tables!$C$3:$C$12,MATCH(H3520,Lookup_Tables!$A$3:$A$12,0))</f>
        <v>Dr. Rina Mehta</v>
      </c>
      <c r="AF3520" s="27" t="str">
        <f aca="false">IFERROR(INDEX(Lookup_Tables!$F$16:$F$45,MATCH(I3520,Lookup_Tables!$E$16:$E$45,0)),"N/A")</f>
        <v>EMP217</v>
      </c>
      <c r="AG3520" s="27" t="n">
        <f aca="false">_xlfn.IFS(R3520="Recovered",4,R3520="Referred",3,R3520="Admitted",2,R3520="Deceased",1,TRUE(),0)</f>
        <v>4</v>
      </c>
      <c r="AH3520" s="27" t="str">
        <f aca="false">IF(T3520&gt;=4,"Satisfied",IF(T3520&gt;=3,"Neutral","Needs Improvement"))</f>
        <v>Neutral</v>
      </c>
    </row>
    <row r="3521" customFormat="false" ht="15" hidden="false" customHeight="false" outlineLevel="0" collapsed="false">
      <c r="A3521" s="30" t="s">
        <v>3169</v>
      </c>
      <c r="B3521" s="30" t="s">
        <v>5404</v>
      </c>
      <c r="C3521" s="30" t="n">
        <v>0</v>
      </c>
      <c r="D3521" s="30" t="s">
        <v>181</v>
      </c>
      <c r="E3521" s="31" t="n">
        <v>45506</v>
      </c>
      <c r="F3521" s="30" t="s">
        <v>1696</v>
      </c>
      <c r="G3521" s="31" t="n">
        <v>45511</v>
      </c>
      <c r="H3521" s="30" t="s">
        <v>135</v>
      </c>
      <c r="I3521" s="30" t="s">
        <v>251</v>
      </c>
      <c r="J3521" s="30" t="s">
        <v>137</v>
      </c>
      <c r="K3521" s="30" t="s">
        <v>126</v>
      </c>
      <c r="L3521" s="30" t="n">
        <v>26</v>
      </c>
      <c r="M3521" s="30" t="n">
        <v>129</v>
      </c>
      <c r="N3521" s="30" t="s">
        <v>127</v>
      </c>
      <c r="O3521" s="30" t="s">
        <v>139</v>
      </c>
      <c r="P3521" s="30" t="s">
        <v>187</v>
      </c>
      <c r="Q3521" s="32" t="n">
        <v>9263.74</v>
      </c>
      <c r="R3521" s="30" t="s">
        <v>130</v>
      </c>
      <c r="S3521" s="30" t="s">
        <v>131</v>
      </c>
      <c r="T3521" s="30" t="n">
        <v>3</v>
      </c>
      <c r="U3521" s="30" t="n">
        <f aca="false">YEAR(E3521)</f>
        <v>2024</v>
      </c>
      <c r="V3521" s="30" t="str">
        <f aca="false">TEXT(E3521,"MMM-YYYY")</f>
        <v>Aug-2024</v>
      </c>
      <c r="W3521" s="30" t="n">
        <f aca="false">MONTH(E3521)</f>
        <v>8</v>
      </c>
      <c r="X3521" s="30" t="str">
        <f aca="false">TEXT(WEEKDAY(E3521,2),"0")&amp;" - "&amp;TEXT(E3521,"dddd")</f>
        <v>5 - Friday</v>
      </c>
      <c r="Y3521" s="30" t="str">
        <f aca="false">_xlfn.IFS(C3521&lt;18,"Child (0-17)",C3521&lt;40,"Young Adult (18-39)",C3521&lt;60,"Adult (40-59)",TRUE(),"Senior (60+)")</f>
        <v>Child (0-17)</v>
      </c>
      <c r="Z3521" s="30" t="n">
        <f aca="false">ROUND(G3521-E3521,0)</f>
        <v>5</v>
      </c>
      <c r="AA3521" s="30" t="n">
        <f aca="false">L3521+M3521</f>
        <v>155</v>
      </c>
      <c r="AB3521" s="30" t="n">
        <f aca="false">IFERROR(ROUND(Q3521/AA3521,2),0)</f>
        <v>59.77</v>
      </c>
      <c r="AC3521" s="30" t="str">
        <f aca="false">IF(AND(K3521="Critical",N3521="No"),"URGENT - No Bed","Normal")</f>
        <v>Normal</v>
      </c>
      <c r="AD3521" s="34" t="n">
        <f aca="false">INDEX(Lookup_Tables!$B$3:$B$12,MATCH(H3521,Lookup_Tables!$A$3:$A$12,0))</f>
        <v>4600000</v>
      </c>
      <c r="AE3521" s="30" t="str">
        <f aca="false">INDEX(Lookup_Tables!$C$3:$C$12,MATCH(H3521,Lookup_Tables!$A$3:$A$12,0))</f>
        <v>Dr. Farhan Khan</v>
      </c>
      <c r="AF3521" s="30" t="str">
        <f aca="false">IFERROR(INDEX(Lookup_Tables!$F$16:$F$45,MATCH(I3521,Lookup_Tables!$E$16:$E$45,0)),"N/A")</f>
        <v>EMP207</v>
      </c>
      <c r="AG3521" s="30" t="n">
        <f aca="false">_xlfn.IFS(R3521="Recovered",4,R3521="Referred",3,R3521="Admitted",2,R3521="Deceased",1,TRUE(),0)</f>
        <v>4</v>
      </c>
      <c r="AH3521" s="30" t="str">
        <f aca="false">IF(T3521&gt;=4,"Satisfied",IF(T3521&gt;=3,"Neutral","Needs Improvement"))</f>
        <v>Neutral</v>
      </c>
    </row>
    <row r="3522" customFormat="false" ht="15" hidden="false" customHeight="false" outlineLevel="0" collapsed="false">
      <c r="A3522" s="27" t="s">
        <v>5092</v>
      </c>
      <c r="B3522" s="27" t="s">
        <v>4905</v>
      </c>
      <c r="C3522" s="27" t="n">
        <v>57</v>
      </c>
      <c r="D3522" s="27" t="s">
        <v>181</v>
      </c>
      <c r="E3522" s="28" t="n">
        <v>45303</v>
      </c>
      <c r="F3522" s="27" t="s">
        <v>435</v>
      </c>
      <c r="G3522" s="28" t="n">
        <v>45306</v>
      </c>
      <c r="H3522" s="27" t="s">
        <v>168</v>
      </c>
      <c r="I3522" s="27" t="s">
        <v>366</v>
      </c>
      <c r="J3522" s="27" t="s">
        <v>170</v>
      </c>
      <c r="K3522" s="27" t="s">
        <v>156</v>
      </c>
      <c r="L3522" s="27" t="n">
        <v>39</v>
      </c>
      <c r="M3522" s="27" t="n">
        <v>44</v>
      </c>
      <c r="N3522" s="27" t="s">
        <v>186</v>
      </c>
      <c r="O3522" s="27" t="s">
        <v>149</v>
      </c>
      <c r="P3522" s="27" t="s">
        <v>150</v>
      </c>
      <c r="Q3522" s="29" t="n">
        <v>3251.12</v>
      </c>
      <c r="R3522" s="27" t="s">
        <v>130</v>
      </c>
      <c r="S3522" s="27" t="s">
        <v>178</v>
      </c>
      <c r="T3522" s="27" t="n">
        <v>4</v>
      </c>
      <c r="U3522" s="27" t="n">
        <f aca="false">YEAR(E3522)</f>
        <v>2024</v>
      </c>
      <c r="V3522" s="27" t="str">
        <f aca="false">TEXT(E3522,"MMM-YYYY")</f>
        <v>Jan-2024</v>
      </c>
      <c r="W3522" s="27" t="n">
        <f aca="false">MONTH(E3522)</f>
        <v>1</v>
      </c>
      <c r="X3522" s="27" t="str">
        <f aca="false">TEXT(WEEKDAY(E3522,2),"0")&amp;" - "&amp;TEXT(E3522,"dddd")</f>
        <v>5 - Friday</v>
      </c>
      <c r="Y3522" s="27" t="str">
        <f aca="false">_xlfn.IFS(C3522&lt;18,"Child (0-17)",C3522&lt;40,"Young Adult (18-39)",C3522&lt;60,"Adult (40-59)",TRUE(),"Senior (60+)")</f>
        <v>Adult (40-59)</v>
      </c>
      <c r="Z3522" s="27" t="n">
        <f aca="false">ROUND(G3522-E3522,0)</f>
        <v>3</v>
      </c>
      <c r="AA3522" s="27" t="n">
        <f aca="false">L3522+M3522</f>
        <v>83</v>
      </c>
      <c r="AB3522" s="27" t="n">
        <f aca="false">IFERROR(ROUND(Q3522/AA3522,2),0)</f>
        <v>39.17</v>
      </c>
      <c r="AC3522" s="27" t="str">
        <f aca="false">IF(AND(K3522="Critical",N3522="No"),"URGENT - No Bed","Normal")</f>
        <v>Normal</v>
      </c>
      <c r="AD3522" s="33" t="n">
        <f aca="false">INDEX(Lookup_Tables!$B$3:$B$12,MATCH(H3522,Lookup_Tables!$A$3:$A$12,0))</f>
        <v>4400000</v>
      </c>
      <c r="AE3522" s="27" t="str">
        <f aca="false">INDEX(Lookup_Tables!$C$3:$C$12,MATCH(H3522,Lookup_Tables!$A$3:$A$12,0))</f>
        <v>Dr. Neha Chopra</v>
      </c>
      <c r="AF3522" s="27" t="str">
        <f aca="false">IFERROR(INDEX(Lookup_Tables!$F$16:$F$45,MATCH(I3522,Lookup_Tables!$E$16:$E$45,0)),"N/A")</f>
        <v>EMP218</v>
      </c>
      <c r="AG3522" s="27" t="n">
        <f aca="false">_xlfn.IFS(R3522="Recovered",4,R3522="Referred",3,R3522="Admitted",2,R3522="Deceased",1,TRUE(),0)</f>
        <v>4</v>
      </c>
      <c r="AH3522" s="27" t="str">
        <f aca="false">IF(T3522&gt;=4,"Satisfied",IF(T3522&gt;=3,"Neutral","Needs Improvement"))</f>
        <v>Satisfied</v>
      </c>
    </row>
    <row r="3523" customFormat="false" ht="15" hidden="false" customHeight="false" outlineLevel="0" collapsed="false">
      <c r="A3523" s="30" t="s">
        <v>2323</v>
      </c>
      <c r="B3523" s="30" t="s">
        <v>2324</v>
      </c>
      <c r="C3523" s="30" t="n">
        <v>51</v>
      </c>
      <c r="D3523" s="30" t="s">
        <v>121</v>
      </c>
      <c r="E3523" s="31" t="n">
        <v>45381</v>
      </c>
      <c r="F3523" s="30" t="s">
        <v>624</v>
      </c>
      <c r="G3523" s="31" t="n">
        <v>45382</v>
      </c>
      <c r="H3523" s="30" t="s">
        <v>217</v>
      </c>
      <c r="I3523" s="30" t="s">
        <v>282</v>
      </c>
      <c r="J3523" s="30" t="s">
        <v>294</v>
      </c>
      <c r="K3523" s="30" t="s">
        <v>138</v>
      </c>
      <c r="L3523" s="30" t="n">
        <v>38</v>
      </c>
      <c r="M3523" s="30" t="n">
        <v>22</v>
      </c>
      <c r="N3523" s="30" t="s">
        <v>127</v>
      </c>
      <c r="O3523" s="30" t="s">
        <v>139</v>
      </c>
      <c r="P3523" s="30" t="s">
        <v>140</v>
      </c>
      <c r="Q3523" s="32" t="n">
        <v>1026.61</v>
      </c>
      <c r="R3523" s="30" t="s">
        <v>130</v>
      </c>
      <c r="S3523" s="30" t="s">
        <v>131</v>
      </c>
      <c r="T3523" s="30" t="n">
        <v>2</v>
      </c>
      <c r="U3523" s="30" t="n">
        <f aca="false">YEAR(E3523)</f>
        <v>2024</v>
      </c>
      <c r="V3523" s="30" t="str">
        <f aca="false">TEXT(E3523,"MMM-YYYY")</f>
        <v>Mar-2024</v>
      </c>
      <c r="W3523" s="30" t="n">
        <f aca="false">MONTH(E3523)</f>
        <v>3</v>
      </c>
      <c r="X3523" s="30" t="str">
        <f aca="false">TEXT(WEEKDAY(E3523,2),"0")&amp;" - "&amp;TEXT(E3523,"dddd")</f>
        <v>6 - Saturday</v>
      </c>
      <c r="Y3523" s="30" t="str">
        <f aca="false">_xlfn.IFS(C3523&lt;18,"Child (0-17)",C3523&lt;40,"Young Adult (18-39)",C3523&lt;60,"Adult (40-59)",TRUE(),"Senior (60+)")</f>
        <v>Adult (40-59)</v>
      </c>
      <c r="Z3523" s="30" t="n">
        <f aca="false">ROUND(G3523-E3523,0)</f>
        <v>1</v>
      </c>
      <c r="AA3523" s="30" t="n">
        <f aca="false">L3523+M3523</f>
        <v>60</v>
      </c>
      <c r="AB3523" s="30" t="n">
        <f aca="false">IFERROR(ROUND(Q3523/AA3523,2),0)</f>
        <v>17.11</v>
      </c>
      <c r="AC3523" s="30" t="str">
        <f aca="false">IF(AND(K3523="Critical",N3523="No"),"URGENT - No Bed","Normal")</f>
        <v>Normal</v>
      </c>
      <c r="AD3523" s="34" t="n">
        <f aca="false">INDEX(Lookup_Tables!$B$3:$B$12,MATCH(H3523,Lookup_Tables!$A$3:$A$12,0))</f>
        <v>4200000</v>
      </c>
      <c r="AE3523" s="30" t="str">
        <f aca="false">INDEX(Lookup_Tables!$C$3:$C$12,MATCH(H3523,Lookup_Tables!$A$3:$A$12,0))</f>
        <v>Dr. Anil Kapoor</v>
      </c>
      <c r="AF3523" s="30" t="str">
        <f aca="false">IFERROR(INDEX(Lookup_Tables!$F$16:$F$45,MATCH(I3523,Lookup_Tables!$E$16:$E$45,0)),"N/A")</f>
        <v>EMP200</v>
      </c>
      <c r="AG3523" s="30" t="n">
        <f aca="false">_xlfn.IFS(R3523="Recovered",4,R3523="Referred",3,R3523="Admitted",2,R3523="Deceased",1,TRUE(),0)</f>
        <v>4</v>
      </c>
      <c r="AH3523" s="30" t="str">
        <f aca="false">IF(T3523&gt;=4,"Satisfied",IF(T3523&gt;=3,"Neutral","Needs Improvement"))</f>
        <v>Needs Improvement</v>
      </c>
    </row>
    <row r="3524" customFormat="false" ht="15" hidden="false" customHeight="false" outlineLevel="0" collapsed="false">
      <c r="A3524" s="27" t="s">
        <v>1100</v>
      </c>
      <c r="B3524" s="27" t="s">
        <v>1101</v>
      </c>
      <c r="C3524" s="27" t="n">
        <v>57</v>
      </c>
      <c r="D3524" s="27" t="s">
        <v>181</v>
      </c>
      <c r="E3524" s="28" t="n">
        <v>45634</v>
      </c>
      <c r="F3524" s="27" t="s">
        <v>490</v>
      </c>
      <c r="G3524" s="28" t="n">
        <v>45634</v>
      </c>
      <c r="H3524" s="27" t="s">
        <v>135</v>
      </c>
      <c r="I3524" s="27" t="s">
        <v>278</v>
      </c>
      <c r="J3524" s="27" t="s">
        <v>137</v>
      </c>
      <c r="K3524" s="27" t="s">
        <v>156</v>
      </c>
      <c r="L3524" s="27" t="n">
        <v>27</v>
      </c>
      <c r="M3524" s="27" t="n">
        <v>40</v>
      </c>
      <c r="N3524" s="27" t="s">
        <v>127</v>
      </c>
      <c r="O3524" s="27" t="s">
        <v>139</v>
      </c>
      <c r="P3524" s="27" t="s">
        <v>187</v>
      </c>
      <c r="Q3524" s="29" t="n">
        <v>3127.73</v>
      </c>
      <c r="R3524" s="27" t="s">
        <v>130</v>
      </c>
      <c r="S3524" s="27" t="s">
        <v>223</v>
      </c>
      <c r="T3524" s="27" t="n">
        <v>3</v>
      </c>
      <c r="U3524" s="27" t="n">
        <f aca="false">YEAR(E3524)</f>
        <v>2024</v>
      </c>
      <c r="V3524" s="27" t="str">
        <f aca="false">TEXT(E3524,"MMM-YYYY")</f>
        <v>Dec-2024</v>
      </c>
      <c r="W3524" s="27" t="n">
        <f aca="false">MONTH(E3524)</f>
        <v>12</v>
      </c>
      <c r="X3524" s="27" t="str">
        <f aca="false">TEXT(WEEKDAY(E3524,2),"0")&amp;" - "&amp;TEXT(E3524,"dddd")</f>
        <v>7 - Sunday</v>
      </c>
      <c r="Y3524" s="27" t="str">
        <f aca="false">_xlfn.IFS(C3524&lt;18,"Child (0-17)",C3524&lt;40,"Young Adult (18-39)",C3524&lt;60,"Adult (40-59)",TRUE(),"Senior (60+)")</f>
        <v>Adult (40-59)</v>
      </c>
      <c r="Z3524" s="27" t="n">
        <f aca="false">ROUND(G3524-E3524,0)</f>
        <v>0</v>
      </c>
      <c r="AA3524" s="27" t="n">
        <f aca="false">L3524+M3524</f>
        <v>67</v>
      </c>
      <c r="AB3524" s="27" t="n">
        <f aca="false">IFERROR(ROUND(Q3524/AA3524,2),0)</f>
        <v>46.68</v>
      </c>
      <c r="AC3524" s="27" t="str">
        <f aca="false">IF(AND(K3524="Critical",N3524="No"),"URGENT - No Bed","Normal")</f>
        <v>Normal</v>
      </c>
      <c r="AD3524" s="33" t="n">
        <f aca="false">INDEX(Lookup_Tables!$B$3:$B$12,MATCH(H3524,Lookup_Tables!$A$3:$A$12,0))</f>
        <v>4600000</v>
      </c>
      <c r="AE3524" s="27" t="str">
        <f aca="false">INDEX(Lookup_Tables!$C$3:$C$12,MATCH(H3524,Lookup_Tables!$A$3:$A$12,0))</f>
        <v>Dr. Farhan Khan</v>
      </c>
      <c r="AF3524" s="27" t="str">
        <f aca="false">IFERROR(INDEX(Lookup_Tables!$F$16:$F$45,MATCH(I3524,Lookup_Tables!$E$16:$E$45,0)),"N/A")</f>
        <v>EMP208</v>
      </c>
      <c r="AG3524" s="27" t="n">
        <f aca="false">_xlfn.IFS(R3524="Recovered",4,R3524="Referred",3,R3524="Admitted",2,R3524="Deceased",1,TRUE(),0)</f>
        <v>4</v>
      </c>
      <c r="AH3524" s="27" t="str">
        <f aca="false">IF(T3524&gt;=4,"Satisfied",IF(T3524&gt;=3,"Neutral","Needs Improvement"))</f>
        <v>Neutral</v>
      </c>
    </row>
    <row r="3525" customFormat="false" ht="15" hidden="false" customHeight="false" outlineLevel="0" collapsed="false">
      <c r="A3525" s="30" t="s">
        <v>6948</v>
      </c>
      <c r="B3525" s="30" t="s">
        <v>2712</v>
      </c>
      <c r="C3525" s="30" t="n">
        <v>42</v>
      </c>
      <c r="D3525" s="30" t="s">
        <v>121</v>
      </c>
      <c r="E3525" s="31" t="n">
        <v>45404</v>
      </c>
      <c r="F3525" s="30" t="s">
        <v>231</v>
      </c>
      <c r="G3525" s="31" t="n">
        <v>45410</v>
      </c>
      <c r="H3525" s="30" t="s">
        <v>146</v>
      </c>
      <c r="I3525" s="30" t="s">
        <v>309</v>
      </c>
      <c r="J3525" s="30" t="s">
        <v>222</v>
      </c>
      <c r="K3525" s="30" t="s">
        <v>126</v>
      </c>
      <c r="L3525" s="30" t="n">
        <v>41</v>
      </c>
      <c r="M3525" s="30" t="n">
        <v>64</v>
      </c>
      <c r="N3525" s="30" t="s">
        <v>127</v>
      </c>
      <c r="O3525" s="30" t="s">
        <v>171</v>
      </c>
      <c r="P3525" s="30" t="s">
        <v>150</v>
      </c>
      <c r="Q3525" s="32" t="n">
        <v>7365.22</v>
      </c>
      <c r="R3525" s="30" t="s">
        <v>130</v>
      </c>
      <c r="S3525" s="30" t="s">
        <v>141</v>
      </c>
      <c r="T3525" s="30" t="n">
        <v>4</v>
      </c>
      <c r="U3525" s="30" t="n">
        <f aca="false">YEAR(E3525)</f>
        <v>2024</v>
      </c>
      <c r="V3525" s="30" t="str">
        <f aca="false">TEXT(E3525,"MMM-YYYY")</f>
        <v>Apr-2024</v>
      </c>
      <c r="W3525" s="30" t="n">
        <f aca="false">MONTH(E3525)</f>
        <v>4</v>
      </c>
      <c r="X3525" s="30" t="str">
        <f aca="false">TEXT(WEEKDAY(E3525,2),"0")&amp;" - "&amp;TEXT(E3525,"dddd")</f>
        <v>1 - Monday</v>
      </c>
      <c r="Y3525" s="30" t="str">
        <f aca="false">_xlfn.IFS(C3525&lt;18,"Child (0-17)",C3525&lt;40,"Young Adult (18-39)",C3525&lt;60,"Adult (40-59)",TRUE(),"Senior (60+)")</f>
        <v>Adult (40-59)</v>
      </c>
      <c r="Z3525" s="30" t="n">
        <f aca="false">ROUND(G3525-E3525,0)</f>
        <v>6</v>
      </c>
      <c r="AA3525" s="30" t="n">
        <f aca="false">L3525+M3525</f>
        <v>105</v>
      </c>
      <c r="AB3525" s="30" t="n">
        <f aca="false">IFERROR(ROUND(Q3525/AA3525,2),0)</f>
        <v>70.14</v>
      </c>
      <c r="AC3525" s="30" t="str">
        <f aca="false">IF(AND(K3525="Critical",N3525="No"),"URGENT - No Bed","Normal")</f>
        <v>Normal</v>
      </c>
      <c r="AD3525" s="34" t="n">
        <f aca="false">INDEX(Lookup_Tables!$B$3:$B$12,MATCH(H3525,Lookup_Tables!$A$3:$A$12,0))</f>
        <v>2700000</v>
      </c>
      <c r="AE3525" s="30" t="str">
        <f aca="false">INDEX(Lookup_Tables!$C$3:$C$12,MATCH(H3525,Lookup_Tables!$A$3:$A$12,0))</f>
        <v>Dr. Vikram Singh</v>
      </c>
      <c r="AF3525" s="30" t="str">
        <f aca="false">IFERROR(INDEX(Lookup_Tables!$F$16:$F$45,MATCH(I3525,Lookup_Tables!$E$16:$E$45,0)),"N/A")</f>
        <v>EMP228</v>
      </c>
      <c r="AG3525" s="30" t="n">
        <f aca="false">_xlfn.IFS(R3525="Recovered",4,R3525="Referred",3,R3525="Admitted",2,R3525="Deceased",1,TRUE(),0)</f>
        <v>4</v>
      </c>
      <c r="AH3525" s="30" t="str">
        <f aca="false">IF(T3525&gt;=4,"Satisfied",IF(T3525&gt;=3,"Neutral","Needs Improvement"))</f>
        <v>Satisfied</v>
      </c>
    </row>
    <row r="3526" customFormat="false" ht="15" hidden="false" customHeight="false" outlineLevel="0" collapsed="false">
      <c r="A3526" s="27" t="s">
        <v>5625</v>
      </c>
      <c r="B3526" s="27" t="s">
        <v>977</v>
      </c>
      <c r="C3526" s="27" t="n">
        <v>16</v>
      </c>
      <c r="D3526" s="27" t="s">
        <v>121</v>
      </c>
      <c r="E3526" s="28" t="n">
        <v>45392</v>
      </c>
      <c r="F3526" s="27" t="s">
        <v>2118</v>
      </c>
      <c r="G3526" s="28" t="n">
        <v>45394</v>
      </c>
      <c r="H3526" s="27" t="s">
        <v>206</v>
      </c>
      <c r="I3526" s="27" t="s">
        <v>207</v>
      </c>
      <c r="J3526" s="27" t="s">
        <v>615</v>
      </c>
      <c r="K3526" s="27" t="s">
        <v>126</v>
      </c>
      <c r="L3526" s="27" t="n">
        <v>40</v>
      </c>
      <c r="M3526" s="27" t="n">
        <v>144</v>
      </c>
      <c r="N3526" s="27" t="s">
        <v>186</v>
      </c>
      <c r="O3526" s="27" t="s">
        <v>128</v>
      </c>
      <c r="P3526" s="27" t="s">
        <v>150</v>
      </c>
      <c r="Q3526" s="29" t="n">
        <v>8132.4</v>
      </c>
      <c r="R3526" s="27" t="s">
        <v>130</v>
      </c>
      <c r="S3526" s="27" t="s">
        <v>141</v>
      </c>
      <c r="T3526" s="27" t="n">
        <v>3</v>
      </c>
      <c r="U3526" s="27" t="n">
        <f aca="false">YEAR(E3526)</f>
        <v>2024</v>
      </c>
      <c r="V3526" s="27" t="str">
        <f aca="false">TEXT(E3526,"MMM-YYYY")</f>
        <v>Apr-2024</v>
      </c>
      <c r="W3526" s="27" t="n">
        <f aca="false">MONTH(E3526)</f>
        <v>4</v>
      </c>
      <c r="X3526" s="27" t="str">
        <f aca="false">TEXT(WEEKDAY(E3526,2),"0")&amp;" - "&amp;TEXT(E3526,"dddd")</f>
        <v>3 - Wednesday</v>
      </c>
      <c r="Y3526" s="27" t="str">
        <f aca="false">_xlfn.IFS(C3526&lt;18,"Child (0-17)",C3526&lt;40,"Young Adult (18-39)",C3526&lt;60,"Adult (40-59)",TRUE(),"Senior (60+)")</f>
        <v>Child (0-17)</v>
      </c>
      <c r="Z3526" s="27" t="n">
        <f aca="false">ROUND(G3526-E3526,0)</f>
        <v>2</v>
      </c>
      <c r="AA3526" s="27" t="n">
        <f aca="false">L3526+M3526</f>
        <v>184</v>
      </c>
      <c r="AB3526" s="27" t="n">
        <f aca="false">IFERROR(ROUND(Q3526/AA3526,2),0)</f>
        <v>44.2</v>
      </c>
      <c r="AC3526" s="27" t="str">
        <f aca="false">IF(AND(K3526="Critical",N3526="No"),"URGENT - No Bed","Normal")</f>
        <v>Normal</v>
      </c>
      <c r="AD3526" s="33" t="n">
        <f aca="false">INDEX(Lookup_Tables!$B$3:$B$12,MATCH(H3526,Lookup_Tables!$A$3:$A$12,0))</f>
        <v>2800000</v>
      </c>
      <c r="AE3526" s="27" t="str">
        <f aca="false">INDEX(Lookup_Tables!$C$3:$C$12,MATCH(H3526,Lookup_Tables!$A$3:$A$12,0))</f>
        <v>Dr. Suresh Nair</v>
      </c>
      <c r="AF3526" s="27" t="str">
        <f aca="false">IFERROR(INDEX(Lookup_Tables!$F$16:$F$45,MATCH(I3526,Lookup_Tables!$E$16:$E$45,0)),"N/A")</f>
        <v>EMP209</v>
      </c>
      <c r="AG3526" s="27" t="n">
        <f aca="false">_xlfn.IFS(R3526="Recovered",4,R3526="Referred",3,R3526="Admitted",2,R3526="Deceased",1,TRUE(),0)</f>
        <v>4</v>
      </c>
      <c r="AH3526" s="27" t="str">
        <f aca="false">IF(T3526&gt;=4,"Satisfied",IF(T3526&gt;=3,"Neutral","Needs Improvement"))</f>
        <v>Neutral</v>
      </c>
    </row>
    <row r="3527" customFormat="false" ht="15" hidden="false" customHeight="false" outlineLevel="0" collapsed="false">
      <c r="A3527" s="30" t="s">
        <v>5730</v>
      </c>
      <c r="B3527" s="30" t="s">
        <v>1557</v>
      </c>
      <c r="C3527" s="30" t="n">
        <v>61</v>
      </c>
      <c r="D3527" s="30" t="s">
        <v>181</v>
      </c>
      <c r="E3527" s="31" t="n">
        <v>45566</v>
      </c>
      <c r="F3527" s="30" t="s">
        <v>904</v>
      </c>
      <c r="G3527" s="31" t="n">
        <v>45569</v>
      </c>
      <c r="H3527" s="30" t="s">
        <v>146</v>
      </c>
      <c r="I3527" s="30" t="s">
        <v>309</v>
      </c>
      <c r="J3527" s="30" t="s">
        <v>148</v>
      </c>
      <c r="K3527" s="30" t="s">
        <v>126</v>
      </c>
      <c r="L3527" s="30" t="n">
        <v>41</v>
      </c>
      <c r="M3527" s="30" t="n">
        <v>128</v>
      </c>
      <c r="N3527" s="30" t="s">
        <v>127</v>
      </c>
      <c r="O3527" s="30" t="s">
        <v>128</v>
      </c>
      <c r="P3527" s="30" t="s">
        <v>140</v>
      </c>
      <c r="Q3527" s="32" t="n">
        <v>8306.45</v>
      </c>
      <c r="R3527" s="30" t="s">
        <v>130</v>
      </c>
      <c r="S3527" s="30" t="s">
        <v>178</v>
      </c>
      <c r="T3527" s="30" t="n">
        <v>4</v>
      </c>
      <c r="U3527" s="30" t="n">
        <f aca="false">YEAR(E3527)</f>
        <v>2024</v>
      </c>
      <c r="V3527" s="30" t="str">
        <f aca="false">TEXT(E3527,"MMM-YYYY")</f>
        <v>Oct-2024</v>
      </c>
      <c r="W3527" s="30" t="n">
        <f aca="false">MONTH(E3527)</f>
        <v>10</v>
      </c>
      <c r="X3527" s="30" t="str">
        <f aca="false">TEXT(WEEKDAY(E3527,2),"0")&amp;" - "&amp;TEXT(E3527,"dddd")</f>
        <v>2 - Tuesday</v>
      </c>
      <c r="Y3527" s="30" t="str">
        <f aca="false">_xlfn.IFS(C3527&lt;18,"Child (0-17)",C3527&lt;40,"Young Adult (18-39)",C3527&lt;60,"Adult (40-59)",TRUE(),"Senior (60+)")</f>
        <v>Senior (60+)</v>
      </c>
      <c r="Z3527" s="30" t="n">
        <f aca="false">ROUND(G3527-E3527,0)</f>
        <v>3</v>
      </c>
      <c r="AA3527" s="30" t="n">
        <f aca="false">L3527+M3527</f>
        <v>169</v>
      </c>
      <c r="AB3527" s="30" t="n">
        <f aca="false">IFERROR(ROUND(Q3527/AA3527,2),0)</f>
        <v>49.15</v>
      </c>
      <c r="AC3527" s="30" t="str">
        <f aca="false">IF(AND(K3527="Critical",N3527="No"),"URGENT - No Bed","Normal")</f>
        <v>Normal</v>
      </c>
      <c r="AD3527" s="34" t="n">
        <f aca="false">INDEX(Lookup_Tables!$B$3:$B$12,MATCH(H3527,Lookup_Tables!$A$3:$A$12,0))</f>
        <v>2700000</v>
      </c>
      <c r="AE3527" s="30" t="str">
        <f aca="false">INDEX(Lookup_Tables!$C$3:$C$12,MATCH(H3527,Lookup_Tables!$A$3:$A$12,0))</f>
        <v>Dr. Vikram Singh</v>
      </c>
      <c r="AF3527" s="30" t="str">
        <f aca="false">IFERROR(INDEX(Lookup_Tables!$F$16:$F$45,MATCH(I3527,Lookup_Tables!$E$16:$E$45,0)),"N/A")</f>
        <v>EMP228</v>
      </c>
      <c r="AG3527" s="30" t="n">
        <f aca="false">_xlfn.IFS(R3527="Recovered",4,R3527="Referred",3,R3527="Admitted",2,R3527="Deceased",1,TRUE(),0)</f>
        <v>4</v>
      </c>
      <c r="AH3527" s="30" t="str">
        <f aca="false">IF(T3527&gt;=4,"Satisfied",IF(T3527&gt;=3,"Neutral","Needs Improvement"))</f>
        <v>Satisfied</v>
      </c>
    </row>
    <row r="3528" customFormat="false" ht="15" hidden="false" customHeight="false" outlineLevel="0" collapsed="false">
      <c r="A3528" s="27" t="s">
        <v>3917</v>
      </c>
      <c r="B3528" s="27" t="s">
        <v>3918</v>
      </c>
      <c r="C3528" s="27" t="n">
        <v>63</v>
      </c>
      <c r="D3528" s="27" t="s">
        <v>121</v>
      </c>
      <c r="E3528" s="28" t="n">
        <v>45606</v>
      </c>
      <c r="F3528" s="27" t="s">
        <v>370</v>
      </c>
      <c r="G3528" s="28" t="n">
        <v>45608</v>
      </c>
      <c r="H3528" s="27" t="s">
        <v>168</v>
      </c>
      <c r="I3528" s="27" t="s">
        <v>366</v>
      </c>
      <c r="J3528" s="27" t="s">
        <v>441</v>
      </c>
      <c r="K3528" s="27" t="s">
        <v>156</v>
      </c>
      <c r="L3528" s="27" t="n">
        <v>64</v>
      </c>
      <c r="M3528" s="27" t="n">
        <v>65</v>
      </c>
      <c r="N3528" s="27" t="s">
        <v>186</v>
      </c>
      <c r="O3528" s="27" t="s">
        <v>171</v>
      </c>
      <c r="P3528" s="27" t="s">
        <v>140</v>
      </c>
      <c r="Q3528" s="29" t="n">
        <v>4757.88</v>
      </c>
      <c r="R3528" s="27" t="s">
        <v>130</v>
      </c>
      <c r="S3528" s="27" t="s">
        <v>157</v>
      </c>
      <c r="T3528" s="27" t="n">
        <v>4</v>
      </c>
      <c r="U3528" s="27" t="n">
        <f aca="false">YEAR(E3528)</f>
        <v>2024</v>
      </c>
      <c r="V3528" s="27" t="str">
        <f aca="false">TEXT(E3528,"MMM-YYYY")</f>
        <v>Nov-2024</v>
      </c>
      <c r="W3528" s="27" t="n">
        <f aca="false">MONTH(E3528)</f>
        <v>11</v>
      </c>
      <c r="X3528" s="27" t="str">
        <f aca="false">TEXT(WEEKDAY(E3528,2),"0")&amp;" - "&amp;TEXT(E3528,"dddd")</f>
        <v>7 - Sunday</v>
      </c>
      <c r="Y3528" s="27" t="str">
        <f aca="false">_xlfn.IFS(C3528&lt;18,"Child (0-17)",C3528&lt;40,"Young Adult (18-39)",C3528&lt;60,"Adult (40-59)",TRUE(),"Senior (60+)")</f>
        <v>Senior (60+)</v>
      </c>
      <c r="Z3528" s="27" t="n">
        <f aca="false">ROUND(G3528-E3528,0)</f>
        <v>2</v>
      </c>
      <c r="AA3528" s="27" t="n">
        <f aca="false">L3528+M3528</f>
        <v>129</v>
      </c>
      <c r="AB3528" s="27" t="n">
        <f aca="false">IFERROR(ROUND(Q3528/AA3528,2),0)</f>
        <v>36.88</v>
      </c>
      <c r="AC3528" s="27" t="str">
        <f aca="false">IF(AND(K3528="Critical",N3528="No"),"URGENT - No Bed","Normal")</f>
        <v>Normal</v>
      </c>
      <c r="AD3528" s="33" t="n">
        <f aca="false">INDEX(Lookup_Tables!$B$3:$B$12,MATCH(H3528,Lookup_Tables!$A$3:$A$12,0))</f>
        <v>4400000</v>
      </c>
      <c r="AE3528" s="27" t="str">
        <f aca="false">INDEX(Lookup_Tables!$C$3:$C$12,MATCH(H3528,Lookup_Tables!$A$3:$A$12,0))</f>
        <v>Dr. Neha Chopra</v>
      </c>
      <c r="AF3528" s="27" t="str">
        <f aca="false">IFERROR(INDEX(Lookup_Tables!$F$16:$F$45,MATCH(I3528,Lookup_Tables!$E$16:$E$45,0)),"N/A")</f>
        <v>EMP218</v>
      </c>
      <c r="AG3528" s="27" t="n">
        <f aca="false">_xlfn.IFS(R3528="Recovered",4,R3528="Referred",3,R3528="Admitted",2,R3528="Deceased",1,TRUE(),0)</f>
        <v>4</v>
      </c>
      <c r="AH3528" s="27" t="str">
        <f aca="false">IF(T3528&gt;=4,"Satisfied",IF(T3528&gt;=3,"Neutral","Needs Improvement"))</f>
        <v>Satisfied</v>
      </c>
    </row>
    <row r="3529" customFormat="false" ht="15" hidden="false" customHeight="false" outlineLevel="0" collapsed="false">
      <c r="A3529" s="30" t="s">
        <v>3503</v>
      </c>
      <c r="B3529" s="30" t="s">
        <v>657</v>
      </c>
      <c r="C3529" s="30" t="n">
        <v>44</v>
      </c>
      <c r="D3529" s="30" t="s">
        <v>181</v>
      </c>
      <c r="E3529" s="31" t="n">
        <v>45653</v>
      </c>
      <c r="F3529" s="30" t="s">
        <v>890</v>
      </c>
      <c r="G3529" s="31" t="n">
        <v>45655</v>
      </c>
      <c r="H3529" s="30" t="s">
        <v>146</v>
      </c>
      <c r="I3529" s="30" t="s">
        <v>176</v>
      </c>
      <c r="J3529" s="30" t="s">
        <v>222</v>
      </c>
      <c r="K3529" s="30" t="s">
        <v>126</v>
      </c>
      <c r="L3529" s="30" t="n">
        <v>28</v>
      </c>
      <c r="M3529" s="30" t="n">
        <v>53</v>
      </c>
      <c r="N3529" s="30" t="s">
        <v>186</v>
      </c>
      <c r="O3529" s="30" t="s">
        <v>128</v>
      </c>
      <c r="P3529" s="30" t="s">
        <v>150</v>
      </c>
      <c r="Q3529" s="32" t="n">
        <v>7087.41</v>
      </c>
      <c r="R3529" s="30" t="s">
        <v>130</v>
      </c>
      <c r="S3529" s="30" t="s">
        <v>178</v>
      </c>
      <c r="T3529" s="30" t="n">
        <v>2</v>
      </c>
      <c r="U3529" s="30" t="n">
        <f aca="false">YEAR(E3529)</f>
        <v>2024</v>
      </c>
      <c r="V3529" s="30" t="str">
        <f aca="false">TEXT(E3529,"MMM-YYYY")</f>
        <v>Dec-2024</v>
      </c>
      <c r="W3529" s="30" t="n">
        <f aca="false">MONTH(E3529)</f>
        <v>12</v>
      </c>
      <c r="X3529" s="30" t="str">
        <f aca="false">TEXT(WEEKDAY(E3529,2),"0")&amp;" - "&amp;TEXT(E3529,"dddd")</f>
        <v>5 - Friday</v>
      </c>
      <c r="Y3529" s="30" t="str">
        <f aca="false">_xlfn.IFS(C3529&lt;18,"Child (0-17)",C3529&lt;40,"Young Adult (18-39)",C3529&lt;60,"Adult (40-59)",TRUE(),"Senior (60+)")</f>
        <v>Adult (40-59)</v>
      </c>
      <c r="Z3529" s="30" t="n">
        <f aca="false">ROUND(G3529-E3529,0)</f>
        <v>2</v>
      </c>
      <c r="AA3529" s="30" t="n">
        <f aca="false">L3529+M3529</f>
        <v>81</v>
      </c>
      <c r="AB3529" s="30" t="n">
        <f aca="false">IFERROR(ROUND(Q3529/AA3529,2),0)</f>
        <v>87.5</v>
      </c>
      <c r="AC3529" s="30" t="str">
        <f aca="false">IF(AND(K3529="Critical",N3529="No"),"URGENT - No Bed","Normal")</f>
        <v>Normal</v>
      </c>
      <c r="AD3529" s="34" t="n">
        <f aca="false">INDEX(Lookup_Tables!$B$3:$B$12,MATCH(H3529,Lookup_Tables!$A$3:$A$12,0))</f>
        <v>2700000</v>
      </c>
      <c r="AE3529" s="30" t="str">
        <f aca="false">INDEX(Lookup_Tables!$C$3:$C$12,MATCH(H3529,Lookup_Tables!$A$3:$A$12,0))</f>
        <v>Dr. Vikram Singh</v>
      </c>
      <c r="AF3529" s="30" t="str">
        <f aca="false">IFERROR(INDEX(Lookup_Tables!$F$16:$F$45,MATCH(I3529,Lookup_Tables!$E$16:$E$45,0)),"N/A")</f>
        <v>EMP227</v>
      </c>
      <c r="AG3529" s="30" t="n">
        <f aca="false">_xlfn.IFS(R3529="Recovered",4,R3529="Referred",3,R3529="Admitted",2,R3529="Deceased",1,TRUE(),0)</f>
        <v>4</v>
      </c>
      <c r="AH3529" s="30" t="str">
        <f aca="false">IF(T3529&gt;=4,"Satisfied",IF(T3529&gt;=3,"Neutral","Needs Improvement"))</f>
        <v>Needs Improvement</v>
      </c>
    </row>
    <row r="3530" customFormat="false" ht="15" hidden="false" customHeight="false" outlineLevel="0" collapsed="false">
      <c r="A3530" s="27" t="s">
        <v>1176</v>
      </c>
      <c r="B3530" s="27" t="s">
        <v>446</v>
      </c>
      <c r="C3530" s="27" t="n">
        <v>36</v>
      </c>
      <c r="D3530" s="27" t="s">
        <v>121</v>
      </c>
      <c r="E3530" s="28" t="n">
        <v>45596</v>
      </c>
      <c r="F3530" s="27" t="s">
        <v>200</v>
      </c>
      <c r="G3530" s="28" t="n">
        <v>45596</v>
      </c>
      <c r="H3530" s="27" t="s">
        <v>242</v>
      </c>
      <c r="I3530" s="27" t="s">
        <v>466</v>
      </c>
      <c r="J3530" s="27" t="s">
        <v>316</v>
      </c>
      <c r="K3530" s="27" t="s">
        <v>138</v>
      </c>
      <c r="L3530" s="27" t="n">
        <v>53</v>
      </c>
      <c r="M3530" s="27" t="n">
        <v>16</v>
      </c>
      <c r="N3530" s="27" t="s">
        <v>127</v>
      </c>
      <c r="O3530" s="27" t="s">
        <v>139</v>
      </c>
      <c r="P3530" s="27" t="s">
        <v>140</v>
      </c>
      <c r="Q3530" s="29" t="n">
        <v>1089.09</v>
      </c>
      <c r="R3530" s="27" t="s">
        <v>130</v>
      </c>
      <c r="S3530" s="27" t="s">
        <v>335</v>
      </c>
      <c r="T3530" s="27" t="n">
        <v>4</v>
      </c>
      <c r="U3530" s="27" t="n">
        <f aca="false">YEAR(E3530)</f>
        <v>2024</v>
      </c>
      <c r="V3530" s="27" t="str">
        <f aca="false">TEXT(E3530,"MMM-YYYY")</f>
        <v>Oct-2024</v>
      </c>
      <c r="W3530" s="27" t="n">
        <f aca="false">MONTH(E3530)</f>
        <v>10</v>
      </c>
      <c r="X3530" s="27" t="str">
        <f aca="false">TEXT(WEEKDAY(E3530,2),"0")&amp;" - "&amp;TEXT(E3530,"dddd")</f>
        <v>4 - Thursday</v>
      </c>
      <c r="Y3530" s="27" t="str">
        <f aca="false">_xlfn.IFS(C3530&lt;18,"Child (0-17)",C3530&lt;40,"Young Adult (18-39)",C3530&lt;60,"Adult (40-59)",TRUE(),"Senior (60+)")</f>
        <v>Young Adult (18-39)</v>
      </c>
      <c r="Z3530" s="27" t="n">
        <f aca="false">ROUND(G3530-E3530,0)</f>
        <v>0</v>
      </c>
      <c r="AA3530" s="27" t="n">
        <f aca="false">L3530+M3530</f>
        <v>69</v>
      </c>
      <c r="AB3530" s="27" t="n">
        <f aca="false">IFERROR(ROUND(Q3530/AA3530,2),0)</f>
        <v>15.78</v>
      </c>
      <c r="AC3530" s="27" t="str">
        <f aca="false">IF(AND(K3530="Critical",N3530="No"),"URGENT - No Bed","Normal")</f>
        <v>Normal</v>
      </c>
      <c r="AD3530" s="33" t="n">
        <f aca="false">INDEX(Lookup_Tables!$B$3:$B$12,MATCH(H3530,Lookup_Tables!$A$3:$A$12,0))</f>
        <v>3000000</v>
      </c>
      <c r="AE3530" s="27" t="str">
        <f aca="false">INDEX(Lookup_Tables!$C$3:$C$12,MATCH(H3530,Lookup_Tables!$A$3:$A$12,0))</f>
        <v>Dr. Pooja Iyer</v>
      </c>
      <c r="AF3530" s="27" t="str">
        <f aca="false">IFERROR(INDEX(Lookup_Tables!$F$16:$F$45,MATCH(I3530,Lookup_Tables!$E$16:$E$45,0)),"N/A")</f>
        <v>EMP212</v>
      </c>
      <c r="AG3530" s="27" t="n">
        <f aca="false">_xlfn.IFS(R3530="Recovered",4,R3530="Referred",3,R3530="Admitted",2,R3530="Deceased",1,TRUE(),0)</f>
        <v>4</v>
      </c>
      <c r="AH3530" s="27" t="str">
        <f aca="false">IF(T3530&gt;=4,"Satisfied",IF(T3530&gt;=3,"Neutral","Needs Improvement"))</f>
        <v>Satisfied</v>
      </c>
    </row>
    <row r="3531" customFormat="false" ht="15" hidden="false" customHeight="false" outlineLevel="0" collapsed="false">
      <c r="A3531" s="30" t="s">
        <v>652</v>
      </c>
      <c r="B3531" s="30" t="s">
        <v>653</v>
      </c>
      <c r="C3531" s="30" t="n">
        <v>81</v>
      </c>
      <c r="D3531" s="30" t="s">
        <v>121</v>
      </c>
      <c r="E3531" s="31" t="n">
        <v>45507</v>
      </c>
      <c r="F3531" s="30" t="s">
        <v>356</v>
      </c>
      <c r="G3531" s="31" t="n">
        <v>45512</v>
      </c>
      <c r="H3531" s="30" t="s">
        <v>236</v>
      </c>
      <c r="I3531" s="30" t="s">
        <v>266</v>
      </c>
      <c r="J3531" s="30" t="s">
        <v>267</v>
      </c>
      <c r="K3531" s="30" t="s">
        <v>126</v>
      </c>
      <c r="L3531" s="30" t="n">
        <v>12</v>
      </c>
      <c r="M3531" s="30" t="n">
        <v>101</v>
      </c>
      <c r="N3531" s="30" t="s">
        <v>127</v>
      </c>
      <c r="O3531" s="30" t="s">
        <v>139</v>
      </c>
      <c r="P3531" s="30" t="s">
        <v>129</v>
      </c>
      <c r="Q3531" s="32" t="n">
        <v>7420.82</v>
      </c>
      <c r="R3531" s="30" t="s">
        <v>130</v>
      </c>
      <c r="S3531" s="30" t="s">
        <v>151</v>
      </c>
      <c r="T3531" s="30" t="n">
        <v>5</v>
      </c>
      <c r="U3531" s="30" t="n">
        <f aca="false">YEAR(E3531)</f>
        <v>2024</v>
      </c>
      <c r="V3531" s="30" t="str">
        <f aca="false">TEXT(E3531,"MMM-YYYY")</f>
        <v>Aug-2024</v>
      </c>
      <c r="W3531" s="30" t="n">
        <f aca="false">MONTH(E3531)</f>
        <v>8</v>
      </c>
      <c r="X3531" s="30" t="str">
        <f aca="false">TEXT(WEEKDAY(E3531,2),"0")&amp;" - "&amp;TEXT(E3531,"dddd")</f>
        <v>6 - Saturday</v>
      </c>
      <c r="Y3531" s="30" t="str">
        <f aca="false">_xlfn.IFS(C3531&lt;18,"Child (0-17)",C3531&lt;40,"Young Adult (18-39)",C3531&lt;60,"Adult (40-59)",TRUE(),"Senior (60+)")</f>
        <v>Senior (60+)</v>
      </c>
      <c r="Z3531" s="30" t="n">
        <f aca="false">ROUND(G3531-E3531,0)</f>
        <v>5</v>
      </c>
      <c r="AA3531" s="30" t="n">
        <f aca="false">L3531+M3531</f>
        <v>113</v>
      </c>
      <c r="AB3531" s="30" t="n">
        <f aca="false">IFERROR(ROUND(Q3531/AA3531,2),0)</f>
        <v>65.67</v>
      </c>
      <c r="AC3531" s="30" t="str">
        <f aca="false">IF(AND(K3531="Critical",N3531="No"),"URGENT - No Bed","Normal")</f>
        <v>Normal</v>
      </c>
      <c r="AD3531" s="34" t="n">
        <f aca="false">INDEX(Lookup_Tables!$B$3:$B$12,MATCH(H3531,Lookup_Tables!$A$3:$A$12,0))</f>
        <v>3900000</v>
      </c>
      <c r="AE3531" s="30" t="str">
        <f aca="false">INDEX(Lookup_Tables!$C$3:$C$12,MATCH(H3531,Lookup_Tables!$A$3:$A$12,0))</f>
        <v>Dr. Rina Mehta</v>
      </c>
      <c r="AF3531" s="30" t="str">
        <f aca="false">IFERROR(INDEX(Lookup_Tables!$F$16:$F$45,MATCH(I3531,Lookup_Tables!$E$16:$E$45,0)),"N/A")</f>
        <v>EMP217</v>
      </c>
      <c r="AG3531" s="30" t="n">
        <f aca="false">_xlfn.IFS(R3531="Recovered",4,R3531="Referred",3,R3531="Admitted",2,R3531="Deceased",1,TRUE(),0)</f>
        <v>4</v>
      </c>
      <c r="AH3531" s="30" t="str">
        <f aca="false">IF(T3531&gt;=4,"Satisfied",IF(T3531&gt;=3,"Neutral","Needs Improvement"))</f>
        <v>Satisfied</v>
      </c>
    </row>
    <row r="3532" customFormat="false" ht="15" hidden="false" customHeight="false" outlineLevel="0" collapsed="false">
      <c r="A3532" s="27" t="s">
        <v>3235</v>
      </c>
      <c r="B3532" s="27" t="s">
        <v>420</v>
      </c>
      <c r="C3532" s="27" t="n">
        <v>72</v>
      </c>
      <c r="D3532" s="27" t="s">
        <v>121</v>
      </c>
      <c r="E3532" s="28" t="n">
        <v>45607</v>
      </c>
      <c r="F3532" s="27" t="s">
        <v>576</v>
      </c>
      <c r="G3532" s="28" t="n">
        <v>45608</v>
      </c>
      <c r="H3532" s="27" t="s">
        <v>183</v>
      </c>
      <c r="I3532" s="27" t="s">
        <v>184</v>
      </c>
      <c r="J3532" s="27" t="s">
        <v>431</v>
      </c>
      <c r="K3532" s="27" t="s">
        <v>138</v>
      </c>
      <c r="L3532" s="27" t="n">
        <v>68</v>
      </c>
      <c r="M3532" s="27" t="n">
        <v>18</v>
      </c>
      <c r="N3532" s="27" t="s">
        <v>127</v>
      </c>
      <c r="O3532" s="27" t="s">
        <v>149</v>
      </c>
      <c r="P3532" s="27" t="s">
        <v>140</v>
      </c>
      <c r="Q3532" s="29" t="n">
        <v>1080.75</v>
      </c>
      <c r="R3532" s="27" t="s">
        <v>130</v>
      </c>
      <c r="S3532" s="27" t="s">
        <v>131</v>
      </c>
      <c r="T3532" s="27" t="n">
        <v>5</v>
      </c>
      <c r="U3532" s="27" t="n">
        <f aca="false">YEAR(E3532)</f>
        <v>2024</v>
      </c>
      <c r="V3532" s="27" t="str">
        <f aca="false">TEXT(E3532,"MMM-YYYY")</f>
        <v>Nov-2024</v>
      </c>
      <c r="W3532" s="27" t="n">
        <f aca="false">MONTH(E3532)</f>
        <v>11</v>
      </c>
      <c r="X3532" s="27" t="str">
        <f aca="false">TEXT(WEEKDAY(E3532,2),"0")&amp;" - "&amp;TEXT(E3532,"dddd")</f>
        <v>1 - Monday</v>
      </c>
      <c r="Y3532" s="27" t="str">
        <f aca="false">_xlfn.IFS(C3532&lt;18,"Child (0-17)",C3532&lt;40,"Young Adult (18-39)",C3532&lt;60,"Adult (40-59)",TRUE(),"Senior (60+)")</f>
        <v>Senior (60+)</v>
      </c>
      <c r="Z3532" s="27" t="n">
        <f aca="false">ROUND(G3532-E3532,0)</f>
        <v>1</v>
      </c>
      <c r="AA3532" s="27" t="n">
        <f aca="false">L3532+M3532</f>
        <v>86</v>
      </c>
      <c r="AB3532" s="27" t="n">
        <f aca="false">IFERROR(ROUND(Q3532/AA3532,2),0)</f>
        <v>12.57</v>
      </c>
      <c r="AC3532" s="27" t="str">
        <f aca="false">IF(AND(K3532="Critical",N3532="No"),"URGENT - No Bed","Normal")</f>
        <v>Normal</v>
      </c>
      <c r="AD3532" s="33" t="n">
        <f aca="false">INDEX(Lookup_Tables!$B$3:$B$12,MATCH(H3532,Lookup_Tables!$A$3:$A$12,0))</f>
        <v>3100000</v>
      </c>
      <c r="AE3532" s="27" t="str">
        <f aca="false">INDEX(Lookup_Tables!$C$3:$C$12,MATCH(H3532,Lookup_Tables!$A$3:$A$12,0))</f>
        <v>Dr. Kavita Rao</v>
      </c>
      <c r="AF3532" s="27" t="str">
        <f aca="false">IFERROR(INDEX(Lookup_Tables!$F$16:$F$45,MATCH(I3532,Lookup_Tables!$E$16:$E$45,0)),"N/A")</f>
        <v>EMP226</v>
      </c>
      <c r="AG3532" s="27" t="n">
        <f aca="false">_xlfn.IFS(R3532="Recovered",4,R3532="Referred",3,R3532="Admitted",2,R3532="Deceased",1,TRUE(),0)</f>
        <v>4</v>
      </c>
      <c r="AH3532" s="27" t="str">
        <f aca="false">IF(T3532&gt;=4,"Satisfied",IF(T3532&gt;=3,"Neutral","Needs Improvement"))</f>
        <v>Satisfied</v>
      </c>
    </row>
    <row r="3533" customFormat="false" ht="15" hidden="false" customHeight="false" outlineLevel="0" collapsed="false">
      <c r="A3533" s="30" t="s">
        <v>4692</v>
      </c>
      <c r="B3533" s="30" t="s">
        <v>4693</v>
      </c>
      <c r="C3533" s="30" t="n">
        <v>27</v>
      </c>
      <c r="D3533" s="30" t="s">
        <v>181</v>
      </c>
      <c r="E3533" s="31" t="n">
        <v>45393</v>
      </c>
      <c r="F3533" s="30" t="s">
        <v>948</v>
      </c>
      <c r="G3533" s="31" t="n">
        <v>45394</v>
      </c>
      <c r="H3533" s="30" t="s">
        <v>135</v>
      </c>
      <c r="I3533" s="30" t="s">
        <v>278</v>
      </c>
      <c r="J3533" s="30" t="s">
        <v>262</v>
      </c>
      <c r="K3533" s="30" t="s">
        <v>126</v>
      </c>
      <c r="L3533" s="30" t="n">
        <v>26</v>
      </c>
      <c r="M3533" s="30" t="n">
        <v>49</v>
      </c>
      <c r="N3533" s="30" t="s">
        <v>186</v>
      </c>
      <c r="O3533" s="30" t="s">
        <v>128</v>
      </c>
      <c r="P3533" s="30" t="s">
        <v>129</v>
      </c>
      <c r="Q3533" s="32" t="n">
        <v>8141.26</v>
      </c>
      <c r="R3533" s="30" t="s">
        <v>130</v>
      </c>
      <c r="S3533" s="30" t="s">
        <v>157</v>
      </c>
      <c r="T3533" s="30" t="n">
        <v>4</v>
      </c>
      <c r="U3533" s="30" t="n">
        <f aca="false">YEAR(E3533)</f>
        <v>2024</v>
      </c>
      <c r="V3533" s="30" t="str">
        <f aca="false">TEXT(E3533,"MMM-YYYY")</f>
        <v>Apr-2024</v>
      </c>
      <c r="W3533" s="30" t="n">
        <f aca="false">MONTH(E3533)</f>
        <v>4</v>
      </c>
      <c r="X3533" s="30" t="str">
        <f aca="false">TEXT(WEEKDAY(E3533,2),"0")&amp;" - "&amp;TEXT(E3533,"dddd")</f>
        <v>4 - Thursday</v>
      </c>
      <c r="Y3533" s="30" t="str">
        <f aca="false">_xlfn.IFS(C3533&lt;18,"Child (0-17)",C3533&lt;40,"Young Adult (18-39)",C3533&lt;60,"Adult (40-59)",TRUE(),"Senior (60+)")</f>
        <v>Young Adult (18-39)</v>
      </c>
      <c r="Z3533" s="30" t="n">
        <f aca="false">ROUND(G3533-E3533,0)</f>
        <v>1</v>
      </c>
      <c r="AA3533" s="30" t="n">
        <f aca="false">L3533+M3533</f>
        <v>75</v>
      </c>
      <c r="AB3533" s="30" t="n">
        <f aca="false">IFERROR(ROUND(Q3533/AA3533,2),0)</f>
        <v>108.55</v>
      </c>
      <c r="AC3533" s="30" t="str">
        <f aca="false">IF(AND(K3533="Critical",N3533="No"),"URGENT - No Bed","Normal")</f>
        <v>Normal</v>
      </c>
      <c r="AD3533" s="34" t="n">
        <f aca="false">INDEX(Lookup_Tables!$B$3:$B$12,MATCH(H3533,Lookup_Tables!$A$3:$A$12,0))</f>
        <v>4600000</v>
      </c>
      <c r="AE3533" s="30" t="str">
        <f aca="false">INDEX(Lookup_Tables!$C$3:$C$12,MATCH(H3533,Lookup_Tables!$A$3:$A$12,0))</f>
        <v>Dr. Farhan Khan</v>
      </c>
      <c r="AF3533" s="30" t="str">
        <f aca="false">IFERROR(INDEX(Lookup_Tables!$F$16:$F$45,MATCH(I3533,Lookup_Tables!$E$16:$E$45,0)),"N/A")</f>
        <v>EMP208</v>
      </c>
      <c r="AG3533" s="30" t="n">
        <f aca="false">_xlfn.IFS(R3533="Recovered",4,R3533="Referred",3,R3533="Admitted",2,R3533="Deceased",1,TRUE(),0)</f>
        <v>4</v>
      </c>
      <c r="AH3533" s="30" t="str">
        <f aca="false">IF(T3533&gt;=4,"Satisfied",IF(T3533&gt;=3,"Neutral","Needs Improvement"))</f>
        <v>Satisfied</v>
      </c>
    </row>
    <row r="3534" customFormat="false" ht="15" hidden="false" customHeight="false" outlineLevel="0" collapsed="false">
      <c r="A3534" s="27" t="s">
        <v>7068</v>
      </c>
      <c r="B3534" s="27" t="s">
        <v>6819</v>
      </c>
      <c r="C3534" s="27" t="n">
        <v>46</v>
      </c>
      <c r="D3534" s="27" t="s">
        <v>181</v>
      </c>
      <c r="E3534" s="28" t="n">
        <v>45622</v>
      </c>
      <c r="F3534" s="27" t="s">
        <v>948</v>
      </c>
      <c r="G3534" s="28" t="n">
        <v>45624</v>
      </c>
      <c r="H3534" s="27" t="s">
        <v>168</v>
      </c>
      <c r="I3534" s="27" t="s">
        <v>196</v>
      </c>
      <c r="J3534" s="27" t="s">
        <v>371</v>
      </c>
      <c r="K3534" s="27" t="s">
        <v>126</v>
      </c>
      <c r="L3534" s="27" t="n">
        <v>10</v>
      </c>
      <c r="M3534" s="27" t="n">
        <v>125</v>
      </c>
      <c r="N3534" s="27" t="s">
        <v>186</v>
      </c>
      <c r="O3534" s="27" t="s">
        <v>171</v>
      </c>
      <c r="P3534" s="27" t="s">
        <v>140</v>
      </c>
      <c r="Q3534" s="29" t="n">
        <v>8984.15</v>
      </c>
      <c r="R3534" s="27" t="s">
        <v>130</v>
      </c>
      <c r="S3534" s="27" t="s">
        <v>164</v>
      </c>
      <c r="T3534" s="27" t="n">
        <v>3</v>
      </c>
      <c r="U3534" s="27" t="n">
        <f aca="false">YEAR(E3534)</f>
        <v>2024</v>
      </c>
      <c r="V3534" s="27" t="str">
        <f aca="false">TEXT(E3534,"MMM-YYYY")</f>
        <v>Nov-2024</v>
      </c>
      <c r="W3534" s="27" t="n">
        <f aca="false">MONTH(E3534)</f>
        <v>11</v>
      </c>
      <c r="X3534" s="27" t="str">
        <f aca="false">TEXT(WEEKDAY(E3534,2),"0")&amp;" - "&amp;TEXT(E3534,"dddd")</f>
        <v>2 - Tuesday</v>
      </c>
      <c r="Y3534" s="27" t="str">
        <f aca="false">_xlfn.IFS(C3534&lt;18,"Child (0-17)",C3534&lt;40,"Young Adult (18-39)",C3534&lt;60,"Adult (40-59)",TRUE(),"Senior (60+)")</f>
        <v>Adult (40-59)</v>
      </c>
      <c r="Z3534" s="27" t="n">
        <f aca="false">ROUND(G3534-E3534,0)</f>
        <v>2</v>
      </c>
      <c r="AA3534" s="27" t="n">
        <f aca="false">L3534+M3534</f>
        <v>135</v>
      </c>
      <c r="AB3534" s="27" t="n">
        <f aca="false">IFERROR(ROUND(Q3534/AA3534,2),0)</f>
        <v>66.55</v>
      </c>
      <c r="AC3534" s="27" t="str">
        <f aca="false">IF(AND(K3534="Critical",N3534="No"),"URGENT - No Bed","Normal")</f>
        <v>Normal</v>
      </c>
      <c r="AD3534" s="33" t="n">
        <f aca="false">INDEX(Lookup_Tables!$B$3:$B$12,MATCH(H3534,Lookup_Tables!$A$3:$A$12,0))</f>
        <v>4400000</v>
      </c>
      <c r="AE3534" s="27" t="str">
        <f aca="false">INDEX(Lookup_Tables!$C$3:$C$12,MATCH(H3534,Lookup_Tables!$A$3:$A$12,0))</f>
        <v>Dr. Neha Chopra</v>
      </c>
      <c r="AF3534" s="27" t="str">
        <f aca="false">IFERROR(INDEX(Lookup_Tables!$F$16:$F$45,MATCH(I3534,Lookup_Tables!$E$16:$E$45,0)),"N/A")</f>
        <v>EMP219</v>
      </c>
      <c r="AG3534" s="27" t="n">
        <f aca="false">_xlfn.IFS(R3534="Recovered",4,R3534="Referred",3,R3534="Admitted",2,R3534="Deceased",1,TRUE(),0)</f>
        <v>4</v>
      </c>
      <c r="AH3534" s="27" t="str">
        <f aca="false">IF(T3534&gt;=4,"Satisfied",IF(T3534&gt;=3,"Neutral","Needs Improvement"))</f>
        <v>Neutral</v>
      </c>
    </row>
    <row r="3535" customFormat="false" ht="15" hidden="false" customHeight="false" outlineLevel="0" collapsed="false">
      <c r="A3535" s="30" t="s">
        <v>2693</v>
      </c>
      <c r="B3535" s="30" t="s">
        <v>977</v>
      </c>
      <c r="C3535" s="30" t="n">
        <v>34</v>
      </c>
      <c r="D3535" s="30" t="s">
        <v>121</v>
      </c>
      <c r="E3535" s="31" t="n">
        <v>45564</v>
      </c>
      <c r="F3535" s="30" t="s">
        <v>630</v>
      </c>
      <c r="G3535" s="31" t="n">
        <v>45564</v>
      </c>
      <c r="H3535" s="30" t="s">
        <v>206</v>
      </c>
      <c r="I3535" s="30" t="s">
        <v>232</v>
      </c>
      <c r="J3535" s="30" t="s">
        <v>615</v>
      </c>
      <c r="K3535" s="30" t="s">
        <v>138</v>
      </c>
      <c r="L3535" s="30" t="n">
        <v>56</v>
      </c>
      <c r="M3535" s="30" t="n">
        <v>30</v>
      </c>
      <c r="N3535" s="30" t="s">
        <v>127</v>
      </c>
      <c r="O3535" s="30" t="s">
        <v>139</v>
      </c>
      <c r="P3535" s="30" t="s">
        <v>140</v>
      </c>
      <c r="Q3535" s="32" t="n">
        <v>1719.84</v>
      </c>
      <c r="R3535" s="30" t="s">
        <v>130</v>
      </c>
      <c r="S3535" s="30" t="s">
        <v>197</v>
      </c>
      <c r="T3535" s="30" t="n">
        <v>4</v>
      </c>
      <c r="U3535" s="30" t="n">
        <f aca="false">YEAR(E3535)</f>
        <v>2024</v>
      </c>
      <c r="V3535" s="30" t="str">
        <f aca="false">TEXT(E3535,"MMM-YYYY")</f>
        <v>Sep-2024</v>
      </c>
      <c r="W3535" s="30" t="n">
        <f aca="false">MONTH(E3535)</f>
        <v>9</v>
      </c>
      <c r="X3535" s="30" t="str">
        <f aca="false">TEXT(WEEKDAY(E3535,2),"0")&amp;" - "&amp;TEXT(E3535,"dddd")</f>
        <v>7 - Sunday</v>
      </c>
      <c r="Y3535" s="30" t="str">
        <f aca="false">_xlfn.IFS(C3535&lt;18,"Child (0-17)",C3535&lt;40,"Young Adult (18-39)",C3535&lt;60,"Adult (40-59)",TRUE(),"Senior (60+)")</f>
        <v>Young Adult (18-39)</v>
      </c>
      <c r="Z3535" s="30" t="n">
        <f aca="false">ROUND(G3535-E3535,0)</f>
        <v>0</v>
      </c>
      <c r="AA3535" s="30" t="n">
        <f aca="false">L3535+M3535</f>
        <v>86</v>
      </c>
      <c r="AB3535" s="30" t="n">
        <f aca="false">IFERROR(ROUND(Q3535/AA3535,2),0)</f>
        <v>20</v>
      </c>
      <c r="AC3535" s="30" t="str">
        <f aca="false">IF(AND(K3535="Critical",N3535="No"),"URGENT - No Bed","Normal")</f>
        <v>Normal</v>
      </c>
      <c r="AD3535" s="34" t="n">
        <f aca="false">INDEX(Lookup_Tables!$B$3:$B$12,MATCH(H3535,Lookup_Tables!$A$3:$A$12,0))</f>
        <v>2800000</v>
      </c>
      <c r="AE3535" s="30" t="str">
        <f aca="false">INDEX(Lookup_Tables!$C$3:$C$12,MATCH(H3535,Lookup_Tables!$A$3:$A$12,0))</f>
        <v>Dr. Suresh Nair</v>
      </c>
      <c r="AF3535" s="30" t="str">
        <f aca="false">IFERROR(INDEX(Lookup_Tables!$F$16:$F$45,MATCH(I3535,Lookup_Tables!$E$16:$E$45,0)),"N/A")</f>
        <v>EMP210</v>
      </c>
      <c r="AG3535" s="30" t="n">
        <f aca="false">_xlfn.IFS(R3535="Recovered",4,R3535="Referred",3,R3535="Admitted",2,R3535="Deceased",1,TRUE(),0)</f>
        <v>4</v>
      </c>
      <c r="AH3535" s="30" t="str">
        <f aca="false">IF(T3535&gt;=4,"Satisfied",IF(T3535&gt;=3,"Neutral","Needs Improvement"))</f>
        <v>Satisfied</v>
      </c>
    </row>
    <row r="3536" customFormat="false" ht="15" hidden="false" customHeight="false" outlineLevel="0" collapsed="false">
      <c r="A3536" s="27" t="s">
        <v>1341</v>
      </c>
      <c r="B3536" s="27" t="s">
        <v>1342</v>
      </c>
      <c r="C3536" s="27" t="n">
        <v>74</v>
      </c>
      <c r="D3536" s="27" t="s">
        <v>181</v>
      </c>
      <c r="E3536" s="28" t="n">
        <v>45635</v>
      </c>
      <c r="F3536" s="27" t="s">
        <v>730</v>
      </c>
      <c r="G3536" s="28" t="n">
        <v>45635</v>
      </c>
      <c r="H3536" s="27" t="s">
        <v>135</v>
      </c>
      <c r="I3536" s="27" t="s">
        <v>251</v>
      </c>
      <c r="J3536" s="27" t="s">
        <v>252</v>
      </c>
      <c r="K3536" s="27" t="s">
        <v>156</v>
      </c>
      <c r="L3536" s="27" t="n">
        <v>15</v>
      </c>
      <c r="M3536" s="27" t="n">
        <v>80</v>
      </c>
      <c r="N3536" s="27" t="s">
        <v>186</v>
      </c>
      <c r="O3536" s="27" t="s">
        <v>139</v>
      </c>
      <c r="P3536" s="27" t="s">
        <v>140</v>
      </c>
      <c r="Q3536" s="29" t="n">
        <v>4673.58</v>
      </c>
      <c r="R3536" s="27" t="s">
        <v>130</v>
      </c>
      <c r="S3536" s="27" t="s">
        <v>223</v>
      </c>
      <c r="T3536" s="27" t="n">
        <v>2</v>
      </c>
      <c r="U3536" s="27" t="n">
        <f aca="false">YEAR(E3536)</f>
        <v>2024</v>
      </c>
      <c r="V3536" s="27" t="str">
        <f aca="false">TEXT(E3536,"MMM-YYYY")</f>
        <v>Dec-2024</v>
      </c>
      <c r="W3536" s="27" t="n">
        <f aca="false">MONTH(E3536)</f>
        <v>12</v>
      </c>
      <c r="X3536" s="27" t="str">
        <f aca="false">TEXT(WEEKDAY(E3536,2),"0")&amp;" - "&amp;TEXT(E3536,"dddd")</f>
        <v>1 - Monday</v>
      </c>
      <c r="Y3536" s="27" t="str">
        <f aca="false">_xlfn.IFS(C3536&lt;18,"Child (0-17)",C3536&lt;40,"Young Adult (18-39)",C3536&lt;60,"Adult (40-59)",TRUE(),"Senior (60+)")</f>
        <v>Senior (60+)</v>
      </c>
      <c r="Z3536" s="27" t="n">
        <f aca="false">ROUND(G3536-E3536,0)</f>
        <v>0</v>
      </c>
      <c r="AA3536" s="27" t="n">
        <f aca="false">L3536+M3536</f>
        <v>95</v>
      </c>
      <c r="AB3536" s="27" t="n">
        <f aca="false">IFERROR(ROUND(Q3536/AA3536,2),0)</f>
        <v>49.2</v>
      </c>
      <c r="AC3536" s="27" t="str">
        <f aca="false">IF(AND(K3536="Critical",N3536="No"),"URGENT - No Bed","Normal")</f>
        <v>Normal</v>
      </c>
      <c r="AD3536" s="33" t="n">
        <f aca="false">INDEX(Lookup_Tables!$B$3:$B$12,MATCH(H3536,Lookup_Tables!$A$3:$A$12,0))</f>
        <v>4600000</v>
      </c>
      <c r="AE3536" s="27" t="str">
        <f aca="false">INDEX(Lookup_Tables!$C$3:$C$12,MATCH(H3536,Lookup_Tables!$A$3:$A$12,0))</f>
        <v>Dr. Farhan Khan</v>
      </c>
      <c r="AF3536" s="27" t="str">
        <f aca="false">IFERROR(INDEX(Lookup_Tables!$F$16:$F$45,MATCH(I3536,Lookup_Tables!$E$16:$E$45,0)),"N/A")</f>
        <v>EMP207</v>
      </c>
      <c r="AG3536" s="27" t="n">
        <f aca="false">_xlfn.IFS(R3536="Recovered",4,R3536="Referred",3,R3536="Admitted",2,R3536="Deceased",1,TRUE(),0)</f>
        <v>4</v>
      </c>
      <c r="AH3536" s="27" t="str">
        <f aca="false">IF(T3536&gt;=4,"Satisfied",IF(T3536&gt;=3,"Neutral","Needs Improvement"))</f>
        <v>Needs Improvement</v>
      </c>
    </row>
    <row r="3537" customFormat="false" ht="15" hidden="false" customHeight="false" outlineLevel="0" collapsed="false">
      <c r="A3537" s="30" t="s">
        <v>2090</v>
      </c>
      <c r="B3537" s="30" t="s">
        <v>1883</v>
      </c>
      <c r="C3537" s="30" t="n">
        <v>66</v>
      </c>
      <c r="D3537" s="30" t="s">
        <v>121</v>
      </c>
      <c r="E3537" s="31" t="n">
        <v>45576</v>
      </c>
      <c r="F3537" s="30" t="s">
        <v>265</v>
      </c>
      <c r="G3537" s="31" t="n">
        <v>45577</v>
      </c>
      <c r="H3537" s="30" t="s">
        <v>146</v>
      </c>
      <c r="I3537" s="30" t="s">
        <v>309</v>
      </c>
      <c r="J3537" s="30" t="s">
        <v>568</v>
      </c>
      <c r="K3537" s="30" t="s">
        <v>156</v>
      </c>
      <c r="L3537" s="30" t="n">
        <v>48</v>
      </c>
      <c r="M3537" s="30" t="n">
        <v>60</v>
      </c>
      <c r="N3537" s="30" t="s">
        <v>186</v>
      </c>
      <c r="O3537" s="30" t="s">
        <v>128</v>
      </c>
      <c r="P3537" s="30" t="s">
        <v>129</v>
      </c>
      <c r="Q3537" s="32" t="n">
        <v>4713.05</v>
      </c>
      <c r="R3537" s="30" t="s">
        <v>130</v>
      </c>
      <c r="S3537" s="30" t="s">
        <v>223</v>
      </c>
      <c r="T3537" s="30" t="n">
        <v>3</v>
      </c>
      <c r="U3537" s="30" t="n">
        <f aca="false">YEAR(E3537)</f>
        <v>2024</v>
      </c>
      <c r="V3537" s="30" t="str">
        <f aca="false">TEXT(E3537,"MMM-YYYY")</f>
        <v>Oct-2024</v>
      </c>
      <c r="W3537" s="30" t="n">
        <f aca="false">MONTH(E3537)</f>
        <v>10</v>
      </c>
      <c r="X3537" s="30" t="str">
        <f aca="false">TEXT(WEEKDAY(E3537,2),"0")&amp;" - "&amp;TEXT(E3537,"dddd")</f>
        <v>5 - Friday</v>
      </c>
      <c r="Y3537" s="30" t="str">
        <f aca="false">_xlfn.IFS(C3537&lt;18,"Child (0-17)",C3537&lt;40,"Young Adult (18-39)",C3537&lt;60,"Adult (40-59)",TRUE(),"Senior (60+)")</f>
        <v>Senior (60+)</v>
      </c>
      <c r="Z3537" s="30" t="n">
        <f aca="false">ROUND(G3537-E3537,0)</f>
        <v>1</v>
      </c>
      <c r="AA3537" s="30" t="n">
        <f aca="false">L3537+M3537</f>
        <v>108</v>
      </c>
      <c r="AB3537" s="30" t="n">
        <f aca="false">IFERROR(ROUND(Q3537/AA3537,2),0)</f>
        <v>43.64</v>
      </c>
      <c r="AC3537" s="30" t="str">
        <f aca="false">IF(AND(K3537="Critical",N3537="No"),"URGENT - No Bed","Normal")</f>
        <v>Normal</v>
      </c>
      <c r="AD3537" s="34" t="n">
        <f aca="false">INDEX(Lookup_Tables!$B$3:$B$12,MATCH(H3537,Lookup_Tables!$A$3:$A$12,0))</f>
        <v>2700000</v>
      </c>
      <c r="AE3537" s="30" t="str">
        <f aca="false">INDEX(Lookup_Tables!$C$3:$C$12,MATCH(H3537,Lookup_Tables!$A$3:$A$12,0))</f>
        <v>Dr. Vikram Singh</v>
      </c>
      <c r="AF3537" s="30" t="str">
        <f aca="false">IFERROR(INDEX(Lookup_Tables!$F$16:$F$45,MATCH(I3537,Lookup_Tables!$E$16:$E$45,0)),"N/A")</f>
        <v>EMP228</v>
      </c>
      <c r="AG3537" s="30" t="n">
        <f aca="false">_xlfn.IFS(R3537="Recovered",4,R3537="Referred",3,R3537="Admitted",2,R3537="Deceased",1,TRUE(),0)</f>
        <v>4</v>
      </c>
      <c r="AH3537" s="30" t="str">
        <f aca="false">IF(T3537&gt;=4,"Satisfied",IF(T3537&gt;=3,"Neutral","Needs Improvement"))</f>
        <v>Neutral</v>
      </c>
    </row>
    <row r="3538" customFormat="false" ht="15" hidden="false" customHeight="false" outlineLevel="0" collapsed="false">
      <c r="A3538" s="27" t="s">
        <v>4910</v>
      </c>
      <c r="B3538" s="27" t="s">
        <v>2213</v>
      </c>
      <c r="C3538" s="27" t="n">
        <v>14</v>
      </c>
      <c r="D3538" s="27" t="s">
        <v>181</v>
      </c>
      <c r="E3538" s="28" t="n">
        <v>45603</v>
      </c>
      <c r="F3538" s="27" t="s">
        <v>1150</v>
      </c>
      <c r="G3538" s="28" t="n">
        <v>45603</v>
      </c>
      <c r="H3538" s="27" t="s">
        <v>217</v>
      </c>
      <c r="I3538" s="27" t="s">
        <v>344</v>
      </c>
      <c r="J3538" s="27" t="s">
        <v>294</v>
      </c>
      <c r="K3538" s="27" t="s">
        <v>138</v>
      </c>
      <c r="L3538" s="27" t="n">
        <v>48</v>
      </c>
      <c r="M3538" s="27" t="n">
        <v>34</v>
      </c>
      <c r="N3538" s="27" t="s">
        <v>186</v>
      </c>
      <c r="O3538" s="27" t="s">
        <v>128</v>
      </c>
      <c r="P3538" s="27" t="s">
        <v>150</v>
      </c>
      <c r="Q3538" s="29" t="n">
        <v>834.93</v>
      </c>
      <c r="R3538" s="27" t="s">
        <v>130</v>
      </c>
      <c r="S3538" s="27" t="s">
        <v>197</v>
      </c>
      <c r="T3538" s="27" t="n">
        <v>5</v>
      </c>
      <c r="U3538" s="27" t="n">
        <f aca="false">YEAR(E3538)</f>
        <v>2024</v>
      </c>
      <c r="V3538" s="27" t="str">
        <f aca="false">TEXT(E3538,"MMM-YYYY")</f>
        <v>Nov-2024</v>
      </c>
      <c r="W3538" s="27" t="n">
        <f aca="false">MONTH(E3538)</f>
        <v>11</v>
      </c>
      <c r="X3538" s="27" t="str">
        <f aca="false">TEXT(WEEKDAY(E3538,2),"0")&amp;" - "&amp;TEXT(E3538,"dddd")</f>
        <v>4 - Thursday</v>
      </c>
      <c r="Y3538" s="27" t="str">
        <f aca="false">_xlfn.IFS(C3538&lt;18,"Child (0-17)",C3538&lt;40,"Young Adult (18-39)",C3538&lt;60,"Adult (40-59)",TRUE(),"Senior (60+)")</f>
        <v>Child (0-17)</v>
      </c>
      <c r="Z3538" s="27" t="n">
        <f aca="false">ROUND(G3538-E3538,0)</f>
        <v>0</v>
      </c>
      <c r="AA3538" s="27" t="n">
        <f aca="false">L3538+M3538</f>
        <v>82</v>
      </c>
      <c r="AB3538" s="27" t="n">
        <f aca="false">IFERROR(ROUND(Q3538/AA3538,2),0)</f>
        <v>10.18</v>
      </c>
      <c r="AC3538" s="27" t="str">
        <f aca="false">IF(AND(K3538="Critical",N3538="No"),"URGENT - No Bed","Normal")</f>
        <v>Normal</v>
      </c>
      <c r="AD3538" s="33" t="n">
        <f aca="false">INDEX(Lookup_Tables!$B$3:$B$12,MATCH(H3538,Lookup_Tables!$A$3:$A$12,0))</f>
        <v>4200000</v>
      </c>
      <c r="AE3538" s="27" t="str">
        <f aca="false">INDEX(Lookup_Tables!$C$3:$C$12,MATCH(H3538,Lookup_Tables!$A$3:$A$12,0))</f>
        <v>Dr. Anil Kapoor</v>
      </c>
      <c r="AF3538" s="27" t="str">
        <f aca="false">IFERROR(INDEX(Lookup_Tables!$F$16:$F$45,MATCH(I3538,Lookup_Tables!$E$16:$E$45,0)),"N/A")</f>
        <v>EMP201</v>
      </c>
      <c r="AG3538" s="27" t="n">
        <f aca="false">_xlfn.IFS(R3538="Recovered",4,R3538="Referred",3,R3538="Admitted",2,R3538="Deceased",1,TRUE(),0)</f>
        <v>4</v>
      </c>
      <c r="AH3538" s="27" t="str">
        <f aca="false">IF(T3538&gt;=4,"Satisfied",IF(T3538&gt;=3,"Neutral","Needs Improvement"))</f>
        <v>Satisfied</v>
      </c>
    </row>
    <row r="3539" customFormat="false" ht="15" hidden="false" customHeight="false" outlineLevel="0" collapsed="false">
      <c r="A3539" s="30" t="s">
        <v>2955</v>
      </c>
      <c r="B3539" s="30" t="s">
        <v>595</v>
      </c>
      <c r="C3539" s="30" t="n">
        <v>56</v>
      </c>
      <c r="D3539" s="30" t="s">
        <v>121</v>
      </c>
      <c r="E3539" s="31" t="n">
        <v>45378</v>
      </c>
      <c r="F3539" s="30" t="s">
        <v>898</v>
      </c>
      <c r="G3539" s="31" t="n">
        <v>45379</v>
      </c>
      <c r="H3539" s="30" t="s">
        <v>183</v>
      </c>
      <c r="I3539" s="30" t="s">
        <v>212</v>
      </c>
      <c r="J3539" s="30" t="s">
        <v>476</v>
      </c>
      <c r="K3539" s="30" t="s">
        <v>138</v>
      </c>
      <c r="L3539" s="30" t="n">
        <v>49</v>
      </c>
      <c r="M3539" s="30" t="n">
        <v>45</v>
      </c>
      <c r="N3539" s="30" t="s">
        <v>186</v>
      </c>
      <c r="O3539" s="30" t="s">
        <v>128</v>
      </c>
      <c r="P3539" s="30" t="s">
        <v>150</v>
      </c>
      <c r="Q3539" s="32" t="n">
        <v>2837.54</v>
      </c>
      <c r="R3539" s="30" t="s">
        <v>130</v>
      </c>
      <c r="S3539" s="30" t="s">
        <v>335</v>
      </c>
      <c r="T3539" s="30" t="n">
        <v>5</v>
      </c>
      <c r="U3539" s="30" t="n">
        <f aca="false">YEAR(E3539)</f>
        <v>2024</v>
      </c>
      <c r="V3539" s="30" t="str">
        <f aca="false">TEXT(E3539,"MMM-YYYY")</f>
        <v>Mar-2024</v>
      </c>
      <c r="W3539" s="30" t="n">
        <f aca="false">MONTH(E3539)</f>
        <v>3</v>
      </c>
      <c r="X3539" s="30" t="str">
        <f aca="false">TEXT(WEEKDAY(E3539,2),"0")&amp;" - "&amp;TEXT(E3539,"dddd")</f>
        <v>3 - Wednesday</v>
      </c>
      <c r="Y3539" s="30" t="str">
        <f aca="false">_xlfn.IFS(C3539&lt;18,"Child (0-17)",C3539&lt;40,"Young Adult (18-39)",C3539&lt;60,"Adult (40-59)",TRUE(),"Senior (60+)")</f>
        <v>Adult (40-59)</v>
      </c>
      <c r="Z3539" s="30" t="n">
        <f aca="false">ROUND(G3539-E3539,0)</f>
        <v>1</v>
      </c>
      <c r="AA3539" s="30" t="n">
        <f aca="false">L3539+M3539</f>
        <v>94</v>
      </c>
      <c r="AB3539" s="30" t="n">
        <f aca="false">IFERROR(ROUND(Q3539/AA3539,2),0)</f>
        <v>30.19</v>
      </c>
      <c r="AC3539" s="30" t="str">
        <f aca="false">IF(AND(K3539="Critical",N3539="No"),"URGENT - No Bed","Normal")</f>
        <v>Normal</v>
      </c>
      <c r="AD3539" s="34" t="n">
        <f aca="false">INDEX(Lookup_Tables!$B$3:$B$12,MATCH(H3539,Lookup_Tables!$A$3:$A$12,0))</f>
        <v>3100000</v>
      </c>
      <c r="AE3539" s="30" t="str">
        <f aca="false">INDEX(Lookup_Tables!$C$3:$C$12,MATCH(H3539,Lookup_Tables!$A$3:$A$12,0))</f>
        <v>Dr. Kavita Rao</v>
      </c>
      <c r="AF3539" s="30" t="str">
        <f aca="false">IFERROR(INDEX(Lookup_Tables!$F$16:$F$45,MATCH(I3539,Lookup_Tables!$E$16:$E$45,0)),"N/A")</f>
        <v>EMP225</v>
      </c>
      <c r="AG3539" s="30" t="n">
        <f aca="false">_xlfn.IFS(R3539="Recovered",4,R3539="Referred",3,R3539="Admitted",2,R3539="Deceased",1,TRUE(),0)</f>
        <v>4</v>
      </c>
      <c r="AH3539" s="30" t="str">
        <f aca="false">IF(T3539&gt;=4,"Satisfied",IF(T3539&gt;=3,"Neutral","Needs Improvement"))</f>
        <v>Satisfied</v>
      </c>
    </row>
    <row r="3540" customFormat="false" ht="15" hidden="false" customHeight="false" outlineLevel="0" collapsed="false">
      <c r="A3540" s="27" t="s">
        <v>1414</v>
      </c>
      <c r="B3540" s="27" t="s">
        <v>1415</v>
      </c>
      <c r="C3540" s="27" t="n">
        <v>58</v>
      </c>
      <c r="D3540" s="27" t="s">
        <v>181</v>
      </c>
      <c r="E3540" s="28" t="n">
        <v>45555</v>
      </c>
      <c r="F3540" s="27" t="s">
        <v>319</v>
      </c>
      <c r="G3540" s="28" t="n">
        <v>45555</v>
      </c>
      <c r="H3540" s="27" t="s">
        <v>168</v>
      </c>
      <c r="I3540" s="27" t="s">
        <v>366</v>
      </c>
      <c r="J3540" s="27" t="s">
        <v>191</v>
      </c>
      <c r="K3540" s="27" t="s">
        <v>138</v>
      </c>
      <c r="L3540" s="27" t="n">
        <v>49</v>
      </c>
      <c r="M3540" s="27" t="n">
        <v>45</v>
      </c>
      <c r="N3540" s="27" t="s">
        <v>127</v>
      </c>
      <c r="O3540" s="27" t="s">
        <v>128</v>
      </c>
      <c r="P3540" s="27" t="s">
        <v>150</v>
      </c>
      <c r="Q3540" s="29" t="n">
        <v>2343.26</v>
      </c>
      <c r="R3540" s="27" t="s">
        <v>130</v>
      </c>
      <c r="S3540" s="27" t="s">
        <v>131</v>
      </c>
      <c r="T3540" s="27" t="n">
        <v>5</v>
      </c>
      <c r="U3540" s="27" t="n">
        <f aca="false">YEAR(E3540)</f>
        <v>2024</v>
      </c>
      <c r="V3540" s="27" t="str">
        <f aca="false">TEXT(E3540,"MMM-YYYY")</f>
        <v>Sep-2024</v>
      </c>
      <c r="W3540" s="27" t="n">
        <f aca="false">MONTH(E3540)</f>
        <v>9</v>
      </c>
      <c r="X3540" s="27" t="str">
        <f aca="false">TEXT(WEEKDAY(E3540,2),"0")&amp;" - "&amp;TEXT(E3540,"dddd")</f>
        <v>5 - Friday</v>
      </c>
      <c r="Y3540" s="27" t="str">
        <f aca="false">_xlfn.IFS(C3540&lt;18,"Child (0-17)",C3540&lt;40,"Young Adult (18-39)",C3540&lt;60,"Adult (40-59)",TRUE(),"Senior (60+)")</f>
        <v>Adult (40-59)</v>
      </c>
      <c r="Z3540" s="27" t="n">
        <f aca="false">ROUND(G3540-E3540,0)</f>
        <v>0</v>
      </c>
      <c r="AA3540" s="27" t="n">
        <f aca="false">L3540+M3540</f>
        <v>94</v>
      </c>
      <c r="AB3540" s="27" t="n">
        <f aca="false">IFERROR(ROUND(Q3540/AA3540,2),0)</f>
        <v>24.93</v>
      </c>
      <c r="AC3540" s="27" t="str">
        <f aca="false">IF(AND(K3540="Critical",N3540="No"),"URGENT - No Bed","Normal")</f>
        <v>Normal</v>
      </c>
      <c r="AD3540" s="33" t="n">
        <f aca="false">INDEX(Lookup_Tables!$B$3:$B$12,MATCH(H3540,Lookup_Tables!$A$3:$A$12,0))</f>
        <v>4400000</v>
      </c>
      <c r="AE3540" s="27" t="str">
        <f aca="false">INDEX(Lookup_Tables!$C$3:$C$12,MATCH(H3540,Lookup_Tables!$A$3:$A$12,0))</f>
        <v>Dr. Neha Chopra</v>
      </c>
      <c r="AF3540" s="27" t="str">
        <f aca="false">IFERROR(INDEX(Lookup_Tables!$F$16:$F$45,MATCH(I3540,Lookup_Tables!$E$16:$E$45,0)),"N/A")</f>
        <v>EMP218</v>
      </c>
      <c r="AG3540" s="27" t="n">
        <f aca="false">_xlfn.IFS(R3540="Recovered",4,R3540="Referred",3,R3540="Admitted",2,R3540="Deceased",1,TRUE(),0)</f>
        <v>4</v>
      </c>
      <c r="AH3540" s="27" t="str">
        <f aca="false">IF(T3540&gt;=4,"Satisfied",IF(T3540&gt;=3,"Neutral","Needs Improvement"))</f>
        <v>Satisfied</v>
      </c>
    </row>
    <row r="3541" customFormat="false" ht="15" hidden="false" customHeight="false" outlineLevel="0" collapsed="false">
      <c r="A3541" s="30" t="s">
        <v>4830</v>
      </c>
      <c r="B3541" s="30" t="s">
        <v>1103</v>
      </c>
      <c r="C3541" s="30" t="n">
        <v>53</v>
      </c>
      <c r="D3541" s="30" t="s">
        <v>121</v>
      </c>
      <c r="E3541" s="31" t="n">
        <v>45365</v>
      </c>
      <c r="F3541" s="30" t="s">
        <v>429</v>
      </c>
      <c r="G3541" s="31" t="n">
        <v>45367</v>
      </c>
      <c r="H3541" s="30" t="s">
        <v>206</v>
      </c>
      <c r="I3541" s="30" t="s">
        <v>300</v>
      </c>
      <c r="J3541" s="30" t="s">
        <v>615</v>
      </c>
      <c r="K3541" s="30" t="s">
        <v>156</v>
      </c>
      <c r="L3541" s="30" t="n">
        <v>24</v>
      </c>
      <c r="M3541" s="30" t="n">
        <v>64</v>
      </c>
      <c r="N3541" s="30" t="s">
        <v>186</v>
      </c>
      <c r="O3541" s="30" t="s">
        <v>171</v>
      </c>
      <c r="P3541" s="30" t="s">
        <v>129</v>
      </c>
      <c r="Q3541" s="32" t="n">
        <v>3389.41</v>
      </c>
      <c r="R3541" s="30" t="s">
        <v>268</v>
      </c>
      <c r="S3541" s="30" t="s">
        <v>157</v>
      </c>
      <c r="T3541" s="30" t="n">
        <v>3</v>
      </c>
      <c r="U3541" s="30" t="n">
        <f aca="false">YEAR(E3541)</f>
        <v>2024</v>
      </c>
      <c r="V3541" s="30" t="str">
        <f aca="false">TEXT(E3541,"MMM-YYYY")</f>
        <v>Mar-2024</v>
      </c>
      <c r="W3541" s="30" t="n">
        <f aca="false">MONTH(E3541)</f>
        <v>3</v>
      </c>
      <c r="X3541" s="30" t="str">
        <f aca="false">TEXT(WEEKDAY(E3541,2),"0")&amp;" - "&amp;TEXT(E3541,"dddd")</f>
        <v>4 - Thursday</v>
      </c>
      <c r="Y3541" s="30" t="str">
        <f aca="false">_xlfn.IFS(C3541&lt;18,"Child (0-17)",C3541&lt;40,"Young Adult (18-39)",C3541&lt;60,"Adult (40-59)",TRUE(),"Senior (60+)")</f>
        <v>Adult (40-59)</v>
      </c>
      <c r="Z3541" s="30" t="n">
        <f aca="false">ROUND(G3541-E3541,0)</f>
        <v>2</v>
      </c>
      <c r="AA3541" s="30" t="n">
        <f aca="false">L3541+M3541</f>
        <v>88</v>
      </c>
      <c r="AB3541" s="30" t="n">
        <f aca="false">IFERROR(ROUND(Q3541/AA3541,2),0)</f>
        <v>38.52</v>
      </c>
      <c r="AC3541" s="30" t="str">
        <f aca="false">IF(AND(K3541="Critical",N3541="No"),"URGENT - No Bed","Normal")</f>
        <v>Normal</v>
      </c>
      <c r="AD3541" s="34" t="n">
        <f aca="false">INDEX(Lookup_Tables!$B$3:$B$12,MATCH(H3541,Lookup_Tables!$A$3:$A$12,0))</f>
        <v>2800000</v>
      </c>
      <c r="AE3541" s="30" t="str">
        <f aca="false">INDEX(Lookup_Tables!$C$3:$C$12,MATCH(H3541,Lookup_Tables!$A$3:$A$12,0))</f>
        <v>Dr. Suresh Nair</v>
      </c>
      <c r="AF3541" s="30" t="str">
        <f aca="false">IFERROR(INDEX(Lookup_Tables!$F$16:$F$45,MATCH(I3541,Lookup_Tables!$E$16:$E$45,0)),"N/A")</f>
        <v>EMP211</v>
      </c>
      <c r="AG3541" s="30" t="n">
        <f aca="false">_xlfn.IFS(R3541="Recovered",4,R3541="Referred",3,R3541="Admitted",2,R3541="Deceased",1,TRUE(),0)</f>
        <v>3</v>
      </c>
      <c r="AH3541" s="30" t="str">
        <f aca="false">IF(T3541&gt;=4,"Satisfied",IF(T3541&gt;=3,"Neutral","Needs Improvement"))</f>
        <v>Neutral</v>
      </c>
    </row>
    <row r="3542" customFormat="false" ht="15" hidden="false" customHeight="false" outlineLevel="0" collapsed="false">
      <c r="A3542" s="27" t="s">
        <v>6540</v>
      </c>
      <c r="B3542" s="27" t="s">
        <v>4170</v>
      </c>
      <c r="C3542" s="27" t="n">
        <v>48</v>
      </c>
      <c r="D3542" s="27" t="s">
        <v>181</v>
      </c>
      <c r="E3542" s="28" t="n">
        <v>45377</v>
      </c>
      <c r="F3542" s="27" t="s">
        <v>940</v>
      </c>
      <c r="G3542" s="28" t="n">
        <v>45379</v>
      </c>
      <c r="H3542" s="27" t="s">
        <v>183</v>
      </c>
      <c r="I3542" s="27" t="s">
        <v>430</v>
      </c>
      <c r="J3542" s="27" t="s">
        <v>213</v>
      </c>
      <c r="K3542" s="27" t="s">
        <v>126</v>
      </c>
      <c r="L3542" s="27" t="n">
        <v>24</v>
      </c>
      <c r="M3542" s="27" t="n">
        <v>123</v>
      </c>
      <c r="N3542" s="27" t="s">
        <v>186</v>
      </c>
      <c r="O3542" s="27" t="s">
        <v>149</v>
      </c>
      <c r="P3542" s="27" t="s">
        <v>140</v>
      </c>
      <c r="Q3542" s="29" t="n">
        <v>8298.83</v>
      </c>
      <c r="R3542" s="27" t="s">
        <v>172</v>
      </c>
      <c r="S3542" s="27" t="s">
        <v>131</v>
      </c>
      <c r="T3542" s="27" t="n">
        <v>4</v>
      </c>
      <c r="U3542" s="27" t="n">
        <f aca="false">YEAR(E3542)</f>
        <v>2024</v>
      </c>
      <c r="V3542" s="27" t="str">
        <f aca="false">TEXT(E3542,"MMM-YYYY")</f>
        <v>Mar-2024</v>
      </c>
      <c r="W3542" s="27" t="n">
        <f aca="false">MONTH(E3542)</f>
        <v>3</v>
      </c>
      <c r="X3542" s="27" t="str">
        <f aca="false">TEXT(WEEKDAY(E3542,2),"0")&amp;" - "&amp;TEXT(E3542,"dddd")</f>
        <v>2 - Tuesday</v>
      </c>
      <c r="Y3542" s="27" t="str">
        <f aca="false">_xlfn.IFS(C3542&lt;18,"Child (0-17)",C3542&lt;40,"Young Adult (18-39)",C3542&lt;60,"Adult (40-59)",TRUE(),"Senior (60+)")</f>
        <v>Adult (40-59)</v>
      </c>
      <c r="Z3542" s="27" t="n">
        <f aca="false">ROUND(G3542-E3542,0)</f>
        <v>2</v>
      </c>
      <c r="AA3542" s="27" t="n">
        <f aca="false">L3542+M3542</f>
        <v>147</v>
      </c>
      <c r="AB3542" s="27" t="n">
        <f aca="false">IFERROR(ROUND(Q3542/AA3542,2),0)</f>
        <v>56.45</v>
      </c>
      <c r="AC3542" s="27" t="str">
        <f aca="false">IF(AND(K3542="Critical",N3542="No"),"URGENT - No Bed","Normal")</f>
        <v>Normal</v>
      </c>
      <c r="AD3542" s="33" t="n">
        <f aca="false">INDEX(Lookup_Tables!$B$3:$B$12,MATCH(H3542,Lookup_Tables!$A$3:$A$12,0))</f>
        <v>3100000</v>
      </c>
      <c r="AE3542" s="27" t="str">
        <f aca="false">INDEX(Lookup_Tables!$C$3:$C$12,MATCH(H3542,Lookup_Tables!$A$3:$A$12,0))</f>
        <v>Dr. Kavita Rao</v>
      </c>
      <c r="AF3542" s="27" t="str">
        <f aca="false">IFERROR(INDEX(Lookup_Tables!$F$16:$F$45,MATCH(I3542,Lookup_Tables!$E$16:$E$45,0)),"N/A")</f>
        <v>EMP224</v>
      </c>
      <c r="AG3542" s="27" t="n">
        <f aca="false">_xlfn.IFS(R3542="Recovered",4,R3542="Referred",3,R3542="Admitted",2,R3542="Deceased",1,TRUE(),0)</f>
        <v>2</v>
      </c>
      <c r="AH3542" s="27" t="str">
        <f aca="false">IF(T3542&gt;=4,"Satisfied",IF(T3542&gt;=3,"Neutral","Needs Improvement"))</f>
        <v>Satisfied</v>
      </c>
    </row>
    <row r="3543" customFormat="false" ht="15" hidden="false" customHeight="false" outlineLevel="0" collapsed="false">
      <c r="A3543" s="30" t="s">
        <v>7037</v>
      </c>
      <c r="B3543" s="30" t="s">
        <v>7038</v>
      </c>
      <c r="C3543" s="30" t="n">
        <v>26</v>
      </c>
      <c r="D3543" s="30" t="s">
        <v>181</v>
      </c>
      <c r="E3543" s="31" t="n">
        <v>45573</v>
      </c>
      <c r="F3543" s="30" t="s">
        <v>1140</v>
      </c>
      <c r="G3543" s="31" t="n">
        <v>45573</v>
      </c>
      <c r="H3543" s="30" t="s">
        <v>161</v>
      </c>
      <c r="I3543" s="30" t="s">
        <v>162</v>
      </c>
      <c r="J3543" s="30" t="s">
        <v>648</v>
      </c>
      <c r="K3543" s="30" t="s">
        <v>138</v>
      </c>
      <c r="L3543" s="30" t="n">
        <v>51</v>
      </c>
      <c r="M3543" s="30" t="n">
        <v>18</v>
      </c>
      <c r="N3543" s="30" t="s">
        <v>186</v>
      </c>
      <c r="O3543" s="30" t="s">
        <v>128</v>
      </c>
      <c r="P3543" s="30" t="s">
        <v>150</v>
      </c>
      <c r="Q3543" s="32" t="n">
        <v>1865.41</v>
      </c>
      <c r="R3543" s="30" t="s">
        <v>130</v>
      </c>
      <c r="S3543" s="30" t="s">
        <v>131</v>
      </c>
      <c r="T3543" s="30" t="n">
        <v>3</v>
      </c>
      <c r="U3543" s="30" t="n">
        <f aca="false">YEAR(E3543)</f>
        <v>2024</v>
      </c>
      <c r="V3543" s="30" t="str">
        <f aca="false">TEXT(E3543,"MMM-YYYY")</f>
        <v>Oct-2024</v>
      </c>
      <c r="W3543" s="30" t="n">
        <f aca="false">MONTH(E3543)</f>
        <v>10</v>
      </c>
      <c r="X3543" s="30" t="str">
        <f aca="false">TEXT(WEEKDAY(E3543,2),"0")&amp;" - "&amp;TEXT(E3543,"dddd")</f>
        <v>2 - Tuesday</v>
      </c>
      <c r="Y3543" s="30" t="str">
        <f aca="false">_xlfn.IFS(C3543&lt;18,"Child (0-17)",C3543&lt;40,"Young Adult (18-39)",C3543&lt;60,"Adult (40-59)",TRUE(),"Senior (60+)")</f>
        <v>Young Adult (18-39)</v>
      </c>
      <c r="Z3543" s="30" t="n">
        <f aca="false">ROUND(G3543-E3543,0)</f>
        <v>0</v>
      </c>
      <c r="AA3543" s="30" t="n">
        <f aca="false">L3543+M3543</f>
        <v>69</v>
      </c>
      <c r="AB3543" s="30" t="n">
        <f aca="false">IFERROR(ROUND(Q3543/AA3543,2),0)</f>
        <v>27.03</v>
      </c>
      <c r="AC3543" s="30" t="str">
        <f aca="false">IF(AND(K3543="Critical",N3543="No"),"URGENT - No Bed","Normal")</f>
        <v>Normal</v>
      </c>
      <c r="AD3543" s="34" t="n">
        <f aca="false">INDEX(Lookup_Tables!$B$3:$B$12,MATCH(H3543,Lookup_Tables!$A$3:$A$12,0))</f>
        <v>3600000</v>
      </c>
      <c r="AE3543" s="30" t="str">
        <f aca="false">INDEX(Lookup_Tables!$C$3:$C$12,MATCH(H3543,Lookup_Tables!$A$3:$A$12,0))</f>
        <v>Dr. Sameer Joshi</v>
      </c>
      <c r="AF3543" s="30" t="str">
        <f aca="false">IFERROR(INDEX(Lookup_Tables!$F$16:$F$45,MATCH(I3543,Lookup_Tables!$E$16:$E$45,0)),"N/A")</f>
        <v>EMP222</v>
      </c>
      <c r="AG3543" s="30" t="n">
        <f aca="false">_xlfn.IFS(R3543="Recovered",4,R3543="Referred",3,R3543="Admitted",2,R3543="Deceased",1,TRUE(),0)</f>
        <v>4</v>
      </c>
      <c r="AH3543" s="30" t="str">
        <f aca="false">IF(T3543&gt;=4,"Satisfied",IF(T3543&gt;=3,"Neutral","Needs Improvement"))</f>
        <v>Neutral</v>
      </c>
    </row>
    <row r="3544" customFormat="false" ht="15" hidden="false" customHeight="false" outlineLevel="0" collapsed="false">
      <c r="A3544" s="27" t="s">
        <v>4640</v>
      </c>
      <c r="B3544" s="27" t="s">
        <v>1025</v>
      </c>
      <c r="C3544" s="27" t="n">
        <v>35</v>
      </c>
      <c r="D3544" s="27" t="s">
        <v>121</v>
      </c>
      <c r="E3544" s="28" t="n">
        <v>45339</v>
      </c>
      <c r="F3544" s="27" t="s">
        <v>398</v>
      </c>
      <c r="G3544" s="28" t="n">
        <v>45340</v>
      </c>
      <c r="H3544" s="27" t="s">
        <v>168</v>
      </c>
      <c r="I3544" s="27" t="s">
        <v>366</v>
      </c>
      <c r="J3544" s="27" t="s">
        <v>170</v>
      </c>
      <c r="K3544" s="27" t="s">
        <v>156</v>
      </c>
      <c r="L3544" s="27" t="n">
        <v>46</v>
      </c>
      <c r="M3544" s="27" t="n">
        <v>70</v>
      </c>
      <c r="N3544" s="27" t="s">
        <v>127</v>
      </c>
      <c r="O3544" s="27" t="s">
        <v>128</v>
      </c>
      <c r="P3544" s="27" t="s">
        <v>187</v>
      </c>
      <c r="Q3544" s="29" t="n">
        <v>4222.58</v>
      </c>
      <c r="R3544" s="27" t="s">
        <v>130</v>
      </c>
      <c r="S3544" s="27" t="s">
        <v>223</v>
      </c>
      <c r="T3544" s="27" t="n">
        <v>2</v>
      </c>
      <c r="U3544" s="27" t="n">
        <f aca="false">YEAR(E3544)</f>
        <v>2024</v>
      </c>
      <c r="V3544" s="27" t="str">
        <f aca="false">TEXT(E3544,"MMM-YYYY")</f>
        <v>Feb-2024</v>
      </c>
      <c r="W3544" s="27" t="n">
        <f aca="false">MONTH(E3544)</f>
        <v>2</v>
      </c>
      <c r="X3544" s="27" t="str">
        <f aca="false">TEXT(WEEKDAY(E3544,2),"0")&amp;" - "&amp;TEXT(E3544,"dddd")</f>
        <v>6 - Saturday</v>
      </c>
      <c r="Y3544" s="27" t="str">
        <f aca="false">_xlfn.IFS(C3544&lt;18,"Child (0-17)",C3544&lt;40,"Young Adult (18-39)",C3544&lt;60,"Adult (40-59)",TRUE(),"Senior (60+)")</f>
        <v>Young Adult (18-39)</v>
      </c>
      <c r="Z3544" s="27" t="n">
        <f aca="false">ROUND(G3544-E3544,0)</f>
        <v>1</v>
      </c>
      <c r="AA3544" s="27" t="n">
        <f aca="false">L3544+M3544</f>
        <v>116</v>
      </c>
      <c r="AB3544" s="27" t="n">
        <f aca="false">IFERROR(ROUND(Q3544/AA3544,2),0)</f>
        <v>36.4</v>
      </c>
      <c r="AC3544" s="27" t="str">
        <f aca="false">IF(AND(K3544="Critical",N3544="No"),"URGENT - No Bed","Normal")</f>
        <v>Normal</v>
      </c>
      <c r="AD3544" s="33" t="n">
        <f aca="false">INDEX(Lookup_Tables!$B$3:$B$12,MATCH(H3544,Lookup_Tables!$A$3:$A$12,0))</f>
        <v>4400000</v>
      </c>
      <c r="AE3544" s="27" t="str">
        <f aca="false">INDEX(Lookup_Tables!$C$3:$C$12,MATCH(H3544,Lookup_Tables!$A$3:$A$12,0))</f>
        <v>Dr. Neha Chopra</v>
      </c>
      <c r="AF3544" s="27" t="str">
        <f aca="false">IFERROR(INDEX(Lookup_Tables!$F$16:$F$45,MATCH(I3544,Lookup_Tables!$E$16:$E$45,0)),"N/A")</f>
        <v>EMP218</v>
      </c>
      <c r="AG3544" s="27" t="n">
        <f aca="false">_xlfn.IFS(R3544="Recovered",4,R3544="Referred",3,R3544="Admitted",2,R3544="Deceased",1,TRUE(),0)</f>
        <v>4</v>
      </c>
      <c r="AH3544" s="27" t="str">
        <f aca="false">IF(T3544&gt;=4,"Satisfied",IF(T3544&gt;=3,"Neutral","Needs Improvement"))</f>
        <v>Needs Improvement</v>
      </c>
    </row>
    <row r="3545" customFormat="false" ht="15" hidden="false" customHeight="false" outlineLevel="0" collapsed="false">
      <c r="A3545" s="30" t="s">
        <v>6178</v>
      </c>
      <c r="B3545" s="30" t="s">
        <v>534</v>
      </c>
      <c r="C3545" s="30" t="n">
        <v>44</v>
      </c>
      <c r="D3545" s="30" t="s">
        <v>121</v>
      </c>
      <c r="E3545" s="31" t="n">
        <v>45620</v>
      </c>
      <c r="F3545" s="30" t="s">
        <v>490</v>
      </c>
      <c r="G3545" s="31" t="n">
        <v>45622</v>
      </c>
      <c r="H3545" s="30" t="s">
        <v>183</v>
      </c>
      <c r="I3545" s="30" t="s">
        <v>430</v>
      </c>
      <c r="J3545" s="30" t="s">
        <v>213</v>
      </c>
      <c r="K3545" s="30" t="s">
        <v>126</v>
      </c>
      <c r="L3545" s="30" t="n">
        <v>31</v>
      </c>
      <c r="M3545" s="30" t="n">
        <v>64</v>
      </c>
      <c r="N3545" s="30" t="s">
        <v>127</v>
      </c>
      <c r="O3545" s="30" t="s">
        <v>171</v>
      </c>
      <c r="P3545" s="30" t="s">
        <v>129</v>
      </c>
      <c r="Q3545" s="32" t="n">
        <v>6649.87</v>
      </c>
      <c r="R3545" s="30" t="s">
        <v>130</v>
      </c>
      <c r="S3545" s="30" t="s">
        <v>223</v>
      </c>
      <c r="T3545" s="30" t="n">
        <v>2</v>
      </c>
      <c r="U3545" s="30" t="n">
        <f aca="false">YEAR(E3545)</f>
        <v>2024</v>
      </c>
      <c r="V3545" s="30" t="str">
        <f aca="false">TEXT(E3545,"MMM-YYYY")</f>
        <v>Nov-2024</v>
      </c>
      <c r="W3545" s="30" t="n">
        <f aca="false">MONTH(E3545)</f>
        <v>11</v>
      </c>
      <c r="X3545" s="30" t="str">
        <f aca="false">TEXT(WEEKDAY(E3545,2),"0")&amp;" - "&amp;TEXT(E3545,"dddd")</f>
        <v>7 - Sunday</v>
      </c>
      <c r="Y3545" s="30" t="str">
        <f aca="false">_xlfn.IFS(C3545&lt;18,"Child (0-17)",C3545&lt;40,"Young Adult (18-39)",C3545&lt;60,"Adult (40-59)",TRUE(),"Senior (60+)")</f>
        <v>Adult (40-59)</v>
      </c>
      <c r="Z3545" s="30" t="n">
        <f aca="false">ROUND(G3545-E3545,0)</f>
        <v>2</v>
      </c>
      <c r="AA3545" s="30" t="n">
        <f aca="false">L3545+M3545</f>
        <v>95</v>
      </c>
      <c r="AB3545" s="30" t="n">
        <f aca="false">IFERROR(ROUND(Q3545/AA3545,2),0)</f>
        <v>70</v>
      </c>
      <c r="AC3545" s="30" t="str">
        <f aca="false">IF(AND(K3545="Critical",N3545="No"),"URGENT - No Bed","Normal")</f>
        <v>Normal</v>
      </c>
      <c r="AD3545" s="34" t="n">
        <f aca="false">INDEX(Lookup_Tables!$B$3:$B$12,MATCH(H3545,Lookup_Tables!$A$3:$A$12,0))</f>
        <v>3100000</v>
      </c>
      <c r="AE3545" s="30" t="str">
        <f aca="false">INDEX(Lookup_Tables!$C$3:$C$12,MATCH(H3545,Lookup_Tables!$A$3:$A$12,0))</f>
        <v>Dr. Kavita Rao</v>
      </c>
      <c r="AF3545" s="30" t="str">
        <f aca="false">IFERROR(INDEX(Lookup_Tables!$F$16:$F$45,MATCH(I3545,Lookup_Tables!$E$16:$E$45,0)),"N/A")</f>
        <v>EMP224</v>
      </c>
      <c r="AG3545" s="30" t="n">
        <f aca="false">_xlfn.IFS(R3545="Recovered",4,R3545="Referred",3,R3545="Admitted",2,R3545="Deceased",1,TRUE(),0)</f>
        <v>4</v>
      </c>
      <c r="AH3545" s="30" t="str">
        <f aca="false">IF(T3545&gt;=4,"Satisfied",IF(T3545&gt;=3,"Neutral","Needs Improvement"))</f>
        <v>Needs Improvement</v>
      </c>
    </row>
    <row r="3546" customFormat="false" ht="15" hidden="false" customHeight="false" outlineLevel="0" collapsed="false">
      <c r="A3546" s="27" t="s">
        <v>2504</v>
      </c>
      <c r="B3546" s="27" t="s">
        <v>1834</v>
      </c>
      <c r="C3546" s="27" t="n">
        <v>43</v>
      </c>
      <c r="D3546" s="27" t="s">
        <v>121</v>
      </c>
      <c r="E3546" s="28" t="n">
        <v>45418</v>
      </c>
      <c r="F3546" s="27" t="s">
        <v>1623</v>
      </c>
      <c r="G3546" s="28" t="n">
        <v>45421</v>
      </c>
      <c r="H3546" s="27" t="s">
        <v>161</v>
      </c>
      <c r="I3546" s="27" t="s">
        <v>320</v>
      </c>
      <c r="J3546" s="27" t="s">
        <v>163</v>
      </c>
      <c r="K3546" s="27" t="s">
        <v>126</v>
      </c>
      <c r="L3546" s="27" t="n">
        <v>30</v>
      </c>
      <c r="M3546" s="27" t="n">
        <v>69</v>
      </c>
      <c r="N3546" s="27" t="s">
        <v>186</v>
      </c>
      <c r="O3546" s="27" t="s">
        <v>139</v>
      </c>
      <c r="P3546" s="27" t="s">
        <v>150</v>
      </c>
      <c r="Q3546" s="29" t="n">
        <v>6764.16</v>
      </c>
      <c r="R3546" s="27" t="s">
        <v>268</v>
      </c>
      <c r="S3546" s="27" t="s">
        <v>151</v>
      </c>
      <c r="T3546" s="27" t="n">
        <v>4</v>
      </c>
      <c r="U3546" s="27" t="n">
        <f aca="false">YEAR(E3546)</f>
        <v>2024</v>
      </c>
      <c r="V3546" s="27" t="str">
        <f aca="false">TEXT(E3546,"MMM-YYYY")</f>
        <v>May-2024</v>
      </c>
      <c r="W3546" s="27" t="n">
        <f aca="false">MONTH(E3546)</f>
        <v>5</v>
      </c>
      <c r="X3546" s="27" t="str">
        <f aca="false">TEXT(WEEKDAY(E3546,2),"0")&amp;" - "&amp;TEXT(E3546,"dddd")</f>
        <v>1 - Monday</v>
      </c>
      <c r="Y3546" s="27" t="str">
        <f aca="false">_xlfn.IFS(C3546&lt;18,"Child (0-17)",C3546&lt;40,"Young Adult (18-39)",C3546&lt;60,"Adult (40-59)",TRUE(),"Senior (60+)")</f>
        <v>Adult (40-59)</v>
      </c>
      <c r="Z3546" s="27" t="n">
        <f aca="false">ROUND(G3546-E3546,0)</f>
        <v>3</v>
      </c>
      <c r="AA3546" s="27" t="n">
        <f aca="false">L3546+M3546</f>
        <v>99</v>
      </c>
      <c r="AB3546" s="27" t="n">
        <f aca="false">IFERROR(ROUND(Q3546/AA3546,2),0)</f>
        <v>68.32</v>
      </c>
      <c r="AC3546" s="27" t="str">
        <f aca="false">IF(AND(K3546="Critical",N3546="No"),"URGENT - No Bed","Normal")</f>
        <v>Normal</v>
      </c>
      <c r="AD3546" s="33" t="n">
        <f aca="false">INDEX(Lookup_Tables!$B$3:$B$12,MATCH(H3546,Lookup_Tables!$A$3:$A$12,0))</f>
        <v>3600000</v>
      </c>
      <c r="AE3546" s="27" t="str">
        <f aca="false">INDEX(Lookup_Tables!$C$3:$C$12,MATCH(H3546,Lookup_Tables!$A$3:$A$12,0))</f>
        <v>Dr. Sameer Joshi</v>
      </c>
      <c r="AF3546" s="27" t="str">
        <f aca="false">IFERROR(INDEX(Lookup_Tables!$F$16:$F$45,MATCH(I3546,Lookup_Tables!$E$16:$E$45,0)),"N/A")</f>
        <v>EMP223</v>
      </c>
      <c r="AG3546" s="27" t="n">
        <f aca="false">_xlfn.IFS(R3546="Recovered",4,R3546="Referred",3,R3546="Admitted",2,R3546="Deceased",1,TRUE(),0)</f>
        <v>3</v>
      </c>
      <c r="AH3546" s="27" t="str">
        <f aca="false">IF(T3546&gt;=4,"Satisfied",IF(T3546&gt;=3,"Neutral","Needs Improvement"))</f>
        <v>Satisfied</v>
      </c>
    </row>
    <row r="3547" customFormat="false" ht="15" hidden="false" customHeight="false" outlineLevel="0" collapsed="false">
      <c r="A3547" s="30" t="s">
        <v>6810</v>
      </c>
      <c r="B3547" s="30" t="s">
        <v>373</v>
      </c>
      <c r="C3547" s="30" t="n">
        <v>32</v>
      </c>
      <c r="D3547" s="30" t="s">
        <v>121</v>
      </c>
      <c r="E3547" s="31" t="n">
        <v>45577</v>
      </c>
      <c r="F3547" s="30" t="s">
        <v>1842</v>
      </c>
      <c r="G3547" s="31" t="n">
        <v>45582</v>
      </c>
      <c r="H3547" s="30" t="s">
        <v>123</v>
      </c>
      <c r="I3547" s="30" t="s">
        <v>124</v>
      </c>
      <c r="J3547" s="30" t="s">
        <v>305</v>
      </c>
      <c r="K3547" s="30" t="s">
        <v>126</v>
      </c>
      <c r="L3547" s="30" t="n">
        <v>17</v>
      </c>
      <c r="M3547" s="30" t="n">
        <v>124</v>
      </c>
      <c r="N3547" s="30" t="s">
        <v>127</v>
      </c>
      <c r="O3547" s="30" t="s">
        <v>139</v>
      </c>
      <c r="P3547" s="30" t="s">
        <v>140</v>
      </c>
      <c r="Q3547" s="32" t="n">
        <v>8424.9</v>
      </c>
      <c r="R3547" s="30" t="s">
        <v>130</v>
      </c>
      <c r="S3547" s="30" t="s">
        <v>164</v>
      </c>
      <c r="T3547" s="30" t="n">
        <v>5</v>
      </c>
      <c r="U3547" s="30" t="n">
        <f aca="false">YEAR(E3547)</f>
        <v>2024</v>
      </c>
      <c r="V3547" s="30" t="str">
        <f aca="false">TEXT(E3547,"MMM-YYYY")</f>
        <v>Oct-2024</v>
      </c>
      <c r="W3547" s="30" t="n">
        <f aca="false">MONTH(E3547)</f>
        <v>10</v>
      </c>
      <c r="X3547" s="30" t="str">
        <f aca="false">TEXT(WEEKDAY(E3547,2),"0")&amp;" - "&amp;TEXT(E3547,"dddd")</f>
        <v>6 - Saturday</v>
      </c>
      <c r="Y3547" s="30" t="str">
        <f aca="false">_xlfn.IFS(C3547&lt;18,"Child (0-17)",C3547&lt;40,"Young Adult (18-39)",C3547&lt;60,"Adult (40-59)",TRUE(),"Senior (60+)")</f>
        <v>Young Adult (18-39)</v>
      </c>
      <c r="Z3547" s="30" t="n">
        <f aca="false">ROUND(G3547-E3547,0)</f>
        <v>5</v>
      </c>
      <c r="AA3547" s="30" t="n">
        <f aca="false">L3547+M3547</f>
        <v>141</v>
      </c>
      <c r="AB3547" s="30" t="n">
        <f aca="false">IFERROR(ROUND(Q3547/AA3547,2),0)</f>
        <v>59.75</v>
      </c>
      <c r="AC3547" s="30" t="str">
        <f aca="false">IF(AND(K3547="Critical",N3547="No"),"URGENT - No Bed","Normal")</f>
        <v>Normal</v>
      </c>
      <c r="AD3547" s="34" t="n">
        <f aca="false">INDEX(Lookup_Tables!$B$3:$B$12,MATCH(H3547,Lookup_Tables!$A$3:$A$12,0))</f>
        <v>2200000</v>
      </c>
      <c r="AE3547" s="30" t="str">
        <f aca="false">INDEX(Lookup_Tables!$C$3:$C$12,MATCH(H3547,Lookup_Tables!$A$3:$A$12,0))</f>
        <v>Dr. Rohan Das</v>
      </c>
      <c r="AF3547" s="30" t="str">
        <f aca="false">IFERROR(INDEX(Lookup_Tables!$F$16:$F$45,MATCH(I3547,Lookup_Tables!$E$16:$E$45,0)),"N/A")</f>
        <v>EMP205</v>
      </c>
      <c r="AG3547" s="30" t="n">
        <f aca="false">_xlfn.IFS(R3547="Recovered",4,R3547="Referred",3,R3547="Admitted",2,R3547="Deceased",1,TRUE(),0)</f>
        <v>4</v>
      </c>
      <c r="AH3547" s="30" t="str">
        <f aca="false">IF(T3547&gt;=4,"Satisfied",IF(T3547&gt;=3,"Neutral","Needs Improvement"))</f>
        <v>Satisfied</v>
      </c>
    </row>
    <row r="3548" customFormat="false" ht="15" hidden="false" customHeight="false" outlineLevel="0" collapsed="false">
      <c r="A3548" s="27" t="s">
        <v>1333</v>
      </c>
      <c r="B3548" s="27" t="s">
        <v>1334</v>
      </c>
      <c r="C3548" s="27" t="n">
        <v>12</v>
      </c>
      <c r="D3548" s="27" t="s">
        <v>181</v>
      </c>
      <c r="E3548" s="28" t="n">
        <v>45292</v>
      </c>
      <c r="F3548" s="27" t="s">
        <v>1160</v>
      </c>
      <c r="G3548" s="28" t="n">
        <v>45293</v>
      </c>
      <c r="H3548" s="27" t="s">
        <v>123</v>
      </c>
      <c r="I3548" s="27" t="s">
        <v>155</v>
      </c>
      <c r="J3548" s="27" t="s">
        <v>125</v>
      </c>
      <c r="K3548" s="27" t="s">
        <v>138</v>
      </c>
      <c r="L3548" s="27" t="n">
        <v>72</v>
      </c>
      <c r="M3548" s="27" t="n">
        <v>26</v>
      </c>
      <c r="N3548" s="27" t="s">
        <v>127</v>
      </c>
      <c r="O3548" s="27" t="s">
        <v>139</v>
      </c>
      <c r="P3548" s="27" t="s">
        <v>140</v>
      </c>
      <c r="Q3548" s="29" t="n">
        <v>2681.5</v>
      </c>
      <c r="R3548" s="27" t="s">
        <v>130</v>
      </c>
      <c r="S3548" s="27" t="s">
        <v>141</v>
      </c>
      <c r="T3548" s="27" t="n">
        <v>5</v>
      </c>
      <c r="U3548" s="27" t="n">
        <f aca="false">YEAR(E3548)</f>
        <v>2024</v>
      </c>
      <c r="V3548" s="27" t="str">
        <f aca="false">TEXT(E3548,"MMM-YYYY")</f>
        <v>Jan-2024</v>
      </c>
      <c r="W3548" s="27" t="n">
        <f aca="false">MONTH(E3548)</f>
        <v>1</v>
      </c>
      <c r="X3548" s="27" t="str">
        <f aca="false">TEXT(WEEKDAY(E3548,2),"0")&amp;" - "&amp;TEXT(E3548,"dddd")</f>
        <v>1 - Monday</v>
      </c>
      <c r="Y3548" s="27" t="str">
        <f aca="false">_xlfn.IFS(C3548&lt;18,"Child (0-17)",C3548&lt;40,"Young Adult (18-39)",C3548&lt;60,"Adult (40-59)",TRUE(),"Senior (60+)")</f>
        <v>Child (0-17)</v>
      </c>
      <c r="Z3548" s="27" t="n">
        <f aca="false">ROUND(G3548-E3548,0)</f>
        <v>1</v>
      </c>
      <c r="AA3548" s="27" t="n">
        <f aca="false">L3548+M3548</f>
        <v>98</v>
      </c>
      <c r="AB3548" s="27" t="n">
        <f aca="false">IFERROR(ROUND(Q3548/AA3548,2),0)</f>
        <v>27.36</v>
      </c>
      <c r="AC3548" s="27" t="str">
        <f aca="false">IF(AND(K3548="Critical",N3548="No"),"URGENT - No Bed","Normal")</f>
        <v>Normal</v>
      </c>
      <c r="AD3548" s="33" t="n">
        <f aca="false">INDEX(Lookup_Tables!$B$3:$B$12,MATCH(H3548,Lookup_Tables!$A$3:$A$12,0))</f>
        <v>2200000</v>
      </c>
      <c r="AE3548" s="27" t="str">
        <f aca="false">INDEX(Lookup_Tables!$C$3:$C$12,MATCH(H3548,Lookup_Tables!$A$3:$A$12,0))</f>
        <v>Dr. Rohan Das</v>
      </c>
      <c r="AF3548" s="27" t="str">
        <f aca="false">IFERROR(INDEX(Lookup_Tables!$F$16:$F$45,MATCH(I3548,Lookup_Tables!$E$16:$E$45,0)),"N/A")</f>
        <v>EMP203</v>
      </c>
      <c r="AG3548" s="27" t="n">
        <f aca="false">_xlfn.IFS(R3548="Recovered",4,R3548="Referred",3,R3548="Admitted",2,R3548="Deceased",1,TRUE(),0)</f>
        <v>4</v>
      </c>
      <c r="AH3548" s="27" t="str">
        <f aca="false">IF(T3548&gt;=4,"Satisfied",IF(T3548&gt;=3,"Neutral","Needs Improvement"))</f>
        <v>Satisfied</v>
      </c>
    </row>
    <row r="3549" customFormat="false" ht="15" hidden="false" customHeight="false" outlineLevel="0" collapsed="false">
      <c r="A3549" s="30" t="s">
        <v>3620</v>
      </c>
      <c r="B3549" s="30" t="s">
        <v>3621</v>
      </c>
      <c r="C3549" s="30" t="n">
        <v>55</v>
      </c>
      <c r="D3549" s="30" t="s">
        <v>181</v>
      </c>
      <c r="E3549" s="31" t="n">
        <v>45645</v>
      </c>
      <c r="F3549" s="30" t="s">
        <v>516</v>
      </c>
      <c r="G3549" s="31" t="n">
        <v>45647</v>
      </c>
      <c r="H3549" s="30" t="s">
        <v>206</v>
      </c>
      <c r="I3549" s="30" t="s">
        <v>300</v>
      </c>
      <c r="J3549" s="30" t="s">
        <v>469</v>
      </c>
      <c r="K3549" s="30" t="s">
        <v>126</v>
      </c>
      <c r="L3549" s="30" t="n">
        <v>36</v>
      </c>
      <c r="M3549" s="30" t="n">
        <v>59</v>
      </c>
      <c r="N3549" s="30" t="s">
        <v>186</v>
      </c>
      <c r="O3549" s="30" t="s">
        <v>128</v>
      </c>
      <c r="P3549" s="30" t="s">
        <v>140</v>
      </c>
      <c r="Q3549" s="32" t="n">
        <v>6491.07</v>
      </c>
      <c r="R3549" s="30" t="s">
        <v>130</v>
      </c>
      <c r="S3549" s="30" t="s">
        <v>131</v>
      </c>
      <c r="T3549" s="30" t="n">
        <v>2</v>
      </c>
      <c r="U3549" s="30" t="n">
        <f aca="false">YEAR(E3549)</f>
        <v>2024</v>
      </c>
      <c r="V3549" s="30" t="str">
        <f aca="false">TEXT(E3549,"MMM-YYYY")</f>
        <v>Dec-2024</v>
      </c>
      <c r="W3549" s="30" t="n">
        <f aca="false">MONTH(E3549)</f>
        <v>12</v>
      </c>
      <c r="X3549" s="30" t="str">
        <f aca="false">TEXT(WEEKDAY(E3549,2),"0")&amp;" - "&amp;TEXT(E3549,"dddd")</f>
        <v>4 - Thursday</v>
      </c>
      <c r="Y3549" s="30" t="str">
        <f aca="false">_xlfn.IFS(C3549&lt;18,"Child (0-17)",C3549&lt;40,"Young Adult (18-39)",C3549&lt;60,"Adult (40-59)",TRUE(),"Senior (60+)")</f>
        <v>Adult (40-59)</v>
      </c>
      <c r="Z3549" s="30" t="n">
        <f aca="false">ROUND(G3549-E3549,0)</f>
        <v>2</v>
      </c>
      <c r="AA3549" s="30" t="n">
        <f aca="false">L3549+M3549</f>
        <v>95</v>
      </c>
      <c r="AB3549" s="30" t="n">
        <f aca="false">IFERROR(ROUND(Q3549/AA3549,2),0)</f>
        <v>68.33</v>
      </c>
      <c r="AC3549" s="30" t="str">
        <f aca="false">IF(AND(K3549="Critical",N3549="No"),"URGENT - No Bed","Normal")</f>
        <v>Normal</v>
      </c>
      <c r="AD3549" s="34" t="n">
        <f aca="false">INDEX(Lookup_Tables!$B$3:$B$12,MATCH(H3549,Lookup_Tables!$A$3:$A$12,0))</f>
        <v>2800000</v>
      </c>
      <c r="AE3549" s="30" t="str">
        <f aca="false">INDEX(Lookup_Tables!$C$3:$C$12,MATCH(H3549,Lookup_Tables!$A$3:$A$12,0))</f>
        <v>Dr. Suresh Nair</v>
      </c>
      <c r="AF3549" s="30" t="str">
        <f aca="false">IFERROR(INDEX(Lookup_Tables!$F$16:$F$45,MATCH(I3549,Lookup_Tables!$E$16:$E$45,0)),"N/A")</f>
        <v>EMP211</v>
      </c>
      <c r="AG3549" s="30" t="n">
        <f aca="false">_xlfn.IFS(R3549="Recovered",4,R3549="Referred",3,R3549="Admitted",2,R3549="Deceased",1,TRUE(),0)</f>
        <v>4</v>
      </c>
      <c r="AH3549" s="30" t="str">
        <f aca="false">IF(T3549&gt;=4,"Satisfied",IF(T3549&gt;=3,"Neutral","Needs Improvement"))</f>
        <v>Needs Improvement</v>
      </c>
    </row>
    <row r="3550" customFormat="false" ht="15" hidden="false" customHeight="false" outlineLevel="0" collapsed="false">
      <c r="A3550" s="27" t="s">
        <v>3130</v>
      </c>
      <c r="B3550" s="27" t="s">
        <v>1648</v>
      </c>
      <c r="C3550" s="27" t="n">
        <v>95</v>
      </c>
      <c r="D3550" s="27" t="s">
        <v>121</v>
      </c>
      <c r="E3550" s="28" t="n">
        <v>45302</v>
      </c>
      <c r="F3550" s="27" t="s">
        <v>1921</v>
      </c>
      <c r="G3550" s="28" t="n">
        <v>45310</v>
      </c>
      <c r="H3550" s="27" t="s">
        <v>168</v>
      </c>
      <c r="I3550" s="27" t="s">
        <v>196</v>
      </c>
      <c r="J3550" s="27" t="s">
        <v>170</v>
      </c>
      <c r="K3550" s="27" t="s">
        <v>202</v>
      </c>
      <c r="L3550" s="27" t="n">
        <v>7</v>
      </c>
      <c r="M3550" s="27" t="n">
        <v>76</v>
      </c>
      <c r="N3550" s="27" t="s">
        <v>186</v>
      </c>
      <c r="O3550" s="27" t="s">
        <v>139</v>
      </c>
      <c r="P3550" s="27" t="s">
        <v>150</v>
      </c>
      <c r="Q3550" s="29" t="n">
        <v>17525.1</v>
      </c>
      <c r="R3550" s="27" t="s">
        <v>172</v>
      </c>
      <c r="S3550" s="27" t="s">
        <v>335</v>
      </c>
      <c r="T3550" s="27" t="n">
        <v>3</v>
      </c>
      <c r="U3550" s="27" t="n">
        <f aca="false">YEAR(E3550)</f>
        <v>2024</v>
      </c>
      <c r="V3550" s="27" t="str">
        <f aca="false">TEXT(E3550,"MMM-YYYY")</f>
        <v>Jan-2024</v>
      </c>
      <c r="W3550" s="27" t="n">
        <f aca="false">MONTH(E3550)</f>
        <v>1</v>
      </c>
      <c r="X3550" s="27" t="str">
        <f aca="false">TEXT(WEEKDAY(E3550,2),"0")&amp;" - "&amp;TEXT(E3550,"dddd")</f>
        <v>4 - Thursday</v>
      </c>
      <c r="Y3550" s="27" t="str">
        <f aca="false">_xlfn.IFS(C3550&lt;18,"Child (0-17)",C3550&lt;40,"Young Adult (18-39)",C3550&lt;60,"Adult (40-59)",TRUE(),"Senior (60+)")</f>
        <v>Senior (60+)</v>
      </c>
      <c r="Z3550" s="27" t="n">
        <f aca="false">ROUND(G3550-E3550,0)</f>
        <v>8</v>
      </c>
      <c r="AA3550" s="27" t="n">
        <f aca="false">L3550+M3550</f>
        <v>83</v>
      </c>
      <c r="AB3550" s="27" t="n">
        <f aca="false">IFERROR(ROUND(Q3550/AA3550,2),0)</f>
        <v>211.15</v>
      </c>
      <c r="AC3550" s="27" t="str">
        <f aca="false">IF(AND(K3550="Critical",N3550="No"),"URGENT - No Bed","Normal")</f>
        <v>Normal</v>
      </c>
      <c r="AD3550" s="33" t="n">
        <f aca="false">INDEX(Lookup_Tables!$B$3:$B$12,MATCH(H3550,Lookup_Tables!$A$3:$A$12,0))</f>
        <v>4400000</v>
      </c>
      <c r="AE3550" s="27" t="str">
        <f aca="false">INDEX(Lookup_Tables!$C$3:$C$12,MATCH(H3550,Lookup_Tables!$A$3:$A$12,0))</f>
        <v>Dr. Neha Chopra</v>
      </c>
      <c r="AF3550" s="27" t="str">
        <f aca="false">IFERROR(INDEX(Lookup_Tables!$F$16:$F$45,MATCH(I3550,Lookup_Tables!$E$16:$E$45,0)),"N/A")</f>
        <v>EMP219</v>
      </c>
      <c r="AG3550" s="27" t="n">
        <f aca="false">_xlfn.IFS(R3550="Recovered",4,R3550="Referred",3,R3550="Admitted",2,R3550="Deceased",1,TRUE(),0)</f>
        <v>2</v>
      </c>
      <c r="AH3550" s="27" t="str">
        <f aca="false">IF(T3550&gt;=4,"Satisfied",IF(T3550&gt;=3,"Neutral","Needs Improvement"))</f>
        <v>Neutral</v>
      </c>
    </row>
    <row r="3551" customFormat="false" ht="15" hidden="false" customHeight="false" outlineLevel="0" collapsed="false">
      <c r="A3551" s="30" t="s">
        <v>6622</v>
      </c>
      <c r="B3551" s="30" t="s">
        <v>1288</v>
      </c>
      <c r="C3551" s="30" t="n">
        <v>24</v>
      </c>
      <c r="D3551" s="30" t="s">
        <v>181</v>
      </c>
      <c r="E3551" s="31" t="n">
        <v>45394</v>
      </c>
      <c r="F3551" s="30" t="s">
        <v>1332</v>
      </c>
      <c r="G3551" s="31" t="n">
        <v>45394</v>
      </c>
      <c r="H3551" s="30" t="s">
        <v>123</v>
      </c>
      <c r="I3551" s="30" t="s">
        <v>124</v>
      </c>
      <c r="J3551" s="30" t="s">
        <v>227</v>
      </c>
      <c r="K3551" s="30" t="s">
        <v>138</v>
      </c>
      <c r="L3551" s="30" t="n">
        <v>22</v>
      </c>
      <c r="M3551" s="30" t="n">
        <v>31</v>
      </c>
      <c r="N3551" s="30" t="s">
        <v>127</v>
      </c>
      <c r="O3551" s="30" t="s">
        <v>128</v>
      </c>
      <c r="P3551" s="30" t="s">
        <v>129</v>
      </c>
      <c r="Q3551" s="32" t="n">
        <v>2374.45</v>
      </c>
      <c r="R3551" s="30" t="s">
        <v>130</v>
      </c>
      <c r="S3551" s="30" t="s">
        <v>197</v>
      </c>
      <c r="T3551" s="30" t="n">
        <v>3</v>
      </c>
      <c r="U3551" s="30" t="n">
        <f aca="false">YEAR(E3551)</f>
        <v>2024</v>
      </c>
      <c r="V3551" s="30" t="str">
        <f aca="false">TEXT(E3551,"MMM-YYYY")</f>
        <v>Apr-2024</v>
      </c>
      <c r="W3551" s="30" t="n">
        <f aca="false">MONTH(E3551)</f>
        <v>4</v>
      </c>
      <c r="X3551" s="30" t="str">
        <f aca="false">TEXT(WEEKDAY(E3551,2),"0")&amp;" - "&amp;TEXT(E3551,"dddd")</f>
        <v>5 - Friday</v>
      </c>
      <c r="Y3551" s="30" t="str">
        <f aca="false">_xlfn.IFS(C3551&lt;18,"Child (0-17)",C3551&lt;40,"Young Adult (18-39)",C3551&lt;60,"Adult (40-59)",TRUE(),"Senior (60+)")</f>
        <v>Young Adult (18-39)</v>
      </c>
      <c r="Z3551" s="30" t="n">
        <f aca="false">ROUND(G3551-E3551,0)</f>
        <v>0</v>
      </c>
      <c r="AA3551" s="30" t="n">
        <f aca="false">L3551+M3551</f>
        <v>53</v>
      </c>
      <c r="AB3551" s="30" t="n">
        <f aca="false">IFERROR(ROUND(Q3551/AA3551,2),0)</f>
        <v>44.8</v>
      </c>
      <c r="AC3551" s="30" t="str">
        <f aca="false">IF(AND(K3551="Critical",N3551="No"),"URGENT - No Bed","Normal")</f>
        <v>Normal</v>
      </c>
      <c r="AD3551" s="34" t="n">
        <f aca="false">INDEX(Lookup_Tables!$B$3:$B$12,MATCH(H3551,Lookup_Tables!$A$3:$A$12,0))</f>
        <v>2200000</v>
      </c>
      <c r="AE3551" s="30" t="str">
        <f aca="false">INDEX(Lookup_Tables!$C$3:$C$12,MATCH(H3551,Lookup_Tables!$A$3:$A$12,0))</f>
        <v>Dr. Rohan Das</v>
      </c>
      <c r="AF3551" s="30" t="str">
        <f aca="false">IFERROR(INDEX(Lookup_Tables!$F$16:$F$45,MATCH(I3551,Lookup_Tables!$E$16:$E$45,0)),"N/A")</f>
        <v>EMP205</v>
      </c>
      <c r="AG3551" s="30" t="n">
        <f aca="false">_xlfn.IFS(R3551="Recovered",4,R3551="Referred",3,R3551="Admitted",2,R3551="Deceased",1,TRUE(),0)</f>
        <v>4</v>
      </c>
      <c r="AH3551" s="30" t="str">
        <f aca="false">IF(T3551&gt;=4,"Satisfied",IF(T3551&gt;=3,"Neutral","Needs Improvement"))</f>
        <v>Neutral</v>
      </c>
    </row>
    <row r="3552" customFormat="false" ht="15" hidden="false" customHeight="false" outlineLevel="0" collapsed="false">
      <c r="A3552" s="27" t="s">
        <v>1037</v>
      </c>
      <c r="B3552" s="27" t="s">
        <v>3555</v>
      </c>
      <c r="C3552" s="27" t="n">
        <v>37</v>
      </c>
      <c r="D3552" s="27" t="s">
        <v>121</v>
      </c>
      <c r="E3552" s="28" t="n">
        <v>45591</v>
      </c>
      <c r="F3552" s="27" t="s">
        <v>919</v>
      </c>
      <c r="G3552" s="28" t="n">
        <v>45594</v>
      </c>
      <c r="H3552" s="27" t="s">
        <v>146</v>
      </c>
      <c r="I3552" s="27" t="s">
        <v>176</v>
      </c>
      <c r="J3552" s="27" t="s">
        <v>568</v>
      </c>
      <c r="K3552" s="27" t="s">
        <v>156</v>
      </c>
      <c r="L3552" s="27" t="n">
        <v>66</v>
      </c>
      <c r="M3552" s="27" t="n">
        <v>80</v>
      </c>
      <c r="N3552" s="27" t="s">
        <v>127</v>
      </c>
      <c r="O3552" s="27" t="s">
        <v>128</v>
      </c>
      <c r="P3552" s="27" t="s">
        <v>140</v>
      </c>
      <c r="Q3552" s="29" t="n">
        <v>4441.79</v>
      </c>
      <c r="R3552" s="27" t="s">
        <v>172</v>
      </c>
      <c r="S3552" s="27" t="s">
        <v>151</v>
      </c>
      <c r="T3552" s="27" t="n">
        <v>3</v>
      </c>
      <c r="U3552" s="27" t="n">
        <f aca="false">YEAR(E3552)</f>
        <v>2024</v>
      </c>
      <c r="V3552" s="27" t="str">
        <f aca="false">TEXT(E3552,"MMM-YYYY")</f>
        <v>Oct-2024</v>
      </c>
      <c r="W3552" s="27" t="n">
        <f aca="false">MONTH(E3552)</f>
        <v>10</v>
      </c>
      <c r="X3552" s="27" t="str">
        <f aca="false">TEXT(WEEKDAY(E3552,2),"0")&amp;" - "&amp;TEXT(E3552,"dddd")</f>
        <v>6 - Saturday</v>
      </c>
      <c r="Y3552" s="27" t="str">
        <f aca="false">_xlfn.IFS(C3552&lt;18,"Child (0-17)",C3552&lt;40,"Young Adult (18-39)",C3552&lt;60,"Adult (40-59)",TRUE(),"Senior (60+)")</f>
        <v>Young Adult (18-39)</v>
      </c>
      <c r="Z3552" s="27" t="n">
        <f aca="false">ROUND(G3552-E3552,0)</f>
        <v>3</v>
      </c>
      <c r="AA3552" s="27" t="n">
        <f aca="false">L3552+M3552</f>
        <v>146</v>
      </c>
      <c r="AB3552" s="27" t="n">
        <f aca="false">IFERROR(ROUND(Q3552/AA3552,2),0)</f>
        <v>30.42</v>
      </c>
      <c r="AC3552" s="27" t="str">
        <f aca="false">IF(AND(K3552="Critical",N3552="No"),"URGENT - No Bed","Normal")</f>
        <v>Normal</v>
      </c>
      <c r="AD3552" s="33" t="n">
        <f aca="false">INDEX(Lookup_Tables!$B$3:$B$12,MATCH(H3552,Lookup_Tables!$A$3:$A$12,0))</f>
        <v>2700000</v>
      </c>
      <c r="AE3552" s="27" t="str">
        <f aca="false">INDEX(Lookup_Tables!$C$3:$C$12,MATCH(H3552,Lookup_Tables!$A$3:$A$12,0))</f>
        <v>Dr. Vikram Singh</v>
      </c>
      <c r="AF3552" s="27" t="str">
        <f aca="false">IFERROR(INDEX(Lookup_Tables!$F$16:$F$45,MATCH(I3552,Lookup_Tables!$E$16:$E$45,0)),"N/A")</f>
        <v>EMP227</v>
      </c>
      <c r="AG3552" s="27" t="n">
        <f aca="false">_xlfn.IFS(R3552="Recovered",4,R3552="Referred",3,R3552="Admitted",2,R3552="Deceased",1,TRUE(),0)</f>
        <v>2</v>
      </c>
      <c r="AH3552" s="27" t="str">
        <f aca="false">IF(T3552&gt;=4,"Satisfied",IF(T3552&gt;=3,"Neutral","Needs Improvement"))</f>
        <v>Neutral</v>
      </c>
    </row>
    <row r="3553" customFormat="false" ht="15" hidden="false" customHeight="false" outlineLevel="0" collapsed="false">
      <c r="A3553" s="30" t="s">
        <v>5132</v>
      </c>
      <c r="B3553" s="30" t="s">
        <v>3558</v>
      </c>
      <c r="C3553" s="30" t="n">
        <v>44</v>
      </c>
      <c r="D3553" s="30" t="s">
        <v>121</v>
      </c>
      <c r="E3553" s="31" t="n">
        <v>45458</v>
      </c>
      <c r="F3553" s="30" t="s">
        <v>826</v>
      </c>
      <c r="G3553" s="31" t="n">
        <v>45459</v>
      </c>
      <c r="H3553" s="30" t="s">
        <v>242</v>
      </c>
      <c r="I3553" s="30" t="s">
        <v>315</v>
      </c>
      <c r="J3553" s="30" t="s">
        <v>316</v>
      </c>
      <c r="K3553" s="30" t="s">
        <v>138</v>
      </c>
      <c r="L3553" s="30" t="n">
        <v>87</v>
      </c>
      <c r="M3553" s="30" t="n">
        <v>32</v>
      </c>
      <c r="N3553" s="30" t="s">
        <v>127</v>
      </c>
      <c r="O3553" s="30" t="s">
        <v>139</v>
      </c>
      <c r="P3553" s="30" t="s">
        <v>140</v>
      </c>
      <c r="Q3553" s="32" t="n">
        <v>2639.6</v>
      </c>
      <c r="R3553" s="30" t="s">
        <v>130</v>
      </c>
      <c r="S3553" s="30" t="s">
        <v>131</v>
      </c>
      <c r="T3553" s="30" t="n">
        <v>4</v>
      </c>
      <c r="U3553" s="30" t="n">
        <f aca="false">YEAR(E3553)</f>
        <v>2024</v>
      </c>
      <c r="V3553" s="30" t="str">
        <f aca="false">TEXT(E3553,"MMM-YYYY")</f>
        <v>Jun-2024</v>
      </c>
      <c r="W3553" s="30" t="n">
        <f aca="false">MONTH(E3553)</f>
        <v>6</v>
      </c>
      <c r="X3553" s="30" t="str">
        <f aca="false">TEXT(WEEKDAY(E3553,2),"0")&amp;" - "&amp;TEXT(E3553,"dddd")</f>
        <v>6 - Saturday</v>
      </c>
      <c r="Y3553" s="30" t="str">
        <f aca="false">_xlfn.IFS(C3553&lt;18,"Child (0-17)",C3553&lt;40,"Young Adult (18-39)",C3553&lt;60,"Adult (40-59)",TRUE(),"Senior (60+)")</f>
        <v>Adult (40-59)</v>
      </c>
      <c r="Z3553" s="30" t="n">
        <f aca="false">ROUND(G3553-E3553,0)</f>
        <v>1</v>
      </c>
      <c r="AA3553" s="30" t="n">
        <f aca="false">L3553+M3553</f>
        <v>119</v>
      </c>
      <c r="AB3553" s="30" t="n">
        <f aca="false">IFERROR(ROUND(Q3553/AA3553,2),0)</f>
        <v>22.18</v>
      </c>
      <c r="AC3553" s="30" t="str">
        <f aca="false">IF(AND(K3553="Critical",N3553="No"),"URGENT - No Bed","Normal")</f>
        <v>Normal</v>
      </c>
      <c r="AD3553" s="34" t="n">
        <f aca="false">INDEX(Lookup_Tables!$B$3:$B$12,MATCH(H3553,Lookup_Tables!$A$3:$A$12,0))</f>
        <v>3000000</v>
      </c>
      <c r="AE3553" s="30" t="str">
        <f aca="false">INDEX(Lookup_Tables!$C$3:$C$12,MATCH(H3553,Lookup_Tables!$A$3:$A$12,0))</f>
        <v>Dr. Pooja Iyer</v>
      </c>
      <c r="AF3553" s="30" t="str">
        <f aca="false">IFERROR(INDEX(Lookup_Tables!$F$16:$F$45,MATCH(I3553,Lookup_Tables!$E$16:$E$45,0)),"N/A")</f>
        <v>EMP213</v>
      </c>
      <c r="AG3553" s="30" t="n">
        <f aca="false">_xlfn.IFS(R3553="Recovered",4,R3553="Referred",3,R3553="Admitted",2,R3553="Deceased",1,TRUE(),0)</f>
        <v>4</v>
      </c>
      <c r="AH3553" s="30" t="str">
        <f aca="false">IF(T3553&gt;=4,"Satisfied",IF(T3553&gt;=3,"Neutral","Needs Improvement"))</f>
        <v>Satisfied</v>
      </c>
    </row>
    <row r="3554" customFormat="false" ht="15" hidden="false" customHeight="false" outlineLevel="0" collapsed="false">
      <c r="A3554" s="27" t="s">
        <v>5739</v>
      </c>
      <c r="B3554" s="27" t="s">
        <v>2854</v>
      </c>
      <c r="C3554" s="27" t="n">
        <v>54</v>
      </c>
      <c r="D3554" s="27" t="s">
        <v>181</v>
      </c>
      <c r="E3554" s="28" t="n">
        <v>45590</v>
      </c>
      <c r="F3554" s="27" t="s">
        <v>898</v>
      </c>
      <c r="G3554" s="28" t="n">
        <v>45591</v>
      </c>
      <c r="H3554" s="27" t="s">
        <v>242</v>
      </c>
      <c r="I3554" s="27" t="s">
        <v>466</v>
      </c>
      <c r="J3554" s="27" t="s">
        <v>316</v>
      </c>
      <c r="K3554" s="27" t="s">
        <v>156</v>
      </c>
      <c r="L3554" s="27" t="n">
        <v>59</v>
      </c>
      <c r="M3554" s="27" t="n">
        <v>77</v>
      </c>
      <c r="N3554" s="27" t="s">
        <v>127</v>
      </c>
      <c r="O3554" s="27" t="s">
        <v>139</v>
      </c>
      <c r="P3554" s="27" t="s">
        <v>129</v>
      </c>
      <c r="Q3554" s="29" t="n">
        <v>5130.99</v>
      </c>
      <c r="R3554" s="27" t="s">
        <v>130</v>
      </c>
      <c r="S3554" s="27" t="s">
        <v>164</v>
      </c>
      <c r="T3554" s="27" t="n">
        <v>4</v>
      </c>
      <c r="U3554" s="27" t="n">
        <f aca="false">YEAR(E3554)</f>
        <v>2024</v>
      </c>
      <c r="V3554" s="27" t="str">
        <f aca="false">TEXT(E3554,"MMM-YYYY")</f>
        <v>Oct-2024</v>
      </c>
      <c r="W3554" s="27" t="n">
        <f aca="false">MONTH(E3554)</f>
        <v>10</v>
      </c>
      <c r="X3554" s="27" t="str">
        <f aca="false">TEXT(WEEKDAY(E3554,2),"0")&amp;" - "&amp;TEXT(E3554,"dddd")</f>
        <v>5 - Friday</v>
      </c>
      <c r="Y3554" s="27" t="str">
        <f aca="false">_xlfn.IFS(C3554&lt;18,"Child (0-17)",C3554&lt;40,"Young Adult (18-39)",C3554&lt;60,"Adult (40-59)",TRUE(),"Senior (60+)")</f>
        <v>Adult (40-59)</v>
      </c>
      <c r="Z3554" s="27" t="n">
        <f aca="false">ROUND(G3554-E3554,0)</f>
        <v>1</v>
      </c>
      <c r="AA3554" s="27" t="n">
        <f aca="false">L3554+M3554</f>
        <v>136</v>
      </c>
      <c r="AB3554" s="27" t="n">
        <f aca="false">IFERROR(ROUND(Q3554/AA3554,2),0)</f>
        <v>37.73</v>
      </c>
      <c r="AC3554" s="27" t="str">
        <f aca="false">IF(AND(K3554="Critical",N3554="No"),"URGENT - No Bed","Normal")</f>
        <v>Normal</v>
      </c>
      <c r="AD3554" s="33" t="n">
        <f aca="false">INDEX(Lookup_Tables!$B$3:$B$12,MATCH(H3554,Lookup_Tables!$A$3:$A$12,0))</f>
        <v>3000000</v>
      </c>
      <c r="AE3554" s="27" t="str">
        <f aca="false">INDEX(Lookup_Tables!$C$3:$C$12,MATCH(H3554,Lookup_Tables!$A$3:$A$12,0))</f>
        <v>Dr. Pooja Iyer</v>
      </c>
      <c r="AF3554" s="27" t="str">
        <f aca="false">IFERROR(INDEX(Lookup_Tables!$F$16:$F$45,MATCH(I3554,Lookup_Tables!$E$16:$E$45,0)),"N/A")</f>
        <v>EMP212</v>
      </c>
      <c r="AG3554" s="27" t="n">
        <f aca="false">_xlfn.IFS(R3554="Recovered",4,R3554="Referred",3,R3554="Admitted",2,R3554="Deceased",1,TRUE(),0)</f>
        <v>4</v>
      </c>
      <c r="AH3554" s="27" t="str">
        <f aca="false">IF(T3554&gt;=4,"Satisfied",IF(T3554&gt;=3,"Neutral","Needs Improvement"))</f>
        <v>Satisfied</v>
      </c>
    </row>
    <row r="3555" customFormat="false" ht="15" hidden="false" customHeight="false" outlineLevel="0" collapsed="false">
      <c r="A3555" s="30" t="s">
        <v>1996</v>
      </c>
      <c r="B3555" s="30" t="s">
        <v>632</v>
      </c>
      <c r="C3555" s="30" t="n">
        <v>3</v>
      </c>
      <c r="D3555" s="30" t="s">
        <v>181</v>
      </c>
      <c r="E3555" s="31" t="n">
        <v>45383</v>
      </c>
      <c r="F3555" s="30" t="s">
        <v>1257</v>
      </c>
      <c r="G3555" s="31" t="n">
        <v>45383</v>
      </c>
      <c r="H3555" s="30" t="s">
        <v>135</v>
      </c>
      <c r="I3555" s="30" t="s">
        <v>251</v>
      </c>
      <c r="J3555" s="30" t="s">
        <v>252</v>
      </c>
      <c r="K3555" s="30" t="s">
        <v>138</v>
      </c>
      <c r="L3555" s="30" t="n">
        <v>78</v>
      </c>
      <c r="M3555" s="30" t="n">
        <v>34</v>
      </c>
      <c r="N3555" s="30" t="s">
        <v>127</v>
      </c>
      <c r="O3555" s="30" t="s">
        <v>139</v>
      </c>
      <c r="P3555" s="30" t="s">
        <v>129</v>
      </c>
      <c r="Q3555" s="32" t="n">
        <v>1607.56</v>
      </c>
      <c r="R3555" s="30" t="s">
        <v>130</v>
      </c>
      <c r="S3555" s="30" t="s">
        <v>223</v>
      </c>
      <c r="T3555" s="30" t="n">
        <v>4</v>
      </c>
      <c r="U3555" s="30" t="n">
        <f aca="false">YEAR(E3555)</f>
        <v>2024</v>
      </c>
      <c r="V3555" s="30" t="str">
        <f aca="false">TEXT(E3555,"MMM-YYYY")</f>
        <v>Apr-2024</v>
      </c>
      <c r="W3555" s="30" t="n">
        <f aca="false">MONTH(E3555)</f>
        <v>4</v>
      </c>
      <c r="X3555" s="30" t="str">
        <f aca="false">TEXT(WEEKDAY(E3555,2),"0")&amp;" - "&amp;TEXT(E3555,"dddd")</f>
        <v>1 - Monday</v>
      </c>
      <c r="Y3555" s="30" t="str">
        <f aca="false">_xlfn.IFS(C3555&lt;18,"Child (0-17)",C3555&lt;40,"Young Adult (18-39)",C3555&lt;60,"Adult (40-59)",TRUE(),"Senior (60+)")</f>
        <v>Child (0-17)</v>
      </c>
      <c r="Z3555" s="30" t="n">
        <f aca="false">ROUND(G3555-E3555,0)</f>
        <v>0</v>
      </c>
      <c r="AA3555" s="30" t="n">
        <f aca="false">L3555+M3555</f>
        <v>112</v>
      </c>
      <c r="AB3555" s="30" t="n">
        <f aca="false">IFERROR(ROUND(Q3555/AA3555,2),0)</f>
        <v>14.35</v>
      </c>
      <c r="AC3555" s="30" t="str">
        <f aca="false">IF(AND(K3555="Critical",N3555="No"),"URGENT - No Bed","Normal")</f>
        <v>Normal</v>
      </c>
      <c r="AD3555" s="34" t="n">
        <f aca="false">INDEX(Lookup_Tables!$B$3:$B$12,MATCH(H3555,Lookup_Tables!$A$3:$A$12,0))</f>
        <v>4600000</v>
      </c>
      <c r="AE3555" s="30" t="str">
        <f aca="false">INDEX(Lookup_Tables!$C$3:$C$12,MATCH(H3555,Lookup_Tables!$A$3:$A$12,0))</f>
        <v>Dr. Farhan Khan</v>
      </c>
      <c r="AF3555" s="30" t="str">
        <f aca="false">IFERROR(INDEX(Lookup_Tables!$F$16:$F$45,MATCH(I3555,Lookup_Tables!$E$16:$E$45,0)),"N/A")</f>
        <v>EMP207</v>
      </c>
      <c r="AG3555" s="30" t="n">
        <f aca="false">_xlfn.IFS(R3555="Recovered",4,R3555="Referred",3,R3555="Admitted",2,R3555="Deceased",1,TRUE(),0)</f>
        <v>4</v>
      </c>
      <c r="AH3555" s="30" t="str">
        <f aca="false">IF(T3555&gt;=4,"Satisfied",IF(T3555&gt;=3,"Neutral","Needs Improvement"))</f>
        <v>Satisfied</v>
      </c>
    </row>
    <row r="3556" customFormat="false" ht="15" hidden="false" customHeight="false" outlineLevel="0" collapsed="false">
      <c r="A3556" s="27" t="s">
        <v>5930</v>
      </c>
      <c r="B3556" s="27" t="s">
        <v>3740</v>
      </c>
      <c r="C3556" s="27" t="n">
        <v>0</v>
      </c>
      <c r="D3556" s="27" t="s">
        <v>181</v>
      </c>
      <c r="E3556" s="28" t="n">
        <v>45317</v>
      </c>
      <c r="F3556" s="27" t="s">
        <v>2856</v>
      </c>
      <c r="G3556" s="28" t="n">
        <v>45318</v>
      </c>
      <c r="H3556" s="27" t="s">
        <v>217</v>
      </c>
      <c r="I3556" s="27" t="s">
        <v>344</v>
      </c>
      <c r="J3556" s="27" t="s">
        <v>483</v>
      </c>
      <c r="K3556" s="27" t="s">
        <v>138</v>
      </c>
      <c r="L3556" s="27" t="n">
        <v>42</v>
      </c>
      <c r="M3556" s="27" t="n">
        <v>21</v>
      </c>
      <c r="N3556" s="27" t="s">
        <v>127</v>
      </c>
      <c r="O3556" s="27" t="s">
        <v>139</v>
      </c>
      <c r="P3556" s="27" t="s">
        <v>187</v>
      </c>
      <c r="Q3556" s="29" t="n">
        <v>1562.78</v>
      </c>
      <c r="R3556" s="27" t="s">
        <v>130</v>
      </c>
      <c r="S3556" s="27" t="s">
        <v>178</v>
      </c>
      <c r="T3556" s="27" t="n">
        <v>4</v>
      </c>
      <c r="U3556" s="27" t="n">
        <f aca="false">YEAR(E3556)</f>
        <v>2024</v>
      </c>
      <c r="V3556" s="27" t="str">
        <f aca="false">TEXT(E3556,"MMM-YYYY")</f>
        <v>Jan-2024</v>
      </c>
      <c r="W3556" s="27" t="n">
        <f aca="false">MONTH(E3556)</f>
        <v>1</v>
      </c>
      <c r="X3556" s="27" t="str">
        <f aca="false">TEXT(WEEKDAY(E3556,2),"0")&amp;" - "&amp;TEXT(E3556,"dddd")</f>
        <v>5 - Friday</v>
      </c>
      <c r="Y3556" s="27" t="str">
        <f aca="false">_xlfn.IFS(C3556&lt;18,"Child (0-17)",C3556&lt;40,"Young Adult (18-39)",C3556&lt;60,"Adult (40-59)",TRUE(),"Senior (60+)")</f>
        <v>Child (0-17)</v>
      </c>
      <c r="Z3556" s="27" t="n">
        <f aca="false">ROUND(G3556-E3556,0)</f>
        <v>1</v>
      </c>
      <c r="AA3556" s="27" t="n">
        <f aca="false">L3556+M3556</f>
        <v>63</v>
      </c>
      <c r="AB3556" s="27" t="n">
        <f aca="false">IFERROR(ROUND(Q3556/AA3556,2),0)</f>
        <v>24.81</v>
      </c>
      <c r="AC3556" s="27" t="str">
        <f aca="false">IF(AND(K3556="Critical",N3556="No"),"URGENT - No Bed","Normal")</f>
        <v>Normal</v>
      </c>
      <c r="AD3556" s="33" t="n">
        <f aca="false">INDEX(Lookup_Tables!$B$3:$B$12,MATCH(H3556,Lookup_Tables!$A$3:$A$12,0))</f>
        <v>4200000</v>
      </c>
      <c r="AE3556" s="27" t="str">
        <f aca="false">INDEX(Lookup_Tables!$C$3:$C$12,MATCH(H3556,Lookup_Tables!$A$3:$A$12,0))</f>
        <v>Dr. Anil Kapoor</v>
      </c>
      <c r="AF3556" s="27" t="str">
        <f aca="false">IFERROR(INDEX(Lookup_Tables!$F$16:$F$45,MATCH(I3556,Lookup_Tables!$E$16:$E$45,0)),"N/A")</f>
        <v>EMP201</v>
      </c>
      <c r="AG3556" s="27" t="n">
        <f aca="false">_xlfn.IFS(R3556="Recovered",4,R3556="Referred",3,R3556="Admitted",2,R3556="Deceased",1,TRUE(),0)</f>
        <v>4</v>
      </c>
      <c r="AH3556" s="27" t="str">
        <f aca="false">IF(T3556&gt;=4,"Satisfied",IF(T3556&gt;=3,"Neutral","Needs Improvement"))</f>
        <v>Satisfied</v>
      </c>
    </row>
    <row r="3557" customFormat="false" ht="15" hidden="false" customHeight="false" outlineLevel="0" collapsed="false">
      <c r="A3557" s="30" t="s">
        <v>2722</v>
      </c>
      <c r="B3557" s="30" t="s">
        <v>2723</v>
      </c>
      <c r="C3557" s="30" t="n">
        <v>22</v>
      </c>
      <c r="D3557" s="30" t="s">
        <v>181</v>
      </c>
      <c r="E3557" s="31" t="n">
        <v>45506</v>
      </c>
      <c r="F3557" s="30" t="s">
        <v>997</v>
      </c>
      <c r="G3557" s="31" t="n">
        <v>45507</v>
      </c>
      <c r="H3557" s="30" t="s">
        <v>161</v>
      </c>
      <c r="I3557" s="30" t="s">
        <v>538</v>
      </c>
      <c r="J3557" s="30" t="s">
        <v>426</v>
      </c>
      <c r="K3557" s="30" t="s">
        <v>138</v>
      </c>
      <c r="L3557" s="30" t="n">
        <v>69</v>
      </c>
      <c r="M3557" s="30" t="n">
        <v>19</v>
      </c>
      <c r="N3557" s="30" t="s">
        <v>127</v>
      </c>
      <c r="O3557" s="30" t="s">
        <v>149</v>
      </c>
      <c r="P3557" s="30" t="s">
        <v>129</v>
      </c>
      <c r="Q3557" s="32" t="n">
        <v>1460.57</v>
      </c>
      <c r="R3557" s="30" t="s">
        <v>130</v>
      </c>
      <c r="S3557" s="30" t="s">
        <v>164</v>
      </c>
      <c r="T3557" s="30" t="n">
        <v>4</v>
      </c>
      <c r="U3557" s="30" t="n">
        <f aca="false">YEAR(E3557)</f>
        <v>2024</v>
      </c>
      <c r="V3557" s="30" t="str">
        <f aca="false">TEXT(E3557,"MMM-YYYY")</f>
        <v>Aug-2024</v>
      </c>
      <c r="W3557" s="30" t="n">
        <f aca="false">MONTH(E3557)</f>
        <v>8</v>
      </c>
      <c r="X3557" s="30" t="str">
        <f aca="false">TEXT(WEEKDAY(E3557,2),"0")&amp;" - "&amp;TEXT(E3557,"dddd")</f>
        <v>5 - Friday</v>
      </c>
      <c r="Y3557" s="30" t="str">
        <f aca="false">_xlfn.IFS(C3557&lt;18,"Child (0-17)",C3557&lt;40,"Young Adult (18-39)",C3557&lt;60,"Adult (40-59)",TRUE(),"Senior (60+)")</f>
        <v>Young Adult (18-39)</v>
      </c>
      <c r="Z3557" s="30" t="n">
        <f aca="false">ROUND(G3557-E3557,0)</f>
        <v>1</v>
      </c>
      <c r="AA3557" s="30" t="n">
        <f aca="false">L3557+M3557</f>
        <v>88</v>
      </c>
      <c r="AB3557" s="30" t="n">
        <f aca="false">IFERROR(ROUND(Q3557/AA3557,2),0)</f>
        <v>16.6</v>
      </c>
      <c r="AC3557" s="30" t="str">
        <f aca="false">IF(AND(K3557="Critical",N3557="No"),"URGENT - No Bed","Normal")</f>
        <v>Normal</v>
      </c>
      <c r="AD3557" s="34" t="n">
        <f aca="false">INDEX(Lookup_Tables!$B$3:$B$12,MATCH(H3557,Lookup_Tables!$A$3:$A$12,0))</f>
        <v>3600000</v>
      </c>
      <c r="AE3557" s="30" t="str">
        <f aca="false">INDEX(Lookup_Tables!$C$3:$C$12,MATCH(H3557,Lookup_Tables!$A$3:$A$12,0))</f>
        <v>Dr. Sameer Joshi</v>
      </c>
      <c r="AF3557" s="30" t="str">
        <f aca="false">IFERROR(INDEX(Lookup_Tables!$F$16:$F$45,MATCH(I3557,Lookup_Tables!$E$16:$E$45,0)),"N/A")</f>
        <v>EMP221</v>
      </c>
      <c r="AG3557" s="30" t="n">
        <f aca="false">_xlfn.IFS(R3557="Recovered",4,R3557="Referred",3,R3557="Admitted",2,R3557="Deceased",1,TRUE(),0)</f>
        <v>4</v>
      </c>
      <c r="AH3557" s="30" t="str">
        <f aca="false">IF(T3557&gt;=4,"Satisfied",IF(T3557&gt;=3,"Neutral","Needs Improvement"))</f>
        <v>Satisfied</v>
      </c>
    </row>
    <row r="3558" customFormat="false" ht="15" hidden="false" customHeight="false" outlineLevel="0" collapsed="false">
      <c r="A3558" s="27" t="s">
        <v>4208</v>
      </c>
      <c r="B3558" s="27" t="s">
        <v>2987</v>
      </c>
      <c r="C3558" s="27" t="n">
        <v>68</v>
      </c>
      <c r="D3558" s="27" t="s">
        <v>121</v>
      </c>
      <c r="E3558" s="28" t="n">
        <v>45618</v>
      </c>
      <c r="F3558" s="27" t="s">
        <v>573</v>
      </c>
      <c r="G3558" s="28" t="n">
        <v>45619</v>
      </c>
      <c r="H3558" s="27" t="s">
        <v>183</v>
      </c>
      <c r="I3558" s="27" t="s">
        <v>212</v>
      </c>
      <c r="J3558" s="27" t="s">
        <v>476</v>
      </c>
      <c r="K3558" s="27" t="s">
        <v>138</v>
      </c>
      <c r="L3558" s="27" t="n">
        <v>20</v>
      </c>
      <c r="M3558" s="27" t="n">
        <v>16</v>
      </c>
      <c r="N3558" s="27" t="s">
        <v>127</v>
      </c>
      <c r="O3558" s="27" t="s">
        <v>139</v>
      </c>
      <c r="P3558" s="27" t="s">
        <v>150</v>
      </c>
      <c r="Q3558" s="29" t="n">
        <v>1453.25</v>
      </c>
      <c r="R3558" s="27" t="s">
        <v>130</v>
      </c>
      <c r="S3558" s="27" t="s">
        <v>197</v>
      </c>
      <c r="T3558" s="27" t="n">
        <v>3</v>
      </c>
      <c r="U3558" s="27" t="n">
        <f aca="false">YEAR(E3558)</f>
        <v>2024</v>
      </c>
      <c r="V3558" s="27" t="str">
        <f aca="false">TEXT(E3558,"MMM-YYYY")</f>
        <v>Nov-2024</v>
      </c>
      <c r="W3558" s="27" t="n">
        <f aca="false">MONTH(E3558)</f>
        <v>11</v>
      </c>
      <c r="X3558" s="27" t="str">
        <f aca="false">TEXT(WEEKDAY(E3558,2),"0")&amp;" - "&amp;TEXT(E3558,"dddd")</f>
        <v>5 - Friday</v>
      </c>
      <c r="Y3558" s="27" t="str">
        <f aca="false">_xlfn.IFS(C3558&lt;18,"Child (0-17)",C3558&lt;40,"Young Adult (18-39)",C3558&lt;60,"Adult (40-59)",TRUE(),"Senior (60+)")</f>
        <v>Senior (60+)</v>
      </c>
      <c r="Z3558" s="27" t="n">
        <f aca="false">ROUND(G3558-E3558,0)</f>
        <v>1</v>
      </c>
      <c r="AA3558" s="27" t="n">
        <f aca="false">L3558+M3558</f>
        <v>36</v>
      </c>
      <c r="AB3558" s="27" t="n">
        <f aca="false">IFERROR(ROUND(Q3558/AA3558,2),0)</f>
        <v>40.37</v>
      </c>
      <c r="AC3558" s="27" t="str">
        <f aca="false">IF(AND(K3558="Critical",N3558="No"),"URGENT - No Bed","Normal")</f>
        <v>Normal</v>
      </c>
      <c r="AD3558" s="33" t="n">
        <f aca="false">INDEX(Lookup_Tables!$B$3:$B$12,MATCH(H3558,Lookup_Tables!$A$3:$A$12,0))</f>
        <v>3100000</v>
      </c>
      <c r="AE3558" s="27" t="str">
        <f aca="false">INDEX(Lookup_Tables!$C$3:$C$12,MATCH(H3558,Lookup_Tables!$A$3:$A$12,0))</f>
        <v>Dr. Kavita Rao</v>
      </c>
      <c r="AF3558" s="27" t="str">
        <f aca="false">IFERROR(INDEX(Lookup_Tables!$F$16:$F$45,MATCH(I3558,Lookup_Tables!$E$16:$E$45,0)),"N/A")</f>
        <v>EMP225</v>
      </c>
      <c r="AG3558" s="27" t="n">
        <f aca="false">_xlfn.IFS(R3558="Recovered",4,R3558="Referred",3,R3558="Admitted",2,R3558="Deceased",1,TRUE(),0)</f>
        <v>4</v>
      </c>
      <c r="AH3558" s="27" t="str">
        <f aca="false">IF(T3558&gt;=4,"Satisfied",IF(T3558&gt;=3,"Neutral","Needs Improvement"))</f>
        <v>Neutral</v>
      </c>
    </row>
    <row r="3559" customFormat="false" ht="15" hidden="false" customHeight="false" outlineLevel="0" collapsed="false">
      <c r="A3559" s="30" t="s">
        <v>4385</v>
      </c>
      <c r="B3559" s="30" t="s">
        <v>4351</v>
      </c>
      <c r="C3559" s="30" t="n">
        <v>63</v>
      </c>
      <c r="D3559" s="30" t="s">
        <v>181</v>
      </c>
      <c r="E3559" s="31" t="n">
        <v>45623</v>
      </c>
      <c r="F3559" s="30" t="s">
        <v>314</v>
      </c>
      <c r="G3559" s="31" t="n">
        <v>45626</v>
      </c>
      <c r="H3559" s="30" t="s">
        <v>236</v>
      </c>
      <c r="I3559" s="30" t="s">
        <v>237</v>
      </c>
      <c r="J3559" s="30" t="s">
        <v>455</v>
      </c>
      <c r="K3559" s="30" t="s">
        <v>156</v>
      </c>
      <c r="L3559" s="30" t="n">
        <v>75</v>
      </c>
      <c r="M3559" s="30" t="n">
        <v>32</v>
      </c>
      <c r="N3559" s="30" t="s">
        <v>127</v>
      </c>
      <c r="O3559" s="30" t="s">
        <v>139</v>
      </c>
      <c r="P3559" s="30" t="s">
        <v>140</v>
      </c>
      <c r="Q3559" s="32" t="n">
        <v>3619.02</v>
      </c>
      <c r="R3559" s="30" t="s">
        <v>130</v>
      </c>
      <c r="S3559" s="30" t="s">
        <v>141</v>
      </c>
      <c r="T3559" s="30" t="n">
        <v>4</v>
      </c>
      <c r="U3559" s="30" t="n">
        <f aca="false">YEAR(E3559)</f>
        <v>2024</v>
      </c>
      <c r="V3559" s="30" t="str">
        <f aca="false">TEXT(E3559,"MMM-YYYY")</f>
        <v>Nov-2024</v>
      </c>
      <c r="W3559" s="30" t="n">
        <f aca="false">MONTH(E3559)</f>
        <v>11</v>
      </c>
      <c r="X3559" s="30" t="str">
        <f aca="false">TEXT(WEEKDAY(E3559,2),"0")&amp;" - "&amp;TEXT(E3559,"dddd")</f>
        <v>3 - Wednesday</v>
      </c>
      <c r="Y3559" s="30" t="str">
        <f aca="false">_xlfn.IFS(C3559&lt;18,"Child (0-17)",C3559&lt;40,"Young Adult (18-39)",C3559&lt;60,"Adult (40-59)",TRUE(),"Senior (60+)")</f>
        <v>Senior (60+)</v>
      </c>
      <c r="Z3559" s="30" t="n">
        <f aca="false">ROUND(G3559-E3559,0)</f>
        <v>3</v>
      </c>
      <c r="AA3559" s="30" t="n">
        <f aca="false">L3559+M3559</f>
        <v>107</v>
      </c>
      <c r="AB3559" s="30" t="n">
        <f aca="false">IFERROR(ROUND(Q3559/AA3559,2),0)</f>
        <v>33.82</v>
      </c>
      <c r="AC3559" s="30" t="str">
        <f aca="false">IF(AND(K3559="Critical",N3559="No"),"URGENT - No Bed","Normal")</f>
        <v>Normal</v>
      </c>
      <c r="AD3559" s="34" t="n">
        <f aca="false">INDEX(Lookup_Tables!$B$3:$B$12,MATCH(H3559,Lookup_Tables!$A$3:$A$12,0))</f>
        <v>3900000</v>
      </c>
      <c r="AE3559" s="30" t="str">
        <f aca="false">INDEX(Lookup_Tables!$C$3:$C$12,MATCH(H3559,Lookup_Tables!$A$3:$A$12,0))</f>
        <v>Dr. Rina Mehta</v>
      </c>
      <c r="AF3559" s="30" t="str">
        <f aca="false">IFERROR(INDEX(Lookup_Tables!$F$16:$F$45,MATCH(I3559,Lookup_Tables!$E$16:$E$45,0)),"N/A")</f>
        <v>EMP215</v>
      </c>
      <c r="AG3559" s="30" t="n">
        <f aca="false">_xlfn.IFS(R3559="Recovered",4,R3559="Referred",3,R3559="Admitted",2,R3559="Deceased",1,TRUE(),0)</f>
        <v>4</v>
      </c>
      <c r="AH3559" s="30" t="str">
        <f aca="false">IF(T3559&gt;=4,"Satisfied",IF(T3559&gt;=3,"Neutral","Needs Improvement"))</f>
        <v>Satisfied</v>
      </c>
    </row>
    <row r="3560" customFormat="false" ht="15" hidden="false" customHeight="false" outlineLevel="0" collapsed="false">
      <c r="A3560" s="27" t="s">
        <v>2077</v>
      </c>
      <c r="B3560" s="27" t="s">
        <v>420</v>
      </c>
      <c r="C3560" s="27" t="n">
        <v>77</v>
      </c>
      <c r="D3560" s="27" t="s">
        <v>121</v>
      </c>
      <c r="E3560" s="28" t="n">
        <v>45510</v>
      </c>
      <c r="F3560" s="27" t="s">
        <v>190</v>
      </c>
      <c r="G3560" s="28" t="n">
        <v>45513</v>
      </c>
      <c r="H3560" s="27" t="s">
        <v>123</v>
      </c>
      <c r="I3560" s="27" t="s">
        <v>124</v>
      </c>
      <c r="J3560" s="27" t="s">
        <v>508</v>
      </c>
      <c r="K3560" s="27" t="s">
        <v>156</v>
      </c>
      <c r="L3560" s="27" t="n">
        <v>39</v>
      </c>
      <c r="M3560" s="27" t="n">
        <v>54</v>
      </c>
      <c r="N3560" s="27" t="s">
        <v>186</v>
      </c>
      <c r="O3560" s="27" t="s">
        <v>139</v>
      </c>
      <c r="P3560" s="27" t="s">
        <v>129</v>
      </c>
      <c r="Q3560" s="29" t="n">
        <v>3287.37</v>
      </c>
      <c r="R3560" s="27" t="s">
        <v>130</v>
      </c>
      <c r="S3560" s="27" t="s">
        <v>335</v>
      </c>
      <c r="T3560" s="27" t="n">
        <v>4</v>
      </c>
      <c r="U3560" s="27" t="n">
        <f aca="false">YEAR(E3560)</f>
        <v>2024</v>
      </c>
      <c r="V3560" s="27" t="str">
        <f aca="false">TEXT(E3560,"MMM-YYYY")</f>
        <v>Aug-2024</v>
      </c>
      <c r="W3560" s="27" t="n">
        <f aca="false">MONTH(E3560)</f>
        <v>8</v>
      </c>
      <c r="X3560" s="27" t="str">
        <f aca="false">TEXT(WEEKDAY(E3560,2),"0")&amp;" - "&amp;TEXT(E3560,"dddd")</f>
        <v>2 - Tuesday</v>
      </c>
      <c r="Y3560" s="27" t="str">
        <f aca="false">_xlfn.IFS(C3560&lt;18,"Child (0-17)",C3560&lt;40,"Young Adult (18-39)",C3560&lt;60,"Adult (40-59)",TRUE(),"Senior (60+)")</f>
        <v>Senior (60+)</v>
      </c>
      <c r="Z3560" s="27" t="n">
        <f aca="false">ROUND(G3560-E3560,0)</f>
        <v>3</v>
      </c>
      <c r="AA3560" s="27" t="n">
        <f aca="false">L3560+M3560</f>
        <v>93</v>
      </c>
      <c r="AB3560" s="27" t="n">
        <f aca="false">IFERROR(ROUND(Q3560/AA3560,2),0)</f>
        <v>35.35</v>
      </c>
      <c r="AC3560" s="27" t="str">
        <f aca="false">IF(AND(K3560="Critical",N3560="No"),"URGENT - No Bed","Normal")</f>
        <v>Normal</v>
      </c>
      <c r="AD3560" s="33" t="n">
        <f aca="false">INDEX(Lookup_Tables!$B$3:$B$12,MATCH(H3560,Lookup_Tables!$A$3:$A$12,0))</f>
        <v>2200000</v>
      </c>
      <c r="AE3560" s="27" t="str">
        <f aca="false">INDEX(Lookup_Tables!$C$3:$C$12,MATCH(H3560,Lookup_Tables!$A$3:$A$12,0))</f>
        <v>Dr. Rohan Das</v>
      </c>
      <c r="AF3560" s="27" t="str">
        <f aca="false">IFERROR(INDEX(Lookup_Tables!$F$16:$F$45,MATCH(I3560,Lookup_Tables!$E$16:$E$45,0)),"N/A")</f>
        <v>EMP205</v>
      </c>
      <c r="AG3560" s="27" t="n">
        <f aca="false">_xlfn.IFS(R3560="Recovered",4,R3560="Referred",3,R3560="Admitted",2,R3560="Deceased",1,TRUE(),0)</f>
        <v>4</v>
      </c>
      <c r="AH3560" s="27" t="str">
        <f aca="false">IF(T3560&gt;=4,"Satisfied",IF(T3560&gt;=3,"Neutral","Needs Improvement"))</f>
        <v>Satisfied</v>
      </c>
    </row>
    <row r="3561" customFormat="false" ht="15" hidden="false" customHeight="false" outlineLevel="0" collapsed="false">
      <c r="A3561" s="30" t="s">
        <v>3309</v>
      </c>
      <c r="B3561" s="30" t="s">
        <v>3068</v>
      </c>
      <c r="C3561" s="30" t="n">
        <v>25</v>
      </c>
      <c r="D3561" s="30" t="s">
        <v>181</v>
      </c>
      <c r="E3561" s="31" t="n">
        <v>45296</v>
      </c>
      <c r="F3561" s="30" t="s">
        <v>771</v>
      </c>
      <c r="G3561" s="31" t="n">
        <v>45296</v>
      </c>
      <c r="H3561" s="30" t="s">
        <v>206</v>
      </c>
      <c r="I3561" s="30" t="s">
        <v>232</v>
      </c>
      <c r="J3561" s="30" t="s">
        <v>469</v>
      </c>
      <c r="K3561" s="30" t="s">
        <v>138</v>
      </c>
      <c r="L3561" s="30" t="n">
        <v>84</v>
      </c>
      <c r="M3561" s="30" t="n">
        <v>33</v>
      </c>
      <c r="N3561" s="30" t="s">
        <v>186</v>
      </c>
      <c r="O3561" s="30" t="s">
        <v>128</v>
      </c>
      <c r="P3561" s="30" t="s">
        <v>150</v>
      </c>
      <c r="Q3561" s="32" t="n">
        <v>2627.14</v>
      </c>
      <c r="R3561" s="30" t="s">
        <v>130</v>
      </c>
      <c r="S3561" s="30" t="s">
        <v>192</v>
      </c>
      <c r="T3561" s="30" t="n">
        <v>5</v>
      </c>
      <c r="U3561" s="30" t="n">
        <f aca="false">YEAR(E3561)</f>
        <v>2024</v>
      </c>
      <c r="V3561" s="30" t="str">
        <f aca="false">TEXT(E3561,"MMM-YYYY")</f>
        <v>Jan-2024</v>
      </c>
      <c r="W3561" s="30" t="n">
        <f aca="false">MONTH(E3561)</f>
        <v>1</v>
      </c>
      <c r="X3561" s="30" t="str">
        <f aca="false">TEXT(WEEKDAY(E3561,2),"0")&amp;" - "&amp;TEXT(E3561,"dddd")</f>
        <v>5 - Friday</v>
      </c>
      <c r="Y3561" s="30" t="str">
        <f aca="false">_xlfn.IFS(C3561&lt;18,"Child (0-17)",C3561&lt;40,"Young Adult (18-39)",C3561&lt;60,"Adult (40-59)",TRUE(),"Senior (60+)")</f>
        <v>Young Adult (18-39)</v>
      </c>
      <c r="Z3561" s="30" t="n">
        <f aca="false">ROUND(G3561-E3561,0)</f>
        <v>0</v>
      </c>
      <c r="AA3561" s="30" t="n">
        <f aca="false">L3561+M3561</f>
        <v>117</v>
      </c>
      <c r="AB3561" s="30" t="n">
        <f aca="false">IFERROR(ROUND(Q3561/AA3561,2),0)</f>
        <v>22.45</v>
      </c>
      <c r="AC3561" s="30" t="str">
        <f aca="false">IF(AND(K3561="Critical",N3561="No"),"URGENT - No Bed","Normal")</f>
        <v>Normal</v>
      </c>
      <c r="AD3561" s="34" t="n">
        <f aca="false">INDEX(Lookup_Tables!$B$3:$B$12,MATCH(H3561,Lookup_Tables!$A$3:$A$12,0))</f>
        <v>2800000</v>
      </c>
      <c r="AE3561" s="30" t="str">
        <f aca="false">INDEX(Lookup_Tables!$C$3:$C$12,MATCH(H3561,Lookup_Tables!$A$3:$A$12,0))</f>
        <v>Dr. Suresh Nair</v>
      </c>
      <c r="AF3561" s="30" t="str">
        <f aca="false">IFERROR(INDEX(Lookup_Tables!$F$16:$F$45,MATCH(I3561,Lookup_Tables!$E$16:$E$45,0)),"N/A")</f>
        <v>EMP210</v>
      </c>
      <c r="AG3561" s="30" t="n">
        <f aca="false">_xlfn.IFS(R3561="Recovered",4,R3561="Referred",3,R3561="Admitted",2,R3561="Deceased",1,TRUE(),0)</f>
        <v>4</v>
      </c>
      <c r="AH3561" s="30" t="str">
        <f aca="false">IF(T3561&gt;=4,"Satisfied",IF(T3561&gt;=3,"Neutral","Needs Improvement"))</f>
        <v>Satisfied</v>
      </c>
    </row>
    <row r="3562" customFormat="false" ht="15" hidden="false" customHeight="false" outlineLevel="0" collapsed="false">
      <c r="A3562" s="27" t="s">
        <v>5918</v>
      </c>
      <c r="B3562" s="27" t="s">
        <v>4859</v>
      </c>
      <c r="C3562" s="27" t="n">
        <v>33</v>
      </c>
      <c r="D3562" s="27" t="s">
        <v>144</v>
      </c>
      <c r="E3562" s="28" t="n">
        <v>45620</v>
      </c>
      <c r="F3562" s="27" t="s">
        <v>1220</v>
      </c>
      <c r="G3562" s="28" t="n">
        <v>45629</v>
      </c>
      <c r="H3562" s="27" t="s">
        <v>217</v>
      </c>
      <c r="I3562" s="27" t="s">
        <v>344</v>
      </c>
      <c r="J3562" s="27" t="s">
        <v>483</v>
      </c>
      <c r="K3562" s="27" t="s">
        <v>202</v>
      </c>
      <c r="L3562" s="27" t="n">
        <v>16</v>
      </c>
      <c r="M3562" s="27" t="n">
        <v>197</v>
      </c>
      <c r="N3562" s="27" t="s">
        <v>186</v>
      </c>
      <c r="O3562" s="27" t="s">
        <v>128</v>
      </c>
      <c r="P3562" s="27" t="s">
        <v>140</v>
      </c>
      <c r="Q3562" s="29" t="n">
        <v>18202.35</v>
      </c>
      <c r="R3562" s="27" t="s">
        <v>268</v>
      </c>
      <c r="S3562" s="27" t="s">
        <v>141</v>
      </c>
      <c r="T3562" s="27" t="n">
        <v>2</v>
      </c>
      <c r="U3562" s="27" t="n">
        <f aca="false">YEAR(E3562)</f>
        <v>2024</v>
      </c>
      <c r="V3562" s="27" t="str">
        <f aca="false">TEXT(E3562,"MMM-YYYY")</f>
        <v>Nov-2024</v>
      </c>
      <c r="W3562" s="27" t="n">
        <f aca="false">MONTH(E3562)</f>
        <v>11</v>
      </c>
      <c r="X3562" s="27" t="str">
        <f aca="false">TEXT(WEEKDAY(E3562,2),"0")&amp;" - "&amp;TEXT(E3562,"dddd")</f>
        <v>7 - Sunday</v>
      </c>
      <c r="Y3562" s="27" t="str">
        <f aca="false">_xlfn.IFS(C3562&lt;18,"Child (0-17)",C3562&lt;40,"Young Adult (18-39)",C3562&lt;60,"Adult (40-59)",TRUE(),"Senior (60+)")</f>
        <v>Young Adult (18-39)</v>
      </c>
      <c r="Z3562" s="27" t="n">
        <f aca="false">ROUND(G3562-E3562,0)</f>
        <v>9</v>
      </c>
      <c r="AA3562" s="27" t="n">
        <f aca="false">L3562+M3562</f>
        <v>213</v>
      </c>
      <c r="AB3562" s="27" t="n">
        <f aca="false">IFERROR(ROUND(Q3562/AA3562,2),0)</f>
        <v>85.46</v>
      </c>
      <c r="AC3562" s="27" t="str">
        <f aca="false">IF(AND(K3562="Critical",N3562="No"),"URGENT - No Bed","Normal")</f>
        <v>Normal</v>
      </c>
      <c r="AD3562" s="33" t="n">
        <f aca="false">INDEX(Lookup_Tables!$B$3:$B$12,MATCH(H3562,Lookup_Tables!$A$3:$A$12,0))</f>
        <v>4200000</v>
      </c>
      <c r="AE3562" s="27" t="str">
        <f aca="false">INDEX(Lookup_Tables!$C$3:$C$12,MATCH(H3562,Lookup_Tables!$A$3:$A$12,0))</f>
        <v>Dr. Anil Kapoor</v>
      </c>
      <c r="AF3562" s="27" t="str">
        <f aca="false">IFERROR(INDEX(Lookup_Tables!$F$16:$F$45,MATCH(I3562,Lookup_Tables!$E$16:$E$45,0)),"N/A")</f>
        <v>EMP201</v>
      </c>
      <c r="AG3562" s="27" t="n">
        <f aca="false">_xlfn.IFS(R3562="Recovered",4,R3562="Referred",3,R3562="Admitted",2,R3562="Deceased",1,TRUE(),0)</f>
        <v>3</v>
      </c>
      <c r="AH3562" s="27" t="str">
        <f aca="false">IF(T3562&gt;=4,"Satisfied",IF(T3562&gt;=3,"Neutral","Needs Improvement"))</f>
        <v>Needs Improvement</v>
      </c>
    </row>
    <row r="3563" customFormat="false" ht="15" hidden="false" customHeight="false" outlineLevel="0" collapsed="false">
      <c r="A3563" s="30" t="s">
        <v>2245</v>
      </c>
      <c r="B3563" s="30" t="s">
        <v>2246</v>
      </c>
      <c r="C3563" s="30" t="n">
        <v>32</v>
      </c>
      <c r="D3563" s="30" t="s">
        <v>181</v>
      </c>
      <c r="E3563" s="31" t="n">
        <v>45379</v>
      </c>
      <c r="F3563" s="30" t="s">
        <v>1660</v>
      </c>
      <c r="G3563" s="31" t="n">
        <v>45379</v>
      </c>
      <c r="H3563" s="30" t="s">
        <v>217</v>
      </c>
      <c r="I3563" s="30" t="s">
        <v>282</v>
      </c>
      <c r="J3563" s="30" t="s">
        <v>283</v>
      </c>
      <c r="K3563" s="30" t="s">
        <v>138</v>
      </c>
      <c r="L3563" s="30" t="n">
        <v>42</v>
      </c>
      <c r="M3563" s="30" t="n">
        <v>36</v>
      </c>
      <c r="N3563" s="30" t="s">
        <v>127</v>
      </c>
      <c r="O3563" s="30" t="s">
        <v>171</v>
      </c>
      <c r="P3563" s="30" t="s">
        <v>129</v>
      </c>
      <c r="Q3563" s="32" t="n">
        <v>1006.79</v>
      </c>
      <c r="R3563" s="30" t="s">
        <v>130</v>
      </c>
      <c r="S3563" s="30" t="s">
        <v>151</v>
      </c>
      <c r="T3563" s="30" t="n">
        <v>4</v>
      </c>
      <c r="U3563" s="30" t="n">
        <f aca="false">YEAR(E3563)</f>
        <v>2024</v>
      </c>
      <c r="V3563" s="30" t="str">
        <f aca="false">TEXT(E3563,"MMM-YYYY")</f>
        <v>Mar-2024</v>
      </c>
      <c r="W3563" s="30" t="n">
        <f aca="false">MONTH(E3563)</f>
        <v>3</v>
      </c>
      <c r="X3563" s="30" t="str">
        <f aca="false">TEXT(WEEKDAY(E3563,2),"0")&amp;" - "&amp;TEXT(E3563,"dddd")</f>
        <v>4 - Thursday</v>
      </c>
      <c r="Y3563" s="30" t="str">
        <f aca="false">_xlfn.IFS(C3563&lt;18,"Child (0-17)",C3563&lt;40,"Young Adult (18-39)",C3563&lt;60,"Adult (40-59)",TRUE(),"Senior (60+)")</f>
        <v>Young Adult (18-39)</v>
      </c>
      <c r="Z3563" s="30" t="n">
        <f aca="false">ROUND(G3563-E3563,0)</f>
        <v>0</v>
      </c>
      <c r="AA3563" s="30" t="n">
        <f aca="false">L3563+M3563</f>
        <v>78</v>
      </c>
      <c r="AB3563" s="30" t="n">
        <f aca="false">IFERROR(ROUND(Q3563/AA3563,2),0)</f>
        <v>12.91</v>
      </c>
      <c r="AC3563" s="30" t="str">
        <f aca="false">IF(AND(K3563="Critical",N3563="No"),"URGENT - No Bed","Normal")</f>
        <v>Normal</v>
      </c>
      <c r="AD3563" s="34" t="n">
        <f aca="false">INDEX(Lookup_Tables!$B$3:$B$12,MATCH(H3563,Lookup_Tables!$A$3:$A$12,0))</f>
        <v>4200000</v>
      </c>
      <c r="AE3563" s="30" t="str">
        <f aca="false">INDEX(Lookup_Tables!$C$3:$C$12,MATCH(H3563,Lookup_Tables!$A$3:$A$12,0))</f>
        <v>Dr. Anil Kapoor</v>
      </c>
      <c r="AF3563" s="30" t="str">
        <f aca="false">IFERROR(INDEX(Lookup_Tables!$F$16:$F$45,MATCH(I3563,Lookup_Tables!$E$16:$E$45,0)),"N/A")</f>
        <v>EMP200</v>
      </c>
      <c r="AG3563" s="30" t="n">
        <f aca="false">_xlfn.IFS(R3563="Recovered",4,R3563="Referred",3,R3563="Admitted",2,R3563="Deceased",1,TRUE(),0)</f>
        <v>4</v>
      </c>
      <c r="AH3563" s="30" t="str">
        <f aca="false">IF(T3563&gt;=4,"Satisfied",IF(T3563&gt;=3,"Neutral","Needs Improvement"))</f>
        <v>Satisfied</v>
      </c>
    </row>
    <row r="3564" customFormat="false" ht="15" hidden="false" customHeight="false" outlineLevel="0" collapsed="false">
      <c r="A3564" s="27" t="s">
        <v>3760</v>
      </c>
      <c r="B3564" s="27" t="s">
        <v>1901</v>
      </c>
      <c r="C3564" s="27" t="n">
        <v>68</v>
      </c>
      <c r="D3564" s="27" t="s">
        <v>121</v>
      </c>
      <c r="E3564" s="28" t="n">
        <v>45476</v>
      </c>
      <c r="F3564" s="27" t="s">
        <v>1044</v>
      </c>
      <c r="G3564" s="28" t="n">
        <v>45477</v>
      </c>
      <c r="H3564" s="27" t="s">
        <v>242</v>
      </c>
      <c r="I3564" s="27" t="s">
        <v>315</v>
      </c>
      <c r="J3564" s="27" t="s">
        <v>363</v>
      </c>
      <c r="K3564" s="27" t="s">
        <v>156</v>
      </c>
      <c r="L3564" s="27" t="n">
        <v>46</v>
      </c>
      <c r="M3564" s="27" t="n">
        <v>82</v>
      </c>
      <c r="N3564" s="27" t="s">
        <v>186</v>
      </c>
      <c r="O3564" s="27" t="s">
        <v>149</v>
      </c>
      <c r="P3564" s="27" t="s">
        <v>140</v>
      </c>
      <c r="Q3564" s="29" t="n">
        <v>3624.25</v>
      </c>
      <c r="R3564" s="27" t="s">
        <v>130</v>
      </c>
      <c r="S3564" s="27" t="s">
        <v>178</v>
      </c>
      <c r="T3564" s="27" t="n">
        <v>2</v>
      </c>
      <c r="U3564" s="27" t="n">
        <f aca="false">YEAR(E3564)</f>
        <v>2024</v>
      </c>
      <c r="V3564" s="27" t="str">
        <f aca="false">TEXT(E3564,"MMM-YYYY")</f>
        <v>Jul-2024</v>
      </c>
      <c r="W3564" s="27" t="n">
        <f aca="false">MONTH(E3564)</f>
        <v>7</v>
      </c>
      <c r="X3564" s="27" t="str">
        <f aca="false">TEXT(WEEKDAY(E3564,2),"0")&amp;" - "&amp;TEXT(E3564,"dddd")</f>
        <v>3 - Wednesday</v>
      </c>
      <c r="Y3564" s="27" t="str">
        <f aca="false">_xlfn.IFS(C3564&lt;18,"Child (0-17)",C3564&lt;40,"Young Adult (18-39)",C3564&lt;60,"Adult (40-59)",TRUE(),"Senior (60+)")</f>
        <v>Senior (60+)</v>
      </c>
      <c r="Z3564" s="27" t="n">
        <f aca="false">ROUND(G3564-E3564,0)</f>
        <v>1</v>
      </c>
      <c r="AA3564" s="27" t="n">
        <f aca="false">L3564+M3564</f>
        <v>128</v>
      </c>
      <c r="AB3564" s="27" t="n">
        <f aca="false">IFERROR(ROUND(Q3564/AA3564,2),0)</f>
        <v>28.31</v>
      </c>
      <c r="AC3564" s="27" t="str">
        <f aca="false">IF(AND(K3564="Critical",N3564="No"),"URGENT - No Bed","Normal")</f>
        <v>Normal</v>
      </c>
      <c r="AD3564" s="33" t="n">
        <f aca="false">INDEX(Lookup_Tables!$B$3:$B$12,MATCH(H3564,Lookup_Tables!$A$3:$A$12,0))</f>
        <v>3000000</v>
      </c>
      <c r="AE3564" s="27" t="str">
        <f aca="false">INDEX(Lookup_Tables!$C$3:$C$12,MATCH(H3564,Lookup_Tables!$A$3:$A$12,0))</f>
        <v>Dr. Pooja Iyer</v>
      </c>
      <c r="AF3564" s="27" t="str">
        <f aca="false">IFERROR(INDEX(Lookup_Tables!$F$16:$F$45,MATCH(I3564,Lookup_Tables!$E$16:$E$45,0)),"N/A")</f>
        <v>EMP213</v>
      </c>
      <c r="AG3564" s="27" t="n">
        <f aca="false">_xlfn.IFS(R3564="Recovered",4,R3564="Referred",3,R3564="Admitted",2,R3564="Deceased",1,TRUE(),0)</f>
        <v>4</v>
      </c>
      <c r="AH3564" s="27" t="str">
        <f aca="false">IF(T3564&gt;=4,"Satisfied",IF(T3564&gt;=3,"Neutral","Needs Improvement"))</f>
        <v>Needs Improvement</v>
      </c>
    </row>
    <row r="3565" customFormat="false" ht="15" hidden="false" customHeight="false" outlineLevel="0" collapsed="false">
      <c r="A3565" s="30" t="s">
        <v>5840</v>
      </c>
      <c r="B3565" s="30" t="s">
        <v>3160</v>
      </c>
      <c r="C3565" s="30" t="n">
        <v>42</v>
      </c>
      <c r="D3565" s="30" t="s">
        <v>121</v>
      </c>
      <c r="E3565" s="31" t="n">
        <v>45304</v>
      </c>
      <c r="F3565" s="30" t="s">
        <v>762</v>
      </c>
      <c r="G3565" s="31" t="n">
        <v>45305</v>
      </c>
      <c r="H3565" s="30" t="s">
        <v>236</v>
      </c>
      <c r="I3565" s="30" t="s">
        <v>266</v>
      </c>
      <c r="J3565" s="30" t="s">
        <v>238</v>
      </c>
      <c r="K3565" s="30" t="s">
        <v>138</v>
      </c>
      <c r="L3565" s="30" t="n">
        <v>78</v>
      </c>
      <c r="M3565" s="30" t="n">
        <v>27</v>
      </c>
      <c r="N3565" s="30" t="s">
        <v>127</v>
      </c>
      <c r="O3565" s="30" t="s">
        <v>139</v>
      </c>
      <c r="P3565" s="30" t="s">
        <v>150</v>
      </c>
      <c r="Q3565" s="32" t="n">
        <v>1600.57</v>
      </c>
      <c r="R3565" s="30" t="s">
        <v>268</v>
      </c>
      <c r="S3565" s="30" t="s">
        <v>223</v>
      </c>
      <c r="T3565" s="30" t="n">
        <v>4</v>
      </c>
      <c r="U3565" s="30" t="n">
        <f aca="false">YEAR(E3565)</f>
        <v>2024</v>
      </c>
      <c r="V3565" s="30" t="str">
        <f aca="false">TEXT(E3565,"MMM-YYYY")</f>
        <v>Jan-2024</v>
      </c>
      <c r="W3565" s="30" t="n">
        <f aca="false">MONTH(E3565)</f>
        <v>1</v>
      </c>
      <c r="X3565" s="30" t="str">
        <f aca="false">TEXT(WEEKDAY(E3565,2),"0")&amp;" - "&amp;TEXT(E3565,"dddd")</f>
        <v>6 - Saturday</v>
      </c>
      <c r="Y3565" s="30" t="str">
        <f aca="false">_xlfn.IFS(C3565&lt;18,"Child (0-17)",C3565&lt;40,"Young Adult (18-39)",C3565&lt;60,"Adult (40-59)",TRUE(),"Senior (60+)")</f>
        <v>Adult (40-59)</v>
      </c>
      <c r="Z3565" s="30" t="n">
        <f aca="false">ROUND(G3565-E3565,0)</f>
        <v>1</v>
      </c>
      <c r="AA3565" s="30" t="n">
        <f aca="false">L3565+M3565</f>
        <v>105</v>
      </c>
      <c r="AB3565" s="30" t="n">
        <f aca="false">IFERROR(ROUND(Q3565/AA3565,2),0)</f>
        <v>15.24</v>
      </c>
      <c r="AC3565" s="30" t="str">
        <f aca="false">IF(AND(K3565="Critical",N3565="No"),"URGENT - No Bed","Normal")</f>
        <v>Normal</v>
      </c>
      <c r="AD3565" s="34" t="n">
        <f aca="false">INDEX(Lookup_Tables!$B$3:$B$12,MATCH(H3565,Lookup_Tables!$A$3:$A$12,0))</f>
        <v>3900000</v>
      </c>
      <c r="AE3565" s="30" t="str">
        <f aca="false">INDEX(Lookup_Tables!$C$3:$C$12,MATCH(H3565,Lookup_Tables!$A$3:$A$12,0))</f>
        <v>Dr. Rina Mehta</v>
      </c>
      <c r="AF3565" s="30" t="str">
        <f aca="false">IFERROR(INDEX(Lookup_Tables!$F$16:$F$45,MATCH(I3565,Lookup_Tables!$E$16:$E$45,0)),"N/A")</f>
        <v>EMP217</v>
      </c>
      <c r="AG3565" s="30" t="n">
        <f aca="false">_xlfn.IFS(R3565="Recovered",4,R3565="Referred",3,R3565="Admitted",2,R3565="Deceased",1,TRUE(),0)</f>
        <v>3</v>
      </c>
      <c r="AH3565" s="30" t="str">
        <f aca="false">IF(T3565&gt;=4,"Satisfied",IF(T3565&gt;=3,"Neutral","Needs Improvement"))</f>
        <v>Satisfied</v>
      </c>
    </row>
    <row r="3566" customFormat="false" ht="15" hidden="false" customHeight="false" outlineLevel="0" collapsed="false">
      <c r="A3566" s="27" t="s">
        <v>4606</v>
      </c>
      <c r="B3566" s="27" t="s">
        <v>400</v>
      </c>
      <c r="C3566" s="27" t="n">
        <v>45</v>
      </c>
      <c r="D3566" s="27" t="s">
        <v>181</v>
      </c>
      <c r="E3566" s="28" t="n">
        <v>45453</v>
      </c>
      <c r="F3566" s="27" t="s">
        <v>487</v>
      </c>
      <c r="G3566" s="28" t="n">
        <v>45465</v>
      </c>
      <c r="H3566" s="27" t="s">
        <v>206</v>
      </c>
      <c r="I3566" s="27" t="s">
        <v>232</v>
      </c>
      <c r="J3566" s="27" t="s">
        <v>233</v>
      </c>
      <c r="K3566" s="27" t="s">
        <v>202</v>
      </c>
      <c r="L3566" s="27" t="n">
        <v>0</v>
      </c>
      <c r="M3566" s="27" t="n">
        <v>142</v>
      </c>
      <c r="N3566" s="27" t="s">
        <v>186</v>
      </c>
      <c r="O3566" s="27" t="s">
        <v>128</v>
      </c>
      <c r="P3566" s="27" t="s">
        <v>140</v>
      </c>
      <c r="Q3566" s="29" t="n">
        <v>17496.68</v>
      </c>
      <c r="R3566" s="27" t="s">
        <v>268</v>
      </c>
      <c r="S3566" s="27" t="s">
        <v>141</v>
      </c>
      <c r="T3566" s="27" t="n">
        <v>4</v>
      </c>
      <c r="U3566" s="27" t="n">
        <f aca="false">YEAR(E3566)</f>
        <v>2024</v>
      </c>
      <c r="V3566" s="27" t="str">
        <f aca="false">TEXT(E3566,"MMM-YYYY")</f>
        <v>Jun-2024</v>
      </c>
      <c r="W3566" s="27" t="n">
        <f aca="false">MONTH(E3566)</f>
        <v>6</v>
      </c>
      <c r="X3566" s="27" t="str">
        <f aca="false">TEXT(WEEKDAY(E3566,2),"0")&amp;" - "&amp;TEXT(E3566,"dddd")</f>
        <v>1 - Monday</v>
      </c>
      <c r="Y3566" s="27" t="str">
        <f aca="false">_xlfn.IFS(C3566&lt;18,"Child (0-17)",C3566&lt;40,"Young Adult (18-39)",C3566&lt;60,"Adult (40-59)",TRUE(),"Senior (60+)")</f>
        <v>Adult (40-59)</v>
      </c>
      <c r="Z3566" s="27" t="n">
        <f aca="false">ROUND(G3566-E3566,0)</f>
        <v>12</v>
      </c>
      <c r="AA3566" s="27" t="n">
        <f aca="false">L3566+M3566</f>
        <v>142</v>
      </c>
      <c r="AB3566" s="27" t="n">
        <f aca="false">IFERROR(ROUND(Q3566/AA3566,2),0)</f>
        <v>123.22</v>
      </c>
      <c r="AC3566" s="27" t="str">
        <f aca="false">IF(AND(K3566="Critical",N3566="No"),"URGENT - No Bed","Normal")</f>
        <v>Normal</v>
      </c>
      <c r="AD3566" s="33" t="n">
        <f aca="false">INDEX(Lookup_Tables!$B$3:$B$12,MATCH(H3566,Lookup_Tables!$A$3:$A$12,0))</f>
        <v>2800000</v>
      </c>
      <c r="AE3566" s="27" t="str">
        <f aca="false">INDEX(Lookup_Tables!$C$3:$C$12,MATCH(H3566,Lookup_Tables!$A$3:$A$12,0))</f>
        <v>Dr. Suresh Nair</v>
      </c>
      <c r="AF3566" s="27" t="str">
        <f aca="false">IFERROR(INDEX(Lookup_Tables!$F$16:$F$45,MATCH(I3566,Lookup_Tables!$E$16:$E$45,0)),"N/A")</f>
        <v>EMP210</v>
      </c>
      <c r="AG3566" s="27" t="n">
        <f aca="false">_xlfn.IFS(R3566="Recovered",4,R3566="Referred",3,R3566="Admitted",2,R3566="Deceased",1,TRUE(),0)</f>
        <v>3</v>
      </c>
      <c r="AH3566" s="27" t="str">
        <f aca="false">IF(T3566&gt;=4,"Satisfied",IF(T3566&gt;=3,"Neutral","Needs Improvement"))</f>
        <v>Satisfied</v>
      </c>
    </row>
    <row r="3567" customFormat="false" ht="15" hidden="false" customHeight="false" outlineLevel="0" collapsed="false">
      <c r="A3567" s="30" t="s">
        <v>5612</v>
      </c>
      <c r="B3567" s="30" t="s">
        <v>1693</v>
      </c>
      <c r="C3567" s="30" t="n">
        <v>40</v>
      </c>
      <c r="D3567" s="30" t="s">
        <v>121</v>
      </c>
      <c r="E3567" s="31" t="n">
        <v>45592</v>
      </c>
      <c r="F3567" s="30" t="s">
        <v>1436</v>
      </c>
      <c r="G3567" s="31" t="n">
        <v>45596</v>
      </c>
      <c r="H3567" s="30" t="s">
        <v>146</v>
      </c>
      <c r="I3567" s="30" t="s">
        <v>147</v>
      </c>
      <c r="J3567" s="30" t="s">
        <v>222</v>
      </c>
      <c r="K3567" s="30" t="s">
        <v>126</v>
      </c>
      <c r="L3567" s="30" t="n">
        <v>43</v>
      </c>
      <c r="M3567" s="30" t="n">
        <v>54</v>
      </c>
      <c r="N3567" s="30" t="s">
        <v>186</v>
      </c>
      <c r="O3567" s="30" t="s">
        <v>139</v>
      </c>
      <c r="P3567" s="30" t="s">
        <v>187</v>
      </c>
      <c r="Q3567" s="32" t="n">
        <v>7290.23</v>
      </c>
      <c r="R3567" s="30" t="s">
        <v>268</v>
      </c>
      <c r="S3567" s="30" t="s">
        <v>164</v>
      </c>
      <c r="T3567" s="30" t="n">
        <v>3</v>
      </c>
      <c r="U3567" s="30" t="n">
        <f aca="false">YEAR(E3567)</f>
        <v>2024</v>
      </c>
      <c r="V3567" s="30" t="str">
        <f aca="false">TEXT(E3567,"MMM-YYYY")</f>
        <v>Oct-2024</v>
      </c>
      <c r="W3567" s="30" t="n">
        <f aca="false">MONTH(E3567)</f>
        <v>10</v>
      </c>
      <c r="X3567" s="30" t="str">
        <f aca="false">TEXT(WEEKDAY(E3567,2),"0")&amp;" - "&amp;TEXT(E3567,"dddd")</f>
        <v>7 - Sunday</v>
      </c>
      <c r="Y3567" s="30" t="str">
        <f aca="false">_xlfn.IFS(C3567&lt;18,"Child (0-17)",C3567&lt;40,"Young Adult (18-39)",C3567&lt;60,"Adult (40-59)",TRUE(),"Senior (60+)")</f>
        <v>Adult (40-59)</v>
      </c>
      <c r="Z3567" s="30" t="n">
        <f aca="false">ROUND(G3567-E3567,0)</f>
        <v>4</v>
      </c>
      <c r="AA3567" s="30" t="n">
        <f aca="false">L3567+M3567</f>
        <v>97</v>
      </c>
      <c r="AB3567" s="30" t="n">
        <f aca="false">IFERROR(ROUND(Q3567/AA3567,2),0)</f>
        <v>75.16</v>
      </c>
      <c r="AC3567" s="30" t="str">
        <f aca="false">IF(AND(K3567="Critical",N3567="No"),"URGENT - No Bed","Normal")</f>
        <v>Normal</v>
      </c>
      <c r="AD3567" s="34" t="n">
        <f aca="false">INDEX(Lookup_Tables!$B$3:$B$12,MATCH(H3567,Lookup_Tables!$A$3:$A$12,0))</f>
        <v>2700000</v>
      </c>
      <c r="AE3567" s="30" t="str">
        <f aca="false">INDEX(Lookup_Tables!$C$3:$C$12,MATCH(H3567,Lookup_Tables!$A$3:$A$12,0))</f>
        <v>Dr. Vikram Singh</v>
      </c>
      <c r="AF3567" s="30" t="str">
        <f aca="false">IFERROR(INDEX(Lookup_Tables!$F$16:$F$45,MATCH(I3567,Lookup_Tables!$E$16:$E$45,0)),"N/A")</f>
        <v>EMP229</v>
      </c>
      <c r="AG3567" s="30" t="n">
        <f aca="false">_xlfn.IFS(R3567="Recovered",4,R3567="Referred",3,R3567="Admitted",2,R3567="Deceased",1,TRUE(),0)</f>
        <v>3</v>
      </c>
      <c r="AH3567" s="30" t="str">
        <f aca="false">IF(T3567&gt;=4,"Satisfied",IF(T3567&gt;=3,"Neutral","Needs Improvement"))</f>
        <v>Neutral</v>
      </c>
    </row>
    <row r="3568" customFormat="false" ht="15" hidden="false" customHeight="false" outlineLevel="0" collapsed="false">
      <c r="A3568" s="27" t="s">
        <v>6778</v>
      </c>
      <c r="B3568" s="27" t="s">
        <v>1819</v>
      </c>
      <c r="C3568" s="27" t="n">
        <v>53</v>
      </c>
      <c r="D3568" s="27" t="s">
        <v>181</v>
      </c>
      <c r="E3568" s="28" t="n">
        <v>45332</v>
      </c>
      <c r="F3568" s="27" t="s">
        <v>743</v>
      </c>
      <c r="G3568" s="28" t="n">
        <v>45335</v>
      </c>
      <c r="H3568" s="27" t="s">
        <v>123</v>
      </c>
      <c r="I3568" s="27" t="s">
        <v>304</v>
      </c>
      <c r="J3568" s="27" t="s">
        <v>418</v>
      </c>
      <c r="K3568" s="27" t="s">
        <v>156</v>
      </c>
      <c r="L3568" s="27" t="n">
        <v>18</v>
      </c>
      <c r="M3568" s="27" t="n">
        <v>41</v>
      </c>
      <c r="N3568" s="27" t="s">
        <v>186</v>
      </c>
      <c r="O3568" s="27" t="s">
        <v>128</v>
      </c>
      <c r="P3568" s="27" t="s">
        <v>140</v>
      </c>
      <c r="Q3568" s="29" t="n">
        <v>3992.86</v>
      </c>
      <c r="R3568" s="27" t="s">
        <v>130</v>
      </c>
      <c r="S3568" s="27" t="s">
        <v>192</v>
      </c>
      <c r="T3568" s="27" t="n">
        <v>4</v>
      </c>
      <c r="U3568" s="27" t="n">
        <f aca="false">YEAR(E3568)</f>
        <v>2024</v>
      </c>
      <c r="V3568" s="27" t="str">
        <f aca="false">TEXT(E3568,"MMM-YYYY")</f>
        <v>Feb-2024</v>
      </c>
      <c r="W3568" s="27" t="n">
        <f aca="false">MONTH(E3568)</f>
        <v>2</v>
      </c>
      <c r="X3568" s="27" t="str">
        <f aca="false">TEXT(WEEKDAY(E3568,2),"0")&amp;" - "&amp;TEXT(E3568,"dddd")</f>
        <v>6 - Saturday</v>
      </c>
      <c r="Y3568" s="27" t="str">
        <f aca="false">_xlfn.IFS(C3568&lt;18,"Child (0-17)",C3568&lt;40,"Young Adult (18-39)",C3568&lt;60,"Adult (40-59)",TRUE(),"Senior (60+)")</f>
        <v>Adult (40-59)</v>
      </c>
      <c r="Z3568" s="27" t="n">
        <f aca="false">ROUND(G3568-E3568,0)</f>
        <v>3</v>
      </c>
      <c r="AA3568" s="27" t="n">
        <f aca="false">L3568+M3568</f>
        <v>59</v>
      </c>
      <c r="AB3568" s="27" t="n">
        <f aca="false">IFERROR(ROUND(Q3568/AA3568,2),0)</f>
        <v>67.68</v>
      </c>
      <c r="AC3568" s="27" t="str">
        <f aca="false">IF(AND(K3568="Critical",N3568="No"),"URGENT - No Bed","Normal")</f>
        <v>Normal</v>
      </c>
      <c r="AD3568" s="33" t="n">
        <f aca="false">INDEX(Lookup_Tables!$B$3:$B$12,MATCH(H3568,Lookup_Tables!$A$3:$A$12,0))</f>
        <v>2200000</v>
      </c>
      <c r="AE3568" s="27" t="str">
        <f aca="false">INDEX(Lookup_Tables!$C$3:$C$12,MATCH(H3568,Lookup_Tables!$A$3:$A$12,0))</f>
        <v>Dr. Rohan Das</v>
      </c>
      <c r="AF3568" s="27" t="str">
        <f aca="false">IFERROR(INDEX(Lookup_Tables!$F$16:$F$45,MATCH(I3568,Lookup_Tables!$E$16:$E$45,0)),"N/A")</f>
        <v>EMP204</v>
      </c>
      <c r="AG3568" s="27" t="n">
        <f aca="false">_xlfn.IFS(R3568="Recovered",4,R3568="Referred",3,R3568="Admitted",2,R3568="Deceased",1,TRUE(),0)</f>
        <v>4</v>
      </c>
      <c r="AH3568" s="27" t="str">
        <f aca="false">IF(T3568&gt;=4,"Satisfied",IF(T3568&gt;=3,"Neutral","Needs Improvement"))</f>
        <v>Satisfied</v>
      </c>
    </row>
    <row r="3569" customFormat="false" ht="15" hidden="false" customHeight="false" outlineLevel="0" collapsed="false">
      <c r="A3569" s="30" t="s">
        <v>4492</v>
      </c>
      <c r="B3569" s="30" t="s">
        <v>1972</v>
      </c>
      <c r="C3569" s="30" t="n">
        <v>34</v>
      </c>
      <c r="D3569" s="30" t="s">
        <v>181</v>
      </c>
      <c r="E3569" s="31" t="n">
        <v>45419</v>
      </c>
      <c r="F3569" s="30" t="s">
        <v>981</v>
      </c>
      <c r="G3569" s="31" t="n">
        <v>45420</v>
      </c>
      <c r="H3569" s="30" t="s">
        <v>161</v>
      </c>
      <c r="I3569" s="30" t="s">
        <v>162</v>
      </c>
      <c r="J3569" s="30" t="s">
        <v>648</v>
      </c>
      <c r="K3569" s="30" t="s">
        <v>138</v>
      </c>
      <c r="L3569" s="30" t="n">
        <v>53</v>
      </c>
      <c r="M3569" s="30" t="n">
        <v>25</v>
      </c>
      <c r="N3569" s="30" t="s">
        <v>127</v>
      </c>
      <c r="O3569" s="30" t="s">
        <v>139</v>
      </c>
      <c r="P3569" s="30" t="s">
        <v>187</v>
      </c>
      <c r="Q3569" s="32" t="n">
        <v>970.74</v>
      </c>
      <c r="R3569" s="30" t="s">
        <v>130</v>
      </c>
      <c r="S3569" s="30" t="s">
        <v>131</v>
      </c>
      <c r="T3569" s="30" t="n">
        <v>5</v>
      </c>
      <c r="U3569" s="30" t="n">
        <f aca="false">YEAR(E3569)</f>
        <v>2024</v>
      </c>
      <c r="V3569" s="30" t="str">
        <f aca="false">TEXT(E3569,"MMM-YYYY")</f>
        <v>May-2024</v>
      </c>
      <c r="W3569" s="30" t="n">
        <f aca="false">MONTH(E3569)</f>
        <v>5</v>
      </c>
      <c r="X3569" s="30" t="str">
        <f aca="false">TEXT(WEEKDAY(E3569,2),"0")&amp;" - "&amp;TEXT(E3569,"dddd")</f>
        <v>2 - Tuesday</v>
      </c>
      <c r="Y3569" s="30" t="str">
        <f aca="false">_xlfn.IFS(C3569&lt;18,"Child (0-17)",C3569&lt;40,"Young Adult (18-39)",C3569&lt;60,"Adult (40-59)",TRUE(),"Senior (60+)")</f>
        <v>Young Adult (18-39)</v>
      </c>
      <c r="Z3569" s="30" t="n">
        <f aca="false">ROUND(G3569-E3569,0)</f>
        <v>1</v>
      </c>
      <c r="AA3569" s="30" t="n">
        <f aca="false">L3569+M3569</f>
        <v>78</v>
      </c>
      <c r="AB3569" s="30" t="n">
        <f aca="false">IFERROR(ROUND(Q3569/AA3569,2),0)</f>
        <v>12.45</v>
      </c>
      <c r="AC3569" s="30" t="str">
        <f aca="false">IF(AND(K3569="Critical",N3569="No"),"URGENT - No Bed","Normal")</f>
        <v>Normal</v>
      </c>
      <c r="AD3569" s="34" t="n">
        <f aca="false">INDEX(Lookup_Tables!$B$3:$B$12,MATCH(H3569,Lookup_Tables!$A$3:$A$12,0))</f>
        <v>3600000</v>
      </c>
      <c r="AE3569" s="30" t="str">
        <f aca="false">INDEX(Lookup_Tables!$C$3:$C$12,MATCH(H3569,Lookup_Tables!$A$3:$A$12,0))</f>
        <v>Dr. Sameer Joshi</v>
      </c>
      <c r="AF3569" s="30" t="str">
        <f aca="false">IFERROR(INDEX(Lookup_Tables!$F$16:$F$45,MATCH(I3569,Lookup_Tables!$E$16:$E$45,0)),"N/A")</f>
        <v>EMP222</v>
      </c>
      <c r="AG3569" s="30" t="n">
        <f aca="false">_xlfn.IFS(R3569="Recovered",4,R3569="Referred",3,R3569="Admitted",2,R3569="Deceased",1,TRUE(),0)</f>
        <v>4</v>
      </c>
      <c r="AH3569" s="30" t="str">
        <f aca="false">IF(T3569&gt;=4,"Satisfied",IF(T3569&gt;=3,"Neutral","Needs Improvement"))</f>
        <v>Satisfied</v>
      </c>
    </row>
    <row r="3570" customFormat="false" ht="15" hidden="false" customHeight="false" outlineLevel="0" collapsed="false">
      <c r="A3570" s="27" t="s">
        <v>1208</v>
      </c>
      <c r="B3570" s="27" t="s">
        <v>1209</v>
      </c>
      <c r="C3570" s="27" t="n">
        <v>28</v>
      </c>
      <c r="D3570" s="27" t="s">
        <v>181</v>
      </c>
      <c r="E3570" s="28" t="n">
        <v>45623</v>
      </c>
      <c r="F3570" s="27" t="s">
        <v>764</v>
      </c>
      <c r="G3570" s="28" t="n">
        <v>45623</v>
      </c>
      <c r="H3570" s="27" t="s">
        <v>206</v>
      </c>
      <c r="I3570" s="27" t="s">
        <v>232</v>
      </c>
      <c r="J3570" s="27" t="s">
        <v>233</v>
      </c>
      <c r="K3570" s="27" t="s">
        <v>138</v>
      </c>
      <c r="L3570" s="27" t="n">
        <v>62</v>
      </c>
      <c r="M3570" s="27" t="n">
        <v>23</v>
      </c>
      <c r="N3570" s="27" t="s">
        <v>127</v>
      </c>
      <c r="O3570" s="27" t="s">
        <v>139</v>
      </c>
      <c r="P3570" s="27" t="s">
        <v>150</v>
      </c>
      <c r="Q3570" s="29" t="n">
        <v>840.08</v>
      </c>
      <c r="R3570" s="27" t="s">
        <v>130</v>
      </c>
      <c r="S3570" s="27" t="s">
        <v>151</v>
      </c>
      <c r="T3570" s="27" t="n">
        <v>3</v>
      </c>
      <c r="U3570" s="27" t="n">
        <f aca="false">YEAR(E3570)</f>
        <v>2024</v>
      </c>
      <c r="V3570" s="27" t="str">
        <f aca="false">TEXT(E3570,"MMM-YYYY")</f>
        <v>Nov-2024</v>
      </c>
      <c r="W3570" s="27" t="n">
        <f aca="false">MONTH(E3570)</f>
        <v>11</v>
      </c>
      <c r="X3570" s="27" t="str">
        <f aca="false">TEXT(WEEKDAY(E3570,2),"0")&amp;" - "&amp;TEXT(E3570,"dddd")</f>
        <v>3 - Wednesday</v>
      </c>
      <c r="Y3570" s="27" t="str">
        <f aca="false">_xlfn.IFS(C3570&lt;18,"Child (0-17)",C3570&lt;40,"Young Adult (18-39)",C3570&lt;60,"Adult (40-59)",TRUE(),"Senior (60+)")</f>
        <v>Young Adult (18-39)</v>
      </c>
      <c r="Z3570" s="27" t="n">
        <f aca="false">ROUND(G3570-E3570,0)</f>
        <v>0</v>
      </c>
      <c r="AA3570" s="27" t="n">
        <f aca="false">L3570+M3570</f>
        <v>85</v>
      </c>
      <c r="AB3570" s="27" t="n">
        <f aca="false">IFERROR(ROUND(Q3570/AA3570,2),0)</f>
        <v>9.88</v>
      </c>
      <c r="AC3570" s="27" t="str">
        <f aca="false">IF(AND(K3570="Critical",N3570="No"),"URGENT - No Bed","Normal")</f>
        <v>Normal</v>
      </c>
      <c r="AD3570" s="33" t="n">
        <f aca="false">INDEX(Lookup_Tables!$B$3:$B$12,MATCH(H3570,Lookup_Tables!$A$3:$A$12,0))</f>
        <v>2800000</v>
      </c>
      <c r="AE3570" s="27" t="str">
        <f aca="false">INDEX(Lookup_Tables!$C$3:$C$12,MATCH(H3570,Lookup_Tables!$A$3:$A$12,0))</f>
        <v>Dr. Suresh Nair</v>
      </c>
      <c r="AF3570" s="27" t="str">
        <f aca="false">IFERROR(INDEX(Lookup_Tables!$F$16:$F$45,MATCH(I3570,Lookup_Tables!$E$16:$E$45,0)),"N/A")</f>
        <v>EMP210</v>
      </c>
      <c r="AG3570" s="27" t="n">
        <f aca="false">_xlfn.IFS(R3570="Recovered",4,R3570="Referred",3,R3570="Admitted",2,R3570="Deceased",1,TRUE(),0)</f>
        <v>4</v>
      </c>
      <c r="AH3570" s="27" t="str">
        <f aca="false">IF(T3570&gt;=4,"Satisfied",IF(T3570&gt;=3,"Neutral","Needs Improvement"))</f>
        <v>Neutral</v>
      </c>
    </row>
    <row r="3571" customFormat="false" ht="15" hidden="false" customHeight="false" outlineLevel="0" collapsed="false">
      <c r="A3571" s="30" t="s">
        <v>5283</v>
      </c>
      <c r="B3571" s="30" t="s">
        <v>4180</v>
      </c>
      <c r="C3571" s="30" t="n">
        <v>31</v>
      </c>
      <c r="D3571" s="30" t="s">
        <v>121</v>
      </c>
      <c r="E3571" s="31" t="n">
        <v>45404</v>
      </c>
      <c r="F3571" s="30" t="s">
        <v>241</v>
      </c>
      <c r="G3571" s="31" t="n">
        <v>45406</v>
      </c>
      <c r="H3571" s="30" t="s">
        <v>146</v>
      </c>
      <c r="I3571" s="30" t="s">
        <v>309</v>
      </c>
      <c r="J3571" s="30" t="s">
        <v>244</v>
      </c>
      <c r="K3571" s="30" t="s">
        <v>202</v>
      </c>
      <c r="L3571" s="30" t="n">
        <v>13</v>
      </c>
      <c r="M3571" s="30" t="n">
        <v>97</v>
      </c>
      <c r="N3571" s="30" t="s">
        <v>186</v>
      </c>
      <c r="O3571" s="30" t="s">
        <v>139</v>
      </c>
      <c r="P3571" s="30" t="s">
        <v>129</v>
      </c>
      <c r="Q3571" s="32" t="n">
        <v>16696.48</v>
      </c>
      <c r="R3571" s="30" t="s">
        <v>462</v>
      </c>
      <c r="S3571" s="30" t="s">
        <v>192</v>
      </c>
      <c r="T3571" s="30" t="n">
        <v>4</v>
      </c>
      <c r="U3571" s="30" t="n">
        <f aca="false">YEAR(E3571)</f>
        <v>2024</v>
      </c>
      <c r="V3571" s="30" t="str">
        <f aca="false">TEXT(E3571,"MMM-YYYY")</f>
        <v>Apr-2024</v>
      </c>
      <c r="W3571" s="30" t="n">
        <f aca="false">MONTH(E3571)</f>
        <v>4</v>
      </c>
      <c r="X3571" s="30" t="str">
        <f aca="false">TEXT(WEEKDAY(E3571,2),"0")&amp;" - "&amp;TEXT(E3571,"dddd")</f>
        <v>1 - Monday</v>
      </c>
      <c r="Y3571" s="30" t="str">
        <f aca="false">_xlfn.IFS(C3571&lt;18,"Child (0-17)",C3571&lt;40,"Young Adult (18-39)",C3571&lt;60,"Adult (40-59)",TRUE(),"Senior (60+)")</f>
        <v>Young Adult (18-39)</v>
      </c>
      <c r="Z3571" s="30" t="n">
        <f aca="false">ROUND(G3571-E3571,0)</f>
        <v>2</v>
      </c>
      <c r="AA3571" s="30" t="n">
        <f aca="false">L3571+M3571</f>
        <v>110</v>
      </c>
      <c r="AB3571" s="30" t="n">
        <f aca="false">IFERROR(ROUND(Q3571/AA3571,2),0)</f>
        <v>151.79</v>
      </c>
      <c r="AC3571" s="30" t="str">
        <f aca="false">IF(AND(K3571="Critical",N3571="No"),"URGENT - No Bed","Normal")</f>
        <v>Normal</v>
      </c>
      <c r="AD3571" s="34" t="n">
        <f aca="false">INDEX(Lookup_Tables!$B$3:$B$12,MATCH(H3571,Lookup_Tables!$A$3:$A$12,0))</f>
        <v>2700000</v>
      </c>
      <c r="AE3571" s="30" t="str">
        <f aca="false">INDEX(Lookup_Tables!$C$3:$C$12,MATCH(H3571,Lookup_Tables!$A$3:$A$12,0))</f>
        <v>Dr. Vikram Singh</v>
      </c>
      <c r="AF3571" s="30" t="str">
        <f aca="false">IFERROR(INDEX(Lookup_Tables!$F$16:$F$45,MATCH(I3571,Lookup_Tables!$E$16:$E$45,0)),"N/A")</f>
        <v>EMP228</v>
      </c>
      <c r="AG3571" s="30" t="n">
        <f aca="false">_xlfn.IFS(R3571="Recovered",4,R3571="Referred",3,R3571="Admitted",2,R3571="Deceased",1,TRUE(),0)</f>
        <v>1</v>
      </c>
      <c r="AH3571" s="30" t="str">
        <f aca="false">IF(T3571&gt;=4,"Satisfied",IF(T3571&gt;=3,"Neutral","Needs Improvement"))</f>
        <v>Satisfied</v>
      </c>
    </row>
    <row r="3572" customFormat="false" ht="15" hidden="false" customHeight="false" outlineLevel="0" collapsed="false">
      <c r="A3572" s="27" t="s">
        <v>3662</v>
      </c>
      <c r="B3572" s="27" t="s">
        <v>2134</v>
      </c>
      <c r="C3572" s="27" t="n">
        <v>0</v>
      </c>
      <c r="D3572" s="27" t="s">
        <v>121</v>
      </c>
      <c r="E3572" s="28" t="n">
        <v>45390</v>
      </c>
      <c r="F3572" s="27" t="s">
        <v>341</v>
      </c>
      <c r="G3572" s="28" t="n">
        <v>45390</v>
      </c>
      <c r="H3572" s="27" t="s">
        <v>206</v>
      </c>
      <c r="I3572" s="27" t="s">
        <v>300</v>
      </c>
      <c r="J3572" s="27" t="s">
        <v>208</v>
      </c>
      <c r="K3572" s="27" t="s">
        <v>156</v>
      </c>
      <c r="L3572" s="27" t="n">
        <v>34</v>
      </c>
      <c r="M3572" s="27" t="n">
        <v>45</v>
      </c>
      <c r="N3572" s="27" t="s">
        <v>127</v>
      </c>
      <c r="O3572" s="27" t="s">
        <v>139</v>
      </c>
      <c r="P3572" s="27" t="s">
        <v>150</v>
      </c>
      <c r="Q3572" s="29" t="n">
        <v>4557.31</v>
      </c>
      <c r="R3572" s="27" t="s">
        <v>130</v>
      </c>
      <c r="S3572" s="27" t="s">
        <v>223</v>
      </c>
      <c r="T3572" s="27" t="n">
        <v>4</v>
      </c>
      <c r="U3572" s="27" t="n">
        <f aca="false">YEAR(E3572)</f>
        <v>2024</v>
      </c>
      <c r="V3572" s="27" t="str">
        <f aca="false">TEXT(E3572,"MMM-YYYY")</f>
        <v>Apr-2024</v>
      </c>
      <c r="W3572" s="27" t="n">
        <f aca="false">MONTH(E3572)</f>
        <v>4</v>
      </c>
      <c r="X3572" s="27" t="str">
        <f aca="false">TEXT(WEEKDAY(E3572,2),"0")&amp;" - "&amp;TEXT(E3572,"dddd")</f>
        <v>1 - Monday</v>
      </c>
      <c r="Y3572" s="27" t="str">
        <f aca="false">_xlfn.IFS(C3572&lt;18,"Child (0-17)",C3572&lt;40,"Young Adult (18-39)",C3572&lt;60,"Adult (40-59)",TRUE(),"Senior (60+)")</f>
        <v>Child (0-17)</v>
      </c>
      <c r="Z3572" s="27" t="n">
        <f aca="false">ROUND(G3572-E3572,0)</f>
        <v>0</v>
      </c>
      <c r="AA3572" s="27" t="n">
        <f aca="false">L3572+M3572</f>
        <v>79</v>
      </c>
      <c r="AB3572" s="27" t="n">
        <f aca="false">IFERROR(ROUND(Q3572/AA3572,2),0)</f>
        <v>57.69</v>
      </c>
      <c r="AC3572" s="27" t="str">
        <f aca="false">IF(AND(K3572="Critical",N3572="No"),"URGENT - No Bed","Normal")</f>
        <v>Normal</v>
      </c>
      <c r="AD3572" s="33" t="n">
        <f aca="false">INDEX(Lookup_Tables!$B$3:$B$12,MATCH(H3572,Lookup_Tables!$A$3:$A$12,0))</f>
        <v>2800000</v>
      </c>
      <c r="AE3572" s="27" t="str">
        <f aca="false">INDEX(Lookup_Tables!$C$3:$C$12,MATCH(H3572,Lookup_Tables!$A$3:$A$12,0))</f>
        <v>Dr. Suresh Nair</v>
      </c>
      <c r="AF3572" s="27" t="str">
        <f aca="false">IFERROR(INDEX(Lookup_Tables!$F$16:$F$45,MATCH(I3572,Lookup_Tables!$E$16:$E$45,0)),"N/A")</f>
        <v>EMP211</v>
      </c>
      <c r="AG3572" s="27" t="n">
        <f aca="false">_xlfn.IFS(R3572="Recovered",4,R3572="Referred",3,R3572="Admitted",2,R3572="Deceased",1,TRUE(),0)</f>
        <v>4</v>
      </c>
      <c r="AH3572" s="27" t="str">
        <f aca="false">IF(T3572&gt;=4,"Satisfied",IF(T3572&gt;=3,"Neutral","Needs Improvement"))</f>
        <v>Satisfied</v>
      </c>
    </row>
    <row r="3573" customFormat="false" ht="15" hidden="false" customHeight="false" outlineLevel="0" collapsed="false">
      <c r="A3573" s="30" t="s">
        <v>6907</v>
      </c>
      <c r="B3573" s="30" t="s">
        <v>6904</v>
      </c>
      <c r="C3573" s="30" t="n">
        <v>42</v>
      </c>
      <c r="D3573" s="30" t="s">
        <v>121</v>
      </c>
      <c r="E3573" s="31" t="n">
        <v>45590</v>
      </c>
      <c r="F3573" s="30" t="s">
        <v>733</v>
      </c>
      <c r="G3573" s="31" t="n">
        <v>45590</v>
      </c>
      <c r="H3573" s="30" t="s">
        <v>146</v>
      </c>
      <c r="I3573" s="30" t="s">
        <v>309</v>
      </c>
      <c r="J3573" s="30" t="s">
        <v>222</v>
      </c>
      <c r="K3573" s="30" t="s">
        <v>156</v>
      </c>
      <c r="L3573" s="30" t="n">
        <v>23</v>
      </c>
      <c r="M3573" s="30" t="n">
        <v>44</v>
      </c>
      <c r="N3573" s="30" t="s">
        <v>127</v>
      </c>
      <c r="O3573" s="30" t="s">
        <v>139</v>
      </c>
      <c r="P3573" s="30" t="s">
        <v>187</v>
      </c>
      <c r="Q3573" s="32" t="n">
        <v>3175.71</v>
      </c>
      <c r="R3573" s="30" t="s">
        <v>130</v>
      </c>
      <c r="S3573" s="30" t="s">
        <v>335</v>
      </c>
      <c r="T3573" s="30" t="n">
        <v>2</v>
      </c>
      <c r="U3573" s="30" t="n">
        <f aca="false">YEAR(E3573)</f>
        <v>2024</v>
      </c>
      <c r="V3573" s="30" t="str">
        <f aca="false">TEXT(E3573,"MMM-YYYY")</f>
        <v>Oct-2024</v>
      </c>
      <c r="W3573" s="30" t="n">
        <f aca="false">MONTH(E3573)</f>
        <v>10</v>
      </c>
      <c r="X3573" s="30" t="str">
        <f aca="false">TEXT(WEEKDAY(E3573,2),"0")&amp;" - "&amp;TEXT(E3573,"dddd")</f>
        <v>5 - Friday</v>
      </c>
      <c r="Y3573" s="30" t="str">
        <f aca="false">_xlfn.IFS(C3573&lt;18,"Child (0-17)",C3573&lt;40,"Young Adult (18-39)",C3573&lt;60,"Adult (40-59)",TRUE(),"Senior (60+)")</f>
        <v>Adult (40-59)</v>
      </c>
      <c r="Z3573" s="30" t="n">
        <f aca="false">ROUND(G3573-E3573,0)</f>
        <v>0</v>
      </c>
      <c r="AA3573" s="30" t="n">
        <f aca="false">L3573+M3573</f>
        <v>67</v>
      </c>
      <c r="AB3573" s="30" t="n">
        <f aca="false">IFERROR(ROUND(Q3573/AA3573,2),0)</f>
        <v>47.4</v>
      </c>
      <c r="AC3573" s="30" t="str">
        <f aca="false">IF(AND(K3573="Critical",N3573="No"),"URGENT - No Bed","Normal")</f>
        <v>Normal</v>
      </c>
      <c r="AD3573" s="34" t="n">
        <f aca="false">INDEX(Lookup_Tables!$B$3:$B$12,MATCH(H3573,Lookup_Tables!$A$3:$A$12,0))</f>
        <v>2700000</v>
      </c>
      <c r="AE3573" s="30" t="str">
        <f aca="false">INDEX(Lookup_Tables!$C$3:$C$12,MATCH(H3573,Lookup_Tables!$A$3:$A$12,0))</f>
        <v>Dr. Vikram Singh</v>
      </c>
      <c r="AF3573" s="30" t="str">
        <f aca="false">IFERROR(INDEX(Lookup_Tables!$F$16:$F$45,MATCH(I3573,Lookup_Tables!$E$16:$E$45,0)),"N/A")</f>
        <v>EMP228</v>
      </c>
      <c r="AG3573" s="30" t="n">
        <f aca="false">_xlfn.IFS(R3573="Recovered",4,R3573="Referred",3,R3573="Admitted",2,R3573="Deceased",1,TRUE(),0)</f>
        <v>4</v>
      </c>
      <c r="AH3573" s="30" t="str">
        <f aca="false">IF(T3573&gt;=4,"Satisfied",IF(T3573&gt;=3,"Neutral","Needs Improvement"))</f>
        <v>Needs Improvement</v>
      </c>
    </row>
    <row r="3574" customFormat="false" ht="15" hidden="false" customHeight="false" outlineLevel="0" collapsed="false">
      <c r="A3574" s="27" t="s">
        <v>2977</v>
      </c>
      <c r="B3574" s="27" t="s">
        <v>2978</v>
      </c>
      <c r="C3574" s="27" t="n">
        <v>48</v>
      </c>
      <c r="D3574" s="27" t="s">
        <v>181</v>
      </c>
      <c r="E3574" s="28" t="n">
        <v>45629</v>
      </c>
      <c r="F3574" s="27" t="s">
        <v>241</v>
      </c>
      <c r="G3574" s="28" t="n">
        <v>45629</v>
      </c>
      <c r="H3574" s="27" t="s">
        <v>242</v>
      </c>
      <c r="I3574" s="27" t="s">
        <v>315</v>
      </c>
      <c r="J3574" s="27" t="s">
        <v>422</v>
      </c>
      <c r="K3574" s="27" t="s">
        <v>156</v>
      </c>
      <c r="L3574" s="27" t="n">
        <v>72</v>
      </c>
      <c r="M3574" s="27" t="n">
        <v>63</v>
      </c>
      <c r="N3574" s="27" t="s">
        <v>127</v>
      </c>
      <c r="O3574" s="27" t="s">
        <v>139</v>
      </c>
      <c r="P3574" s="27" t="s">
        <v>187</v>
      </c>
      <c r="Q3574" s="29" t="n">
        <v>3323.77</v>
      </c>
      <c r="R3574" s="27" t="s">
        <v>130</v>
      </c>
      <c r="S3574" s="27" t="s">
        <v>335</v>
      </c>
      <c r="T3574" s="27" t="n">
        <v>4</v>
      </c>
      <c r="U3574" s="27" t="n">
        <f aca="false">YEAR(E3574)</f>
        <v>2024</v>
      </c>
      <c r="V3574" s="27" t="str">
        <f aca="false">TEXT(E3574,"MMM-YYYY")</f>
        <v>Dec-2024</v>
      </c>
      <c r="W3574" s="27" t="n">
        <f aca="false">MONTH(E3574)</f>
        <v>12</v>
      </c>
      <c r="X3574" s="27" t="str">
        <f aca="false">TEXT(WEEKDAY(E3574,2),"0")&amp;" - "&amp;TEXT(E3574,"dddd")</f>
        <v>2 - Tuesday</v>
      </c>
      <c r="Y3574" s="27" t="str">
        <f aca="false">_xlfn.IFS(C3574&lt;18,"Child (0-17)",C3574&lt;40,"Young Adult (18-39)",C3574&lt;60,"Adult (40-59)",TRUE(),"Senior (60+)")</f>
        <v>Adult (40-59)</v>
      </c>
      <c r="Z3574" s="27" t="n">
        <f aca="false">ROUND(G3574-E3574,0)</f>
        <v>0</v>
      </c>
      <c r="AA3574" s="27" t="n">
        <f aca="false">L3574+M3574</f>
        <v>135</v>
      </c>
      <c r="AB3574" s="27" t="n">
        <f aca="false">IFERROR(ROUND(Q3574/AA3574,2),0)</f>
        <v>24.62</v>
      </c>
      <c r="AC3574" s="27" t="str">
        <f aca="false">IF(AND(K3574="Critical",N3574="No"),"URGENT - No Bed","Normal")</f>
        <v>Normal</v>
      </c>
      <c r="AD3574" s="33" t="n">
        <f aca="false">INDEX(Lookup_Tables!$B$3:$B$12,MATCH(H3574,Lookup_Tables!$A$3:$A$12,0))</f>
        <v>3000000</v>
      </c>
      <c r="AE3574" s="27" t="str">
        <f aca="false">INDEX(Lookup_Tables!$C$3:$C$12,MATCH(H3574,Lookup_Tables!$A$3:$A$12,0))</f>
        <v>Dr. Pooja Iyer</v>
      </c>
      <c r="AF3574" s="27" t="str">
        <f aca="false">IFERROR(INDEX(Lookup_Tables!$F$16:$F$45,MATCH(I3574,Lookup_Tables!$E$16:$E$45,0)),"N/A")</f>
        <v>EMP213</v>
      </c>
      <c r="AG3574" s="27" t="n">
        <f aca="false">_xlfn.IFS(R3574="Recovered",4,R3574="Referred",3,R3574="Admitted",2,R3574="Deceased",1,TRUE(),0)</f>
        <v>4</v>
      </c>
      <c r="AH3574" s="27" t="str">
        <f aca="false">IF(T3574&gt;=4,"Satisfied",IF(T3574&gt;=3,"Neutral","Needs Improvement"))</f>
        <v>Satisfied</v>
      </c>
    </row>
    <row r="3575" customFormat="false" ht="15" hidden="false" customHeight="false" outlineLevel="0" collapsed="false">
      <c r="A3575" s="30" t="s">
        <v>5304</v>
      </c>
      <c r="B3575" s="30" t="s">
        <v>5305</v>
      </c>
      <c r="C3575" s="30" t="n">
        <v>53</v>
      </c>
      <c r="D3575" s="30" t="s">
        <v>121</v>
      </c>
      <c r="E3575" s="31" t="n">
        <v>45464</v>
      </c>
      <c r="F3575" s="30" t="s">
        <v>523</v>
      </c>
      <c r="G3575" s="31" t="n">
        <v>45467</v>
      </c>
      <c r="H3575" s="30" t="s">
        <v>168</v>
      </c>
      <c r="I3575" s="30" t="s">
        <v>196</v>
      </c>
      <c r="J3575" s="30" t="s">
        <v>367</v>
      </c>
      <c r="K3575" s="30" t="s">
        <v>126</v>
      </c>
      <c r="L3575" s="30" t="n">
        <v>44</v>
      </c>
      <c r="M3575" s="30" t="n">
        <v>88</v>
      </c>
      <c r="N3575" s="30" t="s">
        <v>186</v>
      </c>
      <c r="O3575" s="30" t="s">
        <v>171</v>
      </c>
      <c r="P3575" s="30" t="s">
        <v>140</v>
      </c>
      <c r="Q3575" s="32" t="n">
        <v>8799.75</v>
      </c>
      <c r="R3575" s="30" t="s">
        <v>172</v>
      </c>
      <c r="S3575" s="30" t="s">
        <v>131</v>
      </c>
      <c r="T3575" s="30" t="n">
        <v>1</v>
      </c>
      <c r="U3575" s="30" t="n">
        <f aca="false">YEAR(E3575)</f>
        <v>2024</v>
      </c>
      <c r="V3575" s="30" t="str">
        <f aca="false">TEXT(E3575,"MMM-YYYY")</f>
        <v>Jun-2024</v>
      </c>
      <c r="W3575" s="30" t="n">
        <f aca="false">MONTH(E3575)</f>
        <v>6</v>
      </c>
      <c r="X3575" s="30" t="str">
        <f aca="false">TEXT(WEEKDAY(E3575,2),"0")&amp;" - "&amp;TEXT(E3575,"dddd")</f>
        <v>5 - Friday</v>
      </c>
      <c r="Y3575" s="30" t="str">
        <f aca="false">_xlfn.IFS(C3575&lt;18,"Child (0-17)",C3575&lt;40,"Young Adult (18-39)",C3575&lt;60,"Adult (40-59)",TRUE(),"Senior (60+)")</f>
        <v>Adult (40-59)</v>
      </c>
      <c r="Z3575" s="30" t="n">
        <f aca="false">ROUND(G3575-E3575,0)</f>
        <v>3</v>
      </c>
      <c r="AA3575" s="30" t="n">
        <f aca="false">L3575+M3575</f>
        <v>132</v>
      </c>
      <c r="AB3575" s="30" t="n">
        <f aca="false">IFERROR(ROUND(Q3575/AA3575,2),0)</f>
        <v>66.66</v>
      </c>
      <c r="AC3575" s="30" t="str">
        <f aca="false">IF(AND(K3575="Critical",N3575="No"),"URGENT - No Bed","Normal")</f>
        <v>Normal</v>
      </c>
      <c r="AD3575" s="34" t="n">
        <f aca="false">INDEX(Lookup_Tables!$B$3:$B$12,MATCH(H3575,Lookup_Tables!$A$3:$A$12,0))</f>
        <v>4400000</v>
      </c>
      <c r="AE3575" s="30" t="str">
        <f aca="false">INDEX(Lookup_Tables!$C$3:$C$12,MATCH(H3575,Lookup_Tables!$A$3:$A$12,0))</f>
        <v>Dr. Neha Chopra</v>
      </c>
      <c r="AF3575" s="30" t="str">
        <f aca="false">IFERROR(INDEX(Lookup_Tables!$F$16:$F$45,MATCH(I3575,Lookup_Tables!$E$16:$E$45,0)),"N/A")</f>
        <v>EMP219</v>
      </c>
      <c r="AG3575" s="30" t="n">
        <f aca="false">_xlfn.IFS(R3575="Recovered",4,R3575="Referred",3,R3575="Admitted",2,R3575="Deceased",1,TRUE(),0)</f>
        <v>2</v>
      </c>
      <c r="AH3575" s="30" t="str">
        <f aca="false">IF(T3575&gt;=4,"Satisfied",IF(T3575&gt;=3,"Neutral","Needs Improvement"))</f>
        <v>Needs Improvement</v>
      </c>
    </row>
    <row r="3576" customFormat="false" ht="15" hidden="false" customHeight="false" outlineLevel="0" collapsed="false">
      <c r="A3576" s="27" t="s">
        <v>6492</v>
      </c>
      <c r="B3576" s="27" t="s">
        <v>3327</v>
      </c>
      <c r="C3576" s="27" t="n">
        <v>69</v>
      </c>
      <c r="D3576" s="27" t="s">
        <v>121</v>
      </c>
      <c r="E3576" s="28" t="n">
        <v>45528</v>
      </c>
      <c r="F3576" s="27" t="s">
        <v>927</v>
      </c>
      <c r="G3576" s="28" t="n">
        <v>45528</v>
      </c>
      <c r="H3576" s="27" t="s">
        <v>183</v>
      </c>
      <c r="I3576" s="27" t="s">
        <v>184</v>
      </c>
      <c r="J3576" s="27" t="s">
        <v>476</v>
      </c>
      <c r="K3576" s="27" t="s">
        <v>138</v>
      </c>
      <c r="L3576" s="27" t="n">
        <v>31</v>
      </c>
      <c r="M3576" s="27" t="n">
        <v>23</v>
      </c>
      <c r="N3576" s="27" t="s">
        <v>127</v>
      </c>
      <c r="O3576" s="27" t="s">
        <v>171</v>
      </c>
      <c r="P3576" s="27" t="s">
        <v>140</v>
      </c>
      <c r="Q3576" s="29" t="n">
        <v>1950.9</v>
      </c>
      <c r="R3576" s="27" t="s">
        <v>172</v>
      </c>
      <c r="S3576" s="27" t="s">
        <v>141</v>
      </c>
      <c r="T3576" s="27" t="n">
        <v>2</v>
      </c>
      <c r="U3576" s="27" t="n">
        <f aca="false">YEAR(E3576)</f>
        <v>2024</v>
      </c>
      <c r="V3576" s="27" t="str">
        <f aca="false">TEXT(E3576,"MMM-YYYY")</f>
        <v>Aug-2024</v>
      </c>
      <c r="W3576" s="27" t="n">
        <f aca="false">MONTH(E3576)</f>
        <v>8</v>
      </c>
      <c r="X3576" s="27" t="str">
        <f aca="false">TEXT(WEEKDAY(E3576,2),"0")&amp;" - "&amp;TEXT(E3576,"dddd")</f>
        <v>6 - Saturday</v>
      </c>
      <c r="Y3576" s="27" t="str">
        <f aca="false">_xlfn.IFS(C3576&lt;18,"Child (0-17)",C3576&lt;40,"Young Adult (18-39)",C3576&lt;60,"Adult (40-59)",TRUE(),"Senior (60+)")</f>
        <v>Senior (60+)</v>
      </c>
      <c r="Z3576" s="27" t="n">
        <f aca="false">ROUND(G3576-E3576,0)</f>
        <v>0</v>
      </c>
      <c r="AA3576" s="27" t="n">
        <f aca="false">L3576+M3576</f>
        <v>54</v>
      </c>
      <c r="AB3576" s="27" t="n">
        <f aca="false">IFERROR(ROUND(Q3576/AA3576,2),0)</f>
        <v>36.13</v>
      </c>
      <c r="AC3576" s="27" t="str">
        <f aca="false">IF(AND(K3576="Critical",N3576="No"),"URGENT - No Bed","Normal")</f>
        <v>Normal</v>
      </c>
      <c r="AD3576" s="33" t="n">
        <f aca="false">INDEX(Lookup_Tables!$B$3:$B$12,MATCH(H3576,Lookup_Tables!$A$3:$A$12,0))</f>
        <v>3100000</v>
      </c>
      <c r="AE3576" s="27" t="str">
        <f aca="false">INDEX(Lookup_Tables!$C$3:$C$12,MATCH(H3576,Lookup_Tables!$A$3:$A$12,0))</f>
        <v>Dr. Kavita Rao</v>
      </c>
      <c r="AF3576" s="27" t="str">
        <f aca="false">IFERROR(INDEX(Lookup_Tables!$F$16:$F$45,MATCH(I3576,Lookup_Tables!$E$16:$E$45,0)),"N/A")</f>
        <v>EMP226</v>
      </c>
      <c r="AG3576" s="27" t="n">
        <f aca="false">_xlfn.IFS(R3576="Recovered",4,R3576="Referred",3,R3576="Admitted",2,R3576="Deceased",1,TRUE(),0)</f>
        <v>2</v>
      </c>
      <c r="AH3576" s="27" t="str">
        <f aca="false">IF(T3576&gt;=4,"Satisfied",IF(T3576&gt;=3,"Neutral","Needs Improvement"))</f>
        <v>Needs Improvement</v>
      </c>
    </row>
    <row r="3577" customFormat="false" ht="15" hidden="false" customHeight="false" outlineLevel="0" collapsed="false">
      <c r="A3577" s="30" t="s">
        <v>4653</v>
      </c>
      <c r="B3577" s="30" t="s">
        <v>1502</v>
      </c>
      <c r="C3577" s="30" t="n">
        <v>55</v>
      </c>
      <c r="D3577" s="30" t="s">
        <v>121</v>
      </c>
      <c r="E3577" s="31" t="n">
        <v>45604</v>
      </c>
      <c r="F3577" s="30" t="s">
        <v>1250</v>
      </c>
      <c r="G3577" s="31" t="n">
        <v>45604</v>
      </c>
      <c r="H3577" s="30" t="s">
        <v>206</v>
      </c>
      <c r="I3577" s="30" t="s">
        <v>300</v>
      </c>
      <c r="J3577" s="30" t="s">
        <v>469</v>
      </c>
      <c r="K3577" s="30" t="s">
        <v>138</v>
      </c>
      <c r="L3577" s="30" t="n">
        <v>46</v>
      </c>
      <c r="M3577" s="30" t="n">
        <v>41</v>
      </c>
      <c r="N3577" s="30" t="s">
        <v>127</v>
      </c>
      <c r="O3577" s="30" t="s">
        <v>128</v>
      </c>
      <c r="P3577" s="30" t="s">
        <v>129</v>
      </c>
      <c r="Q3577" s="32" t="n">
        <v>1643.54</v>
      </c>
      <c r="R3577" s="30" t="s">
        <v>130</v>
      </c>
      <c r="S3577" s="30" t="s">
        <v>178</v>
      </c>
      <c r="T3577" s="30" t="n">
        <v>5</v>
      </c>
      <c r="U3577" s="30" t="n">
        <f aca="false">YEAR(E3577)</f>
        <v>2024</v>
      </c>
      <c r="V3577" s="30" t="str">
        <f aca="false">TEXT(E3577,"MMM-YYYY")</f>
        <v>Nov-2024</v>
      </c>
      <c r="W3577" s="30" t="n">
        <f aca="false">MONTH(E3577)</f>
        <v>11</v>
      </c>
      <c r="X3577" s="30" t="str">
        <f aca="false">TEXT(WEEKDAY(E3577,2),"0")&amp;" - "&amp;TEXT(E3577,"dddd")</f>
        <v>5 - Friday</v>
      </c>
      <c r="Y3577" s="30" t="str">
        <f aca="false">_xlfn.IFS(C3577&lt;18,"Child (0-17)",C3577&lt;40,"Young Adult (18-39)",C3577&lt;60,"Adult (40-59)",TRUE(),"Senior (60+)")</f>
        <v>Adult (40-59)</v>
      </c>
      <c r="Z3577" s="30" t="n">
        <f aca="false">ROUND(G3577-E3577,0)</f>
        <v>0</v>
      </c>
      <c r="AA3577" s="30" t="n">
        <f aca="false">L3577+M3577</f>
        <v>87</v>
      </c>
      <c r="AB3577" s="30" t="n">
        <f aca="false">IFERROR(ROUND(Q3577/AA3577,2),0)</f>
        <v>18.89</v>
      </c>
      <c r="AC3577" s="30" t="str">
        <f aca="false">IF(AND(K3577="Critical",N3577="No"),"URGENT - No Bed","Normal")</f>
        <v>Normal</v>
      </c>
      <c r="AD3577" s="34" t="n">
        <f aca="false">INDEX(Lookup_Tables!$B$3:$B$12,MATCH(H3577,Lookup_Tables!$A$3:$A$12,0))</f>
        <v>2800000</v>
      </c>
      <c r="AE3577" s="30" t="str">
        <f aca="false">INDEX(Lookup_Tables!$C$3:$C$12,MATCH(H3577,Lookup_Tables!$A$3:$A$12,0))</f>
        <v>Dr. Suresh Nair</v>
      </c>
      <c r="AF3577" s="30" t="str">
        <f aca="false">IFERROR(INDEX(Lookup_Tables!$F$16:$F$45,MATCH(I3577,Lookup_Tables!$E$16:$E$45,0)),"N/A")</f>
        <v>EMP211</v>
      </c>
      <c r="AG3577" s="30" t="n">
        <f aca="false">_xlfn.IFS(R3577="Recovered",4,R3577="Referred",3,R3577="Admitted",2,R3577="Deceased",1,TRUE(),0)</f>
        <v>4</v>
      </c>
      <c r="AH3577" s="30" t="str">
        <f aca="false">IF(T3577&gt;=4,"Satisfied",IF(T3577&gt;=3,"Neutral","Needs Improvement"))</f>
        <v>Satisfied</v>
      </c>
    </row>
    <row r="3578" customFormat="false" ht="15" hidden="false" customHeight="false" outlineLevel="0" collapsed="false">
      <c r="A3578" s="27" t="s">
        <v>1882</v>
      </c>
      <c r="B3578" s="27" t="s">
        <v>1883</v>
      </c>
      <c r="C3578" s="27" t="n">
        <v>24</v>
      </c>
      <c r="D3578" s="27" t="s">
        <v>121</v>
      </c>
      <c r="E3578" s="28" t="n">
        <v>45560</v>
      </c>
      <c r="F3578" s="27" t="s">
        <v>598</v>
      </c>
      <c r="G3578" s="28" t="n">
        <v>45560</v>
      </c>
      <c r="H3578" s="27" t="s">
        <v>183</v>
      </c>
      <c r="I3578" s="27" t="s">
        <v>184</v>
      </c>
      <c r="J3578" s="27" t="s">
        <v>213</v>
      </c>
      <c r="K3578" s="27" t="s">
        <v>138</v>
      </c>
      <c r="L3578" s="27" t="n">
        <v>56</v>
      </c>
      <c r="M3578" s="27" t="n">
        <v>29</v>
      </c>
      <c r="N3578" s="27" t="s">
        <v>127</v>
      </c>
      <c r="O3578" s="27" t="s">
        <v>139</v>
      </c>
      <c r="P3578" s="27" t="s">
        <v>150</v>
      </c>
      <c r="Q3578" s="29" t="n">
        <v>2451.3</v>
      </c>
      <c r="R3578" s="27" t="s">
        <v>130</v>
      </c>
      <c r="S3578" s="27" t="s">
        <v>192</v>
      </c>
      <c r="T3578" s="27" t="n">
        <v>5</v>
      </c>
      <c r="U3578" s="27" t="n">
        <f aca="false">YEAR(E3578)</f>
        <v>2024</v>
      </c>
      <c r="V3578" s="27" t="str">
        <f aca="false">TEXT(E3578,"MMM-YYYY")</f>
        <v>Sep-2024</v>
      </c>
      <c r="W3578" s="27" t="n">
        <f aca="false">MONTH(E3578)</f>
        <v>9</v>
      </c>
      <c r="X3578" s="27" t="str">
        <f aca="false">TEXT(WEEKDAY(E3578,2),"0")&amp;" - "&amp;TEXT(E3578,"dddd")</f>
        <v>3 - Wednesday</v>
      </c>
      <c r="Y3578" s="27" t="str">
        <f aca="false">_xlfn.IFS(C3578&lt;18,"Child (0-17)",C3578&lt;40,"Young Adult (18-39)",C3578&lt;60,"Adult (40-59)",TRUE(),"Senior (60+)")</f>
        <v>Young Adult (18-39)</v>
      </c>
      <c r="Z3578" s="27" t="n">
        <f aca="false">ROUND(G3578-E3578,0)</f>
        <v>0</v>
      </c>
      <c r="AA3578" s="27" t="n">
        <f aca="false">L3578+M3578</f>
        <v>85</v>
      </c>
      <c r="AB3578" s="27" t="n">
        <f aca="false">IFERROR(ROUND(Q3578/AA3578,2),0)</f>
        <v>28.84</v>
      </c>
      <c r="AC3578" s="27" t="str">
        <f aca="false">IF(AND(K3578="Critical",N3578="No"),"URGENT - No Bed","Normal")</f>
        <v>Normal</v>
      </c>
      <c r="AD3578" s="33" t="n">
        <f aca="false">INDEX(Lookup_Tables!$B$3:$B$12,MATCH(H3578,Lookup_Tables!$A$3:$A$12,0))</f>
        <v>3100000</v>
      </c>
      <c r="AE3578" s="27" t="str">
        <f aca="false">INDEX(Lookup_Tables!$C$3:$C$12,MATCH(H3578,Lookup_Tables!$A$3:$A$12,0))</f>
        <v>Dr. Kavita Rao</v>
      </c>
      <c r="AF3578" s="27" t="str">
        <f aca="false">IFERROR(INDEX(Lookup_Tables!$F$16:$F$45,MATCH(I3578,Lookup_Tables!$E$16:$E$45,0)),"N/A")</f>
        <v>EMP226</v>
      </c>
      <c r="AG3578" s="27" t="n">
        <f aca="false">_xlfn.IFS(R3578="Recovered",4,R3578="Referred",3,R3578="Admitted",2,R3578="Deceased",1,TRUE(),0)</f>
        <v>4</v>
      </c>
      <c r="AH3578" s="27" t="str">
        <f aca="false">IF(T3578&gt;=4,"Satisfied",IF(T3578&gt;=3,"Neutral","Needs Improvement"))</f>
        <v>Satisfied</v>
      </c>
    </row>
    <row r="3579" customFormat="false" ht="15" hidden="false" customHeight="false" outlineLevel="0" collapsed="false">
      <c r="A3579" s="30" t="s">
        <v>7087</v>
      </c>
      <c r="B3579" s="30" t="s">
        <v>1693</v>
      </c>
      <c r="C3579" s="30" t="n">
        <v>34</v>
      </c>
      <c r="D3579" s="30" t="s">
        <v>181</v>
      </c>
      <c r="E3579" s="31" t="n">
        <v>45613</v>
      </c>
      <c r="F3579" s="30" t="s">
        <v>167</v>
      </c>
      <c r="G3579" s="31" t="n">
        <v>45614</v>
      </c>
      <c r="H3579" s="30" t="s">
        <v>135</v>
      </c>
      <c r="I3579" s="30" t="s">
        <v>251</v>
      </c>
      <c r="J3579" s="30" t="s">
        <v>262</v>
      </c>
      <c r="K3579" s="30" t="s">
        <v>126</v>
      </c>
      <c r="L3579" s="30" t="n">
        <v>10</v>
      </c>
      <c r="M3579" s="30" t="n">
        <v>67</v>
      </c>
      <c r="N3579" s="30" t="s">
        <v>186</v>
      </c>
      <c r="O3579" s="30" t="s">
        <v>128</v>
      </c>
      <c r="P3579" s="30" t="s">
        <v>129</v>
      </c>
      <c r="Q3579" s="32" t="n">
        <v>7649.86</v>
      </c>
      <c r="R3579" s="30" t="s">
        <v>130</v>
      </c>
      <c r="S3579" s="30" t="s">
        <v>335</v>
      </c>
      <c r="T3579" s="30" t="n">
        <v>2</v>
      </c>
      <c r="U3579" s="30" t="n">
        <f aca="false">YEAR(E3579)</f>
        <v>2024</v>
      </c>
      <c r="V3579" s="30" t="str">
        <f aca="false">TEXT(E3579,"MMM-YYYY")</f>
        <v>Nov-2024</v>
      </c>
      <c r="W3579" s="30" t="n">
        <f aca="false">MONTH(E3579)</f>
        <v>11</v>
      </c>
      <c r="X3579" s="30" t="str">
        <f aca="false">TEXT(WEEKDAY(E3579,2),"0")&amp;" - "&amp;TEXT(E3579,"dddd")</f>
        <v>7 - Sunday</v>
      </c>
      <c r="Y3579" s="30" t="str">
        <f aca="false">_xlfn.IFS(C3579&lt;18,"Child (0-17)",C3579&lt;40,"Young Adult (18-39)",C3579&lt;60,"Adult (40-59)",TRUE(),"Senior (60+)")</f>
        <v>Young Adult (18-39)</v>
      </c>
      <c r="Z3579" s="30" t="n">
        <f aca="false">ROUND(G3579-E3579,0)</f>
        <v>1</v>
      </c>
      <c r="AA3579" s="30" t="n">
        <f aca="false">L3579+M3579</f>
        <v>77</v>
      </c>
      <c r="AB3579" s="30" t="n">
        <f aca="false">IFERROR(ROUND(Q3579/AA3579,2),0)</f>
        <v>99.35</v>
      </c>
      <c r="AC3579" s="30" t="str">
        <f aca="false">IF(AND(K3579="Critical",N3579="No"),"URGENT - No Bed","Normal")</f>
        <v>Normal</v>
      </c>
      <c r="AD3579" s="34" t="n">
        <f aca="false">INDEX(Lookup_Tables!$B$3:$B$12,MATCH(H3579,Lookup_Tables!$A$3:$A$12,0))</f>
        <v>4600000</v>
      </c>
      <c r="AE3579" s="30" t="str">
        <f aca="false">INDEX(Lookup_Tables!$C$3:$C$12,MATCH(H3579,Lookup_Tables!$A$3:$A$12,0))</f>
        <v>Dr. Farhan Khan</v>
      </c>
      <c r="AF3579" s="30" t="str">
        <f aca="false">IFERROR(INDEX(Lookup_Tables!$F$16:$F$45,MATCH(I3579,Lookup_Tables!$E$16:$E$45,0)),"N/A")</f>
        <v>EMP207</v>
      </c>
      <c r="AG3579" s="30" t="n">
        <f aca="false">_xlfn.IFS(R3579="Recovered",4,R3579="Referred",3,R3579="Admitted",2,R3579="Deceased",1,TRUE(),0)</f>
        <v>4</v>
      </c>
      <c r="AH3579" s="30" t="str">
        <f aca="false">IF(T3579&gt;=4,"Satisfied",IF(T3579&gt;=3,"Neutral","Needs Improvement"))</f>
        <v>Needs Improvement</v>
      </c>
    </row>
    <row r="3580" customFormat="false" ht="15" hidden="false" customHeight="false" outlineLevel="0" collapsed="false">
      <c r="A3580" s="27" t="s">
        <v>3166</v>
      </c>
      <c r="B3580" s="27" t="s">
        <v>1307</v>
      </c>
      <c r="C3580" s="27" t="n">
        <v>65</v>
      </c>
      <c r="D3580" s="27" t="s">
        <v>181</v>
      </c>
      <c r="E3580" s="28" t="n">
        <v>45350</v>
      </c>
      <c r="F3580" s="27" t="s">
        <v>1023</v>
      </c>
      <c r="G3580" s="28" t="n">
        <v>45350</v>
      </c>
      <c r="H3580" s="27" t="s">
        <v>217</v>
      </c>
      <c r="I3580" s="27" t="s">
        <v>344</v>
      </c>
      <c r="J3580" s="27" t="s">
        <v>294</v>
      </c>
      <c r="K3580" s="27" t="s">
        <v>138</v>
      </c>
      <c r="L3580" s="27" t="n">
        <v>25</v>
      </c>
      <c r="M3580" s="27" t="n">
        <v>39</v>
      </c>
      <c r="N3580" s="27" t="s">
        <v>127</v>
      </c>
      <c r="O3580" s="27" t="s">
        <v>139</v>
      </c>
      <c r="P3580" s="27" t="s">
        <v>150</v>
      </c>
      <c r="Q3580" s="29" t="n">
        <v>1132.57</v>
      </c>
      <c r="R3580" s="27" t="s">
        <v>130</v>
      </c>
      <c r="S3580" s="27" t="s">
        <v>335</v>
      </c>
      <c r="T3580" s="27" t="n">
        <v>3</v>
      </c>
      <c r="U3580" s="27" t="n">
        <f aca="false">YEAR(E3580)</f>
        <v>2024</v>
      </c>
      <c r="V3580" s="27" t="str">
        <f aca="false">TEXT(E3580,"MMM-YYYY")</f>
        <v>Feb-2024</v>
      </c>
      <c r="W3580" s="27" t="n">
        <f aca="false">MONTH(E3580)</f>
        <v>2</v>
      </c>
      <c r="X3580" s="27" t="str">
        <f aca="false">TEXT(WEEKDAY(E3580,2),"0")&amp;" - "&amp;TEXT(E3580,"dddd")</f>
        <v>3 - Wednesday</v>
      </c>
      <c r="Y3580" s="27" t="str">
        <f aca="false">_xlfn.IFS(C3580&lt;18,"Child (0-17)",C3580&lt;40,"Young Adult (18-39)",C3580&lt;60,"Adult (40-59)",TRUE(),"Senior (60+)")</f>
        <v>Senior (60+)</v>
      </c>
      <c r="Z3580" s="27" t="n">
        <f aca="false">ROUND(G3580-E3580,0)</f>
        <v>0</v>
      </c>
      <c r="AA3580" s="27" t="n">
        <f aca="false">L3580+M3580</f>
        <v>64</v>
      </c>
      <c r="AB3580" s="27" t="n">
        <f aca="false">IFERROR(ROUND(Q3580/AA3580,2),0)</f>
        <v>17.7</v>
      </c>
      <c r="AC3580" s="27" t="str">
        <f aca="false">IF(AND(K3580="Critical",N3580="No"),"URGENT - No Bed","Normal")</f>
        <v>Normal</v>
      </c>
      <c r="AD3580" s="33" t="n">
        <f aca="false">INDEX(Lookup_Tables!$B$3:$B$12,MATCH(H3580,Lookup_Tables!$A$3:$A$12,0))</f>
        <v>4200000</v>
      </c>
      <c r="AE3580" s="27" t="str">
        <f aca="false">INDEX(Lookup_Tables!$C$3:$C$12,MATCH(H3580,Lookup_Tables!$A$3:$A$12,0))</f>
        <v>Dr. Anil Kapoor</v>
      </c>
      <c r="AF3580" s="27" t="str">
        <f aca="false">IFERROR(INDEX(Lookup_Tables!$F$16:$F$45,MATCH(I3580,Lookup_Tables!$E$16:$E$45,0)),"N/A")</f>
        <v>EMP201</v>
      </c>
      <c r="AG3580" s="27" t="n">
        <f aca="false">_xlfn.IFS(R3580="Recovered",4,R3580="Referred",3,R3580="Admitted",2,R3580="Deceased",1,TRUE(),0)</f>
        <v>4</v>
      </c>
      <c r="AH3580" s="27" t="str">
        <f aca="false">IF(T3580&gt;=4,"Satisfied",IF(T3580&gt;=3,"Neutral","Needs Improvement"))</f>
        <v>Neutral</v>
      </c>
    </row>
    <row r="3581" customFormat="false" ht="15" hidden="false" customHeight="false" outlineLevel="0" collapsed="false">
      <c r="A3581" s="30" t="s">
        <v>6698</v>
      </c>
      <c r="B3581" s="30" t="s">
        <v>586</v>
      </c>
      <c r="C3581" s="30" t="n">
        <v>24</v>
      </c>
      <c r="D3581" s="30" t="s">
        <v>181</v>
      </c>
      <c r="E3581" s="31" t="n">
        <v>45581</v>
      </c>
      <c r="F3581" s="30" t="s">
        <v>674</v>
      </c>
      <c r="G3581" s="31" t="n">
        <v>45581</v>
      </c>
      <c r="H3581" s="30" t="s">
        <v>206</v>
      </c>
      <c r="I3581" s="30" t="s">
        <v>300</v>
      </c>
      <c r="J3581" s="30" t="s">
        <v>469</v>
      </c>
      <c r="K3581" s="30" t="s">
        <v>138</v>
      </c>
      <c r="L3581" s="30" t="n">
        <v>20</v>
      </c>
      <c r="M3581" s="30" t="n">
        <v>44</v>
      </c>
      <c r="N3581" s="30" t="s">
        <v>127</v>
      </c>
      <c r="O3581" s="30" t="s">
        <v>171</v>
      </c>
      <c r="P3581" s="30" t="s">
        <v>187</v>
      </c>
      <c r="Q3581" s="32" t="n">
        <v>2567.93</v>
      </c>
      <c r="R3581" s="30" t="s">
        <v>130</v>
      </c>
      <c r="S3581" s="30" t="s">
        <v>131</v>
      </c>
      <c r="T3581" s="30" t="n">
        <v>4</v>
      </c>
      <c r="U3581" s="30" t="n">
        <f aca="false">YEAR(E3581)</f>
        <v>2024</v>
      </c>
      <c r="V3581" s="30" t="str">
        <f aca="false">TEXT(E3581,"MMM-YYYY")</f>
        <v>Oct-2024</v>
      </c>
      <c r="W3581" s="30" t="n">
        <f aca="false">MONTH(E3581)</f>
        <v>10</v>
      </c>
      <c r="X3581" s="30" t="str">
        <f aca="false">TEXT(WEEKDAY(E3581,2),"0")&amp;" - "&amp;TEXT(E3581,"dddd")</f>
        <v>3 - Wednesday</v>
      </c>
      <c r="Y3581" s="30" t="str">
        <f aca="false">_xlfn.IFS(C3581&lt;18,"Child (0-17)",C3581&lt;40,"Young Adult (18-39)",C3581&lt;60,"Adult (40-59)",TRUE(),"Senior (60+)")</f>
        <v>Young Adult (18-39)</v>
      </c>
      <c r="Z3581" s="30" t="n">
        <f aca="false">ROUND(G3581-E3581,0)</f>
        <v>0</v>
      </c>
      <c r="AA3581" s="30" t="n">
        <f aca="false">L3581+M3581</f>
        <v>64</v>
      </c>
      <c r="AB3581" s="30" t="n">
        <f aca="false">IFERROR(ROUND(Q3581/AA3581,2),0)</f>
        <v>40.12</v>
      </c>
      <c r="AC3581" s="30" t="str">
        <f aca="false">IF(AND(K3581="Critical",N3581="No"),"URGENT - No Bed","Normal")</f>
        <v>Normal</v>
      </c>
      <c r="AD3581" s="34" t="n">
        <f aca="false">INDEX(Lookup_Tables!$B$3:$B$12,MATCH(H3581,Lookup_Tables!$A$3:$A$12,0))</f>
        <v>2800000</v>
      </c>
      <c r="AE3581" s="30" t="str">
        <f aca="false">INDEX(Lookup_Tables!$C$3:$C$12,MATCH(H3581,Lookup_Tables!$A$3:$A$12,0))</f>
        <v>Dr. Suresh Nair</v>
      </c>
      <c r="AF3581" s="30" t="str">
        <f aca="false">IFERROR(INDEX(Lookup_Tables!$F$16:$F$45,MATCH(I3581,Lookup_Tables!$E$16:$E$45,0)),"N/A")</f>
        <v>EMP211</v>
      </c>
      <c r="AG3581" s="30" t="n">
        <f aca="false">_xlfn.IFS(R3581="Recovered",4,R3581="Referred",3,R3581="Admitted",2,R3581="Deceased",1,TRUE(),0)</f>
        <v>4</v>
      </c>
      <c r="AH3581" s="30" t="str">
        <f aca="false">IF(T3581&gt;=4,"Satisfied",IF(T3581&gt;=3,"Neutral","Needs Improvement"))</f>
        <v>Satisfied</v>
      </c>
    </row>
    <row r="3582" customFormat="false" ht="15" hidden="false" customHeight="false" outlineLevel="0" collapsed="false">
      <c r="A3582" s="27" t="s">
        <v>4783</v>
      </c>
      <c r="B3582" s="27" t="s">
        <v>2312</v>
      </c>
      <c r="C3582" s="27" t="n">
        <v>47</v>
      </c>
      <c r="D3582" s="27" t="s">
        <v>121</v>
      </c>
      <c r="E3582" s="28" t="n">
        <v>45359</v>
      </c>
      <c r="F3582" s="27" t="s">
        <v>1268</v>
      </c>
      <c r="G3582" s="28" t="n">
        <v>45359</v>
      </c>
      <c r="H3582" s="27" t="s">
        <v>168</v>
      </c>
      <c r="I3582" s="27" t="s">
        <v>196</v>
      </c>
      <c r="J3582" s="27" t="s">
        <v>191</v>
      </c>
      <c r="K3582" s="27" t="s">
        <v>138</v>
      </c>
      <c r="L3582" s="27" t="n">
        <v>48</v>
      </c>
      <c r="M3582" s="27" t="n">
        <v>21</v>
      </c>
      <c r="N3582" s="27" t="s">
        <v>127</v>
      </c>
      <c r="O3582" s="27" t="s">
        <v>128</v>
      </c>
      <c r="P3582" s="27" t="s">
        <v>150</v>
      </c>
      <c r="Q3582" s="29" t="n">
        <v>2191.04</v>
      </c>
      <c r="R3582" s="27" t="s">
        <v>130</v>
      </c>
      <c r="S3582" s="27" t="s">
        <v>157</v>
      </c>
      <c r="T3582" s="27" t="n">
        <v>4</v>
      </c>
      <c r="U3582" s="27" t="n">
        <f aca="false">YEAR(E3582)</f>
        <v>2024</v>
      </c>
      <c r="V3582" s="27" t="str">
        <f aca="false">TEXT(E3582,"MMM-YYYY")</f>
        <v>Mar-2024</v>
      </c>
      <c r="W3582" s="27" t="n">
        <f aca="false">MONTH(E3582)</f>
        <v>3</v>
      </c>
      <c r="X3582" s="27" t="str">
        <f aca="false">TEXT(WEEKDAY(E3582,2),"0")&amp;" - "&amp;TEXT(E3582,"dddd")</f>
        <v>5 - Friday</v>
      </c>
      <c r="Y3582" s="27" t="str">
        <f aca="false">_xlfn.IFS(C3582&lt;18,"Child (0-17)",C3582&lt;40,"Young Adult (18-39)",C3582&lt;60,"Adult (40-59)",TRUE(),"Senior (60+)")</f>
        <v>Adult (40-59)</v>
      </c>
      <c r="Z3582" s="27" t="n">
        <f aca="false">ROUND(G3582-E3582,0)</f>
        <v>0</v>
      </c>
      <c r="AA3582" s="27" t="n">
        <f aca="false">L3582+M3582</f>
        <v>69</v>
      </c>
      <c r="AB3582" s="27" t="n">
        <f aca="false">IFERROR(ROUND(Q3582/AA3582,2),0)</f>
        <v>31.75</v>
      </c>
      <c r="AC3582" s="27" t="str">
        <f aca="false">IF(AND(K3582="Critical",N3582="No"),"URGENT - No Bed","Normal")</f>
        <v>Normal</v>
      </c>
      <c r="AD3582" s="33" t="n">
        <f aca="false">INDEX(Lookup_Tables!$B$3:$B$12,MATCH(H3582,Lookup_Tables!$A$3:$A$12,0))</f>
        <v>4400000</v>
      </c>
      <c r="AE3582" s="27" t="str">
        <f aca="false">INDEX(Lookup_Tables!$C$3:$C$12,MATCH(H3582,Lookup_Tables!$A$3:$A$12,0))</f>
        <v>Dr. Neha Chopra</v>
      </c>
      <c r="AF3582" s="27" t="str">
        <f aca="false">IFERROR(INDEX(Lookup_Tables!$F$16:$F$45,MATCH(I3582,Lookup_Tables!$E$16:$E$45,0)),"N/A")</f>
        <v>EMP219</v>
      </c>
      <c r="AG3582" s="27" t="n">
        <f aca="false">_xlfn.IFS(R3582="Recovered",4,R3582="Referred",3,R3582="Admitted",2,R3582="Deceased",1,TRUE(),0)</f>
        <v>4</v>
      </c>
      <c r="AH3582" s="27" t="str">
        <f aca="false">IF(T3582&gt;=4,"Satisfied",IF(T3582&gt;=3,"Neutral","Needs Improvement"))</f>
        <v>Satisfied</v>
      </c>
    </row>
    <row r="3583" customFormat="false" ht="15" hidden="false" customHeight="false" outlineLevel="0" collapsed="false">
      <c r="A3583" s="30" t="s">
        <v>6397</v>
      </c>
      <c r="B3583" s="30" t="s">
        <v>428</v>
      </c>
      <c r="C3583" s="30" t="n">
        <v>52</v>
      </c>
      <c r="D3583" s="30" t="s">
        <v>121</v>
      </c>
      <c r="E3583" s="31" t="n">
        <v>45609</v>
      </c>
      <c r="F3583" s="30" t="s">
        <v>1593</v>
      </c>
      <c r="G3583" s="31" t="n">
        <v>45612</v>
      </c>
      <c r="H3583" s="30" t="s">
        <v>217</v>
      </c>
      <c r="I3583" s="30" t="s">
        <v>282</v>
      </c>
      <c r="J3583" s="30" t="s">
        <v>218</v>
      </c>
      <c r="K3583" s="30" t="s">
        <v>156</v>
      </c>
      <c r="L3583" s="30" t="n">
        <v>36</v>
      </c>
      <c r="M3583" s="30" t="n">
        <v>37</v>
      </c>
      <c r="N3583" s="30" t="s">
        <v>186</v>
      </c>
      <c r="O3583" s="30" t="s">
        <v>139</v>
      </c>
      <c r="P3583" s="30" t="s">
        <v>187</v>
      </c>
      <c r="Q3583" s="32" t="n">
        <v>3784.57</v>
      </c>
      <c r="R3583" s="30" t="s">
        <v>130</v>
      </c>
      <c r="S3583" s="30" t="s">
        <v>192</v>
      </c>
      <c r="T3583" s="30" t="n">
        <v>3</v>
      </c>
      <c r="U3583" s="30" t="n">
        <f aca="false">YEAR(E3583)</f>
        <v>2024</v>
      </c>
      <c r="V3583" s="30" t="str">
        <f aca="false">TEXT(E3583,"MMM-YYYY")</f>
        <v>Nov-2024</v>
      </c>
      <c r="W3583" s="30" t="n">
        <f aca="false">MONTH(E3583)</f>
        <v>11</v>
      </c>
      <c r="X3583" s="30" t="str">
        <f aca="false">TEXT(WEEKDAY(E3583,2),"0")&amp;" - "&amp;TEXT(E3583,"dddd")</f>
        <v>3 - Wednesday</v>
      </c>
      <c r="Y3583" s="30" t="str">
        <f aca="false">_xlfn.IFS(C3583&lt;18,"Child (0-17)",C3583&lt;40,"Young Adult (18-39)",C3583&lt;60,"Adult (40-59)",TRUE(),"Senior (60+)")</f>
        <v>Adult (40-59)</v>
      </c>
      <c r="Z3583" s="30" t="n">
        <f aca="false">ROUND(G3583-E3583,0)</f>
        <v>3</v>
      </c>
      <c r="AA3583" s="30" t="n">
        <f aca="false">L3583+M3583</f>
        <v>73</v>
      </c>
      <c r="AB3583" s="30" t="n">
        <f aca="false">IFERROR(ROUND(Q3583/AA3583,2),0)</f>
        <v>51.84</v>
      </c>
      <c r="AC3583" s="30" t="str">
        <f aca="false">IF(AND(K3583="Critical",N3583="No"),"URGENT - No Bed","Normal")</f>
        <v>Normal</v>
      </c>
      <c r="AD3583" s="34" t="n">
        <f aca="false">INDEX(Lookup_Tables!$B$3:$B$12,MATCH(H3583,Lookup_Tables!$A$3:$A$12,0))</f>
        <v>4200000</v>
      </c>
      <c r="AE3583" s="30" t="str">
        <f aca="false">INDEX(Lookup_Tables!$C$3:$C$12,MATCH(H3583,Lookup_Tables!$A$3:$A$12,0))</f>
        <v>Dr. Anil Kapoor</v>
      </c>
      <c r="AF3583" s="30" t="str">
        <f aca="false">IFERROR(INDEX(Lookup_Tables!$F$16:$F$45,MATCH(I3583,Lookup_Tables!$E$16:$E$45,0)),"N/A")</f>
        <v>EMP200</v>
      </c>
      <c r="AG3583" s="30" t="n">
        <f aca="false">_xlfn.IFS(R3583="Recovered",4,R3583="Referred",3,R3583="Admitted",2,R3583="Deceased",1,TRUE(),0)</f>
        <v>4</v>
      </c>
      <c r="AH3583" s="30" t="str">
        <f aca="false">IF(T3583&gt;=4,"Satisfied",IF(T3583&gt;=3,"Neutral","Needs Improvement"))</f>
        <v>Neutral</v>
      </c>
    </row>
    <row r="3584" customFormat="false" ht="15" hidden="false" customHeight="false" outlineLevel="0" collapsed="false">
      <c r="A3584" s="27" t="s">
        <v>6582</v>
      </c>
      <c r="B3584" s="27" t="s">
        <v>2753</v>
      </c>
      <c r="C3584" s="27" t="n">
        <v>27</v>
      </c>
      <c r="D3584" s="27" t="s">
        <v>181</v>
      </c>
      <c r="E3584" s="28" t="n">
        <v>45569</v>
      </c>
      <c r="F3584" s="27" t="s">
        <v>780</v>
      </c>
      <c r="G3584" s="28" t="n">
        <v>45570</v>
      </c>
      <c r="H3584" s="27" t="s">
        <v>146</v>
      </c>
      <c r="I3584" s="27" t="s">
        <v>176</v>
      </c>
      <c r="J3584" s="27" t="s">
        <v>148</v>
      </c>
      <c r="K3584" s="27" t="s">
        <v>126</v>
      </c>
      <c r="L3584" s="27" t="n">
        <v>14</v>
      </c>
      <c r="M3584" s="27" t="n">
        <v>105</v>
      </c>
      <c r="N3584" s="27" t="s">
        <v>186</v>
      </c>
      <c r="O3584" s="27" t="s">
        <v>128</v>
      </c>
      <c r="P3584" s="27" t="s">
        <v>150</v>
      </c>
      <c r="Q3584" s="29" t="n">
        <v>8144.59</v>
      </c>
      <c r="R3584" s="27" t="s">
        <v>130</v>
      </c>
      <c r="S3584" s="27" t="s">
        <v>141</v>
      </c>
      <c r="T3584" s="27" t="n">
        <v>4</v>
      </c>
      <c r="U3584" s="27" t="n">
        <f aca="false">YEAR(E3584)</f>
        <v>2024</v>
      </c>
      <c r="V3584" s="27" t="str">
        <f aca="false">TEXT(E3584,"MMM-YYYY")</f>
        <v>Oct-2024</v>
      </c>
      <c r="W3584" s="27" t="n">
        <f aca="false">MONTH(E3584)</f>
        <v>10</v>
      </c>
      <c r="X3584" s="27" t="str">
        <f aca="false">TEXT(WEEKDAY(E3584,2),"0")&amp;" - "&amp;TEXT(E3584,"dddd")</f>
        <v>5 - Friday</v>
      </c>
      <c r="Y3584" s="27" t="str">
        <f aca="false">_xlfn.IFS(C3584&lt;18,"Child (0-17)",C3584&lt;40,"Young Adult (18-39)",C3584&lt;60,"Adult (40-59)",TRUE(),"Senior (60+)")</f>
        <v>Young Adult (18-39)</v>
      </c>
      <c r="Z3584" s="27" t="n">
        <f aca="false">ROUND(G3584-E3584,0)</f>
        <v>1</v>
      </c>
      <c r="AA3584" s="27" t="n">
        <f aca="false">L3584+M3584</f>
        <v>119</v>
      </c>
      <c r="AB3584" s="27" t="n">
        <f aca="false">IFERROR(ROUND(Q3584/AA3584,2),0)</f>
        <v>68.44</v>
      </c>
      <c r="AC3584" s="27" t="str">
        <f aca="false">IF(AND(K3584="Critical",N3584="No"),"URGENT - No Bed","Normal")</f>
        <v>Normal</v>
      </c>
      <c r="AD3584" s="33" t="n">
        <f aca="false">INDEX(Lookup_Tables!$B$3:$B$12,MATCH(H3584,Lookup_Tables!$A$3:$A$12,0))</f>
        <v>2700000</v>
      </c>
      <c r="AE3584" s="27" t="str">
        <f aca="false">INDEX(Lookup_Tables!$C$3:$C$12,MATCH(H3584,Lookup_Tables!$A$3:$A$12,0))</f>
        <v>Dr. Vikram Singh</v>
      </c>
      <c r="AF3584" s="27" t="str">
        <f aca="false">IFERROR(INDEX(Lookup_Tables!$F$16:$F$45,MATCH(I3584,Lookup_Tables!$E$16:$E$45,0)),"N/A")</f>
        <v>EMP227</v>
      </c>
      <c r="AG3584" s="27" t="n">
        <f aca="false">_xlfn.IFS(R3584="Recovered",4,R3584="Referred",3,R3584="Admitted",2,R3584="Deceased",1,TRUE(),0)</f>
        <v>4</v>
      </c>
      <c r="AH3584" s="27" t="str">
        <f aca="false">IF(T3584&gt;=4,"Satisfied",IF(T3584&gt;=3,"Neutral","Needs Improvement"))</f>
        <v>Satisfied</v>
      </c>
    </row>
    <row r="3585" customFormat="false" ht="15" hidden="false" customHeight="false" outlineLevel="0" collapsed="false">
      <c r="A3585" s="30" t="s">
        <v>3408</v>
      </c>
      <c r="B3585" s="30" t="s">
        <v>3409</v>
      </c>
      <c r="C3585" s="30" t="n">
        <v>79</v>
      </c>
      <c r="D3585" s="30" t="s">
        <v>181</v>
      </c>
      <c r="E3585" s="31" t="n">
        <v>45492</v>
      </c>
      <c r="F3585" s="30" t="s">
        <v>710</v>
      </c>
      <c r="G3585" s="31" t="n">
        <v>45492</v>
      </c>
      <c r="H3585" s="30" t="s">
        <v>161</v>
      </c>
      <c r="I3585" s="30" t="s">
        <v>320</v>
      </c>
      <c r="J3585" s="30" t="s">
        <v>385</v>
      </c>
      <c r="K3585" s="30" t="s">
        <v>156</v>
      </c>
      <c r="L3585" s="30" t="n">
        <v>68</v>
      </c>
      <c r="M3585" s="30" t="n">
        <v>87</v>
      </c>
      <c r="N3585" s="30" t="s">
        <v>186</v>
      </c>
      <c r="O3585" s="30" t="s">
        <v>139</v>
      </c>
      <c r="P3585" s="30" t="s">
        <v>140</v>
      </c>
      <c r="Q3585" s="32" t="n">
        <v>5070.69</v>
      </c>
      <c r="R3585" s="30" t="s">
        <v>130</v>
      </c>
      <c r="S3585" s="30" t="s">
        <v>197</v>
      </c>
      <c r="T3585" s="30" t="n">
        <v>4</v>
      </c>
      <c r="U3585" s="30" t="n">
        <f aca="false">YEAR(E3585)</f>
        <v>2024</v>
      </c>
      <c r="V3585" s="30" t="str">
        <f aca="false">TEXT(E3585,"MMM-YYYY")</f>
        <v>Jul-2024</v>
      </c>
      <c r="W3585" s="30" t="n">
        <f aca="false">MONTH(E3585)</f>
        <v>7</v>
      </c>
      <c r="X3585" s="30" t="str">
        <f aca="false">TEXT(WEEKDAY(E3585,2),"0")&amp;" - "&amp;TEXT(E3585,"dddd")</f>
        <v>5 - Friday</v>
      </c>
      <c r="Y3585" s="30" t="str">
        <f aca="false">_xlfn.IFS(C3585&lt;18,"Child (0-17)",C3585&lt;40,"Young Adult (18-39)",C3585&lt;60,"Adult (40-59)",TRUE(),"Senior (60+)")</f>
        <v>Senior (60+)</v>
      </c>
      <c r="Z3585" s="30" t="n">
        <f aca="false">ROUND(G3585-E3585,0)</f>
        <v>0</v>
      </c>
      <c r="AA3585" s="30" t="n">
        <f aca="false">L3585+M3585</f>
        <v>155</v>
      </c>
      <c r="AB3585" s="30" t="n">
        <f aca="false">IFERROR(ROUND(Q3585/AA3585,2),0)</f>
        <v>32.71</v>
      </c>
      <c r="AC3585" s="30" t="str">
        <f aca="false">IF(AND(K3585="Critical",N3585="No"),"URGENT - No Bed","Normal")</f>
        <v>Normal</v>
      </c>
      <c r="AD3585" s="34" t="n">
        <f aca="false">INDEX(Lookup_Tables!$B$3:$B$12,MATCH(H3585,Lookup_Tables!$A$3:$A$12,0))</f>
        <v>3600000</v>
      </c>
      <c r="AE3585" s="30" t="str">
        <f aca="false">INDEX(Lookup_Tables!$C$3:$C$12,MATCH(H3585,Lookup_Tables!$A$3:$A$12,0))</f>
        <v>Dr. Sameer Joshi</v>
      </c>
      <c r="AF3585" s="30" t="str">
        <f aca="false">IFERROR(INDEX(Lookup_Tables!$F$16:$F$45,MATCH(I3585,Lookup_Tables!$E$16:$E$45,0)),"N/A")</f>
        <v>EMP223</v>
      </c>
      <c r="AG3585" s="30" t="n">
        <f aca="false">_xlfn.IFS(R3585="Recovered",4,R3585="Referred",3,R3585="Admitted",2,R3585="Deceased",1,TRUE(),0)</f>
        <v>4</v>
      </c>
      <c r="AH3585" s="30" t="str">
        <f aca="false">IF(T3585&gt;=4,"Satisfied",IF(T3585&gt;=3,"Neutral","Needs Improvement"))</f>
        <v>Satisfied</v>
      </c>
    </row>
    <row r="3586" customFormat="false" ht="15" hidden="false" customHeight="false" outlineLevel="0" collapsed="false">
      <c r="A3586" s="27" t="s">
        <v>2608</v>
      </c>
      <c r="B3586" s="27" t="s">
        <v>2519</v>
      </c>
      <c r="C3586" s="27" t="n">
        <v>63</v>
      </c>
      <c r="D3586" s="27" t="s">
        <v>181</v>
      </c>
      <c r="E3586" s="28" t="n">
        <v>45495</v>
      </c>
      <c r="F3586" s="27" t="s">
        <v>265</v>
      </c>
      <c r="G3586" s="28" t="n">
        <v>45499</v>
      </c>
      <c r="H3586" s="27" t="s">
        <v>242</v>
      </c>
      <c r="I3586" s="27" t="s">
        <v>243</v>
      </c>
      <c r="J3586" s="27" t="s">
        <v>422</v>
      </c>
      <c r="K3586" s="27" t="s">
        <v>126</v>
      </c>
      <c r="L3586" s="27" t="n">
        <v>26</v>
      </c>
      <c r="M3586" s="27" t="n">
        <v>123</v>
      </c>
      <c r="N3586" s="27" t="s">
        <v>186</v>
      </c>
      <c r="O3586" s="27" t="s">
        <v>128</v>
      </c>
      <c r="P3586" s="27" t="s">
        <v>150</v>
      </c>
      <c r="Q3586" s="29" t="n">
        <v>7490.32</v>
      </c>
      <c r="R3586" s="27" t="s">
        <v>462</v>
      </c>
      <c r="S3586" s="27" t="s">
        <v>192</v>
      </c>
      <c r="T3586" s="27" t="n">
        <v>3</v>
      </c>
      <c r="U3586" s="27" t="n">
        <f aca="false">YEAR(E3586)</f>
        <v>2024</v>
      </c>
      <c r="V3586" s="27" t="str">
        <f aca="false">TEXT(E3586,"MMM-YYYY")</f>
        <v>Jul-2024</v>
      </c>
      <c r="W3586" s="27" t="n">
        <f aca="false">MONTH(E3586)</f>
        <v>7</v>
      </c>
      <c r="X3586" s="27" t="str">
        <f aca="false">TEXT(WEEKDAY(E3586,2),"0")&amp;" - "&amp;TEXT(E3586,"dddd")</f>
        <v>1 - Monday</v>
      </c>
      <c r="Y3586" s="27" t="str">
        <f aca="false">_xlfn.IFS(C3586&lt;18,"Child (0-17)",C3586&lt;40,"Young Adult (18-39)",C3586&lt;60,"Adult (40-59)",TRUE(),"Senior (60+)")</f>
        <v>Senior (60+)</v>
      </c>
      <c r="Z3586" s="27" t="n">
        <f aca="false">ROUND(G3586-E3586,0)</f>
        <v>4</v>
      </c>
      <c r="AA3586" s="27" t="n">
        <f aca="false">L3586+M3586</f>
        <v>149</v>
      </c>
      <c r="AB3586" s="27" t="n">
        <f aca="false">IFERROR(ROUND(Q3586/AA3586,2),0)</f>
        <v>50.27</v>
      </c>
      <c r="AC3586" s="27" t="str">
        <f aca="false">IF(AND(K3586="Critical",N3586="No"),"URGENT - No Bed","Normal")</f>
        <v>Normal</v>
      </c>
      <c r="AD3586" s="33" t="n">
        <f aca="false">INDEX(Lookup_Tables!$B$3:$B$12,MATCH(H3586,Lookup_Tables!$A$3:$A$12,0))</f>
        <v>3000000</v>
      </c>
      <c r="AE3586" s="27" t="str">
        <f aca="false">INDEX(Lookup_Tables!$C$3:$C$12,MATCH(H3586,Lookup_Tables!$A$3:$A$12,0))</f>
        <v>Dr. Pooja Iyer</v>
      </c>
      <c r="AF3586" s="27" t="str">
        <f aca="false">IFERROR(INDEX(Lookup_Tables!$F$16:$F$45,MATCH(I3586,Lookup_Tables!$E$16:$E$45,0)),"N/A")</f>
        <v>EMP214</v>
      </c>
      <c r="AG3586" s="27" t="n">
        <f aca="false">_xlfn.IFS(R3586="Recovered",4,R3586="Referred",3,R3586="Admitted",2,R3586="Deceased",1,TRUE(),0)</f>
        <v>1</v>
      </c>
      <c r="AH3586" s="27" t="str">
        <f aca="false">IF(T3586&gt;=4,"Satisfied",IF(T3586&gt;=3,"Neutral","Needs Improvement"))</f>
        <v>Neutral</v>
      </c>
    </row>
    <row r="3587" customFormat="false" ht="15" hidden="false" customHeight="false" outlineLevel="0" collapsed="false">
      <c r="A3587" s="30" t="s">
        <v>6329</v>
      </c>
      <c r="B3587" s="30" t="s">
        <v>1336</v>
      </c>
      <c r="C3587" s="30" t="n">
        <v>32</v>
      </c>
      <c r="D3587" s="30" t="s">
        <v>121</v>
      </c>
      <c r="E3587" s="31" t="n">
        <v>45642</v>
      </c>
      <c r="F3587" s="30" t="s">
        <v>1392</v>
      </c>
      <c r="G3587" s="31" t="n">
        <v>45642</v>
      </c>
      <c r="H3587" s="30" t="s">
        <v>217</v>
      </c>
      <c r="I3587" s="30" t="s">
        <v>344</v>
      </c>
      <c r="J3587" s="30" t="s">
        <v>218</v>
      </c>
      <c r="K3587" s="30" t="s">
        <v>138</v>
      </c>
      <c r="L3587" s="30" t="n">
        <v>43</v>
      </c>
      <c r="M3587" s="30" t="n">
        <v>23</v>
      </c>
      <c r="N3587" s="30" t="s">
        <v>127</v>
      </c>
      <c r="O3587" s="30" t="s">
        <v>139</v>
      </c>
      <c r="P3587" s="30" t="s">
        <v>150</v>
      </c>
      <c r="Q3587" s="32" t="n">
        <v>1225.01</v>
      </c>
      <c r="R3587" s="30" t="s">
        <v>130</v>
      </c>
      <c r="S3587" s="30" t="s">
        <v>157</v>
      </c>
      <c r="T3587" s="30" t="n">
        <v>4</v>
      </c>
      <c r="U3587" s="30" t="n">
        <f aca="false">YEAR(E3587)</f>
        <v>2024</v>
      </c>
      <c r="V3587" s="30" t="str">
        <f aca="false">TEXT(E3587,"MMM-YYYY")</f>
        <v>Dec-2024</v>
      </c>
      <c r="W3587" s="30" t="n">
        <f aca="false">MONTH(E3587)</f>
        <v>12</v>
      </c>
      <c r="X3587" s="30" t="str">
        <f aca="false">TEXT(WEEKDAY(E3587,2),"0")&amp;" - "&amp;TEXT(E3587,"dddd")</f>
        <v>1 - Monday</v>
      </c>
      <c r="Y3587" s="30" t="str">
        <f aca="false">_xlfn.IFS(C3587&lt;18,"Child (0-17)",C3587&lt;40,"Young Adult (18-39)",C3587&lt;60,"Adult (40-59)",TRUE(),"Senior (60+)")</f>
        <v>Young Adult (18-39)</v>
      </c>
      <c r="Z3587" s="30" t="n">
        <f aca="false">ROUND(G3587-E3587,0)</f>
        <v>0</v>
      </c>
      <c r="AA3587" s="30" t="n">
        <f aca="false">L3587+M3587</f>
        <v>66</v>
      </c>
      <c r="AB3587" s="30" t="n">
        <f aca="false">IFERROR(ROUND(Q3587/AA3587,2),0)</f>
        <v>18.56</v>
      </c>
      <c r="AC3587" s="30" t="str">
        <f aca="false">IF(AND(K3587="Critical",N3587="No"),"URGENT - No Bed","Normal")</f>
        <v>Normal</v>
      </c>
      <c r="AD3587" s="34" t="n">
        <f aca="false">INDEX(Lookup_Tables!$B$3:$B$12,MATCH(H3587,Lookup_Tables!$A$3:$A$12,0))</f>
        <v>4200000</v>
      </c>
      <c r="AE3587" s="30" t="str">
        <f aca="false">INDEX(Lookup_Tables!$C$3:$C$12,MATCH(H3587,Lookup_Tables!$A$3:$A$12,0))</f>
        <v>Dr. Anil Kapoor</v>
      </c>
      <c r="AF3587" s="30" t="str">
        <f aca="false">IFERROR(INDEX(Lookup_Tables!$F$16:$F$45,MATCH(I3587,Lookup_Tables!$E$16:$E$45,0)),"N/A")</f>
        <v>EMP201</v>
      </c>
      <c r="AG3587" s="30" t="n">
        <f aca="false">_xlfn.IFS(R3587="Recovered",4,R3587="Referred",3,R3587="Admitted",2,R3587="Deceased",1,TRUE(),0)</f>
        <v>4</v>
      </c>
      <c r="AH3587" s="30" t="str">
        <f aca="false">IF(T3587&gt;=4,"Satisfied",IF(T3587&gt;=3,"Neutral","Needs Improvement"))</f>
        <v>Satisfied</v>
      </c>
    </row>
    <row r="3588" customFormat="false" ht="15" hidden="false" customHeight="false" outlineLevel="0" collapsed="false">
      <c r="A3588" s="27" t="s">
        <v>5335</v>
      </c>
      <c r="B3588" s="27" t="s">
        <v>5336</v>
      </c>
      <c r="C3588" s="27" t="n">
        <v>38</v>
      </c>
      <c r="D3588" s="27" t="s">
        <v>181</v>
      </c>
      <c r="E3588" s="28" t="n">
        <v>45557</v>
      </c>
      <c r="F3588" s="27" t="s">
        <v>1140</v>
      </c>
      <c r="G3588" s="28" t="n">
        <v>45563</v>
      </c>
      <c r="H3588" s="27" t="s">
        <v>168</v>
      </c>
      <c r="I3588" s="27" t="s">
        <v>169</v>
      </c>
      <c r="J3588" s="27" t="s">
        <v>191</v>
      </c>
      <c r="K3588" s="27" t="s">
        <v>126</v>
      </c>
      <c r="L3588" s="27" t="n">
        <v>29</v>
      </c>
      <c r="M3588" s="27" t="n">
        <v>118</v>
      </c>
      <c r="N3588" s="27" t="s">
        <v>186</v>
      </c>
      <c r="O3588" s="27" t="s">
        <v>128</v>
      </c>
      <c r="P3588" s="27" t="s">
        <v>129</v>
      </c>
      <c r="Q3588" s="29" t="n">
        <v>8300.09</v>
      </c>
      <c r="R3588" s="27" t="s">
        <v>130</v>
      </c>
      <c r="S3588" s="27" t="s">
        <v>197</v>
      </c>
      <c r="T3588" s="27" t="n">
        <v>5</v>
      </c>
      <c r="U3588" s="27" t="n">
        <f aca="false">YEAR(E3588)</f>
        <v>2024</v>
      </c>
      <c r="V3588" s="27" t="str">
        <f aca="false">TEXT(E3588,"MMM-YYYY")</f>
        <v>Sep-2024</v>
      </c>
      <c r="W3588" s="27" t="n">
        <f aca="false">MONTH(E3588)</f>
        <v>9</v>
      </c>
      <c r="X3588" s="27" t="str">
        <f aca="false">TEXT(WEEKDAY(E3588,2),"0")&amp;" - "&amp;TEXT(E3588,"dddd")</f>
        <v>7 - Sunday</v>
      </c>
      <c r="Y3588" s="27" t="str">
        <f aca="false">_xlfn.IFS(C3588&lt;18,"Child (0-17)",C3588&lt;40,"Young Adult (18-39)",C3588&lt;60,"Adult (40-59)",TRUE(),"Senior (60+)")</f>
        <v>Young Adult (18-39)</v>
      </c>
      <c r="Z3588" s="27" t="n">
        <f aca="false">ROUND(G3588-E3588,0)</f>
        <v>6</v>
      </c>
      <c r="AA3588" s="27" t="n">
        <f aca="false">L3588+M3588</f>
        <v>147</v>
      </c>
      <c r="AB3588" s="27" t="n">
        <f aca="false">IFERROR(ROUND(Q3588/AA3588,2),0)</f>
        <v>56.46</v>
      </c>
      <c r="AC3588" s="27" t="str">
        <f aca="false">IF(AND(K3588="Critical",N3588="No"),"URGENT - No Bed","Normal")</f>
        <v>Normal</v>
      </c>
      <c r="AD3588" s="33" t="n">
        <f aca="false">INDEX(Lookup_Tables!$B$3:$B$12,MATCH(H3588,Lookup_Tables!$A$3:$A$12,0))</f>
        <v>4400000</v>
      </c>
      <c r="AE3588" s="27" t="str">
        <f aca="false">INDEX(Lookup_Tables!$C$3:$C$12,MATCH(H3588,Lookup_Tables!$A$3:$A$12,0))</f>
        <v>Dr. Neha Chopra</v>
      </c>
      <c r="AF3588" s="27" t="str">
        <f aca="false">IFERROR(INDEX(Lookup_Tables!$F$16:$F$45,MATCH(I3588,Lookup_Tables!$E$16:$E$45,0)),"N/A")</f>
        <v>EMP220</v>
      </c>
      <c r="AG3588" s="27" t="n">
        <f aca="false">_xlfn.IFS(R3588="Recovered",4,R3588="Referred",3,R3588="Admitted",2,R3588="Deceased",1,TRUE(),0)</f>
        <v>4</v>
      </c>
      <c r="AH3588" s="27" t="str">
        <f aca="false">IF(T3588&gt;=4,"Satisfied",IF(T3588&gt;=3,"Neutral","Needs Improvement"))</f>
        <v>Satisfied</v>
      </c>
    </row>
    <row r="3589" customFormat="false" ht="15" hidden="false" customHeight="false" outlineLevel="0" collapsed="false">
      <c r="A3589" s="30" t="s">
        <v>6986</v>
      </c>
      <c r="B3589" s="30" t="s">
        <v>2739</v>
      </c>
      <c r="C3589" s="30" t="n">
        <v>69</v>
      </c>
      <c r="D3589" s="30" t="s">
        <v>181</v>
      </c>
      <c r="E3589" s="31" t="n">
        <v>45619</v>
      </c>
      <c r="F3589" s="30" t="s">
        <v>698</v>
      </c>
      <c r="G3589" s="31" t="n">
        <v>45623</v>
      </c>
      <c r="H3589" s="30" t="s">
        <v>206</v>
      </c>
      <c r="I3589" s="30" t="s">
        <v>207</v>
      </c>
      <c r="J3589" s="30" t="s">
        <v>469</v>
      </c>
      <c r="K3589" s="30" t="s">
        <v>126</v>
      </c>
      <c r="L3589" s="30" t="n">
        <v>29</v>
      </c>
      <c r="M3589" s="30" t="n">
        <v>119</v>
      </c>
      <c r="N3589" s="30" t="s">
        <v>127</v>
      </c>
      <c r="O3589" s="30" t="s">
        <v>128</v>
      </c>
      <c r="P3589" s="30" t="s">
        <v>150</v>
      </c>
      <c r="Q3589" s="32" t="n">
        <v>8477.26</v>
      </c>
      <c r="R3589" s="30" t="s">
        <v>130</v>
      </c>
      <c r="S3589" s="30" t="s">
        <v>192</v>
      </c>
      <c r="T3589" s="30" t="n">
        <v>4</v>
      </c>
      <c r="U3589" s="30" t="n">
        <f aca="false">YEAR(E3589)</f>
        <v>2024</v>
      </c>
      <c r="V3589" s="30" t="str">
        <f aca="false">TEXT(E3589,"MMM-YYYY")</f>
        <v>Nov-2024</v>
      </c>
      <c r="W3589" s="30" t="n">
        <f aca="false">MONTH(E3589)</f>
        <v>11</v>
      </c>
      <c r="X3589" s="30" t="str">
        <f aca="false">TEXT(WEEKDAY(E3589,2),"0")&amp;" - "&amp;TEXT(E3589,"dddd")</f>
        <v>6 - Saturday</v>
      </c>
      <c r="Y3589" s="30" t="str">
        <f aca="false">_xlfn.IFS(C3589&lt;18,"Child (0-17)",C3589&lt;40,"Young Adult (18-39)",C3589&lt;60,"Adult (40-59)",TRUE(),"Senior (60+)")</f>
        <v>Senior (60+)</v>
      </c>
      <c r="Z3589" s="30" t="n">
        <f aca="false">ROUND(G3589-E3589,0)</f>
        <v>4</v>
      </c>
      <c r="AA3589" s="30" t="n">
        <f aca="false">L3589+M3589</f>
        <v>148</v>
      </c>
      <c r="AB3589" s="30" t="n">
        <f aca="false">IFERROR(ROUND(Q3589/AA3589,2),0)</f>
        <v>57.28</v>
      </c>
      <c r="AC3589" s="30" t="str">
        <f aca="false">IF(AND(K3589="Critical",N3589="No"),"URGENT - No Bed","Normal")</f>
        <v>Normal</v>
      </c>
      <c r="AD3589" s="34" t="n">
        <f aca="false">INDEX(Lookup_Tables!$B$3:$B$12,MATCH(H3589,Lookup_Tables!$A$3:$A$12,0))</f>
        <v>2800000</v>
      </c>
      <c r="AE3589" s="30" t="str">
        <f aca="false">INDEX(Lookup_Tables!$C$3:$C$12,MATCH(H3589,Lookup_Tables!$A$3:$A$12,0))</f>
        <v>Dr. Suresh Nair</v>
      </c>
      <c r="AF3589" s="30" t="str">
        <f aca="false">IFERROR(INDEX(Lookup_Tables!$F$16:$F$45,MATCH(I3589,Lookup_Tables!$E$16:$E$45,0)),"N/A")</f>
        <v>EMP209</v>
      </c>
      <c r="AG3589" s="30" t="n">
        <f aca="false">_xlfn.IFS(R3589="Recovered",4,R3589="Referred",3,R3589="Admitted",2,R3589="Deceased",1,TRUE(),0)</f>
        <v>4</v>
      </c>
      <c r="AH3589" s="30" t="str">
        <f aca="false">IF(T3589&gt;=4,"Satisfied",IF(T3589&gt;=3,"Neutral","Needs Improvement"))</f>
        <v>Satisfied</v>
      </c>
    </row>
    <row r="3590" customFormat="false" ht="15" hidden="false" customHeight="false" outlineLevel="0" collapsed="false">
      <c r="A3590" s="27" t="s">
        <v>5817</v>
      </c>
      <c r="B3590" s="27" t="s">
        <v>2550</v>
      </c>
      <c r="C3590" s="27" t="n">
        <v>65</v>
      </c>
      <c r="D3590" s="27" t="s">
        <v>121</v>
      </c>
      <c r="E3590" s="28" t="n">
        <v>45608</v>
      </c>
      <c r="F3590" s="27" t="s">
        <v>438</v>
      </c>
      <c r="G3590" s="28" t="n">
        <v>45612</v>
      </c>
      <c r="H3590" s="27" t="s">
        <v>217</v>
      </c>
      <c r="I3590" s="27" t="s">
        <v>392</v>
      </c>
      <c r="J3590" s="27" t="s">
        <v>388</v>
      </c>
      <c r="K3590" s="27" t="s">
        <v>126</v>
      </c>
      <c r="L3590" s="27" t="n">
        <v>17</v>
      </c>
      <c r="M3590" s="27" t="n">
        <v>51</v>
      </c>
      <c r="N3590" s="27" t="s">
        <v>186</v>
      </c>
      <c r="O3590" s="27" t="s">
        <v>149</v>
      </c>
      <c r="P3590" s="27" t="s">
        <v>187</v>
      </c>
      <c r="Q3590" s="29" t="n">
        <v>6924.44</v>
      </c>
      <c r="R3590" s="27" t="s">
        <v>130</v>
      </c>
      <c r="S3590" s="27" t="s">
        <v>197</v>
      </c>
      <c r="T3590" s="27" t="n">
        <v>3</v>
      </c>
      <c r="U3590" s="27" t="n">
        <f aca="false">YEAR(E3590)</f>
        <v>2024</v>
      </c>
      <c r="V3590" s="27" t="str">
        <f aca="false">TEXT(E3590,"MMM-YYYY")</f>
        <v>Nov-2024</v>
      </c>
      <c r="W3590" s="27" t="n">
        <f aca="false">MONTH(E3590)</f>
        <v>11</v>
      </c>
      <c r="X3590" s="27" t="str">
        <f aca="false">TEXT(WEEKDAY(E3590,2),"0")&amp;" - "&amp;TEXT(E3590,"dddd")</f>
        <v>2 - Tuesday</v>
      </c>
      <c r="Y3590" s="27" t="str">
        <f aca="false">_xlfn.IFS(C3590&lt;18,"Child (0-17)",C3590&lt;40,"Young Adult (18-39)",C3590&lt;60,"Adult (40-59)",TRUE(),"Senior (60+)")</f>
        <v>Senior (60+)</v>
      </c>
      <c r="Z3590" s="27" t="n">
        <f aca="false">ROUND(G3590-E3590,0)</f>
        <v>4</v>
      </c>
      <c r="AA3590" s="27" t="n">
        <f aca="false">L3590+M3590</f>
        <v>68</v>
      </c>
      <c r="AB3590" s="27" t="n">
        <f aca="false">IFERROR(ROUND(Q3590/AA3590,2),0)</f>
        <v>101.83</v>
      </c>
      <c r="AC3590" s="27" t="str">
        <f aca="false">IF(AND(K3590="Critical",N3590="No"),"URGENT - No Bed","Normal")</f>
        <v>Normal</v>
      </c>
      <c r="AD3590" s="33" t="n">
        <f aca="false">INDEX(Lookup_Tables!$B$3:$B$12,MATCH(H3590,Lookup_Tables!$A$3:$A$12,0))</f>
        <v>4200000</v>
      </c>
      <c r="AE3590" s="27" t="str">
        <f aca="false">INDEX(Lookup_Tables!$C$3:$C$12,MATCH(H3590,Lookup_Tables!$A$3:$A$12,0))</f>
        <v>Dr. Anil Kapoor</v>
      </c>
      <c r="AF3590" s="27" t="str">
        <f aca="false">IFERROR(INDEX(Lookup_Tables!$F$16:$F$45,MATCH(I3590,Lookup_Tables!$E$16:$E$45,0)),"N/A")</f>
        <v>EMP202</v>
      </c>
      <c r="AG3590" s="27" t="n">
        <f aca="false">_xlfn.IFS(R3590="Recovered",4,R3590="Referred",3,R3590="Admitted",2,R3590="Deceased",1,TRUE(),0)</f>
        <v>4</v>
      </c>
      <c r="AH3590" s="27" t="str">
        <f aca="false">IF(T3590&gt;=4,"Satisfied",IF(T3590&gt;=3,"Neutral","Needs Improvement"))</f>
        <v>Neutral</v>
      </c>
    </row>
    <row r="3591" customFormat="false" ht="15" hidden="false" customHeight="false" outlineLevel="0" collapsed="false">
      <c r="A3591" s="30" t="s">
        <v>2443</v>
      </c>
      <c r="B3591" s="30" t="s">
        <v>2444</v>
      </c>
      <c r="C3591" s="30" t="n">
        <v>33</v>
      </c>
      <c r="D3591" s="30" t="s">
        <v>181</v>
      </c>
      <c r="E3591" s="31" t="n">
        <v>45490</v>
      </c>
      <c r="F3591" s="30" t="s">
        <v>286</v>
      </c>
      <c r="G3591" s="31" t="n">
        <v>45491</v>
      </c>
      <c r="H3591" s="30" t="s">
        <v>217</v>
      </c>
      <c r="I3591" s="30" t="s">
        <v>344</v>
      </c>
      <c r="J3591" s="30" t="s">
        <v>283</v>
      </c>
      <c r="K3591" s="30" t="s">
        <v>138</v>
      </c>
      <c r="L3591" s="30" t="n">
        <v>65</v>
      </c>
      <c r="M3591" s="30" t="n">
        <v>22</v>
      </c>
      <c r="N3591" s="30" t="s">
        <v>127</v>
      </c>
      <c r="O3591" s="30" t="s">
        <v>128</v>
      </c>
      <c r="P3591" s="30" t="s">
        <v>140</v>
      </c>
      <c r="Q3591" s="32" t="n">
        <v>2503.23</v>
      </c>
      <c r="R3591" s="30" t="s">
        <v>130</v>
      </c>
      <c r="S3591" s="30" t="s">
        <v>197</v>
      </c>
      <c r="T3591" s="30" t="n">
        <v>3</v>
      </c>
      <c r="U3591" s="30" t="n">
        <f aca="false">YEAR(E3591)</f>
        <v>2024</v>
      </c>
      <c r="V3591" s="30" t="str">
        <f aca="false">TEXT(E3591,"MMM-YYYY")</f>
        <v>Jul-2024</v>
      </c>
      <c r="W3591" s="30" t="n">
        <f aca="false">MONTH(E3591)</f>
        <v>7</v>
      </c>
      <c r="X3591" s="30" t="str">
        <f aca="false">TEXT(WEEKDAY(E3591,2),"0")&amp;" - "&amp;TEXT(E3591,"dddd")</f>
        <v>3 - Wednesday</v>
      </c>
      <c r="Y3591" s="30" t="str">
        <f aca="false">_xlfn.IFS(C3591&lt;18,"Child (0-17)",C3591&lt;40,"Young Adult (18-39)",C3591&lt;60,"Adult (40-59)",TRUE(),"Senior (60+)")</f>
        <v>Young Adult (18-39)</v>
      </c>
      <c r="Z3591" s="30" t="n">
        <f aca="false">ROUND(G3591-E3591,0)</f>
        <v>1</v>
      </c>
      <c r="AA3591" s="30" t="n">
        <f aca="false">L3591+M3591</f>
        <v>87</v>
      </c>
      <c r="AB3591" s="30" t="n">
        <f aca="false">IFERROR(ROUND(Q3591/AA3591,2),0)</f>
        <v>28.77</v>
      </c>
      <c r="AC3591" s="30" t="str">
        <f aca="false">IF(AND(K3591="Critical",N3591="No"),"URGENT - No Bed","Normal")</f>
        <v>Normal</v>
      </c>
      <c r="AD3591" s="34" t="n">
        <f aca="false">INDEX(Lookup_Tables!$B$3:$B$12,MATCH(H3591,Lookup_Tables!$A$3:$A$12,0))</f>
        <v>4200000</v>
      </c>
      <c r="AE3591" s="30" t="str">
        <f aca="false">INDEX(Lookup_Tables!$C$3:$C$12,MATCH(H3591,Lookup_Tables!$A$3:$A$12,0))</f>
        <v>Dr. Anil Kapoor</v>
      </c>
      <c r="AF3591" s="30" t="str">
        <f aca="false">IFERROR(INDEX(Lookup_Tables!$F$16:$F$45,MATCH(I3591,Lookup_Tables!$E$16:$E$45,0)),"N/A")</f>
        <v>EMP201</v>
      </c>
      <c r="AG3591" s="30" t="n">
        <f aca="false">_xlfn.IFS(R3591="Recovered",4,R3591="Referred",3,R3591="Admitted",2,R3591="Deceased",1,TRUE(),0)</f>
        <v>4</v>
      </c>
      <c r="AH3591" s="30" t="str">
        <f aca="false">IF(T3591&gt;=4,"Satisfied",IF(T3591&gt;=3,"Neutral","Needs Improvement"))</f>
        <v>Neutral</v>
      </c>
    </row>
    <row r="3592" customFormat="false" ht="15" hidden="false" customHeight="false" outlineLevel="0" collapsed="false">
      <c r="A3592" s="27" t="s">
        <v>1788</v>
      </c>
      <c r="B3592" s="27" t="s">
        <v>993</v>
      </c>
      <c r="C3592" s="27" t="n">
        <v>48</v>
      </c>
      <c r="D3592" s="27" t="s">
        <v>121</v>
      </c>
      <c r="E3592" s="28" t="n">
        <v>45365</v>
      </c>
      <c r="F3592" s="27" t="s">
        <v>1424</v>
      </c>
      <c r="G3592" s="28" t="n">
        <v>45366</v>
      </c>
      <c r="H3592" s="27" t="s">
        <v>183</v>
      </c>
      <c r="I3592" s="27" t="s">
        <v>212</v>
      </c>
      <c r="J3592" s="27" t="s">
        <v>431</v>
      </c>
      <c r="K3592" s="27" t="s">
        <v>138</v>
      </c>
      <c r="L3592" s="27" t="n">
        <v>85</v>
      </c>
      <c r="M3592" s="27" t="n">
        <v>40</v>
      </c>
      <c r="N3592" s="27" t="s">
        <v>127</v>
      </c>
      <c r="O3592" s="27" t="s">
        <v>139</v>
      </c>
      <c r="P3592" s="27" t="s">
        <v>187</v>
      </c>
      <c r="Q3592" s="29" t="n">
        <v>1507.66</v>
      </c>
      <c r="R3592" s="27" t="s">
        <v>130</v>
      </c>
      <c r="S3592" s="27" t="s">
        <v>192</v>
      </c>
      <c r="T3592" s="27" t="n">
        <v>4</v>
      </c>
      <c r="U3592" s="27" t="n">
        <f aca="false">YEAR(E3592)</f>
        <v>2024</v>
      </c>
      <c r="V3592" s="27" t="str">
        <f aca="false">TEXT(E3592,"MMM-YYYY")</f>
        <v>Mar-2024</v>
      </c>
      <c r="W3592" s="27" t="n">
        <f aca="false">MONTH(E3592)</f>
        <v>3</v>
      </c>
      <c r="X3592" s="27" t="str">
        <f aca="false">TEXT(WEEKDAY(E3592,2),"0")&amp;" - "&amp;TEXT(E3592,"dddd")</f>
        <v>4 - Thursday</v>
      </c>
      <c r="Y3592" s="27" t="str">
        <f aca="false">_xlfn.IFS(C3592&lt;18,"Child (0-17)",C3592&lt;40,"Young Adult (18-39)",C3592&lt;60,"Adult (40-59)",TRUE(),"Senior (60+)")</f>
        <v>Adult (40-59)</v>
      </c>
      <c r="Z3592" s="27" t="n">
        <f aca="false">ROUND(G3592-E3592,0)</f>
        <v>1</v>
      </c>
      <c r="AA3592" s="27" t="n">
        <f aca="false">L3592+M3592</f>
        <v>125</v>
      </c>
      <c r="AB3592" s="27" t="n">
        <f aca="false">IFERROR(ROUND(Q3592/AA3592,2),0)</f>
        <v>12.06</v>
      </c>
      <c r="AC3592" s="27" t="str">
        <f aca="false">IF(AND(K3592="Critical",N3592="No"),"URGENT - No Bed","Normal")</f>
        <v>Normal</v>
      </c>
      <c r="AD3592" s="33" t="n">
        <f aca="false">INDEX(Lookup_Tables!$B$3:$B$12,MATCH(H3592,Lookup_Tables!$A$3:$A$12,0))</f>
        <v>3100000</v>
      </c>
      <c r="AE3592" s="27" t="str">
        <f aca="false">INDEX(Lookup_Tables!$C$3:$C$12,MATCH(H3592,Lookup_Tables!$A$3:$A$12,0))</f>
        <v>Dr. Kavita Rao</v>
      </c>
      <c r="AF3592" s="27" t="str">
        <f aca="false">IFERROR(INDEX(Lookup_Tables!$F$16:$F$45,MATCH(I3592,Lookup_Tables!$E$16:$E$45,0)),"N/A")</f>
        <v>EMP225</v>
      </c>
      <c r="AG3592" s="27" t="n">
        <f aca="false">_xlfn.IFS(R3592="Recovered",4,R3592="Referred",3,R3592="Admitted",2,R3592="Deceased",1,TRUE(),0)</f>
        <v>4</v>
      </c>
      <c r="AH3592" s="27" t="str">
        <f aca="false">IF(T3592&gt;=4,"Satisfied",IF(T3592&gt;=3,"Neutral","Needs Improvement"))</f>
        <v>Satisfied</v>
      </c>
    </row>
    <row r="3593" customFormat="false" ht="15" hidden="false" customHeight="false" outlineLevel="0" collapsed="false">
      <c r="A3593" s="30" t="s">
        <v>3966</v>
      </c>
      <c r="B3593" s="30" t="s">
        <v>3669</v>
      </c>
      <c r="C3593" s="30" t="n">
        <v>56</v>
      </c>
      <c r="D3593" s="30" t="s">
        <v>181</v>
      </c>
      <c r="E3593" s="31" t="n">
        <v>45341</v>
      </c>
      <c r="F3593" s="30" t="s">
        <v>1320</v>
      </c>
      <c r="G3593" s="31" t="n">
        <v>45342</v>
      </c>
      <c r="H3593" s="30" t="s">
        <v>236</v>
      </c>
      <c r="I3593" s="30" t="s">
        <v>323</v>
      </c>
      <c r="J3593" s="30" t="s">
        <v>375</v>
      </c>
      <c r="K3593" s="30" t="s">
        <v>138</v>
      </c>
      <c r="L3593" s="30" t="n">
        <v>59</v>
      </c>
      <c r="M3593" s="30" t="n">
        <v>35</v>
      </c>
      <c r="N3593" s="30" t="s">
        <v>127</v>
      </c>
      <c r="O3593" s="30" t="s">
        <v>171</v>
      </c>
      <c r="P3593" s="30" t="s">
        <v>187</v>
      </c>
      <c r="Q3593" s="32" t="n">
        <v>1116.44</v>
      </c>
      <c r="R3593" s="30" t="s">
        <v>130</v>
      </c>
      <c r="S3593" s="30" t="s">
        <v>141</v>
      </c>
      <c r="T3593" s="30" t="n">
        <v>3</v>
      </c>
      <c r="U3593" s="30" t="n">
        <f aca="false">YEAR(E3593)</f>
        <v>2024</v>
      </c>
      <c r="V3593" s="30" t="str">
        <f aca="false">TEXT(E3593,"MMM-YYYY")</f>
        <v>Feb-2024</v>
      </c>
      <c r="W3593" s="30" t="n">
        <f aca="false">MONTH(E3593)</f>
        <v>2</v>
      </c>
      <c r="X3593" s="30" t="str">
        <f aca="false">TEXT(WEEKDAY(E3593,2),"0")&amp;" - "&amp;TEXT(E3593,"dddd")</f>
        <v>1 - Monday</v>
      </c>
      <c r="Y3593" s="30" t="str">
        <f aca="false">_xlfn.IFS(C3593&lt;18,"Child (0-17)",C3593&lt;40,"Young Adult (18-39)",C3593&lt;60,"Adult (40-59)",TRUE(),"Senior (60+)")</f>
        <v>Adult (40-59)</v>
      </c>
      <c r="Z3593" s="30" t="n">
        <f aca="false">ROUND(G3593-E3593,0)</f>
        <v>1</v>
      </c>
      <c r="AA3593" s="30" t="n">
        <f aca="false">L3593+M3593</f>
        <v>94</v>
      </c>
      <c r="AB3593" s="30" t="n">
        <f aca="false">IFERROR(ROUND(Q3593/AA3593,2),0)</f>
        <v>11.88</v>
      </c>
      <c r="AC3593" s="30" t="str">
        <f aca="false">IF(AND(K3593="Critical",N3593="No"),"URGENT - No Bed","Normal")</f>
        <v>Normal</v>
      </c>
      <c r="AD3593" s="34" t="n">
        <f aca="false">INDEX(Lookup_Tables!$B$3:$B$12,MATCH(H3593,Lookup_Tables!$A$3:$A$12,0))</f>
        <v>3900000</v>
      </c>
      <c r="AE3593" s="30" t="str">
        <f aca="false">INDEX(Lookup_Tables!$C$3:$C$12,MATCH(H3593,Lookup_Tables!$A$3:$A$12,0))</f>
        <v>Dr. Rina Mehta</v>
      </c>
      <c r="AF3593" s="30" t="str">
        <f aca="false">IFERROR(INDEX(Lookup_Tables!$F$16:$F$45,MATCH(I3593,Lookup_Tables!$E$16:$E$45,0)),"N/A")</f>
        <v>EMP216</v>
      </c>
      <c r="AG3593" s="30" t="n">
        <f aca="false">_xlfn.IFS(R3593="Recovered",4,R3593="Referred",3,R3593="Admitted",2,R3593="Deceased",1,TRUE(),0)</f>
        <v>4</v>
      </c>
      <c r="AH3593" s="30" t="str">
        <f aca="false">IF(T3593&gt;=4,"Satisfied",IF(T3593&gt;=3,"Neutral","Needs Improvement"))</f>
        <v>Neutral</v>
      </c>
    </row>
    <row r="3594" customFormat="false" ht="15" hidden="false" customHeight="false" outlineLevel="0" collapsed="false">
      <c r="A3594" s="27" t="s">
        <v>4669</v>
      </c>
      <c r="B3594" s="27" t="s">
        <v>659</v>
      </c>
      <c r="C3594" s="27" t="n">
        <v>42</v>
      </c>
      <c r="D3594" s="27" t="s">
        <v>181</v>
      </c>
      <c r="E3594" s="28" t="n">
        <v>45645</v>
      </c>
      <c r="F3594" s="27" t="s">
        <v>898</v>
      </c>
      <c r="G3594" s="28" t="n">
        <v>45645</v>
      </c>
      <c r="H3594" s="27" t="s">
        <v>168</v>
      </c>
      <c r="I3594" s="27" t="s">
        <v>366</v>
      </c>
      <c r="J3594" s="27" t="s">
        <v>191</v>
      </c>
      <c r="K3594" s="27" t="s">
        <v>138</v>
      </c>
      <c r="L3594" s="27" t="n">
        <v>51</v>
      </c>
      <c r="M3594" s="27" t="n">
        <v>43</v>
      </c>
      <c r="N3594" s="27" t="s">
        <v>127</v>
      </c>
      <c r="O3594" s="27" t="s">
        <v>171</v>
      </c>
      <c r="P3594" s="27" t="s">
        <v>129</v>
      </c>
      <c r="Q3594" s="29" t="n">
        <v>1407.95</v>
      </c>
      <c r="R3594" s="27" t="s">
        <v>172</v>
      </c>
      <c r="S3594" s="27" t="s">
        <v>151</v>
      </c>
      <c r="T3594" s="27" t="n">
        <v>4</v>
      </c>
      <c r="U3594" s="27" t="n">
        <f aca="false">YEAR(E3594)</f>
        <v>2024</v>
      </c>
      <c r="V3594" s="27" t="str">
        <f aca="false">TEXT(E3594,"MMM-YYYY")</f>
        <v>Dec-2024</v>
      </c>
      <c r="W3594" s="27" t="n">
        <f aca="false">MONTH(E3594)</f>
        <v>12</v>
      </c>
      <c r="X3594" s="27" t="str">
        <f aca="false">TEXT(WEEKDAY(E3594,2),"0")&amp;" - "&amp;TEXT(E3594,"dddd")</f>
        <v>4 - Thursday</v>
      </c>
      <c r="Y3594" s="27" t="str">
        <f aca="false">_xlfn.IFS(C3594&lt;18,"Child (0-17)",C3594&lt;40,"Young Adult (18-39)",C3594&lt;60,"Adult (40-59)",TRUE(),"Senior (60+)")</f>
        <v>Adult (40-59)</v>
      </c>
      <c r="Z3594" s="27" t="n">
        <f aca="false">ROUND(G3594-E3594,0)</f>
        <v>0</v>
      </c>
      <c r="AA3594" s="27" t="n">
        <f aca="false">L3594+M3594</f>
        <v>94</v>
      </c>
      <c r="AB3594" s="27" t="n">
        <f aca="false">IFERROR(ROUND(Q3594/AA3594,2),0)</f>
        <v>14.98</v>
      </c>
      <c r="AC3594" s="27" t="str">
        <f aca="false">IF(AND(K3594="Critical",N3594="No"),"URGENT - No Bed","Normal")</f>
        <v>Normal</v>
      </c>
      <c r="AD3594" s="33" t="n">
        <f aca="false">INDEX(Lookup_Tables!$B$3:$B$12,MATCH(H3594,Lookup_Tables!$A$3:$A$12,0))</f>
        <v>4400000</v>
      </c>
      <c r="AE3594" s="27" t="str">
        <f aca="false">INDEX(Lookup_Tables!$C$3:$C$12,MATCH(H3594,Lookup_Tables!$A$3:$A$12,0))</f>
        <v>Dr. Neha Chopra</v>
      </c>
      <c r="AF3594" s="27" t="str">
        <f aca="false">IFERROR(INDEX(Lookup_Tables!$F$16:$F$45,MATCH(I3594,Lookup_Tables!$E$16:$E$45,0)),"N/A")</f>
        <v>EMP218</v>
      </c>
      <c r="AG3594" s="27" t="n">
        <f aca="false">_xlfn.IFS(R3594="Recovered",4,R3594="Referred",3,R3594="Admitted",2,R3594="Deceased",1,TRUE(),0)</f>
        <v>2</v>
      </c>
      <c r="AH3594" s="27" t="str">
        <f aca="false">IF(T3594&gt;=4,"Satisfied",IF(T3594&gt;=3,"Neutral","Needs Improvement"))</f>
        <v>Satisfied</v>
      </c>
    </row>
    <row r="3595" customFormat="false" ht="15" hidden="false" customHeight="false" outlineLevel="0" collapsed="false">
      <c r="A3595" s="30" t="s">
        <v>2578</v>
      </c>
      <c r="B3595" s="30" t="s">
        <v>2421</v>
      </c>
      <c r="C3595" s="30" t="n">
        <v>0</v>
      </c>
      <c r="D3595" s="30" t="s">
        <v>181</v>
      </c>
      <c r="E3595" s="31" t="n">
        <v>45493</v>
      </c>
      <c r="F3595" s="30" t="s">
        <v>590</v>
      </c>
      <c r="G3595" s="31" t="n">
        <v>45495</v>
      </c>
      <c r="H3595" s="30" t="s">
        <v>183</v>
      </c>
      <c r="I3595" s="30" t="s">
        <v>184</v>
      </c>
      <c r="J3595" s="30" t="s">
        <v>476</v>
      </c>
      <c r="K3595" s="30" t="s">
        <v>126</v>
      </c>
      <c r="L3595" s="30" t="n">
        <v>7</v>
      </c>
      <c r="M3595" s="30" t="n">
        <v>76</v>
      </c>
      <c r="N3595" s="30" t="s">
        <v>186</v>
      </c>
      <c r="O3595" s="30" t="s">
        <v>149</v>
      </c>
      <c r="P3595" s="30" t="s">
        <v>150</v>
      </c>
      <c r="Q3595" s="32" t="n">
        <v>6658.08</v>
      </c>
      <c r="R3595" s="30" t="s">
        <v>130</v>
      </c>
      <c r="S3595" s="30" t="s">
        <v>131</v>
      </c>
      <c r="T3595" s="30" t="n">
        <v>5</v>
      </c>
      <c r="U3595" s="30" t="n">
        <f aca="false">YEAR(E3595)</f>
        <v>2024</v>
      </c>
      <c r="V3595" s="30" t="str">
        <f aca="false">TEXT(E3595,"MMM-YYYY")</f>
        <v>Jul-2024</v>
      </c>
      <c r="W3595" s="30" t="n">
        <f aca="false">MONTH(E3595)</f>
        <v>7</v>
      </c>
      <c r="X3595" s="30" t="str">
        <f aca="false">TEXT(WEEKDAY(E3595,2),"0")&amp;" - "&amp;TEXT(E3595,"dddd")</f>
        <v>6 - Saturday</v>
      </c>
      <c r="Y3595" s="30" t="str">
        <f aca="false">_xlfn.IFS(C3595&lt;18,"Child (0-17)",C3595&lt;40,"Young Adult (18-39)",C3595&lt;60,"Adult (40-59)",TRUE(),"Senior (60+)")</f>
        <v>Child (0-17)</v>
      </c>
      <c r="Z3595" s="30" t="n">
        <f aca="false">ROUND(G3595-E3595,0)</f>
        <v>2</v>
      </c>
      <c r="AA3595" s="30" t="n">
        <f aca="false">L3595+M3595</f>
        <v>83</v>
      </c>
      <c r="AB3595" s="30" t="n">
        <f aca="false">IFERROR(ROUND(Q3595/AA3595,2),0)</f>
        <v>80.22</v>
      </c>
      <c r="AC3595" s="30" t="str">
        <f aca="false">IF(AND(K3595="Critical",N3595="No"),"URGENT - No Bed","Normal")</f>
        <v>Normal</v>
      </c>
      <c r="AD3595" s="34" t="n">
        <f aca="false">INDEX(Lookup_Tables!$B$3:$B$12,MATCH(H3595,Lookup_Tables!$A$3:$A$12,0))</f>
        <v>3100000</v>
      </c>
      <c r="AE3595" s="30" t="str">
        <f aca="false">INDEX(Lookup_Tables!$C$3:$C$12,MATCH(H3595,Lookup_Tables!$A$3:$A$12,0))</f>
        <v>Dr. Kavita Rao</v>
      </c>
      <c r="AF3595" s="30" t="str">
        <f aca="false">IFERROR(INDEX(Lookup_Tables!$F$16:$F$45,MATCH(I3595,Lookup_Tables!$E$16:$E$45,0)),"N/A")</f>
        <v>EMP226</v>
      </c>
      <c r="AG3595" s="30" t="n">
        <f aca="false">_xlfn.IFS(R3595="Recovered",4,R3595="Referred",3,R3595="Admitted",2,R3595="Deceased",1,TRUE(),0)</f>
        <v>4</v>
      </c>
      <c r="AH3595" s="30" t="str">
        <f aca="false">IF(T3595&gt;=4,"Satisfied",IF(T3595&gt;=3,"Neutral","Needs Improvement"))</f>
        <v>Satisfied</v>
      </c>
    </row>
    <row r="3596" customFormat="false" ht="15" hidden="false" customHeight="false" outlineLevel="0" collapsed="false">
      <c r="A3596" s="27" t="s">
        <v>179</v>
      </c>
      <c r="B3596" s="27" t="s">
        <v>180</v>
      </c>
      <c r="C3596" s="27" t="n">
        <v>36</v>
      </c>
      <c r="D3596" s="27" t="s">
        <v>181</v>
      </c>
      <c r="E3596" s="28" t="n">
        <v>45576</v>
      </c>
      <c r="F3596" s="27" t="s">
        <v>182</v>
      </c>
      <c r="G3596" s="28" t="n">
        <v>45579</v>
      </c>
      <c r="H3596" s="27" t="s">
        <v>183</v>
      </c>
      <c r="I3596" s="27" t="s">
        <v>184</v>
      </c>
      <c r="J3596" s="27" t="s">
        <v>185</v>
      </c>
      <c r="K3596" s="27" t="s">
        <v>126</v>
      </c>
      <c r="L3596" s="27" t="n">
        <v>9</v>
      </c>
      <c r="M3596" s="27" t="n">
        <v>80</v>
      </c>
      <c r="N3596" s="27" t="s">
        <v>186</v>
      </c>
      <c r="O3596" s="27" t="s">
        <v>171</v>
      </c>
      <c r="P3596" s="27" t="s">
        <v>187</v>
      </c>
      <c r="Q3596" s="29" t="n">
        <v>7012.74</v>
      </c>
      <c r="R3596" s="27" t="s">
        <v>130</v>
      </c>
      <c r="S3596" s="27" t="s">
        <v>178</v>
      </c>
      <c r="T3596" s="27" t="n">
        <v>2</v>
      </c>
      <c r="U3596" s="27" t="n">
        <f aca="false">YEAR(E3596)</f>
        <v>2024</v>
      </c>
      <c r="V3596" s="27" t="str">
        <f aca="false">TEXT(E3596,"MMM-YYYY")</f>
        <v>Oct-2024</v>
      </c>
      <c r="W3596" s="27" t="n">
        <f aca="false">MONTH(E3596)</f>
        <v>10</v>
      </c>
      <c r="X3596" s="27" t="str">
        <f aca="false">TEXT(WEEKDAY(E3596,2),"0")&amp;" - "&amp;TEXT(E3596,"dddd")</f>
        <v>5 - Friday</v>
      </c>
      <c r="Y3596" s="27" t="str">
        <f aca="false">_xlfn.IFS(C3596&lt;18,"Child (0-17)",C3596&lt;40,"Young Adult (18-39)",C3596&lt;60,"Adult (40-59)",TRUE(),"Senior (60+)")</f>
        <v>Young Adult (18-39)</v>
      </c>
      <c r="Z3596" s="27" t="n">
        <f aca="false">ROUND(G3596-E3596,0)</f>
        <v>3</v>
      </c>
      <c r="AA3596" s="27" t="n">
        <f aca="false">L3596+M3596</f>
        <v>89</v>
      </c>
      <c r="AB3596" s="27" t="n">
        <f aca="false">IFERROR(ROUND(Q3596/AA3596,2),0)</f>
        <v>78.79</v>
      </c>
      <c r="AC3596" s="27" t="str">
        <f aca="false">IF(AND(K3596="Critical",N3596="No"),"URGENT - No Bed","Normal")</f>
        <v>Normal</v>
      </c>
      <c r="AD3596" s="33" t="n">
        <f aca="false">INDEX(Lookup_Tables!$B$3:$B$12,MATCH(H3596,Lookup_Tables!$A$3:$A$12,0))</f>
        <v>3100000</v>
      </c>
      <c r="AE3596" s="27" t="str">
        <f aca="false">INDEX(Lookup_Tables!$C$3:$C$12,MATCH(H3596,Lookup_Tables!$A$3:$A$12,0))</f>
        <v>Dr. Kavita Rao</v>
      </c>
      <c r="AF3596" s="27" t="str">
        <f aca="false">IFERROR(INDEX(Lookup_Tables!$F$16:$F$45,MATCH(I3596,Lookup_Tables!$E$16:$E$45,0)),"N/A")</f>
        <v>EMP226</v>
      </c>
      <c r="AG3596" s="27" t="n">
        <f aca="false">_xlfn.IFS(R3596="Recovered",4,R3596="Referred",3,R3596="Admitted",2,R3596="Deceased",1,TRUE(),0)</f>
        <v>4</v>
      </c>
      <c r="AH3596" s="27" t="str">
        <f aca="false">IF(T3596&gt;=4,"Satisfied",IF(T3596&gt;=3,"Neutral","Needs Improvement"))</f>
        <v>Needs Improvement</v>
      </c>
    </row>
    <row r="3597" customFormat="false" ht="15" hidden="false" customHeight="false" outlineLevel="0" collapsed="false">
      <c r="A3597" s="30" t="s">
        <v>1043</v>
      </c>
      <c r="B3597" s="30" t="s">
        <v>985</v>
      </c>
      <c r="C3597" s="30" t="n">
        <v>45</v>
      </c>
      <c r="D3597" s="30" t="s">
        <v>181</v>
      </c>
      <c r="E3597" s="31" t="n">
        <v>45514</v>
      </c>
      <c r="F3597" s="30" t="s">
        <v>1044</v>
      </c>
      <c r="G3597" s="31" t="n">
        <v>45516</v>
      </c>
      <c r="H3597" s="30" t="s">
        <v>242</v>
      </c>
      <c r="I3597" s="30" t="s">
        <v>315</v>
      </c>
      <c r="J3597" s="30" t="s">
        <v>363</v>
      </c>
      <c r="K3597" s="30" t="s">
        <v>156</v>
      </c>
      <c r="L3597" s="30" t="n">
        <v>40</v>
      </c>
      <c r="M3597" s="30" t="n">
        <v>87</v>
      </c>
      <c r="N3597" s="30" t="s">
        <v>127</v>
      </c>
      <c r="O3597" s="30" t="s">
        <v>171</v>
      </c>
      <c r="P3597" s="30" t="s">
        <v>140</v>
      </c>
      <c r="Q3597" s="32" t="n">
        <v>4070.6</v>
      </c>
      <c r="R3597" s="30" t="s">
        <v>130</v>
      </c>
      <c r="S3597" s="30" t="s">
        <v>192</v>
      </c>
      <c r="T3597" s="30" t="n">
        <v>4</v>
      </c>
      <c r="U3597" s="30" t="n">
        <f aca="false">YEAR(E3597)</f>
        <v>2024</v>
      </c>
      <c r="V3597" s="30" t="str">
        <f aca="false">TEXT(E3597,"MMM-YYYY")</f>
        <v>Aug-2024</v>
      </c>
      <c r="W3597" s="30" t="n">
        <f aca="false">MONTH(E3597)</f>
        <v>8</v>
      </c>
      <c r="X3597" s="30" t="str">
        <f aca="false">TEXT(WEEKDAY(E3597,2),"0")&amp;" - "&amp;TEXT(E3597,"dddd")</f>
        <v>6 - Saturday</v>
      </c>
      <c r="Y3597" s="30" t="str">
        <f aca="false">_xlfn.IFS(C3597&lt;18,"Child (0-17)",C3597&lt;40,"Young Adult (18-39)",C3597&lt;60,"Adult (40-59)",TRUE(),"Senior (60+)")</f>
        <v>Adult (40-59)</v>
      </c>
      <c r="Z3597" s="30" t="n">
        <f aca="false">ROUND(G3597-E3597,0)</f>
        <v>2</v>
      </c>
      <c r="AA3597" s="30" t="n">
        <f aca="false">L3597+M3597</f>
        <v>127</v>
      </c>
      <c r="AB3597" s="30" t="n">
        <f aca="false">IFERROR(ROUND(Q3597/AA3597,2),0)</f>
        <v>32.05</v>
      </c>
      <c r="AC3597" s="30" t="str">
        <f aca="false">IF(AND(K3597="Critical",N3597="No"),"URGENT - No Bed","Normal")</f>
        <v>Normal</v>
      </c>
      <c r="AD3597" s="34" t="n">
        <f aca="false">INDEX(Lookup_Tables!$B$3:$B$12,MATCH(H3597,Lookup_Tables!$A$3:$A$12,0))</f>
        <v>3000000</v>
      </c>
      <c r="AE3597" s="30" t="str">
        <f aca="false">INDEX(Lookup_Tables!$C$3:$C$12,MATCH(H3597,Lookup_Tables!$A$3:$A$12,0))</f>
        <v>Dr. Pooja Iyer</v>
      </c>
      <c r="AF3597" s="30" t="str">
        <f aca="false">IFERROR(INDEX(Lookup_Tables!$F$16:$F$45,MATCH(I3597,Lookup_Tables!$E$16:$E$45,0)),"N/A")</f>
        <v>EMP213</v>
      </c>
      <c r="AG3597" s="30" t="n">
        <f aca="false">_xlfn.IFS(R3597="Recovered",4,R3597="Referred",3,R3597="Admitted",2,R3597="Deceased",1,TRUE(),0)</f>
        <v>4</v>
      </c>
      <c r="AH3597" s="30" t="str">
        <f aca="false">IF(T3597&gt;=4,"Satisfied",IF(T3597&gt;=3,"Neutral","Needs Improvement"))</f>
        <v>Satisfied</v>
      </c>
    </row>
    <row r="3598" customFormat="false" ht="15" hidden="false" customHeight="false" outlineLevel="0" collapsed="false">
      <c r="A3598" s="27" t="s">
        <v>1311</v>
      </c>
      <c r="B3598" s="27" t="s">
        <v>1312</v>
      </c>
      <c r="C3598" s="27" t="n">
        <v>40</v>
      </c>
      <c r="D3598" s="27" t="s">
        <v>181</v>
      </c>
      <c r="E3598" s="28" t="n">
        <v>45340</v>
      </c>
      <c r="F3598" s="27" t="s">
        <v>582</v>
      </c>
      <c r="G3598" s="28" t="n">
        <v>45340</v>
      </c>
      <c r="H3598" s="27" t="s">
        <v>135</v>
      </c>
      <c r="I3598" s="27" t="s">
        <v>278</v>
      </c>
      <c r="J3598" s="27" t="s">
        <v>137</v>
      </c>
      <c r="K3598" s="27" t="s">
        <v>138</v>
      </c>
      <c r="L3598" s="27" t="n">
        <v>80</v>
      </c>
      <c r="M3598" s="27" t="n">
        <v>45</v>
      </c>
      <c r="N3598" s="27" t="s">
        <v>127</v>
      </c>
      <c r="O3598" s="27" t="s">
        <v>128</v>
      </c>
      <c r="P3598" s="27" t="s">
        <v>150</v>
      </c>
      <c r="Q3598" s="29" t="n">
        <v>1735.81</v>
      </c>
      <c r="R3598" s="27" t="s">
        <v>172</v>
      </c>
      <c r="S3598" s="27" t="s">
        <v>335</v>
      </c>
      <c r="T3598" s="27" t="n">
        <v>4</v>
      </c>
      <c r="U3598" s="27" t="n">
        <f aca="false">YEAR(E3598)</f>
        <v>2024</v>
      </c>
      <c r="V3598" s="27" t="str">
        <f aca="false">TEXT(E3598,"MMM-YYYY")</f>
        <v>Feb-2024</v>
      </c>
      <c r="W3598" s="27" t="n">
        <f aca="false">MONTH(E3598)</f>
        <v>2</v>
      </c>
      <c r="X3598" s="27" t="str">
        <f aca="false">TEXT(WEEKDAY(E3598,2),"0")&amp;" - "&amp;TEXT(E3598,"dddd")</f>
        <v>7 - Sunday</v>
      </c>
      <c r="Y3598" s="27" t="str">
        <f aca="false">_xlfn.IFS(C3598&lt;18,"Child (0-17)",C3598&lt;40,"Young Adult (18-39)",C3598&lt;60,"Adult (40-59)",TRUE(),"Senior (60+)")</f>
        <v>Adult (40-59)</v>
      </c>
      <c r="Z3598" s="27" t="n">
        <f aca="false">ROUND(G3598-E3598,0)</f>
        <v>0</v>
      </c>
      <c r="AA3598" s="27" t="n">
        <f aca="false">L3598+M3598</f>
        <v>125</v>
      </c>
      <c r="AB3598" s="27" t="n">
        <f aca="false">IFERROR(ROUND(Q3598/AA3598,2),0)</f>
        <v>13.89</v>
      </c>
      <c r="AC3598" s="27" t="str">
        <f aca="false">IF(AND(K3598="Critical",N3598="No"),"URGENT - No Bed","Normal")</f>
        <v>Normal</v>
      </c>
      <c r="AD3598" s="33" t="n">
        <f aca="false">INDEX(Lookup_Tables!$B$3:$B$12,MATCH(H3598,Lookup_Tables!$A$3:$A$12,0))</f>
        <v>4600000</v>
      </c>
      <c r="AE3598" s="27" t="str">
        <f aca="false">INDEX(Lookup_Tables!$C$3:$C$12,MATCH(H3598,Lookup_Tables!$A$3:$A$12,0))</f>
        <v>Dr. Farhan Khan</v>
      </c>
      <c r="AF3598" s="27" t="str">
        <f aca="false">IFERROR(INDEX(Lookup_Tables!$F$16:$F$45,MATCH(I3598,Lookup_Tables!$E$16:$E$45,0)),"N/A")</f>
        <v>EMP208</v>
      </c>
      <c r="AG3598" s="27" t="n">
        <f aca="false">_xlfn.IFS(R3598="Recovered",4,R3598="Referred",3,R3598="Admitted",2,R3598="Deceased",1,TRUE(),0)</f>
        <v>2</v>
      </c>
      <c r="AH3598" s="27" t="str">
        <f aca="false">IF(T3598&gt;=4,"Satisfied",IF(T3598&gt;=3,"Neutral","Needs Improvement"))</f>
        <v>Satisfied</v>
      </c>
    </row>
    <row r="3599" customFormat="false" ht="15" hidden="false" customHeight="false" outlineLevel="0" collapsed="false">
      <c r="A3599" s="30" t="s">
        <v>4441</v>
      </c>
      <c r="B3599" s="30" t="s">
        <v>478</v>
      </c>
      <c r="C3599" s="30" t="n">
        <v>56</v>
      </c>
      <c r="D3599" s="30" t="s">
        <v>121</v>
      </c>
      <c r="E3599" s="31" t="n">
        <v>45375</v>
      </c>
      <c r="F3599" s="30" t="s">
        <v>948</v>
      </c>
      <c r="G3599" s="31" t="n">
        <v>45377</v>
      </c>
      <c r="H3599" s="30" t="s">
        <v>183</v>
      </c>
      <c r="I3599" s="30" t="s">
        <v>430</v>
      </c>
      <c r="J3599" s="30" t="s">
        <v>185</v>
      </c>
      <c r="K3599" s="30" t="s">
        <v>126</v>
      </c>
      <c r="L3599" s="30" t="n">
        <v>34</v>
      </c>
      <c r="M3599" s="30" t="n">
        <v>113</v>
      </c>
      <c r="N3599" s="30" t="s">
        <v>127</v>
      </c>
      <c r="O3599" s="30" t="s">
        <v>128</v>
      </c>
      <c r="P3599" s="30" t="s">
        <v>129</v>
      </c>
      <c r="Q3599" s="32" t="n">
        <v>7755.38</v>
      </c>
      <c r="R3599" s="30" t="s">
        <v>130</v>
      </c>
      <c r="S3599" s="30" t="s">
        <v>131</v>
      </c>
      <c r="T3599" s="30" t="n">
        <v>4</v>
      </c>
      <c r="U3599" s="30" t="n">
        <f aca="false">YEAR(E3599)</f>
        <v>2024</v>
      </c>
      <c r="V3599" s="30" t="str">
        <f aca="false">TEXT(E3599,"MMM-YYYY")</f>
        <v>Mar-2024</v>
      </c>
      <c r="W3599" s="30" t="n">
        <f aca="false">MONTH(E3599)</f>
        <v>3</v>
      </c>
      <c r="X3599" s="30" t="str">
        <f aca="false">TEXT(WEEKDAY(E3599,2),"0")&amp;" - "&amp;TEXT(E3599,"dddd")</f>
        <v>7 - Sunday</v>
      </c>
      <c r="Y3599" s="30" t="str">
        <f aca="false">_xlfn.IFS(C3599&lt;18,"Child (0-17)",C3599&lt;40,"Young Adult (18-39)",C3599&lt;60,"Adult (40-59)",TRUE(),"Senior (60+)")</f>
        <v>Adult (40-59)</v>
      </c>
      <c r="Z3599" s="30" t="n">
        <f aca="false">ROUND(G3599-E3599,0)</f>
        <v>2</v>
      </c>
      <c r="AA3599" s="30" t="n">
        <f aca="false">L3599+M3599</f>
        <v>147</v>
      </c>
      <c r="AB3599" s="30" t="n">
        <f aca="false">IFERROR(ROUND(Q3599/AA3599,2),0)</f>
        <v>52.76</v>
      </c>
      <c r="AC3599" s="30" t="str">
        <f aca="false">IF(AND(K3599="Critical",N3599="No"),"URGENT - No Bed","Normal")</f>
        <v>Normal</v>
      </c>
      <c r="AD3599" s="34" t="n">
        <f aca="false">INDEX(Lookup_Tables!$B$3:$B$12,MATCH(H3599,Lookup_Tables!$A$3:$A$12,0))</f>
        <v>3100000</v>
      </c>
      <c r="AE3599" s="30" t="str">
        <f aca="false">INDEX(Lookup_Tables!$C$3:$C$12,MATCH(H3599,Lookup_Tables!$A$3:$A$12,0))</f>
        <v>Dr. Kavita Rao</v>
      </c>
      <c r="AF3599" s="30" t="str">
        <f aca="false">IFERROR(INDEX(Lookup_Tables!$F$16:$F$45,MATCH(I3599,Lookup_Tables!$E$16:$E$45,0)),"N/A")</f>
        <v>EMP224</v>
      </c>
      <c r="AG3599" s="30" t="n">
        <f aca="false">_xlfn.IFS(R3599="Recovered",4,R3599="Referred",3,R3599="Admitted",2,R3599="Deceased",1,TRUE(),0)</f>
        <v>4</v>
      </c>
      <c r="AH3599" s="30" t="str">
        <f aca="false">IF(T3599&gt;=4,"Satisfied",IF(T3599&gt;=3,"Neutral","Needs Improvement"))</f>
        <v>Satisfied</v>
      </c>
    </row>
    <row r="3600" customFormat="false" ht="15" hidden="false" customHeight="false" outlineLevel="0" collapsed="false">
      <c r="A3600" s="27" t="s">
        <v>6859</v>
      </c>
      <c r="B3600" s="27" t="s">
        <v>1394</v>
      </c>
      <c r="C3600" s="27" t="n">
        <v>51</v>
      </c>
      <c r="D3600" s="27" t="s">
        <v>121</v>
      </c>
      <c r="E3600" s="28" t="n">
        <v>45381</v>
      </c>
      <c r="F3600" s="27" t="s">
        <v>299</v>
      </c>
      <c r="G3600" s="28" t="n">
        <v>45384</v>
      </c>
      <c r="H3600" s="27" t="s">
        <v>206</v>
      </c>
      <c r="I3600" s="27" t="s">
        <v>232</v>
      </c>
      <c r="J3600" s="27" t="s">
        <v>233</v>
      </c>
      <c r="K3600" s="27" t="s">
        <v>156</v>
      </c>
      <c r="L3600" s="27" t="n">
        <v>69</v>
      </c>
      <c r="M3600" s="27" t="n">
        <v>70</v>
      </c>
      <c r="N3600" s="27" t="s">
        <v>127</v>
      </c>
      <c r="O3600" s="27" t="s">
        <v>149</v>
      </c>
      <c r="P3600" s="27" t="s">
        <v>129</v>
      </c>
      <c r="Q3600" s="29" t="n">
        <v>4405.66</v>
      </c>
      <c r="R3600" s="27" t="s">
        <v>130</v>
      </c>
      <c r="S3600" s="27" t="s">
        <v>192</v>
      </c>
      <c r="T3600" s="27" t="n">
        <v>4</v>
      </c>
      <c r="U3600" s="27" t="n">
        <f aca="false">YEAR(E3600)</f>
        <v>2024</v>
      </c>
      <c r="V3600" s="27" t="str">
        <f aca="false">TEXT(E3600,"MMM-YYYY")</f>
        <v>Mar-2024</v>
      </c>
      <c r="W3600" s="27" t="n">
        <f aca="false">MONTH(E3600)</f>
        <v>3</v>
      </c>
      <c r="X3600" s="27" t="str">
        <f aca="false">TEXT(WEEKDAY(E3600,2),"0")&amp;" - "&amp;TEXT(E3600,"dddd")</f>
        <v>6 - Saturday</v>
      </c>
      <c r="Y3600" s="27" t="str">
        <f aca="false">_xlfn.IFS(C3600&lt;18,"Child (0-17)",C3600&lt;40,"Young Adult (18-39)",C3600&lt;60,"Adult (40-59)",TRUE(),"Senior (60+)")</f>
        <v>Adult (40-59)</v>
      </c>
      <c r="Z3600" s="27" t="n">
        <f aca="false">ROUND(G3600-E3600,0)</f>
        <v>3</v>
      </c>
      <c r="AA3600" s="27" t="n">
        <f aca="false">L3600+M3600</f>
        <v>139</v>
      </c>
      <c r="AB3600" s="27" t="n">
        <f aca="false">IFERROR(ROUND(Q3600/AA3600,2),0)</f>
        <v>31.7</v>
      </c>
      <c r="AC3600" s="27" t="str">
        <f aca="false">IF(AND(K3600="Critical",N3600="No"),"URGENT - No Bed","Normal")</f>
        <v>Normal</v>
      </c>
      <c r="AD3600" s="33" t="n">
        <f aca="false">INDEX(Lookup_Tables!$B$3:$B$12,MATCH(H3600,Lookup_Tables!$A$3:$A$12,0))</f>
        <v>2800000</v>
      </c>
      <c r="AE3600" s="27" t="str">
        <f aca="false">INDEX(Lookup_Tables!$C$3:$C$12,MATCH(H3600,Lookup_Tables!$A$3:$A$12,0))</f>
        <v>Dr. Suresh Nair</v>
      </c>
      <c r="AF3600" s="27" t="str">
        <f aca="false">IFERROR(INDEX(Lookup_Tables!$F$16:$F$45,MATCH(I3600,Lookup_Tables!$E$16:$E$45,0)),"N/A")</f>
        <v>EMP210</v>
      </c>
      <c r="AG3600" s="27" t="n">
        <f aca="false">_xlfn.IFS(R3600="Recovered",4,R3600="Referred",3,R3600="Admitted",2,R3600="Deceased",1,TRUE(),0)</f>
        <v>4</v>
      </c>
      <c r="AH3600" s="27" t="str">
        <f aca="false">IF(T3600&gt;=4,"Satisfied",IF(T3600&gt;=3,"Neutral","Needs Improvement"))</f>
        <v>Satisfied</v>
      </c>
    </row>
    <row r="3601" customFormat="false" ht="15" hidden="false" customHeight="false" outlineLevel="0" collapsed="false">
      <c r="A3601" s="30" t="s">
        <v>4850</v>
      </c>
      <c r="B3601" s="30" t="s">
        <v>4046</v>
      </c>
      <c r="C3601" s="30" t="n">
        <v>77</v>
      </c>
      <c r="D3601" s="30" t="s">
        <v>181</v>
      </c>
      <c r="E3601" s="31" t="n">
        <v>45594</v>
      </c>
      <c r="F3601" s="30" t="s">
        <v>812</v>
      </c>
      <c r="G3601" s="31" t="n">
        <v>45594</v>
      </c>
      <c r="H3601" s="30" t="s">
        <v>161</v>
      </c>
      <c r="I3601" s="30" t="s">
        <v>162</v>
      </c>
      <c r="J3601" s="30" t="s">
        <v>648</v>
      </c>
      <c r="K3601" s="30" t="s">
        <v>156</v>
      </c>
      <c r="L3601" s="30" t="n">
        <v>23</v>
      </c>
      <c r="M3601" s="30" t="n">
        <v>49</v>
      </c>
      <c r="N3601" s="30" t="s">
        <v>127</v>
      </c>
      <c r="O3601" s="30" t="s">
        <v>149</v>
      </c>
      <c r="P3601" s="30" t="s">
        <v>187</v>
      </c>
      <c r="Q3601" s="32" t="n">
        <v>3769.04</v>
      </c>
      <c r="R3601" s="30" t="s">
        <v>130</v>
      </c>
      <c r="S3601" s="30" t="s">
        <v>223</v>
      </c>
      <c r="T3601" s="30" t="n">
        <v>3</v>
      </c>
      <c r="U3601" s="30" t="n">
        <f aca="false">YEAR(E3601)</f>
        <v>2024</v>
      </c>
      <c r="V3601" s="30" t="str">
        <f aca="false">TEXT(E3601,"MMM-YYYY")</f>
        <v>Oct-2024</v>
      </c>
      <c r="W3601" s="30" t="n">
        <f aca="false">MONTH(E3601)</f>
        <v>10</v>
      </c>
      <c r="X3601" s="30" t="str">
        <f aca="false">TEXT(WEEKDAY(E3601,2),"0")&amp;" - "&amp;TEXT(E3601,"dddd")</f>
        <v>2 - Tuesday</v>
      </c>
      <c r="Y3601" s="30" t="str">
        <f aca="false">_xlfn.IFS(C3601&lt;18,"Child (0-17)",C3601&lt;40,"Young Adult (18-39)",C3601&lt;60,"Adult (40-59)",TRUE(),"Senior (60+)")</f>
        <v>Senior (60+)</v>
      </c>
      <c r="Z3601" s="30" t="n">
        <f aca="false">ROUND(G3601-E3601,0)</f>
        <v>0</v>
      </c>
      <c r="AA3601" s="30" t="n">
        <f aca="false">L3601+M3601</f>
        <v>72</v>
      </c>
      <c r="AB3601" s="30" t="n">
        <f aca="false">IFERROR(ROUND(Q3601/AA3601,2),0)</f>
        <v>52.35</v>
      </c>
      <c r="AC3601" s="30" t="str">
        <f aca="false">IF(AND(K3601="Critical",N3601="No"),"URGENT - No Bed","Normal")</f>
        <v>Normal</v>
      </c>
      <c r="AD3601" s="34" t="n">
        <f aca="false">INDEX(Lookup_Tables!$B$3:$B$12,MATCH(H3601,Lookup_Tables!$A$3:$A$12,0))</f>
        <v>3600000</v>
      </c>
      <c r="AE3601" s="30" t="str">
        <f aca="false">INDEX(Lookup_Tables!$C$3:$C$12,MATCH(H3601,Lookup_Tables!$A$3:$A$12,0))</f>
        <v>Dr. Sameer Joshi</v>
      </c>
      <c r="AF3601" s="30" t="str">
        <f aca="false">IFERROR(INDEX(Lookup_Tables!$F$16:$F$45,MATCH(I3601,Lookup_Tables!$E$16:$E$45,0)),"N/A")</f>
        <v>EMP222</v>
      </c>
      <c r="AG3601" s="30" t="n">
        <f aca="false">_xlfn.IFS(R3601="Recovered",4,R3601="Referred",3,R3601="Admitted",2,R3601="Deceased",1,TRUE(),0)</f>
        <v>4</v>
      </c>
      <c r="AH3601" s="30" t="str">
        <f aca="false">IF(T3601&gt;=4,"Satisfied",IF(T3601&gt;=3,"Neutral","Needs Improvement"))</f>
        <v>Neutral</v>
      </c>
    </row>
    <row r="3602" customFormat="false" ht="15" hidden="false" customHeight="false" outlineLevel="0" collapsed="false">
      <c r="A3602" s="27" t="s">
        <v>4975</v>
      </c>
      <c r="B3602" s="27" t="s">
        <v>4971</v>
      </c>
      <c r="C3602" s="27" t="n">
        <v>44</v>
      </c>
      <c r="D3602" s="27" t="s">
        <v>181</v>
      </c>
      <c r="E3602" s="28" t="n">
        <v>45593</v>
      </c>
      <c r="F3602" s="27" t="s">
        <v>1583</v>
      </c>
      <c r="G3602" s="28" t="n">
        <v>45595</v>
      </c>
      <c r="H3602" s="27" t="s">
        <v>206</v>
      </c>
      <c r="I3602" s="27" t="s">
        <v>300</v>
      </c>
      <c r="J3602" s="27" t="s">
        <v>233</v>
      </c>
      <c r="K3602" s="27" t="s">
        <v>202</v>
      </c>
      <c r="L3602" s="27" t="n">
        <v>19</v>
      </c>
      <c r="M3602" s="27" t="n">
        <v>151</v>
      </c>
      <c r="N3602" s="27" t="s">
        <v>186</v>
      </c>
      <c r="O3602" s="27" t="s">
        <v>128</v>
      </c>
      <c r="P3602" s="27" t="s">
        <v>187</v>
      </c>
      <c r="Q3602" s="29" t="n">
        <v>18577.9</v>
      </c>
      <c r="R3602" s="27" t="s">
        <v>462</v>
      </c>
      <c r="S3602" s="27" t="s">
        <v>197</v>
      </c>
      <c r="T3602" s="27" t="n">
        <v>3</v>
      </c>
      <c r="U3602" s="27" t="n">
        <f aca="false">YEAR(E3602)</f>
        <v>2024</v>
      </c>
      <c r="V3602" s="27" t="str">
        <f aca="false">TEXT(E3602,"MMM-YYYY")</f>
        <v>Oct-2024</v>
      </c>
      <c r="W3602" s="27" t="n">
        <f aca="false">MONTH(E3602)</f>
        <v>10</v>
      </c>
      <c r="X3602" s="27" t="str">
        <f aca="false">TEXT(WEEKDAY(E3602,2),"0")&amp;" - "&amp;TEXT(E3602,"dddd")</f>
        <v>1 - Monday</v>
      </c>
      <c r="Y3602" s="27" t="str">
        <f aca="false">_xlfn.IFS(C3602&lt;18,"Child (0-17)",C3602&lt;40,"Young Adult (18-39)",C3602&lt;60,"Adult (40-59)",TRUE(),"Senior (60+)")</f>
        <v>Adult (40-59)</v>
      </c>
      <c r="Z3602" s="27" t="n">
        <f aca="false">ROUND(G3602-E3602,0)</f>
        <v>2</v>
      </c>
      <c r="AA3602" s="27" t="n">
        <f aca="false">L3602+M3602</f>
        <v>170</v>
      </c>
      <c r="AB3602" s="27" t="n">
        <f aca="false">IFERROR(ROUND(Q3602/AA3602,2),0)</f>
        <v>109.28</v>
      </c>
      <c r="AC3602" s="27" t="str">
        <f aca="false">IF(AND(K3602="Critical",N3602="No"),"URGENT - No Bed","Normal")</f>
        <v>Normal</v>
      </c>
      <c r="AD3602" s="33" t="n">
        <f aca="false">INDEX(Lookup_Tables!$B$3:$B$12,MATCH(H3602,Lookup_Tables!$A$3:$A$12,0))</f>
        <v>2800000</v>
      </c>
      <c r="AE3602" s="27" t="str">
        <f aca="false">INDEX(Lookup_Tables!$C$3:$C$12,MATCH(H3602,Lookup_Tables!$A$3:$A$12,0))</f>
        <v>Dr. Suresh Nair</v>
      </c>
      <c r="AF3602" s="27" t="str">
        <f aca="false">IFERROR(INDEX(Lookup_Tables!$F$16:$F$45,MATCH(I3602,Lookup_Tables!$E$16:$E$45,0)),"N/A")</f>
        <v>EMP211</v>
      </c>
      <c r="AG3602" s="27" t="n">
        <f aca="false">_xlfn.IFS(R3602="Recovered",4,R3602="Referred",3,R3602="Admitted",2,R3602="Deceased",1,TRUE(),0)</f>
        <v>1</v>
      </c>
      <c r="AH3602" s="27" t="str">
        <f aca="false">IF(T3602&gt;=4,"Satisfied",IF(T3602&gt;=3,"Neutral","Needs Improvement"))</f>
        <v>Neutral</v>
      </c>
    </row>
    <row r="3603" customFormat="false" ht="15" hidden="false" customHeight="false" outlineLevel="0" collapsed="false">
      <c r="A3603" s="30" t="s">
        <v>794</v>
      </c>
      <c r="B3603" s="30" t="s">
        <v>795</v>
      </c>
      <c r="C3603" s="30" t="n">
        <v>58</v>
      </c>
      <c r="D3603" s="30" t="s">
        <v>181</v>
      </c>
      <c r="E3603" s="31" t="n">
        <v>45405</v>
      </c>
      <c r="F3603" s="30" t="s">
        <v>771</v>
      </c>
      <c r="G3603" s="31" t="n">
        <v>45406</v>
      </c>
      <c r="H3603" s="30" t="s">
        <v>236</v>
      </c>
      <c r="I3603" s="30" t="s">
        <v>266</v>
      </c>
      <c r="J3603" s="30" t="s">
        <v>238</v>
      </c>
      <c r="K3603" s="30" t="s">
        <v>138</v>
      </c>
      <c r="L3603" s="30" t="n">
        <v>43</v>
      </c>
      <c r="M3603" s="30" t="n">
        <v>25</v>
      </c>
      <c r="N3603" s="30" t="s">
        <v>127</v>
      </c>
      <c r="O3603" s="30" t="s">
        <v>128</v>
      </c>
      <c r="P3603" s="30" t="s">
        <v>129</v>
      </c>
      <c r="Q3603" s="32" t="n">
        <v>1215.32</v>
      </c>
      <c r="R3603" s="30" t="s">
        <v>130</v>
      </c>
      <c r="S3603" s="30" t="s">
        <v>223</v>
      </c>
      <c r="T3603" s="30" t="n">
        <v>3</v>
      </c>
      <c r="U3603" s="30" t="n">
        <f aca="false">YEAR(E3603)</f>
        <v>2024</v>
      </c>
      <c r="V3603" s="30" t="str">
        <f aca="false">TEXT(E3603,"MMM-YYYY")</f>
        <v>Apr-2024</v>
      </c>
      <c r="W3603" s="30" t="n">
        <f aca="false">MONTH(E3603)</f>
        <v>4</v>
      </c>
      <c r="X3603" s="30" t="str">
        <f aca="false">TEXT(WEEKDAY(E3603,2),"0")&amp;" - "&amp;TEXT(E3603,"dddd")</f>
        <v>2 - Tuesday</v>
      </c>
      <c r="Y3603" s="30" t="str">
        <f aca="false">_xlfn.IFS(C3603&lt;18,"Child (0-17)",C3603&lt;40,"Young Adult (18-39)",C3603&lt;60,"Adult (40-59)",TRUE(),"Senior (60+)")</f>
        <v>Adult (40-59)</v>
      </c>
      <c r="Z3603" s="30" t="n">
        <f aca="false">ROUND(G3603-E3603,0)</f>
        <v>1</v>
      </c>
      <c r="AA3603" s="30" t="n">
        <f aca="false">L3603+M3603</f>
        <v>68</v>
      </c>
      <c r="AB3603" s="30" t="n">
        <f aca="false">IFERROR(ROUND(Q3603/AA3603,2),0)</f>
        <v>17.87</v>
      </c>
      <c r="AC3603" s="30" t="str">
        <f aca="false">IF(AND(K3603="Critical",N3603="No"),"URGENT - No Bed","Normal")</f>
        <v>Normal</v>
      </c>
      <c r="AD3603" s="34" t="n">
        <f aca="false">INDEX(Lookup_Tables!$B$3:$B$12,MATCH(H3603,Lookup_Tables!$A$3:$A$12,0))</f>
        <v>3900000</v>
      </c>
      <c r="AE3603" s="30" t="str">
        <f aca="false">INDEX(Lookup_Tables!$C$3:$C$12,MATCH(H3603,Lookup_Tables!$A$3:$A$12,0))</f>
        <v>Dr. Rina Mehta</v>
      </c>
      <c r="AF3603" s="30" t="str">
        <f aca="false">IFERROR(INDEX(Lookup_Tables!$F$16:$F$45,MATCH(I3603,Lookup_Tables!$E$16:$E$45,0)),"N/A")</f>
        <v>EMP217</v>
      </c>
      <c r="AG3603" s="30" t="n">
        <f aca="false">_xlfn.IFS(R3603="Recovered",4,R3603="Referred",3,R3603="Admitted",2,R3603="Deceased",1,TRUE(),0)</f>
        <v>4</v>
      </c>
      <c r="AH3603" s="30" t="str">
        <f aca="false">IF(T3603&gt;=4,"Satisfied",IF(T3603&gt;=3,"Neutral","Needs Improvement"))</f>
        <v>Neutral</v>
      </c>
    </row>
    <row r="3604" customFormat="false" ht="15" hidden="false" customHeight="false" outlineLevel="0" collapsed="false">
      <c r="A3604" s="27" t="s">
        <v>2136</v>
      </c>
      <c r="B3604" s="27" t="s">
        <v>2137</v>
      </c>
      <c r="C3604" s="27" t="n">
        <v>7</v>
      </c>
      <c r="D3604" s="27" t="s">
        <v>181</v>
      </c>
      <c r="E3604" s="28" t="n">
        <v>45367</v>
      </c>
      <c r="F3604" s="27" t="s">
        <v>167</v>
      </c>
      <c r="G3604" s="28" t="n">
        <v>45368</v>
      </c>
      <c r="H3604" s="27" t="s">
        <v>206</v>
      </c>
      <c r="I3604" s="27" t="s">
        <v>300</v>
      </c>
      <c r="J3604" s="27" t="s">
        <v>233</v>
      </c>
      <c r="K3604" s="27" t="s">
        <v>138</v>
      </c>
      <c r="L3604" s="27" t="n">
        <v>39</v>
      </c>
      <c r="M3604" s="27" t="n">
        <v>28</v>
      </c>
      <c r="N3604" s="27" t="s">
        <v>186</v>
      </c>
      <c r="O3604" s="27" t="s">
        <v>139</v>
      </c>
      <c r="P3604" s="27" t="s">
        <v>150</v>
      </c>
      <c r="Q3604" s="29" t="n">
        <v>1527.76</v>
      </c>
      <c r="R3604" s="27" t="s">
        <v>130</v>
      </c>
      <c r="S3604" s="27" t="s">
        <v>131</v>
      </c>
      <c r="T3604" s="27" t="n">
        <v>4</v>
      </c>
      <c r="U3604" s="27" t="n">
        <f aca="false">YEAR(E3604)</f>
        <v>2024</v>
      </c>
      <c r="V3604" s="27" t="str">
        <f aca="false">TEXT(E3604,"MMM-YYYY")</f>
        <v>Mar-2024</v>
      </c>
      <c r="W3604" s="27" t="n">
        <f aca="false">MONTH(E3604)</f>
        <v>3</v>
      </c>
      <c r="X3604" s="27" t="str">
        <f aca="false">TEXT(WEEKDAY(E3604,2),"0")&amp;" - "&amp;TEXT(E3604,"dddd")</f>
        <v>6 - Saturday</v>
      </c>
      <c r="Y3604" s="27" t="str">
        <f aca="false">_xlfn.IFS(C3604&lt;18,"Child (0-17)",C3604&lt;40,"Young Adult (18-39)",C3604&lt;60,"Adult (40-59)",TRUE(),"Senior (60+)")</f>
        <v>Child (0-17)</v>
      </c>
      <c r="Z3604" s="27" t="n">
        <f aca="false">ROUND(G3604-E3604,0)</f>
        <v>1</v>
      </c>
      <c r="AA3604" s="27" t="n">
        <f aca="false">L3604+M3604</f>
        <v>67</v>
      </c>
      <c r="AB3604" s="27" t="n">
        <f aca="false">IFERROR(ROUND(Q3604/AA3604,2),0)</f>
        <v>22.8</v>
      </c>
      <c r="AC3604" s="27" t="str">
        <f aca="false">IF(AND(K3604="Critical",N3604="No"),"URGENT - No Bed","Normal")</f>
        <v>Normal</v>
      </c>
      <c r="AD3604" s="33" t="n">
        <f aca="false">INDEX(Lookup_Tables!$B$3:$B$12,MATCH(H3604,Lookup_Tables!$A$3:$A$12,0))</f>
        <v>2800000</v>
      </c>
      <c r="AE3604" s="27" t="str">
        <f aca="false">INDEX(Lookup_Tables!$C$3:$C$12,MATCH(H3604,Lookup_Tables!$A$3:$A$12,0))</f>
        <v>Dr. Suresh Nair</v>
      </c>
      <c r="AF3604" s="27" t="str">
        <f aca="false">IFERROR(INDEX(Lookup_Tables!$F$16:$F$45,MATCH(I3604,Lookup_Tables!$E$16:$E$45,0)),"N/A")</f>
        <v>EMP211</v>
      </c>
      <c r="AG3604" s="27" t="n">
        <f aca="false">_xlfn.IFS(R3604="Recovered",4,R3604="Referred",3,R3604="Admitted",2,R3604="Deceased",1,TRUE(),0)</f>
        <v>4</v>
      </c>
      <c r="AH3604" s="27" t="str">
        <f aca="false">IF(T3604&gt;=4,"Satisfied",IF(T3604&gt;=3,"Neutral","Needs Improvement"))</f>
        <v>Satisfied</v>
      </c>
    </row>
    <row r="3605" customFormat="false" ht="15" hidden="false" customHeight="false" outlineLevel="0" collapsed="false">
      <c r="A3605" s="30" t="s">
        <v>4169</v>
      </c>
      <c r="B3605" s="30" t="s">
        <v>4170</v>
      </c>
      <c r="C3605" s="30" t="n">
        <v>47</v>
      </c>
      <c r="D3605" s="30" t="s">
        <v>181</v>
      </c>
      <c r="E3605" s="31" t="n">
        <v>45493</v>
      </c>
      <c r="F3605" s="30" t="s">
        <v>669</v>
      </c>
      <c r="G3605" s="31" t="n">
        <v>45500</v>
      </c>
      <c r="H3605" s="30" t="s">
        <v>217</v>
      </c>
      <c r="I3605" s="30" t="s">
        <v>344</v>
      </c>
      <c r="J3605" s="30" t="s">
        <v>283</v>
      </c>
      <c r="K3605" s="30" t="s">
        <v>202</v>
      </c>
      <c r="L3605" s="30" t="n">
        <v>2</v>
      </c>
      <c r="M3605" s="30" t="n">
        <v>115</v>
      </c>
      <c r="N3605" s="30" t="s">
        <v>186</v>
      </c>
      <c r="O3605" s="30" t="s">
        <v>139</v>
      </c>
      <c r="P3605" s="30" t="s">
        <v>140</v>
      </c>
      <c r="Q3605" s="32" t="n">
        <v>17149.41</v>
      </c>
      <c r="R3605" s="30" t="s">
        <v>172</v>
      </c>
      <c r="S3605" s="30" t="s">
        <v>141</v>
      </c>
      <c r="T3605" s="30" t="n">
        <v>4</v>
      </c>
      <c r="U3605" s="30" t="n">
        <f aca="false">YEAR(E3605)</f>
        <v>2024</v>
      </c>
      <c r="V3605" s="30" t="str">
        <f aca="false">TEXT(E3605,"MMM-YYYY")</f>
        <v>Jul-2024</v>
      </c>
      <c r="W3605" s="30" t="n">
        <f aca="false">MONTH(E3605)</f>
        <v>7</v>
      </c>
      <c r="X3605" s="30" t="str">
        <f aca="false">TEXT(WEEKDAY(E3605,2),"0")&amp;" - "&amp;TEXT(E3605,"dddd")</f>
        <v>6 - Saturday</v>
      </c>
      <c r="Y3605" s="30" t="str">
        <f aca="false">_xlfn.IFS(C3605&lt;18,"Child (0-17)",C3605&lt;40,"Young Adult (18-39)",C3605&lt;60,"Adult (40-59)",TRUE(),"Senior (60+)")</f>
        <v>Adult (40-59)</v>
      </c>
      <c r="Z3605" s="30" t="n">
        <f aca="false">ROUND(G3605-E3605,0)</f>
        <v>7</v>
      </c>
      <c r="AA3605" s="30" t="n">
        <f aca="false">L3605+M3605</f>
        <v>117</v>
      </c>
      <c r="AB3605" s="30" t="n">
        <f aca="false">IFERROR(ROUND(Q3605/AA3605,2),0)</f>
        <v>146.58</v>
      </c>
      <c r="AC3605" s="30" t="str">
        <f aca="false">IF(AND(K3605="Critical",N3605="No"),"URGENT - No Bed","Normal")</f>
        <v>Normal</v>
      </c>
      <c r="AD3605" s="34" t="n">
        <f aca="false">INDEX(Lookup_Tables!$B$3:$B$12,MATCH(H3605,Lookup_Tables!$A$3:$A$12,0))</f>
        <v>4200000</v>
      </c>
      <c r="AE3605" s="30" t="str">
        <f aca="false">INDEX(Lookup_Tables!$C$3:$C$12,MATCH(H3605,Lookup_Tables!$A$3:$A$12,0))</f>
        <v>Dr. Anil Kapoor</v>
      </c>
      <c r="AF3605" s="30" t="str">
        <f aca="false">IFERROR(INDEX(Lookup_Tables!$F$16:$F$45,MATCH(I3605,Lookup_Tables!$E$16:$E$45,0)),"N/A")</f>
        <v>EMP201</v>
      </c>
      <c r="AG3605" s="30" t="n">
        <f aca="false">_xlfn.IFS(R3605="Recovered",4,R3605="Referred",3,R3605="Admitted",2,R3605="Deceased",1,TRUE(),0)</f>
        <v>2</v>
      </c>
      <c r="AH3605" s="30" t="str">
        <f aca="false">IF(T3605&gt;=4,"Satisfied",IF(T3605&gt;=3,"Neutral","Needs Improvement"))</f>
        <v>Satisfied</v>
      </c>
    </row>
    <row r="3606" customFormat="false" ht="15" hidden="false" customHeight="false" outlineLevel="0" collapsed="false">
      <c r="A3606" s="27" t="s">
        <v>3944</v>
      </c>
      <c r="B3606" s="27" t="s">
        <v>2092</v>
      </c>
      <c r="C3606" s="27" t="n">
        <v>16</v>
      </c>
      <c r="D3606" s="27" t="s">
        <v>121</v>
      </c>
      <c r="E3606" s="28" t="n">
        <v>45544</v>
      </c>
      <c r="F3606" s="27" t="s">
        <v>948</v>
      </c>
      <c r="G3606" s="28" t="n">
        <v>45546</v>
      </c>
      <c r="H3606" s="27" t="s">
        <v>123</v>
      </c>
      <c r="I3606" s="27" t="s">
        <v>155</v>
      </c>
      <c r="J3606" s="27" t="s">
        <v>305</v>
      </c>
      <c r="K3606" s="27" t="s">
        <v>126</v>
      </c>
      <c r="L3606" s="27" t="n">
        <v>21</v>
      </c>
      <c r="M3606" s="27" t="n">
        <v>66</v>
      </c>
      <c r="N3606" s="27" t="s">
        <v>186</v>
      </c>
      <c r="O3606" s="27" t="s">
        <v>139</v>
      </c>
      <c r="P3606" s="27" t="s">
        <v>187</v>
      </c>
      <c r="Q3606" s="29" t="n">
        <v>6842.33</v>
      </c>
      <c r="R3606" s="27" t="s">
        <v>130</v>
      </c>
      <c r="S3606" s="27" t="s">
        <v>335</v>
      </c>
      <c r="T3606" s="27" t="n">
        <v>5</v>
      </c>
      <c r="U3606" s="27" t="n">
        <f aca="false">YEAR(E3606)</f>
        <v>2024</v>
      </c>
      <c r="V3606" s="27" t="str">
        <f aca="false">TEXT(E3606,"MMM-YYYY")</f>
        <v>Sep-2024</v>
      </c>
      <c r="W3606" s="27" t="n">
        <f aca="false">MONTH(E3606)</f>
        <v>9</v>
      </c>
      <c r="X3606" s="27" t="str">
        <f aca="false">TEXT(WEEKDAY(E3606,2),"0")&amp;" - "&amp;TEXT(E3606,"dddd")</f>
        <v>1 - Monday</v>
      </c>
      <c r="Y3606" s="27" t="str">
        <f aca="false">_xlfn.IFS(C3606&lt;18,"Child (0-17)",C3606&lt;40,"Young Adult (18-39)",C3606&lt;60,"Adult (40-59)",TRUE(),"Senior (60+)")</f>
        <v>Child (0-17)</v>
      </c>
      <c r="Z3606" s="27" t="n">
        <f aca="false">ROUND(G3606-E3606,0)</f>
        <v>2</v>
      </c>
      <c r="AA3606" s="27" t="n">
        <f aca="false">L3606+M3606</f>
        <v>87</v>
      </c>
      <c r="AB3606" s="27" t="n">
        <f aca="false">IFERROR(ROUND(Q3606/AA3606,2),0)</f>
        <v>78.65</v>
      </c>
      <c r="AC3606" s="27" t="str">
        <f aca="false">IF(AND(K3606="Critical",N3606="No"),"URGENT - No Bed","Normal")</f>
        <v>Normal</v>
      </c>
      <c r="AD3606" s="33" t="n">
        <f aca="false">INDEX(Lookup_Tables!$B$3:$B$12,MATCH(H3606,Lookup_Tables!$A$3:$A$12,0))</f>
        <v>2200000</v>
      </c>
      <c r="AE3606" s="27" t="str">
        <f aca="false">INDEX(Lookup_Tables!$C$3:$C$12,MATCH(H3606,Lookup_Tables!$A$3:$A$12,0))</f>
        <v>Dr. Rohan Das</v>
      </c>
      <c r="AF3606" s="27" t="str">
        <f aca="false">IFERROR(INDEX(Lookup_Tables!$F$16:$F$45,MATCH(I3606,Lookup_Tables!$E$16:$E$45,0)),"N/A")</f>
        <v>EMP203</v>
      </c>
      <c r="AG3606" s="27" t="n">
        <f aca="false">_xlfn.IFS(R3606="Recovered",4,R3606="Referred",3,R3606="Admitted",2,R3606="Deceased",1,TRUE(),0)</f>
        <v>4</v>
      </c>
      <c r="AH3606" s="27" t="str">
        <f aca="false">IF(T3606&gt;=4,"Satisfied",IF(T3606&gt;=3,"Neutral","Needs Improvement"))</f>
        <v>Satisfied</v>
      </c>
    </row>
    <row r="3607" customFormat="false" ht="15" hidden="false" customHeight="false" outlineLevel="0" collapsed="false">
      <c r="A3607" s="30" t="s">
        <v>6590</v>
      </c>
      <c r="B3607" s="30" t="s">
        <v>5888</v>
      </c>
      <c r="C3607" s="30" t="n">
        <v>89</v>
      </c>
      <c r="D3607" s="30" t="s">
        <v>121</v>
      </c>
      <c r="E3607" s="31" t="n">
        <v>45346</v>
      </c>
      <c r="F3607" s="30" t="s">
        <v>221</v>
      </c>
      <c r="G3607" s="31" t="n">
        <v>45346</v>
      </c>
      <c r="H3607" s="30" t="s">
        <v>168</v>
      </c>
      <c r="I3607" s="30" t="s">
        <v>196</v>
      </c>
      <c r="J3607" s="30" t="s">
        <v>371</v>
      </c>
      <c r="K3607" s="30" t="s">
        <v>138</v>
      </c>
      <c r="L3607" s="30" t="n">
        <v>90</v>
      </c>
      <c r="M3607" s="30" t="n">
        <v>29</v>
      </c>
      <c r="N3607" s="30" t="s">
        <v>127</v>
      </c>
      <c r="O3607" s="30" t="s">
        <v>139</v>
      </c>
      <c r="P3607" s="30" t="s">
        <v>150</v>
      </c>
      <c r="Q3607" s="32" t="n">
        <v>2052.44</v>
      </c>
      <c r="R3607" s="30" t="s">
        <v>130</v>
      </c>
      <c r="S3607" s="30" t="s">
        <v>157</v>
      </c>
      <c r="T3607" s="30" t="n">
        <v>4</v>
      </c>
      <c r="U3607" s="30" t="n">
        <f aca="false">YEAR(E3607)</f>
        <v>2024</v>
      </c>
      <c r="V3607" s="30" t="str">
        <f aca="false">TEXT(E3607,"MMM-YYYY")</f>
        <v>Feb-2024</v>
      </c>
      <c r="W3607" s="30" t="n">
        <f aca="false">MONTH(E3607)</f>
        <v>2</v>
      </c>
      <c r="X3607" s="30" t="str">
        <f aca="false">TEXT(WEEKDAY(E3607,2),"0")&amp;" - "&amp;TEXT(E3607,"dddd")</f>
        <v>6 - Saturday</v>
      </c>
      <c r="Y3607" s="30" t="str">
        <f aca="false">_xlfn.IFS(C3607&lt;18,"Child (0-17)",C3607&lt;40,"Young Adult (18-39)",C3607&lt;60,"Adult (40-59)",TRUE(),"Senior (60+)")</f>
        <v>Senior (60+)</v>
      </c>
      <c r="Z3607" s="30" t="n">
        <f aca="false">ROUND(G3607-E3607,0)</f>
        <v>0</v>
      </c>
      <c r="AA3607" s="30" t="n">
        <f aca="false">L3607+M3607</f>
        <v>119</v>
      </c>
      <c r="AB3607" s="30" t="n">
        <f aca="false">IFERROR(ROUND(Q3607/AA3607,2),0)</f>
        <v>17.25</v>
      </c>
      <c r="AC3607" s="30" t="str">
        <f aca="false">IF(AND(K3607="Critical",N3607="No"),"URGENT - No Bed","Normal")</f>
        <v>Normal</v>
      </c>
      <c r="AD3607" s="34" t="n">
        <f aca="false">INDEX(Lookup_Tables!$B$3:$B$12,MATCH(H3607,Lookup_Tables!$A$3:$A$12,0))</f>
        <v>4400000</v>
      </c>
      <c r="AE3607" s="30" t="str">
        <f aca="false">INDEX(Lookup_Tables!$C$3:$C$12,MATCH(H3607,Lookup_Tables!$A$3:$A$12,0))</f>
        <v>Dr. Neha Chopra</v>
      </c>
      <c r="AF3607" s="30" t="str">
        <f aca="false">IFERROR(INDEX(Lookup_Tables!$F$16:$F$45,MATCH(I3607,Lookup_Tables!$E$16:$E$45,0)),"N/A")</f>
        <v>EMP219</v>
      </c>
      <c r="AG3607" s="30" t="n">
        <f aca="false">_xlfn.IFS(R3607="Recovered",4,R3607="Referred",3,R3607="Admitted",2,R3607="Deceased",1,TRUE(),0)</f>
        <v>4</v>
      </c>
      <c r="AH3607" s="30" t="str">
        <f aca="false">IF(T3607&gt;=4,"Satisfied",IF(T3607&gt;=3,"Neutral","Needs Improvement"))</f>
        <v>Satisfied</v>
      </c>
    </row>
    <row r="3608" customFormat="false" ht="15" hidden="false" customHeight="false" outlineLevel="0" collapsed="false">
      <c r="A3608" s="27" t="s">
        <v>3388</v>
      </c>
      <c r="B3608" s="27" t="s">
        <v>1591</v>
      </c>
      <c r="C3608" s="27" t="n">
        <v>16</v>
      </c>
      <c r="D3608" s="27" t="s">
        <v>181</v>
      </c>
      <c r="E3608" s="28" t="n">
        <v>45311</v>
      </c>
      <c r="F3608" s="27" t="s">
        <v>353</v>
      </c>
      <c r="G3608" s="28" t="n">
        <v>45312</v>
      </c>
      <c r="H3608" s="27" t="s">
        <v>168</v>
      </c>
      <c r="I3608" s="27" t="s">
        <v>366</v>
      </c>
      <c r="J3608" s="27" t="s">
        <v>441</v>
      </c>
      <c r="K3608" s="27" t="s">
        <v>138</v>
      </c>
      <c r="L3608" s="27" t="n">
        <v>31</v>
      </c>
      <c r="M3608" s="27" t="n">
        <v>38</v>
      </c>
      <c r="N3608" s="27" t="s">
        <v>186</v>
      </c>
      <c r="O3608" s="27" t="s">
        <v>149</v>
      </c>
      <c r="P3608" s="27" t="s">
        <v>129</v>
      </c>
      <c r="Q3608" s="29" t="n">
        <v>1814.4</v>
      </c>
      <c r="R3608" s="27" t="s">
        <v>268</v>
      </c>
      <c r="S3608" s="27" t="s">
        <v>192</v>
      </c>
      <c r="T3608" s="27" t="n">
        <v>3</v>
      </c>
      <c r="U3608" s="27" t="n">
        <f aca="false">YEAR(E3608)</f>
        <v>2024</v>
      </c>
      <c r="V3608" s="27" t="str">
        <f aca="false">TEXT(E3608,"MMM-YYYY")</f>
        <v>Jan-2024</v>
      </c>
      <c r="W3608" s="27" t="n">
        <f aca="false">MONTH(E3608)</f>
        <v>1</v>
      </c>
      <c r="X3608" s="27" t="str">
        <f aca="false">TEXT(WEEKDAY(E3608,2),"0")&amp;" - "&amp;TEXT(E3608,"dddd")</f>
        <v>6 - Saturday</v>
      </c>
      <c r="Y3608" s="27" t="str">
        <f aca="false">_xlfn.IFS(C3608&lt;18,"Child (0-17)",C3608&lt;40,"Young Adult (18-39)",C3608&lt;60,"Adult (40-59)",TRUE(),"Senior (60+)")</f>
        <v>Child (0-17)</v>
      </c>
      <c r="Z3608" s="27" t="n">
        <f aca="false">ROUND(G3608-E3608,0)</f>
        <v>1</v>
      </c>
      <c r="AA3608" s="27" t="n">
        <f aca="false">L3608+M3608</f>
        <v>69</v>
      </c>
      <c r="AB3608" s="27" t="n">
        <f aca="false">IFERROR(ROUND(Q3608/AA3608,2),0)</f>
        <v>26.3</v>
      </c>
      <c r="AC3608" s="27" t="str">
        <f aca="false">IF(AND(K3608="Critical",N3608="No"),"URGENT - No Bed","Normal")</f>
        <v>Normal</v>
      </c>
      <c r="AD3608" s="33" t="n">
        <f aca="false">INDEX(Lookup_Tables!$B$3:$B$12,MATCH(H3608,Lookup_Tables!$A$3:$A$12,0))</f>
        <v>4400000</v>
      </c>
      <c r="AE3608" s="27" t="str">
        <f aca="false">INDEX(Lookup_Tables!$C$3:$C$12,MATCH(H3608,Lookup_Tables!$A$3:$A$12,0))</f>
        <v>Dr. Neha Chopra</v>
      </c>
      <c r="AF3608" s="27" t="str">
        <f aca="false">IFERROR(INDEX(Lookup_Tables!$F$16:$F$45,MATCH(I3608,Lookup_Tables!$E$16:$E$45,0)),"N/A")</f>
        <v>EMP218</v>
      </c>
      <c r="AG3608" s="27" t="n">
        <f aca="false">_xlfn.IFS(R3608="Recovered",4,R3608="Referred",3,R3608="Admitted",2,R3608="Deceased",1,TRUE(),0)</f>
        <v>3</v>
      </c>
      <c r="AH3608" s="27" t="str">
        <f aca="false">IF(T3608&gt;=4,"Satisfied",IF(T3608&gt;=3,"Neutral","Needs Improvement"))</f>
        <v>Neutral</v>
      </c>
    </row>
    <row r="3609" customFormat="false" ht="15" hidden="false" customHeight="false" outlineLevel="0" collapsed="false">
      <c r="A3609" s="30" t="s">
        <v>2645</v>
      </c>
      <c r="B3609" s="30" t="s">
        <v>2646</v>
      </c>
      <c r="C3609" s="30" t="n">
        <v>42</v>
      </c>
      <c r="D3609" s="30" t="s">
        <v>121</v>
      </c>
      <c r="E3609" s="31" t="n">
        <v>45493</v>
      </c>
      <c r="F3609" s="30" t="s">
        <v>374</v>
      </c>
      <c r="G3609" s="31" t="n">
        <v>45494</v>
      </c>
      <c r="H3609" s="30" t="s">
        <v>168</v>
      </c>
      <c r="I3609" s="30" t="s">
        <v>196</v>
      </c>
      <c r="J3609" s="30" t="s">
        <v>371</v>
      </c>
      <c r="K3609" s="30" t="s">
        <v>138</v>
      </c>
      <c r="L3609" s="30" t="n">
        <v>78</v>
      </c>
      <c r="M3609" s="30" t="n">
        <v>17</v>
      </c>
      <c r="N3609" s="30" t="s">
        <v>127</v>
      </c>
      <c r="O3609" s="30" t="s">
        <v>139</v>
      </c>
      <c r="P3609" s="30" t="s">
        <v>129</v>
      </c>
      <c r="Q3609" s="32" t="n">
        <v>1786.34</v>
      </c>
      <c r="R3609" s="30" t="s">
        <v>130</v>
      </c>
      <c r="S3609" s="30" t="s">
        <v>157</v>
      </c>
      <c r="T3609" s="30" t="n">
        <v>5</v>
      </c>
      <c r="U3609" s="30" t="n">
        <f aca="false">YEAR(E3609)</f>
        <v>2024</v>
      </c>
      <c r="V3609" s="30" t="str">
        <f aca="false">TEXT(E3609,"MMM-YYYY")</f>
        <v>Jul-2024</v>
      </c>
      <c r="W3609" s="30" t="n">
        <f aca="false">MONTH(E3609)</f>
        <v>7</v>
      </c>
      <c r="X3609" s="30" t="str">
        <f aca="false">TEXT(WEEKDAY(E3609,2),"0")&amp;" - "&amp;TEXT(E3609,"dddd")</f>
        <v>6 - Saturday</v>
      </c>
      <c r="Y3609" s="30" t="str">
        <f aca="false">_xlfn.IFS(C3609&lt;18,"Child (0-17)",C3609&lt;40,"Young Adult (18-39)",C3609&lt;60,"Adult (40-59)",TRUE(),"Senior (60+)")</f>
        <v>Adult (40-59)</v>
      </c>
      <c r="Z3609" s="30" t="n">
        <f aca="false">ROUND(G3609-E3609,0)</f>
        <v>1</v>
      </c>
      <c r="AA3609" s="30" t="n">
        <f aca="false">L3609+M3609</f>
        <v>95</v>
      </c>
      <c r="AB3609" s="30" t="n">
        <f aca="false">IFERROR(ROUND(Q3609/AA3609,2),0)</f>
        <v>18.8</v>
      </c>
      <c r="AC3609" s="30" t="str">
        <f aca="false">IF(AND(K3609="Critical",N3609="No"),"URGENT - No Bed","Normal")</f>
        <v>Normal</v>
      </c>
      <c r="AD3609" s="34" t="n">
        <f aca="false">INDEX(Lookup_Tables!$B$3:$B$12,MATCH(H3609,Lookup_Tables!$A$3:$A$12,0))</f>
        <v>4400000</v>
      </c>
      <c r="AE3609" s="30" t="str">
        <f aca="false">INDEX(Lookup_Tables!$C$3:$C$12,MATCH(H3609,Lookup_Tables!$A$3:$A$12,0))</f>
        <v>Dr. Neha Chopra</v>
      </c>
      <c r="AF3609" s="30" t="str">
        <f aca="false">IFERROR(INDEX(Lookup_Tables!$F$16:$F$45,MATCH(I3609,Lookup_Tables!$E$16:$E$45,0)),"N/A")</f>
        <v>EMP219</v>
      </c>
      <c r="AG3609" s="30" t="n">
        <f aca="false">_xlfn.IFS(R3609="Recovered",4,R3609="Referred",3,R3609="Admitted",2,R3609="Deceased",1,TRUE(),0)</f>
        <v>4</v>
      </c>
      <c r="AH3609" s="30" t="str">
        <f aca="false">IF(T3609&gt;=4,"Satisfied",IF(T3609&gt;=3,"Neutral","Needs Improvement"))</f>
        <v>Satisfied</v>
      </c>
    </row>
    <row r="3610" customFormat="false" ht="15" hidden="false" customHeight="false" outlineLevel="0" collapsed="false">
      <c r="A3610" s="27" t="s">
        <v>345</v>
      </c>
      <c r="B3610" s="27" t="s">
        <v>346</v>
      </c>
      <c r="C3610" s="27" t="n">
        <v>30</v>
      </c>
      <c r="D3610" s="27" t="s">
        <v>121</v>
      </c>
      <c r="E3610" s="28" t="n">
        <v>45327</v>
      </c>
      <c r="F3610" s="27" t="s">
        <v>347</v>
      </c>
      <c r="G3610" s="28" t="n">
        <v>45328</v>
      </c>
      <c r="H3610" s="27" t="s">
        <v>135</v>
      </c>
      <c r="I3610" s="27" t="s">
        <v>136</v>
      </c>
      <c r="J3610" s="27" t="s">
        <v>137</v>
      </c>
      <c r="K3610" s="27" t="s">
        <v>138</v>
      </c>
      <c r="L3610" s="27" t="n">
        <v>23</v>
      </c>
      <c r="M3610" s="27" t="n">
        <v>38</v>
      </c>
      <c r="N3610" s="27" t="s">
        <v>127</v>
      </c>
      <c r="O3610" s="27" t="s">
        <v>139</v>
      </c>
      <c r="P3610" s="27" t="s">
        <v>150</v>
      </c>
      <c r="Q3610" s="29" t="n">
        <v>1799.14</v>
      </c>
      <c r="R3610" s="27" t="s">
        <v>130</v>
      </c>
      <c r="S3610" s="27" t="s">
        <v>164</v>
      </c>
      <c r="T3610" s="27" t="n">
        <v>5</v>
      </c>
      <c r="U3610" s="27" t="n">
        <f aca="false">YEAR(E3610)</f>
        <v>2024</v>
      </c>
      <c r="V3610" s="27" t="str">
        <f aca="false">TEXT(E3610,"MMM-YYYY")</f>
        <v>Feb-2024</v>
      </c>
      <c r="W3610" s="27" t="n">
        <f aca="false">MONTH(E3610)</f>
        <v>2</v>
      </c>
      <c r="X3610" s="27" t="str">
        <f aca="false">TEXT(WEEKDAY(E3610,2),"0")&amp;" - "&amp;TEXT(E3610,"dddd")</f>
        <v>1 - Monday</v>
      </c>
      <c r="Y3610" s="27" t="str">
        <f aca="false">_xlfn.IFS(C3610&lt;18,"Child (0-17)",C3610&lt;40,"Young Adult (18-39)",C3610&lt;60,"Adult (40-59)",TRUE(),"Senior (60+)")</f>
        <v>Young Adult (18-39)</v>
      </c>
      <c r="Z3610" s="27" t="n">
        <f aca="false">ROUND(G3610-E3610,0)</f>
        <v>1</v>
      </c>
      <c r="AA3610" s="27" t="n">
        <f aca="false">L3610+M3610</f>
        <v>61</v>
      </c>
      <c r="AB3610" s="27" t="n">
        <f aca="false">IFERROR(ROUND(Q3610/AA3610,2),0)</f>
        <v>29.49</v>
      </c>
      <c r="AC3610" s="27" t="str">
        <f aca="false">IF(AND(K3610="Critical",N3610="No"),"URGENT - No Bed","Normal")</f>
        <v>Normal</v>
      </c>
      <c r="AD3610" s="33" t="n">
        <f aca="false">INDEX(Lookup_Tables!$B$3:$B$12,MATCH(H3610,Lookup_Tables!$A$3:$A$12,0))</f>
        <v>4600000</v>
      </c>
      <c r="AE3610" s="27" t="str">
        <f aca="false">INDEX(Lookup_Tables!$C$3:$C$12,MATCH(H3610,Lookup_Tables!$A$3:$A$12,0))</f>
        <v>Dr. Farhan Khan</v>
      </c>
      <c r="AF3610" s="27" t="str">
        <f aca="false">IFERROR(INDEX(Lookup_Tables!$F$16:$F$45,MATCH(I3610,Lookup_Tables!$E$16:$E$45,0)),"N/A")</f>
        <v>EMP206</v>
      </c>
      <c r="AG3610" s="27" t="n">
        <f aca="false">_xlfn.IFS(R3610="Recovered",4,R3610="Referred",3,R3610="Admitted",2,R3610="Deceased",1,TRUE(),0)</f>
        <v>4</v>
      </c>
      <c r="AH3610" s="27" t="str">
        <f aca="false">IF(T3610&gt;=4,"Satisfied",IF(T3610&gt;=3,"Neutral","Needs Improvement"))</f>
        <v>Satisfied</v>
      </c>
    </row>
    <row r="3611" customFormat="false" ht="15" hidden="false" customHeight="false" outlineLevel="0" collapsed="false">
      <c r="A3611" s="30" t="s">
        <v>1607</v>
      </c>
      <c r="B3611" s="30" t="s">
        <v>1574</v>
      </c>
      <c r="C3611" s="30" t="n">
        <v>19</v>
      </c>
      <c r="D3611" s="30" t="s">
        <v>181</v>
      </c>
      <c r="E3611" s="31" t="n">
        <v>45362</v>
      </c>
      <c r="F3611" s="30" t="s">
        <v>1073</v>
      </c>
      <c r="G3611" s="31" t="n">
        <v>45363</v>
      </c>
      <c r="H3611" s="30" t="s">
        <v>161</v>
      </c>
      <c r="I3611" s="30" t="s">
        <v>320</v>
      </c>
      <c r="J3611" s="30" t="s">
        <v>648</v>
      </c>
      <c r="K3611" s="30" t="s">
        <v>156</v>
      </c>
      <c r="L3611" s="30" t="n">
        <v>46</v>
      </c>
      <c r="M3611" s="30" t="n">
        <v>31</v>
      </c>
      <c r="N3611" s="30" t="s">
        <v>127</v>
      </c>
      <c r="O3611" s="30" t="s">
        <v>171</v>
      </c>
      <c r="P3611" s="30" t="s">
        <v>187</v>
      </c>
      <c r="Q3611" s="32" t="n">
        <v>2881.84</v>
      </c>
      <c r="R3611" s="30" t="s">
        <v>130</v>
      </c>
      <c r="S3611" s="30" t="s">
        <v>197</v>
      </c>
      <c r="T3611" s="30" t="n">
        <v>2</v>
      </c>
      <c r="U3611" s="30" t="n">
        <f aca="false">YEAR(E3611)</f>
        <v>2024</v>
      </c>
      <c r="V3611" s="30" t="str">
        <f aca="false">TEXT(E3611,"MMM-YYYY")</f>
        <v>Mar-2024</v>
      </c>
      <c r="W3611" s="30" t="n">
        <f aca="false">MONTH(E3611)</f>
        <v>3</v>
      </c>
      <c r="X3611" s="30" t="str">
        <f aca="false">TEXT(WEEKDAY(E3611,2),"0")&amp;" - "&amp;TEXT(E3611,"dddd")</f>
        <v>1 - Monday</v>
      </c>
      <c r="Y3611" s="30" t="str">
        <f aca="false">_xlfn.IFS(C3611&lt;18,"Child (0-17)",C3611&lt;40,"Young Adult (18-39)",C3611&lt;60,"Adult (40-59)",TRUE(),"Senior (60+)")</f>
        <v>Young Adult (18-39)</v>
      </c>
      <c r="Z3611" s="30" t="n">
        <f aca="false">ROUND(G3611-E3611,0)</f>
        <v>1</v>
      </c>
      <c r="AA3611" s="30" t="n">
        <f aca="false">L3611+M3611</f>
        <v>77</v>
      </c>
      <c r="AB3611" s="30" t="n">
        <f aca="false">IFERROR(ROUND(Q3611/AA3611,2),0)</f>
        <v>37.43</v>
      </c>
      <c r="AC3611" s="30" t="str">
        <f aca="false">IF(AND(K3611="Critical",N3611="No"),"URGENT - No Bed","Normal")</f>
        <v>Normal</v>
      </c>
      <c r="AD3611" s="34" t="n">
        <f aca="false">INDEX(Lookup_Tables!$B$3:$B$12,MATCH(H3611,Lookup_Tables!$A$3:$A$12,0))</f>
        <v>3600000</v>
      </c>
      <c r="AE3611" s="30" t="str">
        <f aca="false">INDEX(Lookup_Tables!$C$3:$C$12,MATCH(H3611,Lookup_Tables!$A$3:$A$12,0))</f>
        <v>Dr. Sameer Joshi</v>
      </c>
      <c r="AF3611" s="30" t="str">
        <f aca="false">IFERROR(INDEX(Lookup_Tables!$F$16:$F$45,MATCH(I3611,Lookup_Tables!$E$16:$E$45,0)),"N/A")</f>
        <v>EMP223</v>
      </c>
      <c r="AG3611" s="30" t="n">
        <f aca="false">_xlfn.IFS(R3611="Recovered",4,R3611="Referred",3,R3611="Admitted",2,R3611="Deceased",1,TRUE(),0)</f>
        <v>4</v>
      </c>
      <c r="AH3611" s="30" t="str">
        <f aca="false">IF(T3611&gt;=4,"Satisfied",IF(T3611&gt;=3,"Neutral","Needs Improvement"))</f>
        <v>Needs Improvement</v>
      </c>
    </row>
    <row r="3612" customFormat="false" ht="15" hidden="false" customHeight="false" outlineLevel="0" collapsed="false">
      <c r="A3612" s="27" t="s">
        <v>541</v>
      </c>
      <c r="B3612" s="27" t="s">
        <v>542</v>
      </c>
      <c r="C3612" s="27" t="n">
        <v>64</v>
      </c>
      <c r="D3612" s="27" t="s">
        <v>121</v>
      </c>
      <c r="E3612" s="28" t="n">
        <v>45395</v>
      </c>
      <c r="F3612" s="27" t="s">
        <v>543</v>
      </c>
      <c r="G3612" s="28" t="n">
        <v>45395</v>
      </c>
      <c r="H3612" s="27" t="s">
        <v>183</v>
      </c>
      <c r="I3612" s="27" t="s">
        <v>184</v>
      </c>
      <c r="J3612" s="27" t="s">
        <v>431</v>
      </c>
      <c r="K3612" s="27" t="s">
        <v>156</v>
      </c>
      <c r="L3612" s="27" t="n">
        <v>16</v>
      </c>
      <c r="M3612" s="27" t="n">
        <v>49</v>
      </c>
      <c r="N3612" s="27" t="s">
        <v>127</v>
      </c>
      <c r="O3612" s="27" t="s">
        <v>171</v>
      </c>
      <c r="P3612" s="27" t="s">
        <v>129</v>
      </c>
      <c r="Q3612" s="29" t="n">
        <v>3173.11</v>
      </c>
      <c r="R3612" s="27" t="s">
        <v>130</v>
      </c>
      <c r="S3612" s="27" t="s">
        <v>197</v>
      </c>
      <c r="T3612" s="27" t="n">
        <v>2</v>
      </c>
      <c r="U3612" s="27" t="n">
        <f aca="false">YEAR(E3612)</f>
        <v>2024</v>
      </c>
      <c r="V3612" s="27" t="str">
        <f aca="false">TEXT(E3612,"MMM-YYYY")</f>
        <v>Apr-2024</v>
      </c>
      <c r="W3612" s="27" t="n">
        <f aca="false">MONTH(E3612)</f>
        <v>4</v>
      </c>
      <c r="X3612" s="27" t="str">
        <f aca="false">TEXT(WEEKDAY(E3612,2),"0")&amp;" - "&amp;TEXT(E3612,"dddd")</f>
        <v>6 - Saturday</v>
      </c>
      <c r="Y3612" s="27" t="str">
        <f aca="false">_xlfn.IFS(C3612&lt;18,"Child (0-17)",C3612&lt;40,"Young Adult (18-39)",C3612&lt;60,"Adult (40-59)",TRUE(),"Senior (60+)")</f>
        <v>Senior (60+)</v>
      </c>
      <c r="Z3612" s="27" t="n">
        <f aca="false">ROUND(G3612-E3612,0)</f>
        <v>0</v>
      </c>
      <c r="AA3612" s="27" t="n">
        <f aca="false">L3612+M3612</f>
        <v>65</v>
      </c>
      <c r="AB3612" s="27" t="n">
        <f aca="false">IFERROR(ROUND(Q3612/AA3612,2),0)</f>
        <v>48.82</v>
      </c>
      <c r="AC3612" s="27" t="str">
        <f aca="false">IF(AND(K3612="Critical",N3612="No"),"URGENT - No Bed","Normal")</f>
        <v>Normal</v>
      </c>
      <c r="AD3612" s="33" t="n">
        <f aca="false">INDEX(Lookup_Tables!$B$3:$B$12,MATCH(H3612,Lookup_Tables!$A$3:$A$12,0))</f>
        <v>3100000</v>
      </c>
      <c r="AE3612" s="27" t="str">
        <f aca="false">INDEX(Lookup_Tables!$C$3:$C$12,MATCH(H3612,Lookup_Tables!$A$3:$A$12,0))</f>
        <v>Dr. Kavita Rao</v>
      </c>
      <c r="AF3612" s="27" t="str">
        <f aca="false">IFERROR(INDEX(Lookup_Tables!$F$16:$F$45,MATCH(I3612,Lookup_Tables!$E$16:$E$45,0)),"N/A")</f>
        <v>EMP226</v>
      </c>
      <c r="AG3612" s="27" t="n">
        <f aca="false">_xlfn.IFS(R3612="Recovered",4,R3612="Referred",3,R3612="Admitted",2,R3612="Deceased",1,TRUE(),0)</f>
        <v>4</v>
      </c>
      <c r="AH3612" s="27" t="str">
        <f aca="false">IF(T3612&gt;=4,"Satisfied",IF(T3612&gt;=3,"Neutral","Needs Improvement"))</f>
        <v>Needs Improvement</v>
      </c>
    </row>
    <row r="3613" customFormat="false" ht="15" hidden="false" customHeight="false" outlineLevel="0" collapsed="false">
      <c r="A3613" s="30" t="s">
        <v>3965</v>
      </c>
      <c r="B3613" s="30" t="s">
        <v>2697</v>
      </c>
      <c r="C3613" s="30" t="n">
        <v>37</v>
      </c>
      <c r="D3613" s="30" t="s">
        <v>181</v>
      </c>
      <c r="E3613" s="31" t="n">
        <v>45316</v>
      </c>
      <c r="F3613" s="30" t="s">
        <v>277</v>
      </c>
      <c r="G3613" s="31" t="n">
        <v>45317</v>
      </c>
      <c r="H3613" s="30" t="s">
        <v>217</v>
      </c>
      <c r="I3613" s="30" t="s">
        <v>282</v>
      </c>
      <c r="J3613" s="30" t="s">
        <v>294</v>
      </c>
      <c r="K3613" s="30" t="s">
        <v>138</v>
      </c>
      <c r="L3613" s="30" t="n">
        <v>71</v>
      </c>
      <c r="M3613" s="30" t="n">
        <v>35</v>
      </c>
      <c r="N3613" s="30" t="s">
        <v>127</v>
      </c>
      <c r="O3613" s="30" t="s">
        <v>139</v>
      </c>
      <c r="P3613" s="30" t="s">
        <v>150</v>
      </c>
      <c r="Q3613" s="32" t="n">
        <v>1937.31</v>
      </c>
      <c r="R3613" s="30" t="s">
        <v>130</v>
      </c>
      <c r="S3613" s="30" t="s">
        <v>151</v>
      </c>
      <c r="T3613" s="30" t="n">
        <v>5</v>
      </c>
      <c r="U3613" s="30" t="n">
        <f aca="false">YEAR(E3613)</f>
        <v>2024</v>
      </c>
      <c r="V3613" s="30" t="str">
        <f aca="false">TEXT(E3613,"MMM-YYYY")</f>
        <v>Jan-2024</v>
      </c>
      <c r="W3613" s="30" t="n">
        <f aca="false">MONTH(E3613)</f>
        <v>1</v>
      </c>
      <c r="X3613" s="30" t="str">
        <f aca="false">TEXT(WEEKDAY(E3613,2),"0")&amp;" - "&amp;TEXT(E3613,"dddd")</f>
        <v>4 - Thursday</v>
      </c>
      <c r="Y3613" s="30" t="str">
        <f aca="false">_xlfn.IFS(C3613&lt;18,"Child (0-17)",C3613&lt;40,"Young Adult (18-39)",C3613&lt;60,"Adult (40-59)",TRUE(),"Senior (60+)")</f>
        <v>Young Adult (18-39)</v>
      </c>
      <c r="Z3613" s="30" t="n">
        <f aca="false">ROUND(G3613-E3613,0)</f>
        <v>1</v>
      </c>
      <c r="AA3613" s="30" t="n">
        <f aca="false">L3613+M3613</f>
        <v>106</v>
      </c>
      <c r="AB3613" s="30" t="n">
        <f aca="false">IFERROR(ROUND(Q3613/AA3613,2),0)</f>
        <v>18.28</v>
      </c>
      <c r="AC3613" s="30" t="str">
        <f aca="false">IF(AND(K3613="Critical",N3613="No"),"URGENT - No Bed","Normal")</f>
        <v>Normal</v>
      </c>
      <c r="AD3613" s="34" t="n">
        <f aca="false">INDEX(Lookup_Tables!$B$3:$B$12,MATCH(H3613,Lookup_Tables!$A$3:$A$12,0))</f>
        <v>4200000</v>
      </c>
      <c r="AE3613" s="30" t="str">
        <f aca="false">INDEX(Lookup_Tables!$C$3:$C$12,MATCH(H3613,Lookup_Tables!$A$3:$A$12,0))</f>
        <v>Dr. Anil Kapoor</v>
      </c>
      <c r="AF3613" s="30" t="str">
        <f aca="false">IFERROR(INDEX(Lookup_Tables!$F$16:$F$45,MATCH(I3613,Lookup_Tables!$E$16:$E$45,0)),"N/A")</f>
        <v>EMP200</v>
      </c>
      <c r="AG3613" s="30" t="n">
        <f aca="false">_xlfn.IFS(R3613="Recovered",4,R3613="Referred",3,R3613="Admitted",2,R3613="Deceased",1,TRUE(),0)</f>
        <v>4</v>
      </c>
      <c r="AH3613" s="30" t="str">
        <f aca="false">IF(T3613&gt;=4,"Satisfied",IF(T3613&gt;=3,"Neutral","Needs Improvement"))</f>
        <v>Satisfied</v>
      </c>
    </row>
    <row r="3614" customFormat="false" ht="15" hidden="false" customHeight="false" outlineLevel="0" collapsed="false">
      <c r="A3614" s="27" t="s">
        <v>6584</v>
      </c>
      <c r="B3614" s="27" t="s">
        <v>1918</v>
      </c>
      <c r="C3614" s="27" t="n">
        <v>41</v>
      </c>
      <c r="D3614" s="27" t="s">
        <v>121</v>
      </c>
      <c r="E3614" s="28" t="n">
        <v>45400</v>
      </c>
      <c r="F3614" s="27" t="s">
        <v>331</v>
      </c>
      <c r="G3614" s="28" t="n">
        <v>45400</v>
      </c>
      <c r="H3614" s="27" t="s">
        <v>168</v>
      </c>
      <c r="I3614" s="27" t="s">
        <v>196</v>
      </c>
      <c r="J3614" s="27" t="s">
        <v>170</v>
      </c>
      <c r="K3614" s="27" t="s">
        <v>138</v>
      </c>
      <c r="L3614" s="27" t="n">
        <v>67</v>
      </c>
      <c r="M3614" s="27" t="n">
        <v>41</v>
      </c>
      <c r="N3614" s="27" t="s">
        <v>127</v>
      </c>
      <c r="O3614" s="27" t="s">
        <v>128</v>
      </c>
      <c r="P3614" s="27" t="s">
        <v>187</v>
      </c>
      <c r="Q3614" s="29" t="n">
        <v>1738.42</v>
      </c>
      <c r="R3614" s="27" t="s">
        <v>130</v>
      </c>
      <c r="S3614" s="27" t="s">
        <v>141</v>
      </c>
      <c r="T3614" s="27" t="n">
        <v>3</v>
      </c>
      <c r="U3614" s="27" t="n">
        <f aca="false">YEAR(E3614)</f>
        <v>2024</v>
      </c>
      <c r="V3614" s="27" t="str">
        <f aca="false">TEXT(E3614,"MMM-YYYY")</f>
        <v>Apr-2024</v>
      </c>
      <c r="W3614" s="27" t="n">
        <f aca="false">MONTH(E3614)</f>
        <v>4</v>
      </c>
      <c r="X3614" s="27" t="str">
        <f aca="false">TEXT(WEEKDAY(E3614,2),"0")&amp;" - "&amp;TEXT(E3614,"dddd")</f>
        <v>4 - Thursday</v>
      </c>
      <c r="Y3614" s="27" t="str">
        <f aca="false">_xlfn.IFS(C3614&lt;18,"Child (0-17)",C3614&lt;40,"Young Adult (18-39)",C3614&lt;60,"Adult (40-59)",TRUE(),"Senior (60+)")</f>
        <v>Adult (40-59)</v>
      </c>
      <c r="Z3614" s="27" t="n">
        <f aca="false">ROUND(G3614-E3614,0)</f>
        <v>0</v>
      </c>
      <c r="AA3614" s="27" t="n">
        <f aca="false">L3614+M3614</f>
        <v>108</v>
      </c>
      <c r="AB3614" s="27" t="n">
        <f aca="false">IFERROR(ROUND(Q3614/AA3614,2),0)</f>
        <v>16.1</v>
      </c>
      <c r="AC3614" s="27" t="str">
        <f aca="false">IF(AND(K3614="Critical",N3614="No"),"URGENT - No Bed","Normal")</f>
        <v>Normal</v>
      </c>
      <c r="AD3614" s="33" t="n">
        <f aca="false">INDEX(Lookup_Tables!$B$3:$B$12,MATCH(H3614,Lookup_Tables!$A$3:$A$12,0))</f>
        <v>4400000</v>
      </c>
      <c r="AE3614" s="27" t="str">
        <f aca="false">INDEX(Lookup_Tables!$C$3:$C$12,MATCH(H3614,Lookup_Tables!$A$3:$A$12,0))</f>
        <v>Dr. Neha Chopra</v>
      </c>
      <c r="AF3614" s="27" t="str">
        <f aca="false">IFERROR(INDEX(Lookup_Tables!$F$16:$F$45,MATCH(I3614,Lookup_Tables!$E$16:$E$45,0)),"N/A")</f>
        <v>EMP219</v>
      </c>
      <c r="AG3614" s="27" t="n">
        <f aca="false">_xlfn.IFS(R3614="Recovered",4,R3614="Referred",3,R3614="Admitted",2,R3614="Deceased",1,TRUE(),0)</f>
        <v>4</v>
      </c>
      <c r="AH3614" s="27" t="str">
        <f aca="false">IF(T3614&gt;=4,"Satisfied",IF(T3614&gt;=3,"Neutral","Needs Improvement"))</f>
        <v>Neutral</v>
      </c>
    </row>
    <row r="3615" customFormat="false" ht="15" hidden="false" customHeight="false" outlineLevel="0" collapsed="false">
      <c r="A3615" s="30" t="s">
        <v>2663</v>
      </c>
      <c r="B3615" s="30" t="s">
        <v>2563</v>
      </c>
      <c r="C3615" s="30" t="n">
        <v>40</v>
      </c>
      <c r="D3615" s="30" t="s">
        <v>181</v>
      </c>
      <c r="E3615" s="31" t="n">
        <v>45567</v>
      </c>
      <c r="F3615" s="30" t="s">
        <v>1384</v>
      </c>
      <c r="G3615" s="31" t="n">
        <v>45567</v>
      </c>
      <c r="H3615" s="30" t="s">
        <v>161</v>
      </c>
      <c r="I3615" s="30" t="s">
        <v>320</v>
      </c>
      <c r="J3615" s="30" t="s">
        <v>385</v>
      </c>
      <c r="K3615" s="30" t="s">
        <v>156</v>
      </c>
      <c r="L3615" s="30" t="n">
        <v>47</v>
      </c>
      <c r="M3615" s="30" t="n">
        <v>68</v>
      </c>
      <c r="N3615" s="30" t="s">
        <v>127</v>
      </c>
      <c r="O3615" s="30" t="s">
        <v>139</v>
      </c>
      <c r="P3615" s="30" t="s">
        <v>129</v>
      </c>
      <c r="Q3615" s="32" t="n">
        <v>4740.55</v>
      </c>
      <c r="R3615" s="30" t="s">
        <v>130</v>
      </c>
      <c r="S3615" s="30" t="s">
        <v>164</v>
      </c>
      <c r="T3615" s="30" t="n">
        <v>4</v>
      </c>
      <c r="U3615" s="30" t="n">
        <f aca="false">YEAR(E3615)</f>
        <v>2024</v>
      </c>
      <c r="V3615" s="30" t="str">
        <f aca="false">TEXT(E3615,"MMM-YYYY")</f>
        <v>Oct-2024</v>
      </c>
      <c r="W3615" s="30" t="n">
        <f aca="false">MONTH(E3615)</f>
        <v>10</v>
      </c>
      <c r="X3615" s="30" t="str">
        <f aca="false">TEXT(WEEKDAY(E3615,2),"0")&amp;" - "&amp;TEXT(E3615,"dddd")</f>
        <v>3 - Wednesday</v>
      </c>
      <c r="Y3615" s="30" t="str">
        <f aca="false">_xlfn.IFS(C3615&lt;18,"Child (0-17)",C3615&lt;40,"Young Adult (18-39)",C3615&lt;60,"Adult (40-59)",TRUE(),"Senior (60+)")</f>
        <v>Adult (40-59)</v>
      </c>
      <c r="Z3615" s="30" t="n">
        <f aca="false">ROUND(G3615-E3615,0)</f>
        <v>0</v>
      </c>
      <c r="AA3615" s="30" t="n">
        <f aca="false">L3615+M3615</f>
        <v>115</v>
      </c>
      <c r="AB3615" s="30" t="n">
        <f aca="false">IFERROR(ROUND(Q3615/AA3615,2),0)</f>
        <v>41.22</v>
      </c>
      <c r="AC3615" s="30" t="str">
        <f aca="false">IF(AND(K3615="Critical",N3615="No"),"URGENT - No Bed","Normal")</f>
        <v>Normal</v>
      </c>
      <c r="AD3615" s="34" t="n">
        <f aca="false">INDEX(Lookup_Tables!$B$3:$B$12,MATCH(H3615,Lookup_Tables!$A$3:$A$12,0))</f>
        <v>3600000</v>
      </c>
      <c r="AE3615" s="30" t="str">
        <f aca="false">INDEX(Lookup_Tables!$C$3:$C$12,MATCH(H3615,Lookup_Tables!$A$3:$A$12,0))</f>
        <v>Dr. Sameer Joshi</v>
      </c>
      <c r="AF3615" s="30" t="str">
        <f aca="false">IFERROR(INDEX(Lookup_Tables!$F$16:$F$45,MATCH(I3615,Lookup_Tables!$E$16:$E$45,0)),"N/A")</f>
        <v>EMP223</v>
      </c>
      <c r="AG3615" s="30" t="n">
        <f aca="false">_xlfn.IFS(R3615="Recovered",4,R3615="Referred",3,R3615="Admitted",2,R3615="Deceased",1,TRUE(),0)</f>
        <v>4</v>
      </c>
      <c r="AH3615" s="30" t="str">
        <f aca="false">IF(T3615&gt;=4,"Satisfied",IF(T3615&gt;=3,"Neutral","Needs Improvement"))</f>
        <v>Satisfied</v>
      </c>
    </row>
    <row r="3616" customFormat="false" ht="15" hidden="false" customHeight="false" outlineLevel="0" collapsed="false">
      <c r="A3616" s="27" t="s">
        <v>6604</v>
      </c>
      <c r="B3616" s="27" t="s">
        <v>2829</v>
      </c>
      <c r="C3616" s="27" t="n">
        <v>45</v>
      </c>
      <c r="D3616" s="27" t="s">
        <v>121</v>
      </c>
      <c r="E3616" s="28" t="n">
        <v>45479</v>
      </c>
      <c r="F3616" s="27" t="s">
        <v>1084</v>
      </c>
      <c r="G3616" s="28" t="n">
        <v>45482</v>
      </c>
      <c r="H3616" s="27" t="s">
        <v>168</v>
      </c>
      <c r="I3616" s="27" t="s">
        <v>196</v>
      </c>
      <c r="J3616" s="27" t="s">
        <v>191</v>
      </c>
      <c r="K3616" s="27" t="s">
        <v>156</v>
      </c>
      <c r="L3616" s="27" t="n">
        <v>35</v>
      </c>
      <c r="M3616" s="27" t="n">
        <v>45</v>
      </c>
      <c r="N3616" s="27" t="s">
        <v>127</v>
      </c>
      <c r="O3616" s="27" t="s">
        <v>128</v>
      </c>
      <c r="P3616" s="27" t="s">
        <v>129</v>
      </c>
      <c r="Q3616" s="29" t="n">
        <v>3452.24</v>
      </c>
      <c r="R3616" s="27" t="s">
        <v>130</v>
      </c>
      <c r="S3616" s="27" t="s">
        <v>223</v>
      </c>
      <c r="T3616" s="27" t="n">
        <v>5</v>
      </c>
      <c r="U3616" s="27" t="n">
        <f aca="false">YEAR(E3616)</f>
        <v>2024</v>
      </c>
      <c r="V3616" s="27" t="str">
        <f aca="false">TEXT(E3616,"MMM-YYYY")</f>
        <v>Jul-2024</v>
      </c>
      <c r="W3616" s="27" t="n">
        <f aca="false">MONTH(E3616)</f>
        <v>7</v>
      </c>
      <c r="X3616" s="27" t="str">
        <f aca="false">TEXT(WEEKDAY(E3616,2),"0")&amp;" - "&amp;TEXT(E3616,"dddd")</f>
        <v>6 - Saturday</v>
      </c>
      <c r="Y3616" s="27" t="str">
        <f aca="false">_xlfn.IFS(C3616&lt;18,"Child (0-17)",C3616&lt;40,"Young Adult (18-39)",C3616&lt;60,"Adult (40-59)",TRUE(),"Senior (60+)")</f>
        <v>Adult (40-59)</v>
      </c>
      <c r="Z3616" s="27" t="n">
        <f aca="false">ROUND(G3616-E3616,0)</f>
        <v>3</v>
      </c>
      <c r="AA3616" s="27" t="n">
        <f aca="false">L3616+M3616</f>
        <v>80</v>
      </c>
      <c r="AB3616" s="27" t="n">
        <f aca="false">IFERROR(ROUND(Q3616/AA3616,2),0)</f>
        <v>43.15</v>
      </c>
      <c r="AC3616" s="27" t="str">
        <f aca="false">IF(AND(K3616="Critical",N3616="No"),"URGENT - No Bed","Normal")</f>
        <v>Normal</v>
      </c>
      <c r="AD3616" s="33" t="n">
        <f aca="false">INDEX(Lookup_Tables!$B$3:$B$12,MATCH(H3616,Lookup_Tables!$A$3:$A$12,0))</f>
        <v>4400000</v>
      </c>
      <c r="AE3616" s="27" t="str">
        <f aca="false">INDEX(Lookup_Tables!$C$3:$C$12,MATCH(H3616,Lookup_Tables!$A$3:$A$12,0))</f>
        <v>Dr. Neha Chopra</v>
      </c>
      <c r="AF3616" s="27" t="str">
        <f aca="false">IFERROR(INDEX(Lookup_Tables!$F$16:$F$45,MATCH(I3616,Lookup_Tables!$E$16:$E$45,0)),"N/A")</f>
        <v>EMP219</v>
      </c>
      <c r="AG3616" s="27" t="n">
        <f aca="false">_xlfn.IFS(R3616="Recovered",4,R3616="Referred",3,R3616="Admitted",2,R3616="Deceased",1,TRUE(),0)</f>
        <v>4</v>
      </c>
      <c r="AH3616" s="27" t="str">
        <f aca="false">IF(T3616&gt;=4,"Satisfied",IF(T3616&gt;=3,"Neutral","Needs Improvement"))</f>
        <v>Satisfied</v>
      </c>
    </row>
    <row r="3617" customFormat="false" ht="15" hidden="false" customHeight="false" outlineLevel="0" collapsed="false">
      <c r="A3617" s="30" t="s">
        <v>1316</v>
      </c>
      <c r="B3617" s="30" t="s">
        <v>903</v>
      </c>
      <c r="C3617" s="30" t="n">
        <v>21</v>
      </c>
      <c r="D3617" s="30" t="s">
        <v>181</v>
      </c>
      <c r="E3617" s="31" t="n">
        <v>45530</v>
      </c>
      <c r="F3617" s="30" t="s">
        <v>231</v>
      </c>
      <c r="G3617" s="31" t="n">
        <v>45531</v>
      </c>
      <c r="H3617" s="30" t="s">
        <v>183</v>
      </c>
      <c r="I3617" s="30" t="s">
        <v>212</v>
      </c>
      <c r="J3617" s="30" t="s">
        <v>411</v>
      </c>
      <c r="K3617" s="30" t="s">
        <v>138</v>
      </c>
      <c r="L3617" s="30" t="n">
        <v>75</v>
      </c>
      <c r="M3617" s="30" t="n">
        <v>45</v>
      </c>
      <c r="N3617" s="30" t="s">
        <v>127</v>
      </c>
      <c r="O3617" s="30" t="s">
        <v>139</v>
      </c>
      <c r="P3617" s="30" t="s">
        <v>150</v>
      </c>
      <c r="Q3617" s="32" t="n">
        <v>2599.54</v>
      </c>
      <c r="R3617" s="30" t="s">
        <v>130</v>
      </c>
      <c r="S3617" s="30" t="s">
        <v>141</v>
      </c>
      <c r="T3617" s="30" t="n">
        <v>5</v>
      </c>
      <c r="U3617" s="30" t="n">
        <f aca="false">YEAR(E3617)</f>
        <v>2024</v>
      </c>
      <c r="V3617" s="30" t="str">
        <f aca="false">TEXT(E3617,"MMM-YYYY")</f>
        <v>Aug-2024</v>
      </c>
      <c r="W3617" s="30" t="n">
        <f aca="false">MONTH(E3617)</f>
        <v>8</v>
      </c>
      <c r="X3617" s="30" t="str">
        <f aca="false">TEXT(WEEKDAY(E3617,2),"0")&amp;" - "&amp;TEXT(E3617,"dddd")</f>
        <v>1 - Monday</v>
      </c>
      <c r="Y3617" s="30" t="str">
        <f aca="false">_xlfn.IFS(C3617&lt;18,"Child (0-17)",C3617&lt;40,"Young Adult (18-39)",C3617&lt;60,"Adult (40-59)",TRUE(),"Senior (60+)")</f>
        <v>Young Adult (18-39)</v>
      </c>
      <c r="Z3617" s="30" t="n">
        <f aca="false">ROUND(G3617-E3617,0)</f>
        <v>1</v>
      </c>
      <c r="AA3617" s="30" t="n">
        <f aca="false">L3617+M3617</f>
        <v>120</v>
      </c>
      <c r="AB3617" s="30" t="n">
        <f aca="false">IFERROR(ROUND(Q3617/AA3617,2),0)</f>
        <v>21.66</v>
      </c>
      <c r="AC3617" s="30" t="str">
        <f aca="false">IF(AND(K3617="Critical",N3617="No"),"URGENT - No Bed","Normal")</f>
        <v>Normal</v>
      </c>
      <c r="AD3617" s="34" t="n">
        <f aca="false">INDEX(Lookup_Tables!$B$3:$B$12,MATCH(H3617,Lookup_Tables!$A$3:$A$12,0))</f>
        <v>3100000</v>
      </c>
      <c r="AE3617" s="30" t="str">
        <f aca="false">INDEX(Lookup_Tables!$C$3:$C$12,MATCH(H3617,Lookup_Tables!$A$3:$A$12,0))</f>
        <v>Dr. Kavita Rao</v>
      </c>
      <c r="AF3617" s="30" t="str">
        <f aca="false">IFERROR(INDEX(Lookup_Tables!$F$16:$F$45,MATCH(I3617,Lookup_Tables!$E$16:$E$45,0)),"N/A")</f>
        <v>EMP225</v>
      </c>
      <c r="AG3617" s="30" t="n">
        <f aca="false">_xlfn.IFS(R3617="Recovered",4,R3617="Referred",3,R3617="Admitted",2,R3617="Deceased",1,TRUE(),0)</f>
        <v>4</v>
      </c>
      <c r="AH3617" s="30" t="str">
        <f aca="false">IF(T3617&gt;=4,"Satisfied",IF(T3617&gt;=3,"Neutral","Needs Improvement"))</f>
        <v>Satisfied</v>
      </c>
    </row>
    <row r="3618" customFormat="false" ht="15" hidden="false" customHeight="false" outlineLevel="0" collapsed="false">
      <c r="A3618" s="27" t="s">
        <v>4250</v>
      </c>
      <c r="B3618" s="27" t="s">
        <v>3658</v>
      </c>
      <c r="C3618" s="27" t="n">
        <v>46</v>
      </c>
      <c r="D3618" s="27" t="s">
        <v>181</v>
      </c>
      <c r="E3618" s="28" t="n">
        <v>45460</v>
      </c>
      <c r="F3618" s="27" t="s">
        <v>614</v>
      </c>
      <c r="G3618" s="28" t="n">
        <v>45463</v>
      </c>
      <c r="H3618" s="27" t="s">
        <v>168</v>
      </c>
      <c r="I3618" s="27" t="s">
        <v>196</v>
      </c>
      <c r="J3618" s="27" t="s">
        <v>367</v>
      </c>
      <c r="K3618" s="27" t="s">
        <v>156</v>
      </c>
      <c r="L3618" s="27" t="n">
        <v>39</v>
      </c>
      <c r="M3618" s="27" t="n">
        <v>49</v>
      </c>
      <c r="N3618" s="27" t="s">
        <v>127</v>
      </c>
      <c r="O3618" s="27" t="s">
        <v>139</v>
      </c>
      <c r="P3618" s="27" t="s">
        <v>129</v>
      </c>
      <c r="Q3618" s="29" t="n">
        <v>4433.65</v>
      </c>
      <c r="R3618" s="27" t="s">
        <v>130</v>
      </c>
      <c r="S3618" s="27" t="s">
        <v>164</v>
      </c>
      <c r="T3618" s="27" t="n">
        <v>5</v>
      </c>
      <c r="U3618" s="27" t="n">
        <f aca="false">YEAR(E3618)</f>
        <v>2024</v>
      </c>
      <c r="V3618" s="27" t="str">
        <f aca="false">TEXT(E3618,"MMM-YYYY")</f>
        <v>Jun-2024</v>
      </c>
      <c r="W3618" s="27" t="n">
        <f aca="false">MONTH(E3618)</f>
        <v>6</v>
      </c>
      <c r="X3618" s="27" t="str">
        <f aca="false">TEXT(WEEKDAY(E3618,2),"0")&amp;" - "&amp;TEXT(E3618,"dddd")</f>
        <v>1 - Monday</v>
      </c>
      <c r="Y3618" s="27" t="str">
        <f aca="false">_xlfn.IFS(C3618&lt;18,"Child (0-17)",C3618&lt;40,"Young Adult (18-39)",C3618&lt;60,"Adult (40-59)",TRUE(),"Senior (60+)")</f>
        <v>Adult (40-59)</v>
      </c>
      <c r="Z3618" s="27" t="n">
        <f aca="false">ROUND(G3618-E3618,0)</f>
        <v>3</v>
      </c>
      <c r="AA3618" s="27" t="n">
        <f aca="false">L3618+M3618</f>
        <v>88</v>
      </c>
      <c r="AB3618" s="27" t="n">
        <f aca="false">IFERROR(ROUND(Q3618/AA3618,2),0)</f>
        <v>50.38</v>
      </c>
      <c r="AC3618" s="27" t="str">
        <f aca="false">IF(AND(K3618="Critical",N3618="No"),"URGENT - No Bed","Normal")</f>
        <v>Normal</v>
      </c>
      <c r="AD3618" s="33" t="n">
        <f aca="false">INDEX(Lookup_Tables!$B$3:$B$12,MATCH(H3618,Lookup_Tables!$A$3:$A$12,0))</f>
        <v>4400000</v>
      </c>
      <c r="AE3618" s="27" t="str">
        <f aca="false">INDEX(Lookup_Tables!$C$3:$C$12,MATCH(H3618,Lookup_Tables!$A$3:$A$12,0))</f>
        <v>Dr. Neha Chopra</v>
      </c>
      <c r="AF3618" s="27" t="str">
        <f aca="false">IFERROR(INDEX(Lookup_Tables!$F$16:$F$45,MATCH(I3618,Lookup_Tables!$E$16:$E$45,0)),"N/A")</f>
        <v>EMP219</v>
      </c>
      <c r="AG3618" s="27" t="n">
        <f aca="false">_xlfn.IFS(R3618="Recovered",4,R3618="Referred",3,R3618="Admitted",2,R3618="Deceased",1,TRUE(),0)</f>
        <v>4</v>
      </c>
      <c r="AH3618" s="27" t="str">
        <f aca="false">IF(T3618&gt;=4,"Satisfied",IF(T3618&gt;=3,"Neutral","Needs Improvement"))</f>
        <v>Satisfied</v>
      </c>
    </row>
    <row r="3619" customFormat="false" ht="15" hidden="false" customHeight="false" outlineLevel="0" collapsed="false">
      <c r="A3619" s="30" t="s">
        <v>6403</v>
      </c>
      <c r="B3619" s="30" t="s">
        <v>1941</v>
      </c>
      <c r="C3619" s="30" t="n">
        <v>29</v>
      </c>
      <c r="D3619" s="30" t="s">
        <v>121</v>
      </c>
      <c r="E3619" s="31" t="n">
        <v>45638</v>
      </c>
      <c r="F3619" s="30" t="s">
        <v>546</v>
      </c>
      <c r="G3619" s="31" t="n">
        <v>45641</v>
      </c>
      <c r="H3619" s="30" t="s">
        <v>236</v>
      </c>
      <c r="I3619" s="30" t="s">
        <v>266</v>
      </c>
      <c r="J3619" s="30" t="s">
        <v>287</v>
      </c>
      <c r="K3619" s="30" t="s">
        <v>126</v>
      </c>
      <c r="L3619" s="30" t="n">
        <v>19</v>
      </c>
      <c r="M3619" s="30" t="n">
        <v>47</v>
      </c>
      <c r="N3619" s="30" t="s">
        <v>186</v>
      </c>
      <c r="O3619" s="30" t="s">
        <v>149</v>
      </c>
      <c r="P3619" s="30" t="s">
        <v>187</v>
      </c>
      <c r="Q3619" s="32" t="n">
        <v>6503.87</v>
      </c>
      <c r="R3619" s="30" t="s">
        <v>172</v>
      </c>
      <c r="S3619" s="30" t="s">
        <v>192</v>
      </c>
      <c r="T3619" s="30" t="n">
        <v>4</v>
      </c>
      <c r="U3619" s="30" t="n">
        <f aca="false">YEAR(E3619)</f>
        <v>2024</v>
      </c>
      <c r="V3619" s="30" t="str">
        <f aca="false">TEXT(E3619,"MMM-YYYY")</f>
        <v>Dec-2024</v>
      </c>
      <c r="W3619" s="30" t="n">
        <f aca="false">MONTH(E3619)</f>
        <v>12</v>
      </c>
      <c r="X3619" s="30" t="str">
        <f aca="false">TEXT(WEEKDAY(E3619,2),"0")&amp;" - "&amp;TEXT(E3619,"dddd")</f>
        <v>4 - Thursday</v>
      </c>
      <c r="Y3619" s="30" t="str">
        <f aca="false">_xlfn.IFS(C3619&lt;18,"Child (0-17)",C3619&lt;40,"Young Adult (18-39)",C3619&lt;60,"Adult (40-59)",TRUE(),"Senior (60+)")</f>
        <v>Young Adult (18-39)</v>
      </c>
      <c r="Z3619" s="30" t="n">
        <f aca="false">ROUND(G3619-E3619,0)</f>
        <v>3</v>
      </c>
      <c r="AA3619" s="30" t="n">
        <f aca="false">L3619+M3619</f>
        <v>66</v>
      </c>
      <c r="AB3619" s="30" t="n">
        <f aca="false">IFERROR(ROUND(Q3619/AA3619,2),0)</f>
        <v>98.54</v>
      </c>
      <c r="AC3619" s="30" t="str">
        <f aca="false">IF(AND(K3619="Critical",N3619="No"),"URGENT - No Bed","Normal")</f>
        <v>Normal</v>
      </c>
      <c r="AD3619" s="34" t="n">
        <f aca="false">INDEX(Lookup_Tables!$B$3:$B$12,MATCH(H3619,Lookup_Tables!$A$3:$A$12,0))</f>
        <v>3900000</v>
      </c>
      <c r="AE3619" s="30" t="str">
        <f aca="false">INDEX(Lookup_Tables!$C$3:$C$12,MATCH(H3619,Lookup_Tables!$A$3:$A$12,0))</f>
        <v>Dr. Rina Mehta</v>
      </c>
      <c r="AF3619" s="30" t="str">
        <f aca="false">IFERROR(INDEX(Lookup_Tables!$F$16:$F$45,MATCH(I3619,Lookup_Tables!$E$16:$E$45,0)),"N/A")</f>
        <v>EMP217</v>
      </c>
      <c r="AG3619" s="30" t="n">
        <f aca="false">_xlfn.IFS(R3619="Recovered",4,R3619="Referred",3,R3619="Admitted",2,R3619="Deceased",1,TRUE(),0)</f>
        <v>2</v>
      </c>
      <c r="AH3619" s="30" t="str">
        <f aca="false">IF(T3619&gt;=4,"Satisfied",IF(T3619&gt;=3,"Neutral","Needs Improvement"))</f>
        <v>Satisfied</v>
      </c>
    </row>
    <row r="3620" customFormat="false" ht="15" hidden="false" customHeight="false" outlineLevel="0" collapsed="false">
      <c r="A3620" s="27" t="s">
        <v>7101</v>
      </c>
      <c r="B3620" s="27" t="s">
        <v>5009</v>
      </c>
      <c r="C3620" s="27" t="n">
        <v>36</v>
      </c>
      <c r="D3620" s="27" t="s">
        <v>181</v>
      </c>
      <c r="E3620" s="28" t="n">
        <v>45592</v>
      </c>
      <c r="F3620" s="27" t="s">
        <v>546</v>
      </c>
      <c r="G3620" s="28" t="n">
        <v>45597</v>
      </c>
      <c r="H3620" s="27" t="s">
        <v>146</v>
      </c>
      <c r="I3620" s="27" t="s">
        <v>176</v>
      </c>
      <c r="J3620" s="27" t="s">
        <v>568</v>
      </c>
      <c r="K3620" s="27" t="s">
        <v>126</v>
      </c>
      <c r="L3620" s="27" t="n">
        <v>28</v>
      </c>
      <c r="M3620" s="27" t="n">
        <v>146</v>
      </c>
      <c r="N3620" s="27" t="s">
        <v>127</v>
      </c>
      <c r="O3620" s="27" t="s">
        <v>128</v>
      </c>
      <c r="P3620" s="27" t="s">
        <v>129</v>
      </c>
      <c r="Q3620" s="29" t="n">
        <v>8274.31</v>
      </c>
      <c r="R3620" s="27" t="s">
        <v>130</v>
      </c>
      <c r="S3620" s="27" t="s">
        <v>141</v>
      </c>
      <c r="T3620" s="27" t="n">
        <v>4</v>
      </c>
      <c r="U3620" s="27" t="n">
        <f aca="false">YEAR(E3620)</f>
        <v>2024</v>
      </c>
      <c r="V3620" s="27" t="str">
        <f aca="false">TEXT(E3620,"MMM-YYYY")</f>
        <v>Oct-2024</v>
      </c>
      <c r="W3620" s="27" t="n">
        <f aca="false">MONTH(E3620)</f>
        <v>10</v>
      </c>
      <c r="X3620" s="27" t="str">
        <f aca="false">TEXT(WEEKDAY(E3620,2),"0")&amp;" - "&amp;TEXT(E3620,"dddd")</f>
        <v>7 - Sunday</v>
      </c>
      <c r="Y3620" s="27" t="str">
        <f aca="false">_xlfn.IFS(C3620&lt;18,"Child (0-17)",C3620&lt;40,"Young Adult (18-39)",C3620&lt;60,"Adult (40-59)",TRUE(),"Senior (60+)")</f>
        <v>Young Adult (18-39)</v>
      </c>
      <c r="Z3620" s="27" t="n">
        <f aca="false">ROUND(G3620-E3620,0)</f>
        <v>5</v>
      </c>
      <c r="AA3620" s="27" t="n">
        <f aca="false">L3620+M3620</f>
        <v>174</v>
      </c>
      <c r="AB3620" s="27" t="n">
        <f aca="false">IFERROR(ROUND(Q3620/AA3620,2),0)</f>
        <v>47.55</v>
      </c>
      <c r="AC3620" s="27" t="str">
        <f aca="false">IF(AND(K3620="Critical",N3620="No"),"URGENT - No Bed","Normal")</f>
        <v>Normal</v>
      </c>
      <c r="AD3620" s="33" t="n">
        <f aca="false">INDEX(Lookup_Tables!$B$3:$B$12,MATCH(H3620,Lookup_Tables!$A$3:$A$12,0))</f>
        <v>2700000</v>
      </c>
      <c r="AE3620" s="27" t="str">
        <f aca="false">INDEX(Lookup_Tables!$C$3:$C$12,MATCH(H3620,Lookup_Tables!$A$3:$A$12,0))</f>
        <v>Dr. Vikram Singh</v>
      </c>
      <c r="AF3620" s="27" t="str">
        <f aca="false">IFERROR(INDEX(Lookup_Tables!$F$16:$F$45,MATCH(I3620,Lookup_Tables!$E$16:$E$45,0)),"N/A")</f>
        <v>EMP227</v>
      </c>
      <c r="AG3620" s="27" t="n">
        <f aca="false">_xlfn.IFS(R3620="Recovered",4,R3620="Referred",3,R3620="Admitted",2,R3620="Deceased",1,TRUE(),0)</f>
        <v>4</v>
      </c>
      <c r="AH3620" s="27" t="str">
        <f aca="false">IF(T3620&gt;=4,"Satisfied",IF(T3620&gt;=3,"Neutral","Needs Improvement"))</f>
        <v>Satisfied</v>
      </c>
    </row>
    <row r="3621" customFormat="false" ht="15" hidden="false" customHeight="false" outlineLevel="0" collapsed="false">
      <c r="A3621" s="30" t="s">
        <v>5391</v>
      </c>
      <c r="B3621" s="30" t="s">
        <v>2324</v>
      </c>
      <c r="C3621" s="30" t="n">
        <v>23</v>
      </c>
      <c r="D3621" s="30" t="s">
        <v>121</v>
      </c>
      <c r="E3621" s="31" t="n">
        <v>45646</v>
      </c>
      <c r="F3621" s="30" t="s">
        <v>145</v>
      </c>
      <c r="G3621" s="31" t="n">
        <v>45647</v>
      </c>
      <c r="H3621" s="30" t="s">
        <v>206</v>
      </c>
      <c r="I3621" s="30" t="s">
        <v>232</v>
      </c>
      <c r="J3621" s="30" t="s">
        <v>615</v>
      </c>
      <c r="K3621" s="30" t="s">
        <v>138</v>
      </c>
      <c r="L3621" s="30" t="n">
        <v>58</v>
      </c>
      <c r="M3621" s="30" t="n">
        <v>41</v>
      </c>
      <c r="N3621" s="30" t="s">
        <v>127</v>
      </c>
      <c r="O3621" s="30" t="s">
        <v>139</v>
      </c>
      <c r="P3621" s="30" t="s">
        <v>129</v>
      </c>
      <c r="Q3621" s="32" t="n">
        <v>2680.5</v>
      </c>
      <c r="R3621" s="30" t="s">
        <v>130</v>
      </c>
      <c r="S3621" s="30" t="s">
        <v>223</v>
      </c>
      <c r="T3621" s="30" t="n">
        <v>3</v>
      </c>
      <c r="U3621" s="30" t="n">
        <f aca="false">YEAR(E3621)</f>
        <v>2024</v>
      </c>
      <c r="V3621" s="30" t="str">
        <f aca="false">TEXT(E3621,"MMM-YYYY")</f>
        <v>Dec-2024</v>
      </c>
      <c r="W3621" s="30" t="n">
        <f aca="false">MONTH(E3621)</f>
        <v>12</v>
      </c>
      <c r="X3621" s="30" t="str">
        <f aca="false">TEXT(WEEKDAY(E3621,2),"0")&amp;" - "&amp;TEXT(E3621,"dddd")</f>
        <v>5 - Friday</v>
      </c>
      <c r="Y3621" s="30" t="str">
        <f aca="false">_xlfn.IFS(C3621&lt;18,"Child (0-17)",C3621&lt;40,"Young Adult (18-39)",C3621&lt;60,"Adult (40-59)",TRUE(),"Senior (60+)")</f>
        <v>Young Adult (18-39)</v>
      </c>
      <c r="Z3621" s="30" t="n">
        <f aca="false">ROUND(G3621-E3621,0)</f>
        <v>1</v>
      </c>
      <c r="AA3621" s="30" t="n">
        <f aca="false">L3621+M3621</f>
        <v>99</v>
      </c>
      <c r="AB3621" s="30" t="n">
        <f aca="false">IFERROR(ROUND(Q3621/AA3621,2),0)</f>
        <v>27.08</v>
      </c>
      <c r="AC3621" s="30" t="str">
        <f aca="false">IF(AND(K3621="Critical",N3621="No"),"URGENT - No Bed","Normal")</f>
        <v>Normal</v>
      </c>
      <c r="AD3621" s="34" t="n">
        <f aca="false">INDEX(Lookup_Tables!$B$3:$B$12,MATCH(H3621,Lookup_Tables!$A$3:$A$12,0))</f>
        <v>2800000</v>
      </c>
      <c r="AE3621" s="30" t="str">
        <f aca="false">INDEX(Lookup_Tables!$C$3:$C$12,MATCH(H3621,Lookup_Tables!$A$3:$A$12,0))</f>
        <v>Dr. Suresh Nair</v>
      </c>
      <c r="AF3621" s="30" t="str">
        <f aca="false">IFERROR(INDEX(Lookup_Tables!$F$16:$F$45,MATCH(I3621,Lookup_Tables!$E$16:$E$45,0)),"N/A")</f>
        <v>EMP210</v>
      </c>
      <c r="AG3621" s="30" t="n">
        <f aca="false">_xlfn.IFS(R3621="Recovered",4,R3621="Referred",3,R3621="Admitted",2,R3621="Deceased",1,TRUE(),0)</f>
        <v>4</v>
      </c>
      <c r="AH3621" s="30" t="str">
        <f aca="false">IF(T3621&gt;=4,"Satisfied",IF(T3621&gt;=3,"Neutral","Needs Improvement"))</f>
        <v>Neutral</v>
      </c>
    </row>
    <row r="3622" customFormat="false" ht="15" hidden="false" customHeight="false" outlineLevel="0" collapsed="false">
      <c r="A3622" s="27" t="s">
        <v>1115</v>
      </c>
      <c r="B3622" s="27" t="s">
        <v>1116</v>
      </c>
      <c r="C3622" s="27" t="n">
        <v>55</v>
      </c>
      <c r="D3622" s="27" t="s">
        <v>121</v>
      </c>
      <c r="E3622" s="28" t="n">
        <v>45473</v>
      </c>
      <c r="F3622" s="27" t="s">
        <v>1117</v>
      </c>
      <c r="G3622" s="28" t="n">
        <v>45473</v>
      </c>
      <c r="H3622" s="27" t="s">
        <v>123</v>
      </c>
      <c r="I3622" s="27" t="s">
        <v>155</v>
      </c>
      <c r="J3622" s="27" t="s">
        <v>227</v>
      </c>
      <c r="K3622" s="27" t="s">
        <v>138</v>
      </c>
      <c r="L3622" s="27" t="n">
        <v>77</v>
      </c>
      <c r="M3622" s="27" t="n">
        <v>33</v>
      </c>
      <c r="N3622" s="27" t="s">
        <v>127</v>
      </c>
      <c r="O3622" s="27" t="s">
        <v>149</v>
      </c>
      <c r="P3622" s="27" t="s">
        <v>140</v>
      </c>
      <c r="Q3622" s="29" t="n">
        <v>1853.83</v>
      </c>
      <c r="R3622" s="27" t="s">
        <v>130</v>
      </c>
      <c r="S3622" s="27" t="s">
        <v>141</v>
      </c>
      <c r="T3622" s="27" t="n">
        <v>4</v>
      </c>
      <c r="U3622" s="27" t="n">
        <f aca="false">YEAR(E3622)</f>
        <v>2024</v>
      </c>
      <c r="V3622" s="27" t="str">
        <f aca="false">TEXT(E3622,"MMM-YYYY")</f>
        <v>Jun-2024</v>
      </c>
      <c r="W3622" s="27" t="n">
        <f aca="false">MONTH(E3622)</f>
        <v>6</v>
      </c>
      <c r="X3622" s="27" t="str">
        <f aca="false">TEXT(WEEKDAY(E3622,2),"0")&amp;" - "&amp;TEXT(E3622,"dddd")</f>
        <v>7 - Sunday</v>
      </c>
      <c r="Y3622" s="27" t="str">
        <f aca="false">_xlfn.IFS(C3622&lt;18,"Child (0-17)",C3622&lt;40,"Young Adult (18-39)",C3622&lt;60,"Adult (40-59)",TRUE(),"Senior (60+)")</f>
        <v>Adult (40-59)</v>
      </c>
      <c r="Z3622" s="27" t="n">
        <f aca="false">ROUND(G3622-E3622,0)</f>
        <v>0</v>
      </c>
      <c r="AA3622" s="27" t="n">
        <f aca="false">L3622+M3622</f>
        <v>110</v>
      </c>
      <c r="AB3622" s="27" t="n">
        <f aca="false">IFERROR(ROUND(Q3622/AA3622,2),0)</f>
        <v>16.85</v>
      </c>
      <c r="AC3622" s="27" t="str">
        <f aca="false">IF(AND(K3622="Critical",N3622="No"),"URGENT - No Bed","Normal")</f>
        <v>Normal</v>
      </c>
      <c r="AD3622" s="33" t="n">
        <f aca="false">INDEX(Lookup_Tables!$B$3:$B$12,MATCH(H3622,Lookup_Tables!$A$3:$A$12,0))</f>
        <v>2200000</v>
      </c>
      <c r="AE3622" s="27" t="str">
        <f aca="false">INDEX(Lookup_Tables!$C$3:$C$12,MATCH(H3622,Lookup_Tables!$A$3:$A$12,0))</f>
        <v>Dr. Rohan Das</v>
      </c>
      <c r="AF3622" s="27" t="str">
        <f aca="false">IFERROR(INDEX(Lookup_Tables!$F$16:$F$45,MATCH(I3622,Lookup_Tables!$E$16:$E$45,0)),"N/A")</f>
        <v>EMP203</v>
      </c>
      <c r="AG3622" s="27" t="n">
        <f aca="false">_xlfn.IFS(R3622="Recovered",4,R3622="Referred",3,R3622="Admitted",2,R3622="Deceased",1,TRUE(),0)</f>
        <v>4</v>
      </c>
      <c r="AH3622" s="27" t="str">
        <f aca="false">IF(T3622&gt;=4,"Satisfied",IF(T3622&gt;=3,"Neutral","Needs Improvement"))</f>
        <v>Satisfied</v>
      </c>
    </row>
    <row r="3623" customFormat="false" ht="15" hidden="false" customHeight="false" outlineLevel="0" collapsed="false">
      <c r="A3623" s="30" t="s">
        <v>6204</v>
      </c>
      <c r="B3623" s="30" t="s">
        <v>2854</v>
      </c>
      <c r="C3623" s="30" t="n">
        <v>24</v>
      </c>
      <c r="D3623" s="30" t="s">
        <v>121</v>
      </c>
      <c r="E3623" s="31" t="n">
        <v>45356</v>
      </c>
      <c r="F3623" s="30" t="s">
        <v>860</v>
      </c>
      <c r="G3623" s="31" t="n">
        <v>45360</v>
      </c>
      <c r="H3623" s="30" t="s">
        <v>161</v>
      </c>
      <c r="I3623" s="30" t="s">
        <v>162</v>
      </c>
      <c r="J3623" s="30" t="s">
        <v>385</v>
      </c>
      <c r="K3623" s="30" t="s">
        <v>126</v>
      </c>
      <c r="L3623" s="30" t="n">
        <v>10</v>
      </c>
      <c r="M3623" s="30" t="n">
        <v>95</v>
      </c>
      <c r="N3623" s="30" t="s">
        <v>186</v>
      </c>
      <c r="O3623" s="30" t="s">
        <v>171</v>
      </c>
      <c r="P3623" s="30" t="s">
        <v>150</v>
      </c>
      <c r="Q3623" s="32" t="n">
        <v>8482.19</v>
      </c>
      <c r="R3623" s="30" t="s">
        <v>130</v>
      </c>
      <c r="S3623" s="30" t="s">
        <v>197</v>
      </c>
      <c r="T3623" s="30" t="n">
        <v>3</v>
      </c>
      <c r="U3623" s="30" t="n">
        <f aca="false">YEAR(E3623)</f>
        <v>2024</v>
      </c>
      <c r="V3623" s="30" t="str">
        <f aca="false">TEXT(E3623,"MMM-YYYY")</f>
        <v>Mar-2024</v>
      </c>
      <c r="W3623" s="30" t="n">
        <f aca="false">MONTH(E3623)</f>
        <v>3</v>
      </c>
      <c r="X3623" s="30" t="str">
        <f aca="false">TEXT(WEEKDAY(E3623,2),"0")&amp;" - "&amp;TEXT(E3623,"dddd")</f>
        <v>2 - Tuesday</v>
      </c>
      <c r="Y3623" s="30" t="str">
        <f aca="false">_xlfn.IFS(C3623&lt;18,"Child (0-17)",C3623&lt;40,"Young Adult (18-39)",C3623&lt;60,"Adult (40-59)",TRUE(),"Senior (60+)")</f>
        <v>Young Adult (18-39)</v>
      </c>
      <c r="Z3623" s="30" t="n">
        <f aca="false">ROUND(G3623-E3623,0)</f>
        <v>4</v>
      </c>
      <c r="AA3623" s="30" t="n">
        <f aca="false">L3623+M3623</f>
        <v>105</v>
      </c>
      <c r="AB3623" s="30" t="n">
        <f aca="false">IFERROR(ROUND(Q3623/AA3623,2),0)</f>
        <v>80.78</v>
      </c>
      <c r="AC3623" s="30" t="str">
        <f aca="false">IF(AND(K3623="Critical",N3623="No"),"URGENT - No Bed","Normal")</f>
        <v>Normal</v>
      </c>
      <c r="AD3623" s="34" t="n">
        <f aca="false">INDEX(Lookup_Tables!$B$3:$B$12,MATCH(H3623,Lookup_Tables!$A$3:$A$12,0))</f>
        <v>3600000</v>
      </c>
      <c r="AE3623" s="30" t="str">
        <f aca="false">INDEX(Lookup_Tables!$C$3:$C$12,MATCH(H3623,Lookup_Tables!$A$3:$A$12,0))</f>
        <v>Dr. Sameer Joshi</v>
      </c>
      <c r="AF3623" s="30" t="str">
        <f aca="false">IFERROR(INDEX(Lookup_Tables!$F$16:$F$45,MATCH(I3623,Lookup_Tables!$E$16:$E$45,0)),"N/A")</f>
        <v>EMP222</v>
      </c>
      <c r="AG3623" s="30" t="n">
        <f aca="false">_xlfn.IFS(R3623="Recovered",4,R3623="Referred",3,R3623="Admitted",2,R3623="Deceased",1,TRUE(),0)</f>
        <v>4</v>
      </c>
      <c r="AH3623" s="30" t="str">
        <f aca="false">IF(T3623&gt;=4,"Satisfied",IF(T3623&gt;=3,"Neutral","Needs Improvement"))</f>
        <v>Neutral</v>
      </c>
    </row>
    <row r="3624" customFormat="false" ht="15" hidden="false" customHeight="false" outlineLevel="0" collapsed="false">
      <c r="A3624" s="27" t="s">
        <v>3434</v>
      </c>
      <c r="B3624" s="27" t="s">
        <v>1837</v>
      </c>
      <c r="C3624" s="27" t="n">
        <v>55</v>
      </c>
      <c r="D3624" s="27" t="s">
        <v>121</v>
      </c>
      <c r="E3624" s="28" t="n">
        <v>45640</v>
      </c>
      <c r="F3624" s="27" t="s">
        <v>1135</v>
      </c>
      <c r="G3624" s="28" t="n">
        <v>45643</v>
      </c>
      <c r="H3624" s="27" t="s">
        <v>135</v>
      </c>
      <c r="I3624" s="27" t="s">
        <v>251</v>
      </c>
      <c r="J3624" s="27" t="s">
        <v>252</v>
      </c>
      <c r="K3624" s="27" t="s">
        <v>156</v>
      </c>
      <c r="L3624" s="27" t="n">
        <v>21</v>
      </c>
      <c r="M3624" s="27" t="n">
        <v>64</v>
      </c>
      <c r="N3624" s="27" t="s">
        <v>127</v>
      </c>
      <c r="O3624" s="27" t="s">
        <v>128</v>
      </c>
      <c r="P3624" s="27" t="s">
        <v>129</v>
      </c>
      <c r="Q3624" s="29" t="n">
        <v>3672.8</v>
      </c>
      <c r="R3624" s="27" t="s">
        <v>130</v>
      </c>
      <c r="S3624" s="27" t="s">
        <v>131</v>
      </c>
      <c r="T3624" s="27" t="n">
        <v>3</v>
      </c>
      <c r="U3624" s="27" t="n">
        <f aca="false">YEAR(E3624)</f>
        <v>2024</v>
      </c>
      <c r="V3624" s="27" t="str">
        <f aca="false">TEXT(E3624,"MMM-YYYY")</f>
        <v>Dec-2024</v>
      </c>
      <c r="W3624" s="27" t="n">
        <f aca="false">MONTH(E3624)</f>
        <v>12</v>
      </c>
      <c r="X3624" s="27" t="str">
        <f aca="false">TEXT(WEEKDAY(E3624,2),"0")&amp;" - "&amp;TEXT(E3624,"dddd")</f>
        <v>6 - Saturday</v>
      </c>
      <c r="Y3624" s="27" t="str">
        <f aca="false">_xlfn.IFS(C3624&lt;18,"Child (0-17)",C3624&lt;40,"Young Adult (18-39)",C3624&lt;60,"Adult (40-59)",TRUE(),"Senior (60+)")</f>
        <v>Adult (40-59)</v>
      </c>
      <c r="Z3624" s="27" t="n">
        <f aca="false">ROUND(G3624-E3624,0)</f>
        <v>3</v>
      </c>
      <c r="AA3624" s="27" t="n">
        <f aca="false">L3624+M3624</f>
        <v>85</v>
      </c>
      <c r="AB3624" s="27" t="n">
        <f aca="false">IFERROR(ROUND(Q3624/AA3624,2),0)</f>
        <v>43.21</v>
      </c>
      <c r="AC3624" s="27" t="str">
        <f aca="false">IF(AND(K3624="Critical",N3624="No"),"URGENT - No Bed","Normal")</f>
        <v>Normal</v>
      </c>
      <c r="AD3624" s="33" t="n">
        <f aca="false">INDEX(Lookup_Tables!$B$3:$B$12,MATCH(H3624,Lookup_Tables!$A$3:$A$12,0))</f>
        <v>4600000</v>
      </c>
      <c r="AE3624" s="27" t="str">
        <f aca="false">INDEX(Lookup_Tables!$C$3:$C$12,MATCH(H3624,Lookup_Tables!$A$3:$A$12,0))</f>
        <v>Dr. Farhan Khan</v>
      </c>
      <c r="AF3624" s="27" t="str">
        <f aca="false">IFERROR(INDEX(Lookup_Tables!$F$16:$F$45,MATCH(I3624,Lookup_Tables!$E$16:$E$45,0)),"N/A")</f>
        <v>EMP207</v>
      </c>
      <c r="AG3624" s="27" t="n">
        <f aca="false">_xlfn.IFS(R3624="Recovered",4,R3624="Referred",3,R3624="Admitted",2,R3624="Deceased",1,TRUE(),0)</f>
        <v>4</v>
      </c>
      <c r="AH3624" s="27" t="str">
        <f aca="false">IF(T3624&gt;=4,"Satisfied",IF(T3624&gt;=3,"Neutral","Needs Improvement"))</f>
        <v>Neutral</v>
      </c>
    </row>
    <row r="3625" customFormat="false" ht="15" hidden="false" customHeight="false" outlineLevel="0" collapsed="false">
      <c r="A3625" s="30" t="s">
        <v>4460</v>
      </c>
      <c r="B3625" s="30" t="s">
        <v>1533</v>
      </c>
      <c r="C3625" s="30" t="n">
        <v>39</v>
      </c>
      <c r="D3625" s="30" t="s">
        <v>181</v>
      </c>
      <c r="E3625" s="31" t="n">
        <v>45616</v>
      </c>
      <c r="F3625" s="30" t="s">
        <v>331</v>
      </c>
      <c r="G3625" s="31" t="n">
        <v>45618</v>
      </c>
      <c r="H3625" s="30" t="s">
        <v>146</v>
      </c>
      <c r="I3625" s="30" t="s">
        <v>147</v>
      </c>
      <c r="J3625" s="30" t="s">
        <v>148</v>
      </c>
      <c r="K3625" s="30" t="s">
        <v>156</v>
      </c>
      <c r="L3625" s="30" t="n">
        <v>66</v>
      </c>
      <c r="M3625" s="30" t="n">
        <v>61</v>
      </c>
      <c r="N3625" s="30" t="s">
        <v>186</v>
      </c>
      <c r="O3625" s="30" t="s">
        <v>149</v>
      </c>
      <c r="P3625" s="30" t="s">
        <v>150</v>
      </c>
      <c r="Q3625" s="32" t="n">
        <v>4557.08</v>
      </c>
      <c r="R3625" s="30" t="s">
        <v>130</v>
      </c>
      <c r="S3625" s="30" t="s">
        <v>131</v>
      </c>
      <c r="T3625" s="30" t="n">
        <v>4</v>
      </c>
      <c r="U3625" s="30" t="n">
        <f aca="false">YEAR(E3625)</f>
        <v>2024</v>
      </c>
      <c r="V3625" s="30" t="str">
        <f aca="false">TEXT(E3625,"MMM-YYYY")</f>
        <v>Nov-2024</v>
      </c>
      <c r="W3625" s="30" t="n">
        <f aca="false">MONTH(E3625)</f>
        <v>11</v>
      </c>
      <c r="X3625" s="30" t="str">
        <f aca="false">TEXT(WEEKDAY(E3625,2),"0")&amp;" - "&amp;TEXT(E3625,"dddd")</f>
        <v>3 - Wednesday</v>
      </c>
      <c r="Y3625" s="30" t="str">
        <f aca="false">_xlfn.IFS(C3625&lt;18,"Child (0-17)",C3625&lt;40,"Young Adult (18-39)",C3625&lt;60,"Adult (40-59)",TRUE(),"Senior (60+)")</f>
        <v>Young Adult (18-39)</v>
      </c>
      <c r="Z3625" s="30" t="n">
        <f aca="false">ROUND(G3625-E3625,0)</f>
        <v>2</v>
      </c>
      <c r="AA3625" s="30" t="n">
        <f aca="false">L3625+M3625</f>
        <v>127</v>
      </c>
      <c r="AB3625" s="30" t="n">
        <f aca="false">IFERROR(ROUND(Q3625/AA3625,2),0)</f>
        <v>35.88</v>
      </c>
      <c r="AC3625" s="30" t="str">
        <f aca="false">IF(AND(K3625="Critical",N3625="No"),"URGENT - No Bed","Normal")</f>
        <v>Normal</v>
      </c>
      <c r="AD3625" s="34" t="n">
        <f aca="false">INDEX(Lookup_Tables!$B$3:$B$12,MATCH(H3625,Lookup_Tables!$A$3:$A$12,0))</f>
        <v>2700000</v>
      </c>
      <c r="AE3625" s="30" t="str">
        <f aca="false">INDEX(Lookup_Tables!$C$3:$C$12,MATCH(H3625,Lookup_Tables!$A$3:$A$12,0))</f>
        <v>Dr. Vikram Singh</v>
      </c>
      <c r="AF3625" s="30" t="str">
        <f aca="false">IFERROR(INDEX(Lookup_Tables!$F$16:$F$45,MATCH(I3625,Lookup_Tables!$E$16:$E$45,0)),"N/A")</f>
        <v>EMP229</v>
      </c>
      <c r="AG3625" s="30" t="n">
        <f aca="false">_xlfn.IFS(R3625="Recovered",4,R3625="Referred",3,R3625="Admitted",2,R3625="Deceased",1,TRUE(),0)</f>
        <v>4</v>
      </c>
      <c r="AH3625" s="30" t="str">
        <f aca="false">IF(T3625&gt;=4,"Satisfied",IF(T3625&gt;=3,"Neutral","Needs Improvement"))</f>
        <v>Satisfied</v>
      </c>
    </row>
    <row r="3626" customFormat="false" ht="15" hidden="false" customHeight="false" outlineLevel="0" collapsed="false">
      <c r="A3626" s="27" t="s">
        <v>6688</v>
      </c>
      <c r="B3626" s="27" t="s">
        <v>2805</v>
      </c>
      <c r="C3626" s="27" t="n">
        <v>3</v>
      </c>
      <c r="D3626" s="27" t="s">
        <v>181</v>
      </c>
      <c r="E3626" s="28" t="n">
        <v>45343</v>
      </c>
      <c r="F3626" s="27" t="s">
        <v>832</v>
      </c>
      <c r="G3626" s="28" t="n">
        <v>45346</v>
      </c>
      <c r="H3626" s="27" t="s">
        <v>242</v>
      </c>
      <c r="I3626" s="27" t="s">
        <v>315</v>
      </c>
      <c r="J3626" s="27" t="s">
        <v>401</v>
      </c>
      <c r="K3626" s="27" t="s">
        <v>156</v>
      </c>
      <c r="L3626" s="27" t="n">
        <v>64</v>
      </c>
      <c r="M3626" s="27" t="n">
        <v>79</v>
      </c>
      <c r="N3626" s="27" t="s">
        <v>127</v>
      </c>
      <c r="O3626" s="27" t="s">
        <v>149</v>
      </c>
      <c r="P3626" s="27" t="s">
        <v>140</v>
      </c>
      <c r="Q3626" s="29" t="n">
        <v>3614.37</v>
      </c>
      <c r="R3626" s="27" t="s">
        <v>172</v>
      </c>
      <c r="S3626" s="27" t="s">
        <v>192</v>
      </c>
      <c r="T3626" s="27" t="n">
        <v>2</v>
      </c>
      <c r="U3626" s="27" t="n">
        <f aca="false">YEAR(E3626)</f>
        <v>2024</v>
      </c>
      <c r="V3626" s="27" t="str">
        <f aca="false">TEXT(E3626,"MMM-YYYY")</f>
        <v>Feb-2024</v>
      </c>
      <c r="W3626" s="27" t="n">
        <f aca="false">MONTH(E3626)</f>
        <v>2</v>
      </c>
      <c r="X3626" s="27" t="str">
        <f aca="false">TEXT(WEEKDAY(E3626,2),"0")&amp;" - "&amp;TEXT(E3626,"dddd")</f>
        <v>3 - Wednesday</v>
      </c>
      <c r="Y3626" s="27" t="str">
        <f aca="false">_xlfn.IFS(C3626&lt;18,"Child (0-17)",C3626&lt;40,"Young Adult (18-39)",C3626&lt;60,"Adult (40-59)",TRUE(),"Senior (60+)")</f>
        <v>Child (0-17)</v>
      </c>
      <c r="Z3626" s="27" t="n">
        <f aca="false">ROUND(G3626-E3626,0)</f>
        <v>3</v>
      </c>
      <c r="AA3626" s="27" t="n">
        <f aca="false">L3626+M3626</f>
        <v>143</v>
      </c>
      <c r="AB3626" s="27" t="n">
        <f aca="false">IFERROR(ROUND(Q3626/AA3626,2),0)</f>
        <v>25.28</v>
      </c>
      <c r="AC3626" s="27" t="str">
        <f aca="false">IF(AND(K3626="Critical",N3626="No"),"URGENT - No Bed","Normal")</f>
        <v>Normal</v>
      </c>
      <c r="AD3626" s="33" t="n">
        <f aca="false">INDEX(Lookup_Tables!$B$3:$B$12,MATCH(H3626,Lookup_Tables!$A$3:$A$12,0))</f>
        <v>3000000</v>
      </c>
      <c r="AE3626" s="27" t="str">
        <f aca="false">INDEX(Lookup_Tables!$C$3:$C$12,MATCH(H3626,Lookup_Tables!$A$3:$A$12,0))</f>
        <v>Dr. Pooja Iyer</v>
      </c>
      <c r="AF3626" s="27" t="str">
        <f aca="false">IFERROR(INDEX(Lookup_Tables!$F$16:$F$45,MATCH(I3626,Lookup_Tables!$E$16:$E$45,0)),"N/A")</f>
        <v>EMP213</v>
      </c>
      <c r="AG3626" s="27" t="n">
        <f aca="false">_xlfn.IFS(R3626="Recovered",4,R3626="Referred",3,R3626="Admitted",2,R3626="Deceased",1,TRUE(),0)</f>
        <v>2</v>
      </c>
      <c r="AH3626" s="27" t="str">
        <f aca="false">IF(T3626&gt;=4,"Satisfied",IF(T3626&gt;=3,"Neutral","Needs Improvement"))</f>
        <v>Needs Improvement</v>
      </c>
    </row>
    <row r="3627" customFormat="false" ht="15" hidden="false" customHeight="false" outlineLevel="0" collapsed="false">
      <c r="A3627" s="30" t="s">
        <v>4884</v>
      </c>
      <c r="B3627" s="30" t="s">
        <v>2583</v>
      </c>
      <c r="C3627" s="30" t="n">
        <v>48</v>
      </c>
      <c r="D3627" s="30" t="s">
        <v>181</v>
      </c>
      <c r="E3627" s="31" t="n">
        <v>45543</v>
      </c>
      <c r="F3627" s="30" t="s">
        <v>274</v>
      </c>
      <c r="G3627" s="31" t="n">
        <v>45544</v>
      </c>
      <c r="H3627" s="30" t="s">
        <v>146</v>
      </c>
      <c r="I3627" s="30" t="s">
        <v>176</v>
      </c>
      <c r="J3627" s="30" t="s">
        <v>244</v>
      </c>
      <c r="K3627" s="30" t="s">
        <v>156</v>
      </c>
      <c r="L3627" s="30" t="n">
        <v>41</v>
      </c>
      <c r="M3627" s="30" t="n">
        <v>67</v>
      </c>
      <c r="N3627" s="30" t="s">
        <v>127</v>
      </c>
      <c r="O3627" s="30" t="s">
        <v>128</v>
      </c>
      <c r="P3627" s="30" t="s">
        <v>140</v>
      </c>
      <c r="Q3627" s="32" t="n">
        <v>4780.15</v>
      </c>
      <c r="R3627" s="30" t="s">
        <v>130</v>
      </c>
      <c r="S3627" s="30" t="s">
        <v>335</v>
      </c>
      <c r="T3627" s="30" t="n">
        <v>3</v>
      </c>
      <c r="U3627" s="30" t="n">
        <f aca="false">YEAR(E3627)</f>
        <v>2024</v>
      </c>
      <c r="V3627" s="30" t="str">
        <f aca="false">TEXT(E3627,"MMM-YYYY")</f>
        <v>Sep-2024</v>
      </c>
      <c r="W3627" s="30" t="n">
        <f aca="false">MONTH(E3627)</f>
        <v>9</v>
      </c>
      <c r="X3627" s="30" t="str">
        <f aca="false">TEXT(WEEKDAY(E3627,2),"0")&amp;" - "&amp;TEXT(E3627,"dddd")</f>
        <v>7 - Sunday</v>
      </c>
      <c r="Y3627" s="30" t="str">
        <f aca="false">_xlfn.IFS(C3627&lt;18,"Child (0-17)",C3627&lt;40,"Young Adult (18-39)",C3627&lt;60,"Adult (40-59)",TRUE(),"Senior (60+)")</f>
        <v>Adult (40-59)</v>
      </c>
      <c r="Z3627" s="30" t="n">
        <f aca="false">ROUND(G3627-E3627,0)</f>
        <v>1</v>
      </c>
      <c r="AA3627" s="30" t="n">
        <f aca="false">L3627+M3627</f>
        <v>108</v>
      </c>
      <c r="AB3627" s="30" t="n">
        <f aca="false">IFERROR(ROUND(Q3627/AA3627,2),0)</f>
        <v>44.26</v>
      </c>
      <c r="AC3627" s="30" t="str">
        <f aca="false">IF(AND(K3627="Critical",N3627="No"),"URGENT - No Bed","Normal")</f>
        <v>Normal</v>
      </c>
      <c r="AD3627" s="34" t="n">
        <f aca="false">INDEX(Lookup_Tables!$B$3:$B$12,MATCH(H3627,Lookup_Tables!$A$3:$A$12,0))</f>
        <v>2700000</v>
      </c>
      <c r="AE3627" s="30" t="str">
        <f aca="false">INDEX(Lookup_Tables!$C$3:$C$12,MATCH(H3627,Lookup_Tables!$A$3:$A$12,0))</f>
        <v>Dr. Vikram Singh</v>
      </c>
      <c r="AF3627" s="30" t="str">
        <f aca="false">IFERROR(INDEX(Lookup_Tables!$F$16:$F$45,MATCH(I3627,Lookup_Tables!$E$16:$E$45,0)),"N/A")</f>
        <v>EMP227</v>
      </c>
      <c r="AG3627" s="30" t="n">
        <f aca="false">_xlfn.IFS(R3627="Recovered",4,R3627="Referred",3,R3627="Admitted",2,R3627="Deceased",1,TRUE(),0)</f>
        <v>4</v>
      </c>
      <c r="AH3627" s="30" t="str">
        <f aca="false">IF(T3627&gt;=4,"Satisfied",IF(T3627&gt;=3,"Neutral","Needs Improvement"))</f>
        <v>Neutral</v>
      </c>
    </row>
    <row r="3628" customFormat="false" ht="15" hidden="false" customHeight="false" outlineLevel="0" collapsed="false">
      <c r="A3628" s="27" t="s">
        <v>1435</v>
      </c>
      <c r="B3628" s="27" t="s">
        <v>1371</v>
      </c>
      <c r="C3628" s="27" t="n">
        <v>63</v>
      </c>
      <c r="D3628" s="27" t="s">
        <v>121</v>
      </c>
      <c r="E3628" s="28" t="n">
        <v>45372</v>
      </c>
      <c r="F3628" s="27" t="s">
        <v>1436</v>
      </c>
      <c r="G3628" s="28" t="n">
        <v>45380</v>
      </c>
      <c r="H3628" s="27" t="s">
        <v>236</v>
      </c>
      <c r="I3628" s="27" t="s">
        <v>266</v>
      </c>
      <c r="J3628" s="27" t="s">
        <v>238</v>
      </c>
      <c r="K3628" s="27" t="s">
        <v>202</v>
      </c>
      <c r="L3628" s="27" t="n">
        <v>20</v>
      </c>
      <c r="M3628" s="27" t="n">
        <v>137</v>
      </c>
      <c r="N3628" s="27" t="s">
        <v>186</v>
      </c>
      <c r="O3628" s="27" t="s">
        <v>139</v>
      </c>
      <c r="P3628" s="27" t="s">
        <v>187</v>
      </c>
      <c r="Q3628" s="29" t="n">
        <v>16700.81</v>
      </c>
      <c r="R3628" s="27" t="s">
        <v>172</v>
      </c>
      <c r="S3628" s="27" t="s">
        <v>157</v>
      </c>
      <c r="T3628" s="27" t="n">
        <v>4</v>
      </c>
      <c r="U3628" s="27" t="n">
        <f aca="false">YEAR(E3628)</f>
        <v>2024</v>
      </c>
      <c r="V3628" s="27" t="str">
        <f aca="false">TEXT(E3628,"MMM-YYYY")</f>
        <v>Mar-2024</v>
      </c>
      <c r="W3628" s="27" t="n">
        <f aca="false">MONTH(E3628)</f>
        <v>3</v>
      </c>
      <c r="X3628" s="27" t="str">
        <f aca="false">TEXT(WEEKDAY(E3628,2),"0")&amp;" - "&amp;TEXT(E3628,"dddd")</f>
        <v>4 - Thursday</v>
      </c>
      <c r="Y3628" s="27" t="str">
        <f aca="false">_xlfn.IFS(C3628&lt;18,"Child (0-17)",C3628&lt;40,"Young Adult (18-39)",C3628&lt;60,"Adult (40-59)",TRUE(),"Senior (60+)")</f>
        <v>Senior (60+)</v>
      </c>
      <c r="Z3628" s="27" t="n">
        <f aca="false">ROUND(G3628-E3628,0)</f>
        <v>8</v>
      </c>
      <c r="AA3628" s="27" t="n">
        <f aca="false">L3628+M3628</f>
        <v>157</v>
      </c>
      <c r="AB3628" s="27" t="n">
        <f aca="false">IFERROR(ROUND(Q3628/AA3628,2),0)</f>
        <v>106.37</v>
      </c>
      <c r="AC3628" s="27" t="str">
        <f aca="false">IF(AND(K3628="Critical",N3628="No"),"URGENT - No Bed","Normal")</f>
        <v>Normal</v>
      </c>
      <c r="AD3628" s="33" t="n">
        <f aca="false">INDEX(Lookup_Tables!$B$3:$B$12,MATCH(H3628,Lookup_Tables!$A$3:$A$12,0))</f>
        <v>3900000</v>
      </c>
      <c r="AE3628" s="27" t="str">
        <f aca="false">INDEX(Lookup_Tables!$C$3:$C$12,MATCH(H3628,Lookup_Tables!$A$3:$A$12,0))</f>
        <v>Dr. Rina Mehta</v>
      </c>
      <c r="AF3628" s="27" t="str">
        <f aca="false">IFERROR(INDEX(Lookup_Tables!$F$16:$F$45,MATCH(I3628,Lookup_Tables!$E$16:$E$45,0)),"N/A")</f>
        <v>EMP217</v>
      </c>
      <c r="AG3628" s="27" t="n">
        <f aca="false">_xlfn.IFS(R3628="Recovered",4,R3628="Referred",3,R3628="Admitted",2,R3628="Deceased",1,TRUE(),0)</f>
        <v>2</v>
      </c>
      <c r="AH3628" s="27" t="str">
        <f aca="false">IF(T3628&gt;=4,"Satisfied",IF(T3628&gt;=3,"Neutral","Needs Improvement"))</f>
        <v>Satisfied</v>
      </c>
    </row>
    <row r="3629" customFormat="false" ht="15" hidden="false" customHeight="false" outlineLevel="0" collapsed="false">
      <c r="A3629" s="30" t="s">
        <v>6995</v>
      </c>
      <c r="B3629" s="30" t="s">
        <v>249</v>
      </c>
      <c r="C3629" s="30" t="n">
        <v>56</v>
      </c>
      <c r="D3629" s="30" t="s">
        <v>121</v>
      </c>
      <c r="E3629" s="31" t="n">
        <v>45422</v>
      </c>
      <c r="F3629" s="30" t="s">
        <v>308</v>
      </c>
      <c r="G3629" s="31" t="n">
        <v>45423</v>
      </c>
      <c r="H3629" s="30" t="s">
        <v>206</v>
      </c>
      <c r="I3629" s="30" t="s">
        <v>300</v>
      </c>
      <c r="J3629" s="30" t="s">
        <v>233</v>
      </c>
      <c r="K3629" s="30" t="s">
        <v>138</v>
      </c>
      <c r="L3629" s="30" t="n">
        <v>23</v>
      </c>
      <c r="M3629" s="30" t="n">
        <v>30</v>
      </c>
      <c r="N3629" s="30" t="s">
        <v>127</v>
      </c>
      <c r="O3629" s="30" t="s">
        <v>139</v>
      </c>
      <c r="P3629" s="30" t="s">
        <v>187</v>
      </c>
      <c r="Q3629" s="32" t="n">
        <v>1613.05</v>
      </c>
      <c r="R3629" s="30" t="s">
        <v>130</v>
      </c>
      <c r="S3629" s="30" t="s">
        <v>141</v>
      </c>
      <c r="T3629" s="30" t="n">
        <v>5</v>
      </c>
      <c r="U3629" s="30" t="n">
        <f aca="false">YEAR(E3629)</f>
        <v>2024</v>
      </c>
      <c r="V3629" s="30" t="str">
        <f aca="false">TEXT(E3629,"MMM-YYYY")</f>
        <v>May-2024</v>
      </c>
      <c r="W3629" s="30" t="n">
        <f aca="false">MONTH(E3629)</f>
        <v>5</v>
      </c>
      <c r="X3629" s="30" t="str">
        <f aca="false">TEXT(WEEKDAY(E3629,2),"0")&amp;" - "&amp;TEXT(E3629,"dddd")</f>
        <v>5 - Friday</v>
      </c>
      <c r="Y3629" s="30" t="str">
        <f aca="false">_xlfn.IFS(C3629&lt;18,"Child (0-17)",C3629&lt;40,"Young Adult (18-39)",C3629&lt;60,"Adult (40-59)",TRUE(),"Senior (60+)")</f>
        <v>Adult (40-59)</v>
      </c>
      <c r="Z3629" s="30" t="n">
        <f aca="false">ROUND(G3629-E3629,0)</f>
        <v>1</v>
      </c>
      <c r="AA3629" s="30" t="n">
        <f aca="false">L3629+M3629</f>
        <v>53</v>
      </c>
      <c r="AB3629" s="30" t="n">
        <f aca="false">IFERROR(ROUND(Q3629/AA3629,2),0)</f>
        <v>30.43</v>
      </c>
      <c r="AC3629" s="30" t="str">
        <f aca="false">IF(AND(K3629="Critical",N3629="No"),"URGENT - No Bed","Normal")</f>
        <v>Normal</v>
      </c>
      <c r="AD3629" s="34" t="n">
        <f aca="false">INDEX(Lookup_Tables!$B$3:$B$12,MATCH(H3629,Lookup_Tables!$A$3:$A$12,0))</f>
        <v>2800000</v>
      </c>
      <c r="AE3629" s="30" t="str">
        <f aca="false">INDEX(Lookup_Tables!$C$3:$C$12,MATCH(H3629,Lookup_Tables!$A$3:$A$12,0))</f>
        <v>Dr. Suresh Nair</v>
      </c>
      <c r="AF3629" s="30" t="str">
        <f aca="false">IFERROR(INDEX(Lookup_Tables!$F$16:$F$45,MATCH(I3629,Lookup_Tables!$E$16:$E$45,0)),"N/A")</f>
        <v>EMP211</v>
      </c>
      <c r="AG3629" s="30" t="n">
        <f aca="false">_xlfn.IFS(R3629="Recovered",4,R3629="Referred",3,R3629="Admitted",2,R3629="Deceased",1,TRUE(),0)</f>
        <v>4</v>
      </c>
      <c r="AH3629" s="30" t="str">
        <f aca="false">IF(T3629&gt;=4,"Satisfied",IF(T3629&gt;=3,"Neutral","Needs Improvement"))</f>
        <v>Satisfied</v>
      </c>
    </row>
    <row r="3630" customFormat="false" ht="15" hidden="false" customHeight="false" outlineLevel="0" collapsed="false">
      <c r="A3630" s="27" t="s">
        <v>911</v>
      </c>
      <c r="B3630" s="27" t="s">
        <v>912</v>
      </c>
      <c r="C3630" s="27" t="n">
        <v>40</v>
      </c>
      <c r="D3630" s="27" t="s">
        <v>181</v>
      </c>
      <c r="E3630" s="28" t="n">
        <v>45461</v>
      </c>
      <c r="F3630" s="27" t="s">
        <v>271</v>
      </c>
      <c r="G3630" s="28" t="n">
        <v>45462</v>
      </c>
      <c r="H3630" s="27" t="s">
        <v>217</v>
      </c>
      <c r="I3630" s="27" t="s">
        <v>392</v>
      </c>
      <c r="J3630" s="27" t="s">
        <v>483</v>
      </c>
      <c r="K3630" s="27" t="s">
        <v>138</v>
      </c>
      <c r="L3630" s="27" t="n">
        <v>71</v>
      </c>
      <c r="M3630" s="27" t="n">
        <v>32</v>
      </c>
      <c r="N3630" s="27" t="s">
        <v>127</v>
      </c>
      <c r="O3630" s="27" t="s">
        <v>139</v>
      </c>
      <c r="P3630" s="27" t="s">
        <v>140</v>
      </c>
      <c r="Q3630" s="29" t="n">
        <v>1080.07</v>
      </c>
      <c r="R3630" s="27" t="s">
        <v>130</v>
      </c>
      <c r="S3630" s="27" t="s">
        <v>131</v>
      </c>
      <c r="T3630" s="27" t="n">
        <v>5</v>
      </c>
      <c r="U3630" s="27" t="n">
        <f aca="false">YEAR(E3630)</f>
        <v>2024</v>
      </c>
      <c r="V3630" s="27" t="str">
        <f aca="false">TEXT(E3630,"MMM-YYYY")</f>
        <v>Jun-2024</v>
      </c>
      <c r="W3630" s="27" t="n">
        <f aca="false">MONTH(E3630)</f>
        <v>6</v>
      </c>
      <c r="X3630" s="27" t="str">
        <f aca="false">TEXT(WEEKDAY(E3630,2),"0")&amp;" - "&amp;TEXT(E3630,"dddd")</f>
        <v>2 - Tuesday</v>
      </c>
      <c r="Y3630" s="27" t="str">
        <f aca="false">_xlfn.IFS(C3630&lt;18,"Child (0-17)",C3630&lt;40,"Young Adult (18-39)",C3630&lt;60,"Adult (40-59)",TRUE(),"Senior (60+)")</f>
        <v>Adult (40-59)</v>
      </c>
      <c r="Z3630" s="27" t="n">
        <f aca="false">ROUND(G3630-E3630,0)</f>
        <v>1</v>
      </c>
      <c r="AA3630" s="27" t="n">
        <f aca="false">L3630+M3630</f>
        <v>103</v>
      </c>
      <c r="AB3630" s="27" t="n">
        <f aca="false">IFERROR(ROUND(Q3630/AA3630,2),0)</f>
        <v>10.49</v>
      </c>
      <c r="AC3630" s="27" t="str">
        <f aca="false">IF(AND(K3630="Critical",N3630="No"),"URGENT - No Bed","Normal")</f>
        <v>Normal</v>
      </c>
      <c r="AD3630" s="33" t="n">
        <f aca="false">INDEX(Lookup_Tables!$B$3:$B$12,MATCH(H3630,Lookup_Tables!$A$3:$A$12,0))</f>
        <v>4200000</v>
      </c>
      <c r="AE3630" s="27" t="str">
        <f aca="false">INDEX(Lookup_Tables!$C$3:$C$12,MATCH(H3630,Lookup_Tables!$A$3:$A$12,0))</f>
        <v>Dr. Anil Kapoor</v>
      </c>
      <c r="AF3630" s="27" t="str">
        <f aca="false">IFERROR(INDEX(Lookup_Tables!$F$16:$F$45,MATCH(I3630,Lookup_Tables!$E$16:$E$45,0)),"N/A")</f>
        <v>EMP202</v>
      </c>
      <c r="AG3630" s="27" t="n">
        <f aca="false">_xlfn.IFS(R3630="Recovered",4,R3630="Referred",3,R3630="Admitted",2,R3630="Deceased",1,TRUE(),0)</f>
        <v>4</v>
      </c>
      <c r="AH3630" s="27" t="str">
        <f aca="false">IF(T3630&gt;=4,"Satisfied",IF(T3630&gt;=3,"Neutral","Needs Improvement"))</f>
        <v>Satisfied</v>
      </c>
    </row>
    <row r="3631" customFormat="false" ht="15" hidden="false" customHeight="false" outlineLevel="0" collapsed="false">
      <c r="A3631" s="30" t="s">
        <v>4359</v>
      </c>
      <c r="B3631" s="30" t="s">
        <v>565</v>
      </c>
      <c r="C3631" s="30" t="n">
        <v>30</v>
      </c>
      <c r="D3631" s="30" t="s">
        <v>181</v>
      </c>
      <c r="E3631" s="31" t="n">
        <v>45469</v>
      </c>
      <c r="F3631" s="30" t="s">
        <v>532</v>
      </c>
      <c r="G3631" s="31" t="n">
        <v>45475</v>
      </c>
      <c r="H3631" s="30" t="s">
        <v>146</v>
      </c>
      <c r="I3631" s="30" t="s">
        <v>176</v>
      </c>
      <c r="J3631" s="30" t="s">
        <v>177</v>
      </c>
      <c r="K3631" s="30" t="s">
        <v>126</v>
      </c>
      <c r="L3631" s="30" t="n">
        <v>12</v>
      </c>
      <c r="M3631" s="30" t="n">
        <v>83</v>
      </c>
      <c r="N3631" s="30" t="s">
        <v>186</v>
      </c>
      <c r="O3631" s="30" t="s">
        <v>139</v>
      </c>
      <c r="P3631" s="30" t="s">
        <v>187</v>
      </c>
      <c r="Q3631" s="32" t="n">
        <v>7760.2</v>
      </c>
      <c r="R3631" s="30" t="s">
        <v>268</v>
      </c>
      <c r="S3631" s="30" t="s">
        <v>178</v>
      </c>
      <c r="T3631" s="30" t="n">
        <v>5</v>
      </c>
      <c r="U3631" s="30" t="n">
        <f aca="false">YEAR(E3631)</f>
        <v>2024</v>
      </c>
      <c r="V3631" s="30" t="str">
        <f aca="false">TEXT(E3631,"MMM-YYYY")</f>
        <v>Jun-2024</v>
      </c>
      <c r="W3631" s="30" t="n">
        <f aca="false">MONTH(E3631)</f>
        <v>6</v>
      </c>
      <c r="X3631" s="30" t="str">
        <f aca="false">TEXT(WEEKDAY(E3631,2),"0")&amp;" - "&amp;TEXT(E3631,"dddd")</f>
        <v>3 - Wednesday</v>
      </c>
      <c r="Y3631" s="30" t="str">
        <f aca="false">_xlfn.IFS(C3631&lt;18,"Child (0-17)",C3631&lt;40,"Young Adult (18-39)",C3631&lt;60,"Adult (40-59)",TRUE(),"Senior (60+)")</f>
        <v>Young Adult (18-39)</v>
      </c>
      <c r="Z3631" s="30" t="n">
        <f aca="false">ROUND(G3631-E3631,0)</f>
        <v>6</v>
      </c>
      <c r="AA3631" s="30" t="n">
        <f aca="false">L3631+M3631</f>
        <v>95</v>
      </c>
      <c r="AB3631" s="30" t="n">
        <f aca="false">IFERROR(ROUND(Q3631/AA3631,2),0)</f>
        <v>81.69</v>
      </c>
      <c r="AC3631" s="30" t="str">
        <f aca="false">IF(AND(K3631="Critical",N3631="No"),"URGENT - No Bed","Normal")</f>
        <v>Normal</v>
      </c>
      <c r="AD3631" s="34" t="n">
        <f aca="false">INDEX(Lookup_Tables!$B$3:$B$12,MATCH(H3631,Lookup_Tables!$A$3:$A$12,0))</f>
        <v>2700000</v>
      </c>
      <c r="AE3631" s="30" t="str">
        <f aca="false">INDEX(Lookup_Tables!$C$3:$C$12,MATCH(H3631,Lookup_Tables!$A$3:$A$12,0))</f>
        <v>Dr. Vikram Singh</v>
      </c>
      <c r="AF3631" s="30" t="str">
        <f aca="false">IFERROR(INDEX(Lookup_Tables!$F$16:$F$45,MATCH(I3631,Lookup_Tables!$E$16:$E$45,0)),"N/A")</f>
        <v>EMP227</v>
      </c>
      <c r="AG3631" s="30" t="n">
        <f aca="false">_xlfn.IFS(R3631="Recovered",4,R3631="Referred",3,R3631="Admitted",2,R3631="Deceased",1,TRUE(),0)</f>
        <v>3</v>
      </c>
      <c r="AH3631" s="30" t="str">
        <f aca="false">IF(T3631&gt;=4,"Satisfied",IF(T3631&gt;=3,"Neutral","Needs Improvement"))</f>
        <v>Satisfied</v>
      </c>
    </row>
    <row r="3632" customFormat="false" ht="15" hidden="false" customHeight="false" outlineLevel="0" collapsed="false">
      <c r="A3632" s="27" t="s">
        <v>4437</v>
      </c>
      <c r="B3632" s="27" t="s">
        <v>4438</v>
      </c>
      <c r="C3632" s="27" t="n">
        <v>81</v>
      </c>
      <c r="D3632" s="27" t="s">
        <v>181</v>
      </c>
      <c r="E3632" s="28" t="n">
        <v>45485</v>
      </c>
      <c r="F3632" s="27" t="s">
        <v>329</v>
      </c>
      <c r="G3632" s="28" t="n">
        <v>45487</v>
      </c>
      <c r="H3632" s="27" t="s">
        <v>123</v>
      </c>
      <c r="I3632" s="27" t="s">
        <v>124</v>
      </c>
      <c r="J3632" s="27" t="s">
        <v>227</v>
      </c>
      <c r="K3632" s="27" t="s">
        <v>126</v>
      </c>
      <c r="L3632" s="27" t="n">
        <v>6</v>
      </c>
      <c r="M3632" s="27" t="n">
        <v>80</v>
      </c>
      <c r="N3632" s="27" t="s">
        <v>127</v>
      </c>
      <c r="O3632" s="27" t="s">
        <v>139</v>
      </c>
      <c r="P3632" s="27" t="s">
        <v>129</v>
      </c>
      <c r="Q3632" s="29" t="n">
        <v>7984.04</v>
      </c>
      <c r="R3632" s="27" t="s">
        <v>130</v>
      </c>
      <c r="S3632" s="27" t="s">
        <v>157</v>
      </c>
      <c r="T3632" s="27" t="n">
        <v>4</v>
      </c>
      <c r="U3632" s="27" t="n">
        <f aca="false">YEAR(E3632)</f>
        <v>2024</v>
      </c>
      <c r="V3632" s="27" t="str">
        <f aca="false">TEXT(E3632,"MMM-YYYY")</f>
        <v>Jul-2024</v>
      </c>
      <c r="W3632" s="27" t="n">
        <f aca="false">MONTH(E3632)</f>
        <v>7</v>
      </c>
      <c r="X3632" s="27" t="str">
        <f aca="false">TEXT(WEEKDAY(E3632,2),"0")&amp;" - "&amp;TEXT(E3632,"dddd")</f>
        <v>5 - Friday</v>
      </c>
      <c r="Y3632" s="27" t="str">
        <f aca="false">_xlfn.IFS(C3632&lt;18,"Child (0-17)",C3632&lt;40,"Young Adult (18-39)",C3632&lt;60,"Adult (40-59)",TRUE(),"Senior (60+)")</f>
        <v>Senior (60+)</v>
      </c>
      <c r="Z3632" s="27" t="n">
        <f aca="false">ROUND(G3632-E3632,0)</f>
        <v>2</v>
      </c>
      <c r="AA3632" s="27" t="n">
        <f aca="false">L3632+M3632</f>
        <v>86</v>
      </c>
      <c r="AB3632" s="27" t="n">
        <f aca="false">IFERROR(ROUND(Q3632/AA3632,2),0)</f>
        <v>92.84</v>
      </c>
      <c r="AC3632" s="27" t="str">
        <f aca="false">IF(AND(K3632="Critical",N3632="No"),"URGENT - No Bed","Normal")</f>
        <v>Normal</v>
      </c>
      <c r="AD3632" s="33" t="n">
        <f aca="false">INDEX(Lookup_Tables!$B$3:$B$12,MATCH(H3632,Lookup_Tables!$A$3:$A$12,0))</f>
        <v>2200000</v>
      </c>
      <c r="AE3632" s="27" t="str">
        <f aca="false">INDEX(Lookup_Tables!$C$3:$C$12,MATCH(H3632,Lookup_Tables!$A$3:$A$12,0))</f>
        <v>Dr. Rohan Das</v>
      </c>
      <c r="AF3632" s="27" t="str">
        <f aca="false">IFERROR(INDEX(Lookup_Tables!$F$16:$F$45,MATCH(I3632,Lookup_Tables!$E$16:$E$45,0)),"N/A")</f>
        <v>EMP205</v>
      </c>
      <c r="AG3632" s="27" t="n">
        <f aca="false">_xlfn.IFS(R3632="Recovered",4,R3632="Referred",3,R3632="Admitted",2,R3632="Deceased",1,TRUE(),0)</f>
        <v>4</v>
      </c>
      <c r="AH3632" s="27" t="str">
        <f aca="false">IF(T3632&gt;=4,"Satisfied",IF(T3632&gt;=3,"Neutral","Needs Improvement"))</f>
        <v>Satisfied</v>
      </c>
    </row>
    <row r="3633" customFormat="false" ht="15" hidden="false" customHeight="false" outlineLevel="0" collapsed="false">
      <c r="A3633" s="30" t="s">
        <v>2328</v>
      </c>
      <c r="B3633" s="30" t="s">
        <v>2329</v>
      </c>
      <c r="C3633" s="30" t="n">
        <v>49</v>
      </c>
      <c r="D3633" s="30" t="s">
        <v>181</v>
      </c>
      <c r="E3633" s="31" t="n">
        <v>45490</v>
      </c>
      <c r="F3633" s="30" t="s">
        <v>454</v>
      </c>
      <c r="G3633" s="31" t="n">
        <v>45499</v>
      </c>
      <c r="H3633" s="30" t="s">
        <v>236</v>
      </c>
      <c r="I3633" s="30" t="s">
        <v>237</v>
      </c>
      <c r="J3633" s="30" t="s">
        <v>267</v>
      </c>
      <c r="K3633" s="30" t="s">
        <v>202</v>
      </c>
      <c r="L3633" s="30" t="n">
        <v>7</v>
      </c>
      <c r="M3633" s="30" t="n">
        <v>70</v>
      </c>
      <c r="N3633" s="30" t="s">
        <v>186</v>
      </c>
      <c r="O3633" s="30" t="s">
        <v>171</v>
      </c>
      <c r="P3633" s="30" t="s">
        <v>140</v>
      </c>
      <c r="Q3633" s="32" t="n">
        <v>17509.64</v>
      </c>
      <c r="R3633" s="30" t="s">
        <v>172</v>
      </c>
      <c r="S3633" s="30" t="s">
        <v>151</v>
      </c>
      <c r="T3633" s="30" t="n">
        <v>4</v>
      </c>
      <c r="U3633" s="30" t="n">
        <f aca="false">YEAR(E3633)</f>
        <v>2024</v>
      </c>
      <c r="V3633" s="30" t="str">
        <f aca="false">TEXT(E3633,"MMM-YYYY")</f>
        <v>Jul-2024</v>
      </c>
      <c r="W3633" s="30" t="n">
        <f aca="false">MONTH(E3633)</f>
        <v>7</v>
      </c>
      <c r="X3633" s="30" t="str">
        <f aca="false">TEXT(WEEKDAY(E3633,2),"0")&amp;" - "&amp;TEXT(E3633,"dddd")</f>
        <v>3 - Wednesday</v>
      </c>
      <c r="Y3633" s="30" t="str">
        <f aca="false">_xlfn.IFS(C3633&lt;18,"Child (0-17)",C3633&lt;40,"Young Adult (18-39)",C3633&lt;60,"Adult (40-59)",TRUE(),"Senior (60+)")</f>
        <v>Adult (40-59)</v>
      </c>
      <c r="Z3633" s="30" t="n">
        <f aca="false">ROUND(G3633-E3633,0)</f>
        <v>9</v>
      </c>
      <c r="AA3633" s="30" t="n">
        <f aca="false">L3633+M3633</f>
        <v>77</v>
      </c>
      <c r="AB3633" s="30" t="n">
        <f aca="false">IFERROR(ROUND(Q3633/AA3633,2),0)</f>
        <v>227.4</v>
      </c>
      <c r="AC3633" s="30" t="str">
        <f aca="false">IF(AND(K3633="Critical",N3633="No"),"URGENT - No Bed","Normal")</f>
        <v>Normal</v>
      </c>
      <c r="AD3633" s="34" t="n">
        <f aca="false">INDEX(Lookup_Tables!$B$3:$B$12,MATCH(H3633,Lookup_Tables!$A$3:$A$12,0))</f>
        <v>3900000</v>
      </c>
      <c r="AE3633" s="30" t="str">
        <f aca="false">INDEX(Lookup_Tables!$C$3:$C$12,MATCH(H3633,Lookup_Tables!$A$3:$A$12,0))</f>
        <v>Dr. Rina Mehta</v>
      </c>
      <c r="AF3633" s="30" t="str">
        <f aca="false">IFERROR(INDEX(Lookup_Tables!$F$16:$F$45,MATCH(I3633,Lookup_Tables!$E$16:$E$45,0)),"N/A")</f>
        <v>EMP215</v>
      </c>
      <c r="AG3633" s="30" t="n">
        <f aca="false">_xlfn.IFS(R3633="Recovered",4,R3633="Referred",3,R3633="Admitted",2,R3633="Deceased",1,TRUE(),0)</f>
        <v>2</v>
      </c>
      <c r="AH3633" s="30" t="str">
        <f aca="false">IF(T3633&gt;=4,"Satisfied",IF(T3633&gt;=3,"Neutral","Needs Improvement"))</f>
        <v>Satisfied</v>
      </c>
    </row>
    <row r="3634" customFormat="false" ht="15" hidden="false" customHeight="false" outlineLevel="0" collapsed="false">
      <c r="A3634" s="27" t="s">
        <v>6502</v>
      </c>
      <c r="B3634" s="27" t="s">
        <v>2676</v>
      </c>
      <c r="C3634" s="27" t="n">
        <v>39</v>
      </c>
      <c r="D3634" s="27" t="s">
        <v>121</v>
      </c>
      <c r="E3634" s="28" t="n">
        <v>45637</v>
      </c>
      <c r="F3634" s="27" t="s">
        <v>444</v>
      </c>
      <c r="G3634" s="28" t="n">
        <v>45640</v>
      </c>
      <c r="H3634" s="27" t="s">
        <v>236</v>
      </c>
      <c r="I3634" s="27" t="s">
        <v>323</v>
      </c>
      <c r="J3634" s="27" t="s">
        <v>455</v>
      </c>
      <c r="K3634" s="27" t="s">
        <v>156</v>
      </c>
      <c r="L3634" s="27" t="n">
        <v>67</v>
      </c>
      <c r="M3634" s="27" t="n">
        <v>73</v>
      </c>
      <c r="N3634" s="27" t="s">
        <v>186</v>
      </c>
      <c r="O3634" s="27" t="s">
        <v>128</v>
      </c>
      <c r="P3634" s="27" t="s">
        <v>129</v>
      </c>
      <c r="Q3634" s="29" t="n">
        <v>4500</v>
      </c>
      <c r="R3634" s="27" t="s">
        <v>130</v>
      </c>
      <c r="S3634" s="27" t="s">
        <v>192</v>
      </c>
      <c r="T3634" s="27" t="n">
        <v>3</v>
      </c>
      <c r="U3634" s="27" t="n">
        <f aca="false">YEAR(E3634)</f>
        <v>2024</v>
      </c>
      <c r="V3634" s="27" t="str">
        <f aca="false">TEXT(E3634,"MMM-YYYY")</f>
        <v>Dec-2024</v>
      </c>
      <c r="W3634" s="27" t="n">
        <f aca="false">MONTH(E3634)</f>
        <v>12</v>
      </c>
      <c r="X3634" s="27" t="str">
        <f aca="false">TEXT(WEEKDAY(E3634,2),"0")&amp;" - "&amp;TEXT(E3634,"dddd")</f>
        <v>3 - Wednesday</v>
      </c>
      <c r="Y3634" s="27" t="str">
        <f aca="false">_xlfn.IFS(C3634&lt;18,"Child (0-17)",C3634&lt;40,"Young Adult (18-39)",C3634&lt;60,"Adult (40-59)",TRUE(),"Senior (60+)")</f>
        <v>Young Adult (18-39)</v>
      </c>
      <c r="Z3634" s="27" t="n">
        <f aca="false">ROUND(G3634-E3634,0)</f>
        <v>3</v>
      </c>
      <c r="AA3634" s="27" t="n">
        <f aca="false">L3634+M3634</f>
        <v>140</v>
      </c>
      <c r="AB3634" s="27" t="n">
        <f aca="false">IFERROR(ROUND(Q3634/AA3634,2),0)</f>
        <v>32.14</v>
      </c>
      <c r="AC3634" s="27" t="str">
        <f aca="false">IF(AND(K3634="Critical",N3634="No"),"URGENT - No Bed","Normal")</f>
        <v>Normal</v>
      </c>
      <c r="AD3634" s="33" t="n">
        <f aca="false">INDEX(Lookup_Tables!$B$3:$B$12,MATCH(H3634,Lookup_Tables!$A$3:$A$12,0))</f>
        <v>3900000</v>
      </c>
      <c r="AE3634" s="27" t="str">
        <f aca="false">INDEX(Lookup_Tables!$C$3:$C$12,MATCH(H3634,Lookup_Tables!$A$3:$A$12,0))</f>
        <v>Dr. Rina Mehta</v>
      </c>
      <c r="AF3634" s="27" t="str">
        <f aca="false">IFERROR(INDEX(Lookup_Tables!$F$16:$F$45,MATCH(I3634,Lookup_Tables!$E$16:$E$45,0)),"N/A")</f>
        <v>EMP216</v>
      </c>
      <c r="AG3634" s="27" t="n">
        <f aca="false">_xlfn.IFS(R3634="Recovered",4,R3634="Referred",3,R3634="Admitted",2,R3634="Deceased",1,TRUE(),0)</f>
        <v>4</v>
      </c>
      <c r="AH3634" s="27" t="str">
        <f aca="false">IF(T3634&gt;=4,"Satisfied",IF(T3634&gt;=3,"Neutral","Needs Improvement"))</f>
        <v>Neutral</v>
      </c>
    </row>
    <row r="3635" customFormat="false" ht="15" hidden="false" customHeight="false" outlineLevel="0" collapsed="false">
      <c r="A3635" s="30" t="s">
        <v>3660</v>
      </c>
      <c r="B3635" s="30" t="s">
        <v>1520</v>
      </c>
      <c r="C3635" s="30" t="n">
        <v>59</v>
      </c>
      <c r="D3635" s="30" t="s">
        <v>181</v>
      </c>
      <c r="E3635" s="31" t="n">
        <v>45324</v>
      </c>
      <c r="F3635" s="30" t="s">
        <v>904</v>
      </c>
      <c r="G3635" s="31" t="n">
        <v>45324</v>
      </c>
      <c r="H3635" s="30" t="s">
        <v>161</v>
      </c>
      <c r="I3635" s="30" t="s">
        <v>538</v>
      </c>
      <c r="J3635" s="30" t="s">
        <v>163</v>
      </c>
      <c r="K3635" s="30" t="s">
        <v>138</v>
      </c>
      <c r="L3635" s="30" t="n">
        <v>23</v>
      </c>
      <c r="M3635" s="30" t="n">
        <v>42</v>
      </c>
      <c r="N3635" s="30" t="s">
        <v>127</v>
      </c>
      <c r="O3635" s="30" t="s">
        <v>139</v>
      </c>
      <c r="P3635" s="30" t="s">
        <v>140</v>
      </c>
      <c r="Q3635" s="32" t="n">
        <v>2134.56</v>
      </c>
      <c r="R3635" s="30" t="s">
        <v>130</v>
      </c>
      <c r="S3635" s="30" t="s">
        <v>157</v>
      </c>
      <c r="T3635" s="30" t="n">
        <v>4</v>
      </c>
      <c r="U3635" s="30" t="n">
        <f aca="false">YEAR(E3635)</f>
        <v>2024</v>
      </c>
      <c r="V3635" s="30" t="str">
        <f aca="false">TEXT(E3635,"MMM-YYYY")</f>
        <v>Feb-2024</v>
      </c>
      <c r="W3635" s="30" t="n">
        <f aca="false">MONTH(E3635)</f>
        <v>2</v>
      </c>
      <c r="X3635" s="30" t="str">
        <f aca="false">TEXT(WEEKDAY(E3635,2),"0")&amp;" - "&amp;TEXT(E3635,"dddd")</f>
        <v>5 - Friday</v>
      </c>
      <c r="Y3635" s="30" t="str">
        <f aca="false">_xlfn.IFS(C3635&lt;18,"Child (0-17)",C3635&lt;40,"Young Adult (18-39)",C3635&lt;60,"Adult (40-59)",TRUE(),"Senior (60+)")</f>
        <v>Adult (40-59)</v>
      </c>
      <c r="Z3635" s="30" t="n">
        <f aca="false">ROUND(G3635-E3635,0)</f>
        <v>0</v>
      </c>
      <c r="AA3635" s="30" t="n">
        <f aca="false">L3635+M3635</f>
        <v>65</v>
      </c>
      <c r="AB3635" s="30" t="n">
        <f aca="false">IFERROR(ROUND(Q3635/AA3635,2),0)</f>
        <v>32.84</v>
      </c>
      <c r="AC3635" s="30" t="str">
        <f aca="false">IF(AND(K3635="Critical",N3635="No"),"URGENT - No Bed","Normal")</f>
        <v>Normal</v>
      </c>
      <c r="AD3635" s="34" t="n">
        <f aca="false">INDEX(Lookup_Tables!$B$3:$B$12,MATCH(H3635,Lookup_Tables!$A$3:$A$12,0))</f>
        <v>3600000</v>
      </c>
      <c r="AE3635" s="30" t="str">
        <f aca="false">INDEX(Lookup_Tables!$C$3:$C$12,MATCH(H3635,Lookup_Tables!$A$3:$A$12,0))</f>
        <v>Dr. Sameer Joshi</v>
      </c>
      <c r="AF3635" s="30" t="str">
        <f aca="false">IFERROR(INDEX(Lookup_Tables!$F$16:$F$45,MATCH(I3635,Lookup_Tables!$E$16:$E$45,0)),"N/A")</f>
        <v>EMP221</v>
      </c>
      <c r="AG3635" s="30" t="n">
        <f aca="false">_xlfn.IFS(R3635="Recovered",4,R3635="Referred",3,R3635="Admitted",2,R3635="Deceased",1,TRUE(),0)</f>
        <v>4</v>
      </c>
      <c r="AH3635" s="30" t="str">
        <f aca="false">IF(T3635&gt;=4,"Satisfied",IF(T3635&gt;=3,"Neutral","Needs Improvement"))</f>
        <v>Satisfied</v>
      </c>
    </row>
    <row r="3636" customFormat="false" ht="15" hidden="false" customHeight="false" outlineLevel="0" collapsed="false">
      <c r="A3636" s="27" t="s">
        <v>5900</v>
      </c>
      <c r="B3636" s="27" t="s">
        <v>897</v>
      </c>
      <c r="C3636" s="27" t="n">
        <v>45</v>
      </c>
      <c r="D3636" s="27" t="s">
        <v>181</v>
      </c>
      <c r="E3636" s="28" t="n">
        <v>45572</v>
      </c>
      <c r="F3636" s="27" t="s">
        <v>490</v>
      </c>
      <c r="G3636" s="28" t="n">
        <v>45573</v>
      </c>
      <c r="H3636" s="27" t="s">
        <v>206</v>
      </c>
      <c r="I3636" s="27" t="s">
        <v>300</v>
      </c>
      <c r="J3636" s="27" t="s">
        <v>233</v>
      </c>
      <c r="K3636" s="27" t="s">
        <v>156</v>
      </c>
      <c r="L3636" s="27" t="n">
        <v>34</v>
      </c>
      <c r="M3636" s="27" t="n">
        <v>30</v>
      </c>
      <c r="N3636" s="27" t="s">
        <v>127</v>
      </c>
      <c r="O3636" s="27" t="s">
        <v>139</v>
      </c>
      <c r="P3636" s="27" t="s">
        <v>150</v>
      </c>
      <c r="Q3636" s="29" t="n">
        <v>4300.94</v>
      </c>
      <c r="R3636" s="27" t="s">
        <v>130</v>
      </c>
      <c r="S3636" s="27" t="s">
        <v>223</v>
      </c>
      <c r="T3636" s="27" t="n">
        <v>3</v>
      </c>
      <c r="U3636" s="27" t="n">
        <f aca="false">YEAR(E3636)</f>
        <v>2024</v>
      </c>
      <c r="V3636" s="27" t="str">
        <f aca="false">TEXT(E3636,"MMM-YYYY")</f>
        <v>Oct-2024</v>
      </c>
      <c r="W3636" s="27" t="n">
        <f aca="false">MONTH(E3636)</f>
        <v>10</v>
      </c>
      <c r="X3636" s="27" t="str">
        <f aca="false">TEXT(WEEKDAY(E3636,2),"0")&amp;" - "&amp;TEXT(E3636,"dddd")</f>
        <v>1 - Monday</v>
      </c>
      <c r="Y3636" s="27" t="str">
        <f aca="false">_xlfn.IFS(C3636&lt;18,"Child (0-17)",C3636&lt;40,"Young Adult (18-39)",C3636&lt;60,"Adult (40-59)",TRUE(),"Senior (60+)")</f>
        <v>Adult (40-59)</v>
      </c>
      <c r="Z3636" s="27" t="n">
        <f aca="false">ROUND(G3636-E3636,0)</f>
        <v>1</v>
      </c>
      <c r="AA3636" s="27" t="n">
        <f aca="false">L3636+M3636</f>
        <v>64</v>
      </c>
      <c r="AB3636" s="27" t="n">
        <f aca="false">IFERROR(ROUND(Q3636/AA3636,2),0)</f>
        <v>67.2</v>
      </c>
      <c r="AC3636" s="27" t="str">
        <f aca="false">IF(AND(K3636="Critical",N3636="No"),"URGENT - No Bed","Normal")</f>
        <v>Normal</v>
      </c>
      <c r="AD3636" s="33" t="n">
        <f aca="false">INDEX(Lookup_Tables!$B$3:$B$12,MATCH(H3636,Lookup_Tables!$A$3:$A$12,0))</f>
        <v>2800000</v>
      </c>
      <c r="AE3636" s="27" t="str">
        <f aca="false">INDEX(Lookup_Tables!$C$3:$C$12,MATCH(H3636,Lookup_Tables!$A$3:$A$12,0))</f>
        <v>Dr. Suresh Nair</v>
      </c>
      <c r="AF3636" s="27" t="str">
        <f aca="false">IFERROR(INDEX(Lookup_Tables!$F$16:$F$45,MATCH(I3636,Lookup_Tables!$E$16:$E$45,0)),"N/A")</f>
        <v>EMP211</v>
      </c>
      <c r="AG3636" s="27" t="n">
        <f aca="false">_xlfn.IFS(R3636="Recovered",4,R3636="Referred",3,R3636="Admitted",2,R3636="Deceased",1,TRUE(),0)</f>
        <v>4</v>
      </c>
      <c r="AH3636" s="27" t="str">
        <f aca="false">IF(T3636&gt;=4,"Satisfied",IF(T3636&gt;=3,"Neutral","Needs Improvement"))</f>
        <v>Neutral</v>
      </c>
    </row>
    <row r="3637" customFormat="false" ht="15" hidden="false" customHeight="false" outlineLevel="0" collapsed="false">
      <c r="A3637" s="30" t="s">
        <v>1331</v>
      </c>
      <c r="B3637" s="30" t="s">
        <v>302</v>
      </c>
      <c r="C3637" s="30" t="n">
        <v>7</v>
      </c>
      <c r="D3637" s="30" t="s">
        <v>121</v>
      </c>
      <c r="E3637" s="31" t="n">
        <v>45480</v>
      </c>
      <c r="F3637" s="30" t="s">
        <v>1332</v>
      </c>
      <c r="G3637" s="31" t="n">
        <v>45481</v>
      </c>
      <c r="H3637" s="30" t="s">
        <v>242</v>
      </c>
      <c r="I3637" s="30" t="s">
        <v>466</v>
      </c>
      <c r="J3637" s="30" t="s">
        <v>316</v>
      </c>
      <c r="K3637" s="30" t="s">
        <v>138</v>
      </c>
      <c r="L3637" s="30" t="n">
        <v>48</v>
      </c>
      <c r="M3637" s="30" t="n">
        <v>20</v>
      </c>
      <c r="N3637" s="30" t="s">
        <v>127</v>
      </c>
      <c r="O3637" s="30" t="s">
        <v>128</v>
      </c>
      <c r="P3637" s="30" t="s">
        <v>140</v>
      </c>
      <c r="Q3637" s="32" t="n">
        <v>1841.11</v>
      </c>
      <c r="R3637" s="30" t="s">
        <v>130</v>
      </c>
      <c r="S3637" s="30" t="s">
        <v>197</v>
      </c>
      <c r="T3637" s="30" t="n">
        <v>4</v>
      </c>
      <c r="U3637" s="30" t="n">
        <f aca="false">YEAR(E3637)</f>
        <v>2024</v>
      </c>
      <c r="V3637" s="30" t="str">
        <f aca="false">TEXT(E3637,"MMM-YYYY")</f>
        <v>Jul-2024</v>
      </c>
      <c r="W3637" s="30" t="n">
        <f aca="false">MONTH(E3637)</f>
        <v>7</v>
      </c>
      <c r="X3637" s="30" t="str">
        <f aca="false">TEXT(WEEKDAY(E3637,2),"0")&amp;" - "&amp;TEXT(E3637,"dddd")</f>
        <v>7 - Sunday</v>
      </c>
      <c r="Y3637" s="30" t="str">
        <f aca="false">_xlfn.IFS(C3637&lt;18,"Child (0-17)",C3637&lt;40,"Young Adult (18-39)",C3637&lt;60,"Adult (40-59)",TRUE(),"Senior (60+)")</f>
        <v>Child (0-17)</v>
      </c>
      <c r="Z3637" s="30" t="n">
        <f aca="false">ROUND(G3637-E3637,0)</f>
        <v>1</v>
      </c>
      <c r="AA3637" s="30" t="n">
        <f aca="false">L3637+M3637</f>
        <v>68</v>
      </c>
      <c r="AB3637" s="30" t="n">
        <f aca="false">IFERROR(ROUND(Q3637/AA3637,2),0)</f>
        <v>27.08</v>
      </c>
      <c r="AC3637" s="30" t="str">
        <f aca="false">IF(AND(K3637="Critical",N3637="No"),"URGENT - No Bed","Normal")</f>
        <v>Normal</v>
      </c>
      <c r="AD3637" s="34" t="n">
        <f aca="false">INDEX(Lookup_Tables!$B$3:$B$12,MATCH(H3637,Lookup_Tables!$A$3:$A$12,0))</f>
        <v>3000000</v>
      </c>
      <c r="AE3637" s="30" t="str">
        <f aca="false">INDEX(Lookup_Tables!$C$3:$C$12,MATCH(H3637,Lookup_Tables!$A$3:$A$12,0))</f>
        <v>Dr. Pooja Iyer</v>
      </c>
      <c r="AF3637" s="30" t="str">
        <f aca="false">IFERROR(INDEX(Lookup_Tables!$F$16:$F$45,MATCH(I3637,Lookup_Tables!$E$16:$E$45,0)),"N/A")</f>
        <v>EMP212</v>
      </c>
      <c r="AG3637" s="30" t="n">
        <f aca="false">_xlfn.IFS(R3637="Recovered",4,R3637="Referred",3,R3637="Admitted",2,R3637="Deceased",1,TRUE(),0)</f>
        <v>4</v>
      </c>
      <c r="AH3637" s="30" t="str">
        <f aca="false">IF(T3637&gt;=4,"Satisfied",IF(T3637&gt;=3,"Neutral","Needs Improvement"))</f>
        <v>Satisfied</v>
      </c>
    </row>
    <row r="3638" customFormat="false" ht="15" hidden="false" customHeight="false" outlineLevel="0" collapsed="false">
      <c r="A3638" s="27" t="s">
        <v>6541</v>
      </c>
      <c r="B3638" s="27" t="s">
        <v>2771</v>
      </c>
      <c r="C3638" s="27" t="n">
        <v>60</v>
      </c>
      <c r="D3638" s="27" t="s">
        <v>181</v>
      </c>
      <c r="E3638" s="28" t="n">
        <v>45312</v>
      </c>
      <c r="F3638" s="27" t="s">
        <v>893</v>
      </c>
      <c r="G3638" s="28" t="n">
        <v>45312</v>
      </c>
      <c r="H3638" s="27" t="s">
        <v>236</v>
      </c>
      <c r="I3638" s="27" t="s">
        <v>266</v>
      </c>
      <c r="J3638" s="27" t="s">
        <v>287</v>
      </c>
      <c r="K3638" s="27" t="s">
        <v>156</v>
      </c>
      <c r="L3638" s="27" t="n">
        <v>24</v>
      </c>
      <c r="M3638" s="27" t="n">
        <v>54</v>
      </c>
      <c r="N3638" s="27" t="s">
        <v>127</v>
      </c>
      <c r="O3638" s="27" t="s">
        <v>171</v>
      </c>
      <c r="P3638" s="27" t="s">
        <v>150</v>
      </c>
      <c r="Q3638" s="29" t="n">
        <v>4127.57</v>
      </c>
      <c r="R3638" s="27" t="s">
        <v>130</v>
      </c>
      <c r="S3638" s="27" t="s">
        <v>197</v>
      </c>
      <c r="T3638" s="27" t="n">
        <v>4</v>
      </c>
      <c r="U3638" s="27" t="n">
        <f aca="false">YEAR(E3638)</f>
        <v>2024</v>
      </c>
      <c r="V3638" s="27" t="str">
        <f aca="false">TEXT(E3638,"MMM-YYYY")</f>
        <v>Jan-2024</v>
      </c>
      <c r="W3638" s="27" t="n">
        <f aca="false">MONTH(E3638)</f>
        <v>1</v>
      </c>
      <c r="X3638" s="27" t="str">
        <f aca="false">TEXT(WEEKDAY(E3638,2),"0")&amp;" - "&amp;TEXT(E3638,"dddd")</f>
        <v>7 - Sunday</v>
      </c>
      <c r="Y3638" s="27" t="str">
        <f aca="false">_xlfn.IFS(C3638&lt;18,"Child (0-17)",C3638&lt;40,"Young Adult (18-39)",C3638&lt;60,"Adult (40-59)",TRUE(),"Senior (60+)")</f>
        <v>Senior (60+)</v>
      </c>
      <c r="Z3638" s="27" t="n">
        <f aca="false">ROUND(G3638-E3638,0)</f>
        <v>0</v>
      </c>
      <c r="AA3638" s="27" t="n">
        <f aca="false">L3638+M3638</f>
        <v>78</v>
      </c>
      <c r="AB3638" s="27" t="n">
        <f aca="false">IFERROR(ROUND(Q3638/AA3638,2),0)</f>
        <v>52.92</v>
      </c>
      <c r="AC3638" s="27" t="str">
        <f aca="false">IF(AND(K3638="Critical",N3638="No"),"URGENT - No Bed","Normal")</f>
        <v>Normal</v>
      </c>
      <c r="AD3638" s="33" t="n">
        <f aca="false">INDEX(Lookup_Tables!$B$3:$B$12,MATCH(H3638,Lookup_Tables!$A$3:$A$12,0))</f>
        <v>3900000</v>
      </c>
      <c r="AE3638" s="27" t="str">
        <f aca="false">INDEX(Lookup_Tables!$C$3:$C$12,MATCH(H3638,Lookup_Tables!$A$3:$A$12,0))</f>
        <v>Dr. Rina Mehta</v>
      </c>
      <c r="AF3638" s="27" t="str">
        <f aca="false">IFERROR(INDEX(Lookup_Tables!$F$16:$F$45,MATCH(I3638,Lookup_Tables!$E$16:$E$45,0)),"N/A")</f>
        <v>EMP217</v>
      </c>
      <c r="AG3638" s="27" t="n">
        <f aca="false">_xlfn.IFS(R3638="Recovered",4,R3638="Referred",3,R3638="Admitted",2,R3638="Deceased",1,TRUE(),0)</f>
        <v>4</v>
      </c>
      <c r="AH3638" s="27" t="str">
        <f aca="false">IF(T3638&gt;=4,"Satisfied",IF(T3638&gt;=3,"Neutral","Needs Improvement"))</f>
        <v>Satisfied</v>
      </c>
    </row>
    <row r="3639" customFormat="false" ht="15" hidden="false" customHeight="false" outlineLevel="0" collapsed="false">
      <c r="A3639" s="30" t="s">
        <v>3496</v>
      </c>
      <c r="B3639" s="30" t="s">
        <v>3497</v>
      </c>
      <c r="C3639" s="30" t="n">
        <v>70</v>
      </c>
      <c r="D3639" s="30" t="s">
        <v>121</v>
      </c>
      <c r="E3639" s="31" t="n">
        <v>45401</v>
      </c>
      <c r="F3639" s="30" t="s">
        <v>904</v>
      </c>
      <c r="G3639" s="31" t="n">
        <v>45402</v>
      </c>
      <c r="H3639" s="30" t="s">
        <v>146</v>
      </c>
      <c r="I3639" s="30" t="s">
        <v>309</v>
      </c>
      <c r="J3639" s="30" t="s">
        <v>222</v>
      </c>
      <c r="K3639" s="30" t="s">
        <v>138</v>
      </c>
      <c r="L3639" s="30" t="n">
        <v>31</v>
      </c>
      <c r="M3639" s="30" t="n">
        <v>27</v>
      </c>
      <c r="N3639" s="30" t="s">
        <v>127</v>
      </c>
      <c r="O3639" s="30" t="s">
        <v>139</v>
      </c>
      <c r="P3639" s="30" t="s">
        <v>140</v>
      </c>
      <c r="Q3639" s="32" t="n">
        <v>1906.96</v>
      </c>
      <c r="R3639" s="30" t="s">
        <v>130</v>
      </c>
      <c r="S3639" s="30" t="s">
        <v>178</v>
      </c>
      <c r="T3639" s="30" t="n">
        <v>3</v>
      </c>
      <c r="U3639" s="30" t="n">
        <f aca="false">YEAR(E3639)</f>
        <v>2024</v>
      </c>
      <c r="V3639" s="30" t="str">
        <f aca="false">TEXT(E3639,"MMM-YYYY")</f>
        <v>Apr-2024</v>
      </c>
      <c r="W3639" s="30" t="n">
        <f aca="false">MONTH(E3639)</f>
        <v>4</v>
      </c>
      <c r="X3639" s="30" t="str">
        <f aca="false">TEXT(WEEKDAY(E3639,2),"0")&amp;" - "&amp;TEXT(E3639,"dddd")</f>
        <v>5 - Friday</v>
      </c>
      <c r="Y3639" s="30" t="str">
        <f aca="false">_xlfn.IFS(C3639&lt;18,"Child (0-17)",C3639&lt;40,"Young Adult (18-39)",C3639&lt;60,"Adult (40-59)",TRUE(),"Senior (60+)")</f>
        <v>Senior (60+)</v>
      </c>
      <c r="Z3639" s="30" t="n">
        <f aca="false">ROUND(G3639-E3639,0)</f>
        <v>1</v>
      </c>
      <c r="AA3639" s="30" t="n">
        <f aca="false">L3639+M3639</f>
        <v>58</v>
      </c>
      <c r="AB3639" s="30" t="n">
        <f aca="false">IFERROR(ROUND(Q3639/AA3639,2),0)</f>
        <v>32.88</v>
      </c>
      <c r="AC3639" s="30" t="str">
        <f aca="false">IF(AND(K3639="Critical",N3639="No"),"URGENT - No Bed","Normal")</f>
        <v>Normal</v>
      </c>
      <c r="AD3639" s="34" t="n">
        <f aca="false">INDEX(Lookup_Tables!$B$3:$B$12,MATCH(H3639,Lookup_Tables!$A$3:$A$12,0))</f>
        <v>2700000</v>
      </c>
      <c r="AE3639" s="30" t="str">
        <f aca="false">INDEX(Lookup_Tables!$C$3:$C$12,MATCH(H3639,Lookup_Tables!$A$3:$A$12,0))</f>
        <v>Dr. Vikram Singh</v>
      </c>
      <c r="AF3639" s="30" t="str">
        <f aca="false">IFERROR(INDEX(Lookup_Tables!$F$16:$F$45,MATCH(I3639,Lookup_Tables!$E$16:$E$45,0)),"N/A")</f>
        <v>EMP228</v>
      </c>
      <c r="AG3639" s="30" t="n">
        <f aca="false">_xlfn.IFS(R3639="Recovered",4,R3639="Referred",3,R3639="Admitted",2,R3639="Deceased",1,TRUE(),0)</f>
        <v>4</v>
      </c>
      <c r="AH3639" s="30" t="str">
        <f aca="false">IF(T3639&gt;=4,"Satisfied",IF(T3639&gt;=3,"Neutral","Needs Improvement"))</f>
        <v>Neutral</v>
      </c>
    </row>
    <row r="3640" customFormat="false" ht="15" hidden="false" customHeight="false" outlineLevel="0" collapsed="false">
      <c r="A3640" s="27" t="s">
        <v>3752</v>
      </c>
      <c r="B3640" s="27" t="s">
        <v>3753</v>
      </c>
      <c r="C3640" s="27" t="n">
        <v>20</v>
      </c>
      <c r="D3640" s="27" t="s">
        <v>181</v>
      </c>
      <c r="E3640" s="28" t="n">
        <v>45308</v>
      </c>
      <c r="F3640" s="27" t="s">
        <v>1579</v>
      </c>
      <c r="G3640" s="28" t="n">
        <v>45310</v>
      </c>
      <c r="H3640" s="27" t="s">
        <v>135</v>
      </c>
      <c r="I3640" s="27" t="s">
        <v>136</v>
      </c>
      <c r="J3640" s="27" t="s">
        <v>252</v>
      </c>
      <c r="K3640" s="27" t="s">
        <v>156</v>
      </c>
      <c r="L3640" s="27" t="n">
        <v>29</v>
      </c>
      <c r="M3640" s="27" t="n">
        <v>37</v>
      </c>
      <c r="N3640" s="27" t="s">
        <v>186</v>
      </c>
      <c r="O3640" s="27" t="s">
        <v>139</v>
      </c>
      <c r="P3640" s="27" t="s">
        <v>129</v>
      </c>
      <c r="Q3640" s="29" t="n">
        <v>3257.16</v>
      </c>
      <c r="R3640" s="27" t="s">
        <v>130</v>
      </c>
      <c r="S3640" s="27" t="s">
        <v>192</v>
      </c>
      <c r="T3640" s="27" t="n">
        <v>4</v>
      </c>
      <c r="U3640" s="27" t="n">
        <f aca="false">YEAR(E3640)</f>
        <v>2024</v>
      </c>
      <c r="V3640" s="27" t="str">
        <f aca="false">TEXT(E3640,"MMM-YYYY")</f>
        <v>Jan-2024</v>
      </c>
      <c r="W3640" s="27" t="n">
        <f aca="false">MONTH(E3640)</f>
        <v>1</v>
      </c>
      <c r="X3640" s="27" t="str">
        <f aca="false">TEXT(WEEKDAY(E3640,2),"0")&amp;" - "&amp;TEXT(E3640,"dddd")</f>
        <v>3 - Wednesday</v>
      </c>
      <c r="Y3640" s="27" t="str">
        <f aca="false">_xlfn.IFS(C3640&lt;18,"Child (0-17)",C3640&lt;40,"Young Adult (18-39)",C3640&lt;60,"Adult (40-59)",TRUE(),"Senior (60+)")</f>
        <v>Young Adult (18-39)</v>
      </c>
      <c r="Z3640" s="27" t="n">
        <f aca="false">ROUND(G3640-E3640,0)</f>
        <v>2</v>
      </c>
      <c r="AA3640" s="27" t="n">
        <f aca="false">L3640+M3640</f>
        <v>66</v>
      </c>
      <c r="AB3640" s="27" t="n">
        <f aca="false">IFERROR(ROUND(Q3640/AA3640,2),0)</f>
        <v>49.35</v>
      </c>
      <c r="AC3640" s="27" t="str">
        <f aca="false">IF(AND(K3640="Critical",N3640="No"),"URGENT - No Bed","Normal")</f>
        <v>Normal</v>
      </c>
      <c r="AD3640" s="33" t="n">
        <f aca="false">INDEX(Lookup_Tables!$B$3:$B$12,MATCH(H3640,Lookup_Tables!$A$3:$A$12,0))</f>
        <v>4600000</v>
      </c>
      <c r="AE3640" s="27" t="str">
        <f aca="false">INDEX(Lookup_Tables!$C$3:$C$12,MATCH(H3640,Lookup_Tables!$A$3:$A$12,0))</f>
        <v>Dr. Farhan Khan</v>
      </c>
      <c r="AF3640" s="27" t="str">
        <f aca="false">IFERROR(INDEX(Lookup_Tables!$F$16:$F$45,MATCH(I3640,Lookup_Tables!$E$16:$E$45,0)),"N/A")</f>
        <v>EMP206</v>
      </c>
      <c r="AG3640" s="27" t="n">
        <f aca="false">_xlfn.IFS(R3640="Recovered",4,R3640="Referred",3,R3640="Admitted",2,R3640="Deceased",1,TRUE(),0)</f>
        <v>4</v>
      </c>
      <c r="AH3640" s="27" t="str">
        <f aca="false">IF(T3640&gt;=4,"Satisfied",IF(T3640&gt;=3,"Neutral","Needs Improvement"))</f>
        <v>Satisfied</v>
      </c>
    </row>
    <row r="3641" customFormat="false" ht="15" hidden="false" customHeight="false" outlineLevel="0" collapsed="false">
      <c r="A3641" s="30" t="s">
        <v>3780</v>
      </c>
      <c r="B3641" s="30" t="s">
        <v>802</v>
      </c>
      <c r="C3641" s="30" t="n">
        <v>40</v>
      </c>
      <c r="D3641" s="30" t="s">
        <v>181</v>
      </c>
      <c r="E3641" s="31" t="n">
        <v>45553</v>
      </c>
      <c r="F3641" s="30" t="s">
        <v>497</v>
      </c>
      <c r="G3641" s="31" t="n">
        <v>45555</v>
      </c>
      <c r="H3641" s="30" t="s">
        <v>217</v>
      </c>
      <c r="I3641" s="30" t="s">
        <v>282</v>
      </c>
      <c r="J3641" s="30" t="s">
        <v>294</v>
      </c>
      <c r="K3641" s="30" t="s">
        <v>156</v>
      </c>
      <c r="L3641" s="30" t="n">
        <v>21</v>
      </c>
      <c r="M3641" s="30" t="n">
        <v>90</v>
      </c>
      <c r="N3641" s="30" t="s">
        <v>127</v>
      </c>
      <c r="O3641" s="30" t="s">
        <v>139</v>
      </c>
      <c r="P3641" s="30" t="s">
        <v>140</v>
      </c>
      <c r="Q3641" s="32" t="n">
        <v>3669.22</v>
      </c>
      <c r="R3641" s="30" t="s">
        <v>130</v>
      </c>
      <c r="S3641" s="30" t="s">
        <v>192</v>
      </c>
      <c r="T3641" s="30" t="n">
        <v>5</v>
      </c>
      <c r="U3641" s="30" t="n">
        <f aca="false">YEAR(E3641)</f>
        <v>2024</v>
      </c>
      <c r="V3641" s="30" t="str">
        <f aca="false">TEXT(E3641,"MMM-YYYY")</f>
        <v>Sep-2024</v>
      </c>
      <c r="W3641" s="30" t="n">
        <f aca="false">MONTH(E3641)</f>
        <v>9</v>
      </c>
      <c r="X3641" s="30" t="str">
        <f aca="false">TEXT(WEEKDAY(E3641,2),"0")&amp;" - "&amp;TEXT(E3641,"dddd")</f>
        <v>3 - Wednesday</v>
      </c>
      <c r="Y3641" s="30" t="str">
        <f aca="false">_xlfn.IFS(C3641&lt;18,"Child (0-17)",C3641&lt;40,"Young Adult (18-39)",C3641&lt;60,"Adult (40-59)",TRUE(),"Senior (60+)")</f>
        <v>Adult (40-59)</v>
      </c>
      <c r="Z3641" s="30" t="n">
        <f aca="false">ROUND(G3641-E3641,0)</f>
        <v>2</v>
      </c>
      <c r="AA3641" s="30" t="n">
        <f aca="false">L3641+M3641</f>
        <v>111</v>
      </c>
      <c r="AB3641" s="30" t="n">
        <f aca="false">IFERROR(ROUND(Q3641/AA3641,2),0)</f>
        <v>33.06</v>
      </c>
      <c r="AC3641" s="30" t="str">
        <f aca="false">IF(AND(K3641="Critical",N3641="No"),"URGENT - No Bed","Normal")</f>
        <v>Normal</v>
      </c>
      <c r="AD3641" s="34" t="n">
        <f aca="false">INDEX(Lookup_Tables!$B$3:$B$12,MATCH(H3641,Lookup_Tables!$A$3:$A$12,0))</f>
        <v>4200000</v>
      </c>
      <c r="AE3641" s="30" t="str">
        <f aca="false">INDEX(Lookup_Tables!$C$3:$C$12,MATCH(H3641,Lookup_Tables!$A$3:$A$12,0))</f>
        <v>Dr. Anil Kapoor</v>
      </c>
      <c r="AF3641" s="30" t="str">
        <f aca="false">IFERROR(INDEX(Lookup_Tables!$F$16:$F$45,MATCH(I3641,Lookup_Tables!$E$16:$E$45,0)),"N/A")</f>
        <v>EMP200</v>
      </c>
      <c r="AG3641" s="30" t="n">
        <f aca="false">_xlfn.IFS(R3641="Recovered",4,R3641="Referred",3,R3641="Admitted",2,R3641="Deceased",1,TRUE(),0)</f>
        <v>4</v>
      </c>
      <c r="AH3641" s="30" t="str">
        <f aca="false">IF(T3641&gt;=4,"Satisfied",IF(T3641&gt;=3,"Neutral","Needs Improvement"))</f>
        <v>Satisfied</v>
      </c>
    </row>
    <row r="3642" customFormat="false" ht="15" hidden="false" customHeight="false" outlineLevel="0" collapsed="false">
      <c r="A3642" s="27" t="s">
        <v>6353</v>
      </c>
      <c r="B3642" s="27" t="s">
        <v>2356</v>
      </c>
      <c r="C3642" s="27" t="n">
        <v>26</v>
      </c>
      <c r="D3642" s="27" t="s">
        <v>181</v>
      </c>
      <c r="E3642" s="28" t="n">
        <v>45426</v>
      </c>
      <c r="F3642" s="27" t="s">
        <v>1073</v>
      </c>
      <c r="G3642" s="28" t="n">
        <v>45426</v>
      </c>
      <c r="H3642" s="27" t="s">
        <v>242</v>
      </c>
      <c r="I3642" s="27" t="s">
        <v>315</v>
      </c>
      <c r="J3642" s="27" t="s">
        <v>422</v>
      </c>
      <c r="K3642" s="27" t="s">
        <v>156</v>
      </c>
      <c r="L3642" s="27" t="n">
        <v>55</v>
      </c>
      <c r="M3642" s="27" t="n">
        <v>41</v>
      </c>
      <c r="N3642" s="27" t="s">
        <v>127</v>
      </c>
      <c r="O3642" s="27" t="s">
        <v>128</v>
      </c>
      <c r="P3642" s="27" t="s">
        <v>129</v>
      </c>
      <c r="Q3642" s="29" t="n">
        <v>4268.89</v>
      </c>
      <c r="R3642" s="27" t="s">
        <v>130</v>
      </c>
      <c r="S3642" s="27" t="s">
        <v>223</v>
      </c>
      <c r="T3642" s="27" t="n">
        <v>5</v>
      </c>
      <c r="U3642" s="27" t="n">
        <f aca="false">YEAR(E3642)</f>
        <v>2024</v>
      </c>
      <c r="V3642" s="27" t="str">
        <f aca="false">TEXT(E3642,"MMM-YYYY")</f>
        <v>May-2024</v>
      </c>
      <c r="W3642" s="27" t="n">
        <f aca="false">MONTH(E3642)</f>
        <v>5</v>
      </c>
      <c r="X3642" s="27" t="str">
        <f aca="false">TEXT(WEEKDAY(E3642,2),"0")&amp;" - "&amp;TEXT(E3642,"dddd")</f>
        <v>2 - Tuesday</v>
      </c>
      <c r="Y3642" s="27" t="str">
        <f aca="false">_xlfn.IFS(C3642&lt;18,"Child (0-17)",C3642&lt;40,"Young Adult (18-39)",C3642&lt;60,"Adult (40-59)",TRUE(),"Senior (60+)")</f>
        <v>Young Adult (18-39)</v>
      </c>
      <c r="Z3642" s="27" t="n">
        <f aca="false">ROUND(G3642-E3642,0)</f>
        <v>0</v>
      </c>
      <c r="AA3642" s="27" t="n">
        <f aca="false">L3642+M3642</f>
        <v>96</v>
      </c>
      <c r="AB3642" s="27" t="n">
        <f aca="false">IFERROR(ROUND(Q3642/AA3642,2),0)</f>
        <v>44.47</v>
      </c>
      <c r="AC3642" s="27" t="str">
        <f aca="false">IF(AND(K3642="Critical",N3642="No"),"URGENT - No Bed","Normal")</f>
        <v>Normal</v>
      </c>
      <c r="AD3642" s="33" t="n">
        <f aca="false">INDEX(Lookup_Tables!$B$3:$B$12,MATCH(H3642,Lookup_Tables!$A$3:$A$12,0))</f>
        <v>3000000</v>
      </c>
      <c r="AE3642" s="27" t="str">
        <f aca="false">INDEX(Lookup_Tables!$C$3:$C$12,MATCH(H3642,Lookup_Tables!$A$3:$A$12,0))</f>
        <v>Dr. Pooja Iyer</v>
      </c>
      <c r="AF3642" s="27" t="str">
        <f aca="false">IFERROR(INDEX(Lookup_Tables!$F$16:$F$45,MATCH(I3642,Lookup_Tables!$E$16:$E$45,0)),"N/A")</f>
        <v>EMP213</v>
      </c>
      <c r="AG3642" s="27" t="n">
        <f aca="false">_xlfn.IFS(R3642="Recovered",4,R3642="Referred",3,R3642="Admitted",2,R3642="Deceased",1,TRUE(),0)</f>
        <v>4</v>
      </c>
      <c r="AH3642" s="27" t="str">
        <f aca="false">IF(T3642&gt;=4,"Satisfied",IF(T3642&gt;=3,"Neutral","Needs Improvement"))</f>
        <v>Satisfied</v>
      </c>
    </row>
    <row r="3643" customFormat="false" ht="15" hidden="false" customHeight="false" outlineLevel="0" collapsed="false">
      <c r="A3643" s="30" t="s">
        <v>4295</v>
      </c>
      <c r="B3643" s="30" t="s">
        <v>4296</v>
      </c>
      <c r="C3643" s="30" t="n">
        <v>81</v>
      </c>
      <c r="D3643" s="30" t="s">
        <v>181</v>
      </c>
      <c r="E3643" s="31" t="n">
        <v>45388</v>
      </c>
      <c r="F3643" s="30" t="s">
        <v>329</v>
      </c>
      <c r="G3643" s="31" t="n">
        <v>45389</v>
      </c>
      <c r="H3643" s="30" t="s">
        <v>161</v>
      </c>
      <c r="I3643" s="30" t="s">
        <v>538</v>
      </c>
      <c r="J3643" s="30" t="s">
        <v>385</v>
      </c>
      <c r="K3643" s="30" t="s">
        <v>138</v>
      </c>
      <c r="L3643" s="30" t="n">
        <v>35</v>
      </c>
      <c r="M3643" s="30" t="n">
        <v>24</v>
      </c>
      <c r="N3643" s="30" t="s">
        <v>127</v>
      </c>
      <c r="O3643" s="30" t="s">
        <v>171</v>
      </c>
      <c r="P3643" s="30" t="s">
        <v>187</v>
      </c>
      <c r="Q3643" s="32" t="n">
        <v>2076.7</v>
      </c>
      <c r="R3643" s="30" t="s">
        <v>130</v>
      </c>
      <c r="S3643" s="30" t="s">
        <v>151</v>
      </c>
      <c r="T3643" s="30" t="n">
        <v>4</v>
      </c>
      <c r="U3643" s="30" t="n">
        <f aca="false">YEAR(E3643)</f>
        <v>2024</v>
      </c>
      <c r="V3643" s="30" t="str">
        <f aca="false">TEXT(E3643,"MMM-YYYY")</f>
        <v>Apr-2024</v>
      </c>
      <c r="W3643" s="30" t="n">
        <f aca="false">MONTH(E3643)</f>
        <v>4</v>
      </c>
      <c r="X3643" s="30" t="str">
        <f aca="false">TEXT(WEEKDAY(E3643,2),"0")&amp;" - "&amp;TEXT(E3643,"dddd")</f>
        <v>6 - Saturday</v>
      </c>
      <c r="Y3643" s="30" t="str">
        <f aca="false">_xlfn.IFS(C3643&lt;18,"Child (0-17)",C3643&lt;40,"Young Adult (18-39)",C3643&lt;60,"Adult (40-59)",TRUE(),"Senior (60+)")</f>
        <v>Senior (60+)</v>
      </c>
      <c r="Z3643" s="30" t="n">
        <f aca="false">ROUND(G3643-E3643,0)</f>
        <v>1</v>
      </c>
      <c r="AA3643" s="30" t="n">
        <f aca="false">L3643+M3643</f>
        <v>59</v>
      </c>
      <c r="AB3643" s="30" t="n">
        <f aca="false">IFERROR(ROUND(Q3643/AA3643,2),0)</f>
        <v>35.2</v>
      </c>
      <c r="AC3643" s="30" t="str">
        <f aca="false">IF(AND(K3643="Critical",N3643="No"),"URGENT - No Bed","Normal")</f>
        <v>Normal</v>
      </c>
      <c r="AD3643" s="34" t="n">
        <f aca="false">INDEX(Lookup_Tables!$B$3:$B$12,MATCH(H3643,Lookup_Tables!$A$3:$A$12,0))</f>
        <v>3600000</v>
      </c>
      <c r="AE3643" s="30" t="str">
        <f aca="false">INDEX(Lookup_Tables!$C$3:$C$12,MATCH(H3643,Lookup_Tables!$A$3:$A$12,0))</f>
        <v>Dr. Sameer Joshi</v>
      </c>
      <c r="AF3643" s="30" t="str">
        <f aca="false">IFERROR(INDEX(Lookup_Tables!$F$16:$F$45,MATCH(I3643,Lookup_Tables!$E$16:$E$45,0)),"N/A")</f>
        <v>EMP221</v>
      </c>
      <c r="AG3643" s="30" t="n">
        <f aca="false">_xlfn.IFS(R3643="Recovered",4,R3643="Referred",3,R3643="Admitted",2,R3643="Deceased",1,TRUE(),0)</f>
        <v>4</v>
      </c>
      <c r="AH3643" s="30" t="str">
        <f aca="false">IF(T3643&gt;=4,"Satisfied",IF(T3643&gt;=3,"Neutral","Needs Improvement"))</f>
        <v>Satisfied</v>
      </c>
    </row>
    <row r="3644" customFormat="false" ht="15" hidden="false" customHeight="false" outlineLevel="0" collapsed="false">
      <c r="A3644" s="27" t="s">
        <v>1596</v>
      </c>
      <c r="B3644" s="27" t="s">
        <v>742</v>
      </c>
      <c r="C3644" s="27" t="n">
        <v>66</v>
      </c>
      <c r="D3644" s="27" t="s">
        <v>181</v>
      </c>
      <c r="E3644" s="28" t="n">
        <v>45468</v>
      </c>
      <c r="F3644" s="27" t="s">
        <v>1579</v>
      </c>
      <c r="G3644" s="28" t="n">
        <v>45468</v>
      </c>
      <c r="H3644" s="27" t="s">
        <v>161</v>
      </c>
      <c r="I3644" s="27" t="s">
        <v>538</v>
      </c>
      <c r="J3644" s="27" t="s">
        <v>258</v>
      </c>
      <c r="K3644" s="27" t="s">
        <v>138</v>
      </c>
      <c r="L3644" s="27" t="n">
        <v>34</v>
      </c>
      <c r="M3644" s="27" t="n">
        <v>40</v>
      </c>
      <c r="N3644" s="27" t="s">
        <v>127</v>
      </c>
      <c r="O3644" s="27" t="s">
        <v>149</v>
      </c>
      <c r="P3644" s="27" t="s">
        <v>187</v>
      </c>
      <c r="Q3644" s="29" t="n">
        <v>1952.56</v>
      </c>
      <c r="R3644" s="27" t="s">
        <v>172</v>
      </c>
      <c r="S3644" s="27" t="s">
        <v>178</v>
      </c>
      <c r="T3644" s="27" t="n">
        <v>2</v>
      </c>
      <c r="U3644" s="27" t="n">
        <f aca="false">YEAR(E3644)</f>
        <v>2024</v>
      </c>
      <c r="V3644" s="27" t="str">
        <f aca="false">TEXT(E3644,"MMM-YYYY")</f>
        <v>Jun-2024</v>
      </c>
      <c r="W3644" s="27" t="n">
        <f aca="false">MONTH(E3644)</f>
        <v>6</v>
      </c>
      <c r="X3644" s="27" t="str">
        <f aca="false">TEXT(WEEKDAY(E3644,2),"0")&amp;" - "&amp;TEXT(E3644,"dddd")</f>
        <v>2 - Tuesday</v>
      </c>
      <c r="Y3644" s="27" t="str">
        <f aca="false">_xlfn.IFS(C3644&lt;18,"Child (0-17)",C3644&lt;40,"Young Adult (18-39)",C3644&lt;60,"Adult (40-59)",TRUE(),"Senior (60+)")</f>
        <v>Senior (60+)</v>
      </c>
      <c r="Z3644" s="27" t="n">
        <f aca="false">ROUND(G3644-E3644,0)</f>
        <v>0</v>
      </c>
      <c r="AA3644" s="27" t="n">
        <f aca="false">L3644+M3644</f>
        <v>74</v>
      </c>
      <c r="AB3644" s="27" t="n">
        <f aca="false">IFERROR(ROUND(Q3644/AA3644,2),0)</f>
        <v>26.39</v>
      </c>
      <c r="AC3644" s="27" t="str">
        <f aca="false">IF(AND(K3644="Critical",N3644="No"),"URGENT - No Bed","Normal")</f>
        <v>Normal</v>
      </c>
      <c r="AD3644" s="33" t="n">
        <f aca="false">INDEX(Lookup_Tables!$B$3:$B$12,MATCH(H3644,Lookup_Tables!$A$3:$A$12,0))</f>
        <v>3600000</v>
      </c>
      <c r="AE3644" s="27" t="str">
        <f aca="false">INDEX(Lookup_Tables!$C$3:$C$12,MATCH(H3644,Lookup_Tables!$A$3:$A$12,0))</f>
        <v>Dr. Sameer Joshi</v>
      </c>
      <c r="AF3644" s="27" t="str">
        <f aca="false">IFERROR(INDEX(Lookup_Tables!$F$16:$F$45,MATCH(I3644,Lookup_Tables!$E$16:$E$45,0)),"N/A")</f>
        <v>EMP221</v>
      </c>
      <c r="AG3644" s="27" t="n">
        <f aca="false">_xlfn.IFS(R3644="Recovered",4,R3644="Referred",3,R3644="Admitted",2,R3644="Deceased",1,TRUE(),0)</f>
        <v>2</v>
      </c>
      <c r="AH3644" s="27" t="str">
        <f aca="false">IF(T3644&gt;=4,"Satisfied",IF(T3644&gt;=3,"Neutral","Needs Improvement"))</f>
        <v>Needs Improvement</v>
      </c>
    </row>
    <row r="3645" customFormat="false" ht="15" hidden="false" customHeight="false" outlineLevel="0" collapsed="false">
      <c r="A3645" s="30" t="s">
        <v>3472</v>
      </c>
      <c r="B3645" s="30" t="s">
        <v>3473</v>
      </c>
      <c r="C3645" s="30" t="n">
        <v>63</v>
      </c>
      <c r="D3645" s="30" t="s">
        <v>121</v>
      </c>
      <c r="E3645" s="31" t="n">
        <v>45449</v>
      </c>
      <c r="F3645" s="30" t="s">
        <v>2588</v>
      </c>
      <c r="G3645" s="31" t="n">
        <v>45453</v>
      </c>
      <c r="H3645" s="30" t="s">
        <v>161</v>
      </c>
      <c r="I3645" s="30" t="s">
        <v>162</v>
      </c>
      <c r="J3645" s="30" t="s">
        <v>163</v>
      </c>
      <c r="K3645" s="30" t="s">
        <v>202</v>
      </c>
      <c r="L3645" s="30" t="n">
        <v>14</v>
      </c>
      <c r="M3645" s="30" t="n">
        <v>75</v>
      </c>
      <c r="N3645" s="30" t="s">
        <v>186</v>
      </c>
      <c r="O3645" s="30" t="s">
        <v>139</v>
      </c>
      <c r="P3645" s="30" t="s">
        <v>150</v>
      </c>
      <c r="Q3645" s="32" t="n">
        <v>16785.89</v>
      </c>
      <c r="R3645" s="30" t="s">
        <v>172</v>
      </c>
      <c r="S3645" s="30" t="s">
        <v>131</v>
      </c>
      <c r="T3645" s="30" t="n">
        <v>4</v>
      </c>
      <c r="U3645" s="30" t="n">
        <f aca="false">YEAR(E3645)</f>
        <v>2024</v>
      </c>
      <c r="V3645" s="30" t="str">
        <f aca="false">TEXT(E3645,"MMM-YYYY")</f>
        <v>Jun-2024</v>
      </c>
      <c r="W3645" s="30" t="n">
        <f aca="false">MONTH(E3645)</f>
        <v>6</v>
      </c>
      <c r="X3645" s="30" t="str">
        <f aca="false">TEXT(WEEKDAY(E3645,2),"0")&amp;" - "&amp;TEXT(E3645,"dddd")</f>
        <v>4 - Thursday</v>
      </c>
      <c r="Y3645" s="30" t="str">
        <f aca="false">_xlfn.IFS(C3645&lt;18,"Child (0-17)",C3645&lt;40,"Young Adult (18-39)",C3645&lt;60,"Adult (40-59)",TRUE(),"Senior (60+)")</f>
        <v>Senior (60+)</v>
      </c>
      <c r="Z3645" s="30" t="n">
        <f aca="false">ROUND(G3645-E3645,0)</f>
        <v>4</v>
      </c>
      <c r="AA3645" s="30" t="n">
        <f aca="false">L3645+M3645</f>
        <v>89</v>
      </c>
      <c r="AB3645" s="30" t="n">
        <f aca="false">IFERROR(ROUND(Q3645/AA3645,2),0)</f>
        <v>188.61</v>
      </c>
      <c r="AC3645" s="30" t="str">
        <f aca="false">IF(AND(K3645="Critical",N3645="No"),"URGENT - No Bed","Normal")</f>
        <v>Normal</v>
      </c>
      <c r="AD3645" s="34" t="n">
        <f aca="false">INDEX(Lookup_Tables!$B$3:$B$12,MATCH(H3645,Lookup_Tables!$A$3:$A$12,0))</f>
        <v>3600000</v>
      </c>
      <c r="AE3645" s="30" t="str">
        <f aca="false">INDEX(Lookup_Tables!$C$3:$C$12,MATCH(H3645,Lookup_Tables!$A$3:$A$12,0))</f>
        <v>Dr. Sameer Joshi</v>
      </c>
      <c r="AF3645" s="30" t="str">
        <f aca="false">IFERROR(INDEX(Lookup_Tables!$F$16:$F$45,MATCH(I3645,Lookup_Tables!$E$16:$E$45,0)),"N/A")</f>
        <v>EMP222</v>
      </c>
      <c r="AG3645" s="30" t="n">
        <f aca="false">_xlfn.IFS(R3645="Recovered",4,R3645="Referred",3,R3645="Admitted",2,R3645="Deceased",1,TRUE(),0)</f>
        <v>2</v>
      </c>
      <c r="AH3645" s="30" t="str">
        <f aca="false">IF(T3645&gt;=4,"Satisfied",IF(T3645&gt;=3,"Neutral","Needs Improvement"))</f>
        <v>Satisfied</v>
      </c>
    </row>
    <row r="3646" customFormat="false" ht="15" hidden="false" customHeight="false" outlineLevel="0" collapsed="false">
      <c r="A3646" s="27" t="s">
        <v>2033</v>
      </c>
      <c r="B3646" s="27" t="s">
        <v>1423</v>
      </c>
      <c r="C3646" s="27" t="n">
        <v>59</v>
      </c>
      <c r="D3646" s="27" t="s">
        <v>181</v>
      </c>
      <c r="E3646" s="28" t="n">
        <v>45537</v>
      </c>
      <c r="F3646" s="27" t="s">
        <v>444</v>
      </c>
      <c r="G3646" s="28" t="n">
        <v>45537</v>
      </c>
      <c r="H3646" s="27" t="s">
        <v>146</v>
      </c>
      <c r="I3646" s="27" t="s">
        <v>309</v>
      </c>
      <c r="J3646" s="27" t="s">
        <v>177</v>
      </c>
      <c r="K3646" s="27" t="s">
        <v>138</v>
      </c>
      <c r="L3646" s="27" t="n">
        <v>75</v>
      </c>
      <c r="M3646" s="27" t="n">
        <v>38</v>
      </c>
      <c r="N3646" s="27" t="s">
        <v>127</v>
      </c>
      <c r="O3646" s="27" t="s">
        <v>171</v>
      </c>
      <c r="P3646" s="27" t="s">
        <v>187</v>
      </c>
      <c r="Q3646" s="29" t="n">
        <v>2663.42</v>
      </c>
      <c r="R3646" s="27" t="s">
        <v>130</v>
      </c>
      <c r="S3646" s="27" t="s">
        <v>164</v>
      </c>
      <c r="T3646" s="27" t="n">
        <v>4</v>
      </c>
      <c r="U3646" s="27" t="n">
        <f aca="false">YEAR(E3646)</f>
        <v>2024</v>
      </c>
      <c r="V3646" s="27" t="str">
        <f aca="false">TEXT(E3646,"MMM-YYYY")</f>
        <v>Sep-2024</v>
      </c>
      <c r="W3646" s="27" t="n">
        <f aca="false">MONTH(E3646)</f>
        <v>9</v>
      </c>
      <c r="X3646" s="27" t="str">
        <f aca="false">TEXT(WEEKDAY(E3646,2),"0")&amp;" - "&amp;TEXT(E3646,"dddd")</f>
        <v>1 - Monday</v>
      </c>
      <c r="Y3646" s="27" t="str">
        <f aca="false">_xlfn.IFS(C3646&lt;18,"Child (0-17)",C3646&lt;40,"Young Adult (18-39)",C3646&lt;60,"Adult (40-59)",TRUE(),"Senior (60+)")</f>
        <v>Adult (40-59)</v>
      </c>
      <c r="Z3646" s="27" t="n">
        <f aca="false">ROUND(G3646-E3646,0)</f>
        <v>0</v>
      </c>
      <c r="AA3646" s="27" t="n">
        <f aca="false">L3646+M3646</f>
        <v>113</v>
      </c>
      <c r="AB3646" s="27" t="n">
        <f aca="false">IFERROR(ROUND(Q3646/AA3646,2),0)</f>
        <v>23.57</v>
      </c>
      <c r="AC3646" s="27" t="str">
        <f aca="false">IF(AND(K3646="Critical",N3646="No"),"URGENT - No Bed","Normal")</f>
        <v>Normal</v>
      </c>
      <c r="AD3646" s="33" t="n">
        <f aca="false">INDEX(Lookup_Tables!$B$3:$B$12,MATCH(H3646,Lookup_Tables!$A$3:$A$12,0))</f>
        <v>2700000</v>
      </c>
      <c r="AE3646" s="27" t="str">
        <f aca="false">INDEX(Lookup_Tables!$C$3:$C$12,MATCH(H3646,Lookup_Tables!$A$3:$A$12,0))</f>
        <v>Dr. Vikram Singh</v>
      </c>
      <c r="AF3646" s="27" t="str">
        <f aca="false">IFERROR(INDEX(Lookup_Tables!$F$16:$F$45,MATCH(I3646,Lookup_Tables!$E$16:$E$45,0)),"N/A")</f>
        <v>EMP228</v>
      </c>
      <c r="AG3646" s="27" t="n">
        <f aca="false">_xlfn.IFS(R3646="Recovered",4,R3646="Referred",3,R3646="Admitted",2,R3646="Deceased",1,TRUE(),0)</f>
        <v>4</v>
      </c>
      <c r="AH3646" s="27" t="str">
        <f aca="false">IF(T3646&gt;=4,"Satisfied",IF(T3646&gt;=3,"Neutral","Needs Improvement"))</f>
        <v>Satisfied</v>
      </c>
    </row>
    <row r="3647" customFormat="false" ht="15" hidden="false" customHeight="false" outlineLevel="0" collapsed="false">
      <c r="A3647" s="30" t="s">
        <v>3543</v>
      </c>
      <c r="B3647" s="30" t="s">
        <v>3544</v>
      </c>
      <c r="C3647" s="30" t="n">
        <v>0</v>
      </c>
      <c r="D3647" s="30" t="s">
        <v>181</v>
      </c>
      <c r="E3647" s="31" t="n">
        <v>45335</v>
      </c>
      <c r="F3647" s="30" t="s">
        <v>860</v>
      </c>
      <c r="G3647" s="31" t="n">
        <v>45336</v>
      </c>
      <c r="H3647" s="30" t="s">
        <v>123</v>
      </c>
      <c r="I3647" s="30" t="s">
        <v>304</v>
      </c>
      <c r="J3647" s="30" t="s">
        <v>418</v>
      </c>
      <c r="K3647" s="30" t="s">
        <v>138</v>
      </c>
      <c r="L3647" s="30" t="n">
        <v>69</v>
      </c>
      <c r="M3647" s="30" t="n">
        <v>30</v>
      </c>
      <c r="N3647" s="30" t="s">
        <v>186</v>
      </c>
      <c r="O3647" s="30" t="s">
        <v>149</v>
      </c>
      <c r="P3647" s="30" t="s">
        <v>129</v>
      </c>
      <c r="Q3647" s="32" t="n">
        <v>1111.78</v>
      </c>
      <c r="R3647" s="30" t="s">
        <v>130</v>
      </c>
      <c r="S3647" s="30" t="s">
        <v>192</v>
      </c>
      <c r="T3647" s="30" t="n">
        <v>3</v>
      </c>
      <c r="U3647" s="30" t="n">
        <f aca="false">YEAR(E3647)</f>
        <v>2024</v>
      </c>
      <c r="V3647" s="30" t="str">
        <f aca="false">TEXT(E3647,"MMM-YYYY")</f>
        <v>Feb-2024</v>
      </c>
      <c r="W3647" s="30" t="n">
        <f aca="false">MONTH(E3647)</f>
        <v>2</v>
      </c>
      <c r="X3647" s="30" t="str">
        <f aca="false">TEXT(WEEKDAY(E3647,2),"0")&amp;" - "&amp;TEXT(E3647,"dddd")</f>
        <v>2 - Tuesday</v>
      </c>
      <c r="Y3647" s="30" t="str">
        <f aca="false">_xlfn.IFS(C3647&lt;18,"Child (0-17)",C3647&lt;40,"Young Adult (18-39)",C3647&lt;60,"Adult (40-59)",TRUE(),"Senior (60+)")</f>
        <v>Child (0-17)</v>
      </c>
      <c r="Z3647" s="30" t="n">
        <f aca="false">ROUND(G3647-E3647,0)</f>
        <v>1</v>
      </c>
      <c r="AA3647" s="30" t="n">
        <f aca="false">L3647+M3647</f>
        <v>99</v>
      </c>
      <c r="AB3647" s="30" t="n">
        <f aca="false">IFERROR(ROUND(Q3647/AA3647,2),0)</f>
        <v>11.23</v>
      </c>
      <c r="AC3647" s="30" t="str">
        <f aca="false">IF(AND(K3647="Critical",N3647="No"),"URGENT - No Bed","Normal")</f>
        <v>Normal</v>
      </c>
      <c r="AD3647" s="34" t="n">
        <f aca="false">INDEX(Lookup_Tables!$B$3:$B$12,MATCH(H3647,Lookup_Tables!$A$3:$A$12,0))</f>
        <v>2200000</v>
      </c>
      <c r="AE3647" s="30" t="str">
        <f aca="false">INDEX(Lookup_Tables!$C$3:$C$12,MATCH(H3647,Lookup_Tables!$A$3:$A$12,0))</f>
        <v>Dr. Rohan Das</v>
      </c>
      <c r="AF3647" s="30" t="str">
        <f aca="false">IFERROR(INDEX(Lookup_Tables!$F$16:$F$45,MATCH(I3647,Lookup_Tables!$E$16:$E$45,0)),"N/A")</f>
        <v>EMP204</v>
      </c>
      <c r="AG3647" s="30" t="n">
        <f aca="false">_xlfn.IFS(R3647="Recovered",4,R3647="Referred",3,R3647="Admitted",2,R3647="Deceased",1,TRUE(),0)</f>
        <v>4</v>
      </c>
      <c r="AH3647" s="30" t="str">
        <f aca="false">IF(T3647&gt;=4,"Satisfied",IF(T3647&gt;=3,"Neutral","Needs Improvement"))</f>
        <v>Neutral</v>
      </c>
    </row>
    <row r="3648" customFormat="false" ht="15" hidden="false" customHeight="false" outlineLevel="0" collapsed="false">
      <c r="A3648" s="27" t="s">
        <v>798</v>
      </c>
      <c r="B3648" s="27" t="s">
        <v>799</v>
      </c>
      <c r="C3648" s="27" t="n">
        <v>29</v>
      </c>
      <c r="D3648" s="27" t="s">
        <v>181</v>
      </c>
      <c r="E3648" s="28" t="n">
        <v>45311</v>
      </c>
      <c r="F3648" s="27" t="s">
        <v>800</v>
      </c>
      <c r="G3648" s="28" t="n">
        <v>45311</v>
      </c>
      <c r="H3648" s="27" t="s">
        <v>161</v>
      </c>
      <c r="I3648" s="27" t="s">
        <v>162</v>
      </c>
      <c r="J3648" s="27" t="s">
        <v>385</v>
      </c>
      <c r="K3648" s="27" t="s">
        <v>138</v>
      </c>
      <c r="L3648" s="27" t="n">
        <v>46</v>
      </c>
      <c r="M3648" s="27" t="n">
        <v>41</v>
      </c>
      <c r="N3648" s="27" t="s">
        <v>127</v>
      </c>
      <c r="O3648" s="27" t="s">
        <v>171</v>
      </c>
      <c r="P3648" s="27" t="s">
        <v>187</v>
      </c>
      <c r="Q3648" s="29" t="n">
        <v>1522.67</v>
      </c>
      <c r="R3648" s="27" t="s">
        <v>130</v>
      </c>
      <c r="S3648" s="27" t="s">
        <v>164</v>
      </c>
      <c r="T3648" s="27" t="n">
        <v>3</v>
      </c>
      <c r="U3648" s="27" t="n">
        <f aca="false">YEAR(E3648)</f>
        <v>2024</v>
      </c>
      <c r="V3648" s="27" t="str">
        <f aca="false">TEXT(E3648,"MMM-YYYY")</f>
        <v>Jan-2024</v>
      </c>
      <c r="W3648" s="27" t="n">
        <f aca="false">MONTH(E3648)</f>
        <v>1</v>
      </c>
      <c r="X3648" s="27" t="str">
        <f aca="false">TEXT(WEEKDAY(E3648,2),"0")&amp;" - "&amp;TEXT(E3648,"dddd")</f>
        <v>6 - Saturday</v>
      </c>
      <c r="Y3648" s="27" t="str">
        <f aca="false">_xlfn.IFS(C3648&lt;18,"Child (0-17)",C3648&lt;40,"Young Adult (18-39)",C3648&lt;60,"Adult (40-59)",TRUE(),"Senior (60+)")</f>
        <v>Young Adult (18-39)</v>
      </c>
      <c r="Z3648" s="27" t="n">
        <f aca="false">ROUND(G3648-E3648,0)</f>
        <v>0</v>
      </c>
      <c r="AA3648" s="27" t="n">
        <f aca="false">L3648+M3648</f>
        <v>87</v>
      </c>
      <c r="AB3648" s="27" t="n">
        <f aca="false">IFERROR(ROUND(Q3648/AA3648,2),0)</f>
        <v>17.5</v>
      </c>
      <c r="AC3648" s="27" t="str">
        <f aca="false">IF(AND(K3648="Critical",N3648="No"),"URGENT - No Bed","Normal")</f>
        <v>Normal</v>
      </c>
      <c r="AD3648" s="33" t="n">
        <f aca="false">INDEX(Lookup_Tables!$B$3:$B$12,MATCH(H3648,Lookup_Tables!$A$3:$A$12,0))</f>
        <v>3600000</v>
      </c>
      <c r="AE3648" s="27" t="str">
        <f aca="false">INDEX(Lookup_Tables!$C$3:$C$12,MATCH(H3648,Lookup_Tables!$A$3:$A$12,0))</f>
        <v>Dr. Sameer Joshi</v>
      </c>
      <c r="AF3648" s="27" t="str">
        <f aca="false">IFERROR(INDEX(Lookup_Tables!$F$16:$F$45,MATCH(I3648,Lookup_Tables!$E$16:$E$45,0)),"N/A")</f>
        <v>EMP222</v>
      </c>
      <c r="AG3648" s="27" t="n">
        <f aca="false">_xlfn.IFS(R3648="Recovered",4,R3648="Referred",3,R3648="Admitted",2,R3648="Deceased",1,TRUE(),0)</f>
        <v>4</v>
      </c>
      <c r="AH3648" s="27" t="str">
        <f aca="false">IF(T3648&gt;=4,"Satisfied",IF(T3648&gt;=3,"Neutral","Needs Improvement"))</f>
        <v>Neutral</v>
      </c>
    </row>
    <row r="3649" customFormat="false" ht="15" hidden="false" customHeight="false" outlineLevel="0" collapsed="false">
      <c r="A3649" s="30" t="s">
        <v>2462</v>
      </c>
      <c r="B3649" s="30" t="s">
        <v>2463</v>
      </c>
      <c r="C3649" s="30" t="n">
        <v>44</v>
      </c>
      <c r="D3649" s="30" t="s">
        <v>121</v>
      </c>
      <c r="E3649" s="31" t="n">
        <v>45422</v>
      </c>
      <c r="F3649" s="30" t="s">
        <v>414</v>
      </c>
      <c r="G3649" s="31" t="n">
        <v>45434</v>
      </c>
      <c r="H3649" s="30" t="s">
        <v>183</v>
      </c>
      <c r="I3649" s="30" t="s">
        <v>184</v>
      </c>
      <c r="J3649" s="30" t="s">
        <v>431</v>
      </c>
      <c r="K3649" s="30" t="s">
        <v>202</v>
      </c>
      <c r="L3649" s="30" t="n">
        <v>19</v>
      </c>
      <c r="M3649" s="30" t="n">
        <v>102</v>
      </c>
      <c r="N3649" s="30" t="s">
        <v>186</v>
      </c>
      <c r="O3649" s="30" t="s">
        <v>139</v>
      </c>
      <c r="P3649" s="30" t="s">
        <v>140</v>
      </c>
      <c r="Q3649" s="32" t="n">
        <v>16189.35</v>
      </c>
      <c r="R3649" s="30" t="s">
        <v>172</v>
      </c>
      <c r="S3649" s="30" t="s">
        <v>192</v>
      </c>
      <c r="T3649" s="30" t="n">
        <v>3</v>
      </c>
      <c r="U3649" s="30" t="n">
        <f aca="false">YEAR(E3649)</f>
        <v>2024</v>
      </c>
      <c r="V3649" s="30" t="str">
        <f aca="false">TEXT(E3649,"MMM-YYYY")</f>
        <v>May-2024</v>
      </c>
      <c r="W3649" s="30" t="n">
        <f aca="false">MONTH(E3649)</f>
        <v>5</v>
      </c>
      <c r="X3649" s="30" t="str">
        <f aca="false">TEXT(WEEKDAY(E3649,2),"0")&amp;" - "&amp;TEXT(E3649,"dddd")</f>
        <v>5 - Friday</v>
      </c>
      <c r="Y3649" s="30" t="str">
        <f aca="false">_xlfn.IFS(C3649&lt;18,"Child (0-17)",C3649&lt;40,"Young Adult (18-39)",C3649&lt;60,"Adult (40-59)",TRUE(),"Senior (60+)")</f>
        <v>Adult (40-59)</v>
      </c>
      <c r="Z3649" s="30" t="n">
        <f aca="false">ROUND(G3649-E3649,0)</f>
        <v>12</v>
      </c>
      <c r="AA3649" s="30" t="n">
        <f aca="false">L3649+M3649</f>
        <v>121</v>
      </c>
      <c r="AB3649" s="30" t="n">
        <f aca="false">IFERROR(ROUND(Q3649/AA3649,2),0)</f>
        <v>133.8</v>
      </c>
      <c r="AC3649" s="30" t="str">
        <f aca="false">IF(AND(K3649="Critical",N3649="No"),"URGENT - No Bed","Normal")</f>
        <v>Normal</v>
      </c>
      <c r="AD3649" s="34" t="n">
        <f aca="false">INDEX(Lookup_Tables!$B$3:$B$12,MATCH(H3649,Lookup_Tables!$A$3:$A$12,0))</f>
        <v>3100000</v>
      </c>
      <c r="AE3649" s="30" t="str">
        <f aca="false">INDEX(Lookup_Tables!$C$3:$C$12,MATCH(H3649,Lookup_Tables!$A$3:$A$12,0))</f>
        <v>Dr. Kavita Rao</v>
      </c>
      <c r="AF3649" s="30" t="str">
        <f aca="false">IFERROR(INDEX(Lookup_Tables!$F$16:$F$45,MATCH(I3649,Lookup_Tables!$E$16:$E$45,0)),"N/A")</f>
        <v>EMP226</v>
      </c>
      <c r="AG3649" s="30" t="n">
        <f aca="false">_xlfn.IFS(R3649="Recovered",4,R3649="Referred",3,R3649="Admitted",2,R3649="Deceased",1,TRUE(),0)</f>
        <v>2</v>
      </c>
      <c r="AH3649" s="30" t="str">
        <f aca="false">IF(T3649&gt;=4,"Satisfied",IF(T3649&gt;=3,"Neutral","Needs Improvement"))</f>
        <v>Neutral</v>
      </c>
    </row>
    <row r="3650" customFormat="false" ht="15" hidden="false" customHeight="false" outlineLevel="0" collapsed="false">
      <c r="A3650" s="27" t="s">
        <v>3857</v>
      </c>
      <c r="B3650" s="27" t="s">
        <v>1200</v>
      </c>
      <c r="C3650" s="27" t="n">
        <v>25</v>
      </c>
      <c r="D3650" s="27" t="s">
        <v>121</v>
      </c>
      <c r="E3650" s="28" t="n">
        <v>45383</v>
      </c>
      <c r="F3650" s="27" t="s">
        <v>435</v>
      </c>
      <c r="G3650" s="28" t="n">
        <v>45383</v>
      </c>
      <c r="H3650" s="27" t="s">
        <v>123</v>
      </c>
      <c r="I3650" s="27" t="s">
        <v>155</v>
      </c>
      <c r="J3650" s="27" t="s">
        <v>305</v>
      </c>
      <c r="K3650" s="27" t="s">
        <v>138</v>
      </c>
      <c r="L3650" s="27" t="n">
        <v>49</v>
      </c>
      <c r="M3650" s="27" t="n">
        <v>31</v>
      </c>
      <c r="N3650" s="27" t="s">
        <v>127</v>
      </c>
      <c r="O3650" s="27" t="s">
        <v>139</v>
      </c>
      <c r="P3650" s="27" t="s">
        <v>187</v>
      </c>
      <c r="Q3650" s="29" t="n">
        <v>2248.17</v>
      </c>
      <c r="R3650" s="27" t="s">
        <v>130</v>
      </c>
      <c r="S3650" s="27" t="s">
        <v>335</v>
      </c>
      <c r="T3650" s="27" t="n">
        <v>3</v>
      </c>
      <c r="U3650" s="27" t="n">
        <f aca="false">YEAR(E3650)</f>
        <v>2024</v>
      </c>
      <c r="V3650" s="27" t="str">
        <f aca="false">TEXT(E3650,"MMM-YYYY")</f>
        <v>Apr-2024</v>
      </c>
      <c r="W3650" s="27" t="n">
        <f aca="false">MONTH(E3650)</f>
        <v>4</v>
      </c>
      <c r="X3650" s="27" t="str">
        <f aca="false">TEXT(WEEKDAY(E3650,2),"0")&amp;" - "&amp;TEXT(E3650,"dddd")</f>
        <v>1 - Monday</v>
      </c>
      <c r="Y3650" s="27" t="str">
        <f aca="false">_xlfn.IFS(C3650&lt;18,"Child (0-17)",C3650&lt;40,"Young Adult (18-39)",C3650&lt;60,"Adult (40-59)",TRUE(),"Senior (60+)")</f>
        <v>Young Adult (18-39)</v>
      </c>
      <c r="Z3650" s="27" t="n">
        <f aca="false">ROUND(G3650-E3650,0)</f>
        <v>0</v>
      </c>
      <c r="AA3650" s="27" t="n">
        <f aca="false">L3650+M3650</f>
        <v>80</v>
      </c>
      <c r="AB3650" s="27" t="n">
        <f aca="false">IFERROR(ROUND(Q3650/AA3650,2),0)</f>
        <v>28.1</v>
      </c>
      <c r="AC3650" s="27" t="str">
        <f aca="false">IF(AND(K3650="Critical",N3650="No"),"URGENT - No Bed","Normal")</f>
        <v>Normal</v>
      </c>
      <c r="AD3650" s="33" t="n">
        <f aca="false">INDEX(Lookup_Tables!$B$3:$B$12,MATCH(H3650,Lookup_Tables!$A$3:$A$12,0))</f>
        <v>2200000</v>
      </c>
      <c r="AE3650" s="27" t="str">
        <f aca="false">INDEX(Lookup_Tables!$C$3:$C$12,MATCH(H3650,Lookup_Tables!$A$3:$A$12,0))</f>
        <v>Dr. Rohan Das</v>
      </c>
      <c r="AF3650" s="27" t="str">
        <f aca="false">IFERROR(INDEX(Lookup_Tables!$F$16:$F$45,MATCH(I3650,Lookup_Tables!$E$16:$E$45,0)),"N/A")</f>
        <v>EMP203</v>
      </c>
      <c r="AG3650" s="27" t="n">
        <f aca="false">_xlfn.IFS(R3650="Recovered",4,R3650="Referred",3,R3650="Admitted",2,R3650="Deceased",1,TRUE(),0)</f>
        <v>4</v>
      </c>
      <c r="AH3650" s="27" t="str">
        <f aca="false">IF(T3650&gt;=4,"Satisfied",IF(T3650&gt;=3,"Neutral","Needs Improvement"))</f>
        <v>Neutral</v>
      </c>
    </row>
    <row r="3651" customFormat="false" ht="15" hidden="false" customHeight="false" outlineLevel="0" collapsed="false">
      <c r="A3651" s="30" t="s">
        <v>7118</v>
      </c>
      <c r="B3651" s="30" t="s">
        <v>3160</v>
      </c>
      <c r="C3651" s="30" t="n">
        <v>27</v>
      </c>
      <c r="D3651" s="30" t="s">
        <v>181</v>
      </c>
      <c r="E3651" s="31" t="n">
        <v>45510</v>
      </c>
      <c r="F3651" s="30" t="s">
        <v>826</v>
      </c>
      <c r="G3651" s="31" t="n">
        <v>45516</v>
      </c>
      <c r="H3651" s="30" t="s">
        <v>123</v>
      </c>
      <c r="I3651" s="30" t="s">
        <v>124</v>
      </c>
      <c r="J3651" s="30" t="s">
        <v>508</v>
      </c>
      <c r="K3651" s="30" t="s">
        <v>126</v>
      </c>
      <c r="L3651" s="30" t="n">
        <v>34</v>
      </c>
      <c r="M3651" s="30" t="n">
        <v>112</v>
      </c>
      <c r="N3651" s="30" t="s">
        <v>127</v>
      </c>
      <c r="O3651" s="30" t="s">
        <v>128</v>
      </c>
      <c r="P3651" s="30" t="s">
        <v>140</v>
      </c>
      <c r="Q3651" s="32" t="n">
        <v>8864.25</v>
      </c>
      <c r="R3651" s="30" t="s">
        <v>172</v>
      </c>
      <c r="S3651" s="30" t="s">
        <v>197</v>
      </c>
      <c r="T3651" s="30" t="n">
        <v>4</v>
      </c>
      <c r="U3651" s="30" t="n">
        <f aca="false">YEAR(E3651)</f>
        <v>2024</v>
      </c>
      <c r="V3651" s="30" t="str">
        <f aca="false">TEXT(E3651,"MMM-YYYY")</f>
        <v>Aug-2024</v>
      </c>
      <c r="W3651" s="30" t="n">
        <f aca="false">MONTH(E3651)</f>
        <v>8</v>
      </c>
      <c r="X3651" s="30" t="str">
        <f aca="false">TEXT(WEEKDAY(E3651,2),"0")&amp;" - "&amp;TEXT(E3651,"dddd")</f>
        <v>2 - Tuesday</v>
      </c>
      <c r="Y3651" s="30" t="str">
        <f aca="false">_xlfn.IFS(C3651&lt;18,"Child (0-17)",C3651&lt;40,"Young Adult (18-39)",C3651&lt;60,"Adult (40-59)",TRUE(),"Senior (60+)")</f>
        <v>Young Adult (18-39)</v>
      </c>
      <c r="Z3651" s="30" t="n">
        <f aca="false">ROUND(G3651-E3651,0)</f>
        <v>6</v>
      </c>
      <c r="AA3651" s="30" t="n">
        <f aca="false">L3651+M3651</f>
        <v>146</v>
      </c>
      <c r="AB3651" s="30" t="n">
        <f aca="false">IFERROR(ROUND(Q3651/AA3651,2),0)</f>
        <v>60.71</v>
      </c>
      <c r="AC3651" s="30" t="str">
        <f aca="false">IF(AND(K3651="Critical",N3651="No"),"URGENT - No Bed","Normal")</f>
        <v>Normal</v>
      </c>
      <c r="AD3651" s="34" t="n">
        <f aca="false">INDEX(Lookup_Tables!$B$3:$B$12,MATCH(H3651,Lookup_Tables!$A$3:$A$12,0))</f>
        <v>2200000</v>
      </c>
      <c r="AE3651" s="30" t="str">
        <f aca="false">INDEX(Lookup_Tables!$C$3:$C$12,MATCH(H3651,Lookup_Tables!$A$3:$A$12,0))</f>
        <v>Dr. Rohan Das</v>
      </c>
      <c r="AF3651" s="30" t="str">
        <f aca="false">IFERROR(INDEX(Lookup_Tables!$F$16:$F$45,MATCH(I3651,Lookup_Tables!$E$16:$E$45,0)),"N/A")</f>
        <v>EMP205</v>
      </c>
      <c r="AG3651" s="30" t="n">
        <f aca="false">_xlfn.IFS(R3651="Recovered",4,R3651="Referred",3,R3651="Admitted",2,R3651="Deceased",1,TRUE(),0)</f>
        <v>2</v>
      </c>
      <c r="AH3651" s="30" t="str">
        <f aca="false">IF(T3651&gt;=4,"Satisfied",IF(T3651&gt;=3,"Neutral","Needs Improvement"))</f>
        <v>Satisfied</v>
      </c>
    </row>
    <row r="3652" customFormat="false" ht="15" hidden="false" customHeight="false" outlineLevel="0" collapsed="false">
      <c r="A3652" s="27" t="s">
        <v>4267</v>
      </c>
      <c r="B3652" s="27" t="s">
        <v>2530</v>
      </c>
      <c r="C3652" s="27" t="n">
        <v>28</v>
      </c>
      <c r="D3652" s="27" t="s">
        <v>121</v>
      </c>
      <c r="E3652" s="28" t="n">
        <v>45457</v>
      </c>
      <c r="F3652" s="27" t="s">
        <v>452</v>
      </c>
      <c r="G3652" s="28" t="n">
        <v>45458</v>
      </c>
      <c r="H3652" s="27" t="s">
        <v>183</v>
      </c>
      <c r="I3652" s="27" t="s">
        <v>212</v>
      </c>
      <c r="J3652" s="27" t="s">
        <v>476</v>
      </c>
      <c r="K3652" s="27" t="s">
        <v>138</v>
      </c>
      <c r="L3652" s="27" t="n">
        <v>52</v>
      </c>
      <c r="M3652" s="27" t="n">
        <v>32</v>
      </c>
      <c r="N3652" s="27" t="s">
        <v>127</v>
      </c>
      <c r="O3652" s="27" t="s">
        <v>139</v>
      </c>
      <c r="P3652" s="27" t="s">
        <v>187</v>
      </c>
      <c r="Q3652" s="29" t="n">
        <v>2370.3</v>
      </c>
      <c r="R3652" s="27" t="s">
        <v>130</v>
      </c>
      <c r="S3652" s="27" t="s">
        <v>223</v>
      </c>
      <c r="T3652" s="27" t="n">
        <v>3</v>
      </c>
      <c r="U3652" s="27" t="n">
        <f aca="false">YEAR(E3652)</f>
        <v>2024</v>
      </c>
      <c r="V3652" s="27" t="str">
        <f aca="false">TEXT(E3652,"MMM-YYYY")</f>
        <v>Jun-2024</v>
      </c>
      <c r="W3652" s="27" t="n">
        <f aca="false">MONTH(E3652)</f>
        <v>6</v>
      </c>
      <c r="X3652" s="27" t="str">
        <f aca="false">TEXT(WEEKDAY(E3652,2),"0")&amp;" - "&amp;TEXT(E3652,"dddd")</f>
        <v>5 - Friday</v>
      </c>
      <c r="Y3652" s="27" t="str">
        <f aca="false">_xlfn.IFS(C3652&lt;18,"Child (0-17)",C3652&lt;40,"Young Adult (18-39)",C3652&lt;60,"Adult (40-59)",TRUE(),"Senior (60+)")</f>
        <v>Young Adult (18-39)</v>
      </c>
      <c r="Z3652" s="27" t="n">
        <f aca="false">ROUND(G3652-E3652,0)</f>
        <v>1</v>
      </c>
      <c r="AA3652" s="27" t="n">
        <f aca="false">L3652+M3652</f>
        <v>84</v>
      </c>
      <c r="AB3652" s="27" t="n">
        <f aca="false">IFERROR(ROUND(Q3652/AA3652,2),0)</f>
        <v>28.22</v>
      </c>
      <c r="AC3652" s="27" t="str">
        <f aca="false">IF(AND(K3652="Critical",N3652="No"),"URGENT - No Bed","Normal")</f>
        <v>Normal</v>
      </c>
      <c r="AD3652" s="33" t="n">
        <f aca="false">INDEX(Lookup_Tables!$B$3:$B$12,MATCH(H3652,Lookup_Tables!$A$3:$A$12,0))</f>
        <v>3100000</v>
      </c>
      <c r="AE3652" s="27" t="str">
        <f aca="false">INDEX(Lookup_Tables!$C$3:$C$12,MATCH(H3652,Lookup_Tables!$A$3:$A$12,0))</f>
        <v>Dr. Kavita Rao</v>
      </c>
      <c r="AF3652" s="27" t="str">
        <f aca="false">IFERROR(INDEX(Lookup_Tables!$F$16:$F$45,MATCH(I3652,Lookup_Tables!$E$16:$E$45,0)),"N/A")</f>
        <v>EMP225</v>
      </c>
      <c r="AG3652" s="27" t="n">
        <f aca="false">_xlfn.IFS(R3652="Recovered",4,R3652="Referred",3,R3652="Admitted",2,R3652="Deceased",1,TRUE(),0)</f>
        <v>4</v>
      </c>
      <c r="AH3652" s="27" t="str">
        <f aca="false">IF(T3652&gt;=4,"Satisfied",IF(T3652&gt;=3,"Neutral","Needs Improvement"))</f>
        <v>Neutral</v>
      </c>
    </row>
    <row r="3653" customFormat="false" ht="15" hidden="false" customHeight="false" outlineLevel="0" collapsed="false">
      <c r="A3653" s="30" t="s">
        <v>3187</v>
      </c>
      <c r="B3653" s="30" t="s">
        <v>1028</v>
      </c>
      <c r="C3653" s="30" t="n">
        <v>32</v>
      </c>
      <c r="D3653" s="30" t="s">
        <v>181</v>
      </c>
      <c r="E3653" s="31" t="n">
        <v>45425</v>
      </c>
      <c r="F3653" s="30" t="s">
        <v>705</v>
      </c>
      <c r="G3653" s="31" t="n">
        <v>45427</v>
      </c>
      <c r="H3653" s="30" t="s">
        <v>161</v>
      </c>
      <c r="I3653" s="30" t="s">
        <v>320</v>
      </c>
      <c r="J3653" s="30" t="s">
        <v>426</v>
      </c>
      <c r="K3653" s="30" t="s">
        <v>156</v>
      </c>
      <c r="L3653" s="30" t="n">
        <v>15</v>
      </c>
      <c r="M3653" s="30" t="n">
        <v>63</v>
      </c>
      <c r="N3653" s="30" t="s">
        <v>127</v>
      </c>
      <c r="O3653" s="30" t="s">
        <v>128</v>
      </c>
      <c r="P3653" s="30" t="s">
        <v>187</v>
      </c>
      <c r="Q3653" s="32" t="n">
        <v>3832.45</v>
      </c>
      <c r="R3653" s="30" t="s">
        <v>462</v>
      </c>
      <c r="S3653" s="30" t="s">
        <v>157</v>
      </c>
      <c r="T3653" s="30" t="n">
        <v>3</v>
      </c>
      <c r="U3653" s="30" t="n">
        <f aca="false">YEAR(E3653)</f>
        <v>2024</v>
      </c>
      <c r="V3653" s="30" t="str">
        <f aca="false">TEXT(E3653,"MMM-YYYY")</f>
        <v>May-2024</v>
      </c>
      <c r="W3653" s="30" t="n">
        <f aca="false">MONTH(E3653)</f>
        <v>5</v>
      </c>
      <c r="X3653" s="30" t="str">
        <f aca="false">TEXT(WEEKDAY(E3653,2),"0")&amp;" - "&amp;TEXT(E3653,"dddd")</f>
        <v>1 - Monday</v>
      </c>
      <c r="Y3653" s="30" t="str">
        <f aca="false">_xlfn.IFS(C3653&lt;18,"Child (0-17)",C3653&lt;40,"Young Adult (18-39)",C3653&lt;60,"Adult (40-59)",TRUE(),"Senior (60+)")</f>
        <v>Young Adult (18-39)</v>
      </c>
      <c r="Z3653" s="30" t="n">
        <f aca="false">ROUND(G3653-E3653,0)</f>
        <v>2</v>
      </c>
      <c r="AA3653" s="30" t="n">
        <f aca="false">L3653+M3653</f>
        <v>78</v>
      </c>
      <c r="AB3653" s="30" t="n">
        <f aca="false">IFERROR(ROUND(Q3653/AA3653,2),0)</f>
        <v>49.13</v>
      </c>
      <c r="AC3653" s="30" t="str">
        <f aca="false">IF(AND(K3653="Critical",N3653="No"),"URGENT - No Bed","Normal")</f>
        <v>Normal</v>
      </c>
      <c r="AD3653" s="34" t="n">
        <f aca="false">INDEX(Lookup_Tables!$B$3:$B$12,MATCH(H3653,Lookup_Tables!$A$3:$A$12,0))</f>
        <v>3600000</v>
      </c>
      <c r="AE3653" s="30" t="str">
        <f aca="false">INDEX(Lookup_Tables!$C$3:$C$12,MATCH(H3653,Lookup_Tables!$A$3:$A$12,0))</f>
        <v>Dr. Sameer Joshi</v>
      </c>
      <c r="AF3653" s="30" t="str">
        <f aca="false">IFERROR(INDEX(Lookup_Tables!$F$16:$F$45,MATCH(I3653,Lookup_Tables!$E$16:$E$45,0)),"N/A")</f>
        <v>EMP223</v>
      </c>
      <c r="AG3653" s="30" t="n">
        <f aca="false">_xlfn.IFS(R3653="Recovered",4,R3653="Referred",3,R3653="Admitted",2,R3653="Deceased",1,TRUE(),0)</f>
        <v>1</v>
      </c>
      <c r="AH3653" s="30" t="str">
        <f aca="false">IF(T3653&gt;=4,"Satisfied",IF(T3653&gt;=3,"Neutral","Needs Improvement"))</f>
        <v>Neutral</v>
      </c>
    </row>
    <row r="3654" customFormat="false" ht="15" hidden="false" customHeight="false" outlineLevel="0" collapsed="false">
      <c r="A3654" s="27" t="s">
        <v>4926</v>
      </c>
      <c r="B3654" s="27" t="s">
        <v>3404</v>
      </c>
      <c r="C3654" s="27" t="n">
        <v>51</v>
      </c>
      <c r="D3654" s="27" t="s">
        <v>181</v>
      </c>
      <c r="E3654" s="28" t="n">
        <v>45458</v>
      </c>
      <c r="F3654" s="27" t="s">
        <v>717</v>
      </c>
      <c r="G3654" s="28" t="n">
        <v>45461</v>
      </c>
      <c r="H3654" s="27" t="s">
        <v>135</v>
      </c>
      <c r="I3654" s="27" t="s">
        <v>251</v>
      </c>
      <c r="J3654" s="27" t="s">
        <v>252</v>
      </c>
      <c r="K3654" s="27" t="s">
        <v>156</v>
      </c>
      <c r="L3654" s="27" t="n">
        <v>59</v>
      </c>
      <c r="M3654" s="27" t="n">
        <v>30</v>
      </c>
      <c r="N3654" s="27" t="s">
        <v>127</v>
      </c>
      <c r="O3654" s="27" t="s">
        <v>139</v>
      </c>
      <c r="P3654" s="27" t="s">
        <v>140</v>
      </c>
      <c r="Q3654" s="29" t="n">
        <v>4098.78</v>
      </c>
      <c r="R3654" s="27" t="s">
        <v>130</v>
      </c>
      <c r="S3654" s="27" t="s">
        <v>335</v>
      </c>
      <c r="T3654" s="27" t="n">
        <v>1</v>
      </c>
      <c r="U3654" s="27" t="n">
        <f aca="false">YEAR(E3654)</f>
        <v>2024</v>
      </c>
      <c r="V3654" s="27" t="str">
        <f aca="false">TEXT(E3654,"MMM-YYYY")</f>
        <v>Jun-2024</v>
      </c>
      <c r="W3654" s="27" t="n">
        <f aca="false">MONTH(E3654)</f>
        <v>6</v>
      </c>
      <c r="X3654" s="27" t="str">
        <f aca="false">TEXT(WEEKDAY(E3654,2),"0")&amp;" - "&amp;TEXT(E3654,"dddd")</f>
        <v>6 - Saturday</v>
      </c>
      <c r="Y3654" s="27" t="str">
        <f aca="false">_xlfn.IFS(C3654&lt;18,"Child (0-17)",C3654&lt;40,"Young Adult (18-39)",C3654&lt;60,"Adult (40-59)",TRUE(),"Senior (60+)")</f>
        <v>Adult (40-59)</v>
      </c>
      <c r="Z3654" s="27" t="n">
        <f aca="false">ROUND(G3654-E3654,0)</f>
        <v>3</v>
      </c>
      <c r="AA3654" s="27" t="n">
        <f aca="false">L3654+M3654</f>
        <v>89</v>
      </c>
      <c r="AB3654" s="27" t="n">
        <f aca="false">IFERROR(ROUND(Q3654/AA3654,2),0)</f>
        <v>46.05</v>
      </c>
      <c r="AC3654" s="27" t="str">
        <f aca="false">IF(AND(K3654="Critical",N3654="No"),"URGENT - No Bed","Normal")</f>
        <v>Normal</v>
      </c>
      <c r="AD3654" s="33" t="n">
        <f aca="false">INDEX(Lookup_Tables!$B$3:$B$12,MATCH(H3654,Lookup_Tables!$A$3:$A$12,0))</f>
        <v>4600000</v>
      </c>
      <c r="AE3654" s="27" t="str">
        <f aca="false">INDEX(Lookup_Tables!$C$3:$C$12,MATCH(H3654,Lookup_Tables!$A$3:$A$12,0))</f>
        <v>Dr. Farhan Khan</v>
      </c>
      <c r="AF3654" s="27" t="str">
        <f aca="false">IFERROR(INDEX(Lookup_Tables!$F$16:$F$45,MATCH(I3654,Lookup_Tables!$E$16:$E$45,0)),"N/A")</f>
        <v>EMP207</v>
      </c>
      <c r="AG3654" s="27" t="n">
        <f aca="false">_xlfn.IFS(R3654="Recovered",4,R3654="Referred",3,R3654="Admitted",2,R3654="Deceased",1,TRUE(),0)</f>
        <v>4</v>
      </c>
      <c r="AH3654" s="27" t="str">
        <f aca="false">IF(T3654&gt;=4,"Satisfied",IF(T3654&gt;=3,"Neutral","Needs Improvement"))</f>
        <v>Needs Improvement</v>
      </c>
    </row>
    <row r="3655" customFormat="false" ht="15" hidden="false" customHeight="false" outlineLevel="0" collapsed="false">
      <c r="A3655" s="30" t="s">
        <v>6173</v>
      </c>
      <c r="B3655" s="30" t="s">
        <v>1540</v>
      </c>
      <c r="C3655" s="30" t="n">
        <v>62</v>
      </c>
      <c r="D3655" s="30" t="s">
        <v>181</v>
      </c>
      <c r="E3655" s="31" t="n">
        <v>45553</v>
      </c>
      <c r="F3655" s="30" t="s">
        <v>2301</v>
      </c>
      <c r="G3655" s="31" t="n">
        <v>45558</v>
      </c>
      <c r="H3655" s="30" t="s">
        <v>123</v>
      </c>
      <c r="I3655" s="30" t="s">
        <v>124</v>
      </c>
      <c r="J3655" s="30" t="s">
        <v>125</v>
      </c>
      <c r="K3655" s="30" t="s">
        <v>126</v>
      </c>
      <c r="L3655" s="30" t="n">
        <v>17</v>
      </c>
      <c r="M3655" s="30" t="n">
        <v>61</v>
      </c>
      <c r="N3655" s="30" t="s">
        <v>186</v>
      </c>
      <c r="O3655" s="30" t="s">
        <v>139</v>
      </c>
      <c r="P3655" s="30" t="s">
        <v>187</v>
      </c>
      <c r="Q3655" s="32" t="n">
        <v>6438.11</v>
      </c>
      <c r="R3655" s="30" t="s">
        <v>268</v>
      </c>
      <c r="S3655" s="30" t="s">
        <v>164</v>
      </c>
      <c r="T3655" s="30" t="n">
        <v>4</v>
      </c>
      <c r="U3655" s="30" t="n">
        <f aca="false">YEAR(E3655)</f>
        <v>2024</v>
      </c>
      <c r="V3655" s="30" t="str">
        <f aca="false">TEXT(E3655,"MMM-YYYY")</f>
        <v>Sep-2024</v>
      </c>
      <c r="W3655" s="30" t="n">
        <f aca="false">MONTH(E3655)</f>
        <v>9</v>
      </c>
      <c r="X3655" s="30" t="str">
        <f aca="false">TEXT(WEEKDAY(E3655,2),"0")&amp;" - "&amp;TEXT(E3655,"dddd")</f>
        <v>3 - Wednesday</v>
      </c>
      <c r="Y3655" s="30" t="str">
        <f aca="false">_xlfn.IFS(C3655&lt;18,"Child (0-17)",C3655&lt;40,"Young Adult (18-39)",C3655&lt;60,"Adult (40-59)",TRUE(),"Senior (60+)")</f>
        <v>Senior (60+)</v>
      </c>
      <c r="Z3655" s="30" t="n">
        <f aca="false">ROUND(G3655-E3655,0)</f>
        <v>5</v>
      </c>
      <c r="AA3655" s="30" t="n">
        <f aca="false">L3655+M3655</f>
        <v>78</v>
      </c>
      <c r="AB3655" s="30" t="n">
        <f aca="false">IFERROR(ROUND(Q3655/AA3655,2),0)</f>
        <v>82.54</v>
      </c>
      <c r="AC3655" s="30" t="str">
        <f aca="false">IF(AND(K3655="Critical",N3655="No"),"URGENT - No Bed","Normal")</f>
        <v>Normal</v>
      </c>
      <c r="AD3655" s="34" t="n">
        <f aca="false">INDEX(Lookup_Tables!$B$3:$B$12,MATCH(H3655,Lookup_Tables!$A$3:$A$12,0))</f>
        <v>2200000</v>
      </c>
      <c r="AE3655" s="30" t="str">
        <f aca="false">INDEX(Lookup_Tables!$C$3:$C$12,MATCH(H3655,Lookup_Tables!$A$3:$A$12,0))</f>
        <v>Dr. Rohan Das</v>
      </c>
      <c r="AF3655" s="30" t="str">
        <f aca="false">IFERROR(INDEX(Lookup_Tables!$F$16:$F$45,MATCH(I3655,Lookup_Tables!$E$16:$E$45,0)),"N/A")</f>
        <v>EMP205</v>
      </c>
      <c r="AG3655" s="30" t="n">
        <f aca="false">_xlfn.IFS(R3655="Recovered",4,R3655="Referred",3,R3655="Admitted",2,R3655="Deceased",1,TRUE(),0)</f>
        <v>3</v>
      </c>
      <c r="AH3655" s="30" t="str">
        <f aca="false">IF(T3655&gt;=4,"Satisfied",IF(T3655&gt;=3,"Neutral","Needs Improvement"))</f>
        <v>Satisfied</v>
      </c>
    </row>
    <row r="3656" customFormat="false" ht="15" hidden="false" customHeight="false" outlineLevel="0" collapsed="false">
      <c r="A3656" s="27" t="s">
        <v>636</v>
      </c>
      <c r="B3656" s="27" t="s">
        <v>637</v>
      </c>
      <c r="C3656" s="27" t="n">
        <v>20</v>
      </c>
      <c r="D3656" s="27" t="s">
        <v>181</v>
      </c>
      <c r="E3656" s="28" t="n">
        <v>45603</v>
      </c>
      <c r="F3656" s="27" t="s">
        <v>638</v>
      </c>
      <c r="G3656" s="28" t="n">
        <v>45604</v>
      </c>
      <c r="H3656" s="27" t="s">
        <v>123</v>
      </c>
      <c r="I3656" s="27" t="s">
        <v>155</v>
      </c>
      <c r="J3656" s="27" t="s">
        <v>508</v>
      </c>
      <c r="K3656" s="27" t="s">
        <v>138</v>
      </c>
      <c r="L3656" s="27" t="n">
        <v>45</v>
      </c>
      <c r="M3656" s="27" t="n">
        <v>17</v>
      </c>
      <c r="N3656" s="27" t="s">
        <v>127</v>
      </c>
      <c r="O3656" s="27" t="s">
        <v>171</v>
      </c>
      <c r="P3656" s="27" t="s">
        <v>150</v>
      </c>
      <c r="Q3656" s="29" t="n">
        <v>1910.76</v>
      </c>
      <c r="R3656" s="27" t="s">
        <v>130</v>
      </c>
      <c r="S3656" s="27" t="s">
        <v>223</v>
      </c>
      <c r="T3656" s="27" t="n">
        <v>3</v>
      </c>
      <c r="U3656" s="27" t="n">
        <f aca="false">YEAR(E3656)</f>
        <v>2024</v>
      </c>
      <c r="V3656" s="27" t="str">
        <f aca="false">TEXT(E3656,"MMM-YYYY")</f>
        <v>Nov-2024</v>
      </c>
      <c r="W3656" s="27" t="n">
        <f aca="false">MONTH(E3656)</f>
        <v>11</v>
      </c>
      <c r="X3656" s="27" t="str">
        <f aca="false">TEXT(WEEKDAY(E3656,2),"0")&amp;" - "&amp;TEXT(E3656,"dddd")</f>
        <v>4 - Thursday</v>
      </c>
      <c r="Y3656" s="27" t="str">
        <f aca="false">_xlfn.IFS(C3656&lt;18,"Child (0-17)",C3656&lt;40,"Young Adult (18-39)",C3656&lt;60,"Adult (40-59)",TRUE(),"Senior (60+)")</f>
        <v>Young Adult (18-39)</v>
      </c>
      <c r="Z3656" s="27" t="n">
        <f aca="false">ROUND(G3656-E3656,0)</f>
        <v>1</v>
      </c>
      <c r="AA3656" s="27" t="n">
        <f aca="false">L3656+M3656</f>
        <v>62</v>
      </c>
      <c r="AB3656" s="27" t="n">
        <f aca="false">IFERROR(ROUND(Q3656/AA3656,2),0)</f>
        <v>30.82</v>
      </c>
      <c r="AC3656" s="27" t="str">
        <f aca="false">IF(AND(K3656="Critical",N3656="No"),"URGENT - No Bed","Normal")</f>
        <v>Normal</v>
      </c>
      <c r="AD3656" s="33" t="n">
        <f aca="false">INDEX(Lookup_Tables!$B$3:$B$12,MATCH(H3656,Lookup_Tables!$A$3:$A$12,0))</f>
        <v>2200000</v>
      </c>
      <c r="AE3656" s="27" t="str">
        <f aca="false">INDEX(Lookup_Tables!$C$3:$C$12,MATCH(H3656,Lookup_Tables!$A$3:$A$12,0))</f>
        <v>Dr. Rohan Das</v>
      </c>
      <c r="AF3656" s="27" t="str">
        <f aca="false">IFERROR(INDEX(Lookup_Tables!$F$16:$F$45,MATCH(I3656,Lookup_Tables!$E$16:$E$45,0)),"N/A")</f>
        <v>EMP203</v>
      </c>
      <c r="AG3656" s="27" t="n">
        <f aca="false">_xlfn.IFS(R3656="Recovered",4,R3656="Referred",3,R3656="Admitted",2,R3656="Deceased",1,TRUE(),0)</f>
        <v>4</v>
      </c>
      <c r="AH3656" s="27" t="str">
        <f aca="false">IF(T3656&gt;=4,"Satisfied",IF(T3656&gt;=3,"Neutral","Needs Improvement"))</f>
        <v>Neutral</v>
      </c>
    </row>
    <row r="3657" customFormat="false" ht="15" hidden="false" customHeight="false" outlineLevel="0" collapsed="false">
      <c r="A3657" s="30" t="s">
        <v>6797</v>
      </c>
      <c r="B3657" s="30" t="s">
        <v>3149</v>
      </c>
      <c r="C3657" s="30" t="n">
        <v>32</v>
      </c>
      <c r="D3657" s="30" t="s">
        <v>121</v>
      </c>
      <c r="E3657" s="31" t="n">
        <v>45301</v>
      </c>
      <c r="F3657" s="30" t="s">
        <v>1623</v>
      </c>
      <c r="G3657" s="31" t="n">
        <v>45304</v>
      </c>
      <c r="H3657" s="30" t="s">
        <v>206</v>
      </c>
      <c r="I3657" s="30" t="s">
        <v>207</v>
      </c>
      <c r="J3657" s="30" t="s">
        <v>593</v>
      </c>
      <c r="K3657" s="30" t="s">
        <v>126</v>
      </c>
      <c r="L3657" s="30" t="n">
        <v>29</v>
      </c>
      <c r="M3657" s="30" t="n">
        <v>81</v>
      </c>
      <c r="N3657" s="30" t="s">
        <v>127</v>
      </c>
      <c r="O3657" s="30" t="s">
        <v>149</v>
      </c>
      <c r="P3657" s="30" t="s">
        <v>140</v>
      </c>
      <c r="Q3657" s="32" t="n">
        <v>8214.29</v>
      </c>
      <c r="R3657" s="30" t="s">
        <v>130</v>
      </c>
      <c r="S3657" s="30" t="s">
        <v>141</v>
      </c>
      <c r="T3657" s="30" t="n">
        <v>3</v>
      </c>
      <c r="U3657" s="30" t="n">
        <f aca="false">YEAR(E3657)</f>
        <v>2024</v>
      </c>
      <c r="V3657" s="30" t="str">
        <f aca="false">TEXT(E3657,"MMM-YYYY")</f>
        <v>Jan-2024</v>
      </c>
      <c r="W3657" s="30" t="n">
        <f aca="false">MONTH(E3657)</f>
        <v>1</v>
      </c>
      <c r="X3657" s="30" t="str">
        <f aca="false">TEXT(WEEKDAY(E3657,2),"0")&amp;" - "&amp;TEXT(E3657,"dddd")</f>
        <v>3 - Wednesday</v>
      </c>
      <c r="Y3657" s="30" t="str">
        <f aca="false">_xlfn.IFS(C3657&lt;18,"Child (0-17)",C3657&lt;40,"Young Adult (18-39)",C3657&lt;60,"Adult (40-59)",TRUE(),"Senior (60+)")</f>
        <v>Young Adult (18-39)</v>
      </c>
      <c r="Z3657" s="30" t="n">
        <f aca="false">ROUND(G3657-E3657,0)</f>
        <v>3</v>
      </c>
      <c r="AA3657" s="30" t="n">
        <f aca="false">L3657+M3657</f>
        <v>110</v>
      </c>
      <c r="AB3657" s="30" t="n">
        <f aca="false">IFERROR(ROUND(Q3657/AA3657,2),0)</f>
        <v>74.68</v>
      </c>
      <c r="AC3657" s="30" t="str">
        <f aca="false">IF(AND(K3657="Critical",N3657="No"),"URGENT - No Bed","Normal")</f>
        <v>Normal</v>
      </c>
      <c r="AD3657" s="34" t="n">
        <f aca="false">INDEX(Lookup_Tables!$B$3:$B$12,MATCH(H3657,Lookup_Tables!$A$3:$A$12,0))</f>
        <v>2800000</v>
      </c>
      <c r="AE3657" s="30" t="str">
        <f aca="false">INDEX(Lookup_Tables!$C$3:$C$12,MATCH(H3657,Lookup_Tables!$A$3:$A$12,0))</f>
        <v>Dr. Suresh Nair</v>
      </c>
      <c r="AF3657" s="30" t="str">
        <f aca="false">IFERROR(INDEX(Lookup_Tables!$F$16:$F$45,MATCH(I3657,Lookup_Tables!$E$16:$E$45,0)),"N/A")</f>
        <v>EMP209</v>
      </c>
      <c r="AG3657" s="30" t="n">
        <f aca="false">_xlfn.IFS(R3657="Recovered",4,R3657="Referred",3,R3657="Admitted",2,R3657="Deceased",1,TRUE(),0)</f>
        <v>4</v>
      </c>
      <c r="AH3657" s="30" t="str">
        <f aca="false">IF(T3657&gt;=4,"Satisfied",IF(T3657&gt;=3,"Neutral","Needs Improvement"))</f>
        <v>Neutral</v>
      </c>
    </row>
    <row r="3658" customFormat="false" ht="15" hidden="false" customHeight="false" outlineLevel="0" collapsed="false">
      <c r="A3658" s="27" t="s">
        <v>5671</v>
      </c>
      <c r="B3658" s="27" t="s">
        <v>440</v>
      </c>
      <c r="C3658" s="27" t="n">
        <v>46</v>
      </c>
      <c r="D3658" s="27" t="s">
        <v>121</v>
      </c>
      <c r="E3658" s="28" t="n">
        <v>45607</v>
      </c>
      <c r="F3658" s="27" t="s">
        <v>845</v>
      </c>
      <c r="G3658" s="28" t="n">
        <v>45609</v>
      </c>
      <c r="H3658" s="27" t="s">
        <v>123</v>
      </c>
      <c r="I3658" s="27" t="s">
        <v>124</v>
      </c>
      <c r="J3658" s="27" t="s">
        <v>125</v>
      </c>
      <c r="K3658" s="27" t="s">
        <v>156</v>
      </c>
      <c r="L3658" s="27" t="n">
        <v>25</v>
      </c>
      <c r="M3658" s="27" t="n">
        <v>47</v>
      </c>
      <c r="N3658" s="27" t="s">
        <v>127</v>
      </c>
      <c r="O3658" s="27" t="s">
        <v>171</v>
      </c>
      <c r="P3658" s="27" t="s">
        <v>129</v>
      </c>
      <c r="Q3658" s="29" t="n">
        <v>2943.69</v>
      </c>
      <c r="R3658" s="27" t="s">
        <v>130</v>
      </c>
      <c r="S3658" s="27" t="s">
        <v>141</v>
      </c>
      <c r="T3658" s="27" t="n">
        <v>2</v>
      </c>
      <c r="U3658" s="27" t="n">
        <f aca="false">YEAR(E3658)</f>
        <v>2024</v>
      </c>
      <c r="V3658" s="27" t="str">
        <f aca="false">TEXT(E3658,"MMM-YYYY")</f>
        <v>Nov-2024</v>
      </c>
      <c r="W3658" s="27" t="n">
        <f aca="false">MONTH(E3658)</f>
        <v>11</v>
      </c>
      <c r="X3658" s="27" t="str">
        <f aca="false">TEXT(WEEKDAY(E3658,2),"0")&amp;" - "&amp;TEXT(E3658,"dddd")</f>
        <v>1 - Monday</v>
      </c>
      <c r="Y3658" s="27" t="str">
        <f aca="false">_xlfn.IFS(C3658&lt;18,"Child (0-17)",C3658&lt;40,"Young Adult (18-39)",C3658&lt;60,"Adult (40-59)",TRUE(),"Senior (60+)")</f>
        <v>Adult (40-59)</v>
      </c>
      <c r="Z3658" s="27" t="n">
        <f aca="false">ROUND(G3658-E3658,0)</f>
        <v>2</v>
      </c>
      <c r="AA3658" s="27" t="n">
        <f aca="false">L3658+M3658</f>
        <v>72</v>
      </c>
      <c r="AB3658" s="27" t="n">
        <f aca="false">IFERROR(ROUND(Q3658/AA3658,2),0)</f>
        <v>40.88</v>
      </c>
      <c r="AC3658" s="27" t="str">
        <f aca="false">IF(AND(K3658="Critical",N3658="No"),"URGENT - No Bed","Normal")</f>
        <v>Normal</v>
      </c>
      <c r="AD3658" s="33" t="n">
        <f aca="false">INDEX(Lookup_Tables!$B$3:$B$12,MATCH(H3658,Lookup_Tables!$A$3:$A$12,0))</f>
        <v>2200000</v>
      </c>
      <c r="AE3658" s="27" t="str">
        <f aca="false">INDEX(Lookup_Tables!$C$3:$C$12,MATCH(H3658,Lookup_Tables!$A$3:$A$12,0))</f>
        <v>Dr. Rohan Das</v>
      </c>
      <c r="AF3658" s="27" t="str">
        <f aca="false">IFERROR(INDEX(Lookup_Tables!$F$16:$F$45,MATCH(I3658,Lookup_Tables!$E$16:$E$45,0)),"N/A")</f>
        <v>EMP205</v>
      </c>
      <c r="AG3658" s="27" t="n">
        <f aca="false">_xlfn.IFS(R3658="Recovered",4,R3658="Referred",3,R3658="Admitted",2,R3658="Deceased",1,TRUE(),0)</f>
        <v>4</v>
      </c>
      <c r="AH3658" s="27" t="str">
        <f aca="false">IF(T3658&gt;=4,"Satisfied",IF(T3658&gt;=3,"Neutral","Needs Improvement"))</f>
        <v>Needs Improvement</v>
      </c>
    </row>
    <row r="3659" customFormat="false" ht="15" hidden="false" customHeight="false" outlineLevel="0" collapsed="false">
      <c r="A3659" s="30" t="s">
        <v>6519</v>
      </c>
      <c r="B3659" s="30" t="s">
        <v>1478</v>
      </c>
      <c r="C3659" s="30" t="n">
        <v>19</v>
      </c>
      <c r="D3659" s="30" t="s">
        <v>121</v>
      </c>
      <c r="E3659" s="31" t="n">
        <v>45443</v>
      </c>
      <c r="F3659" s="30" t="s">
        <v>475</v>
      </c>
      <c r="G3659" s="31" t="n">
        <v>45444</v>
      </c>
      <c r="H3659" s="30" t="s">
        <v>146</v>
      </c>
      <c r="I3659" s="30" t="s">
        <v>176</v>
      </c>
      <c r="J3659" s="30" t="s">
        <v>244</v>
      </c>
      <c r="K3659" s="30" t="s">
        <v>138</v>
      </c>
      <c r="L3659" s="30" t="n">
        <v>63</v>
      </c>
      <c r="M3659" s="30" t="n">
        <v>32</v>
      </c>
      <c r="N3659" s="30" t="s">
        <v>127</v>
      </c>
      <c r="O3659" s="30" t="s">
        <v>139</v>
      </c>
      <c r="P3659" s="30" t="s">
        <v>140</v>
      </c>
      <c r="Q3659" s="32" t="n">
        <v>2231.75</v>
      </c>
      <c r="R3659" s="30" t="s">
        <v>268</v>
      </c>
      <c r="S3659" s="30" t="s">
        <v>151</v>
      </c>
      <c r="T3659" s="30" t="n">
        <v>5</v>
      </c>
      <c r="U3659" s="30" t="n">
        <f aca="false">YEAR(E3659)</f>
        <v>2024</v>
      </c>
      <c r="V3659" s="30" t="str">
        <f aca="false">TEXT(E3659,"MMM-YYYY")</f>
        <v>May-2024</v>
      </c>
      <c r="W3659" s="30" t="n">
        <f aca="false">MONTH(E3659)</f>
        <v>5</v>
      </c>
      <c r="X3659" s="30" t="str">
        <f aca="false">TEXT(WEEKDAY(E3659,2),"0")&amp;" - "&amp;TEXT(E3659,"dddd")</f>
        <v>5 - Friday</v>
      </c>
      <c r="Y3659" s="30" t="str">
        <f aca="false">_xlfn.IFS(C3659&lt;18,"Child (0-17)",C3659&lt;40,"Young Adult (18-39)",C3659&lt;60,"Adult (40-59)",TRUE(),"Senior (60+)")</f>
        <v>Young Adult (18-39)</v>
      </c>
      <c r="Z3659" s="30" t="n">
        <f aca="false">ROUND(G3659-E3659,0)</f>
        <v>1</v>
      </c>
      <c r="AA3659" s="30" t="n">
        <f aca="false">L3659+M3659</f>
        <v>95</v>
      </c>
      <c r="AB3659" s="30" t="n">
        <f aca="false">IFERROR(ROUND(Q3659/AA3659,2),0)</f>
        <v>23.49</v>
      </c>
      <c r="AC3659" s="30" t="str">
        <f aca="false">IF(AND(K3659="Critical",N3659="No"),"URGENT - No Bed","Normal")</f>
        <v>Normal</v>
      </c>
      <c r="AD3659" s="34" t="n">
        <f aca="false">INDEX(Lookup_Tables!$B$3:$B$12,MATCH(H3659,Lookup_Tables!$A$3:$A$12,0))</f>
        <v>2700000</v>
      </c>
      <c r="AE3659" s="30" t="str">
        <f aca="false">INDEX(Lookup_Tables!$C$3:$C$12,MATCH(H3659,Lookup_Tables!$A$3:$A$12,0))</f>
        <v>Dr. Vikram Singh</v>
      </c>
      <c r="AF3659" s="30" t="str">
        <f aca="false">IFERROR(INDEX(Lookup_Tables!$F$16:$F$45,MATCH(I3659,Lookup_Tables!$E$16:$E$45,0)),"N/A")</f>
        <v>EMP227</v>
      </c>
      <c r="AG3659" s="30" t="n">
        <f aca="false">_xlfn.IFS(R3659="Recovered",4,R3659="Referred",3,R3659="Admitted",2,R3659="Deceased",1,TRUE(),0)</f>
        <v>3</v>
      </c>
      <c r="AH3659" s="30" t="str">
        <f aca="false">IF(T3659&gt;=4,"Satisfied",IF(T3659&gt;=3,"Neutral","Needs Improvement"))</f>
        <v>Satisfied</v>
      </c>
    </row>
    <row r="3660" customFormat="false" ht="15" hidden="false" customHeight="false" outlineLevel="0" collapsed="false">
      <c r="A3660" s="27" t="s">
        <v>2499</v>
      </c>
      <c r="B3660" s="27" t="s">
        <v>1906</v>
      </c>
      <c r="C3660" s="27" t="n">
        <v>23</v>
      </c>
      <c r="D3660" s="27" t="s">
        <v>121</v>
      </c>
      <c r="E3660" s="28" t="n">
        <v>45476</v>
      </c>
      <c r="F3660" s="27" t="s">
        <v>702</v>
      </c>
      <c r="G3660" s="28" t="n">
        <v>45477</v>
      </c>
      <c r="H3660" s="27" t="s">
        <v>183</v>
      </c>
      <c r="I3660" s="27" t="s">
        <v>212</v>
      </c>
      <c r="J3660" s="27" t="s">
        <v>431</v>
      </c>
      <c r="K3660" s="27" t="s">
        <v>138</v>
      </c>
      <c r="L3660" s="27" t="n">
        <v>67</v>
      </c>
      <c r="M3660" s="27" t="n">
        <v>44</v>
      </c>
      <c r="N3660" s="27" t="s">
        <v>127</v>
      </c>
      <c r="O3660" s="27" t="s">
        <v>128</v>
      </c>
      <c r="P3660" s="27" t="s">
        <v>140</v>
      </c>
      <c r="Q3660" s="29" t="n">
        <v>1511.72</v>
      </c>
      <c r="R3660" s="27" t="s">
        <v>130</v>
      </c>
      <c r="S3660" s="27" t="s">
        <v>151</v>
      </c>
      <c r="T3660" s="27" t="n">
        <v>5</v>
      </c>
      <c r="U3660" s="27" t="n">
        <f aca="false">YEAR(E3660)</f>
        <v>2024</v>
      </c>
      <c r="V3660" s="27" t="str">
        <f aca="false">TEXT(E3660,"MMM-YYYY")</f>
        <v>Jul-2024</v>
      </c>
      <c r="W3660" s="27" t="n">
        <f aca="false">MONTH(E3660)</f>
        <v>7</v>
      </c>
      <c r="X3660" s="27" t="str">
        <f aca="false">TEXT(WEEKDAY(E3660,2),"0")&amp;" - "&amp;TEXT(E3660,"dddd")</f>
        <v>3 - Wednesday</v>
      </c>
      <c r="Y3660" s="27" t="str">
        <f aca="false">_xlfn.IFS(C3660&lt;18,"Child (0-17)",C3660&lt;40,"Young Adult (18-39)",C3660&lt;60,"Adult (40-59)",TRUE(),"Senior (60+)")</f>
        <v>Young Adult (18-39)</v>
      </c>
      <c r="Z3660" s="27" t="n">
        <f aca="false">ROUND(G3660-E3660,0)</f>
        <v>1</v>
      </c>
      <c r="AA3660" s="27" t="n">
        <f aca="false">L3660+M3660</f>
        <v>111</v>
      </c>
      <c r="AB3660" s="27" t="n">
        <f aca="false">IFERROR(ROUND(Q3660/AA3660,2),0)</f>
        <v>13.62</v>
      </c>
      <c r="AC3660" s="27" t="str">
        <f aca="false">IF(AND(K3660="Critical",N3660="No"),"URGENT - No Bed","Normal")</f>
        <v>Normal</v>
      </c>
      <c r="AD3660" s="33" t="n">
        <f aca="false">INDEX(Lookup_Tables!$B$3:$B$12,MATCH(H3660,Lookup_Tables!$A$3:$A$12,0))</f>
        <v>3100000</v>
      </c>
      <c r="AE3660" s="27" t="str">
        <f aca="false">INDEX(Lookup_Tables!$C$3:$C$12,MATCH(H3660,Lookup_Tables!$A$3:$A$12,0))</f>
        <v>Dr. Kavita Rao</v>
      </c>
      <c r="AF3660" s="27" t="str">
        <f aca="false">IFERROR(INDEX(Lookup_Tables!$F$16:$F$45,MATCH(I3660,Lookup_Tables!$E$16:$E$45,0)),"N/A")</f>
        <v>EMP225</v>
      </c>
      <c r="AG3660" s="27" t="n">
        <f aca="false">_xlfn.IFS(R3660="Recovered",4,R3660="Referred",3,R3660="Admitted",2,R3660="Deceased",1,TRUE(),0)</f>
        <v>4</v>
      </c>
      <c r="AH3660" s="27" t="str">
        <f aca="false">IF(T3660&gt;=4,"Satisfied",IF(T3660&gt;=3,"Neutral","Needs Improvement"))</f>
        <v>Satisfied</v>
      </c>
    </row>
    <row r="3661" customFormat="false" ht="15" hidden="false" customHeight="false" outlineLevel="0" collapsed="false">
      <c r="A3661" s="30" t="s">
        <v>4293</v>
      </c>
      <c r="B3661" s="30" t="s">
        <v>3467</v>
      </c>
      <c r="C3661" s="30" t="n">
        <v>49</v>
      </c>
      <c r="D3661" s="30" t="s">
        <v>181</v>
      </c>
      <c r="E3661" s="31" t="n">
        <v>45546</v>
      </c>
      <c r="F3661" s="30" t="s">
        <v>145</v>
      </c>
      <c r="G3661" s="31" t="n">
        <v>45549</v>
      </c>
      <c r="H3661" s="30" t="s">
        <v>183</v>
      </c>
      <c r="I3661" s="30" t="s">
        <v>430</v>
      </c>
      <c r="J3661" s="30" t="s">
        <v>185</v>
      </c>
      <c r="K3661" s="30" t="s">
        <v>156</v>
      </c>
      <c r="L3661" s="30" t="n">
        <v>65</v>
      </c>
      <c r="M3661" s="30" t="n">
        <v>40</v>
      </c>
      <c r="N3661" s="30" t="s">
        <v>127</v>
      </c>
      <c r="O3661" s="30" t="s">
        <v>139</v>
      </c>
      <c r="P3661" s="30" t="s">
        <v>129</v>
      </c>
      <c r="Q3661" s="32" t="n">
        <v>4312.29</v>
      </c>
      <c r="R3661" s="30" t="s">
        <v>130</v>
      </c>
      <c r="S3661" s="30" t="s">
        <v>157</v>
      </c>
      <c r="T3661" s="30" t="n">
        <v>2</v>
      </c>
      <c r="U3661" s="30" t="n">
        <f aca="false">YEAR(E3661)</f>
        <v>2024</v>
      </c>
      <c r="V3661" s="30" t="str">
        <f aca="false">TEXT(E3661,"MMM-YYYY")</f>
        <v>Sep-2024</v>
      </c>
      <c r="W3661" s="30" t="n">
        <f aca="false">MONTH(E3661)</f>
        <v>9</v>
      </c>
      <c r="X3661" s="30" t="str">
        <f aca="false">TEXT(WEEKDAY(E3661,2),"0")&amp;" - "&amp;TEXT(E3661,"dddd")</f>
        <v>3 - Wednesday</v>
      </c>
      <c r="Y3661" s="30" t="str">
        <f aca="false">_xlfn.IFS(C3661&lt;18,"Child (0-17)",C3661&lt;40,"Young Adult (18-39)",C3661&lt;60,"Adult (40-59)",TRUE(),"Senior (60+)")</f>
        <v>Adult (40-59)</v>
      </c>
      <c r="Z3661" s="30" t="n">
        <f aca="false">ROUND(G3661-E3661,0)</f>
        <v>3</v>
      </c>
      <c r="AA3661" s="30" t="n">
        <f aca="false">L3661+M3661</f>
        <v>105</v>
      </c>
      <c r="AB3661" s="30" t="n">
        <f aca="false">IFERROR(ROUND(Q3661/AA3661,2),0)</f>
        <v>41.07</v>
      </c>
      <c r="AC3661" s="30" t="str">
        <f aca="false">IF(AND(K3661="Critical",N3661="No"),"URGENT - No Bed","Normal")</f>
        <v>Normal</v>
      </c>
      <c r="AD3661" s="34" t="n">
        <f aca="false">INDEX(Lookup_Tables!$B$3:$B$12,MATCH(H3661,Lookup_Tables!$A$3:$A$12,0))</f>
        <v>3100000</v>
      </c>
      <c r="AE3661" s="30" t="str">
        <f aca="false">INDEX(Lookup_Tables!$C$3:$C$12,MATCH(H3661,Lookup_Tables!$A$3:$A$12,0))</f>
        <v>Dr. Kavita Rao</v>
      </c>
      <c r="AF3661" s="30" t="str">
        <f aca="false">IFERROR(INDEX(Lookup_Tables!$F$16:$F$45,MATCH(I3661,Lookup_Tables!$E$16:$E$45,0)),"N/A")</f>
        <v>EMP224</v>
      </c>
      <c r="AG3661" s="30" t="n">
        <f aca="false">_xlfn.IFS(R3661="Recovered",4,R3661="Referred",3,R3661="Admitted",2,R3661="Deceased",1,TRUE(),0)</f>
        <v>4</v>
      </c>
      <c r="AH3661" s="30" t="str">
        <f aca="false">IF(T3661&gt;=4,"Satisfied",IF(T3661&gt;=3,"Neutral","Needs Improvement"))</f>
        <v>Needs Improvement</v>
      </c>
    </row>
    <row r="3662" customFormat="false" ht="15" hidden="false" customHeight="false" outlineLevel="0" collapsed="false">
      <c r="A3662" s="27" t="s">
        <v>4370</v>
      </c>
      <c r="B3662" s="27" t="s">
        <v>2508</v>
      </c>
      <c r="C3662" s="27" t="n">
        <v>54</v>
      </c>
      <c r="D3662" s="27" t="s">
        <v>181</v>
      </c>
      <c r="E3662" s="28" t="n">
        <v>45348</v>
      </c>
      <c r="F3662" s="27" t="s">
        <v>555</v>
      </c>
      <c r="G3662" s="28" t="n">
        <v>45351</v>
      </c>
      <c r="H3662" s="27" t="s">
        <v>146</v>
      </c>
      <c r="I3662" s="27" t="s">
        <v>176</v>
      </c>
      <c r="J3662" s="27" t="s">
        <v>177</v>
      </c>
      <c r="K3662" s="27" t="s">
        <v>156</v>
      </c>
      <c r="L3662" s="27" t="n">
        <v>38</v>
      </c>
      <c r="M3662" s="27" t="n">
        <v>76</v>
      </c>
      <c r="N3662" s="27" t="s">
        <v>186</v>
      </c>
      <c r="O3662" s="27" t="s">
        <v>139</v>
      </c>
      <c r="P3662" s="27" t="s">
        <v>140</v>
      </c>
      <c r="Q3662" s="29" t="n">
        <v>4181.91</v>
      </c>
      <c r="R3662" s="27" t="s">
        <v>130</v>
      </c>
      <c r="S3662" s="27" t="s">
        <v>178</v>
      </c>
      <c r="T3662" s="27" t="n">
        <v>4</v>
      </c>
      <c r="U3662" s="27" t="n">
        <f aca="false">YEAR(E3662)</f>
        <v>2024</v>
      </c>
      <c r="V3662" s="27" t="str">
        <f aca="false">TEXT(E3662,"MMM-YYYY")</f>
        <v>Feb-2024</v>
      </c>
      <c r="W3662" s="27" t="n">
        <f aca="false">MONTH(E3662)</f>
        <v>2</v>
      </c>
      <c r="X3662" s="27" t="str">
        <f aca="false">TEXT(WEEKDAY(E3662,2),"0")&amp;" - "&amp;TEXT(E3662,"dddd")</f>
        <v>1 - Monday</v>
      </c>
      <c r="Y3662" s="27" t="str">
        <f aca="false">_xlfn.IFS(C3662&lt;18,"Child (0-17)",C3662&lt;40,"Young Adult (18-39)",C3662&lt;60,"Adult (40-59)",TRUE(),"Senior (60+)")</f>
        <v>Adult (40-59)</v>
      </c>
      <c r="Z3662" s="27" t="n">
        <f aca="false">ROUND(G3662-E3662,0)</f>
        <v>3</v>
      </c>
      <c r="AA3662" s="27" t="n">
        <f aca="false">L3662+M3662</f>
        <v>114</v>
      </c>
      <c r="AB3662" s="27" t="n">
        <f aca="false">IFERROR(ROUND(Q3662/AA3662,2),0)</f>
        <v>36.68</v>
      </c>
      <c r="AC3662" s="27" t="str">
        <f aca="false">IF(AND(K3662="Critical",N3662="No"),"URGENT - No Bed","Normal")</f>
        <v>Normal</v>
      </c>
      <c r="AD3662" s="33" t="n">
        <f aca="false">INDEX(Lookup_Tables!$B$3:$B$12,MATCH(H3662,Lookup_Tables!$A$3:$A$12,0))</f>
        <v>2700000</v>
      </c>
      <c r="AE3662" s="27" t="str">
        <f aca="false">INDEX(Lookup_Tables!$C$3:$C$12,MATCH(H3662,Lookup_Tables!$A$3:$A$12,0))</f>
        <v>Dr. Vikram Singh</v>
      </c>
      <c r="AF3662" s="27" t="str">
        <f aca="false">IFERROR(INDEX(Lookup_Tables!$F$16:$F$45,MATCH(I3662,Lookup_Tables!$E$16:$E$45,0)),"N/A")</f>
        <v>EMP227</v>
      </c>
      <c r="AG3662" s="27" t="n">
        <f aca="false">_xlfn.IFS(R3662="Recovered",4,R3662="Referred",3,R3662="Admitted",2,R3662="Deceased",1,TRUE(),0)</f>
        <v>4</v>
      </c>
      <c r="AH3662" s="27" t="str">
        <f aca="false">IF(T3662&gt;=4,"Satisfied",IF(T3662&gt;=3,"Neutral","Needs Improvement"))</f>
        <v>Satisfied</v>
      </c>
    </row>
    <row r="3663" customFormat="false" ht="15" hidden="false" customHeight="false" outlineLevel="0" collapsed="false">
      <c r="A3663" s="30" t="s">
        <v>2494</v>
      </c>
      <c r="B3663" s="30" t="s">
        <v>2495</v>
      </c>
      <c r="C3663" s="30" t="n">
        <v>32</v>
      </c>
      <c r="D3663" s="30" t="s">
        <v>181</v>
      </c>
      <c r="E3663" s="31" t="n">
        <v>45598</v>
      </c>
      <c r="F3663" s="30" t="s">
        <v>465</v>
      </c>
      <c r="G3663" s="31" t="n">
        <v>45600</v>
      </c>
      <c r="H3663" s="30" t="s">
        <v>135</v>
      </c>
      <c r="I3663" s="30" t="s">
        <v>136</v>
      </c>
      <c r="J3663" s="30" t="s">
        <v>252</v>
      </c>
      <c r="K3663" s="30" t="s">
        <v>156</v>
      </c>
      <c r="L3663" s="30" t="n">
        <v>40</v>
      </c>
      <c r="M3663" s="30" t="n">
        <v>63</v>
      </c>
      <c r="N3663" s="30" t="s">
        <v>127</v>
      </c>
      <c r="O3663" s="30" t="s">
        <v>139</v>
      </c>
      <c r="P3663" s="30" t="s">
        <v>150</v>
      </c>
      <c r="Q3663" s="32" t="n">
        <v>3243.99</v>
      </c>
      <c r="R3663" s="30" t="s">
        <v>130</v>
      </c>
      <c r="S3663" s="30" t="s">
        <v>157</v>
      </c>
      <c r="T3663" s="30" t="n">
        <v>4</v>
      </c>
      <c r="U3663" s="30" t="n">
        <f aca="false">YEAR(E3663)</f>
        <v>2024</v>
      </c>
      <c r="V3663" s="30" t="str">
        <f aca="false">TEXT(E3663,"MMM-YYYY")</f>
        <v>Nov-2024</v>
      </c>
      <c r="W3663" s="30" t="n">
        <f aca="false">MONTH(E3663)</f>
        <v>11</v>
      </c>
      <c r="X3663" s="30" t="str">
        <f aca="false">TEXT(WEEKDAY(E3663,2),"0")&amp;" - "&amp;TEXT(E3663,"dddd")</f>
        <v>6 - Saturday</v>
      </c>
      <c r="Y3663" s="30" t="str">
        <f aca="false">_xlfn.IFS(C3663&lt;18,"Child (0-17)",C3663&lt;40,"Young Adult (18-39)",C3663&lt;60,"Adult (40-59)",TRUE(),"Senior (60+)")</f>
        <v>Young Adult (18-39)</v>
      </c>
      <c r="Z3663" s="30" t="n">
        <f aca="false">ROUND(G3663-E3663,0)</f>
        <v>2</v>
      </c>
      <c r="AA3663" s="30" t="n">
        <f aca="false">L3663+M3663</f>
        <v>103</v>
      </c>
      <c r="AB3663" s="30" t="n">
        <f aca="false">IFERROR(ROUND(Q3663/AA3663,2),0)</f>
        <v>31.5</v>
      </c>
      <c r="AC3663" s="30" t="str">
        <f aca="false">IF(AND(K3663="Critical",N3663="No"),"URGENT - No Bed","Normal")</f>
        <v>Normal</v>
      </c>
      <c r="AD3663" s="34" t="n">
        <f aca="false">INDEX(Lookup_Tables!$B$3:$B$12,MATCH(H3663,Lookup_Tables!$A$3:$A$12,0))</f>
        <v>4600000</v>
      </c>
      <c r="AE3663" s="30" t="str">
        <f aca="false">INDEX(Lookup_Tables!$C$3:$C$12,MATCH(H3663,Lookup_Tables!$A$3:$A$12,0))</f>
        <v>Dr. Farhan Khan</v>
      </c>
      <c r="AF3663" s="30" t="str">
        <f aca="false">IFERROR(INDEX(Lookup_Tables!$F$16:$F$45,MATCH(I3663,Lookup_Tables!$E$16:$E$45,0)),"N/A")</f>
        <v>EMP206</v>
      </c>
      <c r="AG3663" s="30" t="n">
        <f aca="false">_xlfn.IFS(R3663="Recovered",4,R3663="Referred",3,R3663="Admitted",2,R3663="Deceased",1,TRUE(),0)</f>
        <v>4</v>
      </c>
      <c r="AH3663" s="30" t="str">
        <f aca="false">IF(T3663&gt;=4,"Satisfied",IF(T3663&gt;=3,"Neutral","Needs Improvement"))</f>
        <v>Satisfied</v>
      </c>
    </row>
    <row r="3664" customFormat="false" ht="15" hidden="false" customHeight="false" outlineLevel="0" collapsed="false">
      <c r="A3664" s="27" t="s">
        <v>3948</v>
      </c>
      <c r="B3664" s="27" t="s">
        <v>1867</v>
      </c>
      <c r="C3664" s="27" t="n">
        <v>51</v>
      </c>
      <c r="D3664" s="27" t="s">
        <v>121</v>
      </c>
      <c r="E3664" s="28" t="n">
        <v>45294</v>
      </c>
      <c r="F3664" s="27" t="s">
        <v>771</v>
      </c>
      <c r="G3664" s="28" t="n">
        <v>45295</v>
      </c>
      <c r="H3664" s="27" t="s">
        <v>217</v>
      </c>
      <c r="I3664" s="27" t="s">
        <v>282</v>
      </c>
      <c r="J3664" s="27" t="s">
        <v>294</v>
      </c>
      <c r="K3664" s="27" t="s">
        <v>138</v>
      </c>
      <c r="L3664" s="27" t="n">
        <v>44</v>
      </c>
      <c r="M3664" s="27" t="n">
        <v>33</v>
      </c>
      <c r="N3664" s="27" t="s">
        <v>127</v>
      </c>
      <c r="O3664" s="27" t="s">
        <v>128</v>
      </c>
      <c r="P3664" s="27" t="s">
        <v>187</v>
      </c>
      <c r="Q3664" s="29" t="n">
        <v>2635.46</v>
      </c>
      <c r="R3664" s="27" t="s">
        <v>130</v>
      </c>
      <c r="S3664" s="27" t="s">
        <v>131</v>
      </c>
      <c r="T3664" s="27" t="n">
        <v>5</v>
      </c>
      <c r="U3664" s="27" t="n">
        <f aca="false">YEAR(E3664)</f>
        <v>2024</v>
      </c>
      <c r="V3664" s="27" t="str">
        <f aca="false">TEXT(E3664,"MMM-YYYY")</f>
        <v>Jan-2024</v>
      </c>
      <c r="W3664" s="27" t="n">
        <f aca="false">MONTH(E3664)</f>
        <v>1</v>
      </c>
      <c r="X3664" s="27" t="str">
        <f aca="false">TEXT(WEEKDAY(E3664,2),"0")&amp;" - "&amp;TEXT(E3664,"dddd")</f>
        <v>3 - Wednesday</v>
      </c>
      <c r="Y3664" s="27" t="str">
        <f aca="false">_xlfn.IFS(C3664&lt;18,"Child (0-17)",C3664&lt;40,"Young Adult (18-39)",C3664&lt;60,"Adult (40-59)",TRUE(),"Senior (60+)")</f>
        <v>Adult (40-59)</v>
      </c>
      <c r="Z3664" s="27" t="n">
        <f aca="false">ROUND(G3664-E3664,0)</f>
        <v>1</v>
      </c>
      <c r="AA3664" s="27" t="n">
        <f aca="false">L3664+M3664</f>
        <v>77</v>
      </c>
      <c r="AB3664" s="27" t="n">
        <f aca="false">IFERROR(ROUND(Q3664/AA3664,2),0)</f>
        <v>34.23</v>
      </c>
      <c r="AC3664" s="27" t="str">
        <f aca="false">IF(AND(K3664="Critical",N3664="No"),"URGENT - No Bed","Normal")</f>
        <v>Normal</v>
      </c>
      <c r="AD3664" s="33" t="n">
        <f aca="false">INDEX(Lookup_Tables!$B$3:$B$12,MATCH(H3664,Lookup_Tables!$A$3:$A$12,0))</f>
        <v>4200000</v>
      </c>
      <c r="AE3664" s="27" t="str">
        <f aca="false">INDEX(Lookup_Tables!$C$3:$C$12,MATCH(H3664,Lookup_Tables!$A$3:$A$12,0))</f>
        <v>Dr. Anil Kapoor</v>
      </c>
      <c r="AF3664" s="27" t="str">
        <f aca="false">IFERROR(INDEX(Lookup_Tables!$F$16:$F$45,MATCH(I3664,Lookup_Tables!$E$16:$E$45,0)),"N/A")</f>
        <v>EMP200</v>
      </c>
      <c r="AG3664" s="27" t="n">
        <f aca="false">_xlfn.IFS(R3664="Recovered",4,R3664="Referred",3,R3664="Admitted",2,R3664="Deceased",1,TRUE(),0)</f>
        <v>4</v>
      </c>
      <c r="AH3664" s="27" t="str">
        <f aca="false">IF(T3664&gt;=4,"Satisfied",IF(T3664&gt;=3,"Neutral","Needs Improvement"))</f>
        <v>Satisfied</v>
      </c>
    </row>
    <row r="3665" customFormat="false" ht="15" hidden="false" customHeight="false" outlineLevel="0" collapsed="false">
      <c r="A3665" s="30" t="s">
        <v>5518</v>
      </c>
      <c r="B3665" s="30" t="s">
        <v>220</v>
      </c>
      <c r="C3665" s="30" t="n">
        <v>65</v>
      </c>
      <c r="D3665" s="30" t="s">
        <v>121</v>
      </c>
      <c r="E3665" s="31" t="n">
        <v>45466</v>
      </c>
      <c r="F3665" s="30" t="s">
        <v>2607</v>
      </c>
      <c r="G3665" s="31" t="n">
        <v>45466</v>
      </c>
      <c r="H3665" s="30" t="s">
        <v>183</v>
      </c>
      <c r="I3665" s="30" t="s">
        <v>430</v>
      </c>
      <c r="J3665" s="30" t="s">
        <v>213</v>
      </c>
      <c r="K3665" s="30" t="s">
        <v>156</v>
      </c>
      <c r="L3665" s="30" t="n">
        <v>19</v>
      </c>
      <c r="M3665" s="30" t="n">
        <v>64</v>
      </c>
      <c r="N3665" s="30" t="s">
        <v>127</v>
      </c>
      <c r="O3665" s="30" t="s">
        <v>128</v>
      </c>
      <c r="P3665" s="30" t="s">
        <v>187</v>
      </c>
      <c r="Q3665" s="32" t="n">
        <v>4728.52</v>
      </c>
      <c r="R3665" s="30" t="s">
        <v>130</v>
      </c>
      <c r="S3665" s="30" t="s">
        <v>141</v>
      </c>
      <c r="T3665" s="30" t="n">
        <v>4</v>
      </c>
      <c r="U3665" s="30" t="n">
        <f aca="false">YEAR(E3665)</f>
        <v>2024</v>
      </c>
      <c r="V3665" s="30" t="str">
        <f aca="false">TEXT(E3665,"MMM-YYYY")</f>
        <v>Jun-2024</v>
      </c>
      <c r="W3665" s="30" t="n">
        <f aca="false">MONTH(E3665)</f>
        <v>6</v>
      </c>
      <c r="X3665" s="30" t="str">
        <f aca="false">TEXT(WEEKDAY(E3665,2),"0")&amp;" - "&amp;TEXT(E3665,"dddd")</f>
        <v>7 - Sunday</v>
      </c>
      <c r="Y3665" s="30" t="str">
        <f aca="false">_xlfn.IFS(C3665&lt;18,"Child (0-17)",C3665&lt;40,"Young Adult (18-39)",C3665&lt;60,"Adult (40-59)",TRUE(),"Senior (60+)")</f>
        <v>Senior (60+)</v>
      </c>
      <c r="Z3665" s="30" t="n">
        <f aca="false">ROUND(G3665-E3665,0)</f>
        <v>0</v>
      </c>
      <c r="AA3665" s="30" t="n">
        <f aca="false">L3665+M3665</f>
        <v>83</v>
      </c>
      <c r="AB3665" s="30" t="n">
        <f aca="false">IFERROR(ROUND(Q3665/AA3665,2),0)</f>
        <v>56.97</v>
      </c>
      <c r="AC3665" s="30" t="str">
        <f aca="false">IF(AND(K3665="Critical",N3665="No"),"URGENT - No Bed","Normal")</f>
        <v>Normal</v>
      </c>
      <c r="AD3665" s="34" t="n">
        <f aca="false">INDEX(Lookup_Tables!$B$3:$B$12,MATCH(H3665,Lookup_Tables!$A$3:$A$12,0))</f>
        <v>3100000</v>
      </c>
      <c r="AE3665" s="30" t="str">
        <f aca="false">INDEX(Lookup_Tables!$C$3:$C$12,MATCH(H3665,Lookup_Tables!$A$3:$A$12,0))</f>
        <v>Dr. Kavita Rao</v>
      </c>
      <c r="AF3665" s="30" t="str">
        <f aca="false">IFERROR(INDEX(Lookup_Tables!$F$16:$F$45,MATCH(I3665,Lookup_Tables!$E$16:$E$45,0)),"N/A")</f>
        <v>EMP224</v>
      </c>
      <c r="AG3665" s="30" t="n">
        <f aca="false">_xlfn.IFS(R3665="Recovered",4,R3665="Referred",3,R3665="Admitted",2,R3665="Deceased",1,TRUE(),0)</f>
        <v>4</v>
      </c>
      <c r="AH3665" s="30" t="str">
        <f aca="false">IF(T3665&gt;=4,"Satisfied",IF(T3665&gt;=3,"Neutral","Needs Improvement"))</f>
        <v>Satisfied</v>
      </c>
    </row>
    <row r="3666" customFormat="false" ht="15" hidden="false" customHeight="false" outlineLevel="0" collapsed="false">
      <c r="A3666" s="27" t="s">
        <v>4134</v>
      </c>
      <c r="B3666" s="27" t="s">
        <v>2508</v>
      </c>
      <c r="C3666" s="27" t="n">
        <v>14</v>
      </c>
      <c r="D3666" s="27" t="s">
        <v>121</v>
      </c>
      <c r="E3666" s="28" t="n">
        <v>45645</v>
      </c>
      <c r="F3666" s="27" t="s">
        <v>1338</v>
      </c>
      <c r="G3666" s="28" t="n">
        <v>45647</v>
      </c>
      <c r="H3666" s="27" t="s">
        <v>135</v>
      </c>
      <c r="I3666" s="27" t="s">
        <v>251</v>
      </c>
      <c r="J3666" s="27" t="s">
        <v>618</v>
      </c>
      <c r="K3666" s="27" t="s">
        <v>202</v>
      </c>
      <c r="L3666" s="27" t="n">
        <v>16</v>
      </c>
      <c r="M3666" s="27" t="n">
        <v>139</v>
      </c>
      <c r="N3666" s="27" t="s">
        <v>186</v>
      </c>
      <c r="O3666" s="27" t="s">
        <v>139</v>
      </c>
      <c r="P3666" s="27" t="s">
        <v>129</v>
      </c>
      <c r="Q3666" s="29" t="n">
        <v>17067.63</v>
      </c>
      <c r="R3666" s="27" t="s">
        <v>130</v>
      </c>
      <c r="S3666" s="27" t="s">
        <v>164</v>
      </c>
      <c r="T3666" s="27" t="n">
        <v>4</v>
      </c>
      <c r="U3666" s="27" t="n">
        <f aca="false">YEAR(E3666)</f>
        <v>2024</v>
      </c>
      <c r="V3666" s="27" t="str">
        <f aca="false">TEXT(E3666,"MMM-YYYY")</f>
        <v>Dec-2024</v>
      </c>
      <c r="W3666" s="27" t="n">
        <f aca="false">MONTH(E3666)</f>
        <v>12</v>
      </c>
      <c r="X3666" s="27" t="str">
        <f aca="false">TEXT(WEEKDAY(E3666,2),"0")&amp;" - "&amp;TEXT(E3666,"dddd")</f>
        <v>4 - Thursday</v>
      </c>
      <c r="Y3666" s="27" t="str">
        <f aca="false">_xlfn.IFS(C3666&lt;18,"Child (0-17)",C3666&lt;40,"Young Adult (18-39)",C3666&lt;60,"Adult (40-59)",TRUE(),"Senior (60+)")</f>
        <v>Child (0-17)</v>
      </c>
      <c r="Z3666" s="27" t="n">
        <f aca="false">ROUND(G3666-E3666,0)</f>
        <v>2</v>
      </c>
      <c r="AA3666" s="27" t="n">
        <f aca="false">L3666+M3666</f>
        <v>155</v>
      </c>
      <c r="AB3666" s="27" t="n">
        <f aca="false">IFERROR(ROUND(Q3666/AA3666,2),0)</f>
        <v>110.11</v>
      </c>
      <c r="AC3666" s="27" t="str">
        <f aca="false">IF(AND(K3666="Critical",N3666="No"),"URGENT - No Bed","Normal")</f>
        <v>Normal</v>
      </c>
      <c r="AD3666" s="33" t="n">
        <f aca="false">INDEX(Lookup_Tables!$B$3:$B$12,MATCH(H3666,Lookup_Tables!$A$3:$A$12,0))</f>
        <v>4600000</v>
      </c>
      <c r="AE3666" s="27" t="str">
        <f aca="false">INDEX(Lookup_Tables!$C$3:$C$12,MATCH(H3666,Lookup_Tables!$A$3:$A$12,0))</f>
        <v>Dr. Farhan Khan</v>
      </c>
      <c r="AF3666" s="27" t="str">
        <f aca="false">IFERROR(INDEX(Lookup_Tables!$F$16:$F$45,MATCH(I3666,Lookup_Tables!$E$16:$E$45,0)),"N/A")</f>
        <v>EMP207</v>
      </c>
      <c r="AG3666" s="27" t="n">
        <f aca="false">_xlfn.IFS(R3666="Recovered",4,R3666="Referred",3,R3666="Admitted",2,R3666="Deceased",1,TRUE(),0)</f>
        <v>4</v>
      </c>
      <c r="AH3666" s="27" t="str">
        <f aca="false">IF(T3666&gt;=4,"Satisfied",IF(T3666&gt;=3,"Neutral","Needs Improvement"))</f>
        <v>Satisfied</v>
      </c>
    </row>
    <row r="3667" customFormat="false" ht="15" hidden="false" customHeight="false" outlineLevel="0" collapsed="false">
      <c r="A3667" s="30" t="s">
        <v>2264</v>
      </c>
      <c r="B3667" s="30" t="s">
        <v>1394</v>
      </c>
      <c r="C3667" s="30" t="n">
        <v>95</v>
      </c>
      <c r="D3667" s="30" t="s">
        <v>121</v>
      </c>
      <c r="E3667" s="31" t="n">
        <v>45592</v>
      </c>
      <c r="F3667" s="30" t="s">
        <v>1023</v>
      </c>
      <c r="G3667" s="31" t="n">
        <v>45593</v>
      </c>
      <c r="H3667" s="30" t="s">
        <v>236</v>
      </c>
      <c r="I3667" s="30" t="s">
        <v>237</v>
      </c>
      <c r="J3667" s="30" t="s">
        <v>455</v>
      </c>
      <c r="K3667" s="30" t="s">
        <v>156</v>
      </c>
      <c r="L3667" s="30" t="n">
        <v>35</v>
      </c>
      <c r="M3667" s="30" t="n">
        <v>52</v>
      </c>
      <c r="N3667" s="30" t="s">
        <v>127</v>
      </c>
      <c r="O3667" s="30" t="s">
        <v>149</v>
      </c>
      <c r="P3667" s="30" t="s">
        <v>140</v>
      </c>
      <c r="Q3667" s="32" t="n">
        <v>4423.04</v>
      </c>
      <c r="R3667" s="30" t="s">
        <v>130</v>
      </c>
      <c r="S3667" s="30" t="s">
        <v>141</v>
      </c>
      <c r="T3667" s="30" t="n">
        <v>5</v>
      </c>
      <c r="U3667" s="30" t="n">
        <f aca="false">YEAR(E3667)</f>
        <v>2024</v>
      </c>
      <c r="V3667" s="30" t="str">
        <f aca="false">TEXT(E3667,"MMM-YYYY")</f>
        <v>Oct-2024</v>
      </c>
      <c r="W3667" s="30" t="n">
        <f aca="false">MONTH(E3667)</f>
        <v>10</v>
      </c>
      <c r="X3667" s="30" t="str">
        <f aca="false">TEXT(WEEKDAY(E3667,2),"0")&amp;" - "&amp;TEXT(E3667,"dddd")</f>
        <v>7 - Sunday</v>
      </c>
      <c r="Y3667" s="30" t="str">
        <f aca="false">_xlfn.IFS(C3667&lt;18,"Child (0-17)",C3667&lt;40,"Young Adult (18-39)",C3667&lt;60,"Adult (40-59)",TRUE(),"Senior (60+)")</f>
        <v>Senior (60+)</v>
      </c>
      <c r="Z3667" s="30" t="n">
        <f aca="false">ROUND(G3667-E3667,0)</f>
        <v>1</v>
      </c>
      <c r="AA3667" s="30" t="n">
        <f aca="false">L3667+M3667</f>
        <v>87</v>
      </c>
      <c r="AB3667" s="30" t="n">
        <f aca="false">IFERROR(ROUND(Q3667/AA3667,2),0)</f>
        <v>50.84</v>
      </c>
      <c r="AC3667" s="30" t="str">
        <f aca="false">IF(AND(K3667="Critical",N3667="No"),"URGENT - No Bed","Normal")</f>
        <v>Normal</v>
      </c>
      <c r="AD3667" s="34" t="n">
        <f aca="false">INDEX(Lookup_Tables!$B$3:$B$12,MATCH(H3667,Lookup_Tables!$A$3:$A$12,0))</f>
        <v>3900000</v>
      </c>
      <c r="AE3667" s="30" t="str">
        <f aca="false">INDEX(Lookup_Tables!$C$3:$C$12,MATCH(H3667,Lookup_Tables!$A$3:$A$12,0))</f>
        <v>Dr. Rina Mehta</v>
      </c>
      <c r="AF3667" s="30" t="str">
        <f aca="false">IFERROR(INDEX(Lookup_Tables!$F$16:$F$45,MATCH(I3667,Lookup_Tables!$E$16:$E$45,0)),"N/A")</f>
        <v>EMP215</v>
      </c>
      <c r="AG3667" s="30" t="n">
        <f aca="false">_xlfn.IFS(R3667="Recovered",4,R3667="Referred",3,R3667="Admitted",2,R3667="Deceased",1,TRUE(),0)</f>
        <v>4</v>
      </c>
      <c r="AH3667" s="30" t="str">
        <f aca="false">IF(T3667&gt;=4,"Satisfied",IF(T3667&gt;=3,"Neutral","Needs Improvement"))</f>
        <v>Satisfied</v>
      </c>
    </row>
    <row r="3668" customFormat="false" ht="15" hidden="false" customHeight="false" outlineLevel="0" collapsed="false">
      <c r="A3668" s="27" t="s">
        <v>2698</v>
      </c>
      <c r="B3668" s="27" t="s">
        <v>2699</v>
      </c>
      <c r="C3668" s="27" t="n">
        <v>89</v>
      </c>
      <c r="D3668" s="27" t="s">
        <v>121</v>
      </c>
      <c r="E3668" s="28" t="n">
        <v>45386</v>
      </c>
      <c r="F3668" s="27" t="s">
        <v>1081</v>
      </c>
      <c r="G3668" s="28" t="n">
        <v>45392</v>
      </c>
      <c r="H3668" s="27" t="s">
        <v>161</v>
      </c>
      <c r="I3668" s="27" t="s">
        <v>162</v>
      </c>
      <c r="J3668" s="27" t="s">
        <v>258</v>
      </c>
      <c r="K3668" s="27" t="s">
        <v>126</v>
      </c>
      <c r="L3668" s="27" t="n">
        <v>45</v>
      </c>
      <c r="M3668" s="27" t="n">
        <v>118</v>
      </c>
      <c r="N3668" s="27" t="s">
        <v>186</v>
      </c>
      <c r="O3668" s="27" t="s">
        <v>149</v>
      </c>
      <c r="P3668" s="27" t="s">
        <v>187</v>
      </c>
      <c r="Q3668" s="29" t="n">
        <v>7505.6</v>
      </c>
      <c r="R3668" s="27" t="s">
        <v>172</v>
      </c>
      <c r="S3668" s="27" t="s">
        <v>157</v>
      </c>
      <c r="T3668" s="27" t="n">
        <v>4</v>
      </c>
      <c r="U3668" s="27" t="n">
        <f aca="false">YEAR(E3668)</f>
        <v>2024</v>
      </c>
      <c r="V3668" s="27" t="str">
        <f aca="false">TEXT(E3668,"MMM-YYYY")</f>
        <v>Apr-2024</v>
      </c>
      <c r="W3668" s="27" t="n">
        <f aca="false">MONTH(E3668)</f>
        <v>4</v>
      </c>
      <c r="X3668" s="27" t="str">
        <f aca="false">TEXT(WEEKDAY(E3668,2),"0")&amp;" - "&amp;TEXT(E3668,"dddd")</f>
        <v>4 - Thursday</v>
      </c>
      <c r="Y3668" s="27" t="str">
        <f aca="false">_xlfn.IFS(C3668&lt;18,"Child (0-17)",C3668&lt;40,"Young Adult (18-39)",C3668&lt;60,"Adult (40-59)",TRUE(),"Senior (60+)")</f>
        <v>Senior (60+)</v>
      </c>
      <c r="Z3668" s="27" t="n">
        <f aca="false">ROUND(G3668-E3668,0)</f>
        <v>6</v>
      </c>
      <c r="AA3668" s="27" t="n">
        <f aca="false">L3668+M3668</f>
        <v>163</v>
      </c>
      <c r="AB3668" s="27" t="n">
        <f aca="false">IFERROR(ROUND(Q3668/AA3668,2),0)</f>
        <v>46.05</v>
      </c>
      <c r="AC3668" s="27" t="str">
        <f aca="false">IF(AND(K3668="Critical",N3668="No"),"URGENT - No Bed","Normal")</f>
        <v>Normal</v>
      </c>
      <c r="AD3668" s="33" t="n">
        <f aca="false">INDEX(Lookup_Tables!$B$3:$B$12,MATCH(H3668,Lookup_Tables!$A$3:$A$12,0))</f>
        <v>3600000</v>
      </c>
      <c r="AE3668" s="27" t="str">
        <f aca="false">INDEX(Lookup_Tables!$C$3:$C$12,MATCH(H3668,Lookup_Tables!$A$3:$A$12,0))</f>
        <v>Dr. Sameer Joshi</v>
      </c>
      <c r="AF3668" s="27" t="str">
        <f aca="false">IFERROR(INDEX(Lookup_Tables!$F$16:$F$45,MATCH(I3668,Lookup_Tables!$E$16:$E$45,0)),"N/A")</f>
        <v>EMP222</v>
      </c>
      <c r="AG3668" s="27" t="n">
        <f aca="false">_xlfn.IFS(R3668="Recovered",4,R3668="Referred",3,R3668="Admitted",2,R3668="Deceased",1,TRUE(),0)</f>
        <v>2</v>
      </c>
      <c r="AH3668" s="27" t="str">
        <f aca="false">IF(T3668&gt;=4,"Satisfied",IF(T3668&gt;=3,"Neutral","Needs Improvement"))</f>
        <v>Satisfied</v>
      </c>
    </row>
    <row r="3669" customFormat="false" ht="15" hidden="false" customHeight="false" outlineLevel="0" collapsed="false">
      <c r="A3669" s="30" t="s">
        <v>6706</v>
      </c>
      <c r="B3669" s="30" t="s">
        <v>6707</v>
      </c>
      <c r="C3669" s="30" t="n">
        <v>46</v>
      </c>
      <c r="D3669" s="30" t="s">
        <v>181</v>
      </c>
      <c r="E3669" s="31" t="n">
        <v>45650</v>
      </c>
      <c r="F3669" s="30" t="s">
        <v>1711</v>
      </c>
      <c r="G3669" s="31" t="n">
        <v>45650</v>
      </c>
      <c r="H3669" s="30" t="s">
        <v>217</v>
      </c>
      <c r="I3669" s="30" t="s">
        <v>344</v>
      </c>
      <c r="J3669" s="30" t="s">
        <v>294</v>
      </c>
      <c r="K3669" s="30" t="s">
        <v>138</v>
      </c>
      <c r="L3669" s="30" t="n">
        <v>65</v>
      </c>
      <c r="M3669" s="30" t="n">
        <v>43</v>
      </c>
      <c r="N3669" s="30" t="s">
        <v>127</v>
      </c>
      <c r="O3669" s="30" t="s">
        <v>128</v>
      </c>
      <c r="P3669" s="30" t="s">
        <v>129</v>
      </c>
      <c r="Q3669" s="32" t="n">
        <v>2941.67</v>
      </c>
      <c r="R3669" s="30" t="s">
        <v>130</v>
      </c>
      <c r="S3669" s="30" t="s">
        <v>141</v>
      </c>
      <c r="T3669" s="30" t="n">
        <v>4</v>
      </c>
      <c r="U3669" s="30" t="n">
        <f aca="false">YEAR(E3669)</f>
        <v>2024</v>
      </c>
      <c r="V3669" s="30" t="str">
        <f aca="false">TEXT(E3669,"MMM-YYYY")</f>
        <v>Dec-2024</v>
      </c>
      <c r="W3669" s="30" t="n">
        <f aca="false">MONTH(E3669)</f>
        <v>12</v>
      </c>
      <c r="X3669" s="30" t="str">
        <f aca="false">TEXT(WEEKDAY(E3669,2),"0")&amp;" - "&amp;TEXT(E3669,"dddd")</f>
        <v>2 - Tuesday</v>
      </c>
      <c r="Y3669" s="30" t="str">
        <f aca="false">_xlfn.IFS(C3669&lt;18,"Child (0-17)",C3669&lt;40,"Young Adult (18-39)",C3669&lt;60,"Adult (40-59)",TRUE(),"Senior (60+)")</f>
        <v>Adult (40-59)</v>
      </c>
      <c r="Z3669" s="30" t="n">
        <f aca="false">ROUND(G3669-E3669,0)</f>
        <v>0</v>
      </c>
      <c r="AA3669" s="30" t="n">
        <f aca="false">L3669+M3669</f>
        <v>108</v>
      </c>
      <c r="AB3669" s="30" t="n">
        <f aca="false">IFERROR(ROUND(Q3669/AA3669,2),0)</f>
        <v>27.24</v>
      </c>
      <c r="AC3669" s="30" t="str">
        <f aca="false">IF(AND(K3669="Critical",N3669="No"),"URGENT - No Bed","Normal")</f>
        <v>Normal</v>
      </c>
      <c r="AD3669" s="34" t="n">
        <f aca="false">INDEX(Lookup_Tables!$B$3:$B$12,MATCH(H3669,Lookup_Tables!$A$3:$A$12,0))</f>
        <v>4200000</v>
      </c>
      <c r="AE3669" s="30" t="str">
        <f aca="false">INDEX(Lookup_Tables!$C$3:$C$12,MATCH(H3669,Lookup_Tables!$A$3:$A$12,0))</f>
        <v>Dr. Anil Kapoor</v>
      </c>
      <c r="AF3669" s="30" t="str">
        <f aca="false">IFERROR(INDEX(Lookup_Tables!$F$16:$F$45,MATCH(I3669,Lookup_Tables!$E$16:$E$45,0)),"N/A")</f>
        <v>EMP201</v>
      </c>
      <c r="AG3669" s="30" t="n">
        <f aca="false">_xlfn.IFS(R3669="Recovered",4,R3669="Referred",3,R3669="Admitted",2,R3669="Deceased",1,TRUE(),0)</f>
        <v>4</v>
      </c>
      <c r="AH3669" s="30" t="str">
        <f aca="false">IF(T3669&gt;=4,"Satisfied",IF(T3669&gt;=3,"Neutral","Needs Improvement"))</f>
        <v>Satisfied</v>
      </c>
    </row>
    <row r="3670" customFormat="false" ht="15" hidden="false" customHeight="false" outlineLevel="0" collapsed="false">
      <c r="A3670" s="27" t="s">
        <v>3743</v>
      </c>
      <c r="B3670" s="27" t="s">
        <v>3425</v>
      </c>
      <c r="C3670" s="27" t="n">
        <v>41</v>
      </c>
      <c r="D3670" s="27" t="s">
        <v>121</v>
      </c>
      <c r="E3670" s="28" t="n">
        <v>45485</v>
      </c>
      <c r="F3670" s="27" t="s">
        <v>319</v>
      </c>
      <c r="G3670" s="28" t="n">
        <v>45486</v>
      </c>
      <c r="H3670" s="27" t="s">
        <v>183</v>
      </c>
      <c r="I3670" s="27" t="s">
        <v>430</v>
      </c>
      <c r="J3670" s="27" t="s">
        <v>431</v>
      </c>
      <c r="K3670" s="27" t="s">
        <v>138</v>
      </c>
      <c r="L3670" s="27" t="n">
        <v>77</v>
      </c>
      <c r="M3670" s="27" t="n">
        <v>27</v>
      </c>
      <c r="N3670" s="27" t="s">
        <v>127</v>
      </c>
      <c r="O3670" s="27" t="s">
        <v>139</v>
      </c>
      <c r="P3670" s="27" t="s">
        <v>150</v>
      </c>
      <c r="Q3670" s="29" t="n">
        <v>1099.95</v>
      </c>
      <c r="R3670" s="27" t="s">
        <v>130</v>
      </c>
      <c r="S3670" s="27" t="s">
        <v>141</v>
      </c>
      <c r="T3670" s="27" t="n">
        <v>2</v>
      </c>
      <c r="U3670" s="27" t="n">
        <f aca="false">YEAR(E3670)</f>
        <v>2024</v>
      </c>
      <c r="V3670" s="27" t="str">
        <f aca="false">TEXT(E3670,"MMM-YYYY")</f>
        <v>Jul-2024</v>
      </c>
      <c r="W3670" s="27" t="n">
        <f aca="false">MONTH(E3670)</f>
        <v>7</v>
      </c>
      <c r="X3670" s="27" t="str">
        <f aca="false">TEXT(WEEKDAY(E3670,2),"0")&amp;" - "&amp;TEXT(E3670,"dddd")</f>
        <v>5 - Friday</v>
      </c>
      <c r="Y3670" s="27" t="str">
        <f aca="false">_xlfn.IFS(C3670&lt;18,"Child (0-17)",C3670&lt;40,"Young Adult (18-39)",C3670&lt;60,"Adult (40-59)",TRUE(),"Senior (60+)")</f>
        <v>Adult (40-59)</v>
      </c>
      <c r="Z3670" s="27" t="n">
        <f aca="false">ROUND(G3670-E3670,0)</f>
        <v>1</v>
      </c>
      <c r="AA3670" s="27" t="n">
        <f aca="false">L3670+M3670</f>
        <v>104</v>
      </c>
      <c r="AB3670" s="27" t="n">
        <f aca="false">IFERROR(ROUND(Q3670/AA3670,2),0)</f>
        <v>10.58</v>
      </c>
      <c r="AC3670" s="27" t="str">
        <f aca="false">IF(AND(K3670="Critical",N3670="No"),"URGENT - No Bed","Normal")</f>
        <v>Normal</v>
      </c>
      <c r="AD3670" s="33" t="n">
        <f aca="false">INDEX(Lookup_Tables!$B$3:$B$12,MATCH(H3670,Lookup_Tables!$A$3:$A$12,0))</f>
        <v>3100000</v>
      </c>
      <c r="AE3670" s="27" t="str">
        <f aca="false">INDEX(Lookup_Tables!$C$3:$C$12,MATCH(H3670,Lookup_Tables!$A$3:$A$12,0))</f>
        <v>Dr. Kavita Rao</v>
      </c>
      <c r="AF3670" s="27" t="str">
        <f aca="false">IFERROR(INDEX(Lookup_Tables!$F$16:$F$45,MATCH(I3670,Lookup_Tables!$E$16:$E$45,0)),"N/A")</f>
        <v>EMP224</v>
      </c>
      <c r="AG3670" s="27" t="n">
        <f aca="false">_xlfn.IFS(R3670="Recovered",4,R3670="Referred",3,R3670="Admitted",2,R3670="Deceased",1,TRUE(),0)</f>
        <v>4</v>
      </c>
      <c r="AH3670" s="27" t="str">
        <f aca="false">IF(T3670&gt;=4,"Satisfied",IF(T3670&gt;=3,"Neutral","Needs Improvement"))</f>
        <v>Needs Improvement</v>
      </c>
    </row>
    <row r="3671" customFormat="false" ht="15" hidden="false" customHeight="false" outlineLevel="0" collapsed="false">
      <c r="A3671" s="30" t="s">
        <v>6767</v>
      </c>
      <c r="B3671" s="30" t="s">
        <v>3838</v>
      </c>
      <c r="C3671" s="30" t="n">
        <v>42</v>
      </c>
      <c r="D3671" s="30" t="s">
        <v>121</v>
      </c>
      <c r="E3671" s="31" t="n">
        <v>45604</v>
      </c>
      <c r="F3671" s="30" t="s">
        <v>543</v>
      </c>
      <c r="G3671" s="31" t="n">
        <v>45608</v>
      </c>
      <c r="H3671" s="30" t="s">
        <v>242</v>
      </c>
      <c r="I3671" s="30" t="s">
        <v>466</v>
      </c>
      <c r="J3671" s="30" t="s">
        <v>401</v>
      </c>
      <c r="K3671" s="30" t="s">
        <v>126</v>
      </c>
      <c r="L3671" s="30" t="n">
        <v>19</v>
      </c>
      <c r="M3671" s="30" t="n">
        <v>46</v>
      </c>
      <c r="N3671" s="30" t="s">
        <v>186</v>
      </c>
      <c r="O3671" s="30" t="s">
        <v>171</v>
      </c>
      <c r="P3671" s="30" t="s">
        <v>150</v>
      </c>
      <c r="Q3671" s="32" t="n">
        <v>7102.61</v>
      </c>
      <c r="R3671" s="30" t="s">
        <v>130</v>
      </c>
      <c r="S3671" s="30" t="s">
        <v>141</v>
      </c>
      <c r="T3671" s="30" t="n">
        <v>5</v>
      </c>
      <c r="U3671" s="30" t="n">
        <f aca="false">YEAR(E3671)</f>
        <v>2024</v>
      </c>
      <c r="V3671" s="30" t="str">
        <f aca="false">TEXT(E3671,"MMM-YYYY")</f>
        <v>Nov-2024</v>
      </c>
      <c r="W3671" s="30" t="n">
        <f aca="false">MONTH(E3671)</f>
        <v>11</v>
      </c>
      <c r="X3671" s="30" t="str">
        <f aca="false">TEXT(WEEKDAY(E3671,2),"0")&amp;" - "&amp;TEXT(E3671,"dddd")</f>
        <v>5 - Friday</v>
      </c>
      <c r="Y3671" s="30" t="str">
        <f aca="false">_xlfn.IFS(C3671&lt;18,"Child (0-17)",C3671&lt;40,"Young Adult (18-39)",C3671&lt;60,"Adult (40-59)",TRUE(),"Senior (60+)")</f>
        <v>Adult (40-59)</v>
      </c>
      <c r="Z3671" s="30" t="n">
        <f aca="false">ROUND(G3671-E3671,0)</f>
        <v>4</v>
      </c>
      <c r="AA3671" s="30" t="n">
        <f aca="false">L3671+M3671</f>
        <v>65</v>
      </c>
      <c r="AB3671" s="30" t="n">
        <f aca="false">IFERROR(ROUND(Q3671/AA3671,2),0)</f>
        <v>109.27</v>
      </c>
      <c r="AC3671" s="30" t="str">
        <f aca="false">IF(AND(K3671="Critical",N3671="No"),"URGENT - No Bed","Normal")</f>
        <v>Normal</v>
      </c>
      <c r="AD3671" s="34" t="n">
        <f aca="false">INDEX(Lookup_Tables!$B$3:$B$12,MATCH(H3671,Lookup_Tables!$A$3:$A$12,0))</f>
        <v>3000000</v>
      </c>
      <c r="AE3671" s="30" t="str">
        <f aca="false">INDEX(Lookup_Tables!$C$3:$C$12,MATCH(H3671,Lookup_Tables!$A$3:$A$12,0))</f>
        <v>Dr. Pooja Iyer</v>
      </c>
      <c r="AF3671" s="30" t="str">
        <f aca="false">IFERROR(INDEX(Lookup_Tables!$F$16:$F$45,MATCH(I3671,Lookup_Tables!$E$16:$E$45,0)),"N/A")</f>
        <v>EMP212</v>
      </c>
      <c r="AG3671" s="30" t="n">
        <f aca="false">_xlfn.IFS(R3671="Recovered",4,R3671="Referred",3,R3671="Admitted",2,R3671="Deceased",1,TRUE(),0)</f>
        <v>4</v>
      </c>
      <c r="AH3671" s="30" t="str">
        <f aca="false">IF(T3671&gt;=4,"Satisfied",IF(T3671&gt;=3,"Neutral","Needs Improvement"))</f>
        <v>Satisfied</v>
      </c>
    </row>
    <row r="3672" customFormat="false" ht="15" hidden="false" customHeight="false" outlineLevel="0" collapsed="false">
      <c r="A3672" s="27" t="s">
        <v>3026</v>
      </c>
      <c r="B3672" s="27" t="s">
        <v>1904</v>
      </c>
      <c r="C3672" s="27" t="n">
        <v>30</v>
      </c>
      <c r="D3672" s="27" t="s">
        <v>181</v>
      </c>
      <c r="E3672" s="28" t="n">
        <v>45625</v>
      </c>
      <c r="F3672" s="27" t="s">
        <v>961</v>
      </c>
      <c r="G3672" s="28" t="n">
        <v>45626</v>
      </c>
      <c r="H3672" s="27" t="s">
        <v>183</v>
      </c>
      <c r="I3672" s="27" t="s">
        <v>184</v>
      </c>
      <c r="J3672" s="27" t="s">
        <v>411</v>
      </c>
      <c r="K3672" s="27" t="s">
        <v>126</v>
      </c>
      <c r="L3672" s="27" t="n">
        <v>45</v>
      </c>
      <c r="M3672" s="27" t="n">
        <v>112</v>
      </c>
      <c r="N3672" s="27" t="s">
        <v>127</v>
      </c>
      <c r="O3672" s="27" t="s">
        <v>171</v>
      </c>
      <c r="P3672" s="27" t="s">
        <v>150</v>
      </c>
      <c r="Q3672" s="29" t="n">
        <v>7203.89</v>
      </c>
      <c r="R3672" s="27" t="s">
        <v>130</v>
      </c>
      <c r="S3672" s="27" t="s">
        <v>164</v>
      </c>
      <c r="T3672" s="27" t="n">
        <v>4</v>
      </c>
      <c r="U3672" s="27" t="n">
        <f aca="false">YEAR(E3672)</f>
        <v>2024</v>
      </c>
      <c r="V3672" s="27" t="str">
        <f aca="false">TEXT(E3672,"MMM-YYYY")</f>
        <v>Nov-2024</v>
      </c>
      <c r="W3672" s="27" t="n">
        <f aca="false">MONTH(E3672)</f>
        <v>11</v>
      </c>
      <c r="X3672" s="27" t="str">
        <f aca="false">TEXT(WEEKDAY(E3672,2),"0")&amp;" - "&amp;TEXT(E3672,"dddd")</f>
        <v>5 - Friday</v>
      </c>
      <c r="Y3672" s="27" t="str">
        <f aca="false">_xlfn.IFS(C3672&lt;18,"Child (0-17)",C3672&lt;40,"Young Adult (18-39)",C3672&lt;60,"Adult (40-59)",TRUE(),"Senior (60+)")</f>
        <v>Young Adult (18-39)</v>
      </c>
      <c r="Z3672" s="27" t="n">
        <f aca="false">ROUND(G3672-E3672,0)</f>
        <v>1</v>
      </c>
      <c r="AA3672" s="27" t="n">
        <f aca="false">L3672+M3672</f>
        <v>157</v>
      </c>
      <c r="AB3672" s="27" t="n">
        <f aca="false">IFERROR(ROUND(Q3672/AA3672,2),0)</f>
        <v>45.88</v>
      </c>
      <c r="AC3672" s="27" t="str">
        <f aca="false">IF(AND(K3672="Critical",N3672="No"),"URGENT - No Bed","Normal")</f>
        <v>Normal</v>
      </c>
      <c r="AD3672" s="33" t="n">
        <f aca="false">INDEX(Lookup_Tables!$B$3:$B$12,MATCH(H3672,Lookup_Tables!$A$3:$A$12,0))</f>
        <v>3100000</v>
      </c>
      <c r="AE3672" s="27" t="str">
        <f aca="false">INDEX(Lookup_Tables!$C$3:$C$12,MATCH(H3672,Lookup_Tables!$A$3:$A$12,0))</f>
        <v>Dr. Kavita Rao</v>
      </c>
      <c r="AF3672" s="27" t="str">
        <f aca="false">IFERROR(INDEX(Lookup_Tables!$F$16:$F$45,MATCH(I3672,Lookup_Tables!$E$16:$E$45,0)),"N/A")</f>
        <v>EMP226</v>
      </c>
      <c r="AG3672" s="27" t="n">
        <f aca="false">_xlfn.IFS(R3672="Recovered",4,R3672="Referred",3,R3672="Admitted",2,R3672="Deceased",1,TRUE(),0)</f>
        <v>4</v>
      </c>
      <c r="AH3672" s="27" t="str">
        <f aca="false">IF(T3672&gt;=4,"Satisfied",IF(T3672&gt;=3,"Neutral","Needs Improvement"))</f>
        <v>Satisfied</v>
      </c>
    </row>
    <row r="3673" customFormat="false" ht="15" hidden="false" customHeight="false" outlineLevel="0" collapsed="false">
      <c r="A3673" s="30" t="s">
        <v>2428</v>
      </c>
      <c r="B3673" s="30" t="s">
        <v>1480</v>
      </c>
      <c r="C3673" s="30" t="n">
        <v>59</v>
      </c>
      <c r="D3673" s="30" t="s">
        <v>181</v>
      </c>
      <c r="E3673" s="31" t="n">
        <v>45318</v>
      </c>
      <c r="F3673" s="30" t="s">
        <v>635</v>
      </c>
      <c r="G3673" s="31" t="n">
        <v>45319</v>
      </c>
      <c r="H3673" s="30" t="s">
        <v>168</v>
      </c>
      <c r="I3673" s="30" t="s">
        <v>169</v>
      </c>
      <c r="J3673" s="30" t="s">
        <v>371</v>
      </c>
      <c r="K3673" s="30" t="s">
        <v>138</v>
      </c>
      <c r="L3673" s="30" t="n">
        <v>32</v>
      </c>
      <c r="M3673" s="30" t="n">
        <v>24</v>
      </c>
      <c r="N3673" s="30" t="s">
        <v>127</v>
      </c>
      <c r="O3673" s="30" t="s">
        <v>139</v>
      </c>
      <c r="P3673" s="30" t="s">
        <v>129</v>
      </c>
      <c r="Q3673" s="32" t="n">
        <v>1962.67</v>
      </c>
      <c r="R3673" s="30" t="s">
        <v>130</v>
      </c>
      <c r="S3673" s="30" t="s">
        <v>335</v>
      </c>
      <c r="T3673" s="30" t="n">
        <v>3</v>
      </c>
      <c r="U3673" s="30" t="n">
        <f aca="false">YEAR(E3673)</f>
        <v>2024</v>
      </c>
      <c r="V3673" s="30" t="str">
        <f aca="false">TEXT(E3673,"MMM-YYYY")</f>
        <v>Jan-2024</v>
      </c>
      <c r="W3673" s="30" t="n">
        <f aca="false">MONTH(E3673)</f>
        <v>1</v>
      </c>
      <c r="X3673" s="30" t="str">
        <f aca="false">TEXT(WEEKDAY(E3673,2),"0")&amp;" - "&amp;TEXT(E3673,"dddd")</f>
        <v>6 - Saturday</v>
      </c>
      <c r="Y3673" s="30" t="str">
        <f aca="false">_xlfn.IFS(C3673&lt;18,"Child (0-17)",C3673&lt;40,"Young Adult (18-39)",C3673&lt;60,"Adult (40-59)",TRUE(),"Senior (60+)")</f>
        <v>Adult (40-59)</v>
      </c>
      <c r="Z3673" s="30" t="n">
        <f aca="false">ROUND(G3673-E3673,0)</f>
        <v>1</v>
      </c>
      <c r="AA3673" s="30" t="n">
        <f aca="false">L3673+M3673</f>
        <v>56</v>
      </c>
      <c r="AB3673" s="30" t="n">
        <f aca="false">IFERROR(ROUND(Q3673/AA3673,2),0)</f>
        <v>35.05</v>
      </c>
      <c r="AC3673" s="30" t="str">
        <f aca="false">IF(AND(K3673="Critical",N3673="No"),"URGENT - No Bed","Normal")</f>
        <v>Normal</v>
      </c>
      <c r="AD3673" s="34" t="n">
        <f aca="false">INDEX(Lookup_Tables!$B$3:$B$12,MATCH(H3673,Lookup_Tables!$A$3:$A$12,0))</f>
        <v>4400000</v>
      </c>
      <c r="AE3673" s="30" t="str">
        <f aca="false">INDEX(Lookup_Tables!$C$3:$C$12,MATCH(H3673,Lookup_Tables!$A$3:$A$12,0))</f>
        <v>Dr. Neha Chopra</v>
      </c>
      <c r="AF3673" s="30" t="str">
        <f aca="false">IFERROR(INDEX(Lookup_Tables!$F$16:$F$45,MATCH(I3673,Lookup_Tables!$E$16:$E$45,0)),"N/A")</f>
        <v>EMP220</v>
      </c>
      <c r="AG3673" s="30" t="n">
        <f aca="false">_xlfn.IFS(R3673="Recovered",4,R3673="Referred",3,R3673="Admitted",2,R3673="Deceased",1,TRUE(),0)</f>
        <v>4</v>
      </c>
      <c r="AH3673" s="30" t="str">
        <f aca="false">IF(T3673&gt;=4,"Satisfied",IF(T3673&gt;=3,"Neutral","Needs Improvement"))</f>
        <v>Neutral</v>
      </c>
    </row>
    <row r="3674" customFormat="false" ht="15" hidden="false" customHeight="false" outlineLevel="0" collapsed="false">
      <c r="A3674" s="27" t="s">
        <v>357</v>
      </c>
      <c r="B3674" s="27" t="s">
        <v>358</v>
      </c>
      <c r="C3674" s="27" t="n">
        <v>32</v>
      </c>
      <c r="D3674" s="27" t="s">
        <v>181</v>
      </c>
      <c r="E3674" s="28" t="n">
        <v>45645</v>
      </c>
      <c r="F3674" s="27" t="s">
        <v>360</v>
      </c>
      <c r="G3674" s="28" t="n">
        <v>45646</v>
      </c>
      <c r="H3674" s="27" t="s">
        <v>123</v>
      </c>
      <c r="I3674" s="27" t="s">
        <v>304</v>
      </c>
      <c r="J3674" s="27" t="s">
        <v>125</v>
      </c>
      <c r="K3674" s="27" t="s">
        <v>138</v>
      </c>
      <c r="L3674" s="27" t="n">
        <v>30</v>
      </c>
      <c r="M3674" s="27" t="n">
        <v>23</v>
      </c>
      <c r="N3674" s="27" t="s">
        <v>127</v>
      </c>
      <c r="O3674" s="27" t="s">
        <v>149</v>
      </c>
      <c r="P3674" s="27" t="s">
        <v>150</v>
      </c>
      <c r="Q3674" s="29" t="n">
        <v>1348.05</v>
      </c>
      <c r="R3674" s="27" t="s">
        <v>130</v>
      </c>
      <c r="S3674" s="27" t="s">
        <v>192</v>
      </c>
      <c r="T3674" s="27" t="n">
        <v>3</v>
      </c>
      <c r="U3674" s="27" t="n">
        <f aca="false">YEAR(E3674)</f>
        <v>2024</v>
      </c>
      <c r="V3674" s="27" t="str">
        <f aca="false">TEXT(E3674,"MMM-YYYY")</f>
        <v>Dec-2024</v>
      </c>
      <c r="W3674" s="27" t="n">
        <f aca="false">MONTH(E3674)</f>
        <v>12</v>
      </c>
      <c r="X3674" s="27" t="str">
        <f aca="false">TEXT(WEEKDAY(E3674,2),"0")&amp;" - "&amp;TEXT(E3674,"dddd")</f>
        <v>4 - Thursday</v>
      </c>
      <c r="Y3674" s="27" t="str">
        <f aca="false">_xlfn.IFS(C3674&lt;18,"Child (0-17)",C3674&lt;40,"Young Adult (18-39)",C3674&lt;60,"Adult (40-59)",TRUE(),"Senior (60+)")</f>
        <v>Young Adult (18-39)</v>
      </c>
      <c r="Z3674" s="27" t="n">
        <f aca="false">ROUND(G3674-E3674,0)</f>
        <v>1</v>
      </c>
      <c r="AA3674" s="27" t="n">
        <f aca="false">L3674+M3674</f>
        <v>53</v>
      </c>
      <c r="AB3674" s="27" t="n">
        <f aca="false">IFERROR(ROUND(Q3674/AA3674,2),0)</f>
        <v>25.43</v>
      </c>
      <c r="AC3674" s="27" t="str">
        <f aca="false">IF(AND(K3674="Critical",N3674="No"),"URGENT - No Bed","Normal")</f>
        <v>Normal</v>
      </c>
      <c r="AD3674" s="33" t="n">
        <f aca="false">INDEX(Lookup_Tables!$B$3:$B$12,MATCH(H3674,Lookup_Tables!$A$3:$A$12,0))</f>
        <v>2200000</v>
      </c>
      <c r="AE3674" s="27" t="str">
        <f aca="false">INDEX(Lookup_Tables!$C$3:$C$12,MATCH(H3674,Lookup_Tables!$A$3:$A$12,0))</f>
        <v>Dr. Rohan Das</v>
      </c>
      <c r="AF3674" s="27" t="str">
        <f aca="false">IFERROR(INDEX(Lookup_Tables!$F$16:$F$45,MATCH(I3674,Lookup_Tables!$E$16:$E$45,0)),"N/A")</f>
        <v>EMP204</v>
      </c>
      <c r="AG3674" s="27" t="n">
        <f aca="false">_xlfn.IFS(R3674="Recovered",4,R3674="Referred",3,R3674="Admitted",2,R3674="Deceased",1,TRUE(),0)</f>
        <v>4</v>
      </c>
      <c r="AH3674" s="27" t="str">
        <f aca="false">IF(T3674&gt;=4,"Satisfied",IF(T3674&gt;=3,"Neutral","Needs Improvement"))</f>
        <v>Neutral</v>
      </c>
    </row>
    <row r="3675" customFormat="false" ht="15" hidden="false" customHeight="false" outlineLevel="0" collapsed="false">
      <c r="A3675" s="30" t="s">
        <v>2564</v>
      </c>
      <c r="B3675" s="30" t="s">
        <v>2036</v>
      </c>
      <c r="C3675" s="30" t="n">
        <v>25</v>
      </c>
      <c r="D3675" s="30" t="s">
        <v>121</v>
      </c>
      <c r="E3675" s="31" t="n">
        <v>45655</v>
      </c>
      <c r="F3675" s="30" t="s">
        <v>890</v>
      </c>
      <c r="G3675" s="31" t="n">
        <v>45655</v>
      </c>
      <c r="H3675" s="30" t="s">
        <v>242</v>
      </c>
      <c r="I3675" s="30" t="s">
        <v>243</v>
      </c>
      <c r="J3675" s="30" t="s">
        <v>244</v>
      </c>
      <c r="K3675" s="30" t="s">
        <v>156</v>
      </c>
      <c r="L3675" s="30" t="n">
        <v>34</v>
      </c>
      <c r="M3675" s="30" t="n">
        <v>80</v>
      </c>
      <c r="N3675" s="30" t="s">
        <v>127</v>
      </c>
      <c r="O3675" s="30" t="s">
        <v>171</v>
      </c>
      <c r="P3675" s="30" t="s">
        <v>187</v>
      </c>
      <c r="Q3675" s="32" t="n">
        <v>4351.1</v>
      </c>
      <c r="R3675" s="30" t="s">
        <v>268</v>
      </c>
      <c r="S3675" s="30" t="s">
        <v>164</v>
      </c>
      <c r="T3675" s="30" t="n">
        <v>2</v>
      </c>
      <c r="U3675" s="30" t="n">
        <f aca="false">YEAR(E3675)</f>
        <v>2024</v>
      </c>
      <c r="V3675" s="30" t="str">
        <f aca="false">TEXT(E3675,"MMM-YYYY")</f>
        <v>Dec-2024</v>
      </c>
      <c r="W3675" s="30" t="n">
        <f aca="false">MONTH(E3675)</f>
        <v>12</v>
      </c>
      <c r="X3675" s="30" t="str">
        <f aca="false">TEXT(WEEKDAY(E3675,2),"0")&amp;" - "&amp;TEXT(E3675,"dddd")</f>
        <v>7 - Sunday</v>
      </c>
      <c r="Y3675" s="30" t="str">
        <f aca="false">_xlfn.IFS(C3675&lt;18,"Child (0-17)",C3675&lt;40,"Young Adult (18-39)",C3675&lt;60,"Adult (40-59)",TRUE(),"Senior (60+)")</f>
        <v>Young Adult (18-39)</v>
      </c>
      <c r="Z3675" s="30" t="n">
        <f aca="false">ROUND(G3675-E3675,0)</f>
        <v>0</v>
      </c>
      <c r="AA3675" s="30" t="n">
        <f aca="false">L3675+M3675</f>
        <v>114</v>
      </c>
      <c r="AB3675" s="30" t="n">
        <f aca="false">IFERROR(ROUND(Q3675/AA3675,2),0)</f>
        <v>38.17</v>
      </c>
      <c r="AC3675" s="30" t="str">
        <f aca="false">IF(AND(K3675="Critical",N3675="No"),"URGENT - No Bed","Normal")</f>
        <v>Normal</v>
      </c>
      <c r="AD3675" s="34" t="n">
        <f aca="false">INDEX(Lookup_Tables!$B$3:$B$12,MATCH(H3675,Lookup_Tables!$A$3:$A$12,0))</f>
        <v>3000000</v>
      </c>
      <c r="AE3675" s="30" t="str">
        <f aca="false">INDEX(Lookup_Tables!$C$3:$C$12,MATCH(H3675,Lookup_Tables!$A$3:$A$12,0))</f>
        <v>Dr. Pooja Iyer</v>
      </c>
      <c r="AF3675" s="30" t="str">
        <f aca="false">IFERROR(INDEX(Lookup_Tables!$F$16:$F$45,MATCH(I3675,Lookup_Tables!$E$16:$E$45,0)),"N/A")</f>
        <v>EMP214</v>
      </c>
      <c r="AG3675" s="30" t="n">
        <f aca="false">_xlfn.IFS(R3675="Recovered",4,R3675="Referred",3,R3675="Admitted",2,R3675="Deceased",1,TRUE(),0)</f>
        <v>3</v>
      </c>
      <c r="AH3675" s="30" t="str">
        <f aca="false">IF(T3675&gt;=4,"Satisfied",IF(T3675&gt;=3,"Neutral","Needs Improvement"))</f>
        <v>Needs Improvement</v>
      </c>
    </row>
    <row r="3676" customFormat="false" ht="15" hidden="false" customHeight="false" outlineLevel="0" collapsed="false">
      <c r="A3676" s="27" t="s">
        <v>2373</v>
      </c>
      <c r="B3676" s="27" t="s">
        <v>2327</v>
      </c>
      <c r="C3676" s="27" t="n">
        <v>23</v>
      </c>
      <c r="D3676" s="27" t="s">
        <v>181</v>
      </c>
      <c r="E3676" s="28" t="n">
        <v>45602</v>
      </c>
      <c r="F3676" s="27" t="s">
        <v>1081</v>
      </c>
      <c r="G3676" s="28" t="n">
        <v>45602</v>
      </c>
      <c r="H3676" s="27" t="s">
        <v>168</v>
      </c>
      <c r="I3676" s="27" t="s">
        <v>366</v>
      </c>
      <c r="J3676" s="27" t="s">
        <v>191</v>
      </c>
      <c r="K3676" s="27" t="s">
        <v>138</v>
      </c>
      <c r="L3676" s="27" t="n">
        <v>89</v>
      </c>
      <c r="M3676" s="27" t="n">
        <v>40</v>
      </c>
      <c r="N3676" s="27" t="s">
        <v>127</v>
      </c>
      <c r="O3676" s="27" t="s">
        <v>139</v>
      </c>
      <c r="P3676" s="27" t="s">
        <v>150</v>
      </c>
      <c r="Q3676" s="29" t="n">
        <v>1013.44</v>
      </c>
      <c r="R3676" s="27" t="s">
        <v>130</v>
      </c>
      <c r="S3676" s="27" t="s">
        <v>157</v>
      </c>
      <c r="T3676" s="27" t="n">
        <v>5</v>
      </c>
      <c r="U3676" s="27" t="n">
        <f aca="false">YEAR(E3676)</f>
        <v>2024</v>
      </c>
      <c r="V3676" s="27" t="str">
        <f aca="false">TEXT(E3676,"MMM-YYYY")</f>
        <v>Nov-2024</v>
      </c>
      <c r="W3676" s="27" t="n">
        <f aca="false">MONTH(E3676)</f>
        <v>11</v>
      </c>
      <c r="X3676" s="27" t="str">
        <f aca="false">TEXT(WEEKDAY(E3676,2),"0")&amp;" - "&amp;TEXT(E3676,"dddd")</f>
        <v>3 - Wednesday</v>
      </c>
      <c r="Y3676" s="27" t="str">
        <f aca="false">_xlfn.IFS(C3676&lt;18,"Child (0-17)",C3676&lt;40,"Young Adult (18-39)",C3676&lt;60,"Adult (40-59)",TRUE(),"Senior (60+)")</f>
        <v>Young Adult (18-39)</v>
      </c>
      <c r="Z3676" s="27" t="n">
        <f aca="false">ROUND(G3676-E3676,0)</f>
        <v>0</v>
      </c>
      <c r="AA3676" s="27" t="n">
        <f aca="false">L3676+M3676</f>
        <v>129</v>
      </c>
      <c r="AB3676" s="27" t="n">
        <f aca="false">IFERROR(ROUND(Q3676/AA3676,2),0)</f>
        <v>7.86</v>
      </c>
      <c r="AC3676" s="27" t="str">
        <f aca="false">IF(AND(K3676="Critical",N3676="No"),"URGENT - No Bed","Normal")</f>
        <v>Normal</v>
      </c>
      <c r="AD3676" s="33" t="n">
        <f aca="false">INDEX(Lookup_Tables!$B$3:$B$12,MATCH(H3676,Lookup_Tables!$A$3:$A$12,0))</f>
        <v>4400000</v>
      </c>
      <c r="AE3676" s="27" t="str">
        <f aca="false">INDEX(Lookup_Tables!$C$3:$C$12,MATCH(H3676,Lookup_Tables!$A$3:$A$12,0))</f>
        <v>Dr. Neha Chopra</v>
      </c>
      <c r="AF3676" s="27" t="str">
        <f aca="false">IFERROR(INDEX(Lookup_Tables!$F$16:$F$45,MATCH(I3676,Lookup_Tables!$E$16:$E$45,0)),"N/A")</f>
        <v>EMP218</v>
      </c>
      <c r="AG3676" s="27" t="n">
        <f aca="false">_xlfn.IFS(R3676="Recovered",4,R3676="Referred",3,R3676="Admitted",2,R3676="Deceased",1,TRUE(),0)</f>
        <v>4</v>
      </c>
      <c r="AH3676" s="27" t="str">
        <f aca="false">IF(T3676&gt;=4,"Satisfied",IF(T3676&gt;=3,"Neutral","Needs Improvement"))</f>
        <v>Satisfied</v>
      </c>
    </row>
    <row r="3677" customFormat="false" ht="15" hidden="false" customHeight="false" outlineLevel="0" collapsed="false">
      <c r="A3677" s="30" t="s">
        <v>4967</v>
      </c>
      <c r="B3677" s="30" t="s">
        <v>850</v>
      </c>
      <c r="C3677" s="30" t="n">
        <v>23</v>
      </c>
      <c r="D3677" s="30" t="s">
        <v>181</v>
      </c>
      <c r="E3677" s="31" t="n">
        <v>45514</v>
      </c>
      <c r="F3677" s="30" t="s">
        <v>922</v>
      </c>
      <c r="G3677" s="31" t="n">
        <v>45516</v>
      </c>
      <c r="H3677" s="30" t="s">
        <v>206</v>
      </c>
      <c r="I3677" s="30" t="s">
        <v>300</v>
      </c>
      <c r="J3677" s="30" t="s">
        <v>615</v>
      </c>
      <c r="K3677" s="30" t="s">
        <v>156</v>
      </c>
      <c r="L3677" s="30" t="n">
        <v>53</v>
      </c>
      <c r="M3677" s="30" t="n">
        <v>84</v>
      </c>
      <c r="N3677" s="30" t="s">
        <v>186</v>
      </c>
      <c r="O3677" s="30" t="s">
        <v>139</v>
      </c>
      <c r="P3677" s="30" t="s">
        <v>129</v>
      </c>
      <c r="Q3677" s="32" t="n">
        <v>5175.1</v>
      </c>
      <c r="R3677" s="30" t="s">
        <v>130</v>
      </c>
      <c r="S3677" s="30" t="s">
        <v>141</v>
      </c>
      <c r="T3677" s="30" t="n">
        <v>4</v>
      </c>
      <c r="U3677" s="30" t="n">
        <f aca="false">YEAR(E3677)</f>
        <v>2024</v>
      </c>
      <c r="V3677" s="30" t="str">
        <f aca="false">TEXT(E3677,"MMM-YYYY")</f>
        <v>Aug-2024</v>
      </c>
      <c r="W3677" s="30" t="n">
        <f aca="false">MONTH(E3677)</f>
        <v>8</v>
      </c>
      <c r="X3677" s="30" t="str">
        <f aca="false">TEXT(WEEKDAY(E3677,2),"0")&amp;" - "&amp;TEXT(E3677,"dddd")</f>
        <v>6 - Saturday</v>
      </c>
      <c r="Y3677" s="30" t="str">
        <f aca="false">_xlfn.IFS(C3677&lt;18,"Child (0-17)",C3677&lt;40,"Young Adult (18-39)",C3677&lt;60,"Adult (40-59)",TRUE(),"Senior (60+)")</f>
        <v>Young Adult (18-39)</v>
      </c>
      <c r="Z3677" s="30" t="n">
        <f aca="false">ROUND(G3677-E3677,0)</f>
        <v>2</v>
      </c>
      <c r="AA3677" s="30" t="n">
        <f aca="false">L3677+M3677</f>
        <v>137</v>
      </c>
      <c r="AB3677" s="30" t="n">
        <f aca="false">IFERROR(ROUND(Q3677/AA3677,2),0)</f>
        <v>37.77</v>
      </c>
      <c r="AC3677" s="30" t="str">
        <f aca="false">IF(AND(K3677="Critical",N3677="No"),"URGENT - No Bed","Normal")</f>
        <v>Normal</v>
      </c>
      <c r="AD3677" s="34" t="n">
        <f aca="false">INDEX(Lookup_Tables!$B$3:$B$12,MATCH(H3677,Lookup_Tables!$A$3:$A$12,0))</f>
        <v>2800000</v>
      </c>
      <c r="AE3677" s="30" t="str">
        <f aca="false">INDEX(Lookup_Tables!$C$3:$C$12,MATCH(H3677,Lookup_Tables!$A$3:$A$12,0))</f>
        <v>Dr. Suresh Nair</v>
      </c>
      <c r="AF3677" s="30" t="str">
        <f aca="false">IFERROR(INDEX(Lookup_Tables!$F$16:$F$45,MATCH(I3677,Lookup_Tables!$E$16:$E$45,0)),"N/A")</f>
        <v>EMP211</v>
      </c>
      <c r="AG3677" s="30" t="n">
        <f aca="false">_xlfn.IFS(R3677="Recovered",4,R3677="Referred",3,R3677="Admitted",2,R3677="Deceased",1,TRUE(),0)</f>
        <v>4</v>
      </c>
      <c r="AH3677" s="30" t="str">
        <f aca="false">IF(T3677&gt;=4,"Satisfied",IF(T3677&gt;=3,"Neutral","Needs Improvement"))</f>
        <v>Satisfied</v>
      </c>
    </row>
    <row r="3678" customFormat="false" ht="15" hidden="false" customHeight="false" outlineLevel="0" collapsed="false">
      <c r="A3678" s="27" t="s">
        <v>5774</v>
      </c>
      <c r="B3678" s="27" t="s">
        <v>2467</v>
      </c>
      <c r="C3678" s="27" t="n">
        <v>31</v>
      </c>
      <c r="D3678" s="27" t="s">
        <v>181</v>
      </c>
      <c r="E3678" s="28" t="n">
        <v>45441</v>
      </c>
      <c r="F3678" s="27" t="s">
        <v>338</v>
      </c>
      <c r="G3678" s="28" t="n">
        <v>45444</v>
      </c>
      <c r="H3678" s="27" t="s">
        <v>236</v>
      </c>
      <c r="I3678" s="27" t="s">
        <v>237</v>
      </c>
      <c r="J3678" s="27" t="s">
        <v>267</v>
      </c>
      <c r="K3678" s="27" t="s">
        <v>126</v>
      </c>
      <c r="L3678" s="27" t="n">
        <v>44</v>
      </c>
      <c r="M3678" s="27" t="n">
        <v>48</v>
      </c>
      <c r="N3678" s="27" t="s">
        <v>127</v>
      </c>
      <c r="O3678" s="27" t="s">
        <v>128</v>
      </c>
      <c r="P3678" s="27" t="s">
        <v>187</v>
      </c>
      <c r="Q3678" s="29" t="n">
        <v>6934.63</v>
      </c>
      <c r="R3678" s="27" t="s">
        <v>130</v>
      </c>
      <c r="S3678" s="27" t="s">
        <v>192</v>
      </c>
      <c r="T3678" s="27" t="n">
        <v>5</v>
      </c>
      <c r="U3678" s="27" t="n">
        <f aca="false">YEAR(E3678)</f>
        <v>2024</v>
      </c>
      <c r="V3678" s="27" t="str">
        <f aca="false">TEXT(E3678,"MMM-YYYY")</f>
        <v>May-2024</v>
      </c>
      <c r="W3678" s="27" t="n">
        <f aca="false">MONTH(E3678)</f>
        <v>5</v>
      </c>
      <c r="X3678" s="27" t="str">
        <f aca="false">TEXT(WEEKDAY(E3678,2),"0")&amp;" - "&amp;TEXT(E3678,"dddd")</f>
        <v>3 - Wednesday</v>
      </c>
      <c r="Y3678" s="27" t="str">
        <f aca="false">_xlfn.IFS(C3678&lt;18,"Child (0-17)",C3678&lt;40,"Young Adult (18-39)",C3678&lt;60,"Adult (40-59)",TRUE(),"Senior (60+)")</f>
        <v>Young Adult (18-39)</v>
      </c>
      <c r="Z3678" s="27" t="n">
        <f aca="false">ROUND(G3678-E3678,0)</f>
        <v>3</v>
      </c>
      <c r="AA3678" s="27" t="n">
        <f aca="false">L3678+M3678</f>
        <v>92</v>
      </c>
      <c r="AB3678" s="27" t="n">
        <f aca="false">IFERROR(ROUND(Q3678/AA3678,2),0)</f>
        <v>75.38</v>
      </c>
      <c r="AC3678" s="27" t="str">
        <f aca="false">IF(AND(K3678="Critical",N3678="No"),"URGENT - No Bed","Normal")</f>
        <v>Normal</v>
      </c>
      <c r="AD3678" s="33" t="n">
        <f aca="false">INDEX(Lookup_Tables!$B$3:$B$12,MATCH(H3678,Lookup_Tables!$A$3:$A$12,0))</f>
        <v>3900000</v>
      </c>
      <c r="AE3678" s="27" t="str">
        <f aca="false">INDEX(Lookup_Tables!$C$3:$C$12,MATCH(H3678,Lookup_Tables!$A$3:$A$12,0))</f>
        <v>Dr. Rina Mehta</v>
      </c>
      <c r="AF3678" s="27" t="str">
        <f aca="false">IFERROR(INDEX(Lookup_Tables!$F$16:$F$45,MATCH(I3678,Lookup_Tables!$E$16:$E$45,0)),"N/A")</f>
        <v>EMP215</v>
      </c>
      <c r="AG3678" s="27" t="n">
        <f aca="false">_xlfn.IFS(R3678="Recovered",4,R3678="Referred",3,R3678="Admitted",2,R3678="Deceased",1,TRUE(),0)</f>
        <v>4</v>
      </c>
      <c r="AH3678" s="27" t="str">
        <f aca="false">IF(T3678&gt;=4,"Satisfied",IF(T3678&gt;=3,"Neutral","Needs Improvement"))</f>
        <v>Satisfied</v>
      </c>
    </row>
    <row r="3679" customFormat="false" ht="15" hidden="false" customHeight="false" outlineLevel="0" collapsed="false">
      <c r="A3679" s="30" t="s">
        <v>5523</v>
      </c>
      <c r="B3679" s="30" t="s">
        <v>661</v>
      </c>
      <c r="C3679" s="30" t="n">
        <v>68</v>
      </c>
      <c r="D3679" s="30" t="s">
        <v>121</v>
      </c>
      <c r="E3679" s="31" t="n">
        <v>45379</v>
      </c>
      <c r="F3679" s="30" t="s">
        <v>845</v>
      </c>
      <c r="G3679" s="31" t="n">
        <v>45383</v>
      </c>
      <c r="H3679" s="30" t="s">
        <v>161</v>
      </c>
      <c r="I3679" s="30" t="s">
        <v>162</v>
      </c>
      <c r="J3679" s="30" t="s">
        <v>648</v>
      </c>
      <c r="K3679" s="30" t="s">
        <v>126</v>
      </c>
      <c r="L3679" s="30" t="n">
        <v>7</v>
      </c>
      <c r="M3679" s="30" t="n">
        <v>120</v>
      </c>
      <c r="N3679" s="30" t="s">
        <v>186</v>
      </c>
      <c r="O3679" s="30" t="s">
        <v>128</v>
      </c>
      <c r="P3679" s="30" t="s">
        <v>140</v>
      </c>
      <c r="Q3679" s="32" t="n">
        <v>7348.89</v>
      </c>
      <c r="R3679" s="30" t="s">
        <v>268</v>
      </c>
      <c r="S3679" s="30" t="s">
        <v>223</v>
      </c>
      <c r="T3679" s="30" t="n">
        <v>4</v>
      </c>
      <c r="U3679" s="30" t="n">
        <f aca="false">YEAR(E3679)</f>
        <v>2024</v>
      </c>
      <c r="V3679" s="30" t="str">
        <f aca="false">TEXT(E3679,"MMM-YYYY")</f>
        <v>Mar-2024</v>
      </c>
      <c r="W3679" s="30" t="n">
        <f aca="false">MONTH(E3679)</f>
        <v>3</v>
      </c>
      <c r="X3679" s="30" t="str">
        <f aca="false">TEXT(WEEKDAY(E3679,2),"0")&amp;" - "&amp;TEXT(E3679,"dddd")</f>
        <v>4 - Thursday</v>
      </c>
      <c r="Y3679" s="30" t="str">
        <f aca="false">_xlfn.IFS(C3679&lt;18,"Child (0-17)",C3679&lt;40,"Young Adult (18-39)",C3679&lt;60,"Adult (40-59)",TRUE(),"Senior (60+)")</f>
        <v>Senior (60+)</v>
      </c>
      <c r="Z3679" s="30" t="n">
        <f aca="false">ROUND(G3679-E3679,0)</f>
        <v>4</v>
      </c>
      <c r="AA3679" s="30" t="n">
        <f aca="false">L3679+M3679</f>
        <v>127</v>
      </c>
      <c r="AB3679" s="30" t="n">
        <f aca="false">IFERROR(ROUND(Q3679/AA3679,2),0)</f>
        <v>57.87</v>
      </c>
      <c r="AC3679" s="30" t="str">
        <f aca="false">IF(AND(K3679="Critical",N3679="No"),"URGENT - No Bed","Normal")</f>
        <v>Normal</v>
      </c>
      <c r="AD3679" s="34" t="n">
        <f aca="false">INDEX(Lookup_Tables!$B$3:$B$12,MATCH(H3679,Lookup_Tables!$A$3:$A$12,0))</f>
        <v>3600000</v>
      </c>
      <c r="AE3679" s="30" t="str">
        <f aca="false">INDEX(Lookup_Tables!$C$3:$C$12,MATCH(H3679,Lookup_Tables!$A$3:$A$12,0))</f>
        <v>Dr. Sameer Joshi</v>
      </c>
      <c r="AF3679" s="30" t="str">
        <f aca="false">IFERROR(INDEX(Lookup_Tables!$F$16:$F$45,MATCH(I3679,Lookup_Tables!$E$16:$E$45,0)),"N/A")</f>
        <v>EMP222</v>
      </c>
      <c r="AG3679" s="30" t="n">
        <f aca="false">_xlfn.IFS(R3679="Recovered",4,R3679="Referred",3,R3679="Admitted",2,R3679="Deceased",1,TRUE(),0)</f>
        <v>3</v>
      </c>
      <c r="AH3679" s="30" t="str">
        <f aca="false">IF(T3679&gt;=4,"Satisfied",IF(T3679&gt;=3,"Neutral","Needs Improvement"))</f>
        <v>Satisfied</v>
      </c>
    </row>
    <row r="3680" customFormat="false" ht="15" hidden="false" customHeight="false" outlineLevel="0" collapsed="false">
      <c r="A3680" s="27" t="s">
        <v>3488</v>
      </c>
      <c r="B3680" s="27" t="s">
        <v>481</v>
      </c>
      <c r="C3680" s="27" t="n">
        <v>48</v>
      </c>
      <c r="D3680" s="27" t="s">
        <v>121</v>
      </c>
      <c r="E3680" s="28" t="n">
        <v>45626</v>
      </c>
      <c r="F3680" s="27" t="s">
        <v>2058</v>
      </c>
      <c r="G3680" s="28" t="n">
        <v>45630</v>
      </c>
      <c r="H3680" s="27" t="s">
        <v>123</v>
      </c>
      <c r="I3680" s="27" t="s">
        <v>124</v>
      </c>
      <c r="J3680" s="27" t="s">
        <v>125</v>
      </c>
      <c r="K3680" s="27" t="s">
        <v>126</v>
      </c>
      <c r="L3680" s="27" t="n">
        <v>12</v>
      </c>
      <c r="M3680" s="27" t="n">
        <v>130</v>
      </c>
      <c r="N3680" s="27" t="s">
        <v>186</v>
      </c>
      <c r="O3680" s="27" t="s">
        <v>149</v>
      </c>
      <c r="P3680" s="27" t="s">
        <v>140</v>
      </c>
      <c r="Q3680" s="29" t="n">
        <v>7865.85</v>
      </c>
      <c r="R3680" s="27" t="s">
        <v>172</v>
      </c>
      <c r="S3680" s="27" t="s">
        <v>335</v>
      </c>
      <c r="T3680" s="27" t="n">
        <v>3</v>
      </c>
      <c r="U3680" s="27" t="n">
        <f aca="false">YEAR(E3680)</f>
        <v>2024</v>
      </c>
      <c r="V3680" s="27" t="str">
        <f aca="false">TEXT(E3680,"MMM-YYYY")</f>
        <v>Nov-2024</v>
      </c>
      <c r="W3680" s="27" t="n">
        <f aca="false">MONTH(E3680)</f>
        <v>11</v>
      </c>
      <c r="X3680" s="27" t="str">
        <f aca="false">TEXT(WEEKDAY(E3680,2),"0")&amp;" - "&amp;TEXT(E3680,"dddd")</f>
        <v>6 - Saturday</v>
      </c>
      <c r="Y3680" s="27" t="str">
        <f aca="false">_xlfn.IFS(C3680&lt;18,"Child (0-17)",C3680&lt;40,"Young Adult (18-39)",C3680&lt;60,"Adult (40-59)",TRUE(),"Senior (60+)")</f>
        <v>Adult (40-59)</v>
      </c>
      <c r="Z3680" s="27" t="n">
        <f aca="false">ROUND(G3680-E3680,0)</f>
        <v>4</v>
      </c>
      <c r="AA3680" s="27" t="n">
        <f aca="false">L3680+M3680</f>
        <v>142</v>
      </c>
      <c r="AB3680" s="27" t="n">
        <f aca="false">IFERROR(ROUND(Q3680/AA3680,2),0)</f>
        <v>55.39</v>
      </c>
      <c r="AC3680" s="27" t="str">
        <f aca="false">IF(AND(K3680="Critical",N3680="No"),"URGENT - No Bed","Normal")</f>
        <v>Normal</v>
      </c>
      <c r="AD3680" s="33" t="n">
        <f aca="false">INDEX(Lookup_Tables!$B$3:$B$12,MATCH(H3680,Lookup_Tables!$A$3:$A$12,0))</f>
        <v>2200000</v>
      </c>
      <c r="AE3680" s="27" t="str">
        <f aca="false">INDEX(Lookup_Tables!$C$3:$C$12,MATCH(H3680,Lookup_Tables!$A$3:$A$12,0))</f>
        <v>Dr. Rohan Das</v>
      </c>
      <c r="AF3680" s="27" t="str">
        <f aca="false">IFERROR(INDEX(Lookup_Tables!$F$16:$F$45,MATCH(I3680,Lookup_Tables!$E$16:$E$45,0)),"N/A")</f>
        <v>EMP205</v>
      </c>
      <c r="AG3680" s="27" t="n">
        <f aca="false">_xlfn.IFS(R3680="Recovered",4,R3680="Referred",3,R3680="Admitted",2,R3680="Deceased",1,TRUE(),0)</f>
        <v>2</v>
      </c>
      <c r="AH3680" s="27" t="str">
        <f aca="false">IF(T3680&gt;=4,"Satisfied",IF(T3680&gt;=3,"Neutral","Needs Improvement"))</f>
        <v>Neutral</v>
      </c>
    </row>
    <row r="3681" customFormat="false" ht="15" hidden="false" customHeight="false" outlineLevel="0" collapsed="false">
      <c r="A3681" s="30" t="s">
        <v>5849</v>
      </c>
      <c r="B3681" s="30" t="s">
        <v>2712</v>
      </c>
      <c r="C3681" s="30" t="n">
        <v>18</v>
      </c>
      <c r="D3681" s="30" t="s">
        <v>121</v>
      </c>
      <c r="E3681" s="31" t="n">
        <v>45618</v>
      </c>
      <c r="F3681" s="30" t="s">
        <v>858</v>
      </c>
      <c r="G3681" s="31" t="n">
        <v>45621</v>
      </c>
      <c r="H3681" s="30" t="s">
        <v>236</v>
      </c>
      <c r="I3681" s="30" t="s">
        <v>323</v>
      </c>
      <c r="J3681" s="30" t="s">
        <v>455</v>
      </c>
      <c r="K3681" s="30" t="s">
        <v>156</v>
      </c>
      <c r="L3681" s="30" t="n">
        <v>46</v>
      </c>
      <c r="M3681" s="30" t="n">
        <v>62</v>
      </c>
      <c r="N3681" s="30" t="s">
        <v>127</v>
      </c>
      <c r="O3681" s="30" t="s">
        <v>139</v>
      </c>
      <c r="P3681" s="30" t="s">
        <v>140</v>
      </c>
      <c r="Q3681" s="32" t="n">
        <v>4418.16</v>
      </c>
      <c r="R3681" s="30" t="s">
        <v>172</v>
      </c>
      <c r="S3681" s="30" t="s">
        <v>151</v>
      </c>
      <c r="T3681" s="30" t="n">
        <v>5</v>
      </c>
      <c r="U3681" s="30" t="n">
        <f aca="false">YEAR(E3681)</f>
        <v>2024</v>
      </c>
      <c r="V3681" s="30" t="str">
        <f aca="false">TEXT(E3681,"MMM-YYYY")</f>
        <v>Nov-2024</v>
      </c>
      <c r="W3681" s="30" t="n">
        <f aca="false">MONTH(E3681)</f>
        <v>11</v>
      </c>
      <c r="X3681" s="30" t="str">
        <f aca="false">TEXT(WEEKDAY(E3681,2),"0")&amp;" - "&amp;TEXT(E3681,"dddd")</f>
        <v>5 - Friday</v>
      </c>
      <c r="Y3681" s="30" t="str">
        <f aca="false">_xlfn.IFS(C3681&lt;18,"Child (0-17)",C3681&lt;40,"Young Adult (18-39)",C3681&lt;60,"Adult (40-59)",TRUE(),"Senior (60+)")</f>
        <v>Young Adult (18-39)</v>
      </c>
      <c r="Z3681" s="30" t="n">
        <f aca="false">ROUND(G3681-E3681,0)</f>
        <v>3</v>
      </c>
      <c r="AA3681" s="30" t="n">
        <f aca="false">L3681+M3681</f>
        <v>108</v>
      </c>
      <c r="AB3681" s="30" t="n">
        <f aca="false">IFERROR(ROUND(Q3681/AA3681,2),0)</f>
        <v>40.91</v>
      </c>
      <c r="AC3681" s="30" t="str">
        <f aca="false">IF(AND(K3681="Critical",N3681="No"),"URGENT - No Bed","Normal")</f>
        <v>Normal</v>
      </c>
      <c r="AD3681" s="34" t="n">
        <f aca="false">INDEX(Lookup_Tables!$B$3:$B$12,MATCH(H3681,Lookup_Tables!$A$3:$A$12,0))</f>
        <v>3900000</v>
      </c>
      <c r="AE3681" s="30" t="str">
        <f aca="false">INDEX(Lookup_Tables!$C$3:$C$12,MATCH(H3681,Lookup_Tables!$A$3:$A$12,0))</f>
        <v>Dr. Rina Mehta</v>
      </c>
      <c r="AF3681" s="30" t="str">
        <f aca="false">IFERROR(INDEX(Lookup_Tables!$F$16:$F$45,MATCH(I3681,Lookup_Tables!$E$16:$E$45,0)),"N/A")</f>
        <v>EMP216</v>
      </c>
      <c r="AG3681" s="30" t="n">
        <f aca="false">_xlfn.IFS(R3681="Recovered",4,R3681="Referred",3,R3681="Admitted",2,R3681="Deceased",1,TRUE(),0)</f>
        <v>2</v>
      </c>
      <c r="AH3681" s="30" t="str">
        <f aca="false">IF(T3681&gt;=4,"Satisfied",IF(T3681&gt;=3,"Neutral","Needs Improvement"))</f>
        <v>Satisfied</v>
      </c>
    </row>
    <row r="3682" customFormat="false" ht="15" hidden="false" customHeight="false" outlineLevel="0" collapsed="false">
      <c r="A3682" s="27" t="s">
        <v>6525</v>
      </c>
      <c r="B3682" s="27" t="s">
        <v>3081</v>
      </c>
      <c r="C3682" s="27" t="n">
        <v>26</v>
      </c>
      <c r="D3682" s="27" t="s">
        <v>121</v>
      </c>
      <c r="E3682" s="28" t="n">
        <v>45418</v>
      </c>
      <c r="F3682" s="27" t="s">
        <v>981</v>
      </c>
      <c r="G3682" s="28" t="n">
        <v>45418</v>
      </c>
      <c r="H3682" s="27" t="s">
        <v>146</v>
      </c>
      <c r="I3682" s="27" t="s">
        <v>176</v>
      </c>
      <c r="J3682" s="27" t="s">
        <v>177</v>
      </c>
      <c r="K3682" s="27" t="s">
        <v>156</v>
      </c>
      <c r="L3682" s="27" t="n">
        <v>21</v>
      </c>
      <c r="M3682" s="27" t="n">
        <v>48</v>
      </c>
      <c r="N3682" s="27" t="s">
        <v>186</v>
      </c>
      <c r="O3682" s="27" t="s">
        <v>149</v>
      </c>
      <c r="P3682" s="27" t="s">
        <v>150</v>
      </c>
      <c r="Q3682" s="29" t="n">
        <v>3199.82</v>
      </c>
      <c r="R3682" s="27" t="s">
        <v>130</v>
      </c>
      <c r="S3682" s="27" t="s">
        <v>223</v>
      </c>
      <c r="T3682" s="27" t="n">
        <v>5</v>
      </c>
      <c r="U3682" s="27" t="n">
        <f aca="false">YEAR(E3682)</f>
        <v>2024</v>
      </c>
      <c r="V3682" s="27" t="str">
        <f aca="false">TEXT(E3682,"MMM-YYYY")</f>
        <v>May-2024</v>
      </c>
      <c r="W3682" s="27" t="n">
        <f aca="false">MONTH(E3682)</f>
        <v>5</v>
      </c>
      <c r="X3682" s="27" t="str">
        <f aca="false">TEXT(WEEKDAY(E3682,2),"0")&amp;" - "&amp;TEXT(E3682,"dddd")</f>
        <v>1 - Monday</v>
      </c>
      <c r="Y3682" s="27" t="str">
        <f aca="false">_xlfn.IFS(C3682&lt;18,"Child (0-17)",C3682&lt;40,"Young Adult (18-39)",C3682&lt;60,"Adult (40-59)",TRUE(),"Senior (60+)")</f>
        <v>Young Adult (18-39)</v>
      </c>
      <c r="Z3682" s="27" t="n">
        <f aca="false">ROUND(G3682-E3682,0)</f>
        <v>0</v>
      </c>
      <c r="AA3682" s="27" t="n">
        <f aca="false">L3682+M3682</f>
        <v>69</v>
      </c>
      <c r="AB3682" s="27" t="n">
        <f aca="false">IFERROR(ROUND(Q3682/AA3682,2),0)</f>
        <v>46.37</v>
      </c>
      <c r="AC3682" s="27" t="str">
        <f aca="false">IF(AND(K3682="Critical",N3682="No"),"URGENT - No Bed","Normal")</f>
        <v>Normal</v>
      </c>
      <c r="AD3682" s="33" t="n">
        <f aca="false">INDEX(Lookup_Tables!$B$3:$B$12,MATCH(H3682,Lookup_Tables!$A$3:$A$12,0))</f>
        <v>2700000</v>
      </c>
      <c r="AE3682" s="27" t="str">
        <f aca="false">INDEX(Lookup_Tables!$C$3:$C$12,MATCH(H3682,Lookup_Tables!$A$3:$A$12,0))</f>
        <v>Dr. Vikram Singh</v>
      </c>
      <c r="AF3682" s="27" t="str">
        <f aca="false">IFERROR(INDEX(Lookup_Tables!$F$16:$F$45,MATCH(I3682,Lookup_Tables!$E$16:$E$45,0)),"N/A")</f>
        <v>EMP227</v>
      </c>
      <c r="AG3682" s="27" t="n">
        <f aca="false">_xlfn.IFS(R3682="Recovered",4,R3682="Referred",3,R3682="Admitted",2,R3682="Deceased",1,TRUE(),0)</f>
        <v>4</v>
      </c>
      <c r="AH3682" s="27" t="str">
        <f aca="false">IF(T3682&gt;=4,"Satisfied",IF(T3682&gt;=3,"Neutral","Needs Improvement"))</f>
        <v>Satisfied</v>
      </c>
    </row>
    <row r="3683" customFormat="false" ht="15" hidden="false" customHeight="false" outlineLevel="0" collapsed="false">
      <c r="A3683" s="30" t="s">
        <v>6999</v>
      </c>
      <c r="B3683" s="30" t="s">
        <v>7000</v>
      </c>
      <c r="C3683" s="30" t="n">
        <v>63</v>
      </c>
      <c r="D3683" s="30" t="s">
        <v>144</v>
      </c>
      <c r="E3683" s="31" t="n">
        <v>45554</v>
      </c>
      <c r="F3683" s="30" t="s">
        <v>1192</v>
      </c>
      <c r="G3683" s="31" t="n">
        <v>45558</v>
      </c>
      <c r="H3683" s="30" t="s">
        <v>242</v>
      </c>
      <c r="I3683" s="30" t="s">
        <v>315</v>
      </c>
      <c r="J3683" s="30" t="s">
        <v>316</v>
      </c>
      <c r="K3683" s="30" t="s">
        <v>126</v>
      </c>
      <c r="L3683" s="30" t="n">
        <v>24</v>
      </c>
      <c r="M3683" s="30" t="n">
        <v>83</v>
      </c>
      <c r="N3683" s="30" t="s">
        <v>186</v>
      </c>
      <c r="O3683" s="30" t="s">
        <v>139</v>
      </c>
      <c r="P3683" s="30" t="s">
        <v>187</v>
      </c>
      <c r="Q3683" s="32" t="n">
        <v>7880.55</v>
      </c>
      <c r="R3683" s="30" t="s">
        <v>172</v>
      </c>
      <c r="S3683" s="30" t="s">
        <v>197</v>
      </c>
      <c r="T3683" s="30" t="n">
        <v>2</v>
      </c>
      <c r="U3683" s="30" t="n">
        <f aca="false">YEAR(E3683)</f>
        <v>2024</v>
      </c>
      <c r="V3683" s="30" t="str">
        <f aca="false">TEXT(E3683,"MMM-YYYY")</f>
        <v>Sep-2024</v>
      </c>
      <c r="W3683" s="30" t="n">
        <f aca="false">MONTH(E3683)</f>
        <v>9</v>
      </c>
      <c r="X3683" s="30" t="str">
        <f aca="false">TEXT(WEEKDAY(E3683,2),"0")&amp;" - "&amp;TEXT(E3683,"dddd")</f>
        <v>4 - Thursday</v>
      </c>
      <c r="Y3683" s="30" t="str">
        <f aca="false">_xlfn.IFS(C3683&lt;18,"Child (0-17)",C3683&lt;40,"Young Adult (18-39)",C3683&lt;60,"Adult (40-59)",TRUE(),"Senior (60+)")</f>
        <v>Senior (60+)</v>
      </c>
      <c r="Z3683" s="30" t="n">
        <f aca="false">ROUND(G3683-E3683,0)</f>
        <v>4</v>
      </c>
      <c r="AA3683" s="30" t="n">
        <f aca="false">L3683+M3683</f>
        <v>107</v>
      </c>
      <c r="AB3683" s="30" t="n">
        <f aca="false">IFERROR(ROUND(Q3683/AA3683,2),0)</f>
        <v>73.65</v>
      </c>
      <c r="AC3683" s="30" t="str">
        <f aca="false">IF(AND(K3683="Critical",N3683="No"),"URGENT - No Bed","Normal")</f>
        <v>Normal</v>
      </c>
      <c r="AD3683" s="34" t="n">
        <f aca="false">INDEX(Lookup_Tables!$B$3:$B$12,MATCH(H3683,Lookup_Tables!$A$3:$A$12,0))</f>
        <v>3000000</v>
      </c>
      <c r="AE3683" s="30" t="str">
        <f aca="false">INDEX(Lookup_Tables!$C$3:$C$12,MATCH(H3683,Lookup_Tables!$A$3:$A$12,0))</f>
        <v>Dr. Pooja Iyer</v>
      </c>
      <c r="AF3683" s="30" t="str">
        <f aca="false">IFERROR(INDEX(Lookup_Tables!$F$16:$F$45,MATCH(I3683,Lookup_Tables!$E$16:$E$45,0)),"N/A")</f>
        <v>EMP213</v>
      </c>
      <c r="AG3683" s="30" t="n">
        <f aca="false">_xlfn.IFS(R3683="Recovered",4,R3683="Referred",3,R3683="Admitted",2,R3683="Deceased",1,TRUE(),0)</f>
        <v>2</v>
      </c>
      <c r="AH3683" s="30" t="str">
        <f aca="false">IF(T3683&gt;=4,"Satisfied",IF(T3683&gt;=3,"Neutral","Needs Improvement"))</f>
        <v>Needs Improvement</v>
      </c>
    </row>
    <row r="3684" customFormat="false" ht="15" hidden="false" customHeight="false" outlineLevel="0" collapsed="false">
      <c r="A3684" s="27" t="s">
        <v>4391</v>
      </c>
      <c r="B3684" s="27" t="s">
        <v>3621</v>
      </c>
      <c r="C3684" s="27" t="n">
        <v>62</v>
      </c>
      <c r="D3684" s="27" t="s">
        <v>121</v>
      </c>
      <c r="E3684" s="28" t="n">
        <v>45461</v>
      </c>
      <c r="F3684" s="27" t="s">
        <v>293</v>
      </c>
      <c r="G3684" s="28" t="n">
        <v>45461</v>
      </c>
      <c r="H3684" s="27" t="s">
        <v>146</v>
      </c>
      <c r="I3684" s="27" t="s">
        <v>176</v>
      </c>
      <c r="J3684" s="27" t="s">
        <v>177</v>
      </c>
      <c r="K3684" s="27" t="s">
        <v>156</v>
      </c>
      <c r="L3684" s="27" t="n">
        <v>16</v>
      </c>
      <c r="M3684" s="27" t="n">
        <v>63</v>
      </c>
      <c r="N3684" s="27" t="s">
        <v>127</v>
      </c>
      <c r="O3684" s="27" t="s">
        <v>149</v>
      </c>
      <c r="P3684" s="27" t="s">
        <v>140</v>
      </c>
      <c r="Q3684" s="29" t="n">
        <v>4090.62</v>
      </c>
      <c r="R3684" s="27" t="s">
        <v>130</v>
      </c>
      <c r="S3684" s="27" t="s">
        <v>151</v>
      </c>
      <c r="T3684" s="27" t="n">
        <v>5</v>
      </c>
      <c r="U3684" s="27" t="n">
        <f aca="false">YEAR(E3684)</f>
        <v>2024</v>
      </c>
      <c r="V3684" s="27" t="str">
        <f aca="false">TEXT(E3684,"MMM-YYYY")</f>
        <v>Jun-2024</v>
      </c>
      <c r="W3684" s="27" t="n">
        <f aca="false">MONTH(E3684)</f>
        <v>6</v>
      </c>
      <c r="X3684" s="27" t="str">
        <f aca="false">TEXT(WEEKDAY(E3684,2),"0")&amp;" - "&amp;TEXT(E3684,"dddd")</f>
        <v>2 - Tuesday</v>
      </c>
      <c r="Y3684" s="27" t="str">
        <f aca="false">_xlfn.IFS(C3684&lt;18,"Child (0-17)",C3684&lt;40,"Young Adult (18-39)",C3684&lt;60,"Adult (40-59)",TRUE(),"Senior (60+)")</f>
        <v>Senior (60+)</v>
      </c>
      <c r="Z3684" s="27" t="n">
        <f aca="false">ROUND(G3684-E3684,0)</f>
        <v>0</v>
      </c>
      <c r="AA3684" s="27" t="n">
        <f aca="false">L3684+M3684</f>
        <v>79</v>
      </c>
      <c r="AB3684" s="27" t="n">
        <f aca="false">IFERROR(ROUND(Q3684/AA3684,2),0)</f>
        <v>51.78</v>
      </c>
      <c r="AC3684" s="27" t="str">
        <f aca="false">IF(AND(K3684="Critical",N3684="No"),"URGENT - No Bed","Normal")</f>
        <v>Normal</v>
      </c>
      <c r="AD3684" s="33" t="n">
        <f aca="false">INDEX(Lookup_Tables!$B$3:$B$12,MATCH(H3684,Lookup_Tables!$A$3:$A$12,0))</f>
        <v>2700000</v>
      </c>
      <c r="AE3684" s="27" t="str">
        <f aca="false">INDEX(Lookup_Tables!$C$3:$C$12,MATCH(H3684,Lookup_Tables!$A$3:$A$12,0))</f>
        <v>Dr. Vikram Singh</v>
      </c>
      <c r="AF3684" s="27" t="str">
        <f aca="false">IFERROR(INDEX(Lookup_Tables!$F$16:$F$45,MATCH(I3684,Lookup_Tables!$E$16:$E$45,0)),"N/A")</f>
        <v>EMP227</v>
      </c>
      <c r="AG3684" s="27" t="n">
        <f aca="false">_xlfn.IFS(R3684="Recovered",4,R3684="Referred",3,R3684="Admitted",2,R3684="Deceased",1,TRUE(),0)</f>
        <v>4</v>
      </c>
      <c r="AH3684" s="27" t="str">
        <f aca="false">IF(T3684&gt;=4,"Satisfied",IF(T3684&gt;=3,"Neutral","Needs Improvement"))</f>
        <v>Satisfied</v>
      </c>
    </row>
    <row r="3685" customFormat="false" ht="15" hidden="false" customHeight="false" outlineLevel="0" collapsed="false">
      <c r="A3685" s="30" t="s">
        <v>1571</v>
      </c>
      <c r="B3685" s="30" t="s">
        <v>1572</v>
      </c>
      <c r="C3685" s="30" t="n">
        <v>76</v>
      </c>
      <c r="D3685" s="30" t="s">
        <v>181</v>
      </c>
      <c r="E3685" s="31" t="n">
        <v>45456</v>
      </c>
      <c r="F3685" s="30" t="s">
        <v>1104</v>
      </c>
      <c r="G3685" s="31" t="n">
        <v>45467</v>
      </c>
      <c r="H3685" s="30" t="s">
        <v>161</v>
      </c>
      <c r="I3685" s="30" t="s">
        <v>320</v>
      </c>
      <c r="J3685" s="30" t="s">
        <v>163</v>
      </c>
      <c r="K3685" s="30" t="s">
        <v>202</v>
      </c>
      <c r="L3685" s="30" t="n">
        <v>7</v>
      </c>
      <c r="M3685" s="30" t="n">
        <v>183</v>
      </c>
      <c r="N3685" s="30" t="s">
        <v>186</v>
      </c>
      <c r="O3685" s="30" t="s">
        <v>149</v>
      </c>
      <c r="P3685" s="30" t="s">
        <v>150</v>
      </c>
      <c r="Q3685" s="32" t="n">
        <v>18193.22</v>
      </c>
      <c r="R3685" s="30" t="s">
        <v>268</v>
      </c>
      <c r="S3685" s="30" t="s">
        <v>131</v>
      </c>
      <c r="T3685" s="30" t="n">
        <v>3</v>
      </c>
      <c r="U3685" s="30" t="n">
        <f aca="false">YEAR(E3685)</f>
        <v>2024</v>
      </c>
      <c r="V3685" s="30" t="str">
        <f aca="false">TEXT(E3685,"MMM-YYYY")</f>
        <v>Jun-2024</v>
      </c>
      <c r="W3685" s="30" t="n">
        <f aca="false">MONTH(E3685)</f>
        <v>6</v>
      </c>
      <c r="X3685" s="30" t="str">
        <f aca="false">TEXT(WEEKDAY(E3685,2),"0")&amp;" - "&amp;TEXT(E3685,"dddd")</f>
        <v>4 - Thursday</v>
      </c>
      <c r="Y3685" s="30" t="str">
        <f aca="false">_xlfn.IFS(C3685&lt;18,"Child (0-17)",C3685&lt;40,"Young Adult (18-39)",C3685&lt;60,"Adult (40-59)",TRUE(),"Senior (60+)")</f>
        <v>Senior (60+)</v>
      </c>
      <c r="Z3685" s="30" t="n">
        <f aca="false">ROUND(G3685-E3685,0)</f>
        <v>11</v>
      </c>
      <c r="AA3685" s="30" t="n">
        <f aca="false">L3685+M3685</f>
        <v>190</v>
      </c>
      <c r="AB3685" s="30" t="n">
        <f aca="false">IFERROR(ROUND(Q3685/AA3685,2),0)</f>
        <v>95.75</v>
      </c>
      <c r="AC3685" s="30" t="str">
        <f aca="false">IF(AND(K3685="Critical",N3685="No"),"URGENT - No Bed","Normal")</f>
        <v>Normal</v>
      </c>
      <c r="AD3685" s="34" t="n">
        <f aca="false">INDEX(Lookup_Tables!$B$3:$B$12,MATCH(H3685,Lookup_Tables!$A$3:$A$12,0))</f>
        <v>3600000</v>
      </c>
      <c r="AE3685" s="30" t="str">
        <f aca="false">INDEX(Lookup_Tables!$C$3:$C$12,MATCH(H3685,Lookup_Tables!$A$3:$A$12,0))</f>
        <v>Dr. Sameer Joshi</v>
      </c>
      <c r="AF3685" s="30" t="str">
        <f aca="false">IFERROR(INDEX(Lookup_Tables!$F$16:$F$45,MATCH(I3685,Lookup_Tables!$E$16:$E$45,0)),"N/A")</f>
        <v>EMP223</v>
      </c>
      <c r="AG3685" s="30" t="n">
        <f aca="false">_xlfn.IFS(R3685="Recovered",4,R3685="Referred",3,R3685="Admitted",2,R3685="Deceased",1,TRUE(),0)</f>
        <v>3</v>
      </c>
      <c r="AH3685" s="30" t="str">
        <f aca="false">IF(T3685&gt;=4,"Satisfied",IF(T3685&gt;=3,"Neutral","Needs Improvement"))</f>
        <v>Neutral</v>
      </c>
    </row>
    <row r="3686" customFormat="false" ht="15" hidden="false" customHeight="false" outlineLevel="0" collapsed="false">
      <c r="A3686" s="27" t="s">
        <v>5071</v>
      </c>
      <c r="B3686" s="27" t="s">
        <v>3482</v>
      </c>
      <c r="C3686" s="27" t="n">
        <v>16</v>
      </c>
      <c r="D3686" s="27" t="s">
        <v>181</v>
      </c>
      <c r="E3686" s="28" t="n">
        <v>45494</v>
      </c>
      <c r="F3686" s="27" t="s">
        <v>1524</v>
      </c>
      <c r="G3686" s="28" t="n">
        <v>45494</v>
      </c>
      <c r="H3686" s="27" t="s">
        <v>135</v>
      </c>
      <c r="I3686" s="27" t="s">
        <v>278</v>
      </c>
      <c r="J3686" s="27" t="s">
        <v>262</v>
      </c>
      <c r="K3686" s="27" t="s">
        <v>138</v>
      </c>
      <c r="L3686" s="27" t="n">
        <v>55</v>
      </c>
      <c r="M3686" s="27" t="n">
        <v>24</v>
      </c>
      <c r="N3686" s="27" t="s">
        <v>127</v>
      </c>
      <c r="O3686" s="27" t="s">
        <v>128</v>
      </c>
      <c r="P3686" s="27" t="s">
        <v>150</v>
      </c>
      <c r="Q3686" s="29" t="n">
        <v>1385.57</v>
      </c>
      <c r="R3686" s="27" t="s">
        <v>130</v>
      </c>
      <c r="S3686" s="27" t="s">
        <v>131</v>
      </c>
      <c r="T3686" s="27" t="n">
        <v>3</v>
      </c>
      <c r="U3686" s="27" t="n">
        <f aca="false">YEAR(E3686)</f>
        <v>2024</v>
      </c>
      <c r="V3686" s="27" t="str">
        <f aca="false">TEXT(E3686,"MMM-YYYY")</f>
        <v>Jul-2024</v>
      </c>
      <c r="W3686" s="27" t="n">
        <f aca="false">MONTH(E3686)</f>
        <v>7</v>
      </c>
      <c r="X3686" s="27" t="str">
        <f aca="false">TEXT(WEEKDAY(E3686,2),"0")&amp;" - "&amp;TEXT(E3686,"dddd")</f>
        <v>7 - Sunday</v>
      </c>
      <c r="Y3686" s="27" t="str">
        <f aca="false">_xlfn.IFS(C3686&lt;18,"Child (0-17)",C3686&lt;40,"Young Adult (18-39)",C3686&lt;60,"Adult (40-59)",TRUE(),"Senior (60+)")</f>
        <v>Child (0-17)</v>
      </c>
      <c r="Z3686" s="27" t="n">
        <f aca="false">ROUND(G3686-E3686,0)</f>
        <v>0</v>
      </c>
      <c r="AA3686" s="27" t="n">
        <f aca="false">L3686+M3686</f>
        <v>79</v>
      </c>
      <c r="AB3686" s="27" t="n">
        <f aca="false">IFERROR(ROUND(Q3686/AA3686,2),0)</f>
        <v>17.54</v>
      </c>
      <c r="AC3686" s="27" t="str">
        <f aca="false">IF(AND(K3686="Critical",N3686="No"),"URGENT - No Bed","Normal")</f>
        <v>Normal</v>
      </c>
      <c r="AD3686" s="33" t="n">
        <f aca="false">INDEX(Lookup_Tables!$B$3:$B$12,MATCH(H3686,Lookup_Tables!$A$3:$A$12,0))</f>
        <v>4600000</v>
      </c>
      <c r="AE3686" s="27" t="str">
        <f aca="false">INDEX(Lookup_Tables!$C$3:$C$12,MATCH(H3686,Lookup_Tables!$A$3:$A$12,0))</f>
        <v>Dr. Farhan Khan</v>
      </c>
      <c r="AF3686" s="27" t="str">
        <f aca="false">IFERROR(INDEX(Lookup_Tables!$F$16:$F$45,MATCH(I3686,Lookup_Tables!$E$16:$E$45,0)),"N/A")</f>
        <v>EMP208</v>
      </c>
      <c r="AG3686" s="27" t="n">
        <f aca="false">_xlfn.IFS(R3686="Recovered",4,R3686="Referred",3,R3686="Admitted",2,R3686="Deceased",1,TRUE(),0)</f>
        <v>4</v>
      </c>
      <c r="AH3686" s="27" t="str">
        <f aca="false">IF(T3686&gt;=4,"Satisfied",IF(T3686&gt;=3,"Neutral","Needs Improvement"))</f>
        <v>Neutral</v>
      </c>
    </row>
    <row r="3687" customFormat="false" ht="15" hidden="false" customHeight="false" outlineLevel="0" collapsed="false">
      <c r="A3687" s="30" t="s">
        <v>2993</v>
      </c>
      <c r="B3687" s="30" t="s">
        <v>2994</v>
      </c>
      <c r="C3687" s="30" t="n">
        <v>46</v>
      </c>
      <c r="D3687" s="30" t="s">
        <v>181</v>
      </c>
      <c r="E3687" s="31" t="n">
        <v>45593</v>
      </c>
      <c r="F3687" s="30" t="s">
        <v>277</v>
      </c>
      <c r="G3687" s="31" t="n">
        <v>45596</v>
      </c>
      <c r="H3687" s="30" t="s">
        <v>183</v>
      </c>
      <c r="I3687" s="30" t="s">
        <v>212</v>
      </c>
      <c r="J3687" s="30" t="s">
        <v>411</v>
      </c>
      <c r="K3687" s="30" t="s">
        <v>156</v>
      </c>
      <c r="L3687" s="30" t="n">
        <v>39</v>
      </c>
      <c r="M3687" s="30" t="n">
        <v>64</v>
      </c>
      <c r="N3687" s="30" t="s">
        <v>186</v>
      </c>
      <c r="O3687" s="30" t="s">
        <v>128</v>
      </c>
      <c r="P3687" s="30" t="s">
        <v>187</v>
      </c>
      <c r="Q3687" s="32" t="n">
        <v>3206.45</v>
      </c>
      <c r="R3687" s="30" t="s">
        <v>130</v>
      </c>
      <c r="S3687" s="30" t="s">
        <v>223</v>
      </c>
      <c r="T3687" s="30" t="n">
        <v>4</v>
      </c>
      <c r="U3687" s="30" t="n">
        <f aca="false">YEAR(E3687)</f>
        <v>2024</v>
      </c>
      <c r="V3687" s="30" t="str">
        <f aca="false">TEXT(E3687,"MMM-YYYY")</f>
        <v>Oct-2024</v>
      </c>
      <c r="W3687" s="30" t="n">
        <f aca="false">MONTH(E3687)</f>
        <v>10</v>
      </c>
      <c r="X3687" s="30" t="str">
        <f aca="false">TEXT(WEEKDAY(E3687,2),"0")&amp;" - "&amp;TEXT(E3687,"dddd")</f>
        <v>1 - Monday</v>
      </c>
      <c r="Y3687" s="30" t="str">
        <f aca="false">_xlfn.IFS(C3687&lt;18,"Child (0-17)",C3687&lt;40,"Young Adult (18-39)",C3687&lt;60,"Adult (40-59)",TRUE(),"Senior (60+)")</f>
        <v>Adult (40-59)</v>
      </c>
      <c r="Z3687" s="30" t="n">
        <f aca="false">ROUND(G3687-E3687,0)</f>
        <v>3</v>
      </c>
      <c r="AA3687" s="30" t="n">
        <f aca="false">L3687+M3687</f>
        <v>103</v>
      </c>
      <c r="AB3687" s="30" t="n">
        <f aca="false">IFERROR(ROUND(Q3687/AA3687,2),0)</f>
        <v>31.13</v>
      </c>
      <c r="AC3687" s="30" t="str">
        <f aca="false">IF(AND(K3687="Critical",N3687="No"),"URGENT - No Bed","Normal")</f>
        <v>Normal</v>
      </c>
      <c r="AD3687" s="34" t="n">
        <f aca="false">INDEX(Lookup_Tables!$B$3:$B$12,MATCH(H3687,Lookup_Tables!$A$3:$A$12,0))</f>
        <v>3100000</v>
      </c>
      <c r="AE3687" s="30" t="str">
        <f aca="false">INDEX(Lookup_Tables!$C$3:$C$12,MATCH(H3687,Lookup_Tables!$A$3:$A$12,0))</f>
        <v>Dr. Kavita Rao</v>
      </c>
      <c r="AF3687" s="30" t="str">
        <f aca="false">IFERROR(INDEX(Lookup_Tables!$F$16:$F$45,MATCH(I3687,Lookup_Tables!$E$16:$E$45,0)),"N/A")</f>
        <v>EMP225</v>
      </c>
      <c r="AG3687" s="30" t="n">
        <f aca="false">_xlfn.IFS(R3687="Recovered",4,R3687="Referred",3,R3687="Admitted",2,R3687="Deceased",1,TRUE(),0)</f>
        <v>4</v>
      </c>
      <c r="AH3687" s="30" t="str">
        <f aca="false">IF(T3687&gt;=4,"Satisfied",IF(T3687&gt;=3,"Neutral","Needs Improvement"))</f>
        <v>Satisfied</v>
      </c>
    </row>
    <row r="3688" customFormat="false" ht="15" hidden="false" customHeight="false" outlineLevel="0" collapsed="false">
      <c r="A3688" s="27" t="s">
        <v>4218</v>
      </c>
      <c r="B3688" s="27" t="s">
        <v>3041</v>
      </c>
      <c r="C3688" s="27" t="n">
        <v>34</v>
      </c>
      <c r="D3688" s="27" t="s">
        <v>121</v>
      </c>
      <c r="E3688" s="28" t="n">
        <v>45613</v>
      </c>
      <c r="F3688" s="27" t="s">
        <v>1899</v>
      </c>
      <c r="G3688" s="28" t="n">
        <v>45616</v>
      </c>
      <c r="H3688" s="27" t="s">
        <v>206</v>
      </c>
      <c r="I3688" s="27" t="s">
        <v>300</v>
      </c>
      <c r="J3688" s="27" t="s">
        <v>469</v>
      </c>
      <c r="K3688" s="27" t="s">
        <v>156</v>
      </c>
      <c r="L3688" s="27" t="n">
        <v>73</v>
      </c>
      <c r="M3688" s="27" t="n">
        <v>49</v>
      </c>
      <c r="N3688" s="27" t="s">
        <v>127</v>
      </c>
      <c r="O3688" s="27" t="s">
        <v>128</v>
      </c>
      <c r="P3688" s="27" t="s">
        <v>129</v>
      </c>
      <c r="Q3688" s="29" t="n">
        <v>3556.62</v>
      </c>
      <c r="R3688" s="27" t="s">
        <v>130</v>
      </c>
      <c r="S3688" s="27" t="s">
        <v>178</v>
      </c>
      <c r="T3688" s="27" t="n">
        <v>2</v>
      </c>
      <c r="U3688" s="27" t="n">
        <f aca="false">YEAR(E3688)</f>
        <v>2024</v>
      </c>
      <c r="V3688" s="27" t="str">
        <f aca="false">TEXT(E3688,"MMM-YYYY")</f>
        <v>Nov-2024</v>
      </c>
      <c r="W3688" s="27" t="n">
        <f aca="false">MONTH(E3688)</f>
        <v>11</v>
      </c>
      <c r="X3688" s="27" t="str">
        <f aca="false">TEXT(WEEKDAY(E3688,2),"0")&amp;" - "&amp;TEXT(E3688,"dddd")</f>
        <v>7 - Sunday</v>
      </c>
      <c r="Y3688" s="27" t="str">
        <f aca="false">_xlfn.IFS(C3688&lt;18,"Child (0-17)",C3688&lt;40,"Young Adult (18-39)",C3688&lt;60,"Adult (40-59)",TRUE(),"Senior (60+)")</f>
        <v>Young Adult (18-39)</v>
      </c>
      <c r="Z3688" s="27" t="n">
        <f aca="false">ROUND(G3688-E3688,0)</f>
        <v>3</v>
      </c>
      <c r="AA3688" s="27" t="n">
        <f aca="false">L3688+M3688</f>
        <v>122</v>
      </c>
      <c r="AB3688" s="27" t="n">
        <f aca="false">IFERROR(ROUND(Q3688/AA3688,2),0)</f>
        <v>29.15</v>
      </c>
      <c r="AC3688" s="27" t="str">
        <f aca="false">IF(AND(K3688="Critical",N3688="No"),"URGENT - No Bed","Normal")</f>
        <v>Normal</v>
      </c>
      <c r="AD3688" s="33" t="n">
        <f aca="false">INDEX(Lookup_Tables!$B$3:$B$12,MATCH(H3688,Lookup_Tables!$A$3:$A$12,0))</f>
        <v>2800000</v>
      </c>
      <c r="AE3688" s="27" t="str">
        <f aca="false">INDEX(Lookup_Tables!$C$3:$C$12,MATCH(H3688,Lookup_Tables!$A$3:$A$12,0))</f>
        <v>Dr. Suresh Nair</v>
      </c>
      <c r="AF3688" s="27" t="str">
        <f aca="false">IFERROR(INDEX(Lookup_Tables!$F$16:$F$45,MATCH(I3688,Lookup_Tables!$E$16:$E$45,0)),"N/A")</f>
        <v>EMP211</v>
      </c>
      <c r="AG3688" s="27" t="n">
        <f aca="false">_xlfn.IFS(R3688="Recovered",4,R3688="Referred",3,R3688="Admitted",2,R3688="Deceased",1,TRUE(),0)</f>
        <v>4</v>
      </c>
      <c r="AH3688" s="27" t="str">
        <f aca="false">IF(T3688&gt;=4,"Satisfied",IF(T3688&gt;=3,"Neutral","Needs Improvement"))</f>
        <v>Needs Improvement</v>
      </c>
    </row>
    <row r="3689" customFormat="false" ht="15" hidden="false" customHeight="false" outlineLevel="0" collapsed="false">
      <c r="A3689" s="30" t="s">
        <v>6273</v>
      </c>
      <c r="B3689" s="30" t="s">
        <v>871</v>
      </c>
      <c r="C3689" s="30" t="n">
        <v>51</v>
      </c>
      <c r="D3689" s="30" t="s">
        <v>181</v>
      </c>
      <c r="E3689" s="31" t="n">
        <v>45484</v>
      </c>
      <c r="F3689" s="30" t="s">
        <v>1047</v>
      </c>
      <c r="G3689" s="31" t="n">
        <v>45485</v>
      </c>
      <c r="H3689" s="30" t="s">
        <v>135</v>
      </c>
      <c r="I3689" s="30" t="s">
        <v>278</v>
      </c>
      <c r="J3689" s="30" t="s">
        <v>137</v>
      </c>
      <c r="K3689" s="30" t="s">
        <v>156</v>
      </c>
      <c r="L3689" s="30" t="n">
        <v>17</v>
      </c>
      <c r="M3689" s="30" t="n">
        <v>46</v>
      </c>
      <c r="N3689" s="30" t="s">
        <v>127</v>
      </c>
      <c r="O3689" s="30" t="s">
        <v>139</v>
      </c>
      <c r="P3689" s="30" t="s">
        <v>140</v>
      </c>
      <c r="Q3689" s="32" t="n">
        <v>3522.54</v>
      </c>
      <c r="R3689" s="30" t="s">
        <v>130</v>
      </c>
      <c r="S3689" s="30" t="s">
        <v>178</v>
      </c>
      <c r="T3689" s="30" t="n">
        <v>5</v>
      </c>
      <c r="U3689" s="30" t="n">
        <f aca="false">YEAR(E3689)</f>
        <v>2024</v>
      </c>
      <c r="V3689" s="30" t="str">
        <f aca="false">TEXT(E3689,"MMM-YYYY")</f>
        <v>Jul-2024</v>
      </c>
      <c r="W3689" s="30" t="n">
        <f aca="false">MONTH(E3689)</f>
        <v>7</v>
      </c>
      <c r="X3689" s="30" t="str">
        <f aca="false">TEXT(WEEKDAY(E3689,2),"0")&amp;" - "&amp;TEXT(E3689,"dddd")</f>
        <v>4 - Thursday</v>
      </c>
      <c r="Y3689" s="30" t="str">
        <f aca="false">_xlfn.IFS(C3689&lt;18,"Child (0-17)",C3689&lt;40,"Young Adult (18-39)",C3689&lt;60,"Adult (40-59)",TRUE(),"Senior (60+)")</f>
        <v>Adult (40-59)</v>
      </c>
      <c r="Z3689" s="30" t="n">
        <f aca="false">ROUND(G3689-E3689,0)</f>
        <v>1</v>
      </c>
      <c r="AA3689" s="30" t="n">
        <f aca="false">L3689+M3689</f>
        <v>63</v>
      </c>
      <c r="AB3689" s="30" t="n">
        <f aca="false">IFERROR(ROUND(Q3689/AA3689,2),0)</f>
        <v>55.91</v>
      </c>
      <c r="AC3689" s="30" t="str">
        <f aca="false">IF(AND(K3689="Critical",N3689="No"),"URGENT - No Bed","Normal")</f>
        <v>Normal</v>
      </c>
      <c r="AD3689" s="34" t="n">
        <f aca="false">INDEX(Lookup_Tables!$B$3:$B$12,MATCH(H3689,Lookup_Tables!$A$3:$A$12,0))</f>
        <v>4600000</v>
      </c>
      <c r="AE3689" s="30" t="str">
        <f aca="false">INDEX(Lookup_Tables!$C$3:$C$12,MATCH(H3689,Lookup_Tables!$A$3:$A$12,0))</f>
        <v>Dr. Farhan Khan</v>
      </c>
      <c r="AF3689" s="30" t="str">
        <f aca="false">IFERROR(INDEX(Lookup_Tables!$F$16:$F$45,MATCH(I3689,Lookup_Tables!$E$16:$E$45,0)),"N/A")</f>
        <v>EMP208</v>
      </c>
      <c r="AG3689" s="30" t="n">
        <f aca="false">_xlfn.IFS(R3689="Recovered",4,R3689="Referred",3,R3689="Admitted",2,R3689="Deceased",1,TRUE(),0)</f>
        <v>4</v>
      </c>
      <c r="AH3689" s="30" t="str">
        <f aca="false">IF(T3689&gt;=4,"Satisfied",IF(T3689&gt;=3,"Neutral","Needs Improvement"))</f>
        <v>Satisfied</v>
      </c>
    </row>
    <row r="3690" customFormat="false" ht="15" hidden="false" customHeight="false" outlineLevel="0" collapsed="false">
      <c r="A3690" s="27" t="s">
        <v>5657</v>
      </c>
      <c r="B3690" s="27" t="s">
        <v>3270</v>
      </c>
      <c r="C3690" s="27" t="n">
        <v>51</v>
      </c>
      <c r="D3690" s="27" t="s">
        <v>121</v>
      </c>
      <c r="E3690" s="28" t="n">
        <v>45612</v>
      </c>
      <c r="F3690" s="27" t="s">
        <v>274</v>
      </c>
      <c r="G3690" s="28" t="n">
        <v>45612</v>
      </c>
      <c r="H3690" s="27" t="s">
        <v>161</v>
      </c>
      <c r="I3690" s="27" t="s">
        <v>538</v>
      </c>
      <c r="J3690" s="27" t="s">
        <v>426</v>
      </c>
      <c r="K3690" s="27" t="s">
        <v>156</v>
      </c>
      <c r="L3690" s="27" t="n">
        <v>22</v>
      </c>
      <c r="M3690" s="27" t="n">
        <v>73</v>
      </c>
      <c r="N3690" s="27" t="s">
        <v>127</v>
      </c>
      <c r="O3690" s="27" t="s">
        <v>128</v>
      </c>
      <c r="P3690" s="27" t="s">
        <v>129</v>
      </c>
      <c r="Q3690" s="29" t="n">
        <v>4037.57</v>
      </c>
      <c r="R3690" s="27" t="s">
        <v>268</v>
      </c>
      <c r="S3690" s="27" t="s">
        <v>157</v>
      </c>
      <c r="T3690" s="27" t="n">
        <v>4</v>
      </c>
      <c r="U3690" s="27" t="n">
        <f aca="false">YEAR(E3690)</f>
        <v>2024</v>
      </c>
      <c r="V3690" s="27" t="str">
        <f aca="false">TEXT(E3690,"MMM-YYYY")</f>
        <v>Nov-2024</v>
      </c>
      <c r="W3690" s="27" t="n">
        <f aca="false">MONTH(E3690)</f>
        <v>11</v>
      </c>
      <c r="X3690" s="27" t="str">
        <f aca="false">TEXT(WEEKDAY(E3690,2),"0")&amp;" - "&amp;TEXT(E3690,"dddd")</f>
        <v>6 - Saturday</v>
      </c>
      <c r="Y3690" s="27" t="str">
        <f aca="false">_xlfn.IFS(C3690&lt;18,"Child (0-17)",C3690&lt;40,"Young Adult (18-39)",C3690&lt;60,"Adult (40-59)",TRUE(),"Senior (60+)")</f>
        <v>Adult (40-59)</v>
      </c>
      <c r="Z3690" s="27" t="n">
        <f aca="false">ROUND(G3690-E3690,0)</f>
        <v>0</v>
      </c>
      <c r="AA3690" s="27" t="n">
        <f aca="false">L3690+M3690</f>
        <v>95</v>
      </c>
      <c r="AB3690" s="27" t="n">
        <f aca="false">IFERROR(ROUND(Q3690/AA3690,2),0)</f>
        <v>42.5</v>
      </c>
      <c r="AC3690" s="27" t="str">
        <f aca="false">IF(AND(K3690="Critical",N3690="No"),"URGENT - No Bed","Normal")</f>
        <v>Normal</v>
      </c>
      <c r="AD3690" s="33" t="n">
        <f aca="false">INDEX(Lookup_Tables!$B$3:$B$12,MATCH(H3690,Lookup_Tables!$A$3:$A$12,0))</f>
        <v>3600000</v>
      </c>
      <c r="AE3690" s="27" t="str">
        <f aca="false">INDEX(Lookup_Tables!$C$3:$C$12,MATCH(H3690,Lookup_Tables!$A$3:$A$12,0))</f>
        <v>Dr. Sameer Joshi</v>
      </c>
      <c r="AF3690" s="27" t="str">
        <f aca="false">IFERROR(INDEX(Lookup_Tables!$F$16:$F$45,MATCH(I3690,Lookup_Tables!$E$16:$E$45,0)),"N/A")</f>
        <v>EMP221</v>
      </c>
      <c r="AG3690" s="27" t="n">
        <f aca="false">_xlfn.IFS(R3690="Recovered",4,R3690="Referred",3,R3690="Admitted",2,R3690="Deceased",1,TRUE(),0)</f>
        <v>3</v>
      </c>
      <c r="AH3690" s="27" t="str">
        <f aca="false">IF(T3690&gt;=4,"Satisfied",IF(T3690&gt;=3,"Neutral","Needs Improvement"))</f>
        <v>Satisfied</v>
      </c>
    </row>
    <row r="3691" customFormat="false" ht="15" hidden="false" customHeight="false" outlineLevel="0" collapsed="false">
      <c r="A3691" s="30" t="s">
        <v>4086</v>
      </c>
      <c r="B3691" s="30" t="s">
        <v>1446</v>
      </c>
      <c r="C3691" s="30" t="n">
        <v>53</v>
      </c>
      <c r="D3691" s="30" t="s">
        <v>181</v>
      </c>
      <c r="E3691" s="31" t="n">
        <v>45520</v>
      </c>
      <c r="F3691" s="30" t="s">
        <v>927</v>
      </c>
      <c r="G3691" s="31" t="n">
        <v>45520</v>
      </c>
      <c r="H3691" s="30" t="s">
        <v>168</v>
      </c>
      <c r="I3691" s="30" t="s">
        <v>169</v>
      </c>
      <c r="J3691" s="30" t="s">
        <v>441</v>
      </c>
      <c r="K3691" s="30" t="s">
        <v>156</v>
      </c>
      <c r="L3691" s="30" t="n">
        <v>50</v>
      </c>
      <c r="M3691" s="30" t="n">
        <v>79</v>
      </c>
      <c r="N3691" s="30" t="s">
        <v>127</v>
      </c>
      <c r="O3691" s="30" t="s">
        <v>149</v>
      </c>
      <c r="P3691" s="30" t="s">
        <v>129</v>
      </c>
      <c r="Q3691" s="32" t="n">
        <v>4909.42</v>
      </c>
      <c r="R3691" s="30" t="s">
        <v>268</v>
      </c>
      <c r="S3691" s="30" t="s">
        <v>157</v>
      </c>
      <c r="T3691" s="30" t="n">
        <v>3</v>
      </c>
      <c r="U3691" s="30" t="n">
        <f aca="false">YEAR(E3691)</f>
        <v>2024</v>
      </c>
      <c r="V3691" s="30" t="str">
        <f aca="false">TEXT(E3691,"MMM-YYYY")</f>
        <v>Aug-2024</v>
      </c>
      <c r="W3691" s="30" t="n">
        <f aca="false">MONTH(E3691)</f>
        <v>8</v>
      </c>
      <c r="X3691" s="30" t="str">
        <f aca="false">TEXT(WEEKDAY(E3691,2),"0")&amp;" - "&amp;TEXT(E3691,"dddd")</f>
        <v>5 - Friday</v>
      </c>
      <c r="Y3691" s="30" t="str">
        <f aca="false">_xlfn.IFS(C3691&lt;18,"Child (0-17)",C3691&lt;40,"Young Adult (18-39)",C3691&lt;60,"Adult (40-59)",TRUE(),"Senior (60+)")</f>
        <v>Adult (40-59)</v>
      </c>
      <c r="Z3691" s="30" t="n">
        <f aca="false">ROUND(G3691-E3691,0)</f>
        <v>0</v>
      </c>
      <c r="AA3691" s="30" t="n">
        <f aca="false">L3691+M3691</f>
        <v>129</v>
      </c>
      <c r="AB3691" s="30" t="n">
        <f aca="false">IFERROR(ROUND(Q3691/AA3691,2),0)</f>
        <v>38.06</v>
      </c>
      <c r="AC3691" s="30" t="str">
        <f aca="false">IF(AND(K3691="Critical",N3691="No"),"URGENT - No Bed","Normal")</f>
        <v>Normal</v>
      </c>
      <c r="AD3691" s="34" t="n">
        <f aca="false">INDEX(Lookup_Tables!$B$3:$B$12,MATCH(H3691,Lookup_Tables!$A$3:$A$12,0))</f>
        <v>4400000</v>
      </c>
      <c r="AE3691" s="30" t="str">
        <f aca="false">INDEX(Lookup_Tables!$C$3:$C$12,MATCH(H3691,Lookup_Tables!$A$3:$A$12,0))</f>
        <v>Dr. Neha Chopra</v>
      </c>
      <c r="AF3691" s="30" t="str">
        <f aca="false">IFERROR(INDEX(Lookup_Tables!$F$16:$F$45,MATCH(I3691,Lookup_Tables!$E$16:$E$45,0)),"N/A")</f>
        <v>EMP220</v>
      </c>
      <c r="AG3691" s="30" t="n">
        <f aca="false">_xlfn.IFS(R3691="Recovered",4,R3691="Referred",3,R3691="Admitted",2,R3691="Deceased",1,TRUE(),0)</f>
        <v>3</v>
      </c>
      <c r="AH3691" s="30" t="str">
        <f aca="false">IF(T3691&gt;=4,"Satisfied",IF(T3691&gt;=3,"Neutral","Needs Improvement"))</f>
        <v>Neutral</v>
      </c>
    </row>
    <row r="3692" customFormat="false" ht="15" hidden="false" customHeight="false" outlineLevel="0" collapsed="false">
      <c r="A3692" s="27" t="s">
        <v>1746</v>
      </c>
      <c r="B3692" s="27" t="s">
        <v>1235</v>
      </c>
      <c r="C3692" s="27" t="n">
        <v>60</v>
      </c>
      <c r="D3692" s="27" t="s">
        <v>181</v>
      </c>
      <c r="E3692" s="28" t="n">
        <v>45394</v>
      </c>
      <c r="F3692" s="27" t="s">
        <v>274</v>
      </c>
      <c r="G3692" s="28" t="n">
        <v>45394</v>
      </c>
      <c r="H3692" s="27" t="s">
        <v>242</v>
      </c>
      <c r="I3692" s="27" t="s">
        <v>466</v>
      </c>
      <c r="J3692" s="27" t="s">
        <v>422</v>
      </c>
      <c r="K3692" s="27" t="s">
        <v>138</v>
      </c>
      <c r="L3692" s="27" t="n">
        <v>28</v>
      </c>
      <c r="M3692" s="27" t="n">
        <v>36</v>
      </c>
      <c r="N3692" s="27" t="s">
        <v>127</v>
      </c>
      <c r="O3692" s="27" t="s">
        <v>128</v>
      </c>
      <c r="P3692" s="27" t="s">
        <v>150</v>
      </c>
      <c r="Q3692" s="29" t="n">
        <v>2052.73</v>
      </c>
      <c r="R3692" s="27" t="s">
        <v>130</v>
      </c>
      <c r="S3692" s="27" t="s">
        <v>223</v>
      </c>
      <c r="T3692" s="27" t="n">
        <v>4</v>
      </c>
      <c r="U3692" s="27" t="n">
        <f aca="false">YEAR(E3692)</f>
        <v>2024</v>
      </c>
      <c r="V3692" s="27" t="str">
        <f aca="false">TEXT(E3692,"MMM-YYYY")</f>
        <v>Apr-2024</v>
      </c>
      <c r="W3692" s="27" t="n">
        <f aca="false">MONTH(E3692)</f>
        <v>4</v>
      </c>
      <c r="X3692" s="27" t="str">
        <f aca="false">TEXT(WEEKDAY(E3692,2),"0")&amp;" - "&amp;TEXT(E3692,"dddd")</f>
        <v>5 - Friday</v>
      </c>
      <c r="Y3692" s="27" t="str">
        <f aca="false">_xlfn.IFS(C3692&lt;18,"Child (0-17)",C3692&lt;40,"Young Adult (18-39)",C3692&lt;60,"Adult (40-59)",TRUE(),"Senior (60+)")</f>
        <v>Senior (60+)</v>
      </c>
      <c r="Z3692" s="27" t="n">
        <f aca="false">ROUND(G3692-E3692,0)</f>
        <v>0</v>
      </c>
      <c r="AA3692" s="27" t="n">
        <f aca="false">L3692+M3692</f>
        <v>64</v>
      </c>
      <c r="AB3692" s="27" t="n">
        <f aca="false">IFERROR(ROUND(Q3692/AA3692,2),0)</f>
        <v>32.07</v>
      </c>
      <c r="AC3692" s="27" t="str">
        <f aca="false">IF(AND(K3692="Critical",N3692="No"),"URGENT - No Bed","Normal")</f>
        <v>Normal</v>
      </c>
      <c r="AD3692" s="33" t="n">
        <f aca="false">INDEX(Lookup_Tables!$B$3:$B$12,MATCH(H3692,Lookup_Tables!$A$3:$A$12,0))</f>
        <v>3000000</v>
      </c>
      <c r="AE3692" s="27" t="str">
        <f aca="false">INDEX(Lookup_Tables!$C$3:$C$12,MATCH(H3692,Lookup_Tables!$A$3:$A$12,0))</f>
        <v>Dr. Pooja Iyer</v>
      </c>
      <c r="AF3692" s="27" t="str">
        <f aca="false">IFERROR(INDEX(Lookup_Tables!$F$16:$F$45,MATCH(I3692,Lookup_Tables!$E$16:$E$45,0)),"N/A")</f>
        <v>EMP212</v>
      </c>
      <c r="AG3692" s="27" t="n">
        <f aca="false">_xlfn.IFS(R3692="Recovered",4,R3692="Referred",3,R3692="Admitted",2,R3692="Deceased",1,TRUE(),0)</f>
        <v>4</v>
      </c>
      <c r="AH3692" s="27" t="str">
        <f aca="false">IF(T3692&gt;=4,"Satisfied",IF(T3692&gt;=3,"Neutral","Needs Improvement"))</f>
        <v>Satisfied</v>
      </c>
    </row>
    <row r="3693" customFormat="false" ht="15" hidden="false" customHeight="false" outlineLevel="0" collapsed="false">
      <c r="A3693" s="30" t="s">
        <v>2986</v>
      </c>
      <c r="B3693" s="30" t="s">
        <v>2987</v>
      </c>
      <c r="C3693" s="30" t="n">
        <v>35</v>
      </c>
      <c r="D3693" s="30" t="s">
        <v>181</v>
      </c>
      <c r="E3693" s="31" t="n">
        <v>45597</v>
      </c>
      <c r="F3693" s="30" t="s">
        <v>381</v>
      </c>
      <c r="G3693" s="31" t="n">
        <v>45607</v>
      </c>
      <c r="H3693" s="30" t="s">
        <v>242</v>
      </c>
      <c r="I3693" s="30" t="s">
        <v>243</v>
      </c>
      <c r="J3693" s="30" t="s">
        <v>422</v>
      </c>
      <c r="K3693" s="30" t="s">
        <v>202</v>
      </c>
      <c r="L3693" s="30" t="n">
        <v>8</v>
      </c>
      <c r="M3693" s="30" t="n">
        <v>182</v>
      </c>
      <c r="N3693" s="30" t="s">
        <v>186</v>
      </c>
      <c r="O3693" s="30" t="s">
        <v>139</v>
      </c>
      <c r="P3693" s="30" t="s">
        <v>150</v>
      </c>
      <c r="Q3693" s="32" t="n">
        <v>17726.28</v>
      </c>
      <c r="R3693" s="30" t="s">
        <v>172</v>
      </c>
      <c r="S3693" s="30" t="s">
        <v>178</v>
      </c>
      <c r="T3693" s="30" t="n">
        <v>2</v>
      </c>
      <c r="U3693" s="30" t="n">
        <f aca="false">YEAR(E3693)</f>
        <v>2024</v>
      </c>
      <c r="V3693" s="30" t="str">
        <f aca="false">TEXT(E3693,"MMM-YYYY")</f>
        <v>Nov-2024</v>
      </c>
      <c r="W3693" s="30" t="n">
        <f aca="false">MONTH(E3693)</f>
        <v>11</v>
      </c>
      <c r="X3693" s="30" t="str">
        <f aca="false">TEXT(WEEKDAY(E3693,2),"0")&amp;" - "&amp;TEXT(E3693,"dddd")</f>
        <v>5 - Friday</v>
      </c>
      <c r="Y3693" s="30" t="str">
        <f aca="false">_xlfn.IFS(C3693&lt;18,"Child (0-17)",C3693&lt;40,"Young Adult (18-39)",C3693&lt;60,"Adult (40-59)",TRUE(),"Senior (60+)")</f>
        <v>Young Adult (18-39)</v>
      </c>
      <c r="Z3693" s="30" t="n">
        <f aca="false">ROUND(G3693-E3693,0)</f>
        <v>10</v>
      </c>
      <c r="AA3693" s="30" t="n">
        <f aca="false">L3693+M3693</f>
        <v>190</v>
      </c>
      <c r="AB3693" s="30" t="n">
        <f aca="false">IFERROR(ROUND(Q3693/AA3693,2),0)</f>
        <v>93.3</v>
      </c>
      <c r="AC3693" s="30" t="str">
        <f aca="false">IF(AND(K3693="Critical",N3693="No"),"URGENT - No Bed","Normal")</f>
        <v>Normal</v>
      </c>
      <c r="AD3693" s="34" t="n">
        <f aca="false">INDEX(Lookup_Tables!$B$3:$B$12,MATCH(H3693,Lookup_Tables!$A$3:$A$12,0))</f>
        <v>3000000</v>
      </c>
      <c r="AE3693" s="30" t="str">
        <f aca="false">INDEX(Lookup_Tables!$C$3:$C$12,MATCH(H3693,Lookup_Tables!$A$3:$A$12,0))</f>
        <v>Dr. Pooja Iyer</v>
      </c>
      <c r="AF3693" s="30" t="str">
        <f aca="false">IFERROR(INDEX(Lookup_Tables!$F$16:$F$45,MATCH(I3693,Lookup_Tables!$E$16:$E$45,0)),"N/A")</f>
        <v>EMP214</v>
      </c>
      <c r="AG3693" s="30" t="n">
        <f aca="false">_xlfn.IFS(R3693="Recovered",4,R3693="Referred",3,R3693="Admitted",2,R3693="Deceased",1,TRUE(),0)</f>
        <v>2</v>
      </c>
      <c r="AH3693" s="30" t="str">
        <f aca="false">IF(T3693&gt;=4,"Satisfied",IF(T3693&gt;=3,"Neutral","Needs Improvement"))</f>
        <v>Needs Improvement</v>
      </c>
    </row>
    <row r="3694" customFormat="false" ht="15" hidden="false" customHeight="false" outlineLevel="0" collapsed="false">
      <c r="A3694" s="27" t="s">
        <v>3607</v>
      </c>
      <c r="B3694" s="27" t="s">
        <v>1267</v>
      </c>
      <c r="C3694" s="27" t="n">
        <v>37</v>
      </c>
      <c r="D3694" s="27" t="s">
        <v>121</v>
      </c>
      <c r="E3694" s="28" t="n">
        <v>45556</v>
      </c>
      <c r="F3694" s="27" t="s">
        <v>845</v>
      </c>
      <c r="G3694" s="28" t="n">
        <v>45562</v>
      </c>
      <c r="H3694" s="27" t="s">
        <v>135</v>
      </c>
      <c r="I3694" s="27" t="s">
        <v>251</v>
      </c>
      <c r="J3694" s="27" t="s">
        <v>137</v>
      </c>
      <c r="K3694" s="27" t="s">
        <v>126</v>
      </c>
      <c r="L3694" s="27" t="n">
        <v>23</v>
      </c>
      <c r="M3694" s="27" t="n">
        <v>118</v>
      </c>
      <c r="N3694" s="27" t="s">
        <v>186</v>
      </c>
      <c r="O3694" s="27" t="s">
        <v>149</v>
      </c>
      <c r="P3694" s="27" t="s">
        <v>187</v>
      </c>
      <c r="Q3694" s="29" t="n">
        <v>7678.94</v>
      </c>
      <c r="R3694" s="27" t="s">
        <v>268</v>
      </c>
      <c r="S3694" s="27" t="s">
        <v>131</v>
      </c>
      <c r="T3694" s="27" t="n">
        <v>3</v>
      </c>
      <c r="U3694" s="27" t="n">
        <f aca="false">YEAR(E3694)</f>
        <v>2024</v>
      </c>
      <c r="V3694" s="27" t="str">
        <f aca="false">TEXT(E3694,"MMM-YYYY")</f>
        <v>Sep-2024</v>
      </c>
      <c r="W3694" s="27" t="n">
        <f aca="false">MONTH(E3694)</f>
        <v>9</v>
      </c>
      <c r="X3694" s="27" t="str">
        <f aca="false">TEXT(WEEKDAY(E3694,2),"0")&amp;" - "&amp;TEXT(E3694,"dddd")</f>
        <v>6 - Saturday</v>
      </c>
      <c r="Y3694" s="27" t="str">
        <f aca="false">_xlfn.IFS(C3694&lt;18,"Child (0-17)",C3694&lt;40,"Young Adult (18-39)",C3694&lt;60,"Adult (40-59)",TRUE(),"Senior (60+)")</f>
        <v>Young Adult (18-39)</v>
      </c>
      <c r="Z3694" s="27" t="n">
        <f aca="false">ROUND(G3694-E3694,0)</f>
        <v>6</v>
      </c>
      <c r="AA3694" s="27" t="n">
        <f aca="false">L3694+M3694</f>
        <v>141</v>
      </c>
      <c r="AB3694" s="27" t="n">
        <f aca="false">IFERROR(ROUND(Q3694/AA3694,2),0)</f>
        <v>54.46</v>
      </c>
      <c r="AC3694" s="27" t="str">
        <f aca="false">IF(AND(K3694="Critical",N3694="No"),"URGENT - No Bed","Normal")</f>
        <v>Normal</v>
      </c>
      <c r="AD3694" s="33" t="n">
        <f aca="false">INDEX(Lookup_Tables!$B$3:$B$12,MATCH(H3694,Lookup_Tables!$A$3:$A$12,0))</f>
        <v>4600000</v>
      </c>
      <c r="AE3694" s="27" t="str">
        <f aca="false">INDEX(Lookup_Tables!$C$3:$C$12,MATCH(H3694,Lookup_Tables!$A$3:$A$12,0))</f>
        <v>Dr. Farhan Khan</v>
      </c>
      <c r="AF3694" s="27" t="str">
        <f aca="false">IFERROR(INDEX(Lookup_Tables!$F$16:$F$45,MATCH(I3694,Lookup_Tables!$E$16:$E$45,0)),"N/A")</f>
        <v>EMP207</v>
      </c>
      <c r="AG3694" s="27" t="n">
        <f aca="false">_xlfn.IFS(R3694="Recovered",4,R3694="Referred",3,R3694="Admitted",2,R3694="Deceased",1,TRUE(),0)</f>
        <v>3</v>
      </c>
      <c r="AH3694" s="27" t="str">
        <f aca="false">IF(T3694&gt;=4,"Satisfied",IF(T3694&gt;=3,"Neutral","Needs Improvement"))</f>
        <v>Neutral</v>
      </c>
    </row>
    <row r="3695" customFormat="false" ht="15" hidden="false" customHeight="false" outlineLevel="0" collapsed="false">
      <c r="A3695" s="30" t="s">
        <v>2799</v>
      </c>
      <c r="B3695" s="30" t="s">
        <v>2800</v>
      </c>
      <c r="C3695" s="30" t="n">
        <v>35</v>
      </c>
      <c r="D3695" s="30" t="s">
        <v>181</v>
      </c>
      <c r="E3695" s="31" t="n">
        <v>45603</v>
      </c>
      <c r="F3695" s="30" t="s">
        <v>943</v>
      </c>
      <c r="G3695" s="31" t="n">
        <v>45611</v>
      </c>
      <c r="H3695" s="30" t="s">
        <v>168</v>
      </c>
      <c r="I3695" s="30" t="s">
        <v>196</v>
      </c>
      <c r="J3695" s="30" t="s">
        <v>191</v>
      </c>
      <c r="K3695" s="30" t="s">
        <v>202</v>
      </c>
      <c r="L3695" s="30" t="n">
        <v>15</v>
      </c>
      <c r="M3695" s="30" t="n">
        <v>118</v>
      </c>
      <c r="N3695" s="30" t="s">
        <v>186</v>
      </c>
      <c r="O3695" s="30" t="s">
        <v>139</v>
      </c>
      <c r="P3695" s="30" t="s">
        <v>150</v>
      </c>
      <c r="Q3695" s="32" t="n">
        <v>16996.94</v>
      </c>
      <c r="R3695" s="30" t="s">
        <v>130</v>
      </c>
      <c r="S3695" s="30" t="s">
        <v>164</v>
      </c>
      <c r="T3695" s="30" t="n">
        <v>4</v>
      </c>
      <c r="U3695" s="30" t="n">
        <f aca="false">YEAR(E3695)</f>
        <v>2024</v>
      </c>
      <c r="V3695" s="30" t="str">
        <f aca="false">TEXT(E3695,"MMM-YYYY")</f>
        <v>Nov-2024</v>
      </c>
      <c r="W3695" s="30" t="n">
        <f aca="false">MONTH(E3695)</f>
        <v>11</v>
      </c>
      <c r="X3695" s="30" t="str">
        <f aca="false">TEXT(WEEKDAY(E3695,2),"0")&amp;" - "&amp;TEXT(E3695,"dddd")</f>
        <v>4 - Thursday</v>
      </c>
      <c r="Y3695" s="30" t="str">
        <f aca="false">_xlfn.IFS(C3695&lt;18,"Child (0-17)",C3695&lt;40,"Young Adult (18-39)",C3695&lt;60,"Adult (40-59)",TRUE(),"Senior (60+)")</f>
        <v>Young Adult (18-39)</v>
      </c>
      <c r="Z3695" s="30" t="n">
        <f aca="false">ROUND(G3695-E3695,0)</f>
        <v>8</v>
      </c>
      <c r="AA3695" s="30" t="n">
        <f aca="false">L3695+M3695</f>
        <v>133</v>
      </c>
      <c r="AB3695" s="30" t="n">
        <f aca="false">IFERROR(ROUND(Q3695/AA3695,2),0)</f>
        <v>127.8</v>
      </c>
      <c r="AC3695" s="30" t="str">
        <f aca="false">IF(AND(K3695="Critical",N3695="No"),"URGENT - No Bed","Normal")</f>
        <v>Normal</v>
      </c>
      <c r="AD3695" s="34" t="n">
        <f aca="false">INDEX(Lookup_Tables!$B$3:$B$12,MATCH(H3695,Lookup_Tables!$A$3:$A$12,0))</f>
        <v>4400000</v>
      </c>
      <c r="AE3695" s="30" t="str">
        <f aca="false">INDEX(Lookup_Tables!$C$3:$C$12,MATCH(H3695,Lookup_Tables!$A$3:$A$12,0))</f>
        <v>Dr. Neha Chopra</v>
      </c>
      <c r="AF3695" s="30" t="str">
        <f aca="false">IFERROR(INDEX(Lookup_Tables!$F$16:$F$45,MATCH(I3695,Lookup_Tables!$E$16:$E$45,0)),"N/A")</f>
        <v>EMP219</v>
      </c>
      <c r="AG3695" s="30" t="n">
        <f aca="false">_xlfn.IFS(R3695="Recovered",4,R3695="Referred",3,R3695="Admitted",2,R3695="Deceased",1,TRUE(),0)</f>
        <v>4</v>
      </c>
      <c r="AH3695" s="30" t="str">
        <f aca="false">IF(T3695&gt;=4,"Satisfied",IF(T3695&gt;=3,"Neutral","Needs Improvement"))</f>
        <v>Satisfied</v>
      </c>
    </row>
    <row r="3696" customFormat="false" ht="15" hidden="false" customHeight="false" outlineLevel="0" collapsed="false">
      <c r="A3696" s="27" t="s">
        <v>5269</v>
      </c>
      <c r="B3696" s="27" t="s">
        <v>1319</v>
      </c>
      <c r="C3696" s="27" t="n">
        <v>50</v>
      </c>
      <c r="D3696" s="27" t="s">
        <v>181</v>
      </c>
      <c r="E3696" s="28" t="n">
        <v>45652</v>
      </c>
      <c r="F3696" s="27" t="s">
        <v>1179</v>
      </c>
      <c r="G3696" s="28" t="n">
        <v>45655</v>
      </c>
      <c r="H3696" s="27" t="s">
        <v>242</v>
      </c>
      <c r="I3696" s="27" t="s">
        <v>315</v>
      </c>
      <c r="J3696" s="27" t="s">
        <v>401</v>
      </c>
      <c r="K3696" s="27" t="s">
        <v>202</v>
      </c>
      <c r="L3696" s="27" t="n">
        <v>12</v>
      </c>
      <c r="M3696" s="27" t="n">
        <v>167</v>
      </c>
      <c r="N3696" s="27" t="s">
        <v>186</v>
      </c>
      <c r="O3696" s="27" t="s">
        <v>139</v>
      </c>
      <c r="P3696" s="27" t="s">
        <v>129</v>
      </c>
      <c r="Q3696" s="29" t="n">
        <v>17993.95</v>
      </c>
      <c r="R3696" s="27" t="s">
        <v>268</v>
      </c>
      <c r="S3696" s="27" t="s">
        <v>131</v>
      </c>
      <c r="T3696" s="27" t="n">
        <v>4</v>
      </c>
      <c r="U3696" s="27" t="n">
        <f aca="false">YEAR(E3696)</f>
        <v>2024</v>
      </c>
      <c r="V3696" s="27" t="str">
        <f aca="false">TEXT(E3696,"MMM-YYYY")</f>
        <v>Dec-2024</v>
      </c>
      <c r="W3696" s="27" t="n">
        <f aca="false">MONTH(E3696)</f>
        <v>12</v>
      </c>
      <c r="X3696" s="27" t="str">
        <f aca="false">TEXT(WEEKDAY(E3696,2),"0")&amp;" - "&amp;TEXT(E3696,"dddd")</f>
        <v>4 - Thursday</v>
      </c>
      <c r="Y3696" s="27" t="str">
        <f aca="false">_xlfn.IFS(C3696&lt;18,"Child (0-17)",C3696&lt;40,"Young Adult (18-39)",C3696&lt;60,"Adult (40-59)",TRUE(),"Senior (60+)")</f>
        <v>Adult (40-59)</v>
      </c>
      <c r="Z3696" s="27" t="n">
        <f aca="false">ROUND(G3696-E3696,0)</f>
        <v>3</v>
      </c>
      <c r="AA3696" s="27" t="n">
        <f aca="false">L3696+M3696</f>
        <v>179</v>
      </c>
      <c r="AB3696" s="27" t="n">
        <f aca="false">IFERROR(ROUND(Q3696/AA3696,2),0)</f>
        <v>100.52</v>
      </c>
      <c r="AC3696" s="27" t="str">
        <f aca="false">IF(AND(K3696="Critical",N3696="No"),"URGENT - No Bed","Normal")</f>
        <v>Normal</v>
      </c>
      <c r="AD3696" s="33" t="n">
        <f aca="false">INDEX(Lookup_Tables!$B$3:$B$12,MATCH(H3696,Lookup_Tables!$A$3:$A$12,0))</f>
        <v>3000000</v>
      </c>
      <c r="AE3696" s="27" t="str">
        <f aca="false">INDEX(Lookup_Tables!$C$3:$C$12,MATCH(H3696,Lookup_Tables!$A$3:$A$12,0))</f>
        <v>Dr. Pooja Iyer</v>
      </c>
      <c r="AF3696" s="27" t="str">
        <f aca="false">IFERROR(INDEX(Lookup_Tables!$F$16:$F$45,MATCH(I3696,Lookup_Tables!$E$16:$E$45,0)),"N/A")</f>
        <v>EMP213</v>
      </c>
      <c r="AG3696" s="27" t="n">
        <f aca="false">_xlfn.IFS(R3696="Recovered",4,R3696="Referred",3,R3696="Admitted",2,R3696="Deceased",1,TRUE(),0)</f>
        <v>3</v>
      </c>
      <c r="AH3696" s="27" t="str">
        <f aca="false">IF(T3696&gt;=4,"Satisfied",IF(T3696&gt;=3,"Neutral","Needs Improvement"))</f>
        <v>Satisfied</v>
      </c>
    </row>
    <row r="3697" customFormat="false" ht="15" hidden="false" customHeight="false" outlineLevel="0" collapsed="false">
      <c r="A3697" s="30" t="s">
        <v>3848</v>
      </c>
      <c r="B3697" s="30" t="s">
        <v>839</v>
      </c>
      <c r="C3697" s="30" t="n">
        <v>67</v>
      </c>
      <c r="D3697" s="30" t="s">
        <v>121</v>
      </c>
      <c r="E3697" s="31" t="n">
        <v>45337</v>
      </c>
      <c r="F3697" s="30" t="s">
        <v>662</v>
      </c>
      <c r="G3697" s="31" t="n">
        <v>45337</v>
      </c>
      <c r="H3697" s="30" t="s">
        <v>168</v>
      </c>
      <c r="I3697" s="30" t="s">
        <v>169</v>
      </c>
      <c r="J3697" s="30" t="s">
        <v>441</v>
      </c>
      <c r="K3697" s="30" t="s">
        <v>138</v>
      </c>
      <c r="L3697" s="30" t="n">
        <v>55</v>
      </c>
      <c r="M3697" s="30" t="n">
        <v>34</v>
      </c>
      <c r="N3697" s="30" t="s">
        <v>127</v>
      </c>
      <c r="O3697" s="30" t="s">
        <v>149</v>
      </c>
      <c r="P3697" s="30" t="s">
        <v>129</v>
      </c>
      <c r="Q3697" s="32" t="n">
        <v>1327.31</v>
      </c>
      <c r="R3697" s="30" t="s">
        <v>172</v>
      </c>
      <c r="S3697" s="30" t="s">
        <v>157</v>
      </c>
      <c r="T3697" s="30" t="n">
        <v>3</v>
      </c>
      <c r="U3697" s="30" t="n">
        <f aca="false">YEAR(E3697)</f>
        <v>2024</v>
      </c>
      <c r="V3697" s="30" t="str">
        <f aca="false">TEXT(E3697,"MMM-YYYY")</f>
        <v>Feb-2024</v>
      </c>
      <c r="W3697" s="30" t="n">
        <f aca="false">MONTH(E3697)</f>
        <v>2</v>
      </c>
      <c r="X3697" s="30" t="str">
        <f aca="false">TEXT(WEEKDAY(E3697,2),"0")&amp;" - "&amp;TEXT(E3697,"dddd")</f>
        <v>4 - Thursday</v>
      </c>
      <c r="Y3697" s="30" t="str">
        <f aca="false">_xlfn.IFS(C3697&lt;18,"Child (0-17)",C3697&lt;40,"Young Adult (18-39)",C3697&lt;60,"Adult (40-59)",TRUE(),"Senior (60+)")</f>
        <v>Senior (60+)</v>
      </c>
      <c r="Z3697" s="30" t="n">
        <f aca="false">ROUND(G3697-E3697,0)</f>
        <v>0</v>
      </c>
      <c r="AA3697" s="30" t="n">
        <f aca="false">L3697+M3697</f>
        <v>89</v>
      </c>
      <c r="AB3697" s="30" t="n">
        <f aca="false">IFERROR(ROUND(Q3697/AA3697,2),0)</f>
        <v>14.91</v>
      </c>
      <c r="AC3697" s="30" t="str">
        <f aca="false">IF(AND(K3697="Critical",N3697="No"),"URGENT - No Bed","Normal")</f>
        <v>Normal</v>
      </c>
      <c r="AD3697" s="34" t="n">
        <f aca="false">INDEX(Lookup_Tables!$B$3:$B$12,MATCH(H3697,Lookup_Tables!$A$3:$A$12,0))</f>
        <v>4400000</v>
      </c>
      <c r="AE3697" s="30" t="str">
        <f aca="false">INDEX(Lookup_Tables!$C$3:$C$12,MATCH(H3697,Lookup_Tables!$A$3:$A$12,0))</f>
        <v>Dr. Neha Chopra</v>
      </c>
      <c r="AF3697" s="30" t="str">
        <f aca="false">IFERROR(INDEX(Lookup_Tables!$F$16:$F$45,MATCH(I3697,Lookup_Tables!$E$16:$E$45,0)),"N/A")</f>
        <v>EMP220</v>
      </c>
      <c r="AG3697" s="30" t="n">
        <f aca="false">_xlfn.IFS(R3697="Recovered",4,R3697="Referred",3,R3697="Admitted",2,R3697="Deceased",1,TRUE(),0)</f>
        <v>2</v>
      </c>
      <c r="AH3697" s="30" t="str">
        <f aca="false">IF(T3697&gt;=4,"Satisfied",IF(T3697&gt;=3,"Neutral","Needs Improvement"))</f>
        <v>Neutral</v>
      </c>
    </row>
    <row r="3698" customFormat="false" ht="15" hidden="false" customHeight="false" outlineLevel="0" collapsed="false">
      <c r="A3698" s="27" t="s">
        <v>5022</v>
      </c>
      <c r="B3698" s="27" t="s">
        <v>3793</v>
      </c>
      <c r="C3698" s="27" t="n">
        <v>15</v>
      </c>
      <c r="D3698" s="27" t="s">
        <v>121</v>
      </c>
      <c r="E3698" s="28" t="n">
        <v>45428</v>
      </c>
      <c r="F3698" s="27" t="s">
        <v>2406</v>
      </c>
      <c r="G3698" s="28" t="n">
        <v>45429</v>
      </c>
      <c r="H3698" s="27" t="s">
        <v>161</v>
      </c>
      <c r="I3698" s="27" t="s">
        <v>162</v>
      </c>
      <c r="J3698" s="27" t="s">
        <v>258</v>
      </c>
      <c r="K3698" s="27" t="s">
        <v>156</v>
      </c>
      <c r="L3698" s="27" t="n">
        <v>46</v>
      </c>
      <c r="M3698" s="27" t="n">
        <v>78</v>
      </c>
      <c r="N3698" s="27" t="s">
        <v>127</v>
      </c>
      <c r="O3698" s="27" t="s">
        <v>128</v>
      </c>
      <c r="P3698" s="27" t="s">
        <v>150</v>
      </c>
      <c r="Q3698" s="29" t="n">
        <v>4722.18</v>
      </c>
      <c r="R3698" s="27" t="s">
        <v>130</v>
      </c>
      <c r="S3698" s="27" t="s">
        <v>151</v>
      </c>
      <c r="T3698" s="27" t="n">
        <v>4</v>
      </c>
      <c r="U3698" s="27" t="n">
        <f aca="false">YEAR(E3698)</f>
        <v>2024</v>
      </c>
      <c r="V3698" s="27" t="str">
        <f aca="false">TEXT(E3698,"MMM-YYYY")</f>
        <v>May-2024</v>
      </c>
      <c r="W3698" s="27" t="n">
        <f aca="false">MONTH(E3698)</f>
        <v>5</v>
      </c>
      <c r="X3698" s="27" t="str">
        <f aca="false">TEXT(WEEKDAY(E3698,2),"0")&amp;" - "&amp;TEXT(E3698,"dddd")</f>
        <v>4 - Thursday</v>
      </c>
      <c r="Y3698" s="27" t="str">
        <f aca="false">_xlfn.IFS(C3698&lt;18,"Child (0-17)",C3698&lt;40,"Young Adult (18-39)",C3698&lt;60,"Adult (40-59)",TRUE(),"Senior (60+)")</f>
        <v>Child (0-17)</v>
      </c>
      <c r="Z3698" s="27" t="n">
        <f aca="false">ROUND(G3698-E3698,0)</f>
        <v>1</v>
      </c>
      <c r="AA3698" s="27" t="n">
        <f aca="false">L3698+M3698</f>
        <v>124</v>
      </c>
      <c r="AB3698" s="27" t="n">
        <f aca="false">IFERROR(ROUND(Q3698/AA3698,2),0)</f>
        <v>38.08</v>
      </c>
      <c r="AC3698" s="27" t="str">
        <f aca="false">IF(AND(K3698="Critical",N3698="No"),"URGENT - No Bed","Normal")</f>
        <v>Normal</v>
      </c>
      <c r="AD3698" s="33" t="n">
        <f aca="false">INDEX(Lookup_Tables!$B$3:$B$12,MATCH(H3698,Lookup_Tables!$A$3:$A$12,0))</f>
        <v>3600000</v>
      </c>
      <c r="AE3698" s="27" t="str">
        <f aca="false">INDEX(Lookup_Tables!$C$3:$C$12,MATCH(H3698,Lookup_Tables!$A$3:$A$12,0))</f>
        <v>Dr. Sameer Joshi</v>
      </c>
      <c r="AF3698" s="27" t="str">
        <f aca="false">IFERROR(INDEX(Lookup_Tables!$F$16:$F$45,MATCH(I3698,Lookup_Tables!$E$16:$E$45,0)),"N/A")</f>
        <v>EMP222</v>
      </c>
      <c r="AG3698" s="27" t="n">
        <f aca="false">_xlfn.IFS(R3698="Recovered",4,R3698="Referred",3,R3698="Admitted",2,R3698="Deceased",1,TRUE(),0)</f>
        <v>4</v>
      </c>
      <c r="AH3698" s="27" t="str">
        <f aca="false">IF(T3698&gt;=4,"Satisfied",IF(T3698&gt;=3,"Neutral","Needs Improvement"))</f>
        <v>Satisfied</v>
      </c>
    </row>
    <row r="3699" customFormat="false" ht="15" hidden="false" customHeight="false" outlineLevel="0" collapsed="false">
      <c r="A3699" s="30" t="s">
        <v>1886</v>
      </c>
      <c r="B3699" s="30" t="s">
        <v>1452</v>
      </c>
      <c r="C3699" s="30" t="n">
        <v>42</v>
      </c>
      <c r="D3699" s="30" t="s">
        <v>181</v>
      </c>
      <c r="E3699" s="31" t="n">
        <v>45398</v>
      </c>
      <c r="F3699" s="30" t="s">
        <v>475</v>
      </c>
      <c r="G3699" s="31" t="n">
        <v>45399</v>
      </c>
      <c r="H3699" s="30" t="s">
        <v>206</v>
      </c>
      <c r="I3699" s="30" t="s">
        <v>232</v>
      </c>
      <c r="J3699" s="30" t="s">
        <v>593</v>
      </c>
      <c r="K3699" s="30" t="s">
        <v>138</v>
      </c>
      <c r="L3699" s="30" t="n">
        <v>29</v>
      </c>
      <c r="M3699" s="30" t="n">
        <v>34</v>
      </c>
      <c r="N3699" s="30" t="s">
        <v>186</v>
      </c>
      <c r="O3699" s="30" t="s">
        <v>171</v>
      </c>
      <c r="P3699" s="30" t="s">
        <v>187</v>
      </c>
      <c r="Q3699" s="32" t="n">
        <v>2658.42</v>
      </c>
      <c r="R3699" s="30" t="s">
        <v>130</v>
      </c>
      <c r="S3699" s="30" t="s">
        <v>192</v>
      </c>
      <c r="T3699" s="30" t="n">
        <v>2</v>
      </c>
      <c r="U3699" s="30" t="n">
        <f aca="false">YEAR(E3699)</f>
        <v>2024</v>
      </c>
      <c r="V3699" s="30" t="str">
        <f aca="false">TEXT(E3699,"MMM-YYYY")</f>
        <v>Apr-2024</v>
      </c>
      <c r="W3699" s="30" t="n">
        <f aca="false">MONTH(E3699)</f>
        <v>4</v>
      </c>
      <c r="X3699" s="30" t="str">
        <f aca="false">TEXT(WEEKDAY(E3699,2),"0")&amp;" - "&amp;TEXT(E3699,"dddd")</f>
        <v>2 - Tuesday</v>
      </c>
      <c r="Y3699" s="30" t="str">
        <f aca="false">_xlfn.IFS(C3699&lt;18,"Child (0-17)",C3699&lt;40,"Young Adult (18-39)",C3699&lt;60,"Adult (40-59)",TRUE(),"Senior (60+)")</f>
        <v>Adult (40-59)</v>
      </c>
      <c r="Z3699" s="30" t="n">
        <f aca="false">ROUND(G3699-E3699,0)</f>
        <v>1</v>
      </c>
      <c r="AA3699" s="30" t="n">
        <f aca="false">L3699+M3699</f>
        <v>63</v>
      </c>
      <c r="AB3699" s="30" t="n">
        <f aca="false">IFERROR(ROUND(Q3699/AA3699,2),0)</f>
        <v>42.2</v>
      </c>
      <c r="AC3699" s="30" t="str">
        <f aca="false">IF(AND(K3699="Critical",N3699="No"),"URGENT - No Bed","Normal")</f>
        <v>Normal</v>
      </c>
      <c r="AD3699" s="34" t="n">
        <f aca="false">INDEX(Lookup_Tables!$B$3:$B$12,MATCH(H3699,Lookup_Tables!$A$3:$A$12,0))</f>
        <v>2800000</v>
      </c>
      <c r="AE3699" s="30" t="str">
        <f aca="false">INDEX(Lookup_Tables!$C$3:$C$12,MATCH(H3699,Lookup_Tables!$A$3:$A$12,0))</f>
        <v>Dr. Suresh Nair</v>
      </c>
      <c r="AF3699" s="30" t="str">
        <f aca="false">IFERROR(INDEX(Lookup_Tables!$F$16:$F$45,MATCH(I3699,Lookup_Tables!$E$16:$E$45,0)),"N/A")</f>
        <v>EMP210</v>
      </c>
      <c r="AG3699" s="30" t="n">
        <f aca="false">_xlfn.IFS(R3699="Recovered",4,R3699="Referred",3,R3699="Admitted",2,R3699="Deceased",1,TRUE(),0)</f>
        <v>4</v>
      </c>
      <c r="AH3699" s="30" t="str">
        <f aca="false">IF(T3699&gt;=4,"Satisfied",IF(T3699&gt;=3,"Neutral","Needs Improvement"))</f>
        <v>Needs Improvement</v>
      </c>
    </row>
    <row r="3700" customFormat="false" ht="15" hidden="false" customHeight="false" outlineLevel="0" collapsed="false">
      <c r="A3700" s="27" t="s">
        <v>5315</v>
      </c>
      <c r="B3700" s="27" t="s">
        <v>1589</v>
      </c>
      <c r="C3700" s="27" t="n">
        <v>69</v>
      </c>
      <c r="D3700" s="27" t="s">
        <v>121</v>
      </c>
      <c r="E3700" s="28" t="n">
        <v>45359</v>
      </c>
      <c r="F3700" s="27" t="s">
        <v>286</v>
      </c>
      <c r="G3700" s="28" t="n">
        <v>45363</v>
      </c>
      <c r="H3700" s="27" t="s">
        <v>242</v>
      </c>
      <c r="I3700" s="27" t="s">
        <v>315</v>
      </c>
      <c r="J3700" s="27" t="s">
        <v>401</v>
      </c>
      <c r="K3700" s="27" t="s">
        <v>126</v>
      </c>
      <c r="L3700" s="27" t="n">
        <v>28</v>
      </c>
      <c r="M3700" s="27" t="n">
        <v>130</v>
      </c>
      <c r="N3700" s="27" t="s">
        <v>186</v>
      </c>
      <c r="O3700" s="27" t="s">
        <v>149</v>
      </c>
      <c r="P3700" s="27" t="s">
        <v>129</v>
      </c>
      <c r="Q3700" s="29" t="n">
        <v>8538.08</v>
      </c>
      <c r="R3700" s="27" t="s">
        <v>130</v>
      </c>
      <c r="S3700" s="27" t="s">
        <v>164</v>
      </c>
      <c r="T3700" s="27" t="n">
        <v>4</v>
      </c>
      <c r="U3700" s="27" t="n">
        <f aca="false">YEAR(E3700)</f>
        <v>2024</v>
      </c>
      <c r="V3700" s="27" t="str">
        <f aca="false">TEXT(E3700,"MMM-YYYY")</f>
        <v>Mar-2024</v>
      </c>
      <c r="W3700" s="27" t="n">
        <f aca="false">MONTH(E3700)</f>
        <v>3</v>
      </c>
      <c r="X3700" s="27" t="str">
        <f aca="false">TEXT(WEEKDAY(E3700,2),"0")&amp;" - "&amp;TEXT(E3700,"dddd")</f>
        <v>5 - Friday</v>
      </c>
      <c r="Y3700" s="27" t="str">
        <f aca="false">_xlfn.IFS(C3700&lt;18,"Child (0-17)",C3700&lt;40,"Young Adult (18-39)",C3700&lt;60,"Adult (40-59)",TRUE(),"Senior (60+)")</f>
        <v>Senior (60+)</v>
      </c>
      <c r="Z3700" s="27" t="n">
        <f aca="false">ROUND(G3700-E3700,0)</f>
        <v>4</v>
      </c>
      <c r="AA3700" s="27" t="n">
        <f aca="false">L3700+M3700</f>
        <v>158</v>
      </c>
      <c r="AB3700" s="27" t="n">
        <f aca="false">IFERROR(ROUND(Q3700/AA3700,2),0)</f>
        <v>54.04</v>
      </c>
      <c r="AC3700" s="27" t="str">
        <f aca="false">IF(AND(K3700="Critical",N3700="No"),"URGENT - No Bed","Normal")</f>
        <v>Normal</v>
      </c>
      <c r="AD3700" s="33" t="n">
        <f aca="false">INDEX(Lookup_Tables!$B$3:$B$12,MATCH(H3700,Lookup_Tables!$A$3:$A$12,0))</f>
        <v>3000000</v>
      </c>
      <c r="AE3700" s="27" t="str">
        <f aca="false">INDEX(Lookup_Tables!$C$3:$C$12,MATCH(H3700,Lookup_Tables!$A$3:$A$12,0))</f>
        <v>Dr. Pooja Iyer</v>
      </c>
      <c r="AF3700" s="27" t="str">
        <f aca="false">IFERROR(INDEX(Lookup_Tables!$F$16:$F$45,MATCH(I3700,Lookup_Tables!$E$16:$E$45,0)),"N/A")</f>
        <v>EMP213</v>
      </c>
      <c r="AG3700" s="27" t="n">
        <f aca="false">_xlfn.IFS(R3700="Recovered",4,R3700="Referred",3,R3700="Admitted",2,R3700="Deceased",1,TRUE(),0)</f>
        <v>4</v>
      </c>
      <c r="AH3700" s="27" t="str">
        <f aca="false">IF(T3700&gt;=4,"Satisfied",IF(T3700&gt;=3,"Neutral","Needs Improvement"))</f>
        <v>Satisfied</v>
      </c>
    </row>
    <row r="3701" customFormat="false" ht="15" hidden="false" customHeight="false" outlineLevel="0" collapsed="false">
      <c r="A3701" s="30" t="s">
        <v>3534</v>
      </c>
      <c r="B3701" s="30" t="s">
        <v>3144</v>
      </c>
      <c r="C3701" s="30" t="n">
        <v>49</v>
      </c>
      <c r="D3701" s="30" t="s">
        <v>121</v>
      </c>
      <c r="E3701" s="31" t="n">
        <v>45451</v>
      </c>
      <c r="F3701" s="30" t="s">
        <v>374</v>
      </c>
      <c r="G3701" s="31" t="n">
        <v>45451</v>
      </c>
      <c r="H3701" s="30" t="s">
        <v>161</v>
      </c>
      <c r="I3701" s="30" t="s">
        <v>320</v>
      </c>
      <c r="J3701" s="30" t="s">
        <v>163</v>
      </c>
      <c r="K3701" s="30" t="s">
        <v>138</v>
      </c>
      <c r="L3701" s="30" t="n">
        <v>39</v>
      </c>
      <c r="M3701" s="30" t="n">
        <v>17</v>
      </c>
      <c r="N3701" s="30" t="s">
        <v>127</v>
      </c>
      <c r="O3701" s="30" t="s">
        <v>139</v>
      </c>
      <c r="P3701" s="30" t="s">
        <v>187</v>
      </c>
      <c r="Q3701" s="32" t="n">
        <v>1873.74</v>
      </c>
      <c r="R3701" s="30" t="s">
        <v>130</v>
      </c>
      <c r="S3701" s="30" t="s">
        <v>335</v>
      </c>
      <c r="T3701" s="30" t="n">
        <v>5</v>
      </c>
      <c r="U3701" s="30" t="n">
        <f aca="false">YEAR(E3701)</f>
        <v>2024</v>
      </c>
      <c r="V3701" s="30" t="str">
        <f aca="false">TEXT(E3701,"MMM-YYYY")</f>
        <v>Jun-2024</v>
      </c>
      <c r="W3701" s="30" t="n">
        <f aca="false">MONTH(E3701)</f>
        <v>6</v>
      </c>
      <c r="X3701" s="30" t="str">
        <f aca="false">TEXT(WEEKDAY(E3701,2),"0")&amp;" - "&amp;TEXT(E3701,"dddd")</f>
        <v>6 - Saturday</v>
      </c>
      <c r="Y3701" s="30" t="str">
        <f aca="false">_xlfn.IFS(C3701&lt;18,"Child (0-17)",C3701&lt;40,"Young Adult (18-39)",C3701&lt;60,"Adult (40-59)",TRUE(),"Senior (60+)")</f>
        <v>Adult (40-59)</v>
      </c>
      <c r="Z3701" s="30" t="n">
        <f aca="false">ROUND(G3701-E3701,0)</f>
        <v>0</v>
      </c>
      <c r="AA3701" s="30" t="n">
        <f aca="false">L3701+M3701</f>
        <v>56</v>
      </c>
      <c r="AB3701" s="30" t="n">
        <f aca="false">IFERROR(ROUND(Q3701/AA3701,2),0)</f>
        <v>33.46</v>
      </c>
      <c r="AC3701" s="30" t="str">
        <f aca="false">IF(AND(K3701="Critical",N3701="No"),"URGENT - No Bed","Normal")</f>
        <v>Normal</v>
      </c>
      <c r="AD3701" s="34" t="n">
        <f aca="false">INDEX(Lookup_Tables!$B$3:$B$12,MATCH(H3701,Lookup_Tables!$A$3:$A$12,0))</f>
        <v>3600000</v>
      </c>
      <c r="AE3701" s="30" t="str">
        <f aca="false">INDEX(Lookup_Tables!$C$3:$C$12,MATCH(H3701,Lookup_Tables!$A$3:$A$12,0))</f>
        <v>Dr. Sameer Joshi</v>
      </c>
      <c r="AF3701" s="30" t="str">
        <f aca="false">IFERROR(INDEX(Lookup_Tables!$F$16:$F$45,MATCH(I3701,Lookup_Tables!$E$16:$E$45,0)),"N/A")</f>
        <v>EMP223</v>
      </c>
      <c r="AG3701" s="30" t="n">
        <f aca="false">_xlfn.IFS(R3701="Recovered",4,R3701="Referred",3,R3701="Admitted",2,R3701="Deceased",1,TRUE(),0)</f>
        <v>4</v>
      </c>
      <c r="AH3701" s="30" t="str">
        <f aca="false">IF(T3701&gt;=4,"Satisfied",IF(T3701&gt;=3,"Neutral","Needs Improvement"))</f>
        <v>Satisfied</v>
      </c>
    </row>
    <row r="3702" customFormat="false" ht="15" hidden="false" customHeight="false" outlineLevel="0" collapsed="false">
      <c r="A3702" s="27" t="s">
        <v>5480</v>
      </c>
      <c r="B3702" s="27" t="s">
        <v>1125</v>
      </c>
      <c r="C3702" s="27" t="n">
        <v>29</v>
      </c>
      <c r="D3702" s="27" t="s">
        <v>121</v>
      </c>
      <c r="E3702" s="28" t="n">
        <v>45635</v>
      </c>
      <c r="F3702" s="27" t="s">
        <v>384</v>
      </c>
      <c r="G3702" s="28" t="n">
        <v>45638</v>
      </c>
      <c r="H3702" s="27" t="s">
        <v>242</v>
      </c>
      <c r="I3702" s="27" t="s">
        <v>466</v>
      </c>
      <c r="J3702" s="27" t="s">
        <v>244</v>
      </c>
      <c r="K3702" s="27" t="s">
        <v>156</v>
      </c>
      <c r="L3702" s="27" t="n">
        <v>48</v>
      </c>
      <c r="M3702" s="27" t="n">
        <v>48</v>
      </c>
      <c r="N3702" s="27" t="s">
        <v>127</v>
      </c>
      <c r="O3702" s="27" t="s">
        <v>171</v>
      </c>
      <c r="P3702" s="27" t="s">
        <v>187</v>
      </c>
      <c r="Q3702" s="29" t="n">
        <v>3985.66</v>
      </c>
      <c r="R3702" s="27" t="s">
        <v>130</v>
      </c>
      <c r="S3702" s="27" t="s">
        <v>178</v>
      </c>
      <c r="T3702" s="27" t="n">
        <v>5</v>
      </c>
      <c r="U3702" s="27" t="n">
        <f aca="false">YEAR(E3702)</f>
        <v>2024</v>
      </c>
      <c r="V3702" s="27" t="str">
        <f aca="false">TEXT(E3702,"MMM-YYYY")</f>
        <v>Dec-2024</v>
      </c>
      <c r="W3702" s="27" t="n">
        <f aca="false">MONTH(E3702)</f>
        <v>12</v>
      </c>
      <c r="X3702" s="27" t="str">
        <f aca="false">TEXT(WEEKDAY(E3702,2),"0")&amp;" - "&amp;TEXT(E3702,"dddd")</f>
        <v>1 - Monday</v>
      </c>
      <c r="Y3702" s="27" t="str">
        <f aca="false">_xlfn.IFS(C3702&lt;18,"Child (0-17)",C3702&lt;40,"Young Adult (18-39)",C3702&lt;60,"Adult (40-59)",TRUE(),"Senior (60+)")</f>
        <v>Young Adult (18-39)</v>
      </c>
      <c r="Z3702" s="27" t="n">
        <f aca="false">ROUND(G3702-E3702,0)</f>
        <v>3</v>
      </c>
      <c r="AA3702" s="27" t="n">
        <f aca="false">L3702+M3702</f>
        <v>96</v>
      </c>
      <c r="AB3702" s="27" t="n">
        <f aca="false">IFERROR(ROUND(Q3702/AA3702,2),0)</f>
        <v>41.52</v>
      </c>
      <c r="AC3702" s="27" t="str">
        <f aca="false">IF(AND(K3702="Critical",N3702="No"),"URGENT - No Bed","Normal")</f>
        <v>Normal</v>
      </c>
      <c r="AD3702" s="33" t="n">
        <f aca="false">INDEX(Lookup_Tables!$B$3:$B$12,MATCH(H3702,Lookup_Tables!$A$3:$A$12,0))</f>
        <v>3000000</v>
      </c>
      <c r="AE3702" s="27" t="str">
        <f aca="false">INDEX(Lookup_Tables!$C$3:$C$12,MATCH(H3702,Lookup_Tables!$A$3:$A$12,0))</f>
        <v>Dr. Pooja Iyer</v>
      </c>
      <c r="AF3702" s="27" t="str">
        <f aca="false">IFERROR(INDEX(Lookup_Tables!$F$16:$F$45,MATCH(I3702,Lookup_Tables!$E$16:$E$45,0)),"N/A")</f>
        <v>EMP212</v>
      </c>
      <c r="AG3702" s="27" t="n">
        <f aca="false">_xlfn.IFS(R3702="Recovered",4,R3702="Referred",3,R3702="Admitted",2,R3702="Deceased",1,TRUE(),0)</f>
        <v>4</v>
      </c>
      <c r="AH3702" s="27" t="str">
        <f aca="false">IF(T3702&gt;=4,"Satisfied",IF(T3702&gt;=3,"Neutral","Needs Improvement"))</f>
        <v>Satisfied</v>
      </c>
    </row>
    <row r="3703" customFormat="false" ht="15" hidden="false" customHeight="false" outlineLevel="0" collapsed="false">
      <c r="A3703" s="30" t="s">
        <v>4916</v>
      </c>
      <c r="B3703" s="30" t="s">
        <v>4173</v>
      </c>
      <c r="C3703" s="30" t="n">
        <v>39</v>
      </c>
      <c r="D3703" s="30" t="s">
        <v>121</v>
      </c>
      <c r="E3703" s="31" t="n">
        <v>45356</v>
      </c>
      <c r="F3703" s="30" t="s">
        <v>743</v>
      </c>
      <c r="G3703" s="31" t="n">
        <v>45357</v>
      </c>
      <c r="H3703" s="30" t="s">
        <v>206</v>
      </c>
      <c r="I3703" s="30" t="s">
        <v>232</v>
      </c>
      <c r="J3703" s="30" t="s">
        <v>615</v>
      </c>
      <c r="K3703" s="30" t="s">
        <v>138</v>
      </c>
      <c r="L3703" s="30" t="n">
        <v>20</v>
      </c>
      <c r="M3703" s="30" t="n">
        <v>33</v>
      </c>
      <c r="N3703" s="30" t="s">
        <v>127</v>
      </c>
      <c r="O3703" s="30" t="s">
        <v>149</v>
      </c>
      <c r="P3703" s="30" t="s">
        <v>140</v>
      </c>
      <c r="Q3703" s="32" t="n">
        <v>1186.42</v>
      </c>
      <c r="R3703" s="30" t="s">
        <v>130</v>
      </c>
      <c r="S3703" s="30" t="s">
        <v>157</v>
      </c>
      <c r="T3703" s="30" t="n">
        <v>4</v>
      </c>
      <c r="U3703" s="30" t="n">
        <f aca="false">YEAR(E3703)</f>
        <v>2024</v>
      </c>
      <c r="V3703" s="30" t="str">
        <f aca="false">TEXT(E3703,"MMM-YYYY")</f>
        <v>Mar-2024</v>
      </c>
      <c r="W3703" s="30" t="n">
        <f aca="false">MONTH(E3703)</f>
        <v>3</v>
      </c>
      <c r="X3703" s="30" t="str">
        <f aca="false">TEXT(WEEKDAY(E3703,2),"0")&amp;" - "&amp;TEXT(E3703,"dddd")</f>
        <v>2 - Tuesday</v>
      </c>
      <c r="Y3703" s="30" t="str">
        <f aca="false">_xlfn.IFS(C3703&lt;18,"Child (0-17)",C3703&lt;40,"Young Adult (18-39)",C3703&lt;60,"Adult (40-59)",TRUE(),"Senior (60+)")</f>
        <v>Young Adult (18-39)</v>
      </c>
      <c r="Z3703" s="30" t="n">
        <f aca="false">ROUND(G3703-E3703,0)</f>
        <v>1</v>
      </c>
      <c r="AA3703" s="30" t="n">
        <f aca="false">L3703+M3703</f>
        <v>53</v>
      </c>
      <c r="AB3703" s="30" t="n">
        <f aca="false">IFERROR(ROUND(Q3703/AA3703,2),0)</f>
        <v>22.39</v>
      </c>
      <c r="AC3703" s="30" t="str">
        <f aca="false">IF(AND(K3703="Critical",N3703="No"),"URGENT - No Bed","Normal")</f>
        <v>Normal</v>
      </c>
      <c r="AD3703" s="34" t="n">
        <f aca="false">INDEX(Lookup_Tables!$B$3:$B$12,MATCH(H3703,Lookup_Tables!$A$3:$A$12,0))</f>
        <v>2800000</v>
      </c>
      <c r="AE3703" s="30" t="str">
        <f aca="false">INDEX(Lookup_Tables!$C$3:$C$12,MATCH(H3703,Lookup_Tables!$A$3:$A$12,0))</f>
        <v>Dr. Suresh Nair</v>
      </c>
      <c r="AF3703" s="30" t="str">
        <f aca="false">IFERROR(INDEX(Lookup_Tables!$F$16:$F$45,MATCH(I3703,Lookup_Tables!$E$16:$E$45,0)),"N/A")</f>
        <v>EMP210</v>
      </c>
      <c r="AG3703" s="30" t="n">
        <f aca="false">_xlfn.IFS(R3703="Recovered",4,R3703="Referred",3,R3703="Admitted",2,R3703="Deceased",1,TRUE(),0)</f>
        <v>4</v>
      </c>
      <c r="AH3703" s="30" t="str">
        <f aca="false">IF(T3703&gt;=4,"Satisfied",IF(T3703&gt;=3,"Neutral","Needs Improvement"))</f>
        <v>Satisfied</v>
      </c>
    </row>
    <row r="3704" customFormat="false" ht="15" hidden="false" customHeight="false" outlineLevel="0" collapsed="false">
      <c r="A3704" s="27" t="s">
        <v>5409</v>
      </c>
      <c r="B3704" s="27" t="s">
        <v>2512</v>
      </c>
      <c r="C3704" s="27" t="n">
        <v>26</v>
      </c>
      <c r="D3704" s="27" t="s">
        <v>181</v>
      </c>
      <c r="E3704" s="28" t="n">
        <v>45555</v>
      </c>
      <c r="F3704" s="27" t="s">
        <v>848</v>
      </c>
      <c r="G3704" s="28" t="n">
        <v>45560</v>
      </c>
      <c r="H3704" s="27" t="s">
        <v>206</v>
      </c>
      <c r="I3704" s="27" t="s">
        <v>232</v>
      </c>
      <c r="J3704" s="27" t="s">
        <v>615</v>
      </c>
      <c r="K3704" s="27" t="s">
        <v>126</v>
      </c>
      <c r="L3704" s="27" t="n">
        <v>14</v>
      </c>
      <c r="M3704" s="27" t="n">
        <v>108</v>
      </c>
      <c r="N3704" s="27" t="s">
        <v>186</v>
      </c>
      <c r="O3704" s="27" t="s">
        <v>139</v>
      </c>
      <c r="P3704" s="27" t="s">
        <v>140</v>
      </c>
      <c r="Q3704" s="29" t="n">
        <v>7675.38</v>
      </c>
      <c r="R3704" s="27" t="s">
        <v>268</v>
      </c>
      <c r="S3704" s="27" t="s">
        <v>141</v>
      </c>
      <c r="T3704" s="27" t="n">
        <v>5</v>
      </c>
      <c r="U3704" s="27" t="n">
        <f aca="false">YEAR(E3704)</f>
        <v>2024</v>
      </c>
      <c r="V3704" s="27" t="str">
        <f aca="false">TEXT(E3704,"MMM-YYYY")</f>
        <v>Sep-2024</v>
      </c>
      <c r="W3704" s="27" t="n">
        <f aca="false">MONTH(E3704)</f>
        <v>9</v>
      </c>
      <c r="X3704" s="27" t="str">
        <f aca="false">TEXT(WEEKDAY(E3704,2),"0")&amp;" - "&amp;TEXT(E3704,"dddd")</f>
        <v>5 - Friday</v>
      </c>
      <c r="Y3704" s="27" t="str">
        <f aca="false">_xlfn.IFS(C3704&lt;18,"Child (0-17)",C3704&lt;40,"Young Adult (18-39)",C3704&lt;60,"Adult (40-59)",TRUE(),"Senior (60+)")</f>
        <v>Young Adult (18-39)</v>
      </c>
      <c r="Z3704" s="27" t="n">
        <f aca="false">ROUND(G3704-E3704,0)</f>
        <v>5</v>
      </c>
      <c r="AA3704" s="27" t="n">
        <f aca="false">L3704+M3704</f>
        <v>122</v>
      </c>
      <c r="AB3704" s="27" t="n">
        <f aca="false">IFERROR(ROUND(Q3704/AA3704,2),0)</f>
        <v>62.91</v>
      </c>
      <c r="AC3704" s="27" t="str">
        <f aca="false">IF(AND(K3704="Critical",N3704="No"),"URGENT - No Bed","Normal")</f>
        <v>Normal</v>
      </c>
      <c r="AD3704" s="33" t="n">
        <f aca="false">INDEX(Lookup_Tables!$B$3:$B$12,MATCH(H3704,Lookup_Tables!$A$3:$A$12,0))</f>
        <v>2800000</v>
      </c>
      <c r="AE3704" s="27" t="str">
        <f aca="false">INDEX(Lookup_Tables!$C$3:$C$12,MATCH(H3704,Lookup_Tables!$A$3:$A$12,0))</f>
        <v>Dr. Suresh Nair</v>
      </c>
      <c r="AF3704" s="27" t="str">
        <f aca="false">IFERROR(INDEX(Lookup_Tables!$F$16:$F$45,MATCH(I3704,Lookup_Tables!$E$16:$E$45,0)),"N/A")</f>
        <v>EMP210</v>
      </c>
      <c r="AG3704" s="27" t="n">
        <f aca="false">_xlfn.IFS(R3704="Recovered",4,R3704="Referred",3,R3704="Admitted",2,R3704="Deceased",1,TRUE(),0)</f>
        <v>3</v>
      </c>
      <c r="AH3704" s="27" t="str">
        <f aca="false">IF(T3704&gt;=4,"Satisfied",IF(T3704&gt;=3,"Neutral","Needs Improvement"))</f>
        <v>Satisfied</v>
      </c>
    </row>
    <row r="3705" customFormat="false" ht="15" hidden="false" customHeight="false" outlineLevel="0" collapsed="false">
      <c r="A3705" s="30" t="s">
        <v>4483</v>
      </c>
      <c r="B3705" s="30" t="s">
        <v>3016</v>
      </c>
      <c r="C3705" s="30" t="n">
        <v>34</v>
      </c>
      <c r="D3705" s="30" t="s">
        <v>121</v>
      </c>
      <c r="E3705" s="31" t="n">
        <v>45488</v>
      </c>
      <c r="F3705" s="30" t="s">
        <v>255</v>
      </c>
      <c r="G3705" s="31" t="n">
        <v>45490</v>
      </c>
      <c r="H3705" s="30" t="s">
        <v>206</v>
      </c>
      <c r="I3705" s="30" t="s">
        <v>232</v>
      </c>
      <c r="J3705" s="30" t="s">
        <v>208</v>
      </c>
      <c r="K3705" s="30" t="s">
        <v>156</v>
      </c>
      <c r="L3705" s="30" t="n">
        <v>30</v>
      </c>
      <c r="M3705" s="30" t="n">
        <v>36</v>
      </c>
      <c r="N3705" s="30" t="s">
        <v>186</v>
      </c>
      <c r="O3705" s="30" t="s">
        <v>128</v>
      </c>
      <c r="P3705" s="30" t="s">
        <v>150</v>
      </c>
      <c r="Q3705" s="32" t="n">
        <v>2794.22</v>
      </c>
      <c r="R3705" s="30" t="s">
        <v>130</v>
      </c>
      <c r="S3705" s="30" t="s">
        <v>164</v>
      </c>
      <c r="T3705" s="30" t="n">
        <v>5</v>
      </c>
      <c r="U3705" s="30" t="n">
        <f aca="false">YEAR(E3705)</f>
        <v>2024</v>
      </c>
      <c r="V3705" s="30" t="str">
        <f aca="false">TEXT(E3705,"MMM-YYYY")</f>
        <v>Jul-2024</v>
      </c>
      <c r="W3705" s="30" t="n">
        <f aca="false">MONTH(E3705)</f>
        <v>7</v>
      </c>
      <c r="X3705" s="30" t="str">
        <f aca="false">TEXT(WEEKDAY(E3705,2),"0")&amp;" - "&amp;TEXT(E3705,"dddd")</f>
        <v>1 - Monday</v>
      </c>
      <c r="Y3705" s="30" t="str">
        <f aca="false">_xlfn.IFS(C3705&lt;18,"Child (0-17)",C3705&lt;40,"Young Adult (18-39)",C3705&lt;60,"Adult (40-59)",TRUE(),"Senior (60+)")</f>
        <v>Young Adult (18-39)</v>
      </c>
      <c r="Z3705" s="30" t="n">
        <f aca="false">ROUND(G3705-E3705,0)</f>
        <v>2</v>
      </c>
      <c r="AA3705" s="30" t="n">
        <f aca="false">L3705+M3705</f>
        <v>66</v>
      </c>
      <c r="AB3705" s="30" t="n">
        <f aca="false">IFERROR(ROUND(Q3705/AA3705,2),0)</f>
        <v>42.34</v>
      </c>
      <c r="AC3705" s="30" t="str">
        <f aca="false">IF(AND(K3705="Critical",N3705="No"),"URGENT - No Bed","Normal")</f>
        <v>Normal</v>
      </c>
      <c r="AD3705" s="34" t="n">
        <f aca="false">INDEX(Lookup_Tables!$B$3:$B$12,MATCH(H3705,Lookup_Tables!$A$3:$A$12,0))</f>
        <v>2800000</v>
      </c>
      <c r="AE3705" s="30" t="str">
        <f aca="false">INDEX(Lookup_Tables!$C$3:$C$12,MATCH(H3705,Lookup_Tables!$A$3:$A$12,0))</f>
        <v>Dr. Suresh Nair</v>
      </c>
      <c r="AF3705" s="30" t="str">
        <f aca="false">IFERROR(INDEX(Lookup_Tables!$F$16:$F$45,MATCH(I3705,Lookup_Tables!$E$16:$E$45,0)),"N/A")</f>
        <v>EMP210</v>
      </c>
      <c r="AG3705" s="30" t="n">
        <f aca="false">_xlfn.IFS(R3705="Recovered",4,R3705="Referred",3,R3705="Admitted",2,R3705="Deceased",1,TRUE(),0)</f>
        <v>4</v>
      </c>
      <c r="AH3705" s="30" t="str">
        <f aca="false">IF(T3705&gt;=4,"Satisfied",IF(T3705&gt;=3,"Neutral","Needs Improvement"))</f>
        <v>Satisfied</v>
      </c>
    </row>
    <row r="3706" customFormat="false" ht="15" hidden="false" customHeight="false" outlineLevel="0" collapsed="false">
      <c r="A3706" s="27" t="s">
        <v>7017</v>
      </c>
      <c r="B3706" s="27" t="s">
        <v>2875</v>
      </c>
      <c r="C3706" s="27" t="n">
        <v>4</v>
      </c>
      <c r="D3706" s="27" t="s">
        <v>181</v>
      </c>
      <c r="E3706" s="28" t="n">
        <v>45591</v>
      </c>
      <c r="F3706" s="27" t="s">
        <v>2014</v>
      </c>
      <c r="G3706" s="28" t="n">
        <v>45591</v>
      </c>
      <c r="H3706" s="27" t="s">
        <v>168</v>
      </c>
      <c r="I3706" s="27" t="s">
        <v>366</v>
      </c>
      <c r="J3706" s="27" t="s">
        <v>367</v>
      </c>
      <c r="K3706" s="27" t="s">
        <v>138</v>
      </c>
      <c r="L3706" s="27" t="n">
        <v>87</v>
      </c>
      <c r="M3706" s="27" t="n">
        <v>28</v>
      </c>
      <c r="N3706" s="27" t="s">
        <v>127</v>
      </c>
      <c r="O3706" s="27" t="s">
        <v>139</v>
      </c>
      <c r="P3706" s="27" t="s">
        <v>140</v>
      </c>
      <c r="Q3706" s="29" t="n">
        <v>1184.39</v>
      </c>
      <c r="R3706" s="27" t="s">
        <v>130</v>
      </c>
      <c r="S3706" s="27" t="s">
        <v>151</v>
      </c>
      <c r="T3706" s="27" t="n">
        <v>5</v>
      </c>
      <c r="U3706" s="27" t="n">
        <f aca="false">YEAR(E3706)</f>
        <v>2024</v>
      </c>
      <c r="V3706" s="27" t="str">
        <f aca="false">TEXT(E3706,"MMM-YYYY")</f>
        <v>Oct-2024</v>
      </c>
      <c r="W3706" s="27" t="n">
        <f aca="false">MONTH(E3706)</f>
        <v>10</v>
      </c>
      <c r="X3706" s="27" t="str">
        <f aca="false">TEXT(WEEKDAY(E3706,2),"0")&amp;" - "&amp;TEXT(E3706,"dddd")</f>
        <v>6 - Saturday</v>
      </c>
      <c r="Y3706" s="27" t="str">
        <f aca="false">_xlfn.IFS(C3706&lt;18,"Child (0-17)",C3706&lt;40,"Young Adult (18-39)",C3706&lt;60,"Adult (40-59)",TRUE(),"Senior (60+)")</f>
        <v>Child (0-17)</v>
      </c>
      <c r="Z3706" s="27" t="n">
        <f aca="false">ROUND(G3706-E3706,0)</f>
        <v>0</v>
      </c>
      <c r="AA3706" s="27" t="n">
        <f aca="false">L3706+M3706</f>
        <v>115</v>
      </c>
      <c r="AB3706" s="27" t="n">
        <f aca="false">IFERROR(ROUND(Q3706/AA3706,2),0)</f>
        <v>10.3</v>
      </c>
      <c r="AC3706" s="27" t="str">
        <f aca="false">IF(AND(K3706="Critical",N3706="No"),"URGENT - No Bed","Normal")</f>
        <v>Normal</v>
      </c>
      <c r="AD3706" s="33" t="n">
        <f aca="false">INDEX(Lookup_Tables!$B$3:$B$12,MATCH(H3706,Lookup_Tables!$A$3:$A$12,0))</f>
        <v>4400000</v>
      </c>
      <c r="AE3706" s="27" t="str">
        <f aca="false">INDEX(Lookup_Tables!$C$3:$C$12,MATCH(H3706,Lookup_Tables!$A$3:$A$12,0))</f>
        <v>Dr. Neha Chopra</v>
      </c>
      <c r="AF3706" s="27" t="str">
        <f aca="false">IFERROR(INDEX(Lookup_Tables!$F$16:$F$45,MATCH(I3706,Lookup_Tables!$E$16:$E$45,0)),"N/A")</f>
        <v>EMP218</v>
      </c>
      <c r="AG3706" s="27" t="n">
        <f aca="false">_xlfn.IFS(R3706="Recovered",4,R3706="Referred",3,R3706="Admitted",2,R3706="Deceased",1,TRUE(),0)</f>
        <v>4</v>
      </c>
      <c r="AH3706" s="27" t="str">
        <f aca="false">IF(T3706&gt;=4,"Satisfied",IF(T3706&gt;=3,"Neutral","Needs Improvement"))</f>
        <v>Satisfied</v>
      </c>
    </row>
    <row r="3707" customFormat="false" ht="15" hidden="false" customHeight="false" outlineLevel="0" collapsed="false">
      <c r="A3707" s="30" t="s">
        <v>2792</v>
      </c>
      <c r="B3707" s="30" t="s">
        <v>610</v>
      </c>
      <c r="C3707" s="30" t="n">
        <v>63</v>
      </c>
      <c r="D3707" s="30" t="s">
        <v>181</v>
      </c>
      <c r="E3707" s="31" t="n">
        <v>45591</v>
      </c>
      <c r="F3707" s="30" t="s">
        <v>450</v>
      </c>
      <c r="G3707" s="31" t="n">
        <v>45592</v>
      </c>
      <c r="H3707" s="30" t="s">
        <v>161</v>
      </c>
      <c r="I3707" s="30" t="s">
        <v>538</v>
      </c>
      <c r="J3707" s="30" t="s">
        <v>163</v>
      </c>
      <c r="K3707" s="30" t="s">
        <v>138</v>
      </c>
      <c r="L3707" s="30" t="n">
        <v>66</v>
      </c>
      <c r="M3707" s="30" t="n">
        <v>29</v>
      </c>
      <c r="N3707" s="30" t="s">
        <v>186</v>
      </c>
      <c r="O3707" s="30" t="s">
        <v>128</v>
      </c>
      <c r="P3707" s="30" t="s">
        <v>129</v>
      </c>
      <c r="Q3707" s="32" t="n">
        <v>1826.71</v>
      </c>
      <c r="R3707" s="30" t="s">
        <v>130</v>
      </c>
      <c r="S3707" s="30" t="s">
        <v>164</v>
      </c>
      <c r="T3707" s="30" t="n">
        <v>4</v>
      </c>
      <c r="U3707" s="30" t="n">
        <f aca="false">YEAR(E3707)</f>
        <v>2024</v>
      </c>
      <c r="V3707" s="30" t="str">
        <f aca="false">TEXT(E3707,"MMM-YYYY")</f>
        <v>Oct-2024</v>
      </c>
      <c r="W3707" s="30" t="n">
        <f aca="false">MONTH(E3707)</f>
        <v>10</v>
      </c>
      <c r="X3707" s="30" t="str">
        <f aca="false">TEXT(WEEKDAY(E3707,2),"0")&amp;" - "&amp;TEXT(E3707,"dddd")</f>
        <v>6 - Saturday</v>
      </c>
      <c r="Y3707" s="30" t="str">
        <f aca="false">_xlfn.IFS(C3707&lt;18,"Child (0-17)",C3707&lt;40,"Young Adult (18-39)",C3707&lt;60,"Adult (40-59)",TRUE(),"Senior (60+)")</f>
        <v>Senior (60+)</v>
      </c>
      <c r="Z3707" s="30" t="n">
        <f aca="false">ROUND(G3707-E3707,0)</f>
        <v>1</v>
      </c>
      <c r="AA3707" s="30" t="n">
        <f aca="false">L3707+M3707</f>
        <v>95</v>
      </c>
      <c r="AB3707" s="30" t="n">
        <f aca="false">IFERROR(ROUND(Q3707/AA3707,2),0)</f>
        <v>19.23</v>
      </c>
      <c r="AC3707" s="30" t="str">
        <f aca="false">IF(AND(K3707="Critical",N3707="No"),"URGENT - No Bed","Normal")</f>
        <v>Normal</v>
      </c>
      <c r="AD3707" s="34" t="n">
        <f aca="false">INDEX(Lookup_Tables!$B$3:$B$12,MATCH(H3707,Lookup_Tables!$A$3:$A$12,0))</f>
        <v>3600000</v>
      </c>
      <c r="AE3707" s="30" t="str">
        <f aca="false">INDEX(Lookup_Tables!$C$3:$C$12,MATCH(H3707,Lookup_Tables!$A$3:$A$12,0))</f>
        <v>Dr. Sameer Joshi</v>
      </c>
      <c r="AF3707" s="30" t="str">
        <f aca="false">IFERROR(INDEX(Lookup_Tables!$F$16:$F$45,MATCH(I3707,Lookup_Tables!$E$16:$E$45,0)),"N/A")</f>
        <v>EMP221</v>
      </c>
      <c r="AG3707" s="30" t="n">
        <f aca="false">_xlfn.IFS(R3707="Recovered",4,R3707="Referred",3,R3707="Admitted",2,R3707="Deceased",1,TRUE(),0)</f>
        <v>4</v>
      </c>
      <c r="AH3707" s="30" t="str">
        <f aca="false">IF(T3707&gt;=4,"Satisfied",IF(T3707&gt;=3,"Neutral","Needs Improvement"))</f>
        <v>Satisfied</v>
      </c>
    </row>
    <row r="3708" customFormat="false" ht="15" hidden="false" customHeight="false" outlineLevel="0" collapsed="false">
      <c r="A3708" s="27" t="s">
        <v>3438</v>
      </c>
      <c r="B3708" s="27" t="s">
        <v>2072</v>
      </c>
      <c r="C3708" s="27" t="n">
        <v>37</v>
      </c>
      <c r="D3708" s="27" t="s">
        <v>181</v>
      </c>
      <c r="E3708" s="28" t="n">
        <v>45373</v>
      </c>
      <c r="F3708" s="27" t="s">
        <v>255</v>
      </c>
      <c r="G3708" s="28" t="n">
        <v>45375</v>
      </c>
      <c r="H3708" s="27" t="s">
        <v>217</v>
      </c>
      <c r="I3708" s="27" t="s">
        <v>282</v>
      </c>
      <c r="J3708" s="27" t="s">
        <v>483</v>
      </c>
      <c r="K3708" s="27" t="s">
        <v>126</v>
      </c>
      <c r="L3708" s="27" t="n">
        <v>11</v>
      </c>
      <c r="M3708" s="27" t="n">
        <v>82</v>
      </c>
      <c r="N3708" s="27" t="s">
        <v>186</v>
      </c>
      <c r="O3708" s="27" t="s">
        <v>128</v>
      </c>
      <c r="P3708" s="27" t="s">
        <v>140</v>
      </c>
      <c r="Q3708" s="29" t="n">
        <v>7607.88</v>
      </c>
      <c r="R3708" s="27" t="s">
        <v>130</v>
      </c>
      <c r="S3708" s="27" t="s">
        <v>223</v>
      </c>
      <c r="T3708" s="27" t="n">
        <v>4</v>
      </c>
      <c r="U3708" s="27" t="n">
        <f aca="false">YEAR(E3708)</f>
        <v>2024</v>
      </c>
      <c r="V3708" s="27" t="str">
        <f aca="false">TEXT(E3708,"MMM-YYYY")</f>
        <v>Mar-2024</v>
      </c>
      <c r="W3708" s="27" t="n">
        <f aca="false">MONTH(E3708)</f>
        <v>3</v>
      </c>
      <c r="X3708" s="27" t="str">
        <f aca="false">TEXT(WEEKDAY(E3708,2),"0")&amp;" - "&amp;TEXT(E3708,"dddd")</f>
        <v>5 - Friday</v>
      </c>
      <c r="Y3708" s="27" t="str">
        <f aca="false">_xlfn.IFS(C3708&lt;18,"Child (0-17)",C3708&lt;40,"Young Adult (18-39)",C3708&lt;60,"Adult (40-59)",TRUE(),"Senior (60+)")</f>
        <v>Young Adult (18-39)</v>
      </c>
      <c r="Z3708" s="27" t="n">
        <f aca="false">ROUND(G3708-E3708,0)</f>
        <v>2</v>
      </c>
      <c r="AA3708" s="27" t="n">
        <f aca="false">L3708+M3708</f>
        <v>93</v>
      </c>
      <c r="AB3708" s="27" t="n">
        <f aca="false">IFERROR(ROUND(Q3708/AA3708,2),0)</f>
        <v>81.81</v>
      </c>
      <c r="AC3708" s="27" t="str">
        <f aca="false">IF(AND(K3708="Critical",N3708="No"),"URGENT - No Bed","Normal")</f>
        <v>Normal</v>
      </c>
      <c r="AD3708" s="33" t="n">
        <f aca="false">INDEX(Lookup_Tables!$B$3:$B$12,MATCH(H3708,Lookup_Tables!$A$3:$A$12,0))</f>
        <v>4200000</v>
      </c>
      <c r="AE3708" s="27" t="str">
        <f aca="false">INDEX(Lookup_Tables!$C$3:$C$12,MATCH(H3708,Lookup_Tables!$A$3:$A$12,0))</f>
        <v>Dr. Anil Kapoor</v>
      </c>
      <c r="AF3708" s="27" t="str">
        <f aca="false">IFERROR(INDEX(Lookup_Tables!$F$16:$F$45,MATCH(I3708,Lookup_Tables!$E$16:$E$45,0)),"N/A")</f>
        <v>EMP200</v>
      </c>
      <c r="AG3708" s="27" t="n">
        <f aca="false">_xlfn.IFS(R3708="Recovered",4,R3708="Referred",3,R3708="Admitted",2,R3708="Deceased",1,TRUE(),0)</f>
        <v>4</v>
      </c>
      <c r="AH3708" s="27" t="str">
        <f aca="false">IF(T3708&gt;=4,"Satisfied",IF(T3708&gt;=3,"Neutral","Needs Improvement"))</f>
        <v>Satisfied</v>
      </c>
    </row>
    <row r="3709" customFormat="false" ht="15" hidden="false" customHeight="false" outlineLevel="0" collapsed="false">
      <c r="A3709" s="30" t="s">
        <v>1385</v>
      </c>
      <c r="B3709" s="30" t="s">
        <v>1004</v>
      </c>
      <c r="C3709" s="30" t="n">
        <v>87</v>
      </c>
      <c r="D3709" s="30" t="s">
        <v>121</v>
      </c>
      <c r="E3709" s="31" t="n">
        <v>45483</v>
      </c>
      <c r="F3709" s="30" t="s">
        <v>978</v>
      </c>
      <c r="G3709" s="31" t="n">
        <v>45485</v>
      </c>
      <c r="H3709" s="30" t="s">
        <v>123</v>
      </c>
      <c r="I3709" s="30" t="s">
        <v>304</v>
      </c>
      <c r="J3709" s="30" t="s">
        <v>305</v>
      </c>
      <c r="K3709" s="30" t="s">
        <v>126</v>
      </c>
      <c r="L3709" s="30" t="n">
        <v>5</v>
      </c>
      <c r="M3709" s="30" t="n">
        <v>53</v>
      </c>
      <c r="N3709" s="30" t="s">
        <v>186</v>
      </c>
      <c r="O3709" s="30" t="s">
        <v>171</v>
      </c>
      <c r="P3709" s="30" t="s">
        <v>150</v>
      </c>
      <c r="Q3709" s="32" t="n">
        <v>7977.05</v>
      </c>
      <c r="R3709" s="30" t="s">
        <v>130</v>
      </c>
      <c r="S3709" s="30" t="s">
        <v>151</v>
      </c>
      <c r="T3709" s="30" t="n">
        <v>2</v>
      </c>
      <c r="U3709" s="30" t="n">
        <f aca="false">YEAR(E3709)</f>
        <v>2024</v>
      </c>
      <c r="V3709" s="30" t="str">
        <f aca="false">TEXT(E3709,"MMM-YYYY")</f>
        <v>Jul-2024</v>
      </c>
      <c r="W3709" s="30" t="n">
        <f aca="false">MONTH(E3709)</f>
        <v>7</v>
      </c>
      <c r="X3709" s="30" t="str">
        <f aca="false">TEXT(WEEKDAY(E3709,2),"0")&amp;" - "&amp;TEXT(E3709,"dddd")</f>
        <v>3 - Wednesday</v>
      </c>
      <c r="Y3709" s="30" t="str">
        <f aca="false">_xlfn.IFS(C3709&lt;18,"Child (0-17)",C3709&lt;40,"Young Adult (18-39)",C3709&lt;60,"Adult (40-59)",TRUE(),"Senior (60+)")</f>
        <v>Senior (60+)</v>
      </c>
      <c r="Z3709" s="30" t="n">
        <f aca="false">ROUND(G3709-E3709,0)</f>
        <v>2</v>
      </c>
      <c r="AA3709" s="30" t="n">
        <f aca="false">L3709+M3709</f>
        <v>58</v>
      </c>
      <c r="AB3709" s="30" t="n">
        <f aca="false">IFERROR(ROUND(Q3709/AA3709,2),0)</f>
        <v>137.54</v>
      </c>
      <c r="AC3709" s="30" t="str">
        <f aca="false">IF(AND(K3709="Critical",N3709="No"),"URGENT - No Bed","Normal")</f>
        <v>Normal</v>
      </c>
      <c r="AD3709" s="34" t="n">
        <f aca="false">INDEX(Lookup_Tables!$B$3:$B$12,MATCH(H3709,Lookup_Tables!$A$3:$A$12,0))</f>
        <v>2200000</v>
      </c>
      <c r="AE3709" s="30" t="str">
        <f aca="false">INDEX(Lookup_Tables!$C$3:$C$12,MATCH(H3709,Lookup_Tables!$A$3:$A$12,0))</f>
        <v>Dr. Rohan Das</v>
      </c>
      <c r="AF3709" s="30" t="str">
        <f aca="false">IFERROR(INDEX(Lookup_Tables!$F$16:$F$45,MATCH(I3709,Lookup_Tables!$E$16:$E$45,0)),"N/A")</f>
        <v>EMP204</v>
      </c>
      <c r="AG3709" s="30" t="n">
        <f aca="false">_xlfn.IFS(R3709="Recovered",4,R3709="Referred",3,R3709="Admitted",2,R3709="Deceased",1,TRUE(),0)</f>
        <v>4</v>
      </c>
      <c r="AH3709" s="30" t="str">
        <f aca="false">IF(T3709&gt;=4,"Satisfied",IF(T3709&gt;=3,"Neutral","Needs Improvement"))</f>
        <v>Needs Improvement</v>
      </c>
    </row>
    <row r="3710" customFormat="false" ht="15" hidden="false" customHeight="false" outlineLevel="0" collapsed="false">
      <c r="A3710" s="27" t="s">
        <v>321</v>
      </c>
      <c r="B3710" s="27" t="s">
        <v>322</v>
      </c>
      <c r="C3710" s="27" t="n">
        <v>57</v>
      </c>
      <c r="D3710" s="27" t="s">
        <v>181</v>
      </c>
      <c r="E3710" s="28" t="n">
        <v>45482</v>
      </c>
      <c r="F3710" s="27" t="s">
        <v>122</v>
      </c>
      <c r="G3710" s="28" t="n">
        <v>45484</v>
      </c>
      <c r="H3710" s="27" t="s">
        <v>236</v>
      </c>
      <c r="I3710" s="27" t="s">
        <v>323</v>
      </c>
      <c r="J3710" s="27" t="s">
        <v>238</v>
      </c>
      <c r="K3710" s="27" t="s">
        <v>156</v>
      </c>
      <c r="L3710" s="27" t="n">
        <v>65</v>
      </c>
      <c r="M3710" s="27" t="n">
        <v>58</v>
      </c>
      <c r="N3710" s="27" t="s">
        <v>186</v>
      </c>
      <c r="O3710" s="27" t="s">
        <v>139</v>
      </c>
      <c r="P3710" s="27" t="s">
        <v>150</v>
      </c>
      <c r="Q3710" s="29" t="n">
        <v>3178.34</v>
      </c>
      <c r="R3710" s="27" t="s">
        <v>172</v>
      </c>
      <c r="S3710" s="27" t="s">
        <v>141</v>
      </c>
      <c r="T3710" s="27" t="n">
        <v>2</v>
      </c>
      <c r="U3710" s="27" t="n">
        <f aca="false">YEAR(E3710)</f>
        <v>2024</v>
      </c>
      <c r="V3710" s="27" t="str">
        <f aca="false">TEXT(E3710,"MMM-YYYY")</f>
        <v>Jul-2024</v>
      </c>
      <c r="W3710" s="27" t="n">
        <f aca="false">MONTH(E3710)</f>
        <v>7</v>
      </c>
      <c r="X3710" s="27" t="str">
        <f aca="false">TEXT(WEEKDAY(E3710,2),"0")&amp;" - "&amp;TEXT(E3710,"dddd")</f>
        <v>2 - Tuesday</v>
      </c>
      <c r="Y3710" s="27" t="str">
        <f aca="false">_xlfn.IFS(C3710&lt;18,"Child (0-17)",C3710&lt;40,"Young Adult (18-39)",C3710&lt;60,"Adult (40-59)",TRUE(),"Senior (60+)")</f>
        <v>Adult (40-59)</v>
      </c>
      <c r="Z3710" s="27" t="n">
        <f aca="false">ROUND(G3710-E3710,0)</f>
        <v>2</v>
      </c>
      <c r="AA3710" s="27" t="n">
        <f aca="false">L3710+M3710</f>
        <v>123</v>
      </c>
      <c r="AB3710" s="27" t="n">
        <f aca="false">IFERROR(ROUND(Q3710/AA3710,2),0)</f>
        <v>25.84</v>
      </c>
      <c r="AC3710" s="27" t="str">
        <f aca="false">IF(AND(K3710="Critical",N3710="No"),"URGENT - No Bed","Normal")</f>
        <v>Normal</v>
      </c>
      <c r="AD3710" s="33" t="n">
        <f aca="false">INDEX(Lookup_Tables!$B$3:$B$12,MATCH(H3710,Lookup_Tables!$A$3:$A$12,0))</f>
        <v>3900000</v>
      </c>
      <c r="AE3710" s="27" t="str">
        <f aca="false">INDEX(Lookup_Tables!$C$3:$C$12,MATCH(H3710,Lookup_Tables!$A$3:$A$12,0))</f>
        <v>Dr. Rina Mehta</v>
      </c>
      <c r="AF3710" s="27" t="str">
        <f aca="false">IFERROR(INDEX(Lookup_Tables!$F$16:$F$45,MATCH(I3710,Lookup_Tables!$E$16:$E$45,0)),"N/A")</f>
        <v>EMP216</v>
      </c>
      <c r="AG3710" s="27" t="n">
        <f aca="false">_xlfn.IFS(R3710="Recovered",4,R3710="Referred",3,R3710="Admitted",2,R3710="Deceased",1,TRUE(),0)</f>
        <v>2</v>
      </c>
      <c r="AH3710" s="27" t="str">
        <f aca="false">IF(T3710&gt;=4,"Satisfied",IF(T3710&gt;=3,"Neutral","Needs Improvement"))</f>
        <v>Needs Improvement</v>
      </c>
    </row>
    <row r="3711" customFormat="false" ht="15" hidden="false" customHeight="false" outlineLevel="0" collapsed="false">
      <c r="A3711" s="30" t="s">
        <v>7110</v>
      </c>
      <c r="B3711" s="30" t="s">
        <v>1246</v>
      </c>
      <c r="C3711" s="30" t="n">
        <v>41</v>
      </c>
      <c r="D3711" s="30" t="s">
        <v>181</v>
      </c>
      <c r="E3711" s="31" t="n">
        <v>45339</v>
      </c>
      <c r="F3711" s="30" t="s">
        <v>890</v>
      </c>
      <c r="G3711" s="31" t="n">
        <v>45341</v>
      </c>
      <c r="H3711" s="30" t="s">
        <v>161</v>
      </c>
      <c r="I3711" s="30" t="s">
        <v>538</v>
      </c>
      <c r="J3711" s="30" t="s">
        <v>648</v>
      </c>
      <c r="K3711" s="30" t="s">
        <v>126</v>
      </c>
      <c r="L3711" s="30" t="n">
        <v>43</v>
      </c>
      <c r="M3711" s="30" t="n">
        <v>146</v>
      </c>
      <c r="N3711" s="30" t="s">
        <v>186</v>
      </c>
      <c r="O3711" s="30" t="s">
        <v>128</v>
      </c>
      <c r="P3711" s="30" t="s">
        <v>140</v>
      </c>
      <c r="Q3711" s="32" t="n">
        <v>9582.53</v>
      </c>
      <c r="R3711" s="30" t="s">
        <v>172</v>
      </c>
      <c r="S3711" s="30" t="s">
        <v>151</v>
      </c>
      <c r="T3711" s="30" t="n">
        <v>3</v>
      </c>
      <c r="U3711" s="30" t="n">
        <f aca="false">YEAR(E3711)</f>
        <v>2024</v>
      </c>
      <c r="V3711" s="30" t="str">
        <f aca="false">TEXT(E3711,"MMM-YYYY")</f>
        <v>Feb-2024</v>
      </c>
      <c r="W3711" s="30" t="n">
        <f aca="false">MONTH(E3711)</f>
        <v>2</v>
      </c>
      <c r="X3711" s="30" t="str">
        <f aca="false">TEXT(WEEKDAY(E3711,2),"0")&amp;" - "&amp;TEXT(E3711,"dddd")</f>
        <v>6 - Saturday</v>
      </c>
      <c r="Y3711" s="30" t="str">
        <f aca="false">_xlfn.IFS(C3711&lt;18,"Child (0-17)",C3711&lt;40,"Young Adult (18-39)",C3711&lt;60,"Adult (40-59)",TRUE(),"Senior (60+)")</f>
        <v>Adult (40-59)</v>
      </c>
      <c r="Z3711" s="30" t="n">
        <f aca="false">ROUND(G3711-E3711,0)</f>
        <v>2</v>
      </c>
      <c r="AA3711" s="30" t="n">
        <f aca="false">L3711+M3711</f>
        <v>189</v>
      </c>
      <c r="AB3711" s="30" t="n">
        <f aca="false">IFERROR(ROUND(Q3711/AA3711,2),0)</f>
        <v>50.7</v>
      </c>
      <c r="AC3711" s="30" t="str">
        <f aca="false">IF(AND(K3711="Critical",N3711="No"),"URGENT - No Bed","Normal")</f>
        <v>Normal</v>
      </c>
      <c r="AD3711" s="34" t="n">
        <f aca="false">INDEX(Lookup_Tables!$B$3:$B$12,MATCH(H3711,Lookup_Tables!$A$3:$A$12,0))</f>
        <v>3600000</v>
      </c>
      <c r="AE3711" s="30" t="str">
        <f aca="false">INDEX(Lookup_Tables!$C$3:$C$12,MATCH(H3711,Lookup_Tables!$A$3:$A$12,0))</f>
        <v>Dr. Sameer Joshi</v>
      </c>
      <c r="AF3711" s="30" t="str">
        <f aca="false">IFERROR(INDEX(Lookup_Tables!$F$16:$F$45,MATCH(I3711,Lookup_Tables!$E$16:$E$45,0)),"N/A")</f>
        <v>EMP221</v>
      </c>
      <c r="AG3711" s="30" t="n">
        <f aca="false">_xlfn.IFS(R3711="Recovered",4,R3711="Referred",3,R3711="Admitted",2,R3711="Deceased",1,TRUE(),0)</f>
        <v>2</v>
      </c>
      <c r="AH3711" s="30" t="str">
        <f aca="false">IF(T3711&gt;=4,"Satisfied",IF(T3711&gt;=3,"Neutral","Needs Improvement"))</f>
        <v>Neutral</v>
      </c>
    </row>
    <row r="3712" customFormat="false" ht="15" hidden="false" customHeight="false" outlineLevel="0" collapsed="false">
      <c r="A3712" s="27" t="s">
        <v>5364</v>
      </c>
      <c r="B3712" s="27" t="s">
        <v>2789</v>
      </c>
      <c r="C3712" s="27" t="n">
        <v>33</v>
      </c>
      <c r="D3712" s="27" t="s">
        <v>181</v>
      </c>
      <c r="E3712" s="28" t="n">
        <v>45440</v>
      </c>
      <c r="F3712" s="27" t="s">
        <v>785</v>
      </c>
      <c r="G3712" s="28" t="n">
        <v>45443</v>
      </c>
      <c r="H3712" s="27" t="s">
        <v>217</v>
      </c>
      <c r="I3712" s="27" t="s">
        <v>282</v>
      </c>
      <c r="J3712" s="27" t="s">
        <v>294</v>
      </c>
      <c r="K3712" s="27" t="s">
        <v>126</v>
      </c>
      <c r="L3712" s="27" t="n">
        <v>38</v>
      </c>
      <c r="M3712" s="27" t="n">
        <v>86</v>
      </c>
      <c r="N3712" s="27" t="s">
        <v>186</v>
      </c>
      <c r="O3712" s="27" t="s">
        <v>139</v>
      </c>
      <c r="P3712" s="27" t="s">
        <v>187</v>
      </c>
      <c r="Q3712" s="29" t="n">
        <v>8119.5</v>
      </c>
      <c r="R3712" s="27" t="s">
        <v>172</v>
      </c>
      <c r="S3712" s="27" t="s">
        <v>192</v>
      </c>
      <c r="T3712" s="27" t="n">
        <v>3</v>
      </c>
      <c r="U3712" s="27" t="n">
        <f aca="false">YEAR(E3712)</f>
        <v>2024</v>
      </c>
      <c r="V3712" s="27" t="str">
        <f aca="false">TEXT(E3712,"MMM-YYYY")</f>
        <v>May-2024</v>
      </c>
      <c r="W3712" s="27" t="n">
        <f aca="false">MONTH(E3712)</f>
        <v>5</v>
      </c>
      <c r="X3712" s="27" t="str">
        <f aca="false">TEXT(WEEKDAY(E3712,2),"0")&amp;" - "&amp;TEXT(E3712,"dddd")</f>
        <v>2 - Tuesday</v>
      </c>
      <c r="Y3712" s="27" t="str">
        <f aca="false">_xlfn.IFS(C3712&lt;18,"Child (0-17)",C3712&lt;40,"Young Adult (18-39)",C3712&lt;60,"Adult (40-59)",TRUE(),"Senior (60+)")</f>
        <v>Young Adult (18-39)</v>
      </c>
      <c r="Z3712" s="27" t="n">
        <f aca="false">ROUND(G3712-E3712,0)</f>
        <v>3</v>
      </c>
      <c r="AA3712" s="27" t="n">
        <f aca="false">L3712+M3712</f>
        <v>124</v>
      </c>
      <c r="AB3712" s="27" t="n">
        <f aca="false">IFERROR(ROUND(Q3712/AA3712,2),0)</f>
        <v>65.48</v>
      </c>
      <c r="AC3712" s="27" t="str">
        <f aca="false">IF(AND(K3712="Critical",N3712="No"),"URGENT - No Bed","Normal")</f>
        <v>Normal</v>
      </c>
      <c r="AD3712" s="33" t="n">
        <f aca="false">INDEX(Lookup_Tables!$B$3:$B$12,MATCH(H3712,Lookup_Tables!$A$3:$A$12,0))</f>
        <v>4200000</v>
      </c>
      <c r="AE3712" s="27" t="str">
        <f aca="false">INDEX(Lookup_Tables!$C$3:$C$12,MATCH(H3712,Lookup_Tables!$A$3:$A$12,0))</f>
        <v>Dr. Anil Kapoor</v>
      </c>
      <c r="AF3712" s="27" t="str">
        <f aca="false">IFERROR(INDEX(Lookup_Tables!$F$16:$F$45,MATCH(I3712,Lookup_Tables!$E$16:$E$45,0)),"N/A")</f>
        <v>EMP200</v>
      </c>
      <c r="AG3712" s="27" t="n">
        <f aca="false">_xlfn.IFS(R3712="Recovered",4,R3712="Referred",3,R3712="Admitted",2,R3712="Deceased",1,TRUE(),0)</f>
        <v>2</v>
      </c>
      <c r="AH3712" s="27" t="str">
        <f aca="false">IF(T3712&gt;=4,"Satisfied",IF(T3712&gt;=3,"Neutral","Needs Improvement"))</f>
        <v>Neutral</v>
      </c>
    </row>
    <row r="3713" customFormat="false" ht="15" hidden="false" customHeight="false" outlineLevel="0" collapsed="false">
      <c r="A3713" s="30" t="s">
        <v>7029</v>
      </c>
      <c r="B3713" s="30" t="s">
        <v>565</v>
      </c>
      <c r="C3713" s="30" t="n">
        <v>19</v>
      </c>
      <c r="D3713" s="30" t="s">
        <v>144</v>
      </c>
      <c r="E3713" s="31" t="n">
        <v>45530</v>
      </c>
      <c r="F3713" s="30" t="s">
        <v>546</v>
      </c>
      <c r="G3713" s="31" t="n">
        <v>45530</v>
      </c>
      <c r="H3713" s="30" t="s">
        <v>236</v>
      </c>
      <c r="I3713" s="30" t="s">
        <v>266</v>
      </c>
      <c r="J3713" s="30" t="s">
        <v>455</v>
      </c>
      <c r="K3713" s="30" t="s">
        <v>156</v>
      </c>
      <c r="L3713" s="30" t="n">
        <v>44</v>
      </c>
      <c r="M3713" s="30" t="n">
        <v>67</v>
      </c>
      <c r="N3713" s="30" t="s">
        <v>127</v>
      </c>
      <c r="O3713" s="30" t="s">
        <v>139</v>
      </c>
      <c r="P3713" s="30" t="s">
        <v>150</v>
      </c>
      <c r="Q3713" s="32" t="n">
        <v>4481.9</v>
      </c>
      <c r="R3713" s="30" t="s">
        <v>130</v>
      </c>
      <c r="S3713" s="30" t="s">
        <v>178</v>
      </c>
      <c r="T3713" s="30" t="n">
        <v>5</v>
      </c>
      <c r="U3713" s="30" t="n">
        <f aca="false">YEAR(E3713)</f>
        <v>2024</v>
      </c>
      <c r="V3713" s="30" t="str">
        <f aca="false">TEXT(E3713,"MMM-YYYY")</f>
        <v>Aug-2024</v>
      </c>
      <c r="W3713" s="30" t="n">
        <f aca="false">MONTH(E3713)</f>
        <v>8</v>
      </c>
      <c r="X3713" s="30" t="str">
        <f aca="false">TEXT(WEEKDAY(E3713,2),"0")&amp;" - "&amp;TEXT(E3713,"dddd")</f>
        <v>1 - Monday</v>
      </c>
      <c r="Y3713" s="30" t="str">
        <f aca="false">_xlfn.IFS(C3713&lt;18,"Child (0-17)",C3713&lt;40,"Young Adult (18-39)",C3713&lt;60,"Adult (40-59)",TRUE(),"Senior (60+)")</f>
        <v>Young Adult (18-39)</v>
      </c>
      <c r="Z3713" s="30" t="n">
        <f aca="false">ROUND(G3713-E3713,0)</f>
        <v>0</v>
      </c>
      <c r="AA3713" s="30" t="n">
        <f aca="false">L3713+M3713</f>
        <v>111</v>
      </c>
      <c r="AB3713" s="30" t="n">
        <f aca="false">IFERROR(ROUND(Q3713/AA3713,2),0)</f>
        <v>40.38</v>
      </c>
      <c r="AC3713" s="30" t="str">
        <f aca="false">IF(AND(K3713="Critical",N3713="No"),"URGENT - No Bed","Normal")</f>
        <v>Normal</v>
      </c>
      <c r="AD3713" s="34" t="n">
        <f aca="false">INDEX(Lookup_Tables!$B$3:$B$12,MATCH(H3713,Lookup_Tables!$A$3:$A$12,0))</f>
        <v>3900000</v>
      </c>
      <c r="AE3713" s="30" t="str">
        <f aca="false">INDEX(Lookup_Tables!$C$3:$C$12,MATCH(H3713,Lookup_Tables!$A$3:$A$12,0))</f>
        <v>Dr. Rina Mehta</v>
      </c>
      <c r="AF3713" s="30" t="str">
        <f aca="false">IFERROR(INDEX(Lookup_Tables!$F$16:$F$45,MATCH(I3713,Lookup_Tables!$E$16:$E$45,0)),"N/A")</f>
        <v>EMP217</v>
      </c>
      <c r="AG3713" s="30" t="n">
        <f aca="false">_xlfn.IFS(R3713="Recovered",4,R3713="Referred",3,R3713="Admitted",2,R3713="Deceased",1,TRUE(),0)</f>
        <v>4</v>
      </c>
      <c r="AH3713" s="30" t="str">
        <f aca="false">IF(T3713&gt;=4,"Satisfied",IF(T3713&gt;=3,"Neutral","Needs Improvement"))</f>
        <v>Satisfied</v>
      </c>
    </row>
    <row r="3714" customFormat="false" ht="15" hidden="false" customHeight="false" outlineLevel="0" collapsed="false">
      <c r="A3714" s="27" t="s">
        <v>6603</v>
      </c>
      <c r="B3714" s="27" t="s">
        <v>729</v>
      </c>
      <c r="C3714" s="27" t="n">
        <v>6</v>
      </c>
      <c r="D3714" s="27" t="s">
        <v>121</v>
      </c>
      <c r="E3714" s="28" t="n">
        <v>45547</v>
      </c>
      <c r="F3714" s="27" t="s">
        <v>679</v>
      </c>
      <c r="G3714" s="28" t="n">
        <v>45547</v>
      </c>
      <c r="H3714" s="27" t="s">
        <v>168</v>
      </c>
      <c r="I3714" s="27" t="s">
        <v>366</v>
      </c>
      <c r="J3714" s="27" t="s">
        <v>441</v>
      </c>
      <c r="K3714" s="27" t="s">
        <v>156</v>
      </c>
      <c r="L3714" s="27" t="n">
        <v>73</v>
      </c>
      <c r="M3714" s="27" t="n">
        <v>46</v>
      </c>
      <c r="N3714" s="27" t="s">
        <v>127</v>
      </c>
      <c r="O3714" s="27" t="s">
        <v>149</v>
      </c>
      <c r="P3714" s="27" t="s">
        <v>187</v>
      </c>
      <c r="Q3714" s="29" t="n">
        <v>3534.54</v>
      </c>
      <c r="R3714" s="27" t="s">
        <v>130</v>
      </c>
      <c r="S3714" s="27" t="s">
        <v>141</v>
      </c>
      <c r="T3714" s="27" t="n">
        <v>5</v>
      </c>
      <c r="U3714" s="27" t="n">
        <f aca="false">YEAR(E3714)</f>
        <v>2024</v>
      </c>
      <c r="V3714" s="27" t="str">
        <f aca="false">TEXT(E3714,"MMM-YYYY")</f>
        <v>Sep-2024</v>
      </c>
      <c r="W3714" s="27" t="n">
        <f aca="false">MONTH(E3714)</f>
        <v>9</v>
      </c>
      <c r="X3714" s="27" t="str">
        <f aca="false">TEXT(WEEKDAY(E3714,2),"0")&amp;" - "&amp;TEXT(E3714,"dddd")</f>
        <v>4 - Thursday</v>
      </c>
      <c r="Y3714" s="27" t="str">
        <f aca="false">_xlfn.IFS(C3714&lt;18,"Child (0-17)",C3714&lt;40,"Young Adult (18-39)",C3714&lt;60,"Adult (40-59)",TRUE(),"Senior (60+)")</f>
        <v>Child (0-17)</v>
      </c>
      <c r="Z3714" s="27" t="n">
        <f aca="false">ROUND(G3714-E3714,0)</f>
        <v>0</v>
      </c>
      <c r="AA3714" s="27" t="n">
        <f aca="false">L3714+M3714</f>
        <v>119</v>
      </c>
      <c r="AB3714" s="27" t="n">
        <f aca="false">IFERROR(ROUND(Q3714/AA3714,2),0)</f>
        <v>29.7</v>
      </c>
      <c r="AC3714" s="27" t="str">
        <f aca="false">IF(AND(K3714="Critical",N3714="No"),"URGENT - No Bed","Normal")</f>
        <v>Normal</v>
      </c>
      <c r="AD3714" s="33" t="n">
        <f aca="false">INDEX(Lookup_Tables!$B$3:$B$12,MATCH(H3714,Lookup_Tables!$A$3:$A$12,0))</f>
        <v>4400000</v>
      </c>
      <c r="AE3714" s="27" t="str">
        <f aca="false">INDEX(Lookup_Tables!$C$3:$C$12,MATCH(H3714,Lookup_Tables!$A$3:$A$12,0))</f>
        <v>Dr. Neha Chopra</v>
      </c>
      <c r="AF3714" s="27" t="str">
        <f aca="false">IFERROR(INDEX(Lookup_Tables!$F$16:$F$45,MATCH(I3714,Lookup_Tables!$E$16:$E$45,0)),"N/A")</f>
        <v>EMP218</v>
      </c>
      <c r="AG3714" s="27" t="n">
        <f aca="false">_xlfn.IFS(R3714="Recovered",4,R3714="Referred",3,R3714="Admitted",2,R3714="Deceased",1,TRUE(),0)</f>
        <v>4</v>
      </c>
      <c r="AH3714" s="27" t="str">
        <f aca="false">IF(T3714&gt;=4,"Satisfied",IF(T3714&gt;=3,"Neutral","Needs Improvement"))</f>
        <v>Satisfied</v>
      </c>
    </row>
    <row r="3715" customFormat="false" ht="15" hidden="false" customHeight="false" outlineLevel="0" collapsed="false">
      <c r="A3715" s="30" t="s">
        <v>2830</v>
      </c>
      <c r="B3715" s="30" t="s">
        <v>2230</v>
      </c>
      <c r="C3715" s="30" t="n">
        <v>35</v>
      </c>
      <c r="D3715" s="30" t="s">
        <v>181</v>
      </c>
      <c r="E3715" s="31" t="n">
        <v>45637</v>
      </c>
      <c r="F3715" s="30" t="s">
        <v>487</v>
      </c>
      <c r="G3715" s="31" t="n">
        <v>45639</v>
      </c>
      <c r="H3715" s="30" t="s">
        <v>242</v>
      </c>
      <c r="I3715" s="30" t="s">
        <v>466</v>
      </c>
      <c r="J3715" s="30" t="s">
        <v>244</v>
      </c>
      <c r="K3715" s="30" t="s">
        <v>156</v>
      </c>
      <c r="L3715" s="30" t="n">
        <v>50</v>
      </c>
      <c r="M3715" s="30" t="n">
        <v>41</v>
      </c>
      <c r="N3715" s="30" t="s">
        <v>186</v>
      </c>
      <c r="O3715" s="30" t="s">
        <v>149</v>
      </c>
      <c r="P3715" s="30" t="s">
        <v>150</v>
      </c>
      <c r="Q3715" s="32" t="n">
        <v>2906.91</v>
      </c>
      <c r="R3715" s="30" t="s">
        <v>130</v>
      </c>
      <c r="S3715" s="30" t="s">
        <v>335</v>
      </c>
      <c r="T3715" s="30" t="n">
        <v>3</v>
      </c>
      <c r="U3715" s="30" t="n">
        <f aca="false">YEAR(E3715)</f>
        <v>2024</v>
      </c>
      <c r="V3715" s="30" t="str">
        <f aca="false">TEXT(E3715,"MMM-YYYY")</f>
        <v>Dec-2024</v>
      </c>
      <c r="W3715" s="30" t="n">
        <f aca="false">MONTH(E3715)</f>
        <v>12</v>
      </c>
      <c r="X3715" s="30" t="str">
        <f aca="false">TEXT(WEEKDAY(E3715,2),"0")&amp;" - "&amp;TEXT(E3715,"dddd")</f>
        <v>3 - Wednesday</v>
      </c>
      <c r="Y3715" s="30" t="str">
        <f aca="false">_xlfn.IFS(C3715&lt;18,"Child (0-17)",C3715&lt;40,"Young Adult (18-39)",C3715&lt;60,"Adult (40-59)",TRUE(),"Senior (60+)")</f>
        <v>Young Adult (18-39)</v>
      </c>
      <c r="Z3715" s="30" t="n">
        <f aca="false">ROUND(G3715-E3715,0)</f>
        <v>2</v>
      </c>
      <c r="AA3715" s="30" t="n">
        <f aca="false">L3715+M3715</f>
        <v>91</v>
      </c>
      <c r="AB3715" s="30" t="n">
        <f aca="false">IFERROR(ROUND(Q3715/AA3715,2),0)</f>
        <v>31.94</v>
      </c>
      <c r="AC3715" s="30" t="str">
        <f aca="false">IF(AND(K3715="Critical",N3715="No"),"URGENT - No Bed","Normal")</f>
        <v>Normal</v>
      </c>
      <c r="AD3715" s="34" t="n">
        <f aca="false">INDEX(Lookup_Tables!$B$3:$B$12,MATCH(H3715,Lookup_Tables!$A$3:$A$12,0))</f>
        <v>3000000</v>
      </c>
      <c r="AE3715" s="30" t="str">
        <f aca="false">INDEX(Lookup_Tables!$C$3:$C$12,MATCH(H3715,Lookup_Tables!$A$3:$A$12,0))</f>
        <v>Dr. Pooja Iyer</v>
      </c>
      <c r="AF3715" s="30" t="str">
        <f aca="false">IFERROR(INDEX(Lookup_Tables!$F$16:$F$45,MATCH(I3715,Lookup_Tables!$E$16:$E$45,0)),"N/A")</f>
        <v>EMP212</v>
      </c>
      <c r="AG3715" s="30" t="n">
        <f aca="false">_xlfn.IFS(R3715="Recovered",4,R3715="Referred",3,R3715="Admitted",2,R3715="Deceased",1,TRUE(),0)</f>
        <v>4</v>
      </c>
      <c r="AH3715" s="30" t="str">
        <f aca="false">IF(T3715&gt;=4,"Satisfied",IF(T3715&gt;=3,"Neutral","Needs Improvement"))</f>
        <v>Neutral</v>
      </c>
    </row>
    <row r="3716" customFormat="false" ht="15" hidden="false" customHeight="false" outlineLevel="0" collapsed="false">
      <c r="A3716" s="27" t="s">
        <v>6799</v>
      </c>
      <c r="B3716" s="27" t="s">
        <v>3976</v>
      </c>
      <c r="C3716" s="27" t="n">
        <v>46</v>
      </c>
      <c r="D3716" s="27" t="s">
        <v>121</v>
      </c>
      <c r="E3716" s="28" t="n">
        <v>45325</v>
      </c>
      <c r="F3716" s="27" t="s">
        <v>543</v>
      </c>
      <c r="G3716" s="28" t="n">
        <v>45325</v>
      </c>
      <c r="H3716" s="27" t="s">
        <v>236</v>
      </c>
      <c r="I3716" s="27" t="s">
        <v>323</v>
      </c>
      <c r="J3716" s="27" t="s">
        <v>455</v>
      </c>
      <c r="K3716" s="27" t="s">
        <v>156</v>
      </c>
      <c r="L3716" s="27" t="n">
        <v>65</v>
      </c>
      <c r="M3716" s="27" t="n">
        <v>67</v>
      </c>
      <c r="N3716" s="27" t="s">
        <v>127</v>
      </c>
      <c r="O3716" s="27" t="s">
        <v>128</v>
      </c>
      <c r="P3716" s="27" t="s">
        <v>187</v>
      </c>
      <c r="Q3716" s="29" t="n">
        <v>3165.96</v>
      </c>
      <c r="R3716" s="27" t="s">
        <v>130</v>
      </c>
      <c r="S3716" s="27" t="s">
        <v>335</v>
      </c>
      <c r="T3716" s="27" t="n">
        <v>2</v>
      </c>
      <c r="U3716" s="27" t="n">
        <f aca="false">YEAR(E3716)</f>
        <v>2024</v>
      </c>
      <c r="V3716" s="27" t="str">
        <f aca="false">TEXT(E3716,"MMM-YYYY")</f>
        <v>Feb-2024</v>
      </c>
      <c r="W3716" s="27" t="n">
        <f aca="false">MONTH(E3716)</f>
        <v>2</v>
      </c>
      <c r="X3716" s="27" t="str">
        <f aca="false">TEXT(WEEKDAY(E3716,2),"0")&amp;" - "&amp;TEXT(E3716,"dddd")</f>
        <v>6 - Saturday</v>
      </c>
      <c r="Y3716" s="27" t="str">
        <f aca="false">_xlfn.IFS(C3716&lt;18,"Child (0-17)",C3716&lt;40,"Young Adult (18-39)",C3716&lt;60,"Adult (40-59)",TRUE(),"Senior (60+)")</f>
        <v>Adult (40-59)</v>
      </c>
      <c r="Z3716" s="27" t="n">
        <f aca="false">ROUND(G3716-E3716,0)</f>
        <v>0</v>
      </c>
      <c r="AA3716" s="27" t="n">
        <f aca="false">L3716+M3716</f>
        <v>132</v>
      </c>
      <c r="AB3716" s="27" t="n">
        <f aca="false">IFERROR(ROUND(Q3716/AA3716,2),0)</f>
        <v>23.98</v>
      </c>
      <c r="AC3716" s="27" t="str">
        <f aca="false">IF(AND(K3716="Critical",N3716="No"),"URGENT - No Bed","Normal")</f>
        <v>Normal</v>
      </c>
      <c r="AD3716" s="33" t="n">
        <f aca="false">INDEX(Lookup_Tables!$B$3:$B$12,MATCH(H3716,Lookup_Tables!$A$3:$A$12,0))</f>
        <v>3900000</v>
      </c>
      <c r="AE3716" s="27" t="str">
        <f aca="false">INDEX(Lookup_Tables!$C$3:$C$12,MATCH(H3716,Lookup_Tables!$A$3:$A$12,0))</f>
        <v>Dr. Rina Mehta</v>
      </c>
      <c r="AF3716" s="27" t="str">
        <f aca="false">IFERROR(INDEX(Lookup_Tables!$F$16:$F$45,MATCH(I3716,Lookup_Tables!$E$16:$E$45,0)),"N/A")</f>
        <v>EMP216</v>
      </c>
      <c r="AG3716" s="27" t="n">
        <f aca="false">_xlfn.IFS(R3716="Recovered",4,R3716="Referred",3,R3716="Admitted",2,R3716="Deceased",1,TRUE(),0)</f>
        <v>4</v>
      </c>
      <c r="AH3716" s="27" t="str">
        <f aca="false">IF(T3716&gt;=4,"Satisfied",IF(T3716&gt;=3,"Neutral","Needs Improvement"))</f>
        <v>Needs Improvement</v>
      </c>
    </row>
    <row r="3717" customFormat="false" ht="15" hidden="false" customHeight="false" outlineLevel="0" collapsed="false">
      <c r="A3717" s="30" t="s">
        <v>6677</v>
      </c>
      <c r="B3717" s="30" t="s">
        <v>1606</v>
      </c>
      <c r="C3717" s="30" t="n">
        <v>42</v>
      </c>
      <c r="D3717" s="30" t="s">
        <v>181</v>
      </c>
      <c r="E3717" s="31" t="n">
        <v>45553</v>
      </c>
      <c r="F3717" s="30" t="s">
        <v>421</v>
      </c>
      <c r="G3717" s="31" t="n">
        <v>45554</v>
      </c>
      <c r="H3717" s="30" t="s">
        <v>135</v>
      </c>
      <c r="I3717" s="30" t="s">
        <v>278</v>
      </c>
      <c r="J3717" s="30" t="s">
        <v>252</v>
      </c>
      <c r="K3717" s="30" t="s">
        <v>138</v>
      </c>
      <c r="L3717" s="30" t="n">
        <v>72</v>
      </c>
      <c r="M3717" s="30" t="n">
        <v>29</v>
      </c>
      <c r="N3717" s="30" t="s">
        <v>127</v>
      </c>
      <c r="O3717" s="30" t="s">
        <v>171</v>
      </c>
      <c r="P3717" s="30" t="s">
        <v>129</v>
      </c>
      <c r="Q3717" s="32" t="n">
        <v>1877.69</v>
      </c>
      <c r="R3717" s="30" t="s">
        <v>130</v>
      </c>
      <c r="S3717" s="30" t="s">
        <v>192</v>
      </c>
      <c r="T3717" s="30" t="n">
        <v>3</v>
      </c>
      <c r="U3717" s="30" t="n">
        <f aca="false">YEAR(E3717)</f>
        <v>2024</v>
      </c>
      <c r="V3717" s="30" t="str">
        <f aca="false">TEXT(E3717,"MMM-YYYY")</f>
        <v>Sep-2024</v>
      </c>
      <c r="W3717" s="30" t="n">
        <f aca="false">MONTH(E3717)</f>
        <v>9</v>
      </c>
      <c r="X3717" s="30" t="str">
        <f aca="false">TEXT(WEEKDAY(E3717,2),"0")&amp;" - "&amp;TEXT(E3717,"dddd")</f>
        <v>3 - Wednesday</v>
      </c>
      <c r="Y3717" s="30" t="str">
        <f aca="false">_xlfn.IFS(C3717&lt;18,"Child (0-17)",C3717&lt;40,"Young Adult (18-39)",C3717&lt;60,"Adult (40-59)",TRUE(),"Senior (60+)")</f>
        <v>Adult (40-59)</v>
      </c>
      <c r="Z3717" s="30" t="n">
        <f aca="false">ROUND(G3717-E3717,0)</f>
        <v>1</v>
      </c>
      <c r="AA3717" s="30" t="n">
        <f aca="false">L3717+M3717</f>
        <v>101</v>
      </c>
      <c r="AB3717" s="30" t="n">
        <f aca="false">IFERROR(ROUND(Q3717/AA3717,2),0)</f>
        <v>18.59</v>
      </c>
      <c r="AC3717" s="30" t="str">
        <f aca="false">IF(AND(K3717="Critical",N3717="No"),"URGENT - No Bed","Normal")</f>
        <v>Normal</v>
      </c>
      <c r="AD3717" s="34" t="n">
        <f aca="false">INDEX(Lookup_Tables!$B$3:$B$12,MATCH(H3717,Lookup_Tables!$A$3:$A$12,0))</f>
        <v>4600000</v>
      </c>
      <c r="AE3717" s="30" t="str">
        <f aca="false">INDEX(Lookup_Tables!$C$3:$C$12,MATCH(H3717,Lookup_Tables!$A$3:$A$12,0))</f>
        <v>Dr. Farhan Khan</v>
      </c>
      <c r="AF3717" s="30" t="str">
        <f aca="false">IFERROR(INDEX(Lookup_Tables!$F$16:$F$45,MATCH(I3717,Lookup_Tables!$E$16:$E$45,0)),"N/A")</f>
        <v>EMP208</v>
      </c>
      <c r="AG3717" s="30" t="n">
        <f aca="false">_xlfn.IFS(R3717="Recovered",4,R3717="Referred",3,R3717="Admitted",2,R3717="Deceased",1,TRUE(),0)</f>
        <v>4</v>
      </c>
      <c r="AH3717" s="30" t="str">
        <f aca="false">IF(T3717&gt;=4,"Satisfied",IF(T3717&gt;=3,"Neutral","Needs Improvement"))</f>
        <v>Neutral</v>
      </c>
    </row>
    <row r="3718" customFormat="false" ht="15" hidden="false" customHeight="false" outlineLevel="0" collapsed="false">
      <c r="A3718" s="27" t="s">
        <v>7126</v>
      </c>
      <c r="B3718" s="27" t="s">
        <v>5821</v>
      </c>
      <c r="C3718" s="27" t="n">
        <v>51</v>
      </c>
      <c r="D3718" s="27" t="s">
        <v>144</v>
      </c>
      <c r="E3718" s="28" t="n">
        <v>45394</v>
      </c>
      <c r="F3718" s="27" t="s">
        <v>1182</v>
      </c>
      <c r="G3718" s="28" t="n">
        <v>45395</v>
      </c>
      <c r="H3718" s="27" t="s">
        <v>161</v>
      </c>
      <c r="I3718" s="27" t="s">
        <v>538</v>
      </c>
      <c r="J3718" s="27" t="s">
        <v>258</v>
      </c>
      <c r="K3718" s="27" t="s">
        <v>156</v>
      </c>
      <c r="L3718" s="27" t="n">
        <v>52</v>
      </c>
      <c r="M3718" s="27" t="n">
        <v>69</v>
      </c>
      <c r="N3718" s="27" t="s">
        <v>186</v>
      </c>
      <c r="O3718" s="27" t="s">
        <v>128</v>
      </c>
      <c r="P3718" s="27" t="s">
        <v>140</v>
      </c>
      <c r="Q3718" s="29" t="n">
        <v>4661.34</v>
      </c>
      <c r="R3718" s="27" t="s">
        <v>130</v>
      </c>
      <c r="S3718" s="27" t="s">
        <v>197</v>
      </c>
      <c r="T3718" s="27" t="n">
        <v>3</v>
      </c>
      <c r="U3718" s="27" t="n">
        <f aca="false">YEAR(E3718)</f>
        <v>2024</v>
      </c>
      <c r="V3718" s="27" t="str">
        <f aca="false">TEXT(E3718,"MMM-YYYY")</f>
        <v>Apr-2024</v>
      </c>
      <c r="W3718" s="27" t="n">
        <f aca="false">MONTH(E3718)</f>
        <v>4</v>
      </c>
      <c r="X3718" s="27" t="str">
        <f aca="false">TEXT(WEEKDAY(E3718,2),"0")&amp;" - "&amp;TEXT(E3718,"dddd")</f>
        <v>5 - Friday</v>
      </c>
      <c r="Y3718" s="27" t="str">
        <f aca="false">_xlfn.IFS(C3718&lt;18,"Child (0-17)",C3718&lt;40,"Young Adult (18-39)",C3718&lt;60,"Adult (40-59)",TRUE(),"Senior (60+)")</f>
        <v>Adult (40-59)</v>
      </c>
      <c r="Z3718" s="27" t="n">
        <f aca="false">ROUND(G3718-E3718,0)</f>
        <v>1</v>
      </c>
      <c r="AA3718" s="27" t="n">
        <f aca="false">L3718+M3718</f>
        <v>121</v>
      </c>
      <c r="AB3718" s="27" t="n">
        <f aca="false">IFERROR(ROUND(Q3718/AA3718,2),0)</f>
        <v>38.52</v>
      </c>
      <c r="AC3718" s="27" t="str">
        <f aca="false">IF(AND(K3718="Critical",N3718="No"),"URGENT - No Bed","Normal")</f>
        <v>Normal</v>
      </c>
      <c r="AD3718" s="33" t="n">
        <f aca="false">INDEX(Lookup_Tables!$B$3:$B$12,MATCH(H3718,Lookup_Tables!$A$3:$A$12,0))</f>
        <v>3600000</v>
      </c>
      <c r="AE3718" s="27" t="str">
        <f aca="false">INDEX(Lookup_Tables!$C$3:$C$12,MATCH(H3718,Lookup_Tables!$A$3:$A$12,0))</f>
        <v>Dr. Sameer Joshi</v>
      </c>
      <c r="AF3718" s="27" t="str">
        <f aca="false">IFERROR(INDEX(Lookup_Tables!$F$16:$F$45,MATCH(I3718,Lookup_Tables!$E$16:$E$45,0)),"N/A")</f>
        <v>EMP221</v>
      </c>
      <c r="AG3718" s="27" t="n">
        <f aca="false">_xlfn.IFS(R3718="Recovered",4,R3718="Referred",3,R3718="Admitted",2,R3718="Deceased",1,TRUE(),0)</f>
        <v>4</v>
      </c>
      <c r="AH3718" s="27" t="str">
        <f aca="false">IF(T3718&gt;=4,"Satisfied",IF(T3718&gt;=3,"Neutral","Needs Improvement"))</f>
        <v>Neutral</v>
      </c>
    </row>
    <row r="3719" customFormat="false" ht="15" hidden="false" customHeight="false" outlineLevel="0" collapsed="false">
      <c r="A3719" s="30" t="s">
        <v>4457</v>
      </c>
      <c r="B3719" s="30" t="s">
        <v>4458</v>
      </c>
      <c r="C3719" s="30" t="n">
        <v>32</v>
      </c>
      <c r="D3719" s="30" t="s">
        <v>181</v>
      </c>
      <c r="E3719" s="31" t="n">
        <v>45346</v>
      </c>
      <c r="F3719" s="30" t="s">
        <v>582</v>
      </c>
      <c r="G3719" s="31" t="n">
        <v>45346</v>
      </c>
      <c r="H3719" s="30" t="s">
        <v>206</v>
      </c>
      <c r="I3719" s="30" t="s">
        <v>207</v>
      </c>
      <c r="J3719" s="30" t="s">
        <v>615</v>
      </c>
      <c r="K3719" s="30" t="s">
        <v>138</v>
      </c>
      <c r="L3719" s="30" t="n">
        <v>27</v>
      </c>
      <c r="M3719" s="30" t="n">
        <v>20</v>
      </c>
      <c r="N3719" s="30" t="s">
        <v>127</v>
      </c>
      <c r="O3719" s="30" t="s">
        <v>171</v>
      </c>
      <c r="P3719" s="30" t="s">
        <v>140</v>
      </c>
      <c r="Q3719" s="32" t="n">
        <v>688.48</v>
      </c>
      <c r="R3719" s="30" t="s">
        <v>130</v>
      </c>
      <c r="S3719" s="30" t="s">
        <v>223</v>
      </c>
      <c r="T3719" s="30" t="n">
        <v>4</v>
      </c>
      <c r="U3719" s="30" t="n">
        <f aca="false">YEAR(E3719)</f>
        <v>2024</v>
      </c>
      <c r="V3719" s="30" t="str">
        <f aca="false">TEXT(E3719,"MMM-YYYY")</f>
        <v>Feb-2024</v>
      </c>
      <c r="W3719" s="30" t="n">
        <f aca="false">MONTH(E3719)</f>
        <v>2</v>
      </c>
      <c r="X3719" s="30" t="str">
        <f aca="false">TEXT(WEEKDAY(E3719,2),"0")&amp;" - "&amp;TEXT(E3719,"dddd")</f>
        <v>6 - Saturday</v>
      </c>
      <c r="Y3719" s="30" t="str">
        <f aca="false">_xlfn.IFS(C3719&lt;18,"Child (0-17)",C3719&lt;40,"Young Adult (18-39)",C3719&lt;60,"Adult (40-59)",TRUE(),"Senior (60+)")</f>
        <v>Young Adult (18-39)</v>
      </c>
      <c r="Z3719" s="30" t="n">
        <f aca="false">ROUND(G3719-E3719,0)</f>
        <v>0</v>
      </c>
      <c r="AA3719" s="30" t="n">
        <f aca="false">L3719+M3719</f>
        <v>47</v>
      </c>
      <c r="AB3719" s="30" t="n">
        <f aca="false">IFERROR(ROUND(Q3719/AA3719,2),0)</f>
        <v>14.65</v>
      </c>
      <c r="AC3719" s="30" t="str">
        <f aca="false">IF(AND(K3719="Critical",N3719="No"),"URGENT - No Bed","Normal")</f>
        <v>Normal</v>
      </c>
      <c r="AD3719" s="34" t="n">
        <f aca="false">INDEX(Lookup_Tables!$B$3:$B$12,MATCH(H3719,Lookup_Tables!$A$3:$A$12,0))</f>
        <v>2800000</v>
      </c>
      <c r="AE3719" s="30" t="str">
        <f aca="false">INDEX(Lookup_Tables!$C$3:$C$12,MATCH(H3719,Lookup_Tables!$A$3:$A$12,0))</f>
        <v>Dr. Suresh Nair</v>
      </c>
      <c r="AF3719" s="30" t="str">
        <f aca="false">IFERROR(INDEX(Lookup_Tables!$F$16:$F$45,MATCH(I3719,Lookup_Tables!$E$16:$E$45,0)),"N/A")</f>
        <v>EMP209</v>
      </c>
      <c r="AG3719" s="30" t="n">
        <f aca="false">_xlfn.IFS(R3719="Recovered",4,R3719="Referred",3,R3719="Admitted",2,R3719="Deceased",1,TRUE(),0)</f>
        <v>4</v>
      </c>
      <c r="AH3719" s="30" t="str">
        <f aca="false">IF(T3719&gt;=4,"Satisfied",IF(T3719&gt;=3,"Neutral","Needs Improvement"))</f>
        <v>Satisfied</v>
      </c>
    </row>
    <row r="3720" customFormat="false" ht="15" hidden="false" customHeight="false" outlineLevel="0" collapsed="false">
      <c r="A3720" s="27" t="s">
        <v>5286</v>
      </c>
      <c r="B3720" s="27" t="s">
        <v>3544</v>
      </c>
      <c r="C3720" s="27" t="n">
        <v>26</v>
      </c>
      <c r="D3720" s="27" t="s">
        <v>181</v>
      </c>
      <c r="E3720" s="28" t="n">
        <v>45318</v>
      </c>
      <c r="F3720" s="27" t="s">
        <v>705</v>
      </c>
      <c r="G3720" s="28" t="n">
        <v>45319</v>
      </c>
      <c r="H3720" s="27" t="s">
        <v>146</v>
      </c>
      <c r="I3720" s="27" t="s">
        <v>309</v>
      </c>
      <c r="J3720" s="27" t="s">
        <v>568</v>
      </c>
      <c r="K3720" s="27" t="s">
        <v>156</v>
      </c>
      <c r="L3720" s="27" t="n">
        <v>24</v>
      </c>
      <c r="M3720" s="27" t="n">
        <v>87</v>
      </c>
      <c r="N3720" s="27" t="s">
        <v>127</v>
      </c>
      <c r="O3720" s="27" t="s">
        <v>128</v>
      </c>
      <c r="P3720" s="27" t="s">
        <v>150</v>
      </c>
      <c r="Q3720" s="29" t="n">
        <v>4866.33</v>
      </c>
      <c r="R3720" s="27" t="s">
        <v>130</v>
      </c>
      <c r="S3720" s="27" t="s">
        <v>151</v>
      </c>
      <c r="T3720" s="27" t="n">
        <v>4</v>
      </c>
      <c r="U3720" s="27" t="n">
        <f aca="false">YEAR(E3720)</f>
        <v>2024</v>
      </c>
      <c r="V3720" s="27" t="str">
        <f aca="false">TEXT(E3720,"MMM-YYYY")</f>
        <v>Jan-2024</v>
      </c>
      <c r="W3720" s="27" t="n">
        <f aca="false">MONTH(E3720)</f>
        <v>1</v>
      </c>
      <c r="X3720" s="27" t="str">
        <f aca="false">TEXT(WEEKDAY(E3720,2),"0")&amp;" - "&amp;TEXT(E3720,"dddd")</f>
        <v>6 - Saturday</v>
      </c>
      <c r="Y3720" s="27" t="str">
        <f aca="false">_xlfn.IFS(C3720&lt;18,"Child (0-17)",C3720&lt;40,"Young Adult (18-39)",C3720&lt;60,"Adult (40-59)",TRUE(),"Senior (60+)")</f>
        <v>Young Adult (18-39)</v>
      </c>
      <c r="Z3720" s="27" t="n">
        <f aca="false">ROUND(G3720-E3720,0)</f>
        <v>1</v>
      </c>
      <c r="AA3720" s="27" t="n">
        <f aca="false">L3720+M3720</f>
        <v>111</v>
      </c>
      <c r="AB3720" s="27" t="n">
        <f aca="false">IFERROR(ROUND(Q3720/AA3720,2),0)</f>
        <v>43.84</v>
      </c>
      <c r="AC3720" s="27" t="str">
        <f aca="false">IF(AND(K3720="Critical",N3720="No"),"URGENT - No Bed","Normal")</f>
        <v>Normal</v>
      </c>
      <c r="AD3720" s="33" t="n">
        <f aca="false">INDEX(Lookup_Tables!$B$3:$B$12,MATCH(H3720,Lookup_Tables!$A$3:$A$12,0))</f>
        <v>2700000</v>
      </c>
      <c r="AE3720" s="27" t="str">
        <f aca="false">INDEX(Lookup_Tables!$C$3:$C$12,MATCH(H3720,Lookup_Tables!$A$3:$A$12,0))</f>
        <v>Dr. Vikram Singh</v>
      </c>
      <c r="AF3720" s="27" t="str">
        <f aca="false">IFERROR(INDEX(Lookup_Tables!$F$16:$F$45,MATCH(I3720,Lookup_Tables!$E$16:$E$45,0)),"N/A")</f>
        <v>EMP228</v>
      </c>
      <c r="AG3720" s="27" t="n">
        <f aca="false">_xlfn.IFS(R3720="Recovered",4,R3720="Referred",3,R3720="Admitted",2,R3720="Deceased",1,TRUE(),0)</f>
        <v>4</v>
      </c>
      <c r="AH3720" s="27" t="str">
        <f aca="false">IF(T3720&gt;=4,"Satisfied",IF(T3720&gt;=3,"Neutral","Needs Improvement"))</f>
        <v>Satisfied</v>
      </c>
    </row>
    <row r="3721" customFormat="false" ht="15" hidden="false" customHeight="false" outlineLevel="0" collapsed="false">
      <c r="A3721" s="30" t="s">
        <v>3749</v>
      </c>
      <c r="B3721" s="30" t="s">
        <v>1686</v>
      </c>
      <c r="C3721" s="30" t="n">
        <v>11</v>
      </c>
      <c r="D3721" s="30" t="s">
        <v>181</v>
      </c>
      <c r="E3721" s="31" t="n">
        <v>45352</v>
      </c>
      <c r="F3721" s="30" t="s">
        <v>1073</v>
      </c>
      <c r="G3721" s="31" t="n">
        <v>45354</v>
      </c>
      <c r="H3721" s="30" t="s">
        <v>146</v>
      </c>
      <c r="I3721" s="30" t="s">
        <v>147</v>
      </c>
      <c r="J3721" s="30" t="s">
        <v>244</v>
      </c>
      <c r="K3721" s="30" t="s">
        <v>156</v>
      </c>
      <c r="L3721" s="30" t="n">
        <v>60</v>
      </c>
      <c r="M3721" s="30" t="n">
        <v>58</v>
      </c>
      <c r="N3721" s="30" t="s">
        <v>186</v>
      </c>
      <c r="O3721" s="30" t="s">
        <v>171</v>
      </c>
      <c r="P3721" s="30" t="s">
        <v>187</v>
      </c>
      <c r="Q3721" s="32" t="n">
        <v>3734.98</v>
      </c>
      <c r="R3721" s="30" t="s">
        <v>130</v>
      </c>
      <c r="S3721" s="30" t="s">
        <v>223</v>
      </c>
      <c r="T3721" s="30" t="n">
        <v>5</v>
      </c>
      <c r="U3721" s="30" t="n">
        <f aca="false">YEAR(E3721)</f>
        <v>2024</v>
      </c>
      <c r="V3721" s="30" t="str">
        <f aca="false">TEXT(E3721,"MMM-YYYY")</f>
        <v>Mar-2024</v>
      </c>
      <c r="W3721" s="30" t="n">
        <f aca="false">MONTH(E3721)</f>
        <v>3</v>
      </c>
      <c r="X3721" s="30" t="str">
        <f aca="false">TEXT(WEEKDAY(E3721,2),"0")&amp;" - "&amp;TEXT(E3721,"dddd")</f>
        <v>5 - Friday</v>
      </c>
      <c r="Y3721" s="30" t="str">
        <f aca="false">_xlfn.IFS(C3721&lt;18,"Child (0-17)",C3721&lt;40,"Young Adult (18-39)",C3721&lt;60,"Adult (40-59)",TRUE(),"Senior (60+)")</f>
        <v>Child (0-17)</v>
      </c>
      <c r="Z3721" s="30" t="n">
        <f aca="false">ROUND(G3721-E3721,0)</f>
        <v>2</v>
      </c>
      <c r="AA3721" s="30" t="n">
        <f aca="false">L3721+M3721</f>
        <v>118</v>
      </c>
      <c r="AB3721" s="30" t="n">
        <f aca="false">IFERROR(ROUND(Q3721/AA3721,2),0)</f>
        <v>31.65</v>
      </c>
      <c r="AC3721" s="30" t="str">
        <f aca="false">IF(AND(K3721="Critical",N3721="No"),"URGENT - No Bed","Normal")</f>
        <v>Normal</v>
      </c>
      <c r="AD3721" s="34" t="n">
        <f aca="false">INDEX(Lookup_Tables!$B$3:$B$12,MATCH(H3721,Lookup_Tables!$A$3:$A$12,0))</f>
        <v>2700000</v>
      </c>
      <c r="AE3721" s="30" t="str">
        <f aca="false">INDEX(Lookup_Tables!$C$3:$C$12,MATCH(H3721,Lookup_Tables!$A$3:$A$12,0))</f>
        <v>Dr. Vikram Singh</v>
      </c>
      <c r="AF3721" s="30" t="str">
        <f aca="false">IFERROR(INDEX(Lookup_Tables!$F$16:$F$45,MATCH(I3721,Lookup_Tables!$E$16:$E$45,0)),"N/A")</f>
        <v>EMP229</v>
      </c>
      <c r="AG3721" s="30" t="n">
        <f aca="false">_xlfn.IFS(R3721="Recovered",4,R3721="Referred",3,R3721="Admitted",2,R3721="Deceased",1,TRUE(),0)</f>
        <v>4</v>
      </c>
      <c r="AH3721" s="30" t="str">
        <f aca="false">IF(T3721&gt;=4,"Satisfied",IF(T3721&gt;=3,"Neutral","Needs Improvement"))</f>
        <v>Satisfied</v>
      </c>
    </row>
    <row r="3722" customFormat="false" ht="15" hidden="false" customHeight="false" outlineLevel="0" collapsed="false">
      <c r="A3722" s="27" t="s">
        <v>6437</v>
      </c>
      <c r="B3722" s="27" t="s">
        <v>3370</v>
      </c>
      <c r="C3722" s="27" t="n">
        <v>77</v>
      </c>
      <c r="D3722" s="27" t="s">
        <v>181</v>
      </c>
      <c r="E3722" s="28" t="n">
        <v>45587</v>
      </c>
      <c r="F3722" s="27" t="s">
        <v>475</v>
      </c>
      <c r="G3722" s="28" t="n">
        <v>45588</v>
      </c>
      <c r="H3722" s="27" t="s">
        <v>217</v>
      </c>
      <c r="I3722" s="27" t="s">
        <v>344</v>
      </c>
      <c r="J3722" s="27" t="s">
        <v>283</v>
      </c>
      <c r="K3722" s="27" t="s">
        <v>138</v>
      </c>
      <c r="L3722" s="27" t="n">
        <v>80</v>
      </c>
      <c r="M3722" s="27" t="n">
        <v>39</v>
      </c>
      <c r="N3722" s="27" t="s">
        <v>127</v>
      </c>
      <c r="O3722" s="27" t="s">
        <v>149</v>
      </c>
      <c r="P3722" s="27" t="s">
        <v>187</v>
      </c>
      <c r="Q3722" s="29" t="n">
        <v>2781.36</v>
      </c>
      <c r="R3722" s="27" t="s">
        <v>130</v>
      </c>
      <c r="S3722" s="27" t="s">
        <v>157</v>
      </c>
      <c r="T3722" s="27" t="n">
        <v>5</v>
      </c>
      <c r="U3722" s="27" t="n">
        <f aca="false">YEAR(E3722)</f>
        <v>2024</v>
      </c>
      <c r="V3722" s="27" t="str">
        <f aca="false">TEXT(E3722,"MMM-YYYY")</f>
        <v>Oct-2024</v>
      </c>
      <c r="W3722" s="27" t="n">
        <f aca="false">MONTH(E3722)</f>
        <v>10</v>
      </c>
      <c r="X3722" s="27" t="str">
        <f aca="false">TEXT(WEEKDAY(E3722,2),"0")&amp;" - "&amp;TEXT(E3722,"dddd")</f>
        <v>2 - Tuesday</v>
      </c>
      <c r="Y3722" s="27" t="str">
        <f aca="false">_xlfn.IFS(C3722&lt;18,"Child (0-17)",C3722&lt;40,"Young Adult (18-39)",C3722&lt;60,"Adult (40-59)",TRUE(),"Senior (60+)")</f>
        <v>Senior (60+)</v>
      </c>
      <c r="Z3722" s="27" t="n">
        <f aca="false">ROUND(G3722-E3722,0)</f>
        <v>1</v>
      </c>
      <c r="AA3722" s="27" t="n">
        <f aca="false">L3722+M3722</f>
        <v>119</v>
      </c>
      <c r="AB3722" s="27" t="n">
        <f aca="false">IFERROR(ROUND(Q3722/AA3722,2),0)</f>
        <v>23.37</v>
      </c>
      <c r="AC3722" s="27" t="str">
        <f aca="false">IF(AND(K3722="Critical",N3722="No"),"URGENT - No Bed","Normal")</f>
        <v>Normal</v>
      </c>
      <c r="AD3722" s="33" t="n">
        <f aca="false">INDEX(Lookup_Tables!$B$3:$B$12,MATCH(H3722,Lookup_Tables!$A$3:$A$12,0))</f>
        <v>4200000</v>
      </c>
      <c r="AE3722" s="27" t="str">
        <f aca="false">INDEX(Lookup_Tables!$C$3:$C$12,MATCH(H3722,Lookup_Tables!$A$3:$A$12,0))</f>
        <v>Dr. Anil Kapoor</v>
      </c>
      <c r="AF3722" s="27" t="str">
        <f aca="false">IFERROR(INDEX(Lookup_Tables!$F$16:$F$45,MATCH(I3722,Lookup_Tables!$E$16:$E$45,0)),"N/A")</f>
        <v>EMP201</v>
      </c>
      <c r="AG3722" s="27" t="n">
        <f aca="false">_xlfn.IFS(R3722="Recovered",4,R3722="Referred",3,R3722="Admitted",2,R3722="Deceased",1,TRUE(),0)</f>
        <v>4</v>
      </c>
      <c r="AH3722" s="27" t="str">
        <f aca="false">IF(T3722&gt;=4,"Satisfied",IF(T3722&gt;=3,"Neutral","Needs Improvement"))</f>
        <v>Satisfied</v>
      </c>
    </row>
    <row r="3723" customFormat="false" ht="15" hidden="false" customHeight="false" outlineLevel="0" collapsed="false">
      <c r="A3723" s="30" t="s">
        <v>1347</v>
      </c>
      <c r="B3723" s="30" t="s">
        <v>1232</v>
      </c>
      <c r="C3723" s="30" t="n">
        <v>43</v>
      </c>
      <c r="D3723" s="30" t="s">
        <v>121</v>
      </c>
      <c r="E3723" s="31" t="n">
        <v>45579</v>
      </c>
      <c r="F3723" s="30" t="s">
        <v>1268</v>
      </c>
      <c r="G3723" s="31" t="n">
        <v>45582</v>
      </c>
      <c r="H3723" s="30" t="s">
        <v>206</v>
      </c>
      <c r="I3723" s="30" t="s">
        <v>207</v>
      </c>
      <c r="J3723" s="30" t="s">
        <v>615</v>
      </c>
      <c r="K3723" s="30" t="s">
        <v>156</v>
      </c>
      <c r="L3723" s="30" t="n">
        <v>75</v>
      </c>
      <c r="M3723" s="30" t="n">
        <v>67</v>
      </c>
      <c r="N3723" s="30" t="s">
        <v>127</v>
      </c>
      <c r="O3723" s="30" t="s">
        <v>139</v>
      </c>
      <c r="P3723" s="30" t="s">
        <v>150</v>
      </c>
      <c r="Q3723" s="32" t="n">
        <v>3276.25</v>
      </c>
      <c r="R3723" s="30" t="s">
        <v>130</v>
      </c>
      <c r="S3723" s="30" t="s">
        <v>164</v>
      </c>
      <c r="T3723" s="30" t="n">
        <v>5</v>
      </c>
      <c r="U3723" s="30" t="n">
        <f aca="false">YEAR(E3723)</f>
        <v>2024</v>
      </c>
      <c r="V3723" s="30" t="str">
        <f aca="false">TEXT(E3723,"MMM-YYYY")</f>
        <v>Oct-2024</v>
      </c>
      <c r="W3723" s="30" t="n">
        <f aca="false">MONTH(E3723)</f>
        <v>10</v>
      </c>
      <c r="X3723" s="30" t="str">
        <f aca="false">TEXT(WEEKDAY(E3723,2),"0")&amp;" - "&amp;TEXT(E3723,"dddd")</f>
        <v>1 - Monday</v>
      </c>
      <c r="Y3723" s="30" t="str">
        <f aca="false">_xlfn.IFS(C3723&lt;18,"Child (0-17)",C3723&lt;40,"Young Adult (18-39)",C3723&lt;60,"Adult (40-59)",TRUE(),"Senior (60+)")</f>
        <v>Adult (40-59)</v>
      </c>
      <c r="Z3723" s="30" t="n">
        <f aca="false">ROUND(G3723-E3723,0)</f>
        <v>3</v>
      </c>
      <c r="AA3723" s="30" t="n">
        <f aca="false">L3723+M3723</f>
        <v>142</v>
      </c>
      <c r="AB3723" s="30" t="n">
        <f aca="false">IFERROR(ROUND(Q3723/AA3723,2),0)</f>
        <v>23.07</v>
      </c>
      <c r="AC3723" s="30" t="str">
        <f aca="false">IF(AND(K3723="Critical",N3723="No"),"URGENT - No Bed","Normal")</f>
        <v>Normal</v>
      </c>
      <c r="AD3723" s="34" t="n">
        <f aca="false">INDEX(Lookup_Tables!$B$3:$B$12,MATCH(H3723,Lookup_Tables!$A$3:$A$12,0))</f>
        <v>2800000</v>
      </c>
      <c r="AE3723" s="30" t="str">
        <f aca="false">INDEX(Lookup_Tables!$C$3:$C$12,MATCH(H3723,Lookup_Tables!$A$3:$A$12,0))</f>
        <v>Dr. Suresh Nair</v>
      </c>
      <c r="AF3723" s="30" t="str">
        <f aca="false">IFERROR(INDEX(Lookup_Tables!$F$16:$F$45,MATCH(I3723,Lookup_Tables!$E$16:$E$45,0)),"N/A")</f>
        <v>EMP209</v>
      </c>
      <c r="AG3723" s="30" t="n">
        <f aca="false">_xlfn.IFS(R3723="Recovered",4,R3723="Referred",3,R3723="Admitted",2,R3723="Deceased",1,TRUE(),0)</f>
        <v>4</v>
      </c>
      <c r="AH3723" s="30" t="str">
        <f aca="false">IF(T3723&gt;=4,"Satisfied",IF(T3723&gt;=3,"Neutral","Needs Improvement"))</f>
        <v>Satisfied</v>
      </c>
    </row>
    <row r="3724" customFormat="false" ht="15" hidden="false" customHeight="false" outlineLevel="0" collapsed="false">
      <c r="A3724" s="27" t="s">
        <v>6358</v>
      </c>
      <c r="B3724" s="27" t="s">
        <v>5296</v>
      </c>
      <c r="C3724" s="27" t="n">
        <v>6</v>
      </c>
      <c r="D3724" s="27" t="s">
        <v>181</v>
      </c>
      <c r="E3724" s="28" t="n">
        <v>45400</v>
      </c>
      <c r="F3724" s="27" t="s">
        <v>1896</v>
      </c>
      <c r="G3724" s="28" t="n">
        <v>45400</v>
      </c>
      <c r="H3724" s="27" t="s">
        <v>146</v>
      </c>
      <c r="I3724" s="27" t="s">
        <v>147</v>
      </c>
      <c r="J3724" s="27" t="s">
        <v>177</v>
      </c>
      <c r="K3724" s="27" t="s">
        <v>156</v>
      </c>
      <c r="L3724" s="27" t="n">
        <v>63</v>
      </c>
      <c r="M3724" s="27" t="n">
        <v>88</v>
      </c>
      <c r="N3724" s="27" t="s">
        <v>127</v>
      </c>
      <c r="O3724" s="27" t="s">
        <v>128</v>
      </c>
      <c r="P3724" s="27" t="s">
        <v>140</v>
      </c>
      <c r="Q3724" s="29" t="n">
        <v>5298.16</v>
      </c>
      <c r="R3724" s="27" t="s">
        <v>130</v>
      </c>
      <c r="S3724" s="27" t="s">
        <v>197</v>
      </c>
      <c r="T3724" s="27" t="n">
        <v>5</v>
      </c>
      <c r="U3724" s="27" t="n">
        <f aca="false">YEAR(E3724)</f>
        <v>2024</v>
      </c>
      <c r="V3724" s="27" t="str">
        <f aca="false">TEXT(E3724,"MMM-YYYY")</f>
        <v>Apr-2024</v>
      </c>
      <c r="W3724" s="27" t="n">
        <f aca="false">MONTH(E3724)</f>
        <v>4</v>
      </c>
      <c r="X3724" s="27" t="str">
        <f aca="false">TEXT(WEEKDAY(E3724,2),"0")&amp;" - "&amp;TEXT(E3724,"dddd")</f>
        <v>4 - Thursday</v>
      </c>
      <c r="Y3724" s="27" t="str">
        <f aca="false">_xlfn.IFS(C3724&lt;18,"Child (0-17)",C3724&lt;40,"Young Adult (18-39)",C3724&lt;60,"Adult (40-59)",TRUE(),"Senior (60+)")</f>
        <v>Child (0-17)</v>
      </c>
      <c r="Z3724" s="27" t="n">
        <f aca="false">ROUND(G3724-E3724,0)</f>
        <v>0</v>
      </c>
      <c r="AA3724" s="27" t="n">
        <f aca="false">L3724+M3724</f>
        <v>151</v>
      </c>
      <c r="AB3724" s="27" t="n">
        <f aca="false">IFERROR(ROUND(Q3724/AA3724,2),0)</f>
        <v>35.09</v>
      </c>
      <c r="AC3724" s="27" t="str">
        <f aca="false">IF(AND(K3724="Critical",N3724="No"),"URGENT - No Bed","Normal")</f>
        <v>Normal</v>
      </c>
      <c r="AD3724" s="33" t="n">
        <f aca="false">INDEX(Lookup_Tables!$B$3:$B$12,MATCH(H3724,Lookup_Tables!$A$3:$A$12,0))</f>
        <v>2700000</v>
      </c>
      <c r="AE3724" s="27" t="str">
        <f aca="false">INDEX(Lookup_Tables!$C$3:$C$12,MATCH(H3724,Lookup_Tables!$A$3:$A$12,0))</f>
        <v>Dr. Vikram Singh</v>
      </c>
      <c r="AF3724" s="27" t="str">
        <f aca="false">IFERROR(INDEX(Lookup_Tables!$F$16:$F$45,MATCH(I3724,Lookup_Tables!$E$16:$E$45,0)),"N/A")</f>
        <v>EMP229</v>
      </c>
      <c r="AG3724" s="27" t="n">
        <f aca="false">_xlfn.IFS(R3724="Recovered",4,R3724="Referred",3,R3724="Admitted",2,R3724="Deceased",1,TRUE(),0)</f>
        <v>4</v>
      </c>
      <c r="AH3724" s="27" t="str">
        <f aca="false">IF(T3724&gt;=4,"Satisfied",IF(T3724&gt;=3,"Neutral","Needs Improvement"))</f>
        <v>Satisfied</v>
      </c>
    </row>
    <row r="3725" customFormat="false" ht="15" hidden="false" customHeight="false" outlineLevel="0" collapsed="false">
      <c r="A3725" s="30" t="s">
        <v>1621</v>
      </c>
      <c r="B3725" s="30" t="s">
        <v>1622</v>
      </c>
      <c r="C3725" s="30" t="n">
        <v>57</v>
      </c>
      <c r="D3725" s="30" t="s">
        <v>121</v>
      </c>
      <c r="E3725" s="31" t="n">
        <v>45517</v>
      </c>
      <c r="F3725" s="30" t="s">
        <v>1623</v>
      </c>
      <c r="G3725" s="31" t="n">
        <v>45517</v>
      </c>
      <c r="H3725" s="30" t="s">
        <v>236</v>
      </c>
      <c r="I3725" s="30" t="s">
        <v>266</v>
      </c>
      <c r="J3725" s="30" t="s">
        <v>375</v>
      </c>
      <c r="K3725" s="30" t="s">
        <v>138</v>
      </c>
      <c r="L3725" s="30" t="n">
        <v>42</v>
      </c>
      <c r="M3725" s="30" t="n">
        <v>23</v>
      </c>
      <c r="N3725" s="30" t="s">
        <v>127</v>
      </c>
      <c r="O3725" s="30" t="s">
        <v>128</v>
      </c>
      <c r="P3725" s="30" t="s">
        <v>140</v>
      </c>
      <c r="Q3725" s="32" t="n">
        <v>1886.27</v>
      </c>
      <c r="R3725" s="30" t="s">
        <v>130</v>
      </c>
      <c r="S3725" s="30" t="s">
        <v>192</v>
      </c>
      <c r="T3725" s="30" t="n">
        <v>4</v>
      </c>
      <c r="U3725" s="30" t="n">
        <f aca="false">YEAR(E3725)</f>
        <v>2024</v>
      </c>
      <c r="V3725" s="30" t="str">
        <f aca="false">TEXT(E3725,"MMM-YYYY")</f>
        <v>Aug-2024</v>
      </c>
      <c r="W3725" s="30" t="n">
        <f aca="false">MONTH(E3725)</f>
        <v>8</v>
      </c>
      <c r="X3725" s="30" t="str">
        <f aca="false">TEXT(WEEKDAY(E3725,2),"0")&amp;" - "&amp;TEXT(E3725,"dddd")</f>
        <v>2 - Tuesday</v>
      </c>
      <c r="Y3725" s="30" t="str">
        <f aca="false">_xlfn.IFS(C3725&lt;18,"Child (0-17)",C3725&lt;40,"Young Adult (18-39)",C3725&lt;60,"Adult (40-59)",TRUE(),"Senior (60+)")</f>
        <v>Adult (40-59)</v>
      </c>
      <c r="Z3725" s="30" t="n">
        <f aca="false">ROUND(G3725-E3725,0)</f>
        <v>0</v>
      </c>
      <c r="AA3725" s="30" t="n">
        <f aca="false">L3725+M3725</f>
        <v>65</v>
      </c>
      <c r="AB3725" s="30" t="n">
        <f aca="false">IFERROR(ROUND(Q3725/AA3725,2),0)</f>
        <v>29.02</v>
      </c>
      <c r="AC3725" s="30" t="str">
        <f aca="false">IF(AND(K3725="Critical",N3725="No"),"URGENT - No Bed","Normal")</f>
        <v>Normal</v>
      </c>
      <c r="AD3725" s="34" t="n">
        <f aca="false">INDEX(Lookup_Tables!$B$3:$B$12,MATCH(H3725,Lookup_Tables!$A$3:$A$12,0))</f>
        <v>3900000</v>
      </c>
      <c r="AE3725" s="30" t="str">
        <f aca="false">INDEX(Lookup_Tables!$C$3:$C$12,MATCH(H3725,Lookup_Tables!$A$3:$A$12,0))</f>
        <v>Dr. Rina Mehta</v>
      </c>
      <c r="AF3725" s="30" t="str">
        <f aca="false">IFERROR(INDEX(Lookup_Tables!$F$16:$F$45,MATCH(I3725,Lookup_Tables!$E$16:$E$45,0)),"N/A")</f>
        <v>EMP217</v>
      </c>
      <c r="AG3725" s="30" t="n">
        <f aca="false">_xlfn.IFS(R3725="Recovered",4,R3725="Referred",3,R3725="Admitted",2,R3725="Deceased",1,TRUE(),0)</f>
        <v>4</v>
      </c>
      <c r="AH3725" s="30" t="str">
        <f aca="false">IF(T3725&gt;=4,"Satisfied",IF(T3725&gt;=3,"Neutral","Needs Improvement"))</f>
        <v>Satisfied</v>
      </c>
    </row>
    <row r="3726" customFormat="false" ht="15" hidden="false" customHeight="false" outlineLevel="0" collapsed="false">
      <c r="A3726" s="27" t="s">
        <v>1961</v>
      </c>
      <c r="B3726" s="27" t="s">
        <v>1885</v>
      </c>
      <c r="C3726" s="27" t="n">
        <v>66</v>
      </c>
      <c r="D3726" s="27" t="s">
        <v>121</v>
      </c>
      <c r="E3726" s="28" t="n">
        <v>45498</v>
      </c>
      <c r="F3726" s="27" t="s">
        <v>635</v>
      </c>
      <c r="G3726" s="28" t="n">
        <v>45499</v>
      </c>
      <c r="H3726" s="27" t="s">
        <v>206</v>
      </c>
      <c r="I3726" s="27" t="s">
        <v>232</v>
      </c>
      <c r="J3726" s="27" t="s">
        <v>469</v>
      </c>
      <c r="K3726" s="27" t="s">
        <v>126</v>
      </c>
      <c r="L3726" s="27" t="n">
        <v>26</v>
      </c>
      <c r="M3726" s="27" t="n">
        <v>150</v>
      </c>
      <c r="N3726" s="27" t="s">
        <v>127</v>
      </c>
      <c r="O3726" s="27" t="s">
        <v>171</v>
      </c>
      <c r="P3726" s="27" t="s">
        <v>140</v>
      </c>
      <c r="Q3726" s="29" t="n">
        <v>8743.82</v>
      </c>
      <c r="R3726" s="27" t="s">
        <v>172</v>
      </c>
      <c r="S3726" s="27" t="s">
        <v>157</v>
      </c>
      <c r="T3726" s="27" t="n">
        <v>3</v>
      </c>
      <c r="U3726" s="27" t="n">
        <f aca="false">YEAR(E3726)</f>
        <v>2024</v>
      </c>
      <c r="V3726" s="27" t="str">
        <f aca="false">TEXT(E3726,"MMM-YYYY")</f>
        <v>Jul-2024</v>
      </c>
      <c r="W3726" s="27" t="n">
        <f aca="false">MONTH(E3726)</f>
        <v>7</v>
      </c>
      <c r="X3726" s="27" t="str">
        <f aca="false">TEXT(WEEKDAY(E3726,2),"0")&amp;" - "&amp;TEXT(E3726,"dddd")</f>
        <v>4 - Thursday</v>
      </c>
      <c r="Y3726" s="27" t="str">
        <f aca="false">_xlfn.IFS(C3726&lt;18,"Child (0-17)",C3726&lt;40,"Young Adult (18-39)",C3726&lt;60,"Adult (40-59)",TRUE(),"Senior (60+)")</f>
        <v>Senior (60+)</v>
      </c>
      <c r="Z3726" s="27" t="n">
        <f aca="false">ROUND(G3726-E3726,0)</f>
        <v>1</v>
      </c>
      <c r="AA3726" s="27" t="n">
        <f aca="false">L3726+M3726</f>
        <v>176</v>
      </c>
      <c r="AB3726" s="27" t="n">
        <f aca="false">IFERROR(ROUND(Q3726/AA3726,2),0)</f>
        <v>49.68</v>
      </c>
      <c r="AC3726" s="27" t="str">
        <f aca="false">IF(AND(K3726="Critical",N3726="No"),"URGENT - No Bed","Normal")</f>
        <v>Normal</v>
      </c>
      <c r="AD3726" s="33" t="n">
        <f aca="false">INDEX(Lookup_Tables!$B$3:$B$12,MATCH(H3726,Lookup_Tables!$A$3:$A$12,0))</f>
        <v>2800000</v>
      </c>
      <c r="AE3726" s="27" t="str">
        <f aca="false">INDEX(Lookup_Tables!$C$3:$C$12,MATCH(H3726,Lookup_Tables!$A$3:$A$12,0))</f>
        <v>Dr. Suresh Nair</v>
      </c>
      <c r="AF3726" s="27" t="str">
        <f aca="false">IFERROR(INDEX(Lookup_Tables!$F$16:$F$45,MATCH(I3726,Lookup_Tables!$E$16:$E$45,0)),"N/A")</f>
        <v>EMP210</v>
      </c>
      <c r="AG3726" s="27" t="n">
        <f aca="false">_xlfn.IFS(R3726="Recovered",4,R3726="Referred",3,R3726="Admitted",2,R3726="Deceased",1,TRUE(),0)</f>
        <v>2</v>
      </c>
      <c r="AH3726" s="27" t="str">
        <f aca="false">IF(T3726&gt;=4,"Satisfied",IF(T3726&gt;=3,"Neutral","Needs Improvement"))</f>
        <v>Neutral</v>
      </c>
    </row>
    <row r="3727" customFormat="false" ht="15" hidden="false" customHeight="false" outlineLevel="0" collapsed="false">
      <c r="A3727" s="30" t="s">
        <v>783</v>
      </c>
      <c r="B3727" s="30" t="s">
        <v>784</v>
      </c>
      <c r="C3727" s="30" t="n">
        <v>32</v>
      </c>
      <c r="D3727" s="30" t="s">
        <v>121</v>
      </c>
      <c r="E3727" s="31" t="n">
        <v>45555</v>
      </c>
      <c r="F3727" s="30" t="s">
        <v>785</v>
      </c>
      <c r="G3727" s="31" t="n">
        <v>45556</v>
      </c>
      <c r="H3727" s="30" t="s">
        <v>217</v>
      </c>
      <c r="I3727" s="30" t="s">
        <v>282</v>
      </c>
      <c r="J3727" s="30" t="s">
        <v>294</v>
      </c>
      <c r="K3727" s="30" t="s">
        <v>138</v>
      </c>
      <c r="L3727" s="30" t="n">
        <v>78</v>
      </c>
      <c r="M3727" s="30" t="n">
        <v>18</v>
      </c>
      <c r="N3727" s="30" t="s">
        <v>127</v>
      </c>
      <c r="O3727" s="30" t="s">
        <v>139</v>
      </c>
      <c r="P3727" s="30" t="s">
        <v>140</v>
      </c>
      <c r="Q3727" s="32" t="n">
        <v>2332.56</v>
      </c>
      <c r="R3727" s="30" t="s">
        <v>172</v>
      </c>
      <c r="S3727" s="30" t="s">
        <v>223</v>
      </c>
      <c r="T3727" s="30" t="n">
        <v>3</v>
      </c>
      <c r="U3727" s="30" t="n">
        <f aca="false">YEAR(E3727)</f>
        <v>2024</v>
      </c>
      <c r="V3727" s="30" t="str">
        <f aca="false">TEXT(E3727,"MMM-YYYY")</f>
        <v>Sep-2024</v>
      </c>
      <c r="W3727" s="30" t="n">
        <f aca="false">MONTH(E3727)</f>
        <v>9</v>
      </c>
      <c r="X3727" s="30" t="str">
        <f aca="false">TEXT(WEEKDAY(E3727,2),"0")&amp;" - "&amp;TEXT(E3727,"dddd")</f>
        <v>5 - Friday</v>
      </c>
      <c r="Y3727" s="30" t="str">
        <f aca="false">_xlfn.IFS(C3727&lt;18,"Child (0-17)",C3727&lt;40,"Young Adult (18-39)",C3727&lt;60,"Adult (40-59)",TRUE(),"Senior (60+)")</f>
        <v>Young Adult (18-39)</v>
      </c>
      <c r="Z3727" s="30" t="n">
        <f aca="false">ROUND(G3727-E3727,0)</f>
        <v>1</v>
      </c>
      <c r="AA3727" s="30" t="n">
        <f aca="false">L3727+M3727</f>
        <v>96</v>
      </c>
      <c r="AB3727" s="30" t="n">
        <f aca="false">IFERROR(ROUND(Q3727/AA3727,2),0)</f>
        <v>24.3</v>
      </c>
      <c r="AC3727" s="30" t="str">
        <f aca="false">IF(AND(K3727="Critical",N3727="No"),"URGENT - No Bed","Normal")</f>
        <v>Normal</v>
      </c>
      <c r="AD3727" s="34" t="n">
        <f aca="false">INDEX(Lookup_Tables!$B$3:$B$12,MATCH(H3727,Lookup_Tables!$A$3:$A$12,0))</f>
        <v>4200000</v>
      </c>
      <c r="AE3727" s="30" t="str">
        <f aca="false">INDEX(Lookup_Tables!$C$3:$C$12,MATCH(H3727,Lookup_Tables!$A$3:$A$12,0))</f>
        <v>Dr. Anil Kapoor</v>
      </c>
      <c r="AF3727" s="30" t="str">
        <f aca="false">IFERROR(INDEX(Lookup_Tables!$F$16:$F$45,MATCH(I3727,Lookup_Tables!$E$16:$E$45,0)),"N/A")</f>
        <v>EMP200</v>
      </c>
      <c r="AG3727" s="30" t="n">
        <f aca="false">_xlfn.IFS(R3727="Recovered",4,R3727="Referred",3,R3727="Admitted",2,R3727="Deceased",1,TRUE(),0)</f>
        <v>2</v>
      </c>
      <c r="AH3727" s="30" t="str">
        <f aca="false">IF(T3727&gt;=4,"Satisfied",IF(T3727&gt;=3,"Neutral","Needs Improvement"))</f>
        <v>Neutral</v>
      </c>
    </row>
    <row r="3728" customFormat="false" ht="15" hidden="false" customHeight="false" outlineLevel="0" collapsed="false">
      <c r="A3728" s="27" t="s">
        <v>4151</v>
      </c>
      <c r="B3728" s="27" t="s">
        <v>4152</v>
      </c>
      <c r="C3728" s="27" t="n">
        <v>20</v>
      </c>
      <c r="D3728" s="27" t="s">
        <v>121</v>
      </c>
      <c r="E3728" s="28" t="n">
        <v>45573</v>
      </c>
      <c r="F3728" s="27" t="s">
        <v>1583</v>
      </c>
      <c r="G3728" s="28" t="n">
        <v>45576</v>
      </c>
      <c r="H3728" s="27" t="s">
        <v>135</v>
      </c>
      <c r="I3728" s="27" t="s">
        <v>278</v>
      </c>
      <c r="J3728" s="27" t="s">
        <v>201</v>
      </c>
      <c r="K3728" s="27" t="s">
        <v>156</v>
      </c>
      <c r="L3728" s="27" t="n">
        <v>50</v>
      </c>
      <c r="M3728" s="27" t="n">
        <v>36</v>
      </c>
      <c r="N3728" s="27" t="s">
        <v>127</v>
      </c>
      <c r="O3728" s="27" t="s">
        <v>139</v>
      </c>
      <c r="P3728" s="27" t="s">
        <v>150</v>
      </c>
      <c r="Q3728" s="29" t="n">
        <v>3372.59</v>
      </c>
      <c r="R3728" s="27" t="s">
        <v>130</v>
      </c>
      <c r="S3728" s="27" t="s">
        <v>157</v>
      </c>
      <c r="T3728" s="27" t="n">
        <v>5</v>
      </c>
      <c r="U3728" s="27" t="n">
        <f aca="false">YEAR(E3728)</f>
        <v>2024</v>
      </c>
      <c r="V3728" s="27" t="str">
        <f aca="false">TEXT(E3728,"MMM-YYYY")</f>
        <v>Oct-2024</v>
      </c>
      <c r="W3728" s="27" t="n">
        <f aca="false">MONTH(E3728)</f>
        <v>10</v>
      </c>
      <c r="X3728" s="27" t="str">
        <f aca="false">TEXT(WEEKDAY(E3728,2),"0")&amp;" - "&amp;TEXT(E3728,"dddd")</f>
        <v>2 - Tuesday</v>
      </c>
      <c r="Y3728" s="27" t="str">
        <f aca="false">_xlfn.IFS(C3728&lt;18,"Child (0-17)",C3728&lt;40,"Young Adult (18-39)",C3728&lt;60,"Adult (40-59)",TRUE(),"Senior (60+)")</f>
        <v>Young Adult (18-39)</v>
      </c>
      <c r="Z3728" s="27" t="n">
        <f aca="false">ROUND(G3728-E3728,0)</f>
        <v>3</v>
      </c>
      <c r="AA3728" s="27" t="n">
        <f aca="false">L3728+M3728</f>
        <v>86</v>
      </c>
      <c r="AB3728" s="27" t="n">
        <f aca="false">IFERROR(ROUND(Q3728/AA3728,2),0)</f>
        <v>39.22</v>
      </c>
      <c r="AC3728" s="27" t="str">
        <f aca="false">IF(AND(K3728="Critical",N3728="No"),"URGENT - No Bed","Normal")</f>
        <v>Normal</v>
      </c>
      <c r="AD3728" s="33" t="n">
        <f aca="false">INDEX(Lookup_Tables!$B$3:$B$12,MATCH(H3728,Lookup_Tables!$A$3:$A$12,0))</f>
        <v>4600000</v>
      </c>
      <c r="AE3728" s="27" t="str">
        <f aca="false">INDEX(Lookup_Tables!$C$3:$C$12,MATCH(H3728,Lookup_Tables!$A$3:$A$12,0))</f>
        <v>Dr. Farhan Khan</v>
      </c>
      <c r="AF3728" s="27" t="str">
        <f aca="false">IFERROR(INDEX(Lookup_Tables!$F$16:$F$45,MATCH(I3728,Lookup_Tables!$E$16:$E$45,0)),"N/A")</f>
        <v>EMP208</v>
      </c>
      <c r="AG3728" s="27" t="n">
        <f aca="false">_xlfn.IFS(R3728="Recovered",4,R3728="Referred",3,R3728="Admitted",2,R3728="Deceased",1,TRUE(),0)</f>
        <v>4</v>
      </c>
      <c r="AH3728" s="27" t="str">
        <f aca="false">IF(T3728&gt;=4,"Satisfied",IF(T3728&gt;=3,"Neutral","Needs Improvement"))</f>
        <v>Satisfied</v>
      </c>
    </row>
    <row r="3729" customFormat="false" ht="15" hidden="false" customHeight="false" outlineLevel="0" collapsed="false">
      <c r="A3729" s="30" t="s">
        <v>3010</v>
      </c>
      <c r="B3729" s="30" t="s">
        <v>1191</v>
      </c>
      <c r="C3729" s="30" t="n">
        <v>20</v>
      </c>
      <c r="D3729" s="30" t="s">
        <v>181</v>
      </c>
      <c r="E3729" s="31" t="n">
        <v>45567</v>
      </c>
      <c r="F3729" s="30" t="s">
        <v>465</v>
      </c>
      <c r="G3729" s="31" t="n">
        <v>45568</v>
      </c>
      <c r="H3729" s="30" t="s">
        <v>161</v>
      </c>
      <c r="I3729" s="30" t="s">
        <v>320</v>
      </c>
      <c r="J3729" s="30" t="s">
        <v>258</v>
      </c>
      <c r="K3729" s="30" t="s">
        <v>126</v>
      </c>
      <c r="L3729" s="30" t="n">
        <v>22</v>
      </c>
      <c r="M3729" s="30" t="n">
        <v>104</v>
      </c>
      <c r="N3729" s="30" t="s">
        <v>186</v>
      </c>
      <c r="O3729" s="30" t="s">
        <v>171</v>
      </c>
      <c r="P3729" s="30" t="s">
        <v>129</v>
      </c>
      <c r="Q3729" s="32" t="n">
        <v>7645.41</v>
      </c>
      <c r="R3729" s="30" t="s">
        <v>130</v>
      </c>
      <c r="S3729" s="30" t="s">
        <v>157</v>
      </c>
      <c r="T3729" s="30" t="n">
        <v>3</v>
      </c>
      <c r="U3729" s="30" t="n">
        <f aca="false">YEAR(E3729)</f>
        <v>2024</v>
      </c>
      <c r="V3729" s="30" t="str">
        <f aca="false">TEXT(E3729,"MMM-YYYY")</f>
        <v>Oct-2024</v>
      </c>
      <c r="W3729" s="30" t="n">
        <f aca="false">MONTH(E3729)</f>
        <v>10</v>
      </c>
      <c r="X3729" s="30" t="str">
        <f aca="false">TEXT(WEEKDAY(E3729,2),"0")&amp;" - "&amp;TEXT(E3729,"dddd")</f>
        <v>3 - Wednesday</v>
      </c>
      <c r="Y3729" s="30" t="str">
        <f aca="false">_xlfn.IFS(C3729&lt;18,"Child (0-17)",C3729&lt;40,"Young Adult (18-39)",C3729&lt;60,"Adult (40-59)",TRUE(),"Senior (60+)")</f>
        <v>Young Adult (18-39)</v>
      </c>
      <c r="Z3729" s="30" t="n">
        <f aca="false">ROUND(G3729-E3729,0)</f>
        <v>1</v>
      </c>
      <c r="AA3729" s="30" t="n">
        <f aca="false">L3729+M3729</f>
        <v>126</v>
      </c>
      <c r="AB3729" s="30" t="n">
        <f aca="false">IFERROR(ROUND(Q3729/AA3729,2),0)</f>
        <v>60.68</v>
      </c>
      <c r="AC3729" s="30" t="str">
        <f aca="false">IF(AND(K3729="Critical",N3729="No"),"URGENT - No Bed","Normal")</f>
        <v>Normal</v>
      </c>
      <c r="AD3729" s="34" t="n">
        <f aca="false">INDEX(Lookup_Tables!$B$3:$B$12,MATCH(H3729,Lookup_Tables!$A$3:$A$12,0))</f>
        <v>3600000</v>
      </c>
      <c r="AE3729" s="30" t="str">
        <f aca="false">INDEX(Lookup_Tables!$C$3:$C$12,MATCH(H3729,Lookup_Tables!$A$3:$A$12,0))</f>
        <v>Dr. Sameer Joshi</v>
      </c>
      <c r="AF3729" s="30" t="str">
        <f aca="false">IFERROR(INDEX(Lookup_Tables!$F$16:$F$45,MATCH(I3729,Lookup_Tables!$E$16:$E$45,0)),"N/A")</f>
        <v>EMP223</v>
      </c>
      <c r="AG3729" s="30" t="n">
        <f aca="false">_xlfn.IFS(R3729="Recovered",4,R3729="Referred",3,R3729="Admitted",2,R3729="Deceased",1,TRUE(),0)</f>
        <v>4</v>
      </c>
      <c r="AH3729" s="30" t="str">
        <f aca="false">IF(T3729&gt;=4,"Satisfied",IF(T3729&gt;=3,"Neutral","Needs Improvement"))</f>
        <v>Neutral</v>
      </c>
    </row>
    <row r="3730" customFormat="false" ht="15" hidden="false" customHeight="false" outlineLevel="0" collapsed="false">
      <c r="A3730" s="27" t="s">
        <v>5999</v>
      </c>
      <c r="B3730" s="27" t="s">
        <v>6000</v>
      </c>
      <c r="C3730" s="27" t="n">
        <v>23</v>
      </c>
      <c r="D3730" s="27" t="s">
        <v>121</v>
      </c>
      <c r="E3730" s="28" t="n">
        <v>45319</v>
      </c>
      <c r="F3730" s="27" t="s">
        <v>840</v>
      </c>
      <c r="G3730" s="28" t="n">
        <v>45322</v>
      </c>
      <c r="H3730" s="27" t="s">
        <v>236</v>
      </c>
      <c r="I3730" s="27" t="s">
        <v>323</v>
      </c>
      <c r="J3730" s="27" t="s">
        <v>238</v>
      </c>
      <c r="K3730" s="27" t="s">
        <v>126</v>
      </c>
      <c r="L3730" s="27" t="n">
        <v>10</v>
      </c>
      <c r="M3730" s="27" t="n">
        <v>53</v>
      </c>
      <c r="N3730" s="27" t="s">
        <v>186</v>
      </c>
      <c r="O3730" s="27" t="s">
        <v>128</v>
      </c>
      <c r="P3730" s="27" t="s">
        <v>187</v>
      </c>
      <c r="Q3730" s="29" t="n">
        <v>6608.94</v>
      </c>
      <c r="R3730" s="27" t="s">
        <v>172</v>
      </c>
      <c r="S3730" s="27" t="s">
        <v>164</v>
      </c>
      <c r="T3730" s="27" t="n">
        <v>4</v>
      </c>
      <c r="U3730" s="27" t="n">
        <f aca="false">YEAR(E3730)</f>
        <v>2024</v>
      </c>
      <c r="V3730" s="27" t="str">
        <f aca="false">TEXT(E3730,"MMM-YYYY")</f>
        <v>Jan-2024</v>
      </c>
      <c r="W3730" s="27" t="n">
        <f aca="false">MONTH(E3730)</f>
        <v>1</v>
      </c>
      <c r="X3730" s="27" t="str">
        <f aca="false">TEXT(WEEKDAY(E3730,2),"0")&amp;" - "&amp;TEXT(E3730,"dddd")</f>
        <v>7 - Sunday</v>
      </c>
      <c r="Y3730" s="27" t="str">
        <f aca="false">_xlfn.IFS(C3730&lt;18,"Child (0-17)",C3730&lt;40,"Young Adult (18-39)",C3730&lt;60,"Adult (40-59)",TRUE(),"Senior (60+)")</f>
        <v>Young Adult (18-39)</v>
      </c>
      <c r="Z3730" s="27" t="n">
        <f aca="false">ROUND(G3730-E3730,0)</f>
        <v>3</v>
      </c>
      <c r="AA3730" s="27" t="n">
        <f aca="false">L3730+M3730</f>
        <v>63</v>
      </c>
      <c r="AB3730" s="27" t="n">
        <f aca="false">IFERROR(ROUND(Q3730/AA3730,2),0)</f>
        <v>104.9</v>
      </c>
      <c r="AC3730" s="27" t="str">
        <f aca="false">IF(AND(K3730="Critical",N3730="No"),"URGENT - No Bed","Normal")</f>
        <v>Normal</v>
      </c>
      <c r="AD3730" s="33" t="n">
        <f aca="false">INDEX(Lookup_Tables!$B$3:$B$12,MATCH(H3730,Lookup_Tables!$A$3:$A$12,0))</f>
        <v>3900000</v>
      </c>
      <c r="AE3730" s="27" t="str">
        <f aca="false">INDEX(Lookup_Tables!$C$3:$C$12,MATCH(H3730,Lookup_Tables!$A$3:$A$12,0))</f>
        <v>Dr. Rina Mehta</v>
      </c>
      <c r="AF3730" s="27" t="str">
        <f aca="false">IFERROR(INDEX(Lookup_Tables!$F$16:$F$45,MATCH(I3730,Lookup_Tables!$E$16:$E$45,0)),"N/A")</f>
        <v>EMP216</v>
      </c>
      <c r="AG3730" s="27" t="n">
        <f aca="false">_xlfn.IFS(R3730="Recovered",4,R3730="Referred",3,R3730="Admitted",2,R3730="Deceased",1,TRUE(),0)</f>
        <v>2</v>
      </c>
      <c r="AH3730" s="27" t="str">
        <f aca="false">IF(T3730&gt;=4,"Satisfied",IF(T3730&gt;=3,"Neutral","Needs Improvement"))</f>
        <v>Satisfied</v>
      </c>
    </row>
    <row r="3731" customFormat="false" ht="15" hidden="false" customHeight="false" outlineLevel="0" collapsed="false">
      <c r="A3731" s="30" t="s">
        <v>2860</v>
      </c>
      <c r="B3731" s="30" t="s">
        <v>2861</v>
      </c>
      <c r="C3731" s="30" t="n">
        <v>29</v>
      </c>
      <c r="D3731" s="30" t="s">
        <v>181</v>
      </c>
      <c r="E3731" s="31" t="n">
        <v>45501</v>
      </c>
      <c r="F3731" s="30" t="s">
        <v>494</v>
      </c>
      <c r="G3731" s="31" t="n">
        <v>45501</v>
      </c>
      <c r="H3731" s="30" t="s">
        <v>242</v>
      </c>
      <c r="I3731" s="30" t="s">
        <v>466</v>
      </c>
      <c r="J3731" s="30" t="s">
        <v>422</v>
      </c>
      <c r="K3731" s="30" t="s">
        <v>138</v>
      </c>
      <c r="L3731" s="30" t="n">
        <v>71</v>
      </c>
      <c r="M3731" s="30" t="n">
        <v>34</v>
      </c>
      <c r="N3731" s="30" t="s">
        <v>127</v>
      </c>
      <c r="O3731" s="30" t="s">
        <v>171</v>
      </c>
      <c r="P3731" s="30" t="s">
        <v>129</v>
      </c>
      <c r="Q3731" s="32" t="n">
        <v>2277.61</v>
      </c>
      <c r="R3731" s="30" t="s">
        <v>130</v>
      </c>
      <c r="S3731" s="30" t="s">
        <v>157</v>
      </c>
      <c r="T3731" s="30" t="n">
        <v>3</v>
      </c>
      <c r="U3731" s="30" t="n">
        <f aca="false">YEAR(E3731)</f>
        <v>2024</v>
      </c>
      <c r="V3731" s="30" t="str">
        <f aca="false">TEXT(E3731,"MMM-YYYY")</f>
        <v>Jul-2024</v>
      </c>
      <c r="W3731" s="30" t="n">
        <f aca="false">MONTH(E3731)</f>
        <v>7</v>
      </c>
      <c r="X3731" s="30" t="str">
        <f aca="false">TEXT(WEEKDAY(E3731,2),"0")&amp;" - "&amp;TEXT(E3731,"dddd")</f>
        <v>7 - Sunday</v>
      </c>
      <c r="Y3731" s="30" t="str">
        <f aca="false">_xlfn.IFS(C3731&lt;18,"Child (0-17)",C3731&lt;40,"Young Adult (18-39)",C3731&lt;60,"Adult (40-59)",TRUE(),"Senior (60+)")</f>
        <v>Young Adult (18-39)</v>
      </c>
      <c r="Z3731" s="30" t="n">
        <f aca="false">ROUND(G3731-E3731,0)</f>
        <v>0</v>
      </c>
      <c r="AA3731" s="30" t="n">
        <f aca="false">L3731+M3731</f>
        <v>105</v>
      </c>
      <c r="AB3731" s="30" t="n">
        <f aca="false">IFERROR(ROUND(Q3731/AA3731,2),0)</f>
        <v>21.69</v>
      </c>
      <c r="AC3731" s="30" t="str">
        <f aca="false">IF(AND(K3731="Critical",N3731="No"),"URGENT - No Bed","Normal")</f>
        <v>Normal</v>
      </c>
      <c r="AD3731" s="34" t="n">
        <f aca="false">INDEX(Lookup_Tables!$B$3:$B$12,MATCH(H3731,Lookup_Tables!$A$3:$A$12,0))</f>
        <v>3000000</v>
      </c>
      <c r="AE3731" s="30" t="str">
        <f aca="false">INDEX(Lookup_Tables!$C$3:$C$12,MATCH(H3731,Lookup_Tables!$A$3:$A$12,0))</f>
        <v>Dr. Pooja Iyer</v>
      </c>
      <c r="AF3731" s="30" t="str">
        <f aca="false">IFERROR(INDEX(Lookup_Tables!$F$16:$F$45,MATCH(I3731,Lookup_Tables!$E$16:$E$45,0)),"N/A")</f>
        <v>EMP212</v>
      </c>
      <c r="AG3731" s="30" t="n">
        <f aca="false">_xlfn.IFS(R3731="Recovered",4,R3731="Referred",3,R3731="Admitted",2,R3731="Deceased",1,TRUE(),0)</f>
        <v>4</v>
      </c>
      <c r="AH3731" s="30" t="str">
        <f aca="false">IF(T3731&gt;=4,"Satisfied",IF(T3731&gt;=3,"Neutral","Needs Improvement"))</f>
        <v>Neutral</v>
      </c>
    </row>
    <row r="3732" customFormat="false" ht="15" hidden="false" customHeight="false" outlineLevel="0" collapsed="false">
      <c r="A3732" s="27" t="s">
        <v>3383</v>
      </c>
      <c r="B3732" s="27" t="s">
        <v>2495</v>
      </c>
      <c r="C3732" s="27" t="n">
        <v>29</v>
      </c>
      <c r="D3732" s="27" t="s">
        <v>181</v>
      </c>
      <c r="E3732" s="28" t="n">
        <v>45301</v>
      </c>
      <c r="F3732" s="27" t="s">
        <v>347</v>
      </c>
      <c r="G3732" s="28" t="n">
        <v>45302</v>
      </c>
      <c r="H3732" s="27" t="s">
        <v>242</v>
      </c>
      <c r="I3732" s="27" t="s">
        <v>466</v>
      </c>
      <c r="J3732" s="27" t="s">
        <v>316</v>
      </c>
      <c r="K3732" s="27" t="s">
        <v>138</v>
      </c>
      <c r="L3732" s="27" t="n">
        <v>36</v>
      </c>
      <c r="M3732" s="27" t="n">
        <v>23</v>
      </c>
      <c r="N3732" s="27" t="s">
        <v>127</v>
      </c>
      <c r="O3732" s="27" t="s">
        <v>128</v>
      </c>
      <c r="P3732" s="27" t="s">
        <v>150</v>
      </c>
      <c r="Q3732" s="29" t="n">
        <v>2139.08</v>
      </c>
      <c r="R3732" s="27" t="s">
        <v>268</v>
      </c>
      <c r="S3732" s="27" t="s">
        <v>131</v>
      </c>
      <c r="T3732" s="27" t="n">
        <v>3</v>
      </c>
      <c r="U3732" s="27" t="n">
        <f aca="false">YEAR(E3732)</f>
        <v>2024</v>
      </c>
      <c r="V3732" s="27" t="str">
        <f aca="false">TEXT(E3732,"MMM-YYYY")</f>
        <v>Jan-2024</v>
      </c>
      <c r="W3732" s="27" t="n">
        <f aca="false">MONTH(E3732)</f>
        <v>1</v>
      </c>
      <c r="X3732" s="27" t="str">
        <f aca="false">TEXT(WEEKDAY(E3732,2),"0")&amp;" - "&amp;TEXT(E3732,"dddd")</f>
        <v>3 - Wednesday</v>
      </c>
      <c r="Y3732" s="27" t="str">
        <f aca="false">_xlfn.IFS(C3732&lt;18,"Child (0-17)",C3732&lt;40,"Young Adult (18-39)",C3732&lt;60,"Adult (40-59)",TRUE(),"Senior (60+)")</f>
        <v>Young Adult (18-39)</v>
      </c>
      <c r="Z3732" s="27" t="n">
        <f aca="false">ROUND(G3732-E3732,0)</f>
        <v>1</v>
      </c>
      <c r="AA3732" s="27" t="n">
        <f aca="false">L3732+M3732</f>
        <v>59</v>
      </c>
      <c r="AB3732" s="27" t="n">
        <f aca="false">IFERROR(ROUND(Q3732/AA3732,2),0)</f>
        <v>36.26</v>
      </c>
      <c r="AC3732" s="27" t="str">
        <f aca="false">IF(AND(K3732="Critical",N3732="No"),"URGENT - No Bed","Normal")</f>
        <v>Normal</v>
      </c>
      <c r="AD3732" s="33" t="n">
        <f aca="false">INDEX(Lookup_Tables!$B$3:$B$12,MATCH(H3732,Lookup_Tables!$A$3:$A$12,0))</f>
        <v>3000000</v>
      </c>
      <c r="AE3732" s="27" t="str">
        <f aca="false">INDEX(Lookup_Tables!$C$3:$C$12,MATCH(H3732,Lookup_Tables!$A$3:$A$12,0))</f>
        <v>Dr. Pooja Iyer</v>
      </c>
      <c r="AF3732" s="27" t="str">
        <f aca="false">IFERROR(INDEX(Lookup_Tables!$F$16:$F$45,MATCH(I3732,Lookup_Tables!$E$16:$E$45,0)),"N/A")</f>
        <v>EMP212</v>
      </c>
      <c r="AG3732" s="27" t="n">
        <f aca="false">_xlfn.IFS(R3732="Recovered",4,R3732="Referred",3,R3732="Admitted",2,R3732="Deceased",1,TRUE(),0)</f>
        <v>3</v>
      </c>
      <c r="AH3732" s="27" t="str">
        <f aca="false">IF(T3732&gt;=4,"Satisfied",IF(T3732&gt;=3,"Neutral","Needs Improvement"))</f>
        <v>Neutral</v>
      </c>
    </row>
    <row r="3733" customFormat="false" ht="15" hidden="false" customHeight="false" outlineLevel="0" collapsed="false">
      <c r="A3733" s="30" t="s">
        <v>7090</v>
      </c>
      <c r="B3733" s="30" t="s">
        <v>1783</v>
      </c>
      <c r="C3733" s="30" t="n">
        <v>18</v>
      </c>
      <c r="D3733" s="30" t="s">
        <v>121</v>
      </c>
      <c r="E3733" s="31" t="n">
        <v>45563</v>
      </c>
      <c r="F3733" s="30" t="s">
        <v>1135</v>
      </c>
      <c r="G3733" s="31" t="n">
        <v>45564</v>
      </c>
      <c r="H3733" s="30" t="s">
        <v>206</v>
      </c>
      <c r="I3733" s="30" t="s">
        <v>232</v>
      </c>
      <c r="J3733" s="30" t="s">
        <v>208</v>
      </c>
      <c r="K3733" s="30" t="s">
        <v>138</v>
      </c>
      <c r="L3733" s="30" t="n">
        <v>82</v>
      </c>
      <c r="M3733" s="30" t="n">
        <v>20</v>
      </c>
      <c r="N3733" s="30" t="s">
        <v>127</v>
      </c>
      <c r="O3733" s="30" t="s">
        <v>171</v>
      </c>
      <c r="P3733" s="30" t="s">
        <v>129</v>
      </c>
      <c r="Q3733" s="32" t="n">
        <v>2414.89</v>
      </c>
      <c r="R3733" s="30" t="s">
        <v>130</v>
      </c>
      <c r="S3733" s="30" t="s">
        <v>335</v>
      </c>
      <c r="T3733" s="30" t="n">
        <v>3</v>
      </c>
      <c r="U3733" s="30" t="n">
        <f aca="false">YEAR(E3733)</f>
        <v>2024</v>
      </c>
      <c r="V3733" s="30" t="str">
        <f aca="false">TEXT(E3733,"MMM-YYYY")</f>
        <v>Sep-2024</v>
      </c>
      <c r="W3733" s="30" t="n">
        <f aca="false">MONTH(E3733)</f>
        <v>9</v>
      </c>
      <c r="X3733" s="30" t="str">
        <f aca="false">TEXT(WEEKDAY(E3733,2),"0")&amp;" - "&amp;TEXT(E3733,"dddd")</f>
        <v>6 - Saturday</v>
      </c>
      <c r="Y3733" s="30" t="str">
        <f aca="false">_xlfn.IFS(C3733&lt;18,"Child (0-17)",C3733&lt;40,"Young Adult (18-39)",C3733&lt;60,"Adult (40-59)",TRUE(),"Senior (60+)")</f>
        <v>Young Adult (18-39)</v>
      </c>
      <c r="Z3733" s="30" t="n">
        <f aca="false">ROUND(G3733-E3733,0)</f>
        <v>1</v>
      </c>
      <c r="AA3733" s="30" t="n">
        <f aca="false">L3733+M3733</f>
        <v>102</v>
      </c>
      <c r="AB3733" s="30" t="n">
        <f aca="false">IFERROR(ROUND(Q3733/AA3733,2),0)</f>
        <v>23.68</v>
      </c>
      <c r="AC3733" s="30" t="str">
        <f aca="false">IF(AND(K3733="Critical",N3733="No"),"URGENT - No Bed","Normal")</f>
        <v>Normal</v>
      </c>
      <c r="AD3733" s="34" t="n">
        <f aca="false">INDEX(Lookup_Tables!$B$3:$B$12,MATCH(H3733,Lookup_Tables!$A$3:$A$12,0))</f>
        <v>2800000</v>
      </c>
      <c r="AE3733" s="30" t="str">
        <f aca="false">INDEX(Lookup_Tables!$C$3:$C$12,MATCH(H3733,Lookup_Tables!$A$3:$A$12,0))</f>
        <v>Dr. Suresh Nair</v>
      </c>
      <c r="AF3733" s="30" t="str">
        <f aca="false">IFERROR(INDEX(Lookup_Tables!$F$16:$F$45,MATCH(I3733,Lookup_Tables!$E$16:$E$45,0)),"N/A")</f>
        <v>EMP210</v>
      </c>
      <c r="AG3733" s="30" t="n">
        <f aca="false">_xlfn.IFS(R3733="Recovered",4,R3733="Referred",3,R3733="Admitted",2,R3733="Deceased",1,TRUE(),0)</f>
        <v>4</v>
      </c>
      <c r="AH3733" s="30" t="str">
        <f aca="false">IF(T3733&gt;=4,"Satisfied",IF(T3733&gt;=3,"Neutral","Needs Improvement"))</f>
        <v>Neutral</v>
      </c>
    </row>
    <row r="3734" customFormat="false" ht="15" hidden="false" customHeight="false" outlineLevel="0" collapsed="false">
      <c r="A3734" s="27" t="s">
        <v>7130</v>
      </c>
      <c r="B3734" s="27" t="s">
        <v>4994</v>
      </c>
      <c r="C3734" s="27" t="n">
        <v>84</v>
      </c>
      <c r="D3734" s="27" t="s">
        <v>181</v>
      </c>
      <c r="E3734" s="28" t="n">
        <v>45576</v>
      </c>
      <c r="F3734" s="27" t="s">
        <v>211</v>
      </c>
      <c r="G3734" s="28" t="n">
        <v>45576</v>
      </c>
      <c r="H3734" s="27" t="s">
        <v>217</v>
      </c>
      <c r="I3734" s="27" t="s">
        <v>392</v>
      </c>
      <c r="J3734" s="27" t="s">
        <v>218</v>
      </c>
      <c r="K3734" s="27" t="s">
        <v>156</v>
      </c>
      <c r="L3734" s="27" t="n">
        <v>39</v>
      </c>
      <c r="M3734" s="27" t="n">
        <v>39</v>
      </c>
      <c r="N3734" s="27" t="s">
        <v>186</v>
      </c>
      <c r="O3734" s="27" t="s">
        <v>139</v>
      </c>
      <c r="P3734" s="27" t="s">
        <v>150</v>
      </c>
      <c r="Q3734" s="29" t="n">
        <v>4047.99</v>
      </c>
      <c r="R3734" s="27" t="s">
        <v>130</v>
      </c>
      <c r="S3734" s="27" t="s">
        <v>197</v>
      </c>
      <c r="T3734" s="27" t="n">
        <v>3</v>
      </c>
      <c r="U3734" s="27" t="n">
        <f aca="false">YEAR(E3734)</f>
        <v>2024</v>
      </c>
      <c r="V3734" s="27" t="str">
        <f aca="false">TEXT(E3734,"MMM-YYYY")</f>
        <v>Oct-2024</v>
      </c>
      <c r="W3734" s="27" t="n">
        <f aca="false">MONTH(E3734)</f>
        <v>10</v>
      </c>
      <c r="X3734" s="27" t="str">
        <f aca="false">TEXT(WEEKDAY(E3734,2),"0")&amp;" - "&amp;TEXT(E3734,"dddd")</f>
        <v>5 - Friday</v>
      </c>
      <c r="Y3734" s="27" t="str">
        <f aca="false">_xlfn.IFS(C3734&lt;18,"Child (0-17)",C3734&lt;40,"Young Adult (18-39)",C3734&lt;60,"Adult (40-59)",TRUE(),"Senior (60+)")</f>
        <v>Senior (60+)</v>
      </c>
      <c r="Z3734" s="27" t="n">
        <f aca="false">ROUND(G3734-E3734,0)</f>
        <v>0</v>
      </c>
      <c r="AA3734" s="27" t="n">
        <f aca="false">L3734+M3734</f>
        <v>78</v>
      </c>
      <c r="AB3734" s="27" t="n">
        <f aca="false">IFERROR(ROUND(Q3734/AA3734,2),0)</f>
        <v>51.9</v>
      </c>
      <c r="AC3734" s="27" t="str">
        <f aca="false">IF(AND(K3734="Critical",N3734="No"),"URGENT - No Bed","Normal")</f>
        <v>Normal</v>
      </c>
      <c r="AD3734" s="33" t="n">
        <f aca="false">INDEX(Lookup_Tables!$B$3:$B$12,MATCH(H3734,Lookup_Tables!$A$3:$A$12,0))</f>
        <v>4200000</v>
      </c>
      <c r="AE3734" s="27" t="str">
        <f aca="false">INDEX(Lookup_Tables!$C$3:$C$12,MATCH(H3734,Lookup_Tables!$A$3:$A$12,0))</f>
        <v>Dr. Anil Kapoor</v>
      </c>
      <c r="AF3734" s="27" t="str">
        <f aca="false">IFERROR(INDEX(Lookup_Tables!$F$16:$F$45,MATCH(I3734,Lookup_Tables!$E$16:$E$45,0)),"N/A")</f>
        <v>EMP202</v>
      </c>
      <c r="AG3734" s="27" t="n">
        <f aca="false">_xlfn.IFS(R3734="Recovered",4,R3734="Referred",3,R3734="Admitted",2,R3734="Deceased",1,TRUE(),0)</f>
        <v>4</v>
      </c>
      <c r="AH3734" s="27" t="str">
        <f aca="false">IF(T3734&gt;=4,"Satisfied",IF(T3734&gt;=3,"Neutral","Needs Improvement"))</f>
        <v>Neutral</v>
      </c>
    </row>
    <row r="3735" customFormat="false" ht="15" hidden="false" customHeight="false" outlineLevel="0" collapsed="false">
      <c r="A3735" s="30" t="s">
        <v>6538</v>
      </c>
      <c r="B3735" s="30" t="s">
        <v>2281</v>
      </c>
      <c r="C3735" s="30" t="n">
        <v>35</v>
      </c>
      <c r="D3735" s="30" t="s">
        <v>121</v>
      </c>
      <c r="E3735" s="31" t="n">
        <v>45640</v>
      </c>
      <c r="F3735" s="30" t="s">
        <v>475</v>
      </c>
      <c r="G3735" s="31" t="n">
        <v>45640</v>
      </c>
      <c r="H3735" s="30" t="s">
        <v>206</v>
      </c>
      <c r="I3735" s="30" t="s">
        <v>300</v>
      </c>
      <c r="J3735" s="30" t="s">
        <v>469</v>
      </c>
      <c r="K3735" s="30" t="s">
        <v>156</v>
      </c>
      <c r="L3735" s="30" t="n">
        <v>75</v>
      </c>
      <c r="M3735" s="30" t="n">
        <v>35</v>
      </c>
      <c r="N3735" s="30" t="s">
        <v>186</v>
      </c>
      <c r="O3735" s="30" t="s">
        <v>128</v>
      </c>
      <c r="P3735" s="30" t="s">
        <v>187</v>
      </c>
      <c r="Q3735" s="32" t="n">
        <v>4251.91</v>
      </c>
      <c r="R3735" s="30" t="s">
        <v>268</v>
      </c>
      <c r="S3735" s="30" t="s">
        <v>141</v>
      </c>
      <c r="T3735" s="30" t="n">
        <v>3</v>
      </c>
      <c r="U3735" s="30" t="n">
        <f aca="false">YEAR(E3735)</f>
        <v>2024</v>
      </c>
      <c r="V3735" s="30" t="str">
        <f aca="false">TEXT(E3735,"MMM-YYYY")</f>
        <v>Dec-2024</v>
      </c>
      <c r="W3735" s="30" t="n">
        <f aca="false">MONTH(E3735)</f>
        <v>12</v>
      </c>
      <c r="X3735" s="30" t="str">
        <f aca="false">TEXT(WEEKDAY(E3735,2),"0")&amp;" - "&amp;TEXT(E3735,"dddd")</f>
        <v>6 - Saturday</v>
      </c>
      <c r="Y3735" s="30" t="str">
        <f aca="false">_xlfn.IFS(C3735&lt;18,"Child (0-17)",C3735&lt;40,"Young Adult (18-39)",C3735&lt;60,"Adult (40-59)",TRUE(),"Senior (60+)")</f>
        <v>Young Adult (18-39)</v>
      </c>
      <c r="Z3735" s="30" t="n">
        <f aca="false">ROUND(G3735-E3735,0)</f>
        <v>0</v>
      </c>
      <c r="AA3735" s="30" t="n">
        <f aca="false">L3735+M3735</f>
        <v>110</v>
      </c>
      <c r="AB3735" s="30" t="n">
        <f aca="false">IFERROR(ROUND(Q3735/AA3735,2),0)</f>
        <v>38.65</v>
      </c>
      <c r="AC3735" s="30" t="str">
        <f aca="false">IF(AND(K3735="Critical",N3735="No"),"URGENT - No Bed","Normal")</f>
        <v>Normal</v>
      </c>
      <c r="AD3735" s="34" t="n">
        <f aca="false">INDEX(Lookup_Tables!$B$3:$B$12,MATCH(H3735,Lookup_Tables!$A$3:$A$12,0))</f>
        <v>2800000</v>
      </c>
      <c r="AE3735" s="30" t="str">
        <f aca="false">INDEX(Lookup_Tables!$C$3:$C$12,MATCH(H3735,Lookup_Tables!$A$3:$A$12,0))</f>
        <v>Dr. Suresh Nair</v>
      </c>
      <c r="AF3735" s="30" t="str">
        <f aca="false">IFERROR(INDEX(Lookup_Tables!$F$16:$F$45,MATCH(I3735,Lookup_Tables!$E$16:$E$45,0)),"N/A")</f>
        <v>EMP211</v>
      </c>
      <c r="AG3735" s="30" t="n">
        <f aca="false">_xlfn.IFS(R3735="Recovered",4,R3735="Referred",3,R3735="Admitted",2,R3735="Deceased",1,TRUE(),0)</f>
        <v>3</v>
      </c>
      <c r="AH3735" s="30" t="str">
        <f aca="false">IF(T3735&gt;=4,"Satisfied",IF(T3735&gt;=3,"Neutral","Needs Improvement"))</f>
        <v>Neutral</v>
      </c>
    </row>
    <row r="3736" customFormat="false" ht="15" hidden="false" customHeight="false" outlineLevel="0" collapsed="false">
      <c r="A3736" s="27" t="s">
        <v>3598</v>
      </c>
      <c r="B3736" s="27" t="s">
        <v>871</v>
      </c>
      <c r="C3736" s="27" t="n">
        <v>33</v>
      </c>
      <c r="D3736" s="27" t="s">
        <v>181</v>
      </c>
      <c r="E3736" s="28" t="n">
        <v>45595</v>
      </c>
      <c r="F3736" s="27" t="s">
        <v>590</v>
      </c>
      <c r="G3736" s="28" t="n">
        <v>45595</v>
      </c>
      <c r="H3736" s="27" t="s">
        <v>217</v>
      </c>
      <c r="I3736" s="27" t="s">
        <v>344</v>
      </c>
      <c r="J3736" s="27" t="s">
        <v>218</v>
      </c>
      <c r="K3736" s="27" t="s">
        <v>138</v>
      </c>
      <c r="L3736" s="27" t="n">
        <v>42</v>
      </c>
      <c r="M3736" s="27" t="n">
        <v>29</v>
      </c>
      <c r="N3736" s="27" t="s">
        <v>127</v>
      </c>
      <c r="O3736" s="27" t="s">
        <v>171</v>
      </c>
      <c r="P3736" s="27" t="s">
        <v>150</v>
      </c>
      <c r="Q3736" s="29" t="n">
        <v>1020.95</v>
      </c>
      <c r="R3736" s="27" t="s">
        <v>130</v>
      </c>
      <c r="S3736" s="27" t="s">
        <v>141</v>
      </c>
      <c r="T3736" s="27" t="n">
        <v>5</v>
      </c>
      <c r="U3736" s="27" t="n">
        <f aca="false">YEAR(E3736)</f>
        <v>2024</v>
      </c>
      <c r="V3736" s="27" t="str">
        <f aca="false">TEXT(E3736,"MMM-YYYY")</f>
        <v>Oct-2024</v>
      </c>
      <c r="W3736" s="27" t="n">
        <f aca="false">MONTH(E3736)</f>
        <v>10</v>
      </c>
      <c r="X3736" s="27" t="str">
        <f aca="false">TEXT(WEEKDAY(E3736,2),"0")&amp;" - "&amp;TEXT(E3736,"dddd")</f>
        <v>3 - Wednesday</v>
      </c>
      <c r="Y3736" s="27" t="str">
        <f aca="false">_xlfn.IFS(C3736&lt;18,"Child (0-17)",C3736&lt;40,"Young Adult (18-39)",C3736&lt;60,"Adult (40-59)",TRUE(),"Senior (60+)")</f>
        <v>Young Adult (18-39)</v>
      </c>
      <c r="Z3736" s="27" t="n">
        <f aca="false">ROUND(G3736-E3736,0)</f>
        <v>0</v>
      </c>
      <c r="AA3736" s="27" t="n">
        <f aca="false">L3736+M3736</f>
        <v>71</v>
      </c>
      <c r="AB3736" s="27" t="n">
        <f aca="false">IFERROR(ROUND(Q3736/AA3736,2),0)</f>
        <v>14.38</v>
      </c>
      <c r="AC3736" s="27" t="str">
        <f aca="false">IF(AND(K3736="Critical",N3736="No"),"URGENT - No Bed","Normal")</f>
        <v>Normal</v>
      </c>
      <c r="AD3736" s="33" t="n">
        <f aca="false">INDEX(Lookup_Tables!$B$3:$B$12,MATCH(H3736,Lookup_Tables!$A$3:$A$12,0))</f>
        <v>4200000</v>
      </c>
      <c r="AE3736" s="27" t="str">
        <f aca="false">INDEX(Lookup_Tables!$C$3:$C$12,MATCH(H3736,Lookup_Tables!$A$3:$A$12,0))</f>
        <v>Dr. Anil Kapoor</v>
      </c>
      <c r="AF3736" s="27" t="str">
        <f aca="false">IFERROR(INDEX(Lookup_Tables!$F$16:$F$45,MATCH(I3736,Lookup_Tables!$E$16:$E$45,0)),"N/A")</f>
        <v>EMP201</v>
      </c>
      <c r="AG3736" s="27" t="n">
        <f aca="false">_xlfn.IFS(R3736="Recovered",4,R3736="Referred",3,R3736="Admitted",2,R3736="Deceased",1,TRUE(),0)</f>
        <v>4</v>
      </c>
      <c r="AH3736" s="27" t="str">
        <f aca="false">IF(T3736&gt;=4,"Satisfied",IF(T3736&gt;=3,"Neutral","Needs Improvement"))</f>
        <v>Satisfied</v>
      </c>
    </row>
    <row r="3737" customFormat="false" ht="15" hidden="false" customHeight="false" outlineLevel="0" collapsed="false">
      <c r="A3737" s="30" t="s">
        <v>3120</v>
      </c>
      <c r="B3737" s="30" t="s">
        <v>2053</v>
      </c>
      <c r="C3737" s="30" t="n">
        <v>60</v>
      </c>
      <c r="D3737" s="30" t="s">
        <v>181</v>
      </c>
      <c r="E3737" s="31" t="n">
        <v>45634</v>
      </c>
      <c r="F3737" s="30" t="s">
        <v>1449</v>
      </c>
      <c r="G3737" s="31" t="n">
        <v>45637</v>
      </c>
      <c r="H3737" s="30" t="s">
        <v>161</v>
      </c>
      <c r="I3737" s="30" t="s">
        <v>538</v>
      </c>
      <c r="J3737" s="30" t="s">
        <v>258</v>
      </c>
      <c r="K3737" s="30" t="s">
        <v>126</v>
      </c>
      <c r="L3737" s="30" t="n">
        <v>11</v>
      </c>
      <c r="M3737" s="30" t="n">
        <v>98</v>
      </c>
      <c r="N3737" s="30" t="s">
        <v>186</v>
      </c>
      <c r="O3737" s="30" t="s">
        <v>128</v>
      </c>
      <c r="P3737" s="30" t="s">
        <v>187</v>
      </c>
      <c r="Q3737" s="32" t="n">
        <v>7530.34</v>
      </c>
      <c r="R3737" s="30" t="s">
        <v>130</v>
      </c>
      <c r="S3737" s="30" t="s">
        <v>197</v>
      </c>
      <c r="T3737" s="30" t="n">
        <v>4</v>
      </c>
      <c r="U3737" s="30" t="n">
        <f aca="false">YEAR(E3737)</f>
        <v>2024</v>
      </c>
      <c r="V3737" s="30" t="str">
        <f aca="false">TEXT(E3737,"MMM-YYYY")</f>
        <v>Dec-2024</v>
      </c>
      <c r="W3737" s="30" t="n">
        <f aca="false">MONTH(E3737)</f>
        <v>12</v>
      </c>
      <c r="X3737" s="30" t="str">
        <f aca="false">TEXT(WEEKDAY(E3737,2),"0")&amp;" - "&amp;TEXT(E3737,"dddd")</f>
        <v>7 - Sunday</v>
      </c>
      <c r="Y3737" s="30" t="str">
        <f aca="false">_xlfn.IFS(C3737&lt;18,"Child (0-17)",C3737&lt;40,"Young Adult (18-39)",C3737&lt;60,"Adult (40-59)",TRUE(),"Senior (60+)")</f>
        <v>Senior (60+)</v>
      </c>
      <c r="Z3737" s="30" t="n">
        <f aca="false">ROUND(G3737-E3737,0)</f>
        <v>3</v>
      </c>
      <c r="AA3737" s="30" t="n">
        <f aca="false">L3737+M3737</f>
        <v>109</v>
      </c>
      <c r="AB3737" s="30" t="n">
        <f aca="false">IFERROR(ROUND(Q3737/AA3737,2),0)</f>
        <v>69.09</v>
      </c>
      <c r="AC3737" s="30" t="str">
        <f aca="false">IF(AND(K3737="Critical",N3737="No"),"URGENT - No Bed","Normal")</f>
        <v>Normal</v>
      </c>
      <c r="AD3737" s="34" t="n">
        <f aca="false">INDEX(Lookup_Tables!$B$3:$B$12,MATCH(H3737,Lookup_Tables!$A$3:$A$12,0))</f>
        <v>3600000</v>
      </c>
      <c r="AE3737" s="30" t="str">
        <f aca="false">INDEX(Lookup_Tables!$C$3:$C$12,MATCH(H3737,Lookup_Tables!$A$3:$A$12,0))</f>
        <v>Dr. Sameer Joshi</v>
      </c>
      <c r="AF3737" s="30" t="str">
        <f aca="false">IFERROR(INDEX(Lookup_Tables!$F$16:$F$45,MATCH(I3737,Lookup_Tables!$E$16:$E$45,0)),"N/A")</f>
        <v>EMP221</v>
      </c>
      <c r="AG3737" s="30" t="n">
        <f aca="false">_xlfn.IFS(R3737="Recovered",4,R3737="Referred",3,R3737="Admitted",2,R3737="Deceased",1,TRUE(),0)</f>
        <v>4</v>
      </c>
      <c r="AH3737" s="30" t="str">
        <f aca="false">IF(T3737&gt;=4,"Satisfied",IF(T3737&gt;=3,"Neutral","Needs Improvement"))</f>
        <v>Satisfied</v>
      </c>
    </row>
    <row r="3738" customFormat="false" ht="15" hidden="false" customHeight="false" outlineLevel="0" collapsed="false">
      <c r="A3738" s="27" t="s">
        <v>4677</v>
      </c>
      <c r="B3738" s="27" t="s">
        <v>584</v>
      </c>
      <c r="C3738" s="27" t="n">
        <v>17</v>
      </c>
      <c r="D3738" s="27" t="s">
        <v>181</v>
      </c>
      <c r="E3738" s="28" t="n">
        <v>45352</v>
      </c>
      <c r="F3738" s="27" t="s">
        <v>398</v>
      </c>
      <c r="G3738" s="28" t="n">
        <v>45358</v>
      </c>
      <c r="H3738" s="27" t="s">
        <v>206</v>
      </c>
      <c r="I3738" s="27" t="s">
        <v>232</v>
      </c>
      <c r="J3738" s="27" t="s">
        <v>615</v>
      </c>
      <c r="K3738" s="27" t="s">
        <v>126</v>
      </c>
      <c r="L3738" s="27" t="n">
        <v>32</v>
      </c>
      <c r="M3738" s="27" t="n">
        <v>84</v>
      </c>
      <c r="N3738" s="27" t="s">
        <v>186</v>
      </c>
      <c r="O3738" s="27" t="s">
        <v>139</v>
      </c>
      <c r="P3738" s="27" t="s">
        <v>129</v>
      </c>
      <c r="Q3738" s="29" t="n">
        <v>6919</v>
      </c>
      <c r="R3738" s="27" t="s">
        <v>130</v>
      </c>
      <c r="S3738" s="27" t="s">
        <v>164</v>
      </c>
      <c r="T3738" s="27" t="n">
        <v>5</v>
      </c>
      <c r="U3738" s="27" t="n">
        <f aca="false">YEAR(E3738)</f>
        <v>2024</v>
      </c>
      <c r="V3738" s="27" t="str">
        <f aca="false">TEXT(E3738,"MMM-YYYY")</f>
        <v>Mar-2024</v>
      </c>
      <c r="W3738" s="27" t="n">
        <f aca="false">MONTH(E3738)</f>
        <v>3</v>
      </c>
      <c r="X3738" s="27" t="str">
        <f aca="false">TEXT(WEEKDAY(E3738,2),"0")&amp;" - "&amp;TEXT(E3738,"dddd")</f>
        <v>5 - Friday</v>
      </c>
      <c r="Y3738" s="27" t="str">
        <f aca="false">_xlfn.IFS(C3738&lt;18,"Child (0-17)",C3738&lt;40,"Young Adult (18-39)",C3738&lt;60,"Adult (40-59)",TRUE(),"Senior (60+)")</f>
        <v>Child (0-17)</v>
      </c>
      <c r="Z3738" s="27" t="n">
        <f aca="false">ROUND(G3738-E3738,0)</f>
        <v>6</v>
      </c>
      <c r="AA3738" s="27" t="n">
        <f aca="false">L3738+M3738</f>
        <v>116</v>
      </c>
      <c r="AB3738" s="27" t="n">
        <f aca="false">IFERROR(ROUND(Q3738/AA3738,2),0)</f>
        <v>59.65</v>
      </c>
      <c r="AC3738" s="27" t="str">
        <f aca="false">IF(AND(K3738="Critical",N3738="No"),"URGENT - No Bed","Normal")</f>
        <v>Normal</v>
      </c>
      <c r="AD3738" s="33" t="n">
        <f aca="false">INDEX(Lookup_Tables!$B$3:$B$12,MATCH(H3738,Lookup_Tables!$A$3:$A$12,0))</f>
        <v>2800000</v>
      </c>
      <c r="AE3738" s="27" t="str">
        <f aca="false">INDEX(Lookup_Tables!$C$3:$C$12,MATCH(H3738,Lookup_Tables!$A$3:$A$12,0))</f>
        <v>Dr. Suresh Nair</v>
      </c>
      <c r="AF3738" s="27" t="str">
        <f aca="false">IFERROR(INDEX(Lookup_Tables!$F$16:$F$45,MATCH(I3738,Lookup_Tables!$E$16:$E$45,0)),"N/A")</f>
        <v>EMP210</v>
      </c>
      <c r="AG3738" s="27" t="n">
        <f aca="false">_xlfn.IFS(R3738="Recovered",4,R3738="Referred",3,R3738="Admitted",2,R3738="Deceased",1,TRUE(),0)</f>
        <v>4</v>
      </c>
      <c r="AH3738" s="27" t="str">
        <f aca="false">IF(T3738&gt;=4,"Satisfied",IF(T3738&gt;=3,"Neutral","Needs Improvement"))</f>
        <v>Satisfied</v>
      </c>
    </row>
    <row r="3739" customFormat="false" ht="15" hidden="false" customHeight="false" outlineLevel="0" collapsed="false">
      <c r="A3739" s="30" t="s">
        <v>4825</v>
      </c>
      <c r="B3739" s="30" t="s">
        <v>457</v>
      </c>
      <c r="C3739" s="30" t="n">
        <v>40</v>
      </c>
      <c r="D3739" s="30" t="s">
        <v>121</v>
      </c>
      <c r="E3739" s="31" t="n">
        <v>45489</v>
      </c>
      <c r="F3739" s="30" t="s">
        <v>567</v>
      </c>
      <c r="G3739" s="31" t="n">
        <v>45498</v>
      </c>
      <c r="H3739" s="30" t="s">
        <v>135</v>
      </c>
      <c r="I3739" s="30" t="s">
        <v>251</v>
      </c>
      <c r="J3739" s="30" t="s">
        <v>137</v>
      </c>
      <c r="K3739" s="30" t="s">
        <v>202</v>
      </c>
      <c r="L3739" s="30" t="n">
        <v>19</v>
      </c>
      <c r="M3739" s="30" t="n">
        <v>182</v>
      </c>
      <c r="N3739" s="30" t="s">
        <v>186</v>
      </c>
      <c r="O3739" s="30" t="s">
        <v>139</v>
      </c>
      <c r="P3739" s="30" t="s">
        <v>150</v>
      </c>
      <c r="Q3739" s="32" t="n">
        <v>19019.27</v>
      </c>
      <c r="R3739" s="30" t="s">
        <v>172</v>
      </c>
      <c r="S3739" s="30" t="s">
        <v>141</v>
      </c>
      <c r="T3739" s="30" t="n">
        <v>5</v>
      </c>
      <c r="U3739" s="30" t="n">
        <f aca="false">YEAR(E3739)</f>
        <v>2024</v>
      </c>
      <c r="V3739" s="30" t="str">
        <f aca="false">TEXT(E3739,"MMM-YYYY")</f>
        <v>Jul-2024</v>
      </c>
      <c r="W3739" s="30" t="n">
        <f aca="false">MONTH(E3739)</f>
        <v>7</v>
      </c>
      <c r="X3739" s="30" t="str">
        <f aca="false">TEXT(WEEKDAY(E3739,2),"0")&amp;" - "&amp;TEXT(E3739,"dddd")</f>
        <v>2 - Tuesday</v>
      </c>
      <c r="Y3739" s="30" t="str">
        <f aca="false">_xlfn.IFS(C3739&lt;18,"Child (0-17)",C3739&lt;40,"Young Adult (18-39)",C3739&lt;60,"Adult (40-59)",TRUE(),"Senior (60+)")</f>
        <v>Adult (40-59)</v>
      </c>
      <c r="Z3739" s="30" t="n">
        <f aca="false">ROUND(G3739-E3739,0)</f>
        <v>9</v>
      </c>
      <c r="AA3739" s="30" t="n">
        <f aca="false">L3739+M3739</f>
        <v>201</v>
      </c>
      <c r="AB3739" s="30" t="n">
        <f aca="false">IFERROR(ROUND(Q3739/AA3739,2),0)</f>
        <v>94.62</v>
      </c>
      <c r="AC3739" s="30" t="str">
        <f aca="false">IF(AND(K3739="Critical",N3739="No"),"URGENT - No Bed","Normal")</f>
        <v>Normal</v>
      </c>
      <c r="AD3739" s="34" t="n">
        <f aca="false">INDEX(Lookup_Tables!$B$3:$B$12,MATCH(H3739,Lookup_Tables!$A$3:$A$12,0))</f>
        <v>4600000</v>
      </c>
      <c r="AE3739" s="30" t="str">
        <f aca="false">INDEX(Lookup_Tables!$C$3:$C$12,MATCH(H3739,Lookup_Tables!$A$3:$A$12,0))</f>
        <v>Dr. Farhan Khan</v>
      </c>
      <c r="AF3739" s="30" t="str">
        <f aca="false">IFERROR(INDEX(Lookup_Tables!$F$16:$F$45,MATCH(I3739,Lookup_Tables!$E$16:$E$45,0)),"N/A")</f>
        <v>EMP207</v>
      </c>
      <c r="AG3739" s="30" t="n">
        <f aca="false">_xlfn.IFS(R3739="Recovered",4,R3739="Referred",3,R3739="Admitted",2,R3739="Deceased",1,TRUE(),0)</f>
        <v>2</v>
      </c>
      <c r="AH3739" s="30" t="str">
        <f aca="false">IF(T3739&gt;=4,"Satisfied",IF(T3739&gt;=3,"Neutral","Needs Improvement"))</f>
        <v>Satisfied</v>
      </c>
    </row>
    <row r="3740" customFormat="false" ht="15" hidden="false" customHeight="false" outlineLevel="0" collapsed="false">
      <c r="A3740" s="27" t="s">
        <v>6991</v>
      </c>
      <c r="B3740" s="27" t="s">
        <v>1490</v>
      </c>
      <c r="C3740" s="27" t="n">
        <v>0</v>
      </c>
      <c r="D3740" s="27" t="s">
        <v>121</v>
      </c>
      <c r="E3740" s="28" t="n">
        <v>45545</v>
      </c>
      <c r="F3740" s="27" t="s">
        <v>1332</v>
      </c>
      <c r="G3740" s="28" t="n">
        <v>45550</v>
      </c>
      <c r="H3740" s="27" t="s">
        <v>123</v>
      </c>
      <c r="I3740" s="27" t="s">
        <v>304</v>
      </c>
      <c r="J3740" s="27" t="s">
        <v>418</v>
      </c>
      <c r="K3740" s="27" t="s">
        <v>126</v>
      </c>
      <c r="L3740" s="27" t="n">
        <v>19</v>
      </c>
      <c r="M3740" s="27" t="n">
        <v>83</v>
      </c>
      <c r="N3740" s="27" t="s">
        <v>186</v>
      </c>
      <c r="O3740" s="27" t="s">
        <v>128</v>
      </c>
      <c r="P3740" s="27" t="s">
        <v>150</v>
      </c>
      <c r="Q3740" s="29" t="n">
        <v>8564.08</v>
      </c>
      <c r="R3740" s="27" t="s">
        <v>130</v>
      </c>
      <c r="S3740" s="27" t="s">
        <v>223</v>
      </c>
      <c r="T3740" s="27" t="n">
        <v>4</v>
      </c>
      <c r="U3740" s="27" t="n">
        <f aca="false">YEAR(E3740)</f>
        <v>2024</v>
      </c>
      <c r="V3740" s="27" t="str">
        <f aca="false">TEXT(E3740,"MMM-YYYY")</f>
        <v>Sep-2024</v>
      </c>
      <c r="W3740" s="27" t="n">
        <f aca="false">MONTH(E3740)</f>
        <v>9</v>
      </c>
      <c r="X3740" s="27" t="str">
        <f aca="false">TEXT(WEEKDAY(E3740,2),"0")&amp;" - "&amp;TEXT(E3740,"dddd")</f>
        <v>2 - Tuesday</v>
      </c>
      <c r="Y3740" s="27" t="str">
        <f aca="false">_xlfn.IFS(C3740&lt;18,"Child (0-17)",C3740&lt;40,"Young Adult (18-39)",C3740&lt;60,"Adult (40-59)",TRUE(),"Senior (60+)")</f>
        <v>Child (0-17)</v>
      </c>
      <c r="Z3740" s="27" t="n">
        <f aca="false">ROUND(G3740-E3740,0)</f>
        <v>5</v>
      </c>
      <c r="AA3740" s="27" t="n">
        <f aca="false">L3740+M3740</f>
        <v>102</v>
      </c>
      <c r="AB3740" s="27" t="n">
        <f aca="false">IFERROR(ROUND(Q3740/AA3740,2),0)</f>
        <v>83.96</v>
      </c>
      <c r="AC3740" s="27" t="str">
        <f aca="false">IF(AND(K3740="Critical",N3740="No"),"URGENT - No Bed","Normal")</f>
        <v>Normal</v>
      </c>
      <c r="AD3740" s="33" t="n">
        <f aca="false">INDEX(Lookup_Tables!$B$3:$B$12,MATCH(H3740,Lookup_Tables!$A$3:$A$12,0))</f>
        <v>2200000</v>
      </c>
      <c r="AE3740" s="27" t="str">
        <f aca="false">INDEX(Lookup_Tables!$C$3:$C$12,MATCH(H3740,Lookup_Tables!$A$3:$A$12,0))</f>
        <v>Dr. Rohan Das</v>
      </c>
      <c r="AF3740" s="27" t="str">
        <f aca="false">IFERROR(INDEX(Lookup_Tables!$F$16:$F$45,MATCH(I3740,Lookup_Tables!$E$16:$E$45,0)),"N/A")</f>
        <v>EMP204</v>
      </c>
      <c r="AG3740" s="27" t="n">
        <f aca="false">_xlfn.IFS(R3740="Recovered",4,R3740="Referred",3,R3740="Admitted",2,R3740="Deceased",1,TRUE(),0)</f>
        <v>4</v>
      </c>
      <c r="AH3740" s="27" t="str">
        <f aca="false">IF(T3740&gt;=4,"Satisfied",IF(T3740&gt;=3,"Neutral","Needs Improvement"))</f>
        <v>Satisfied</v>
      </c>
    </row>
    <row r="3741" customFormat="false" ht="15" hidden="false" customHeight="false" outlineLevel="0" collapsed="false">
      <c r="A3741" s="30" t="s">
        <v>1877</v>
      </c>
      <c r="B3741" s="30" t="s">
        <v>1878</v>
      </c>
      <c r="C3741" s="30" t="n">
        <v>80</v>
      </c>
      <c r="D3741" s="30" t="s">
        <v>181</v>
      </c>
      <c r="E3741" s="31" t="n">
        <v>45508</v>
      </c>
      <c r="F3741" s="30" t="s">
        <v>231</v>
      </c>
      <c r="G3741" s="31" t="n">
        <v>45508</v>
      </c>
      <c r="H3741" s="30" t="s">
        <v>135</v>
      </c>
      <c r="I3741" s="30" t="s">
        <v>278</v>
      </c>
      <c r="J3741" s="30" t="s">
        <v>201</v>
      </c>
      <c r="K3741" s="30" t="s">
        <v>138</v>
      </c>
      <c r="L3741" s="30" t="n">
        <v>56</v>
      </c>
      <c r="M3741" s="30" t="n">
        <v>37</v>
      </c>
      <c r="N3741" s="30" t="s">
        <v>127</v>
      </c>
      <c r="O3741" s="30" t="s">
        <v>128</v>
      </c>
      <c r="P3741" s="30" t="s">
        <v>129</v>
      </c>
      <c r="Q3741" s="32" t="n">
        <v>1045.17</v>
      </c>
      <c r="R3741" s="30" t="s">
        <v>130</v>
      </c>
      <c r="S3741" s="30" t="s">
        <v>197</v>
      </c>
      <c r="T3741" s="30" t="n">
        <v>4</v>
      </c>
      <c r="U3741" s="30" t="n">
        <f aca="false">YEAR(E3741)</f>
        <v>2024</v>
      </c>
      <c r="V3741" s="30" t="str">
        <f aca="false">TEXT(E3741,"MMM-YYYY")</f>
        <v>Aug-2024</v>
      </c>
      <c r="W3741" s="30" t="n">
        <f aca="false">MONTH(E3741)</f>
        <v>8</v>
      </c>
      <c r="X3741" s="30" t="str">
        <f aca="false">TEXT(WEEKDAY(E3741,2),"0")&amp;" - "&amp;TEXT(E3741,"dddd")</f>
        <v>7 - Sunday</v>
      </c>
      <c r="Y3741" s="30" t="str">
        <f aca="false">_xlfn.IFS(C3741&lt;18,"Child (0-17)",C3741&lt;40,"Young Adult (18-39)",C3741&lt;60,"Adult (40-59)",TRUE(),"Senior (60+)")</f>
        <v>Senior (60+)</v>
      </c>
      <c r="Z3741" s="30" t="n">
        <f aca="false">ROUND(G3741-E3741,0)</f>
        <v>0</v>
      </c>
      <c r="AA3741" s="30" t="n">
        <f aca="false">L3741+M3741</f>
        <v>93</v>
      </c>
      <c r="AB3741" s="30" t="n">
        <f aca="false">IFERROR(ROUND(Q3741/AA3741,2),0)</f>
        <v>11.24</v>
      </c>
      <c r="AC3741" s="30" t="str">
        <f aca="false">IF(AND(K3741="Critical",N3741="No"),"URGENT - No Bed","Normal")</f>
        <v>Normal</v>
      </c>
      <c r="AD3741" s="34" t="n">
        <f aca="false">INDEX(Lookup_Tables!$B$3:$B$12,MATCH(H3741,Lookup_Tables!$A$3:$A$12,0))</f>
        <v>4600000</v>
      </c>
      <c r="AE3741" s="30" t="str">
        <f aca="false">INDEX(Lookup_Tables!$C$3:$C$12,MATCH(H3741,Lookup_Tables!$A$3:$A$12,0))</f>
        <v>Dr. Farhan Khan</v>
      </c>
      <c r="AF3741" s="30" t="str">
        <f aca="false">IFERROR(INDEX(Lookup_Tables!$F$16:$F$45,MATCH(I3741,Lookup_Tables!$E$16:$E$45,0)),"N/A")</f>
        <v>EMP208</v>
      </c>
      <c r="AG3741" s="30" t="n">
        <f aca="false">_xlfn.IFS(R3741="Recovered",4,R3741="Referred",3,R3741="Admitted",2,R3741="Deceased",1,TRUE(),0)</f>
        <v>4</v>
      </c>
      <c r="AH3741" s="30" t="str">
        <f aca="false">IF(T3741&gt;=4,"Satisfied",IF(T3741&gt;=3,"Neutral","Needs Improvement"))</f>
        <v>Satisfied</v>
      </c>
    </row>
    <row r="3742" customFormat="false" ht="15" hidden="false" customHeight="false" outlineLevel="0" collapsed="false">
      <c r="A3742" s="27" t="s">
        <v>3101</v>
      </c>
      <c r="B3742" s="27" t="s">
        <v>814</v>
      </c>
      <c r="C3742" s="27" t="n">
        <v>37</v>
      </c>
      <c r="D3742" s="27" t="s">
        <v>181</v>
      </c>
      <c r="E3742" s="28" t="n">
        <v>45609</v>
      </c>
      <c r="F3742" s="27" t="s">
        <v>608</v>
      </c>
      <c r="G3742" s="28" t="n">
        <v>45610</v>
      </c>
      <c r="H3742" s="27" t="s">
        <v>135</v>
      </c>
      <c r="I3742" s="27" t="s">
        <v>278</v>
      </c>
      <c r="J3742" s="27" t="s">
        <v>137</v>
      </c>
      <c r="K3742" s="27" t="s">
        <v>126</v>
      </c>
      <c r="L3742" s="27" t="n">
        <v>17</v>
      </c>
      <c r="M3742" s="27" t="n">
        <v>99</v>
      </c>
      <c r="N3742" s="27" t="s">
        <v>186</v>
      </c>
      <c r="O3742" s="27" t="s">
        <v>171</v>
      </c>
      <c r="P3742" s="27" t="s">
        <v>129</v>
      </c>
      <c r="Q3742" s="29" t="n">
        <v>8147.51</v>
      </c>
      <c r="R3742" s="27" t="s">
        <v>130</v>
      </c>
      <c r="S3742" s="27" t="s">
        <v>164</v>
      </c>
      <c r="T3742" s="27" t="n">
        <v>4</v>
      </c>
      <c r="U3742" s="27" t="n">
        <f aca="false">YEAR(E3742)</f>
        <v>2024</v>
      </c>
      <c r="V3742" s="27" t="str">
        <f aca="false">TEXT(E3742,"MMM-YYYY")</f>
        <v>Nov-2024</v>
      </c>
      <c r="W3742" s="27" t="n">
        <f aca="false">MONTH(E3742)</f>
        <v>11</v>
      </c>
      <c r="X3742" s="27" t="str">
        <f aca="false">TEXT(WEEKDAY(E3742,2),"0")&amp;" - "&amp;TEXT(E3742,"dddd")</f>
        <v>3 - Wednesday</v>
      </c>
      <c r="Y3742" s="27" t="str">
        <f aca="false">_xlfn.IFS(C3742&lt;18,"Child (0-17)",C3742&lt;40,"Young Adult (18-39)",C3742&lt;60,"Adult (40-59)",TRUE(),"Senior (60+)")</f>
        <v>Young Adult (18-39)</v>
      </c>
      <c r="Z3742" s="27" t="n">
        <f aca="false">ROUND(G3742-E3742,0)</f>
        <v>1</v>
      </c>
      <c r="AA3742" s="27" t="n">
        <f aca="false">L3742+M3742</f>
        <v>116</v>
      </c>
      <c r="AB3742" s="27" t="n">
        <f aca="false">IFERROR(ROUND(Q3742/AA3742,2),0)</f>
        <v>70.24</v>
      </c>
      <c r="AC3742" s="27" t="str">
        <f aca="false">IF(AND(K3742="Critical",N3742="No"),"URGENT - No Bed","Normal")</f>
        <v>Normal</v>
      </c>
      <c r="AD3742" s="33" t="n">
        <f aca="false">INDEX(Lookup_Tables!$B$3:$B$12,MATCH(H3742,Lookup_Tables!$A$3:$A$12,0))</f>
        <v>4600000</v>
      </c>
      <c r="AE3742" s="27" t="str">
        <f aca="false">INDEX(Lookup_Tables!$C$3:$C$12,MATCH(H3742,Lookup_Tables!$A$3:$A$12,0))</f>
        <v>Dr. Farhan Khan</v>
      </c>
      <c r="AF3742" s="27" t="str">
        <f aca="false">IFERROR(INDEX(Lookup_Tables!$F$16:$F$45,MATCH(I3742,Lookup_Tables!$E$16:$E$45,0)),"N/A")</f>
        <v>EMP208</v>
      </c>
      <c r="AG3742" s="27" t="n">
        <f aca="false">_xlfn.IFS(R3742="Recovered",4,R3742="Referred",3,R3742="Admitted",2,R3742="Deceased",1,TRUE(),0)</f>
        <v>4</v>
      </c>
      <c r="AH3742" s="27" t="str">
        <f aca="false">IF(T3742&gt;=4,"Satisfied",IF(T3742&gt;=3,"Neutral","Needs Improvement"))</f>
        <v>Satisfied</v>
      </c>
    </row>
    <row r="3743" customFormat="false" ht="15" hidden="false" customHeight="false" outlineLevel="0" collapsed="false">
      <c r="A3743" s="30" t="s">
        <v>2914</v>
      </c>
      <c r="B3743" s="30" t="s">
        <v>2915</v>
      </c>
      <c r="C3743" s="30" t="n">
        <v>30</v>
      </c>
      <c r="D3743" s="30" t="s">
        <v>181</v>
      </c>
      <c r="E3743" s="31" t="n">
        <v>45503</v>
      </c>
      <c r="F3743" s="30" t="s">
        <v>1424</v>
      </c>
      <c r="G3743" s="31" t="n">
        <v>45503</v>
      </c>
      <c r="H3743" s="30" t="s">
        <v>146</v>
      </c>
      <c r="I3743" s="30" t="s">
        <v>147</v>
      </c>
      <c r="J3743" s="30" t="s">
        <v>177</v>
      </c>
      <c r="K3743" s="30" t="s">
        <v>156</v>
      </c>
      <c r="L3743" s="30" t="n">
        <v>44</v>
      </c>
      <c r="M3743" s="30" t="n">
        <v>64</v>
      </c>
      <c r="N3743" s="30" t="s">
        <v>186</v>
      </c>
      <c r="O3743" s="30" t="s">
        <v>128</v>
      </c>
      <c r="P3743" s="30" t="s">
        <v>187</v>
      </c>
      <c r="Q3743" s="32" t="n">
        <v>4045.85</v>
      </c>
      <c r="R3743" s="30" t="s">
        <v>130</v>
      </c>
      <c r="S3743" s="30" t="s">
        <v>131</v>
      </c>
      <c r="T3743" s="30" t="n">
        <v>4</v>
      </c>
      <c r="U3743" s="30" t="n">
        <f aca="false">YEAR(E3743)</f>
        <v>2024</v>
      </c>
      <c r="V3743" s="30" t="str">
        <f aca="false">TEXT(E3743,"MMM-YYYY")</f>
        <v>Jul-2024</v>
      </c>
      <c r="W3743" s="30" t="n">
        <f aca="false">MONTH(E3743)</f>
        <v>7</v>
      </c>
      <c r="X3743" s="30" t="str">
        <f aca="false">TEXT(WEEKDAY(E3743,2),"0")&amp;" - "&amp;TEXT(E3743,"dddd")</f>
        <v>2 - Tuesday</v>
      </c>
      <c r="Y3743" s="30" t="str">
        <f aca="false">_xlfn.IFS(C3743&lt;18,"Child (0-17)",C3743&lt;40,"Young Adult (18-39)",C3743&lt;60,"Adult (40-59)",TRUE(),"Senior (60+)")</f>
        <v>Young Adult (18-39)</v>
      </c>
      <c r="Z3743" s="30" t="n">
        <f aca="false">ROUND(G3743-E3743,0)</f>
        <v>0</v>
      </c>
      <c r="AA3743" s="30" t="n">
        <f aca="false">L3743+M3743</f>
        <v>108</v>
      </c>
      <c r="AB3743" s="30" t="n">
        <f aca="false">IFERROR(ROUND(Q3743/AA3743,2),0)</f>
        <v>37.46</v>
      </c>
      <c r="AC3743" s="30" t="str">
        <f aca="false">IF(AND(K3743="Critical",N3743="No"),"URGENT - No Bed","Normal")</f>
        <v>Normal</v>
      </c>
      <c r="AD3743" s="34" t="n">
        <f aca="false">INDEX(Lookup_Tables!$B$3:$B$12,MATCH(H3743,Lookup_Tables!$A$3:$A$12,0))</f>
        <v>2700000</v>
      </c>
      <c r="AE3743" s="30" t="str">
        <f aca="false">INDEX(Lookup_Tables!$C$3:$C$12,MATCH(H3743,Lookup_Tables!$A$3:$A$12,0))</f>
        <v>Dr. Vikram Singh</v>
      </c>
      <c r="AF3743" s="30" t="str">
        <f aca="false">IFERROR(INDEX(Lookup_Tables!$F$16:$F$45,MATCH(I3743,Lookup_Tables!$E$16:$E$45,0)),"N/A")</f>
        <v>EMP229</v>
      </c>
      <c r="AG3743" s="30" t="n">
        <f aca="false">_xlfn.IFS(R3743="Recovered",4,R3743="Referred",3,R3743="Admitted",2,R3743="Deceased",1,TRUE(),0)</f>
        <v>4</v>
      </c>
      <c r="AH3743" s="30" t="str">
        <f aca="false">IF(T3743&gt;=4,"Satisfied",IF(T3743&gt;=3,"Neutral","Needs Improvement"))</f>
        <v>Satisfied</v>
      </c>
    </row>
    <row r="3744" customFormat="false" ht="15" hidden="false" customHeight="false" outlineLevel="0" collapsed="false">
      <c r="A3744" s="27" t="s">
        <v>1163</v>
      </c>
      <c r="B3744" s="27" t="s">
        <v>1164</v>
      </c>
      <c r="C3744" s="27" t="n">
        <v>35</v>
      </c>
      <c r="D3744" s="27" t="s">
        <v>181</v>
      </c>
      <c r="E3744" s="28" t="n">
        <v>45400</v>
      </c>
      <c r="F3744" s="27" t="s">
        <v>543</v>
      </c>
      <c r="G3744" s="28" t="n">
        <v>45401</v>
      </c>
      <c r="H3744" s="27" t="s">
        <v>135</v>
      </c>
      <c r="I3744" s="27" t="s">
        <v>251</v>
      </c>
      <c r="J3744" s="27" t="s">
        <v>618</v>
      </c>
      <c r="K3744" s="27" t="s">
        <v>138</v>
      </c>
      <c r="L3744" s="27" t="n">
        <v>36</v>
      </c>
      <c r="M3744" s="27" t="n">
        <v>38</v>
      </c>
      <c r="N3744" s="27" t="s">
        <v>127</v>
      </c>
      <c r="O3744" s="27" t="s">
        <v>149</v>
      </c>
      <c r="P3744" s="27" t="s">
        <v>140</v>
      </c>
      <c r="Q3744" s="29" t="n">
        <v>2807.31</v>
      </c>
      <c r="R3744" s="27" t="s">
        <v>130</v>
      </c>
      <c r="S3744" s="27" t="s">
        <v>131</v>
      </c>
      <c r="T3744" s="27" t="n">
        <v>3</v>
      </c>
      <c r="U3744" s="27" t="n">
        <f aca="false">YEAR(E3744)</f>
        <v>2024</v>
      </c>
      <c r="V3744" s="27" t="str">
        <f aca="false">TEXT(E3744,"MMM-YYYY")</f>
        <v>Apr-2024</v>
      </c>
      <c r="W3744" s="27" t="n">
        <f aca="false">MONTH(E3744)</f>
        <v>4</v>
      </c>
      <c r="X3744" s="27" t="str">
        <f aca="false">TEXT(WEEKDAY(E3744,2),"0")&amp;" - "&amp;TEXT(E3744,"dddd")</f>
        <v>4 - Thursday</v>
      </c>
      <c r="Y3744" s="27" t="str">
        <f aca="false">_xlfn.IFS(C3744&lt;18,"Child (0-17)",C3744&lt;40,"Young Adult (18-39)",C3744&lt;60,"Adult (40-59)",TRUE(),"Senior (60+)")</f>
        <v>Young Adult (18-39)</v>
      </c>
      <c r="Z3744" s="27" t="n">
        <f aca="false">ROUND(G3744-E3744,0)</f>
        <v>1</v>
      </c>
      <c r="AA3744" s="27" t="n">
        <f aca="false">L3744+M3744</f>
        <v>74</v>
      </c>
      <c r="AB3744" s="27" t="n">
        <f aca="false">IFERROR(ROUND(Q3744/AA3744,2),0)</f>
        <v>37.94</v>
      </c>
      <c r="AC3744" s="27" t="str">
        <f aca="false">IF(AND(K3744="Critical",N3744="No"),"URGENT - No Bed","Normal")</f>
        <v>Normal</v>
      </c>
      <c r="AD3744" s="33" t="n">
        <f aca="false">INDEX(Lookup_Tables!$B$3:$B$12,MATCH(H3744,Lookup_Tables!$A$3:$A$12,0))</f>
        <v>4600000</v>
      </c>
      <c r="AE3744" s="27" t="str">
        <f aca="false">INDEX(Lookup_Tables!$C$3:$C$12,MATCH(H3744,Lookup_Tables!$A$3:$A$12,0))</f>
        <v>Dr. Farhan Khan</v>
      </c>
      <c r="AF3744" s="27" t="str">
        <f aca="false">IFERROR(INDEX(Lookup_Tables!$F$16:$F$45,MATCH(I3744,Lookup_Tables!$E$16:$E$45,0)),"N/A")</f>
        <v>EMP207</v>
      </c>
      <c r="AG3744" s="27" t="n">
        <f aca="false">_xlfn.IFS(R3744="Recovered",4,R3744="Referred",3,R3744="Admitted",2,R3744="Deceased",1,TRUE(),0)</f>
        <v>4</v>
      </c>
      <c r="AH3744" s="27" t="str">
        <f aca="false">IF(T3744&gt;=4,"Satisfied",IF(T3744&gt;=3,"Neutral","Needs Improvement"))</f>
        <v>Neutral</v>
      </c>
    </row>
    <row r="3745" customFormat="false" ht="15" hidden="false" customHeight="false" outlineLevel="0" collapsed="false">
      <c r="A3745" s="30" t="s">
        <v>3978</v>
      </c>
      <c r="B3745" s="30" t="s">
        <v>3104</v>
      </c>
      <c r="C3745" s="30" t="n">
        <v>66</v>
      </c>
      <c r="D3745" s="30" t="s">
        <v>121</v>
      </c>
      <c r="E3745" s="31" t="n">
        <v>45591</v>
      </c>
      <c r="F3745" s="30" t="s">
        <v>277</v>
      </c>
      <c r="G3745" s="31" t="n">
        <v>45594</v>
      </c>
      <c r="H3745" s="30" t="s">
        <v>183</v>
      </c>
      <c r="I3745" s="30" t="s">
        <v>184</v>
      </c>
      <c r="J3745" s="30" t="s">
        <v>213</v>
      </c>
      <c r="K3745" s="30" t="s">
        <v>202</v>
      </c>
      <c r="L3745" s="30" t="n">
        <v>11</v>
      </c>
      <c r="M3745" s="30" t="n">
        <v>146</v>
      </c>
      <c r="N3745" s="30" t="s">
        <v>186</v>
      </c>
      <c r="O3745" s="30" t="s">
        <v>139</v>
      </c>
      <c r="P3745" s="30" t="s">
        <v>150</v>
      </c>
      <c r="Q3745" s="32" t="n">
        <v>17831.03</v>
      </c>
      <c r="R3745" s="30" t="s">
        <v>130</v>
      </c>
      <c r="S3745" s="30" t="s">
        <v>223</v>
      </c>
      <c r="T3745" s="30" t="n">
        <v>4</v>
      </c>
      <c r="U3745" s="30" t="n">
        <f aca="false">YEAR(E3745)</f>
        <v>2024</v>
      </c>
      <c r="V3745" s="30" t="str">
        <f aca="false">TEXT(E3745,"MMM-YYYY")</f>
        <v>Oct-2024</v>
      </c>
      <c r="W3745" s="30" t="n">
        <f aca="false">MONTH(E3745)</f>
        <v>10</v>
      </c>
      <c r="X3745" s="30" t="str">
        <f aca="false">TEXT(WEEKDAY(E3745,2),"0")&amp;" - "&amp;TEXT(E3745,"dddd")</f>
        <v>6 - Saturday</v>
      </c>
      <c r="Y3745" s="30" t="str">
        <f aca="false">_xlfn.IFS(C3745&lt;18,"Child (0-17)",C3745&lt;40,"Young Adult (18-39)",C3745&lt;60,"Adult (40-59)",TRUE(),"Senior (60+)")</f>
        <v>Senior (60+)</v>
      </c>
      <c r="Z3745" s="30" t="n">
        <f aca="false">ROUND(G3745-E3745,0)</f>
        <v>3</v>
      </c>
      <c r="AA3745" s="30" t="n">
        <f aca="false">L3745+M3745</f>
        <v>157</v>
      </c>
      <c r="AB3745" s="30" t="n">
        <f aca="false">IFERROR(ROUND(Q3745/AA3745,2),0)</f>
        <v>113.57</v>
      </c>
      <c r="AC3745" s="30" t="str">
        <f aca="false">IF(AND(K3745="Critical",N3745="No"),"URGENT - No Bed","Normal")</f>
        <v>Normal</v>
      </c>
      <c r="AD3745" s="34" t="n">
        <f aca="false">INDEX(Lookup_Tables!$B$3:$B$12,MATCH(H3745,Lookup_Tables!$A$3:$A$12,0))</f>
        <v>3100000</v>
      </c>
      <c r="AE3745" s="30" t="str">
        <f aca="false">INDEX(Lookup_Tables!$C$3:$C$12,MATCH(H3745,Lookup_Tables!$A$3:$A$12,0))</f>
        <v>Dr. Kavita Rao</v>
      </c>
      <c r="AF3745" s="30" t="str">
        <f aca="false">IFERROR(INDEX(Lookup_Tables!$F$16:$F$45,MATCH(I3745,Lookup_Tables!$E$16:$E$45,0)),"N/A")</f>
        <v>EMP226</v>
      </c>
      <c r="AG3745" s="30" t="n">
        <f aca="false">_xlfn.IFS(R3745="Recovered",4,R3745="Referred",3,R3745="Admitted",2,R3745="Deceased",1,TRUE(),0)</f>
        <v>4</v>
      </c>
      <c r="AH3745" s="30" t="str">
        <f aca="false">IF(T3745&gt;=4,"Satisfied",IF(T3745&gt;=3,"Neutral","Needs Improvement"))</f>
        <v>Satisfied</v>
      </c>
    </row>
    <row r="3746" customFormat="false" ht="15" hidden="false" customHeight="false" outlineLevel="0" collapsed="false">
      <c r="A3746" s="27" t="s">
        <v>3112</v>
      </c>
      <c r="B3746" s="27" t="s">
        <v>3113</v>
      </c>
      <c r="C3746" s="27" t="n">
        <v>47</v>
      </c>
      <c r="D3746" s="27" t="s">
        <v>121</v>
      </c>
      <c r="E3746" s="28" t="n">
        <v>45348</v>
      </c>
      <c r="F3746" s="27" t="s">
        <v>840</v>
      </c>
      <c r="G3746" s="28" t="n">
        <v>45348</v>
      </c>
      <c r="H3746" s="27" t="s">
        <v>135</v>
      </c>
      <c r="I3746" s="27" t="s">
        <v>251</v>
      </c>
      <c r="J3746" s="27" t="s">
        <v>618</v>
      </c>
      <c r="K3746" s="27" t="s">
        <v>138</v>
      </c>
      <c r="L3746" s="27" t="n">
        <v>35</v>
      </c>
      <c r="M3746" s="27" t="n">
        <v>32</v>
      </c>
      <c r="N3746" s="27" t="s">
        <v>186</v>
      </c>
      <c r="O3746" s="27" t="s">
        <v>139</v>
      </c>
      <c r="P3746" s="27" t="s">
        <v>187</v>
      </c>
      <c r="Q3746" s="29" t="n">
        <v>1189.25</v>
      </c>
      <c r="R3746" s="27" t="s">
        <v>130</v>
      </c>
      <c r="S3746" s="27" t="s">
        <v>178</v>
      </c>
      <c r="T3746" s="27" t="n">
        <v>5</v>
      </c>
      <c r="U3746" s="27" t="n">
        <f aca="false">YEAR(E3746)</f>
        <v>2024</v>
      </c>
      <c r="V3746" s="27" t="str">
        <f aca="false">TEXT(E3746,"MMM-YYYY")</f>
        <v>Feb-2024</v>
      </c>
      <c r="W3746" s="27" t="n">
        <f aca="false">MONTH(E3746)</f>
        <v>2</v>
      </c>
      <c r="X3746" s="27" t="str">
        <f aca="false">TEXT(WEEKDAY(E3746,2),"0")&amp;" - "&amp;TEXT(E3746,"dddd")</f>
        <v>1 - Monday</v>
      </c>
      <c r="Y3746" s="27" t="str">
        <f aca="false">_xlfn.IFS(C3746&lt;18,"Child (0-17)",C3746&lt;40,"Young Adult (18-39)",C3746&lt;60,"Adult (40-59)",TRUE(),"Senior (60+)")</f>
        <v>Adult (40-59)</v>
      </c>
      <c r="Z3746" s="27" t="n">
        <f aca="false">ROUND(G3746-E3746,0)</f>
        <v>0</v>
      </c>
      <c r="AA3746" s="27" t="n">
        <f aca="false">L3746+M3746</f>
        <v>67</v>
      </c>
      <c r="AB3746" s="27" t="n">
        <f aca="false">IFERROR(ROUND(Q3746/AA3746,2),0)</f>
        <v>17.75</v>
      </c>
      <c r="AC3746" s="27" t="str">
        <f aca="false">IF(AND(K3746="Critical",N3746="No"),"URGENT - No Bed","Normal")</f>
        <v>Normal</v>
      </c>
      <c r="AD3746" s="33" t="n">
        <f aca="false">INDEX(Lookup_Tables!$B$3:$B$12,MATCH(H3746,Lookup_Tables!$A$3:$A$12,0))</f>
        <v>4600000</v>
      </c>
      <c r="AE3746" s="27" t="str">
        <f aca="false">INDEX(Lookup_Tables!$C$3:$C$12,MATCH(H3746,Lookup_Tables!$A$3:$A$12,0))</f>
        <v>Dr. Farhan Khan</v>
      </c>
      <c r="AF3746" s="27" t="str">
        <f aca="false">IFERROR(INDEX(Lookup_Tables!$F$16:$F$45,MATCH(I3746,Lookup_Tables!$E$16:$E$45,0)),"N/A")</f>
        <v>EMP207</v>
      </c>
      <c r="AG3746" s="27" t="n">
        <f aca="false">_xlfn.IFS(R3746="Recovered",4,R3746="Referred",3,R3746="Admitted",2,R3746="Deceased",1,TRUE(),0)</f>
        <v>4</v>
      </c>
      <c r="AH3746" s="27" t="str">
        <f aca="false">IF(T3746&gt;=4,"Satisfied",IF(T3746&gt;=3,"Neutral","Needs Improvement"))</f>
        <v>Satisfied</v>
      </c>
    </row>
    <row r="3747" customFormat="false" ht="15" hidden="false" customHeight="false" outlineLevel="0" collapsed="false">
      <c r="A3747" s="30" t="s">
        <v>2189</v>
      </c>
      <c r="B3747" s="30" t="s">
        <v>2190</v>
      </c>
      <c r="C3747" s="30" t="n">
        <v>36</v>
      </c>
      <c r="D3747" s="30" t="s">
        <v>181</v>
      </c>
      <c r="E3747" s="31" t="n">
        <v>45567</v>
      </c>
      <c r="F3747" s="30" t="s">
        <v>858</v>
      </c>
      <c r="G3747" s="31" t="n">
        <v>45570</v>
      </c>
      <c r="H3747" s="30" t="s">
        <v>236</v>
      </c>
      <c r="I3747" s="30" t="s">
        <v>266</v>
      </c>
      <c r="J3747" s="30" t="s">
        <v>455</v>
      </c>
      <c r="K3747" s="30" t="s">
        <v>126</v>
      </c>
      <c r="L3747" s="30" t="n">
        <v>12</v>
      </c>
      <c r="M3747" s="30" t="n">
        <v>105</v>
      </c>
      <c r="N3747" s="30" t="s">
        <v>186</v>
      </c>
      <c r="O3747" s="30" t="s">
        <v>171</v>
      </c>
      <c r="P3747" s="30" t="s">
        <v>129</v>
      </c>
      <c r="Q3747" s="32" t="n">
        <v>7750.86</v>
      </c>
      <c r="R3747" s="30" t="s">
        <v>130</v>
      </c>
      <c r="S3747" s="30" t="s">
        <v>157</v>
      </c>
      <c r="T3747" s="30" t="n">
        <v>3</v>
      </c>
      <c r="U3747" s="30" t="n">
        <f aca="false">YEAR(E3747)</f>
        <v>2024</v>
      </c>
      <c r="V3747" s="30" t="str">
        <f aca="false">TEXT(E3747,"MMM-YYYY")</f>
        <v>Oct-2024</v>
      </c>
      <c r="W3747" s="30" t="n">
        <f aca="false">MONTH(E3747)</f>
        <v>10</v>
      </c>
      <c r="X3747" s="30" t="str">
        <f aca="false">TEXT(WEEKDAY(E3747,2),"0")&amp;" - "&amp;TEXT(E3747,"dddd")</f>
        <v>3 - Wednesday</v>
      </c>
      <c r="Y3747" s="30" t="str">
        <f aca="false">_xlfn.IFS(C3747&lt;18,"Child (0-17)",C3747&lt;40,"Young Adult (18-39)",C3747&lt;60,"Adult (40-59)",TRUE(),"Senior (60+)")</f>
        <v>Young Adult (18-39)</v>
      </c>
      <c r="Z3747" s="30" t="n">
        <f aca="false">ROUND(G3747-E3747,0)</f>
        <v>3</v>
      </c>
      <c r="AA3747" s="30" t="n">
        <f aca="false">L3747+M3747</f>
        <v>117</v>
      </c>
      <c r="AB3747" s="30" t="n">
        <f aca="false">IFERROR(ROUND(Q3747/AA3747,2),0)</f>
        <v>66.25</v>
      </c>
      <c r="AC3747" s="30" t="str">
        <f aca="false">IF(AND(K3747="Critical",N3747="No"),"URGENT - No Bed","Normal")</f>
        <v>Normal</v>
      </c>
      <c r="AD3747" s="34" t="n">
        <f aca="false">INDEX(Lookup_Tables!$B$3:$B$12,MATCH(H3747,Lookup_Tables!$A$3:$A$12,0))</f>
        <v>3900000</v>
      </c>
      <c r="AE3747" s="30" t="str">
        <f aca="false">INDEX(Lookup_Tables!$C$3:$C$12,MATCH(H3747,Lookup_Tables!$A$3:$A$12,0))</f>
        <v>Dr. Rina Mehta</v>
      </c>
      <c r="AF3747" s="30" t="str">
        <f aca="false">IFERROR(INDEX(Lookup_Tables!$F$16:$F$45,MATCH(I3747,Lookup_Tables!$E$16:$E$45,0)),"N/A")</f>
        <v>EMP217</v>
      </c>
      <c r="AG3747" s="30" t="n">
        <f aca="false">_xlfn.IFS(R3747="Recovered",4,R3747="Referred",3,R3747="Admitted",2,R3747="Deceased",1,TRUE(),0)</f>
        <v>4</v>
      </c>
      <c r="AH3747" s="30" t="str">
        <f aca="false">IF(T3747&gt;=4,"Satisfied",IF(T3747&gt;=3,"Neutral","Needs Improvement"))</f>
        <v>Neutral</v>
      </c>
    </row>
    <row r="3748" customFormat="false" ht="15" hidden="false" customHeight="false" outlineLevel="0" collapsed="false">
      <c r="A3748" s="27" t="s">
        <v>3723</v>
      </c>
      <c r="B3748" s="27" t="s">
        <v>822</v>
      </c>
      <c r="C3748" s="27" t="n">
        <v>29</v>
      </c>
      <c r="D3748" s="27" t="s">
        <v>181</v>
      </c>
      <c r="E3748" s="28" t="n">
        <v>45442</v>
      </c>
      <c r="F3748" s="27" t="s">
        <v>582</v>
      </c>
      <c r="G3748" s="28" t="n">
        <v>45450</v>
      </c>
      <c r="H3748" s="27" t="s">
        <v>123</v>
      </c>
      <c r="I3748" s="27" t="s">
        <v>124</v>
      </c>
      <c r="J3748" s="27" t="s">
        <v>418</v>
      </c>
      <c r="K3748" s="27" t="s">
        <v>202</v>
      </c>
      <c r="L3748" s="27" t="n">
        <v>15</v>
      </c>
      <c r="M3748" s="27" t="n">
        <v>120</v>
      </c>
      <c r="N3748" s="27" t="s">
        <v>186</v>
      </c>
      <c r="O3748" s="27" t="s">
        <v>128</v>
      </c>
      <c r="P3748" s="27" t="s">
        <v>150</v>
      </c>
      <c r="Q3748" s="29" t="n">
        <v>16717.96</v>
      </c>
      <c r="R3748" s="27" t="s">
        <v>268</v>
      </c>
      <c r="S3748" s="27" t="s">
        <v>223</v>
      </c>
      <c r="T3748" s="27" t="n">
        <v>3</v>
      </c>
      <c r="U3748" s="27" t="n">
        <f aca="false">YEAR(E3748)</f>
        <v>2024</v>
      </c>
      <c r="V3748" s="27" t="str">
        <f aca="false">TEXT(E3748,"MMM-YYYY")</f>
        <v>May-2024</v>
      </c>
      <c r="W3748" s="27" t="n">
        <f aca="false">MONTH(E3748)</f>
        <v>5</v>
      </c>
      <c r="X3748" s="27" t="str">
        <f aca="false">TEXT(WEEKDAY(E3748,2),"0")&amp;" - "&amp;TEXT(E3748,"dddd")</f>
        <v>4 - Thursday</v>
      </c>
      <c r="Y3748" s="27" t="str">
        <f aca="false">_xlfn.IFS(C3748&lt;18,"Child (0-17)",C3748&lt;40,"Young Adult (18-39)",C3748&lt;60,"Adult (40-59)",TRUE(),"Senior (60+)")</f>
        <v>Young Adult (18-39)</v>
      </c>
      <c r="Z3748" s="27" t="n">
        <f aca="false">ROUND(G3748-E3748,0)</f>
        <v>8</v>
      </c>
      <c r="AA3748" s="27" t="n">
        <f aca="false">L3748+M3748</f>
        <v>135</v>
      </c>
      <c r="AB3748" s="27" t="n">
        <f aca="false">IFERROR(ROUND(Q3748/AA3748,2),0)</f>
        <v>123.84</v>
      </c>
      <c r="AC3748" s="27" t="str">
        <f aca="false">IF(AND(K3748="Critical",N3748="No"),"URGENT - No Bed","Normal")</f>
        <v>Normal</v>
      </c>
      <c r="AD3748" s="33" t="n">
        <f aca="false">INDEX(Lookup_Tables!$B$3:$B$12,MATCH(H3748,Lookup_Tables!$A$3:$A$12,0))</f>
        <v>2200000</v>
      </c>
      <c r="AE3748" s="27" t="str">
        <f aca="false">INDEX(Lookup_Tables!$C$3:$C$12,MATCH(H3748,Lookup_Tables!$A$3:$A$12,0))</f>
        <v>Dr. Rohan Das</v>
      </c>
      <c r="AF3748" s="27" t="str">
        <f aca="false">IFERROR(INDEX(Lookup_Tables!$F$16:$F$45,MATCH(I3748,Lookup_Tables!$E$16:$E$45,0)),"N/A")</f>
        <v>EMP205</v>
      </c>
      <c r="AG3748" s="27" t="n">
        <f aca="false">_xlfn.IFS(R3748="Recovered",4,R3748="Referred",3,R3748="Admitted",2,R3748="Deceased",1,TRUE(),0)</f>
        <v>3</v>
      </c>
      <c r="AH3748" s="27" t="str">
        <f aca="false">IF(T3748&gt;=4,"Satisfied",IF(T3748&gt;=3,"Neutral","Needs Improvement"))</f>
        <v>Neutral</v>
      </c>
    </row>
    <row r="3749" customFormat="false" ht="15" hidden="false" customHeight="false" outlineLevel="0" collapsed="false">
      <c r="A3749" s="30" t="s">
        <v>6287</v>
      </c>
      <c r="B3749" s="30" t="s">
        <v>1585</v>
      </c>
      <c r="C3749" s="30" t="n">
        <v>20</v>
      </c>
      <c r="D3749" s="30" t="s">
        <v>121</v>
      </c>
      <c r="E3749" s="31" t="n">
        <v>45477</v>
      </c>
      <c r="F3749" s="30" t="s">
        <v>1308</v>
      </c>
      <c r="G3749" s="31" t="n">
        <v>45480</v>
      </c>
      <c r="H3749" s="30" t="s">
        <v>146</v>
      </c>
      <c r="I3749" s="30" t="s">
        <v>147</v>
      </c>
      <c r="J3749" s="30" t="s">
        <v>148</v>
      </c>
      <c r="K3749" s="30" t="s">
        <v>156</v>
      </c>
      <c r="L3749" s="30" t="n">
        <v>27</v>
      </c>
      <c r="M3749" s="30" t="n">
        <v>72</v>
      </c>
      <c r="N3749" s="30" t="s">
        <v>186</v>
      </c>
      <c r="O3749" s="30" t="s">
        <v>128</v>
      </c>
      <c r="P3749" s="30" t="s">
        <v>187</v>
      </c>
      <c r="Q3749" s="32" t="n">
        <v>5020.52</v>
      </c>
      <c r="R3749" s="30" t="s">
        <v>172</v>
      </c>
      <c r="S3749" s="30" t="s">
        <v>192</v>
      </c>
      <c r="T3749" s="30" t="n">
        <v>2</v>
      </c>
      <c r="U3749" s="30" t="n">
        <f aca="false">YEAR(E3749)</f>
        <v>2024</v>
      </c>
      <c r="V3749" s="30" t="str">
        <f aca="false">TEXT(E3749,"MMM-YYYY")</f>
        <v>Jul-2024</v>
      </c>
      <c r="W3749" s="30" t="n">
        <f aca="false">MONTH(E3749)</f>
        <v>7</v>
      </c>
      <c r="X3749" s="30" t="str">
        <f aca="false">TEXT(WEEKDAY(E3749,2),"0")&amp;" - "&amp;TEXT(E3749,"dddd")</f>
        <v>4 - Thursday</v>
      </c>
      <c r="Y3749" s="30" t="str">
        <f aca="false">_xlfn.IFS(C3749&lt;18,"Child (0-17)",C3749&lt;40,"Young Adult (18-39)",C3749&lt;60,"Adult (40-59)",TRUE(),"Senior (60+)")</f>
        <v>Young Adult (18-39)</v>
      </c>
      <c r="Z3749" s="30" t="n">
        <f aca="false">ROUND(G3749-E3749,0)</f>
        <v>3</v>
      </c>
      <c r="AA3749" s="30" t="n">
        <f aca="false">L3749+M3749</f>
        <v>99</v>
      </c>
      <c r="AB3749" s="30" t="n">
        <f aca="false">IFERROR(ROUND(Q3749/AA3749,2),0)</f>
        <v>50.71</v>
      </c>
      <c r="AC3749" s="30" t="str">
        <f aca="false">IF(AND(K3749="Critical",N3749="No"),"URGENT - No Bed","Normal")</f>
        <v>Normal</v>
      </c>
      <c r="AD3749" s="34" t="n">
        <f aca="false">INDEX(Lookup_Tables!$B$3:$B$12,MATCH(H3749,Lookup_Tables!$A$3:$A$12,0))</f>
        <v>2700000</v>
      </c>
      <c r="AE3749" s="30" t="str">
        <f aca="false">INDEX(Lookup_Tables!$C$3:$C$12,MATCH(H3749,Lookup_Tables!$A$3:$A$12,0))</f>
        <v>Dr. Vikram Singh</v>
      </c>
      <c r="AF3749" s="30" t="str">
        <f aca="false">IFERROR(INDEX(Lookup_Tables!$F$16:$F$45,MATCH(I3749,Lookup_Tables!$E$16:$E$45,0)),"N/A")</f>
        <v>EMP229</v>
      </c>
      <c r="AG3749" s="30" t="n">
        <f aca="false">_xlfn.IFS(R3749="Recovered",4,R3749="Referred",3,R3749="Admitted",2,R3749="Deceased",1,TRUE(),0)</f>
        <v>2</v>
      </c>
      <c r="AH3749" s="30" t="str">
        <f aca="false">IF(T3749&gt;=4,"Satisfied",IF(T3749&gt;=3,"Neutral","Needs Improvement"))</f>
        <v>Needs Improvement</v>
      </c>
    </row>
    <row r="3750" customFormat="false" ht="15" hidden="false" customHeight="false" outlineLevel="0" collapsed="false">
      <c r="A3750" s="27" t="s">
        <v>5890</v>
      </c>
      <c r="B3750" s="27" t="s">
        <v>5176</v>
      </c>
      <c r="C3750" s="27" t="n">
        <v>31</v>
      </c>
      <c r="D3750" s="27" t="s">
        <v>181</v>
      </c>
      <c r="E3750" s="28" t="n">
        <v>45633</v>
      </c>
      <c r="F3750" s="27" t="s">
        <v>1332</v>
      </c>
      <c r="G3750" s="28" t="n">
        <v>45633</v>
      </c>
      <c r="H3750" s="27" t="s">
        <v>242</v>
      </c>
      <c r="I3750" s="27" t="s">
        <v>466</v>
      </c>
      <c r="J3750" s="27" t="s">
        <v>244</v>
      </c>
      <c r="K3750" s="27" t="s">
        <v>138</v>
      </c>
      <c r="L3750" s="27" t="n">
        <v>42</v>
      </c>
      <c r="M3750" s="27" t="n">
        <v>17</v>
      </c>
      <c r="N3750" s="27" t="s">
        <v>127</v>
      </c>
      <c r="O3750" s="27" t="s">
        <v>139</v>
      </c>
      <c r="P3750" s="27" t="s">
        <v>150</v>
      </c>
      <c r="Q3750" s="29" t="n">
        <v>583.93</v>
      </c>
      <c r="R3750" s="27" t="s">
        <v>130</v>
      </c>
      <c r="S3750" s="27" t="s">
        <v>164</v>
      </c>
      <c r="T3750" s="27" t="n">
        <v>5</v>
      </c>
      <c r="U3750" s="27" t="n">
        <f aca="false">YEAR(E3750)</f>
        <v>2024</v>
      </c>
      <c r="V3750" s="27" t="str">
        <f aca="false">TEXT(E3750,"MMM-YYYY")</f>
        <v>Dec-2024</v>
      </c>
      <c r="W3750" s="27" t="n">
        <f aca="false">MONTH(E3750)</f>
        <v>12</v>
      </c>
      <c r="X3750" s="27" t="str">
        <f aca="false">TEXT(WEEKDAY(E3750,2),"0")&amp;" - "&amp;TEXT(E3750,"dddd")</f>
        <v>6 - Saturday</v>
      </c>
      <c r="Y3750" s="27" t="str">
        <f aca="false">_xlfn.IFS(C3750&lt;18,"Child (0-17)",C3750&lt;40,"Young Adult (18-39)",C3750&lt;60,"Adult (40-59)",TRUE(),"Senior (60+)")</f>
        <v>Young Adult (18-39)</v>
      </c>
      <c r="Z3750" s="27" t="n">
        <f aca="false">ROUND(G3750-E3750,0)</f>
        <v>0</v>
      </c>
      <c r="AA3750" s="27" t="n">
        <f aca="false">L3750+M3750</f>
        <v>59</v>
      </c>
      <c r="AB3750" s="27" t="n">
        <f aca="false">IFERROR(ROUND(Q3750/AA3750,2),0)</f>
        <v>9.9</v>
      </c>
      <c r="AC3750" s="27" t="str">
        <f aca="false">IF(AND(K3750="Critical",N3750="No"),"URGENT - No Bed","Normal")</f>
        <v>Normal</v>
      </c>
      <c r="AD3750" s="33" t="n">
        <f aca="false">INDEX(Lookup_Tables!$B$3:$B$12,MATCH(H3750,Lookup_Tables!$A$3:$A$12,0))</f>
        <v>3000000</v>
      </c>
      <c r="AE3750" s="27" t="str">
        <f aca="false">INDEX(Lookup_Tables!$C$3:$C$12,MATCH(H3750,Lookup_Tables!$A$3:$A$12,0))</f>
        <v>Dr. Pooja Iyer</v>
      </c>
      <c r="AF3750" s="27" t="str">
        <f aca="false">IFERROR(INDEX(Lookup_Tables!$F$16:$F$45,MATCH(I3750,Lookup_Tables!$E$16:$E$45,0)),"N/A")</f>
        <v>EMP212</v>
      </c>
      <c r="AG3750" s="27" t="n">
        <f aca="false">_xlfn.IFS(R3750="Recovered",4,R3750="Referred",3,R3750="Admitted",2,R3750="Deceased",1,TRUE(),0)</f>
        <v>4</v>
      </c>
      <c r="AH3750" s="27" t="str">
        <f aca="false">IF(T3750&gt;=4,"Satisfied",IF(T3750&gt;=3,"Neutral","Needs Improvement"))</f>
        <v>Satisfied</v>
      </c>
    </row>
    <row r="3751" customFormat="false" ht="15" hidden="false" customHeight="false" outlineLevel="0" collapsed="false">
      <c r="A3751" s="30" t="s">
        <v>6256</v>
      </c>
      <c r="B3751" s="30" t="s">
        <v>1254</v>
      </c>
      <c r="C3751" s="30" t="n">
        <v>0</v>
      </c>
      <c r="D3751" s="30" t="s">
        <v>121</v>
      </c>
      <c r="E3751" s="31" t="n">
        <v>45648</v>
      </c>
      <c r="F3751" s="30" t="s">
        <v>730</v>
      </c>
      <c r="G3751" s="31" t="n">
        <v>45653</v>
      </c>
      <c r="H3751" s="30" t="s">
        <v>135</v>
      </c>
      <c r="I3751" s="30" t="s">
        <v>251</v>
      </c>
      <c r="J3751" s="30" t="s">
        <v>137</v>
      </c>
      <c r="K3751" s="30" t="s">
        <v>126</v>
      </c>
      <c r="L3751" s="30" t="n">
        <v>40</v>
      </c>
      <c r="M3751" s="30" t="n">
        <v>81</v>
      </c>
      <c r="N3751" s="30" t="s">
        <v>186</v>
      </c>
      <c r="O3751" s="30" t="s">
        <v>139</v>
      </c>
      <c r="P3751" s="30" t="s">
        <v>140</v>
      </c>
      <c r="Q3751" s="32" t="n">
        <v>7953.16</v>
      </c>
      <c r="R3751" s="30" t="s">
        <v>130</v>
      </c>
      <c r="S3751" s="30" t="s">
        <v>131</v>
      </c>
      <c r="T3751" s="30" t="n">
        <v>4</v>
      </c>
      <c r="U3751" s="30" t="n">
        <f aca="false">YEAR(E3751)</f>
        <v>2024</v>
      </c>
      <c r="V3751" s="30" t="str">
        <f aca="false">TEXT(E3751,"MMM-YYYY")</f>
        <v>Dec-2024</v>
      </c>
      <c r="W3751" s="30" t="n">
        <f aca="false">MONTH(E3751)</f>
        <v>12</v>
      </c>
      <c r="X3751" s="30" t="str">
        <f aca="false">TEXT(WEEKDAY(E3751,2),"0")&amp;" - "&amp;TEXT(E3751,"dddd")</f>
        <v>7 - Sunday</v>
      </c>
      <c r="Y3751" s="30" t="str">
        <f aca="false">_xlfn.IFS(C3751&lt;18,"Child (0-17)",C3751&lt;40,"Young Adult (18-39)",C3751&lt;60,"Adult (40-59)",TRUE(),"Senior (60+)")</f>
        <v>Child (0-17)</v>
      </c>
      <c r="Z3751" s="30" t="n">
        <f aca="false">ROUND(G3751-E3751,0)</f>
        <v>5</v>
      </c>
      <c r="AA3751" s="30" t="n">
        <f aca="false">L3751+M3751</f>
        <v>121</v>
      </c>
      <c r="AB3751" s="30" t="n">
        <f aca="false">IFERROR(ROUND(Q3751/AA3751,2),0)</f>
        <v>65.73</v>
      </c>
      <c r="AC3751" s="30" t="str">
        <f aca="false">IF(AND(K3751="Critical",N3751="No"),"URGENT - No Bed","Normal")</f>
        <v>Normal</v>
      </c>
      <c r="AD3751" s="34" t="n">
        <f aca="false">INDEX(Lookup_Tables!$B$3:$B$12,MATCH(H3751,Lookup_Tables!$A$3:$A$12,0))</f>
        <v>4600000</v>
      </c>
      <c r="AE3751" s="30" t="str">
        <f aca="false">INDEX(Lookup_Tables!$C$3:$C$12,MATCH(H3751,Lookup_Tables!$A$3:$A$12,0))</f>
        <v>Dr. Farhan Khan</v>
      </c>
      <c r="AF3751" s="30" t="str">
        <f aca="false">IFERROR(INDEX(Lookup_Tables!$F$16:$F$45,MATCH(I3751,Lookup_Tables!$E$16:$E$45,0)),"N/A")</f>
        <v>EMP207</v>
      </c>
      <c r="AG3751" s="30" t="n">
        <f aca="false">_xlfn.IFS(R3751="Recovered",4,R3751="Referred",3,R3751="Admitted",2,R3751="Deceased",1,TRUE(),0)</f>
        <v>4</v>
      </c>
      <c r="AH3751" s="30" t="str">
        <f aca="false">IF(T3751&gt;=4,"Satisfied",IF(T3751&gt;=3,"Neutral","Needs Improvement"))</f>
        <v>Satisfied</v>
      </c>
    </row>
    <row r="3752" customFormat="false" ht="15" hidden="false" customHeight="false" outlineLevel="0" collapsed="false">
      <c r="A3752" s="27" t="s">
        <v>7058</v>
      </c>
      <c r="B3752" s="27" t="s">
        <v>2655</v>
      </c>
      <c r="C3752" s="27" t="n">
        <v>76</v>
      </c>
      <c r="D3752" s="27" t="s">
        <v>181</v>
      </c>
      <c r="E3752" s="28" t="n">
        <v>45347</v>
      </c>
      <c r="F3752" s="27" t="s">
        <v>523</v>
      </c>
      <c r="G3752" s="28" t="n">
        <v>45348</v>
      </c>
      <c r="H3752" s="27" t="s">
        <v>183</v>
      </c>
      <c r="I3752" s="27" t="s">
        <v>212</v>
      </c>
      <c r="J3752" s="27" t="s">
        <v>411</v>
      </c>
      <c r="K3752" s="27" t="s">
        <v>156</v>
      </c>
      <c r="L3752" s="27" t="n">
        <v>75</v>
      </c>
      <c r="M3752" s="27" t="n">
        <v>57</v>
      </c>
      <c r="N3752" s="27" t="s">
        <v>127</v>
      </c>
      <c r="O3752" s="27" t="s">
        <v>128</v>
      </c>
      <c r="P3752" s="27" t="s">
        <v>129</v>
      </c>
      <c r="Q3752" s="29" t="n">
        <v>3555.29</v>
      </c>
      <c r="R3752" s="27" t="s">
        <v>130</v>
      </c>
      <c r="S3752" s="27" t="s">
        <v>131</v>
      </c>
      <c r="T3752" s="27" t="n">
        <v>4</v>
      </c>
      <c r="U3752" s="27" t="n">
        <f aca="false">YEAR(E3752)</f>
        <v>2024</v>
      </c>
      <c r="V3752" s="27" t="str">
        <f aca="false">TEXT(E3752,"MMM-YYYY")</f>
        <v>Feb-2024</v>
      </c>
      <c r="W3752" s="27" t="n">
        <f aca="false">MONTH(E3752)</f>
        <v>2</v>
      </c>
      <c r="X3752" s="27" t="str">
        <f aca="false">TEXT(WEEKDAY(E3752,2),"0")&amp;" - "&amp;TEXT(E3752,"dddd")</f>
        <v>7 - Sunday</v>
      </c>
      <c r="Y3752" s="27" t="str">
        <f aca="false">_xlfn.IFS(C3752&lt;18,"Child (0-17)",C3752&lt;40,"Young Adult (18-39)",C3752&lt;60,"Adult (40-59)",TRUE(),"Senior (60+)")</f>
        <v>Senior (60+)</v>
      </c>
      <c r="Z3752" s="27" t="n">
        <f aca="false">ROUND(G3752-E3752,0)</f>
        <v>1</v>
      </c>
      <c r="AA3752" s="27" t="n">
        <f aca="false">L3752+M3752</f>
        <v>132</v>
      </c>
      <c r="AB3752" s="27" t="n">
        <f aca="false">IFERROR(ROUND(Q3752/AA3752,2),0)</f>
        <v>26.93</v>
      </c>
      <c r="AC3752" s="27" t="str">
        <f aca="false">IF(AND(K3752="Critical",N3752="No"),"URGENT - No Bed","Normal")</f>
        <v>Normal</v>
      </c>
      <c r="AD3752" s="33" t="n">
        <f aca="false">INDEX(Lookup_Tables!$B$3:$B$12,MATCH(H3752,Lookup_Tables!$A$3:$A$12,0))</f>
        <v>3100000</v>
      </c>
      <c r="AE3752" s="27" t="str">
        <f aca="false">INDEX(Lookup_Tables!$C$3:$C$12,MATCH(H3752,Lookup_Tables!$A$3:$A$12,0))</f>
        <v>Dr. Kavita Rao</v>
      </c>
      <c r="AF3752" s="27" t="str">
        <f aca="false">IFERROR(INDEX(Lookup_Tables!$F$16:$F$45,MATCH(I3752,Lookup_Tables!$E$16:$E$45,0)),"N/A")</f>
        <v>EMP225</v>
      </c>
      <c r="AG3752" s="27" t="n">
        <f aca="false">_xlfn.IFS(R3752="Recovered",4,R3752="Referred",3,R3752="Admitted",2,R3752="Deceased",1,TRUE(),0)</f>
        <v>4</v>
      </c>
      <c r="AH3752" s="27" t="str">
        <f aca="false">IF(T3752&gt;=4,"Satisfied",IF(T3752&gt;=3,"Neutral","Needs Improvement"))</f>
        <v>Satisfied</v>
      </c>
    </row>
    <row r="3753" customFormat="false" ht="15" hidden="false" customHeight="false" outlineLevel="0" collapsed="false">
      <c r="A3753" s="30" t="s">
        <v>4914</v>
      </c>
      <c r="B3753" s="30" t="s">
        <v>1378</v>
      </c>
      <c r="C3753" s="30" t="n">
        <v>57</v>
      </c>
      <c r="D3753" s="30" t="s">
        <v>181</v>
      </c>
      <c r="E3753" s="31" t="n">
        <v>45480</v>
      </c>
      <c r="F3753" s="30" t="s">
        <v>195</v>
      </c>
      <c r="G3753" s="31" t="n">
        <v>45486</v>
      </c>
      <c r="H3753" s="30" t="s">
        <v>135</v>
      </c>
      <c r="I3753" s="30" t="s">
        <v>278</v>
      </c>
      <c r="J3753" s="30" t="s">
        <v>262</v>
      </c>
      <c r="K3753" s="30" t="s">
        <v>202</v>
      </c>
      <c r="L3753" s="30" t="n">
        <v>16</v>
      </c>
      <c r="M3753" s="30" t="n">
        <v>169</v>
      </c>
      <c r="N3753" s="30" t="s">
        <v>186</v>
      </c>
      <c r="O3753" s="30" t="s">
        <v>149</v>
      </c>
      <c r="P3753" s="30" t="s">
        <v>129</v>
      </c>
      <c r="Q3753" s="32" t="n">
        <v>17211.44</v>
      </c>
      <c r="R3753" s="30" t="s">
        <v>130</v>
      </c>
      <c r="S3753" s="30" t="s">
        <v>151</v>
      </c>
      <c r="T3753" s="30" t="n">
        <v>4</v>
      </c>
      <c r="U3753" s="30" t="n">
        <f aca="false">YEAR(E3753)</f>
        <v>2024</v>
      </c>
      <c r="V3753" s="30" t="str">
        <f aca="false">TEXT(E3753,"MMM-YYYY")</f>
        <v>Jul-2024</v>
      </c>
      <c r="W3753" s="30" t="n">
        <f aca="false">MONTH(E3753)</f>
        <v>7</v>
      </c>
      <c r="X3753" s="30" t="str">
        <f aca="false">TEXT(WEEKDAY(E3753,2),"0")&amp;" - "&amp;TEXT(E3753,"dddd")</f>
        <v>7 - Sunday</v>
      </c>
      <c r="Y3753" s="30" t="str">
        <f aca="false">_xlfn.IFS(C3753&lt;18,"Child (0-17)",C3753&lt;40,"Young Adult (18-39)",C3753&lt;60,"Adult (40-59)",TRUE(),"Senior (60+)")</f>
        <v>Adult (40-59)</v>
      </c>
      <c r="Z3753" s="30" t="n">
        <f aca="false">ROUND(G3753-E3753,0)</f>
        <v>6</v>
      </c>
      <c r="AA3753" s="30" t="n">
        <f aca="false">L3753+M3753</f>
        <v>185</v>
      </c>
      <c r="AB3753" s="30" t="n">
        <f aca="false">IFERROR(ROUND(Q3753/AA3753,2),0)</f>
        <v>93.03</v>
      </c>
      <c r="AC3753" s="30" t="str">
        <f aca="false">IF(AND(K3753="Critical",N3753="No"),"URGENT - No Bed","Normal")</f>
        <v>Normal</v>
      </c>
      <c r="AD3753" s="34" t="n">
        <f aca="false">INDEX(Lookup_Tables!$B$3:$B$12,MATCH(H3753,Lookup_Tables!$A$3:$A$12,0))</f>
        <v>4600000</v>
      </c>
      <c r="AE3753" s="30" t="str">
        <f aca="false">INDEX(Lookup_Tables!$C$3:$C$12,MATCH(H3753,Lookup_Tables!$A$3:$A$12,0))</f>
        <v>Dr. Farhan Khan</v>
      </c>
      <c r="AF3753" s="30" t="str">
        <f aca="false">IFERROR(INDEX(Lookup_Tables!$F$16:$F$45,MATCH(I3753,Lookup_Tables!$E$16:$E$45,0)),"N/A")</f>
        <v>EMP208</v>
      </c>
      <c r="AG3753" s="30" t="n">
        <f aca="false">_xlfn.IFS(R3753="Recovered",4,R3753="Referred",3,R3753="Admitted",2,R3753="Deceased",1,TRUE(),0)</f>
        <v>4</v>
      </c>
      <c r="AH3753" s="30" t="str">
        <f aca="false">IF(T3753&gt;=4,"Satisfied",IF(T3753&gt;=3,"Neutral","Needs Improvement"))</f>
        <v>Satisfied</v>
      </c>
    </row>
    <row r="3754" customFormat="false" ht="15" hidden="false" customHeight="false" outlineLevel="0" collapsed="false">
      <c r="A3754" s="27" t="s">
        <v>1356</v>
      </c>
      <c r="B3754" s="27" t="s">
        <v>1357</v>
      </c>
      <c r="C3754" s="27" t="n">
        <v>28</v>
      </c>
      <c r="D3754" s="27" t="s">
        <v>181</v>
      </c>
      <c r="E3754" s="28" t="n">
        <v>45293</v>
      </c>
      <c r="F3754" s="27" t="s">
        <v>277</v>
      </c>
      <c r="G3754" s="28" t="n">
        <v>45294</v>
      </c>
      <c r="H3754" s="27" t="s">
        <v>123</v>
      </c>
      <c r="I3754" s="27" t="s">
        <v>304</v>
      </c>
      <c r="J3754" s="27" t="s">
        <v>508</v>
      </c>
      <c r="K3754" s="27" t="s">
        <v>126</v>
      </c>
      <c r="L3754" s="27" t="n">
        <v>8</v>
      </c>
      <c r="M3754" s="27" t="n">
        <v>106</v>
      </c>
      <c r="N3754" s="27" t="s">
        <v>127</v>
      </c>
      <c r="O3754" s="27" t="s">
        <v>139</v>
      </c>
      <c r="P3754" s="27" t="s">
        <v>150</v>
      </c>
      <c r="Q3754" s="29" t="n">
        <v>7862.73</v>
      </c>
      <c r="R3754" s="27" t="s">
        <v>172</v>
      </c>
      <c r="S3754" s="27" t="s">
        <v>141</v>
      </c>
      <c r="T3754" s="27" t="n">
        <v>1</v>
      </c>
      <c r="U3754" s="27" t="n">
        <f aca="false">YEAR(E3754)</f>
        <v>2024</v>
      </c>
      <c r="V3754" s="27" t="str">
        <f aca="false">TEXT(E3754,"MMM-YYYY")</f>
        <v>Jan-2024</v>
      </c>
      <c r="W3754" s="27" t="n">
        <f aca="false">MONTH(E3754)</f>
        <v>1</v>
      </c>
      <c r="X3754" s="27" t="str">
        <f aca="false">TEXT(WEEKDAY(E3754,2),"0")&amp;" - "&amp;TEXT(E3754,"dddd")</f>
        <v>2 - Tuesday</v>
      </c>
      <c r="Y3754" s="27" t="str">
        <f aca="false">_xlfn.IFS(C3754&lt;18,"Child (0-17)",C3754&lt;40,"Young Adult (18-39)",C3754&lt;60,"Adult (40-59)",TRUE(),"Senior (60+)")</f>
        <v>Young Adult (18-39)</v>
      </c>
      <c r="Z3754" s="27" t="n">
        <f aca="false">ROUND(G3754-E3754,0)</f>
        <v>1</v>
      </c>
      <c r="AA3754" s="27" t="n">
        <f aca="false">L3754+M3754</f>
        <v>114</v>
      </c>
      <c r="AB3754" s="27" t="n">
        <f aca="false">IFERROR(ROUND(Q3754/AA3754,2),0)</f>
        <v>68.97</v>
      </c>
      <c r="AC3754" s="27" t="str">
        <f aca="false">IF(AND(K3754="Critical",N3754="No"),"URGENT - No Bed","Normal")</f>
        <v>Normal</v>
      </c>
      <c r="AD3754" s="33" t="n">
        <f aca="false">INDEX(Lookup_Tables!$B$3:$B$12,MATCH(H3754,Lookup_Tables!$A$3:$A$12,0))</f>
        <v>2200000</v>
      </c>
      <c r="AE3754" s="27" t="str">
        <f aca="false">INDEX(Lookup_Tables!$C$3:$C$12,MATCH(H3754,Lookup_Tables!$A$3:$A$12,0))</f>
        <v>Dr. Rohan Das</v>
      </c>
      <c r="AF3754" s="27" t="str">
        <f aca="false">IFERROR(INDEX(Lookup_Tables!$F$16:$F$45,MATCH(I3754,Lookup_Tables!$E$16:$E$45,0)),"N/A")</f>
        <v>EMP204</v>
      </c>
      <c r="AG3754" s="27" t="n">
        <f aca="false">_xlfn.IFS(R3754="Recovered",4,R3754="Referred",3,R3754="Admitted",2,R3754="Deceased",1,TRUE(),0)</f>
        <v>2</v>
      </c>
      <c r="AH3754" s="27" t="str">
        <f aca="false">IF(T3754&gt;=4,"Satisfied",IF(T3754&gt;=3,"Neutral","Needs Improvement"))</f>
        <v>Needs Improvement</v>
      </c>
    </row>
    <row r="3755" customFormat="false" ht="15" hidden="false" customHeight="false" outlineLevel="0" collapsed="false">
      <c r="A3755" s="30" t="s">
        <v>3162</v>
      </c>
      <c r="B3755" s="30" t="s">
        <v>3163</v>
      </c>
      <c r="C3755" s="30" t="n">
        <v>46</v>
      </c>
      <c r="D3755" s="30" t="s">
        <v>181</v>
      </c>
      <c r="E3755" s="31" t="n">
        <v>45342</v>
      </c>
      <c r="F3755" s="30" t="s">
        <v>1462</v>
      </c>
      <c r="G3755" s="31" t="n">
        <v>45348</v>
      </c>
      <c r="H3755" s="30" t="s">
        <v>242</v>
      </c>
      <c r="I3755" s="30" t="s">
        <v>243</v>
      </c>
      <c r="J3755" s="30" t="s">
        <v>244</v>
      </c>
      <c r="K3755" s="30" t="s">
        <v>126</v>
      </c>
      <c r="L3755" s="30" t="n">
        <v>20</v>
      </c>
      <c r="M3755" s="30" t="n">
        <v>71</v>
      </c>
      <c r="N3755" s="30" t="s">
        <v>186</v>
      </c>
      <c r="O3755" s="30" t="s">
        <v>139</v>
      </c>
      <c r="P3755" s="30" t="s">
        <v>150</v>
      </c>
      <c r="Q3755" s="32" t="n">
        <v>7543.77</v>
      </c>
      <c r="R3755" s="30" t="s">
        <v>130</v>
      </c>
      <c r="S3755" s="30" t="s">
        <v>164</v>
      </c>
      <c r="T3755" s="30" t="n">
        <v>3</v>
      </c>
      <c r="U3755" s="30" t="n">
        <f aca="false">YEAR(E3755)</f>
        <v>2024</v>
      </c>
      <c r="V3755" s="30" t="str">
        <f aca="false">TEXT(E3755,"MMM-YYYY")</f>
        <v>Feb-2024</v>
      </c>
      <c r="W3755" s="30" t="n">
        <f aca="false">MONTH(E3755)</f>
        <v>2</v>
      </c>
      <c r="X3755" s="30" t="str">
        <f aca="false">TEXT(WEEKDAY(E3755,2),"0")&amp;" - "&amp;TEXT(E3755,"dddd")</f>
        <v>2 - Tuesday</v>
      </c>
      <c r="Y3755" s="30" t="str">
        <f aca="false">_xlfn.IFS(C3755&lt;18,"Child (0-17)",C3755&lt;40,"Young Adult (18-39)",C3755&lt;60,"Adult (40-59)",TRUE(),"Senior (60+)")</f>
        <v>Adult (40-59)</v>
      </c>
      <c r="Z3755" s="30" t="n">
        <f aca="false">ROUND(G3755-E3755,0)</f>
        <v>6</v>
      </c>
      <c r="AA3755" s="30" t="n">
        <f aca="false">L3755+M3755</f>
        <v>91</v>
      </c>
      <c r="AB3755" s="30" t="n">
        <f aca="false">IFERROR(ROUND(Q3755/AA3755,2),0)</f>
        <v>82.9</v>
      </c>
      <c r="AC3755" s="30" t="str">
        <f aca="false">IF(AND(K3755="Critical",N3755="No"),"URGENT - No Bed","Normal")</f>
        <v>Normal</v>
      </c>
      <c r="AD3755" s="34" t="n">
        <f aca="false">INDEX(Lookup_Tables!$B$3:$B$12,MATCH(H3755,Lookup_Tables!$A$3:$A$12,0))</f>
        <v>3000000</v>
      </c>
      <c r="AE3755" s="30" t="str">
        <f aca="false">INDEX(Lookup_Tables!$C$3:$C$12,MATCH(H3755,Lookup_Tables!$A$3:$A$12,0))</f>
        <v>Dr. Pooja Iyer</v>
      </c>
      <c r="AF3755" s="30" t="str">
        <f aca="false">IFERROR(INDEX(Lookup_Tables!$F$16:$F$45,MATCH(I3755,Lookup_Tables!$E$16:$E$45,0)),"N/A")</f>
        <v>EMP214</v>
      </c>
      <c r="AG3755" s="30" t="n">
        <f aca="false">_xlfn.IFS(R3755="Recovered",4,R3755="Referred",3,R3755="Admitted",2,R3755="Deceased",1,TRUE(),0)</f>
        <v>4</v>
      </c>
      <c r="AH3755" s="30" t="str">
        <f aca="false">IF(T3755&gt;=4,"Satisfied",IF(T3755&gt;=3,"Neutral","Needs Improvement"))</f>
        <v>Neutral</v>
      </c>
    </row>
    <row r="3756" customFormat="false" ht="15" hidden="false" customHeight="false" outlineLevel="0" collapsed="false">
      <c r="A3756" s="27" t="s">
        <v>2357</v>
      </c>
      <c r="B3756" s="27" t="s">
        <v>2358</v>
      </c>
      <c r="C3756" s="27" t="n">
        <v>25</v>
      </c>
      <c r="D3756" s="27" t="s">
        <v>181</v>
      </c>
      <c r="E3756" s="28" t="n">
        <v>45655</v>
      </c>
      <c r="F3756" s="27" t="s">
        <v>472</v>
      </c>
      <c r="G3756" s="28" t="n">
        <v>45657</v>
      </c>
      <c r="H3756" s="27" t="s">
        <v>183</v>
      </c>
      <c r="I3756" s="27" t="s">
        <v>212</v>
      </c>
      <c r="J3756" s="27" t="s">
        <v>476</v>
      </c>
      <c r="K3756" s="27" t="s">
        <v>126</v>
      </c>
      <c r="L3756" s="27" t="n">
        <v>15</v>
      </c>
      <c r="M3756" s="27" t="n">
        <v>101</v>
      </c>
      <c r="N3756" s="27" t="s">
        <v>127</v>
      </c>
      <c r="O3756" s="27" t="s">
        <v>139</v>
      </c>
      <c r="P3756" s="27" t="s">
        <v>140</v>
      </c>
      <c r="Q3756" s="29" t="n">
        <v>8836.62</v>
      </c>
      <c r="R3756" s="27" t="s">
        <v>130</v>
      </c>
      <c r="S3756" s="27" t="s">
        <v>157</v>
      </c>
      <c r="T3756" s="27" t="n">
        <v>4</v>
      </c>
      <c r="U3756" s="27" t="n">
        <f aca="false">YEAR(E3756)</f>
        <v>2024</v>
      </c>
      <c r="V3756" s="27" t="str">
        <f aca="false">TEXT(E3756,"MMM-YYYY")</f>
        <v>Dec-2024</v>
      </c>
      <c r="W3756" s="27" t="n">
        <f aca="false">MONTH(E3756)</f>
        <v>12</v>
      </c>
      <c r="X3756" s="27" t="str">
        <f aca="false">TEXT(WEEKDAY(E3756,2),"0")&amp;" - "&amp;TEXT(E3756,"dddd")</f>
        <v>7 - Sunday</v>
      </c>
      <c r="Y3756" s="27" t="str">
        <f aca="false">_xlfn.IFS(C3756&lt;18,"Child (0-17)",C3756&lt;40,"Young Adult (18-39)",C3756&lt;60,"Adult (40-59)",TRUE(),"Senior (60+)")</f>
        <v>Young Adult (18-39)</v>
      </c>
      <c r="Z3756" s="27" t="n">
        <f aca="false">ROUND(G3756-E3756,0)</f>
        <v>2</v>
      </c>
      <c r="AA3756" s="27" t="n">
        <f aca="false">L3756+M3756</f>
        <v>116</v>
      </c>
      <c r="AB3756" s="27" t="n">
        <f aca="false">IFERROR(ROUND(Q3756/AA3756,2),0)</f>
        <v>76.18</v>
      </c>
      <c r="AC3756" s="27" t="str">
        <f aca="false">IF(AND(K3756="Critical",N3756="No"),"URGENT - No Bed","Normal")</f>
        <v>Normal</v>
      </c>
      <c r="AD3756" s="33" t="n">
        <f aca="false">INDEX(Lookup_Tables!$B$3:$B$12,MATCH(H3756,Lookup_Tables!$A$3:$A$12,0))</f>
        <v>3100000</v>
      </c>
      <c r="AE3756" s="27" t="str">
        <f aca="false">INDEX(Lookup_Tables!$C$3:$C$12,MATCH(H3756,Lookup_Tables!$A$3:$A$12,0))</f>
        <v>Dr. Kavita Rao</v>
      </c>
      <c r="AF3756" s="27" t="str">
        <f aca="false">IFERROR(INDEX(Lookup_Tables!$F$16:$F$45,MATCH(I3756,Lookup_Tables!$E$16:$E$45,0)),"N/A")</f>
        <v>EMP225</v>
      </c>
      <c r="AG3756" s="27" t="n">
        <f aca="false">_xlfn.IFS(R3756="Recovered",4,R3756="Referred",3,R3756="Admitted",2,R3756="Deceased",1,TRUE(),0)</f>
        <v>4</v>
      </c>
      <c r="AH3756" s="27" t="str">
        <f aca="false">IF(T3756&gt;=4,"Satisfied",IF(T3756&gt;=3,"Neutral","Needs Improvement"))</f>
        <v>Satisfied</v>
      </c>
    </row>
    <row r="3757" customFormat="false" ht="15" hidden="false" customHeight="false" outlineLevel="0" collapsed="false">
      <c r="A3757" s="30" t="s">
        <v>2422</v>
      </c>
      <c r="B3757" s="30" t="s">
        <v>2117</v>
      </c>
      <c r="C3757" s="30" t="n">
        <v>76</v>
      </c>
      <c r="D3757" s="30" t="s">
        <v>181</v>
      </c>
      <c r="E3757" s="31" t="n">
        <v>45505</v>
      </c>
      <c r="F3757" s="30" t="s">
        <v>1117</v>
      </c>
      <c r="G3757" s="31" t="n">
        <v>45509</v>
      </c>
      <c r="H3757" s="30" t="s">
        <v>146</v>
      </c>
      <c r="I3757" s="30" t="s">
        <v>147</v>
      </c>
      <c r="J3757" s="30" t="s">
        <v>177</v>
      </c>
      <c r="K3757" s="30" t="s">
        <v>126</v>
      </c>
      <c r="L3757" s="30" t="n">
        <v>8</v>
      </c>
      <c r="M3757" s="30" t="n">
        <v>67</v>
      </c>
      <c r="N3757" s="30" t="s">
        <v>186</v>
      </c>
      <c r="O3757" s="30" t="s">
        <v>139</v>
      </c>
      <c r="P3757" s="30" t="s">
        <v>150</v>
      </c>
      <c r="Q3757" s="32" t="n">
        <v>7425.6</v>
      </c>
      <c r="R3757" s="30" t="s">
        <v>268</v>
      </c>
      <c r="S3757" s="30" t="s">
        <v>141</v>
      </c>
      <c r="T3757" s="30" t="n">
        <v>5</v>
      </c>
      <c r="U3757" s="30" t="n">
        <f aca="false">YEAR(E3757)</f>
        <v>2024</v>
      </c>
      <c r="V3757" s="30" t="str">
        <f aca="false">TEXT(E3757,"MMM-YYYY")</f>
        <v>Aug-2024</v>
      </c>
      <c r="W3757" s="30" t="n">
        <f aca="false">MONTH(E3757)</f>
        <v>8</v>
      </c>
      <c r="X3757" s="30" t="str">
        <f aca="false">TEXT(WEEKDAY(E3757,2),"0")&amp;" - "&amp;TEXT(E3757,"dddd")</f>
        <v>4 - Thursday</v>
      </c>
      <c r="Y3757" s="30" t="str">
        <f aca="false">_xlfn.IFS(C3757&lt;18,"Child (0-17)",C3757&lt;40,"Young Adult (18-39)",C3757&lt;60,"Adult (40-59)",TRUE(),"Senior (60+)")</f>
        <v>Senior (60+)</v>
      </c>
      <c r="Z3757" s="30" t="n">
        <f aca="false">ROUND(G3757-E3757,0)</f>
        <v>4</v>
      </c>
      <c r="AA3757" s="30" t="n">
        <f aca="false">L3757+M3757</f>
        <v>75</v>
      </c>
      <c r="AB3757" s="30" t="n">
        <f aca="false">IFERROR(ROUND(Q3757/AA3757,2),0)</f>
        <v>99.01</v>
      </c>
      <c r="AC3757" s="30" t="str">
        <f aca="false">IF(AND(K3757="Critical",N3757="No"),"URGENT - No Bed","Normal")</f>
        <v>Normal</v>
      </c>
      <c r="AD3757" s="34" t="n">
        <f aca="false">INDEX(Lookup_Tables!$B$3:$B$12,MATCH(H3757,Lookup_Tables!$A$3:$A$12,0))</f>
        <v>2700000</v>
      </c>
      <c r="AE3757" s="30" t="str">
        <f aca="false">INDEX(Lookup_Tables!$C$3:$C$12,MATCH(H3757,Lookup_Tables!$A$3:$A$12,0))</f>
        <v>Dr. Vikram Singh</v>
      </c>
      <c r="AF3757" s="30" t="str">
        <f aca="false">IFERROR(INDEX(Lookup_Tables!$F$16:$F$45,MATCH(I3757,Lookup_Tables!$E$16:$E$45,0)),"N/A")</f>
        <v>EMP229</v>
      </c>
      <c r="AG3757" s="30" t="n">
        <f aca="false">_xlfn.IFS(R3757="Recovered",4,R3757="Referred",3,R3757="Admitted",2,R3757="Deceased",1,TRUE(),0)</f>
        <v>3</v>
      </c>
      <c r="AH3757" s="30" t="str">
        <f aca="false">IF(T3757&gt;=4,"Satisfied",IF(T3757&gt;=3,"Neutral","Needs Improvement"))</f>
        <v>Satisfied</v>
      </c>
    </row>
    <row r="3758" customFormat="false" ht="15" hidden="false" customHeight="false" outlineLevel="0" collapsed="false">
      <c r="A3758" s="27" t="s">
        <v>4312</v>
      </c>
      <c r="B3758" s="27" t="s">
        <v>2545</v>
      </c>
      <c r="C3758" s="27" t="n">
        <v>46</v>
      </c>
      <c r="D3758" s="27" t="s">
        <v>181</v>
      </c>
      <c r="E3758" s="28" t="n">
        <v>45414</v>
      </c>
      <c r="F3758" s="27" t="s">
        <v>261</v>
      </c>
      <c r="G3758" s="28" t="n">
        <v>45418</v>
      </c>
      <c r="H3758" s="27" t="s">
        <v>168</v>
      </c>
      <c r="I3758" s="27" t="s">
        <v>169</v>
      </c>
      <c r="J3758" s="27" t="s">
        <v>367</v>
      </c>
      <c r="K3758" s="27" t="s">
        <v>202</v>
      </c>
      <c r="L3758" s="27" t="n">
        <v>4</v>
      </c>
      <c r="M3758" s="27" t="n">
        <v>128</v>
      </c>
      <c r="N3758" s="27" t="s">
        <v>186</v>
      </c>
      <c r="O3758" s="27" t="s">
        <v>128</v>
      </c>
      <c r="P3758" s="27" t="s">
        <v>140</v>
      </c>
      <c r="Q3758" s="29" t="n">
        <v>16883.58</v>
      </c>
      <c r="R3758" s="27" t="s">
        <v>172</v>
      </c>
      <c r="S3758" s="27" t="s">
        <v>131</v>
      </c>
      <c r="T3758" s="27" t="n">
        <v>3</v>
      </c>
      <c r="U3758" s="27" t="n">
        <f aca="false">YEAR(E3758)</f>
        <v>2024</v>
      </c>
      <c r="V3758" s="27" t="str">
        <f aca="false">TEXT(E3758,"MMM-YYYY")</f>
        <v>May-2024</v>
      </c>
      <c r="W3758" s="27" t="n">
        <f aca="false">MONTH(E3758)</f>
        <v>5</v>
      </c>
      <c r="X3758" s="27" t="str">
        <f aca="false">TEXT(WEEKDAY(E3758,2),"0")&amp;" - "&amp;TEXT(E3758,"dddd")</f>
        <v>4 - Thursday</v>
      </c>
      <c r="Y3758" s="27" t="str">
        <f aca="false">_xlfn.IFS(C3758&lt;18,"Child (0-17)",C3758&lt;40,"Young Adult (18-39)",C3758&lt;60,"Adult (40-59)",TRUE(),"Senior (60+)")</f>
        <v>Adult (40-59)</v>
      </c>
      <c r="Z3758" s="27" t="n">
        <f aca="false">ROUND(G3758-E3758,0)</f>
        <v>4</v>
      </c>
      <c r="AA3758" s="27" t="n">
        <f aca="false">L3758+M3758</f>
        <v>132</v>
      </c>
      <c r="AB3758" s="27" t="n">
        <f aca="false">IFERROR(ROUND(Q3758/AA3758,2),0)</f>
        <v>127.91</v>
      </c>
      <c r="AC3758" s="27" t="str">
        <f aca="false">IF(AND(K3758="Critical",N3758="No"),"URGENT - No Bed","Normal")</f>
        <v>Normal</v>
      </c>
      <c r="AD3758" s="33" t="n">
        <f aca="false">INDEX(Lookup_Tables!$B$3:$B$12,MATCH(H3758,Lookup_Tables!$A$3:$A$12,0))</f>
        <v>4400000</v>
      </c>
      <c r="AE3758" s="27" t="str">
        <f aca="false">INDEX(Lookup_Tables!$C$3:$C$12,MATCH(H3758,Lookup_Tables!$A$3:$A$12,0))</f>
        <v>Dr. Neha Chopra</v>
      </c>
      <c r="AF3758" s="27" t="str">
        <f aca="false">IFERROR(INDEX(Lookup_Tables!$F$16:$F$45,MATCH(I3758,Lookup_Tables!$E$16:$E$45,0)),"N/A")</f>
        <v>EMP220</v>
      </c>
      <c r="AG3758" s="27" t="n">
        <f aca="false">_xlfn.IFS(R3758="Recovered",4,R3758="Referred",3,R3758="Admitted",2,R3758="Deceased",1,TRUE(),0)</f>
        <v>2</v>
      </c>
      <c r="AH3758" s="27" t="str">
        <f aca="false">IF(T3758&gt;=4,"Satisfied",IF(T3758&gt;=3,"Neutral","Needs Improvement"))</f>
        <v>Neutral</v>
      </c>
    </row>
    <row r="3759" customFormat="false" ht="15" hidden="false" customHeight="false" outlineLevel="0" collapsed="false">
      <c r="A3759" s="30" t="s">
        <v>6422</v>
      </c>
      <c r="B3759" s="30" t="s">
        <v>1793</v>
      </c>
      <c r="C3759" s="30" t="n">
        <v>18</v>
      </c>
      <c r="D3759" s="30" t="s">
        <v>121</v>
      </c>
      <c r="E3759" s="31" t="n">
        <v>45402</v>
      </c>
      <c r="F3759" s="30" t="s">
        <v>1016</v>
      </c>
      <c r="G3759" s="31" t="n">
        <v>45408</v>
      </c>
      <c r="H3759" s="30" t="s">
        <v>146</v>
      </c>
      <c r="I3759" s="30" t="s">
        <v>309</v>
      </c>
      <c r="J3759" s="30" t="s">
        <v>568</v>
      </c>
      <c r="K3759" s="30" t="s">
        <v>126</v>
      </c>
      <c r="L3759" s="30" t="n">
        <v>6</v>
      </c>
      <c r="M3759" s="30" t="n">
        <v>95</v>
      </c>
      <c r="N3759" s="30" t="s">
        <v>186</v>
      </c>
      <c r="O3759" s="30" t="s">
        <v>149</v>
      </c>
      <c r="P3759" s="30" t="s">
        <v>140</v>
      </c>
      <c r="Q3759" s="32" t="n">
        <v>8010.58</v>
      </c>
      <c r="R3759" s="30" t="s">
        <v>130</v>
      </c>
      <c r="S3759" s="30" t="s">
        <v>197</v>
      </c>
      <c r="T3759" s="30" t="n">
        <v>4</v>
      </c>
      <c r="U3759" s="30" t="n">
        <f aca="false">YEAR(E3759)</f>
        <v>2024</v>
      </c>
      <c r="V3759" s="30" t="str">
        <f aca="false">TEXT(E3759,"MMM-YYYY")</f>
        <v>Apr-2024</v>
      </c>
      <c r="W3759" s="30" t="n">
        <f aca="false">MONTH(E3759)</f>
        <v>4</v>
      </c>
      <c r="X3759" s="30" t="str">
        <f aca="false">TEXT(WEEKDAY(E3759,2),"0")&amp;" - "&amp;TEXT(E3759,"dddd")</f>
        <v>6 - Saturday</v>
      </c>
      <c r="Y3759" s="30" t="str">
        <f aca="false">_xlfn.IFS(C3759&lt;18,"Child (0-17)",C3759&lt;40,"Young Adult (18-39)",C3759&lt;60,"Adult (40-59)",TRUE(),"Senior (60+)")</f>
        <v>Young Adult (18-39)</v>
      </c>
      <c r="Z3759" s="30" t="n">
        <f aca="false">ROUND(G3759-E3759,0)</f>
        <v>6</v>
      </c>
      <c r="AA3759" s="30" t="n">
        <f aca="false">L3759+M3759</f>
        <v>101</v>
      </c>
      <c r="AB3759" s="30" t="n">
        <f aca="false">IFERROR(ROUND(Q3759/AA3759,2),0)</f>
        <v>79.31</v>
      </c>
      <c r="AC3759" s="30" t="str">
        <f aca="false">IF(AND(K3759="Critical",N3759="No"),"URGENT - No Bed","Normal")</f>
        <v>Normal</v>
      </c>
      <c r="AD3759" s="34" t="n">
        <f aca="false">INDEX(Lookup_Tables!$B$3:$B$12,MATCH(H3759,Lookup_Tables!$A$3:$A$12,0))</f>
        <v>2700000</v>
      </c>
      <c r="AE3759" s="30" t="str">
        <f aca="false">INDEX(Lookup_Tables!$C$3:$C$12,MATCH(H3759,Lookup_Tables!$A$3:$A$12,0))</f>
        <v>Dr. Vikram Singh</v>
      </c>
      <c r="AF3759" s="30" t="str">
        <f aca="false">IFERROR(INDEX(Lookup_Tables!$F$16:$F$45,MATCH(I3759,Lookup_Tables!$E$16:$E$45,0)),"N/A")</f>
        <v>EMP228</v>
      </c>
      <c r="AG3759" s="30" t="n">
        <f aca="false">_xlfn.IFS(R3759="Recovered",4,R3759="Referred",3,R3759="Admitted",2,R3759="Deceased",1,TRUE(),0)</f>
        <v>4</v>
      </c>
      <c r="AH3759" s="30" t="str">
        <f aca="false">IF(T3759&gt;=4,"Satisfied",IF(T3759&gt;=3,"Neutral","Needs Improvement"))</f>
        <v>Satisfied</v>
      </c>
    </row>
    <row r="3760" customFormat="false" ht="15" hidden="false" customHeight="false" outlineLevel="0" collapsed="false">
      <c r="A3760" s="27" t="s">
        <v>6761</v>
      </c>
      <c r="B3760" s="27" t="s">
        <v>5004</v>
      </c>
      <c r="C3760" s="27" t="n">
        <v>77</v>
      </c>
      <c r="D3760" s="27" t="s">
        <v>181</v>
      </c>
      <c r="E3760" s="28" t="n">
        <v>45443</v>
      </c>
      <c r="F3760" s="27" t="s">
        <v>948</v>
      </c>
      <c r="G3760" s="28" t="n">
        <v>45446</v>
      </c>
      <c r="H3760" s="27" t="s">
        <v>168</v>
      </c>
      <c r="I3760" s="27" t="s">
        <v>366</v>
      </c>
      <c r="J3760" s="27" t="s">
        <v>371</v>
      </c>
      <c r="K3760" s="27" t="s">
        <v>156</v>
      </c>
      <c r="L3760" s="27" t="n">
        <v>65</v>
      </c>
      <c r="M3760" s="27" t="n">
        <v>46</v>
      </c>
      <c r="N3760" s="27" t="s">
        <v>127</v>
      </c>
      <c r="O3760" s="27" t="s">
        <v>139</v>
      </c>
      <c r="P3760" s="27" t="s">
        <v>187</v>
      </c>
      <c r="Q3760" s="29" t="n">
        <v>4409.9</v>
      </c>
      <c r="R3760" s="27" t="s">
        <v>130</v>
      </c>
      <c r="S3760" s="27" t="s">
        <v>157</v>
      </c>
      <c r="T3760" s="27" t="n">
        <v>4</v>
      </c>
      <c r="U3760" s="27" t="n">
        <f aca="false">YEAR(E3760)</f>
        <v>2024</v>
      </c>
      <c r="V3760" s="27" t="str">
        <f aca="false">TEXT(E3760,"MMM-YYYY")</f>
        <v>May-2024</v>
      </c>
      <c r="W3760" s="27" t="n">
        <f aca="false">MONTH(E3760)</f>
        <v>5</v>
      </c>
      <c r="X3760" s="27" t="str">
        <f aca="false">TEXT(WEEKDAY(E3760,2),"0")&amp;" - "&amp;TEXT(E3760,"dddd")</f>
        <v>5 - Friday</v>
      </c>
      <c r="Y3760" s="27" t="str">
        <f aca="false">_xlfn.IFS(C3760&lt;18,"Child (0-17)",C3760&lt;40,"Young Adult (18-39)",C3760&lt;60,"Adult (40-59)",TRUE(),"Senior (60+)")</f>
        <v>Senior (60+)</v>
      </c>
      <c r="Z3760" s="27" t="n">
        <f aca="false">ROUND(G3760-E3760,0)</f>
        <v>3</v>
      </c>
      <c r="AA3760" s="27" t="n">
        <f aca="false">L3760+M3760</f>
        <v>111</v>
      </c>
      <c r="AB3760" s="27" t="n">
        <f aca="false">IFERROR(ROUND(Q3760/AA3760,2),0)</f>
        <v>39.73</v>
      </c>
      <c r="AC3760" s="27" t="str">
        <f aca="false">IF(AND(K3760="Critical",N3760="No"),"URGENT - No Bed","Normal")</f>
        <v>Normal</v>
      </c>
      <c r="AD3760" s="33" t="n">
        <f aca="false">INDEX(Lookup_Tables!$B$3:$B$12,MATCH(H3760,Lookup_Tables!$A$3:$A$12,0))</f>
        <v>4400000</v>
      </c>
      <c r="AE3760" s="27" t="str">
        <f aca="false">INDEX(Lookup_Tables!$C$3:$C$12,MATCH(H3760,Lookup_Tables!$A$3:$A$12,0))</f>
        <v>Dr. Neha Chopra</v>
      </c>
      <c r="AF3760" s="27" t="str">
        <f aca="false">IFERROR(INDEX(Lookup_Tables!$F$16:$F$45,MATCH(I3760,Lookup_Tables!$E$16:$E$45,0)),"N/A")</f>
        <v>EMP218</v>
      </c>
      <c r="AG3760" s="27" t="n">
        <f aca="false">_xlfn.IFS(R3760="Recovered",4,R3760="Referred",3,R3760="Admitted",2,R3760="Deceased",1,TRUE(),0)</f>
        <v>4</v>
      </c>
      <c r="AH3760" s="27" t="str">
        <f aca="false">IF(T3760&gt;=4,"Satisfied",IF(T3760&gt;=3,"Neutral","Needs Improvement"))</f>
        <v>Satisfied</v>
      </c>
    </row>
    <row r="3761" customFormat="false" ht="15" hidden="false" customHeight="false" outlineLevel="0" collapsed="false">
      <c r="A3761" s="30" t="s">
        <v>6733</v>
      </c>
      <c r="B3761" s="30" t="s">
        <v>5635</v>
      </c>
      <c r="C3761" s="30" t="n">
        <v>0</v>
      </c>
      <c r="D3761" s="30" t="s">
        <v>121</v>
      </c>
      <c r="E3761" s="31" t="n">
        <v>45489</v>
      </c>
      <c r="F3761" s="30" t="s">
        <v>472</v>
      </c>
      <c r="G3761" s="31" t="n">
        <v>45491</v>
      </c>
      <c r="H3761" s="30" t="s">
        <v>161</v>
      </c>
      <c r="I3761" s="30" t="s">
        <v>538</v>
      </c>
      <c r="J3761" s="30" t="s">
        <v>426</v>
      </c>
      <c r="K3761" s="30" t="s">
        <v>156</v>
      </c>
      <c r="L3761" s="30" t="n">
        <v>67</v>
      </c>
      <c r="M3761" s="30" t="n">
        <v>70</v>
      </c>
      <c r="N3761" s="30" t="s">
        <v>186</v>
      </c>
      <c r="O3761" s="30" t="s">
        <v>139</v>
      </c>
      <c r="P3761" s="30" t="s">
        <v>150</v>
      </c>
      <c r="Q3761" s="32" t="n">
        <v>3694.3</v>
      </c>
      <c r="R3761" s="30" t="s">
        <v>268</v>
      </c>
      <c r="S3761" s="30" t="s">
        <v>157</v>
      </c>
      <c r="T3761" s="30" t="n">
        <v>4</v>
      </c>
      <c r="U3761" s="30" t="n">
        <f aca="false">YEAR(E3761)</f>
        <v>2024</v>
      </c>
      <c r="V3761" s="30" t="str">
        <f aca="false">TEXT(E3761,"MMM-YYYY")</f>
        <v>Jul-2024</v>
      </c>
      <c r="W3761" s="30" t="n">
        <f aca="false">MONTH(E3761)</f>
        <v>7</v>
      </c>
      <c r="X3761" s="30" t="str">
        <f aca="false">TEXT(WEEKDAY(E3761,2),"0")&amp;" - "&amp;TEXT(E3761,"dddd")</f>
        <v>2 - Tuesday</v>
      </c>
      <c r="Y3761" s="30" t="str">
        <f aca="false">_xlfn.IFS(C3761&lt;18,"Child (0-17)",C3761&lt;40,"Young Adult (18-39)",C3761&lt;60,"Adult (40-59)",TRUE(),"Senior (60+)")</f>
        <v>Child (0-17)</v>
      </c>
      <c r="Z3761" s="30" t="n">
        <f aca="false">ROUND(G3761-E3761,0)</f>
        <v>2</v>
      </c>
      <c r="AA3761" s="30" t="n">
        <f aca="false">L3761+M3761</f>
        <v>137</v>
      </c>
      <c r="AB3761" s="30" t="n">
        <f aca="false">IFERROR(ROUND(Q3761/AA3761,2),0)</f>
        <v>26.97</v>
      </c>
      <c r="AC3761" s="30" t="str">
        <f aca="false">IF(AND(K3761="Critical",N3761="No"),"URGENT - No Bed","Normal")</f>
        <v>Normal</v>
      </c>
      <c r="AD3761" s="34" t="n">
        <f aca="false">INDEX(Lookup_Tables!$B$3:$B$12,MATCH(H3761,Lookup_Tables!$A$3:$A$12,0))</f>
        <v>3600000</v>
      </c>
      <c r="AE3761" s="30" t="str">
        <f aca="false">INDEX(Lookup_Tables!$C$3:$C$12,MATCH(H3761,Lookup_Tables!$A$3:$A$12,0))</f>
        <v>Dr. Sameer Joshi</v>
      </c>
      <c r="AF3761" s="30" t="str">
        <f aca="false">IFERROR(INDEX(Lookup_Tables!$F$16:$F$45,MATCH(I3761,Lookup_Tables!$E$16:$E$45,0)),"N/A")</f>
        <v>EMP221</v>
      </c>
      <c r="AG3761" s="30" t="n">
        <f aca="false">_xlfn.IFS(R3761="Recovered",4,R3761="Referred",3,R3761="Admitted",2,R3761="Deceased",1,TRUE(),0)</f>
        <v>3</v>
      </c>
      <c r="AH3761" s="30" t="str">
        <f aca="false">IF(T3761&gt;=4,"Satisfied",IF(T3761&gt;=3,"Neutral","Needs Improvement"))</f>
        <v>Satisfied</v>
      </c>
    </row>
    <row r="3762" customFormat="false" ht="15" hidden="false" customHeight="false" outlineLevel="0" collapsed="false">
      <c r="A3762" s="27" t="s">
        <v>5863</v>
      </c>
      <c r="B3762" s="27" t="s">
        <v>2256</v>
      </c>
      <c r="C3762" s="27" t="n">
        <v>61</v>
      </c>
      <c r="D3762" s="27" t="s">
        <v>121</v>
      </c>
      <c r="E3762" s="28" t="n">
        <v>45581</v>
      </c>
      <c r="F3762" s="27" t="s">
        <v>190</v>
      </c>
      <c r="G3762" s="28" t="n">
        <v>45581</v>
      </c>
      <c r="H3762" s="27" t="s">
        <v>135</v>
      </c>
      <c r="I3762" s="27" t="s">
        <v>278</v>
      </c>
      <c r="J3762" s="27" t="s">
        <v>137</v>
      </c>
      <c r="K3762" s="27" t="s">
        <v>156</v>
      </c>
      <c r="L3762" s="27" t="n">
        <v>31</v>
      </c>
      <c r="M3762" s="27" t="n">
        <v>37</v>
      </c>
      <c r="N3762" s="27" t="s">
        <v>127</v>
      </c>
      <c r="O3762" s="27" t="s">
        <v>128</v>
      </c>
      <c r="P3762" s="27" t="s">
        <v>150</v>
      </c>
      <c r="Q3762" s="29" t="n">
        <v>3175.43</v>
      </c>
      <c r="R3762" s="27" t="s">
        <v>130</v>
      </c>
      <c r="S3762" s="27" t="s">
        <v>192</v>
      </c>
      <c r="T3762" s="27" t="n">
        <v>2</v>
      </c>
      <c r="U3762" s="27" t="n">
        <f aca="false">YEAR(E3762)</f>
        <v>2024</v>
      </c>
      <c r="V3762" s="27" t="str">
        <f aca="false">TEXT(E3762,"MMM-YYYY")</f>
        <v>Oct-2024</v>
      </c>
      <c r="W3762" s="27" t="n">
        <f aca="false">MONTH(E3762)</f>
        <v>10</v>
      </c>
      <c r="X3762" s="27" t="str">
        <f aca="false">TEXT(WEEKDAY(E3762,2),"0")&amp;" - "&amp;TEXT(E3762,"dddd")</f>
        <v>3 - Wednesday</v>
      </c>
      <c r="Y3762" s="27" t="str">
        <f aca="false">_xlfn.IFS(C3762&lt;18,"Child (0-17)",C3762&lt;40,"Young Adult (18-39)",C3762&lt;60,"Adult (40-59)",TRUE(),"Senior (60+)")</f>
        <v>Senior (60+)</v>
      </c>
      <c r="Z3762" s="27" t="n">
        <f aca="false">ROUND(G3762-E3762,0)</f>
        <v>0</v>
      </c>
      <c r="AA3762" s="27" t="n">
        <f aca="false">L3762+M3762</f>
        <v>68</v>
      </c>
      <c r="AB3762" s="27" t="n">
        <f aca="false">IFERROR(ROUND(Q3762/AA3762,2),0)</f>
        <v>46.7</v>
      </c>
      <c r="AC3762" s="27" t="str">
        <f aca="false">IF(AND(K3762="Critical",N3762="No"),"URGENT - No Bed","Normal")</f>
        <v>Normal</v>
      </c>
      <c r="AD3762" s="33" t="n">
        <f aca="false">INDEX(Lookup_Tables!$B$3:$B$12,MATCH(H3762,Lookup_Tables!$A$3:$A$12,0))</f>
        <v>4600000</v>
      </c>
      <c r="AE3762" s="27" t="str">
        <f aca="false">INDEX(Lookup_Tables!$C$3:$C$12,MATCH(H3762,Lookup_Tables!$A$3:$A$12,0))</f>
        <v>Dr. Farhan Khan</v>
      </c>
      <c r="AF3762" s="27" t="str">
        <f aca="false">IFERROR(INDEX(Lookup_Tables!$F$16:$F$45,MATCH(I3762,Lookup_Tables!$E$16:$E$45,0)),"N/A")</f>
        <v>EMP208</v>
      </c>
      <c r="AG3762" s="27" t="n">
        <f aca="false">_xlfn.IFS(R3762="Recovered",4,R3762="Referred",3,R3762="Admitted",2,R3762="Deceased",1,TRUE(),0)</f>
        <v>4</v>
      </c>
      <c r="AH3762" s="27" t="str">
        <f aca="false">IF(T3762&gt;=4,"Satisfied",IF(T3762&gt;=3,"Neutral","Needs Improvement"))</f>
        <v>Needs Improvement</v>
      </c>
    </row>
    <row r="3763" customFormat="false" ht="15" hidden="false" customHeight="false" outlineLevel="0" collapsed="false">
      <c r="A3763" s="30" t="s">
        <v>7027</v>
      </c>
      <c r="B3763" s="30" t="s">
        <v>133</v>
      </c>
      <c r="C3763" s="30" t="n">
        <v>45</v>
      </c>
      <c r="D3763" s="30" t="s">
        <v>181</v>
      </c>
      <c r="E3763" s="31" t="n">
        <v>45549</v>
      </c>
      <c r="F3763" s="30" t="s">
        <v>695</v>
      </c>
      <c r="G3763" s="31" t="n">
        <v>45550</v>
      </c>
      <c r="H3763" s="30" t="s">
        <v>217</v>
      </c>
      <c r="I3763" s="30" t="s">
        <v>392</v>
      </c>
      <c r="J3763" s="30" t="s">
        <v>388</v>
      </c>
      <c r="K3763" s="30" t="s">
        <v>126</v>
      </c>
      <c r="L3763" s="30" t="n">
        <v>5</v>
      </c>
      <c r="M3763" s="30" t="n">
        <v>116</v>
      </c>
      <c r="N3763" s="30" t="s">
        <v>186</v>
      </c>
      <c r="O3763" s="30" t="s">
        <v>128</v>
      </c>
      <c r="P3763" s="30" t="s">
        <v>129</v>
      </c>
      <c r="Q3763" s="32" t="n">
        <v>7460.53</v>
      </c>
      <c r="R3763" s="30" t="s">
        <v>172</v>
      </c>
      <c r="S3763" s="30" t="s">
        <v>151</v>
      </c>
      <c r="T3763" s="30" t="n">
        <v>3</v>
      </c>
      <c r="U3763" s="30" t="n">
        <f aca="false">YEAR(E3763)</f>
        <v>2024</v>
      </c>
      <c r="V3763" s="30" t="str">
        <f aca="false">TEXT(E3763,"MMM-YYYY")</f>
        <v>Sep-2024</v>
      </c>
      <c r="W3763" s="30" t="n">
        <f aca="false">MONTH(E3763)</f>
        <v>9</v>
      </c>
      <c r="X3763" s="30" t="str">
        <f aca="false">TEXT(WEEKDAY(E3763,2),"0")&amp;" - "&amp;TEXT(E3763,"dddd")</f>
        <v>6 - Saturday</v>
      </c>
      <c r="Y3763" s="30" t="str">
        <f aca="false">_xlfn.IFS(C3763&lt;18,"Child (0-17)",C3763&lt;40,"Young Adult (18-39)",C3763&lt;60,"Adult (40-59)",TRUE(),"Senior (60+)")</f>
        <v>Adult (40-59)</v>
      </c>
      <c r="Z3763" s="30" t="n">
        <f aca="false">ROUND(G3763-E3763,0)</f>
        <v>1</v>
      </c>
      <c r="AA3763" s="30" t="n">
        <f aca="false">L3763+M3763</f>
        <v>121</v>
      </c>
      <c r="AB3763" s="30" t="n">
        <f aca="false">IFERROR(ROUND(Q3763/AA3763,2),0)</f>
        <v>61.66</v>
      </c>
      <c r="AC3763" s="30" t="str">
        <f aca="false">IF(AND(K3763="Critical",N3763="No"),"URGENT - No Bed","Normal")</f>
        <v>Normal</v>
      </c>
      <c r="AD3763" s="34" t="n">
        <f aca="false">INDEX(Lookup_Tables!$B$3:$B$12,MATCH(H3763,Lookup_Tables!$A$3:$A$12,0))</f>
        <v>4200000</v>
      </c>
      <c r="AE3763" s="30" t="str">
        <f aca="false">INDEX(Lookup_Tables!$C$3:$C$12,MATCH(H3763,Lookup_Tables!$A$3:$A$12,0))</f>
        <v>Dr. Anil Kapoor</v>
      </c>
      <c r="AF3763" s="30" t="str">
        <f aca="false">IFERROR(INDEX(Lookup_Tables!$F$16:$F$45,MATCH(I3763,Lookup_Tables!$E$16:$E$45,0)),"N/A")</f>
        <v>EMP202</v>
      </c>
      <c r="AG3763" s="30" t="n">
        <f aca="false">_xlfn.IFS(R3763="Recovered",4,R3763="Referred",3,R3763="Admitted",2,R3763="Deceased",1,TRUE(),0)</f>
        <v>2</v>
      </c>
      <c r="AH3763" s="30" t="str">
        <f aca="false">IF(T3763&gt;=4,"Satisfied",IF(T3763&gt;=3,"Neutral","Needs Improvement"))</f>
        <v>Neutral</v>
      </c>
    </row>
    <row r="3764" customFormat="false" ht="15" hidden="false" customHeight="false" outlineLevel="0" collapsed="false">
      <c r="A3764" s="27" t="s">
        <v>4565</v>
      </c>
      <c r="B3764" s="27" t="s">
        <v>1355</v>
      </c>
      <c r="C3764" s="27" t="n">
        <v>40</v>
      </c>
      <c r="D3764" s="27" t="s">
        <v>121</v>
      </c>
      <c r="E3764" s="28" t="n">
        <v>45641</v>
      </c>
      <c r="F3764" s="27" t="s">
        <v>519</v>
      </c>
      <c r="G3764" s="28" t="n">
        <v>45642</v>
      </c>
      <c r="H3764" s="27" t="s">
        <v>206</v>
      </c>
      <c r="I3764" s="27" t="s">
        <v>300</v>
      </c>
      <c r="J3764" s="27" t="s">
        <v>208</v>
      </c>
      <c r="K3764" s="27" t="s">
        <v>156</v>
      </c>
      <c r="L3764" s="27" t="n">
        <v>55</v>
      </c>
      <c r="M3764" s="27" t="n">
        <v>81</v>
      </c>
      <c r="N3764" s="27" t="s">
        <v>127</v>
      </c>
      <c r="O3764" s="27" t="s">
        <v>128</v>
      </c>
      <c r="P3764" s="27" t="s">
        <v>150</v>
      </c>
      <c r="Q3764" s="29" t="n">
        <v>3866.94</v>
      </c>
      <c r="R3764" s="27" t="s">
        <v>268</v>
      </c>
      <c r="S3764" s="27" t="s">
        <v>192</v>
      </c>
      <c r="T3764" s="27" t="n">
        <v>2</v>
      </c>
      <c r="U3764" s="27" t="n">
        <f aca="false">YEAR(E3764)</f>
        <v>2024</v>
      </c>
      <c r="V3764" s="27" t="str">
        <f aca="false">TEXT(E3764,"MMM-YYYY")</f>
        <v>Dec-2024</v>
      </c>
      <c r="W3764" s="27" t="n">
        <f aca="false">MONTH(E3764)</f>
        <v>12</v>
      </c>
      <c r="X3764" s="27" t="str">
        <f aca="false">TEXT(WEEKDAY(E3764,2),"0")&amp;" - "&amp;TEXT(E3764,"dddd")</f>
        <v>7 - Sunday</v>
      </c>
      <c r="Y3764" s="27" t="str">
        <f aca="false">_xlfn.IFS(C3764&lt;18,"Child (0-17)",C3764&lt;40,"Young Adult (18-39)",C3764&lt;60,"Adult (40-59)",TRUE(),"Senior (60+)")</f>
        <v>Adult (40-59)</v>
      </c>
      <c r="Z3764" s="27" t="n">
        <f aca="false">ROUND(G3764-E3764,0)</f>
        <v>1</v>
      </c>
      <c r="AA3764" s="27" t="n">
        <f aca="false">L3764+M3764</f>
        <v>136</v>
      </c>
      <c r="AB3764" s="27" t="n">
        <f aca="false">IFERROR(ROUND(Q3764/AA3764,2),0)</f>
        <v>28.43</v>
      </c>
      <c r="AC3764" s="27" t="str">
        <f aca="false">IF(AND(K3764="Critical",N3764="No"),"URGENT - No Bed","Normal")</f>
        <v>Normal</v>
      </c>
      <c r="AD3764" s="33" t="n">
        <f aca="false">INDEX(Lookup_Tables!$B$3:$B$12,MATCH(H3764,Lookup_Tables!$A$3:$A$12,0))</f>
        <v>2800000</v>
      </c>
      <c r="AE3764" s="27" t="str">
        <f aca="false">INDEX(Lookup_Tables!$C$3:$C$12,MATCH(H3764,Lookup_Tables!$A$3:$A$12,0))</f>
        <v>Dr. Suresh Nair</v>
      </c>
      <c r="AF3764" s="27" t="str">
        <f aca="false">IFERROR(INDEX(Lookup_Tables!$F$16:$F$45,MATCH(I3764,Lookup_Tables!$E$16:$E$45,0)),"N/A")</f>
        <v>EMP211</v>
      </c>
      <c r="AG3764" s="27" t="n">
        <f aca="false">_xlfn.IFS(R3764="Recovered",4,R3764="Referred",3,R3764="Admitted",2,R3764="Deceased",1,TRUE(),0)</f>
        <v>3</v>
      </c>
      <c r="AH3764" s="27" t="str">
        <f aca="false">IF(T3764&gt;=4,"Satisfied",IF(T3764&gt;=3,"Neutral","Needs Improvement"))</f>
        <v>Needs Improvement</v>
      </c>
    </row>
    <row r="3765" customFormat="false" ht="15" hidden="false" customHeight="false" outlineLevel="0" collapsed="false">
      <c r="A3765" s="30" t="s">
        <v>2975</v>
      </c>
      <c r="B3765" s="30" t="s">
        <v>2528</v>
      </c>
      <c r="C3765" s="30" t="n">
        <v>62</v>
      </c>
      <c r="D3765" s="30" t="s">
        <v>121</v>
      </c>
      <c r="E3765" s="31" t="n">
        <v>45581</v>
      </c>
      <c r="F3765" s="30" t="s">
        <v>1002</v>
      </c>
      <c r="G3765" s="31" t="n">
        <v>45582</v>
      </c>
      <c r="H3765" s="30" t="s">
        <v>161</v>
      </c>
      <c r="I3765" s="30" t="s">
        <v>320</v>
      </c>
      <c r="J3765" s="30" t="s">
        <v>163</v>
      </c>
      <c r="K3765" s="30" t="s">
        <v>138</v>
      </c>
      <c r="L3765" s="30" t="n">
        <v>76</v>
      </c>
      <c r="M3765" s="30" t="n">
        <v>44</v>
      </c>
      <c r="N3765" s="30" t="s">
        <v>127</v>
      </c>
      <c r="O3765" s="30" t="s">
        <v>139</v>
      </c>
      <c r="P3765" s="30" t="s">
        <v>140</v>
      </c>
      <c r="Q3765" s="32" t="n">
        <v>1743.07</v>
      </c>
      <c r="R3765" s="30" t="s">
        <v>130</v>
      </c>
      <c r="S3765" s="30" t="s">
        <v>157</v>
      </c>
      <c r="T3765" s="30" t="n">
        <v>4</v>
      </c>
      <c r="U3765" s="30" t="n">
        <f aca="false">YEAR(E3765)</f>
        <v>2024</v>
      </c>
      <c r="V3765" s="30" t="str">
        <f aca="false">TEXT(E3765,"MMM-YYYY")</f>
        <v>Oct-2024</v>
      </c>
      <c r="W3765" s="30" t="n">
        <f aca="false">MONTH(E3765)</f>
        <v>10</v>
      </c>
      <c r="X3765" s="30" t="str">
        <f aca="false">TEXT(WEEKDAY(E3765,2),"0")&amp;" - "&amp;TEXT(E3765,"dddd")</f>
        <v>3 - Wednesday</v>
      </c>
      <c r="Y3765" s="30" t="str">
        <f aca="false">_xlfn.IFS(C3765&lt;18,"Child (0-17)",C3765&lt;40,"Young Adult (18-39)",C3765&lt;60,"Adult (40-59)",TRUE(),"Senior (60+)")</f>
        <v>Senior (60+)</v>
      </c>
      <c r="Z3765" s="30" t="n">
        <f aca="false">ROUND(G3765-E3765,0)</f>
        <v>1</v>
      </c>
      <c r="AA3765" s="30" t="n">
        <f aca="false">L3765+M3765</f>
        <v>120</v>
      </c>
      <c r="AB3765" s="30" t="n">
        <f aca="false">IFERROR(ROUND(Q3765/AA3765,2),0)</f>
        <v>14.53</v>
      </c>
      <c r="AC3765" s="30" t="str">
        <f aca="false">IF(AND(K3765="Critical",N3765="No"),"URGENT - No Bed","Normal")</f>
        <v>Normal</v>
      </c>
      <c r="AD3765" s="34" t="n">
        <f aca="false">INDEX(Lookup_Tables!$B$3:$B$12,MATCH(H3765,Lookup_Tables!$A$3:$A$12,0))</f>
        <v>3600000</v>
      </c>
      <c r="AE3765" s="30" t="str">
        <f aca="false">INDEX(Lookup_Tables!$C$3:$C$12,MATCH(H3765,Lookup_Tables!$A$3:$A$12,0))</f>
        <v>Dr. Sameer Joshi</v>
      </c>
      <c r="AF3765" s="30" t="str">
        <f aca="false">IFERROR(INDEX(Lookup_Tables!$F$16:$F$45,MATCH(I3765,Lookup_Tables!$E$16:$E$45,0)),"N/A")</f>
        <v>EMP223</v>
      </c>
      <c r="AG3765" s="30" t="n">
        <f aca="false">_xlfn.IFS(R3765="Recovered",4,R3765="Referred",3,R3765="Admitted",2,R3765="Deceased",1,TRUE(),0)</f>
        <v>4</v>
      </c>
      <c r="AH3765" s="30" t="str">
        <f aca="false">IF(T3765&gt;=4,"Satisfied",IF(T3765&gt;=3,"Neutral","Needs Improvement"))</f>
        <v>Satisfied</v>
      </c>
    </row>
    <row r="3766" customFormat="false" ht="15" hidden="false" customHeight="false" outlineLevel="0" collapsed="false">
      <c r="A3766" s="27" t="s">
        <v>4247</v>
      </c>
      <c r="B3766" s="27" t="s">
        <v>3016</v>
      </c>
      <c r="C3766" s="27" t="n">
        <v>12</v>
      </c>
      <c r="D3766" s="27" t="s">
        <v>121</v>
      </c>
      <c r="E3766" s="28" t="n">
        <v>45304</v>
      </c>
      <c r="F3766" s="27" t="s">
        <v>890</v>
      </c>
      <c r="G3766" s="28" t="n">
        <v>45306</v>
      </c>
      <c r="H3766" s="27" t="s">
        <v>217</v>
      </c>
      <c r="I3766" s="27" t="s">
        <v>392</v>
      </c>
      <c r="J3766" s="27" t="s">
        <v>294</v>
      </c>
      <c r="K3766" s="27" t="s">
        <v>126</v>
      </c>
      <c r="L3766" s="27" t="n">
        <v>15</v>
      </c>
      <c r="M3766" s="27" t="n">
        <v>91</v>
      </c>
      <c r="N3766" s="27" t="s">
        <v>186</v>
      </c>
      <c r="O3766" s="27" t="s">
        <v>171</v>
      </c>
      <c r="P3766" s="27" t="s">
        <v>140</v>
      </c>
      <c r="Q3766" s="29" t="n">
        <v>7086.93</v>
      </c>
      <c r="R3766" s="27" t="s">
        <v>268</v>
      </c>
      <c r="S3766" s="27" t="s">
        <v>131</v>
      </c>
      <c r="T3766" s="27" t="n">
        <v>1</v>
      </c>
      <c r="U3766" s="27" t="n">
        <f aca="false">YEAR(E3766)</f>
        <v>2024</v>
      </c>
      <c r="V3766" s="27" t="str">
        <f aca="false">TEXT(E3766,"MMM-YYYY")</f>
        <v>Jan-2024</v>
      </c>
      <c r="W3766" s="27" t="n">
        <f aca="false">MONTH(E3766)</f>
        <v>1</v>
      </c>
      <c r="X3766" s="27" t="str">
        <f aca="false">TEXT(WEEKDAY(E3766,2),"0")&amp;" - "&amp;TEXT(E3766,"dddd")</f>
        <v>6 - Saturday</v>
      </c>
      <c r="Y3766" s="27" t="str">
        <f aca="false">_xlfn.IFS(C3766&lt;18,"Child (0-17)",C3766&lt;40,"Young Adult (18-39)",C3766&lt;60,"Adult (40-59)",TRUE(),"Senior (60+)")</f>
        <v>Child (0-17)</v>
      </c>
      <c r="Z3766" s="27" t="n">
        <f aca="false">ROUND(G3766-E3766,0)</f>
        <v>2</v>
      </c>
      <c r="AA3766" s="27" t="n">
        <f aca="false">L3766+M3766</f>
        <v>106</v>
      </c>
      <c r="AB3766" s="27" t="n">
        <f aca="false">IFERROR(ROUND(Q3766/AA3766,2),0)</f>
        <v>66.86</v>
      </c>
      <c r="AC3766" s="27" t="str">
        <f aca="false">IF(AND(K3766="Critical",N3766="No"),"URGENT - No Bed","Normal")</f>
        <v>Normal</v>
      </c>
      <c r="AD3766" s="33" t="n">
        <f aca="false">INDEX(Lookup_Tables!$B$3:$B$12,MATCH(H3766,Lookup_Tables!$A$3:$A$12,0))</f>
        <v>4200000</v>
      </c>
      <c r="AE3766" s="27" t="str">
        <f aca="false">INDEX(Lookup_Tables!$C$3:$C$12,MATCH(H3766,Lookup_Tables!$A$3:$A$12,0))</f>
        <v>Dr. Anil Kapoor</v>
      </c>
      <c r="AF3766" s="27" t="str">
        <f aca="false">IFERROR(INDEX(Lookup_Tables!$F$16:$F$45,MATCH(I3766,Lookup_Tables!$E$16:$E$45,0)),"N/A")</f>
        <v>EMP202</v>
      </c>
      <c r="AG3766" s="27" t="n">
        <f aca="false">_xlfn.IFS(R3766="Recovered",4,R3766="Referred",3,R3766="Admitted",2,R3766="Deceased",1,TRUE(),0)</f>
        <v>3</v>
      </c>
      <c r="AH3766" s="27" t="str">
        <f aca="false">IF(T3766&gt;=4,"Satisfied",IF(T3766&gt;=3,"Neutral","Needs Improvement"))</f>
        <v>Needs Improvement</v>
      </c>
    </row>
    <row r="3767" customFormat="false" ht="15" hidden="false" customHeight="false" outlineLevel="0" collapsed="false">
      <c r="A3767" s="30" t="s">
        <v>3899</v>
      </c>
      <c r="B3767" s="30" t="s">
        <v>3497</v>
      </c>
      <c r="C3767" s="30" t="n">
        <v>67</v>
      </c>
      <c r="D3767" s="30" t="s">
        <v>144</v>
      </c>
      <c r="E3767" s="31" t="n">
        <v>45555</v>
      </c>
      <c r="F3767" s="30" t="s">
        <v>702</v>
      </c>
      <c r="G3767" s="31" t="n">
        <v>45558</v>
      </c>
      <c r="H3767" s="30" t="s">
        <v>146</v>
      </c>
      <c r="I3767" s="30" t="s">
        <v>309</v>
      </c>
      <c r="J3767" s="30" t="s">
        <v>177</v>
      </c>
      <c r="K3767" s="30" t="s">
        <v>156</v>
      </c>
      <c r="L3767" s="30" t="n">
        <v>20</v>
      </c>
      <c r="M3767" s="30" t="n">
        <v>69</v>
      </c>
      <c r="N3767" s="30" t="s">
        <v>127</v>
      </c>
      <c r="O3767" s="30" t="s">
        <v>149</v>
      </c>
      <c r="P3767" s="30" t="s">
        <v>129</v>
      </c>
      <c r="Q3767" s="32" t="n">
        <v>4302.98</v>
      </c>
      <c r="R3767" s="30" t="s">
        <v>130</v>
      </c>
      <c r="S3767" s="30" t="s">
        <v>151</v>
      </c>
      <c r="T3767" s="30" t="n">
        <v>5</v>
      </c>
      <c r="U3767" s="30" t="n">
        <f aca="false">YEAR(E3767)</f>
        <v>2024</v>
      </c>
      <c r="V3767" s="30" t="str">
        <f aca="false">TEXT(E3767,"MMM-YYYY")</f>
        <v>Sep-2024</v>
      </c>
      <c r="W3767" s="30" t="n">
        <f aca="false">MONTH(E3767)</f>
        <v>9</v>
      </c>
      <c r="X3767" s="30" t="str">
        <f aca="false">TEXT(WEEKDAY(E3767,2),"0")&amp;" - "&amp;TEXT(E3767,"dddd")</f>
        <v>5 - Friday</v>
      </c>
      <c r="Y3767" s="30" t="str">
        <f aca="false">_xlfn.IFS(C3767&lt;18,"Child (0-17)",C3767&lt;40,"Young Adult (18-39)",C3767&lt;60,"Adult (40-59)",TRUE(),"Senior (60+)")</f>
        <v>Senior (60+)</v>
      </c>
      <c r="Z3767" s="30" t="n">
        <f aca="false">ROUND(G3767-E3767,0)</f>
        <v>3</v>
      </c>
      <c r="AA3767" s="30" t="n">
        <f aca="false">L3767+M3767</f>
        <v>89</v>
      </c>
      <c r="AB3767" s="30" t="n">
        <f aca="false">IFERROR(ROUND(Q3767/AA3767,2),0)</f>
        <v>48.35</v>
      </c>
      <c r="AC3767" s="30" t="str">
        <f aca="false">IF(AND(K3767="Critical",N3767="No"),"URGENT - No Bed","Normal")</f>
        <v>Normal</v>
      </c>
      <c r="AD3767" s="34" t="n">
        <f aca="false">INDEX(Lookup_Tables!$B$3:$B$12,MATCH(H3767,Lookup_Tables!$A$3:$A$12,0))</f>
        <v>2700000</v>
      </c>
      <c r="AE3767" s="30" t="str">
        <f aca="false">INDEX(Lookup_Tables!$C$3:$C$12,MATCH(H3767,Lookup_Tables!$A$3:$A$12,0))</f>
        <v>Dr. Vikram Singh</v>
      </c>
      <c r="AF3767" s="30" t="str">
        <f aca="false">IFERROR(INDEX(Lookup_Tables!$F$16:$F$45,MATCH(I3767,Lookup_Tables!$E$16:$E$45,0)),"N/A")</f>
        <v>EMP228</v>
      </c>
      <c r="AG3767" s="30" t="n">
        <f aca="false">_xlfn.IFS(R3767="Recovered",4,R3767="Referred",3,R3767="Admitted",2,R3767="Deceased",1,TRUE(),0)</f>
        <v>4</v>
      </c>
      <c r="AH3767" s="30" t="str">
        <f aca="false">IF(T3767&gt;=4,"Satisfied",IF(T3767&gt;=3,"Neutral","Needs Improvement"))</f>
        <v>Satisfied</v>
      </c>
    </row>
    <row r="3768" customFormat="false" ht="15" hidden="false" customHeight="false" outlineLevel="0" collapsed="false">
      <c r="A3768" s="27" t="s">
        <v>3784</v>
      </c>
      <c r="B3768" s="27" t="s">
        <v>7237</v>
      </c>
      <c r="C3768" s="27" t="n">
        <v>43</v>
      </c>
      <c r="D3768" s="27" t="s">
        <v>181</v>
      </c>
      <c r="E3768" s="28" t="n">
        <v>45477</v>
      </c>
      <c r="F3768" s="27" t="s">
        <v>638</v>
      </c>
      <c r="G3768" s="28" t="n">
        <v>45478</v>
      </c>
      <c r="H3768" s="27" t="s">
        <v>123</v>
      </c>
      <c r="I3768" s="27" t="s">
        <v>304</v>
      </c>
      <c r="J3768" s="27" t="s">
        <v>418</v>
      </c>
      <c r="K3768" s="27" t="s">
        <v>138</v>
      </c>
      <c r="L3768" s="27" t="n">
        <v>85</v>
      </c>
      <c r="M3768" s="27" t="n">
        <v>40</v>
      </c>
      <c r="N3768" s="27" t="s">
        <v>127</v>
      </c>
      <c r="O3768" s="27" t="s">
        <v>139</v>
      </c>
      <c r="P3768" s="27" t="s">
        <v>150</v>
      </c>
      <c r="Q3768" s="29" t="n">
        <v>1213.12</v>
      </c>
      <c r="R3768" s="27" t="s">
        <v>130</v>
      </c>
      <c r="S3768" s="27" t="s">
        <v>192</v>
      </c>
      <c r="T3768" s="27" t="n">
        <v>4</v>
      </c>
      <c r="U3768" s="27" t="n">
        <f aca="false">YEAR(E3768)</f>
        <v>2024</v>
      </c>
      <c r="V3768" s="27" t="str">
        <f aca="false">TEXT(E3768,"MMM-YYYY")</f>
        <v>Jul-2024</v>
      </c>
      <c r="W3768" s="27" t="n">
        <f aca="false">MONTH(E3768)</f>
        <v>7</v>
      </c>
      <c r="X3768" s="27" t="str">
        <f aca="false">TEXT(WEEKDAY(E3768,2),"0")&amp;" - "&amp;TEXT(E3768,"dddd")</f>
        <v>4 - Thursday</v>
      </c>
      <c r="Y3768" s="27" t="str">
        <f aca="false">_xlfn.IFS(C3768&lt;18,"Child (0-17)",C3768&lt;40,"Young Adult (18-39)",C3768&lt;60,"Adult (40-59)",TRUE(),"Senior (60+)")</f>
        <v>Adult (40-59)</v>
      </c>
      <c r="Z3768" s="27" t="n">
        <f aca="false">ROUND(G3768-E3768,0)</f>
        <v>1</v>
      </c>
      <c r="AA3768" s="27" t="n">
        <f aca="false">L3768+M3768</f>
        <v>125</v>
      </c>
      <c r="AB3768" s="27" t="n">
        <f aca="false">IFERROR(ROUND(Q3768/AA3768,2),0)</f>
        <v>9.7</v>
      </c>
      <c r="AC3768" s="27" t="str">
        <f aca="false">IF(AND(K3768="Critical",N3768="No"),"URGENT - No Bed","Normal")</f>
        <v>Normal</v>
      </c>
      <c r="AD3768" s="33" t="n">
        <f aca="false">INDEX(Lookup_Tables!$B$3:$B$12,MATCH(H3768,Lookup_Tables!$A$3:$A$12,0))</f>
        <v>2200000</v>
      </c>
      <c r="AE3768" s="27" t="str">
        <f aca="false">INDEX(Lookup_Tables!$C$3:$C$12,MATCH(H3768,Lookup_Tables!$A$3:$A$12,0))</f>
        <v>Dr. Rohan Das</v>
      </c>
      <c r="AF3768" s="27" t="str">
        <f aca="false">IFERROR(INDEX(Lookup_Tables!$F$16:$F$45,MATCH(I3768,Lookup_Tables!$E$16:$E$45,0)),"N/A")</f>
        <v>EMP204</v>
      </c>
      <c r="AG3768" s="27" t="n">
        <f aca="false">_xlfn.IFS(R3768="Recovered",4,R3768="Referred",3,R3768="Admitted",2,R3768="Deceased",1,TRUE(),0)</f>
        <v>4</v>
      </c>
      <c r="AH3768" s="27" t="str">
        <f aca="false">IF(T3768&gt;=4,"Satisfied",IF(T3768&gt;=3,"Neutral","Needs Improvement"))</f>
        <v>Satisfied</v>
      </c>
    </row>
    <row r="3769" customFormat="false" ht="15" hidden="false" customHeight="false" outlineLevel="0" collapsed="false">
      <c r="A3769" s="30" t="s">
        <v>1128</v>
      </c>
      <c r="B3769" s="30" t="s">
        <v>1129</v>
      </c>
      <c r="C3769" s="30" t="n">
        <v>31</v>
      </c>
      <c r="D3769" s="30" t="s">
        <v>181</v>
      </c>
      <c r="E3769" s="31" t="n">
        <v>45309</v>
      </c>
      <c r="F3769" s="30" t="s">
        <v>961</v>
      </c>
      <c r="G3769" s="31" t="n">
        <v>45312</v>
      </c>
      <c r="H3769" s="30" t="s">
        <v>146</v>
      </c>
      <c r="I3769" s="30" t="s">
        <v>176</v>
      </c>
      <c r="J3769" s="30" t="s">
        <v>222</v>
      </c>
      <c r="K3769" s="30" t="s">
        <v>126</v>
      </c>
      <c r="L3769" s="30" t="n">
        <v>25</v>
      </c>
      <c r="M3769" s="30" t="n">
        <v>85</v>
      </c>
      <c r="N3769" s="30" t="s">
        <v>127</v>
      </c>
      <c r="O3769" s="30" t="s">
        <v>128</v>
      </c>
      <c r="P3769" s="30" t="s">
        <v>187</v>
      </c>
      <c r="Q3769" s="32" t="n">
        <v>7417.8</v>
      </c>
      <c r="R3769" s="30" t="s">
        <v>172</v>
      </c>
      <c r="S3769" s="30" t="s">
        <v>157</v>
      </c>
      <c r="T3769" s="30" t="n">
        <v>2</v>
      </c>
      <c r="U3769" s="30" t="n">
        <f aca="false">YEAR(E3769)</f>
        <v>2024</v>
      </c>
      <c r="V3769" s="30" t="str">
        <f aca="false">TEXT(E3769,"MMM-YYYY")</f>
        <v>Jan-2024</v>
      </c>
      <c r="W3769" s="30" t="n">
        <f aca="false">MONTH(E3769)</f>
        <v>1</v>
      </c>
      <c r="X3769" s="30" t="str">
        <f aca="false">TEXT(WEEKDAY(E3769,2),"0")&amp;" - "&amp;TEXT(E3769,"dddd")</f>
        <v>4 - Thursday</v>
      </c>
      <c r="Y3769" s="30" t="str">
        <f aca="false">_xlfn.IFS(C3769&lt;18,"Child (0-17)",C3769&lt;40,"Young Adult (18-39)",C3769&lt;60,"Adult (40-59)",TRUE(),"Senior (60+)")</f>
        <v>Young Adult (18-39)</v>
      </c>
      <c r="Z3769" s="30" t="n">
        <f aca="false">ROUND(G3769-E3769,0)</f>
        <v>3</v>
      </c>
      <c r="AA3769" s="30" t="n">
        <f aca="false">L3769+M3769</f>
        <v>110</v>
      </c>
      <c r="AB3769" s="30" t="n">
        <f aca="false">IFERROR(ROUND(Q3769/AA3769,2),0)</f>
        <v>67.43</v>
      </c>
      <c r="AC3769" s="30" t="str">
        <f aca="false">IF(AND(K3769="Critical",N3769="No"),"URGENT - No Bed","Normal")</f>
        <v>Normal</v>
      </c>
      <c r="AD3769" s="34" t="n">
        <f aca="false">INDEX(Lookup_Tables!$B$3:$B$12,MATCH(H3769,Lookup_Tables!$A$3:$A$12,0))</f>
        <v>2700000</v>
      </c>
      <c r="AE3769" s="30" t="str">
        <f aca="false">INDEX(Lookup_Tables!$C$3:$C$12,MATCH(H3769,Lookup_Tables!$A$3:$A$12,0))</f>
        <v>Dr. Vikram Singh</v>
      </c>
      <c r="AF3769" s="30" t="str">
        <f aca="false">IFERROR(INDEX(Lookup_Tables!$F$16:$F$45,MATCH(I3769,Lookup_Tables!$E$16:$E$45,0)),"N/A")</f>
        <v>EMP227</v>
      </c>
      <c r="AG3769" s="30" t="n">
        <f aca="false">_xlfn.IFS(R3769="Recovered",4,R3769="Referred",3,R3769="Admitted",2,R3769="Deceased",1,TRUE(),0)</f>
        <v>2</v>
      </c>
      <c r="AH3769" s="30" t="str">
        <f aca="false">IF(T3769&gt;=4,"Satisfied",IF(T3769&gt;=3,"Neutral","Needs Improvement"))</f>
        <v>Needs Improvement</v>
      </c>
    </row>
    <row r="3770" customFormat="false" ht="15" hidden="false" customHeight="false" outlineLevel="0" collapsed="false">
      <c r="A3770" s="27" t="s">
        <v>6489</v>
      </c>
      <c r="B3770" s="27" t="s">
        <v>4423</v>
      </c>
      <c r="C3770" s="27" t="n">
        <v>33</v>
      </c>
      <c r="D3770" s="27" t="s">
        <v>181</v>
      </c>
      <c r="E3770" s="28" t="n">
        <v>45383</v>
      </c>
      <c r="F3770" s="27" t="s">
        <v>853</v>
      </c>
      <c r="G3770" s="28" t="n">
        <v>45386</v>
      </c>
      <c r="H3770" s="27" t="s">
        <v>161</v>
      </c>
      <c r="I3770" s="27" t="s">
        <v>320</v>
      </c>
      <c r="J3770" s="27" t="s">
        <v>648</v>
      </c>
      <c r="K3770" s="27" t="s">
        <v>156</v>
      </c>
      <c r="L3770" s="27" t="n">
        <v>30</v>
      </c>
      <c r="M3770" s="27" t="n">
        <v>71</v>
      </c>
      <c r="N3770" s="27" t="s">
        <v>127</v>
      </c>
      <c r="O3770" s="27" t="s">
        <v>149</v>
      </c>
      <c r="P3770" s="27" t="s">
        <v>140</v>
      </c>
      <c r="Q3770" s="29" t="n">
        <v>3976.9</v>
      </c>
      <c r="R3770" s="27" t="s">
        <v>172</v>
      </c>
      <c r="S3770" s="27" t="s">
        <v>141</v>
      </c>
      <c r="T3770" s="27" t="n">
        <v>1</v>
      </c>
      <c r="U3770" s="27" t="n">
        <f aca="false">YEAR(E3770)</f>
        <v>2024</v>
      </c>
      <c r="V3770" s="27" t="str">
        <f aca="false">TEXT(E3770,"MMM-YYYY")</f>
        <v>Apr-2024</v>
      </c>
      <c r="W3770" s="27" t="n">
        <f aca="false">MONTH(E3770)</f>
        <v>4</v>
      </c>
      <c r="X3770" s="27" t="str">
        <f aca="false">TEXT(WEEKDAY(E3770,2),"0")&amp;" - "&amp;TEXT(E3770,"dddd")</f>
        <v>1 - Monday</v>
      </c>
      <c r="Y3770" s="27" t="str">
        <f aca="false">_xlfn.IFS(C3770&lt;18,"Child (0-17)",C3770&lt;40,"Young Adult (18-39)",C3770&lt;60,"Adult (40-59)",TRUE(),"Senior (60+)")</f>
        <v>Young Adult (18-39)</v>
      </c>
      <c r="Z3770" s="27" t="n">
        <f aca="false">ROUND(G3770-E3770,0)</f>
        <v>3</v>
      </c>
      <c r="AA3770" s="27" t="n">
        <f aca="false">L3770+M3770</f>
        <v>101</v>
      </c>
      <c r="AB3770" s="27" t="n">
        <f aca="false">IFERROR(ROUND(Q3770/AA3770,2),0)</f>
        <v>39.38</v>
      </c>
      <c r="AC3770" s="27" t="str">
        <f aca="false">IF(AND(K3770="Critical",N3770="No"),"URGENT - No Bed","Normal")</f>
        <v>Normal</v>
      </c>
      <c r="AD3770" s="33" t="n">
        <f aca="false">INDEX(Lookup_Tables!$B$3:$B$12,MATCH(H3770,Lookup_Tables!$A$3:$A$12,0))</f>
        <v>3600000</v>
      </c>
      <c r="AE3770" s="27" t="str">
        <f aca="false">INDEX(Lookup_Tables!$C$3:$C$12,MATCH(H3770,Lookup_Tables!$A$3:$A$12,0))</f>
        <v>Dr. Sameer Joshi</v>
      </c>
      <c r="AF3770" s="27" t="str">
        <f aca="false">IFERROR(INDEX(Lookup_Tables!$F$16:$F$45,MATCH(I3770,Lookup_Tables!$E$16:$E$45,0)),"N/A")</f>
        <v>EMP223</v>
      </c>
      <c r="AG3770" s="27" t="n">
        <f aca="false">_xlfn.IFS(R3770="Recovered",4,R3770="Referred",3,R3770="Admitted",2,R3770="Deceased",1,TRUE(),0)</f>
        <v>2</v>
      </c>
      <c r="AH3770" s="27" t="str">
        <f aca="false">IF(T3770&gt;=4,"Satisfied",IF(T3770&gt;=3,"Neutral","Needs Improvement"))</f>
        <v>Needs Improvement</v>
      </c>
    </row>
    <row r="3771" customFormat="false" ht="15" hidden="false" customHeight="false" outlineLevel="0" collapsed="false">
      <c r="A3771" s="30" t="s">
        <v>4113</v>
      </c>
      <c r="B3771" s="30" t="s">
        <v>758</v>
      </c>
      <c r="C3771" s="30" t="n">
        <v>27</v>
      </c>
      <c r="D3771" s="30" t="s">
        <v>181</v>
      </c>
      <c r="E3771" s="31" t="n">
        <v>45318</v>
      </c>
      <c r="F3771" s="30" t="s">
        <v>679</v>
      </c>
      <c r="G3771" s="31" t="n">
        <v>45320</v>
      </c>
      <c r="H3771" s="30" t="s">
        <v>236</v>
      </c>
      <c r="I3771" s="30" t="s">
        <v>323</v>
      </c>
      <c r="J3771" s="30" t="s">
        <v>287</v>
      </c>
      <c r="K3771" s="30" t="s">
        <v>156</v>
      </c>
      <c r="L3771" s="30" t="n">
        <v>65</v>
      </c>
      <c r="M3771" s="30" t="n">
        <v>57</v>
      </c>
      <c r="N3771" s="30" t="s">
        <v>186</v>
      </c>
      <c r="O3771" s="30" t="s">
        <v>139</v>
      </c>
      <c r="P3771" s="30" t="s">
        <v>150</v>
      </c>
      <c r="Q3771" s="32" t="n">
        <v>4153.26</v>
      </c>
      <c r="R3771" s="30" t="s">
        <v>130</v>
      </c>
      <c r="S3771" s="30" t="s">
        <v>141</v>
      </c>
      <c r="T3771" s="30" t="n">
        <v>4</v>
      </c>
      <c r="U3771" s="30" t="n">
        <f aca="false">YEAR(E3771)</f>
        <v>2024</v>
      </c>
      <c r="V3771" s="30" t="str">
        <f aca="false">TEXT(E3771,"MMM-YYYY")</f>
        <v>Jan-2024</v>
      </c>
      <c r="W3771" s="30" t="n">
        <f aca="false">MONTH(E3771)</f>
        <v>1</v>
      </c>
      <c r="X3771" s="30" t="str">
        <f aca="false">TEXT(WEEKDAY(E3771,2),"0")&amp;" - "&amp;TEXT(E3771,"dddd")</f>
        <v>6 - Saturday</v>
      </c>
      <c r="Y3771" s="30" t="str">
        <f aca="false">_xlfn.IFS(C3771&lt;18,"Child (0-17)",C3771&lt;40,"Young Adult (18-39)",C3771&lt;60,"Adult (40-59)",TRUE(),"Senior (60+)")</f>
        <v>Young Adult (18-39)</v>
      </c>
      <c r="Z3771" s="30" t="n">
        <f aca="false">ROUND(G3771-E3771,0)</f>
        <v>2</v>
      </c>
      <c r="AA3771" s="30" t="n">
        <f aca="false">L3771+M3771</f>
        <v>122</v>
      </c>
      <c r="AB3771" s="30" t="n">
        <f aca="false">IFERROR(ROUND(Q3771/AA3771,2),0)</f>
        <v>34.04</v>
      </c>
      <c r="AC3771" s="30" t="str">
        <f aca="false">IF(AND(K3771="Critical",N3771="No"),"URGENT - No Bed","Normal")</f>
        <v>Normal</v>
      </c>
      <c r="AD3771" s="34" t="n">
        <f aca="false">INDEX(Lookup_Tables!$B$3:$B$12,MATCH(H3771,Lookup_Tables!$A$3:$A$12,0))</f>
        <v>3900000</v>
      </c>
      <c r="AE3771" s="30" t="str">
        <f aca="false">INDEX(Lookup_Tables!$C$3:$C$12,MATCH(H3771,Lookup_Tables!$A$3:$A$12,0))</f>
        <v>Dr. Rina Mehta</v>
      </c>
      <c r="AF3771" s="30" t="str">
        <f aca="false">IFERROR(INDEX(Lookup_Tables!$F$16:$F$45,MATCH(I3771,Lookup_Tables!$E$16:$E$45,0)),"N/A")</f>
        <v>EMP216</v>
      </c>
      <c r="AG3771" s="30" t="n">
        <f aca="false">_xlfn.IFS(R3771="Recovered",4,R3771="Referred",3,R3771="Admitted",2,R3771="Deceased",1,TRUE(),0)</f>
        <v>4</v>
      </c>
      <c r="AH3771" s="30" t="str">
        <f aca="false">IF(T3771&gt;=4,"Satisfied",IF(T3771&gt;=3,"Neutral","Needs Improvement"))</f>
        <v>Satisfied</v>
      </c>
    </row>
    <row r="3772" customFormat="false" ht="15" hidden="false" customHeight="false" outlineLevel="0" collapsed="false">
      <c r="A3772" s="27" t="s">
        <v>2570</v>
      </c>
      <c r="B3772" s="27" t="s">
        <v>787</v>
      </c>
      <c r="C3772" s="27" t="n">
        <v>54</v>
      </c>
      <c r="D3772" s="27" t="s">
        <v>121</v>
      </c>
      <c r="E3772" s="28" t="n">
        <v>45645</v>
      </c>
      <c r="F3772" s="27" t="s">
        <v>907</v>
      </c>
      <c r="G3772" s="28" t="n">
        <v>45646</v>
      </c>
      <c r="H3772" s="27" t="s">
        <v>123</v>
      </c>
      <c r="I3772" s="27" t="s">
        <v>124</v>
      </c>
      <c r="J3772" s="27" t="s">
        <v>227</v>
      </c>
      <c r="K3772" s="27" t="s">
        <v>138</v>
      </c>
      <c r="L3772" s="27" t="n">
        <v>56</v>
      </c>
      <c r="M3772" s="27" t="n">
        <v>41</v>
      </c>
      <c r="N3772" s="27" t="s">
        <v>127</v>
      </c>
      <c r="O3772" s="27" t="s">
        <v>128</v>
      </c>
      <c r="P3772" s="27" t="s">
        <v>187</v>
      </c>
      <c r="Q3772" s="29" t="n">
        <v>1340.19</v>
      </c>
      <c r="R3772" s="27" t="s">
        <v>130</v>
      </c>
      <c r="S3772" s="27" t="s">
        <v>157</v>
      </c>
      <c r="T3772" s="27" t="n">
        <v>4</v>
      </c>
      <c r="U3772" s="27" t="n">
        <f aca="false">YEAR(E3772)</f>
        <v>2024</v>
      </c>
      <c r="V3772" s="27" t="str">
        <f aca="false">TEXT(E3772,"MMM-YYYY")</f>
        <v>Dec-2024</v>
      </c>
      <c r="W3772" s="27" t="n">
        <f aca="false">MONTH(E3772)</f>
        <v>12</v>
      </c>
      <c r="X3772" s="27" t="str">
        <f aca="false">TEXT(WEEKDAY(E3772,2),"0")&amp;" - "&amp;TEXT(E3772,"dddd")</f>
        <v>4 - Thursday</v>
      </c>
      <c r="Y3772" s="27" t="str">
        <f aca="false">_xlfn.IFS(C3772&lt;18,"Child (0-17)",C3772&lt;40,"Young Adult (18-39)",C3772&lt;60,"Adult (40-59)",TRUE(),"Senior (60+)")</f>
        <v>Adult (40-59)</v>
      </c>
      <c r="Z3772" s="27" t="n">
        <f aca="false">ROUND(G3772-E3772,0)</f>
        <v>1</v>
      </c>
      <c r="AA3772" s="27" t="n">
        <f aca="false">L3772+M3772</f>
        <v>97</v>
      </c>
      <c r="AB3772" s="27" t="n">
        <f aca="false">IFERROR(ROUND(Q3772/AA3772,2),0)</f>
        <v>13.82</v>
      </c>
      <c r="AC3772" s="27" t="str">
        <f aca="false">IF(AND(K3772="Critical",N3772="No"),"URGENT - No Bed","Normal")</f>
        <v>Normal</v>
      </c>
      <c r="AD3772" s="33" t="n">
        <f aca="false">INDEX(Lookup_Tables!$B$3:$B$12,MATCH(H3772,Lookup_Tables!$A$3:$A$12,0))</f>
        <v>2200000</v>
      </c>
      <c r="AE3772" s="27" t="str">
        <f aca="false">INDEX(Lookup_Tables!$C$3:$C$12,MATCH(H3772,Lookup_Tables!$A$3:$A$12,0))</f>
        <v>Dr. Rohan Das</v>
      </c>
      <c r="AF3772" s="27" t="str">
        <f aca="false">IFERROR(INDEX(Lookup_Tables!$F$16:$F$45,MATCH(I3772,Lookup_Tables!$E$16:$E$45,0)),"N/A")</f>
        <v>EMP205</v>
      </c>
      <c r="AG3772" s="27" t="n">
        <f aca="false">_xlfn.IFS(R3772="Recovered",4,R3772="Referred",3,R3772="Admitted",2,R3772="Deceased",1,TRUE(),0)</f>
        <v>4</v>
      </c>
      <c r="AH3772" s="27" t="str">
        <f aca="false">IF(T3772&gt;=4,"Satisfied",IF(T3772&gt;=3,"Neutral","Needs Improvement"))</f>
        <v>Satisfied</v>
      </c>
    </row>
    <row r="3773" customFormat="false" ht="15" hidden="false" customHeight="false" outlineLevel="0" collapsed="false">
      <c r="A3773" s="30" t="s">
        <v>6953</v>
      </c>
      <c r="B3773" s="30" t="s">
        <v>5261</v>
      </c>
      <c r="C3773" s="30" t="n">
        <v>57</v>
      </c>
      <c r="D3773" s="30" t="s">
        <v>121</v>
      </c>
      <c r="E3773" s="31" t="n">
        <v>45357</v>
      </c>
      <c r="F3773" s="30" t="s">
        <v>314</v>
      </c>
      <c r="G3773" s="31" t="n">
        <v>45357</v>
      </c>
      <c r="H3773" s="30" t="s">
        <v>168</v>
      </c>
      <c r="I3773" s="30" t="s">
        <v>169</v>
      </c>
      <c r="J3773" s="30" t="s">
        <v>441</v>
      </c>
      <c r="K3773" s="30" t="s">
        <v>156</v>
      </c>
      <c r="L3773" s="30" t="n">
        <v>36</v>
      </c>
      <c r="M3773" s="30" t="n">
        <v>89</v>
      </c>
      <c r="N3773" s="30" t="s">
        <v>127</v>
      </c>
      <c r="O3773" s="30" t="s">
        <v>149</v>
      </c>
      <c r="P3773" s="30" t="s">
        <v>187</v>
      </c>
      <c r="Q3773" s="32" t="n">
        <v>4002.35</v>
      </c>
      <c r="R3773" s="30" t="s">
        <v>268</v>
      </c>
      <c r="S3773" s="30" t="s">
        <v>164</v>
      </c>
      <c r="T3773" s="30" t="n">
        <v>4</v>
      </c>
      <c r="U3773" s="30" t="n">
        <f aca="false">YEAR(E3773)</f>
        <v>2024</v>
      </c>
      <c r="V3773" s="30" t="str">
        <f aca="false">TEXT(E3773,"MMM-YYYY")</f>
        <v>Mar-2024</v>
      </c>
      <c r="W3773" s="30" t="n">
        <f aca="false">MONTH(E3773)</f>
        <v>3</v>
      </c>
      <c r="X3773" s="30" t="str">
        <f aca="false">TEXT(WEEKDAY(E3773,2),"0")&amp;" - "&amp;TEXT(E3773,"dddd")</f>
        <v>3 - Wednesday</v>
      </c>
      <c r="Y3773" s="30" t="str">
        <f aca="false">_xlfn.IFS(C3773&lt;18,"Child (0-17)",C3773&lt;40,"Young Adult (18-39)",C3773&lt;60,"Adult (40-59)",TRUE(),"Senior (60+)")</f>
        <v>Adult (40-59)</v>
      </c>
      <c r="Z3773" s="30" t="n">
        <f aca="false">ROUND(G3773-E3773,0)</f>
        <v>0</v>
      </c>
      <c r="AA3773" s="30" t="n">
        <f aca="false">L3773+M3773</f>
        <v>125</v>
      </c>
      <c r="AB3773" s="30" t="n">
        <f aca="false">IFERROR(ROUND(Q3773/AA3773,2),0)</f>
        <v>32.02</v>
      </c>
      <c r="AC3773" s="30" t="str">
        <f aca="false">IF(AND(K3773="Critical",N3773="No"),"URGENT - No Bed","Normal")</f>
        <v>Normal</v>
      </c>
      <c r="AD3773" s="34" t="n">
        <f aca="false">INDEX(Lookup_Tables!$B$3:$B$12,MATCH(H3773,Lookup_Tables!$A$3:$A$12,0))</f>
        <v>4400000</v>
      </c>
      <c r="AE3773" s="30" t="str">
        <f aca="false">INDEX(Lookup_Tables!$C$3:$C$12,MATCH(H3773,Lookup_Tables!$A$3:$A$12,0))</f>
        <v>Dr. Neha Chopra</v>
      </c>
      <c r="AF3773" s="30" t="str">
        <f aca="false">IFERROR(INDEX(Lookup_Tables!$F$16:$F$45,MATCH(I3773,Lookup_Tables!$E$16:$E$45,0)),"N/A")</f>
        <v>EMP220</v>
      </c>
      <c r="AG3773" s="30" t="n">
        <f aca="false">_xlfn.IFS(R3773="Recovered",4,R3773="Referred",3,R3773="Admitted",2,R3773="Deceased",1,TRUE(),0)</f>
        <v>3</v>
      </c>
      <c r="AH3773" s="30" t="str">
        <f aca="false">IF(T3773&gt;=4,"Satisfied",IF(T3773&gt;=3,"Neutral","Needs Improvement"))</f>
        <v>Satisfied</v>
      </c>
    </row>
    <row r="3774" customFormat="false" ht="15" hidden="false" customHeight="false" outlineLevel="0" collapsed="false">
      <c r="A3774" s="27" t="s">
        <v>3532</v>
      </c>
      <c r="B3774" s="27" t="s">
        <v>578</v>
      </c>
      <c r="C3774" s="27" t="n">
        <v>63</v>
      </c>
      <c r="D3774" s="27" t="s">
        <v>121</v>
      </c>
      <c r="E3774" s="28" t="n">
        <v>45461</v>
      </c>
      <c r="F3774" s="27" t="s">
        <v>1020</v>
      </c>
      <c r="G3774" s="28" t="n">
        <v>45462</v>
      </c>
      <c r="H3774" s="27" t="s">
        <v>161</v>
      </c>
      <c r="I3774" s="27" t="s">
        <v>320</v>
      </c>
      <c r="J3774" s="27" t="s">
        <v>426</v>
      </c>
      <c r="K3774" s="27" t="s">
        <v>138</v>
      </c>
      <c r="L3774" s="27" t="n">
        <v>77</v>
      </c>
      <c r="M3774" s="27" t="n">
        <v>20</v>
      </c>
      <c r="N3774" s="27" t="s">
        <v>127</v>
      </c>
      <c r="O3774" s="27" t="s">
        <v>149</v>
      </c>
      <c r="P3774" s="27" t="s">
        <v>187</v>
      </c>
      <c r="Q3774" s="29" t="n">
        <v>620.89</v>
      </c>
      <c r="R3774" s="27" t="s">
        <v>130</v>
      </c>
      <c r="S3774" s="27" t="s">
        <v>164</v>
      </c>
      <c r="T3774" s="27" t="n">
        <v>4</v>
      </c>
      <c r="U3774" s="27" t="n">
        <f aca="false">YEAR(E3774)</f>
        <v>2024</v>
      </c>
      <c r="V3774" s="27" t="str">
        <f aca="false">TEXT(E3774,"MMM-YYYY")</f>
        <v>Jun-2024</v>
      </c>
      <c r="W3774" s="27" t="n">
        <f aca="false">MONTH(E3774)</f>
        <v>6</v>
      </c>
      <c r="X3774" s="27" t="str">
        <f aca="false">TEXT(WEEKDAY(E3774,2),"0")&amp;" - "&amp;TEXT(E3774,"dddd")</f>
        <v>2 - Tuesday</v>
      </c>
      <c r="Y3774" s="27" t="str">
        <f aca="false">_xlfn.IFS(C3774&lt;18,"Child (0-17)",C3774&lt;40,"Young Adult (18-39)",C3774&lt;60,"Adult (40-59)",TRUE(),"Senior (60+)")</f>
        <v>Senior (60+)</v>
      </c>
      <c r="Z3774" s="27" t="n">
        <f aca="false">ROUND(G3774-E3774,0)</f>
        <v>1</v>
      </c>
      <c r="AA3774" s="27" t="n">
        <f aca="false">L3774+M3774</f>
        <v>97</v>
      </c>
      <c r="AB3774" s="27" t="n">
        <f aca="false">IFERROR(ROUND(Q3774/AA3774,2),0)</f>
        <v>6.4</v>
      </c>
      <c r="AC3774" s="27" t="str">
        <f aca="false">IF(AND(K3774="Critical",N3774="No"),"URGENT - No Bed","Normal")</f>
        <v>Normal</v>
      </c>
      <c r="AD3774" s="33" t="n">
        <f aca="false">INDEX(Lookup_Tables!$B$3:$B$12,MATCH(H3774,Lookup_Tables!$A$3:$A$12,0))</f>
        <v>3600000</v>
      </c>
      <c r="AE3774" s="27" t="str">
        <f aca="false">INDEX(Lookup_Tables!$C$3:$C$12,MATCH(H3774,Lookup_Tables!$A$3:$A$12,0))</f>
        <v>Dr. Sameer Joshi</v>
      </c>
      <c r="AF3774" s="27" t="str">
        <f aca="false">IFERROR(INDEX(Lookup_Tables!$F$16:$F$45,MATCH(I3774,Lookup_Tables!$E$16:$E$45,0)),"N/A")</f>
        <v>EMP223</v>
      </c>
      <c r="AG3774" s="27" t="n">
        <f aca="false">_xlfn.IFS(R3774="Recovered",4,R3774="Referred",3,R3774="Admitted",2,R3774="Deceased",1,TRUE(),0)</f>
        <v>4</v>
      </c>
      <c r="AH3774" s="27" t="str">
        <f aca="false">IF(T3774&gt;=4,"Satisfied",IF(T3774&gt;=3,"Neutral","Needs Improvement"))</f>
        <v>Satisfied</v>
      </c>
    </row>
    <row r="3775" customFormat="false" ht="15" hidden="false" customHeight="false" outlineLevel="0" collapsed="false">
      <c r="A3775" s="30" t="s">
        <v>6915</v>
      </c>
      <c r="B3775" s="30" t="s">
        <v>1876</v>
      </c>
      <c r="C3775" s="30" t="n">
        <v>42</v>
      </c>
      <c r="D3775" s="30" t="s">
        <v>181</v>
      </c>
      <c r="E3775" s="31" t="n">
        <v>45579</v>
      </c>
      <c r="F3775" s="30" t="s">
        <v>195</v>
      </c>
      <c r="G3775" s="31" t="n">
        <v>45580</v>
      </c>
      <c r="H3775" s="30" t="s">
        <v>168</v>
      </c>
      <c r="I3775" s="30" t="s">
        <v>366</v>
      </c>
      <c r="J3775" s="30" t="s">
        <v>191</v>
      </c>
      <c r="K3775" s="30" t="s">
        <v>156</v>
      </c>
      <c r="L3775" s="30" t="n">
        <v>45</v>
      </c>
      <c r="M3775" s="30" t="n">
        <v>35</v>
      </c>
      <c r="N3775" s="30" t="s">
        <v>127</v>
      </c>
      <c r="O3775" s="30" t="s">
        <v>128</v>
      </c>
      <c r="P3775" s="30" t="s">
        <v>129</v>
      </c>
      <c r="Q3775" s="32" t="n">
        <v>3041</v>
      </c>
      <c r="R3775" s="30" t="s">
        <v>130</v>
      </c>
      <c r="S3775" s="30" t="s">
        <v>131</v>
      </c>
      <c r="T3775" s="30" t="n">
        <v>3</v>
      </c>
      <c r="U3775" s="30" t="n">
        <f aca="false">YEAR(E3775)</f>
        <v>2024</v>
      </c>
      <c r="V3775" s="30" t="str">
        <f aca="false">TEXT(E3775,"MMM-YYYY")</f>
        <v>Oct-2024</v>
      </c>
      <c r="W3775" s="30" t="n">
        <f aca="false">MONTH(E3775)</f>
        <v>10</v>
      </c>
      <c r="X3775" s="30" t="str">
        <f aca="false">TEXT(WEEKDAY(E3775,2),"0")&amp;" - "&amp;TEXT(E3775,"dddd")</f>
        <v>1 - Monday</v>
      </c>
      <c r="Y3775" s="30" t="str">
        <f aca="false">_xlfn.IFS(C3775&lt;18,"Child (0-17)",C3775&lt;40,"Young Adult (18-39)",C3775&lt;60,"Adult (40-59)",TRUE(),"Senior (60+)")</f>
        <v>Adult (40-59)</v>
      </c>
      <c r="Z3775" s="30" t="n">
        <f aca="false">ROUND(G3775-E3775,0)</f>
        <v>1</v>
      </c>
      <c r="AA3775" s="30" t="n">
        <f aca="false">L3775+M3775</f>
        <v>80</v>
      </c>
      <c r="AB3775" s="30" t="n">
        <f aca="false">IFERROR(ROUND(Q3775/AA3775,2),0)</f>
        <v>38.01</v>
      </c>
      <c r="AC3775" s="30" t="str">
        <f aca="false">IF(AND(K3775="Critical",N3775="No"),"URGENT - No Bed","Normal")</f>
        <v>Normal</v>
      </c>
      <c r="AD3775" s="34" t="n">
        <f aca="false">INDEX(Lookup_Tables!$B$3:$B$12,MATCH(H3775,Lookup_Tables!$A$3:$A$12,0))</f>
        <v>4400000</v>
      </c>
      <c r="AE3775" s="30" t="str">
        <f aca="false">INDEX(Lookup_Tables!$C$3:$C$12,MATCH(H3775,Lookup_Tables!$A$3:$A$12,0))</f>
        <v>Dr. Neha Chopra</v>
      </c>
      <c r="AF3775" s="30" t="str">
        <f aca="false">IFERROR(INDEX(Lookup_Tables!$F$16:$F$45,MATCH(I3775,Lookup_Tables!$E$16:$E$45,0)),"N/A")</f>
        <v>EMP218</v>
      </c>
      <c r="AG3775" s="30" t="n">
        <f aca="false">_xlfn.IFS(R3775="Recovered",4,R3775="Referred",3,R3775="Admitted",2,R3775="Deceased",1,TRUE(),0)</f>
        <v>4</v>
      </c>
      <c r="AH3775" s="30" t="str">
        <f aca="false">IF(T3775&gt;=4,"Satisfied",IF(T3775&gt;=3,"Neutral","Needs Improvement"))</f>
        <v>Neutral</v>
      </c>
    </row>
    <row r="3776" customFormat="false" ht="15" hidden="false" customHeight="false" outlineLevel="0" collapsed="false">
      <c r="A3776" s="27" t="s">
        <v>829</v>
      </c>
      <c r="B3776" s="27" t="s">
        <v>606</v>
      </c>
      <c r="C3776" s="27" t="n">
        <v>56</v>
      </c>
      <c r="D3776" s="27" t="s">
        <v>181</v>
      </c>
      <c r="E3776" s="28" t="n">
        <v>45428</v>
      </c>
      <c r="F3776" s="27" t="s">
        <v>788</v>
      </c>
      <c r="G3776" s="28" t="n">
        <v>45434</v>
      </c>
      <c r="H3776" s="27" t="s">
        <v>217</v>
      </c>
      <c r="I3776" s="27" t="s">
        <v>392</v>
      </c>
      <c r="J3776" s="27" t="s">
        <v>294</v>
      </c>
      <c r="K3776" s="27" t="s">
        <v>126</v>
      </c>
      <c r="L3776" s="27" t="n">
        <v>45</v>
      </c>
      <c r="M3776" s="27" t="n">
        <v>67</v>
      </c>
      <c r="N3776" s="27" t="s">
        <v>186</v>
      </c>
      <c r="O3776" s="27" t="s">
        <v>128</v>
      </c>
      <c r="P3776" s="27" t="s">
        <v>150</v>
      </c>
      <c r="Q3776" s="29" t="n">
        <v>8441.29</v>
      </c>
      <c r="R3776" s="27" t="s">
        <v>130</v>
      </c>
      <c r="S3776" s="27" t="s">
        <v>151</v>
      </c>
      <c r="T3776" s="27" t="n">
        <v>5</v>
      </c>
      <c r="U3776" s="27" t="n">
        <f aca="false">YEAR(E3776)</f>
        <v>2024</v>
      </c>
      <c r="V3776" s="27" t="str">
        <f aca="false">TEXT(E3776,"MMM-YYYY")</f>
        <v>May-2024</v>
      </c>
      <c r="W3776" s="27" t="n">
        <f aca="false">MONTH(E3776)</f>
        <v>5</v>
      </c>
      <c r="X3776" s="27" t="str">
        <f aca="false">TEXT(WEEKDAY(E3776,2),"0")&amp;" - "&amp;TEXT(E3776,"dddd")</f>
        <v>4 - Thursday</v>
      </c>
      <c r="Y3776" s="27" t="str">
        <f aca="false">_xlfn.IFS(C3776&lt;18,"Child (0-17)",C3776&lt;40,"Young Adult (18-39)",C3776&lt;60,"Adult (40-59)",TRUE(),"Senior (60+)")</f>
        <v>Adult (40-59)</v>
      </c>
      <c r="Z3776" s="27" t="n">
        <f aca="false">ROUND(G3776-E3776,0)</f>
        <v>6</v>
      </c>
      <c r="AA3776" s="27" t="n">
        <f aca="false">L3776+M3776</f>
        <v>112</v>
      </c>
      <c r="AB3776" s="27" t="n">
        <f aca="false">IFERROR(ROUND(Q3776/AA3776,2),0)</f>
        <v>75.37</v>
      </c>
      <c r="AC3776" s="27" t="str">
        <f aca="false">IF(AND(K3776="Critical",N3776="No"),"URGENT - No Bed","Normal")</f>
        <v>Normal</v>
      </c>
      <c r="AD3776" s="33" t="n">
        <f aca="false">INDEX(Lookup_Tables!$B$3:$B$12,MATCH(H3776,Lookup_Tables!$A$3:$A$12,0))</f>
        <v>4200000</v>
      </c>
      <c r="AE3776" s="27" t="str">
        <f aca="false">INDEX(Lookup_Tables!$C$3:$C$12,MATCH(H3776,Lookup_Tables!$A$3:$A$12,0))</f>
        <v>Dr. Anil Kapoor</v>
      </c>
      <c r="AF3776" s="27" t="str">
        <f aca="false">IFERROR(INDEX(Lookup_Tables!$F$16:$F$45,MATCH(I3776,Lookup_Tables!$E$16:$E$45,0)),"N/A")</f>
        <v>EMP202</v>
      </c>
      <c r="AG3776" s="27" t="n">
        <f aca="false">_xlfn.IFS(R3776="Recovered",4,R3776="Referred",3,R3776="Admitted",2,R3776="Deceased",1,TRUE(),0)</f>
        <v>4</v>
      </c>
      <c r="AH3776" s="27" t="str">
        <f aca="false">IF(T3776&gt;=4,"Satisfied",IF(T3776&gt;=3,"Neutral","Needs Improvement"))</f>
        <v>Satisfied</v>
      </c>
    </row>
    <row r="3777" customFormat="false" ht="15" hidden="false" customHeight="false" outlineLevel="0" collapsed="false">
      <c r="A3777" s="30" t="s">
        <v>7210</v>
      </c>
      <c r="B3777" s="30" t="s">
        <v>852</v>
      </c>
      <c r="C3777" s="30" t="n">
        <v>48</v>
      </c>
      <c r="D3777" s="30" t="s">
        <v>181</v>
      </c>
      <c r="E3777" s="31" t="n">
        <v>45425</v>
      </c>
      <c r="F3777" s="30" t="s">
        <v>356</v>
      </c>
      <c r="G3777" s="31" t="n">
        <v>45435</v>
      </c>
      <c r="H3777" s="30" t="s">
        <v>161</v>
      </c>
      <c r="I3777" s="30" t="s">
        <v>538</v>
      </c>
      <c r="J3777" s="30" t="s">
        <v>648</v>
      </c>
      <c r="K3777" s="30" t="s">
        <v>202</v>
      </c>
      <c r="L3777" s="30" t="n">
        <v>1</v>
      </c>
      <c r="M3777" s="30" t="n">
        <v>89</v>
      </c>
      <c r="N3777" s="30" t="s">
        <v>186</v>
      </c>
      <c r="O3777" s="30" t="s">
        <v>128</v>
      </c>
      <c r="P3777" s="30" t="s">
        <v>140</v>
      </c>
      <c r="Q3777" s="32" t="n">
        <v>17684.22</v>
      </c>
      <c r="R3777" s="30" t="s">
        <v>462</v>
      </c>
      <c r="S3777" s="30" t="s">
        <v>178</v>
      </c>
      <c r="T3777" s="30" t="n">
        <v>5</v>
      </c>
      <c r="U3777" s="30" t="n">
        <f aca="false">YEAR(E3777)</f>
        <v>2024</v>
      </c>
      <c r="V3777" s="30" t="str">
        <f aca="false">TEXT(E3777,"MMM-YYYY")</f>
        <v>May-2024</v>
      </c>
      <c r="W3777" s="30" t="n">
        <f aca="false">MONTH(E3777)</f>
        <v>5</v>
      </c>
      <c r="X3777" s="30" t="str">
        <f aca="false">TEXT(WEEKDAY(E3777,2),"0")&amp;" - "&amp;TEXT(E3777,"dddd")</f>
        <v>1 - Monday</v>
      </c>
      <c r="Y3777" s="30" t="str">
        <f aca="false">_xlfn.IFS(C3777&lt;18,"Child (0-17)",C3777&lt;40,"Young Adult (18-39)",C3777&lt;60,"Adult (40-59)",TRUE(),"Senior (60+)")</f>
        <v>Adult (40-59)</v>
      </c>
      <c r="Z3777" s="30" t="n">
        <f aca="false">ROUND(G3777-E3777,0)</f>
        <v>10</v>
      </c>
      <c r="AA3777" s="30" t="n">
        <f aca="false">L3777+M3777</f>
        <v>90</v>
      </c>
      <c r="AB3777" s="30" t="n">
        <f aca="false">IFERROR(ROUND(Q3777/AA3777,2),0)</f>
        <v>196.49</v>
      </c>
      <c r="AC3777" s="30" t="str">
        <f aca="false">IF(AND(K3777="Critical",N3777="No"),"URGENT - No Bed","Normal")</f>
        <v>Normal</v>
      </c>
      <c r="AD3777" s="34" t="n">
        <f aca="false">INDEX(Lookup_Tables!$B$3:$B$12,MATCH(H3777,Lookup_Tables!$A$3:$A$12,0))</f>
        <v>3600000</v>
      </c>
      <c r="AE3777" s="30" t="str">
        <f aca="false">INDEX(Lookup_Tables!$C$3:$C$12,MATCH(H3777,Lookup_Tables!$A$3:$A$12,0))</f>
        <v>Dr. Sameer Joshi</v>
      </c>
      <c r="AF3777" s="30" t="str">
        <f aca="false">IFERROR(INDEX(Lookup_Tables!$F$16:$F$45,MATCH(I3777,Lookup_Tables!$E$16:$E$45,0)),"N/A")</f>
        <v>EMP221</v>
      </c>
      <c r="AG3777" s="30" t="n">
        <f aca="false">_xlfn.IFS(R3777="Recovered",4,R3777="Referred",3,R3777="Admitted",2,R3777="Deceased",1,TRUE(),0)</f>
        <v>1</v>
      </c>
      <c r="AH3777" s="30" t="str">
        <f aca="false">IF(T3777&gt;=4,"Satisfied",IF(T3777&gt;=3,"Neutral","Needs Improvement"))</f>
        <v>Satisfied</v>
      </c>
    </row>
    <row r="3778" customFormat="false" ht="15" hidden="false" customHeight="false" outlineLevel="0" collapsed="false">
      <c r="A3778" s="27" t="s">
        <v>7183</v>
      </c>
      <c r="B3778" s="27" t="s">
        <v>2100</v>
      </c>
      <c r="C3778" s="27" t="n">
        <v>11</v>
      </c>
      <c r="D3778" s="27" t="s">
        <v>181</v>
      </c>
      <c r="E3778" s="28" t="n">
        <v>45330</v>
      </c>
      <c r="F3778" s="27" t="s">
        <v>907</v>
      </c>
      <c r="G3778" s="28" t="n">
        <v>45330</v>
      </c>
      <c r="H3778" s="27" t="s">
        <v>146</v>
      </c>
      <c r="I3778" s="27" t="s">
        <v>176</v>
      </c>
      <c r="J3778" s="27" t="s">
        <v>244</v>
      </c>
      <c r="K3778" s="27" t="s">
        <v>138</v>
      </c>
      <c r="L3778" s="27" t="n">
        <v>38</v>
      </c>
      <c r="M3778" s="27" t="n">
        <v>43</v>
      </c>
      <c r="N3778" s="27" t="s">
        <v>127</v>
      </c>
      <c r="O3778" s="27" t="s">
        <v>149</v>
      </c>
      <c r="P3778" s="27" t="s">
        <v>150</v>
      </c>
      <c r="Q3778" s="29" t="n">
        <v>1599.83</v>
      </c>
      <c r="R3778" s="27" t="s">
        <v>130</v>
      </c>
      <c r="S3778" s="27" t="s">
        <v>157</v>
      </c>
      <c r="T3778" s="27" t="n">
        <v>3</v>
      </c>
      <c r="U3778" s="27" t="n">
        <f aca="false">YEAR(E3778)</f>
        <v>2024</v>
      </c>
      <c r="V3778" s="27" t="str">
        <f aca="false">TEXT(E3778,"MMM-YYYY")</f>
        <v>Feb-2024</v>
      </c>
      <c r="W3778" s="27" t="n">
        <f aca="false">MONTH(E3778)</f>
        <v>2</v>
      </c>
      <c r="X3778" s="27" t="str">
        <f aca="false">TEXT(WEEKDAY(E3778,2),"0")&amp;" - "&amp;TEXT(E3778,"dddd")</f>
        <v>4 - Thursday</v>
      </c>
      <c r="Y3778" s="27" t="str">
        <f aca="false">_xlfn.IFS(C3778&lt;18,"Child (0-17)",C3778&lt;40,"Young Adult (18-39)",C3778&lt;60,"Adult (40-59)",TRUE(),"Senior (60+)")</f>
        <v>Child (0-17)</v>
      </c>
      <c r="Z3778" s="27" t="n">
        <f aca="false">ROUND(G3778-E3778,0)</f>
        <v>0</v>
      </c>
      <c r="AA3778" s="27" t="n">
        <f aca="false">L3778+M3778</f>
        <v>81</v>
      </c>
      <c r="AB3778" s="27" t="n">
        <f aca="false">IFERROR(ROUND(Q3778/AA3778,2),0)</f>
        <v>19.75</v>
      </c>
      <c r="AC3778" s="27" t="str">
        <f aca="false">IF(AND(K3778="Critical",N3778="No"),"URGENT - No Bed","Normal")</f>
        <v>Normal</v>
      </c>
      <c r="AD3778" s="33" t="n">
        <f aca="false">INDEX(Lookup_Tables!$B$3:$B$12,MATCH(H3778,Lookup_Tables!$A$3:$A$12,0))</f>
        <v>2700000</v>
      </c>
      <c r="AE3778" s="27" t="str">
        <f aca="false">INDEX(Lookup_Tables!$C$3:$C$12,MATCH(H3778,Lookup_Tables!$A$3:$A$12,0))</f>
        <v>Dr. Vikram Singh</v>
      </c>
      <c r="AF3778" s="27" t="str">
        <f aca="false">IFERROR(INDEX(Lookup_Tables!$F$16:$F$45,MATCH(I3778,Lookup_Tables!$E$16:$E$45,0)),"N/A")</f>
        <v>EMP227</v>
      </c>
      <c r="AG3778" s="27" t="n">
        <f aca="false">_xlfn.IFS(R3778="Recovered",4,R3778="Referred",3,R3778="Admitted",2,R3778="Deceased",1,TRUE(),0)</f>
        <v>4</v>
      </c>
      <c r="AH3778" s="27" t="str">
        <f aca="false">IF(T3778&gt;=4,"Satisfied",IF(T3778&gt;=3,"Neutral","Needs Improvement"))</f>
        <v>Neutral</v>
      </c>
    </row>
    <row r="3779" customFormat="false" ht="15" hidden="false" customHeight="false" outlineLevel="0" collapsed="false">
      <c r="A3779" s="30" t="s">
        <v>5147</v>
      </c>
      <c r="B3779" s="30" t="s">
        <v>4335</v>
      </c>
      <c r="C3779" s="30" t="n">
        <v>59</v>
      </c>
      <c r="D3779" s="30" t="s">
        <v>181</v>
      </c>
      <c r="E3779" s="31" t="n">
        <v>45537</v>
      </c>
      <c r="F3779" s="30" t="s">
        <v>490</v>
      </c>
      <c r="G3779" s="31" t="n">
        <v>45540</v>
      </c>
      <c r="H3779" s="30" t="s">
        <v>183</v>
      </c>
      <c r="I3779" s="30" t="s">
        <v>430</v>
      </c>
      <c r="J3779" s="30" t="s">
        <v>185</v>
      </c>
      <c r="K3779" s="30" t="s">
        <v>156</v>
      </c>
      <c r="L3779" s="30" t="n">
        <v>15</v>
      </c>
      <c r="M3779" s="30" t="n">
        <v>72</v>
      </c>
      <c r="N3779" s="30" t="s">
        <v>127</v>
      </c>
      <c r="O3779" s="30" t="s">
        <v>149</v>
      </c>
      <c r="P3779" s="30" t="s">
        <v>129</v>
      </c>
      <c r="Q3779" s="32" t="n">
        <v>4605.25</v>
      </c>
      <c r="R3779" s="30" t="s">
        <v>130</v>
      </c>
      <c r="S3779" s="30" t="s">
        <v>151</v>
      </c>
      <c r="T3779" s="30" t="n">
        <v>4</v>
      </c>
      <c r="U3779" s="30" t="n">
        <f aca="false">YEAR(E3779)</f>
        <v>2024</v>
      </c>
      <c r="V3779" s="30" t="str">
        <f aca="false">TEXT(E3779,"MMM-YYYY")</f>
        <v>Sep-2024</v>
      </c>
      <c r="W3779" s="30" t="n">
        <f aca="false">MONTH(E3779)</f>
        <v>9</v>
      </c>
      <c r="X3779" s="30" t="str">
        <f aca="false">TEXT(WEEKDAY(E3779,2),"0")&amp;" - "&amp;TEXT(E3779,"dddd")</f>
        <v>1 - Monday</v>
      </c>
      <c r="Y3779" s="30" t="str">
        <f aca="false">_xlfn.IFS(C3779&lt;18,"Child (0-17)",C3779&lt;40,"Young Adult (18-39)",C3779&lt;60,"Adult (40-59)",TRUE(),"Senior (60+)")</f>
        <v>Adult (40-59)</v>
      </c>
      <c r="Z3779" s="30" t="n">
        <f aca="false">ROUND(G3779-E3779,0)</f>
        <v>3</v>
      </c>
      <c r="AA3779" s="30" t="n">
        <f aca="false">L3779+M3779</f>
        <v>87</v>
      </c>
      <c r="AB3779" s="30" t="n">
        <f aca="false">IFERROR(ROUND(Q3779/AA3779,2),0)</f>
        <v>52.93</v>
      </c>
      <c r="AC3779" s="30" t="str">
        <f aca="false">IF(AND(K3779="Critical",N3779="No"),"URGENT - No Bed","Normal")</f>
        <v>Normal</v>
      </c>
      <c r="AD3779" s="34" t="n">
        <f aca="false">INDEX(Lookup_Tables!$B$3:$B$12,MATCH(H3779,Lookup_Tables!$A$3:$A$12,0))</f>
        <v>3100000</v>
      </c>
      <c r="AE3779" s="30" t="str">
        <f aca="false">INDEX(Lookup_Tables!$C$3:$C$12,MATCH(H3779,Lookup_Tables!$A$3:$A$12,0))</f>
        <v>Dr. Kavita Rao</v>
      </c>
      <c r="AF3779" s="30" t="str">
        <f aca="false">IFERROR(INDEX(Lookup_Tables!$F$16:$F$45,MATCH(I3779,Lookup_Tables!$E$16:$E$45,0)),"N/A")</f>
        <v>EMP224</v>
      </c>
      <c r="AG3779" s="30" t="n">
        <f aca="false">_xlfn.IFS(R3779="Recovered",4,R3779="Referred",3,R3779="Admitted",2,R3779="Deceased",1,TRUE(),0)</f>
        <v>4</v>
      </c>
      <c r="AH3779" s="30" t="str">
        <f aca="false">IF(T3779&gt;=4,"Satisfied",IF(T3779&gt;=3,"Neutral","Needs Improvement"))</f>
        <v>Satisfied</v>
      </c>
    </row>
    <row r="3780" customFormat="false" ht="15" hidden="false" customHeight="false" outlineLevel="0" collapsed="false">
      <c r="A3780" s="27" t="s">
        <v>6564</v>
      </c>
      <c r="B3780" s="27" t="s">
        <v>1280</v>
      </c>
      <c r="C3780" s="27" t="n">
        <v>68</v>
      </c>
      <c r="D3780" s="27" t="s">
        <v>181</v>
      </c>
      <c r="E3780" s="28" t="n">
        <v>45506</v>
      </c>
      <c r="F3780" s="27" t="s">
        <v>1162</v>
      </c>
      <c r="G3780" s="28" t="n">
        <v>45506</v>
      </c>
      <c r="H3780" s="27" t="s">
        <v>135</v>
      </c>
      <c r="I3780" s="27" t="s">
        <v>136</v>
      </c>
      <c r="J3780" s="27" t="s">
        <v>137</v>
      </c>
      <c r="K3780" s="27" t="s">
        <v>138</v>
      </c>
      <c r="L3780" s="27" t="n">
        <v>55</v>
      </c>
      <c r="M3780" s="27" t="n">
        <v>15</v>
      </c>
      <c r="N3780" s="27" t="s">
        <v>127</v>
      </c>
      <c r="O3780" s="27" t="s">
        <v>171</v>
      </c>
      <c r="P3780" s="27" t="s">
        <v>150</v>
      </c>
      <c r="Q3780" s="29" t="n">
        <v>1975.29</v>
      </c>
      <c r="R3780" s="27" t="s">
        <v>130</v>
      </c>
      <c r="S3780" s="27" t="s">
        <v>197</v>
      </c>
      <c r="T3780" s="27" t="n">
        <v>4</v>
      </c>
      <c r="U3780" s="27" t="n">
        <f aca="false">YEAR(E3780)</f>
        <v>2024</v>
      </c>
      <c r="V3780" s="27" t="str">
        <f aca="false">TEXT(E3780,"MMM-YYYY")</f>
        <v>Aug-2024</v>
      </c>
      <c r="W3780" s="27" t="n">
        <f aca="false">MONTH(E3780)</f>
        <v>8</v>
      </c>
      <c r="X3780" s="27" t="str">
        <f aca="false">TEXT(WEEKDAY(E3780,2),"0")&amp;" - "&amp;TEXT(E3780,"dddd")</f>
        <v>5 - Friday</v>
      </c>
      <c r="Y3780" s="27" t="str">
        <f aca="false">_xlfn.IFS(C3780&lt;18,"Child (0-17)",C3780&lt;40,"Young Adult (18-39)",C3780&lt;60,"Adult (40-59)",TRUE(),"Senior (60+)")</f>
        <v>Senior (60+)</v>
      </c>
      <c r="Z3780" s="27" t="n">
        <f aca="false">ROUND(G3780-E3780,0)</f>
        <v>0</v>
      </c>
      <c r="AA3780" s="27" t="n">
        <f aca="false">L3780+M3780</f>
        <v>70</v>
      </c>
      <c r="AB3780" s="27" t="n">
        <f aca="false">IFERROR(ROUND(Q3780/AA3780,2),0)</f>
        <v>28.22</v>
      </c>
      <c r="AC3780" s="27" t="str">
        <f aca="false">IF(AND(K3780="Critical",N3780="No"),"URGENT - No Bed","Normal")</f>
        <v>Normal</v>
      </c>
      <c r="AD3780" s="33" t="n">
        <f aca="false">INDEX(Lookup_Tables!$B$3:$B$12,MATCH(H3780,Lookup_Tables!$A$3:$A$12,0))</f>
        <v>4600000</v>
      </c>
      <c r="AE3780" s="27" t="str">
        <f aca="false">INDEX(Lookup_Tables!$C$3:$C$12,MATCH(H3780,Lookup_Tables!$A$3:$A$12,0))</f>
        <v>Dr. Farhan Khan</v>
      </c>
      <c r="AF3780" s="27" t="str">
        <f aca="false">IFERROR(INDEX(Lookup_Tables!$F$16:$F$45,MATCH(I3780,Lookup_Tables!$E$16:$E$45,0)),"N/A")</f>
        <v>EMP206</v>
      </c>
      <c r="AG3780" s="27" t="n">
        <f aca="false">_xlfn.IFS(R3780="Recovered",4,R3780="Referred",3,R3780="Admitted",2,R3780="Deceased",1,TRUE(),0)</f>
        <v>4</v>
      </c>
      <c r="AH3780" s="27" t="str">
        <f aca="false">IF(T3780&gt;=4,"Satisfied",IF(T3780&gt;=3,"Neutral","Needs Improvement"))</f>
        <v>Satisfied</v>
      </c>
    </row>
    <row r="3781" customFormat="false" ht="15" hidden="false" customHeight="false" outlineLevel="0" collapsed="false">
      <c r="A3781" s="30" t="s">
        <v>2307</v>
      </c>
      <c r="B3781" s="30" t="s">
        <v>1650</v>
      </c>
      <c r="C3781" s="30" t="n">
        <v>24</v>
      </c>
      <c r="D3781" s="30" t="s">
        <v>181</v>
      </c>
      <c r="E3781" s="31" t="n">
        <v>45556</v>
      </c>
      <c r="F3781" s="30" t="s">
        <v>1016</v>
      </c>
      <c r="G3781" s="31" t="n">
        <v>45557</v>
      </c>
      <c r="H3781" s="30" t="s">
        <v>135</v>
      </c>
      <c r="I3781" s="30" t="s">
        <v>136</v>
      </c>
      <c r="J3781" s="30" t="s">
        <v>262</v>
      </c>
      <c r="K3781" s="30" t="s">
        <v>138</v>
      </c>
      <c r="L3781" s="30" t="n">
        <v>57</v>
      </c>
      <c r="M3781" s="30" t="n">
        <v>28</v>
      </c>
      <c r="N3781" s="30" t="s">
        <v>127</v>
      </c>
      <c r="O3781" s="30" t="s">
        <v>149</v>
      </c>
      <c r="P3781" s="30" t="s">
        <v>150</v>
      </c>
      <c r="Q3781" s="32" t="n">
        <v>1032.61</v>
      </c>
      <c r="R3781" s="30" t="s">
        <v>130</v>
      </c>
      <c r="S3781" s="30" t="s">
        <v>164</v>
      </c>
      <c r="T3781" s="30" t="n">
        <v>4</v>
      </c>
      <c r="U3781" s="30" t="n">
        <f aca="false">YEAR(E3781)</f>
        <v>2024</v>
      </c>
      <c r="V3781" s="30" t="str">
        <f aca="false">TEXT(E3781,"MMM-YYYY")</f>
        <v>Sep-2024</v>
      </c>
      <c r="W3781" s="30" t="n">
        <f aca="false">MONTH(E3781)</f>
        <v>9</v>
      </c>
      <c r="X3781" s="30" t="str">
        <f aca="false">TEXT(WEEKDAY(E3781,2),"0")&amp;" - "&amp;TEXT(E3781,"dddd")</f>
        <v>6 - Saturday</v>
      </c>
      <c r="Y3781" s="30" t="str">
        <f aca="false">_xlfn.IFS(C3781&lt;18,"Child (0-17)",C3781&lt;40,"Young Adult (18-39)",C3781&lt;60,"Adult (40-59)",TRUE(),"Senior (60+)")</f>
        <v>Young Adult (18-39)</v>
      </c>
      <c r="Z3781" s="30" t="n">
        <f aca="false">ROUND(G3781-E3781,0)</f>
        <v>1</v>
      </c>
      <c r="AA3781" s="30" t="n">
        <f aca="false">L3781+M3781</f>
        <v>85</v>
      </c>
      <c r="AB3781" s="30" t="n">
        <f aca="false">IFERROR(ROUND(Q3781/AA3781,2),0)</f>
        <v>12.15</v>
      </c>
      <c r="AC3781" s="30" t="str">
        <f aca="false">IF(AND(K3781="Critical",N3781="No"),"URGENT - No Bed","Normal")</f>
        <v>Normal</v>
      </c>
      <c r="AD3781" s="34" t="n">
        <f aca="false">INDEX(Lookup_Tables!$B$3:$B$12,MATCH(H3781,Lookup_Tables!$A$3:$A$12,0))</f>
        <v>4600000</v>
      </c>
      <c r="AE3781" s="30" t="str">
        <f aca="false">INDEX(Lookup_Tables!$C$3:$C$12,MATCH(H3781,Lookup_Tables!$A$3:$A$12,0))</f>
        <v>Dr. Farhan Khan</v>
      </c>
      <c r="AF3781" s="30" t="str">
        <f aca="false">IFERROR(INDEX(Lookup_Tables!$F$16:$F$45,MATCH(I3781,Lookup_Tables!$E$16:$E$45,0)),"N/A")</f>
        <v>EMP206</v>
      </c>
      <c r="AG3781" s="30" t="n">
        <f aca="false">_xlfn.IFS(R3781="Recovered",4,R3781="Referred",3,R3781="Admitted",2,R3781="Deceased",1,TRUE(),0)</f>
        <v>4</v>
      </c>
      <c r="AH3781" s="30" t="str">
        <f aca="false">IF(T3781&gt;=4,"Satisfied",IF(T3781&gt;=3,"Neutral","Needs Improvement"))</f>
        <v>Satisfied</v>
      </c>
    </row>
    <row r="3782" customFormat="false" ht="15" hidden="false" customHeight="false" outlineLevel="0" collapsed="false">
      <c r="A3782" s="27" t="s">
        <v>2397</v>
      </c>
      <c r="B3782" s="27" t="s">
        <v>2398</v>
      </c>
      <c r="C3782" s="27" t="n">
        <v>11</v>
      </c>
      <c r="D3782" s="27" t="s">
        <v>121</v>
      </c>
      <c r="E3782" s="28" t="n">
        <v>45332</v>
      </c>
      <c r="F3782" s="27" t="s">
        <v>1192</v>
      </c>
      <c r="G3782" s="28" t="n">
        <v>45332</v>
      </c>
      <c r="H3782" s="27" t="s">
        <v>236</v>
      </c>
      <c r="I3782" s="27" t="s">
        <v>323</v>
      </c>
      <c r="J3782" s="27" t="s">
        <v>375</v>
      </c>
      <c r="K3782" s="27" t="s">
        <v>138</v>
      </c>
      <c r="L3782" s="27" t="n">
        <v>89</v>
      </c>
      <c r="M3782" s="27" t="n">
        <v>37</v>
      </c>
      <c r="N3782" s="27" t="s">
        <v>127</v>
      </c>
      <c r="O3782" s="27" t="s">
        <v>149</v>
      </c>
      <c r="P3782" s="27" t="s">
        <v>140</v>
      </c>
      <c r="Q3782" s="29" t="n">
        <v>1798.44</v>
      </c>
      <c r="R3782" s="27" t="s">
        <v>130</v>
      </c>
      <c r="S3782" s="27" t="s">
        <v>197</v>
      </c>
      <c r="T3782" s="27" t="n">
        <v>3</v>
      </c>
      <c r="U3782" s="27" t="n">
        <f aca="false">YEAR(E3782)</f>
        <v>2024</v>
      </c>
      <c r="V3782" s="27" t="str">
        <f aca="false">TEXT(E3782,"MMM-YYYY")</f>
        <v>Feb-2024</v>
      </c>
      <c r="W3782" s="27" t="n">
        <f aca="false">MONTH(E3782)</f>
        <v>2</v>
      </c>
      <c r="X3782" s="27" t="str">
        <f aca="false">TEXT(WEEKDAY(E3782,2),"0")&amp;" - "&amp;TEXT(E3782,"dddd")</f>
        <v>6 - Saturday</v>
      </c>
      <c r="Y3782" s="27" t="str">
        <f aca="false">_xlfn.IFS(C3782&lt;18,"Child (0-17)",C3782&lt;40,"Young Adult (18-39)",C3782&lt;60,"Adult (40-59)",TRUE(),"Senior (60+)")</f>
        <v>Child (0-17)</v>
      </c>
      <c r="Z3782" s="27" t="n">
        <f aca="false">ROUND(G3782-E3782,0)</f>
        <v>0</v>
      </c>
      <c r="AA3782" s="27" t="n">
        <f aca="false">L3782+M3782</f>
        <v>126</v>
      </c>
      <c r="AB3782" s="27" t="n">
        <f aca="false">IFERROR(ROUND(Q3782/AA3782,2),0)</f>
        <v>14.27</v>
      </c>
      <c r="AC3782" s="27" t="str">
        <f aca="false">IF(AND(K3782="Critical",N3782="No"),"URGENT - No Bed","Normal")</f>
        <v>Normal</v>
      </c>
      <c r="AD3782" s="33" t="n">
        <f aca="false">INDEX(Lookup_Tables!$B$3:$B$12,MATCH(H3782,Lookup_Tables!$A$3:$A$12,0))</f>
        <v>3900000</v>
      </c>
      <c r="AE3782" s="27" t="str">
        <f aca="false">INDEX(Lookup_Tables!$C$3:$C$12,MATCH(H3782,Lookup_Tables!$A$3:$A$12,0))</f>
        <v>Dr. Rina Mehta</v>
      </c>
      <c r="AF3782" s="27" t="str">
        <f aca="false">IFERROR(INDEX(Lookup_Tables!$F$16:$F$45,MATCH(I3782,Lookup_Tables!$E$16:$E$45,0)),"N/A")</f>
        <v>EMP216</v>
      </c>
      <c r="AG3782" s="27" t="n">
        <f aca="false">_xlfn.IFS(R3782="Recovered",4,R3782="Referred",3,R3782="Admitted",2,R3782="Deceased",1,TRUE(),0)</f>
        <v>4</v>
      </c>
      <c r="AH3782" s="27" t="str">
        <f aca="false">IF(T3782&gt;=4,"Satisfied",IF(T3782&gt;=3,"Neutral","Needs Improvement"))</f>
        <v>Neutral</v>
      </c>
    </row>
    <row r="3783" customFormat="false" ht="15" hidden="false" customHeight="false" outlineLevel="0" collapsed="false">
      <c r="A3783" s="30" t="s">
        <v>459</v>
      </c>
      <c r="B3783" s="30" t="s">
        <v>460</v>
      </c>
      <c r="C3783" s="30" t="n">
        <v>61</v>
      </c>
      <c r="D3783" s="30" t="s">
        <v>121</v>
      </c>
      <c r="E3783" s="31" t="n">
        <v>45457</v>
      </c>
      <c r="F3783" s="30" t="s">
        <v>461</v>
      </c>
      <c r="G3783" s="31" t="n">
        <v>45468</v>
      </c>
      <c r="H3783" s="30" t="s">
        <v>242</v>
      </c>
      <c r="I3783" s="30" t="s">
        <v>315</v>
      </c>
      <c r="J3783" s="30" t="s">
        <v>363</v>
      </c>
      <c r="K3783" s="30" t="s">
        <v>202</v>
      </c>
      <c r="L3783" s="30" t="n">
        <v>12</v>
      </c>
      <c r="M3783" s="30" t="n">
        <v>190</v>
      </c>
      <c r="N3783" s="30" t="s">
        <v>186</v>
      </c>
      <c r="O3783" s="30" t="s">
        <v>128</v>
      </c>
      <c r="P3783" s="30" t="s">
        <v>187</v>
      </c>
      <c r="Q3783" s="32" t="n">
        <v>19271.63</v>
      </c>
      <c r="R3783" s="30" t="s">
        <v>462</v>
      </c>
      <c r="S3783" s="30" t="s">
        <v>164</v>
      </c>
      <c r="T3783" s="30" t="n">
        <v>4</v>
      </c>
      <c r="U3783" s="30" t="n">
        <f aca="false">YEAR(E3783)</f>
        <v>2024</v>
      </c>
      <c r="V3783" s="30" t="str">
        <f aca="false">TEXT(E3783,"MMM-YYYY")</f>
        <v>Jun-2024</v>
      </c>
      <c r="W3783" s="30" t="n">
        <f aca="false">MONTH(E3783)</f>
        <v>6</v>
      </c>
      <c r="X3783" s="30" t="str">
        <f aca="false">TEXT(WEEKDAY(E3783,2),"0")&amp;" - "&amp;TEXT(E3783,"dddd")</f>
        <v>5 - Friday</v>
      </c>
      <c r="Y3783" s="30" t="str">
        <f aca="false">_xlfn.IFS(C3783&lt;18,"Child (0-17)",C3783&lt;40,"Young Adult (18-39)",C3783&lt;60,"Adult (40-59)",TRUE(),"Senior (60+)")</f>
        <v>Senior (60+)</v>
      </c>
      <c r="Z3783" s="30" t="n">
        <f aca="false">ROUND(G3783-E3783,0)</f>
        <v>11</v>
      </c>
      <c r="AA3783" s="30" t="n">
        <f aca="false">L3783+M3783</f>
        <v>202</v>
      </c>
      <c r="AB3783" s="30" t="n">
        <f aca="false">IFERROR(ROUND(Q3783/AA3783,2),0)</f>
        <v>95.4</v>
      </c>
      <c r="AC3783" s="30" t="str">
        <f aca="false">IF(AND(K3783="Critical",N3783="No"),"URGENT - No Bed","Normal")</f>
        <v>Normal</v>
      </c>
      <c r="AD3783" s="34" t="n">
        <f aca="false">INDEX(Lookup_Tables!$B$3:$B$12,MATCH(H3783,Lookup_Tables!$A$3:$A$12,0))</f>
        <v>3000000</v>
      </c>
      <c r="AE3783" s="30" t="str">
        <f aca="false">INDEX(Lookup_Tables!$C$3:$C$12,MATCH(H3783,Lookup_Tables!$A$3:$A$12,0))</f>
        <v>Dr. Pooja Iyer</v>
      </c>
      <c r="AF3783" s="30" t="str">
        <f aca="false">IFERROR(INDEX(Lookup_Tables!$F$16:$F$45,MATCH(I3783,Lookup_Tables!$E$16:$E$45,0)),"N/A")</f>
        <v>EMP213</v>
      </c>
      <c r="AG3783" s="30" t="n">
        <f aca="false">_xlfn.IFS(R3783="Recovered",4,R3783="Referred",3,R3783="Admitted",2,R3783="Deceased",1,TRUE(),0)</f>
        <v>1</v>
      </c>
      <c r="AH3783" s="30" t="str">
        <f aca="false">IF(T3783&gt;=4,"Satisfied",IF(T3783&gt;=3,"Neutral","Needs Improvement"))</f>
        <v>Satisfied</v>
      </c>
    </row>
    <row r="3784" customFormat="false" ht="15" hidden="false" customHeight="false" outlineLevel="0" collapsed="false">
      <c r="A3784" s="27" t="s">
        <v>2368</v>
      </c>
      <c r="B3784" s="27" t="s">
        <v>1968</v>
      </c>
      <c r="C3784" s="27" t="n">
        <v>49</v>
      </c>
      <c r="D3784" s="27" t="s">
        <v>121</v>
      </c>
      <c r="E3784" s="28" t="n">
        <v>45632</v>
      </c>
      <c r="F3784" s="27" t="s">
        <v>1175</v>
      </c>
      <c r="G3784" s="28" t="n">
        <v>45633</v>
      </c>
      <c r="H3784" s="27" t="s">
        <v>135</v>
      </c>
      <c r="I3784" s="27" t="s">
        <v>278</v>
      </c>
      <c r="J3784" s="27" t="s">
        <v>262</v>
      </c>
      <c r="K3784" s="27" t="s">
        <v>156</v>
      </c>
      <c r="L3784" s="27" t="n">
        <v>53</v>
      </c>
      <c r="M3784" s="27" t="n">
        <v>77</v>
      </c>
      <c r="N3784" s="27" t="s">
        <v>186</v>
      </c>
      <c r="O3784" s="27" t="s">
        <v>128</v>
      </c>
      <c r="P3784" s="27" t="s">
        <v>150</v>
      </c>
      <c r="Q3784" s="29" t="n">
        <v>4388.58</v>
      </c>
      <c r="R3784" s="27" t="s">
        <v>130</v>
      </c>
      <c r="S3784" s="27" t="s">
        <v>157</v>
      </c>
      <c r="T3784" s="27" t="n">
        <v>2</v>
      </c>
      <c r="U3784" s="27" t="n">
        <f aca="false">YEAR(E3784)</f>
        <v>2024</v>
      </c>
      <c r="V3784" s="27" t="str">
        <f aca="false">TEXT(E3784,"MMM-YYYY")</f>
        <v>Dec-2024</v>
      </c>
      <c r="W3784" s="27" t="n">
        <f aca="false">MONTH(E3784)</f>
        <v>12</v>
      </c>
      <c r="X3784" s="27" t="str">
        <f aca="false">TEXT(WEEKDAY(E3784,2),"0")&amp;" - "&amp;TEXT(E3784,"dddd")</f>
        <v>5 - Friday</v>
      </c>
      <c r="Y3784" s="27" t="str">
        <f aca="false">_xlfn.IFS(C3784&lt;18,"Child (0-17)",C3784&lt;40,"Young Adult (18-39)",C3784&lt;60,"Adult (40-59)",TRUE(),"Senior (60+)")</f>
        <v>Adult (40-59)</v>
      </c>
      <c r="Z3784" s="27" t="n">
        <f aca="false">ROUND(G3784-E3784,0)</f>
        <v>1</v>
      </c>
      <c r="AA3784" s="27" t="n">
        <f aca="false">L3784+M3784</f>
        <v>130</v>
      </c>
      <c r="AB3784" s="27" t="n">
        <f aca="false">IFERROR(ROUND(Q3784/AA3784,2),0)</f>
        <v>33.76</v>
      </c>
      <c r="AC3784" s="27" t="str">
        <f aca="false">IF(AND(K3784="Critical",N3784="No"),"URGENT - No Bed","Normal")</f>
        <v>Normal</v>
      </c>
      <c r="AD3784" s="33" t="n">
        <f aca="false">INDEX(Lookup_Tables!$B$3:$B$12,MATCH(H3784,Lookup_Tables!$A$3:$A$12,0))</f>
        <v>4600000</v>
      </c>
      <c r="AE3784" s="27" t="str">
        <f aca="false">INDEX(Lookup_Tables!$C$3:$C$12,MATCH(H3784,Lookup_Tables!$A$3:$A$12,0))</f>
        <v>Dr. Farhan Khan</v>
      </c>
      <c r="AF3784" s="27" t="str">
        <f aca="false">IFERROR(INDEX(Lookup_Tables!$F$16:$F$45,MATCH(I3784,Lookup_Tables!$E$16:$E$45,0)),"N/A")</f>
        <v>EMP208</v>
      </c>
      <c r="AG3784" s="27" t="n">
        <f aca="false">_xlfn.IFS(R3784="Recovered",4,R3784="Referred",3,R3784="Admitted",2,R3784="Deceased",1,TRUE(),0)</f>
        <v>4</v>
      </c>
      <c r="AH3784" s="27" t="str">
        <f aca="false">IF(T3784&gt;=4,"Satisfied",IF(T3784&gt;=3,"Neutral","Needs Improvement"))</f>
        <v>Needs Improvement</v>
      </c>
    </row>
    <row r="3785" customFormat="false" ht="15" hidden="false" customHeight="false" outlineLevel="0" collapsed="false">
      <c r="A3785" s="30" t="s">
        <v>6825</v>
      </c>
      <c r="B3785" s="30" t="s">
        <v>296</v>
      </c>
      <c r="C3785" s="30" t="n">
        <v>34</v>
      </c>
      <c r="D3785" s="30" t="s">
        <v>181</v>
      </c>
      <c r="E3785" s="31" t="n">
        <v>45549</v>
      </c>
      <c r="F3785" s="30" t="s">
        <v>535</v>
      </c>
      <c r="G3785" s="31" t="n">
        <v>45549</v>
      </c>
      <c r="H3785" s="30" t="s">
        <v>146</v>
      </c>
      <c r="I3785" s="30" t="s">
        <v>309</v>
      </c>
      <c r="J3785" s="30" t="s">
        <v>244</v>
      </c>
      <c r="K3785" s="30" t="s">
        <v>156</v>
      </c>
      <c r="L3785" s="30" t="n">
        <v>66</v>
      </c>
      <c r="M3785" s="30" t="n">
        <v>78</v>
      </c>
      <c r="N3785" s="30" t="s">
        <v>186</v>
      </c>
      <c r="O3785" s="30" t="s">
        <v>139</v>
      </c>
      <c r="P3785" s="30" t="s">
        <v>129</v>
      </c>
      <c r="Q3785" s="32" t="n">
        <v>3399.04</v>
      </c>
      <c r="R3785" s="30" t="s">
        <v>462</v>
      </c>
      <c r="S3785" s="30" t="s">
        <v>223</v>
      </c>
      <c r="T3785" s="30" t="n">
        <v>2</v>
      </c>
      <c r="U3785" s="30" t="n">
        <f aca="false">YEAR(E3785)</f>
        <v>2024</v>
      </c>
      <c r="V3785" s="30" t="str">
        <f aca="false">TEXT(E3785,"MMM-YYYY")</f>
        <v>Sep-2024</v>
      </c>
      <c r="W3785" s="30" t="n">
        <f aca="false">MONTH(E3785)</f>
        <v>9</v>
      </c>
      <c r="X3785" s="30" t="str">
        <f aca="false">TEXT(WEEKDAY(E3785,2),"0")&amp;" - "&amp;TEXT(E3785,"dddd")</f>
        <v>6 - Saturday</v>
      </c>
      <c r="Y3785" s="30" t="str">
        <f aca="false">_xlfn.IFS(C3785&lt;18,"Child (0-17)",C3785&lt;40,"Young Adult (18-39)",C3785&lt;60,"Adult (40-59)",TRUE(),"Senior (60+)")</f>
        <v>Young Adult (18-39)</v>
      </c>
      <c r="Z3785" s="30" t="n">
        <f aca="false">ROUND(G3785-E3785,0)</f>
        <v>0</v>
      </c>
      <c r="AA3785" s="30" t="n">
        <f aca="false">L3785+M3785</f>
        <v>144</v>
      </c>
      <c r="AB3785" s="30" t="n">
        <f aca="false">IFERROR(ROUND(Q3785/AA3785,2),0)</f>
        <v>23.6</v>
      </c>
      <c r="AC3785" s="30" t="str">
        <f aca="false">IF(AND(K3785="Critical",N3785="No"),"URGENT - No Bed","Normal")</f>
        <v>Normal</v>
      </c>
      <c r="AD3785" s="34" t="n">
        <f aca="false">INDEX(Lookup_Tables!$B$3:$B$12,MATCH(H3785,Lookup_Tables!$A$3:$A$12,0))</f>
        <v>2700000</v>
      </c>
      <c r="AE3785" s="30" t="str">
        <f aca="false">INDEX(Lookup_Tables!$C$3:$C$12,MATCH(H3785,Lookup_Tables!$A$3:$A$12,0))</f>
        <v>Dr. Vikram Singh</v>
      </c>
      <c r="AF3785" s="30" t="str">
        <f aca="false">IFERROR(INDEX(Lookup_Tables!$F$16:$F$45,MATCH(I3785,Lookup_Tables!$E$16:$E$45,0)),"N/A")</f>
        <v>EMP228</v>
      </c>
      <c r="AG3785" s="30" t="n">
        <f aca="false">_xlfn.IFS(R3785="Recovered",4,R3785="Referred",3,R3785="Admitted",2,R3785="Deceased",1,TRUE(),0)</f>
        <v>1</v>
      </c>
      <c r="AH3785" s="30" t="str">
        <f aca="false">IF(T3785&gt;=4,"Satisfied",IF(T3785&gt;=3,"Neutral","Needs Improvement"))</f>
        <v>Needs Improvement</v>
      </c>
    </row>
    <row r="3786" customFormat="false" ht="15" hidden="false" customHeight="false" outlineLevel="0" collapsed="false">
      <c r="A3786" s="27" t="s">
        <v>4053</v>
      </c>
      <c r="B3786" s="27" t="s">
        <v>4054</v>
      </c>
      <c r="C3786" s="27" t="n">
        <v>65</v>
      </c>
      <c r="D3786" s="27" t="s">
        <v>121</v>
      </c>
      <c r="E3786" s="28" t="n">
        <v>45643</v>
      </c>
      <c r="F3786" s="27" t="s">
        <v>750</v>
      </c>
      <c r="G3786" s="28" t="n">
        <v>45643</v>
      </c>
      <c r="H3786" s="27" t="s">
        <v>161</v>
      </c>
      <c r="I3786" s="27" t="s">
        <v>162</v>
      </c>
      <c r="J3786" s="27" t="s">
        <v>426</v>
      </c>
      <c r="K3786" s="27" t="s">
        <v>156</v>
      </c>
      <c r="L3786" s="27" t="n">
        <v>47</v>
      </c>
      <c r="M3786" s="27" t="n">
        <v>45</v>
      </c>
      <c r="N3786" s="27" t="s">
        <v>127</v>
      </c>
      <c r="O3786" s="27" t="s">
        <v>171</v>
      </c>
      <c r="P3786" s="27" t="s">
        <v>187</v>
      </c>
      <c r="Q3786" s="29" t="n">
        <v>2738.15</v>
      </c>
      <c r="R3786" s="27" t="s">
        <v>130</v>
      </c>
      <c r="S3786" s="27" t="s">
        <v>157</v>
      </c>
      <c r="T3786" s="27" t="n">
        <v>3</v>
      </c>
      <c r="U3786" s="27" t="n">
        <f aca="false">YEAR(E3786)</f>
        <v>2024</v>
      </c>
      <c r="V3786" s="27" t="str">
        <f aca="false">TEXT(E3786,"MMM-YYYY")</f>
        <v>Dec-2024</v>
      </c>
      <c r="W3786" s="27" t="n">
        <f aca="false">MONTH(E3786)</f>
        <v>12</v>
      </c>
      <c r="X3786" s="27" t="str">
        <f aca="false">TEXT(WEEKDAY(E3786,2),"0")&amp;" - "&amp;TEXT(E3786,"dddd")</f>
        <v>2 - Tuesday</v>
      </c>
      <c r="Y3786" s="27" t="str">
        <f aca="false">_xlfn.IFS(C3786&lt;18,"Child (0-17)",C3786&lt;40,"Young Adult (18-39)",C3786&lt;60,"Adult (40-59)",TRUE(),"Senior (60+)")</f>
        <v>Senior (60+)</v>
      </c>
      <c r="Z3786" s="27" t="n">
        <f aca="false">ROUND(G3786-E3786,0)</f>
        <v>0</v>
      </c>
      <c r="AA3786" s="27" t="n">
        <f aca="false">L3786+M3786</f>
        <v>92</v>
      </c>
      <c r="AB3786" s="27" t="n">
        <f aca="false">IFERROR(ROUND(Q3786/AA3786,2),0)</f>
        <v>29.76</v>
      </c>
      <c r="AC3786" s="27" t="str">
        <f aca="false">IF(AND(K3786="Critical",N3786="No"),"URGENT - No Bed","Normal")</f>
        <v>Normal</v>
      </c>
      <c r="AD3786" s="33" t="n">
        <f aca="false">INDEX(Lookup_Tables!$B$3:$B$12,MATCH(H3786,Lookup_Tables!$A$3:$A$12,0))</f>
        <v>3600000</v>
      </c>
      <c r="AE3786" s="27" t="str">
        <f aca="false">INDEX(Lookup_Tables!$C$3:$C$12,MATCH(H3786,Lookup_Tables!$A$3:$A$12,0))</f>
        <v>Dr. Sameer Joshi</v>
      </c>
      <c r="AF3786" s="27" t="str">
        <f aca="false">IFERROR(INDEX(Lookup_Tables!$F$16:$F$45,MATCH(I3786,Lookup_Tables!$E$16:$E$45,0)),"N/A")</f>
        <v>EMP222</v>
      </c>
      <c r="AG3786" s="27" t="n">
        <f aca="false">_xlfn.IFS(R3786="Recovered",4,R3786="Referred",3,R3786="Admitted",2,R3786="Deceased",1,TRUE(),0)</f>
        <v>4</v>
      </c>
      <c r="AH3786" s="27" t="str">
        <f aca="false">IF(T3786&gt;=4,"Satisfied",IF(T3786&gt;=3,"Neutral","Needs Improvement"))</f>
        <v>Neutral</v>
      </c>
    </row>
    <row r="3787" customFormat="false" ht="15" hidden="false" customHeight="false" outlineLevel="0" collapsed="false">
      <c r="A3787" s="30" t="s">
        <v>5154</v>
      </c>
      <c r="B3787" s="30" t="s">
        <v>973</v>
      </c>
      <c r="C3787" s="30" t="n">
        <v>20</v>
      </c>
      <c r="D3787" s="30" t="s">
        <v>121</v>
      </c>
      <c r="E3787" s="31" t="n">
        <v>45647</v>
      </c>
      <c r="F3787" s="30" t="s">
        <v>860</v>
      </c>
      <c r="G3787" s="31" t="n">
        <v>45647</v>
      </c>
      <c r="H3787" s="30" t="s">
        <v>123</v>
      </c>
      <c r="I3787" s="30" t="s">
        <v>124</v>
      </c>
      <c r="J3787" s="30" t="s">
        <v>418</v>
      </c>
      <c r="K3787" s="30" t="s">
        <v>156</v>
      </c>
      <c r="L3787" s="30" t="n">
        <v>33</v>
      </c>
      <c r="M3787" s="30" t="n">
        <v>59</v>
      </c>
      <c r="N3787" s="30" t="s">
        <v>186</v>
      </c>
      <c r="O3787" s="30" t="s">
        <v>171</v>
      </c>
      <c r="P3787" s="30" t="s">
        <v>150</v>
      </c>
      <c r="Q3787" s="32" t="n">
        <v>3439.31</v>
      </c>
      <c r="R3787" s="30" t="s">
        <v>172</v>
      </c>
      <c r="S3787" s="30" t="s">
        <v>223</v>
      </c>
      <c r="T3787" s="30" t="n">
        <v>3</v>
      </c>
      <c r="U3787" s="30" t="n">
        <f aca="false">YEAR(E3787)</f>
        <v>2024</v>
      </c>
      <c r="V3787" s="30" t="str">
        <f aca="false">TEXT(E3787,"MMM-YYYY")</f>
        <v>Dec-2024</v>
      </c>
      <c r="W3787" s="30" t="n">
        <f aca="false">MONTH(E3787)</f>
        <v>12</v>
      </c>
      <c r="X3787" s="30" t="str">
        <f aca="false">TEXT(WEEKDAY(E3787,2),"0")&amp;" - "&amp;TEXT(E3787,"dddd")</f>
        <v>6 - Saturday</v>
      </c>
      <c r="Y3787" s="30" t="str">
        <f aca="false">_xlfn.IFS(C3787&lt;18,"Child (0-17)",C3787&lt;40,"Young Adult (18-39)",C3787&lt;60,"Adult (40-59)",TRUE(),"Senior (60+)")</f>
        <v>Young Adult (18-39)</v>
      </c>
      <c r="Z3787" s="30" t="n">
        <f aca="false">ROUND(G3787-E3787,0)</f>
        <v>0</v>
      </c>
      <c r="AA3787" s="30" t="n">
        <f aca="false">L3787+M3787</f>
        <v>92</v>
      </c>
      <c r="AB3787" s="30" t="n">
        <f aca="false">IFERROR(ROUND(Q3787/AA3787,2),0)</f>
        <v>37.38</v>
      </c>
      <c r="AC3787" s="30" t="str">
        <f aca="false">IF(AND(K3787="Critical",N3787="No"),"URGENT - No Bed","Normal")</f>
        <v>Normal</v>
      </c>
      <c r="AD3787" s="34" t="n">
        <f aca="false">INDEX(Lookup_Tables!$B$3:$B$12,MATCH(H3787,Lookup_Tables!$A$3:$A$12,0))</f>
        <v>2200000</v>
      </c>
      <c r="AE3787" s="30" t="str">
        <f aca="false">INDEX(Lookup_Tables!$C$3:$C$12,MATCH(H3787,Lookup_Tables!$A$3:$A$12,0))</f>
        <v>Dr. Rohan Das</v>
      </c>
      <c r="AF3787" s="30" t="str">
        <f aca="false">IFERROR(INDEX(Lookup_Tables!$F$16:$F$45,MATCH(I3787,Lookup_Tables!$E$16:$E$45,0)),"N/A")</f>
        <v>EMP205</v>
      </c>
      <c r="AG3787" s="30" t="n">
        <f aca="false">_xlfn.IFS(R3787="Recovered",4,R3787="Referred",3,R3787="Admitted",2,R3787="Deceased",1,TRUE(),0)</f>
        <v>2</v>
      </c>
      <c r="AH3787" s="30" t="str">
        <f aca="false">IF(T3787&gt;=4,"Satisfied",IF(T3787&gt;=3,"Neutral","Needs Improvement"))</f>
        <v>Neutral</v>
      </c>
    </row>
    <row r="3788" customFormat="false" ht="15" hidden="false" customHeight="false" outlineLevel="0" collapsed="false">
      <c r="A3788" s="27" t="s">
        <v>2404</v>
      </c>
      <c r="B3788" s="27" t="s">
        <v>2405</v>
      </c>
      <c r="C3788" s="27" t="n">
        <v>29</v>
      </c>
      <c r="D3788" s="27" t="s">
        <v>121</v>
      </c>
      <c r="E3788" s="28" t="n">
        <v>45636</v>
      </c>
      <c r="F3788" s="27" t="s">
        <v>2406</v>
      </c>
      <c r="G3788" s="28" t="n">
        <v>45636</v>
      </c>
      <c r="H3788" s="27" t="s">
        <v>242</v>
      </c>
      <c r="I3788" s="27" t="s">
        <v>243</v>
      </c>
      <c r="J3788" s="27" t="s">
        <v>316</v>
      </c>
      <c r="K3788" s="27" t="s">
        <v>156</v>
      </c>
      <c r="L3788" s="27" t="n">
        <v>51</v>
      </c>
      <c r="M3788" s="27" t="n">
        <v>73</v>
      </c>
      <c r="N3788" s="27" t="s">
        <v>127</v>
      </c>
      <c r="O3788" s="27" t="s">
        <v>128</v>
      </c>
      <c r="P3788" s="27" t="s">
        <v>187</v>
      </c>
      <c r="Q3788" s="29" t="n">
        <v>3110.14</v>
      </c>
      <c r="R3788" s="27" t="s">
        <v>130</v>
      </c>
      <c r="S3788" s="27" t="s">
        <v>192</v>
      </c>
      <c r="T3788" s="27" t="n">
        <v>5</v>
      </c>
      <c r="U3788" s="27" t="n">
        <f aca="false">YEAR(E3788)</f>
        <v>2024</v>
      </c>
      <c r="V3788" s="27" t="str">
        <f aca="false">TEXT(E3788,"MMM-YYYY")</f>
        <v>Dec-2024</v>
      </c>
      <c r="W3788" s="27" t="n">
        <f aca="false">MONTH(E3788)</f>
        <v>12</v>
      </c>
      <c r="X3788" s="27" t="str">
        <f aca="false">TEXT(WEEKDAY(E3788,2),"0")&amp;" - "&amp;TEXT(E3788,"dddd")</f>
        <v>2 - Tuesday</v>
      </c>
      <c r="Y3788" s="27" t="str">
        <f aca="false">_xlfn.IFS(C3788&lt;18,"Child (0-17)",C3788&lt;40,"Young Adult (18-39)",C3788&lt;60,"Adult (40-59)",TRUE(),"Senior (60+)")</f>
        <v>Young Adult (18-39)</v>
      </c>
      <c r="Z3788" s="27" t="n">
        <f aca="false">ROUND(G3788-E3788,0)</f>
        <v>0</v>
      </c>
      <c r="AA3788" s="27" t="n">
        <f aca="false">L3788+M3788</f>
        <v>124</v>
      </c>
      <c r="AB3788" s="27" t="n">
        <f aca="false">IFERROR(ROUND(Q3788/AA3788,2),0)</f>
        <v>25.08</v>
      </c>
      <c r="AC3788" s="27" t="str">
        <f aca="false">IF(AND(K3788="Critical",N3788="No"),"URGENT - No Bed","Normal")</f>
        <v>Normal</v>
      </c>
      <c r="AD3788" s="33" t="n">
        <f aca="false">INDEX(Lookup_Tables!$B$3:$B$12,MATCH(H3788,Lookup_Tables!$A$3:$A$12,0))</f>
        <v>3000000</v>
      </c>
      <c r="AE3788" s="27" t="str">
        <f aca="false">INDEX(Lookup_Tables!$C$3:$C$12,MATCH(H3788,Lookup_Tables!$A$3:$A$12,0))</f>
        <v>Dr. Pooja Iyer</v>
      </c>
      <c r="AF3788" s="27" t="str">
        <f aca="false">IFERROR(INDEX(Lookup_Tables!$F$16:$F$45,MATCH(I3788,Lookup_Tables!$E$16:$E$45,0)),"N/A")</f>
        <v>EMP214</v>
      </c>
      <c r="AG3788" s="27" t="n">
        <f aca="false">_xlfn.IFS(R3788="Recovered",4,R3788="Referred",3,R3788="Admitted",2,R3788="Deceased",1,TRUE(),0)</f>
        <v>4</v>
      </c>
      <c r="AH3788" s="27" t="str">
        <f aca="false">IF(T3788&gt;=4,"Satisfied",IF(T3788&gt;=3,"Neutral","Needs Improvement"))</f>
        <v>Satisfied</v>
      </c>
    </row>
    <row r="3789" customFormat="false" ht="15" hidden="false" customHeight="false" outlineLevel="0" collapsed="false">
      <c r="A3789" s="30" t="s">
        <v>2458</v>
      </c>
      <c r="B3789" s="30" t="s">
        <v>2459</v>
      </c>
      <c r="C3789" s="30" t="n">
        <v>27</v>
      </c>
      <c r="D3789" s="30" t="s">
        <v>121</v>
      </c>
      <c r="E3789" s="31" t="n">
        <v>45560</v>
      </c>
      <c r="F3789" s="30" t="s">
        <v>154</v>
      </c>
      <c r="G3789" s="31" t="n">
        <v>45562</v>
      </c>
      <c r="H3789" s="30" t="s">
        <v>236</v>
      </c>
      <c r="I3789" s="30" t="s">
        <v>237</v>
      </c>
      <c r="J3789" s="30" t="s">
        <v>375</v>
      </c>
      <c r="K3789" s="30" t="s">
        <v>156</v>
      </c>
      <c r="L3789" s="30" t="n">
        <v>66</v>
      </c>
      <c r="M3789" s="30" t="n">
        <v>57</v>
      </c>
      <c r="N3789" s="30" t="s">
        <v>186</v>
      </c>
      <c r="O3789" s="30" t="s">
        <v>149</v>
      </c>
      <c r="P3789" s="30" t="s">
        <v>187</v>
      </c>
      <c r="Q3789" s="32" t="n">
        <v>4555.01</v>
      </c>
      <c r="R3789" s="30" t="s">
        <v>130</v>
      </c>
      <c r="S3789" s="30" t="s">
        <v>157</v>
      </c>
      <c r="T3789" s="30" t="n">
        <v>3</v>
      </c>
      <c r="U3789" s="30" t="n">
        <f aca="false">YEAR(E3789)</f>
        <v>2024</v>
      </c>
      <c r="V3789" s="30" t="str">
        <f aca="false">TEXT(E3789,"MMM-YYYY")</f>
        <v>Sep-2024</v>
      </c>
      <c r="W3789" s="30" t="n">
        <f aca="false">MONTH(E3789)</f>
        <v>9</v>
      </c>
      <c r="X3789" s="30" t="str">
        <f aca="false">TEXT(WEEKDAY(E3789,2),"0")&amp;" - "&amp;TEXT(E3789,"dddd")</f>
        <v>3 - Wednesday</v>
      </c>
      <c r="Y3789" s="30" t="str">
        <f aca="false">_xlfn.IFS(C3789&lt;18,"Child (0-17)",C3789&lt;40,"Young Adult (18-39)",C3789&lt;60,"Adult (40-59)",TRUE(),"Senior (60+)")</f>
        <v>Young Adult (18-39)</v>
      </c>
      <c r="Z3789" s="30" t="n">
        <f aca="false">ROUND(G3789-E3789,0)</f>
        <v>2</v>
      </c>
      <c r="AA3789" s="30" t="n">
        <f aca="false">L3789+M3789</f>
        <v>123</v>
      </c>
      <c r="AB3789" s="30" t="n">
        <f aca="false">IFERROR(ROUND(Q3789/AA3789,2),0)</f>
        <v>37.03</v>
      </c>
      <c r="AC3789" s="30" t="str">
        <f aca="false">IF(AND(K3789="Critical",N3789="No"),"URGENT - No Bed","Normal")</f>
        <v>Normal</v>
      </c>
      <c r="AD3789" s="34" t="n">
        <f aca="false">INDEX(Lookup_Tables!$B$3:$B$12,MATCH(H3789,Lookup_Tables!$A$3:$A$12,0))</f>
        <v>3900000</v>
      </c>
      <c r="AE3789" s="30" t="str">
        <f aca="false">INDEX(Lookup_Tables!$C$3:$C$12,MATCH(H3789,Lookup_Tables!$A$3:$A$12,0))</f>
        <v>Dr. Rina Mehta</v>
      </c>
      <c r="AF3789" s="30" t="str">
        <f aca="false">IFERROR(INDEX(Lookup_Tables!$F$16:$F$45,MATCH(I3789,Lookup_Tables!$E$16:$E$45,0)),"N/A")</f>
        <v>EMP215</v>
      </c>
      <c r="AG3789" s="30" t="n">
        <f aca="false">_xlfn.IFS(R3789="Recovered",4,R3789="Referred",3,R3789="Admitted",2,R3789="Deceased",1,TRUE(),0)</f>
        <v>4</v>
      </c>
      <c r="AH3789" s="30" t="str">
        <f aca="false">IF(T3789&gt;=4,"Satisfied",IF(T3789&gt;=3,"Neutral","Needs Improvement"))</f>
        <v>Neutral</v>
      </c>
    </row>
    <row r="3790" customFormat="false" ht="15" hidden="false" customHeight="false" outlineLevel="0" collapsed="false">
      <c r="A3790" s="27" t="s">
        <v>6749</v>
      </c>
      <c r="B3790" s="27" t="s">
        <v>2753</v>
      </c>
      <c r="C3790" s="27" t="n">
        <v>0</v>
      </c>
      <c r="D3790" s="27" t="s">
        <v>121</v>
      </c>
      <c r="E3790" s="28" t="n">
        <v>45533</v>
      </c>
      <c r="F3790" s="27" t="s">
        <v>1828</v>
      </c>
      <c r="G3790" s="28" t="n">
        <v>45534</v>
      </c>
      <c r="H3790" s="27" t="s">
        <v>206</v>
      </c>
      <c r="I3790" s="27" t="s">
        <v>300</v>
      </c>
      <c r="J3790" s="27" t="s">
        <v>469</v>
      </c>
      <c r="K3790" s="27" t="s">
        <v>126</v>
      </c>
      <c r="L3790" s="27" t="n">
        <v>34</v>
      </c>
      <c r="M3790" s="27" t="n">
        <v>101</v>
      </c>
      <c r="N3790" s="27" t="s">
        <v>186</v>
      </c>
      <c r="O3790" s="27" t="s">
        <v>128</v>
      </c>
      <c r="P3790" s="27" t="s">
        <v>150</v>
      </c>
      <c r="Q3790" s="29" t="n">
        <v>7666.87</v>
      </c>
      <c r="R3790" s="27" t="s">
        <v>268</v>
      </c>
      <c r="S3790" s="27" t="s">
        <v>197</v>
      </c>
      <c r="T3790" s="27" t="n">
        <v>3</v>
      </c>
      <c r="U3790" s="27" t="n">
        <f aca="false">YEAR(E3790)</f>
        <v>2024</v>
      </c>
      <c r="V3790" s="27" t="str">
        <f aca="false">TEXT(E3790,"MMM-YYYY")</f>
        <v>Aug-2024</v>
      </c>
      <c r="W3790" s="27" t="n">
        <f aca="false">MONTH(E3790)</f>
        <v>8</v>
      </c>
      <c r="X3790" s="27" t="str">
        <f aca="false">TEXT(WEEKDAY(E3790,2),"0")&amp;" - "&amp;TEXT(E3790,"dddd")</f>
        <v>4 - Thursday</v>
      </c>
      <c r="Y3790" s="27" t="str">
        <f aca="false">_xlfn.IFS(C3790&lt;18,"Child (0-17)",C3790&lt;40,"Young Adult (18-39)",C3790&lt;60,"Adult (40-59)",TRUE(),"Senior (60+)")</f>
        <v>Child (0-17)</v>
      </c>
      <c r="Z3790" s="27" t="n">
        <f aca="false">ROUND(G3790-E3790,0)</f>
        <v>1</v>
      </c>
      <c r="AA3790" s="27" t="n">
        <f aca="false">L3790+M3790</f>
        <v>135</v>
      </c>
      <c r="AB3790" s="27" t="n">
        <f aca="false">IFERROR(ROUND(Q3790/AA3790,2),0)</f>
        <v>56.79</v>
      </c>
      <c r="AC3790" s="27" t="str">
        <f aca="false">IF(AND(K3790="Critical",N3790="No"),"URGENT - No Bed","Normal")</f>
        <v>Normal</v>
      </c>
      <c r="AD3790" s="33" t="n">
        <f aca="false">INDEX(Lookup_Tables!$B$3:$B$12,MATCH(H3790,Lookup_Tables!$A$3:$A$12,0))</f>
        <v>2800000</v>
      </c>
      <c r="AE3790" s="27" t="str">
        <f aca="false">INDEX(Lookup_Tables!$C$3:$C$12,MATCH(H3790,Lookup_Tables!$A$3:$A$12,0))</f>
        <v>Dr. Suresh Nair</v>
      </c>
      <c r="AF3790" s="27" t="str">
        <f aca="false">IFERROR(INDEX(Lookup_Tables!$F$16:$F$45,MATCH(I3790,Lookup_Tables!$E$16:$E$45,0)),"N/A")</f>
        <v>EMP211</v>
      </c>
      <c r="AG3790" s="27" t="n">
        <f aca="false">_xlfn.IFS(R3790="Recovered",4,R3790="Referred",3,R3790="Admitted",2,R3790="Deceased",1,TRUE(),0)</f>
        <v>3</v>
      </c>
      <c r="AH3790" s="27" t="str">
        <f aca="false">IF(T3790&gt;=4,"Satisfied",IF(T3790&gt;=3,"Neutral","Needs Improvement"))</f>
        <v>Neutral</v>
      </c>
    </row>
    <row r="3791" customFormat="false" ht="15" hidden="false" customHeight="false" outlineLevel="0" collapsed="false">
      <c r="A3791" s="30" t="s">
        <v>2807</v>
      </c>
      <c r="B3791" s="30" t="s">
        <v>1502</v>
      </c>
      <c r="C3791" s="30" t="n">
        <v>30</v>
      </c>
      <c r="D3791" s="30" t="s">
        <v>181</v>
      </c>
      <c r="E3791" s="31" t="n">
        <v>45434</v>
      </c>
      <c r="F3791" s="30" t="s">
        <v>1016</v>
      </c>
      <c r="G3791" s="31" t="n">
        <v>45434</v>
      </c>
      <c r="H3791" s="30" t="s">
        <v>135</v>
      </c>
      <c r="I3791" s="30" t="s">
        <v>278</v>
      </c>
      <c r="J3791" s="30" t="s">
        <v>618</v>
      </c>
      <c r="K3791" s="30" t="s">
        <v>138</v>
      </c>
      <c r="L3791" s="30" t="n">
        <v>83</v>
      </c>
      <c r="M3791" s="30" t="n">
        <v>21</v>
      </c>
      <c r="N3791" s="30" t="s">
        <v>127</v>
      </c>
      <c r="O3791" s="30" t="s">
        <v>139</v>
      </c>
      <c r="P3791" s="30" t="s">
        <v>187</v>
      </c>
      <c r="Q3791" s="32" t="n">
        <v>1796.73</v>
      </c>
      <c r="R3791" s="30" t="s">
        <v>268</v>
      </c>
      <c r="S3791" s="30" t="s">
        <v>131</v>
      </c>
      <c r="T3791" s="30" t="n">
        <v>2</v>
      </c>
      <c r="U3791" s="30" t="n">
        <f aca="false">YEAR(E3791)</f>
        <v>2024</v>
      </c>
      <c r="V3791" s="30" t="str">
        <f aca="false">TEXT(E3791,"MMM-YYYY")</f>
        <v>May-2024</v>
      </c>
      <c r="W3791" s="30" t="n">
        <f aca="false">MONTH(E3791)</f>
        <v>5</v>
      </c>
      <c r="X3791" s="30" t="str">
        <f aca="false">TEXT(WEEKDAY(E3791,2),"0")&amp;" - "&amp;TEXT(E3791,"dddd")</f>
        <v>3 - Wednesday</v>
      </c>
      <c r="Y3791" s="30" t="str">
        <f aca="false">_xlfn.IFS(C3791&lt;18,"Child (0-17)",C3791&lt;40,"Young Adult (18-39)",C3791&lt;60,"Adult (40-59)",TRUE(),"Senior (60+)")</f>
        <v>Young Adult (18-39)</v>
      </c>
      <c r="Z3791" s="30" t="n">
        <f aca="false">ROUND(G3791-E3791,0)</f>
        <v>0</v>
      </c>
      <c r="AA3791" s="30" t="n">
        <f aca="false">L3791+M3791</f>
        <v>104</v>
      </c>
      <c r="AB3791" s="30" t="n">
        <f aca="false">IFERROR(ROUND(Q3791/AA3791,2),0)</f>
        <v>17.28</v>
      </c>
      <c r="AC3791" s="30" t="str">
        <f aca="false">IF(AND(K3791="Critical",N3791="No"),"URGENT - No Bed","Normal")</f>
        <v>Normal</v>
      </c>
      <c r="AD3791" s="34" t="n">
        <f aca="false">INDEX(Lookup_Tables!$B$3:$B$12,MATCH(H3791,Lookup_Tables!$A$3:$A$12,0))</f>
        <v>4600000</v>
      </c>
      <c r="AE3791" s="30" t="str">
        <f aca="false">INDEX(Lookup_Tables!$C$3:$C$12,MATCH(H3791,Lookup_Tables!$A$3:$A$12,0))</f>
        <v>Dr. Farhan Khan</v>
      </c>
      <c r="AF3791" s="30" t="str">
        <f aca="false">IFERROR(INDEX(Lookup_Tables!$F$16:$F$45,MATCH(I3791,Lookup_Tables!$E$16:$E$45,0)),"N/A")</f>
        <v>EMP208</v>
      </c>
      <c r="AG3791" s="30" t="n">
        <f aca="false">_xlfn.IFS(R3791="Recovered",4,R3791="Referred",3,R3791="Admitted",2,R3791="Deceased",1,TRUE(),0)</f>
        <v>3</v>
      </c>
      <c r="AH3791" s="30" t="str">
        <f aca="false">IF(T3791&gt;=4,"Satisfied",IF(T3791&gt;=3,"Neutral","Needs Improvement"))</f>
        <v>Needs Improvement</v>
      </c>
    </row>
    <row r="3792" customFormat="false" ht="15" hidden="false" customHeight="false" outlineLevel="0" collapsed="false">
      <c r="A3792" s="27" t="s">
        <v>1677</v>
      </c>
      <c r="B3792" s="27" t="s">
        <v>1678</v>
      </c>
      <c r="C3792" s="27" t="n">
        <v>65</v>
      </c>
      <c r="D3792" s="27" t="s">
        <v>121</v>
      </c>
      <c r="E3792" s="28" t="n">
        <v>45523</v>
      </c>
      <c r="F3792" s="27" t="s">
        <v>717</v>
      </c>
      <c r="G3792" s="28" t="n">
        <v>45523</v>
      </c>
      <c r="H3792" s="27" t="s">
        <v>236</v>
      </c>
      <c r="I3792" s="27" t="s">
        <v>323</v>
      </c>
      <c r="J3792" s="27" t="s">
        <v>267</v>
      </c>
      <c r="K3792" s="27" t="s">
        <v>138</v>
      </c>
      <c r="L3792" s="27" t="n">
        <v>78</v>
      </c>
      <c r="M3792" s="27" t="n">
        <v>36</v>
      </c>
      <c r="N3792" s="27" t="s">
        <v>127</v>
      </c>
      <c r="O3792" s="27" t="s">
        <v>149</v>
      </c>
      <c r="P3792" s="27" t="s">
        <v>140</v>
      </c>
      <c r="Q3792" s="29" t="n">
        <v>1256.84</v>
      </c>
      <c r="R3792" s="27" t="s">
        <v>172</v>
      </c>
      <c r="S3792" s="27" t="s">
        <v>151</v>
      </c>
      <c r="T3792" s="27" t="n">
        <v>4</v>
      </c>
      <c r="U3792" s="27" t="n">
        <f aca="false">YEAR(E3792)</f>
        <v>2024</v>
      </c>
      <c r="V3792" s="27" t="str">
        <f aca="false">TEXT(E3792,"MMM-YYYY")</f>
        <v>Aug-2024</v>
      </c>
      <c r="W3792" s="27" t="n">
        <f aca="false">MONTH(E3792)</f>
        <v>8</v>
      </c>
      <c r="X3792" s="27" t="str">
        <f aca="false">TEXT(WEEKDAY(E3792,2),"0")&amp;" - "&amp;TEXT(E3792,"dddd")</f>
        <v>1 - Monday</v>
      </c>
      <c r="Y3792" s="27" t="str">
        <f aca="false">_xlfn.IFS(C3792&lt;18,"Child (0-17)",C3792&lt;40,"Young Adult (18-39)",C3792&lt;60,"Adult (40-59)",TRUE(),"Senior (60+)")</f>
        <v>Senior (60+)</v>
      </c>
      <c r="Z3792" s="27" t="n">
        <f aca="false">ROUND(G3792-E3792,0)</f>
        <v>0</v>
      </c>
      <c r="AA3792" s="27" t="n">
        <f aca="false">L3792+M3792</f>
        <v>114</v>
      </c>
      <c r="AB3792" s="27" t="n">
        <f aca="false">IFERROR(ROUND(Q3792/AA3792,2),0)</f>
        <v>11.02</v>
      </c>
      <c r="AC3792" s="27" t="str">
        <f aca="false">IF(AND(K3792="Critical",N3792="No"),"URGENT - No Bed","Normal")</f>
        <v>Normal</v>
      </c>
      <c r="AD3792" s="33" t="n">
        <f aca="false">INDEX(Lookup_Tables!$B$3:$B$12,MATCH(H3792,Lookup_Tables!$A$3:$A$12,0))</f>
        <v>3900000</v>
      </c>
      <c r="AE3792" s="27" t="str">
        <f aca="false">INDEX(Lookup_Tables!$C$3:$C$12,MATCH(H3792,Lookup_Tables!$A$3:$A$12,0))</f>
        <v>Dr. Rina Mehta</v>
      </c>
      <c r="AF3792" s="27" t="str">
        <f aca="false">IFERROR(INDEX(Lookup_Tables!$F$16:$F$45,MATCH(I3792,Lookup_Tables!$E$16:$E$45,0)),"N/A")</f>
        <v>EMP216</v>
      </c>
      <c r="AG3792" s="27" t="n">
        <f aca="false">_xlfn.IFS(R3792="Recovered",4,R3792="Referred",3,R3792="Admitted",2,R3792="Deceased",1,TRUE(),0)</f>
        <v>2</v>
      </c>
      <c r="AH3792" s="27" t="str">
        <f aca="false">IF(T3792&gt;=4,"Satisfied",IF(T3792&gt;=3,"Neutral","Needs Improvement"))</f>
        <v>Satisfied</v>
      </c>
    </row>
    <row r="3793" customFormat="false" ht="15" hidden="false" customHeight="false" outlineLevel="0" collapsed="false">
      <c r="A3793" s="30" t="s">
        <v>6672</v>
      </c>
      <c r="B3793" s="30" t="s">
        <v>6673</v>
      </c>
      <c r="C3793" s="30" t="n">
        <v>41</v>
      </c>
      <c r="D3793" s="30" t="s">
        <v>144</v>
      </c>
      <c r="E3793" s="31" t="n">
        <v>45633</v>
      </c>
      <c r="F3793" s="30" t="s">
        <v>2159</v>
      </c>
      <c r="G3793" s="31" t="n">
        <v>45633</v>
      </c>
      <c r="H3793" s="30" t="s">
        <v>206</v>
      </c>
      <c r="I3793" s="30" t="s">
        <v>232</v>
      </c>
      <c r="J3793" s="30" t="s">
        <v>208</v>
      </c>
      <c r="K3793" s="30" t="s">
        <v>156</v>
      </c>
      <c r="L3793" s="30" t="n">
        <v>46</v>
      </c>
      <c r="M3793" s="30" t="n">
        <v>46</v>
      </c>
      <c r="N3793" s="30" t="s">
        <v>127</v>
      </c>
      <c r="O3793" s="30" t="s">
        <v>139</v>
      </c>
      <c r="P3793" s="30" t="s">
        <v>129</v>
      </c>
      <c r="Q3793" s="32" t="n">
        <v>2958.7</v>
      </c>
      <c r="R3793" s="30" t="s">
        <v>130</v>
      </c>
      <c r="S3793" s="30" t="s">
        <v>197</v>
      </c>
      <c r="T3793" s="30" t="n">
        <v>5</v>
      </c>
      <c r="U3793" s="30" t="n">
        <f aca="false">YEAR(E3793)</f>
        <v>2024</v>
      </c>
      <c r="V3793" s="30" t="str">
        <f aca="false">TEXT(E3793,"MMM-YYYY")</f>
        <v>Dec-2024</v>
      </c>
      <c r="W3793" s="30" t="n">
        <f aca="false">MONTH(E3793)</f>
        <v>12</v>
      </c>
      <c r="X3793" s="30" t="str">
        <f aca="false">TEXT(WEEKDAY(E3793,2),"0")&amp;" - "&amp;TEXT(E3793,"dddd")</f>
        <v>6 - Saturday</v>
      </c>
      <c r="Y3793" s="30" t="str">
        <f aca="false">_xlfn.IFS(C3793&lt;18,"Child (0-17)",C3793&lt;40,"Young Adult (18-39)",C3793&lt;60,"Adult (40-59)",TRUE(),"Senior (60+)")</f>
        <v>Adult (40-59)</v>
      </c>
      <c r="Z3793" s="30" t="n">
        <f aca="false">ROUND(G3793-E3793,0)</f>
        <v>0</v>
      </c>
      <c r="AA3793" s="30" t="n">
        <f aca="false">L3793+M3793</f>
        <v>92</v>
      </c>
      <c r="AB3793" s="30" t="n">
        <f aca="false">IFERROR(ROUND(Q3793/AA3793,2),0)</f>
        <v>32.16</v>
      </c>
      <c r="AC3793" s="30" t="str">
        <f aca="false">IF(AND(K3793="Critical",N3793="No"),"URGENT - No Bed","Normal")</f>
        <v>Normal</v>
      </c>
      <c r="AD3793" s="34" t="n">
        <f aca="false">INDEX(Lookup_Tables!$B$3:$B$12,MATCH(H3793,Lookup_Tables!$A$3:$A$12,0))</f>
        <v>2800000</v>
      </c>
      <c r="AE3793" s="30" t="str">
        <f aca="false">INDEX(Lookup_Tables!$C$3:$C$12,MATCH(H3793,Lookup_Tables!$A$3:$A$12,0))</f>
        <v>Dr. Suresh Nair</v>
      </c>
      <c r="AF3793" s="30" t="str">
        <f aca="false">IFERROR(INDEX(Lookup_Tables!$F$16:$F$45,MATCH(I3793,Lookup_Tables!$E$16:$E$45,0)),"N/A")</f>
        <v>EMP210</v>
      </c>
      <c r="AG3793" s="30" t="n">
        <f aca="false">_xlfn.IFS(R3793="Recovered",4,R3793="Referred",3,R3793="Admitted",2,R3793="Deceased",1,TRUE(),0)</f>
        <v>4</v>
      </c>
      <c r="AH3793" s="30" t="str">
        <f aca="false">IF(T3793&gt;=4,"Satisfied",IF(T3793&gt;=3,"Neutral","Needs Improvement"))</f>
        <v>Satisfied</v>
      </c>
    </row>
    <row r="3794" customFormat="false" ht="15" hidden="false" customHeight="false" outlineLevel="0" collapsed="false">
      <c r="A3794" s="27" t="s">
        <v>6001</v>
      </c>
      <c r="B3794" s="27" t="s">
        <v>5785</v>
      </c>
      <c r="C3794" s="27" t="n">
        <v>55</v>
      </c>
      <c r="D3794" s="27" t="s">
        <v>121</v>
      </c>
      <c r="E3794" s="28" t="n">
        <v>45345</v>
      </c>
      <c r="F3794" s="27" t="s">
        <v>1255</v>
      </c>
      <c r="G3794" s="28" t="n">
        <v>45345</v>
      </c>
      <c r="H3794" s="27" t="s">
        <v>161</v>
      </c>
      <c r="I3794" s="27" t="s">
        <v>320</v>
      </c>
      <c r="J3794" s="27" t="s">
        <v>258</v>
      </c>
      <c r="K3794" s="27" t="s">
        <v>138</v>
      </c>
      <c r="L3794" s="27" t="n">
        <v>24</v>
      </c>
      <c r="M3794" s="27" t="n">
        <v>25</v>
      </c>
      <c r="N3794" s="27" t="s">
        <v>127</v>
      </c>
      <c r="O3794" s="27" t="s">
        <v>171</v>
      </c>
      <c r="P3794" s="27" t="s">
        <v>150</v>
      </c>
      <c r="Q3794" s="29" t="n">
        <v>2459.05</v>
      </c>
      <c r="R3794" s="27" t="s">
        <v>130</v>
      </c>
      <c r="S3794" s="27" t="s">
        <v>335</v>
      </c>
      <c r="T3794" s="27" t="n">
        <v>3</v>
      </c>
      <c r="U3794" s="27" t="n">
        <f aca="false">YEAR(E3794)</f>
        <v>2024</v>
      </c>
      <c r="V3794" s="27" t="str">
        <f aca="false">TEXT(E3794,"MMM-YYYY")</f>
        <v>Feb-2024</v>
      </c>
      <c r="W3794" s="27" t="n">
        <f aca="false">MONTH(E3794)</f>
        <v>2</v>
      </c>
      <c r="X3794" s="27" t="str">
        <f aca="false">TEXT(WEEKDAY(E3794,2),"0")&amp;" - "&amp;TEXT(E3794,"dddd")</f>
        <v>5 - Friday</v>
      </c>
      <c r="Y3794" s="27" t="str">
        <f aca="false">_xlfn.IFS(C3794&lt;18,"Child (0-17)",C3794&lt;40,"Young Adult (18-39)",C3794&lt;60,"Adult (40-59)",TRUE(),"Senior (60+)")</f>
        <v>Adult (40-59)</v>
      </c>
      <c r="Z3794" s="27" t="n">
        <f aca="false">ROUND(G3794-E3794,0)</f>
        <v>0</v>
      </c>
      <c r="AA3794" s="27" t="n">
        <f aca="false">L3794+M3794</f>
        <v>49</v>
      </c>
      <c r="AB3794" s="27" t="n">
        <f aca="false">IFERROR(ROUND(Q3794/AA3794,2),0)</f>
        <v>50.18</v>
      </c>
      <c r="AC3794" s="27" t="str">
        <f aca="false">IF(AND(K3794="Critical",N3794="No"),"URGENT - No Bed","Normal")</f>
        <v>Normal</v>
      </c>
      <c r="AD3794" s="33" t="n">
        <f aca="false">INDEX(Lookup_Tables!$B$3:$B$12,MATCH(H3794,Lookup_Tables!$A$3:$A$12,0))</f>
        <v>3600000</v>
      </c>
      <c r="AE3794" s="27" t="str">
        <f aca="false">INDEX(Lookup_Tables!$C$3:$C$12,MATCH(H3794,Lookup_Tables!$A$3:$A$12,0))</f>
        <v>Dr. Sameer Joshi</v>
      </c>
      <c r="AF3794" s="27" t="str">
        <f aca="false">IFERROR(INDEX(Lookup_Tables!$F$16:$F$45,MATCH(I3794,Lookup_Tables!$E$16:$E$45,0)),"N/A")</f>
        <v>EMP223</v>
      </c>
      <c r="AG3794" s="27" t="n">
        <f aca="false">_xlfn.IFS(R3794="Recovered",4,R3794="Referred",3,R3794="Admitted",2,R3794="Deceased",1,TRUE(),0)</f>
        <v>4</v>
      </c>
      <c r="AH3794" s="27" t="str">
        <f aca="false">IF(T3794&gt;=4,"Satisfied",IF(T3794&gt;=3,"Neutral","Needs Improvement"))</f>
        <v>Neutral</v>
      </c>
    </row>
    <row r="3795" customFormat="false" ht="15" hidden="false" customHeight="false" outlineLevel="0" collapsed="false">
      <c r="A3795" s="30" t="s">
        <v>3381</v>
      </c>
      <c r="B3795" s="30" t="s">
        <v>3382</v>
      </c>
      <c r="C3795" s="30" t="n">
        <v>21</v>
      </c>
      <c r="D3795" s="30" t="s">
        <v>181</v>
      </c>
      <c r="E3795" s="31" t="n">
        <v>45480</v>
      </c>
      <c r="F3795" s="30" t="s">
        <v>1240</v>
      </c>
      <c r="G3795" s="31" t="n">
        <v>45484</v>
      </c>
      <c r="H3795" s="30" t="s">
        <v>123</v>
      </c>
      <c r="I3795" s="30" t="s">
        <v>304</v>
      </c>
      <c r="J3795" s="30" t="s">
        <v>227</v>
      </c>
      <c r="K3795" s="30" t="s">
        <v>126</v>
      </c>
      <c r="L3795" s="30" t="n">
        <v>35</v>
      </c>
      <c r="M3795" s="30" t="n">
        <v>136</v>
      </c>
      <c r="N3795" s="30" t="s">
        <v>186</v>
      </c>
      <c r="O3795" s="30" t="s">
        <v>171</v>
      </c>
      <c r="P3795" s="30" t="s">
        <v>150</v>
      </c>
      <c r="Q3795" s="32" t="n">
        <v>8715.14</v>
      </c>
      <c r="R3795" s="30" t="s">
        <v>130</v>
      </c>
      <c r="S3795" s="30" t="s">
        <v>335</v>
      </c>
      <c r="T3795" s="30" t="n">
        <v>5</v>
      </c>
      <c r="U3795" s="30" t="n">
        <f aca="false">YEAR(E3795)</f>
        <v>2024</v>
      </c>
      <c r="V3795" s="30" t="str">
        <f aca="false">TEXT(E3795,"MMM-YYYY")</f>
        <v>Jul-2024</v>
      </c>
      <c r="W3795" s="30" t="n">
        <f aca="false">MONTH(E3795)</f>
        <v>7</v>
      </c>
      <c r="X3795" s="30" t="str">
        <f aca="false">TEXT(WEEKDAY(E3795,2),"0")&amp;" - "&amp;TEXT(E3795,"dddd")</f>
        <v>7 - Sunday</v>
      </c>
      <c r="Y3795" s="30" t="str">
        <f aca="false">_xlfn.IFS(C3795&lt;18,"Child (0-17)",C3795&lt;40,"Young Adult (18-39)",C3795&lt;60,"Adult (40-59)",TRUE(),"Senior (60+)")</f>
        <v>Young Adult (18-39)</v>
      </c>
      <c r="Z3795" s="30" t="n">
        <f aca="false">ROUND(G3795-E3795,0)</f>
        <v>4</v>
      </c>
      <c r="AA3795" s="30" t="n">
        <f aca="false">L3795+M3795</f>
        <v>171</v>
      </c>
      <c r="AB3795" s="30" t="n">
        <f aca="false">IFERROR(ROUND(Q3795/AA3795,2),0)</f>
        <v>50.97</v>
      </c>
      <c r="AC3795" s="30" t="str">
        <f aca="false">IF(AND(K3795="Critical",N3795="No"),"URGENT - No Bed","Normal")</f>
        <v>Normal</v>
      </c>
      <c r="AD3795" s="34" t="n">
        <f aca="false">INDEX(Lookup_Tables!$B$3:$B$12,MATCH(H3795,Lookup_Tables!$A$3:$A$12,0))</f>
        <v>2200000</v>
      </c>
      <c r="AE3795" s="30" t="str">
        <f aca="false">INDEX(Lookup_Tables!$C$3:$C$12,MATCH(H3795,Lookup_Tables!$A$3:$A$12,0))</f>
        <v>Dr. Rohan Das</v>
      </c>
      <c r="AF3795" s="30" t="str">
        <f aca="false">IFERROR(INDEX(Lookup_Tables!$F$16:$F$45,MATCH(I3795,Lookup_Tables!$E$16:$E$45,0)),"N/A")</f>
        <v>EMP204</v>
      </c>
      <c r="AG3795" s="30" t="n">
        <f aca="false">_xlfn.IFS(R3795="Recovered",4,R3795="Referred",3,R3795="Admitted",2,R3795="Deceased",1,TRUE(),0)</f>
        <v>4</v>
      </c>
      <c r="AH3795" s="30" t="str">
        <f aca="false">IF(T3795&gt;=4,"Satisfied",IF(T3795&gt;=3,"Neutral","Needs Improvement"))</f>
        <v>Satisfied</v>
      </c>
    </row>
    <row r="3796" customFormat="false" ht="15" hidden="false" customHeight="false" outlineLevel="0" collapsed="false">
      <c r="A3796" s="27" t="s">
        <v>1005</v>
      </c>
      <c r="B3796" s="27" t="s">
        <v>1006</v>
      </c>
      <c r="C3796" s="27" t="n">
        <v>49</v>
      </c>
      <c r="D3796" s="27" t="s">
        <v>121</v>
      </c>
      <c r="E3796" s="28" t="n">
        <v>45532</v>
      </c>
      <c r="F3796" s="27" t="s">
        <v>303</v>
      </c>
      <c r="G3796" s="28" t="n">
        <v>45532</v>
      </c>
      <c r="H3796" s="27" t="s">
        <v>161</v>
      </c>
      <c r="I3796" s="27" t="s">
        <v>320</v>
      </c>
      <c r="J3796" s="27" t="s">
        <v>258</v>
      </c>
      <c r="K3796" s="27" t="s">
        <v>138</v>
      </c>
      <c r="L3796" s="27" t="n">
        <v>34</v>
      </c>
      <c r="M3796" s="27" t="n">
        <v>19</v>
      </c>
      <c r="N3796" s="27" t="s">
        <v>127</v>
      </c>
      <c r="O3796" s="27" t="s">
        <v>149</v>
      </c>
      <c r="P3796" s="27" t="s">
        <v>129</v>
      </c>
      <c r="Q3796" s="29" t="n">
        <v>944.77</v>
      </c>
      <c r="R3796" s="27" t="s">
        <v>130</v>
      </c>
      <c r="S3796" s="27" t="s">
        <v>141</v>
      </c>
      <c r="T3796" s="27" t="n">
        <v>4</v>
      </c>
      <c r="U3796" s="27" t="n">
        <f aca="false">YEAR(E3796)</f>
        <v>2024</v>
      </c>
      <c r="V3796" s="27" t="str">
        <f aca="false">TEXT(E3796,"MMM-YYYY")</f>
        <v>Aug-2024</v>
      </c>
      <c r="W3796" s="27" t="n">
        <f aca="false">MONTH(E3796)</f>
        <v>8</v>
      </c>
      <c r="X3796" s="27" t="str">
        <f aca="false">TEXT(WEEKDAY(E3796,2),"0")&amp;" - "&amp;TEXT(E3796,"dddd")</f>
        <v>3 - Wednesday</v>
      </c>
      <c r="Y3796" s="27" t="str">
        <f aca="false">_xlfn.IFS(C3796&lt;18,"Child (0-17)",C3796&lt;40,"Young Adult (18-39)",C3796&lt;60,"Adult (40-59)",TRUE(),"Senior (60+)")</f>
        <v>Adult (40-59)</v>
      </c>
      <c r="Z3796" s="27" t="n">
        <f aca="false">ROUND(G3796-E3796,0)</f>
        <v>0</v>
      </c>
      <c r="AA3796" s="27" t="n">
        <f aca="false">L3796+M3796</f>
        <v>53</v>
      </c>
      <c r="AB3796" s="27" t="n">
        <f aca="false">IFERROR(ROUND(Q3796/AA3796,2),0)</f>
        <v>17.83</v>
      </c>
      <c r="AC3796" s="27" t="str">
        <f aca="false">IF(AND(K3796="Critical",N3796="No"),"URGENT - No Bed","Normal")</f>
        <v>Normal</v>
      </c>
      <c r="AD3796" s="33" t="n">
        <f aca="false">INDEX(Lookup_Tables!$B$3:$B$12,MATCH(H3796,Lookup_Tables!$A$3:$A$12,0))</f>
        <v>3600000</v>
      </c>
      <c r="AE3796" s="27" t="str">
        <f aca="false">INDEX(Lookup_Tables!$C$3:$C$12,MATCH(H3796,Lookup_Tables!$A$3:$A$12,0))</f>
        <v>Dr. Sameer Joshi</v>
      </c>
      <c r="AF3796" s="27" t="str">
        <f aca="false">IFERROR(INDEX(Lookup_Tables!$F$16:$F$45,MATCH(I3796,Lookup_Tables!$E$16:$E$45,0)),"N/A")</f>
        <v>EMP223</v>
      </c>
      <c r="AG3796" s="27" t="n">
        <f aca="false">_xlfn.IFS(R3796="Recovered",4,R3796="Referred",3,R3796="Admitted",2,R3796="Deceased",1,TRUE(),0)</f>
        <v>4</v>
      </c>
      <c r="AH3796" s="27" t="str">
        <f aca="false">IF(T3796&gt;=4,"Satisfied",IF(T3796&gt;=3,"Neutral","Needs Improvement"))</f>
        <v>Satisfied</v>
      </c>
    </row>
    <row r="3797" customFormat="false" ht="15" hidden="false" customHeight="false" outlineLevel="0" collapsed="false">
      <c r="A3797" s="30" t="s">
        <v>6933</v>
      </c>
      <c r="B3797" s="30" t="s">
        <v>3774</v>
      </c>
      <c r="C3797" s="30" t="n">
        <v>25</v>
      </c>
      <c r="D3797" s="30" t="s">
        <v>121</v>
      </c>
      <c r="E3797" s="31" t="n">
        <v>45384</v>
      </c>
      <c r="F3797" s="30" t="s">
        <v>475</v>
      </c>
      <c r="G3797" s="31" t="n">
        <v>45384</v>
      </c>
      <c r="H3797" s="30" t="s">
        <v>206</v>
      </c>
      <c r="I3797" s="30" t="s">
        <v>232</v>
      </c>
      <c r="J3797" s="30" t="s">
        <v>615</v>
      </c>
      <c r="K3797" s="30" t="s">
        <v>138</v>
      </c>
      <c r="L3797" s="30" t="n">
        <v>41</v>
      </c>
      <c r="M3797" s="30" t="n">
        <v>27</v>
      </c>
      <c r="N3797" s="30" t="s">
        <v>127</v>
      </c>
      <c r="O3797" s="30" t="s">
        <v>171</v>
      </c>
      <c r="P3797" s="30" t="s">
        <v>150</v>
      </c>
      <c r="Q3797" s="32" t="n">
        <v>1286.19</v>
      </c>
      <c r="R3797" s="30" t="s">
        <v>130</v>
      </c>
      <c r="S3797" s="30" t="s">
        <v>141</v>
      </c>
      <c r="T3797" s="30" t="n">
        <v>5</v>
      </c>
      <c r="U3797" s="30" t="n">
        <f aca="false">YEAR(E3797)</f>
        <v>2024</v>
      </c>
      <c r="V3797" s="30" t="str">
        <f aca="false">TEXT(E3797,"MMM-YYYY")</f>
        <v>Apr-2024</v>
      </c>
      <c r="W3797" s="30" t="n">
        <f aca="false">MONTH(E3797)</f>
        <v>4</v>
      </c>
      <c r="X3797" s="30" t="str">
        <f aca="false">TEXT(WEEKDAY(E3797,2),"0")&amp;" - "&amp;TEXT(E3797,"dddd")</f>
        <v>2 - Tuesday</v>
      </c>
      <c r="Y3797" s="30" t="str">
        <f aca="false">_xlfn.IFS(C3797&lt;18,"Child (0-17)",C3797&lt;40,"Young Adult (18-39)",C3797&lt;60,"Adult (40-59)",TRUE(),"Senior (60+)")</f>
        <v>Young Adult (18-39)</v>
      </c>
      <c r="Z3797" s="30" t="n">
        <f aca="false">ROUND(G3797-E3797,0)</f>
        <v>0</v>
      </c>
      <c r="AA3797" s="30" t="n">
        <f aca="false">L3797+M3797</f>
        <v>68</v>
      </c>
      <c r="AB3797" s="30" t="n">
        <f aca="false">IFERROR(ROUND(Q3797/AA3797,2),0)</f>
        <v>18.91</v>
      </c>
      <c r="AC3797" s="30" t="str">
        <f aca="false">IF(AND(K3797="Critical",N3797="No"),"URGENT - No Bed","Normal")</f>
        <v>Normal</v>
      </c>
      <c r="AD3797" s="34" t="n">
        <f aca="false">INDEX(Lookup_Tables!$B$3:$B$12,MATCH(H3797,Lookup_Tables!$A$3:$A$12,0))</f>
        <v>2800000</v>
      </c>
      <c r="AE3797" s="30" t="str">
        <f aca="false">INDEX(Lookup_Tables!$C$3:$C$12,MATCH(H3797,Lookup_Tables!$A$3:$A$12,0))</f>
        <v>Dr. Suresh Nair</v>
      </c>
      <c r="AF3797" s="30" t="str">
        <f aca="false">IFERROR(INDEX(Lookup_Tables!$F$16:$F$45,MATCH(I3797,Lookup_Tables!$E$16:$E$45,0)),"N/A")</f>
        <v>EMP210</v>
      </c>
      <c r="AG3797" s="30" t="n">
        <f aca="false">_xlfn.IFS(R3797="Recovered",4,R3797="Referred",3,R3797="Admitted",2,R3797="Deceased",1,TRUE(),0)</f>
        <v>4</v>
      </c>
      <c r="AH3797" s="30" t="str">
        <f aca="false">IF(T3797&gt;=4,"Satisfied",IF(T3797&gt;=3,"Neutral","Needs Improvement"))</f>
        <v>Satisfied</v>
      </c>
    </row>
    <row r="3798" customFormat="false" ht="15" hidden="false" customHeight="false" outlineLevel="0" collapsed="false">
      <c r="A3798" s="27" t="s">
        <v>1223</v>
      </c>
      <c r="B3798" s="27" t="s">
        <v>1224</v>
      </c>
      <c r="C3798" s="27" t="n">
        <v>26</v>
      </c>
      <c r="D3798" s="27" t="s">
        <v>121</v>
      </c>
      <c r="E3798" s="28" t="n">
        <v>45551</v>
      </c>
      <c r="F3798" s="27" t="s">
        <v>762</v>
      </c>
      <c r="G3798" s="28" t="n">
        <v>45554</v>
      </c>
      <c r="H3798" s="27" t="s">
        <v>183</v>
      </c>
      <c r="I3798" s="27" t="s">
        <v>212</v>
      </c>
      <c r="J3798" s="27" t="s">
        <v>213</v>
      </c>
      <c r="K3798" s="27" t="s">
        <v>202</v>
      </c>
      <c r="L3798" s="27" t="n">
        <v>7</v>
      </c>
      <c r="M3798" s="27" t="n">
        <v>108</v>
      </c>
      <c r="N3798" s="27" t="s">
        <v>186</v>
      </c>
      <c r="O3798" s="27" t="s">
        <v>149</v>
      </c>
      <c r="P3798" s="27" t="s">
        <v>150</v>
      </c>
      <c r="Q3798" s="29" t="n">
        <v>16372.95</v>
      </c>
      <c r="R3798" s="27" t="s">
        <v>172</v>
      </c>
      <c r="S3798" s="27" t="s">
        <v>151</v>
      </c>
      <c r="T3798" s="27" t="n">
        <v>3</v>
      </c>
      <c r="U3798" s="27" t="n">
        <f aca="false">YEAR(E3798)</f>
        <v>2024</v>
      </c>
      <c r="V3798" s="27" t="str">
        <f aca="false">TEXT(E3798,"MMM-YYYY")</f>
        <v>Sep-2024</v>
      </c>
      <c r="W3798" s="27" t="n">
        <f aca="false">MONTH(E3798)</f>
        <v>9</v>
      </c>
      <c r="X3798" s="27" t="str">
        <f aca="false">TEXT(WEEKDAY(E3798,2),"0")&amp;" - "&amp;TEXT(E3798,"dddd")</f>
        <v>1 - Monday</v>
      </c>
      <c r="Y3798" s="27" t="str">
        <f aca="false">_xlfn.IFS(C3798&lt;18,"Child (0-17)",C3798&lt;40,"Young Adult (18-39)",C3798&lt;60,"Adult (40-59)",TRUE(),"Senior (60+)")</f>
        <v>Young Adult (18-39)</v>
      </c>
      <c r="Z3798" s="27" t="n">
        <f aca="false">ROUND(G3798-E3798,0)</f>
        <v>3</v>
      </c>
      <c r="AA3798" s="27" t="n">
        <f aca="false">L3798+M3798</f>
        <v>115</v>
      </c>
      <c r="AB3798" s="27" t="n">
        <f aca="false">IFERROR(ROUND(Q3798/AA3798,2),0)</f>
        <v>142.37</v>
      </c>
      <c r="AC3798" s="27" t="str">
        <f aca="false">IF(AND(K3798="Critical",N3798="No"),"URGENT - No Bed","Normal")</f>
        <v>Normal</v>
      </c>
      <c r="AD3798" s="33" t="n">
        <f aca="false">INDEX(Lookup_Tables!$B$3:$B$12,MATCH(H3798,Lookup_Tables!$A$3:$A$12,0))</f>
        <v>3100000</v>
      </c>
      <c r="AE3798" s="27" t="str">
        <f aca="false">INDEX(Lookup_Tables!$C$3:$C$12,MATCH(H3798,Lookup_Tables!$A$3:$A$12,0))</f>
        <v>Dr. Kavita Rao</v>
      </c>
      <c r="AF3798" s="27" t="str">
        <f aca="false">IFERROR(INDEX(Lookup_Tables!$F$16:$F$45,MATCH(I3798,Lookup_Tables!$E$16:$E$45,0)),"N/A")</f>
        <v>EMP225</v>
      </c>
      <c r="AG3798" s="27" t="n">
        <f aca="false">_xlfn.IFS(R3798="Recovered",4,R3798="Referred",3,R3798="Admitted",2,R3798="Deceased",1,TRUE(),0)</f>
        <v>2</v>
      </c>
      <c r="AH3798" s="27" t="str">
        <f aca="false">IF(T3798&gt;=4,"Satisfied",IF(T3798&gt;=3,"Neutral","Needs Improvement"))</f>
        <v>Neutral</v>
      </c>
    </row>
    <row r="3799" customFormat="false" ht="15" hidden="false" customHeight="false" outlineLevel="0" collapsed="false">
      <c r="A3799" s="30" t="s">
        <v>1362</v>
      </c>
      <c r="B3799" s="30" t="s">
        <v>1363</v>
      </c>
      <c r="C3799" s="30" t="n">
        <v>70</v>
      </c>
      <c r="D3799" s="30" t="s">
        <v>121</v>
      </c>
      <c r="E3799" s="31" t="n">
        <v>45564</v>
      </c>
      <c r="F3799" s="30" t="s">
        <v>614</v>
      </c>
      <c r="G3799" s="31" t="n">
        <v>45570</v>
      </c>
      <c r="H3799" s="30" t="s">
        <v>206</v>
      </c>
      <c r="I3799" s="30" t="s">
        <v>207</v>
      </c>
      <c r="J3799" s="30" t="s">
        <v>615</v>
      </c>
      <c r="K3799" s="30" t="s">
        <v>126</v>
      </c>
      <c r="L3799" s="30" t="n">
        <v>24</v>
      </c>
      <c r="M3799" s="30" t="n">
        <v>98</v>
      </c>
      <c r="N3799" s="30" t="s">
        <v>186</v>
      </c>
      <c r="O3799" s="30" t="s">
        <v>128</v>
      </c>
      <c r="P3799" s="30" t="s">
        <v>150</v>
      </c>
      <c r="Q3799" s="32" t="n">
        <v>8339.98</v>
      </c>
      <c r="R3799" s="30" t="s">
        <v>172</v>
      </c>
      <c r="S3799" s="30" t="s">
        <v>223</v>
      </c>
      <c r="T3799" s="30" t="n">
        <v>2</v>
      </c>
      <c r="U3799" s="30" t="n">
        <f aca="false">YEAR(E3799)</f>
        <v>2024</v>
      </c>
      <c r="V3799" s="30" t="str">
        <f aca="false">TEXT(E3799,"MMM-YYYY")</f>
        <v>Sep-2024</v>
      </c>
      <c r="W3799" s="30" t="n">
        <f aca="false">MONTH(E3799)</f>
        <v>9</v>
      </c>
      <c r="X3799" s="30" t="str">
        <f aca="false">TEXT(WEEKDAY(E3799,2),"0")&amp;" - "&amp;TEXT(E3799,"dddd")</f>
        <v>7 - Sunday</v>
      </c>
      <c r="Y3799" s="30" t="str">
        <f aca="false">_xlfn.IFS(C3799&lt;18,"Child (0-17)",C3799&lt;40,"Young Adult (18-39)",C3799&lt;60,"Adult (40-59)",TRUE(),"Senior (60+)")</f>
        <v>Senior (60+)</v>
      </c>
      <c r="Z3799" s="30" t="n">
        <f aca="false">ROUND(G3799-E3799,0)</f>
        <v>6</v>
      </c>
      <c r="AA3799" s="30" t="n">
        <f aca="false">L3799+M3799</f>
        <v>122</v>
      </c>
      <c r="AB3799" s="30" t="n">
        <f aca="false">IFERROR(ROUND(Q3799/AA3799,2),0)</f>
        <v>68.36</v>
      </c>
      <c r="AC3799" s="30" t="str">
        <f aca="false">IF(AND(K3799="Critical",N3799="No"),"URGENT - No Bed","Normal")</f>
        <v>Normal</v>
      </c>
      <c r="AD3799" s="34" t="n">
        <f aca="false">INDEX(Lookup_Tables!$B$3:$B$12,MATCH(H3799,Lookup_Tables!$A$3:$A$12,0))</f>
        <v>2800000</v>
      </c>
      <c r="AE3799" s="30" t="str">
        <f aca="false">INDEX(Lookup_Tables!$C$3:$C$12,MATCH(H3799,Lookup_Tables!$A$3:$A$12,0))</f>
        <v>Dr. Suresh Nair</v>
      </c>
      <c r="AF3799" s="30" t="str">
        <f aca="false">IFERROR(INDEX(Lookup_Tables!$F$16:$F$45,MATCH(I3799,Lookup_Tables!$E$16:$E$45,0)),"N/A")</f>
        <v>EMP209</v>
      </c>
      <c r="AG3799" s="30" t="n">
        <f aca="false">_xlfn.IFS(R3799="Recovered",4,R3799="Referred",3,R3799="Admitted",2,R3799="Deceased",1,TRUE(),0)</f>
        <v>2</v>
      </c>
      <c r="AH3799" s="30" t="str">
        <f aca="false">IF(T3799&gt;=4,"Satisfied",IF(T3799&gt;=3,"Neutral","Needs Improvement"))</f>
        <v>Needs Improvement</v>
      </c>
    </row>
    <row r="3800" customFormat="false" ht="15" hidden="false" customHeight="false" outlineLevel="0" collapsed="false">
      <c r="A3800" s="27" t="s">
        <v>1909</v>
      </c>
      <c r="B3800" s="27" t="s">
        <v>365</v>
      </c>
      <c r="C3800" s="27" t="n">
        <v>10</v>
      </c>
      <c r="D3800" s="27" t="s">
        <v>121</v>
      </c>
      <c r="E3800" s="28" t="n">
        <v>45338</v>
      </c>
      <c r="F3800" s="27" t="s">
        <v>353</v>
      </c>
      <c r="G3800" s="28" t="n">
        <v>45341</v>
      </c>
      <c r="H3800" s="27" t="s">
        <v>242</v>
      </c>
      <c r="I3800" s="27" t="s">
        <v>466</v>
      </c>
      <c r="J3800" s="27" t="s">
        <v>244</v>
      </c>
      <c r="K3800" s="27" t="s">
        <v>126</v>
      </c>
      <c r="L3800" s="27" t="n">
        <v>8</v>
      </c>
      <c r="M3800" s="27" t="n">
        <v>51</v>
      </c>
      <c r="N3800" s="27" t="s">
        <v>186</v>
      </c>
      <c r="O3800" s="27" t="s">
        <v>128</v>
      </c>
      <c r="P3800" s="27" t="s">
        <v>187</v>
      </c>
      <c r="Q3800" s="29" t="n">
        <v>6779.51</v>
      </c>
      <c r="R3800" s="27" t="s">
        <v>268</v>
      </c>
      <c r="S3800" s="27" t="s">
        <v>335</v>
      </c>
      <c r="T3800" s="27" t="n">
        <v>2</v>
      </c>
      <c r="U3800" s="27" t="n">
        <f aca="false">YEAR(E3800)</f>
        <v>2024</v>
      </c>
      <c r="V3800" s="27" t="str">
        <f aca="false">TEXT(E3800,"MMM-YYYY")</f>
        <v>Feb-2024</v>
      </c>
      <c r="W3800" s="27" t="n">
        <f aca="false">MONTH(E3800)</f>
        <v>2</v>
      </c>
      <c r="X3800" s="27" t="str">
        <f aca="false">TEXT(WEEKDAY(E3800,2),"0")&amp;" - "&amp;TEXT(E3800,"dddd")</f>
        <v>5 - Friday</v>
      </c>
      <c r="Y3800" s="27" t="str">
        <f aca="false">_xlfn.IFS(C3800&lt;18,"Child (0-17)",C3800&lt;40,"Young Adult (18-39)",C3800&lt;60,"Adult (40-59)",TRUE(),"Senior (60+)")</f>
        <v>Child (0-17)</v>
      </c>
      <c r="Z3800" s="27" t="n">
        <f aca="false">ROUND(G3800-E3800,0)</f>
        <v>3</v>
      </c>
      <c r="AA3800" s="27" t="n">
        <f aca="false">L3800+M3800</f>
        <v>59</v>
      </c>
      <c r="AB3800" s="27" t="n">
        <f aca="false">IFERROR(ROUND(Q3800/AA3800,2),0)</f>
        <v>114.91</v>
      </c>
      <c r="AC3800" s="27" t="str">
        <f aca="false">IF(AND(K3800="Critical",N3800="No"),"URGENT - No Bed","Normal")</f>
        <v>Normal</v>
      </c>
      <c r="AD3800" s="33" t="n">
        <f aca="false">INDEX(Lookup_Tables!$B$3:$B$12,MATCH(H3800,Lookup_Tables!$A$3:$A$12,0))</f>
        <v>3000000</v>
      </c>
      <c r="AE3800" s="27" t="str">
        <f aca="false">INDEX(Lookup_Tables!$C$3:$C$12,MATCH(H3800,Lookup_Tables!$A$3:$A$12,0))</f>
        <v>Dr. Pooja Iyer</v>
      </c>
      <c r="AF3800" s="27" t="str">
        <f aca="false">IFERROR(INDEX(Lookup_Tables!$F$16:$F$45,MATCH(I3800,Lookup_Tables!$E$16:$E$45,0)),"N/A")</f>
        <v>EMP212</v>
      </c>
      <c r="AG3800" s="27" t="n">
        <f aca="false">_xlfn.IFS(R3800="Recovered",4,R3800="Referred",3,R3800="Admitted",2,R3800="Deceased",1,TRUE(),0)</f>
        <v>3</v>
      </c>
      <c r="AH3800" s="27" t="str">
        <f aca="false">IF(T3800&gt;=4,"Satisfied",IF(T3800&gt;=3,"Neutral","Needs Improvement"))</f>
        <v>Needs Improvement</v>
      </c>
    </row>
    <row r="3801" customFormat="false" ht="15" hidden="false" customHeight="false" outlineLevel="0" collapsed="false">
      <c r="A3801" s="30" t="s">
        <v>4587</v>
      </c>
      <c r="B3801" s="30" t="s">
        <v>3172</v>
      </c>
      <c r="C3801" s="30" t="n">
        <v>61</v>
      </c>
      <c r="D3801" s="30" t="s">
        <v>181</v>
      </c>
      <c r="E3801" s="31" t="n">
        <v>45359</v>
      </c>
      <c r="F3801" s="30" t="s">
        <v>2235</v>
      </c>
      <c r="G3801" s="31" t="n">
        <v>45365</v>
      </c>
      <c r="H3801" s="30" t="s">
        <v>242</v>
      </c>
      <c r="I3801" s="30" t="s">
        <v>315</v>
      </c>
      <c r="J3801" s="30" t="s">
        <v>316</v>
      </c>
      <c r="K3801" s="30" t="s">
        <v>126</v>
      </c>
      <c r="L3801" s="30" t="n">
        <v>28</v>
      </c>
      <c r="M3801" s="30" t="n">
        <v>131</v>
      </c>
      <c r="N3801" s="30" t="s">
        <v>127</v>
      </c>
      <c r="O3801" s="30" t="s">
        <v>128</v>
      </c>
      <c r="P3801" s="30" t="s">
        <v>150</v>
      </c>
      <c r="Q3801" s="32" t="n">
        <v>8302.56</v>
      </c>
      <c r="R3801" s="30" t="s">
        <v>268</v>
      </c>
      <c r="S3801" s="30" t="s">
        <v>192</v>
      </c>
      <c r="T3801" s="30" t="n">
        <v>3</v>
      </c>
      <c r="U3801" s="30" t="n">
        <f aca="false">YEAR(E3801)</f>
        <v>2024</v>
      </c>
      <c r="V3801" s="30" t="str">
        <f aca="false">TEXT(E3801,"MMM-YYYY")</f>
        <v>Mar-2024</v>
      </c>
      <c r="W3801" s="30" t="n">
        <f aca="false">MONTH(E3801)</f>
        <v>3</v>
      </c>
      <c r="X3801" s="30" t="str">
        <f aca="false">TEXT(WEEKDAY(E3801,2),"0")&amp;" - "&amp;TEXT(E3801,"dddd")</f>
        <v>5 - Friday</v>
      </c>
      <c r="Y3801" s="30" t="str">
        <f aca="false">_xlfn.IFS(C3801&lt;18,"Child (0-17)",C3801&lt;40,"Young Adult (18-39)",C3801&lt;60,"Adult (40-59)",TRUE(),"Senior (60+)")</f>
        <v>Senior (60+)</v>
      </c>
      <c r="Z3801" s="30" t="n">
        <f aca="false">ROUND(G3801-E3801,0)</f>
        <v>6</v>
      </c>
      <c r="AA3801" s="30" t="n">
        <f aca="false">L3801+M3801</f>
        <v>159</v>
      </c>
      <c r="AB3801" s="30" t="n">
        <f aca="false">IFERROR(ROUND(Q3801/AA3801,2),0)</f>
        <v>52.22</v>
      </c>
      <c r="AC3801" s="30" t="str">
        <f aca="false">IF(AND(K3801="Critical",N3801="No"),"URGENT - No Bed","Normal")</f>
        <v>Normal</v>
      </c>
      <c r="AD3801" s="34" t="n">
        <f aca="false">INDEX(Lookup_Tables!$B$3:$B$12,MATCH(H3801,Lookup_Tables!$A$3:$A$12,0))</f>
        <v>3000000</v>
      </c>
      <c r="AE3801" s="30" t="str">
        <f aca="false">INDEX(Lookup_Tables!$C$3:$C$12,MATCH(H3801,Lookup_Tables!$A$3:$A$12,0))</f>
        <v>Dr. Pooja Iyer</v>
      </c>
      <c r="AF3801" s="30" t="str">
        <f aca="false">IFERROR(INDEX(Lookup_Tables!$F$16:$F$45,MATCH(I3801,Lookup_Tables!$E$16:$E$45,0)),"N/A")</f>
        <v>EMP213</v>
      </c>
      <c r="AG3801" s="30" t="n">
        <f aca="false">_xlfn.IFS(R3801="Recovered",4,R3801="Referred",3,R3801="Admitted",2,R3801="Deceased",1,TRUE(),0)</f>
        <v>3</v>
      </c>
      <c r="AH3801" s="30" t="str">
        <f aca="false">IF(T3801&gt;=4,"Satisfied",IF(T3801&gt;=3,"Neutral","Needs Improvement"))</f>
        <v>Neutral</v>
      </c>
    </row>
    <row r="3802" customFormat="false" ht="15" hidden="false" customHeight="false" outlineLevel="0" collapsed="false">
      <c r="A3802" s="27" t="s">
        <v>2774</v>
      </c>
      <c r="B3802" s="27" t="s">
        <v>2775</v>
      </c>
      <c r="C3802" s="27" t="n">
        <v>39</v>
      </c>
      <c r="D3802" s="27" t="s">
        <v>121</v>
      </c>
      <c r="E3802" s="28" t="n">
        <v>45341</v>
      </c>
      <c r="F3802" s="27" t="s">
        <v>753</v>
      </c>
      <c r="G3802" s="28" t="n">
        <v>45341</v>
      </c>
      <c r="H3802" s="27" t="s">
        <v>217</v>
      </c>
      <c r="I3802" s="27" t="s">
        <v>392</v>
      </c>
      <c r="J3802" s="27" t="s">
        <v>283</v>
      </c>
      <c r="K3802" s="27" t="s">
        <v>156</v>
      </c>
      <c r="L3802" s="27" t="n">
        <v>32</v>
      </c>
      <c r="M3802" s="27" t="n">
        <v>39</v>
      </c>
      <c r="N3802" s="27" t="s">
        <v>127</v>
      </c>
      <c r="O3802" s="27" t="s">
        <v>139</v>
      </c>
      <c r="P3802" s="27" t="s">
        <v>140</v>
      </c>
      <c r="Q3802" s="29" t="n">
        <v>2620.65</v>
      </c>
      <c r="R3802" s="27" t="s">
        <v>172</v>
      </c>
      <c r="S3802" s="27" t="s">
        <v>335</v>
      </c>
      <c r="T3802" s="27" t="n">
        <v>2</v>
      </c>
      <c r="U3802" s="27" t="n">
        <f aca="false">YEAR(E3802)</f>
        <v>2024</v>
      </c>
      <c r="V3802" s="27" t="str">
        <f aca="false">TEXT(E3802,"MMM-YYYY")</f>
        <v>Feb-2024</v>
      </c>
      <c r="W3802" s="27" t="n">
        <f aca="false">MONTH(E3802)</f>
        <v>2</v>
      </c>
      <c r="X3802" s="27" t="str">
        <f aca="false">TEXT(WEEKDAY(E3802,2),"0")&amp;" - "&amp;TEXT(E3802,"dddd")</f>
        <v>1 - Monday</v>
      </c>
      <c r="Y3802" s="27" t="str">
        <f aca="false">_xlfn.IFS(C3802&lt;18,"Child (0-17)",C3802&lt;40,"Young Adult (18-39)",C3802&lt;60,"Adult (40-59)",TRUE(),"Senior (60+)")</f>
        <v>Young Adult (18-39)</v>
      </c>
      <c r="Z3802" s="27" t="n">
        <f aca="false">ROUND(G3802-E3802,0)</f>
        <v>0</v>
      </c>
      <c r="AA3802" s="27" t="n">
        <f aca="false">L3802+M3802</f>
        <v>71</v>
      </c>
      <c r="AB3802" s="27" t="n">
        <f aca="false">IFERROR(ROUND(Q3802/AA3802,2),0)</f>
        <v>36.91</v>
      </c>
      <c r="AC3802" s="27" t="str">
        <f aca="false">IF(AND(K3802="Critical",N3802="No"),"URGENT - No Bed","Normal")</f>
        <v>Normal</v>
      </c>
      <c r="AD3802" s="33" t="n">
        <f aca="false">INDEX(Lookup_Tables!$B$3:$B$12,MATCH(H3802,Lookup_Tables!$A$3:$A$12,0))</f>
        <v>4200000</v>
      </c>
      <c r="AE3802" s="27" t="str">
        <f aca="false">INDEX(Lookup_Tables!$C$3:$C$12,MATCH(H3802,Lookup_Tables!$A$3:$A$12,0))</f>
        <v>Dr. Anil Kapoor</v>
      </c>
      <c r="AF3802" s="27" t="str">
        <f aca="false">IFERROR(INDEX(Lookup_Tables!$F$16:$F$45,MATCH(I3802,Lookup_Tables!$E$16:$E$45,0)),"N/A")</f>
        <v>EMP202</v>
      </c>
      <c r="AG3802" s="27" t="n">
        <f aca="false">_xlfn.IFS(R3802="Recovered",4,R3802="Referred",3,R3802="Admitted",2,R3802="Deceased",1,TRUE(),0)</f>
        <v>2</v>
      </c>
      <c r="AH3802" s="27" t="str">
        <f aca="false">IF(T3802&gt;=4,"Satisfied",IF(T3802&gt;=3,"Neutral","Needs Improvement"))</f>
        <v>Needs Improvement</v>
      </c>
    </row>
    <row r="3803" customFormat="false" ht="15" hidden="false" customHeight="false" outlineLevel="0" collapsed="false">
      <c r="A3803" s="30" t="s">
        <v>6570</v>
      </c>
      <c r="B3803" s="30" t="s">
        <v>2524</v>
      </c>
      <c r="C3803" s="30" t="n">
        <v>51</v>
      </c>
      <c r="D3803" s="30" t="s">
        <v>181</v>
      </c>
      <c r="E3803" s="31" t="n">
        <v>45598</v>
      </c>
      <c r="F3803" s="30" t="s">
        <v>840</v>
      </c>
      <c r="G3803" s="31" t="n">
        <v>45599</v>
      </c>
      <c r="H3803" s="30" t="s">
        <v>123</v>
      </c>
      <c r="I3803" s="30" t="s">
        <v>304</v>
      </c>
      <c r="J3803" s="30" t="s">
        <v>227</v>
      </c>
      <c r="K3803" s="30" t="s">
        <v>138</v>
      </c>
      <c r="L3803" s="30" t="n">
        <v>27</v>
      </c>
      <c r="M3803" s="30" t="n">
        <v>17</v>
      </c>
      <c r="N3803" s="30" t="s">
        <v>127</v>
      </c>
      <c r="O3803" s="30" t="s">
        <v>171</v>
      </c>
      <c r="P3803" s="30" t="s">
        <v>187</v>
      </c>
      <c r="Q3803" s="32" t="n">
        <v>1613.44</v>
      </c>
      <c r="R3803" s="30" t="s">
        <v>130</v>
      </c>
      <c r="S3803" s="30" t="s">
        <v>151</v>
      </c>
      <c r="T3803" s="30" t="n">
        <v>3</v>
      </c>
      <c r="U3803" s="30" t="n">
        <f aca="false">YEAR(E3803)</f>
        <v>2024</v>
      </c>
      <c r="V3803" s="30" t="str">
        <f aca="false">TEXT(E3803,"MMM-YYYY")</f>
        <v>Nov-2024</v>
      </c>
      <c r="W3803" s="30" t="n">
        <f aca="false">MONTH(E3803)</f>
        <v>11</v>
      </c>
      <c r="X3803" s="30" t="str">
        <f aca="false">TEXT(WEEKDAY(E3803,2),"0")&amp;" - "&amp;TEXT(E3803,"dddd")</f>
        <v>6 - Saturday</v>
      </c>
      <c r="Y3803" s="30" t="str">
        <f aca="false">_xlfn.IFS(C3803&lt;18,"Child (0-17)",C3803&lt;40,"Young Adult (18-39)",C3803&lt;60,"Adult (40-59)",TRUE(),"Senior (60+)")</f>
        <v>Adult (40-59)</v>
      </c>
      <c r="Z3803" s="30" t="n">
        <f aca="false">ROUND(G3803-E3803,0)</f>
        <v>1</v>
      </c>
      <c r="AA3803" s="30" t="n">
        <f aca="false">L3803+M3803</f>
        <v>44</v>
      </c>
      <c r="AB3803" s="30" t="n">
        <f aca="false">IFERROR(ROUND(Q3803/AA3803,2),0)</f>
        <v>36.67</v>
      </c>
      <c r="AC3803" s="30" t="str">
        <f aca="false">IF(AND(K3803="Critical",N3803="No"),"URGENT - No Bed","Normal")</f>
        <v>Normal</v>
      </c>
      <c r="AD3803" s="34" t="n">
        <f aca="false">INDEX(Lookup_Tables!$B$3:$B$12,MATCH(H3803,Lookup_Tables!$A$3:$A$12,0))</f>
        <v>2200000</v>
      </c>
      <c r="AE3803" s="30" t="str">
        <f aca="false">INDEX(Lookup_Tables!$C$3:$C$12,MATCH(H3803,Lookup_Tables!$A$3:$A$12,0))</f>
        <v>Dr. Rohan Das</v>
      </c>
      <c r="AF3803" s="30" t="str">
        <f aca="false">IFERROR(INDEX(Lookup_Tables!$F$16:$F$45,MATCH(I3803,Lookup_Tables!$E$16:$E$45,0)),"N/A")</f>
        <v>EMP204</v>
      </c>
      <c r="AG3803" s="30" t="n">
        <f aca="false">_xlfn.IFS(R3803="Recovered",4,R3803="Referred",3,R3803="Admitted",2,R3803="Deceased",1,TRUE(),0)</f>
        <v>4</v>
      </c>
      <c r="AH3803" s="30" t="str">
        <f aca="false">IF(T3803&gt;=4,"Satisfied",IF(T3803&gt;=3,"Neutral","Needs Improvement"))</f>
        <v>Neutral</v>
      </c>
    </row>
    <row r="3804" customFormat="false" ht="15" hidden="false" customHeight="false" outlineLevel="0" collapsed="false">
      <c r="A3804" s="27" t="s">
        <v>3851</v>
      </c>
      <c r="B3804" s="27" t="s">
        <v>3804</v>
      </c>
      <c r="C3804" s="27" t="n">
        <v>48</v>
      </c>
      <c r="D3804" s="27" t="s">
        <v>121</v>
      </c>
      <c r="E3804" s="28" t="n">
        <v>45656</v>
      </c>
      <c r="F3804" s="27" t="s">
        <v>226</v>
      </c>
      <c r="G3804" s="28" t="n">
        <v>45659</v>
      </c>
      <c r="H3804" s="27" t="s">
        <v>242</v>
      </c>
      <c r="I3804" s="27" t="s">
        <v>315</v>
      </c>
      <c r="J3804" s="27" t="s">
        <v>422</v>
      </c>
      <c r="K3804" s="27" t="s">
        <v>156</v>
      </c>
      <c r="L3804" s="27" t="n">
        <v>25</v>
      </c>
      <c r="M3804" s="27" t="n">
        <v>37</v>
      </c>
      <c r="N3804" s="27" t="s">
        <v>186</v>
      </c>
      <c r="O3804" s="27" t="s">
        <v>128</v>
      </c>
      <c r="P3804" s="27" t="s">
        <v>150</v>
      </c>
      <c r="Q3804" s="29" t="n">
        <v>2838.52</v>
      </c>
      <c r="R3804" s="27" t="s">
        <v>130</v>
      </c>
      <c r="S3804" s="27" t="s">
        <v>164</v>
      </c>
      <c r="T3804" s="27" t="n">
        <v>3</v>
      </c>
      <c r="U3804" s="27" t="n">
        <f aca="false">YEAR(E3804)</f>
        <v>2024</v>
      </c>
      <c r="V3804" s="27" t="str">
        <f aca="false">TEXT(E3804,"MMM-YYYY")</f>
        <v>Dec-2024</v>
      </c>
      <c r="W3804" s="27" t="n">
        <f aca="false">MONTH(E3804)</f>
        <v>12</v>
      </c>
      <c r="X3804" s="27" t="str">
        <f aca="false">TEXT(WEEKDAY(E3804,2),"0")&amp;" - "&amp;TEXT(E3804,"dddd")</f>
        <v>1 - Monday</v>
      </c>
      <c r="Y3804" s="27" t="str">
        <f aca="false">_xlfn.IFS(C3804&lt;18,"Child (0-17)",C3804&lt;40,"Young Adult (18-39)",C3804&lt;60,"Adult (40-59)",TRUE(),"Senior (60+)")</f>
        <v>Adult (40-59)</v>
      </c>
      <c r="Z3804" s="27" t="n">
        <f aca="false">ROUND(G3804-E3804,0)</f>
        <v>3</v>
      </c>
      <c r="AA3804" s="27" t="n">
        <f aca="false">L3804+M3804</f>
        <v>62</v>
      </c>
      <c r="AB3804" s="27" t="n">
        <f aca="false">IFERROR(ROUND(Q3804/AA3804,2),0)</f>
        <v>45.78</v>
      </c>
      <c r="AC3804" s="27" t="str">
        <f aca="false">IF(AND(K3804="Critical",N3804="No"),"URGENT - No Bed","Normal")</f>
        <v>Normal</v>
      </c>
      <c r="AD3804" s="33" t="n">
        <f aca="false">INDEX(Lookup_Tables!$B$3:$B$12,MATCH(H3804,Lookup_Tables!$A$3:$A$12,0))</f>
        <v>3000000</v>
      </c>
      <c r="AE3804" s="27" t="str">
        <f aca="false">INDEX(Lookup_Tables!$C$3:$C$12,MATCH(H3804,Lookup_Tables!$A$3:$A$12,0))</f>
        <v>Dr. Pooja Iyer</v>
      </c>
      <c r="AF3804" s="27" t="str">
        <f aca="false">IFERROR(INDEX(Lookup_Tables!$F$16:$F$45,MATCH(I3804,Lookup_Tables!$E$16:$E$45,0)),"N/A")</f>
        <v>EMP213</v>
      </c>
      <c r="AG3804" s="27" t="n">
        <f aca="false">_xlfn.IFS(R3804="Recovered",4,R3804="Referred",3,R3804="Admitted",2,R3804="Deceased",1,TRUE(),0)</f>
        <v>4</v>
      </c>
      <c r="AH3804" s="27" t="str">
        <f aca="false">IF(T3804&gt;=4,"Satisfied",IF(T3804&gt;=3,"Neutral","Needs Improvement"))</f>
        <v>Neutral</v>
      </c>
    </row>
    <row r="3805" customFormat="false" ht="15" hidden="false" customHeight="false" outlineLevel="0" collapsed="false">
      <c r="A3805" s="30" t="s">
        <v>1851</v>
      </c>
      <c r="B3805" s="30" t="s">
        <v>1852</v>
      </c>
      <c r="C3805" s="30" t="n">
        <v>24</v>
      </c>
      <c r="D3805" s="30" t="s">
        <v>181</v>
      </c>
      <c r="E3805" s="31" t="n">
        <v>45632</v>
      </c>
      <c r="F3805" s="30" t="s">
        <v>1175</v>
      </c>
      <c r="G3805" s="31" t="n">
        <v>45633</v>
      </c>
      <c r="H3805" s="30" t="s">
        <v>168</v>
      </c>
      <c r="I3805" s="30" t="s">
        <v>196</v>
      </c>
      <c r="J3805" s="30" t="s">
        <v>191</v>
      </c>
      <c r="K3805" s="30" t="s">
        <v>138</v>
      </c>
      <c r="L3805" s="30" t="n">
        <v>28</v>
      </c>
      <c r="M3805" s="30" t="n">
        <v>39</v>
      </c>
      <c r="N3805" s="30" t="s">
        <v>127</v>
      </c>
      <c r="O3805" s="30" t="s">
        <v>139</v>
      </c>
      <c r="P3805" s="30" t="s">
        <v>150</v>
      </c>
      <c r="Q3805" s="32" t="n">
        <v>2766.71</v>
      </c>
      <c r="R3805" s="30" t="s">
        <v>130</v>
      </c>
      <c r="S3805" s="30" t="s">
        <v>178</v>
      </c>
      <c r="T3805" s="30" t="n">
        <v>3</v>
      </c>
      <c r="U3805" s="30" t="n">
        <f aca="false">YEAR(E3805)</f>
        <v>2024</v>
      </c>
      <c r="V3805" s="30" t="str">
        <f aca="false">TEXT(E3805,"MMM-YYYY")</f>
        <v>Dec-2024</v>
      </c>
      <c r="W3805" s="30" t="n">
        <f aca="false">MONTH(E3805)</f>
        <v>12</v>
      </c>
      <c r="X3805" s="30" t="str">
        <f aca="false">TEXT(WEEKDAY(E3805,2),"0")&amp;" - "&amp;TEXT(E3805,"dddd")</f>
        <v>5 - Friday</v>
      </c>
      <c r="Y3805" s="30" t="str">
        <f aca="false">_xlfn.IFS(C3805&lt;18,"Child (0-17)",C3805&lt;40,"Young Adult (18-39)",C3805&lt;60,"Adult (40-59)",TRUE(),"Senior (60+)")</f>
        <v>Young Adult (18-39)</v>
      </c>
      <c r="Z3805" s="30" t="n">
        <f aca="false">ROUND(G3805-E3805,0)</f>
        <v>1</v>
      </c>
      <c r="AA3805" s="30" t="n">
        <f aca="false">L3805+M3805</f>
        <v>67</v>
      </c>
      <c r="AB3805" s="30" t="n">
        <f aca="false">IFERROR(ROUND(Q3805/AA3805,2),0)</f>
        <v>41.29</v>
      </c>
      <c r="AC3805" s="30" t="str">
        <f aca="false">IF(AND(K3805="Critical",N3805="No"),"URGENT - No Bed","Normal")</f>
        <v>Normal</v>
      </c>
      <c r="AD3805" s="34" t="n">
        <f aca="false">INDEX(Lookup_Tables!$B$3:$B$12,MATCH(H3805,Lookup_Tables!$A$3:$A$12,0))</f>
        <v>4400000</v>
      </c>
      <c r="AE3805" s="30" t="str">
        <f aca="false">INDEX(Lookup_Tables!$C$3:$C$12,MATCH(H3805,Lookup_Tables!$A$3:$A$12,0))</f>
        <v>Dr. Neha Chopra</v>
      </c>
      <c r="AF3805" s="30" t="str">
        <f aca="false">IFERROR(INDEX(Lookup_Tables!$F$16:$F$45,MATCH(I3805,Lookup_Tables!$E$16:$E$45,0)),"N/A")</f>
        <v>EMP219</v>
      </c>
      <c r="AG3805" s="30" t="n">
        <f aca="false">_xlfn.IFS(R3805="Recovered",4,R3805="Referred",3,R3805="Admitted",2,R3805="Deceased",1,TRUE(),0)</f>
        <v>4</v>
      </c>
      <c r="AH3805" s="30" t="str">
        <f aca="false">IF(T3805&gt;=4,"Satisfied",IF(T3805&gt;=3,"Neutral","Needs Improvement"))</f>
        <v>Neutral</v>
      </c>
    </row>
    <row r="3806" customFormat="false" ht="15" hidden="false" customHeight="false" outlineLevel="0" collapsed="false">
      <c r="A3806" s="27" t="s">
        <v>4189</v>
      </c>
      <c r="B3806" s="27" t="s">
        <v>2816</v>
      </c>
      <c r="C3806" s="27" t="n">
        <v>34</v>
      </c>
      <c r="D3806" s="27" t="s">
        <v>121</v>
      </c>
      <c r="E3806" s="28" t="n">
        <v>45575</v>
      </c>
      <c r="F3806" s="27" t="s">
        <v>490</v>
      </c>
      <c r="G3806" s="28" t="n">
        <v>45577</v>
      </c>
      <c r="H3806" s="27" t="s">
        <v>146</v>
      </c>
      <c r="I3806" s="27" t="s">
        <v>176</v>
      </c>
      <c r="J3806" s="27" t="s">
        <v>222</v>
      </c>
      <c r="K3806" s="27" t="s">
        <v>126</v>
      </c>
      <c r="L3806" s="27" t="n">
        <v>10</v>
      </c>
      <c r="M3806" s="27" t="n">
        <v>74</v>
      </c>
      <c r="N3806" s="27" t="s">
        <v>186</v>
      </c>
      <c r="O3806" s="27" t="s">
        <v>128</v>
      </c>
      <c r="P3806" s="27" t="s">
        <v>140</v>
      </c>
      <c r="Q3806" s="29" t="n">
        <v>8377.8</v>
      </c>
      <c r="R3806" s="27" t="s">
        <v>268</v>
      </c>
      <c r="S3806" s="27" t="s">
        <v>151</v>
      </c>
      <c r="T3806" s="27" t="n">
        <v>3</v>
      </c>
      <c r="U3806" s="27" t="n">
        <f aca="false">YEAR(E3806)</f>
        <v>2024</v>
      </c>
      <c r="V3806" s="27" t="str">
        <f aca="false">TEXT(E3806,"MMM-YYYY")</f>
        <v>Oct-2024</v>
      </c>
      <c r="W3806" s="27" t="n">
        <f aca="false">MONTH(E3806)</f>
        <v>10</v>
      </c>
      <c r="X3806" s="27" t="str">
        <f aca="false">TEXT(WEEKDAY(E3806,2),"0")&amp;" - "&amp;TEXT(E3806,"dddd")</f>
        <v>4 - Thursday</v>
      </c>
      <c r="Y3806" s="27" t="str">
        <f aca="false">_xlfn.IFS(C3806&lt;18,"Child (0-17)",C3806&lt;40,"Young Adult (18-39)",C3806&lt;60,"Adult (40-59)",TRUE(),"Senior (60+)")</f>
        <v>Young Adult (18-39)</v>
      </c>
      <c r="Z3806" s="27" t="n">
        <f aca="false">ROUND(G3806-E3806,0)</f>
        <v>2</v>
      </c>
      <c r="AA3806" s="27" t="n">
        <f aca="false">L3806+M3806</f>
        <v>84</v>
      </c>
      <c r="AB3806" s="27" t="n">
        <f aca="false">IFERROR(ROUND(Q3806/AA3806,2),0)</f>
        <v>99.74</v>
      </c>
      <c r="AC3806" s="27" t="str">
        <f aca="false">IF(AND(K3806="Critical",N3806="No"),"URGENT - No Bed","Normal")</f>
        <v>Normal</v>
      </c>
      <c r="AD3806" s="33" t="n">
        <f aca="false">INDEX(Lookup_Tables!$B$3:$B$12,MATCH(H3806,Lookup_Tables!$A$3:$A$12,0))</f>
        <v>2700000</v>
      </c>
      <c r="AE3806" s="27" t="str">
        <f aca="false">INDEX(Lookup_Tables!$C$3:$C$12,MATCH(H3806,Lookup_Tables!$A$3:$A$12,0))</f>
        <v>Dr. Vikram Singh</v>
      </c>
      <c r="AF3806" s="27" t="str">
        <f aca="false">IFERROR(INDEX(Lookup_Tables!$F$16:$F$45,MATCH(I3806,Lookup_Tables!$E$16:$E$45,0)),"N/A")</f>
        <v>EMP227</v>
      </c>
      <c r="AG3806" s="27" t="n">
        <f aca="false">_xlfn.IFS(R3806="Recovered",4,R3806="Referred",3,R3806="Admitted",2,R3806="Deceased",1,TRUE(),0)</f>
        <v>3</v>
      </c>
      <c r="AH3806" s="27" t="str">
        <f aca="false">IF(T3806&gt;=4,"Satisfied",IF(T3806&gt;=3,"Neutral","Needs Improvement"))</f>
        <v>Neutral</v>
      </c>
    </row>
    <row r="3807" customFormat="false" ht="15" hidden="false" customHeight="false" outlineLevel="0" collapsed="false">
      <c r="A3807" s="30" t="s">
        <v>3841</v>
      </c>
      <c r="B3807" s="30" t="s">
        <v>1771</v>
      </c>
      <c r="C3807" s="30" t="n">
        <v>46</v>
      </c>
      <c r="D3807" s="30" t="s">
        <v>181</v>
      </c>
      <c r="E3807" s="31" t="n">
        <v>45350</v>
      </c>
      <c r="F3807" s="30" t="s">
        <v>308</v>
      </c>
      <c r="G3807" s="31" t="n">
        <v>45362</v>
      </c>
      <c r="H3807" s="30" t="s">
        <v>183</v>
      </c>
      <c r="I3807" s="30" t="s">
        <v>212</v>
      </c>
      <c r="J3807" s="30" t="s">
        <v>431</v>
      </c>
      <c r="K3807" s="30" t="s">
        <v>202</v>
      </c>
      <c r="L3807" s="30" t="n">
        <v>7</v>
      </c>
      <c r="M3807" s="30" t="n">
        <v>61</v>
      </c>
      <c r="N3807" s="30" t="s">
        <v>186</v>
      </c>
      <c r="O3807" s="30" t="s">
        <v>171</v>
      </c>
      <c r="P3807" s="30" t="s">
        <v>187</v>
      </c>
      <c r="Q3807" s="32" t="n">
        <v>17286.25</v>
      </c>
      <c r="R3807" s="30" t="s">
        <v>172</v>
      </c>
      <c r="S3807" s="30" t="s">
        <v>141</v>
      </c>
      <c r="T3807" s="30" t="n">
        <v>1</v>
      </c>
      <c r="U3807" s="30" t="n">
        <f aca="false">YEAR(E3807)</f>
        <v>2024</v>
      </c>
      <c r="V3807" s="30" t="str">
        <f aca="false">TEXT(E3807,"MMM-YYYY")</f>
        <v>Feb-2024</v>
      </c>
      <c r="W3807" s="30" t="n">
        <f aca="false">MONTH(E3807)</f>
        <v>2</v>
      </c>
      <c r="X3807" s="30" t="str">
        <f aca="false">TEXT(WEEKDAY(E3807,2),"0")&amp;" - "&amp;TEXT(E3807,"dddd")</f>
        <v>3 - Wednesday</v>
      </c>
      <c r="Y3807" s="30" t="str">
        <f aca="false">_xlfn.IFS(C3807&lt;18,"Child (0-17)",C3807&lt;40,"Young Adult (18-39)",C3807&lt;60,"Adult (40-59)",TRUE(),"Senior (60+)")</f>
        <v>Adult (40-59)</v>
      </c>
      <c r="Z3807" s="30" t="n">
        <f aca="false">ROUND(G3807-E3807,0)</f>
        <v>12</v>
      </c>
      <c r="AA3807" s="30" t="n">
        <f aca="false">L3807+M3807</f>
        <v>68</v>
      </c>
      <c r="AB3807" s="30" t="n">
        <f aca="false">IFERROR(ROUND(Q3807/AA3807,2),0)</f>
        <v>254.21</v>
      </c>
      <c r="AC3807" s="30" t="str">
        <f aca="false">IF(AND(K3807="Critical",N3807="No"),"URGENT - No Bed","Normal")</f>
        <v>Normal</v>
      </c>
      <c r="AD3807" s="34" t="n">
        <f aca="false">INDEX(Lookup_Tables!$B$3:$B$12,MATCH(H3807,Lookup_Tables!$A$3:$A$12,0))</f>
        <v>3100000</v>
      </c>
      <c r="AE3807" s="30" t="str">
        <f aca="false">INDEX(Lookup_Tables!$C$3:$C$12,MATCH(H3807,Lookup_Tables!$A$3:$A$12,0))</f>
        <v>Dr. Kavita Rao</v>
      </c>
      <c r="AF3807" s="30" t="str">
        <f aca="false">IFERROR(INDEX(Lookup_Tables!$F$16:$F$45,MATCH(I3807,Lookup_Tables!$E$16:$E$45,0)),"N/A")</f>
        <v>EMP225</v>
      </c>
      <c r="AG3807" s="30" t="n">
        <f aca="false">_xlfn.IFS(R3807="Recovered",4,R3807="Referred",3,R3807="Admitted",2,R3807="Deceased",1,TRUE(),0)</f>
        <v>2</v>
      </c>
      <c r="AH3807" s="30" t="str">
        <f aca="false">IF(T3807&gt;=4,"Satisfied",IF(T3807&gt;=3,"Neutral","Needs Improvement"))</f>
        <v>Needs Improvement</v>
      </c>
    </row>
    <row r="3808" customFormat="false" ht="15" hidden="false" customHeight="false" outlineLevel="0" collapsed="false">
      <c r="A3808" s="27" t="s">
        <v>4831</v>
      </c>
      <c r="B3808" s="27" t="s">
        <v>3072</v>
      </c>
      <c r="C3808" s="27" t="n">
        <v>25</v>
      </c>
      <c r="D3808" s="27" t="s">
        <v>181</v>
      </c>
      <c r="E3808" s="28" t="n">
        <v>45435</v>
      </c>
      <c r="F3808" s="27" t="s">
        <v>840</v>
      </c>
      <c r="G3808" s="28" t="n">
        <v>45435</v>
      </c>
      <c r="H3808" s="27" t="s">
        <v>236</v>
      </c>
      <c r="I3808" s="27" t="s">
        <v>237</v>
      </c>
      <c r="J3808" s="27" t="s">
        <v>287</v>
      </c>
      <c r="K3808" s="27" t="s">
        <v>138</v>
      </c>
      <c r="L3808" s="27" t="n">
        <v>28</v>
      </c>
      <c r="M3808" s="27" t="n">
        <v>33</v>
      </c>
      <c r="N3808" s="27" t="s">
        <v>127</v>
      </c>
      <c r="O3808" s="27" t="s">
        <v>139</v>
      </c>
      <c r="P3808" s="27" t="s">
        <v>187</v>
      </c>
      <c r="Q3808" s="29" t="n">
        <v>2380.93</v>
      </c>
      <c r="R3808" s="27" t="s">
        <v>130</v>
      </c>
      <c r="S3808" s="27" t="s">
        <v>197</v>
      </c>
      <c r="T3808" s="27" t="n">
        <v>4</v>
      </c>
      <c r="U3808" s="27" t="n">
        <f aca="false">YEAR(E3808)</f>
        <v>2024</v>
      </c>
      <c r="V3808" s="27" t="str">
        <f aca="false">TEXT(E3808,"MMM-YYYY")</f>
        <v>May-2024</v>
      </c>
      <c r="W3808" s="27" t="n">
        <f aca="false">MONTH(E3808)</f>
        <v>5</v>
      </c>
      <c r="X3808" s="27" t="str">
        <f aca="false">TEXT(WEEKDAY(E3808,2),"0")&amp;" - "&amp;TEXT(E3808,"dddd")</f>
        <v>4 - Thursday</v>
      </c>
      <c r="Y3808" s="27" t="str">
        <f aca="false">_xlfn.IFS(C3808&lt;18,"Child (0-17)",C3808&lt;40,"Young Adult (18-39)",C3808&lt;60,"Adult (40-59)",TRUE(),"Senior (60+)")</f>
        <v>Young Adult (18-39)</v>
      </c>
      <c r="Z3808" s="27" t="n">
        <f aca="false">ROUND(G3808-E3808,0)</f>
        <v>0</v>
      </c>
      <c r="AA3808" s="27" t="n">
        <f aca="false">L3808+M3808</f>
        <v>61</v>
      </c>
      <c r="AB3808" s="27" t="n">
        <f aca="false">IFERROR(ROUND(Q3808/AA3808,2),0)</f>
        <v>39.03</v>
      </c>
      <c r="AC3808" s="27" t="str">
        <f aca="false">IF(AND(K3808="Critical",N3808="No"),"URGENT - No Bed","Normal")</f>
        <v>Normal</v>
      </c>
      <c r="AD3808" s="33" t="n">
        <f aca="false">INDEX(Lookup_Tables!$B$3:$B$12,MATCH(H3808,Lookup_Tables!$A$3:$A$12,0))</f>
        <v>3900000</v>
      </c>
      <c r="AE3808" s="27" t="str">
        <f aca="false">INDEX(Lookup_Tables!$C$3:$C$12,MATCH(H3808,Lookup_Tables!$A$3:$A$12,0))</f>
        <v>Dr. Rina Mehta</v>
      </c>
      <c r="AF3808" s="27" t="str">
        <f aca="false">IFERROR(INDEX(Lookup_Tables!$F$16:$F$45,MATCH(I3808,Lookup_Tables!$E$16:$E$45,0)),"N/A")</f>
        <v>EMP215</v>
      </c>
      <c r="AG3808" s="27" t="n">
        <f aca="false">_xlfn.IFS(R3808="Recovered",4,R3808="Referred",3,R3808="Admitted",2,R3808="Deceased",1,TRUE(),0)</f>
        <v>4</v>
      </c>
      <c r="AH3808" s="27" t="str">
        <f aca="false">IF(T3808&gt;=4,"Satisfied",IF(T3808&gt;=3,"Neutral","Needs Improvement"))</f>
        <v>Satisfied</v>
      </c>
    </row>
    <row r="3809" customFormat="false" ht="15" hidden="false" customHeight="false" outlineLevel="0" collapsed="false">
      <c r="A3809" s="30" t="s">
        <v>4491</v>
      </c>
      <c r="B3809" s="30" t="s">
        <v>424</v>
      </c>
      <c r="C3809" s="30" t="n">
        <v>72</v>
      </c>
      <c r="D3809" s="30" t="s">
        <v>181</v>
      </c>
      <c r="E3809" s="31" t="n">
        <v>45648</v>
      </c>
      <c r="F3809" s="30" t="s">
        <v>1044</v>
      </c>
      <c r="G3809" s="31" t="n">
        <v>45649</v>
      </c>
      <c r="H3809" s="30" t="s">
        <v>135</v>
      </c>
      <c r="I3809" s="30" t="s">
        <v>251</v>
      </c>
      <c r="J3809" s="30" t="s">
        <v>618</v>
      </c>
      <c r="K3809" s="30" t="s">
        <v>138</v>
      </c>
      <c r="L3809" s="30" t="n">
        <v>58</v>
      </c>
      <c r="M3809" s="30" t="n">
        <v>26</v>
      </c>
      <c r="N3809" s="30" t="s">
        <v>186</v>
      </c>
      <c r="O3809" s="30" t="s">
        <v>128</v>
      </c>
      <c r="P3809" s="30" t="s">
        <v>187</v>
      </c>
      <c r="Q3809" s="32" t="n">
        <v>1812.86</v>
      </c>
      <c r="R3809" s="30" t="s">
        <v>130</v>
      </c>
      <c r="S3809" s="30" t="s">
        <v>131</v>
      </c>
      <c r="T3809" s="30" t="n">
        <v>3</v>
      </c>
      <c r="U3809" s="30" t="n">
        <f aca="false">YEAR(E3809)</f>
        <v>2024</v>
      </c>
      <c r="V3809" s="30" t="str">
        <f aca="false">TEXT(E3809,"MMM-YYYY")</f>
        <v>Dec-2024</v>
      </c>
      <c r="W3809" s="30" t="n">
        <f aca="false">MONTH(E3809)</f>
        <v>12</v>
      </c>
      <c r="X3809" s="30" t="str">
        <f aca="false">TEXT(WEEKDAY(E3809,2),"0")&amp;" - "&amp;TEXT(E3809,"dddd")</f>
        <v>7 - Sunday</v>
      </c>
      <c r="Y3809" s="30" t="str">
        <f aca="false">_xlfn.IFS(C3809&lt;18,"Child (0-17)",C3809&lt;40,"Young Adult (18-39)",C3809&lt;60,"Adult (40-59)",TRUE(),"Senior (60+)")</f>
        <v>Senior (60+)</v>
      </c>
      <c r="Z3809" s="30" t="n">
        <f aca="false">ROUND(G3809-E3809,0)</f>
        <v>1</v>
      </c>
      <c r="AA3809" s="30" t="n">
        <f aca="false">L3809+M3809</f>
        <v>84</v>
      </c>
      <c r="AB3809" s="30" t="n">
        <f aca="false">IFERROR(ROUND(Q3809/AA3809,2),0)</f>
        <v>21.58</v>
      </c>
      <c r="AC3809" s="30" t="str">
        <f aca="false">IF(AND(K3809="Critical",N3809="No"),"URGENT - No Bed","Normal")</f>
        <v>Normal</v>
      </c>
      <c r="AD3809" s="34" t="n">
        <f aca="false">INDEX(Lookup_Tables!$B$3:$B$12,MATCH(H3809,Lookup_Tables!$A$3:$A$12,0))</f>
        <v>4600000</v>
      </c>
      <c r="AE3809" s="30" t="str">
        <f aca="false">INDEX(Lookup_Tables!$C$3:$C$12,MATCH(H3809,Lookup_Tables!$A$3:$A$12,0))</f>
        <v>Dr. Farhan Khan</v>
      </c>
      <c r="AF3809" s="30" t="str">
        <f aca="false">IFERROR(INDEX(Lookup_Tables!$F$16:$F$45,MATCH(I3809,Lookup_Tables!$E$16:$E$45,0)),"N/A")</f>
        <v>EMP207</v>
      </c>
      <c r="AG3809" s="30" t="n">
        <f aca="false">_xlfn.IFS(R3809="Recovered",4,R3809="Referred",3,R3809="Admitted",2,R3809="Deceased",1,TRUE(),0)</f>
        <v>4</v>
      </c>
      <c r="AH3809" s="30" t="str">
        <f aca="false">IF(T3809&gt;=4,"Satisfied",IF(T3809&gt;=3,"Neutral","Needs Improvement"))</f>
        <v>Neutral</v>
      </c>
    </row>
    <row r="3810" customFormat="false" ht="15" hidden="false" customHeight="false" outlineLevel="0" collapsed="false">
      <c r="A3810" s="27" t="s">
        <v>1060</v>
      </c>
      <c r="B3810" s="27" t="s">
        <v>1061</v>
      </c>
      <c r="C3810" s="27" t="n">
        <v>45</v>
      </c>
      <c r="D3810" s="27" t="s">
        <v>181</v>
      </c>
      <c r="E3810" s="28" t="n">
        <v>45395</v>
      </c>
      <c r="F3810" s="27" t="s">
        <v>314</v>
      </c>
      <c r="G3810" s="28" t="n">
        <v>45395</v>
      </c>
      <c r="H3810" s="27" t="s">
        <v>236</v>
      </c>
      <c r="I3810" s="27" t="s">
        <v>323</v>
      </c>
      <c r="J3810" s="27" t="s">
        <v>267</v>
      </c>
      <c r="K3810" s="27" t="s">
        <v>138</v>
      </c>
      <c r="L3810" s="27" t="n">
        <v>69</v>
      </c>
      <c r="M3810" s="27" t="n">
        <v>43</v>
      </c>
      <c r="N3810" s="27" t="s">
        <v>186</v>
      </c>
      <c r="O3810" s="27" t="s">
        <v>149</v>
      </c>
      <c r="P3810" s="27" t="s">
        <v>187</v>
      </c>
      <c r="Q3810" s="29" t="n">
        <v>1205.86</v>
      </c>
      <c r="R3810" s="27" t="s">
        <v>130</v>
      </c>
      <c r="S3810" s="27" t="s">
        <v>192</v>
      </c>
      <c r="T3810" s="27" t="n">
        <v>5</v>
      </c>
      <c r="U3810" s="27" t="n">
        <f aca="false">YEAR(E3810)</f>
        <v>2024</v>
      </c>
      <c r="V3810" s="27" t="str">
        <f aca="false">TEXT(E3810,"MMM-YYYY")</f>
        <v>Apr-2024</v>
      </c>
      <c r="W3810" s="27" t="n">
        <f aca="false">MONTH(E3810)</f>
        <v>4</v>
      </c>
      <c r="X3810" s="27" t="str">
        <f aca="false">TEXT(WEEKDAY(E3810,2),"0")&amp;" - "&amp;TEXT(E3810,"dddd")</f>
        <v>6 - Saturday</v>
      </c>
      <c r="Y3810" s="27" t="str">
        <f aca="false">_xlfn.IFS(C3810&lt;18,"Child (0-17)",C3810&lt;40,"Young Adult (18-39)",C3810&lt;60,"Adult (40-59)",TRUE(),"Senior (60+)")</f>
        <v>Adult (40-59)</v>
      </c>
      <c r="Z3810" s="27" t="n">
        <f aca="false">ROUND(G3810-E3810,0)</f>
        <v>0</v>
      </c>
      <c r="AA3810" s="27" t="n">
        <f aca="false">L3810+M3810</f>
        <v>112</v>
      </c>
      <c r="AB3810" s="27" t="n">
        <f aca="false">IFERROR(ROUND(Q3810/AA3810,2),0)</f>
        <v>10.77</v>
      </c>
      <c r="AC3810" s="27" t="str">
        <f aca="false">IF(AND(K3810="Critical",N3810="No"),"URGENT - No Bed","Normal")</f>
        <v>Normal</v>
      </c>
      <c r="AD3810" s="33" t="n">
        <f aca="false">INDEX(Lookup_Tables!$B$3:$B$12,MATCH(H3810,Lookup_Tables!$A$3:$A$12,0))</f>
        <v>3900000</v>
      </c>
      <c r="AE3810" s="27" t="str">
        <f aca="false">INDEX(Lookup_Tables!$C$3:$C$12,MATCH(H3810,Lookup_Tables!$A$3:$A$12,0))</f>
        <v>Dr. Rina Mehta</v>
      </c>
      <c r="AF3810" s="27" t="str">
        <f aca="false">IFERROR(INDEX(Lookup_Tables!$F$16:$F$45,MATCH(I3810,Lookup_Tables!$E$16:$E$45,0)),"N/A")</f>
        <v>EMP216</v>
      </c>
      <c r="AG3810" s="27" t="n">
        <f aca="false">_xlfn.IFS(R3810="Recovered",4,R3810="Referred",3,R3810="Admitted",2,R3810="Deceased",1,TRUE(),0)</f>
        <v>4</v>
      </c>
      <c r="AH3810" s="27" t="str">
        <f aca="false">IF(T3810&gt;=4,"Satisfied",IF(T3810&gt;=3,"Neutral","Needs Improvement"))</f>
        <v>Satisfied</v>
      </c>
    </row>
    <row r="3811" customFormat="false" ht="15" hidden="false" customHeight="false" outlineLevel="0" collapsed="false">
      <c r="A3811" s="30" t="s">
        <v>2199</v>
      </c>
      <c r="B3811" s="30" t="s">
        <v>1565</v>
      </c>
      <c r="C3811" s="30" t="n">
        <v>15</v>
      </c>
      <c r="D3811" s="30" t="s">
        <v>181</v>
      </c>
      <c r="E3811" s="31" t="n">
        <v>45626</v>
      </c>
      <c r="F3811" s="30" t="s">
        <v>1749</v>
      </c>
      <c r="G3811" s="31" t="n">
        <v>45628</v>
      </c>
      <c r="H3811" s="30" t="s">
        <v>183</v>
      </c>
      <c r="I3811" s="30" t="s">
        <v>212</v>
      </c>
      <c r="J3811" s="30" t="s">
        <v>185</v>
      </c>
      <c r="K3811" s="30" t="s">
        <v>126</v>
      </c>
      <c r="L3811" s="30" t="n">
        <v>18</v>
      </c>
      <c r="M3811" s="30" t="n">
        <v>47</v>
      </c>
      <c r="N3811" s="30" t="s">
        <v>186</v>
      </c>
      <c r="O3811" s="30" t="s">
        <v>139</v>
      </c>
      <c r="P3811" s="30" t="s">
        <v>140</v>
      </c>
      <c r="Q3811" s="32" t="n">
        <v>7504.76</v>
      </c>
      <c r="R3811" s="30" t="s">
        <v>172</v>
      </c>
      <c r="S3811" s="30" t="s">
        <v>157</v>
      </c>
      <c r="T3811" s="30" t="n">
        <v>3</v>
      </c>
      <c r="U3811" s="30" t="n">
        <f aca="false">YEAR(E3811)</f>
        <v>2024</v>
      </c>
      <c r="V3811" s="30" t="str">
        <f aca="false">TEXT(E3811,"MMM-YYYY")</f>
        <v>Nov-2024</v>
      </c>
      <c r="W3811" s="30" t="n">
        <f aca="false">MONTH(E3811)</f>
        <v>11</v>
      </c>
      <c r="X3811" s="30" t="str">
        <f aca="false">TEXT(WEEKDAY(E3811,2),"0")&amp;" - "&amp;TEXT(E3811,"dddd")</f>
        <v>6 - Saturday</v>
      </c>
      <c r="Y3811" s="30" t="str">
        <f aca="false">_xlfn.IFS(C3811&lt;18,"Child (0-17)",C3811&lt;40,"Young Adult (18-39)",C3811&lt;60,"Adult (40-59)",TRUE(),"Senior (60+)")</f>
        <v>Child (0-17)</v>
      </c>
      <c r="Z3811" s="30" t="n">
        <f aca="false">ROUND(G3811-E3811,0)</f>
        <v>2</v>
      </c>
      <c r="AA3811" s="30" t="n">
        <f aca="false">L3811+M3811</f>
        <v>65</v>
      </c>
      <c r="AB3811" s="30" t="n">
        <f aca="false">IFERROR(ROUND(Q3811/AA3811,2),0)</f>
        <v>115.46</v>
      </c>
      <c r="AC3811" s="30" t="str">
        <f aca="false">IF(AND(K3811="Critical",N3811="No"),"URGENT - No Bed","Normal")</f>
        <v>Normal</v>
      </c>
      <c r="AD3811" s="34" t="n">
        <f aca="false">INDEX(Lookup_Tables!$B$3:$B$12,MATCH(H3811,Lookup_Tables!$A$3:$A$12,0))</f>
        <v>3100000</v>
      </c>
      <c r="AE3811" s="30" t="str">
        <f aca="false">INDEX(Lookup_Tables!$C$3:$C$12,MATCH(H3811,Lookup_Tables!$A$3:$A$12,0))</f>
        <v>Dr. Kavita Rao</v>
      </c>
      <c r="AF3811" s="30" t="str">
        <f aca="false">IFERROR(INDEX(Lookup_Tables!$F$16:$F$45,MATCH(I3811,Lookup_Tables!$E$16:$E$45,0)),"N/A")</f>
        <v>EMP225</v>
      </c>
      <c r="AG3811" s="30" t="n">
        <f aca="false">_xlfn.IFS(R3811="Recovered",4,R3811="Referred",3,R3811="Admitted",2,R3811="Deceased",1,TRUE(),0)</f>
        <v>2</v>
      </c>
      <c r="AH3811" s="30" t="str">
        <f aca="false">IF(T3811&gt;=4,"Satisfied",IF(T3811&gt;=3,"Neutral","Needs Improvement"))</f>
        <v>Neutral</v>
      </c>
    </row>
    <row r="3812" customFormat="false" ht="15" hidden="false" customHeight="false" outlineLevel="0" collapsed="false">
      <c r="A3812" s="27" t="s">
        <v>6228</v>
      </c>
      <c r="B3812" s="27" t="s">
        <v>697</v>
      </c>
      <c r="C3812" s="27" t="n">
        <v>25</v>
      </c>
      <c r="D3812" s="27" t="s">
        <v>121</v>
      </c>
      <c r="E3812" s="28" t="n">
        <v>45647</v>
      </c>
      <c r="F3812" s="27" t="s">
        <v>2058</v>
      </c>
      <c r="G3812" s="28" t="n">
        <v>45650</v>
      </c>
      <c r="H3812" s="27" t="s">
        <v>183</v>
      </c>
      <c r="I3812" s="27" t="s">
        <v>430</v>
      </c>
      <c r="J3812" s="27" t="s">
        <v>185</v>
      </c>
      <c r="K3812" s="27" t="s">
        <v>156</v>
      </c>
      <c r="L3812" s="27" t="n">
        <v>75</v>
      </c>
      <c r="M3812" s="27" t="n">
        <v>77</v>
      </c>
      <c r="N3812" s="27" t="s">
        <v>127</v>
      </c>
      <c r="O3812" s="27" t="s">
        <v>149</v>
      </c>
      <c r="P3812" s="27" t="s">
        <v>150</v>
      </c>
      <c r="Q3812" s="29" t="n">
        <v>4441.89</v>
      </c>
      <c r="R3812" s="27" t="s">
        <v>130</v>
      </c>
      <c r="S3812" s="27" t="s">
        <v>197</v>
      </c>
      <c r="T3812" s="27" t="n">
        <v>3</v>
      </c>
      <c r="U3812" s="27" t="n">
        <f aca="false">YEAR(E3812)</f>
        <v>2024</v>
      </c>
      <c r="V3812" s="27" t="str">
        <f aca="false">TEXT(E3812,"MMM-YYYY")</f>
        <v>Dec-2024</v>
      </c>
      <c r="W3812" s="27" t="n">
        <f aca="false">MONTH(E3812)</f>
        <v>12</v>
      </c>
      <c r="X3812" s="27" t="str">
        <f aca="false">TEXT(WEEKDAY(E3812,2),"0")&amp;" - "&amp;TEXT(E3812,"dddd")</f>
        <v>6 - Saturday</v>
      </c>
      <c r="Y3812" s="27" t="str">
        <f aca="false">_xlfn.IFS(C3812&lt;18,"Child (0-17)",C3812&lt;40,"Young Adult (18-39)",C3812&lt;60,"Adult (40-59)",TRUE(),"Senior (60+)")</f>
        <v>Young Adult (18-39)</v>
      </c>
      <c r="Z3812" s="27" t="n">
        <f aca="false">ROUND(G3812-E3812,0)</f>
        <v>3</v>
      </c>
      <c r="AA3812" s="27" t="n">
        <f aca="false">L3812+M3812</f>
        <v>152</v>
      </c>
      <c r="AB3812" s="27" t="n">
        <f aca="false">IFERROR(ROUND(Q3812/AA3812,2),0)</f>
        <v>29.22</v>
      </c>
      <c r="AC3812" s="27" t="str">
        <f aca="false">IF(AND(K3812="Critical",N3812="No"),"URGENT - No Bed","Normal")</f>
        <v>Normal</v>
      </c>
      <c r="AD3812" s="33" t="n">
        <f aca="false">INDEX(Lookup_Tables!$B$3:$B$12,MATCH(H3812,Lookup_Tables!$A$3:$A$12,0))</f>
        <v>3100000</v>
      </c>
      <c r="AE3812" s="27" t="str">
        <f aca="false">INDEX(Lookup_Tables!$C$3:$C$12,MATCH(H3812,Lookup_Tables!$A$3:$A$12,0))</f>
        <v>Dr. Kavita Rao</v>
      </c>
      <c r="AF3812" s="27" t="str">
        <f aca="false">IFERROR(INDEX(Lookup_Tables!$F$16:$F$45,MATCH(I3812,Lookup_Tables!$E$16:$E$45,0)),"N/A")</f>
        <v>EMP224</v>
      </c>
      <c r="AG3812" s="27" t="n">
        <f aca="false">_xlfn.IFS(R3812="Recovered",4,R3812="Referred",3,R3812="Admitted",2,R3812="Deceased",1,TRUE(),0)</f>
        <v>4</v>
      </c>
      <c r="AH3812" s="27" t="str">
        <f aca="false">IF(T3812&gt;=4,"Satisfied",IF(T3812&gt;=3,"Neutral","Needs Improvement"))</f>
        <v>Neutral</v>
      </c>
    </row>
    <row r="3813" customFormat="false" ht="15" hidden="false" customHeight="false" outlineLevel="0" collapsed="false">
      <c r="A3813" s="30" t="s">
        <v>6127</v>
      </c>
      <c r="B3813" s="30" t="s">
        <v>6128</v>
      </c>
      <c r="C3813" s="30" t="n">
        <v>25</v>
      </c>
      <c r="D3813" s="30" t="s">
        <v>181</v>
      </c>
      <c r="E3813" s="31" t="n">
        <v>45537</v>
      </c>
      <c r="F3813" s="30" t="s">
        <v>2406</v>
      </c>
      <c r="G3813" s="31" t="n">
        <v>45550</v>
      </c>
      <c r="H3813" s="30" t="s">
        <v>146</v>
      </c>
      <c r="I3813" s="30" t="s">
        <v>147</v>
      </c>
      <c r="J3813" s="30" t="s">
        <v>244</v>
      </c>
      <c r="K3813" s="30" t="s">
        <v>202</v>
      </c>
      <c r="L3813" s="30" t="n">
        <v>15</v>
      </c>
      <c r="M3813" s="30" t="n">
        <v>158</v>
      </c>
      <c r="N3813" s="30" t="s">
        <v>186</v>
      </c>
      <c r="O3813" s="30" t="s">
        <v>128</v>
      </c>
      <c r="P3813" s="30" t="s">
        <v>187</v>
      </c>
      <c r="Q3813" s="32" t="n">
        <v>17256.65</v>
      </c>
      <c r="R3813" s="30" t="s">
        <v>130</v>
      </c>
      <c r="S3813" s="30" t="s">
        <v>131</v>
      </c>
      <c r="T3813" s="30" t="n">
        <v>3</v>
      </c>
      <c r="U3813" s="30" t="n">
        <f aca="false">YEAR(E3813)</f>
        <v>2024</v>
      </c>
      <c r="V3813" s="30" t="str">
        <f aca="false">TEXT(E3813,"MMM-YYYY")</f>
        <v>Sep-2024</v>
      </c>
      <c r="W3813" s="30" t="n">
        <f aca="false">MONTH(E3813)</f>
        <v>9</v>
      </c>
      <c r="X3813" s="30" t="str">
        <f aca="false">TEXT(WEEKDAY(E3813,2),"0")&amp;" - "&amp;TEXT(E3813,"dddd")</f>
        <v>1 - Monday</v>
      </c>
      <c r="Y3813" s="30" t="str">
        <f aca="false">_xlfn.IFS(C3813&lt;18,"Child (0-17)",C3813&lt;40,"Young Adult (18-39)",C3813&lt;60,"Adult (40-59)",TRUE(),"Senior (60+)")</f>
        <v>Young Adult (18-39)</v>
      </c>
      <c r="Z3813" s="30" t="n">
        <f aca="false">ROUND(G3813-E3813,0)</f>
        <v>13</v>
      </c>
      <c r="AA3813" s="30" t="n">
        <f aca="false">L3813+M3813</f>
        <v>173</v>
      </c>
      <c r="AB3813" s="30" t="n">
        <f aca="false">IFERROR(ROUND(Q3813/AA3813,2),0)</f>
        <v>99.75</v>
      </c>
      <c r="AC3813" s="30" t="str">
        <f aca="false">IF(AND(K3813="Critical",N3813="No"),"URGENT - No Bed","Normal")</f>
        <v>Normal</v>
      </c>
      <c r="AD3813" s="34" t="n">
        <f aca="false">INDEX(Lookup_Tables!$B$3:$B$12,MATCH(H3813,Lookup_Tables!$A$3:$A$12,0))</f>
        <v>2700000</v>
      </c>
      <c r="AE3813" s="30" t="str">
        <f aca="false">INDEX(Lookup_Tables!$C$3:$C$12,MATCH(H3813,Lookup_Tables!$A$3:$A$12,0))</f>
        <v>Dr. Vikram Singh</v>
      </c>
      <c r="AF3813" s="30" t="str">
        <f aca="false">IFERROR(INDEX(Lookup_Tables!$F$16:$F$45,MATCH(I3813,Lookup_Tables!$E$16:$E$45,0)),"N/A")</f>
        <v>EMP229</v>
      </c>
      <c r="AG3813" s="30" t="n">
        <f aca="false">_xlfn.IFS(R3813="Recovered",4,R3813="Referred",3,R3813="Admitted",2,R3813="Deceased",1,TRUE(),0)</f>
        <v>4</v>
      </c>
      <c r="AH3813" s="30" t="str">
        <f aca="false">IF(T3813&gt;=4,"Satisfied",IF(T3813&gt;=3,"Neutral","Needs Improvement"))</f>
        <v>Neutral</v>
      </c>
    </row>
    <row r="3814" customFormat="false" ht="15" hidden="false" customHeight="false" outlineLevel="0" collapsed="false">
      <c r="A3814" s="27" t="s">
        <v>3431</v>
      </c>
      <c r="B3814" s="27" t="s">
        <v>3432</v>
      </c>
      <c r="C3814" s="27" t="n">
        <v>95</v>
      </c>
      <c r="D3814" s="27" t="s">
        <v>121</v>
      </c>
      <c r="E3814" s="28" t="n">
        <v>45422</v>
      </c>
      <c r="F3814" s="27" t="s">
        <v>1602</v>
      </c>
      <c r="G3814" s="28" t="n">
        <v>45422</v>
      </c>
      <c r="H3814" s="27" t="s">
        <v>135</v>
      </c>
      <c r="I3814" s="27" t="s">
        <v>251</v>
      </c>
      <c r="J3814" s="27" t="s">
        <v>201</v>
      </c>
      <c r="K3814" s="27" t="s">
        <v>138</v>
      </c>
      <c r="L3814" s="27" t="n">
        <v>57</v>
      </c>
      <c r="M3814" s="27" t="n">
        <v>45</v>
      </c>
      <c r="N3814" s="27" t="s">
        <v>127</v>
      </c>
      <c r="O3814" s="27" t="s">
        <v>171</v>
      </c>
      <c r="P3814" s="27" t="s">
        <v>140</v>
      </c>
      <c r="Q3814" s="29" t="n">
        <v>1313.14</v>
      </c>
      <c r="R3814" s="27" t="s">
        <v>130</v>
      </c>
      <c r="S3814" s="27" t="s">
        <v>164</v>
      </c>
      <c r="T3814" s="27" t="n">
        <v>5</v>
      </c>
      <c r="U3814" s="27" t="n">
        <f aca="false">YEAR(E3814)</f>
        <v>2024</v>
      </c>
      <c r="V3814" s="27" t="str">
        <f aca="false">TEXT(E3814,"MMM-YYYY")</f>
        <v>May-2024</v>
      </c>
      <c r="W3814" s="27" t="n">
        <f aca="false">MONTH(E3814)</f>
        <v>5</v>
      </c>
      <c r="X3814" s="27" t="str">
        <f aca="false">TEXT(WEEKDAY(E3814,2),"0")&amp;" - "&amp;TEXT(E3814,"dddd")</f>
        <v>5 - Friday</v>
      </c>
      <c r="Y3814" s="27" t="str">
        <f aca="false">_xlfn.IFS(C3814&lt;18,"Child (0-17)",C3814&lt;40,"Young Adult (18-39)",C3814&lt;60,"Adult (40-59)",TRUE(),"Senior (60+)")</f>
        <v>Senior (60+)</v>
      </c>
      <c r="Z3814" s="27" t="n">
        <f aca="false">ROUND(G3814-E3814,0)</f>
        <v>0</v>
      </c>
      <c r="AA3814" s="27" t="n">
        <f aca="false">L3814+M3814</f>
        <v>102</v>
      </c>
      <c r="AB3814" s="27" t="n">
        <f aca="false">IFERROR(ROUND(Q3814/AA3814,2),0)</f>
        <v>12.87</v>
      </c>
      <c r="AC3814" s="27" t="str">
        <f aca="false">IF(AND(K3814="Critical",N3814="No"),"URGENT - No Bed","Normal")</f>
        <v>Normal</v>
      </c>
      <c r="AD3814" s="33" t="n">
        <f aca="false">INDEX(Lookup_Tables!$B$3:$B$12,MATCH(H3814,Lookup_Tables!$A$3:$A$12,0))</f>
        <v>4600000</v>
      </c>
      <c r="AE3814" s="27" t="str">
        <f aca="false">INDEX(Lookup_Tables!$C$3:$C$12,MATCH(H3814,Lookup_Tables!$A$3:$A$12,0))</f>
        <v>Dr. Farhan Khan</v>
      </c>
      <c r="AF3814" s="27" t="str">
        <f aca="false">IFERROR(INDEX(Lookup_Tables!$F$16:$F$45,MATCH(I3814,Lookup_Tables!$E$16:$E$45,0)),"N/A")</f>
        <v>EMP207</v>
      </c>
      <c r="AG3814" s="27" t="n">
        <f aca="false">_xlfn.IFS(R3814="Recovered",4,R3814="Referred",3,R3814="Admitted",2,R3814="Deceased",1,TRUE(),0)</f>
        <v>4</v>
      </c>
      <c r="AH3814" s="27" t="str">
        <f aca="false">IF(T3814&gt;=4,"Satisfied",IF(T3814&gt;=3,"Neutral","Needs Improvement"))</f>
        <v>Satisfied</v>
      </c>
    </row>
    <row r="3815" customFormat="false" ht="15" hidden="false" customHeight="false" outlineLevel="0" collapsed="false">
      <c r="A3815" s="30" t="s">
        <v>1796</v>
      </c>
      <c r="B3815" s="30" t="s">
        <v>1797</v>
      </c>
      <c r="C3815" s="30" t="n">
        <v>64</v>
      </c>
      <c r="D3815" s="30" t="s">
        <v>121</v>
      </c>
      <c r="E3815" s="31" t="n">
        <v>45492</v>
      </c>
      <c r="F3815" s="30" t="s">
        <v>885</v>
      </c>
      <c r="G3815" s="31" t="n">
        <v>45494</v>
      </c>
      <c r="H3815" s="30" t="s">
        <v>161</v>
      </c>
      <c r="I3815" s="30" t="s">
        <v>538</v>
      </c>
      <c r="J3815" s="30" t="s">
        <v>258</v>
      </c>
      <c r="K3815" s="30" t="s">
        <v>156</v>
      </c>
      <c r="L3815" s="30" t="n">
        <v>69</v>
      </c>
      <c r="M3815" s="30" t="n">
        <v>36</v>
      </c>
      <c r="N3815" s="30" t="s">
        <v>186</v>
      </c>
      <c r="O3815" s="30" t="s">
        <v>171</v>
      </c>
      <c r="P3815" s="30" t="s">
        <v>140</v>
      </c>
      <c r="Q3815" s="32" t="n">
        <v>2561.58</v>
      </c>
      <c r="R3815" s="30" t="s">
        <v>130</v>
      </c>
      <c r="S3815" s="30" t="s">
        <v>178</v>
      </c>
      <c r="T3815" s="30" t="n">
        <v>4</v>
      </c>
      <c r="U3815" s="30" t="n">
        <f aca="false">YEAR(E3815)</f>
        <v>2024</v>
      </c>
      <c r="V3815" s="30" t="str">
        <f aca="false">TEXT(E3815,"MMM-YYYY")</f>
        <v>Jul-2024</v>
      </c>
      <c r="W3815" s="30" t="n">
        <f aca="false">MONTH(E3815)</f>
        <v>7</v>
      </c>
      <c r="X3815" s="30" t="str">
        <f aca="false">TEXT(WEEKDAY(E3815,2),"0")&amp;" - "&amp;TEXT(E3815,"dddd")</f>
        <v>5 - Friday</v>
      </c>
      <c r="Y3815" s="30" t="str">
        <f aca="false">_xlfn.IFS(C3815&lt;18,"Child (0-17)",C3815&lt;40,"Young Adult (18-39)",C3815&lt;60,"Adult (40-59)",TRUE(),"Senior (60+)")</f>
        <v>Senior (60+)</v>
      </c>
      <c r="Z3815" s="30" t="n">
        <f aca="false">ROUND(G3815-E3815,0)</f>
        <v>2</v>
      </c>
      <c r="AA3815" s="30" t="n">
        <f aca="false">L3815+M3815</f>
        <v>105</v>
      </c>
      <c r="AB3815" s="30" t="n">
        <f aca="false">IFERROR(ROUND(Q3815/AA3815,2),0)</f>
        <v>24.4</v>
      </c>
      <c r="AC3815" s="30" t="str">
        <f aca="false">IF(AND(K3815="Critical",N3815="No"),"URGENT - No Bed","Normal")</f>
        <v>Normal</v>
      </c>
      <c r="AD3815" s="34" t="n">
        <f aca="false">INDEX(Lookup_Tables!$B$3:$B$12,MATCH(H3815,Lookup_Tables!$A$3:$A$12,0))</f>
        <v>3600000</v>
      </c>
      <c r="AE3815" s="30" t="str">
        <f aca="false">INDEX(Lookup_Tables!$C$3:$C$12,MATCH(H3815,Lookup_Tables!$A$3:$A$12,0))</f>
        <v>Dr. Sameer Joshi</v>
      </c>
      <c r="AF3815" s="30" t="str">
        <f aca="false">IFERROR(INDEX(Lookup_Tables!$F$16:$F$45,MATCH(I3815,Lookup_Tables!$E$16:$E$45,0)),"N/A")</f>
        <v>EMP221</v>
      </c>
      <c r="AG3815" s="30" t="n">
        <f aca="false">_xlfn.IFS(R3815="Recovered",4,R3815="Referred",3,R3815="Admitted",2,R3815="Deceased",1,TRUE(),0)</f>
        <v>4</v>
      </c>
      <c r="AH3815" s="30" t="str">
        <f aca="false">IF(T3815&gt;=4,"Satisfied",IF(T3815&gt;=3,"Neutral","Needs Improvement"))</f>
        <v>Satisfied</v>
      </c>
    </row>
    <row r="3816" customFormat="false" ht="15" hidden="false" customHeight="false" outlineLevel="0" collapsed="false">
      <c r="A3816" s="27" t="s">
        <v>4776</v>
      </c>
      <c r="B3816" s="27" t="s">
        <v>610</v>
      </c>
      <c r="C3816" s="27" t="n">
        <v>9</v>
      </c>
      <c r="D3816" s="27" t="s">
        <v>181</v>
      </c>
      <c r="E3816" s="28" t="n">
        <v>45627</v>
      </c>
      <c r="F3816" s="27" t="s">
        <v>1120</v>
      </c>
      <c r="G3816" s="28" t="n">
        <v>45627</v>
      </c>
      <c r="H3816" s="27" t="s">
        <v>123</v>
      </c>
      <c r="I3816" s="27" t="s">
        <v>304</v>
      </c>
      <c r="J3816" s="27" t="s">
        <v>227</v>
      </c>
      <c r="K3816" s="27" t="s">
        <v>138</v>
      </c>
      <c r="L3816" s="27" t="n">
        <v>80</v>
      </c>
      <c r="M3816" s="27" t="n">
        <v>37</v>
      </c>
      <c r="N3816" s="27" t="s">
        <v>127</v>
      </c>
      <c r="O3816" s="27" t="s">
        <v>128</v>
      </c>
      <c r="P3816" s="27" t="s">
        <v>140</v>
      </c>
      <c r="Q3816" s="29" t="n">
        <v>2339.93</v>
      </c>
      <c r="R3816" s="27" t="s">
        <v>130</v>
      </c>
      <c r="S3816" s="27" t="s">
        <v>178</v>
      </c>
      <c r="T3816" s="27" t="n">
        <v>4</v>
      </c>
      <c r="U3816" s="27" t="n">
        <f aca="false">YEAR(E3816)</f>
        <v>2024</v>
      </c>
      <c r="V3816" s="27" t="str">
        <f aca="false">TEXT(E3816,"MMM-YYYY")</f>
        <v>Dec-2024</v>
      </c>
      <c r="W3816" s="27" t="n">
        <f aca="false">MONTH(E3816)</f>
        <v>12</v>
      </c>
      <c r="X3816" s="27" t="str">
        <f aca="false">TEXT(WEEKDAY(E3816,2),"0")&amp;" - "&amp;TEXT(E3816,"dddd")</f>
        <v>7 - Sunday</v>
      </c>
      <c r="Y3816" s="27" t="str">
        <f aca="false">_xlfn.IFS(C3816&lt;18,"Child (0-17)",C3816&lt;40,"Young Adult (18-39)",C3816&lt;60,"Adult (40-59)",TRUE(),"Senior (60+)")</f>
        <v>Child (0-17)</v>
      </c>
      <c r="Z3816" s="27" t="n">
        <f aca="false">ROUND(G3816-E3816,0)</f>
        <v>0</v>
      </c>
      <c r="AA3816" s="27" t="n">
        <f aca="false">L3816+M3816</f>
        <v>117</v>
      </c>
      <c r="AB3816" s="27" t="n">
        <f aca="false">IFERROR(ROUND(Q3816/AA3816,2),0)</f>
        <v>20</v>
      </c>
      <c r="AC3816" s="27" t="str">
        <f aca="false">IF(AND(K3816="Critical",N3816="No"),"URGENT - No Bed","Normal")</f>
        <v>Normal</v>
      </c>
      <c r="AD3816" s="33" t="n">
        <f aca="false">INDEX(Lookup_Tables!$B$3:$B$12,MATCH(H3816,Lookup_Tables!$A$3:$A$12,0))</f>
        <v>2200000</v>
      </c>
      <c r="AE3816" s="27" t="str">
        <f aca="false">INDEX(Lookup_Tables!$C$3:$C$12,MATCH(H3816,Lookup_Tables!$A$3:$A$12,0))</f>
        <v>Dr. Rohan Das</v>
      </c>
      <c r="AF3816" s="27" t="str">
        <f aca="false">IFERROR(INDEX(Lookup_Tables!$F$16:$F$45,MATCH(I3816,Lookup_Tables!$E$16:$E$45,0)),"N/A")</f>
        <v>EMP204</v>
      </c>
      <c r="AG3816" s="27" t="n">
        <f aca="false">_xlfn.IFS(R3816="Recovered",4,R3816="Referred",3,R3816="Admitted",2,R3816="Deceased",1,TRUE(),0)</f>
        <v>4</v>
      </c>
      <c r="AH3816" s="27" t="str">
        <f aca="false">IF(T3816&gt;=4,"Satisfied",IF(T3816&gt;=3,"Neutral","Needs Improvement"))</f>
        <v>Satisfied</v>
      </c>
    </row>
    <row r="3817" customFormat="false" ht="15" hidden="false" customHeight="false" outlineLevel="0" collapsed="false">
      <c r="A3817" s="30" t="s">
        <v>6040</v>
      </c>
      <c r="B3817" s="30" t="s">
        <v>1342</v>
      </c>
      <c r="C3817" s="30" t="n">
        <v>63</v>
      </c>
      <c r="D3817" s="30" t="s">
        <v>181</v>
      </c>
      <c r="E3817" s="31" t="n">
        <v>45615</v>
      </c>
      <c r="F3817" s="30" t="s">
        <v>848</v>
      </c>
      <c r="G3817" s="31" t="n">
        <v>45615</v>
      </c>
      <c r="H3817" s="30" t="s">
        <v>161</v>
      </c>
      <c r="I3817" s="30" t="s">
        <v>162</v>
      </c>
      <c r="J3817" s="30" t="s">
        <v>426</v>
      </c>
      <c r="K3817" s="30" t="s">
        <v>138</v>
      </c>
      <c r="L3817" s="30" t="n">
        <v>86</v>
      </c>
      <c r="M3817" s="30" t="n">
        <v>33</v>
      </c>
      <c r="N3817" s="30" t="s">
        <v>186</v>
      </c>
      <c r="O3817" s="30" t="s">
        <v>139</v>
      </c>
      <c r="P3817" s="30" t="s">
        <v>140</v>
      </c>
      <c r="Q3817" s="32" t="n">
        <v>2120.28</v>
      </c>
      <c r="R3817" s="30" t="s">
        <v>130</v>
      </c>
      <c r="S3817" s="30" t="s">
        <v>335</v>
      </c>
      <c r="T3817" s="30" t="n">
        <v>3</v>
      </c>
      <c r="U3817" s="30" t="n">
        <f aca="false">YEAR(E3817)</f>
        <v>2024</v>
      </c>
      <c r="V3817" s="30" t="str">
        <f aca="false">TEXT(E3817,"MMM-YYYY")</f>
        <v>Nov-2024</v>
      </c>
      <c r="W3817" s="30" t="n">
        <f aca="false">MONTH(E3817)</f>
        <v>11</v>
      </c>
      <c r="X3817" s="30" t="str">
        <f aca="false">TEXT(WEEKDAY(E3817,2),"0")&amp;" - "&amp;TEXT(E3817,"dddd")</f>
        <v>2 - Tuesday</v>
      </c>
      <c r="Y3817" s="30" t="str">
        <f aca="false">_xlfn.IFS(C3817&lt;18,"Child (0-17)",C3817&lt;40,"Young Adult (18-39)",C3817&lt;60,"Adult (40-59)",TRUE(),"Senior (60+)")</f>
        <v>Senior (60+)</v>
      </c>
      <c r="Z3817" s="30" t="n">
        <f aca="false">ROUND(G3817-E3817,0)</f>
        <v>0</v>
      </c>
      <c r="AA3817" s="30" t="n">
        <f aca="false">L3817+M3817</f>
        <v>119</v>
      </c>
      <c r="AB3817" s="30" t="n">
        <f aca="false">IFERROR(ROUND(Q3817/AA3817,2),0)</f>
        <v>17.82</v>
      </c>
      <c r="AC3817" s="30" t="str">
        <f aca="false">IF(AND(K3817="Critical",N3817="No"),"URGENT - No Bed","Normal")</f>
        <v>Normal</v>
      </c>
      <c r="AD3817" s="34" t="n">
        <f aca="false">INDEX(Lookup_Tables!$B$3:$B$12,MATCH(H3817,Lookup_Tables!$A$3:$A$12,0))</f>
        <v>3600000</v>
      </c>
      <c r="AE3817" s="30" t="str">
        <f aca="false">INDEX(Lookup_Tables!$C$3:$C$12,MATCH(H3817,Lookup_Tables!$A$3:$A$12,0))</f>
        <v>Dr. Sameer Joshi</v>
      </c>
      <c r="AF3817" s="30" t="str">
        <f aca="false">IFERROR(INDEX(Lookup_Tables!$F$16:$F$45,MATCH(I3817,Lookup_Tables!$E$16:$E$45,0)),"N/A")</f>
        <v>EMP222</v>
      </c>
      <c r="AG3817" s="30" t="n">
        <f aca="false">_xlfn.IFS(R3817="Recovered",4,R3817="Referred",3,R3817="Admitted",2,R3817="Deceased",1,TRUE(),0)</f>
        <v>4</v>
      </c>
      <c r="AH3817" s="30" t="str">
        <f aca="false">IF(T3817&gt;=4,"Satisfied",IF(T3817&gt;=3,"Neutral","Needs Improvement"))</f>
        <v>Neutral</v>
      </c>
    </row>
    <row r="3818" customFormat="false" ht="15" hidden="false" customHeight="false" outlineLevel="0" collapsed="false">
      <c r="A3818" s="27" t="s">
        <v>3371</v>
      </c>
      <c r="B3818" s="27" t="s">
        <v>2739</v>
      </c>
      <c r="C3818" s="27" t="n">
        <v>61</v>
      </c>
      <c r="D3818" s="27" t="s">
        <v>181</v>
      </c>
      <c r="E3818" s="28" t="n">
        <v>45404</v>
      </c>
      <c r="F3818" s="27" t="s">
        <v>271</v>
      </c>
      <c r="G3818" s="28" t="n">
        <v>45404</v>
      </c>
      <c r="H3818" s="27" t="s">
        <v>146</v>
      </c>
      <c r="I3818" s="27" t="s">
        <v>147</v>
      </c>
      <c r="J3818" s="27" t="s">
        <v>222</v>
      </c>
      <c r="K3818" s="27" t="s">
        <v>156</v>
      </c>
      <c r="L3818" s="27" t="n">
        <v>66</v>
      </c>
      <c r="M3818" s="27" t="n">
        <v>71</v>
      </c>
      <c r="N3818" s="27" t="s">
        <v>127</v>
      </c>
      <c r="O3818" s="27" t="s">
        <v>139</v>
      </c>
      <c r="P3818" s="27" t="s">
        <v>129</v>
      </c>
      <c r="Q3818" s="29" t="n">
        <v>4708.87</v>
      </c>
      <c r="R3818" s="27" t="s">
        <v>130</v>
      </c>
      <c r="S3818" s="27" t="s">
        <v>131</v>
      </c>
      <c r="T3818" s="27" t="n">
        <v>5</v>
      </c>
      <c r="U3818" s="27" t="n">
        <f aca="false">YEAR(E3818)</f>
        <v>2024</v>
      </c>
      <c r="V3818" s="27" t="str">
        <f aca="false">TEXT(E3818,"MMM-YYYY")</f>
        <v>Apr-2024</v>
      </c>
      <c r="W3818" s="27" t="n">
        <f aca="false">MONTH(E3818)</f>
        <v>4</v>
      </c>
      <c r="X3818" s="27" t="str">
        <f aca="false">TEXT(WEEKDAY(E3818,2),"0")&amp;" - "&amp;TEXT(E3818,"dddd")</f>
        <v>1 - Monday</v>
      </c>
      <c r="Y3818" s="27" t="str">
        <f aca="false">_xlfn.IFS(C3818&lt;18,"Child (0-17)",C3818&lt;40,"Young Adult (18-39)",C3818&lt;60,"Adult (40-59)",TRUE(),"Senior (60+)")</f>
        <v>Senior (60+)</v>
      </c>
      <c r="Z3818" s="27" t="n">
        <f aca="false">ROUND(G3818-E3818,0)</f>
        <v>0</v>
      </c>
      <c r="AA3818" s="27" t="n">
        <f aca="false">L3818+M3818</f>
        <v>137</v>
      </c>
      <c r="AB3818" s="27" t="n">
        <f aca="false">IFERROR(ROUND(Q3818/AA3818,2),0)</f>
        <v>34.37</v>
      </c>
      <c r="AC3818" s="27" t="str">
        <f aca="false">IF(AND(K3818="Critical",N3818="No"),"URGENT - No Bed","Normal")</f>
        <v>Normal</v>
      </c>
      <c r="AD3818" s="33" t="n">
        <f aca="false">INDEX(Lookup_Tables!$B$3:$B$12,MATCH(H3818,Lookup_Tables!$A$3:$A$12,0))</f>
        <v>2700000</v>
      </c>
      <c r="AE3818" s="27" t="str">
        <f aca="false">INDEX(Lookup_Tables!$C$3:$C$12,MATCH(H3818,Lookup_Tables!$A$3:$A$12,0))</f>
        <v>Dr. Vikram Singh</v>
      </c>
      <c r="AF3818" s="27" t="str">
        <f aca="false">IFERROR(INDEX(Lookup_Tables!$F$16:$F$45,MATCH(I3818,Lookup_Tables!$E$16:$E$45,0)),"N/A")</f>
        <v>EMP229</v>
      </c>
      <c r="AG3818" s="27" t="n">
        <f aca="false">_xlfn.IFS(R3818="Recovered",4,R3818="Referred",3,R3818="Admitted",2,R3818="Deceased",1,TRUE(),0)</f>
        <v>4</v>
      </c>
      <c r="AH3818" s="27" t="str">
        <f aca="false">IF(T3818&gt;=4,"Satisfied",IF(T3818&gt;=3,"Neutral","Needs Improvement"))</f>
        <v>Satisfied</v>
      </c>
    </row>
    <row r="3819" customFormat="false" ht="15" hidden="false" customHeight="false" outlineLevel="0" collapsed="false">
      <c r="A3819" s="30" t="s">
        <v>6980</v>
      </c>
      <c r="B3819" s="30" t="s">
        <v>1642</v>
      </c>
      <c r="C3819" s="30" t="n">
        <v>79</v>
      </c>
      <c r="D3819" s="30" t="s">
        <v>121</v>
      </c>
      <c r="E3819" s="31" t="n">
        <v>45370</v>
      </c>
      <c r="F3819" s="30" t="s">
        <v>640</v>
      </c>
      <c r="G3819" s="31" t="n">
        <v>45370</v>
      </c>
      <c r="H3819" s="30" t="s">
        <v>242</v>
      </c>
      <c r="I3819" s="30" t="s">
        <v>243</v>
      </c>
      <c r="J3819" s="30" t="s">
        <v>316</v>
      </c>
      <c r="K3819" s="30" t="s">
        <v>156</v>
      </c>
      <c r="L3819" s="30" t="n">
        <v>32</v>
      </c>
      <c r="M3819" s="30" t="n">
        <v>45</v>
      </c>
      <c r="N3819" s="30" t="s">
        <v>186</v>
      </c>
      <c r="O3819" s="30" t="s">
        <v>139</v>
      </c>
      <c r="P3819" s="30" t="s">
        <v>129</v>
      </c>
      <c r="Q3819" s="32" t="n">
        <v>3033.47</v>
      </c>
      <c r="R3819" s="30" t="s">
        <v>130</v>
      </c>
      <c r="S3819" s="30" t="s">
        <v>151</v>
      </c>
      <c r="T3819" s="30" t="n">
        <v>4</v>
      </c>
      <c r="U3819" s="30" t="n">
        <f aca="false">YEAR(E3819)</f>
        <v>2024</v>
      </c>
      <c r="V3819" s="30" t="str">
        <f aca="false">TEXT(E3819,"MMM-YYYY")</f>
        <v>Mar-2024</v>
      </c>
      <c r="W3819" s="30" t="n">
        <f aca="false">MONTH(E3819)</f>
        <v>3</v>
      </c>
      <c r="X3819" s="30" t="str">
        <f aca="false">TEXT(WEEKDAY(E3819,2),"0")&amp;" - "&amp;TEXT(E3819,"dddd")</f>
        <v>2 - Tuesday</v>
      </c>
      <c r="Y3819" s="30" t="str">
        <f aca="false">_xlfn.IFS(C3819&lt;18,"Child (0-17)",C3819&lt;40,"Young Adult (18-39)",C3819&lt;60,"Adult (40-59)",TRUE(),"Senior (60+)")</f>
        <v>Senior (60+)</v>
      </c>
      <c r="Z3819" s="30" t="n">
        <f aca="false">ROUND(G3819-E3819,0)</f>
        <v>0</v>
      </c>
      <c r="AA3819" s="30" t="n">
        <f aca="false">L3819+M3819</f>
        <v>77</v>
      </c>
      <c r="AB3819" s="30" t="n">
        <f aca="false">IFERROR(ROUND(Q3819/AA3819,2),0)</f>
        <v>39.4</v>
      </c>
      <c r="AC3819" s="30" t="str">
        <f aca="false">IF(AND(K3819="Critical",N3819="No"),"URGENT - No Bed","Normal")</f>
        <v>Normal</v>
      </c>
      <c r="AD3819" s="34" t="n">
        <f aca="false">INDEX(Lookup_Tables!$B$3:$B$12,MATCH(H3819,Lookup_Tables!$A$3:$A$12,0))</f>
        <v>3000000</v>
      </c>
      <c r="AE3819" s="30" t="str">
        <f aca="false">INDEX(Lookup_Tables!$C$3:$C$12,MATCH(H3819,Lookup_Tables!$A$3:$A$12,0))</f>
        <v>Dr. Pooja Iyer</v>
      </c>
      <c r="AF3819" s="30" t="str">
        <f aca="false">IFERROR(INDEX(Lookup_Tables!$F$16:$F$45,MATCH(I3819,Lookup_Tables!$E$16:$E$45,0)),"N/A")</f>
        <v>EMP214</v>
      </c>
      <c r="AG3819" s="30" t="n">
        <f aca="false">_xlfn.IFS(R3819="Recovered",4,R3819="Referred",3,R3819="Admitted",2,R3819="Deceased",1,TRUE(),0)</f>
        <v>4</v>
      </c>
      <c r="AH3819" s="30" t="str">
        <f aca="false">IF(T3819&gt;=4,"Satisfied",IF(T3819&gt;=3,"Neutral","Needs Improvement"))</f>
        <v>Satisfied</v>
      </c>
    </row>
    <row r="3820" customFormat="false" ht="15" hidden="false" customHeight="false" outlineLevel="0" collapsed="false">
      <c r="A3820" s="27" t="s">
        <v>6605</v>
      </c>
      <c r="B3820" s="27" t="s">
        <v>6557</v>
      </c>
      <c r="C3820" s="27" t="n">
        <v>20</v>
      </c>
      <c r="D3820" s="27" t="s">
        <v>121</v>
      </c>
      <c r="E3820" s="28" t="n">
        <v>45477</v>
      </c>
      <c r="F3820" s="27" t="s">
        <v>145</v>
      </c>
      <c r="G3820" s="28" t="n">
        <v>45480</v>
      </c>
      <c r="H3820" s="27" t="s">
        <v>123</v>
      </c>
      <c r="I3820" s="27" t="s">
        <v>304</v>
      </c>
      <c r="J3820" s="27" t="s">
        <v>418</v>
      </c>
      <c r="K3820" s="27" t="s">
        <v>156</v>
      </c>
      <c r="L3820" s="27" t="n">
        <v>44</v>
      </c>
      <c r="M3820" s="27" t="n">
        <v>56</v>
      </c>
      <c r="N3820" s="27" t="s">
        <v>127</v>
      </c>
      <c r="O3820" s="27" t="s">
        <v>139</v>
      </c>
      <c r="P3820" s="27" t="s">
        <v>140</v>
      </c>
      <c r="Q3820" s="29" t="n">
        <v>3398.95</v>
      </c>
      <c r="R3820" s="27" t="s">
        <v>130</v>
      </c>
      <c r="S3820" s="27" t="s">
        <v>223</v>
      </c>
      <c r="T3820" s="27" t="n">
        <v>4</v>
      </c>
      <c r="U3820" s="27" t="n">
        <f aca="false">YEAR(E3820)</f>
        <v>2024</v>
      </c>
      <c r="V3820" s="27" t="str">
        <f aca="false">TEXT(E3820,"MMM-YYYY")</f>
        <v>Jul-2024</v>
      </c>
      <c r="W3820" s="27" t="n">
        <f aca="false">MONTH(E3820)</f>
        <v>7</v>
      </c>
      <c r="X3820" s="27" t="str">
        <f aca="false">TEXT(WEEKDAY(E3820,2),"0")&amp;" - "&amp;TEXT(E3820,"dddd")</f>
        <v>4 - Thursday</v>
      </c>
      <c r="Y3820" s="27" t="str">
        <f aca="false">_xlfn.IFS(C3820&lt;18,"Child (0-17)",C3820&lt;40,"Young Adult (18-39)",C3820&lt;60,"Adult (40-59)",TRUE(),"Senior (60+)")</f>
        <v>Young Adult (18-39)</v>
      </c>
      <c r="Z3820" s="27" t="n">
        <f aca="false">ROUND(G3820-E3820,0)</f>
        <v>3</v>
      </c>
      <c r="AA3820" s="27" t="n">
        <f aca="false">L3820+M3820</f>
        <v>100</v>
      </c>
      <c r="AB3820" s="27" t="n">
        <f aca="false">IFERROR(ROUND(Q3820/AA3820,2),0)</f>
        <v>33.99</v>
      </c>
      <c r="AC3820" s="27" t="str">
        <f aca="false">IF(AND(K3820="Critical",N3820="No"),"URGENT - No Bed","Normal")</f>
        <v>Normal</v>
      </c>
      <c r="AD3820" s="33" t="n">
        <f aca="false">INDEX(Lookup_Tables!$B$3:$B$12,MATCH(H3820,Lookup_Tables!$A$3:$A$12,0))</f>
        <v>2200000</v>
      </c>
      <c r="AE3820" s="27" t="str">
        <f aca="false">INDEX(Lookup_Tables!$C$3:$C$12,MATCH(H3820,Lookup_Tables!$A$3:$A$12,0))</f>
        <v>Dr. Rohan Das</v>
      </c>
      <c r="AF3820" s="27" t="str">
        <f aca="false">IFERROR(INDEX(Lookup_Tables!$F$16:$F$45,MATCH(I3820,Lookup_Tables!$E$16:$E$45,0)),"N/A")</f>
        <v>EMP204</v>
      </c>
      <c r="AG3820" s="27" t="n">
        <f aca="false">_xlfn.IFS(R3820="Recovered",4,R3820="Referred",3,R3820="Admitted",2,R3820="Deceased",1,TRUE(),0)</f>
        <v>4</v>
      </c>
      <c r="AH3820" s="27" t="str">
        <f aca="false">IF(T3820&gt;=4,"Satisfied",IF(T3820&gt;=3,"Neutral","Needs Improvement"))</f>
        <v>Satisfied</v>
      </c>
    </row>
    <row r="3821" customFormat="false" ht="15" hidden="false" customHeight="false" outlineLevel="0" collapsed="false">
      <c r="A3821" s="30" t="s">
        <v>4774</v>
      </c>
      <c r="B3821" s="30" t="s">
        <v>3072</v>
      </c>
      <c r="C3821" s="30" t="n">
        <v>70</v>
      </c>
      <c r="D3821" s="30" t="s">
        <v>181</v>
      </c>
      <c r="E3821" s="31" t="n">
        <v>45468</v>
      </c>
      <c r="F3821" s="30" t="s">
        <v>487</v>
      </c>
      <c r="G3821" s="31" t="n">
        <v>45469</v>
      </c>
      <c r="H3821" s="30" t="s">
        <v>242</v>
      </c>
      <c r="I3821" s="30" t="s">
        <v>466</v>
      </c>
      <c r="J3821" s="30" t="s">
        <v>422</v>
      </c>
      <c r="K3821" s="30" t="s">
        <v>138</v>
      </c>
      <c r="L3821" s="30" t="n">
        <v>43</v>
      </c>
      <c r="M3821" s="30" t="n">
        <v>36</v>
      </c>
      <c r="N3821" s="30" t="s">
        <v>127</v>
      </c>
      <c r="O3821" s="30" t="s">
        <v>128</v>
      </c>
      <c r="P3821" s="30" t="s">
        <v>140</v>
      </c>
      <c r="Q3821" s="32" t="n">
        <v>1993.63</v>
      </c>
      <c r="R3821" s="30" t="s">
        <v>130</v>
      </c>
      <c r="S3821" s="30" t="s">
        <v>151</v>
      </c>
      <c r="T3821" s="30" t="n">
        <v>2</v>
      </c>
      <c r="U3821" s="30" t="n">
        <f aca="false">YEAR(E3821)</f>
        <v>2024</v>
      </c>
      <c r="V3821" s="30" t="str">
        <f aca="false">TEXT(E3821,"MMM-YYYY")</f>
        <v>Jun-2024</v>
      </c>
      <c r="W3821" s="30" t="n">
        <f aca="false">MONTH(E3821)</f>
        <v>6</v>
      </c>
      <c r="X3821" s="30" t="str">
        <f aca="false">TEXT(WEEKDAY(E3821,2),"0")&amp;" - "&amp;TEXT(E3821,"dddd")</f>
        <v>2 - Tuesday</v>
      </c>
      <c r="Y3821" s="30" t="str">
        <f aca="false">_xlfn.IFS(C3821&lt;18,"Child (0-17)",C3821&lt;40,"Young Adult (18-39)",C3821&lt;60,"Adult (40-59)",TRUE(),"Senior (60+)")</f>
        <v>Senior (60+)</v>
      </c>
      <c r="Z3821" s="30" t="n">
        <f aca="false">ROUND(G3821-E3821,0)</f>
        <v>1</v>
      </c>
      <c r="AA3821" s="30" t="n">
        <f aca="false">L3821+M3821</f>
        <v>79</v>
      </c>
      <c r="AB3821" s="30" t="n">
        <f aca="false">IFERROR(ROUND(Q3821/AA3821,2),0)</f>
        <v>25.24</v>
      </c>
      <c r="AC3821" s="30" t="str">
        <f aca="false">IF(AND(K3821="Critical",N3821="No"),"URGENT - No Bed","Normal")</f>
        <v>Normal</v>
      </c>
      <c r="AD3821" s="34" t="n">
        <f aca="false">INDEX(Lookup_Tables!$B$3:$B$12,MATCH(H3821,Lookup_Tables!$A$3:$A$12,0))</f>
        <v>3000000</v>
      </c>
      <c r="AE3821" s="30" t="str">
        <f aca="false">INDEX(Lookup_Tables!$C$3:$C$12,MATCH(H3821,Lookup_Tables!$A$3:$A$12,0))</f>
        <v>Dr. Pooja Iyer</v>
      </c>
      <c r="AF3821" s="30" t="str">
        <f aca="false">IFERROR(INDEX(Lookup_Tables!$F$16:$F$45,MATCH(I3821,Lookup_Tables!$E$16:$E$45,0)),"N/A")</f>
        <v>EMP212</v>
      </c>
      <c r="AG3821" s="30" t="n">
        <f aca="false">_xlfn.IFS(R3821="Recovered",4,R3821="Referred",3,R3821="Admitted",2,R3821="Deceased",1,TRUE(),0)</f>
        <v>4</v>
      </c>
      <c r="AH3821" s="30" t="str">
        <f aca="false">IF(T3821&gt;=4,"Satisfied",IF(T3821&gt;=3,"Neutral","Needs Improvement"))</f>
        <v>Needs Improvement</v>
      </c>
    </row>
    <row r="3822" customFormat="false" ht="15" hidden="false" customHeight="false" outlineLevel="0" collapsed="false">
      <c r="A3822" s="27" t="s">
        <v>5102</v>
      </c>
      <c r="B3822" s="27" t="s">
        <v>745</v>
      </c>
      <c r="C3822" s="27" t="n">
        <v>0</v>
      </c>
      <c r="D3822" s="27" t="s">
        <v>121</v>
      </c>
      <c r="E3822" s="28" t="n">
        <v>45370</v>
      </c>
      <c r="F3822" s="27" t="s">
        <v>334</v>
      </c>
      <c r="G3822" s="28" t="n">
        <v>45370</v>
      </c>
      <c r="H3822" s="27" t="s">
        <v>168</v>
      </c>
      <c r="I3822" s="27" t="s">
        <v>196</v>
      </c>
      <c r="J3822" s="27" t="s">
        <v>371</v>
      </c>
      <c r="K3822" s="27" t="s">
        <v>156</v>
      </c>
      <c r="L3822" s="27" t="n">
        <v>44</v>
      </c>
      <c r="M3822" s="27" t="n">
        <v>54</v>
      </c>
      <c r="N3822" s="27" t="s">
        <v>127</v>
      </c>
      <c r="O3822" s="27" t="s">
        <v>139</v>
      </c>
      <c r="P3822" s="27" t="s">
        <v>140</v>
      </c>
      <c r="Q3822" s="29" t="n">
        <v>4459.68</v>
      </c>
      <c r="R3822" s="27" t="s">
        <v>130</v>
      </c>
      <c r="S3822" s="27" t="s">
        <v>197</v>
      </c>
      <c r="T3822" s="27" t="n">
        <v>4</v>
      </c>
      <c r="U3822" s="27" t="n">
        <f aca="false">YEAR(E3822)</f>
        <v>2024</v>
      </c>
      <c r="V3822" s="27" t="str">
        <f aca="false">TEXT(E3822,"MMM-YYYY")</f>
        <v>Mar-2024</v>
      </c>
      <c r="W3822" s="27" t="n">
        <f aca="false">MONTH(E3822)</f>
        <v>3</v>
      </c>
      <c r="X3822" s="27" t="str">
        <f aca="false">TEXT(WEEKDAY(E3822,2),"0")&amp;" - "&amp;TEXT(E3822,"dddd")</f>
        <v>2 - Tuesday</v>
      </c>
      <c r="Y3822" s="27" t="str">
        <f aca="false">_xlfn.IFS(C3822&lt;18,"Child (0-17)",C3822&lt;40,"Young Adult (18-39)",C3822&lt;60,"Adult (40-59)",TRUE(),"Senior (60+)")</f>
        <v>Child (0-17)</v>
      </c>
      <c r="Z3822" s="27" t="n">
        <f aca="false">ROUND(G3822-E3822,0)</f>
        <v>0</v>
      </c>
      <c r="AA3822" s="27" t="n">
        <f aca="false">L3822+M3822</f>
        <v>98</v>
      </c>
      <c r="AB3822" s="27" t="n">
        <f aca="false">IFERROR(ROUND(Q3822/AA3822,2),0)</f>
        <v>45.51</v>
      </c>
      <c r="AC3822" s="27" t="str">
        <f aca="false">IF(AND(K3822="Critical",N3822="No"),"URGENT - No Bed","Normal")</f>
        <v>Normal</v>
      </c>
      <c r="AD3822" s="33" t="n">
        <f aca="false">INDEX(Lookup_Tables!$B$3:$B$12,MATCH(H3822,Lookup_Tables!$A$3:$A$12,0))</f>
        <v>4400000</v>
      </c>
      <c r="AE3822" s="27" t="str">
        <f aca="false">INDEX(Lookup_Tables!$C$3:$C$12,MATCH(H3822,Lookup_Tables!$A$3:$A$12,0))</f>
        <v>Dr. Neha Chopra</v>
      </c>
      <c r="AF3822" s="27" t="str">
        <f aca="false">IFERROR(INDEX(Lookup_Tables!$F$16:$F$45,MATCH(I3822,Lookup_Tables!$E$16:$E$45,0)),"N/A")</f>
        <v>EMP219</v>
      </c>
      <c r="AG3822" s="27" t="n">
        <f aca="false">_xlfn.IFS(R3822="Recovered",4,R3822="Referred",3,R3822="Admitted",2,R3822="Deceased",1,TRUE(),0)</f>
        <v>4</v>
      </c>
      <c r="AH3822" s="27" t="str">
        <f aca="false">IF(T3822&gt;=4,"Satisfied",IF(T3822&gt;=3,"Neutral","Needs Improvement"))</f>
        <v>Satisfied</v>
      </c>
    </row>
    <row r="3823" customFormat="false" ht="15" hidden="false" customHeight="false" outlineLevel="0" collapsed="false">
      <c r="A3823" s="30" t="s">
        <v>1922</v>
      </c>
      <c r="B3823" s="30" t="s">
        <v>1923</v>
      </c>
      <c r="C3823" s="30" t="n">
        <v>33</v>
      </c>
      <c r="D3823" s="30" t="s">
        <v>181</v>
      </c>
      <c r="E3823" s="31" t="n">
        <v>45610</v>
      </c>
      <c r="F3823" s="30" t="s">
        <v>497</v>
      </c>
      <c r="G3823" s="31" t="n">
        <v>45610</v>
      </c>
      <c r="H3823" s="30" t="s">
        <v>168</v>
      </c>
      <c r="I3823" s="30" t="s">
        <v>366</v>
      </c>
      <c r="J3823" s="30" t="s">
        <v>191</v>
      </c>
      <c r="K3823" s="30" t="s">
        <v>156</v>
      </c>
      <c r="L3823" s="30" t="n">
        <v>64</v>
      </c>
      <c r="M3823" s="30" t="n">
        <v>45</v>
      </c>
      <c r="N3823" s="30" t="s">
        <v>127</v>
      </c>
      <c r="O3823" s="30" t="s">
        <v>139</v>
      </c>
      <c r="P3823" s="30" t="s">
        <v>150</v>
      </c>
      <c r="Q3823" s="32" t="n">
        <v>4450.09</v>
      </c>
      <c r="R3823" s="30" t="s">
        <v>268</v>
      </c>
      <c r="S3823" s="30" t="s">
        <v>151</v>
      </c>
      <c r="T3823" s="30" t="n">
        <v>3</v>
      </c>
      <c r="U3823" s="30" t="n">
        <f aca="false">YEAR(E3823)</f>
        <v>2024</v>
      </c>
      <c r="V3823" s="30" t="str">
        <f aca="false">TEXT(E3823,"MMM-YYYY")</f>
        <v>Nov-2024</v>
      </c>
      <c r="W3823" s="30" t="n">
        <f aca="false">MONTH(E3823)</f>
        <v>11</v>
      </c>
      <c r="X3823" s="30" t="str">
        <f aca="false">TEXT(WEEKDAY(E3823,2),"0")&amp;" - "&amp;TEXT(E3823,"dddd")</f>
        <v>4 - Thursday</v>
      </c>
      <c r="Y3823" s="30" t="str">
        <f aca="false">_xlfn.IFS(C3823&lt;18,"Child (0-17)",C3823&lt;40,"Young Adult (18-39)",C3823&lt;60,"Adult (40-59)",TRUE(),"Senior (60+)")</f>
        <v>Young Adult (18-39)</v>
      </c>
      <c r="Z3823" s="30" t="n">
        <f aca="false">ROUND(G3823-E3823,0)</f>
        <v>0</v>
      </c>
      <c r="AA3823" s="30" t="n">
        <f aca="false">L3823+M3823</f>
        <v>109</v>
      </c>
      <c r="AB3823" s="30" t="n">
        <f aca="false">IFERROR(ROUND(Q3823/AA3823,2),0)</f>
        <v>40.83</v>
      </c>
      <c r="AC3823" s="30" t="str">
        <f aca="false">IF(AND(K3823="Critical",N3823="No"),"URGENT - No Bed","Normal")</f>
        <v>Normal</v>
      </c>
      <c r="AD3823" s="34" t="n">
        <f aca="false">INDEX(Lookup_Tables!$B$3:$B$12,MATCH(H3823,Lookup_Tables!$A$3:$A$12,0))</f>
        <v>4400000</v>
      </c>
      <c r="AE3823" s="30" t="str">
        <f aca="false">INDEX(Lookup_Tables!$C$3:$C$12,MATCH(H3823,Lookup_Tables!$A$3:$A$12,0))</f>
        <v>Dr. Neha Chopra</v>
      </c>
      <c r="AF3823" s="30" t="str">
        <f aca="false">IFERROR(INDEX(Lookup_Tables!$F$16:$F$45,MATCH(I3823,Lookup_Tables!$E$16:$E$45,0)),"N/A")</f>
        <v>EMP218</v>
      </c>
      <c r="AG3823" s="30" t="n">
        <f aca="false">_xlfn.IFS(R3823="Recovered",4,R3823="Referred",3,R3823="Admitted",2,R3823="Deceased",1,TRUE(),0)</f>
        <v>3</v>
      </c>
      <c r="AH3823" s="30" t="str">
        <f aca="false">IF(T3823&gt;=4,"Satisfied",IF(T3823&gt;=3,"Neutral","Needs Improvement"))</f>
        <v>Neutral</v>
      </c>
    </row>
    <row r="3824" customFormat="false" ht="15" hidden="false" customHeight="false" outlineLevel="0" collapsed="false">
      <c r="A3824" s="27" t="s">
        <v>6088</v>
      </c>
      <c r="B3824" s="27" t="s">
        <v>749</v>
      </c>
      <c r="C3824" s="27" t="n">
        <v>60</v>
      </c>
      <c r="D3824" s="27" t="s">
        <v>181</v>
      </c>
      <c r="E3824" s="28" t="n">
        <v>45388</v>
      </c>
      <c r="F3824" s="27" t="s">
        <v>154</v>
      </c>
      <c r="G3824" s="28" t="n">
        <v>45389</v>
      </c>
      <c r="H3824" s="27" t="s">
        <v>242</v>
      </c>
      <c r="I3824" s="27" t="s">
        <v>315</v>
      </c>
      <c r="J3824" s="27" t="s">
        <v>244</v>
      </c>
      <c r="K3824" s="27" t="s">
        <v>138</v>
      </c>
      <c r="L3824" s="27" t="n">
        <v>27</v>
      </c>
      <c r="M3824" s="27" t="n">
        <v>31</v>
      </c>
      <c r="N3824" s="27" t="s">
        <v>127</v>
      </c>
      <c r="O3824" s="27" t="s">
        <v>128</v>
      </c>
      <c r="P3824" s="27" t="s">
        <v>129</v>
      </c>
      <c r="Q3824" s="29" t="n">
        <v>1483.73</v>
      </c>
      <c r="R3824" s="27" t="s">
        <v>130</v>
      </c>
      <c r="S3824" s="27" t="s">
        <v>197</v>
      </c>
      <c r="T3824" s="27" t="n">
        <v>3</v>
      </c>
      <c r="U3824" s="27" t="n">
        <f aca="false">YEAR(E3824)</f>
        <v>2024</v>
      </c>
      <c r="V3824" s="27" t="str">
        <f aca="false">TEXT(E3824,"MMM-YYYY")</f>
        <v>Apr-2024</v>
      </c>
      <c r="W3824" s="27" t="n">
        <f aca="false">MONTH(E3824)</f>
        <v>4</v>
      </c>
      <c r="X3824" s="27" t="str">
        <f aca="false">TEXT(WEEKDAY(E3824,2),"0")&amp;" - "&amp;TEXT(E3824,"dddd")</f>
        <v>6 - Saturday</v>
      </c>
      <c r="Y3824" s="27" t="str">
        <f aca="false">_xlfn.IFS(C3824&lt;18,"Child (0-17)",C3824&lt;40,"Young Adult (18-39)",C3824&lt;60,"Adult (40-59)",TRUE(),"Senior (60+)")</f>
        <v>Senior (60+)</v>
      </c>
      <c r="Z3824" s="27" t="n">
        <f aca="false">ROUND(G3824-E3824,0)</f>
        <v>1</v>
      </c>
      <c r="AA3824" s="27" t="n">
        <f aca="false">L3824+M3824</f>
        <v>58</v>
      </c>
      <c r="AB3824" s="27" t="n">
        <f aca="false">IFERROR(ROUND(Q3824/AA3824,2),0)</f>
        <v>25.58</v>
      </c>
      <c r="AC3824" s="27" t="str">
        <f aca="false">IF(AND(K3824="Critical",N3824="No"),"URGENT - No Bed","Normal")</f>
        <v>Normal</v>
      </c>
      <c r="AD3824" s="33" t="n">
        <f aca="false">INDEX(Lookup_Tables!$B$3:$B$12,MATCH(H3824,Lookup_Tables!$A$3:$A$12,0))</f>
        <v>3000000</v>
      </c>
      <c r="AE3824" s="27" t="str">
        <f aca="false">INDEX(Lookup_Tables!$C$3:$C$12,MATCH(H3824,Lookup_Tables!$A$3:$A$12,0))</f>
        <v>Dr. Pooja Iyer</v>
      </c>
      <c r="AF3824" s="27" t="str">
        <f aca="false">IFERROR(INDEX(Lookup_Tables!$F$16:$F$45,MATCH(I3824,Lookup_Tables!$E$16:$E$45,0)),"N/A")</f>
        <v>EMP213</v>
      </c>
      <c r="AG3824" s="27" t="n">
        <f aca="false">_xlfn.IFS(R3824="Recovered",4,R3824="Referred",3,R3824="Admitted",2,R3824="Deceased",1,TRUE(),0)</f>
        <v>4</v>
      </c>
      <c r="AH3824" s="27" t="str">
        <f aca="false">IF(T3824&gt;=4,"Satisfied",IF(T3824&gt;=3,"Neutral","Needs Improvement"))</f>
        <v>Neutral</v>
      </c>
    </row>
    <row r="3825" customFormat="false" ht="15" hidden="false" customHeight="false" outlineLevel="0" collapsed="false">
      <c r="A3825" s="30" t="s">
        <v>3939</v>
      </c>
      <c r="B3825" s="30" t="s">
        <v>3940</v>
      </c>
      <c r="C3825" s="30" t="n">
        <v>4</v>
      </c>
      <c r="D3825" s="30" t="s">
        <v>121</v>
      </c>
      <c r="E3825" s="31" t="n">
        <v>45652</v>
      </c>
      <c r="F3825" s="30" t="s">
        <v>695</v>
      </c>
      <c r="G3825" s="31" t="n">
        <v>45654</v>
      </c>
      <c r="H3825" s="30" t="s">
        <v>242</v>
      </c>
      <c r="I3825" s="30" t="s">
        <v>243</v>
      </c>
      <c r="J3825" s="30" t="s">
        <v>316</v>
      </c>
      <c r="K3825" s="30" t="s">
        <v>156</v>
      </c>
      <c r="L3825" s="30" t="n">
        <v>48</v>
      </c>
      <c r="M3825" s="30" t="n">
        <v>74</v>
      </c>
      <c r="N3825" s="30" t="s">
        <v>127</v>
      </c>
      <c r="O3825" s="30" t="s">
        <v>149</v>
      </c>
      <c r="P3825" s="30" t="s">
        <v>150</v>
      </c>
      <c r="Q3825" s="32" t="n">
        <v>4051.19</v>
      </c>
      <c r="R3825" s="30" t="s">
        <v>130</v>
      </c>
      <c r="S3825" s="30" t="s">
        <v>131</v>
      </c>
      <c r="T3825" s="30" t="n">
        <v>5</v>
      </c>
      <c r="U3825" s="30" t="n">
        <f aca="false">YEAR(E3825)</f>
        <v>2024</v>
      </c>
      <c r="V3825" s="30" t="str">
        <f aca="false">TEXT(E3825,"MMM-YYYY")</f>
        <v>Dec-2024</v>
      </c>
      <c r="W3825" s="30" t="n">
        <f aca="false">MONTH(E3825)</f>
        <v>12</v>
      </c>
      <c r="X3825" s="30" t="str">
        <f aca="false">TEXT(WEEKDAY(E3825,2),"0")&amp;" - "&amp;TEXT(E3825,"dddd")</f>
        <v>4 - Thursday</v>
      </c>
      <c r="Y3825" s="30" t="str">
        <f aca="false">_xlfn.IFS(C3825&lt;18,"Child (0-17)",C3825&lt;40,"Young Adult (18-39)",C3825&lt;60,"Adult (40-59)",TRUE(),"Senior (60+)")</f>
        <v>Child (0-17)</v>
      </c>
      <c r="Z3825" s="30" t="n">
        <f aca="false">ROUND(G3825-E3825,0)</f>
        <v>2</v>
      </c>
      <c r="AA3825" s="30" t="n">
        <f aca="false">L3825+M3825</f>
        <v>122</v>
      </c>
      <c r="AB3825" s="30" t="n">
        <f aca="false">IFERROR(ROUND(Q3825/AA3825,2),0)</f>
        <v>33.21</v>
      </c>
      <c r="AC3825" s="30" t="str">
        <f aca="false">IF(AND(K3825="Critical",N3825="No"),"URGENT - No Bed","Normal")</f>
        <v>Normal</v>
      </c>
      <c r="AD3825" s="34" t="n">
        <f aca="false">INDEX(Lookup_Tables!$B$3:$B$12,MATCH(H3825,Lookup_Tables!$A$3:$A$12,0))</f>
        <v>3000000</v>
      </c>
      <c r="AE3825" s="30" t="str">
        <f aca="false">INDEX(Lookup_Tables!$C$3:$C$12,MATCH(H3825,Lookup_Tables!$A$3:$A$12,0))</f>
        <v>Dr. Pooja Iyer</v>
      </c>
      <c r="AF3825" s="30" t="str">
        <f aca="false">IFERROR(INDEX(Lookup_Tables!$F$16:$F$45,MATCH(I3825,Lookup_Tables!$E$16:$E$45,0)),"N/A")</f>
        <v>EMP214</v>
      </c>
      <c r="AG3825" s="30" t="n">
        <f aca="false">_xlfn.IFS(R3825="Recovered",4,R3825="Referred",3,R3825="Admitted",2,R3825="Deceased",1,TRUE(),0)</f>
        <v>4</v>
      </c>
      <c r="AH3825" s="30" t="str">
        <f aca="false">IF(T3825&gt;=4,"Satisfied",IF(T3825&gt;=3,"Neutral","Needs Improvement"))</f>
        <v>Satisfied</v>
      </c>
    </row>
    <row r="3826" customFormat="false" ht="15" hidden="false" customHeight="false" outlineLevel="0" collapsed="false">
      <c r="A3826" s="27" t="s">
        <v>6635</v>
      </c>
      <c r="B3826" s="27" t="s">
        <v>437</v>
      </c>
      <c r="C3826" s="27" t="n">
        <v>22</v>
      </c>
      <c r="D3826" s="27" t="s">
        <v>181</v>
      </c>
      <c r="E3826" s="28" t="n">
        <v>45299</v>
      </c>
      <c r="F3826" s="27" t="s">
        <v>3007</v>
      </c>
      <c r="G3826" s="28" t="n">
        <v>45302</v>
      </c>
      <c r="H3826" s="27" t="s">
        <v>183</v>
      </c>
      <c r="I3826" s="27" t="s">
        <v>212</v>
      </c>
      <c r="J3826" s="27" t="s">
        <v>185</v>
      </c>
      <c r="K3826" s="27" t="s">
        <v>126</v>
      </c>
      <c r="L3826" s="27" t="n">
        <v>5</v>
      </c>
      <c r="M3826" s="27" t="n">
        <v>93</v>
      </c>
      <c r="N3826" s="27" t="s">
        <v>127</v>
      </c>
      <c r="O3826" s="27" t="s">
        <v>139</v>
      </c>
      <c r="P3826" s="27" t="s">
        <v>150</v>
      </c>
      <c r="Q3826" s="29" t="n">
        <v>7242.25</v>
      </c>
      <c r="R3826" s="27" t="s">
        <v>268</v>
      </c>
      <c r="S3826" s="27" t="s">
        <v>197</v>
      </c>
      <c r="T3826" s="27" t="n">
        <v>2</v>
      </c>
      <c r="U3826" s="27" t="n">
        <f aca="false">YEAR(E3826)</f>
        <v>2024</v>
      </c>
      <c r="V3826" s="27" t="str">
        <f aca="false">TEXT(E3826,"MMM-YYYY")</f>
        <v>Jan-2024</v>
      </c>
      <c r="W3826" s="27" t="n">
        <f aca="false">MONTH(E3826)</f>
        <v>1</v>
      </c>
      <c r="X3826" s="27" t="str">
        <f aca="false">TEXT(WEEKDAY(E3826,2),"0")&amp;" - "&amp;TEXT(E3826,"dddd")</f>
        <v>1 - Monday</v>
      </c>
      <c r="Y3826" s="27" t="str">
        <f aca="false">_xlfn.IFS(C3826&lt;18,"Child (0-17)",C3826&lt;40,"Young Adult (18-39)",C3826&lt;60,"Adult (40-59)",TRUE(),"Senior (60+)")</f>
        <v>Young Adult (18-39)</v>
      </c>
      <c r="Z3826" s="27" t="n">
        <f aca="false">ROUND(G3826-E3826,0)</f>
        <v>3</v>
      </c>
      <c r="AA3826" s="27" t="n">
        <f aca="false">L3826+M3826</f>
        <v>98</v>
      </c>
      <c r="AB3826" s="27" t="n">
        <f aca="false">IFERROR(ROUND(Q3826/AA3826,2),0)</f>
        <v>73.9</v>
      </c>
      <c r="AC3826" s="27" t="str">
        <f aca="false">IF(AND(K3826="Critical",N3826="No"),"URGENT - No Bed","Normal")</f>
        <v>Normal</v>
      </c>
      <c r="AD3826" s="33" t="n">
        <f aca="false">INDEX(Lookup_Tables!$B$3:$B$12,MATCH(H3826,Lookup_Tables!$A$3:$A$12,0))</f>
        <v>3100000</v>
      </c>
      <c r="AE3826" s="27" t="str">
        <f aca="false">INDEX(Lookup_Tables!$C$3:$C$12,MATCH(H3826,Lookup_Tables!$A$3:$A$12,0))</f>
        <v>Dr. Kavita Rao</v>
      </c>
      <c r="AF3826" s="27" t="str">
        <f aca="false">IFERROR(INDEX(Lookup_Tables!$F$16:$F$45,MATCH(I3826,Lookup_Tables!$E$16:$E$45,0)),"N/A")</f>
        <v>EMP225</v>
      </c>
      <c r="AG3826" s="27" t="n">
        <f aca="false">_xlfn.IFS(R3826="Recovered",4,R3826="Referred",3,R3826="Admitted",2,R3826="Deceased",1,TRUE(),0)</f>
        <v>3</v>
      </c>
      <c r="AH3826" s="27" t="str">
        <f aca="false">IF(T3826&gt;=4,"Satisfied",IF(T3826&gt;=3,"Neutral","Needs Improvement"))</f>
        <v>Needs Improvement</v>
      </c>
    </row>
    <row r="3827" customFormat="false" ht="15" hidden="false" customHeight="false" outlineLevel="0" collapsed="false">
      <c r="A3827" s="30" t="s">
        <v>6373</v>
      </c>
      <c r="B3827" s="30" t="s">
        <v>2300</v>
      </c>
      <c r="C3827" s="30" t="n">
        <v>64</v>
      </c>
      <c r="D3827" s="30" t="s">
        <v>121</v>
      </c>
      <c r="E3827" s="31" t="n">
        <v>45446</v>
      </c>
      <c r="F3827" s="30" t="s">
        <v>1593</v>
      </c>
      <c r="G3827" s="31" t="n">
        <v>45447</v>
      </c>
      <c r="H3827" s="30" t="s">
        <v>242</v>
      </c>
      <c r="I3827" s="30" t="s">
        <v>243</v>
      </c>
      <c r="J3827" s="30" t="s">
        <v>422</v>
      </c>
      <c r="K3827" s="30" t="s">
        <v>138</v>
      </c>
      <c r="L3827" s="30" t="n">
        <v>56</v>
      </c>
      <c r="M3827" s="30" t="n">
        <v>32</v>
      </c>
      <c r="N3827" s="30" t="s">
        <v>127</v>
      </c>
      <c r="O3827" s="30" t="s">
        <v>171</v>
      </c>
      <c r="P3827" s="30" t="s">
        <v>129</v>
      </c>
      <c r="Q3827" s="32" t="n">
        <v>2219.81</v>
      </c>
      <c r="R3827" s="30" t="s">
        <v>130</v>
      </c>
      <c r="S3827" s="30" t="s">
        <v>164</v>
      </c>
      <c r="T3827" s="30" t="n">
        <v>4</v>
      </c>
      <c r="U3827" s="30" t="n">
        <f aca="false">YEAR(E3827)</f>
        <v>2024</v>
      </c>
      <c r="V3827" s="30" t="str">
        <f aca="false">TEXT(E3827,"MMM-YYYY")</f>
        <v>Jun-2024</v>
      </c>
      <c r="W3827" s="30" t="n">
        <f aca="false">MONTH(E3827)</f>
        <v>6</v>
      </c>
      <c r="X3827" s="30" t="str">
        <f aca="false">TEXT(WEEKDAY(E3827,2),"0")&amp;" - "&amp;TEXT(E3827,"dddd")</f>
        <v>1 - Monday</v>
      </c>
      <c r="Y3827" s="30" t="str">
        <f aca="false">_xlfn.IFS(C3827&lt;18,"Child (0-17)",C3827&lt;40,"Young Adult (18-39)",C3827&lt;60,"Adult (40-59)",TRUE(),"Senior (60+)")</f>
        <v>Senior (60+)</v>
      </c>
      <c r="Z3827" s="30" t="n">
        <f aca="false">ROUND(G3827-E3827,0)</f>
        <v>1</v>
      </c>
      <c r="AA3827" s="30" t="n">
        <f aca="false">L3827+M3827</f>
        <v>88</v>
      </c>
      <c r="AB3827" s="30" t="n">
        <f aca="false">IFERROR(ROUND(Q3827/AA3827,2),0)</f>
        <v>25.23</v>
      </c>
      <c r="AC3827" s="30" t="str">
        <f aca="false">IF(AND(K3827="Critical",N3827="No"),"URGENT - No Bed","Normal")</f>
        <v>Normal</v>
      </c>
      <c r="AD3827" s="34" t="n">
        <f aca="false">INDEX(Lookup_Tables!$B$3:$B$12,MATCH(H3827,Lookup_Tables!$A$3:$A$12,0))</f>
        <v>3000000</v>
      </c>
      <c r="AE3827" s="30" t="str">
        <f aca="false">INDEX(Lookup_Tables!$C$3:$C$12,MATCH(H3827,Lookup_Tables!$A$3:$A$12,0))</f>
        <v>Dr. Pooja Iyer</v>
      </c>
      <c r="AF3827" s="30" t="str">
        <f aca="false">IFERROR(INDEX(Lookup_Tables!$F$16:$F$45,MATCH(I3827,Lookup_Tables!$E$16:$E$45,0)),"N/A")</f>
        <v>EMP214</v>
      </c>
      <c r="AG3827" s="30" t="n">
        <f aca="false">_xlfn.IFS(R3827="Recovered",4,R3827="Referred",3,R3827="Admitted",2,R3827="Deceased",1,TRUE(),0)</f>
        <v>4</v>
      </c>
      <c r="AH3827" s="30" t="str">
        <f aca="false">IF(T3827&gt;=4,"Satisfied",IF(T3827&gt;=3,"Neutral","Needs Improvement"))</f>
        <v>Satisfied</v>
      </c>
    </row>
    <row r="3828" customFormat="false" ht="15" hidden="false" customHeight="false" outlineLevel="0" collapsed="false">
      <c r="A3828" s="27" t="s">
        <v>3530</v>
      </c>
      <c r="B3828" s="27" t="s">
        <v>2250</v>
      </c>
      <c r="C3828" s="27" t="n">
        <v>40</v>
      </c>
      <c r="D3828" s="27" t="s">
        <v>181</v>
      </c>
      <c r="E3828" s="28" t="n">
        <v>45453</v>
      </c>
      <c r="F3828" s="27" t="s">
        <v>994</v>
      </c>
      <c r="G3828" s="28" t="n">
        <v>45461</v>
      </c>
      <c r="H3828" s="27" t="s">
        <v>168</v>
      </c>
      <c r="I3828" s="27" t="s">
        <v>169</v>
      </c>
      <c r="J3828" s="27" t="s">
        <v>170</v>
      </c>
      <c r="K3828" s="27" t="s">
        <v>202</v>
      </c>
      <c r="L3828" s="27" t="n">
        <v>13</v>
      </c>
      <c r="M3828" s="27" t="n">
        <v>213</v>
      </c>
      <c r="N3828" s="27" t="s">
        <v>186</v>
      </c>
      <c r="O3828" s="27" t="s">
        <v>128</v>
      </c>
      <c r="P3828" s="27" t="s">
        <v>187</v>
      </c>
      <c r="Q3828" s="29" t="n">
        <v>19517.64</v>
      </c>
      <c r="R3828" s="27" t="s">
        <v>172</v>
      </c>
      <c r="S3828" s="27" t="s">
        <v>335</v>
      </c>
      <c r="T3828" s="27" t="n">
        <v>3</v>
      </c>
      <c r="U3828" s="27" t="n">
        <f aca="false">YEAR(E3828)</f>
        <v>2024</v>
      </c>
      <c r="V3828" s="27" t="str">
        <f aca="false">TEXT(E3828,"MMM-YYYY")</f>
        <v>Jun-2024</v>
      </c>
      <c r="W3828" s="27" t="n">
        <f aca="false">MONTH(E3828)</f>
        <v>6</v>
      </c>
      <c r="X3828" s="27" t="str">
        <f aca="false">TEXT(WEEKDAY(E3828,2),"0")&amp;" - "&amp;TEXT(E3828,"dddd")</f>
        <v>1 - Monday</v>
      </c>
      <c r="Y3828" s="27" t="str">
        <f aca="false">_xlfn.IFS(C3828&lt;18,"Child (0-17)",C3828&lt;40,"Young Adult (18-39)",C3828&lt;60,"Adult (40-59)",TRUE(),"Senior (60+)")</f>
        <v>Adult (40-59)</v>
      </c>
      <c r="Z3828" s="27" t="n">
        <f aca="false">ROUND(G3828-E3828,0)</f>
        <v>8</v>
      </c>
      <c r="AA3828" s="27" t="n">
        <f aca="false">L3828+M3828</f>
        <v>226</v>
      </c>
      <c r="AB3828" s="27" t="n">
        <f aca="false">IFERROR(ROUND(Q3828/AA3828,2),0)</f>
        <v>86.36</v>
      </c>
      <c r="AC3828" s="27" t="str">
        <f aca="false">IF(AND(K3828="Critical",N3828="No"),"URGENT - No Bed","Normal")</f>
        <v>Normal</v>
      </c>
      <c r="AD3828" s="33" t="n">
        <f aca="false">INDEX(Lookup_Tables!$B$3:$B$12,MATCH(H3828,Lookup_Tables!$A$3:$A$12,0))</f>
        <v>4400000</v>
      </c>
      <c r="AE3828" s="27" t="str">
        <f aca="false">INDEX(Lookup_Tables!$C$3:$C$12,MATCH(H3828,Lookup_Tables!$A$3:$A$12,0))</f>
        <v>Dr. Neha Chopra</v>
      </c>
      <c r="AF3828" s="27" t="str">
        <f aca="false">IFERROR(INDEX(Lookup_Tables!$F$16:$F$45,MATCH(I3828,Lookup_Tables!$E$16:$E$45,0)),"N/A")</f>
        <v>EMP220</v>
      </c>
      <c r="AG3828" s="27" t="n">
        <f aca="false">_xlfn.IFS(R3828="Recovered",4,R3828="Referred",3,R3828="Admitted",2,R3828="Deceased",1,TRUE(),0)</f>
        <v>2</v>
      </c>
      <c r="AH3828" s="27" t="str">
        <f aca="false">IF(T3828&gt;=4,"Satisfied",IF(T3828&gt;=3,"Neutral","Needs Improvement"))</f>
        <v>Neutral</v>
      </c>
    </row>
    <row r="3829" customFormat="false" ht="15" hidden="false" customHeight="false" outlineLevel="0" collapsed="false">
      <c r="A3829" s="30" t="s">
        <v>4309</v>
      </c>
      <c r="B3829" s="30" t="s">
        <v>420</v>
      </c>
      <c r="C3829" s="30" t="n">
        <v>63</v>
      </c>
      <c r="D3829" s="30" t="s">
        <v>121</v>
      </c>
      <c r="E3829" s="31" t="n">
        <v>45405</v>
      </c>
      <c r="F3829" s="30" t="s">
        <v>1614</v>
      </c>
      <c r="G3829" s="31" t="n">
        <v>45405</v>
      </c>
      <c r="H3829" s="30" t="s">
        <v>146</v>
      </c>
      <c r="I3829" s="30" t="s">
        <v>176</v>
      </c>
      <c r="J3829" s="30" t="s">
        <v>568</v>
      </c>
      <c r="K3829" s="30" t="s">
        <v>156</v>
      </c>
      <c r="L3829" s="30" t="n">
        <v>32</v>
      </c>
      <c r="M3829" s="30" t="n">
        <v>57</v>
      </c>
      <c r="N3829" s="30" t="s">
        <v>127</v>
      </c>
      <c r="O3829" s="30" t="s">
        <v>149</v>
      </c>
      <c r="P3829" s="30" t="s">
        <v>140</v>
      </c>
      <c r="Q3829" s="32" t="n">
        <v>3245.35</v>
      </c>
      <c r="R3829" s="30" t="s">
        <v>268</v>
      </c>
      <c r="S3829" s="30" t="s">
        <v>197</v>
      </c>
      <c r="T3829" s="30" t="n">
        <v>3</v>
      </c>
      <c r="U3829" s="30" t="n">
        <f aca="false">YEAR(E3829)</f>
        <v>2024</v>
      </c>
      <c r="V3829" s="30" t="str">
        <f aca="false">TEXT(E3829,"MMM-YYYY")</f>
        <v>Apr-2024</v>
      </c>
      <c r="W3829" s="30" t="n">
        <f aca="false">MONTH(E3829)</f>
        <v>4</v>
      </c>
      <c r="X3829" s="30" t="str">
        <f aca="false">TEXT(WEEKDAY(E3829,2),"0")&amp;" - "&amp;TEXT(E3829,"dddd")</f>
        <v>2 - Tuesday</v>
      </c>
      <c r="Y3829" s="30" t="str">
        <f aca="false">_xlfn.IFS(C3829&lt;18,"Child (0-17)",C3829&lt;40,"Young Adult (18-39)",C3829&lt;60,"Adult (40-59)",TRUE(),"Senior (60+)")</f>
        <v>Senior (60+)</v>
      </c>
      <c r="Z3829" s="30" t="n">
        <f aca="false">ROUND(G3829-E3829,0)</f>
        <v>0</v>
      </c>
      <c r="AA3829" s="30" t="n">
        <f aca="false">L3829+M3829</f>
        <v>89</v>
      </c>
      <c r="AB3829" s="30" t="n">
        <f aca="false">IFERROR(ROUND(Q3829/AA3829,2),0)</f>
        <v>36.46</v>
      </c>
      <c r="AC3829" s="30" t="str">
        <f aca="false">IF(AND(K3829="Critical",N3829="No"),"URGENT - No Bed","Normal")</f>
        <v>Normal</v>
      </c>
      <c r="AD3829" s="34" t="n">
        <f aca="false">INDEX(Lookup_Tables!$B$3:$B$12,MATCH(H3829,Lookup_Tables!$A$3:$A$12,0))</f>
        <v>2700000</v>
      </c>
      <c r="AE3829" s="30" t="str">
        <f aca="false">INDEX(Lookup_Tables!$C$3:$C$12,MATCH(H3829,Lookup_Tables!$A$3:$A$12,0))</f>
        <v>Dr. Vikram Singh</v>
      </c>
      <c r="AF3829" s="30" t="str">
        <f aca="false">IFERROR(INDEX(Lookup_Tables!$F$16:$F$45,MATCH(I3829,Lookup_Tables!$E$16:$E$45,0)),"N/A")</f>
        <v>EMP227</v>
      </c>
      <c r="AG3829" s="30" t="n">
        <f aca="false">_xlfn.IFS(R3829="Recovered",4,R3829="Referred",3,R3829="Admitted",2,R3829="Deceased",1,TRUE(),0)</f>
        <v>3</v>
      </c>
      <c r="AH3829" s="30" t="str">
        <f aca="false">IF(T3829&gt;=4,"Satisfied",IF(T3829&gt;=3,"Neutral","Needs Improvement"))</f>
        <v>Neutral</v>
      </c>
    </row>
    <row r="3830" customFormat="false" ht="15" hidden="false" customHeight="false" outlineLevel="0" collapsed="false">
      <c r="A3830" s="27" t="s">
        <v>6045</v>
      </c>
      <c r="B3830" s="27" t="s">
        <v>4940</v>
      </c>
      <c r="C3830" s="27" t="n">
        <v>72</v>
      </c>
      <c r="D3830" s="27" t="s">
        <v>181</v>
      </c>
      <c r="E3830" s="28" t="n">
        <v>45456</v>
      </c>
      <c r="F3830" s="27" t="s">
        <v>981</v>
      </c>
      <c r="G3830" s="28" t="n">
        <v>45456</v>
      </c>
      <c r="H3830" s="27" t="s">
        <v>217</v>
      </c>
      <c r="I3830" s="27" t="s">
        <v>282</v>
      </c>
      <c r="J3830" s="27" t="s">
        <v>283</v>
      </c>
      <c r="K3830" s="27" t="s">
        <v>138</v>
      </c>
      <c r="L3830" s="27" t="n">
        <v>57</v>
      </c>
      <c r="M3830" s="27" t="n">
        <v>42</v>
      </c>
      <c r="N3830" s="27" t="s">
        <v>127</v>
      </c>
      <c r="O3830" s="27" t="s">
        <v>128</v>
      </c>
      <c r="P3830" s="27" t="s">
        <v>187</v>
      </c>
      <c r="Q3830" s="29" t="n">
        <v>2893.43</v>
      </c>
      <c r="R3830" s="27" t="s">
        <v>130</v>
      </c>
      <c r="S3830" s="27" t="s">
        <v>192</v>
      </c>
      <c r="T3830" s="27" t="n">
        <v>2</v>
      </c>
      <c r="U3830" s="27" t="n">
        <f aca="false">YEAR(E3830)</f>
        <v>2024</v>
      </c>
      <c r="V3830" s="27" t="str">
        <f aca="false">TEXT(E3830,"MMM-YYYY")</f>
        <v>Jun-2024</v>
      </c>
      <c r="W3830" s="27" t="n">
        <f aca="false">MONTH(E3830)</f>
        <v>6</v>
      </c>
      <c r="X3830" s="27" t="str">
        <f aca="false">TEXT(WEEKDAY(E3830,2),"0")&amp;" - "&amp;TEXT(E3830,"dddd")</f>
        <v>4 - Thursday</v>
      </c>
      <c r="Y3830" s="27" t="str">
        <f aca="false">_xlfn.IFS(C3830&lt;18,"Child (0-17)",C3830&lt;40,"Young Adult (18-39)",C3830&lt;60,"Adult (40-59)",TRUE(),"Senior (60+)")</f>
        <v>Senior (60+)</v>
      </c>
      <c r="Z3830" s="27" t="n">
        <f aca="false">ROUND(G3830-E3830,0)</f>
        <v>0</v>
      </c>
      <c r="AA3830" s="27" t="n">
        <f aca="false">L3830+M3830</f>
        <v>99</v>
      </c>
      <c r="AB3830" s="27" t="n">
        <f aca="false">IFERROR(ROUND(Q3830/AA3830,2),0)</f>
        <v>29.23</v>
      </c>
      <c r="AC3830" s="27" t="str">
        <f aca="false">IF(AND(K3830="Critical",N3830="No"),"URGENT - No Bed","Normal")</f>
        <v>Normal</v>
      </c>
      <c r="AD3830" s="33" t="n">
        <f aca="false">INDEX(Lookup_Tables!$B$3:$B$12,MATCH(H3830,Lookup_Tables!$A$3:$A$12,0))</f>
        <v>4200000</v>
      </c>
      <c r="AE3830" s="27" t="str">
        <f aca="false">INDEX(Lookup_Tables!$C$3:$C$12,MATCH(H3830,Lookup_Tables!$A$3:$A$12,0))</f>
        <v>Dr. Anil Kapoor</v>
      </c>
      <c r="AF3830" s="27" t="str">
        <f aca="false">IFERROR(INDEX(Lookup_Tables!$F$16:$F$45,MATCH(I3830,Lookup_Tables!$E$16:$E$45,0)),"N/A")</f>
        <v>EMP200</v>
      </c>
      <c r="AG3830" s="27" t="n">
        <f aca="false">_xlfn.IFS(R3830="Recovered",4,R3830="Referred",3,R3830="Admitted",2,R3830="Deceased",1,TRUE(),0)</f>
        <v>4</v>
      </c>
      <c r="AH3830" s="27" t="str">
        <f aca="false">IF(T3830&gt;=4,"Satisfied",IF(T3830&gt;=3,"Neutral","Needs Improvement"))</f>
        <v>Needs Improvement</v>
      </c>
    </row>
    <row r="3831" customFormat="false" ht="15" hidden="false" customHeight="false" outlineLevel="0" collapsed="false">
      <c r="A3831" s="30" t="s">
        <v>5780</v>
      </c>
      <c r="B3831" s="30" t="s">
        <v>1273</v>
      </c>
      <c r="C3831" s="30" t="n">
        <v>57</v>
      </c>
      <c r="D3831" s="30" t="s">
        <v>121</v>
      </c>
      <c r="E3831" s="31" t="n">
        <v>45610</v>
      </c>
      <c r="F3831" s="30" t="s">
        <v>353</v>
      </c>
      <c r="G3831" s="31" t="n">
        <v>45611</v>
      </c>
      <c r="H3831" s="30" t="s">
        <v>183</v>
      </c>
      <c r="I3831" s="30" t="s">
        <v>184</v>
      </c>
      <c r="J3831" s="30" t="s">
        <v>476</v>
      </c>
      <c r="K3831" s="30" t="s">
        <v>138</v>
      </c>
      <c r="L3831" s="30" t="n">
        <v>22</v>
      </c>
      <c r="M3831" s="30" t="n">
        <v>39</v>
      </c>
      <c r="N3831" s="30" t="s">
        <v>127</v>
      </c>
      <c r="O3831" s="30" t="s">
        <v>149</v>
      </c>
      <c r="P3831" s="30" t="s">
        <v>187</v>
      </c>
      <c r="Q3831" s="32" t="n">
        <v>1129.7</v>
      </c>
      <c r="R3831" s="30" t="s">
        <v>130</v>
      </c>
      <c r="S3831" s="30" t="s">
        <v>151</v>
      </c>
      <c r="T3831" s="30" t="n">
        <v>3</v>
      </c>
      <c r="U3831" s="30" t="n">
        <f aca="false">YEAR(E3831)</f>
        <v>2024</v>
      </c>
      <c r="V3831" s="30" t="str">
        <f aca="false">TEXT(E3831,"MMM-YYYY")</f>
        <v>Nov-2024</v>
      </c>
      <c r="W3831" s="30" t="n">
        <f aca="false">MONTH(E3831)</f>
        <v>11</v>
      </c>
      <c r="X3831" s="30" t="str">
        <f aca="false">TEXT(WEEKDAY(E3831,2),"0")&amp;" - "&amp;TEXT(E3831,"dddd")</f>
        <v>4 - Thursday</v>
      </c>
      <c r="Y3831" s="30" t="str">
        <f aca="false">_xlfn.IFS(C3831&lt;18,"Child (0-17)",C3831&lt;40,"Young Adult (18-39)",C3831&lt;60,"Adult (40-59)",TRUE(),"Senior (60+)")</f>
        <v>Adult (40-59)</v>
      </c>
      <c r="Z3831" s="30" t="n">
        <f aca="false">ROUND(G3831-E3831,0)</f>
        <v>1</v>
      </c>
      <c r="AA3831" s="30" t="n">
        <f aca="false">L3831+M3831</f>
        <v>61</v>
      </c>
      <c r="AB3831" s="30" t="n">
        <f aca="false">IFERROR(ROUND(Q3831/AA3831,2),0)</f>
        <v>18.52</v>
      </c>
      <c r="AC3831" s="30" t="str">
        <f aca="false">IF(AND(K3831="Critical",N3831="No"),"URGENT - No Bed","Normal")</f>
        <v>Normal</v>
      </c>
      <c r="AD3831" s="34" t="n">
        <f aca="false">INDEX(Lookup_Tables!$B$3:$B$12,MATCH(H3831,Lookup_Tables!$A$3:$A$12,0))</f>
        <v>3100000</v>
      </c>
      <c r="AE3831" s="30" t="str">
        <f aca="false">INDEX(Lookup_Tables!$C$3:$C$12,MATCH(H3831,Lookup_Tables!$A$3:$A$12,0))</f>
        <v>Dr. Kavita Rao</v>
      </c>
      <c r="AF3831" s="30" t="str">
        <f aca="false">IFERROR(INDEX(Lookup_Tables!$F$16:$F$45,MATCH(I3831,Lookup_Tables!$E$16:$E$45,0)),"N/A")</f>
        <v>EMP226</v>
      </c>
      <c r="AG3831" s="30" t="n">
        <f aca="false">_xlfn.IFS(R3831="Recovered",4,R3831="Referred",3,R3831="Admitted",2,R3831="Deceased",1,TRUE(),0)</f>
        <v>4</v>
      </c>
      <c r="AH3831" s="30" t="str">
        <f aca="false">IF(T3831&gt;=4,"Satisfied",IF(T3831&gt;=3,"Neutral","Needs Improvement"))</f>
        <v>Neutral</v>
      </c>
    </row>
    <row r="3832" customFormat="false" ht="15" hidden="false" customHeight="false" outlineLevel="0" collapsed="false">
      <c r="A3832" s="27" t="s">
        <v>4306</v>
      </c>
      <c r="B3832" s="27" t="s">
        <v>1001</v>
      </c>
      <c r="C3832" s="27" t="n">
        <v>69</v>
      </c>
      <c r="D3832" s="27" t="s">
        <v>181</v>
      </c>
      <c r="E3832" s="28" t="n">
        <v>45378</v>
      </c>
      <c r="F3832" s="27" t="s">
        <v>274</v>
      </c>
      <c r="G3832" s="28" t="n">
        <v>45380</v>
      </c>
      <c r="H3832" s="27" t="s">
        <v>217</v>
      </c>
      <c r="I3832" s="27" t="s">
        <v>392</v>
      </c>
      <c r="J3832" s="27" t="s">
        <v>388</v>
      </c>
      <c r="K3832" s="27" t="s">
        <v>156</v>
      </c>
      <c r="L3832" s="27" t="n">
        <v>47</v>
      </c>
      <c r="M3832" s="27" t="n">
        <v>74</v>
      </c>
      <c r="N3832" s="27" t="s">
        <v>127</v>
      </c>
      <c r="O3832" s="27" t="s">
        <v>139</v>
      </c>
      <c r="P3832" s="27" t="s">
        <v>187</v>
      </c>
      <c r="Q3832" s="29" t="n">
        <v>3853.56</v>
      </c>
      <c r="R3832" s="27" t="s">
        <v>130</v>
      </c>
      <c r="S3832" s="27" t="s">
        <v>131</v>
      </c>
      <c r="T3832" s="27" t="n">
        <v>4</v>
      </c>
      <c r="U3832" s="27" t="n">
        <f aca="false">YEAR(E3832)</f>
        <v>2024</v>
      </c>
      <c r="V3832" s="27" t="str">
        <f aca="false">TEXT(E3832,"MMM-YYYY")</f>
        <v>Mar-2024</v>
      </c>
      <c r="W3832" s="27" t="n">
        <f aca="false">MONTH(E3832)</f>
        <v>3</v>
      </c>
      <c r="X3832" s="27" t="str">
        <f aca="false">TEXT(WEEKDAY(E3832,2),"0")&amp;" - "&amp;TEXT(E3832,"dddd")</f>
        <v>3 - Wednesday</v>
      </c>
      <c r="Y3832" s="27" t="str">
        <f aca="false">_xlfn.IFS(C3832&lt;18,"Child (0-17)",C3832&lt;40,"Young Adult (18-39)",C3832&lt;60,"Adult (40-59)",TRUE(),"Senior (60+)")</f>
        <v>Senior (60+)</v>
      </c>
      <c r="Z3832" s="27" t="n">
        <f aca="false">ROUND(G3832-E3832,0)</f>
        <v>2</v>
      </c>
      <c r="AA3832" s="27" t="n">
        <f aca="false">L3832+M3832</f>
        <v>121</v>
      </c>
      <c r="AB3832" s="27" t="n">
        <f aca="false">IFERROR(ROUND(Q3832/AA3832,2),0)</f>
        <v>31.85</v>
      </c>
      <c r="AC3832" s="27" t="str">
        <f aca="false">IF(AND(K3832="Critical",N3832="No"),"URGENT - No Bed","Normal")</f>
        <v>Normal</v>
      </c>
      <c r="AD3832" s="33" t="n">
        <f aca="false">INDEX(Lookup_Tables!$B$3:$B$12,MATCH(H3832,Lookup_Tables!$A$3:$A$12,0))</f>
        <v>4200000</v>
      </c>
      <c r="AE3832" s="27" t="str">
        <f aca="false">INDEX(Lookup_Tables!$C$3:$C$12,MATCH(H3832,Lookup_Tables!$A$3:$A$12,0))</f>
        <v>Dr. Anil Kapoor</v>
      </c>
      <c r="AF3832" s="27" t="str">
        <f aca="false">IFERROR(INDEX(Lookup_Tables!$F$16:$F$45,MATCH(I3832,Lookup_Tables!$E$16:$E$45,0)),"N/A")</f>
        <v>EMP202</v>
      </c>
      <c r="AG3832" s="27" t="n">
        <f aca="false">_xlfn.IFS(R3832="Recovered",4,R3832="Referred",3,R3832="Admitted",2,R3832="Deceased",1,TRUE(),0)</f>
        <v>4</v>
      </c>
      <c r="AH3832" s="27" t="str">
        <f aca="false">IF(T3832&gt;=4,"Satisfied",IF(T3832&gt;=3,"Neutral","Needs Improvement"))</f>
        <v>Satisfied</v>
      </c>
    </row>
    <row r="3833" customFormat="false" ht="15" hidden="false" customHeight="false" outlineLevel="0" collapsed="false">
      <c r="A3833" s="30" t="s">
        <v>3365</v>
      </c>
      <c r="B3833" s="30" t="s">
        <v>3366</v>
      </c>
      <c r="C3833" s="30" t="n">
        <v>28</v>
      </c>
      <c r="D3833" s="30" t="s">
        <v>181</v>
      </c>
      <c r="E3833" s="31" t="n">
        <v>45557</v>
      </c>
      <c r="F3833" s="30" t="s">
        <v>840</v>
      </c>
      <c r="G3833" s="31" t="n">
        <v>45557</v>
      </c>
      <c r="H3833" s="30" t="s">
        <v>168</v>
      </c>
      <c r="I3833" s="30" t="s">
        <v>366</v>
      </c>
      <c r="J3833" s="30" t="s">
        <v>170</v>
      </c>
      <c r="K3833" s="30" t="s">
        <v>138</v>
      </c>
      <c r="L3833" s="30" t="n">
        <v>58</v>
      </c>
      <c r="M3833" s="30" t="n">
        <v>16</v>
      </c>
      <c r="N3833" s="30" t="s">
        <v>186</v>
      </c>
      <c r="O3833" s="30" t="s">
        <v>139</v>
      </c>
      <c r="P3833" s="30" t="s">
        <v>187</v>
      </c>
      <c r="Q3833" s="32" t="n">
        <v>1105.62</v>
      </c>
      <c r="R3833" s="30" t="s">
        <v>130</v>
      </c>
      <c r="S3833" s="30" t="s">
        <v>335</v>
      </c>
      <c r="T3833" s="30" t="n">
        <v>5</v>
      </c>
      <c r="U3833" s="30" t="n">
        <f aca="false">YEAR(E3833)</f>
        <v>2024</v>
      </c>
      <c r="V3833" s="30" t="str">
        <f aca="false">TEXT(E3833,"MMM-YYYY")</f>
        <v>Sep-2024</v>
      </c>
      <c r="W3833" s="30" t="n">
        <f aca="false">MONTH(E3833)</f>
        <v>9</v>
      </c>
      <c r="X3833" s="30" t="str">
        <f aca="false">TEXT(WEEKDAY(E3833,2),"0")&amp;" - "&amp;TEXT(E3833,"dddd")</f>
        <v>7 - Sunday</v>
      </c>
      <c r="Y3833" s="30" t="str">
        <f aca="false">_xlfn.IFS(C3833&lt;18,"Child (0-17)",C3833&lt;40,"Young Adult (18-39)",C3833&lt;60,"Adult (40-59)",TRUE(),"Senior (60+)")</f>
        <v>Young Adult (18-39)</v>
      </c>
      <c r="Z3833" s="30" t="n">
        <f aca="false">ROUND(G3833-E3833,0)</f>
        <v>0</v>
      </c>
      <c r="AA3833" s="30" t="n">
        <f aca="false">L3833+M3833</f>
        <v>74</v>
      </c>
      <c r="AB3833" s="30" t="n">
        <f aca="false">IFERROR(ROUND(Q3833/AA3833,2),0)</f>
        <v>14.94</v>
      </c>
      <c r="AC3833" s="30" t="str">
        <f aca="false">IF(AND(K3833="Critical",N3833="No"),"URGENT - No Bed","Normal")</f>
        <v>Normal</v>
      </c>
      <c r="AD3833" s="34" t="n">
        <f aca="false">INDEX(Lookup_Tables!$B$3:$B$12,MATCH(H3833,Lookup_Tables!$A$3:$A$12,0))</f>
        <v>4400000</v>
      </c>
      <c r="AE3833" s="30" t="str">
        <f aca="false">INDEX(Lookup_Tables!$C$3:$C$12,MATCH(H3833,Lookup_Tables!$A$3:$A$12,0))</f>
        <v>Dr. Neha Chopra</v>
      </c>
      <c r="AF3833" s="30" t="str">
        <f aca="false">IFERROR(INDEX(Lookup_Tables!$F$16:$F$45,MATCH(I3833,Lookup_Tables!$E$16:$E$45,0)),"N/A")</f>
        <v>EMP218</v>
      </c>
      <c r="AG3833" s="30" t="n">
        <f aca="false">_xlfn.IFS(R3833="Recovered",4,R3833="Referred",3,R3833="Admitted",2,R3833="Deceased",1,TRUE(),0)</f>
        <v>4</v>
      </c>
      <c r="AH3833" s="30" t="str">
        <f aca="false">IF(T3833&gt;=4,"Satisfied",IF(T3833&gt;=3,"Neutral","Needs Improvement"))</f>
        <v>Satisfied</v>
      </c>
    </row>
    <row r="3834" customFormat="false" ht="15" hidden="false" customHeight="false" outlineLevel="0" collapsed="false">
      <c r="A3834" s="27" t="s">
        <v>5496</v>
      </c>
      <c r="B3834" s="27" t="s">
        <v>5205</v>
      </c>
      <c r="C3834" s="27" t="n">
        <v>59</v>
      </c>
      <c r="D3834" s="27" t="s">
        <v>181</v>
      </c>
      <c r="E3834" s="28" t="n">
        <v>45330</v>
      </c>
      <c r="F3834" s="27" t="s">
        <v>1260</v>
      </c>
      <c r="G3834" s="28" t="n">
        <v>45332</v>
      </c>
      <c r="H3834" s="27" t="s">
        <v>161</v>
      </c>
      <c r="I3834" s="27" t="s">
        <v>538</v>
      </c>
      <c r="J3834" s="27" t="s">
        <v>426</v>
      </c>
      <c r="K3834" s="27" t="s">
        <v>156</v>
      </c>
      <c r="L3834" s="27" t="n">
        <v>64</v>
      </c>
      <c r="M3834" s="27" t="n">
        <v>42</v>
      </c>
      <c r="N3834" s="27" t="s">
        <v>127</v>
      </c>
      <c r="O3834" s="27" t="s">
        <v>139</v>
      </c>
      <c r="P3834" s="27" t="s">
        <v>140</v>
      </c>
      <c r="Q3834" s="29" t="n">
        <v>4110.16</v>
      </c>
      <c r="R3834" s="27" t="s">
        <v>130</v>
      </c>
      <c r="S3834" s="27" t="s">
        <v>192</v>
      </c>
      <c r="T3834" s="27" t="n">
        <v>5</v>
      </c>
      <c r="U3834" s="27" t="n">
        <f aca="false">YEAR(E3834)</f>
        <v>2024</v>
      </c>
      <c r="V3834" s="27" t="str">
        <f aca="false">TEXT(E3834,"MMM-YYYY")</f>
        <v>Feb-2024</v>
      </c>
      <c r="W3834" s="27" t="n">
        <f aca="false">MONTH(E3834)</f>
        <v>2</v>
      </c>
      <c r="X3834" s="27" t="str">
        <f aca="false">TEXT(WEEKDAY(E3834,2),"0")&amp;" - "&amp;TEXT(E3834,"dddd")</f>
        <v>4 - Thursday</v>
      </c>
      <c r="Y3834" s="27" t="str">
        <f aca="false">_xlfn.IFS(C3834&lt;18,"Child (0-17)",C3834&lt;40,"Young Adult (18-39)",C3834&lt;60,"Adult (40-59)",TRUE(),"Senior (60+)")</f>
        <v>Adult (40-59)</v>
      </c>
      <c r="Z3834" s="27" t="n">
        <f aca="false">ROUND(G3834-E3834,0)</f>
        <v>2</v>
      </c>
      <c r="AA3834" s="27" t="n">
        <f aca="false">L3834+M3834</f>
        <v>106</v>
      </c>
      <c r="AB3834" s="27" t="n">
        <f aca="false">IFERROR(ROUND(Q3834/AA3834,2),0)</f>
        <v>38.78</v>
      </c>
      <c r="AC3834" s="27" t="str">
        <f aca="false">IF(AND(K3834="Critical",N3834="No"),"URGENT - No Bed","Normal")</f>
        <v>Normal</v>
      </c>
      <c r="AD3834" s="33" t="n">
        <f aca="false">INDEX(Lookup_Tables!$B$3:$B$12,MATCH(H3834,Lookup_Tables!$A$3:$A$12,0))</f>
        <v>3600000</v>
      </c>
      <c r="AE3834" s="27" t="str">
        <f aca="false">INDEX(Lookup_Tables!$C$3:$C$12,MATCH(H3834,Lookup_Tables!$A$3:$A$12,0))</f>
        <v>Dr. Sameer Joshi</v>
      </c>
      <c r="AF3834" s="27" t="str">
        <f aca="false">IFERROR(INDEX(Lookup_Tables!$F$16:$F$45,MATCH(I3834,Lookup_Tables!$E$16:$E$45,0)),"N/A")</f>
        <v>EMP221</v>
      </c>
      <c r="AG3834" s="27" t="n">
        <f aca="false">_xlfn.IFS(R3834="Recovered",4,R3834="Referred",3,R3834="Admitted",2,R3834="Deceased",1,TRUE(),0)</f>
        <v>4</v>
      </c>
      <c r="AH3834" s="27" t="str">
        <f aca="false">IF(T3834&gt;=4,"Satisfied",IF(T3834&gt;=3,"Neutral","Needs Improvement"))</f>
        <v>Satisfied</v>
      </c>
    </row>
    <row r="3835" customFormat="false" ht="15" hidden="false" customHeight="false" outlineLevel="0" collapsed="false">
      <c r="A3835" s="30" t="s">
        <v>3093</v>
      </c>
      <c r="B3835" s="30" t="s">
        <v>2193</v>
      </c>
      <c r="C3835" s="30" t="n">
        <v>21</v>
      </c>
      <c r="D3835" s="30" t="s">
        <v>121</v>
      </c>
      <c r="E3835" s="31" t="n">
        <v>45430</v>
      </c>
      <c r="F3835" s="30" t="s">
        <v>1462</v>
      </c>
      <c r="G3835" s="31" t="n">
        <v>45432</v>
      </c>
      <c r="H3835" s="30" t="s">
        <v>206</v>
      </c>
      <c r="I3835" s="30" t="s">
        <v>300</v>
      </c>
      <c r="J3835" s="30" t="s">
        <v>208</v>
      </c>
      <c r="K3835" s="30" t="s">
        <v>156</v>
      </c>
      <c r="L3835" s="30" t="n">
        <v>49</v>
      </c>
      <c r="M3835" s="30" t="n">
        <v>81</v>
      </c>
      <c r="N3835" s="30" t="s">
        <v>127</v>
      </c>
      <c r="O3835" s="30" t="s">
        <v>139</v>
      </c>
      <c r="P3835" s="30" t="s">
        <v>140</v>
      </c>
      <c r="Q3835" s="32" t="n">
        <v>3849.69</v>
      </c>
      <c r="R3835" s="30" t="s">
        <v>130</v>
      </c>
      <c r="S3835" s="30" t="s">
        <v>178</v>
      </c>
      <c r="T3835" s="30" t="n">
        <v>4</v>
      </c>
      <c r="U3835" s="30" t="n">
        <f aca="false">YEAR(E3835)</f>
        <v>2024</v>
      </c>
      <c r="V3835" s="30" t="str">
        <f aca="false">TEXT(E3835,"MMM-YYYY")</f>
        <v>May-2024</v>
      </c>
      <c r="W3835" s="30" t="n">
        <f aca="false">MONTH(E3835)</f>
        <v>5</v>
      </c>
      <c r="X3835" s="30" t="str">
        <f aca="false">TEXT(WEEKDAY(E3835,2),"0")&amp;" - "&amp;TEXT(E3835,"dddd")</f>
        <v>6 - Saturday</v>
      </c>
      <c r="Y3835" s="30" t="str">
        <f aca="false">_xlfn.IFS(C3835&lt;18,"Child (0-17)",C3835&lt;40,"Young Adult (18-39)",C3835&lt;60,"Adult (40-59)",TRUE(),"Senior (60+)")</f>
        <v>Young Adult (18-39)</v>
      </c>
      <c r="Z3835" s="30" t="n">
        <f aca="false">ROUND(G3835-E3835,0)</f>
        <v>2</v>
      </c>
      <c r="AA3835" s="30" t="n">
        <f aca="false">L3835+M3835</f>
        <v>130</v>
      </c>
      <c r="AB3835" s="30" t="n">
        <f aca="false">IFERROR(ROUND(Q3835/AA3835,2),0)</f>
        <v>29.61</v>
      </c>
      <c r="AC3835" s="30" t="str">
        <f aca="false">IF(AND(K3835="Critical",N3835="No"),"URGENT - No Bed","Normal")</f>
        <v>Normal</v>
      </c>
      <c r="AD3835" s="34" t="n">
        <f aca="false">INDEX(Lookup_Tables!$B$3:$B$12,MATCH(H3835,Lookup_Tables!$A$3:$A$12,0))</f>
        <v>2800000</v>
      </c>
      <c r="AE3835" s="30" t="str">
        <f aca="false">INDEX(Lookup_Tables!$C$3:$C$12,MATCH(H3835,Lookup_Tables!$A$3:$A$12,0))</f>
        <v>Dr. Suresh Nair</v>
      </c>
      <c r="AF3835" s="30" t="str">
        <f aca="false">IFERROR(INDEX(Lookup_Tables!$F$16:$F$45,MATCH(I3835,Lookup_Tables!$E$16:$E$45,0)),"N/A")</f>
        <v>EMP211</v>
      </c>
      <c r="AG3835" s="30" t="n">
        <f aca="false">_xlfn.IFS(R3835="Recovered",4,R3835="Referred",3,R3835="Admitted",2,R3835="Deceased",1,TRUE(),0)</f>
        <v>4</v>
      </c>
      <c r="AH3835" s="30" t="str">
        <f aca="false">IF(T3835&gt;=4,"Satisfied",IF(T3835&gt;=3,"Neutral","Needs Improvement"))</f>
        <v>Satisfied</v>
      </c>
    </row>
    <row r="3836" customFormat="false" ht="15" hidden="false" customHeight="false" outlineLevel="0" collapsed="false">
      <c r="A3836" s="27" t="s">
        <v>2488</v>
      </c>
      <c r="B3836" s="27" t="s">
        <v>1458</v>
      </c>
      <c r="C3836" s="27" t="n">
        <v>41</v>
      </c>
      <c r="D3836" s="27" t="s">
        <v>181</v>
      </c>
      <c r="E3836" s="28" t="n">
        <v>45348</v>
      </c>
      <c r="F3836" s="27" t="s">
        <v>226</v>
      </c>
      <c r="G3836" s="28" t="n">
        <v>45349</v>
      </c>
      <c r="H3836" s="27" t="s">
        <v>123</v>
      </c>
      <c r="I3836" s="27" t="s">
        <v>304</v>
      </c>
      <c r="J3836" s="27" t="s">
        <v>227</v>
      </c>
      <c r="K3836" s="27" t="s">
        <v>138</v>
      </c>
      <c r="L3836" s="27" t="n">
        <v>45</v>
      </c>
      <c r="M3836" s="27" t="n">
        <v>18</v>
      </c>
      <c r="N3836" s="27" t="s">
        <v>127</v>
      </c>
      <c r="O3836" s="27" t="s">
        <v>171</v>
      </c>
      <c r="P3836" s="27" t="s">
        <v>187</v>
      </c>
      <c r="Q3836" s="29" t="n">
        <v>1454.4</v>
      </c>
      <c r="R3836" s="27" t="s">
        <v>130</v>
      </c>
      <c r="S3836" s="27" t="s">
        <v>178</v>
      </c>
      <c r="T3836" s="27" t="n">
        <v>4</v>
      </c>
      <c r="U3836" s="27" t="n">
        <f aca="false">YEAR(E3836)</f>
        <v>2024</v>
      </c>
      <c r="V3836" s="27" t="str">
        <f aca="false">TEXT(E3836,"MMM-YYYY")</f>
        <v>Feb-2024</v>
      </c>
      <c r="W3836" s="27" t="n">
        <f aca="false">MONTH(E3836)</f>
        <v>2</v>
      </c>
      <c r="X3836" s="27" t="str">
        <f aca="false">TEXT(WEEKDAY(E3836,2),"0")&amp;" - "&amp;TEXT(E3836,"dddd")</f>
        <v>1 - Monday</v>
      </c>
      <c r="Y3836" s="27" t="str">
        <f aca="false">_xlfn.IFS(C3836&lt;18,"Child (0-17)",C3836&lt;40,"Young Adult (18-39)",C3836&lt;60,"Adult (40-59)",TRUE(),"Senior (60+)")</f>
        <v>Adult (40-59)</v>
      </c>
      <c r="Z3836" s="27" t="n">
        <f aca="false">ROUND(G3836-E3836,0)</f>
        <v>1</v>
      </c>
      <c r="AA3836" s="27" t="n">
        <f aca="false">L3836+M3836</f>
        <v>63</v>
      </c>
      <c r="AB3836" s="27" t="n">
        <f aca="false">IFERROR(ROUND(Q3836/AA3836,2),0)</f>
        <v>23.09</v>
      </c>
      <c r="AC3836" s="27" t="str">
        <f aca="false">IF(AND(K3836="Critical",N3836="No"),"URGENT - No Bed","Normal")</f>
        <v>Normal</v>
      </c>
      <c r="AD3836" s="33" t="n">
        <f aca="false">INDEX(Lookup_Tables!$B$3:$B$12,MATCH(H3836,Lookup_Tables!$A$3:$A$12,0))</f>
        <v>2200000</v>
      </c>
      <c r="AE3836" s="27" t="str">
        <f aca="false">INDEX(Lookup_Tables!$C$3:$C$12,MATCH(H3836,Lookup_Tables!$A$3:$A$12,0))</f>
        <v>Dr. Rohan Das</v>
      </c>
      <c r="AF3836" s="27" t="str">
        <f aca="false">IFERROR(INDEX(Lookup_Tables!$F$16:$F$45,MATCH(I3836,Lookup_Tables!$E$16:$E$45,0)),"N/A")</f>
        <v>EMP204</v>
      </c>
      <c r="AG3836" s="27" t="n">
        <f aca="false">_xlfn.IFS(R3836="Recovered",4,R3836="Referred",3,R3836="Admitted",2,R3836="Deceased",1,TRUE(),0)</f>
        <v>4</v>
      </c>
      <c r="AH3836" s="27" t="str">
        <f aca="false">IF(T3836&gt;=4,"Satisfied",IF(T3836&gt;=3,"Neutral","Needs Improvement"))</f>
        <v>Satisfied</v>
      </c>
    </row>
    <row r="3837" customFormat="false" ht="15" hidden="false" customHeight="false" outlineLevel="0" collapsed="false">
      <c r="A3837" s="30" t="s">
        <v>3244</v>
      </c>
      <c r="B3837" s="30" t="s">
        <v>3245</v>
      </c>
      <c r="C3837" s="30" t="n">
        <v>56</v>
      </c>
      <c r="D3837" s="30" t="s">
        <v>121</v>
      </c>
      <c r="E3837" s="31" t="n">
        <v>45642</v>
      </c>
      <c r="F3837" s="30" t="s">
        <v>221</v>
      </c>
      <c r="G3837" s="31" t="n">
        <v>45643</v>
      </c>
      <c r="H3837" s="30" t="s">
        <v>236</v>
      </c>
      <c r="I3837" s="30" t="s">
        <v>237</v>
      </c>
      <c r="J3837" s="30" t="s">
        <v>267</v>
      </c>
      <c r="K3837" s="30" t="s">
        <v>138</v>
      </c>
      <c r="L3837" s="30" t="n">
        <v>76</v>
      </c>
      <c r="M3837" s="30" t="n">
        <v>22</v>
      </c>
      <c r="N3837" s="30" t="s">
        <v>127</v>
      </c>
      <c r="O3837" s="30" t="s">
        <v>139</v>
      </c>
      <c r="P3837" s="30" t="s">
        <v>129</v>
      </c>
      <c r="Q3837" s="32" t="n">
        <v>1957.77</v>
      </c>
      <c r="R3837" s="30" t="s">
        <v>172</v>
      </c>
      <c r="S3837" s="30" t="s">
        <v>223</v>
      </c>
      <c r="T3837" s="30" t="n">
        <v>1</v>
      </c>
      <c r="U3837" s="30" t="n">
        <f aca="false">YEAR(E3837)</f>
        <v>2024</v>
      </c>
      <c r="V3837" s="30" t="str">
        <f aca="false">TEXT(E3837,"MMM-YYYY")</f>
        <v>Dec-2024</v>
      </c>
      <c r="W3837" s="30" t="n">
        <f aca="false">MONTH(E3837)</f>
        <v>12</v>
      </c>
      <c r="X3837" s="30" t="str">
        <f aca="false">TEXT(WEEKDAY(E3837,2),"0")&amp;" - "&amp;TEXT(E3837,"dddd")</f>
        <v>1 - Monday</v>
      </c>
      <c r="Y3837" s="30" t="str">
        <f aca="false">_xlfn.IFS(C3837&lt;18,"Child (0-17)",C3837&lt;40,"Young Adult (18-39)",C3837&lt;60,"Adult (40-59)",TRUE(),"Senior (60+)")</f>
        <v>Adult (40-59)</v>
      </c>
      <c r="Z3837" s="30" t="n">
        <f aca="false">ROUND(G3837-E3837,0)</f>
        <v>1</v>
      </c>
      <c r="AA3837" s="30" t="n">
        <f aca="false">L3837+M3837</f>
        <v>98</v>
      </c>
      <c r="AB3837" s="30" t="n">
        <f aca="false">IFERROR(ROUND(Q3837/AA3837,2),0)</f>
        <v>19.98</v>
      </c>
      <c r="AC3837" s="30" t="str">
        <f aca="false">IF(AND(K3837="Critical",N3837="No"),"URGENT - No Bed","Normal")</f>
        <v>Normal</v>
      </c>
      <c r="AD3837" s="34" t="n">
        <f aca="false">INDEX(Lookup_Tables!$B$3:$B$12,MATCH(H3837,Lookup_Tables!$A$3:$A$12,0))</f>
        <v>3900000</v>
      </c>
      <c r="AE3837" s="30" t="str">
        <f aca="false">INDEX(Lookup_Tables!$C$3:$C$12,MATCH(H3837,Lookup_Tables!$A$3:$A$12,0))</f>
        <v>Dr. Rina Mehta</v>
      </c>
      <c r="AF3837" s="30" t="str">
        <f aca="false">IFERROR(INDEX(Lookup_Tables!$F$16:$F$45,MATCH(I3837,Lookup_Tables!$E$16:$E$45,0)),"N/A")</f>
        <v>EMP215</v>
      </c>
      <c r="AG3837" s="30" t="n">
        <f aca="false">_xlfn.IFS(R3837="Recovered",4,R3837="Referred",3,R3837="Admitted",2,R3837="Deceased",1,TRUE(),0)</f>
        <v>2</v>
      </c>
      <c r="AH3837" s="30" t="str">
        <f aca="false">IF(T3837&gt;=4,"Satisfied",IF(T3837&gt;=3,"Neutral","Needs Improvement"))</f>
        <v>Needs Improvement</v>
      </c>
    </row>
    <row r="3838" customFormat="false" ht="15" hidden="false" customHeight="false" outlineLevel="0" collapsed="false">
      <c r="A3838" s="27" t="s">
        <v>1372</v>
      </c>
      <c r="B3838" s="27" t="s">
        <v>1373</v>
      </c>
      <c r="C3838" s="27" t="n">
        <v>48</v>
      </c>
      <c r="D3838" s="27" t="s">
        <v>181</v>
      </c>
      <c r="E3838" s="28" t="n">
        <v>45650</v>
      </c>
      <c r="F3838" s="27" t="s">
        <v>1374</v>
      </c>
      <c r="G3838" s="28" t="n">
        <v>45651</v>
      </c>
      <c r="H3838" s="27" t="s">
        <v>168</v>
      </c>
      <c r="I3838" s="27" t="s">
        <v>196</v>
      </c>
      <c r="J3838" s="27" t="s">
        <v>441</v>
      </c>
      <c r="K3838" s="27" t="s">
        <v>126</v>
      </c>
      <c r="L3838" s="27" t="n">
        <v>22</v>
      </c>
      <c r="M3838" s="27" t="n">
        <v>69</v>
      </c>
      <c r="N3838" s="27" t="s">
        <v>186</v>
      </c>
      <c r="O3838" s="27" t="s">
        <v>139</v>
      </c>
      <c r="P3838" s="27" t="s">
        <v>187</v>
      </c>
      <c r="Q3838" s="29" t="n">
        <v>7331.97</v>
      </c>
      <c r="R3838" s="27" t="s">
        <v>130</v>
      </c>
      <c r="S3838" s="27" t="s">
        <v>157</v>
      </c>
      <c r="T3838" s="27" t="n">
        <v>4</v>
      </c>
      <c r="U3838" s="27" t="n">
        <f aca="false">YEAR(E3838)</f>
        <v>2024</v>
      </c>
      <c r="V3838" s="27" t="str">
        <f aca="false">TEXT(E3838,"MMM-YYYY")</f>
        <v>Dec-2024</v>
      </c>
      <c r="W3838" s="27" t="n">
        <f aca="false">MONTH(E3838)</f>
        <v>12</v>
      </c>
      <c r="X3838" s="27" t="str">
        <f aca="false">TEXT(WEEKDAY(E3838,2),"0")&amp;" - "&amp;TEXT(E3838,"dddd")</f>
        <v>2 - Tuesday</v>
      </c>
      <c r="Y3838" s="27" t="str">
        <f aca="false">_xlfn.IFS(C3838&lt;18,"Child (0-17)",C3838&lt;40,"Young Adult (18-39)",C3838&lt;60,"Adult (40-59)",TRUE(),"Senior (60+)")</f>
        <v>Adult (40-59)</v>
      </c>
      <c r="Z3838" s="27" t="n">
        <f aca="false">ROUND(G3838-E3838,0)</f>
        <v>1</v>
      </c>
      <c r="AA3838" s="27" t="n">
        <f aca="false">L3838+M3838</f>
        <v>91</v>
      </c>
      <c r="AB3838" s="27" t="n">
        <f aca="false">IFERROR(ROUND(Q3838/AA3838,2),0)</f>
        <v>80.57</v>
      </c>
      <c r="AC3838" s="27" t="str">
        <f aca="false">IF(AND(K3838="Critical",N3838="No"),"URGENT - No Bed","Normal")</f>
        <v>Normal</v>
      </c>
      <c r="AD3838" s="33" t="n">
        <f aca="false">INDEX(Lookup_Tables!$B$3:$B$12,MATCH(H3838,Lookup_Tables!$A$3:$A$12,0))</f>
        <v>4400000</v>
      </c>
      <c r="AE3838" s="27" t="str">
        <f aca="false">INDEX(Lookup_Tables!$C$3:$C$12,MATCH(H3838,Lookup_Tables!$A$3:$A$12,0))</f>
        <v>Dr. Neha Chopra</v>
      </c>
      <c r="AF3838" s="27" t="str">
        <f aca="false">IFERROR(INDEX(Lookup_Tables!$F$16:$F$45,MATCH(I3838,Lookup_Tables!$E$16:$E$45,0)),"N/A")</f>
        <v>EMP219</v>
      </c>
      <c r="AG3838" s="27" t="n">
        <f aca="false">_xlfn.IFS(R3838="Recovered",4,R3838="Referred",3,R3838="Admitted",2,R3838="Deceased",1,TRUE(),0)</f>
        <v>4</v>
      </c>
      <c r="AH3838" s="27" t="str">
        <f aca="false">IF(T3838&gt;=4,"Satisfied",IF(T3838&gt;=3,"Neutral","Needs Improvement"))</f>
        <v>Satisfied</v>
      </c>
    </row>
    <row r="3839" customFormat="false" ht="15" hidden="false" customHeight="false" outlineLevel="0" collapsed="false">
      <c r="A3839" s="30" t="s">
        <v>4929</v>
      </c>
      <c r="B3839" s="30" t="s">
        <v>373</v>
      </c>
      <c r="C3839" s="30" t="n">
        <v>25</v>
      </c>
      <c r="D3839" s="30" t="s">
        <v>181</v>
      </c>
      <c r="E3839" s="31" t="n">
        <v>45465</v>
      </c>
      <c r="F3839" s="30" t="s">
        <v>682</v>
      </c>
      <c r="G3839" s="31" t="n">
        <v>45465</v>
      </c>
      <c r="H3839" s="30" t="s">
        <v>168</v>
      </c>
      <c r="I3839" s="30" t="s">
        <v>366</v>
      </c>
      <c r="J3839" s="30" t="s">
        <v>170</v>
      </c>
      <c r="K3839" s="30" t="s">
        <v>138</v>
      </c>
      <c r="L3839" s="30" t="n">
        <v>28</v>
      </c>
      <c r="M3839" s="30" t="n">
        <v>40</v>
      </c>
      <c r="N3839" s="30" t="s">
        <v>186</v>
      </c>
      <c r="O3839" s="30" t="s">
        <v>149</v>
      </c>
      <c r="P3839" s="30" t="s">
        <v>129</v>
      </c>
      <c r="Q3839" s="32" t="n">
        <v>2081.29</v>
      </c>
      <c r="R3839" s="30" t="s">
        <v>130</v>
      </c>
      <c r="S3839" s="30" t="s">
        <v>151</v>
      </c>
      <c r="T3839" s="30" t="n">
        <v>3</v>
      </c>
      <c r="U3839" s="30" t="n">
        <f aca="false">YEAR(E3839)</f>
        <v>2024</v>
      </c>
      <c r="V3839" s="30" t="str">
        <f aca="false">TEXT(E3839,"MMM-YYYY")</f>
        <v>Jun-2024</v>
      </c>
      <c r="W3839" s="30" t="n">
        <f aca="false">MONTH(E3839)</f>
        <v>6</v>
      </c>
      <c r="X3839" s="30" t="str">
        <f aca="false">TEXT(WEEKDAY(E3839,2),"0")&amp;" - "&amp;TEXT(E3839,"dddd")</f>
        <v>6 - Saturday</v>
      </c>
      <c r="Y3839" s="30" t="str">
        <f aca="false">_xlfn.IFS(C3839&lt;18,"Child (0-17)",C3839&lt;40,"Young Adult (18-39)",C3839&lt;60,"Adult (40-59)",TRUE(),"Senior (60+)")</f>
        <v>Young Adult (18-39)</v>
      </c>
      <c r="Z3839" s="30" t="n">
        <f aca="false">ROUND(G3839-E3839,0)</f>
        <v>0</v>
      </c>
      <c r="AA3839" s="30" t="n">
        <f aca="false">L3839+M3839</f>
        <v>68</v>
      </c>
      <c r="AB3839" s="30" t="n">
        <f aca="false">IFERROR(ROUND(Q3839/AA3839,2),0)</f>
        <v>30.61</v>
      </c>
      <c r="AC3839" s="30" t="str">
        <f aca="false">IF(AND(K3839="Critical",N3839="No"),"URGENT - No Bed","Normal")</f>
        <v>Normal</v>
      </c>
      <c r="AD3839" s="34" t="n">
        <f aca="false">INDEX(Lookup_Tables!$B$3:$B$12,MATCH(H3839,Lookup_Tables!$A$3:$A$12,0))</f>
        <v>4400000</v>
      </c>
      <c r="AE3839" s="30" t="str">
        <f aca="false">INDEX(Lookup_Tables!$C$3:$C$12,MATCH(H3839,Lookup_Tables!$A$3:$A$12,0))</f>
        <v>Dr. Neha Chopra</v>
      </c>
      <c r="AF3839" s="30" t="str">
        <f aca="false">IFERROR(INDEX(Lookup_Tables!$F$16:$F$45,MATCH(I3839,Lookup_Tables!$E$16:$E$45,0)),"N/A")</f>
        <v>EMP218</v>
      </c>
      <c r="AG3839" s="30" t="n">
        <f aca="false">_xlfn.IFS(R3839="Recovered",4,R3839="Referred",3,R3839="Admitted",2,R3839="Deceased",1,TRUE(),0)</f>
        <v>4</v>
      </c>
      <c r="AH3839" s="30" t="str">
        <f aca="false">IF(T3839&gt;=4,"Satisfied",IF(T3839&gt;=3,"Neutral","Needs Improvement"))</f>
        <v>Neutral</v>
      </c>
    </row>
    <row r="3840" customFormat="false" ht="15" hidden="false" customHeight="false" outlineLevel="0" collapsed="false">
      <c r="A3840" s="27" t="s">
        <v>2192</v>
      </c>
      <c r="B3840" s="27" t="s">
        <v>2193</v>
      </c>
      <c r="C3840" s="27" t="n">
        <v>37</v>
      </c>
      <c r="D3840" s="27" t="s">
        <v>121</v>
      </c>
      <c r="E3840" s="28" t="n">
        <v>45327</v>
      </c>
      <c r="F3840" s="27" t="s">
        <v>410</v>
      </c>
      <c r="G3840" s="28" t="n">
        <v>45333</v>
      </c>
      <c r="H3840" s="27" t="s">
        <v>242</v>
      </c>
      <c r="I3840" s="27" t="s">
        <v>315</v>
      </c>
      <c r="J3840" s="27" t="s">
        <v>244</v>
      </c>
      <c r="K3840" s="27" t="s">
        <v>126</v>
      </c>
      <c r="L3840" s="27" t="n">
        <v>41</v>
      </c>
      <c r="M3840" s="27" t="n">
        <v>71</v>
      </c>
      <c r="N3840" s="27" t="s">
        <v>127</v>
      </c>
      <c r="O3840" s="27" t="s">
        <v>139</v>
      </c>
      <c r="P3840" s="27" t="s">
        <v>140</v>
      </c>
      <c r="Q3840" s="29" t="n">
        <v>7551.83</v>
      </c>
      <c r="R3840" s="27" t="s">
        <v>130</v>
      </c>
      <c r="S3840" s="27" t="s">
        <v>178</v>
      </c>
      <c r="T3840" s="27" t="n">
        <v>1</v>
      </c>
      <c r="U3840" s="27" t="n">
        <f aca="false">YEAR(E3840)</f>
        <v>2024</v>
      </c>
      <c r="V3840" s="27" t="str">
        <f aca="false">TEXT(E3840,"MMM-YYYY")</f>
        <v>Feb-2024</v>
      </c>
      <c r="W3840" s="27" t="n">
        <f aca="false">MONTH(E3840)</f>
        <v>2</v>
      </c>
      <c r="X3840" s="27" t="str">
        <f aca="false">TEXT(WEEKDAY(E3840,2),"0")&amp;" - "&amp;TEXT(E3840,"dddd")</f>
        <v>1 - Monday</v>
      </c>
      <c r="Y3840" s="27" t="str">
        <f aca="false">_xlfn.IFS(C3840&lt;18,"Child (0-17)",C3840&lt;40,"Young Adult (18-39)",C3840&lt;60,"Adult (40-59)",TRUE(),"Senior (60+)")</f>
        <v>Young Adult (18-39)</v>
      </c>
      <c r="Z3840" s="27" t="n">
        <f aca="false">ROUND(G3840-E3840,0)</f>
        <v>6</v>
      </c>
      <c r="AA3840" s="27" t="n">
        <f aca="false">L3840+M3840</f>
        <v>112</v>
      </c>
      <c r="AB3840" s="27" t="n">
        <f aca="false">IFERROR(ROUND(Q3840/AA3840,2),0)</f>
        <v>67.43</v>
      </c>
      <c r="AC3840" s="27" t="str">
        <f aca="false">IF(AND(K3840="Critical",N3840="No"),"URGENT - No Bed","Normal")</f>
        <v>Normal</v>
      </c>
      <c r="AD3840" s="33" t="n">
        <f aca="false">INDEX(Lookup_Tables!$B$3:$B$12,MATCH(H3840,Lookup_Tables!$A$3:$A$12,0))</f>
        <v>3000000</v>
      </c>
      <c r="AE3840" s="27" t="str">
        <f aca="false">INDEX(Lookup_Tables!$C$3:$C$12,MATCH(H3840,Lookup_Tables!$A$3:$A$12,0))</f>
        <v>Dr. Pooja Iyer</v>
      </c>
      <c r="AF3840" s="27" t="str">
        <f aca="false">IFERROR(INDEX(Lookup_Tables!$F$16:$F$45,MATCH(I3840,Lookup_Tables!$E$16:$E$45,0)),"N/A")</f>
        <v>EMP213</v>
      </c>
      <c r="AG3840" s="27" t="n">
        <f aca="false">_xlfn.IFS(R3840="Recovered",4,R3840="Referred",3,R3840="Admitted",2,R3840="Deceased",1,TRUE(),0)</f>
        <v>4</v>
      </c>
      <c r="AH3840" s="27" t="str">
        <f aca="false">IF(T3840&gt;=4,"Satisfied",IF(T3840&gt;=3,"Neutral","Needs Improvement"))</f>
        <v>Needs Improvement</v>
      </c>
    </row>
    <row r="3841" customFormat="false" ht="15" hidden="false" customHeight="false" outlineLevel="0" collapsed="false">
      <c r="A3841" s="30" t="s">
        <v>3929</v>
      </c>
      <c r="B3841" s="30" t="s">
        <v>589</v>
      </c>
      <c r="C3841" s="30" t="n">
        <v>27</v>
      </c>
      <c r="D3841" s="30" t="s">
        <v>121</v>
      </c>
      <c r="E3841" s="31" t="n">
        <v>45652</v>
      </c>
      <c r="F3841" s="30" t="s">
        <v>1220</v>
      </c>
      <c r="G3841" s="31" t="n">
        <v>45655</v>
      </c>
      <c r="H3841" s="30" t="s">
        <v>168</v>
      </c>
      <c r="I3841" s="30" t="s">
        <v>169</v>
      </c>
      <c r="J3841" s="30" t="s">
        <v>367</v>
      </c>
      <c r="K3841" s="30" t="s">
        <v>156</v>
      </c>
      <c r="L3841" s="30" t="n">
        <v>75</v>
      </c>
      <c r="M3841" s="30" t="n">
        <v>68</v>
      </c>
      <c r="N3841" s="30" t="s">
        <v>127</v>
      </c>
      <c r="O3841" s="30" t="s">
        <v>171</v>
      </c>
      <c r="P3841" s="30" t="s">
        <v>129</v>
      </c>
      <c r="Q3841" s="32" t="n">
        <v>4337.82</v>
      </c>
      <c r="R3841" s="30" t="s">
        <v>130</v>
      </c>
      <c r="S3841" s="30" t="s">
        <v>157</v>
      </c>
      <c r="T3841" s="30" t="n">
        <v>3</v>
      </c>
      <c r="U3841" s="30" t="n">
        <f aca="false">YEAR(E3841)</f>
        <v>2024</v>
      </c>
      <c r="V3841" s="30" t="str">
        <f aca="false">TEXT(E3841,"MMM-YYYY")</f>
        <v>Dec-2024</v>
      </c>
      <c r="W3841" s="30" t="n">
        <f aca="false">MONTH(E3841)</f>
        <v>12</v>
      </c>
      <c r="X3841" s="30" t="str">
        <f aca="false">TEXT(WEEKDAY(E3841,2),"0")&amp;" - "&amp;TEXT(E3841,"dddd")</f>
        <v>4 - Thursday</v>
      </c>
      <c r="Y3841" s="30" t="str">
        <f aca="false">_xlfn.IFS(C3841&lt;18,"Child (0-17)",C3841&lt;40,"Young Adult (18-39)",C3841&lt;60,"Adult (40-59)",TRUE(),"Senior (60+)")</f>
        <v>Young Adult (18-39)</v>
      </c>
      <c r="Z3841" s="30" t="n">
        <f aca="false">ROUND(G3841-E3841,0)</f>
        <v>3</v>
      </c>
      <c r="AA3841" s="30" t="n">
        <f aca="false">L3841+M3841</f>
        <v>143</v>
      </c>
      <c r="AB3841" s="30" t="n">
        <f aca="false">IFERROR(ROUND(Q3841/AA3841,2),0)</f>
        <v>30.33</v>
      </c>
      <c r="AC3841" s="30" t="str">
        <f aca="false">IF(AND(K3841="Critical",N3841="No"),"URGENT - No Bed","Normal")</f>
        <v>Normal</v>
      </c>
      <c r="AD3841" s="34" t="n">
        <f aca="false">INDEX(Lookup_Tables!$B$3:$B$12,MATCH(H3841,Lookup_Tables!$A$3:$A$12,0))</f>
        <v>4400000</v>
      </c>
      <c r="AE3841" s="30" t="str">
        <f aca="false">INDEX(Lookup_Tables!$C$3:$C$12,MATCH(H3841,Lookup_Tables!$A$3:$A$12,0))</f>
        <v>Dr. Neha Chopra</v>
      </c>
      <c r="AF3841" s="30" t="str">
        <f aca="false">IFERROR(INDEX(Lookup_Tables!$F$16:$F$45,MATCH(I3841,Lookup_Tables!$E$16:$E$45,0)),"N/A")</f>
        <v>EMP220</v>
      </c>
      <c r="AG3841" s="30" t="n">
        <f aca="false">_xlfn.IFS(R3841="Recovered",4,R3841="Referred",3,R3841="Admitted",2,R3841="Deceased",1,TRUE(),0)</f>
        <v>4</v>
      </c>
      <c r="AH3841" s="30" t="str">
        <f aca="false">IF(T3841&gt;=4,"Satisfied",IF(T3841&gt;=3,"Neutral","Needs Improvement"))</f>
        <v>Neutral</v>
      </c>
    </row>
    <row r="3842" customFormat="false" ht="15" hidden="false" customHeight="false" outlineLevel="0" collapsed="false">
      <c r="A3842" s="27" t="s">
        <v>1829</v>
      </c>
      <c r="B3842" s="27" t="s">
        <v>1830</v>
      </c>
      <c r="C3842" s="27" t="n">
        <v>52</v>
      </c>
      <c r="D3842" s="27" t="s">
        <v>181</v>
      </c>
      <c r="E3842" s="28" t="n">
        <v>45328</v>
      </c>
      <c r="F3842" s="27" t="s">
        <v>845</v>
      </c>
      <c r="G3842" s="28" t="n">
        <v>45329</v>
      </c>
      <c r="H3842" s="27" t="s">
        <v>183</v>
      </c>
      <c r="I3842" s="27" t="s">
        <v>430</v>
      </c>
      <c r="J3842" s="27" t="s">
        <v>213</v>
      </c>
      <c r="K3842" s="27" t="s">
        <v>156</v>
      </c>
      <c r="L3842" s="27" t="n">
        <v>47</v>
      </c>
      <c r="M3842" s="27" t="n">
        <v>77</v>
      </c>
      <c r="N3842" s="27" t="s">
        <v>186</v>
      </c>
      <c r="O3842" s="27" t="s">
        <v>139</v>
      </c>
      <c r="P3842" s="27" t="s">
        <v>140</v>
      </c>
      <c r="Q3842" s="29" t="n">
        <v>4585.92</v>
      </c>
      <c r="R3842" s="27" t="s">
        <v>130</v>
      </c>
      <c r="S3842" s="27" t="s">
        <v>223</v>
      </c>
      <c r="T3842" s="27" t="n">
        <v>3</v>
      </c>
      <c r="U3842" s="27" t="n">
        <f aca="false">YEAR(E3842)</f>
        <v>2024</v>
      </c>
      <c r="V3842" s="27" t="str">
        <f aca="false">TEXT(E3842,"MMM-YYYY")</f>
        <v>Feb-2024</v>
      </c>
      <c r="W3842" s="27" t="n">
        <f aca="false">MONTH(E3842)</f>
        <v>2</v>
      </c>
      <c r="X3842" s="27" t="str">
        <f aca="false">TEXT(WEEKDAY(E3842,2),"0")&amp;" - "&amp;TEXT(E3842,"dddd")</f>
        <v>2 - Tuesday</v>
      </c>
      <c r="Y3842" s="27" t="str">
        <f aca="false">_xlfn.IFS(C3842&lt;18,"Child (0-17)",C3842&lt;40,"Young Adult (18-39)",C3842&lt;60,"Adult (40-59)",TRUE(),"Senior (60+)")</f>
        <v>Adult (40-59)</v>
      </c>
      <c r="Z3842" s="27" t="n">
        <f aca="false">ROUND(G3842-E3842,0)</f>
        <v>1</v>
      </c>
      <c r="AA3842" s="27" t="n">
        <f aca="false">L3842+M3842</f>
        <v>124</v>
      </c>
      <c r="AB3842" s="27" t="n">
        <f aca="false">IFERROR(ROUND(Q3842/AA3842,2),0)</f>
        <v>36.98</v>
      </c>
      <c r="AC3842" s="27" t="str">
        <f aca="false">IF(AND(K3842="Critical",N3842="No"),"URGENT - No Bed","Normal")</f>
        <v>Normal</v>
      </c>
      <c r="AD3842" s="33" t="n">
        <f aca="false">INDEX(Lookup_Tables!$B$3:$B$12,MATCH(H3842,Lookup_Tables!$A$3:$A$12,0))</f>
        <v>3100000</v>
      </c>
      <c r="AE3842" s="27" t="str">
        <f aca="false">INDEX(Lookup_Tables!$C$3:$C$12,MATCH(H3842,Lookup_Tables!$A$3:$A$12,0))</f>
        <v>Dr. Kavita Rao</v>
      </c>
      <c r="AF3842" s="27" t="str">
        <f aca="false">IFERROR(INDEX(Lookup_Tables!$F$16:$F$45,MATCH(I3842,Lookup_Tables!$E$16:$E$45,0)),"N/A")</f>
        <v>EMP224</v>
      </c>
      <c r="AG3842" s="27" t="n">
        <f aca="false">_xlfn.IFS(R3842="Recovered",4,R3842="Referred",3,R3842="Admitted",2,R3842="Deceased",1,TRUE(),0)</f>
        <v>4</v>
      </c>
      <c r="AH3842" s="27" t="str">
        <f aca="false">IF(T3842&gt;=4,"Satisfied",IF(T3842&gt;=3,"Neutral","Needs Improvement"))</f>
        <v>Neutral</v>
      </c>
    </row>
    <row r="3843" customFormat="false" ht="15" hidden="false" customHeight="false" outlineLevel="0" collapsed="false">
      <c r="A3843" s="30" t="s">
        <v>4366</v>
      </c>
      <c r="B3843" s="30" t="s">
        <v>4367</v>
      </c>
      <c r="C3843" s="30" t="n">
        <v>37</v>
      </c>
      <c r="D3843" s="30" t="s">
        <v>181</v>
      </c>
      <c r="E3843" s="31" t="n">
        <v>45421</v>
      </c>
      <c r="F3843" s="30" t="s">
        <v>182</v>
      </c>
      <c r="G3843" s="31" t="n">
        <v>45423</v>
      </c>
      <c r="H3843" s="30" t="s">
        <v>183</v>
      </c>
      <c r="I3843" s="30" t="s">
        <v>184</v>
      </c>
      <c r="J3843" s="30" t="s">
        <v>476</v>
      </c>
      <c r="K3843" s="30" t="s">
        <v>126</v>
      </c>
      <c r="L3843" s="30" t="n">
        <v>6</v>
      </c>
      <c r="M3843" s="30" t="n">
        <v>91</v>
      </c>
      <c r="N3843" s="30" t="s">
        <v>186</v>
      </c>
      <c r="O3843" s="30" t="s">
        <v>139</v>
      </c>
      <c r="P3843" s="30" t="s">
        <v>150</v>
      </c>
      <c r="Q3843" s="32" t="n">
        <v>7866.7</v>
      </c>
      <c r="R3843" s="30" t="s">
        <v>172</v>
      </c>
      <c r="S3843" s="30" t="s">
        <v>131</v>
      </c>
      <c r="T3843" s="30" t="n">
        <v>5</v>
      </c>
      <c r="U3843" s="30" t="n">
        <f aca="false">YEAR(E3843)</f>
        <v>2024</v>
      </c>
      <c r="V3843" s="30" t="str">
        <f aca="false">TEXT(E3843,"MMM-YYYY")</f>
        <v>May-2024</v>
      </c>
      <c r="W3843" s="30" t="n">
        <f aca="false">MONTH(E3843)</f>
        <v>5</v>
      </c>
      <c r="X3843" s="30" t="str">
        <f aca="false">TEXT(WEEKDAY(E3843,2),"0")&amp;" - "&amp;TEXT(E3843,"dddd")</f>
        <v>4 - Thursday</v>
      </c>
      <c r="Y3843" s="30" t="str">
        <f aca="false">_xlfn.IFS(C3843&lt;18,"Child (0-17)",C3843&lt;40,"Young Adult (18-39)",C3843&lt;60,"Adult (40-59)",TRUE(),"Senior (60+)")</f>
        <v>Young Adult (18-39)</v>
      </c>
      <c r="Z3843" s="30" t="n">
        <f aca="false">ROUND(G3843-E3843,0)</f>
        <v>2</v>
      </c>
      <c r="AA3843" s="30" t="n">
        <f aca="false">L3843+M3843</f>
        <v>97</v>
      </c>
      <c r="AB3843" s="30" t="n">
        <f aca="false">IFERROR(ROUND(Q3843/AA3843,2),0)</f>
        <v>81.1</v>
      </c>
      <c r="AC3843" s="30" t="str">
        <f aca="false">IF(AND(K3843="Critical",N3843="No"),"URGENT - No Bed","Normal")</f>
        <v>Normal</v>
      </c>
      <c r="AD3843" s="34" t="n">
        <f aca="false">INDEX(Lookup_Tables!$B$3:$B$12,MATCH(H3843,Lookup_Tables!$A$3:$A$12,0))</f>
        <v>3100000</v>
      </c>
      <c r="AE3843" s="30" t="str">
        <f aca="false">INDEX(Lookup_Tables!$C$3:$C$12,MATCH(H3843,Lookup_Tables!$A$3:$A$12,0))</f>
        <v>Dr. Kavita Rao</v>
      </c>
      <c r="AF3843" s="30" t="str">
        <f aca="false">IFERROR(INDEX(Lookup_Tables!$F$16:$F$45,MATCH(I3843,Lookup_Tables!$E$16:$E$45,0)),"N/A")</f>
        <v>EMP226</v>
      </c>
      <c r="AG3843" s="30" t="n">
        <f aca="false">_xlfn.IFS(R3843="Recovered",4,R3843="Referred",3,R3843="Admitted",2,R3843="Deceased",1,TRUE(),0)</f>
        <v>2</v>
      </c>
      <c r="AH3843" s="30" t="str">
        <f aca="false">IF(T3843&gt;=4,"Satisfied",IF(T3843&gt;=3,"Neutral","Needs Improvement"))</f>
        <v>Satisfied</v>
      </c>
    </row>
    <row r="3844" customFormat="false" ht="15" hidden="false" customHeight="false" outlineLevel="0" collapsed="false">
      <c r="A3844" s="27" t="s">
        <v>1641</v>
      </c>
      <c r="B3844" s="27" t="s">
        <v>1642</v>
      </c>
      <c r="C3844" s="27" t="n">
        <v>61</v>
      </c>
      <c r="D3844" s="27" t="s">
        <v>121</v>
      </c>
      <c r="E3844" s="28" t="n">
        <v>45587</v>
      </c>
      <c r="F3844" s="27" t="s">
        <v>543</v>
      </c>
      <c r="G3844" s="28" t="n">
        <v>45587</v>
      </c>
      <c r="H3844" s="27" t="s">
        <v>123</v>
      </c>
      <c r="I3844" s="27" t="s">
        <v>124</v>
      </c>
      <c r="J3844" s="27" t="s">
        <v>305</v>
      </c>
      <c r="K3844" s="27" t="s">
        <v>138</v>
      </c>
      <c r="L3844" s="27" t="n">
        <v>88</v>
      </c>
      <c r="M3844" s="27" t="n">
        <v>33</v>
      </c>
      <c r="N3844" s="27" t="s">
        <v>127</v>
      </c>
      <c r="O3844" s="27" t="s">
        <v>128</v>
      </c>
      <c r="P3844" s="27" t="s">
        <v>140</v>
      </c>
      <c r="Q3844" s="29" t="n">
        <v>2118.65</v>
      </c>
      <c r="R3844" s="27" t="s">
        <v>130</v>
      </c>
      <c r="S3844" s="27" t="s">
        <v>164</v>
      </c>
      <c r="T3844" s="27" t="n">
        <v>5</v>
      </c>
      <c r="U3844" s="27" t="n">
        <f aca="false">YEAR(E3844)</f>
        <v>2024</v>
      </c>
      <c r="V3844" s="27" t="str">
        <f aca="false">TEXT(E3844,"MMM-YYYY")</f>
        <v>Oct-2024</v>
      </c>
      <c r="W3844" s="27" t="n">
        <f aca="false">MONTH(E3844)</f>
        <v>10</v>
      </c>
      <c r="X3844" s="27" t="str">
        <f aca="false">TEXT(WEEKDAY(E3844,2),"0")&amp;" - "&amp;TEXT(E3844,"dddd")</f>
        <v>2 - Tuesday</v>
      </c>
      <c r="Y3844" s="27" t="str">
        <f aca="false">_xlfn.IFS(C3844&lt;18,"Child (0-17)",C3844&lt;40,"Young Adult (18-39)",C3844&lt;60,"Adult (40-59)",TRUE(),"Senior (60+)")</f>
        <v>Senior (60+)</v>
      </c>
      <c r="Z3844" s="27" t="n">
        <f aca="false">ROUND(G3844-E3844,0)</f>
        <v>0</v>
      </c>
      <c r="AA3844" s="27" t="n">
        <f aca="false">L3844+M3844</f>
        <v>121</v>
      </c>
      <c r="AB3844" s="27" t="n">
        <f aca="false">IFERROR(ROUND(Q3844/AA3844,2),0)</f>
        <v>17.51</v>
      </c>
      <c r="AC3844" s="27" t="str">
        <f aca="false">IF(AND(K3844="Critical",N3844="No"),"URGENT - No Bed","Normal")</f>
        <v>Normal</v>
      </c>
      <c r="AD3844" s="33" t="n">
        <f aca="false">INDEX(Lookup_Tables!$B$3:$B$12,MATCH(H3844,Lookup_Tables!$A$3:$A$12,0))</f>
        <v>2200000</v>
      </c>
      <c r="AE3844" s="27" t="str">
        <f aca="false">INDEX(Lookup_Tables!$C$3:$C$12,MATCH(H3844,Lookup_Tables!$A$3:$A$12,0))</f>
        <v>Dr. Rohan Das</v>
      </c>
      <c r="AF3844" s="27" t="str">
        <f aca="false">IFERROR(INDEX(Lookup_Tables!$F$16:$F$45,MATCH(I3844,Lookup_Tables!$E$16:$E$45,0)),"N/A")</f>
        <v>EMP205</v>
      </c>
      <c r="AG3844" s="27" t="n">
        <f aca="false">_xlfn.IFS(R3844="Recovered",4,R3844="Referred",3,R3844="Admitted",2,R3844="Deceased",1,TRUE(),0)</f>
        <v>4</v>
      </c>
      <c r="AH3844" s="27" t="str">
        <f aca="false">IF(T3844&gt;=4,"Satisfied",IF(T3844&gt;=3,"Neutral","Needs Improvement"))</f>
        <v>Satisfied</v>
      </c>
    </row>
    <row r="3845" customFormat="false" ht="15" hidden="false" customHeight="false" outlineLevel="0" collapsed="false">
      <c r="A3845" s="30" t="s">
        <v>1651</v>
      </c>
      <c r="B3845" s="30" t="s">
        <v>3588</v>
      </c>
      <c r="C3845" s="30" t="n">
        <v>32</v>
      </c>
      <c r="D3845" s="30" t="s">
        <v>181</v>
      </c>
      <c r="E3845" s="31" t="n">
        <v>45654</v>
      </c>
      <c r="F3845" s="30" t="s">
        <v>1593</v>
      </c>
      <c r="G3845" s="31" t="n">
        <v>45654</v>
      </c>
      <c r="H3845" s="30" t="s">
        <v>168</v>
      </c>
      <c r="I3845" s="30" t="s">
        <v>196</v>
      </c>
      <c r="J3845" s="30" t="s">
        <v>170</v>
      </c>
      <c r="K3845" s="30" t="s">
        <v>156</v>
      </c>
      <c r="L3845" s="30" t="n">
        <v>73</v>
      </c>
      <c r="M3845" s="30" t="n">
        <v>76</v>
      </c>
      <c r="N3845" s="30" t="s">
        <v>127</v>
      </c>
      <c r="O3845" s="30" t="s">
        <v>149</v>
      </c>
      <c r="P3845" s="30" t="s">
        <v>150</v>
      </c>
      <c r="Q3845" s="32" t="n">
        <v>4355.09</v>
      </c>
      <c r="R3845" s="30" t="s">
        <v>130</v>
      </c>
      <c r="S3845" s="30" t="s">
        <v>223</v>
      </c>
      <c r="T3845" s="30" t="n">
        <v>5</v>
      </c>
      <c r="U3845" s="30" t="n">
        <f aca="false">YEAR(E3845)</f>
        <v>2024</v>
      </c>
      <c r="V3845" s="30" t="str">
        <f aca="false">TEXT(E3845,"MMM-YYYY")</f>
        <v>Dec-2024</v>
      </c>
      <c r="W3845" s="30" t="n">
        <f aca="false">MONTH(E3845)</f>
        <v>12</v>
      </c>
      <c r="X3845" s="30" t="str">
        <f aca="false">TEXT(WEEKDAY(E3845,2),"0")&amp;" - "&amp;TEXT(E3845,"dddd")</f>
        <v>6 - Saturday</v>
      </c>
      <c r="Y3845" s="30" t="str">
        <f aca="false">_xlfn.IFS(C3845&lt;18,"Child (0-17)",C3845&lt;40,"Young Adult (18-39)",C3845&lt;60,"Adult (40-59)",TRUE(),"Senior (60+)")</f>
        <v>Young Adult (18-39)</v>
      </c>
      <c r="Z3845" s="30" t="n">
        <f aca="false">ROUND(G3845-E3845,0)</f>
        <v>0</v>
      </c>
      <c r="AA3845" s="30" t="n">
        <f aca="false">L3845+M3845</f>
        <v>149</v>
      </c>
      <c r="AB3845" s="30" t="n">
        <f aca="false">IFERROR(ROUND(Q3845/AA3845,2),0)</f>
        <v>29.23</v>
      </c>
      <c r="AC3845" s="30" t="str">
        <f aca="false">IF(AND(K3845="Critical",N3845="No"),"URGENT - No Bed","Normal")</f>
        <v>Normal</v>
      </c>
      <c r="AD3845" s="34" t="n">
        <f aca="false">INDEX(Lookup_Tables!$B$3:$B$12,MATCH(H3845,Lookup_Tables!$A$3:$A$12,0))</f>
        <v>4400000</v>
      </c>
      <c r="AE3845" s="30" t="str">
        <f aca="false">INDEX(Lookup_Tables!$C$3:$C$12,MATCH(H3845,Lookup_Tables!$A$3:$A$12,0))</f>
        <v>Dr. Neha Chopra</v>
      </c>
      <c r="AF3845" s="30" t="str">
        <f aca="false">IFERROR(INDEX(Lookup_Tables!$F$16:$F$45,MATCH(I3845,Lookup_Tables!$E$16:$E$45,0)),"N/A")</f>
        <v>EMP219</v>
      </c>
      <c r="AG3845" s="30" t="n">
        <f aca="false">_xlfn.IFS(R3845="Recovered",4,R3845="Referred",3,R3845="Admitted",2,R3845="Deceased",1,TRUE(),0)</f>
        <v>4</v>
      </c>
      <c r="AH3845" s="30" t="str">
        <f aca="false">IF(T3845&gt;=4,"Satisfied",IF(T3845&gt;=3,"Neutral","Needs Improvement"))</f>
        <v>Satisfied</v>
      </c>
    </row>
    <row r="3846" customFormat="false" ht="15" hidden="false" customHeight="false" outlineLevel="0" collapsed="false">
      <c r="A3846" s="27" t="s">
        <v>6683</v>
      </c>
      <c r="B3846" s="27" t="s">
        <v>1008</v>
      </c>
      <c r="C3846" s="27" t="n">
        <v>37</v>
      </c>
      <c r="D3846" s="27" t="s">
        <v>121</v>
      </c>
      <c r="E3846" s="28" t="n">
        <v>45584</v>
      </c>
      <c r="F3846" s="27" t="s">
        <v>1155</v>
      </c>
      <c r="G3846" s="28" t="n">
        <v>45584</v>
      </c>
      <c r="H3846" s="27" t="s">
        <v>242</v>
      </c>
      <c r="I3846" s="27" t="s">
        <v>243</v>
      </c>
      <c r="J3846" s="27" t="s">
        <v>363</v>
      </c>
      <c r="K3846" s="27" t="s">
        <v>138</v>
      </c>
      <c r="L3846" s="27" t="n">
        <v>49</v>
      </c>
      <c r="M3846" s="27" t="n">
        <v>35</v>
      </c>
      <c r="N3846" s="27" t="s">
        <v>127</v>
      </c>
      <c r="O3846" s="27" t="s">
        <v>171</v>
      </c>
      <c r="P3846" s="27" t="s">
        <v>187</v>
      </c>
      <c r="Q3846" s="29" t="n">
        <v>1176.61</v>
      </c>
      <c r="R3846" s="27" t="s">
        <v>130</v>
      </c>
      <c r="S3846" s="27" t="s">
        <v>335</v>
      </c>
      <c r="T3846" s="27" t="n">
        <v>4</v>
      </c>
      <c r="U3846" s="27" t="n">
        <f aca="false">YEAR(E3846)</f>
        <v>2024</v>
      </c>
      <c r="V3846" s="27" t="str">
        <f aca="false">TEXT(E3846,"MMM-YYYY")</f>
        <v>Oct-2024</v>
      </c>
      <c r="W3846" s="27" t="n">
        <f aca="false">MONTH(E3846)</f>
        <v>10</v>
      </c>
      <c r="X3846" s="27" t="str">
        <f aca="false">TEXT(WEEKDAY(E3846,2),"0")&amp;" - "&amp;TEXT(E3846,"dddd")</f>
        <v>6 - Saturday</v>
      </c>
      <c r="Y3846" s="27" t="str">
        <f aca="false">_xlfn.IFS(C3846&lt;18,"Child (0-17)",C3846&lt;40,"Young Adult (18-39)",C3846&lt;60,"Adult (40-59)",TRUE(),"Senior (60+)")</f>
        <v>Young Adult (18-39)</v>
      </c>
      <c r="Z3846" s="27" t="n">
        <f aca="false">ROUND(G3846-E3846,0)</f>
        <v>0</v>
      </c>
      <c r="AA3846" s="27" t="n">
        <f aca="false">L3846+M3846</f>
        <v>84</v>
      </c>
      <c r="AB3846" s="27" t="n">
        <f aca="false">IFERROR(ROUND(Q3846/AA3846,2),0)</f>
        <v>14.01</v>
      </c>
      <c r="AC3846" s="27" t="str">
        <f aca="false">IF(AND(K3846="Critical",N3846="No"),"URGENT - No Bed","Normal")</f>
        <v>Normal</v>
      </c>
      <c r="AD3846" s="33" t="n">
        <f aca="false">INDEX(Lookup_Tables!$B$3:$B$12,MATCH(H3846,Lookup_Tables!$A$3:$A$12,0))</f>
        <v>3000000</v>
      </c>
      <c r="AE3846" s="27" t="str">
        <f aca="false">INDEX(Lookup_Tables!$C$3:$C$12,MATCH(H3846,Lookup_Tables!$A$3:$A$12,0))</f>
        <v>Dr. Pooja Iyer</v>
      </c>
      <c r="AF3846" s="27" t="str">
        <f aca="false">IFERROR(INDEX(Lookup_Tables!$F$16:$F$45,MATCH(I3846,Lookup_Tables!$E$16:$E$45,0)),"N/A")</f>
        <v>EMP214</v>
      </c>
      <c r="AG3846" s="27" t="n">
        <f aca="false">_xlfn.IFS(R3846="Recovered",4,R3846="Referred",3,R3846="Admitted",2,R3846="Deceased",1,TRUE(),0)</f>
        <v>4</v>
      </c>
      <c r="AH3846" s="27" t="str">
        <f aca="false">IF(T3846&gt;=4,"Satisfied",IF(T3846&gt;=3,"Neutral","Needs Improvement"))</f>
        <v>Satisfied</v>
      </c>
    </row>
    <row r="3847" customFormat="false" ht="15" hidden="false" customHeight="false" outlineLevel="0" collapsed="false">
      <c r="A3847" s="30" t="s">
        <v>3355</v>
      </c>
      <c r="B3847" s="30" t="s">
        <v>787</v>
      </c>
      <c r="C3847" s="30" t="n">
        <v>50</v>
      </c>
      <c r="D3847" s="30" t="s">
        <v>121</v>
      </c>
      <c r="E3847" s="31" t="n">
        <v>45454</v>
      </c>
      <c r="F3847" s="30" t="s">
        <v>331</v>
      </c>
      <c r="G3847" s="31" t="n">
        <v>45454</v>
      </c>
      <c r="H3847" s="30" t="s">
        <v>168</v>
      </c>
      <c r="I3847" s="30" t="s">
        <v>366</v>
      </c>
      <c r="J3847" s="30" t="s">
        <v>441</v>
      </c>
      <c r="K3847" s="30" t="s">
        <v>156</v>
      </c>
      <c r="L3847" s="30" t="n">
        <v>15</v>
      </c>
      <c r="M3847" s="30" t="n">
        <v>41</v>
      </c>
      <c r="N3847" s="30" t="s">
        <v>127</v>
      </c>
      <c r="O3847" s="30" t="s">
        <v>128</v>
      </c>
      <c r="P3847" s="30" t="s">
        <v>129</v>
      </c>
      <c r="Q3847" s="32" t="n">
        <v>3918.86</v>
      </c>
      <c r="R3847" s="30" t="s">
        <v>130</v>
      </c>
      <c r="S3847" s="30" t="s">
        <v>164</v>
      </c>
      <c r="T3847" s="30" t="n">
        <v>3</v>
      </c>
      <c r="U3847" s="30" t="n">
        <f aca="false">YEAR(E3847)</f>
        <v>2024</v>
      </c>
      <c r="V3847" s="30" t="str">
        <f aca="false">TEXT(E3847,"MMM-YYYY")</f>
        <v>Jun-2024</v>
      </c>
      <c r="W3847" s="30" t="n">
        <f aca="false">MONTH(E3847)</f>
        <v>6</v>
      </c>
      <c r="X3847" s="30" t="str">
        <f aca="false">TEXT(WEEKDAY(E3847,2),"0")&amp;" - "&amp;TEXT(E3847,"dddd")</f>
        <v>2 - Tuesday</v>
      </c>
      <c r="Y3847" s="30" t="str">
        <f aca="false">_xlfn.IFS(C3847&lt;18,"Child (0-17)",C3847&lt;40,"Young Adult (18-39)",C3847&lt;60,"Adult (40-59)",TRUE(),"Senior (60+)")</f>
        <v>Adult (40-59)</v>
      </c>
      <c r="Z3847" s="30" t="n">
        <f aca="false">ROUND(G3847-E3847,0)</f>
        <v>0</v>
      </c>
      <c r="AA3847" s="30" t="n">
        <f aca="false">L3847+M3847</f>
        <v>56</v>
      </c>
      <c r="AB3847" s="30" t="n">
        <f aca="false">IFERROR(ROUND(Q3847/AA3847,2),0)</f>
        <v>69.98</v>
      </c>
      <c r="AC3847" s="30" t="str">
        <f aca="false">IF(AND(K3847="Critical",N3847="No"),"URGENT - No Bed","Normal")</f>
        <v>Normal</v>
      </c>
      <c r="AD3847" s="34" t="n">
        <f aca="false">INDEX(Lookup_Tables!$B$3:$B$12,MATCH(H3847,Lookup_Tables!$A$3:$A$12,0))</f>
        <v>4400000</v>
      </c>
      <c r="AE3847" s="30" t="str">
        <f aca="false">INDEX(Lookup_Tables!$C$3:$C$12,MATCH(H3847,Lookup_Tables!$A$3:$A$12,0))</f>
        <v>Dr. Neha Chopra</v>
      </c>
      <c r="AF3847" s="30" t="str">
        <f aca="false">IFERROR(INDEX(Lookup_Tables!$F$16:$F$45,MATCH(I3847,Lookup_Tables!$E$16:$E$45,0)),"N/A")</f>
        <v>EMP218</v>
      </c>
      <c r="AG3847" s="30" t="n">
        <f aca="false">_xlfn.IFS(R3847="Recovered",4,R3847="Referred",3,R3847="Admitted",2,R3847="Deceased",1,TRUE(),0)</f>
        <v>4</v>
      </c>
      <c r="AH3847" s="30" t="str">
        <f aca="false">IF(T3847&gt;=4,"Satisfied",IF(T3847&gt;=3,"Neutral","Needs Improvement"))</f>
        <v>Neutral</v>
      </c>
    </row>
    <row r="3848" customFormat="false" ht="15" hidden="false" customHeight="false" outlineLevel="0" collapsed="false">
      <c r="A3848" s="27" t="s">
        <v>5380</v>
      </c>
      <c r="B3848" s="27" t="s">
        <v>1570</v>
      </c>
      <c r="C3848" s="27" t="n">
        <v>71</v>
      </c>
      <c r="D3848" s="27" t="s">
        <v>121</v>
      </c>
      <c r="E3848" s="28" t="n">
        <v>45389</v>
      </c>
      <c r="F3848" s="27" t="s">
        <v>552</v>
      </c>
      <c r="G3848" s="28" t="n">
        <v>45390</v>
      </c>
      <c r="H3848" s="27" t="s">
        <v>217</v>
      </c>
      <c r="I3848" s="27" t="s">
        <v>282</v>
      </c>
      <c r="J3848" s="27" t="s">
        <v>483</v>
      </c>
      <c r="K3848" s="27" t="s">
        <v>138</v>
      </c>
      <c r="L3848" s="27" t="n">
        <v>72</v>
      </c>
      <c r="M3848" s="27" t="n">
        <v>23</v>
      </c>
      <c r="N3848" s="27" t="s">
        <v>127</v>
      </c>
      <c r="O3848" s="27" t="s">
        <v>128</v>
      </c>
      <c r="P3848" s="27" t="s">
        <v>140</v>
      </c>
      <c r="Q3848" s="29" t="n">
        <v>1765.73</v>
      </c>
      <c r="R3848" s="27" t="s">
        <v>130</v>
      </c>
      <c r="S3848" s="27" t="s">
        <v>151</v>
      </c>
      <c r="T3848" s="27" t="n">
        <v>4</v>
      </c>
      <c r="U3848" s="27" t="n">
        <f aca="false">YEAR(E3848)</f>
        <v>2024</v>
      </c>
      <c r="V3848" s="27" t="str">
        <f aca="false">TEXT(E3848,"MMM-YYYY")</f>
        <v>Apr-2024</v>
      </c>
      <c r="W3848" s="27" t="n">
        <f aca="false">MONTH(E3848)</f>
        <v>4</v>
      </c>
      <c r="X3848" s="27" t="str">
        <f aca="false">TEXT(WEEKDAY(E3848,2),"0")&amp;" - "&amp;TEXT(E3848,"dddd")</f>
        <v>7 - Sunday</v>
      </c>
      <c r="Y3848" s="27" t="str">
        <f aca="false">_xlfn.IFS(C3848&lt;18,"Child (0-17)",C3848&lt;40,"Young Adult (18-39)",C3848&lt;60,"Adult (40-59)",TRUE(),"Senior (60+)")</f>
        <v>Senior (60+)</v>
      </c>
      <c r="Z3848" s="27" t="n">
        <f aca="false">ROUND(G3848-E3848,0)</f>
        <v>1</v>
      </c>
      <c r="AA3848" s="27" t="n">
        <f aca="false">L3848+M3848</f>
        <v>95</v>
      </c>
      <c r="AB3848" s="27" t="n">
        <f aca="false">IFERROR(ROUND(Q3848/AA3848,2),0)</f>
        <v>18.59</v>
      </c>
      <c r="AC3848" s="27" t="str">
        <f aca="false">IF(AND(K3848="Critical",N3848="No"),"URGENT - No Bed","Normal")</f>
        <v>Normal</v>
      </c>
      <c r="AD3848" s="33" t="n">
        <f aca="false">INDEX(Lookup_Tables!$B$3:$B$12,MATCH(H3848,Lookup_Tables!$A$3:$A$12,0))</f>
        <v>4200000</v>
      </c>
      <c r="AE3848" s="27" t="str">
        <f aca="false">INDEX(Lookup_Tables!$C$3:$C$12,MATCH(H3848,Lookup_Tables!$A$3:$A$12,0))</f>
        <v>Dr. Anil Kapoor</v>
      </c>
      <c r="AF3848" s="27" t="str">
        <f aca="false">IFERROR(INDEX(Lookup_Tables!$F$16:$F$45,MATCH(I3848,Lookup_Tables!$E$16:$E$45,0)),"N/A")</f>
        <v>EMP200</v>
      </c>
      <c r="AG3848" s="27" t="n">
        <f aca="false">_xlfn.IFS(R3848="Recovered",4,R3848="Referred",3,R3848="Admitted",2,R3848="Deceased",1,TRUE(),0)</f>
        <v>4</v>
      </c>
      <c r="AH3848" s="27" t="str">
        <f aca="false">IF(T3848&gt;=4,"Satisfied",IF(T3848&gt;=3,"Neutral","Needs Improvement"))</f>
        <v>Satisfied</v>
      </c>
    </row>
    <row r="3849" customFormat="false" ht="15" hidden="false" customHeight="false" outlineLevel="0" collapsed="false">
      <c r="A3849" s="30" t="s">
        <v>5073</v>
      </c>
      <c r="B3849" s="30" t="s">
        <v>513</v>
      </c>
      <c r="C3849" s="30" t="n">
        <v>54</v>
      </c>
      <c r="D3849" s="30" t="s">
        <v>181</v>
      </c>
      <c r="E3849" s="31" t="n">
        <v>45592</v>
      </c>
      <c r="F3849" s="30" t="s">
        <v>893</v>
      </c>
      <c r="G3849" s="31" t="n">
        <v>45592</v>
      </c>
      <c r="H3849" s="30" t="s">
        <v>217</v>
      </c>
      <c r="I3849" s="30" t="s">
        <v>344</v>
      </c>
      <c r="J3849" s="30" t="s">
        <v>283</v>
      </c>
      <c r="K3849" s="30" t="s">
        <v>138</v>
      </c>
      <c r="L3849" s="30" t="n">
        <v>58</v>
      </c>
      <c r="M3849" s="30" t="n">
        <v>23</v>
      </c>
      <c r="N3849" s="30" t="s">
        <v>127</v>
      </c>
      <c r="O3849" s="30" t="s">
        <v>171</v>
      </c>
      <c r="P3849" s="30" t="s">
        <v>187</v>
      </c>
      <c r="Q3849" s="32" t="n">
        <v>1084.87</v>
      </c>
      <c r="R3849" s="30" t="s">
        <v>130</v>
      </c>
      <c r="S3849" s="30" t="s">
        <v>164</v>
      </c>
      <c r="T3849" s="30" t="n">
        <v>5</v>
      </c>
      <c r="U3849" s="30" t="n">
        <f aca="false">YEAR(E3849)</f>
        <v>2024</v>
      </c>
      <c r="V3849" s="30" t="str">
        <f aca="false">TEXT(E3849,"MMM-YYYY")</f>
        <v>Oct-2024</v>
      </c>
      <c r="W3849" s="30" t="n">
        <f aca="false">MONTH(E3849)</f>
        <v>10</v>
      </c>
      <c r="X3849" s="30" t="str">
        <f aca="false">TEXT(WEEKDAY(E3849,2),"0")&amp;" - "&amp;TEXT(E3849,"dddd")</f>
        <v>7 - Sunday</v>
      </c>
      <c r="Y3849" s="30" t="str">
        <f aca="false">_xlfn.IFS(C3849&lt;18,"Child (0-17)",C3849&lt;40,"Young Adult (18-39)",C3849&lt;60,"Adult (40-59)",TRUE(),"Senior (60+)")</f>
        <v>Adult (40-59)</v>
      </c>
      <c r="Z3849" s="30" t="n">
        <f aca="false">ROUND(G3849-E3849,0)</f>
        <v>0</v>
      </c>
      <c r="AA3849" s="30" t="n">
        <f aca="false">L3849+M3849</f>
        <v>81</v>
      </c>
      <c r="AB3849" s="30" t="n">
        <f aca="false">IFERROR(ROUND(Q3849/AA3849,2),0)</f>
        <v>13.39</v>
      </c>
      <c r="AC3849" s="30" t="str">
        <f aca="false">IF(AND(K3849="Critical",N3849="No"),"URGENT - No Bed","Normal")</f>
        <v>Normal</v>
      </c>
      <c r="AD3849" s="34" t="n">
        <f aca="false">INDEX(Lookup_Tables!$B$3:$B$12,MATCH(H3849,Lookup_Tables!$A$3:$A$12,0))</f>
        <v>4200000</v>
      </c>
      <c r="AE3849" s="30" t="str">
        <f aca="false">INDEX(Lookup_Tables!$C$3:$C$12,MATCH(H3849,Lookup_Tables!$A$3:$A$12,0))</f>
        <v>Dr. Anil Kapoor</v>
      </c>
      <c r="AF3849" s="30" t="str">
        <f aca="false">IFERROR(INDEX(Lookup_Tables!$F$16:$F$45,MATCH(I3849,Lookup_Tables!$E$16:$E$45,0)),"N/A")</f>
        <v>EMP201</v>
      </c>
      <c r="AG3849" s="30" t="n">
        <f aca="false">_xlfn.IFS(R3849="Recovered",4,R3849="Referred",3,R3849="Admitted",2,R3849="Deceased",1,TRUE(),0)</f>
        <v>4</v>
      </c>
      <c r="AH3849" s="30" t="str">
        <f aca="false">IF(T3849&gt;=4,"Satisfied",IF(T3849&gt;=3,"Neutral","Needs Improvement"))</f>
        <v>Satisfied</v>
      </c>
    </row>
    <row r="3850" customFormat="false" ht="15" hidden="false" customHeight="false" outlineLevel="0" collapsed="false">
      <c r="A3850" s="27" t="s">
        <v>4948</v>
      </c>
      <c r="B3850" s="27" t="s">
        <v>2156</v>
      </c>
      <c r="C3850" s="27" t="n">
        <v>62</v>
      </c>
      <c r="D3850" s="27" t="s">
        <v>181</v>
      </c>
      <c r="E3850" s="28" t="n">
        <v>45628</v>
      </c>
      <c r="F3850" s="27" t="s">
        <v>1623</v>
      </c>
      <c r="G3850" s="28" t="n">
        <v>45628</v>
      </c>
      <c r="H3850" s="27" t="s">
        <v>206</v>
      </c>
      <c r="I3850" s="27" t="s">
        <v>300</v>
      </c>
      <c r="J3850" s="27" t="s">
        <v>615</v>
      </c>
      <c r="K3850" s="27" t="s">
        <v>138</v>
      </c>
      <c r="L3850" s="27" t="n">
        <v>20</v>
      </c>
      <c r="M3850" s="27" t="n">
        <v>40</v>
      </c>
      <c r="N3850" s="27" t="s">
        <v>127</v>
      </c>
      <c r="O3850" s="27" t="s">
        <v>139</v>
      </c>
      <c r="P3850" s="27" t="s">
        <v>187</v>
      </c>
      <c r="Q3850" s="29" t="n">
        <v>1649.25</v>
      </c>
      <c r="R3850" s="27" t="s">
        <v>130</v>
      </c>
      <c r="S3850" s="27" t="s">
        <v>164</v>
      </c>
      <c r="T3850" s="27" t="n">
        <v>3</v>
      </c>
      <c r="U3850" s="27" t="n">
        <f aca="false">YEAR(E3850)</f>
        <v>2024</v>
      </c>
      <c r="V3850" s="27" t="str">
        <f aca="false">TEXT(E3850,"MMM-YYYY")</f>
        <v>Dec-2024</v>
      </c>
      <c r="W3850" s="27" t="n">
        <f aca="false">MONTH(E3850)</f>
        <v>12</v>
      </c>
      <c r="X3850" s="27" t="str">
        <f aca="false">TEXT(WEEKDAY(E3850,2),"0")&amp;" - "&amp;TEXT(E3850,"dddd")</f>
        <v>1 - Monday</v>
      </c>
      <c r="Y3850" s="27" t="str">
        <f aca="false">_xlfn.IFS(C3850&lt;18,"Child (0-17)",C3850&lt;40,"Young Adult (18-39)",C3850&lt;60,"Adult (40-59)",TRUE(),"Senior (60+)")</f>
        <v>Senior (60+)</v>
      </c>
      <c r="Z3850" s="27" t="n">
        <f aca="false">ROUND(G3850-E3850,0)</f>
        <v>0</v>
      </c>
      <c r="AA3850" s="27" t="n">
        <f aca="false">L3850+M3850</f>
        <v>60</v>
      </c>
      <c r="AB3850" s="27" t="n">
        <f aca="false">IFERROR(ROUND(Q3850/AA3850,2),0)</f>
        <v>27.49</v>
      </c>
      <c r="AC3850" s="27" t="str">
        <f aca="false">IF(AND(K3850="Critical",N3850="No"),"URGENT - No Bed","Normal")</f>
        <v>Normal</v>
      </c>
      <c r="AD3850" s="33" t="n">
        <f aca="false">INDEX(Lookup_Tables!$B$3:$B$12,MATCH(H3850,Lookup_Tables!$A$3:$A$12,0))</f>
        <v>2800000</v>
      </c>
      <c r="AE3850" s="27" t="str">
        <f aca="false">INDEX(Lookup_Tables!$C$3:$C$12,MATCH(H3850,Lookup_Tables!$A$3:$A$12,0))</f>
        <v>Dr. Suresh Nair</v>
      </c>
      <c r="AF3850" s="27" t="str">
        <f aca="false">IFERROR(INDEX(Lookup_Tables!$F$16:$F$45,MATCH(I3850,Lookup_Tables!$E$16:$E$45,0)),"N/A")</f>
        <v>EMP211</v>
      </c>
      <c r="AG3850" s="27" t="n">
        <f aca="false">_xlfn.IFS(R3850="Recovered",4,R3850="Referred",3,R3850="Admitted",2,R3850="Deceased",1,TRUE(),0)</f>
        <v>4</v>
      </c>
      <c r="AH3850" s="27" t="str">
        <f aca="false">IF(T3850&gt;=4,"Satisfied",IF(T3850&gt;=3,"Neutral","Needs Improvement"))</f>
        <v>Neutral</v>
      </c>
    </row>
    <row r="3851" customFormat="false" ht="15" hidden="false" customHeight="false" outlineLevel="0" collapsed="false">
      <c r="A3851" s="30" t="s">
        <v>699</v>
      </c>
      <c r="B3851" s="30" t="s">
        <v>926</v>
      </c>
      <c r="C3851" s="30" t="n">
        <v>50</v>
      </c>
      <c r="D3851" s="30" t="s">
        <v>181</v>
      </c>
      <c r="E3851" s="31" t="n">
        <v>45439</v>
      </c>
      <c r="F3851" s="30" t="s">
        <v>702</v>
      </c>
      <c r="G3851" s="31" t="n">
        <v>45444</v>
      </c>
      <c r="H3851" s="30" t="s">
        <v>161</v>
      </c>
      <c r="I3851" s="30" t="s">
        <v>320</v>
      </c>
      <c r="J3851" s="30" t="s">
        <v>426</v>
      </c>
      <c r="K3851" s="30" t="s">
        <v>126</v>
      </c>
      <c r="L3851" s="30" t="n">
        <v>9</v>
      </c>
      <c r="M3851" s="30" t="n">
        <v>48</v>
      </c>
      <c r="N3851" s="30" t="s">
        <v>186</v>
      </c>
      <c r="O3851" s="30" t="s">
        <v>128</v>
      </c>
      <c r="P3851" s="30" t="s">
        <v>140</v>
      </c>
      <c r="Q3851" s="32" t="n">
        <v>7662.46</v>
      </c>
      <c r="R3851" s="30" t="s">
        <v>172</v>
      </c>
      <c r="S3851" s="30" t="s">
        <v>164</v>
      </c>
      <c r="T3851" s="30" t="n">
        <v>4</v>
      </c>
      <c r="U3851" s="30" t="n">
        <f aca="false">YEAR(E3851)</f>
        <v>2024</v>
      </c>
      <c r="V3851" s="30" t="str">
        <f aca="false">TEXT(E3851,"MMM-YYYY")</f>
        <v>May-2024</v>
      </c>
      <c r="W3851" s="30" t="n">
        <f aca="false">MONTH(E3851)</f>
        <v>5</v>
      </c>
      <c r="X3851" s="30" t="str">
        <f aca="false">TEXT(WEEKDAY(E3851,2),"0")&amp;" - "&amp;TEXT(E3851,"dddd")</f>
        <v>1 - Monday</v>
      </c>
      <c r="Y3851" s="30" t="str">
        <f aca="false">_xlfn.IFS(C3851&lt;18,"Child (0-17)",C3851&lt;40,"Young Adult (18-39)",C3851&lt;60,"Adult (40-59)",TRUE(),"Senior (60+)")</f>
        <v>Adult (40-59)</v>
      </c>
      <c r="Z3851" s="30" t="n">
        <f aca="false">ROUND(G3851-E3851,0)</f>
        <v>5</v>
      </c>
      <c r="AA3851" s="30" t="n">
        <f aca="false">L3851+M3851</f>
        <v>57</v>
      </c>
      <c r="AB3851" s="30" t="n">
        <f aca="false">IFERROR(ROUND(Q3851/AA3851,2),0)</f>
        <v>134.43</v>
      </c>
      <c r="AC3851" s="30" t="str">
        <f aca="false">IF(AND(K3851="Critical",N3851="No"),"URGENT - No Bed","Normal")</f>
        <v>Normal</v>
      </c>
      <c r="AD3851" s="34" t="n">
        <f aca="false">INDEX(Lookup_Tables!$B$3:$B$12,MATCH(H3851,Lookup_Tables!$A$3:$A$12,0))</f>
        <v>3600000</v>
      </c>
      <c r="AE3851" s="30" t="str">
        <f aca="false">INDEX(Lookup_Tables!$C$3:$C$12,MATCH(H3851,Lookup_Tables!$A$3:$A$12,0))</f>
        <v>Dr. Sameer Joshi</v>
      </c>
      <c r="AF3851" s="30" t="str">
        <f aca="false">IFERROR(INDEX(Lookup_Tables!$F$16:$F$45,MATCH(I3851,Lookup_Tables!$E$16:$E$45,0)),"N/A")</f>
        <v>EMP223</v>
      </c>
      <c r="AG3851" s="30" t="n">
        <f aca="false">_xlfn.IFS(R3851="Recovered",4,R3851="Referred",3,R3851="Admitted",2,R3851="Deceased",1,TRUE(),0)</f>
        <v>2</v>
      </c>
      <c r="AH3851" s="30" t="str">
        <f aca="false">IF(T3851&gt;=4,"Satisfied",IF(T3851&gt;=3,"Neutral","Needs Improvement"))</f>
        <v>Satisfied</v>
      </c>
    </row>
    <row r="3852" customFormat="false" ht="15" hidden="false" customHeight="false" outlineLevel="0" collapsed="false">
      <c r="A3852" s="27" t="s">
        <v>3234</v>
      </c>
      <c r="B3852" s="27" t="s">
        <v>1799</v>
      </c>
      <c r="C3852" s="27" t="n">
        <v>59</v>
      </c>
      <c r="D3852" s="27" t="s">
        <v>121</v>
      </c>
      <c r="E3852" s="28" t="n">
        <v>45641</v>
      </c>
      <c r="F3852" s="27" t="s">
        <v>221</v>
      </c>
      <c r="G3852" s="28" t="n">
        <v>45641</v>
      </c>
      <c r="H3852" s="27" t="s">
        <v>168</v>
      </c>
      <c r="I3852" s="27" t="s">
        <v>366</v>
      </c>
      <c r="J3852" s="27" t="s">
        <v>170</v>
      </c>
      <c r="K3852" s="27" t="s">
        <v>138</v>
      </c>
      <c r="L3852" s="27" t="n">
        <v>83</v>
      </c>
      <c r="M3852" s="27" t="n">
        <v>22</v>
      </c>
      <c r="N3852" s="27" t="s">
        <v>127</v>
      </c>
      <c r="O3852" s="27" t="s">
        <v>128</v>
      </c>
      <c r="P3852" s="27" t="s">
        <v>187</v>
      </c>
      <c r="Q3852" s="29" t="n">
        <v>2056.46</v>
      </c>
      <c r="R3852" s="27" t="s">
        <v>130</v>
      </c>
      <c r="S3852" s="27" t="s">
        <v>197</v>
      </c>
      <c r="T3852" s="27" t="n">
        <v>3</v>
      </c>
      <c r="U3852" s="27" t="n">
        <f aca="false">YEAR(E3852)</f>
        <v>2024</v>
      </c>
      <c r="V3852" s="27" t="str">
        <f aca="false">TEXT(E3852,"MMM-YYYY")</f>
        <v>Dec-2024</v>
      </c>
      <c r="W3852" s="27" t="n">
        <f aca="false">MONTH(E3852)</f>
        <v>12</v>
      </c>
      <c r="X3852" s="27" t="str">
        <f aca="false">TEXT(WEEKDAY(E3852,2),"0")&amp;" - "&amp;TEXT(E3852,"dddd")</f>
        <v>7 - Sunday</v>
      </c>
      <c r="Y3852" s="27" t="str">
        <f aca="false">_xlfn.IFS(C3852&lt;18,"Child (0-17)",C3852&lt;40,"Young Adult (18-39)",C3852&lt;60,"Adult (40-59)",TRUE(),"Senior (60+)")</f>
        <v>Adult (40-59)</v>
      </c>
      <c r="Z3852" s="27" t="n">
        <f aca="false">ROUND(G3852-E3852,0)</f>
        <v>0</v>
      </c>
      <c r="AA3852" s="27" t="n">
        <f aca="false">L3852+M3852</f>
        <v>105</v>
      </c>
      <c r="AB3852" s="27" t="n">
        <f aca="false">IFERROR(ROUND(Q3852/AA3852,2),0)</f>
        <v>19.59</v>
      </c>
      <c r="AC3852" s="27" t="str">
        <f aca="false">IF(AND(K3852="Critical",N3852="No"),"URGENT - No Bed","Normal")</f>
        <v>Normal</v>
      </c>
      <c r="AD3852" s="33" t="n">
        <f aca="false">INDEX(Lookup_Tables!$B$3:$B$12,MATCH(H3852,Lookup_Tables!$A$3:$A$12,0))</f>
        <v>4400000</v>
      </c>
      <c r="AE3852" s="27" t="str">
        <f aca="false">INDEX(Lookup_Tables!$C$3:$C$12,MATCH(H3852,Lookup_Tables!$A$3:$A$12,0))</f>
        <v>Dr. Neha Chopra</v>
      </c>
      <c r="AF3852" s="27" t="str">
        <f aca="false">IFERROR(INDEX(Lookup_Tables!$F$16:$F$45,MATCH(I3852,Lookup_Tables!$E$16:$E$45,0)),"N/A")</f>
        <v>EMP218</v>
      </c>
      <c r="AG3852" s="27" t="n">
        <f aca="false">_xlfn.IFS(R3852="Recovered",4,R3852="Referred",3,R3852="Admitted",2,R3852="Deceased",1,TRUE(),0)</f>
        <v>4</v>
      </c>
      <c r="AH3852" s="27" t="str">
        <f aca="false">IF(T3852&gt;=4,"Satisfied",IF(T3852&gt;=3,"Neutral","Needs Improvement"))</f>
        <v>Neutral</v>
      </c>
    </row>
    <row r="3853" customFormat="false" ht="15" hidden="false" customHeight="false" outlineLevel="0" collapsed="false">
      <c r="A3853" s="30" t="s">
        <v>6874</v>
      </c>
      <c r="B3853" s="30" t="s">
        <v>2789</v>
      </c>
      <c r="C3853" s="30" t="n">
        <v>28</v>
      </c>
      <c r="D3853" s="30" t="s">
        <v>121</v>
      </c>
      <c r="E3853" s="31" t="n">
        <v>45318</v>
      </c>
      <c r="F3853" s="30" t="s">
        <v>341</v>
      </c>
      <c r="G3853" s="31" t="n">
        <v>45323</v>
      </c>
      <c r="H3853" s="30" t="s">
        <v>146</v>
      </c>
      <c r="I3853" s="30" t="s">
        <v>176</v>
      </c>
      <c r="J3853" s="30" t="s">
        <v>244</v>
      </c>
      <c r="K3853" s="30" t="s">
        <v>126</v>
      </c>
      <c r="L3853" s="30" t="n">
        <v>14</v>
      </c>
      <c r="M3853" s="30" t="n">
        <v>56</v>
      </c>
      <c r="N3853" s="30" t="s">
        <v>186</v>
      </c>
      <c r="O3853" s="30" t="s">
        <v>139</v>
      </c>
      <c r="P3853" s="30" t="s">
        <v>150</v>
      </c>
      <c r="Q3853" s="32" t="n">
        <v>8339.95</v>
      </c>
      <c r="R3853" s="30" t="s">
        <v>172</v>
      </c>
      <c r="S3853" s="30" t="s">
        <v>157</v>
      </c>
      <c r="T3853" s="30" t="n">
        <v>4</v>
      </c>
      <c r="U3853" s="30" t="n">
        <f aca="false">YEAR(E3853)</f>
        <v>2024</v>
      </c>
      <c r="V3853" s="30" t="str">
        <f aca="false">TEXT(E3853,"MMM-YYYY")</f>
        <v>Jan-2024</v>
      </c>
      <c r="W3853" s="30" t="n">
        <f aca="false">MONTH(E3853)</f>
        <v>1</v>
      </c>
      <c r="X3853" s="30" t="str">
        <f aca="false">TEXT(WEEKDAY(E3853,2),"0")&amp;" - "&amp;TEXT(E3853,"dddd")</f>
        <v>6 - Saturday</v>
      </c>
      <c r="Y3853" s="30" t="str">
        <f aca="false">_xlfn.IFS(C3853&lt;18,"Child (0-17)",C3853&lt;40,"Young Adult (18-39)",C3853&lt;60,"Adult (40-59)",TRUE(),"Senior (60+)")</f>
        <v>Young Adult (18-39)</v>
      </c>
      <c r="Z3853" s="30" t="n">
        <f aca="false">ROUND(G3853-E3853,0)</f>
        <v>5</v>
      </c>
      <c r="AA3853" s="30" t="n">
        <f aca="false">L3853+M3853</f>
        <v>70</v>
      </c>
      <c r="AB3853" s="30" t="n">
        <f aca="false">IFERROR(ROUND(Q3853/AA3853,2),0)</f>
        <v>119.14</v>
      </c>
      <c r="AC3853" s="30" t="str">
        <f aca="false">IF(AND(K3853="Critical",N3853="No"),"URGENT - No Bed","Normal")</f>
        <v>Normal</v>
      </c>
      <c r="AD3853" s="34" t="n">
        <f aca="false">INDEX(Lookup_Tables!$B$3:$B$12,MATCH(H3853,Lookup_Tables!$A$3:$A$12,0))</f>
        <v>2700000</v>
      </c>
      <c r="AE3853" s="30" t="str">
        <f aca="false">INDEX(Lookup_Tables!$C$3:$C$12,MATCH(H3853,Lookup_Tables!$A$3:$A$12,0))</f>
        <v>Dr. Vikram Singh</v>
      </c>
      <c r="AF3853" s="30" t="str">
        <f aca="false">IFERROR(INDEX(Lookup_Tables!$F$16:$F$45,MATCH(I3853,Lookup_Tables!$E$16:$E$45,0)),"N/A")</f>
        <v>EMP227</v>
      </c>
      <c r="AG3853" s="30" t="n">
        <f aca="false">_xlfn.IFS(R3853="Recovered",4,R3853="Referred",3,R3853="Admitted",2,R3853="Deceased",1,TRUE(),0)</f>
        <v>2</v>
      </c>
      <c r="AH3853" s="30" t="str">
        <f aca="false">IF(T3853&gt;=4,"Satisfied",IF(T3853&gt;=3,"Neutral","Needs Improvement"))</f>
        <v>Satisfied</v>
      </c>
    </row>
    <row r="3854" customFormat="false" ht="15" hidden="false" customHeight="false" outlineLevel="0" collapsed="false">
      <c r="A3854" s="27" t="s">
        <v>2909</v>
      </c>
      <c r="B3854" s="27" t="s">
        <v>2910</v>
      </c>
      <c r="C3854" s="27" t="n">
        <v>26</v>
      </c>
      <c r="D3854" s="27" t="s">
        <v>181</v>
      </c>
      <c r="E3854" s="28" t="n">
        <v>45626</v>
      </c>
      <c r="F3854" s="27" t="s">
        <v>360</v>
      </c>
      <c r="G3854" s="28" t="n">
        <v>45632</v>
      </c>
      <c r="H3854" s="27" t="s">
        <v>135</v>
      </c>
      <c r="I3854" s="27" t="s">
        <v>278</v>
      </c>
      <c r="J3854" s="27" t="s">
        <v>137</v>
      </c>
      <c r="K3854" s="27" t="s">
        <v>126</v>
      </c>
      <c r="L3854" s="27" t="n">
        <v>24</v>
      </c>
      <c r="M3854" s="27" t="n">
        <v>133</v>
      </c>
      <c r="N3854" s="27" t="s">
        <v>186</v>
      </c>
      <c r="O3854" s="27" t="s">
        <v>139</v>
      </c>
      <c r="P3854" s="27" t="s">
        <v>129</v>
      </c>
      <c r="Q3854" s="29" t="n">
        <v>9382.79</v>
      </c>
      <c r="R3854" s="27" t="s">
        <v>172</v>
      </c>
      <c r="S3854" s="27" t="s">
        <v>164</v>
      </c>
      <c r="T3854" s="27" t="n">
        <v>3</v>
      </c>
      <c r="U3854" s="27" t="n">
        <f aca="false">YEAR(E3854)</f>
        <v>2024</v>
      </c>
      <c r="V3854" s="27" t="str">
        <f aca="false">TEXT(E3854,"MMM-YYYY")</f>
        <v>Nov-2024</v>
      </c>
      <c r="W3854" s="27" t="n">
        <f aca="false">MONTH(E3854)</f>
        <v>11</v>
      </c>
      <c r="X3854" s="27" t="str">
        <f aca="false">TEXT(WEEKDAY(E3854,2),"0")&amp;" - "&amp;TEXT(E3854,"dddd")</f>
        <v>6 - Saturday</v>
      </c>
      <c r="Y3854" s="27" t="str">
        <f aca="false">_xlfn.IFS(C3854&lt;18,"Child (0-17)",C3854&lt;40,"Young Adult (18-39)",C3854&lt;60,"Adult (40-59)",TRUE(),"Senior (60+)")</f>
        <v>Young Adult (18-39)</v>
      </c>
      <c r="Z3854" s="27" t="n">
        <f aca="false">ROUND(G3854-E3854,0)</f>
        <v>6</v>
      </c>
      <c r="AA3854" s="27" t="n">
        <f aca="false">L3854+M3854</f>
        <v>157</v>
      </c>
      <c r="AB3854" s="27" t="n">
        <f aca="false">IFERROR(ROUND(Q3854/AA3854,2),0)</f>
        <v>59.76</v>
      </c>
      <c r="AC3854" s="27" t="str">
        <f aca="false">IF(AND(K3854="Critical",N3854="No"),"URGENT - No Bed","Normal")</f>
        <v>Normal</v>
      </c>
      <c r="AD3854" s="33" t="n">
        <f aca="false">INDEX(Lookup_Tables!$B$3:$B$12,MATCH(H3854,Lookup_Tables!$A$3:$A$12,0))</f>
        <v>4600000</v>
      </c>
      <c r="AE3854" s="27" t="str">
        <f aca="false">INDEX(Lookup_Tables!$C$3:$C$12,MATCH(H3854,Lookup_Tables!$A$3:$A$12,0))</f>
        <v>Dr. Farhan Khan</v>
      </c>
      <c r="AF3854" s="27" t="str">
        <f aca="false">IFERROR(INDEX(Lookup_Tables!$F$16:$F$45,MATCH(I3854,Lookup_Tables!$E$16:$E$45,0)),"N/A")</f>
        <v>EMP208</v>
      </c>
      <c r="AG3854" s="27" t="n">
        <f aca="false">_xlfn.IFS(R3854="Recovered",4,R3854="Referred",3,R3854="Admitted",2,R3854="Deceased",1,TRUE(),0)</f>
        <v>2</v>
      </c>
      <c r="AH3854" s="27" t="str">
        <f aca="false">IF(T3854&gt;=4,"Satisfied",IF(T3854&gt;=3,"Neutral","Needs Improvement"))</f>
        <v>Neutral</v>
      </c>
    </row>
    <row r="3855" customFormat="false" ht="15" hidden="false" customHeight="false" outlineLevel="0" collapsed="false">
      <c r="A3855" s="30" t="s">
        <v>3313</v>
      </c>
      <c r="B3855" s="30" t="s">
        <v>2895</v>
      </c>
      <c r="C3855" s="30" t="n">
        <v>73</v>
      </c>
      <c r="D3855" s="30" t="s">
        <v>181</v>
      </c>
      <c r="E3855" s="31" t="n">
        <v>45632</v>
      </c>
      <c r="F3855" s="30" t="s">
        <v>876</v>
      </c>
      <c r="G3855" s="31" t="n">
        <v>45633</v>
      </c>
      <c r="H3855" s="30" t="s">
        <v>236</v>
      </c>
      <c r="I3855" s="30" t="s">
        <v>237</v>
      </c>
      <c r="J3855" s="30" t="s">
        <v>238</v>
      </c>
      <c r="K3855" s="30" t="s">
        <v>138</v>
      </c>
      <c r="L3855" s="30" t="n">
        <v>75</v>
      </c>
      <c r="M3855" s="30" t="n">
        <v>37</v>
      </c>
      <c r="N3855" s="30" t="s">
        <v>127</v>
      </c>
      <c r="O3855" s="30" t="s">
        <v>128</v>
      </c>
      <c r="P3855" s="30" t="s">
        <v>150</v>
      </c>
      <c r="Q3855" s="32" t="n">
        <v>1074.37</v>
      </c>
      <c r="R3855" s="30" t="s">
        <v>172</v>
      </c>
      <c r="S3855" s="30" t="s">
        <v>223</v>
      </c>
      <c r="T3855" s="30" t="n">
        <v>3</v>
      </c>
      <c r="U3855" s="30" t="n">
        <f aca="false">YEAR(E3855)</f>
        <v>2024</v>
      </c>
      <c r="V3855" s="30" t="str">
        <f aca="false">TEXT(E3855,"MMM-YYYY")</f>
        <v>Dec-2024</v>
      </c>
      <c r="W3855" s="30" t="n">
        <f aca="false">MONTH(E3855)</f>
        <v>12</v>
      </c>
      <c r="X3855" s="30" t="str">
        <f aca="false">TEXT(WEEKDAY(E3855,2),"0")&amp;" - "&amp;TEXT(E3855,"dddd")</f>
        <v>5 - Friday</v>
      </c>
      <c r="Y3855" s="30" t="str">
        <f aca="false">_xlfn.IFS(C3855&lt;18,"Child (0-17)",C3855&lt;40,"Young Adult (18-39)",C3855&lt;60,"Adult (40-59)",TRUE(),"Senior (60+)")</f>
        <v>Senior (60+)</v>
      </c>
      <c r="Z3855" s="30" t="n">
        <f aca="false">ROUND(G3855-E3855,0)</f>
        <v>1</v>
      </c>
      <c r="AA3855" s="30" t="n">
        <f aca="false">L3855+M3855</f>
        <v>112</v>
      </c>
      <c r="AB3855" s="30" t="n">
        <f aca="false">IFERROR(ROUND(Q3855/AA3855,2),0)</f>
        <v>9.59</v>
      </c>
      <c r="AC3855" s="30" t="str">
        <f aca="false">IF(AND(K3855="Critical",N3855="No"),"URGENT - No Bed","Normal")</f>
        <v>Normal</v>
      </c>
      <c r="AD3855" s="34" t="n">
        <f aca="false">INDEX(Lookup_Tables!$B$3:$B$12,MATCH(H3855,Lookup_Tables!$A$3:$A$12,0))</f>
        <v>3900000</v>
      </c>
      <c r="AE3855" s="30" t="str">
        <f aca="false">INDEX(Lookup_Tables!$C$3:$C$12,MATCH(H3855,Lookup_Tables!$A$3:$A$12,0))</f>
        <v>Dr. Rina Mehta</v>
      </c>
      <c r="AF3855" s="30" t="str">
        <f aca="false">IFERROR(INDEX(Lookup_Tables!$F$16:$F$45,MATCH(I3855,Lookup_Tables!$E$16:$E$45,0)),"N/A")</f>
        <v>EMP215</v>
      </c>
      <c r="AG3855" s="30" t="n">
        <f aca="false">_xlfn.IFS(R3855="Recovered",4,R3855="Referred",3,R3855="Admitted",2,R3855="Deceased",1,TRUE(),0)</f>
        <v>2</v>
      </c>
      <c r="AH3855" s="30" t="str">
        <f aca="false">IF(T3855&gt;=4,"Satisfied",IF(T3855&gt;=3,"Neutral","Needs Improvement"))</f>
        <v>Neutral</v>
      </c>
    </row>
    <row r="3856" customFormat="false" ht="15" hidden="false" customHeight="false" outlineLevel="0" collapsed="false">
      <c r="A3856" s="27" t="s">
        <v>6569</v>
      </c>
      <c r="B3856" s="27" t="s">
        <v>3835</v>
      </c>
      <c r="C3856" s="27" t="n">
        <v>27</v>
      </c>
      <c r="D3856" s="27" t="s">
        <v>121</v>
      </c>
      <c r="E3856" s="28" t="n">
        <v>45559</v>
      </c>
      <c r="F3856" s="27" t="s">
        <v>730</v>
      </c>
      <c r="G3856" s="28" t="n">
        <v>45560</v>
      </c>
      <c r="H3856" s="27" t="s">
        <v>242</v>
      </c>
      <c r="I3856" s="27" t="s">
        <v>315</v>
      </c>
      <c r="J3856" s="27" t="s">
        <v>401</v>
      </c>
      <c r="K3856" s="27" t="s">
        <v>138</v>
      </c>
      <c r="L3856" s="27" t="n">
        <v>23</v>
      </c>
      <c r="M3856" s="27" t="n">
        <v>35</v>
      </c>
      <c r="N3856" s="27" t="s">
        <v>186</v>
      </c>
      <c r="O3856" s="27" t="s">
        <v>139</v>
      </c>
      <c r="P3856" s="27" t="s">
        <v>140</v>
      </c>
      <c r="Q3856" s="29" t="n">
        <v>2236.07</v>
      </c>
      <c r="R3856" s="27" t="s">
        <v>130</v>
      </c>
      <c r="S3856" s="27" t="s">
        <v>151</v>
      </c>
      <c r="T3856" s="27" t="n">
        <v>3</v>
      </c>
      <c r="U3856" s="27" t="n">
        <f aca="false">YEAR(E3856)</f>
        <v>2024</v>
      </c>
      <c r="V3856" s="27" t="str">
        <f aca="false">TEXT(E3856,"MMM-YYYY")</f>
        <v>Sep-2024</v>
      </c>
      <c r="W3856" s="27" t="n">
        <f aca="false">MONTH(E3856)</f>
        <v>9</v>
      </c>
      <c r="X3856" s="27" t="str">
        <f aca="false">TEXT(WEEKDAY(E3856,2),"0")&amp;" - "&amp;TEXT(E3856,"dddd")</f>
        <v>2 - Tuesday</v>
      </c>
      <c r="Y3856" s="27" t="str">
        <f aca="false">_xlfn.IFS(C3856&lt;18,"Child (0-17)",C3856&lt;40,"Young Adult (18-39)",C3856&lt;60,"Adult (40-59)",TRUE(),"Senior (60+)")</f>
        <v>Young Adult (18-39)</v>
      </c>
      <c r="Z3856" s="27" t="n">
        <f aca="false">ROUND(G3856-E3856,0)</f>
        <v>1</v>
      </c>
      <c r="AA3856" s="27" t="n">
        <f aca="false">L3856+M3856</f>
        <v>58</v>
      </c>
      <c r="AB3856" s="27" t="n">
        <f aca="false">IFERROR(ROUND(Q3856/AA3856,2),0)</f>
        <v>38.55</v>
      </c>
      <c r="AC3856" s="27" t="str">
        <f aca="false">IF(AND(K3856="Critical",N3856="No"),"URGENT - No Bed","Normal")</f>
        <v>Normal</v>
      </c>
      <c r="AD3856" s="33" t="n">
        <f aca="false">INDEX(Lookup_Tables!$B$3:$B$12,MATCH(H3856,Lookup_Tables!$A$3:$A$12,0))</f>
        <v>3000000</v>
      </c>
      <c r="AE3856" s="27" t="str">
        <f aca="false">INDEX(Lookup_Tables!$C$3:$C$12,MATCH(H3856,Lookup_Tables!$A$3:$A$12,0))</f>
        <v>Dr. Pooja Iyer</v>
      </c>
      <c r="AF3856" s="27" t="str">
        <f aca="false">IFERROR(INDEX(Lookup_Tables!$F$16:$F$45,MATCH(I3856,Lookup_Tables!$E$16:$E$45,0)),"N/A")</f>
        <v>EMP213</v>
      </c>
      <c r="AG3856" s="27" t="n">
        <f aca="false">_xlfn.IFS(R3856="Recovered",4,R3856="Referred",3,R3856="Admitted",2,R3856="Deceased",1,TRUE(),0)</f>
        <v>4</v>
      </c>
      <c r="AH3856" s="27" t="str">
        <f aca="false">IF(T3856&gt;=4,"Satisfied",IF(T3856&gt;=3,"Neutral","Needs Improvement"))</f>
        <v>Neutral</v>
      </c>
    </row>
    <row r="3857" customFormat="false" ht="15" hidden="false" customHeight="false" outlineLevel="0" collapsed="false">
      <c r="A3857" s="30" t="s">
        <v>5917</v>
      </c>
      <c r="B3857" s="30" t="s">
        <v>1702</v>
      </c>
      <c r="C3857" s="30" t="n">
        <v>48</v>
      </c>
      <c r="D3857" s="30" t="s">
        <v>121</v>
      </c>
      <c r="E3857" s="31" t="n">
        <v>45580</v>
      </c>
      <c r="F3857" s="30" t="s">
        <v>1462</v>
      </c>
      <c r="G3857" s="31" t="n">
        <v>45580</v>
      </c>
      <c r="H3857" s="30" t="s">
        <v>123</v>
      </c>
      <c r="I3857" s="30" t="s">
        <v>124</v>
      </c>
      <c r="J3857" s="30" t="s">
        <v>125</v>
      </c>
      <c r="K3857" s="30" t="s">
        <v>138</v>
      </c>
      <c r="L3857" s="30" t="n">
        <v>68</v>
      </c>
      <c r="M3857" s="30" t="n">
        <v>26</v>
      </c>
      <c r="N3857" s="30" t="s">
        <v>127</v>
      </c>
      <c r="O3857" s="30" t="s">
        <v>171</v>
      </c>
      <c r="P3857" s="30" t="s">
        <v>187</v>
      </c>
      <c r="Q3857" s="32" t="n">
        <v>2450.71</v>
      </c>
      <c r="R3857" s="30" t="s">
        <v>130</v>
      </c>
      <c r="S3857" s="30" t="s">
        <v>164</v>
      </c>
      <c r="T3857" s="30" t="n">
        <v>3</v>
      </c>
      <c r="U3857" s="30" t="n">
        <f aca="false">YEAR(E3857)</f>
        <v>2024</v>
      </c>
      <c r="V3857" s="30" t="str">
        <f aca="false">TEXT(E3857,"MMM-YYYY")</f>
        <v>Oct-2024</v>
      </c>
      <c r="W3857" s="30" t="n">
        <f aca="false">MONTH(E3857)</f>
        <v>10</v>
      </c>
      <c r="X3857" s="30" t="str">
        <f aca="false">TEXT(WEEKDAY(E3857,2),"0")&amp;" - "&amp;TEXT(E3857,"dddd")</f>
        <v>2 - Tuesday</v>
      </c>
      <c r="Y3857" s="30" t="str">
        <f aca="false">_xlfn.IFS(C3857&lt;18,"Child (0-17)",C3857&lt;40,"Young Adult (18-39)",C3857&lt;60,"Adult (40-59)",TRUE(),"Senior (60+)")</f>
        <v>Adult (40-59)</v>
      </c>
      <c r="Z3857" s="30" t="n">
        <f aca="false">ROUND(G3857-E3857,0)</f>
        <v>0</v>
      </c>
      <c r="AA3857" s="30" t="n">
        <f aca="false">L3857+M3857</f>
        <v>94</v>
      </c>
      <c r="AB3857" s="30" t="n">
        <f aca="false">IFERROR(ROUND(Q3857/AA3857,2),0)</f>
        <v>26.07</v>
      </c>
      <c r="AC3857" s="30" t="str">
        <f aca="false">IF(AND(K3857="Critical",N3857="No"),"URGENT - No Bed","Normal")</f>
        <v>Normal</v>
      </c>
      <c r="AD3857" s="34" t="n">
        <f aca="false">INDEX(Lookup_Tables!$B$3:$B$12,MATCH(H3857,Lookup_Tables!$A$3:$A$12,0))</f>
        <v>2200000</v>
      </c>
      <c r="AE3857" s="30" t="str">
        <f aca="false">INDEX(Lookup_Tables!$C$3:$C$12,MATCH(H3857,Lookup_Tables!$A$3:$A$12,0))</f>
        <v>Dr. Rohan Das</v>
      </c>
      <c r="AF3857" s="30" t="str">
        <f aca="false">IFERROR(INDEX(Lookup_Tables!$F$16:$F$45,MATCH(I3857,Lookup_Tables!$E$16:$E$45,0)),"N/A")</f>
        <v>EMP205</v>
      </c>
      <c r="AG3857" s="30" t="n">
        <f aca="false">_xlfn.IFS(R3857="Recovered",4,R3857="Referred",3,R3857="Admitted",2,R3857="Deceased",1,TRUE(),0)</f>
        <v>4</v>
      </c>
      <c r="AH3857" s="30" t="str">
        <f aca="false">IF(T3857&gt;=4,"Satisfied",IF(T3857&gt;=3,"Neutral","Needs Improvement"))</f>
        <v>Neutral</v>
      </c>
    </row>
    <row r="3858" customFormat="false" ht="15" hidden="false" customHeight="false" outlineLevel="0" collapsed="false">
      <c r="A3858" s="27" t="s">
        <v>5556</v>
      </c>
      <c r="B3858" s="27" t="s">
        <v>3074</v>
      </c>
      <c r="C3858" s="27" t="n">
        <v>37</v>
      </c>
      <c r="D3858" s="27" t="s">
        <v>121</v>
      </c>
      <c r="E3858" s="28" t="n">
        <v>45607</v>
      </c>
      <c r="F3858" s="27" t="s">
        <v>695</v>
      </c>
      <c r="G3858" s="28" t="n">
        <v>45607</v>
      </c>
      <c r="H3858" s="27" t="s">
        <v>217</v>
      </c>
      <c r="I3858" s="27" t="s">
        <v>392</v>
      </c>
      <c r="J3858" s="27" t="s">
        <v>483</v>
      </c>
      <c r="K3858" s="27" t="s">
        <v>138</v>
      </c>
      <c r="L3858" s="27" t="n">
        <v>77</v>
      </c>
      <c r="M3858" s="27" t="n">
        <v>19</v>
      </c>
      <c r="N3858" s="27" t="s">
        <v>127</v>
      </c>
      <c r="O3858" s="27" t="s">
        <v>128</v>
      </c>
      <c r="P3858" s="27" t="s">
        <v>140</v>
      </c>
      <c r="Q3858" s="29" t="n">
        <v>1203.99</v>
      </c>
      <c r="R3858" s="27" t="s">
        <v>130</v>
      </c>
      <c r="S3858" s="27" t="s">
        <v>335</v>
      </c>
      <c r="T3858" s="27" t="n">
        <v>4</v>
      </c>
      <c r="U3858" s="27" t="n">
        <f aca="false">YEAR(E3858)</f>
        <v>2024</v>
      </c>
      <c r="V3858" s="27" t="str">
        <f aca="false">TEXT(E3858,"MMM-YYYY")</f>
        <v>Nov-2024</v>
      </c>
      <c r="W3858" s="27" t="n">
        <f aca="false">MONTH(E3858)</f>
        <v>11</v>
      </c>
      <c r="X3858" s="27" t="str">
        <f aca="false">TEXT(WEEKDAY(E3858,2),"0")&amp;" - "&amp;TEXT(E3858,"dddd")</f>
        <v>1 - Monday</v>
      </c>
      <c r="Y3858" s="27" t="str">
        <f aca="false">_xlfn.IFS(C3858&lt;18,"Child (0-17)",C3858&lt;40,"Young Adult (18-39)",C3858&lt;60,"Adult (40-59)",TRUE(),"Senior (60+)")</f>
        <v>Young Adult (18-39)</v>
      </c>
      <c r="Z3858" s="27" t="n">
        <f aca="false">ROUND(G3858-E3858,0)</f>
        <v>0</v>
      </c>
      <c r="AA3858" s="27" t="n">
        <f aca="false">L3858+M3858</f>
        <v>96</v>
      </c>
      <c r="AB3858" s="27" t="n">
        <f aca="false">IFERROR(ROUND(Q3858/AA3858,2),0)</f>
        <v>12.54</v>
      </c>
      <c r="AC3858" s="27" t="str">
        <f aca="false">IF(AND(K3858="Critical",N3858="No"),"URGENT - No Bed","Normal")</f>
        <v>Normal</v>
      </c>
      <c r="AD3858" s="33" t="n">
        <f aca="false">INDEX(Lookup_Tables!$B$3:$B$12,MATCH(H3858,Lookup_Tables!$A$3:$A$12,0))</f>
        <v>4200000</v>
      </c>
      <c r="AE3858" s="27" t="str">
        <f aca="false">INDEX(Lookup_Tables!$C$3:$C$12,MATCH(H3858,Lookup_Tables!$A$3:$A$12,0))</f>
        <v>Dr. Anil Kapoor</v>
      </c>
      <c r="AF3858" s="27" t="str">
        <f aca="false">IFERROR(INDEX(Lookup_Tables!$F$16:$F$45,MATCH(I3858,Lookup_Tables!$E$16:$E$45,0)),"N/A")</f>
        <v>EMP202</v>
      </c>
      <c r="AG3858" s="27" t="n">
        <f aca="false">_xlfn.IFS(R3858="Recovered",4,R3858="Referred",3,R3858="Admitted",2,R3858="Deceased",1,TRUE(),0)</f>
        <v>4</v>
      </c>
      <c r="AH3858" s="27" t="str">
        <f aca="false">IF(T3858&gt;=4,"Satisfied",IF(T3858&gt;=3,"Neutral","Needs Improvement"))</f>
        <v>Satisfied</v>
      </c>
    </row>
    <row r="3859" customFormat="false" ht="15" hidden="false" customHeight="false" outlineLevel="0" collapsed="false">
      <c r="A3859" s="30" t="s">
        <v>4540</v>
      </c>
      <c r="B3859" s="30" t="s">
        <v>3801</v>
      </c>
      <c r="C3859" s="30" t="n">
        <v>67</v>
      </c>
      <c r="D3859" s="30" t="s">
        <v>121</v>
      </c>
      <c r="E3859" s="31" t="n">
        <v>45300</v>
      </c>
      <c r="F3859" s="30" t="s">
        <v>1553</v>
      </c>
      <c r="G3859" s="31" t="n">
        <v>45305</v>
      </c>
      <c r="H3859" s="30" t="s">
        <v>242</v>
      </c>
      <c r="I3859" s="30" t="s">
        <v>315</v>
      </c>
      <c r="J3859" s="30" t="s">
        <v>422</v>
      </c>
      <c r="K3859" s="30" t="s">
        <v>126</v>
      </c>
      <c r="L3859" s="30" t="n">
        <v>32</v>
      </c>
      <c r="M3859" s="30" t="n">
        <v>150</v>
      </c>
      <c r="N3859" s="30" t="s">
        <v>186</v>
      </c>
      <c r="O3859" s="30" t="s">
        <v>128</v>
      </c>
      <c r="P3859" s="30" t="s">
        <v>187</v>
      </c>
      <c r="Q3859" s="32" t="n">
        <v>9173.29</v>
      </c>
      <c r="R3859" s="30" t="s">
        <v>268</v>
      </c>
      <c r="S3859" s="30" t="s">
        <v>192</v>
      </c>
      <c r="T3859" s="30" t="n">
        <v>4</v>
      </c>
      <c r="U3859" s="30" t="n">
        <f aca="false">YEAR(E3859)</f>
        <v>2024</v>
      </c>
      <c r="V3859" s="30" t="str">
        <f aca="false">TEXT(E3859,"MMM-YYYY")</f>
        <v>Jan-2024</v>
      </c>
      <c r="W3859" s="30" t="n">
        <f aca="false">MONTH(E3859)</f>
        <v>1</v>
      </c>
      <c r="X3859" s="30" t="str">
        <f aca="false">TEXT(WEEKDAY(E3859,2),"0")&amp;" - "&amp;TEXT(E3859,"dddd")</f>
        <v>2 - Tuesday</v>
      </c>
      <c r="Y3859" s="30" t="str">
        <f aca="false">_xlfn.IFS(C3859&lt;18,"Child (0-17)",C3859&lt;40,"Young Adult (18-39)",C3859&lt;60,"Adult (40-59)",TRUE(),"Senior (60+)")</f>
        <v>Senior (60+)</v>
      </c>
      <c r="Z3859" s="30" t="n">
        <f aca="false">ROUND(G3859-E3859,0)</f>
        <v>5</v>
      </c>
      <c r="AA3859" s="30" t="n">
        <f aca="false">L3859+M3859</f>
        <v>182</v>
      </c>
      <c r="AB3859" s="30" t="n">
        <f aca="false">IFERROR(ROUND(Q3859/AA3859,2),0)</f>
        <v>50.4</v>
      </c>
      <c r="AC3859" s="30" t="str">
        <f aca="false">IF(AND(K3859="Critical",N3859="No"),"URGENT - No Bed","Normal")</f>
        <v>Normal</v>
      </c>
      <c r="AD3859" s="34" t="n">
        <f aca="false">INDEX(Lookup_Tables!$B$3:$B$12,MATCH(H3859,Lookup_Tables!$A$3:$A$12,0))</f>
        <v>3000000</v>
      </c>
      <c r="AE3859" s="30" t="str">
        <f aca="false">INDEX(Lookup_Tables!$C$3:$C$12,MATCH(H3859,Lookup_Tables!$A$3:$A$12,0))</f>
        <v>Dr. Pooja Iyer</v>
      </c>
      <c r="AF3859" s="30" t="str">
        <f aca="false">IFERROR(INDEX(Lookup_Tables!$F$16:$F$45,MATCH(I3859,Lookup_Tables!$E$16:$E$45,0)),"N/A")</f>
        <v>EMP213</v>
      </c>
      <c r="AG3859" s="30" t="n">
        <f aca="false">_xlfn.IFS(R3859="Recovered",4,R3859="Referred",3,R3859="Admitted",2,R3859="Deceased",1,TRUE(),0)</f>
        <v>3</v>
      </c>
      <c r="AH3859" s="30" t="str">
        <f aca="false">IF(T3859&gt;=4,"Satisfied",IF(T3859&gt;=3,"Neutral","Needs Improvement"))</f>
        <v>Satisfied</v>
      </c>
    </row>
    <row r="3860" customFormat="false" ht="15" hidden="false" customHeight="false" outlineLevel="0" collapsed="false">
      <c r="A3860" s="27" t="s">
        <v>2269</v>
      </c>
      <c r="B3860" s="27" t="s">
        <v>2270</v>
      </c>
      <c r="C3860" s="27" t="n">
        <v>27</v>
      </c>
      <c r="D3860" s="27" t="s">
        <v>121</v>
      </c>
      <c r="E3860" s="28" t="n">
        <v>45468</v>
      </c>
      <c r="F3860" s="27" t="s">
        <v>1162</v>
      </c>
      <c r="G3860" s="28" t="n">
        <v>45469</v>
      </c>
      <c r="H3860" s="27" t="s">
        <v>206</v>
      </c>
      <c r="I3860" s="27" t="s">
        <v>207</v>
      </c>
      <c r="J3860" s="27" t="s">
        <v>233</v>
      </c>
      <c r="K3860" s="27" t="s">
        <v>138</v>
      </c>
      <c r="L3860" s="27" t="n">
        <v>69</v>
      </c>
      <c r="M3860" s="27" t="n">
        <v>40</v>
      </c>
      <c r="N3860" s="27" t="s">
        <v>127</v>
      </c>
      <c r="O3860" s="27" t="s">
        <v>171</v>
      </c>
      <c r="P3860" s="27" t="s">
        <v>150</v>
      </c>
      <c r="Q3860" s="29" t="n">
        <v>2272.01</v>
      </c>
      <c r="R3860" s="27" t="s">
        <v>130</v>
      </c>
      <c r="S3860" s="27" t="s">
        <v>141</v>
      </c>
      <c r="T3860" s="27" t="n">
        <v>5</v>
      </c>
      <c r="U3860" s="27" t="n">
        <f aca="false">YEAR(E3860)</f>
        <v>2024</v>
      </c>
      <c r="V3860" s="27" t="str">
        <f aca="false">TEXT(E3860,"MMM-YYYY")</f>
        <v>Jun-2024</v>
      </c>
      <c r="W3860" s="27" t="n">
        <f aca="false">MONTH(E3860)</f>
        <v>6</v>
      </c>
      <c r="X3860" s="27" t="str">
        <f aca="false">TEXT(WEEKDAY(E3860,2),"0")&amp;" - "&amp;TEXT(E3860,"dddd")</f>
        <v>2 - Tuesday</v>
      </c>
      <c r="Y3860" s="27" t="str">
        <f aca="false">_xlfn.IFS(C3860&lt;18,"Child (0-17)",C3860&lt;40,"Young Adult (18-39)",C3860&lt;60,"Adult (40-59)",TRUE(),"Senior (60+)")</f>
        <v>Young Adult (18-39)</v>
      </c>
      <c r="Z3860" s="27" t="n">
        <f aca="false">ROUND(G3860-E3860,0)</f>
        <v>1</v>
      </c>
      <c r="AA3860" s="27" t="n">
        <f aca="false">L3860+M3860</f>
        <v>109</v>
      </c>
      <c r="AB3860" s="27" t="n">
        <f aca="false">IFERROR(ROUND(Q3860/AA3860,2),0)</f>
        <v>20.84</v>
      </c>
      <c r="AC3860" s="27" t="str">
        <f aca="false">IF(AND(K3860="Critical",N3860="No"),"URGENT - No Bed","Normal")</f>
        <v>Normal</v>
      </c>
      <c r="AD3860" s="33" t="n">
        <f aca="false">INDEX(Lookup_Tables!$B$3:$B$12,MATCH(H3860,Lookup_Tables!$A$3:$A$12,0))</f>
        <v>2800000</v>
      </c>
      <c r="AE3860" s="27" t="str">
        <f aca="false">INDEX(Lookup_Tables!$C$3:$C$12,MATCH(H3860,Lookup_Tables!$A$3:$A$12,0))</f>
        <v>Dr. Suresh Nair</v>
      </c>
      <c r="AF3860" s="27" t="str">
        <f aca="false">IFERROR(INDEX(Lookup_Tables!$F$16:$F$45,MATCH(I3860,Lookup_Tables!$E$16:$E$45,0)),"N/A")</f>
        <v>EMP209</v>
      </c>
      <c r="AG3860" s="27" t="n">
        <f aca="false">_xlfn.IFS(R3860="Recovered",4,R3860="Referred",3,R3860="Admitted",2,R3860="Deceased",1,TRUE(),0)</f>
        <v>4</v>
      </c>
      <c r="AH3860" s="27" t="str">
        <f aca="false">IF(T3860&gt;=4,"Satisfied",IF(T3860&gt;=3,"Neutral","Needs Improvement"))</f>
        <v>Satisfied</v>
      </c>
    </row>
    <row r="3861" customFormat="false" ht="15" hidden="false" customHeight="false" outlineLevel="0" collapsed="false">
      <c r="A3861" s="30" t="s">
        <v>4937</v>
      </c>
      <c r="B3861" s="30" t="s">
        <v>4451</v>
      </c>
      <c r="C3861" s="30" t="n">
        <v>36</v>
      </c>
      <c r="D3861" s="30" t="s">
        <v>181</v>
      </c>
      <c r="E3861" s="31" t="n">
        <v>45467</v>
      </c>
      <c r="F3861" s="30" t="s">
        <v>698</v>
      </c>
      <c r="G3861" s="31" t="n">
        <v>45467</v>
      </c>
      <c r="H3861" s="30" t="s">
        <v>168</v>
      </c>
      <c r="I3861" s="30" t="s">
        <v>366</v>
      </c>
      <c r="J3861" s="30" t="s">
        <v>191</v>
      </c>
      <c r="K3861" s="30" t="s">
        <v>138</v>
      </c>
      <c r="L3861" s="30" t="n">
        <v>57</v>
      </c>
      <c r="M3861" s="30" t="n">
        <v>25</v>
      </c>
      <c r="N3861" s="30" t="s">
        <v>127</v>
      </c>
      <c r="O3861" s="30" t="s">
        <v>171</v>
      </c>
      <c r="P3861" s="30" t="s">
        <v>140</v>
      </c>
      <c r="Q3861" s="32" t="n">
        <v>2087.95</v>
      </c>
      <c r="R3861" s="30" t="s">
        <v>130</v>
      </c>
      <c r="S3861" s="30" t="s">
        <v>223</v>
      </c>
      <c r="T3861" s="30" t="n">
        <v>3</v>
      </c>
      <c r="U3861" s="30" t="n">
        <f aca="false">YEAR(E3861)</f>
        <v>2024</v>
      </c>
      <c r="V3861" s="30" t="str">
        <f aca="false">TEXT(E3861,"MMM-YYYY")</f>
        <v>Jun-2024</v>
      </c>
      <c r="W3861" s="30" t="n">
        <f aca="false">MONTH(E3861)</f>
        <v>6</v>
      </c>
      <c r="X3861" s="30" t="str">
        <f aca="false">TEXT(WEEKDAY(E3861,2),"0")&amp;" - "&amp;TEXT(E3861,"dddd")</f>
        <v>1 - Monday</v>
      </c>
      <c r="Y3861" s="30" t="str">
        <f aca="false">_xlfn.IFS(C3861&lt;18,"Child (0-17)",C3861&lt;40,"Young Adult (18-39)",C3861&lt;60,"Adult (40-59)",TRUE(),"Senior (60+)")</f>
        <v>Young Adult (18-39)</v>
      </c>
      <c r="Z3861" s="30" t="n">
        <f aca="false">ROUND(G3861-E3861,0)</f>
        <v>0</v>
      </c>
      <c r="AA3861" s="30" t="n">
        <f aca="false">L3861+M3861</f>
        <v>82</v>
      </c>
      <c r="AB3861" s="30" t="n">
        <f aca="false">IFERROR(ROUND(Q3861/AA3861,2),0)</f>
        <v>25.46</v>
      </c>
      <c r="AC3861" s="30" t="str">
        <f aca="false">IF(AND(K3861="Critical",N3861="No"),"URGENT - No Bed","Normal")</f>
        <v>Normal</v>
      </c>
      <c r="AD3861" s="34" t="n">
        <f aca="false">INDEX(Lookup_Tables!$B$3:$B$12,MATCH(H3861,Lookup_Tables!$A$3:$A$12,0))</f>
        <v>4400000</v>
      </c>
      <c r="AE3861" s="30" t="str">
        <f aca="false">INDEX(Lookup_Tables!$C$3:$C$12,MATCH(H3861,Lookup_Tables!$A$3:$A$12,0))</f>
        <v>Dr. Neha Chopra</v>
      </c>
      <c r="AF3861" s="30" t="str">
        <f aca="false">IFERROR(INDEX(Lookup_Tables!$F$16:$F$45,MATCH(I3861,Lookup_Tables!$E$16:$E$45,0)),"N/A")</f>
        <v>EMP218</v>
      </c>
      <c r="AG3861" s="30" t="n">
        <f aca="false">_xlfn.IFS(R3861="Recovered",4,R3861="Referred",3,R3861="Admitted",2,R3861="Deceased",1,TRUE(),0)</f>
        <v>4</v>
      </c>
      <c r="AH3861" s="30" t="str">
        <f aca="false">IF(T3861&gt;=4,"Satisfied",IF(T3861&gt;=3,"Neutral","Needs Improvement"))</f>
        <v>Neutral</v>
      </c>
    </row>
    <row r="3862" customFormat="false" ht="15" hidden="false" customHeight="false" outlineLevel="0" collapsed="false">
      <c r="A3862" s="27" t="s">
        <v>4475</v>
      </c>
      <c r="B3862" s="27" t="s">
        <v>2512</v>
      </c>
      <c r="C3862" s="27" t="n">
        <v>38</v>
      </c>
      <c r="D3862" s="27" t="s">
        <v>181</v>
      </c>
      <c r="E3862" s="28" t="n">
        <v>45514</v>
      </c>
      <c r="F3862" s="27" t="s">
        <v>823</v>
      </c>
      <c r="G3862" s="28" t="n">
        <v>45517</v>
      </c>
      <c r="H3862" s="27" t="s">
        <v>123</v>
      </c>
      <c r="I3862" s="27" t="s">
        <v>124</v>
      </c>
      <c r="J3862" s="27" t="s">
        <v>508</v>
      </c>
      <c r="K3862" s="27" t="s">
        <v>156</v>
      </c>
      <c r="L3862" s="27" t="n">
        <v>22</v>
      </c>
      <c r="M3862" s="27" t="n">
        <v>40</v>
      </c>
      <c r="N3862" s="27" t="s">
        <v>127</v>
      </c>
      <c r="O3862" s="27" t="s">
        <v>139</v>
      </c>
      <c r="P3862" s="27" t="s">
        <v>150</v>
      </c>
      <c r="Q3862" s="29" t="n">
        <v>4247.17</v>
      </c>
      <c r="R3862" s="27" t="s">
        <v>130</v>
      </c>
      <c r="S3862" s="27" t="s">
        <v>151</v>
      </c>
      <c r="T3862" s="27" t="n">
        <v>5</v>
      </c>
      <c r="U3862" s="27" t="n">
        <f aca="false">YEAR(E3862)</f>
        <v>2024</v>
      </c>
      <c r="V3862" s="27" t="str">
        <f aca="false">TEXT(E3862,"MMM-YYYY")</f>
        <v>Aug-2024</v>
      </c>
      <c r="W3862" s="27" t="n">
        <f aca="false">MONTH(E3862)</f>
        <v>8</v>
      </c>
      <c r="X3862" s="27" t="str">
        <f aca="false">TEXT(WEEKDAY(E3862,2),"0")&amp;" - "&amp;TEXT(E3862,"dddd")</f>
        <v>6 - Saturday</v>
      </c>
      <c r="Y3862" s="27" t="str">
        <f aca="false">_xlfn.IFS(C3862&lt;18,"Child (0-17)",C3862&lt;40,"Young Adult (18-39)",C3862&lt;60,"Adult (40-59)",TRUE(),"Senior (60+)")</f>
        <v>Young Adult (18-39)</v>
      </c>
      <c r="Z3862" s="27" t="n">
        <f aca="false">ROUND(G3862-E3862,0)</f>
        <v>3</v>
      </c>
      <c r="AA3862" s="27" t="n">
        <f aca="false">L3862+M3862</f>
        <v>62</v>
      </c>
      <c r="AB3862" s="27" t="n">
        <f aca="false">IFERROR(ROUND(Q3862/AA3862,2),0)</f>
        <v>68.5</v>
      </c>
      <c r="AC3862" s="27" t="str">
        <f aca="false">IF(AND(K3862="Critical",N3862="No"),"URGENT - No Bed","Normal")</f>
        <v>Normal</v>
      </c>
      <c r="AD3862" s="33" t="n">
        <f aca="false">INDEX(Lookup_Tables!$B$3:$B$12,MATCH(H3862,Lookup_Tables!$A$3:$A$12,0))</f>
        <v>2200000</v>
      </c>
      <c r="AE3862" s="27" t="str">
        <f aca="false">INDEX(Lookup_Tables!$C$3:$C$12,MATCH(H3862,Lookup_Tables!$A$3:$A$12,0))</f>
        <v>Dr. Rohan Das</v>
      </c>
      <c r="AF3862" s="27" t="str">
        <f aca="false">IFERROR(INDEX(Lookup_Tables!$F$16:$F$45,MATCH(I3862,Lookup_Tables!$E$16:$E$45,0)),"N/A")</f>
        <v>EMP205</v>
      </c>
      <c r="AG3862" s="27" t="n">
        <f aca="false">_xlfn.IFS(R3862="Recovered",4,R3862="Referred",3,R3862="Admitted",2,R3862="Deceased",1,TRUE(),0)</f>
        <v>4</v>
      </c>
      <c r="AH3862" s="27" t="str">
        <f aca="false">IF(T3862&gt;=4,"Satisfied",IF(T3862&gt;=3,"Neutral","Needs Improvement"))</f>
        <v>Satisfied</v>
      </c>
    </row>
    <row r="3863" customFormat="false" ht="15" hidden="false" customHeight="false" outlineLevel="0" collapsed="false">
      <c r="A3863" s="30" t="s">
        <v>5513</v>
      </c>
      <c r="B3863" s="30" t="s">
        <v>2444</v>
      </c>
      <c r="C3863" s="30" t="n">
        <v>45</v>
      </c>
      <c r="D3863" s="30" t="s">
        <v>121</v>
      </c>
      <c r="E3863" s="31" t="n">
        <v>45398</v>
      </c>
      <c r="F3863" s="30" t="s">
        <v>764</v>
      </c>
      <c r="G3863" s="31" t="n">
        <v>45401</v>
      </c>
      <c r="H3863" s="30" t="s">
        <v>161</v>
      </c>
      <c r="I3863" s="30" t="s">
        <v>538</v>
      </c>
      <c r="J3863" s="30" t="s">
        <v>385</v>
      </c>
      <c r="K3863" s="30" t="s">
        <v>156</v>
      </c>
      <c r="L3863" s="30" t="n">
        <v>56</v>
      </c>
      <c r="M3863" s="30" t="n">
        <v>42</v>
      </c>
      <c r="N3863" s="30" t="s">
        <v>186</v>
      </c>
      <c r="O3863" s="30" t="s">
        <v>128</v>
      </c>
      <c r="P3863" s="30" t="s">
        <v>140</v>
      </c>
      <c r="Q3863" s="32" t="n">
        <v>4449.22</v>
      </c>
      <c r="R3863" s="30" t="s">
        <v>268</v>
      </c>
      <c r="S3863" s="30" t="s">
        <v>157</v>
      </c>
      <c r="T3863" s="30" t="n">
        <v>3</v>
      </c>
      <c r="U3863" s="30" t="n">
        <f aca="false">YEAR(E3863)</f>
        <v>2024</v>
      </c>
      <c r="V3863" s="30" t="str">
        <f aca="false">TEXT(E3863,"MMM-YYYY")</f>
        <v>Apr-2024</v>
      </c>
      <c r="W3863" s="30" t="n">
        <f aca="false">MONTH(E3863)</f>
        <v>4</v>
      </c>
      <c r="X3863" s="30" t="str">
        <f aca="false">TEXT(WEEKDAY(E3863,2),"0")&amp;" - "&amp;TEXT(E3863,"dddd")</f>
        <v>2 - Tuesday</v>
      </c>
      <c r="Y3863" s="30" t="str">
        <f aca="false">_xlfn.IFS(C3863&lt;18,"Child (0-17)",C3863&lt;40,"Young Adult (18-39)",C3863&lt;60,"Adult (40-59)",TRUE(),"Senior (60+)")</f>
        <v>Adult (40-59)</v>
      </c>
      <c r="Z3863" s="30" t="n">
        <f aca="false">ROUND(G3863-E3863,0)</f>
        <v>3</v>
      </c>
      <c r="AA3863" s="30" t="n">
        <f aca="false">L3863+M3863</f>
        <v>98</v>
      </c>
      <c r="AB3863" s="30" t="n">
        <f aca="false">IFERROR(ROUND(Q3863/AA3863,2),0)</f>
        <v>45.4</v>
      </c>
      <c r="AC3863" s="30" t="str">
        <f aca="false">IF(AND(K3863="Critical",N3863="No"),"URGENT - No Bed","Normal")</f>
        <v>Normal</v>
      </c>
      <c r="AD3863" s="34" t="n">
        <f aca="false">INDEX(Lookup_Tables!$B$3:$B$12,MATCH(H3863,Lookup_Tables!$A$3:$A$12,0))</f>
        <v>3600000</v>
      </c>
      <c r="AE3863" s="30" t="str">
        <f aca="false">INDEX(Lookup_Tables!$C$3:$C$12,MATCH(H3863,Lookup_Tables!$A$3:$A$12,0))</f>
        <v>Dr. Sameer Joshi</v>
      </c>
      <c r="AF3863" s="30" t="str">
        <f aca="false">IFERROR(INDEX(Lookup_Tables!$F$16:$F$45,MATCH(I3863,Lookup_Tables!$E$16:$E$45,0)),"N/A")</f>
        <v>EMP221</v>
      </c>
      <c r="AG3863" s="30" t="n">
        <f aca="false">_xlfn.IFS(R3863="Recovered",4,R3863="Referred",3,R3863="Admitted",2,R3863="Deceased",1,TRUE(),0)</f>
        <v>3</v>
      </c>
      <c r="AH3863" s="30" t="str">
        <f aca="false">IF(T3863&gt;=4,"Satisfied",IF(T3863&gt;=3,"Neutral","Needs Improvement"))</f>
        <v>Neutral</v>
      </c>
    </row>
    <row r="3864" customFormat="false" ht="15" hidden="false" customHeight="false" outlineLevel="0" collapsed="false">
      <c r="A3864" s="27" t="s">
        <v>612</v>
      </c>
      <c r="B3864" s="27" t="s">
        <v>613</v>
      </c>
      <c r="C3864" s="27" t="n">
        <v>74</v>
      </c>
      <c r="D3864" s="27" t="s">
        <v>181</v>
      </c>
      <c r="E3864" s="28" t="n">
        <v>45621</v>
      </c>
      <c r="F3864" s="27" t="s">
        <v>614</v>
      </c>
      <c r="G3864" s="28" t="n">
        <v>45621</v>
      </c>
      <c r="H3864" s="27" t="s">
        <v>206</v>
      </c>
      <c r="I3864" s="27" t="s">
        <v>207</v>
      </c>
      <c r="J3864" s="27" t="s">
        <v>615</v>
      </c>
      <c r="K3864" s="27" t="s">
        <v>138</v>
      </c>
      <c r="L3864" s="27" t="n">
        <v>52</v>
      </c>
      <c r="M3864" s="27" t="n">
        <v>16</v>
      </c>
      <c r="N3864" s="27" t="s">
        <v>127</v>
      </c>
      <c r="O3864" s="27" t="s">
        <v>171</v>
      </c>
      <c r="P3864" s="27" t="s">
        <v>129</v>
      </c>
      <c r="Q3864" s="29" t="n">
        <v>1252.92</v>
      </c>
      <c r="R3864" s="27" t="s">
        <v>130</v>
      </c>
      <c r="S3864" s="27" t="s">
        <v>151</v>
      </c>
      <c r="T3864" s="27" t="n">
        <v>3</v>
      </c>
      <c r="U3864" s="27" t="n">
        <f aca="false">YEAR(E3864)</f>
        <v>2024</v>
      </c>
      <c r="V3864" s="27" t="str">
        <f aca="false">TEXT(E3864,"MMM-YYYY")</f>
        <v>Nov-2024</v>
      </c>
      <c r="W3864" s="27" t="n">
        <f aca="false">MONTH(E3864)</f>
        <v>11</v>
      </c>
      <c r="X3864" s="27" t="str">
        <f aca="false">TEXT(WEEKDAY(E3864,2),"0")&amp;" - "&amp;TEXT(E3864,"dddd")</f>
        <v>1 - Monday</v>
      </c>
      <c r="Y3864" s="27" t="str">
        <f aca="false">_xlfn.IFS(C3864&lt;18,"Child (0-17)",C3864&lt;40,"Young Adult (18-39)",C3864&lt;60,"Adult (40-59)",TRUE(),"Senior (60+)")</f>
        <v>Senior (60+)</v>
      </c>
      <c r="Z3864" s="27" t="n">
        <f aca="false">ROUND(G3864-E3864,0)</f>
        <v>0</v>
      </c>
      <c r="AA3864" s="27" t="n">
        <f aca="false">L3864+M3864</f>
        <v>68</v>
      </c>
      <c r="AB3864" s="27" t="n">
        <f aca="false">IFERROR(ROUND(Q3864/AA3864,2),0)</f>
        <v>18.43</v>
      </c>
      <c r="AC3864" s="27" t="str">
        <f aca="false">IF(AND(K3864="Critical",N3864="No"),"URGENT - No Bed","Normal")</f>
        <v>Normal</v>
      </c>
      <c r="AD3864" s="33" t="n">
        <f aca="false">INDEX(Lookup_Tables!$B$3:$B$12,MATCH(H3864,Lookup_Tables!$A$3:$A$12,0))</f>
        <v>2800000</v>
      </c>
      <c r="AE3864" s="27" t="str">
        <f aca="false">INDEX(Lookup_Tables!$C$3:$C$12,MATCH(H3864,Lookup_Tables!$A$3:$A$12,0))</f>
        <v>Dr. Suresh Nair</v>
      </c>
      <c r="AF3864" s="27" t="str">
        <f aca="false">IFERROR(INDEX(Lookup_Tables!$F$16:$F$45,MATCH(I3864,Lookup_Tables!$E$16:$E$45,0)),"N/A")</f>
        <v>EMP209</v>
      </c>
      <c r="AG3864" s="27" t="n">
        <f aca="false">_xlfn.IFS(R3864="Recovered",4,R3864="Referred",3,R3864="Admitted",2,R3864="Deceased",1,TRUE(),0)</f>
        <v>4</v>
      </c>
      <c r="AH3864" s="27" t="str">
        <f aca="false">IF(T3864&gt;=4,"Satisfied",IF(T3864&gt;=3,"Neutral","Needs Improvement"))</f>
        <v>Neutral</v>
      </c>
    </row>
    <row r="3865" customFormat="false" ht="15" hidden="false" customHeight="false" outlineLevel="0" collapsed="false">
      <c r="A3865" s="30" t="s">
        <v>5688</v>
      </c>
      <c r="B3865" s="30" t="s">
        <v>5689</v>
      </c>
      <c r="C3865" s="30" t="n">
        <v>16</v>
      </c>
      <c r="D3865" s="30" t="s">
        <v>121</v>
      </c>
      <c r="E3865" s="31" t="n">
        <v>45423</v>
      </c>
      <c r="F3865" s="30" t="s">
        <v>1120</v>
      </c>
      <c r="G3865" s="31" t="n">
        <v>45424</v>
      </c>
      <c r="H3865" s="30" t="s">
        <v>146</v>
      </c>
      <c r="I3865" s="30" t="s">
        <v>176</v>
      </c>
      <c r="J3865" s="30" t="s">
        <v>177</v>
      </c>
      <c r="K3865" s="30" t="s">
        <v>126</v>
      </c>
      <c r="L3865" s="30" t="n">
        <v>45</v>
      </c>
      <c r="M3865" s="30" t="n">
        <v>130</v>
      </c>
      <c r="N3865" s="30" t="s">
        <v>186</v>
      </c>
      <c r="O3865" s="30" t="s">
        <v>149</v>
      </c>
      <c r="P3865" s="30" t="s">
        <v>140</v>
      </c>
      <c r="Q3865" s="32" t="n">
        <v>8959.87</v>
      </c>
      <c r="R3865" s="30" t="s">
        <v>130</v>
      </c>
      <c r="S3865" s="30" t="s">
        <v>151</v>
      </c>
      <c r="T3865" s="30" t="n">
        <v>2</v>
      </c>
      <c r="U3865" s="30" t="n">
        <f aca="false">YEAR(E3865)</f>
        <v>2024</v>
      </c>
      <c r="V3865" s="30" t="str">
        <f aca="false">TEXT(E3865,"MMM-YYYY")</f>
        <v>May-2024</v>
      </c>
      <c r="W3865" s="30" t="n">
        <f aca="false">MONTH(E3865)</f>
        <v>5</v>
      </c>
      <c r="X3865" s="30" t="str">
        <f aca="false">TEXT(WEEKDAY(E3865,2),"0")&amp;" - "&amp;TEXT(E3865,"dddd")</f>
        <v>6 - Saturday</v>
      </c>
      <c r="Y3865" s="30" t="str">
        <f aca="false">_xlfn.IFS(C3865&lt;18,"Child (0-17)",C3865&lt;40,"Young Adult (18-39)",C3865&lt;60,"Adult (40-59)",TRUE(),"Senior (60+)")</f>
        <v>Child (0-17)</v>
      </c>
      <c r="Z3865" s="30" t="n">
        <f aca="false">ROUND(G3865-E3865,0)</f>
        <v>1</v>
      </c>
      <c r="AA3865" s="30" t="n">
        <f aca="false">L3865+M3865</f>
        <v>175</v>
      </c>
      <c r="AB3865" s="30" t="n">
        <f aca="false">IFERROR(ROUND(Q3865/AA3865,2),0)</f>
        <v>51.2</v>
      </c>
      <c r="AC3865" s="30" t="str">
        <f aca="false">IF(AND(K3865="Critical",N3865="No"),"URGENT - No Bed","Normal")</f>
        <v>Normal</v>
      </c>
      <c r="AD3865" s="34" t="n">
        <f aca="false">INDEX(Lookup_Tables!$B$3:$B$12,MATCH(H3865,Lookup_Tables!$A$3:$A$12,0))</f>
        <v>2700000</v>
      </c>
      <c r="AE3865" s="30" t="str">
        <f aca="false">INDEX(Lookup_Tables!$C$3:$C$12,MATCH(H3865,Lookup_Tables!$A$3:$A$12,0))</f>
        <v>Dr. Vikram Singh</v>
      </c>
      <c r="AF3865" s="30" t="str">
        <f aca="false">IFERROR(INDEX(Lookup_Tables!$F$16:$F$45,MATCH(I3865,Lookup_Tables!$E$16:$E$45,0)),"N/A")</f>
        <v>EMP227</v>
      </c>
      <c r="AG3865" s="30" t="n">
        <f aca="false">_xlfn.IFS(R3865="Recovered",4,R3865="Referred",3,R3865="Admitted",2,R3865="Deceased",1,TRUE(),0)</f>
        <v>4</v>
      </c>
      <c r="AH3865" s="30" t="str">
        <f aca="false">IF(T3865&gt;=4,"Satisfied",IF(T3865&gt;=3,"Neutral","Needs Improvement"))</f>
        <v>Needs Improvement</v>
      </c>
    </row>
    <row r="3866" customFormat="false" ht="15" hidden="false" customHeight="false" outlineLevel="0" collapsed="false">
      <c r="A3866" s="27" t="s">
        <v>7202</v>
      </c>
      <c r="B3866" s="27" t="s">
        <v>3838</v>
      </c>
      <c r="C3866" s="27" t="n">
        <v>49</v>
      </c>
      <c r="D3866" s="27" t="s">
        <v>181</v>
      </c>
      <c r="E3866" s="28" t="n">
        <v>45600</v>
      </c>
      <c r="F3866" s="27" t="s">
        <v>257</v>
      </c>
      <c r="G3866" s="28" t="n">
        <v>45600</v>
      </c>
      <c r="H3866" s="27" t="s">
        <v>168</v>
      </c>
      <c r="I3866" s="27" t="s">
        <v>366</v>
      </c>
      <c r="J3866" s="27" t="s">
        <v>367</v>
      </c>
      <c r="K3866" s="27" t="s">
        <v>138</v>
      </c>
      <c r="L3866" s="27" t="n">
        <v>56</v>
      </c>
      <c r="M3866" s="27" t="n">
        <v>44</v>
      </c>
      <c r="N3866" s="27" t="s">
        <v>127</v>
      </c>
      <c r="O3866" s="27" t="s">
        <v>128</v>
      </c>
      <c r="P3866" s="27" t="s">
        <v>150</v>
      </c>
      <c r="Q3866" s="29" t="n">
        <v>2778.55</v>
      </c>
      <c r="R3866" s="27" t="s">
        <v>130</v>
      </c>
      <c r="S3866" s="27" t="s">
        <v>157</v>
      </c>
      <c r="T3866" s="27" t="n">
        <v>4</v>
      </c>
      <c r="U3866" s="27" t="n">
        <f aca="false">YEAR(E3866)</f>
        <v>2024</v>
      </c>
      <c r="V3866" s="27" t="str">
        <f aca="false">TEXT(E3866,"MMM-YYYY")</f>
        <v>Nov-2024</v>
      </c>
      <c r="W3866" s="27" t="n">
        <f aca="false">MONTH(E3866)</f>
        <v>11</v>
      </c>
      <c r="X3866" s="27" t="str">
        <f aca="false">TEXT(WEEKDAY(E3866,2),"0")&amp;" - "&amp;TEXT(E3866,"dddd")</f>
        <v>1 - Monday</v>
      </c>
      <c r="Y3866" s="27" t="str">
        <f aca="false">_xlfn.IFS(C3866&lt;18,"Child (0-17)",C3866&lt;40,"Young Adult (18-39)",C3866&lt;60,"Adult (40-59)",TRUE(),"Senior (60+)")</f>
        <v>Adult (40-59)</v>
      </c>
      <c r="Z3866" s="27" t="n">
        <f aca="false">ROUND(G3866-E3866,0)</f>
        <v>0</v>
      </c>
      <c r="AA3866" s="27" t="n">
        <f aca="false">L3866+M3866</f>
        <v>100</v>
      </c>
      <c r="AB3866" s="27" t="n">
        <f aca="false">IFERROR(ROUND(Q3866/AA3866,2),0)</f>
        <v>27.79</v>
      </c>
      <c r="AC3866" s="27" t="str">
        <f aca="false">IF(AND(K3866="Critical",N3866="No"),"URGENT - No Bed","Normal")</f>
        <v>Normal</v>
      </c>
      <c r="AD3866" s="33" t="n">
        <f aca="false">INDEX(Lookup_Tables!$B$3:$B$12,MATCH(H3866,Lookup_Tables!$A$3:$A$12,0))</f>
        <v>4400000</v>
      </c>
      <c r="AE3866" s="27" t="str">
        <f aca="false">INDEX(Lookup_Tables!$C$3:$C$12,MATCH(H3866,Lookup_Tables!$A$3:$A$12,0))</f>
        <v>Dr. Neha Chopra</v>
      </c>
      <c r="AF3866" s="27" t="str">
        <f aca="false">IFERROR(INDEX(Lookup_Tables!$F$16:$F$45,MATCH(I3866,Lookup_Tables!$E$16:$E$45,0)),"N/A")</f>
        <v>EMP218</v>
      </c>
      <c r="AG3866" s="27" t="n">
        <f aca="false">_xlfn.IFS(R3866="Recovered",4,R3866="Referred",3,R3866="Admitted",2,R3866="Deceased",1,TRUE(),0)</f>
        <v>4</v>
      </c>
      <c r="AH3866" s="27" t="str">
        <f aca="false">IF(T3866&gt;=4,"Satisfied",IF(T3866&gt;=3,"Neutral","Needs Improvement"))</f>
        <v>Satisfied</v>
      </c>
    </row>
    <row r="3867" customFormat="false" ht="15" hidden="false" customHeight="false" outlineLevel="0" collapsed="false">
      <c r="A3867" s="30" t="s">
        <v>3304</v>
      </c>
      <c r="B3867" s="30" t="s">
        <v>2726</v>
      </c>
      <c r="C3867" s="30" t="n">
        <v>72</v>
      </c>
      <c r="D3867" s="30" t="s">
        <v>121</v>
      </c>
      <c r="E3867" s="31" t="n">
        <v>45585</v>
      </c>
      <c r="F3867" s="30" t="s">
        <v>1308</v>
      </c>
      <c r="G3867" s="31" t="n">
        <v>45588</v>
      </c>
      <c r="H3867" s="30" t="s">
        <v>168</v>
      </c>
      <c r="I3867" s="30" t="s">
        <v>196</v>
      </c>
      <c r="J3867" s="30" t="s">
        <v>441</v>
      </c>
      <c r="K3867" s="30" t="s">
        <v>126</v>
      </c>
      <c r="L3867" s="30" t="n">
        <v>43</v>
      </c>
      <c r="M3867" s="30" t="n">
        <v>150</v>
      </c>
      <c r="N3867" s="30" t="s">
        <v>127</v>
      </c>
      <c r="O3867" s="30" t="s">
        <v>171</v>
      </c>
      <c r="P3867" s="30" t="s">
        <v>187</v>
      </c>
      <c r="Q3867" s="32" t="n">
        <v>9454.31</v>
      </c>
      <c r="R3867" s="30" t="s">
        <v>172</v>
      </c>
      <c r="S3867" s="30" t="s">
        <v>151</v>
      </c>
      <c r="T3867" s="30" t="n">
        <v>3</v>
      </c>
      <c r="U3867" s="30" t="n">
        <f aca="false">YEAR(E3867)</f>
        <v>2024</v>
      </c>
      <c r="V3867" s="30" t="str">
        <f aca="false">TEXT(E3867,"MMM-YYYY")</f>
        <v>Oct-2024</v>
      </c>
      <c r="W3867" s="30" t="n">
        <f aca="false">MONTH(E3867)</f>
        <v>10</v>
      </c>
      <c r="X3867" s="30" t="str">
        <f aca="false">TEXT(WEEKDAY(E3867,2),"0")&amp;" - "&amp;TEXT(E3867,"dddd")</f>
        <v>7 - Sunday</v>
      </c>
      <c r="Y3867" s="30" t="str">
        <f aca="false">_xlfn.IFS(C3867&lt;18,"Child (0-17)",C3867&lt;40,"Young Adult (18-39)",C3867&lt;60,"Adult (40-59)",TRUE(),"Senior (60+)")</f>
        <v>Senior (60+)</v>
      </c>
      <c r="Z3867" s="30" t="n">
        <f aca="false">ROUND(G3867-E3867,0)</f>
        <v>3</v>
      </c>
      <c r="AA3867" s="30" t="n">
        <f aca="false">L3867+M3867</f>
        <v>193</v>
      </c>
      <c r="AB3867" s="30" t="n">
        <f aca="false">IFERROR(ROUND(Q3867/AA3867,2),0)</f>
        <v>48.99</v>
      </c>
      <c r="AC3867" s="30" t="str">
        <f aca="false">IF(AND(K3867="Critical",N3867="No"),"URGENT - No Bed","Normal")</f>
        <v>Normal</v>
      </c>
      <c r="AD3867" s="34" t="n">
        <f aca="false">INDEX(Lookup_Tables!$B$3:$B$12,MATCH(H3867,Lookup_Tables!$A$3:$A$12,0))</f>
        <v>4400000</v>
      </c>
      <c r="AE3867" s="30" t="str">
        <f aca="false">INDEX(Lookup_Tables!$C$3:$C$12,MATCH(H3867,Lookup_Tables!$A$3:$A$12,0))</f>
        <v>Dr. Neha Chopra</v>
      </c>
      <c r="AF3867" s="30" t="str">
        <f aca="false">IFERROR(INDEX(Lookup_Tables!$F$16:$F$45,MATCH(I3867,Lookup_Tables!$E$16:$E$45,0)),"N/A")</f>
        <v>EMP219</v>
      </c>
      <c r="AG3867" s="30" t="n">
        <f aca="false">_xlfn.IFS(R3867="Recovered",4,R3867="Referred",3,R3867="Admitted",2,R3867="Deceased",1,TRUE(),0)</f>
        <v>2</v>
      </c>
      <c r="AH3867" s="30" t="str">
        <f aca="false">IF(T3867&gt;=4,"Satisfied",IF(T3867&gt;=3,"Neutral","Needs Improvement"))</f>
        <v>Neutral</v>
      </c>
    </row>
    <row r="3868" customFormat="false" ht="15" hidden="false" customHeight="false" outlineLevel="0" collapsed="false">
      <c r="A3868" s="27" t="s">
        <v>5326</v>
      </c>
      <c r="B3868" s="27" t="s">
        <v>4567</v>
      </c>
      <c r="C3868" s="27" t="n">
        <v>33</v>
      </c>
      <c r="D3868" s="27" t="s">
        <v>181</v>
      </c>
      <c r="E3868" s="28" t="n">
        <v>45447</v>
      </c>
      <c r="F3868" s="27" t="s">
        <v>552</v>
      </c>
      <c r="G3868" s="28" t="n">
        <v>45448</v>
      </c>
      <c r="H3868" s="27" t="s">
        <v>242</v>
      </c>
      <c r="I3868" s="27" t="s">
        <v>315</v>
      </c>
      <c r="J3868" s="27" t="s">
        <v>401</v>
      </c>
      <c r="K3868" s="27" t="s">
        <v>126</v>
      </c>
      <c r="L3868" s="27" t="n">
        <v>39</v>
      </c>
      <c r="M3868" s="27" t="n">
        <v>115</v>
      </c>
      <c r="N3868" s="27" t="s">
        <v>127</v>
      </c>
      <c r="O3868" s="27" t="s">
        <v>139</v>
      </c>
      <c r="P3868" s="27" t="s">
        <v>187</v>
      </c>
      <c r="Q3868" s="29" t="n">
        <v>7251.79</v>
      </c>
      <c r="R3868" s="27" t="s">
        <v>172</v>
      </c>
      <c r="S3868" s="27" t="s">
        <v>151</v>
      </c>
      <c r="T3868" s="27" t="n">
        <v>3</v>
      </c>
      <c r="U3868" s="27" t="n">
        <f aca="false">YEAR(E3868)</f>
        <v>2024</v>
      </c>
      <c r="V3868" s="27" t="str">
        <f aca="false">TEXT(E3868,"MMM-YYYY")</f>
        <v>Jun-2024</v>
      </c>
      <c r="W3868" s="27" t="n">
        <f aca="false">MONTH(E3868)</f>
        <v>6</v>
      </c>
      <c r="X3868" s="27" t="str">
        <f aca="false">TEXT(WEEKDAY(E3868,2),"0")&amp;" - "&amp;TEXT(E3868,"dddd")</f>
        <v>2 - Tuesday</v>
      </c>
      <c r="Y3868" s="27" t="str">
        <f aca="false">_xlfn.IFS(C3868&lt;18,"Child (0-17)",C3868&lt;40,"Young Adult (18-39)",C3868&lt;60,"Adult (40-59)",TRUE(),"Senior (60+)")</f>
        <v>Young Adult (18-39)</v>
      </c>
      <c r="Z3868" s="27" t="n">
        <f aca="false">ROUND(G3868-E3868,0)</f>
        <v>1</v>
      </c>
      <c r="AA3868" s="27" t="n">
        <f aca="false">L3868+M3868</f>
        <v>154</v>
      </c>
      <c r="AB3868" s="27" t="n">
        <f aca="false">IFERROR(ROUND(Q3868/AA3868,2),0)</f>
        <v>47.09</v>
      </c>
      <c r="AC3868" s="27" t="str">
        <f aca="false">IF(AND(K3868="Critical",N3868="No"),"URGENT - No Bed","Normal")</f>
        <v>Normal</v>
      </c>
      <c r="AD3868" s="33" t="n">
        <f aca="false">INDEX(Lookup_Tables!$B$3:$B$12,MATCH(H3868,Lookup_Tables!$A$3:$A$12,0))</f>
        <v>3000000</v>
      </c>
      <c r="AE3868" s="27" t="str">
        <f aca="false">INDEX(Lookup_Tables!$C$3:$C$12,MATCH(H3868,Lookup_Tables!$A$3:$A$12,0))</f>
        <v>Dr. Pooja Iyer</v>
      </c>
      <c r="AF3868" s="27" t="str">
        <f aca="false">IFERROR(INDEX(Lookup_Tables!$F$16:$F$45,MATCH(I3868,Lookup_Tables!$E$16:$E$45,0)),"N/A")</f>
        <v>EMP213</v>
      </c>
      <c r="AG3868" s="27" t="n">
        <f aca="false">_xlfn.IFS(R3868="Recovered",4,R3868="Referred",3,R3868="Admitted",2,R3868="Deceased",1,TRUE(),0)</f>
        <v>2</v>
      </c>
      <c r="AH3868" s="27" t="str">
        <f aca="false">IF(T3868&gt;=4,"Satisfied",IF(T3868&gt;=3,"Neutral","Needs Improvement"))</f>
        <v>Neutral</v>
      </c>
    </row>
    <row r="3869" customFormat="false" ht="15" hidden="false" customHeight="false" outlineLevel="0" collapsed="false">
      <c r="A3869" s="30" t="s">
        <v>5166</v>
      </c>
      <c r="B3869" s="30" t="s">
        <v>1955</v>
      </c>
      <c r="C3869" s="30" t="n">
        <v>44</v>
      </c>
      <c r="D3869" s="30" t="s">
        <v>121</v>
      </c>
      <c r="E3869" s="31" t="n">
        <v>45374</v>
      </c>
      <c r="F3869" s="30" t="s">
        <v>1002</v>
      </c>
      <c r="G3869" s="31" t="n">
        <v>45375</v>
      </c>
      <c r="H3869" s="30" t="s">
        <v>161</v>
      </c>
      <c r="I3869" s="30" t="s">
        <v>320</v>
      </c>
      <c r="J3869" s="30" t="s">
        <v>648</v>
      </c>
      <c r="K3869" s="30" t="s">
        <v>138</v>
      </c>
      <c r="L3869" s="30" t="n">
        <v>51</v>
      </c>
      <c r="M3869" s="30" t="n">
        <v>18</v>
      </c>
      <c r="N3869" s="30" t="s">
        <v>127</v>
      </c>
      <c r="O3869" s="30" t="s">
        <v>139</v>
      </c>
      <c r="P3869" s="30" t="s">
        <v>129</v>
      </c>
      <c r="Q3869" s="32" t="n">
        <v>1308.38</v>
      </c>
      <c r="R3869" s="30" t="s">
        <v>130</v>
      </c>
      <c r="S3869" s="30" t="s">
        <v>151</v>
      </c>
      <c r="T3869" s="30" t="n">
        <v>2</v>
      </c>
      <c r="U3869" s="30" t="n">
        <f aca="false">YEAR(E3869)</f>
        <v>2024</v>
      </c>
      <c r="V3869" s="30" t="str">
        <f aca="false">TEXT(E3869,"MMM-YYYY")</f>
        <v>Mar-2024</v>
      </c>
      <c r="W3869" s="30" t="n">
        <f aca="false">MONTH(E3869)</f>
        <v>3</v>
      </c>
      <c r="X3869" s="30" t="str">
        <f aca="false">TEXT(WEEKDAY(E3869,2),"0")&amp;" - "&amp;TEXT(E3869,"dddd")</f>
        <v>6 - Saturday</v>
      </c>
      <c r="Y3869" s="30" t="str">
        <f aca="false">_xlfn.IFS(C3869&lt;18,"Child (0-17)",C3869&lt;40,"Young Adult (18-39)",C3869&lt;60,"Adult (40-59)",TRUE(),"Senior (60+)")</f>
        <v>Adult (40-59)</v>
      </c>
      <c r="Z3869" s="30" t="n">
        <f aca="false">ROUND(G3869-E3869,0)</f>
        <v>1</v>
      </c>
      <c r="AA3869" s="30" t="n">
        <f aca="false">L3869+M3869</f>
        <v>69</v>
      </c>
      <c r="AB3869" s="30" t="n">
        <f aca="false">IFERROR(ROUND(Q3869/AA3869,2),0)</f>
        <v>18.96</v>
      </c>
      <c r="AC3869" s="30" t="str">
        <f aca="false">IF(AND(K3869="Critical",N3869="No"),"URGENT - No Bed","Normal")</f>
        <v>Normal</v>
      </c>
      <c r="AD3869" s="34" t="n">
        <f aca="false">INDEX(Lookup_Tables!$B$3:$B$12,MATCH(H3869,Lookup_Tables!$A$3:$A$12,0))</f>
        <v>3600000</v>
      </c>
      <c r="AE3869" s="30" t="str">
        <f aca="false">INDEX(Lookup_Tables!$C$3:$C$12,MATCH(H3869,Lookup_Tables!$A$3:$A$12,0))</f>
        <v>Dr. Sameer Joshi</v>
      </c>
      <c r="AF3869" s="30" t="str">
        <f aca="false">IFERROR(INDEX(Lookup_Tables!$F$16:$F$45,MATCH(I3869,Lookup_Tables!$E$16:$E$45,0)),"N/A")</f>
        <v>EMP223</v>
      </c>
      <c r="AG3869" s="30" t="n">
        <f aca="false">_xlfn.IFS(R3869="Recovered",4,R3869="Referred",3,R3869="Admitted",2,R3869="Deceased",1,TRUE(),0)</f>
        <v>4</v>
      </c>
      <c r="AH3869" s="30" t="str">
        <f aca="false">IF(T3869&gt;=4,"Satisfied",IF(T3869&gt;=3,"Neutral","Needs Improvement"))</f>
        <v>Needs Improvement</v>
      </c>
    </row>
    <row r="3870" customFormat="false" ht="15" hidden="false" customHeight="false" outlineLevel="0" collapsed="false">
      <c r="A3870" s="27" t="s">
        <v>5847</v>
      </c>
      <c r="B3870" s="27" t="s">
        <v>597</v>
      </c>
      <c r="C3870" s="27" t="n">
        <v>95</v>
      </c>
      <c r="D3870" s="27" t="s">
        <v>121</v>
      </c>
      <c r="E3870" s="28" t="n">
        <v>45510</v>
      </c>
      <c r="F3870" s="27" t="s">
        <v>2118</v>
      </c>
      <c r="G3870" s="28" t="n">
        <v>45516</v>
      </c>
      <c r="H3870" s="27" t="s">
        <v>217</v>
      </c>
      <c r="I3870" s="27" t="s">
        <v>344</v>
      </c>
      <c r="J3870" s="27" t="s">
        <v>283</v>
      </c>
      <c r="K3870" s="27" t="s">
        <v>202</v>
      </c>
      <c r="L3870" s="27" t="n">
        <v>6</v>
      </c>
      <c r="M3870" s="27" t="n">
        <v>141</v>
      </c>
      <c r="N3870" s="27" t="s">
        <v>186</v>
      </c>
      <c r="O3870" s="27" t="s">
        <v>149</v>
      </c>
      <c r="P3870" s="27" t="s">
        <v>187</v>
      </c>
      <c r="Q3870" s="29" t="n">
        <v>17311.82</v>
      </c>
      <c r="R3870" s="27" t="s">
        <v>268</v>
      </c>
      <c r="S3870" s="27" t="s">
        <v>131</v>
      </c>
      <c r="T3870" s="27" t="n">
        <v>4</v>
      </c>
      <c r="U3870" s="27" t="n">
        <f aca="false">YEAR(E3870)</f>
        <v>2024</v>
      </c>
      <c r="V3870" s="27" t="str">
        <f aca="false">TEXT(E3870,"MMM-YYYY")</f>
        <v>Aug-2024</v>
      </c>
      <c r="W3870" s="27" t="n">
        <f aca="false">MONTH(E3870)</f>
        <v>8</v>
      </c>
      <c r="X3870" s="27" t="str">
        <f aca="false">TEXT(WEEKDAY(E3870,2),"0")&amp;" - "&amp;TEXT(E3870,"dddd")</f>
        <v>2 - Tuesday</v>
      </c>
      <c r="Y3870" s="27" t="str">
        <f aca="false">_xlfn.IFS(C3870&lt;18,"Child (0-17)",C3870&lt;40,"Young Adult (18-39)",C3870&lt;60,"Adult (40-59)",TRUE(),"Senior (60+)")</f>
        <v>Senior (60+)</v>
      </c>
      <c r="Z3870" s="27" t="n">
        <f aca="false">ROUND(G3870-E3870,0)</f>
        <v>6</v>
      </c>
      <c r="AA3870" s="27" t="n">
        <f aca="false">L3870+M3870</f>
        <v>147</v>
      </c>
      <c r="AB3870" s="27" t="n">
        <f aca="false">IFERROR(ROUND(Q3870/AA3870,2),0)</f>
        <v>117.77</v>
      </c>
      <c r="AC3870" s="27" t="str">
        <f aca="false">IF(AND(K3870="Critical",N3870="No"),"URGENT - No Bed","Normal")</f>
        <v>Normal</v>
      </c>
      <c r="AD3870" s="33" t="n">
        <f aca="false">INDEX(Lookup_Tables!$B$3:$B$12,MATCH(H3870,Lookup_Tables!$A$3:$A$12,0))</f>
        <v>4200000</v>
      </c>
      <c r="AE3870" s="27" t="str">
        <f aca="false">INDEX(Lookup_Tables!$C$3:$C$12,MATCH(H3870,Lookup_Tables!$A$3:$A$12,0))</f>
        <v>Dr. Anil Kapoor</v>
      </c>
      <c r="AF3870" s="27" t="str">
        <f aca="false">IFERROR(INDEX(Lookup_Tables!$F$16:$F$45,MATCH(I3870,Lookup_Tables!$E$16:$E$45,0)),"N/A")</f>
        <v>EMP201</v>
      </c>
      <c r="AG3870" s="27" t="n">
        <f aca="false">_xlfn.IFS(R3870="Recovered",4,R3870="Referred",3,R3870="Admitted",2,R3870="Deceased",1,TRUE(),0)</f>
        <v>3</v>
      </c>
      <c r="AH3870" s="27" t="str">
        <f aca="false">IF(T3870&gt;=4,"Satisfied",IF(T3870&gt;=3,"Neutral","Needs Improvement"))</f>
        <v>Satisfied</v>
      </c>
    </row>
    <row r="3871" customFormat="false" ht="15" hidden="false" customHeight="false" outlineLevel="0" collapsed="false">
      <c r="A3871" s="30" t="s">
        <v>6713</v>
      </c>
      <c r="B3871" s="30" t="s">
        <v>2566</v>
      </c>
      <c r="C3871" s="30" t="n">
        <v>46</v>
      </c>
      <c r="D3871" s="30" t="s">
        <v>121</v>
      </c>
      <c r="E3871" s="31" t="n">
        <v>45478</v>
      </c>
      <c r="F3871" s="30" t="s">
        <v>450</v>
      </c>
      <c r="G3871" s="31" t="n">
        <v>45478</v>
      </c>
      <c r="H3871" s="30" t="s">
        <v>242</v>
      </c>
      <c r="I3871" s="30" t="s">
        <v>315</v>
      </c>
      <c r="J3871" s="30" t="s">
        <v>244</v>
      </c>
      <c r="K3871" s="30" t="s">
        <v>156</v>
      </c>
      <c r="L3871" s="30" t="n">
        <v>61</v>
      </c>
      <c r="M3871" s="30" t="n">
        <v>88</v>
      </c>
      <c r="N3871" s="30" t="s">
        <v>127</v>
      </c>
      <c r="O3871" s="30" t="s">
        <v>128</v>
      </c>
      <c r="P3871" s="30" t="s">
        <v>140</v>
      </c>
      <c r="Q3871" s="32" t="n">
        <v>4700.27</v>
      </c>
      <c r="R3871" s="30" t="s">
        <v>130</v>
      </c>
      <c r="S3871" s="30" t="s">
        <v>197</v>
      </c>
      <c r="T3871" s="30" t="n">
        <v>5</v>
      </c>
      <c r="U3871" s="30" t="n">
        <f aca="false">YEAR(E3871)</f>
        <v>2024</v>
      </c>
      <c r="V3871" s="30" t="str">
        <f aca="false">TEXT(E3871,"MMM-YYYY")</f>
        <v>Jul-2024</v>
      </c>
      <c r="W3871" s="30" t="n">
        <f aca="false">MONTH(E3871)</f>
        <v>7</v>
      </c>
      <c r="X3871" s="30" t="str">
        <f aca="false">TEXT(WEEKDAY(E3871,2),"0")&amp;" - "&amp;TEXT(E3871,"dddd")</f>
        <v>5 - Friday</v>
      </c>
      <c r="Y3871" s="30" t="str">
        <f aca="false">_xlfn.IFS(C3871&lt;18,"Child (0-17)",C3871&lt;40,"Young Adult (18-39)",C3871&lt;60,"Adult (40-59)",TRUE(),"Senior (60+)")</f>
        <v>Adult (40-59)</v>
      </c>
      <c r="Z3871" s="30" t="n">
        <f aca="false">ROUND(G3871-E3871,0)</f>
        <v>0</v>
      </c>
      <c r="AA3871" s="30" t="n">
        <f aca="false">L3871+M3871</f>
        <v>149</v>
      </c>
      <c r="AB3871" s="30" t="n">
        <f aca="false">IFERROR(ROUND(Q3871/AA3871,2),0)</f>
        <v>31.55</v>
      </c>
      <c r="AC3871" s="30" t="str">
        <f aca="false">IF(AND(K3871="Critical",N3871="No"),"URGENT - No Bed","Normal")</f>
        <v>Normal</v>
      </c>
      <c r="AD3871" s="34" t="n">
        <f aca="false">INDEX(Lookup_Tables!$B$3:$B$12,MATCH(H3871,Lookup_Tables!$A$3:$A$12,0))</f>
        <v>3000000</v>
      </c>
      <c r="AE3871" s="30" t="str">
        <f aca="false">INDEX(Lookup_Tables!$C$3:$C$12,MATCH(H3871,Lookup_Tables!$A$3:$A$12,0))</f>
        <v>Dr. Pooja Iyer</v>
      </c>
      <c r="AF3871" s="30" t="str">
        <f aca="false">IFERROR(INDEX(Lookup_Tables!$F$16:$F$45,MATCH(I3871,Lookup_Tables!$E$16:$E$45,0)),"N/A")</f>
        <v>EMP213</v>
      </c>
      <c r="AG3871" s="30" t="n">
        <f aca="false">_xlfn.IFS(R3871="Recovered",4,R3871="Referred",3,R3871="Admitted",2,R3871="Deceased",1,TRUE(),0)</f>
        <v>4</v>
      </c>
      <c r="AH3871" s="30" t="str">
        <f aca="false">IF(T3871&gt;=4,"Satisfied",IF(T3871&gt;=3,"Neutral","Needs Improvement"))</f>
        <v>Satisfied</v>
      </c>
    </row>
    <row r="3872" customFormat="false" ht="15" hidden="false" customHeight="false" outlineLevel="0" collapsed="false">
      <c r="A3872" s="27" t="s">
        <v>1021</v>
      </c>
      <c r="B3872" s="27" t="s">
        <v>1022</v>
      </c>
      <c r="C3872" s="27" t="n">
        <v>56</v>
      </c>
      <c r="D3872" s="27" t="s">
        <v>181</v>
      </c>
      <c r="E3872" s="28" t="n">
        <v>45534</v>
      </c>
      <c r="F3872" s="27" t="s">
        <v>1023</v>
      </c>
      <c r="G3872" s="28" t="n">
        <v>45534</v>
      </c>
      <c r="H3872" s="27" t="s">
        <v>236</v>
      </c>
      <c r="I3872" s="27" t="s">
        <v>323</v>
      </c>
      <c r="J3872" s="27" t="s">
        <v>375</v>
      </c>
      <c r="K3872" s="27" t="s">
        <v>156</v>
      </c>
      <c r="L3872" s="27" t="n">
        <v>41</v>
      </c>
      <c r="M3872" s="27" t="n">
        <v>73</v>
      </c>
      <c r="N3872" s="27" t="s">
        <v>127</v>
      </c>
      <c r="O3872" s="27" t="s">
        <v>139</v>
      </c>
      <c r="P3872" s="27" t="s">
        <v>129</v>
      </c>
      <c r="Q3872" s="29" t="n">
        <v>3898.99</v>
      </c>
      <c r="R3872" s="27" t="s">
        <v>130</v>
      </c>
      <c r="S3872" s="27" t="s">
        <v>178</v>
      </c>
      <c r="T3872" s="27" t="n">
        <v>4</v>
      </c>
      <c r="U3872" s="27" t="n">
        <f aca="false">YEAR(E3872)</f>
        <v>2024</v>
      </c>
      <c r="V3872" s="27" t="str">
        <f aca="false">TEXT(E3872,"MMM-YYYY")</f>
        <v>Aug-2024</v>
      </c>
      <c r="W3872" s="27" t="n">
        <f aca="false">MONTH(E3872)</f>
        <v>8</v>
      </c>
      <c r="X3872" s="27" t="str">
        <f aca="false">TEXT(WEEKDAY(E3872,2),"0")&amp;" - "&amp;TEXT(E3872,"dddd")</f>
        <v>5 - Friday</v>
      </c>
      <c r="Y3872" s="27" t="str">
        <f aca="false">_xlfn.IFS(C3872&lt;18,"Child (0-17)",C3872&lt;40,"Young Adult (18-39)",C3872&lt;60,"Adult (40-59)",TRUE(),"Senior (60+)")</f>
        <v>Adult (40-59)</v>
      </c>
      <c r="Z3872" s="27" t="n">
        <f aca="false">ROUND(G3872-E3872,0)</f>
        <v>0</v>
      </c>
      <c r="AA3872" s="27" t="n">
        <f aca="false">L3872+M3872</f>
        <v>114</v>
      </c>
      <c r="AB3872" s="27" t="n">
        <f aca="false">IFERROR(ROUND(Q3872/AA3872,2),0)</f>
        <v>34.2</v>
      </c>
      <c r="AC3872" s="27" t="str">
        <f aca="false">IF(AND(K3872="Critical",N3872="No"),"URGENT - No Bed","Normal")</f>
        <v>Normal</v>
      </c>
      <c r="AD3872" s="33" t="n">
        <f aca="false">INDEX(Lookup_Tables!$B$3:$B$12,MATCH(H3872,Lookup_Tables!$A$3:$A$12,0))</f>
        <v>3900000</v>
      </c>
      <c r="AE3872" s="27" t="str">
        <f aca="false">INDEX(Lookup_Tables!$C$3:$C$12,MATCH(H3872,Lookup_Tables!$A$3:$A$12,0))</f>
        <v>Dr. Rina Mehta</v>
      </c>
      <c r="AF3872" s="27" t="str">
        <f aca="false">IFERROR(INDEX(Lookup_Tables!$F$16:$F$45,MATCH(I3872,Lookup_Tables!$E$16:$E$45,0)),"N/A")</f>
        <v>EMP216</v>
      </c>
      <c r="AG3872" s="27" t="n">
        <f aca="false">_xlfn.IFS(R3872="Recovered",4,R3872="Referred",3,R3872="Admitted",2,R3872="Deceased",1,TRUE(),0)</f>
        <v>4</v>
      </c>
      <c r="AH3872" s="27" t="str">
        <f aca="false">IF(T3872&gt;=4,"Satisfied",IF(T3872&gt;=3,"Neutral","Needs Improvement"))</f>
        <v>Satisfied</v>
      </c>
    </row>
    <row r="3873" customFormat="false" ht="15" hidden="false" customHeight="false" outlineLevel="0" collapsed="false">
      <c r="A3873" s="30" t="s">
        <v>7138</v>
      </c>
      <c r="B3873" s="30" t="s">
        <v>2791</v>
      </c>
      <c r="C3873" s="30" t="n">
        <v>29</v>
      </c>
      <c r="D3873" s="30" t="s">
        <v>181</v>
      </c>
      <c r="E3873" s="31" t="n">
        <v>45552</v>
      </c>
      <c r="F3873" s="30" t="s">
        <v>1233</v>
      </c>
      <c r="G3873" s="31" t="n">
        <v>45552</v>
      </c>
      <c r="H3873" s="30" t="s">
        <v>123</v>
      </c>
      <c r="I3873" s="30" t="s">
        <v>155</v>
      </c>
      <c r="J3873" s="30" t="s">
        <v>508</v>
      </c>
      <c r="K3873" s="30" t="s">
        <v>138</v>
      </c>
      <c r="L3873" s="30" t="n">
        <v>72</v>
      </c>
      <c r="M3873" s="30" t="n">
        <v>29</v>
      </c>
      <c r="N3873" s="30" t="s">
        <v>127</v>
      </c>
      <c r="O3873" s="30" t="s">
        <v>139</v>
      </c>
      <c r="P3873" s="30" t="s">
        <v>140</v>
      </c>
      <c r="Q3873" s="32" t="n">
        <v>1296.4</v>
      </c>
      <c r="R3873" s="30" t="s">
        <v>130</v>
      </c>
      <c r="S3873" s="30" t="s">
        <v>141</v>
      </c>
      <c r="T3873" s="30" t="n">
        <v>5</v>
      </c>
      <c r="U3873" s="30" t="n">
        <f aca="false">YEAR(E3873)</f>
        <v>2024</v>
      </c>
      <c r="V3873" s="30" t="str">
        <f aca="false">TEXT(E3873,"MMM-YYYY")</f>
        <v>Sep-2024</v>
      </c>
      <c r="W3873" s="30" t="n">
        <f aca="false">MONTH(E3873)</f>
        <v>9</v>
      </c>
      <c r="X3873" s="30" t="str">
        <f aca="false">TEXT(WEEKDAY(E3873,2),"0")&amp;" - "&amp;TEXT(E3873,"dddd")</f>
        <v>2 - Tuesday</v>
      </c>
      <c r="Y3873" s="30" t="str">
        <f aca="false">_xlfn.IFS(C3873&lt;18,"Child (0-17)",C3873&lt;40,"Young Adult (18-39)",C3873&lt;60,"Adult (40-59)",TRUE(),"Senior (60+)")</f>
        <v>Young Adult (18-39)</v>
      </c>
      <c r="Z3873" s="30" t="n">
        <f aca="false">ROUND(G3873-E3873,0)</f>
        <v>0</v>
      </c>
      <c r="AA3873" s="30" t="n">
        <f aca="false">L3873+M3873</f>
        <v>101</v>
      </c>
      <c r="AB3873" s="30" t="n">
        <f aca="false">IFERROR(ROUND(Q3873/AA3873,2),0)</f>
        <v>12.84</v>
      </c>
      <c r="AC3873" s="30" t="str">
        <f aca="false">IF(AND(K3873="Critical",N3873="No"),"URGENT - No Bed","Normal")</f>
        <v>Normal</v>
      </c>
      <c r="AD3873" s="34" t="n">
        <f aca="false">INDEX(Lookup_Tables!$B$3:$B$12,MATCH(H3873,Lookup_Tables!$A$3:$A$12,0))</f>
        <v>2200000</v>
      </c>
      <c r="AE3873" s="30" t="str">
        <f aca="false">INDEX(Lookup_Tables!$C$3:$C$12,MATCH(H3873,Lookup_Tables!$A$3:$A$12,0))</f>
        <v>Dr. Rohan Das</v>
      </c>
      <c r="AF3873" s="30" t="str">
        <f aca="false">IFERROR(INDEX(Lookup_Tables!$F$16:$F$45,MATCH(I3873,Lookup_Tables!$E$16:$E$45,0)),"N/A")</f>
        <v>EMP203</v>
      </c>
      <c r="AG3873" s="30" t="n">
        <f aca="false">_xlfn.IFS(R3873="Recovered",4,R3873="Referred",3,R3873="Admitted",2,R3873="Deceased",1,TRUE(),0)</f>
        <v>4</v>
      </c>
      <c r="AH3873" s="30" t="str">
        <f aca="false">IF(T3873&gt;=4,"Satisfied",IF(T3873&gt;=3,"Neutral","Needs Improvement"))</f>
        <v>Satisfied</v>
      </c>
    </row>
    <row r="3874" customFormat="false" ht="15" hidden="false" customHeight="false" outlineLevel="0" collapsed="false">
      <c r="A3874" s="27" t="s">
        <v>1903</v>
      </c>
      <c r="B3874" s="27" t="s">
        <v>1904</v>
      </c>
      <c r="C3874" s="27" t="n">
        <v>49</v>
      </c>
      <c r="D3874" s="27" t="s">
        <v>181</v>
      </c>
      <c r="E3874" s="28" t="n">
        <v>45394</v>
      </c>
      <c r="F3874" s="27" t="s">
        <v>1338</v>
      </c>
      <c r="G3874" s="28" t="n">
        <v>45396</v>
      </c>
      <c r="H3874" s="27" t="s">
        <v>161</v>
      </c>
      <c r="I3874" s="27" t="s">
        <v>162</v>
      </c>
      <c r="J3874" s="27" t="s">
        <v>163</v>
      </c>
      <c r="K3874" s="27" t="s">
        <v>156</v>
      </c>
      <c r="L3874" s="27" t="n">
        <v>41</v>
      </c>
      <c r="M3874" s="27" t="n">
        <v>41</v>
      </c>
      <c r="N3874" s="27" t="s">
        <v>127</v>
      </c>
      <c r="O3874" s="27" t="s">
        <v>128</v>
      </c>
      <c r="P3874" s="27" t="s">
        <v>129</v>
      </c>
      <c r="Q3874" s="29" t="n">
        <v>3811.98</v>
      </c>
      <c r="R3874" s="27" t="s">
        <v>130</v>
      </c>
      <c r="S3874" s="27" t="s">
        <v>335</v>
      </c>
      <c r="T3874" s="27" t="n">
        <v>3</v>
      </c>
      <c r="U3874" s="27" t="n">
        <f aca="false">YEAR(E3874)</f>
        <v>2024</v>
      </c>
      <c r="V3874" s="27" t="str">
        <f aca="false">TEXT(E3874,"MMM-YYYY")</f>
        <v>Apr-2024</v>
      </c>
      <c r="W3874" s="27" t="n">
        <f aca="false">MONTH(E3874)</f>
        <v>4</v>
      </c>
      <c r="X3874" s="27" t="str">
        <f aca="false">TEXT(WEEKDAY(E3874,2),"0")&amp;" - "&amp;TEXT(E3874,"dddd")</f>
        <v>5 - Friday</v>
      </c>
      <c r="Y3874" s="27" t="str">
        <f aca="false">_xlfn.IFS(C3874&lt;18,"Child (0-17)",C3874&lt;40,"Young Adult (18-39)",C3874&lt;60,"Adult (40-59)",TRUE(),"Senior (60+)")</f>
        <v>Adult (40-59)</v>
      </c>
      <c r="Z3874" s="27" t="n">
        <f aca="false">ROUND(G3874-E3874,0)</f>
        <v>2</v>
      </c>
      <c r="AA3874" s="27" t="n">
        <f aca="false">L3874+M3874</f>
        <v>82</v>
      </c>
      <c r="AB3874" s="27" t="n">
        <f aca="false">IFERROR(ROUND(Q3874/AA3874,2),0)</f>
        <v>46.49</v>
      </c>
      <c r="AC3874" s="27" t="str">
        <f aca="false">IF(AND(K3874="Critical",N3874="No"),"URGENT - No Bed","Normal")</f>
        <v>Normal</v>
      </c>
      <c r="AD3874" s="33" t="n">
        <f aca="false">INDEX(Lookup_Tables!$B$3:$B$12,MATCH(H3874,Lookup_Tables!$A$3:$A$12,0))</f>
        <v>3600000</v>
      </c>
      <c r="AE3874" s="27" t="str">
        <f aca="false">INDEX(Lookup_Tables!$C$3:$C$12,MATCH(H3874,Lookup_Tables!$A$3:$A$12,0))</f>
        <v>Dr. Sameer Joshi</v>
      </c>
      <c r="AF3874" s="27" t="str">
        <f aca="false">IFERROR(INDEX(Lookup_Tables!$F$16:$F$45,MATCH(I3874,Lookup_Tables!$E$16:$E$45,0)),"N/A")</f>
        <v>EMP222</v>
      </c>
      <c r="AG3874" s="27" t="n">
        <f aca="false">_xlfn.IFS(R3874="Recovered",4,R3874="Referred",3,R3874="Admitted",2,R3874="Deceased",1,TRUE(),0)</f>
        <v>4</v>
      </c>
      <c r="AH3874" s="27" t="str">
        <f aca="false">IF(T3874&gt;=4,"Satisfied",IF(T3874&gt;=3,"Neutral","Needs Improvement"))</f>
        <v>Neutral</v>
      </c>
    </row>
    <row r="3875" customFormat="false" ht="15" hidden="false" customHeight="false" outlineLevel="0" collapsed="false">
      <c r="A3875" s="30" t="s">
        <v>1666</v>
      </c>
      <c r="B3875" s="30" t="s">
        <v>977</v>
      </c>
      <c r="C3875" s="30" t="n">
        <v>70</v>
      </c>
      <c r="D3875" s="30" t="s">
        <v>181</v>
      </c>
      <c r="E3875" s="31" t="n">
        <v>45402</v>
      </c>
      <c r="F3875" s="30" t="s">
        <v>1240</v>
      </c>
      <c r="G3875" s="31" t="n">
        <v>45402</v>
      </c>
      <c r="H3875" s="30" t="s">
        <v>183</v>
      </c>
      <c r="I3875" s="30" t="s">
        <v>184</v>
      </c>
      <c r="J3875" s="30" t="s">
        <v>213</v>
      </c>
      <c r="K3875" s="30" t="s">
        <v>156</v>
      </c>
      <c r="L3875" s="30" t="n">
        <v>45</v>
      </c>
      <c r="M3875" s="30" t="n">
        <v>90</v>
      </c>
      <c r="N3875" s="30" t="s">
        <v>127</v>
      </c>
      <c r="O3875" s="30" t="s">
        <v>139</v>
      </c>
      <c r="P3875" s="30" t="s">
        <v>129</v>
      </c>
      <c r="Q3875" s="32" t="n">
        <v>4895.01</v>
      </c>
      <c r="R3875" s="30" t="s">
        <v>130</v>
      </c>
      <c r="S3875" s="30" t="s">
        <v>178</v>
      </c>
      <c r="T3875" s="30" t="n">
        <v>4</v>
      </c>
      <c r="U3875" s="30" t="n">
        <f aca="false">YEAR(E3875)</f>
        <v>2024</v>
      </c>
      <c r="V3875" s="30" t="str">
        <f aca="false">TEXT(E3875,"MMM-YYYY")</f>
        <v>Apr-2024</v>
      </c>
      <c r="W3875" s="30" t="n">
        <f aca="false">MONTH(E3875)</f>
        <v>4</v>
      </c>
      <c r="X3875" s="30" t="str">
        <f aca="false">TEXT(WEEKDAY(E3875,2),"0")&amp;" - "&amp;TEXT(E3875,"dddd")</f>
        <v>6 - Saturday</v>
      </c>
      <c r="Y3875" s="30" t="str">
        <f aca="false">_xlfn.IFS(C3875&lt;18,"Child (0-17)",C3875&lt;40,"Young Adult (18-39)",C3875&lt;60,"Adult (40-59)",TRUE(),"Senior (60+)")</f>
        <v>Senior (60+)</v>
      </c>
      <c r="Z3875" s="30" t="n">
        <f aca="false">ROUND(G3875-E3875,0)</f>
        <v>0</v>
      </c>
      <c r="AA3875" s="30" t="n">
        <f aca="false">L3875+M3875</f>
        <v>135</v>
      </c>
      <c r="AB3875" s="30" t="n">
        <f aca="false">IFERROR(ROUND(Q3875/AA3875,2),0)</f>
        <v>36.26</v>
      </c>
      <c r="AC3875" s="30" t="str">
        <f aca="false">IF(AND(K3875="Critical",N3875="No"),"URGENT - No Bed","Normal")</f>
        <v>Normal</v>
      </c>
      <c r="AD3875" s="34" t="n">
        <f aca="false">INDEX(Lookup_Tables!$B$3:$B$12,MATCH(H3875,Lookup_Tables!$A$3:$A$12,0))</f>
        <v>3100000</v>
      </c>
      <c r="AE3875" s="30" t="str">
        <f aca="false">INDEX(Lookup_Tables!$C$3:$C$12,MATCH(H3875,Lookup_Tables!$A$3:$A$12,0))</f>
        <v>Dr. Kavita Rao</v>
      </c>
      <c r="AF3875" s="30" t="str">
        <f aca="false">IFERROR(INDEX(Lookup_Tables!$F$16:$F$45,MATCH(I3875,Lookup_Tables!$E$16:$E$45,0)),"N/A")</f>
        <v>EMP226</v>
      </c>
      <c r="AG3875" s="30" t="n">
        <f aca="false">_xlfn.IFS(R3875="Recovered",4,R3875="Referred",3,R3875="Admitted",2,R3875="Deceased",1,TRUE(),0)</f>
        <v>4</v>
      </c>
      <c r="AH3875" s="30" t="str">
        <f aca="false">IF(T3875&gt;=4,"Satisfied",IF(T3875&gt;=3,"Neutral","Needs Improvement"))</f>
        <v>Satisfied</v>
      </c>
    </row>
    <row r="3876" customFormat="false" ht="15" hidden="false" customHeight="false" outlineLevel="0" collapsed="false">
      <c r="A3876" s="27" t="s">
        <v>5585</v>
      </c>
      <c r="B3876" s="27" t="s">
        <v>4318</v>
      </c>
      <c r="C3876" s="27" t="n">
        <v>56</v>
      </c>
      <c r="D3876" s="27" t="s">
        <v>144</v>
      </c>
      <c r="E3876" s="28" t="n">
        <v>45310</v>
      </c>
      <c r="F3876" s="27" t="s">
        <v>1503</v>
      </c>
      <c r="G3876" s="28" t="n">
        <v>45311</v>
      </c>
      <c r="H3876" s="27" t="s">
        <v>168</v>
      </c>
      <c r="I3876" s="27" t="s">
        <v>366</v>
      </c>
      <c r="J3876" s="27" t="s">
        <v>371</v>
      </c>
      <c r="K3876" s="27" t="s">
        <v>126</v>
      </c>
      <c r="L3876" s="27" t="n">
        <v>24</v>
      </c>
      <c r="M3876" s="27" t="n">
        <v>123</v>
      </c>
      <c r="N3876" s="27" t="s">
        <v>186</v>
      </c>
      <c r="O3876" s="27" t="s">
        <v>139</v>
      </c>
      <c r="P3876" s="27" t="s">
        <v>187</v>
      </c>
      <c r="Q3876" s="29" t="n">
        <v>8600.32</v>
      </c>
      <c r="R3876" s="27" t="s">
        <v>130</v>
      </c>
      <c r="S3876" s="27" t="s">
        <v>157</v>
      </c>
      <c r="T3876" s="27" t="n">
        <v>5</v>
      </c>
      <c r="U3876" s="27" t="n">
        <f aca="false">YEAR(E3876)</f>
        <v>2024</v>
      </c>
      <c r="V3876" s="27" t="str">
        <f aca="false">TEXT(E3876,"MMM-YYYY")</f>
        <v>Jan-2024</v>
      </c>
      <c r="W3876" s="27" t="n">
        <f aca="false">MONTH(E3876)</f>
        <v>1</v>
      </c>
      <c r="X3876" s="27" t="str">
        <f aca="false">TEXT(WEEKDAY(E3876,2),"0")&amp;" - "&amp;TEXT(E3876,"dddd")</f>
        <v>5 - Friday</v>
      </c>
      <c r="Y3876" s="27" t="str">
        <f aca="false">_xlfn.IFS(C3876&lt;18,"Child (0-17)",C3876&lt;40,"Young Adult (18-39)",C3876&lt;60,"Adult (40-59)",TRUE(),"Senior (60+)")</f>
        <v>Adult (40-59)</v>
      </c>
      <c r="Z3876" s="27" t="n">
        <f aca="false">ROUND(G3876-E3876,0)</f>
        <v>1</v>
      </c>
      <c r="AA3876" s="27" t="n">
        <f aca="false">L3876+M3876</f>
        <v>147</v>
      </c>
      <c r="AB3876" s="27" t="n">
        <f aca="false">IFERROR(ROUND(Q3876/AA3876,2),0)</f>
        <v>58.51</v>
      </c>
      <c r="AC3876" s="27" t="str">
        <f aca="false">IF(AND(K3876="Critical",N3876="No"),"URGENT - No Bed","Normal")</f>
        <v>Normal</v>
      </c>
      <c r="AD3876" s="33" t="n">
        <f aca="false">INDEX(Lookup_Tables!$B$3:$B$12,MATCH(H3876,Lookup_Tables!$A$3:$A$12,0))</f>
        <v>4400000</v>
      </c>
      <c r="AE3876" s="27" t="str">
        <f aca="false">INDEX(Lookup_Tables!$C$3:$C$12,MATCH(H3876,Lookup_Tables!$A$3:$A$12,0))</f>
        <v>Dr. Neha Chopra</v>
      </c>
      <c r="AF3876" s="27" t="str">
        <f aca="false">IFERROR(INDEX(Lookup_Tables!$F$16:$F$45,MATCH(I3876,Lookup_Tables!$E$16:$E$45,0)),"N/A")</f>
        <v>EMP218</v>
      </c>
      <c r="AG3876" s="27" t="n">
        <f aca="false">_xlfn.IFS(R3876="Recovered",4,R3876="Referred",3,R3876="Admitted",2,R3876="Deceased",1,TRUE(),0)</f>
        <v>4</v>
      </c>
      <c r="AH3876" s="27" t="str">
        <f aca="false">IF(T3876&gt;=4,"Satisfied",IF(T3876&gt;=3,"Neutral","Needs Improvement"))</f>
        <v>Satisfied</v>
      </c>
    </row>
    <row r="3877" customFormat="false" ht="15" hidden="false" customHeight="false" outlineLevel="0" collapsed="false">
      <c r="A3877" s="30" t="s">
        <v>4985</v>
      </c>
      <c r="B3877" s="30" t="s">
        <v>4986</v>
      </c>
      <c r="C3877" s="30" t="n">
        <v>42</v>
      </c>
      <c r="D3877" s="30" t="s">
        <v>181</v>
      </c>
      <c r="E3877" s="31" t="n">
        <v>45544</v>
      </c>
      <c r="F3877" s="30" t="s">
        <v>2176</v>
      </c>
      <c r="G3877" s="31" t="n">
        <v>45546</v>
      </c>
      <c r="H3877" s="30" t="s">
        <v>168</v>
      </c>
      <c r="I3877" s="30" t="s">
        <v>366</v>
      </c>
      <c r="J3877" s="30" t="s">
        <v>441</v>
      </c>
      <c r="K3877" s="30" t="s">
        <v>156</v>
      </c>
      <c r="L3877" s="30" t="n">
        <v>34</v>
      </c>
      <c r="M3877" s="30" t="n">
        <v>57</v>
      </c>
      <c r="N3877" s="30" t="s">
        <v>127</v>
      </c>
      <c r="O3877" s="30" t="s">
        <v>128</v>
      </c>
      <c r="P3877" s="30" t="s">
        <v>129</v>
      </c>
      <c r="Q3877" s="32" t="n">
        <v>4607.94</v>
      </c>
      <c r="R3877" s="30" t="s">
        <v>130</v>
      </c>
      <c r="S3877" s="30" t="s">
        <v>192</v>
      </c>
      <c r="T3877" s="30" t="n">
        <v>4</v>
      </c>
      <c r="U3877" s="30" t="n">
        <f aca="false">YEAR(E3877)</f>
        <v>2024</v>
      </c>
      <c r="V3877" s="30" t="str">
        <f aca="false">TEXT(E3877,"MMM-YYYY")</f>
        <v>Sep-2024</v>
      </c>
      <c r="W3877" s="30" t="n">
        <f aca="false">MONTH(E3877)</f>
        <v>9</v>
      </c>
      <c r="X3877" s="30" t="str">
        <f aca="false">TEXT(WEEKDAY(E3877,2),"0")&amp;" - "&amp;TEXT(E3877,"dddd")</f>
        <v>1 - Monday</v>
      </c>
      <c r="Y3877" s="30" t="str">
        <f aca="false">_xlfn.IFS(C3877&lt;18,"Child (0-17)",C3877&lt;40,"Young Adult (18-39)",C3877&lt;60,"Adult (40-59)",TRUE(),"Senior (60+)")</f>
        <v>Adult (40-59)</v>
      </c>
      <c r="Z3877" s="30" t="n">
        <f aca="false">ROUND(G3877-E3877,0)</f>
        <v>2</v>
      </c>
      <c r="AA3877" s="30" t="n">
        <f aca="false">L3877+M3877</f>
        <v>91</v>
      </c>
      <c r="AB3877" s="30" t="n">
        <f aca="false">IFERROR(ROUND(Q3877/AA3877,2),0)</f>
        <v>50.64</v>
      </c>
      <c r="AC3877" s="30" t="str">
        <f aca="false">IF(AND(K3877="Critical",N3877="No"),"URGENT - No Bed","Normal")</f>
        <v>Normal</v>
      </c>
      <c r="AD3877" s="34" t="n">
        <f aca="false">INDEX(Lookup_Tables!$B$3:$B$12,MATCH(H3877,Lookup_Tables!$A$3:$A$12,0))</f>
        <v>4400000</v>
      </c>
      <c r="AE3877" s="30" t="str">
        <f aca="false">INDEX(Lookup_Tables!$C$3:$C$12,MATCH(H3877,Lookup_Tables!$A$3:$A$12,0))</f>
        <v>Dr. Neha Chopra</v>
      </c>
      <c r="AF3877" s="30" t="str">
        <f aca="false">IFERROR(INDEX(Lookup_Tables!$F$16:$F$45,MATCH(I3877,Lookup_Tables!$E$16:$E$45,0)),"N/A")</f>
        <v>EMP218</v>
      </c>
      <c r="AG3877" s="30" t="n">
        <f aca="false">_xlfn.IFS(R3877="Recovered",4,R3877="Referred",3,R3877="Admitted",2,R3877="Deceased",1,TRUE(),0)</f>
        <v>4</v>
      </c>
      <c r="AH3877" s="30" t="str">
        <f aca="false">IF(T3877&gt;=4,"Satisfied",IF(T3877&gt;=3,"Neutral","Needs Improvement"))</f>
        <v>Satisfied</v>
      </c>
    </row>
    <row r="3878" customFormat="false" ht="15" hidden="false" customHeight="false" outlineLevel="0" collapsed="false">
      <c r="A3878" s="27" t="s">
        <v>5461</v>
      </c>
      <c r="B3878" s="27" t="s">
        <v>4438</v>
      </c>
      <c r="C3878" s="27" t="n">
        <v>58</v>
      </c>
      <c r="D3878" s="27" t="s">
        <v>121</v>
      </c>
      <c r="E3878" s="28" t="n">
        <v>45512</v>
      </c>
      <c r="F3878" s="27" t="s">
        <v>832</v>
      </c>
      <c r="G3878" s="28" t="n">
        <v>45513</v>
      </c>
      <c r="H3878" s="27" t="s">
        <v>161</v>
      </c>
      <c r="I3878" s="27" t="s">
        <v>162</v>
      </c>
      <c r="J3878" s="27" t="s">
        <v>258</v>
      </c>
      <c r="K3878" s="27" t="s">
        <v>156</v>
      </c>
      <c r="L3878" s="27" t="n">
        <v>29</v>
      </c>
      <c r="M3878" s="27" t="n">
        <v>56</v>
      </c>
      <c r="N3878" s="27" t="s">
        <v>127</v>
      </c>
      <c r="O3878" s="27" t="s">
        <v>149</v>
      </c>
      <c r="P3878" s="27" t="s">
        <v>129</v>
      </c>
      <c r="Q3878" s="29" t="n">
        <v>3677.55</v>
      </c>
      <c r="R3878" s="27" t="s">
        <v>130</v>
      </c>
      <c r="S3878" s="27" t="s">
        <v>197</v>
      </c>
      <c r="T3878" s="27" t="n">
        <v>3</v>
      </c>
      <c r="U3878" s="27" t="n">
        <f aca="false">YEAR(E3878)</f>
        <v>2024</v>
      </c>
      <c r="V3878" s="27" t="str">
        <f aca="false">TEXT(E3878,"MMM-YYYY")</f>
        <v>Aug-2024</v>
      </c>
      <c r="W3878" s="27" t="n">
        <f aca="false">MONTH(E3878)</f>
        <v>8</v>
      </c>
      <c r="X3878" s="27" t="str">
        <f aca="false">TEXT(WEEKDAY(E3878,2),"0")&amp;" - "&amp;TEXT(E3878,"dddd")</f>
        <v>4 - Thursday</v>
      </c>
      <c r="Y3878" s="27" t="str">
        <f aca="false">_xlfn.IFS(C3878&lt;18,"Child (0-17)",C3878&lt;40,"Young Adult (18-39)",C3878&lt;60,"Adult (40-59)",TRUE(),"Senior (60+)")</f>
        <v>Adult (40-59)</v>
      </c>
      <c r="Z3878" s="27" t="n">
        <f aca="false">ROUND(G3878-E3878,0)</f>
        <v>1</v>
      </c>
      <c r="AA3878" s="27" t="n">
        <f aca="false">L3878+M3878</f>
        <v>85</v>
      </c>
      <c r="AB3878" s="27" t="n">
        <f aca="false">IFERROR(ROUND(Q3878/AA3878,2),0)</f>
        <v>43.27</v>
      </c>
      <c r="AC3878" s="27" t="str">
        <f aca="false">IF(AND(K3878="Critical",N3878="No"),"URGENT - No Bed","Normal")</f>
        <v>Normal</v>
      </c>
      <c r="AD3878" s="33" t="n">
        <f aca="false">INDEX(Lookup_Tables!$B$3:$B$12,MATCH(H3878,Lookup_Tables!$A$3:$A$12,0))</f>
        <v>3600000</v>
      </c>
      <c r="AE3878" s="27" t="str">
        <f aca="false">INDEX(Lookup_Tables!$C$3:$C$12,MATCH(H3878,Lookup_Tables!$A$3:$A$12,0))</f>
        <v>Dr. Sameer Joshi</v>
      </c>
      <c r="AF3878" s="27" t="str">
        <f aca="false">IFERROR(INDEX(Lookup_Tables!$F$16:$F$45,MATCH(I3878,Lookup_Tables!$E$16:$E$45,0)),"N/A")</f>
        <v>EMP222</v>
      </c>
      <c r="AG3878" s="27" t="n">
        <f aca="false">_xlfn.IFS(R3878="Recovered",4,R3878="Referred",3,R3878="Admitted",2,R3878="Deceased",1,TRUE(),0)</f>
        <v>4</v>
      </c>
      <c r="AH3878" s="27" t="str">
        <f aca="false">IF(T3878&gt;=4,"Satisfied",IF(T3878&gt;=3,"Neutral","Needs Improvement"))</f>
        <v>Neutral</v>
      </c>
    </row>
    <row r="3879" customFormat="false" ht="15" hidden="false" customHeight="false" outlineLevel="0" collapsed="false">
      <c r="A3879" s="30" t="s">
        <v>2939</v>
      </c>
      <c r="B3879" s="30" t="s">
        <v>2940</v>
      </c>
      <c r="C3879" s="30" t="n">
        <v>43</v>
      </c>
      <c r="D3879" s="30" t="s">
        <v>121</v>
      </c>
      <c r="E3879" s="31" t="n">
        <v>45314</v>
      </c>
      <c r="F3879" s="30" t="s">
        <v>777</v>
      </c>
      <c r="G3879" s="31" t="n">
        <v>45315</v>
      </c>
      <c r="H3879" s="30" t="s">
        <v>123</v>
      </c>
      <c r="I3879" s="30" t="s">
        <v>304</v>
      </c>
      <c r="J3879" s="30" t="s">
        <v>305</v>
      </c>
      <c r="K3879" s="30" t="s">
        <v>156</v>
      </c>
      <c r="L3879" s="30" t="n">
        <v>41</v>
      </c>
      <c r="M3879" s="30" t="n">
        <v>53</v>
      </c>
      <c r="N3879" s="30" t="s">
        <v>127</v>
      </c>
      <c r="O3879" s="30" t="s">
        <v>139</v>
      </c>
      <c r="P3879" s="30" t="s">
        <v>150</v>
      </c>
      <c r="Q3879" s="32" t="n">
        <v>3714.07</v>
      </c>
      <c r="R3879" s="30" t="s">
        <v>130</v>
      </c>
      <c r="S3879" s="30" t="s">
        <v>151</v>
      </c>
      <c r="T3879" s="30" t="n">
        <v>4</v>
      </c>
      <c r="U3879" s="30" t="n">
        <f aca="false">YEAR(E3879)</f>
        <v>2024</v>
      </c>
      <c r="V3879" s="30" t="str">
        <f aca="false">TEXT(E3879,"MMM-YYYY")</f>
        <v>Jan-2024</v>
      </c>
      <c r="W3879" s="30" t="n">
        <f aca="false">MONTH(E3879)</f>
        <v>1</v>
      </c>
      <c r="X3879" s="30" t="str">
        <f aca="false">TEXT(WEEKDAY(E3879,2),"0")&amp;" - "&amp;TEXT(E3879,"dddd")</f>
        <v>2 - Tuesday</v>
      </c>
      <c r="Y3879" s="30" t="str">
        <f aca="false">_xlfn.IFS(C3879&lt;18,"Child (0-17)",C3879&lt;40,"Young Adult (18-39)",C3879&lt;60,"Adult (40-59)",TRUE(),"Senior (60+)")</f>
        <v>Adult (40-59)</v>
      </c>
      <c r="Z3879" s="30" t="n">
        <f aca="false">ROUND(G3879-E3879,0)</f>
        <v>1</v>
      </c>
      <c r="AA3879" s="30" t="n">
        <f aca="false">L3879+M3879</f>
        <v>94</v>
      </c>
      <c r="AB3879" s="30" t="n">
        <f aca="false">IFERROR(ROUND(Q3879/AA3879,2),0)</f>
        <v>39.51</v>
      </c>
      <c r="AC3879" s="30" t="str">
        <f aca="false">IF(AND(K3879="Critical",N3879="No"),"URGENT - No Bed","Normal")</f>
        <v>Normal</v>
      </c>
      <c r="AD3879" s="34" t="n">
        <f aca="false">INDEX(Lookup_Tables!$B$3:$B$12,MATCH(H3879,Lookup_Tables!$A$3:$A$12,0))</f>
        <v>2200000</v>
      </c>
      <c r="AE3879" s="30" t="str">
        <f aca="false">INDEX(Lookup_Tables!$C$3:$C$12,MATCH(H3879,Lookup_Tables!$A$3:$A$12,0))</f>
        <v>Dr. Rohan Das</v>
      </c>
      <c r="AF3879" s="30" t="str">
        <f aca="false">IFERROR(INDEX(Lookup_Tables!$F$16:$F$45,MATCH(I3879,Lookup_Tables!$E$16:$E$45,0)),"N/A")</f>
        <v>EMP204</v>
      </c>
      <c r="AG3879" s="30" t="n">
        <f aca="false">_xlfn.IFS(R3879="Recovered",4,R3879="Referred",3,R3879="Admitted",2,R3879="Deceased",1,TRUE(),0)</f>
        <v>4</v>
      </c>
      <c r="AH3879" s="30" t="str">
        <f aca="false">IF(T3879&gt;=4,"Satisfied",IF(T3879&gt;=3,"Neutral","Needs Improvement"))</f>
        <v>Satisfied</v>
      </c>
    </row>
    <row r="3880" customFormat="false" ht="15" hidden="false" customHeight="false" outlineLevel="0" collapsed="false">
      <c r="A3880" s="27" t="s">
        <v>6807</v>
      </c>
      <c r="B3880" s="27" t="s">
        <v>4330</v>
      </c>
      <c r="C3880" s="27" t="n">
        <v>22</v>
      </c>
      <c r="D3880" s="27" t="s">
        <v>121</v>
      </c>
      <c r="E3880" s="28" t="n">
        <v>45532</v>
      </c>
      <c r="F3880" s="27" t="s">
        <v>978</v>
      </c>
      <c r="G3880" s="28" t="n">
        <v>45532</v>
      </c>
      <c r="H3880" s="27" t="s">
        <v>242</v>
      </c>
      <c r="I3880" s="27" t="s">
        <v>466</v>
      </c>
      <c r="J3880" s="27" t="s">
        <v>244</v>
      </c>
      <c r="K3880" s="27" t="s">
        <v>138</v>
      </c>
      <c r="L3880" s="27" t="n">
        <v>34</v>
      </c>
      <c r="M3880" s="27" t="n">
        <v>45</v>
      </c>
      <c r="N3880" s="27" t="s">
        <v>127</v>
      </c>
      <c r="O3880" s="27" t="s">
        <v>171</v>
      </c>
      <c r="P3880" s="27" t="s">
        <v>140</v>
      </c>
      <c r="Q3880" s="29" t="n">
        <v>2610.37</v>
      </c>
      <c r="R3880" s="27" t="s">
        <v>130</v>
      </c>
      <c r="S3880" s="27" t="s">
        <v>197</v>
      </c>
      <c r="T3880" s="27" t="n">
        <v>5</v>
      </c>
      <c r="U3880" s="27" t="n">
        <f aca="false">YEAR(E3880)</f>
        <v>2024</v>
      </c>
      <c r="V3880" s="27" t="str">
        <f aca="false">TEXT(E3880,"MMM-YYYY")</f>
        <v>Aug-2024</v>
      </c>
      <c r="W3880" s="27" t="n">
        <f aca="false">MONTH(E3880)</f>
        <v>8</v>
      </c>
      <c r="X3880" s="27" t="str">
        <f aca="false">TEXT(WEEKDAY(E3880,2),"0")&amp;" - "&amp;TEXT(E3880,"dddd")</f>
        <v>3 - Wednesday</v>
      </c>
      <c r="Y3880" s="27" t="str">
        <f aca="false">_xlfn.IFS(C3880&lt;18,"Child (0-17)",C3880&lt;40,"Young Adult (18-39)",C3880&lt;60,"Adult (40-59)",TRUE(),"Senior (60+)")</f>
        <v>Young Adult (18-39)</v>
      </c>
      <c r="Z3880" s="27" t="n">
        <f aca="false">ROUND(G3880-E3880,0)</f>
        <v>0</v>
      </c>
      <c r="AA3880" s="27" t="n">
        <f aca="false">L3880+M3880</f>
        <v>79</v>
      </c>
      <c r="AB3880" s="27" t="n">
        <f aca="false">IFERROR(ROUND(Q3880/AA3880,2),0)</f>
        <v>33.04</v>
      </c>
      <c r="AC3880" s="27" t="str">
        <f aca="false">IF(AND(K3880="Critical",N3880="No"),"URGENT - No Bed","Normal")</f>
        <v>Normal</v>
      </c>
      <c r="AD3880" s="33" t="n">
        <f aca="false">INDEX(Lookup_Tables!$B$3:$B$12,MATCH(H3880,Lookup_Tables!$A$3:$A$12,0))</f>
        <v>3000000</v>
      </c>
      <c r="AE3880" s="27" t="str">
        <f aca="false">INDEX(Lookup_Tables!$C$3:$C$12,MATCH(H3880,Lookup_Tables!$A$3:$A$12,0))</f>
        <v>Dr. Pooja Iyer</v>
      </c>
      <c r="AF3880" s="27" t="str">
        <f aca="false">IFERROR(INDEX(Lookup_Tables!$F$16:$F$45,MATCH(I3880,Lookup_Tables!$E$16:$E$45,0)),"N/A")</f>
        <v>EMP212</v>
      </c>
      <c r="AG3880" s="27" t="n">
        <f aca="false">_xlfn.IFS(R3880="Recovered",4,R3880="Referred",3,R3880="Admitted",2,R3880="Deceased",1,TRUE(),0)</f>
        <v>4</v>
      </c>
      <c r="AH3880" s="27" t="str">
        <f aca="false">IF(T3880&gt;=4,"Satisfied",IF(T3880&gt;=3,"Neutral","Needs Improvement"))</f>
        <v>Satisfied</v>
      </c>
    </row>
    <row r="3881" customFormat="false" ht="15" hidden="false" customHeight="false" outlineLevel="0" collapsed="false">
      <c r="A3881" s="30" t="s">
        <v>4176</v>
      </c>
      <c r="B3881" s="30" t="s">
        <v>4177</v>
      </c>
      <c r="C3881" s="30" t="n">
        <v>13</v>
      </c>
      <c r="D3881" s="30" t="s">
        <v>121</v>
      </c>
      <c r="E3881" s="31" t="n">
        <v>45465</v>
      </c>
      <c r="F3881" s="30" t="s">
        <v>927</v>
      </c>
      <c r="G3881" s="31" t="n">
        <v>45466</v>
      </c>
      <c r="H3881" s="30" t="s">
        <v>161</v>
      </c>
      <c r="I3881" s="30" t="s">
        <v>538</v>
      </c>
      <c r="J3881" s="30" t="s">
        <v>426</v>
      </c>
      <c r="K3881" s="30" t="s">
        <v>138</v>
      </c>
      <c r="L3881" s="30" t="n">
        <v>78</v>
      </c>
      <c r="M3881" s="30" t="n">
        <v>28</v>
      </c>
      <c r="N3881" s="30" t="s">
        <v>127</v>
      </c>
      <c r="O3881" s="30" t="s">
        <v>171</v>
      </c>
      <c r="P3881" s="30" t="s">
        <v>140</v>
      </c>
      <c r="Q3881" s="32" t="n">
        <v>1565.37</v>
      </c>
      <c r="R3881" s="30" t="s">
        <v>130</v>
      </c>
      <c r="S3881" s="30" t="s">
        <v>157</v>
      </c>
      <c r="T3881" s="30" t="n">
        <v>3</v>
      </c>
      <c r="U3881" s="30" t="n">
        <f aca="false">YEAR(E3881)</f>
        <v>2024</v>
      </c>
      <c r="V3881" s="30" t="str">
        <f aca="false">TEXT(E3881,"MMM-YYYY")</f>
        <v>Jun-2024</v>
      </c>
      <c r="W3881" s="30" t="n">
        <f aca="false">MONTH(E3881)</f>
        <v>6</v>
      </c>
      <c r="X3881" s="30" t="str">
        <f aca="false">TEXT(WEEKDAY(E3881,2),"0")&amp;" - "&amp;TEXT(E3881,"dddd")</f>
        <v>6 - Saturday</v>
      </c>
      <c r="Y3881" s="30" t="str">
        <f aca="false">_xlfn.IFS(C3881&lt;18,"Child (0-17)",C3881&lt;40,"Young Adult (18-39)",C3881&lt;60,"Adult (40-59)",TRUE(),"Senior (60+)")</f>
        <v>Child (0-17)</v>
      </c>
      <c r="Z3881" s="30" t="n">
        <f aca="false">ROUND(G3881-E3881,0)</f>
        <v>1</v>
      </c>
      <c r="AA3881" s="30" t="n">
        <f aca="false">L3881+M3881</f>
        <v>106</v>
      </c>
      <c r="AB3881" s="30" t="n">
        <f aca="false">IFERROR(ROUND(Q3881/AA3881,2),0)</f>
        <v>14.77</v>
      </c>
      <c r="AC3881" s="30" t="str">
        <f aca="false">IF(AND(K3881="Critical",N3881="No"),"URGENT - No Bed","Normal")</f>
        <v>Normal</v>
      </c>
      <c r="AD3881" s="34" t="n">
        <f aca="false">INDEX(Lookup_Tables!$B$3:$B$12,MATCH(H3881,Lookup_Tables!$A$3:$A$12,0))</f>
        <v>3600000</v>
      </c>
      <c r="AE3881" s="30" t="str">
        <f aca="false">INDEX(Lookup_Tables!$C$3:$C$12,MATCH(H3881,Lookup_Tables!$A$3:$A$12,0))</f>
        <v>Dr. Sameer Joshi</v>
      </c>
      <c r="AF3881" s="30" t="str">
        <f aca="false">IFERROR(INDEX(Lookup_Tables!$F$16:$F$45,MATCH(I3881,Lookup_Tables!$E$16:$E$45,0)),"N/A")</f>
        <v>EMP221</v>
      </c>
      <c r="AG3881" s="30" t="n">
        <f aca="false">_xlfn.IFS(R3881="Recovered",4,R3881="Referred",3,R3881="Admitted",2,R3881="Deceased",1,TRUE(),0)</f>
        <v>4</v>
      </c>
      <c r="AH3881" s="30" t="str">
        <f aca="false">IF(T3881&gt;=4,"Satisfied",IF(T3881&gt;=3,"Neutral","Needs Improvement"))</f>
        <v>Neutral</v>
      </c>
    </row>
    <row r="3882" customFormat="false" ht="15" hidden="false" customHeight="false" outlineLevel="0" collapsed="false">
      <c r="A3882" s="27" t="s">
        <v>3286</v>
      </c>
      <c r="B3882" s="27" t="s">
        <v>1166</v>
      </c>
      <c r="C3882" s="27" t="n">
        <v>68</v>
      </c>
      <c r="D3882" s="27" t="s">
        <v>181</v>
      </c>
      <c r="E3882" s="28" t="n">
        <v>45596</v>
      </c>
      <c r="F3882" s="27" t="s">
        <v>1308</v>
      </c>
      <c r="G3882" s="28" t="n">
        <v>45596</v>
      </c>
      <c r="H3882" s="27" t="s">
        <v>123</v>
      </c>
      <c r="I3882" s="27" t="s">
        <v>304</v>
      </c>
      <c r="J3882" s="27" t="s">
        <v>305</v>
      </c>
      <c r="K3882" s="27" t="s">
        <v>156</v>
      </c>
      <c r="L3882" s="27" t="n">
        <v>28</v>
      </c>
      <c r="M3882" s="27" t="n">
        <v>63</v>
      </c>
      <c r="N3882" s="27" t="s">
        <v>127</v>
      </c>
      <c r="O3882" s="27" t="s">
        <v>128</v>
      </c>
      <c r="P3882" s="27" t="s">
        <v>187</v>
      </c>
      <c r="Q3882" s="29" t="n">
        <v>3387.18</v>
      </c>
      <c r="R3882" s="27" t="s">
        <v>130</v>
      </c>
      <c r="S3882" s="27" t="s">
        <v>164</v>
      </c>
      <c r="T3882" s="27" t="n">
        <v>5</v>
      </c>
      <c r="U3882" s="27" t="n">
        <f aca="false">YEAR(E3882)</f>
        <v>2024</v>
      </c>
      <c r="V3882" s="27" t="str">
        <f aca="false">TEXT(E3882,"MMM-YYYY")</f>
        <v>Oct-2024</v>
      </c>
      <c r="W3882" s="27" t="n">
        <f aca="false">MONTH(E3882)</f>
        <v>10</v>
      </c>
      <c r="X3882" s="27" t="str">
        <f aca="false">TEXT(WEEKDAY(E3882,2),"0")&amp;" - "&amp;TEXT(E3882,"dddd")</f>
        <v>4 - Thursday</v>
      </c>
      <c r="Y3882" s="27" t="str">
        <f aca="false">_xlfn.IFS(C3882&lt;18,"Child (0-17)",C3882&lt;40,"Young Adult (18-39)",C3882&lt;60,"Adult (40-59)",TRUE(),"Senior (60+)")</f>
        <v>Senior (60+)</v>
      </c>
      <c r="Z3882" s="27" t="n">
        <f aca="false">ROUND(G3882-E3882,0)</f>
        <v>0</v>
      </c>
      <c r="AA3882" s="27" t="n">
        <f aca="false">L3882+M3882</f>
        <v>91</v>
      </c>
      <c r="AB3882" s="27" t="n">
        <f aca="false">IFERROR(ROUND(Q3882/AA3882,2),0)</f>
        <v>37.22</v>
      </c>
      <c r="AC3882" s="27" t="str">
        <f aca="false">IF(AND(K3882="Critical",N3882="No"),"URGENT - No Bed","Normal")</f>
        <v>Normal</v>
      </c>
      <c r="AD3882" s="33" t="n">
        <f aca="false">INDEX(Lookup_Tables!$B$3:$B$12,MATCH(H3882,Lookup_Tables!$A$3:$A$12,0))</f>
        <v>2200000</v>
      </c>
      <c r="AE3882" s="27" t="str">
        <f aca="false">INDEX(Lookup_Tables!$C$3:$C$12,MATCH(H3882,Lookup_Tables!$A$3:$A$12,0))</f>
        <v>Dr. Rohan Das</v>
      </c>
      <c r="AF3882" s="27" t="str">
        <f aca="false">IFERROR(INDEX(Lookup_Tables!$F$16:$F$45,MATCH(I3882,Lookup_Tables!$E$16:$E$45,0)),"N/A")</f>
        <v>EMP204</v>
      </c>
      <c r="AG3882" s="27" t="n">
        <f aca="false">_xlfn.IFS(R3882="Recovered",4,R3882="Referred",3,R3882="Admitted",2,R3882="Deceased",1,TRUE(),0)</f>
        <v>4</v>
      </c>
      <c r="AH3882" s="27" t="str">
        <f aca="false">IF(T3882&gt;=4,"Satisfied",IF(T3882&gt;=3,"Neutral","Needs Improvement"))</f>
        <v>Satisfied</v>
      </c>
    </row>
    <row r="3883" customFormat="false" ht="15" hidden="false" customHeight="false" outlineLevel="0" collapsed="false">
      <c r="A3883" s="30" t="s">
        <v>1509</v>
      </c>
      <c r="B3883" s="30" t="s">
        <v>1510</v>
      </c>
      <c r="C3883" s="30" t="n">
        <v>21</v>
      </c>
      <c r="D3883" s="30" t="s">
        <v>121</v>
      </c>
      <c r="E3883" s="31" t="n">
        <v>45539</v>
      </c>
      <c r="F3883" s="30" t="s">
        <v>1511</v>
      </c>
      <c r="G3883" s="31" t="n">
        <v>45545</v>
      </c>
      <c r="H3883" s="30" t="s">
        <v>183</v>
      </c>
      <c r="I3883" s="30" t="s">
        <v>212</v>
      </c>
      <c r="J3883" s="30" t="s">
        <v>213</v>
      </c>
      <c r="K3883" s="30" t="s">
        <v>126</v>
      </c>
      <c r="L3883" s="30" t="n">
        <v>39</v>
      </c>
      <c r="M3883" s="30" t="n">
        <v>144</v>
      </c>
      <c r="N3883" s="30" t="s">
        <v>186</v>
      </c>
      <c r="O3883" s="30" t="s">
        <v>139</v>
      </c>
      <c r="P3883" s="30" t="s">
        <v>140</v>
      </c>
      <c r="Q3883" s="32" t="n">
        <v>8746.18</v>
      </c>
      <c r="R3883" s="30" t="s">
        <v>130</v>
      </c>
      <c r="S3883" s="30" t="s">
        <v>141</v>
      </c>
      <c r="T3883" s="30" t="n">
        <v>5</v>
      </c>
      <c r="U3883" s="30" t="n">
        <f aca="false">YEAR(E3883)</f>
        <v>2024</v>
      </c>
      <c r="V3883" s="30" t="str">
        <f aca="false">TEXT(E3883,"MMM-YYYY")</f>
        <v>Sep-2024</v>
      </c>
      <c r="W3883" s="30" t="n">
        <f aca="false">MONTH(E3883)</f>
        <v>9</v>
      </c>
      <c r="X3883" s="30" t="str">
        <f aca="false">TEXT(WEEKDAY(E3883,2),"0")&amp;" - "&amp;TEXT(E3883,"dddd")</f>
        <v>3 - Wednesday</v>
      </c>
      <c r="Y3883" s="30" t="str">
        <f aca="false">_xlfn.IFS(C3883&lt;18,"Child (0-17)",C3883&lt;40,"Young Adult (18-39)",C3883&lt;60,"Adult (40-59)",TRUE(),"Senior (60+)")</f>
        <v>Young Adult (18-39)</v>
      </c>
      <c r="Z3883" s="30" t="n">
        <f aca="false">ROUND(G3883-E3883,0)</f>
        <v>6</v>
      </c>
      <c r="AA3883" s="30" t="n">
        <f aca="false">L3883+M3883</f>
        <v>183</v>
      </c>
      <c r="AB3883" s="30" t="n">
        <f aca="false">IFERROR(ROUND(Q3883/AA3883,2),0)</f>
        <v>47.79</v>
      </c>
      <c r="AC3883" s="30" t="str">
        <f aca="false">IF(AND(K3883="Critical",N3883="No"),"URGENT - No Bed","Normal")</f>
        <v>Normal</v>
      </c>
      <c r="AD3883" s="34" t="n">
        <f aca="false">INDEX(Lookup_Tables!$B$3:$B$12,MATCH(H3883,Lookup_Tables!$A$3:$A$12,0))</f>
        <v>3100000</v>
      </c>
      <c r="AE3883" s="30" t="str">
        <f aca="false">INDEX(Lookup_Tables!$C$3:$C$12,MATCH(H3883,Lookup_Tables!$A$3:$A$12,0))</f>
        <v>Dr. Kavita Rao</v>
      </c>
      <c r="AF3883" s="30" t="str">
        <f aca="false">IFERROR(INDEX(Lookup_Tables!$F$16:$F$45,MATCH(I3883,Lookup_Tables!$E$16:$E$45,0)),"N/A")</f>
        <v>EMP225</v>
      </c>
      <c r="AG3883" s="30" t="n">
        <f aca="false">_xlfn.IFS(R3883="Recovered",4,R3883="Referred",3,R3883="Admitted",2,R3883="Deceased",1,TRUE(),0)</f>
        <v>4</v>
      </c>
      <c r="AH3883" s="30" t="str">
        <f aca="false">IF(T3883&gt;=4,"Satisfied",IF(T3883&gt;=3,"Neutral","Needs Improvement"))</f>
        <v>Satisfied</v>
      </c>
    </row>
    <row r="3884" customFormat="false" ht="15" hidden="false" customHeight="false" outlineLevel="0" collapsed="false">
      <c r="A3884" s="27" t="s">
        <v>5880</v>
      </c>
      <c r="B3884" s="27" t="s">
        <v>4305</v>
      </c>
      <c r="C3884" s="27" t="n">
        <v>71</v>
      </c>
      <c r="D3884" s="27" t="s">
        <v>121</v>
      </c>
      <c r="E3884" s="28" t="n">
        <v>45449</v>
      </c>
      <c r="F3884" s="27" t="s">
        <v>1860</v>
      </c>
      <c r="G3884" s="28" t="n">
        <v>45449</v>
      </c>
      <c r="H3884" s="27" t="s">
        <v>146</v>
      </c>
      <c r="I3884" s="27" t="s">
        <v>147</v>
      </c>
      <c r="J3884" s="27" t="s">
        <v>148</v>
      </c>
      <c r="K3884" s="27" t="s">
        <v>156</v>
      </c>
      <c r="L3884" s="27" t="n">
        <v>68</v>
      </c>
      <c r="M3884" s="27" t="n">
        <v>42</v>
      </c>
      <c r="N3884" s="27" t="s">
        <v>186</v>
      </c>
      <c r="O3884" s="27" t="s">
        <v>139</v>
      </c>
      <c r="P3884" s="27" t="s">
        <v>129</v>
      </c>
      <c r="Q3884" s="29" t="n">
        <v>4379.41</v>
      </c>
      <c r="R3884" s="27" t="s">
        <v>130</v>
      </c>
      <c r="S3884" s="27" t="s">
        <v>178</v>
      </c>
      <c r="T3884" s="27" t="n">
        <v>4</v>
      </c>
      <c r="U3884" s="27" t="n">
        <f aca="false">YEAR(E3884)</f>
        <v>2024</v>
      </c>
      <c r="V3884" s="27" t="str">
        <f aca="false">TEXT(E3884,"MMM-YYYY")</f>
        <v>Jun-2024</v>
      </c>
      <c r="W3884" s="27" t="n">
        <f aca="false">MONTH(E3884)</f>
        <v>6</v>
      </c>
      <c r="X3884" s="27" t="str">
        <f aca="false">TEXT(WEEKDAY(E3884,2),"0")&amp;" - "&amp;TEXT(E3884,"dddd")</f>
        <v>4 - Thursday</v>
      </c>
      <c r="Y3884" s="27" t="str">
        <f aca="false">_xlfn.IFS(C3884&lt;18,"Child (0-17)",C3884&lt;40,"Young Adult (18-39)",C3884&lt;60,"Adult (40-59)",TRUE(),"Senior (60+)")</f>
        <v>Senior (60+)</v>
      </c>
      <c r="Z3884" s="27" t="n">
        <f aca="false">ROUND(G3884-E3884,0)</f>
        <v>0</v>
      </c>
      <c r="AA3884" s="27" t="n">
        <f aca="false">L3884+M3884</f>
        <v>110</v>
      </c>
      <c r="AB3884" s="27" t="n">
        <f aca="false">IFERROR(ROUND(Q3884/AA3884,2),0)</f>
        <v>39.81</v>
      </c>
      <c r="AC3884" s="27" t="str">
        <f aca="false">IF(AND(K3884="Critical",N3884="No"),"URGENT - No Bed","Normal")</f>
        <v>Normal</v>
      </c>
      <c r="AD3884" s="33" t="n">
        <f aca="false">INDEX(Lookup_Tables!$B$3:$B$12,MATCH(H3884,Lookup_Tables!$A$3:$A$12,0))</f>
        <v>2700000</v>
      </c>
      <c r="AE3884" s="27" t="str">
        <f aca="false">INDEX(Lookup_Tables!$C$3:$C$12,MATCH(H3884,Lookup_Tables!$A$3:$A$12,0))</f>
        <v>Dr. Vikram Singh</v>
      </c>
      <c r="AF3884" s="27" t="str">
        <f aca="false">IFERROR(INDEX(Lookup_Tables!$F$16:$F$45,MATCH(I3884,Lookup_Tables!$E$16:$E$45,0)),"N/A")</f>
        <v>EMP229</v>
      </c>
      <c r="AG3884" s="27" t="n">
        <f aca="false">_xlfn.IFS(R3884="Recovered",4,R3884="Referred",3,R3884="Admitted",2,R3884="Deceased",1,TRUE(),0)</f>
        <v>4</v>
      </c>
      <c r="AH3884" s="27" t="str">
        <f aca="false">IF(T3884&gt;=4,"Satisfied",IF(T3884&gt;=3,"Neutral","Needs Improvement"))</f>
        <v>Satisfied</v>
      </c>
    </row>
    <row r="3885" customFormat="false" ht="15" hidden="false" customHeight="false" outlineLevel="0" collapsed="false">
      <c r="A3885" s="30" t="s">
        <v>1370</v>
      </c>
      <c r="B3885" s="30" t="s">
        <v>1371</v>
      </c>
      <c r="C3885" s="30" t="n">
        <v>93</v>
      </c>
      <c r="D3885" s="30" t="s">
        <v>121</v>
      </c>
      <c r="E3885" s="31" t="n">
        <v>45306</v>
      </c>
      <c r="F3885" s="30" t="s">
        <v>705</v>
      </c>
      <c r="G3885" s="31" t="n">
        <v>45307</v>
      </c>
      <c r="H3885" s="30" t="s">
        <v>206</v>
      </c>
      <c r="I3885" s="30" t="s">
        <v>300</v>
      </c>
      <c r="J3885" s="30" t="s">
        <v>208</v>
      </c>
      <c r="K3885" s="30" t="s">
        <v>126</v>
      </c>
      <c r="L3885" s="30" t="n">
        <v>30</v>
      </c>
      <c r="M3885" s="30" t="n">
        <v>96</v>
      </c>
      <c r="N3885" s="30" t="s">
        <v>186</v>
      </c>
      <c r="O3885" s="30" t="s">
        <v>149</v>
      </c>
      <c r="P3885" s="30" t="s">
        <v>187</v>
      </c>
      <c r="Q3885" s="32" t="n">
        <v>7342.42</v>
      </c>
      <c r="R3885" s="30" t="s">
        <v>130</v>
      </c>
      <c r="S3885" s="30" t="s">
        <v>178</v>
      </c>
      <c r="T3885" s="30" t="n">
        <v>2</v>
      </c>
      <c r="U3885" s="30" t="n">
        <f aca="false">YEAR(E3885)</f>
        <v>2024</v>
      </c>
      <c r="V3885" s="30" t="str">
        <f aca="false">TEXT(E3885,"MMM-YYYY")</f>
        <v>Jan-2024</v>
      </c>
      <c r="W3885" s="30" t="n">
        <f aca="false">MONTH(E3885)</f>
        <v>1</v>
      </c>
      <c r="X3885" s="30" t="str">
        <f aca="false">TEXT(WEEKDAY(E3885,2),"0")&amp;" - "&amp;TEXT(E3885,"dddd")</f>
        <v>1 - Monday</v>
      </c>
      <c r="Y3885" s="30" t="str">
        <f aca="false">_xlfn.IFS(C3885&lt;18,"Child (0-17)",C3885&lt;40,"Young Adult (18-39)",C3885&lt;60,"Adult (40-59)",TRUE(),"Senior (60+)")</f>
        <v>Senior (60+)</v>
      </c>
      <c r="Z3885" s="30" t="n">
        <f aca="false">ROUND(G3885-E3885,0)</f>
        <v>1</v>
      </c>
      <c r="AA3885" s="30" t="n">
        <f aca="false">L3885+M3885</f>
        <v>126</v>
      </c>
      <c r="AB3885" s="30" t="n">
        <f aca="false">IFERROR(ROUND(Q3885/AA3885,2),0)</f>
        <v>58.27</v>
      </c>
      <c r="AC3885" s="30" t="str">
        <f aca="false">IF(AND(K3885="Critical",N3885="No"),"URGENT - No Bed","Normal")</f>
        <v>Normal</v>
      </c>
      <c r="AD3885" s="34" t="n">
        <f aca="false">INDEX(Lookup_Tables!$B$3:$B$12,MATCH(H3885,Lookup_Tables!$A$3:$A$12,0))</f>
        <v>2800000</v>
      </c>
      <c r="AE3885" s="30" t="str">
        <f aca="false">INDEX(Lookup_Tables!$C$3:$C$12,MATCH(H3885,Lookup_Tables!$A$3:$A$12,0))</f>
        <v>Dr. Suresh Nair</v>
      </c>
      <c r="AF3885" s="30" t="str">
        <f aca="false">IFERROR(INDEX(Lookup_Tables!$F$16:$F$45,MATCH(I3885,Lookup_Tables!$E$16:$E$45,0)),"N/A")</f>
        <v>EMP211</v>
      </c>
      <c r="AG3885" s="30" t="n">
        <f aca="false">_xlfn.IFS(R3885="Recovered",4,R3885="Referred",3,R3885="Admitted",2,R3885="Deceased",1,TRUE(),0)</f>
        <v>4</v>
      </c>
      <c r="AH3885" s="30" t="str">
        <f aca="false">IF(T3885&gt;=4,"Satisfied",IF(T3885&gt;=3,"Neutral","Needs Improvement"))</f>
        <v>Needs Improvement</v>
      </c>
    </row>
    <row r="3886" customFormat="false" ht="15" hidden="false" customHeight="false" outlineLevel="0" collapsed="false">
      <c r="A3886" s="27" t="s">
        <v>4348</v>
      </c>
      <c r="B3886" s="27" t="s">
        <v>4349</v>
      </c>
      <c r="C3886" s="27" t="n">
        <v>55</v>
      </c>
      <c r="D3886" s="27" t="s">
        <v>121</v>
      </c>
      <c r="E3886" s="28" t="n">
        <v>45391</v>
      </c>
      <c r="F3886" s="27" t="s">
        <v>1175</v>
      </c>
      <c r="G3886" s="28" t="n">
        <v>45391</v>
      </c>
      <c r="H3886" s="27" t="s">
        <v>236</v>
      </c>
      <c r="I3886" s="27" t="s">
        <v>323</v>
      </c>
      <c r="J3886" s="27" t="s">
        <v>455</v>
      </c>
      <c r="K3886" s="27" t="s">
        <v>156</v>
      </c>
      <c r="L3886" s="27" t="n">
        <v>65</v>
      </c>
      <c r="M3886" s="27" t="n">
        <v>31</v>
      </c>
      <c r="N3886" s="27" t="s">
        <v>127</v>
      </c>
      <c r="O3886" s="27" t="s">
        <v>149</v>
      </c>
      <c r="P3886" s="27" t="s">
        <v>150</v>
      </c>
      <c r="Q3886" s="29" t="n">
        <v>4155.11</v>
      </c>
      <c r="R3886" s="27" t="s">
        <v>130</v>
      </c>
      <c r="S3886" s="27" t="s">
        <v>223</v>
      </c>
      <c r="T3886" s="27" t="n">
        <v>5</v>
      </c>
      <c r="U3886" s="27" t="n">
        <f aca="false">YEAR(E3886)</f>
        <v>2024</v>
      </c>
      <c r="V3886" s="27" t="str">
        <f aca="false">TEXT(E3886,"MMM-YYYY")</f>
        <v>Apr-2024</v>
      </c>
      <c r="W3886" s="27" t="n">
        <f aca="false">MONTH(E3886)</f>
        <v>4</v>
      </c>
      <c r="X3886" s="27" t="str">
        <f aca="false">TEXT(WEEKDAY(E3886,2),"0")&amp;" - "&amp;TEXT(E3886,"dddd")</f>
        <v>2 - Tuesday</v>
      </c>
      <c r="Y3886" s="27" t="str">
        <f aca="false">_xlfn.IFS(C3886&lt;18,"Child (0-17)",C3886&lt;40,"Young Adult (18-39)",C3886&lt;60,"Adult (40-59)",TRUE(),"Senior (60+)")</f>
        <v>Adult (40-59)</v>
      </c>
      <c r="Z3886" s="27" t="n">
        <f aca="false">ROUND(G3886-E3886,0)</f>
        <v>0</v>
      </c>
      <c r="AA3886" s="27" t="n">
        <f aca="false">L3886+M3886</f>
        <v>96</v>
      </c>
      <c r="AB3886" s="27" t="n">
        <f aca="false">IFERROR(ROUND(Q3886/AA3886,2),0)</f>
        <v>43.28</v>
      </c>
      <c r="AC3886" s="27" t="str">
        <f aca="false">IF(AND(K3886="Critical",N3886="No"),"URGENT - No Bed","Normal")</f>
        <v>Normal</v>
      </c>
      <c r="AD3886" s="33" t="n">
        <f aca="false">INDEX(Lookup_Tables!$B$3:$B$12,MATCH(H3886,Lookup_Tables!$A$3:$A$12,0))</f>
        <v>3900000</v>
      </c>
      <c r="AE3886" s="27" t="str">
        <f aca="false">INDEX(Lookup_Tables!$C$3:$C$12,MATCH(H3886,Lookup_Tables!$A$3:$A$12,0))</f>
        <v>Dr. Rina Mehta</v>
      </c>
      <c r="AF3886" s="27" t="str">
        <f aca="false">IFERROR(INDEX(Lookup_Tables!$F$16:$F$45,MATCH(I3886,Lookup_Tables!$E$16:$E$45,0)),"N/A")</f>
        <v>EMP216</v>
      </c>
      <c r="AG3886" s="27" t="n">
        <f aca="false">_xlfn.IFS(R3886="Recovered",4,R3886="Referred",3,R3886="Admitted",2,R3886="Deceased",1,TRUE(),0)</f>
        <v>4</v>
      </c>
      <c r="AH3886" s="27" t="str">
        <f aca="false">IF(T3886&gt;=4,"Satisfied",IF(T3886&gt;=3,"Neutral","Needs Improvement"))</f>
        <v>Satisfied</v>
      </c>
    </row>
    <row r="3887" customFormat="false" ht="15" hidden="false" customHeight="false" outlineLevel="0" collapsed="false">
      <c r="A3887" s="30" t="s">
        <v>7200</v>
      </c>
      <c r="B3887" s="30" t="s">
        <v>895</v>
      </c>
      <c r="C3887" s="30" t="n">
        <v>59</v>
      </c>
      <c r="D3887" s="30" t="s">
        <v>121</v>
      </c>
      <c r="E3887" s="31" t="n">
        <v>45656</v>
      </c>
      <c r="F3887" s="30" t="s">
        <v>674</v>
      </c>
      <c r="G3887" s="31" t="n">
        <v>45659</v>
      </c>
      <c r="H3887" s="30" t="s">
        <v>168</v>
      </c>
      <c r="I3887" s="30" t="s">
        <v>169</v>
      </c>
      <c r="J3887" s="30" t="s">
        <v>191</v>
      </c>
      <c r="K3887" s="30" t="s">
        <v>126</v>
      </c>
      <c r="L3887" s="30" t="n">
        <v>15</v>
      </c>
      <c r="M3887" s="30" t="n">
        <v>83</v>
      </c>
      <c r="N3887" s="30" t="s">
        <v>127</v>
      </c>
      <c r="O3887" s="30" t="s">
        <v>128</v>
      </c>
      <c r="P3887" s="30" t="s">
        <v>129</v>
      </c>
      <c r="Q3887" s="32" t="n">
        <v>6878.29</v>
      </c>
      <c r="R3887" s="30" t="s">
        <v>130</v>
      </c>
      <c r="S3887" s="30" t="s">
        <v>197</v>
      </c>
      <c r="T3887" s="30" t="n">
        <v>4</v>
      </c>
      <c r="U3887" s="30" t="n">
        <f aca="false">YEAR(E3887)</f>
        <v>2024</v>
      </c>
      <c r="V3887" s="30" t="str">
        <f aca="false">TEXT(E3887,"MMM-YYYY")</f>
        <v>Dec-2024</v>
      </c>
      <c r="W3887" s="30" t="n">
        <f aca="false">MONTH(E3887)</f>
        <v>12</v>
      </c>
      <c r="X3887" s="30" t="str">
        <f aca="false">TEXT(WEEKDAY(E3887,2),"0")&amp;" - "&amp;TEXT(E3887,"dddd")</f>
        <v>1 - Monday</v>
      </c>
      <c r="Y3887" s="30" t="str">
        <f aca="false">_xlfn.IFS(C3887&lt;18,"Child (0-17)",C3887&lt;40,"Young Adult (18-39)",C3887&lt;60,"Adult (40-59)",TRUE(),"Senior (60+)")</f>
        <v>Adult (40-59)</v>
      </c>
      <c r="Z3887" s="30" t="n">
        <f aca="false">ROUND(G3887-E3887,0)</f>
        <v>3</v>
      </c>
      <c r="AA3887" s="30" t="n">
        <f aca="false">L3887+M3887</f>
        <v>98</v>
      </c>
      <c r="AB3887" s="30" t="n">
        <f aca="false">IFERROR(ROUND(Q3887/AA3887,2),0)</f>
        <v>70.19</v>
      </c>
      <c r="AC3887" s="30" t="str">
        <f aca="false">IF(AND(K3887="Critical",N3887="No"),"URGENT - No Bed","Normal")</f>
        <v>Normal</v>
      </c>
      <c r="AD3887" s="34" t="n">
        <f aca="false">INDEX(Lookup_Tables!$B$3:$B$12,MATCH(H3887,Lookup_Tables!$A$3:$A$12,0))</f>
        <v>4400000</v>
      </c>
      <c r="AE3887" s="30" t="str">
        <f aca="false">INDEX(Lookup_Tables!$C$3:$C$12,MATCH(H3887,Lookup_Tables!$A$3:$A$12,0))</f>
        <v>Dr. Neha Chopra</v>
      </c>
      <c r="AF3887" s="30" t="str">
        <f aca="false">IFERROR(INDEX(Lookup_Tables!$F$16:$F$45,MATCH(I3887,Lookup_Tables!$E$16:$E$45,0)),"N/A")</f>
        <v>EMP220</v>
      </c>
      <c r="AG3887" s="30" t="n">
        <f aca="false">_xlfn.IFS(R3887="Recovered",4,R3887="Referred",3,R3887="Admitted",2,R3887="Deceased",1,TRUE(),0)</f>
        <v>4</v>
      </c>
      <c r="AH3887" s="30" t="str">
        <f aca="false">IF(T3887&gt;=4,"Satisfied",IF(T3887&gt;=3,"Neutral","Needs Improvement"))</f>
        <v>Satisfied</v>
      </c>
    </row>
    <row r="3888" customFormat="false" ht="15" hidden="false" customHeight="false" outlineLevel="0" collapsed="false">
      <c r="A3888" s="27" t="s">
        <v>4562</v>
      </c>
      <c r="B3888" s="27" t="s">
        <v>4563</v>
      </c>
      <c r="C3888" s="27" t="n">
        <v>36</v>
      </c>
      <c r="D3888" s="27" t="s">
        <v>181</v>
      </c>
      <c r="E3888" s="28" t="n">
        <v>45582</v>
      </c>
      <c r="F3888" s="27" t="s">
        <v>1120</v>
      </c>
      <c r="G3888" s="28" t="n">
        <v>45584</v>
      </c>
      <c r="H3888" s="27" t="s">
        <v>135</v>
      </c>
      <c r="I3888" s="27" t="s">
        <v>278</v>
      </c>
      <c r="J3888" s="27" t="s">
        <v>201</v>
      </c>
      <c r="K3888" s="27" t="s">
        <v>156</v>
      </c>
      <c r="L3888" s="27" t="n">
        <v>36</v>
      </c>
      <c r="M3888" s="27" t="n">
        <v>80</v>
      </c>
      <c r="N3888" s="27" t="s">
        <v>127</v>
      </c>
      <c r="O3888" s="27" t="s">
        <v>149</v>
      </c>
      <c r="P3888" s="27" t="s">
        <v>187</v>
      </c>
      <c r="Q3888" s="29" t="n">
        <v>3883.85</v>
      </c>
      <c r="R3888" s="27" t="s">
        <v>130</v>
      </c>
      <c r="S3888" s="27" t="s">
        <v>178</v>
      </c>
      <c r="T3888" s="27" t="n">
        <v>4</v>
      </c>
      <c r="U3888" s="27" t="n">
        <f aca="false">YEAR(E3888)</f>
        <v>2024</v>
      </c>
      <c r="V3888" s="27" t="str">
        <f aca="false">TEXT(E3888,"MMM-YYYY")</f>
        <v>Oct-2024</v>
      </c>
      <c r="W3888" s="27" t="n">
        <f aca="false">MONTH(E3888)</f>
        <v>10</v>
      </c>
      <c r="X3888" s="27" t="str">
        <f aca="false">TEXT(WEEKDAY(E3888,2),"0")&amp;" - "&amp;TEXT(E3888,"dddd")</f>
        <v>4 - Thursday</v>
      </c>
      <c r="Y3888" s="27" t="str">
        <f aca="false">_xlfn.IFS(C3888&lt;18,"Child (0-17)",C3888&lt;40,"Young Adult (18-39)",C3888&lt;60,"Adult (40-59)",TRUE(),"Senior (60+)")</f>
        <v>Young Adult (18-39)</v>
      </c>
      <c r="Z3888" s="27" t="n">
        <f aca="false">ROUND(G3888-E3888,0)</f>
        <v>2</v>
      </c>
      <c r="AA3888" s="27" t="n">
        <f aca="false">L3888+M3888</f>
        <v>116</v>
      </c>
      <c r="AB3888" s="27" t="n">
        <f aca="false">IFERROR(ROUND(Q3888/AA3888,2),0)</f>
        <v>33.48</v>
      </c>
      <c r="AC3888" s="27" t="str">
        <f aca="false">IF(AND(K3888="Critical",N3888="No"),"URGENT - No Bed","Normal")</f>
        <v>Normal</v>
      </c>
      <c r="AD3888" s="33" t="n">
        <f aca="false">INDEX(Lookup_Tables!$B$3:$B$12,MATCH(H3888,Lookup_Tables!$A$3:$A$12,0))</f>
        <v>4600000</v>
      </c>
      <c r="AE3888" s="27" t="str">
        <f aca="false">INDEX(Lookup_Tables!$C$3:$C$12,MATCH(H3888,Lookup_Tables!$A$3:$A$12,0))</f>
        <v>Dr. Farhan Khan</v>
      </c>
      <c r="AF3888" s="27" t="str">
        <f aca="false">IFERROR(INDEX(Lookup_Tables!$F$16:$F$45,MATCH(I3888,Lookup_Tables!$E$16:$E$45,0)),"N/A")</f>
        <v>EMP208</v>
      </c>
      <c r="AG3888" s="27" t="n">
        <f aca="false">_xlfn.IFS(R3888="Recovered",4,R3888="Referred",3,R3888="Admitted",2,R3888="Deceased",1,TRUE(),0)</f>
        <v>4</v>
      </c>
      <c r="AH3888" s="27" t="str">
        <f aca="false">IF(T3888&gt;=4,"Satisfied",IF(T3888&gt;=3,"Neutral","Needs Improvement"))</f>
        <v>Satisfied</v>
      </c>
    </row>
    <row r="3889" customFormat="false" ht="15" hidden="false" customHeight="false" outlineLevel="0" collapsed="false">
      <c r="A3889" s="30" t="s">
        <v>2113</v>
      </c>
      <c r="B3889" s="30" t="s">
        <v>2114</v>
      </c>
      <c r="C3889" s="30" t="n">
        <v>58</v>
      </c>
      <c r="D3889" s="30" t="s">
        <v>121</v>
      </c>
      <c r="E3889" s="31" t="n">
        <v>45594</v>
      </c>
      <c r="F3889" s="30" t="s">
        <v>122</v>
      </c>
      <c r="G3889" s="31" t="n">
        <v>45594</v>
      </c>
      <c r="H3889" s="30" t="s">
        <v>135</v>
      </c>
      <c r="I3889" s="30" t="s">
        <v>251</v>
      </c>
      <c r="J3889" s="30" t="s">
        <v>201</v>
      </c>
      <c r="K3889" s="30" t="s">
        <v>138</v>
      </c>
      <c r="L3889" s="30" t="n">
        <v>76</v>
      </c>
      <c r="M3889" s="30" t="n">
        <v>35</v>
      </c>
      <c r="N3889" s="30" t="s">
        <v>127</v>
      </c>
      <c r="O3889" s="30" t="s">
        <v>171</v>
      </c>
      <c r="P3889" s="30" t="s">
        <v>150</v>
      </c>
      <c r="Q3889" s="32" t="n">
        <v>2291.79</v>
      </c>
      <c r="R3889" s="30" t="s">
        <v>130</v>
      </c>
      <c r="S3889" s="30" t="s">
        <v>178</v>
      </c>
      <c r="T3889" s="30" t="n">
        <v>5</v>
      </c>
      <c r="U3889" s="30" t="n">
        <f aca="false">YEAR(E3889)</f>
        <v>2024</v>
      </c>
      <c r="V3889" s="30" t="str">
        <f aca="false">TEXT(E3889,"MMM-YYYY")</f>
        <v>Oct-2024</v>
      </c>
      <c r="W3889" s="30" t="n">
        <f aca="false">MONTH(E3889)</f>
        <v>10</v>
      </c>
      <c r="X3889" s="30" t="str">
        <f aca="false">TEXT(WEEKDAY(E3889,2),"0")&amp;" - "&amp;TEXT(E3889,"dddd")</f>
        <v>2 - Tuesday</v>
      </c>
      <c r="Y3889" s="30" t="str">
        <f aca="false">_xlfn.IFS(C3889&lt;18,"Child (0-17)",C3889&lt;40,"Young Adult (18-39)",C3889&lt;60,"Adult (40-59)",TRUE(),"Senior (60+)")</f>
        <v>Adult (40-59)</v>
      </c>
      <c r="Z3889" s="30" t="n">
        <f aca="false">ROUND(G3889-E3889,0)</f>
        <v>0</v>
      </c>
      <c r="AA3889" s="30" t="n">
        <f aca="false">L3889+M3889</f>
        <v>111</v>
      </c>
      <c r="AB3889" s="30" t="n">
        <f aca="false">IFERROR(ROUND(Q3889/AA3889,2),0)</f>
        <v>20.65</v>
      </c>
      <c r="AC3889" s="30" t="str">
        <f aca="false">IF(AND(K3889="Critical",N3889="No"),"URGENT - No Bed","Normal")</f>
        <v>Normal</v>
      </c>
      <c r="AD3889" s="34" t="n">
        <f aca="false">INDEX(Lookup_Tables!$B$3:$B$12,MATCH(H3889,Lookup_Tables!$A$3:$A$12,0))</f>
        <v>4600000</v>
      </c>
      <c r="AE3889" s="30" t="str">
        <f aca="false">INDEX(Lookup_Tables!$C$3:$C$12,MATCH(H3889,Lookup_Tables!$A$3:$A$12,0))</f>
        <v>Dr. Farhan Khan</v>
      </c>
      <c r="AF3889" s="30" t="str">
        <f aca="false">IFERROR(INDEX(Lookup_Tables!$F$16:$F$45,MATCH(I3889,Lookup_Tables!$E$16:$E$45,0)),"N/A")</f>
        <v>EMP207</v>
      </c>
      <c r="AG3889" s="30" t="n">
        <f aca="false">_xlfn.IFS(R3889="Recovered",4,R3889="Referred",3,R3889="Admitted",2,R3889="Deceased",1,TRUE(),0)</f>
        <v>4</v>
      </c>
      <c r="AH3889" s="30" t="str">
        <f aca="false">IF(T3889&gt;=4,"Satisfied",IF(T3889&gt;=3,"Neutral","Needs Improvement"))</f>
        <v>Satisfied</v>
      </c>
    </row>
    <row r="3890" customFormat="false" ht="15" hidden="false" customHeight="false" outlineLevel="0" collapsed="false">
      <c r="A3890" s="27" t="s">
        <v>6820</v>
      </c>
      <c r="B3890" s="27" t="s">
        <v>6821</v>
      </c>
      <c r="C3890" s="27" t="n">
        <v>62</v>
      </c>
      <c r="D3890" s="27" t="s">
        <v>181</v>
      </c>
      <c r="E3890" s="28" t="n">
        <v>45348</v>
      </c>
      <c r="F3890" s="27" t="s">
        <v>1628</v>
      </c>
      <c r="G3890" s="28" t="n">
        <v>45351</v>
      </c>
      <c r="H3890" s="27" t="s">
        <v>236</v>
      </c>
      <c r="I3890" s="27" t="s">
        <v>266</v>
      </c>
      <c r="J3890" s="27" t="s">
        <v>455</v>
      </c>
      <c r="K3890" s="27" t="s">
        <v>156</v>
      </c>
      <c r="L3890" s="27" t="n">
        <v>42</v>
      </c>
      <c r="M3890" s="27" t="n">
        <v>44</v>
      </c>
      <c r="N3890" s="27" t="s">
        <v>127</v>
      </c>
      <c r="O3890" s="27" t="s">
        <v>149</v>
      </c>
      <c r="P3890" s="27" t="s">
        <v>140</v>
      </c>
      <c r="Q3890" s="29" t="n">
        <v>3053.57</v>
      </c>
      <c r="R3890" s="27" t="s">
        <v>268</v>
      </c>
      <c r="S3890" s="27" t="s">
        <v>157</v>
      </c>
      <c r="T3890" s="27" t="n">
        <v>2</v>
      </c>
      <c r="U3890" s="27" t="n">
        <f aca="false">YEAR(E3890)</f>
        <v>2024</v>
      </c>
      <c r="V3890" s="27" t="str">
        <f aca="false">TEXT(E3890,"MMM-YYYY")</f>
        <v>Feb-2024</v>
      </c>
      <c r="W3890" s="27" t="n">
        <f aca="false">MONTH(E3890)</f>
        <v>2</v>
      </c>
      <c r="X3890" s="27" t="str">
        <f aca="false">TEXT(WEEKDAY(E3890,2),"0")&amp;" - "&amp;TEXT(E3890,"dddd")</f>
        <v>1 - Monday</v>
      </c>
      <c r="Y3890" s="27" t="str">
        <f aca="false">_xlfn.IFS(C3890&lt;18,"Child (0-17)",C3890&lt;40,"Young Adult (18-39)",C3890&lt;60,"Adult (40-59)",TRUE(),"Senior (60+)")</f>
        <v>Senior (60+)</v>
      </c>
      <c r="Z3890" s="27" t="n">
        <f aca="false">ROUND(G3890-E3890,0)</f>
        <v>3</v>
      </c>
      <c r="AA3890" s="27" t="n">
        <f aca="false">L3890+M3890</f>
        <v>86</v>
      </c>
      <c r="AB3890" s="27" t="n">
        <f aca="false">IFERROR(ROUND(Q3890/AA3890,2),0)</f>
        <v>35.51</v>
      </c>
      <c r="AC3890" s="27" t="str">
        <f aca="false">IF(AND(K3890="Critical",N3890="No"),"URGENT - No Bed","Normal")</f>
        <v>Normal</v>
      </c>
      <c r="AD3890" s="33" t="n">
        <f aca="false">INDEX(Lookup_Tables!$B$3:$B$12,MATCH(H3890,Lookup_Tables!$A$3:$A$12,0))</f>
        <v>3900000</v>
      </c>
      <c r="AE3890" s="27" t="str">
        <f aca="false">INDEX(Lookup_Tables!$C$3:$C$12,MATCH(H3890,Lookup_Tables!$A$3:$A$12,0))</f>
        <v>Dr. Rina Mehta</v>
      </c>
      <c r="AF3890" s="27" t="str">
        <f aca="false">IFERROR(INDEX(Lookup_Tables!$F$16:$F$45,MATCH(I3890,Lookup_Tables!$E$16:$E$45,0)),"N/A")</f>
        <v>EMP217</v>
      </c>
      <c r="AG3890" s="27" t="n">
        <f aca="false">_xlfn.IFS(R3890="Recovered",4,R3890="Referred",3,R3890="Admitted",2,R3890="Deceased",1,TRUE(),0)</f>
        <v>3</v>
      </c>
      <c r="AH3890" s="27" t="str">
        <f aca="false">IF(T3890&gt;=4,"Satisfied",IF(T3890&gt;=3,"Neutral","Needs Improvement"))</f>
        <v>Needs Improvement</v>
      </c>
    </row>
    <row r="3891" customFormat="false" ht="15" hidden="false" customHeight="false" outlineLevel="0" collapsed="false">
      <c r="A3891" s="30" t="s">
        <v>4758</v>
      </c>
      <c r="B3891" s="30" t="s">
        <v>1510</v>
      </c>
      <c r="C3891" s="30" t="n">
        <v>37</v>
      </c>
      <c r="D3891" s="30" t="s">
        <v>121</v>
      </c>
      <c r="E3891" s="31" t="n">
        <v>45419</v>
      </c>
      <c r="F3891" s="30" t="s">
        <v>1155</v>
      </c>
      <c r="G3891" s="31" t="n">
        <v>45419</v>
      </c>
      <c r="H3891" s="30" t="s">
        <v>135</v>
      </c>
      <c r="I3891" s="30" t="s">
        <v>136</v>
      </c>
      <c r="J3891" s="30" t="s">
        <v>201</v>
      </c>
      <c r="K3891" s="30" t="s">
        <v>156</v>
      </c>
      <c r="L3891" s="30" t="n">
        <v>58</v>
      </c>
      <c r="M3891" s="30" t="n">
        <v>32</v>
      </c>
      <c r="N3891" s="30" t="s">
        <v>127</v>
      </c>
      <c r="O3891" s="30" t="s">
        <v>128</v>
      </c>
      <c r="P3891" s="30" t="s">
        <v>140</v>
      </c>
      <c r="Q3891" s="32" t="n">
        <v>2718.94</v>
      </c>
      <c r="R3891" s="30" t="s">
        <v>172</v>
      </c>
      <c r="S3891" s="30" t="s">
        <v>192</v>
      </c>
      <c r="T3891" s="30" t="n">
        <v>2</v>
      </c>
      <c r="U3891" s="30" t="n">
        <f aca="false">YEAR(E3891)</f>
        <v>2024</v>
      </c>
      <c r="V3891" s="30" t="str">
        <f aca="false">TEXT(E3891,"MMM-YYYY")</f>
        <v>May-2024</v>
      </c>
      <c r="W3891" s="30" t="n">
        <f aca="false">MONTH(E3891)</f>
        <v>5</v>
      </c>
      <c r="X3891" s="30" t="str">
        <f aca="false">TEXT(WEEKDAY(E3891,2),"0")&amp;" - "&amp;TEXT(E3891,"dddd")</f>
        <v>2 - Tuesday</v>
      </c>
      <c r="Y3891" s="30" t="str">
        <f aca="false">_xlfn.IFS(C3891&lt;18,"Child (0-17)",C3891&lt;40,"Young Adult (18-39)",C3891&lt;60,"Adult (40-59)",TRUE(),"Senior (60+)")</f>
        <v>Young Adult (18-39)</v>
      </c>
      <c r="Z3891" s="30" t="n">
        <f aca="false">ROUND(G3891-E3891,0)</f>
        <v>0</v>
      </c>
      <c r="AA3891" s="30" t="n">
        <f aca="false">L3891+M3891</f>
        <v>90</v>
      </c>
      <c r="AB3891" s="30" t="n">
        <f aca="false">IFERROR(ROUND(Q3891/AA3891,2),0)</f>
        <v>30.21</v>
      </c>
      <c r="AC3891" s="30" t="str">
        <f aca="false">IF(AND(K3891="Critical",N3891="No"),"URGENT - No Bed","Normal")</f>
        <v>Normal</v>
      </c>
      <c r="AD3891" s="34" t="n">
        <f aca="false">INDEX(Lookup_Tables!$B$3:$B$12,MATCH(H3891,Lookup_Tables!$A$3:$A$12,0))</f>
        <v>4600000</v>
      </c>
      <c r="AE3891" s="30" t="str">
        <f aca="false">INDEX(Lookup_Tables!$C$3:$C$12,MATCH(H3891,Lookup_Tables!$A$3:$A$12,0))</f>
        <v>Dr. Farhan Khan</v>
      </c>
      <c r="AF3891" s="30" t="str">
        <f aca="false">IFERROR(INDEX(Lookup_Tables!$F$16:$F$45,MATCH(I3891,Lookup_Tables!$E$16:$E$45,0)),"N/A")</f>
        <v>EMP206</v>
      </c>
      <c r="AG3891" s="30" t="n">
        <f aca="false">_xlfn.IFS(R3891="Recovered",4,R3891="Referred",3,R3891="Admitted",2,R3891="Deceased",1,TRUE(),0)</f>
        <v>2</v>
      </c>
      <c r="AH3891" s="30" t="str">
        <f aca="false">IF(T3891&gt;=4,"Satisfied",IF(T3891&gt;=3,"Neutral","Needs Improvement"))</f>
        <v>Needs Improvement</v>
      </c>
    </row>
    <row r="3892" customFormat="false" ht="15" hidden="false" customHeight="false" outlineLevel="0" collapsed="false">
      <c r="A3892" s="27" t="s">
        <v>1929</v>
      </c>
      <c r="B3892" s="27" t="s">
        <v>1930</v>
      </c>
      <c r="C3892" s="27" t="n">
        <v>34</v>
      </c>
      <c r="D3892" s="27" t="s">
        <v>181</v>
      </c>
      <c r="E3892" s="28" t="n">
        <v>45456</v>
      </c>
      <c r="F3892" s="27" t="s">
        <v>832</v>
      </c>
      <c r="G3892" s="28" t="n">
        <v>45459</v>
      </c>
      <c r="H3892" s="27" t="s">
        <v>236</v>
      </c>
      <c r="I3892" s="27" t="s">
        <v>237</v>
      </c>
      <c r="J3892" s="27" t="s">
        <v>267</v>
      </c>
      <c r="K3892" s="27" t="s">
        <v>126</v>
      </c>
      <c r="L3892" s="27" t="n">
        <v>28</v>
      </c>
      <c r="M3892" s="27" t="n">
        <v>102</v>
      </c>
      <c r="N3892" s="27" t="s">
        <v>186</v>
      </c>
      <c r="O3892" s="27" t="s">
        <v>171</v>
      </c>
      <c r="P3892" s="27" t="s">
        <v>187</v>
      </c>
      <c r="Q3892" s="29" t="n">
        <v>8809.05</v>
      </c>
      <c r="R3892" s="27" t="s">
        <v>130</v>
      </c>
      <c r="S3892" s="27" t="s">
        <v>223</v>
      </c>
      <c r="T3892" s="27" t="n">
        <v>5</v>
      </c>
      <c r="U3892" s="27" t="n">
        <f aca="false">YEAR(E3892)</f>
        <v>2024</v>
      </c>
      <c r="V3892" s="27" t="str">
        <f aca="false">TEXT(E3892,"MMM-YYYY")</f>
        <v>Jun-2024</v>
      </c>
      <c r="W3892" s="27" t="n">
        <f aca="false">MONTH(E3892)</f>
        <v>6</v>
      </c>
      <c r="X3892" s="27" t="str">
        <f aca="false">TEXT(WEEKDAY(E3892,2),"0")&amp;" - "&amp;TEXT(E3892,"dddd")</f>
        <v>4 - Thursday</v>
      </c>
      <c r="Y3892" s="27" t="str">
        <f aca="false">_xlfn.IFS(C3892&lt;18,"Child (0-17)",C3892&lt;40,"Young Adult (18-39)",C3892&lt;60,"Adult (40-59)",TRUE(),"Senior (60+)")</f>
        <v>Young Adult (18-39)</v>
      </c>
      <c r="Z3892" s="27" t="n">
        <f aca="false">ROUND(G3892-E3892,0)</f>
        <v>3</v>
      </c>
      <c r="AA3892" s="27" t="n">
        <f aca="false">L3892+M3892</f>
        <v>130</v>
      </c>
      <c r="AB3892" s="27" t="n">
        <f aca="false">IFERROR(ROUND(Q3892/AA3892,2),0)</f>
        <v>67.76</v>
      </c>
      <c r="AC3892" s="27" t="str">
        <f aca="false">IF(AND(K3892="Critical",N3892="No"),"URGENT - No Bed","Normal")</f>
        <v>Normal</v>
      </c>
      <c r="AD3892" s="33" t="n">
        <f aca="false">INDEX(Lookup_Tables!$B$3:$B$12,MATCH(H3892,Lookup_Tables!$A$3:$A$12,0))</f>
        <v>3900000</v>
      </c>
      <c r="AE3892" s="27" t="str">
        <f aca="false">INDEX(Lookup_Tables!$C$3:$C$12,MATCH(H3892,Lookup_Tables!$A$3:$A$12,0))</f>
        <v>Dr. Rina Mehta</v>
      </c>
      <c r="AF3892" s="27" t="str">
        <f aca="false">IFERROR(INDEX(Lookup_Tables!$F$16:$F$45,MATCH(I3892,Lookup_Tables!$E$16:$E$45,0)),"N/A")</f>
        <v>EMP215</v>
      </c>
      <c r="AG3892" s="27" t="n">
        <f aca="false">_xlfn.IFS(R3892="Recovered",4,R3892="Referred",3,R3892="Admitted",2,R3892="Deceased",1,TRUE(),0)</f>
        <v>4</v>
      </c>
      <c r="AH3892" s="27" t="str">
        <f aca="false">IF(T3892&gt;=4,"Satisfied",IF(T3892&gt;=3,"Neutral","Needs Improvement"))</f>
        <v>Satisfied</v>
      </c>
    </row>
    <row r="3893" customFormat="false" ht="15" hidden="false" customHeight="false" outlineLevel="0" collapsed="false">
      <c r="A3893" s="30" t="s">
        <v>4568</v>
      </c>
      <c r="B3893" s="30" t="s">
        <v>1844</v>
      </c>
      <c r="C3893" s="30" t="n">
        <v>44</v>
      </c>
      <c r="D3893" s="30" t="s">
        <v>121</v>
      </c>
      <c r="E3893" s="31" t="n">
        <v>45404</v>
      </c>
      <c r="F3893" s="30" t="s">
        <v>771</v>
      </c>
      <c r="G3893" s="31" t="n">
        <v>45404</v>
      </c>
      <c r="H3893" s="30" t="s">
        <v>242</v>
      </c>
      <c r="I3893" s="30" t="s">
        <v>243</v>
      </c>
      <c r="J3893" s="30" t="s">
        <v>422</v>
      </c>
      <c r="K3893" s="30" t="s">
        <v>138</v>
      </c>
      <c r="L3893" s="30" t="n">
        <v>77</v>
      </c>
      <c r="M3893" s="30" t="n">
        <v>39</v>
      </c>
      <c r="N3893" s="30" t="s">
        <v>127</v>
      </c>
      <c r="O3893" s="30" t="s">
        <v>171</v>
      </c>
      <c r="P3893" s="30" t="s">
        <v>129</v>
      </c>
      <c r="Q3893" s="32" t="n">
        <v>951.46</v>
      </c>
      <c r="R3893" s="30" t="s">
        <v>268</v>
      </c>
      <c r="S3893" s="30" t="s">
        <v>151</v>
      </c>
      <c r="T3893" s="30" t="n">
        <v>5</v>
      </c>
      <c r="U3893" s="30" t="n">
        <f aca="false">YEAR(E3893)</f>
        <v>2024</v>
      </c>
      <c r="V3893" s="30" t="str">
        <f aca="false">TEXT(E3893,"MMM-YYYY")</f>
        <v>Apr-2024</v>
      </c>
      <c r="W3893" s="30" t="n">
        <f aca="false">MONTH(E3893)</f>
        <v>4</v>
      </c>
      <c r="X3893" s="30" t="str">
        <f aca="false">TEXT(WEEKDAY(E3893,2),"0")&amp;" - "&amp;TEXT(E3893,"dddd")</f>
        <v>1 - Monday</v>
      </c>
      <c r="Y3893" s="30" t="str">
        <f aca="false">_xlfn.IFS(C3893&lt;18,"Child (0-17)",C3893&lt;40,"Young Adult (18-39)",C3893&lt;60,"Adult (40-59)",TRUE(),"Senior (60+)")</f>
        <v>Adult (40-59)</v>
      </c>
      <c r="Z3893" s="30" t="n">
        <f aca="false">ROUND(G3893-E3893,0)</f>
        <v>0</v>
      </c>
      <c r="AA3893" s="30" t="n">
        <f aca="false">L3893+M3893</f>
        <v>116</v>
      </c>
      <c r="AB3893" s="30" t="n">
        <f aca="false">IFERROR(ROUND(Q3893/AA3893,2),0)</f>
        <v>8.2</v>
      </c>
      <c r="AC3893" s="30" t="str">
        <f aca="false">IF(AND(K3893="Critical",N3893="No"),"URGENT - No Bed","Normal")</f>
        <v>Normal</v>
      </c>
      <c r="AD3893" s="34" t="n">
        <f aca="false">INDEX(Lookup_Tables!$B$3:$B$12,MATCH(H3893,Lookup_Tables!$A$3:$A$12,0))</f>
        <v>3000000</v>
      </c>
      <c r="AE3893" s="30" t="str">
        <f aca="false">INDEX(Lookup_Tables!$C$3:$C$12,MATCH(H3893,Lookup_Tables!$A$3:$A$12,0))</f>
        <v>Dr. Pooja Iyer</v>
      </c>
      <c r="AF3893" s="30" t="str">
        <f aca="false">IFERROR(INDEX(Lookup_Tables!$F$16:$F$45,MATCH(I3893,Lookup_Tables!$E$16:$E$45,0)),"N/A")</f>
        <v>EMP214</v>
      </c>
      <c r="AG3893" s="30" t="n">
        <f aca="false">_xlfn.IFS(R3893="Recovered",4,R3893="Referred",3,R3893="Admitted",2,R3893="Deceased",1,TRUE(),0)</f>
        <v>3</v>
      </c>
      <c r="AH3893" s="30" t="str">
        <f aca="false">IF(T3893&gt;=4,"Satisfied",IF(T3893&gt;=3,"Neutral","Needs Improvement"))</f>
        <v>Satisfied</v>
      </c>
    </row>
    <row r="3894" customFormat="false" ht="15" hidden="false" customHeight="false" outlineLevel="0" collapsed="false">
      <c r="A3894" s="27" t="s">
        <v>4654</v>
      </c>
      <c r="B3894" s="27" t="s">
        <v>2685</v>
      </c>
      <c r="C3894" s="27" t="n">
        <v>45</v>
      </c>
      <c r="D3894" s="27" t="s">
        <v>121</v>
      </c>
      <c r="E3894" s="28" t="n">
        <v>45459</v>
      </c>
      <c r="F3894" s="27" t="s">
        <v>717</v>
      </c>
      <c r="G3894" s="28" t="n">
        <v>45459</v>
      </c>
      <c r="H3894" s="27" t="s">
        <v>217</v>
      </c>
      <c r="I3894" s="27" t="s">
        <v>392</v>
      </c>
      <c r="J3894" s="27" t="s">
        <v>294</v>
      </c>
      <c r="K3894" s="27" t="s">
        <v>156</v>
      </c>
      <c r="L3894" s="27" t="n">
        <v>15</v>
      </c>
      <c r="M3894" s="27" t="n">
        <v>79</v>
      </c>
      <c r="N3894" s="27" t="s">
        <v>127</v>
      </c>
      <c r="O3894" s="27" t="s">
        <v>139</v>
      </c>
      <c r="P3894" s="27" t="s">
        <v>187</v>
      </c>
      <c r="Q3894" s="29" t="n">
        <v>4283.3</v>
      </c>
      <c r="R3894" s="27" t="s">
        <v>130</v>
      </c>
      <c r="S3894" s="27" t="s">
        <v>223</v>
      </c>
      <c r="T3894" s="27" t="n">
        <v>4</v>
      </c>
      <c r="U3894" s="27" t="n">
        <f aca="false">YEAR(E3894)</f>
        <v>2024</v>
      </c>
      <c r="V3894" s="27" t="str">
        <f aca="false">TEXT(E3894,"MMM-YYYY")</f>
        <v>Jun-2024</v>
      </c>
      <c r="W3894" s="27" t="n">
        <f aca="false">MONTH(E3894)</f>
        <v>6</v>
      </c>
      <c r="X3894" s="27" t="str">
        <f aca="false">TEXT(WEEKDAY(E3894,2),"0")&amp;" - "&amp;TEXT(E3894,"dddd")</f>
        <v>7 - Sunday</v>
      </c>
      <c r="Y3894" s="27" t="str">
        <f aca="false">_xlfn.IFS(C3894&lt;18,"Child (0-17)",C3894&lt;40,"Young Adult (18-39)",C3894&lt;60,"Adult (40-59)",TRUE(),"Senior (60+)")</f>
        <v>Adult (40-59)</v>
      </c>
      <c r="Z3894" s="27" t="n">
        <f aca="false">ROUND(G3894-E3894,0)</f>
        <v>0</v>
      </c>
      <c r="AA3894" s="27" t="n">
        <f aca="false">L3894+M3894</f>
        <v>94</v>
      </c>
      <c r="AB3894" s="27" t="n">
        <f aca="false">IFERROR(ROUND(Q3894/AA3894,2),0)</f>
        <v>45.57</v>
      </c>
      <c r="AC3894" s="27" t="str">
        <f aca="false">IF(AND(K3894="Critical",N3894="No"),"URGENT - No Bed","Normal")</f>
        <v>Normal</v>
      </c>
      <c r="AD3894" s="33" t="n">
        <f aca="false">INDEX(Lookup_Tables!$B$3:$B$12,MATCH(H3894,Lookup_Tables!$A$3:$A$12,0))</f>
        <v>4200000</v>
      </c>
      <c r="AE3894" s="27" t="str">
        <f aca="false">INDEX(Lookup_Tables!$C$3:$C$12,MATCH(H3894,Lookup_Tables!$A$3:$A$12,0))</f>
        <v>Dr. Anil Kapoor</v>
      </c>
      <c r="AF3894" s="27" t="str">
        <f aca="false">IFERROR(INDEX(Lookup_Tables!$F$16:$F$45,MATCH(I3894,Lookup_Tables!$E$16:$E$45,0)),"N/A")</f>
        <v>EMP202</v>
      </c>
      <c r="AG3894" s="27" t="n">
        <f aca="false">_xlfn.IFS(R3894="Recovered",4,R3894="Referred",3,R3894="Admitted",2,R3894="Deceased",1,TRUE(),0)</f>
        <v>4</v>
      </c>
      <c r="AH3894" s="27" t="str">
        <f aca="false">IF(T3894&gt;=4,"Satisfied",IF(T3894&gt;=3,"Neutral","Needs Improvement"))</f>
        <v>Satisfied</v>
      </c>
    </row>
    <row r="3895" customFormat="false" ht="15" hidden="false" customHeight="false" outlineLevel="0" collapsed="false">
      <c r="A3895" s="30" t="s">
        <v>4066</v>
      </c>
      <c r="B3895" s="30" t="s">
        <v>4067</v>
      </c>
      <c r="C3895" s="30" t="n">
        <v>44</v>
      </c>
      <c r="D3895" s="30" t="s">
        <v>121</v>
      </c>
      <c r="E3895" s="31" t="n">
        <v>45457</v>
      </c>
      <c r="F3895" s="30" t="s">
        <v>1016</v>
      </c>
      <c r="G3895" s="31" t="n">
        <v>45460</v>
      </c>
      <c r="H3895" s="30" t="s">
        <v>206</v>
      </c>
      <c r="I3895" s="30" t="s">
        <v>207</v>
      </c>
      <c r="J3895" s="30" t="s">
        <v>233</v>
      </c>
      <c r="K3895" s="30" t="s">
        <v>156</v>
      </c>
      <c r="L3895" s="30" t="n">
        <v>59</v>
      </c>
      <c r="M3895" s="30" t="n">
        <v>73</v>
      </c>
      <c r="N3895" s="30" t="s">
        <v>186</v>
      </c>
      <c r="O3895" s="30" t="s">
        <v>149</v>
      </c>
      <c r="P3895" s="30" t="s">
        <v>129</v>
      </c>
      <c r="Q3895" s="32" t="n">
        <v>3508.37</v>
      </c>
      <c r="R3895" s="30" t="s">
        <v>130</v>
      </c>
      <c r="S3895" s="30" t="s">
        <v>141</v>
      </c>
      <c r="T3895" s="30" t="n">
        <v>3</v>
      </c>
      <c r="U3895" s="30" t="n">
        <f aca="false">YEAR(E3895)</f>
        <v>2024</v>
      </c>
      <c r="V3895" s="30" t="str">
        <f aca="false">TEXT(E3895,"MMM-YYYY")</f>
        <v>Jun-2024</v>
      </c>
      <c r="W3895" s="30" t="n">
        <f aca="false">MONTH(E3895)</f>
        <v>6</v>
      </c>
      <c r="X3895" s="30" t="str">
        <f aca="false">TEXT(WEEKDAY(E3895,2),"0")&amp;" - "&amp;TEXT(E3895,"dddd")</f>
        <v>5 - Friday</v>
      </c>
      <c r="Y3895" s="30" t="str">
        <f aca="false">_xlfn.IFS(C3895&lt;18,"Child (0-17)",C3895&lt;40,"Young Adult (18-39)",C3895&lt;60,"Adult (40-59)",TRUE(),"Senior (60+)")</f>
        <v>Adult (40-59)</v>
      </c>
      <c r="Z3895" s="30" t="n">
        <f aca="false">ROUND(G3895-E3895,0)</f>
        <v>3</v>
      </c>
      <c r="AA3895" s="30" t="n">
        <f aca="false">L3895+M3895</f>
        <v>132</v>
      </c>
      <c r="AB3895" s="30" t="n">
        <f aca="false">IFERROR(ROUND(Q3895/AA3895,2),0)</f>
        <v>26.58</v>
      </c>
      <c r="AC3895" s="30" t="str">
        <f aca="false">IF(AND(K3895="Critical",N3895="No"),"URGENT - No Bed","Normal")</f>
        <v>Normal</v>
      </c>
      <c r="AD3895" s="34" t="n">
        <f aca="false">INDEX(Lookup_Tables!$B$3:$B$12,MATCH(H3895,Lookup_Tables!$A$3:$A$12,0))</f>
        <v>2800000</v>
      </c>
      <c r="AE3895" s="30" t="str">
        <f aca="false">INDEX(Lookup_Tables!$C$3:$C$12,MATCH(H3895,Lookup_Tables!$A$3:$A$12,0))</f>
        <v>Dr. Suresh Nair</v>
      </c>
      <c r="AF3895" s="30" t="str">
        <f aca="false">IFERROR(INDEX(Lookup_Tables!$F$16:$F$45,MATCH(I3895,Lookup_Tables!$E$16:$E$45,0)),"N/A")</f>
        <v>EMP209</v>
      </c>
      <c r="AG3895" s="30" t="n">
        <f aca="false">_xlfn.IFS(R3895="Recovered",4,R3895="Referred",3,R3895="Admitted",2,R3895="Deceased",1,TRUE(),0)</f>
        <v>4</v>
      </c>
      <c r="AH3895" s="30" t="str">
        <f aca="false">IF(T3895&gt;=4,"Satisfied",IF(T3895&gt;=3,"Neutral","Needs Improvement"))</f>
        <v>Neutral</v>
      </c>
    </row>
    <row r="3896" customFormat="false" ht="15" hidden="false" customHeight="false" outlineLevel="0" collapsed="false">
      <c r="A3896" s="27" t="s">
        <v>1210</v>
      </c>
      <c r="B3896" s="27" t="s">
        <v>1211</v>
      </c>
      <c r="C3896" s="27" t="n">
        <v>40</v>
      </c>
      <c r="D3896" s="27" t="s">
        <v>181</v>
      </c>
      <c r="E3896" s="28" t="n">
        <v>45648</v>
      </c>
      <c r="F3896" s="27" t="s">
        <v>624</v>
      </c>
      <c r="G3896" s="28" t="n">
        <v>45649</v>
      </c>
      <c r="H3896" s="27" t="s">
        <v>183</v>
      </c>
      <c r="I3896" s="27" t="s">
        <v>184</v>
      </c>
      <c r="J3896" s="27" t="s">
        <v>411</v>
      </c>
      <c r="K3896" s="27" t="s">
        <v>156</v>
      </c>
      <c r="L3896" s="27" t="n">
        <v>27</v>
      </c>
      <c r="M3896" s="27" t="n">
        <v>31</v>
      </c>
      <c r="N3896" s="27" t="s">
        <v>186</v>
      </c>
      <c r="O3896" s="27" t="s">
        <v>139</v>
      </c>
      <c r="P3896" s="27" t="s">
        <v>140</v>
      </c>
      <c r="Q3896" s="29" t="n">
        <v>3319.55</v>
      </c>
      <c r="R3896" s="27" t="s">
        <v>130</v>
      </c>
      <c r="S3896" s="27" t="s">
        <v>178</v>
      </c>
      <c r="T3896" s="27" t="n">
        <v>5</v>
      </c>
      <c r="U3896" s="27" t="n">
        <f aca="false">YEAR(E3896)</f>
        <v>2024</v>
      </c>
      <c r="V3896" s="27" t="str">
        <f aca="false">TEXT(E3896,"MMM-YYYY")</f>
        <v>Dec-2024</v>
      </c>
      <c r="W3896" s="27" t="n">
        <f aca="false">MONTH(E3896)</f>
        <v>12</v>
      </c>
      <c r="X3896" s="27" t="str">
        <f aca="false">TEXT(WEEKDAY(E3896,2),"0")&amp;" - "&amp;TEXT(E3896,"dddd")</f>
        <v>7 - Sunday</v>
      </c>
      <c r="Y3896" s="27" t="str">
        <f aca="false">_xlfn.IFS(C3896&lt;18,"Child (0-17)",C3896&lt;40,"Young Adult (18-39)",C3896&lt;60,"Adult (40-59)",TRUE(),"Senior (60+)")</f>
        <v>Adult (40-59)</v>
      </c>
      <c r="Z3896" s="27" t="n">
        <f aca="false">ROUND(G3896-E3896,0)</f>
        <v>1</v>
      </c>
      <c r="AA3896" s="27" t="n">
        <f aca="false">L3896+M3896</f>
        <v>58</v>
      </c>
      <c r="AB3896" s="27" t="n">
        <f aca="false">IFERROR(ROUND(Q3896/AA3896,2),0)</f>
        <v>57.23</v>
      </c>
      <c r="AC3896" s="27" t="str">
        <f aca="false">IF(AND(K3896="Critical",N3896="No"),"URGENT - No Bed","Normal")</f>
        <v>Normal</v>
      </c>
      <c r="AD3896" s="33" t="n">
        <f aca="false">INDEX(Lookup_Tables!$B$3:$B$12,MATCH(H3896,Lookup_Tables!$A$3:$A$12,0))</f>
        <v>3100000</v>
      </c>
      <c r="AE3896" s="27" t="str">
        <f aca="false">INDEX(Lookup_Tables!$C$3:$C$12,MATCH(H3896,Lookup_Tables!$A$3:$A$12,0))</f>
        <v>Dr. Kavita Rao</v>
      </c>
      <c r="AF3896" s="27" t="str">
        <f aca="false">IFERROR(INDEX(Lookup_Tables!$F$16:$F$45,MATCH(I3896,Lookup_Tables!$E$16:$E$45,0)),"N/A")</f>
        <v>EMP226</v>
      </c>
      <c r="AG3896" s="27" t="n">
        <f aca="false">_xlfn.IFS(R3896="Recovered",4,R3896="Referred",3,R3896="Admitted",2,R3896="Deceased",1,TRUE(),0)</f>
        <v>4</v>
      </c>
      <c r="AH3896" s="27" t="str">
        <f aca="false">IF(T3896&gt;=4,"Satisfied",IF(T3896&gt;=3,"Neutral","Needs Improvement"))</f>
        <v>Satisfied</v>
      </c>
    </row>
    <row r="3897" customFormat="false" ht="15" hidden="false" customHeight="false" outlineLevel="0" collapsed="false">
      <c r="A3897" s="30" t="s">
        <v>4209</v>
      </c>
      <c r="B3897" s="30" t="s">
        <v>1520</v>
      </c>
      <c r="C3897" s="30" t="n">
        <v>44</v>
      </c>
      <c r="D3897" s="30" t="s">
        <v>181</v>
      </c>
      <c r="E3897" s="31" t="n">
        <v>45596</v>
      </c>
      <c r="F3897" s="30" t="s">
        <v>160</v>
      </c>
      <c r="G3897" s="31" t="n">
        <v>45597</v>
      </c>
      <c r="H3897" s="30" t="s">
        <v>135</v>
      </c>
      <c r="I3897" s="30" t="s">
        <v>136</v>
      </c>
      <c r="J3897" s="30" t="s">
        <v>618</v>
      </c>
      <c r="K3897" s="30" t="s">
        <v>138</v>
      </c>
      <c r="L3897" s="30" t="n">
        <v>71</v>
      </c>
      <c r="M3897" s="30" t="n">
        <v>19</v>
      </c>
      <c r="N3897" s="30" t="s">
        <v>127</v>
      </c>
      <c r="O3897" s="30" t="s">
        <v>139</v>
      </c>
      <c r="P3897" s="30" t="s">
        <v>187</v>
      </c>
      <c r="Q3897" s="32" t="n">
        <v>1134.11</v>
      </c>
      <c r="R3897" s="30" t="s">
        <v>130</v>
      </c>
      <c r="S3897" s="30" t="s">
        <v>157</v>
      </c>
      <c r="T3897" s="30" t="n">
        <v>3</v>
      </c>
      <c r="U3897" s="30" t="n">
        <f aca="false">YEAR(E3897)</f>
        <v>2024</v>
      </c>
      <c r="V3897" s="30" t="str">
        <f aca="false">TEXT(E3897,"MMM-YYYY")</f>
        <v>Oct-2024</v>
      </c>
      <c r="W3897" s="30" t="n">
        <f aca="false">MONTH(E3897)</f>
        <v>10</v>
      </c>
      <c r="X3897" s="30" t="str">
        <f aca="false">TEXT(WEEKDAY(E3897,2),"0")&amp;" - "&amp;TEXT(E3897,"dddd")</f>
        <v>4 - Thursday</v>
      </c>
      <c r="Y3897" s="30" t="str">
        <f aca="false">_xlfn.IFS(C3897&lt;18,"Child (0-17)",C3897&lt;40,"Young Adult (18-39)",C3897&lt;60,"Adult (40-59)",TRUE(),"Senior (60+)")</f>
        <v>Adult (40-59)</v>
      </c>
      <c r="Z3897" s="30" t="n">
        <f aca="false">ROUND(G3897-E3897,0)</f>
        <v>1</v>
      </c>
      <c r="AA3897" s="30" t="n">
        <f aca="false">L3897+M3897</f>
        <v>90</v>
      </c>
      <c r="AB3897" s="30" t="n">
        <f aca="false">IFERROR(ROUND(Q3897/AA3897,2),0)</f>
        <v>12.6</v>
      </c>
      <c r="AC3897" s="30" t="str">
        <f aca="false">IF(AND(K3897="Critical",N3897="No"),"URGENT - No Bed","Normal")</f>
        <v>Normal</v>
      </c>
      <c r="AD3897" s="34" t="n">
        <f aca="false">INDEX(Lookup_Tables!$B$3:$B$12,MATCH(H3897,Lookup_Tables!$A$3:$A$12,0))</f>
        <v>4600000</v>
      </c>
      <c r="AE3897" s="30" t="str">
        <f aca="false">INDEX(Lookup_Tables!$C$3:$C$12,MATCH(H3897,Lookup_Tables!$A$3:$A$12,0))</f>
        <v>Dr. Farhan Khan</v>
      </c>
      <c r="AF3897" s="30" t="str">
        <f aca="false">IFERROR(INDEX(Lookup_Tables!$F$16:$F$45,MATCH(I3897,Lookup_Tables!$E$16:$E$45,0)),"N/A")</f>
        <v>EMP206</v>
      </c>
      <c r="AG3897" s="30" t="n">
        <f aca="false">_xlfn.IFS(R3897="Recovered",4,R3897="Referred",3,R3897="Admitted",2,R3897="Deceased",1,TRUE(),0)</f>
        <v>4</v>
      </c>
      <c r="AH3897" s="30" t="str">
        <f aca="false">IF(T3897&gt;=4,"Satisfied",IF(T3897&gt;=3,"Neutral","Needs Improvement"))</f>
        <v>Neutral</v>
      </c>
    </row>
    <row r="3898" customFormat="false" ht="15" hidden="false" customHeight="false" outlineLevel="0" collapsed="false">
      <c r="A3898" s="27" t="s">
        <v>6039</v>
      </c>
      <c r="B3898" s="27" t="s">
        <v>642</v>
      </c>
      <c r="C3898" s="27" t="n">
        <v>23</v>
      </c>
      <c r="D3898" s="27" t="s">
        <v>121</v>
      </c>
      <c r="E3898" s="28" t="n">
        <v>45343</v>
      </c>
      <c r="F3898" s="27" t="s">
        <v>978</v>
      </c>
      <c r="G3898" s="28" t="n">
        <v>45344</v>
      </c>
      <c r="H3898" s="27" t="s">
        <v>242</v>
      </c>
      <c r="I3898" s="27" t="s">
        <v>243</v>
      </c>
      <c r="J3898" s="27" t="s">
        <v>401</v>
      </c>
      <c r="K3898" s="27" t="s">
        <v>156</v>
      </c>
      <c r="L3898" s="27" t="n">
        <v>19</v>
      </c>
      <c r="M3898" s="27" t="n">
        <v>82</v>
      </c>
      <c r="N3898" s="27" t="s">
        <v>186</v>
      </c>
      <c r="O3898" s="27" t="s">
        <v>139</v>
      </c>
      <c r="P3898" s="27" t="s">
        <v>140</v>
      </c>
      <c r="Q3898" s="29" t="n">
        <v>4496.27</v>
      </c>
      <c r="R3898" s="27" t="s">
        <v>130</v>
      </c>
      <c r="S3898" s="27" t="s">
        <v>151</v>
      </c>
      <c r="T3898" s="27" t="n">
        <v>4</v>
      </c>
      <c r="U3898" s="27" t="n">
        <f aca="false">YEAR(E3898)</f>
        <v>2024</v>
      </c>
      <c r="V3898" s="27" t="str">
        <f aca="false">TEXT(E3898,"MMM-YYYY")</f>
        <v>Feb-2024</v>
      </c>
      <c r="W3898" s="27" t="n">
        <f aca="false">MONTH(E3898)</f>
        <v>2</v>
      </c>
      <c r="X3898" s="27" t="str">
        <f aca="false">TEXT(WEEKDAY(E3898,2),"0")&amp;" - "&amp;TEXT(E3898,"dddd")</f>
        <v>3 - Wednesday</v>
      </c>
      <c r="Y3898" s="27" t="str">
        <f aca="false">_xlfn.IFS(C3898&lt;18,"Child (0-17)",C3898&lt;40,"Young Adult (18-39)",C3898&lt;60,"Adult (40-59)",TRUE(),"Senior (60+)")</f>
        <v>Young Adult (18-39)</v>
      </c>
      <c r="Z3898" s="27" t="n">
        <f aca="false">ROUND(G3898-E3898,0)</f>
        <v>1</v>
      </c>
      <c r="AA3898" s="27" t="n">
        <f aca="false">L3898+M3898</f>
        <v>101</v>
      </c>
      <c r="AB3898" s="27" t="n">
        <f aca="false">IFERROR(ROUND(Q3898/AA3898,2),0)</f>
        <v>44.52</v>
      </c>
      <c r="AC3898" s="27" t="str">
        <f aca="false">IF(AND(K3898="Critical",N3898="No"),"URGENT - No Bed","Normal")</f>
        <v>Normal</v>
      </c>
      <c r="AD3898" s="33" t="n">
        <f aca="false">INDEX(Lookup_Tables!$B$3:$B$12,MATCH(H3898,Lookup_Tables!$A$3:$A$12,0))</f>
        <v>3000000</v>
      </c>
      <c r="AE3898" s="27" t="str">
        <f aca="false">INDEX(Lookup_Tables!$C$3:$C$12,MATCH(H3898,Lookup_Tables!$A$3:$A$12,0))</f>
        <v>Dr. Pooja Iyer</v>
      </c>
      <c r="AF3898" s="27" t="str">
        <f aca="false">IFERROR(INDEX(Lookup_Tables!$F$16:$F$45,MATCH(I3898,Lookup_Tables!$E$16:$E$45,0)),"N/A")</f>
        <v>EMP214</v>
      </c>
      <c r="AG3898" s="27" t="n">
        <f aca="false">_xlfn.IFS(R3898="Recovered",4,R3898="Referred",3,R3898="Admitted",2,R3898="Deceased",1,TRUE(),0)</f>
        <v>4</v>
      </c>
      <c r="AH3898" s="27" t="str">
        <f aca="false">IF(T3898&gt;=4,"Satisfied",IF(T3898&gt;=3,"Neutral","Needs Improvement"))</f>
        <v>Satisfied</v>
      </c>
    </row>
    <row r="3899" customFormat="false" ht="15" hidden="false" customHeight="false" outlineLevel="0" collapsed="false">
      <c r="A3899" s="30" t="s">
        <v>4837</v>
      </c>
      <c r="B3899" s="30" t="s">
        <v>3600</v>
      </c>
      <c r="C3899" s="30" t="n">
        <v>43</v>
      </c>
      <c r="D3899" s="30" t="s">
        <v>181</v>
      </c>
      <c r="E3899" s="31" t="n">
        <v>45640</v>
      </c>
      <c r="F3899" s="30" t="s">
        <v>2683</v>
      </c>
      <c r="G3899" s="31" t="n">
        <v>45649</v>
      </c>
      <c r="H3899" s="30" t="s">
        <v>242</v>
      </c>
      <c r="I3899" s="30" t="s">
        <v>315</v>
      </c>
      <c r="J3899" s="30" t="s">
        <v>244</v>
      </c>
      <c r="K3899" s="30" t="s">
        <v>202</v>
      </c>
      <c r="L3899" s="30" t="n">
        <v>16</v>
      </c>
      <c r="M3899" s="30" t="n">
        <v>92</v>
      </c>
      <c r="N3899" s="30" t="s">
        <v>186</v>
      </c>
      <c r="O3899" s="30" t="s">
        <v>128</v>
      </c>
      <c r="P3899" s="30" t="s">
        <v>187</v>
      </c>
      <c r="Q3899" s="32" t="n">
        <v>17359.68</v>
      </c>
      <c r="R3899" s="30" t="s">
        <v>130</v>
      </c>
      <c r="S3899" s="30" t="s">
        <v>131</v>
      </c>
      <c r="T3899" s="30" t="n">
        <v>5</v>
      </c>
      <c r="U3899" s="30" t="n">
        <f aca="false">YEAR(E3899)</f>
        <v>2024</v>
      </c>
      <c r="V3899" s="30" t="str">
        <f aca="false">TEXT(E3899,"MMM-YYYY")</f>
        <v>Dec-2024</v>
      </c>
      <c r="W3899" s="30" t="n">
        <f aca="false">MONTH(E3899)</f>
        <v>12</v>
      </c>
      <c r="X3899" s="30" t="str">
        <f aca="false">TEXT(WEEKDAY(E3899,2),"0")&amp;" - "&amp;TEXT(E3899,"dddd")</f>
        <v>6 - Saturday</v>
      </c>
      <c r="Y3899" s="30" t="str">
        <f aca="false">_xlfn.IFS(C3899&lt;18,"Child (0-17)",C3899&lt;40,"Young Adult (18-39)",C3899&lt;60,"Adult (40-59)",TRUE(),"Senior (60+)")</f>
        <v>Adult (40-59)</v>
      </c>
      <c r="Z3899" s="30" t="n">
        <f aca="false">ROUND(G3899-E3899,0)</f>
        <v>9</v>
      </c>
      <c r="AA3899" s="30" t="n">
        <f aca="false">L3899+M3899</f>
        <v>108</v>
      </c>
      <c r="AB3899" s="30" t="n">
        <f aca="false">IFERROR(ROUND(Q3899/AA3899,2),0)</f>
        <v>160.74</v>
      </c>
      <c r="AC3899" s="30" t="str">
        <f aca="false">IF(AND(K3899="Critical",N3899="No"),"URGENT - No Bed","Normal")</f>
        <v>Normal</v>
      </c>
      <c r="AD3899" s="34" t="n">
        <f aca="false">INDEX(Lookup_Tables!$B$3:$B$12,MATCH(H3899,Lookup_Tables!$A$3:$A$12,0))</f>
        <v>3000000</v>
      </c>
      <c r="AE3899" s="30" t="str">
        <f aca="false">INDEX(Lookup_Tables!$C$3:$C$12,MATCH(H3899,Lookup_Tables!$A$3:$A$12,0))</f>
        <v>Dr. Pooja Iyer</v>
      </c>
      <c r="AF3899" s="30" t="str">
        <f aca="false">IFERROR(INDEX(Lookup_Tables!$F$16:$F$45,MATCH(I3899,Lookup_Tables!$E$16:$E$45,0)),"N/A")</f>
        <v>EMP213</v>
      </c>
      <c r="AG3899" s="30" t="n">
        <f aca="false">_xlfn.IFS(R3899="Recovered",4,R3899="Referred",3,R3899="Admitted",2,R3899="Deceased",1,TRUE(),0)</f>
        <v>4</v>
      </c>
      <c r="AH3899" s="30" t="str">
        <f aca="false">IF(T3899&gt;=4,"Satisfied",IF(T3899&gt;=3,"Neutral","Needs Improvement"))</f>
        <v>Satisfied</v>
      </c>
    </row>
    <row r="3900" customFormat="false" ht="15" hidden="false" customHeight="false" outlineLevel="0" collapsed="false">
      <c r="A3900" s="27" t="s">
        <v>1810</v>
      </c>
      <c r="B3900" s="27" t="s">
        <v>1811</v>
      </c>
      <c r="C3900" s="27" t="n">
        <v>15</v>
      </c>
      <c r="D3900" s="27" t="s">
        <v>121</v>
      </c>
      <c r="E3900" s="28" t="n">
        <v>45523</v>
      </c>
      <c r="F3900" s="27" t="s">
        <v>797</v>
      </c>
      <c r="G3900" s="28" t="n">
        <v>45526</v>
      </c>
      <c r="H3900" s="27" t="s">
        <v>242</v>
      </c>
      <c r="I3900" s="27" t="s">
        <v>466</v>
      </c>
      <c r="J3900" s="27" t="s">
        <v>422</v>
      </c>
      <c r="K3900" s="27" t="s">
        <v>126</v>
      </c>
      <c r="L3900" s="27" t="n">
        <v>26</v>
      </c>
      <c r="M3900" s="27" t="n">
        <v>47</v>
      </c>
      <c r="N3900" s="27" t="s">
        <v>186</v>
      </c>
      <c r="O3900" s="27" t="s">
        <v>149</v>
      </c>
      <c r="P3900" s="27" t="s">
        <v>150</v>
      </c>
      <c r="Q3900" s="29" t="n">
        <v>7549.75</v>
      </c>
      <c r="R3900" s="27" t="s">
        <v>130</v>
      </c>
      <c r="S3900" s="27" t="s">
        <v>223</v>
      </c>
      <c r="T3900" s="27" t="n">
        <v>4</v>
      </c>
      <c r="U3900" s="27" t="n">
        <f aca="false">YEAR(E3900)</f>
        <v>2024</v>
      </c>
      <c r="V3900" s="27" t="str">
        <f aca="false">TEXT(E3900,"MMM-YYYY")</f>
        <v>Aug-2024</v>
      </c>
      <c r="W3900" s="27" t="n">
        <f aca="false">MONTH(E3900)</f>
        <v>8</v>
      </c>
      <c r="X3900" s="27" t="str">
        <f aca="false">TEXT(WEEKDAY(E3900,2),"0")&amp;" - "&amp;TEXT(E3900,"dddd")</f>
        <v>1 - Monday</v>
      </c>
      <c r="Y3900" s="27" t="str">
        <f aca="false">_xlfn.IFS(C3900&lt;18,"Child (0-17)",C3900&lt;40,"Young Adult (18-39)",C3900&lt;60,"Adult (40-59)",TRUE(),"Senior (60+)")</f>
        <v>Child (0-17)</v>
      </c>
      <c r="Z3900" s="27" t="n">
        <f aca="false">ROUND(G3900-E3900,0)</f>
        <v>3</v>
      </c>
      <c r="AA3900" s="27" t="n">
        <f aca="false">L3900+M3900</f>
        <v>73</v>
      </c>
      <c r="AB3900" s="27" t="n">
        <f aca="false">IFERROR(ROUND(Q3900/AA3900,2),0)</f>
        <v>103.42</v>
      </c>
      <c r="AC3900" s="27" t="str">
        <f aca="false">IF(AND(K3900="Critical",N3900="No"),"URGENT - No Bed","Normal")</f>
        <v>Normal</v>
      </c>
      <c r="AD3900" s="33" t="n">
        <f aca="false">INDEX(Lookup_Tables!$B$3:$B$12,MATCH(H3900,Lookup_Tables!$A$3:$A$12,0))</f>
        <v>3000000</v>
      </c>
      <c r="AE3900" s="27" t="str">
        <f aca="false">INDEX(Lookup_Tables!$C$3:$C$12,MATCH(H3900,Lookup_Tables!$A$3:$A$12,0))</f>
        <v>Dr. Pooja Iyer</v>
      </c>
      <c r="AF3900" s="27" t="str">
        <f aca="false">IFERROR(INDEX(Lookup_Tables!$F$16:$F$45,MATCH(I3900,Lookup_Tables!$E$16:$E$45,0)),"N/A")</f>
        <v>EMP212</v>
      </c>
      <c r="AG3900" s="27" t="n">
        <f aca="false">_xlfn.IFS(R3900="Recovered",4,R3900="Referred",3,R3900="Admitted",2,R3900="Deceased",1,TRUE(),0)</f>
        <v>4</v>
      </c>
      <c r="AH3900" s="27" t="str">
        <f aca="false">IF(T3900&gt;=4,"Satisfied",IF(T3900&gt;=3,"Neutral","Needs Improvement"))</f>
        <v>Satisfied</v>
      </c>
    </row>
    <row r="3901" customFormat="false" ht="15" hidden="false" customHeight="false" outlineLevel="0" collapsed="false">
      <c r="A3901" s="30" t="s">
        <v>4379</v>
      </c>
      <c r="B3901" s="30" t="s">
        <v>1387</v>
      </c>
      <c r="C3901" s="30" t="n">
        <v>44</v>
      </c>
      <c r="D3901" s="30" t="s">
        <v>181</v>
      </c>
      <c r="E3901" s="31" t="n">
        <v>45470</v>
      </c>
      <c r="F3901" s="30" t="s">
        <v>1921</v>
      </c>
      <c r="G3901" s="31" t="n">
        <v>45471</v>
      </c>
      <c r="H3901" s="30" t="s">
        <v>168</v>
      </c>
      <c r="I3901" s="30" t="s">
        <v>169</v>
      </c>
      <c r="J3901" s="30" t="s">
        <v>371</v>
      </c>
      <c r="K3901" s="30" t="s">
        <v>138</v>
      </c>
      <c r="L3901" s="30" t="n">
        <v>42</v>
      </c>
      <c r="M3901" s="30" t="n">
        <v>18</v>
      </c>
      <c r="N3901" s="30" t="s">
        <v>186</v>
      </c>
      <c r="O3901" s="30" t="s">
        <v>128</v>
      </c>
      <c r="P3901" s="30" t="s">
        <v>187</v>
      </c>
      <c r="Q3901" s="32" t="n">
        <v>1266.68</v>
      </c>
      <c r="R3901" s="30" t="s">
        <v>130</v>
      </c>
      <c r="S3901" s="30" t="s">
        <v>335</v>
      </c>
      <c r="T3901" s="30" t="n">
        <v>2</v>
      </c>
      <c r="U3901" s="30" t="n">
        <f aca="false">YEAR(E3901)</f>
        <v>2024</v>
      </c>
      <c r="V3901" s="30" t="str">
        <f aca="false">TEXT(E3901,"MMM-YYYY")</f>
        <v>Jun-2024</v>
      </c>
      <c r="W3901" s="30" t="n">
        <f aca="false">MONTH(E3901)</f>
        <v>6</v>
      </c>
      <c r="X3901" s="30" t="str">
        <f aca="false">TEXT(WEEKDAY(E3901,2),"0")&amp;" - "&amp;TEXT(E3901,"dddd")</f>
        <v>4 - Thursday</v>
      </c>
      <c r="Y3901" s="30" t="str">
        <f aca="false">_xlfn.IFS(C3901&lt;18,"Child (0-17)",C3901&lt;40,"Young Adult (18-39)",C3901&lt;60,"Adult (40-59)",TRUE(),"Senior (60+)")</f>
        <v>Adult (40-59)</v>
      </c>
      <c r="Z3901" s="30" t="n">
        <f aca="false">ROUND(G3901-E3901,0)</f>
        <v>1</v>
      </c>
      <c r="AA3901" s="30" t="n">
        <f aca="false">L3901+M3901</f>
        <v>60</v>
      </c>
      <c r="AB3901" s="30" t="n">
        <f aca="false">IFERROR(ROUND(Q3901/AA3901,2),0)</f>
        <v>21.11</v>
      </c>
      <c r="AC3901" s="30" t="str">
        <f aca="false">IF(AND(K3901="Critical",N3901="No"),"URGENT - No Bed","Normal")</f>
        <v>Normal</v>
      </c>
      <c r="AD3901" s="34" t="n">
        <f aca="false">INDEX(Lookup_Tables!$B$3:$B$12,MATCH(H3901,Lookup_Tables!$A$3:$A$12,0))</f>
        <v>4400000</v>
      </c>
      <c r="AE3901" s="30" t="str">
        <f aca="false">INDEX(Lookup_Tables!$C$3:$C$12,MATCH(H3901,Lookup_Tables!$A$3:$A$12,0))</f>
        <v>Dr. Neha Chopra</v>
      </c>
      <c r="AF3901" s="30" t="str">
        <f aca="false">IFERROR(INDEX(Lookup_Tables!$F$16:$F$45,MATCH(I3901,Lookup_Tables!$E$16:$E$45,0)),"N/A")</f>
        <v>EMP220</v>
      </c>
      <c r="AG3901" s="30" t="n">
        <f aca="false">_xlfn.IFS(R3901="Recovered",4,R3901="Referred",3,R3901="Admitted",2,R3901="Deceased",1,TRUE(),0)</f>
        <v>4</v>
      </c>
      <c r="AH3901" s="30" t="str">
        <f aca="false">IF(T3901&gt;=4,"Satisfied",IF(T3901&gt;=3,"Neutral","Needs Improvement"))</f>
        <v>Needs Improvement</v>
      </c>
    </row>
    <row r="3902" customFormat="false" ht="15" hidden="false" customHeight="false" outlineLevel="0" collapsed="false">
      <c r="A3902" s="27" t="s">
        <v>4660</v>
      </c>
      <c r="B3902" s="27" t="s">
        <v>3370</v>
      </c>
      <c r="C3902" s="27" t="n">
        <v>25</v>
      </c>
      <c r="D3902" s="27" t="s">
        <v>121</v>
      </c>
      <c r="E3902" s="28" t="n">
        <v>45553</v>
      </c>
      <c r="F3902" s="27" t="s">
        <v>487</v>
      </c>
      <c r="G3902" s="28" t="n">
        <v>45553</v>
      </c>
      <c r="H3902" s="27" t="s">
        <v>183</v>
      </c>
      <c r="I3902" s="27" t="s">
        <v>212</v>
      </c>
      <c r="J3902" s="27" t="s">
        <v>185</v>
      </c>
      <c r="K3902" s="27" t="s">
        <v>138</v>
      </c>
      <c r="L3902" s="27" t="n">
        <v>26</v>
      </c>
      <c r="M3902" s="27" t="n">
        <v>44</v>
      </c>
      <c r="N3902" s="27" t="s">
        <v>127</v>
      </c>
      <c r="O3902" s="27" t="s">
        <v>171</v>
      </c>
      <c r="P3902" s="27" t="s">
        <v>129</v>
      </c>
      <c r="Q3902" s="29" t="n">
        <v>1695.23</v>
      </c>
      <c r="R3902" s="27" t="s">
        <v>130</v>
      </c>
      <c r="S3902" s="27" t="s">
        <v>178</v>
      </c>
      <c r="T3902" s="27" t="n">
        <v>3</v>
      </c>
      <c r="U3902" s="27" t="n">
        <f aca="false">YEAR(E3902)</f>
        <v>2024</v>
      </c>
      <c r="V3902" s="27" t="str">
        <f aca="false">TEXT(E3902,"MMM-YYYY")</f>
        <v>Sep-2024</v>
      </c>
      <c r="W3902" s="27" t="n">
        <f aca="false">MONTH(E3902)</f>
        <v>9</v>
      </c>
      <c r="X3902" s="27" t="str">
        <f aca="false">TEXT(WEEKDAY(E3902,2),"0")&amp;" - "&amp;TEXT(E3902,"dddd")</f>
        <v>3 - Wednesday</v>
      </c>
      <c r="Y3902" s="27" t="str">
        <f aca="false">_xlfn.IFS(C3902&lt;18,"Child (0-17)",C3902&lt;40,"Young Adult (18-39)",C3902&lt;60,"Adult (40-59)",TRUE(),"Senior (60+)")</f>
        <v>Young Adult (18-39)</v>
      </c>
      <c r="Z3902" s="27" t="n">
        <f aca="false">ROUND(G3902-E3902,0)</f>
        <v>0</v>
      </c>
      <c r="AA3902" s="27" t="n">
        <f aca="false">L3902+M3902</f>
        <v>70</v>
      </c>
      <c r="AB3902" s="27" t="n">
        <f aca="false">IFERROR(ROUND(Q3902/AA3902,2),0)</f>
        <v>24.22</v>
      </c>
      <c r="AC3902" s="27" t="str">
        <f aca="false">IF(AND(K3902="Critical",N3902="No"),"URGENT - No Bed","Normal")</f>
        <v>Normal</v>
      </c>
      <c r="AD3902" s="33" t="n">
        <f aca="false">INDEX(Lookup_Tables!$B$3:$B$12,MATCH(H3902,Lookup_Tables!$A$3:$A$12,0))</f>
        <v>3100000</v>
      </c>
      <c r="AE3902" s="27" t="str">
        <f aca="false">INDEX(Lookup_Tables!$C$3:$C$12,MATCH(H3902,Lookup_Tables!$A$3:$A$12,0))</f>
        <v>Dr. Kavita Rao</v>
      </c>
      <c r="AF3902" s="27" t="str">
        <f aca="false">IFERROR(INDEX(Lookup_Tables!$F$16:$F$45,MATCH(I3902,Lookup_Tables!$E$16:$E$45,0)),"N/A")</f>
        <v>EMP225</v>
      </c>
      <c r="AG3902" s="27" t="n">
        <f aca="false">_xlfn.IFS(R3902="Recovered",4,R3902="Referred",3,R3902="Admitted",2,R3902="Deceased",1,TRUE(),0)</f>
        <v>4</v>
      </c>
      <c r="AH3902" s="27" t="str">
        <f aca="false">IF(T3902&gt;=4,"Satisfied",IF(T3902&gt;=3,"Neutral","Needs Improvement"))</f>
        <v>Neutral</v>
      </c>
    </row>
    <row r="3903" customFormat="false" ht="15" hidden="false" customHeight="false" outlineLevel="0" collapsed="false">
      <c r="A3903" s="30" t="s">
        <v>3470</v>
      </c>
      <c r="B3903" s="30" t="s">
        <v>2463</v>
      </c>
      <c r="C3903" s="30" t="n">
        <v>26</v>
      </c>
      <c r="D3903" s="30" t="s">
        <v>121</v>
      </c>
      <c r="E3903" s="31" t="n">
        <v>45594</v>
      </c>
      <c r="F3903" s="30" t="s">
        <v>1020</v>
      </c>
      <c r="G3903" s="31" t="n">
        <v>45597</v>
      </c>
      <c r="H3903" s="30" t="s">
        <v>242</v>
      </c>
      <c r="I3903" s="30" t="s">
        <v>466</v>
      </c>
      <c r="J3903" s="30" t="s">
        <v>316</v>
      </c>
      <c r="K3903" s="30" t="s">
        <v>156</v>
      </c>
      <c r="L3903" s="30" t="n">
        <v>70</v>
      </c>
      <c r="M3903" s="30" t="n">
        <v>78</v>
      </c>
      <c r="N3903" s="30" t="s">
        <v>127</v>
      </c>
      <c r="O3903" s="30" t="s">
        <v>128</v>
      </c>
      <c r="P3903" s="30" t="s">
        <v>187</v>
      </c>
      <c r="Q3903" s="32" t="n">
        <v>4349.96</v>
      </c>
      <c r="R3903" s="30" t="s">
        <v>130</v>
      </c>
      <c r="S3903" s="30" t="s">
        <v>141</v>
      </c>
      <c r="T3903" s="30" t="n">
        <v>4</v>
      </c>
      <c r="U3903" s="30" t="n">
        <f aca="false">YEAR(E3903)</f>
        <v>2024</v>
      </c>
      <c r="V3903" s="30" t="str">
        <f aca="false">TEXT(E3903,"MMM-YYYY")</f>
        <v>Oct-2024</v>
      </c>
      <c r="W3903" s="30" t="n">
        <f aca="false">MONTH(E3903)</f>
        <v>10</v>
      </c>
      <c r="X3903" s="30" t="str">
        <f aca="false">TEXT(WEEKDAY(E3903,2),"0")&amp;" - "&amp;TEXT(E3903,"dddd")</f>
        <v>2 - Tuesday</v>
      </c>
      <c r="Y3903" s="30" t="str">
        <f aca="false">_xlfn.IFS(C3903&lt;18,"Child (0-17)",C3903&lt;40,"Young Adult (18-39)",C3903&lt;60,"Adult (40-59)",TRUE(),"Senior (60+)")</f>
        <v>Young Adult (18-39)</v>
      </c>
      <c r="Z3903" s="30" t="n">
        <f aca="false">ROUND(G3903-E3903,0)</f>
        <v>3</v>
      </c>
      <c r="AA3903" s="30" t="n">
        <f aca="false">L3903+M3903</f>
        <v>148</v>
      </c>
      <c r="AB3903" s="30" t="n">
        <f aca="false">IFERROR(ROUND(Q3903/AA3903,2),0)</f>
        <v>29.39</v>
      </c>
      <c r="AC3903" s="30" t="str">
        <f aca="false">IF(AND(K3903="Critical",N3903="No"),"URGENT - No Bed","Normal")</f>
        <v>Normal</v>
      </c>
      <c r="AD3903" s="34" t="n">
        <f aca="false">INDEX(Lookup_Tables!$B$3:$B$12,MATCH(H3903,Lookup_Tables!$A$3:$A$12,0))</f>
        <v>3000000</v>
      </c>
      <c r="AE3903" s="30" t="str">
        <f aca="false">INDEX(Lookup_Tables!$C$3:$C$12,MATCH(H3903,Lookup_Tables!$A$3:$A$12,0))</f>
        <v>Dr. Pooja Iyer</v>
      </c>
      <c r="AF3903" s="30" t="str">
        <f aca="false">IFERROR(INDEX(Lookup_Tables!$F$16:$F$45,MATCH(I3903,Lookup_Tables!$E$16:$E$45,0)),"N/A")</f>
        <v>EMP212</v>
      </c>
      <c r="AG3903" s="30" t="n">
        <f aca="false">_xlfn.IFS(R3903="Recovered",4,R3903="Referred",3,R3903="Admitted",2,R3903="Deceased",1,TRUE(),0)</f>
        <v>4</v>
      </c>
      <c r="AH3903" s="30" t="str">
        <f aca="false">IF(T3903&gt;=4,"Satisfied",IF(T3903&gt;=3,"Neutral","Needs Improvement"))</f>
        <v>Satisfied</v>
      </c>
    </row>
    <row r="3904" customFormat="false" ht="15" hidden="false" customHeight="false" outlineLevel="0" collapsed="false">
      <c r="A3904" s="27" t="s">
        <v>2518</v>
      </c>
      <c r="B3904" s="27" t="s">
        <v>2519</v>
      </c>
      <c r="C3904" s="27" t="n">
        <v>38</v>
      </c>
      <c r="D3904" s="27" t="s">
        <v>181</v>
      </c>
      <c r="E3904" s="28" t="n">
        <v>45561</v>
      </c>
      <c r="F3904" s="27" t="s">
        <v>1749</v>
      </c>
      <c r="G3904" s="28" t="n">
        <v>45562</v>
      </c>
      <c r="H3904" s="27" t="s">
        <v>206</v>
      </c>
      <c r="I3904" s="27" t="s">
        <v>232</v>
      </c>
      <c r="J3904" s="27" t="s">
        <v>208</v>
      </c>
      <c r="K3904" s="27" t="s">
        <v>156</v>
      </c>
      <c r="L3904" s="27" t="n">
        <v>73</v>
      </c>
      <c r="M3904" s="27" t="n">
        <v>76</v>
      </c>
      <c r="N3904" s="27" t="s">
        <v>127</v>
      </c>
      <c r="O3904" s="27" t="s">
        <v>149</v>
      </c>
      <c r="P3904" s="27" t="s">
        <v>129</v>
      </c>
      <c r="Q3904" s="29" t="n">
        <v>3602.62</v>
      </c>
      <c r="R3904" s="27" t="s">
        <v>130</v>
      </c>
      <c r="S3904" s="27" t="s">
        <v>164</v>
      </c>
      <c r="T3904" s="27" t="n">
        <v>3</v>
      </c>
      <c r="U3904" s="27" t="n">
        <f aca="false">YEAR(E3904)</f>
        <v>2024</v>
      </c>
      <c r="V3904" s="27" t="str">
        <f aca="false">TEXT(E3904,"MMM-YYYY")</f>
        <v>Sep-2024</v>
      </c>
      <c r="W3904" s="27" t="n">
        <f aca="false">MONTH(E3904)</f>
        <v>9</v>
      </c>
      <c r="X3904" s="27" t="str">
        <f aca="false">TEXT(WEEKDAY(E3904,2),"0")&amp;" - "&amp;TEXT(E3904,"dddd")</f>
        <v>4 - Thursday</v>
      </c>
      <c r="Y3904" s="27" t="str">
        <f aca="false">_xlfn.IFS(C3904&lt;18,"Child (0-17)",C3904&lt;40,"Young Adult (18-39)",C3904&lt;60,"Adult (40-59)",TRUE(),"Senior (60+)")</f>
        <v>Young Adult (18-39)</v>
      </c>
      <c r="Z3904" s="27" t="n">
        <f aca="false">ROUND(G3904-E3904,0)</f>
        <v>1</v>
      </c>
      <c r="AA3904" s="27" t="n">
        <f aca="false">L3904+M3904</f>
        <v>149</v>
      </c>
      <c r="AB3904" s="27" t="n">
        <f aca="false">IFERROR(ROUND(Q3904/AA3904,2),0)</f>
        <v>24.18</v>
      </c>
      <c r="AC3904" s="27" t="str">
        <f aca="false">IF(AND(K3904="Critical",N3904="No"),"URGENT - No Bed","Normal")</f>
        <v>Normal</v>
      </c>
      <c r="AD3904" s="33" t="n">
        <f aca="false">INDEX(Lookup_Tables!$B$3:$B$12,MATCH(H3904,Lookup_Tables!$A$3:$A$12,0))</f>
        <v>2800000</v>
      </c>
      <c r="AE3904" s="27" t="str">
        <f aca="false">INDEX(Lookup_Tables!$C$3:$C$12,MATCH(H3904,Lookup_Tables!$A$3:$A$12,0))</f>
        <v>Dr. Suresh Nair</v>
      </c>
      <c r="AF3904" s="27" t="str">
        <f aca="false">IFERROR(INDEX(Lookup_Tables!$F$16:$F$45,MATCH(I3904,Lookup_Tables!$E$16:$E$45,0)),"N/A")</f>
        <v>EMP210</v>
      </c>
      <c r="AG3904" s="27" t="n">
        <f aca="false">_xlfn.IFS(R3904="Recovered",4,R3904="Referred",3,R3904="Admitted",2,R3904="Deceased",1,TRUE(),0)</f>
        <v>4</v>
      </c>
      <c r="AH3904" s="27" t="str">
        <f aca="false">IF(T3904&gt;=4,"Satisfied",IF(T3904&gt;=3,"Neutral","Needs Improvement"))</f>
        <v>Neutral</v>
      </c>
    </row>
    <row r="3905" customFormat="false" ht="15" hidden="false" customHeight="false" outlineLevel="0" collapsed="false">
      <c r="A3905" s="30" t="s">
        <v>4599</v>
      </c>
      <c r="B3905" s="30" t="s">
        <v>1722</v>
      </c>
      <c r="C3905" s="30" t="n">
        <v>50</v>
      </c>
      <c r="D3905" s="30" t="s">
        <v>121</v>
      </c>
      <c r="E3905" s="31" t="n">
        <v>45312</v>
      </c>
      <c r="F3905" s="30" t="s">
        <v>255</v>
      </c>
      <c r="G3905" s="31" t="n">
        <v>45313</v>
      </c>
      <c r="H3905" s="30" t="s">
        <v>168</v>
      </c>
      <c r="I3905" s="30" t="s">
        <v>366</v>
      </c>
      <c r="J3905" s="30" t="s">
        <v>371</v>
      </c>
      <c r="K3905" s="30" t="s">
        <v>138</v>
      </c>
      <c r="L3905" s="30" t="n">
        <v>36</v>
      </c>
      <c r="M3905" s="30" t="n">
        <v>33</v>
      </c>
      <c r="N3905" s="30" t="s">
        <v>127</v>
      </c>
      <c r="O3905" s="30" t="s">
        <v>139</v>
      </c>
      <c r="P3905" s="30" t="s">
        <v>150</v>
      </c>
      <c r="Q3905" s="32" t="n">
        <v>1955.68</v>
      </c>
      <c r="R3905" s="30" t="s">
        <v>130</v>
      </c>
      <c r="S3905" s="30" t="s">
        <v>131</v>
      </c>
      <c r="T3905" s="30" t="n">
        <v>5</v>
      </c>
      <c r="U3905" s="30" t="n">
        <f aca="false">YEAR(E3905)</f>
        <v>2024</v>
      </c>
      <c r="V3905" s="30" t="str">
        <f aca="false">TEXT(E3905,"MMM-YYYY")</f>
        <v>Jan-2024</v>
      </c>
      <c r="W3905" s="30" t="n">
        <f aca="false">MONTH(E3905)</f>
        <v>1</v>
      </c>
      <c r="X3905" s="30" t="str">
        <f aca="false">TEXT(WEEKDAY(E3905,2),"0")&amp;" - "&amp;TEXT(E3905,"dddd")</f>
        <v>7 - Sunday</v>
      </c>
      <c r="Y3905" s="30" t="str">
        <f aca="false">_xlfn.IFS(C3905&lt;18,"Child (0-17)",C3905&lt;40,"Young Adult (18-39)",C3905&lt;60,"Adult (40-59)",TRUE(),"Senior (60+)")</f>
        <v>Adult (40-59)</v>
      </c>
      <c r="Z3905" s="30" t="n">
        <f aca="false">ROUND(G3905-E3905,0)</f>
        <v>1</v>
      </c>
      <c r="AA3905" s="30" t="n">
        <f aca="false">L3905+M3905</f>
        <v>69</v>
      </c>
      <c r="AB3905" s="30" t="n">
        <f aca="false">IFERROR(ROUND(Q3905/AA3905,2),0)</f>
        <v>28.34</v>
      </c>
      <c r="AC3905" s="30" t="str">
        <f aca="false">IF(AND(K3905="Critical",N3905="No"),"URGENT - No Bed","Normal")</f>
        <v>Normal</v>
      </c>
      <c r="AD3905" s="34" t="n">
        <f aca="false">INDEX(Lookup_Tables!$B$3:$B$12,MATCH(H3905,Lookup_Tables!$A$3:$A$12,0))</f>
        <v>4400000</v>
      </c>
      <c r="AE3905" s="30" t="str">
        <f aca="false">INDEX(Lookup_Tables!$C$3:$C$12,MATCH(H3905,Lookup_Tables!$A$3:$A$12,0))</f>
        <v>Dr. Neha Chopra</v>
      </c>
      <c r="AF3905" s="30" t="str">
        <f aca="false">IFERROR(INDEX(Lookup_Tables!$F$16:$F$45,MATCH(I3905,Lookup_Tables!$E$16:$E$45,0)),"N/A")</f>
        <v>EMP218</v>
      </c>
      <c r="AG3905" s="30" t="n">
        <f aca="false">_xlfn.IFS(R3905="Recovered",4,R3905="Referred",3,R3905="Admitted",2,R3905="Deceased",1,TRUE(),0)</f>
        <v>4</v>
      </c>
      <c r="AH3905" s="30" t="str">
        <f aca="false">IF(T3905&gt;=4,"Satisfied",IF(T3905&gt;=3,"Neutral","Needs Improvement"))</f>
        <v>Satisfied</v>
      </c>
    </row>
    <row r="3906" customFormat="false" ht="15" hidden="false" customHeight="false" outlineLevel="0" collapsed="false">
      <c r="A3906" s="27" t="s">
        <v>1499</v>
      </c>
      <c r="B3906" s="27" t="s">
        <v>1500</v>
      </c>
      <c r="C3906" s="27" t="n">
        <v>74</v>
      </c>
      <c r="D3906" s="27" t="s">
        <v>181</v>
      </c>
      <c r="E3906" s="28" t="n">
        <v>45584</v>
      </c>
      <c r="F3906" s="27" t="s">
        <v>837</v>
      </c>
      <c r="G3906" s="28" t="n">
        <v>45584</v>
      </c>
      <c r="H3906" s="27" t="s">
        <v>168</v>
      </c>
      <c r="I3906" s="27" t="s">
        <v>169</v>
      </c>
      <c r="J3906" s="27" t="s">
        <v>191</v>
      </c>
      <c r="K3906" s="27" t="s">
        <v>156</v>
      </c>
      <c r="L3906" s="27" t="n">
        <v>37</v>
      </c>
      <c r="M3906" s="27" t="n">
        <v>63</v>
      </c>
      <c r="N3906" s="27" t="s">
        <v>127</v>
      </c>
      <c r="O3906" s="27" t="s">
        <v>139</v>
      </c>
      <c r="P3906" s="27" t="s">
        <v>129</v>
      </c>
      <c r="Q3906" s="29" t="n">
        <v>4560.13</v>
      </c>
      <c r="R3906" s="27" t="s">
        <v>130</v>
      </c>
      <c r="S3906" s="27" t="s">
        <v>141</v>
      </c>
      <c r="T3906" s="27" t="n">
        <v>2</v>
      </c>
      <c r="U3906" s="27" t="n">
        <f aca="false">YEAR(E3906)</f>
        <v>2024</v>
      </c>
      <c r="V3906" s="27" t="str">
        <f aca="false">TEXT(E3906,"MMM-YYYY")</f>
        <v>Oct-2024</v>
      </c>
      <c r="W3906" s="27" t="n">
        <f aca="false">MONTH(E3906)</f>
        <v>10</v>
      </c>
      <c r="X3906" s="27" t="str">
        <f aca="false">TEXT(WEEKDAY(E3906,2),"0")&amp;" - "&amp;TEXT(E3906,"dddd")</f>
        <v>6 - Saturday</v>
      </c>
      <c r="Y3906" s="27" t="str">
        <f aca="false">_xlfn.IFS(C3906&lt;18,"Child (0-17)",C3906&lt;40,"Young Adult (18-39)",C3906&lt;60,"Adult (40-59)",TRUE(),"Senior (60+)")</f>
        <v>Senior (60+)</v>
      </c>
      <c r="Z3906" s="27" t="n">
        <f aca="false">ROUND(G3906-E3906,0)</f>
        <v>0</v>
      </c>
      <c r="AA3906" s="27" t="n">
        <f aca="false">L3906+M3906</f>
        <v>100</v>
      </c>
      <c r="AB3906" s="27" t="n">
        <f aca="false">IFERROR(ROUND(Q3906/AA3906,2),0)</f>
        <v>45.6</v>
      </c>
      <c r="AC3906" s="27" t="str">
        <f aca="false">IF(AND(K3906="Critical",N3906="No"),"URGENT - No Bed","Normal")</f>
        <v>Normal</v>
      </c>
      <c r="AD3906" s="33" t="n">
        <f aca="false">INDEX(Lookup_Tables!$B$3:$B$12,MATCH(H3906,Lookup_Tables!$A$3:$A$12,0))</f>
        <v>4400000</v>
      </c>
      <c r="AE3906" s="27" t="str">
        <f aca="false">INDEX(Lookup_Tables!$C$3:$C$12,MATCH(H3906,Lookup_Tables!$A$3:$A$12,0))</f>
        <v>Dr. Neha Chopra</v>
      </c>
      <c r="AF3906" s="27" t="str">
        <f aca="false">IFERROR(INDEX(Lookup_Tables!$F$16:$F$45,MATCH(I3906,Lookup_Tables!$E$16:$E$45,0)),"N/A")</f>
        <v>EMP220</v>
      </c>
      <c r="AG3906" s="27" t="n">
        <f aca="false">_xlfn.IFS(R3906="Recovered",4,R3906="Referred",3,R3906="Admitted",2,R3906="Deceased",1,TRUE(),0)</f>
        <v>4</v>
      </c>
      <c r="AH3906" s="27" t="str">
        <f aca="false">IF(T3906&gt;=4,"Satisfied",IF(T3906&gt;=3,"Neutral","Needs Improvement"))</f>
        <v>Needs Improvement</v>
      </c>
    </row>
    <row r="3907" customFormat="false" ht="15" hidden="false" customHeight="false" outlineLevel="0" collapsed="false">
      <c r="A3907" s="30" t="s">
        <v>2195</v>
      </c>
      <c r="B3907" s="30" t="s">
        <v>1587</v>
      </c>
      <c r="C3907" s="30" t="n">
        <v>53</v>
      </c>
      <c r="D3907" s="30" t="s">
        <v>121</v>
      </c>
      <c r="E3907" s="31" t="n">
        <v>45334</v>
      </c>
      <c r="F3907" s="30" t="s">
        <v>497</v>
      </c>
      <c r="G3907" s="31" t="n">
        <v>45334</v>
      </c>
      <c r="H3907" s="30" t="s">
        <v>123</v>
      </c>
      <c r="I3907" s="30" t="s">
        <v>304</v>
      </c>
      <c r="J3907" s="30" t="s">
        <v>227</v>
      </c>
      <c r="K3907" s="30" t="s">
        <v>138</v>
      </c>
      <c r="L3907" s="30" t="n">
        <v>90</v>
      </c>
      <c r="M3907" s="30" t="n">
        <v>36</v>
      </c>
      <c r="N3907" s="30" t="s">
        <v>127</v>
      </c>
      <c r="O3907" s="30" t="s">
        <v>139</v>
      </c>
      <c r="P3907" s="30" t="s">
        <v>187</v>
      </c>
      <c r="Q3907" s="32" t="n">
        <v>899.82</v>
      </c>
      <c r="R3907" s="30" t="s">
        <v>130</v>
      </c>
      <c r="S3907" s="30" t="s">
        <v>178</v>
      </c>
      <c r="T3907" s="30" t="n">
        <v>4</v>
      </c>
      <c r="U3907" s="30" t="n">
        <f aca="false">YEAR(E3907)</f>
        <v>2024</v>
      </c>
      <c r="V3907" s="30" t="str">
        <f aca="false">TEXT(E3907,"MMM-YYYY")</f>
        <v>Feb-2024</v>
      </c>
      <c r="W3907" s="30" t="n">
        <f aca="false">MONTH(E3907)</f>
        <v>2</v>
      </c>
      <c r="X3907" s="30" t="str">
        <f aca="false">TEXT(WEEKDAY(E3907,2),"0")&amp;" - "&amp;TEXT(E3907,"dddd")</f>
        <v>1 - Monday</v>
      </c>
      <c r="Y3907" s="30" t="str">
        <f aca="false">_xlfn.IFS(C3907&lt;18,"Child (0-17)",C3907&lt;40,"Young Adult (18-39)",C3907&lt;60,"Adult (40-59)",TRUE(),"Senior (60+)")</f>
        <v>Adult (40-59)</v>
      </c>
      <c r="Z3907" s="30" t="n">
        <f aca="false">ROUND(G3907-E3907,0)</f>
        <v>0</v>
      </c>
      <c r="AA3907" s="30" t="n">
        <f aca="false">L3907+M3907</f>
        <v>126</v>
      </c>
      <c r="AB3907" s="30" t="n">
        <f aca="false">IFERROR(ROUND(Q3907/AA3907,2),0)</f>
        <v>7.14</v>
      </c>
      <c r="AC3907" s="30" t="str">
        <f aca="false">IF(AND(K3907="Critical",N3907="No"),"URGENT - No Bed","Normal")</f>
        <v>Normal</v>
      </c>
      <c r="AD3907" s="34" t="n">
        <f aca="false">INDEX(Lookup_Tables!$B$3:$B$12,MATCH(H3907,Lookup_Tables!$A$3:$A$12,0))</f>
        <v>2200000</v>
      </c>
      <c r="AE3907" s="30" t="str">
        <f aca="false">INDEX(Lookup_Tables!$C$3:$C$12,MATCH(H3907,Lookup_Tables!$A$3:$A$12,0))</f>
        <v>Dr. Rohan Das</v>
      </c>
      <c r="AF3907" s="30" t="str">
        <f aca="false">IFERROR(INDEX(Lookup_Tables!$F$16:$F$45,MATCH(I3907,Lookup_Tables!$E$16:$E$45,0)),"N/A")</f>
        <v>EMP204</v>
      </c>
      <c r="AG3907" s="30" t="n">
        <f aca="false">_xlfn.IFS(R3907="Recovered",4,R3907="Referred",3,R3907="Admitted",2,R3907="Deceased",1,TRUE(),0)</f>
        <v>4</v>
      </c>
      <c r="AH3907" s="30" t="str">
        <f aca="false">IF(T3907&gt;=4,"Satisfied",IF(T3907&gt;=3,"Neutral","Needs Improvement"))</f>
        <v>Satisfied</v>
      </c>
    </row>
    <row r="3908" customFormat="false" ht="15" hidden="false" customHeight="false" outlineLevel="0" collapsed="false">
      <c r="A3908" s="27" t="s">
        <v>5006</v>
      </c>
      <c r="B3908" s="27" t="s">
        <v>5007</v>
      </c>
      <c r="C3908" s="27" t="n">
        <v>45</v>
      </c>
      <c r="D3908" s="27" t="s">
        <v>121</v>
      </c>
      <c r="E3908" s="28" t="n">
        <v>45433</v>
      </c>
      <c r="F3908" s="27" t="s">
        <v>1472</v>
      </c>
      <c r="G3908" s="28" t="n">
        <v>45434</v>
      </c>
      <c r="H3908" s="27" t="s">
        <v>217</v>
      </c>
      <c r="I3908" s="27" t="s">
        <v>344</v>
      </c>
      <c r="J3908" s="27" t="s">
        <v>388</v>
      </c>
      <c r="K3908" s="27" t="s">
        <v>138</v>
      </c>
      <c r="L3908" s="27" t="n">
        <v>89</v>
      </c>
      <c r="M3908" s="27" t="n">
        <v>38</v>
      </c>
      <c r="N3908" s="27" t="s">
        <v>127</v>
      </c>
      <c r="O3908" s="27" t="s">
        <v>171</v>
      </c>
      <c r="P3908" s="27" t="s">
        <v>150</v>
      </c>
      <c r="Q3908" s="29" t="n">
        <v>1831.1</v>
      </c>
      <c r="R3908" s="27" t="s">
        <v>130</v>
      </c>
      <c r="S3908" s="27" t="s">
        <v>141</v>
      </c>
      <c r="T3908" s="27" t="n">
        <v>4</v>
      </c>
      <c r="U3908" s="27" t="n">
        <f aca="false">YEAR(E3908)</f>
        <v>2024</v>
      </c>
      <c r="V3908" s="27" t="str">
        <f aca="false">TEXT(E3908,"MMM-YYYY")</f>
        <v>May-2024</v>
      </c>
      <c r="W3908" s="27" t="n">
        <f aca="false">MONTH(E3908)</f>
        <v>5</v>
      </c>
      <c r="X3908" s="27" t="str">
        <f aca="false">TEXT(WEEKDAY(E3908,2),"0")&amp;" - "&amp;TEXT(E3908,"dddd")</f>
        <v>2 - Tuesday</v>
      </c>
      <c r="Y3908" s="27" t="str">
        <f aca="false">_xlfn.IFS(C3908&lt;18,"Child (0-17)",C3908&lt;40,"Young Adult (18-39)",C3908&lt;60,"Adult (40-59)",TRUE(),"Senior (60+)")</f>
        <v>Adult (40-59)</v>
      </c>
      <c r="Z3908" s="27" t="n">
        <f aca="false">ROUND(G3908-E3908,0)</f>
        <v>1</v>
      </c>
      <c r="AA3908" s="27" t="n">
        <f aca="false">L3908+M3908</f>
        <v>127</v>
      </c>
      <c r="AB3908" s="27" t="n">
        <f aca="false">IFERROR(ROUND(Q3908/AA3908,2),0)</f>
        <v>14.42</v>
      </c>
      <c r="AC3908" s="27" t="str">
        <f aca="false">IF(AND(K3908="Critical",N3908="No"),"URGENT - No Bed","Normal")</f>
        <v>Normal</v>
      </c>
      <c r="AD3908" s="33" t="n">
        <f aca="false">INDEX(Lookup_Tables!$B$3:$B$12,MATCH(H3908,Lookup_Tables!$A$3:$A$12,0))</f>
        <v>4200000</v>
      </c>
      <c r="AE3908" s="27" t="str">
        <f aca="false">INDEX(Lookup_Tables!$C$3:$C$12,MATCH(H3908,Lookup_Tables!$A$3:$A$12,0))</f>
        <v>Dr. Anil Kapoor</v>
      </c>
      <c r="AF3908" s="27" t="str">
        <f aca="false">IFERROR(INDEX(Lookup_Tables!$F$16:$F$45,MATCH(I3908,Lookup_Tables!$E$16:$E$45,0)),"N/A")</f>
        <v>EMP201</v>
      </c>
      <c r="AG3908" s="27" t="n">
        <f aca="false">_xlfn.IFS(R3908="Recovered",4,R3908="Referred",3,R3908="Admitted",2,R3908="Deceased",1,TRUE(),0)</f>
        <v>4</v>
      </c>
      <c r="AH3908" s="27" t="str">
        <f aca="false">IF(T3908&gt;=4,"Satisfied",IF(T3908&gt;=3,"Neutral","Needs Improvement"))</f>
        <v>Satisfied</v>
      </c>
    </row>
    <row r="3909" customFormat="false" ht="15" hidden="false" customHeight="false" outlineLevel="0" collapsed="false">
      <c r="A3909" s="30" t="s">
        <v>2502</v>
      </c>
      <c r="B3909" s="30" t="s">
        <v>2503</v>
      </c>
      <c r="C3909" s="30" t="n">
        <v>44</v>
      </c>
      <c r="D3909" s="30" t="s">
        <v>181</v>
      </c>
      <c r="E3909" s="31" t="n">
        <v>45306</v>
      </c>
      <c r="F3909" s="30" t="s">
        <v>299</v>
      </c>
      <c r="G3909" s="31" t="n">
        <v>45306</v>
      </c>
      <c r="H3909" s="30" t="s">
        <v>236</v>
      </c>
      <c r="I3909" s="30" t="s">
        <v>323</v>
      </c>
      <c r="J3909" s="30" t="s">
        <v>375</v>
      </c>
      <c r="K3909" s="30" t="s">
        <v>138</v>
      </c>
      <c r="L3909" s="30" t="n">
        <v>74</v>
      </c>
      <c r="M3909" s="30" t="n">
        <v>17</v>
      </c>
      <c r="N3909" s="30" t="s">
        <v>127</v>
      </c>
      <c r="O3909" s="30" t="s">
        <v>128</v>
      </c>
      <c r="P3909" s="30" t="s">
        <v>150</v>
      </c>
      <c r="Q3909" s="32" t="n">
        <v>2352.9</v>
      </c>
      <c r="R3909" s="30" t="s">
        <v>130</v>
      </c>
      <c r="S3909" s="30" t="s">
        <v>164</v>
      </c>
      <c r="T3909" s="30" t="n">
        <v>4</v>
      </c>
      <c r="U3909" s="30" t="n">
        <f aca="false">YEAR(E3909)</f>
        <v>2024</v>
      </c>
      <c r="V3909" s="30" t="str">
        <f aca="false">TEXT(E3909,"MMM-YYYY")</f>
        <v>Jan-2024</v>
      </c>
      <c r="W3909" s="30" t="n">
        <f aca="false">MONTH(E3909)</f>
        <v>1</v>
      </c>
      <c r="X3909" s="30" t="str">
        <f aca="false">TEXT(WEEKDAY(E3909,2),"0")&amp;" - "&amp;TEXT(E3909,"dddd")</f>
        <v>1 - Monday</v>
      </c>
      <c r="Y3909" s="30" t="str">
        <f aca="false">_xlfn.IFS(C3909&lt;18,"Child (0-17)",C3909&lt;40,"Young Adult (18-39)",C3909&lt;60,"Adult (40-59)",TRUE(),"Senior (60+)")</f>
        <v>Adult (40-59)</v>
      </c>
      <c r="Z3909" s="30" t="n">
        <f aca="false">ROUND(G3909-E3909,0)</f>
        <v>0</v>
      </c>
      <c r="AA3909" s="30" t="n">
        <f aca="false">L3909+M3909</f>
        <v>91</v>
      </c>
      <c r="AB3909" s="30" t="n">
        <f aca="false">IFERROR(ROUND(Q3909/AA3909,2),0)</f>
        <v>25.86</v>
      </c>
      <c r="AC3909" s="30" t="str">
        <f aca="false">IF(AND(K3909="Critical",N3909="No"),"URGENT - No Bed","Normal")</f>
        <v>Normal</v>
      </c>
      <c r="AD3909" s="34" t="n">
        <f aca="false">INDEX(Lookup_Tables!$B$3:$B$12,MATCH(H3909,Lookup_Tables!$A$3:$A$12,0))</f>
        <v>3900000</v>
      </c>
      <c r="AE3909" s="30" t="str">
        <f aca="false">INDEX(Lookup_Tables!$C$3:$C$12,MATCH(H3909,Lookup_Tables!$A$3:$A$12,0))</f>
        <v>Dr. Rina Mehta</v>
      </c>
      <c r="AF3909" s="30" t="str">
        <f aca="false">IFERROR(INDEX(Lookup_Tables!$F$16:$F$45,MATCH(I3909,Lookup_Tables!$E$16:$E$45,0)),"N/A")</f>
        <v>EMP216</v>
      </c>
      <c r="AG3909" s="30" t="n">
        <f aca="false">_xlfn.IFS(R3909="Recovered",4,R3909="Referred",3,R3909="Admitted",2,R3909="Deceased",1,TRUE(),0)</f>
        <v>4</v>
      </c>
      <c r="AH3909" s="30" t="str">
        <f aca="false">IF(T3909&gt;=4,"Satisfied",IF(T3909&gt;=3,"Neutral","Needs Improvement"))</f>
        <v>Satisfied</v>
      </c>
    </row>
    <row r="3910" customFormat="false" ht="15" hidden="false" customHeight="false" outlineLevel="0" collapsed="false">
      <c r="A3910" s="27" t="s">
        <v>3897</v>
      </c>
      <c r="B3910" s="27" t="s">
        <v>1407</v>
      </c>
      <c r="C3910" s="27" t="n">
        <v>30</v>
      </c>
      <c r="D3910" s="27" t="s">
        <v>181</v>
      </c>
      <c r="E3910" s="28" t="n">
        <v>45598</v>
      </c>
      <c r="F3910" s="27" t="s">
        <v>546</v>
      </c>
      <c r="G3910" s="28" t="n">
        <v>45598</v>
      </c>
      <c r="H3910" s="27" t="s">
        <v>168</v>
      </c>
      <c r="I3910" s="27" t="s">
        <v>366</v>
      </c>
      <c r="J3910" s="27" t="s">
        <v>441</v>
      </c>
      <c r="K3910" s="27" t="s">
        <v>138</v>
      </c>
      <c r="L3910" s="27" t="n">
        <v>38</v>
      </c>
      <c r="M3910" s="27" t="n">
        <v>40</v>
      </c>
      <c r="N3910" s="27" t="s">
        <v>127</v>
      </c>
      <c r="O3910" s="27" t="s">
        <v>149</v>
      </c>
      <c r="P3910" s="27" t="s">
        <v>187</v>
      </c>
      <c r="Q3910" s="29" t="n">
        <v>1922.09</v>
      </c>
      <c r="R3910" s="27" t="s">
        <v>172</v>
      </c>
      <c r="S3910" s="27" t="s">
        <v>335</v>
      </c>
      <c r="T3910" s="27" t="n">
        <v>2</v>
      </c>
      <c r="U3910" s="27" t="n">
        <f aca="false">YEAR(E3910)</f>
        <v>2024</v>
      </c>
      <c r="V3910" s="27" t="str">
        <f aca="false">TEXT(E3910,"MMM-YYYY")</f>
        <v>Nov-2024</v>
      </c>
      <c r="W3910" s="27" t="n">
        <f aca="false">MONTH(E3910)</f>
        <v>11</v>
      </c>
      <c r="X3910" s="27" t="str">
        <f aca="false">TEXT(WEEKDAY(E3910,2),"0")&amp;" - "&amp;TEXT(E3910,"dddd")</f>
        <v>6 - Saturday</v>
      </c>
      <c r="Y3910" s="27" t="str">
        <f aca="false">_xlfn.IFS(C3910&lt;18,"Child (0-17)",C3910&lt;40,"Young Adult (18-39)",C3910&lt;60,"Adult (40-59)",TRUE(),"Senior (60+)")</f>
        <v>Young Adult (18-39)</v>
      </c>
      <c r="Z3910" s="27" t="n">
        <f aca="false">ROUND(G3910-E3910,0)</f>
        <v>0</v>
      </c>
      <c r="AA3910" s="27" t="n">
        <f aca="false">L3910+M3910</f>
        <v>78</v>
      </c>
      <c r="AB3910" s="27" t="n">
        <f aca="false">IFERROR(ROUND(Q3910/AA3910,2),0)</f>
        <v>24.64</v>
      </c>
      <c r="AC3910" s="27" t="str">
        <f aca="false">IF(AND(K3910="Critical",N3910="No"),"URGENT - No Bed","Normal")</f>
        <v>Normal</v>
      </c>
      <c r="AD3910" s="33" t="n">
        <f aca="false">INDEX(Lookup_Tables!$B$3:$B$12,MATCH(H3910,Lookup_Tables!$A$3:$A$12,0))</f>
        <v>4400000</v>
      </c>
      <c r="AE3910" s="27" t="str">
        <f aca="false">INDEX(Lookup_Tables!$C$3:$C$12,MATCH(H3910,Lookup_Tables!$A$3:$A$12,0))</f>
        <v>Dr. Neha Chopra</v>
      </c>
      <c r="AF3910" s="27" t="str">
        <f aca="false">IFERROR(INDEX(Lookup_Tables!$F$16:$F$45,MATCH(I3910,Lookup_Tables!$E$16:$E$45,0)),"N/A")</f>
        <v>EMP218</v>
      </c>
      <c r="AG3910" s="27" t="n">
        <f aca="false">_xlfn.IFS(R3910="Recovered",4,R3910="Referred",3,R3910="Admitted",2,R3910="Deceased",1,TRUE(),0)</f>
        <v>2</v>
      </c>
      <c r="AH3910" s="27" t="str">
        <f aca="false">IF(T3910&gt;=4,"Satisfied",IF(T3910&gt;=3,"Neutral","Needs Improvement"))</f>
        <v>Needs Improvement</v>
      </c>
    </row>
    <row r="3911" customFormat="false" ht="15" hidden="false" customHeight="false" outlineLevel="0" collapsed="false">
      <c r="A3911" s="30" t="s">
        <v>2840</v>
      </c>
      <c r="B3911" s="30" t="s">
        <v>2841</v>
      </c>
      <c r="C3911" s="30" t="n">
        <v>33</v>
      </c>
      <c r="D3911" s="30" t="s">
        <v>181</v>
      </c>
      <c r="E3911" s="31" t="n">
        <v>45506</v>
      </c>
      <c r="F3911" s="30" t="s">
        <v>438</v>
      </c>
      <c r="G3911" s="31" t="n">
        <v>45506</v>
      </c>
      <c r="H3911" s="30" t="s">
        <v>183</v>
      </c>
      <c r="I3911" s="30" t="s">
        <v>430</v>
      </c>
      <c r="J3911" s="30" t="s">
        <v>185</v>
      </c>
      <c r="K3911" s="30" t="s">
        <v>138</v>
      </c>
      <c r="L3911" s="30" t="n">
        <v>51</v>
      </c>
      <c r="M3911" s="30" t="n">
        <v>19</v>
      </c>
      <c r="N3911" s="30" t="s">
        <v>127</v>
      </c>
      <c r="O3911" s="30" t="s">
        <v>171</v>
      </c>
      <c r="P3911" s="30" t="s">
        <v>140</v>
      </c>
      <c r="Q3911" s="32" t="n">
        <v>842.79</v>
      </c>
      <c r="R3911" s="30" t="s">
        <v>130</v>
      </c>
      <c r="S3911" s="30" t="s">
        <v>335</v>
      </c>
      <c r="T3911" s="30" t="n">
        <v>4</v>
      </c>
      <c r="U3911" s="30" t="n">
        <f aca="false">YEAR(E3911)</f>
        <v>2024</v>
      </c>
      <c r="V3911" s="30" t="str">
        <f aca="false">TEXT(E3911,"MMM-YYYY")</f>
        <v>Aug-2024</v>
      </c>
      <c r="W3911" s="30" t="n">
        <f aca="false">MONTH(E3911)</f>
        <v>8</v>
      </c>
      <c r="X3911" s="30" t="str">
        <f aca="false">TEXT(WEEKDAY(E3911,2),"0")&amp;" - "&amp;TEXT(E3911,"dddd")</f>
        <v>5 - Friday</v>
      </c>
      <c r="Y3911" s="30" t="str">
        <f aca="false">_xlfn.IFS(C3911&lt;18,"Child (0-17)",C3911&lt;40,"Young Adult (18-39)",C3911&lt;60,"Adult (40-59)",TRUE(),"Senior (60+)")</f>
        <v>Young Adult (18-39)</v>
      </c>
      <c r="Z3911" s="30" t="n">
        <f aca="false">ROUND(G3911-E3911,0)</f>
        <v>0</v>
      </c>
      <c r="AA3911" s="30" t="n">
        <f aca="false">L3911+M3911</f>
        <v>70</v>
      </c>
      <c r="AB3911" s="30" t="n">
        <f aca="false">IFERROR(ROUND(Q3911/AA3911,2),0)</f>
        <v>12.04</v>
      </c>
      <c r="AC3911" s="30" t="str">
        <f aca="false">IF(AND(K3911="Critical",N3911="No"),"URGENT - No Bed","Normal")</f>
        <v>Normal</v>
      </c>
      <c r="AD3911" s="34" t="n">
        <f aca="false">INDEX(Lookup_Tables!$B$3:$B$12,MATCH(H3911,Lookup_Tables!$A$3:$A$12,0))</f>
        <v>3100000</v>
      </c>
      <c r="AE3911" s="30" t="str">
        <f aca="false">INDEX(Lookup_Tables!$C$3:$C$12,MATCH(H3911,Lookup_Tables!$A$3:$A$12,0))</f>
        <v>Dr. Kavita Rao</v>
      </c>
      <c r="AF3911" s="30" t="str">
        <f aca="false">IFERROR(INDEX(Lookup_Tables!$F$16:$F$45,MATCH(I3911,Lookup_Tables!$E$16:$E$45,0)),"N/A")</f>
        <v>EMP224</v>
      </c>
      <c r="AG3911" s="30" t="n">
        <f aca="false">_xlfn.IFS(R3911="Recovered",4,R3911="Referred",3,R3911="Admitted",2,R3911="Deceased",1,TRUE(),0)</f>
        <v>4</v>
      </c>
      <c r="AH3911" s="30" t="str">
        <f aca="false">IF(T3911&gt;=4,"Satisfied",IF(T3911&gt;=3,"Neutral","Needs Improvement"))</f>
        <v>Satisfied</v>
      </c>
    </row>
    <row r="3912" customFormat="false" ht="15" hidden="false" customHeight="false" outlineLevel="0" collapsed="false">
      <c r="A3912" s="27" t="s">
        <v>6188</v>
      </c>
      <c r="B3912" s="27" t="s">
        <v>2324</v>
      </c>
      <c r="C3912" s="27" t="n">
        <v>53</v>
      </c>
      <c r="D3912" s="27" t="s">
        <v>121</v>
      </c>
      <c r="E3912" s="28" t="n">
        <v>45342</v>
      </c>
      <c r="F3912" s="27" t="s">
        <v>2211</v>
      </c>
      <c r="G3912" s="28" t="n">
        <v>45343</v>
      </c>
      <c r="H3912" s="27" t="s">
        <v>161</v>
      </c>
      <c r="I3912" s="27" t="s">
        <v>538</v>
      </c>
      <c r="J3912" s="27" t="s">
        <v>385</v>
      </c>
      <c r="K3912" s="27" t="s">
        <v>138</v>
      </c>
      <c r="L3912" s="27" t="n">
        <v>77</v>
      </c>
      <c r="M3912" s="27" t="n">
        <v>45</v>
      </c>
      <c r="N3912" s="27" t="s">
        <v>186</v>
      </c>
      <c r="O3912" s="27" t="s">
        <v>139</v>
      </c>
      <c r="P3912" s="27" t="s">
        <v>187</v>
      </c>
      <c r="Q3912" s="29" t="n">
        <v>1511.81</v>
      </c>
      <c r="R3912" s="27" t="s">
        <v>172</v>
      </c>
      <c r="S3912" s="27" t="s">
        <v>335</v>
      </c>
      <c r="T3912" s="27" t="n">
        <v>4</v>
      </c>
      <c r="U3912" s="27" t="n">
        <f aca="false">YEAR(E3912)</f>
        <v>2024</v>
      </c>
      <c r="V3912" s="27" t="str">
        <f aca="false">TEXT(E3912,"MMM-YYYY")</f>
        <v>Feb-2024</v>
      </c>
      <c r="W3912" s="27" t="n">
        <f aca="false">MONTH(E3912)</f>
        <v>2</v>
      </c>
      <c r="X3912" s="27" t="str">
        <f aca="false">TEXT(WEEKDAY(E3912,2),"0")&amp;" - "&amp;TEXT(E3912,"dddd")</f>
        <v>2 - Tuesday</v>
      </c>
      <c r="Y3912" s="27" t="str">
        <f aca="false">_xlfn.IFS(C3912&lt;18,"Child (0-17)",C3912&lt;40,"Young Adult (18-39)",C3912&lt;60,"Adult (40-59)",TRUE(),"Senior (60+)")</f>
        <v>Adult (40-59)</v>
      </c>
      <c r="Z3912" s="27" t="n">
        <f aca="false">ROUND(G3912-E3912,0)</f>
        <v>1</v>
      </c>
      <c r="AA3912" s="27" t="n">
        <f aca="false">L3912+M3912</f>
        <v>122</v>
      </c>
      <c r="AB3912" s="27" t="n">
        <f aca="false">IFERROR(ROUND(Q3912/AA3912,2),0)</f>
        <v>12.39</v>
      </c>
      <c r="AC3912" s="27" t="str">
        <f aca="false">IF(AND(K3912="Critical",N3912="No"),"URGENT - No Bed","Normal")</f>
        <v>Normal</v>
      </c>
      <c r="AD3912" s="33" t="n">
        <f aca="false">INDEX(Lookup_Tables!$B$3:$B$12,MATCH(H3912,Lookup_Tables!$A$3:$A$12,0))</f>
        <v>3600000</v>
      </c>
      <c r="AE3912" s="27" t="str">
        <f aca="false">INDEX(Lookup_Tables!$C$3:$C$12,MATCH(H3912,Lookup_Tables!$A$3:$A$12,0))</f>
        <v>Dr. Sameer Joshi</v>
      </c>
      <c r="AF3912" s="27" t="str">
        <f aca="false">IFERROR(INDEX(Lookup_Tables!$F$16:$F$45,MATCH(I3912,Lookup_Tables!$E$16:$E$45,0)),"N/A")</f>
        <v>EMP221</v>
      </c>
      <c r="AG3912" s="27" t="n">
        <f aca="false">_xlfn.IFS(R3912="Recovered",4,R3912="Referred",3,R3912="Admitted",2,R3912="Deceased",1,TRUE(),0)</f>
        <v>2</v>
      </c>
      <c r="AH3912" s="27" t="str">
        <f aca="false">IF(T3912&gt;=4,"Satisfied",IF(T3912&gt;=3,"Neutral","Needs Improvement"))</f>
        <v>Satisfied</v>
      </c>
    </row>
    <row r="3913" customFormat="false" ht="15" hidden="false" customHeight="false" outlineLevel="0" collapsed="false">
      <c r="A3913" s="30" t="s">
        <v>4696</v>
      </c>
      <c r="B3913" s="30" t="s">
        <v>3451</v>
      </c>
      <c r="C3913" s="30" t="n">
        <v>32</v>
      </c>
      <c r="D3913" s="30" t="s">
        <v>121</v>
      </c>
      <c r="E3913" s="31" t="n">
        <v>45488</v>
      </c>
      <c r="F3913" s="30" t="s">
        <v>274</v>
      </c>
      <c r="G3913" s="31" t="n">
        <v>45489</v>
      </c>
      <c r="H3913" s="30" t="s">
        <v>135</v>
      </c>
      <c r="I3913" s="30" t="s">
        <v>278</v>
      </c>
      <c r="J3913" s="30" t="s">
        <v>618</v>
      </c>
      <c r="K3913" s="30" t="s">
        <v>156</v>
      </c>
      <c r="L3913" s="30" t="n">
        <v>53</v>
      </c>
      <c r="M3913" s="30" t="n">
        <v>80</v>
      </c>
      <c r="N3913" s="30" t="s">
        <v>127</v>
      </c>
      <c r="O3913" s="30" t="s">
        <v>171</v>
      </c>
      <c r="P3913" s="30" t="s">
        <v>129</v>
      </c>
      <c r="Q3913" s="32" t="n">
        <v>4222.89</v>
      </c>
      <c r="R3913" s="30" t="s">
        <v>130</v>
      </c>
      <c r="S3913" s="30" t="s">
        <v>164</v>
      </c>
      <c r="T3913" s="30" t="n">
        <v>4</v>
      </c>
      <c r="U3913" s="30" t="n">
        <f aca="false">YEAR(E3913)</f>
        <v>2024</v>
      </c>
      <c r="V3913" s="30" t="str">
        <f aca="false">TEXT(E3913,"MMM-YYYY")</f>
        <v>Jul-2024</v>
      </c>
      <c r="W3913" s="30" t="n">
        <f aca="false">MONTH(E3913)</f>
        <v>7</v>
      </c>
      <c r="X3913" s="30" t="str">
        <f aca="false">TEXT(WEEKDAY(E3913,2),"0")&amp;" - "&amp;TEXT(E3913,"dddd")</f>
        <v>1 - Monday</v>
      </c>
      <c r="Y3913" s="30" t="str">
        <f aca="false">_xlfn.IFS(C3913&lt;18,"Child (0-17)",C3913&lt;40,"Young Adult (18-39)",C3913&lt;60,"Adult (40-59)",TRUE(),"Senior (60+)")</f>
        <v>Young Adult (18-39)</v>
      </c>
      <c r="Z3913" s="30" t="n">
        <f aca="false">ROUND(G3913-E3913,0)</f>
        <v>1</v>
      </c>
      <c r="AA3913" s="30" t="n">
        <f aca="false">L3913+M3913</f>
        <v>133</v>
      </c>
      <c r="AB3913" s="30" t="n">
        <f aca="false">IFERROR(ROUND(Q3913/AA3913,2),0)</f>
        <v>31.75</v>
      </c>
      <c r="AC3913" s="30" t="str">
        <f aca="false">IF(AND(K3913="Critical",N3913="No"),"URGENT - No Bed","Normal")</f>
        <v>Normal</v>
      </c>
      <c r="AD3913" s="34" t="n">
        <f aca="false">INDEX(Lookup_Tables!$B$3:$B$12,MATCH(H3913,Lookup_Tables!$A$3:$A$12,0))</f>
        <v>4600000</v>
      </c>
      <c r="AE3913" s="30" t="str">
        <f aca="false">INDEX(Lookup_Tables!$C$3:$C$12,MATCH(H3913,Lookup_Tables!$A$3:$A$12,0))</f>
        <v>Dr. Farhan Khan</v>
      </c>
      <c r="AF3913" s="30" t="str">
        <f aca="false">IFERROR(INDEX(Lookup_Tables!$F$16:$F$45,MATCH(I3913,Lookup_Tables!$E$16:$E$45,0)),"N/A")</f>
        <v>EMP208</v>
      </c>
      <c r="AG3913" s="30" t="n">
        <f aca="false">_xlfn.IFS(R3913="Recovered",4,R3913="Referred",3,R3913="Admitted",2,R3913="Deceased",1,TRUE(),0)</f>
        <v>4</v>
      </c>
      <c r="AH3913" s="30" t="str">
        <f aca="false">IF(T3913&gt;=4,"Satisfied",IF(T3913&gt;=3,"Neutral","Needs Improvement"))</f>
        <v>Satisfied</v>
      </c>
    </row>
    <row r="3914" customFormat="false" ht="15" hidden="false" customHeight="false" outlineLevel="0" collapsed="false">
      <c r="A3914" s="27" t="s">
        <v>1960</v>
      </c>
      <c r="B3914" s="27" t="s">
        <v>1925</v>
      </c>
      <c r="C3914" s="27" t="n">
        <v>61</v>
      </c>
      <c r="D3914" s="27" t="s">
        <v>121</v>
      </c>
      <c r="E3914" s="28" t="n">
        <v>45325</v>
      </c>
      <c r="F3914" s="27" t="s">
        <v>1449</v>
      </c>
      <c r="G3914" s="28" t="n">
        <v>45326</v>
      </c>
      <c r="H3914" s="27" t="s">
        <v>168</v>
      </c>
      <c r="I3914" s="27" t="s">
        <v>169</v>
      </c>
      <c r="J3914" s="27" t="s">
        <v>371</v>
      </c>
      <c r="K3914" s="27" t="s">
        <v>138</v>
      </c>
      <c r="L3914" s="27" t="n">
        <v>24</v>
      </c>
      <c r="M3914" s="27" t="n">
        <v>41</v>
      </c>
      <c r="N3914" s="27" t="s">
        <v>127</v>
      </c>
      <c r="O3914" s="27" t="s">
        <v>139</v>
      </c>
      <c r="P3914" s="27" t="s">
        <v>187</v>
      </c>
      <c r="Q3914" s="29" t="n">
        <v>2251.3</v>
      </c>
      <c r="R3914" s="27" t="s">
        <v>130</v>
      </c>
      <c r="S3914" s="27" t="s">
        <v>178</v>
      </c>
      <c r="T3914" s="27" t="n">
        <v>5</v>
      </c>
      <c r="U3914" s="27" t="n">
        <f aca="false">YEAR(E3914)</f>
        <v>2024</v>
      </c>
      <c r="V3914" s="27" t="str">
        <f aca="false">TEXT(E3914,"MMM-YYYY")</f>
        <v>Feb-2024</v>
      </c>
      <c r="W3914" s="27" t="n">
        <f aca="false">MONTH(E3914)</f>
        <v>2</v>
      </c>
      <c r="X3914" s="27" t="str">
        <f aca="false">TEXT(WEEKDAY(E3914,2),"0")&amp;" - "&amp;TEXT(E3914,"dddd")</f>
        <v>6 - Saturday</v>
      </c>
      <c r="Y3914" s="27" t="str">
        <f aca="false">_xlfn.IFS(C3914&lt;18,"Child (0-17)",C3914&lt;40,"Young Adult (18-39)",C3914&lt;60,"Adult (40-59)",TRUE(),"Senior (60+)")</f>
        <v>Senior (60+)</v>
      </c>
      <c r="Z3914" s="27" t="n">
        <f aca="false">ROUND(G3914-E3914,0)</f>
        <v>1</v>
      </c>
      <c r="AA3914" s="27" t="n">
        <f aca="false">L3914+M3914</f>
        <v>65</v>
      </c>
      <c r="AB3914" s="27" t="n">
        <f aca="false">IFERROR(ROUND(Q3914/AA3914,2),0)</f>
        <v>34.64</v>
      </c>
      <c r="AC3914" s="27" t="str">
        <f aca="false">IF(AND(K3914="Critical",N3914="No"),"URGENT - No Bed","Normal")</f>
        <v>Normal</v>
      </c>
      <c r="AD3914" s="33" t="n">
        <f aca="false">INDEX(Lookup_Tables!$B$3:$B$12,MATCH(H3914,Lookup_Tables!$A$3:$A$12,0))</f>
        <v>4400000</v>
      </c>
      <c r="AE3914" s="27" t="str">
        <f aca="false">INDEX(Lookup_Tables!$C$3:$C$12,MATCH(H3914,Lookup_Tables!$A$3:$A$12,0))</f>
        <v>Dr. Neha Chopra</v>
      </c>
      <c r="AF3914" s="27" t="str">
        <f aca="false">IFERROR(INDEX(Lookup_Tables!$F$16:$F$45,MATCH(I3914,Lookup_Tables!$E$16:$E$45,0)),"N/A")</f>
        <v>EMP220</v>
      </c>
      <c r="AG3914" s="27" t="n">
        <f aca="false">_xlfn.IFS(R3914="Recovered",4,R3914="Referred",3,R3914="Admitted",2,R3914="Deceased",1,TRUE(),0)</f>
        <v>4</v>
      </c>
      <c r="AH3914" s="27" t="str">
        <f aca="false">IF(T3914&gt;=4,"Satisfied",IF(T3914&gt;=3,"Neutral","Needs Improvement"))</f>
        <v>Satisfied</v>
      </c>
    </row>
    <row r="3915" customFormat="false" ht="15" hidden="false" customHeight="false" outlineLevel="0" collapsed="false">
      <c r="A3915" s="30" t="s">
        <v>2201</v>
      </c>
      <c r="B3915" s="30" t="s">
        <v>2202</v>
      </c>
      <c r="C3915" s="30" t="n">
        <v>40</v>
      </c>
      <c r="D3915" s="30" t="s">
        <v>121</v>
      </c>
      <c r="E3915" s="31" t="n">
        <v>45569</v>
      </c>
      <c r="F3915" s="30" t="s">
        <v>122</v>
      </c>
      <c r="G3915" s="31" t="n">
        <v>45569</v>
      </c>
      <c r="H3915" s="30" t="s">
        <v>123</v>
      </c>
      <c r="I3915" s="30" t="s">
        <v>155</v>
      </c>
      <c r="J3915" s="30" t="s">
        <v>125</v>
      </c>
      <c r="K3915" s="30" t="s">
        <v>138</v>
      </c>
      <c r="L3915" s="30" t="n">
        <v>27</v>
      </c>
      <c r="M3915" s="30" t="n">
        <v>42</v>
      </c>
      <c r="N3915" s="30" t="s">
        <v>127</v>
      </c>
      <c r="O3915" s="30" t="s">
        <v>171</v>
      </c>
      <c r="P3915" s="30" t="s">
        <v>150</v>
      </c>
      <c r="Q3915" s="32" t="n">
        <v>2479.93</v>
      </c>
      <c r="R3915" s="30" t="s">
        <v>130</v>
      </c>
      <c r="S3915" s="30" t="s">
        <v>192</v>
      </c>
      <c r="T3915" s="30" t="n">
        <v>4</v>
      </c>
      <c r="U3915" s="30" t="n">
        <f aca="false">YEAR(E3915)</f>
        <v>2024</v>
      </c>
      <c r="V3915" s="30" t="str">
        <f aca="false">TEXT(E3915,"MMM-YYYY")</f>
        <v>Oct-2024</v>
      </c>
      <c r="W3915" s="30" t="n">
        <f aca="false">MONTH(E3915)</f>
        <v>10</v>
      </c>
      <c r="X3915" s="30" t="str">
        <f aca="false">TEXT(WEEKDAY(E3915,2),"0")&amp;" - "&amp;TEXT(E3915,"dddd")</f>
        <v>5 - Friday</v>
      </c>
      <c r="Y3915" s="30" t="str">
        <f aca="false">_xlfn.IFS(C3915&lt;18,"Child (0-17)",C3915&lt;40,"Young Adult (18-39)",C3915&lt;60,"Adult (40-59)",TRUE(),"Senior (60+)")</f>
        <v>Adult (40-59)</v>
      </c>
      <c r="Z3915" s="30" t="n">
        <f aca="false">ROUND(G3915-E3915,0)</f>
        <v>0</v>
      </c>
      <c r="AA3915" s="30" t="n">
        <f aca="false">L3915+M3915</f>
        <v>69</v>
      </c>
      <c r="AB3915" s="30" t="n">
        <f aca="false">IFERROR(ROUND(Q3915/AA3915,2),0)</f>
        <v>35.94</v>
      </c>
      <c r="AC3915" s="30" t="str">
        <f aca="false">IF(AND(K3915="Critical",N3915="No"),"URGENT - No Bed","Normal")</f>
        <v>Normal</v>
      </c>
      <c r="AD3915" s="34" t="n">
        <f aca="false">INDEX(Lookup_Tables!$B$3:$B$12,MATCH(H3915,Lookup_Tables!$A$3:$A$12,0))</f>
        <v>2200000</v>
      </c>
      <c r="AE3915" s="30" t="str">
        <f aca="false">INDEX(Lookup_Tables!$C$3:$C$12,MATCH(H3915,Lookup_Tables!$A$3:$A$12,0))</f>
        <v>Dr. Rohan Das</v>
      </c>
      <c r="AF3915" s="30" t="str">
        <f aca="false">IFERROR(INDEX(Lookup_Tables!$F$16:$F$45,MATCH(I3915,Lookup_Tables!$E$16:$E$45,0)),"N/A")</f>
        <v>EMP203</v>
      </c>
      <c r="AG3915" s="30" t="n">
        <f aca="false">_xlfn.IFS(R3915="Recovered",4,R3915="Referred",3,R3915="Admitted",2,R3915="Deceased",1,TRUE(),0)</f>
        <v>4</v>
      </c>
      <c r="AH3915" s="30" t="str">
        <f aca="false">IF(T3915&gt;=4,"Satisfied",IF(T3915&gt;=3,"Neutral","Needs Improvement"))</f>
        <v>Satisfied</v>
      </c>
    </row>
    <row r="3916" customFormat="false" ht="15" hidden="false" customHeight="false" outlineLevel="0" collapsed="false">
      <c r="A3916" s="27" t="s">
        <v>2243</v>
      </c>
      <c r="B3916" s="27" t="s">
        <v>2244</v>
      </c>
      <c r="C3916" s="27" t="n">
        <v>45</v>
      </c>
      <c r="D3916" s="27" t="s">
        <v>121</v>
      </c>
      <c r="E3916" s="28" t="n">
        <v>45477</v>
      </c>
      <c r="F3916" s="27" t="s">
        <v>334</v>
      </c>
      <c r="G3916" s="28" t="n">
        <v>45478</v>
      </c>
      <c r="H3916" s="27" t="s">
        <v>146</v>
      </c>
      <c r="I3916" s="27" t="s">
        <v>176</v>
      </c>
      <c r="J3916" s="27" t="s">
        <v>568</v>
      </c>
      <c r="K3916" s="27" t="s">
        <v>138</v>
      </c>
      <c r="L3916" s="27" t="n">
        <v>63</v>
      </c>
      <c r="M3916" s="27" t="n">
        <v>28</v>
      </c>
      <c r="N3916" s="27" t="s">
        <v>127</v>
      </c>
      <c r="O3916" s="27" t="s">
        <v>128</v>
      </c>
      <c r="P3916" s="27" t="s">
        <v>129</v>
      </c>
      <c r="Q3916" s="29" t="n">
        <v>1537.99</v>
      </c>
      <c r="R3916" s="27" t="s">
        <v>130</v>
      </c>
      <c r="S3916" s="27" t="s">
        <v>223</v>
      </c>
      <c r="T3916" s="27" t="n">
        <v>3</v>
      </c>
      <c r="U3916" s="27" t="n">
        <f aca="false">YEAR(E3916)</f>
        <v>2024</v>
      </c>
      <c r="V3916" s="27" t="str">
        <f aca="false">TEXT(E3916,"MMM-YYYY")</f>
        <v>Jul-2024</v>
      </c>
      <c r="W3916" s="27" t="n">
        <f aca="false">MONTH(E3916)</f>
        <v>7</v>
      </c>
      <c r="X3916" s="27" t="str">
        <f aca="false">TEXT(WEEKDAY(E3916,2),"0")&amp;" - "&amp;TEXT(E3916,"dddd")</f>
        <v>4 - Thursday</v>
      </c>
      <c r="Y3916" s="27" t="str">
        <f aca="false">_xlfn.IFS(C3916&lt;18,"Child (0-17)",C3916&lt;40,"Young Adult (18-39)",C3916&lt;60,"Adult (40-59)",TRUE(),"Senior (60+)")</f>
        <v>Adult (40-59)</v>
      </c>
      <c r="Z3916" s="27" t="n">
        <f aca="false">ROUND(G3916-E3916,0)</f>
        <v>1</v>
      </c>
      <c r="AA3916" s="27" t="n">
        <f aca="false">L3916+M3916</f>
        <v>91</v>
      </c>
      <c r="AB3916" s="27" t="n">
        <f aca="false">IFERROR(ROUND(Q3916/AA3916,2),0)</f>
        <v>16.9</v>
      </c>
      <c r="AC3916" s="27" t="str">
        <f aca="false">IF(AND(K3916="Critical",N3916="No"),"URGENT - No Bed","Normal")</f>
        <v>Normal</v>
      </c>
      <c r="AD3916" s="33" t="n">
        <f aca="false">INDEX(Lookup_Tables!$B$3:$B$12,MATCH(H3916,Lookup_Tables!$A$3:$A$12,0))</f>
        <v>2700000</v>
      </c>
      <c r="AE3916" s="27" t="str">
        <f aca="false">INDEX(Lookup_Tables!$C$3:$C$12,MATCH(H3916,Lookup_Tables!$A$3:$A$12,0))</f>
        <v>Dr. Vikram Singh</v>
      </c>
      <c r="AF3916" s="27" t="str">
        <f aca="false">IFERROR(INDEX(Lookup_Tables!$F$16:$F$45,MATCH(I3916,Lookup_Tables!$E$16:$E$45,0)),"N/A")</f>
        <v>EMP227</v>
      </c>
      <c r="AG3916" s="27" t="n">
        <f aca="false">_xlfn.IFS(R3916="Recovered",4,R3916="Referred",3,R3916="Admitted",2,R3916="Deceased",1,TRUE(),0)</f>
        <v>4</v>
      </c>
      <c r="AH3916" s="27" t="str">
        <f aca="false">IF(T3916&gt;=4,"Satisfied",IF(T3916&gt;=3,"Neutral","Needs Improvement"))</f>
        <v>Neutral</v>
      </c>
    </row>
    <row r="3917" customFormat="false" ht="15" hidden="false" customHeight="false" outlineLevel="0" collapsed="false">
      <c r="A3917" s="30" t="s">
        <v>2732</v>
      </c>
      <c r="B3917" s="30" t="s">
        <v>852</v>
      </c>
      <c r="C3917" s="30" t="n">
        <v>38</v>
      </c>
      <c r="D3917" s="30" t="s">
        <v>181</v>
      </c>
      <c r="E3917" s="31" t="n">
        <v>45594</v>
      </c>
      <c r="F3917" s="30" t="s">
        <v>1320</v>
      </c>
      <c r="G3917" s="31" t="n">
        <v>45596</v>
      </c>
      <c r="H3917" s="30" t="s">
        <v>206</v>
      </c>
      <c r="I3917" s="30" t="s">
        <v>232</v>
      </c>
      <c r="J3917" s="30" t="s">
        <v>469</v>
      </c>
      <c r="K3917" s="30" t="s">
        <v>126</v>
      </c>
      <c r="L3917" s="30" t="n">
        <v>36</v>
      </c>
      <c r="M3917" s="30" t="n">
        <v>71</v>
      </c>
      <c r="N3917" s="30" t="s">
        <v>186</v>
      </c>
      <c r="O3917" s="30" t="s">
        <v>128</v>
      </c>
      <c r="P3917" s="30" t="s">
        <v>129</v>
      </c>
      <c r="Q3917" s="32" t="n">
        <v>7882.57</v>
      </c>
      <c r="R3917" s="30" t="s">
        <v>268</v>
      </c>
      <c r="S3917" s="30" t="s">
        <v>157</v>
      </c>
      <c r="T3917" s="30" t="n">
        <v>4</v>
      </c>
      <c r="U3917" s="30" t="n">
        <f aca="false">YEAR(E3917)</f>
        <v>2024</v>
      </c>
      <c r="V3917" s="30" t="str">
        <f aca="false">TEXT(E3917,"MMM-YYYY")</f>
        <v>Oct-2024</v>
      </c>
      <c r="W3917" s="30" t="n">
        <f aca="false">MONTH(E3917)</f>
        <v>10</v>
      </c>
      <c r="X3917" s="30" t="str">
        <f aca="false">TEXT(WEEKDAY(E3917,2),"0")&amp;" - "&amp;TEXT(E3917,"dddd")</f>
        <v>2 - Tuesday</v>
      </c>
      <c r="Y3917" s="30" t="str">
        <f aca="false">_xlfn.IFS(C3917&lt;18,"Child (0-17)",C3917&lt;40,"Young Adult (18-39)",C3917&lt;60,"Adult (40-59)",TRUE(),"Senior (60+)")</f>
        <v>Young Adult (18-39)</v>
      </c>
      <c r="Z3917" s="30" t="n">
        <f aca="false">ROUND(G3917-E3917,0)</f>
        <v>2</v>
      </c>
      <c r="AA3917" s="30" t="n">
        <f aca="false">L3917+M3917</f>
        <v>107</v>
      </c>
      <c r="AB3917" s="30" t="n">
        <f aca="false">IFERROR(ROUND(Q3917/AA3917,2),0)</f>
        <v>73.67</v>
      </c>
      <c r="AC3917" s="30" t="str">
        <f aca="false">IF(AND(K3917="Critical",N3917="No"),"URGENT - No Bed","Normal")</f>
        <v>Normal</v>
      </c>
      <c r="AD3917" s="34" t="n">
        <f aca="false">INDEX(Lookup_Tables!$B$3:$B$12,MATCH(H3917,Lookup_Tables!$A$3:$A$12,0))</f>
        <v>2800000</v>
      </c>
      <c r="AE3917" s="30" t="str">
        <f aca="false">INDEX(Lookup_Tables!$C$3:$C$12,MATCH(H3917,Lookup_Tables!$A$3:$A$12,0))</f>
        <v>Dr. Suresh Nair</v>
      </c>
      <c r="AF3917" s="30" t="str">
        <f aca="false">IFERROR(INDEX(Lookup_Tables!$F$16:$F$45,MATCH(I3917,Lookup_Tables!$E$16:$E$45,0)),"N/A")</f>
        <v>EMP210</v>
      </c>
      <c r="AG3917" s="30" t="n">
        <f aca="false">_xlfn.IFS(R3917="Recovered",4,R3917="Referred",3,R3917="Admitted",2,R3917="Deceased",1,TRUE(),0)</f>
        <v>3</v>
      </c>
      <c r="AH3917" s="30" t="str">
        <f aca="false">IF(T3917&gt;=4,"Satisfied",IF(T3917&gt;=3,"Neutral","Needs Improvement"))</f>
        <v>Satisfied</v>
      </c>
    </row>
    <row r="3918" customFormat="false" ht="15" hidden="false" customHeight="false" outlineLevel="0" collapsed="false">
      <c r="A3918" s="27" t="s">
        <v>3460</v>
      </c>
      <c r="B3918" s="27" t="s">
        <v>3461</v>
      </c>
      <c r="C3918" s="27" t="n">
        <v>54</v>
      </c>
      <c r="D3918" s="27" t="s">
        <v>121</v>
      </c>
      <c r="E3918" s="28" t="n">
        <v>45450</v>
      </c>
      <c r="F3918" s="27" t="s">
        <v>1192</v>
      </c>
      <c r="G3918" s="28" t="n">
        <v>45464</v>
      </c>
      <c r="H3918" s="27" t="s">
        <v>146</v>
      </c>
      <c r="I3918" s="27" t="s">
        <v>147</v>
      </c>
      <c r="J3918" s="27" t="s">
        <v>148</v>
      </c>
      <c r="K3918" s="27" t="s">
        <v>202</v>
      </c>
      <c r="L3918" s="27" t="n">
        <v>16</v>
      </c>
      <c r="M3918" s="27" t="n">
        <v>135</v>
      </c>
      <c r="N3918" s="27" t="s">
        <v>186</v>
      </c>
      <c r="O3918" s="27" t="s">
        <v>139</v>
      </c>
      <c r="P3918" s="27" t="s">
        <v>150</v>
      </c>
      <c r="Q3918" s="29" t="n">
        <v>17745.37</v>
      </c>
      <c r="R3918" s="27" t="s">
        <v>130</v>
      </c>
      <c r="S3918" s="27" t="s">
        <v>192</v>
      </c>
      <c r="T3918" s="27" t="n">
        <v>4</v>
      </c>
      <c r="U3918" s="27" t="n">
        <f aca="false">YEAR(E3918)</f>
        <v>2024</v>
      </c>
      <c r="V3918" s="27" t="str">
        <f aca="false">TEXT(E3918,"MMM-YYYY")</f>
        <v>Jun-2024</v>
      </c>
      <c r="W3918" s="27" t="n">
        <f aca="false">MONTH(E3918)</f>
        <v>6</v>
      </c>
      <c r="X3918" s="27" t="str">
        <f aca="false">TEXT(WEEKDAY(E3918,2),"0")&amp;" - "&amp;TEXT(E3918,"dddd")</f>
        <v>5 - Friday</v>
      </c>
      <c r="Y3918" s="27" t="str">
        <f aca="false">_xlfn.IFS(C3918&lt;18,"Child (0-17)",C3918&lt;40,"Young Adult (18-39)",C3918&lt;60,"Adult (40-59)",TRUE(),"Senior (60+)")</f>
        <v>Adult (40-59)</v>
      </c>
      <c r="Z3918" s="27" t="n">
        <f aca="false">ROUND(G3918-E3918,0)</f>
        <v>14</v>
      </c>
      <c r="AA3918" s="27" t="n">
        <f aca="false">L3918+M3918</f>
        <v>151</v>
      </c>
      <c r="AB3918" s="27" t="n">
        <f aca="false">IFERROR(ROUND(Q3918/AA3918,2),0)</f>
        <v>117.52</v>
      </c>
      <c r="AC3918" s="27" t="str">
        <f aca="false">IF(AND(K3918="Critical",N3918="No"),"URGENT - No Bed","Normal")</f>
        <v>Normal</v>
      </c>
      <c r="AD3918" s="33" t="n">
        <f aca="false">INDEX(Lookup_Tables!$B$3:$B$12,MATCH(H3918,Lookup_Tables!$A$3:$A$12,0))</f>
        <v>2700000</v>
      </c>
      <c r="AE3918" s="27" t="str">
        <f aca="false">INDEX(Lookup_Tables!$C$3:$C$12,MATCH(H3918,Lookup_Tables!$A$3:$A$12,0))</f>
        <v>Dr. Vikram Singh</v>
      </c>
      <c r="AF3918" s="27" t="str">
        <f aca="false">IFERROR(INDEX(Lookup_Tables!$F$16:$F$45,MATCH(I3918,Lookup_Tables!$E$16:$E$45,0)),"N/A")</f>
        <v>EMP229</v>
      </c>
      <c r="AG3918" s="27" t="n">
        <f aca="false">_xlfn.IFS(R3918="Recovered",4,R3918="Referred",3,R3918="Admitted",2,R3918="Deceased",1,TRUE(),0)</f>
        <v>4</v>
      </c>
      <c r="AH3918" s="27" t="str">
        <f aca="false">IF(T3918&gt;=4,"Satisfied",IF(T3918&gt;=3,"Neutral","Needs Improvement"))</f>
        <v>Satisfied</v>
      </c>
    </row>
    <row r="3919" customFormat="false" ht="15" hidden="false" customHeight="false" outlineLevel="0" collapsed="false">
      <c r="A3919" s="30" t="s">
        <v>3839</v>
      </c>
      <c r="B3919" s="30" t="s">
        <v>3183</v>
      </c>
      <c r="C3919" s="30" t="n">
        <v>46</v>
      </c>
      <c r="D3919" s="30" t="s">
        <v>181</v>
      </c>
      <c r="E3919" s="31" t="n">
        <v>45634</v>
      </c>
      <c r="F3919" s="30" t="s">
        <v>378</v>
      </c>
      <c r="G3919" s="31" t="n">
        <v>45640</v>
      </c>
      <c r="H3919" s="30" t="s">
        <v>206</v>
      </c>
      <c r="I3919" s="30" t="s">
        <v>232</v>
      </c>
      <c r="J3919" s="30" t="s">
        <v>469</v>
      </c>
      <c r="K3919" s="30" t="s">
        <v>126</v>
      </c>
      <c r="L3919" s="30" t="n">
        <v>41</v>
      </c>
      <c r="M3919" s="30" t="n">
        <v>100</v>
      </c>
      <c r="N3919" s="30" t="s">
        <v>186</v>
      </c>
      <c r="O3919" s="30" t="s">
        <v>128</v>
      </c>
      <c r="P3919" s="30" t="s">
        <v>150</v>
      </c>
      <c r="Q3919" s="32" t="n">
        <v>7296.4</v>
      </c>
      <c r="R3919" s="30" t="s">
        <v>268</v>
      </c>
      <c r="S3919" s="30" t="s">
        <v>335</v>
      </c>
      <c r="T3919" s="30" t="n">
        <v>2</v>
      </c>
      <c r="U3919" s="30" t="n">
        <f aca="false">YEAR(E3919)</f>
        <v>2024</v>
      </c>
      <c r="V3919" s="30" t="str">
        <f aca="false">TEXT(E3919,"MMM-YYYY")</f>
        <v>Dec-2024</v>
      </c>
      <c r="W3919" s="30" t="n">
        <f aca="false">MONTH(E3919)</f>
        <v>12</v>
      </c>
      <c r="X3919" s="30" t="str">
        <f aca="false">TEXT(WEEKDAY(E3919,2),"0")&amp;" - "&amp;TEXT(E3919,"dddd")</f>
        <v>7 - Sunday</v>
      </c>
      <c r="Y3919" s="30" t="str">
        <f aca="false">_xlfn.IFS(C3919&lt;18,"Child (0-17)",C3919&lt;40,"Young Adult (18-39)",C3919&lt;60,"Adult (40-59)",TRUE(),"Senior (60+)")</f>
        <v>Adult (40-59)</v>
      </c>
      <c r="Z3919" s="30" t="n">
        <f aca="false">ROUND(G3919-E3919,0)</f>
        <v>6</v>
      </c>
      <c r="AA3919" s="30" t="n">
        <f aca="false">L3919+M3919</f>
        <v>141</v>
      </c>
      <c r="AB3919" s="30" t="n">
        <f aca="false">IFERROR(ROUND(Q3919/AA3919,2),0)</f>
        <v>51.75</v>
      </c>
      <c r="AC3919" s="30" t="str">
        <f aca="false">IF(AND(K3919="Critical",N3919="No"),"URGENT - No Bed","Normal")</f>
        <v>Normal</v>
      </c>
      <c r="AD3919" s="34" t="n">
        <f aca="false">INDEX(Lookup_Tables!$B$3:$B$12,MATCH(H3919,Lookup_Tables!$A$3:$A$12,0))</f>
        <v>2800000</v>
      </c>
      <c r="AE3919" s="30" t="str">
        <f aca="false">INDEX(Lookup_Tables!$C$3:$C$12,MATCH(H3919,Lookup_Tables!$A$3:$A$12,0))</f>
        <v>Dr. Suresh Nair</v>
      </c>
      <c r="AF3919" s="30" t="str">
        <f aca="false">IFERROR(INDEX(Lookup_Tables!$F$16:$F$45,MATCH(I3919,Lookup_Tables!$E$16:$E$45,0)),"N/A")</f>
        <v>EMP210</v>
      </c>
      <c r="AG3919" s="30" t="n">
        <f aca="false">_xlfn.IFS(R3919="Recovered",4,R3919="Referred",3,R3919="Admitted",2,R3919="Deceased",1,TRUE(),0)</f>
        <v>3</v>
      </c>
      <c r="AH3919" s="30" t="str">
        <f aca="false">IF(T3919&gt;=4,"Satisfied",IF(T3919&gt;=3,"Neutral","Needs Improvement"))</f>
        <v>Needs Improvement</v>
      </c>
    </row>
    <row r="3920" customFormat="false" ht="15" hidden="false" customHeight="false" outlineLevel="0" collapsed="false">
      <c r="A3920" s="27" t="s">
        <v>7092</v>
      </c>
      <c r="B3920" s="27" t="s">
        <v>505</v>
      </c>
      <c r="C3920" s="27" t="n">
        <v>56</v>
      </c>
      <c r="D3920" s="27" t="s">
        <v>181</v>
      </c>
      <c r="E3920" s="28" t="n">
        <v>45316</v>
      </c>
      <c r="F3920" s="27" t="s">
        <v>832</v>
      </c>
      <c r="G3920" s="28" t="n">
        <v>45318</v>
      </c>
      <c r="H3920" s="27" t="s">
        <v>206</v>
      </c>
      <c r="I3920" s="27" t="s">
        <v>207</v>
      </c>
      <c r="J3920" s="27" t="s">
        <v>208</v>
      </c>
      <c r="K3920" s="27" t="s">
        <v>156</v>
      </c>
      <c r="L3920" s="27" t="n">
        <v>55</v>
      </c>
      <c r="M3920" s="27" t="n">
        <v>72</v>
      </c>
      <c r="N3920" s="27" t="s">
        <v>127</v>
      </c>
      <c r="O3920" s="27" t="s">
        <v>149</v>
      </c>
      <c r="P3920" s="27" t="s">
        <v>150</v>
      </c>
      <c r="Q3920" s="29" t="n">
        <v>3890.99</v>
      </c>
      <c r="R3920" s="27" t="s">
        <v>130</v>
      </c>
      <c r="S3920" s="27" t="s">
        <v>178</v>
      </c>
      <c r="T3920" s="27" t="n">
        <v>4</v>
      </c>
      <c r="U3920" s="27" t="n">
        <f aca="false">YEAR(E3920)</f>
        <v>2024</v>
      </c>
      <c r="V3920" s="27" t="str">
        <f aca="false">TEXT(E3920,"MMM-YYYY")</f>
        <v>Jan-2024</v>
      </c>
      <c r="W3920" s="27" t="n">
        <f aca="false">MONTH(E3920)</f>
        <v>1</v>
      </c>
      <c r="X3920" s="27" t="str">
        <f aca="false">TEXT(WEEKDAY(E3920,2),"0")&amp;" - "&amp;TEXT(E3920,"dddd")</f>
        <v>4 - Thursday</v>
      </c>
      <c r="Y3920" s="27" t="str">
        <f aca="false">_xlfn.IFS(C3920&lt;18,"Child (0-17)",C3920&lt;40,"Young Adult (18-39)",C3920&lt;60,"Adult (40-59)",TRUE(),"Senior (60+)")</f>
        <v>Adult (40-59)</v>
      </c>
      <c r="Z3920" s="27" t="n">
        <f aca="false">ROUND(G3920-E3920,0)</f>
        <v>2</v>
      </c>
      <c r="AA3920" s="27" t="n">
        <f aca="false">L3920+M3920</f>
        <v>127</v>
      </c>
      <c r="AB3920" s="27" t="n">
        <f aca="false">IFERROR(ROUND(Q3920/AA3920,2),0)</f>
        <v>30.64</v>
      </c>
      <c r="AC3920" s="27" t="str">
        <f aca="false">IF(AND(K3920="Critical",N3920="No"),"URGENT - No Bed","Normal")</f>
        <v>Normal</v>
      </c>
      <c r="AD3920" s="33" t="n">
        <f aca="false">INDEX(Lookup_Tables!$B$3:$B$12,MATCH(H3920,Lookup_Tables!$A$3:$A$12,0))</f>
        <v>2800000</v>
      </c>
      <c r="AE3920" s="27" t="str">
        <f aca="false">INDEX(Lookup_Tables!$C$3:$C$12,MATCH(H3920,Lookup_Tables!$A$3:$A$12,0))</f>
        <v>Dr. Suresh Nair</v>
      </c>
      <c r="AF3920" s="27" t="str">
        <f aca="false">IFERROR(INDEX(Lookup_Tables!$F$16:$F$45,MATCH(I3920,Lookup_Tables!$E$16:$E$45,0)),"N/A")</f>
        <v>EMP209</v>
      </c>
      <c r="AG3920" s="27" t="n">
        <f aca="false">_xlfn.IFS(R3920="Recovered",4,R3920="Referred",3,R3920="Admitted",2,R3920="Deceased",1,TRUE(),0)</f>
        <v>4</v>
      </c>
      <c r="AH3920" s="27" t="str">
        <f aca="false">IF(T3920&gt;=4,"Satisfied",IF(T3920&gt;=3,"Neutral","Needs Improvement"))</f>
        <v>Satisfied</v>
      </c>
    </row>
    <row r="3921" customFormat="false" ht="15" hidden="false" customHeight="false" outlineLevel="0" collapsed="false">
      <c r="A3921" s="30" t="s">
        <v>6697</v>
      </c>
      <c r="B3921" s="30" t="s">
        <v>2193</v>
      </c>
      <c r="C3921" s="30" t="n">
        <v>36</v>
      </c>
      <c r="D3921" s="30" t="s">
        <v>121</v>
      </c>
      <c r="E3921" s="31" t="n">
        <v>45604</v>
      </c>
      <c r="F3921" s="30" t="s">
        <v>221</v>
      </c>
      <c r="G3921" s="31" t="n">
        <v>45606</v>
      </c>
      <c r="H3921" s="30" t="s">
        <v>217</v>
      </c>
      <c r="I3921" s="30" t="s">
        <v>392</v>
      </c>
      <c r="J3921" s="30" t="s">
        <v>218</v>
      </c>
      <c r="K3921" s="30" t="s">
        <v>156</v>
      </c>
      <c r="L3921" s="30" t="n">
        <v>73</v>
      </c>
      <c r="M3921" s="30" t="n">
        <v>56</v>
      </c>
      <c r="N3921" s="30" t="s">
        <v>127</v>
      </c>
      <c r="O3921" s="30" t="s">
        <v>149</v>
      </c>
      <c r="P3921" s="30" t="s">
        <v>129</v>
      </c>
      <c r="Q3921" s="32" t="n">
        <v>4405.11</v>
      </c>
      <c r="R3921" s="30" t="s">
        <v>130</v>
      </c>
      <c r="S3921" s="30" t="s">
        <v>178</v>
      </c>
      <c r="T3921" s="30" t="n">
        <v>4</v>
      </c>
      <c r="U3921" s="30" t="n">
        <f aca="false">YEAR(E3921)</f>
        <v>2024</v>
      </c>
      <c r="V3921" s="30" t="str">
        <f aca="false">TEXT(E3921,"MMM-YYYY")</f>
        <v>Nov-2024</v>
      </c>
      <c r="W3921" s="30" t="n">
        <f aca="false">MONTH(E3921)</f>
        <v>11</v>
      </c>
      <c r="X3921" s="30" t="str">
        <f aca="false">TEXT(WEEKDAY(E3921,2),"0")&amp;" - "&amp;TEXT(E3921,"dddd")</f>
        <v>5 - Friday</v>
      </c>
      <c r="Y3921" s="30" t="str">
        <f aca="false">_xlfn.IFS(C3921&lt;18,"Child (0-17)",C3921&lt;40,"Young Adult (18-39)",C3921&lt;60,"Adult (40-59)",TRUE(),"Senior (60+)")</f>
        <v>Young Adult (18-39)</v>
      </c>
      <c r="Z3921" s="30" t="n">
        <f aca="false">ROUND(G3921-E3921,0)</f>
        <v>2</v>
      </c>
      <c r="AA3921" s="30" t="n">
        <f aca="false">L3921+M3921</f>
        <v>129</v>
      </c>
      <c r="AB3921" s="30" t="n">
        <f aca="false">IFERROR(ROUND(Q3921/AA3921,2),0)</f>
        <v>34.15</v>
      </c>
      <c r="AC3921" s="30" t="str">
        <f aca="false">IF(AND(K3921="Critical",N3921="No"),"URGENT - No Bed","Normal")</f>
        <v>Normal</v>
      </c>
      <c r="AD3921" s="34" t="n">
        <f aca="false">INDEX(Lookup_Tables!$B$3:$B$12,MATCH(H3921,Lookup_Tables!$A$3:$A$12,0))</f>
        <v>4200000</v>
      </c>
      <c r="AE3921" s="30" t="str">
        <f aca="false">INDEX(Lookup_Tables!$C$3:$C$12,MATCH(H3921,Lookup_Tables!$A$3:$A$12,0))</f>
        <v>Dr. Anil Kapoor</v>
      </c>
      <c r="AF3921" s="30" t="str">
        <f aca="false">IFERROR(INDEX(Lookup_Tables!$F$16:$F$45,MATCH(I3921,Lookup_Tables!$E$16:$E$45,0)),"N/A")</f>
        <v>EMP202</v>
      </c>
      <c r="AG3921" s="30" t="n">
        <f aca="false">_xlfn.IFS(R3921="Recovered",4,R3921="Referred",3,R3921="Admitted",2,R3921="Deceased",1,TRUE(),0)</f>
        <v>4</v>
      </c>
      <c r="AH3921" s="30" t="str">
        <f aca="false">IF(T3921&gt;=4,"Satisfied",IF(T3921&gt;=3,"Neutral","Needs Improvement"))</f>
        <v>Satisfied</v>
      </c>
    </row>
    <row r="3922" customFormat="false" ht="15" hidden="false" customHeight="false" outlineLevel="0" collapsed="false">
      <c r="A3922" s="27" t="s">
        <v>6903</v>
      </c>
      <c r="B3922" s="27" t="s">
        <v>6904</v>
      </c>
      <c r="C3922" s="27" t="n">
        <v>40</v>
      </c>
      <c r="D3922" s="27" t="s">
        <v>181</v>
      </c>
      <c r="E3922" s="28" t="n">
        <v>45326</v>
      </c>
      <c r="F3922" s="27" t="s">
        <v>1076</v>
      </c>
      <c r="G3922" s="28" t="n">
        <v>45333</v>
      </c>
      <c r="H3922" s="27" t="s">
        <v>135</v>
      </c>
      <c r="I3922" s="27" t="s">
        <v>251</v>
      </c>
      <c r="J3922" s="27" t="s">
        <v>201</v>
      </c>
      <c r="K3922" s="27" t="s">
        <v>202</v>
      </c>
      <c r="L3922" s="27" t="n">
        <v>7</v>
      </c>
      <c r="M3922" s="27" t="n">
        <v>189</v>
      </c>
      <c r="N3922" s="27" t="s">
        <v>186</v>
      </c>
      <c r="O3922" s="27" t="s">
        <v>149</v>
      </c>
      <c r="P3922" s="27" t="s">
        <v>140</v>
      </c>
      <c r="Q3922" s="29" t="n">
        <v>19301.68</v>
      </c>
      <c r="R3922" s="27" t="s">
        <v>268</v>
      </c>
      <c r="S3922" s="27" t="s">
        <v>335</v>
      </c>
      <c r="T3922" s="27" t="n">
        <v>3</v>
      </c>
      <c r="U3922" s="27" t="n">
        <f aca="false">YEAR(E3922)</f>
        <v>2024</v>
      </c>
      <c r="V3922" s="27" t="str">
        <f aca="false">TEXT(E3922,"MMM-YYYY")</f>
        <v>Feb-2024</v>
      </c>
      <c r="W3922" s="27" t="n">
        <f aca="false">MONTH(E3922)</f>
        <v>2</v>
      </c>
      <c r="X3922" s="27" t="str">
        <f aca="false">TEXT(WEEKDAY(E3922,2),"0")&amp;" - "&amp;TEXT(E3922,"dddd")</f>
        <v>7 - Sunday</v>
      </c>
      <c r="Y3922" s="27" t="str">
        <f aca="false">_xlfn.IFS(C3922&lt;18,"Child (0-17)",C3922&lt;40,"Young Adult (18-39)",C3922&lt;60,"Adult (40-59)",TRUE(),"Senior (60+)")</f>
        <v>Adult (40-59)</v>
      </c>
      <c r="Z3922" s="27" t="n">
        <f aca="false">ROUND(G3922-E3922,0)</f>
        <v>7</v>
      </c>
      <c r="AA3922" s="27" t="n">
        <f aca="false">L3922+M3922</f>
        <v>196</v>
      </c>
      <c r="AB3922" s="27" t="n">
        <f aca="false">IFERROR(ROUND(Q3922/AA3922,2),0)</f>
        <v>98.48</v>
      </c>
      <c r="AC3922" s="27" t="str">
        <f aca="false">IF(AND(K3922="Critical",N3922="No"),"URGENT - No Bed","Normal")</f>
        <v>Normal</v>
      </c>
      <c r="AD3922" s="33" t="n">
        <f aca="false">INDEX(Lookup_Tables!$B$3:$B$12,MATCH(H3922,Lookup_Tables!$A$3:$A$12,0))</f>
        <v>4600000</v>
      </c>
      <c r="AE3922" s="27" t="str">
        <f aca="false">INDEX(Lookup_Tables!$C$3:$C$12,MATCH(H3922,Lookup_Tables!$A$3:$A$12,0))</f>
        <v>Dr. Farhan Khan</v>
      </c>
      <c r="AF3922" s="27" t="str">
        <f aca="false">IFERROR(INDEX(Lookup_Tables!$F$16:$F$45,MATCH(I3922,Lookup_Tables!$E$16:$E$45,0)),"N/A")</f>
        <v>EMP207</v>
      </c>
      <c r="AG3922" s="27" t="n">
        <f aca="false">_xlfn.IFS(R3922="Recovered",4,R3922="Referred",3,R3922="Admitted",2,R3922="Deceased",1,TRUE(),0)</f>
        <v>3</v>
      </c>
      <c r="AH3922" s="27" t="str">
        <f aca="false">IF(T3922&gt;=4,"Satisfied",IF(T3922&gt;=3,"Neutral","Needs Improvement"))</f>
        <v>Neutral</v>
      </c>
    </row>
    <row r="3923" customFormat="false" ht="15" hidden="false" customHeight="false" outlineLevel="0" collapsed="false">
      <c r="A3923" s="30" t="s">
        <v>6702</v>
      </c>
      <c r="B3923" s="30" t="s">
        <v>2461</v>
      </c>
      <c r="C3923" s="30" t="n">
        <v>55</v>
      </c>
      <c r="D3923" s="30" t="s">
        <v>121</v>
      </c>
      <c r="E3923" s="31" t="n">
        <v>45526</v>
      </c>
      <c r="F3923" s="30" t="s">
        <v>587</v>
      </c>
      <c r="G3923" s="31" t="n">
        <v>45526</v>
      </c>
      <c r="H3923" s="30" t="s">
        <v>123</v>
      </c>
      <c r="I3923" s="30" t="s">
        <v>304</v>
      </c>
      <c r="J3923" s="30" t="s">
        <v>508</v>
      </c>
      <c r="K3923" s="30" t="s">
        <v>156</v>
      </c>
      <c r="L3923" s="30" t="n">
        <v>37</v>
      </c>
      <c r="M3923" s="30" t="n">
        <v>84</v>
      </c>
      <c r="N3923" s="30" t="s">
        <v>127</v>
      </c>
      <c r="O3923" s="30" t="s">
        <v>139</v>
      </c>
      <c r="P3923" s="30" t="s">
        <v>187</v>
      </c>
      <c r="Q3923" s="32" t="n">
        <v>4636.25</v>
      </c>
      <c r="R3923" s="30" t="s">
        <v>130</v>
      </c>
      <c r="S3923" s="30" t="s">
        <v>335</v>
      </c>
      <c r="T3923" s="30" t="n">
        <v>4</v>
      </c>
      <c r="U3923" s="30" t="n">
        <f aca="false">YEAR(E3923)</f>
        <v>2024</v>
      </c>
      <c r="V3923" s="30" t="str">
        <f aca="false">TEXT(E3923,"MMM-YYYY")</f>
        <v>Aug-2024</v>
      </c>
      <c r="W3923" s="30" t="n">
        <f aca="false">MONTH(E3923)</f>
        <v>8</v>
      </c>
      <c r="X3923" s="30" t="str">
        <f aca="false">TEXT(WEEKDAY(E3923,2),"0")&amp;" - "&amp;TEXT(E3923,"dddd")</f>
        <v>4 - Thursday</v>
      </c>
      <c r="Y3923" s="30" t="str">
        <f aca="false">_xlfn.IFS(C3923&lt;18,"Child (0-17)",C3923&lt;40,"Young Adult (18-39)",C3923&lt;60,"Adult (40-59)",TRUE(),"Senior (60+)")</f>
        <v>Adult (40-59)</v>
      </c>
      <c r="Z3923" s="30" t="n">
        <f aca="false">ROUND(G3923-E3923,0)</f>
        <v>0</v>
      </c>
      <c r="AA3923" s="30" t="n">
        <f aca="false">L3923+M3923</f>
        <v>121</v>
      </c>
      <c r="AB3923" s="30" t="n">
        <f aca="false">IFERROR(ROUND(Q3923/AA3923,2),0)</f>
        <v>38.32</v>
      </c>
      <c r="AC3923" s="30" t="str">
        <f aca="false">IF(AND(K3923="Critical",N3923="No"),"URGENT - No Bed","Normal")</f>
        <v>Normal</v>
      </c>
      <c r="AD3923" s="34" t="n">
        <f aca="false">INDEX(Lookup_Tables!$B$3:$B$12,MATCH(H3923,Lookup_Tables!$A$3:$A$12,0))</f>
        <v>2200000</v>
      </c>
      <c r="AE3923" s="30" t="str">
        <f aca="false">INDEX(Lookup_Tables!$C$3:$C$12,MATCH(H3923,Lookup_Tables!$A$3:$A$12,0))</f>
        <v>Dr. Rohan Das</v>
      </c>
      <c r="AF3923" s="30" t="str">
        <f aca="false">IFERROR(INDEX(Lookup_Tables!$F$16:$F$45,MATCH(I3923,Lookup_Tables!$E$16:$E$45,0)),"N/A")</f>
        <v>EMP204</v>
      </c>
      <c r="AG3923" s="30" t="n">
        <f aca="false">_xlfn.IFS(R3923="Recovered",4,R3923="Referred",3,R3923="Admitted",2,R3923="Deceased",1,TRUE(),0)</f>
        <v>4</v>
      </c>
      <c r="AH3923" s="30" t="str">
        <f aca="false">IF(T3923&gt;=4,"Satisfied",IF(T3923&gt;=3,"Neutral","Needs Improvement"))</f>
        <v>Satisfied</v>
      </c>
    </row>
    <row r="3924" customFormat="false" ht="15" hidden="false" customHeight="false" outlineLevel="0" collapsed="false">
      <c r="A3924" s="27" t="s">
        <v>4613</v>
      </c>
      <c r="B3924" s="27" t="s">
        <v>983</v>
      </c>
      <c r="C3924" s="27" t="n">
        <v>73</v>
      </c>
      <c r="D3924" s="27" t="s">
        <v>121</v>
      </c>
      <c r="E3924" s="28" t="n">
        <v>45541</v>
      </c>
      <c r="F3924" s="27" t="s">
        <v>1374</v>
      </c>
      <c r="G3924" s="28" t="n">
        <v>45541</v>
      </c>
      <c r="H3924" s="27" t="s">
        <v>236</v>
      </c>
      <c r="I3924" s="27" t="s">
        <v>266</v>
      </c>
      <c r="J3924" s="27" t="s">
        <v>287</v>
      </c>
      <c r="K3924" s="27" t="s">
        <v>156</v>
      </c>
      <c r="L3924" s="27" t="n">
        <v>23</v>
      </c>
      <c r="M3924" s="27" t="n">
        <v>45</v>
      </c>
      <c r="N3924" s="27" t="s">
        <v>127</v>
      </c>
      <c r="O3924" s="27" t="s">
        <v>139</v>
      </c>
      <c r="P3924" s="27" t="s">
        <v>150</v>
      </c>
      <c r="Q3924" s="29" t="n">
        <v>2789.06</v>
      </c>
      <c r="R3924" s="27" t="s">
        <v>130</v>
      </c>
      <c r="S3924" s="27" t="s">
        <v>164</v>
      </c>
      <c r="T3924" s="27" t="n">
        <v>5</v>
      </c>
      <c r="U3924" s="27" t="n">
        <f aca="false">YEAR(E3924)</f>
        <v>2024</v>
      </c>
      <c r="V3924" s="27" t="str">
        <f aca="false">TEXT(E3924,"MMM-YYYY")</f>
        <v>Sep-2024</v>
      </c>
      <c r="W3924" s="27" t="n">
        <f aca="false">MONTH(E3924)</f>
        <v>9</v>
      </c>
      <c r="X3924" s="27" t="str">
        <f aca="false">TEXT(WEEKDAY(E3924,2),"0")&amp;" - "&amp;TEXT(E3924,"dddd")</f>
        <v>5 - Friday</v>
      </c>
      <c r="Y3924" s="27" t="str">
        <f aca="false">_xlfn.IFS(C3924&lt;18,"Child (0-17)",C3924&lt;40,"Young Adult (18-39)",C3924&lt;60,"Adult (40-59)",TRUE(),"Senior (60+)")</f>
        <v>Senior (60+)</v>
      </c>
      <c r="Z3924" s="27" t="n">
        <f aca="false">ROUND(G3924-E3924,0)</f>
        <v>0</v>
      </c>
      <c r="AA3924" s="27" t="n">
        <f aca="false">L3924+M3924</f>
        <v>68</v>
      </c>
      <c r="AB3924" s="27" t="n">
        <f aca="false">IFERROR(ROUND(Q3924/AA3924,2),0)</f>
        <v>41.02</v>
      </c>
      <c r="AC3924" s="27" t="str">
        <f aca="false">IF(AND(K3924="Critical",N3924="No"),"URGENT - No Bed","Normal")</f>
        <v>Normal</v>
      </c>
      <c r="AD3924" s="33" t="n">
        <f aca="false">INDEX(Lookup_Tables!$B$3:$B$12,MATCH(H3924,Lookup_Tables!$A$3:$A$12,0))</f>
        <v>3900000</v>
      </c>
      <c r="AE3924" s="27" t="str">
        <f aca="false">INDEX(Lookup_Tables!$C$3:$C$12,MATCH(H3924,Lookup_Tables!$A$3:$A$12,0))</f>
        <v>Dr. Rina Mehta</v>
      </c>
      <c r="AF3924" s="27" t="str">
        <f aca="false">IFERROR(INDEX(Lookup_Tables!$F$16:$F$45,MATCH(I3924,Lookup_Tables!$E$16:$E$45,0)),"N/A")</f>
        <v>EMP217</v>
      </c>
      <c r="AG3924" s="27" t="n">
        <f aca="false">_xlfn.IFS(R3924="Recovered",4,R3924="Referred",3,R3924="Admitted",2,R3924="Deceased",1,TRUE(),0)</f>
        <v>4</v>
      </c>
      <c r="AH3924" s="27" t="str">
        <f aca="false">IF(T3924&gt;=4,"Satisfied",IF(T3924&gt;=3,"Neutral","Needs Improvement"))</f>
        <v>Satisfied</v>
      </c>
    </row>
    <row r="3925" customFormat="false" ht="15" hidden="false" customHeight="false" outlineLevel="0" collapsed="false">
      <c r="A3925" s="30" t="s">
        <v>2274</v>
      </c>
      <c r="B3925" s="30" t="s">
        <v>2275</v>
      </c>
      <c r="C3925" s="30" t="n">
        <v>24</v>
      </c>
      <c r="D3925" s="30" t="s">
        <v>181</v>
      </c>
      <c r="E3925" s="31" t="n">
        <v>45468</v>
      </c>
      <c r="F3925" s="30" t="s">
        <v>832</v>
      </c>
      <c r="G3925" s="31" t="n">
        <v>45468</v>
      </c>
      <c r="H3925" s="30" t="s">
        <v>236</v>
      </c>
      <c r="I3925" s="30" t="s">
        <v>237</v>
      </c>
      <c r="J3925" s="30" t="s">
        <v>375</v>
      </c>
      <c r="K3925" s="30" t="s">
        <v>138</v>
      </c>
      <c r="L3925" s="30" t="n">
        <v>82</v>
      </c>
      <c r="M3925" s="30" t="n">
        <v>37</v>
      </c>
      <c r="N3925" s="30" t="s">
        <v>127</v>
      </c>
      <c r="O3925" s="30" t="s">
        <v>171</v>
      </c>
      <c r="P3925" s="30" t="s">
        <v>150</v>
      </c>
      <c r="Q3925" s="32" t="n">
        <v>944.12</v>
      </c>
      <c r="R3925" s="30" t="s">
        <v>130</v>
      </c>
      <c r="S3925" s="30" t="s">
        <v>141</v>
      </c>
      <c r="T3925" s="30" t="n">
        <v>4</v>
      </c>
      <c r="U3925" s="30" t="n">
        <f aca="false">YEAR(E3925)</f>
        <v>2024</v>
      </c>
      <c r="V3925" s="30" t="str">
        <f aca="false">TEXT(E3925,"MMM-YYYY")</f>
        <v>Jun-2024</v>
      </c>
      <c r="W3925" s="30" t="n">
        <f aca="false">MONTH(E3925)</f>
        <v>6</v>
      </c>
      <c r="X3925" s="30" t="str">
        <f aca="false">TEXT(WEEKDAY(E3925,2),"0")&amp;" - "&amp;TEXT(E3925,"dddd")</f>
        <v>2 - Tuesday</v>
      </c>
      <c r="Y3925" s="30" t="str">
        <f aca="false">_xlfn.IFS(C3925&lt;18,"Child (0-17)",C3925&lt;40,"Young Adult (18-39)",C3925&lt;60,"Adult (40-59)",TRUE(),"Senior (60+)")</f>
        <v>Young Adult (18-39)</v>
      </c>
      <c r="Z3925" s="30" t="n">
        <f aca="false">ROUND(G3925-E3925,0)</f>
        <v>0</v>
      </c>
      <c r="AA3925" s="30" t="n">
        <f aca="false">L3925+M3925</f>
        <v>119</v>
      </c>
      <c r="AB3925" s="30" t="n">
        <f aca="false">IFERROR(ROUND(Q3925/AA3925,2),0)</f>
        <v>7.93</v>
      </c>
      <c r="AC3925" s="30" t="str">
        <f aca="false">IF(AND(K3925="Critical",N3925="No"),"URGENT - No Bed","Normal")</f>
        <v>Normal</v>
      </c>
      <c r="AD3925" s="34" t="n">
        <f aca="false">INDEX(Lookup_Tables!$B$3:$B$12,MATCH(H3925,Lookup_Tables!$A$3:$A$12,0))</f>
        <v>3900000</v>
      </c>
      <c r="AE3925" s="30" t="str">
        <f aca="false">INDEX(Lookup_Tables!$C$3:$C$12,MATCH(H3925,Lookup_Tables!$A$3:$A$12,0))</f>
        <v>Dr. Rina Mehta</v>
      </c>
      <c r="AF3925" s="30" t="str">
        <f aca="false">IFERROR(INDEX(Lookup_Tables!$F$16:$F$45,MATCH(I3925,Lookup_Tables!$E$16:$E$45,0)),"N/A")</f>
        <v>EMP215</v>
      </c>
      <c r="AG3925" s="30" t="n">
        <f aca="false">_xlfn.IFS(R3925="Recovered",4,R3925="Referred",3,R3925="Admitted",2,R3925="Deceased",1,TRUE(),0)</f>
        <v>4</v>
      </c>
      <c r="AH3925" s="30" t="str">
        <f aca="false">IF(T3925&gt;=4,"Satisfied",IF(T3925&gt;=3,"Neutral","Needs Improvement"))</f>
        <v>Satisfied</v>
      </c>
    </row>
    <row r="3926" customFormat="false" ht="15" hidden="false" customHeight="false" outlineLevel="0" collapsed="false">
      <c r="A3926" s="27" t="s">
        <v>4778</v>
      </c>
      <c r="B3926" s="27" t="s">
        <v>1809</v>
      </c>
      <c r="C3926" s="27" t="n">
        <v>28</v>
      </c>
      <c r="D3926" s="27" t="s">
        <v>121</v>
      </c>
      <c r="E3926" s="28" t="n">
        <v>45311</v>
      </c>
      <c r="F3926" s="27" t="s">
        <v>160</v>
      </c>
      <c r="G3926" s="28" t="n">
        <v>45321</v>
      </c>
      <c r="H3926" s="27" t="s">
        <v>123</v>
      </c>
      <c r="I3926" s="27" t="s">
        <v>155</v>
      </c>
      <c r="J3926" s="27" t="s">
        <v>418</v>
      </c>
      <c r="K3926" s="27" t="s">
        <v>202</v>
      </c>
      <c r="L3926" s="27" t="n">
        <v>9</v>
      </c>
      <c r="M3926" s="27" t="n">
        <v>168</v>
      </c>
      <c r="N3926" s="27" t="s">
        <v>186</v>
      </c>
      <c r="O3926" s="27" t="s">
        <v>139</v>
      </c>
      <c r="P3926" s="27" t="s">
        <v>187</v>
      </c>
      <c r="Q3926" s="29" t="n">
        <v>17303.46</v>
      </c>
      <c r="R3926" s="27" t="s">
        <v>462</v>
      </c>
      <c r="S3926" s="27" t="s">
        <v>223</v>
      </c>
      <c r="T3926" s="27" t="n">
        <v>3</v>
      </c>
      <c r="U3926" s="27" t="n">
        <f aca="false">YEAR(E3926)</f>
        <v>2024</v>
      </c>
      <c r="V3926" s="27" t="str">
        <f aca="false">TEXT(E3926,"MMM-YYYY")</f>
        <v>Jan-2024</v>
      </c>
      <c r="W3926" s="27" t="n">
        <f aca="false">MONTH(E3926)</f>
        <v>1</v>
      </c>
      <c r="X3926" s="27" t="str">
        <f aca="false">TEXT(WEEKDAY(E3926,2),"0")&amp;" - "&amp;TEXT(E3926,"dddd")</f>
        <v>6 - Saturday</v>
      </c>
      <c r="Y3926" s="27" t="str">
        <f aca="false">_xlfn.IFS(C3926&lt;18,"Child (0-17)",C3926&lt;40,"Young Adult (18-39)",C3926&lt;60,"Adult (40-59)",TRUE(),"Senior (60+)")</f>
        <v>Young Adult (18-39)</v>
      </c>
      <c r="Z3926" s="27" t="n">
        <f aca="false">ROUND(G3926-E3926,0)</f>
        <v>10</v>
      </c>
      <c r="AA3926" s="27" t="n">
        <f aca="false">L3926+M3926</f>
        <v>177</v>
      </c>
      <c r="AB3926" s="27" t="n">
        <f aca="false">IFERROR(ROUND(Q3926/AA3926,2),0)</f>
        <v>97.76</v>
      </c>
      <c r="AC3926" s="27" t="str">
        <f aca="false">IF(AND(K3926="Critical",N3926="No"),"URGENT - No Bed","Normal")</f>
        <v>Normal</v>
      </c>
      <c r="AD3926" s="33" t="n">
        <f aca="false">INDEX(Lookup_Tables!$B$3:$B$12,MATCH(H3926,Lookup_Tables!$A$3:$A$12,0))</f>
        <v>2200000</v>
      </c>
      <c r="AE3926" s="27" t="str">
        <f aca="false">INDEX(Lookup_Tables!$C$3:$C$12,MATCH(H3926,Lookup_Tables!$A$3:$A$12,0))</f>
        <v>Dr. Rohan Das</v>
      </c>
      <c r="AF3926" s="27" t="str">
        <f aca="false">IFERROR(INDEX(Lookup_Tables!$F$16:$F$45,MATCH(I3926,Lookup_Tables!$E$16:$E$45,0)),"N/A")</f>
        <v>EMP203</v>
      </c>
      <c r="AG3926" s="27" t="n">
        <f aca="false">_xlfn.IFS(R3926="Recovered",4,R3926="Referred",3,R3926="Admitted",2,R3926="Deceased",1,TRUE(),0)</f>
        <v>1</v>
      </c>
      <c r="AH3926" s="27" t="str">
        <f aca="false">IF(T3926&gt;=4,"Satisfied",IF(T3926&gt;=3,"Neutral","Needs Improvement"))</f>
        <v>Neutral</v>
      </c>
    </row>
    <row r="3927" customFormat="false" ht="15" hidden="false" customHeight="false" outlineLevel="0" collapsed="false">
      <c r="A3927" s="30" t="s">
        <v>2957</v>
      </c>
      <c r="B3927" s="30" t="s">
        <v>2182</v>
      </c>
      <c r="C3927" s="30" t="n">
        <v>82</v>
      </c>
      <c r="D3927" s="30" t="s">
        <v>181</v>
      </c>
      <c r="E3927" s="31" t="n">
        <v>45551</v>
      </c>
      <c r="F3927" s="30" t="s">
        <v>303</v>
      </c>
      <c r="G3927" s="31" t="n">
        <v>45551</v>
      </c>
      <c r="H3927" s="30" t="s">
        <v>242</v>
      </c>
      <c r="I3927" s="30" t="s">
        <v>466</v>
      </c>
      <c r="J3927" s="30" t="s">
        <v>363</v>
      </c>
      <c r="K3927" s="30" t="s">
        <v>138</v>
      </c>
      <c r="L3927" s="30" t="n">
        <v>80</v>
      </c>
      <c r="M3927" s="30" t="n">
        <v>15</v>
      </c>
      <c r="N3927" s="30" t="s">
        <v>127</v>
      </c>
      <c r="O3927" s="30" t="s">
        <v>149</v>
      </c>
      <c r="P3927" s="30" t="s">
        <v>129</v>
      </c>
      <c r="Q3927" s="32" t="n">
        <v>1895.82</v>
      </c>
      <c r="R3927" s="30" t="s">
        <v>130</v>
      </c>
      <c r="S3927" s="30" t="s">
        <v>141</v>
      </c>
      <c r="T3927" s="30" t="n">
        <v>4</v>
      </c>
      <c r="U3927" s="30" t="n">
        <f aca="false">YEAR(E3927)</f>
        <v>2024</v>
      </c>
      <c r="V3927" s="30" t="str">
        <f aca="false">TEXT(E3927,"MMM-YYYY")</f>
        <v>Sep-2024</v>
      </c>
      <c r="W3927" s="30" t="n">
        <f aca="false">MONTH(E3927)</f>
        <v>9</v>
      </c>
      <c r="X3927" s="30" t="str">
        <f aca="false">TEXT(WEEKDAY(E3927,2),"0")&amp;" - "&amp;TEXT(E3927,"dddd")</f>
        <v>1 - Monday</v>
      </c>
      <c r="Y3927" s="30" t="str">
        <f aca="false">_xlfn.IFS(C3927&lt;18,"Child (0-17)",C3927&lt;40,"Young Adult (18-39)",C3927&lt;60,"Adult (40-59)",TRUE(),"Senior (60+)")</f>
        <v>Senior (60+)</v>
      </c>
      <c r="Z3927" s="30" t="n">
        <f aca="false">ROUND(G3927-E3927,0)</f>
        <v>0</v>
      </c>
      <c r="AA3927" s="30" t="n">
        <f aca="false">L3927+M3927</f>
        <v>95</v>
      </c>
      <c r="AB3927" s="30" t="n">
        <f aca="false">IFERROR(ROUND(Q3927/AA3927,2),0)</f>
        <v>19.96</v>
      </c>
      <c r="AC3927" s="30" t="str">
        <f aca="false">IF(AND(K3927="Critical",N3927="No"),"URGENT - No Bed","Normal")</f>
        <v>Normal</v>
      </c>
      <c r="AD3927" s="34" t="n">
        <f aca="false">INDEX(Lookup_Tables!$B$3:$B$12,MATCH(H3927,Lookup_Tables!$A$3:$A$12,0))</f>
        <v>3000000</v>
      </c>
      <c r="AE3927" s="30" t="str">
        <f aca="false">INDEX(Lookup_Tables!$C$3:$C$12,MATCH(H3927,Lookup_Tables!$A$3:$A$12,0))</f>
        <v>Dr. Pooja Iyer</v>
      </c>
      <c r="AF3927" s="30" t="str">
        <f aca="false">IFERROR(INDEX(Lookup_Tables!$F$16:$F$45,MATCH(I3927,Lookup_Tables!$E$16:$E$45,0)),"N/A")</f>
        <v>EMP212</v>
      </c>
      <c r="AG3927" s="30" t="n">
        <f aca="false">_xlfn.IFS(R3927="Recovered",4,R3927="Referred",3,R3927="Admitted",2,R3927="Deceased",1,TRUE(),0)</f>
        <v>4</v>
      </c>
      <c r="AH3927" s="30" t="str">
        <f aca="false">IF(T3927&gt;=4,"Satisfied",IF(T3927&gt;=3,"Neutral","Needs Improvement"))</f>
        <v>Satisfied</v>
      </c>
    </row>
    <row r="3928" customFormat="false" ht="15" hidden="false" customHeight="false" outlineLevel="0" collapsed="false">
      <c r="A3928" s="27" t="s">
        <v>649</v>
      </c>
      <c r="B3928" s="27" t="s">
        <v>650</v>
      </c>
      <c r="C3928" s="27" t="n">
        <v>49</v>
      </c>
      <c r="D3928" s="27" t="s">
        <v>121</v>
      </c>
      <c r="E3928" s="28" t="n">
        <v>45372</v>
      </c>
      <c r="F3928" s="27" t="s">
        <v>651</v>
      </c>
      <c r="G3928" s="28" t="n">
        <v>45373</v>
      </c>
      <c r="H3928" s="27" t="s">
        <v>242</v>
      </c>
      <c r="I3928" s="27" t="s">
        <v>466</v>
      </c>
      <c r="J3928" s="27" t="s">
        <v>244</v>
      </c>
      <c r="K3928" s="27" t="s">
        <v>156</v>
      </c>
      <c r="L3928" s="27" t="n">
        <v>23</v>
      </c>
      <c r="M3928" s="27" t="n">
        <v>33</v>
      </c>
      <c r="N3928" s="27" t="s">
        <v>127</v>
      </c>
      <c r="O3928" s="27" t="s">
        <v>149</v>
      </c>
      <c r="P3928" s="27" t="s">
        <v>140</v>
      </c>
      <c r="Q3928" s="29" t="n">
        <v>3073.21</v>
      </c>
      <c r="R3928" s="27" t="s">
        <v>172</v>
      </c>
      <c r="S3928" s="27" t="s">
        <v>223</v>
      </c>
      <c r="T3928" s="27" t="n">
        <v>4</v>
      </c>
      <c r="U3928" s="27" t="n">
        <f aca="false">YEAR(E3928)</f>
        <v>2024</v>
      </c>
      <c r="V3928" s="27" t="str">
        <f aca="false">TEXT(E3928,"MMM-YYYY")</f>
        <v>Mar-2024</v>
      </c>
      <c r="W3928" s="27" t="n">
        <f aca="false">MONTH(E3928)</f>
        <v>3</v>
      </c>
      <c r="X3928" s="27" t="str">
        <f aca="false">TEXT(WEEKDAY(E3928,2),"0")&amp;" - "&amp;TEXT(E3928,"dddd")</f>
        <v>4 - Thursday</v>
      </c>
      <c r="Y3928" s="27" t="str">
        <f aca="false">_xlfn.IFS(C3928&lt;18,"Child (0-17)",C3928&lt;40,"Young Adult (18-39)",C3928&lt;60,"Adult (40-59)",TRUE(),"Senior (60+)")</f>
        <v>Adult (40-59)</v>
      </c>
      <c r="Z3928" s="27" t="n">
        <f aca="false">ROUND(G3928-E3928,0)</f>
        <v>1</v>
      </c>
      <c r="AA3928" s="27" t="n">
        <f aca="false">L3928+M3928</f>
        <v>56</v>
      </c>
      <c r="AB3928" s="27" t="n">
        <f aca="false">IFERROR(ROUND(Q3928/AA3928,2),0)</f>
        <v>54.88</v>
      </c>
      <c r="AC3928" s="27" t="str">
        <f aca="false">IF(AND(K3928="Critical",N3928="No"),"URGENT - No Bed","Normal")</f>
        <v>Normal</v>
      </c>
      <c r="AD3928" s="33" t="n">
        <f aca="false">INDEX(Lookup_Tables!$B$3:$B$12,MATCH(H3928,Lookup_Tables!$A$3:$A$12,0))</f>
        <v>3000000</v>
      </c>
      <c r="AE3928" s="27" t="str">
        <f aca="false">INDEX(Lookup_Tables!$C$3:$C$12,MATCH(H3928,Lookup_Tables!$A$3:$A$12,0))</f>
        <v>Dr. Pooja Iyer</v>
      </c>
      <c r="AF3928" s="27" t="str">
        <f aca="false">IFERROR(INDEX(Lookup_Tables!$F$16:$F$45,MATCH(I3928,Lookup_Tables!$E$16:$E$45,0)),"N/A")</f>
        <v>EMP212</v>
      </c>
      <c r="AG3928" s="27" t="n">
        <f aca="false">_xlfn.IFS(R3928="Recovered",4,R3928="Referred",3,R3928="Admitted",2,R3928="Deceased",1,TRUE(),0)</f>
        <v>2</v>
      </c>
      <c r="AH3928" s="27" t="str">
        <f aca="false">IF(T3928&gt;=4,"Satisfied",IF(T3928&gt;=3,"Neutral","Needs Improvement"))</f>
        <v>Satisfied</v>
      </c>
    </row>
    <row r="3929" customFormat="false" ht="15" hidden="false" customHeight="false" outlineLevel="0" collapsed="false">
      <c r="A3929" s="30" t="s">
        <v>3584</v>
      </c>
      <c r="B3929" s="30" t="s">
        <v>3585</v>
      </c>
      <c r="C3929" s="30" t="n">
        <v>21</v>
      </c>
      <c r="D3929" s="30" t="s">
        <v>121</v>
      </c>
      <c r="E3929" s="31" t="n">
        <v>45515</v>
      </c>
      <c r="F3929" s="30" t="s">
        <v>2118</v>
      </c>
      <c r="G3929" s="31" t="n">
        <v>45520</v>
      </c>
      <c r="H3929" s="30" t="s">
        <v>161</v>
      </c>
      <c r="I3929" s="30" t="s">
        <v>320</v>
      </c>
      <c r="J3929" s="30" t="s">
        <v>648</v>
      </c>
      <c r="K3929" s="30" t="s">
        <v>126</v>
      </c>
      <c r="L3929" s="30" t="n">
        <v>37</v>
      </c>
      <c r="M3929" s="30" t="n">
        <v>59</v>
      </c>
      <c r="N3929" s="30" t="s">
        <v>186</v>
      </c>
      <c r="O3929" s="30" t="s">
        <v>128</v>
      </c>
      <c r="P3929" s="30" t="s">
        <v>187</v>
      </c>
      <c r="Q3929" s="32" t="n">
        <v>7561.16</v>
      </c>
      <c r="R3929" s="30" t="s">
        <v>172</v>
      </c>
      <c r="S3929" s="30" t="s">
        <v>157</v>
      </c>
      <c r="T3929" s="30" t="n">
        <v>2</v>
      </c>
      <c r="U3929" s="30" t="n">
        <f aca="false">YEAR(E3929)</f>
        <v>2024</v>
      </c>
      <c r="V3929" s="30" t="str">
        <f aca="false">TEXT(E3929,"MMM-YYYY")</f>
        <v>Aug-2024</v>
      </c>
      <c r="W3929" s="30" t="n">
        <f aca="false">MONTH(E3929)</f>
        <v>8</v>
      </c>
      <c r="X3929" s="30" t="str">
        <f aca="false">TEXT(WEEKDAY(E3929,2),"0")&amp;" - "&amp;TEXT(E3929,"dddd")</f>
        <v>7 - Sunday</v>
      </c>
      <c r="Y3929" s="30" t="str">
        <f aca="false">_xlfn.IFS(C3929&lt;18,"Child (0-17)",C3929&lt;40,"Young Adult (18-39)",C3929&lt;60,"Adult (40-59)",TRUE(),"Senior (60+)")</f>
        <v>Young Adult (18-39)</v>
      </c>
      <c r="Z3929" s="30" t="n">
        <f aca="false">ROUND(G3929-E3929,0)</f>
        <v>5</v>
      </c>
      <c r="AA3929" s="30" t="n">
        <f aca="false">L3929+M3929</f>
        <v>96</v>
      </c>
      <c r="AB3929" s="30" t="n">
        <f aca="false">IFERROR(ROUND(Q3929/AA3929,2),0)</f>
        <v>78.76</v>
      </c>
      <c r="AC3929" s="30" t="str">
        <f aca="false">IF(AND(K3929="Critical",N3929="No"),"URGENT - No Bed","Normal")</f>
        <v>Normal</v>
      </c>
      <c r="AD3929" s="34" t="n">
        <f aca="false">INDEX(Lookup_Tables!$B$3:$B$12,MATCH(H3929,Lookup_Tables!$A$3:$A$12,0))</f>
        <v>3600000</v>
      </c>
      <c r="AE3929" s="30" t="str">
        <f aca="false">INDEX(Lookup_Tables!$C$3:$C$12,MATCH(H3929,Lookup_Tables!$A$3:$A$12,0))</f>
        <v>Dr. Sameer Joshi</v>
      </c>
      <c r="AF3929" s="30" t="str">
        <f aca="false">IFERROR(INDEX(Lookup_Tables!$F$16:$F$45,MATCH(I3929,Lookup_Tables!$E$16:$E$45,0)),"N/A")</f>
        <v>EMP223</v>
      </c>
      <c r="AG3929" s="30" t="n">
        <f aca="false">_xlfn.IFS(R3929="Recovered",4,R3929="Referred",3,R3929="Admitted",2,R3929="Deceased",1,TRUE(),0)</f>
        <v>2</v>
      </c>
      <c r="AH3929" s="30" t="str">
        <f aca="false">IF(T3929&gt;=4,"Satisfied",IF(T3929&gt;=3,"Neutral","Needs Improvement"))</f>
        <v>Needs Improvement</v>
      </c>
    </row>
    <row r="3930" customFormat="false" ht="15" hidden="false" customHeight="false" outlineLevel="0" collapsed="false">
      <c r="A3930" s="27" t="s">
        <v>4240</v>
      </c>
      <c r="B3930" s="27" t="s">
        <v>3280</v>
      </c>
      <c r="C3930" s="27" t="n">
        <v>17</v>
      </c>
      <c r="D3930" s="27" t="s">
        <v>181</v>
      </c>
      <c r="E3930" s="28" t="n">
        <v>45327</v>
      </c>
      <c r="F3930" s="27" t="s">
        <v>370</v>
      </c>
      <c r="G3930" s="28" t="n">
        <v>45331</v>
      </c>
      <c r="H3930" s="27" t="s">
        <v>135</v>
      </c>
      <c r="I3930" s="27" t="s">
        <v>278</v>
      </c>
      <c r="J3930" s="27" t="s">
        <v>252</v>
      </c>
      <c r="K3930" s="27" t="s">
        <v>202</v>
      </c>
      <c r="L3930" s="27" t="n">
        <v>7</v>
      </c>
      <c r="M3930" s="27" t="n">
        <v>187</v>
      </c>
      <c r="N3930" s="27" t="s">
        <v>186</v>
      </c>
      <c r="O3930" s="27" t="s">
        <v>171</v>
      </c>
      <c r="P3930" s="27" t="s">
        <v>129</v>
      </c>
      <c r="Q3930" s="29" t="n">
        <v>18354.94</v>
      </c>
      <c r="R3930" s="27" t="s">
        <v>172</v>
      </c>
      <c r="S3930" s="27" t="s">
        <v>157</v>
      </c>
      <c r="T3930" s="27" t="n">
        <v>2</v>
      </c>
      <c r="U3930" s="27" t="n">
        <f aca="false">YEAR(E3930)</f>
        <v>2024</v>
      </c>
      <c r="V3930" s="27" t="str">
        <f aca="false">TEXT(E3930,"MMM-YYYY")</f>
        <v>Feb-2024</v>
      </c>
      <c r="W3930" s="27" t="n">
        <f aca="false">MONTH(E3930)</f>
        <v>2</v>
      </c>
      <c r="X3930" s="27" t="str">
        <f aca="false">TEXT(WEEKDAY(E3930,2),"0")&amp;" - "&amp;TEXT(E3930,"dddd")</f>
        <v>1 - Monday</v>
      </c>
      <c r="Y3930" s="27" t="str">
        <f aca="false">_xlfn.IFS(C3930&lt;18,"Child (0-17)",C3930&lt;40,"Young Adult (18-39)",C3930&lt;60,"Adult (40-59)",TRUE(),"Senior (60+)")</f>
        <v>Child (0-17)</v>
      </c>
      <c r="Z3930" s="27" t="n">
        <f aca="false">ROUND(G3930-E3930,0)</f>
        <v>4</v>
      </c>
      <c r="AA3930" s="27" t="n">
        <f aca="false">L3930+M3930</f>
        <v>194</v>
      </c>
      <c r="AB3930" s="27" t="n">
        <f aca="false">IFERROR(ROUND(Q3930/AA3930,2),0)</f>
        <v>94.61</v>
      </c>
      <c r="AC3930" s="27" t="str">
        <f aca="false">IF(AND(K3930="Critical",N3930="No"),"URGENT - No Bed","Normal")</f>
        <v>Normal</v>
      </c>
      <c r="AD3930" s="33" t="n">
        <f aca="false">INDEX(Lookup_Tables!$B$3:$B$12,MATCH(H3930,Lookup_Tables!$A$3:$A$12,0))</f>
        <v>4600000</v>
      </c>
      <c r="AE3930" s="27" t="str">
        <f aca="false">INDEX(Lookup_Tables!$C$3:$C$12,MATCH(H3930,Lookup_Tables!$A$3:$A$12,0))</f>
        <v>Dr. Farhan Khan</v>
      </c>
      <c r="AF3930" s="27" t="str">
        <f aca="false">IFERROR(INDEX(Lookup_Tables!$F$16:$F$45,MATCH(I3930,Lookup_Tables!$E$16:$E$45,0)),"N/A")</f>
        <v>EMP208</v>
      </c>
      <c r="AG3930" s="27" t="n">
        <f aca="false">_xlfn.IFS(R3930="Recovered",4,R3930="Referred",3,R3930="Admitted",2,R3930="Deceased",1,TRUE(),0)</f>
        <v>2</v>
      </c>
      <c r="AH3930" s="27" t="str">
        <f aca="false">IF(T3930&gt;=4,"Satisfied",IF(T3930&gt;=3,"Neutral","Needs Improvement"))</f>
        <v>Needs Improvement</v>
      </c>
    </row>
    <row r="3931" customFormat="false" ht="15" hidden="false" customHeight="false" outlineLevel="0" collapsed="false">
      <c r="A3931" s="30" t="s">
        <v>1835</v>
      </c>
      <c r="B3931" s="30" t="s">
        <v>1601</v>
      </c>
      <c r="C3931" s="30" t="n">
        <v>0</v>
      </c>
      <c r="D3931" s="30" t="s">
        <v>181</v>
      </c>
      <c r="E3931" s="31" t="n">
        <v>45609</v>
      </c>
      <c r="F3931" s="30" t="s">
        <v>876</v>
      </c>
      <c r="G3931" s="31" t="n">
        <v>45609</v>
      </c>
      <c r="H3931" s="30" t="s">
        <v>168</v>
      </c>
      <c r="I3931" s="30" t="s">
        <v>169</v>
      </c>
      <c r="J3931" s="30" t="s">
        <v>170</v>
      </c>
      <c r="K3931" s="30" t="s">
        <v>156</v>
      </c>
      <c r="L3931" s="30" t="n">
        <v>28</v>
      </c>
      <c r="M3931" s="30" t="n">
        <v>66</v>
      </c>
      <c r="N3931" s="30" t="s">
        <v>186</v>
      </c>
      <c r="O3931" s="30" t="s">
        <v>139</v>
      </c>
      <c r="P3931" s="30" t="s">
        <v>140</v>
      </c>
      <c r="Q3931" s="32" t="n">
        <v>4513.51</v>
      </c>
      <c r="R3931" s="30" t="s">
        <v>130</v>
      </c>
      <c r="S3931" s="30" t="s">
        <v>192</v>
      </c>
      <c r="T3931" s="30" t="n">
        <v>5</v>
      </c>
      <c r="U3931" s="30" t="n">
        <f aca="false">YEAR(E3931)</f>
        <v>2024</v>
      </c>
      <c r="V3931" s="30" t="str">
        <f aca="false">TEXT(E3931,"MMM-YYYY")</f>
        <v>Nov-2024</v>
      </c>
      <c r="W3931" s="30" t="n">
        <f aca="false">MONTH(E3931)</f>
        <v>11</v>
      </c>
      <c r="X3931" s="30" t="str">
        <f aca="false">TEXT(WEEKDAY(E3931,2),"0")&amp;" - "&amp;TEXT(E3931,"dddd")</f>
        <v>3 - Wednesday</v>
      </c>
      <c r="Y3931" s="30" t="str">
        <f aca="false">_xlfn.IFS(C3931&lt;18,"Child (0-17)",C3931&lt;40,"Young Adult (18-39)",C3931&lt;60,"Adult (40-59)",TRUE(),"Senior (60+)")</f>
        <v>Child (0-17)</v>
      </c>
      <c r="Z3931" s="30" t="n">
        <f aca="false">ROUND(G3931-E3931,0)</f>
        <v>0</v>
      </c>
      <c r="AA3931" s="30" t="n">
        <f aca="false">L3931+M3931</f>
        <v>94</v>
      </c>
      <c r="AB3931" s="30" t="n">
        <f aca="false">IFERROR(ROUND(Q3931/AA3931,2),0)</f>
        <v>48.02</v>
      </c>
      <c r="AC3931" s="30" t="str">
        <f aca="false">IF(AND(K3931="Critical",N3931="No"),"URGENT - No Bed","Normal")</f>
        <v>Normal</v>
      </c>
      <c r="AD3931" s="34" t="n">
        <f aca="false">INDEX(Lookup_Tables!$B$3:$B$12,MATCH(H3931,Lookup_Tables!$A$3:$A$12,0))</f>
        <v>4400000</v>
      </c>
      <c r="AE3931" s="30" t="str">
        <f aca="false">INDEX(Lookup_Tables!$C$3:$C$12,MATCH(H3931,Lookup_Tables!$A$3:$A$12,0))</f>
        <v>Dr. Neha Chopra</v>
      </c>
      <c r="AF3931" s="30" t="str">
        <f aca="false">IFERROR(INDEX(Lookup_Tables!$F$16:$F$45,MATCH(I3931,Lookup_Tables!$E$16:$E$45,0)),"N/A")</f>
        <v>EMP220</v>
      </c>
      <c r="AG3931" s="30" t="n">
        <f aca="false">_xlfn.IFS(R3931="Recovered",4,R3931="Referred",3,R3931="Admitted",2,R3931="Deceased",1,TRUE(),0)</f>
        <v>4</v>
      </c>
      <c r="AH3931" s="30" t="str">
        <f aca="false">IF(T3931&gt;=4,"Satisfied",IF(T3931&gt;=3,"Neutral","Needs Improvement"))</f>
        <v>Satisfied</v>
      </c>
    </row>
    <row r="3932" customFormat="false" ht="15" hidden="false" customHeight="false" outlineLevel="0" collapsed="false">
      <c r="A3932" s="27" t="s">
        <v>4949</v>
      </c>
      <c r="B3932" s="27" t="s">
        <v>1072</v>
      </c>
      <c r="C3932" s="27" t="n">
        <v>83</v>
      </c>
      <c r="D3932" s="27" t="s">
        <v>181</v>
      </c>
      <c r="E3932" s="28" t="n">
        <v>45385</v>
      </c>
      <c r="F3932" s="27" t="s">
        <v>812</v>
      </c>
      <c r="G3932" s="28" t="n">
        <v>45385</v>
      </c>
      <c r="H3932" s="27" t="s">
        <v>123</v>
      </c>
      <c r="I3932" s="27" t="s">
        <v>124</v>
      </c>
      <c r="J3932" s="27" t="s">
        <v>508</v>
      </c>
      <c r="K3932" s="27" t="s">
        <v>138</v>
      </c>
      <c r="L3932" s="27" t="n">
        <v>80</v>
      </c>
      <c r="M3932" s="27" t="n">
        <v>16</v>
      </c>
      <c r="N3932" s="27" t="s">
        <v>127</v>
      </c>
      <c r="O3932" s="27" t="s">
        <v>139</v>
      </c>
      <c r="P3932" s="27" t="s">
        <v>150</v>
      </c>
      <c r="Q3932" s="29" t="n">
        <v>593.77</v>
      </c>
      <c r="R3932" s="27" t="s">
        <v>172</v>
      </c>
      <c r="S3932" s="27" t="s">
        <v>223</v>
      </c>
      <c r="T3932" s="27" t="n">
        <v>3</v>
      </c>
      <c r="U3932" s="27" t="n">
        <f aca="false">YEAR(E3932)</f>
        <v>2024</v>
      </c>
      <c r="V3932" s="27" t="str">
        <f aca="false">TEXT(E3932,"MMM-YYYY")</f>
        <v>Apr-2024</v>
      </c>
      <c r="W3932" s="27" t="n">
        <f aca="false">MONTH(E3932)</f>
        <v>4</v>
      </c>
      <c r="X3932" s="27" t="str">
        <f aca="false">TEXT(WEEKDAY(E3932,2),"0")&amp;" - "&amp;TEXT(E3932,"dddd")</f>
        <v>3 - Wednesday</v>
      </c>
      <c r="Y3932" s="27" t="str">
        <f aca="false">_xlfn.IFS(C3932&lt;18,"Child (0-17)",C3932&lt;40,"Young Adult (18-39)",C3932&lt;60,"Adult (40-59)",TRUE(),"Senior (60+)")</f>
        <v>Senior (60+)</v>
      </c>
      <c r="Z3932" s="27" t="n">
        <f aca="false">ROUND(G3932-E3932,0)</f>
        <v>0</v>
      </c>
      <c r="AA3932" s="27" t="n">
        <f aca="false">L3932+M3932</f>
        <v>96</v>
      </c>
      <c r="AB3932" s="27" t="n">
        <f aca="false">IFERROR(ROUND(Q3932/AA3932,2),0)</f>
        <v>6.19</v>
      </c>
      <c r="AC3932" s="27" t="str">
        <f aca="false">IF(AND(K3932="Critical",N3932="No"),"URGENT - No Bed","Normal")</f>
        <v>Normal</v>
      </c>
      <c r="AD3932" s="33" t="n">
        <f aca="false">INDEX(Lookup_Tables!$B$3:$B$12,MATCH(H3932,Lookup_Tables!$A$3:$A$12,0))</f>
        <v>2200000</v>
      </c>
      <c r="AE3932" s="27" t="str">
        <f aca="false">INDEX(Lookup_Tables!$C$3:$C$12,MATCH(H3932,Lookup_Tables!$A$3:$A$12,0))</f>
        <v>Dr. Rohan Das</v>
      </c>
      <c r="AF3932" s="27" t="str">
        <f aca="false">IFERROR(INDEX(Lookup_Tables!$F$16:$F$45,MATCH(I3932,Lookup_Tables!$E$16:$E$45,0)),"N/A")</f>
        <v>EMP205</v>
      </c>
      <c r="AG3932" s="27" t="n">
        <f aca="false">_xlfn.IFS(R3932="Recovered",4,R3932="Referred",3,R3932="Admitted",2,R3932="Deceased",1,TRUE(),0)</f>
        <v>2</v>
      </c>
      <c r="AH3932" s="27" t="str">
        <f aca="false">IF(T3932&gt;=4,"Satisfied",IF(T3932&gt;=3,"Neutral","Needs Improvement"))</f>
        <v>Neutral</v>
      </c>
    </row>
    <row r="3933" customFormat="false" ht="15" hidden="false" customHeight="false" outlineLevel="0" collapsed="false">
      <c r="A3933" s="30" t="s">
        <v>2222</v>
      </c>
      <c r="B3933" s="30" t="s">
        <v>2223</v>
      </c>
      <c r="C3933" s="30" t="n">
        <v>13</v>
      </c>
      <c r="D3933" s="30" t="s">
        <v>181</v>
      </c>
      <c r="E3933" s="31" t="n">
        <v>45385</v>
      </c>
      <c r="F3933" s="30" t="s">
        <v>452</v>
      </c>
      <c r="G3933" s="31" t="n">
        <v>45385</v>
      </c>
      <c r="H3933" s="30" t="s">
        <v>183</v>
      </c>
      <c r="I3933" s="30" t="s">
        <v>430</v>
      </c>
      <c r="J3933" s="30" t="s">
        <v>213</v>
      </c>
      <c r="K3933" s="30" t="s">
        <v>156</v>
      </c>
      <c r="L3933" s="30" t="n">
        <v>65</v>
      </c>
      <c r="M3933" s="30" t="n">
        <v>84</v>
      </c>
      <c r="N3933" s="30" t="s">
        <v>186</v>
      </c>
      <c r="O3933" s="30" t="s">
        <v>139</v>
      </c>
      <c r="P3933" s="30" t="s">
        <v>187</v>
      </c>
      <c r="Q3933" s="32" t="n">
        <v>3814.84</v>
      </c>
      <c r="R3933" s="30" t="s">
        <v>130</v>
      </c>
      <c r="S3933" s="30" t="s">
        <v>335</v>
      </c>
      <c r="T3933" s="30" t="n">
        <v>3</v>
      </c>
      <c r="U3933" s="30" t="n">
        <f aca="false">YEAR(E3933)</f>
        <v>2024</v>
      </c>
      <c r="V3933" s="30" t="str">
        <f aca="false">TEXT(E3933,"MMM-YYYY")</f>
        <v>Apr-2024</v>
      </c>
      <c r="W3933" s="30" t="n">
        <f aca="false">MONTH(E3933)</f>
        <v>4</v>
      </c>
      <c r="X3933" s="30" t="str">
        <f aca="false">TEXT(WEEKDAY(E3933,2),"0")&amp;" - "&amp;TEXT(E3933,"dddd")</f>
        <v>3 - Wednesday</v>
      </c>
      <c r="Y3933" s="30" t="str">
        <f aca="false">_xlfn.IFS(C3933&lt;18,"Child (0-17)",C3933&lt;40,"Young Adult (18-39)",C3933&lt;60,"Adult (40-59)",TRUE(),"Senior (60+)")</f>
        <v>Child (0-17)</v>
      </c>
      <c r="Z3933" s="30" t="n">
        <f aca="false">ROUND(G3933-E3933,0)</f>
        <v>0</v>
      </c>
      <c r="AA3933" s="30" t="n">
        <f aca="false">L3933+M3933</f>
        <v>149</v>
      </c>
      <c r="AB3933" s="30" t="n">
        <f aca="false">IFERROR(ROUND(Q3933/AA3933,2),0)</f>
        <v>25.6</v>
      </c>
      <c r="AC3933" s="30" t="str">
        <f aca="false">IF(AND(K3933="Critical",N3933="No"),"URGENT - No Bed","Normal")</f>
        <v>Normal</v>
      </c>
      <c r="AD3933" s="34" t="n">
        <f aca="false">INDEX(Lookup_Tables!$B$3:$B$12,MATCH(H3933,Lookup_Tables!$A$3:$A$12,0))</f>
        <v>3100000</v>
      </c>
      <c r="AE3933" s="30" t="str">
        <f aca="false">INDEX(Lookup_Tables!$C$3:$C$12,MATCH(H3933,Lookup_Tables!$A$3:$A$12,0))</f>
        <v>Dr. Kavita Rao</v>
      </c>
      <c r="AF3933" s="30" t="str">
        <f aca="false">IFERROR(INDEX(Lookup_Tables!$F$16:$F$45,MATCH(I3933,Lookup_Tables!$E$16:$E$45,0)),"N/A")</f>
        <v>EMP224</v>
      </c>
      <c r="AG3933" s="30" t="n">
        <f aca="false">_xlfn.IFS(R3933="Recovered",4,R3933="Referred",3,R3933="Admitted",2,R3933="Deceased",1,TRUE(),0)</f>
        <v>4</v>
      </c>
      <c r="AH3933" s="30" t="str">
        <f aca="false">IF(T3933&gt;=4,"Satisfied",IF(T3933&gt;=3,"Neutral","Needs Improvement"))</f>
        <v>Neutral</v>
      </c>
    </row>
    <row r="3934" customFormat="false" ht="15" hidden="false" customHeight="false" outlineLevel="0" collapsed="false">
      <c r="A3934" s="27" t="s">
        <v>2884</v>
      </c>
      <c r="B3934" s="27" t="s">
        <v>159</v>
      </c>
      <c r="C3934" s="27" t="n">
        <v>32</v>
      </c>
      <c r="D3934" s="27" t="s">
        <v>121</v>
      </c>
      <c r="E3934" s="28" t="n">
        <v>45527</v>
      </c>
      <c r="F3934" s="27" t="s">
        <v>638</v>
      </c>
      <c r="G3934" s="28" t="n">
        <v>45529</v>
      </c>
      <c r="H3934" s="27" t="s">
        <v>242</v>
      </c>
      <c r="I3934" s="27" t="s">
        <v>243</v>
      </c>
      <c r="J3934" s="27" t="s">
        <v>401</v>
      </c>
      <c r="K3934" s="27" t="s">
        <v>156</v>
      </c>
      <c r="L3934" s="27" t="n">
        <v>59</v>
      </c>
      <c r="M3934" s="27" t="n">
        <v>54</v>
      </c>
      <c r="N3934" s="27" t="s">
        <v>127</v>
      </c>
      <c r="O3934" s="27" t="s">
        <v>128</v>
      </c>
      <c r="P3934" s="27" t="s">
        <v>150</v>
      </c>
      <c r="Q3934" s="29" t="n">
        <v>4311.72</v>
      </c>
      <c r="R3934" s="27" t="s">
        <v>130</v>
      </c>
      <c r="S3934" s="27" t="s">
        <v>335</v>
      </c>
      <c r="T3934" s="27" t="n">
        <v>3</v>
      </c>
      <c r="U3934" s="27" t="n">
        <f aca="false">YEAR(E3934)</f>
        <v>2024</v>
      </c>
      <c r="V3934" s="27" t="str">
        <f aca="false">TEXT(E3934,"MMM-YYYY")</f>
        <v>Aug-2024</v>
      </c>
      <c r="W3934" s="27" t="n">
        <f aca="false">MONTH(E3934)</f>
        <v>8</v>
      </c>
      <c r="X3934" s="27" t="str">
        <f aca="false">TEXT(WEEKDAY(E3934,2),"0")&amp;" - "&amp;TEXT(E3934,"dddd")</f>
        <v>5 - Friday</v>
      </c>
      <c r="Y3934" s="27" t="str">
        <f aca="false">_xlfn.IFS(C3934&lt;18,"Child (0-17)",C3934&lt;40,"Young Adult (18-39)",C3934&lt;60,"Adult (40-59)",TRUE(),"Senior (60+)")</f>
        <v>Young Adult (18-39)</v>
      </c>
      <c r="Z3934" s="27" t="n">
        <f aca="false">ROUND(G3934-E3934,0)</f>
        <v>2</v>
      </c>
      <c r="AA3934" s="27" t="n">
        <f aca="false">L3934+M3934</f>
        <v>113</v>
      </c>
      <c r="AB3934" s="27" t="n">
        <f aca="false">IFERROR(ROUND(Q3934/AA3934,2),0)</f>
        <v>38.16</v>
      </c>
      <c r="AC3934" s="27" t="str">
        <f aca="false">IF(AND(K3934="Critical",N3934="No"),"URGENT - No Bed","Normal")</f>
        <v>Normal</v>
      </c>
      <c r="AD3934" s="33" t="n">
        <f aca="false">INDEX(Lookup_Tables!$B$3:$B$12,MATCH(H3934,Lookup_Tables!$A$3:$A$12,0))</f>
        <v>3000000</v>
      </c>
      <c r="AE3934" s="27" t="str">
        <f aca="false">INDEX(Lookup_Tables!$C$3:$C$12,MATCH(H3934,Lookup_Tables!$A$3:$A$12,0))</f>
        <v>Dr. Pooja Iyer</v>
      </c>
      <c r="AF3934" s="27" t="str">
        <f aca="false">IFERROR(INDEX(Lookup_Tables!$F$16:$F$45,MATCH(I3934,Lookup_Tables!$E$16:$E$45,0)),"N/A")</f>
        <v>EMP214</v>
      </c>
      <c r="AG3934" s="27" t="n">
        <f aca="false">_xlfn.IFS(R3934="Recovered",4,R3934="Referred",3,R3934="Admitted",2,R3934="Deceased",1,TRUE(),0)</f>
        <v>4</v>
      </c>
      <c r="AH3934" s="27" t="str">
        <f aca="false">IF(T3934&gt;=4,"Satisfied",IF(T3934&gt;=3,"Neutral","Needs Improvement"))</f>
        <v>Neutral</v>
      </c>
    </row>
    <row r="3935" customFormat="false" ht="15" hidden="false" customHeight="false" outlineLevel="0" collapsed="false">
      <c r="A3935" s="30" t="s">
        <v>5852</v>
      </c>
      <c r="B3935" s="30" t="s">
        <v>4011</v>
      </c>
      <c r="C3935" s="30" t="n">
        <v>59</v>
      </c>
      <c r="D3935" s="30" t="s">
        <v>181</v>
      </c>
      <c r="E3935" s="31" t="n">
        <v>45481</v>
      </c>
      <c r="F3935" s="30" t="s">
        <v>2834</v>
      </c>
      <c r="G3935" s="31" t="n">
        <v>45482</v>
      </c>
      <c r="H3935" s="30" t="s">
        <v>183</v>
      </c>
      <c r="I3935" s="30" t="s">
        <v>430</v>
      </c>
      <c r="J3935" s="30" t="s">
        <v>431</v>
      </c>
      <c r="K3935" s="30" t="s">
        <v>156</v>
      </c>
      <c r="L3935" s="30" t="n">
        <v>70</v>
      </c>
      <c r="M3935" s="30" t="n">
        <v>52</v>
      </c>
      <c r="N3935" s="30" t="s">
        <v>186</v>
      </c>
      <c r="O3935" s="30" t="s">
        <v>128</v>
      </c>
      <c r="P3935" s="30" t="s">
        <v>150</v>
      </c>
      <c r="Q3935" s="32" t="n">
        <v>3327.95</v>
      </c>
      <c r="R3935" s="30" t="s">
        <v>268</v>
      </c>
      <c r="S3935" s="30" t="s">
        <v>164</v>
      </c>
      <c r="T3935" s="30" t="n">
        <v>4</v>
      </c>
      <c r="U3935" s="30" t="n">
        <f aca="false">YEAR(E3935)</f>
        <v>2024</v>
      </c>
      <c r="V3935" s="30" t="str">
        <f aca="false">TEXT(E3935,"MMM-YYYY")</f>
        <v>Jul-2024</v>
      </c>
      <c r="W3935" s="30" t="n">
        <f aca="false">MONTH(E3935)</f>
        <v>7</v>
      </c>
      <c r="X3935" s="30" t="str">
        <f aca="false">TEXT(WEEKDAY(E3935,2),"0")&amp;" - "&amp;TEXT(E3935,"dddd")</f>
        <v>1 - Monday</v>
      </c>
      <c r="Y3935" s="30" t="str">
        <f aca="false">_xlfn.IFS(C3935&lt;18,"Child (0-17)",C3935&lt;40,"Young Adult (18-39)",C3935&lt;60,"Adult (40-59)",TRUE(),"Senior (60+)")</f>
        <v>Adult (40-59)</v>
      </c>
      <c r="Z3935" s="30" t="n">
        <f aca="false">ROUND(G3935-E3935,0)</f>
        <v>1</v>
      </c>
      <c r="AA3935" s="30" t="n">
        <f aca="false">L3935+M3935</f>
        <v>122</v>
      </c>
      <c r="AB3935" s="30" t="n">
        <f aca="false">IFERROR(ROUND(Q3935/AA3935,2),0)</f>
        <v>27.28</v>
      </c>
      <c r="AC3935" s="30" t="str">
        <f aca="false">IF(AND(K3935="Critical",N3935="No"),"URGENT - No Bed","Normal")</f>
        <v>Normal</v>
      </c>
      <c r="AD3935" s="34" t="n">
        <f aca="false">INDEX(Lookup_Tables!$B$3:$B$12,MATCH(H3935,Lookup_Tables!$A$3:$A$12,0))</f>
        <v>3100000</v>
      </c>
      <c r="AE3935" s="30" t="str">
        <f aca="false">INDEX(Lookup_Tables!$C$3:$C$12,MATCH(H3935,Lookup_Tables!$A$3:$A$12,0))</f>
        <v>Dr. Kavita Rao</v>
      </c>
      <c r="AF3935" s="30" t="str">
        <f aca="false">IFERROR(INDEX(Lookup_Tables!$F$16:$F$45,MATCH(I3935,Lookup_Tables!$E$16:$E$45,0)),"N/A")</f>
        <v>EMP224</v>
      </c>
      <c r="AG3935" s="30" t="n">
        <f aca="false">_xlfn.IFS(R3935="Recovered",4,R3935="Referred",3,R3935="Admitted",2,R3935="Deceased",1,TRUE(),0)</f>
        <v>3</v>
      </c>
      <c r="AH3935" s="30" t="str">
        <f aca="false">IF(T3935&gt;=4,"Satisfied",IF(T3935&gt;=3,"Neutral","Needs Improvement"))</f>
        <v>Satisfied</v>
      </c>
    </row>
    <row r="3936" customFormat="false" ht="15" hidden="false" customHeight="false" outlineLevel="0" collapsed="false">
      <c r="A3936" s="27" t="s">
        <v>5394</v>
      </c>
      <c r="B3936" s="27" t="s">
        <v>3072</v>
      </c>
      <c r="C3936" s="27" t="n">
        <v>18</v>
      </c>
      <c r="D3936" s="27" t="s">
        <v>181</v>
      </c>
      <c r="E3936" s="28" t="n">
        <v>45594</v>
      </c>
      <c r="F3936" s="27" t="s">
        <v>1711</v>
      </c>
      <c r="G3936" s="28" t="n">
        <v>45595</v>
      </c>
      <c r="H3936" s="27" t="s">
        <v>206</v>
      </c>
      <c r="I3936" s="27" t="s">
        <v>300</v>
      </c>
      <c r="J3936" s="27" t="s">
        <v>593</v>
      </c>
      <c r="K3936" s="27" t="s">
        <v>156</v>
      </c>
      <c r="L3936" s="27" t="n">
        <v>25</v>
      </c>
      <c r="M3936" s="27" t="n">
        <v>89</v>
      </c>
      <c r="N3936" s="27" t="s">
        <v>127</v>
      </c>
      <c r="O3936" s="27" t="s">
        <v>128</v>
      </c>
      <c r="P3936" s="27" t="s">
        <v>187</v>
      </c>
      <c r="Q3936" s="29" t="n">
        <v>4888.04</v>
      </c>
      <c r="R3936" s="27" t="s">
        <v>462</v>
      </c>
      <c r="S3936" s="27" t="s">
        <v>157</v>
      </c>
      <c r="T3936" s="27" t="n">
        <v>4</v>
      </c>
      <c r="U3936" s="27" t="n">
        <f aca="false">YEAR(E3936)</f>
        <v>2024</v>
      </c>
      <c r="V3936" s="27" t="str">
        <f aca="false">TEXT(E3936,"MMM-YYYY")</f>
        <v>Oct-2024</v>
      </c>
      <c r="W3936" s="27" t="n">
        <f aca="false">MONTH(E3936)</f>
        <v>10</v>
      </c>
      <c r="X3936" s="27" t="str">
        <f aca="false">TEXT(WEEKDAY(E3936,2),"0")&amp;" - "&amp;TEXT(E3936,"dddd")</f>
        <v>2 - Tuesday</v>
      </c>
      <c r="Y3936" s="27" t="str">
        <f aca="false">_xlfn.IFS(C3936&lt;18,"Child (0-17)",C3936&lt;40,"Young Adult (18-39)",C3936&lt;60,"Adult (40-59)",TRUE(),"Senior (60+)")</f>
        <v>Young Adult (18-39)</v>
      </c>
      <c r="Z3936" s="27" t="n">
        <f aca="false">ROUND(G3936-E3936,0)</f>
        <v>1</v>
      </c>
      <c r="AA3936" s="27" t="n">
        <f aca="false">L3936+M3936</f>
        <v>114</v>
      </c>
      <c r="AB3936" s="27" t="n">
        <f aca="false">IFERROR(ROUND(Q3936/AA3936,2),0)</f>
        <v>42.88</v>
      </c>
      <c r="AC3936" s="27" t="str">
        <f aca="false">IF(AND(K3936="Critical",N3936="No"),"URGENT - No Bed","Normal")</f>
        <v>Normal</v>
      </c>
      <c r="AD3936" s="33" t="n">
        <f aca="false">INDEX(Lookup_Tables!$B$3:$B$12,MATCH(H3936,Lookup_Tables!$A$3:$A$12,0))</f>
        <v>2800000</v>
      </c>
      <c r="AE3936" s="27" t="str">
        <f aca="false">INDEX(Lookup_Tables!$C$3:$C$12,MATCH(H3936,Lookup_Tables!$A$3:$A$12,0))</f>
        <v>Dr. Suresh Nair</v>
      </c>
      <c r="AF3936" s="27" t="str">
        <f aca="false">IFERROR(INDEX(Lookup_Tables!$F$16:$F$45,MATCH(I3936,Lookup_Tables!$E$16:$E$45,0)),"N/A")</f>
        <v>EMP211</v>
      </c>
      <c r="AG3936" s="27" t="n">
        <f aca="false">_xlfn.IFS(R3936="Recovered",4,R3936="Referred",3,R3936="Admitted",2,R3936="Deceased",1,TRUE(),0)</f>
        <v>1</v>
      </c>
      <c r="AH3936" s="27" t="str">
        <f aca="false">IF(T3936&gt;=4,"Satisfied",IF(T3936&gt;=3,"Neutral","Needs Improvement"))</f>
        <v>Satisfied</v>
      </c>
    </row>
    <row r="3937" customFormat="false" ht="15" hidden="false" customHeight="false" outlineLevel="0" collapsed="false">
      <c r="A3937" s="30" t="s">
        <v>3031</v>
      </c>
      <c r="B3937" s="30" t="s">
        <v>2642</v>
      </c>
      <c r="C3937" s="30" t="n">
        <v>72</v>
      </c>
      <c r="D3937" s="30" t="s">
        <v>121</v>
      </c>
      <c r="E3937" s="31" t="n">
        <v>45318</v>
      </c>
      <c r="F3937" s="30" t="s">
        <v>1268</v>
      </c>
      <c r="G3937" s="31" t="n">
        <v>45323</v>
      </c>
      <c r="H3937" s="30" t="s">
        <v>123</v>
      </c>
      <c r="I3937" s="30" t="s">
        <v>304</v>
      </c>
      <c r="J3937" s="30" t="s">
        <v>125</v>
      </c>
      <c r="K3937" s="30" t="s">
        <v>126</v>
      </c>
      <c r="L3937" s="30" t="n">
        <v>20</v>
      </c>
      <c r="M3937" s="30" t="n">
        <v>109</v>
      </c>
      <c r="N3937" s="30" t="s">
        <v>127</v>
      </c>
      <c r="O3937" s="30" t="s">
        <v>171</v>
      </c>
      <c r="P3937" s="30" t="s">
        <v>129</v>
      </c>
      <c r="Q3937" s="32" t="n">
        <v>7179.14</v>
      </c>
      <c r="R3937" s="30" t="s">
        <v>130</v>
      </c>
      <c r="S3937" s="30" t="s">
        <v>223</v>
      </c>
      <c r="T3937" s="30" t="n">
        <v>5</v>
      </c>
      <c r="U3937" s="30" t="n">
        <f aca="false">YEAR(E3937)</f>
        <v>2024</v>
      </c>
      <c r="V3937" s="30" t="str">
        <f aca="false">TEXT(E3937,"MMM-YYYY")</f>
        <v>Jan-2024</v>
      </c>
      <c r="W3937" s="30" t="n">
        <f aca="false">MONTH(E3937)</f>
        <v>1</v>
      </c>
      <c r="X3937" s="30" t="str">
        <f aca="false">TEXT(WEEKDAY(E3937,2),"0")&amp;" - "&amp;TEXT(E3937,"dddd")</f>
        <v>6 - Saturday</v>
      </c>
      <c r="Y3937" s="30" t="str">
        <f aca="false">_xlfn.IFS(C3937&lt;18,"Child (0-17)",C3937&lt;40,"Young Adult (18-39)",C3937&lt;60,"Adult (40-59)",TRUE(),"Senior (60+)")</f>
        <v>Senior (60+)</v>
      </c>
      <c r="Z3937" s="30" t="n">
        <f aca="false">ROUND(G3937-E3937,0)</f>
        <v>5</v>
      </c>
      <c r="AA3937" s="30" t="n">
        <f aca="false">L3937+M3937</f>
        <v>129</v>
      </c>
      <c r="AB3937" s="30" t="n">
        <f aca="false">IFERROR(ROUND(Q3937/AA3937,2),0)</f>
        <v>55.65</v>
      </c>
      <c r="AC3937" s="30" t="str">
        <f aca="false">IF(AND(K3937="Critical",N3937="No"),"URGENT - No Bed","Normal")</f>
        <v>Normal</v>
      </c>
      <c r="AD3937" s="34" t="n">
        <f aca="false">INDEX(Lookup_Tables!$B$3:$B$12,MATCH(H3937,Lookup_Tables!$A$3:$A$12,0))</f>
        <v>2200000</v>
      </c>
      <c r="AE3937" s="30" t="str">
        <f aca="false">INDEX(Lookup_Tables!$C$3:$C$12,MATCH(H3937,Lookup_Tables!$A$3:$A$12,0))</f>
        <v>Dr. Rohan Das</v>
      </c>
      <c r="AF3937" s="30" t="str">
        <f aca="false">IFERROR(INDEX(Lookup_Tables!$F$16:$F$45,MATCH(I3937,Lookup_Tables!$E$16:$E$45,0)),"N/A")</f>
        <v>EMP204</v>
      </c>
      <c r="AG3937" s="30" t="n">
        <f aca="false">_xlfn.IFS(R3937="Recovered",4,R3937="Referred",3,R3937="Admitted",2,R3937="Deceased",1,TRUE(),0)</f>
        <v>4</v>
      </c>
      <c r="AH3937" s="30" t="str">
        <f aca="false">IF(T3937&gt;=4,"Satisfied",IF(T3937&gt;=3,"Neutral","Needs Improvement"))</f>
        <v>Satisfied</v>
      </c>
    </row>
    <row r="3938" customFormat="false" ht="15" hidden="false" customHeight="false" outlineLevel="0" collapsed="false">
      <c r="A3938" s="27" t="s">
        <v>5041</v>
      </c>
      <c r="B3938" s="27" t="s">
        <v>5042</v>
      </c>
      <c r="C3938" s="27" t="n">
        <v>95</v>
      </c>
      <c r="D3938" s="27" t="s">
        <v>181</v>
      </c>
      <c r="E3938" s="28" t="n">
        <v>45544</v>
      </c>
      <c r="F3938" s="27" t="s">
        <v>1739</v>
      </c>
      <c r="G3938" s="28" t="n">
        <v>45547</v>
      </c>
      <c r="H3938" s="27" t="s">
        <v>146</v>
      </c>
      <c r="I3938" s="27" t="s">
        <v>309</v>
      </c>
      <c r="J3938" s="27" t="s">
        <v>244</v>
      </c>
      <c r="K3938" s="27" t="s">
        <v>156</v>
      </c>
      <c r="L3938" s="27" t="n">
        <v>42</v>
      </c>
      <c r="M3938" s="27" t="n">
        <v>83</v>
      </c>
      <c r="N3938" s="27" t="s">
        <v>186</v>
      </c>
      <c r="O3938" s="27" t="s">
        <v>139</v>
      </c>
      <c r="P3938" s="27" t="s">
        <v>140</v>
      </c>
      <c r="Q3938" s="29" t="n">
        <v>3770.8</v>
      </c>
      <c r="R3938" s="27" t="s">
        <v>130</v>
      </c>
      <c r="S3938" s="27" t="s">
        <v>151</v>
      </c>
      <c r="T3938" s="27" t="n">
        <v>3</v>
      </c>
      <c r="U3938" s="27" t="n">
        <f aca="false">YEAR(E3938)</f>
        <v>2024</v>
      </c>
      <c r="V3938" s="27" t="str">
        <f aca="false">TEXT(E3938,"MMM-YYYY")</f>
        <v>Sep-2024</v>
      </c>
      <c r="W3938" s="27" t="n">
        <f aca="false">MONTH(E3938)</f>
        <v>9</v>
      </c>
      <c r="X3938" s="27" t="str">
        <f aca="false">TEXT(WEEKDAY(E3938,2),"0")&amp;" - "&amp;TEXT(E3938,"dddd")</f>
        <v>1 - Monday</v>
      </c>
      <c r="Y3938" s="27" t="str">
        <f aca="false">_xlfn.IFS(C3938&lt;18,"Child (0-17)",C3938&lt;40,"Young Adult (18-39)",C3938&lt;60,"Adult (40-59)",TRUE(),"Senior (60+)")</f>
        <v>Senior (60+)</v>
      </c>
      <c r="Z3938" s="27" t="n">
        <f aca="false">ROUND(G3938-E3938,0)</f>
        <v>3</v>
      </c>
      <c r="AA3938" s="27" t="n">
        <f aca="false">L3938+M3938</f>
        <v>125</v>
      </c>
      <c r="AB3938" s="27" t="n">
        <f aca="false">IFERROR(ROUND(Q3938/AA3938,2),0)</f>
        <v>30.17</v>
      </c>
      <c r="AC3938" s="27" t="str">
        <f aca="false">IF(AND(K3938="Critical",N3938="No"),"URGENT - No Bed","Normal")</f>
        <v>Normal</v>
      </c>
      <c r="AD3938" s="33" t="n">
        <f aca="false">INDEX(Lookup_Tables!$B$3:$B$12,MATCH(H3938,Lookup_Tables!$A$3:$A$12,0))</f>
        <v>2700000</v>
      </c>
      <c r="AE3938" s="27" t="str">
        <f aca="false">INDEX(Lookup_Tables!$C$3:$C$12,MATCH(H3938,Lookup_Tables!$A$3:$A$12,0))</f>
        <v>Dr. Vikram Singh</v>
      </c>
      <c r="AF3938" s="27" t="str">
        <f aca="false">IFERROR(INDEX(Lookup_Tables!$F$16:$F$45,MATCH(I3938,Lookup_Tables!$E$16:$E$45,0)),"N/A")</f>
        <v>EMP228</v>
      </c>
      <c r="AG3938" s="27" t="n">
        <f aca="false">_xlfn.IFS(R3938="Recovered",4,R3938="Referred",3,R3938="Admitted",2,R3938="Deceased",1,TRUE(),0)</f>
        <v>4</v>
      </c>
      <c r="AH3938" s="27" t="str">
        <f aca="false">IF(T3938&gt;=4,"Satisfied",IF(T3938&gt;=3,"Neutral","Needs Improvement"))</f>
        <v>Neutral</v>
      </c>
    </row>
    <row r="3939" customFormat="false" ht="15" hidden="false" customHeight="false" outlineLevel="0" collapsed="false">
      <c r="A3939" s="30" t="s">
        <v>3097</v>
      </c>
      <c r="B3939" s="30" t="s">
        <v>4849</v>
      </c>
      <c r="C3939" s="30" t="n">
        <v>95</v>
      </c>
      <c r="D3939" s="30" t="s">
        <v>121</v>
      </c>
      <c r="E3939" s="31" t="n">
        <v>45599</v>
      </c>
      <c r="F3939" s="30" t="s">
        <v>860</v>
      </c>
      <c r="G3939" s="31" t="n">
        <v>45599</v>
      </c>
      <c r="H3939" s="30" t="s">
        <v>236</v>
      </c>
      <c r="I3939" s="30" t="s">
        <v>323</v>
      </c>
      <c r="J3939" s="30" t="s">
        <v>375</v>
      </c>
      <c r="K3939" s="30" t="s">
        <v>156</v>
      </c>
      <c r="L3939" s="30" t="n">
        <v>64</v>
      </c>
      <c r="M3939" s="30" t="n">
        <v>61</v>
      </c>
      <c r="N3939" s="30" t="s">
        <v>127</v>
      </c>
      <c r="O3939" s="30" t="s">
        <v>149</v>
      </c>
      <c r="P3939" s="30" t="s">
        <v>150</v>
      </c>
      <c r="Q3939" s="32" t="n">
        <v>2991.15</v>
      </c>
      <c r="R3939" s="30" t="s">
        <v>130</v>
      </c>
      <c r="S3939" s="30" t="s">
        <v>151</v>
      </c>
      <c r="T3939" s="30" t="n">
        <v>4</v>
      </c>
      <c r="U3939" s="30" t="n">
        <f aca="false">YEAR(E3939)</f>
        <v>2024</v>
      </c>
      <c r="V3939" s="30" t="str">
        <f aca="false">TEXT(E3939,"MMM-YYYY")</f>
        <v>Nov-2024</v>
      </c>
      <c r="W3939" s="30" t="n">
        <f aca="false">MONTH(E3939)</f>
        <v>11</v>
      </c>
      <c r="X3939" s="30" t="str">
        <f aca="false">TEXT(WEEKDAY(E3939,2),"0")&amp;" - "&amp;TEXT(E3939,"dddd")</f>
        <v>7 - Sunday</v>
      </c>
      <c r="Y3939" s="30" t="str">
        <f aca="false">_xlfn.IFS(C3939&lt;18,"Child (0-17)",C3939&lt;40,"Young Adult (18-39)",C3939&lt;60,"Adult (40-59)",TRUE(),"Senior (60+)")</f>
        <v>Senior (60+)</v>
      </c>
      <c r="Z3939" s="30" t="n">
        <f aca="false">ROUND(G3939-E3939,0)</f>
        <v>0</v>
      </c>
      <c r="AA3939" s="30" t="n">
        <f aca="false">L3939+M3939</f>
        <v>125</v>
      </c>
      <c r="AB3939" s="30" t="n">
        <f aca="false">IFERROR(ROUND(Q3939/AA3939,2),0)</f>
        <v>23.93</v>
      </c>
      <c r="AC3939" s="30" t="str">
        <f aca="false">IF(AND(K3939="Critical",N3939="No"),"URGENT - No Bed","Normal")</f>
        <v>Normal</v>
      </c>
      <c r="AD3939" s="34" t="n">
        <f aca="false">INDEX(Lookup_Tables!$B$3:$B$12,MATCH(H3939,Lookup_Tables!$A$3:$A$12,0))</f>
        <v>3900000</v>
      </c>
      <c r="AE3939" s="30" t="str">
        <f aca="false">INDEX(Lookup_Tables!$C$3:$C$12,MATCH(H3939,Lookup_Tables!$A$3:$A$12,0))</f>
        <v>Dr. Rina Mehta</v>
      </c>
      <c r="AF3939" s="30" t="str">
        <f aca="false">IFERROR(INDEX(Lookup_Tables!$F$16:$F$45,MATCH(I3939,Lookup_Tables!$E$16:$E$45,0)),"N/A")</f>
        <v>EMP216</v>
      </c>
      <c r="AG3939" s="30" t="n">
        <f aca="false">_xlfn.IFS(R3939="Recovered",4,R3939="Referred",3,R3939="Admitted",2,R3939="Deceased",1,TRUE(),0)</f>
        <v>4</v>
      </c>
      <c r="AH3939" s="30" t="str">
        <f aca="false">IF(T3939&gt;=4,"Satisfied",IF(T3939&gt;=3,"Neutral","Needs Improvement"))</f>
        <v>Satisfied</v>
      </c>
    </row>
    <row r="3940" customFormat="false" ht="15" hidden="false" customHeight="false" outlineLevel="0" collapsed="false">
      <c r="A3940" s="27" t="s">
        <v>731</v>
      </c>
      <c r="B3940" s="27" t="s">
        <v>732</v>
      </c>
      <c r="C3940" s="27" t="n">
        <v>30</v>
      </c>
      <c r="D3940" s="27" t="s">
        <v>121</v>
      </c>
      <c r="E3940" s="28" t="n">
        <v>45601</v>
      </c>
      <c r="F3940" s="27" t="s">
        <v>733</v>
      </c>
      <c r="G3940" s="28" t="n">
        <v>45602</v>
      </c>
      <c r="H3940" s="27" t="s">
        <v>217</v>
      </c>
      <c r="I3940" s="27" t="s">
        <v>392</v>
      </c>
      <c r="J3940" s="27" t="s">
        <v>283</v>
      </c>
      <c r="K3940" s="27" t="s">
        <v>138</v>
      </c>
      <c r="L3940" s="27" t="n">
        <v>79</v>
      </c>
      <c r="M3940" s="27" t="n">
        <v>15</v>
      </c>
      <c r="N3940" s="27" t="s">
        <v>127</v>
      </c>
      <c r="O3940" s="27" t="s">
        <v>128</v>
      </c>
      <c r="P3940" s="27" t="s">
        <v>150</v>
      </c>
      <c r="Q3940" s="29" t="n">
        <v>604.18</v>
      </c>
      <c r="R3940" s="27" t="s">
        <v>268</v>
      </c>
      <c r="S3940" s="27" t="s">
        <v>197</v>
      </c>
      <c r="T3940" s="27" t="n">
        <v>3</v>
      </c>
      <c r="U3940" s="27" t="n">
        <f aca="false">YEAR(E3940)</f>
        <v>2024</v>
      </c>
      <c r="V3940" s="27" t="str">
        <f aca="false">TEXT(E3940,"MMM-YYYY")</f>
        <v>Nov-2024</v>
      </c>
      <c r="W3940" s="27" t="n">
        <f aca="false">MONTH(E3940)</f>
        <v>11</v>
      </c>
      <c r="X3940" s="27" t="str">
        <f aca="false">TEXT(WEEKDAY(E3940,2),"0")&amp;" - "&amp;TEXT(E3940,"dddd")</f>
        <v>2 - Tuesday</v>
      </c>
      <c r="Y3940" s="27" t="str">
        <f aca="false">_xlfn.IFS(C3940&lt;18,"Child (0-17)",C3940&lt;40,"Young Adult (18-39)",C3940&lt;60,"Adult (40-59)",TRUE(),"Senior (60+)")</f>
        <v>Young Adult (18-39)</v>
      </c>
      <c r="Z3940" s="27" t="n">
        <f aca="false">ROUND(G3940-E3940,0)</f>
        <v>1</v>
      </c>
      <c r="AA3940" s="27" t="n">
        <f aca="false">L3940+M3940</f>
        <v>94</v>
      </c>
      <c r="AB3940" s="27" t="n">
        <f aca="false">IFERROR(ROUND(Q3940/AA3940,2),0)</f>
        <v>6.43</v>
      </c>
      <c r="AC3940" s="27" t="str">
        <f aca="false">IF(AND(K3940="Critical",N3940="No"),"URGENT - No Bed","Normal")</f>
        <v>Normal</v>
      </c>
      <c r="AD3940" s="33" t="n">
        <f aca="false">INDEX(Lookup_Tables!$B$3:$B$12,MATCH(H3940,Lookup_Tables!$A$3:$A$12,0))</f>
        <v>4200000</v>
      </c>
      <c r="AE3940" s="27" t="str">
        <f aca="false">INDEX(Lookup_Tables!$C$3:$C$12,MATCH(H3940,Lookup_Tables!$A$3:$A$12,0))</f>
        <v>Dr. Anil Kapoor</v>
      </c>
      <c r="AF3940" s="27" t="str">
        <f aca="false">IFERROR(INDEX(Lookup_Tables!$F$16:$F$45,MATCH(I3940,Lookup_Tables!$E$16:$E$45,0)),"N/A")</f>
        <v>EMP202</v>
      </c>
      <c r="AG3940" s="27" t="n">
        <f aca="false">_xlfn.IFS(R3940="Recovered",4,R3940="Referred",3,R3940="Admitted",2,R3940="Deceased",1,TRUE(),0)</f>
        <v>3</v>
      </c>
      <c r="AH3940" s="27" t="str">
        <f aca="false">IF(T3940&gt;=4,"Satisfied",IF(T3940&gt;=3,"Neutral","Needs Improvement"))</f>
        <v>Neutral</v>
      </c>
    </row>
    <row r="3941" customFormat="false" ht="15" hidden="false" customHeight="false" outlineLevel="0" collapsed="false">
      <c r="A3941" s="30" t="s">
        <v>2754</v>
      </c>
      <c r="B3941" s="30" t="s">
        <v>159</v>
      </c>
      <c r="C3941" s="30" t="n">
        <v>30</v>
      </c>
      <c r="D3941" s="30" t="s">
        <v>121</v>
      </c>
      <c r="E3941" s="31" t="n">
        <v>45609</v>
      </c>
      <c r="F3941" s="30" t="s">
        <v>250</v>
      </c>
      <c r="G3941" s="31" t="n">
        <v>45609</v>
      </c>
      <c r="H3941" s="30" t="s">
        <v>183</v>
      </c>
      <c r="I3941" s="30" t="s">
        <v>430</v>
      </c>
      <c r="J3941" s="30" t="s">
        <v>185</v>
      </c>
      <c r="K3941" s="30" t="s">
        <v>156</v>
      </c>
      <c r="L3941" s="30" t="n">
        <v>62</v>
      </c>
      <c r="M3941" s="30" t="n">
        <v>46</v>
      </c>
      <c r="N3941" s="30" t="s">
        <v>186</v>
      </c>
      <c r="O3941" s="30" t="s">
        <v>139</v>
      </c>
      <c r="P3941" s="30" t="s">
        <v>150</v>
      </c>
      <c r="Q3941" s="32" t="n">
        <v>3636.88</v>
      </c>
      <c r="R3941" s="30" t="s">
        <v>130</v>
      </c>
      <c r="S3941" s="30" t="s">
        <v>178</v>
      </c>
      <c r="T3941" s="30" t="n">
        <v>4</v>
      </c>
      <c r="U3941" s="30" t="n">
        <f aca="false">YEAR(E3941)</f>
        <v>2024</v>
      </c>
      <c r="V3941" s="30" t="str">
        <f aca="false">TEXT(E3941,"MMM-YYYY")</f>
        <v>Nov-2024</v>
      </c>
      <c r="W3941" s="30" t="n">
        <f aca="false">MONTH(E3941)</f>
        <v>11</v>
      </c>
      <c r="X3941" s="30" t="str">
        <f aca="false">TEXT(WEEKDAY(E3941,2),"0")&amp;" - "&amp;TEXT(E3941,"dddd")</f>
        <v>3 - Wednesday</v>
      </c>
      <c r="Y3941" s="30" t="str">
        <f aca="false">_xlfn.IFS(C3941&lt;18,"Child (0-17)",C3941&lt;40,"Young Adult (18-39)",C3941&lt;60,"Adult (40-59)",TRUE(),"Senior (60+)")</f>
        <v>Young Adult (18-39)</v>
      </c>
      <c r="Z3941" s="30" t="n">
        <f aca="false">ROUND(G3941-E3941,0)</f>
        <v>0</v>
      </c>
      <c r="AA3941" s="30" t="n">
        <f aca="false">L3941+M3941</f>
        <v>108</v>
      </c>
      <c r="AB3941" s="30" t="n">
        <f aca="false">IFERROR(ROUND(Q3941/AA3941,2),0)</f>
        <v>33.67</v>
      </c>
      <c r="AC3941" s="30" t="str">
        <f aca="false">IF(AND(K3941="Critical",N3941="No"),"URGENT - No Bed","Normal")</f>
        <v>Normal</v>
      </c>
      <c r="AD3941" s="34" t="n">
        <f aca="false">INDEX(Lookup_Tables!$B$3:$B$12,MATCH(H3941,Lookup_Tables!$A$3:$A$12,0))</f>
        <v>3100000</v>
      </c>
      <c r="AE3941" s="30" t="str">
        <f aca="false">INDEX(Lookup_Tables!$C$3:$C$12,MATCH(H3941,Lookup_Tables!$A$3:$A$12,0))</f>
        <v>Dr. Kavita Rao</v>
      </c>
      <c r="AF3941" s="30" t="str">
        <f aca="false">IFERROR(INDEX(Lookup_Tables!$F$16:$F$45,MATCH(I3941,Lookup_Tables!$E$16:$E$45,0)),"N/A")</f>
        <v>EMP224</v>
      </c>
      <c r="AG3941" s="30" t="n">
        <f aca="false">_xlfn.IFS(R3941="Recovered",4,R3941="Referred",3,R3941="Admitted",2,R3941="Deceased",1,TRUE(),0)</f>
        <v>4</v>
      </c>
      <c r="AH3941" s="30" t="str">
        <f aca="false">IF(T3941&gt;=4,"Satisfied",IF(T3941&gt;=3,"Neutral","Needs Improvement"))</f>
        <v>Satisfied</v>
      </c>
    </row>
    <row r="3942" customFormat="false" ht="15" hidden="false" customHeight="false" outlineLevel="0" collapsed="false">
      <c r="A3942" s="27" t="s">
        <v>1568</v>
      </c>
      <c r="B3942" s="27" t="s">
        <v>653</v>
      </c>
      <c r="C3942" s="27" t="n">
        <v>15</v>
      </c>
      <c r="D3942" s="27" t="s">
        <v>121</v>
      </c>
      <c r="E3942" s="28" t="n">
        <v>45352</v>
      </c>
      <c r="F3942" s="27" t="s">
        <v>1117</v>
      </c>
      <c r="G3942" s="28" t="n">
        <v>45352</v>
      </c>
      <c r="H3942" s="27" t="s">
        <v>206</v>
      </c>
      <c r="I3942" s="27" t="s">
        <v>300</v>
      </c>
      <c r="J3942" s="27" t="s">
        <v>615</v>
      </c>
      <c r="K3942" s="27" t="s">
        <v>138</v>
      </c>
      <c r="L3942" s="27" t="n">
        <v>47</v>
      </c>
      <c r="M3942" s="27" t="n">
        <v>38</v>
      </c>
      <c r="N3942" s="27" t="s">
        <v>127</v>
      </c>
      <c r="O3942" s="27" t="s">
        <v>139</v>
      </c>
      <c r="P3942" s="27" t="s">
        <v>140</v>
      </c>
      <c r="Q3942" s="29" t="n">
        <v>1909.09</v>
      </c>
      <c r="R3942" s="27" t="s">
        <v>130</v>
      </c>
      <c r="S3942" s="27" t="s">
        <v>335</v>
      </c>
      <c r="T3942" s="27" t="n">
        <v>4</v>
      </c>
      <c r="U3942" s="27" t="n">
        <f aca="false">YEAR(E3942)</f>
        <v>2024</v>
      </c>
      <c r="V3942" s="27" t="str">
        <f aca="false">TEXT(E3942,"MMM-YYYY")</f>
        <v>Mar-2024</v>
      </c>
      <c r="W3942" s="27" t="n">
        <f aca="false">MONTH(E3942)</f>
        <v>3</v>
      </c>
      <c r="X3942" s="27" t="str">
        <f aca="false">TEXT(WEEKDAY(E3942,2),"0")&amp;" - "&amp;TEXT(E3942,"dddd")</f>
        <v>5 - Friday</v>
      </c>
      <c r="Y3942" s="27" t="str">
        <f aca="false">_xlfn.IFS(C3942&lt;18,"Child (0-17)",C3942&lt;40,"Young Adult (18-39)",C3942&lt;60,"Adult (40-59)",TRUE(),"Senior (60+)")</f>
        <v>Child (0-17)</v>
      </c>
      <c r="Z3942" s="27" t="n">
        <f aca="false">ROUND(G3942-E3942,0)</f>
        <v>0</v>
      </c>
      <c r="AA3942" s="27" t="n">
        <f aca="false">L3942+M3942</f>
        <v>85</v>
      </c>
      <c r="AB3942" s="27" t="n">
        <f aca="false">IFERROR(ROUND(Q3942/AA3942,2),0)</f>
        <v>22.46</v>
      </c>
      <c r="AC3942" s="27" t="str">
        <f aca="false">IF(AND(K3942="Critical",N3942="No"),"URGENT - No Bed","Normal")</f>
        <v>Normal</v>
      </c>
      <c r="AD3942" s="33" t="n">
        <f aca="false">INDEX(Lookup_Tables!$B$3:$B$12,MATCH(H3942,Lookup_Tables!$A$3:$A$12,0))</f>
        <v>2800000</v>
      </c>
      <c r="AE3942" s="27" t="str">
        <f aca="false">INDEX(Lookup_Tables!$C$3:$C$12,MATCH(H3942,Lookup_Tables!$A$3:$A$12,0))</f>
        <v>Dr. Suresh Nair</v>
      </c>
      <c r="AF3942" s="27" t="str">
        <f aca="false">IFERROR(INDEX(Lookup_Tables!$F$16:$F$45,MATCH(I3942,Lookup_Tables!$E$16:$E$45,0)),"N/A")</f>
        <v>EMP211</v>
      </c>
      <c r="AG3942" s="27" t="n">
        <f aca="false">_xlfn.IFS(R3942="Recovered",4,R3942="Referred",3,R3942="Admitted",2,R3942="Deceased",1,TRUE(),0)</f>
        <v>4</v>
      </c>
      <c r="AH3942" s="27" t="str">
        <f aca="false">IF(T3942&gt;=4,"Satisfied",IF(T3942&gt;=3,"Neutral","Needs Improvement"))</f>
        <v>Satisfied</v>
      </c>
    </row>
    <row r="3943" customFormat="false" ht="15" hidden="false" customHeight="false" outlineLevel="0" collapsed="false">
      <c r="A3943" s="30" t="s">
        <v>4632</v>
      </c>
      <c r="B3943" s="30" t="s">
        <v>3529</v>
      </c>
      <c r="C3943" s="30" t="n">
        <v>67</v>
      </c>
      <c r="D3943" s="30" t="s">
        <v>121</v>
      </c>
      <c r="E3943" s="31" t="n">
        <v>45421</v>
      </c>
      <c r="F3943" s="30" t="s">
        <v>785</v>
      </c>
      <c r="G3943" s="31" t="n">
        <v>45422</v>
      </c>
      <c r="H3943" s="30" t="s">
        <v>168</v>
      </c>
      <c r="I3943" s="30" t="s">
        <v>169</v>
      </c>
      <c r="J3943" s="30" t="s">
        <v>441</v>
      </c>
      <c r="K3943" s="30" t="s">
        <v>156</v>
      </c>
      <c r="L3943" s="30" t="n">
        <v>61</v>
      </c>
      <c r="M3943" s="30" t="n">
        <v>52</v>
      </c>
      <c r="N3943" s="30" t="s">
        <v>127</v>
      </c>
      <c r="O3943" s="30" t="s">
        <v>128</v>
      </c>
      <c r="P3943" s="30" t="s">
        <v>129</v>
      </c>
      <c r="Q3943" s="32" t="n">
        <v>4425.95</v>
      </c>
      <c r="R3943" s="30" t="s">
        <v>130</v>
      </c>
      <c r="S3943" s="30" t="s">
        <v>178</v>
      </c>
      <c r="T3943" s="30" t="n">
        <v>4</v>
      </c>
      <c r="U3943" s="30" t="n">
        <f aca="false">YEAR(E3943)</f>
        <v>2024</v>
      </c>
      <c r="V3943" s="30" t="str">
        <f aca="false">TEXT(E3943,"MMM-YYYY")</f>
        <v>May-2024</v>
      </c>
      <c r="W3943" s="30" t="n">
        <f aca="false">MONTH(E3943)</f>
        <v>5</v>
      </c>
      <c r="X3943" s="30" t="str">
        <f aca="false">TEXT(WEEKDAY(E3943,2),"0")&amp;" - "&amp;TEXT(E3943,"dddd")</f>
        <v>4 - Thursday</v>
      </c>
      <c r="Y3943" s="30" t="str">
        <f aca="false">_xlfn.IFS(C3943&lt;18,"Child (0-17)",C3943&lt;40,"Young Adult (18-39)",C3943&lt;60,"Adult (40-59)",TRUE(),"Senior (60+)")</f>
        <v>Senior (60+)</v>
      </c>
      <c r="Z3943" s="30" t="n">
        <f aca="false">ROUND(G3943-E3943,0)</f>
        <v>1</v>
      </c>
      <c r="AA3943" s="30" t="n">
        <f aca="false">L3943+M3943</f>
        <v>113</v>
      </c>
      <c r="AB3943" s="30" t="n">
        <f aca="false">IFERROR(ROUND(Q3943/AA3943,2),0)</f>
        <v>39.17</v>
      </c>
      <c r="AC3943" s="30" t="str">
        <f aca="false">IF(AND(K3943="Critical",N3943="No"),"URGENT - No Bed","Normal")</f>
        <v>Normal</v>
      </c>
      <c r="AD3943" s="34" t="n">
        <f aca="false">INDEX(Lookup_Tables!$B$3:$B$12,MATCH(H3943,Lookup_Tables!$A$3:$A$12,0))</f>
        <v>4400000</v>
      </c>
      <c r="AE3943" s="30" t="str">
        <f aca="false">INDEX(Lookup_Tables!$C$3:$C$12,MATCH(H3943,Lookup_Tables!$A$3:$A$12,0))</f>
        <v>Dr. Neha Chopra</v>
      </c>
      <c r="AF3943" s="30" t="str">
        <f aca="false">IFERROR(INDEX(Lookup_Tables!$F$16:$F$45,MATCH(I3943,Lookup_Tables!$E$16:$E$45,0)),"N/A")</f>
        <v>EMP220</v>
      </c>
      <c r="AG3943" s="30" t="n">
        <f aca="false">_xlfn.IFS(R3943="Recovered",4,R3943="Referred",3,R3943="Admitted",2,R3943="Deceased",1,TRUE(),0)</f>
        <v>4</v>
      </c>
      <c r="AH3943" s="30" t="str">
        <f aca="false">IF(T3943&gt;=4,"Satisfied",IF(T3943&gt;=3,"Neutral","Needs Improvement"))</f>
        <v>Satisfied</v>
      </c>
    </row>
    <row r="3944" customFormat="false" ht="15" hidden="false" customHeight="false" outlineLevel="0" collapsed="false">
      <c r="A3944" s="27" t="s">
        <v>6779</v>
      </c>
      <c r="B3944" s="27" t="s">
        <v>2728</v>
      </c>
      <c r="C3944" s="27" t="n">
        <v>44</v>
      </c>
      <c r="D3944" s="27" t="s">
        <v>181</v>
      </c>
      <c r="E3944" s="28" t="n">
        <v>45647</v>
      </c>
      <c r="F3944" s="27" t="s">
        <v>2058</v>
      </c>
      <c r="G3944" s="28" t="n">
        <v>45647</v>
      </c>
      <c r="H3944" s="27" t="s">
        <v>168</v>
      </c>
      <c r="I3944" s="27" t="s">
        <v>366</v>
      </c>
      <c r="J3944" s="27" t="s">
        <v>371</v>
      </c>
      <c r="K3944" s="27" t="s">
        <v>156</v>
      </c>
      <c r="L3944" s="27" t="n">
        <v>70</v>
      </c>
      <c r="M3944" s="27" t="n">
        <v>65</v>
      </c>
      <c r="N3944" s="27" t="s">
        <v>186</v>
      </c>
      <c r="O3944" s="27" t="s">
        <v>171</v>
      </c>
      <c r="P3944" s="27" t="s">
        <v>140</v>
      </c>
      <c r="Q3944" s="29" t="n">
        <v>4646.34</v>
      </c>
      <c r="R3944" s="27" t="s">
        <v>130</v>
      </c>
      <c r="S3944" s="27" t="s">
        <v>197</v>
      </c>
      <c r="T3944" s="27" t="n">
        <v>4</v>
      </c>
      <c r="U3944" s="27" t="n">
        <f aca="false">YEAR(E3944)</f>
        <v>2024</v>
      </c>
      <c r="V3944" s="27" t="str">
        <f aca="false">TEXT(E3944,"MMM-YYYY")</f>
        <v>Dec-2024</v>
      </c>
      <c r="W3944" s="27" t="n">
        <f aca="false">MONTH(E3944)</f>
        <v>12</v>
      </c>
      <c r="X3944" s="27" t="str">
        <f aca="false">TEXT(WEEKDAY(E3944,2),"0")&amp;" - "&amp;TEXT(E3944,"dddd")</f>
        <v>6 - Saturday</v>
      </c>
      <c r="Y3944" s="27" t="str">
        <f aca="false">_xlfn.IFS(C3944&lt;18,"Child (0-17)",C3944&lt;40,"Young Adult (18-39)",C3944&lt;60,"Adult (40-59)",TRUE(),"Senior (60+)")</f>
        <v>Adult (40-59)</v>
      </c>
      <c r="Z3944" s="27" t="n">
        <f aca="false">ROUND(G3944-E3944,0)</f>
        <v>0</v>
      </c>
      <c r="AA3944" s="27" t="n">
        <f aca="false">L3944+M3944</f>
        <v>135</v>
      </c>
      <c r="AB3944" s="27" t="n">
        <f aca="false">IFERROR(ROUND(Q3944/AA3944,2),0)</f>
        <v>34.42</v>
      </c>
      <c r="AC3944" s="27" t="str">
        <f aca="false">IF(AND(K3944="Critical",N3944="No"),"URGENT - No Bed","Normal")</f>
        <v>Normal</v>
      </c>
      <c r="AD3944" s="33" t="n">
        <f aca="false">INDEX(Lookup_Tables!$B$3:$B$12,MATCH(H3944,Lookup_Tables!$A$3:$A$12,0))</f>
        <v>4400000</v>
      </c>
      <c r="AE3944" s="27" t="str">
        <f aca="false">INDEX(Lookup_Tables!$C$3:$C$12,MATCH(H3944,Lookup_Tables!$A$3:$A$12,0))</f>
        <v>Dr. Neha Chopra</v>
      </c>
      <c r="AF3944" s="27" t="str">
        <f aca="false">IFERROR(INDEX(Lookup_Tables!$F$16:$F$45,MATCH(I3944,Lookup_Tables!$E$16:$E$45,0)),"N/A")</f>
        <v>EMP218</v>
      </c>
      <c r="AG3944" s="27" t="n">
        <f aca="false">_xlfn.IFS(R3944="Recovered",4,R3944="Referred",3,R3944="Admitted",2,R3944="Deceased",1,TRUE(),0)</f>
        <v>4</v>
      </c>
      <c r="AH3944" s="27" t="str">
        <f aca="false">IF(T3944&gt;=4,"Satisfied",IF(T3944&gt;=3,"Neutral","Needs Improvement"))</f>
        <v>Satisfied</v>
      </c>
    </row>
    <row r="3945" customFormat="false" ht="15" hidden="false" customHeight="false" outlineLevel="0" collapsed="false">
      <c r="A3945" s="30" t="s">
        <v>6036</v>
      </c>
      <c r="B3945" s="30" t="s">
        <v>1396</v>
      </c>
      <c r="C3945" s="30" t="n">
        <v>65</v>
      </c>
      <c r="D3945" s="30" t="s">
        <v>181</v>
      </c>
      <c r="E3945" s="31" t="n">
        <v>45303</v>
      </c>
      <c r="F3945" s="30" t="s">
        <v>241</v>
      </c>
      <c r="G3945" s="31" t="n">
        <v>45304</v>
      </c>
      <c r="H3945" s="30" t="s">
        <v>242</v>
      </c>
      <c r="I3945" s="30" t="s">
        <v>243</v>
      </c>
      <c r="J3945" s="30" t="s">
        <v>244</v>
      </c>
      <c r="K3945" s="30" t="s">
        <v>138</v>
      </c>
      <c r="L3945" s="30" t="n">
        <v>82</v>
      </c>
      <c r="M3945" s="30" t="n">
        <v>20</v>
      </c>
      <c r="N3945" s="30" t="s">
        <v>127</v>
      </c>
      <c r="O3945" s="30" t="s">
        <v>139</v>
      </c>
      <c r="P3945" s="30" t="s">
        <v>129</v>
      </c>
      <c r="Q3945" s="32" t="n">
        <v>2160.49</v>
      </c>
      <c r="R3945" s="30" t="s">
        <v>130</v>
      </c>
      <c r="S3945" s="30" t="s">
        <v>223</v>
      </c>
      <c r="T3945" s="30" t="n">
        <v>2</v>
      </c>
      <c r="U3945" s="30" t="n">
        <f aca="false">YEAR(E3945)</f>
        <v>2024</v>
      </c>
      <c r="V3945" s="30" t="str">
        <f aca="false">TEXT(E3945,"MMM-YYYY")</f>
        <v>Jan-2024</v>
      </c>
      <c r="W3945" s="30" t="n">
        <f aca="false">MONTH(E3945)</f>
        <v>1</v>
      </c>
      <c r="X3945" s="30" t="str">
        <f aca="false">TEXT(WEEKDAY(E3945,2),"0")&amp;" - "&amp;TEXT(E3945,"dddd")</f>
        <v>5 - Friday</v>
      </c>
      <c r="Y3945" s="30" t="str">
        <f aca="false">_xlfn.IFS(C3945&lt;18,"Child (0-17)",C3945&lt;40,"Young Adult (18-39)",C3945&lt;60,"Adult (40-59)",TRUE(),"Senior (60+)")</f>
        <v>Senior (60+)</v>
      </c>
      <c r="Z3945" s="30" t="n">
        <f aca="false">ROUND(G3945-E3945,0)</f>
        <v>1</v>
      </c>
      <c r="AA3945" s="30" t="n">
        <f aca="false">L3945+M3945</f>
        <v>102</v>
      </c>
      <c r="AB3945" s="30" t="n">
        <f aca="false">IFERROR(ROUND(Q3945/AA3945,2),0)</f>
        <v>21.18</v>
      </c>
      <c r="AC3945" s="30" t="str">
        <f aca="false">IF(AND(K3945="Critical",N3945="No"),"URGENT - No Bed","Normal")</f>
        <v>Normal</v>
      </c>
      <c r="AD3945" s="34" t="n">
        <f aca="false">INDEX(Lookup_Tables!$B$3:$B$12,MATCH(H3945,Lookup_Tables!$A$3:$A$12,0))</f>
        <v>3000000</v>
      </c>
      <c r="AE3945" s="30" t="str">
        <f aca="false">INDEX(Lookup_Tables!$C$3:$C$12,MATCH(H3945,Lookup_Tables!$A$3:$A$12,0))</f>
        <v>Dr. Pooja Iyer</v>
      </c>
      <c r="AF3945" s="30" t="str">
        <f aca="false">IFERROR(INDEX(Lookup_Tables!$F$16:$F$45,MATCH(I3945,Lookup_Tables!$E$16:$E$45,0)),"N/A")</f>
        <v>EMP214</v>
      </c>
      <c r="AG3945" s="30" t="n">
        <f aca="false">_xlfn.IFS(R3945="Recovered",4,R3945="Referred",3,R3945="Admitted",2,R3945="Deceased",1,TRUE(),0)</f>
        <v>4</v>
      </c>
      <c r="AH3945" s="30" t="str">
        <f aca="false">IF(T3945&gt;=4,"Satisfied",IF(T3945&gt;=3,"Neutral","Needs Improvement"))</f>
        <v>Needs Improvement</v>
      </c>
    </row>
    <row r="3946" customFormat="false" ht="15" hidden="false" customHeight="false" outlineLevel="0" collapsed="false">
      <c r="A3946" s="27" t="s">
        <v>2112</v>
      </c>
      <c r="B3946" s="27" t="s">
        <v>1448</v>
      </c>
      <c r="C3946" s="27" t="n">
        <v>53</v>
      </c>
      <c r="D3946" s="27" t="s">
        <v>121</v>
      </c>
      <c r="E3946" s="28" t="n">
        <v>45306</v>
      </c>
      <c r="F3946" s="27" t="s">
        <v>791</v>
      </c>
      <c r="G3946" s="28" t="n">
        <v>45307</v>
      </c>
      <c r="H3946" s="27" t="s">
        <v>161</v>
      </c>
      <c r="I3946" s="27" t="s">
        <v>538</v>
      </c>
      <c r="J3946" s="27" t="s">
        <v>385</v>
      </c>
      <c r="K3946" s="27" t="s">
        <v>156</v>
      </c>
      <c r="L3946" s="27" t="n">
        <v>58</v>
      </c>
      <c r="M3946" s="27" t="n">
        <v>30</v>
      </c>
      <c r="N3946" s="27" t="s">
        <v>186</v>
      </c>
      <c r="O3946" s="27" t="s">
        <v>139</v>
      </c>
      <c r="P3946" s="27" t="s">
        <v>140</v>
      </c>
      <c r="Q3946" s="29" t="n">
        <v>4116.61</v>
      </c>
      <c r="R3946" s="27" t="s">
        <v>172</v>
      </c>
      <c r="S3946" s="27" t="s">
        <v>131</v>
      </c>
      <c r="T3946" s="27" t="n">
        <v>3</v>
      </c>
      <c r="U3946" s="27" t="n">
        <f aca="false">YEAR(E3946)</f>
        <v>2024</v>
      </c>
      <c r="V3946" s="27" t="str">
        <f aca="false">TEXT(E3946,"MMM-YYYY")</f>
        <v>Jan-2024</v>
      </c>
      <c r="W3946" s="27" t="n">
        <f aca="false">MONTH(E3946)</f>
        <v>1</v>
      </c>
      <c r="X3946" s="27" t="str">
        <f aca="false">TEXT(WEEKDAY(E3946,2),"0")&amp;" - "&amp;TEXT(E3946,"dddd")</f>
        <v>1 - Monday</v>
      </c>
      <c r="Y3946" s="27" t="str">
        <f aca="false">_xlfn.IFS(C3946&lt;18,"Child (0-17)",C3946&lt;40,"Young Adult (18-39)",C3946&lt;60,"Adult (40-59)",TRUE(),"Senior (60+)")</f>
        <v>Adult (40-59)</v>
      </c>
      <c r="Z3946" s="27" t="n">
        <f aca="false">ROUND(G3946-E3946,0)</f>
        <v>1</v>
      </c>
      <c r="AA3946" s="27" t="n">
        <f aca="false">L3946+M3946</f>
        <v>88</v>
      </c>
      <c r="AB3946" s="27" t="n">
        <f aca="false">IFERROR(ROUND(Q3946/AA3946,2),0)</f>
        <v>46.78</v>
      </c>
      <c r="AC3946" s="27" t="str">
        <f aca="false">IF(AND(K3946="Critical",N3946="No"),"URGENT - No Bed","Normal")</f>
        <v>Normal</v>
      </c>
      <c r="AD3946" s="33" t="n">
        <f aca="false">INDEX(Lookup_Tables!$B$3:$B$12,MATCH(H3946,Lookup_Tables!$A$3:$A$12,0))</f>
        <v>3600000</v>
      </c>
      <c r="AE3946" s="27" t="str">
        <f aca="false">INDEX(Lookup_Tables!$C$3:$C$12,MATCH(H3946,Lookup_Tables!$A$3:$A$12,0))</f>
        <v>Dr. Sameer Joshi</v>
      </c>
      <c r="AF3946" s="27" t="str">
        <f aca="false">IFERROR(INDEX(Lookup_Tables!$F$16:$F$45,MATCH(I3946,Lookup_Tables!$E$16:$E$45,0)),"N/A")</f>
        <v>EMP221</v>
      </c>
      <c r="AG3946" s="27" t="n">
        <f aca="false">_xlfn.IFS(R3946="Recovered",4,R3946="Referred",3,R3946="Admitted",2,R3946="Deceased",1,TRUE(),0)</f>
        <v>2</v>
      </c>
      <c r="AH3946" s="27" t="str">
        <f aca="false">IF(T3946&gt;=4,"Satisfied",IF(T3946&gt;=3,"Neutral","Needs Improvement"))</f>
        <v>Neutral</v>
      </c>
    </row>
    <row r="3947" customFormat="false" ht="15" hidden="false" customHeight="false" outlineLevel="0" collapsed="false">
      <c r="A3947" s="30" t="s">
        <v>7151</v>
      </c>
      <c r="B3947" s="30" t="s">
        <v>1434</v>
      </c>
      <c r="C3947" s="30" t="n">
        <v>45</v>
      </c>
      <c r="D3947" s="30" t="s">
        <v>181</v>
      </c>
      <c r="E3947" s="31" t="n">
        <v>45613</v>
      </c>
      <c r="F3947" s="30" t="s">
        <v>3007</v>
      </c>
      <c r="G3947" s="31" t="n">
        <v>45613</v>
      </c>
      <c r="H3947" s="30" t="s">
        <v>242</v>
      </c>
      <c r="I3947" s="30" t="s">
        <v>243</v>
      </c>
      <c r="J3947" s="30" t="s">
        <v>244</v>
      </c>
      <c r="K3947" s="30" t="s">
        <v>138</v>
      </c>
      <c r="L3947" s="30" t="n">
        <v>79</v>
      </c>
      <c r="M3947" s="30" t="n">
        <v>20</v>
      </c>
      <c r="N3947" s="30" t="s">
        <v>127</v>
      </c>
      <c r="O3947" s="30" t="s">
        <v>139</v>
      </c>
      <c r="P3947" s="30" t="s">
        <v>140</v>
      </c>
      <c r="Q3947" s="32" t="n">
        <v>1289.9</v>
      </c>
      <c r="R3947" s="30" t="s">
        <v>130</v>
      </c>
      <c r="S3947" s="30" t="s">
        <v>141</v>
      </c>
      <c r="T3947" s="30" t="n">
        <v>5</v>
      </c>
      <c r="U3947" s="30" t="n">
        <f aca="false">YEAR(E3947)</f>
        <v>2024</v>
      </c>
      <c r="V3947" s="30" t="str">
        <f aca="false">TEXT(E3947,"MMM-YYYY")</f>
        <v>Nov-2024</v>
      </c>
      <c r="W3947" s="30" t="n">
        <f aca="false">MONTH(E3947)</f>
        <v>11</v>
      </c>
      <c r="X3947" s="30" t="str">
        <f aca="false">TEXT(WEEKDAY(E3947,2),"0")&amp;" - "&amp;TEXT(E3947,"dddd")</f>
        <v>7 - Sunday</v>
      </c>
      <c r="Y3947" s="30" t="str">
        <f aca="false">_xlfn.IFS(C3947&lt;18,"Child (0-17)",C3947&lt;40,"Young Adult (18-39)",C3947&lt;60,"Adult (40-59)",TRUE(),"Senior (60+)")</f>
        <v>Adult (40-59)</v>
      </c>
      <c r="Z3947" s="30" t="n">
        <f aca="false">ROUND(G3947-E3947,0)</f>
        <v>0</v>
      </c>
      <c r="AA3947" s="30" t="n">
        <f aca="false">L3947+M3947</f>
        <v>99</v>
      </c>
      <c r="AB3947" s="30" t="n">
        <f aca="false">IFERROR(ROUND(Q3947/AA3947,2),0)</f>
        <v>13.03</v>
      </c>
      <c r="AC3947" s="30" t="str">
        <f aca="false">IF(AND(K3947="Critical",N3947="No"),"URGENT - No Bed","Normal")</f>
        <v>Normal</v>
      </c>
      <c r="AD3947" s="34" t="n">
        <f aca="false">INDEX(Lookup_Tables!$B$3:$B$12,MATCH(H3947,Lookup_Tables!$A$3:$A$12,0))</f>
        <v>3000000</v>
      </c>
      <c r="AE3947" s="30" t="str">
        <f aca="false">INDEX(Lookup_Tables!$C$3:$C$12,MATCH(H3947,Lookup_Tables!$A$3:$A$12,0))</f>
        <v>Dr. Pooja Iyer</v>
      </c>
      <c r="AF3947" s="30" t="str">
        <f aca="false">IFERROR(INDEX(Lookup_Tables!$F$16:$F$45,MATCH(I3947,Lookup_Tables!$E$16:$E$45,0)),"N/A")</f>
        <v>EMP214</v>
      </c>
      <c r="AG3947" s="30" t="n">
        <f aca="false">_xlfn.IFS(R3947="Recovered",4,R3947="Referred",3,R3947="Admitted",2,R3947="Deceased",1,TRUE(),0)</f>
        <v>4</v>
      </c>
      <c r="AH3947" s="30" t="str">
        <f aca="false">IF(T3947&gt;=4,"Satisfied",IF(T3947&gt;=3,"Neutral","Needs Improvement"))</f>
        <v>Satisfied</v>
      </c>
    </row>
    <row r="3948" customFormat="false" ht="15" hidden="false" customHeight="false" outlineLevel="0" collapsed="false">
      <c r="A3948" s="27" t="s">
        <v>6866</v>
      </c>
      <c r="B3948" s="27" t="s">
        <v>5331</v>
      </c>
      <c r="C3948" s="27" t="n">
        <v>18</v>
      </c>
      <c r="D3948" s="27" t="s">
        <v>121</v>
      </c>
      <c r="E3948" s="28" t="n">
        <v>45357</v>
      </c>
      <c r="F3948" s="27" t="s">
        <v>2118</v>
      </c>
      <c r="G3948" s="28" t="n">
        <v>45358</v>
      </c>
      <c r="H3948" s="27" t="s">
        <v>135</v>
      </c>
      <c r="I3948" s="27" t="s">
        <v>251</v>
      </c>
      <c r="J3948" s="27" t="s">
        <v>262</v>
      </c>
      <c r="K3948" s="27" t="s">
        <v>156</v>
      </c>
      <c r="L3948" s="27" t="n">
        <v>42</v>
      </c>
      <c r="M3948" s="27" t="n">
        <v>33</v>
      </c>
      <c r="N3948" s="27" t="s">
        <v>186</v>
      </c>
      <c r="O3948" s="27" t="s">
        <v>139</v>
      </c>
      <c r="P3948" s="27" t="s">
        <v>187</v>
      </c>
      <c r="Q3948" s="29" t="n">
        <v>4272.14</v>
      </c>
      <c r="R3948" s="27" t="s">
        <v>268</v>
      </c>
      <c r="S3948" s="27" t="s">
        <v>178</v>
      </c>
      <c r="T3948" s="27" t="n">
        <v>2</v>
      </c>
      <c r="U3948" s="27" t="n">
        <f aca="false">YEAR(E3948)</f>
        <v>2024</v>
      </c>
      <c r="V3948" s="27" t="str">
        <f aca="false">TEXT(E3948,"MMM-YYYY")</f>
        <v>Mar-2024</v>
      </c>
      <c r="W3948" s="27" t="n">
        <f aca="false">MONTH(E3948)</f>
        <v>3</v>
      </c>
      <c r="X3948" s="27" t="str">
        <f aca="false">TEXT(WEEKDAY(E3948,2),"0")&amp;" - "&amp;TEXT(E3948,"dddd")</f>
        <v>3 - Wednesday</v>
      </c>
      <c r="Y3948" s="27" t="str">
        <f aca="false">_xlfn.IFS(C3948&lt;18,"Child (0-17)",C3948&lt;40,"Young Adult (18-39)",C3948&lt;60,"Adult (40-59)",TRUE(),"Senior (60+)")</f>
        <v>Young Adult (18-39)</v>
      </c>
      <c r="Z3948" s="27" t="n">
        <f aca="false">ROUND(G3948-E3948,0)</f>
        <v>1</v>
      </c>
      <c r="AA3948" s="27" t="n">
        <f aca="false">L3948+M3948</f>
        <v>75</v>
      </c>
      <c r="AB3948" s="27" t="n">
        <f aca="false">IFERROR(ROUND(Q3948/AA3948,2),0)</f>
        <v>56.96</v>
      </c>
      <c r="AC3948" s="27" t="str">
        <f aca="false">IF(AND(K3948="Critical",N3948="No"),"URGENT - No Bed","Normal")</f>
        <v>Normal</v>
      </c>
      <c r="AD3948" s="33" t="n">
        <f aca="false">INDEX(Lookup_Tables!$B$3:$B$12,MATCH(H3948,Lookup_Tables!$A$3:$A$12,0))</f>
        <v>4600000</v>
      </c>
      <c r="AE3948" s="27" t="str">
        <f aca="false">INDEX(Lookup_Tables!$C$3:$C$12,MATCH(H3948,Lookup_Tables!$A$3:$A$12,0))</f>
        <v>Dr. Farhan Khan</v>
      </c>
      <c r="AF3948" s="27" t="str">
        <f aca="false">IFERROR(INDEX(Lookup_Tables!$F$16:$F$45,MATCH(I3948,Lookup_Tables!$E$16:$E$45,0)),"N/A")</f>
        <v>EMP207</v>
      </c>
      <c r="AG3948" s="27" t="n">
        <f aca="false">_xlfn.IFS(R3948="Recovered",4,R3948="Referred",3,R3948="Admitted",2,R3948="Deceased",1,TRUE(),0)</f>
        <v>3</v>
      </c>
      <c r="AH3948" s="27" t="str">
        <f aca="false">IF(T3948&gt;=4,"Satisfied",IF(T3948&gt;=3,"Neutral","Needs Improvement"))</f>
        <v>Needs Improvement</v>
      </c>
    </row>
    <row r="3949" customFormat="false" ht="15" hidden="false" customHeight="false" outlineLevel="0" collapsed="false">
      <c r="A3949" s="30" t="s">
        <v>2654</v>
      </c>
      <c r="B3949" s="30" t="s">
        <v>2655</v>
      </c>
      <c r="C3949" s="30" t="n">
        <v>3</v>
      </c>
      <c r="D3949" s="30" t="s">
        <v>181</v>
      </c>
      <c r="E3949" s="31" t="n">
        <v>45561</v>
      </c>
      <c r="F3949" s="30" t="s">
        <v>1660</v>
      </c>
      <c r="G3949" s="31" t="n">
        <v>45564</v>
      </c>
      <c r="H3949" s="30" t="s">
        <v>217</v>
      </c>
      <c r="I3949" s="30" t="s">
        <v>344</v>
      </c>
      <c r="J3949" s="30" t="s">
        <v>283</v>
      </c>
      <c r="K3949" s="30" t="s">
        <v>202</v>
      </c>
      <c r="L3949" s="30" t="n">
        <v>5</v>
      </c>
      <c r="M3949" s="30" t="n">
        <v>82</v>
      </c>
      <c r="N3949" s="30" t="s">
        <v>186</v>
      </c>
      <c r="O3949" s="30" t="s">
        <v>139</v>
      </c>
      <c r="P3949" s="30" t="s">
        <v>129</v>
      </c>
      <c r="Q3949" s="32" t="n">
        <v>16430.34</v>
      </c>
      <c r="R3949" s="30" t="s">
        <v>130</v>
      </c>
      <c r="S3949" s="30" t="s">
        <v>164</v>
      </c>
      <c r="T3949" s="30" t="n">
        <v>3</v>
      </c>
      <c r="U3949" s="30" t="n">
        <f aca="false">YEAR(E3949)</f>
        <v>2024</v>
      </c>
      <c r="V3949" s="30" t="str">
        <f aca="false">TEXT(E3949,"MMM-YYYY")</f>
        <v>Sep-2024</v>
      </c>
      <c r="W3949" s="30" t="n">
        <f aca="false">MONTH(E3949)</f>
        <v>9</v>
      </c>
      <c r="X3949" s="30" t="str">
        <f aca="false">TEXT(WEEKDAY(E3949,2),"0")&amp;" - "&amp;TEXT(E3949,"dddd")</f>
        <v>4 - Thursday</v>
      </c>
      <c r="Y3949" s="30" t="str">
        <f aca="false">_xlfn.IFS(C3949&lt;18,"Child (0-17)",C3949&lt;40,"Young Adult (18-39)",C3949&lt;60,"Adult (40-59)",TRUE(),"Senior (60+)")</f>
        <v>Child (0-17)</v>
      </c>
      <c r="Z3949" s="30" t="n">
        <f aca="false">ROUND(G3949-E3949,0)</f>
        <v>3</v>
      </c>
      <c r="AA3949" s="30" t="n">
        <f aca="false">L3949+M3949</f>
        <v>87</v>
      </c>
      <c r="AB3949" s="30" t="n">
        <f aca="false">IFERROR(ROUND(Q3949/AA3949,2),0)</f>
        <v>188.85</v>
      </c>
      <c r="AC3949" s="30" t="str">
        <f aca="false">IF(AND(K3949="Critical",N3949="No"),"URGENT - No Bed","Normal")</f>
        <v>Normal</v>
      </c>
      <c r="AD3949" s="34" t="n">
        <f aca="false">INDEX(Lookup_Tables!$B$3:$B$12,MATCH(H3949,Lookup_Tables!$A$3:$A$12,0))</f>
        <v>4200000</v>
      </c>
      <c r="AE3949" s="30" t="str">
        <f aca="false">INDEX(Lookup_Tables!$C$3:$C$12,MATCH(H3949,Lookup_Tables!$A$3:$A$12,0))</f>
        <v>Dr. Anil Kapoor</v>
      </c>
      <c r="AF3949" s="30" t="str">
        <f aca="false">IFERROR(INDEX(Lookup_Tables!$F$16:$F$45,MATCH(I3949,Lookup_Tables!$E$16:$E$45,0)),"N/A")</f>
        <v>EMP201</v>
      </c>
      <c r="AG3949" s="30" t="n">
        <f aca="false">_xlfn.IFS(R3949="Recovered",4,R3949="Referred",3,R3949="Admitted",2,R3949="Deceased",1,TRUE(),0)</f>
        <v>4</v>
      </c>
      <c r="AH3949" s="30" t="str">
        <f aca="false">IF(T3949&gt;=4,"Satisfied",IF(T3949&gt;=3,"Neutral","Needs Improvement"))</f>
        <v>Neutral</v>
      </c>
    </row>
    <row r="3950" customFormat="false" ht="15" hidden="false" customHeight="false" outlineLevel="0" collapsed="false">
      <c r="A3950" s="27" t="s">
        <v>5756</v>
      </c>
      <c r="B3950" s="27" t="s">
        <v>1314</v>
      </c>
      <c r="C3950" s="27" t="n">
        <v>68</v>
      </c>
      <c r="D3950" s="27" t="s">
        <v>181</v>
      </c>
      <c r="E3950" s="28" t="n">
        <v>45619</v>
      </c>
      <c r="F3950" s="27" t="s">
        <v>937</v>
      </c>
      <c r="G3950" s="28" t="n">
        <v>45620</v>
      </c>
      <c r="H3950" s="27" t="s">
        <v>161</v>
      </c>
      <c r="I3950" s="27" t="s">
        <v>538</v>
      </c>
      <c r="J3950" s="27" t="s">
        <v>163</v>
      </c>
      <c r="K3950" s="27" t="s">
        <v>126</v>
      </c>
      <c r="L3950" s="27" t="n">
        <v>8</v>
      </c>
      <c r="M3950" s="27" t="n">
        <v>49</v>
      </c>
      <c r="N3950" s="27" t="s">
        <v>186</v>
      </c>
      <c r="O3950" s="27" t="s">
        <v>139</v>
      </c>
      <c r="P3950" s="27" t="s">
        <v>187</v>
      </c>
      <c r="Q3950" s="29" t="n">
        <v>7450.54</v>
      </c>
      <c r="R3950" s="27" t="s">
        <v>172</v>
      </c>
      <c r="S3950" s="27" t="s">
        <v>164</v>
      </c>
      <c r="T3950" s="27" t="n">
        <v>3</v>
      </c>
      <c r="U3950" s="27" t="n">
        <f aca="false">YEAR(E3950)</f>
        <v>2024</v>
      </c>
      <c r="V3950" s="27" t="str">
        <f aca="false">TEXT(E3950,"MMM-YYYY")</f>
        <v>Nov-2024</v>
      </c>
      <c r="W3950" s="27" t="n">
        <f aca="false">MONTH(E3950)</f>
        <v>11</v>
      </c>
      <c r="X3950" s="27" t="str">
        <f aca="false">TEXT(WEEKDAY(E3950,2),"0")&amp;" - "&amp;TEXT(E3950,"dddd")</f>
        <v>6 - Saturday</v>
      </c>
      <c r="Y3950" s="27" t="str">
        <f aca="false">_xlfn.IFS(C3950&lt;18,"Child (0-17)",C3950&lt;40,"Young Adult (18-39)",C3950&lt;60,"Adult (40-59)",TRUE(),"Senior (60+)")</f>
        <v>Senior (60+)</v>
      </c>
      <c r="Z3950" s="27" t="n">
        <f aca="false">ROUND(G3950-E3950,0)</f>
        <v>1</v>
      </c>
      <c r="AA3950" s="27" t="n">
        <f aca="false">L3950+M3950</f>
        <v>57</v>
      </c>
      <c r="AB3950" s="27" t="n">
        <f aca="false">IFERROR(ROUND(Q3950/AA3950,2),0)</f>
        <v>130.71</v>
      </c>
      <c r="AC3950" s="27" t="str">
        <f aca="false">IF(AND(K3950="Critical",N3950="No"),"URGENT - No Bed","Normal")</f>
        <v>Normal</v>
      </c>
      <c r="AD3950" s="33" t="n">
        <f aca="false">INDEX(Lookup_Tables!$B$3:$B$12,MATCH(H3950,Lookup_Tables!$A$3:$A$12,0))</f>
        <v>3600000</v>
      </c>
      <c r="AE3950" s="27" t="str">
        <f aca="false">INDEX(Lookup_Tables!$C$3:$C$12,MATCH(H3950,Lookup_Tables!$A$3:$A$12,0))</f>
        <v>Dr. Sameer Joshi</v>
      </c>
      <c r="AF3950" s="27" t="str">
        <f aca="false">IFERROR(INDEX(Lookup_Tables!$F$16:$F$45,MATCH(I3950,Lookup_Tables!$E$16:$E$45,0)),"N/A")</f>
        <v>EMP221</v>
      </c>
      <c r="AG3950" s="27" t="n">
        <f aca="false">_xlfn.IFS(R3950="Recovered",4,R3950="Referred",3,R3950="Admitted",2,R3950="Deceased",1,TRUE(),0)</f>
        <v>2</v>
      </c>
      <c r="AH3950" s="27" t="str">
        <f aca="false">IF(T3950&gt;=4,"Satisfied",IF(T3950&gt;=3,"Neutral","Needs Improvement"))</f>
        <v>Neutral</v>
      </c>
    </row>
    <row r="3951" customFormat="false" ht="15" hidden="false" customHeight="false" outlineLevel="0" collapsed="false">
      <c r="A3951" s="30" t="s">
        <v>3255</v>
      </c>
      <c r="B3951" s="30" t="s">
        <v>443</v>
      </c>
      <c r="C3951" s="30" t="n">
        <v>15</v>
      </c>
      <c r="D3951" s="30" t="s">
        <v>181</v>
      </c>
      <c r="E3951" s="31" t="n">
        <v>45482</v>
      </c>
      <c r="F3951" s="30" t="s">
        <v>978</v>
      </c>
      <c r="G3951" s="31" t="n">
        <v>45485</v>
      </c>
      <c r="H3951" s="30" t="s">
        <v>236</v>
      </c>
      <c r="I3951" s="30" t="s">
        <v>323</v>
      </c>
      <c r="J3951" s="30" t="s">
        <v>238</v>
      </c>
      <c r="K3951" s="30" t="s">
        <v>202</v>
      </c>
      <c r="L3951" s="30" t="n">
        <v>9</v>
      </c>
      <c r="M3951" s="30" t="n">
        <v>87</v>
      </c>
      <c r="N3951" s="30" t="s">
        <v>186</v>
      </c>
      <c r="O3951" s="30" t="s">
        <v>128</v>
      </c>
      <c r="P3951" s="30" t="s">
        <v>150</v>
      </c>
      <c r="Q3951" s="32" t="n">
        <v>15924.19</v>
      </c>
      <c r="R3951" s="30" t="s">
        <v>130</v>
      </c>
      <c r="S3951" s="30" t="s">
        <v>192</v>
      </c>
      <c r="T3951" s="30" t="n">
        <v>4</v>
      </c>
      <c r="U3951" s="30" t="n">
        <f aca="false">YEAR(E3951)</f>
        <v>2024</v>
      </c>
      <c r="V3951" s="30" t="str">
        <f aca="false">TEXT(E3951,"MMM-YYYY")</f>
        <v>Jul-2024</v>
      </c>
      <c r="W3951" s="30" t="n">
        <f aca="false">MONTH(E3951)</f>
        <v>7</v>
      </c>
      <c r="X3951" s="30" t="str">
        <f aca="false">TEXT(WEEKDAY(E3951,2),"0")&amp;" - "&amp;TEXT(E3951,"dddd")</f>
        <v>2 - Tuesday</v>
      </c>
      <c r="Y3951" s="30" t="str">
        <f aca="false">_xlfn.IFS(C3951&lt;18,"Child (0-17)",C3951&lt;40,"Young Adult (18-39)",C3951&lt;60,"Adult (40-59)",TRUE(),"Senior (60+)")</f>
        <v>Child (0-17)</v>
      </c>
      <c r="Z3951" s="30" t="n">
        <f aca="false">ROUND(G3951-E3951,0)</f>
        <v>3</v>
      </c>
      <c r="AA3951" s="30" t="n">
        <f aca="false">L3951+M3951</f>
        <v>96</v>
      </c>
      <c r="AB3951" s="30" t="n">
        <f aca="false">IFERROR(ROUND(Q3951/AA3951,2),0)</f>
        <v>165.88</v>
      </c>
      <c r="AC3951" s="30" t="str">
        <f aca="false">IF(AND(K3951="Critical",N3951="No"),"URGENT - No Bed","Normal")</f>
        <v>Normal</v>
      </c>
      <c r="AD3951" s="34" t="n">
        <f aca="false">INDEX(Lookup_Tables!$B$3:$B$12,MATCH(H3951,Lookup_Tables!$A$3:$A$12,0))</f>
        <v>3900000</v>
      </c>
      <c r="AE3951" s="30" t="str">
        <f aca="false">INDEX(Lookup_Tables!$C$3:$C$12,MATCH(H3951,Lookup_Tables!$A$3:$A$12,0))</f>
        <v>Dr. Rina Mehta</v>
      </c>
      <c r="AF3951" s="30" t="str">
        <f aca="false">IFERROR(INDEX(Lookup_Tables!$F$16:$F$45,MATCH(I3951,Lookup_Tables!$E$16:$E$45,0)),"N/A")</f>
        <v>EMP216</v>
      </c>
      <c r="AG3951" s="30" t="n">
        <f aca="false">_xlfn.IFS(R3951="Recovered",4,R3951="Referred",3,R3951="Admitted",2,R3951="Deceased",1,TRUE(),0)</f>
        <v>4</v>
      </c>
      <c r="AH3951" s="30" t="str">
        <f aca="false">IF(T3951&gt;=4,"Satisfied",IF(T3951&gt;=3,"Neutral","Needs Improvement"))</f>
        <v>Satisfied</v>
      </c>
    </row>
    <row r="3952" customFormat="false" ht="15" hidden="false" customHeight="false" outlineLevel="0" collapsed="false">
      <c r="A3952" s="27" t="s">
        <v>3116</v>
      </c>
      <c r="B3952" s="27" t="s">
        <v>2618</v>
      </c>
      <c r="C3952" s="27" t="n">
        <v>12</v>
      </c>
      <c r="D3952" s="27" t="s">
        <v>121</v>
      </c>
      <c r="E3952" s="28" t="n">
        <v>45461</v>
      </c>
      <c r="F3952" s="27" t="s">
        <v>421</v>
      </c>
      <c r="G3952" s="28" t="n">
        <v>45461</v>
      </c>
      <c r="H3952" s="27" t="s">
        <v>161</v>
      </c>
      <c r="I3952" s="27" t="s">
        <v>162</v>
      </c>
      <c r="J3952" s="27" t="s">
        <v>385</v>
      </c>
      <c r="K3952" s="27" t="s">
        <v>156</v>
      </c>
      <c r="L3952" s="27" t="n">
        <v>18</v>
      </c>
      <c r="M3952" s="27" t="n">
        <v>67</v>
      </c>
      <c r="N3952" s="27" t="s">
        <v>127</v>
      </c>
      <c r="O3952" s="27" t="s">
        <v>139</v>
      </c>
      <c r="P3952" s="27" t="s">
        <v>129</v>
      </c>
      <c r="Q3952" s="29" t="n">
        <v>4237.95</v>
      </c>
      <c r="R3952" s="27" t="s">
        <v>130</v>
      </c>
      <c r="S3952" s="27" t="s">
        <v>197</v>
      </c>
      <c r="T3952" s="27" t="n">
        <v>3</v>
      </c>
      <c r="U3952" s="27" t="n">
        <f aca="false">YEAR(E3952)</f>
        <v>2024</v>
      </c>
      <c r="V3952" s="27" t="str">
        <f aca="false">TEXT(E3952,"MMM-YYYY")</f>
        <v>Jun-2024</v>
      </c>
      <c r="W3952" s="27" t="n">
        <f aca="false">MONTH(E3952)</f>
        <v>6</v>
      </c>
      <c r="X3952" s="27" t="str">
        <f aca="false">TEXT(WEEKDAY(E3952,2),"0")&amp;" - "&amp;TEXT(E3952,"dddd")</f>
        <v>2 - Tuesday</v>
      </c>
      <c r="Y3952" s="27" t="str">
        <f aca="false">_xlfn.IFS(C3952&lt;18,"Child (0-17)",C3952&lt;40,"Young Adult (18-39)",C3952&lt;60,"Adult (40-59)",TRUE(),"Senior (60+)")</f>
        <v>Child (0-17)</v>
      </c>
      <c r="Z3952" s="27" t="n">
        <f aca="false">ROUND(G3952-E3952,0)</f>
        <v>0</v>
      </c>
      <c r="AA3952" s="27" t="n">
        <f aca="false">L3952+M3952</f>
        <v>85</v>
      </c>
      <c r="AB3952" s="27" t="n">
        <f aca="false">IFERROR(ROUND(Q3952/AA3952,2),0)</f>
        <v>49.86</v>
      </c>
      <c r="AC3952" s="27" t="str">
        <f aca="false">IF(AND(K3952="Critical",N3952="No"),"URGENT - No Bed","Normal")</f>
        <v>Normal</v>
      </c>
      <c r="AD3952" s="33" t="n">
        <f aca="false">INDEX(Lookup_Tables!$B$3:$B$12,MATCH(H3952,Lookup_Tables!$A$3:$A$12,0))</f>
        <v>3600000</v>
      </c>
      <c r="AE3952" s="27" t="str">
        <f aca="false">INDEX(Lookup_Tables!$C$3:$C$12,MATCH(H3952,Lookup_Tables!$A$3:$A$12,0))</f>
        <v>Dr. Sameer Joshi</v>
      </c>
      <c r="AF3952" s="27" t="str">
        <f aca="false">IFERROR(INDEX(Lookup_Tables!$F$16:$F$45,MATCH(I3952,Lookup_Tables!$E$16:$E$45,0)),"N/A")</f>
        <v>EMP222</v>
      </c>
      <c r="AG3952" s="27" t="n">
        <f aca="false">_xlfn.IFS(R3952="Recovered",4,R3952="Referred",3,R3952="Admitted",2,R3952="Deceased",1,TRUE(),0)</f>
        <v>4</v>
      </c>
      <c r="AH3952" s="27" t="str">
        <f aca="false">IF(T3952&gt;=4,"Satisfied",IF(T3952&gt;=3,"Neutral","Needs Improvement"))</f>
        <v>Neutral</v>
      </c>
    </row>
    <row r="3953" customFormat="false" ht="15" hidden="false" customHeight="false" outlineLevel="0" collapsed="false">
      <c r="A3953" s="30" t="s">
        <v>4045</v>
      </c>
      <c r="B3953" s="30" t="s">
        <v>4046</v>
      </c>
      <c r="C3953" s="30" t="n">
        <v>49</v>
      </c>
      <c r="D3953" s="30" t="s">
        <v>121</v>
      </c>
      <c r="E3953" s="31" t="n">
        <v>45347</v>
      </c>
      <c r="F3953" s="30" t="s">
        <v>1599</v>
      </c>
      <c r="G3953" s="31" t="n">
        <v>45347</v>
      </c>
      <c r="H3953" s="30" t="s">
        <v>217</v>
      </c>
      <c r="I3953" s="30" t="s">
        <v>392</v>
      </c>
      <c r="J3953" s="30" t="s">
        <v>294</v>
      </c>
      <c r="K3953" s="30" t="s">
        <v>138</v>
      </c>
      <c r="L3953" s="30" t="n">
        <v>52</v>
      </c>
      <c r="M3953" s="30" t="n">
        <v>27</v>
      </c>
      <c r="N3953" s="30" t="s">
        <v>127</v>
      </c>
      <c r="O3953" s="30" t="s">
        <v>139</v>
      </c>
      <c r="P3953" s="30" t="s">
        <v>187</v>
      </c>
      <c r="Q3953" s="32" t="n">
        <v>2280.32</v>
      </c>
      <c r="R3953" s="30" t="s">
        <v>130</v>
      </c>
      <c r="S3953" s="30" t="s">
        <v>141</v>
      </c>
      <c r="T3953" s="30" t="n">
        <v>3</v>
      </c>
      <c r="U3953" s="30" t="n">
        <f aca="false">YEAR(E3953)</f>
        <v>2024</v>
      </c>
      <c r="V3953" s="30" t="str">
        <f aca="false">TEXT(E3953,"MMM-YYYY")</f>
        <v>Feb-2024</v>
      </c>
      <c r="W3953" s="30" t="n">
        <f aca="false">MONTH(E3953)</f>
        <v>2</v>
      </c>
      <c r="X3953" s="30" t="str">
        <f aca="false">TEXT(WEEKDAY(E3953,2),"0")&amp;" - "&amp;TEXT(E3953,"dddd")</f>
        <v>7 - Sunday</v>
      </c>
      <c r="Y3953" s="30" t="str">
        <f aca="false">_xlfn.IFS(C3953&lt;18,"Child (0-17)",C3953&lt;40,"Young Adult (18-39)",C3953&lt;60,"Adult (40-59)",TRUE(),"Senior (60+)")</f>
        <v>Adult (40-59)</v>
      </c>
      <c r="Z3953" s="30" t="n">
        <f aca="false">ROUND(G3953-E3953,0)</f>
        <v>0</v>
      </c>
      <c r="AA3953" s="30" t="n">
        <f aca="false">L3953+M3953</f>
        <v>79</v>
      </c>
      <c r="AB3953" s="30" t="n">
        <f aca="false">IFERROR(ROUND(Q3953/AA3953,2),0)</f>
        <v>28.86</v>
      </c>
      <c r="AC3953" s="30" t="str">
        <f aca="false">IF(AND(K3953="Critical",N3953="No"),"URGENT - No Bed","Normal")</f>
        <v>Normal</v>
      </c>
      <c r="AD3953" s="34" t="n">
        <f aca="false">INDEX(Lookup_Tables!$B$3:$B$12,MATCH(H3953,Lookup_Tables!$A$3:$A$12,0))</f>
        <v>4200000</v>
      </c>
      <c r="AE3953" s="30" t="str">
        <f aca="false">INDEX(Lookup_Tables!$C$3:$C$12,MATCH(H3953,Lookup_Tables!$A$3:$A$12,0))</f>
        <v>Dr. Anil Kapoor</v>
      </c>
      <c r="AF3953" s="30" t="str">
        <f aca="false">IFERROR(INDEX(Lookup_Tables!$F$16:$F$45,MATCH(I3953,Lookup_Tables!$E$16:$E$45,0)),"N/A")</f>
        <v>EMP202</v>
      </c>
      <c r="AG3953" s="30" t="n">
        <f aca="false">_xlfn.IFS(R3953="Recovered",4,R3953="Referred",3,R3953="Admitted",2,R3953="Deceased",1,TRUE(),0)</f>
        <v>4</v>
      </c>
      <c r="AH3953" s="30" t="str">
        <f aca="false">IF(T3953&gt;=4,"Satisfied",IF(T3953&gt;=3,"Neutral","Needs Improvement"))</f>
        <v>Neutral</v>
      </c>
    </row>
    <row r="3954" customFormat="false" ht="15" hidden="false" customHeight="false" outlineLevel="0" collapsed="false">
      <c r="A3954" s="27" t="s">
        <v>6987</v>
      </c>
      <c r="B3954" s="27" t="s">
        <v>2669</v>
      </c>
      <c r="C3954" s="27" t="n">
        <v>64</v>
      </c>
      <c r="D3954" s="27" t="s">
        <v>121</v>
      </c>
      <c r="E3954" s="28" t="n">
        <v>45576</v>
      </c>
      <c r="F3954" s="27" t="s">
        <v>381</v>
      </c>
      <c r="G3954" s="28" t="n">
        <v>45579</v>
      </c>
      <c r="H3954" s="27" t="s">
        <v>168</v>
      </c>
      <c r="I3954" s="27" t="s">
        <v>169</v>
      </c>
      <c r="J3954" s="27" t="s">
        <v>191</v>
      </c>
      <c r="K3954" s="27" t="s">
        <v>126</v>
      </c>
      <c r="L3954" s="27" t="n">
        <v>15</v>
      </c>
      <c r="M3954" s="27" t="n">
        <v>104</v>
      </c>
      <c r="N3954" s="27" t="s">
        <v>186</v>
      </c>
      <c r="O3954" s="27" t="s">
        <v>128</v>
      </c>
      <c r="P3954" s="27" t="s">
        <v>129</v>
      </c>
      <c r="Q3954" s="29" t="n">
        <v>8550.09</v>
      </c>
      <c r="R3954" s="27" t="s">
        <v>130</v>
      </c>
      <c r="S3954" s="27" t="s">
        <v>335</v>
      </c>
      <c r="T3954" s="27" t="n">
        <v>4</v>
      </c>
      <c r="U3954" s="27" t="n">
        <f aca="false">YEAR(E3954)</f>
        <v>2024</v>
      </c>
      <c r="V3954" s="27" t="str">
        <f aca="false">TEXT(E3954,"MMM-YYYY")</f>
        <v>Oct-2024</v>
      </c>
      <c r="W3954" s="27" t="n">
        <f aca="false">MONTH(E3954)</f>
        <v>10</v>
      </c>
      <c r="X3954" s="27" t="str">
        <f aca="false">TEXT(WEEKDAY(E3954,2),"0")&amp;" - "&amp;TEXT(E3954,"dddd")</f>
        <v>5 - Friday</v>
      </c>
      <c r="Y3954" s="27" t="str">
        <f aca="false">_xlfn.IFS(C3954&lt;18,"Child (0-17)",C3954&lt;40,"Young Adult (18-39)",C3954&lt;60,"Adult (40-59)",TRUE(),"Senior (60+)")</f>
        <v>Senior (60+)</v>
      </c>
      <c r="Z3954" s="27" t="n">
        <f aca="false">ROUND(G3954-E3954,0)</f>
        <v>3</v>
      </c>
      <c r="AA3954" s="27" t="n">
        <f aca="false">L3954+M3954</f>
        <v>119</v>
      </c>
      <c r="AB3954" s="27" t="n">
        <f aca="false">IFERROR(ROUND(Q3954/AA3954,2),0)</f>
        <v>71.85</v>
      </c>
      <c r="AC3954" s="27" t="str">
        <f aca="false">IF(AND(K3954="Critical",N3954="No"),"URGENT - No Bed","Normal")</f>
        <v>Normal</v>
      </c>
      <c r="AD3954" s="33" t="n">
        <f aca="false">INDEX(Lookup_Tables!$B$3:$B$12,MATCH(H3954,Lookup_Tables!$A$3:$A$12,0))</f>
        <v>4400000</v>
      </c>
      <c r="AE3954" s="27" t="str">
        <f aca="false">INDEX(Lookup_Tables!$C$3:$C$12,MATCH(H3954,Lookup_Tables!$A$3:$A$12,0))</f>
        <v>Dr. Neha Chopra</v>
      </c>
      <c r="AF3954" s="27" t="str">
        <f aca="false">IFERROR(INDEX(Lookup_Tables!$F$16:$F$45,MATCH(I3954,Lookup_Tables!$E$16:$E$45,0)),"N/A")</f>
        <v>EMP220</v>
      </c>
      <c r="AG3954" s="27" t="n">
        <f aca="false">_xlfn.IFS(R3954="Recovered",4,R3954="Referred",3,R3954="Admitted",2,R3954="Deceased",1,TRUE(),0)</f>
        <v>4</v>
      </c>
      <c r="AH3954" s="27" t="str">
        <f aca="false">IF(T3954&gt;=4,"Satisfied",IF(T3954&gt;=3,"Neutral","Needs Improvement"))</f>
        <v>Satisfied</v>
      </c>
    </row>
    <row r="3955" customFormat="false" ht="15" hidden="false" customHeight="false" outlineLevel="0" collapsed="false">
      <c r="A3955" s="30" t="s">
        <v>2054</v>
      </c>
      <c r="B3955" s="30" t="s">
        <v>1736</v>
      </c>
      <c r="C3955" s="30" t="n">
        <v>43</v>
      </c>
      <c r="D3955" s="30" t="s">
        <v>121</v>
      </c>
      <c r="E3955" s="31" t="n">
        <v>45473</v>
      </c>
      <c r="F3955" s="30" t="s">
        <v>405</v>
      </c>
      <c r="G3955" s="31" t="n">
        <v>45485</v>
      </c>
      <c r="H3955" s="30" t="s">
        <v>183</v>
      </c>
      <c r="I3955" s="30" t="s">
        <v>212</v>
      </c>
      <c r="J3955" s="30" t="s">
        <v>476</v>
      </c>
      <c r="K3955" s="30" t="s">
        <v>202</v>
      </c>
      <c r="L3955" s="30" t="n">
        <v>15</v>
      </c>
      <c r="M3955" s="30" t="n">
        <v>146</v>
      </c>
      <c r="N3955" s="30" t="s">
        <v>186</v>
      </c>
      <c r="O3955" s="30" t="s">
        <v>171</v>
      </c>
      <c r="P3955" s="30" t="s">
        <v>187</v>
      </c>
      <c r="Q3955" s="32" t="n">
        <v>18477.44</v>
      </c>
      <c r="R3955" s="30" t="s">
        <v>172</v>
      </c>
      <c r="S3955" s="30" t="s">
        <v>151</v>
      </c>
      <c r="T3955" s="30" t="n">
        <v>3</v>
      </c>
      <c r="U3955" s="30" t="n">
        <f aca="false">YEAR(E3955)</f>
        <v>2024</v>
      </c>
      <c r="V3955" s="30" t="str">
        <f aca="false">TEXT(E3955,"MMM-YYYY")</f>
        <v>Jun-2024</v>
      </c>
      <c r="W3955" s="30" t="n">
        <f aca="false">MONTH(E3955)</f>
        <v>6</v>
      </c>
      <c r="X3955" s="30" t="str">
        <f aca="false">TEXT(WEEKDAY(E3955,2),"0")&amp;" - "&amp;TEXT(E3955,"dddd")</f>
        <v>7 - Sunday</v>
      </c>
      <c r="Y3955" s="30" t="str">
        <f aca="false">_xlfn.IFS(C3955&lt;18,"Child (0-17)",C3955&lt;40,"Young Adult (18-39)",C3955&lt;60,"Adult (40-59)",TRUE(),"Senior (60+)")</f>
        <v>Adult (40-59)</v>
      </c>
      <c r="Z3955" s="30" t="n">
        <f aca="false">ROUND(G3955-E3955,0)</f>
        <v>12</v>
      </c>
      <c r="AA3955" s="30" t="n">
        <f aca="false">L3955+M3955</f>
        <v>161</v>
      </c>
      <c r="AB3955" s="30" t="n">
        <f aca="false">IFERROR(ROUND(Q3955/AA3955,2),0)</f>
        <v>114.77</v>
      </c>
      <c r="AC3955" s="30" t="str">
        <f aca="false">IF(AND(K3955="Critical",N3955="No"),"URGENT - No Bed","Normal")</f>
        <v>Normal</v>
      </c>
      <c r="AD3955" s="34" t="n">
        <f aca="false">INDEX(Lookup_Tables!$B$3:$B$12,MATCH(H3955,Lookup_Tables!$A$3:$A$12,0))</f>
        <v>3100000</v>
      </c>
      <c r="AE3955" s="30" t="str">
        <f aca="false">INDEX(Lookup_Tables!$C$3:$C$12,MATCH(H3955,Lookup_Tables!$A$3:$A$12,0))</f>
        <v>Dr. Kavita Rao</v>
      </c>
      <c r="AF3955" s="30" t="str">
        <f aca="false">IFERROR(INDEX(Lookup_Tables!$F$16:$F$45,MATCH(I3955,Lookup_Tables!$E$16:$E$45,0)),"N/A")</f>
        <v>EMP225</v>
      </c>
      <c r="AG3955" s="30" t="n">
        <f aca="false">_xlfn.IFS(R3955="Recovered",4,R3955="Referred",3,R3955="Admitted",2,R3955="Deceased",1,TRUE(),0)</f>
        <v>2</v>
      </c>
      <c r="AH3955" s="30" t="str">
        <f aca="false">IF(T3955&gt;=4,"Satisfied",IF(T3955&gt;=3,"Neutral","Needs Improvement"))</f>
        <v>Neutral</v>
      </c>
    </row>
    <row r="3956" customFormat="false" ht="15" hidden="false" customHeight="false" outlineLevel="0" collapsed="false">
      <c r="A3956" s="27" t="s">
        <v>6812</v>
      </c>
      <c r="B3956" s="27" t="s">
        <v>3186</v>
      </c>
      <c r="C3956" s="27" t="n">
        <v>57</v>
      </c>
      <c r="D3956" s="27" t="s">
        <v>181</v>
      </c>
      <c r="E3956" s="28" t="n">
        <v>45623</v>
      </c>
      <c r="F3956" s="27" t="s">
        <v>465</v>
      </c>
      <c r="G3956" s="28" t="n">
        <v>45635</v>
      </c>
      <c r="H3956" s="27" t="s">
        <v>217</v>
      </c>
      <c r="I3956" s="27" t="s">
        <v>344</v>
      </c>
      <c r="J3956" s="27" t="s">
        <v>218</v>
      </c>
      <c r="K3956" s="27" t="s">
        <v>202</v>
      </c>
      <c r="L3956" s="27" t="n">
        <v>16</v>
      </c>
      <c r="M3956" s="27" t="n">
        <v>144</v>
      </c>
      <c r="N3956" s="27" t="s">
        <v>186</v>
      </c>
      <c r="O3956" s="27" t="s">
        <v>128</v>
      </c>
      <c r="P3956" s="27" t="s">
        <v>150</v>
      </c>
      <c r="Q3956" s="29" t="n">
        <v>17360.46</v>
      </c>
      <c r="R3956" s="27" t="s">
        <v>172</v>
      </c>
      <c r="S3956" s="27" t="s">
        <v>335</v>
      </c>
      <c r="T3956" s="27" t="n">
        <v>4</v>
      </c>
      <c r="U3956" s="27" t="n">
        <f aca="false">YEAR(E3956)</f>
        <v>2024</v>
      </c>
      <c r="V3956" s="27" t="str">
        <f aca="false">TEXT(E3956,"MMM-YYYY")</f>
        <v>Nov-2024</v>
      </c>
      <c r="W3956" s="27" t="n">
        <f aca="false">MONTH(E3956)</f>
        <v>11</v>
      </c>
      <c r="X3956" s="27" t="str">
        <f aca="false">TEXT(WEEKDAY(E3956,2),"0")&amp;" - "&amp;TEXT(E3956,"dddd")</f>
        <v>3 - Wednesday</v>
      </c>
      <c r="Y3956" s="27" t="str">
        <f aca="false">_xlfn.IFS(C3956&lt;18,"Child (0-17)",C3956&lt;40,"Young Adult (18-39)",C3956&lt;60,"Adult (40-59)",TRUE(),"Senior (60+)")</f>
        <v>Adult (40-59)</v>
      </c>
      <c r="Z3956" s="27" t="n">
        <f aca="false">ROUND(G3956-E3956,0)</f>
        <v>12</v>
      </c>
      <c r="AA3956" s="27" t="n">
        <f aca="false">L3956+M3956</f>
        <v>160</v>
      </c>
      <c r="AB3956" s="27" t="n">
        <f aca="false">IFERROR(ROUND(Q3956/AA3956,2),0)</f>
        <v>108.5</v>
      </c>
      <c r="AC3956" s="27" t="str">
        <f aca="false">IF(AND(K3956="Critical",N3956="No"),"URGENT - No Bed","Normal")</f>
        <v>Normal</v>
      </c>
      <c r="AD3956" s="33" t="n">
        <f aca="false">INDEX(Lookup_Tables!$B$3:$B$12,MATCH(H3956,Lookup_Tables!$A$3:$A$12,0))</f>
        <v>4200000</v>
      </c>
      <c r="AE3956" s="27" t="str">
        <f aca="false">INDEX(Lookup_Tables!$C$3:$C$12,MATCH(H3956,Lookup_Tables!$A$3:$A$12,0))</f>
        <v>Dr. Anil Kapoor</v>
      </c>
      <c r="AF3956" s="27" t="str">
        <f aca="false">IFERROR(INDEX(Lookup_Tables!$F$16:$F$45,MATCH(I3956,Lookup_Tables!$E$16:$E$45,0)),"N/A")</f>
        <v>EMP201</v>
      </c>
      <c r="AG3956" s="27" t="n">
        <f aca="false">_xlfn.IFS(R3956="Recovered",4,R3956="Referred",3,R3956="Admitted",2,R3956="Deceased",1,TRUE(),0)</f>
        <v>2</v>
      </c>
      <c r="AH3956" s="27" t="str">
        <f aca="false">IF(T3956&gt;=4,"Satisfied",IF(T3956&gt;=3,"Neutral","Needs Improvement"))</f>
        <v>Satisfied</v>
      </c>
    </row>
    <row r="3957" customFormat="false" ht="15" hidden="false" customHeight="false" outlineLevel="0" collapsed="false">
      <c r="A3957" s="30" t="s">
        <v>1879</v>
      </c>
      <c r="B3957" s="30" t="s">
        <v>1344</v>
      </c>
      <c r="C3957" s="30" t="n">
        <v>48</v>
      </c>
      <c r="D3957" s="30" t="s">
        <v>121</v>
      </c>
      <c r="E3957" s="31" t="n">
        <v>45476</v>
      </c>
      <c r="F3957" s="30" t="s">
        <v>720</v>
      </c>
      <c r="G3957" s="31" t="n">
        <v>45480</v>
      </c>
      <c r="H3957" s="30" t="s">
        <v>242</v>
      </c>
      <c r="I3957" s="30" t="s">
        <v>466</v>
      </c>
      <c r="J3957" s="30" t="s">
        <v>316</v>
      </c>
      <c r="K3957" s="30" t="s">
        <v>126</v>
      </c>
      <c r="L3957" s="30" t="n">
        <v>29</v>
      </c>
      <c r="M3957" s="30" t="n">
        <v>58</v>
      </c>
      <c r="N3957" s="30" t="s">
        <v>127</v>
      </c>
      <c r="O3957" s="30" t="s">
        <v>128</v>
      </c>
      <c r="P3957" s="30" t="s">
        <v>187</v>
      </c>
      <c r="Q3957" s="32" t="n">
        <v>6869.77</v>
      </c>
      <c r="R3957" s="30" t="s">
        <v>130</v>
      </c>
      <c r="S3957" s="30" t="s">
        <v>151</v>
      </c>
      <c r="T3957" s="30" t="n">
        <v>5</v>
      </c>
      <c r="U3957" s="30" t="n">
        <f aca="false">YEAR(E3957)</f>
        <v>2024</v>
      </c>
      <c r="V3957" s="30" t="str">
        <f aca="false">TEXT(E3957,"MMM-YYYY")</f>
        <v>Jul-2024</v>
      </c>
      <c r="W3957" s="30" t="n">
        <f aca="false">MONTH(E3957)</f>
        <v>7</v>
      </c>
      <c r="X3957" s="30" t="str">
        <f aca="false">TEXT(WEEKDAY(E3957,2),"0")&amp;" - "&amp;TEXT(E3957,"dddd")</f>
        <v>3 - Wednesday</v>
      </c>
      <c r="Y3957" s="30" t="str">
        <f aca="false">_xlfn.IFS(C3957&lt;18,"Child (0-17)",C3957&lt;40,"Young Adult (18-39)",C3957&lt;60,"Adult (40-59)",TRUE(),"Senior (60+)")</f>
        <v>Adult (40-59)</v>
      </c>
      <c r="Z3957" s="30" t="n">
        <f aca="false">ROUND(G3957-E3957,0)</f>
        <v>4</v>
      </c>
      <c r="AA3957" s="30" t="n">
        <f aca="false">L3957+M3957</f>
        <v>87</v>
      </c>
      <c r="AB3957" s="30" t="n">
        <f aca="false">IFERROR(ROUND(Q3957/AA3957,2),0)</f>
        <v>78.96</v>
      </c>
      <c r="AC3957" s="30" t="str">
        <f aca="false">IF(AND(K3957="Critical",N3957="No"),"URGENT - No Bed","Normal")</f>
        <v>Normal</v>
      </c>
      <c r="AD3957" s="34" t="n">
        <f aca="false">INDEX(Lookup_Tables!$B$3:$B$12,MATCH(H3957,Lookup_Tables!$A$3:$A$12,0))</f>
        <v>3000000</v>
      </c>
      <c r="AE3957" s="30" t="str">
        <f aca="false">INDEX(Lookup_Tables!$C$3:$C$12,MATCH(H3957,Lookup_Tables!$A$3:$A$12,0))</f>
        <v>Dr. Pooja Iyer</v>
      </c>
      <c r="AF3957" s="30" t="str">
        <f aca="false">IFERROR(INDEX(Lookup_Tables!$F$16:$F$45,MATCH(I3957,Lookup_Tables!$E$16:$E$45,0)),"N/A")</f>
        <v>EMP212</v>
      </c>
      <c r="AG3957" s="30" t="n">
        <f aca="false">_xlfn.IFS(R3957="Recovered",4,R3957="Referred",3,R3957="Admitted",2,R3957="Deceased",1,TRUE(),0)</f>
        <v>4</v>
      </c>
      <c r="AH3957" s="30" t="str">
        <f aca="false">IF(T3957&gt;=4,"Satisfied",IF(T3957&gt;=3,"Neutral","Needs Improvement"))</f>
        <v>Satisfied</v>
      </c>
    </row>
    <row r="3958" customFormat="false" ht="15" hidden="false" customHeight="false" outlineLevel="0" collapsed="false">
      <c r="A3958" s="27" t="s">
        <v>1391</v>
      </c>
      <c r="B3958" s="27" t="s">
        <v>952</v>
      </c>
      <c r="C3958" s="27" t="n">
        <v>37</v>
      </c>
      <c r="D3958" s="27" t="s">
        <v>181</v>
      </c>
      <c r="E3958" s="28" t="n">
        <v>45365</v>
      </c>
      <c r="F3958" s="27" t="s">
        <v>1392</v>
      </c>
      <c r="G3958" s="28" t="n">
        <v>45368</v>
      </c>
      <c r="H3958" s="27" t="s">
        <v>135</v>
      </c>
      <c r="I3958" s="27" t="s">
        <v>278</v>
      </c>
      <c r="J3958" s="27" t="s">
        <v>618</v>
      </c>
      <c r="K3958" s="27" t="s">
        <v>156</v>
      </c>
      <c r="L3958" s="27" t="n">
        <v>15</v>
      </c>
      <c r="M3958" s="27" t="n">
        <v>76</v>
      </c>
      <c r="N3958" s="27" t="s">
        <v>127</v>
      </c>
      <c r="O3958" s="27" t="s">
        <v>149</v>
      </c>
      <c r="P3958" s="27" t="s">
        <v>129</v>
      </c>
      <c r="Q3958" s="29" t="n">
        <v>4919.92</v>
      </c>
      <c r="R3958" s="27" t="s">
        <v>268</v>
      </c>
      <c r="S3958" s="27" t="s">
        <v>141</v>
      </c>
      <c r="T3958" s="27" t="n">
        <v>4</v>
      </c>
      <c r="U3958" s="27" t="n">
        <f aca="false">YEAR(E3958)</f>
        <v>2024</v>
      </c>
      <c r="V3958" s="27" t="str">
        <f aca="false">TEXT(E3958,"MMM-YYYY")</f>
        <v>Mar-2024</v>
      </c>
      <c r="W3958" s="27" t="n">
        <f aca="false">MONTH(E3958)</f>
        <v>3</v>
      </c>
      <c r="X3958" s="27" t="str">
        <f aca="false">TEXT(WEEKDAY(E3958,2),"0")&amp;" - "&amp;TEXT(E3958,"dddd")</f>
        <v>4 - Thursday</v>
      </c>
      <c r="Y3958" s="27" t="str">
        <f aca="false">_xlfn.IFS(C3958&lt;18,"Child (0-17)",C3958&lt;40,"Young Adult (18-39)",C3958&lt;60,"Adult (40-59)",TRUE(),"Senior (60+)")</f>
        <v>Young Adult (18-39)</v>
      </c>
      <c r="Z3958" s="27" t="n">
        <f aca="false">ROUND(G3958-E3958,0)</f>
        <v>3</v>
      </c>
      <c r="AA3958" s="27" t="n">
        <f aca="false">L3958+M3958</f>
        <v>91</v>
      </c>
      <c r="AB3958" s="27" t="n">
        <f aca="false">IFERROR(ROUND(Q3958/AA3958,2),0)</f>
        <v>54.07</v>
      </c>
      <c r="AC3958" s="27" t="str">
        <f aca="false">IF(AND(K3958="Critical",N3958="No"),"URGENT - No Bed","Normal")</f>
        <v>Normal</v>
      </c>
      <c r="AD3958" s="33" t="n">
        <f aca="false">INDEX(Lookup_Tables!$B$3:$B$12,MATCH(H3958,Lookup_Tables!$A$3:$A$12,0))</f>
        <v>4600000</v>
      </c>
      <c r="AE3958" s="27" t="str">
        <f aca="false">INDEX(Lookup_Tables!$C$3:$C$12,MATCH(H3958,Lookup_Tables!$A$3:$A$12,0))</f>
        <v>Dr. Farhan Khan</v>
      </c>
      <c r="AF3958" s="27" t="str">
        <f aca="false">IFERROR(INDEX(Lookup_Tables!$F$16:$F$45,MATCH(I3958,Lookup_Tables!$E$16:$E$45,0)),"N/A")</f>
        <v>EMP208</v>
      </c>
      <c r="AG3958" s="27" t="n">
        <f aca="false">_xlfn.IFS(R3958="Recovered",4,R3958="Referred",3,R3958="Admitted",2,R3958="Deceased",1,TRUE(),0)</f>
        <v>3</v>
      </c>
      <c r="AH3958" s="27" t="str">
        <f aca="false">IF(T3958&gt;=4,"Satisfied",IF(T3958&gt;=3,"Neutral","Needs Improvement"))</f>
        <v>Satisfied</v>
      </c>
    </row>
    <row r="3959" customFormat="false" ht="15" hidden="false" customHeight="false" outlineLevel="0" collapsed="false">
      <c r="A3959" s="30" t="s">
        <v>7105</v>
      </c>
      <c r="B3959" s="30" t="s">
        <v>3063</v>
      </c>
      <c r="C3959" s="30" t="n">
        <v>35</v>
      </c>
      <c r="D3959" s="30" t="s">
        <v>181</v>
      </c>
      <c r="E3959" s="31" t="n">
        <v>45558</v>
      </c>
      <c r="F3959" s="30" t="s">
        <v>1399</v>
      </c>
      <c r="G3959" s="31" t="n">
        <v>45561</v>
      </c>
      <c r="H3959" s="30" t="s">
        <v>206</v>
      </c>
      <c r="I3959" s="30" t="s">
        <v>300</v>
      </c>
      <c r="J3959" s="30" t="s">
        <v>208</v>
      </c>
      <c r="K3959" s="30" t="s">
        <v>126</v>
      </c>
      <c r="L3959" s="30" t="n">
        <v>33</v>
      </c>
      <c r="M3959" s="30" t="n">
        <v>83</v>
      </c>
      <c r="N3959" s="30" t="s">
        <v>127</v>
      </c>
      <c r="O3959" s="30" t="s">
        <v>128</v>
      </c>
      <c r="P3959" s="30" t="s">
        <v>150</v>
      </c>
      <c r="Q3959" s="32" t="n">
        <v>8597.89</v>
      </c>
      <c r="R3959" s="30" t="s">
        <v>130</v>
      </c>
      <c r="S3959" s="30" t="s">
        <v>197</v>
      </c>
      <c r="T3959" s="30" t="n">
        <v>4</v>
      </c>
      <c r="U3959" s="30" t="n">
        <f aca="false">YEAR(E3959)</f>
        <v>2024</v>
      </c>
      <c r="V3959" s="30" t="str">
        <f aca="false">TEXT(E3959,"MMM-YYYY")</f>
        <v>Sep-2024</v>
      </c>
      <c r="W3959" s="30" t="n">
        <f aca="false">MONTH(E3959)</f>
        <v>9</v>
      </c>
      <c r="X3959" s="30" t="str">
        <f aca="false">TEXT(WEEKDAY(E3959,2),"0")&amp;" - "&amp;TEXT(E3959,"dddd")</f>
        <v>1 - Monday</v>
      </c>
      <c r="Y3959" s="30" t="str">
        <f aca="false">_xlfn.IFS(C3959&lt;18,"Child (0-17)",C3959&lt;40,"Young Adult (18-39)",C3959&lt;60,"Adult (40-59)",TRUE(),"Senior (60+)")</f>
        <v>Young Adult (18-39)</v>
      </c>
      <c r="Z3959" s="30" t="n">
        <f aca="false">ROUND(G3959-E3959,0)</f>
        <v>3</v>
      </c>
      <c r="AA3959" s="30" t="n">
        <f aca="false">L3959+M3959</f>
        <v>116</v>
      </c>
      <c r="AB3959" s="30" t="n">
        <f aca="false">IFERROR(ROUND(Q3959/AA3959,2),0)</f>
        <v>74.12</v>
      </c>
      <c r="AC3959" s="30" t="str">
        <f aca="false">IF(AND(K3959="Critical",N3959="No"),"URGENT - No Bed","Normal")</f>
        <v>Normal</v>
      </c>
      <c r="AD3959" s="34" t="n">
        <f aca="false">INDEX(Lookup_Tables!$B$3:$B$12,MATCH(H3959,Lookup_Tables!$A$3:$A$12,0))</f>
        <v>2800000</v>
      </c>
      <c r="AE3959" s="30" t="str">
        <f aca="false">INDEX(Lookup_Tables!$C$3:$C$12,MATCH(H3959,Lookup_Tables!$A$3:$A$12,0))</f>
        <v>Dr. Suresh Nair</v>
      </c>
      <c r="AF3959" s="30" t="str">
        <f aca="false">IFERROR(INDEX(Lookup_Tables!$F$16:$F$45,MATCH(I3959,Lookup_Tables!$E$16:$E$45,0)),"N/A")</f>
        <v>EMP211</v>
      </c>
      <c r="AG3959" s="30" t="n">
        <f aca="false">_xlfn.IFS(R3959="Recovered",4,R3959="Referred",3,R3959="Admitted",2,R3959="Deceased",1,TRUE(),0)</f>
        <v>4</v>
      </c>
      <c r="AH3959" s="30" t="str">
        <f aca="false">IF(T3959&gt;=4,"Satisfied",IF(T3959&gt;=3,"Neutral","Needs Improvement"))</f>
        <v>Satisfied</v>
      </c>
    </row>
    <row r="3960" customFormat="false" ht="15" hidden="false" customHeight="false" outlineLevel="0" collapsed="false">
      <c r="A3960" s="27" t="s">
        <v>7139</v>
      </c>
      <c r="B3960" s="27" t="s">
        <v>5798</v>
      </c>
      <c r="C3960" s="27" t="n">
        <v>36</v>
      </c>
      <c r="D3960" s="27" t="s">
        <v>181</v>
      </c>
      <c r="E3960" s="28" t="n">
        <v>45600</v>
      </c>
      <c r="F3960" s="27" t="s">
        <v>800</v>
      </c>
      <c r="G3960" s="28" t="n">
        <v>45600</v>
      </c>
      <c r="H3960" s="27" t="s">
        <v>242</v>
      </c>
      <c r="I3960" s="27" t="s">
        <v>243</v>
      </c>
      <c r="J3960" s="27" t="s">
        <v>363</v>
      </c>
      <c r="K3960" s="27" t="s">
        <v>138</v>
      </c>
      <c r="L3960" s="27" t="n">
        <v>32</v>
      </c>
      <c r="M3960" s="27" t="n">
        <v>33</v>
      </c>
      <c r="N3960" s="27" t="s">
        <v>127</v>
      </c>
      <c r="O3960" s="27" t="s">
        <v>139</v>
      </c>
      <c r="P3960" s="27" t="s">
        <v>140</v>
      </c>
      <c r="Q3960" s="29" t="n">
        <v>1863.52</v>
      </c>
      <c r="R3960" s="27" t="s">
        <v>172</v>
      </c>
      <c r="S3960" s="27" t="s">
        <v>178</v>
      </c>
      <c r="T3960" s="27" t="n">
        <v>3</v>
      </c>
      <c r="U3960" s="27" t="n">
        <f aca="false">YEAR(E3960)</f>
        <v>2024</v>
      </c>
      <c r="V3960" s="27" t="str">
        <f aca="false">TEXT(E3960,"MMM-YYYY")</f>
        <v>Nov-2024</v>
      </c>
      <c r="W3960" s="27" t="n">
        <f aca="false">MONTH(E3960)</f>
        <v>11</v>
      </c>
      <c r="X3960" s="27" t="str">
        <f aca="false">TEXT(WEEKDAY(E3960,2),"0")&amp;" - "&amp;TEXT(E3960,"dddd")</f>
        <v>1 - Monday</v>
      </c>
      <c r="Y3960" s="27" t="str">
        <f aca="false">_xlfn.IFS(C3960&lt;18,"Child (0-17)",C3960&lt;40,"Young Adult (18-39)",C3960&lt;60,"Adult (40-59)",TRUE(),"Senior (60+)")</f>
        <v>Young Adult (18-39)</v>
      </c>
      <c r="Z3960" s="27" t="n">
        <f aca="false">ROUND(G3960-E3960,0)</f>
        <v>0</v>
      </c>
      <c r="AA3960" s="27" t="n">
        <f aca="false">L3960+M3960</f>
        <v>65</v>
      </c>
      <c r="AB3960" s="27" t="n">
        <f aca="false">IFERROR(ROUND(Q3960/AA3960,2),0)</f>
        <v>28.67</v>
      </c>
      <c r="AC3960" s="27" t="str">
        <f aca="false">IF(AND(K3960="Critical",N3960="No"),"URGENT - No Bed","Normal")</f>
        <v>Normal</v>
      </c>
      <c r="AD3960" s="33" t="n">
        <f aca="false">INDEX(Lookup_Tables!$B$3:$B$12,MATCH(H3960,Lookup_Tables!$A$3:$A$12,0))</f>
        <v>3000000</v>
      </c>
      <c r="AE3960" s="27" t="str">
        <f aca="false">INDEX(Lookup_Tables!$C$3:$C$12,MATCH(H3960,Lookup_Tables!$A$3:$A$12,0))</f>
        <v>Dr. Pooja Iyer</v>
      </c>
      <c r="AF3960" s="27" t="str">
        <f aca="false">IFERROR(INDEX(Lookup_Tables!$F$16:$F$45,MATCH(I3960,Lookup_Tables!$E$16:$E$45,0)),"N/A")</f>
        <v>EMP214</v>
      </c>
      <c r="AG3960" s="27" t="n">
        <f aca="false">_xlfn.IFS(R3960="Recovered",4,R3960="Referred",3,R3960="Admitted",2,R3960="Deceased",1,TRUE(),0)</f>
        <v>2</v>
      </c>
      <c r="AH3960" s="27" t="str">
        <f aca="false">IF(T3960&gt;=4,"Satisfied",IF(T3960&gt;=3,"Neutral","Needs Improvement"))</f>
        <v>Neutral</v>
      </c>
    </row>
    <row r="3961" customFormat="false" ht="15" hidden="false" customHeight="false" outlineLevel="0" collapsed="false">
      <c r="A3961" s="30" t="s">
        <v>2793</v>
      </c>
      <c r="B3961" s="30" t="s">
        <v>2794</v>
      </c>
      <c r="C3961" s="30" t="n">
        <v>28</v>
      </c>
      <c r="D3961" s="30" t="s">
        <v>121</v>
      </c>
      <c r="E3961" s="31" t="n">
        <v>45607</v>
      </c>
      <c r="F3961" s="30" t="s">
        <v>334</v>
      </c>
      <c r="G3961" s="31" t="n">
        <v>45608</v>
      </c>
      <c r="H3961" s="30" t="s">
        <v>236</v>
      </c>
      <c r="I3961" s="30" t="s">
        <v>237</v>
      </c>
      <c r="J3961" s="30" t="s">
        <v>455</v>
      </c>
      <c r="K3961" s="30" t="s">
        <v>138</v>
      </c>
      <c r="L3961" s="30" t="n">
        <v>40</v>
      </c>
      <c r="M3961" s="30" t="n">
        <v>29</v>
      </c>
      <c r="N3961" s="30" t="s">
        <v>127</v>
      </c>
      <c r="O3961" s="30" t="s">
        <v>149</v>
      </c>
      <c r="P3961" s="30" t="s">
        <v>129</v>
      </c>
      <c r="Q3961" s="32" t="n">
        <v>913.03</v>
      </c>
      <c r="R3961" s="30" t="s">
        <v>130</v>
      </c>
      <c r="S3961" s="30" t="s">
        <v>197</v>
      </c>
      <c r="T3961" s="30" t="n">
        <v>4</v>
      </c>
      <c r="U3961" s="30" t="n">
        <f aca="false">YEAR(E3961)</f>
        <v>2024</v>
      </c>
      <c r="V3961" s="30" t="str">
        <f aca="false">TEXT(E3961,"MMM-YYYY")</f>
        <v>Nov-2024</v>
      </c>
      <c r="W3961" s="30" t="n">
        <f aca="false">MONTH(E3961)</f>
        <v>11</v>
      </c>
      <c r="X3961" s="30" t="str">
        <f aca="false">TEXT(WEEKDAY(E3961,2),"0")&amp;" - "&amp;TEXT(E3961,"dddd")</f>
        <v>1 - Monday</v>
      </c>
      <c r="Y3961" s="30" t="str">
        <f aca="false">_xlfn.IFS(C3961&lt;18,"Child (0-17)",C3961&lt;40,"Young Adult (18-39)",C3961&lt;60,"Adult (40-59)",TRUE(),"Senior (60+)")</f>
        <v>Young Adult (18-39)</v>
      </c>
      <c r="Z3961" s="30" t="n">
        <f aca="false">ROUND(G3961-E3961,0)</f>
        <v>1</v>
      </c>
      <c r="AA3961" s="30" t="n">
        <f aca="false">L3961+M3961</f>
        <v>69</v>
      </c>
      <c r="AB3961" s="30" t="n">
        <f aca="false">IFERROR(ROUND(Q3961/AA3961,2),0)</f>
        <v>13.23</v>
      </c>
      <c r="AC3961" s="30" t="str">
        <f aca="false">IF(AND(K3961="Critical",N3961="No"),"URGENT - No Bed","Normal")</f>
        <v>Normal</v>
      </c>
      <c r="AD3961" s="34" t="n">
        <f aca="false">INDEX(Lookup_Tables!$B$3:$B$12,MATCH(H3961,Lookup_Tables!$A$3:$A$12,0))</f>
        <v>3900000</v>
      </c>
      <c r="AE3961" s="30" t="str">
        <f aca="false">INDEX(Lookup_Tables!$C$3:$C$12,MATCH(H3961,Lookup_Tables!$A$3:$A$12,0))</f>
        <v>Dr. Rina Mehta</v>
      </c>
      <c r="AF3961" s="30" t="str">
        <f aca="false">IFERROR(INDEX(Lookup_Tables!$F$16:$F$45,MATCH(I3961,Lookup_Tables!$E$16:$E$45,0)),"N/A")</f>
        <v>EMP215</v>
      </c>
      <c r="AG3961" s="30" t="n">
        <f aca="false">_xlfn.IFS(R3961="Recovered",4,R3961="Referred",3,R3961="Admitted",2,R3961="Deceased",1,TRUE(),0)</f>
        <v>4</v>
      </c>
      <c r="AH3961" s="30" t="str">
        <f aca="false">IF(T3961&gt;=4,"Satisfied",IF(T3961&gt;=3,"Neutral","Needs Improvement"))</f>
        <v>Satisfied</v>
      </c>
    </row>
    <row r="3962" customFormat="false" ht="15" hidden="false" customHeight="false" outlineLevel="0" collapsed="false">
      <c r="A3962" s="27" t="s">
        <v>5280</v>
      </c>
      <c r="B3962" s="27" t="s">
        <v>2000</v>
      </c>
      <c r="C3962" s="27" t="n">
        <v>68</v>
      </c>
      <c r="D3962" s="27" t="s">
        <v>121</v>
      </c>
      <c r="E3962" s="28" t="n">
        <v>45352</v>
      </c>
      <c r="F3962" s="27" t="s">
        <v>2176</v>
      </c>
      <c r="G3962" s="28" t="n">
        <v>45352</v>
      </c>
      <c r="H3962" s="27" t="s">
        <v>217</v>
      </c>
      <c r="I3962" s="27" t="s">
        <v>282</v>
      </c>
      <c r="J3962" s="27" t="s">
        <v>283</v>
      </c>
      <c r="K3962" s="27" t="s">
        <v>138</v>
      </c>
      <c r="L3962" s="27" t="n">
        <v>83</v>
      </c>
      <c r="M3962" s="27" t="n">
        <v>31</v>
      </c>
      <c r="N3962" s="27" t="s">
        <v>127</v>
      </c>
      <c r="O3962" s="27" t="s">
        <v>171</v>
      </c>
      <c r="P3962" s="27" t="s">
        <v>129</v>
      </c>
      <c r="Q3962" s="29" t="n">
        <v>2081.88</v>
      </c>
      <c r="R3962" s="27" t="s">
        <v>130</v>
      </c>
      <c r="S3962" s="27" t="s">
        <v>157</v>
      </c>
      <c r="T3962" s="27" t="n">
        <v>5</v>
      </c>
      <c r="U3962" s="27" t="n">
        <f aca="false">YEAR(E3962)</f>
        <v>2024</v>
      </c>
      <c r="V3962" s="27" t="str">
        <f aca="false">TEXT(E3962,"MMM-YYYY")</f>
        <v>Mar-2024</v>
      </c>
      <c r="W3962" s="27" t="n">
        <f aca="false">MONTH(E3962)</f>
        <v>3</v>
      </c>
      <c r="X3962" s="27" t="str">
        <f aca="false">TEXT(WEEKDAY(E3962,2),"0")&amp;" - "&amp;TEXT(E3962,"dddd")</f>
        <v>5 - Friday</v>
      </c>
      <c r="Y3962" s="27" t="str">
        <f aca="false">_xlfn.IFS(C3962&lt;18,"Child (0-17)",C3962&lt;40,"Young Adult (18-39)",C3962&lt;60,"Adult (40-59)",TRUE(),"Senior (60+)")</f>
        <v>Senior (60+)</v>
      </c>
      <c r="Z3962" s="27" t="n">
        <f aca="false">ROUND(G3962-E3962,0)</f>
        <v>0</v>
      </c>
      <c r="AA3962" s="27" t="n">
        <f aca="false">L3962+M3962</f>
        <v>114</v>
      </c>
      <c r="AB3962" s="27" t="n">
        <f aca="false">IFERROR(ROUND(Q3962/AA3962,2),0)</f>
        <v>18.26</v>
      </c>
      <c r="AC3962" s="27" t="str">
        <f aca="false">IF(AND(K3962="Critical",N3962="No"),"URGENT - No Bed","Normal")</f>
        <v>Normal</v>
      </c>
      <c r="AD3962" s="33" t="n">
        <f aca="false">INDEX(Lookup_Tables!$B$3:$B$12,MATCH(H3962,Lookup_Tables!$A$3:$A$12,0))</f>
        <v>4200000</v>
      </c>
      <c r="AE3962" s="27" t="str">
        <f aca="false">INDEX(Lookup_Tables!$C$3:$C$12,MATCH(H3962,Lookup_Tables!$A$3:$A$12,0))</f>
        <v>Dr. Anil Kapoor</v>
      </c>
      <c r="AF3962" s="27" t="str">
        <f aca="false">IFERROR(INDEX(Lookup_Tables!$F$16:$F$45,MATCH(I3962,Lookup_Tables!$E$16:$E$45,0)),"N/A")</f>
        <v>EMP200</v>
      </c>
      <c r="AG3962" s="27" t="n">
        <f aca="false">_xlfn.IFS(R3962="Recovered",4,R3962="Referred",3,R3962="Admitted",2,R3962="Deceased",1,TRUE(),0)</f>
        <v>4</v>
      </c>
      <c r="AH3962" s="27" t="str">
        <f aca="false">IF(T3962&gt;=4,"Satisfied",IF(T3962&gt;=3,"Neutral","Needs Improvement"))</f>
        <v>Satisfied</v>
      </c>
    </row>
    <row r="3963" customFormat="false" ht="15" hidden="false" customHeight="false" outlineLevel="0" collapsed="false">
      <c r="A3963" s="30" t="s">
        <v>4127</v>
      </c>
      <c r="B3963" s="30" t="s">
        <v>724</v>
      </c>
      <c r="C3963" s="30" t="n">
        <v>16</v>
      </c>
      <c r="D3963" s="30" t="s">
        <v>121</v>
      </c>
      <c r="E3963" s="31" t="n">
        <v>45584</v>
      </c>
      <c r="F3963" s="30" t="s">
        <v>2118</v>
      </c>
      <c r="G3963" s="31" t="n">
        <v>45585</v>
      </c>
      <c r="H3963" s="30" t="s">
        <v>146</v>
      </c>
      <c r="I3963" s="30" t="s">
        <v>176</v>
      </c>
      <c r="J3963" s="30" t="s">
        <v>244</v>
      </c>
      <c r="K3963" s="30" t="s">
        <v>138</v>
      </c>
      <c r="L3963" s="30" t="n">
        <v>60</v>
      </c>
      <c r="M3963" s="30" t="n">
        <v>32</v>
      </c>
      <c r="N3963" s="30" t="s">
        <v>127</v>
      </c>
      <c r="O3963" s="30" t="s">
        <v>171</v>
      </c>
      <c r="P3963" s="30" t="s">
        <v>187</v>
      </c>
      <c r="Q3963" s="32" t="n">
        <v>1992.21</v>
      </c>
      <c r="R3963" s="30" t="s">
        <v>130</v>
      </c>
      <c r="S3963" s="30" t="s">
        <v>141</v>
      </c>
      <c r="T3963" s="30" t="n">
        <v>5</v>
      </c>
      <c r="U3963" s="30" t="n">
        <f aca="false">YEAR(E3963)</f>
        <v>2024</v>
      </c>
      <c r="V3963" s="30" t="str">
        <f aca="false">TEXT(E3963,"MMM-YYYY")</f>
        <v>Oct-2024</v>
      </c>
      <c r="W3963" s="30" t="n">
        <f aca="false">MONTH(E3963)</f>
        <v>10</v>
      </c>
      <c r="X3963" s="30" t="str">
        <f aca="false">TEXT(WEEKDAY(E3963,2),"0")&amp;" - "&amp;TEXT(E3963,"dddd")</f>
        <v>6 - Saturday</v>
      </c>
      <c r="Y3963" s="30" t="str">
        <f aca="false">_xlfn.IFS(C3963&lt;18,"Child (0-17)",C3963&lt;40,"Young Adult (18-39)",C3963&lt;60,"Adult (40-59)",TRUE(),"Senior (60+)")</f>
        <v>Child (0-17)</v>
      </c>
      <c r="Z3963" s="30" t="n">
        <f aca="false">ROUND(G3963-E3963,0)</f>
        <v>1</v>
      </c>
      <c r="AA3963" s="30" t="n">
        <f aca="false">L3963+M3963</f>
        <v>92</v>
      </c>
      <c r="AB3963" s="30" t="n">
        <f aca="false">IFERROR(ROUND(Q3963/AA3963,2),0)</f>
        <v>21.65</v>
      </c>
      <c r="AC3963" s="30" t="str">
        <f aca="false">IF(AND(K3963="Critical",N3963="No"),"URGENT - No Bed","Normal")</f>
        <v>Normal</v>
      </c>
      <c r="AD3963" s="34" t="n">
        <f aca="false">INDEX(Lookup_Tables!$B$3:$B$12,MATCH(H3963,Lookup_Tables!$A$3:$A$12,0))</f>
        <v>2700000</v>
      </c>
      <c r="AE3963" s="30" t="str">
        <f aca="false">INDEX(Lookup_Tables!$C$3:$C$12,MATCH(H3963,Lookup_Tables!$A$3:$A$12,0))</f>
        <v>Dr. Vikram Singh</v>
      </c>
      <c r="AF3963" s="30" t="str">
        <f aca="false">IFERROR(INDEX(Lookup_Tables!$F$16:$F$45,MATCH(I3963,Lookup_Tables!$E$16:$E$45,0)),"N/A")</f>
        <v>EMP227</v>
      </c>
      <c r="AG3963" s="30" t="n">
        <f aca="false">_xlfn.IFS(R3963="Recovered",4,R3963="Referred",3,R3963="Admitted",2,R3963="Deceased",1,TRUE(),0)</f>
        <v>4</v>
      </c>
      <c r="AH3963" s="30" t="str">
        <f aca="false">IF(T3963&gt;=4,"Satisfied",IF(T3963&gt;=3,"Neutral","Needs Improvement"))</f>
        <v>Satisfied</v>
      </c>
    </row>
    <row r="3964" customFormat="false" ht="15" hidden="false" customHeight="false" outlineLevel="0" collapsed="false">
      <c r="A3964" s="27" t="s">
        <v>3292</v>
      </c>
      <c r="B3964" s="27" t="s">
        <v>3086</v>
      </c>
      <c r="C3964" s="27" t="n">
        <v>35</v>
      </c>
      <c r="D3964" s="27" t="s">
        <v>181</v>
      </c>
      <c r="E3964" s="28" t="n">
        <v>45591</v>
      </c>
      <c r="F3964" s="27" t="s">
        <v>2683</v>
      </c>
      <c r="G3964" s="28" t="n">
        <v>45591</v>
      </c>
      <c r="H3964" s="27" t="s">
        <v>242</v>
      </c>
      <c r="I3964" s="27" t="s">
        <v>315</v>
      </c>
      <c r="J3964" s="27" t="s">
        <v>316</v>
      </c>
      <c r="K3964" s="27" t="s">
        <v>156</v>
      </c>
      <c r="L3964" s="27" t="n">
        <v>41</v>
      </c>
      <c r="M3964" s="27" t="n">
        <v>63</v>
      </c>
      <c r="N3964" s="27" t="s">
        <v>127</v>
      </c>
      <c r="O3964" s="27" t="s">
        <v>149</v>
      </c>
      <c r="P3964" s="27" t="s">
        <v>140</v>
      </c>
      <c r="Q3964" s="29" t="n">
        <v>4573.97</v>
      </c>
      <c r="R3964" s="27" t="s">
        <v>130</v>
      </c>
      <c r="S3964" s="27" t="s">
        <v>192</v>
      </c>
      <c r="T3964" s="27" t="n">
        <v>5</v>
      </c>
      <c r="U3964" s="27" t="n">
        <f aca="false">YEAR(E3964)</f>
        <v>2024</v>
      </c>
      <c r="V3964" s="27" t="str">
        <f aca="false">TEXT(E3964,"MMM-YYYY")</f>
        <v>Oct-2024</v>
      </c>
      <c r="W3964" s="27" t="n">
        <f aca="false">MONTH(E3964)</f>
        <v>10</v>
      </c>
      <c r="X3964" s="27" t="str">
        <f aca="false">TEXT(WEEKDAY(E3964,2),"0")&amp;" - "&amp;TEXT(E3964,"dddd")</f>
        <v>6 - Saturday</v>
      </c>
      <c r="Y3964" s="27" t="str">
        <f aca="false">_xlfn.IFS(C3964&lt;18,"Child (0-17)",C3964&lt;40,"Young Adult (18-39)",C3964&lt;60,"Adult (40-59)",TRUE(),"Senior (60+)")</f>
        <v>Young Adult (18-39)</v>
      </c>
      <c r="Z3964" s="27" t="n">
        <f aca="false">ROUND(G3964-E3964,0)</f>
        <v>0</v>
      </c>
      <c r="AA3964" s="27" t="n">
        <f aca="false">L3964+M3964</f>
        <v>104</v>
      </c>
      <c r="AB3964" s="27" t="n">
        <f aca="false">IFERROR(ROUND(Q3964/AA3964,2),0)</f>
        <v>43.98</v>
      </c>
      <c r="AC3964" s="27" t="str">
        <f aca="false">IF(AND(K3964="Critical",N3964="No"),"URGENT - No Bed","Normal")</f>
        <v>Normal</v>
      </c>
      <c r="AD3964" s="33" t="n">
        <f aca="false">INDEX(Lookup_Tables!$B$3:$B$12,MATCH(H3964,Lookup_Tables!$A$3:$A$12,0))</f>
        <v>3000000</v>
      </c>
      <c r="AE3964" s="27" t="str">
        <f aca="false">INDEX(Lookup_Tables!$C$3:$C$12,MATCH(H3964,Lookup_Tables!$A$3:$A$12,0))</f>
        <v>Dr. Pooja Iyer</v>
      </c>
      <c r="AF3964" s="27" t="str">
        <f aca="false">IFERROR(INDEX(Lookup_Tables!$F$16:$F$45,MATCH(I3964,Lookup_Tables!$E$16:$E$45,0)),"N/A")</f>
        <v>EMP213</v>
      </c>
      <c r="AG3964" s="27" t="n">
        <f aca="false">_xlfn.IFS(R3964="Recovered",4,R3964="Referred",3,R3964="Admitted",2,R3964="Deceased",1,TRUE(),0)</f>
        <v>4</v>
      </c>
      <c r="AH3964" s="27" t="str">
        <f aca="false">IF(T3964&gt;=4,"Satisfied",IF(T3964&gt;=3,"Neutral","Needs Improvement"))</f>
        <v>Satisfied</v>
      </c>
    </row>
    <row r="3965" customFormat="false" ht="15" hidden="false" customHeight="false" outlineLevel="0" collapsed="false">
      <c r="A3965" s="30" t="s">
        <v>4266</v>
      </c>
      <c r="B3965" s="30" t="s">
        <v>1224</v>
      </c>
      <c r="C3965" s="30" t="n">
        <v>23</v>
      </c>
      <c r="D3965" s="30" t="s">
        <v>121</v>
      </c>
      <c r="E3965" s="31" t="n">
        <v>45597</v>
      </c>
      <c r="F3965" s="30" t="s">
        <v>2588</v>
      </c>
      <c r="G3965" s="31" t="n">
        <v>45599</v>
      </c>
      <c r="H3965" s="30" t="s">
        <v>123</v>
      </c>
      <c r="I3965" s="30" t="s">
        <v>124</v>
      </c>
      <c r="J3965" s="30" t="s">
        <v>227</v>
      </c>
      <c r="K3965" s="30" t="s">
        <v>156</v>
      </c>
      <c r="L3965" s="30" t="n">
        <v>57</v>
      </c>
      <c r="M3965" s="30" t="n">
        <v>30</v>
      </c>
      <c r="N3965" s="30" t="s">
        <v>186</v>
      </c>
      <c r="O3965" s="30" t="s">
        <v>128</v>
      </c>
      <c r="P3965" s="30" t="s">
        <v>187</v>
      </c>
      <c r="Q3965" s="32" t="n">
        <v>2796.72</v>
      </c>
      <c r="R3965" s="30" t="s">
        <v>130</v>
      </c>
      <c r="S3965" s="30" t="s">
        <v>164</v>
      </c>
      <c r="T3965" s="30" t="n">
        <v>4</v>
      </c>
      <c r="U3965" s="30" t="n">
        <f aca="false">YEAR(E3965)</f>
        <v>2024</v>
      </c>
      <c r="V3965" s="30" t="str">
        <f aca="false">TEXT(E3965,"MMM-YYYY")</f>
        <v>Nov-2024</v>
      </c>
      <c r="W3965" s="30" t="n">
        <f aca="false">MONTH(E3965)</f>
        <v>11</v>
      </c>
      <c r="X3965" s="30" t="str">
        <f aca="false">TEXT(WEEKDAY(E3965,2),"0")&amp;" - "&amp;TEXT(E3965,"dddd")</f>
        <v>5 - Friday</v>
      </c>
      <c r="Y3965" s="30" t="str">
        <f aca="false">_xlfn.IFS(C3965&lt;18,"Child (0-17)",C3965&lt;40,"Young Adult (18-39)",C3965&lt;60,"Adult (40-59)",TRUE(),"Senior (60+)")</f>
        <v>Young Adult (18-39)</v>
      </c>
      <c r="Z3965" s="30" t="n">
        <f aca="false">ROUND(G3965-E3965,0)</f>
        <v>2</v>
      </c>
      <c r="AA3965" s="30" t="n">
        <f aca="false">L3965+M3965</f>
        <v>87</v>
      </c>
      <c r="AB3965" s="30" t="n">
        <f aca="false">IFERROR(ROUND(Q3965/AA3965,2),0)</f>
        <v>32.15</v>
      </c>
      <c r="AC3965" s="30" t="str">
        <f aca="false">IF(AND(K3965="Critical",N3965="No"),"URGENT - No Bed","Normal")</f>
        <v>Normal</v>
      </c>
      <c r="AD3965" s="34" t="n">
        <f aca="false">INDEX(Lookup_Tables!$B$3:$B$12,MATCH(H3965,Lookup_Tables!$A$3:$A$12,0))</f>
        <v>2200000</v>
      </c>
      <c r="AE3965" s="30" t="str">
        <f aca="false">INDEX(Lookup_Tables!$C$3:$C$12,MATCH(H3965,Lookup_Tables!$A$3:$A$12,0))</f>
        <v>Dr. Rohan Das</v>
      </c>
      <c r="AF3965" s="30" t="str">
        <f aca="false">IFERROR(INDEX(Lookup_Tables!$F$16:$F$45,MATCH(I3965,Lookup_Tables!$E$16:$E$45,0)),"N/A")</f>
        <v>EMP205</v>
      </c>
      <c r="AG3965" s="30" t="n">
        <f aca="false">_xlfn.IFS(R3965="Recovered",4,R3965="Referred",3,R3965="Admitted",2,R3965="Deceased",1,TRUE(),0)</f>
        <v>4</v>
      </c>
      <c r="AH3965" s="30" t="str">
        <f aca="false">IF(T3965&gt;=4,"Satisfied",IF(T3965&gt;=3,"Neutral","Needs Improvement"))</f>
        <v>Satisfied</v>
      </c>
    </row>
    <row r="3966" customFormat="false" ht="15" hidden="false" customHeight="false" outlineLevel="0" collapsed="false">
      <c r="A3966" s="27" t="s">
        <v>6790</v>
      </c>
      <c r="B3966" s="27" t="s">
        <v>2661</v>
      </c>
      <c r="C3966" s="27" t="n">
        <v>48</v>
      </c>
      <c r="D3966" s="27" t="s">
        <v>121</v>
      </c>
      <c r="E3966" s="28" t="n">
        <v>45345</v>
      </c>
      <c r="F3966" s="27" t="s">
        <v>394</v>
      </c>
      <c r="G3966" s="28" t="n">
        <v>45346</v>
      </c>
      <c r="H3966" s="27" t="s">
        <v>161</v>
      </c>
      <c r="I3966" s="27" t="s">
        <v>538</v>
      </c>
      <c r="J3966" s="27" t="s">
        <v>258</v>
      </c>
      <c r="K3966" s="27" t="s">
        <v>138</v>
      </c>
      <c r="L3966" s="27" t="n">
        <v>49</v>
      </c>
      <c r="M3966" s="27" t="n">
        <v>16</v>
      </c>
      <c r="N3966" s="27" t="s">
        <v>127</v>
      </c>
      <c r="O3966" s="27" t="s">
        <v>128</v>
      </c>
      <c r="P3966" s="27" t="s">
        <v>140</v>
      </c>
      <c r="Q3966" s="29" t="n">
        <v>2159.75</v>
      </c>
      <c r="R3966" s="27" t="s">
        <v>130</v>
      </c>
      <c r="S3966" s="27" t="s">
        <v>131</v>
      </c>
      <c r="T3966" s="27" t="n">
        <v>3</v>
      </c>
      <c r="U3966" s="27" t="n">
        <f aca="false">YEAR(E3966)</f>
        <v>2024</v>
      </c>
      <c r="V3966" s="27" t="str">
        <f aca="false">TEXT(E3966,"MMM-YYYY")</f>
        <v>Feb-2024</v>
      </c>
      <c r="W3966" s="27" t="n">
        <f aca="false">MONTH(E3966)</f>
        <v>2</v>
      </c>
      <c r="X3966" s="27" t="str">
        <f aca="false">TEXT(WEEKDAY(E3966,2),"0")&amp;" - "&amp;TEXT(E3966,"dddd")</f>
        <v>5 - Friday</v>
      </c>
      <c r="Y3966" s="27" t="str">
        <f aca="false">_xlfn.IFS(C3966&lt;18,"Child (0-17)",C3966&lt;40,"Young Adult (18-39)",C3966&lt;60,"Adult (40-59)",TRUE(),"Senior (60+)")</f>
        <v>Adult (40-59)</v>
      </c>
      <c r="Z3966" s="27" t="n">
        <f aca="false">ROUND(G3966-E3966,0)</f>
        <v>1</v>
      </c>
      <c r="AA3966" s="27" t="n">
        <f aca="false">L3966+M3966</f>
        <v>65</v>
      </c>
      <c r="AB3966" s="27" t="n">
        <f aca="false">IFERROR(ROUND(Q3966/AA3966,2),0)</f>
        <v>33.23</v>
      </c>
      <c r="AC3966" s="27" t="str">
        <f aca="false">IF(AND(K3966="Critical",N3966="No"),"URGENT - No Bed","Normal")</f>
        <v>Normal</v>
      </c>
      <c r="AD3966" s="33" t="n">
        <f aca="false">INDEX(Lookup_Tables!$B$3:$B$12,MATCH(H3966,Lookup_Tables!$A$3:$A$12,0))</f>
        <v>3600000</v>
      </c>
      <c r="AE3966" s="27" t="str">
        <f aca="false">INDEX(Lookup_Tables!$C$3:$C$12,MATCH(H3966,Lookup_Tables!$A$3:$A$12,0))</f>
        <v>Dr. Sameer Joshi</v>
      </c>
      <c r="AF3966" s="27" t="str">
        <f aca="false">IFERROR(INDEX(Lookup_Tables!$F$16:$F$45,MATCH(I3966,Lookup_Tables!$E$16:$E$45,0)),"N/A")</f>
        <v>EMP221</v>
      </c>
      <c r="AG3966" s="27" t="n">
        <f aca="false">_xlfn.IFS(R3966="Recovered",4,R3966="Referred",3,R3966="Admitted",2,R3966="Deceased",1,TRUE(),0)</f>
        <v>4</v>
      </c>
      <c r="AH3966" s="27" t="str">
        <f aca="false">IF(T3966&gt;=4,"Satisfied",IF(T3966&gt;=3,"Neutral","Needs Improvement"))</f>
        <v>Neutral</v>
      </c>
    </row>
    <row r="3967" customFormat="false" ht="15" hidden="false" customHeight="false" outlineLevel="0" collapsed="false">
      <c r="A3967" s="30" t="s">
        <v>4075</v>
      </c>
      <c r="B3967" s="30" t="s">
        <v>302</v>
      </c>
      <c r="C3967" s="30" t="n">
        <v>54</v>
      </c>
      <c r="D3967" s="30" t="s">
        <v>121</v>
      </c>
      <c r="E3967" s="31" t="n">
        <v>45460</v>
      </c>
      <c r="F3967" s="30" t="s">
        <v>785</v>
      </c>
      <c r="G3967" s="31" t="n">
        <v>45460</v>
      </c>
      <c r="H3967" s="30" t="s">
        <v>242</v>
      </c>
      <c r="I3967" s="30" t="s">
        <v>315</v>
      </c>
      <c r="J3967" s="30" t="s">
        <v>422</v>
      </c>
      <c r="K3967" s="30" t="s">
        <v>138</v>
      </c>
      <c r="L3967" s="30" t="n">
        <v>67</v>
      </c>
      <c r="M3967" s="30" t="n">
        <v>38</v>
      </c>
      <c r="N3967" s="30" t="s">
        <v>127</v>
      </c>
      <c r="O3967" s="30" t="s">
        <v>128</v>
      </c>
      <c r="P3967" s="30" t="s">
        <v>140</v>
      </c>
      <c r="Q3967" s="32" t="n">
        <v>1034.76</v>
      </c>
      <c r="R3967" s="30" t="s">
        <v>130</v>
      </c>
      <c r="S3967" s="30" t="s">
        <v>223</v>
      </c>
      <c r="T3967" s="30" t="n">
        <v>5</v>
      </c>
      <c r="U3967" s="30" t="n">
        <f aca="false">YEAR(E3967)</f>
        <v>2024</v>
      </c>
      <c r="V3967" s="30" t="str">
        <f aca="false">TEXT(E3967,"MMM-YYYY")</f>
        <v>Jun-2024</v>
      </c>
      <c r="W3967" s="30" t="n">
        <f aca="false">MONTH(E3967)</f>
        <v>6</v>
      </c>
      <c r="X3967" s="30" t="str">
        <f aca="false">TEXT(WEEKDAY(E3967,2),"0")&amp;" - "&amp;TEXT(E3967,"dddd")</f>
        <v>1 - Monday</v>
      </c>
      <c r="Y3967" s="30" t="str">
        <f aca="false">_xlfn.IFS(C3967&lt;18,"Child (0-17)",C3967&lt;40,"Young Adult (18-39)",C3967&lt;60,"Adult (40-59)",TRUE(),"Senior (60+)")</f>
        <v>Adult (40-59)</v>
      </c>
      <c r="Z3967" s="30" t="n">
        <f aca="false">ROUND(G3967-E3967,0)</f>
        <v>0</v>
      </c>
      <c r="AA3967" s="30" t="n">
        <f aca="false">L3967+M3967</f>
        <v>105</v>
      </c>
      <c r="AB3967" s="30" t="n">
        <f aca="false">IFERROR(ROUND(Q3967/AA3967,2),0)</f>
        <v>9.85</v>
      </c>
      <c r="AC3967" s="30" t="str">
        <f aca="false">IF(AND(K3967="Critical",N3967="No"),"URGENT - No Bed","Normal")</f>
        <v>Normal</v>
      </c>
      <c r="AD3967" s="34" t="n">
        <f aca="false">INDEX(Lookup_Tables!$B$3:$B$12,MATCH(H3967,Lookup_Tables!$A$3:$A$12,0))</f>
        <v>3000000</v>
      </c>
      <c r="AE3967" s="30" t="str">
        <f aca="false">INDEX(Lookup_Tables!$C$3:$C$12,MATCH(H3967,Lookup_Tables!$A$3:$A$12,0))</f>
        <v>Dr. Pooja Iyer</v>
      </c>
      <c r="AF3967" s="30" t="str">
        <f aca="false">IFERROR(INDEX(Lookup_Tables!$F$16:$F$45,MATCH(I3967,Lookup_Tables!$E$16:$E$45,0)),"N/A")</f>
        <v>EMP213</v>
      </c>
      <c r="AG3967" s="30" t="n">
        <f aca="false">_xlfn.IFS(R3967="Recovered",4,R3967="Referred",3,R3967="Admitted",2,R3967="Deceased",1,TRUE(),0)</f>
        <v>4</v>
      </c>
      <c r="AH3967" s="30" t="str">
        <f aca="false">IF(T3967&gt;=4,"Satisfied",IF(T3967&gt;=3,"Neutral","Needs Improvement"))</f>
        <v>Satisfied</v>
      </c>
    </row>
    <row r="3968" customFormat="false" ht="15" hidden="false" customHeight="false" outlineLevel="0" collapsed="false">
      <c r="A3968" s="27" t="s">
        <v>5775</v>
      </c>
      <c r="B3968" s="27" t="s">
        <v>4177</v>
      </c>
      <c r="C3968" s="27" t="n">
        <v>38</v>
      </c>
      <c r="D3968" s="27" t="s">
        <v>121</v>
      </c>
      <c r="E3968" s="28" t="n">
        <v>45353</v>
      </c>
      <c r="F3968" s="27" t="s">
        <v>614</v>
      </c>
      <c r="G3968" s="28" t="n">
        <v>45354</v>
      </c>
      <c r="H3968" s="27" t="s">
        <v>135</v>
      </c>
      <c r="I3968" s="27" t="s">
        <v>136</v>
      </c>
      <c r="J3968" s="27" t="s">
        <v>201</v>
      </c>
      <c r="K3968" s="27" t="s">
        <v>138</v>
      </c>
      <c r="L3968" s="27" t="n">
        <v>23</v>
      </c>
      <c r="M3968" s="27" t="n">
        <v>15</v>
      </c>
      <c r="N3968" s="27" t="s">
        <v>127</v>
      </c>
      <c r="O3968" s="27" t="s">
        <v>139</v>
      </c>
      <c r="P3968" s="27" t="s">
        <v>140</v>
      </c>
      <c r="Q3968" s="29" t="n">
        <v>2307.19</v>
      </c>
      <c r="R3968" s="27" t="s">
        <v>130</v>
      </c>
      <c r="S3968" s="27" t="s">
        <v>157</v>
      </c>
      <c r="T3968" s="27" t="n">
        <v>5</v>
      </c>
      <c r="U3968" s="27" t="n">
        <f aca="false">YEAR(E3968)</f>
        <v>2024</v>
      </c>
      <c r="V3968" s="27" t="str">
        <f aca="false">TEXT(E3968,"MMM-YYYY")</f>
        <v>Mar-2024</v>
      </c>
      <c r="W3968" s="27" t="n">
        <f aca="false">MONTH(E3968)</f>
        <v>3</v>
      </c>
      <c r="X3968" s="27" t="str">
        <f aca="false">TEXT(WEEKDAY(E3968,2),"0")&amp;" - "&amp;TEXT(E3968,"dddd")</f>
        <v>6 - Saturday</v>
      </c>
      <c r="Y3968" s="27" t="str">
        <f aca="false">_xlfn.IFS(C3968&lt;18,"Child (0-17)",C3968&lt;40,"Young Adult (18-39)",C3968&lt;60,"Adult (40-59)",TRUE(),"Senior (60+)")</f>
        <v>Young Adult (18-39)</v>
      </c>
      <c r="Z3968" s="27" t="n">
        <f aca="false">ROUND(G3968-E3968,0)</f>
        <v>1</v>
      </c>
      <c r="AA3968" s="27" t="n">
        <f aca="false">L3968+M3968</f>
        <v>38</v>
      </c>
      <c r="AB3968" s="27" t="n">
        <f aca="false">IFERROR(ROUND(Q3968/AA3968,2),0)</f>
        <v>60.72</v>
      </c>
      <c r="AC3968" s="27" t="str">
        <f aca="false">IF(AND(K3968="Critical",N3968="No"),"URGENT - No Bed","Normal")</f>
        <v>Normal</v>
      </c>
      <c r="AD3968" s="33" t="n">
        <f aca="false">INDEX(Lookup_Tables!$B$3:$B$12,MATCH(H3968,Lookup_Tables!$A$3:$A$12,0))</f>
        <v>4600000</v>
      </c>
      <c r="AE3968" s="27" t="str">
        <f aca="false">INDEX(Lookup_Tables!$C$3:$C$12,MATCH(H3968,Lookup_Tables!$A$3:$A$12,0))</f>
        <v>Dr. Farhan Khan</v>
      </c>
      <c r="AF3968" s="27" t="str">
        <f aca="false">IFERROR(INDEX(Lookup_Tables!$F$16:$F$45,MATCH(I3968,Lookup_Tables!$E$16:$E$45,0)),"N/A")</f>
        <v>EMP206</v>
      </c>
      <c r="AG3968" s="27" t="n">
        <f aca="false">_xlfn.IFS(R3968="Recovered",4,R3968="Referred",3,R3968="Admitted",2,R3968="Deceased",1,TRUE(),0)</f>
        <v>4</v>
      </c>
      <c r="AH3968" s="27" t="str">
        <f aca="false">IF(T3968&gt;=4,"Satisfied",IF(T3968&gt;=3,"Neutral","Needs Improvement"))</f>
        <v>Satisfied</v>
      </c>
    </row>
    <row r="3969" customFormat="false" ht="15" hidden="false" customHeight="false" outlineLevel="0" collapsed="false">
      <c r="A3969" s="30" t="s">
        <v>3448</v>
      </c>
      <c r="B3969" s="30" t="s">
        <v>3449</v>
      </c>
      <c r="C3969" s="30" t="n">
        <v>38</v>
      </c>
      <c r="D3969" s="30" t="s">
        <v>181</v>
      </c>
      <c r="E3969" s="31" t="n">
        <v>45365</v>
      </c>
      <c r="F3969" s="30" t="s">
        <v>1349</v>
      </c>
      <c r="G3969" s="31" t="n">
        <v>45367</v>
      </c>
      <c r="H3969" s="30" t="s">
        <v>236</v>
      </c>
      <c r="I3969" s="30" t="s">
        <v>323</v>
      </c>
      <c r="J3969" s="30" t="s">
        <v>267</v>
      </c>
      <c r="K3969" s="30" t="s">
        <v>126</v>
      </c>
      <c r="L3969" s="30" t="n">
        <v>8</v>
      </c>
      <c r="M3969" s="30" t="n">
        <v>106</v>
      </c>
      <c r="N3969" s="30" t="s">
        <v>186</v>
      </c>
      <c r="O3969" s="30" t="s">
        <v>171</v>
      </c>
      <c r="P3969" s="30" t="s">
        <v>129</v>
      </c>
      <c r="Q3969" s="32" t="n">
        <v>8460.5</v>
      </c>
      <c r="R3969" s="30" t="s">
        <v>172</v>
      </c>
      <c r="S3969" s="30" t="s">
        <v>335</v>
      </c>
      <c r="T3969" s="30" t="n">
        <v>4</v>
      </c>
      <c r="U3969" s="30" t="n">
        <f aca="false">YEAR(E3969)</f>
        <v>2024</v>
      </c>
      <c r="V3969" s="30" t="str">
        <f aca="false">TEXT(E3969,"MMM-YYYY")</f>
        <v>Mar-2024</v>
      </c>
      <c r="W3969" s="30" t="n">
        <f aca="false">MONTH(E3969)</f>
        <v>3</v>
      </c>
      <c r="X3969" s="30" t="str">
        <f aca="false">TEXT(WEEKDAY(E3969,2),"0")&amp;" - "&amp;TEXT(E3969,"dddd")</f>
        <v>4 - Thursday</v>
      </c>
      <c r="Y3969" s="30" t="str">
        <f aca="false">_xlfn.IFS(C3969&lt;18,"Child (0-17)",C3969&lt;40,"Young Adult (18-39)",C3969&lt;60,"Adult (40-59)",TRUE(),"Senior (60+)")</f>
        <v>Young Adult (18-39)</v>
      </c>
      <c r="Z3969" s="30" t="n">
        <f aca="false">ROUND(G3969-E3969,0)</f>
        <v>2</v>
      </c>
      <c r="AA3969" s="30" t="n">
        <f aca="false">L3969+M3969</f>
        <v>114</v>
      </c>
      <c r="AB3969" s="30" t="n">
        <f aca="false">IFERROR(ROUND(Q3969/AA3969,2),0)</f>
        <v>74.21</v>
      </c>
      <c r="AC3969" s="30" t="str">
        <f aca="false">IF(AND(K3969="Critical",N3969="No"),"URGENT - No Bed","Normal")</f>
        <v>Normal</v>
      </c>
      <c r="AD3969" s="34" t="n">
        <f aca="false">INDEX(Lookup_Tables!$B$3:$B$12,MATCH(H3969,Lookup_Tables!$A$3:$A$12,0))</f>
        <v>3900000</v>
      </c>
      <c r="AE3969" s="30" t="str">
        <f aca="false">INDEX(Lookup_Tables!$C$3:$C$12,MATCH(H3969,Lookup_Tables!$A$3:$A$12,0))</f>
        <v>Dr. Rina Mehta</v>
      </c>
      <c r="AF3969" s="30" t="str">
        <f aca="false">IFERROR(INDEX(Lookup_Tables!$F$16:$F$45,MATCH(I3969,Lookup_Tables!$E$16:$E$45,0)),"N/A")</f>
        <v>EMP216</v>
      </c>
      <c r="AG3969" s="30" t="n">
        <f aca="false">_xlfn.IFS(R3969="Recovered",4,R3969="Referred",3,R3969="Admitted",2,R3969="Deceased",1,TRUE(),0)</f>
        <v>2</v>
      </c>
      <c r="AH3969" s="30" t="str">
        <f aca="false">IF(T3969&gt;=4,"Satisfied",IF(T3969&gt;=3,"Neutral","Needs Improvement"))</f>
        <v>Satisfied</v>
      </c>
    </row>
    <row r="3970" customFormat="false" ht="15" hidden="false" customHeight="false" outlineLevel="0" collapsed="false">
      <c r="A3970" s="27" t="s">
        <v>1337</v>
      </c>
      <c r="B3970" s="27" t="s">
        <v>474</v>
      </c>
      <c r="C3970" s="27" t="n">
        <v>0</v>
      </c>
      <c r="D3970" s="27" t="s">
        <v>181</v>
      </c>
      <c r="E3970" s="28" t="n">
        <v>45550</v>
      </c>
      <c r="F3970" s="27" t="s">
        <v>1338</v>
      </c>
      <c r="G3970" s="28" t="n">
        <v>45550</v>
      </c>
      <c r="H3970" s="27" t="s">
        <v>123</v>
      </c>
      <c r="I3970" s="27" t="s">
        <v>124</v>
      </c>
      <c r="J3970" s="27" t="s">
        <v>227</v>
      </c>
      <c r="K3970" s="27" t="s">
        <v>138</v>
      </c>
      <c r="L3970" s="27" t="n">
        <v>79</v>
      </c>
      <c r="M3970" s="27" t="n">
        <v>22</v>
      </c>
      <c r="N3970" s="27" t="s">
        <v>127</v>
      </c>
      <c r="O3970" s="27" t="s">
        <v>149</v>
      </c>
      <c r="P3970" s="27" t="s">
        <v>129</v>
      </c>
      <c r="Q3970" s="29" t="n">
        <v>2235.42</v>
      </c>
      <c r="R3970" s="27" t="s">
        <v>130</v>
      </c>
      <c r="S3970" s="27" t="s">
        <v>197</v>
      </c>
      <c r="T3970" s="27" t="n">
        <v>5</v>
      </c>
      <c r="U3970" s="27" t="n">
        <f aca="false">YEAR(E3970)</f>
        <v>2024</v>
      </c>
      <c r="V3970" s="27" t="str">
        <f aca="false">TEXT(E3970,"MMM-YYYY")</f>
        <v>Sep-2024</v>
      </c>
      <c r="W3970" s="27" t="n">
        <f aca="false">MONTH(E3970)</f>
        <v>9</v>
      </c>
      <c r="X3970" s="27" t="str">
        <f aca="false">TEXT(WEEKDAY(E3970,2),"0")&amp;" - "&amp;TEXT(E3970,"dddd")</f>
        <v>7 - Sunday</v>
      </c>
      <c r="Y3970" s="27" t="str">
        <f aca="false">_xlfn.IFS(C3970&lt;18,"Child (0-17)",C3970&lt;40,"Young Adult (18-39)",C3970&lt;60,"Adult (40-59)",TRUE(),"Senior (60+)")</f>
        <v>Child (0-17)</v>
      </c>
      <c r="Z3970" s="27" t="n">
        <f aca="false">ROUND(G3970-E3970,0)</f>
        <v>0</v>
      </c>
      <c r="AA3970" s="27" t="n">
        <f aca="false">L3970+M3970</f>
        <v>101</v>
      </c>
      <c r="AB3970" s="27" t="n">
        <f aca="false">IFERROR(ROUND(Q3970/AA3970,2),0)</f>
        <v>22.13</v>
      </c>
      <c r="AC3970" s="27" t="str">
        <f aca="false">IF(AND(K3970="Critical",N3970="No"),"URGENT - No Bed","Normal")</f>
        <v>Normal</v>
      </c>
      <c r="AD3970" s="33" t="n">
        <f aca="false">INDEX(Lookup_Tables!$B$3:$B$12,MATCH(H3970,Lookup_Tables!$A$3:$A$12,0))</f>
        <v>2200000</v>
      </c>
      <c r="AE3970" s="27" t="str">
        <f aca="false">INDEX(Lookup_Tables!$C$3:$C$12,MATCH(H3970,Lookup_Tables!$A$3:$A$12,0))</f>
        <v>Dr. Rohan Das</v>
      </c>
      <c r="AF3970" s="27" t="str">
        <f aca="false">IFERROR(INDEX(Lookup_Tables!$F$16:$F$45,MATCH(I3970,Lookup_Tables!$E$16:$E$45,0)),"N/A")</f>
        <v>EMP205</v>
      </c>
      <c r="AG3970" s="27" t="n">
        <f aca="false">_xlfn.IFS(R3970="Recovered",4,R3970="Referred",3,R3970="Admitted",2,R3970="Deceased",1,TRUE(),0)</f>
        <v>4</v>
      </c>
      <c r="AH3970" s="27" t="str">
        <f aca="false">IF(T3970&gt;=4,"Satisfied",IF(T3970&gt;=3,"Neutral","Needs Improvement"))</f>
        <v>Satisfied</v>
      </c>
    </row>
    <row r="3971" customFormat="false" ht="15" hidden="false" customHeight="false" outlineLevel="0" collapsed="false">
      <c r="A3971" s="30" t="s">
        <v>4040</v>
      </c>
      <c r="B3971" s="30" t="s">
        <v>4041</v>
      </c>
      <c r="C3971" s="30" t="n">
        <v>71</v>
      </c>
      <c r="D3971" s="30" t="s">
        <v>121</v>
      </c>
      <c r="E3971" s="31" t="n">
        <v>45629</v>
      </c>
      <c r="F3971" s="30" t="s">
        <v>274</v>
      </c>
      <c r="G3971" s="31" t="n">
        <v>45629</v>
      </c>
      <c r="H3971" s="30" t="s">
        <v>135</v>
      </c>
      <c r="I3971" s="30" t="s">
        <v>278</v>
      </c>
      <c r="J3971" s="30" t="s">
        <v>137</v>
      </c>
      <c r="K3971" s="30" t="s">
        <v>138</v>
      </c>
      <c r="L3971" s="30" t="n">
        <v>30</v>
      </c>
      <c r="M3971" s="30" t="n">
        <v>40</v>
      </c>
      <c r="N3971" s="30" t="s">
        <v>127</v>
      </c>
      <c r="O3971" s="30" t="s">
        <v>128</v>
      </c>
      <c r="P3971" s="30" t="s">
        <v>140</v>
      </c>
      <c r="Q3971" s="32" t="n">
        <v>1559.94</v>
      </c>
      <c r="R3971" s="30" t="s">
        <v>130</v>
      </c>
      <c r="S3971" s="30" t="s">
        <v>197</v>
      </c>
      <c r="T3971" s="30" t="n">
        <v>4</v>
      </c>
      <c r="U3971" s="30" t="n">
        <f aca="false">YEAR(E3971)</f>
        <v>2024</v>
      </c>
      <c r="V3971" s="30" t="str">
        <f aca="false">TEXT(E3971,"MMM-YYYY")</f>
        <v>Dec-2024</v>
      </c>
      <c r="W3971" s="30" t="n">
        <f aca="false">MONTH(E3971)</f>
        <v>12</v>
      </c>
      <c r="X3971" s="30" t="str">
        <f aca="false">TEXT(WEEKDAY(E3971,2),"0")&amp;" - "&amp;TEXT(E3971,"dddd")</f>
        <v>2 - Tuesday</v>
      </c>
      <c r="Y3971" s="30" t="str">
        <f aca="false">_xlfn.IFS(C3971&lt;18,"Child (0-17)",C3971&lt;40,"Young Adult (18-39)",C3971&lt;60,"Adult (40-59)",TRUE(),"Senior (60+)")</f>
        <v>Senior (60+)</v>
      </c>
      <c r="Z3971" s="30" t="n">
        <f aca="false">ROUND(G3971-E3971,0)</f>
        <v>0</v>
      </c>
      <c r="AA3971" s="30" t="n">
        <f aca="false">L3971+M3971</f>
        <v>70</v>
      </c>
      <c r="AB3971" s="30" t="n">
        <f aca="false">IFERROR(ROUND(Q3971/AA3971,2),0)</f>
        <v>22.28</v>
      </c>
      <c r="AC3971" s="30" t="str">
        <f aca="false">IF(AND(K3971="Critical",N3971="No"),"URGENT - No Bed","Normal")</f>
        <v>Normal</v>
      </c>
      <c r="AD3971" s="34" t="n">
        <f aca="false">INDEX(Lookup_Tables!$B$3:$B$12,MATCH(H3971,Lookup_Tables!$A$3:$A$12,0))</f>
        <v>4600000</v>
      </c>
      <c r="AE3971" s="30" t="str">
        <f aca="false">INDEX(Lookup_Tables!$C$3:$C$12,MATCH(H3971,Lookup_Tables!$A$3:$A$12,0))</f>
        <v>Dr. Farhan Khan</v>
      </c>
      <c r="AF3971" s="30" t="str">
        <f aca="false">IFERROR(INDEX(Lookup_Tables!$F$16:$F$45,MATCH(I3971,Lookup_Tables!$E$16:$E$45,0)),"N/A")</f>
        <v>EMP208</v>
      </c>
      <c r="AG3971" s="30" t="n">
        <f aca="false">_xlfn.IFS(R3971="Recovered",4,R3971="Referred",3,R3971="Admitted",2,R3971="Deceased",1,TRUE(),0)</f>
        <v>4</v>
      </c>
      <c r="AH3971" s="30" t="str">
        <f aca="false">IF(T3971&gt;=4,"Satisfied",IF(T3971&gt;=3,"Neutral","Needs Improvement"))</f>
        <v>Satisfied</v>
      </c>
    </row>
    <row r="3972" customFormat="false" ht="15" hidden="false" customHeight="false" outlineLevel="0" collapsed="false">
      <c r="A3972" s="27" t="s">
        <v>5397</v>
      </c>
      <c r="B3972" s="27" t="s">
        <v>5398</v>
      </c>
      <c r="C3972" s="27" t="n">
        <v>2</v>
      </c>
      <c r="D3972" s="27" t="s">
        <v>121</v>
      </c>
      <c r="E3972" s="28" t="n">
        <v>45646</v>
      </c>
      <c r="F3972" s="27" t="s">
        <v>840</v>
      </c>
      <c r="G3972" s="28" t="n">
        <v>45649</v>
      </c>
      <c r="H3972" s="27" t="s">
        <v>236</v>
      </c>
      <c r="I3972" s="27" t="s">
        <v>323</v>
      </c>
      <c r="J3972" s="27" t="s">
        <v>455</v>
      </c>
      <c r="K3972" s="27" t="s">
        <v>156</v>
      </c>
      <c r="L3972" s="27" t="n">
        <v>47</v>
      </c>
      <c r="M3972" s="27" t="n">
        <v>35</v>
      </c>
      <c r="N3972" s="27" t="s">
        <v>127</v>
      </c>
      <c r="O3972" s="27" t="s">
        <v>139</v>
      </c>
      <c r="P3972" s="27" t="s">
        <v>140</v>
      </c>
      <c r="Q3972" s="29" t="n">
        <v>4131.93</v>
      </c>
      <c r="R3972" s="27" t="s">
        <v>172</v>
      </c>
      <c r="S3972" s="27" t="s">
        <v>131</v>
      </c>
      <c r="T3972" s="27" t="n">
        <v>3</v>
      </c>
      <c r="U3972" s="27" t="n">
        <f aca="false">YEAR(E3972)</f>
        <v>2024</v>
      </c>
      <c r="V3972" s="27" t="str">
        <f aca="false">TEXT(E3972,"MMM-YYYY")</f>
        <v>Dec-2024</v>
      </c>
      <c r="W3972" s="27" t="n">
        <f aca="false">MONTH(E3972)</f>
        <v>12</v>
      </c>
      <c r="X3972" s="27" t="str">
        <f aca="false">TEXT(WEEKDAY(E3972,2),"0")&amp;" - "&amp;TEXT(E3972,"dddd")</f>
        <v>5 - Friday</v>
      </c>
      <c r="Y3972" s="27" t="str">
        <f aca="false">_xlfn.IFS(C3972&lt;18,"Child (0-17)",C3972&lt;40,"Young Adult (18-39)",C3972&lt;60,"Adult (40-59)",TRUE(),"Senior (60+)")</f>
        <v>Child (0-17)</v>
      </c>
      <c r="Z3972" s="27" t="n">
        <f aca="false">ROUND(G3972-E3972,0)</f>
        <v>3</v>
      </c>
      <c r="AA3972" s="27" t="n">
        <f aca="false">L3972+M3972</f>
        <v>82</v>
      </c>
      <c r="AB3972" s="27" t="n">
        <f aca="false">IFERROR(ROUND(Q3972/AA3972,2),0)</f>
        <v>50.39</v>
      </c>
      <c r="AC3972" s="27" t="str">
        <f aca="false">IF(AND(K3972="Critical",N3972="No"),"URGENT - No Bed","Normal")</f>
        <v>Normal</v>
      </c>
      <c r="AD3972" s="33" t="n">
        <f aca="false">INDEX(Lookup_Tables!$B$3:$B$12,MATCH(H3972,Lookup_Tables!$A$3:$A$12,0))</f>
        <v>3900000</v>
      </c>
      <c r="AE3972" s="27" t="str">
        <f aca="false">INDEX(Lookup_Tables!$C$3:$C$12,MATCH(H3972,Lookup_Tables!$A$3:$A$12,0))</f>
        <v>Dr. Rina Mehta</v>
      </c>
      <c r="AF3972" s="27" t="str">
        <f aca="false">IFERROR(INDEX(Lookup_Tables!$F$16:$F$45,MATCH(I3972,Lookup_Tables!$E$16:$E$45,0)),"N/A")</f>
        <v>EMP216</v>
      </c>
      <c r="AG3972" s="27" t="n">
        <f aca="false">_xlfn.IFS(R3972="Recovered",4,R3972="Referred",3,R3972="Admitted",2,R3972="Deceased",1,TRUE(),0)</f>
        <v>2</v>
      </c>
      <c r="AH3972" s="27" t="str">
        <f aca="false">IF(T3972&gt;=4,"Satisfied",IF(T3972&gt;=3,"Neutral","Needs Improvement"))</f>
        <v>Neutral</v>
      </c>
    </row>
    <row r="3973" customFormat="false" ht="15" hidden="false" customHeight="false" outlineLevel="0" collapsed="false">
      <c r="A3973" s="30" t="s">
        <v>6121</v>
      </c>
      <c r="B3973" s="30" t="s">
        <v>522</v>
      </c>
      <c r="C3973" s="30" t="n">
        <v>13</v>
      </c>
      <c r="D3973" s="30" t="s">
        <v>121</v>
      </c>
      <c r="E3973" s="31" t="n">
        <v>45522</v>
      </c>
      <c r="F3973" s="30" t="s">
        <v>257</v>
      </c>
      <c r="G3973" s="31" t="n">
        <v>45522</v>
      </c>
      <c r="H3973" s="30" t="s">
        <v>135</v>
      </c>
      <c r="I3973" s="30" t="s">
        <v>251</v>
      </c>
      <c r="J3973" s="30" t="s">
        <v>201</v>
      </c>
      <c r="K3973" s="30" t="s">
        <v>138</v>
      </c>
      <c r="L3973" s="30" t="n">
        <v>89</v>
      </c>
      <c r="M3973" s="30" t="n">
        <v>23</v>
      </c>
      <c r="N3973" s="30" t="s">
        <v>127</v>
      </c>
      <c r="O3973" s="30" t="s">
        <v>139</v>
      </c>
      <c r="P3973" s="30" t="s">
        <v>129</v>
      </c>
      <c r="Q3973" s="32" t="n">
        <v>2558.33</v>
      </c>
      <c r="R3973" s="30" t="s">
        <v>130</v>
      </c>
      <c r="S3973" s="30" t="s">
        <v>141</v>
      </c>
      <c r="T3973" s="30" t="n">
        <v>4</v>
      </c>
      <c r="U3973" s="30" t="n">
        <f aca="false">YEAR(E3973)</f>
        <v>2024</v>
      </c>
      <c r="V3973" s="30" t="str">
        <f aca="false">TEXT(E3973,"MMM-YYYY")</f>
        <v>Aug-2024</v>
      </c>
      <c r="W3973" s="30" t="n">
        <f aca="false">MONTH(E3973)</f>
        <v>8</v>
      </c>
      <c r="X3973" s="30" t="str">
        <f aca="false">TEXT(WEEKDAY(E3973,2),"0")&amp;" - "&amp;TEXT(E3973,"dddd")</f>
        <v>7 - Sunday</v>
      </c>
      <c r="Y3973" s="30" t="str">
        <f aca="false">_xlfn.IFS(C3973&lt;18,"Child (0-17)",C3973&lt;40,"Young Adult (18-39)",C3973&lt;60,"Adult (40-59)",TRUE(),"Senior (60+)")</f>
        <v>Child (0-17)</v>
      </c>
      <c r="Z3973" s="30" t="n">
        <f aca="false">ROUND(G3973-E3973,0)</f>
        <v>0</v>
      </c>
      <c r="AA3973" s="30" t="n">
        <f aca="false">L3973+M3973</f>
        <v>112</v>
      </c>
      <c r="AB3973" s="30" t="n">
        <f aca="false">IFERROR(ROUND(Q3973/AA3973,2),0)</f>
        <v>22.84</v>
      </c>
      <c r="AC3973" s="30" t="str">
        <f aca="false">IF(AND(K3973="Critical",N3973="No"),"URGENT - No Bed","Normal")</f>
        <v>Normal</v>
      </c>
      <c r="AD3973" s="34" t="n">
        <f aca="false">INDEX(Lookup_Tables!$B$3:$B$12,MATCH(H3973,Lookup_Tables!$A$3:$A$12,0))</f>
        <v>4600000</v>
      </c>
      <c r="AE3973" s="30" t="str">
        <f aca="false">INDEX(Lookup_Tables!$C$3:$C$12,MATCH(H3973,Lookup_Tables!$A$3:$A$12,0))</f>
        <v>Dr. Farhan Khan</v>
      </c>
      <c r="AF3973" s="30" t="str">
        <f aca="false">IFERROR(INDEX(Lookup_Tables!$F$16:$F$45,MATCH(I3973,Lookup_Tables!$E$16:$E$45,0)),"N/A")</f>
        <v>EMP207</v>
      </c>
      <c r="AG3973" s="30" t="n">
        <f aca="false">_xlfn.IFS(R3973="Recovered",4,R3973="Referred",3,R3973="Admitted",2,R3973="Deceased",1,TRUE(),0)</f>
        <v>4</v>
      </c>
      <c r="AH3973" s="30" t="str">
        <f aca="false">IF(T3973&gt;=4,"Satisfied",IF(T3973&gt;=3,"Neutral","Needs Improvement"))</f>
        <v>Satisfied</v>
      </c>
    </row>
    <row r="3974" customFormat="false" ht="15" hidden="false" customHeight="false" outlineLevel="0" collapsed="false">
      <c r="A3974" s="27" t="s">
        <v>5710</v>
      </c>
      <c r="B3974" s="27" t="s">
        <v>2331</v>
      </c>
      <c r="C3974" s="27" t="n">
        <v>50</v>
      </c>
      <c r="D3974" s="27" t="s">
        <v>121</v>
      </c>
      <c r="E3974" s="28" t="n">
        <v>45392</v>
      </c>
      <c r="F3974" s="27" t="s">
        <v>1084</v>
      </c>
      <c r="G3974" s="28" t="n">
        <v>45393</v>
      </c>
      <c r="H3974" s="27" t="s">
        <v>206</v>
      </c>
      <c r="I3974" s="27" t="s">
        <v>207</v>
      </c>
      <c r="J3974" s="27" t="s">
        <v>469</v>
      </c>
      <c r="K3974" s="27" t="s">
        <v>138</v>
      </c>
      <c r="L3974" s="27" t="n">
        <v>86</v>
      </c>
      <c r="M3974" s="27" t="n">
        <v>31</v>
      </c>
      <c r="N3974" s="27" t="s">
        <v>127</v>
      </c>
      <c r="O3974" s="27" t="s">
        <v>149</v>
      </c>
      <c r="P3974" s="27" t="s">
        <v>150</v>
      </c>
      <c r="Q3974" s="29" t="n">
        <v>1952.17</v>
      </c>
      <c r="R3974" s="27" t="s">
        <v>268</v>
      </c>
      <c r="S3974" s="27" t="s">
        <v>131</v>
      </c>
      <c r="T3974" s="27" t="n">
        <v>2</v>
      </c>
      <c r="U3974" s="27" t="n">
        <f aca="false">YEAR(E3974)</f>
        <v>2024</v>
      </c>
      <c r="V3974" s="27" t="str">
        <f aca="false">TEXT(E3974,"MMM-YYYY")</f>
        <v>Apr-2024</v>
      </c>
      <c r="W3974" s="27" t="n">
        <f aca="false">MONTH(E3974)</f>
        <v>4</v>
      </c>
      <c r="X3974" s="27" t="str">
        <f aca="false">TEXT(WEEKDAY(E3974,2),"0")&amp;" - "&amp;TEXT(E3974,"dddd")</f>
        <v>3 - Wednesday</v>
      </c>
      <c r="Y3974" s="27" t="str">
        <f aca="false">_xlfn.IFS(C3974&lt;18,"Child (0-17)",C3974&lt;40,"Young Adult (18-39)",C3974&lt;60,"Adult (40-59)",TRUE(),"Senior (60+)")</f>
        <v>Adult (40-59)</v>
      </c>
      <c r="Z3974" s="27" t="n">
        <f aca="false">ROUND(G3974-E3974,0)</f>
        <v>1</v>
      </c>
      <c r="AA3974" s="27" t="n">
        <f aca="false">L3974+M3974</f>
        <v>117</v>
      </c>
      <c r="AB3974" s="27" t="n">
        <f aca="false">IFERROR(ROUND(Q3974/AA3974,2),0)</f>
        <v>16.69</v>
      </c>
      <c r="AC3974" s="27" t="str">
        <f aca="false">IF(AND(K3974="Critical",N3974="No"),"URGENT - No Bed","Normal")</f>
        <v>Normal</v>
      </c>
      <c r="AD3974" s="33" t="n">
        <f aca="false">INDEX(Lookup_Tables!$B$3:$B$12,MATCH(H3974,Lookup_Tables!$A$3:$A$12,0))</f>
        <v>2800000</v>
      </c>
      <c r="AE3974" s="27" t="str">
        <f aca="false">INDEX(Lookup_Tables!$C$3:$C$12,MATCH(H3974,Lookup_Tables!$A$3:$A$12,0))</f>
        <v>Dr. Suresh Nair</v>
      </c>
      <c r="AF3974" s="27" t="str">
        <f aca="false">IFERROR(INDEX(Lookup_Tables!$F$16:$F$45,MATCH(I3974,Lookup_Tables!$E$16:$E$45,0)),"N/A")</f>
        <v>EMP209</v>
      </c>
      <c r="AG3974" s="27" t="n">
        <f aca="false">_xlfn.IFS(R3974="Recovered",4,R3974="Referred",3,R3974="Admitted",2,R3974="Deceased",1,TRUE(),0)</f>
        <v>3</v>
      </c>
      <c r="AH3974" s="27" t="str">
        <f aca="false">IF(T3974&gt;=4,"Satisfied",IF(T3974&gt;=3,"Neutral","Needs Improvement"))</f>
        <v>Needs Improvement</v>
      </c>
    </row>
    <row r="3975" customFormat="false" ht="15" hidden="false" customHeight="false" outlineLevel="0" collapsed="false">
      <c r="A3975" s="30" t="s">
        <v>5704</v>
      </c>
      <c r="B3975" s="30" t="s">
        <v>2618</v>
      </c>
      <c r="C3975" s="30" t="n">
        <v>64</v>
      </c>
      <c r="D3975" s="30" t="s">
        <v>181</v>
      </c>
      <c r="E3975" s="31" t="n">
        <v>45542</v>
      </c>
      <c r="F3975" s="30" t="s">
        <v>182</v>
      </c>
      <c r="G3975" s="31" t="n">
        <v>45544</v>
      </c>
      <c r="H3975" s="30" t="s">
        <v>242</v>
      </c>
      <c r="I3975" s="30" t="s">
        <v>315</v>
      </c>
      <c r="J3975" s="30" t="s">
        <v>244</v>
      </c>
      <c r="K3975" s="30" t="s">
        <v>126</v>
      </c>
      <c r="L3975" s="30" t="n">
        <v>42</v>
      </c>
      <c r="M3975" s="30" t="n">
        <v>45</v>
      </c>
      <c r="N3975" s="30" t="s">
        <v>127</v>
      </c>
      <c r="O3975" s="30" t="s">
        <v>171</v>
      </c>
      <c r="P3975" s="30" t="s">
        <v>187</v>
      </c>
      <c r="Q3975" s="32" t="n">
        <v>7252.93</v>
      </c>
      <c r="R3975" s="30" t="s">
        <v>172</v>
      </c>
      <c r="S3975" s="30" t="s">
        <v>178</v>
      </c>
      <c r="T3975" s="30" t="n">
        <v>4</v>
      </c>
      <c r="U3975" s="30" t="n">
        <f aca="false">YEAR(E3975)</f>
        <v>2024</v>
      </c>
      <c r="V3975" s="30" t="str">
        <f aca="false">TEXT(E3975,"MMM-YYYY")</f>
        <v>Sep-2024</v>
      </c>
      <c r="W3975" s="30" t="n">
        <f aca="false">MONTH(E3975)</f>
        <v>9</v>
      </c>
      <c r="X3975" s="30" t="str">
        <f aca="false">TEXT(WEEKDAY(E3975,2),"0")&amp;" - "&amp;TEXT(E3975,"dddd")</f>
        <v>6 - Saturday</v>
      </c>
      <c r="Y3975" s="30" t="str">
        <f aca="false">_xlfn.IFS(C3975&lt;18,"Child (0-17)",C3975&lt;40,"Young Adult (18-39)",C3975&lt;60,"Adult (40-59)",TRUE(),"Senior (60+)")</f>
        <v>Senior (60+)</v>
      </c>
      <c r="Z3975" s="30" t="n">
        <f aca="false">ROUND(G3975-E3975,0)</f>
        <v>2</v>
      </c>
      <c r="AA3975" s="30" t="n">
        <f aca="false">L3975+M3975</f>
        <v>87</v>
      </c>
      <c r="AB3975" s="30" t="n">
        <f aca="false">IFERROR(ROUND(Q3975/AA3975,2),0)</f>
        <v>83.37</v>
      </c>
      <c r="AC3975" s="30" t="str">
        <f aca="false">IF(AND(K3975="Critical",N3975="No"),"URGENT - No Bed","Normal")</f>
        <v>Normal</v>
      </c>
      <c r="AD3975" s="34" t="n">
        <f aca="false">INDEX(Lookup_Tables!$B$3:$B$12,MATCH(H3975,Lookup_Tables!$A$3:$A$12,0))</f>
        <v>3000000</v>
      </c>
      <c r="AE3975" s="30" t="str">
        <f aca="false">INDEX(Lookup_Tables!$C$3:$C$12,MATCH(H3975,Lookup_Tables!$A$3:$A$12,0))</f>
        <v>Dr. Pooja Iyer</v>
      </c>
      <c r="AF3975" s="30" t="str">
        <f aca="false">IFERROR(INDEX(Lookup_Tables!$F$16:$F$45,MATCH(I3975,Lookup_Tables!$E$16:$E$45,0)),"N/A")</f>
        <v>EMP213</v>
      </c>
      <c r="AG3975" s="30" t="n">
        <f aca="false">_xlfn.IFS(R3975="Recovered",4,R3975="Referred",3,R3975="Admitted",2,R3975="Deceased",1,TRUE(),0)</f>
        <v>2</v>
      </c>
      <c r="AH3975" s="30" t="str">
        <f aca="false">IF(T3975&gt;=4,"Satisfied",IF(T3975&gt;=3,"Neutral","Needs Improvement"))</f>
        <v>Satisfied</v>
      </c>
    </row>
    <row r="3976" customFormat="false" ht="15" hidden="false" customHeight="false" outlineLevel="0" collapsed="false">
      <c r="A3976" s="27" t="s">
        <v>4297</v>
      </c>
      <c r="B3976" s="27" t="s">
        <v>4298</v>
      </c>
      <c r="C3976" s="27" t="n">
        <v>61</v>
      </c>
      <c r="D3976" s="27" t="s">
        <v>181</v>
      </c>
      <c r="E3976" s="28" t="n">
        <v>45396</v>
      </c>
      <c r="F3976" s="27" t="s">
        <v>503</v>
      </c>
      <c r="G3976" s="28" t="n">
        <v>45397</v>
      </c>
      <c r="H3976" s="27" t="s">
        <v>242</v>
      </c>
      <c r="I3976" s="27" t="s">
        <v>466</v>
      </c>
      <c r="J3976" s="27" t="s">
        <v>244</v>
      </c>
      <c r="K3976" s="27" t="s">
        <v>138</v>
      </c>
      <c r="L3976" s="27" t="n">
        <v>20</v>
      </c>
      <c r="M3976" s="27" t="n">
        <v>18</v>
      </c>
      <c r="N3976" s="27" t="s">
        <v>127</v>
      </c>
      <c r="O3976" s="27" t="s">
        <v>149</v>
      </c>
      <c r="P3976" s="27" t="s">
        <v>140</v>
      </c>
      <c r="Q3976" s="29" t="n">
        <v>1620.07</v>
      </c>
      <c r="R3976" s="27" t="s">
        <v>130</v>
      </c>
      <c r="S3976" s="27" t="s">
        <v>192</v>
      </c>
      <c r="T3976" s="27" t="n">
        <v>4</v>
      </c>
      <c r="U3976" s="27" t="n">
        <f aca="false">YEAR(E3976)</f>
        <v>2024</v>
      </c>
      <c r="V3976" s="27" t="str">
        <f aca="false">TEXT(E3976,"MMM-YYYY")</f>
        <v>Apr-2024</v>
      </c>
      <c r="W3976" s="27" t="n">
        <f aca="false">MONTH(E3976)</f>
        <v>4</v>
      </c>
      <c r="X3976" s="27" t="str">
        <f aca="false">TEXT(WEEKDAY(E3976,2),"0")&amp;" - "&amp;TEXT(E3976,"dddd")</f>
        <v>7 - Sunday</v>
      </c>
      <c r="Y3976" s="27" t="str">
        <f aca="false">_xlfn.IFS(C3976&lt;18,"Child (0-17)",C3976&lt;40,"Young Adult (18-39)",C3976&lt;60,"Adult (40-59)",TRUE(),"Senior (60+)")</f>
        <v>Senior (60+)</v>
      </c>
      <c r="Z3976" s="27" t="n">
        <f aca="false">ROUND(G3976-E3976,0)</f>
        <v>1</v>
      </c>
      <c r="AA3976" s="27" t="n">
        <f aca="false">L3976+M3976</f>
        <v>38</v>
      </c>
      <c r="AB3976" s="27" t="n">
        <f aca="false">IFERROR(ROUND(Q3976/AA3976,2),0)</f>
        <v>42.63</v>
      </c>
      <c r="AC3976" s="27" t="str">
        <f aca="false">IF(AND(K3976="Critical",N3976="No"),"URGENT - No Bed","Normal")</f>
        <v>Normal</v>
      </c>
      <c r="AD3976" s="33" t="n">
        <f aca="false">INDEX(Lookup_Tables!$B$3:$B$12,MATCH(H3976,Lookup_Tables!$A$3:$A$12,0))</f>
        <v>3000000</v>
      </c>
      <c r="AE3976" s="27" t="str">
        <f aca="false">INDEX(Lookup_Tables!$C$3:$C$12,MATCH(H3976,Lookup_Tables!$A$3:$A$12,0))</f>
        <v>Dr. Pooja Iyer</v>
      </c>
      <c r="AF3976" s="27" t="str">
        <f aca="false">IFERROR(INDEX(Lookup_Tables!$F$16:$F$45,MATCH(I3976,Lookup_Tables!$E$16:$E$45,0)),"N/A")</f>
        <v>EMP212</v>
      </c>
      <c r="AG3976" s="27" t="n">
        <f aca="false">_xlfn.IFS(R3976="Recovered",4,R3976="Referred",3,R3976="Admitted",2,R3976="Deceased",1,TRUE(),0)</f>
        <v>4</v>
      </c>
      <c r="AH3976" s="27" t="str">
        <f aca="false">IF(T3976&gt;=4,"Satisfied",IF(T3976&gt;=3,"Neutral","Needs Improvement"))</f>
        <v>Satisfied</v>
      </c>
    </row>
    <row r="3977" customFormat="false" ht="15" hidden="false" customHeight="false" outlineLevel="0" collapsed="false">
      <c r="A3977" s="30" t="s">
        <v>4525</v>
      </c>
      <c r="B3977" s="30" t="s">
        <v>3746</v>
      </c>
      <c r="C3977" s="30" t="n">
        <v>13</v>
      </c>
      <c r="D3977" s="30" t="s">
        <v>121</v>
      </c>
      <c r="E3977" s="31" t="n">
        <v>45519</v>
      </c>
      <c r="F3977" s="30" t="s">
        <v>601</v>
      </c>
      <c r="G3977" s="31" t="n">
        <v>45521</v>
      </c>
      <c r="H3977" s="30" t="s">
        <v>146</v>
      </c>
      <c r="I3977" s="30" t="s">
        <v>176</v>
      </c>
      <c r="J3977" s="30" t="s">
        <v>222</v>
      </c>
      <c r="K3977" s="30" t="s">
        <v>126</v>
      </c>
      <c r="L3977" s="30" t="n">
        <v>36</v>
      </c>
      <c r="M3977" s="30" t="n">
        <v>105</v>
      </c>
      <c r="N3977" s="30" t="s">
        <v>186</v>
      </c>
      <c r="O3977" s="30" t="s">
        <v>139</v>
      </c>
      <c r="P3977" s="30" t="s">
        <v>187</v>
      </c>
      <c r="Q3977" s="32" t="n">
        <v>7518.66</v>
      </c>
      <c r="R3977" s="30" t="s">
        <v>130</v>
      </c>
      <c r="S3977" s="30" t="s">
        <v>197</v>
      </c>
      <c r="T3977" s="30" t="n">
        <v>5</v>
      </c>
      <c r="U3977" s="30" t="n">
        <f aca="false">YEAR(E3977)</f>
        <v>2024</v>
      </c>
      <c r="V3977" s="30" t="str">
        <f aca="false">TEXT(E3977,"MMM-YYYY")</f>
        <v>Aug-2024</v>
      </c>
      <c r="W3977" s="30" t="n">
        <f aca="false">MONTH(E3977)</f>
        <v>8</v>
      </c>
      <c r="X3977" s="30" t="str">
        <f aca="false">TEXT(WEEKDAY(E3977,2),"0")&amp;" - "&amp;TEXT(E3977,"dddd")</f>
        <v>4 - Thursday</v>
      </c>
      <c r="Y3977" s="30" t="str">
        <f aca="false">_xlfn.IFS(C3977&lt;18,"Child (0-17)",C3977&lt;40,"Young Adult (18-39)",C3977&lt;60,"Adult (40-59)",TRUE(),"Senior (60+)")</f>
        <v>Child (0-17)</v>
      </c>
      <c r="Z3977" s="30" t="n">
        <f aca="false">ROUND(G3977-E3977,0)</f>
        <v>2</v>
      </c>
      <c r="AA3977" s="30" t="n">
        <f aca="false">L3977+M3977</f>
        <v>141</v>
      </c>
      <c r="AB3977" s="30" t="n">
        <f aca="false">IFERROR(ROUND(Q3977/AA3977,2),0)</f>
        <v>53.32</v>
      </c>
      <c r="AC3977" s="30" t="str">
        <f aca="false">IF(AND(K3977="Critical",N3977="No"),"URGENT - No Bed","Normal")</f>
        <v>Normal</v>
      </c>
      <c r="AD3977" s="34" t="n">
        <f aca="false">INDEX(Lookup_Tables!$B$3:$B$12,MATCH(H3977,Lookup_Tables!$A$3:$A$12,0))</f>
        <v>2700000</v>
      </c>
      <c r="AE3977" s="30" t="str">
        <f aca="false">INDEX(Lookup_Tables!$C$3:$C$12,MATCH(H3977,Lookup_Tables!$A$3:$A$12,0))</f>
        <v>Dr. Vikram Singh</v>
      </c>
      <c r="AF3977" s="30" t="str">
        <f aca="false">IFERROR(INDEX(Lookup_Tables!$F$16:$F$45,MATCH(I3977,Lookup_Tables!$E$16:$E$45,0)),"N/A")</f>
        <v>EMP227</v>
      </c>
      <c r="AG3977" s="30" t="n">
        <f aca="false">_xlfn.IFS(R3977="Recovered",4,R3977="Referred",3,R3977="Admitted",2,R3977="Deceased",1,TRUE(),0)</f>
        <v>4</v>
      </c>
      <c r="AH3977" s="30" t="str">
        <f aca="false">IF(T3977&gt;=4,"Satisfied",IF(T3977&gt;=3,"Neutral","Needs Improvement"))</f>
        <v>Satisfied</v>
      </c>
    </row>
    <row r="3978" customFormat="false" ht="15" hidden="false" customHeight="false" outlineLevel="0" collapsed="false">
      <c r="A3978" s="27" t="s">
        <v>2989</v>
      </c>
      <c r="B3978" s="27" t="s">
        <v>2915</v>
      </c>
      <c r="C3978" s="27" t="n">
        <v>36</v>
      </c>
      <c r="D3978" s="27" t="s">
        <v>181</v>
      </c>
      <c r="E3978" s="28" t="n">
        <v>45425</v>
      </c>
      <c r="F3978" s="27" t="s">
        <v>1424</v>
      </c>
      <c r="G3978" s="28" t="n">
        <v>45428</v>
      </c>
      <c r="H3978" s="27" t="s">
        <v>236</v>
      </c>
      <c r="I3978" s="27" t="s">
        <v>323</v>
      </c>
      <c r="J3978" s="27" t="s">
        <v>238</v>
      </c>
      <c r="K3978" s="27" t="s">
        <v>126</v>
      </c>
      <c r="L3978" s="27" t="n">
        <v>39</v>
      </c>
      <c r="M3978" s="27" t="n">
        <v>62</v>
      </c>
      <c r="N3978" s="27" t="s">
        <v>127</v>
      </c>
      <c r="O3978" s="27" t="s">
        <v>139</v>
      </c>
      <c r="P3978" s="27" t="s">
        <v>140</v>
      </c>
      <c r="Q3978" s="29" t="n">
        <v>8162.65</v>
      </c>
      <c r="R3978" s="27" t="s">
        <v>130</v>
      </c>
      <c r="S3978" s="27" t="s">
        <v>131</v>
      </c>
      <c r="T3978" s="27" t="n">
        <v>3</v>
      </c>
      <c r="U3978" s="27" t="n">
        <f aca="false">YEAR(E3978)</f>
        <v>2024</v>
      </c>
      <c r="V3978" s="27" t="str">
        <f aca="false">TEXT(E3978,"MMM-YYYY")</f>
        <v>May-2024</v>
      </c>
      <c r="W3978" s="27" t="n">
        <f aca="false">MONTH(E3978)</f>
        <v>5</v>
      </c>
      <c r="X3978" s="27" t="str">
        <f aca="false">TEXT(WEEKDAY(E3978,2),"0")&amp;" - "&amp;TEXT(E3978,"dddd")</f>
        <v>1 - Monday</v>
      </c>
      <c r="Y3978" s="27" t="str">
        <f aca="false">_xlfn.IFS(C3978&lt;18,"Child (0-17)",C3978&lt;40,"Young Adult (18-39)",C3978&lt;60,"Adult (40-59)",TRUE(),"Senior (60+)")</f>
        <v>Young Adult (18-39)</v>
      </c>
      <c r="Z3978" s="27" t="n">
        <f aca="false">ROUND(G3978-E3978,0)</f>
        <v>3</v>
      </c>
      <c r="AA3978" s="27" t="n">
        <f aca="false">L3978+M3978</f>
        <v>101</v>
      </c>
      <c r="AB3978" s="27" t="n">
        <f aca="false">IFERROR(ROUND(Q3978/AA3978,2),0)</f>
        <v>80.82</v>
      </c>
      <c r="AC3978" s="27" t="str">
        <f aca="false">IF(AND(K3978="Critical",N3978="No"),"URGENT - No Bed","Normal")</f>
        <v>Normal</v>
      </c>
      <c r="AD3978" s="33" t="n">
        <f aca="false">INDEX(Lookup_Tables!$B$3:$B$12,MATCH(H3978,Lookup_Tables!$A$3:$A$12,0))</f>
        <v>3900000</v>
      </c>
      <c r="AE3978" s="27" t="str">
        <f aca="false">INDEX(Lookup_Tables!$C$3:$C$12,MATCH(H3978,Lookup_Tables!$A$3:$A$12,0))</f>
        <v>Dr. Rina Mehta</v>
      </c>
      <c r="AF3978" s="27" t="str">
        <f aca="false">IFERROR(INDEX(Lookup_Tables!$F$16:$F$45,MATCH(I3978,Lookup_Tables!$E$16:$E$45,0)),"N/A")</f>
        <v>EMP216</v>
      </c>
      <c r="AG3978" s="27" t="n">
        <f aca="false">_xlfn.IFS(R3978="Recovered",4,R3978="Referred",3,R3978="Admitted",2,R3978="Deceased",1,TRUE(),0)</f>
        <v>4</v>
      </c>
      <c r="AH3978" s="27" t="str">
        <f aca="false">IF(T3978&gt;=4,"Satisfied",IF(T3978&gt;=3,"Neutral","Needs Improvement"))</f>
        <v>Neutral</v>
      </c>
    </row>
    <row r="3979" customFormat="false" ht="15" hidden="false" customHeight="false" outlineLevel="0" collapsed="false">
      <c r="A3979" s="30" t="s">
        <v>4402</v>
      </c>
      <c r="B3979" s="30" t="s">
        <v>4403</v>
      </c>
      <c r="C3979" s="30" t="n">
        <v>69</v>
      </c>
      <c r="D3979" s="30" t="s">
        <v>181</v>
      </c>
      <c r="E3979" s="31" t="n">
        <v>45508</v>
      </c>
      <c r="F3979" s="30" t="s">
        <v>1614</v>
      </c>
      <c r="G3979" s="31" t="n">
        <v>45510</v>
      </c>
      <c r="H3979" s="30" t="s">
        <v>242</v>
      </c>
      <c r="I3979" s="30" t="s">
        <v>466</v>
      </c>
      <c r="J3979" s="30" t="s">
        <v>363</v>
      </c>
      <c r="K3979" s="30" t="s">
        <v>156</v>
      </c>
      <c r="L3979" s="30" t="n">
        <v>26</v>
      </c>
      <c r="M3979" s="30" t="n">
        <v>70</v>
      </c>
      <c r="N3979" s="30" t="s">
        <v>127</v>
      </c>
      <c r="O3979" s="30" t="s">
        <v>149</v>
      </c>
      <c r="P3979" s="30" t="s">
        <v>187</v>
      </c>
      <c r="Q3979" s="32" t="n">
        <v>4339.07</v>
      </c>
      <c r="R3979" s="30" t="s">
        <v>130</v>
      </c>
      <c r="S3979" s="30" t="s">
        <v>335</v>
      </c>
      <c r="T3979" s="30" t="n">
        <v>5</v>
      </c>
      <c r="U3979" s="30" t="n">
        <f aca="false">YEAR(E3979)</f>
        <v>2024</v>
      </c>
      <c r="V3979" s="30" t="str">
        <f aca="false">TEXT(E3979,"MMM-YYYY")</f>
        <v>Aug-2024</v>
      </c>
      <c r="W3979" s="30" t="n">
        <f aca="false">MONTH(E3979)</f>
        <v>8</v>
      </c>
      <c r="X3979" s="30" t="str">
        <f aca="false">TEXT(WEEKDAY(E3979,2),"0")&amp;" - "&amp;TEXT(E3979,"dddd")</f>
        <v>7 - Sunday</v>
      </c>
      <c r="Y3979" s="30" t="str">
        <f aca="false">_xlfn.IFS(C3979&lt;18,"Child (0-17)",C3979&lt;40,"Young Adult (18-39)",C3979&lt;60,"Adult (40-59)",TRUE(),"Senior (60+)")</f>
        <v>Senior (60+)</v>
      </c>
      <c r="Z3979" s="30" t="n">
        <f aca="false">ROUND(G3979-E3979,0)</f>
        <v>2</v>
      </c>
      <c r="AA3979" s="30" t="n">
        <f aca="false">L3979+M3979</f>
        <v>96</v>
      </c>
      <c r="AB3979" s="30" t="n">
        <f aca="false">IFERROR(ROUND(Q3979/AA3979,2),0)</f>
        <v>45.2</v>
      </c>
      <c r="AC3979" s="30" t="str">
        <f aca="false">IF(AND(K3979="Critical",N3979="No"),"URGENT - No Bed","Normal")</f>
        <v>Normal</v>
      </c>
      <c r="AD3979" s="34" t="n">
        <f aca="false">INDEX(Lookup_Tables!$B$3:$B$12,MATCH(H3979,Lookup_Tables!$A$3:$A$12,0))</f>
        <v>3000000</v>
      </c>
      <c r="AE3979" s="30" t="str">
        <f aca="false">INDEX(Lookup_Tables!$C$3:$C$12,MATCH(H3979,Lookup_Tables!$A$3:$A$12,0))</f>
        <v>Dr. Pooja Iyer</v>
      </c>
      <c r="AF3979" s="30" t="str">
        <f aca="false">IFERROR(INDEX(Lookup_Tables!$F$16:$F$45,MATCH(I3979,Lookup_Tables!$E$16:$E$45,0)),"N/A")</f>
        <v>EMP212</v>
      </c>
      <c r="AG3979" s="30" t="n">
        <f aca="false">_xlfn.IFS(R3979="Recovered",4,R3979="Referred",3,R3979="Admitted",2,R3979="Deceased",1,TRUE(),0)</f>
        <v>4</v>
      </c>
      <c r="AH3979" s="30" t="str">
        <f aca="false">IF(T3979&gt;=4,"Satisfied",IF(T3979&gt;=3,"Neutral","Needs Improvement"))</f>
        <v>Satisfied</v>
      </c>
    </row>
    <row r="3980" customFormat="false" ht="15" hidden="false" customHeight="false" outlineLevel="0" collapsed="false">
      <c r="A3980" s="27" t="s">
        <v>6727</v>
      </c>
      <c r="B3980" s="27" t="s">
        <v>3302</v>
      </c>
      <c r="C3980" s="27" t="n">
        <v>41</v>
      </c>
      <c r="D3980" s="27" t="s">
        <v>121</v>
      </c>
      <c r="E3980" s="28" t="n">
        <v>45391</v>
      </c>
      <c r="F3980" s="27" t="s">
        <v>241</v>
      </c>
      <c r="G3980" s="28" t="n">
        <v>45391</v>
      </c>
      <c r="H3980" s="27" t="s">
        <v>135</v>
      </c>
      <c r="I3980" s="27" t="s">
        <v>136</v>
      </c>
      <c r="J3980" s="27" t="s">
        <v>618</v>
      </c>
      <c r="K3980" s="27" t="s">
        <v>156</v>
      </c>
      <c r="L3980" s="27" t="n">
        <v>59</v>
      </c>
      <c r="M3980" s="27" t="n">
        <v>40</v>
      </c>
      <c r="N3980" s="27" t="s">
        <v>186</v>
      </c>
      <c r="O3980" s="27" t="s">
        <v>139</v>
      </c>
      <c r="P3980" s="27" t="s">
        <v>129</v>
      </c>
      <c r="Q3980" s="29" t="n">
        <v>3465.17</v>
      </c>
      <c r="R3980" s="27" t="s">
        <v>172</v>
      </c>
      <c r="S3980" s="27" t="s">
        <v>164</v>
      </c>
      <c r="T3980" s="27" t="n">
        <v>5</v>
      </c>
      <c r="U3980" s="27" t="n">
        <f aca="false">YEAR(E3980)</f>
        <v>2024</v>
      </c>
      <c r="V3980" s="27" t="str">
        <f aca="false">TEXT(E3980,"MMM-YYYY")</f>
        <v>Apr-2024</v>
      </c>
      <c r="W3980" s="27" t="n">
        <f aca="false">MONTH(E3980)</f>
        <v>4</v>
      </c>
      <c r="X3980" s="27" t="str">
        <f aca="false">TEXT(WEEKDAY(E3980,2),"0")&amp;" - "&amp;TEXT(E3980,"dddd")</f>
        <v>2 - Tuesday</v>
      </c>
      <c r="Y3980" s="27" t="str">
        <f aca="false">_xlfn.IFS(C3980&lt;18,"Child (0-17)",C3980&lt;40,"Young Adult (18-39)",C3980&lt;60,"Adult (40-59)",TRUE(),"Senior (60+)")</f>
        <v>Adult (40-59)</v>
      </c>
      <c r="Z3980" s="27" t="n">
        <f aca="false">ROUND(G3980-E3980,0)</f>
        <v>0</v>
      </c>
      <c r="AA3980" s="27" t="n">
        <f aca="false">L3980+M3980</f>
        <v>99</v>
      </c>
      <c r="AB3980" s="27" t="n">
        <f aca="false">IFERROR(ROUND(Q3980/AA3980,2),0)</f>
        <v>35</v>
      </c>
      <c r="AC3980" s="27" t="str">
        <f aca="false">IF(AND(K3980="Critical",N3980="No"),"URGENT - No Bed","Normal")</f>
        <v>Normal</v>
      </c>
      <c r="AD3980" s="33" t="n">
        <f aca="false">INDEX(Lookup_Tables!$B$3:$B$12,MATCH(H3980,Lookup_Tables!$A$3:$A$12,0))</f>
        <v>4600000</v>
      </c>
      <c r="AE3980" s="27" t="str">
        <f aca="false">INDEX(Lookup_Tables!$C$3:$C$12,MATCH(H3980,Lookup_Tables!$A$3:$A$12,0))</f>
        <v>Dr. Farhan Khan</v>
      </c>
      <c r="AF3980" s="27" t="str">
        <f aca="false">IFERROR(INDEX(Lookup_Tables!$F$16:$F$45,MATCH(I3980,Lookup_Tables!$E$16:$E$45,0)),"N/A")</f>
        <v>EMP206</v>
      </c>
      <c r="AG3980" s="27" t="n">
        <f aca="false">_xlfn.IFS(R3980="Recovered",4,R3980="Referred",3,R3980="Admitted",2,R3980="Deceased",1,TRUE(),0)</f>
        <v>2</v>
      </c>
      <c r="AH3980" s="27" t="str">
        <f aca="false">IF(T3980&gt;=4,"Satisfied",IF(T3980&gt;=3,"Neutral","Needs Improvement"))</f>
        <v>Satisfied</v>
      </c>
    </row>
    <row r="3981" customFormat="false" ht="15" hidden="false" customHeight="false" outlineLevel="0" collapsed="false">
      <c r="A3981" s="30" t="s">
        <v>6072</v>
      </c>
      <c r="B3981" s="30" t="s">
        <v>5560</v>
      </c>
      <c r="C3981" s="30" t="n">
        <v>43</v>
      </c>
      <c r="D3981" s="30" t="s">
        <v>181</v>
      </c>
      <c r="E3981" s="31" t="n">
        <v>45634</v>
      </c>
      <c r="F3981" s="30" t="s">
        <v>454</v>
      </c>
      <c r="G3981" s="31" t="n">
        <v>45637</v>
      </c>
      <c r="H3981" s="30" t="s">
        <v>183</v>
      </c>
      <c r="I3981" s="30" t="s">
        <v>212</v>
      </c>
      <c r="J3981" s="30" t="s">
        <v>431</v>
      </c>
      <c r="K3981" s="30" t="s">
        <v>202</v>
      </c>
      <c r="L3981" s="30" t="n">
        <v>2</v>
      </c>
      <c r="M3981" s="30" t="n">
        <v>123</v>
      </c>
      <c r="N3981" s="30" t="s">
        <v>186</v>
      </c>
      <c r="O3981" s="30" t="s">
        <v>139</v>
      </c>
      <c r="P3981" s="30" t="s">
        <v>140</v>
      </c>
      <c r="Q3981" s="32" t="n">
        <v>17950.35</v>
      </c>
      <c r="R3981" s="30" t="s">
        <v>462</v>
      </c>
      <c r="S3981" s="30" t="s">
        <v>131</v>
      </c>
      <c r="T3981" s="30" t="n">
        <v>3</v>
      </c>
      <c r="U3981" s="30" t="n">
        <f aca="false">YEAR(E3981)</f>
        <v>2024</v>
      </c>
      <c r="V3981" s="30" t="str">
        <f aca="false">TEXT(E3981,"MMM-YYYY")</f>
        <v>Dec-2024</v>
      </c>
      <c r="W3981" s="30" t="n">
        <f aca="false">MONTH(E3981)</f>
        <v>12</v>
      </c>
      <c r="X3981" s="30" t="str">
        <f aca="false">TEXT(WEEKDAY(E3981,2),"0")&amp;" - "&amp;TEXT(E3981,"dddd")</f>
        <v>7 - Sunday</v>
      </c>
      <c r="Y3981" s="30" t="str">
        <f aca="false">_xlfn.IFS(C3981&lt;18,"Child (0-17)",C3981&lt;40,"Young Adult (18-39)",C3981&lt;60,"Adult (40-59)",TRUE(),"Senior (60+)")</f>
        <v>Adult (40-59)</v>
      </c>
      <c r="Z3981" s="30" t="n">
        <f aca="false">ROUND(G3981-E3981,0)</f>
        <v>3</v>
      </c>
      <c r="AA3981" s="30" t="n">
        <f aca="false">L3981+M3981</f>
        <v>125</v>
      </c>
      <c r="AB3981" s="30" t="n">
        <f aca="false">IFERROR(ROUND(Q3981/AA3981,2),0)</f>
        <v>143.6</v>
      </c>
      <c r="AC3981" s="30" t="str">
        <f aca="false">IF(AND(K3981="Critical",N3981="No"),"URGENT - No Bed","Normal")</f>
        <v>Normal</v>
      </c>
      <c r="AD3981" s="34" t="n">
        <f aca="false">INDEX(Lookup_Tables!$B$3:$B$12,MATCH(H3981,Lookup_Tables!$A$3:$A$12,0))</f>
        <v>3100000</v>
      </c>
      <c r="AE3981" s="30" t="str">
        <f aca="false">INDEX(Lookup_Tables!$C$3:$C$12,MATCH(H3981,Lookup_Tables!$A$3:$A$12,0))</f>
        <v>Dr. Kavita Rao</v>
      </c>
      <c r="AF3981" s="30" t="str">
        <f aca="false">IFERROR(INDEX(Lookup_Tables!$F$16:$F$45,MATCH(I3981,Lookup_Tables!$E$16:$E$45,0)),"N/A")</f>
        <v>EMP225</v>
      </c>
      <c r="AG3981" s="30" t="n">
        <f aca="false">_xlfn.IFS(R3981="Recovered",4,R3981="Referred",3,R3981="Admitted",2,R3981="Deceased",1,TRUE(),0)</f>
        <v>1</v>
      </c>
      <c r="AH3981" s="30" t="str">
        <f aca="false">IF(T3981&gt;=4,"Satisfied",IF(T3981&gt;=3,"Neutral","Needs Improvement"))</f>
        <v>Neutral</v>
      </c>
    </row>
    <row r="3982" customFormat="false" ht="15" hidden="false" customHeight="false" outlineLevel="0" collapsed="false">
      <c r="A3982" s="27" t="s">
        <v>6829</v>
      </c>
      <c r="B3982" s="27" t="s">
        <v>4199</v>
      </c>
      <c r="C3982" s="27" t="n">
        <v>29</v>
      </c>
      <c r="D3982" s="27" t="s">
        <v>121</v>
      </c>
      <c r="E3982" s="28" t="n">
        <v>45373</v>
      </c>
      <c r="F3982" s="27" t="s">
        <v>211</v>
      </c>
      <c r="G3982" s="28" t="n">
        <v>45374</v>
      </c>
      <c r="H3982" s="27" t="s">
        <v>242</v>
      </c>
      <c r="I3982" s="27" t="s">
        <v>466</v>
      </c>
      <c r="J3982" s="27" t="s">
        <v>316</v>
      </c>
      <c r="K3982" s="27" t="s">
        <v>156</v>
      </c>
      <c r="L3982" s="27" t="n">
        <v>46</v>
      </c>
      <c r="M3982" s="27" t="n">
        <v>81</v>
      </c>
      <c r="N3982" s="27" t="s">
        <v>127</v>
      </c>
      <c r="O3982" s="27" t="s">
        <v>171</v>
      </c>
      <c r="P3982" s="27" t="s">
        <v>187</v>
      </c>
      <c r="Q3982" s="29" t="n">
        <v>3645.72</v>
      </c>
      <c r="R3982" s="27" t="s">
        <v>130</v>
      </c>
      <c r="S3982" s="27" t="s">
        <v>178</v>
      </c>
      <c r="T3982" s="27" t="n">
        <v>5</v>
      </c>
      <c r="U3982" s="27" t="n">
        <f aca="false">YEAR(E3982)</f>
        <v>2024</v>
      </c>
      <c r="V3982" s="27" t="str">
        <f aca="false">TEXT(E3982,"MMM-YYYY")</f>
        <v>Mar-2024</v>
      </c>
      <c r="W3982" s="27" t="n">
        <f aca="false">MONTH(E3982)</f>
        <v>3</v>
      </c>
      <c r="X3982" s="27" t="str">
        <f aca="false">TEXT(WEEKDAY(E3982,2),"0")&amp;" - "&amp;TEXT(E3982,"dddd")</f>
        <v>5 - Friday</v>
      </c>
      <c r="Y3982" s="27" t="str">
        <f aca="false">_xlfn.IFS(C3982&lt;18,"Child (0-17)",C3982&lt;40,"Young Adult (18-39)",C3982&lt;60,"Adult (40-59)",TRUE(),"Senior (60+)")</f>
        <v>Young Adult (18-39)</v>
      </c>
      <c r="Z3982" s="27" t="n">
        <f aca="false">ROUND(G3982-E3982,0)</f>
        <v>1</v>
      </c>
      <c r="AA3982" s="27" t="n">
        <f aca="false">L3982+M3982</f>
        <v>127</v>
      </c>
      <c r="AB3982" s="27" t="n">
        <f aca="false">IFERROR(ROUND(Q3982/AA3982,2),0)</f>
        <v>28.71</v>
      </c>
      <c r="AC3982" s="27" t="str">
        <f aca="false">IF(AND(K3982="Critical",N3982="No"),"URGENT - No Bed","Normal")</f>
        <v>Normal</v>
      </c>
      <c r="AD3982" s="33" t="n">
        <f aca="false">INDEX(Lookup_Tables!$B$3:$B$12,MATCH(H3982,Lookup_Tables!$A$3:$A$12,0))</f>
        <v>3000000</v>
      </c>
      <c r="AE3982" s="27" t="str">
        <f aca="false">INDEX(Lookup_Tables!$C$3:$C$12,MATCH(H3982,Lookup_Tables!$A$3:$A$12,0))</f>
        <v>Dr. Pooja Iyer</v>
      </c>
      <c r="AF3982" s="27" t="str">
        <f aca="false">IFERROR(INDEX(Lookup_Tables!$F$16:$F$45,MATCH(I3982,Lookup_Tables!$E$16:$E$45,0)),"N/A")</f>
        <v>EMP212</v>
      </c>
      <c r="AG3982" s="27" t="n">
        <f aca="false">_xlfn.IFS(R3982="Recovered",4,R3982="Referred",3,R3982="Admitted",2,R3982="Deceased",1,TRUE(),0)</f>
        <v>4</v>
      </c>
      <c r="AH3982" s="27" t="str">
        <f aca="false">IF(T3982&gt;=4,"Satisfied",IF(T3982&gt;=3,"Neutral","Needs Improvement"))</f>
        <v>Satisfied</v>
      </c>
    </row>
    <row r="3983" customFormat="false" ht="15" hidden="false" customHeight="false" outlineLevel="0" collapsed="false">
      <c r="A3983" s="30" t="s">
        <v>3531</v>
      </c>
      <c r="B3983" s="30" t="s">
        <v>2122</v>
      </c>
      <c r="C3983" s="30" t="n">
        <v>26</v>
      </c>
      <c r="D3983" s="30" t="s">
        <v>181</v>
      </c>
      <c r="E3983" s="31" t="n">
        <v>45594</v>
      </c>
      <c r="F3983" s="30" t="s">
        <v>823</v>
      </c>
      <c r="G3983" s="31" t="n">
        <v>45597</v>
      </c>
      <c r="H3983" s="30" t="s">
        <v>206</v>
      </c>
      <c r="I3983" s="30" t="s">
        <v>232</v>
      </c>
      <c r="J3983" s="30" t="s">
        <v>469</v>
      </c>
      <c r="K3983" s="30" t="s">
        <v>156</v>
      </c>
      <c r="L3983" s="30" t="n">
        <v>42</v>
      </c>
      <c r="M3983" s="30" t="n">
        <v>60</v>
      </c>
      <c r="N3983" s="30" t="s">
        <v>127</v>
      </c>
      <c r="O3983" s="30" t="s">
        <v>128</v>
      </c>
      <c r="P3983" s="30" t="s">
        <v>140</v>
      </c>
      <c r="Q3983" s="32" t="n">
        <v>3238.42</v>
      </c>
      <c r="R3983" s="30" t="s">
        <v>130</v>
      </c>
      <c r="S3983" s="30" t="s">
        <v>335</v>
      </c>
      <c r="T3983" s="30" t="n">
        <v>5</v>
      </c>
      <c r="U3983" s="30" t="n">
        <f aca="false">YEAR(E3983)</f>
        <v>2024</v>
      </c>
      <c r="V3983" s="30" t="str">
        <f aca="false">TEXT(E3983,"MMM-YYYY")</f>
        <v>Oct-2024</v>
      </c>
      <c r="W3983" s="30" t="n">
        <f aca="false">MONTH(E3983)</f>
        <v>10</v>
      </c>
      <c r="X3983" s="30" t="str">
        <f aca="false">TEXT(WEEKDAY(E3983,2),"0")&amp;" - "&amp;TEXT(E3983,"dddd")</f>
        <v>2 - Tuesday</v>
      </c>
      <c r="Y3983" s="30" t="str">
        <f aca="false">_xlfn.IFS(C3983&lt;18,"Child (0-17)",C3983&lt;40,"Young Adult (18-39)",C3983&lt;60,"Adult (40-59)",TRUE(),"Senior (60+)")</f>
        <v>Young Adult (18-39)</v>
      </c>
      <c r="Z3983" s="30" t="n">
        <f aca="false">ROUND(G3983-E3983,0)</f>
        <v>3</v>
      </c>
      <c r="AA3983" s="30" t="n">
        <f aca="false">L3983+M3983</f>
        <v>102</v>
      </c>
      <c r="AB3983" s="30" t="n">
        <f aca="false">IFERROR(ROUND(Q3983/AA3983,2),0)</f>
        <v>31.75</v>
      </c>
      <c r="AC3983" s="30" t="str">
        <f aca="false">IF(AND(K3983="Critical",N3983="No"),"URGENT - No Bed","Normal")</f>
        <v>Normal</v>
      </c>
      <c r="AD3983" s="34" t="n">
        <f aca="false">INDEX(Lookup_Tables!$B$3:$B$12,MATCH(H3983,Lookup_Tables!$A$3:$A$12,0))</f>
        <v>2800000</v>
      </c>
      <c r="AE3983" s="30" t="str">
        <f aca="false">INDEX(Lookup_Tables!$C$3:$C$12,MATCH(H3983,Lookup_Tables!$A$3:$A$12,0))</f>
        <v>Dr. Suresh Nair</v>
      </c>
      <c r="AF3983" s="30" t="str">
        <f aca="false">IFERROR(INDEX(Lookup_Tables!$F$16:$F$45,MATCH(I3983,Lookup_Tables!$E$16:$E$45,0)),"N/A")</f>
        <v>EMP210</v>
      </c>
      <c r="AG3983" s="30" t="n">
        <f aca="false">_xlfn.IFS(R3983="Recovered",4,R3983="Referred",3,R3983="Admitted",2,R3983="Deceased",1,TRUE(),0)</f>
        <v>4</v>
      </c>
      <c r="AH3983" s="30" t="str">
        <f aca="false">IF(T3983&gt;=4,"Satisfied",IF(T3983&gt;=3,"Neutral","Needs Improvement"))</f>
        <v>Satisfied</v>
      </c>
    </row>
    <row r="3984" customFormat="false" ht="15" hidden="false" customHeight="false" outlineLevel="0" collapsed="false">
      <c r="A3984" s="27" t="s">
        <v>6283</v>
      </c>
      <c r="B3984" s="27" t="s">
        <v>2994</v>
      </c>
      <c r="C3984" s="27" t="n">
        <v>30</v>
      </c>
      <c r="D3984" s="27" t="s">
        <v>121</v>
      </c>
      <c r="E3984" s="28" t="n">
        <v>45461</v>
      </c>
      <c r="F3984" s="27" t="s">
        <v>1389</v>
      </c>
      <c r="G3984" s="28" t="n">
        <v>45465</v>
      </c>
      <c r="H3984" s="27" t="s">
        <v>146</v>
      </c>
      <c r="I3984" s="27" t="s">
        <v>309</v>
      </c>
      <c r="J3984" s="27" t="s">
        <v>177</v>
      </c>
      <c r="K3984" s="27" t="s">
        <v>126</v>
      </c>
      <c r="L3984" s="27" t="n">
        <v>35</v>
      </c>
      <c r="M3984" s="27" t="n">
        <v>65</v>
      </c>
      <c r="N3984" s="27" t="s">
        <v>127</v>
      </c>
      <c r="O3984" s="27" t="s">
        <v>171</v>
      </c>
      <c r="P3984" s="27" t="s">
        <v>187</v>
      </c>
      <c r="Q3984" s="29" t="n">
        <v>6996.08</v>
      </c>
      <c r="R3984" s="27" t="s">
        <v>268</v>
      </c>
      <c r="S3984" s="27" t="s">
        <v>192</v>
      </c>
      <c r="T3984" s="27" t="n">
        <v>3</v>
      </c>
      <c r="U3984" s="27" t="n">
        <f aca="false">YEAR(E3984)</f>
        <v>2024</v>
      </c>
      <c r="V3984" s="27" t="str">
        <f aca="false">TEXT(E3984,"MMM-YYYY")</f>
        <v>Jun-2024</v>
      </c>
      <c r="W3984" s="27" t="n">
        <f aca="false">MONTH(E3984)</f>
        <v>6</v>
      </c>
      <c r="X3984" s="27" t="str">
        <f aca="false">TEXT(WEEKDAY(E3984,2),"0")&amp;" - "&amp;TEXT(E3984,"dddd")</f>
        <v>2 - Tuesday</v>
      </c>
      <c r="Y3984" s="27" t="str">
        <f aca="false">_xlfn.IFS(C3984&lt;18,"Child (0-17)",C3984&lt;40,"Young Adult (18-39)",C3984&lt;60,"Adult (40-59)",TRUE(),"Senior (60+)")</f>
        <v>Young Adult (18-39)</v>
      </c>
      <c r="Z3984" s="27" t="n">
        <f aca="false">ROUND(G3984-E3984,0)</f>
        <v>4</v>
      </c>
      <c r="AA3984" s="27" t="n">
        <f aca="false">L3984+M3984</f>
        <v>100</v>
      </c>
      <c r="AB3984" s="27" t="n">
        <f aca="false">IFERROR(ROUND(Q3984/AA3984,2),0)</f>
        <v>69.96</v>
      </c>
      <c r="AC3984" s="27" t="str">
        <f aca="false">IF(AND(K3984="Critical",N3984="No"),"URGENT - No Bed","Normal")</f>
        <v>Normal</v>
      </c>
      <c r="AD3984" s="33" t="n">
        <f aca="false">INDEX(Lookup_Tables!$B$3:$B$12,MATCH(H3984,Lookup_Tables!$A$3:$A$12,0))</f>
        <v>2700000</v>
      </c>
      <c r="AE3984" s="27" t="str">
        <f aca="false">INDEX(Lookup_Tables!$C$3:$C$12,MATCH(H3984,Lookup_Tables!$A$3:$A$12,0))</f>
        <v>Dr. Vikram Singh</v>
      </c>
      <c r="AF3984" s="27" t="str">
        <f aca="false">IFERROR(INDEX(Lookup_Tables!$F$16:$F$45,MATCH(I3984,Lookup_Tables!$E$16:$E$45,0)),"N/A")</f>
        <v>EMP228</v>
      </c>
      <c r="AG3984" s="27" t="n">
        <f aca="false">_xlfn.IFS(R3984="Recovered",4,R3984="Referred",3,R3984="Admitted",2,R3984="Deceased",1,TRUE(),0)</f>
        <v>3</v>
      </c>
      <c r="AH3984" s="27" t="str">
        <f aca="false">IF(T3984&gt;=4,"Satisfied",IF(T3984&gt;=3,"Neutral","Needs Improvement"))</f>
        <v>Neutral</v>
      </c>
    </row>
    <row r="3985" customFormat="false" ht="15" hidden="false" customHeight="false" outlineLevel="0" collapsed="false">
      <c r="A3985" s="30" t="s">
        <v>982</v>
      </c>
      <c r="B3985" s="30" t="s">
        <v>983</v>
      </c>
      <c r="C3985" s="30" t="n">
        <v>62</v>
      </c>
      <c r="D3985" s="30" t="s">
        <v>181</v>
      </c>
      <c r="E3985" s="31" t="n">
        <v>45348</v>
      </c>
      <c r="F3985" s="30" t="s">
        <v>429</v>
      </c>
      <c r="G3985" s="31" t="n">
        <v>45359</v>
      </c>
      <c r="H3985" s="30" t="s">
        <v>242</v>
      </c>
      <c r="I3985" s="30" t="s">
        <v>315</v>
      </c>
      <c r="J3985" s="30" t="s">
        <v>363</v>
      </c>
      <c r="K3985" s="30" t="s">
        <v>202</v>
      </c>
      <c r="L3985" s="30" t="n">
        <v>9</v>
      </c>
      <c r="M3985" s="30" t="n">
        <v>107</v>
      </c>
      <c r="N3985" s="30" t="s">
        <v>186</v>
      </c>
      <c r="O3985" s="30" t="s">
        <v>139</v>
      </c>
      <c r="P3985" s="30" t="s">
        <v>129</v>
      </c>
      <c r="Q3985" s="32" t="n">
        <v>16531.37</v>
      </c>
      <c r="R3985" s="30" t="s">
        <v>268</v>
      </c>
      <c r="S3985" s="30" t="s">
        <v>223</v>
      </c>
      <c r="T3985" s="30" t="n">
        <v>3</v>
      </c>
      <c r="U3985" s="30" t="n">
        <f aca="false">YEAR(E3985)</f>
        <v>2024</v>
      </c>
      <c r="V3985" s="30" t="str">
        <f aca="false">TEXT(E3985,"MMM-YYYY")</f>
        <v>Feb-2024</v>
      </c>
      <c r="W3985" s="30" t="n">
        <f aca="false">MONTH(E3985)</f>
        <v>2</v>
      </c>
      <c r="X3985" s="30" t="str">
        <f aca="false">TEXT(WEEKDAY(E3985,2),"0")&amp;" - "&amp;TEXT(E3985,"dddd")</f>
        <v>1 - Monday</v>
      </c>
      <c r="Y3985" s="30" t="str">
        <f aca="false">_xlfn.IFS(C3985&lt;18,"Child (0-17)",C3985&lt;40,"Young Adult (18-39)",C3985&lt;60,"Adult (40-59)",TRUE(),"Senior (60+)")</f>
        <v>Senior (60+)</v>
      </c>
      <c r="Z3985" s="30" t="n">
        <f aca="false">ROUND(G3985-E3985,0)</f>
        <v>11</v>
      </c>
      <c r="AA3985" s="30" t="n">
        <f aca="false">L3985+M3985</f>
        <v>116</v>
      </c>
      <c r="AB3985" s="30" t="n">
        <f aca="false">IFERROR(ROUND(Q3985/AA3985,2),0)</f>
        <v>142.51</v>
      </c>
      <c r="AC3985" s="30" t="str">
        <f aca="false">IF(AND(K3985="Critical",N3985="No"),"URGENT - No Bed","Normal")</f>
        <v>Normal</v>
      </c>
      <c r="AD3985" s="34" t="n">
        <f aca="false">INDEX(Lookup_Tables!$B$3:$B$12,MATCH(H3985,Lookup_Tables!$A$3:$A$12,0))</f>
        <v>3000000</v>
      </c>
      <c r="AE3985" s="30" t="str">
        <f aca="false">INDEX(Lookup_Tables!$C$3:$C$12,MATCH(H3985,Lookup_Tables!$A$3:$A$12,0))</f>
        <v>Dr. Pooja Iyer</v>
      </c>
      <c r="AF3985" s="30" t="str">
        <f aca="false">IFERROR(INDEX(Lookup_Tables!$F$16:$F$45,MATCH(I3985,Lookup_Tables!$E$16:$E$45,0)),"N/A")</f>
        <v>EMP213</v>
      </c>
      <c r="AG3985" s="30" t="n">
        <f aca="false">_xlfn.IFS(R3985="Recovered",4,R3985="Referred",3,R3985="Admitted",2,R3985="Deceased",1,TRUE(),0)</f>
        <v>3</v>
      </c>
      <c r="AH3985" s="30" t="str">
        <f aca="false">IF(T3985&gt;=4,"Satisfied",IF(T3985&gt;=3,"Neutral","Needs Improvement"))</f>
        <v>Neutral</v>
      </c>
    </row>
    <row r="3986" customFormat="false" ht="15" hidden="false" customHeight="false" outlineLevel="0" collapsed="false">
      <c r="A3986" s="27" t="s">
        <v>2490</v>
      </c>
      <c r="B3986" s="27" t="s">
        <v>2491</v>
      </c>
      <c r="C3986" s="27" t="n">
        <v>33</v>
      </c>
      <c r="D3986" s="27" t="s">
        <v>121</v>
      </c>
      <c r="E3986" s="28" t="n">
        <v>45450</v>
      </c>
      <c r="F3986" s="27" t="s">
        <v>425</v>
      </c>
      <c r="G3986" s="28" t="n">
        <v>45463</v>
      </c>
      <c r="H3986" s="27" t="s">
        <v>135</v>
      </c>
      <c r="I3986" s="27" t="s">
        <v>278</v>
      </c>
      <c r="J3986" s="27" t="s">
        <v>201</v>
      </c>
      <c r="K3986" s="27" t="s">
        <v>202</v>
      </c>
      <c r="L3986" s="27" t="n">
        <v>15</v>
      </c>
      <c r="M3986" s="27" t="n">
        <v>89</v>
      </c>
      <c r="N3986" s="27" t="s">
        <v>186</v>
      </c>
      <c r="O3986" s="27" t="s">
        <v>128</v>
      </c>
      <c r="P3986" s="27" t="s">
        <v>140</v>
      </c>
      <c r="Q3986" s="29" t="n">
        <v>17793.81</v>
      </c>
      <c r="R3986" s="27" t="s">
        <v>130</v>
      </c>
      <c r="S3986" s="27" t="s">
        <v>157</v>
      </c>
      <c r="T3986" s="27" t="n">
        <v>5</v>
      </c>
      <c r="U3986" s="27" t="n">
        <f aca="false">YEAR(E3986)</f>
        <v>2024</v>
      </c>
      <c r="V3986" s="27" t="str">
        <f aca="false">TEXT(E3986,"MMM-YYYY")</f>
        <v>Jun-2024</v>
      </c>
      <c r="W3986" s="27" t="n">
        <f aca="false">MONTH(E3986)</f>
        <v>6</v>
      </c>
      <c r="X3986" s="27" t="str">
        <f aca="false">TEXT(WEEKDAY(E3986,2),"0")&amp;" - "&amp;TEXT(E3986,"dddd")</f>
        <v>5 - Friday</v>
      </c>
      <c r="Y3986" s="27" t="str">
        <f aca="false">_xlfn.IFS(C3986&lt;18,"Child (0-17)",C3986&lt;40,"Young Adult (18-39)",C3986&lt;60,"Adult (40-59)",TRUE(),"Senior (60+)")</f>
        <v>Young Adult (18-39)</v>
      </c>
      <c r="Z3986" s="27" t="n">
        <f aca="false">ROUND(G3986-E3986,0)</f>
        <v>13</v>
      </c>
      <c r="AA3986" s="27" t="n">
        <f aca="false">L3986+M3986</f>
        <v>104</v>
      </c>
      <c r="AB3986" s="27" t="n">
        <f aca="false">IFERROR(ROUND(Q3986/AA3986,2),0)</f>
        <v>171.09</v>
      </c>
      <c r="AC3986" s="27" t="str">
        <f aca="false">IF(AND(K3986="Critical",N3986="No"),"URGENT - No Bed","Normal")</f>
        <v>Normal</v>
      </c>
      <c r="AD3986" s="33" t="n">
        <f aca="false">INDEX(Lookup_Tables!$B$3:$B$12,MATCH(H3986,Lookup_Tables!$A$3:$A$12,0))</f>
        <v>4600000</v>
      </c>
      <c r="AE3986" s="27" t="str">
        <f aca="false">INDEX(Lookup_Tables!$C$3:$C$12,MATCH(H3986,Lookup_Tables!$A$3:$A$12,0))</f>
        <v>Dr. Farhan Khan</v>
      </c>
      <c r="AF3986" s="27" t="str">
        <f aca="false">IFERROR(INDEX(Lookup_Tables!$F$16:$F$45,MATCH(I3986,Lookup_Tables!$E$16:$E$45,0)),"N/A")</f>
        <v>EMP208</v>
      </c>
      <c r="AG3986" s="27" t="n">
        <f aca="false">_xlfn.IFS(R3986="Recovered",4,R3986="Referred",3,R3986="Admitted",2,R3986="Deceased",1,TRUE(),0)</f>
        <v>4</v>
      </c>
      <c r="AH3986" s="27" t="str">
        <f aca="false">IF(T3986&gt;=4,"Satisfied",IF(T3986&gt;=3,"Neutral","Needs Improvement"))</f>
        <v>Satisfied</v>
      </c>
    </row>
    <row r="3987" customFormat="false" ht="15" hidden="false" customHeight="false" outlineLevel="0" collapsed="false">
      <c r="A3987" s="30" t="s">
        <v>4407</v>
      </c>
      <c r="B3987" s="30" t="s">
        <v>1520</v>
      </c>
      <c r="C3987" s="30" t="n">
        <v>73</v>
      </c>
      <c r="D3987" s="30" t="s">
        <v>181</v>
      </c>
      <c r="E3987" s="31" t="n">
        <v>45579</v>
      </c>
      <c r="F3987" s="30" t="s">
        <v>1559</v>
      </c>
      <c r="G3987" s="31" t="n">
        <v>45580</v>
      </c>
      <c r="H3987" s="30" t="s">
        <v>161</v>
      </c>
      <c r="I3987" s="30" t="s">
        <v>538</v>
      </c>
      <c r="J3987" s="30" t="s">
        <v>258</v>
      </c>
      <c r="K3987" s="30" t="s">
        <v>138</v>
      </c>
      <c r="L3987" s="30" t="n">
        <v>70</v>
      </c>
      <c r="M3987" s="30" t="n">
        <v>37</v>
      </c>
      <c r="N3987" s="30" t="s">
        <v>127</v>
      </c>
      <c r="O3987" s="30" t="s">
        <v>139</v>
      </c>
      <c r="P3987" s="30" t="s">
        <v>140</v>
      </c>
      <c r="Q3987" s="32" t="n">
        <v>2735.48</v>
      </c>
      <c r="R3987" s="30" t="s">
        <v>130</v>
      </c>
      <c r="S3987" s="30" t="s">
        <v>157</v>
      </c>
      <c r="T3987" s="30" t="n">
        <v>5</v>
      </c>
      <c r="U3987" s="30" t="n">
        <f aca="false">YEAR(E3987)</f>
        <v>2024</v>
      </c>
      <c r="V3987" s="30" t="str">
        <f aca="false">TEXT(E3987,"MMM-YYYY")</f>
        <v>Oct-2024</v>
      </c>
      <c r="W3987" s="30" t="n">
        <f aca="false">MONTH(E3987)</f>
        <v>10</v>
      </c>
      <c r="X3987" s="30" t="str">
        <f aca="false">TEXT(WEEKDAY(E3987,2),"0")&amp;" - "&amp;TEXT(E3987,"dddd")</f>
        <v>1 - Monday</v>
      </c>
      <c r="Y3987" s="30" t="str">
        <f aca="false">_xlfn.IFS(C3987&lt;18,"Child (0-17)",C3987&lt;40,"Young Adult (18-39)",C3987&lt;60,"Adult (40-59)",TRUE(),"Senior (60+)")</f>
        <v>Senior (60+)</v>
      </c>
      <c r="Z3987" s="30" t="n">
        <f aca="false">ROUND(G3987-E3987,0)</f>
        <v>1</v>
      </c>
      <c r="AA3987" s="30" t="n">
        <f aca="false">L3987+M3987</f>
        <v>107</v>
      </c>
      <c r="AB3987" s="30" t="n">
        <f aca="false">IFERROR(ROUND(Q3987/AA3987,2),0)</f>
        <v>25.57</v>
      </c>
      <c r="AC3987" s="30" t="str">
        <f aca="false">IF(AND(K3987="Critical",N3987="No"),"URGENT - No Bed","Normal")</f>
        <v>Normal</v>
      </c>
      <c r="AD3987" s="34" t="n">
        <f aca="false">INDEX(Lookup_Tables!$B$3:$B$12,MATCH(H3987,Lookup_Tables!$A$3:$A$12,0))</f>
        <v>3600000</v>
      </c>
      <c r="AE3987" s="30" t="str">
        <f aca="false">INDEX(Lookup_Tables!$C$3:$C$12,MATCH(H3987,Lookup_Tables!$A$3:$A$12,0))</f>
        <v>Dr. Sameer Joshi</v>
      </c>
      <c r="AF3987" s="30" t="str">
        <f aca="false">IFERROR(INDEX(Lookup_Tables!$F$16:$F$45,MATCH(I3987,Lookup_Tables!$E$16:$E$45,0)),"N/A")</f>
        <v>EMP221</v>
      </c>
      <c r="AG3987" s="30" t="n">
        <f aca="false">_xlfn.IFS(R3987="Recovered",4,R3987="Referred",3,R3987="Admitted",2,R3987="Deceased",1,TRUE(),0)</f>
        <v>4</v>
      </c>
      <c r="AH3987" s="30" t="str">
        <f aca="false">IF(T3987&gt;=4,"Satisfied",IF(T3987&gt;=3,"Neutral","Needs Improvement"))</f>
        <v>Satisfied</v>
      </c>
    </row>
    <row r="3988" customFormat="false" ht="15" hidden="false" customHeight="false" outlineLevel="0" collapsed="false">
      <c r="A3988" s="27" t="s">
        <v>3545</v>
      </c>
      <c r="B3988" s="27" t="s">
        <v>3327</v>
      </c>
      <c r="C3988" s="27" t="n">
        <v>28</v>
      </c>
      <c r="D3988" s="27" t="s">
        <v>181</v>
      </c>
      <c r="E3988" s="28" t="n">
        <v>45537</v>
      </c>
      <c r="F3988" s="27" t="s">
        <v>579</v>
      </c>
      <c r="G3988" s="28" t="n">
        <v>45539</v>
      </c>
      <c r="H3988" s="27" t="s">
        <v>146</v>
      </c>
      <c r="I3988" s="27" t="s">
        <v>309</v>
      </c>
      <c r="J3988" s="27" t="s">
        <v>222</v>
      </c>
      <c r="K3988" s="27" t="s">
        <v>156</v>
      </c>
      <c r="L3988" s="27" t="n">
        <v>34</v>
      </c>
      <c r="M3988" s="27" t="n">
        <v>90</v>
      </c>
      <c r="N3988" s="27" t="s">
        <v>186</v>
      </c>
      <c r="O3988" s="27" t="s">
        <v>171</v>
      </c>
      <c r="P3988" s="27" t="s">
        <v>150</v>
      </c>
      <c r="Q3988" s="29" t="n">
        <v>4375.47</v>
      </c>
      <c r="R3988" s="27" t="s">
        <v>130</v>
      </c>
      <c r="S3988" s="27" t="s">
        <v>223</v>
      </c>
      <c r="T3988" s="27" t="n">
        <v>3</v>
      </c>
      <c r="U3988" s="27" t="n">
        <f aca="false">YEAR(E3988)</f>
        <v>2024</v>
      </c>
      <c r="V3988" s="27" t="str">
        <f aca="false">TEXT(E3988,"MMM-YYYY")</f>
        <v>Sep-2024</v>
      </c>
      <c r="W3988" s="27" t="n">
        <f aca="false">MONTH(E3988)</f>
        <v>9</v>
      </c>
      <c r="X3988" s="27" t="str">
        <f aca="false">TEXT(WEEKDAY(E3988,2),"0")&amp;" - "&amp;TEXT(E3988,"dddd")</f>
        <v>1 - Monday</v>
      </c>
      <c r="Y3988" s="27" t="str">
        <f aca="false">_xlfn.IFS(C3988&lt;18,"Child (0-17)",C3988&lt;40,"Young Adult (18-39)",C3988&lt;60,"Adult (40-59)",TRUE(),"Senior (60+)")</f>
        <v>Young Adult (18-39)</v>
      </c>
      <c r="Z3988" s="27" t="n">
        <f aca="false">ROUND(G3988-E3988,0)</f>
        <v>2</v>
      </c>
      <c r="AA3988" s="27" t="n">
        <f aca="false">L3988+M3988</f>
        <v>124</v>
      </c>
      <c r="AB3988" s="27" t="n">
        <f aca="false">IFERROR(ROUND(Q3988/AA3988,2),0)</f>
        <v>35.29</v>
      </c>
      <c r="AC3988" s="27" t="str">
        <f aca="false">IF(AND(K3988="Critical",N3988="No"),"URGENT - No Bed","Normal")</f>
        <v>Normal</v>
      </c>
      <c r="AD3988" s="33" t="n">
        <f aca="false">INDEX(Lookup_Tables!$B$3:$B$12,MATCH(H3988,Lookup_Tables!$A$3:$A$12,0))</f>
        <v>2700000</v>
      </c>
      <c r="AE3988" s="27" t="str">
        <f aca="false">INDEX(Lookup_Tables!$C$3:$C$12,MATCH(H3988,Lookup_Tables!$A$3:$A$12,0))</f>
        <v>Dr. Vikram Singh</v>
      </c>
      <c r="AF3988" s="27" t="str">
        <f aca="false">IFERROR(INDEX(Lookup_Tables!$F$16:$F$45,MATCH(I3988,Lookup_Tables!$E$16:$E$45,0)),"N/A")</f>
        <v>EMP228</v>
      </c>
      <c r="AG3988" s="27" t="n">
        <f aca="false">_xlfn.IFS(R3988="Recovered",4,R3988="Referred",3,R3988="Admitted",2,R3988="Deceased",1,TRUE(),0)</f>
        <v>4</v>
      </c>
      <c r="AH3988" s="27" t="str">
        <f aca="false">IF(T3988&gt;=4,"Satisfied",IF(T3988&gt;=3,"Neutral","Needs Improvement"))</f>
        <v>Neutral</v>
      </c>
    </row>
    <row r="3989" customFormat="false" ht="15" hidden="false" customHeight="false" outlineLevel="0" collapsed="false">
      <c r="A3989" s="30" t="s">
        <v>2885</v>
      </c>
      <c r="B3989" s="30" t="s">
        <v>1625</v>
      </c>
      <c r="C3989" s="30" t="n">
        <v>43</v>
      </c>
      <c r="D3989" s="30" t="s">
        <v>121</v>
      </c>
      <c r="E3989" s="31" t="n">
        <v>45351</v>
      </c>
      <c r="F3989" s="30" t="s">
        <v>1579</v>
      </c>
      <c r="G3989" s="31" t="n">
        <v>45351</v>
      </c>
      <c r="H3989" s="30" t="s">
        <v>168</v>
      </c>
      <c r="I3989" s="30" t="s">
        <v>169</v>
      </c>
      <c r="J3989" s="30" t="s">
        <v>371</v>
      </c>
      <c r="K3989" s="30" t="s">
        <v>138</v>
      </c>
      <c r="L3989" s="30" t="n">
        <v>71</v>
      </c>
      <c r="M3989" s="30" t="n">
        <v>29</v>
      </c>
      <c r="N3989" s="30" t="s">
        <v>186</v>
      </c>
      <c r="O3989" s="30" t="s">
        <v>128</v>
      </c>
      <c r="P3989" s="30" t="s">
        <v>187</v>
      </c>
      <c r="Q3989" s="32" t="n">
        <v>2237.28</v>
      </c>
      <c r="R3989" s="30" t="s">
        <v>130</v>
      </c>
      <c r="S3989" s="30" t="s">
        <v>157</v>
      </c>
      <c r="T3989" s="30" t="n">
        <v>4</v>
      </c>
      <c r="U3989" s="30" t="n">
        <f aca="false">YEAR(E3989)</f>
        <v>2024</v>
      </c>
      <c r="V3989" s="30" t="str">
        <f aca="false">TEXT(E3989,"MMM-YYYY")</f>
        <v>Feb-2024</v>
      </c>
      <c r="W3989" s="30" t="n">
        <f aca="false">MONTH(E3989)</f>
        <v>2</v>
      </c>
      <c r="X3989" s="30" t="str">
        <f aca="false">TEXT(WEEKDAY(E3989,2),"0")&amp;" - "&amp;TEXT(E3989,"dddd")</f>
        <v>4 - Thursday</v>
      </c>
      <c r="Y3989" s="30" t="str">
        <f aca="false">_xlfn.IFS(C3989&lt;18,"Child (0-17)",C3989&lt;40,"Young Adult (18-39)",C3989&lt;60,"Adult (40-59)",TRUE(),"Senior (60+)")</f>
        <v>Adult (40-59)</v>
      </c>
      <c r="Z3989" s="30" t="n">
        <f aca="false">ROUND(G3989-E3989,0)</f>
        <v>0</v>
      </c>
      <c r="AA3989" s="30" t="n">
        <f aca="false">L3989+M3989</f>
        <v>100</v>
      </c>
      <c r="AB3989" s="30" t="n">
        <f aca="false">IFERROR(ROUND(Q3989/AA3989,2),0)</f>
        <v>22.37</v>
      </c>
      <c r="AC3989" s="30" t="str">
        <f aca="false">IF(AND(K3989="Critical",N3989="No"),"URGENT - No Bed","Normal")</f>
        <v>Normal</v>
      </c>
      <c r="AD3989" s="34" t="n">
        <f aca="false">INDEX(Lookup_Tables!$B$3:$B$12,MATCH(H3989,Lookup_Tables!$A$3:$A$12,0))</f>
        <v>4400000</v>
      </c>
      <c r="AE3989" s="30" t="str">
        <f aca="false">INDEX(Lookup_Tables!$C$3:$C$12,MATCH(H3989,Lookup_Tables!$A$3:$A$12,0))</f>
        <v>Dr. Neha Chopra</v>
      </c>
      <c r="AF3989" s="30" t="str">
        <f aca="false">IFERROR(INDEX(Lookup_Tables!$F$16:$F$45,MATCH(I3989,Lookup_Tables!$E$16:$E$45,0)),"N/A")</f>
        <v>EMP220</v>
      </c>
      <c r="AG3989" s="30" t="n">
        <f aca="false">_xlfn.IFS(R3989="Recovered",4,R3989="Referred",3,R3989="Admitted",2,R3989="Deceased",1,TRUE(),0)</f>
        <v>4</v>
      </c>
      <c r="AH3989" s="30" t="str">
        <f aca="false">IF(T3989&gt;=4,"Satisfied",IF(T3989&gt;=3,"Neutral","Needs Improvement"))</f>
        <v>Satisfied</v>
      </c>
    </row>
    <row r="3990" customFormat="false" ht="15" hidden="false" customHeight="false" outlineLevel="0" collapsed="false">
      <c r="A3990" s="27" t="s">
        <v>3812</v>
      </c>
      <c r="B3990" s="27" t="s">
        <v>604</v>
      </c>
      <c r="C3990" s="27" t="n">
        <v>22</v>
      </c>
      <c r="D3990" s="27" t="s">
        <v>181</v>
      </c>
      <c r="E3990" s="28" t="n">
        <v>45329</v>
      </c>
      <c r="F3990" s="27" t="s">
        <v>1073</v>
      </c>
      <c r="G3990" s="28" t="n">
        <v>45329</v>
      </c>
      <c r="H3990" s="27" t="s">
        <v>242</v>
      </c>
      <c r="I3990" s="27" t="s">
        <v>243</v>
      </c>
      <c r="J3990" s="27" t="s">
        <v>244</v>
      </c>
      <c r="K3990" s="27" t="s">
        <v>138</v>
      </c>
      <c r="L3990" s="27" t="n">
        <v>41</v>
      </c>
      <c r="M3990" s="27" t="n">
        <v>17</v>
      </c>
      <c r="N3990" s="27" t="s">
        <v>127</v>
      </c>
      <c r="O3990" s="27" t="s">
        <v>128</v>
      </c>
      <c r="P3990" s="27" t="s">
        <v>140</v>
      </c>
      <c r="Q3990" s="29" t="n">
        <v>828.75</v>
      </c>
      <c r="R3990" s="27" t="s">
        <v>130</v>
      </c>
      <c r="S3990" s="27" t="s">
        <v>178</v>
      </c>
      <c r="T3990" s="27" t="n">
        <v>5</v>
      </c>
      <c r="U3990" s="27" t="n">
        <f aca="false">YEAR(E3990)</f>
        <v>2024</v>
      </c>
      <c r="V3990" s="27" t="str">
        <f aca="false">TEXT(E3990,"MMM-YYYY")</f>
        <v>Feb-2024</v>
      </c>
      <c r="W3990" s="27" t="n">
        <f aca="false">MONTH(E3990)</f>
        <v>2</v>
      </c>
      <c r="X3990" s="27" t="str">
        <f aca="false">TEXT(WEEKDAY(E3990,2),"0")&amp;" - "&amp;TEXT(E3990,"dddd")</f>
        <v>3 - Wednesday</v>
      </c>
      <c r="Y3990" s="27" t="str">
        <f aca="false">_xlfn.IFS(C3990&lt;18,"Child (0-17)",C3990&lt;40,"Young Adult (18-39)",C3990&lt;60,"Adult (40-59)",TRUE(),"Senior (60+)")</f>
        <v>Young Adult (18-39)</v>
      </c>
      <c r="Z3990" s="27" t="n">
        <f aca="false">ROUND(G3990-E3990,0)</f>
        <v>0</v>
      </c>
      <c r="AA3990" s="27" t="n">
        <f aca="false">L3990+M3990</f>
        <v>58</v>
      </c>
      <c r="AB3990" s="27" t="n">
        <f aca="false">IFERROR(ROUND(Q3990/AA3990,2),0)</f>
        <v>14.29</v>
      </c>
      <c r="AC3990" s="27" t="str">
        <f aca="false">IF(AND(K3990="Critical",N3990="No"),"URGENT - No Bed","Normal")</f>
        <v>Normal</v>
      </c>
      <c r="AD3990" s="33" t="n">
        <f aca="false">INDEX(Lookup_Tables!$B$3:$B$12,MATCH(H3990,Lookup_Tables!$A$3:$A$12,0))</f>
        <v>3000000</v>
      </c>
      <c r="AE3990" s="27" t="str">
        <f aca="false">INDEX(Lookup_Tables!$C$3:$C$12,MATCH(H3990,Lookup_Tables!$A$3:$A$12,0))</f>
        <v>Dr. Pooja Iyer</v>
      </c>
      <c r="AF3990" s="27" t="str">
        <f aca="false">IFERROR(INDEX(Lookup_Tables!$F$16:$F$45,MATCH(I3990,Lookup_Tables!$E$16:$E$45,0)),"N/A")</f>
        <v>EMP214</v>
      </c>
      <c r="AG3990" s="27" t="n">
        <f aca="false">_xlfn.IFS(R3990="Recovered",4,R3990="Referred",3,R3990="Admitted",2,R3990="Deceased",1,TRUE(),0)</f>
        <v>4</v>
      </c>
      <c r="AH3990" s="27" t="str">
        <f aca="false">IF(T3990&gt;=4,"Satisfied",IF(T3990&gt;=3,"Neutral","Needs Improvement"))</f>
        <v>Satisfied</v>
      </c>
    </row>
    <row r="3991" customFormat="false" ht="15" hidden="false" customHeight="false" outlineLevel="0" collapsed="false">
      <c r="A3991" s="30" t="s">
        <v>7010</v>
      </c>
      <c r="B3991" s="30" t="s">
        <v>1690</v>
      </c>
      <c r="C3991" s="30" t="n">
        <v>43</v>
      </c>
      <c r="D3991" s="30" t="s">
        <v>181</v>
      </c>
      <c r="E3991" s="31" t="n">
        <v>45491</v>
      </c>
      <c r="F3991" s="30" t="s">
        <v>823</v>
      </c>
      <c r="G3991" s="31" t="n">
        <v>45502</v>
      </c>
      <c r="H3991" s="30" t="s">
        <v>168</v>
      </c>
      <c r="I3991" s="30" t="s">
        <v>196</v>
      </c>
      <c r="J3991" s="30" t="s">
        <v>191</v>
      </c>
      <c r="K3991" s="30" t="s">
        <v>202</v>
      </c>
      <c r="L3991" s="30" t="n">
        <v>15</v>
      </c>
      <c r="M3991" s="30" t="n">
        <v>148</v>
      </c>
      <c r="N3991" s="30" t="s">
        <v>127</v>
      </c>
      <c r="O3991" s="30" t="s">
        <v>171</v>
      </c>
      <c r="P3991" s="30" t="s">
        <v>187</v>
      </c>
      <c r="Q3991" s="32" t="n">
        <v>18116.7</v>
      </c>
      <c r="R3991" s="30" t="s">
        <v>130</v>
      </c>
      <c r="S3991" s="30" t="s">
        <v>335</v>
      </c>
      <c r="T3991" s="30" t="n">
        <v>2</v>
      </c>
      <c r="U3991" s="30" t="n">
        <f aca="false">YEAR(E3991)</f>
        <v>2024</v>
      </c>
      <c r="V3991" s="30" t="str">
        <f aca="false">TEXT(E3991,"MMM-YYYY")</f>
        <v>Jul-2024</v>
      </c>
      <c r="W3991" s="30" t="n">
        <f aca="false">MONTH(E3991)</f>
        <v>7</v>
      </c>
      <c r="X3991" s="30" t="str">
        <f aca="false">TEXT(WEEKDAY(E3991,2),"0")&amp;" - "&amp;TEXT(E3991,"dddd")</f>
        <v>4 - Thursday</v>
      </c>
      <c r="Y3991" s="30" t="str">
        <f aca="false">_xlfn.IFS(C3991&lt;18,"Child (0-17)",C3991&lt;40,"Young Adult (18-39)",C3991&lt;60,"Adult (40-59)",TRUE(),"Senior (60+)")</f>
        <v>Adult (40-59)</v>
      </c>
      <c r="Z3991" s="30" t="n">
        <f aca="false">ROUND(G3991-E3991,0)</f>
        <v>11</v>
      </c>
      <c r="AA3991" s="30" t="n">
        <f aca="false">L3991+M3991</f>
        <v>163</v>
      </c>
      <c r="AB3991" s="30" t="n">
        <f aca="false">IFERROR(ROUND(Q3991/AA3991,2),0)</f>
        <v>111.15</v>
      </c>
      <c r="AC3991" s="30" t="str">
        <f aca="false">IF(AND(K3991="Critical",N3991="No"),"URGENT - No Bed","Normal")</f>
        <v>URGENT - No Bed</v>
      </c>
      <c r="AD3991" s="34" t="n">
        <f aca="false">INDEX(Lookup_Tables!$B$3:$B$12,MATCH(H3991,Lookup_Tables!$A$3:$A$12,0))</f>
        <v>4400000</v>
      </c>
      <c r="AE3991" s="30" t="str">
        <f aca="false">INDEX(Lookup_Tables!$C$3:$C$12,MATCH(H3991,Lookup_Tables!$A$3:$A$12,0))</f>
        <v>Dr. Neha Chopra</v>
      </c>
      <c r="AF3991" s="30" t="str">
        <f aca="false">IFERROR(INDEX(Lookup_Tables!$F$16:$F$45,MATCH(I3991,Lookup_Tables!$E$16:$E$45,0)),"N/A")</f>
        <v>EMP219</v>
      </c>
      <c r="AG3991" s="30" t="n">
        <f aca="false">_xlfn.IFS(R3991="Recovered",4,R3991="Referred",3,R3991="Admitted",2,R3991="Deceased",1,TRUE(),0)</f>
        <v>4</v>
      </c>
      <c r="AH3991" s="30" t="str">
        <f aca="false">IF(T3991&gt;=4,"Satisfied",IF(T3991&gt;=3,"Neutral","Needs Improvement"))</f>
        <v>Needs Improvement</v>
      </c>
    </row>
    <row r="3992" customFormat="false" ht="15" hidden="false" customHeight="false" outlineLevel="0" collapsed="false">
      <c r="A3992" s="27" t="s">
        <v>5156</v>
      </c>
      <c r="B3992" s="27" t="s">
        <v>3068</v>
      </c>
      <c r="C3992" s="27" t="n">
        <v>23</v>
      </c>
      <c r="D3992" s="27" t="s">
        <v>181</v>
      </c>
      <c r="E3992" s="28" t="n">
        <v>45595</v>
      </c>
      <c r="F3992" s="27" t="s">
        <v>1026</v>
      </c>
      <c r="G3992" s="28" t="n">
        <v>45595</v>
      </c>
      <c r="H3992" s="27" t="s">
        <v>135</v>
      </c>
      <c r="I3992" s="27" t="s">
        <v>251</v>
      </c>
      <c r="J3992" s="27" t="s">
        <v>618</v>
      </c>
      <c r="K3992" s="27" t="s">
        <v>156</v>
      </c>
      <c r="L3992" s="27" t="n">
        <v>24</v>
      </c>
      <c r="M3992" s="27" t="n">
        <v>60</v>
      </c>
      <c r="N3992" s="27" t="s">
        <v>127</v>
      </c>
      <c r="O3992" s="27" t="s">
        <v>128</v>
      </c>
      <c r="P3992" s="27" t="s">
        <v>150</v>
      </c>
      <c r="Q3992" s="29" t="n">
        <v>3379.46</v>
      </c>
      <c r="R3992" s="27" t="s">
        <v>268</v>
      </c>
      <c r="S3992" s="27" t="s">
        <v>157</v>
      </c>
      <c r="T3992" s="27" t="n">
        <v>2</v>
      </c>
      <c r="U3992" s="27" t="n">
        <f aca="false">YEAR(E3992)</f>
        <v>2024</v>
      </c>
      <c r="V3992" s="27" t="str">
        <f aca="false">TEXT(E3992,"MMM-YYYY")</f>
        <v>Oct-2024</v>
      </c>
      <c r="W3992" s="27" t="n">
        <f aca="false">MONTH(E3992)</f>
        <v>10</v>
      </c>
      <c r="X3992" s="27" t="str">
        <f aca="false">TEXT(WEEKDAY(E3992,2),"0")&amp;" - "&amp;TEXT(E3992,"dddd")</f>
        <v>3 - Wednesday</v>
      </c>
      <c r="Y3992" s="27" t="str">
        <f aca="false">_xlfn.IFS(C3992&lt;18,"Child (0-17)",C3992&lt;40,"Young Adult (18-39)",C3992&lt;60,"Adult (40-59)",TRUE(),"Senior (60+)")</f>
        <v>Young Adult (18-39)</v>
      </c>
      <c r="Z3992" s="27" t="n">
        <f aca="false">ROUND(G3992-E3992,0)</f>
        <v>0</v>
      </c>
      <c r="AA3992" s="27" t="n">
        <f aca="false">L3992+M3992</f>
        <v>84</v>
      </c>
      <c r="AB3992" s="27" t="n">
        <f aca="false">IFERROR(ROUND(Q3992/AA3992,2),0)</f>
        <v>40.23</v>
      </c>
      <c r="AC3992" s="27" t="str">
        <f aca="false">IF(AND(K3992="Critical",N3992="No"),"URGENT - No Bed","Normal")</f>
        <v>Normal</v>
      </c>
      <c r="AD3992" s="33" t="n">
        <f aca="false">INDEX(Lookup_Tables!$B$3:$B$12,MATCH(H3992,Lookup_Tables!$A$3:$A$12,0))</f>
        <v>4600000</v>
      </c>
      <c r="AE3992" s="27" t="str">
        <f aca="false">INDEX(Lookup_Tables!$C$3:$C$12,MATCH(H3992,Lookup_Tables!$A$3:$A$12,0))</f>
        <v>Dr. Farhan Khan</v>
      </c>
      <c r="AF3992" s="27" t="str">
        <f aca="false">IFERROR(INDEX(Lookup_Tables!$F$16:$F$45,MATCH(I3992,Lookup_Tables!$E$16:$E$45,0)),"N/A")</f>
        <v>EMP207</v>
      </c>
      <c r="AG3992" s="27" t="n">
        <f aca="false">_xlfn.IFS(R3992="Recovered",4,R3992="Referred",3,R3992="Admitted",2,R3992="Deceased",1,TRUE(),0)</f>
        <v>3</v>
      </c>
      <c r="AH3992" s="27" t="str">
        <f aca="false">IF(T3992&gt;=4,"Satisfied",IF(T3992&gt;=3,"Neutral","Needs Improvement"))</f>
        <v>Needs Improvement</v>
      </c>
    </row>
    <row r="3993" customFormat="false" ht="15" hidden="false" customHeight="false" outlineLevel="0" collapsed="false">
      <c r="A3993" s="30" t="s">
        <v>2359</v>
      </c>
      <c r="B3993" s="30" t="s">
        <v>2360</v>
      </c>
      <c r="C3993" s="30" t="n">
        <v>40</v>
      </c>
      <c r="D3993" s="30" t="s">
        <v>121</v>
      </c>
      <c r="E3993" s="31" t="n">
        <v>45630</v>
      </c>
      <c r="F3993" s="30" t="s">
        <v>1524</v>
      </c>
      <c r="G3993" s="31" t="n">
        <v>45630</v>
      </c>
      <c r="H3993" s="30" t="s">
        <v>146</v>
      </c>
      <c r="I3993" s="30" t="s">
        <v>147</v>
      </c>
      <c r="J3993" s="30" t="s">
        <v>244</v>
      </c>
      <c r="K3993" s="30" t="s">
        <v>138</v>
      </c>
      <c r="L3993" s="30" t="n">
        <v>84</v>
      </c>
      <c r="M3993" s="30" t="n">
        <v>36</v>
      </c>
      <c r="N3993" s="30" t="s">
        <v>127</v>
      </c>
      <c r="O3993" s="30" t="s">
        <v>149</v>
      </c>
      <c r="P3993" s="30" t="s">
        <v>129</v>
      </c>
      <c r="Q3993" s="32" t="n">
        <v>1395.95</v>
      </c>
      <c r="R3993" s="30" t="s">
        <v>130</v>
      </c>
      <c r="S3993" s="30" t="s">
        <v>131</v>
      </c>
      <c r="T3993" s="30" t="n">
        <v>5</v>
      </c>
      <c r="U3993" s="30" t="n">
        <f aca="false">YEAR(E3993)</f>
        <v>2024</v>
      </c>
      <c r="V3993" s="30" t="str">
        <f aca="false">TEXT(E3993,"MMM-YYYY")</f>
        <v>Dec-2024</v>
      </c>
      <c r="W3993" s="30" t="n">
        <f aca="false">MONTH(E3993)</f>
        <v>12</v>
      </c>
      <c r="X3993" s="30" t="str">
        <f aca="false">TEXT(WEEKDAY(E3993,2),"0")&amp;" - "&amp;TEXT(E3993,"dddd")</f>
        <v>3 - Wednesday</v>
      </c>
      <c r="Y3993" s="30" t="str">
        <f aca="false">_xlfn.IFS(C3993&lt;18,"Child (0-17)",C3993&lt;40,"Young Adult (18-39)",C3993&lt;60,"Adult (40-59)",TRUE(),"Senior (60+)")</f>
        <v>Adult (40-59)</v>
      </c>
      <c r="Z3993" s="30" t="n">
        <f aca="false">ROUND(G3993-E3993,0)</f>
        <v>0</v>
      </c>
      <c r="AA3993" s="30" t="n">
        <f aca="false">L3993+M3993</f>
        <v>120</v>
      </c>
      <c r="AB3993" s="30" t="n">
        <f aca="false">IFERROR(ROUND(Q3993/AA3993,2),0)</f>
        <v>11.63</v>
      </c>
      <c r="AC3993" s="30" t="str">
        <f aca="false">IF(AND(K3993="Critical",N3993="No"),"URGENT - No Bed","Normal")</f>
        <v>Normal</v>
      </c>
      <c r="AD3993" s="34" t="n">
        <f aca="false">INDEX(Lookup_Tables!$B$3:$B$12,MATCH(H3993,Lookup_Tables!$A$3:$A$12,0))</f>
        <v>2700000</v>
      </c>
      <c r="AE3993" s="30" t="str">
        <f aca="false">INDEX(Lookup_Tables!$C$3:$C$12,MATCH(H3993,Lookup_Tables!$A$3:$A$12,0))</f>
        <v>Dr. Vikram Singh</v>
      </c>
      <c r="AF3993" s="30" t="str">
        <f aca="false">IFERROR(INDEX(Lookup_Tables!$F$16:$F$45,MATCH(I3993,Lookup_Tables!$E$16:$E$45,0)),"N/A")</f>
        <v>EMP229</v>
      </c>
      <c r="AG3993" s="30" t="n">
        <f aca="false">_xlfn.IFS(R3993="Recovered",4,R3993="Referred",3,R3993="Admitted",2,R3993="Deceased",1,TRUE(),0)</f>
        <v>4</v>
      </c>
      <c r="AH3993" s="30" t="str">
        <f aca="false">IF(T3993&gt;=4,"Satisfied",IF(T3993&gt;=3,"Neutral","Needs Improvement"))</f>
        <v>Satisfied</v>
      </c>
    </row>
    <row r="3994" customFormat="false" ht="15" hidden="false" customHeight="false" outlineLevel="0" collapsed="false">
      <c r="A3994" s="27" t="s">
        <v>4244</v>
      </c>
      <c r="B3994" s="27" t="s">
        <v>478</v>
      </c>
      <c r="C3994" s="27" t="n">
        <v>46</v>
      </c>
      <c r="D3994" s="27" t="s">
        <v>121</v>
      </c>
      <c r="E3994" s="28" t="n">
        <v>45406</v>
      </c>
      <c r="F3994" s="27" t="s">
        <v>943</v>
      </c>
      <c r="G3994" s="28" t="n">
        <v>45408</v>
      </c>
      <c r="H3994" s="27" t="s">
        <v>161</v>
      </c>
      <c r="I3994" s="27" t="s">
        <v>162</v>
      </c>
      <c r="J3994" s="27" t="s">
        <v>648</v>
      </c>
      <c r="K3994" s="27" t="s">
        <v>156</v>
      </c>
      <c r="L3994" s="27" t="n">
        <v>29</v>
      </c>
      <c r="M3994" s="27" t="n">
        <v>72</v>
      </c>
      <c r="N3994" s="27" t="s">
        <v>127</v>
      </c>
      <c r="O3994" s="27" t="s">
        <v>128</v>
      </c>
      <c r="P3994" s="27" t="s">
        <v>140</v>
      </c>
      <c r="Q3994" s="29" t="n">
        <v>3718.92</v>
      </c>
      <c r="R3994" s="27" t="s">
        <v>130</v>
      </c>
      <c r="S3994" s="27" t="s">
        <v>192</v>
      </c>
      <c r="T3994" s="27" t="n">
        <v>3</v>
      </c>
      <c r="U3994" s="27" t="n">
        <f aca="false">YEAR(E3994)</f>
        <v>2024</v>
      </c>
      <c r="V3994" s="27" t="str">
        <f aca="false">TEXT(E3994,"MMM-YYYY")</f>
        <v>Apr-2024</v>
      </c>
      <c r="W3994" s="27" t="n">
        <f aca="false">MONTH(E3994)</f>
        <v>4</v>
      </c>
      <c r="X3994" s="27" t="str">
        <f aca="false">TEXT(WEEKDAY(E3994,2),"0")&amp;" - "&amp;TEXT(E3994,"dddd")</f>
        <v>3 - Wednesday</v>
      </c>
      <c r="Y3994" s="27" t="str">
        <f aca="false">_xlfn.IFS(C3994&lt;18,"Child (0-17)",C3994&lt;40,"Young Adult (18-39)",C3994&lt;60,"Adult (40-59)",TRUE(),"Senior (60+)")</f>
        <v>Adult (40-59)</v>
      </c>
      <c r="Z3994" s="27" t="n">
        <f aca="false">ROUND(G3994-E3994,0)</f>
        <v>2</v>
      </c>
      <c r="AA3994" s="27" t="n">
        <f aca="false">L3994+M3994</f>
        <v>101</v>
      </c>
      <c r="AB3994" s="27" t="n">
        <f aca="false">IFERROR(ROUND(Q3994/AA3994,2),0)</f>
        <v>36.82</v>
      </c>
      <c r="AC3994" s="27" t="str">
        <f aca="false">IF(AND(K3994="Critical",N3994="No"),"URGENT - No Bed","Normal")</f>
        <v>Normal</v>
      </c>
      <c r="AD3994" s="33" t="n">
        <f aca="false">INDEX(Lookup_Tables!$B$3:$B$12,MATCH(H3994,Lookup_Tables!$A$3:$A$12,0))</f>
        <v>3600000</v>
      </c>
      <c r="AE3994" s="27" t="str">
        <f aca="false">INDEX(Lookup_Tables!$C$3:$C$12,MATCH(H3994,Lookup_Tables!$A$3:$A$12,0))</f>
        <v>Dr. Sameer Joshi</v>
      </c>
      <c r="AF3994" s="27" t="str">
        <f aca="false">IFERROR(INDEX(Lookup_Tables!$F$16:$F$45,MATCH(I3994,Lookup_Tables!$E$16:$E$45,0)),"N/A")</f>
        <v>EMP222</v>
      </c>
      <c r="AG3994" s="27" t="n">
        <f aca="false">_xlfn.IFS(R3994="Recovered",4,R3994="Referred",3,R3994="Admitted",2,R3994="Deceased",1,TRUE(),0)</f>
        <v>4</v>
      </c>
      <c r="AH3994" s="27" t="str">
        <f aca="false">IF(T3994&gt;=4,"Satisfied",IF(T3994&gt;=3,"Neutral","Needs Improvement"))</f>
        <v>Neutral</v>
      </c>
    </row>
    <row r="3995" customFormat="false" ht="15" hidden="false" customHeight="false" outlineLevel="0" collapsed="false">
      <c r="A3995" s="30" t="s">
        <v>3480</v>
      </c>
      <c r="B3995" s="30" t="s">
        <v>1326</v>
      </c>
      <c r="C3995" s="30" t="n">
        <v>46</v>
      </c>
      <c r="D3995" s="30" t="s">
        <v>181</v>
      </c>
      <c r="E3995" s="31" t="n">
        <v>45366</v>
      </c>
      <c r="F3995" s="30" t="s">
        <v>890</v>
      </c>
      <c r="G3995" s="31" t="n">
        <v>45368</v>
      </c>
      <c r="H3995" s="30" t="s">
        <v>161</v>
      </c>
      <c r="I3995" s="30" t="s">
        <v>320</v>
      </c>
      <c r="J3995" s="30" t="s">
        <v>163</v>
      </c>
      <c r="K3995" s="30" t="s">
        <v>126</v>
      </c>
      <c r="L3995" s="30" t="n">
        <v>35</v>
      </c>
      <c r="M3995" s="30" t="n">
        <v>64</v>
      </c>
      <c r="N3995" s="30" t="s">
        <v>186</v>
      </c>
      <c r="O3995" s="30" t="s">
        <v>128</v>
      </c>
      <c r="P3995" s="30" t="s">
        <v>140</v>
      </c>
      <c r="Q3995" s="32" t="n">
        <v>6898.58</v>
      </c>
      <c r="R3995" s="30" t="s">
        <v>172</v>
      </c>
      <c r="S3995" s="30" t="s">
        <v>192</v>
      </c>
      <c r="T3995" s="30" t="n">
        <v>3</v>
      </c>
      <c r="U3995" s="30" t="n">
        <f aca="false">YEAR(E3995)</f>
        <v>2024</v>
      </c>
      <c r="V3995" s="30" t="str">
        <f aca="false">TEXT(E3995,"MMM-YYYY")</f>
        <v>Mar-2024</v>
      </c>
      <c r="W3995" s="30" t="n">
        <f aca="false">MONTH(E3995)</f>
        <v>3</v>
      </c>
      <c r="X3995" s="30" t="str">
        <f aca="false">TEXT(WEEKDAY(E3995,2),"0")&amp;" - "&amp;TEXT(E3995,"dddd")</f>
        <v>5 - Friday</v>
      </c>
      <c r="Y3995" s="30" t="str">
        <f aca="false">_xlfn.IFS(C3995&lt;18,"Child (0-17)",C3995&lt;40,"Young Adult (18-39)",C3995&lt;60,"Adult (40-59)",TRUE(),"Senior (60+)")</f>
        <v>Adult (40-59)</v>
      </c>
      <c r="Z3995" s="30" t="n">
        <f aca="false">ROUND(G3995-E3995,0)</f>
        <v>2</v>
      </c>
      <c r="AA3995" s="30" t="n">
        <f aca="false">L3995+M3995</f>
        <v>99</v>
      </c>
      <c r="AB3995" s="30" t="n">
        <f aca="false">IFERROR(ROUND(Q3995/AA3995,2),0)</f>
        <v>69.68</v>
      </c>
      <c r="AC3995" s="30" t="str">
        <f aca="false">IF(AND(K3995="Critical",N3995="No"),"URGENT - No Bed","Normal")</f>
        <v>Normal</v>
      </c>
      <c r="AD3995" s="34" t="n">
        <f aca="false">INDEX(Lookup_Tables!$B$3:$B$12,MATCH(H3995,Lookup_Tables!$A$3:$A$12,0))</f>
        <v>3600000</v>
      </c>
      <c r="AE3995" s="30" t="str">
        <f aca="false">INDEX(Lookup_Tables!$C$3:$C$12,MATCH(H3995,Lookup_Tables!$A$3:$A$12,0))</f>
        <v>Dr. Sameer Joshi</v>
      </c>
      <c r="AF3995" s="30" t="str">
        <f aca="false">IFERROR(INDEX(Lookup_Tables!$F$16:$F$45,MATCH(I3995,Lookup_Tables!$E$16:$E$45,0)),"N/A")</f>
        <v>EMP223</v>
      </c>
      <c r="AG3995" s="30" t="n">
        <f aca="false">_xlfn.IFS(R3995="Recovered",4,R3995="Referred",3,R3995="Admitted",2,R3995="Deceased",1,TRUE(),0)</f>
        <v>2</v>
      </c>
      <c r="AH3995" s="30" t="str">
        <f aca="false">IF(T3995&gt;=4,"Satisfied",IF(T3995&gt;=3,"Neutral","Needs Improvement"))</f>
        <v>Neutral</v>
      </c>
    </row>
    <row r="3996" customFormat="false" ht="15" hidden="false" customHeight="false" outlineLevel="0" collapsed="false">
      <c r="A3996" s="27" t="s">
        <v>3642</v>
      </c>
      <c r="B3996" s="27" t="s">
        <v>362</v>
      </c>
      <c r="C3996" s="27" t="n">
        <v>48</v>
      </c>
      <c r="D3996" s="27" t="s">
        <v>181</v>
      </c>
      <c r="E3996" s="28" t="n">
        <v>45643</v>
      </c>
      <c r="F3996" s="27" t="s">
        <v>1026</v>
      </c>
      <c r="G3996" s="28" t="n">
        <v>45644</v>
      </c>
      <c r="H3996" s="27" t="s">
        <v>161</v>
      </c>
      <c r="I3996" s="27" t="s">
        <v>320</v>
      </c>
      <c r="J3996" s="27" t="s">
        <v>258</v>
      </c>
      <c r="K3996" s="27" t="s">
        <v>138</v>
      </c>
      <c r="L3996" s="27" t="n">
        <v>32</v>
      </c>
      <c r="M3996" s="27" t="n">
        <v>30</v>
      </c>
      <c r="N3996" s="27" t="s">
        <v>127</v>
      </c>
      <c r="O3996" s="27" t="s">
        <v>149</v>
      </c>
      <c r="P3996" s="27" t="s">
        <v>150</v>
      </c>
      <c r="Q3996" s="29" t="n">
        <v>1805.34</v>
      </c>
      <c r="R3996" s="27" t="s">
        <v>130</v>
      </c>
      <c r="S3996" s="27" t="s">
        <v>223</v>
      </c>
      <c r="T3996" s="27" t="n">
        <v>5</v>
      </c>
      <c r="U3996" s="27" t="n">
        <f aca="false">YEAR(E3996)</f>
        <v>2024</v>
      </c>
      <c r="V3996" s="27" t="str">
        <f aca="false">TEXT(E3996,"MMM-YYYY")</f>
        <v>Dec-2024</v>
      </c>
      <c r="W3996" s="27" t="n">
        <f aca="false">MONTH(E3996)</f>
        <v>12</v>
      </c>
      <c r="X3996" s="27" t="str">
        <f aca="false">TEXT(WEEKDAY(E3996,2),"0")&amp;" - "&amp;TEXT(E3996,"dddd")</f>
        <v>2 - Tuesday</v>
      </c>
      <c r="Y3996" s="27" t="str">
        <f aca="false">_xlfn.IFS(C3996&lt;18,"Child (0-17)",C3996&lt;40,"Young Adult (18-39)",C3996&lt;60,"Adult (40-59)",TRUE(),"Senior (60+)")</f>
        <v>Adult (40-59)</v>
      </c>
      <c r="Z3996" s="27" t="n">
        <f aca="false">ROUND(G3996-E3996,0)</f>
        <v>1</v>
      </c>
      <c r="AA3996" s="27" t="n">
        <f aca="false">L3996+M3996</f>
        <v>62</v>
      </c>
      <c r="AB3996" s="27" t="n">
        <f aca="false">IFERROR(ROUND(Q3996/AA3996,2),0)</f>
        <v>29.12</v>
      </c>
      <c r="AC3996" s="27" t="str">
        <f aca="false">IF(AND(K3996="Critical",N3996="No"),"URGENT - No Bed","Normal")</f>
        <v>Normal</v>
      </c>
      <c r="AD3996" s="33" t="n">
        <f aca="false">INDEX(Lookup_Tables!$B$3:$B$12,MATCH(H3996,Lookup_Tables!$A$3:$A$12,0))</f>
        <v>3600000</v>
      </c>
      <c r="AE3996" s="27" t="str">
        <f aca="false">INDEX(Lookup_Tables!$C$3:$C$12,MATCH(H3996,Lookup_Tables!$A$3:$A$12,0))</f>
        <v>Dr. Sameer Joshi</v>
      </c>
      <c r="AF3996" s="27" t="str">
        <f aca="false">IFERROR(INDEX(Lookup_Tables!$F$16:$F$45,MATCH(I3996,Lookup_Tables!$E$16:$E$45,0)),"N/A")</f>
        <v>EMP223</v>
      </c>
      <c r="AG3996" s="27" t="n">
        <f aca="false">_xlfn.IFS(R3996="Recovered",4,R3996="Referred",3,R3996="Admitted",2,R3996="Deceased",1,TRUE(),0)</f>
        <v>4</v>
      </c>
      <c r="AH3996" s="27" t="str">
        <f aca="false">IF(T3996&gt;=4,"Satisfied",IF(T3996&gt;=3,"Neutral","Needs Improvement"))</f>
        <v>Satisfied</v>
      </c>
    </row>
    <row r="3997" customFormat="false" ht="15" hidden="false" customHeight="false" outlineLevel="0" collapsed="false">
      <c r="A3997" s="30" t="s">
        <v>7180</v>
      </c>
      <c r="B3997" s="30" t="s">
        <v>3402</v>
      </c>
      <c r="C3997" s="30" t="n">
        <v>66</v>
      </c>
      <c r="D3997" s="30" t="s">
        <v>181</v>
      </c>
      <c r="E3997" s="31" t="n">
        <v>45525</v>
      </c>
      <c r="F3997" s="30" t="s">
        <v>2118</v>
      </c>
      <c r="G3997" s="31" t="n">
        <v>45530</v>
      </c>
      <c r="H3997" s="30" t="s">
        <v>146</v>
      </c>
      <c r="I3997" s="30" t="s">
        <v>309</v>
      </c>
      <c r="J3997" s="30" t="s">
        <v>148</v>
      </c>
      <c r="K3997" s="30" t="s">
        <v>126</v>
      </c>
      <c r="L3997" s="30" t="n">
        <v>37</v>
      </c>
      <c r="M3997" s="30" t="n">
        <v>141</v>
      </c>
      <c r="N3997" s="30" t="s">
        <v>186</v>
      </c>
      <c r="O3997" s="30" t="s">
        <v>171</v>
      </c>
      <c r="P3997" s="30" t="s">
        <v>140</v>
      </c>
      <c r="Q3997" s="32" t="n">
        <v>8192.96</v>
      </c>
      <c r="R3997" s="30" t="s">
        <v>268</v>
      </c>
      <c r="S3997" s="30" t="s">
        <v>192</v>
      </c>
      <c r="T3997" s="30" t="n">
        <v>3</v>
      </c>
      <c r="U3997" s="30" t="n">
        <f aca="false">YEAR(E3997)</f>
        <v>2024</v>
      </c>
      <c r="V3997" s="30" t="str">
        <f aca="false">TEXT(E3997,"MMM-YYYY")</f>
        <v>Aug-2024</v>
      </c>
      <c r="W3997" s="30" t="n">
        <f aca="false">MONTH(E3997)</f>
        <v>8</v>
      </c>
      <c r="X3997" s="30" t="str">
        <f aca="false">TEXT(WEEKDAY(E3997,2),"0")&amp;" - "&amp;TEXT(E3997,"dddd")</f>
        <v>3 - Wednesday</v>
      </c>
      <c r="Y3997" s="30" t="str">
        <f aca="false">_xlfn.IFS(C3997&lt;18,"Child (0-17)",C3997&lt;40,"Young Adult (18-39)",C3997&lt;60,"Adult (40-59)",TRUE(),"Senior (60+)")</f>
        <v>Senior (60+)</v>
      </c>
      <c r="Z3997" s="30" t="n">
        <f aca="false">ROUND(G3997-E3997,0)</f>
        <v>5</v>
      </c>
      <c r="AA3997" s="30" t="n">
        <f aca="false">L3997+M3997</f>
        <v>178</v>
      </c>
      <c r="AB3997" s="30" t="n">
        <f aca="false">IFERROR(ROUND(Q3997/AA3997,2),0)</f>
        <v>46.03</v>
      </c>
      <c r="AC3997" s="30" t="str">
        <f aca="false">IF(AND(K3997="Critical",N3997="No"),"URGENT - No Bed","Normal")</f>
        <v>Normal</v>
      </c>
      <c r="AD3997" s="34" t="n">
        <f aca="false">INDEX(Lookup_Tables!$B$3:$B$12,MATCH(H3997,Lookup_Tables!$A$3:$A$12,0))</f>
        <v>2700000</v>
      </c>
      <c r="AE3997" s="30" t="str">
        <f aca="false">INDEX(Lookup_Tables!$C$3:$C$12,MATCH(H3997,Lookup_Tables!$A$3:$A$12,0))</f>
        <v>Dr. Vikram Singh</v>
      </c>
      <c r="AF3997" s="30" t="str">
        <f aca="false">IFERROR(INDEX(Lookup_Tables!$F$16:$F$45,MATCH(I3997,Lookup_Tables!$E$16:$E$45,0)),"N/A")</f>
        <v>EMP228</v>
      </c>
      <c r="AG3997" s="30" t="n">
        <f aca="false">_xlfn.IFS(R3997="Recovered",4,R3997="Referred",3,R3997="Admitted",2,R3997="Deceased",1,TRUE(),0)</f>
        <v>3</v>
      </c>
      <c r="AH3997" s="30" t="str">
        <f aca="false">IF(T3997&gt;=4,"Satisfied",IF(T3997&gt;=3,"Neutral","Needs Improvement"))</f>
        <v>Neutral</v>
      </c>
    </row>
    <row r="3998" customFormat="false" ht="15" hidden="false" customHeight="false" outlineLevel="0" collapsed="false">
      <c r="A3998" s="27" t="s">
        <v>3394</v>
      </c>
      <c r="B3998" s="27" t="s">
        <v>3395</v>
      </c>
      <c r="C3998" s="27" t="n">
        <v>74</v>
      </c>
      <c r="D3998" s="27" t="s">
        <v>121</v>
      </c>
      <c r="E3998" s="28" t="n">
        <v>45379</v>
      </c>
      <c r="F3998" s="27" t="s">
        <v>546</v>
      </c>
      <c r="G3998" s="28" t="n">
        <v>45382</v>
      </c>
      <c r="H3998" s="27" t="s">
        <v>183</v>
      </c>
      <c r="I3998" s="27" t="s">
        <v>430</v>
      </c>
      <c r="J3998" s="27" t="s">
        <v>411</v>
      </c>
      <c r="K3998" s="27" t="s">
        <v>156</v>
      </c>
      <c r="L3998" s="27" t="n">
        <v>23</v>
      </c>
      <c r="M3998" s="27" t="n">
        <v>62</v>
      </c>
      <c r="N3998" s="27" t="s">
        <v>127</v>
      </c>
      <c r="O3998" s="27" t="s">
        <v>128</v>
      </c>
      <c r="P3998" s="27" t="s">
        <v>187</v>
      </c>
      <c r="Q3998" s="29" t="n">
        <v>4451.57</v>
      </c>
      <c r="R3998" s="27" t="s">
        <v>130</v>
      </c>
      <c r="S3998" s="27" t="s">
        <v>335</v>
      </c>
      <c r="T3998" s="27" t="n">
        <v>5</v>
      </c>
      <c r="U3998" s="27" t="n">
        <f aca="false">YEAR(E3998)</f>
        <v>2024</v>
      </c>
      <c r="V3998" s="27" t="str">
        <f aca="false">TEXT(E3998,"MMM-YYYY")</f>
        <v>Mar-2024</v>
      </c>
      <c r="W3998" s="27" t="n">
        <f aca="false">MONTH(E3998)</f>
        <v>3</v>
      </c>
      <c r="X3998" s="27" t="str">
        <f aca="false">TEXT(WEEKDAY(E3998,2),"0")&amp;" - "&amp;TEXT(E3998,"dddd")</f>
        <v>4 - Thursday</v>
      </c>
      <c r="Y3998" s="27" t="str">
        <f aca="false">_xlfn.IFS(C3998&lt;18,"Child (0-17)",C3998&lt;40,"Young Adult (18-39)",C3998&lt;60,"Adult (40-59)",TRUE(),"Senior (60+)")</f>
        <v>Senior (60+)</v>
      </c>
      <c r="Z3998" s="27" t="n">
        <f aca="false">ROUND(G3998-E3998,0)</f>
        <v>3</v>
      </c>
      <c r="AA3998" s="27" t="n">
        <f aca="false">L3998+M3998</f>
        <v>85</v>
      </c>
      <c r="AB3998" s="27" t="n">
        <f aca="false">IFERROR(ROUND(Q3998/AA3998,2),0)</f>
        <v>52.37</v>
      </c>
      <c r="AC3998" s="27" t="str">
        <f aca="false">IF(AND(K3998="Critical",N3998="No"),"URGENT - No Bed","Normal")</f>
        <v>Normal</v>
      </c>
      <c r="AD3998" s="33" t="n">
        <f aca="false">INDEX(Lookup_Tables!$B$3:$B$12,MATCH(H3998,Lookup_Tables!$A$3:$A$12,0))</f>
        <v>3100000</v>
      </c>
      <c r="AE3998" s="27" t="str">
        <f aca="false">INDEX(Lookup_Tables!$C$3:$C$12,MATCH(H3998,Lookup_Tables!$A$3:$A$12,0))</f>
        <v>Dr. Kavita Rao</v>
      </c>
      <c r="AF3998" s="27" t="str">
        <f aca="false">IFERROR(INDEX(Lookup_Tables!$F$16:$F$45,MATCH(I3998,Lookup_Tables!$E$16:$E$45,0)),"N/A")</f>
        <v>EMP224</v>
      </c>
      <c r="AG3998" s="27" t="n">
        <f aca="false">_xlfn.IFS(R3998="Recovered",4,R3998="Referred",3,R3998="Admitted",2,R3998="Deceased",1,TRUE(),0)</f>
        <v>4</v>
      </c>
      <c r="AH3998" s="27" t="str">
        <f aca="false">IF(T3998&gt;=4,"Satisfied",IF(T3998&gt;=3,"Neutral","Needs Improvement"))</f>
        <v>Satisfied</v>
      </c>
    </row>
    <row r="3999" customFormat="false" ht="15" hidden="false" customHeight="false" outlineLevel="0" collapsed="false">
      <c r="A3999" s="30" t="s">
        <v>5668</v>
      </c>
      <c r="B3999" s="30" t="s">
        <v>5441</v>
      </c>
      <c r="C3999" s="30" t="n">
        <v>27</v>
      </c>
      <c r="D3999" s="30" t="s">
        <v>121</v>
      </c>
      <c r="E3999" s="31" t="n">
        <v>45310</v>
      </c>
      <c r="F3999" s="30" t="s">
        <v>764</v>
      </c>
      <c r="G3999" s="31" t="n">
        <v>45313</v>
      </c>
      <c r="H3999" s="30" t="s">
        <v>161</v>
      </c>
      <c r="I3999" s="30" t="s">
        <v>320</v>
      </c>
      <c r="J3999" s="30" t="s">
        <v>258</v>
      </c>
      <c r="K3999" s="30" t="s">
        <v>156</v>
      </c>
      <c r="L3999" s="30" t="n">
        <v>49</v>
      </c>
      <c r="M3999" s="30" t="n">
        <v>53</v>
      </c>
      <c r="N3999" s="30" t="s">
        <v>127</v>
      </c>
      <c r="O3999" s="30" t="s">
        <v>128</v>
      </c>
      <c r="P3999" s="30" t="s">
        <v>150</v>
      </c>
      <c r="Q3999" s="32" t="n">
        <v>3482.25</v>
      </c>
      <c r="R3999" s="30" t="s">
        <v>172</v>
      </c>
      <c r="S3999" s="30" t="s">
        <v>197</v>
      </c>
      <c r="T3999" s="30" t="n">
        <v>5</v>
      </c>
      <c r="U3999" s="30" t="n">
        <f aca="false">YEAR(E3999)</f>
        <v>2024</v>
      </c>
      <c r="V3999" s="30" t="str">
        <f aca="false">TEXT(E3999,"MMM-YYYY")</f>
        <v>Jan-2024</v>
      </c>
      <c r="W3999" s="30" t="n">
        <f aca="false">MONTH(E3999)</f>
        <v>1</v>
      </c>
      <c r="X3999" s="30" t="str">
        <f aca="false">TEXT(WEEKDAY(E3999,2),"0")&amp;" - "&amp;TEXT(E3999,"dddd")</f>
        <v>5 - Friday</v>
      </c>
      <c r="Y3999" s="30" t="str">
        <f aca="false">_xlfn.IFS(C3999&lt;18,"Child (0-17)",C3999&lt;40,"Young Adult (18-39)",C3999&lt;60,"Adult (40-59)",TRUE(),"Senior (60+)")</f>
        <v>Young Adult (18-39)</v>
      </c>
      <c r="Z3999" s="30" t="n">
        <f aca="false">ROUND(G3999-E3999,0)</f>
        <v>3</v>
      </c>
      <c r="AA3999" s="30" t="n">
        <f aca="false">L3999+M3999</f>
        <v>102</v>
      </c>
      <c r="AB3999" s="30" t="n">
        <f aca="false">IFERROR(ROUND(Q3999/AA3999,2),0)</f>
        <v>34.14</v>
      </c>
      <c r="AC3999" s="30" t="str">
        <f aca="false">IF(AND(K3999="Critical",N3999="No"),"URGENT - No Bed","Normal")</f>
        <v>Normal</v>
      </c>
      <c r="AD3999" s="34" t="n">
        <f aca="false">INDEX(Lookup_Tables!$B$3:$B$12,MATCH(H3999,Lookup_Tables!$A$3:$A$12,0))</f>
        <v>3600000</v>
      </c>
      <c r="AE3999" s="30" t="str">
        <f aca="false">INDEX(Lookup_Tables!$C$3:$C$12,MATCH(H3999,Lookup_Tables!$A$3:$A$12,0))</f>
        <v>Dr. Sameer Joshi</v>
      </c>
      <c r="AF3999" s="30" t="str">
        <f aca="false">IFERROR(INDEX(Lookup_Tables!$F$16:$F$45,MATCH(I3999,Lookup_Tables!$E$16:$E$45,0)),"N/A")</f>
        <v>EMP223</v>
      </c>
      <c r="AG3999" s="30" t="n">
        <f aca="false">_xlfn.IFS(R3999="Recovered",4,R3999="Referred",3,R3999="Admitted",2,R3999="Deceased",1,TRUE(),0)</f>
        <v>2</v>
      </c>
      <c r="AH3999" s="30" t="str">
        <f aca="false">IF(T3999&gt;=4,"Satisfied",IF(T3999&gt;=3,"Neutral","Needs Improvement"))</f>
        <v>Satisfied</v>
      </c>
    </row>
    <row r="4000" customFormat="false" ht="15" hidden="false" customHeight="false" outlineLevel="0" collapsed="false">
      <c r="A4000" s="27" t="s">
        <v>4680</v>
      </c>
      <c r="B4000" s="27" t="s">
        <v>862</v>
      </c>
      <c r="C4000" s="27" t="n">
        <v>48</v>
      </c>
      <c r="D4000" s="27" t="s">
        <v>181</v>
      </c>
      <c r="E4000" s="28" t="n">
        <v>45448</v>
      </c>
      <c r="F4000" s="27" t="s">
        <v>1268</v>
      </c>
      <c r="G4000" s="28" t="n">
        <v>45457</v>
      </c>
      <c r="H4000" s="27" t="s">
        <v>123</v>
      </c>
      <c r="I4000" s="27" t="s">
        <v>124</v>
      </c>
      <c r="J4000" s="27" t="s">
        <v>227</v>
      </c>
      <c r="K4000" s="27" t="s">
        <v>202</v>
      </c>
      <c r="L4000" s="27" t="n">
        <v>17</v>
      </c>
      <c r="M4000" s="27" t="n">
        <v>108</v>
      </c>
      <c r="N4000" s="27" t="s">
        <v>186</v>
      </c>
      <c r="O4000" s="27" t="s">
        <v>128</v>
      </c>
      <c r="P4000" s="27" t="s">
        <v>150</v>
      </c>
      <c r="Q4000" s="29" t="n">
        <v>17185.98</v>
      </c>
      <c r="R4000" s="27" t="s">
        <v>130</v>
      </c>
      <c r="S4000" s="27" t="s">
        <v>151</v>
      </c>
      <c r="T4000" s="27" t="n">
        <v>3</v>
      </c>
      <c r="U4000" s="27" t="n">
        <f aca="false">YEAR(E4000)</f>
        <v>2024</v>
      </c>
      <c r="V4000" s="27" t="str">
        <f aca="false">TEXT(E4000,"MMM-YYYY")</f>
        <v>Jun-2024</v>
      </c>
      <c r="W4000" s="27" t="n">
        <f aca="false">MONTH(E4000)</f>
        <v>6</v>
      </c>
      <c r="X4000" s="27" t="str">
        <f aca="false">TEXT(WEEKDAY(E4000,2),"0")&amp;" - "&amp;TEXT(E4000,"dddd")</f>
        <v>3 - Wednesday</v>
      </c>
      <c r="Y4000" s="27" t="str">
        <f aca="false">_xlfn.IFS(C4000&lt;18,"Child (0-17)",C4000&lt;40,"Young Adult (18-39)",C4000&lt;60,"Adult (40-59)",TRUE(),"Senior (60+)")</f>
        <v>Adult (40-59)</v>
      </c>
      <c r="Z4000" s="27" t="n">
        <f aca="false">ROUND(G4000-E4000,0)</f>
        <v>9</v>
      </c>
      <c r="AA4000" s="27" t="n">
        <f aca="false">L4000+M4000</f>
        <v>125</v>
      </c>
      <c r="AB4000" s="27" t="n">
        <f aca="false">IFERROR(ROUND(Q4000/AA4000,2),0)</f>
        <v>137.49</v>
      </c>
      <c r="AC4000" s="27" t="str">
        <f aca="false">IF(AND(K4000="Critical",N4000="No"),"URGENT - No Bed","Normal")</f>
        <v>Normal</v>
      </c>
      <c r="AD4000" s="33" t="n">
        <f aca="false">INDEX(Lookup_Tables!$B$3:$B$12,MATCH(H4000,Lookup_Tables!$A$3:$A$12,0))</f>
        <v>2200000</v>
      </c>
      <c r="AE4000" s="27" t="str">
        <f aca="false">INDEX(Lookup_Tables!$C$3:$C$12,MATCH(H4000,Lookup_Tables!$A$3:$A$12,0))</f>
        <v>Dr. Rohan Das</v>
      </c>
      <c r="AF4000" s="27" t="str">
        <f aca="false">IFERROR(INDEX(Lookup_Tables!$F$16:$F$45,MATCH(I4000,Lookup_Tables!$E$16:$E$45,0)),"N/A")</f>
        <v>EMP205</v>
      </c>
      <c r="AG4000" s="27" t="n">
        <f aca="false">_xlfn.IFS(R4000="Recovered",4,R4000="Referred",3,R4000="Admitted",2,R4000="Deceased",1,TRUE(),0)</f>
        <v>4</v>
      </c>
      <c r="AH4000" s="27" t="str">
        <f aca="false">IF(T4000&gt;=4,"Satisfied",IF(T4000&gt;=3,"Neutral","Needs Improvement"))</f>
        <v>Neutral</v>
      </c>
    </row>
    <row r="4001" customFormat="false" ht="15" hidden="false" customHeight="false" outlineLevel="0" collapsed="false">
      <c r="A4001" s="30" t="s">
        <v>6098</v>
      </c>
      <c r="B4001" s="30" t="s">
        <v>752</v>
      </c>
      <c r="C4001" s="30" t="n">
        <v>75</v>
      </c>
      <c r="D4001" s="30" t="s">
        <v>181</v>
      </c>
      <c r="E4001" s="31" t="n">
        <v>45615</v>
      </c>
      <c r="F4001" s="30" t="s">
        <v>2834</v>
      </c>
      <c r="G4001" s="31" t="n">
        <v>45615</v>
      </c>
      <c r="H4001" s="30" t="s">
        <v>168</v>
      </c>
      <c r="I4001" s="30" t="s">
        <v>169</v>
      </c>
      <c r="J4001" s="30" t="s">
        <v>170</v>
      </c>
      <c r="K4001" s="30" t="s">
        <v>138</v>
      </c>
      <c r="L4001" s="30" t="n">
        <v>29</v>
      </c>
      <c r="M4001" s="30" t="n">
        <v>18</v>
      </c>
      <c r="N4001" s="30" t="s">
        <v>127</v>
      </c>
      <c r="O4001" s="30" t="s">
        <v>149</v>
      </c>
      <c r="P4001" s="30" t="s">
        <v>150</v>
      </c>
      <c r="Q4001" s="32" t="n">
        <v>1001.17</v>
      </c>
      <c r="R4001" s="30" t="s">
        <v>130</v>
      </c>
      <c r="S4001" s="30" t="s">
        <v>141</v>
      </c>
      <c r="T4001" s="30" t="n">
        <v>5</v>
      </c>
      <c r="U4001" s="30" t="n">
        <f aca="false">YEAR(E4001)</f>
        <v>2024</v>
      </c>
      <c r="V4001" s="30" t="str">
        <f aca="false">TEXT(E4001,"MMM-YYYY")</f>
        <v>Nov-2024</v>
      </c>
      <c r="W4001" s="30" t="n">
        <f aca="false">MONTH(E4001)</f>
        <v>11</v>
      </c>
      <c r="X4001" s="30" t="str">
        <f aca="false">TEXT(WEEKDAY(E4001,2),"0")&amp;" - "&amp;TEXT(E4001,"dddd")</f>
        <v>2 - Tuesday</v>
      </c>
      <c r="Y4001" s="30" t="str">
        <f aca="false">_xlfn.IFS(C4001&lt;18,"Child (0-17)",C4001&lt;40,"Young Adult (18-39)",C4001&lt;60,"Adult (40-59)",TRUE(),"Senior (60+)")</f>
        <v>Senior (60+)</v>
      </c>
      <c r="Z4001" s="30" t="n">
        <f aca="false">ROUND(G4001-E4001,0)</f>
        <v>0</v>
      </c>
      <c r="AA4001" s="30" t="n">
        <f aca="false">L4001+M4001</f>
        <v>47</v>
      </c>
      <c r="AB4001" s="30" t="n">
        <f aca="false">IFERROR(ROUND(Q4001/AA4001,2),0)</f>
        <v>21.3</v>
      </c>
      <c r="AC4001" s="30" t="str">
        <f aca="false">IF(AND(K4001="Critical",N4001="No"),"URGENT - No Bed","Normal")</f>
        <v>Normal</v>
      </c>
      <c r="AD4001" s="34" t="n">
        <f aca="false">INDEX(Lookup_Tables!$B$3:$B$12,MATCH(H4001,Lookup_Tables!$A$3:$A$12,0))</f>
        <v>4400000</v>
      </c>
      <c r="AE4001" s="30" t="str">
        <f aca="false">INDEX(Lookup_Tables!$C$3:$C$12,MATCH(H4001,Lookup_Tables!$A$3:$A$12,0))</f>
        <v>Dr. Neha Chopra</v>
      </c>
      <c r="AF4001" s="30" t="str">
        <f aca="false">IFERROR(INDEX(Lookup_Tables!$F$16:$F$45,MATCH(I4001,Lookup_Tables!$E$16:$E$45,0)),"N/A")</f>
        <v>EMP220</v>
      </c>
      <c r="AG4001" s="30" t="n">
        <f aca="false">_xlfn.IFS(R4001="Recovered",4,R4001="Referred",3,R4001="Admitted",2,R4001="Deceased",1,TRUE(),0)</f>
        <v>4</v>
      </c>
      <c r="AH4001" s="30" t="str">
        <f aca="false">IF(T4001&gt;=4,"Satisfied",IF(T4001&gt;=3,"Neutral","Needs Improvement"))</f>
        <v>Satisfied</v>
      </c>
    </row>
    <row r="4002" customFormat="false" ht="15" hidden="false" customHeight="false" outlineLevel="0" collapsed="false">
      <c r="A4002" s="27" t="s">
        <v>5544</v>
      </c>
      <c r="B4002" s="27" t="s">
        <v>3875</v>
      </c>
      <c r="C4002" s="27" t="n">
        <v>41</v>
      </c>
      <c r="D4002" s="27" t="s">
        <v>121</v>
      </c>
      <c r="E4002" s="28" t="n">
        <v>45647</v>
      </c>
      <c r="F4002" s="27" t="s">
        <v>122</v>
      </c>
      <c r="G4002" s="28" t="n">
        <v>45649</v>
      </c>
      <c r="H4002" s="27" t="s">
        <v>242</v>
      </c>
      <c r="I4002" s="27" t="s">
        <v>315</v>
      </c>
      <c r="J4002" s="27" t="s">
        <v>316</v>
      </c>
      <c r="K4002" s="27" t="s">
        <v>156</v>
      </c>
      <c r="L4002" s="27" t="n">
        <v>37</v>
      </c>
      <c r="M4002" s="27" t="n">
        <v>60</v>
      </c>
      <c r="N4002" s="27" t="s">
        <v>186</v>
      </c>
      <c r="O4002" s="27" t="s">
        <v>149</v>
      </c>
      <c r="P4002" s="27" t="s">
        <v>187</v>
      </c>
      <c r="Q4002" s="29" t="n">
        <v>3623.39</v>
      </c>
      <c r="R4002" s="27" t="s">
        <v>130</v>
      </c>
      <c r="S4002" s="27" t="s">
        <v>157</v>
      </c>
      <c r="T4002" s="27" t="n">
        <v>3</v>
      </c>
      <c r="U4002" s="27" t="n">
        <f aca="false">YEAR(E4002)</f>
        <v>2024</v>
      </c>
      <c r="V4002" s="27" t="str">
        <f aca="false">TEXT(E4002,"MMM-YYYY")</f>
        <v>Dec-2024</v>
      </c>
      <c r="W4002" s="27" t="n">
        <f aca="false">MONTH(E4002)</f>
        <v>12</v>
      </c>
      <c r="X4002" s="27" t="str">
        <f aca="false">TEXT(WEEKDAY(E4002,2),"0")&amp;" - "&amp;TEXT(E4002,"dddd")</f>
        <v>6 - Saturday</v>
      </c>
      <c r="Y4002" s="27" t="str">
        <f aca="false">_xlfn.IFS(C4002&lt;18,"Child (0-17)",C4002&lt;40,"Young Adult (18-39)",C4002&lt;60,"Adult (40-59)",TRUE(),"Senior (60+)")</f>
        <v>Adult (40-59)</v>
      </c>
      <c r="Z4002" s="27" t="n">
        <f aca="false">ROUND(G4002-E4002,0)</f>
        <v>2</v>
      </c>
      <c r="AA4002" s="27" t="n">
        <f aca="false">L4002+M4002</f>
        <v>97</v>
      </c>
      <c r="AB4002" s="27" t="n">
        <f aca="false">IFERROR(ROUND(Q4002/AA4002,2),0)</f>
        <v>37.35</v>
      </c>
      <c r="AC4002" s="27" t="str">
        <f aca="false">IF(AND(K4002="Critical",N4002="No"),"URGENT - No Bed","Normal")</f>
        <v>Normal</v>
      </c>
      <c r="AD4002" s="33" t="n">
        <f aca="false">INDEX(Lookup_Tables!$B$3:$B$12,MATCH(H4002,Lookup_Tables!$A$3:$A$12,0))</f>
        <v>3000000</v>
      </c>
      <c r="AE4002" s="27" t="str">
        <f aca="false">INDEX(Lookup_Tables!$C$3:$C$12,MATCH(H4002,Lookup_Tables!$A$3:$A$12,0))</f>
        <v>Dr. Pooja Iyer</v>
      </c>
      <c r="AF4002" s="27" t="str">
        <f aca="false">IFERROR(INDEX(Lookup_Tables!$F$16:$F$45,MATCH(I4002,Lookup_Tables!$E$16:$E$45,0)),"N/A")</f>
        <v>EMP213</v>
      </c>
      <c r="AG4002" s="27" t="n">
        <f aca="false">_xlfn.IFS(R4002="Recovered",4,R4002="Referred",3,R4002="Admitted",2,R4002="Deceased",1,TRUE(),0)</f>
        <v>4</v>
      </c>
      <c r="AH4002" s="27" t="str">
        <f aca="false">IF(T4002&gt;=4,"Satisfied",IF(T4002&gt;=3,"Neutral","Needs Improvement"))</f>
        <v>Neutral</v>
      </c>
    </row>
    <row r="4003" customFormat="false" ht="15" hidden="false" customHeight="false" outlineLevel="0" collapsed="false">
      <c r="A4003" s="30" t="s">
        <v>6838</v>
      </c>
      <c r="B4003" s="30" t="s">
        <v>2572</v>
      </c>
      <c r="C4003" s="30" t="n">
        <v>38</v>
      </c>
      <c r="D4003" s="30" t="s">
        <v>181</v>
      </c>
      <c r="E4003" s="31" t="n">
        <v>45407</v>
      </c>
      <c r="F4003" s="30" t="s">
        <v>1081</v>
      </c>
      <c r="G4003" s="31" t="n">
        <v>45408</v>
      </c>
      <c r="H4003" s="30" t="s">
        <v>242</v>
      </c>
      <c r="I4003" s="30" t="s">
        <v>315</v>
      </c>
      <c r="J4003" s="30" t="s">
        <v>316</v>
      </c>
      <c r="K4003" s="30" t="s">
        <v>138</v>
      </c>
      <c r="L4003" s="30" t="n">
        <v>35</v>
      </c>
      <c r="M4003" s="30" t="n">
        <v>21</v>
      </c>
      <c r="N4003" s="30" t="s">
        <v>127</v>
      </c>
      <c r="O4003" s="30" t="s">
        <v>139</v>
      </c>
      <c r="P4003" s="30" t="s">
        <v>187</v>
      </c>
      <c r="Q4003" s="32" t="n">
        <v>2136.71</v>
      </c>
      <c r="R4003" s="30" t="s">
        <v>130</v>
      </c>
      <c r="S4003" s="30" t="s">
        <v>178</v>
      </c>
      <c r="T4003" s="30" t="n">
        <v>5</v>
      </c>
      <c r="U4003" s="30" t="n">
        <f aca="false">YEAR(E4003)</f>
        <v>2024</v>
      </c>
      <c r="V4003" s="30" t="str">
        <f aca="false">TEXT(E4003,"MMM-YYYY")</f>
        <v>Apr-2024</v>
      </c>
      <c r="W4003" s="30" t="n">
        <f aca="false">MONTH(E4003)</f>
        <v>4</v>
      </c>
      <c r="X4003" s="30" t="str">
        <f aca="false">TEXT(WEEKDAY(E4003,2),"0")&amp;" - "&amp;TEXT(E4003,"dddd")</f>
        <v>4 - Thursday</v>
      </c>
      <c r="Y4003" s="30" t="str">
        <f aca="false">_xlfn.IFS(C4003&lt;18,"Child (0-17)",C4003&lt;40,"Young Adult (18-39)",C4003&lt;60,"Adult (40-59)",TRUE(),"Senior (60+)")</f>
        <v>Young Adult (18-39)</v>
      </c>
      <c r="Z4003" s="30" t="n">
        <f aca="false">ROUND(G4003-E4003,0)</f>
        <v>1</v>
      </c>
      <c r="AA4003" s="30" t="n">
        <f aca="false">L4003+M4003</f>
        <v>56</v>
      </c>
      <c r="AB4003" s="30" t="n">
        <f aca="false">IFERROR(ROUND(Q4003/AA4003,2),0)</f>
        <v>38.16</v>
      </c>
      <c r="AC4003" s="30" t="str">
        <f aca="false">IF(AND(K4003="Critical",N4003="No"),"URGENT - No Bed","Normal")</f>
        <v>Normal</v>
      </c>
      <c r="AD4003" s="34" t="n">
        <f aca="false">INDEX(Lookup_Tables!$B$3:$B$12,MATCH(H4003,Lookup_Tables!$A$3:$A$12,0))</f>
        <v>3000000</v>
      </c>
      <c r="AE4003" s="30" t="str">
        <f aca="false">INDEX(Lookup_Tables!$C$3:$C$12,MATCH(H4003,Lookup_Tables!$A$3:$A$12,0))</f>
        <v>Dr. Pooja Iyer</v>
      </c>
      <c r="AF4003" s="30" t="str">
        <f aca="false">IFERROR(INDEX(Lookup_Tables!$F$16:$F$45,MATCH(I4003,Lookup_Tables!$E$16:$E$45,0)),"N/A")</f>
        <v>EMP213</v>
      </c>
      <c r="AG4003" s="30" t="n">
        <f aca="false">_xlfn.IFS(R4003="Recovered",4,R4003="Referred",3,R4003="Admitted",2,R4003="Deceased",1,TRUE(),0)</f>
        <v>4</v>
      </c>
      <c r="AH4003" s="30" t="str">
        <f aca="false">IF(T4003&gt;=4,"Satisfied",IF(T4003&gt;=3,"Neutral","Needs Improvement"))</f>
        <v>Satisfied</v>
      </c>
    </row>
    <row r="4004" customFormat="false" ht="15" hidden="false" customHeight="false" outlineLevel="0" collapsed="false">
      <c r="A4004" s="27" t="s">
        <v>6848</v>
      </c>
      <c r="B4004" s="27" t="s">
        <v>5205</v>
      </c>
      <c r="C4004" s="27" t="n">
        <v>67</v>
      </c>
      <c r="D4004" s="27" t="s">
        <v>181</v>
      </c>
      <c r="E4004" s="28" t="n">
        <v>45411</v>
      </c>
      <c r="F4004" s="27" t="s">
        <v>2588</v>
      </c>
      <c r="G4004" s="28" t="n">
        <v>45411</v>
      </c>
      <c r="H4004" s="27" t="s">
        <v>161</v>
      </c>
      <c r="I4004" s="27" t="s">
        <v>162</v>
      </c>
      <c r="J4004" s="27" t="s">
        <v>426</v>
      </c>
      <c r="K4004" s="27" t="s">
        <v>138</v>
      </c>
      <c r="L4004" s="27" t="n">
        <v>30</v>
      </c>
      <c r="M4004" s="27" t="n">
        <v>45</v>
      </c>
      <c r="N4004" s="27" t="s">
        <v>127</v>
      </c>
      <c r="O4004" s="27" t="s">
        <v>149</v>
      </c>
      <c r="P4004" s="27" t="s">
        <v>140</v>
      </c>
      <c r="Q4004" s="29" t="n">
        <v>2675.02</v>
      </c>
      <c r="R4004" s="27" t="s">
        <v>130</v>
      </c>
      <c r="S4004" s="27" t="s">
        <v>131</v>
      </c>
      <c r="T4004" s="27" t="n">
        <v>5</v>
      </c>
      <c r="U4004" s="27" t="n">
        <f aca="false">YEAR(E4004)</f>
        <v>2024</v>
      </c>
      <c r="V4004" s="27" t="str">
        <f aca="false">TEXT(E4004,"MMM-YYYY")</f>
        <v>Apr-2024</v>
      </c>
      <c r="W4004" s="27" t="n">
        <f aca="false">MONTH(E4004)</f>
        <v>4</v>
      </c>
      <c r="X4004" s="27" t="str">
        <f aca="false">TEXT(WEEKDAY(E4004,2),"0")&amp;" - "&amp;TEXT(E4004,"dddd")</f>
        <v>1 - Monday</v>
      </c>
      <c r="Y4004" s="27" t="str">
        <f aca="false">_xlfn.IFS(C4004&lt;18,"Child (0-17)",C4004&lt;40,"Young Adult (18-39)",C4004&lt;60,"Adult (40-59)",TRUE(),"Senior (60+)")</f>
        <v>Senior (60+)</v>
      </c>
      <c r="Z4004" s="27" t="n">
        <f aca="false">ROUND(G4004-E4004,0)</f>
        <v>0</v>
      </c>
      <c r="AA4004" s="27" t="n">
        <f aca="false">L4004+M4004</f>
        <v>75</v>
      </c>
      <c r="AB4004" s="27" t="n">
        <f aca="false">IFERROR(ROUND(Q4004/AA4004,2),0)</f>
        <v>35.67</v>
      </c>
      <c r="AC4004" s="27" t="str">
        <f aca="false">IF(AND(K4004="Critical",N4004="No"),"URGENT - No Bed","Normal")</f>
        <v>Normal</v>
      </c>
      <c r="AD4004" s="33" t="n">
        <f aca="false">INDEX(Lookup_Tables!$B$3:$B$12,MATCH(H4004,Lookup_Tables!$A$3:$A$12,0))</f>
        <v>3600000</v>
      </c>
      <c r="AE4004" s="27" t="str">
        <f aca="false">INDEX(Lookup_Tables!$C$3:$C$12,MATCH(H4004,Lookup_Tables!$A$3:$A$12,0))</f>
        <v>Dr. Sameer Joshi</v>
      </c>
      <c r="AF4004" s="27" t="str">
        <f aca="false">IFERROR(INDEX(Lookup_Tables!$F$16:$F$45,MATCH(I4004,Lookup_Tables!$E$16:$E$45,0)),"N/A")</f>
        <v>EMP222</v>
      </c>
      <c r="AG4004" s="27" t="n">
        <f aca="false">_xlfn.IFS(R4004="Recovered",4,R4004="Referred",3,R4004="Admitted",2,R4004="Deceased",1,TRUE(),0)</f>
        <v>4</v>
      </c>
      <c r="AH4004" s="27" t="str">
        <f aca="false">IF(T4004&gt;=4,"Satisfied",IF(T4004&gt;=3,"Neutral","Needs Improvement"))</f>
        <v>Satisfied</v>
      </c>
    </row>
    <row r="4005" customFormat="false" ht="15" hidden="false" customHeight="false" outlineLevel="0" collapsed="false">
      <c r="A4005" s="30" t="s">
        <v>4879</v>
      </c>
      <c r="B4005" s="30" t="s">
        <v>1793</v>
      </c>
      <c r="C4005" s="30" t="n">
        <v>44</v>
      </c>
      <c r="D4005" s="30" t="s">
        <v>181</v>
      </c>
      <c r="E4005" s="31" t="n">
        <v>45576</v>
      </c>
      <c r="F4005" s="30" t="s">
        <v>812</v>
      </c>
      <c r="G4005" s="31" t="n">
        <v>45576</v>
      </c>
      <c r="H4005" s="30" t="s">
        <v>242</v>
      </c>
      <c r="I4005" s="30" t="s">
        <v>315</v>
      </c>
      <c r="J4005" s="30" t="s">
        <v>316</v>
      </c>
      <c r="K4005" s="30" t="s">
        <v>156</v>
      </c>
      <c r="L4005" s="30" t="n">
        <v>54</v>
      </c>
      <c r="M4005" s="30" t="n">
        <v>69</v>
      </c>
      <c r="N4005" s="30" t="s">
        <v>127</v>
      </c>
      <c r="O4005" s="30" t="s">
        <v>171</v>
      </c>
      <c r="P4005" s="30" t="s">
        <v>129</v>
      </c>
      <c r="Q4005" s="32" t="n">
        <v>4639.8</v>
      </c>
      <c r="R4005" s="30" t="s">
        <v>268</v>
      </c>
      <c r="S4005" s="30" t="s">
        <v>197</v>
      </c>
      <c r="T4005" s="30" t="n">
        <v>4</v>
      </c>
      <c r="U4005" s="30" t="n">
        <f aca="false">YEAR(E4005)</f>
        <v>2024</v>
      </c>
      <c r="V4005" s="30" t="str">
        <f aca="false">TEXT(E4005,"MMM-YYYY")</f>
        <v>Oct-2024</v>
      </c>
      <c r="W4005" s="30" t="n">
        <f aca="false">MONTH(E4005)</f>
        <v>10</v>
      </c>
      <c r="X4005" s="30" t="str">
        <f aca="false">TEXT(WEEKDAY(E4005,2),"0")&amp;" - "&amp;TEXT(E4005,"dddd")</f>
        <v>5 - Friday</v>
      </c>
      <c r="Y4005" s="30" t="str">
        <f aca="false">_xlfn.IFS(C4005&lt;18,"Child (0-17)",C4005&lt;40,"Young Adult (18-39)",C4005&lt;60,"Adult (40-59)",TRUE(),"Senior (60+)")</f>
        <v>Adult (40-59)</v>
      </c>
      <c r="Z4005" s="30" t="n">
        <f aca="false">ROUND(G4005-E4005,0)</f>
        <v>0</v>
      </c>
      <c r="AA4005" s="30" t="n">
        <f aca="false">L4005+M4005</f>
        <v>123</v>
      </c>
      <c r="AB4005" s="30" t="n">
        <f aca="false">IFERROR(ROUND(Q4005/AA4005,2),0)</f>
        <v>37.72</v>
      </c>
      <c r="AC4005" s="30" t="str">
        <f aca="false">IF(AND(K4005="Critical",N4005="No"),"URGENT - No Bed","Normal")</f>
        <v>Normal</v>
      </c>
      <c r="AD4005" s="34" t="n">
        <f aca="false">INDEX(Lookup_Tables!$B$3:$B$12,MATCH(H4005,Lookup_Tables!$A$3:$A$12,0))</f>
        <v>3000000</v>
      </c>
      <c r="AE4005" s="30" t="str">
        <f aca="false">INDEX(Lookup_Tables!$C$3:$C$12,MATCH(H4005,Lookup_Tables!$A$3:$A$12,0))</f>
        <v>Dr. Pooja Iyer</v>
      </c>
      <c r="AF4005" s="30" t="str">
        <f aca="false">IFERROR(INDEX(Lookup_Tables!$F$16:$F$45,MATCH(I4005,Lookup_Tables!$E$16:$E$45,0)),"N/A")</f>
        <v>EMP213</v>
      </c>
      <c r="AG4005" s="30" t="n">
        <f aca="false">_xlfn.IFS(R4005="Recovered",4,R4005="Referred",3,R4005="Admitted",2,R4005="Deceased",1,TRUE(),0)</f>
        <v>3</v>
      </c>
      <c r="AH4005" s="30" t="str">
        <f aca="false">IF(T4005&gt;=4,"Satisfied",IF(T4005&gt;=3,"Neutral","Needs Improvement"))</f>
        <v>Satisfied</v>
      </c>
    </row>
    <row r="4006" customFormat="false" ht="15" hidden="false" customHeight="false" outlineLevel="0" collapsed="false">
      <c r="A4006" s="27" t="s">
        <v>4598</v>
      </c>
      <c r="B4006" s="27" t="s">
        <v>1355</v>
      </c>
      <c r="C4006" s="27" t="n">
        <v>35</v>
      </c>
      <c r="D4006" s="27" t="s">
        <v>181</v>
      </c>
      <c r="E4006" s="28" t="n">
        <v>45511</v>
      </c>
      <c r="F4006" s="27" t="s">
        <v>2301</v>
      </c>
      <c r="G4006" s="28" t="n">
        <v>45512</v>
      </c>
      <c r="H4006" s="27" t="s">
        <v>146</v>
      </c>
      <c r="I4006" s="27" t="s">
        <v>309</v>
      </c>
      <c r="J4006" s="27" t="s">
        <v>148</v>
      </c>
      <c r="K4006" s="27" t="s">
        <v>138</v>
      </c>
      <c r="L4006" s="27" t="n">
        <v>31</v>
      </c>
      <c r="M4006" s="27" t="n">
        <v>15</v>
      </c>
      <c r="N4006" s="27" t="s">
        <v>127</v>
      </c>
      <c r="O4006" s="27" t="s">
        <v>149</v>
      </c>
      <c r="P4006" s="27" t="s">
        <v>150</v>
      </c>
      <c r="Q4006" s="29" t="n">
        <v>1688.71</v>
      </c>
      <c r="R4006" s="27" t="s">
        <v>130</v>
      </c>
      <c r="S4006" s="27" t="s">
        <v>178</v>
      </c>
      <c r="T4006" s="27" t="n">
        <v>5</v>
      </c>
      <c r="U4006" s="27" t="n">
        <f aca="false">YEAR(E4006)</f>
        <v>2024</v>
      </c>
      <c r="V4006" s="27" t="str">
        <f aca="false">TEXT(E4006,"MMM-YYYY")</f>
        <v>Aug-2024</v>
      </c>
      <c r="W4006" s="27" t="n">
        <f aca="false">MONTH(E4006)</f>
        <v>8</v>
      </c>
      <c r="X4006" s="27" t="str">
        <f aca="false">TEXT(WEEKDAY(E4006,2),"0")&amp;" - "&amp;TEXT(E4006,"dddd")</f>
        <v>3 - Wednesday</v>
      </c>
      <c r="Y4006" s="27" t="str">
        <f aca="false">_xlfn.IFS(C4006&lt;18,"Child (0-17)",C4006&lt;40,"Young Adult (18-39)",C4006&lt;60,"Adult (40-59)",TRUE(),"Senior (60+)")</f>
        <v>Young Adult (18-39)</v>
      </c>
      <c r="Z4006" s="27" t="n">
        <f aca="false">ROUND(G4006-E4006,0)</f>
        <v>1</v>
      </c>
      <c r="AA4006" s="27" t="n">
        <f aca="false">L4006+M4006</f>
        <v>46</v>
      </c>
      <c r="AB4006" s="27" t="n">
        <f aca="false">IFERROR(ROUND(Q4006/AA4006,2),0)</f>
        <v>36.71</v>
      </c>
      <c r="AC4006" s="27" t="str">
        <f aca="false">IF(AND(K4006="Critical",N4006="No"),"URGENT - No Bed","Normal")</f>
        <v>Normal</v>
      </c>
      <c r="AD4006" s="33" t="n">
        <f aca="false">INDEX(Lookup_Tables!$B$3:$B$12,MATCH(H4006,Lookup_Tables!$A$3:$A$12,0))</f>
        <v>2700000</v>
      </c>
      <c r="AE4006" s="27" t="str">
        <f aca="false">INDEX(Lookup_Tables!$C$3:$C$12,MATCH(H4006,Lookup_Tables!$A$3:$A$12,0))</f>
        <v>Dr. Vikram Singh</v>
      </c>
      <c r="AF4006" s="27" t="str">
        <f aca="false">IFERROR(INDEX(Lookup_Tables!$F$16:$F$45,MATCH(I4006,Lookup_Tables!$E$16:$E$45,0)),"N/A")</f>
        <v>EMP228</v>
      </c>
      <c r="AG4006" s="27" t="n">
        <f aca="false">_xlfn.IFS(R4006="Recovered",4,R4006="Referred",3,R4006="Admitted",2,R4006="Deceased",1,TRUE(),0)</f>
        <v>4</v>
      </c>
      <c r="AH4006" s="27" t="str">
        <f aca="false">IF(T4006&gt;=4,"Satisfied",IF(T4006&gt;=3,"Neutral","Needs Improvement"))</f>
        <v>Satisfied</v>
      </c>
    </row>
    <row r="4007" customFormat="false" ht="15" hidden="false" customHeight="false" outlineLevel="0" collapsed="false">
      <c r="A4007" s="30" t="s">
        <v>6872</v>
      </c>
      <c r="B4007" s="30" t="s">
        <v>1488</v>
      </c>
      <c r="C4007" s="30" t="n">
        <v>36</v>
      </c>
      <c r="D4007" s="30" t="s">
        <v>121</v>
      </c>
      <c r="E4007" s="31" t="n">
        <v>45417</v>
      </c>
      <c r="F4007" s="30" t="s">
        <v>1583</v>
      </c>
      <c r="G4007" s="31" t="n">
        <v>45418</v>
      </c>
      <c r="H4007" s="30" t="s">
        <v>135</v>
      </c>
      <c r="I4007" s="30" t="s">
        <v>278</v>
      </c>
      <c r="J4007" s="30" t="s">
        <v>201</v>
      </c>
      <c r="K4007" s="30" t="s">
        <v>138</v>
      </c>
      <c r="L4007" s="30" t="n">
        <v>84</v>
      </c>
      <c r="M4007" s="30" t="n">
        <v>38</v>
      </c>
      <c r="N4007" s="30" t="s">
        <v>127</v>
      </c>
      <c r="O4007" s="30" t="s">
        <v>149</v>
      </c>
      <c r="P4007" s="30" t="s">
        <v>140</v>
      </c>
      <c r="Q4007" s="32" t="n">
        <v>980.36</v>
      </c>
      <c r="R4007" s="30" t="s">
        <v>172</v>
      </c>
      <c r="S4007" s="30" t="s">
        <v>178</v>
      </c>
      <c r="T4007" s="30" t="n">
        <v>3</v>
      </c>
      <c r="U4007" s="30" t="n">
        <f aca="false">YEAR(E4007)</f>
        <v>2024</v>
      </c>
      <c r="V4007" s="30" t="str">
        <f aca="false">TEXT(E4007,"MMM-YYYY")</f>
        <v>May-2024</v>
      </c>
      <c r="W4007" s="30" t="n">
        <f aca="false">MONTH(E4007)</f>
        <v>5</v>
      </c>
      <c r="X4007" s="30" t="str">
        <f aca="false">TEXT(WEEKDAY(E4007,2),"0")&amp;" - "&amp;TEXT(E4007,"dddd")</f>
        <v>7 - Sunday</v>
      </c>
      <c r="Y4007" s="30" t="str">
        <f aca="false">_xlfn.IFS(C4007&lt;18,"Child (0-17)",C4007&lt;40,"Young Adult (18-39)",C4007&lt;60,"Adult (40-59)",TRUE(),"Senior (60+)")</f>
        <v>Young Adult (18-39)</v>
      </c>
      <c r="Z4007" s="30" t="n">
        <f aca="false">ROUND(G4007-E4007,0)</f>
        <v>1</v>
      </c>
      <c r="AA4007" s="30" t="n">
        <f aca="false">L4007+M4007</f>
        <v>122</v>
      </c>
      <c r="AB4007" s="30" t="n">
        <f aca="false">IFERROR(ROUND(Q4007/AA4007,2),0)</f>
        <v>8.04</v>
      </c>
      <c r="AC4007" s="30" t="str">
        <f aca="false">IF(AND(K4007="Critical",N4007="No"),"URGENT - No Bed","Normal")</f>
        <v>Normal</v>
      </c>
      <c r="AD4007" s="34" t="n">
        <f aca="false">INDEX(Lookup_Tables!$B$3:$B$12,MATCH(H4007,Lookup_Tables!$A$3:$A$12,0))</f>
        <v>4600000</v>
      </c>
      <c r="AE4007" s="30" t="str">
        <f aca="false">INDEX(Lookup_Tables!$C$3:$C$12,MATCH(H4007,Lookup_Tables!$A$3:$A$12,0))</f>
        <v>Dr. Farhan Khan</v>
      </c>
      <c r="AF4007" s="30" t="str">
        <f aca="false">IFERROR(INDEX(Lookup_Tables!$F$16:$F$45,MATCH(I4007,Lookup_Tables!$E$16:$E$45,0)),"N/A")</f>
        <v>EMP208</v>
      </c>
      <c r="AG4007" s="30" t="n">
        <f aca="false">_xlfn.IFS(R4007="Recovered",4,R4007="Referred",3,R4007="Admitted",2,R4007="Deceased",1,TRUE(),0)</f>
        <v>2</v>
      </c>
      <c r="AH4007" s="30" t="str">
        <f aca="false">IF(T4007&gt;=4,"Satisfied",IF(T4007&gt;=3,"Neutral","Needs Improvement"))</f>
        <v>Neutral</v>
      </c>
    </row>
    <row r="4008" customFormat="false" ht="15" hidden="false" customHeight="false" outlineLevel="0" collapsed="false">
      <c r="A4008" s="27" t="s">
        <v>2851</v>
      </c>
      <c r="B4008" s="27" t="s">
        <v>2852</v>
      </c>
      <c r="C4008" s="27" t="n">
        <v>39</v>
      </c>
      <c r="D4008" s="27" t="s">
        <v>181</v>
      </c>
      <c r="E4008" s="28" t="n">
        <v>45494</v>
      </c>
      <c r="F4008" s="27" t="s">
        <v>1399</v>
      </c>
      <c r="G4008" s="28" t="n">
        <v>45495</v>
      </c>
      <c r="H4008" s="27" t="s">
        <v>183</v>
      </c>
      <c r="I4008" s="27" t="s">
        <v>212</v>
      </c>
      <c r="J4008" s="27" t="s">
        <v>213</v>
      </c>
      <c r="K4008" s="27" t="s">
        <v>138</v>
      </c>
      <c r="L4008" s="27" t="n">
        <v>32</v>
      </c>
      <c r="M4008" s="27" t="n">
        <v>36</v>
      </c>
      <c r="N4008" s="27" t="s">
        <v>127</v>
      </c>
      <c r="O4008" s="27" t="s">
        <v>139</v>
      </c>
      <c r="P4008" s="27" t="s">
        <v>187</v>
      </c>
      <c r="Q4008" s="29" t="n">
        <v>2801.61</v>
      </c>
      <c r="R4008" s="27" t="s">
        <v>130</v>
      </c>
      <c r="S4008" s="27" t="s">
        <v>141</v>
      </c>
      <c r="T4008" s="27" t="n">
        <v>4</v>
      </c>
      <c r="U4008" s="27" t="n">
        <f aca="false">YEAR(E4008)</f>
        <v>2024</v>
      </c>
      <c r="V4008" s="27" t="str">
        <f aca="false">TEXT(E4008,"MMM-YYYY")</f>
        <v>Jul-2024</v>
      </c>
      <c r="W4008" s="27" t="n">
        <f aca="false">MONTH(E4008)</f>
        <v>7</v>
      </c>
      <c r="X4008" s="27" t="str">
        <f aca="false">TEXT(WEEKDAY(E4008,2),"0")&amp;" - "&amp;TEXT(E4008,"dddd")</f>
        <v>7 - Sunday</v>
      </c>
      <c r="Y4008" s="27" t="str">
        <f aca="false">_xlfn.IFS(C4008&lt;18,"Child (0-17)",C4008&lt;40,"Young Adult (18-39)",C4008&lt;60,"Adult (40-59)",TRUE(),"Senior (60+)")</f>
        <v>Young Adult (18-39)</v>
      </c>
      <c r="Z4008" s="27" t="n">
        <f aca="false">ROUND(G4008-E4008,0)</f>
        <v>1</v>
      </c>
      <c r="AA4008" s="27" t="n">
        <f aca="false">L4008+M4008</f>
        <v>68</v>
      </c>
      <c r="AB4008" s="27" t="n">
        <f aca="false">IFERROR(ROUND(Q4008/AA4008,2),0)</f>
        <v>41.2</v>
      </c>
      <c r="AC4008" s="27" t="str">
        <f aca="false">IF(AND(K4008="Critical",N4008="No"),"URGENT - No Bed","Normal")</f>
        <v>Normal</v>
      </c>
      <c r="AD4008" s="33" t="n">
        <f aca="false">INDEX(Lookup_Tables!$B$3:$B$12,MATCH(H4008,Lookup_Tables!$A$3:$A$12,0))</f>
        <v>3100000</v>
      </c>
      <c r="AE4008" s="27" t="str">
        <f aca="false">INDEX(Lookup_Tables!$C$3:$C$12,MATCH(H4008,Lookup_Tables!$A$3:$A$12,0))</f>
        <v>Dr. Kavita Rao</v>
      </c>
      <c r="AF4008" s="27" t="str">
        <f aca="false">IFERROR(INDEX(Lookup_Tables!$F$16:$F$45,MATCH(I4008,Lookup_Tables!$E$16:$E$45,0)),"N/A")</f>
        <v>EMP225</v>
      </c>
      <c r="AG4008" s="27" t="n">
        <f aca="false">_xlfn.IFS(R4008="Recovered",4,R4008="Referred",3,R4008="Admitted",2,R4008="Deceased",1,TRUE(),0)</f>
        <v>4</v>
      </c>
      <c r="AH4008" s="27" t="str">
        <f aca="false">IF(T4008&gt;=4,"Satisfied",IF(T4008&gt;=3,"Neutral","Needs Improvement"))</f>
        <v>Satisfied</v>
      </c>
    </row>
    <row r="4009" customFormat="false" ht="15" hidden="false" customHeight="false" outlineLevel="0" collapsed="false">
      <c r="A4009" s="30" t="s">
        <v>5151</v>
      </c>
      <c r="B4009" s="30" t="s">
        <v>5067</v>
      </c>
      <c r="C4009" s="30" t="n">
        <v>34</v>
      </c>
      <c r="D4009" s="30" t="s">
        <v>121</v>
      </c>
      <c r="E4009" s="31" t="n">
        <v>45634</v>
      </c>
      <c r="F4009" s="30" t="s">
        <v>2683</v>
      </c>
      <c r="G4009" s="31" t="n">
        <v>45635</v>
      </c>
      <c r="H4009" s="30" t="s">
        <v>135</v>
      </c>
      <c r="I4009" s="30" t="s">
        <v>136</v>
      </c>
      <c r="J4009" s="30" t="s">
        <v>137</v>
      </c>
      <c r="K4009" s="30" t="s">
        <v>156</v>
      </c>
      <c r="L4009" s="30" t="n">
        <v>41</v>
      </c>
      <c r="M4009" s="30" t="n">
        <v>79</v>
      </c>
      <c r="N4009" s="30" t="s">
        <v>127</v>
      </c>
      <c r="O4009" s="30" t="s">
        <v>149</v>
      </c>
      <c r="P4009" s="30" t="s">
        <v>129</v>
      </c>
      <c r="Q4009" s="32" t="n">
        <v>4307.91</v>
      </c>
      <c r="R4009" s="30" t="s">
        <v>130</v>
      </c>
      <c r="S4009" s="30" t="s">
        <v>131</v>
      </c>
      <c r="T4009" s="30" t="n">
        <v>5</v>
      </c>
      <c r="U4009" s="30" t="n">
        <f aca="false">YEAR(E4009)</f>
        <v>2024</v>
      </c>
      <c r="V4009" s="30" t="str">
        <f aca="false">TEXT(E4009,"MMM-YYYY")</f>
        <v>Dec-2024</v>
      </c>
      <c r="W4009" s="30" t="n">
        <f aca="false">MONTH(E4009)</f>
        <v>12</v>
      </c>
      <c r="X4009" s="30" t="str">
        <f aca="false">TEXT(WEEKDAY(E4009,2),"0")&amp;" - "&amp;TEXT(E4009,"dddd")</f>
        <v>7 - Sunday</v>
      </c>
      <c r="Y4009" s="30" t="str">
        <f aca="false">_xlfn.IFS(C4009&lt;18,"Child (0-17)",C4009&lt;40,"Young Adult (18-39)",C4009&lt;60,"Adult (40-59)",TRUE(),"Senior (60+)")</f>
        <v>Young Adult (18-39)</v>
      </c>
      <c r="Z4009" s="30" t="n">
        <f aca="false">ROUND(G4009-E4009,0)</f>
        <v>1</v>
      </c>
      <c r="AA4009" s="30" t="n">
        <f aca="false">L4009+M4009</f>
        <v>120</v>
      </c>
      <c r="AB4009" s="30" t="n">
        <f aca="false">IFERROR(ROUND(Q4009/AA4009,2),0)</f>
        <v>35.9</v>
      </c>
      <c r="AC4009" s="30" t="str">
        <f aca="false">IF(AND(K4009="Critical",N4009="No"),"URGENT - No Bed","Normal")</f>
        <v>Normal</v>
      </c>
      <c r="AD4009" s="34" t="n">
        <f aca="false">INDEX(Lookup_Tables!$B$3:$B$12,MATCH(H4009,Lookup_Tables!$A$3:$A$12,0))</f>
        <v>4600000</v>
      </c>
      <c r="AE4009" s="30" t="str">
        <f aca="false">INDEX(Lookup_Tables!$C$3:$C$12,MATCH(H4009,Lookup_Tables!$A$3:$A$12,0))</f>
        <v>Dr. Farhan Khan</v>
      </c>
      <c r="AF4009" s="30" t="str">
        <f aca="false">IFERROR(INDEX(Lookup_Tables!$F$16:$F$45,MATCH(I4009,Lookup_Tables!$E$16:$E$45,0)),"N/A")</f>
        <v>EMP206</v>
      </c>
      <c r="AG4009" s="30" t="n">
        <f aca="false">_xlfn.IFS(R4009="Recovered",4,R4009="Referred",3,R4009="Admitted",2,R4009="Deceased",1,TRUE(),0)</f>
        <v>4</v>
      </c>
      <c r="AH4009" s="30" t="str">
        <f aca="false">IF(T4009&gt;=4,"Satisfied",IF(T4009&gt;=3,"Neutral","Needs Improvement"))</f>
        <v>Satisfied</v>
      </c>
    </row>
    <row r="4010" customFormat="false" ht="15" hidden="false" customHeight="false" outlineLevel="0" collapsed="false">
      <c r="A4010" s="27" t="s">
        <v>1236</v>
      </c>
      <c r="B4010" s="27" t="s">
        <v>4231</v>
      </c>
      <c r="C4010" s="27" t="n">
        <v>27</v>
      </c>
      <c r="D4010" s="27" t="s">
        <v>181</v>
      </c>
      <c r="E4010" s="28" t="n">
        <v>45436</v>
      </c>
      <c r="F4010" s="27" t="s">
        <v>1238</v>
      </c>
      <c r="G4010" s="28" t="n">
        <v>45437</v>
      </c>
      <c r="H4010" s="27" t="s">
        <v>183</v>
      </c>
      <c r="I4010" s="27" t="s">
        <v>184</v>
      </c>
      <c r="J4010" s="27" t="s">
        <v>213</v>
      </c>
      <c r="K4010" s="27" t="s">
        <v>138</v>
      </c>
      <c r="L4010" s="27" t="n">
        <v>87</v>
      </c>
      <c r="M4010" s="27" t="n">
        <v>31</v>
      </c>
      <c r="N4010" s="27" t="s">
        <v>127</v>
      </c>
      <c r="O4010" s="27" t="s">
        <v>139</v>
      </c>
      <c r="P4010" s="27" t="s">
        <v>140</v>
      </c>
      <c r="Q4010" s="29" t="n">
        <v>2590.35</v>
      </c>
      <c r="R4010" s="27" t="s">
        <v>130</v>
      </c>
      <c r="S4010" s="27" t="s">
        <v>223</v>
      </c>
      <c r="T4010" s="27" t="n">
        <v>3</v>
      </c>
      <c r="U4010" s="27" t="n">
        <f aca="false">YEAR(E4010)</f>
        <v>2024</v>
      </c>
      <c r="V4010" s="27" t="str">
        <f aca="false">TEXT(E4010,"MMM-YYYY")</f>
        <v>May-2024</v>
      </c>
      <c r="W4010" s="27" t="n">
        <f aca="false">MONTH(E4010)</f>
        <v>5</v>
      </c>
      <c r="X4010" s="27" t="str">
        <f aca="false">TEXT(WEEKDAY(E4010,2),"0")&amp;" - "&amp;TEXT(E4010,"dddd")</f>
        <v>5 - Friday</v>
      </c>
      <c r="Y4010" s="27" t="str">
        <f aca="false">_xlfn.IFS(C4010&lt;18,"Child (0-17)",C4010&lt;40,"Young Adult (18-39)",C4010&lt;60,"Adult (40-59)",TRUE(),"Senior (60+)")</f>
        <v>Young Adult (18-39)</v>
      </c>
      <c r="Z4010" s="27" t="n">
        <f aca="false">ROUND(G4010-E4010,0)</f>
        <v>1</v>
      </c>
      <c r="AA4010" s="27" t="n">
        <f aca="false">L4010+M4010</f>
        <v>118</v>
      </c>
      <c r="AB4010" s="27" t="n">
        <f aca="false">IFERROR(ROUND(Q4010/AA4010,2),0)</f>
        <v>21.95</v>
      </c>
      <c r="AC4010" s="27" t="str">
        <f aca="false">IF(AND(K4010="Critical",N4010="No"),"URGENT - No Bed","Normal")</f>
        <v>Normal</v>
      </c>
      <c r="AD4010" s="33" t="n">
        <f aca="false">INDEX(Lookup_Tables!$B$3:$B$12,MATCH(H4010,Lookup_Tables!$A$3:$A$12,0))</f>
        <v>3100000</v>
      </c>
      <c r="AE4010" s="27" t="str">
        <f aca="false">INDEX(Lookup_Tables!$C$3:$C$12,MATCH(H4010,Lookup_Tables!$A$3:$A$12,0))</f>
        <v>Dr. Kavita Rao</v>
      </c>
      <c r="AF4010" s="27" t="str">
        <f aca="false">IFERROR(INDEX(Lookup_Tables!$F$16:$F$45,MATCH(I4010,Lookup_Tables!$E$16:$E$45,0)),"N/A")</f>
        <v>EMP226</v>
      </c>
      <c r="AG4010" s="27" t="n">
        <f aca="false">_xlfn.IFS(R4010="Recovered",4,R4010="Referred",3,R4010="Admitted",2,R4010="Deceased",1,TRUE(),0)</f>
        <v>4</v>
      </c>
      <c r="AH4010" s="27" t="str">
        <f aca="false">IF(T4010&gt;=4,"Satisfied",IF(T4010&gt;=3,"Neutral","Needs Improvement"))</f>
        <v>Neutral</v>
      </c>
    </row>
    <row r="4011" customFormat="false" ht="15" hidden="false" customHeight="false" outlineLevel="0" collapsed="false">
      <c r="A4011" s="30" t="s">
        <v>5346</v>
      </c>
      <c r="B4011" s="30" t="s">
        <v>1129</v>
      </c>
      <c r="C4011" s="30" t="n">
        <v>84</v>
      </c>
      <c r="D4011" s="30" t="s">
        <v>181</v>
      </c>
      <c r="E4011" s="31" t="n">
        <v>45302</v>
      </c>
      <c r="F4011" s="30" t="s">
        <v>1424</v>
      </c>
      <c r="G4011" s="31" t="n">
        <v>45303</v>
      </c>
      <c r="H4011" s="30" t="s">
        <v>168</v>
      </c>
      <c r="I4011" s="30" t="s">
        <v>196</v>
      </c>
      <c r="J4011" s="30" t="s">
        <v>170</v>
      </c>
      <c r="K4011" s="30" t="s">
        <v>156</v>
      </c>
      <c r="L4011" s="30" t="n">
        <v>54</v>
      </c>
      <c r="M4011" s="30" t="n">
        <v>75</v>
      </c>
      <c r="N4011" s="30" t="s">
        <v>186</v>
      </c>
      <c r="O4011" s="30" t="s">
        <v>149</v>
      </c>
      <c r="P4011" s="30" t="s">
        <v>150</v>
      </c>
      <c r="Q4011" s="32" t="n">
        <v>3447.59</v>
      </c>
      <c r="R4011" s="30" t="s">
        <v>172</v>
      </c>
      <c r="S4011" s="30" t="s">
        <v>192</v>
      </c>
      <c r="T4011" s="30" t="n">
        <v>4</v>
      </c>
      <c r="U4011" s="30" t="n">
        <f aca="false">YEAR(E4011)</f>
        <v>2024</v>
      </c>
      <c r="V4011" s="30" t="str">
        <f aca="false">TEXT(E4011,"MMM-YYYY")</f>
        <v>Jan-2024</v>
      </c>
      <c r="W4011" s="30" t="n">
        <f aca="false">MONTH(E4011)</f>
        <v>1</v>
      </c>
      <c r="X4011" s="30" t="str">
        <f aca="false">TEXT(WEEKDAY(E4011,2),"0")&amp;" - "&amp;TEXT(E4011,"dddd")</f>
        <v>4 - Thursday</v>
      </c>
      <c r="Y4011" s="30" t="str">
        <f aca="false">_xlfn.IFS(C4011&lt;18,"Child (0-17)",C4011&lt;40,"Young Adult (18-39)",C4011&lt;60,"Adult (40-59)",TRUE(),"Senior (60+)")</f>
        <v>Senior (60+)</v>
      </c>
      <c r="Z4011" s="30" t="n">
        <f aca="false">ROUND(G4011-E4011,0)</f>
        <v>1</v>
      </c>
      <c r="AA4011" s="30" t="n">
        <f aca="false">L4011+M4011</f>
        <v>129</v>
      </c>
      <c r="AB4011" s="30" t="n">
        <f aca="false">IFERROR(ROUND(Q4011/AA4011,2),0)</f>
        <v>26.73</v>
      </c>
      <c r="AC4011" s="30" t="str">
        <f aca="false">IF(AND(K4011="Critical",N4011="No"),"URGENT - No Bed","Normal")</f>
        <v>Normal</v>
      </c>
      <c r="AD4011" s="34" t="n">
        <f aca="false">INDEX(Lookup_Tables!$B$3:$B$12,MATCH(H4011,Lookup_Tables!$A$3:$A$12,0))</f>
        <v>4400000</v>
      </c>
      <c r="AE4011" s="30" t="str">
        <f aca="false">INDEX(Lookup_Tables!$C$3:$C$12,MATCH(H4011,Lookup_Tables!$A$3:$A$12,0))</f>
        <v>Dr. Neha Chopra</v>
      </c>
      <c r="AF4011" s="30" t="str">
        <f aca="false">IFERROR(INDEX(Lookup_Tables!$F$16:$F$45,MATCH(I4011,Lookup_Tables!$E$16:$E$45,0)),"N/A")</f>
        <v>EMP219</v>
      </c>
      <c r="AG4011" s="30" t="n">
        <f aca="false">_xlfn.IFS(R4011="Recovered",4,R4011="Referred",3,R4011="Admitted",2,R4011="Deceased",1,TRUE(),0)</f>
        <v>2</v>
      </c>
      <c r="AH4011" s="30" t="str">
        <f aca="false">IF(T4011&gt;=4,"Satisfied",IF(T4011&gt;=3,"Neutral","Needs Improvement"))</f>
        <v>Satisfied</v>
      </c>
    </row>
    <row r="4012" customFormat="false" ht="15" hidden="false" customHeight="false" outlineLevel="0" collapsed="false">
      <c r="A4012" s="27" t="s">
        <v>5937</v>
      </c>
      <c r="B4012" s="27" t="s">
        <v>736</v>
      </c>
      <c r="C4012" s="27" t="n">
        <v>0</v>
      </c>
      <c r="D4012" s="27" t="s">
        <v>181</v>
      </c>
      <c r="E4012" s="28" t="n">
        <v>45512</v>
      </c>
      <c r="F4012" s="27" t="s">
        <v>1032</v>
      </c>
      <c r="G4012" s="28" t="n">
        <v>45515</v>
      </c>
      <c r="H4012" s="27" t="s">
        <v>217</v>
      </c>
      <c r="I4012" s="27" t="s">
        <v>282</v>
      </c>
      <c r="J4012" s="27" t="s">
        <v>483</v>
      </c>
      <c r="K4012" s="27" t="s">
        <v>156</v>
      </c>
      <c r="L4012" s="27" t="n">
        <v>54</v>
      </c>
      <c r="M4012" s="27" t="n">
        <v>70</v>
      </c>
      <c r="N4012" s="27" t="s">
        <v>127</v>
      </c>
      <c r="O4012" s="27" t="s">
        <v>171</v>
      </c>
      <c r="P4012" s="27" t="s">
        <v>140</v>
      </c>
      <c r="Q4012" s="29" t="n">
        <v>3187.14</v>
      </c>
      <c r="R4012" s="27" t="s">
        <v>172</v>
      </c>
      <c r="S4012" s="27" t="s">
        <v>164</v>
      </c>
      <c r="T4012" s="27" t="n">
        <v>2</v>
      </c>
      <c r="U4012" s="27" t="n">
        <f aca="false">YEAR(E4012)</f>
        <v>2024</v>
      </c>
      <c r="V4012" s="27" t="str">
        <f aca="false">TEXT(E4012,"MMM-YYYY")</f>
        <v>Aug-2024</v>
      </c>
      <c r="W4012" s="27" t="n">
        <f aca="false">MONTH(E4012)</f>
        <v>8</v>
      </c>
      <c r="X4012" s="27" t="str">
        <f aca="false">TEXT(WEEKDAY(E4012,2),"0")&amp;" - "&amp;TEXT(E4012,"dddd")</f>
        <v>4 - Thursday</v>
      </c>
      <c r="Y4012" s="27" t="str">
        <f aca="false">_xlfn.IFS(C4012&lt;18,"Child (0-17)",C4012&lt;40,"Young Adult (18-39)",C4012&lt;60,"Adult (40-59)",TRUE(),"Senior (60+)")</f>
        <v>Child (0-17)</v>
      </c>
      <c r="Z4012" s="27" t="n">
        <f aca="false">ROUND(G4012-E4012,0)</f>
        <v>3</v>
      </c>
      <c r="AA4012" s="27" t="n">
        <f aca="false">L4012+M4012</f>
        <v>124</v>
      </c>
      <c r="AB4012" s="27" t="n">
        <f aca="false">IFERROR(ROUND(Q4012/AA4012,2),0)</f>
        <v>25.7</v>
      </c>
      <c r="AC4012" s="27" t="str">
        <f aca="false">IF(AND(K4012="Critical",N4012="No"),"URGENT - No Bed","Normal")</f>
        <v>Normal</v>
      </c>
      <c r="AD4012" s="33" t="n">
        <f aca="false">INDEX(Lookup_Tables!$B$3:$B$12,MATCH(H4012,Lookup_Tables!$A$3:$A$12,0))</f>
        <v>4200000</v>
      </c>
      <c r="AE4012" s="27" t="str">
        <f aca="false">INDEX(Lookup_Tables!$C$3:$C$12,MATCH(H4012,Lookup_Tables!$A$3:$A$12,0))</f>
        <v>Dr. Anil Kapoor</v>
      </c>
      <c r="AF4012" s="27" t="str">
        <f aca="false">IFERROR(INDEX(Lookup_Tables!$F$16:$F$45,MATCH(I4012,Lookup_Tables!$E$16:$E$45,0)),"N/A")</f>
        <v>EMP200</v>
      </c>
      <c r="AG4012" s="27" t="n">
        <f aca="false">_xlfn.IFS(R4012="Recovered",4,R4012="Referred",3,R4012="Admitted",2,R4012="Deceased",1,TRUE(),0)</f>
        <v>2</v>
      </c>
      <c r="AH4012" s="27" t="str">
        <f aca="false">IF(T4012&gt;=4,"Satisfied",IF(T4012&gt;=3,"Neutral","Needs Improvement"))</f>
        <v>Needs Improvement</v>
      </c>
    </row>
    <row r="4013" customFormat="false" ht="15" hidden="false" customHeight="false" outlineLevel="0" collapsed="false">
      <c r="A4013" s="30" t="s">
        <v>4368</v>
      </c>
      <c r="B4013" s="30" t="s">
        <v>4369</v>
      </c>
      <c r="C4013" s="30" t="n">
        <v>5</v>
      </c>
      <c r="D4013" s="30" t="s">
        <v>121</v>
      </c>
      <c r="E4013" s="31" t="n">
        <v>45342</v>
      </c>
      <c r="F4013" s="30" t="s">
        <v>733</v>
      </c>
      <c r="G4013" s="31" t="n">
        <v>45347</v>
      </c>
      <c r="H4013" s="30" t="s">
        <v>217</v>
      </c>
      <c r="I4013" s="30" t="s">
        <v>392</v>
      </c>
      <c r="J4013" s="30" t="s">
        <v>483</v>
      </c>
      <c r="K4013" s="30" t="s">
        <v>126</v>
      </c>
      <c r="L4013" s="30" t="n">
        <v>24</v>
      </c>
      <c r="M4013" s="30" t="n">
        <v>117</v>
      </c>
      <c r="N4013" s="30" t="s">
        <v>186</v>
      </c>
      <c r="O4013" s="30" t="s">
        <v>128</v>
      </c>
      <c r="P4013" s="30" t="s">
        <v>140</v>
      </c>
      <c r="Q4013" s="32" t="n">
        <v>8654.28</v>
      </c>
      <c r="R4013" s="30" t="s">
        <v>172</v>
      </c>
      <c r="S4013" s="30" t="s">
        <v>335</v>
      </c>
      <c r="T4013" s="30" t="n">
        <v>2</v>
      </c>
      <c r="U4013" s="30" t="n">
        <f aca="false">YEAR(E4013)</f>
        <v>2024</v>
      </c>
      <c r="V4013" s="30" t="str">
        <f aca="false">TEXT(E4013,"MMM-YYYY")</f>
        <v>Feb-2024</v>
      </c>
      <c r="W4013" s="30" t="n">
        <f aca="false">MONTH(E4013)</f>
        <v>2</v>
      </c>
      <c r="X4013" s="30" t="str">
        <f aca="false">TEXT(WEEKDAY(E4013,2),"0")&amp;" - "&amp;TEXT(E4013,"dddd")</f>
        <v>2 - Tuesday</v>
      </c>
      <c r="Y4013" s="30" t="str">
        <f aca="false">_xlfn.IFS(C4013&lt;18,"Child (0-17)",C4013&lt;40,"Young Adult (18-39)",C4013&lt;60,"Adult (40-59)",TRUE(),"Senior (60+)")</f>
        <v>Child (0-17)</v>
      </c>
      <c r="Z4013" s="30" t="n">
        <f aca="false">ROUND(G4013-E4013,0)</f>
        <v>5</v>
      </c>
      <c r="AA4013" s="30" t="n">
        <f aca="false">L4013+M4013</f>
        <v>141</v>
      </c>
      <c r="AB4013" s="30" t="n">
        <f aca="false">IFERROR(ROUND(Q4013/AA4013,2),0)</f>
        <v>61.38</v>
      </c>
      <c r="AC4013" s="30" t="str">
        <f aca="false">IF(AND(K4013="Critical",N4013="No"),"URGENT - No Bed","Normal")</f>
        <v>Normal</v>
      </c>
      <c r="AD4013" s="34" t="n">
        <f aca="false">INDEX(Lookup_Tables!$B$3:$B$12,MATCH(H4013,Lookup_Tables!$A$3:$A$12,0))</f>
        <v>4200000</v>
      </c>
      <c r="AE4013" s="30" t="str">
        <f aca="false">INDEX(Lookup_Tables!$C$3:$C$12,MATCH(H4013,Lookup_Tables!$A$3:$A$12,0))</f>
        <v>Dr. Anil Kapoor</v>
      </c>
      <c r="AF4013" s="30" t="str">
        <f aca="false">IFERROR(INDEX(Lookup_Tables!$F$16:$F$45,MATCH(I4013,Lookup_Tables!$E$16:$E$45,0)),"N/A")</f>
        <v>EMP202</v>
      </c>
      <c r="AG4013" s="30" t="n">
        <f aca="false">_xlfn.IFS(R4013="Recovered",4,R4013="Referred",3,R4013="Admitted",2,R4013="Deceased",1,TRUE(),0)</f>
        <v>2</v>
      </c>
      <c r="AH4013" s="30" t="str">
        <f aca="false">IF(T4013&gt;=4,"Satisfied",IF(T4013&gt;=3,"Neutral","Needs Improvement"))</f>
        <v>Needs Improvement</v>
      </c>
    </row>
    <row r="4014" customFormat="false" ht="15" hidden="false" customHeight="false" outlineLevel="0" collapsed="false">
      <c r="A4014" s="27" t="s">
        <v>6114</v>
      </c>
      <c r="B4014" s="27" t="s">
        <v>1549</v>
      </c>
      <c r="C4014" s="27" t="n">
        <v>0</v>
      </c>
      <c r="D4014" s="27" t="s">
        <v>121</v>
      </c>
      <c r="E4014" s="28" t="n">
        <v>45510</v>
      </c>
      <c r="F4014" s="27" t="s">
        <v>1026</v>
      </c>
      <c r="G4014" s="28" t="n">
        <v>45512</v>
      </c>
      <c r="H4014" s="27" t="s">
        <v>236</v>
      </c>
      <c r="I4014" s="27" t="s">
        <v>266</v>
      </c>
      <c r="J4014" s="27" t="s">
        <v>375</v>
      </c>
      <c r="K4014" s="27" t="s">
        <v>202</v>
      </c>
      <c r="L4014" s="27" t="n">
        <v>10</v>
      </c>
      <c r="M4014" s="27" t="n">
        <v>111</v>
      </c>
      <c r="N4014" s="27" t="s">
        <v>186</v>
      </c>
      <c r="O4014" s="27" t="s">
        <v>171</v>
      </c>
      <c r="P4014" s="27" t="s">
        <v>150</v>
      </c>
      <c r="Q4014" s="29" t="n">
        <v>16444.22</v>
      </c>
      <c r="R4014" s="27" t="s">
        <v>462</v>
      </c>
      <c r="S4014" s="27" t="s">
        <v>141</v>
      </c>
      <c r="T4014" s="27" t="n">
        <v>3</v>
      </c>
      <c r="U4014" s="27" t="n">
        <f aca="false">YEAR(E4014)</f>
        <v>2024</v>
      </c>
      <c r="V4014" s="27" t="str">
        <f aca="false">TEXT(E4014,"MMM-YYYY")</f>
        <v>Aug-2024</v>
      </c>
      <c r="W4014" s="27" t="n">
        <f aca="false">MONTH(E4014)</f>
        <v>8</v>
      </c>
      <c r="X4014" s="27" t="str">
        <f aca="false">TEXT(WEEKDAY(E4014,2),"0")&amp;" - "&amp;TEXT(E4014,"dddd")</f>
        <v>2 - Tuesday</v>
      </c>
      <c r="Y4014" s="27" t="str">
        <f aca="false">_xlfn.IFS(C4014&lt;18,"Child (0-17)",C4014&lt;40,"Young Adult (18-39)",C4014&lt;60,"Adult (40-59)",TRUE(),"Senior (60+)")</f>
        <v>Child (0-17)</v>
      </c>
      <c r="Z4014" s="27" t="n">
        <f aca="false">ROUND(G4014-E4014,0)</f>
        <v>2</v>
      </c>
      <c r="AA4014" s="27" t="n">
        <f aca="false">L4014+M4014</f>
        <v>121</v>
      </c>
      <c r="AB4014" s="27" t="n">
        <f aca="false">IFERROR(ROUND(Q4014/AA4014,2),0)</f>
        <v>135.9</v>
      </c>
      <c r="AC4014" s="27" t="str">
        <f aca="false">IF(AND(K4014="Critical",N4014="No"),"URGENT - No Bed","Normal")</f>
        <v>Normal</v>
      </c>
      <c r="AD4014" s="33" t="n">
        <f aca="false">INDEX(Lookup_Tables!$B$3:$B$12,MATCH(H4014,Lookup_Tables!$A$3:$A$12,0))</f>
        <v>3900000</v>
      </c>
      <c r="AE4014" s="27" t="str">
        <f aca="false">INDEX(Lookup_Tables!$C$3:$C$12,MATCH(H4014,Lookup_Tables!$A$3:$A$12,0))</f>
        <v>Dr. Rina Mehta</v>
      </c>
      <c r="AF4014" s="27" t="str">
        <f aca="false">IFERROR(INDEX(Lookup_Tables!$F$16:$F$45,MATCH(I4014,Lookup_Tables!$E$16:$E$45,0)),"N/A")</f>
        <v>EMP217</v>
      </c>
      <c r="AG4014" s="27" t="n">
        <f aca="false">_xlfn.IFS(R4014="Recovered",4,R4014="Referred",3,R4014="Admitted",2,R4014="Deceased",1,TRUE(),0)</f>
        <v>1</v>
      </c>
      <c r="AH4014" s="27" t="str">
        <f aca="false">IF(T4014&gt;=4,"Satisfied",IF(T4014&gt;=3,"Neutral","Needs Improvement"))</f>
        <v>Neutral</v>
      </c>
    </row>
    <row r="4015" customFormat="false" ht="15" hidden="false" customHeight="false" outlineLevel="0" collapsed="false">
      <c r="A4015" s="30" t="s">
        <v>6032</v>
      </c>
      <c r="B4015" s="30" t="s">
        <v>1025</v>
      </c>
      <c r="C4015" s="30" t="n">
        <v>19</v>
      </c>
      <c r="D4015" s="30" t="s">
        <v>121</v>
      </c>
      <c r="E4015" s="31" t="n">
        <v>45376</v>
      </c>
      <c r="F4015" s="30" t="s">
        <v>429</v>
      </c>
      <c r="G4015" s="31" t="n">
        <v>45380</v>
      </c>
      <c r="H4015" s="30" t="s">
        <v>206</v>
      </c>
      <c r="I4015" s="30" t="s">
        <v>232</v>
      </c>
      <c r="J4015" s="30" t="s">
        <v>469</v>
      </c>
      <c r="K4015" s="30" t="s">
        <v>126</v>
      </c>
      <c r="L4015" s="30" t="n">
        <v>27</v>
      </c>
      <c r="M4015" s="30" t="n">
        <v>46</v>
      </c>
      <c r="N4015" s="30" t="s">
        <v>186</v>
      </c>
      <c r="O4015" s="30" t="s">
        <v>139</v>
      </c>
      <c r="P4015" s="30" t="s">
        <v>140</v>
      </c>
      <c r="Q4015" s="32" t="n">
        <v>6582.1</v>
      </c>
      <c r="R4015" s="30" t="s">
        <v>172</v>
      </c>
      <c r="S4015" s="30" t="s">
        <v>335</v>
      </c>
      <c r="T4015" s="30" t="n">
        <v>3</v>
      </c>
      <c r="U4015" s="30" t="n">
        <f aca="false">YEAR(E4015)</f>
        <v>2024</v>
      </c>
      <c r="V4015" s="30" t="str">
        <f aca="false">TEXT(E4015,"MMM-YYYY")</f>
        <v>Mar-2024</v>
      </c>
      <c r="W4015" s="30" t="n">
        <f aca="false">MONTH(E4015)</f>
        <v>3</v>
      </c>
      <c r="X4015" s="30" t="str">
        <f aca="false">TEXT(WEEKDAY(E4015,2),"0")&amp;" - "&amp;TEXT(E4015,"dddd")</f>
        <v>1 - Monday</v>
      </c>
      <c r="Y4015" s="30" t="str">
        <f aca="false">_xlfn.IFS(C4015&lt;18,"Child (0-17)",C4015&lt;40,"Young Adult (18-39)",C4015&lt;60,"Adult (40-59)",TRUE(),"Senior (60+)")</f>
        <v>Young Adult (18-39)</v>
      </c>
      <c r="Z4015" s="30" t="n">
        <f aca="false">ROUND(G4015-E4015,0)</f>
        <v>4</v>
      </c>
      <c r="AA4015" s="30" t="n">
        <f aca="false">L4015+M4015</f>
        <v>73</v>
      </c>
      <c r="AB4015" s="30" t="n">
        <f aca="false">IFERROR(ROUND(Q4015/AA4015,2),0)</f>
        <v>90.17</v>
      </c>
      <c r="AC4015" s="30" t="str">
        <f aca="false">IF(AND(K4015="Critical",N4015="No"),"URGENT - No Bed","Normal")</f>
        <v>Normal</v>
      </c>
      <c r="AD4015" s="34" t="n">
        <f aca="false">INDEX(Lookup_Tables!$B$3:$B$12,MATCH(H4015,Lookup_Tables!$A$3:$A$12,0))</f>
        <v>2800000</v>
      </c>
      <c r="AE4015" s="30" t="str">
        <f aca="false">INDEX(Lookup_Tables!$C$3:$C$12,MATCH(H4015,Lookup_Tables!$A$3:$A$12,0))</f>
        <v>Dr. Suresh Nair</v>
      </c>
      <c r="AF4015" s="30" t="str">
        <f aca="false">IFERROR(INDEX(Lookup_Tables!$F$16:$F$45,MATCH(I4015,Lookup_Tables!$E$16:$E$45,0)),"N/A")</f>
        <v>EMP210</v>
      </c>
      <c r="AG4015" s="30" t="n">
        <f aca="false">_xlfn.IFS(R4015="Recovered",4,R4015="Referred",3,R4015="Admitted",2,R4015="Deceased",1,TRUE(),0)</f>
        <v>2</v>
      </c>
      <c r="AH4015" s="30" t="str">
        <f aca="false">IF(T4015&gt;=4,"Satisfied",IF(T4015&gt;=3,"Neutral","Needs Improvement"))</f>
        <v>Neutral</v>
      </c>
    </row>
    <row r="4016" customFormat="false" ht="15" hidden="false" customHeight="false" outlineLevel="0" collapsed="false">
      <c r="A4016" s="27" t="s">
        <v>3123</v>
      </c>
      <c r="B4016" s="27" t="s">
        <v>513</v>
      </c>
      <c r="C4016" s="27" t="n">
        <v>9</v>
      </c>
      <c r="D4016" s="27" t="s">
        <v>121</v>
      </c>
      <c r="E4016" s="28" t="n">
        <v>45431</v>
      </c>
      <c r="F4016" s="27" t="s">
        <v>695</v>
      </c>
      <c r="G4016" s="28" t="n">
        <v>45432</v>
      </c>
      <c r="H4016" s="27" t="s">
        <v>168</v>
      </c>
      <c r="I4016" s="27" t="s">
        <v>169</v>
      </c>
      <c r="J4016" s="27" t="s">
        <v>371</v>
      </c>
      <c r="K4016" s="27" t="s">
        <v>138</v>
      </c>
      <c r="L4016" s="27" t="n">
        <v>47</v>
      </c>
      <c r="M4016" s="27" t="n">
        <v>28</v>
      </c>
      <c r="N4016" s="27" t="s">
        <v>186</v>
      </c>
      <c r="O4016" s="27" t="s">
        <v>149</v>
      </c>
      <c r="P4016" s="27" t="s">
        <v>129</v>
      </c>
      <c r="Q4016" s="29" t="n">
        <v>883.43</v>
      </c>
      <c r="R4016" s="27" t="s">
        <v>130</v>
      </c>
      <c r="S4016" s="27" t="s">
        <v>335</v>
      </c>
      <c r="T4016" s="27" t="n">
        <v>4</v>
      </c>
      <c r="U4016" s="27" t="n">
        <f aca="false">YEAR(E4016)</f>
        <v>2024</v>
      </c>
      <c r="V4016" s="27" t="str">
        <f aca="false">TEXT(E4016,"MMM-YYYY")</f>
        <v>May-2024</v>
      </c>
      <c r="W4016" s="27" t="n">
        <f aca="false">MONTH(E4016)</f>
        <v>5</v>
      </c>
      <c r="X4016" s="27" t="str">
        <f aca="false">TEXT(WEEKDAY(E4016,2),"0")&amp;" - "&amp;TEXT(E4016,"dddd")</f>
        <v>7 - Sunday</v>
      </c>
      <c r="Y4016" s="27" t="str">
        <f aca="false">_xlfn.IFS(C4016&lt;18,"Child (0-17)",C4016&lt;40,"Young Adult (18-39)",C4016&lt;60,"Adult (40-59)",TRUE(),"Senior (60+)")</f>
        <v>Child (0-17)</v>
      </c>
      <c r="Z4016" s="27" t="n">
        <f aca="false">ROUND(G4016-E4016,0)</f>
        <v>1</v>
      </c>
      <c r="AA4016" s="27" t="n">
        <f aca="false">L4016+M4016</f>
        <v>75</v>
      </c>
      <c r="AB4016" s="27" t="n">
        <f aca="false">IFERROR(ROUND(Q4016/AA4016,2),0)</f>
        <v>11.78</v>
      </c>
      <c r="AC4016" s="27" t="str">
        <f aca="false">IF(AND(K4016="Critical",N4016="No"),"URGENT - No Bed","Normal")</f>
        <v>Normal</v>
      </c>
      <c r="AD4016" s="33" t="n">
        <f aca="false">INDEX(Lookup_Tables!$B$3:$B$12,MATCH(H4016,Lookup_Tables!$A$3:$A$12,0))</f>
        <v>4400000</v>
      </c>
      <c r="AE4016" s="27" t="str">
        <f aca="false">INDEX(Lookup_Tables!$C$3:$C$12,MATCH(H4016,Lookup_Tables!$A$3:$A$12,0))</f>
        <v>Dr. Neha Chopra</v>
      </c>
      <c r="AF4016" s="27" t="str">
        <f aca="false">IFERROR(INDEX(Lookup_Tables!$F$16:$F$45,MATCH(I4016,Lookup_Tables!$E$16:$E$45,0)),"N/A")</f>
        <v>EMP220</v>
      </c>
      <c r="AG4016" s="27" t="n">
        <f aca="false">_xlfn.IFS(R4016="Recovered",4,R4016="Referred",3,R4016="Admitted",2,R4016="Deceased",1,TRUE(),0)</f>
        <v>4</v>
      </c>
      <c r="AH4016" s="27" t="str">
        <f aca="false">IF(T4016&gt;=4,"Satisfied",IF(T4016&gt;=3,"Neutral","Needs Improvement"))</f>
        <v>Satisfied</v>
      </c>
    </row>
    <row r="4017" customFormat="false" ht="15" hidden="false" customHeight="false" outlineLevel="0" collapsed="false">
      <c r="A4017" s="30" t="s">
        <v>3465</v>
      </c>
      <c r="B4017" s="30" t="s">
        <v>2640</v>
      </c>
      <c r="C4017" s="30" t="n">
        <v>33</v>
      </c>
      <c r="D4017" s="30" t="s">
        <v>121</v>
      </c>
      <c r="E4017" s="31" t="n">
        <v>45488</v>
      </c>
      <c r="F4017" s="30" t="s">
        <v>1240</v>
      </c>
      <c r="G4017" s="31" t="n">
        <v>45493</v>
      </c>
      <c r="H4017" s="30" t="s">
        <v>217</v>
      </c>
      <c r="I4017" s="30" t="s">
        <v>392</v>
      </c>
      <c r="J4017" s="30" t="s">
        <v>283</v>
      </c>
      <c r="K4017" s="30" t="s">
        <v>202</v>
      </c>
      <c r="L4017" s="30" t="n">
        <v>4</v>
      </c>
      <c r="M4017" s="30" t="n">
        <v>228</v>
      </c>
      <c r="N4017" s="30" t="s">
        <v>186</v>
      </c>
      <c r="O4017" s="30" t="s">
        <v>139</v>
      </c>
      <c r="P4017" s="30" t="s">
        <v>150</v>
      </c>
      <c r="Q4017" s="32" t="n">
        <v>18981.28</v>
      </c>
      <c r="R4017" s="30" t="s">
        <v>172</v>
      </c>
      <c r="S4017" s="30" t="s">
        <v>197</v>
      </c>
      <c r="T4017" s="30" t="n">
        <v>5</v>
      </c>
      <c r="U4017" s="30" t="n">
        <f aca="false">YEAR(E4017)</f>
        <v>2024</v>
      </c>
      <c r="V4017" s="30" t="str">
        <f aca="false">TEXT(E4017,"MMM-YYYY")</f>
        <v>Jul-2024</v>
      </c>
      <c r="W4017" s="30" t="n">
        <f aca="false">MONTH(E4017)</f>
        <v>7</v>
      </c>
      <c r="X4017" s="30" t="str">
        <f aca="false">TEXT(WEEKDAY(E4017,2),"0")&amp;" - "&amp;TEXT(E4017,"dddd")</f>
        <v>1 - Monday</v>
      </c>
      <c r="Y4017" s="30" t="str">
        <f aca="false">_xlfn.IFS(C4017&lt;18,"Child (0-17)",C4017&lt;40,"Young Adult (18-39)",C4017&lt;60,"Adult (40-59)",TRUE(),"Senior (60+)")</f>
        <v>Young Adult (18-39)</v>
      </c>
      <c r="Z4017" s="30" t="n">
        <f aca="false">ROUND(G4017-E4017,0)</f>
        <v>5</v>
      </c>
      <c r="AA4017" s="30" t="n">
        <f aca="false">L4017+M4017</f>
        <v>232</v>
      </c>
      <c r="AB4017" s="30" t="n">
        <f aca="false">IFERROR(ROUND(Q4017/AA4017,2),0)</f>
        <v>81.82</v>
      </c>
      <c r="AC4017" s="30" t="str">
        <f aca="false">IF(AND(K4017="Critical",N4017="No"),"URGENT - No Bed","Normal")</f>
        <v>Normal</v>
      </c>
      <c r="AD4017" s="34" t="n">
        <f aca="false">INDEX(Lookup_Tables!$B$3:$B$12,MATCH(H4017,Lookup_Tables!$A$3:$A$12,0))</f>
        <v>4200000</v>
      </c>
      <c r="AE4017" s="30" t="str">
        <f aca="false">INDEX(Lookup_Tables!$C$3:$C$12,MATCH(H4017,Lookup_Tables!$A$3:$A$12,0))</f>
        <v>Dr. Anil Kapoor</v>
      </c>
      <c r="AF4017" s="30" t="str">
        <f aca="false">IFERROR(INDEX(Lookup_Tables!$F$16:$F$45,MATCH(I4017,Lookup_Tables!$E$16:$E$45,0)),"N/A")</f>
        <v>EMP202</v>
      </c>
      <c r="AG4017" s="30" t="n">
        <f aca="false">_xlfn.IFS(R4017="Recovered",4,R4017="Referred",3,R4017="Admitted",2,R4017="Deceased",1,TRUE(),0)</f>
        <v>2</v>
      </c>
      <c r="AH4017" s="30" t="str">
        <f aca="false">IF(T4017&gt;=4,"Satisfied",IF(T4017&gt;=3,"Neutral","Needs Improvement"))</f>
        <v>Satisfied</v>
      </c>
    </row>
    <row r="4018" customFormat="false" ht="15" hidden="false" customHeight="false" outlineLevel="0" collapsed="false">
      <c r="A4018" s="27" t="s">
        <v>1936</v>
      </c>
      <c r="B4018" s="27" t="s">
        <v>1937</v>
      </c>
      <c r="C4018" s="27" t="n">
        <v>70</v>
      </c>
      <c r="D4018" s="27" t="s">
        <v>121</v>
      </c>
      <c r="E4018" s="28" t="n">
        <v>45344</v>
      </c>
      <c r="F4018" s="27" t="s">
        <v>940</v>
      </c>
      <c r="G4018" s="28" t="n">
        <v>45344</v>
      </c>
      <c r="H4018" s="27" t="s">
        <v>146</v>
      </c>
      <c r="I4018" s="27" t="s">
        <v>147</v>
      </c>
      <c r="J4018" s="27" t="s">
        <v>244</v>
      </c>
      <c r="K4018" s="27" t="s">
        <v>156</v>
      </c>
      <c r="L4018" s="27" t="n">
        <v>51</v>
      </c>
      <c r="M4018" s="27" t="n">
        <v>50</v>
      </c>
      <c r="N4018" s="27" t="s">
        <v>127</v>
      </c>
      <c r="O4018" s="27" t="s">
        <v>139</v>
      </c>
      <c r="P4018" s="27" t="s">
        <v>140</v>
      </c>
      <c r="Q4018" s="29" t="n">
        <v>3096.61</v>
      </c>
      <c r="R4018" s="27" t="s">
        <v>130</v>
      </c>
      <c r="S4018" s="27" t="s">
        <v>178</v>
      </c>
      <c r="T4018" s="27" t="n">
        <v>5</v>
      </c>
      <c r="U4018" s="27" t="n">
        <f aca="false">YEAR(E4018)</f>
        <v>2024</v>
      </c>
      <c r="V4018" s="27" t="str">
        <f aca="false">TEXT(E4018,"MMM-YYYY")</f>
        <v>Feb-2024</v>
      </c>
      <c r="W4018" s="27" t="n">
        <f aca="false">MONTH(E4018)</f>
        <v>2</v>
      </c>
      <c r="X4018" s="27" t="str">
        <f aca="false">TEXT(WEEKDAY(E4018,2),"0")&amp;" - "&amp;TEXT(E4018,"dddd")</f>
        <v>4 - Thursday</v>
      </c>
      <c r="Y4018" s="27" t="str">
        <f aca="false">_xlfn.IFS(C4018&lt;18,"Child (0-17)",C4018&lt;40,"Young Adult (18-39)",C4018&lt;60,"Adult (40-59)",TRUE(),"Senior (60+)")</f>
        <v>Senior (60+)</v>
      </c>
      <c r="Z4018" s="27" t="n">
        <f aca="false">ROUND(G4018-E4018,0)</f>
        <v>0</v>
      </c>
      <c r="AA4018" s="27" t="n">
        <f aca="false">L4018+M4018</f>
        <v>101</v>
      </c>
      <c r="AB4018" s="27" t="n">
        <f aca="false">IFERROR(ROUND(Q4018/AA4018,2),0)</f>
        <v>30.66</v>
      </c>
      <c r="AC4018" s="27" t="str">
        <f aca="false">IF(AND(K4018="Critical",N4018="No"),"URGENT - No Bed","Normal")</f>
        <v>Normal</v>
      </c>
      <c r="AD4018" s="33" t="n">
        <f aca="false">INDEX(Lookup_Tables!$B$3:$B$12,MATCH(H4018,Lookup_Tables!$A$3:$A$12,0))</f>
        <v>2700000</v>
      </c>
      <c r="AE4018" s="27" t="str">
        <f aca="false">INDEX(Lookup_Tables!$C$3:$C$12,MATCH(H4018,Lookup_Tables!$A$3:$A$12,0))</f>
        <v>Dr. Vikram Singh</v>
      </c>
      <c r="AF4018" s="27" t="str">
        <f aca="false">IFERROR(INDEX(Lookup_Tables!$F$16:$F$45,MATCH(I4018,Lookup_Tables!$E$16:$E$45,0)),"N/A")</f>
        <v>EMP229</v>
      </c>
      <c r="AG4018" s="27" t="n">
        <f aca="false">_xlfn.IFS(R4018="Recovered",4,R4018="Referred",3,R4018="Admitted",2,R4018="Deceased",1,TRUE(),0)</f>
        <v>4</v>
      </c>
      <c r="AH4018" s="27" t="str">
        <f aca="false">IF(T4018&gt;=4,"Satisfied",IF(T4018&gt;=3,"Neutral","Needs Improvement"))</f>
        <v>Satisfied</v>
      </c>
    </row>
    <row r="4019" customFormat="false" ht="15" hidden="false" customHeight="false" outlineLevel="0" collapsed="false">
      <c r="A4019" s="30" t="s">
        <v>2969</v>
      </c>
      <c r="B4019" s="30" t="s">
        <v>2952</v>
      </c>
      <c r="C4019" s="30" t="n">
        <v>35</v>
      </c>
      <c r="D4019" s="30" t="s">
        <v>121</v>
      </c>
      <c r="E4019" s="31" t="n">
        <v>45464</v>
      </c>
      <c r="F4019" s="30" t="s">
        <v>378</v>
      </c>
      <c r="G4019" s="31" t="n">
        <v>45464</v>
      </c>
      <c r="H4019" s="30" t="s">
        <v>161</v>
      </c>
      <c r="I4019" s="30" t="s">
        <v>538</v>
      </c>
      <c r="J4019" s="30" t="s">
        <v>648</v>
      </c>
      <c r="K4019" s="30" t="s">
        <v>138</v>
      </c>
      <c r="L4019" s="30" t="n">
        <v>49</v>
      </c>
      <c r="M4019" s="30" t="n">
        <v>41</v>
      </c>
      <c r="N4019" s="30" t="s">
        <v>127</v>
      </c>
      <c r="O4019" s="30" t="s">
        <v>171</v>
      </c>
      <c r="P4019" s="30" t="s">
        <v>140</v>
      </c>
      <c r="Q4019" s="32" t="n">
        <v>1750.58</v>
      </c>
      <c r="R4019" s="30" t="s">
        <v>130</v>
      </c>
      <c r="S4019" s="30" t="s">
        <v>164</v>
      </c>
      <c r="T4019" s="30" t="n">
        <v>5</v>
      </c>
      <c r="U4019" s="30" t="n">
        <f aca="false">YEAR(E4019)</f>
        <v>2024</v>
      </c>
      <c r="V4019" s="30" t="str">
        <f aca="false">TEXT(E4019,"MMM-YYYY")</f>
        <v>Jun-2024</v>
      </c>
      <c r="W4019" s="30" t="n">
        <f aca="false">MONTH(E4019)</f>
        <v>6</v>
      </c>
      <c r="X4019" s="30" t="str">
        <f aca="false">TEXT(WEEKDAY(E4019,2),"0")&amp;" - "&amp;TEXT(E4019,"dddd")</f>
        <v>5 - Friday</v>
      </c>
      <c r="Y4019" s="30" t="str">
        <f aca="false">_xlfn.IFS(C4019&lt;18,"Child (0-17)",C4019&lt;40,"Young Adult (18-39)",C4019&lt;60,"Adult (40-59)",TRUE(),"Senior (60+)")</f>
        <v>Young Adult (18-39)</v>
      </c>
      <c r="Z4019" s="30" t="n">
        <f aca="false">ROUND(G4019-E4019,0)</f>
        <v>0</v>
      </c>
      <c r="AA4019" s="30" t="n">
        <f aca="false">L4019+M4019</f>
        <v>90</v>
      </c>
      <c r="AB4019" s="30" t="n">
        <f aca="false">IFERROR(ROUND(Q4019/AA4019,2),0)</f>
        <v>19.45</v>
      </c>
      <c r="AC4019" s="30" t="str">
        <f aca="false">IF(AND(K4019="Critical",N4019="No"),"URGENT - No Bed","Normal")</f>
        <v>Normal</v>
      </c>
      <c r="AD4019" s="34" t="n">
        <f aca="false">INDEX(Lookup_Tables!$B$3:$B$12,MATCH(H4019,Lookup_Tables!$A$3:$A$12,0))</f>
        <v>3600000</v>
      </c>
      <c r="AE4019" s="30" t="str">
        <f aca="false">INDEX(Lookup_Tables!$C$3:$C$12,MATCH(H4019,Lookup_Tables!$A$3:$A$12,0))</f>
        <v>Dr. Sameer Joshi</v>
      </c>
      <c r="AF4019" s="30" t="str">
        <f aca="false">IFERROR(INDEX(Lookup_Tables!$F$16:$F$45,MATCH(I4019,Lookup_Tables!$E$16:$E$45,0)),"N/A")</f>
        <v>EMP221</v>
      </c>
      <c r="AG4019" s="30" t="n">
        <f aca="false">_xlfn.IFS(R4019="Recovered",4,R4019="Referred",3,R4019="Admitted",2,R4019="Deceased",1,TRUE(),0)</f>
        <v>4</v>
      </c>
      <c r="AH4019" s="30" t="str">
        <f aca="false">IF(T4019&gt;=4,"Satisfied",IF(T4019&gt;=3,"Neutral","Needs Improvement"))</f>
        <v>Satisfied</v>
      </c>
    </row>
    <row r="4020" customFormat="false" ht="15" hidden="false" customHeight="false" outlineLevel="0" collapsed="false">
      <c r="A4020" s="27" t="s">
        <v>3323</v>
      </c>
      <c r="B4020" s="27" t="s">
        <v>839</v>
      </c>
      <c r="C4020" s="27" t="n">
        <v>10</v>
      </c>
      <c r="D4020" s="27" t="s">
        <v>181</v>
      </c>
      <c r="E4020" s="28" t="n">
        <v>45364</v>
      </c>
      <c r="F4020" s="27" t="s">
        <v>271</v>
      </c>
      <c r="G4020" s="28" t="n">
        <v>45367</v>
      </c>
      <c r="H4020" s="27" t="s">
        <v>135</v>
      </c>
      <c r="I4020" s="27" t="s">
        <v>251</v>
      </c>
      <c r="J4020" s="27" t="s">
        <v>252</v>
      </c>
      <c r="K4020" s="27" t="s">
        <v>156</v>
      </c>
      <c r="L4020" s="27" t="n">
        <v>43</v>
      </c>
      <c r="M4020" s="27" t="n">
        <v>56</v>
      </c>
      <c r="N4020" s="27" t="s">
        <v>186</v>
      </c>
      <c r="O4020" s="27" t="s">
        <v>171</v>
      </c>
      <c r="P4020" s="27" t="s">
        <v>187</v>
      </c>
      <c r="Q4020" s="29" t="n">
        <v>4104.57</v>
      </c>
      <c r="R4020" s="27" t="s">
        <v>130</v>
      </c>
      <c r="S4020" s="27" t="s">
        <v>164</v>
      </c>
      <c r="T4020" s="27" t="n">
        <v>3</v>
      </c>
      <c r="U4020" s="27" t="n">
        <f aca="false">YEAR(E4020)</f>
        <v>2024</v>
      </c>
      <c r="V4020" s="27" t="str">
        <f aca="false">TEXT(E4020,"MMM-YYYY")</f>
        <v>Mar-2024</v>
      </c>
      <c r="W4020" s="27" t="n">
        <f aca="false">MONTH(E4020)</f>
        <v>3</v>
      </c>
      <c r="X4020" s="27" t="str">
        <f aca="false">TEXT(WEEKDAY(E4020,2),"0")&amp;" - "&amp;TEXT(E4020,"dddd")</f>
        <v>3 - Wednesday</v>
      </c>
      <c r="Y4020" s="27" t="str">
        <f aca="false">_xlfn.IFS(C4020&lt;18,"Child (0-17)",C4020&lt;40,"Young Adult (18-39)",C4020&lt;60,"Adult (40-59)",TRUE(),"Senior (60+)")</f>
        <v>Child (0-17)</v>
      </c>
      <c r="Z4020" s="27" t="n">
        <f aca="false">ROUND(G4020-E4020,0)</f>
        <v>3</v>
      </c>
      <c r="AA4020" s="27" t="n">
        <f aca="false">L4020+M4020</f>
        <v>99</v>
      </c>
      <c r="AB4020" s="27" t="n">
        <f aca="false">IFERROR(ROUND(Q4020/AA4020,2),0)</f>
        <v>41.46</v>
      </c>
      <c r="AC4020" s="27" t="str">
        <f aca="false">IF(AND(K4020="Critical",N4020="No"),"URGENT - No Bed","Normal")</f>
        <v>Normal</v>
      </c>
      <c r="AD4020" s="33" t="n">
        <f aca="false">INDEX(Lookup_Tables!$B$3:$B$12,MATCH(H4020,Lookup_Tables!$A$3:$A$12,0))</f>
        <v>4600000</v>
      </c>
      <c r="AE4020" s="27" t="str">
        <f aca="false">INDEX(Lookup_Tables!$C$3:$C$12,MATCH(H4020,Lookup_Tables!$A$3:$A$12,0))</f>
        <v>Dr. Farhan Khan</v>
      </c>
      <c r="AF4020" s="27" t="str">
        <f aca="false">IFERROR(INDEX(Lookup_Tables!$F$16:$F$45,MATCH(I4020,Lookup_Tables!$E$16:$E$45,0)),"N/A")</f>
        <v>EMP207</v>
      </c>
      <c r="AG4020" s="27" t="n">
        <f aca="false">_xlfn.IFS(R4020="Recovered",4,R4020="Referred",3,R4020="Admitted",2,R4020="Deceased",1,TRUE(),0)</f>
        <v>4</v>
      </c>
      <c r="AH4020" s="27" t="str">
        <f aca="false">IF(T4020&gt;=4,"Satisfied",IF(T4020&gt;=3,"Neutral","Needs Improvement"))</f>
        <v>Neutral</v>
      </c>
    </row>
    <row r="4021" customFormat="false" ht="15" hidden="false" customHeight="false" outlineLevel="0" collapsed="false">
      <c r="A4021" s="30" t="s">
        <v>3822</v>
      </c>
      <c r="B4021" s="30" t="s">
        <v>3669</v>
      </c>
      <c r="C4021" s="30" t="n">
        <v>40</v>
      </c>
      <c r="D4021" s="30" t="s">
        <v>181</v>
      </c>
      <c r="E4021" s="31" t="n">
        <v>45380</v>
      </c>
      <c r="F4021" s="30" t="s">
        <v>2531</v>
      </c>
      <c r="G4021" s="31" t="n">
        <v>45380</v>
      </c>
      <c r="H4021" s="30" t="s">
        <v>168</v>
      </c>
      <c r="I4021" s="30" t="s">
        <v>169</v>
      </c>
      <c r="J4021" s="30" t="s">
        <v>367</v>
      </c>
      <c r="K4021" s="30" t="s">
        <v>138</v>
      </c>
      <c r="L4021" s="30" t="n">
        <v>23</v>
      </c>
      <c r="M4021" s="30" t="n">
        <v>22</v>
      </c>
      <c r="N4021" s="30" t="s">
        <v>127</v>
      </c>
      <c r="O4021" s="30" t="s">
        <v>139</v>
      </c>
      <c r="P4021" s="30" t="s">
        <v>129</v>
      </c>
      <c r="Q4021" s="32" t="n">
        <v>1152.57</v>
      </c>
      <c r="R4021" s="30" t="s">
        <v>130</v>
      </c>
      <c r="S4021" s="30" t="s">
        <v>157</v>
      </c>
      <c r="T4021" s="30" t="n">
        <v>5</v>
      </c>
      <c r="U4021" s="30" t="n">
        <f aca="false">YEAR(E4021)</f>
        <v>2024</v>
      </c>
      <c r="V4021" s="30" t="str">
        <f aca="false">TEXT(E4021,"MMM-YYYY")</f>
        <v>Mar-2024</v>
      </c>
      <c r="W4021" s="30" t="n">
        <f aca="false">MONTH(E4021)</f>
        <v>3</v>
      </c>
      <c r="X4021" s="30" t="str">
        <f aca="false">TEXT(WEEKDAY(E4021,2),"0")&amp;" - "&amp;TEXT(E4021,"dddd")</f>
        <v>5 - Friday</v>
      </c>
      <c r="Y4021" s="30" t="str">
        <f aca="false">_xlfn.IFS(C4021&lt;18,"Child (0-17)",C4021&lt;40,"Young Adult (18-39)",C4021&lt;60,"Adult (40-59)",TRUE(),"Senior (60+)")</f>
        <v>Adult (40-59)</v>
      </c>
      <c r="Z4021" s="30" t="n">
        <f aca="false">ROUND(G4021-E4021,0)</f>
        <v>0</v>
      </c>
      <c r="AA4021" s="30" t="n">
        <f aca="false">L4021+M4021</f>
        <v>45</v>
      </c>
      <c r="AB4021" s="30" t="n">
        <f aca="false">IFERROR(ROUND(Q4021/AA4021,2),0)</f>
        <v>25.61</v>
      </c>
      <c r="AC4021" s="30" t="str">
        <f aca="false">IF(AND(K4021="Critical",N4021="No"),"URGENT - No Bed","Normal")</f>
        <v>Normal</v>
      </c>
      <c r="AD4021" s="34" t="n">
        <f aca="false">INDEX(Lookup_Tables!$B$3:$B$12,MATCH(H4021,Lookup_Tables!$A$3:$A$12,0))</f>
        <v>4400000</v>
      </c>
      <c r="AE4021" s="30" t="str">
        <f aca="false">INDEX(Lookup_Tables!$C$3:$C$12,MATCH(H4021,Lookup_Tables!$A$3:$A$12,0))</f>
        <v>Dr. Neha Chopra</v>
      </c>
      <c r="AF4021" s="30" t="str">
        <f aca="false">IFERROR(INDEX(Lookup_Tables!$F$16:$F$45,MATCH(I4021,Lookup_Tables!$E$16:$E$45,0)),"N/A")</f>
        <v>EMP220</v>
      </c>
      <c r="AG4021" s="30" t="n">
        <f aca="false">_xlfn.IFS(R4021="Recovered",4,R4021="Referred",3,R4021="Admitted",2,R4021="Deceased",1,TRUE(),0)</f>
        <v>4</v>
      </c>
      <c r="AH4021" s="30" t="str">
        <f aca="false">IF(T4021&gt;=4,"Satisfied",IF(T4021&gt;=3,"Neutral","Needs Improvement"))</f>
        <v>Satisfied</v>
      </c>
    </row>
    <row r="4022" customFormat="false" ht="15" hidden="false" customHeight="false" outlineLevel="0" collapsed="false">
      <c r="A4022" s="27" t="s">
        <v>2302</v>
      </c>
      <c r="B4022" s="27" t="s">
        <v>1876</v>
      </c>
      <c r="C4022" s="27" t="n">
        <v>37</v>
      </c>
      <c r="D4022" s="27" t="s">
        <v>121</v>
      </c>
      <c r="E4022" s="28" t="n">
        <v>45492</v>
      </c>
      <c r="F4022" s="27" t="s">
        <v>1214</v>
      </c>
      <c r="G4022" s="28" t="n">
        <v>45494</v>
      </c>
      <c r="H4022" s="27" t="s">
        <v>168</v>
      </c>
      <c r="I4022" s="27" t="s">
        <v>196</v>
      </c>
      <c r="J4022" s="27" t="s">
        <v>191</v>
      </c>
      <c r="K4022" s="27" t="s">
        <v>156</v>
      </c>
      <c r="L4022" s="27" t="n">
        <v>43</v>
      </c>
      <c r="M4022" s="27" t="n">
        <v>82</v>
      </c>
      <c r="N4022" s="27" t="s">
        <v>127</v>
      </c>
      <c r="O4022" s="27" t="s">
        <v>171</v>
      </c>
      <c r="P4022" s="27" t="s">
        <v>129</v>
      </c>
      <c r="Q4022" s="29" t="n">
        <v>3459.06</v>
      </c>
      <c r="R4022" s="27" t="s">
        <v>130</v>
      </c>
      <c r="S4022" s="27" t="s">
        <v>141</v>
      </c>
      <c r="T4022" s="27" t="n">
        <v>4</v>
      </c>
      <c r="U4022" s="27" t="n">
        <f aca="false">YEAR(E4022)</f>
        <v>2024</v>
      </c>
      <c r="V4022" s="27" t="str">
        <f aca="false">TEXT(E4022,"MMM-YYYY")</f>
        <v>Jul-2024</v>
      </c>
      <c r="W4022" s="27" t="n">
        <f aca="false">MONTH(E4022)</f>
        <v>7</v>
      </c>
      <c r="X4022" s="27" t="str">
        <f aca="false">TEXT(WEEKDAY(E4022,2),"0")&amp;" - "&amp;TEXT(E4022,"dddd")</f>
        <v>5 - Friday</v>
      </c>
      <c r="Y4022" s="27" t="str">
        <f aca="false">_xlfn.IFS(C4022&lt;18,"Child (0-17)",C4022&lt;40,"Young Adult (18-39)",C4022&lt;60,"Adult (40-59)",TRUE(),"Senior (60+)")</f>
        <v>Young Adult (18-39)</v>
      </c>
      <c r="Z4022" s="27" t="n">
        <f aca="false">ROUND(G4022-E4022,0)</f>
        <v>2</v>
      </c>
      <c r="AA4022" s="27" t="n">
        <f aca="false">L4022+M4022</f>
        <v>125</v>
      </c>
      <c r="AB4022" s="27" t="n">
        <f aca="false">IFERROR(ROUND(Q4022/AA4022,2),0)</f>
        <v>27.67</v>
      </c>
      <c r="AC4022" s="27" t="str">
        <f aca="false">IF(AND(K4022="Critical",N4022="No"),"URGENT - No Bed","Normal")</f>
        <v>Normal</v>
      </c>
      <c r="AD4022" s="33" t="n">
        <f aca="false">INDEX(Lookup_Tables!$B$3:$B$12,MATCH(H4022,Lookup_Tables!$A$3:$A$12,0))</f>
        <v>4400000</v>
      </c>
      <c r="AE4022" s="27" t="str">
        <f aca="false">INDEX(Lookup_Tables!$C$3:$C$12,MATCH(H4022,Lookup_Tables!$A$3:$A$12,0))</f>
        <v>Dr. Neha Chopra</v>
      </c>
      <c r="AF4022" s="27" t="str">
        <f aca="false">IFERROR(INDEX(Lookup_Tables!$F$16:$F$45,MATCH(I4022,Lookup_Tables!$E$16:$E$45,0)),"N/A")</f>
        <v>EMP219</v>
      </c>
      <c r="AG4022" s="27" t="n">
        <f aca="false">_xlfn.IFS(R4022="Recovered",4,R4022="Referred",3,R4022="Admitted",2,R4022="Deceased",1,TRUE(),0)</f>
        <v>4</v>
      </c>
      <c r="AH4022" s="27" t="str">
        <f aca="false">IF(T4022&gt;=4,"Satisfied",IF(T4022&gt;=3,"Neutral","Needs Improvement"))</f>
        <v>Satisfied</v>
      </c>
    </row>
    <row r="4023" customFormat="false" ht="15" hidden="false" customHeight="false" outlineLevel="0" collapsed="false">
      <c r="A4023" s="30" t="s">
        <v>5672</v>
      </c>
      <c r="B4023" s="30" t="s">
        <v>5673</v>
      </c>
      <c r="C4023" s="30" t="n">
        <v>13</v>
      </c>
      <c r="D4023" s="30" t="s">
        <v>181</v>
      </c>
      <c r="E4023" s="31" t="n">
        <v>45645</v>
      </c>
      <c r="F4023" s="30" t="s">
        <v>211</v>
      </c>
      <c r="G4023" s="31" t="n">
        <v>45648</v>
      </c>
      <c r="H4023" s="30" t="s">
        <v>242</v>
      </c>
      <c r="I4023" s="30" t="s">
        <v>243</v>
      </c>
      <c r="J4023" s="30" t="s">
        <v>401</v>
      </c>
      <c r="K4023" s="30" t="s">
        <v>156</v>
      </c>
      <c r="L4023" s="30" t="n">
        <v>73</v>
      </c>
      <c r="M4023" s="30" t="n">
        <v>57</v>
      </c>
      <c r="N4023" s="30" t="s">
        <v>127</v>
      </c>
      <c r="O4023" s="30" t="s">
        <v>171</v>
      </c>
      <c r="P4023" s="30" t="s">
        <v>187</v>
      </c>
      <c r="Q4023" s="32" t="n">
        <v>3220.96</v>
      </c>
      <c r="R4023" s="30" t="s">
        <v>268</v>
      </c>
      <c r="S4023" s="30" t="s">
        <v>335</v>
      </c>
      <c r="T4023" s="30" t="n">
        <v>4</v>
      </c>
      <c r="U4023" s="30" t="n">
        <f aca="false">YEAR(E4023)</f>
        <v>2024</v>
      </c>
      <c r="V4023" s="30" t="str">
        <f aca="false">TEXT(E4023,"MMM-YYYY")</f>
        <v>Dec-2024</v>
      </c>
      <c r="W4023" s="30" t="n">
        <f aca="false">MONTH(E4023)</f>
        <v>12</v>
      </c>
      <c r="X4023" s="30" t="str">
        <f aca="false">TEXT(WEEKDAY(E4023,2),"0")&amp;" - "&amp;TEXT(E4023,"dddd")</f>
        <v>4 - Thursday</v>
      </c>
      <c r="Y4023" s="30" t="str">
        <f aca="false">_xlfn.IFS(C4023&lt;18,"Child (0-17)",C4023&lt;40,"Young Adult (18-39)",C4023&lt;60,"Adult (40-59)",TRUE(),"Senior (60+)")</f>
        <v>Child (0-17)</v>
      </c>
      <c r="Z4023" s="30" t="n">
        <f aca="false">ROUND(G4023-E4023,0)</f>
        <v>3</v>
      </c>
      <c r="AA4023" s="30" t="n">
        <f aca="false">L4023+M4023</f>
        <v>130</v>
      </c>
      <c r="AB4023" s="30" t="n">
        <f aca="false">IFERROR(ROUND(Q4023/AA4023,2),0)</f>
        <v>24.78</v>
      </c>
      <c r="AC4023" s="30" t="str">
        <f aca="false">IF(AND(K4023="Critical",N4023="No"),"URGENT - No Bed","Normal")</f>
        <v>Normal</v>
      </c>
      <c r="AD4023" s="34" t="n">
        <f aca="false">INDEX(Lookup_Tables!$B$3:$B$12,MATCH(H4023,Lookup_Tables!$A$3:$A$12,0))</f>
        <v>3000000</v>
      </c>
      <c r="AE4023" s="30" t="str">
        <f aca="false">INDEX(Lookup_Tables!$C$3:$C$12,MATCH(H4023,Lookup_Tables!$A$3:$A$12,0))</f>
        <v>Dr. Pooja Iyer</v>
      </c>
      <c r="AF4023" s="30" t="str">
        <f aca="false">IFERROR(INDEX(Lookup_Tables!$F$16:$F$45,MATCH(I4023,Lookup_Tables!$E$16:$E$45,0)),"N/A")</f>
        <v>EMP214</v>
      </c>
      <c r="AG4023" s="30" t="n">
        <f aca="false">_xlfn.IFS(R4023="Recovered",4,R4023="Referred",3,R4023="Admitted",2,R4023="Deceased",1,TRUE(),0)</f>
        <v>3</v>
      </c>
      <c r="AH4023" s="30" t="str">
        <f aca="false">IF(T4023&gt;=4,"Satisfied",IF(T4023&gt;=3,"Neutral","Needs Improvement"))</f>
        <v>Satisfied</v>
      </c>
    </row>
    <row r="4024" customFormat="false" ht="15" hidden="false" customHeight="false" outlineLevel="0" collapsed="false">
      <c r="A4024" s="27" t="s">
        <v>2932</v>
      </c>
      <c r="B4024" s="27" t="s">
        <v>2933</v>
      </c>
      <c r="C4024" s="27" t="n">
        <v>61</v>
      </c>
      <c r="D4024" s="27" t="s">
        <v>181</v>
      </c>
      <c r="E4024" s="28" t="n">
        <v>45606</v>
      </c>
      <c r="F4024" s="27" t="s">
        <v>682</v>
      </c>
      <c r="G4024" s="28" t="n">
        <v>45607</v>
      </c>
      <c r="H4024" s="27" t="s">
        <v>168</v>
      </c>
      <c r="I4024" s="27" t="s">
        <v>366</v>
      </c>
      <c r="J4024" s="27" t="s">
        <v>441</v>
      </c>
      <c r="K4024" s="27" t="s">
        <v>138</v>
      </c>
      <c r="L4024" s="27" t="n">
        <v>68</v>
      </c>
      <c r="M4024" s="27" t="n">
        <v>22</v>
      </c>
      <c r="N4024" s="27" t="s">
        <v>127</v>
      </c>
      <c r="O4024" s="27" t="s">
        <v>171</v>
      </c>
      <c r="P4024" s="27" t="s">
        <v>140</v>
      </c>
      <c r="Q4024" s="29" t="n">
        <v>711.67</v>
      </c>
      <c r="R4024" s="27" t="s">
        <v>130</v>
      </c>
      <c r="S4024" s="27" t="s">
        <v>335</v>
      </c>
      <c r="T4024" s="27" t="n">
        <v>5</v>
      </c>
      <c r="U4024" s="27" t="n">
        <f aca="false">YEAR(E4024)</f>
        <v>2024</v>
      </c>
      <c r="V4024" s="27" t="str">
        <f aca="false">TEXT(E4024,"MMM-YYYY")</f>
        <v>Nov-2024</v>
      </c>
      <c r="W4024" s="27" t="n">
        <f aca="false">MONTH(E4024)</f>
        <v>11</v>
      </c>
      <c r="X4024" s="27" t="str">
        <f aca="false">TEXT(WEEKDAY(E4024,2),"0")&amp;" - "&amp;TEXT(E4024,"dddd")</f>
        <v>7 - Sunday</v>
      </c>
      <c r="Y4024" s="27" t="str">
        <f aca="false">_xlfn.IFS(C4024&lt;18,"Child (0-17)",C4024&lt;40,"Young Adult (18-39)",C4024&lt;60,"Adult (40-59)",TRUE(),"Senior (60+)")</f>
        <v>Senior (60+)</v>
      </c>
      <c r="Z4024" s="27" t="n">
        <f aca="false">ROUND(G4024-E4024,0)</f>
        <v>1</v>
      </c>
      <c r="AA4024" s="27" t="n">
        <f aca="false">L4024+M4024</f>
        <v>90</v>
      </c>
      <c r="AB4024" s="27" t="n">
        <f aca="false">IFERROR(ROUND(Q4024/AA4024,2),0)</f>
        <v>7.91</v>
      </c>
      <c r="AC4024" s="27" t="str">
        <f aca="false">IF(AND(K4024="Critical",N4024="No"),"URGENT - No Bed","Normal")</f>
        <v>Normal</v>
      </c>
      <c r="AD4024" s="33" t="n">
        <f aca="false">INDEX(Lookup_Tables!$B$3:$B$12,MATCH(H4024,Lookup_Tables!$A$3:$A$12,0))</f>
        <v>4400000</v>
      </c>
      <c r="AE4024" s="27" t="str">
        <f aca="false">INDEX(Lookup_Tables!$C$3:$C$12,MATCH(H4024,Lookup_Tables!$A$3:$A$12,0))</f>
        <v>Dr. Neha Chopra</v>
      </c>
      <c r="AF4024" s="27" t="str">
        <f aca="false">IFERROR(INDEX(Lookup_Tables!$F$16:$F$45,MATCH(I4024,Lookup_Tables!$E$16:$E$45,0)),"N/A")</f>
        <v>EMP218</v>
      </c>
      <c r="AG4024" s="27" t="n">
        <f aca="false">_xlfn.IFS(R4024="Recovered",4,R4024="Referred",3,R4024="Admitted",2,R4024="Deceased",1,TRUE(),0)</f>
        <v>4</v>
      </c>
      <c r="AH4024" s="27" t="str">
        <f aca="false">IF(T4024&gt;=4,"Satisfied",IF(T4024&gt;=3,"Neutral","Needs Improvement"))</f>
        <v>Satisfied</v>
      </c>
    </row>
    <row r="4025" customFormat="false" ht="15" hidden="false" customHeight="false" outlineLevel="0" collapsed="false">
      <c r="A4025" s="30" t="s">
        <v>7209</v>
      </c>
      <c r="B4025" s="30" t="s">
        <v>1839</v>
      </c>
      <c r="C4025" s="30" t="n">
        <v>29</v>
      </c>
      <c r="D4025" s="30" t="s">
        <v>121</v>
      </c>
      <c r="E4025" s="31" t="n">
        <v>45477</v>
      </c>
      <c r="F4025" s="30" t="s">
        <v>848</v>
      </c>
      <c r="G4025" s="31" t="n">
        <v>45478</v>
      </c>
      <c r="H4025" s="30" t="s">
        <v>168</v>
      </c>
      <c r="I4025" s="30" t="s">
        <v>196</v>
      </c>
      <c r="J4025" s="30" t="s">
        <v>371</v>
      </c>
      <c r="K4025" s="30" t="s">
        <v>138</v>
      </c>
      <c r="L4025" s="30" t="n">
        <v>42</v>
      </c>
      <c r="M4025" s="30" t="n">
        <v>43</v>
      </c>
      <c r="N4025" s="30" t="s">
        <v>127</v>
      </c>
      <c r="O4025" s="30" t="s">
        <v>149</v>
      </c>
      <c r="P4025" s="30" t="s">
        <v>129</v>
      </c>
      <c r="Q4025" s="32" t="n">
        <v>2440.52</v>
      </c>
      <c r="R4025" s="30" t="s">
        <v>130</v>
      </c>
      <c r="S4025" s="30" t="s">
        <v>151</v>
      </c>
      <c r="T4025" s="30" t="n">
        <v>3</v>
      </c>
      <c r="U4025" s="30" t="n">
        <f aca="false">YEAR(E4025)</f>
        <v>2024</v>
      </c>
      <c r="V4025" s="30" t="str">
        <f aca="false">TEXT(E4025,"MMM-YYYY")</f>
        <v>Jul-2024</v>
      </c>
      <c r="W4025" s="30" t="n">
        <f aca="false">MONTH(E4025)</f>
        <v>7</v>
      </c>
      <c r="X4025" s="30" t="str">
        <f aca="false">TEXT(WEEKDAY(E4025,2),"0")&amp;" - "&amp;TEXT(E4025,"dddd")</f>
        <v>4 - Thursday</v>
      </c>
      <c r="Y4025" s="30" t="str">
        <f aca="false">_xlfn.IFS(C4025&lt;18,"Child (0-17)",C4025&lt;40,"Young Adult (18-39)",C4025&lt;60,"Adult (40-59)",TRUE(),"Senior (60+)")</f>
        <v>Young Adult (18-39)</v>
      </c>
      <c r="Z4025" s="30" t="n">
        <f aca="false">ROUND(G4025-E4025,0)</f>
        <v>1</v>
      </c>
      <c r="AA4025" s="30" t="n">
        <f aca="false">L4025+M4025</f>
        <v>85</v>
      </c>
      <c r="AB4025" s="30" t="n">
        <f aca="false">IFERROR(ROUND(Q4025/AA4025,2),0)</f>
        <v>28.71</v>
      </c>
      <c r="AC4025" s="30" t="str">
        <f aca="false">IF(AND(K4025="Critical",N4025="No"),"URGENT - No Bed","Normal")</f>
        <v>Normal</v>
      </c>
      <c r="AD4025" s="34" t="n">
        <f aca="false">INDEX(Lookup_Tables!$B$3:$B$12,MATCH(H4025,Lookup_Tables!$A$3:$A$12,0))</f>
        <v>4400000</v>
      </c>
      <c r="AE4025" s="30" t="str">
        <f aca="false">INDEX(Lookup_Tables!$C$3:$C$12,MATCH(H4025,Lookup_Tables!$A$3:$A$12,0))</f>
        <v>Dr. Neha Chopra</v>
      </c>
      <c r="AF4025" s="30" t="str">
        <f aca="false">IFERROR(INDEX(Lookup_Tables!$F$16:$F$45,MATCH(I4025,Lookup_Tables!$E$16:$E$45,0)),"N/A")</f>
        <v>EMP219</v>
      </c>
      <c r="AG4025" s="30" t="n">
        <f aca="false">_xlfn.IFS(R4025="Recovered",4,R4025="Referred",3,R4025="Admitted",2,R4025="Deceased",1,TRUE(),0)</f>
        <v>4</v>
      </c>
      <c r="AH4025" s="30" t="str">
        <f aca="false">IF(T4025&gt;=4,"Satisfied",IF(T4025&gt;=3,"Neutral","Needs Improvement"))</f>
        <v>Neutral</v>
      </c>
    </row>
    <row r="4026" customFormat="false" ht="15" hidden="false" customHeight="false" outlineLevel="0" collapsed="false">
      <c r="A4026" s="27" t="s">
        <v>4225</v>
      </c>
      <c r="B4026" s="27" t="s">
        <v>3716</v>
      </c>
      <c r="C4026" s="27" t="n">
        <v>16</v>
      </c>
      <c r="D4026" s="27" t="s">
        <v>121</v>
      </c>
      <c r="E4026" s="28" t="n">
        <v>45617</v>
      </c>
      <c r="F4026" s="27" t="s">
        <v>1047</v>
      </c>
      <c r="G4026" s="28" t="n">
        <v>45618</v>
      </c>
      <c r="H4026" s="27" t="s">
        <v>123</v>
      </c>
      <c r="I4026" s="27" t="s">
        <v>155</v>
      </c>
      <c r="J4026" s="27" t="s">
        <v>508</v>
      </c>
      <c r="K4026" s="27" t="s">
        <v>138</v>
      </c>
      <c r="L4026" s="27" t="n">
        <v>90</v>
      </c>
      <c r="M4026" s="27" t="n">
        <v>21</v>
      </c>
      <c r="N4026" s="27" t="s">
        <v>127</v>
      </c>
      <c r="O4026" s="27" t="s">
        <v>171</v>
      </c>
      <c r="P4026" s="27" t="s">
        <v>187</v>
      </c>
      <c r="Q4026" s="29" t="n">
        <v>905.05</v>
      </c>
      <c r="R4026" s="27" t="s">
        <v>130</v>
      </c>
      <c r="S4026" s="27" t="s">
        <v>178</v>
      </c>
      <c r="T4026" s="27" t="n">
        <v>4</v>
      </c>
      <c r="U4026" s="27" t="n">
        <f aca="false">YEAR(E4026)</f>
        <v>2024</v>
      </c>
      <c r="V4026" s="27" t="str">
        <f aca="false">TEXT(E4026,"MMM-YYYY")</f>
        <v>Nov-2024</v>
      </c>
      <c r="W4026" s="27" t="n">
        <f aca="false">MONTH(E4026)</f>
        <v>11</v>
      </c>
      <c r="X4026" s="27" t="str">
        <f aca="false">TEXT(WEEKDAY(E4026,2),"0")&amp;" - "&amp;TEXT(E4026,"dddd")</f>
        <v>4 - Thursday</v>
      </c>
      <c r="Y4026" s="27" t="str">
        <f aca="false">_xlfn.IFS(C4026&lt;18,"Child (0-17)",C4026&lt;40,"Young Adult (18-39)",C4026&lt;60,"Adult (40-59)",TRUE(),"Senior (60+)")</f>
        <v>Child (0-17)</v>
      </c>
      <c r="Z4026" s="27" t="n">
        <f aca="false">ROUND(G4026-E4026,0)</f>
        <v>1</v>
      </c>
      <c r="AA4026" s="27" t="n">
        <f aca="false">L4026+M4026</f>
        <v>111</v>
      </c>
      <c r="AB4026" s="27" t="n">
        <f aca="false">IFERROR(ROUND(Q4026/AA4026,2),0)</f>
        <v>8.15</v>
      </c>
      <c r="AC4026" s="27" t="str">
        <f aca="false">IF(AND(K4026="Critical",N4026="No"),"URGENT - No Bed","Normal")</f>
        <v>Normal</v>
      </c>
      <c r="AD4026" s="33" t="n">
        <f aca="false">INDEX(Lookup_Tables!$B$3:$B$12,MATCH(H4026,Lookup_Tables!$A$3:$A$12,0))</f>
        <v>2200000</v>
      </c>
      <c r="AE4026" s="27" t="str">
        <f aca="false">INDEX(Lookup_Tables!$C$3:$C$12,MATCH(H4026,Lookup_Tables!$A$3:$A$12,0))</f>
        <v>Dr. Rohan Das</v>
      </c>
      <c r="AF4026" s="27" t="str">
        <f aca="false">IFERROR(INDEX(Lookup_Tables!$F$16:$F$45,MATCH(I4026,Lookup_Tables!$E$16:$E$45,0)),"N/A")</f>
        <v>EMP203</v>
      </c>
      <c r="AG4026" s="27" t="n">
        <f aca="false">_xlfn.IFS(R4026="Recovered",4,R4026="Referred",3,R4026="Admitted",2,R4026="Deceased",1,TRUE(),0)</f>
        <v>4</v>
      </c>
      <c r="AH4026" s="27" t="str">
        <f aca="false">IF(T4026&gt;=4,"Satisfied",IF(T4026&gt;=3,"Neutral","Needs Improvement"))</f>
        <v>Satisfied</v>
      </c>
    </row>
    <row r="4027" customFormat="false" ht="15" hidden="false" customHeight="false" outlineLevel="0" collapsed="false">
      <c r="A4027" s="30" t="s">
        <v>2172</v>
      </c>
      <c r="B4027" s="30" t="s">
        <v>1986</v>
      </c>
      <c r="C4027" s="30" t="n">
        <v>20</v>
      </c>
      <c r="D4027" s="30" t="s">
        <v>181</v>
      </c>
      <c r="E4027" s="31" t="n">
        <v>45316</v>
      </c>
      <c r="F4027" s="30" t="s">
        <v>394</v>
      </c>
      <c r="G4027" s="31" t="n">
        <v>45322</v>
      </c>
      <c r="H4027" s="30" t="s">
        <v>146</v>
      </c>
      <c r="I4027" s="30" t="s">
        <v>147</v>
      </c>
      <c r="J4027" s="30" t="s">
        <v>148</v>
      </c>
      <c r="K4027" s="30" t="s">
        <v>126</v>
      </c>
      <c r="L4027" s="30" t="n">
        <v>13</v>
      </c>
      <c r="M4027" s="30" t="n">
        <v>56</v>
      </c>
      <c r="N4027" s="30" t="s">
        <v>127</v>
      </c>
      <c r="O4027" s="30" t="s">
        <v>149</v>
      </c>
      <c r="P4027" s="30" t="s">
        <v>140</v>
      </c>
      <c r="Q4027" s="32" t="n">
        <v>6832.26</v>
      </c>
      <c r="R4027" s="30" t="s">
        <v>130</v>
      </c>
      <c r="S4027" s="30" t="s">
        <v>131</v>
      </c>
      <c r="T4027" s="30" t="n">
        <v>3</v>
      </c>
      <c r="U4027" s="30" t="n">
        <f aca="false">YEAR(E4027)</f>
        <v>2024</v>
      </c>
      <c r="V4027" s="30" t="str">
        <f aca="false">TEXT(E4027,"MMM-YYYY")</f>
        <v>Jan-2024</v>
      </c>
      <c r="W4027" s="30" t="n">
        <f aca="false">MONTH(E4027)</f>
        <v>1</v>
      </c>
      <c r="X4027" s="30" t="str">
        <f aca="false">TEXT(WEEKDAY(E4027,2),"0")&amp;" - "&amp;TEXT(E4027,"dddd")</f>
        <v>4 - Thursday</v>
      </c>
      <c r="Y4027" s="30" t="str">
        <f aca="false">_xlfn.IFS(C4027&lt;18,"Child (0-17)",C4027&lt;40,"Young Adult (18-39)",C4027&lt;60,"Adult (40-59)",TRUE(),"Senior (60+)")</f>
        <v>Young Adult (18-39)</v>
      </c>
      <c r="Z4027" s="30" t="n">
        <f aca="false">ROUND(G4027-E4027,0)</f>
        <v>6</v>
      </c>
      <c r="AA4027" s="30" t="n">
        <f aca="false">L4027+M4027</f>
        <v>69</v>
      </c>
      <c r="AB4027" s="30" t="n">
        <f aca="false">IFERROR(ROUND(Q4027/AA4027,2),0)</f>
        <v>99.02</v>
      </c>
      <c r="AC4027" s="30" t="str">
        <f aca="false">IF(AND(K4027="Critical",N4027="No"),"URGENT - No Bed","Normal")</f>
        <v>Normal</v>
      </c>
      <c r="AD4027" s="34" t="n">
        <f aca="false">INDEX(Lookup_Tables!$B$3:$B$12,MATCH(H4027,Lookup_Tables!$A$3:$A$12,0))</f>
        <v>2700000</v>
      </c>
      <c r="AE4027" s="30" t="str">
        <f aca="false">INDEX(Lookup_Tables!$C$3:$C$12,MATCH(H4027,Lookup_Tables!$A$3:$A$12,0))</f>
        <v>Dr. Vikram Singh</v>
      </c>
      <c r="AF4027" s="30" t="str">
        <f aca="false">IFERROR(INDEX(Lookup_Tables!$F$16:$F$45,MATCH(I4027,Lookup_Tables!$E$16:$E$45,0)),"N/A")</f>
        <v>EMP229</v>
      </c>
      <c r="AG4027" s="30" t="n">
        <f aca="false">_xlfn.IFS(R4027="Recovered",4,R4027="Referred",3,R4027="Admitted",2,R4027="Deceased",1,TRUE(),0)</f>
        <v>4</v>
      </c>
      <c r="AH4027" s="30" t="str">
        <f aca="false">IF(T4027&gt;=4,"Satisfied",IF(T4027&gt;=3,"Neutral","Needs Improvement"))</f>
        <v>Neutral</v>
      </c>
    </row>
    <row r="4028" customFormat="false" ht="15" hidden="false" customHeight="false" outlineLevel="0" collapsed="false">
      <c r="A4028" s="27" t="s">
        <v>4211</v>
      </c>
      <c r="B4028" s="27" t="s">
        <v>678</v>
      </c>
      <c r="C4028" s="27" t="n">
        <v>33</v>
      </c>
      <c r="D4028" s="27" t="s">
        <v>181</v>
      </c>
      <c r="E4028" s="28" t="n">
        <v>45465</v>
      </c>
      <c r="F4028" s="27" t="s">
        <v>733</v>
      </c>
      <c r="G4028" s="28" t="n">
        <v>45465</v>
      </c>
      <c r="H4028" s="27" t="s">
        <v>161</v>
      </c>
      <c r="I4028" s="27" t="s">
        <v>162</v>
      </c>
      <c r="J4028" s="27" t="s">
        <v>258</v>
      </c>
      <c r="K4028" s="27" t="s">
        <v>156</v>
      </c>
      <c r="L4028" s="27" t="n">
        <v>27</v>
      </c>
      <c r="M4028" s="27" t="n">
        <v>34</v>
      </c>
      <c r="N4028" s="27" t="s">
        <v>127</v>
      </c>
      <c r="O4028" s="27" t="s">
        <v>139</v>
      </c>
      <c r="P4028" s="27" t="s">
        <v>150</v>
      </c>
      <c r="Q4028" s="29" t="n">
        <v>4001.66</v>
      </c>
      <c r="R4028" s="27" t="s">
        <v>130</v>
      </c>
      <c r="S4028" s="27" t="s">
        <v>141</v>
      </c>
      <c r="T4028" s="27" t="n">
        <v>4</v>
      </c>
      <c r="U4028" s="27" t="n">
        <f aca="false">YEAR(E4028)</f>
        <v>2024</v>
      </c>
      <c r="V4028" s="27" t="str">
        <f aca="false">TEXT(E4028,"MMM-YYYY")</f>
        <v>Jun-2024</v>
      </c>
      <c r="W4028" s="27" t="n">
        <f aca="false">MONTH(E4028)</f>
        <v>6</v>
      </c>
      <c r="X4028" s="27" t="str">
        <f aca="false">TEXT(WEEKDAY(E4028,2),"0")&amp;" - "&amp;TEXT(E4028,"dddd")</f>
        <v>6 - Saturday</v>
      </c>
      <c r="Y4028" s="27" t="str">
        <f aca="false">_xlfn.IFS(C4028&lt;18,"Child (0-17)",C4028&lt;40,"Young Adult (18-39)",C4028&lt;60,"Adult (40-59)",TRUE(),"Senior (60+)")</f>
        <v>Young Adult (18-39)</v>
      </c>
      <c r="Z4028" s="27" t="n">
        <f aca="false">ROUND(G4028-E4028,0)</f>
        <v>0</v>
      </c>
      <c r="AA4028" s="27" t="n">
        <f aca="false">L4028+M4028</f>
        <v>61</v>
      </c>
      <c r="AB4028" s="27" t="n">
        <f aca="false">IFERROR(ROUND(Q4028/AA4028,2),0)</f>
        <v>65.6</v>
      </c>
      <c r="AC4028" s="27" t="str">
        <f aca="false">IF(AND(K4028="Critical",N4028="No"),"URGENT - No Bed","Normal")</f>
        <v>Normal</v>
      </c>
      <c r="AD4028" s="33" t="n">
        <f aca="false">INDEX(Lookup_Tables!$B$3:$B$12,MATCH(H4028,Lookup_Tables!$A$3:$A$12,0))</f>
        <v>3600000</v>
      </c>
      <c r="AE4028" s="27" t="str">
        <f aca="false">INDEX(Lookup_Tables!$C$3:$C$12,MATCH(H4028,Lookup_Tables!$A$3:$A$12,0))</f>
        <v>Dr. Sameer Joshi</v>
      </c>
      <c r="AF4028" s="27" t="str">
        <f aca="false">IFERROR(INDEX(Lookup_Tables!$F$16:$F$45,MATCH(I4028,Lookup_Tables!$E$16:$E$45,0)),"N/A")</f>
        <v>EMP222</v>
      </c>
      <c r="AG4028" s="27" t="n">
        <f aca="false">_xlfn.IFS(R4028="Recovered",4,R4028="Referred",3,R4028="Admitted",2,R4028="Deceased",1,TRUE(),0)</f>
        <v>4</v>
      </c>
      <c r="AH4028" s="27" t="str">
        <f aca="false">IF(T4028&gt;=4,"Satisfied",IF(T4028&gt;=3,"Neutral","Needs Improvement"))</f>
        <v>Satisfied</v>
      </c>
    </row>
    <row r="4029" customFormat="false" ht="15" hidden="false" customHeight="false" outlineLevel="0" collapsed="false">
      <c r="A4029" s="30" t="s">
        <v>3643</v>
      </c>
      <c r="B4029" s="30" t="s">
        <v>545</v>
      </c>
      <c r="C4029" s="30" t="n">
        <v>31</v>
      </c>
      <c r="D4029" s="30" t="s">
        <v>121</v>
      </c>
      <c r="E4029" s="31" t="n">
        <v>45430</v>
      </c>
      <c r="F4029" s="30" t="s">
        <v>1135</v>
      </c>
      <c r="G4029" s="31" t="n">
        <v>45430</v>
      </c>
      <c r="H4029" s="30" t="s">
        <v>161</v>
      </c>
      <c r="I4029" s="30" t="s">
        <v>538</v>
      </c>
      <c r="J4029" s="30" t="s">
        <v>258</v>
      </c>
      <c r="K4029" s="30" t="s">
        <v>156</v>
      </c>
      <c r="L4029" s="30" t="n">
        <v>35</v>
      </c>
      <c r="M4029" s="30" t="n">
        <v>34</v>
      </c>
      <c r="N4029" s="30" t="s">
        <v>127</v>
      </c>
      <c r="O4029" s="30" t="s">
        <v>128</v>
      </c>
      <c r="P4029" s="30" t="s">
        <v>129</v>
      </c>
      <c r="Q4029" s="32" t="n">
        <v>3148.43</v>
      </c>
      <c r="R4029" s="30" t="s">
        <v>172</v>
      </c>
      <c r="S4029" s="30" t="s">
        <v>335</v>
      </c>
      <c r="T4029" s="30" t="n">
        <v>3</v>
      </c>
      <c r="U4029" s="30" t="n">
        <f aca="false">YEAR(E4029)</f>
        <v>2024</v>
      </c>
      <c r="V4029" s="30" t="str">
        <f aca="false">TEXT(E4029,"MMM-YYYY")</f>
        <v>May-2024</v>
      </c>
      <c r="W4029" s="30" t="n">
        <f aca="false">MONTH(E4029)</f>
        <v>5</v>
      </c>
      <c r="X4029" s="30" t="str">
        <f aca="false">TEXT(WEEKDAY(E4029,2),"0")&amp;" - "&amp;TEXT(E4029,"dddd")</f>
        <v>6 - Saturday</v>
      </c>
      <c r="Y4029" s="30" t="str">
        <f aca="false">_xlfn.IFS(C4029&lt;18,"Child (0-17)",C4029&lt;40,"Young Adult (18-39)",C4029&lt;60,"Adult (40-59)",TRUE(),"Senior (60+)")</f>
        <v>Young Adult (18-39)</v>
      </c>
      <c r="Z4029" s="30" t="n">
        <f aca="false">ROUND(G4029-E4029,0)</f>
        <v>0</v>
      </c>
      <c r="AA4029" s="30" t="n">
        <f aca="false">L4029+M4029</f>
        <v>69</v>
      </c>
      <c r="AB4029" s="30" t="n">
        <f aca="false">IFERROR(ROUND(Q4029/AA4029,2),0)</f>
        <v>45.63</v>
      </c>
      <c r="AC4029" s="30" t="str">
        <f aca="false">IF(AND(K4029="Critical",N4029="No"),"URGENT - No Bed","Normal")</f>
        <v>Normal</v>
      </c>
      <c r="AD4029" s="34" t="n">
        <f aca="false">INDEX(Lookup_Tables!$B$3:$B$12,MATCH(H4029,Lookup_Tables!$A$3:$A$12,0))</f>
        <v>3600000</v>
      </c>
      <c r="AE4029" s="30" t="str">
        <f aca="false">INDEX(Lookup_Tables!$C$3:$C$12,MATCH(H4029,Lookup_Tables!$A$3:$A$12,0))</f>
        <v>Dr. Sameer Joshi</v>
      </c>
      <c r="AF4029" s="30" t="str">
        <f aca="false">IFERROR(INDEX(Lookup_Tables!$F$16:$F$45,MATCH(I4029,Lookup_Tables!$E$16:$E$45,0)),"N/A")</f>
        <v>EMP221</v>
      </c>
      <c r="AG4029" s="30" t="n">
        <f aca="false">_xlfn.IFS(R4029="Recovered",4,R4029="Referred",3,R4029="Admitted",2,R4029="Deceased",1,TRUE(),0)</f>
        <v>2</v>
      </c>
      <c r="AH4029" s="30" t="str">
        <f aca="false">IF(T4029&gt;=4,"Satisfied",IF(T4029&gt;=3,"Neutral","Needs Improvement"))</f>
        <v>Neutral</v>
      </c>
    </row>
    <row r="4030" customFormat="false" ht="15" hidden="false" customHeight="false" outlineLevel="0" collapsed="false">
      <c r="A4030" s="27" t="s">
        <v>3345</v>
      </c>
      <c r="B4030" s="27" t="s">
        <v>1994</v>
      </c>
      <c r="C4030" s="27" t="n">
        <v>43</v>
      </c>
      <c r="D4030" s="27" t="s">
        <v>181</v>
      </c>
      <c r="E4030" s="28" t="n">
        <v>45376</v>
      </c>
      <c r="F4030" s="27" t="s">
        <v>978</v>
      </c>
      <c r="G4030" s="28" t="n">
        <v>45376</v>
      </c>
      <c r="H4030" s="27" t="s">
        <v>206</v>
      </c>
      <c r="I4030" s="27" t="s">
        <v>207</v>
      </c>
      <c r="J4030" s="27" t="s">
        <v>593</v>
      </c>
      <c r="K4030" s="27" t="s">
        <v>138</v>
      </c>
      <c r="L4030" s="27" t="n">
        <v>77</v>
      </c>
      <c r="M4030" s="27" t="n">
        <v>29</v>
      </c>
      <c r="N4030" s="27" t="s">
        <v>127</v>
      </c>
      <c r="O4030" s="27" t="s">
        <v>171</v>
      </c>
      <c r="P4030" s="27" t="s">
        <v>129</v>
      </c>
      <c r="Q4030" s="29" t="n">
        <v>2330.28</v>
      </c>
      <c r="R4030" s="27" t="s">
        <v>130</v>
      </c>
      <c r="S4030" s="27" t="s">
        <v>131</v>
      </c>
      <c r="T4030" s="27" t="n">
        <v>4</v>
      </c>
      <c r="U4030" s="27" t="n">
        <f aca="false">YEAR(E4030)</f>
        <v>2024</v>
      </c>
      <c r="V4030" s="27" t="str">
        <f aca="false">TEXT(E4030,"MMM-YYYY")</f>
        <v>Mar-2024</v>
      </c>
      <c r="W4030" s="27" t="n">
        <f aca="false">MONTH(E4030)</f>
        <v>3</v>
      </c>
      <c r="X4030" s="27" t="str">
        <f aca="false">TEXT(WEEKDAY(E4030,2),"0")&amp;" - "&amp;TEXT(E4030,"dddd")</f>
        <v>1 - Monday</v>
      </c>
      <c r="Y4030" s="27" t="str">
        <f aca="false">_xlfn.IFS(C4030&lt;18,"Child (0-17)",C4030&lt;40,"Young Adult (18-39)",C4030&lt;60,"Adult (40-59)",TRUE(),"Senior (60+)")</f>
        <v>Adult (40-59)</v>
      </c>
      <c r="Z4030" s="27" t="n">
        <f aca="false">ROUND(G4030-E4030,0)</f>
        <v>0</v>
      </c>
      <c r="AA4030" s="27" t="n">
        <f aca="false">L4030+M4030</f>
        <v>106</v>
      </c>
      <c r="AB4030" s="27" t="n">
        <f aca="false">IFERROR(ROUND(Q4030/AA4030,2),0)</f>
        <v>21.98</v>
      </c>
      <c r="AC4030" s="27" t="str">
        <f aca="false">IF(AND(K4030="Critical",N4030="No"),"URGENT - No Bed","Normal")</f>
        <v>Normal</v>
      </c>
      <c r="AD4030" s="33" t="n">
        <f aca="false">INDEX(Lookup_Tables!$B$3:$B$12,MATCH(H4030,Lookup_Tables!$A$3:$A$12,0))</f>
        <v>2800000</v>
      </c>
      <c r="AE4030" s="27" t="str">
        <f aca="false">INDEX(Lookup_Tables!$C$3:$C$12,MATCH(H4030,Lookup_Tables!$A$3:$A$12,0))</f>
        <v>Dr. Suresh Nair</v>
      </c>
      <c r="AF4030" s="27" t="str">
        <f aca="false">IFERROR(INDEX(Lookup_Tables!$F$16:$F$45,MATCH(I4030,Lookup_Tables!$E$16:$E$45,0)),"N/A")</f>
        <v>EMP209</v>
      </c>
      <c r="AG4030" s="27" t="n">
        <f aca="false">_xlfn.IFS(R4030="Recovered",4,R4030="Referred",3,R4030="Admitted",2,R4030="Deceased",1,TRUE(),0)</f>
        <v>4</v>
      </c>
      <c r="AH4030" s="27" t="str">
        <f aca="false">IF(T4030&gt;=4,"Satisfied",IF(T4030&gt;=3,"Neutral","Needs Improvement"))</f>
        <v>Satisfied</v>
      </c>
    </row>
    <row r="4031" customFormat="false" ht="15" hidden="false" customHeight="false" outlineLevel="0" collapsed="false">
      <c r="A4031" s="30" t="s">
        <v>4762</v>
      </c>
      <c r="B4031" s="30" t="s">
        <v>276</v>
      </c>
      <c r="C4031" s="30" t="n">
        <v>45</v>
      </c>
      <c r="D4031" s="30" t="s">
        <v>181</v>
      </c>
      <c r="E4031" s="31" t="n">
        <v>45469</v>
      </c>
      <c r="F4031" s="30" t="s">
        <v>1674</v>
      </c>
      <c r="G4031" s="31" t="n">
        <v>45470</v>
      </c>
      <c r="H4031" s="30" t="s">
        <v>146</v>
      </c>
      <c r="I4031" s="30" t="s">
        <v>309</v>
      </c>
      <c r="J4031" s="30" t="s">
        <v>568</v>
      </c>
      <c r="K4031" s="30" t="s">
        <v>138</v>
      </c>
      <c r="L4031" s="30" t="n">
        <v>71</v>
      </c>
      <c r="M4031" s="30" t="n">
        <v>22</v>
      </c>
      <c r="N4031" s="30" t="s">
        <v>127</v>
      </c>
      <c r="O4031" s="30" t="s">
        <v>139</v>
      </c>
      <c r="P4031" s="30" t="s">
        <v>187</v>
      </c>
      <c r="Q4031" s="32" t="n">
        <v>1002.38</v>
      </c>
      <c r="R4031" s="30" t="s">
        <v>130</v>
      </c>
      <c r="S4031" s="30" t="s">
        <v>223</v>
      </c>
      <c r="T4031" s="30" t="n">
        <v>3</v>
      </c>
      <c r="U4031" s="30" t="n">
        <f aca="false">YEAR(E4031)</f>
        <v>2024</v>
      </c>
      <c r="V4031" s="30" t="str">
        <f aca="false">TEXT(E4031,"MMM-YYYY")</f>
        <v>Jun-2024</v>
      </c>
      <c r="W4031" s="30" t="n">
        <f aca="false">MONTH(E4031)</f>
        <v>6</v>
      </c>
      <c r="X4031" s="30" t="str">
        <f aca="false">TEXT(WEEKDAY(E4031,2),"0")&amp;" - "&amp;TEXT(E4031,"dddd")</f>
        <v>3 - Wednesday</v>
      </c>
      <c r="Y4031" s="30" t="str">
        <f aca="false">_xlfn.IFS(C4031&lt;18,"Child (0-17)",C4031&lt;40,"Young Adult (18-39)",C4031&lt;60,"Adult (40-59)",TRUE(),"Senior (60+)")</f>
        <v>Adult (40-59)</v>
      </c>
      <c r="Z4031" s="30" t="n">
        <f aca="false">ROUND(G4031-E4031,0)</f>
        <v>1</v>
      </c>
      <c r="AA4031" s="30" t="n">
        <f aca="false">L4031+M4031</f>
        <v>93</v>
      </c>
      <c r="AB4031" s="30" t="n">
        <f aca="false">IFERROR(ROUND(Q4031/AA4031,2),0)</f>
        <v>10.78</v>
      </c>
      <c r="AC4031" s="30" t="str">
        <f aca="false">IF(AND(K4031="Critical",N4031="No"),"URGENT - No Bed","Normal")</f>
        <v>Normal</v>
      </c>
      <c r="AD4031" s="34" t="n">
        <f aca="false">INDEX(Lookup_Tables!$B$3:$B$12,MATCH(H4031,Lookup_Tables!$A$3:$A$12,0))</f>
        <v>2700000</v>
      </c>
      <c r="AE4031" s="30" t="str">
        <f aca="false">INDEX(Lookup_Tables!$C$3:$C$12,MATCH(H4031,Lookup_Tables!$A$3:$A$12,0))</f>
        <v>Dr. Vikram Singh</v>
      </c>
      <c r="AF4031" s="30" t="str">
        <f aca="false">IFERROR(INDEX(Lookup_Tables!$F$16:$F$45,MATCH(I4031,Lookup_Tables!$E$16:$E$45,0)),"N/A")</f>
        <v>EMP228</v>
      </c>
      <c r="AG4031" s="30" t="n">
        <f aca="false">_xlfn.IFS(R4031="Recovered",4,R4031="Referred",3,R4031="Admitted",2,R4031="Deceased",1,TRUE(),0)</f>
        <v>4</v>
      </c>
      <c r="AH4031" s="30" t="str">
        <f aca="false">IF(T4031&gt;=4,"Satisfied",IF(T4031&gt;=3,"Neutral","Needs Improvement"))</f>
        <v>Neutral</v>
      </c>
    </row>
    <row r="4032" customFormat="false" ht="15" hidden="false" customHeight="false" outlineLevel="0" collapsed="false">
      <c r="A4032" s="27" t="s">
        <v>2170</v>
      </c>
      <c r="B4032" s="27" t="s">
        <v>2171</v>
      </c>
      <c r="C4032" s="27" t="n">
        <v>44</v>
      </c>
      <c r="D4032" s="27" t="s">
        <v>121</v>
      </c>
      <c r="E4032" s="28" t="n">
        <v>45626</v>
      </c>
      <c r="F4032" s="27" t="s">
        <v>858</v>
      </c>
      <c r="G4032" s="28" t="n">
        <v>45630</v>
      </c>
      <c r="H4032" s="27" t="s">
        <v>217</v>
      </c>
      <c r="I4032" s="27" t="s">
        <v>282</v>
      </c>
      <c r="J4032" s="27" t="s">
        <v>283</v>
      </c>
      <c r="K4032" s="27" t="s">
        <v>202</v>
      </c>
      <c r="L4032" s="27" t="n">
        <v>15</v>
      </c>
      <c r="M4032" s="27" t="n">
        <v>165</v>
      </c>
      <c r="N4032" s="27" t="s">
        <v>186</v>
      </c>
      <c r="O4032" s="27" t="s">
        <v>139</v>
      </c>
      <c r="P4032" s="27" t="s">
        <v>187</v>
      </c>
      <c r="Q4032" s="29" t="n">
        <v>18234.92</v>
      </c>
      <c r="R4032" s="27" t="s">
        <v>130</v>
      </c>
      <c r="S4032" s="27" t="s">
        <v>178</v>
      </c>
      <c r="T4032" s="27" t="n">
        <v>4</v>
      </c>
      <c r="U4032" s="27" t="n">
        <f aca="false">YEAR(E4032)</f>
        <v>2024</v>
      </c>
      <c r="V4032" s="27" t="str">
        <f aca="false">TEXT(E4032,"MMM-YYYY")</f>
        <v>Nov-2024</v>
      </c>
      <c r="W4032" s="27" t="n">
        <f aca="false">MONTH(E4032)</f>
        <v>11</v>
      </c>
      <c r="X4032" s="27" t="str">
        <f aca="false">TEXT(WEEKDAY(E4032,2),"0")&amp;" - "&amp;TEXT(E4032,"dddd")</f>
        <v>6 - Saturday</v>
      </c>
      <c r="Y4032" s="27" t="str">
        <f aca="false">_xlfn.IFS(C4032&lt;18,"Child (0-17)",C4032&lt;40,"Young Adult (18-39)",C4032&lt;60,"Adult (40-59)",TRUE(),"Senior (60+)")</f>
        <v>Adult (40-59)</v>
      </c>
      <c r="Z4032" s="27" t="n">
        <f aca="false">ROUND(G4032-E4032,0)</f>
        <v>4</v>
      </c>
      <c r="AA4032" s="27" t="n">
        <f aca="false">L4032+M4032</f>
        <v>180</v>
      </c>
      <c r="AB4032" s="27" t="n">
        <f aca="false">IFERROR(ROUND(Q4032/AA4032,2),0)</f>
        <v>101.31</v>
      </c>
      <c r="AC4032" s="27" t="str">
        <f aca="false">IF(AND(K4032="Critical",N4032="No"),"URGENT - No Bed","Normal")</f>
        <v>Normal</v>
      </c>
      <c r="AD4032" s="33" t="n">
        <f aca="false">INDEX(Lookup_Tables!$B$3:$B$12,MATCH(H4032,Lookup_Tables!$A$3:$A$12,0))</f>
        <v>4200000</v>
      </c>
      <c r="AE4032" s="27" t="str">
        <f aca="false">INDEX(Lookup_Tables!$C$3:$C$12,MATCH(H4032,Lookup_Tables!$A$3:$A$12,0))</f>
        <v>Dr. Anil Kapoor</v>
      </c>
      <c r="AF4032" s="27" t="str">
        <f aca="false">IFERROR(INDEX(Lookup_Tables!$F$16:$F$45,MATCH(I4032,Lookup_Tables!$E$16:$E$45,0)),"N/A")</f>
        <v>EMP200</v>
      </c>
      <c r="AG4032" s="27" t="n">
        <f aca="false">_xlfn.IFS(R4032="Recovered",4,R4032="Referred",3,R4032="Admitted",2,R4032="Deceased",1,TRUE(),0)</f>
        <v>4</v>
      </c>
      <c r="AH4032" s="27" t="str">
        <f aca="false">IF(T4032&gt;=4,"Satisfied",IF(T4032&gt;=3,"Neutral","Needs Improvement"))</f>
        <v>Satisfied</v>
      </c>
    </row>
    <row r="4033" customFormat="false" ht="15" hidden="false" customHeight="false" outlineLevel="0" collapsed="false">
      <c r="A4033" s="30" t="s">
        <v>3088</v>
      </c>
      <c r="B4033" s="30" t="s">
        <v>7227</v>
      </c>
      <c r="C4033" s="30" t="n">
        <v>11</v>
      </c>
      <c r="D4033" s="30" t="s">
        <v>121</v>
      </c>
      <c r="E4033" s="31" t="n">
        <v>45506</v>
      </c>
      <c r="F4033" s="30" t="s">
        <v>290</v>
      </c>
      <c r="G4033" s="31" t="n">
        <v>45507</v>
      </c>
      <c r="H4033" s="30" t="s">
        <v>183</v>
      </c>
      <c r="I4033" s="30" t="s">
        <v>430</v>
      </c>
      <c r="J4033" s="30" t="s">
        <v>213</v>
      </c>
      <c r="K4033" s="30" t="s">
        <v>138</v>
      </c>
      <c r="L4033" s="30" t="n">
        <v>77</v>
      </c>
      <c r="M4033" s="30" t="n">
        <v>37</v>
      </c>
      <c r="N4033" s="30" t="s">
        <v>127</v>
      </c>
      <c r="O4033" s="30" t="s">
        <v>128</v>
      </c>
      <c r="P4033" s="30" t="s">
        <v>129</v>
      </c>
      <c r="Q4033" s="32" t="n">
        <v>2142.99</v>
      </c>
      <c r="R4033" s="30" t="s">
        <v>130</v>
      </c>
      <c r="S4033" s="30" t="s">
        <v>151</v>
      </c>
      <c r="T4033" s="30" t="n">
        <v>5</v>
      </c>
      <c r="U4033" s="30" t="n">
        <f aca="false">YEAR(E4033)</f>
        <v>2024</v>
      </c>
      <c r="V4033" s="30" t="str">
        <f aca="false">TEXT(E4033,"MMM-YYYY")</f>
        <v>Aug-2024</v>
      </c>
      <c r="W4033" s="30" t="n">
        <f aca="false">MONTH(E4033)</f>
        <v>8</v>
      </c>
      <c r="X4033" s="30" t="str">
        <f aca="false">TEXT(WEEKDAY(E4033,2),"0")&amp;" - "&amp;TEXT(E4033,"dddd")</f>
        <v>5 - Friday</v>
      </c>
      <c r="Y4033" s="30" t="str">
        <f aca="false">_xlfn.IFS(C4033&lt;18,"Child (0-17)",C4033&lt;40,"Young Adult (18-39)",C4033&lt;60,"Adult (40-59)",TRUE(),"Senior (60+)")</f>
        <v>Child (0-17)</v>
      </c>
      <c r="Z4033" s="30" t="n">
        <f aca="false">ROUND(G4033-E4033,0)</f>
        <v>1</v>
      </c>
      <c r="AA4033" s="30" t="n">
        <f aca="false">L4033+M4033</f>
        <v>114</v>
      </c>
      <c r="AB4033" s="30" t="n">
        <f aca="false">IFERROR(ROUND(Q4033/AA4033,2),0)</f>
        <v>18.8</v>
      </c>
      <c r="AC4033" s="30" t="str">
        <f aca="false">IF(AND(K4033="Critical",N4033="No"),"URGENT - No Bed","Normal")</f>
        <v>Normal</v>
      </c>
      <c r="AD4033" s="34" t="n">
        <f aca="false">INDEX(Lookup_Tables!$B$3:$B$12,MATCH(H4033,Lookup_Tables!$A$3:$A$12,0))</f>
        <v>3100000</v>
      </c>
      <c r="AE4033" s="30" t="str">
        <f aca="false">INDEX(Lookup_Tables!$C$3:$C$12,MATCH(H4033,Lookup_Tables!$A$3:$A$12,0))</f>
        <v>Dr. Kavita Rao</v>
      </c>
      <c r="AF4033" s="30" t="str">
        <f aca="false">IFERROR(INDEX(Lookup_Tables!$F$16:$F$45,MATCH(I4033,Lookup_Tables!$E$16:$E$45,0)),"N/A")</f>
        <v>EMP224</v>
      </c>
      <c r="AG4033" s="30" t="n">
        <f aca="false">_xlfn.IFS(R4033="Recovered",4,R4033="Referred",3,R4033="Admitted",2,R4033="Deceased",1,TRUE(),0)</f>
        <v>4</v>
      </c>
      <c r="AH4033" s="30" t="str">
        <f aca="false">IF(T4033&gt;=4,"Satisfied",IF(T4033&gt;=3,"Neutral","Needs Improvement"))</f>
        <v>Satisfied</v>
      </c>
    </row>
    <row r="4034" customFormat="false" ht="15" hidden="false" customHeight="false" outlineLevel="0" collapsed="false">
      <c r="A4034" s="27" t="s">
        <v>6260</v>
      </c>
      <c r="B4034" s="27" t="s">
        <v>6261</v>
      </c>
      <c r="C4034" s="27" t="n">
        <v>24</v>
      </c>
      <c r="D4034" s="27" t="s">
        <v>121</v>
      </c>
      <c r="E4034" s="28" t="n">
        <v>45325</v>
      </c>
      <c r="F4034" s="27" t="s">
        <v>1029</v>
      </c>
      <c r="G4034" s="28" t="n">
        <v>45326</v>
      </c>
      <c r="H4034" s="27" t="s">
        <v>206</v>
      </c>
      <c r="I4034" s="27" t="s">
        <v>300</v>
      </c>
      <c r="J4034" s="27" t="s">
        <v>615</v>
      </c>
      <c r="K4034" s="27" t="s">
        <v>156</v>
      </c>
      <c r="L4034" s="27" t="n">
        <v>54</v>
      </c>
      <c r="M4034" s="27" t="n">
        <v>75</v>
      </c>
      <c r="N4034" s="27" t="s">
        <v>127</v>
      </c>
      <c r="O4034" s="27" t="s">
        <v>171</v>
      </c>
      <c r="P4034" s="27" t="s">
        <v>129</v>
      </c>
      <c r="Q4034" s="29" t="n">
        <v>3295.84</v>
      </c>
      <c r="R4034" s="27" t="s">
        <v>130</v>
      </c>
      <c r="S4034" s="27" t="s">
        <v>192</v>
      </c>
      <c r="T4034" s="27" t="n">
        <v>4</v>
      </c>
      <c r="U4034" s="27" t="n">
        <f aca="false">YEAR(E4034)</f>
        <v>2024</v>
      </c>
      <c r="V4034" s="27" t="str">
        <f aca="false">TEXT(E4034,"MMM-YYYY")</f>
        <v>Feb-2024</v>
      </c>
      <c r="W4034" s="27" t="n">
        <f aca="false">MONTH(E4034)</f>
        <v>2</v>
      </c>
      <c r="X4034" s="27" t="str">
        <f aca="false">TEXT(WEEKDAY(E4034,2),"0")&amp;" - "&amp;TEXT(E4034,"dddd")</f>
        <v>6 - Saturday</v>
      </c>
      <c r="Y4034" s="27" t="str">
        <f aca="false">_xlfn.IFS(C4034&lt;18,"Child (0-17)",C4034&lt;40,"Young Adult (18-39)",C4034&lt;60,"Adult (40-59)",TRUE(),"Senior (60+)")</f>
        <v>Young Adult (18-39)</v>
      </c>
      <c r="Z4034" s="27" t="n">
        <f aca="false">ROUND(G4034-E4034,0)</f>
        <v>1</v>
      </c>
      <c r="AA4034" s="27" t="n">
        <f aca="false">L4034+M4034</f>
        <v>129</v>
      </c>
      <c r="AB4034" s="27" t="n">
        <f aca="false">IFERROR(ROUND(Q4034/AA4034,2),0)</f>
        <v>25.55</v>
      </c>
      <c r="AC4034" s="27" t="str">
        <f aca="false">IF(AND(K4034="Critical",N4034="No"),"URGENT - No Bed","Normal")</f>
        <v>Normal</v>
      </c>
      <c r="AD4034" s="33" t="n">
        <f aca="false">INDEX(Lookup_Tables!$B$3:$B$12,MATCH(H4034,Lookup_Tables!$A$3:$A$12,0))</f>
        <v>2800000</v>
      </c>
      <c r="AE4034" s="27" t="str">
        <f aca="false">INDEX(Lookup_Tables!$C$3:$C$12,MATCH(H4034,Lookup_Tables!$A$3:$A$12,0))</f>
        <v>Dr. Suresh Nair</v>
      </c>
      <c r="AF4034" s="27" t="str">
        <f aca="false">IFERROR(INDEX(Lookup_Tables!$F$16:$F$45,MATCH(I4034,Lookup_Tables!$E$16:$E$45,0)),"N/A")</f>
        <v>EMP211</v>
      </c>
      <c r="AG4034" s="27" t="n">
        <f aca="false">_xlfn.IFS(R4034="Recovered",4,R4034="Referred",3,R4034="Admitted",2,R4034="Deceased",1,TRUE(),0)</f>
        <v>4</v>
      </c>
      <c r="AH4034" s="27" t="str">
        <f aca="false">IF(T4034&gt;=4,"Satisfied",IF(T4034&gt;=3,"Neutral","Needs Improvement"))</f>
        <v>Satisfied</v>
      </c>
    </row>
    <row r="4035" customFormat="false" ht="15" hidden="false" customHeight="false" outlineLevel="0" collapsed="false">
      <c r="A4035" s="30" t="s">
        <v>5639</v>
      </c>
      <c r="B4035" s="30" t="s">
        <v>1500</v>
      </c>
      <c r="C4035" s="30" t="n">
        <v>65</v>
      </c>
      <c r="D4035" s="30" t="s">
        <v>121</v>
      </c>
      <c r="E4035" s="31" t="n">
        <v>45579</v>
      </c>
      <c r="F4035" s="30" t="s">
        <v>943</v>
      </c>
      <c r="G4035" s="31" t="n">
        <v>45580</v>
      </c>
      <c r="H4035" s="30" t="s">
        <v>161</v>
      </c>
      <c r="I4035" s="30" t="s">
        <v>320</v>
      </c>
      <c r="J4035" s="30" t="s">
        <v>163</v>
      </c>
      <c r="K4035" s="30" t="s">
        <v>138</v>
      </c>
      <c r="L4035" s="30" t="n">
        <v>77</v>
      </c>
      <c r="M4035" s="30" t="n">
        <v>43</v>
      </c>
      <c r="N4035" s="30" t="s">
        <v>127</v>
      </c>
      <c r="O4035" s="30" t="s">
        <v>171</v>
      </c>
      <c r="P4035" s="30" t="s">
        <v>150</v>
      </c>
      <c r="Q4035" s="32" t="n">
        <v>2383.14</v>
      </c>
      <c r="R4035" s="30" t="s">
        <v>268</v>
      </c>
      <c r="S4035" s="30" t="s">
        <v>131</v>
      </c>
      <c r="T4035" s="30" t="n">
        <v>4</v>
      </c>
      <c r="U4035" s="30" t="n">
        <f aca="false">YEAR(E4035)</f>
        <v>2024</v>
      </c>
      <c r="V4035" s="30" t="str">
        <f aca="false">TEXT(E4035,"MMM-YYYY")</f>
        <v>Oct-2024</v>
      </c>
      <c r="W4035" s="30" t="n">
        <f aca="false">MONTH(E4035)</f>
        <v>10</v>
      </c>
      <c r="X4035" s="30" t="str">
        <f aca="false">TEXT(WEEKDAY(E4035,2),"0")&amp;" - "&amp;TEXT(E4035,"dddd")</f>
        <v>1 - Monday</v>
      </c>
      <c r="Y4035" s="30" t="str">
        <f aca="false">_xlfn.IFS(C4035&lt;18,"Child (0-17)",C4035&lt;40,"Young Adult (18-39)",C4035&lt;60,"Adult (40-59)",TRUE(),"Senior (60+)")</f>
        <v>Senior (60+)</v>
      </c>
      <c r="Z4035" s="30" t="n">
        <f aca="false">ROUND(G4035-E4035,0)</f>
        <v>1</v>
      </c>
      <c r="AA4035" s="30" t="n">
        <f aca="false">L4035+M4035</f>
        <v>120</v>
      </c>
      <c r="AB4035" s="30" t="n">
        <f aca="false">IFERROR(ROUND(Q4035/AA4035,2),0)</f>
        <v>19.86</v>
      </c>
      <c r="AC4035" s="30" t="str">
        <f aca="false">IF(AND(K4035="Critical",N4035="No"),"URGENT - No Bed","Normal")</f>
        <v>Normal</v>
      </c>
      <c r="AD4035" s="34" t="n">
        <f aca="false">INDEX(Lookup_Tables!$B$3:$B$12,MATCH(H4035,Lookup_Tables!$A$3:$A$12,0))</f>
        <v>3600000</v>
      </c>
      <c r="AE4035" s="30" t="str">
        <f aca="false">INDEX(Lookup_Tables!$C$3:$C$12,MATCH(H4035,Lookup_Tables!$A$3:$A$12,0))</f>
        <v>Dr. Sameer Joshi</v>
      </c>
      <c r="AF4035" s="30" t="str">
        <f aca="false">IFERROR(INDEX(Lookup_Tables!$F$16:$F$45,MATCH(I4035,Lookup_Tables!$E$16:$E$45,0)),"N/A")</f>
        <v>EMP223</v>
      </c>
      <c r="AG4035" s="30" t="n">
        <f aca="false">_xlfn.IFS(R4035="Recovered",4,R4035="Referred",3,R4035="Admitted",2,R4035="Deceased",1,TRUE(),0)</f>
        <v>3</v>
      </c>
      <c r="AH4035" s="30" t="str">
        <f aca="false">IF(T4035&gt;=4,"Satisfied",IF(T4035&gt;=3,"Neutral","Needs Improvement"))</f>
        <v>Satisfied</v>
      </c>
    </row>
    <row r="4036" customFormat="false" ht="15" hidden="false" customHeight="false" outlineLevel="0" collapsed="false">
      <c r="A4036" s="27" t="s">
        <v>3773</v>
      </c>
      <c r="B4036" s="27" t="s">
        <v>3774</v>
      </c>
      <c r="C4036" s="27" t="n">
        <v>42</v>
      </c>
      <c r="D4036" s="27" t="s">
        <v>121</v>
      </c>
      <c r="E4036" s="28" t="n">
        <v>45311</v>
      </c>
      <c r="F4036" s="27" t="s">
        <v>840</v>
      </c>
      <c r="G4036" s="28" t="n">
        <v>45311</v>
      </c>
      <c r="H4036" s="27" t="s">
        <v>217</v>
      </c>
      <c r="I4036" s="27" t="s">
        <v>392</v>
      </c>
      <c r="J4036" s="27" t="s">
        <v>294</v>
      </c>
      <c r="K4036" s="27" t="s">
        <v>138</v>
      </c>
      <c r="L4036" s="27" t="n">
        <v>31</v>
      </c>
      <c r="M4036" s="27" t="n">
        <v>37</v>
      </c>
      <c r="N4036" s="27" t="s">
        <v>127</v>
      </c>
      <c r="O4036" s="27" t="s">
        <v>149</v>
      </c>
      <c r="P4036" s="27" t="s">
        <v>187</v>
      </c>
      <c r="Q4036" s="29" t="n">
        <v>2676.51</v>
      </c>
      <c r="R4036" s="27" t="s">
        <v>130</v>
      </c>
      <c r="S4036" s="27" t="s">
        <v>164</v>
      </c>
      <c r="T4036" s="27" t="n">
        <v>4</v>
      </c>
      <c r="U4036" s="27" t="n">
        <f aca="false">YEAR(E4036)</f>
        <v>2024</v>
      </c>
      <c r="V4036" s="27" t="str">
        <f aca="false">TEXT(E4036,"MMM-YYYY")</f>
        <v>Jan-2024</v>
      </c>
      <c r="W4036" s="27" t="n">
        <f aca="false">MONTH(E4036)</f>
        <v>1</v>
      </c>
      <c r="X4036" s="27" t="str">
        <f aca="false">TEXT(WEEKDAY(E4036,2),"0")&amp;" - "&amp;TEXT(E4036,"dddd")</f>
        <v>6 - Saturday</v>
      </c>
      <c r="Y4036" s="27" t="str">
        <f aca="false">_xlfn.IFS(C4036&lt;18,"Child (0-17)",C4036&lt;40,"Young Adult (18-39)",C4036&lt;60,"Adult (40-59)",TRUE(),"Senior (60+)")</f>
        <v>Adult (40-59)</v>
      </c>
      <c r="Z4036" s="27" t="n">
        <f aca="false">ROUND(G4036-E4036,0)</f>
        <v>0</v>
      </c>
      <c r="AA4036" s="27" t="n">
        <f aca="false">L4036+M4036</f>
        <v>68</v>
      </c>
      <c r="AB4036" s="27" t="n">
        <f aca="false">IFERROR(ROUND(Q4036/AA4036,2),0)</f>
        <v>39.36</v>
      </c>
      <c r="AC4036" s="27" t="str">
        <f aca="false">IF(AND(K4036="Critical",N4036="No"),"URGENT - No Bed","Normal")</f>
        <v>Normal</v>
      </c>
      <c r="AD4036" s="33" t="n">
        <f aca="false">INDEX(Lookup_Tables!$B$3:$B$12,MATCH(H4036,Lookup_Tables!$A$3:$A$12,0))</f>
        <v>4200000</v>
      </c>
      <c r="AE4036" s="27" t="str">
        <f aca="false">INDEX(Lookup_Tables!$C$3:$C$12,MATCH(H4036,Lookup_Tables!$A$3:$A$12,0))</f>
        <v>Dr. Anil Kapoor</v>
      </c>
      <c r="AF4036" s="27" t="str">
        <f aca="false">IFERROR(INDEX(Lookup_Tables!$F$16:$F$45,MATCH(I4036,Lookup_Tables!$E$16:$E$45,0)),"N/A")</f>
        <v>EMP202</v>
      </c>
      <c r="AG4036" s="27" t="n">
        <f aca="false">_xlfn.IFS(R4036="Recovered",4,R4036="Referred",3,R4036="Admitted",2,R4036="Deceased",1,TRUE(),0)</f>
        <v>4</v>
      </c>
      <c r="AH4036" s="27" t="str">
        <f aca="false">IF(T4036&gt;=4,"Satisfied",IF(T4036&gt;=3,"Neutral","Needs Improvement"))</f>
        <v>Satisfied</v>
      </c>
    </row>
    <row r="4037" customFormat="false" ht="15" hidden="false" customHeight="false" outlineLevel="0" collapsed="false">
      <c r="A4037" s="30" t="s">
        <v>3559</v>
      </c>
      <c r="B4037" s="30" t="s">
        <v>153</v>
      </c>
      <c r="C4037" s="30" t="n">
        <v>60</v>
      </c>
      <c r="D4037" s="30" t="s">
        <v>121</v>
      </c>
      <c r="E4037" s="31" t="n">
        <v>45393</v>
      </c>
      <c r="F4037" s="30" t="s">
        <v>516</v>
      </c>
      <c r="G4037" s="31" t="n">
        <v>45393</v>
      </c>
      <c r="H4037" s="30" t="s">
        <v>183</v>
      </c>
      <c r="I4037" s="30" t="s">
        <v>212</v>
      </c>
      <c r="J4037" s="30" t="s">
        <v>213</v>
      </c>
      <c r="K4037" s="30" t="s">
        <v>138</v>
      </c>
      <c r="L4037" s="30" t="n">
        <v>54</v>
      </c>
      <c r="M4037" s="30" t="n">
        <v>36</v>
      </c>
      <c r="N4037" s="30" t="s">
        <v>127</v>
      </c>
      <c r="O4037" s="30" t="s">
        <v>128</v>
      </c>
      <c r="P4037" s="30" t="s">
        <v>129</v>
      </c>
      <c r="Q4037" s="32" t="n">
        <v>1355.51</v>
      </c>
      <c r="R4037" s="30" t="s">
        <v>130</v>
      </c>
      <c r="S4037" s="30" t="s">
        <v>151</v>
      </c>
      <c r="T4037" s="30" t="n">
        <v>5</v>
      </c>
      <c r="U4037" s="30" t="n">
        <f aca="false">YEAR(E4037)</f>
        <v>2024</v>
      </c>
      <c r="V4037" s="30" t="str">
        <f aca="false">TEXT(E4037,"MMM-YYYY")</f>
        <v>Apr-2024</v>
      </c>
      <c r="W4037" s="30" t="n">
        <f aca="false">MONTH(E4037)</f>
        <v>4</v>
      </c>
      <c r="X4037" s="30" t="str">
        <f aca="false">TEXT(WEEKDAY(E4037,2),"0")&amp;" - "&amp;TEXT(E4037,"dddd")</f>
        <v>4 - Thursday</v>
      </c>
      <c r="Y4037" s="30" t="str">
        <f aca="false">_xlfn.IFS(C4037&lt;18,"Child (0-17)",C4037&lt;40,"Young Adult (18-39)",C4037&lt;60,"Adult (40-59)",TRUE(),"Senior (60+)")</f>
        <v>Senior (60+)</v>
      </c>
      <c r="Z4037" s="30" t="n">
        <f aca="false">ROUND(G4037-E4037,0)</f>
        <v>0</v>
      </c>
      <c r="AA4037" s="30" t="n">
        <f aca="false">L4037+M4037</f>
        <v>90</v>
      </c>
      <c r="AB4037" s="30" t="n">
        <f aca="false">IFERROR(ROUND(Q4037/AA4037,2),0)</f>
        <v>15.06</v>
      </c>
      <c r="AC4037" s="30" t="str">
        <f aca="false">IF(AND(K4037="Critical",N4037="No"),"URGENT - No Bed","Normal")</f>
        <v>Normal</v>
      </c>
      <c r="AD4037" s="34" t="n">
        <f aca="false">INDEX(Lookup_Tables!$B$3:$B$12,MATCH(H4037,Lookup_Tables!$A$3:$A$12,0))</f>
        <v>3100000</v>
      </c>
      <c r="AE4037" s="30" t="str">
        <f aca="false">INDEX(Lookup_Tables!$C$3:$C$12,MATCH(H4037,Lookup_Tables!$A$3:$A$12,0))</f>
        <v>Dr. Kavita Rao</v>
      </c>
      <c r="AF4037" s="30" t="str">
        <f aca="false">IFERROR(INDEX(Lookup_Tables!$F$16:$F$45,MATCH(I4037,Lookup_Tables!$E$16:$E$45,0)),"N/A")</f>
        <v>EMP225</v>
      </c>
      <c r="AG4037" s="30" t="n">
        <f aca="false">_xlfn.IFS(R4037="Recovered",4,R4037="Referred",3,R4037="Admitted",2,R4037="Deceased",1,TRUE(),0)</f>
        <v>4</v>
      </c>
      <c r="AH4037" s="30" t="str">
        <f aca="false">IF(T4037&gt;=4,"Satisfied",IF(T4037&gt;=3,"Neutral","Needs Improvement"))</f>
        <v>Satisfied</v>
      </c>
    </row>
    <row r="4038" customFormat="false" ht="15" hidden="false" customHeight="false" outlineLevel="0" collapsed="false">
      <c r="A4038" s="27" t="s">
        <v>4756</v>
      </c>
      <c r="B4038" s="27" t="s">
        <v>2260</v>
      </c>
      <c r="C4038" s="27" t="n">
        <v>29</v>
      </c>
      <c r="D4038" s="27" t="s">
        <v>181</v>
      </c>
      <c r="E4038" s="28" t="n">
        <v>45591</v>
      </c>
      <c r="F4038" s="27" t="s">
        <v>2683</v>
      </c>
      <c r="G4038" s="28" t="n">
        <v>45593</v>
      </c>
      <c r="H4038" s="27" t="s">
        <v>236</v>
      </c>
      <c r="I4038" s="27" t="s">
        <v>266</v>
      </c>
      <c r="J4038" s="27" t="s">
        <v>455</v>
      </c>
      <c r="K4038" s="27" t="s">
        <v>126</v>
      </c>
      <c r="L4038" s="27" t="n">
        <v>31</v>
      </c>
      <c r="M4038" s="27" t="n">
        <v>115</v>
      </c>
      <c r="N4038" s="27" t="s">
        <v>186</v>
      </c>
      <c r="O4038" s="27" t="s">
        <v>149</v>
      </c>
      <c r="P4038" s="27" t="s">
        <v>187</v>
      </c>
      <c r="Q4038" s="29" t="n">
        <v>7948.29</v>
      </c>
      <c r="R4038" s="27" t="s">
        <v>130</v>
      </c>
      <c r="S4038" s="27" t="s">
        <v>131</v>
      </c>
      <c r="T4038" s="27" t="n">
        <v>3</v>
      </c>
      <c r="U4038" s="27" t="n">
        <f aca="false">YEAR(E4038)</f>
        <v>2024</v>
      </c>
      <c r="V4038" s="27" t="str">
        <f aca="false">TEXT(E4038,"MMM-YYYY")</f>
        <v>Oct-2024</v>
      </c>
      <c r="W4038" s="27" t="n">
        <f aca="false">MONTH(E4038)</f>
        <v>10</v>
      </c>
      <c r="X4038" s="27" t="str">
        <f aca="false">TEXT(WEEKDAY(E4038,2),"0")&amp;" - "&amp;TEXT(E4038,"dddd")</f>
        <v>6 - Saturday</v>
      </c>
      <c r="Y4038" s="27" t="str">
        <f aca="false">_xlfn.IFS(C4038&lt;18,"Child (0-17)",C4038&lt;40,"Young Adult (18-39)",C4038&lt;60,"Adult (40-59)",TRUE(),"Senior (60+)")</f>
        <v>Young Adult (18-39)</v>
      </c>
      <c r="Z4038" s="27" t="n">
        <f aca="false">ROUND(G4038-E4038,0)</f>
        <v>2</v>
      </c>
      <c r="AA4038" s="27" t="n">
        <f aca="false">L4038+M4038</f>
        <v>146</v>
      </c>
      <c r="AB4038" s="27" t="n">
        <f aca="false">IFERROR(ROUND(Q4038/AA4038,2),0)</f>
        <v>54.44</v>
      </c>
      <c r="AC4038" s="27" t="str">
        <f aca="false">IF(AND(K4038="Critical",N4038="No"),"URGENT - No Bed","Normal")</f>
        <v>Normal</v>
      </c>
      <c r="AD4038" s="33" t="n">
        <f aca="false">INDEX(Lookup_Tables!$B$3:$B$12,MATCH(H4038,Lookup_Tables!$A$3:$A$12,0))</f>
        <v>3900000</v>
      </c>
      <c r="AE4038" s="27" t="str">
        <f aca="false">INDEX(Lookup_Tables!$C$3:$C$12,MATCH(H4038,Lookup_Tables!$A$3:$A$12,0))</f>
        <v>Dr. Rina Mehta</v>
      </c>
      <c r="AF4038" s="27" t="str">
        <f aca="false">IFERROR(INDEX(Lookup_Tables!$F$16:$F$45,MATCH(I4038,Lookup_Tables!$E$16:$E$45,0)),"N/A")</f>
        <v>EMP217</v>
      </c>
      <c r="AG4038" s="27" t="n">
        <f aca="false">_xlfn.IFS(R4038="Recovered",4,R4038="Referred",3,R4038="Admitted",2,R4038="Deceased",1,TRUE(),0)</f>
        <v>4</v>
      </c>
      <c r="AH4038" s="27" t="str">
        <f aca="false">IF(T4038&gt;=4,"Satisfied",IF(T4038&gt;=3,"Neutral","Needs Improvement"))</f>
        <v>Neutral</v>
      </c>
    </row>
    <row r="4039" customFormat="false" ht="15" hidden="false" customHeight="false" outlineLevel="0" collapsed="false">
      <c r="A4039" s="30" t="s">
        <v>4251</v>
      </c>
      <c r="B4039" s="30" t="s">
        <v>4252</v>
      </c>
      <c r="C4039" s="30" t="n">
        <v>0</v>
      </c>
      <c r="D4039" s="30" t="s">
        <v>121</v>
      </c>
      <c r="E4039" s="31" t="n">
        <v>45592</v>
      </c>
      <c r="F4039" s="30" t="s">
        <v>689</v>
      </c>
      <c r="G4039" s="31" t="n">
        <v>45592</v>
      </c>
      <c r="H4039" s="30" t="s">
        <v>236</v>
      </c>
      <c r="I4039" s="30" t="s">
        <v>323</v>
      </c>
      <c r="J4039" s="30" t="s">
        <v>238</v>
      </c>
      <c r="K4039" s="30" t="s">
        <v>156</v>
      </c>
      <c r="L4039" s="30" t="n">
        <v>57</v>
      </c>
      <c r="M4039" s="30" t="n">
        <v>76</v>
      </c>
      <c r="N4039" s="30" t="s">
        <v>127</v>
      </c>
      <c r="O4039" s="30" t="s">
        <v>149</v>
      </c>
      <c r="P4039" s="30" t="s">
        <v>187</v>
      </c>
      <c r="Q4039" s="32" t="n">
        <v>3418.34</v>
      </c>
      <c r="R4039" s="30" t="s">
        <v>130</v>
      </c>
      <c r="S4039" s="30" t="s">
        <v>131</v>
      </c>
      <c r="T4039" s="30" t="n">
        <v>4</v>
      </c>
      <c r="U4039" s="30" t="n">
        <f aca="false">YEAR(E4039)</f>
        <v>2024</v>
      </c>
      <c r="V4039" s="30" t="str">
        <f aca="false">TEXT(E4039,"MMM-YYYY")</f>
        <v>Oct-2024</v>
      </c>
      <c r="W4039" s="30" t="n">
        <f aca="false">MONTH(E4039)</f>
        <v>10</v>
      </c>
      <c r="X4039" s="30" t="str">
        <f aca="false">TEXT(WEEKDAY(E4039,2),"0")&amp;" - "&amp;TEXT(E4039,"dddd")</f>
        <v>7 - Sunday</v>
      </c>
      <c r="Y4039" s="30" t="str">
        <f aca="false">_xlfn.IFS(C4039&lt;18,"Child (0-17)",C4039&lt;40,"Young Adult (18-39)",C4039&lt;60,"Adult (40-59)",TRUE(),"Senior (60+)")</f>
        <v>Child (0-17)</v>
      </c>
      <c r="Z4039" s="30" t="n">
        <f aca="false">ROUND(G4039-E4039,0)</f>
        <v>0</v>
      </c>
      <c r="AA4039" s="30" t="n">
        <f aca="false">L4039+M4039</f>
        <v>133</v>
      </c>
      <c r="AB4039" s="30" t="n">
        <f aca="false">IFERROR(ROUND(Q4039/AA4039,2),0)</f>
        <v>25.7</v>
      </c>
      <c r="AC4039" s="30" t="str">
        <f aca="false">IF(AND(K4039="Critical",N4039="No"),"URGENT - No Bed","Normal")</f>
        <v>Normal</v>
      </c>
      <c r="AD4039" s="34" t="n">
        <f aca="false">INDEX(Lookup_Tables!$B$3:$B$12,MATCH(H4039,Lookup_Tables!$A$3:$A$12,0))</f>
        <v>3900000</v>
      </c>
      <c r="AE4039" s="30" t="str">
        <f aca="false">INDEX(Lookup_Tables!$C$3:$C$12,MATCH(H4039,Lookup_Tables!$A$3:$A$12,0))</f>
        <v>Dr. Rina Mehta</v>
      </c>
      <c r="AF4039" s="30" t="str">
        <f aca="false">IFERROR(INDEX(Lookup_Tables!$F$16:$F$45,MATCH(I4039,Lookup_Tables!$E$16:$E$45,0)),"N/A")</f>
        <v>EMP216</v>
      </c>
      <c r="AG4039" s="30" t="n">
        <f aca="false">_xlfn.IFS(R4039="Recovered",4,R4039="Referred",3,R4039="Admitted",2,R4039="Deceased",1,TRUE(),0)</f>
        <v>4</v>
      </c>
      <c r="AH4039" s="30" t="str">
        <f aca="false">IF(T4039&gt;=4,"Satisfied",IF(T4039&gt;=3,"Neutral","Needs Improvement"))</f>
        <v>Satisfied</v>
      </c>
    </row>
    <row r="4040" customFormat="false" ht="15" hidden="false" customHeight="false" outlineLevel="0" collapsed="false">
      <c r="A4040" s="27" t="s">
        <v>6940</v>
      </c>
      <c r="B4040" s="27" t="s">
        <v>4971</v>
      </c>
      <c r="C4040" s="27" t="n">
        <v>40</v>
      </c>
      <c r="D4040" s="27" t="s">
        <v>181</v>
      </c>
      <c r="E4040" s="28" t="n">
        <v>45607</v>
      </c>
      <c r="F4040" s="27" t="s">
        <v>1260</v>
      </c>
      <c r="G4040" s="28" t="n">
        <v>45613</v>
      </c>
      <c r="H4040" s="27" t="s">
        <v>161</v>
      </c>
      <c r="I4040" s="27" t="s">
        <v>538</v>
      </c>
      <c r="J4040" s="27" t="s">
        <v>385</v>
      </c>
      <c r="K4040" s="27" t="s">
        <v>202</v>
      </c>
      <c r="L4040" s="27" t="n">
        <v>14</v>
      </c>
      <c r="M4040" s="27" t="n">
        <v>77</v>
      </c>
      <c r="N4040" s="27" t="s">
        <v>186</v>
      </c>
      <c r="O4040" s="27" t="s">
        <v>128</v>
      </c>
      <c r="P4040" s="27" t="s">
        <v>129</v>
      </c>
      <c r="Q4040" s="29" t="n">
        <v>16631.39</v>
      </c>
      <c r="R4040" s="27" t="s">
        <v>172</v>
      </c>
      <c r="S4040" s="27" t="s">
        <v>151</v>
      </c>
      <c r="T4040" s="27" t="n">
        <v>4</v>
      </c>
      <c r="U4040" s="27" t="n">
        <f aca="false">YEAR(E4040)</f>
        <v>2024</v>
      </c>
      <c r="V4040" s="27" t="str">
        <f aca="false">TEXT(E4040,"MMM-YYYY")</f>
        <v>Nov-2024</v>
      </c>
      <c r="W4040" s="27" t="n">
        <f aca="false">MONTH(E4040)</f>
        <v>11</v>
      </c>
      <c r="X4040" s="27" t="str">
        <f aca="false">TEXT(WEEKDAY(E4040,2),"0")&amp;" - "&amp;TEXT(E4040,"dddd")</f>
        <v>1 - Monday</v>
      </c>
      <c r="Y4040" s="27" t="str">
        <f aca="false">_xlfn.IFS(C4040&lt;18,"Child (0-17)",C4040&lt;40,"Young Adult (18-39)",C4040&lt;60,"Adult (40-59)",TRUE(),"Senior (60+)")</f>
        <v>Adult (40-59)</v>
      </c>
      <c r="Z4040" s="27" t="n">
        <f aca="false">ROUND(G4040-E4040,0)</f>
        <v>6</v>
      </c>
      <c r="AA4040" s="27" t="n">
        <f aca="false">L4040+M4040</f>
        <v>91</v>
      </c>
      <c r="AB4040" s="27" t="n">
        <f aca="false">IFERROR(ROUND(Q4040/AA4040,2),0)</f>
        <v>182.76</v>
      </c>
      <c r="AC4040" s="27" t="str">
        <f aca="false">IF(AND(K4040="Critical",N4040="No"),"URGENT - No Bed","Normal")</f>
        <v>Normal</v>
      </c>
      <c r="AD4040" s="33" t="n">
        <f aca="false">INDEX(Lookup_Tables!$B$3:$B$12,MATCH(H4040,Lookup_Tables!$A$3:$A$12,0))</f>
        <v>3600000</v>
      </c>
      <c r="AE4040" s="27" t="str">
        <f aca="false">INDEX(Lookup_Tables!$C$3:$C$12,MATCH(H4040,Lookup_Tables!$A$3:$A$12,0))</f>
        <v>Dr. Sameer Joshi</v>
      </c>
      <c r="AF4040" s="27" t="str">
        <f aca="false">IFERROR(INDEX(Lookup_Tables!$F$16:$F$45,MATCH(I4040,Lookup_Tables!$E$16:$E$45,0)),"N/A")</f>
        <v>EMP221</v>
      </c>
      <c r="AG4040" s="27" t="n">
        <f aca="false">_xlfn.IFS(R4040="Recovered",4,R4040="Referred",3,R4040="Admitted",2,R4040="Deceased",1,TRUE(),0)</f>
        <v>2</v>
      </c>
      <c r="AH4040" s="27" t="str">
        <f aca="false">IF(T4040&gt;=4,"Satisfied",IF(T4040&gt;=3,"Neutral","Needs Improvement"))</f>
        <v>Satisfied</v>
      </c>
    </row>
    <row r="4041" customFormat="false" ht="15" hidden="false" customHeight="false" outlineLevel="0" collapsed="false">
      <c r="A4041" s="30" t="s">
        <v>1007</v>
      </c>
      <c r="B4041" s="30" t="s">
        <v>1008</v>
      </c>
      <c r="C4041" s="30" t="n">
        <v>49</v>
      </c>
      <c r="D4041" s="30" t="s">
        <v>121</v>
      </c>
      <c r="E4041" s="31" t="n">
        <v>45637</v>
      </c>
      <c r="F4041" s="30" t="s">
        <v>904</v>
      </c>
      <c r="G4041" s="31" t="n">
        <v>45643</v>
      </c>
      <c r="H4041" s="30" t="s">
        <v>161</v>
      </c>
      <c r="I4041" s="30" t="s">
        <v>538</v>
      </c>
      <c r="J4041" s="30" t="s">
        <v>258</v>
      </c>
      <c r="K4041" s="30" t="s">
        <v>126</v>
      </c>
      <c r="L4041" s="30" t="n">
        <v>44</v>
      </c>
      <c r="M4041" s="30" t="n">
        <v>102</v>
      </c>
      <c r="N4041" s="30" t="s">
        <v>127</v>
      </c>
      <c r="O4041" s="30" t="s">
        <v>171</v>
      </c>
      <c r="P4041" s="30" t="s">
        <v>129</v>
      </c>
      <c r="Q4041" s="32" t="n">
        <v>7636.86</v>
      </c>
      <c r="R4041" s="30" t="s">
        <v>172</v>
      </c>
      <c r="S4041" s="30" t="s">
        <v>131</v>
      </c>
      <c r="T4041" s="30" t="n">
        <v>4</v>
      </c>
      <c r="U4041" s="30" t="n">
        <f aca="false">YEAR(E4041)</f>
        <v>2024</v>
      </c>
      <c r="V4041" s="30" t="str">
        <f aca="false">TEXT(E4041,"MMM-YYYY")</f>
        <v>Dec-2024</v>
      </c>
      <c r="W4041" s="30" t="n">
        <f aca="false">MONTH(E4041)</f>
        <v>12</v>
      </c>
      <c r="X4041" s="30" t="str">
        <f aca="false">TEXT(WEEKDAY(E4041,2),"0")&amp;" - "&amp;TEXT(E4041,"dddd")</f>
        <v>3 - Wednesday</v>
      </c>
      <c r="Y4041" s="30" t="str">
        <f aca="false">_xlfn.IFS(C4041&lt;18,"Child (0-17)",C4041&lt;40,"Young Adult (18-39)",C4041&lt;60,"Adult (40-59)",TRUE(),"Senior (60+)")</f>
        <v>Adult (40-59)</v>
      </c>
      <c r="Z4041" s="30" t="n">
        <f aca="false">ROUND(G4041-E4041,0)</f>
        <v>6</v>
      </c>
      <c r="AA4041" s="30" t="n">
        <f aca="false">L4041+M4041</f>
        <v>146</v>
      </c>
      <c r="AB4041" s="30" t="n">
        <f aca="false">IFERROR(ROUND(Q4041/AA4041,2),0)</f>
        <v>52.31</v>
      </c>
      <c r="AC4041" s="30" t="str">
        <f aca="false">IF(AND(K4041="Critical",N4041="No"),"URGENT - No Bed","Normal")</f>
        <v>Normal</v>
      </c>
      <c r="AD4041" s="34" t="n">
        <f aca="false">INDEX(Lookup_Tables!$B$3:$B$12,MATCH(H4041,Lookup_Tables!$A$3:$A$12,0))</f>
        <v>3600000</v>
      </c>
      <c r="AE4041" s="30" t="str">
        <f aca="false">INDEX(Lookup_Tables!$C$3:$C$12,MATCH(H4041,Lookup_Tables!$A$3:$A$12,0))</f>
        <v>Dr. Sameer Joshi</v>
      </c>
      <c r="AF4041" s="30" t="str">
        <f aca="false">IFERROR(INDEX(Lookup_Tables!$F$16:$F$45,MATCH(I4041,Lookup_Tables!$E$16:$E$45,0)),"N/A")</f>
        <v>EMP221</v>
      </c>
      <c r="AG4041" s="30" t="n">
        <f aca="false">_xlfn.IFS(R4041="Recovered",4,R4041="Referred",3,R4041="Admitted",2,R4041="Deceased",1,TRUE(),0)</f>
        <v>2</v>
      </c>
      <c r="AH4041" s="30" t="str">
        <f aca="false">IF(T4041&gt;=4,"Satisfied",IF(T4041&gt;=3,"Neutral","Needs Improvement"))</f>
        <v>Satisfied</v>
      </c>
    </row>
    <row r="4042" customFormat="false" ht="15" hidden="false" customHeight="false" outlineLevel="0" collapsed="false">
      <c r="A4042" s="27" t="s">
        <v>7116</v>
      </c>
      <c r="B4042" s="27" t="s">
        <v>1112</v>
      </c>
      <c r="C4042" s="27" t="n">
        <v>28</v>
      </c>
      <c r="D4042" s="27" t="s">
        <v>121</v>
      </c>
      <c r="E4042" s="28" t="n">
        <v>45501</v>
      </c>
      <c r="F4042" s="27" t="s">
        <v>904</v>
      </c>
      <c r="G4042" s="28" t="n">
        <v>45504</v>
      </c>
      <c r="H4042" s="27" t="s">
        <v>236</v>
      </c>
      <c r="I4042" s="27" t="s">
        <v>237</v>
      </c>
      <c r="J4042" s="27" t="s">
        <v>267</v>
      </c>
      <c r="K4042" s="27" t="s">
        <v>156</v>
      </c>
      <c r="L4042" s="27" t="n">
        <v>34</v>
      </c>
      <c r="M4042" s="27" t="n">
        <v>57</v>
      </c>
      <c r="N4042" s="27" t="s">
        <v>127</v>
      </c>
      <c r="O4042" s="27" t="s">
        <v>139</v>
      </c>
      <c r="P4042" s="27" t="s">
        <v>150</v>
      </c>
      <c r="Q4042" s="29" t="n">
        <v>2983.5</v>
      </c>
      <c r="R4042" s="27" t="s">
        <v>172</v>
      </c>
      <c r="S4042" s="27" t="s">
        <v>164</v>
      </c>
      <c r="T4042" s="27" t="n">
        <v>4</v>
      </c>
      <c r="U4042" s="27" t="n">
        <f aca="false">YEAR(E4042)</f>
        <v>2024</v>
      </c>
      <c r="V4042" s="27" t="str">
        <f aca="false">TEXT(E4042,"MMM-YYYY")</f>
        <v>Jul-2024</v>
      </c>
      <c r="W4042" s="27" t="n">
        <f aca="false">MONTH(E4042)</f>
        <v>7</v>
      </c>
      <c r="X4042" s="27" t="str">
        <f aca="false">TEXT(WEEKDAY(E4042,2),"0")&amp;" - "&amp;TEXT(E4042,"dddd")</f>
        <v>7 - Sunday</v>
      </c>
      <c r="Y4042" s="27" t="str">
        <f aca="false">_xlfn.IFS(C4042&lt;18,"Child (0-17)",C4042&lt;40,"Young Adult (18-39)",C4042&lt;60,"Adult (40-59)",TRUE(),"Senior (60+)")</f>
        <v>Young Adult (18-39)</v>
      </c>
      <c r="Z4042" s="27" t="n">
        <f aca="false">ROUND(G4042-E4042,0)</f>
        <v>3</v>
      </c>
      <c r="AA4042" s="27" t="n">
        <f aca="false">L4042+M4042</f>
        <v>91</v>
      </c>
      <c r="AB4042" s="27" t="n">
        <f aca="false">IFERROR(ROUND(Q4042/AA4042,2),0)</f>
        <v>32.79</v>
      </c>
      <c r="AC4042" s="27" t="str">
        <f aca="false">IF(AND(K4042="Critical",N4042="No"),"URGENT - No Bed","Normal")</f>
        <v>Normal</v>
      </c>
      <c r="AD4042" s="33" t="n">
        <f aca="false">INDEX(Lookup_Tables!$B$3:$B$12,MATCH(H4042,Lookup_Tables!$A$3:$A$12,0))</f>
        <v>3900000</v>
      </c>
      <c r="AE4042" s="27" t="str">
        <f aca="false">INDEX(Lookup_Tables!$C$3:$C$12,MATCH(H4042,Lookup_Tables!$A$3:$A$12,0))</f>
        <v>Dr. Rina Mehta</v>
      </c>
      <c r="AF4042" s="27" t="str">
        <f aca="false">IFERROR(INDEX(Lookup_Tables!$F$16:$F$45,MATCH(I4042,Lookup_Tables!$E$16:$E$45,0)),"N/A")</f>
        <v>EMP215</v>
      </c>
      <c r="AG4042" s="27" t="n">
        <f aca="false">_xlfn.IFS(R4042="Recovered",4,R4042="Referred",3,R4042="Admitted",2,R4042="Deceased",1,TRUE(),0)</f>
        <v>2</v>
      </c>
      <c r="AH4042" s="27" t="str">
        <f aca="false">IF(T4042&gt;=4,"Satisfied",IF(T4042&gt;=3,"Neutral","Needs Improvement"))</f>
        <v>Satisfied</v>
      </c>
    </row>
    <row r="4043" customFormat="false" ht="15" hidden="false" customHeight="false" outlineLevel="0" collapsed="false">
      <c r="A4043" s="30" t="s">
        <v>1258</v>
      </c>
      <c r="B4043" s="30" t="s">
        <v>1259</v>
      </c>
      <c r="C4043" s="30" t="n">
        <v>31</v>
      </c>
      <c r="D4043" s="30" t="s">
        <v>121</v>
      </c>
      <c r="E4043" s="31" t="n">
        <v>45361</v>
      </c>
      <c r="F4043" s="30" t="s">
        <v>1260</v>
      </c>
      <c r="G4043" s="31" t="n">
        <v>45361</v>
      </c>
      <c r="H4043" s="30" t="s">
        <v>217</v>
      </c>
      <c r="I4043" s="30" t="s">
        <v>392</v>
      </c>
      <c r="J4043" s="30" t="s">
        <v>283</v>
      </c>
      <c r="K4043" s="30" t="s">
        <v>138</v>
      </c>
      <c r="L4043" s="30" t="n">
        <v>39</v>
      </c>
      <c r="M4043" s="30" t="n">
        <v>41</v>
      </c>
      <c r="N4043" s="30" t="s">
        <v>127</v>
      </c>
      <c r="O4043" s="30" t="s">
        <v>149</v>
      </c>
      <c r="P4043" s="30" t="s">
        <v>150</v>
      </c>
      <c r="Q4043" s="32" t="n">
        <v>1913.27</v>
      </c>
      <c r="R4043" s="30" t="s">
        <v>130</v>
      </c>
      <c r="S4043" s="30" t="s">
        <v>335</v>
      </c>
      <c r="T4043" s="30" t="n">
        <v>5</v>
      </c>
      <c r="U4043" s="30" t="n">
        <f aca="false">YEAR(E4043)</f>
        <v>2024</v>
      </c>
      <c r="V4043" s="30" t="str">
        <f aca="false">TEXT(E4043,"MMM-YYYY")</f>
        <v>Mar-2024</v>
      </c>
      <c r="W4043" s="30" t="n">
        <f aca="false">MONTH(E4043)</f>
        <v>3</v>
      </c>
      <c r="X4043" s="30" t="str">
        <f aca="false">TEXT(WEEKDAY(E4043,2),"0")&amp;" - "&amp;TEXT(E4043,"dddd")</f>
        <v>7 - Sunday</v>
      </c>
      <c r="Y4043" s="30" t="str">
        <f aca="false">_xlfn.IFS(C4043&lt;18,"Child (0-17)",C4043&lt;40,"Young Adult (18-39)",C4043&lt;60,"Adult (40-59)",TRUE(),"Senior (60+)")</f>
        <v>Young Adult (18-39)</v>
      </c>
      <c r="Z4043" s="30" t="n">
        <f aca="false">ROUND(G4043-E4043,0)</f>
        <v>0</v>
      </c>
      <c r="AA4043" s="30" t="n">
        <f aca="false">L4043+M4043</f>
        <v>80</v>
      </c>
      <c r="AB4043" s="30" t="n">
        <f aca="false">IFERROR(ROUND(Q4043/AA4043,2),0)</f>
        <v>23.92</v>
      </c>
      <c r="AC4043" s="30" t="str">
        <f aca="false">IF(AND(K4043="Critical",N4043="No"),"URGENT - No Bed","Normal")</f>
        <v>Normal</v>
      </c>
      <c r="AD4043" s="34" t="n">
        <f aca="false">INDEX(Lookup_Tables!$B$3:$B$12,MATCH(H4043,Lookup_Tables!$A$3:$A$12,0))</f>
        <v>4200000</v>
      </c>
      <c r="AE4043" s="30" t="str">
        <f aca="false">INDEX(Lookup_Tables!$C$3:$C$12,MATCH(H4043,Lookup_Tables!$A$3:$A$12,0))</f>
        <v>Dr. Anil Kapoor</v>
      </c>
      <c r="AF4043" s="30" t="str">
        <f aca="false">IFERROR(INDEX(Lookup_Tables!$F$16:$F$45,MATCH(I4043,Lookup_Tables!$E$16:$E$45,0)),"N/A")</f>
        <v>EMP202</v>
      </c>
      <c r="AG4043" s="30" t="n">
        <f aca="false">_xlfn.IFS(R4043="Recovered",4,R4043="Referred",3,R4043="Admitted",2,R4043="Deceased",1,TRUE(),0)</f>
        <v>4</v>
      </c>
      <c r="AH4043" s="30" t="str">
        <f aca="false">IF(T4043&gt;=4,"Satisfied",IF(T4043&gt;=3,"Neutral","Needs Improvement"))</f>
        <v>Satisfied</v>
      </c>
    </row>
    <row r="4044" customFormat="false" ht="15" hidden="false" customHeight="false" outlineLevel="0" collapsed="false">
      <c r="A4044" s="27" t="s">
        <v>5618</v>
      </c>
      <c r="B4044" s="27" t="s">
        <v>1920</v>
      </c>
      <c r="C4044" s="27" t="n">
        <v>12</v>
      </c>
      <c r="D4044" s="27" t="s">
        <v>121</v>
      </c>
      <c r="E4044" s="28" t="n">
        <v>45399</v>
      </c>
      <c r="F4044" s="27" t="s">
        <v>582</v>
      </c>
      <c r="G4044" s="28" t="n">
        <v>45399</v>
      </c>
      <c r="H4044" s="27" t="s">
        <v>236</v>
      </c>
      <c r="I4044" s="27" t="s">
        <v>266</v>
      </c>
      <c r="J4044" s="27" t="s">
        <v>375</v>
      </c>
      <c r="K4044" s="27" t="s">
        <v>156</v>
      </c>
      <c r="L4044" s="27" t="n">
        <v>32</v>
      </c>
      <c r="M4044" s="27" t="n">
        <v>76</v>
      </c>
      <c r="N4044" s="27" t="s">
        <v>127</v>
      </c>
      <c r="O4044" s="27" t="s">
        <v>149</v>
      </c>
      <c r="P4044" s="27" t="s">
        <v>187</v>
      </c>
      <c r="Q4044" s="29" t="n">
        <v>4777.33</v>
      </c>
      <c r="R4044" s="27" t="s">
        <v>130</v>
      </c>
      <c r="S4044" s="27" t="s">
        <v>192</v>
      </c>
      <c r="T4044" s="27" t="n">
        <v>4</v>
      </c>
      <c r="U4044" s="27" t="n">
        <f aca="false">YEAR(E4044)</f>
        <v>2024</v>
      </c>
      <c r="V4044" s="27" t="str">
        <f aca="false">TEXT(E4044,"MMM-YYYY")</f>
        <v>Apr-2024</v>
      </c>
      <c r="W4044" s="27" t="n">
        <f aca="false">MONTH(E4044)</f>
        <v>4</v>
      </c>
      <c r="X4044" s="27" t="str">
        <f aca="false">TEXT(WEEKDAY(E4044,2),"0")&amp;" - "&amp;TEXT(E4044,"dddd")</f>
        <v>3 - Wednesday</v>
      </c>
      <c r="Y4044" s="27" t="str">
        <f aca="false">_xlfn.IFS(C4044&lt;18,"Child (0-17)",C4044&lt;40,"Young Adult (18-39)",C4044&lt;60,"Adult (40-59)",TRUE(),"Senior (60+)")</f>
        <v>Child (0-17)</v>
      </c>
      <c r="Z4044" s="27" t="n">
        <f aca="false">ROUND(G4044-E4044,0)</f>
        <v>0</v>
      </c>
      <c r="AA4044" s="27" t="n">
        <f aca="false">L4044+M4044</f>
        <v>108</v>
      </c>
      <c r="AB4044" s="27" t="n">
        <f aca="false">IFERROR(ROUND(Q4044/AA4044,2),0)</f>
        <v>44.23</v>
      </c>
      <c r="AC4044" s="27" t="str">
        <f aca="false">IF(AND(K4044="Critical",N4044="No"),"URGENT - No Bed","Normal")</f>
        <v>Normal</v>
      </c>
      <c r="AD4044" s="33" t="n">
        <f aca="false">INDEX(Lookup_Tables!$B$3:$B$12,MATCH(H4044,Lookup_Tables!$A$3:$A$12,0))</f>
        <v>3900000</v>
      </c>
      <c r="AE4044" s="27" t="str">
        <f aca="false">INDEX(Lookup_Tables!$C$3:$C$12,MATCH(H4044,Lookup_Tables!$A$3:$A$12,0))</f>
        <v>Dr. Rina Mehta</v>
      </c>
      <c r="AF4044" s="27" t="str">
        <f aca="false">IFERROR(INDEX(Lookup_Tables!$F$16:$F$45,MATCH(I4044,Lookup_Tables!$E$16:$E$45,0)),"N/A")</f>
        <v>EMP217</v>
      </c>
      <c r="AG4044" s="27" t="n">
        <f aca="false">_xlfn.IFS(R4044="Recovered",4,R4044="Referred",3,R4044="Admitted",2,R4044="Deceased",1,TRUE(),0)</f>
        <v>4</v>
      </c>
      <c r="AH4044" s="27" t="str">
        <f aca="false">IF(T4044&gt;=4,"Satisfied",IF(T4044&gt;=3,"Neutral","Needs Improvement"))</f>
        <v>Satisfied</v>
      </c>
    </row>
    <row r="4045" customFormat="false" ht="15" hidden="false" customHeight="false" outlineLevel="0" collapsed="false">
      <c r="A4045" s="30" t="s">
        <v>3871</v>
      </c>
      <c r="B4045" s="30" t="s">
        <v>1984</v>
      </c>
      <c r="C4045" s="30" t="n">
        <v>2</v>
      </c>
      <c r="D4045" s="30" t="s">
        <v>181</v>
      </c>
      <c r="E4045" s="31" t="n">
        <v>45339</v>
      </c>
      <c r="F4045" s="30" t="s">
        <v>479</v>
      </c>
      <c r="G4045" s="31" t="n">
        <v>45339</v>
      </c>
      <c r="H4045" s="30" t="s">
        <v>206</v>
      </c>
      <c r="I4045" s="30" t="s">
        <v>207</v>
      </c>
      <c r="J4045" s="30" t="s">
        <v>469</v>
      </c>
      <c r="K4045" s="30" t="s">
        <v>138</v>
      </c>
      <c r="L4045" s="30" t="n">
        <v>25</v>
      </c>
      <c r="M4045" s="30" t="n">
        <v>26</v>
      </c>
      <c r="N4045" s="30" t="s">
        <v>127</v>
      </c>
      <c r="O4045" s="30" t="s">
        <v>149</v>
      </c>
      <c r="P4045" s="30" t="s">
        <v>150</v>
      </c>
      <c r="Q4045" s="32" t="n">
        <v>824.98</v>
      </c>
      <c r="R4045" s="30" t="s">
        <v>268</v>
      </c>
      <c r="S4045" s="30" t="s">
        <v>141</v>
      </c>
      <c r="T4045" s="30" t="n">
        <v>3</v>
      </c>
      <c r="U4045" s="30" t="n">
        <f aca="false">YEAR(E4045)</f>
        <v>2024</v>
      </c>
      <c r="V4045" s="30" t="str">
        <f aca="false">TEXT(E4045,"MMM-YYYY")</f>
        <v>Feb-2024</v>
      </c>
      <c r="W4045" s="30" t="n">
        <f aca="false">MONTH(E4045)</f>
        <v>2</v>
      </c>
      <c r="X4045" s="30" t="str">
        <f aca="false">TEXT(WEEKDAY(E4045,2),"0")&amp;" - "&amp;TEXT(E4045,"dddd")</f>
        <v>6 - Saturday</v>
      </c>
      <c r="Y4045" s="30" t="str">
        <f aca="false">_xlfn.IFS(C4045&lt;18,"Child (0-17)",C4045&lt;40,"Young Adult (18-39)",C4045&lt;60,"Adult (40-59)",TRUE(),"Senior (60+)")</f>
        <v>Child (0-17)</v>
      </c>
      <c r="Z4045" s="30" t="n">
        <f aca="false">ROUND(G4045-E4045,0)</f>
        <v>0</v>
      </c>
      <c r="AA4045" s="30" t="n">
        <f aca="false">L4045+M4045</f>
        <v>51</v>
      </c>
      <c r="AB4045" s="30" t="n">
        <f aca="false">IFERROR(ROUND(Q4045/AA4045,2),0)</f>
        <v>16.18</v>
      </c>
      <c r="AC4045" s="30" t="str">
        <f aca="false">IF(AND(K4045="Critical",N4045="No"),"URGENT - No Bed","Normal")</f>
        <v>Normal</v>
      </c>
      <c r="AD4045" s="34" t="n">
        <f aca="false">INDEX(Lookup_Tables!$B$3:$B$12,MATCH(H4045,Lookup_Tables!$A$3:$A$12,0))</f>
        <v>2800000</v>
      </c>
      <c r="AE4045" s="30" t="str">
        <f aca="false">INDEX(Lookup_Tables!$C$3:$C$12,MATCH(H4045,Lookup_Tables!$A$3:$A$12,0))</f>
        <v>Dr. Suresh Nair</v>
      </c>
      <c r="AF4045" s="30" t="str">
        <f aca="false">IFERROR(INDEX(Lookup_Tables!$F$16:$F$45,MATCH(I4045,Lookup_Tables!$E$16:$E$45,0)),"N/A")</f>
        <v>EMP209</v>
      </c>
      <c r="AG4045" s="30" t="n">
        <f aca="false">_xlfn.IFS(R4045="Recovered",4,R4045="Referred",3,R4045="Admitted",2,R4045="Deceased",1,TRUE(),0)</f>
        <v>3</v>
      </c>
      <c r="AH4045" s="30" t="str">
        <f aca="false">IF(T4045&gt;=4,"Satisfied",IF(T4045&gt;=3,"Neutral","Needs Improvement"))</f>
        <v>Neutral</v>
      </c>
    </row>
    <row r="4046" customFormat="false" ht="15" hidden="false" customHeight="false" outlineLevel="0" collapsed="false">
      <c r="A4046" s="27" t="s">
        <v>5650</v>
      </c>
      <c r="B4046" s="27" t="s">
        <v>1856</v>
      </c>
      <c r="C4046" s="27" t="n">
        <v>50</v>
      </c>
      <c r="D4046" s="27" t="s">
        <v>121</v>
      </c>
      <c r="E4046" s="28" t="n">
        <v>45378</v>
      </c>
      <c r="F4046" s="27" t="s">
        <v>314</v>
      </c>
      <c r="G4046" s="28" t="n">
        <v>45378</v>
      </c>
      <c r="H4046" s="27" t="s">
        <v>183</v>
      </c>
      <c r="I4046" s="27" t="s">
        <v>212</v>
      </c>
      <c r="J4046" s="27" t="s">
        <v>476</v>
      </c>
      <c r="K4046" s="27" t="s">
        <v>138</v>
      </c>
      <c r="L4046" s="27" t="n">
        <v>52</v>
      </c>
      <c r="M4046" s="27" t="n">
        <v>28</v>
      </c>
      <c r="N4046" s="27" t="s">
        <v>186</v>
      </c>
      <c r="O4046" s="27" t="s">
        <v>139</v>
      </c>
      <c r="P4046" s="27" t="s">
        <v>140</v>
      </c>
      <c r="Q4046" s="29" t="n">
        <v>1967.76</v>
      </c>
      <c r="R4046" s="27" t="s">
        <v>172</v>
      </c>
      <c r="S4046" s="27" t="s">
        <v>192</v>
      </c>
      <c r="T4046" s="27" t="n">
        <v>2</v>
      </c>
      <c r="U4046" s="27" t="n">
        <f aca="false">YEAR(E4046)</f>
        <v>2024</v>
      </c>
      <c r="V4046" s="27" t="str">
        <f aca="false">TEXT(E4046,"MMM-YYYY")</f>
        <v>Mar-2024</v>
      </c>
      <c r="W4046" s="27" t="n">
        <f aca="false">MONTH(E4046)</f>
        <v>3</v>
      </c>
      <c r="X4046" s="27" t="str">
        <f aca="false">TEXT(WEEKDAY(E4046,2),"0")&amp;" - "&amp;TEXT(E4046,"dddd")</f>
        <v>3 - Wednesday</v>
      </c>
      <c r="Y4046" s="27" t="str">
        <f aca="false">_xlfn.IFS(C4046&lt;18,"Child (0-17)",C4046&lt;40,"Young Adult (18-39)",C4046&lt;60,"Adult (40-59)",TRUE(),"Senior (60+)")</f>
        <v>Adult (40-59)</v>
      </c>
      <c r="Z4046" s="27" t="n">
        <f aca="false">ROUND(G4046-E4046,0)</f>
        <v>0</v>
      </c>
      <c r="AA4046" s="27" t="n">
        <f aca="false">L4046+M4046</f>
        <v>80</v>
      </c>
      <c r="AB4046" s="27" t="n">
        <f aca="false">IFERROR(ROUND(Q4046/AA4046,2),0)</f>
        <v>24.6</v>
      </c>
      <c r="AC4046" s="27" t="str">
        <f aca="false">IF(AND(K4046="Critical",N4046="No"),"URGENT - No Bed","Normal")</f>
        <v>Normal</v>
      </c>
      <c r="AD4046" s="33" t="n">
        <f aca="false">INDEX(Lookup_Tables!$B$3:$B$12,MATCH(H4046,Lookup_Tables!$A$3:$A$12,0))</f>
        <v>3100000</v>
      </c>
      <c r="AE4046" s="27" t="str">
        <f aca="false">INDEX(Lookup_Tables!$C$3:$C$12,MATCH(H4046,Lookup_Tables!$A$3:$A$12,0))</f>
        <v>Dr. Kavita Rao</v>
      </c>
      <c r="AF4046" s="27" t="str">
        <f aca="false">IFERROR(INDEX(Lookup_Tables!$F$16:$F$45,MATCH(I4046,Lookup_Tables!$E$16:$E$45,0)),"N/A")</f>
        <v>EMP225</v>
      </c>
      <c r="AG4046" s="27" t="n">
        <f aca="false">_xlfn.IFS(R4046="Recovered",4,R4046="Referred",3,R4046="Admitted",2,R4046="Deceased",1,TRUE(),0)</f>
        <v>2</v>
      </c>
      <c r="AH4046" s="27" t="str">
        <f aca="false">IF(T4046&gt;=4,"Satisfied",IF(T4046&gt;=3,"Neutral","Needs Improvement"))</f>
        <v>Needs Improvement</v>
      </c>
    </row>
    <row r="4047" customFormat="false" ht="15" hidden="false" customHeight="false" outlineLevel="0" collapsed="false">
      <c r="A4047" s="30" t="s">
        <v>2549</v>
      </c>
      <c r="B4047" s="30" t="s">
        <v>2550</v>
      </c>
      <c r="C4047" s="30" t="n">
        <v>20</v>
      </c>
      <c r="D4047" s="30" t="s">
        <v>121</v>
      </c>
      <c r="E4047" s="31" t="n">
        <v>45570</v>
      </c>
      <c r="F4047" s="30" t="s">
        <v>391</v>
      </c>
      <c r="G4047" s="31" t="n">
        <v>45570</v>
      </c>
      <c r="H4047" s="30" t="s">
        <v>161</v>
      </c>
      <c r="I4047" s="30" t="s">
        <v>162</v>
      </c>
      <c r="J4047" s="30" t="s">
        <v>426</v>
      </c>
      <c r="K4047" s="30" t="s">
        <v>138</v>
      </c>
      <c r="L4047" s="30" t="n">
        <v>59</v>
      </c>
      <c r="M4047" s="30" t="n">
        <v>44</v>
      </c>
      <c r="N4047" s="30" t="s">
        <v>127</v>
      </c>
      <c r="O4047" s="30" t="s">
        <v>128</v>
      </c>
      <c r="P4047" s="30" t="s">
        <v>187</v>
      </c>
      <c r="Q4047" s="32" t="n">
        <v>1684.97</v>
      </c>
      <c r="R4047" s="30" t="s">
        <v>268</v>
      </c>
      <c r="S4047" s="30" t="s">
        <v>335</v>
      </c>
      <c r="T4047" s="30" t="n">
        <v>4</v>
      </c>
      <c r="U4047" s="30" t="n">
        <f aca="false">YEAR(E4047)</f>
        <v>2024</v>
      </c>
      <c r="V4047" s="30" t="str">
        <f aca="false">TEXT(E4047,"MMM-YYYY")</f>
        <v>Oct-2024</v>
      </c>
      <c r="W4047" s="30" t="n">
        <f aca="false">MONTH(E4047)</f>
        <v>10</v>
      </c>
      <c r="X4047" s="30" t="str">
        <f aca="false">TEXT(WEEKDAY(E4047,2),"0")&amp;" - "&amp;TEXT(E4047,"dddd")</f>
        <v>6 - Saturday</v>
      </c>
      <c r="Y4047" s="30" t="str">
        <f aca="false">_xlfn.IFS(C4047&lt;18,"Child (0-17)",C4047&lt;40,"Young Adult (18-39)",C4047&lt;60,"Adult (40-59)",TRUE(),"Senior (60+)")</f>
        <v>Young Adult (18-39)</v>
      </c>
      <c r="Z4047" s="30" t="n">
        <f aca="false">ROUND(G4047-E4047,0)</f>
        <v>0</v>
      </c>
      <c r="AA4047" s="30" t="n">
        <f aca="false">L4047+M4047</f>
        <v>103</v>
      </c>
      <c r="AB4047" s="30" t="n">
        <f aca="false">IFERROR(ROUND(Q4047/AA4047,2),0)</f>
        <v>16.36</v>
      </c>
      <c r="AC4047" s="30" t="str">
        <f aca="false">IF(AND(K4047="Critical",N4047="No"),"URGENT - No Bed","Normal")</f>
        <v>Normal</v>
      </c>
      <c r="AD4047" s="34" t="n">
        <f aca="false">INDEX(Lookup_Tables!$B$3:$B$12,MATCH(H4047,Lookup_Tables!$A$3:$A$12,0))</f>
        <v>3600000</v>
      </c>
      <c r="AE4047" s="30" t="str">
        <f aca="false">INDEX(Lookup_Tables!$C$3:$C$12,MATCH(H4047,Lookup_Tables!$A$3:$A$12,0))</f>
        <v>Dr. Sameer Joshi</v>
      </c>
      <c r="AF4047" s="30" t="str">
        <f aca="false">IFERROR(INDEX(Lookup_Tables!$F$16:$F$45,MATCH(I4047,Lookup_Tables!$E$16:$E$45,0)),"N/A")</f>
        <v>EMP222</v>
      </c>
      <c r="AG4047" s="30" t="n">
        <f aca="false">_xlfn.IFS(R4047="Recovered",4,R4047="Referred",3,R4047="Admitted",2,R4047="Deceased",1,TRUE(),0)</f>
        <v>3</v>
      </c>
      <c r="AH4047" s="30" t="str">
        <f aca="false">IF(T4047&gt;=4,"Satisfied",IF(T4047&gt;=3,"Neutral","Needs Improvement"))</f>
        <v>Satisfied</v>
      </c>
    </row>
    <row r="4048" customFormat="false" ht="15" hidden="false" customHeight="false" outlineLevel="0" collapsed="false">
      <c r="A4048" s="27" t="s">
        <v>4319</v>
      </c>
      <c r="B4048" s="27" t="s">
        <v>661</v>
      </c>
      <c r="C4048" s="27" t="n">
        <v>39</v>
      </c>
      <c r="D4048" s="27" t="s">
        <v>181</v>
      </c>
      <c r="E4048" s="28" t="n">
        <v>45296</v>
      </c>
      <c r="F4048" s="27" t="s">
        <v>689</v>
      </c>
      <c r="G4048" s="28" t="n">
        <v>45302</v>
      </c>
      <c r="H4048" s="27" t="s">
        <v>146</v>
      </c>
      <c r="I4048" s="27" t="s">
        <v>309</v>
      </c>
      <c r="J4048" s="27" t="s">
        <v>244</v>
      </c>
      <c r="K4048" s="27" t="s">
        <v>126</v>
      </c>
      <c r="L4048" s="27" t="n">
        <v>10</v>
      </c>
      <c r="M4048" s="27" t="n">
        <v>146</v>
      </c>
      <c r="N4048" s="27" t="s">
        <v>127</v>
      </c>
      <c r="O4048" s="27" t="s">
        <v>149</v>
      </c>
      <c r="P4048" s="27" t="s">
        <v>187</v>
      </c>
      <c r="Q4048" s="29" t="n">
        <v>8447.52</v>
      </c>
      <c r="R4048" s="27" t="s">
        <v>130</v>
      </c>
      <c r="S4048" s="27" t="s">
        <v>178</v>
      </c>
      <c r="T4048" s="27" t="n">
        <v>4</v>
      </c>
      <c r="U4048" s="27" t="n">
        <f aca="false">YEAR(E4048)</f>
        <v>2024</v>
      </c>
      <c r="V4048" s="27" t="str">
        <f aca="false">TEXT(E4048,"MMM-YYYY")</f>
        <v>Jan-2024</v>
      </c>
      <c r="W4048" s="27" t="n">
        <f aca="false">MONTH(E4048)</f>
        <v>1</v>
      </c>
      <c r="X4048" s="27" t="str">
        <f aca="false">TEXT(WEEKDAY(E4048,2),"0")&amp;" - "&amp;TEXT(E4048,"dddd")</f>
        <v>5 - Friday</v>
      </c>
      <c r="Y4048" s="27" t="str">
        <f aca="false">_xlfn.IFS(C4048&lt;18,"Child (0-17)",C4048&lt;40,"Young Adult (18-39)",C4048&lt;60,"Adult (40-59)",TRUE(),"Senior (60+)")</f>
        <v>Young Adult (18-39)</v>
      </c>
      <c r="Z4048" s="27" t="n">
        <f aca="false">ROUND(G4048-E4048,0)</f>
        <v>6</v>
      </c>
      <c r="AA4048" s="27" t="n">
        <f aca="false">L4048+M4048</f>
        <v>156</v>
      </c>
      <c r="AB4048" s="27" t="n">
        <f aca="false">IFERROR(ROUND(Q4048/AA4048,2),0)</f>
        <v>54.15</v>
      </c>
      <c r="AC4048" s="27" t="str">
        <f aca="false">IF(AND(K4048="Critical",N4048="No"),"URGENT - No Bed","Normal")</f>
        <v>Normal</v>
      </c>
      <c r="AD4048" s="33" t="n">
        <f aca="false">INDEX(Lookup_Tables!$B$3:$B$12,MATCH(H4048,Lookup_Tables!$A$3:$A$12,0))</f>
        <v>2700000</v>
      </c>
      <c r="AE4048" s="27" t="str">
        <f aca="false">INDEX(Lookup_Tables!$C$3:$C$12,MATCH(H4048,Lookup_Tables!$A$3:$A$12,0))</f>
        <v>Dr. Vikram Singh</v>
      </c>
      <c r="AF4048" s="27" t="str">
        <f aca="false">IFERROR(INDEX(Lookup_Tables!$F$16:$F$45,MATCH(I4048,Lookup_Tables!$E$16:$E$45,0)),"N/A")</f>
        <v>EMP228</v>
      </c>
      <c r="AG4048" s="27" t="n">
        <f aca="false">_xlfn.IFS(R4048="Recovered",4,R4048="Referred",3,R4048="Admitted",2,R4048="Deceased",1,TRUE(),0)</f>
        <v>4</v>
      </c>
      <c r="AH4048" s="27" t="str">
        <f aca="false">IF(T4048&gt;=4,"Satisfied",IF(T4048&gt;=3,"Neutral","Needs Improvement"))</f>
        <v>Satisfied</v>
      </c>
    </row>
    <row r="4049" customFormat="false" ht="15" hidden="false" customHeight="false" outlineLevel="0" collapsed="false">
      <c r="A4049" s="30" t="s">
        <v>1239</v>
      </c>
      <c r="B4049" s="30" t="s">
        <v>1164</v>
      </c>
      <c r="C4049" s="30" t="n">
        <v>42</v>
      </c>
      <c r="D4049" s="30" t="s">
        <v>121</v>
      </c>
      <c r="E4049" s="31" t="n">
        <v>45450</v>
      </c>
      <c r="F4049" s="30" t="s">
        <v>1240</v>
      </c>
      <c r="G4049" s="31" t="n">
        <v>45453</v>
      </c>
      <c r="H4049" s="30" t="s">
        <v>161</v>
      </c>
      <c r="I4049" s="30" t="s">
        <v>320</v>
      </c>
      <c r="J4049" s="30" t="s">
        <v>426</v>
      </c>
      <c r="K4049" s="30" t="s">
        <v>126</v>
      </c>
      <c r="L4049" s="30" t="n">
        <v>13</v>
      </c>
      <c r="M4049" s="30" t="n">
        <v>121</v>
      </c>
      <c r="N4049" s="30" t="s">
        <v>186</v>
      </c>
      <c r="O4049" s="30" t="s">
        <v>139</v>
      </c>
      <c r="P4049" s="30" t="s">
        <v>129</v>
      </c>
      <c r="Q4049" s="32" t="n">
        <v>8707.46</v>
      </c>
      <c r="R4049" s="30" t="s">
        <v>268</v>
      </c>
      <c r="S4049" s="30" t="s">
        <v>223</v>
      </c>
      <c r="T4049" s="30" t="n">
        <v>5</v>
      </c>
      <c r="U4049" s="30" t="n">
        <f aca="false">YEAR(E4049)</f>
        <v>2024</v>
      </c>
      <c r="V4049" s="30" t="str">
        <f aca="false">TEXT(E4049,"MMM-YYYY")</f>
        <v>Jun-2024</v>
      </c>
      <c r="W4049" s="30" t="n">
        <f aca="false">MONTH(E4049)</f>
        <v>6</v>
      </c>
      <c r="X4049" s="30" t="str">
        <f aca="false">TEXT(WEEKDAY(E4049,2),"0")&amp;" - "&amp;TEXT(E4049,"dddd")</f>
        <v>5 - Friday</v>
      </c>
      <c r="Y4049" s="30" t="str">
        <f aca="false">_xlfn.IFS(C4049&lt;18,"Child (0-17)",C4049&lt;40,"Young Adult (18-39)",C4049&lt;60,"Adult (40-59)",TRUE(),"Senior (60+)")</f>
        <v>Adult (40-59)</v>
      </c>
      <c r="Z4049" s="30" t="n">
        <f aca="false">ROUND(G4049-E4049,0)</f>
        <v>3</v>
      </c>
      <c r="AA4049" s="30" t="n">
        <f aca="false">L4049+M4049</f>
        <v>134</v>
      </c>
      <c r="AB4049" s="30" t="n">
        <f aca="false">IFERROR(ROUND(Q4049/AA4049,2),0)</f>
        <v>64.98</v>
      </c>
      <c r="AC4049" s="30" t="str">
        <f aca="false">IF(AND(K4049="Critical",N4049="No"),"URGENT - No Bed","Normal")</f>
        <v>Normal</v>
      </c>
      <c r="AD4049" s="34" t="n">
        <f aca="false">INDEX(Lookup_Tables!$B$3:$B$12,MATCH(H4049,Lookup_Tables!$A$3:$A$12,0))</f>
        <v>3600000</v>
      </c>
      <c r="AE4049" s="30" t="str">
        <f aca="false">INDEX(Lookup_Tables!$C$3:$C$12,MATCH(H4049,Lookup_Tables!$A$3:$A$12,0))</f>
        <v>Dr. Sameer Joshi</v>
      </c>
      <c r="AF4049" s="30" t="str">
        <f aca="false">IFERROR(INDEX(Lookup_Tables!$F$16:$F$45,MATCH(I4049,Lookup_Tables!$E$16:$E$45,0)),"N/A")</f>
        <v>EMP223</v>
      </c>
      <c r="AG4049" s="30" t="n">
        <f aca="false">_xlfn.IFS(R4049="Recovered",4,R4049="Referred",3,R4049="Admitted",2,R4049="Deceased",1,TRUE(),0)</f>
        <v>3</v>
      </c>
      <c r="AH4049" s="30" t="str">
        <f aca="false">IF(T4049&gt;=4,"Satisfied",IF(T4049&gt;=3,"Neutral","Needs Improvement"))</f>
        <v>Satisfied</v>
      </c>
    </row>
    <row r="4050" customFormat="false" ht="15" hidden="false" customHeight="false" outlineLevel="0" collapsed="false">
      <c r="A4050" s="27" t="s">
        <v>6636</v>
      </c>
      <c r="B4050" s="27" t="s">
        <v>3270</v>
      </c>
      <c r="C4050" s="27" t="n">
        <v>65</v>
      </c>
      <c r="D4050" s="27" t="s">
        <v>181</v>
      </c>
      <c r="E4050" s="28" t="n">
        <v>45441</v>
      </c>
      <c r="F4050" s="27" t="s">
        <v>853</v>
      </c>
      <c r="G4050" s="28" t="n">
        <v>45451</v>
      </c>
      <c r="H4050" s="27" t="s">
        <v>206</v>
      </c>
      <c r="I4050" s="27" t="s">
        <v>300</v>
      </c>
      <c r="J4050" s="27" t="s">
        <v>233</v>
      </c>
      <c r="K4050" s="27" t="s">
        <v>202</v>
      </c>
      <c r="L4050" s="27" t="n">
        <v>8</v>
      </c>
      <c r="M4050" s="27" t="n">
        <v>105</v>
      </c>
      <c r="N4050" s="27" t="s">
        <v>186</v>
      </c>
      <c r="O4050" s="27" t="s">
        <v>128</v>
      </c>
      <c r="P4050" s="27" t="s">
        <v>187</v>
      </c>
      <c r="Q4050" s="29" t="n">
        <v>17244.91</v>
      </c>
      <c r="R4050" s="27" t="s">
        <v>130</v>
      </c>
      <c r="S4050" s="27" t="s">
        <v>164</v>
      </c>
      <c r="T4050" s="27" t="n">
        <v>5</v>
      </c>
      <c r="U4050" s="27" t="n">
        <f aca="false">YEAR(E4050)</f>
        <v>2024</v>
      </c>
      <c r="V4050" s="27" t="str">
        <f aca="false">TEXT(E4050,"MMM-YYYY")</f>
        <v>May-2024</v>
      </c>
      <c r="W4050" s="27" t="n">
        <f aca="false">MONTH(E4050)</f>
        <v>5</v>
      </c>
      <c r="X4050" s="27" t="str">
        <f aca="false">TEXT(WEEKDAY(E4050,2),"0")&amp;" - "&amp;TEXT(E4050,"dddd")</f>
        <v>3 - Wednesday</v>
      </c>
      <c r="Y4050" s="27" t="str">
        <f aca="false">_xlfn.IFS(C4050&lt;18,"Child (0-17)",C4050&lt;40,"Young Adult (18-39)",C4050&lt;60,"Adult (40-59)",TRUE(),"Senior (60+)")</f>
        <v>Senior (60+)</v>
      </c>
      <c r="Z4050" s="27" t="n">
        <f aca="false">ROUND(G4050-E4050,0)</f>
        <v>10</v>
      </c>
      <c r="AA4050" s="27" t="n">
        <f aca="false">L4050+M4050</f>
        <v>113</v>
      </c>
      <c r="AB4050" s="27" t="n">
        <f aca="false">IFERROR(ROUND(Q4050/AA4050,2),0)</f>
        <v>152.61</v>
      </c>
      <c r="AC4050" s="27" t="str">
        <f aca="false">IF(AND(K4050="Critical",N4050="No"),"URGENT - No Bed","Normal")</f>
        <v>Normal</v>
      </c>
      <c r="AD4050" s="33" t="n">
        <f aca="false">INDEX(Lookup_Tables!$B$3:$B$12,MATCH(H4050,Lookup_Tables!$A$3:$A$12,0))</f>
        <v>2800000</v>
      </c>
      <c r="AE4050" s="27" t="str">
        <f aca="false">INDEX(Lookup_Tables!$C$3:$C$12,MATCH(H4050,Lookup_Tables!$A$3:$A$12,0))</f>
        <v>Dr. Suresh Nair</v>
      </c>
      <c r="AF4050" s="27" t="str">
        <f aca="false">IFERROR(INDEX(Lookup_Tables!$F$16:$F$45,MATCH(I4050,Lookup_Tables!$E$16:$E$45,0)),"N/A")</f>
        <v>EMP211</v>
      </c>
      <c r="AG4050" s="27" t="n">
        <f aca="false">_xlfn.IFS(R4050="Recovered",4,R4050="Referred",3,R4050="Admitted",2,R4050="Deceased",1,TRUE(),0)</f>
        <v>4</v>
      </c>
      <c r="AH4050" s="27" t="str">
        <f aca="false">IF(T4050&gt;=4,"Satisfied",IF(T4050&gt;=3,"Neutral","Needs Improvement"))</f>
        <v>Satisfied</v>
      </c>
    </row>
    <row r="4051" customFormat="false" ht="15" hidden="false" customHeight="false" outlineLevel="0" collapsed="false">
      <c r="A4051" s="30" t="s">
        <v>5721</v>
      </c>
      <c r="B4051" s="30" t="s">
        <v>719</v>
      </c>
      <c r="C4051" s="30" t="n">
        <v>50</v>
      </c>
      <c r="D4051" s="30" t="s">
        <v>121</v>
      </c>
      <c r="E4051" s="31" t="n">
        <v>45323</v>
      </c>
      <c r="F4051" s="30" t="s">
        <v>907</v>
      </c>
      <c r="G4051" s="31" t="n">
        <v>45328</v>
      </c>
      <c r="H4051" s="30" t="s">
        <v>146</v>
      </c>
      <c r="I4051" s="30" t="s">
        <v>147</v>
      </c>
      <c r="J4051" s="30" t="s">
        <v>244</v>
      </c>
      <c r="K4051" s="30" t="s">
        <v>126</v>
      </c>
      <c r="L4051" s="30" t="n">
        <v>41</v>
      </c>
      <c r="M4051" s="30" t="n">
        <v>63</v>
      </c>
      <c r="N4051" s="30" t="s">
        <v>127</v>
      </c>
      <c r="O4051" s="30" t="s">
        <v>128</v>
      </c>
      <c r="P4051" s="30" t="s">
        <v>187</v>
      </c>
      <c r="Q4051" s="32" t="n">
        <v>7199.81</v>
      </c>
      <c r="R4051" s="30" t="s">
        <v>268</v>
      </c>
      <c r="S4051" s="30" t="s">
        <v>131</v>
      </c>
      <c r="T4051" s="30" t="n">
        <v>3</v>
      </c>
      <c r="U4051" s="30" t="n">
        <f aca="false">YEAR(E4051)</f>
        <v>2024</v>
      </c>
      <c r="V4051" s="30" t="str">
        <f aca="false">TEXT(E4051,"MMM-YYYY")</f>
        <v>Feb-2024</v>
      </c>
      <c r="W4051" s="30" t="n">
        <f aca="false">MONTH(E4051)</f>
        <v>2</v>
      </c>
      <c r="X4051" s="30" t="str">
        <f aca="false">TEXT(WEEKDAY(E4051,2),"0")&amp;" - "&amp;TEXT(E4051,"dddd")</f>
        <v>4 - Thursday</v>
      </c>
      <c r="Y4051" s="30" t="str">
        <f aca="false">_xlfn.IFS(C4051&lt;18,"Child (0-17)",C4051&lt;40,"Young Adult (18-39)",C4051&lt;60,"Adult (40-59)",TRUE(),"Senior (60+)")</f>
        <v>Adult (40-59)</v>
      </c>
      <c r="Z4051" s="30" t="n">
        <f aca="false">ROUND(G4051-E4051,0)</f>
        <v>5</v>
      </c>
      <c r="AA4051" s="30" t="n">
        <f aca="false">L4051+M4051</f>
        <v>104</v>
      </c>
      <c r="AB4051" s="30" t="n">
        <f aca="false">IFERROR(ROUND(Q4051/AA4051,2),0)</f>
        <v>69.23</v>
      </c>
      <c r="AC4051" s="30" t="str">
        <f aca="false">IF(AND(K4051="Critical",N4051="No"),"URGENT - No Bed","Normal")</f>
        <v>Normal</v>
      </c>
      <c r="AD4051" s="34" t="n">
        <f aca="false">INDEX(Lookup_Tables!$B$3:$B$12,MATCH(H4051,Lookup_Tables!$A$3:$A$12,0))</f>
        <v>2700000</v>
      </c>
      <c r="AE4051" s="30" t="str">
        <f aca="false">INDEX(Lookup_Tables!$C$3:$C$12,MATCH(H4051,Lookup_Tables!$A$3:$A$12,0))</f>
        <v>Dr. Vikram Singh</v>
      </c>
      <c r="AF4051" s="30" t="str">
        <f aca="false">IFERROR(INDEX(Lookup_Tables!$F$16:$F$45,MATCH(I4051,Lookup_Tables!$E$16:$E$45,0)),"N/A")</f>
        <v>EMP229</v>
      </c>
      <c r="AG4051" s="30" t="n">
        <f aca="false">_xlfn.IFS(R4051="Recovered",4,R4051="Referred",3,R4051="Admitted",2,R4051="Deceased",1,TRUE(),0)</f>
        <v>3</v>
      </c>
      <c r="AH4051" s="30" t="str">
        <f aca="false">IF(T4051&gt;=4,"Satisfied",IF(T4051&gt;=3,"Neutral","Needs Improvement"))</f>
        <v>Neutral</v>
      </c>
    </row>
    <row r="4052" customFormat="false" ht="15" hidden="false" customHeight="false" outlineLevel="0" collapsed="false">
      <c r="A4052" s="27" t="s">
        <v>7088</v>
      </c>
      <c r="B4052" s="27" t="s">
        <v>1413</v>
      </c>
      <c r="C4052" s="27" t="n">
        <v>0</v>
      </c>
      <c r="D4052" s="27" t="s">
        <v>181</v>
      </c>
      <c r="E4052" s="28" t="n">
        <v>45309</v>
      </c>
      <c r="F4052" s="27" t="s">
        <v>2588</v>
      </c>
      <c r="G4052" s="28" t="n">
        <v>45310</v>
      </c>
      <c r="H4052" s="27" t="s">
        <v>161</v>
      </c>
      <c r="I4052" s="27" t="s">
        <v>538</v>
      </c>
      <c r="J4052" s="27" t="s">
        <v>258</v>
      </c>
      <c r="K4052" s="27" t="s">
        <v>126</v>
      </c>
      <c r="L4052" s="27" t="n">
        <v>28</v>
      </c>
      <c r="M4052" s="27" t="n">
        <v>125</v>
      </c>
      <c r="N4052" s="27" t="s">
        <v>186</v>
      </c>
      <c r="O4052" s="27" t="s">
        <v>171</v>
      </c>
      <c r="P4052" s="27" t="s">
        <v>129</v>
      </c>
      <c r="Q4052" s="29" t="n">
        <v>8356.55</v>
      </c>
      <c r="R4052" s="27" t="s">
        <v>130</v>
      </c>
      <c r="S4052" s="27" t="s">
        <v>157</v>
      </c>
      <c r="T4052" s="27" t="n">
        <v>3</v>
      </c>
      <c r="U4052" s="27" t="n">
        <f aca="false">YEAR(E4052)</f>
        <v>2024</v>
      </c>
      <c r="V4052" s="27" t="str">
        <f aca="false">TEXT(E4052,"MMM-YYYY")</f>
        <v>Jan-2024</v>
      </c>
      <c r="W4052" s="27" t="n">
        <f aca="false">MONTH(E4052)</f>
        <v>1</v>
      </c>
      <c r="X4052" s="27" t="str">
        <f aca="false">TEXT(WEEKDAY(E4052,2),"0")&amp;" - "&amp;TEXT(E4052,"dddd")</f>
        <v>4 - Thursday</v>
      </c>
      <c r="Y4052" s="27" t="str">
        <f aca="false">_xlfn.IFS(C4052&lt;18,"Child (0-17)",C4052&lt;40,"Young Adult (18-39)",C4052&lt;60,"Adult (40-59)",TRUE(),"Senior (60+)")</f>
        <v>Child (0-17)</v>
      </c>
      <c r="Z4052" s="27" t="n">
        <f aca="false">ROUND(G4052-E4052,0)</f>
        <v>1</v>
      </c>
      <c r="AA4052" s="27" t="n">
        <f aca="false">L4052+M4052</f>
        <v>153</v>
      </c>
      <c r="AB4052" s="27" t="n">
        <f aca="false">IFERROR(ROUND(Q4052/AA4052,2),0)</f>
        <v>54.62</v>
      </c>
      <c r="AC4052" s="27" t="str">
        <f aca="false">IF(AND(K4052="Critical",N4052="No"),"URGENT - No Bed","Normal")</f>
        <v>Normal</v>
      </c>
      <c r="AD4052" s="33" t="n">
        <f aca="false">INDEX(Lookup_Tables!$B$3:$B$12,MATCH(H4052,Lookup_Tables!$A$3:$A$12,0))</f>
        <v>3600000</v>
      </c>
      <c r="AE4052" s="27" t="str">
        <f aca="false">INDEX(Lookup_Tables!$C$3:$C$12,MATCH(H4052,Lookup_Tables!$A$3:$A$12,0))</f>
        <v>Dr. Sameer Joshi</v>
      </c>
      <c r="AF4052" s="27" t="str">
        <f aca="false">IFERROR(INDEX(Lookup_Tables!$F$16:$F$45,MATCH(I4052,Lookup_Tables!$E$16:$E$45,0)),"N/A")</f>
        <v>EMP221</v>
      </c>
      <c r="AG4052" s="27" t="n">
        <f aca="false">_xlfn.IFS(R4052="Recovered",4,R4052="Referred",3,R4052="Admitted",2,R4052="Deceased",1,TRUE(),0)</f>
        <v>4</v>
      </c>
      <c r="AH4052" s="27" t="str">
        <f aca="false">IF(T4052&gt;=4,"Satisfied",IF(T4052&gt;=3,"Neutral","Needs Improvement"))</f>
        <v>Neutral</v>
      </c>
    </row>
    <row r="4053" customFormat="false" ht="15" hidden="false" customHeight="false" outlineLevel="0" collapsed="false">
      <c r="A4053" s="30" t="s">
        <v>6118</v>
      </c>
      <c r="B4053" s="30" t="s">
        <v>1139</v>
      </c>
      <c r="C4053" s="30" t="n">
        <v>32</v>
      </c>
      <c r="D4053" s="30" t="s">
        <v>181</v>
      </c>
      <c r="E4053" s="31" t="n">
        <v>45471</v>
      </c>
      <c r="F4053" s="30" t="s">
        <v>356</v>
      </c>
      <c r="G4053" s="31" t="n">
        <v>45473</v>
      </c>
      <c r="H4053" s="30" t="s">
        <v>135</v>
      </c>
      <c r="I4053" s="30" t="s">
        <v>136</v>
      </c>
      <c r="J4053" s="30" t="s">
        <v>201</v>
      </c>
      <c r="K4053" s="30" t="s">
        <v>156</v>
      </c>
      <c r="L4053" s="30" t="n">
        <v>72</v>
      </c>
      <c r="M4053" s="30" t="n">
        <v>89</v>
      </c>
      <c r="N4053" s="30" t="s">
        <v>186</v>
      </c>
      <c r="O4053" s="30" t="s">
        <v>171</v>
      </c>
      <c r="P4053" s="30" t="s">
        <v>129</v>
      </c>
      <c r="Q4053" s="32" t="n">
        <v>4700.5</v>
      </c>
      <c r="R4053" s="30" t="s">
        <v>130</v>
      </c>
      <c r="S4053" s="30" t="s">
        <v>141</v>
      </c>
      <c r="T4053" s="30" t="n">
        <v>2</v>
      </c>
      <c r="U4053" s="30" t="n">
        <f aca="false">YEAR(E4053)</f>
        <v>2024</v>
      </c>
      <c r="V4053" s="30" t="str">
        <f aca="false">TEXT(E4053,"MMM-YYYY")</f>
        <v>Jun-2024</v>
      </c>
      <c r="W4053" s="30" t="n">
        <f aca="false">MONTH(E4053)</f>
        <v>6</v>
      </c>
      <c r="X4053" s="30" t="str">
        <f aca="false">TEXT(WEEKDAY(E4053,2),"0")&amp;" - "&amp;TEXT(E4053,"dddd")</f>
        <v>5 - Friday</v>
      </c>
      <c r="Y4053" s="30" t="str">
        <f aca="false">_xlfn.IFS(C4053&lt;18,"Child (0-17)",C4053&lt;40,"Young Adult (18-39)",C4053&lt;60,"Adult (40-59)",TRUE(),"Senior (60+)")</f>
        <v>Young Adult (18-39)</v>
      </c>
      <c r="Z4053" s="30" t="n">
        <f aca="false">ROUND(G4053-E4053,0)</f>
        <v>2</v>
      </c>
      <c r="AA4053" s="30" t="n">
        <f aca="false">L4053+M4053</f>
        <v>161</v>
      </c>
      <c r="AB4053" s="30" t="n">
        <f aca="false">IFERROR(ROUND(Q4053/AA4053,2),0)</f>
        <v>29.2</v>
      </c>
      <c r="AC4053" s="30" t="str">
        <f aca="false">IF(AND(K4053="Critical",N4053="No"),"URGENT - No Bed","Normal")</f>
        <v>Normal</v>
      </c>
      <c r="AD4053" s="34" t="n">
        <f aca="false">INDEX(Lookup_Tables!$B$3:$B$12,MATCH(H4053,Lookup_Tables!$A$3:$A$12,0))</f>
        <v>4600000</v>
      </c>
      <c r="AE4053" s="30" t="str">
        <f aca="false">INDEX(Lookup_Tables!$C$3:$C$12,MATCH(H4053,Lookup_Tables!$A$3:$A$12,0))</f>
        <v>Dr. Farhan Khan</v>
      </c>
      <c r="AF4053" s="30" t="str">
        <f aca="false">IFERROR(INDEX(Lookup_Tables!$F$16:$F$45,MATCH(I4053,Lookup_Tables!$E$16:$E$45,0)),"N/A")</f>
        <v>EMP206</v>
      </c>
      <c r="AG4053" s="30" t="n">
        <f aca="false">_xlfn.IFS(R4053="Recovered",4,R4053="Referred",3,R4053="Admitted",2,R4053="Deceased",1,TRUE(),0)</f>
        <v>4</v>
      </c>
      <c r="AH4053" s="30" t="str">
        <f aca="false">IF(T4053&gt;=4,"Satisfied",IF(T4053&gt;=3,"Neutral","Needs Improvement"))</f>
        <v>Needs Improvement</v>
      </c>
    </row>
    <row r="4054" customFormat="false" ht="15" hidden="false" customHeight="false" outlineLevel="0" collapsed="false">
      <c r="A4054" s="27" t="s">
        <v>574</v>
      </c>
      <c r="B4054" s="27" t="s">
        <v>575</v>
      </c>
      <c r="C4054" s="27" t="n">
        <v>18</v>
      </c>
      <c r="D4054" s="27" t="s">
        <v>181</v>
      </c>
      <c r="E4054" s="28" t="n">
        <v>45526</v>
      </c>
      <c r="F4054" s="27" t="s">
        <v>576</v>
      </c>
      <c r="G4054" s="28" t="n">
        <v>45528</v>
      </c>
      <c r="H4054" s="27" t="s">
        <v>183</v>
      </c>
      <c r="I4054" s="27" t="s">
        <v>430</v>
      </c>
      <c r="J4054" s="27" t="s">
        <v>411</v>
      </c>
      <c r="K4054" s="27" t="s">
        <v>156</v>
      </c>
      <c r="L4054" s="27" t="n">
        <v>58</v>
      </c>
      <c r="M4054" s="27" t="n">
        <v>35</v>
      </c>
      <c r="N4054" s="27" t="s">
        <v>127</v>
      </c>
      <c r="O4054" s="27" t="s">
        <v>139</v>
      </c>
      <c r="P4054" s="27" t="s">
        <v>129</v>
      </c>
      <c r="Q4054" s="29" t="n">
        <v>2712.97</v>
      </c>
      <c r="R4054" s="27" t="s">
        <v>130</v>
      </c>
      <c r="S4054" s="27" t="s">
        <v>141</v>
      </c>
      <c r="T4054" s="27" t="n">
        <v>2</v>
      </c>
      <c r="U4054" s="27" t="n">
        <f aca="false">YEAR(E4054)</f>
        <v>2024</v>
      </c>
      <c r="V4054" s="27" t="str">
        <f aca="false">TEXT(E4054,"MMM-YYYY")</f>
        <v>Aug-2024</v>
      </c>
      <c r="W4054" s="27" t="n">
        <f aca="false">MONTH(E4054)</f>
        <v>8</v>
      </c>
      <c r="X4054" s="27" t="str">
        <f aca="false">TEXT(WEEKDAY(E4054,2),"0")&amp;" - "&amp;TEXT(E4054,"dddd")</f>
        <v>4 - Thursday</v>
      </c>
      <c r="Y4054" s="27" t="str">
        <f aca="false">_xlfn.IFS(C4054&lt;18,"Child (0-17)",C4054&lt;40,"Young Adult (18-39)",C4054&lt;60,"Adult (40-59)",TRUE(),"Senior (60+)")</f>
        <v>Young Adult (18-39)</v>
      </c>
      <c r="Z4054" s="27" t="n">
        <f aca="false">ROUND(G4054-E4054,0)</f>
        <v>2</v>
      </c>
      <c r="AA4054" s="27" t="n">
        <f aca="false">L4054+M4054</f>
        <v>93</v>
      </c>
      <c r="AB4054" s="27" t="n">
        <f aca="false">IFERROR(ROUND(Q4054/AA4054,2),0)</f>
        <v>29.17</v>
      </c>
      <c r="AC4054" s="27" t="str">
        <f aca="false">IF(AND(K4054="Critical",N4054="No"),"URGENT - No Bed","Normal")</f>
        <v>Normal</v>
      </c>
      <c r="AD4054" s="33" t="n">
        <f aca="false">INDEX(Lookup_Tables!$B$3:$B$12,MATCH(H4054,Lookup_Tables!$A$3:$A$12,0))</f>
        <v>3100000</v>
      </c>
      <c r="AE4054" s="27" t="str">
        <f aca="false">INDEX(Lookup_Tables!$C$3:$C$12,MATCH(H4054,Lookup_Tables!$A$3:$A$12,0))</f>
        <v>Dr. Kavita Rao</v>
      </c>
      <c r="AF4054" s="27" t="str">
        <f aca="false">IFERROR(INDEX(Lookup_Tables!$F$16:$F$45,MATCH(I4054,Lookup_Tables!$E$16:$E$45,0)),"N/A")</f>
        <v>EMP224</v>
      </c>
      <c r="AG4054" s="27" t="n">
        <f aca="false">_xlfn.IFS(R4054="Recovered",4,R4054="Referred",3,R4054="Admitted",2,R4054="Deceased",1,TRUE(),0)</f>
        <v>4</v>
      </c>
      <c r="AH4054" s="27" t="str">
        <f aca="false">IF(T4054&gt;=4,"Satisfied",IF(T4054&gt;=3,"Neutral","Needs Improvement"))</f>
        <v>Needs Improvement</v>
      </c>
    </row>
    <row r="4055" customFormat="false" ht="15" hidden="false" customHeight="false" outlineLevel="0" collapsed="false">
      <c r="A4055" s="30" t="s">
        <v>3996</v>
      </c>
      <c r="B4055" s="30" t="s">
        <v>3432</v>
      </c>
      <c r="C4055" s="30" t="n">
        <v>41</v>
      </c>
      <c r="D4055" s="30" t="s">
        <v>181</v>
      </c>
      <c r="E4055" s="31" t="n">
        <v>45434</v>
      </c>
      <c r="F4055" s="30" t="s">
        <v>549</v>
      </c>
      <c r="G4055" s="31" t="n">
        <v>45435</v>
      </c>
      <c r="H4055" s="30" t="s">
        <v>236</v>
      </c>
      <c r="I4055" s="30" t="s">
        <v>266</v>
      </c>
      <c r="J4055" s="30" t="s">
        <v>267</v>
      </c>
      <c r="K4055" s="30" t="s">
        <v>156</v>
      </c>
      <c r="L4055" s="30" t="n">
        <v>18</v>
      </c>
      <c r="M4055" s="30" t="n">
        <v>89</v>
      </c>
      <c r="N4055" s="30" t="s">
        <v>186</v>
      </c>
      <c r="O4055" s="30" t="s">
        <v>128</v>
      </c>
      <c r="P4055" s="30" t="s">
        <v>150</v>
      </c>
      <c r="Q4055" s="32" t="n">
        <v>4547.51</v>
      </c>
      <c r="R4055" s="30" t="s">
        <v>130</v>
      </c>
      <c r="S4055" s="30" t="s">
        <v>197</v>
      </c>
      <c r="T4055" s="30" t="n">
        <v>5</v>
      </c>
      <c r="U4055" s="30" t="n">
        <f aca="false">YEAR(E4055)</f>
        <v>2024</v>
      </c>
      <c r="V4055" s="30" t="str">
        <f aca="false">TEXT(E4055,"MMM-YYYY")</f>
        <v>May-2024</v>
      </c>
      <c r="W4055" s="30" t="n">
        <f aca="false">MONTH(E4055)</f>
        <v>5</v>
      </c>
      <c r="X4055" s="30" t="str">
        <f aca="false">TEXT(WEEKDAY(E4055,2),"0")&amp;" - "&amp;TEXT(E4055,"dddd")</f>
        <v>3 - Wednesday</v>
      </c>
      <c r="Y4055" s="30" t="str">
        <f aca="false">_xlfn.IFS(C4055&lt;18,"Child (0-17)",C4055&lt;40,"Young Adult (18-39)",C4055&lt;60,"Adult (40-59)",TRUE(),"Senior (60+)")</f>
        <v>Adult (40-59)</v>
      </c>
      <c r="Z4055" s="30" t="n">
        <f aca="false">ROUND(G4055-E4055,0)</f>
        <v>1</v>
      </c>
      <c r="AA4055" s="30" t="n">
        <f aca="false">L4055+M4055</f>
        <v>107</v>
      </c>
      <c r="AB4055" s="30" t="n">
        <f aca="false">IFERROR(ROUND(Q4055/AA4055,2),0)</f>
        <v>42.5</v>
      </c>
      <c r="AC4055" s="30" t="str">
        <f aca="false">IF(AND(K4055="Critical",N4055="No"),"URGENT - No Bed","Normal")</f>
        <v>Normal</v>
      </c>
      <c r="AD4055" s="34" t="n">
        <f aca="false">INDEX(Lookup_Tables!$B$3:$B$12,MATCH(H4055,Lookup_Tables!$A$3:$A$12,0))</f>
        <v>3900000</v>
      </c>
      <c r="AE4055" s="30" t="str">
        <f aca="false">INDEX(Lookup_Tables!$C$3:$C$12,MATCH(H4055,Lookup_Tables!$A$3:$A$12,0))</f>
        <v>Dr. Rina Mehta</v>
      </c>
      <c r="AF4055" s="30" t="str">
        <f aca="false">IFERROR(INDEX(Lookup_Tables!$F$16:$F$45,MATCH(I4055,Lookup_Tables!$E$16:$E$45,0)),"N/A")</f>
        <v>EMP217</v>
      </c>
      <c r="AG4055" s="30" t="n">
        <f aca="false">_xlfn.IFS(R4055="Recovered",4,R4055="Referred",3,R4055="Admitted",2,R4055="Deceased",1,TRUE(),0)</f>
        <v>4</v>
      </c>
      <c r="AH4055" s="30" t="str">
        <f aca="false">IF(T4055&gt;=4,"Satisfied",IF(T4055&gt;=3,"Neutral","Needs Improvement"))</f>
        <v>Satisfied</v>
      </c>
    </row>
    <row r="4056" customFormat="false" ht="15" hidden="false" customHeight="false" outlineLevel="0" collapsed="false">
      <c r="A4056" s="27" t="s">
        <v>571</v>
      </c>
      <c r="B4056" s="27" t="s">
        <v>572</v>
      </c>
      <c r="C4056" s="27" t="n">
        <v>64</v>
      </c>
      <c r="D4056" s="27" t="s">
        <v>121</v>
      </c>
      <c r="E4056" s="28" t="n">
        <v>45574</v>
      </c>
      <c r="F4056" s="27" t="s">
        <v>573</v>
      </c>
      <c r="G4056" s="28" t="n">
        <v>45577</v>
      </c>
      <c r="H4056" s="27" t="s">
        <v>242</v>
      </c>
      <c r="I4056" s="27" t="s">
        <v>315</v>
      </c>
      <c r="J4056" s="27" t="s">
        <v>316</v>
      </c>
      <c r="K4056" s="27" t="s">
        <v>156</v>
      </c>
      <c r="L4056" s="27" t="n">
        <v>22</v>
      </c>
      <c r="M4056" s="27" t="n">
        <v>64</v>
      </c>
      <c r="N4056" s="27" t="s">
        <v>127</v>
      </c>
      <c r="O4056" s="27" t="s">
        <v>128</v>
      </c>
      <c r="P4056" s="27" t="s">
        <v>187</v>
      </c>
      <c r="Q4056" s="29" t="n">
        <v>3147.08</v>
      </c>
      <c r="R4056" s="27" t="s">
        <v>130</v>
      </c>
      <c r="S4056" s="27" t="s">
        <v>197</v>
      </c>
      <c r="T4056" s="27" t="n">
        <v>4</v>
      </c>
      <c r="U4056" s="27" t="n">
        <f aca="false">YEAR(E4056)</f>
        <v>2024</v>
      </c>
      <c r="V4056" s="27" t="str">
        <f aca="false">TEXT(E4056,"MMM-YYYY")</f>
        <v>Oct-2024</v>
      </c>
      <c r="W4056" s="27" t="n">
        <f aca="false">MONTH(E4056)</f>
        <v>10</v>
      </c>
      <c r="X4056" s="27" t="str">
        <f aca="false">TEXT(WEEKDAY(E4056,2),"0")&amp;" - "&amp;TEXT(E4056,"dddd")</f>
        <v>3 - Wednesday</v>
      </c>
      <c r="Y4056" s="27" t="str">
        <f aca="false">_xlfn.IFS(C4056&lt;18,"Child (0-17)",C4056&lt;40,"Young Adult (18-39)",C4056&lt;60,"Adult (40-59)",TRUE(),"Senior (60+)")</f>
        <v>Senior (60+)</v>
      </c>
      <c r="Z4056" s="27" t="n">
        <f aca="false">ROUND(G4056-E4056,0)</f>
        <v>3</v>
      </c>
      <c r="AA4056" s="27" t="n">
        <f aca="false">L4056+M4056</f>
        <v>86</v>
      </c>
      <c r="AB4056" s="27" t="n">
        <f aca="false">IFERROR(ROUND(Q4056/AA4056,2),0)</f>
        <v>36.59</v>
      </c>
      <c r="AC4056" s="27" t="str">
        <f aca="false">IF(AND(K4056="Critical",N4056="No"),"URGENT - No Bed","Normal")</f>
        <v>Normal</v>
      </c>
      <c r="AD4056" s="33" t="n">
        <f aca="false">INDEX(Lookup_Tables!$B$3:$B$12,MATCH(H4056,Lookup_Tables!$A$3:$A$12,0))</f>
        <v>3000000</v>
      </c>
      <c r="AE4056" s="27" t="str">
        <f aca="false">INDEX(Lookup_Tables!$C$3:$C$12,MATCH(H4056,Lookup_Tables!$A$3:$A$12,0))</f>
        <v>Dr. Pooja Iyer</v>
      </c>
      <c r="AF4056" s="27" t="str">
        <f aca="false">IFERROR(INDEX(Lookup_Tables!$F$16:$F$45,MATCH(I4056,Lookup_Tables!$E$16:$E$45,0)),"N/A")</f>
        <v>EMP213</v>
      </c>
      <c r="AG4056" s="27" t="n">
        <f aca="false">_xlfn.IFS(R4056="Recovered",4,R4056="Referred",3,R4056="Admitted",2,R4056="Deceased",1,TRUE(),0)</f>
        <v>4</v>
      </c>
      <c r="AH4056" s="27" t="str">
        <f aca="false">IF(T4056&gt;=4,"Satisfied",IF(T4056&gt;=3,"Neutral","Needs Improvement"))</f>
        <v>Satisfied</v>
      </c>
    </row>
    <row r="4057" customFormat="false" ht="15" hidden="false" customHeight="false" outlineLevel="0" collapsed="false">
      <c r="A4057" s="30" t="s">
        <v>5474</v>
      </c>
      <c r="B4057" s="30" t="s">
        <v>4298</v>
      </c>
      <c r="C4057" s="30" t="n">
        <v>22</v>
      </c>
      <c r="D4057" s="30" t="s">
        <v>121</v>
      </c>
      <c r="E4057" s="31" t="n">
        <v>45535</v>
      </c>
      <c r="F4057" s="30" t="s">
        <v>2834</v>
      </c>
      <c r="G4057" s="31" t="n">
        <v>45539</v>
      </c>
      <c r="H4057" s="30" t="s">
        <v>168</v>
      </c>
      <c r="I4057" s="30" t="s">
        <v>366</v>
      </c>
      <c r="J4057" s="30" t="s">
        <v>371</v>
      </c>
      <c r="K4057" s="30" t="s">
        <v>126</v>
      </c>
      <c r="L4057" s="30" t="n">
        <v>27</v>
      </c>
      <c r="M4057" s="30" t="n">
        <v>130</v>
      </c>
      <c r="N4057" s="30" t="s">
        <v>127</v>
      </c>
      <c r="O4057" s="30" t="s">
        <v>139</v>
      </c>
      <c r="P4057" s="30" t="s">
        <v>187</v>
      </c>
      <c r="Q4057" s="32" t="n">
        <v>8666.85</v>
      </c>
      <c r="R4057" s="30" t="s">
        <v>462</v>
      </c>
      <c r="S4057" s="30" t="s">
        <v>151</v>
      </c>
      <c r="T4057" s="30" t="n">
        <v>1</v>
      </c>
      <c r="U4057" s="30" t="n">
        <f aca="false">YEAR(E4057)</f>
        <v>2024</v>
      </c>
      <c r="V4057" s="30" t="str">
        <f aca="false">TEXT(E4057,"MMM-YYYY")</f>
        <v>Aug-2024</v>
      </c>
      <c r="W4057" s="30" t="n">
        <f aca="false">MONTH(E4057)</f>
        <v>8</v>
      </c>
      <c r="X4057" s="30" t="str">
        <f aca="false">TEXT(WEEKDAY(E4057,2),"0")&amp;" - "&amp;TEXT(E4057,"dddd")</f>
        <v>6 - Saturday</v>
      </c>
      <c r="Y4057" s="30" t="str">
        <f aca="false">_xlfn.IFS(C4057&lt;18,"Child (0-17)",C4057&lt;40,"Young Adult (18-39)",C4057&lt;60,"Adult (40-59)",TRUE(),"Senior (60+)")</f>
        <v>Young Adult (18-39)</v>
      </c>
      <c r="Z4057" s="30" t="n">
        <f aca="false">ROUND(G4057-E4057,0)</f>
        <v>4</v>
      </c>
      <c r="AA4057" s="30" t="n">
        <f aca="false">L4057+M4057</f>
        <v>157</v>
      </c>
      <c r="AB4057" s="30" t="n">
        <f aca="false">IFERROR(ROUND(Q4057/AA4057,2),0)</f>
        <v>55.2</v>
      </c>
      <c r="AC4057" s="30" t="str">
        <f aca="false">IF(AND(K4057="Critical",N4057="No"),"URGENT - No Bed","Normal")</f>
        <v>Normal</v>
      </c>
      <c r="AD4057" s="34" t="n">
        <f aca="false">INDEX(Lookup_Tables!$B$3:$B$12,MATCH(H4057,Lookup_Tables!$A$3:$A$12,0))</f>
        <v>4400000</v>
      </c>
      <c r="AE4057" s="30" t="str">
        <f aca="false">INDEX(Lookup_Tables!$C$3:$C$12,MATCH(H4057,Lookup_Tables!$A$3:$A$12,0))</f>
        <v>Dr. Neha Chopra</v>
      </c>
      <c r="AF4057" s="30" t="str">
        <f aca="false">IFERROR(INDEX(Lookup_Tables!$F$16:$F$45,MATCH(I4057,Lookup_Tables!$E$16:$E$45,0)),"N/A")</f>
        <v>EMP218</v>
      </c>
      <c r="AG4057" s="30" t="n">
        <f aca="false">_xlfn.IFS(R4057="Recovered",4,R4057="Referred",3,R4057="Admitted",2,R4057="Deceased",1,TRUE(),0)</f>
        <v>1</v>
      </c>
      <c r="AH4057" s="30" t="str">
        <f aca="false">IF(T4057&gt;=4,"Satisfied",IF(T4057&gt;=3,"Neutral","Needs Improvement"))</f>
        <v>Needs Improvement</v>
      </c>
    </row>
    <row r="4058" customFormat="false" ht="15" hidden="false" customHeight="false" outlineLevel="0" collapsed="false">
      <c r="A4058" s="27" t="s">
        <v>974</v>
      </c>
      <c r="B4058" s="27" t="s">
        <v>975</v>
      </c>
      <c r="C4058" s="27" t="n">
        <v>6</v>
      </c>
      <c r="D4058" s="27" t="s">
        <v>121</v>
      </c>
      <c r="E4058" s="28" t="n">
        <v>45389</v>
      </c>
      <c r="F4058" s="27" t="s">
        <v>167</v>
      </c>
      <c r="G4058" s="28" t="n">
        <v>45391</v>
      </c>
      <c r="H4058" s="27" t="s">
        <v>183</v>
      </c>
      <c r="I4058" s="27" t="s">
        <v>184</v>
      </c>
      <c r="J4058" s="27" t="s">
        <v>185</v>
      </c>
      <c r="K4058" s="27" t="s">
        <v>156</v>
      </c>
      <c r="L4058" s="27" t="n">
        <v>39</v>
      </c>
      <c r="M4058" s="27" t="n">
        <v>61</v>
      </c>
      <c r="N4058" s="27" t="s">
        <v>127</v>
      </c>
      <c r="O4058" s="27" t="s">
        <v>149</v>
      </c>
      <c r="P4058" s="27" t="s">
        <v>140</v>
      </c>
      <c r="Q4058" s="29" t="n">
        <v>4212.35</v>
      </c>
      <c r="R4058" s="27" t="s">
        <v>130</v>
      </c>
      <c r="S4058" s="27" t="s">
        <v>335</v>
      </c>
      <c r="T4058" s="27" t="n">
        <v>3</v>
      </c>
      <c r="U4058" s="27" t="n">
        <f aca="false">YEAR(E4058)</f>
        <v>2024</v>
      </c>
      <c r="V4058" s="27" t="str">
        <f aca="false">TEXT(E4058,"MMM-YYYY")</f>
        <v>Apr-2024</v>
      </c>
      <c r="W4058" s="27" t="n">
        <f aca="false">MONTH(E4058)</f>
        <v>4</v>
      </c>
      <c r="X4058" s="27" t="str">
        <f aca="false">TEXT(WEEKDAY(E4058,2),"0")&amp;" - "&amp;TEXT(E4058,"dddd")</f>
        <v>7 - Sunday</v>
      </c>
      <c r="Y4058" s="27" t="str">
        <f aca="false">_xlfn.IFS(C4058&lt;18,"Child (0-17)",C4058&lt;40,"Young Adult (18-39)",C4058&lt;60,"Adult (40-59)",TRUE(),"Senior (60+)")</f>
        <v>Child (0-17)</v>
      </c>
      <c r="Z4058" s="27" t="n">
        <f aca="false">ROUND(G4058-E4058,0)</f>
        <v>2</v>
      </c>
      <c r="AA4058" s="27" t="n">
        <f aca="false">L4058+M4058</f>
        <v>100</v>
      </c>
      <c r="AB4058" s="27" t="n">
        <f aca="false">IFERROR(ROUND(Q4058/AA4058,2),0)</f>
        <v>42.12</v>
      </c>
      <c r="AC4058" s="27" t="str">
        <f aca="false">IF(AND(K4058="Critical",N4058="No"),"URGENT - No Bed","Normal")</f>
        <v>Normal</v>
      </c>
      <c r="AD4058" s="33" t="n">
        <f aca="false">INDEX(Lookup_Tables!$B$3:$B$12,MATCH(H4058,Lookup_Tables!$A$3:$A$12,0))</f>
        <v>3100000</v>
      </c>
      <c r="AE4058" s="27" t="str">
        <f aca="false">INDEX(Lookup_Tables!$C$3:$C$12,MATCH(H4058,Lookup_Tables!$A$3:$A$12,0))</f>
        <v>Dr. Kavita Rao</v>
      </c>
      <c r="AF4058" s="27" t="str">
        <f aca="false">IFERROR(INDEX(Lookup_Tables!$F$16:$F$45,MATCH(I4058,Lookup_Tables!$E$16:$E$45,0)),"N/A")</f>
        <v>EMP226</v>
      </c>
      <c r="AG4058" s="27" t="n">
        <f aca="false">_xlfn.IFS(R4058="Recovered",4,R4058="Referred",3,R4058="Admitted",2,R4058="Deceased",1,TRUE(),0)</f>
        <v>4</v>
      </c>
      <c r="AH4058" s="27" t="str">
        <f aca="false">IF(T4058&gt;=4,"Satisfied",IF(T4058&gt;=3,"Neutral","Needs Improvement"))</f>
        <v>Neutral</v>
      </c>
    </row>
    <row r="4059" customFormat="false" ht="15" hidden="false" customHeight="false" outlineLevel="0" collapsed="false">
      <c r="A4059" s="30" t="s">
        <v>5533</v>
      </c>
      <c r="B4059" s="30" t="s">
        <v>1209</v>
      </c>
      <c r="C4059" s="30" t="n">
        <v>24</v>
      </c>
      <c r="D4059" s="30" t="s">
        <v>121</v>
      </c>
      <c r="E4059" s="31" t="n">
        <v>45306</v>
      </c>
      <c r="F4059" s="30" t="s">
        <v>2856</v>
      </c>
      <c r="G4059" s="31" t="n">
        <v>45307</v>
      </c>
      <c r="H4059" s="30" t="s">
        <v>135</v>
      </c>
      <c r="I4059" s="30" t="s">
        <v>136</v>
      </c>
      <c r="J4059" s="30" t="s">
        <v>262</v>
      </c>
      <c r="K4059" s="30" t="s">
        <v>156</v>
      </c>
      <c r="L4059" s="30" t="n">
        <v>64</v>
      </c>
      <c r="M4059" s="30" t="n">
        <v>37</v>
      </c>
      <c r="N4059" s="30" t="s">
        <v>127</v>
      </c>
      <c r="O4059" s="30" t="s">
        <v>128</v>
      </c>
      <c r="P4059" s="30" t="s">
        <v>187</v>
      </c>
      <c r="Q4059" s="32" t="n">
        <v>2615.67</v>
      </c>
      <c r="R4059" s="30" t="s">
        <v>130</v>
      </c>
      <c r="S4059" s="30" t="s">
        <v>197</v>
      </c>
      <c r="T4059" s="30" t="n">
        <v>4</v>
      </c>
      <c r="U4059" s="30" t="n">
        <f aca="false">YEAR(E4059)</f>
        <v>2024</v>
      </c>
      <c r="V4059" s="30" t="str">
        <f aca="false">TEXT(E4059,"MMM-YYYY")</f>
        <v>Jan-2024</v>
      </c>
      <c r="W4059" s="30" t="n">
        <f aca="false">MONTH(E4059)</f>
        <v>1</v>
      </c>
      <c r="X4059" s="30" t="str">
        <f aca="false">TEXT(WEEKDAY(E4059,2),"0")&amp;" - "&amp;TEXT(E4059,"dddd")</f>
        <v>1 - Monday</v>
      </c>
      <c r="Y4059" s="30" t="str">
        <f aca="false">_xlfn.IFS(C4059&lt;18,"Child (0-17)",C4059&lt;40,"Young Adult (18-39)",C4059&lt;60,"Adult (40-59)",TRUE(),"Senior (60+)")</f>
        <v>Young Adult (18-39)</v>
      </c>
      <c r="Z4059" s="30" t="n">
        <f aca="false">ROUND(G4059-E4059,0)</f>
        <v>1</v>
      </c>
      <c r="AA4059" s="30" t="n">
        <f aca="false">L4059+M4059</f>
        <v>101</v>
      </c>
      <c r="AB4059" s="30" t="n">
        <f aca="false">IFERROR(ROUND(Q4059/AA4059,2),0)</f>
        <v>25.9</v>
      </c>
      <c r="AC4059" s="30" t="str">
        <f aca="false">IF(AND(K4059="Critical",N4059="No"),"URGENT - No Bed","Normal")</f>
        <v>Normal</v>
      </c>
      <c r="AD4059" s="34" t="n">
        <f aca="false">INDEX(Lookup_Tables!$B$3:$B$12,MATCH(H4059,Lookup_Tables!$A$3:$A$12,0))</f>
        <v>4600000</v>
      </c>
      <c r="AE4059" s="30" t="str">
        <f aca="false">INDEX(Lookup_Tables!$C$3:$C$12,MATCH(H4059,Lookup_Tables!$A$3:$A$12,0))</f>
        <v>Dr. Farhan Khan</v>
      </c>
      <c r="AF4059" s="30" t="str">
        <f aca="false">IFERROR(INDEX(Lookup_Tables!$F$16:$F$45,MATCH(I4059,Lookup_Tables!$E$16:$E$45,0)),"N/A")</f>
        <v>EMP206</v>
      </c>
      <c r="AG4059" s="30" t="n">
        <f aca="false">_xlfn.IFS(R4059="Recovered",4,R4059="Referred",3,R4059="Admitted",2,R4059="Deceased",1,TRUE(),0)</f>
        <v>4</v>
      </c>
      <c r="AH4059" s="30" t="str">
        <f aca="false">IF(T4059&gt;=4,"Satisfied",IF(T4059&gt;=3,"Neutral","Needs Improvement"))</f>
        <v>Satisfied</v>
      </c>
    </row>
    <row r="4060" customFormat="false" ht="15" hidden="false" customHeight="false" outlineLevel="0" collapsed="false">
      <c r="A4060" s="27" t="s">
        <v>1158</v>
      </c>
      <c r="B4060" s="27" t="s">
        <v>180</v>
      </c>
      <c r="C4060" s="27" t="n">
        <v>21</v>
      </c>
      <c r="D4060" s="27" t="s">
        <v>121</v>
      </c>
      <c r="E4060" s="28" t="n">
        <v>45593</v>
      </c>
      <c r="F4060" s="27" t="s">
        <v>1160</v>
      </c>
      <c r="G4060" s="28" t="n">
        <v>45596</v>
      </c>
      <c r="H4060" s="27" t="s">
        <v>206</v>
      </c>
      <c r="I4060" s="27" t="s">
        <v>207</v>
      </c>
      <c r="J4060" s="27" t="s">
        <v>469</v>
      </c>
      <c r="K4060" s="27" t="s">
        <v>156</v>
      </c>
      <c r="L4060" s="27" t="n">
        <v>58</v>
      </c>
      <c r="M4060" s="27" t="n">
        <v>35</v>
      </c>
      <c r="N4060" s="27" t="s">
        <v>186</v>
      </c>
      <c r="O4060" s="27" t="s">
        <v>128</v>
      </c>
      <c r="P4060" s="27" t="s">
        <v>150</v>
      </c>
      <c r="Q4060" s="29" t="n">
        <v>4341.55</v>
      </c>
      <c r="R4060" s="27" t="s">
        <v>130</v>
      </c>
      <c r="S4060" s="27" t="s">
        <v>335</v>
      </c>
      <c r="T4060" s="27" t="n">
        <v>4</v>
      </c>
      <c r="U4060" s="27" t="n">
        <f aca="false">YEAR(E4060)</f>
        <v>2024</v>
      </c>
      <c r="V4060" s="27" t="str">
        <f aca="false">TEXT(E4060,"MMM-YYYY")</f>
        <v>Oct-2024</v>
      </c>
      <c r="W4060" s="27" t="n">
        <f aca="false">MONTH(E4060)</f>
        <v>10</v>
      </c>
      <c r="X4060" s="27" t="str">
        <f aca="false">TEXT(WEEKDAY(E4060,2),"0")&amp;" - "&amp;TEXT(E4060,"dddd")</f>
        <v>1 - Monday</v>
      </c>
      <c r="Y4060" s="27" t="str">
        <f aca="false">_xlfn.IFS(C4060&lt;18,"Child (0-17)",C4060&lt;40,"Young Adult (18-39)",C4060&lt;60,"Adult (40-59)",TRUE(),"Senior (60+)")</f>
        <v>Young Adult (18-39)</v>
      </c>
      <c r="Z4060" s="27" t="n">
        <f aca="false">ROUND(G4060-E4060,0)</f>
        <v>3</v>
      </c>
      <c r="AA4060" s="27" t="n">
        <f aca="false">L4060+M4060</f>
        <v>93</v>
      </c>
      <c r="AB4060" s="27" t="n">
        <f aca="false">IFERROR(ROUND(Q4060/AA4060,2),0)</f>
        <v>46.68</v>
      </c>
      <c r="AC4060" s="27" t="str">
        <f aca="false">IF(AND(K4060="Critical",N4060="No"),"URGENT - No Bed","Normal")</f>
        <v>Normal</v>
      </c>
      <c r="AD4060" s="33" t="n">
        <f aca="false">INDEX(Lookup_Tables!$B$3:$B$12,MATCH(H4060,Lookup_Tables!$A$3:$A$12,0))</f>
        <v>2800000</v>
      </c>
      <c r="AE4060" s="27" t="str">
        <f aca="false">INDEX(Lookup_Tables!$C$3:$C$12,MATCH(H4060,Lookup_Tables!$A$3:$A$12,0))</f>
        <v>Dr. Suresh Nair</v>
      </c>
      <c r="AF4060" s="27" t="str">
        <f aca="false">IFERROR(INDEX(Lookup_Tables!$F$16:$F$45,MATCH(I4060,Lookup_Tables!$E$16:$E$45,0)),"N/A")</f>
        <v>EMP209</v>
      </c>
      <c r="AG4060" s="27" t="n">
        <f aca="false">_xlfn.IFS(R4060="Recovered",4,R4060="Referred",3,R4060="Admitted",2,R4060="Deceased",1,TRUE(),0)</f>
        <v>4</v>
      </c>
      <c r="AH4060" s="27" t="str">
        <f aca="false">IF(T4060&gt;=4,"Satisfied",IF(T4060&gt;=3,"Neutral","Needs Improvement"))</f>
        <v>Satisfied</v>
      </c>
    </row>
    <row r="4061" customFormat="false" ht="15" hidden="false" customHeight="false" outlineLevel="0" collapsed="false">
      <c r="A4061" s="30" t="s">
        <v>658</v>
      </c>
      <c r="B4061" s="30" t="s">
        <v>659</v>
      </c>
      <c r="C4061" s="30" t="n">
        <v>37</v>
      </c>
      <c r="D4061" s="30" t="s">
        <v>181</v>
      </c>
      <c r="E4061" s="31" t="n">
        <v>45594</v>
      </c>
      <c r="F4061" s="30" t="s">
        <v>257</v>
      </c>
      <c r="G4061" s="31" t="n">
        <v>45600</v>
      </c>
      <c r="H4061" s="30" t="s">
        <v>217</v>
      </c>
      <c r="I4061" s="30" t="s">
        <v>344</v>
      </c>
      <c r="J4061" s="30" t="s">
        <v>218</v>
      </c>
      <c r="K4061" s="30" t="s">
        <v>202</v>
      </c>
      <c r="L4061" s="30" t="n">
        <v>18</v>
      </c>
      <c r="M4061" s="30" t="n">
        <v>118</v>
      </c>
      <c r="N4061" s="30" t="s">
        <v>186</v>
      </c>
      <c r="O4061" s="30" t="s">
        <v>139</v>
      </c>
      <c r="P4061" s="30" t="s">
        <v>129</v>
      </c>
      <c r="Q4061" s="32" t="n">
        <v>16721.55</v>
      </c>
      <c r="R4061" s="30" t="s">
        <v>268</v>
      </c>
      <c r="S4061" s="30" t="s">
        <v>151</v>
      </c>
      <c r="T4061" s="30" t="n">
        <v>3</v>
      </c>
      <c r="U4061" s="30" t="n">
        <f aca="false">YEAR(E4061)</f>
        <v>2024</v>
      </c>
      <c r="V4061" s="30" t="str">
        <f aca="false">TEXT(E4061,"MMM-YYYY")</f>
        <v>Oct-2024</v>
      </c>
      <c r="W4061" s="30" t="n">
        <f aca="false">MONTH(E4061)</f>
        <v>10</v>
      </c>
      <c r="X4061" s="30" t="str">
        <f aca="false">TEXT(WEEKDAY(E4061,2),"0")&amp;" - "&amp;TEXT(E4061,"dddd")</f>
        <v>2 - Tuesday</v>
      </c>
      <c r="Y4061" s="30" t="str">
        <f aca="false">_xlfn.IFS(C4061&lt;18,"Child (0-17)",C4061&lt;40,"Young Adult (18-39)",C4061&lt;60,"Adult (40-59)",TRUE(),"Senior (60+)")</f>
        <v>Young Adult (18-39)</v>
      </c>
      <c r="Z4061" s="30" t="n">
        <f aca="false">ROUND(G4061-E4061,0)</f>
        <v>6</v>
      </c>
      <c r="AA4061" s="30" t="n">
        <f aca="false">L4061+M4061</f>
        <v>136</v>
      </c>
      <c r="AB4061" s="30" t="n">
        <f aca="false">IFERROR(ROUND(Q4061/AA4061,2),0)</f>
        <v>122.95</v>
      </c>
      <c r="AC4061" s="30" t="str">
        <f aca="false">IF(AND(K4061="Critical",N4061="No"),"URGENT - No Bed","Normal")</f>
        <v>Normal</v>
      </c>
      <c r="AD4061" s="34" t="n">
        <f aca="false">INDEX(Lookup_Tables!$B$3:$B$12,MATCH(H4061,Lookup_Tables!$A$3:$A$12,0))</f>
        <v>4200000</v>
      </c>
      <c r="AE4061" s="30" t="str">
        <f aca="false">INDEX(Lookup_Tables!$C$3:$C$12,MATCH(H4061,Lookup_Tables!$A$3:$A$12,0))</f>
        <v>Dr. Anil Kapoor</v>
      </c>
      <c r="AF4061" s="30" t="str">
        <f aca="false">IFERROR(INDEX(Lookup_Tables!$F$16:$F$45,MATCH(I4061,Lookup_Tables!$E$16:$E$45,0)),"N/A")</f>
        <v>EMP201</v>
      </c>
      <c r="AG4061" s="30" t="n">
        <f aca="false">_xlfn.IFS(R4061="Recovered",4,R4061="Referred",3,R4061="Admitted",2,R4061="Deceased",1,TRUE(),0)</f>
        <v>3</v>
      </c>
      <c r="AH4061" s="30" t="str">
        <f aca="false">IF(T4061&gt;=4,"Satisfied",IF(T4061&gt;=3,"Neutral","Needs Improvement"))</f>
        <v>Neutral</v>
      </c>
    </row>
    <row r="4062" customFormat="false" ht="15" hidden="false" customHeight="false" outlineLevel="0" collapsed="false">
      <c r="A4062" s="27" t="s">
        <v>6016</v>
      </c>
      <c r="B4062" s="27" t="s">
        <v>2237</v>
      </c>
      <c r="C4062" s="27" t="n">
        <v>64</v>
      </c>
      <c r="D4062" s="27" t="s">
        <v>121</v>
      </c>
      <c r="E4062" s="28" t="n">
        <v>45492</v>
      </c>
      <c r="F4062" s="27" t="s">
        <v>2301</v>
      </c>
      <c r="G4062" s="28" t="n">
        <v>45493</v>
      </c>
      <c r="H4062" s="27" t="s">
        <v>146</v>
      </c>
      <c r="I4062" s="27" t="s">
        <v>147</v>
      </c>
      <c r="J4062" s="27" t="s">
        <v>148</v>
      </c>
      <c r="K4062" s="27" t="s">
        <v>156</v>
      </c>
      <c r="L4062" s="27" t="n">
        <v>15</v>
      </c>
      <c r="M4062" s="27" t="n">
        <v>42</v>
      </c>
      <c r="N4062" s="27" t="s">
        <v>127</v>
      </c>
      <c r="O4062" s="27" t="s">
        <v>128</v>
      </c>
      <c r="P4062" s="27" t="s">
        <v>140</v>
      </c>
      <c r="Q4062" s="29" t="n">
        <v>3561.1</v>
      </c>
      <c r="R4062" s="27" t="s">
        <v>172</v>
      </c>
      <c r="S4062" s="27" t="s">
        <v>151</v>
      </c>
      <c r="T4062" s="27" t="n">
        <v>2</v>
      </c>
      <c r="U4062" s="27" t="n">
        <f aca="false">YEAR(E4062)</f>
        <v>2024</v>
      </c>
      <c r="V4062" s="27" t="str">
        <f aca="false">TEXT(E4062,"MMM-YYYY")</f>
        <v>Jul-2024</v>
      </c>
      <c r="W4062" s="27" t="n">
        <f aca="false">MONTH(E4062)</f>
        <v>7</v>
      </c>
      <c r="X4062" s="27" t="str">
        <f aca="false">TEXT(WEEKDAY(E4062,2),"0")&amp;" - "&amp;TEXT(E4062,"dddd")</f>
        <v>5 - Friday</v>
      </c>
      <c r="Y4062" s="27" t="str">
        <f aca="false">_xlfn.IFS(C4062&lt;18,"Child (0-17)",C4062&lt;40,"Young Adult (18-39)",C4062&lt;60,"Adult (40-59)",TRUE(),"Senior (60+)")</f>
        <v>Senior (60+)</v>
      </c>
      <c r="Z4062" s="27" t="n">
        <f aca="false">ROUND(G4062-E4062,0)</f>
        <v>1</v>
      </c>
      <c r="AA4062" s="27" t="n">
        <f aca="false">L4062+M4062</f>
        <v>57</v>
      </c>
      <c r="AB4062" s="27" t="n">
        <f aca="false">IFERROR(ROUND(Q4062/AA4062,2),0)</f>
        <v>62.48</v>
      </c>
      <c r="AC4062" s="27" t="str">
        <f aca="false">IF(AND(K4062="Critical",N4062="No"),"URGENT - No Bed","Normal")</f>
        <v>Normal</v>
      </c>
      <c r="AD4062" s="33" t="n">
        <f aca="false">INDEX(Lookup_Tables!$B$3:$B$12,MATCH(H4062,Lookup_Tables!$A$3:$A$12,0))</f>
        <v>2700000</v>
      </c>
      <c r="AE4062" s="27" t="str">
        <f aca="false">INDEX(Lookup_Tables!$C$3:$C$12,MATCH(H4062,Lookup_Tables!$A$3:$A$12,0))</f>
        <v>Dr. Vikram Singh</v>
      </c>
      <c r="AF4062" s="27" t="str">
        <f aca="false">IFERROR(INDEX(Lookup_Tables!$F$16:$F$45,MATCH(I4062,Lookup_Tables!$E$16:$E$45,0)),"N/A")</f>
        <v>EMP229</v>
      </c>
      <c r="AG4062" s="27" t="n">
        <f aca="false">_xlfn.IFS(R4062="Recovered",4,R4062="Referred",3,R4062="Admitted",2,R4062="Deceased",1,TRUE(),0)</f>
        <v>2</v>
      </c>
      <c r="AH4062" s="27" t="str">
        <f aca="false">IF(T4062&gt;=4,"Satisfied",IF(T4062&gt;=3,"Neutral","Needs Improvement"))</f>
        <v>Needs Improvement</v>
      </c>
    </row>
    <row r="4063" customFormat="false" ht="15" hidden="false" customHeight="false" outlineLevel="0" collapsed="false">
      <c r="A4063" s="30" t="s">
        <v>7049</v>
      </c>
      <c r="B4063" s="30" t="s">
        <v>1941</v>
      </c>
      <c r="C4063" s="30" t="n">
        <v>50</v>
      </c>
      <c r="D4063" s="30" t="s">
        <v>121</v>
      </c>
      <c r="E4063" s="31" t="n">
        <v>45310</v>
      </c>
      <c r="F4063" s="30" t="s">
        <v>1392</v>
      </c>
      <c r="G4063" s="31" t="n">
        <v>45310</v>
      </c>
      <c r="H4063" s="30" t="s">
        <v>135</v>
      </c>
      <c r="I4063" s="30" t="s">
        <v>278</v>
      </c>
      <c r="J4063" s="30" t="s">
        <v>252</v>
      </c>
      <c r="K4063" s="30" t="s">
        <v>138</v>
      </c>
      <c r="L4063" s="30" t="n">
        <v>83</v>
      </c>
      <c r="M4063" s="30" t="n">
        <v>43</v>
      </c>
      <c r="N4063" s="30" t="s">
        <v>127</v>
      </c>
      <c r="O4063" s="30" t="s">
        <v>128</v>
      </c>
      <c r="P4063" s="30" t="s">
        <v>129</v>
      </c>
      <c r="Q4063" s="32" t="n">
        <v>1997.86</v>
      </c>
      <c r="R4063" s="30" t="s">
        <v>130</v>
      </c>
      <c r="S4063" s="30" t="s">
        <v>223</v>
      </c>
      <c r="T4063" s="30" t="n">
        <v>4</v>
      </c>
      <c r="U4063" s="30" t="n">
        <f aca="false">YEAR(E4063)</f>
        <v>2024</v>
      </c>
      <c r="V4063" s="30" t="str">
        <f aca="false">TEXT(E4063,"MMM-YYYY")</f>
        <v>Jan-2024</v>
      </c>
      <c r="W4063" s="30" t="n">
        <f aca="false">MONTH(E4063)</f>
        <v>1</v>
      </c>
      <c r="X4063" s="30" t="str">
        <f aca="false">TEXT(WEEKDAY(E4063,2),"0")&amp;" - "&amp;TEXT(E4063,"dddd")</f>
        <v>5 - Friday</v>
      </c>
      <c r="Y4063" s="30" t="str">
        <f aca="false">_xlfn.IFS(C4063&lt;18,"Child (0-17)",C4063&lt;40,"Young Adult (18-39)",C4063&lt;60,"Adult (40-59)",TRUE(),"Senior (60+)")</f>
        <v>Adult (40-59)</v>
      </c>
      <c r="Z4063" s="30" t="n">
        <f aca="false">ROUND(G4063-E4063,0)</f>
        <v>0</v>
      </c>
      <c r="AA4063" s="30" t="n">
        <f aca="false">L4063+M4063</f>
        <v>126</v>
      </c>
      <c r="AB4063" s="30" t="n">
        <f aca="false">IFERROR(ROUND(Q4063/AA4063,2),0)</f>
        <v>15.86</v>
      </c>
      <c r="AC4063" s="30" t="str">
        <f aca="false">IF(AND(K4063="Critical",N4063="No"),"URGENT - No Bed","Normal")</f>
        <v>Normal</v>
      </c>
      <c r="AD4063" s="34" t="n">
        <f aca="false">INDEX(Lookup_Tables!$B$3:$B$12,MATCH(H4063,Lookup_Tables!$A$3:$A$12,0))</f>
        <v>4600000</v>
      </c>
      <c r="AE4063" s="30" t="str">
        <f aca="false">INDEX(Lookup_Tables!$C$3:$C$12,MATCH(H4063,Lookup_Tables!$A$3:$A$12,0))</f>
        <v>Dr. Farhan Khan</v>
      </c>
      <c r="AF4063" s="30" t="str">
        <f aca="false">IFERROR(INDEX(Lookup_Tables!$F$16:$F$45,MATCH(I4063,Lookup_Tables!$E$16:$E$45,0)),"N/A")</f>
        <v>EMP208</v>
      </c>
      <c r="AG4063" s="30" t="n">
        <f aca="false">_xlfn.IFS(R4063="Recovered",4,R4063="Referred",3,R4063="Admitted",2,R4063="Deceased",1,TRUE(),0)</f>
        <v>4</v>
      </c>
      <c r="AH4063" s="30" t="str">
        <f aca="false">IF(T4063&gt;=4,"Satisfied",IF(T4063&gt;=3,"Neutral","Needs Improvement"))</f>
        <v>Satisfied</v>
      </c>
    </row>
    <row r="4064" customFormat="false" ht="15" hidden="false" customHeight="false" outlineLevel="0" collapsed="false">
      <c r="A4064" s="27" t="s">
        <v>1580</v>
      </c>
      <c r="B4064" s="27" t="s">
        <v>1581</v>
      </c>
      <c r="C4064" s="27" t="n">
        <v>35</v>
      </c>
      <c r="D4064" s="27" t="s">
        <v>121</v>
      </c>
      <c r="E4064" s="28" t="n">
        <v>45495</v>
      </c>
      <c r="F4064" s="27" t="s">
        <v>937</v>
      </c>
      <c r="G4064" s="28" t="n">
        <v>45496</v>
      </c>
      <c r="H4064" s="27" t="s">
        <v>135</v>
      </c>
      <c r="I4064" s="27" t="s">
        <v>136</v>
      </c>
      <c r="J4064" s="27" t="s">
        <v>618</v>
      </c>
      <c r="K4064" s="27" t="s">
        <v>156</v>
      </c>
      <c r="L4064" s="27" t="n">
        <v>71</v>
      </c>
      <c r="M4064" s="27" t="n">
        <v>32</v>
      </c>
      <c r="N4064" s="27" t="s">
        <v>127</v>
      </c>
      <c r="O4064" s="27" t="s">
        <v>149</v>
      </c>
      <c r="P4064" s="27" t="s">
        <v>129</v>
      </c>
      <c r="Q4064" s="29" t="n">
        <v>4389.73</v>
      </c>
      <c r="R4064" s="27" t="s">
        <v>130</v>
      </c>
      <c r="S4064" s="27" t="s">
        <v>335</v>
      </c>
      <c r="T4064" s="27" t="n">
        <v>5</v>
      </c>
      <c r="U4064" s="27" t="n">
        <f aca="false">YEAR(E4064)</f>
        <v>2024</v>
      </c>
      <c r="V4064" s="27" t="str">
        <f aca="false">TEXT(E4064,"MMM-YYYY")</f>
        <v>Jul-2024</v>
      </c>
      <c r="W4064" s="27" t="n">
        <f aca="false">MONTH(E4064)</f>
        <v>7</v>
      </c>
      <c r="X4064" s="27" t="str">
        <f aca="false">TEXT(WEEKDAY(E4064,2),"0")&amp;" - "&amp;TEXT(E4064,"dddd")</f>
        <v>1 - Monday</v>
      </c>
      <c r="Y4064" s="27" t="str">
        <f aca="false">_xlfn.IFS(C4064&lt;18,"Child (0-17)",C4064&lt;40,"Young Adult (18-39)",C4064&lt;60,"Adult (40-59)",TRUE(),"Senior (60+)")</f>
        <v>Young Adult (18-39)</v>
      </c>
      <c r="Z4064" s="27" t="n">
        <f aca="false">ROUND(G4064-E4064,0)</f>
        <v>1</v>
      </c>
      <c r="AA4064" s="27" t="n">
        <f aca="false">L4064+M4064</f>
        <v>103</v>
      </c>
      <c r="AB4064" s="27" t="n">
        <f aca="false">IFERROR(ROUND(Q4064/AA4064,2),0)</f>
        <v>42.62</v>
      </c>
      <c r="AC4064" s="27" t="str">
        <f aca="false">IF(AND(K4064="Critical",N4064="No"),"URGENT - No Bed","Normal")</f>
        <v>Normal</v>
      </c>
      <c r="AD4064" s="33" t="n">
        <f aca="false">INDEX(Lookup_Tables!$B$3:$B$12,MATCH(H4064,Lookup_Tables!$A$3:$A$12,0))</f>
        <v>4600000</v>
      </c>
      <c r="AE4064" s="27" t="str">
        <f aca="false">INDEX(Lookup_Tables!$C$3:$C$12,MATCH(H4064,Lookup_Tables!$A$3:$A$12,0))</f>
        <v>Dr. Farhan Khan</v>
      </c>
      <c r="AF4064" s="27" t="str">
        <f aca="false">IFERROR(INDEX(Lookup_Tables!$F$16:$F$45,MATCH(I4064,Lookup_Tables!$E$16:$E$45,0)),"N/A")</f>
        <v>EMP206</v>
      </c>
      <c r="AG4064" s="27" t="n">
        <f aca="false">_xlfn.IFS(R4064="Recovered",4,R4064="Referred",3,R4064="Admitted",2,R4064="Deceased",1,TRUE(),0)</f>
        <v>4</v>
      </c>
      <c r="AH4064" s="27" t="str">
        <f aca="false">IF(T4064&gt;=4,"Satisfied",IF(T4064&gt;=3,"Neutral","Needs Improvement"))</f>
        <v>Satisfied</v>
      </c>
    </row>
    <row r="4065" customFormat="false" ht="15" hidden="false" customHeight="false" outlineLevel="0" collapsed="false">
      <c r="A4065" s="30" t="s">
        <v>3214</v>
      </c>
      <c r="B4065" s="30" t="s">
        <v>3215</v>
      </c>
      <c r="C4065" s="30" t="n">
        <v>59</v>
      </c>
      <c r="D4065" s="30" t="s">
        <v>121</v>
      </c>
      <c r="E4065" s="31" t="n">
        <v>45534</v>
      </c>
      <c r="F4065" s="30" t="s">
        <v>261</v>
      </c>
      <c r="G4065" s="31" t="n">
        <v>45534</v>
      </c>
      <c r="H4065" s="30" t="s">
        <v>236</v>
      </c>
      <c r="I4065" s="30" t="s">
        <v>237</v>
      </c>
      <c r="J4065" s="30" t="s">
        <v>375</v>
      </c>
      <c r="K4065" s="30" t="s">
        <v>138</v>
      </c>
      <c r="L4065" s="30" t="n">
        <v>64</v>
      </c>
      <c r="M4065" s="30" t="n">
        <v>19</v>
      </c>
      <c r="N4065" s="30" t="s">
        <v>127</v>
      </c>
      <c r="O4065" s="30" t="s">
        <v>171</v>
      </c>
      <c r="P4065" s="30" t="s">
        <v>150</v>
      </c>
      <c r="Q4065" s="32" t="n">
        <v>990.49</v>
      </c>
      <c r="R4065" s="30" t="s">
        <v>130</v>
      </c>
      <c r="S4065" s="30" t="s">
        <v>335</v>
      </c>
      <c r="T4065" s="30" t="n">
        <v>3</v>
      </c>
      <c r="U4065" s="30" t="n">
        <f aca="false">YEAR(E4065)</f>
        <v>2024</v>
      </c>
      <c r="V4065" s="30" t="str">
        <f aca="false">TEXT(E4065,"MMM-YYYY")</f>
        <v>Aug-2024</v>
      </c>
      <c r="W4065" s="30" t="n">
        <f aca="false">MONTH(E4065)</f>
        <v>8</v>
      </c>
      <c r="X4065" s="30" t="str">
        <f aca="false">TEXT(WEEKDAY(E4065,2),"0")&amp;" - "&amp;TEXT(E4065,"dddd")</f>
        <v>5 - Friday</v>
      </c>
      <c r="Y4065" s="30" t="str">
        <f aca="false">_xlfn.IFS(C4065&lt;18,"Child (0-17)",C4065&lt;40,"Young Adult (18-39)",C4065&lt;60,"Adult (40-59)",TRUE(),"Senior (60+)")</f>
        <v>Adult (40-59)</v>
      </c>
      <c r="Z4065" s="30" t="n">
        <f aca="false">ROUND(G4065-E4065,0)</f>
        <v>0</v>
      </c>
      <c r="AA4065" s="30" t="n">
        <f aca="false">L4065+M4065</f>
        <v>83</v>
      </c>
      <c r="AB4065" s="30" t="n">
        <f aca="false">IFERROR(ROUND(Q4065/AA4065,2),0)</f>
        <v>11.93</v>
      </c>
      <c r="AC4065" s="30" t="str">
        <f aca="false">IF(AND(K4065="Critical",N4065="No"),"URGENT - No Bed","Normal")</f>
        <v>Normal</v>
      </c>
      <c r="AD4065" s="34" t="n">
        <f aca="false">INDEX(Lookup_Tables!$B$3:$B$12,MATCH(H4065,Lookup_Tables!$A$3:$A$12,0))</f>
        <v>3900000</v>
      </c>
      <c r="AE4065" s="30" t="str">
        <f aca="false">INDEX(Lookup_Tables!$C$3:$C$12,MATCH(H4065,Lookup_Tables!$A$3:$A$12,0))</f>
        <v>Dr. Rina Mehta</v>
      </c>
      <c r="AF4065" s="30" t="str">
        <f aca="false">IFERROR(INDEX(Lookup_Tables!$F$16:$F$45,MATCH(I4065,Lookup_Tables!$E$16:$E$45,0)),"N/A")</f>
        <v>EMP215</v>
      </c>
      <c r="AG4065" s="30" t="n">
        <f aca="false">_xlfn.IFS(R4065="Recovered",4,R4065="Referred",3,R4065="Admitted",2,R4065="Deceased",1,TRUE(),0)</f>
        <v>4</v>
      </c>
      <c r="AH4065" s="30" t="str">
        <f aca="false">IF(T4065&gt;=4,"Satisfied",IF(T4065&gt;=3,"Neutral","Needs Improvement"))</f>
        <v>Neutral</v>
      </c>
    </row>
    <row r="4066" customFormat="false" ht="15" hidden="false" customHeight="false" outlineLevel="0" collapsed="false">
      <c r="A4066" s="27" t="s">
        <v>1450</v>
      </c>
      <c r="B4066" s="27" t="s">
        <v>557</v>
      </c>
      <c r="C4066" s="27" t="n">
        <v>38</v>
      </c>
      <c r="D4066" s="27" t="s">
        <v>181</v>
      </c>
      <c r="E4066" s="28" t="n">
        <v>45420</v>
      </c>
      <c r="F4066" s="27" t="s">
        <v>845</v>
      </c>
      <c r="G4066" s="28" t="n">
        <v>45423</v>
      </c>
      <c r="H4066" s="27" t="s">
        <v>135</v>
      </c>
      <c r="I4066" s="27" t="s">
        <v>251</v>
      </c>
      <c r="J4066" s="27" t="s">
        <v>137</v>
      </c>
      <c r="K4066" s="27" t="s">
        <v>156</v>
      </c>
      <c r="L4066" s="27" t="n">
        <v>70</v>
      </c>
      <c r="M4066" s="27" t="n">
        <v>84</v>
      </c>
      <c r="N4066" s="27" t="s">
        <v>186</v>
      </c>
      <c r="O4066" s="27" t="s">
        <v>139</v>
      </c>
      <c r="P4066" s="27" t="s">
        <v>140</v>
      </c>
      <c r="Q4066" s="29" t="n">
        <v>4149.23</v>
      </c>
      <c r="R4066" s="27" t="s">
        <v>130</v>
      </c>
      <c r="S4066" s="27" t="s">
        <v>223</v>
      </c>
      <c r="T4066" s="27" t="n">
        <v>4</v>
      </c>
      <c r="U4066" s="27" t="n">
        <f aca="false">YEAR(E4066)</f>
        <v>2024</v>
      </c>
      <c r="V4066" s="27" t="str">
        <f aca="false">TEXT(E4066,"MMM-YYYY")</f>
        <v>May-2024</v>
      </c>
      <c r="W4066" s="27" t="n">
        <f aca="false">MONTH(E4066)</f>
        <v>5</v>
      </c>
      <c r="X4066" s="27" t="str">
        <f aca="false">TEXT(WEEKDAY(E4066,2),"0")&amp;" - "&amp;TEXT(E4066,"dddd")</f>
        <v>3 - Wednesday</v>
      </c>
      <c r="Y4066" s="27" t="str">
        <f aca="false">_xlfn.IFS(C4066&lt;18,"Child (0-17)",C4066&lt;40,"Young Adult (18-39)",C4066&lt;60,"Adult (40-59)",TRUE(),"Senior (60+)")</f>
        <v>Young Adult (18-39)</v>
      </c>
      <c r="Z4066" s="27" t="n">
        <f aca="false">ROUND(G4066-E4066,0)</f>
        <v>3</v>
      </c>
      <c r="AA4066" s="27" t="n">
        <f aca="false">L4066+M4066</f>
        <v>154</v>
      </c>
      <c r="AB4066" s="27" t="n">
        <f aca="false">IFERROR(ROUND(Q4066/AA4066,2),0)</f>
        <v>26.94</v>
      </c>
      <c r="AC4066" s="27" t="str">
        <f aca="false">IF(AND(K4066="Critical",N4066="No"),"URGENT - No Bed","Normal")</f>
        <v>Normal</v>
      </c>
      <c r="AD4066" s="33" t="n">
        <f aca="false">INDEX(Lookup_Tables!$B$3:$B$12,MATCH(H4066,Lookup_Tables!$A$3:$A$12,0))</f>
        <v>4600000</v>
      </c>
      <c r="AE4066" s="27" t="str">
        <f aca="false">INDEX(Lookup_Tables!$C$3:$C$12,MATCH(H4066,Lookup_Tables!$A$3:$A$12,0))</f>
        <v>Dr. Farhan Khan</v>
      </c>
      <c r="AF4066" s="27" t="str">
        <f aca="false">IFERROR(INDEX(Lookup_Tables!$F$16:$F$45,MATCH(I4066,Lookup_Tables!$E$16:$E$45,0)),"N/A")</f>
        <v>EMP207</v>
      </c>
      <c r="AG4066" s="27" t="n">
        <f aca="false">_xlfn.IFS(R4066="Recovered",4,R4066="Referred",3,R4066="Admitted",2,R4066="Deceased",1,TRUE(),0)</f>
        <v>4</v>
      </c>
      <c r="AH4066" s="27" t="str">
        <f aca="false">IF(T4066&gt;=4,"Satisfied",IF(T4066&gt;=3,"Neutral","Needs Improvement"))</f>
        <v>Satisfied</v>
      </c>
    </row>
    <row r="4067" customFormat="false" ht="15" hidden="false" customHeight="false" outlineLevel="0" collapsed="false">
      <c r="A4067" s="30" t="s">
        <v>4320</v>
      </c>
      <c r="B4067" s="30" t="s">
        <v>1720</v>
      </c>
      <c r="C4067" s="30" t="n">
        <v>36</v>
      </c>
      <c r="D4067" s="30" t="s">
        <v>121</v>
      </c>
      <c r="E4067" s="31" t="n">
        <v>45563</v>
      </c>
      <c r="F4067" s="30" t="s">
        <v>370</v>
      </c>
      <c r="G4067" s="31" t="n">
        <v>45563</v>
      </c>
      <c r="H4067" s="30" t="s">
        <v>161</v>
      </c>
      <c r="I4067" s="30" t="s">
        <v>162</v>
      </c>
      <c r="J4067" s="30" t="s">
        <v>426</v>
      </c>
      <c r="K4067" s="30" t="s">
        <v>138</v>
      </c>
      <c r="L4067" s="30" t="n">
        <v>86</v>
      </c>
      <c r="M4067" s="30" t="n">
        <v>38</v>
      </c>
      <c r="N4067" s="30" t="s">
        <v>127</v>
      </c>
      <c r="O4067" s="30" t="s">
        <v>149</v>
      </c>
      <c r="P4067" s="30" t="s">
        <v>187</v>
      </c>
      <c r="Q4067" s="32" t="n">
        <v>1142.72</v>
      </c>
      <c r="R4067" s="30" t="s">
        <v>130</v>
      </c>
      <c r="S4067" s="30" t="s">
        <v>197</v>
      </c>
      <c r="T4067" s="30" t="n">
        <v>5</v>
      </c>
      <c r="U4067" s="30" t="n">
        <f aca="false">YEAR(E4067)</f>
        <v>2024</v>
      </c>
      <c r="V4067" s="30" t="str">
        <f aca="false">TEXT(E4067,"MMM-YYYY")</f>
        <v>Sep-2024</v>
      </c>
      <c r="W4067" s="30" t="n">
        <f aca="false">MONTH(E4067)</f>
        <v>9</v>
      </c>
      <c r="X4067" s="30" t="str">
        <f aca="false">TEXT(WEEKDAY(E4067,2),"0")&amp;" - "&amp;TEXT(E4067,"dddd")</f>
        <v>6 - Saturday</v>
      </c>
      <c r="Y4067" s="30" t="str">
        <f aca="false">_xlfn.IFS(C4067&lt;18,"Child (0-17)",C4067&lt;40,"Young Adult (18-39)",C4067&lt;60,"Adult (40-59)",TRUE(),"Senior (60+)")</f>
        <v>Young Adult (18-39)</v>
      </c>
      <c r="Z4067" s="30" t="n">
        <f aca="false">ROUND(G4067-E4067,0)</f>
        <v>0</v>
      </c>
      <c r="AA4067" s="30" t="n">
        <f aca="false">L4067+M4067</f>
        <v>124</v>
      </c>
      <c r="AB4067" s="30" t="n">
        <f aca="false">IFERROR(ROUND(Q4067/AA4067,2),0)</f>
        <v>9.22</v>
      </c>
      <c r="AC4067" s="30" t="str">
        <f aca="false">IF(AND(K4067="Critical",N4067="No"),"URGENT - No Bed","Normal")</f>
        <v>Normal</v>
      </c>
      <c r="AD4067" s="34" t="n">
        <f aca="false">INDEX(Lookup_Tables!$B$3:$B$12,MATCH(H4067,Lookup_Tables!$A$3:$A$12,0))</f>
        <v>3600000</v>
      </c>
      <c r="AE4067" s="30" t="str">
        <f aca="false">INDEX(Lookup_Tables!$C$3:$C$12,MATCH(H4067,Lookup_Tables!$A$3:$A$12,0))</f>
        <v>Dr. Sameer Joshi</v>
      </c>
      <c r="AF4067" s="30" t="str">
        <f aca="false">IFERROR(INDEX(Lookup_Tables!$F$16:$F$45,MATCH(I4067,Lookup_Tables!$E$16:$E$45,0)),"N/A")</f>
        <v>EMP222</v>
      </c>
      <c r="AG4067" s="30" t="n">
        <f aca="false">_xlfn.IFS(R4067="Recovered",4,R4067="Referred",3,R4067="Admitted",2,R4067="Deceased",1,TRUE(),0)</f>
        <v>4</v>
      </c>
      <c r="AH4067" s="30" t="str">
        <f aca="false">IF(T4067&gt;=4,"Satisfied",IF(T4067&gt;=3,"Neutral","Needs Improvement"))</f>
        <v>Satisfied</v>
      </c>
    </row>
    <row r="4068" customFormat="false" ht="15" hidden="false" customHeight="false" outlineLevel="0" collapsed="false">
      <c r="A4068" s="27" t="s">
        <v>4358</v>
      </c>
      <c r="B4068" s="27" t="s">
        <v>1154</v>
      </c>
      <c r="C4068" s="27" t="n">
        <v>47</v>
      </c>
      <c r="D4068" s="27" t="s">
        <v>121</v>
      </c>
      <c r="E4068" s="28" t="n">
        <v>45345</v>
      </c>
      <c r="F4068" s="27" t="s">
        <v>1602</v>
      </c>
      <c r="G4068" s="28" t="n">
        <v>45345</v>
      </c>
      <c r="H4068" s="27" t="s">
        <v>217</v>
      </c>
      <c r="I4068" s="27" t="s">
        <v>344</v>
      </c>
      <c r="J4068" s="27" t="s">
        <v>283</v>
      </c>
      <c r="K4068" s="27" t="s">
        <v>138</v>
      </c>
      <c r="L4068" s="27" t="n">
        <v>58</v>
      </c>
      <c r="M4068" s="27" t="n">
        <v>18</v>
      </c>
      <c r="N4068" s="27" t="s">
        <v>127</v>
      </c>
      <c r="O4068" s="27" t="s">
        <v>128</v>
      </c>
      <c r="P4068" s="27" t="s">
        <v>187</v>
      </c>
      <c r="Q4068" s="29" t="n">
        <v>693.45</v>
      </c>
      <c r="R4068" s="27" t="s">
        <v>130</v>
      </c>
      <c r="S4068" s="27" t="s">
        <v>131</v>
      </c>
      <c r="T4068" s="27" t="n">
        <v>5</v>
      </c>
      <c r="U4068" s="27" t="n">
        <f aca="false">YEAR(E4068)</f>
        <v>2024</v>
      </c>
      <c r="V4068" s="27" t="str">
        <f aca="false">TEXT(E4068,"MMM-YYYY")</f>
        <v>Feb-2024</v>
      </c>
      <c r="W4068" s="27" t="n">
        <f aca="false">MONTH(E4068)</f>
        <v>2</v>
      </c>
      <c r="X4068" s="27" t="str">
        <f aca="false">TEXT(WEEKDAY(E4068,2),"0")&amp;" - "&amp;TEXT(E4068,"dddd")</f>
        <v>5 - Friday</v>
      </c>
      <c r="Y4068" s="27" t="str">
        <f aca="false">_xlfn.IFS(C4068&lt;18,"Child (0-17)",C4068&lt;40,"Young Adult (18-39)",C4068&lt;60,"Adult (40-59)",TRUE(),"Senior (60+)")</f>
        <v>Adult (40-59)</v>
      </c>
      <c r="Z4068" s="27" t="n">
        <f aca="false">ROUND(G4068-E4068,0)</f>
        <v>0</v>
      </c>
      <c r="AA4068" s="27" t="n">
        <f aca="false">L4068+M4068</f>
        <v>76</v>
      </c>
      <c r="AB4068" s="27" t="n">
        <f aca="false">IFERROR(ROUND(Q4068/AA4068,2),0)</f>
        <v>9.12</v>
      </c>
      <c r="AC4068" s="27" t="str">
        <f aca="false">IF(AND(K4068="Critical",N4068="No"),"URGENT - No Bed","Normal")</f>
        <v>Normal</v>
      </c>
      <c r="AD4068" s="33" t="n">
        <f aca="false">INDEX(Lookup_Tables!$B$3:$B$12,MATCH(H4068,Lookup_Tables!$A$3:$A$12,0))</f>
        <v>4200000</v>
      </c>
      <c r="AE4068" s="27" t="str">
        <f aca="false">INDEX(Lookup_Tables!$C$3:$C$12,MATCH(H4068,Lookup_Tables!$A$3:$A$12,0))</f>
        <v>Dr. Anil Kapoor</v>
      </c>
      <c r="AF4068" s="27" t="str">
        <f aca="false">IFERROR(INDEX(Lookup_Tables!$F$16:$F$45,MATCH(I4068,Lookup_Tables!$E$16:$E$45,0)),"N/A")</f>
        <v>EMP201</v>
      </c>
      <c r="AG4068" s="27" t="n">
        <f aca="false">_xlfn.IFS(R4068="Recovered",4,R4068="Referred",3,R4068="Admitted",2,R4068="Deceased",1,TRUE(),0)</f>
        <v>4</v>
      </c>
      <c r="AH4068" s="27" t="str">
        <f aca="false">IF(T4068&gt;=4,"Satisfied",IF(T4068&gt;=3,"Neutral","Needs Improvement"))</f>
        <v>Satisfied</v>
      </c>
    </row>
    <row r="4069" customFormat="false" ht="15" hidden="false" customHeight="false" outlineLevel="0" collapsed="false">
      <c r="A4069" s="30" t="s">
        <v>4001</v>
      </c>
      <c r="B4069" s="30" t="s">
        <v>1937</v>
      </c>
      <c r="C4069" s="30" t="n">
        <v>11</v>
      </c>
      <c r="D4069" s="30" t="s">
        <v>121</v>
      </c>
      <c r="E4069" s="31" t="n">
        <v>45425</v>
      </c>
      <c r="F4069" s="30" t="s">
        <v>1384</v>
      </c>
      <c r="G4069" s="31" t="n">
        <v>45426</v>
      </c>
      <c r="H4069" s="30" t="s">
        <v>236</v>
      </c>
      <c r="I4069" s="30" t="s">
        <v>237</v>
      </c>
      <c r="J4069" s="30" t="s">
        <v>375</v>
      </c>
      <c r="K4069" s="30" t="s">
        <v>156</v>
      </c>
      <c r="L4069" s="30" t="n">
        <v>51</v>
      </c>
      <c r="M4069" s="30" t="n">
        <v>53</v>
      </c>
      <c r="N4069" s="30" t="s">
        <v>127</v>
      </c>
      <c r="O4069" s="30" t="s">
        <v>128</v>
      </c>
      <c r="P4069" s="30" t="s">
        <v>129</v>
      </c>
      <c r="Q4069" s="32" t="n">
        <v>4568.03</v>
      </c>
      <c r="R4069" s="30" t="s">
        <v>172</v>
      </c>
      <c r="S4069" s="30" t="s">
        <v>335</v>
      </c>
      <c r="T4069" s="30" t="n">
        <v>3</v>
      </c>
      <c r="U4069" s="30" t="n">
        <f aca="false">YEAR(E4069)</f>
        <v>2024</v>
      </c>
      <c r="V4069" s="30" t="str">
        <f aca="false">TEXT(E4069,"MMM-YYYY")</f>
        <v>May-2024</v>
      </c>
      <c r="W4069" s="30" t="n">
        <f aca="false">MONTH(E4069)</f>
        <v>5</v>
      </c>
      <c r="X4069" s="30" t="str">
        <f aca="false">TEXT(WEEKDAY(E4069,2),"0")&amp;" - "&amp;TEXT(E4069,"dddd")</f>
        <v>1 - Monday</v>
      </c>
      <c r="Y4069" s="30" t="str">
        <f aca="false">_xlfn.IFS(C4069&lt;18,"Child (0-17)",C4069&lt;40,"Young Adult (18-39)",C4069&lt;60,"Adult (40-59)",TRUE(),"Senior (60+)")</f>
        <v>Child (0-17)</v>
      </c>
      <c r="Z4069" s="30" t="n">
        <f aca="false">ROUND(G4069-E4069,0)</f>
        <v>1</v>
      </c>
      <c r="AA4069" s="30" t="n">
        <f aca="false">L4069+M4069</f>
        <v>104</v>
      </c>
      <c r="AB4069" s="30" t="n">
        <f aca="false">IFERROR(ROUND(Q4069/AA4069,2),0)</f>
        <v>43.92</v>
      </c>
      <c r="AC4069" s="30" t="str">
        <f aca="false">IF(AND(K4069="Critical",N4069="No"),"URGENT - No Bed","Normal")</f>
        <v>Normal</v>
      </c>
      <c r="AD4069" s="34" t="n">
        <f aca="false">INDEX(Lookup_Tables!$B$3:$B$12,MATCH(H4069,Lookup_Tables!$A$3:$A$12,0))</f>
        <v>3900000</v>
      </c>
      <c r="AE4069" s="30" t="str">
        <f aca="false">INDEX(Lookup_Tables!$C$3:$C$12,MATCH(H4069,Lookup_Tables!$A$3:$A$12,0))</f>
        <v>Dr. Rina Mehta</v>
      </c>
      <c r="AF4069" s="30" t="str">
        <f aca="false">IFERROR(INDEX(Lookup_Tables!$F$16:$F$45,MATCH(I4069,Lookup_Tables!$E$16:$E$45,0)),"N/A")</f>
        <v>EMP215</v>
      </c>
      <c r="AG4069" s="30" t="n">
        <f aca="false">_xlfn.IFS(R4069="Recovered",4,R4069="Referred",3,R4069="Admitted",2,R4069="Deceased",1,TRUE(),0)</f>
        <v>2</v>
      </c>
      <c r="AH4069" s="30" t="str">
        <f aca="false">IF(T4069&gt;=4,"Satisfied",IF(T4069&gt;=3,"Neutral","Needs Improvement"))</f>
        <v>Neutral</v>
      </c>
    </row>
    <row r="4070" customFormat="false" ht="15" hidden="false" customHeight="false" outlineLevel="0" collapsed="false">
      <c r="A4070" s="27" t="s">
        <v>5828</v>
      </c>
      <c r="B4070" s="27" t="s">
        <v>3153</v>
      </c>
      <c r="C4070" s="27" t="n">
        <v>23</v>
      </c>
      <c r="D4070" s="27" t="s">
        <v>121</v>
      </c>
      <c r="E4070" s="28" t="n">
        <v>45443</v>
      </c>
      <c r="F4070" s="27" t="s">
        <v>1599</v>
      </c>
      <c r="G4070" s="28" t="n">
        <v>45448</v>
      </c>
      <c r="H4070" s="27" t="s">
        <v>236</v>
      </c>
      <c r="I4070" s="27" t="s">
        <v>266</v>
      </c>
      <c r="J4070" s="27" t="s">
        <v>267</v>
      </c>
      <c r="K4070" s="27" t="s">
        <v>126</v>
      </c>
      <c r="L4070" s="27" t="n">
        <v>24</v>
      </c>
      <c r="M4070" s="27" t="n">
        <v>137</v>
      </c>
      <c r="N4070" s="27" t="s">
        <v>186</v>
      </c>
      <c r="O4070" s="27" t="s">
        <v>139</v>
      </c>
      <c r="P4070" s="27" t="s">
        <v>129</v>
      </c>
      <c r="Q4070" s="29" t="n">
        <v>8481.55</v>
      </c>
      <c r="R4070" s="27" t="s">
        <v>130</v>
      </c>
      <c r="S4070" s="27" t="s">
        <v>335</v>
      </c>
      <c r="T4070" s="27" t="n">
        <v>5</v>
      </c>
      <c r="U4070" s="27" t="n">
        <f aca="false">YEAR(E4070)</f>
        <v>2024</v>
      </c>
      <c r="V4070" s="27" t="str">
        <f aca="false">TEXT(E4070,"MMM-YYYY")</f>
        <v>May-2024</v>
      </c>
      <c r="W4070" s="27" t="n">
        <f aca="false">MONTH(E4070)</f>
        <v>5</v>
      </c>
      <c r="X4070" s="27" t="str">
        <f aca="false">TEXT(WEEKDAY(E4070,2),"0")&amp;" - "&amp;TEXT(E4070,"dddd")</f>
        <v>5 - Friday</v>
      </c>
      <c r="Y4070" s="27" t="str">
        <f aca="false">_xlfn.IFS(C4070&lt;18,"Child (0-17)",C4070&lt;40,"Young Adult (18-39)",C4070&lt;60,"Adult (40-59)",TRUE(),"Senior (60+)")</f>
        <v>Young Adult (18-39)</v>
      </c>
      <c r="Z4070" s="27" t="n">
        <f aca="false">ROUND(G4070-E4070,0)</f>
        <v>5</v>
      </c>
      <c r="AA4070" s="27" t="n">
        <f aca="false">L4070+M4070</f>
        <v>161</v>
      </c>
      <c r="AB4070" s="27" t="n">
        <f aca="false">IFERROR(ROUND(Q4070/AA4070,2),0)</f>
        <v>52.68</v>
      </c>
      <c r="AC4070" s="27" t="str">
        <f aca="false">IF(AND(K4070="Critical",N4070="No"),"URGENT - No Bed","Normal")</f>
        <v>Normal</v>
      </c>
      <c r="AD4070" s="33" t="n">
        <f aca="false">INDEX(Lookup_Tables!$B$3:$B$12,MATCH(H4070,Lookup_Tables!$A$3:$A$12,0))</f>
        <v>3900000</v>
      </c>
      <c r="AE4070" s="27" t="str">
        <f aca="false">INDEX(Lookup_Tables!$C$3:$C$12,MATCH(H4070,Lookup_Tables!$A$3:$A$12,0))</f>
        <v>Dr. Rina Mehta</v>
      </c>
      <c r="AF4070" s="27" t="str">
        <f aca="false">IFERROR(INDEX(Lookup_Tables!$F$16:$F$45,MATCH(I4070,Lookup_Tables!$E$16:$E$45,0)),"N/A")</f>
        <v>EMP217</v>
      </c>
      <c r="AG4070" s="27" t="n">
        <f aca="false">_xlfn.IFS(R4070="Recovered",4,R4070="Referred",3,R4070="Admitted",2,R4070="Deceased",1,TRUE(),0)</f>
        <v>4</v>
      </c>
      <c r="AH4070" s="27" t="str">
        <f aca="false">IF(T4070&gt;=4,"Satisfied",IF(T4070&gt;=3,"Neutral","Needs Improvement"))</f>
        <v>Satisfied</v>
      </c>
    </row>
    <row r="4071" customFormat="false" ht="15" hidden="false" customHeight="false" outlineLevel="0" collapsed="false">
      <c r="A4071" s="30" t="s">
        <v>1504</v>
      </c>
      <c r="B4071" s="30" t="s">
        <v>1505</v>
      </c>
      <c r="C4071" s="30" t="n">
        <v>9</v>
      </c>
      <c r="D4071" s="30" t="s">
        <v>121</v>
      </c>
      <c r="E4071" s="31" t="n">
        <v>45517</v>
      </c>
      <c r="F4071" s="30" t="s">
        <v>1506</v>
      </c>
      <c r="G4071" s="31" t="n">
        <v>45520</v>
      </c>
      <c r="H4071" s="30" t="s">
        <v>217</v>
      </c>
      <c r="I4071" s="30" t="s">
        <v>282</v>
      </c>
      <c r="J4071" s="30" t="s">
        <v>294</v>
      </c>
      <c r="K4071" s="30" t="s">
        <v>156</v>
      </c>
      <c r="L4071" s="30" t="n">
        <v>74</v>
      </c>
      <c r="M4071" s="30" t="n">
        <v>79</v>
      </c>
      <c r="N4071" s="30" t="s">
        <v>127</v>
      </c>
      <c r="O4071" s="30" t="s">
        <v>139</v>
      </c>
      <c r="P4071" s="30" t="s">
        <v>140</v>
      </c>
      <c r="Q4071" s="32" t="n">
        <v>3331.58</v>
      </c>
      <c r="R4071" s="30" t="s">
        <v>130</v>
      </c>
      <c r="S4071" s="30" t="s">
        <v>192</v>
      </c>
      <c r="T4071" s="30" t="n">
        <v>4</v>
      </c>
      <c r="U4071" s="30" t="n">
        <f aca="false">YEAR(E4071)</f>
        <v>2024</v>
      </c>
      <c r="V4071" s="30" t="str">
        <f aca="false">TEXT(E4071,"MMM-YYYY")</f>
        <v>Aug-2024</v>
      </c>
      <c r="W4071" s="30" t="n">
        <f aca="false">MONTH(E4071)</f>
        <v>8</v>
      </c>
      <c r="X4071" s="30" t="str">
        <f aca="false">TEXT(WEEKDAY(E4071,2),"0")&amp;" - "&amp;TEXT(E4071,"dddd")</f>
        <v>2 - Tuesday</v>
      </c>
      <c r="Y4071" s="30" t="str">
        <f aca="false">_xlfn.IFS(C4071&lt;18,"Child (0-17)",C4071&lt;40,"Young Adult (18-39)",C4071&lt;60,"Adult (40-59)",TRUE(),"Senior (60+)")</f>
        <v>Child (0-17)</v>
      </c>
      <c r="Z4071" s="30" t="n">
        <f aca="false">ROUND(G4071-E4071,0)</f>
        <v>3</v>
      </c>
      <c r="AA4071" s="30" t="n">
        <f aca="false">L4071+M4071</f>
        <v>153</v>
      </c>
      <c r="AB4071" s="30" t="n">
        <f aca="false">IFERROR(ROUND(Q4071/AA4071,2),0)</f>
        <v>21.78</v>
      </c>
      <c r="AC4071" s="30" t="str">
        <f aca="false">IF(AND(K4071="Critical",N4071="No"),"URGENT - No Bed","Normal")</f>
        <v>Normal</v>
      </c>
      <c r="AD4071" s="34" t="n">
        <f aca="false">INDEX(Lookup_Tables!$B$3:$B$12,MATCH(H4071,Lookup_Tables!$A$3:$A$12,0))</f>
        <v>4200000</v>
      </c>
      <c r="AE4071" s="30" t="str">
        <f aca="false">INDEX(Lookup_Tables!$C$3:$C$12,MATCH(H4071,Lookup_Tables!$A$3:$A$12,0))</f>
        <v>Dr. Anil Kapoor</v>
      </c>
      <c r="AF4071" s="30" t="str">
        <f aca="false">IFERROR(INDEX(Lookup_Tables!$F$16:$F$45,MATCH(I4071,Lookup_Tables!$E$16:$E$45,0)),"N/A")</f>
        <v>EMP200</v>
      </c>
      <c r="AG4071" s="30" t="n">
        <f aca="false">_xlfn.IFS(R4071="Recovered",4,R4071="Referred",3,R4071="Admitted",2,R4071="Deceased",1,TRUE(),0)</f>
        <v>4</v>
      </c>
      <c r="AH4071" s="30" t="str">
        <f aca="false">IF(T4071&gt;=4,"Satisfied",IF(T4071&gt;=3,"Neutral","Needs Improvement"))</f>
        <v>Satisfied</v>
      </c>
    </row>
    <row r="4072" customFormat="false" ht="15" hidden="false" customHeight="false" outlineLevel="0" collapsed="false">
      <c r="A4072" s="27" t="s">
        <v>5902</v>
      </c>
      <c r="B4072" s="27" t="s">
        <v>5305</v>
      </c>
      <c r="C4072" s="27" t="n">
        <v>29</v>
      </c>
      <c r="D4072" s="27" t="s">
        <v>121</v>
      </c>
      <c r="E4072" s="28" t="n">
        <v>45320</v>
      </c>
      <c r="F4072" s="27" t="s">
        <v>669</v>
      </c>
      <c r="G4072" s="28" t="n">
        <v>45323</v>
      </c>
      <c r="H4072" s="27" t="s">
        <v>168</v>
      </c>
      <c r="I4072" s="27" t="s">
        <v>366</v>
      </c>
      <c r="J4072" s="27" t="s">
        <v>170</v>
      </c>
      <c r="K4072" s="27" t="s">
        <v>156</v>
      </c>
      <c r="L4072" s="27" t="n">
        <v>49</v>
      </c>
      <c r="M4072" s="27" t="n">
        <v>61</v>
      </c>
      <c r="N4072" s="27" t="s">
        <v>127</v>
      </c>
      <c r="O4072" s="27" t="s">
        <v>139</v>
      </c>
      <c r="P4072" s="27" t="s">
        <v>129</v>
      </c>
      <c r="Q4072" s="29" t="n">
        <v>4780.73</v>
      </c>
      <c r="R4072" s="27" t="s">
        <v>130</v>
      </c>
      <c r="S4072" s="27" t="s">
        <v>151</v>
      </c>
      <c r="T4072" s="27" t="n">
        <v>3</v>
      </c>
      <c r="U4072" s="27" t="n">
        <f aca="false">YEAR(E4072)</f>
        <v>2024</v>
      </c>
      <c r="V4072" s="27" t="str">
        <f aca="false">TEXT(E4072,"MMM-YYYY")</f>
        <v>Jan-2024</v>
      </c>
      <c r="W4072" s="27" t="n">
        <f aca="false">MONTH(E4072)</f>
        <v>1</v>
      </c>
      <c r="X4072" s="27" t="str">
        <f aca="false">TEXT(WEEKDAY(E4072,2),"0")&amp;" - "&amp;TEXT(E4072,"dddd")</f>
        <v>1 - Monday</v>
      </c>
      <c r="Y4072" s="27" t="str">
        <f aca="false">_xlfn.IFS(C4072&lt;18,"Child (0-17)",C4072&lt;40,"Young Adult (18-39)",C4072&lt;60,"Adult (40-59)",TRUE(),"Senior (60+)")</f>
        <v>Young Adult (18-39)</v>
      </c>
      <c r="Z4072" s="27" t="n">
        <f aca="false">ROUND(G4072-E4072,0)</f>
        <v>3</v>
      </c>
      <c r="AA4072" s="27" t="n">
        <f aca="false">L4072+M4072</f>
        <v>110</v>
      </c>
      <c r="AB4072" s="27" t="n">
        <f aca="false">IFERROR(ROUND(Q4072/AA4072,2),0)</f>
        <v>43.46</v>
      </c>
      <c r="AC4072" s="27" t="str">
        <f aca="false">IF(AND(K4072="Critical",N4072="No"),"URGENT - No Bed","Normal")</f>
        <v>Normal</v>
      </c>
      <c r="AD4072" s="33" t="n">
        <f aca="false">INDEX(Lookup_Tables!$B$3:$B$12,MATCH(H4072,Lookup_Tables!$A$3:$A$12,0))</f>
        <v>4400000</v>
      </c>
      <c r="AE4072" s="27" t="str">
        <f aca="false">INDEX(Lookup_Tables!$C$3:$C$12,MATCH(H4072,Lookup_Tables!$A$3:$A$12,0))</f>
        <v>Dr. Neha Chopra</v>
      </c>
      <c r="AF4072" s="27" t="str">
        <f aca="false">IFERROR(INDEX(Lookup_Tables!$F$16:$F$45,MATCH(I4072,Lookup_Tables!$E$16:$E$45,0)),"N/A")</f>
        <v>EMP218</v>
      </c>
      <c r="AG4072" s="27" t="n">
        <f aca="false">_xlfn.IFS(R4072="Recovered",4,R4072="Referred",3,R4072="Admitted",2,R4072="Deceased",1,TRUE(),0)</f>
        <v>4</v>
      </c>
      <c r="AH4072" s="27" t="str">
        <f aca="false">IF(T4072&gt;=4,"Satisfied",IF(T4072&gt;=3,"Neutral","Needs Improvement"))</f>
        <v>Neutral</v>
      </c>
    </row>
    <row r="4073" customFormat="false" ht="15" hidden="false" customHeight="false" outlineLevel="0" collapsed="false">
      <c r="A4073" s="30" t="s">
        <v>6932</v>
      </c>
      <c r="B4073" s="30" t="s">
        <v>1355</v>
      </c>
      <c r="C4073" s="30" t="n">
        <v>13</v>
      </c>
      <c r="D4073" s="30" t="s">
        <v>121</v>
      </c>
      <c r="E4073" s="31" t="n">
        <v>45390</v>
      </c>
      <c r="F4073" s="30" t="s">
        <v>1068</v>
      </c>
      <c r="G4073" s="31" t="n">
        <v>45393</v>
      </c>
      <c r="H4073" s="30" t="s">
        <v>236</v>
      </c>
      <c r="I4073" s="30" t="s">
        <v>323</v>
      </c>
      <c r="J4073" s="30" t="s">
        <v>455</v>
      </c>
      <c r="K4073" s="30" t="s">
        <v>126</v>
      </c>
      <c r="L4073" s="30" t="n">
        <v>16</v>
      </c>
      <c r="M4073" s="30" t="n">
        <v>85</v>
      </c>
      <c r="N4073" s="30" t="s">
        <v>186</v>
      </c>
      <c r="O4073" s="30" t="s">
        <v>139</v>
      </c>
      <c r="P4073" s="30" t="s">
        <v>150</v>
      </c>
      <c r="Q4073" s="32" t="n">
        <v>7590.54</v>
      </c>
      <c r="R4073" s="30" t="s">
        <v>268</v>
      </c>
      <c r="S4073" s="30" t="s">
        <v>223</v>
      </c>
      <c r="T4073" s="30" t="n">
        <v>3</v>
      </c>
      <c r="U4073" s="30" t="n">
        <f aca="false">YEAR(E4073)</f>
        <v>2024</v>
      </c>
      <c r="V4073" s="30" t="str">
        <f aca="false">TEXT(E4073,"MMM-YYYY")</f>
        <v>Apr-2024</v>
      </c>
      <c r="W4073" s="30" t="n">
        <f aca="false">MONTH(E4073)</f>
        <v>4</v>
      </c>
      <c r="X4073" s="30" t="str">
        <f aca="false">TEXT(WEEKDAY(E4073,2),"0")&amp;" - "&amp;TEXT(E4073,"dddd")</f>
        <v>1 - Monday</v>
      </c>
      <c r="Y4073" s="30" t="str">
        <f aca="false">_xlfn.IFS(C4073&lt;18,"Child (0-17)",C4073&lt;40,"Young Adult (18-39)",C4073&lt;60,"Adult (40-59)",TRUE(),"Senior (60+)")</f>
        <v>Child (0-17)</v>
      </c>
      <c r="Z4073" s="30" t="n">
        <f aca="false">ROUND(G4073-E4073,0)</f>
        <v>3</v>
      </c>
      <c r="AA4073" s="30" t="n">
        <f aca="false">L4073+M4073</f>
        <v>101</v>
      </c>
      <c r="AB4073" s="30" t="n">
        <f aca="false">IFERROR(ROUND(Q4073/AA4073,2),0)</f>
        <v>75.15</v>
      </c>
      <c r="AC4073" s="30" t="str">
        <f aca="false">IF(AND(K4073="Critical",N4073="No"),"URGENT - No Bed","Normal")</f>
        <v>Normal</v>
      </c>
      <c r="AD4073" s="34" t="n">
        <f aca="false">INDEX(Lookup_Tables!$B$3:$B$12,MATCH(H4073,Lookup_Tables!$A$3:$A$12,0))</f>
        <v>3900000</v>
      </c>
      <c r="AE4073" s="30" t="str">
        <f aca="false">INDEX(Lookup_Tables!$C$3:$C$12,MATCH(H4073,Lookup_Tables!$A$3:$A$12,0))</f>
        <v>Dr. Rina Mehta</v>
      </c>
      <c r="AF4073" s="30" t="str">
        <f aca="false">IFERROR(INDEX(Lookup_Tables!$F$16:$F$45,MATCH(I4073,Lookup_Tables!$E$16:$E$45,0)),"N/A")</f>
        <v>EMP216</v>
      </c>
      <c r="AG4073" s="30" t="n">
        <f aca="false">_xlfn.IFS(R4073="Recovered",4,R4073="Referred",3,R4073="Admitted",2,R4073="Deceased",1,TRUE(),0)</f>
        <v>3</v>
      </c>
      <c r="AH4073" s="30" t="str">
        <f aca="false">IF(T4073&gt;=4,"Satisfied",IF(T4073&gt;=3,"Neutral","Needs Improvement"))</f>
        <v>Neutral</v>
      </c>
    </row>
    <row r="4074" customFormat="false" ht="15" hidden="false" customHeight="false" outlineLevel="0" collapsed="false">
      <c r="A4074" s="27" t="s">
        <v>3511</v>
      </c>
      <c r="B4074" s="27" t="s">
        <v>2385</v>
      </c>
      <c r="C4074" s="27" t="n">
        <v>63</v>
      </c>
      <c r="D4074" s="27" t="s">
        <v>181</v>
      </c>
      <c r="E4074" s="28" t="n">
        <v>45375</v>
      </c>
      <c r="F4074" s="27" t="s">
        <v>2301</v>
      </c>
      <c r="G4074" s="28" t="n">
        <v>45378</v>
      </c>
      <c r="H4074" s="27" t="s">
        <v>135</v>
      </c>
      <c r="I4074" s="27" t="s">
        <v>136</v>
      </c>
      <c r="J4074" s="27" t="s">
        <v>252</v>
      </c>
      <c r="K4074" s="27" t="s">
        <v>202</v>
      </c>
      <c r="L4074" s="27" t="n">
        <v>16</v>
      </c>
      <c r="M4074" s="27" t="n">
        <v>107</v>
      </c>
      <c r="N4074" s="27" t="s">
        <v>186</v>
      </c>
      <c r="O4074" s="27" t="s">
        <v>128</v>
      </c>
      <c r="P4074" s="27" t="s">
        <v>140</v>
      </c>
      <c r="Q4074" s="29" t="n">
        <v>17350.42</v>
      </c>
      <c r="R4074" s="27" t="s">
        <v>130</v>
      </c>
      <c r="S4074" s="27" t="s">
        <v>223</v>
      </c>
      <c r="T4074" s="27" t="n">
        <v>4</v>
      </c>
      <c r="U4074" s="27" t="n">
        <f aca="false">YEAR(E4074)</f>
        <v>2024</v>
      </c>
      <c r="V4074" s="27" t="str">
        <f aca="false">TEXT(E4074,"MMM-YYYY")</f>
        <v>Mar-2024</v>
      </c>
      <c r="W4074" s="27" t="n">
        <f aca="false">MONTH(E4074)</f>
        <v>3</v>
      </c>
      <c r="X4074" s="27" t="str">
        <f aca="false">TEXT(WEEKDAY(E4074,2),"0")&amp;" - "&amp;TEXT(E4074,"dddd")</f>
        <v>7 - Sunday</v>
      </c>
      <c r="Y4074" s="27" t="str">
        <f aca="false">_xlfn.IFS(C4074&lt;18,"Child (0-17)",C4074&lt;40,"Young Adult (18-39)",C4074&lt;60,"Adult (40-59)",TRUE(),"Senior (60+)")</f>
        <v>Senior (60+)</v>
      </c>
      <c r="Z4074" s="27" t="n">
        <f aca="false">ROUND(G4074-E4074,0)</f>
        <v>3</v>
      </c>
      <c r="AA4074" s="27" t="n">
        <f aca="false">L4074+M4074</f>
        <v>123</v>
      </c>
      <c r="AB4074" s="27" t="n">
        <f aca="false">IFERROR(ROUND(Q4074/AA4074,2),0)</f>
        <v>141.06</v>
      </c>
      <c r="AC4074" s="27" t="str">
        <f aca="false">IF(AND(K4074="Critical",N4074="No"),"URGENT - No Bed","Normal")</f>
        <v>Normal</v>
      </c>
      <c r="AD4074" s="33" t="n">
        <f aca="false">INDEX(Lookup_Tables!$B$3:$B$12,MATCH(H4074,Lookup_Tables!$A$3:$A$12,0))</f>
        <v>4600000</v>
      </c>
      <c r="AE4074" s="27" t="str">
        <f aca="false">INDEX(Lookup_Tables!$C$3:$C$12,MATCH(H4074,Lookup_Tables!$A$3:$A$12,0))</f>
        <v>Dr. Farhan Khan</v>
      </c>
      <c r="AF4074" s="27" t="str">
        <f aca="false">IFERROR(INDEX(Lookup_Tables!$F$16:$F$45,MATCH(I4074,Lookup_Tables!$E$16:$E$45,0)),"N/A")</f>
        <v>EMP206</v>
      </c>
      <c r="AG4074" s="27" t="n">
        <f aca="false">_xlfn.IFS(R4074="Recovered",4,R4074="Referred",3,R4074="Admitted",2,R4074="Deceased",1,TRUE(),0)</f>
        <v>4</v>
      </c>
      <c r="AH4074" s="27" t="str">
        <f aca="false">IF(T4074&gt;=4,"Satisfied",IF(T4074&gt;=3,"Neutral","Needs Improvement"))</f>
        <v>Satisfied</v>
      </c>
    </row>
    <row r="4075" customFormat="false" ht="15" hidden="false" customHeight="false" outlineLevel="0" collapsed="false">
      <c r="A4075" s="30" t="s">
        <v>957</v>
      </c>
      <c r="B4075" s="30" t="s">
        <v>958</v>
      </c>
      <c r="C4075" s="30" t="n">
        <v>54</v>
      </c>
      <c r="D4075" s="30" t="s">
        <v>121</v>
      </c>
      <c r="E4075" s="31" t="n">
        <v>45441</v>
      </c>
      <c r="F4075" s="30" t="s">
        <v>314</v>
      </c>
      <c r="G4075" s="31" t="n">
        <v>45443</v>
      </c>
      <c r="H4075" s="30" t="s">
        <v>123</v>
      </c>
      <c r="I4075" s="30" t="s">
        <v>155</v>
      </c>
      <c r="J4075" s="30" t="s">
        <v>305</v>
      </c>
      <c r="K4075" s="30" t="s">
        <v>202</v>
      </c>
      <c r="L4075" s="30" t="n">
        <v>9</v>
      </c>
      <c r="M4075" s="30" t="n">
        <v>195</v>
      </c>
      <c r="N4075" s="30" t="s">
        <v>186</v>
      </c>
      <c r="O4075" s="30" t="s">
        <v>171</v>
      </c>
      <c r="P4075" s="30" t="s">
        <v>187</v>
      </c>
      <c r="Q4075" s="32" t="n">
        <v>18452.51</v>
      </c>
      <c r="R4075" s="30" t="s">
        <v>172</v>
      </c>
      <c r="S4075" s="30" t="s">
        <v>197</v>
      </c>
      <c r="T4075" s="30" t="n">
        <v>5</v>
      </c>
      <c r="U4075" s="30" t="n">
        <f aca="false">YEAR(E4075)</f>
        <v>2024</v>
      </c>
      <c r="V4075" s="30" t="str">
        <f aca="false">TEXT(E4075,"MMM-YYYY")</f>
        <v>May-2024</v>
      </c>
      <c r="W4075" s="30" t="n">
        <f aca="false">MONTH(E4075)</f>
        <v>5</v>
      </c>
      <c r="X4075" s="30" t="str">
        <f aca="false">TEXT(WEEKDAY(E4075,2),"0")&amp;" - "&amp;TEXT(E4075,"dddd")</f>
        <v>3 - Wednesday</v>
      </c>
      <c r="Y4075" s="30" t="str">
        <f aca="false">_xlfn.IFS(C4075&lt;18,"Child (0-17)",C4075&lt;40,"Young Adult (18-39)",C4075&lt;60,"Adult (40-59)",TRUE(),"Senior (60+)")</f>
        <v>Adult (40-59)</v>
      </c>
      <c r="Z4075" s="30" t="n">
        <f aca="false">ROUND(G4075-E4075,0)</f>
        <v>2</v>
      </c>
      <c r="AA4075" s="30" t="n">
        <f aca="false">L4075+M4075</f>
        <v>204</v>
      </c>
      <c r="AB4075" s="30" t="n">
        <f aca="false">IFERROR(ROUND(Q4075/AA4075,2),0)</f>
        <v>90.45</v>
      </c>
      <c r="AC4075" s="30" t="str">
        <f aca="false">IF(AND(K4075="Critical",N4075="No"),"URGENT - No Bed","Normal")</f>
        <v>Normal</v>
      </c>
      <c r="AD4075" s="34" t="n">
        <f aca="false">INDEX(Lookup_Tables!$B$3:$B$12,MATCH(H4075,Lookup_Tables!$A$3:$A$12,0))</f>
        <v>2200000</v>
      </c>
      <c r="AE4075" s="30" t="str">
        <f aca="false">INDEX(Lookup_Tables!$C$3:$C$12,MATCH(H4075,Lookup_Tables!$A$3:$A$12,0))</f>
        <v>Dr. Rohan Das</v>
      </c>
      <c r="AF4075" s="30" t="str">
        <f aca="false">IFERROR(INDEX(Lookup_Tables!$F$16:$F$45,MATCH(I4075,Lookup_Tables!$E$16:$E$45,0)),"N/A")</f>
        <v>EMP203</v>
      </c>
      <c r="AG4075" s="30" t="n">
        <f aca="false">_xlfn.IFS(R4075="Recovered",4,R4075="Referred",3,R4075="Admitted",2,R4075="Deceased",1,TRUE(),0)</f>
        <v>2</v>
      </c>
      <c r="AH4075" s="30" t="str">
        <f aca="false">IF(T4075&gt;=4,"Satisfied",IF(T4075&gt;=3,"Neutral","Needs Improvement"))</f>
        <v>Satisfied</v>
      </c>
    </row>
    <row r="4076" customFormat="false" ht="15" hidden="false" customHeight="false" outlineLevel="0" collapsed="false">
      <c r="A4076" s="27" t="s">
        <v>5596</v>
      </c>
      <c r="B4076" s="27" t="s">
        <v>4867</v>
      </c>
      <c r="C4076" s="27" t="n">
        <v>47</v>
      </c>
      <c r="D4076" s="27" t="s">
        <v>121</v>
      </c>
      <c r="E4076" s="28" t="n">
        <v>45541</v>
      </c>
      <c r="F4076" s="27" t="s">
        <v>482</v>
      </c>
      <c r="G4076" s="28" t="n">
        <v>45546</v>
      </c>
      <c r="H4076" s="27" t="s">
        <v>168</v>
      </c>
      <c r="I4076" s="27" t="s">
        <v>196</v>
      </c>
      <c r="J4076" s="27" t="s">
        <v>371</v>
      </c>
      <c r="K4076" s="27" t="s">
        <v>126</v>
      </c>
      <c r="L4076" s="27" t="n">
        <v>15</v>
      </c>
      <c r="M4076" s="27" t="n">
        <v>107</v>
      </c>
      <c r="N4076" s="27" t="s">
        <v>186</v>
      </c>
      <c r="O4076" s="27" t="s">
        <v>128</v>
      </c>
      <c r="P4076" s="27" t="s">
        <v>150</v>
      </c>
      <c r="Q4076" s="29" t="n">
        <v>8574.73</v>
      </c>
      <c r="R4076" s="27" t="s">
        <v>130</v>
      </c>
      <c r="S4076" s="27" t="s">
        <v>151</v>
      </c>
      <c r="T4076" s="27" t="n">
        <v>3</v>
      </c>
      <c r="U4076" s="27" t="n">
        <f aca="false">YEAR(E4076)</f>
        <v>2024</v>
      </c>
      <c r="V4076" s="27" t="str">
        <f aca="false">TEXT(E4076,"MMM-YYYY")</f>
        <v>Sep-2024</v>
      </c>
      <c r="W4076" s="27" t="n">
        <f aca="false">MONTH(E4076)</f>
        <v>9</v>
      </c>
      <c r="X4076" s="27" t="str">
        <f aca="false">TEXT(WEEKDAY(E4076,2),"0")&amp;" - "&amp;TEXT(E4076,"dddd")</f>
        <v>5 - Friday</v>
      </c>
      <c r="Y4076" s="27" t="str">
        <f aca="false">_xlfn.IFS(C4076&lt;18,"Child (0-17)",C4076&lt;40,"Young Adult (18-39)",C4076&lt;60,"Adult (40-59)",TRUE(),"Senior (60+)")</f>
        <v>Adult (40-59)</v>
      </c>
      <c r="Z4076" s="27" t="n">
        <f aca="false">ROUND(G4076-E4076,0)</f>
        <v>5</v>
      </c>
      <c r="AA4076" s="27" t="n">
        <f aca="false">L4076+M4076</f>
        <v>122</v>
      </c>
      <c r="AB4076" s="27" t="n">
        <f aca="false">IFERROR(ROUND(Q4076/AA4076,2),0)</f>
        <v>70.28</v>
      </c>
      <c r="AC4076" s="27" t="str">
        <f aca="false">IF(AND(K4076="Critical",N4076="No"),"URGENT - No Bed","Normal")</f>
        <v>Normal</v>
      </c>
      <c r="AD4076" s="33" t="n">
        <f aca="false">INDEX(Lookup_Tables!$B$3:$B$12,MATCH(H4076,Lookup_Tables!$A$3:$A$12,0))</f>
        <v>4400000</v>
      </c>
      <c r="AE4076" s="27" t="str">
        <f aca="false">INDEX(Lookup_Tables!$C$3:$C$12,MATCH(H4076,Lookup_Tables!$A$3:$A$12,0))</f>
        <v>Dr. Neha Chopra</v>
      </c>
      <c r="AF4076" s="27" t="str">
        <f aca="false">IFERROR(INDEX(Lookup_Tables!$F$16:$F$45,MATCH(I4076,Lookup_Tables!$E$16:$E$45,0)),"N/A")</f>
        <v>EMP219</v>
      </c>
      <c r="AG4076" s="27" t="n">
        <f aca="false">_xlfn.IFS(R4076="Recovered",4,R4076="Referred",3,R4076="Admitted",2,R4076="Deceased",1,TRUE(),0)</f>
        <v>4</v>
      </c>
      <c r="AH4076" s="27" t="str">
        <f aca="false">IF(T4076&gt;=4,"Satisfied",IF(T4076&gt;=3,"Neutral","Needs Improvement"))</f>
        <v>Neutral</v>
      </c>
    </row>
    <row r="4077" customFormat="false" ht="15" hidden="false" customHeight="false" outlineLevel="0" collapsed="false">
      <c r="A4077" s="30" t="s">
        <v>6526</v>
      </c>
      <c r="B4077" s="30" t="s">
        <v>4117</v>
      </c>
      <c r="C4077" s="30" t="n">
        <v>51</v>
      </c>
      <c r="D4077" s="30" t="s">
        <v>181</v>
      </c>
      <c r="E4077" s="31" t="n">
        <v>45396</v>
      </c>
      <c r="F4077" s="30" t="s">
        <v>601</v>
      </c>
      <c r="G4077" s="31" t="n">
        <v>45397</v>
      </c>
      <c r="H4077" s="30" t="s">
        <v>183</v>
      </c>
      <c r="I4077" s="30" t="s">
        <v>184</v>
      </c>
      <c r="J4077" s="30" t="s">
        <v>185</v>
      </c>
      <c r="K4077" s="30" t="s">
        <v>138</v>
      </c>
      <c r="L4077" s="30" t="n">
        <v>51</v>
      </c>
      <c r="M4077" s="30" t="n">
        <v>39</v>
      </c>
      <c r="N4077" s="30" t="s">
        <v>127</v>
      </c>
      <c r="O4077" s="30" t="s">
        <v>128</v>
      </c>
      <c r="P4077" s="30" t="s">
        <v>129</v>
      </c>
      <c r="Q4077" s="32" t="n">
        <v>1228.8</v>
      </c>
      <c r="R4077" s="30" t="s">
        <v>130</v>
      </c>
      <c r="S4077" s="30" t="s">
        <v>164</v>
      </c>
      <c r="T4077" s="30" t="n">
        <v>3</v>
      </c>
      <c r="U4077" s="30" t="n">
        <f aca="false">YEAR(E4077)</f>
        <v>2024</v>
      </c>
      <c r="V4077" s="30" t="str">
        <f aca="false">TEXT(E4077,"MMM-YYYY")</f>
        <v>Apr-2024</v>
      </c>
      <c r="W4077" s="30" t="n">
        <f aca="false">MONTH(E4077)</f>
        <v>4</v>
      </c>
      <c r="X4077" s="30" t="str">
        <f aca="false">TEXT(WEEKDAY(E4077,2),"0")&amp;" - "&amp;TEXT(E4077,"dddd")</f>
        <v>7 - Sunday</v>
      </c>
      <c r="Y4077" s="30" t="str">
        <f aca="false">_xlfn.IFS(C4077&lt;18,"Child (0-17)",C4077&lt;40,"Young Adult (18-39)",C4077&lt;60,"Adult (40-59)",TRUE(),"Senior (60+)")</f>
        <v>Adult (40-59)</v>
      </c>
      <c r="Z4077" s="30" t="n">
        <f aca="false">ROUND(G4077-E4077,0)</f>
        <v>1</v>
      </c>
      <c r="AA4077" s="30" t="n">
        <f aca="false">L4077+M4077</f>
        <v>90</v>
      </c>
      <c r="AB4077" s="30" t="n">
        <f aca="false">IFERROR(ROUND(Q4077/AA4077,2),0)</f>
        <v>13.65</v>
      </c>
      <c r="AC4077" s="30" t="str">
        <f aca="false">IF(AND(K4077="Critical",N4077="No"),"URGENT - No Bed","Normal")</f>
        <v>Normal</v>
      </c>
      <c r="AD4077" s="34" t="n">
        <f aca="false">INDEX(Lookup_Tables!$B$3:$B$12,MATCH(H4077,Lookup_Tables!$A$3:$A$12,0))</f>
        <v>3100000</v>
      </c>
      <c r="AE4077" s="30" t="str">
        <f aca="false">INDEX(Lookup_Tables!$C$3:$C$12,MATCH(H4077,Lookup_Tables!$A$3:$A$12,0))</f>
        <v>Dr. Kavita Rao</v>
      </c>
      <c r="AF4077" s="30" t="str">
        <f aca="false">IFERROR(INDEX(Lookup_Tables!$F$16:$F$45,MATCH(I4077,Lookup_Tables!$E$16:$E$45,0)),"N/A")</f>
        <v>EMP226</v>
      </c>
      <c r="AG4077" s="30" t="n">
        <f aca="false">_xlfn.IFS(R4077="Recovered",4,R4077="Referred",3,R4077="Admitted",2,R4077="Deceased",1,TRUE(),0)</f>
        <v>4</v>
      </c>
      <c r="AH4077" s="30" t="str">
        <f aca="false">IF(T4077&gt;=4,"Satisfied",IF(T4077&gt;=3,"Neutral","Needs Improvement"))</f>
        <v>Neutral</v>
      </c>
    </row>
    <row r="4078" customFormat="false" ht="15" hidden="false" customHeight="false" outlineLevel="0" collapsed="false">
      <c r="A4078" s="27" t="s">
        <v>5939</v>
      </c>
      <c r="B4078" s="27" t="s">
        <v>2539</v>
      </c>
      <c r="C4078" s="27" t="n">
        <v>31</v>
      </c>
      <c r="D4078" s="27" t="s">
        <v>121</v>
      </c>
      <c r="E4078" s="28" t="n">
        <v>45589</v>
      </c>
      <c r="F4078" s="27" t="s">
        <v>743</v>
      </c>
      <c r="G4078" s="28" t="n">
        <v>45592</v>
      </c>
      <c r="H4078" s="27" t="s">
        <v>146</v>
      </c>
      <c r="I4078" s="27" t="s">
        <v>147</v>
      </c>
      <c r="J4078" s="27" t="s">
        <v>148</v>
      </c>
      <c r="K4078" s="27" t="s">
        <v>202</v>
      </c>
      <c r="L4078" s="27" t="n">
        <v>6</v>
      </c>
      <c r="M4078" s="27" t="n">
        <v>66</v>
      </c>
      <c r="N4078" s="27" t="s">
        <v>186</v>
      </c>
      <c r="O4078" s="27" t="s">
        <v>149</v>
      </c>
      <c r="P4078" s="27" t="s">
        <v>129</v>
      </c>
      <c r="Q4078" s="29" t="n">
        <v>15670.11</v>
      </c>
      <c r="R4078" s="27" t="s">
        <v>268</v>
      </c>
      <c r="S4078" s="27" t="s">
        <v>197</v>
      </c>
      <c r="T4078" s="27" t="n">
        <v>1</v>
      </c>
      <c r="U4078" s="27" t="n">
        <f aca="false">YEAR(E4078)</f>
        <v>2024</v>
      </c>
      <c r="V4078" s="27" t="str">
        <f aca="false">TEXT(E4078,"MMM-YYYY")</f>
        <v>Oct-2024</v>
      </c>
      <c r="W4078" s="27" t="n">
        <f aca="false">MONTH(E4078)</f>
        <v>10</v>
      </c>
      <c r="X4078" s="27" t="str">
        <f aca="false">TEXT(WEEKDAY(E4078,2),"0")&amp;" - "&amp;TEXT(E4078,"dddd")</f>
        <v>4 - Thursday</v>
      </c>
      <c r="Y4078" s="27" t="str">
        <f aca="false">_xlfn.IFS(C4078&lt;18,"Child (0-17)",C4078&lt;40,"Young Adult (18-39)",C4078&lt;60,"Adult (40-59)",TRUE(),"Senior (60+)")</f>
        <v>Young Adult (18-39)</v>
      </c>
      <c r="Z4078" s="27" t="n">
        <f aca="false">ROUND(G4078-E4078,0)</f>
        <v>3</v>
      </c>
      <c r="AA4078" s="27" t="n">
        <f aca="false">L4078+M4078</f>
        <v>72</v>
      </c>
      <c r="AB4078" s="27" t="n">
        <f aca="false">IFERROR(ROUND(Q4078/AA4078,2),0)</f>
        <v>217.64</v>
      </c>
      <c r="AC4078" s="27" t="str">
        <f aca="false">IF(AND(K4078="Critical",N4078="No"),"URGENT - No Bed","Normal")</f>
        <v>Normal</v>
      </c>
      <c r="AD4078" s="33" t="n">
        <f aca="false">INDEX(Lookup_Tables!$B$3:$B$12,MATCH(H4078,Lookup_Tables!$A$3:$A$12,0))</f>
        <v>2700000</v>
      </c>
      <c r="AE4078" s="27" t="str">
        <f aca="false">INDEX(Lookup_Tables!$C$3:$C$12,MATCH(H4078,Lookup_Tables!$A$3:$A$12,0))</f>
        <v>Dr. Vikram Singh</v>
      </c>
      <c r="AF4078" s="27" t="str">
        <f aca="false">IFERROR(INDEX(Lookup_Tables!$F$16:$F$45,MATCH(I4078,Lookup_Tables!$E$16:$E$45,0)),"N/A")</f>
        <v>EMP229</v>
      </c>
      <c r="AG4078" s="27" t="n">
        <f aca="false">_xlfn.IFS(R4078="Recovered",4,R4078="Referred",3,R4078="Admitted",2,R4078="Deceased",1,TRUE(),0)</f>
        <v>3</v>
      </c>
      <c r="AH4078" s="27" t="str">
        <f aca="false">IF(T4078&gt;=4,"Satisfied",IF(T4078&gt;=3,"Neutral","Needs Improvement"))</f>
        <v>Needs Improvement</v>
      </c>
    </row>
    <row r="4079" customFormat="false" ht="15" hidden="false" customHeight="false" outlineLevel="0" collapsed="false">
      <c r="A4079" s="30" t="s">
        <v>5581</v>
      </c>
      <c r="B4079" s="30" t="s">
        <v>2204</v>
      </c>
      <c r="C4079" s="30" t="n">
        <v>60</v>
      </c>
      <c r="D4079" s="30" t="s">
        <v>181</v>
      </c>
      <c r="E4079" s="31" t="n">
        <v>45348</v>
      </c>
      <c r="F4079" s="30" t="s">
        <v>211</v>
      </c>
      <c r="G4079" s="31" t="n">
        <v>45356</v>
      </c>
      <c r="H4079" s="30" t="s">
        <v>146</v>
      </c>
      <c r="I4079" s="30" t="s">
        <v>309</v>
      </c>
      <c r="J4079" s="30" t="s">
        <v>568</v>
      </c>
      <c r="K4079" s="30" t="s">
        <v>202</v>
      </c>
      <c r="L4079" s="30" t="n">
        <v>16</v>
      </c>
      <c r="M4079" s="30" t="n">
        <v>77</v>
      </c>
      <c r="N4079" s="30" t="s">
        <v>186</v>
      </c>
      <c r="O4079" s="30" t="s">
        <v>139</v>
      </c>
      <c r="P4079" s="30" t="s">
        <v>129</v>
      </c>
      <c r="Q4079" s="32" t="n">
        <v>15844.17</v>
      </c>
      <c r="R4079" s="30" t="s">
        <v>130</v>
      </c>
      <c r="S4079" s="30" t="s">
        <v>141</v>
      </c>
      <c r="T4079" s="30" t="n">
        <v>4</v>
      </c>
      <c r="U4079" s="30" t="n">
        <f aca="false">YEAR(E4079)</f>
        <v>2024</v>
      </c>
      <c r="V4079" s="30" t="str">
        <f aca="false">TEXT(E4079,"MMM-YYYY")</f>
        <v>Feb-2024</v>
      </c>
      <c r="W4079" s="30" t="n">
        <f aca="false">MONTH(E4079)</f>
        <v>2</v>
      </c>
      <c r="X4079" s="30" t="str">
        <f aca="false">TEXT(WEEKDAY(E4079,2),"0")&amp;" - "&amp;TEXT(E4079,"dddd")</f>
        <v>1 - Monday</v>
      </c>
      <c r="Y4079" s="30" t="str">
        <f aca="false">_xlfn.IFS(C4079&lt;18,"Child (0-17)",C4079&lt;40,"Young Adult (18-39)",C4079&lt;60,"Adult (40-59)",TRUE(),"Senior (60+)")</f>
        <v>Senior (60+)</v>
      </c>
      <c r="Z4079" s="30" t="n">
        <f aca="false">ROUND(G4079-E4079,0)</f>
        <v>8</v>
      </c>
      <c r="AA4079" s="30" t="n">
        <f aca="false">L4079+M4079</f>
        <v>93</v>
      </c>
      <c r="AB4079" s="30" t="n">
        <f aca="false">IFERROR(ROUND(Q4079/AA4079,2),0)</f>
        <v>170.37</v>
      </c>
      <c r="AC4079" s="30" t="str">
        <f aca="false">IF(AND(K4079="Critical",N4079="No"),"URGENT - No Bed","Normal")</f>
        <v>Normal</v>
      </c>
      <c r="AD4079" s="34" t="n">
        <f aca="false">INDEX(Lookup_Tables!$B$3:$B$12,MATCH(H4079,Lookup_Tables!$A$3:$A$12,0))</f>
        <v>2700000</v>
      </c>
      <c r="AE4079" s="30" t="str">
        <f aca="false">INDEX(Lookup_Tables!$C$3:$C$12,MATCH(H4079,Lookup_Tables!$A$3:$A$12,0))</f>
        <v>Dr. Vikram Singh</v>
      </c>
      <c r="AF4079" s="30" t="str">
        <f aca="false">IFERROR(INDEX(Lookup_Tables!$F$16:$F$45,MATCH(I4079,Lookup_Tables!$E$16:$E$45,0)),"N/A")</f>
        <v>EMP228</v>
      </c>
      <c r="AG4079" s="30" t="n">
        <f aca="false">_xlfn.IFS(R4079="Recovered",4,R4079="Referred",3,R4079="Admitted",2,R4079="Deceased",1,TRUE(),0)</f>
        <v>4</v>
      </c>
      <c r="AH4079" s="30" t="str">
        <f aca="false">IF(T4079&gt;=4,"Satisfied",IF(T4079&gt;=3,"Neutral","Needs Improvement"))</f>
        <v>Satisfied</v>
      </c>
    </row>
    <row r="4080" customFormat="false" ht="15" hidden="false" customHeight="false" outlineLevel="0" collapsed="false">
      <c r="A4080" s="27" t="s">
        <v>7124</v>
      </c>
      <c r="B4080" s="27" t="s">
        <v>2705</v>
      </c>
      <c r="C4080" s="27" t="n">
        <v>45</v>
      </c>
      <c r="D4080" s="27" t="s">
        <v>181</v>
      </c>
      <c r="E4080" s="28" t="n">
        <v>45645</v>
      </c>
      <c r="F4080" s="27" t="s">
        <v>472</v>
      </c>
      <c r="G4080" s="28" t="n">
        <v>45646</v>
      </c>
      <c r="H4080" s="27" t="s">
        <v>123</v>
      </c>
      <c r="I4080" s="27" t="s">
        <v>124</v>
      </c>
      <c r="J4080" s="27" t="s">
        <v>305</v>
      </c>
      <c r="K4080" s="27" t="s">
        <v>138</v>
      </c>
      <c r="L4080" s="27" t="n">
        <v>34</v>
      </c>
      <c r="M4080" s="27" t="n">
        <v>40</v>
      </c>
      <c r="N4080" s="27" t="s">
        <v>127</v>
      </c>
      <c r="O4080" s="27" t="s">
        <v>128</v>
      </c>
      <c r="P4080" s="27" t="s">
        <v>140</v>
      </c>
      <c r="Q4080" s="29" t="n">
        <v>1070.39</v>
      </c>
      <c r="R4080" s="27" t="s">
        <v>130</v>
      </c>
      <c r="S4080" s="27" t="s">
        <v>197</v>
      </c>
      <c r="T4080" s="27" t="n">
        <v>3</v>
      </c>
      <c r="U4080" s="27" t="n">
        <f aca="false">YEAR(E4080)</f>
        <v>2024</v>
      </c>
      <c r="V4080" s="27" t="str">
        <f aca="false">TEXT(E4080,"MMM-YYYY")</f>
        <v>Dec-2024</v>
      </c>
      <c r="W4080" s="27" t="n">
        <f aca="false">MONTH(E4080)</f>
        <v>12</v>
      </c>
      <c r="X4080" s="27" t="str">
        <f aca="false">TEXT(WEEKDAY(E4080,2),"0")&amp;" - "&amp;TEXT(E4080,"dddd")</f>
        <v>4 - Thursday</v>
      </c>
      <c r="Y4080" s="27" t="str">
        <f aca="false">_xlfn.IFS(C4080&lt;18,"Child (0-17)",C4080&lt;40,"Young Adult (18-39)",C4080&lt;60,"Adult (40-59)",TRUE(),"Senior (60+)")</f>
        <v>Adult (40-59)</v>
      </c>
      <c r="Z4080" s="27" t="n">
        <f aca="false">ROUND(G4080-E4080,0)</f>
        <v>1</v>
      </c>
      <c r="AA4080" s="27" t="n">
        <f aca="false">L4080+M4080</f>
        <v>74</v>
      </c>
      <c r="AB4080" s="27" t="n">
        <f aca="false">IFERROR(ROUND(Q4080/AA4080,2),0)</f>
        <v>14.46</v>
      </c>
      <c r="AC4080" s="27" t="str">
        <f aca="false">IF(AND(K4080="Critical",N4080="No"),"URGENT - No Bed","Normal")</f>
        <v>Normal</v>
      </c>
      <c r="AD4080" s="33" t="n">
        <f aca="false">INDEX(Lookup_Tables!$B$3:$B$12,MATCH(H4080,Lookup_Tables!$A$3:$A$12,0))</f>
        <v>2200000</v>
      </c>
      <c r="AE4080" s="27" t="str">
        <f aca="false">INDEX(Lookup_Tables!$C$3:$C$12,MATCH(H4080,Lookup_Tables!$A$3:$A$12,0))</f>
        <v>Dr. Rohan Das</v>
      </c>
      <c r="AF4080" s="27" t="str">
        <f aca="false">IFERROR(INDEX(Lookup_Tables!$F$16:$F$45,MATCH(I4080,Lookup_Tables!$E$16:$E$45,0)),"N/A")</f>
        <v>EMP205</v>
      </c>
      <c r="AG4080" s="27" t="n">
        <f aca="false">_xlfn.IFS(R4080="Recovered",4,R4080="Referred",3,R4080="Admitted",2,R4080="Deceased",1,TRUE(),0)</f>
        <v>4</v>
      </c>
      <c r="AH4080" s="27" t="str">
        <f aca="false">IF(T4080&gt;=4,"Satisfied",IF(T4080&gt;=3,"Neutral","Needs Improvement"))</f>
        <v>Neutral</v>
      </c>
    </row>
    <row r="4081" customFormat="false" ht="15" hidden="false" customHeight="false" outlineLevel="0" collapsed="false">
      <c r="A4081" s="30" t="s">
        <v>544</v>
      </c>
      <c r="B4081" s="30" t="s">
        <v>545</v>
      </c>
      <c r="C4081" s="30" t="n">
        <v>50</v>
      </c>
      <c r="D4081" s="30" t="s">
        <v>121</v>
      </c>
      <c r="E4081" s="31" t="n">
        <v>45301</v>
      </c>
      <c r="F4081" s="30" t="s">
        <v>546</v>
      </c>
      <c r="G4081" s="31" t="n">
        <v>45301</v>
      </c>
      <c r="H4081" s="30" t="s">
        <v>161</v>
      </c>
      <c r="I4081" s="30" t="s">
        <v>320</v>
      </c>
      <c r="J4081" s="30" t="s">
        <v>258</v>
      </c>
      <c r="K4081" s="30" t="s">
        <v>156</v>
      </c>
      <c r="L4081" s="30" t="n">
        <v>28</v>
      </c>
      <c r="M4081" s="30" t="n">
        <v>83</v>
      </c>
      <c r="N4081" s="30" t="s">
        <v>186</v>
      </c>
      <c r="O4081" s="30" t="s">
        <v>139</v>
      </c>
      <c r="P4081" s="30" t="s">
        <v>140</v>
      </c>
      <c r="Q4081" s="32" t="n">
        <v>4353.3</v>
      </c>
      <c r="R4081" s="30" t="s">
        <v>130</v>
      </c>
      <c r="S4081" s="30" t="s">
        <v>141</v>
      </c>
      <c r="T4081" s="30" t="n">
        <v>3</v>
      </c>
      <c r="U4081" s="30" t="n">
        <f aca="false">YEAR(E4081)</f>
        <v>2024</v>
      </c>
      <c r="V4081" s="30" t="str">
        <f aca="false">TEXT(E4081,"MMM-YYYY")</f>
        <v>Jan-2024</v>
      </c>
      <c r="W4081" s="30" t="n">
        <f aca="false">MONTH(E4081)</f>
        <v>1</v>
      </c>
      <c r="X4081" s="30" t="str">
        <f aca="false">TEXT(WEEKDAY(E4081,2),"0")&amp;" - "&amp;TEXT(E4081,"dddd")</f>
        <v>3 - Wednesday</v>
      </c>
      <c r="Y4081" s="30" t="str">
        <f aca="false">_xlfn.IFS(C4081&lt;18,"Child (0-17)",C4081&lt;40,"Young Adult (18-39)",C4081&lt;60,"Adult (40-59)",TRUE(),"Senior (60+)")</f>
        <v>Adult (40-59)</v>
      </c>
      <c r="Z4081" s="30" t="n">
        <f aca="false">ROUND(G4081-E4081,0)</f>
        <v>0</v>
      </c>
      <c r="AA4081" s="30" t="n">
        <f aca="false">L4081+M4081</f>
        <v>111</v>
      </c>
      <c r="AB4081" s="30" t="n">
        <f aca="false">IFERROR(ROUND(Q4081/AA4081,2),0)</f>
        <v>39.22</v>
      </c>
      <c r="AC4081" s="30" t="str">
        <f aca="false">IF(AND(K4081="Critical",N4081="No"),"URGENT - No Bed","Normal")</f>
        <v>Normal</v>
      </c>
      <c r="AD4081" s="34" t="n">
        <f aca="false">INDEX(Lookup_Tables!$B$3:$B$12,MATCH(H4081,Lookup_Tables!$A$3:$A$12,0))</f>
        <v>3600000</v>
      </c>
      <c r="AE4081" s="30" t="str">
        <f aca="false">INDEX(Lookup_Tables!$C$3:$C$12,MATCH(H4081,Lookup_Tables!$A$3:$A$12,0))</f>
        <v>Dr. Sameer Joshi</v>
      </c>
      <c r="AF4081" s="30" t="str">
        <f aca="false">IFERROR(INDEX(Lookup_Tables!$F$16:$F$45,MATCH(I4081,Lookup_Tables!$E$16:$E$45,0)),"N/A")</f>
        <v>EMP223</v>
      </c>
      <c r="AG4081" s="30" t="n">
        <f aca="false">_xlfn.IFS(R4081="Recovered",4,R4081="Referred",3,R4081="Admitted",2,R4081="Deceased",1,TRUE(),0)</f>
        <v>4</v>
      </c>
      <c r="AH4081" s="30" t="str">
        <f aca="false">IF(T4081&gt;=4,"Satisfied",IF(T4081&gt;=3,"Neutral","Needs Improvement"))</f>
        <v>Neutral</v>
      </c>
    </row>
    <row r="4082" customFormat="false" ht="15" hidden="false" customHeight="false" outlineLevel="0" collapsed="false">
      <c r="A4082" s="27" t="s">
        <v>3367</v>
      </c>
      <c r="B4082" s="27" t="s">
        <v>199</v>
      </c>
      <c r="C4082" s="27" t="n">
        <v>39</v>
      </c>
      <c r="D4082" s="27" t="s">
        <v>181</v>
      </c>
      <c r="E4082" s="28" t="n">
        <v>45339</v>
      </c>
      <c r="F4082" s="27" t="s">
        <v>552</v>
      </c>
      <c r="G4082" s="28" t="n">
        <v>45340</v>
      </c>
      <c r="H4082" s="27" t="s">
        <v>206</v>
      </c>
      <c r="I4082" s="27" t="s">
        <v>232</v>
      </c>
      <c r="J4082" s="27" t="s">
        <v>615</v>
      </c>
      <c r="K4082" s="27" t="s">
        <v>138</v>
      </c>
      <c r="L4082" s="27" t="n">
        <v>34</v>
      </c>
      <c r="M4082" s="27" t="n">
        <v>19</v>
      </c>
      <c r="N4082" s="27" t="s">
        <v>186</v>
      </c>
      <c r="O4082" s="27" t="s">
        <v>128</v>
      </c>
      <c r="P4082" s="27" t="s">
        <v>129</v>
      </c>
      <c r="Q4082" s="29" t="n">
        <v>1609.75</v>
      </c>
      <c r="R4082" s="27" t="s">
        <v>130</v>
      </c>
      <c r="S4082" s="27" t="s">
        <v>178</v>
      </c>
      <c r="T4082" s="27" t="n">
        <v>5</v>
      </c>
      <c r="U4082" s="27" t="n">
        <f aca="false">YEAR(E4082)</f>
        <v>2024</v>
      </c>
      <c r="V4082" s="27" t="str">
        <f aca="false">TEXT(E4082,"MMM-YYYY")</f>
        <v>Feb-2024</v>
      </c>
      <c r="W4082" s="27" t="n">
        <f aca="false">MONTH(E4082)</f>
        <v>2</v>
      </c>
      <c r="X4082" s="27" t="str">
        <f aca="false">TEXT(WEEKDAY(E4082,2),"0")&amp;" - "&amp;TEXT(E4082,"dddd")</f>
        <v>6 - Saturday</v>
      </c>
      <c r="Y4082" s="27" t="str">
        <f aca="false">_xlfn.IFS(C4082&lt;18,"Child (0-17)",C4082&lt;40,"Young Adult (18-39)",C4082&lt;60,"Adult (40-59)",TRUE(),"Senior (60+)")</f>
        <v>Young Adult (18-39)</v>
      </c>
      <c r="Z4082" s="27" t="n">
        <f aca="false">ROUND(G4082-E4082,0)</f>
        <v>1</v>
      </c>
      <c r="AA4082" s="27" t="n">
        <f aca="false">L4082+M4082</f>
        <v>53</v>
      </c>
      <c r="AB4082" s="27" t="n">
        <f aca="false">IFERROR(ROUND(Q4082/AA4082,2),0)</f>
        <v>30.37</v>
      </c>
      <c r="AC4082" s="27" t="str">
        <f aca="false">IF(AND(K4082="Critical",N4082="No"),"URGENT - No Bed","Normal")</f>
        <v>Normal</v>
      </c>
      <c r="AD4082" s="33" t="n">
        <f aca="false">INDEX(Lookup_Tables!$B$3:$B$12,MATCH(H4082,Lookup_Tables!$A$3:$A$12,0))</f>
        <v>2800000</v>
      </c>
      <c r="AE4082" s="27" t="str">
        <f aca="false">INDEX(Lookup_Tables!$C$3:$C$12,MATCH(H4082,Lookup_Tables!$A$3:$A$12,0))</f>
        <v>Dr. Suresh Nair</v>
      </c>
      <c r="AF4082" s="27" t="str">
        <f aca="false">IFERROR(INDEX(Lookup_Tables!$F$16:$F$45,MATCH(I4082,Lookup_Tables!$E$16:$E$45,0)),"N/A")</f>
        <v>EMP210</v>
      </c>
      <c r="AG4082" s="27" t="n">
        <f aca="false">_xlfn.IFS(R4082="Recovered",4,R4082="Referred",3,R4082="Admitted",2,R4082="Deceased",1,TRUE(),0)</f>
        <v>4</v>
      </c>
      <c r="AH4082" s="27" t="str">
        <f aca="false">IF(T4082&gt;=4,"Satisfied",IF(T4082&gt;=3,"Neutral","Needs Improvement"))</f>
        <v>Satisfied</v>
      </c>
    </row>
    <row r="4083" customFormat="false" ht="15" hidden="false" customHeight="false" outlineLevel="0" collapsed="false">
      <c r="A4083" s="30" t="s">
        <v>4815</v>
      </c>
      <c r="B4083" s="30" t="s">
        <v>531</v>
      </c>
      <c r="C4083" s="30" t="n">
        <v>57</v>
      </c>
      <c r="D4083" s="30" t="s">
        <v>181</v>
      </c>
      <c r="E4083" s="31" t="n">
        <v>45428</v>
      </c>
      <c r="F4083" s="30" t="s">
        <v>1384</v>
      </c>
      <c r="G4083" s="31" t="n">
        <v>45428</v>
      </c>
      <c r="H4083" s="30" t="s">
        <v>168</v>
      </c>
      <c r="I4083" s="30" t="s">
        <v>169</v>
      </c>
      <c r="J4083" s="30" t="s">
        <v>371</v>
      </c>
      <c r="K4083" s="30" t="s">
        <v>156</v>
      </c>
      <c r="L4083" s="30" t="n">
        <v>48</v>
      </c>
      <c r="M4083" s="30" t="n">
        <v>71</v>
      </c>
      <c r="N4083" s="30" t="s">
        <v>127</v>
      </c>
      <c r="O4083" s="30" t="s">
        <v>139</v>
      </c>
      <c r="P4083" s="30" t="s">
        <v>140</v>
      </c>
      <c r="Q4083" s="32" t="n">
        <v>4583.71</v>
      </c>
      <c r="R4083" s="30" t="s">
        <v>268</v>
      </c>
      <c r="S4083" s="30" t="s">
        <v>335</v>
      </c>
      <c r="T4083" s="30" t="n">
        <v>3</v>
      </c>
      <c r="U4083" s="30" t="n">
        <f aca="false">YEAR(E4083)</f>
        <v>2024</v>
      </c>
      <c r="V4083" s="30" t="str">
        <f aca="false">TEXT(E4083,"MMM-YYYY")</f>
        <v>May-2024</v>
      </c>
      <c r="W4083" s="30" t="n">
        <f aca="false">MONTH(E4083)</f>
        <v>5</v>
      </c>
      <c r="X4083" s="30" t="str">
        <f aca="false">TEXT(WEEKDAY(E4083,2),"0")&amp;" - "&amp;TEXT(E4083,"dddd")</f>
        <v>4 - Thursday</v>
      </c>
      <c r="Y4083" s="30" t="str">
        <f aca="false">_xlfn.IFS(C4083&lt;18,"Child (0-17)",C4083&lt;40,"Young Adult (18-39)",C4083&lt;60,"Adult (40-59)",TRUE(),"Senior (60+)")</f>
        <v>Adult (40-59)</v>
      </c>
      <c r="Z4083" s="30" t="n">
        <f aca="false">ROUND(G4083-E4083,0)</f>
        <v>0</v>
      </c>
      <c r="AA4083" s="30" t="n">
        <f aca="false">L4083+M4083</f>
        <v>119</v>
      </c>
      <c r="AB4083" s="30" t="n">
        <f aca="false">IFERROR(ROUND(Q4083/AA4083,2),0)</f>
        <v>38.52</v>
      </c>
      <c r="AC4083" s="30" t="str">
        <f aca="false">IF(AND(K4083="Critical",N4083="No"),"URGENT - No Bed","Normal")</f>
        <v>Normal</v>
      </c>
      <c r="AD4083" s="34" t="n">
        <f aca="false">INDEX(Lookup_Tables!$B$3:$B$12,MATCH(H4083,Lookup_Tables!$A$3:$A$12,0))</f>
        <v>4400000</v>
      </c>
      <c r="AE4083" s="30" t="str">
        <f aca="false">INDEX(Lookup_Tables!$C$3:$C$12,MATCH(H4083,Lookup_Tables!$A$3:$A$12,0))</f>
        <v>Dr. Neha Chopra</v>
      </c>
      <c r="AF4083" s="30" t="str">
        <f aca="false">IFERROR(INDEX(Lookup_Tables!$F$16:$F$45,MATCH(I4083,Lookup_Tables!$E$16:$E$45,0)),"N/A")</f>
        <v>EMP220</v>
      </c>
      <c r="AG4083" s="30" t="n">
        <f aca="false">_xlfn.IFS(R4083="Recovered",4,R4083="Referred",3,R4083="Admitted",2,R4083="Deceased",1,TRUE(),0)</f>
        <v>3</v>
      </c>
      <c r="AH4083" s="30" t="str">
        <f aca="false">IF(T4083&gt;=4,"Satisfied",IF(T4083&gt;=3,"Neutral","Needs Improvement"))</f>
        <v>Neutral</v>
      </c>
    </row>
    <row r="4084" customFormat="false" ht="15" hidden="false" customHeight="false" outlineLevel="0" collapsed="false">
      <c r="A4084" s="27" t="s">
        <v>306</v>
      </c>
      <c r="B4084" s="27" t="s">
        <v>307</v>
      </c>
      <c r="C4084" s="27" t="n">
        <v>6</v>
      </c>
      <c r="D4084" s="27" t="s">
        <v>181</v>
      </c>
      <c r="E4084" s="28" t="n">
        <v>45366</v>
      </c>
      <c r="F4084" s="27" t="s">
        <v>308</v>
      </c>
      <c r="G4084" s="28" t="n">
        <v>45367</v>
      </c>
      <c r="H4084" s="27" t="s">
        <v>146</v>
      </c>
      <c r="I4084" s="27" t="s">
        <v>309</v>
      </c>
      <c r="J4084" s="27" t="s">
        <v>222</v>
      </c>
      <c r="K4084" s="27" t="s">
        <v>156</v>
      </c>
      <c r="L4084" s="27" t="n">
        <v>58</v>
      </c>
      <c r="M4084" s="27" t="n">
        <v>66</v>
      </c>
      <c r="N4084" s="27" t="s">
        <v>186</v>
      </c>
      <c r="O4084" s="27" t="s">
        <v>139</v>
      </c>
      <c r="P4084" s="27" t="s">
        <v>140</v>
      </c>
      <c r="Q4084" s="29" t="n">
        <v>3829.52</v>
      </c>
      <c r="R4084" s="27" t="s">
        <v>130</v>
      </c>
      <c r="S4084" s="27" t="s">
        <v>223</v>
      </c>
      <c r="T4084" s="27" t="n">
        <v>5</v>
      </c>
      <c r="U4084" s="27" t="n">
        <f aca="false">YEAR(E4084)</f>
        <v>2024</v>
      </c>
      <c r="V4084" s="27" t="str">
        <f aca="false">TEXT(E4084,"MMM-YYYY")</f>
        <v>Mar-2024</v>
      </c>
      <c r="W4084" s="27" t="n">
        <f aca="false">MONTH(E4084)</f>
        <v>3</v>
      </c>
      <c r="X4084" s="27" t="str">
        <f aca="false">TEXT(WEEKDAY(E4084,2),"0")&amp;" - "&amp;TEXT(E4084,"dddd")</f>
        <v>5 - Friday</v>
      </c>
      <c r="Y4084" s="27" t="str">
        <f aca="false">_xlfn.IFS(C4084&lt;18,"Child (0-17)",C4084&lt;40,"Young Adult (18-39)",C4084&lt;60,"Adult (40-59)",TRUE(),"Senior (60+)")</f>
        <v>Child (0-17)</v>
      </c>
      <c r="Z4084" s="27" t="n">
        <f aca="false">ROUND(G4084-E4084,0)</f>
        <v>1</v>
      </c>
      <c r="AA4084" s="27" t="n">
        <f aca="false">L4084+M4084</f>
        <v>124</v>
      </c>
      <c r="AB4084" s="27" t="n">
        <f aca="false">IFERROR(ROUND(Q4084/AA4084,2),0)</f>
        <v>30.88</v>
      </c>
      <c r="AC4084" s="27" t="str">
        <f aca="false">IF(AND(K4084="Critical",N4084="No"),"URGENT - No Bed","Normal")</f>
        <v>Normal</v>
      </c>
      <c r="AD4084" s="33" t="n">
        <f aca="false">INDEX(Lookup_Tables!$B$3:$B$12,MATCH(H4084,Lookup_Tables!$A$3:$A$12,0))</f>
        <v>2700000</v>
      </c>
      <c r="AE4084" s="27" t="str">
        <f aca="false">INDEX(Lookup_Tables!$C$3:$C$12,MATCH(H4084,Lookup_Tables!$A$3:$A$12,0))</f>
        <v>Dr. Vikram Singh</v>
      </c>
      <c r="AF4084" s="27" t="str">
        <f aca="false">IFERROR(INDEX(Lookup_Tables!$F$16:$F$45,MATCH(I4084,Lookup_Tables!$E$16:$E$45,0)),"N/A")</f>
        <v>EMP228</v>
      </c>
      <c r="AG4084" s="27" t="n">
        <f aca="false">_xlfn.IFS(R4084="Recovered",4,R4084="Referred",3,R4084="Admitted",2,R4084="Deceased",1,TRUE(),0)</f>
        <v>4</v>
      </c>
      <c r="AH4084" s="27" t="str">
        <f aca="false">IF(T4084&gt;=4,"Satisfied",IF(T4084&gt;=3,"Neutral","Needs Improvement"))</f>
        <v>Satisfied</v>
      </c>
    </row>
    <row r="4085" customFormat="false" ht="15" hidden="false" customHeight="false" outlineLevel="0" collapsed="false">
      <c r="A4085" s="30" t="s">
        <v>2416</v>
      </c>
      <c r="B4085" s="30" t="s">
        <v>933</v>
      </c>
      <c r="C4085" s="30" t="n">
        <v>76</v>
      </c>
      <c r="D4085" s="30" t="s">
        <v>181</v>
      </c>
      <c r="E4085" s="31" t="n">
        <v>45333</v>
      </c>
      <c r="F4085" s="30" t="s">
        <v>1401</v>
      </c>
      <c r="G4085" s="31" t="n">
        <v>45333</v>
      </c>
      <c r="H4085" s="30" t="s">
        <v>242</v>
      </c>
      <c r="I4085" s="30" t="s">
        <v>243</v>
      </c>
      <c r="J4085" s="30" t="s">
        <v>316</v>
      </c>
      <c r="K4085" s="30" t="s">
        <v>138</v>
      </c>
      <c r="L4085" s="30" t="n">
        <v>37</v>
      </c>
      <c r="M4085" s="30" t="n">
        <v>31</v>
      </c>
      <c r="N4085" s="30" t="s">
        <v>127</v>
      </c>
      <c r="O4085" s="30" t="s">
        <v>139</v>
      </c>
      <c r="P4085" s="30" t="s">
        <v>150</v>
      </c>
      <c r="Q4085" s="32" t="n">
        <v>1520.11</v>
      </c>
      <c r="R4085" s="30" t="s">
        <v>172</v>
      </c>
      <c r="S4085" s="30" t="s">
        <v>178</v>
      </c>
      <c r="T4085" s="30" t="n">
        <v>4</v>
      </c>
      <c r="U4085" s="30" t="n">
        <f aca="false">YEAR(E4085)</f>
        <v>2024</v>
      </c>
      <c r="V4085" s="30" t="str">
        <f aca="false">TEXT(E4085,"MMM-YYYY")</f>
        <v>Feb-2024</v>
      </c>
      <c r="W4085" s="30" t="n">
        <f aca="false">MONTH(E4085)</f>
        <v>2</v>
      </c>
      <c r="X4085" s="30" t="str">
        <f aca="false">TEXT(WEEKDAY(E4085,2),"0")&amp;" - "&amp;TEXT(E4085,"dddd")</f>
        <v>7 - Sunday</v>
      </c>
      <c r="Y4085" s="30" t="str">
        <f aca="false">_xlfn.IFS(C4085&lt;18,"Child (0-17)",C4085&lt;40,"Young Adult (18-39)",C4085&lt;60,"Adult (40-59)",TRUE(),"Senior (60+)")</f>
        <v>Senior (60+)</v>
      </c>
      <c r="Z4085" s="30" t="n">
        <f aca="false">ROUND(G4085-E4085,0)</f>
        <v>0</v>
      </c>
      <c r="AA4085" s="30" t="n">
        <f aca="false">L4085+M4085</f>
        <v>68</v>
      </c>
      <c r="AB4085" s="30" t="n">
        <f aca="false">IFERROR(ROUND(Q4085/AA4085,2),0)</f>
        <v>22.35</v>
      </c>
      <c r="AC4085" s="30" t="str">
        <f aca="false">IF(AND(K4085="Critical",N4085="No"),"URGENT - No Bed","Normal")</f>
        <v>Normal</v>
      </c>
      <c r="AD4085" s="34" t="n">
        <f aca="false">INDEX(Lookup_Tables!$B$3:$B$12,MATCH(H4085,Lookup_Tables!$A$3:$A$12,0))</f>
        <v>3000000</v>
      </c>
      <c r="AE4085" s="30" t="str">
        <f aca="false">INDEX(Lookup_Tables!$C$3:$C$12,MATCH(H4085,Lookup_Tables!$A$3:$A$12,0))</f>
        <v>Dr. Pooja Iyer</v>
      </c>
      <c r="AF4085" s="30" t="str">
        <f aca="false">IFERROR(INDEX(Lookup_Tables!$F$16:$F$45,MATCH(I4085,Lookup_Tables!$E$16:$E$45,0)),"N/A")</f>
        <v>EMP214</v>
      </c>
      <c r="AG4085" s="30" t="n">
        <f aca="false">_xlfn.IFS(R4085="Recovered",4,R4085="Referred",3,R4085="Admitted",2,R4085="Deceased",1,TRUE(),0)</f>
        <v>2</v>
      </c>
      <c r="AH4085" s="30" t="str">
        <f aca="false">IF(T4085&gt;=4,"Satisfied",IF(T4085&gt;=3,"Neutral","Needs Improvement"))</f>
        <v>Satisfied</v>
      </c>
    </row>
    <row r="4086" customFormat="false" ht="15" hidden="false" customHeight="false" outlineLevel="0" collapsed="false">
      <c r="A4086" s="27" t="s">
        <v>1167</v>
      </c>
      <c r="B4086" s="27" t="s">
        <v>1168</v>
      </c>
      <c r="C4086" s="27" t="n">
        <v>26</v>
      </c>
      <c r="D4086" s="27" t="s">
        <v>121</v>
      </c>
      <c r="E4086" s="28" t="n">
        <v>45651</v>
      </c>
      <c r="F4086" s="27" t="s">
        <v>303</v>
      </c>
      <c r="G4086" s="28" t="n">
        <v>45657</v>
      </c>
      <c r="H4086" s="27" t="s">
        <v>242</v>
      </c>
      <c r="I4086" s="27" t="s">
        <v>315</v>
      </c>
      <c r="J4086" s="27" t="s">
        <v>401</v>
      </c>
      <c r="K4086" s="27" t="s">
        <v>126</v>
      </c>
      <c r="L4086" s="27" t="n">
        <v>15</v>
      </c>
      <c r="M4086" s="27" t="n">
        <v>98</v>
      </c>
      <c r="N4086" s="27" t="s">
        <v>127</v>
      </c>
      <c r="O4086" s="27" t="s">
        <v>171</v>
      </c>
      <c r="P4086" s="27" t="s">
        <v>140</v>
      </c>
      <c r="Q4086" s="29" t="n">
        <v>7841.32</v>
      </c>
      <c r="R4086" s="27" t="s">
        <v>130</v>
      </c>
      <c r="S4086" s="27" t="s">
        <v>335</v>
      </c>
      <c r="T4086" s="27" t="n">
        <v>4</v>
      </c>
      <c r="U4086" s="27" t="n">
        <f aca="false">YEAR(E4086)</f>
        <v>2024</v>
      </c>
      <c r="V4086" s="27" t="str">
        <f aca="false">TEXT(E4086,"MMM-YYYY")</f>
        <v>Dec-2024</v>
      </c>
      <c r="W4086" s="27" t="n">
        <f aca="false">MONTH(E4086)</f>
        <v>12</v>
      </c>
      <c r="X4086" s="27" t="str">
        <f aca="false">TEXT(WEEKDAY(E4086,2),"0")&amp;" - "&amp;TEXT(E4086,"dddd")</f>
        <v>3 - Wednesday</v>
      </c>
      <c r="Y4086" s="27" t="str">
        <f aca="false">_xlfn.IFS(C4086&lt;18,"Child (0-17)",C4086&lt;40,"Young Adult (18-39)",C4086&lt;60,"Adult (40-59)",TRUE(),"Senior (60+)")</f>
        <v>Young Adult (18-39)</v>
      </c>
      <c r="Z4086" s="27" t="n">
        <f aca="false">ROUND(G4086-E4086,0)</f>
        <v>6</v>
      </c>
      <c r="AA4086" s="27" t="n">
        <f aca="false">L4086+M4086</f>
        <v>113</v>
      </c>
      <c r="AB4086" s="27" t="n">
        <f aca="false">IFERROR(ROUND(Q4086/AA4086,2),0)</f>
        <v>69.39</v>
      </c>
      <c r="AC4086" s="27" t="str">
        <f aca="false">IF(AND(K4086="Critical",N4086="No"),"URGENT - No Bed","Normal")</f>
        <v>Normal</v>
      </c>
      <c r="AD4086" s="33" t="n">
        <f aca="false">INDEX(Lookup_Tables!$B$3:$B$12,MATCH(H4086,Lookup_Tables!$A$3:$A$12,0))</f>
        <v>3000000</v>
      </c>
      <c r="AE4086" s="27" t="str">
        <f aca="false">INDEX(Lookup_Tables!$C$3:$C$12,MATCH(H4086,Lookup_Tables!$A$3:$A$12,0))</f>
        <v>Dr. Pooja Iyer</v>
      </c>
      <c r="AF4086" s="27" t="str">
        <f aca="false">IFERROR(INDEX(Lookup_Tables!$F$16:$F$45,MATCH(I4086,Lookup_Tables!$E$16:$E$45,0)),"N/A")</f>
        <v>EMP213</v>
      </c>
      <c r="AG4086" s="27" t="n">
        <f aca="false">_xlfn.IFS(R4086="Recovered",4,R4086="Referred",3,R4086="Admitted",2,R4086="Deceased",1,TRUE(),0)</f>
        <v>4</v>
      </c>
      <c r="AH4086" s="27" t="str">
        <f aca="false">IF(T4086&gt;=4,"Satisfied",IF(T4086&gt;=3,"Neutral","Needs Improvement"))</f>
        <v>Satisfied</v>
      </c>
    </row>
    <row r="4087" customFormat="false" ht="15" hidden="false" customHeight="false" outlineLevel="0" collapsed="false">
      <c r="A4087" s="30" t="s">
        <v>3995</v>
      </c>
      <c r="B4087" s="30" t="s">
        <v>1834</v>
      </c>
      <c r="C4087" s="30" t="n">
        <v>31</v>
      </c>
      <c r="D4087" s="30" t="s">
        <v>181</v>
      </c>
      <c r="E4087" s="31" t="n">
        <v>45426</v>
      </c>
      <c r="F4087" s="30" t="s">
        <v>319</v>
      </c>
      <c r="G4087" s="31" t="n">
        <v>45429</v>
      </c>
      <c r="H4087" s="30" t="s">
        <v>135</v>
      </c>
      <c r="I4087" s="30" t="s">
        <v>278</v>
      </c>
      <c r="J4087" s="30" t="s">
        <v>137</v>
      </c>
      <c r="K4087" s="30" t="s">
        <v>156</v>
      </c>
      <c r="L4087" s="30" t="n">
        <v>58</v>
      </c>
      <c r="M4087" s="30" t="n">
        <v>47</v>
      </c>
      <c r="N4087" s="30" t="s">
        <v>186</v>
      </c>
      <c r="O4087" s="30" t="s">
        <v>128</v>
      </c>
      <c r="P4087" s="30" t="s">
        <v>129</v>
      </c>
      <c r="Q4087" s="32" t="n">
        <v>2849.81</v>
      </c>
      <c r="R4087" s="30" t="s">
        <v>130</v>
      </c>
      <c r="S4087" s="30" t="s">
        <v>141</v>
      </c>
      <c r="T4087" s="30" t="n">
        <v>5</v>
      </c>
      <c r="U4087" s="30" t="n">
        <f aca="false">YEAR(E4087)</f>
        <v>2024</v>
      </c>
      <c r="V4087" s="30" t="str">
        <f aca="false">TEXT(E4087,"MMM-YYYY")</f>
        <v>May-2024</v>
      </c>
      <c r="W4087" s="30" t="n">
        <f aca="false">MONTH(E4087)</f>
        <v>5</v>
      </c>
      <c r="X4087" s="30" t="str">
        <f aca="false">TEXT(WEEKDAY(E4087,2),"0")&amp;" - "&amp;TEXT(E4087,"dddd")</f>
        <v>2 - Tuesday</v>
      </c>
      <c r="Y4087" s="30" t="str">
        <f aca="false">_xlfn.IFS(C4087&lt;18,"Child (0-17)",C4087&lt;40,"Young Adult (18-39)",C4087&lt;60,"Adult (40-59)",TRUE(),"Senior (60+)")</f>
        <v>Young Adult (18-39)</v>
      </c>
      <c r="Z4087" s="30" t="n">
        <f aca="false">ROUND(G4087-E4087,0)</f>
        <v>3</v>
      </c>
      <c r="AA4087" s="30" t="n">
        <f aca="false">L4087+M4087</f>
        <v>105</v>
      </c>
      <c r="AB4087" s="30" t="n">
        <f aca="false">IFERROR(ROUND(Q4087/AA4087,2),0)</f>
        <v>27.14</v>
      </c>
      <c r="AC4087" s="30" t="str">
        <f aca="false">IF(AND(K4087="Critical",N4087="No"),"URGENT - No Bed","Normal")</f>
        <v>Normal</v>
      </c>
      <c r="AD4087" s="34" t="n">
        <f aca="false">INDEX(Lookup_Tables!$B$3:$B$12,MATCH(H4087,Lookup_Tables!$A$3:$A$12,0))</f>
        <v>4600000</v>
      </c>
      <c r="AE4087" s="30" t="str">
        <f aca="false">INDEX(Lookup_Tables!$C$3:$C$12,MATCH(H4087,Lookup_Tables!$A$3:$A$12,0))</f>
        <v>Dr. Farhan Khan</v>
      </c>
      <c r="AF4087" s="30" t="str">
        <f aca="false">IFERROR(INDEX(Lookup_Tables!$F$16:$F$45,MATCH(I4087,Lookup_Tables!$E$16:$E$45,0)),"N/A")</f>
        <v>EMP208</v>
      </c>
      <c r="AG4087" s="30" t="n">
        <f aca="false">_xlfn.IFS(R4087="Recovered",4,R4087="Referred",3,R4087="Admitted",2,R4087="Deceased",1,TRUE(),0)</f>
        <v>4</v>
      </c>
      <c r="AH4087" s="30" t="str">
        <f aca="false">IF(T4087&gt;=4,"Satisfied",IF(T4087&gt;=3,"Neutral","Needs Improvement"))</f>
        <v>Satisfied</v>
      </c>
    </row>
    <row r="4088" customFormat="false" ht="15" hidden="false" customHeight="false" outlineLevel="0" collapsed="false">
      <c r="A4088" s="27" t="s">
        <v>6484</v>
      </c>
      <c r="B4088" s="27" t="s">
        <v>1535</v>
      </c>
      <c r="C4088" s="27" t="n">
        <v>47</v>
      </c>
      <c r="D4088" s="27" t="s">
        <v>121</v>
      </c>
      <c r="E4088" s="28" t="n">
        <v>45497</v>
      </c>
      <c r="F4088" s="27" t="s">
        <v>241</v>
      </c>
      <c r="G4088" s="28" t="n">
        <v>45499</v>
      </c>
      <c r="H4088" s="27" t="s">
        <v>123</v>
      </c>
      <c r="I4088" s="27" t="s">
        <v>304</v>
      </c>
      <c r="J4088" s="27" t="s">
        <v>227</v>
      </c>
      <c r="K4088" s="27" t="s">
        <v>156</v>
      </c>
      <c r="L4088" s="27" t="n">
        <v>16</v>
      </c>
      <c r="M4088" s="27" t="n">
        <v>71</v>
      </c>
      <c r="N4088" s="27" t="s">
        <v>186</v>
      </c>
      <c r="O4088" s="27" t="s">
        <v>128</v>
      </c>
      <c r="P4088" s="27" t="s">
        <v>187</v>
      </c>
      <c r="Q4088" s="29" t="n">
        <v>3523.92</v>
      </c>
      <c r="R4088" s="27" t="s">
        <v>130</v>
      </c>
      <c r="S4088" s="27" t="s">
        <v>141</v>
      </c>
      <c r="T4088" s="27" t="n">
        <v>3</v>
      </c>
      <c r="U4088" s="27" t="n">
        <f aca="false">YEAR(E4088)</f>
        <v>2024</v>
      </c>
      <c r="V4088" s="27" t="str">
        <f aca="false">TEXT(E4088,"MMM-YYYY")</f>
        <v>Jul-2024</v>
      </c>
      <c r="W4088" s="27" t="n">
        <f aca="false">MONTH(E4088)</f>
        <v>7</v>
      </c>
      <c r="X4088" s="27" t="str">
        <f aca="false">TEXT(WEEKDAY(E4088,2),"0")&amp;" - "&amp;TEXT(E4088,"dddd")</f>
        <v>3 - Wednesday</v>
      </c>
      <c r="Y4088" s="27" t="str">
        <f aca="false">_xlfn.IFS(C4088&lt;18,"Child (0-17)",C4088&lt;40,"Young Adult (18-39)",C4088&lt;60,"Adult (40-59)",TRUE(),"Senior (60+)")</f>
        <v>Adult (40-59)</v>
      </c>
      <c r="Z4088" s="27" t="n">
        <f aca="false">ROUND(G4088-E4088,0)</f>
        <v>2</v>
      </c>
      <c r="AA4088" s="27" t="n">
        <f aca="false">L4088+M4088</f>
        <v>87</v>
      </c>
      <c r="AB4088" s="27" t="n">
        <f aca="false">IFERROR(ROUND(Q4088/AA4088,2),0)</f>
        <v>40.5</v>
      </c>
      <c r="AC4088" s="27" t="str">
        <f aca="false">IF(AND(K4088="Critical",N4088="No"),"URGENT - No Bed","Normal")</f>
        <v>Normal</v>
      </c>
      <c r="AD4088" s="33" t="n">
        <f aca="false">INDEX(Lookup_Tables!$B$3:$B$12,MATCH(H4088,Lookup_Tables!$A$3:$A$12,0))</f>
        <v>2200000</v>
      </c>
      <c r="AE4088" s="27" t="str">
        <f aca="false">INDEX(Lookup_Tables!$C$3:$C$12,MATCH(H4088,Lookup_Tables!$A$3:$A$12,0))</f>
        <v>Dr. Rohan Das</v>
      </c>
      <c r="AF4088" s="27" t="str">
        <f aca="false">IFERROR(INDEX(Lookup_Tables!$F$16:$F$45,MATCH(I4088,Lookup_Tables!$E$16:$E$45,0)),"N/A")</f>
        <v>EMP204</v>
      </c>
      <c r="AG4088" s="27" t="n">
        <f aca="false">_xlfn.IFS(R4088="Recovered",4,R4088="Referred",3,R4088="Admitted",2,R4088="Deceased",1,TRUE(),0)</f>
        <v>4</v>
      </c>
      <c r="AH4088" s="27" t="str">
        <f aca="false">IF(T4088&gt;=4,"Satisfied",IF(T4088&gt;=3,"Neutral","Needs Improvement"))</f>
        <v>Neutral</v>
      </c>
    </row>
    <row r="4089" customFormat="false" ht="15" hidden="false" customHeight="false" outlineLevel="0" collapsed="false">
      <c r="A4089" s="30" t="s">
        <v>6377</v>
      </c>
      <c r="B4089" s="30" t="s">
        <v>4456</v>
      </c>
      <c r="C4089" s="30" t="n">
        <v>32</v>
      </c>
      <c r="D4089" s="30" t="s">
        <v>121</v>
      </c>
      <c r="E4089" s="31" t="n">
        <v>45314</v>
      </c>
      <c r="F4089" s="30" t="s">
        <v>1401</v>
      </c>
      <c r="G4089" s="31" t="n">
        <v>45318</v>
      </c>
      <c r="H4089" s="30" t="s">
        <v>146</v>
      </c>
      <c r="I4089" s="30" t="s">
        <v>147</v>
      </c>
      <c r="J4089" s="30" t="s">
        <v>222</v>
      </c>
      <c r="K4089" s="30" t="s">
        <v>126</v>
      </c>
      <c r="L4089" s="30" t="n">
        <v>24</v>
      </c>
      <c r="M4089" s="30" t="n">
        <v>87</v>
      </c>
      <c r="N4089" s="30" t="s">
        <v>186</v>
      </c>
      <c r="O4089" s="30" t="s">
        <v>149</v>
      </c>
      <c r="P4089" s="30" t="s">
        <v>150</v>
      </c>
      <c r="Q4089" s="32" t="n">
        <v>8546.74</v>
      </c>
      <c r="R4089" s="30" t="s">
        <v>130</v>
      </c>
      <c r="S4089" s="30" t="s">
        <v>197</v>
      </c>
      <c r="T4089" s="30" t="n">
        <v>5</v>
      </c>
      <c r="U4089" s="30" t="n">
        <f aca="false">YEAR(E4089)</f>
        <v>2024</v>
      </c>
      <c r="V4089" s="30" t="str">
        <f aca="false">TEXT(E4089,"MMM-YYYY")</f>
        <v>Jan-2024</v>
      </c>
      <c r="W4089" s="30" t="n">
        <f aca="false">MONTH(E4089)</f>
        <v>1</v>
      </c>
      <c r="X4089" s="30" t="str">
        <f aca="false">TEXT(WEEKDAY(E4089,2),"0")&amp;" - "&amp;TEXT(E4089,"dddd")</f>
        <v>2 - Tuesday</v>
      </c>
      <c r="Y4089" s="30" t="str">
        <f aca="false">_xlfn.IFS(C4089&lt;18,"Child (0-17)",C4089&lt;40,"Young Adult (18-39)",C4089&lt;60,"Adult (40-59)",TRUE(),"Senior (60+)")</f>
        <v>Young Adult (18-39)</v>
      </c>
      <c r="Z4089" s="30" t="n">
        <f aca="false">ROUND(G4089-E4089,0)</f>
        <v>4</v>
      </c>
      <c r="AA4089" s="30" t="n">
        <f aca="false">L4089+M4089</f>
        <v>111</v>
      </c>
      <c r="AB4089" s="30" t="n">
        <f aca="false">IFERROR(ROUND(Q4089/AA4089,2),0)</f>
        <v>77</v>
      </c>
      <c r="AC4089" s="30" t="str">
        <f aca="false">IF(AND(K4089="Critical",N4089="No"),"URGENT - No Bed","Normal")</f>
        <v>Normal</v>
      </c>
      <c r="AD4089" s="34" t="n">
        <f aca="false">INDEX(Lookup_Tables!$B$3:$B$12,MATCH(H4089,Lookup_Tables!$A$3:$A$12,0))</f>
        <v>2700000</v>
      </c>
      <c r="AE4089" s="30" t="str">
        <f aca="false">INDEX(Lookup_Tables!$C$3:$C$12,MATCH(H4089,Lookup_Tables!$A$3:$A$12,0))</f>
        <v>Dr. Vikram Singh</v>
      </c>
      <c r="AF4089" s="30" t="str">
        <f aca="false">IFERROR(INDEX(Lookup_Tables!$F$16:$F$45,MATCH(I4089,Lookup_Tables!$E$16:$E$45,0)),"N/A")</f>
        <v>EMP229</v>
      </c>
      <c r="AG4089" s="30" t="n">
        <f aca="false">_xlfn.IFS(R4089="Recovered",4,R4089="Referred",3,R4089="Admitted",2,R4089="Deceased",1,TRUE(),0)</f>
        <v>4</v>
      </c>
      <c r="AH4089" s="30" t="str">
        <f aca="false">IF(T4089&gt;=4,"Satisfied",IF(T4089&gt;=3,"Neutral","Needs Improvement"))</f>
        <v>Satisfied</v>
      </c>
    </row>
    <row r="4090" customFormat="false" ht="15" hidden="false" customHeight="false" outlineLevel="0" collapsed="false">
      <c r="A4090" s="27" t="s">
        <v>2956</v>
      </c>
      <c r="B4090" s="27" t="s">
        <v>1314</v>
      </c>
      <c r="C4090" s="27" t="n">
        <v>74</v>
      </c>
      <c r="D4090" s="27" t="s">
        <v>121</v>
      </c>
      <c r="E4090" s="28" t="n">
        <v>45558</v>
      </c>
      <c r="F4090" s="27" t="s">
        <v>733</v>
      </c>
      <c r="G4090" s="28" t="n">
        <v>45559</v>
      </c>
      <c r="H4090" s="27" t="s">
        <v>168</v>
      </c>
      <c r="I4090" s="27" t="s">
        <v>169</v>
      </c>
      <c r="J4090" s="27" t="s">
        <v>371</v>
      </c>
      <c r="K4090" s="27" t="s">
        <v>138</v>
      </c>
      <c r="L4090" s="27" t="n">
        <v>66</v>
      </c>
      <c r="M4090" s="27" t="n">
        <v>36</v>
      </c>
      <c r="N4090" s="27" t="s">
        <v>186</v>
      </c>
      <c r="O4090" s="27" t="s">
        <v>128</v>
      </c>
      <c r="P4090" s="27" t="s">
        <v>129</v>
      </c>
      <c r="Q4090" s="29" t="n">
        <v>2515.61</v>
      </c>
      <c r="R4090" s="27" t="s">
        <v>130</v>
      </c>
      <c r="S4090" s="27" t="s">
        <v>192</v>
      </c>
      <c r="T4090" s="27" t="n">
        <v>5</v>
      </c>
      <c r="U4090" s="27" t="n">
        <f aca="false">YEAR(E4090)</f>
        <v>2024</v>
      </c>
      <c r="V4090" s="27" t="str">
        <f aca="false">TEXT(E4090,"MMM-YYYY")</f>
        <v>Sep-2024</v>
      </c>
      <c r="W4090" s="27" t="n">
        <f aca="false">MONTH(E4090)</f>
        <v>9</v>
      </c>
      <c r="X4090" s="27" t="str">
        <f aca="false">TEXT(WEEKDAY(E4090,2),"0")&amp;" - "&amp;TEXT(E4090,"dddd")</f>
        <v>1 - Monday</v>
      </c>
      <c r="Y4090" s="27" t="str">
        <f aca="false">_xlfn.IFS(C4090&lt;18,"Child (0-17)",C4090&lt;40,"Young Adult (18-39)",C4090&lt;60,"Adult (40-59)",TRUE(),"Senior (60+)")</f>
        <v>Senior (60+)</v>
      </c>
      <c r="Z4090" s="27" t="n">
        <f aca="false">ROUND(G4090-E4090,0)</f>
        <v>1</v>
      </c>
      <c r="AA4090" s="27" t="n">
        <f aca="false">L4090+M4090</f>
        <v>102</v>
      </c>
      <c r="AB4090" s="27" t="n">
        <f aca="false">IFERROR(ROUND(Q4090/AA4090,2),0)</f>
        <v>24.66</v>
      </c>
      <c r="AC4090" s="27" t="str">
        <f aca="false">IF(AND(K4090="Critical",N4090="No"),"URGENT - No Bed","Normal")</f>
        <v>Normal</v>
      </c>
      <c r="AD4090" s="33" t="n">
        <f aca="false">INDEX(Lookup_Tables!$B$3:$B$12,MATCH(H4090,Lookup_Tables!$A$3:$A$12,0))</f>
        <v>4400000</v>
      </c>
      <c r="AE4090" s="27" t="str">
        <f aca="false">INDEX(Lookup_Tables!$C$3:$C$12,MATCH(H4090,Lookup_Tables!$A$3:$A$12,0))</f>
        <v>Dr. Neha Chopra</v>
      </c>
      <c r="AF4090" s="27" t="str">
        <f aca="false">IFERROR(INDEX(Lookup_Tables!$F$16:$F$45,MATCH(I4090,Lookup_Tables!$E$16:$E$45,0)),"N/A")</f>
        <v>EMP220</v>
      </c>
      <c r="AG4090" s="27" t="n">
        <f aca="false">_xlfn.IFS(R4090="Recovered",4,R4090="Referred",3,R4090="Admitted",2,R4090="Deceased",1,TRUE(),0)</f>
        <v>4</v>
      </c>
      <c r="AH4090" s="27" t="str">
        <f aca="false">IF(T4090&gt;=4,"Satisfied",IF(T4090&gt;=3,"Neutral","Needs Improvement"))</f>
        <v>Satisfied</v>
      </c>
    </row>
    <row r="4091" customFormat="false" ht="15" hidden="false" customHeight="false" outlineLevel="0" collapsed="false">
      <c r="A4091" s="30" t="s">
        <v>2714</v>
      </c>
      <c r="B4091" s="30" t="s">
        <v>1101</v>
      </c>
      <c r="C4091" s="30" t="n">
        <v>57</v>
      </c>
      <c r="D4091" s="30" t="s">
        <v>121</v>
      </c>
      <c r="E4091" s="31" t="n">
        <v>45535</v>
      </c>
      <c r="F4091" s="30" t="s">
        <v>277</v>
      </c>
      <c r="G4091" s="31" t="n">
        <v>45547</v>
      </c>
      <c r="H4091" s="30" t="s">
        <v>135</v>
      </c>
      <c r="I4091" s="30" t="s">
        <v>251</v>
      </c>
      <c r="J4091" s="30" t="s">
        <v>262</v>
      </c>
      <c r="K4091" s="30" t="s">
        <v>202</v>
      </c>
      <c r="L4091" s="30" t="n">
        <v>4</v>
      </c>
      <c r="M4091" s="30" t="n">
        <v>107</v>
      </c>
      <c r="N4091" s="30" t="s">
        <v>186</v>
      </c>
      <c r="O4091" s="30" t="s">
        <v>128</v>
      </c>
      <c r="P4091" s="30" t="s">
        <v>140</v>
      </c>
      <c r="Q4091" s="32" t="n">
        <v>17068.47</v>
      </c>
      <c r="R4091" s="30" t="s">
        <v>130</v>
      </c>
      <c r="S4091" s="30" t="s">
        <v>141</v>
      </c>
      <c r="T4091" s="30" t="n">
        <v>4</v>
      </c>
      <c r="U4091" s="30" t="n">
        <f aca="false">YEAR(E4091)</f>
        <v>2024</v>
      </c>
      <c r="V4091" s="30" t="str">
        <f aca="false">TEXT(E4091,"MMM-YYYY")</f>
        <v>Aug-2024</v>
      </c>
      <c r="W4091" s="30" t="n">
        <f aca="false">MONTH(E4091)</f>
        <v>8</v>
      </c>
      <c r="X4091" s="30" t="str">
        <f aca="false">TEXT(WEEKDAY(E4091,2),"0")&amp;" - "&amp;TEXT(E4091,"dddd")</f>
        <v>6 - Saturday</v>
      </c>
      <c r="Y4091" s="30" t="str">
        <f aca="false">_xlfn.IFS(C4091&lt;18,"Child (0-17)",C4091&lt;40,"Young Adult (18-39)",C4091&lt;60,"Adult (40-59)",TRUE(),"Senior (60+)")</f>
        <v>Adult (40-59)</v>
      </c>
      <c r="Z4091" s="30" t="n">
        <f aca="false">ROUND(G4091-E4091,0)</f>
        <v>12</v>
      </c>
      <c r="AA4091" s="30" t="n">
        <f aca="false">L4091+M4091</f>
        <v>111</v>
      </c>
      <c r="AB4091" s="30" t="n">
        <f aca="false">IFERROR(ROUND(Q4091/AA4091,2),0)</f>
        <v>153.77</v>
      </c>
      <c r="AC4091" s="30" t="str">
        <f aca="false">IF(AND(K4091="Critical",N4091="No"),"URGENT - No Bed","Normal")</f>
        <v>Normal</v>
      </c>
      <c r="AD4091" s="34" t="n">
        <f aca="false">INDEX(Lookup_Tables!$B$3:$B$12,MATCH(H4091,Lookup_Tables!$A$3:$A$12,0))</f>
        <v>4600000</v>
      </c>
      <c r="AE4091" s="30" t="str">
        <f aca="false">INDEX(Lookup_Tables!$C$3:$C$12,MATCH(H4091,Lookup_Tables!$A$3:$A$12,0))</f>
        <v>Dr. Farhan Khan</v>
      </c>
      <c r="AF4091" s="30" t="str">
        <f aca="false">IFERROR(INDEX(Lookup_Tables!$F$16:$F$45,MATCH(I4091,Lookup_Tables!$E$16:$E$45,0)),"N/A")</f>
        <v>EMP207</v>
      </c>
      <c r="AG4091" s="30" t="n">
        <f aca="false">_xlfn.IFS(R4091="Recovered",4,R4091="Referred",3,R4091="Admitted",2,R4091="Deceased",1,TRUE(),0)</f>
        <v>4</v>
      </c>
      <c r="AH4091" s="30" t="str">
        <f aca="false">IF(T4091&gt;=4,"Satisfied",IF(T4091&gt;=3,"Neutral","Needs Improvement"))</f>
        <v>Satisfied</v>
      </c>
    </row>
    <row r="4092" customFormat="false" ht="15" hidden="false" customHeight="false" outlineLevel="0" collapsed="false">
      <c r="A4092" s="27" t="s">
        <v>5569</v>
      </c>
      <c r="B4092" s="27" t="s">
        <v>768</v>
      </c>
      <c r="C4092" s="27" t="n">
        <v>0</v>
      </c>
      <c r="D4092" s="27" t="s">
        <v>181</v>
      </c>
      <c r="E4092" s="28" t="n">
        <v>45320</v>
      </c>
      <c r="F4092" s="27" t="s">
        <v>669</v>
      </c>
      <c r="G4092" s="28" t="n">
        <v>45321</v>
      </c>
      <c r="H4092" s="27" t="s">
        <v>168</v>
      </c>
      <c r="I4092" s="27" t="s">
        <v>366</v>
      </c>
      <c r="J4092" s="27" t="s">
        <v>367</v>
      </c>
      <c r="K4092" s="27" t="s">
        <v>138</v>
      </c>
      <c r="L4092" s="27" t="n">
        <v>53</v>
      </c>
      <c r="M4092" s="27" t="n">
        <v>37</v>
      </c>
      <c r="N4092" s="27" t="s">
        <v>127</v>
      </c>
      <c r="O4092" s="27" t="s">
        <v>139</v>
      </c>
      <c r="P4092" s="27" t="s">
        <v>187</v>
      </c>
      <c r="Q4092" s="29" t="n">
        <v>2449.71</v>
      </c>
      <c r="R4092" s="27" t="s">
        <v>130</v>
      </c>
      <c r="S4092" s="27" t="s">
        <v>131</v>
      </c>
      <c r="T4092" s="27" t="n">
        <v>4</v>
      </c>
      <c r="U4092" s="27" t="n">
        <f aca="false">YEAR(E4092)</f>
        <v>2024</v>
      </c>
      <c r="V4092" s="27" t="str">
        <f aca="false">TEXT(E4092,"MMM-YYYY")</f>
        <v>Jan-2024</v>
      </c>
      <c r="W4092" s="27" t="n">
        <f aca="false">MONTH(E4092)</f>
        <v>1</v>
      </c>
      <c r="X4092" s="27" t="str">
        <f aca="false">TEXT(WEEKDAY(E4092,2),"0")&amp;" - "&amp;TEXT(E4092,"dddd")</f>
        <v>1 - Monday</v>
      </c>
      <c r="Y4092" s="27" t="str">
        <f aca="false">_xlfn.IFS(C4092&lt;18,"Child (0-17)",C4092&lt;40,"Young Adult (18-39)",C4092&lt;60,"Adult (40-59)",TRUE(),"Senior (60+)")</f>
        <v>Child (0-17)</v>
      </c>
      <c r="Z4092" s="27" t="n">
        <f aca="false">ROUND(G4092-E4092,0)</f>
        <v>1</v>
      </c>
      <c r="AA4092" s="27" t="n">
        <f aca="false">L4092+M4092</f>
        <v>90</v>
      </c>
      <c r="AB4092" s="27" t="n">
        <f aca="false">IFERROR(ROUND(Q4092/AA4092,2),0)</f>
        <v>27.22</v>
      </c>
      <c r="AC4092" s="27" t="str">
        <f aca="false">IF(AND(K4092="Critical",N4092="No"),"URGENT - No Bed","Normal")</f>
        <v>Normal</v>
      </c>
      <c r="AD4092" s="33" t="n">
        <f aca="false">INDEX(Lookup_Tables!$B$3:$B$12,MATCH(H4092,Lookup_Tables!$A$3:$A$12,0))</f>
        <v>4400000</v>
      </c>
      <c r="AE4092" s="27" t="str">
        <f aca="false">INDEX(Lookup_Tables!$C$3:$C$12,MATCH(H4092,Lookup_Tables!$A$3:$A$12,0))</f>
        <v>Dr. Neha Chopra</v>
      </c>
      <c r="AF4092" s="27" t="str">
        <f aca="false">IFERROR(INDEX(Lookup_Tables!$F$16:$F$45,MATCH(I4092,Lookup_Tables!$E$16:$E$45,0)),"N/A")</f>
        <v>EMP218</v>
      </c>
      <c r="AG4092" s="27" t="n">
        <f aca="false">_xlfn.IFS(R4092="Recovered",4,R4092="Referred",3,R4092="Admitted",2,R4092="Deceased",1,TRUE(),0)</f>
        <v>4</v>
      </c>
      <c r="AH4092" s="27" t="str">
        <f aca="false">IF(T4092&gt;=4,"Satisfied",IF(T4092&gt;=3,"Neutral","Needs Improvement"))</f>
        <v>Satisfied</v>
      </c>
    </row>
    <row r="4093" customFormat="false" ht="15" hidden="false" customHeight="false" outlineLevel="0" collapsed="false">
      <c r="A4093" s="30" t="s">
        <v>4574</v>
      </c>
      <c r="B4093" s="30" t="s">
        <v>1286</v>
      </c>
      <c r="C4093" s="30" t="n">
        <v>41</v>
      </c>
      <c r="D4093" s="30" t="s">
        <v>121</v>
      </c>
      <c r="E4093" s="31" t="n">
        <v>45314</v>
      </c>
      <c r="F4093" s="30" t="s">
        <v>1602</v>
      </c>
      <c r="G4093" s="31" t="n">
        <v>45314</v>
      </c>
      <c r="H4093" s="30" t="s">
        <v>242</v>
      </c>
      <c r="I4093" s="30" t="s">
        <v>315</v>
      </c>
      <c r="J4093" s="30" t="s">
        <v>244</v>
      </c>
      <c r="K4093" s="30" t="s">
        <v>138</v>
      </c>
      <c r="L4093" s="30" t="n">
        <v>59</v>
      </c>
      <c r="M4093" s="30" t="n">
        <v>18</v>
      </c>
      <c r="N4093" s="30" t="s">
        <v>127</v>
      </c>
      <c r="O4093" s="30" t="s">
        <v>139</v>
      </c>
      <c r="P4093" s="30" t="s">
        <v>150</v>
      </c>
      <c r="Q4093" s="32" t="n">
        <v>1916.74</v>
      </c>
      <c r="R4093" s="30" t="s">
        <v>130</v>
      </c>
      <c r="S4093" s="30" t="s">
        <v>131</v>
      </c>
      <c r="T4093" s="30" t="n">
        <v>4</v>
      </c>
      <c r="U4093" s="30" t="n">
        <f aca="false">YEAR(E4093)</f>
        <v>2024</v>
      </c>
      <c r="V4093" s="30" t="str">
        <f aca="false">TEXT(E4093,"MMM-YYYY")</f>
        <v>Jan-2024</v>
      </c>
      <c r="W4093" s="30" t="n">
        <f aca="false">MONTH(E4093)</f>
        <v>1</v>
      </c>
      <c r="X4093" s="30" t="str">
        <f aca="false">TEXT(WEEKDAY(E4093,2),"0")&amp;" - "&amp;TEXT(E4093,"dddd")</f>
        <v>2 - Tuesday</v>
      </c>
      <c r="Y4093" s="30" t="str">
        <f aca="false">_xlfn.IFS(C4093&lt;18,"Child (0-17)",C4093&lt;40,"Young Adult (18-39)",C4093&lt;60,"Adult (40-59)",TRUE(),"Senior (60+)")</f>
        <v>Adult (40-59)</v>
      </c>
      <c r="Z4093" s="30" t="n">
        <f aca="false">ROUND(G4093-E4093,0)</f>
        <v>0</v>
      </c>
      <c r="AA4093" s="30" t="n">
        <f aca="false">L4093+M4093</f>
        <v>77</v>
      </c>
      <c r="AB4093" s="30" t="n">
        <f aca="false">IFERROR(ROUND(Q4093/AA4093,2),0)</f>
        <v>24.89</v>
      </c>
      <c r="AC4093" s="30" t="str">
        <f aca="false">IF(AND(K4093="Critical",N4093="No"),"URGENT - No Bed","Normal")</f>
        <v>Normal</v>
      </c>
      <c r="AD4093" s="34" t="n">
        <f aca="false">INDEX(Lookup_Tables!$B$3:$B$12,MATCH(H4093,Lookup_Tables!$A$3:$A$12,0))</f>
        <v>3000000</v>
      </c>
      <c r="AE4093" s="30" t="str">
        <f aca="false">INDEX(Lookup_Tables!$C$3:$C$12,MATCH(H4093,Lookup_Tables!$A$3:$A$12,0))</f>
        <v>Dr. Pooja Iyer</v>
      </c>
      <c r="AF4093" s="30" t="str">
        <f aca="false">IFERROR(INDEX(Lookup_Tables!$F$16:$F$45,MATCH(I4093,Lookup_Tables!$E$16:$E$45,0)),"N/A")</f>
        <v>EMP213</v>
      </c>
      <c r="AG4093" s="30" t="n">
        <f aca="false">_xlfn.IFS(R4093="Recovered",4,R4093="Referred",3,R4093="Admitted",2,R4093="Deceased",1,TRUE(),0)</f>
        <v>4</v>
      </c>
      <c r="AH4093" s="30" t="str">
        <f aca="false">IF(T4093&gt;=4,"Satisfied",IF(T4093&gt;=3,"Neutral","Needs Improvement"))</f>
        <v>Satisfied</v>
      </c>
    </row>
    <row r="4094" customFormat="false" ht="15" hidden="false" customHeight="false" outlineLevel="0" collapsed="false">
      <c r="A4094" s="27" t="s">
        <v>3328</v>
      </c>
      <c r="B4094" s="27" t="s">
        <v>1319</v>
      </c>
      <c r="C4094" s="27" t="n">
        <v>43</v>
      </c>
      <c r="D4094" s="27" t="s">
        <v>121</v>
      </c>
      <c r="E4094" s="28" t="n">
        <v>45431</v>
      </c>
      <c r="F4094" s="27" t="s">
        <v>265</v>
      </c>
      <c r="G4094" s="28" t="n">
        <v>45433</v>
      </c>
      <c r="H4094" s="27" t="s">
        <v>135</v>
      </c>
      <c r="I4094" s="27" t="s">
        <v>251</v>
      </c>
      <c r="J4094" s="27" t="s">
        <v>201</v>
      </c>
      <c r="K4094" s="27" t="s">
        <v>202</v>
      </c>
      <c r="L4094" s="27" t="n">
        <v>15</v>
      </c>
      <c r="M4094" s="27" t="n">
        <v>166</v>
      </c>
      <c r="N4094" s="27" t="s">
        <v>186</v>
      </c>
      <c r="O4094" s="27" t="s">
        <v>139</v>
      </c>
      <c r="P4094" s="27" t="s">
        <v>140</v>
      </c>
      <c r="Q4094" s="29" t="n">
        <v>18721.01</v>
      </c>
      <c r="R4094" s="27" t="s">
        <v>172</v>
      </c>
      <c r="S4094" s="27" t="s">
        <v>164</v>
      </c>
      <c r="T4094" s="27" t="n">
        <v>2</v>
      </c>
      <c r="U4094" s="27" t="n">
        <f aca="false">YEAR(E4094)</f>
        <v>2024</v>
      </c>
      <c r="V4094" s="27" t="str">
        <f aca="false">TEXT(E4094,"MMM-YYYY")</f>
        <v>May-2024</v>
      </c>
      <c r="W4094" s="27" t="n">
        <f aca="false">MONTH(E4094)</f>
        <v>5</v>
      </c>
      <c r="X4094" s="27" t="str">
        <f aca="false">TEXT(WEEKDAY(E4094,2),"0")&amp;" - "&amp;TEXT(E4094,"dddd")</f>
        <v>7 - Sunday</v>
      </c>
      <c r="Y4094" s="27" t="str">
        <f aca="false">_xlfn.IFS(C4094&lt;18,"Child (0-17)",C4094&lt;40,"Young Adult (18-39)",C4094&lt;60,"Adult (40-59)",TRUE(),"Senior (60+)")</f>
        <v>Adult (40-59)</v>
      </c>
      <c r="Z4094" s="27" t="n">
        <f aca="false">ROUND(G4094-E4094,0)</f>
        <v>2</v>
      </c>
      <c r="AA4094" s="27" t="n">
        <f aca="false">L4094+M4094</f>
        <v>181</v>
      </c>
      <c r="AB4094" s="27" t="n">
        <f aca="false">IFERROR(ROUND(Q4094/AA4094,2),0)</f>
        <v>103.43</v>
      </c>
      <c r="AC4094" s="27" t="str">
        <f aca="false">IF(AND(K4094="Critical",N4094="No"),"URGENT - No Bed","Normal")</f>
        <v>Normal</v>
      </c>
      <c r="AD4094" s="33" t="n">
        <f aca="false">INDEX(Lookup_Tables!$B$3:$B$12,MATCH(H4094,Lookup_Tables!$A$3:$A$12,0))</f>
        <v>4600000</v>
      </c>
      <c r="AE4094" s="27" t="str">
        <f aca="false">INDEX(Lookup_Tables!$C$3:$C$12,MATCH(H4094,Lookup_Tables!$A$3:$A$12,0))</f>
        <v>Dr. Farhan Khan</v>
      </c>
      <c r="AF4094" s="27" t="str">
        <f aca="false">IFERROR(INDEX(Lookup_Tables!$F$16:$F$45,MATCH(I4094,Lookup_Tables!$E$16:$E$45,0)),"N/A")</f>
        <v>EMP207</v>
      </c>
      <c r="AG4094" s="27" t="n">
        <f aca="false">_xlfn.IFS(R4094="Recovered",4,R4094="Referred",3,R4094="Admitted",2,R4094="Deceased",1,TRUE(),0)</f>
        <v>2</v>
      </c>
      <c r="AH4094" s="27" t="str">
        <f aca="false">IF(T4094&gt;=4,"Satisfied",IF(T4094&gt;=3,"Neutral","Needs Improvement"))</f>
        <v>Needs Improvement</v>
      </c>
    </row>
    <row r="4095" customFormat="false" ht="15" hidden="false" customHeight="false" outlineLevel="0" collapsed="false">
      <c r="A4095" s="30" t="s">
        <v>6537</v>
      </c>
      <c r="B4095" s="30" t="s">
        <v>2219</v>
      </c>
      <c r="C4095" s="30" t="n">
        <v>53</v>
      </c>
      <c r="D4095" s="30" t="s">
        <v>121</v>
      </c>
      <c r="E4095" s="31" t="n">
        <v>45583</v>
      </c>
      <c r="F4095" s="30" t="s">
        <v>465</v>
      </c>
      <c r="G4095" s="31" t="n">
        <v>45589</v>
      </c>
      <c r="H4095" s="30" t="s">
        <v>161</v>
      </c>
      <c r="I4095" s="30" t="s">
        <v>162</v>
      </c>
      <c r="J4095" s="30" t="s">
        <v>163</v>
      </c>
      <c r="K4095" s="30" t="s">
        <v>126</v>
      </c>
      <c r="L4095" s="30" t="n">
        <v>17</v>
      </c>
      <c r="M4095" s="30" t="n">
        <v>96</v>
      </c>
      <c r="N4095" s="30" t="s">
        <v>186</v>
      </c>
      <c r="O4095" s="30" t="s">
        <v>171</v>
      </c>
      <c r="P4095" s="30" t="s">
        <v>187</v>
      </c>
      <c r="Q4095" s="32" t="n">
        <v>8121.62</v>
      </c>
      <c r="R4095" s="30" t="s">
        <v>130</v>
      </c>
      <c r="S4095" s="30" t="s">
        <v>141</v>
      </c>
      <c r="T4095" s="30" t="n">
        <v>5</v>
      </c>
      <c r="U4095" s="30" t="n">
        <f aca="false">YEAR(E4095)</f>
        <v>2024</v>
      </c>
      <c r="V4095" s="30" t="str">
        <f aca="false">TEXT(E4095,"MMM-YYYY")</f>
        <v>Oct-2024</v>
      </c>
      <c r="W4095" s="30" t="n">
        <f aca="false">MONTH(E4095)</f>
        <v>10</v>
      </c>
      <c r="X4095" s="30" t="str">
        <f aca="false">TEXT(WEEKDAY(E4095,2),"0")&amp;" - "&amp;TEXT(E4095,"dddd")</f>
        <v>5 - Friday</v>
      </c>
      <c r="Y4095" s="30" t="str">
        <f aca="false">_xlfn.IFS(C4095&lt;18,"Child (0-17)",C4095&lt;40,"Young Adult (18-39)",C4095&lt;60,"Adult (40-59)",TRUE(),"Senior (60+)")</f>
        <v>Adult (40-59)</v>
      </c>
      <c r="Z4095" s="30" t="n">
        <f aca="false">ROUND(G4095-E4095,0)</f>
        <v>6</v>
      </c>
      <c r="AA4095" s="30" t="n">
        <f aca="false">L4095+M4095</f>
        <v>113</v>
      </c>
      <c r="AB4095" s="30" t="n">
        <f aca="false">IFERROR(ROUND(Q4095/AA4095,2),0)</f>
        <v>71.87</v>
      </c>
      <c r="AC4095" s="30" t="str">
        <f aca="false">IF(AND(K4095="Critical",N4095="No"),"URGENT - No Bed","Normal")</f>
        <v>Normal</v>
      </c>
      <c r="AD4095" s="34" t="n">
        <f aca="false">INDEX(Lookup_Tables!$B$3:$B$12,MATCH(H4095,Lookup_Tables!$A$3:$A$12,0))</f>
        <v>3600000</v>
      </c>
      <c r="AE4095" s="30" t="str">
        <f aca="false">INDEX(Lookup_Tables!$C$3:$C$12,MATCH(H4095,Lookup_Tables!$A$3:$A$12,0))</f>
        <v>Dr. Sameer Joshi</v>
      </c>
      <c r="AF4095" s="30" t="str">
        <f aca="false">IFERROR(INDEX(Lookup_Tables!$F$16:$F$45,MATCH(I4095,Lookup_Tables!$E$16:$E$45,0)),"N/A")</f>
        <v>EMP222</v>
      </c>
      <c r="AG4095" s="30" t="n">
        <f aca="false">_xlfn.IFS(R4095="Recovered",4,R4095="Referred",3,R4095="Admitted",2,R4095="Deceased",1,TRUE(),0)</f>
        <v>4</v>
      </c>
      <c r="AH4095" s="30" t="str">
        <f aca="false">IF(T4095&gt;=4,"Satisfied",IF(T4095&gt;=3,"Neutral","Needs Improvement"))</f>
        <v>Satisfied</v>
      </c>
    </row>
    <row r="4096" customFormat="false" ht="15" hidden="false" customHeight="false" outlineLevel="0" collapsed="false">
      <c r="A4096" s="27" t="s">
        <v>6612</v>
      </c>
      <c r="B4096" s="27" t="s">
        <v>1610</v>
      </c>
      <c r="C4096" s="27" t="n">
        <v>55</v>
      </c>
      <c r="D4096" s="27" t="s">
        <v>121</v>
      </c>
      <c r="E4096" s="28" t="n">
        <v>45654</v>
      </c>
      <c r="F4096" s="27" t="s">
        <v>953</v>
      </c>
      <c r="G4096" s="28" t="n">
        <v>45656</v>
      </c>
      <c r="H4096" s="27" t="s">
        <v>242</v>
      </c>
      <c r="I4096" s="27" t="s">
        <v>243</v>
      </c>
      <c r="J4096" s="27" t="s">
        <v>244</v>
      </c>
      <c r="K4096" s="27" t="s">
        <v>156</v>
      </c>
      <c r="L4096" s="27" t="n">
        <v>46</v>
      </c>
      <c r="M4096" s="27" t="n">
        <v>86</v>
      </c>
      <c r="N4096" s="27" t="s">
        <v>127</v>
      </c>
      <c r="O4096" s="27" t="s">
        <v>128</v>
      </c>
      <c r="P4096" s="27" t="s">
        <v>129</v>
      </c>
      <c r="Q4096" s="29" t="n">
        <v>3558.83</v>
      </c>
      <c r="R4096" s="27" t="s">
        <v>130</v>
      </c>
      <c r="S4096" s="27" t="s">
        <v>223</v>
      </c>
      <c r="T4096" s="27" t="n">
        <v>5</v>
      </c>
      <c r="U4096" s="27" t="n">
        <f aca="false">YEAR(E4096)</f>
        <v>2024</v>
      </c>
      <c r="V4096" s="27" t="str">
        <f aca="false">TEXT(E4096,"MMM-YYYY")</f>
        <v>Dec-2024</v>
      </c>
      <c r="W4096" s="27" t="n">
        <f aca="false">MONTH(E4096)</f>
        <v>12</v>
      </c>
      <c r="X4096" s="27" t="str">
        <f aca="false">TEXT(WEEKDAY(E4096,2),"0")&amp;" - "&amp;TEXT(E4096,"dddd")</f>
        <v>6 - Saturday</v>
      </c>
      <c r="Y4096" s="27" t="str">
        <f aca="false">_xlfn.IFS(C4096&lt;18,"Child (0-17)",C4096&lt;40,"Young Adult (18-39)",C4096&lt;60,"Adult (40-59)",TRUE(),"Senior (60+)")</f>
        <v>Adult (40-59)</v>
      </c>
      <c r="Z4096" s="27" t="n">
        <f aca="false">ROUND(G4096-E4096,0)</f>
        <v>2</v>
      </c>
      <c r="AA4096" s="27" t="n">
        <f aca="false">L4096+M4096</f>
        <v>132</v>
      </c>
      <c r="AB4096" s="27" t="n">
        <f aca="false">IFERROR(ROUND(Q4096/AA4096,2),0)</f>
        <v>26.96</v>
      </c>
      <c r="AC4096" s="27" t="str">
        <f aca="false">IF(AND(K4096="Critical",N4096="No"),"URGENT - No Bed","Normal")</f>
        <v>Normal</v>
      </c>
      <c r="AD4096" s="33" t="n">
        <f aca="false">INDEX(Lookup_Tables!$B$3:$B$12,MATCH(H4096,Lookup_Tables!$A$3:$A$12,0))</f>
        <v>3000000</v>
      </c>
      <c r="AE4096" s="27" t="str">
        <f aca="false">INDEX(Lookup_Tables!$C$3:$C$12,MATCH(H4096,Lookup_Tables!$A$3:$A$12,0))</f>
        <v>Dr. Pooja Iyer</v>
      </c>
      <c r="AF4096" s="27" t="str">
        <f aca="false">IFERROR(INDEX(Lookup_Tables!$F$16:$F$45,MATCH(I4096,Lookup_Tables!$E$16:$E$45,0)),"N/A")</f>
        <v>EMP214</v>
      </c>
      <c r="AG4096" s="27" t="n">
        <f aca="false">_xlfn.IFS(R4096="Recovered",4,R4096="Referred",3,R4096="Admitted",2,R4096="Deceased",1,TRUE(),0)</f>
        <v>4</v>
      </c>
      <c r="AH4096" s="27" t="str">
        <f aca="false">IF(T4096&gt;=4,"Satisfied",IF(T4096&gt;=3,"Neutral","Needs Improvement"))</f>
        <v>Satisfied</v>
      </c>
    </row>
    <row r="4097" customFormat="false" ht="15" hidden="false" customHeight="false" outlineLevel="0" collapsed="false">
      <c r="A4097" s="30" t="s">
        <v>6056</v>
      </c>
      <c r="B4097" s="30" t="s">
        <v>1278</v>
      </c>
      <c r="C4097" s="30" t="n">
        <v>54</v>
      </c>
      <c r="D4097" s="30" t="s">
        <v>121</v>
      </c>
      <c r="E4097" s="31" t="n">
        <v>45529</v>
      </c>
      <c r="F4097" s="30" t="s">
        <v>1660</v>
      </c>
      <c r="G4097" s="31" t="n">
        <v>45534</v>
      </c>
      <c r="H4097" s="30" t="s">
        <v>236</v>
      </c>
      <c r="I4097" s="30" t="s">
        <v>266</v>
      </c>
      <c r="J4097" s="30" t="s">
        <v>238</v>
      </c>
      <c r="K4097" s="30" t="s">
        <v>126</v>
      </c>
      <c r="L4097" s="30" t="n">
        <v>39</v>
      </c>
      <c r="M4097" s="30" t="n">
        <v>123</v>
      </c>
      <c r="N4097" s="30" t="s">
        <v>186</v>
      </c>
      <c r="O4097" s="30" t="s">
        <v>139</v>
      </c>
      <c r="P4097" s="30" t="s">
        <v>129</v>
      </c>
      <c r="Q4097" s="32" t="n">
        <v>7551.69</v>
      </c>
      <c r="R4097" s="30" t="s">
        <v>130</v>
      </c>
      <c r="S4097" s="30" t="s">
        <v>192</v>
      </c>
      <c r="T4097" s="30" t="n">
        <v>4</v>
      </c>
      <c r="U4097" s="30" t="n">
        <f aca="false">YEAR(E4097)</f>
        <v>2024</v>
      </c>
      <c r="V4097" s="30" t="str">
        <f aca="false">TEXT(E4097,"MMM-YYYY")</f>
        <v>Aug-2024</v>
      </c>
      <c r="W4097" s="30" t="n">
        <f aca="false">MONTH(E4097)</f>
        <v>8</v>
      </c>
      <c r="X4097" s="30" t="str">
        <f aca="false">TEXT(WEEKDAY(E4097,2),"0")&amp;" - "&amp;TEXT(E4097,"dddd")</f>
        <v>7 - Sunday</v>
      </c>
      <c r="Y4097" s="30" t="str">
        <f aca="false">_xlfn.IFS(C4097&lt;18,"Child (0-17)",C4097&lt;40,"Young Adult (18-39)",C4097&lt;60,"Adult (40-59)",TRUE(),"Senior (60+)")</f>
        <v>Adult (40-59)</v>
      </c>
      <c r="Z4097" s="30" t="n">
        <f aca="false">ROUND(G4097-E4097,0)</f>
        <v>5</v>
      </c>
      <c r="AA4097" s="30" t="n">
        <f aca="false">L4097+M4097</f>
        <v>162</v>
      </c>
      <c r="AB4097" s="30" t="n">
        <f aca="false">IFERROR(ROUND(Q4097/AA4097,2),0)</f>
        <v>46.62</v>
      </c>
      <c r="AC4097" s="30" t="str">
        <f aca="false">IF(AND(K4097="Critical",N4097="No"),"URGENT - No Bed","Normal")</f>
        <v>Normal</v>
      </c>
      <c r="AD4097" s="34" t="n">
        <f aca="false">INDEX(Lookup_Tables!$B$3:$B$12,MATCH(H4097,Lookup_Tables!$A$3:$A$12,0))</f>
        <v>3900000</v>
      </c>
      <c r="AE4097" s="30" t="str">
        <f aca="false">INDEX(Lookup_Tables!$C$3:$C$12,MATCH(H4097,Lookup_Tables!$A$3:$A$12,0))</f>
        <v>Dr. Rina Mehta</v>
      </c>
      <c r="AF4097" s="30" t="str">
        <f aca="false">IFERROR(INDEX(Lookup_Tables!$F$16:$F$45,MATCH(I4097,Lookup_Tables!$E$16:$E$45,0)),"N/A")</f>
        <v>EMP217</v>
      </c>
      <c r="AG4097" s="30" t="n">
        <f aca="false">_xlfn.IFS(R4097="Recovered",4,R4097="Referred",3,R4097="Admitted",2,R4097="Deceased",1,TRUE(),0)</f>
        <v>4</v>
      </c>
      <c r="AH4097" s="30" t="str">
        <f aca="false">IF(T4097&gt;=4,"Satisfied",IF(T4097&gt;=3,"Neutral","Needs Improvement"))</f>
        <v>Satisfied</v>
      </c>
    </row>
    <row r="4098" customFormat="false" ht="15" hidden="false" customHeight="false" outlineLevel="0" collapsed="false">
      <c r="A4098" s="27" t="s">
        <v>6768</v>
      </c>
      <c r="B4098" s="27" t="s">
        <v>2563</v>
      </c>
      <c r="C4098" s="27" t="n">
        <v>40</v>
      </c>
      <c r="D4098" s="27" t="s">
        <v>121</v>
      </c>
      <c r="E4098" s="28" t="n">
        <v>45646</v>
      </c>
      <c r="F4098" s="27" t="s">
        <v>598</v>
      </c>
      <c r="G4098" s="28" t="n">
        <v>45650</v>
      </c>
      <c r="H4098" s="27" t="s">
        <v>183</v>
      </c>
      <c r="I4098" s="27" t="s">
        <v>212</v>
      </c>
      <c r="J4098" s="27" t="s">
        <v>185</v>
      </c>
      <c r="K4098" s="27" t="s">
        <v>126</v>
      </c>
      <c r="L4098" s="27" t="n">
        <v>28</v>
      </c>
      <c r="M4098" s="27" t="n">
        <v>106</v>
      </c>
      <c r="N4098" s="27" t="s">
        <v>186</v>
      </c>
      <c r="O4098" s="27" t="s">
        <v>128</v>
      </c>
      <c r="P4098" s="27" t="s">
        <v>140</v>
      </c>
      <c r="Q4098" s="29" t="n">
        <v>8518.24</v>
      </c>
      <c r="R4098" s="27" t="s">
        <v>130</v>
      </c>
      <c r="S4098" s="27" t="s">
        <v>335</v>
      </c>
      <c r="T4098" s="27" t="n">
        <v>4</v>
      </c>
      <c r="U4098" s="27" t="n">
        <f aca="false">YEAR(E4098)</f>
        <v>2024</v>
      </c>
      <c r="V4098" s="27" t="str">
        <f aca="false">TEXT(E4098,"MMM-YYYY")</f>
        <v>Dec-2024</v>
      </c>
      <c r="W4098" s="27" t="n">
        <f aca="false">MONTH(E4098)</f>
        <v>12</v>
      </c>
      <c r="X4098" s="27" t="str">
        <f aca="false">TEXT(WEEKDAY(E4098,2),"0")&amp;" - "&amp;TEXT(E4098,"dddd")</f>
        <v>5 - Friday</v>
      </c>
      <c r="Y4098" s="27" t="str">
        <f aca="false">_xlfn.IFS(C4098&lt;18,"Child (0-17)",C4098&lt;40,"Young Adult (18-39)",C4098&lt;60,"Adult (40-59)",TRUE(),"Senior (60+)")</f>
        <v>Adult (40-59)</v>
      </c>
      <c r="Z4098" s="27" t="n">
        <f aca="false">ROUND(G4098-E4098,0)</f>
        <v>4</v>
      </c>
      <c r="AA4098" s="27" t="n">
        <f aca="false">L4098+M4098</f>
        <v>134</v>
      </c>
      <c r="AB4098" s="27" t="n">
        <f aca="false">IFERROR(ROUND(Q4098/AA4098,2),0)</f>
        <v>63.57</v>
      </c>
      <c r="AC4098" s="27" t="str">
        <f aca="false">IF(AND(K4098="Critical",N4098="No"),"URGENT - No Bed","Normal")</f>
        <v>Normal</v>
      </c>
      <c r="AD4098" s="33" t="n">
        <f aca="false">INDEX(Lookup_Tables!$B$3:$B$12,MATCH(H4098,Lookup_Tables!$A$3:$A$12,0))</f>
        <v>3100000</v>
      </c>
      <c r="AE4098" s="27" t="str">
        <f aca="false">INDEX(Lookup_Tables!$C$3:$C$12,MATCH(H4098,Lookup_Tables!$A$3:$A$12,0))</f>
        <v>Dr. Kavita Rao</v>
      </c>
      <c r="AF4098" s="27" t="str">
        <f aca="false">IFERROR(INDEX(Lookup_Tables!$F$16:$F$45,MATCH(I4098,Lookup_Tables!$E$16:$E$45,0)),"N/A")</f>
        <v>EMP225</v>
      </c>
      <c r="AG4098" s="27" t="n">
        <f aca="false">_xlfn.IFS(R4098="Recovered",4,R4098="Referred",3,R4098="Admitted",2,R4098="Deceased",1,TRUE(),0)</f>
        <v>4</v>
      </c>
      <c r="AH4098" s="27" t="str">
        <f aca="false">IF(T4098&gt;=4,"Satisfied",IF(T4098&gt;=3,"Neutral","Needs Improvement"))</f>
        <v>Satisfied</v>
      </c>
    </row>
    <row r="4099" customFormat="false" ht="15" hidden="false" customHeight="false" outlineLevel="0" collapsed="false">
      <c r="A4099" s="30" t="s">
        <v>4248</v>
      </c>
      <c r="B4099" s="30" t="s">
        <v>2918</v>
      </c>
      <c r="C4099" s="30" t="n">
        <v>44</v>
      </c>
      <c r="D4099" s="30" t="s">
        <v>181</v>
      </c>
      <c r="E4099" s="31" t="n">
        <v>45449</v>
      </c>
      <c r="F4099" s="30" t="s">
        <v>429</v>
      </c>
      <c r="G4099" s="31" t="n">
        <v>45451</v>
      </c>
      <c r="H4099" s="30" t="s">
        <v>168</v>
      </c>
      <c r="I4099" s="30" t="s">
        <v>169</v>
      </c>
      <c r="J4099" s="30" t="s">
        <v>191</v>
      </c>
      <c r="K4099" s="30" t="s">
        <v>156</v>
      </c>
      <c r="L4099" s="30" t="n">
        <v>29</v>
      </c>
      <c r="M4099" s="30" t="n">
        <v>87</v>
      </c>
      <c r="N4099" s="30" t="s">
        <v>127</v>
      </c>
      <c r="O4099" s="30" t="s">
        <v>128</v>
      </c>
      <c r="P4099" s="30" t="s">
        <v>187</v>
      </c>
      <c r="Q4099" s="32" t="n">
        <v>4320.01</v>
      </c>
      <c r="R4099" s="30" t="s">
        <v>130</v>
      </c>
      <c r="S4099" s="30" t="s">
        <v>157</v>
      </c>
      <c r="T4099" s="30" t="n">
        <v>5</v>
      </c>
      <c r="U4099" s="30" t="n">
        <f aca="false">YEAR(E4099)</f>
        <v>2024</v>
      </c>
      <c r="V4099" s="30" t="str">
        <f aca="false">TEXT(E4099,"MMM-YYYY")</f>
        <v>Jun-2024</v>
      </c>
      <c r="W4099" s="30" t="n">
        <f aca="false">MONTH(E4099)</f>
        <v>6</v>
      </c>
      <c r="X4099" s="30" t="str">
        <f aca="false">TEXT(WEEKDAY(E4099,2),"0")&amp;" - "&amp;TEXT(E4099,"dddd")</f>
        <v>4 - Thursday</v>
      </c>
      <c r="Y4099" s="30" t="str">
        <f aca="false">_xlfn.IFS(C4099&lt;18,"Child (0-17)",C4099&lt;40,"Young Adult (18-39)",C4099&lt;60,"Adult (40-59)",TRUE(),"Senior (60+)")</f>
        <v>Adult (40-59)</v>
      </c>
      <c r="Z4099" s="30" t="n">
        <f aca="false">ROUND(G4099-E4099,0)</f>
        <v>2</v>
      </c>
      <c r="AA4099" s="30" t="n">
        <f aca="false">L4099+M4099</f>
        <v>116</v>
      </c>
      <c r="AB4099" s="30" t="n">
        <f aca="false">IFERROR(ROUND(Q4099/AA4099,2),0)</f>
        <v>37.24</v>
      </c>
      <c r="AC4099" s="30" t="str">
        <f aca="false">IF(AND(K4099="Critical",N4099="No"),"URGENT - No Bed","Normal")</f>
        <v>Normal</v>
      </c>
      <c r="AD4099" s="34" t="n">
        <f aca="false">INDEX(Lookup_Tables!$B$3:$B$12,MATCH(H4099,Lookup_Tables!$A$3:$A$12,0))</f>
        <v>4400000</v>
      </c>
      <c r="AE4099" s="30" t="str">
        <f aca="false">INDEX(Lookup_Tables!$C$3:$C$12,MATCH(H4099,Lookup_Tables!$A$3:$A$12,0))</f>
        <v>Dr. Neha Chopra</v>
      </c>
      <c r="AF4099" s="30" t="str">
        <f aca="false">IFERROR(INDEX(Lookup_Tables!$F$16:$F$45,MATCH(I4099,Lookup_Tables!$E$16:$E$45,0)),"N/A")</f>
        <v>EMP220</v>
      </c>
      <c r="AG4099" s="30" t="n">
        <f aca="false">_xlfn.IFS(R4099="Recovered",4,R4099="Referred",3,R4099="Admitted",2,R4099="Deceased",1,TRUE(),0)</f>
        <v>4</v>
      </c>
      <c r="AH4099" s="30" t="str">
        <f aca="false">IF(T4099&gt;=4,"Satisfied",IF(T4099&gt;=3,"Neutral","Needs Improvement"))</f>
        <v>Satisfied</v>
      </c>
    </row>
    <row r="4100" customFormat="false" ht="15" hidden="false" customHeight="false" outlineLevel="0" collapsed="false">
      <c r="A4100" s="27" t="s">
        <v>2701</v>
      </c>
      <c r="B4100" s="27" t="s">
        <v>747</v>
      </c>
      <c r="C4100" s="27" t="n">
        <v>54</v>
      </c>
      <c r="D4100" s="27" t="s">
        <v>121</v>
      </c>
      <c r="E4100" s="28" t="n">
        <v>45454</v>
      </c>
      <c r="F4100" s="27" t="s">
        <v>190</v>
      </c>
      <c r="G4100" s="28" t="n">
        <v>45454</v>
      </c>
      <c r="H4100" s="27" t="s">
        <v>135</v>
      </c>
      <c r="I4100" s="27" t="s">
        <v>251</v>
      </c>
      <c r="J4100" s="27" t="s">
        <v>262</v>
      </c>
      <c r="K4100" s="27" t="s">
        <v>156</v>
      </c>
      <c r="L4100" s="27" t="n">
        <v>44</v>
      </c>
      <c r="M4100" s="27" t="n">
        <v>32</v>
      </c>
      <c r="N4100" s="27" t="s">
        <v>127</v>
      </c>
      <c r="O4100" s="27" t="s">
        <v>149</v>
      </c>
      <c r="P4100" s="27" t="s">
        <v>187</v>
      </c>
      <c r="Q4100" s="29" t="n">
        <v>3933.9</v>
      </c>
      <c r="R4100" s="27" t="s">
        <v>268</v>
      </c>
      <c r="S4100" s="27" t="s">
        <v>164</v>
      </c>
      <c r="T4100" s="27" t="n">
        <v>5</v>
      </c>
      <c r="U4100" s="27" t="n">
        <f aca="false">YEAR(E4100)</f>
        <v>2024</v>
      </c>
      <c r="V4100" s="27" t="str">
        <f aca="false">TEXT(E4100,"MMM-YYYY")</f>
        <v>Jun-2024</v>
      </c>
      <c r="W4100" s="27" t="n">
        <f aca="false">MONTH(E4100)</f>
        <v>6</v>
      </c>
      <c r="X4100" s="27" t="str">
        <f aca="false">TEXT(WEEKDAY(E4100,2),"0")&amp;" - "&amp;TEXT(E4100,"dddd")</f>
        <v>2 - Tuesday</v>
      </c>
      <c r="Y4100" s="27" t="str">
        <f aca="false">_xlfn.IFS(C4100&lt;18,"Child (0-17)",C4100&lt;40,"Young Adult (18-39)",C4100&lt;60,"Adult (40-59)",TRUE(),"Senior (60+)")</f>
        <v>Adult (40-59)</v>
      </c>
      <c r="Z4100" s="27" t="n">
        <f aca="false">ROUND(G4100-E4100,0)</f>
        <v>0</v>
      </c>
      <c r="AA4100" s="27" t="n">
        <f aca="false">L4100+M4100</f>
        <v>76</v>
      </c>
      <c r="AB4100" s="27" t="n">
        <f aca="false">IFERROR(ROUND(Q4100/AA4100,2),0)</f>
        <v>51.76</v>
      </c>
      <c r="AC4100" s="27" t="str">
        <f aca="false">IF(AND(K4100="Critical",N4100="No"),"URGENT - No Bed","Normal")</f>
        <v>Normal</v>
      </c>
      <c r="AD4100" s="33" t="n">
        <f aca="false">INDEX(Lookup_Tables!$B$3:$B$12,MATCH(H4100,Lookup_Tables!$A$3:$A$12,0))</f>
        <v>4600000</v>
      </c>
      <c r="AE4100" s="27" t="str">
        <f aca="false">INDEX(Lookup_Tables!$C$3:$C$12,MATCH(H4100,Lookup_Tables!$A$3:$A$12,0))</f>
        <v>Dr. Farhan Khan</v>
      </c>
      <c r="AF4100" s="27" t="str">
        <f aca="false">IFERROR(INDEX(Lookup_Tables!$F$16:$F$45,MATCH(I4100,Lookup_Tables!$E$16:$E$45,0)),"N/A")</f>
        <v>EMP207</v>
      </c>
      <c r="AG4100" s="27" t="n">
        <f aca="false">_xlfn.IFS(R4100="Recovered",4,R4100="Referred",3,R4100="Admitted",2,R4100="Deceased",1,TRUE(),0)</f>
        <v>3</v>
      </c>
      <c r="AH4100" s="27" t="str">
        <f aca="false">IF(T4100&gt;=4,"Satisfied",IF(T4100&gt;=3,"Neutral","Needs Improvement"))</f>
        <v>Satisfied</v>
      </c>
    </row>
    <row r="4101" customFormat="false" ht="15" hidden="false" customHeight="false" outlineLevel="0" collapsed="false">
      <c r="A4101" s="30" t="s">
        <v>6828</v>
      </c>
      <c r="B4101" s="30" t="s">
        <v>1184</v>
      </c>
      <c r="C4101" s="30" t="n">
        <v>86</v>
      </c>
      <c r="D4101" s="30" t="s">
        <v>121</v>
      </c>
      <c r="E4101" s="31" t="n">
        <v>45590</v>
      </c>
      <c r="F4101" s="30" t="s">
        <v>1399</v>
      </c>
      <c r="G4101" s="31" t="n">
        <v>45590</v>
      </c>
      <c r="H4101" s="30" t="s">
        <v>135</v>
      </c>
      <c r="I4101" s="30" t="s">
        <v>278</v>
      </c>
      <c r="J4101" s="30" t="s">
        <v>201</v>
      </c>
      <c r="K4101" s="30" t="s">
        <v>138</v>
      </c>
      <c r="L4101" s="30" t="n">
        <v>35</v>
      </c>
      <c r="M4101" s="30" t="n">
        <v>20</v>
      </c>
      <c r="N4101" s="30" t="s">
        <v>127</v>
      </c>
      <c r="O4101" s="30" t="s">
        <v>139</v>
      </c>
      <c r="P4101" s="30" t="s">
        <v>140</v>
      </c>
      <c r="Q4101" s="32" t="n">
        <v>2511.99</v>
      </c>
      <c r="R4101" s="30" t="s">
        <v>130</v>
      </c>
      <c r="S4101" s="30" t="s">
        <v>157</v>
      </c>
      <c r="T4101" s="30" t="n">
        <v>4</v>
      </c>
      <c r="U4101" s="30" t="n">
        <f aca="false">YEAR(E4101)</f>
        <v>2024</v>
      </c>
      <c r="V4101" s="30" t="str">
        <f aca="false">TEXT(E4101,"MMM-YYYY")</f>
        <v>Oct-2024</v>
      </c>
      <c r="W4101" s="30" t="n">
        <f aca="false">MONTH(E4101)</f>
        <v>10</v>
      </c>
      <c r="X4101" s="30" t="str">
        <f aca="false">TEXT(WEEKDAY(E4101,2),"0")&amp;" - "&amp;TEXT(E4101,"dddd")</f>
        <v>5 - Friday</v>
      </c>
      <c r="Y4101" s="30" t="str">
        <f aca="false">_xlfn.IFS(C4101&lt;18,"Child (0-17)",C4101&lt;40,"Young Adult (18-39)",C4101&lt;60,"Adult (40-59)",TRUE(),"Senior (60+)")</f>
        <v>Senior (60+)</v>
      </c>
      <c r="Z4101" s="30" t="n">
        <f aca="false">ROUND(G4101-E4101,0)</f>
        <v>0</v>
      </c>
      <c r="AA4101" s="30" t="n">
        <f aca="false">L4101+M4101</f>
        <v>55</v>
      </c>
      <c r="AB4101" s="30" t="n">
        <f aca="false">IFERROR(ROUND(Q4101/AA4101,2),0)</f>
        <v>45.67</v>
      </c>
      <c r="AC4101" s="30" t="str">
        <f aca="false">IF(AND(K4101="Critical",N4101="No"),"URGENT - No Bed","Normal")</f>
        <v>Normal</v>
      </c>
      <c r="AD4101" s="34" t="n">
        <f aca="false">INDEX(Lookup_Tables!$B$3:$B$12,MATCH(H4101,Lookup_Tables!$A$3:$A$12,0))</f>
        <v>4600000</v>
      </c>
      <c r="AE4101" s="30" t="str">
        <f aca="false">INDEX(Lookup_Tables!$C$3:$C$12,MATCH(H4101,Lookup_Tables!$A$3:$A$12,0))</f>
        <v>Dr. Farhan Khan</v>
      </c>
      <c r="AF4101" s="30" t="str">
        <f aca="false">IFERROR(INDEX(Lookup_Tables!$F$16:$F$45,MATCH(I4101,Lookup_Tables!$E$16:$E$45,0)),"N/A")</f>
        <v>EMP208</v>
      </c>
      <c r="AG4101" s="30" t="n">
        <f aca="false">_xlfn.IFS(R4101="Recovered",4,R4101="Referred",3,R4101="Admitted",2,R4101="Deceased",1,TRUE(),0)</f>
        <v>4</v>
      </c>
      <c r="AH4101" s="30" t="str">
        <f aca="false">IF(T4101&gt;=4,"Satisfied",IF(T4101&gt;=3,"Neutral","Needs Improvement"))</f>
        <v>Satisfied</v>
      </c>
    </row>
    <row r="4102" customFormat="false" ht="15" hidden="false" customHeight="false" outlineLevel="0" collapsed="false">
      <c r="A4102" s="27" t="s">
        <v>1126</v>
      </c>
      <c r="B4102" s="27" t="s">
        <v>1127</v>
      </c>
      <c r="C4102" s="27" t="n">
        <v>0</v>
      </c>
      <c r="D4102" s="27" t="s">
        <v>181</v>
      </c>
      <c r="E4102" s="28" t="n">
        <v>45314</v>
      </c>
      <c r="F4102" s="27" t="s">
        <v>482</v>
      </c>
      <c r="G4102" s="28" t="n">
        <v>45316</v>
      </c>
      <c r="H4102" s="27" t="s">
        <v>161</v>
      </c>
      <c r="I4102" s="27" t="s">
        <v>320</v>
      </c>
      <c r="J4102" s="27" t="s">
        <v>426</v>
      </c>
      <c r="K4102" s="27" t="s">
        <v>156</v>
      </c>
      <c r="L4102" s="27" t="n">
        <v>19</v>
      </c>
      <c r="M4102" s="27" t="n">
        <v>83</v>
      </c>
      <c r="N4102" s="27" t="s">
        <v>186</v>
      </c>
      <c r="O4102" s="27" t="s">
        <v>128</v>
      </c>
      <c r="P4102" s="27" t="s">
        <v>140</v>
      </c>
      <c r="Q4102" s="29" t="n">
        <v>3302.62</v>
      </c>
      <c r="R4102" s="27" t="s">
        <v>130</v>
      </c>
      <c r="S4102" s="27" t="s">
        <v>192</v>
      </c>
      <c r="T4102" s="27" t="n">
        <v>5</v>
      </c>
      <c r="U4102" s="27" t="n">
        <f aca="false">YEAR(E4102)</f>
        <v>2024</v>
      </c>
      <c r="V4102" s="27" t="str">
        <f aca="false">TEXT(E4102,"MMM-YYYY")</f>
        <v>Jan-2024</v>
      </c>
      <c r="W4102" s="27" t="n">
        <f aca="false">MONTH(E4102)</f>
        <v>1</v>
      </c>
      <c r="X4102" s="27" t="str">
        <f aca="false">TEXT(WEEKDAY(E4102,2),"0")&amp;" - "&amp;TEXT(E4102,"dddd")</f>
        <v>2 - Tuesday</v>
      </c>
      <c r="Y4102" s="27" t="str">
        <f aca="false">_xlfn.IFS(C4102&lt;18,"Child (0-17)",C4102&lt;40,"Young Adult (18-39)",C4102&lt;60,"Adult (40-59)",TRUE(),"Senior (60+)")</f>
        <v>Child (0-17)</v>
      </c>
      <c r="Z4102" s="27" t="n">
        <f aca="false">ROUND(G4102-E4102,0)</f>
        <v>2</v>
      </c>
      <c r="AA4102" s="27" t="n">
        <f aca="false">L4102+M4102</f>
        <v>102</v>
      </c>
      <c r="AB4102" s="27" t="n">
        <f aca="false">IFERROR(ROUND(Q4102/AA4102,2),0)</f>
        <v>32.38</v>
      </c>
      <c r="AC4102" s="27" t="str">
        <f aca="false">IF(AND(K4102="Critical",N4102="No"),"URGENT - No Bed","Normal")</f>
        <v>Normal</v>
      </c>
      <c r="AD4102" s="33" t="n">
        <f aca="false">INDEX(Lookup_Tables!$B$3:$B$12,MATCH(H4102,Lookup_Tables!$A$3:$A$12,0))</f>
        <v>3600000</v>
      </c>
      <c r="AE4102" s="27" t="str">
        <f aca="false">INDEX(Lookup_Tables!$C$3:$C$12,MATCH(H4102,Lookup_Tables!$A$3:$A$12,0))</f>
        <v>Dr. Sameer Joshi</v>
      </c>
      <c r="AF4102" s="27" t="str">
        <f aca="false">IFERROR(INDEX(Lookup_Tables!$F$16:$F$45,MATCH(I4102,Lookup_Tables!$E$16:$E$45,0)),"N/A")</f>
        <v>EMP223</v>
      </c>
      <c r="AG4102" s="27" t="n">
        <f aca="false">_xlfn.IFS(R4102="Recovered",4,R4102="Referred",3,R4102="Admitted",2,R4102="Deceased",1,TRUE(),0)</f>
        <v>4</v>
      </c>
      <c r="AH4102" s="27" t="str">
        <f aca="false">IF(T4102&gt;=4,"Satisfied",IF(T4102&gt;=3,"Neutral","Needs Improvement"))</f>
        <v>Satisfied</v>
      </c>
    </row>
    <row r="4103" customFormat="false" ht="15" hidden="false" customHeight="false" outlineLevel="0" collapsed="false">
      <c r="A4103" s="30" t="s">
        <v>2744</v>
      </c>
      <c r="B4103" s="30" t="s">
        <v>2457</v>
      </c>
      <c r="C4103" s="30" t="n">
        <v>31</v>
      </c>
      <c r="D4103" s="30" t="s">
        <v>181</v>
      </c>
      <c r="E4103" s="31" t="n">
        <v>45463</v>
      </c>
      <c r="F4103" s="30" t="s">
        <v>1389</v>
      </c>
      <c r="G4103" s="31" t="n">
        <v>45466</v>
      </c>
      <c r="H4103" s="30" t="s">
        <v>161</v>
      </c>
      <c r="I4103" s="30" t="s">
        <v>538</v>
      </c>
      <c r="J4103" s="30" t="s">
        <v>426</v>
      </c>
      <c r="K4103" s="30" t="s">
        <v>156</v>
      </c>
      <c r="L4103" s="30" t="n">
        <v>56</v>
      </c>
      <c r="M4103" s="30" t="n">
        <v>47</v>
      </c>
      <c r="N4103" s="30" t="s">
        <v>186</v>
      </c>
      <c r="O4103" s="30" t="s">
        <v>128</v>
      </c>
      <c r="P4103" s="30" t="s">
        <v>150</v>
      </c>
      <c r="Q4103" s="32" t="n">
        <v>2977.79</v>
      </c>
      <c r="R4103" s="30" t="s">
        <v>130</v>
      </c>
      <c r="S4103" s="30" t="s">
        <v>335</v>
      </c>
      <c r="T4103" s="30" t="n">
        <v>3</v>
      </c>
      <c r="U4103" s="30" t="n">
        <f aca="false">YEAR(E4103)</f>
        <v>2024</v>
      </c>
      <c r="V4103" s="30" t="str">
        <f aca="false">TEXT(E4103,"MMM-YYYY")</f>
        <v>Jun-2024</v>
      </c>
      <c r="W4103" s="30" t="n">
        <f aca="false">MONTH(E4103)</f>
        <v>6</v>
      </c>
      <c r="X4103" s="30" t="str">
        <f aca="false">TEXT(WEEKDAY(E4103,2),"0")&amp;" - "&amp;TEXT(E4103,"dddd")</f>
        <v>4 - Thursday</v>
      </c>
      <c r="Y4103" s="30" t="str">
        <f aca="false">_xlfn.IFS(C4103&lt;18,"Child (0-17)",C4103&lt;40,"Young Adult (18-39)",C4103&lt;60,"Adult (40-59)",TRUE(),"Senior (60+)")</f>
        <v>Young Adult (18-39)</v>
      </c>
      <c r="Z4103" s="30" t="n">
        <f aca="false">ROUND(G4103-E4103,0)</f>
        <v>3</v>
      </c>
      <c r="AA4103" s="30" t="n">
        <f aca="false">L4103+M4103</f>
        <v>103</v>
      </c>
      <c r="AB4103" s="30" t="n">
        <f aca="false">IFERROR(ROUND(Q4103/AA4103,2),0)</f>
        <v>28.91</v>
      </c>
      <c r="AC4103" s="30" t="str">
        <f aca="false">IF(AND(K4103="Critical",N4103="No"),"URGENT - No Bed","Normal")</f>
        <v>Normal</v>
      </c>
      <c r="AD4103" s="34" t="n">
        <f aca="false">INDEX(Lookup_Tables!$B$3:$B$12,MATCH(H4103,Lookup_Tables!$A$3:$A$12,0))</f>
        <v>3600000</v>
      </c>
      <c r="AE4103" s="30" t="str">
        <f aca="false">INDEX(Lookup_Tables!$C$3:$C$12,MATCH(H4103,Lookup_Tables!$A$3:$A$12,0))</f>
        <v>Dr. Sameer Joshi</v>
      </c>
      <c r="AF4103" s="30" t="str">
        <f aca="false">IFERROR(INDEX(Lookup_Tables!$F$16:$F$45,MATCH(I4103,Lookup_Tables!$E$16:$E$45,0)),"N/A")</f>
        <v>EMP221</v>
      </c>
      <c r="AG4103" s="30" t="n">
        <f aca="false">_xlfn.IFS(R4103="Recovered",4,R4103="Referred",3,R4103="Admitted",2,R4103="Deceased",1,TRUE(),0)</f>
        <v>4</v>
      </c>
      <c r="AH4103" s="30" t="str">
        <f aca="false">IF(T4103&gt;=4,"Satisfied",IF(T4103&gt;=3,"Neutral","Needs Improvement"))</f>
        <v>Neutral</v>
      </c>
    </row>
    <row r="4104" customFormat="false" ht="15" hidden="false" customHeight="false" outlineLevel="0" collapsed="false">
      <c r="A4104" s="27" t="s">
        <v>915</v>
      </c>
      <c r="B4104" s="27" t="s">
        <v>916</v>
      </c>
      <c r="C4104" s="27" t="n">
        <v>34</v>
      </c>
      <c r="D4104" s="27" t="s">
        <v>121</v>
      </c>
      <c r="E4104" s="28" t="n">
        <v>45551</v>
      </c>
      <c r="F4104" s="27" t="s">
        <v>805</v>
      </c>
      <c r="G4104" s="28" t="n">
        <v>45552</v>
      </c>
      <c r="H4104" s="27" t="s">
        <v>146</v>
      </c>
      <c r="I4104" s="27" t="s">
        <v>309</v>
      </c>
      <c r="J4104" s="27" t="s">
        <v>177</v>
      </c>
      <c r="K4104" s="27" t="s">
        <v>138</v>
      </c>
      <c r="L4104" s="27" t="n">
        <v>39</v>
      </c>
      <c r="M4104" s="27" t="n">
        <v>27</v>
      </c>
      <c r="N4104" s="27" t="s">
        <v>186</v>
      </c>
      <c r="O4104" s="27" t="s">
        <v>171</v>
      </c>
      <c r="P4104" s="27" t="s">
        <v>187</v>
      </c>
      <c r="Q4104" s="29" t="n">
        <v>2644.2</v>
      </c>
      <c r="R4104" s="27" t="s">
        <v>130</v>
      </c>
      <c r="S4104" s="27" t="s">
        <v>151</v>
      </c>
      <c r="T4104" s="27" t="n">
        <v>4</v>
      </c>
      <c r="U4104" s="27" t="n">
        <f aca="false">YEAR(E4104)</f>
        <v>2024</v>
      </c>
      <c r="V4104" s="27" t="str">
        <f aca="false">TEXT(E4104,"MMM-YYYY")</f>
        <v>Sep-2024</v>
      </c>
      <c r="W4104" s="27" t="n">
        <f aca="false">MONTH(E4104)</f>
        <v>9</v>
      </c>
      <c r="X4104" s="27" t="str">
        <f aca="false">TEXT(WEEKDAY(E4104,2),"0")&amp;" - "&amp;TEXT(E4104,"dddd")</f>
        <v>1 - Monday</v>
      </c>
      <c r="Y4104" s="27" t="str">
        <f aca="false">_xlfn.IFS(C4104&lt;18,"Child (0-17)",C4104&lt;40,"Young Adult (18-39)",C4104&lt;60,"Adult (40-59)",TRUE(),"Senior (60+)")</f>
        <v>Young Adult (18-39)</v>
      </c>
      <c r="Z4104" s="27" t="n">
        <f aca="false">ROUND(G4104-E4104,0)</f>
        <v>1</v>
      </c>
      <c r="AA4104" s="27" t="n">
        <f aca="false">L4104+M4104</f>
        <v>66</v>
      </c>
      <c r="AB4104" s="27" t="n">
        <f aca="false">IFERROR(ROUND(Q4104/AA4104,2),0)</f>
        <v>40.06</v>
      </c>
      <c r="AC4104" s="27" t="str">
        <f aca="false">IF(AND(K4104="Critical",N4104="No"),"URGENT - No Bed","Normal")</f>
        <v>Normal</v>
      </c>
      <c r="AD4104" s="33" t="n">
        <f aca="false">INDEX(Lookup_Tables!$B$3:$B$12,MATCH(H4104,Lookup_Tables!$A$3:$A$12,0))</f>
        <v>2700000</v>
      </c>
      <c r="AE4104" s="27" t="str">
        <f aca="false">INDEX(Lookup_Tables!$C$3:$C$12,MATCH(H4104,Lookup_Tables!$A$3:$A$12,0))</f>
        <v>Dr. Vikram Singh</v>
      </c>
      <c r="AF4104" s="27" t="str">
        <f aca="false">IFERROR(INDEX(Lookup_Tables!$F$16:$F$45,MATCH(I4104,Lookup_Tables!$E$16:$E$45,0)),"N/A")</f>
        <v>EMP228</v>
      </c>
      <c r="AG4104" s="27" t="n">
        <f aca="false">_xlfn.IFS(R4104="Recovered",4,R4104="Referred",3,R4104="Admitted",2,R4104="Deceased",1,TRUE(),0)</f>
        <v>4</v>
      </c>
      <c r="AH4104" s="27" t="str">
        <f aca="false">IF(T4104&gt;=4,"Satisfied",IF(T4104&gt;=3,"Neutral","Needs Improvement"))</f>
        <v>Satisfied</v>
      </c>
    </row>
    <row r="4105" customFormat="false" ht="15" hidden="false" customHeight="false" outlineLevel="0" collapsed="false">
      <c r="A4105" s="30" t="s">
        <v>6804</v>
      </c>
      <c r="B4105" s="30" t="s">
        <v>4318</v>
      </c>
      <c r="C4105" s="30" t="n">
        <v>54</v>
      </c>
      <c r="D4105" s="30" t="s">
        <v>121</v>
      </c>
      <c r="E4105" s="31" t="n">
        <v>45433</v>
      </c>
      <c r="F4105" s="30" t="s">
        <v>702</v>
      </c>
      <c r="G4105" s="31" t="n">
        <v>45433</v>
      </c>
      <c r="H4105" s="30" t="s">
        <v>123</v>
      </c>
      <c r="I4105" s="30" t="s">
        <v>124</v>
      </c>
      <c r="J4105" s="30" t="s">
        <v>305</v>
      </c>
      <c r="K4105" s="30" t="s">
        <v>138</v>
      </c>
      <c r="L4105" s="30" t="n">
        <v>41</v>
      </c>
      <c r="M4105" s="30" t="n">
        <v>21</v>
      </c>
      <c r="N4105" s="30" t="s">
        <v>186</v>
      </c>
      <c r="O4105" s="30" t="s">
        <v>128</v>
      </c>
      <c r="P4105" s="30" t="s">
        <v>129</v>
      </c>
      <c r="Q4105" s="32" t="n">
        <v>2506.33</v>
      </c>
      <c r="R4105" s="30" t="s">
        <v>130</v>
      </c>
      <c r="S4105" s="30" t="s">
        <v>157</v>
      </c>
      <c r="T4105" s="30" t="n">
        <v>2</v>
      </c>
      <c r="U4105" s="30" t="n">
        <f aca="false">YEAR(E4105)</f>
        <v>2024</v>
      </c>
      <c r="V4105" s="30" t="str">
        <f aca="false">TEXT(E4105,"MMM-YYYY")</f>
        <v>May-2024</v>
      </c>
      <c r="W4105" s="30" t="n">
        <f aca="false">MONTH(E4105)</f>
        <v>5</v>
      </c>
      <c r="X4105" s="30" t="str">
        <f aca="false">TEXT(WEEKDAY(E4105,2),"0")&amp;" - "&amp;TEXT(E4105,"dddd")</f>
        <v>2 - Tuesday</v>
      </c>
      <c r="Y4105" s="30" t="str">
        <f aca="false">_xlfn.IFS(C4105&lt;18,"Child (0-17)",C4105&lt;40,"Young Adult (18-39)",C4105&lt;60,"Adult (40-59)",TRUE(),"Senior (60+)")</f>
        <v>Adult (40-59)</v>
      </c>
      <c r="Z4105" s="30" t="n">
        <f aca="false">ROUND(G4105-E4105,0)</f>
        <v>0</v>
      </c>
      <c r="AA4105" s="30" t="n">
        <f aca="false">L4105+M4105</f>
        <v>62</v>
      </c>
      <c r="AB4105" s="30" t="n">
        <f aca="false">IFERROR(ROUND(Q4105/AA4105,2),0)</f>
        <v>40.42</v>
      </c>
      <c r="AC4105" s="30" t="str">
        <f aca="false">IF(AND(K4105="Critical",N4105="No"),"URGENT - No Bed","Normal")</f>
        <v>Normal</v>
      </c>
      <c r="AD4105" s="34" t="n">
        <f aca="false">INDEX(Lookup_Tables!$B$3:$B$12,MATCH(H4105,Lookup_Tables!$A$3:$A$12,0))</f>
        <v>2200000</v>
      </c>
      <c r="AE4105" s="30" t="str">
        <f aca="false">INDEX(Lookup_Tables!$C$3:$C$12,MATCH(H4105,Lookup_Tables!$A$3:$A$12,0))</f>
        <v>Dr. Rohan Das</v>
      </c>
      <c r="AF4105" s="30" t="str">
        <f aca="false">IFERROR(INDEX(Lookup_Tables!$F$16:$F$45,MATCH(I4105,Lookup_Tables!$E$16:$E$45,0)),"N/A")</f>
        <v>EMP205</v>
      </c>
      <c r="AG4105" s="30" t="n">
        <f aca="false">_xlfn.IFS(R4105="Recovered",4,R4105="Referred",3,R4105="Admitted",2,R4105="Deceased",1,TRUE(),0)</f>
        <v>4</v>
      </c>
      <c r="AH4105" s="30" t="str">
        <f aca="false">IF(T4105&gt;=4,"Satisfied",IF(T4105&gt;=3,"Neutral","Needs Improvement"))</f>
        <v>Needs Improvement</v>
      </c>
    </row>
    <row r="4106" customFormat="false" ht="15" hidden="false" customHeight="false" outlineLevel="0" collapsed="false">
      <c r="A4106" s="27" t="s">
        <v>6858</v>
      </c>
      <c r="B4106" s="27" t="s">
        <v>3576</v>
      </c>
      <c r="C4106" s="27" t="n">
        <v>20</v>
      </c>
      <c r="D4106" s="27" t="s">
        <v>121</v>
      </c>
      <c r="E4106" s="28" t="n">
        <v>45480</v>
      </c>
      <c r="F4106" s="27" t="s">
        <v>1739</v>
      </c>
      <c r="G4106" s="28" t="n">
        <v>45485</v>
      </c>
      <c r="H4106" s="27" t="s">
        <v>135</v>
      </c>
      <c r="I4106" s="27" t="s">
        <v>278</v>
      </c>
      <c r="J4106" s="27" t="s">
        <v>137</v>
      </c>
      <c r="K4106" s="27" t="s">
        <v>126</v>
      </c>
      <c r="L4106" s="27" t="n">
        <v>33</v>
      </c>
      <c r="M4106" s="27" t="n">
        <v>87</v>
      </c>
      <c r="N4106" s="27" t="s">
        <v>127</v>
      </c>
      <c r="O4106" s="27" t="s">
        <v>149</v>
      </c>
      <c r="P4106" s="27" t="s">
        <v>129</v>
      </c>
      <c r="Q4106" s="29" t="n">
        <v>7498.35</v>
      </c>
      <c r="R4106" s="27" t="s">
        <v>172</v>
      </c>
      <c r="S4106" s="27" t="s">
        <v>335</v>
      </c>
      <c r="T4106" s="27" t="n">
        <v>3</v>
      </c>
      <c r="U4106" s="27" t="n">
        <f aca="false">YEAR(E4106)</f>
        <v>2024</v>
      </c>
      <c r="V4106" s="27" t="str">
        <f aca="false">TEXT(E4106,"MMM-YYYY")</f>
        <v>Jul-2024</v>
      </c>
      <c r="W4106" s="27" t="n">
        <f aca="false">MONTH(E4106)</f>
        <v>7</v>
      </c>
      <c r="X4106" s="27" t="str">
        <f aca="false">TEXT(WEEKDAY(E4106,2),"0")&amp;" - "&amp;TEXT(E4106,"dddd")</f>
        <v>7 - Sunday</v>
      </c>
      <c r="Y4106" s="27" t="str">
        <f aca="false">_xlfn.IFS(C4106&lt;18,"Child (0-17)",C4106&lt;40,"Young Adult (18-39)",C4106&lt;60,"Adult (40-59)",TRUE(),"Senior (60+)")</f>
        <v>Young Adult (18-39)</v>
      </c>
      <c r="Z4106" s="27" t="n">
        <f aca="false">ROUND(G4106-E4106,0)</f>
        <v>5</v>
      </c>
      <c r="AA4106" s="27" t="n">
        <f aca="false">L4106+M4106</f>
        <v>120</v>
      </c>
      <c r="AB4106" s="27" t="n">
        <f aca="false">IFERROR(ROUND(Q4106/AA4106,2),0)</f>
        <v>62.49</v>
      </c>
      <c r="AC4106" s="27" t="str">
        <f aca="false">IF(AND(K4106="Critical",N4106="No"),"URGENT - No Bed","Normal")</f>
        <v>Normal</v>
      </c>
      <c r="AD4106" s="33" t="n">
        <f aca="false">INDEX(Lookup_Tables!$B$3:$B$12,MATCH(H4106,Lookup_Tables!$A$3:$A$12,0))</f>
        <v>4600000</v>
      </c>
      <c r="AE4106" s="27" t="str">
        <f aca="false">INDEX(Lookup_Tables!$C$3:$C$12,MATCH(H4106,Lookup_Tables!$A$3:$A$12,0))</f>
        <v>Dr. Farhan Khan</v>
      </c>
      <c r="AF4106" s="27" t="str">
        <f aca="false">IFERROR(INDEX(Lookup_Tables!$F$16:$F$45,MATCH(I4106,Lookup_Tables!$E$16:$E$45,0)),"N/A")</f>
        <v>EMP208</v>
      </c>
      <c r="AG4106" s="27" t="n">
        <f aca="false">_xlfn.IFS(R4106="Recovered",4,R4106="Referred",3,R4106="Admitted",2,R4106="Deceased",1,TRUE(),0)</f>
        <v>2</v>
      </c>
      <c r="AH4106" s="27" t="str">
        <f aca="false">IF(T4106&gt;=4,"Satisfied",IF(T4106&gt;=3,"Neutral","Needs Improvement"))</f>
        <v>Neutral</v>
      </c>
    </row>
    <row r="4107" customFormat="false" ht="15" hidden="false" customHeight="false" outlineLevel="0" collapsed="false">
      <c r="A4107" s="30" t="s">
        <v>1627</v>
      </c>
      <c r="B4107" s="30" t="s">
        <v>230</v>
      </c>
      <c r="C4107" s="30" t="n">
        <v>54</v>
      </c>
      <c r="D4107" s="30" t="s">
        <v>181</v>
      </c>
      <c r="E4107" s="31" t="n">
        <v>45502</v>
      </c>
      <c r="F4107" s="30" t="s">
        <v>1628</v>
      </c>
      <c r="G4107" s="31" t="n">
        <v>45502</v>
      </c>
      <c r="H4107" s="30" t="s">
        <v>206</v>
      </c>
      <c r="I4107" s="30" t="s">
        <v>207</v>
      </c>
      <c r="J4107" s="30" t="s">
        <v>593</v>
      </c>
      <c r="K4107" s="30" t="s">
        <v>138</v>
      </c>
      <c r="L4107" s="30" t="n">
        <v>24</v>
      </c>
      <c r="M4107" s="30" t="n">
        <v>37</v>
      </c>
      <c r="N4107" s="30" t="s">
        <v>127</v>
      </c>
      <c r="O4107" s="30" t="s">
        <v>139</v>
      </c>
      <c r="P4107" s="30" t="s">
        <v>187</v>
      </c>
      <c r="Q4107" s="32" t="n">
        <v>1707.18</v>
      </c>
      <c r="R4107" s="30" t="s">
        <v>130</v>
      </c>
      <c r="S4107" s="30" t="s">
        <v>197</v>
      </c>
      <c r="T4107" s="30" t="n">
        <v>5</v>
      </c>
      <c r="U4107" s="30" t="n">
        <f aca="false">YEAR(E4107)</f>
        <v>2024</v>
      </c>
      <c r="V4107" s="30" t="str">
        <f aca="false">TEXT(E4107,"MMM-YYYY")</f>
        <v>Jul-2024</v>
      </c>
      <c r="W4107" s="30" t="n">
        <f aca="false">MONTH(E4107)</f>
        <v>7</v>
      </c>
      <c r="X4107" s="30" t="str">
        <f aca="false">TEXT(WEEKDAY(E4107,2),"0")&amp;" - "&amp;TEXT(E4107,"dddd")</f>
        <v>1 - Monday</v>
      </c>
      <c r="Y4107" s="30" t="str">
        <f aca="false">_xlfn.IFS(C4107&lt;18,"Child (0-17)",C4107&lt;40,"Young Adult (18-39)",C4107&lt;60,"Adult (40-59)",TRUE(),"Senior (60+)")</f>
        <v>Adult (40-59)</v>
      </c>
      <c r="Z4107" s="30" t="n">
        <f aca="false">ROUND(G4107-E4107,0)</f>
        <v>0</v>
      </c>
      <c r="AA4107" s="30" t="n">
        <f aca="false">L4107+M4107</f>
        <v>61</v>
      </c>
      <c r="AB4107" s="30" t="n">
        <f aca="false">IFERROR(ROUND(Q4107/AA4107,2),0)</f>
        <v>27.99</v>
      </c>
      <c r="AC4107" s="30" t="str">
        <f aca="false">IF(AND(K4107="Critical",N4107="No"),"URGENT - No Bed","Normal")</f>
        <v>Normal</v>
      </c>
      <c r="AD4107" s="34" t="n">
        <f aca="false">INDEX(Lookup_Tables!$B$3:$B$12,MATCH(H4107,Lookup_Tables!$A$3:$A$12,0))</f>
        <v>2800000</v>
      </c>
      <c r="AE4107" s="30" t="str">
        <f aca="false">INDEX(Lookup_Tables!$C$3:$C$12,MATCH(H4107,Lookup_Tables!$A$3:$A$12,0))</f>
        <v>Dr. Suresh Nair</v>
      </c>
      <c r="AF4107" s="30" t="str">
        <f aca="false">IFERROR(INDEX(Lookup_Tables!$F$16:$F$45,MATCH(I4107,Lookup_Tables!$E$16:$E$45,0)),"N/A")</f>
        <v>EMP209</v>
      </c>
      <c r="AG4107" s="30" t="n">
        <f aca="false">_xlfn.IFS(R4107="Recovered",4,R4107="Referred",3,R4107="Admitted",2,R4107="Deceased",1,TRUE(),0)</f>
        <v>4</v>
      </c>
      <c r="AH4107" s="30" t="str">
        <f aca="false">IF(T4107&gt;=4,"Satisfied",IF(T4107&gt;=3,"Neutral","Needs Improvement"))</f>
        <v>Satisfied</v>
      </c>
    </row>
    <row r="4108" customFormat="false" ht="15" hidden="false" customHeight="false" outlineLevel="0" collapsed="false">
      <c r="A4108" s="27" t="s">
        <v>5783</v>
      </c>
      <c r="B4108" s="27" t="s">
        <v>2936</v>
      </c>
      <c r="C4108" s="27" t="n">
        <v>26</v>
      </c>
      <c r="D4108" s="27" t="s">
        <v>121</v>
      </c>
      <c r="E4108" s="28" t="n">
        <v>45418</v>
      </c>
      <c r="F4108" s="27" t="s">
        <v>4157</v>
      </c>
      <c r="G4108" s="28" t="n">
        <v>45424</v>
      </c>
      <c r="H4108" s="27" t="s">
        <v>135</v>
      </c>
      <c r="I4108" s="27" t="s">
        <v>278</v>
      </c>
      <c r="J4108" s="27" t="s">
        <v>252</v>
      </c>
      <c r="K4108" s="27" t="s">
        <v>126</v>
      </c>
      <c r="L4108" s="27" t="n">
        <v>10</v>
      </c>
      <c r="M4108" s="27" t="n">
        <v>69</v>
      </c>
      <c r="N4108" s="27" t="s">
        <v>186</v>
      </c>
      <c r="O4108" s="27" t="s">
        <v>139</v>
      </c>
      <c r="P4108" s="27" t="s">
        <v>187</v>
      </c>
      <c r="Q4108" s="29" t="n">
        <v>6551.87</v>
      </c>
      <c r="R4108" s="27" t="s">
        <v>172</v>
      </c>
      <c r="S4108" s="27" t="s">
        <v>178</v>
      </c>
      <c r="T4108" s="27" t="n">
        <v>2</v>
      </c>
      <c r="U4108" s="27" t="n">
        <f aca="false">YEAR(E4108)</f>
        <v>2024</v>
      </c>
      <c r="V4108" s="27" t="str">
        <f aca="false">TEXT(E4108,"MMM-YYYY")</f>
        <v>May-2024</v>
      </c>
      <c r="W4108" s="27" t="n">
        <f aca="false">MONTH(E4108)</f>
        <v>5</v>
      </c>
      <c r="X4108" s="27" t="str">
        <f aca="false">TEXT(WEEKDAY(E4108,2),"0")&amp;" - "&amp;TEXT(E4108,"dddd")</f>
        <v>1 - Monday</v>
      </c>
      <c r="Y4108" s="27" t="str">
        <f aca="false">_xlfn.IFS(C4108&lt;18,"Child (0-17)",C4108&lt;40,"Young Adult (18-39)",C4108&lt;60,"Adult (40-59)",TRUE(),"Senior (60+)")</f>
        <v>Young Adult (18-39)</v>
      </c>
      <c r="Z4108" s="27" t="n">
        <f aca="false">ROUND(G4108-E4108,0)</f>
        <v>6</v>
      </c>
      <c r="AA4108" s="27" t="n">
        <f aca="false">L4108+M4108</f>
        <v>79</v>
      </c>
      <c r="AB4108" s="27" t="n">
        <f aca="false">IFERROR(ROUND(Q4108/AA4108,2),0)</f>
        <v>82.94</v>
      </c>
      <c r="AC4108" s="27" t="str">
        <f aca="false">IF(AND(K4108="Critical",N4108="No"),"URGENT - No Bed","Normal")</f>
        <v>Normal</v>
      </c>
      <c r="AD4108" s="33" t="n">
        <f aca="false">INDEX(Lookup_Tables!$B$3:$B$12,MATCH(H4108,Lookup_Tables!$A$3:$A$12,0))</f>
        <v>4600000</v>
      </c>
      <c r="AE4108" s="27" t="str">
        <f aca="false">INDEX(Lookup_Tables!$C$3:$C$12,MATCH(H4108,Lookup_Tables!$A$3:$A$12,0))</f>
        <v>Dr. Farhan Khan</v>
      </c>
      <c r="AF4108" s="27" t="str">
        <f aca="false">IFERROR(INDEX(Lookup_Tables!$F$16:$F$45,MATCH(I4108,Lookup_Tables!$E$16:$E$45,0)),"N/A")</f>
        <v>EMP208</v>
      </c>
      <c r="AG4108" s="27" t="n">
        <f aca="false">_xlfn.IFS(R4108="Recovered",4,R4108="Referred",3,R4108="Admitted",2,R4108="Deceased",1,TRUE(),0)</f>
        <v>2</v>
      </c>
      <c r="AH4108" s="27" t="str">
        <f aca="false">IF(T4108&gt;=4,"Satisfied",IF(T4108&gt;=3,"Neutral","Needs Improvement"))</f>
        <v>Needs Improvement</v>
      </c>
    </row>
    <row r="4109" customFormat="false" ht="15" hidden="false" customHeight="false" outlineLevel="0" collapsed="false">
      <c r="A4109" s="30" t="s">
        <v>5453</v>
      </c>
      <c r="B4109" s="30" t="s">
        <v>3669</v>
      </c>
      <c r="C4109" s="30" t="n">
        <v>31</v>
      </c>
      <c r="D4109" s="30" t="s">
        <v>121</v>
      </c>
      <c r="E4109" s="31" t="n">
        <v>45584</v>
      </c>
      <c r="F4109" s="30" t="s">
        <v>458</v>
      </c>
      <c r="G4109" s="31" t="n">
        <v>45585</v>
      </c>
      <c r="H4109" s="30" t="s">
        <v>236</v>
      </c>
      <c r="I4109" s="30" t="s">
        <v>266</v>
      </c>
      <c r="J4109" s="30" t="s">
        <v>287</v>
      </c>
      <c r="K4109" s="30" t="s">
        <v>126</v>
      </c>
      <c r="L4109" s="30" t="n">
        <v>44</v>
      </c>
      <c r="M4109" s="30" t="n">
        <v>110</v>
      </c>
      <c r="N4109" s="30" t="s">
        <v>127</v>
      </c>
      <c r="O4109" s="30" t="s">
        <v>128</v>
      </c>
      <c r="P4109" s="30" t="s">
        <v>129</v>
      </c>
      <c r="Q4109" s="32" t="n">
        <v>8083.54</v>
      </c>
      <c r="R4109" s="30" t="s">
        <v>172</v>
      </c>
      <c r="S4109" s="30" t="s">
        <v>335</v>
      </c>
      <c r="T4109" s="30" t="n">
        <v>3</v>
      </c>
      <c r="U4109" s="30" t="n">
        <f aca="false">YEAR(E4109)</f>
        <v>2024</v>
      </c>
      <c r="V4109" s="30" t="str">
        <f aca="false">TEXT(E4109,"MMM-YYYY")</f>
        <v>Oct-2024</v>
      </c>
      <c r="W4109" s="30" t="n">
        <f aca="false">MONTH(E4109)</f>
        <v>10</v>
      </c>
      <c r="X4109" s="30" t="str">
        <f aca="false">TEXT(WEEKDAY(E4109,2),"0")&amp;" - "&amp;TEXT(E4109,"dddd")</f>
        <v>6 - Saturday</v>
      </c>
      <c r="Y4109" s="30" t="str">
        <f aca="false">_xlfn.IFS(C4109&lt;18,"Child (0-17)",C4109&lt;40,"Young Adult (18-39)",C4109&lt;60,"Adult (40-59)",TRUE(),"Senior (60+)")</f>
        <v>Young Adult (18-39)</v>
      </c>
      <c r="Z4109" s="30" t="n">
        <f aca="false">ROUND(G4109-E4109,0)</f>
        <v>1</v>
      </c>
      <c r="AA4109" s="30" t="n">
        <f aca="false">L4109+M4109</f>
        <v>154</v>
      </c>
      <c r="AB4109" s="30" t="n">
        <f aca="false">IFERROR(ROUND(Q4109/AA4109,2),0)</f>
        <v>52.49</v>
      </c>
      <c r="AC4109" s="30" t="str">
        <f aca="false">IF(AND(K4109="Critical",N4109="No"),"URGENT - No Bed","Normal")</f>
        <v>Normal</v>
      </c>
      <c r="AD4109" s="34" t="n">
        <f aca="false">INDEX(Lookup_Tables!$B$3:$B$12,MATCH(H4109,Lookup_Tables!$A$3:$A$12,0))</f>
        <v>3900000</v>
      </c>
      <c r="AE4109" s="30" t="str">
        <f aca="false">INDEX(Lookup_Tables!$C$3:$C$12,MATCH(H4109,Lookup_Tables!$A$3:$A$12,0))</f>
        <v>Dr. Rina Mehta</v>
      </c>
      <c r="AF4109" s="30" t="str">
        <f aca="false">IFERROR(INDEX(Lookup_Tables!$F$16:$F$45,MATCH(I4109,Lookup_Tables!$E$16:$E$45,0)),"N/A")</f>
        <v>EMP217</v>
      </c>
      <c r="AG4109" s="30" t="n">
        <f aca="false">_xlfn.IFS(R4109="Recovered",4,R4109="Referred",3,R4109="Admitted",2,R4109="Deceased",1,TRUE(),0)</f>
        <v>2</v>
      </c>
      <c r="AH4109" s="30" t="str">
        <f aca="false">IF(T4109&gt;=4,"Satisfied",IF(T4109&gt;=3,"Neutral","Needs Improvement"))</f>
        <v>Neutral</v>
      </c>
    </row>
    <row r="4110" customFormat="false" ht="15" hidden="false" customHeight="false" outlineLevel="0" collapsed="false">
      <c r="A4110" s="27" t="s">
        <v>2069</v>
      </c>
      <c r="B4110" s="27" t="s">
        <v>2070</v>
      </c>
      <c r="C4110" s="27" t="n">
        <v>71</v>
      </c>
      <c r="D4110" s="27" t="s">
        <v>181</v>
      </c>
      <c r="E4110" s="28" t="n">
        <v>45461</v>
      </c>
      <c r="F4110" s="27" t="s">
        <v>832</v>
      </c>
      <c r="G4110" s="28" t="n">
        <v>45463</v>
      </c>
      <c r="H4110" s="27" t="s">
        <v>183</v>
      </c>
      <c r="I4110" s="27" t="s">
        <v>430</v>
      </c>
      <c r="J4110" s="27" t="s">
        <v>185</v>
      </c>
      <c r="K4110" s="27" t="s">
        <v>156</v>
      </c>
      <c r="L4110" s="27" t="n">
        <v>34</v>
      </c>
      <c r="M4110" s="27" t="n">
        <v>87</v>
      </c>
      <c r="N4110" s="27" t="s">
        <v>127</v>
      </c>
      <c r="O4110" s="27" t="s">
        <v>149</v>
      </c>
      <c r="P4110" s="27" t="s">
        <v>187</v>
      </c>
      <c r="Q4110" s="29" t="n">
        <v>4778.35</v>
      </c>
      <c r="R4110" s="27" t="s">
        <v>172</v>
      </c>
      <c r="S4110" s="27" t="s">
        <v>335</v>
      </c>
      <c r="T4110" s="27" t="n">
        <v>1</v>
      </c>
      <c r="U4110" s="27" t="n">
        <f aca="false">YEAR(E4110)</f>
        <v>2024</v>
      </c>
      <c r="V4110" s="27" t="str">
        <f aca="false">TEXT(E4110,"MMM-YYYY")</f>
        <v>Jun-2024</v>
      </c>
      <c r="W4110" s="27" t="n">
        <f aca="false">MONTH(E4110)</f>
        <v>6</v>
      </c>
      <c r="X4110" s="27" t="str">
        <f aca="false">TEXT(WEEKDAY(E4110,2),"0")&amp;" - "&amp;TEXT(E4110,"dddd")</f>
        <v>2 - Tuesday</v>
      </c>
      <c r="Y4110" s="27" t="str">
        <f aca="false">_xlfn.IFS(C4110&lt;18,"Child (0-17)",C4110&lt;40,"Young Adult (18-39)",C4110&lt;60,"Adult (40-59)",TRUE(),"Senior (60+)")</f>
        <v>Senior (60+)</v>
      </c>
      <c r="Z4110" s="27" t="n">
        <f aca="false">ROUND(G4110-E4110,0)</f>
        <v>2</v>
      </c>
      <c r="AA4110" s="27" t="n">
        <f aca="false">L4110+M4110</f>
        <v>121</v>
      </c>
      <c r="AB4110" s="27" t="n">
        <f aca="false">IFERROR(ROUND(Q4110/AA4110,2),0)</f>
        <v>39.49</v>
      </c>
      <c r="AC4110" s="27" t="str">
        <f aca="false">IF(AND(K4110="Critical",N4110="No"),"URGENT - No Bed","Normal")</f>
        <v>Normal</v>
      </c>
      <c r="AD4110" s="33" t="n">
        <f aca="false">INDEX(Lookup_Tables!$B$3:$B$12,MATCH(H4110,Lookup_Tables!$A$3:$A$12,0))</f>
        <v>3100000</v>
      </c>
      <c r="AE4110" s="27" t="str">
        <f aca="false">INDEX(Lookup_Tables!$C$3:$C$12,MATCH(H4110,Lookup_Tables!$A$3:$A$12,0))</f>
        <v>Dr. Kavita Rao</v>
      </c>
      <c r="AF4110" s="27" t="str">
        <f aca="false">IFERROR(INDEX(Lookup_Tables!$F$16:$F$45,MATCH(I4110,Lookup_Tables!$E$16:$E$45,0)),"N/A")</f>
        <v>EMP224</v>
      </c>
      <c r="AG4110" s="27" t="n">
        <f aca="false">_xlfn.IFS(R4110="Recovered",4,R4110="Referred",3,R4110="Admitted",2,R4110="Deceased",1,TRUE(),0)</f>
        <v>2</v>
      </c>
      <c r="AH4110" s="27" t="str">
        <f aca="false">IF(T4110&gt;=4,"Satisfied",IF(T4110&gt;=3,"Neutral","Needs Improvement"))</f>
        <v>Needs Improvement</v>
      </c>
    </row>
    <row r="4111" customFormat="false" ht="15" hidden="false" customHeight="false" outlineLevel="0" collapsed="false">
      <c r="A4111" s="30" t="s">
        <v>4044</v>
      </c>
      <c r="B4111" s="30" t="s">
        <v>1394</v>
      </c>
      <c r="C4111" s="30" t="n">
        <v>37</v>
      </c>
      <c r="D4111" s="30" t="s">
        <v>181</v>
      </c>
      <c r="E4111" s="31" t="n">
        <v>45649</v>
      </c>
      <c r="F4111" s="30" t="s">
        <v>1214</v>
      </c>
      <c r="G4111" s="31" t="n">
        <v>45649</v>
      </c>
      <c r="H4111" s="30" t="s">
        <v>217</v>
      </c>
      <c r="I4111" s="30" t="s">
        <v>344</v>
      </c>
      <c r="J4111" s="30" t="s">
        <v>483</v>
      </c>
      <c r="K4111" s="30" t="s">
        <v>156</v>
      </c>
      <c r="L4111" s="30" t="n">
        <v>74</v>
      </c>
      <c r="M4111" s="30" t="n">
        <v>83</v>
      </c>
      <c r="N4111" s="30" t="s">
        <v>186</v>
      </c>
      <c r="O4111" s="30" t="s">
        <v>139</v>
      </c>
      <c r="P4111" s="30" t="s">
        <v>187</v>
      </c>
      <c r="Q4111" s="32" t="n">
        <v>3961.53</v>
      </c>
      <c r="R4111" s="30" t="s">
        <v>130</v>
      </c>
      <c r="S4111" s="30" t="s">
        <v>178</v>
      </c>
      <c r="T4111" s="30" t="n">
        <v>3</v>
      </c>
      <c r="U4111" s="30" t="n">
        <f aca="false">YEAR(E4111)</f>
        <v>2024</v>
      </c>
      <c r="V4111" s="30" t="str">
        <f aca="false">TEXT(E4111,"MMM-YYYY")</f>
        <v>Dec-2024</v>
      </c>
      <c r="W4111" s="30" t="n">
        <f aca="false">MONTH(E4111)</f>
        <v>12</v>
      </c>
      <c r="X4111" s="30" t="str">
        <f aca="false">TEXT(WEEKDAY(E4111,2),"0")&amp;" - "&amp;TEXT(E4111,"dddd")</f>
        <v>1 - Monday</v>
      </c>
      <c r="Y4111" s="30" t="str">
        <f aca="false">_xlfn.IFS(C4111&lt;18,"Child (0-17)",C4111&lt;40,"Young Adult (18-39)",C4111&lt;60,"Adult (40-59)",TRUE(),"Senior (60+)")</f>
        <v>Young Adult (18-39)</v>
      </c>
      <c r="Z4111" s="30" t="n">
        <f aca="false">ROUND(G4111-E4111,0)</f>
        <v>0</v>
      </c>
      <c r="AA4111" s="30" t="n">
        <f aca="false">L4111+M4111</f>
        <v>157</v>
      </c>
      <c r="AB4111" s="30" t="n">
        <f aca="false">IFERROR(ROUND(Q4111/AA4111,2),0)</f>
        <v>25.23</v>
      </c>
      <c r="AC4111" s="30" t="str">
        <f aca="false">IF(AND(K4111="Critical",N4111="No"),"URGENT - No Bed","Normal")</f>
        <v>Normal</v>
      </c>
      <c r="AD4111" s="34" t="n">
        <f aca="false">INDEX(Lookup_Tables!$B$3:$B$12,MATCH(H4111,Lookup_Tables!$A$3:$A$12,0))</f>
        <v>4200000</v>
      </c>
      <c r="AE4111" s="30" t="str">
        <f aca="false">INDEX(Lookup_Tables!$C$3:$C$12,MATCH(H4111,Lookup_Tables!$A$3:$A$12,0))</f>
        <v>Dr. Anil Kapoor</v>
      </c>
      <c r="AF4111" s="30" t="str">
        <f aca="false">IFERROR(INDEX(Lookup_Tables!$F$16:$F$45,MATCH(I4111,Lookup_Tables!$E$16:$E$45,0)),"N/A")</f>
        <v>EMP201</v>
      </c>
      <c r="AG4111" s="30" t="n">
        <f aca="false">_xlfn.IFS(R4111="Recovered",4,R4111="Referred",3,R4111="Admitted",2,R4111="Deceased",1,TRUE(),0)</f>
        <v>4</v>
      </c>
      <c r="AH4111" s="30" t="str">
        <f aca="false">IF(T4111&gt;=4,"Satisfied",IF(T4111&gt;=3,"Neutral","Needs Improvement"))</f>
        <v>Neutral</v>
      </c>
    </row>
    <row r="4112" customFormat="false" ht="15" hidden="false" customHeight="false" outlineLevel="0" collapsed="false">
      <c r="A4112" s="27" t="s">
        <v>616</v>
      </c>
      <c r="B4112" s="27" t="s">
        <v>617</v>
      </c>
      <c r="C4112" s="27" t="n">
        <v>8</v>
      </c>
      <c r="D4112" s="27" t="s">
        <v>121</v>
      </c>
      <c r="E4112" s="28" t="n">
        <v>45499</v>
      </c>
      <c r="F4112" s="27" t="s">
        <v>221</v>
      </c>
      <c r="G4112" s="28" t="n">
        <v>45500</v>
      </c>
      <c r="H4112" s="27" t="s">
        <v>135</v>
      </c>
      <c r="I4112" s="27" t="s">
        <v>136</v>
      </c>
      <c r="J4112" s="27" t="s">
        <v>618</v>
      </c>
      <c r="K4112" s="27" t="s">
        <v>126</v>
      </c>
      <c r="L4112" s="27" t="n">
        <v>28</v>
      </c>
      <c r="M4112" s="27" t="n">
        <v>76</v>
      </c>
      <c r="N4112" s="27" t="s">
        <v>186</v>
      </c>
      <c r="O4112" s="27" t="s">
        <v>139</v>
      </c>
      <c r="P4112" s="27" t="s">
        <v>187</v>
      </c>
      <c r="Q4112" s="29" t="n">
        <v>7117.59</v>
      </c>
      <c r="R4112" s="27" t="s">
        <v>130</v>
      </c>
      <c r="S4112" s="27" t="s">
        <v>192</v>
      </c>
      <c r="T4112" s="27" t="n">
        <v>5</v>
      </c>
      <c r="U4112" s="27" t="n">
        <f aca="false">YEAR(E4112)</f>
        <v>2024</v>
      </c>
      <c r="V4112" s="27" t="str">
        <f aca="false">TEXT(E4112,"MMM-YYYY")</f>
        <v>Jul-2024</v>
      </c>
      <c r="W4112" s="27" t="n">
        <f aca="false">MONTH(E4112)</f>
        <v>7</v>
      </c>
      <c r="X4112" s="27" t="str">
        <f aca="false">TEXT(WEEKDAY(E4112,2),"0")&amp;" - "&amp;TEXT(E4112,"dddd")</f>
        <v>5 - Friday</v>
      </c>
      <c r="Y4112" s="27" t="str">
        <f aca="false">_xlfn.IFS(C4112&lt;18,"Child (0-17)",C4112&lt;40,"Young Adult (18-39)",C4112&lt;60,"Adult (40-59)",TRUE(),"Senior (60+)")</f>
        <v>Child (0-17)</v>
      </c>
      <c r="Z4112" s="27" t="n">
        <f aca="false">ROUND(G4112-E4112,0)</f>
        <v>1</v>
      </c>
      <c r="AA4112" s="27" t="n">
        <f aca="false">L4112+M4112</f>
        <v>104</v>
      </c>
      <c r="AB4112" s="27" t="n">
        <f aca="false">IFERROR(ROUND(Q4112/AA4112,2),0)</f>
        <v>68.44</v>
      </c>
      <c r="AC4112" s="27" t="str">
        <f aca="false">IF(AND(K4112="Critical",N4112="No"),"URGENT - No Bed","Normal")</f>
        <v>Normal</v>
      </c>
      <c r="AD4112" s="33" t="n">
        <f aca="false">INDEX(Lookup_Tables!$B$3:$B$12,MATCH(H4112,Lookup_Tables!$A$3:$A$12,0))</f>
        <v>4600000</v>
      </c>
      <c r="AE4112" s="27" t="str">
        <f aca="false">INDEX(Lookup_Tables!$C$3:$C$12,MATCH(H4112,Lookup_Tables!$A$3:$A$12,0))</f>
        <v>Dr. Farhan Khan</v>
      </c>
      <c r="AF4112" s="27" t="str">
        <f aca="false">IFERROR(INDEX(Lookup_Tables!$F$16:$F$45,MATCH(I4112,Lookup_Tables!$E$16:$E$45,0)),"N/A")</f>
        <v>EMP206</v>
      </c>
      <c r="AG4112" s="27" t="n">
        <f aca="false">_xlfn.IFS(R4112="Recovered",4,R4112="Referred",3,R4112="Admitted",2,R4112="Deceased",1,TRUE(),0)</f>
        <v>4</v>
      </c>
      <c r="AH4112" s="27" t="str">
        <f aca="false">IF(T4112&gt;=4,"Satisfied",IF(T4112&gt;=3,"Neutral","Needs Improvement"))</f>
        <v>Satisfied</v>
      </c>
    </row>
    <row r="4113" customFormat="false" ht="15" hidden="false" customHeight="false" outlineLevel="0" collapsed="false">
      <c r="A4113" s="30" t="s">
        <v>7083</v>
      </c>
      <c r="B4113" s="30" t="s">
        <v>572</v>
      </c>
      <c r="C4113" s="30" t="n">
        <v>52</v>
      </c>
      <c r="D4113" s="30" t="s">
        <v>181</v>
      </c>
      <c r="E4113" s="31" t="n">
        <v>45537</v>
      </c>
      <c r="F4113" s="30" t="s">
        <v>907</v>
      </c>
      <c r="G4113" s="31" t="n">
        <v>45542</v>
      </c>
      <c r="H4113" s="30" t="s">
        <v>146</v>
      </c>
      <c r="I4113" s="30" t="s">
        <v>309</v>
      </c>
      <c r="J4113" s="30" t="s">
        <v>222</v>
      </c>
      <c r="K4113" s="30" t="s">
        <v>126</v>
      </c>
      <c r="L4113" s="30" t="n">
        <v>33</v>
      </c>
      <c r="M4113" s="30" t="n">
        <v>138</v>
      </c>
      <c r="N4113" s="30" t="s">
        <v>186</v>
      </c>
      <c r="O4113" s="30" t="s">
        <v>149</v>
      </c>
      <c r="P4113" s="30" t="s">
        <v>187</v>
      </c>
      <c r="Q4113" s="32" t="n">
        <v>7683.26</v>
      </c>
      <c r="R4113" s="30" t="s">
        <v>130</v>
      </c>
      <c r="S4113" s="30" t="s">
        <v>197</v>
      </c>
      <c r="T4113" s="30" t="n">
        <v>4</v>
      </c>
      <c r="U4113" s="30" t="n">
        <f aca="false">YEAR(E4113)</f>
        <v>2024</v>
      </c>
      <c r="V4113" s="30" t="str">
        <f aca="false">TEXT(E4113,"MMM-YYYY")</f>
        <v>Sep-2024</v>
      </c>
      <c r="W4113" s="30" t="n">
        <f aca="false">MONTH(E4113)</f>
        <v>9</v>
      </c>
      <c r="X4113" s="30" t="str">
        <f aca="false">TEXT(WEEKDAY(E4113,2),"0")&amp;" - "&amp;TEXT(E4113,"dddd")</f>
        <v>1 - Monday</v>
      </c>
      <c r="Y4113" s="30" t="str">
        <f aca="false">_xlfn.IFS(C4113&lt;18,"Child (0-17)",C4113&lt;40,"Young Adult (18-39)",C4113&lt;60,"Adult (40-59)",TRUE(),"Senior (60+)")</f>
        <v>Adult (40-59)</v>
      </c>
      <c r="Z4113" s="30" t="n">
        <f aca="false">ROUND(G4113-E4113,0)</f>
        <v>5</v>
      </c>
      <c r="AA4113" s="30" t="n">
        <f aca="false">L4113+M4113</f>
        <v>171</v>
      </c>
      <c r="AB4113" s="30" t="n">
        <f aca="false">IFERROR(ROUND(Q4113/AA4113,2),0)</f>
        <v>44.93</v>
      </c>
      <c r="AC4113" s="30" t="str">
        <f aca="false">IF(AND(K4113="Critical",N4113="No"),"URGENT - No Bed","Normal")</f>
        <v>Normal</v>
      </c>
      <c r="AD4113" s="34" t="n">
        <f aca="false">INDEX(Lookup_Tables!$B$3:$B$12,MATCH(H4113,Lookup_Tables!$A$3:$A$12,0))</f>
        <v>2700000</v>
      </c>
      <c r="AE4113" s="30" t="str">
        <f aca="false">INDEX(Lookup_Tables!$C$3:$C$12,MATCH(H4113,Lookup_Tables!$A$3:$A$12,0))</f>
        <v>Dr. Vikram Singh</v>
      </c>
      <c r="AF4113" s="30" t="str">
        <f aca="false">IFERROR(INDEX(Lookup_Tables!$F$16:$F$45,MATCH(I4113,Lookup_Tables!$E$16:$E$45,0)),"N/A")</f>
        <v>EMP228</v>
      </c>
      <c r="AG4113" s="30" t="n">
        <f aca="false">_xlfn.IFS(R4113="Recovered",4,R4113="Referred",3,R4113="Admitted",2,R4113="Deceased",1,TRUE(),0)</f>
        <v>4</v>
      </c>
      <c r="AH4113" s="30" t="str">
        <f aca="false">IF(T4113&gt;=4,"Satisfied",IF(T4113&gt;=3,"Neutral","Needs Improvement"))</f>
        <v>Satisfied</v>
      </c>
    </row>
    <row r="4114" customFormat="false" ht="15" hidden="false" customHeight="false" outlineLevel="0" collapsed="false">
      <c r="A4114" s="27" t="s">
        <v>6235</v>
      </c>
      <c r="B4114" s="27" t="s">
        <v>4643</v>
      </c>
      <c r="C4114" s="27" t="n">
        <v>60</v>
      </c>
      <c r="D4114" s="27" t="s">
        <v>181</v>
      </c>
      <c r="E4114" s="28" t="n">
        <v>45627</v>
      </c>
      <c r="F4114" s="27" t="s">
        <v>1268</v>
      </c>
      <c r="G4114" s="28" t="n">
        <v>45631</v>
      </c>
      <c r="H4114" s="27" t="s">
        <v>146</v>
      </c>
      <c r="I4114" s="27" t="s">
        <v>147</v>
      </c>
      <c r="J4114" s="27" t="s">
        <v>244</v>
      </c>
      <c r="K4114" s="27" t="s">
        <v>126</v>
      </c>
      <c r="L4114" s="27" t="n">
        <v>23</v>
      </c>
      <c r="M4114" s="27" t="n">
        <v>143</v>
      </c>
      <c r="N4114" s="27" t="s">
        <v>127</v>
      </c>
      <c r="O4114" s="27" t="s">
        <v>139</v>
      </c>
      <c r="P4114" s="27" t="s">
        <v>187</v>
      </c>
      <c r="Q4114" s="29" t="n">
        <v>8327.53</v>
      </c>
      <c r="R4114" s="27" t="s">
        <v>172</v>
      </c>
      <c r="S4114" s="27" t="s">
        <v>131</v>
      </c>
      <c r="T4114" s="27" t="n">
        <v>3</v>
      </c>
      <c r="U4114" s="27" t="n">
        <f aca="false">YEAR(E4114)</f>
        <v>2024</v>
      </c>
      <c r="V4114" s="27" t="str">
        <f aca="false">TEXT(E4114,"MMM-YYYY")</f>
        <v>Dec-2024</v>
      </c>
      <c r="W4114" s="27" t="n">
        <f aca="false">MONTH(E4114)</f>
        <v>12</v>
      </c>
      <c r="X4114" s="27" t="str">
        <f aca="false">TEXT(WEEKDAY(E4114,2),"0")&amp;" - "&amp;TEXT(E4114,"dddd")</f>
        <v>7 - Sunday</v>
      </c>
      <c r="Y4114" s="27" t="str">
        <f aca="false">_xlfn.IFS(C4114&lt;18,"Child (0-17)",C4114&lt;40,"Young Adult (18-39)",C4114&lt;60,"Adult (40-59)",TRUE(),"Senior (60+)")</f>
        <v>Senior (60+)</v>
      </c>
      <c r="Z4114" s="27" t="n">
        <f aca="false">ROUND(G4114-E4114,0)</f>
        <v>4</v>
      </c>
      <c r="AA4114" s="27" t="n">
        <f aca="false">L4114+M4114</f>
        <v>166</v>
      </c>
      <c r="AB4114" s="27" t="n">
        <f aca="false">IFERROR(ROUND(Q4114/AA4114,2),0)</f>
        <v>50.17</v>
      </c>
      <c r="AC4114" s="27" t="str">
        <f aca="false">IF(AND(K4114="Critical",N4114="No"),"URGENT - No Bed","Normal")</f>
        <v>Normal</v>
      </c>
      <c r="AD4114" s="33" t="n">
        <f aca="false">INDEX(Lookup_Tables!$B$3:$B$12,MATCH(H4114,Lookup_Tables!$A$3:$A$12,0))</f>
        <v>2700000</v>
      </c>
      <c r="AE4114" s="27" t="str">
        <f aca="false">INDEX(Lookup_Tables!$C$3:$C$12,MATCH(H4114,Lookup_Tables!$A$3:$A$12,0))</f>
        <v>Dr. Vikram Singh</v>
      </c>
      <c r="AF4114" s="27" t="str">
        <f aca="false">IFERROR(INDEX(Lookup_Tables!$F$16:$F$45,MATCH(I4114,Lookup_Tables!$E$16:$E$45,0)),"N/A")</f>
        <v>EMP229</v>
      </c>
      <c r="AG4114" s="27" t="n">
        <f aca="false">_xlfn.IFS(R4114="Recovered",4,R4114="Referred",3,R4114="Admitted",2,R4114="Deceased",1,TRUE(),0)</f>
        <v>2</v>
      </c>
      <c r="AH4114" s="27" t="str">
        <f aca="false">IF(T4114&gt;=4,"Satisfied",IF(T4114&gt;=3,"Neutral","Needs Improvement"))</f>
        <v>Neutral</v>
      </c>
    </row>
    <row r="4115" customFormat="false" ht="15" hidden="false" customHeight="false" outlineLevel="0" collapsed="false">
      <c r="A4115" s="30" t="s">
        <v>6885</v>
      </c>
      <c r="B4115" s="30" t="s">
        <v>5191</v>
      </c>
      <c r="C4115" s="30" t="n">
        <v>33</v>
      </c>
      <c r="D4115" s="30" t="s">
        <v>181</v>
      </c>
      <c r="E4115" s="31" t="n">
        <v>45436</v>
      </c>
      <c r="F4115" s="30" t="s">
        <v>853</v>
      </c>
      <c r="G4115" s="31" t="n">
        <v>45437</v>
      </c>
      <c r="H4115" s="30" t="s">
        <v>123</v>
      </c>
      <c r="I4115" s="30" t="s">
        <v>304</v>
      </c>
      <c r="J4115" s="30" t="s">
        <v>418</v>
      </c>
      <c r="K4115" s="30" t="s">
        <v>126</v>
      </c>
      <c r="L4115" s="30" t="n">
        <v>8</v>
      </c>
      <c r="M4115" s="30" t="n">
        <v>74</v>
      </c>
      <c r="N4115" s="30" t="s">
        <v>186</v>
      </c>
      <c r="O4115" s="30" t="s">
        <v>149</v>
      </c>
      <c r="P4115" s="30" t="s">
        <v>129</v>
      </c>
      <c r="Q4115" s="32" t="n">
        <v>8539.34</v>
      </c>
      <c r="R4115" s="30" t="s">
        <v>130</v>
      </c>
      <c r="S4115" s="30" t="s">
        <v>157</v>
      </c>
      <c r="T4115" s="30" t="n">
        <v>5</v>
      </c>
      <c r="U4115" s="30" t="n">
        <f aca="false">YEAR(E4115)</f>
        <v>2024</v>
      </c>
      <c r="V4115" s="30" t="str">
        <f aca="false">TEXT(E4115,"MMM-YYYY")</f>
        <v>May-2024</v>
      </c>
      <c r="W4115" s="30" t="n">
        <f aca="false">MONTH(E4115)</f>
        <v>5</v>
      </c>
      <c r="X4115" s="30" t="str">
        <f aca="false">TEXT(WEEKDAY(E4115,2),"0")&amp;" - "&amp;TEXT(E4115,"dddd")</f>
        <v>5 - Friday</v>
      </c>
      <c r="Y4115" s="30" t="str">
        <f aca="false">_xlfn.IFS(C4115&lt;18,"Child (0-17)",C4115&lt;40,"Young Adult (18-39)",C4115&lt;60,"Adult (40-59)",TRUE(),"Senior (60+)")</f>
        <v>Young Adult (18-39)</v>
      </c>
      <c r="Z4115" s="30" t="n">
        <f aca="false">ROUND(G4115-E4115,0)</f>
        <v>1</v>
      </c>
      <c r="AA4115" s="30" t="n">
        <f aca="false">L4115+M4115</f>
        <v>82</v>
      </c>
      <c r="AB4115" s="30" t="n">
        <f aca="false">IFERROR(ROUND(Q4115/AA4115,2),0)</f>
        <v>104.14</v>
      </c>
      <c r="AC4115" s="30" t="str">
        <f aca="false">IF(AND(K4115="Critical",N4115="No"),"URGENT - No Bed","Normal")</f>
        <v>Normal</v>
      </c>
      <c r="AD4115" s="34" t="n">
        <f aca="false">INDEX(Lookup_Tables!$B$3:$B$12,MATCH(H4115,Lookup_Tables!$A$3:$A$12,0))</f>
        <v>2200000</v>
      </c>
      <c r="AE4115" s="30" t="str">
        <f aca="false">INDEX(Lookup_Tables!$C$3:$C$12,MATCH(H4115,Lookup_Tables!$A$3:$A$12,0))</f>
        <v>Dr. Rohan Das</v>
      </c>
      <c r="AF4115" s="30" t="str">
        <f aca="false">IFERROR(INDEX(Lookup_Tables!$F$16:$F$45,MATCH(I4115,Lookup_Tables!$E$16:$E$45,0)),"N/A")</f>
        <v>EMP204</v>
      </c>
      <c r="AG4115" s="30" t="n">
        <f aca="false">_xlfn.IFS(R4115="Recovered",4,R4115="Referred",3,R4115="Admitted",2,R4115="Deceased",1,TRUE(),0)</f>
        <v>4</v>
      </c>
      <c r="AH4115" s="30" t="str">
        <f aca="false">IF(T4115&gt;=4,"Satisfied",IF(T4115&gt;=3,"Neutral","Needs Improvement"))</f>
        <v>Satisfied</v>
      </c>
    </row>
    <row r="4116" customFormat="false" ht="15" hidden="false" customHeight="false" outlineLevel="0" collapsed="false">
      <c r="A4116" s="27" t="s">
        <v>4276</v>
      </c>
      <c r="B4116" s="27" t="s">
        <v>420</v>
      </c>
      <c r="C4116" s="27" t="n">
        <v>37</v>
      </c>
      <c r="D4116" s="27" t="s">
        <v>181</v>
      </c>
      <c r="E4116" s="28" t="n">
        <v>45623</v>
      </c>
      <c r="F4116" s="27" t="s">
        <v>823</v>
      </c>
      <c r="G4116" s="28" t="n">
        <v>45624</v>
      </c>
      <c r="H4116" s="27" t="s">
        <v>206</v>
      </c>
      <c r="I4116" s="27" t="s">
        <v>300</v>
      </c>
      <c r="J4116" s="27" t="s">
        <v>233</v>
      </c>
      <c r="K4116" s="27" t="s">
        <v>138</v>
      </c>
      <c r="L4116" s="27" t="n">
        <v>67</v>
      </c>
      <c r="M4116" s="27" t="n">
        <v>16</v>
      </c>
      <c r="N4116" s="27" t="s">
        <v>127</v>
      </c>
      <c r="O4116" s="27" t="s">
        <v>139</v>
      </c>
      <c r="P4116" s="27" t="s">
        <v>150</v>
      </c>
      <c r="Q4116" s="29" t="n">
        <v>957.24</v>
      </c>
      <c r="R4116" s="27" t="s">
        <v>130</v>
      </c>
      <c r="S4116" s="27" t="s">
        <v>192</v>
      </c>
      <c r="T4116" s="27" t="n">
        <v>5</v>
      </c>
      <c r="U4116" s="27" t="n">
        <f aca="false">YEAR(E4116)</f>
        <v>2024</v>
      </c>
      <c r="V4116" s="27" t="str">
        <f aca="false">TEXT(E4116,"MMM-YYYY")</f>
        <v>Nov-2024</v>
      </c>
      <c r="W4116" s="27" t="n">
        <f aca="false">MONTH(E4116)</f>
        <v>11</v>
      </c>
      <c r="X4116" s="27" t="str">
        <f aca="false">TEXT(WEEKDAY(E4116,2),"0")&amp;" - "&amp;TEXT(E4116,"dddd")</f>
        <v>3 - Wednesday</v>
      </c>
      <c r="Y4116" s="27" t="str">
        <f aca="false">_xlfn.IFS(C4116&lt;18,"Child (0-17)",C4116&lt;40,"Young Adult (18-39)",C4116&lt;60,"Adult (40-59)",TRUE(),"Senior (60+)")</f>
        <v>Young Adult (18-39)</v>
      </c>
      <c r="Z4116" s="27" t="n">
        <f aca="false">ROUND(G4116-E4116,0)</f>
        <v>1</v>
      </c>
      <c r="AA4116" s="27" t="n">
        <f aca="false">L4116+M4116</f>
        <v>83</v>
      </c>
      <c r="AB4116" s="27" t="n">
        <f aca="false">IFERROR(ROUND(Q4116/AA4116,2),0)</f>
        <v>11.53</v>
      </c>
      <c r="AC4116" s="27" t="str">
        <f aca="false">IF(AND(K4116="Critical",N4116="No"),"URGENT - No Bed","Normal")</f>
        <v>Normal</v>
      </c>
      <c r="AD4116" s="33" t="n">
        <f aca="false">INDEX(Lookup_Tables!$B$3:$B$12,MATCH(H4116,Lookup_Tables!$A$3:$A$12,0))</f>
        <v>2800000</v>
      </c>
      <c r="AE4116" s="27" t="str">
        <f aca="false">INDEX(Lookup_Tables!$C$3:$C$12,MATCH(H4116,Lookup_Tables!$A$3:$A$12,0))</f>
        <v>Dr. Suresh Nair</v>
      </c>
      <c r="AF4116" s="27" t="str">
        <f aca="false">IFERROR(INDEX(Lookup_Tables!$F$16:$F$45,MATCH(I4116,Lookup_Tables!$E$16:$E$45,0)),"N/A")</f>
        <v>EMP211</v>
      </c>
      <c r="AG4116" s="27" t="n">
        <f aca="false">_xlfn.IFS(R4116="Recovered",4,R4116="Referred",3,R4116="Admitted",2,R4116="Deceased",1,TRUE(),0)</f>
        <v>4</v>
      </c>
      <c r="AH4116" s="27" t="str">
        <f aca="false">IF(T4116&gt;=4,"Satisfied",IF(T4116&gt;=3,"Neutral","Needs Improvement"))</f>
        <v>Satisfied</v>
      </c>
    </row>
    <row r="4117" customFormat="false" ht="15" hidden="false" customHeight="false" outlineLevel="0" collapsed="false">
      <c r="A4117" s="30" t="s">
        <v>3047</v>
      </c>
      <c r="B4117" s="30" t="s">
        <v>3048</v>
      </c>
      <c r="C4117" s="30" t="n">
        <v>42</v>
      </c>
      <c r="D4117" s="30" t="s">
        <v>121</v>
      </c>
      <c r="E4117" s="31" t="n">
        <v>45484</v>
      </c>
      <c r="F4117" s="30" t="s">
        <v>331</v>
      </c>
      <c r="G4117" s="31" t="n">
        <v>45484</v>
      </c>
      <c r="H4117" s="30" t="s">
        <v>183</v>
      </c>
      <c r="I4117" s="30" t="s">
        <v>184</v>
      </c>
      <c r="J4117" s="30" t="s">
        <v>476</v>
      </c>
      <c r="K4117" s="30" t="s">
        <v>138</v>
      </c>
      <c r="L4117" s="30" t="n">
        <v>37</v>
      </c>
      <c r="M4117" s="30" t="n">
        <v>26</v>
      </c>
      <c r="N4117" s="30" t="s">
        <v>127</v>
      </c>
      <c r="O4117" s="30" t="s">
        <v>171</v>
      </c>
      <c r="P4117" s="30" t="s">
        <v>129</v>
      </c>
      <c r="Q4117" s="32" t="n">
        <v>1397.5</v>
      </c>
      <c r="R4117" s="30" t="s">
        <v>130</v>
      </c>
      <c r="S4117" s="30" t="s">
        <v>223</v>
      </c>
      <c r="T4117" s="30" t="n">
        <v>2</v>
      </c>
      <c r="U4117" s="30" t="n">
        <f aca="false">YEAR(E4117)</f>
        <v>2024</v>
      </c>
      <c r="V4117" s="30" t="str">
        <f aca="false">TEXT(E4117,"MMM-YYYY")</f>
        <v>Jul-2024</v>
      </c>
      <c r="W4117" s="30" t="n">
        <f aca="false">MONTH(E4117)</f>
        <v>7</v>
      </c>
      <c r="X4117" s="30" t="str">
        <f aca="false">TEXT(WEEKDAY(E4117,2),"0")&amp;" - "&amp;TEXT(E4117,"dddd")</f>
        <v>4 - Thursday</v>
      </c>
      <c r="Y4117" s="30" t="str">
        <f aca="false">_xlfn.IFS(C4117&lt;18,"Child (0-17)",C4117&lt;40,"Young Adult (18-39)",C4117&lt;60,"Adult (40-59)",TRUE(),"Senior (60+)")</f>
        <v>Adult (40-59)</v>
      </c>
      <c r="Z4117" s="30" t="n">
        <f aca="false">ROUND(G4117-E4117,0)</f>
        <v>0</v>
      </c>
      <c r="AA4117" s="30" t="n">
        <f aca="false">L4117+M4117</f>
        <v>63</v>
      </c>
      <c r="AB4117" s="30" t="n">
        <f aca="false">IFERROR(ROUND(Q4117/AA4117,2),0)</f>
        <v>22.18</v>
      </c>
      <c r="AC4117" s="30" t="str">
        <f aca="false">IF(AND(K4117="Critical",N4117="No"),"URGENT - No Bed","Normal")</f>
        <v>Normal</v>
      </c>
      <c r="AD4117" s="34" t="n">
        <f aca="false">INDEX(Lookup_Tables!$B$3:$B$12,MATCH(H4117,Lookup_Tables!$A$3:$A$12,0))</f>
        <v>3100000</v>
      </c>
      <c r="AE4117" s="30" t="str">
        <f aca="false">INDEX(Lookup_Tables!$C$3:$C$12,MATCH(H4117,Lookup_Tables!$A$3:$A$12,0))</f>
        <v>Dr. Kavita Rao</v>
      </c>
      <c r="AF4117" s="30" t="str">
        <f aca="false">IFERROR(INDEX(Lookup_Tables!$F$16:$F$45,MATCH(I4117,Lookup_Tables!$E$16:$E$45,0)),"N/A")</f>
        <v>EMP226</v>
      </c>
      <c r="AG4117" s="30" t="n">
        <f aca="false">_xlfn.IFS(R4117="Recovered",4,R4117="Referred",3,R4117="Admitted",2,R4117="Deceased",1,TRUE(),0)</f>
        <v>4</v>
      </c>
      <c r="AH4117" s="30" t="str">
        <f aca="false">IF(T4117&gt;=4,"Satisfied",IF(T4117&gt;=3,"Neutral","Needs Improvement"))</f>
        <v>Needs Improvement</v>
      </c>
    </row>
    <row r="4118" customFormat="false" ht="15" hidden="false" customHeight="false" outlineLevel="0" collapsed="false">
      <c r="A4118" s="27" t="s">
        <v>3486</v>
      </c>
      <c r="B4118" s="27" t="s">
        <v>492</v>
      </c>
      <c r="C4118" s="27" t="n">
        <v>1</v>
      </c>
      <c r="D4118" s="27" t="s">
        <v>181</v>
      </c>
      <c r="E4118" s="28" t="n">
        <v>45305</v>
      </c>
      <c r="F4118" s="27" t="s">
        <v>1389</v>
      </c>
      <c r="G4118" s="28" t="n">
        <v>45309</v>
      </c>
      <c r="H4118" s="27" t="s">
        <v>217</v>
      </c>
      <c r="I4118" s="27" t="s">
        <v>344</v>
      </c>
      <c r="J4118" s="27" t="s">
        <v>388</v>
      </c>
      <c r="K4118" s="27" t="s">
        <v>126</v>
      </c>
      <c r="L4118" s="27" t="n">
        <v>28</v>
      </c>
      <c r="M4118" s="27" t="n">
        <v>57</v>
      </c>
      <c r="N4118" s="27" t="s">
        <v>186</v>
      </c>
      <c r="O4118" s="27" t="s">
        <v>128</v>
      </c>
      <c r="P4118" s="27" t="s">
        <v>140</v>
      </c>
      <c r="Q4118" s="29" t="n">
        <v>7267.18</v>
      </c>
      <c r="R4118" s="27" t="s">
        <v>130</v>
      </c>
      <c r="S4118" s="27" t="s">
        <v>178</v>
      </c>
      <c r="T4118" s="27" t="n">
        <v>3</v>
      </c>
      <c r="U4118" s="27" t="n">
        <f aca="false">YEAR(E4118)</f>
        <v>2024</v>
      </c>
      <c r="V4118" s="27" t="str">
        <f aca="false">TEXT(E4118,"MMM-YYYY")</f>
        <v>Jan-2024</v>
      </c>
      <c r="W4118" s="27" t="n">
        <f aca="false">MONTH(E4118)</f>
        <v>1</v>
      </c>
      <c r="X4118" s="27" t="str">
        <f aca="false">TEXT(WEEKDAY(E4118,2),"0")&amp;" - "&amp;TEXT(E4118,"dddd")</f>
        <v>7 - Sunday</v>
      </c>
      <c r="Y4118" s="27" t="str">
        <f aca="false">_xlfn.IFS(C4118&lt;18,"Child (0-17)",C4118&lt;40,"Young Adult (18-39)",C4118&lt;60,"Adult (40-59)",TRUE(),"Senior (60+)")</f>
        <v>Child (0-17)</v>
      </c>
      <c r="Z4118" s="27" t="n">
        <f aca="false">ROUND(G4118-E4118,0)</f>
        <v>4</v>
      </c>
      <c r="AA4118" s="27" t="n">
        <f aca="false">L4118+M4118</f>
        <v>85</v>
      </c>
      <c r="AB4118" s="27" t="n">
        <f aca="false">IFERROR(ROUND(Q4118/AA4118,2),0)</f>
        <v>85.5</v>
      </c>
      <c r="AC4118" s="27" t="str">
        <f aca="false">IF(AND(K4118="Critical",N4118="No"),"URGENT - No Bed","Normal")</f>
        <v>Normal</v>
      </c>
      <c r="AD4118" s="33" t="n">
        <f aca="false">INDEX(Lookup_Tables!$B$3:$B$12,MATCH(H4118,Lookup_Tables!$A$3:$A$12,0))</f>
        <v>4200000</v>
      </c>
      <c r="AE4118" s="27" t="str">
        <f aca="false">INDEX(Lookup_Tables!$C$3:$C$12,MATCH(H4118,Lookup_Tables!$A$3:$A$12,0))</f>
        <v>Dr. Anil Kapoor</v>
      </c>
      <c r="AF4118" s="27" t="str">
        <f aca="false">IFERROR(INDEX(Lookup_Tables!$F$16:$F$45,MATCH(I4118,Lookup_Tables!$E$16:$E$45,0)),"N/A")</f>
        <v>EMP201</v>
      </c>
      <c r="AG4118" s="27" t="n">
        <f aca="false">_xlfn.IFS(R4118="Recovered",4,R4118="Referred",3,R4118="Admitted",2,R4118="Deceased",1,TRUE(),0)</f>
        <v>4</v>
      </c>
      <c r="AH4118" s="27" t="str">
        <f aca="false">IF(T4118&gt;=4,"Satisfied",IF(T4118&gt;=3,"Neutral","Needs Improvement"))</f>
        <v>Neutral</v>
      </c>
    </row>
    <row r="4119" customFormat="false" ht="15" hidden="false" customHeight="false" outlineLevel="0" collapsed="false">
      <c r="A4119" s="30" t="s">
        <v>1981</v>
      </c>
      <c r="B4119" s="30" t="s">
        <v>1982</v>
      </c>
      <c r="C4119" s="30" t="n">
        <v>63</v>
      </c>
      <c r="D4119" s="30" t="s">
        <v>181</v>
      </c>
      <c r="E4119" s="31" t="n">
        <v>45589</v>
      </c>
      <c r="F4119" s="30" t="s">
        <v>154</v>
      </c>
      <c r="G4119" s="31" t="n">
        <v>45589</v>
      </c>
      <c r="H4119" s="30" t="s">
        <v>161</v>
      </c>
      <c r="I4119" s="30" t="s">
        <v>162</v>
      </c>
      <c r="J4119" s="30" t="s">
        <v>258</v>
      </c>
      <c r="K4119" s="30" t="s">
        <v>138</v>
      </c>
      <c r="L4119" s="30" t="n">
        <v>80</v>
      </c>
      <c r="M4119" s="30" t="n">
        <v>18</v>
      </c>
      <c r="N4119" s="30" t="s">
        <v>127</v>
      </c>
      <c r="O4119" s="30" t="s">
        <v>171</v>
      </c>
      <c r="P4119" s="30" t="s">
        <v>129</v>
      </c>
      <c r="Q4119" s="32" t="n">
        <v>2448.74</v>
      </c>
      <c r="R4119" s="30" t="s">
        <v>130</v>
      </c>
      <c r="S4119" s="30" t="s">
        <v>335</v>
      </c>
      <c r="T4119" s="30" t="n">
        <v>5</v>
      </c>
      <c r="U4119" s="30" t="n">
        <f aca="false">YEAR(E4119)</f>
        <v>2024</v>
      </c>
      <c r="V4119" s="30" t="str">
        <f aca="false">TEXT(E4119,"MMM-YYYY")</f>
        <v>Oct-2024</v>
      </c>
      <c r="W4119" s="30" t="n">
        <f aca="false">MONTH(E4119)</f>
        <v>10</v>
      </c>
      <c r="X4119" s="30" t="str">
        <f aca="false">TEXT(WEEKDAY(E4119,2),"0")&amp;" - "&amp;TEXT(E4119,"dddd")</f>
        <v>4 - Thursday</v>
      </c>
      <c r="Y4119" s="30" t="str">
        <f aca="false">_xlfn.IFS(C4119&lt;18,"Child (0-17)",C4119&lt;40,"Young Adult (18-39)",C4119&lt;60,"Adult (40-59)",TRUE(),"Senior (60+)")</f>
        <v>Senior (60+)</v>
      </c>
      <c r="Z4119" s="30" t="n">
        <f aca="false">ROUND(G4119-E4119,0)</f>
        <v>0</v>
      </c>
      <c r="AA4119" s="30" t="n">
        <f aca="false">L4119+M4119</f>
        <v>98</v>
      </c>
      <c r="AB4119" s="30" t="n">
        <f aca="false">IFERROR(ROUND(Q4119/AA4119,2),0)</f>
        <v>24.99</v>
      </c>
      <c r="AC4119" s="30" t="str">
        <f aca="false">IF(AND(K4119="Critical",N4119="No"),"URGENT - No Bed","Normal")</f>
        <v>Normal</v>
      </c>
      <c r="AD4119" s="34" t="n">
        <f aca="false">INDEX(Lookup_Tables!$B$3:$B$12,MATCH(H4119,Lookup_Tables!$A$3:$A$12,0))</f>
        <v>3600000</v>
      </c>
      <c r="AE4119" s="30" t="str">
        <f aca="false">INDEX(Lookup_Tables!$C$3:$C$12,MATCH(H4119,Lookup_Tables!$A$3:$A$12,0))</f>
        <v>Dr. Sameer Joshi</v>
      </c>
      <c r="AF4119" s="30" t="str">
        <f aca="false">IFERROR(INDEX(Lookup_Tables!$F$16:$F$45,MATCH(I4119,Lookup_Tables!$E$16:$E$45,0)),"N/A")</f>
        <v>EMP222</v>
      </c>
      <c r="AG4119" s="30" t="n">
        <f aca="false">_xlfn.IFS(R4119="Recovered",4,R4119="Referred",3,R4119="Admitted",2,R4119="Deceased",1,TRUE(),0)</f>
        <v>4</v>
      </c>
      <c r="AH4119" s="30" t="str">
        <f aca="false">IF(T4119&gt;=4,"Satisfied",IF(T4119&gt;=3,"Neutral","Needs Improvement"))</f>
        <v>Satisfied</v>
      </c>
    </row>
    <row r="4120" customFormat="false" ht="15" hidden="false" customHeight="false" outlineLevel="0" collapsed="false">
      <c r="A4120" s="27" t="s">
        <v>3132</v>
      </c>
      <c r="B4120" s="27" t="s">
        <v>2574</v>
      </c>
      <c r="C4120" s="27" t="n">
        <v>60</v>
      </c>
      <c r="D4120" s="27" t="s">
        <v>121</v>
      </c>
      <c r="E4120" s="28" t="n">
        <v>45345</v>
      </c>
      <c r="F4120" s="27" t="s">
        <v>391</v>
      </c>
      <c r="G4120" s="28" t="n">
        <v>45350</v>
      </c>
      <c r="H4120" s="27" t="s">
        <v>236</v>
      </c>
      <c r="I4120" s="27" t="s">
        <v>266</v>
      </c>
      <c r="J4120" s="27" t="s">
        <v>267</v>
      </c>
      <c r="K4120" s="27" t="s">
        <v>126</v>
      </c>
      <c r="L4120" s="27" t="n">
        <v>32</v>
      </c>
      <c r="M4120" s="27" t="n">
        <v>140</v>
      </c>
      <c r="N4120" s="27" t="s">
        <v>186</v>
      </c>
      <c r="O4120" s="27" t="s">
        <v>128</v>
      </c>
      <c r="P4120" s="27" t="s">
        <v>187</v>
      </c>
      <c r="Q4120" s="29" t="n">
        <v>8755.57</v>
      </c>
      <c r="R4120" s="27" t="s">
        <v>130</v>
      </c>
      <c r="S4120" s="27" t="s">
        <v>335</v>
      </c>
      <c r="T4120" s="27" t="n">
        <v>3</v>
      </c>
      <c r="U4120" s="27" t="n">
        <f aca="false">YEAR(E4120)</f>
        <v>2024</v>
      </c>
      <c r="V4120" s="27" t="str">
        <f aca="false">TEXT(E4120,"MMM-YYYY")</f>
        <v>Feb-2024</v>
      </c>
      <c r="W4120" s="27" t="n">
        <f aca="false">MONTH(E4120)</f>
        <v>2</v>
      </c>
      <c r="X4120" s="27" t="str">
        <f aca="false">TEXT(WEEKDAY(E4120,2),"0")&amp;" - "&amp;TEXT(E4120,"dddd")</f>
        <v>5 - Friday</v>
      </c>
      <c r="Y4120" s="27" t="str">
        <f aca="false">_xlfn.IFS(C4120&lt;18,"Child (0-17)",C4120&lt;40,"Young Adult (18-39)",C4120&lt;60,"Adult (40-59)",TRUE(),"Senior (60+)")</f>
        <v>Senior (60+)</v>
      </c>
      <c r="Z4120" s="27" t="n">
        <f aca="false">ROUND(G4120-E4120,0)</f>
        <v>5</v>
      </c>
      <c r="AA4120" s="27" t="n">
        <f aca="false">L4120+M4120</f>
        <v>172</v>
      </c>
      <c r="AB4120" s="27" t="n">
        <f aca="false">IFERROR(ROUND(Q4120/AA4120,2),0)</f>
        <v>50.9</v>
      </c>
      <c r="AC4120" s="27" t="str">
        <f aca="false">IF(AND(K4120="Critical",N4120="No"),"URGENT - No Bed","Normal")</f>
        <v>Normal</v>
      </c>
      <c r="AD4120" s="33" t="n">
        <f aca="false">INDEX(Lookup_Tables!$B$3:$B$12,MATCH(H4120,Lookup_Tables!$A$3:$A$12,0))</f>
        <v>3900000</v>
      </c>
      <c r="AE4120" s="27" t="str">
        <f aca="false">INDEX(Lookup_Tables!$C$3:$C$12,MATCH(H4120,Lookup_Tables!$A$3:$A$12,0))</f>
        <v>Dr. Rina Mehta</v>
      </c>
      <c r="AF4120" s="27" t="str">
        <f aca="false">IFERROR(INDEX(Lookup_Tables!$F$16:$F$45,MATCH(I4120,Lookup_Tables!$E$16:$E$45,0)),"N/A")</f>
        <v>EMP217</v>
      </c>
      <c r="AG4120" s="27" t="n">
        <f aca="false">_xlfn.IFS(R4120="Recovered",4,R4120="Referred",3,R4120="Admitted",2,R4120="Deceased",1,TRUE(),0)</f>
        <v>4</v>
      </c>
      <c r="AH4120" s="27" t="str">
        <f aca="false">IF(T4120&gt;=4,"Satisfied",IF(T4120&gt;=3,"Neutral","Needs Improvement"))</f>
        <v>Neutral</v>
      </c>
    </row>
    <row r="4121" customFormat="false" ht="15" hidden="false" customHeight="false" outlineLevel="0" collapsed="false">
      <c r="A4121" s="30" t="s">
        <v>3042</v>
      </c>
      <c r="B4121" s="30" t="s">
        <v>3043</v>
      </c>
      <c r="C4121" s="30" t="n">
        <v>74</v>
      </c>
      <c r="D4121" s="30" t="s">
        <v>121</v>
      </c>
      <c r="E4121" s="31" t="n">
        <v>45481</v>
      </c>
      <c r="F4121" s="30" t="s">
        <v>1002</v>
      </c>
      <c r="G4121" s="31" t="n">
        <v>45481</v>
      </c>
      <c r="H4121" s="30" t="s">
        <v>183</v>
      </c>
      <c r="I4121" s="30" t="s">
        <v>212</v>
      </c>
      <c r="J4121" s="30" t="s">
        <v>431</v>
      </c>
      <c r="K4121" s="30" t="s">
        <v>138</v>
      </c>
      <c r="L4121" s="30" t="n">
        <v>88</v>
      </c>
      <c r="M4121" s="30" t="n">
        <v>28</v>
      </c>
      <c r="N4121" s="30" t="s">
        <v>127</v>
      </c>
      <c r="O4121" s="30" t="s">
        <v>139</v>
      </c>
      <c r="P4121" s="30" t="s">
        <v>129</v>
      </c>
      <c r="Q4121" s="32" t="n">
        <v>1108.98</v>
      </c>
      <c r="R4121" s="30" t="s">
        <v>130</v>
      </c>
      <c r="S4121" s="30" t="s">
        <v>164</v>
      </c>
      <c r="T4121" s="30" t="n">
        <v>3</v>
      </c>
      <c r="U4121" s="30" t="n">
        <f aca="false">YEAR(E4121)</f>
        <v>2024</v>
      </c>
      <c r="V4121" s="30" t="str">
        <f aca="false">TEXT(E4121,"MMM-YYYY")</f>
        <v>Jul-2024</v>
      </c>
      <c r="W4121" s="30" t="n">
        <f aca="false">MONTH(E4121)</f>
        <v>7</v>
      </c>
      <c r="X4121" s="30" t="str">
        <f aca="false">TEXT(WEEKDAY(E4121,2),"0")&amp;" - "&amp;TEXT(E4121,"dddd")</f>
        <v>1 - Monday</v>
      </c>
      <c r="Y4121" s="30" t="str">
        <f aca="false">_xlfn.IFS(C4121&lt;18,"Child (0-17)",C4121&lt;40,"Young Adult (18-39)",C4121&lt;60,"Adult (40-59)",TRUE(),"Senior (60+)")</f>
        <v>Senior (60+)</v>
      </c>
      <c r="Z4121" s="30" t="n">
        <f aca="false">ROUND(G4121-E4121,0)</f>
        <v>0</v>
      </c>
      <c r="AA4121" s="30" t="n">
        <f aca="false">L4121+M4121</f>
        <v>116</v>
      </c>
      <c r="AB4121" s="30" t="n">
        <f aca="false">IFERROR(ROUND(Q4121/AA4121,2),0)</f>
        <v>9.56</v>
      </c>
      <c r="AC4121" s="30" t="str">
        <f aca="false">IF(AND(K4121="Critical",N4121="No"),"URGENT - No Bed","Normal")</f>
        <v>Normal</v>
      </c>
      <c r="AD4121" s="34" t="n">
        <f aca="false">INDEX(Lookup_Tables!$B$3:$B$12,MATCH(H4121,Lookup_Tables!$A$3:$A$12,0))</f>
        <v>3100000</v>
      </c>
      <c r="AE4121" s="30" t="str">
        <f aca="false">INDEX(Lookup_Tables!$C$3:$C$12,MATCH(H4121,Lookup_Tables!$A$3:$A$12,0))</f>
        <v>Dr. Kavita Rao</v>
      </c>
      <c r="AF4121" s="30" t="str">
        <f aca="false">IFERROR(INDEX(Lookup_Tables!$F$16:$F$45,MATCH(I4121,Lookup_Tables!$E$16:$E$45,0)),"N/A")</f>
        <v>EMP225</v>
      </c>
      <c r="AG4121" s="30" t="n">
        <f aca="false">_xlfn.IFS(R4121="Recovered",4,R4121="Referred",3,R4121="Admitted",2,R4121="Deceased",1,TRUE(),0)</f>
        <v>4</v>
      </c>
      <c r="AH4121" s="30" t="str">
        <f aca="false">IF(T4121&gt;=4,"Satisfied",IF(T4121&gt;=3,"Neutral","Needs Improvement"))</f>
        <v>Neutral</v>
      </c>
    </row>
    <row r="4122" customFormat="false" ht="15" hidden="false" customHeight="false" outlineLevel="0" collapsed="false">
      <c r="A4122" s="27" t="s">
        <v>6135</v>
      </c>
      <c r="B4122" s="27" t="s">
        <v>1904</v>
      </c>
      <c r="C4122" s="27" t="n">
        <v>46</v>
      </c>
      <c r="D4122" s="27" t="s">
        <v>181</v>
      </c>
      <c r="E4122" s="28" t="n">
        <v>45533</v>
      </c>
      <c r="F4122" s="27" t="s">
        <v>614</v>
      </c>
      <c r="G4122" s="28" t="n">
        <v>45533</v>
      </c>
      <c r="H4122" s="27" t="s">
        <v>123</v>
      </c>
      <c r="I4122" s="27" t="s">
        <v>155</v>
      </c>
      <c r="J4122" s="27" t="s">
        <v>227</v>
      </c>
      <c r="K4122" s="27" t="s">
        <v>138</v>
      </c>
      <c r="L4122" s="27" t="n">
        <v>24</v>
      </c>
      <c r="M4122" s="27" t="n">
        <v>34</v>
      </c>
      <c r="N4122" s="27" t="s">
        <v>127</v>
      </c>
      <c r="O4122" s="27" t="s">
        <v>149</v>
      </c>
      <c r="P4122" s="27" t="s">
        <v>140</v>
      </c>
      <c r="Q4122" s="29" t="n">
        <v>1544.31</v>
      </c>
      <c r="R4122" s="27" t="s">
        <v>130</v>
      </c>
      <c r="S4122" s="27" t="s">
        <v>151</v>
      </c>
      <c r="T4122" s="27" t="n">
        <v>4</v>
      </c>
      <c r="U4122" s="27" t="n">
        <f aca="false">YEAR(E4122)</f>
        <v>2024</v>
      </c>
      <c r="V4122" s="27" t="str">
        <f aca="false">TEXT(E4122,"MMM-YYYY")</f>
        <v>Aug-2024</v>
      </c>
      <c r="W4122" s="27" t="n">
        <f aca="false">MONTH(E4122)</f>
        <v>8</v>
      </c>
      <c r="X4122" s="27" t="str">
        <f aca="false">TEXT(WEEKDAY(E4122,2),"0")&amp;" - "&amp;TEXT(E4122,"dddd")</f>
        <v>4 - Thursday</v>
      </c>
      <c r="Y4122" s="27" t="str">
        <f aca="false">_xlfn.IFS(C4122&lt;18,"Child (0-17)",C4122&lt;40,"Young Adult (18-39)",C4122&lt;60,"Adult (40-59)",TRUE(),"Senior (60+)")</f>
        <v>Adult (40-59)</v>
      </c>
      <c r="Z4122" s="27" t="n">
        <f aca="false">ROUND(G4122-E4122,0)</f>
        <v>0</v>
      </c>
      <c r="AA4122" s="27" t="n">
        <f aca="false">L4122+M4122</f>
        <v>58</v>
      </c>
      <c r="AB4122" s="27" t="n">
        <f aca="false">IFERROR(ROUND(Q4122/AA4122,2),0)</f>
        <v>26.63</v>
      </c>
      <c r="AC4122" s="27" t="str">
        <f aca="false">IF(AND(K4122="Critical",N4122="No"),"URGENT - No Bed","Normal")</f>
        <v>Normal</v>
      </c>
      <c r="AD4122" s="33" t="n">
        <f aca="false">INDEX(Lookup_Tables!$B$3:$B$12,MATCH(H4122,Lookup_Tables!$A$3:$A$12,0))</f>
        <v>2200000</v>
      </c>
      <c r="AE4122" s="27" t="str">
        <f aca="false">INDEX(Lookup_Tables!$C$3:$C$12,MATCH(H4122,Lookup_Tables!$A$3:$A$12,0))</f>
        <v>Dr. Rohan Das</v>
      </c>
      <c r="AF4122" s="27" t="str">
        <f aca="false">IFERROR(INDEX(Lookup_Tables!$F$16:$F$45,MATCH(I4122,Lookup_Tables!$E$16:$E$45,0)),"N/A")</f>
        <v>EMP203</v>
      </c>
      <c r="AG4122" s="27" t="n">
        <f aca="false">_xlfn.IFS(R4122="Recovered",4,R4122="Referred",3,R4122="Admitted",2,R4122="Deceased",1,TRUE(),0)</f>
        <v>4</v>
      </c>
      <c r="AH4122" s="27" t="str">
        <f aca="false">IF(T4122&gt;=4,"Satisfied",IF(T4122&gt;=3,"Neutral","Needs Improvement"))</f>
        <v>Satisfied</v>
      </c>
    </row>
    <row r="4123" customFormat="false" ht="15" hidden="false" customHeight="false" outlineLevel="0" collapsed="false">
      <c r="A4123" s="30" t="s">
        <v>2867</v>
      </c>
      <c r="B4123" s="30" t="s">
        <v>2868</v>
      </c>
      <c r="C4123" s="30" t="n">
        <v>38</v>
      </c>
      <c r="D4123" s="30" t="s">
        <v>181</v>
      </c>
      <c r="E4123" s="31" t="n">
        <v>45393</v>
      </c>
      <c r="F4123" s="30" t="s">
        <v>216</v>
      </c>
      <c r="G4123" s="31" t="n">
        <v>45394</v>
      </c>
      <c r="H4123" s="30" t="s">
        <v>236</v>
      </c>
      <c r="I4123" s="30" t="s">
        <v>323</v>
      </c>
      <c r="J4123" s="30" t="s">
        <v>375</v>
      </c>
      <c r="K4123" s="30" t="s">
        <v>126</v>
      </c>
      <c r="L4123" s="30" t="n">
        <v>13</v>
      </c>
      <c r="M4123" s="30" t="n">
        <v>139</v>
      </c>
      <c r="N4123" s="30" t="s">
        <v>186</v>
      </c>
      <c r="O4123" s="30" t="s">
        <v>149</v>
      </c>
      <c r="P4123" s="30" t="s">
        <v>150</v>
      </c>
      <c r="Q4123" s="32" t="n">
        <v>8247.94</v>
      </c>
      <c r="R4123" s="30" t="s">
        <v>130</v>
      </c>
      <c r="S4123" s="30" t="s">
        <v>178</v>
      </c>
      <c r="T4123" s="30" t="n">
        <v>5</v>
      </c>
      <c r="U4123" s="30" t="n">
        <f aca="false">YEAR(E4123)</f>
        <v>2024</v>
      </c>
      <c r="V4123" s="30" t="str">
        <f aca="false">TEXT(E4123,"MMM-YYYY")</f>
        <v>Apr-2024</v>
      </c>
      <c r="W4123" s="30" t="n">
        <f aca="false">MONTH(E4123)</f>
        <v>4</v>
      </c>
      <c r="X4123" s="30" t="str">
        <f aca="false">TEXT(WEEKDAY(E4123,2),"0")&amp;" - "&amp;TEXT(E4123,"dddd")</f>
        <v>4 - Thursday</v>
      </c>
      <c r="Y4123" s="30" t="str">
        <f aca="false">_xlfn.IFS(C4123&lt;18,"Child (0-17)",C4123&lt;40,"Young Adult (18-39)",C4123&lt;60,"Adult (40-59)",TRUE(),"Senior (60+)")</f>
        <v>Young Adult (18-39)</v>
      </c>
      <c r="Z4123" s="30" t="n">
        <f aca="false">ROUND(G4123-E4123,0)</f>
        <v>1</v>
      </c>
      <c r="AA4123" s="30" t="n">
        <f aca="false">L4123+M4123</f>
        <v>152</v>
      </c>
      <c r="AB4123" s="30" t="n">
        <f aca="false">IFERROR(ROUND(Q4123/AA4123,2),0)</f>
        <v>54.26</v>
      </c>
      <c r="AC4123" s="30" t="str">
        <f aca="false">IF(AND(K4123="Critical",N4123="No"),"URGENT - No Bed","Normal")</f>
        <v>Normal</v>
      </c>
      <c r="AD4123" s="34" t="n">
        <f aca="false">INDEX(Lookup_Tables!$B$3:$B$12,MATCH(H4123,Lookup_Tables!$A$3:$A$12,0))</f>
        <v>3900000</v>
      </c>
      <c r="AE4123" s="30" t="str">
        <f aca="false">INDEX(Lookup_Tables!$C$3:$C$12,MATCH(H4123,Lookup_Tables!$A$3:$A$12,0))</f>
        <v>Dr. Rina Mehta</v>
      </c>
      <c r="AF4123" s="30" t="str">
        <f aca="false">IFERROR(INDEX(Lookup_Tables!$F$16:$F$45,MATCH(I4123,Lookup_Tables!$E$16:$E$45,0)),"N/A")</f>
        <v>EMP216</v>
      </c>
      <c r="AG4123" s="30" t="n">
        <f aca="false">_xlfn.IFS(R4123="Recovered",4,R4123="Referred",3,R4123="Admitted",2,R4123="Deceased",1,TRUE(),0)</f>
        <v>4</v>
      </c>
      <c r="AH4123" s="30" t="str">
        <f aca="false">IF(T4123&gt;=4,"Satisfied",IF(T4123&gt;=3,"Neutral","Needs Improvement"))</f>
        <v>Satisfied</v>
      </c>
    </row>
    <row r="4124" customFormat="false" ht="15" hidden="false" customHeight="false" outlineLevel="0" collapsed="false">
      <c r="A4124" s="27" t="s">
        <v>908</v>
      </c>
      <c r="B4124" s="27" t="s">
        <v>909</v>
      </c>
      <c r="C4124" s="27" t="n">
        <v>27</v>
      </c>
      <c r="D4124" s="27" t="s">
        <v>121</v>
      </c>
      <c r="E4124" s="28" t="n">
        <v>45344</v>
      </c>
      <c r="F4124" s="27" t="s">
        <v>543</v>
      </c>
      <c r="G4124" s="28" t="n">
        <v>45344</v>
      </c>
      <c r="H4124" s="27" t="s">
        <v>242</v>
      </c>
      <c r="I4124" s="27" t="s">
        <v>315</v>
      </c>
      <c r="J4124" s="27" t="s">
        <v>363</v>
      </c>
      <c r="K4124" s="27" t="s">
        <v>138</v>
      </c>
      <c r="L4124" s="27" t="n">
        <v>37</v>
      </c>
      <c r="M4124" s="27" t="n">
        <v>42</v>
      </c>
      <c r="N4124" s="27" t="s">
        <v>127</v>
      </c>
      <c r="O4124" s="27" t="s">
        <v>128</v>
      </c>
      <c r="P4124" s="27" t="s">
        <v>140</v>
      </c>
      <c r="Q4124" s="29" t="n">
        <v>2879.74</v>
      </c>
      <c r="R4124" s="27" t="s">
        <v>130</v>
      </c>
      <c r="S4124" s="27" t="s">
        <v>223</v>
      </c>
      <c r="T4124" s="27" t="n">
        <v>3</v>
      </c>
      <c r="U4124" s="27" t="n">
        <f aca="false">YEAR(E4124)</f>
        <v>2024</v>
      </c>
      <c r="V4124" s="27" t="str">
        <f aca="false">TEXT(E4124,"MMM-YYYY")</f>
        <v>Feb-2024</v>
      </c>
      <c r="W4124" s="27" t="n">
        <f aca="false">MONTH(E4124)</f>
        <v>2</v>
      </c>
      <c r="X4124" s="27" t="str">
        <f aca="false">TEXT(WEEKDAY(E4124,2),"0")&amp;" - "&amp;TEXT(E4124,"dddd")</f>
        <v>4 - Thursday</v>
      </c>
      <c r="Y4124" s="27" t="str">
        <f aca="false">_xlfn.IFS(C4124&lt;18,"Child (0-17)",C4124&lt;40,"Young Adult (18-39)",C4124&lt;60,"Adult (40-59)",TRUE(),"Senior (60+)")</f>
        <v>Young Adult (18-39)</v>
      </c>
      <c r="Z4124" s="27" t="n">
        <f aca="false">ROUND(G4124-E4124,0)</f>
        <v>0</v>
      </c>
      <c r="AA4124" s="27" t="n">
        <f aca="false">L4124+M4124</f>
        <v>79</v>
      </c>
      <c r="AB4124" s="27" t="n">
        <f aca="false">IFERROR(ROUND(Q4124/AA4124,2),0)</f>
        <v>36.45</v>
      </c>
      <c r="AC4124" s="27" t="str">
        <f aca="false">IF(AND(K4124="Critical",N4124="No"),"URGENT - No Bed","Normal")</f>
        <v>Normal</v>
      </c>
      <c r="AD4124" s="33" t="n">
        <f aca="false">INDEX(Lookup_Tables!$B$3:$B$12,MATCH(H4124,Lookup_Tables!$A$3:$A$12,0))</f>
        <v>3000000</v>
      </c>
      <c r="AE4124" s="27" t="str">
        <f aca="false">INDEX(Lookup_Tables!$C$3:$C$12,MATCH(H4124,Lookup_Tables!$A$3:$A$12,0))</f>
        <v>Dr. Pooja Iyer</v>
      </c>
      <c r="AF4124" s="27" t="str">
        <f aca="false">IFERROR(INDEX(Lookup_Tables!$F$16:$F$45,MATCH(I4124,Lookup_Tables!$E$16:$E$45,0)),"N/A")</f>
        <v>EMP213</v>
      </c>
      <c r="AG4124" s="27" t="n">
        <f aca="false">_xlfn.IFS(R4124="Recovered",4,R4124="Referred",3,R4124="Admitted",2,R4124="Deceased",1,TRUE(),0)</f>
        <v>4</v>
      </c>
      <c r="AH4124" s="27" t="str">
        <f aca="false">IF(T4124&gt;=4,"Satisfied",IF(T4124&gt;=3,"Neutral","Needs Improvement"))</f>
        <v>Neutral</v>
      </c>
    </row>
    <row r="4125" customFormat="false" ht="15" hidden="false" customHeight="false" outlineLevel="0" collapsed="false">
      <c r="A4125" s="30" t="s">
        <v>2594</v>
      </c>
      <c r="B4125" s="30" t="s">
        <v>2595</v>
      </c>
      <c r="C4125" s="30" t="n">
        <v>42</v>
      </c>
      <c r="D4125" s="30" t="s">
        <v>121</v>
      </c>
      <c r="E4125" s="31" t="n">
        <v>45442</v>
      </c>
      <c r="F4125" s="30" t="s">
        <v>519</v>
      </c>
      <c r="G4125" s="31" t="n">
        <v>45443</v>
      </c>
      <c r="H4125" s="30" t="s">
        <v>242</v>
      </c>
      <c r="I4125" s="30" t="s">
        <v>243</v>
      </c>
      <c r="J4125" s="30" t="s">
        <v>401</v>
      </c>
      <c r="K4125" s="30" t="s">
        <v>138</v>
      </c>
      <c r="L4125" s="30" t="n">
        <v>36</v>
      </c>
      <c r="M4125" s="30" t="n">
        <v>35</v>
      </c>
      <c r="N4125" s="30" t="s">
        <v>127</v>
      </c>
      <c r="O4125" s="30" t="s">
        <v>128</v>
      </c>
      <c r="P4125" s="30" t="s">
        <v>140</v>
      </c>
      <c r="Q4125" s="32" t="n">
        <v>1866.55</v>
      </c>
      <c r="R4125" s="30" t="s">
        <v>130</v>
      </c>
      <c r="S4125" s="30" t="s">
        <v>197</v>
      </c>
      <c r="T4125" s="30" t="n">
        <v>4</v>
      </c>
      <c r="U4125" s="30" t="n">
        <f aca="false">YEAR(E4125)</f>
        <v>2024</v>
      </c>
      <c r="V4125" s="30" t="str">
        <f aca="false">TEXT(E4125,"MMM-YYYY")</f>
        <v>May-2024</v>
      </c>
      <c r="W4125" s="30" t="n">
        <f aca="false">MONTH(E4125)</f>
        <v>5</v>
      </c>
      <c r="X4125" s="30" t="str">
        <f aca="false">TEXT(WEEKDAY(E4125,2),"0")&amp;" - "&amp;TEXT(E4125,"dddd")</f>
        <v>4 - Thursday</v>
      </c>
      <c r="Y4125" s="30" t="str">
        <f aca="false">_xlfn.IFS(C4125&lt;18,"Child (0-17)",C4125&lt;40,"Young Adult (18-39)",C4125&lt;60,"Adult (40-59)",TRUE(),"Senior (60+)")</f>
        <v>Adult (40-59)</v>
      </c>
      <c r="Z4125" s="30" t="n">
        <f aca="false">ROUND(G4125-E4125,0)</f>
        <v>1</v>
      </c>
      <c r="AA4125" s="30" t="n">
        <f aca="false">L4125+M4125</f>
        <v>71</v>
      </c>
      <c r="AB4125" s="30" t="n">
        <f aca="false">IFERROR(ROUND(Q4125/AA4125,2),0)</f>
        <v>26.29</v>
      </c>
      <c r="AC4125" s="30" t="str">
        <f aca="false">IF(AND(K4125="Critical",N4125="No"),"URGENT - No Bed","Normal")</f>
        <v>Normal</v>
      </c>
      <c r="AD4125" s="34" t="n">
        <f aca="false">INDEX(Lookup_Tables!$B$3:$B$12,MATCH(H4125,Lookup_Tables!$A$3:$A$12,0))</f>
        <v>3000000</v>
      </c>
      <c r="AE4125" s="30" t="str">
        <f aca="false">INDEX(Lookup_Tables!$C$3:$C$12,MATCH(H4125,Lookup_Tables!$A$3:$A$12,0))</f>
        <v>Dr. Pooja Iyer</v>
      </c>
      <c r="AF4125" s="30" t="str">
        <f aca="false">IFERROR(INDEX(Lookup_Tables!$F$16:$F$45,MATCH(I4125,Lookup_Tables!$E$16:$E$45,0)),"N/A")</f>
        <v>EMP214</v>
      </c>
      <c r="AG4125" s="30" t="n">
        <f aca="false">_xlfn.IFS(R4125="Recovered",4,R4125="Referred",3,R4125="Admitted",2,R4125="Deceased",1,TRUE(),0)</f>
        <v>4</v>
      </c>
      <c r="AH4125" s="30" t="str">
        <f aca="false">IF(T4125&gt;=4,"Satisfied",IF(T4125&gt;=3,"Neutral","Needs Improvement"))</f>
        <v>Satisfied</v>
      </c>
    </row>
    <row r="4126" customFormat="false" ht="15" hidden="false" customHeight="false" outlineLevel="0" collapsed="false">
      <c r="A4126" s="27" t="s">
        <v>3655</v>
      </c>
      <c r="B4126" s="27" t="s">
        <v>537</v>
      </c>
      <c r="C4126" s="27" t="n">
        <v>95</v>
      </c>
      <c r="D4126" s="27" t="s">
        <v>121</v>
      </c>
      <c r="E4126" s="28" t="n">
        <v>45514</v>
      </c>
      <c r="F4126" s="27" t="s">
        <v>461</v>
      </c>
      <c r="G4126" s="28" t="n">
        <v>45514</v>
      </c>
      <c r="H4126" s="27" t="s">
        <v>206</v>
      </c>
      <c r="I4126" s="27" t="s">
        <v>232</v>
      </c>
      <c r="J4126" s="27" t="s">
        <v>593</v>
      </c>
      <c r="K4126" s="27" t="s">
        <v>156</v>
      </c>
      <c r="L4126" s="27" t="n">
        <v>50</v>
      </c>
      <c r="M4126" s="27" t="n">
        <v>67</v>
      </c>
      <c r="N4126" s="27" t="s">
        <v>127</v>
      </c>
      <c r="O4126" s="27" t="s">
        <v>171</v>
      </c>
      <c r="P4126" s="27" t="s">
        <v>129</v>
      </c>
      <c r="Q4126" s="29" t="n">
        <v>3088.8</v>
      </c>
      <c r="R4126" s="27" t="s">
        <v>130</v>
      </c>
      <c r="S4126" s="27" t="s">
        <v>164</v>
      </c>
      <c r="T4126" s="27" t="n">
        <v>5</v>
      </c>
      <c r="U4126" s="27" t="n">
        <f aca="false">YEAR(E4126)</f>
        <v>2024</v>
      </c>
      <c r="V4126" s="27" t="str">
        <f aca="false">TEXT(E4126,"MMM-YYYY")</f>
        <v>Aug-2024</v>
      </c>
      <c r="W4126" s="27" t="n">
        <f aca="false">MONTH(E4126)</f>
        <v>8</v>
      </c>
      <c r="X4126" s="27" t="str">
        <f aca="false">TEXT(WEEKDAY(E4126,2),"0")&amp;" - "&amp;TEXT(E4126,"dddd")</f>
        <v>6 - Saturday</v>
      </c>
      <c r="Y4126" s="27" t="str">
        <f aca="false">_xlfn.IFS(C4126&lt;18,"Child (0-17)",C4126&lt;40,"Young Adult (18-39)",C4126&lt;60,"Adult (40-59)",TRUE(),"Senior (60+)")</f>
        <v>Senior (60+)</v>
      </c>
      <c r="Z4126" s="27" t="n">
        <f aca="false">ROUND(G4126-E4126,0)</f>
        <v>0</v>
      </c>
      <c r="AA4126" s="27" t="n">
        <f aca="false">L4126+M4126</f>
        <v>117</v>
      </c>
      <c r="AB4126" s="27" t="n">
        <f aca="false">IFERROR(ROUND(Q4126/AA4126,2),0)</f>
        <v>26.4</v>
      </c>
      <c r="AC4126" s="27" t="str">
        <f aca="false">IF(AND(K4126="Critical",N4126="No"),"URGENT - No Bed","Normal")</f>
        <v>Normal</v>
      </c>
      <c r="AD4126" s="33" t="n">
        <f aca="false">INDEX(Lookup_Tables!$B$3:$B$12,MATCH(H4126,Lookup_Tables!$A$3:$A$12,0))</f>
        <v>2800000</v>
      </c>
      <c r="AE4126" s="27" t="str">
        <f aca="false">INDEX(Lookup_Tables!$C$3:$C$12,MATCH(H4126,Lookup_Tables!$A$3:$A$12,0))</f>
        <v>Dr. Suresh Nair</v>
      </c>
      <c r="AF4126" s="27" t="str">
        <f aca="false">IFERROR(INDEX(Lookup_Tables!$F$16:$F$45,MATCH(I4126,Lookup_Tables!$E$16:$E$45,0)),"N/A")</f>
        <v>EMP210</v>
      </c>
      <c r="AG4126" s="27" t="n">
        <f aca="false">_xlfn.IFS(R4126="Recovered",4,R4126="Referred",3,R4126="Admitted",2,R4126="Deceased",1,TRUE(),0)</f>
        <v>4</v>
      </c>
      <c r="AH4126" s="27" t="str">
        <f aca="false">IF(T4126&gt;=4,"Satisfied",IF(T4126&gt;=3,"Neutral","Needs Improvement"))</f>
        <v>Satisfied</v>
      </c>
    </row>
    <row r="4127" customFormat="false" ht="15" hidden="false" customHeight="false" outlineLevel="0" collapsed="false">
      <c r="A4127" s="30" t="s">
        <v>751</v>
      </c>
      <c r="B4127" s="30" t="s">
        <v>752</v>
      </c>
      <c r="C4127" s="30" t="n">
        <v>33</v>
      </c>
      <c r="D4127" s="30" t="s">
        <v>181</v>
      </c>
      <c r="E4127" s="31" t="n">
        <v>45427</v>
      </c>
      <c r="F4127" s="30" t="s">
        <v>753</v>
      </c>
      <c r="G4127" s="31" t="n">
        <v>45427</v>
      </c>
      <c r="H4127" s="30" t="s">
        <v>206</v>
      </c>
      <c r="I4127" s="30" t="s">
        <v>207</v>
      </c>
      <c r="J4127" s="30" t="s">
        <v>208</v>
      </c>
      <c r="K4127" s="30" t="s">
        <v>138</v>
      </c>
      <c r="L4127" s="30" t="n">
        <v>60</v>
      </c>
      <c r="M4127" s="30" t="n">
        <v>23</v>
      </c>
      <c r="N4127" s="30" t="s">
        <v>127</v>
      </c>
      <c r="O4127" s="30" t="s">
        <v>128</v>
      </c>
      <c r="P4127" s="30" t="s">
        <v>187</v>
      </c>
      <c r="Q4127" s="32" t="n">
        <v>2593.79</v>
      </c>
      <c r="R4127" s="30" t="s">
        <v>130</v>
      </c>
      <c r="S4127" s="30" t="s">
        <v>192</v>
      </c>
      <c r="T4127" s="30" t="n">
        <v>3</v>
      </c>
      <c r="U4127" s="30" t="n">
        <f aca="false">YEAR(E4127)</f>
        <v>2024</v>
      </c>
      <c r="V4127" s="30" t="str">
        <f aca="false">TEXT(E4127,"MMM-YYYY")</f>
        <v>May-2024</v>
      </c>
      <c r="W4127" s="30" t="n">
        <f aca="false">MONTH(E4127)</f>
        <v>5</v>
      </c>
      <c r="X4127" s="30" t="str">
        <f aca="false">TEXT(WEEKDAY(E4127,2),"0")&amp;" - "&amp;TEXT(E4127,"dddd")</f>
        <v>3 - Wednesday</v>
      </c>
      <c r="Y4127" s="30" t="str">
        <f aca="false">_xlfn.IFS(C4127&lt;18,"Child (0-17)",C4127&lt;40,"Young Adult (18-39)",C4127&lt;60,"Adult (40-59)",TRUE(),"Senior (60+)")</f>
        <v>Young Adult (18-39)</v>
      </c>
      <c r="Z4127" s="30" t="n">
        <f aca="false">ROUND(G4127-E4127,0)</f>
        <v>0</v>
      </c>
      <c r="AA4127" s="30" t="n">
        <f aca="false">L4127+M4127</f>
        <v>83</v>
      </c>
      <c r="AB4127" s="30" t="n">
        <f aca="false">IFERROR(ROUND(Q4127/AA4127,2),0)</f>
        <v>31.25</v>
      </c>
      <c r="AC4127" s="30" t="str">
        <f aca="false">IF(AND(K4127="Critical",N4127="No"),"URGENT - No Bed","Normal")</f>
        <v>Normal</v>
      </c>
      <c r="AD4127" s="34" t="n">
        <f aca="false">INDEX(Lookup_Tables!$B$3:$B$12,MATCH(H4127,Lookup_Tables!$A$3:$A$12,0))</f>
        <v>2800000</v>
      </c>
      <c r="AE4127" s="30" t="str">
        <f aca="false">INDEX(Lookup_Tables!$C$3:$C$12,MATCH(H4127,Lookup_Tables!$A$3:$A$12,0))</f>
        <v>Dr. Suresh Nair</v>
      </c>
      <c r="AF4127" s="30" t="str">
        <f aca="false">IFERROR(INDEX(Lookup_Tables!$F$16:$F$45,MATCH(I4127,Lookup_Tables!$E$16:$E$45,0)),"N/A")</f>
        <v>EMP209</v>
      </c>
      <c r="AG4127" s="30" t="n">
        <f aca="false">_xlfn.IFS(R4127="Recovered",4,R4127="Referred",3,R4127="Admitted",2,R4127="Deceased",1,TRUE(),0)</f>
        <v>4</v>
      </c>
      <c r="AH4127" s="30" t="str">
        <f aca="false">IF(T4127&gt;=4,"Satisfied",IF(T4127&gt;=3,"Neutral","Needs Improvement"))</f>
        <v>Neutral</v>
      </c>
    </row>
    <row r="4128" customFormat="false" ht="15" hidden="false" customHeight="false" outlineLevel="0" collapsed="false">
      <c r="A4128" s="27" t="s">
        <v>3696</v>
      </c>
      <c r="B4128" s="27" t="s">
        <v>3697</v>
      </c>
      <c r="C4128" s="27" t="n">
        <v>4</v>
      </c>
      <c r="D4128" s="27" t="s">
        <v>121</v>
      </c>
      <c r="E4128" s="28" t="n">
        <v>45445</v>
      </c>
      <c r="F4128" s="27" t="s">
        <v>1449</v>
      </c>
      <c r="G4128" s="28" t="n">
        <v>45445</v>
      </c>
      <c r="H4128" s="27" t="s">
        <v>183</v>
      </c>
      <c r="I4128" s="27" t="s">
        <v>430</v>
      </c>
      <c r="J4128" s="27" t="s">
        <v>476</v>
      </c>
      <c r="K4128" s="27" t="s">
        <v>138</v>
      </c>
      <c r="L4128" s="27" t="n">
        <v>65</v>
      </c>
      <c r="M4128" s="27" t="n">
        <v>42</v>
      </c>
      <c r="N4128" s="27" t="s">
        <v>186</v>
      </c>
      <c r="O4128" s="27" t="s">
        <v>149</v>
      </c>
      <c r="P4128" s="27" t="s">
        <v>140</v>
      </c>
      <c r="Q4128" s="29" t="n">
        <v>1539.24</v>
      </c>
      <c r="R4128" s="27" t="s">
        <v>130</v>
      </c>
      <c r="S4128" s="27" t="s">
        <v>223</v>
      </c>
      <c r="T4128" s="27" t="n">
        <v>3</v>
      </c>
      <c r="U4128" s="27" t="n">
        <f aca="false">YEAR(E4128)</f>
        <v>2024</v>
      </c>
      <c r="V4128" s="27" t="str">
        <f aca="false">TEXT(E4128,"MMM-YYYY")</f>
        <v>Jun-2024</v>
      </c>
      <c r="W4128" s="27" t="n">
        <f aca="false">MONTH(E4128)</f>
        <v>6</v>
      </c>
      <c r="X4128" s="27" t="str">
        <f aca="false">TEXT(WEEKDAY(E4128,2),"0")&amp;" - "&amp;TEXT(E4128,"dddd")</f>
        <v>7 - Sunday</v>
      </c>
      <c r="Y4128" s="27" t="str">
        <f aca="false">_xlfn.IFS(C4128&lt;18,"Child (0-17)",C4128&lt;40,"Young Adult (18-39)",C4128&lt;60,"Adult (40-59)",TRUE(),"Senior (60+)")</f>
        <v>Child (0-17)</v>
      </c>
      <c r="Z4128" s="27" t="n">
        <f aca="false">ROUND(G4128-E4128,0)</f>
        <v>0</v>
      </c>
      <c r="AA4128" s="27" t="n">
        <f aca="false">L4128+M4128</f>
        <v>107</v>
      </c>
      <c r="AB4128" s="27" t="n">
        <f aca="false">IFERROR(ROUND(Q4128/AA4128,2),0)</f>
        <v>14.39</v>
      </c>
      <c r="AC4128" s="27" t="str">
        <f aca="false">IF(AND(K4128="Critical",N4128="No"),"URGENT - No Bed","Normal")</f>
        <v>Normal</v>
      </c>
      <c r="AD4128" s="33" t="n">
        <f aca="false">INDEX(Lookup_Tables!$B$3:$B$12,MATCH(H4128,Lookup_Tables!$A$3:$A$12,0))</f>
        <v>3100000</v>
      </c>
      <c r="AE4128" s="27" t="str">
        <f aca="false">INDEX(Lookup_Tables!$C$3:$C$12,MATCH(H4128,Lookup_Tables!$A$3:$A$12,0))</f>
        <v>Dr. Kavita Rao</v>
      </c>
      <c r="AF4128" s="27" t="str">
        <f aca="false">IFERROR(INDEX(Lookup_Tables!$F$16:$F$45,MATCH(I4128,Lookup_Tables!$E$16:$E$45,0)),"N/A")</f>
        <v>EMP224</v>
      </c>
      <c r="AG4128" s="27" t="n">
        <f aca="false">_xlfn.IFS(R4128="Recovered",4,R4128="Referred",3,R4128="Admitted",2,R4128="Deceased",1,TRUE(),0)</f>
        <v>4</v>
      </c>
      <c r="AH4128" s="27" t="str">
        <f aca="false">IF(T4128&gt;=4,"Satisfied",IF(T4128&gt;=3,"Neutral","Needs Improvement"))</f>
        <v>Neutral</v>
      </c>
    </row>
    <row r="4129" customFormat="false" ht="15" hidden="false" customHeight="false" outlineLevel="0" collapsed="false">
      <c r="A4129" s="30" t="s">
        <v>4150</v>
      </c>
      <c r="B4129" s="30" t="s">
        <v>793</v>
      </c>
      <c r="C4129" s="30" t="n">
        <v>44</v>
      </c>
      <c r="D4129" s="30" t="s">
        <v>181</v>
      </c>
      <c r="E4129" s="31" t="n">
        <v>45655</v>
      </c>
      <c r="F4129" s="30" t="s">
        <v>893</v>
      </c>
      <c r="G4129" s="31" t="n">
        <v>45656</v>
      </c>
      <c r="H4129" s="30" t="s">
        <v>135</v>
      </c>
      <c r="I4129" s="30" t="s">
        <v>251</v>
      </c>
      <c r="J4129" s="30" t="s">
        <v>201</v>
      </c>
      <c r="K4129" s="30" t="s">
        <v>138</v>
      </c>
      <c r="L4129" s="30" t="n">
        <v>43</v>
      </c>
      <c r="M4129" s="30" t="n">
        <v>20</v>
      </c>
      <c r="N4129" s="30" t="s">
        <v>127</v>
      </c>
      <c r="O4129" s="30" t="s">
        <v>171</v>
      </c>
      <c r="P4129" s="30" t="s">
        <v>187</v>
      </c>
      <c r="Q4129" s="32" t="n">
        <v>1360.69</v>
      </c>
      <c r="R4129" s="30" t="s">
        <v>130</v>
      </c>
      <c r="S4129" s="30" t="s">
        <v>178</v>
      </c>
      <c r="T4129" s="30" t="n">
        <v>5</v>
      </c>
      <c r="U4129" s="30" t="n">
        <f aca="false">YEAR(E4129)</f>
        <v>2024</v>
      </c>
      <c r="V4129" s="30" t="str">
        <f aca="false">TEXT(E4129,"MMM-YYYY")</f>
        <v>Dec-2024</v>
      </c>
      <c r="W4129" s="30" t="n">
        <f aca="false">MONTH(E4129)</f>
        <v>12</v>
      </c>
      <c r="X4129" s="30" t="str">
        <f aca="false">TEXT(WEEKDAY(E4129,2),"0")&amp;" - "&amp;TEXT(E4129,"dddd")</f>
        <v>7 - Sunday</v>
      </c>
      <c r="Y4129" s="30" t="str">
        <f aca="false">_xlfn.IFS(C4129&lt;18,"Child (0-17)",C4129&lt;40,"Young Adult (18-39)",C4129&lt;60,"Adult (40-59)",TRUE(),"Senior (60+)")</f>
        <v>Adult (40-59)</v>
      </c>
      <c r="Z4129" s="30" t="n">
        <f aca="false">ROUND(G4129-E4129,0)</f>
        <v>1</v>
      </c>
      <c r="AA4129" s="30" t="n">
        <f aca="false">L4129+M4129</f>
        <v>63</v>
      </c>
      <c r="AB4129" s="30" t="n">
        <f aca="false">IFERROR(ROUND(Q4129/AA4129,2),0)</f>
        <v>21.6</v>
      </c>
      <c r="AC4129" s="30" t="str">
        <f aca="false">IF(AND(K4129="Critical",N4129="No"),"URGENT - No Bed","Normal")</f>
        <v>Normal</v>
      </c>
      <c r="AD4129" s="34" t="n">
        <f aca="false">INDEX(Lookup_Tables!$B$3:$B$12,MATCH(H4129,Lookup_Tables!$A$3:$A$12,0))</f>
        <v>4600000</v>
      </c>
      <c r="AE4129" s="30" t="str">
        <f aca="false">INDEX(Lookup_Tables!$C$3:$C$12,MATCH(H4129,Lookup_Tables!$A$3:$A$12,0))</f>
        <v>Dr. Farhan Khan</v>
      </c>
      <c r="AF4129" s="30" t="str">
        <f aca="false">IFERROR(INDEX(Lookup_Tables!$F$16:$F$45,MATCH(I4129,Lookup_Tables!$E$16:$E$45,0)),"N/A")</f>
        <v>EMP207</v>
      </c>
      <c r="AG4129" s="30" t="n">
        <f aca="false">_xlfn.IFS(R4129="Recovered",4,R4129="Referred",3,R4129="Admitted",2,R4129="Deceased",1,TRUE(),0)</f>
        <v>4</v>
      </c>
      <c r="AH4129" s="30" t="str">
        <f aca="false">IF(T4129&gt;=4,"Satisfied",IF(T4129&gt;=3,"Neutral","Needs Improvement"))</f>
        <v>Satisfied</v>
      </c>
    </row>
    <row r="4130" customFormat="false" ht="15" hidden="false" customHeight="false" outlineLevel="0" collapsed="false">
      <c r="A4130" s="27" t="s">
        <v>6606</v>
      </c>
      <c r="B4130" s="27" t="s">
        <v>4207</v>
      </c>
      <c r="C4130" s="27" t="n">
        <v>64</v>
      </c>
      <c r="D4130" s="27" t="s">
        <v>181</v>
      </c>
      <c r="E4130" s="28" t="n">
        <v>45475</v>
      </c>
      <c r="F4130" s="27" t="s">
        <v>226</v>
      </c>
      <c r="G4130" s="28" t="n">
        <v>45475</v>
      </c>
      <c r="H4130" s="27" t="s">
        <v>242</v>
      </c>
      <c r="I4130" s="27" t="s">
        <v>315</v>
      </c>
      <c r="J4130" s="27" t="s">
        <v>363</v>
      </c>
      <c r="K4130" s="27" t="s">
        <v>138</v>
      </c>
      <c r="L4130" s="27" t="n">
        <v>49</v>
      </c>
      <c r="M4130" s="27" t="n">
        <v>31</v>
      </c>
      <c r="N4130" s="27" t="s">
        <v>127</v>
      </c>
      <c r="O4130" s="27" t="s">
        <v>149</v>
      </c>
      <c r="P4130" s="27" t="s">
        <v>150</v>
      </c>
      <c r="Q4130" s="29" t="n">
        <v>1847.92</v>
      </c>
      <c r="R4130" s="27" t="s">
        <v>130</v>
      </c>
      <c r="S4130" s="27" t="s">
        <v>197</v>
      </c>
      <c r="T4130" s="27" t="n">
        <v>4</v>
      </c>
      <c r="U4130" s="27" t="n">
        <f aca="false">YEAR(E4130)</f>
        <v>2024</v>
      </c>
      <c r="V4130" s="27" t="str">
        <f aca="false">TEXT(E4130,"MMM-YYYY")</f>
        <v>Jul-2024</v>
      </c>
      <c r="W4130" s="27" t="n">
        <f aca="false">MONTH(E4130)</f>
        <v>7</v>
      </c>
      <c r="X4130" s="27" t="str">
        <f aca="false">TEXT(WEEKDAY(E4130,2),"0")&amp;" - "&amp;TEXT(E4130,"dddd")</f>
        <v>2 - Tuesday</v>
      </c>
      <c r="Y4130" s="27" t="str">
        <f aca="false">_xlfn.IFS(C4130&lt;18,"Child (0-17)",C4130&lt;40,"Young Adult (18-39)",C4130&lt;60,"Adult (40-59)",TRUE(),"Senior (60+)")</f>
        <v>Senior (60+)</v>
      </c>
      <c r="Z4130" s="27" t="n">
        <f aca="false">ROUND(G4130-E4130,0)</f>
        <v>0</v>
      </c>
      <c r="AA4130" s="27" t="n">
        <f aca="false">L4130+M4130</f>
        <v>80</v>
      </c>
      <c r="AB4130" s="27" t="n">
        <f aca="false">IFERROR(ROUND(Q4130/AA4130,2),0)</f>
        <v>23.1</v>
      </c>
      <c r="AC4130" s="27" t="str">
        <f aca="false">IF(AND(K4130="Critical",N4130="No"),"URGENT - No Bed","Normal")</f>
        <v>Normal</v>
      </c>
      <c r="AD4130" s="33" t="n">
        <f aca="false">INDEX(Lookup_Tables!$B$3:$B$12,MATCH(H4130,Lookup_Tables!$A$3:$A$12,0))</f>
        <v>3000000</v>
      </c>
      <c r="AE4130" s="27" t="str">
        <f aca="false">INDEX(Lookup_Tables!$C$3:$C$12,MATCH(H4130,Lookup_Tables!$A$3:$A$12,0))</f>
        <v>Dr. Pooja Iyer</v>
      </c>
      <c r="AF4130" s="27" t="str">
        <f aca="false">IFERROR(INDEX(Lookup_Tables!$F$16:$F$45,MATCH(I4130,Lookup_Tables!$E$16:$E$45,0)),"N/A")</f>
        <v>EMP213</v>
      </c>
      <c r="AG4130" s="27" t="n">
        <f aca="false">_xlfn.IFS(R4130="Recovered",4,R4130="Referred",3,R4130="Admitted",2,R4130="Deceased",1,TRUE(),0)</f>
        <v>4</v>
      </c>
      <c r="AH4130" s="27" t="str">
        <f aca="false">IF(T4130&gt;=4,"Satisfied",IF(T4130&gt;=3,"Neutral","Needs Improvement"))</f>
        <v>Satisfied</v>
      </c>
    </row>
    <row r="4131" customFormat="false" ht="15" hidden="false" customHeight="false" outlineLevel="0" collapsed="false">
      <c r="A4131" s="30" t="s">
        <v>3469</v>
      </c>
      <c r="B4131" s="30" t="s">
        <v>133</v>
      </c>
      <c r="C4131" s="30" t="n">
        <v>35</v>
      </c>
      <c r="D4131" s="30" t="s">
        <v>121</v>
      </c>
      <c r="E4131" s="31" t="n">
        <v>45617</v>
      </c>
      <c r="F4131" s="30" t="s">
        <v>638</v>
      </c>
      <c r="G4131" s="31" t="n">
        <v>45618</v>
      </c>
      <c r="H4131" s="30" t="s">
        <v>217</v>
      </c>
      <c r="I4131" s="30" t="s">
        <v>392</v>
      </c>
      <c r="J4131" s="30" t="s">
        <v>388</v>
      </c>
      <c r="K4131" s="30" t="s">
        <v>138</v>
      </c>
      <c r="L4131" s="30" t="n">
        <v>52</v>
      </c>
      <c r="M4131" s="30" t="n">
        <v>23</v>
      </c>
      <c r="N4131" s="30" t="s">
        <v>127</v>
      </c>
      <c r="O4131" s="30" t="s">
        <v>139</v>
      </c>
      <c r="P4131" s="30" t="s">
        <v>150</v>
      </c>
      <c r="Q4131" s="32" t="n">
        <v>1068.15</v>
      </c>
      <c r="R4131" s="30" t="s">
        <v>130</v>
      </c>
      <c r="S4131" s="30" t="s">
        <v>164</v>
      </c>
      <c r="T4131" s="30" t="n">
        <v>4</v>
      </c>
      <c r="U4131" s="30" t="n">
        <f aca="false">YEAR(E4131)</f>
        <v>2024</v>
      </c>
      <c r="V4131" s="30" t="str">
        <f aca="false">TEXT(E4131,"MMM-YYYY")</f>
        <v>Nov-2024</v>
      </c>
      <c r="W4131" s="30" t="n">
        <f aca="false">MONTH(E4131)</f>
        <v>11</v>
      </c>
      <c r="X4131" s="30" t="str">
        <f aca="false">TEXT(WEEKDAY(E4131,2),"0")&amp;" - "&amp;TEXT(E4131,"dddd")</f>
        <v>4 - Thursday</v>
      </c>
      <c r="Y4131" s="30" t="str">
        <f aca="false">_xlfn.IFS(C4131&lt;18,"Child (0-17)",C4131&lt;40,"Young Adult (18-39)",C4131&lt;60,"Adult (40-59)",TRUE(),"Senior (60+)")</f>
        <v>Young Adult (18-39)</v>
      </c>
      <c r="Z4131" s="30" t="n">
        <f aca="false">ROUND(G4131-E4131,0)</f>
        <v>1</v>
      </c>
      <c r="AA4131" s="30" t="n">
        <f aca="false">L4131+M4131</f>
        <v>75</v>
      </c>
      <c r="AB4131" s="30" t="n">
        <f aca="false">IFERROR(ROUND(Q4131/AA4131,2),0)</f>
        <v>14.24</v>
      </c>
      <c r="AC4131" s="30" t="str">
        <f aca="false">IF(AND(K4131="Critical",N4131="No"),"URGENT - No Bed","Normal")</f>
        <v>Normal</v>
      </c>
      <c r="AD4131" s="34" t="n">
        <f aca="false">INDEX(Lookup_Tables!$B$3:$B$12,MATCH(H4131,Lookup_Tables!$A$3:$A$12,0))</f>
        <v>4200000</v>
      </c>
      <c r="AE4131" s="30" t="str">
        <f aca="false">INDEX(Lookup_Tables!$C$3:$C$12,MATCH(H4131,Lookup_Tables!$A$3:$A$12,0))</f>
        <v>Dr. Anil Kapoor</v>
      </c>
      <c r="AF4131" s="30" t="str">
        <f aca="false">IFERROR(INDEX(Lookup_Tables!$F$16:$F$45,MATCH(I4131,Lookup_Tables!$E$16:$E$45,0)),"N/A")</f>
        <v>EMP202</v>
      </c>
      <c r="AG4131" s="30" t="n">
        <f aca="false">_xlfn.IFS(R4131="Recovered",4,R4131="Referred",3,R4131="Admitted",2,R4131="Deceased",1,TRUE(),0)</f>
        <v>4</v>
      </c>
      <c r="AH4131" s="30" t="str">
        <f aca="false">IF(T4131&gt;=4,"Satisfied",IF(T4131&gt;=3,"Neutral","Needs Improvement"))</f>
        <v>Satisfied</v>
      </c>
    </row>
    <row r="4132" customFormat="false" ht="15" hidden="false" customHeight="false" outlineLevel="0" collapsed="false">
      <c r="A4132" s="27" t="s">
        <v>2116</v>
      </c>
      <c r="B4132" s="27" t="s">
        <v>2117</v>
      </c>
      <c r="C4132" s="27" t="n">
        <v>31</v>
      </c>
      <c r="D4132" s="27" t="s">
        <v>121</v>
      </c>
      <c r="E4132" s="28" t="n">
        <v>45327</v>
      </c>
      <c r="F4132" s="27" t="s">
        <v>2118</v>
      </c>
      <c r="G4132" s="28" t="n">
        <v>45329</v>
      </c>
      <c r="H4132" s="27" t="s">
        <v>168</v>
      </c>
      <c r="I4132" s="27" t="s">
        <v>169</v>
      </c>
      <c r="J4132" s="27" t="s">
        <v>191</v>
      </c>
      <c r="K4132" s="27" t="s">
        <v>126</v>
      </c>
      <c r="L4132" s="27" t="n">
        <v>16</v>
      </c>
      <c r="M4132" s="27" t="n">
        <v>58</v>
      </c>
      <c r="N4132" s="27" t="s">
        <v>127</v>
      </c>
      <c r="O4132" s="27" t="s">
        <v>171</v>
      </c>
      <c r="P4132" s="27" t="s">
        <v>187</v>
      </c>
      <c r="Q4132" s="29" t="n">
        <v>8155.55</v>
      </c>
      <c r="R4132" s="27" t="s">
        <v>268</v>
      </c>
      <c r="S4132" s="27" t="s">
        <v>335</v>
      </c>
      <c r="T4132" s="27" t="n">
        <v>5</v>
      </c>
      <c r="U4132" s="27" t="n">
        <f aca="false">YEAR(E4132)</f>
        <v>2024</v>
      </c>
      <c r="V4132" s="27" t="str">
        <f aca="false">TEXT(E4132,"MMM-YYYY")</f>
        <v>Feb-2024</v>
      </c>
      <c r="W4132" s="27" t="n">
        <f aca="false">MONTH(E4132)</f>
        <v>2</v>
      </c>
      <c r="X4132" s="27" t="str">
        <f aca="false">TEXT(WEEKDAY(E4132,2),"0")&amp;" - "&amp;TEXT(E4132,"dddd")</f>
        <v>1 - Monday</v>
      </c>
      <c r="Y4132" s="27" t="str">
        <f aca="false">_xlfn.IFS(C4132&lt;18,"Child (0-17)",C4132&lt;40,"Young Adult (18-39)",C4132&lt;60,"Adult (40-59)",TRUE(),"Senior (60+)")</f>
        <v>Young Adult (18-39)</v>
      </c>
      <c r="Z4132" s="27" t="n">
        <f aca="false">ROUND(G4132-E4132,0)</f>
        <v>2</v>
      </c>
      <c r="AA4132" s="27" t="n">
        <f aca="false">L4132+M4132</f>
        <v>74</v>
      </c>
      <c r="AB4132" s="27" t="n">
        <f aca="false">IFERROR(ROUND(Q4132/AA4132,2),0)</f>
        <v>110.21</v>
      </c>
      <c r="AC4132" s="27" t="str">
        <f aca="false">IF(AND(K4132="Critical",N4132="No"),"URGENT - No Bed","Normal")</f>
        <v>Normal</v>
      </c>
      <c r="AD4132" s="33" t="n">
        <f aca="false">INDEX(Lookup_Tables!$B$3:$B$12,MATCH(H4132,Lookup_Tables!$A$3:$A$12,0))</f>
        <v>4400000</v>
      </c>
      <c r="AE4132" s="27" t="str">
        <f aca="false">INDEX(Lookup_Tables!$C$3:$C$12,MATCH(H4132,Lookup_Tables!$A$3:$A$12,0))</f>
        <v>Dr. Neha Chopra</v>
      </c>
      <c r="AF4132" s="27" t="str">
        <f aca="false">IFERROR(INDEX(Lookup_Tables!$F$16:$F$45,MATCH(I4132,Lookup_Tables!$E$16:$E$45,0)),"N/A")</f>
        <v>EMP220</v>
      </c>
      <c r="AG4132" s="27" t="n">
        <f aca="false">_xlfn.IFS(R4132="Recovered",4,R4132="Referred",3,R4132="Admitted",2,R4132="Deceased",1,TRUE(),0)</f>
        <v>3</v>
      </c>
      <c r="AH4132" s="27" t="str">
        <f aca="false">IF(T4132&gt;=4,"Satisfied",IF(T4132&gt;=3,"Neutral","Needs Improvement"))</f>
        <v>Satisfied</v>
      </c>
    </row>
    <row r="4133" customFormat="false" ht="15" hidden="false" customHeight="false" outlineLevel="0" collapsed="false">
      <c r="A4133" s="30" t="s">
        <v>209</v>
      </c>
      <c r="B4133" s="30" t="s">
        <v>210</v>
      </c>
      <c r="C4133" s="30" t="n">
        <v>38</v>
      </c>
      <c r="D4133" s="30" t="s">
        <v>181</v>
      </c>
      <c r="E4133" s="31" t="n">
        <v>45338</v>
      </c>
      <c r="F4133" s="30" t="s">
        <v>211</v>
      </c>
      <c r="G4133" s="31" t="n">
        <v>45339</v>
      </c>
      <c r="H4133" s="30" t="s">
        <v>183</v>
      </c>
      <c r="I4133" s="30" t="s">
        <v>212</v>
      </c>
      <c r="J4133" s="30" t="s">
        <v>213</v>
      </c>
      <c r="K4133" s="30" t="s">
        <v>126</v>
      </c>
      <c r="L4133" s="30" t="n">
        <v>14</v>
      </c>
      <c r="M4133" s="30" t="n">
        <v>146</v>
      </c>
      <c r="N4133" s="30" t="s">
        <v>186</v>
      </c>
      <c r="O4133" s="30" t="s">
        <v>139</v>
      </c>
      <c r="P4133" s="30" t="s">
        <v>140</v>
      </c>
      <c r="Q4133" s="32" t="n">
        <v>8126.98</v>
      </c>
      <c r="R4133" s="30" t="s">
        <v>130</v>
      </c>
      <c r="S4133" s="30" t="s">
        <v>141</v>
      </c>
      <c r="T4133" s="30" t="n">
        <v>4</v>
      </c>
      <c r="U4133" s="30" t="n">
        <f aca="false">YEAR(E4133)</f>
        <v>2024</v>
      </c>
      <c r="V4133" s="30" t="str">
        <f aca="false">TEXT(E4133,"MMM-YYYY")</f>
        <v>Feb-2024</v>
      </c>
      <c r="W4133" s="30" t="n">
        <f aca="false">MONTH(E4133)</f>
        <v>2</v>
      </c>
      <c r="X4133" s="30" t="str">
        <f aca="false">TEXT(WEEKDAY(E4133,2),"0")&amp;" - "&amp;TEXT(E4133,"dddd")</f>
        <v>5 - Friday</v>
      </c>
      <c r="Y4133" s="30" t="str">
        <f aca="false">_xlfn.IFS(C4133&lt;18,"Child (0-17)",C4133&lt;40,"Young Adult (18-39)",C4133&lt;60,"Adult (40-59)",TRUE(),"Senior (60+)")</f>
        <v>Young Adult (18-39)</v>
      </c>
      <c r="Z4133" s="30" t="n">
        <f aca="false">ROUND(G4133-E4133,0)</f>
        <v>1</v>
      </c>
      <c r="AA4133" s="30" t="n">
        <f aca="false">L4133+M4133</f>
        <v>160</v>
      </c>
      <c r="AB4133" s="30" t="n">
        <f aca="false">IFERROR(ROUND(Q4133/AA4133,2),0)</f>
        <v>50.79</v>
      </c>
      <c r="AC4133" s="30" t="str">
        <f aca="false">IF(AND(K4133="Critical",N4133="No"),"URGENT - No Bed","Normal")</f>
        <v>Normal</v>
      </c>
      <c r="AD4133" s="34" t="n">
        <f aca="false">INDEX(Lookup_Tables!$B$3:$B$12,MATCH(H4133,Lookup_Tables!$A$3:$A$12,0))</f>
        <v>3100000</v>
      </c>
      <c r="AE4133" s="30" t="str">
        <f aca="false">INDEX(Lookup_Tables!$C$3:$C$12,MATCH(H4133,Lookup_Tables!$A$3:$A$12,0))</f>
        <v>Dr. Kavita Rao</v>
      </c>
      <c r="AF4133" s="30" t="str">
        <f aca="false">IFERROR(INDEX(Lookup_Tables!$F$16:$F$45,MATCH(I4133,Lookup_Tables!$E$16:$E$45,0)),"N/A")</f>
        <v>EMP225</v>
      </c>
      <c r="AG4133" s="30" t="n">
        <f aca="false">_xlfn.IFS(R4133="Recovered",4,R4133="Referred",3,R4133="Admitted",2,R4133="Deceased",1,TRUE(),0)</f>
        <v>4</v>
      </c>
      <c r="AH4133" s="30" t="str">
        <f aca="false">IF(T4133&gt;=4,"Satisfied",IF(T4133&gt;=3,"Neutral","Needs Improvement"))</f>
        <v>Satisfied</v>
      </c>
    </row>
    <row r="4134" customFormat="false" ht="15" hidden="false" customHeight="false" outlineLevel="0" collapsed="false">
      <c r="A4134" s="27" t="s">
        <v>2445</v>
      </c>
      <c r="B4134" s="27" t="s">
        <v>889</v>
      </c>
      <c r="C4134" s="27" t="n">
        <v>0</v>
      </c>
      <c r="D4134" s="27" t="s">
        <v>121</v>
      </c>
      <c r="E4134" s="28" t="n">
        <v>45626</v>
      </c>
      <c r="F4134" s="27" t="s">
        <v>1392</v>
      </c>
      <c r="G4134" s="28" t="n">
        <v>45635</v>
      </c>
      <c r="H4134" s="27" t="s">
        <v>217</v>
      </c>
      <c r="I4134" s="27" t="s">
        <v>392</v>
      </c>
      <c r="J4134" s="27" t="s">
        <v>483</v>
      </c>
      <c r="K4134" s="27" t="s">
        <v>202</v>
      </c>
      <c r="L4134" s="27" t="n">
        <v>17</v>
      </c>
      <c r="M4134" s="27" t="n">
        <v>200</v>
      </c>
      <c r="N4134" s="27" t="s">
        <v>186</v>
      </c>
      <c r="O4134" s="27" t="s">
        <v>139</v>
      </c>
      <c r="P4134" s="27" t="s">
        <v>187</v>
      </c>
      <c r="Q4134" s="29" t="n">
        <v>19299.42</v>
      </c>
      <c r="R4134" s="27" t="s">
        <v>172</v>
      </c>
      <c r="S4134" s="27" t="s">
        <v>157</v>
      </c>
      <c r="T4134" s="27" t="n">
        <v>3</v>
      </c>
      <c r="U4134" s="27" t="n">
        <f aca="false">YEAR(E4134)</f>
        <v>2024</v>
      </c>
      <c r="V4134" s="27" t="str">
        <f aca="false">TEXT(E4134,"MMM-YYYY")</f>
        <v>Nov-2024</v>
      </c>
      <c r="W4134" s="27" t="n">
        <f aca="false">MONTH(E4134)</f>
        <v>11</v>
      </c>
      <c r="X4134" s="27" t="str">
        <f aca="false">TEXT(WEEKDAY(E4134,2),"0")&amp;" - "&amp;TEXT(E4134,"dddd")</f>
        <v>6 - Saturday</v>
      </c>
      <c r="Y4134" s="27" t="str">
        <f aca="false">_xlfn.IFS(C4134&lt;18,"Child (0-17)",C4134&lt;40,"Young Adult (18-39)",C4134&lt;60,"Adult (40-59)",TRUE(),"Senior (60+)")</f>
        <v>Child (0-17)</v>
      </c>
      <c r="Z4134" s="27" t="n">
        <f aca="false">ROUND(G4134-E4134,0)</f>
        <v>9</v>
      </c>
      <c r="AA4134" s="27" t="n">
        <f aca="false">L4134+M4134</f>
        <v>217</v>
      </c>
      <c r="AB4134" s="27" t="n">
        <f aca="false">IFERROR(ROUND(Q4134/AA4134,2),0)</f>
        <v>88.94</v>
      </c>
      <c r="AC4134" s="27" t="str">
        <f aca="false">IF(AND(K4134="Critical",N4134="No"),"URGENT - No Bed","Normal")</f>
        <v>Normal</v>
      </c>
      <c r="AD4134" s="33" t="n">
        <f aca="false">INDEX(Lookup_Tables!$B$3:$B$12,MATCH(H4134,Lookup_Tables!$A$3:$A$12,0))</f>
        <v>4200000</v>
      </c>
      <c r="AE4134" s="27" t="str">
        <f aca="false">INDEX(Lookup_Tables!$C$3:$C$12,MATCH(H4134,Lookup_Tables!$A$3:$A$12,0))</f>
        <v>Dr. Anil Kapoor</v>
      </c>
      <c r="AF4134" s="27" t="str">
        <f aca="false">IFERROR(INDEX(Lookup_Tables!$F$16:$F$45,MATCH(I4134,Lookup_Tables!$E$16:$E$45,0)),"N/A")</f>
        <v>EMP202</v>
      </c>
      <c r="AG4134" s="27" t="n">
        <f aca="false">_xlfn.IFS(R4134="Recovered",4,R4134="Referred",3,R4134="Admitted",2,R4134="Deceased",1,TRUE(),0)</f>
        <v>2</v>
      </c>
      <c r="AH4134" s="27" t="str">
        <f aca="false">IF(T4134&gt;=4,"Satisfied",IF(T4134&gt;=3,"Neutral","Needs Improvement"))</f>
        <v>Neutral</v>
      </c>
    </row>
    <row r="4135" customFormat="false" ht="15" hidden="false" customHeight="false" outlineLevel="0" collapsed="false">
      <c r="A4135" s="30" t="s">
        <v>1321</v>
      </c>
      <c r="B4135" s="30" t="s">
        <v>1119</v>
      </c>
      <c r="C4135" s="30" t="n">
        <v>58</v>
      </c>
      <c r="D4135" s="30" t="s">
        <v>181</v>
      </c>
      <c r="E4135" s="31" t="n">
        <v>45417</v>
      </c>
      <c r="F4135" s="30" t="s">
        <v>290</v>
      </c>
      <c r="G4135" s="31" t="n">
        <v>45420</v>
      </c>
      <c r="H4135" s="30" t="s">
        <v>217</v>
      </c>
      <c r="I4135" s="30" t="s">
        <v>392</v>
      </c>
      <c r="J4135" s="30" t="s">
        <v>388</v>
      </c>
      <c r="K4135" s="30" t="s">
        <v>156</v>
      </c>
      <c r="L4135" s="30" t="n">
        <v>36</v>
      </c>
      <c r="M4135" s="30" t="n">
        <v>63</v>
      </c>
      <c r="N4135" s="30" t="s">
        <v>127</v>
      </c>
      <c r="O4135" s="30" t="s">
        <v>128</v>
      </c>
      <c r="P4135" s="30" t="s">
        <v>140</v>
      </c>
      <c r="Q4135" s="32" t="n">
        <v>4189.27</v>
      </c>
      <c r="R4135" s="30" t="s">
        <v>268</v>
      </c>
      <c r="S4135" s="30" t="s">
        <v>141</v>
      </c>
      <c r="T4135" s="30" t="n">
        <v>2</v>
      </c>
      <c r="U4135" s="30" t="n">
        <f aca="false">YEAR(E4135)</f>
        <v>2024</v>
      </c>
      <c r="V4135" s="30" t="str">
        <f aca="false">TEXT(E4135,"MMM-YYYY")</f>
        <v>May-2024</v>
      </c>
      <c r="W4135" s="30" t="n">
        <f aca="false">MONTH(E4135)</f>
        <v>5</v>
      </c>
      <c r="X4135" s="30" t="str">
        <f aca="false">TEXT(WEEKDAY(E4135,2),"0")&amp;" - "&amp;TEXT(E4135,"dddd")</f>
        <v>7 - Sunday</v>
      </c>
      <c r="Y4135" s="30" t="str">
        <f aca="false">_xlfn.IFS(C4135&lt;18,"Child (0-17)",C4135&lt;40,"Young Adult (18-39)",C4135&lt;60,"Adult (40-59)",TRUE(),"Senior (60+)")</f>
        <v>Adult (40-59)</v>
      </c>
      <c r="Z4135" s="30" t="n">
        <f aca="false">ROUND(G4135-E4135,0)</f>
        <v>3</v>
      </c>
      <c r="AA4135" s="30" t="n">
        <f aca="false">L4135+M4135</f>
        <v>99</v>
      </c>
      <c r="AB4135" s="30" t="n">
        <f aca="false">IFERROR(ROUND(Q4135/AA4135,2),0)</f>
        <v>42.32</v>
      </c>
      <c r="AC4135" s="30" t="str">
        <f aca="false">IF(AND(K4135="Critical",N4135="No"),"URGENT - No Bed","Normal")</f>
        <v>Normal</v>
      </c>
      <c r="AD4135" s="34" t="n">
        <f aca="false">INDEX(Lookup_Tables!$B$3:$B$12,MATCH(H4135,Lookup_Tables!$A$3:$A$12,0))</f>
        <v>4200000</v>
      </c>
      <c r="AE4135" s="30" t="str">
        <f aca="false">INDEX(Lookup_Tables!$C$3:$C$12,MATCH(H4135,Lookup_Tables!$A$3:$A$12,0))</f>
        <v>Dr. Anil Kapoor</v>
      </c>
      <c r="AF4135" s="30" t="str">
        <f aca="false">IFERROR(INDEX(Lookup_Tables!$F$16:$F$45,MATCH(I4135,Lookup_Tables!$E$16:$E$45,0)),"N/A")</f>
        <v>EMP202</v>
      </c>
      <c r="AG4135" s="30" t="n">
        <f aca="false">_xlfn.IFS(R4135="Recovered",4,R4135="Referred",3,R4135="Admitted",2,R4135="Deceased",1,TRUE(),0)</f>
        <v>3</v>
      </c>
      <c r="AH4135" s="30" t="str">
        <f aca="false">IF(T4135&gt;=4,"Satisfied",IF(T4135&gt;=3,"Neutral","Needs Improvement"))</f>
        <v>Needs Improvement</v>
      </c>
    </row>
    <row r="4136" customFormat="false" ht="15" hidden="false" customHeight="false" outlineLevel="0" collapsed="false">
      <c r="A4136" s="27" t="s">
        <v>995</v>
      </c>
      <c r="B4136" s="27" t="s">
        <v>996</v>
      </c>
      <c r="C4136" s="27" t="n">
        <v>26</v>
      </c>
      <c r="D4136" s="27" t="s">
        <v>121</v>
      </c>
      <c r="E4136" s="28" t="n">
        <v>45415</v>
      </c>
      <c r="F4136" s="27" t="s">
        <v>997</v>
      </c>
      <c r="G4136" s="28" t="n">
        <v>45418</v>
      </c>
      <c r="H4136" s="27" t="s">
        <v>183</v>
      </c>
      <c r="I4136" s="27" t="s">
        <v>212</v>
      </c>
      <c r="J4136" s="27" t="s">
        <v>476</v>
      </c>
      <c r="K4136" s="27" t="s">
        <v>156</v>
      </c>
      <c r="L4136" s="27" t="n">
        <v>32</v>
      </c>
      <c r="M4136" s="27" t="n">
        <v>66</v>
      </c>
      <c r="N4136" s="27" t="s">
        <v>127</v>
      </c>
      <c r="O4136" s="27" t="s">
        <v>139</v>
      </c>
      <c r="P4136" s="27" t="s">
        <v>150</v>
      </c>
      <c r="Q4136" s="29" t="n">
        <v>4380.77</v>
      </c>
      <c r="R4136" s="27" t="s">
        <v>268</v>
      </c>
      <c r="S4136" s="27" t="s">
        <v>192</v>
      </c>
      <c r="T4136" s="27" t="n">
        <v>4</v>
      </c>
      <c r="U4136" s="27" t="n">
        <f aca="false">YEAR(E4136)</f>
        <v>2024</v>
      </c>
      <c r="V4136" s="27" t="str">
        <f aca="false">TEXT(E4136,"MMM-YYYY")</f>
        <v>May-2024</v>
      </c>
      <c r="W4136" s="27" t="n">
        <f aca="false">MONTH(E4136)</f>
        <v>5</v>
      </c>
      <c r="X4136" s="27" t="str">
        <f aca="false">TEXT(WEEKDAY(E4136,2),"0")&amp;" - "&amp;TEXT(E4136,"dddd")</f>
        <v>5 - Friday</v>
      </c>
      <c r="Y4136" s="27" t="str">
        <f aca="false">_xlfn.IFS(C4136&lt;18,"Child (0-17)",C4136&lt;40,"Young Adult (18-39)",C4136&lt;60,"Adult (40-59)",TRUE(),"Senior (60+)")</f>
        <v>Young Adult (18-39)</v>
      </c>
      <c r="Z4136" s="27" t="n">
        <f aca="false">ROUND(G4136-E4136,0)</f>
        <v>3</v>
      </c>
      <c r="AA4136" s="27" t="n">
        <f aca="false">L4136+M4136</f>
        <v>98</v>
      </c>
      <c r="AB4136" s="27" t="n">
        <f aca="false">IFERROR(ROUND(Q4136/AA4136,2),0)</f>
        <v>44.7</v>
      </c>
      <c r="AC4136" s="27" t="str">
        <f aca="false">IF(AND(K4136="Critical",N4136="No"),"URGENT - No Bed","Normal")</f>
        <v>Normal</v>
      </c>
      <c r="AD4136" s="33" t="n">
        <f aca="false">INDEX(Lookup_Tables!$B$3:$B$12,MATCH(H4136,Lookup_Tables!$A$3:$A$12,0))</f>
        <v>3100000</v>
      </c>
      <c r="AE4136" s="27" t="str">
        <f aca="false">INDEX(Lookup_Tables!$C$3:$C$12,MATCH(H4136,Lookup_Tables!$A$3:$A$12,0))</f>
        <v>Dr. Kavita Rao</v>
      </c>
      <c r="AF4136" s="27" t="str">
        <f aca="false">IFERROR(INDEX(Lookup_Tables!$F$16:$F$45,MATCH(I4136,Lookup_Tables!$E$16:$E$45,0)),"N/A")</f>
        <v>EMP225</v>
      </c>
      <c r="AG4136" s="27" t="n">
        <f aca="false">_xlfn.IFS(R4136="Recovered",4,R4136="Referred",3,R4136="Admitted",2,R4136="Deceased",1,TRUE(),0)</f>
        <v>3</v>
      </c>
      <c r="AH4136" s="27" t="str">
        <f aca="false">IF(T4136&gt;=4,"Satisfied",IF(T4136&gt;=3,"Neutral","Needs Improvement"))</f>
        <v>Satisfied</v>
      </c>
    </row>
    <row r="4137" customFormat="false" ht="15" hidden="false" customHeight="false" outlineLevel="0" collapsed="false">
      <c r="A4137" s="30" t="s">
        <v>1194</v>
      </c>
      <c r="B4137" s="30" t="s">
        <v>1195</v>
      </c>
      <c r="C4137" s="30" t="n">
        <v>12</v>
      </c>
      <c r="D4137" s="30" t="s">
        <v>181</v>
      </c>
      <c r="E4137" s="31" t="n">
        <v>45577</v>
      </c>
      <c r="F4137" s="30" t="s">
        <v>1143</v>
      </c>
      <c r="G4137" s="31" t="n">
        <v>45578</v>
      </c>
      <c r="H4137" s="30" t="s">
        <v>217</v>
      </c>
      <c r="I4137" s="30" t="s">
        <v>282</v>
      </c>
      <c r="J4137" s="30" t="s">
        <v>218</v>
      </c>
      <c r="K4137" s="30" t="s">
        <v>156</v>
      </c>
      <c r="L4137" s="30" t="n">
        <v>44</v>
      </c>
      <c r="M4137" s="30" t="n">
        <v>68</v>
      </c>
      <c r="N4137" s="30" t="s">
        <v>186</v>
      </c>
      <c r="O4137" s="30" t="s">
        <v>128</v>
      </c>
      <c r="P4137" s="30" t="s">
        <v>187</v>
      </c>
      <c r="Q4137" s="32" t="n">
        <v>4757.64</v>
      </c>
      <c r="R4137" s="30" t="s">
        <v>172</v>
      </c>
      <c r="S4137" s="30" t="s">
        <v>192</v>
      </c>
      <c r="T4137" s="30" t="n">
        <v>4</v>
      </c>
      <c r="U4137" s="30" t="n">
        <f aca="false">YEAR(E4137)</f>
        <v>2024</v>
      </c>
      <c r="V4137" s="30" t="str">
        <f aca="false">TEXT(E4137,"MMM-YYYY")</f>
        <v>Oct-2024</v>
      </c>
      <c r="W4137" s="30" t="n">
        <f aca="false">MONTH(E4137)</f>
        <v>10</v>
      </c>
      <c r="X4137" s="30" t="str">
        <f aca="false">TEXT(WEEKDAY(E4137,2),"0")&amp;" - "&amp;TEXT(E4137,"dddd")</f>
        <v>6 - Saturday</v>
      </c>
      <c r="Y4137" s="30" t="str">
        <f aca="false">_xlfn.IFS(C4137&lt;18,"Child (0-17)",C4137&lt;40,"Young Adult (18-39)",C4137&lt;60,"Adult (40-59)",TRUE(),"Senior (60+)")</f>
        <v>Child (0-17)</v>
      </c>
      <c r="Z4137" s="30" t="n">
        <f aca="false">ROUND(G4137-E4137,0)</f>
        <v>1</v>
      </c>
      <c r="AA4137" s="30" t="n">
        <f aca="false">L4137+M4137</f>
        <v>112</v>
      </c>
      <c r="AB4137" s="30" t="n">
        <f aca="false">IFERROR(ROUND(Q4137/AA4137,2),0)</f>
        <v>42.48</v>
      </c>
      <c r="AC4137" s="30" t="str">
        <f aca="false">IF(AND(K4137="Critical",N4137="No"),"URGENT - No Bed","Normal")</f>
        <v>Normal</v>
      </c>
      <c r="AD4137" s="34" t="n">
        <f aca="false">INDEX(Lookup_Tables!$B$3:$B$12,MATCH(H4137,Lookup_Tables!$A$3:$A$12,0))</f>
        <v>4200000</v>
      </c>
      <c r="AE4137" s="30" t="str">
        <f aca="false">INDEX(Lookup_Tables!$C$3:$C$12,MATCH(H4137,Lookup_Tables!$A$3:$A$12,0))</f>
        <v>Dr. Anil Kapoor</v>
      </c>
      <c r="AF4137" s="30" t="str">
        <f aca="false">IFERROR(INDEX(Lookup_Tables!$F$16:$F$45,MATCH(I4137,Lookup_Tables!$E$16:$E$45,0)),"N/A")</f>
        <v>EMP200</v>
      </c>
      <c r="AG4137" s="30" t="n">
        <f aca="false">_xlfn.IFS(R4137="Recovered",4,R4137="Referred",3,R4137="Admitted",2,R4137="Deceased",1,TRUE(),0)</f>
        <v>2</v>
      </c>
      <c r="AH4137" s="30" t="str">
        <f aca="false">IF(T4137&gt;=4,"Satisfied",IF(T4137&gt;=3,"Neutral","Needs Improvement"))</f>
        <v>Satisfied</v>
      </c>
    </row>
    <row r="4138" customFormat="false" ht="15" hidden="false" customHeight="false" outlineLevel="0" collapsed="false">
      <c r="A4138" s="27" t="s">
        <v>4242</v>
      </c>
      <c r="B4138" s="27" t="s">
        <v>2942</v>
      </c>
      <c r="C4138" s="27" t="n">
        <v>31</v>
      </c>
      <c r="D4138" s="27" t="s">
        <v>181</v>
      </c>
      <c r="E4138" s="28" t="n">
        <v>45387</v>
      </c>
      <c r="F4138" s="27" t="s">
        <v>893</v>
      </c>
      <c r="G4138" s="28" t="n">
        <v>45390</v>
      </c>
      <c r="H4138" s="27" t="s">
        <v>217</v>
      </c>
      <c r="I4138" s="27" t="s">
        <v>392</v>
      </c>
      <c r="J4138" s="27" t="s">
        <v>283</v>
      </c>
      <c r="K4138" s="27" t="s">
        <v>156</v>
      </c>
      <c r="L4138" s="27" t="n">
        <v>43</v>
      </c>
      <c r="M4138" s="27" t="n">
        <v>87</v>
      </c>
      <c r="N4138" s="27" t="s">
        <v>127</v>
      </c>
      <c r="O4138" s="27" t="s">
        <v>139</v>
      </c>
      <c r="P4138" s="27" t="s">
        <v>187</v>
      </c>
      <c r="Q4138" s="29" t="n">
        <v>4278.77</v>
      </c>
      <c r="R4138" s="27" t="s">
        <v>130</v>
      </c>
      <c r="S4138" s="27" t="s">
        <v>131</v>
      </c>
      <c r="T4138" s="27" t="n">
        <v>4</v>
      </c>
      <c r="U4138" s="27" t="n">
        <f aca="false">YEAR(E4138)</f>
        <v>2024</v>
      </c>
      <c r="V4138" s="27" t="str">
        <f aca="false">TEXT(E4138,"MMM-YYYY")</f>
        <v>Apr-2024</v>
      </c>
      <c r="W4138" s="27" t="n">
        <f aca="false">MONTH(E4138)</f>
        <v>4</v>
      </c>
      <c r="X4138" s="27" t="str">
        <f aca="false">TEXT(WEEKDAY(E4138,2),"0")&amp;" - "&amp;TEXT(E4138,"dddd")</f>
        <v>5 - Friday</v>
      </c>
      <c r="Y4138" s="27" t="str">
        <f aca="false">_xlfn.IFS(C4138&lt;18,"Child (0-17)",C4138&lt;40,"Young Adult (18-39)",C4138&lt;60,"Adult (40-59)",TRUE(),"Senior (60+)")</f>
        <v>Young Adult (18-39)</v>
      </c>
      <c r="Z4138" s="27" t="n">
        <f aca="false">ROUND(G4138-E4138,0)</f>
        <v>3</v>
      </c>
      <c r="AA4138" s="27" t="n">
        <f aca="false">L4138+M4138</f>
        <v>130</v>
      </c>
      <c r="AB4138" s="27" t="n">
        <f aca="false">IFERROR(ROUND(Q4138/AA4138,2),0)</f>
        <v>32.91</v>
      </c>
      <c r="AC4138" s="27" t="str">
        <f aca="false">IF(AND(K4138="Critical",N4138="No"),"URGENT - No Bed","Normal")</f>
        <v>Normal</v>
      </c>
      <c r="AD4138" s="33" t="n">
        <f aca="false">INDEX(Lookup_Tables!$B$3:$B$12,MATCH(H4138,Lookup_Tables!$A$3:$A$12,0))</f>
        <v>4200000</v>
      </c>
      <c r="AE4138" s="27" t="str">
        <f aca="false">INDEX(Lookup_Tables!$C$3:$C$12,MATCH(H4138,Lookup_Tables!$A$3:$A$12,0))</f>
        <v>Dr. Anil Kapoor</v>
      </c>
      <c r="AF4138" s="27" t="str">
        <f aca="false">IFERROR(INDEX(Lookup_Tables!$F$16:$F$45,MATCH(I4138,Lookup_Tables!$E$16:$E$45,0)),"N/A")</f>
        <v>EMP202</v>
      </c>
      <c r="AG4138" s="27" t="n">
        <f aca="false">_xlfn.IFS(R4138="Recovered",4,R4138="Referred",3,R4138="Admitted",2,R4138="Deceased",1,TRUE(),0)</f>
        <v>4</v>
      </c>
      <c r="AH4138" s="27" t="str">
        <f aca="false">IF(T4138&gt;=4,"Satisfied",IF(T4138&gt;=3,"Neutral","Needs Improvement"))</f>
        <v>Satisfied</v>
      </c>
    </row>
    <row r="4139" customFormat="false" ht="15" hidden="false" customHeight="false" outlineLevel="0" collapsed="false">
      <c r="A4139" s="30" t="s">
        <v>4936</v>
      </c>
      <c r="B4139" s="30" t="s">
        <v>4156</v>
      </c>
      <c r="C4139" s="30" t="n">
        <v>19</v>
      </c>
      <c r="D4139" s="30" t="s">
        <v>121</v>
      </c>
      <c r="E4139" s="31" t="n">
        <v>45315</v>
      </c>
      <c r="F4139" s="30" t="s">
        <v>674</v>
      </c>
      <c r="G4139" s="31" t="n">
        <v>45316</v>
      </c>
      <c r="H4139" s="30" t="s">
        <v>168</v>
      </c>
      <c r="I4139" s="30" t="s">
        <v>196</v>
      </c>
      <c r="J4139" s="30" t="s">
        <v>441</v>
      </c>
      <c r="K4139" s="30" t="s">
        <v>156</v>
      </c>
      <c r="L4139" s="30" t="n">
        <v>23</v>
      </c>
      <c r="M4139" s="30" t="n">
        <v>73</v>
      </c>
      <c r="N4139" s="30" t="s">
        <v>186</v>
      </c>
      <c r="O4139" s="30" t="s">
        <v>139</v>
      </c>
      <c r="P4139" s="30" t="s">
        <v>140</v>
      </c>
      <c r="Q4139" s="32" t="n">
        <v>4859.28</v>
      </c>
      <c r="R4139" s="30" t="s">
        <v>130</v>
      </c>
      <c r="S4139" s="30" t="s">
        <v>151</v>
      </c>
      <c r="T4139" s="30" t="n">
        <v>4</v>
      </c>
      <c r="U4139" s="30" t="n">
        <f aca="false">YEAR(E4139)</f>
        <v>2024</v>
      </c>
      <c r="V4139" s="30" t="str">
        <f aca="false">TEXT(E4139,"MMM-YYYY")</f>
        <v>Jan-2024</v>
      </c>
      <c r="W4139" s="30" t="n">
        <f aca="false">MONTH(E4139)</f>
        <v>1</v>
      </c>
      <c r="X4139" s="30" t="str">
        <f aca="false">TEXT(WEEKDAY(E4139,2),"0")&amp;" - "&amp;TEXT(E4139,"dddd")</f>
        <v>3 - Wednesday</v>
      </c>
      <c r="Y4139" s="30" t="str">
        <f aca="false">_xlfn.IFS(C4139&lt;18,"Child (0-17)",C4139&lt;40,"Young Adult (18-39)",C4139&lt;60,"Adult (40-59)",TRUE(),"Senior (60+)")</f>
        <v>Young Adult (18-39)</v>
      </c>
      <c r="Z4139" s="30" t="n">
        <f aca="false">ROUND(G4139-E4139,0)</f>
        <v>1</v>
      </c>
      <c r="AA4139" s="30" t="n">
        <f aca="false">L4139+M4139</f>
        <v>96</v>
      </c>
      <c r="AB4139" s="30" t="n">
        <f aca="false">IFERROR(ROUND(Q4139/AA4139,2),0)</f>
        <v>50.62</v>
      </c>
      <c r="AC4139" s="30" t="str">
        <f aca="false">IF(AND(K4139="Critical",N4139="No"),"URGENT - No Bed","Normal")</f>
        <v>Normal</v>
      </c>
      <c r="AD4139" s="34" t="n">
        <f aca="false">INDEX(Lookup_Tables!$B$3:$B$12,MATCH(H4139,Lookup_Tables!$A$3:$A$12,0))</f>
        <v>4400000</v>
      </c>
      <c r="AE4139" s="30" t="str">
        <f aca="false">INDEX(Lookup_Tables!$C$3:$C$12,MATCH(H4139,Lookup_Tables!$A$3:$A$12,0))</f>
        <v>Dr. Neha Chopra</v>
      </c>
      <c r="AF4139" s="30" t="str">
        <f aca="false">IFERROR(INDEX(Lookup_Tables!$F$16:$F$45,MATCH(I4139,Lookup_Tables!$E$16:$E$45,0)),"N/A")</f>
        <v>EMP219</v>
      </c>
      <c r="AG4139" s="30" t="n">
        <f aca="false">_xlfn.IFS(R4139="Recovered",4,R4139="Referred",3,R4139="Admitted",2,R4139="Deceased",1,TRUE(),0)</f>
        <v>4</v>
      </c>
      <c r="AH4139" s="30" t="str">
        <f aca="false">IF(T4139&gt;=4,"Satisfied",IF(T4139&gt;=3,"Neutral","Needs Improvement"))</f>
        <v>Satisfied</v>
      </c>
    </row>
    <row r="4140" customFormat="false" ht="15" hidden="false" customHeight="false" outlineLevel="0" collapsed="false">
      <c r="A4140" s="27" t="s">
        <v>1299</v>
      </c>
      <c r="B4140" s="27" t="s">
        <v>1300</v>
      </c>
      <c r="C4140" s="27" t="n">
        <v>91</v>
      </c>
      <c r="D4140" s="27" t="s">
        <v>121</v>
      </c>
      <c r="E4140" s="28" t="n">
        <v>45630</v>
      </c>
      <c r="F4140" s="27" t="s">
        <v>475</v>
      </c>
      <c r="G4140" s="28" t="n">
        <v>45631</v>
      </c>
      <c r="H4140" s="27" t="s">
        <v>206</v>
      </c>
      <c r="I4140" s="27" t="s">
        <v>207</v>
      </c>
      <c r="J4140" s="27" t="s">
        <v>593</v>
      </c>
      <c r="K4140" s="27" t="s">
        <v>138</v>
      </c>
      <c r="L4140" s="27" t="n">
        <v>70</v>
      </c>
      <c r="M4140" s="27" t="n">
        <v>44</v>
      </c>
      <c r="N4140" s="27" t="s">
        <v>127</v>
      </c>
      <c r="O4140" s="27" t="s">
        <v>171</v>
      </c>
      <c r="P4140" s="27" t="s">
        <v>129</v>
      </c>
      <c r="Q4140" s="29" t="n">
        <v>1871.24</v>
      </c>
      <c r="R4140" s="27" t="s">
        <v>130</v>
      </c>
      <c r="S4140" s="27" t="s">
        <v>178</v>
      </c>
      <c r="T4140" s="27" t="n">
        <v>5</v>
      </c>
      <c r="U4140" s="27" t="n">
        <f aca="false">YEAR(E4140)</f>
        <v>2024</v>
      </c>
      <c r="V4140" s="27" t="str">
        <f aca="false">TEXT(E4140,"MMM-YYYY")</f>
        <v>Dec-2024</v>
      </c>
      <c r="W4140" s="27" t="n">
        <f aca="false">MONTH(E4140)</f>
        <v>12</v>
      </c>
      <c r="X4140" s="27" t="str">
        <f aca="false">TEXT(WEEKDAY(E4140,2),"0")&amp;" - "&amp;TEXT(E4140,"dddd")</f>
        <v>3 - Wednesday</v>
      </c>
      <c r="Y4140" s="27" t="str">
        <f aca="false">_xlfn.IFS(C4140&lt;18,"Child (0-17)",C4140&lt;40,"Young Adult (18-39)",C4140&lt;60,"Adult (40-59)",TRUE(),"Senior (60+)")</f>
        <v>Senior (60+)</v>
      </c>
      <c r="Z4140" s="27" t="n">
        <f aca="false">ROUND(G4140-E4140,0)</f>
        <v>1</v>
      </c>
      <c r="AA4140" s="27" t="n">
        <f aca="false">L4140+M4140</f>
        <v>114</v>
      </c>
      <c r="AB4140" s="27" t="n">
        <f aca="false">IFERROR(ROUND(Q4140/AA4140,2),0)</f>
        <v>16.41</v>
      </c>
      <c r="AC4140" s="27" t="str">
        <f aca="false">IF(AND(K4140="Critical",N4140="No"),"URGENT - No Bed","Normal")</f>
        <v>Normal</v>
      </c>
      <c r="AD4140" s="33" t="n">
        <f aca="false">INDEX(Lookup_Tables!$B$3:$B$12,MATCH(H4140,Lookup_Tables!$A$3:$A$12,0))</f>
        <v>2800000</v>
      </c>
      <c r="AE4140" s="27" t="str">
        <f aca="false">INDEX(Lookup_Tables!$C$3:$C$12,MATCH(H4140,Lookup_Tables!$A$3:$A$12,0))</f>
        <v>Dr. Suresh Nair</v>
      </c>
      <c r="AF4140" s="27" t="str">
        <f aca="false">IFERROR(INDEX(Lookup_Tables!$F$16:$F$45,MATCH(I4140,Lookup_Tables!$E$16:$E$45,0)),"N/A")</f>
        <v>EMP209</v>
      </c>
      <c r="AG4140" s="27" t="n">
        <f aca="false">_xlfn.IFS(R4140="Recovered",4,R4140="Referred",3,R4140="Admitted",2,R4140="Deceased",1,TRUE(),0)</f>
        <v>4</v>
      </c>
      <c r="AH4140" s="27" t="str">
        <f aca="false">IF(T4140&gt;=4,"Satisfied",IF(T4140&gt;=3,"Neutral","Needs Improvement"))</f>
        <v>Satisfied</v>
      </c>
    </row>
    <row r="4141" customFormat="false" ht="15" hidden="false" customHeight="false" outlineLevel="0" collapsed="false">
      <c r="A4141" s="30" t="s">
        <v>1726</v>
      </c>
      <c r="B4141" s="30" t="s">
        <v>1727</v>
      </c>
      <c r="C4141" s="30" t="n">
        <v>24</v>
      </c>
      <c r="D4141" s="30" t="s">
        <v>121</v>
      </c>
      <c r="E4141" s="31" t="n">
        <v>45389</v>
      </c>
      <c r="F4141" s="30" t="s">
        <v>743</v>
      </c>
      <c r="G4141" s="31" t="n">
        <v>45393</v>
      </c>
      <c r="H4141" s="30" t="s">
        <v>242</v>
      </c>
      <c r="I4141" s="30" t="s">
        <v>243</v>
      </c>
      <c r="J4141" s="30" t="s">
        <v>316</v>
      </c>
      <c r="K4141" s="30" t="s">
        <v>202</v>
      </c>
      <c r="L4141" s="30" t="n">
        <v>6</v>
      </c>
      <c r="M4141" s="30" t="n">
        <v>164</v>
      </c>
      <c r="N4141" s="30" t="s">
        <v>186</v>
      </c>
      <c r="O4141" s="30" t="s">
        <v>128</v>
      </c>
      <c r="P4141" s="30" t="s">
        <v>150</v>
      </c>
      <c r="Q4141" s="32" t="n">
        <v>18328.68</v>
      </c>
      <c r="R4141" s="30" t="s">
        <v>268</v>
      </c>
      <c r="S4141" s="30" t="s">
        <v>131</v>
      </c>
      <c r="T4141" s="30" t="n">
        <v>4</v>
      </c>
      <c r="U4141" s="30" t="n">
        <f aca="false">YEAR(E4141)</f>
        <v>2024</v>
      </c>
      <c r="V4141" s="30" t="str">
        <f aca="false">TEXT(E4141,"MMM-YYYY")</f>
        <v>Apr-2024</v>
      </c>
      <c r="W4141" s="30" t="n">
        <f aca="false">MONTH(E4141)</f>
        <v>4</v>
      </c>
      <c r="X4141" s="30" t="str">
        <f aca="false">TEXT(WEEKDAY(E4141,2),"0")&amp;" - "&amp;TEXT(E4141,"dddd")</f>
        <v>7 - Sunday</v>
      </c>
      <c r="Y4141" s="30" t="str">
        <f aca="false">_xlfn.IFS(C4141&lt;18,"Child (0-17)",C4141&lt;40,"Young Adult (18-39)",C4141&lt;60,"Adult (40-59)",TRUE(),"Senior (60+)")</f>
        <v>Young Adult (18-39)</v>
      </c>
      <c r="Z4141" s="30" t="n">
        <f aca="false">ROUND(G4141-E4141,0)</f>
        <v>4</v>
      </c>
      <c r="AA4141" s="30" t="n">
        <f aca="false">L4141+M4141</f>
        <v>170</v>
      </c>
      <c r="AB4141" s="30" t="n">
        <f aca="false">IFERROR(ROUND(Q4141/AA4141,2),0)</f>
        <v>107.82</v>
      </c>
      <c r="AC4141" s="30" t="str">
        <f aca="false">IF(AND(K4141="Critical",N4141="No"),"URGENT - No Bed","Normal")</f>
        <v>Normal</v>
      </c>
      <c r="AD4141" s="34" t="n">
        <f aca="false">INDEX(Lookup_Tables!$B$3:$B$12,MATCH(H4141,Lookup_Tables!$A$3:$A$12,0))</f>
        <v>3000000</v>
      </c>
      <c r="AE4141" s="30" t="str">
        <f aca="false">INDEX(Lookup_Tables!$C$3:$C$12,MATCH(H4141,Lookup_Tables!$A$3:$A$12,0))</f>
        <v>Dr. Pooja Iyer</v>
      </c>
      <c r="AF4141" s="30" t="str">
        <f aca="false">IFERROR(INDEX(Lookup_Tables!$F$16:$F$45,MATCH(I4141,Lookup_Tables!$E$16:$E$45,0)),"N/A")</f>
        <v>EMP214</v>
      </c>
      <c r="AG4141" s="30" t="n">
        <f aca="false">_xlfn.IFS(R4141="Recovered",4,R4141="Referred",3,R4141="Admitted",2,R4141="Deceased",1,TRUE(),0)</f>
        <v>3</v>
      </c>
      <c r="AH4141" s="30" t="str">
        <f aca="false">IF(T4141&gt;=4,"Satisfied",IF(T4141&gt;=3,"Neutral","Needs Improvement"))</f>
        <v>Satisfied</v>
      </c>
    </row>
    <row r="4142" customFormat="false" ht="15" hidden="false" customHeight="false" outlineLevel="0" collapsed="false">
      <c r="A4142" s="27" t="s">
        <v>5601</v>
      </c>
      <c r="B4142" s="27" t="s">
        <v>1207</v>
      </c>
      <c r="C4142" s="27" t="n">
        <v>35</v>
      </c>
      <c r="D4142" s="27" t="s">
        <v>181</v>
      </c>
      <c r="E4142" s="28" t="n">
        <v>45464</v>
      </c>
      <c r="F4142" s="27" t="s">
        <v>931</v>
      </c>
      <c r="G4142" s="28" t="n">
        <v>45469</v>
      </c>
      <c r="H4142" s="27" t="s">
        <v>161</v>
      </c>
      <c r="I4142" s="27" t="s">
        <v>538</v>
      </c>
      <c r="J4142" s="27" t="s">
        <v>385</v>
      </c>
      <c r="K4142" s="27" t="s">
        <v>202</v>
      </c>
      <c r="L4142" s="27" t="n">
        <v>8</v>
      </c>
      <c r="M4142" s="27" t="n">
        <v>216</v>
      </c>
      <c r="N4142" s="27" t="s">
        <v>186</v>
      </c>
      <c r="O4142" s="27" t="s">
        <v>149</v>
      </c>
      <c r="P4142" s="27" t="s">
        <v>140</v>
      </c>
      <c r="Q4142" s="29" t="n">
        <v>18352.16</v>
      </c>
      <c r="R4142" s="27" t="s">
        <v>172</v>
      </c>
      <c r="S4142" s="27" t="s">
        <v>141</v>
      </c>
      <c r="T4142" s="27" t="n">
        <v>4</v>
      </c>
      <c r="U4142" s="27" t="n">
        <f aca="false">YEAR(E4142)</f>
        <v>2024</v>
      </c>
      <c r="V4142" s="27" t="str">
        <f aca="false">TEXT(E4142,"MMM-YYYY")</f>
        <v>Jun-2024</v>
      </c>
      <c r="W4142" s="27" t="n">
        <f aca="false">MONTH(E4142)</f>
        <v>6</v>
      </c>
      <c r="X4142" s="27" t="str">
        <f aca="false">TEXT(WEEKDAY(E4142,2),"0")&amp;" - "&amp;TEXT(E4142,"dddd")</f>
        <v>5 - Friday</v>
      </c>
      <c r="Y4142" s="27" t="str">
        <f aca="false">_xlfn.IFS(C4142&lt;18,"Child (0-17)",C4142&lt;40,"Young Adult (18-39)",C4142&lt;60,"Adult (40-59)",TRUE(),"Senior (60+)")</f>
        <v>Young Adult (18-39)</v>
      </c>
      <c r="Z4142" s="27" t="n">
        <f aca="false">ROUND(G4142-E4142,0)</f>
        <v>5</v>
      </c>
      <c r="AA4142" s="27" t="n">
        <f aca="false">L4142+M4142</f>
        <v>224</v>
      </c>
      <c r="AB4142" s="27" t="n">
        <f aca="false">IFERROR(ROUND(Q4142/AA4142,2),0)</f>
        <v>81.93</v>
      </c>
      <c r="AC4142" s="27" t="str">
        <f aca="false">IF(AND(K4142="Critical",N4142="No"),"URGENT - No Bed","Normal")</f>
        <v>Normal</v>
      </c>
      <c r="AD4142" s="33" t="n">
        <f aca="false">INDEX(Lookup_Tables!$B$3:$B$12,MATCH(H4142,Lookup_Tables!$A$3:$A$12,0))</f>
        <v>3600000</v>
      </c>
      <c r="AE4142" s="27" t="str">
        <f aca="false">INDEX(Lookup_Tables!$C$3:$C$12,MATCH(H4142,Lookup_Tables!$A$3:$A$12,0))</f>
        <v>Dr. Sameer Joshi</v>
      </c>
      <c r="AF4142" s="27" t="str">
        <f aca="false">IFERROR(INDEX(Lookup_Tables!$F$16:$F$45,MATCH(I4142,Lookup_Tables!$E$16:$E$45,0)),"N/A")</f>
        <v>EMP221</v>
      </c>
      <c r="AG4142" s="27" t="n">
        <f aca="false">_xlfn.IFS(R4142="Recovered",4,R4142="Referred",3,R4142="Admitted",2,R4142="Deceased",1,TRUE(),0)</f>
        <v>2</v>
      </c>
      <c r="AH4142" s="27" t="str">
        <f aca="false">IF(T4142&gt;=4,"Satisfied",IF(T4142&gt;=3,"Neutral","Needs Improvement"))</f>
        <v>Satisfied</v>
      </c>
    </row>
    <row r="4143" customFormat="false" ht="15" hidden="false" customHeight="false" outlineLevel="0" collapsed="false">
      <c r="A4143" s="30" t="s">
        <v>5103</v>
      </c>
      <c r="B4143" s="30" t="s">
        <v>2400</v>
      </c>
      <c r="C4143" s="30" t="n">
        <v>58</v>
      </c>
      <c r="D4143" s="30" t="s">
        <v>181</v>
      </c>
      <c r="E4143" s="31" t="n">
        <v>45410</v>
      </c>
      <c r="F4143" s="30" t="s">
        <v>465</v>
      </c>
      <c r="G4143" s="31" t="n">
        <v>45411</v>
      </c>
      <c r="H4143" s="30" t="s">
        <v>206</v>
      </c>
      <c r="I4143" s="30" t="s">
        <v>300</v>
      </c>
      <c r="J4143" s="30" t="s">
        <v>233</v>
      </c>
      <c r="K4143" s="30" t="s">
        <v>138</v>
      </c>
      <c r="L4143" s="30" t="n">
        <v>57</v>
      </c>
      <c r="M4143" s="30" t="n">
        <v>25</v>
      </c>
      <c r="N4143" s="30" t="s">
        <v>127</v>
      </c>
      <c r="O4143" s="30" t="s">
        <v>139</v>
      </c>
      <c r="P4143" s="30" t="s">
        <v>187</v>
      </c>
      <c r="Q4143" s="32" t="n">
        <v>1677.48</v>
      </c>
      <c r="R4143" s="30" t="s">
        <v>130</v>
      </c>
      <c r="S4143" s="30" t="s">
        <v>157</v>
      </c>
      <c r="T4143" s="30" t="n">
        <v>1</v>
      </c>
      <c r="U4143" s="30" t="n">
        <f aca="false">YEAR(E4143)</f>
        <v>2024</v>
      </c>
      <c r="V4143" s="30" t="str">
        <f aca="false">TEXT(E4143,"MMM-YYYY")</f>
        <v>Apr-2024</v>
      </c>
      <c r="W4143" s="30" t="n">
        <f aca="false">MONTH(E4143)</f>
        <v>4</v>
      </c>
      <c r="X4143" s="30" t="str">
        <f aca="false">TEXT(WEEKDAY(E4143,2),"0")&amp;" - "&amp;TEXT(E4143,"dddd")</f>
        <v>7 - Sunday</v>
      </c>
      <c r="Y4143" s="30" t="str">
        <f aca="false">_xlfn.IFS(C4143&lt;18,"Child (0-17)",C4143&lt;40,"Young Adult (18-39)",C4143&lt;60,"Adult (40-59)",TRUE(),"Senior (60+)")</f>
        <v>Adult (40-59)</v>
      </c>
      <c r="Z4143" s="30" t="n">
        <f aca="false">ROUND(G4143-E4143,0)</f>
        <v>1</v>
      </c>
      <c r="AA4143" s="30" t="n">
        <f aca="false">L4143+M4143</f>
        <v>82</v>
      </c>
      <c r="AB4143" s="30" t="n">
        <f aca="false">IFERROR(ROUND(Q4143/AA4143,2),0)</f>
        <v>20.46</v>
      </c>
      <c r="AC4143" s="30" t="str">
        <f aca="false">IF(AND(K4143="Critical",N4143="No"),"URGENT - No Bed","Normal")</f>
        <v>Normal</v>
      </c>
      <c r="AD4143" s="34" t="n">
        <f aca="false">INDEX(Lookup_Tables!$B$3:$B$12,MATCH(H4143,Lookup_Tables!$A$3:$A$12,0))</f>
        <v>2800000</v>
      </c>
      <c r="AE4143" s="30" t="str">
        <f aca="false">INDEX(Lookup_Tables!$C$3:$C$12,MATCH(H4143,Lookup_Tables!$A$3:$A$12,0))</f>
        <v>Dr. Suresh Nair</v>
      </c>
      <c r="AF4143" s="30" t="str">
        <f aca="false">IFERROR(INDEX(Lookup_Tables!$F$16:$F$45,MATCH(I4143,Lookup_Tables!$E$16:$E$45,0)),"N/A")</f>
        <v>EMP211</v>
      </c>
      <c r="AG4143" s="30" t="n">
        <f aca="false">_xlfn.IFS(R4143="Recovered",4,R4143="Referred",3,R4143="Admitted",2,R4143="Deceased",1,TRUE(),0)</f>
        <v>4</v>
      </c>
      <c r="AH4143" s="30" t="str">
        <f aca="false">IF(T4143&gt;=4,"Satisfied",IF(T4143&gt;=3,"Neutral","Needs Improvement"))</f>
        <v>Needs Improvement</v>
      </c>
    </row>
    <row r="4144" customFormat="false" ht="15" hidden="false" customHeight="false" outlineLevel="0" collapsed="false">
      <c r="A4144" s="27" t="s">
        <v>4738</v>
      </c>
      <c r="B4144" s="27" t="s">
        <v>3005</v>
      </c>
      <c r="C4144" s="27" t="n">
        <v>21</v>
      </c>
      <c r="D4144" s="27" t="s">
        <v>181</v>
      </c>
      <c r="E4144" s="28" t="n">
        <v>45589</v>
      </c>
      <c r="F4144" s="27" t="s">
        <v>1255</v>
      </c>
      <c r="G4144" s="28" t="n">
        <v>45590</v>
      </c>
      <c r="H4144" s="27" t="s">
        <v>217</v>
      </c>
      <c r="I4144" s="27" t="s">
        <v>282</v>
      </c>
      <c r="J4144" s="27" t="s">
        <v>294</v>
      </c>
      <c r="K4144" s="27" t="s">
        <v>156</v>
      </c>
      <c r="L4144" s="27" t="n">
        <v>43</v>
      </c>
      <c r="M4144" s="27" t="n">
        <v>68</v>
      </c>
      <c r="N4144" s="27" t="s">
        <v>127</v>
      </c>
      <c r="O4144" s="27" t="s">
        <v>128</v>
      </c>
      <c r="P4144" s="27" t="s">
        <v>187</v>
      </c>
      <c r="Q4144" s="29" t="n">
        <v>3971.63</v>
      </c>
      <c r="R4144" s="27" t="s">
        <v>130</v>
      </c>
      <c r="S4144" s="27" t="s">
        <v>151</v>
      </c>
      <c r="T4144" s="27" t="n">
        <v>5</v>
      </c>
      <c r="U4144" s="27" t="n">
        <f aca="false">YEAR(E4144)</f>
        <v>2024</v>
      </c>
      <c r="V4144" s="27" t="str">
        <f aca="false">TEXT(E4144,"MMM-YYYY")</f>
        <v>Oct-2024</v>
      </c>
      <c r="W4144" s="27" t="n">
        <f aca="false">MONTH(E4144)</f>
        <v>10</v>
      </c>
      <c r="X4144" s="27" t="str">
        <f aca="false">TEXT(WEEKDAY(E4144,2),"0")&amp;" - "&amp;TEXT(E4144,"dddd")</f>
        <v>4 - Thursday</v>
      </c>
      <c r="Y4144" s="27" t="str">
        <f aca="false">_xlfn.IFS(C4144&lt;18,"Child (0-17)",C4144&lt;40,"Young Adult (18-39)",C4144&lt;60,"Adult (40-59)",TRUE(),"Senior (60+)")</f>
        <v>Young Adult (18-39)</v>
      </c>
      <c r="Z4144" s="27" t="n">
        <f aca="false">ROUND(G4144-E4144,0)</f>
        <v>1</v>
      </c>
      <c r="AA4144" s="27" t="n">
        <f aca="false">L4144+M4144</f>
        <v>111</v>
      </c>
      <c r="AB4144" s="27" t="n">
        <f aca="false">IFERROR(ROUND(Q4144/AA4144,2),0)</f>
        <v>35.78</v>
      </c>
      <c r="AC4144" s="27" t="str">
        <f aca="false">IF(AND(K4144="Critical",N4144="No"),"URGENT - No Bed","Normal")</f>
        <v>Normal</v>
      </c>
      <c r="AD4144" s="33" t="n">
        <f aca="false">INDEX(Lookup_Tables!$B$3:$B$12,MATCH(H4144,Lookup_Tables!$A$3:$A$12,0))</f>
        <v>4200000</v>
      </c>
      <c r="AE4144" s="27" t="str">
        <f aca="false">INDEX(Lookup_Tables!$C$3:$C$12,MATCH(H4144,Lookup_Tables!$A$3:$A$12,0))</f>
        <v>Dr. Anil Kapoor</v>
      </c>
      <c r="AF4144" s="27" t="str">
        <f aca="false">IFERROR(INDEX(Lookup_Tables!$F$16:$F$45,MATCH(I4144,Lookup_Tables!$E$16:$E$45,0)),"N/A")</f>
        <v>EMP200</v>
      </c>
      <c r="AG4144" s="27" t="n">
        <f aca="false">_xlfn.IFS(R4144="Recovered",4,R4144="Referred",3,R4144="Admitted",2,R4144="Deceased",1,TRUE(),0)</f>
        <v>4</v>
      </c>
      <c r="AH4144" s="27" t="str">
        <f aca="false">IF(T4144&gt;=4,"Satisfied",IF(T4144&gt;=3,"Neutral","Needs Improvement"))</f>
        <v>Satisfied</v>
      </c>
    </row>
    <row r="4145" customFormat="false" ht="15" hidden="false" customHeight="false" outlineLevel="0" collapsed="false">
      <c r="A4145" s="30" t="s">
        <v>7050</v>
      </c>
      <c r="B4145" s="30" t="s">
        <v>5236</v>
      </c>
      <c r="C4145" s="30" t="n">
        <v>45</v>
      </c>
      <c r="D4145" s="30" t="s">
        <v>181</v>
      </c>
      <c r="E4145" s="31" t="n">
        <v>45655</v>
      </c>
      <c r="F4145" s="30" t="s">
        <v>997</v>
      </c>
      <c r="G4145" s="31" t="n">
        <v>45657</v>
      </c>
      <c r="H4145" s="30" t="s">
        <v>236</v>
      </c>
      <c r="I4145" s="30" t="s">
        <v>323</v>
      </c>
      <c r="J4145" s="30" t="s">
        <v>267</v>
      </c>
      <c r="K4145" s="30" t="s">
        <v>156</v>
      </c>
      <c r="L4145" s="30" t="n">
        <v>73</v>
      </c>
      <c r="M4145" s="30" t="n">
        <v>50</v>
      </c>
      <c r="N4145" s="30" t="s">
        <v>186</v>
      </c>
      <c r="O4145" s="30" t="s">
        <v>128</v>
      </c>
      <c r="P4145" s="30" t="s">
        <v>140</v>
      </c>
      <c r="Q4145" s="32" t="n">
        <v>2851.57</v>
      </c>
      <c r="R4145" s="30" t="s">
        <v>130</v>
      </c>
      <c r="S4145" s="30" t="s">
        <v>335</v>
      </c>
      <c r="T4145" s="30" t="n">
        <v>3</v>
      </c>
      <c r="U4145" s="30" t="n">
        <f aca="false">YEAR(E4145)</f>
        <v>2024</v>
      </c>
      <c r="V4145" s="30" t="str">
        <f aca="false">TEXT(E4145,"MMM-YYYY")</f>
        <v>Dec-2024</v>
      </c>
      <c r="W4145" s="30" t="n">
        <f aca="false">MONTH(E4145)</f>
        <v>12</v>
      </c>
      <c r="X4145" s="30" t="str">
        <f aca="false">TEXT(WEEKDAY(E4145,2),"0")&amp;" - "&amp;TEXT(E4145,"dddd")</f>
        <v>7 - Sunday</v>
      </c>
      <c r="Y4145" s="30" t="str">
        <f aca="false">_xlfn.IFS(C4145&lt;18,"Child (0-17)",C4145&lt;40,"Young Adult (18-39)",C4145&lt;60,"Adult (40-59)",TRUE(),"Senior (60+)")</f>
        <v>Adult (40-59)</v>
      </c>
      <c r="Z4145" s="30" t="n">
        <f aca="false">ROUND(G4145-E4145,0)</f>
        <v>2</v>
      </c>
      <c r="AA4145" s="30" t="n">
        <f aca="false">L4145+M4145</f>
        <v>123</v>
      </c>
      <c r="AB4145" s="30" t="n">
        <f aca="false">IFERROR(ROUND(Q4145/AA4145,2),0)</f>
        <v>23.18</v>
      </c>
      <c r="AC4145" s="30" t="str">
        <f aca="false">IF(AND(K4145="Critical",N4145="No"),"URGENT - No Bed","Normal")</f>
        <v>Normal</v>
      </c>
      <c r="AD4145" s="34" t="n">
        <f aca="false">INDEX(Lookup_Tables!$B$3:$B$12,MATCH(H4145,Lookup_Tables!$A$3:$A$12,0))</f>
        <v>3900000</v>
      </c>
      <c r="AE4145" s="30" t="str">
        <f aca="false">INDEX(Lookup_Tables!$C$3:$C$12,MATCH(H4145,Lookup_Tables!$A$3:$A$12,0))</f>
        <v>Dr. Rina Mehta</v>
      </c>
      <c r="AF4145" s="30" t="str">
        <f aca="false">IFERROR(INDEX(Lookup_Tables!$F$16:$F$45,MATCH(I4145,Lookup_Tables!$E$16:$E$45,0)),"N/A")</f>
        <v>EMP216</v>
      </c>
      <c r="AG4145" s="30" t="n">
        <f aca="false">_xlfn.IFS(R4145="Recovered",4,R4145="Referred",3,R4145="Admitted",2,R4145="Deceased",1,TRUE(),0)</f>
        <v>4</v>
      </c>
      <c r="AH4145" s="30" t="str">
        <f aca="false">IF(T4145&gt;=4,"Satisfied",IF(T4145&gt;=3,"Neutral","Needs Improvement"))</f>
        <v>Neutral</v>
      </c>
    </row>
    <row r="4146" customFormat="false" ht="15" hidden="false" customHeight="false" outlineLevel="0" collapsed="false">
      <c r="A4146" s="27" t="s">
        <v>6753</v>
      </c>
      <c r="B4146" s="27" t="s">
        <v>2380</v>
      </c>
      <c r="C4146" s="27" t="n">
        <v>29</v>
      </c>
      <c r="D4146" s="27" t="s">
        <v>181</v>
      </c>
      <c r="E4146" s="28" t="n">
        <v>45501</v>
      </c>
      <c r="F4146" s="27" t="s">
        <v>750</v>
      </c>
      <c r="G4146" s="28" t="n">
        <v>45504</v>
      </c>
      <c r="H4146" s="27" t="s">
        <v>161</v>
      </c>
      <c r="I4146" s="27" t="s">
        <v>162</v>
      </c>
      <c r="J4146" s="27" t="s">
        <v>648</v>
      </c>
      <c r="K4146" s="27" t="s">
        <v>156</v>
      </c>
      <c r="L4146" s="27" t="n">
        <v>70</v>
      </c>
      <c r="M4146" s="27" t="n">
        <v>45</v>
      </c>
      <c r="N4146" s="27" t="s">
        <v>186</v>
      </c>
      <c r="O4146" s="27" t="s">
        <v>171</v>
      </c>
      <c r="P4146" s="27" t="s">
        <v>150</v>
      </c>
      <c r="Q4146" s="29" t="n">
        <v>4424.8</v>
      </c>
      <c r="R4146" s="27" t="s">
        <v>130</v>
      </c>
      <c r="S4146" s="27" t="s">
        <v>178</v>
      </c>
      <c r="T4146" s="27" t="n">
        <v>2</v>
      </c>
      <c r="U4146" s="27" t="n">
        <f aca="false">YEAR(E4146)</f>
        <v>2024</v>
      </c>
      <c r="V4146" s="27" t="str">
        <f aca="false">TEXT(E4146,"MMM-YYYY")</f>
        <v>Jul-2024</v>
      </c>
      <c r="W4146" s="27" t="n">
        <f aca="false">MONTH(E4146)</f>
        <v>7</v>
      </c>
      <c r="X4146" s="27" t="str">
        <f aca="false">TEXT(WEEKDAY(E4146,2),"0")&amp;" - "&amp;TEXT(E4146,"dddd")</f>
        <v>7 - Sunday</v>
      </c>
      <c r="Y4146" s="27" t="str">
        <f aca="false">_xlfn.IFS(C4146&lt;18,"Child (0-17)",C4146&lt;40,"Young Adult (18-39)",C4146&lt;60,"Adult (40-59)",TRUE(),"Senior (60+)")</f>
        <v>Young Adult (18-39)</v>
      </c>
      <c r="Z4146" s="27" t="n">
        <f aca="false">ROUND(G4146-E4146,0)</f>
        <v>3</v>
      </c>
      <c r="AA4146" s="27" t="n">
        <f aca="false">L4146+M4146</f>
        <v>115</v>
      </c>
      <c r="AB4146" s="27" t="n">
        <f aca="false">IFERROR(ROUND(Q4146/AA4146,2),0)</f>
        <v>38.48</v>
      </c>
      <c r="AC4146" s="27" t="str">
        <f aca="false">IF(AND(K4146="Critical",N4146="No"),"URGENT - No Bed","Normal")</f>
        <v>Normal</v>
      </c>
      <c r="AD4146" s="33" t="n">
        <f aca="false">INDEX(Lookup_Tables!$B$3:$B$12,MATCH(H4146,Lookup_Tables!$A$3:$A$12,0))</f>
        <v>3600000</v>
      </c>
      <c r="AE4146" s="27" t="str">
        <f aca="false">INDEX(Lookup_Tables!$C$3:$C$12,MATCH(H4146,Lookup_Tables!$A$3:$A$12,0))</f>
        <v>Dr. Sameer Joshi</v>
      </c>
      <c r="AF4146" s="27" t="str">
        <f aca="false">IFERROR(INDEX(Lookup_Tables!$F$16:$F$45,MATCH(I4146,Lookup_Tables!$E$16:$E$45,0)),"N/A")</f>
        <v>EMP222</v>
      </c>
      <c r="AG4146" s="27" t="n">
        <f aca="false">_xlfn.IFS(R4146="Recovered",4,R4146="Referred",3,R4146="Admitted",2,R4146="Deceased",1,TRUE(),0)</f>
        <v>4</v>
      </c>
      <c r="AH4146" s="27" t="str">
        <f aca="false">IF(T4146&gt;=4,"Satisfied",IF(T4146&gt;=3,"Neutral","Needs Improvement"))</f>
        <v>Needs Improvement</v>
      </c>
    </row>
    <row r="4147" customFormat="false" ht="15" hidden="false" customHeight="false" outlineLevel="0" collapsed="false">
      <c r="A4147" s="30" t="s">
        <v>1752</v>
      </c>
      <c r="B4147" s="30" t="s">
        <v>362</v>
      </c>
      <c r="C4147" s="30" t="n">
        <v>40</v>
      </c>
      <c r="D4147" s="30" t="s">
        <v>181</v>
      </c>
      <c r="E4147" s="31" t="n">
        <v>45392</v>
      </c>
      <c r="F4147" s="30" t="s">
        <v>417</v>
      </c>
      <c r="G4147" s="31" t="n">
        <v>45394</v>
      </c>
      <c r="H4147" s="30" t="s">
        <v>161</v>
      </c>
      <c r="I4147" s="30" t="s">
        <v>538</v>
      </c>
      <c r="J4147" s="30" t="s">
        <v>258</v>
      </c>
      <c r="K4147" s="30" t="s">
        <v>156</v>
      </c>
      <c r="L4147" s="30" t="n">
        <v>44</v>
      </c>
      <c r="M4147" s="30" t="n">
        <v>47</v>
      </c>
      <c r="N4147" s="30" t="s">
        <v>186</v>
      </c>
      <c r="O4147" s="30" t="s">
        <v>139</v>
      </c>
      <c r="P4147" s="30" t="s">
        <v>187</v>
      </c>
      <c r="Q4147" s="32" t="n">
        <v>3288.97</v>
      </c>
      <c r="R4147" s="30" t="s">
        <v>130</v>
      </c>
      <c r="S4147" s="30" t="s">
        <v>157</v>
      </c>
      <c r="T4147" s="30" t="n">
        <v>5</v>
      </c>
      <c r="U4147" s="30" t="n">
        <f aca="false">YEAR(E4147)</f>
        <v>2024</v>
      </c>
      <c r="V4147" s="30" t="str">
        <f aca="false">TEXT(E4147,"MMM-YYYY")</f>
        <v>Apr-2024</v>
      </c>
      <c r="W4147" s="30" t="n">
        <f aca="false">MONTH(E4147)</f>
        <v>4</v>
      </c>
      <c r="X4147" s="30" t="str">
        <f aca="false">TEXT(WEEKDAY(E4147,2),"0")&amp;" - "&amp;TEXT(E4147,"dddd")</f>
        <v>3 - Wednesday</v>
      </c>
      <c r="Y4147" s="30" t="str">
        <f aca="false">_xlfn.IFS(C4147&lt;18,"Child (0-17)",C4147&lt;40,"Young Adult (18-39)",C4147&lt;60,"Adult (40-59)",TRUE(),"Senior (60+)")</f>
        <v>Adult (40-59)</v>
      </c>
      <c r="Z4147" s="30" t="n">
        <f aca="false">ROUND(G4147-E4147,0)</f>
        <v>2</v>
      </c>
      <c r="AA4147" s="30" t="n">
        <f aca="false">L4147+M4147</f>
        <v>91</v>
      </c>
      <c r="AB4147" s="30" t="n">
        <f aca="false">IFERROR(ROUND(Q4147/AA4147,2),0)</f>
        <v>36.14</v>
      </c>
      <c r="AC4147" s="30" t="str">
        <f aca="false">IF(AND(K4147="Critical",N4147="No"),"URGENT - No Bed","Normal")</f>
        <v>Normal</v>
      </c>
      <c r="AD4147" s="34" t="n">
        <f aca="false">INDEX(Lookup_Tables!$B$3:$B$12,MATCH(H4147,Lookup_Tables!$A$3:$A$12,0))</f>
        <v>3600000</v>
      </c>
      <c r="AE4147" s="30" t="str">
        <f aca="false">INDEX(Lookup_Tables!$C$3:$C$12,MATCH(H4147,Lookup_Tables!$A$3:$A$12,0))</f>
        <v>Dr. Sameer Joshi</v>
      </c>
      <c r="AF4147" s="30" t="str">
        <f aca="false">IFERROR(INDEX(Lookup_Tables!$F$16:$F$45,MATCH(I4147,Lookup_Tables!$E$16:$E$45,0)),"N/A")</f>
        <v>EMP221</v>
      </c>
      <c r="AG4147" s="30" t="n">
        <f aca="false">_xlfn.IFS(R4147="Recovered",4,R4147="Referred",3,R4147="Admitted",2,R4147="Deceased",1,TRUE(),0)</f>
        <v>4</v>
      </c>
      <c r="AH4147" s="30" t="str">
        <f aca="false">IF(T4147&gt;=4,"Satisfied",IF(T4147&gt;=3,"Neutral","Needs Improvement"))</f>
        <v>Satisfied</v>
      </c>
    </row>
    <row r="4148" customFormat="false" ht="15" hidden="false" customHeight="false" outlineLevel="0" collapsed="false">
      <c r="A4148" s="27" t="s">
        <v>6952</v>
      </c>
      <c r="B4148" s="27" t="s">
        <v>844</v>
      </c>
      <c r="C4148" s="27" t="n">
        <v>58</v>
      </c>
      <c r="D4148" s="27" t="s">
        <v>181</v>
      </c>
      <c r="E4148" s="28" t="n">
        <v>45362</v>
      </c>
      <c r="F4148" s="27" t="s">
        <v>329</v>
      </c>
      <c r="G4148" s="28" t="n">
        <v>45371</v>
      </c>
      <c r="H4148" s="27" t="s">
        <v>236</v>
      </c>
      <c r="I4148" s="27" t="s">
        <v>266</v>
      </c>
      <c r="J4148" s="27" t="s">
        <v>375</v>
      </c>
      <c r="K4148" s="27" t="s">
        <v>202</v>
      </c>
      <c r="L4148" s="27" t="n">
        <v>0</v>
      </c>
      <c r="M4148" s="27" t="n">
        <v>170</v>
      </c>
      <c r="N4148" s="27" t="s">
        <v>186</v>
      </c>
      <c r="O4148" s="27" t="s">
        <v>128</v>
      </c>
      <c r="P4148" s="27" t="s">
        <v>150</v>
      </c>
      <c r="Q4148" s="29" t="n">
        <v>18478.52</v>
      </c>
      <c r="R4148" s="27" t="s">
        <v>172</v>
      </c>
      <c r="S4148" s="27" t="s">
        <v>164</v>
      </c>
      <c r="T4148" s="27" t="n">
        <v>5</v>
      </c>
      <c r="U4148" s="27" t="n">
        <f aca="false">YEAR(E4148)</f>
        <v>2024</v>
      </c>
      <c r="V4148" s="27" t="str">
        <f aca="false">TEXT(E4148,"MMM-YYYY")</f>
        <v>Mar-2024</v>
      </c>
      <c r="W4148" s="27" t="n">
        <f aca="false">MONTH(E4148)</f>
        <v>3</v>
      </c>
      <c r="X4148" s="27" t="str">
        <f aca="false">TEXT(WEEKDAY(E4148,2),"0")&amp;" - "&amp;TEXT(E4148,"dddd")</f>
        <v>1 - Monday</v>
      </c>
      <c r="Y4148" s="27" t="str">
        <f aca="false">_xlfn.IFS(C4148&lt;18,"Child (0-17)",C4148&lt;40,"Young Adult (18-39)",C4148&lt;60,"Adult (40-59)",TRUE(),"Senior (60+)")</f>
        <v>Adult (40-59)</v>
      </c>
      <c r="Z4148" s="27" t="n">
        <f aca="false">ROUND(G4148-E4148,0)</f>
        <v>9</v>
      </c>
      <c r="AA4148" s="27" t="n">
        <f aca="false">L4148+M4148</f>
        <v>170</v>
      </c>
      <c r="AB4148" s="27" t="n">
        <f aca="false">IFERROR(ROUND(Q4148/AA4148,2),0)</f>
        <v>108.7</v>
      </c>
      <c r="AC4148" s="27" t="str">
        <f aca="false">IF(AND(K4148="Critical",N4148="No"),"URGENT - No Bed","Normal")</f>
        <v>Normal</v>
      </c>
      <c r="AD4148" s="33" t="n">
        <f aca="false">INDEX(Lookup_Tables!$B$3:$B$12,MATCH(H4148,Lookup_Tables!$A$3:$A$12,0))</f>
        <v>3900000</v>
      </c>
      <c r="AE4148" s="27" t="str">
        <f aca="false">INDEX(Lookup_Tables!$C$3:$C$12,MATCH(H4148,Lookup_Tables!$A$3:$A$12,0))</f>
        <v>Dr. Rina Mehta</v>
      </c>
      <c r="AF4148" s="27" t="str">
        <f aca="false">IFERROR(INDEX(Lookup_Tables!$F$16:$F$45,MATCH(I4148,Lookup_Tables!$E$16:$E$45,0)),"N/A")</f>
        <v>EMP217</v>
      </c>
      <c r="AG4148" s="27" t="n">
        <f aca="false">_xlfn.IFS(R4148="Recovered",4,R4148="Referred",3,R4148="Admitted",2,R4148="Deceased",1,TRUE(),0)</f>
        <v>2</v>
      </c>
      <c r="AH4148" s="27" t="str">
        <f aca="false">IF(T4148&gt;=4,"Satisfied",IF(T4148&gt;=3,"Neutral","Needs Improvement"))</f>
        <v>Satisfied</v>
      </c>
    </row>
    <row r="4149" customFormat="false" ht="15" hidden="false" customHeight="false" outlineLevel="0" collapsed="false">
      <c r="A4149" s="30" t="s">
        <v>2621</v>
      </c>
      <c r="B4149" s="30" t="s">
        <v>1405</v>
      </c>
      <c r="C4149" s="30" t="n">
        <v>59</v>
      </c>
      <c r="D4149" s="30" t="s">
        <v>121</v>
      </c>
      <c r="E4149" s="31" t="n">
        <v>45298</v>
      </c>
      <c r="F4149" s="30" t="s">
        <v>1263</v>
      </c>
      <c r="G4149" s="31" t="n">
        <v>45300</v>
      </c>
      <c r="H4149" s="30" t="s">
        <v>242</v>
      </c>
      <c r="I4149" s="30" t="s">
        <v>466</v>
      </c>
      <c r="J4149" s="30" t="s">
        <v>401</v>
      </c>
      <c r="K4149" s="30" t="s">
        <v>156</v>
      </c>
      <c r="L4149" s="30" t="n">
        <v>20</v>
      </c>
      <c r="M4149" s="30" t="n">
        <v>67</v>
      </c>
      <c r="N4149" s="30" t="s">
        <v>186</v>
      </c>
      <c r="O4149" s="30" t="s">
        <v>171</v>
      </c>
      <c r="P4149" s="30" t="s">
        <v>140</v>
      </c>
      <c r="Q4149" s="32" t="n">
        <v>4134.86</v>
      </c>
      <c r="R4149" s="30" t="s">
        <v>130</v>
      </c>
      <c r="S4149" s="30" t="s">
        <v>178</v>
      </c>
      <c r="T4149" s="30" t="n">
        <v>5</v>
      </c>
      <c r="U4149" s="30" t="n">
        <f aca="false">YEAR(E4149)</f>
        <v>2024</v>
      </c>
      <c r="V4149" s="30" t="str">
        <f aca="false">TEXT(E4149,"MMM-YYYY")</f>
        <v>Jan-2024</v>
      </c>
      <c r="W4149" s="30" t="n">
        <f aca="false">MONTH(E4149)</f>
        <v>1</v>
      </c>
      <c r="X4149" s="30" t="str">
        <f aca="false">TEXT(WEEKDAY(E4149,2),"0")&amp;" - "&amp;TEXT(E4149,"dddd")</f>
        <v>7 - Sunday</v>
      </c>
      <c r="Y4149" s="30" t="str">
        <f aca="false">_xlfn.IFS(C4149&lt;18,"Child (0-17)",C4149&lt;40,"Young Adult (18-39)",C4149&lt;60,"Adult (40-59)",TRUE(),"Senior (60+)")</f>
        <v>Adult (40-59)</v>
      </c>
      <c r="Z4149" s="30" t="n">
        <f aca="false">ROUND(G4149-E4149,0)</f>
        <v>2</v>
      </c>
      <c r="AA4149" s="30" t="n">
        <f aca="false">L4149+M4149</f>
        <v>87</v>
      </c>
      <c r="AB4149" s="30" t="n">
        <f aca="false">IFERROR(ROUND(Q4149/AA4149,2),0)</f>
        <v>47.53</v>
      </c>
      <c r="AC4149" s="30" t="str">
        <f aca="false">IF(AND(K4149="Critical",N4149="No"),"URGENT - No Bed","Normal")</f>
        <v>Normal</v>
      </c>
      <c r="AD4149" s="34" t="n">
        <f aca="false">INDEX(Lookup_Tables!$B$3:$B$12,MATCH(H4149,Lookup_Tables!$A$3:$A$12,0))</f>
        <v>3000000</v>
      </c>
      <c r="AE4149" s="30" t="str">
        <f aca="false">INDEX(Lookup_Tables!$C$3:$C$12,MATCH(H4149,Lookup_Tables!$A$3:$A$12,0))</f>
        <v>Dr. Pooja Iyer</v>
      </c>
      <c r="AF4149" s="30" t="str">
        <f aca="false">IFERROR(INDEX(Lookup_Tables!$F$16:$F$45,MATCH(I4149,Lookup_Tables!$E$16:$E$45,0)),"N/A")</f>
        <v>EMP212</v>
      </c>
      <c r="AG4149" s="30" t="n">
        <f aca="false">_xlfn.IFS(R4149="Recovered",4,R4149="Referred",3,R4149="Admitted",2,R4149="Deceased",1,TRUE(),0)</f>
        <v>4</v>
      </c>
      <c r="AH4149" s="30" t="str">
        <f aca="false">IF(T4149&gt;=4,"Satisfied",IF(T4149&gt;=3,"Neutral","Needs Improvement"))</f>
        <v>Satisfied</v>
      </c>
    </row>
    <row r="4150" customFormat="false" ht="15" hidden="false" customHeight="false" outlineLevel="0" collapsed="false">
      <c r="A4150" s="27" t="s">
        <v>6025</v>
      </c>
      <c r="B4150" s="27" t="s">
        <v>1147</v>
      </c>
      <c r="C4150" s="27" t="n">
        <v>81</v>
      </c>
      <c r="D4150" s="27" t="s">
        <v>181</v>
      </c>
      <c r="E4150" s="28" t="n">
        <v>45492</v>
      </c>
      <c r="F4150" s="27" t="s">
        <v>503</v>
      </c>
      <c r="G4150" s="28" t="n">
        <v>45497</v>
      </c>
      <c r="H4150" s="27" t="s">
        <v>242</v>
      </c>
      <c r="I4150" s="27" t="s">
        <v>315</v>
      </c>
      <c r="J4150" s="27" t="s">
        <v>363</v>
      </c>
      <c r="K4150" s="27" t="s">
        <v>126</v>
      </c>
      <c r="L4150" s="27" t="n">
        <v>29</v>
      </c>
      <c r="M4150" s="27" t="n">
        <v>54</v>
      </c>
      <c r="N4150" s="27" t="s">
        <v>186</v>
      </c>
      <c r="O4150" s="27" t="s">
        <v>149</v>
      </c>
      <c r="P4150" s="27" t="s">
        <v>129</v>
      </c>
      <c r="Q4150" s="29" t="n">
        <v>7407.01</v>
      </c>
      <c r="R4150" s="27" t="s">
        <v>172</v>
      </c>
      <c r="S4150" s="27" t="s">
        <v>192</v>
      </c>
      <c r="T4150" s="27" t="n">
        <v>3</v>
      </c>
      <c r="U4150" s="27" t="n">
        <f aca="false">YEAR(E4150)</f>
        <v>2024</v>
      </c>
      <c r="V4150" s="27" t="str">
        <f aca="false">TEXT(E4150,"MMM-YYYY")</f>
        <v>Jul-2024</v>
      </c>
      <c r="W4150" s="27" t="n">
        <f aca="false">MONTH(E4150)</f>
        <v>7</v>
      </c>
      <c r="X4150" s="27" t="str">
        <f aca="false">TEXT(WEEKDAY(E4150,2),"0")&amp;" - "&amp;TEXT(E4150,"dddd")</f>
        <v>5 - Friday</v>
      </c>
      <c r="Y4150" s="27" t="str">
        <f aca="false">_xlfn.IFS(C4150&lt;18,"Child (0-17)",C4150&lt;40,"Young Adult (18-39)",C4150&lt;60,"Adult (40-59)",TRUE(),"Senior (60+)")</f>
        <v>Senior (60+)</v>
      </c>
      <c r="Z4150" s="27" t="n">
        <f aca="false">ROUND(G4150-E4150,0)</f>
        <v>5</v>
      </c>
      <c r="AA4150" s="27" t="n">
        <f aca="false">L4150+M4150</f>
        <v>83</v>
      </c>
      <c r="AB4150" s="27" t="n">
        <f aca="false">IFERROR(ROUND(Q4150/AA4150,2),0)</f>
        <v>89.24</v>
      </c>
      <c r="AC4150" s="27" t="str">
        <f aca="false">IF(AND(K4150="Critical",N4150="No"),"URGENT - No Bed","Normal")</f>
        <v>Normal</v>
      </c>
      <c r="AD4150" s="33" t="n">
        <f aca="false">INDEX(Lookup_Tables!$B$3:$B$12,MATCH(H4150,Lookup_Tables!$A$3:$A$12,0))</f>
        <v>3000000</v>
      </c>
      <c r="AE4150" s="27" t="str">
        <f aca="false">INDEX(Lookup_Tables!$C$3:$C$12,MATCH(H4150,Lookup_Tables!$A$3:$A$12,0))</f>
        <v>Dr. Pooja Iyer</v>
      </c>
      <c r="AF4150" s="27" t="str">
        <f aca="false">IFERROR(INDEX(Lookup_Tables!$F$16:$F$45,MATCH(I4150,Lookup_Tables!$E$16:$E$45,0)),"N/A")</f>
        <v>EMP213</v>
      </c>
      <c r="AG4150" s="27" t="n">
        <f aca="false">_xlfn.IFS(R4150="Recovered",4,R4150="Referred",3,R4150="Admitted",2,R4150="Deceased",1,TRUE(),0)</f>
        <v>2</v>
      </c>
      <c r="AH4150" s="27" t="str">
        <f aca="false">IF(T4150&gt;=4,"Satisfied",IF(T4150&gt;=3,"Neutral","Needs Improvement"))</f>
        <v>Neutral</v>
      </c>
    </row>
    <row r="4151" customFormat="false" ht="15" hidden="false" customHeight="false" outlineLevel="0" collapsed="false">
      <c r="A4151" s="30" t="s">
        <v>6053</v>
      </c>
      <c r="B4151" s="30" t="s">
        <v>3451</v>
      </c>
      <c r="C4151" s="30" t="n">
        <v>38</v>
      </c>
      <c r="D4151" s="30" t="s">
        <v>121</v>
      </c>
      <c r="E4151" s="31" t="n">
        <v>45423</v>
      </c>
      <c r="F4151" s="30" t="s">
        <v>1599</v>
      </c>
      <c r="G4151" s="31" t="n">
        <v>45425</v>
      </c>
      <c r="H4151" s="30" t="s">
        <v>123</v>
      </c>
      <c r="I4151" s="30" t="s">
        <v>304</v>
      </c>
      <c r="J4151" s="30" t="s">
        <v>508</v>
      </c>
      <c r="K4151" s="30" t="s">
        <v>156</v>
      </c>
      <c r="L4151" s="30" t="n">
        <v>50</v>
      </c>
      <c r="M4151" s="30" t="n">
        <v>62</v>
      </c>
      <c r="N4151" s="30" t="s">
        <v>186</v>
      </c>
      <c r="O4151" s="30" t="s">
        <v>149</v>
      </c>
      <c r="P4151" s="30" t="s">
        <v>187</v>
      </c>
      <c r="Q4151" s="32" t="n">
        <v>3748.63</v>
      </c>
      <c r="R4151" s="30" t="s">
        <v>130</v>
      </c>
      <c r="S4151" s="30" t="s">
        <v>131</v>
      </c>
      <c r="T4151" s="30" t="n">
        <v>5</v>
      </c>
      <c r="U4151" s="30" t="n">
        <f aca="false">YEAR(E4151)</f>
        <v>2024</v>
      </c>
      <c r="V4151" s="30" t="str">
        <f aca="false">TEXT(E4151,"MMM-YYYY")</f>
        <v>May-2024</v>
      </c>
      <c r="W4151" s="30" t="n">
        <f aca="false">MONTH(E4151)</f>
        <v>5</v>
      </c>
      <c r="X4151" s="30" t="str">
        <f aca="false">TEXT(WEEKDAY(E4151,2),"0")&amp;" - "&amp;TEXT(E4151,"dddd")</f>
        <v>6 - Saturday</v>
      </c>
      <c r="Y4151" s="30" t="str">
        <f aca="false">_xlfn.IFS(C4151&lt;18,"Child (0-17)",C4151&lt;40,"Young Adult (18-39)",C4151&lt;60,"Adult (40-59)",TRUE(),"Senior (60+)")</f>
        <v>Young Adult (18-39)</v>
      </c>
      <c r="Z4151" s="30" t="n">
        <f aca="false">ROUND(G4151-E4151,0)</f>
        <v>2</v>
      </c>
      <c r="AA4151" s="30" t="n">
        <f aca="false">L4151+M4151</f>
        <v>112</v>
      </c>
      <c r="AB4151" s="30" t="n">
        <f aca="false">IFERROR(ROUND(Q4151/AA4151,2),0)</f>
        <v>33.47</v>
      </c>
      <c r="AC4151" s="30" t="str">
        <f aca="false">IF(AND(K4151="Critical",N4151="No"),"URGENT - No Bed","Normal")</f>
        <v>Normal</v>
      </c>
      <c r="AD4151" s="34" t="n">
        <f aca="false">INDEX(Lookup_Tables!$B$3:$B$12,MATCH(H4151,Lookup_Tables!$A$3:$A$12,0))</f>
        <v>2200000</v>
      </c>
      <c r="AE4151" s="30" t="str">
        <f aca="false">INDEX(Lookup_Tables!$C$3:$C$12,MATCH(H4151,Lookup_Tables!$A$3:$A$12,0))</f>
        <v>Dr. Rohan Das</v>
      </c>
      <c r="AF4151" s="30" t="str">
        <f aca="false">IFERROR(INDEX(Lookup_Tables!$F$16:$F$45,MATCH(I4151,Lookup_Tables!$E$16:$E$45,0)),"N/A")</f>
        <v>EMP204</v>
      </c>
      <c r="AG4151" s="30" t="n">
        <f aca="false">_xlfn.IFS(R4151="Recovered",4,R4151="Referred",3,R4151="Admitted",2,R4151="Deceased",1,TRUE(),0)</f>
        <v>4</v>
      </c>
      <c r="AH4151" s="30" t="str">
        <f aca="false">IF(T4151&gt;=4,"Satisfied",IF(T4151&gt;=3,"Neutral","Needs Improvement"))</f>
        <v>Satisfied</v>
      </c>
    </row>
    <row r="4152" customFormat="false" ht="15" hidden="false" customHeight="false" outlineLevel="0" collapsed="false">
      <c r="A4152" s="27" t="s">
        <v>1282</v>
      </c>
      <c r="B4152" s="27" t="s">
        <v>1202</v>
      </c>
      <c r="C4152" s="27" t="n">
        <v>71</v>
      </c>
      <c r="D4152" s="27" t="s">
        <v>181</v>
      </c>
      <c r="E4152" s="28" t="n">
        <v>45620</v>
      </c>
      <c r="F4152" s="27" t="s">
        <v>785</v>
      </c>
      <c r="G4152" s="28" t="n">
        <v>45621</v>
      </c>
      <c r="H4152" s="27" t="s">
        <v>135</v>
      </c>
      <c r="I4152" s="27" t="s">
        <v>136</v>
      </c>
      <c r="J4152" s="27" t="s">
        <v>262</v>
      </c>
      <c r="K4152" s="27" t="s">
        <v>156</v>
      </c>
      <c r="L4152" s="27" t="n">
        <v>72</v>
      </c>
      <c r="M4152" s="27" t="n">
        <v>43</v>
      </c>
      <c r="N4152" s="27" t="s">
        <v>127</v>
      </c>
      <c r="O4152" s="27" t="s">
        <v>149</v>
      </c>
      <c r="P4152" s="27" t="s">
        <v>140</v>
      </c>
      <c r="Q4152" s="29" t="n">
        <v>2864.74</v>
      </c>
      <c r="R4152" s="27" t="s">
        <v>130</v>
      </c>
      <c r="S4152" s="27" t="s">
        <v>197</v>
      </c>
      <c r="T4152" s="27" t="n">
        <v>4</v>
      </c>
      <c r="U4152" s="27" t="n">
        <f aca="false">YEAR(E4152)</f>
        <v>2024</v>
      </c>
      <c r="V4152" s="27" t="str">
        <f aca="false">TEXT(E4152,"MMM-YYYY")</f>
        <v>Nov-2024</v>
      </c>
      <c r="W4152" s="27" t="n">
        <f aca="false">MONTH(E4152)</f>
        <v>11</v>
      </c>
      <c r="X4152" s="27" t="str">
        <f aca="false">TEXT(WEEKDAY(E4152,2),"0")&amp;" - "&amp;TEXT(E4152,"dddd")</f>
        <v>7 - Sunday</v>
      </c>
      <c r="Y4152" s="27" t="str">
        <f aca="false">_xlfn.IFS(C4152&lt;18,"Child (0-17)",C4152&lt;40,"Young Adult (18-39)",C4152&lt;60,"Adult (40-59)",TRUE(),"Senior (60+)")</f>
        <v>Senior (60+)</v>
      </c>
      <c r="Z4152" s="27" t="n">
        <f aca="false">ROUND(G4152-E4152,0)</f>
        <v>1</v>
      </c>
      <c r="AA4152" s="27" t="n">
        <f aca="false">L4152+M4152</f>
        <v>115</v>
      </c>
      <c r="AB4152" s="27" t="n">
        <f aca="false">IFERROR(ROUND(Q4152/AA4152,2),0)</f>
        <v>24.91</v>
      </c>
      <c r="AC4152" s="27" t="str">
        <f aca="false">IF(AND(K4152="Critical",N4152="No"),"URGENT - No Bed","Normal")</f>
        <v>Normal</v>
      </c>
      <c r="AD4152" s="33" t="n">
        <f aca="false">INDEX(Lookup_Tables!$B$3:$B$12,MATCH(H4152,Lookup_Tables!$A$3:$A$12,0))</f>
        <v>4600000</v>
      </c>
      <c r="AE4152" s="27" t="str">
        <f aca="false">INDEX(Lookup_Tables!$C$3:$C$12,MATCH(H4152,Lookup_Tables!$A$3:$A$12,0))</f>
        <v>Dr. Farhan Khan</v>
      </c>
      <c r="AF4152" s="27" t="str">
        <f aca="false">IFERROR(INDEX(Lookup_Tables!$F$16:$F$45,MATCH(I4152,Lookup_Tables!$E$16:$E$45,0)),"N/A")</f>
        <v>EMP206</v>
      </c>
      <c r="AG4152" s="27" t="n">
        <f aca="false">_xlfn.IFS(R4152="Recovered",4,R4152="Referred",3,R4152="Admitted",2,R4152="Deceased",1,TRUE(),0)</f>
        <v>4</v>
      </c>
      <c r="AH4152" s="27" t="str">
        <f aca="false">IF(T4152&gt;=4,"Satisfied",IF(T4152&gt;=3,"Neutral","Needs Improvement"))</f>
        <v>Satisfied</v>
      </c>
    </row>
    <row r="4153" customFormat="false" ht="15" hidden="false" customHeight="false" outlineLevel="0" collapsed="false">
      <c r="A4153" s="30" t="s">
        <v>3310</v>
      </c>
      <c r="B4153" s="30" t="s">
        <v>1610</v>
      </c>
      <c r="C4153" s="30" t="n">
        <v>27</v>
      </c>
      <c r="D4153" s="30" t="s">
        <v>181</v>
      </c>
      <c r="E4153" s="31" t="n">
        <v>45363</v>
      </c>
      <c r="F4153" s="30" t="s">
        <v>788</v>
      </c>
      <c r="G4153" s="31" t="n">
        <v>45369</v>
      </c>
      <c r="H4153" s="30" t="s">
        <v>123</v>
      </c>
      <c r="I4153" s="30" t="s">
        <v>304</v>
      </c>
      <c r="J4153" s="30" t="s">
        <v>508</v>
      </c>
      <c r="K4153" s="30" t="s">
        <v>126</v>
      </c>
      <c r="L4153" s="30" t="n">
        <v>21</v>
      </c>
      <c r="M4153" s="30" t="n">
        <v>60</v>
      </c>
      <c r="N4153" s="30" t="s">
        <v>186</v>
      </c>
      <c r="O4153" s="30" t="s">
        <v>149</v>
      </c>
      <c r="P4153" s="30" t="s">
        <v>187</v>
      </c>
      <c r="Q4153" s="32" t="n">
        <v>6791.2</v>
      </c>
      <c r="R4153" s="30" t="s">
        <v>130</v>
      </c>
      <c r="S4153" s="30" t="s">
        <v>151</v>
      </c>
      <c r="T4153" s="30" t="n">
        <v>4</v>
      </c>
      <c r="U4153" s="30" t="n">
        <f aca="false">YEAR(E4153)</f>
        <v>2024</v>
      </c>
      <c r="V4153" s="30" t="str">
        <f aca="false">TEXT(E4153,"MMM-YYYY")</f>
        <v>Mar-2024</v>
      </c>
      <c r="W4153" s="30" t="n">
        <f aca="false">MONTH(E4153)</f>
        <v>3</v>
      </c>
      <c r="X4153" s="30" t="str">
        <f aca="false">TEXT(WEEKDAY(E4153,2),"0")&amp;" - "&amp;TEXT(E4153,"dddd")</f>
        <v>2 - Tuesday</v>
      </c>
      <c r="Y4153" s="30" t="str">
        <f aca="false">_xlfn.IFS(C4153&lt;18,"Child (0-17)",C4153&lt;40,"Young Adult (18-39)",C4153&lt;60,"Adult (40-59)",TRUE(),"Senior (60+)")</f>
        <v>Young Adult (18-39)</v>
      </c>
      <c r="Z4153" s="30" t="n">
        <f aca="false">ROUND(G4153-E4153,0)</f>
        <v>6</v>
      </c>
      <c r="AA4153" s="30" t="n">
        <f aca="false">L4153+M4153</f>
        <v>81</v>
      </c>
      <c r="AB4153" s="30" t="n">
        <f aca="false">IFERROR(ROUND(Q4153/AA4153,2),0)</f>
        <v>83.84</v>
      </c>
      <c r="AC4153" s="30" t="str">
        <f aca="false">IF(AND(K4153="Critical",N4153="No"),"URGENT - No Bed","Normal")</f>
        <v>Normal</v>
      </c>
      <c r="AD4153" s="34" t="n">
        <f aca="false">INDEX(Lookup_Tables!$B$3:$B$12,MATCH(H4153,Lookup_Tables!$A$3:$A$12,0))</f>
        <v>2200000</v>
      </c>
      <c r="AE4153" s="30" t="str">
        <f aca="false">INDEX(Lookup_Tables!$C$3:$C$12,MATCH(H4153,Lookup_Tables!$A$3:$A$12,0))</f>
        <v>Dr. Rohan Das</v>
      </c>
      <c r="AF4153" s="30" t="str">
        <f aca="false">IFERROR(INDEX(Lookup_Tables!$F$16:$F$45,MATCH(I4153,Lookup_Tables!$E$16:$E$45,0)),"N/A")</f>
        <v>EMP204</v>
      </c>
      <c r="AG4153" s="30" t="n">
        <f aca="false">_xlfn.IFS(R4153="Recovered",4,R4153="Referred",3,R4153="Admitted",2,R4153="Deceased",1,TRUE(),0)</f>
        <v>4</v>
      </c>
      <c r="AH4153" s="30" t="str">
        <f aca="false">IF(T4153&gt;=4,"Satisfied",IF(T4153&gt;=3,"Neutral","Needs Improvement"))</f>
        <v>Satisfied</v>
      </c>
    </row>
    <row r="4154" customFormat="false" ht="15" hidden="false" customHeight="false" outlineLevel="0" collapsed="false">
      <c r="A4154" s="27" t="s">
        <v>5512</v>
      </c>
      <c r="B4154" s="27" t="s">
        <v>2697</v>
      </c>
      <c r="C4154" s="27" t="n">
        <v>58</v>
      </c>
      <c r="D4154" s="27" t="s">
        <v>121</v>
      </c>
      <c r="E4154" s="28" t="n">
        <v>45309</v>
      </c>
      <c r="F4154" s="27" t="s">
        <v>356</v>
      </c>
      <c r="G4154" s="28" t="n">
        <v>45310</v>
      </c>
      <c r="H4154" s="27" t="s">
        <v>183</v>
      </c>
      <c r="I4154" s="27" t="s">
        <v>212</v>
      </c>
      <c r="J4154" s="27" t="s">
        <v>213</v>
      </c>
      <c r="K4154" s="27" t="s">
        <v>156</v>
      </c>
      <c r="L4154" s="27" t="n">
        <v>38</v>
      </c>
      <c r="M4154" s="27" t="n">
        <v>88</v>
      </c>
      <c r="N4154" s="27" t="s">
        <v>127</v>
      </c>
      <c r="O4154" s="27" t="s">
        <v>149</v>
      </c>
      <c r="P4154" s="27" t="s">
        <v>187</v>
      </c>
      <c r="Q4154" s="29" t="n">
        <v>5027</v>
      </c>
      <c r="R4154" s="27" t="s">
        <v>130</v>
      </c>
      <c r="S4154" s="27" t="s">
        <v>192</v>
      </c>
      <c r="T4154" s="27" t="n">
        <v>5</v>
      </c>
      <c r="U4154" s="27" t="n">
        <f aca="false">YEAR(E4154)</f>
        <v>2024</v>
      </c>
      <c r="V4154" s="27" t="str">
        <f aca="false">TEXT(E4154,"MMM-YYYY")</f>
        <v>Jan-2024</v>
      </c>
      <c r="W4154" s="27" t="n">
        <f aca="false">MONTH(E4154)</f>
        <v>1</v>
      </c>
      <c r="X4154" s="27" t="str">
        <f aca="false">TEXT(WEEKDAY(E4154,2),"0")&amp;" - "&amp;TEXT(E4154,"dddd")</f>
        <v>4 - Thursday</v>
      </c>
      <c r="Y4154" s="27" t="str">
        <f aca="false">_xlfn.IFS(C4154&lt;18,"Child (0-17)",C4154&lt;40,"Young Adult (18-39)",C4154&lt;60,"Adult (40-59)",TRUE(),"Senior (60+)")</f>
        <v>Adult (40-59)</v>
      </c>
      <c r="Z4154" s="27" t="n">
        <f aca="false">ROUND(G4154-E4154,0)</f>
        <v>1</v>
      </c>
      <c r="AA4154" s="27" t="n">
        <f aca="false">L4154+M4154</f>
        <v>126</v>
      </c>
      <c r="AB4154" s="27" t="n">
        <f aca="false">IFERROR(ROUND(Q4154/AA4154,2),0)</f>
        <v>39.9</v>
      </c>
      <c r="AC4154" s="27" t="str">
        <f aca="false">IF(AND(K4154="Critical",N4154="No"),"URGENT - No Bed","Normal")</f>
        <v>Normal</v>
      </c>
      <c r="AD4154" s="33" t="n">
        <f aca="false">INDEX(Lookup_Tables!$B$3:$B$12,MATCH(H4154,Lookup_Tables!$A$3:$A$12,0))</f>
        <v>3100000</v>
      </c>
      <c r="AE4154" s="27" t="str">
        <f aca="false">INDEX(Lookup_Tables!$C$3:$C$12,MATCH(H4154,Lookup_Tables!$A$3:$A$12,0))</f>
        <v>Dr. Kavita Rao</v>
      </c>
      <c r="AF4154" s="27" t="str">
        <f aca="false">IFERROR(INDEX(Lookup_Tables!$F$16:$F$45,MATCH(I4154,Lookup_Tables!$E$16:$E$45,0)),"N/A")</f>
        <v>EMP225</v>
      </c>
      <c r="AG4154" s="27" t="n">
        <f aca="false">_xlfn.IFS(R4154="Recovered",4,R4154="Referred",3,R4154="Admitted",2,R4154="Deceased",1,TRUE(),0)</f>
        <v>4</v>
      </c>
      <c r="AH4154" s="27" t="str">
        <f aca="false">IF(T4154&gt;=4,"Satisfied",IF(T4154&gt;=3,"Neutral","Needs Improvement"))</f>
        <v>Satisfied</v>
      </c>
    </row>
    <row r="4155" customFormat="false" ht="15" hidden="false" customHeight="false" outlineLevel="0" collapsed="false">
      <c r="A4155" s="30" t="s">
        <v>2177</v>
      </c>
      <c r="B4155" s="30" t="s">
        <v>2178</v>
      </c>
      <c r="C4155" s="30" t="n">
        <v>13</v>
      </c>
      <c r="D4155" s="30" t="s">
        <v>181</v>
      </c>
      <c r="E4155" s="31" t="n">
        <v>45293</v>
      </c>
      <c r="F4155" s="30" t="s">
        <v>271</v>
      </c>
      <c r="G4155" s="31" t="n">
        <v>45294</v>
      </c>
      <c r="H4155" s="30" t="s">
        <v>123</v>
      </c>
      <c r="I4155" s="30" t="s">
        <v>304</v>
      </c>
      <c r="J4155" s="30" t="s">
        <v>227</v>
      </c>
      <c r="K4155" s="30" t="s">
        <v>156</v>
      </c>
      <c r="L4155" s="30" t="n">
        <v>19</v>
      </c>
      <c r="M4155" s="30" t="n">
        <v>83</v>
      </c>
      <c r="N4155" s="30" t="s">
        <v>127</v>
      </c>
      <c r="O4155" s="30" t="s">
        <v>171</v>
      </c>
      <c r="P4155" s="30" t="s">
        <v>140</v>
      </c>
      <c r="Q4155" s="32" t="n">
        <v>4699.78</v>
      </c>
      <c r="R4155" s="30" t="s">
        <v>130</v>
      </c>
      <c r="S4155" s="30" t="s">
        <v>141</v>
      </c>
      <c r="T4155" s="30" t="n">
        <v>5</v>
      </c>
      <c r="U4155" s="30" t="n">
        <f aca="false">YEAR(E4155)</f>
        <v>2024</v>
      </c>
      <c r="V4155" s="30" t="str">
        <f aca="false">TEXT(E4155,"MMM-YYYY")</f>
        <v>Jan-2024</v>
      </c>
      <c r="W4155" s="30" t="n">
        <f aca="false">MONTH(E4155)</f>
        <v>1</v>
      </c>
      <c r="X4155" s="30" t="str">
        <f aca="false">TEXT(WEEKDAY(E4155,2),"0")&amp;" - "&amp;TEXT(E4155,"dddd")</f>
        <v>2 - Tuesday</v>
      </c>
      <c r="Y4155" s="30" t="str">
        <f aca="false">_xlfn.IFS(C4155&lt;18,"Child (0-17)",C4155&lt;40,"Young Adult (18-39)",C4155&lt;60,"Adult (40-59)",TRUE(),"Senior (60+)")</f>
        <v>Child (0-17)</v>
      </c>
      <c r="Z4155" s="30" t="n">
        <f aca="false">ROUND(G4155-E4155,0)</f>
        <v>1</v>
      </c>
      <c r="AA4155" s="30" t="n">
        <f aca="false">L4155+M4155</f>
        <v>102</v>
      </c>
      <c r="AB4155" s="30" t="n">
        <f aca="false">IFERROR(ROUND(Q4155/AA4155,2),0)</f>
        <v>46.08</v>
      </c>
      <c r="AC4155" s="30" t="str">
        <f aca="false">IF(AND(K4155="Critical",N4155="No"),"URGENT - No Bed","Normal")</f>
        <v>Normal</v>
      </c>
      <c r="AD4155" s="34" t="n">
        <f aca="false">INDEX(Lookup_Tables!$B$3:$B$12,MATCH(H4155,Lookup_Tables!$A$3:$A$12,0))</f>
        <v>2200000</v>
      </c>
      <c r="AE4155" s="30" t="str">
        <f aca="false">INDEX(Lookup_Tables!$C$3:$C$12,MATCH(H4155,Lookup_Tables!$A$3:$A$12,0))</f>
        <v>Dr. Rohan Das</v>
      </c>
      <c r="AF4155" s="30" t="str">
        <f aca="false">IFERROR(INDEX(Lookup_Tables!$F$16:$F$45,MATCH(I4155,Lookup_Tables!$E$16:$E$45,0)),"N/A")</f>
        <v>EMP204</v>
      </c>
      <c r="AG4155" s="30" t="n">
        <f aca="false">_xlfn.IFS(R4155="Recovered",4,R4155="Referred",3,R4155="Admitted",2,R4155="Deceased",1,TRUE(),0)</f>
        <v>4</v>
      </c>
      <c r="AH4155" s="30" t="str">
        <f aca="false">IF(T4155&gt;=4,"Satisfied",IF(T4155&gt;=3,"Neutral","Needs Improvement"))</f>
        <v>Satisfied</v>
      </c>
    </row>
    <row r="4156" customFormat="false" ht="15" hidden="false" customHeight="false" outlineLevel="0" collapsed="false">
      <c r="A4156" s="27" t="s">
        <v>3143</v>
      </c>
      <c r="B4156" s="27" t="s">
        <v>3144</v>
      </c>
      <c r="C4156" s="27" t="n">
        <v>29</v>
      </c>
      <c r="D4156" s="27" t="s">
        <v>121</v>
      </c>
      <c r="E4156" s="28" t="n">
        <v>45472</v>
      </c>
      <c r="F4156" s="27" t="s">
        <v>753</v>
      </c>
      <c r="G4156" s="28" t="n">
        <v>45478</v>
      </c>
      <c r="H4156" s="27" t="s">
        <v>146</v>
      </c>
      <c r="I4156" s="27" t="s">
        <v>309</v>
      </c>
      <c r="J4156" s="27" t="s">
        <v>148</v>
      </c>
      <c r="K4156" s="27" t="s">
        <v>126</v>
      </c>
      <c r="L4156" s="27" t="n">
        <v>15</v>
      </c>
      <c r="M4156" s="27" t="n">
        <v>69</v>
      </c>
      <c r="N4156" s="27" t="s">
        <v>186</v>
      </c>
      <c r="O4156" s="27" t="s">
        <v>171</v>
      </c>
      <c r="P4156" s="27" t="s">
        <v>129</v>
      </c>
      <c r="Q4156" s="29" t="n">
        <v>8493.55</v>
      </c>
      <c r="R4156" s="27" t="s">
        <v>172</v>
      </c>
      <c r="S4156" s="27" t="s">
        <v>131</v>
      </c>
      <c r="T4156" s="27" t="n">
        <v>3</v>
      </c>
      <c r="U4156" s="27" t="n">
        <f aca="false">YEAR(E4156)</f>
        <v>2024</v>
      </c>
      <c r="V4156" s="27" t="str">
        <f aca="false">TEXT(E4156,"MMM-YYYY")</f>
        <v>Jun-2024</v>
      </c>
      <c r="W4156" s="27" t="n">
        <f aca="false">MONTH(E4156)</f>
        <v>6</v>
      </c>
      <c r="X4156" s="27" t="str">
        <f aca="false">TEXT(WEEKDAY(E4156,2),"0")&amp;" - "&amp;TEXT(E4156,"dddd")</f>
        <v>6 - Saturday</v>
      </c>
      <c r="Y4156" s="27" t="str">
        <f aca="false">_xlfn.IFS(C4156&lt;18,"Child (0-17)",C4156&lt;40,"Young Adult (18-39)",C4156&lt;60,"Adult (40-59)",TRUE(),"Senior (60+)")</f>
        <v>Young Adult (18-39)</v>
      </c>
      <c r="Z4156" s="27" t="n">
        <f aca="false">ROUND(G4156-E4156,0)</f>
        <v>6</v>
      </c>
      <c r="AA4156" s="27" t="n">
        <f aca="false">L4156+M4156</f>
        <v>84</v>
      </c>
      <c r="AB4156" s="27" t="n">
        <f aca="false">IFERROR(ROUND(Q4156/AA4156,2),0)</f>
        <v>101.11</v>
      </c>
      <c r="AC4156" s="27" t="str">
        <f aca="false">IF(AND(K4156="Critical",N4156="No"),"URGENT - No Bed","Normal")</f>
        <v>Normal</v>
      </c>
      <c r="AD4156" s="33" t="n">
        <f aca="false">INDEX(Lookup_Tables!$B$3:$B$12,MATCH(H4156,Lookup_Tables!$A$3:$A$12,0))</f>
        <v>2700000</v>
      </c>
      <c r="AE4156" s="27" t="str">
        <f aca="false">INDEX(Lookup_Tables!$C$3:$C$12,MATCH(H4156,Lookup_Tables!$A$3:$A$12,0))</f>
        <v>Dr. Vikram Singh</v>
      </c>
      <c r="AF4156" s="27" t="str">
        <f aca="false">IFERROR(INDEX(Lookup_Tables!$F$16:$F$45,MATCH(I4156,Lookup_Tables!$E$16:$E$45,0)),"N/A")</f>
        <v>EMP228</v>
      </c>
      <c r="AG4156" s="27" t="n">
        <f aca="false">_xlfn.IFS(R4156="Recovered",4,R4156="Referred",3,R4156="Admitted",2,R4156="Deceased",1,TRUE(),0)</f>
        <v>2</v>
      </c>
      <c r="AH4156" s="27" t="str">
        <f aca="false">IF(T4156&gt;=4,"Satisfied",IF(T4156&gt;=3,"Neutral","Needs Improvement"))</f>
        <v>Neutral</v>
      </c>
    </row>
    <row r="4157" customFormat="false" ht="15" hidden="false" customHeight="false" outlineLevel="0" collapsed="false">
      <c r="A4157" s="30" t="s">
        <v>7048</v>
      </c>
      <c r="B4157" s="30" t="s">
        <v>739</v>
      </c>
      <c r="C4157" s="30" t="n">
        <v>23</v>
      </c>
      <c r="D4157" s="30" t="s">
        <v>121</v>
      </c>
      <c r="E4157" s="31" t="n">
        <v>45386</v>
      </c>
      <c r="F4157" s="30" t="s">
        <v>1263</v>
      </c>
      <c r="G4157" s="31" t="n">
        <v>45386</v>
      </c>
      <c r="H4157" s="30" t="s">
        <v>135</v>
      </c>
      <c r="I4157" s="30" t="s">
        <v>136</v>
      </c>
      <c r="J4157" s="30" t="s">
        <v>201</v>
      </c>
      <c r="K4157" s="30" t="s">
        <v>156</v>
      </c>
      <c r="L4157" s="30" t="n">
        <v>72</v>
      </c>
      <c r="M4157" s="30" t="n">
        <v>31</v>
      </c>
      <c r="N4157" s="30" t="s">
        <v>127</v>
      </c>
      <c r="O4157" s="30" t="s">
        <v>171</v>
      </c>
      <c r="P4157" s="30" t="s">
        <v>150</v>
      </c>
      <c r="Q4157" s="32" t="n">
        <v>2884.7</v>
      </c>
      <c r="R4157" s="30" t="s">
        <v>130</v>
      </c>
      <c r="S4157" s="30" t="s">
        <v>157</v>
      </c>
      <c r="T4157" s="30" t="n">
        <v>5</v>
      </c>
      <c r="U4157" s="30" t="n">
        <f aca="false">YEAR(E4157)</f>
        <v>2024</v>
      </c>
      <c r="V4157" s="30" t="str">
        <f aca="false">TEXT(E4157,"MMM-YYYY")</f>
        <v>Apr-2024</v>
      </c>
      <c r="W4157" s="30" t="n">
        <f aca="false">MONTH(E4157)</f>
        <v>4</v>
      </c>
      <c r="X4157" s="30" t="str">
        <f aca="false">TEXT(WEEKDAY(E4157,2),"0")&amp;" - "&amp;TEXT(E4157,"dddd")</f>
        <v>4 - Thursday</v>
      </c>
      <c r="Y4157" s="30" t="str">
        <f aca="false">_xlfn.IFS(C4157&lt;18,"Child (0-17)",C4157&lt;40,"Young Adult (18-39)",C4157&lt;60,"Adult (40-59)",TRUE(),"Senior (60+)")</f>
        <v>Young Adult (18-39)</v>
      </c>
      <c r="Z4157" s="30" t="n">
        <f aca="false">ROUND(G4157-E4157,0)</f>
        <v>0</v>
      </c>
      <c r="AA4157" s="30" t="n">
        <f aca="false">L4157+M4157</f>
        <v>103</v>
      </c>
      <c r="AB4157" s="30" t="n">
        <f aca="false">IFERROR(ROUND(Q4157/AA4157,2),0)</f>
        <v>28.01</v>
      </c>
      <c r="AC4157" s="30" t="str">
        <f aca="false">IF(AND(K4157="Critical",N4157="No"),"URGENT - No Bed","Normal")</f>
        <v>Normal</v>
      </c>
      <c r="AD4157" s="34" t="n">
        <f aca="false">INDEX(Lookup_Tables!$B$3:$B$12,MATCH(H4157,Lookup_Tables!$A$3:$A$12,0))</f>
        <v>4600000</v>
      </c>
      <c r="AE4157" s="30" t="str">
        <f aca="false">INDEX(Lookup_Tables!$C$3:$C$12,MATCH(H4157,Lookup_Tables!$A$3:$A$12,0))</f>
        <v>Dr. Farhan Khan</v>
      </c>
      <c r="AF4157" s="30" t="str">
        <f aca="false">IFERROR(INDEX(Lookup_Tables!$F$16:$F$45,MATCH(I4157,Lookup_Tables!$E$16:$E$45,0)),"N/A")</f>
        <v>EMP206</v>
      </c>
      <c r="AG4157" s="30" t="n">
        <f aca="false">_xlfn.IFS(R4157="Recovered",4,R4157="Referred",3,R4157="Admitted",2,R4157="Deceased",1,TRUE(),0)</f>
        <v>4</v>
      </c>
      <c r="AH4157" s="30" t="str">
        <f aca="false">IF(T4157&gt;=4,"Satisfied",IF(T4157&gt;=3,"Neutral","Needs Improvement"))</f>
        <v>Satisfied</v>
      </c>
    </row>
    <row r="4158" customFormat="false" ht="15" hidden="false" customHeight="false" outlineLevel="0" collapsed="false">
      <c r="A4158" s="27" t="s">
        <v>5773</v>
      </c>
      <c r="B4158" s="27" t="s">
        <v>4859</v>
      </c>
      <c r="C4158" s="27" t="n">
        <v>46</v>
      </c>
      <c r="D4158" s="27" t="s">
        <v>181</v>
      </c>
      <c r="E4158" s="28" t="n">
        <v>45374</v>
      </c>
      <c r="F4158" s="27" t="s">
        <v>994</v>
      </c>
      <c r="G4158" s="28" t="n">
        <v>45377</v>
      </c>
      <c r="H4158" s="27" t="s">
        <v>236</v>
      </c>
      <c r="I4158" s="27" t="s">
        <v>266</v>
      </c>
      <c r="J4158" s="27" t="s">
        <v>238</v>
      </c>
      <c r="K4158" s="27" t="s">
        <v>156</v>
      </c>
      <c r="L4158" s="27" t="n">
        <v>25</v>
      </c>
      <c r="M4158" s="27" t="n">
        <v>82</v>
      </c>
      <c r="N4158" s="27" t="s">
        <v>127</v>
      </c>
      <c r="O4158" s="27" t="s">
        <v>139</v>
      </c>
      <c r="P4158" s="27" t="s">
        <v>140</v>
      </c>
      <c r="Q4158" s="29" t="n">
        <v>3720.77</v>
      </c>
      <c r="R4158" s="27" t="s">
        <v>130</v>
      </c>
      <c r="S4158" s="27" t="s">
        <v>151</v>
      </c>
      <c r="T4158" s="27" t="n">
        <v>3</v>
      </c>
      <c r="U4158" s="27" t="n">
        <f aca="false">YEAR(E4158)</f>
        <v>2024</v>
      </c>
      <c r="V4158" s="27" t="str">
        <f aca="false">TEXT(E4158,"MMM-YYYY")</f>
        <v>Mar-2024</v>
      </c>
      <c r="W4158" s="27" t="n">
        <f aca="false">MONTH(E4158)</f>
        <v>3</v>
      </c>
      <c r="X4158" s="27" t="str">
        <f aca="false">TEXT(WEEKDAY(E4158,2),"0")&amp;" - "&amp;TEXT(E4158,"dddd")</f>
        <v>6 - Saturday</v>
      </c>
      <c r="Y4158" s="27" t="str">
        <f aca="false">_xlfn.IFS(C4158&lt;18,"Child (0-17)",C4158&lt;40,"Young Adult (18-39)",C4158&lt;60,"Adult (40-59)",TRUE(),"Senior (60+)")</f>
        <v>Adult (40-59)</v>
      </c>
      <c r="Z4158" s="27" t="n">
        <f aca="false">ROUND(G4158-E4158,0)</f>
        <v>3</v>
      </c>
      <c r="AA4158" s="27" t="n">
        <f aca="false">L4158+M4158</f>
        <v>107</v>
      </c>
      <c r="AB4158" s="27" t="n">
        <f aca="false">IFERROR(ROUND(Q4158/AA4158,2),0)</f>
        <v>34.77</v>
      </c>
      <c r="AC4158" s="27" t="str">
        <f aca="false">IF(AND(K4158="Critical",N4158="No"),"URGENT - No Bed","Normal")</f>
        <v>Normal</v>
      </c>
      <c r="AD4158" s="33" t="n">
        <f aca="false">INDEX(Lookup_Tables!$B$3:$B$12,MATCH(H4158,Lookup_Tables!$A$3:$A$12,0))</f>
        <v>3900000</v>
      </c>
      <c r="AE4158" s="27" t="str">
        <f aca="false">INDEX(Lookup_Tables!$C$3:$C$12,MATCH(H4158,Lookup_Tables!$A$3:$A$12,0))</f>
        <v>Dr. Rina Mehta</v>
      </c>
      <c r="AF4158" s="27" t="str">
        <f aca="false">IFERROR(INDEX(Lookup_Tables!$F$16:$F$45,MATCH(I4158,Lookup_Tables!$E$16:$E$45,0)),"N/A")</f>
        <v>EMP217</v>
      </c>
      <c r="AG4158" s="27" t="n">
        <f aca="false">_xlfn.IFS(R4158="Recovered",4,R4158="Referred",3,R4158="Admitted",2,R4158="Deceased",1,TRUE(),0)</f>
        <v>4</v>
      </c>
      <c r="AH4158" s="27" t="str">
        <f aca="false">IF(T4158&gt;=4,"Satisfied",IF(T4158&gt;=3,"Neutral","Needs Improvement"))</f>
        <v>Neutral</v>
      </c>
    </row>
    <row r="4159" customFormat="false" ht="15" hidden="false" customHeight="false" outlineLevel="0" collapsed="false">
      <c r="A4159" s="30" t="s">
        <v>3701</v>
      </c>
      <c r="B4159" s="30" t="s">
        <v>745</v>
      </c>
      <c r="C4159" s="30" t="n">
        <v>59</v>
      </c>
      <c r="D4159" s="30" t="s">
        <v>121</v>
      </c>
      <c r="E4159" s="31" t="n">
        <v>45397</v>
      </c>
      <c r="F4159" s="30" t="s">
        <v>1263</v>
      </c>
      <c r="G4159" s="31" t="n">
        <v>45403</v>
      </c>
      <c r="H4159" s="30" t="s">
        <v>236</v>
      </c>
      <c r="I4159" s="30" t="s">
        <v>323</v>
      </c>
      <c r="J4159" s="30" t="s">
        <v>455</v>
      </c>
      <c r="K4159" s="30" t="s">
        <v>126</v>
      </c>
      <c r="L4159" s="30" t="n">
        <v>12</v>
      </c>
      <c r="M4159" s="30" t="n">
        <v>94</v>
      </c>
      <c r="N4159" s="30" t="s">
        <v>186</v>
      </c>
      <c r="O4159" s="30" t="s">
        <v>128</v>
      </c>
      <c r="P4159" s="30" t="s">
        <v>150</v>
      </c>
      <c r="Q4159" s="32" t="n">
        <v>8816.65</v>
      </c>
      <c r="R4159" s="30" t="s">
        <v>130</v>
      </c>
      <c r="S4159" s="30" t="s">
        <v>151</v>
      </c>
      <c r="T4159" s="30" t="n">
        <v>5</v>
      </c>
      <c r="U4159" s="30" t="n">
        <f aca="false">YEAR(E4159)</f>
        <v>2024</v>
      </c>
      <c r="V4159" s="30" t="str">
        <f aca="false">TEXT(E4159,"MMM-YYYY")</f>
        <v>Apr-2024</v>
      </c>
      <c r="W4159" s="30" t="n">
        <f aca="false">MONTH(E4159)</f>
        <v>4</v>
      </c>
      <c r="X4159" s="30" t="str">
        <f aca="false">TEXT(WEEKDAY(E4159,2),"0")&amp;" - "&amp;TEXT(E4159,"dddd")</f>
        <v>1 - Monday</v>
      </c>
      <c r="Y4159" s="30" t="str">
        <f aca="false">_xlfn.IFS(C4159&lt;18,"Child (0-17)",C4159&lt;40,"Young Adult (18-39)",C4159&lt;60,"Adult (40-59)",TRUE(),"Senior (60+)")</f>
        <v>Adult (40-59)</v>
      </c>
      <c r="Z4159" s="30" t="n">
        <f aca="false">ROUND(G4159-E4159,0)</f>
        <v>6</v>
      </c>
      <c r="AA4159" s="30" t="n">
        <f aca="false">L4159+M4159</f>
        <v>106</v>
      </c>
      <c r="AB4159" s="30" t="n">
        <f aca="false">IFERROR(ROUND(Q4159/AA4159,2),0)</f>
        <v>83.18</v>
      </c>
      <c r="AC4159" s="30" t="str">
        <f aca="false">IF(AND(K4159="Critical",N4159="No"),"URGENT - No Bed","Normal")</f>
        <v>Normal</v>
      </c>
      <c r="AD4159" s="34" t="n">
        <f aca="false">INDEX(Lookup_Tables!$B$3:$B$12,MATCH(H4159,Lookup_Tables!$A$3:$A$12,0))</f>
        <v>3900000</v>
      </c>
      <c r="AE4159" s="30" t="str">
        <f aca="false">INDEX(Lookup_Tables!$C$3:$C$12,MATCH(H4159,Lookup_Tables!$A$3:$A$12,0))</f>
        <v>Dr. Rina Mehta</v>
      </c>
      <c r="AF4159" s="30" t="str">
        <f aca="false">IFERROR(INDEX(Lookup_Tables!$F$16:$F$45,MATCH(I4159,Lookup_Tables!$E$16:$E$45,0)),"N/A")</f>
        <v>EMP216</v>
      </c>
      <c r="AG4159" s="30" t="n">
        <f aca="false">_xlfn.IFS(R4159="Recovered",4,R4159="Referred",3,R4159="Admitted",2,R4159="Deceased",1,TRUE(),0)</f>
        <v>4</v>
      </c>
      <c r="AH4159" s="30" t="str">
        <f aca="false">IF(T4159&gt;=4,"Satisfied",IF(T4159&gt;=3,"Neutral","Needs Improvement"))</f>
        <v>Satisfied</v>
      </c>
    </row>
    <row r="4160" customFormat="false" ht="15" hidden="false" customHeight="false" outlineLevel="0" collapsed="false">
      <c r="A4160" s="27" t="s">
        <v>3952</v>
      </c>
      <c r="B4160" s="27" t="s">
        <v>1197</v>
      </c>
      <c r="C4160" s="27" t="n">
        <v>38</v>
      </c>
      <c r="D4160" s="27" t="s">
        <v>181</v>
      </c>
      <c r="E4160" s="28" t="n">
        <v>45303</v>
      </c>
      <c r="F4160" s="27" t="s">
        <v>720</v>
      </c>
      <c r="G4160" s="28" t="n">
        <v>45304</v>
      </c>
      <c r="H4160" s="27" t="s">
        <v>161</v>
      </c>
      <c r="I4160" s="27" t="s">
        <v>162</v>
      </c>
      <c r="J4160" s="27" t="s">
        <v>258</v>
      </c>
      <c r="K4160" s="27" t="s">
        <v>138</v>
      </c>
      <c r="L4160" s="27" t="n">
        <v>47</v>
      </c>
      <c r="M4160" s="27" t="n">
        <v>42</v>
      </c>
      <c r="N4160" s="27" t="s">
        <v>127</v>
      </c>
      <c r="O4160" s="27" t="s">
        <v>171</v>
      </c>
      <c r="P4160" s="27" t="s">
        <v>187</v>
      </c>
      <c r="Q4160" s="29" t="n">
        <v>1497.61</v>
      </c>
      <c r="R4160" s="27" t="s">
        <v>130</v>
      </c>
      <c r="S4160" s="27" t="s">
        <v>131</v>
      </c>
      <c r="T4160" s="27" t="n">
        <v>5</v>
      </c>
      <c r="U4160" s="27" t="n">
        <f aca="false">YEAR(E4160)</f>
        <v>2024</v>
      </c>
      <c r="V4160" s="27" t="str">
        <f aca="false">TEXT(E4160,"MMM-YYYY")</f>
        <v>Jan-2024</v>
      </c>
      <c r="W4160" s="27" t="n">
        <f aca="false">MONTH(E4160)</f>
        <v>1</v>
      </c>
      <c r="X4160" s="27" t="str">
        <f aca="false">TEXT(WEEKDAY(E4160,2),"0")&amp;" - "&amp;TEXT(E4160,"dddd")</f>
        <v>5 - Friday</v>
      </c>
      <c r="Y4160" s="27" t="str">
        <f aca="false">_xlfn.IFS(C4160&lt;18,"Child (0-17)",C4160&lt;40,"Young Adult (18-39)",C4160&lt;60,"Adult (40-59)",TRUE(),"Senior (60+)")</f>
        <v>Young Adult (18-39)</v>
      </c>
      <c r="Z4160" s="27" t="n">
        <f aca="false">ROUND(G4160-E4160,0)</f>
        <v>1</v>
      </c>
      <c r="AA4160" s="27" t="n">
        <f aca="false">L4160+M4160</f>
        <v>89</v>
      </c>
      <c r="AB4160" s="27" t="n">
        <f aca="false">IFERROR(ROUND(Q4160/AA4160,2),0)</f>
        <v>16.83</v>
      </c>
      <c r="AC4160" s="27" t="str">
        <f aca="false">IF(AND(K4160="Critical",N4160="No"),"URGENT - No Bed","Normal")</f>
        <v>Normal</v>
      </c>
      <c r="AD4160" s="33" t="n">
        <f aca="false">INDEX(Lookup_Tables!$B$3:$B$12,MATCH(H4160,Lookup_Tables!$A$3:$A$12,0))</f>
        <v>3600000</v>
      </c>
      <c r="AE4160" s="27" t="str">
        <f aca="false">INDEX(Lookup_Tables!$C$3:$C$12,MATCH(H4160,Lookup_Tables!$A$3:$A$12,0))</f>
        <v>Dr. Sameer Joshi</v>
      </c>
      <c r="AF4160" s="27" t="str">
        <f aca="false">IFERROR(INDEX(Lookup_Tables!$F$16:$F$45,MATCH(I4160,Lookup_Tables!$E$16:$E$45,0)),"N/A")</f>
        <v>EMP222</v>
      </c>
      <c r="AG4160" s="27" t="n">
        <f aca="false">_xlfn.IFS(R4160="Recovered",4,R4160="Referred",3,R4160="Admitted",2,R4160="Deceased",1,TRUE(),0)</f>
        <v>4</v>
      </c>
      <c r="AH4160" s="27" t="str">
        <f aca="false">IF(T4160&gt;=4,"Satisfied",IF(T4160&gt;=3,"Neutral","Needs Improvement"))</f>
        <v>Satisfied</v>
      </c>
    </row>
    <row r="4161" customFormat="false" ht="15" hidden="false" customHeight="false" outlineLevel="0" collapsed="false">
      <c r="A4161" s="30" t="s">
        <v>3691</v>
      </c>
      <c r="B4161" s="30" t="s">
        <v>589</v>
      </c>
      <c r="C4161" s="30" t="n">
        <v>25</v>
      </c>
      <c r="D4161" s="30" t="s">
        <v>181</v>
      </c>
      <c r="E4161" s="31" t="n">
        <v>45426</v>
      </c>
      <c r="F4161" s="30" t="s">
        <v>662</v>
      </c>
      <c r="G4161" s="31" t="n">
        <v>45433</v>
      </c>
      <c r="H4161" s="30" t="s">
        <v>242</v>
      </c>
      <c r="I4161" s="30" t="s">
        <v>315</v>
      </c>
      <c r="J4161" s="30" t="s">
        <v>422</v>
      </c>
      <c r="K4161" s="30" t="s">
        <v>202</v>
      </c>
      <c r="L4161" s="30" t="n">
        <v>5</v>
      </c>
      <c r="M4161" s="30" t="n">
        <v>61</v>
      </c>
      <c r="N4161" s="30" t="s">
        <v>186</v>
      </c>
      <c r="O4161" s="30" t="s">
        <v>139</v>
      </c>
      <c r="P4161" s="30" t="s">
        <v>187</v>
      </c>
      <c r="Q4161" s="32" t="n">
        <v>16799.98</v>
      </c>
      <c r="R4161" s="30" t="s">
        <v>268</v>
      </c>
      <c r="S4161" s="30" t="s">
        <v>223</v>
      </c>
      <c r="T4161" s="30" t="n">
        <v>3</v>
      </c>
      <c r="U4161" s="30" t="n">
        <f aca="false">YEAR(E4161)</f>
        <v>2024</v>
      </c>
      <c r="V4161" s="30" t="str">
        <f aca="false">TEXT(E4161,"MMM-YYYY")</f>
        <v>May-2024</v>
      </c>
      <c r="W4161" s="30" t="n">
        <f aca="false">MONTH(E4161)</f>
        <v>5</v>
      </c>
      <c r="X4161" s="30" t="str">
        <f aca="false">TEXT(WEEKDAY(E4161,2),"0")&amp;" - "&amp;TEXT(E4161,"dddd")</f>
        <v>2 - Tuesday</v>
      </c>
      <c r="Y4161" s="30" t="str">
        <f aca="false">_xlfn.IFS(C4161&lt;18,"Child (0-17)",C4161&lt;40,"Young Adult (18-39)",C4161&lt;60,"Adult (40-59)",TRUE(),"Senior (60+)")</f>
        <v>Young Adult (18-39)</v>
      </c>
      <c r="Z4161" s="30" t="n">
        <f aca="false">ROUND(G4161-E4161,0)</f>
        <v>7</v>
      </c>
      <c r="AA4161" s="30" t="n">
        <f aca="false">L4161+M4161</f>
        <v>66</v>
      </c>
      <c r="AB4161" s="30" t="n">
        <f aca="false">IFERROR(ROUND(Q4161/AA4161,2),0)</f>
        <v>254.55</v>
      </c>
      <c r="AC4161" s="30" t="str">
        <f aca="false">IF(AND(K4161="Critical",N4161="No"),"URGENT - No Bed","Normal")</f>
        <v>Normal</v>
      </c>
      <c r="AD4161" s="34" t="n">
        <f aca="false">INDEX(Lookup_Tables!$B$3:$B$12,MATCH(H4161,Lookup_Tables!$A$3:$A$12,0))</f>
        <v>3000000</v>
      </c>
      <c r="AE4161" s="30" t="str">
        <f aca="false">INDEX(Lookup_Tables!$C$3:$C$12,MATCH(H4161,Lookup_Tables!$A$3:$A$12,0))</f>
        <v>Dr. Pooja Iyer</v>
      </c>
      <c r="AF4161" s="30" t="str">
        <f aca="false">IFERROR(INDEX(Lookup_Tables!$F$16:$F$45,MATCH(I4161,Lookup_Tables!$E$16:$E$45,0)),"N/A")</f>
        <v>EMP213</v>
      </c>
      <c r="AG4161" s="30" t="n">
        <f aca="false">_xlfn.IFS(R4161="Recovered",4,R4161="Referred",3,R4161="Admitted",2,R4161="Deceased",1,TRUE(),0)</f>
        <v>3</v>
      </c>
      <c r="AH4161" s="30" t="str">
        <f aca="false">IF(T4161&gt;=4,"Satisfied",IF(T4161&gt;=3,"Neutral","Needs Improvement"))</f>
        <v>Neutral</v>
      </c>
    </row>
    <row r="4162" customFormat="false" ht="15" hidden="false" customHeight="false" outlineLevel="0" collapsed="false">
      <c r="A4162" s="27" t="s">
        <v>7106</v>
      </c>
      <c r="B4162" s="27" t="s">
        <v>3467</v>
      </c>
      <c r="C4162" s="27" t="n">
        <v>1</v>
      </c>
      <c r="D4162" s="27" t="s">
        <v>181</v>
      </c>
      <c r="E4162" s="28" t="n">
        <v>45597</v>
      </c>
      <c r="F4162" s="27" t="s">
        <v>740</v>
      </c>
      <c r="G4162" s="28" t="n">
        <v>45598</v>
      </c>
      <c r="H4162" s="27" t="s">
        <v>135</v>
      </c>
      <c r="I4162" s="27" t="s">
        <v>136</v>
      </c>
      <c r="J4162" s="27" t="s">
        <v>137</v>
      </c>
      <c r="K4162" s="27" t="s">
        <v>138</v>
      </c>
      <c r="L4162" s="27" t="n">
        <v>39</v>
      </c>
      <c r="M4162" s="27" t="n">
        <v>21</v>
      </c>
      <c r="N4162" s="27" t="s">
        <v>127</v>
      </c>
      <c r="O4162" s="27" t="s">
        <v>171</v>
      </c>
      <c r="P4162" s="27" t="s">
        <v>140</v>
      </c>
      <c r="Q4162" s="29" t="n">
        <v>2222.91</v>
      </c>
      <c r="R4162" s="27" t="s">
        <v>130</v>
      </c>
      <c r="S4162" s="27" t="s">
        <v>178</v>
      </c>
      <c r="T4162" s="27" t="n">
        <v>3</v>
      </c>
      <c r="U4162" s="27" t="n">
        <f aca="false">YEAR(E4162)</f>
        <v>2024</v>
      </c>
      <c r="V4162" s="27" t="str">
        <f aca="false">TEXT(E4162,"MMM-YYYY")</f>
        <v>Nov-2024</v>
      </c>
      <c r="W4162" s="27" t="n">
        <f aca="false">MONTH(E4162)</f>
        <v>11</v>
      </c>
      <c r="X4162" s="27" t="str">
        <f aca="false">TEXT(WEEKDAY(E4162,2),"0")&amp;" - "&amp;TEXT(E4162,"dddd")</f>
        <v>5 - Friday</v>
      </c>
      <c r="Y4162" s="27" t="str">
        <f aca="false">_xlfn.IFS(C4162&lt;18,"Child (0-17)",C4162&lt;40,"Young Adult (18-39)",C4162&lt;60,"Adult (40-59)",TRUE(),"Senior (60+)")</f>
        <v>Child (0-17)</v>
      </c>
      <c r="Z4162" s="27" t="n">
        <f aca="false">ROUND(G4162-E4162,0)</f>
        <v>1</v>
      </c>
      <c r="AA4162" s="27" t="n">
        <f aca="false">L4162+M4162</f>
        <v>60</v>
      </c>
      <c r="AB4162" s="27" t="n">
        <f aca="false">IFERROR(ROUND(Q4162/AA4162,2),0)</f>
        <v>37.05</v>
      </c>
      <c r="AC4162" s="27" t="str">
        <f aca="false">IF(AND(K4162="Critical",N4162="No"),"URGENT - No Bed","Normal")</f>
        <v>Normal</v>
      </c>
      <c r="AD4162" s="33" t="n">
        <f aca="false">INDEX(Lookup_Tables!$B$3:$B$12,MATCH(H4162,Lookup_Tables!$A$3:$A$12,0))</f>
        <v>4600000</v>
      </c>
      <c r="AE4162" s="27" t="str">
        <f aca="false">INDEX(Lookup_Tables!$C$3:$C$12,MATCH(H4162,Lookup_Tables!$A$3:$A$12,0))</f>
        <v>Dr. Farhan Khan</v>
      </c>
      <c r="AF4162" s="27" t="str">
        <f aca="false">IFERROR(INDEX(Lookup_Tables!$F$16:$F$45,MATCH(I4162,Lookup_Tables!$E$16:$E$45,0)),"N/A")</f>
        <v>EMP206</v>
      </c>
      <c r="AG4162" s="27" t="n">
        <f aca="false">_xlfn.IFS(R4162="Recovered",4,R4162="Referred",3,R4162="Admitted",2,R4162="Deceased",1,TRUE(),0)</f>
        <v>4</v>
      </c>
      <c r="AH4162" s="27" t="str">
        <f aca="false">IF(T4162&gt;=4,"Satisfied",IF(T4162&gt;=3,"Neutral","Needs Improvement"))</f>
        <v>Neutral</v>
      </c>
    </row>
    <row r="4163" customFormat="false" ht="15" hidden="false" customHeight="false" outlineLevel="0" collapsed="false">
      <c r="A4163" s="30" t="s">
        <v>5265</v>
      </c>
      <c r="B4163" s="30" t="s">
        <v>3516</v>
      </c>
      <c r="C4163" s="30" t="n">
        <v>78</v>
      </c>
      <c r="D4163" s="30" t="s">
        <v>121</v>
      </c>
      <c r="E4163" s="31" t="n">
        <v>45416</v>
      </c>
      <c r="F4163" s="30" t="s">
        <v>1135</v>
      </c>
      <c r="G4163" s="31" t="n">
        <v>45416</v>
      </c>
      <c r="H4163" s="30" t="s">
        <v>123</v>
      </c>
      <c r="I4163" s="30" t="s">
        <v>304</v>
      </c>
      <c r="J4163" s="30" t="s">
        <v>508</v>
      </c>
      <c r="K4163" s="30" t="s">
        <v>156</v>
      </c>
      <c r="L4163" s="30" t="n">
        <v>51</v>
      </c>
      <c r="M4163" s="30" t="n">
        <v>82</v>
      </c>
      <c r="N4163" s="30" t="s">
        <v>127</v>
      </c>
      <c r="O4163" s="30" t="s">
        <v>149</v>
      </c>
      <c r="P4163" s="30" t="s">
        <v>140</v>
      </c>
      <c r="Q4163" s="32" t="n">
        <v>3938.16</v>
      </c>
      <c r="R4163" s="30" t="s">
        <v>172</v>
      </c>
      <c r="S4163" s="30" t="s">
        <v>335</v>
      </c>
      <c r="T4163" s="30" t="n">
        <v>5</v>
      </c>
      <c r="U4163" s="30" t="n">
        <f aca="false">YEAR(E4163)</f>
        <v>2024</v>
      </c>
      <c r="V4163" s="30" t="str">
        <f aca="false">TEXT(E4163,"MMM-YYYY")</f>
        <v>May-2024</v>
      </c>
      <c r="W4163" s="30" t="n">
        <f aca="false">MONTH(E4163)</f>
        <v>5</v>
      </c>
      <c r="X4163" s="30" t="str">
        <f aca="false">TEXT(WEEKDAY(E4163,2),"0")&amp;" - "&amp;TEXT(E4163,"dddd")</f>
        <v>6 - Saturday</v>
      </c>
      <c r="Y4163" s="30" t="str">
        <f aca="false">_xlfn.IFS(C4163&lt;18,"Child (0-17)",C4163&lt;40,"Young Adult (18-39)",C4163&lt;60,"Adult (40-59)",TRUE(),"Senior (60+)")</f>
        <v>Senior (60+)</v>
      </c>
      <c r="Z4163" s="30" t="n">
        <f aca="false">ROUND(G4163-E4163,0)</f>
        <v>0</v>
      </c>
      <c r="AA4163" s="30" t="n">
        <f aca="false">L4163+M4163</f>
        <v>133</v>
      </c>
      <c r="AB4163" s="30" t="n">
        <f aca="false">IFERROR(ROUND(Q4163/AA4163,2),0)</f>
        <v>29.61</v>
      </c>
      <c r="AC4163" s="30" t="str">
        <f aca="false">IF(AND(K4163="Critical",N4163="No"),"URGENT - No Bed","Normal")</f>
        <v>Normal</v>
      </c>
      <c r="AD4163" s="34" t="n">
        <f aca="false">INDEX(Lookup_Tables!$B$3:$B$12,MATCH(H4163,Lookup_Tables!$A$3:$A$12,0))</f>
        <v>2200000</v>
      </c>
      <c r="AE4163" s="30" t="str">
        <f aca="false">INDEX(Lookup_Tables!$C$3:$C$12,MATCH(H4163,Lookup_Tables!$A$3:$A$12,0))</f>
        <v>Dr. Rohan Das</v>
      </c>
      <c r="AF4163" s="30" t="str">
        <f aca="false">IFERROR(INDEX(Lookup_Tables!$F$16:$F$45,MATCH(I4163,Lookup_Tables!$E$16:$E$45,0)),"N/A")</f>
        <v>EMP204</v>
      </c>
      <c r="AG4163" s="30" t="n">
        <f aca="false">_xlfn.IFS(R4163="Recovered",4,R4163="Referred",3,R4163="Admitted",2,R4163="Deceased",1,TRUE(),0)</f>
        <v>2</v>
      </c>
      <c r="AH4163" s="30" t="str">
        <f aca="false">IF(T4163&gt;=4,"Satisfied",IF(T4163&gt;=3,"Neutral","Needs Improvement"))</f>
        <v>Satisfied</v>
      </c>
    </row>
    <row r="4164" customFormat="false" ht="15" hidden="false" customHeight="false" outlineLevel="0" collapsed="false">
      <c r="A4164" s="27" t="s">
        <v>4595</v>
      </c>
      <c r="B4164" s="27" t="s">
        <v>5812</v>
      </c>
      <c r="C4164" s="27" t="n">
        <v>43</v>
      </c>
      <c r="D4164" s="27" t="s">
        <v>181</v>
      </c>
      <c r="E4164" s="28" t="n">
        <v>45654</v>
      </c>
      <c r="F4164" s="27" t="s">
        <v>1374</v>
      </c>
      <c r="G4164" s="28" t="n">
        <v>45660</v>
      </c>
      <c r="H4164" s="27" t="s">
        <v>168</v>
      </c>
      <c r="I4164" s="27" t="s">
        <v>196</v>
      </c>
      <c r="J4164" s="27" t="s">
        <v>191</v>
      </c>
      <c r="K4164" s="27" t="s">
        <v>126</v>
      </c>
      <c r="L4164" s="27" t="n">
        <v>28</v>
      </c>
      <c r="M4164" s="27" t="n">
        <v>92</v>
      </c>
      <c r="N4164" s="27" t="s">
        <v>127</v>
      </c>
      <c r="O4164" s="27" t="s">
        <v>149</v>
      </c>
      <c r="P4164" s="27" t="s">
        <v>140</v>
      </c>
      <c r="Q4164" s="29" t="n">
        <v>7408.19</v>
      </c>
      <c r="R4164" s="27" t="s">
        <v>172</v>
      </c>
      <c r="S4164" s="27" t="s">
        <v>178</v>
      </c>
      <c r="T4164" s="27" t="n">
        <v>5</v>
      </c>
      <c r="U4164" s="27" t="n">
        <f aca="false">YEAR(E4164)</f>
        <v>2024</v>
      </c>
      <c r="V4164" s="27" t="str">
        <f aca="false">TEXT(E4164,"MMM-YYYY")</f>
        <v>Dec-2024</v>
      </c>
      <c r="W4164" s="27" t="n">
        <f aca="false">MONTH(E4164)</f>
        <v>12</v>
      </c>
      <c r="X4164" s="27" t="str">
        <f aca="false">TEXT(WEEKDAY(E4164,2),"0")&amp;" - "&amp;TEXT(E4164,"dddd")</f>
        <v>6 - Saturday</v>
      </c>
      <c r="Y4164" s="27" t="str">
        <f aca="false">_xlfn.IFS(C4164&lt;18,"Child (0-17)",C4164&lt;40,"Young Adult (18-39)",C4164&lt;60,"Adult (40-59)",TRUE(),"Senior (60+)")</f>
        <v>Adult (40-59)</v>
      </c>
      <c r="Z4164" s="27" t="n">
        <f aca="false">ROUND(G4164-E4164,0)</f>
        <v>6</v>
      </c>
      <c r="AA4164" s="27" t="n">
        <f aca="false">L4164+M4164</f>
        <v>120</v>
      </c>
      <c r="AB4164" s="27" t="n">
        <f aca="false">IFERROR(ROUND(Q4164/AA4164,2),0)</f>
        <v>61.73</v>
      </c>
      <c r="AC4164" s="27" t="str">
        <f aca="false">IF(AND(K4164="Critical",N4164="No"),"URGENT - No Bed","Normal")</f>
        <v>Normal</v>
      </c>
      <c r="AD4164" s="33" t="n">
        <f aca="false">INDEX(Lookup_Tables!$B$3:$B$12,MATCH(H4164,Lookup_Tables!$A$3:$A$12,0))</f>
        <v>4400000</v>
      </c>
      <c r="AE4164" s="27" t="str">
        <f aca="false">INDEX(Lookup_Tables!$C$3:$C$12,MATCH(H4164,Lookup_Tables!$A$3:$A$12,0))</f>
        <v>Dr. Neha Chopra</v>
      </c>
      <c r="AF4164" s="27" t="str">
        <f aca="false">IFERROR(INDEX(Lookup_Tables!$F$16:$F$45,MATCH(I4164,Lookup_Tables!$E$16:$E$45,0)),"N/A")</f>
        <v>EMP219</v>
      </c>
      <c r="AG4164" s="27" t="n">
        <f aca="false">_xlfn.IFS(R4164="Recovered",4,R4164="Referred",3,R4164="Admitted",2,R4164="Deceased",1,TRUE(),0)</f>
        <v>2</v>
      </c>
      <c r="AH4164" s="27" t="str">
        <f aca="false">IF(T4164&gt;=4,"Satisfied",IF(T4164&gt;=3,"Neutral","Needs Improvement"))</f>
        <v>Satisfied</v>
      </c>
    </row>
    <row r="4165" customFormat="false" ht="15" hidden="false" customHeight="false" outlineLevel="0" collapsed="false">
      <c r="A4165" s="30" t="s">
        <v>3938</v>
      </c>
      <c r="B4165" s="30" t="s">
        <v>991</v>
      </c>
      <c r="C4165" s="30" t="n">
        <v>38</v>
      </c>
      <c r="D4165" s="30" t="s">
        <v>121</v>
      </c>
      <c r="E4165" s="31" t="n">
        <v>45533</v>
      </c>
      <c r="F4165" s="30" t="s">
        <v>702</v>
      </c>
      <c r="G4165" s="31" t="n">
        <v>45537</v>
      </c>
      <c r="H4165" s="30" t="s">
        <v>217</v>
      </c>
      <c r="I4165" s="30" t="s">
        <v>282</v>
      </c>
      <c r="J4165" s="30" t="s">
        <v>483</v>
      </c>
      <c r="K4165" s="30" t="s">
        <v>126</v>
      </c>
      <c r="L4165" s="30" t="n">
        <v>38</v>
      </c>
      <c r="M4165" s="30" t="n">
        <v>48</v>
      </c>
      <c r="N4165" s="30" t="s">
        <v>186</v>
      </c>
      <c r="O4165" s="30" t="s">
        <v>149</v>
      </c>
      <c r="P4165" s="30" t="s">
        <v>187</v>
      </c>
      <c r="Q4165" s="32" t="n">
        <v>6427.19</v>
      </c>
      <c r="R4165" s="30" t="s">
        <v>462</v>
      </c>
      <c r="S4165" s="30" t="s">
        <v>164</v>
      </c>
      <c r="T4165" s="30" t="n">
        <v>3</v>
      </c>
      <c r="U4165" s="30" t="n">
        <f aca="false">YEAR(E4165)</f>
        <v>2024</v>
      </c>
      <c r="V4165" s="30" t="str">
        <f aca="false">TEXT(E4165,"MMM-YYYY")</f>
        <v>Aug-2024</v>
      </c>
      <c r="W4165" s="30" t="n">
        <f aca="false">MONTH(E4165)</f>
        <v>8</v>
      </c>
      <c r="X4165" s="30" t="str">
        <f aca="false">TEXT(WEEKDAY(E4165,2),"0")&amp;" - "&amp;TEXT(E4165,"dddd")</f>
        <v>4 - Thursday</v>
      </c>
      <c r="Y4165" s="30" t="str">
        <f aca="false">_xlfn.IFS(C4165&lt;18,"Child (0-17)",C4165&lt;40,"Young Adult (18-39)",C4165&lt;60,"Adult (40-59)",TRUE(),"Senior (60+)")</f>
        <v>Young Adult (18-39)</v>
      </c>
      <c r="Z4165" s="30" t="n">
        <f aca="false">ROUND(G4165-E4165,0)</f>
        <v>4</v>
      </c>
      <c r="AA4165" s="30" t="n">
        <f aca="false">L4165+M4165</f>
        <v>86</v>
      </c>
      <c r="AB4165" s="30" t="n">
        <f aca="false">IFERROR(ROUND(Q4165/AA4165,2),0)</f>
        <v>74.73</v>
      </c>
      <c r="AC4165" s="30" t="str">
        <f aca="false">IF(AND(K4165="Critical",N4165="No"),"URGENT - No Bed","Normal")</f>
        <v>Normal</v>
      </c>
      <c r="AD4165" s="34" t="n">
        <f aca="false">INDEX(Lookup_Tables!$B$3:$B$12,MATCH(H4165,Lookup_Tables!$A$3:$A$12,0))</f>
        <v>4200000</v>
      </c>
      <c r="AE4165" s="30" t="str">
        <f aca="false">INDEX(Lookup_Tables!$C$3:$C$12,MATCH(H4165,Lookup_Tables!$A$3:$A$12,0))</f>
        <v>Dr. Anil Kapoor</v>
      </c>
      <c r="AF4165" s="30" t="str">
        <f aca="false">IFERROR(INDEX(Lookup_Tables!$F$16:$F$45,MATCH(I4165,Lookup_Tables!$E$16:$E$45,0)),"N/A")</f>
        <v>EMP200</v>
      </c>
      <c r="AG4165" s="30" t="n">
        <f aca="false">_xlfn.IFS(R4165="Recovered",4,R4165="Referred",3,R4165="Admitted",2,R4165="Deceased",1,TRUE(),0)</f>
        <v>1</v>
      </c>
      <c r="AH4165" s="30" t="str">
        <f aca="false">IF(T4165&gt;=4,"Satisfied",IF(T4165&gt;=3,"Neutral","Needs Improvement"))</f>
        <v>Neutral</v>
      </c>
    </row>
    <row r="4166" customFormat="false" ht="15" hidden="false" customHeight="false" outlineLevel="0" collapsed="false">
      <c r="A4166" s="27" t="s">
        <v>6692</v>
      </c>
      <c r="B4166" s="27" t="s">
        <v>2178</v>
      </c>
      <c r="C4166" s="27" t="n">
        <v>43</v>
      </c>
      <c r="D4166" s="27" t="s">
        <v>181</v>
      </c>
      <c r="E4166" s="28" t="n">
        <v>45317</v>
      </c>
      <c r="F4166" s="27" t="s">
        <v>331</v>
      </c>
      <c r="G4166" s="28" t="n">
        <v>45317</v>
      </c>
      <c r="H4166" s="27" t="s">
        <v>217</v>
      </c>
      <c r="I4166" s="27" t="s">
        <v>282</v>
      </c>
      <c r="J4166" s="27" t="s">
        <v>283</v>
      </c>
      <c r="K4166" s="27" t="s">
        <v>156</v>
      </c>
      <c r="L4166" s="27" t="n">
        <v>61</v>
      </c>
      <c r="M4166" s="27" t="n">
        <v>66</v>
      </c>
      <c r="N4166" s="27" t="s">
        <v>127</v>
      </c>
      <c r="O4166" s="27" t="s">
        <v>139</v>
      </c>
      <c r="P4166" s="27" t="s">
        <v>150</v>
      </c>
      <c r="Q4166" s="29" t="n">
        <v>4870.68</v>
      </c>
      <c r="R4166" s="27" t="s">
        <v>172</v>
      </c>
      <c r="S4166" s="27" t="s">
        <v>197</v>
      </c>
      <c r="T4166" s="27" t="n">
        <v>3</v>
      </c>
      <c r="U4166" s="27" t="n">
        <f aca="false">YEAR(E4166)</f>
        <v>2024</v>
      </c>
      <c r="V4166" s="27" t="str">
        <f aca="false">TEXT(E4166,"MMM-YYYY")</f>
        <v>Jan-2024</v>
      </c>
      <c r="W4166" s="27" t="n">
        <f aca="false">MONTH(E4166)</f>
        <v>1</v>
      </c>
      <c r="X4166" s="27" t="str">
        <f aca="false">TEXT(WEEKDAY(E4166,2),"0")&amp;" - "&amp;TEXT(E4166,"dddd")</f>
        <v>5 - Friday</v>
      </c>
      <c r="Y4166" s="27" t="str">
        <f aca="false">_xlfn.IFS(C4166&lt;18,"Child (0-17)",C4166&lt;40,"Young Adult (18-39)",C4166&lt;60,"Adult (40-59)",TRUE(),"Senior (60+)")</f>
        <v>Adult (40-59)</v>
      </c>
      <c r="Z4166" s="27" t="n">
        <f aca="false">ROUND(G4166-E4166,0)</f>
        <v>0</v>
      </c>
      <c r="AA4166" s="27" t="n">
        <f aca="false">L4166+M4166</f>
        <v>127</v>
      </c>
      <c r="AB4166" s="27" t="n">
        <f aca="false">IFERROR(ROUND(Q4166/AA4166,2),0)</f>
        <v>38.35</v>
      </c>
      <c r="AC4166" s="27" t="str">
        <f aca="false">IF(AND(K4166="Critical",N4166="No"),"URGENT - No Bed","Normal")</f>
        <v>Normal</v>
      </c>
      <c r="AD4166" s="33" t="n">
        <f aca="false">INDEX(Lookup_Tables!$B$3:$B$12,MATCH(H4166,Lookup_Tables!$A$3:$A$12,0))</f>
        <v>4200000</v>
      </c>
      <c r="AE4166" s="27" t="str">
        <f aca="false">INDEX(Lookup_Tables!$C$3:$C$12,MATCH(H4166,Lookup_Tables!$A$3:$A$12,0))</f>
        <v>Dr. Anil Kapoor</v>
      </c>
      <c r="AF4166" s="27" t="str">
        <f aca="false">IFERROR(INDEX(Lookup_Tables!$F$16:$F$45,MATCH(I4166,Lookup_Tables!$E$16:$E$45,0)),"N/A")</f>
        <v>EMP200</v>
      </c>
      <c r="AG4166" s="27" t="n">
        <f aca="false">_xlfn.IFS(R4166="Recovered",4,R4166="Referred",3,R4166="Admitted",2,R4166="Deceased",1,TRUE(),0)</f>
        <v>2</v>
      </c>
      <c r="AH4166" s="27" t="str">
        <f aca="false">IF(T4166&gt;=4,"Satisfied",IF(T4166&gt;=3,"Neutral","Needs Improvement"))</f>
        <v>Neutral</v>
      </c>
    </row>
    <row r="4167" customFormat="false" ht="15" hidden="false" customHeight="false" outlineLevel="0" collapsed="false">
      <c r="A4167" s="30" t="s">
        <v>4521</v>
      </c>
      <c r="B4167" s="30" t="s">
        <v>1944</v>
      </c>
      <c r="C4167" s="30" t="n">
        <v>37</v>
      </c>
      <c r="D4167" s="30" t="s">
        <v>121</v>
      </c>
      <c r="E4167" s="31" t="n">
        <v>45391</v>
      </c>
      <c r="F4167" s="30" t="s">
        <v>823</v>
      </c>
      <c r="G4167" s="31" t="n">
        <v>45391</v>
      </c>
      <c r="H4167" s="30" t="s">
        <v>183</v>
      </c>
      <c r="I4167" s="30" t="s">
        <v>212</v>
      </c>
      <c r="J4167" s="30" t="s">
        <v>431</v>
      </c>
      <c r="K4167" s="30" t="s">
        <v>138</v>
      </c>
      <c r="L4167" s="30" t="n">
        <v>47</v>
      </c>
      <c r="M4167" s="30" t="n">
        <v>37</v>
      </c>
      <c r="N4167" s="30" t="s">
        <v>127</v>
      </c>
      <c r="O4167" s="30" t="s">
        <v>139</v>
      </c>
      <c r="P4167" s="30" t="s">
        <v>150</v>
      </c>
      <c r="Q4167" s="32" t="n">
        <v>1581.55</v>
      </c>
      <c r="R4167" s="30" t="s">
        <v>130</v>
      </c>
      <c r="S4167" s="30" t="s">
        <v>131</v>
      </c>
      <c r="T4167" s="30" t="n">
        <v>5</v>
      </c>
      <c r="U4167" s="30" t="n">
        <f aca="false">YEAR(E4167)</f>
        <v>2024</v>
      </c>
      <c r="V4167" s="30" t="str">
        <f aca="false">TEXT(E4167,"MMM-YYYY")</f>
        <v>Apr-2024</v>
      </c>
      <c r="W4167" s="30" t="n">
        <f aca="false">MONTH(E4167)</f>
        <v>4</v>
      </c>
      <c r="X4167" s="30" t="str">
        <f aca="false">TEXT(WEEKDAY(E4167,2),"0")&amp;" - "&amp;TEXT(E4167,"dddd")</f>
        <v>2 - Tuesday</v>
      </c>
      <c r="Y4167" s="30" t="str">
        <f aca="false">_xlfn.IFS(C4167&lt;18,"Child (0-17)",C4167&lt;40,"Young Adult (18-39)",C4167&lt;60,"Adult (40-59)",TRUE(),"Senior (60+)")</f>
        <v>Young Adult (18-39)</v>
      </c>
      <c r="Z4167" s="30" t="n">
        <f aca="false">ROUND(G4167-E4167,0)</f>
        <v>0</v>
      </c>
      <c r="AA4167" s="30" t="n">
        <f aca="false">L4167+M4167</f>
        <v>84</v>
      </c>
      <c r="AB4167" s="30" t="n">
        <f aca="false">IFERROR(ROUND(Q4167/AA4167,2),0)</f>
        <v>18.83</v>
      </c>
      <c r="AC4167" s="30" t="str">
        <f aca="false">IF(AND(K4167="Critical",N4167="No"),"URGENT - No Bed","Normal")</f>
        <v>Normal</v>
      </c>
      <c r="AD4167" s="34" t="n">
        <f aca="false">INDEX(Lookup_Tables!$B$3:$B$12,MATCH(H4167,Lookup_Tables!$A$3:$A$12,0))</f>
        <v>3100000</v>
      </c>
      <c r="AE4167" s="30" t="str">
        <f aca="false">INDEX(Lookup_Tables!$C$3:$C$12,MATCH(H4167,Lookup_Tables!$A$3:$A$12,0))</f>
        <v>Dr. Kavita Rao</v>
      </c>
      <c r="AF4167" s="30" t="str">
        <f aca="false">IFERROR(INDEX(Lookup_Tables!$F$16:$F$45,MATCH(I4167,Lookup_Tables!$E$16:$E$45,0)),"N/A")</f>
        <v>EMP225</v>
      </c>
      <c r="AG4167" s="30" t="n">
        <f aca="false">_xlfn.IFS(R4167="Recovered",4,R4167="Referred",3,R4167="Admitted",2,R4167="Deceased",1,TRUE(),0)</f>
        <v>4</v>
      </c>
      <c r="AH4167" s="30" t="str">
        <f aca="false">IF(T4167&gt;=4,"Satisfied",IF(T4167&gt;=3,"Neutral","Needs Improvement"))</f>
        <v>Satisfied</v>
      </c>
    </row>
    <row r="4168" customFormat="false" ht="15" hidden="false" customHeight="false" outlineLevel="0" collapsed="false">
      <c r="A4168" s="27" t="s">
        <v>1757</v>
      </c>
      <c r="B4168" s="27" t="s">
        <v>1758</v>
      </c>
      <c r="C4168" s="27" t="n">
        <v>45</v>
      </c>
      <c r="D4168" s="27" t="s">
        <v>181</v>
      </c>
      <c r="E4168" s="28" t="n">
        <v>45541</v>
      </c>
      <c r="F4168" s="27" t="s">
        <v>247</v>
      </c>
      <c r="G4168" s="28" t="n">
        <v>45542</v>
      </c>
      <c r="H4168" s="27" t="s">
        <v>123</v>
      </c>
      <c r="I4168" s="27" t="s">
        <v>155</v>
      </c>
      <c r="J4168" s="27" t="s">
        <v>125</v>
      </c>
      <c r="K4168" s="27" t="s">
        <v>138</v>
      </c>
      <c r="L4168" s="27" t="n">
        <v>86</v>
      </c>
      <c r="M4168" s="27" t="n">
        <v>33</v>
      </c>
      <c r="N4168" s="27" t="s">
        <v>127</v>
      </c>
      <c r="O4168" s="27" t="s">
        <v>128</v>
      </c>
      <c r="P4168" s="27" t="s">
        <v>140</v>
      </c>
      <c r="Q4168" s="29" t="n">
        <v>1097.12</v>
      </c>
      <c r="R4168" s="27" t="s">
        <v>130</v>
      </c>
      <c r="S4168" s="27" t="s">
        <v>141</v>
      </c>
      <c r="T4168" s="27" t="n">
        <v>5</v>
      </c>
      <c r="U4168" s="27" t="n">
        <f aca="false">YEAR(E4168)</f>
        <v>2024</v>
      </c>
      <c r="V4168" s="27" t="str">
        <f aca="false">TEXT(E4168,"MMM-YYYY")</f>
        <v>Sep-2024</v>
      </c>
      <c r="W4168" s="27" t="n">
        <f aca="false">MONTH(E4168)</f>
        <v>9</v>
      </c>
      <c r="X4168" s="27" t="str">
        <f aca="false">TEXT(WEEKDAY(E4168,2),"0")&amp;" - "&amp;TEXT(E4168,"dddd")</f>
        <v>5 - Friday</v>
      </c>
      <c r="Y4168" s="27" t="str">
        <f aca="false">_xlfn.IFS(C4168&lt;18,"Child (0-17)",C4168&lt;40,"Young Adult (18-39)",C4168&lt;60,"Adult (40-59)",TRUE(),"Senior (60+)")</f>
        <v>Adult (40-59)</v>
      </c>
      <c r="Z4168" s="27" t="n">
        <f aca="false">ROUND(G4168-E4168,0)</f>
        <v>1</v>
      </c>
      <c r="AA4168" s="27" t="n">
        <f aca="false">L4168+M4168</f>
        <v>119</v>
      </c>
      <c r="AB4168" s="27" t="n">
        <f aca="false">IFERROR(ROUND(Q4168/AA4168,2),0)</f>
        <v>9.22</v>
      </c>
      <c r="AC4168" s="27" t="str">
        <f aca="false">IF(AND(K4168="Critical",N4168="No"),"URGENT - No Bed","Normal")</f>
        <v>Normal</v>
      </c>
      <c r="AD4168" s="33" t="n">
        <f aca="false">INDEX(Lookup_Tables!$B$3:$B$12,MATCH(H4168,Lookup_Tables!$A$3:$A$12,0))</f>
        <v>2200000</v>
      </c>
      <c r="AE4168" s="27" t="str">
        <f aca="false">INDEX(Lookup_Tables!$C$3:$C$12,MATCH(H4168,Lookup_Tables!$A$3:$A$12,0))</f>
        <v>Dr. Rohan Das</v>
      </c>
      <c r="AF4168" s="27" t="str">
        <f aca="false">IFERROR(INDEX(Lookup_Tables!$F$16:$F$45,MATCH(I4168,Lookup_Tables!$E$16:$E$45,0)),"N/A")</f>
        <v>EMP203</v>
      </c>
      <c r="AG4168" s="27" t="n">
        <f aca="false">_xlfn.IFS(R4168="Recovered",4,R4168="Referred",3,R4168="Admitted",2,R4168="Deceased",1,TRUE(),0)</f>
        <v>4</v>
      </c>
      <c r="AH4168" s="27" t="str">
        <f aca="false">IF(T4168&gt;=4,"Satisfied",IF(T4168&gt;=3,"Neutral","Needs Improvement"))</f>
        <v>Satisfied</v>
      </c>
    </row>
    <row r="4169" customFormat="false" ht="15" hidden="false" customHeight="false" outlineLevel="0" collapsed="false">
      <c r="A4169" s="30" t="s">
        <v>6277</v>
      </c>
      <c r="B4169" s="30" t="s">
        <v>3003</v>
      </c>
      <c r="C4169" s="30" t="n">
        <v>62</v>
      </c>
      <c r="D4169" s="30" t="s">
        <v>181</v>
      </c>
      <c r="E4169" s="31" t="n">
        <v>45565</v>
      </c>
      <c r="F4169" s="30" t="s">
        <v>978</v>
      </c>
      <c r="G4169" s="31" t="n">
        <v>45576</v>
      </c>
      <c r="H4169" s="30" t="s">
        <v>135</v>
      </c>
      <c r="I4169" s="30" t="s">
        <v>278</v>
      </c>
      <c r="J4169" s="30" t="s">
        <v>252</v>
      </c>
      <c r="K4169" s="30" t="s">
        <v>202</v>
      </c>
      <c r="L4169" s="30" t="n">
        <v>0</v>
      </c>
      <c r="M4169" s="30" t="n">
        <v>210</v>
      </c>
      <c r="N4169" s="30" t="s">
        <v>186</v>
      </c>
      <c r="O4169" s="30" t="s">
        <v>171</v>
      </c>
      <c r="P4169" s="30" t="s">
        <v>140</v>
      </c>
      <c r="Q4169" s="32" t="n">
        <v>18425.89</v>
      </c>
      <c r="R4169" s="30" t="s">
        <v>130</v>
      </c>
      <c r="S4169" s="30" t="s">
        <v>131</v>
      </c>
      <c r="T4169" s="30" t="n">
        <v>4</v>
      </c>
      <c r="U4169" s="30" t="n">
        <f aca="false">YEAR(E4169)</f>
        <v>2024</v>
      </c>
      <c r="V4169" s="30" t="str">
        <f aca="false">TEXT(E4169,"MMM-YYYY")</f>
        <v>Sep-2024</v>
      </c>
      <c r="W4169" s="30" t="n">
        <f aca="false">MONTH(E4169)</f>
        <v>9</v>
      </c>
      <c r="X4169" s="30" t="str">
        <f aca="false">TEXT(WEEKDAY(E4169,2),"0")&amp;" - "&amp;TEXT(E4169,"dddd")</f>
        <v>1 - Monday</v>
      </c>
      <c r="Y4169" s="30" t="str">
        <f aca="false">_xlfn.IFS(C4169&lt;18,"Child (0-17)",C4169&lt;40,"Young Adult (18-39)",C4169&lt;60,"Adult (40-59)",TRUE(),"Senior (60+)")</f>
        <v>Senior (60+)</v>
      </c>
      <c r="Z4169" s="30" t="n">
        <f aca="false">ROUND(G4169-E4169,0)</f>
        <v>11</v>
      </c>
      <c r="AA4169" s="30" t="n">
        <f aca="false">L4169+M4169</f>
        <v>210</v>
      </c>
      <c r="AB4169" s="30" t="n">
        <f aca="false">IFERROR(ROUND(Q4169/AA4169,2),0)</f>
        <v>87.74</v>
      </c>
      <c r="AC4169" s="30" t="str">
        <f aca="false">IF(AND(K4169="Critical",N4169="No"),"URGENT - No Bed","Normal")</f>
        <v>Normal</v>
      </c>
      <c r="AD4169" s="34" t="n">
        <f aca="false">INDEX(Lookup_Tables!$B$3:$B$12,MATCH(H4169,Lookup_Tables!$A$3:$A$12,0))</f>
        <v>4600000</v>
      </c>
      <c r="AE4169" s="30" t="str">
        <f aca="false">INDEX(Lookup_Tables!$C$3:$C$12,MATCH(H4169,Lookup_Tables!$A$3:$A$12,0))</f>
        <v>Dr. Farhan Khan</v>
      </c>
      <c r="AF4169" s="30" t="str">
        <f aca="false">IFERROR(INDEX(Lookup_Tables!$F$16:$F$45,MATCH(I4169,Lookup_Tables!$E$16:$E$45,0)),"N/A")</f>
        <v>EMP208</v>
      </c>
      <c r="AG4169" s="30" t="n">
        <f aca="false">_xlfn.IFS(R4169="Recovered",4,R4169="Referred",3,R4169="Admitted",2,R4169="Deceased",1,TRUE(),0)</f>
        <v>4</v>
      </c>
      <c r="AH4169" s="30" t="str">
        <f aca="false">IF(T4169&gt;=4,"Satisfied",IF(T4169&gt;=3,"Neutral","Needs Improvement"))</f>
        <v>Satisfied</v>
      </c>
    </row>
    <row r="4170" customFormat="false" ht="15" hidden="false" customHeight="false" outlineLevel="0" collapsed="false">
      <c r="A4170" s="27" t="s">
        <v>6356</v>
      </c>
      <c r="B4170" s="27" t="s">
        <v>1336</v>
      </c>
      <c r="C4170" s="27" t="n">
        <v>22</v>
      </c>
      <c r="D4170" s="27" t="s">
        <v>181</v>
      </c>
      <c r="E4170" s="28" t="n">
        <v>45301</v>
      </c>
      <c r="F4170" s="27" t="s">
        <v>1192</v>
      </c>
      <c r="G4170" s="28" t="n">
        <v>45301</v>
      </c>
      <c r="H4170" s="27" t="s">
        <v>161</v>
      </c>
      <c r="I4170" s="27" t="s">
        <v>320</v>
      </c>
      <c r="J4170" s="27" t="s">
        <v>648</v>
      </c>
      <c r="K4170" s="27" t="s">
        <v>138</v>
      </c>
      <c r="L4170" s="27" t="n">
        <v>28</v>
      </c>
      <c r="M4170" s="27" t="n">
        <v>29</v>
      </c>
      <c r="N4170" s="27" t="s">
        <v>127</v>
      </c>
      <c r="O4170" s="27" t="s">
        <v>139</v>
      </c>
      <c r="P4170" s="27" t="s">
        <v>187</v>
      </c>
      <c r="Q4170" s="29" t="n">
        <v>869.9</v>
      </c>
      <c r="R4170" s="27" t="s">
        <v>130</v>
      </c>
      <c r="S4170" s="27" t="s">
        <v>197</v>
      </c>
      <c r="T4170" s="27" t="n">
        <v>3</v>
      </c>
      <c r="U4170" s="27" t="n">
        <f aca="false">YEAR(E4170)</f>
        <v>2024</v>
      </c>
      <c r="V4170" s="27" t="str">
        <f aca="false">TEXT(E4170,"MMM-YYYY")</f>
        <v>Jan-2024</v>
      </c>
      <c r="W4170" s="27" t="n">
        <f aca="false">MONTH(E4170)</f>
        <v>1</v>
      </c>
      <c r="X4170" s="27" t="str">
        <f aca="false">TEXT(WEEKDAY(E4170,2),"0")&amp;" - "&amp;TEXT(E4170,"dddd")</f>
        <v>3 - Wednesday</v>
      </c>
      <c r="Y4170" s="27" t="str">
        <f aca="false">_xlfn.IFS(C4170&lt;18,"Child (0-17)",C4170&lt;40,"Young Adult (18-39)",C4170&lt;60,"Adult (40-59)",TRUE(),"Senior (60+)")</f>
        <v>Young Adult (18-39)</v>
      </c>
      <c r="Z4170" s="27" t="n">
        <f aca="false">ROUND(G4170-E4170,0)</f>
        <v>0</v>
      </c>
      <c r="AA4170" s="27" t="n">
        <f aca="false">L4170+M4170</f>
        <v>57</v>
      </c>
      <c r="AB4170" s="27" t="n">
        <f aca="false">IFERROR(ROUND(Q4170/AA4170,2),0)</f>
        <v>15.26</v>
      </c>
      <c r="AC4170" s="27" t="str">
        <f aca="false">IF(AND(K4170="Critical",N4170="No"),"URGENT - No Bed","Normal")</f>
        <v>Normal</v>
      </c>
      <c r="AD4170" s="33" t="n">
        <f aca="false">INDEX(Lookup_Tables!$B$3:$B$12,MATCH(H4170,Lookup_Tables!$A$3:$A$12,0))</f>
        <v>3600000</v>
      </c>
      <c r="AE4170" s="27" t="str">
        <f aca="false">INDEX(Lookup_Tables!$C$3:$C$12,MATCH(H4170,Lookup_Tables!$A$3:$A$12,0))</f>
        <v>Dr. Sameer Joshi</v>
      </c>
      <c r="AF4170" s="27" t="str">
        <f aca="false">IFERROR(INDEX(Lookup_Tables!$F$16:$F$45,MATCH(I4170,Lookup_Tables!$E$16:$E$45,0)),"N/A")</f>
        <v>EMP223</v>
      </c>
      <c r="AG4170" s="27" t="n">
        <f aca="false">_xlfn.IFS(R4170="Recovered",4,R4170="Referred",3,R4170="Admitted",2,R4170="Deceased",1,TRUE(),0)</f>
        <v>4</v>
      </c>
      <c r="AH4170" s="27" t="str">
        <f aca="false">IF(T4170&gt;=4,"Satisfied",IF(T4170&gt;=3,"Neutral","Needs Improvement"))</f>
        <v>Neutral</v>
      </c>
    </row>
    <row r="4171" customFormat="false" ht="15" hidden="false" customHeight="false" outlineLevel="0" collapsed="false">
      <c r="A4171" s="30" t="s">
        <v>1425</v>
      </c>
      <c r="B4171" s="30" t="s">
        <v>1426</v>
      </c>
      <c r="C4171" s="30" t="n">
        <v>44</v>
      </c>
      <c r="D4171" s="30" t="s">
        <v>121</v>
      </c>
      <c r="E4171" s="31" t="n">
        <v>45647</v>
      </c>
      <c r="F4171" s="30" t="s">
        <v>154</v>
      </c>
      <c r="G4171" s="31" t="n">
        <v>45648</v>
      </c>
      <c r="H4171" s="30" t="s">
        <v>206</v>
      </c>
      <c r="I4171" s="30" t="s">
        <v>300</v>
      </c>
      <c r="J4171" s="30" t="s">
        <v>469</v>
      </c>
      <c r="K4171" s="30" t="s">
        <v>126</v>
      </c>
      <c r="L4171" s="30" t="n">
        <v>26</v>
      </c>
      <c r="M4171" s="30" t="n">
        <v>116</v>
      </c>
      <c r="N4171" s="30" t="s">
        <v>127</v>
      </c>
      <c r="O4171" s="30" t="s">
        <v>149</v>
      </c>
      <c r="P4171" s="30" t="s">
        <v>129</v>
      </c>
      <c r="Q4171" s="32" t="n">
        <v>8774.5</v>
      </c>
      <c r="R4171" s="30" t="s">
        <v>268</v>
      </c>
      <c r="S4171" s="30" t="s">
        <v>178</v>
      </c>
      <c r="T4171" s="30" t="n">
        <v>3</v>
      </c>
      <c r="U4171" s="30" t="n">
        <f aca="false">YEAR(E4171)</f>
        <v>2024</v>
      </c>
      <c r="V4171" s="30" t="str">
        <f aca="false">TEXT(E4171,"MMM-YYYY")</f>
        <v>Dec-2024</v>
      </c>
      <c r="W4171" s="30" t="n">
        <f aca="false">MONTH(E4171)</f>
        <v>12</v>
      </c>
      <c r="X4171" s="30" t="str">
        <f aca="false">TEXT(WEEKDAY(E4171,2),"0")&amp;" - "&amp;TEXT(E4171,"dddd")</f>
        <v>6 - Saturday</v>
      </c>
      <c r="Y4171" s="30" t="str">
        <f aca="false">_xlfn.IFS(C4171&lt;18,"Child (0-17)",C4171&lt;40,"Young Adult (18-39)",C4171&lt;60,"Adult (40-59)",TRUE(),"Senior (60+)")</f>
        <v>Adult (40-59)</v>
      </c>
      <c r="Z4171" s="30" t="n">
        <f aca="false">ROUND(G4171-E4171,0)</f>
        <v>1</v>
      </c>
      <c r="AA4171" s="30" t="n">
        <f aca="false">L4171+M4171</f>
        <v>142</v>
      </c>
      <c r="AB4171" s="30" t="n">
        <f aca="false">IFERROR(ROUND(Q4171/AA4171,2),0)</f>
        <v>61.79</v>
      </c>
      <c r="AC4171" s="30" t="str">
        <f aca="false">IF(AND(K4171="Critical",N4171="No"),"URGENT - No Bed","Normal")</f>
        <v>Normal</v>
      </c>
      <c r="AD4171" s="34" t="n">
        <f aca="false">INDEX(Lookup_Tables!$B$3:$B$12,MATCH(H4171,Lookup_Tables!$A$3:$A$12,0))</f>
        <v>2800000</v>
      </c>
      <c r="AE4171" s="30" t="str">
        <f aca="false">INDEX(Lookup_Tables!$C$3:$C$12,MATCH(H4171,Lookup_Tables!$A$3:$A$12,0))</f>
        <v>Dr. Suresh Nair</v>
      </c>
      <c r="AF4171" s="30" t="str">
        <f aca="false">IFERROR(INDEX(Lookup_Tables!$F$16:$F$45,MATCH(I4171,Lookup_Tables!$E$16:$E$45,0)),"N/A")</f>
        <v>EMP211</v>
      </c>
      <c r="AG4171" s="30" t="n">
        <f aca="false">_xlfn.IFS(R4171="Recovered",4,R4171="Referred",3,R4171="Admitted",2,R4171="Deceased",1,TRUE(),0)</f>
        <v>3</v>
      </c>
      <c r="AH4171" s="30" t="str">
        <f aca="false">IF(T4171&gt;=4,"Satisfied",IF(T4171&gt;=3,"Neutral","Needs Improvement"))</f>
        <v>Neutral</v>
      </c>
    </row>
    <row r="4172" customFormat="false" ht="15" hidden="false" customHeight="false" outlineLevel="0" collapsed="false">
      <c r="A4172" s="27" t="s">
        <v>869</v>
      </c>
      <c r="B4172" s="27" t="s">
        <v>707</v>
      </c>
      <c r="C4172" s="27" t="n">
        <v>43</v>
      </c>
      <c r="D4172" s="27" t="s">
        <v>181</v>
      </c>
      <c r="E4172" s="28" t="n">
        <v>45490</v>
      </c>
      <c r="F4172" s="27" t="s">
        <v>211</v>
      </c>
      <c r="G4172" s="28" t="n">
        <v>45491</v>
      </c>
      <c r="H4172" s="27" t="s">
        <v>161</v>
      </c>
      <c r="I4172" s="27" t="s">
        <v>538</v>
      </c>
      <c r="J4172" s="27" t="s">
        <v>385</v>
      </c>
      <c r="K4172" s="27" t="s">
        <v>126</v>
      </c>
      <c r="L4172" s="27" t="n">
        <v>28</v>
      </c>
      <c r="M4172" s="27" t="n">
        <v>127</v>
      </c>
      <c r="N4172" s="27" t="s">
        <v>127</v>
      </c>
      <c r="O4172" s="27" t="s">
        <v>128</v>
      </c>
      <c r="P4172" s="27" t="s">
        <v>129</v>
      </c>
      <c r="Q4172" s="29" t="n">
        <v>7888.6</v>
      </c>
      <c r="R4172" s="27" t="s">
        <v>268</v>
      </c>
      <c r="S4172" s="27" t="s">
        <v>178</v>
      </c>
      <c r="T4172" s="27" t="n">
        <v>3</v>
      </c>
      <c r="U4172" s="27" t="n">
        <f aca="false">YEAR(E4172)</f>
        <v>2024</v>
      </c>
      <c r="V4172" s="27" t="str">
        <f aca="false">TEXT(E4172,"MMM-YYYY")</f>
        <v>Jul-2024</v>
      </c>
      <c r="W4172" s="27" t="n">
        <f aca="false">MONTH(E4172)</f>
        <v>7</v>
      </c>
      <c r="X4172" s="27" t="str">
        <f aca="false">TEXT(WEEKDAY(E4172,2),"0")&amp;" - "&amp;TEXT(E4172,"dddd")</f>
        <v>3 - Wednesday</v>
      </c>
      <c r="Y4172" s="27" t="str">
        <f aca="false">_xlfn.IFS(C4172&lt;18,"Child (0-17)",C4172&lt;40,"Young Adult (18-39)",C4172&lt;60,"Adult (40-59)",TRUE(),"Senior (60+)")</f>
        <v>Adult (40-59)</v>
      </c>
      <c r="Z4172" s="27" t="n">
        <f aca="false">ROUND(G4172-E4172,0)</f>
        <v>1</v>
      </c>
      <c r="AA4172" s="27" t="n">
        <f aca="false">L4172+M4172</f>
        <v>155</v>
      </c>
      <c r="AB4172" s="27" t="n">
        <f aca="false">IFERROR(ROUND(Q4172/AA4172,2),0)</f>
        <v>50.89</v>
      </c>
      <c r="AC4172" s="27" t="str">
        <f aca="false">IF(AND(K4172="Critical",N4172="No"),"URGENT - No Bed","Normal")</f>
        <v>Normal</v>
      </c>
      <c r="AD4172" s="33" t="n">
        <f aca="false">INDEX(Lookup_Tables!$B$3:$B$12,MATCH(H4172,Lookup_Tables!$A$3:$A$12,0))</f>
        <v>3600000</v>
      </c>
      <c r="AE4172" s="27" t="str">
        <f aca="false">INDEX(Lookup_Tables!$C$3:$C$12,MATCH(H4172,Lookup_Tables!$A$3:$A$12,0))</f>
        <v>Dr. Sameer Joshi</v>
      </c>
      <c r="AF4172" s="27" t="str">
        <f aca="false">IFERROR(INDEX(Lookup_Tables!$F$16:$F$45,MATCH(I4172,Lookup_Tables!$E$16:$E$45,0)),"N/A")</f>
        <v>EMP221</v>
      </c>
      <c r="AG4172" s="27" t="n">
        <f aca="false">_xlfn.IFS(R4172="Recovered",4,R4172="Referred",3,R4172="Admitted",2,R4172="Deceased",1,TRUE(),0)</f>
        <v>3</v>
      </c>
      <c r="AH4172" s="27" t="str">
        <f aca="false">IF(T4172&gt;=4,"Satisfied",IF(T4172&gt;=3,"Neutral","Needs Improvement"))</f>
        <v>Neutral</v>
      </c>
    </row>
    <row r="4173" customFormat="false" ht="15" hidden="false" customHeight="false" outlineLevel="0" collapsed="false">
      <c r="A4173" s="30" t="s">
        <v>6398</v>
      </c>
      <c r="B4173" s="30" t="s">
        <v>5689</v>
      </c>
      <c r="C4173" s="30" t="n">
        <v>93</v>
      </c>
      <c r="D4173" s="30" t="s">
        <v>181</v>
      </c>
      <c r="E4173" s="31" t="n">
        <v>45640</v>
      </c>
      <c r="F4173" s="30" t="s">
        <v>1020</v>
      </c>
      <c r="G4173" s="31" t="n">
        <v>45643</v>
      </c>
      <c r="H4173" s="30" t="s">
        <v>123</v>
      </c>
      <c r="I4173" s="30" t="s">
        <v>155</v>
      </c>
      <c r="J4173" s="30" t="s">
        <v>508</v>
      </c>
      <c r="K4173" s="30" t="s">
        <v>126</v>
      </c>
      <c r="L4173" s="30" t="n">
        <v>38</v>
      </c>
      <c r="M4173" s="30" t="n">
        <v>135</v>
      </c>
      <c r="N4173" s="30" t="s">
        <v>186</v>
      </c>
      <c r="O4173" s="30" t="s">
        <v>139</v>
      </c>
      <c r="P4173" s="30" t="s">
        <v>129</v>
      </c>
      <c r="Q4173" s="32" t="n">
        <v>7646.54</v>
      </c>
      <c r="R4173" s="30" t="s">
        <v>462</v>
      </c>
      <c r="S4173" s="30" t="s">
        <v>223</v>
      </c>
      <c r="T4173" s="30" t="n">
        <v>2</v>
      </c>
      <c r="U4173" s="30" t="n">
        <f aca="false">YEAR(E4173)</f>
        <v>2024</v>
      </c>
      <c r="V4173" s="30" t="str">
        <f aca="false">TEXT(E4173,"MMM-YYYY")</f>
        <v>Dec-2024</v>
      </c>
      <c r="W4173" s="30" t="n">
        <f aca="false">MONTH(E4173)</f>
        <v>12</v>
      </c>
      <c r="X4173" s="30" t="str">
        <f aca="false">TEXT(WEEKDAY(E4173,2),"0")&amp;" - "&amp;TEXT(E4173,"dddd")</f>
        <v>6 - Saturday</v>
      </c>
      <c r="Y4173" s="30" t="str">
        <f aca="false">_xlfn.IFS(C4173&lt;18,"Child (0-17)",C4173&lt;40,"Young Adult (18-39)",C4173&lt;60,"Adult (40-59)",TRUE(),"Senior (60+)")</f>
        <v>Senior (60+)</v>
      </c>
      <c r="Z4173" s="30" t="n">
        <f aca="false">ROUND(G4173-E4173,0)</f>
        <v>3</v>
      </c>
      <c r="AA4173" s="30" t="n">
        <f aca="false">L4173+M4173</f>
        <v>173</v>
      </c>
      <c r="AB4173" s="30" t="n">
        <f aca="false">IFERROR(ROUND(Q4173/AA4173,2),0)</f>
        <v>44.2</v>
      </c>
      <c r="AC4173" s="30" t="str">
        <f aca="false">IF(AND(K4173="Critical",N4173="No"),"URGENT - No Bed","Normal")</f>
        <v>Normal</v>
      </c>
      <c r="AD4173" s="34" t="n">
        <f aca="false">INDEX(Lookup_Tables!$B$3:$B$12,MATCH(H4173,Lookup_Tables!$A$3:$A$12,0))</f>
        <v>2200000</v>
      </c>
      <c r="AE4173" s="30" t="str">
        <f aca="false">INDEX(Lookup_Tables!$C$3:$C$12,MATCH(H4173,Lookup_Tables!$A$3:$A$12,0))</f>
        <v>Dr. Rohan Das</v>
      </c>
      <c r="AF4173" s="30" t="str">
        <f aca="false">IFERROR(INDEX(Lookup_Tables!$F$16:$F$45,MATCH(I4173,Lookup_Tables!$E$16:$E$45,0)),"N/A")</f>
        <v>EMP203</v>
      </c>
      <c r="AG4173" s="30" t="n">
        <f aca="false">_xlfn.IFS(R4173="Recovered",4,R4173="Referred",3,R4173="Admitted",2,R4173="Deceased",1,TRUE(),0)</f>
        <v>1</v>
      </c>
      <c r="AH4173" s="30" t="str">
        <f aca="false">IF(T4173&gt;=4,"Satisfied",IF(T4173&gt;=3,"Neutral","Needs Improvement"))</f>
        <v>Needs Improvement</v>
      </c>
    </row>
    <row r="4174" customFormat="false" ht="15" hidden="false" customHeight="false" outlineLevel="0" collapsed="false">
      <c r="A4174" s="27" t="s">
        <v>3844</v>
      </c>
      <c r="B4174" s="27" t="s">
        <v>673</v>
      </c>
      <c r="C4174" s="27" t="n">
        <v>2</v>
      </c>
      <c r="D4174" s="27" t="s">
        <v>121</v>
      </c>
      <c r="E4174" s="28" t="n">
        <v>45630</v>
      </c>
      <c r="F4174" s="27" t="s">
        <v>753</v>
      </c>
      <c r="G4174" s="28" t="n">
        <v>45632</v>
      </c>
      <c r="H4174" s="27" t="s">
        <v>217</v>
      </c>
      <c r="I4174" s="27" t="s">
        <v>392</v>
      </c>
      <c r="J4174" s="27" t="s">
        <v>388</v>
      </c>
      <c r="K4174" s="27" t="s">
        <v>156</v>
      </c>
      <c r="L4174" s="27" t="n">
        <v>44</v>
      </c>
      <c r="M4174" s="27" t="n">
        <v>86</v>
      </c>
      <c r="N4174" s="27" t="s">
        <v>127</v>
      </c>
      <c r="O4174" s="27" t="s">
        <v>171</v>
      </c>
      <c r="P4174" s="27" t="s">
        <v>187</v>
      </c>
      <c r="Q4174" s="29" t="n">
        <v>5063.3</v>
      </c>
      <c r="R4174" s="27" t="s">
        <v>172</v>
      </c>
      <c r="S4174" s="27" t="s">
        <v>151</v>
      </c>
      <c r="T4174" s="27" t="n">
        <v>3</v>
      </c>
      <c r="U4174" s="27" t="n">
        <f aca="false">YEAR(E4174)</f>
        <v>2024</v>
      </c>
      <c r="V4174" s="27" t="str">
        <f aca="false">TEXT(E4174,"MMM-YYYY")</f>
        <v>Dec-2024</v>
      </c>
      <c r="W4174" s="27" t="n">
        <f aca="false">MONTH(E4174)</f>
        <v>12</v>
      </c>
      <c r="X4174" s="27" t="str">
        <f aca="false">TEXT(WEEKDAY(E4174,2),"0")&amp;" - "&amp;TEXT(E4174,"dddd")</f>
        <v>3 - Wednesday</v>
      </c>
      <c r="Y4174" s="27" t="str">
        <f aca="false">_xlfn.IFS(C4174&lt;18,"Child (0-17)",C4174&lt;40,"Young Adult (18-39)",C4174&lt;60,"Adult (40-59)",TRUE(),"Senior (60+)")</f>
        <v>Child (0-17)</v>
      </c>
      <c r="Z4174" s="27" t="n">
        <f aca="false">ROUND(G4174-E4174,0)</f>
        <v>2</v>
      </c>
      <c r="AA4174" s="27" t="n">
        <f aca="false">L4174+M4174</f>
        <v>130</v>
      </c>
      <c r="AB4174" s="27" t="n">
        <f aca="false">IFERROR(ROUND(Q4174/AA4174,2),0)</f>
        <v>38.95</v>
      </c>
      <c r="AC4174" s="27" t="str">
        <f aca="false">IF(AND(K4174="Critical",N4174="No"),"URGENT - No Bed","Normal")</f>
        <v>Normal</v>
      </c>
      <c r="AD4174" s="33" t="n">
        <f aca="false">INDEX(Lookup_Tables!$B$3:$B$12,MATCH(H4174,Lookup_Tables!$A$3:$A$12,0))</f>
        <v>4200000</v>
      </c>
      <c r="AE4174" s="27" t="str">
        <f aca="false">INDEX(Lookup_Tables!$C$3:$C$12,MATCH(H4174,Lookup_Tables!$A$3:$A$12,0))</f>
        <v>Dr. Anil Kapoor</v>
      </c>
      <c r="AF4174" s="27" t="str">
        <f aca="false">IFERROR(INDEX(Lookup_Tables!$F$16:$F$45,MATCH(I4174,Lookup_Tables!$E$16:$E$45,0)),"N/A")</f>
        <v>EMP202</v>
      </c>
      <c r="AG4174" s="27" t="n">
        <f aca="false">_xlfn.IFS(R4174="Recovered",4,R4174="Referred",3,R4174="Admitted",2,R4174="Deceased",1,TRUE(),0)</f>
        <v>2</v>
      </c>
      <c r="AH4174" s="27" t="str">
        <f aca="false">IF(T4174&gt;=4,"Satisfied",IF(T4174&gt;=3,"Neutral","Needs Improvement"))</f>
        <v>Neutral</v>
      </c>
    </row>
    <row r="4175" customFormat="false" ht="15" hidden="false" customHeight="false" outlineLevel="0" collapsed="false">
      <c r="A4175" s="30" t="s">
        <v>5249</v>
      </c>
      <c r="B4175" s="30" t="s">
        <v>936</v>
      </c>
      <c r="C4175" s="30" t="n">
        <v>34</v>
      </c>
      <c r="D4175" s="30" t="s">
        <v>181</v>
      </c>
      <c r="E4175" s="31" t="n">
        <v>45573</v>
      </c>
      <c r="F4175" s="30" t="s">
        <v>1260</v>
      </c>
      <c r="G4175" s="31" t="n">
        <v>45574</v>
      </c>
      <c r="H4175" s="30" t="s">
        <v>146</v>
      </c>
      <c r="I4175" s="30" t="s">
        <v>176</v>
      </c>
      <c r="J4175" s="30" t="s">
        <v>244</v>
      </c>
      <c r="K4175" s="30" t="s">
        <v>138</v>
      </c>
      <c r="L4175" s="30" t="n">
        <v>60</v>
      </c>
      <c r="M4175" s="30" t="n">
        <v>44</v>
      </c>
      <c r="N4175" s="30" t="s">
        <v>127</v>
      </c>
      <c r="O4175" s="30" t="s">
        <v>149</v>
      </c>
      <c r="P4175" s="30" t="s">
        <v>140</v>
      </c>
      <c r="Q4175" s="32" t="n">
        <v>1023.6</v>
      </c>
      <c r="R4175" s="30" t="s">
        <v>130</v>
      </c>
      <c r="S4175" s="30" t="s">
        <v>335</v>
      </c>
      <c r="T4175" s="30" t="n">
        <v>4</v>
      </c>
      <c r="U4175" s="30" t="n">
        <f aca="false">YEAR(E4175)</f>
        <v>2024</v>
      </c>
      <c r="V4175" s="30" t="str">
        <f aca="false">TEXT(E4175,"MMM-YYYY")</f>
        <v>Oct-2024</v>
      </c>
      <c r="W4175" s="30" t="n">
        <f aca="false">MONTH(E4175)</f>
        <v>10</v>
      </c>
      <c r="X4175" s="30" t="str">
        <f aca="false">TEXT(WEEKDAY(E4175,2),"0")&amp;" - "&amp;TEXT(E4175,"dddd")</f>
        <v>2 - Tuesday</v>
      </c>
      <c r="Y4175" s="30" t="str">
        <f aca="false">_xlfn.IFS(C4175&lt;18,"Child (0-17)",C4175&lt;40,"Young Adult (18-39)",C4175&lt;60,"Adult (40-59)",TRUE(),"Senior (60+)")</f>
        <v>Young Adult (18-39)</v>
      </c>
      <c r="Z4175" s="30" t="n">
        <f aca="false">ROUND(G4175-E4175,0)</f>
        <v>1</v>
      </c>
      <c r="AA4175" s="30" t="n">
        <f aca="false">L4175+M4175</f>
        <v>104</v>
      </c>
      <c r="AB4175" s="30" t="n">
        <f aca="false">IFERROR(ROUND(Q4175/AA4175,2),0)</f>
        <v>9.84</v>
      </c>
      <c r="AC4175" s="30" t="str">
        <f aca="false">IF(AND(K4175="Critical",N4175="No"),"URGENT - No Bed","Normal")</f>
        <v>Normal</v>
      </c>
      <c r="AD4175" s="34" t="n">
        <f aca="false">INDEX(Lookup_Tables!$B$3:$B$12,MATCH(H4175,Lookup_Tables!$A$3:$A$12,0))</f>
        <v>2700000</v>
      </c>
      <c r="AE4175" s="30" t="str">
        <f aca="false">INDEX(Lookup_Tables!$C$3:$C$12,MATCH(H4175,Lookup_Tables!$A$3:$A$12,0))</f>
        <v>Dr. Vikram Singh</v>
      </c>
      <c r="AF4175" s="30" t="str">
        <f aca="false">IFERROR(INDEX(Lookup_Tables!$F$16:$F$45,MATCH(I4175,Lookup_Tables!$E$16:$E$45,0)),"N/A")</f>
        <v>EMP227</v>
      </c>
      <c r="AG4175" s="30" t="n">
        <f aca="false">_xlfn.IFS(R4175="Recovered",4,R4175="Referred",3,R4175="Admitted",2,R4175="Deceased",1,TRUE(),0)</f>
        <v>4</v>
      </c>
      <c r="AH4175" s="30" t="str">
        <f aca="false">IF(T4175&gt;=4,"Satisfied",IF(T4175&gt;=3,"Neutral","Needs Improvement"))</f>
        <v>Satisfied</v>
      </c>
    </row>
    <row r="4176" customFormat="false" ht="15" hidden="false" customHeight="false" outlineLevel="0" collapsed="false">
      <c r="A4176" s="27" t="s">
        <v>2548</v>
      </c>
      <c r="B4176" s="27" t="s">
        <v>1110</v>
      </c>
      <c r="C4176" s="27" t="n">
        <v>53</v>
      </c>
      <c r="D4176" s="27" t="s">
        <v>121</v>
      </c>
      <c r="E4176" s="28" t="n">
        <v>45375</v>
      </c>
      <c r="F4176" s="27" t="s">
        <v>1281</v>
      </c>
      <c r="G4176" s="28" t="n">
        <v>45376</v>
      </c>
      <c r="H4176" s="27" t="s">
        <v>206</v>
      </c>
      <c r="I4176" s="27" t="s">
        <v>300</v>
      </c>
      <c r="J4176" s="27" t="s">
        <v>469</v>
      </c>
      <c r="K4176" s="27" t="s">
        <v>126</v>
      </c>
      <c r="L4176" s="27" t="n">
        <v>45</v>
      </c>
      <c r="M4176" s="27" t="n">
        <v>45</v>
      </c>
      <c r="N4176" s="27" t="s">
        <v>127</v>
      </c>
      <c r="O4176" s="27" t="s">
        <v>128</v>
      </c>
      <c r="P4176" s="27" t="s">
        <v>129</v>
      </c>
      <c r="Q4176" s="29" t="n">
        <v>7625.12</v>
      </c>
      <c r="R4176" s="27" t="s">
        <v>172</v>
      </c>
      <c r="S4176" s="27" t="s">
        <v>178</v>
      </c>
      <c r="T4176" s="27" t="n">
        <v>4</v>
      </c>
      <c r="U4176" s="27" t="n">
        <f aca="false">YEAR(E4176)</f>
        <v>2024</v>
      </c>
      <c r="V4176" s="27" t="str">
        <f aca="false">TEXT(E4176,"MMM-YYYY")</f>
        <v>Mar-2024</v>
      </c>
      <c r="W4176" s="27" t="n">
        <f aca="false">MONTH(E4176)</f>
        <v>3</v>
      </c>
      <c r="X4176" s="27" t="str">
        <f aca="false">TEXT(WEEKDAY(E4176,2),"0")&amp;" - "&amp;TEXT(E4176,"dddd")</f>
        <v>7 - Sunday</v>
      </c>
      <c r="Y4176" s="27" t="str">
        <f aca="false">_xlfn.IFS(C4176&lt;18,"Child (0-17)",C4176&lt;40,"Young Adult (18-39)",C4176&lt;60,"Adult (40-59)",TRUE(),"Senior (60+)")</f>
        <v>Adult (40-59)</v>
      </c>
      <c r="Z4176" s="27" t="n">
        <f aca="false">ROUND(G4176-E4176,0)</f>
        <v>1</v>
      </c>
      <c r="AA4176" s="27" t="n">
        <f aca="false">L4176+M4176</f>
        <v>90</v>
      </c>
      <c r="AB4176" s="27" t="n">
        <f aca="false">IFERROR(ROUND(Q4176/AA4176,2),0)</f>
        <v>84.72</v>
      </c>
      <c r="AC4176" s="27" t="str">
        <f aca="false">IF(AND(K4176="Critical",N4176="No"),"URGENT - No Bed","Normal")</f>
        <v>Normal</v>
      </c>
      <c r="AD4176" s="33" t="n">
        <f aca="false">INDEX(Lookup_Tables!$B$3:$B$12,MATCH(H4176,Lookup_Tables!$A$3:$A$12,0))</f>
        <v>2800000</v>
      </c>
      <c r="AE4176" s="27" t="str">
        <f aca="false">INDEX(Lookup_Tables!$C$3:$C$12,MATCH(H4176,Lookup_Tables!$A$3:$A$12,0))</f>
        <v>Dr. Suresh Nair</v>
      </c>
      <c r="AF4176" s="27" t="str">
        <f aca="false">IFERROR(INDEX(Lookup_Tables!$F$16:$F$45,MATCH(I4176,Lookup_Tables!$E$16:$E$45,0)),"N/A")</f>
        <v>EMP211</v>
      </c>
      <c r="AG4176" s="27" t="n">
        <f aca="false">_xlfn.IFS(R4176="Recovered",4,R4176="Referred",3,R4176="Admitted",2,R4176="Deceased",1,TRUE(),0)</f>
        <v>2</v>
      </c>
      <c r="AH4176" s="27" t="str">
        <f aca="false">IF(T4176&gt;=4,"Satisfied",IF(T4176&gt;=3,"Neutral","Needs Improvement"))</f>
        <v>Satisfied</v>
      </c>
    </row>
    <row r="4177" customFormat="false" ht="15" hidden="false" customHeight="false" outlineLevel="0" collapsed="false">
      <c r="A4177" s="30" t="s">
        <v>1096</v>
      </c>
      <c r="B4177" s="30" t="s">
        <v>1097</v>
      </c>
      <c r="C4177" s="30" t="n">
        <v>11</v>
      </c>
      <c r="D4177" s="30" t="s">
        <v>181</v>
      </c>
      <c r="E4177" s="31" t="n">
        <v>45501</v>
      </c>
      <c r="F4177" s="30" t="s">
        <v>154</v>
      </c>
      <c r="G4177" s="31" t="n">
        <v>45502</v>
      </c>
      <c r="H4177" s="30" t="s">
        <v>123</v>
      </c>
      <c r="I4177" s="30" t="s">
        <v>155</v>
      </c>
      <c r="J4177" s="30" t="s">
        <v>418</v>
      </c>
      <c r="K4177" s="30" t="s">
        <v>138</v>
      </c>
      <c r="L4177" s="30" t="n">
        <v>74</v>
      </c>
      <c r="M4177" s="30" t="n">
        <v>30</v>
      </c>
      <c r="N4177" s="30" t="s">
        <v>127</v>
      </c>
      <c r="O4177" s="30" t="s">
        <v>128</v>
      </c>
      <c r="P4177" s="30" t="s">
        <v>187</v>
      </c>
      <c r="Q4177" s="32" t="n">
        <v>1613.51</v>
      </c>
      <c r="R4177" s="30" t="s">
        <v>130</v>
      </c>
      <c r="S4177" s="30" t="s">
        <v>192</v>
      </c>
      <c r="T4177" s="30" t="n">
        <v>3</v>
      </c>
      <c r="U4177" s="30" t="n">
        <f aca="false">YEAR(E4177)</f>
        <v>2024</v>
      </c>
      <c r="V4177" s="30" t="str">
        <f aca="false">TEXT(E4177,"MMM-YYYY")</f>
        <v>Jul-2024</v>
      </c>
      <c r="W4177" s="30" t="n">
        <f aca="false">MONTH(E4177)</f>
        <v>7</v>
      </c>
      <c r="X4177" s="30" t="str">
        <f aca="false">TEXT(WEEKDAY(E4177,2),"0")&amp;" - "&amp;TEXT(E4177,"dddd")</f>
        <v>7 - Sunday</v>
      </c>
      <c r="Y4177" s="30" t="str">
        <f aca="false">_xlfn.IFS(C4177&lt;18,"Child (0-17)",C4177&lt;40,"Young Adult (18-39)",C4177&lt;60,"Adult (40-59)",TRUE(),"Senior (60+)")</f>
        <v>Child (0-17)</v>
      </c>
      <c r="Z4177" s="30" t="n">
        <f aca="false">ROUND(G4177-E4177,0)</f>
        <v>1</v>
      </c>
      <c r="AA4177" s="30" t="n">
        <f aca="false">L4177+M4177</f>
        <v>104</v>
      </c>
      <c r="AB4177" s="30" t="n">
        <f aca="false">IFERROR(ROUND(Q4177/AA4177,2),0)</f>
        <v>15.51</v>
      </c>
      <c r="AC4177" s="30" t="str">
        <f aca="false">IF(AND(K4177="Critical",N4177="No"),"URGENT - No Bed","Normal")</f>
        <v>Normal</v>
      </c>
      <c r="AD4177" s="34" t="n">
        <f aca="false">INDEX(Lookup_Tables!$B$3:$B$12,MATCH(H4177,Lookup_Tables!$A$3:$A$12,0))</f>
        <v>2200000</v>
      </c>
      <c r="AE4177" s="30" t="str">
        <f aca="false">INDEX(Lookup_Tables!$C$3:$C$12,MATCH(H4177,Lookup_Tables!$A$3:$A$12,0))</f>
        <v>Dr. Rohan Das</v>
      </c>
      <c r="AF4177" s="30" t="str">
        <f aca="false">IFERROR(INDEX(Lookup_Tables!$F$16:$F$45,MATCH(I4177,Lookup_Tables!$E$16:$E$45,0)),"N/A")</f>
        <v>EMP203</v>
      </c>
      <c r="AG4177" s="30" t="n">
        <f aca="false">_xlfn.IFS(R4177="Recovered",4,R4177="Referred",3,R4177="Admitted",2,R4177="Deceased",1,TRUE(),0)</f>
        <v>4</v>
      </c>
      <c r="AH4177" s="30" t="str">
        <f aca="false">IF(T4177&gt;=4,"Satisfied",IF(T4177&gt;=3,"Neutral","Needs Improvement"))</f>
        <v>Neutral</v>
      </c>
    </row>
    <row r="4178" customFormat="false" ht="15" hidden="false" customHeight="false" outlineLevel="0" collapsed="false">
      <c r="A4178" s="27" t="s">
        <v>3468</v>
      </c>
      <c r="B4178" s="27" t="s">
        <v>2585</v>
      </c>
      <c r="C4178" s="27" t="n">
        <v>50</v>
      </c>
      <c r="D4178" s="27" t="s">
        <v>181</v>
      </c>
      <c r="E4178" s="28" t="n">
        <v>45469</v>
      </c>
      <c r="F4178" s="27" t="s">
        <v>308</v>
      </c>
      <c r="G4178" s="28" t="n">
        <v>45472</v>
      </c>
      <c r="H4178" s="27" t="s">
        <v>135</v>
      </c>
      <c r="I4178" s="27" t="s">
        <v>251</v>
      </c>
      <c r="J4178" s="27" t="s">
        <v>252</v>
      </c>
      <c r="K4178" s="27" t="s">
        <v>156</v>
      </c>
      <c r="L4178" s="27" t="n">
        <v>41</v>
      </c>
      <c r="M4178" s="27" t="n">
        <v>86</v>
      </c>
      <c r="N4178" s="27" t="s">
        <v>127</v>
      </c>
      <c r="O4178" s="27" t="s">
        <v>128</v>
      </c>
      <c r="P4178" s="27" t="s">
        <v>140</v>
      </c>
      <c r="Q4178" s="29" t="n">
        <v>4966.38</v>
      </c>
      <c r="R4178" s="27" t="s">
        <v>172</v>
      </c>
      <c r="S4178" s="27" t="s">
        <v>131</v>
      </c>
      <c r="T4178" s="27" t="n">
        <v>4</v>
      </c>
      <c r="U4178" s="27" t="n">
        <f aca="false">YEAR(E4178)</f>
        <v>2024</v>
      </c>
      <c r="V4178" s="27" t="str">
        <f aca="false">TEXT(E4178,"MMM-YYYY")</f>
        <v>Jun-2024</v>
      </c>
      <c r="W4178" s="27" t="n">
        <f aca="false">MONTH(E4178)</f>
        <v>6</v>
      </c>
      <c r="X4178" s="27" t="str">
        <f aca="false">TEXT(WEEKDAY(E4178,2),"0")&amp;" - "&amp;TEXT(E4178,"dddd")</f>
        <v>3 - Wednesday</v>
      </c>
      <c r="Y4178" s="27" t="str">
        <f aca="false">_xlfn.IFS(C4178&lt;18,"Child (0-17)",C4178&lt;40,"Young Adult (18-39)",C4178&lt;60,"Adult (40-59)",TRUE(),"Senior (60+)")</f>
        <v>Adult (40-59)</v>
      </c>
      <c r="Z4178" s="27" t="n">
        <f aca="false">ROUND(G4178-E4178,0)</f>
        <v>3</v>
      </c>
      <c r="AA4178" s="27" t="n">
        <f aca="false">L4178+M4178</f>
        <v>127</v>
      </c>
      <c r="AB4178" s="27" t="n">
        <f aca="false">IFERROR(ROUND(Q4178/AA4178,2),0)</f>
        <v>39.11</v>
      </c>
      <c r="AC4178" s="27" t="str">
        <f aca="false">IF(AND(K4178="Critical",N4178="No"),"URGENT - No Bed","Normal")</f>
        <v>Normal</v>
      </c>
      <c r="AD4178" s="33" t="n">
        <f aca="false">INDEX(Lookup_Tables!$B$3:$B$12,MATCH(H4178,Lookup_Tables!$A$3:$A$12,0))</f>
        <v>4600000</v>
      </c>
      <c r="AE4178" s="27" t="str">
        <f aca="false">INDEX(Lookup_Tables!$C$3:$C$12,MATCH(H4178,Lookup_Tables!$A$3:$A$12,0))</f>
        <v>Dr. Farhan Khan</v>
      </c>
      <c r="AF4178" s="27" t="str">
        <f aca="false">IFERROR(INDEX(Lookup_Tables!$F$16:$F$45,MATCH(I4178,Lookup_Tables!$E$16:$E$45,0)),"N/A")</f>
        <v>EMP207</v>
      </c>
      <c r="AG4178" s="27" t="n">
        <f aca="false">_xlfn.IFS(R4178="Recovered",4,R4178="Referred",3,R4178="Admitted",2,R4178="Deceased",1,TRUE(),0)</f>
        <v>2</v>
      </c>
      <c r="AH4178" s="27" t="str">
        <f aca="false">IF(T4178&gt;=4,"Satisfied",IF(T4178&gt;=3,"Neutral","Needs Improvement"))</f>
        <v>Satisfied</v>
      </c>
    </row>
    <row r="4179" customFormat="false" ht="15" hidden="false" customHeight="false" outlineLevel="0" collapsed="false">
      <c r="A4179" s="30" t="s">
        <v>5958</v>
      </c>
      <c r="B4179" s="30" t="s">
        <v>220</v>
      </c>
      <c r="C4179" s="30" t="n">
        <v>85</v>
      </c>
      <c r="D4179" s="30" t="s">
        <v>121</v>
      </c>
      <c r="E4179" s="31" t="n">
        <v>45643</v>
      </c>
      <c r="F4179" s="30" t="s">
        <v>981</v>
      </c>
      <c r="G4179" s="31" t="n">
        <v>45644</v>
      </c>
      <c r="H4179" s="30" t="s">
        <v>183</v>
      </c>
      <c r="I4179" s="30" t="s">
        <v>184</v>
      </c>
      <c r="J4179" s="30" t="s">
        <v>185</v>
      </c>
      <c r="K4179" s="30" t="s">
        <v>138</v>
      </c>
      <c r="L4179" s="30" t="n">
        <v>55</v>
      </c>
      <c r="M4179" s="30" t="n">
        <v>21</v>
      </c>
      <c r="N4179" s="30" t="s">
        <v>127</v>
      </c>
      <c r="O4179" s="30" t="s">
        <v>139</v>
      </c>
      <c r="P4179" s="30" t="s">
        <v>129</v>
      </c>
      <c r="Q4179" s="32" t="n">
        <v>930.74</v>
      </c>
      <c r="R4179" s="30" t="s">
        <v>130</v>
      </c>
      <c r="S4179" s="30" t="s">
        <v>131</v>
      </c>
      <c r="T4179" s="30" t="n">
        <v>5</v>
      </c>
      <c r="U4179" s="30" t="n">
        <f aca="false">YEAR(E4179)</f>
        <v>2024</v>
      </c>
      <c r="V4179" s="30" t="str">
        <f aca="false">TEXT(E4179,"MMM-YYYY")</f>
        <v>Dec-2024</v>
      </c>
      <c r="W4179" s="30" t="n">
        <f aca="false">MONTH(E4179)</f>
        <v>12</v>
      </c>
      <c r="X4179" s="30" t="str">
        <f aca="false">TEXT(WEEKDAY(E4179,2),"0")&amp;" - "&amp;TEXT(E4179,"dddd")</f>
        <v>2 - Tuesday</v>
      </c>
      <c r="Y4179" s="30" t="str">
        <f aca="false">_xlfn.IFS(C4179&lt;18,"Child (0-17)",C4179&lt;40,"Young Adult (18-39)",C4179&lt;60,"Adult (40-59)",TRUE(),"Senior (60+)")</f>
        <v>Senior (60+)</v>
      </c>
      <c r="Z4179" s="30" t="n">
        <f aca="false">ROUND(G4179-E4179,0)</f>
        <v>1</v>
      </c>
      <c r="AA4179" s="30" t="n">
        <f aca="false">L4179+M4179</f>
        <v>76</v>
      </c>
      <c r="AB4179" s="30" t="n">
        <f aca="false">IFERROR(ROUND(Q4179/AA4179,2),0)</f>
        <v>12.25</v>
      </c>
      <c r="AC4179" s="30" t="str">
        <f aca="false">IF(AND(K4179="Critical",N4179="No"),"URGENT - No Bed","Normal")</f>
        <v>Normal</v>
      </c>
      <c r="AD4179" s="34" t="n">
        <f aca="false">INDEX(Lookup_Tables!$B$3:$B$12,MATCH(H4179,Lookup_Tables!$A$3:$A$12,0))</f>
        <v>3100000</v>
      </c>
      <c r="AE4179" s="30" t="str">
        <f aca="false">INDEX(Lookup_Tables!$C$3:$C$12,MATCH(H4179,Lookup_Tables!$A$3:$A$12,0))</f>
        <v>Dr. Kavita Rao</v>
      </c>
      <c r="AF4179" s="30" t="str">
        <f aca="false">IFERROR(INDEX(Lookup_Tables!$F$16:$F$45,MATCH(I4179,Lookup_Tables!$E$16:$E$45,0)),"N/A")</f>
        <v>EMP226</v>
      </c>
      <c r="AG4179" s="30" t="n">
        <f aca="false">_xlfn.IFS(R4179="Recovered",4,R4179="Referred",3,R4179="Admitted",2,R4179="Deceased",1,TRUE(),0)</f>
        <v>4</v>
      </c>
      <c r="AH4179" s="30" t="str">
        <f aca="false">IF(T4179&gt;=4,"Satisfied",IF(T4179&gt;=3,"Neutral","Needs Improvement"))</f>
        <v>Satisfied</v>
      </c>
    </row>
    <row r="4180" customFormat="false" ht="15" hidden="false" customHeight="false" outlineLevel="0" collapsed="false">
      <c r="A4180" s="27" t="s">
        <v>1285</v>
      </c>
      <c r="B4180" s="27" t="s">
        <v>1286</v>
      </c>
      <c r="C4180" s="27" t="n">
        <v>40</v>
      </c>
      <c r="D4180" s="27" t="s">
        <v>121</v>
      </c>
      <c r="E4180" s="28" t="n">
        <v>45602</v>
      </c>
      <c r="F4180" s="27" t="s">
        <v>1120</v>
      </c>
      <c r="G4180" s="28" t="n">
        <v>45603</v>
      </c>
      <c r="H4180" s="27" t="s">
        <v>183</v>
      </c>
      <c r="I4180" s="27" t="s">
        <v>430</v>
      </c>
      <c r="J4180" s="27" t="s">
        <v>411</v>
      </c>
      <c r="K4180" s="27" t="s">
        <v>156</v>
      </c>
      <c r="L4180" s="27" t="n">
        <v>27</v>
      </c>
      <c r="M4180" s="27" t="n">
        <v>65</v>
      </c>
      <c r="N4180" s="27" t="s">
        <v>186</v>
      </c>
      <c r="O4180" s="27" t="s">
        <v>139</v>
      </c>
      <c r="P4180" s="27" t="s">
        <v>140</v>
      </c>
      <c r="Q4180" s="29" t="n">
        <v>3468.81</v>
      </c>
      <c r="R4180" s="27" t="s">
        <v>130</v>
      </c>
      <c r="S4180" s="27" t="s">
        <v>197</v>
      </c>
      <c r="T4180" s="27" t="n">
        <v>3</v>
      </c>
      <c r="U4180" s="27" t="n">
        <f aca="false">YEAR(E4180)</f>
        <v>2024</v>
      </c>
      <c r="V4180" s="27" t="str">
        <f aca="false">TEXT(E4180,"MMM-YYYY")</f>
        <v>Nov-2024</v>
      </c>
      <c r="W4180" s="27" t="n">
        <f aca="false">MONTH(E4180)</f>
        <v>11</v>
      </c>
      <c r="X4180" s="27" t="str">
        <f aca="false">TEXT(WEEKDAY(E4180,2),"0")&amp;" - "&amp;TEXT(E4180,"dddd")</f>
        <v>3 - Wednesday</v>
      </c>
      <c r="Y4180" s="27" t="str">
        <f aca="false">_xlfn.IFS(C4180&lt;18,"Child (0-17)",C4180&lt;40,"Young Adult (18-39)",C4180&lt;60,"Adult (40-59)",TRUE(),"Senior (60+)")</f>
        <v>Adult (40-59)</v>
      </c>
      <c r="Z4180" s="27" t="n">
        <f aca="false">ROUND(G4180-E4180,0)</f>
        <v>1</v>
      </c>
      <c r="AA4180" s="27" t="n">
        <f aca="false">L4180+M4180</f>
        <v>92</v>
      </c>
      <c r="AB4180" s="27" t="n">
        <f aca="false">IFERROR(ROUND(Q4180/AA4180,2),0)</f>
        <v>37.7</v>
      </c>
      <c r="AC4180" s="27" t="str">
        <f aca="false">IF(AND(K4180="Critical",N4180="No"),"URGENT - No Bed","Normal")</f>
        <v>Normal</v>
      </c>
      <c r="AD4180" s="33" t="n">
        <f aca="false">INDEX(Lookup_Tables!$B$3:$B$12,MATCH(H4180,Lookup_Tables!$A$3:$A$12,0))</f>
        <v>3100000</v>
      </c>
      <c r="AE4180" s="27" t="str">
        <f aca="false">INDEX(Lookup_Tables!$C$3:$C$12,MATCH(H4180,Lookup_Tables!$A$3:$A$12,0))</f>
        <v>Dr. Kavita Rao</v>
      </c>
      <c r="AF4180" s="27" t="str">
        <f aca="false">IFERROR(INDEX(Lookup_Tables!$F$16:$F$45,MATCH(I4180,Lookup_Tables!$E$16:$E$45,0)),"N/A")</f>
        <v>EMP224</v>
      </c>
      <c r="AG4180" s="27" t="n">
        <f aca="false">_xlfn.IFS(R4180="Recovered",4,R4180="Referred",3,R4180="Admitted",2,R4180="Deceased",1,TRUE(),0)</f>
        <v>4</v>
      </c>
      <c r="AH4180" s="27" t="str">
        <f aca="false">IF(T4180&gt;=4,"Satisfied",IF(T4180&gt;=3,"Neutral","Needs Improvement"))</f>
        <v>Neutral</v>
      </c>
    </row>
    <row r="4181" customFormat="false" ht="15" hidden="false" customHeight="false" outlineLevel="0" collapsed="false">
      <c r="A4181" s="30" t="s">
        <v>3236</v>
      </c>
      <c r="B4181" s="30" t="s">
        <v>2632</v>
      </c>
      <c r="C4181" s="30" t="n">
        <v>30</v>
      </c>
      <c r="D4181" s="30" t="s">
        <v>121</v>
      </c>
      <c r="E4181" s="31" t="n">
        <v>45324</v>
      </c>
      <c r="F4181" s="30" t="s">
        <v>1674</v>
      </c>
      <c r="G4181" s="31" t="n">
        <v>45324</v>
      </c>
      <c r="H4181" s="30" t="s">
        <v>183</v>
      </c>
      <c r="I4181" s="30" t="s">
        <v>212</v>
      </c>
      <c r="J4181" s="30" t="s">
        <v>213</v>
      </c>
      <c r="K4181" s="30" t="s">
        <v>156</v>
      </c>
      <c r="L4181" s="30" t="n">
        <v>49</v>
      </c>
      <c r="M4181" s="30" t="n">
        <v>57</v>
      </c>
      <c r="N4181" s="30" t="s">
        <v>127</v>
      </c>
      <c r="O4181" s="30" t="s">
        <v>139</v>
      </c>
      <c r="P4181" s="30" t="s">
        <v>140</v>
      </c>
      <c r="Q4181" s="32" t="n">
        <v>3942.13</v>
      </c>
      <c r="R4181" s="30" t="s">
        <v>130</v>
      </c>
      <c r="S4181" s="30" t="s">
        <v>151</v>
      </c>
      <c r="T4181" s="30" t="n">
        <v>3</v>
      </c>
      <c r="U4181" s="30" t="n">
        <f aca="false">YEAR(E4181)</f>
        <v>2024</v>
      </c>
      <c r="V4181" s="30" t="str">
        <f aca="false">TEXT(E4181,"MMM-YYYY")</f>
        <v>Feb-2024</v>
      </c>
      <c r="W4181" s="30" t="n">
        <f aca="false">MONTH(E4181)</f>
        <v>2</v>
      </c>
      <c r="X4181" s="30" t="str">
        <f aca="false">TEXT(WEEKDAY(E4181,2),"0")&amp;" - "&amp;TEXT(E4181,"dddd")</f>
        <v>5 - Friday</v>
      </c>
      <c r="Y4181" s="30" t="str">
        <f aca="false">_xlfn.IFS(C4181&lt;18,"Child (0-17)",C4181&lt;40,"Young Adult (18-39)",C4181&lt;60,"Adult (40-59)",TRUE(),"Senior (60+)")</f>
        <v>Young Adult (18-39)</v>
      </c>
      <c r="Z4181" s="30" t="n">
        <f aca="false">ROUND(G4181-E4181,0)</f>
        <v>0</v>
      </c>
      <c r="AA4181" s="30" t="n">
        <f aca="false">L4181+M4181</f>
        <v>106</v>
      </c>
      <c r="AB4181" s="30" t="n">
        <f aca="false">IFERROR(ROUND(Q4181/AA4181,2),0)</f>
        <v>37.19</v>
      </c>
      <c r="AC4181" s="30" t="str">
        <f aca="false">IF(AND(K4181="Critical",N4181="No"),"URGENT - No Bed","Normal")</f>
        <v>Normal</v>
      </c>
      <c r="AD4181" s="34" t="n">
        <f aca="false">INDEX(Lookup_Tables!$B$3:$B$12,MATCH(H4181,Lookup_Tables!$A$3:$A$12,0))</f>
        <v>3100000</v>
      </c>
      <c r="AE4181" s="30" t="str">
        <f aca="false">INDEX(Lookup_Tables!$C$3:$C$12,MATCH(H4181,Lookup_Tables!$A$3:$A$12,0))</f>
        <v>Dr. Kavita Rao</v>
      </c>
      <c r="AF4181" s="30" t="str">
        <f aca="false">IFERROR(INDEX(Lookup_Tables!$F$16:$F$45,MATCH(I4181,Lookup_Tables!$E$16:$E$45,0)),"N/A")</f>
        <v>EMP225</v>
      </c>
      <c r="AG4181" s="30" t="n">
        <f aca="false">_xlfn.IFS(R4181="Recovered",4,R4181="Referred",3,R4181="Admitted",2,R4181="Deceased",1,TRUE(),0)</f>
        <v>4</v>
      </c>
      <c r="AH4181" s="30" t="str">
        <f aca="false">IF(T4181&gt;=4,"Satisfied",IF(T4181&gt;=3,"Neutral","Needs Improvement"))</f>
        <v>Neutral</v>
      </c>
    </row>
    <row r="4182" customFormat="false" ht="15" hidden="false" customHeight="false" outlineLevel="0" collapsed="false">
      <c r="A4182" s="27" t="s">
        <v>6449</v>
      </c>
      <c r="B4182" s="27" t="s">
        <v>5441</v>
      </c>
      <c r="C4182" s="27" t="n">
        <v>55</v>
      </c>
      <c r="D4182" s="27" t="s">
        <v>181</v>
      </c>
      <c r="E4182" s="28" t="n">
        <v>45613</v>
      </c>
      <c r="F4182" s="27" t="s">
        <v>261</v>
      </c>
      <c r="G4182" s="28" t="n">
        <v>45614</v>
      </c>
      <c r="H4182" s="27" t="s">
        <v>236</v>
      </c>
      <c r="I4182" s="27" t="s">
        <v>237</v>
      </c>
      <c r="J4182" s="27" t="s">
        <v>267</v>
      </c>
      <c r="K4182" s="27" t="s">
        <v>138</v>
      </c>
      <c r="L4182" s="27" t="n">
        <v>84</v>
      </c>
      <c r="M4182" s="27" t="n">
        <v>23</v>
      </c>
      <c r="N4182" s="27" t="s">
        <v>127</v>
      </c>
      <c r="O4182" s="27" t="s">
        <v>149</v>
      </c>
      <c r="P4182" s="27" t="s">
        <v>129</v>
      </c>
      <c r="Q4182" s="29" t="n">
        <v>2211.14</v>
      </c>
      <c r="R4182" s="27" t="s">
        <v>130</v>
      </c>
      <c r="S4182" s="27" t="s">
        <v>197</v>
      </c>
      <c r="T4182" s="27" t="n">
        <v>4</v>
      </c>
      <c r="U4182" s="27" t="n">
        <f aca="false">YEAR(E4182)</f>
        <v>2024</v>
      </c>
      <c r="V4182" s="27" t="str">
        <f aca="false">TEXT(E4182,"MMM-YYYY")</f>
        <v>Nov-2024</v>
      </c>
      <c r="W4182" s="27" t="n">
        <f aca="false">MONTH(E4182)</f>
        <v>11</v>
      </c>
      <c r="X4182" s="27" t="str">
        <f aca="false">TEXT(WEEKDAY(E4182,2),"0")&amp;" - "&amp;TEXT(E4182,"dddd")</f>
        <v>7 - Sunday</v>
      </c>
      <c r="Y4182" s="27" t="str">
        <f aca="false">_xlfn.IFS(C4182&lt;18,"Child (0-17)",C4182&lt;40,"Young Adult (18-39)",C4182&lt;60,"Adult (40-59)",TRUE(),"Senior (60+)")</f>
        <v>Adult (40-59)</v>
      </c>
      <c r="Z4182" s="27" t="n">
        <f aca="false">ROUND(G4182-E4182,0)</f>
        <v>1</v>
      </c>
      <c r="AA4182" s="27" t="n">
        <f aca="false">L4182+M4182</f>
        <v>107</v>
      </c>
      <c r="AB4182" s="27" t="n">
        <f aca="false">IFERROR(ROUND(Q4182/AA4182,2),0)</f>
        <v>20.66</v>
      </c>
      <c r="AC4182" s="27" t="str">
        <f aca="false">IF(AND(K4182="Critical",N4182="No"),"URGENT - No Bed","Normal")</f>
        <v>Normal</v>
      </c>
      <c r="AD4182" s="33" t="n">
        <f aca="false">INDEX(Lookup_Tables!$B$3:$B$12,MATCH(H4182,Lookup_Tables!$A$3:$A$12,0))</f>
        <v>3900000</v>
      </c>
      <c r="AE4182" s="27" t="str">
        <f aca="false">INDEX(Lookup_Tables!$C$3:$C$12,MATCH(H4182,Lookup_Tables!$A$3:$A$12,0))</f>
        <v>Dr. Rina Mehta</v>
      </c>
      <c r="AF4182" s="27" t="str">
        <f aca="false">IFERROR(INDEX(Lookup_Tables!$F$16:$F$45,MATCH(I4182,Lookup_Tables!$E$16:$E$45,0)),"N/A")</f>
        <v>EMP215</v>
      </c>
      <c r="AG4182" s="27" t="n">
        <f aca="false">_xlfn.IFS(R4182="Recovered",4,R4182="Referred",3,R4182="Admitted",2,R4182="Deceased",1,TRUE(),0)</f>
        <v>4</v>
      </c>
      <c r="AH4182" s="27" t="str">
        <f aca="false">IF(T4182&gt;=4,"Satisfied",IF(T4182&gt;=3,"Neutral","Needs Improvement"))</f>
        <v>Satisfied</v>
      </c>
    </row>
    <row r="4183" customFormat="false" ht="15" hidden="false" customHeight="false" outlineLevel="0" collapsed="false">
      <c r="A4183" s="30" t="s">
        <v>3061</v>
      </c>
      <c r="B4183" s="30" t="s">
        <v>1698</v>
      </c>
      <c r="C4183" s="30" t="n">
        <v>15</v>
      </c>
      <c r="D4183" s="30" t="s">
        <v>181</v>
      </c>
      <c r="E4183" s="31" t="n">
        <v>45393</v>
      </c>
      <c r="F4183" s="30" t="s">
        <v>785</v>
      </c>
      <c r="G4183" s="31" t="n">
        <v>45393</v>
      </c>
      <c r="H4183" s="30" t="s">
        <v>123</v>
      </c>
      <c r="I4183" s="30" t="s">
        <v>304</v>
      </c>
      <c r="J4183" s="30" t="s">
        <v>305</v>
      </c>
      <c r="K4183" s="30" t="s">
        <v>138</v>
      </c>
      <c r="L4183" s="30" t="n">
        <v>61</v>
      </c>
      <c r="M4183" s="30" t="n">
        <v>18</v>
      </c>
      <c r="N4183" s="30" t="s">
        <v>127</v>
      </c>
      <c r="O4183" s="30" t="s">
        <v>139</v>
      </c>
      <c r="P4183" s="30" t="s">
        <v>129</v>
      </c>
      <c r="Q4183" s="32" t="n">
        <v>2497.77</v>
      </c>
      <c r="R4183" s="30" t="s">
        <v>130</v>
      </c>
      <c r="S4183" s="30" t="s">
        <v>178</v>
      </c>
      <c r="T4183" s="30" t="n">
        <v>4</v>
      </c>
      <c r="U4183" s="30" t="n">
        <f aca="false">YEAR(E4183)</f>
        <v>2024</v>
      </c>
      <c r="V4183" s="30" t="str">
        <f aca="false">TEXT(E4183,"MMM-YYYY")</f>
        <v>Apr-2024</v>
      </c>
      <c r="W4183" s="30" t="n">
        <f aca="false">MONTH(E4183)</f>
        <v>4</v>
      </c>
      <c r="X4183" s="30" t="str">
        <f aca="false">TEXT(WEEKDAY(E4183,2),"0")&amp;" - "&amp;TEXT(E4183,"dddd")</f>
        <v>4 - Thursday</v>
      </c>
      <c r="Y4183" s="30" t="str">
        <f aca="false">_xlfn.IFS(C4183&lt;18,"Child (0-17)",C4183&lt;40,"Young Adult (18-39)",C4183&lt;60,"Adult (40-59)",TRUE(),"Senior (60+)")</f>
        <v>Child (0-17)</v>
      </c>
      <c r="Z4183" s="30" t="n">
        <f aca="false">ROUND(G4183-E4183,0)</f>
        <v>0</v>
      </c>
      <c r="AA4183" s="30" t="n">
        <f aca="false">L4183+M4183</f>
        <v>79</v>
      </c>
      <c r="AB4183" s="30" t="n">
        <f aca="false">IFERROR(ROUND(Q4183/AA4183,2),0)</f>
        <v>31.62</v>
      </c>
      <c r="AC4183" s="30" t="str">
        <f aca="false">IF(AND(K4183="Critical",N4183="No"),"URGENT - No Bed","Normal")</f>
        <v>Normal</v>
      </c>
      <c r="AD4183" s="34" t="n">
        <f aca="false">INDEX(Lookup_Tables!$B$3:$B$12,MATCH(H4183,Lookup_Tables!$A$3:$A$12,0))</f>
        <v>2200000</v>
      </c>
      <c r="AE4183" s="30" t="str">
        <f aca="false">INDEX(Lookup_Tables!$C$3:$C$12,MATCH(H4183,Lookup_Tables!$A$3:$A$12,0))</f>
        <v>Dr. Rohan Das</v>
      </c>
      <c r="AF4183" s="30" t="str">
        <f aca="false">IFERROR(INDEX(Lookup_Tables!$F$16:$F$45,MATCH(I4183,Lookup_Tables!$E$16:$E$45,0)),"N/A")</f>
        <v>EMP204</v>
      </c>
      <c r="AG4183" s="30" t="n">
        <f aca="false">_xlfn.IFS(R4183="Recovered",4,R4183="Referred",3,R4183="Admitted",2,R4183="Deceased",1,TRUE(),0)</f>
        <v>4</v>
      </c>
      <c r="AH4183" s="30" t="str">
        <f aca="false">IF(T4183&gt;=4,"Satisfied",IF(T4183&gt;=3,"Neutral","Needs Improvement"))</f>
        <v>Satisfied</v>
      </c>
    </row>
    <row r="4184" customFormat="false" ht="15" hidden="false" customHeight="false" outlineLevel="0" collapsed="false">
      <c r="A4184" s="27" t="s">
        <v>5768</v>
      </c>
      <c r="B4184" s="27" t="s">
        <v>632</v>
      </c>
      <c r="C4184" s="27" t="n">
        <v>59</v>
      </c>
      <c r="D4184" s="27" t="s">
        <v>181</v>
      </c>
      <c r="E4184" s="28" t="n">
        <v>45478</v>
      </c>
      <c r="F4184" s="27" t="s">
        <v>190</v>
      </c>
      <c r="G4184" s="28" t="n">
        <v>45484</v>
      </c>
      <c r="H4184" s="27" t="s">
        <v>146</v>
      </c>
      <c r="I4184" s="27" t="s">
        <v>309</v>
      </c>
      <c r="J4184" s="27" t="s">
        <v>244</v>
      </c>
      <c r="K4184" s="27" t="s">
        <v>126</v>
      </c>
      <c r="L4184" s="27" t="n">
        <v>40</v>
      </c>
      <c r="M4184" s="27" t="n">
        <v>138</v>
      </c>
      <c r="N4184" s="27" t="s">
        <v>186</v>
      </c>
      <c r="O4184" s="27" t="s">
        <v>128</v>
      </c>
      <c r="P4184" s="27" t="s">
        <v>140</v>
      </c>
      <c r="Q4184" s="29" t="n">
        <v>7990.08</v>
      </c>
      <c r="R4184" s="27" t="s">
        <v>172</v>
      </c>
      <c r="S4184" s="27" t="s">
        <v>335</v>
      </c>
      <c r="T4184" s="27" t="n">
        <v>3</v>
      </c>
      <c r="U4184" s="27" t="n">
        <f aca="false">YEAR(E4184)</f>
        <v>2024</v>
      </c>
      <c r="V4184" s="27" t="str">
        <f aca="false">TEXT(E4184,"MMM-YYYY")</f>
        <v>Jul-2024</v>
      </c>
      <c r="W4184" s="27" t="n">
        <f aca="false">MONTH(E4184)</f>
        <v>7</v>
      </c>
      <c r="X4184" s="27" t="str">
        <f aca="false">TEXT(WEEKDAY(E4184,2),"0")&amp;" - "&amp;TEXT(E4184,"dddd")</f>
        <v>5 - Friday</v>
      </c>
      <c r="Y4184" s="27" t="str">
        <f aca="false">_xlfn.IFS(C4184&lt;18,"Child (0-17)",C4184&lt;40,"Young Adult (18-39)",C4184&lt;60,"Adult (40-59)",TRUE(),"Senior (60+)")</f>
        <v>Adult (40-59)</v>
      </c>
      <c r="Z4184" s="27" t="n">
        <f aca="false">ROUND(G4184-E4184,0)</f>
        <v>6</v>
      </c>
      <c r="AA4184" s="27" t="n">
        <f aca="false">L4184+M4184</f>
        <v>178</v>
      </c>
      <c r="AB4184" s="27" t="n">
        <f aca="false">IFERROR(ROUND(Q4184/AA4184,2),0)</f>
        <v>44.89</v>
      </c>
      <c r="AC4184" s="27" t="str">
        <f aca="false">IF(AND(K4184="Critical",N4184="No"),"URGENT - No Bed","Normal")</f>
        <v>Normal</v>
      </c>
      <c r="AD4184" s="33" t="n">
        <f aca="false">INDEX(Lookup_Tables!$B$3:$B$12,MATCH(H4184,Lookup_Tables!$A$3:$A$12,0))</f>
        <v>2700000</v>
      </c>
      <c r="AE4184" s="27" t="str">
        <f aca="false">INDEX(Lookup_Tables!$C$3:$C$12,MATCH(H4184,Lookup_Tables!$A$3:$A$12,0))</f>
        <v>Dr. Vikram Singh</v>
      </c>
      <c r="AF4184" s="27" t="str">
        <f aca="false">IFERROR(INDEX(Lookup_Tables!$F$16:$F$45,MATCH(I4184,Lookup_Tables!$E$16:$E$45,0)),"N/A")</f>
        <v>EMP228</v>
      </c>
      <c r="AG4184" s="27" t="n">
        <f aca="false">_xlfn.IFS(R4184="Recovered",4,R4184="Referred",3,R4184="Admitted",2,R4184="Deceased",1,TRUE(),0)</f>
        <v>2</v>
      </c>
      <c r="AH4184" s="27" t="str">
        <f aca="false">IF(T4184&gt;=4,"Satisfied",IF(T4184&gt;=3,"Neutral","Needs Improvement"))</f>
        <v>Neutral</v>
      </c>
    </row>
    <row r="4185" customFormat="false" ht="15" hidden="false" customHeight="false" outlineLevel="0" collapsed="false">
      <c r="A4185" s="30" t="s">
        <v>3111</v>
      </c>
      <c r="B4185" s="30" t="s">
        <v>249</v>
      </c>
      <c r="C4185" s="30" t="n">
        <v>53</v>
      </c>
      <c r="D4185" s="30" t="s">
        <v>121</v>
      </c>
      <c r="E4185" s="31" t="n">
        <v>45459</v>
      </c>
      <c r="F4185" s="30" t="s">
        <v>329</v>
      </c>
      <c r="G4185" s="31" t="n">
        <v>45459</v>
      </c>
      <c r="H4185" s="30" t="s">
        <v>217</v>
      </c>
      <c r="I4185" s="30" t="s">
        <v>344</v>
      </c>
      <c r="J4185" s="30" t="s">
        <v>483</v>
      </c>
      <c r="K4185" s="30" t="s">
        <v>138</v>
      </c>
      <c r="L4185" s="30" t="n">
        <v>87</v>
      </c>
      <c r="M4185" s="30" t="n">
        <v>34</v>
      </c>
      <c r="N4185" s="30" t="s">
        <v>127</v>
      </c>
      <c r="O4185" s="30" t="s">
        <v>139</v>
      </c>
      <c r="P4185" s="30" t="s">
        <v>187</v>
      </c>
      <c r="Q4185" s="32" t="n">
        <v>1376.26</v>
      </c>
      <c r="R4185" s="30" t="s">
        <v>130</v>
      </c>
      <c r="S4185" s="30" t="s">
        <v>131</v>
      </c>
      <c r="T4185" s="30" t="n">
        <v>4</v>
      </c>
      <c r="U4185" s="30" t="n">
        <f aca="false">YEAR(E4185)</f>
        <v>2024</v>
      </c>
      <c r="V4185" s="30" t="str">
        <f aca="false">TEXT(E4185,"MMM-YYYY")</f>
        <v>Jun-2024</v>
      </c>
      <c r="W4185" s="30" t="n">
        <f aca="false">MONTH(E4185)</f>
        <v>6</v>
      </c>
      <c r="X4185" s="30" t="str">
        <f aca="false">TEXT(WEEKDAY(E4185,2),"0")&amp;" - "&amp;TEXT(E4185,"dddd")</f>
        <v>7 - Sunday</v>
      </c>
      <c r="Y4185" s="30" t="str">
        <f aca="false">_xlfn.IFS(C4185&lt;18,"Child (0-17)",C4185&lt;40,"Young Adult (18-39)",C4185&lt;60,"Adult (40-59)",TRUE(),"Senior (60+)")</f>
        <v>Adult (40-59)</v>
      </c>
      <c r="Z4185" s="30" t="n">
        <f aca="false">ROUND(G4185-E4185,0)</f>
        <v>0</v>
      </c>
      <c r="AA4185" s="30" t="n">
        <f aca="false">L4185+M4185</f>
        <v>121</v>
      </c>
      <c r="AB4185" s="30" t="n">
        <f aca="false">IFERROR(ROUND(Q4185/AA4185,2),0)</f>
        <v>11.37</v>
      </c>
      <c r="AC4185" s="30" t="str">
        <f aca="false">IF(AND(K4185="Critical",N4185="No"),"URGENT - No Bed","Normal")</f>
        <v>Normal</v>
      </c>
      <c r="AD4185" s="34" t="n">
        <f aca="false">INDEX(Lookup_Tables!$B$3:$B$12,MATCH(H4185,Lookup_Tables!$A$3:$A$12,0))</f>
        <v>4200000</v>
      </c>
      <c r="AE4185" s="30" t="str">
        <f aca="false">INDEX(Lookup_Tables!$C$3:$C$12,MATCH(H4185,Lookup_Tables!$A$3:$A$12,0))</f>
        <v>Dr. Anil Kapoor</v>
      </c>
      <c r="AF4185" s="30" t="str">
        <f aca="false">IFERROR(INDEX(Lookup_Tables!$F$16:$F$45,MATCH(I4185,Lookup_Tables!$E$16:$E$45,0)),"N/A")</f>
        <v>EMP201</v>
      </c>
      <c r="AG4185" s="30" t="n">
        <f aca="false">_xlfn.IFS(R4185="Recovered",4,R4185="Referred",3,R4185="Admitted",2,R4185="Deceased",1,TRUE(),0)</f>
        <v>4</v>
      </c>
      <c r="AH4185" s="30" t="str">
        <f aca="false">IF(T4185&gt;=4,"Satisfied",IF(T4185&gt;=3,"Neutral","Needs Improvement"))</f>
        <v>Satisfied</v>
      </c>
    </row>
    <row r="4186" customFormat="false" ht="15" hidden="false" customHeight="false" outlineLevel="0" collapsed="false">
      <c r="A4186" s="27" t="s">
        <v>1283</v>
      </c>
      <c r="B4186" s="27" t="s">
        <v>1284</v>
      </c>
      <c r="C4186" s="27" t="n">
        <v>74</v>
      </c>
      <c r="D4186" s="27" t="s">
        <v>181</v>
      </c>
      <c r="E4186" s="28" t="n">
        <v>45471</v>
      </c>
      <c r="F4186" s="27" t="s">
        <v>182</v>
      </c>
      <c r="G4186" s="28" t="n">
        <v>45472</v>
      </c>
      <c r="H4186" s="27" t="s">
        <v>123</v>
      </c>
      <c r="I4186" s="27" t="s">
        <v>124</v>
      </c>
      <c r="J4186" s="27" t="s">
        <v>305</v>
      </c>
      <c r="K4186" s="27" t="s">
        <v>138</v>
      </c>
      <c r="L4186" s="27" t="n">
        <v>79</v>
      </c>
      <c r="M4186" s="27" t="n">
        <v>21</v>
      </c>
      <c r="N4186" s="27" t="s">
        <v>186</v>
      </c>
      <c r="O4186" s="27" t="s">
        <v>139</v>
      </c>
      <c r="P4186" s="27" t="s">
        <v>129</v>
      </c>
      <c r="Q4186" s="29" t="n">
        <v>1201.07</v>
      </c>
      <c r="R4186" s="27" t="s">
        <v>130</v>
      </c>
      <c r="S4186" s="27" t="s">
        <v>157</v>
      </c>
      <c r="T4186" s="27" t="n">
        <v>4</v>
      </c>
      <c r="U4186" s="27" t="n">
        <f aca="false">YEAR(E4186)</f>
        <v>2024</v>
      </c>
      <c r="V4186" s="27" t="str">
        <f aca="false">TEXT(E4186,"MMM-YYYY")</f>
        <v>Jun-2024</v>
      </c>
      <c r="W4186" s="27" t="n">
        <f aca="false">MONTH(E4186)</f>
        <v>6</v>
      </c>
      <c r="X4186" s="27" t="str">
        <f aca="false">TEXT(WEEKDAY(E4186,2),"0")&amp;" - "&amp;TEXT(E4186,"dddd")</f>
        <v>5 - Friday</v>
      </c>
      <c r="Y4186" s="27" t="str">
        <f aca="false">_xlfn.IFS(C4186&lt;18,"Child (0-17)",C4186&lt;40,"Young Adult (18-39)",C4186&lt;60,"Adult (40-59)",TRUE(),"Senior (60+)")</f>
        <v>Senior (60+)</v>
      </c>
      <c r="Z4186" s="27" t="n">
        <f aca="false">ROUND(G4186-E4186,0)</f>
        <v>1</v>
      </c>
      <c r="AA4186" s="27" t="n">
        <f aca="false">L4186+M4186</f>
        <v>100</v>
      </c>
      <c r="AB4186" s="27" t="n">
        <f aca="false">IFERROR(ROUND(Q4186/AA4186,2),0)</f>
        <v>12.01</v>
      </c>
      <c r="AC4186" s="27" t="str">
        <f aca="false">IF(AND(K4186="Critical",N4186="No"),"URGENT - No Bed","Normal")</f>
        <v>Normal</v>
      </c>
      <c r="AD4186" s="33" t="n">
        <f aca="false">INDEX(Lookup_Tables!$B$3:$B$12,MATCH(H4186,Lookup_Tables!$A$3:$A$12,0))</f>
        <v>2200000</v>
      </c>
      <c r="AE4186" s="27" t="str">
        <f aca="false">INDEX(Lookup_Tables!$C$3:$C$12,MATCH(H4186,Lookup_Tables!$A$3:$A$12,0))</f>
        <v>Dr. Rohan Das</v>
      </c>
      <c r="AF4186" s="27" t="str">
        <f aca="false">IFERROR(INDEX(Lookup_Tables!$F$16:$F$45,MATCH(I4186,Lookup_Tables!$E$16:$E$45,0)),"N/A")</f>
        <v>EMP205</v>
      </c>
      <c r="AG4186" s="27" t="n">
        <f aca="false">_xlfn.IFS(R4186="Recovered",4,R4186="Referred",3,R4186="Admitted",2,R4186="Deceased",1,TRUE(),0)</f>
        <v>4</v>
      </c>
      <c r="AH4186" s="27" t="str">
        <f aca="false">IF(T4186&gt;=4,"Satisfied",IF(T4186&gt;=3,"Neutral","Needs Improvement"))</f>
        <v>Satisfied</v>
      </c>
    </row>
    <row r="4187" customFormat="false" ht="15" hidden="false" customHeight="false" outlineLevel="0" collapsed="false">
      <c r="A4187" s="30" t="s">
        <v>6466</v>
      </c>
      <c r="B4187" s="30" t="s">
        <v>2512</v>
      </c>
      <c r="C4187" s="30" t="n">
        <v>34</v>
      </c>
      <c r="D4187" s="30" t="s">
        <v>181</v>
      </c>
      <c r="E4187" s="31" t="n">
        <v>45363</v>
      </c>
      <c r="F4187" s="30" t="s">
        <v>645</v>
      </c>
      <c r="G4187" s="31" t="n">
        <v>45375</v>
      </c>
      <c r="H4187" s="30" t="s">
        <v>217</v>
      </c>
      <c r="I4187" s="30" t="s">
        <v>344</v>
      </c>
      <c r="J4187" s="30" t="s">
        <v>483</v>
      </c>
      <c r="K4187" s="30" t="s">
        <v>202</v>
      </c>
      <c r="L4187" s="30" t="n">
        <v>3</v>
      </c>
      <c r="M4187" s="30" t="n">
        <v>214</v>
      </c>
      <c r="N4187" s="30" t="s">
        <v>186</v>
      </c>
      <c r="O4187" s="30" t="s">
        <v>128</v>
      </c>
      <c r="P4187" s="30" t="s">
        <v>150</v>
      </c>
      <c r="Q4187" s="32" t="n">
        <v>18595.83</v>
      </c>
      <c r="R4187" s="30" t="s">
        <v>130</v>
      </c>
      <c r="S4187" s="30" t="s">
        <v>335</v>
      </c>
      <c r="T4187" s="30" t="n">
        <v>3</v>
      </c>
      <c r="U4187" s="30" t="n">
        <f aca="false">YEAR(E4187)</f>
        <v>2024</v>
      </c>
      <c r="V4187" s="30" t="str">
        <f aca="false">TEXT(E4187,"MMM-YYYY")</f>
        <v>Mar-2024</v>
      </c>
      <c r="W4187" s="30" t="n">
        <f aca="false">MONTH(E4187)</f>
        <v>3</v>
      </c>
      <c r="X4187" s="30" t="str">
        <f aca="false">TEXT(WEEKDAY(E4187,2),"0")&amp;" - "&amp;TEXT(E4187,"dddd")</f>
        <v>2 - Tuesday</v>
      </c>
      <c r="Y4187" s="30" t="str">
        <f aca="false">_xlfn.IFS(C4187&lt;18,"Child (0-17)",C4187&lt;40,"Young Adult (18-39)",C4187&lt;60,"Adult (40-59)",TRUE(),"Senior (60+)")</f>
        <v>Young Adult (18-39)</v>
      </c>
      <c r="Z4187" s="30" t="n">
        <f aca="false">ROUND(G4187-E4187,0)</f>
        <v>12</v>
      </c>
      <c r="AA4187" s="30" t="n">
        <f aca="false">L4187+M4187</f>
        <v>217</v>
      </c>
      <c r="AB4187" s="30" t="n">
        <f aca="false">IFERROR(ROUND(Q4187/AA4187,2),0)</f>
        <v>85.7</v>
      </c>
      <c r="AC4187" s="30" t="str">
        <f aca="false">IF(AND(K4187="Critical",N4187="No"),"URGENT - No Bed","Normal")</f>
        <v>Normal</v>
      </c>
      <c r="AD4187" s="34" t="n">
        <f aca="false">INDEX(Lookup_Tables!$B$3:$B$12,MATCH(H4187,Lookup_Tables!$A$3:$A$12,0))</f>
        <v>4200000</v>
      </c>
      <c r="AE4187" s="30" t="str">
        <f aca="false">INDEX(Lookup_Tables!$C$3:$C$12,MATCH(H4187,Lookup_Tables!$A$3:$A$12,0))</f>
        <v>Dr. Anil Kapoor</v>
      </c>
      <c r="AF4187" s="30" t="str">
        <f aca="false">IFERROR(INDEX(Lookup_Tables!$F$16:$F$45,MATCH(I4187,Lookup_Tables!$E$16:$E$45,0)),"N/A")</f>
        <v>EMP201</v>
      </c>
      <c r="AG4187" s="30" t="n">
        <f aca="false">_xlfn.IFS(R4187="Recovered",4,R4187="Referred",3,R4187="Admitted",2,R4187="Deceased",1,TRUE(),0)</f>
        <v>4</v>
      </c>
      <c r="AH4187" s="30" t="str">
        <f aca="false">IF(T4187&gt;=4,"Satisfied",IF(T4187&gt;=3,"Neutral","Needs Improvement"))</f>
        <v>Neutral</v>
      </c>
    </row>
    <row r="4188" customFormat="false" ht="15" hidden="false" customHeight="false" outlineLevel="0" collapsed="false">
      <c r="A4188" s="27" t="s">
        <v>7132</v>
      </c>
      <c r="B4188" s="27" t="s">
        <v>1421</v>
      </c>
      <c r="C4188" s="27" t="n">
        <v>46</v>
      </c>
      <c r="D4188" s="27" t="s">
        <v>121</v>
      </c>
      <c r="E4188" s="28" t="n">
        <v>45414</v>
      </c>
      <c r="F4188" s="27" t="s">
        <v>805</v>
      </c>
      <c r="G4188" s="28" t="n">
        <v>45415</v>
      </c>
      <c r="H4188" s="27" t="s">
        <v>206</v>
      </c>
      <c r="I4188" s="27" t="s">
        <v>207</v>
      </c>
      <c r="J4188" s="27" t="s">
        <v>469</v>
      </c>
      <c r="K4188" s="27" t="s">
        <v>126</v>
      </c>
      <c r="L4188" s="27" t="n">
        <v>5</v>
      </c>
      <c r="M4188" s="27" t="n">
        <v>70</v>
      </c>
      <c r="N4188" s="27" t="s">
        <v>127</v>
      </c>
      <c r="O4188" s="27" t="s">
        <v>139</v>
      </c>
      <c r="P4188" s="27" t="s">
        <v>187</v>
      </c>
      <c r="Q4188" s="29" t="n">
        <v>8382.78</v>
      </c>
      <c r="R4188" s="27" t="s">
        <v>172</v>
      </c>
      <c r="S4188" s="27" t="s">
        <v>197</v>
      </c>
      <c r="T4188" s="27" t="n">
        <v>1</v>
      </c>
      <c r="U4188" s="27" t="n">
        <f aca="false">YEAR(E4188)</f>
        <v>2024</v>
      </c>
      <c r="V4188" s="27" t="str">
        <f aca="false">TEXT(E4188,"MMM-YYYY")</f>
        <v>May-2024</v>
      </c>
      <c r="W4188" s="27" t="n">
        <f aca="false">MONTH(E4188)</f>
        <v>5</v>
      </c>
      <c r="X4188" s="27" t="str">
        <f aca="false">TEXT(WEEKDAY(E4188,2),"0")&amp;" - "&amp;TEXT(E4188,"dddd")</f>
        <v>4 - Thursday</v>
      </c>
      <c r="Y4188" s="27" t="str">
        <f aca="false">_xlfn.IFS(C4188&lt;18,"Child (0-17)",C4188&lt;40,"Young Adult (18-39)",C4188&lt;60,"Adult (40-59)",TRUE(),"Senior (60+)")</f>
        <v>Adult (40-59)</v>
      </c>
      <c r="Z4188" s="27" t="n">
        <f aca="false">ROUND(G4188-E4188,0)</f>
        <v>1</v>
      </c>
      <c r="AA4188" s="27" t="n">
        <f aca="false">L4188+M4188</f>
        <v>75</v>
      </c>
      <c r="AB4188" s="27" t="n">
        <f aca="false">IFERROR(ROUND(Q4188/AA4188,2),0)</f>
        <v>111.77</v>
      </c>
      <c r="AC4188" s="27" t="str">
        <f aca="false">IF(AND(K4188="Critical",N4188="No"),"URGENT - No Bed","Normal")</f>
        <v>Normal</v>
      </c>
      <c r="AD4188" s="33" t="n">
        <f aca="false">INDEX(Lookup_Tables!$B$3:$B$12,MATCH(H4188,Lookup_Tables!$A$3:$A$12,0))</f>
        <v>2800000</v>
      </c>
      <c r="AE4188" s="27" t="str">
        <f aca="false">INDEX(Lookup_Tables!$C$3:$C$12,MATCH(H4188,Lookup_Tables!$A$3:$A$12,0))</f>
        <v>Dr. Suresh Nair</v>
      </c>
      <c r="AF4188" s="27" t="str">
        <f aca="false">IFERROR(INDEX(Lookup_Tables!$F$16:$F$45,MATCH(I4188,Lookup_Tables!$E$16:$E$45,0)),"N/A")</f>
        <v>EMP209</v>
      </c>
      <c r="AG4188" s="27" t="n">
        <f aca="false">_xlfn.IFS(R4188="Recovered",4,R4188="Referred",3,R4188="Admitted",2,R4188="Deceased",1,TRUE(),0)</f>
        <v>2</v>
      </c>
      <c r="AH4188" s="27" t="str">
        <f aca="false">IF(T4188&gt;=4,"Satisfied",IF(T4188&gt;=3,"Neutral","Needs Improvement"))</f>
        <v>Needs Improvement</v>
      </c>
    </row>
    <row r="4189" customFormat="false" ht="15" hidden="false" customHeight="false" outlineLevel="0" collapsed="false">
      <c r="A4189" s="30" t="s">
        <v>7059</v>
      </c>
      <c r="B4189" s="30" t="s">
        <v>4145</v>
      </c>
      <c r="C4189" s="30" t="n">
        <v>38</v>
      </c>
      <c r="D4189" s="30" t="s">
        <v>121</v>
      </c>
      <c r="E4189" s="31" t="n">
        <v>45581</v>
      </c>
      <c r="F4189" s="30" t="s">
        <v>1238</v>
      </c>
      <c r="G4189" s="31" t="n">
        <v>45584</v>
      </c>
      <c r="H4189" s="30" t="s">
        <v>135</v>
      </c>
      <c r="I4189" s="30" t="s">
        <v>136</v>
      </c>
      <c r="J4189" s="30" t="s">
        <v>618</v>
      </c>
      <c r="K4189" s="30" t="s">
        <v>156</v>
      </c>
      <c r="L4189" s="30" t="n">
        <v>16</v>
      </c>
      <c r="M4189" s="30" t="n">
        <v>62</v>
      </c>
      <c r="N4189" s="30" t="s">
        <v>186</v>
      </c>
      <c r="O4189" s="30" t="s">
        <v>128</v>
      </c>
      <c r="P4189" s="30" t="s">
        <v>187</v>
      </c>
      <c r="Q4189" s="32" t="n">
        <v>4885.98</v>
      </c>
      <c r="R4189" s="30" t="s">
        <v>268</v>
      </c>
      <c r="S4189" s="30" t="s">
        <v>192</v>
      </c>
      <c r="T4189" s="30" t="n">
        <v>3</v>
      </c>
      <c r="U4189" s="30" t="n">
        <f aca="false">YEAR(E4189)</f>
        <v>2024</v>
      </c>
      <c r="V4189" s="30" t="str">
        <f aca="false">TEXT(E4189,"MMM-YYYY")</f>
        <v>Oct-2024</v>
      </c>
      <c r="W4189" s="30" t="n">
        <f aca="false">MONTH(E4189)</f>
        <v>10</v>
      </c>
      <c r="X4189" s="30" t="str">
        <f aca="false">TEXT(WEEKDAY(E4189,2),"0")&amp;" - "&amp;TEXT(E4189,"dddd")</f>
        <v>3 - Wednesday</v>
      </c>
      <c r="Y4189" s="30" t="str">
        <f aca="false">_xlfn.IFS(C4189&lt;18,"Child (0-17)",C4189&lt;40,"Young Adult (18-39)",C4189&lt;60,"Adult (40-59)",TRUE(),"Senior (60+)")</f>
        <v>Young Adult (18-39)</v>
      </c>
      <c r="Z4189" s="30" t="n">
        <f aca="false">ROUND(G4189-E4189,0)</f>
        <v>3</v>
      </c>
      <c r="AA4189" s="30" t="n">
        <f aca="false">L4189+M4189</f>
        <v>78</v>
      </c>
      <c r="AB4189" s="30" t="n">
        <f aca="false">IFERROR(ROUND(Q4189/AA4189,2),0)</f>
        <v>62.64</v>
      </c>
      <c r="AC4189" s="30" t="str">
        <f aca="false">IF(AND(K4189="Critical",N4189="No"),"URGENT - No Bed","Normal")</f>
        <v>Normal</v>
      </c>
      <c r="AD4189" s="34" t="n">
        <f aca="false">INDEX(Lookup_Tables!$B$3:$B$12,MATCH(H4189,Lookup_Tables!$A$3:$A$12,0))</f>
        <v>4600000</v>
      </c>
      <c r="AE4189" s="30" t="str">
        <f aca="false">INDEX(Lookup_Tables!$C$3:$C$12,MATCH(H4189,Lookup_Tables!$A$3:$A$12,0))</f>
        <v>Dr. Farhan Khan</v>
      </c>
      <c r="AF4189" s="30" t="str">
        <f aca="false">IFERROR(INDEX(Lookup_Tables!$F$16:$F$45,MATCH(I4189,Lookup_Tables!$E$16:$E$45,0)),"N/A")</f>
        <v>EMP206</v>
      </c>
      <c r="AG4189" s="30" t="n">
        <f aca="false">_xlfn.IFS(R4189="Recovered",4,R4189="Referred",3,R4189="Admitted",2,R4189="Deceased",1,TRUE(),0)</f>
        <v>3</v>
      </c>
      <c r="AH4189" s="30" t="str">
        <f aca="false">IF(T4189&gt;=4,"Satisfied",IF(T4189&gt;=3,"Neutral","Needs Improvement"))</f>
        <v>Neutral</v>
      </c>
    </row>
    <row r="4190" customFormat="false" ht="15" hidden="false" customHeight="false" outlineLevel="0" collapsed="false">
      <c r="A4190" s="27" t="s">
        <v>5697</v>
      </c>
      <c r="B4190" s="27" t="s">
        <v>4213</v>
      </c>
      <c r="C4190" s="27" t="n">
        <v>14</v>
      </c>
      <c r="D4190" s="27" t="s">
        <v>181</v>
      </c>
      <c r="E4190" s="28" t="n">
        <v>45540</v>
      </c>
      <c r="F4190" s="27" t="s">
        <v>374</v>
      </c>
      <c r="G4190" s="28" t="n">
        <v>45542</v>
      </c>
      <c r="H4190" s="27" t="s">
        <v>236</v>
      </c>
      <c r="I4190" s="27" t="s">
        <v>237</v>
      </c>
      <c r="J4190" s="27" t="s">
        <v>267</v>
      </c>
      <c r="K4190" s="27" t="s">
        <v>202</v>
      </c>
      <c r="L4190" s="27" t="n">
        <v>4</v>
      </c>
      <c r="M4190" s="27" t="n">
        <v>94</v>
      </c>
      <c r="N4190" s="27" t="s">
        <v>186</v>
      </c>
      <c r="O4190" s="27" t="s">
        <v>128</v>
      </c>
      <c r="P4190" s="27" t="s">
        <v>129</v>
      </c>
      <c r="Q4190" s="29" t="n">
        <v>17142.46</v>
      </c>
      <c r="R4190" s="27" t="s">
        <v>462</v>
      </c>
      <c r="S4190" s="27" t="s">
        <v>164</v>
      </c>
      <c r="T4190" s="27" t="n">
        <v>2</v>
      </c>
      <c r="U4190" s="27" t="n">
        <f aca="false">YEAR(E4190)</f>
        <v>2024</v>
      </c>
      <c r="V4190" s="27" t="str">
        <f aca="false">TEXT(E4190,"MMM-YYYY")</f>
        <v>Sep-2024</v>
      </c>
      <c r="W4190" s="27" t="n">
        <f aca="false">MONTH(E4190)</f>
        <v>9</v>
      </c>
      <c r="X4190" s="27" t="str">
        <f aca="false">TEXT(WEEKDAY(E4190,2),"0")&amp;" - "&amp;TEXT(E4190,"dddd")</f>
        <v>4 - Thursday</v>
      </c>
      <c r="Y4190" s="27" t="str">
        <f aca="false">_xlfn.IFS(C4190&lt;18,"Child (0-17)",C4190&lt;40,"Young Adult (18-39)",C4190&lt;60,"Adult (40-59)",TRUE(),"Senior (60+)")</f>
        <v>Child (0-17)</v>
      </c>
      <c r="Z4190" s="27" t="n">
        <f aca="false">ROUND(G4190-E4190,0)</f>
        <v>2</v>
      </c>
      <c r="AA4190" s="27" t="n">
        <f aca="false">L4190+M4190</f>
        <v>98</v>
      </c>
      <c r="AB4190" s="27" t="n">
        <f aca="false">IFERROR(ROUND(Q4190/AA4190,2),0)</f>
        <v>174.92</v>
      </c>
      <c r="AC4190" s="27" t="str">
        <f aca="false">IF(AND(K4190="Critical",N4190="No"),"URGENT - No Bed","Normal")</f>
        <v>Normal</v>
      </c>
      <c r="AD4190" s="33" t="n">
        <f aca="false">INDEX(Lookup_Tables!$B$3:$B$12,MATCH(H4190,Lookup_Tables!$A$3:$A$12,0))</f>
        <v>3900000</v>
      </c>
      <c r="AE4190" s="27" t="str">
        <f aca="false">INDEX(Lookup_Tables!$C$3:$C$12,MATCH(H4190,Lookup_Tables!$A$3:$A$12,0))</f>
        <v>Dr. Rina Mehta</v>
      </c>
      <c r="AF4190" s="27" t="str">
        <f aca="false">IFERROR(INDEX(Lookup_Tables!$F$16:$F$45,MATCH(I4190,Lookup_Tables!$E$16:$E$45,0)),"N/A")</f>
        <v>EMP215</v>
      </c>
      <c r="AG4190" s="27" t="n">
        <f aca="false">_xlfn.IFS(R4190="Recovered",4,R4190="Referred",3,R4190="Admitted",2,R4190="Deceased",1,TRUE(),0)</f>
        <v>1</v>
      </c>
      <c r="AH4190" s="27" t="str">
        <f aca="false">IF(T4190&gt;=4,"Satisfied",IF(T4190&gt;=3,"Neutral","Needs Improvement"))</f>
        <v>Needs Improvement</v>
      </c>
    </row>
    <row r="4191" customFormat="false" ht="15" hidden="false" customHeight="false" outlineLevel="0" collapsed="false">
      <c r="A4191" s="30" t="s">
        <v>4584</v>
      </c>
      <c r="B4191" s="30" t="s">
        <v>1365</v>
      </c>
      <c r="C4191" s="30" t="n">
        <v>58</v>
      </c>
      <c r="D4191" s="30" t="s">
        <v>181</v>
      </c>
      <c r="E4191" s="31" t="n">
        <v>45307</v>
      </c>
      <c r="F4191" s="30" t="s">
        <v>1623</v>
      </c>
      <c r="G4191" s="31" t="n">
        <v>45308</v>
      </c>
      <c r="H4191" s="30" t="s">
        <v>146</v>
      </c>
      <c r="I4191" s="30" t="s">
        <v>309</v>
      </c>
      <c r="J4191" s="30" t="s">
        <v>222</v>
      </c>
      <c r="K4191" s="30" t="s">
        <v>126</v>
      </c>
      <c r="L4191" s="30" t="n">
        <v>25</v>
      </c>
      <c r="M4191" s="30" t="n">
        <v>108</v>
      </c>
      <c r="N4191" s="30" t="s">
        <v>186</v>
      </c>
      <c r="O4191" s="30" t="s">
        <v>128</v>
      </c>
      <c r="P4191" s="30" t="s">
        <v>129</v>
      </c>
      <c r="Q4191" s="32" t="n">
        <v>8234.86</v>
      </c>
      <c r="R4191" s="30" t="s">
        <v>172</v>
      </c>
      <c r="S4191" s="30" t="s">
        <v>223</v>
      </c>
      <c r="T4191" s="30" t="n">
        <v>3</v>
      </c>
      <c r="U4191" s="30" t="n">
        <f aca="false">YEAR(E4191)</f>
        <v>2024</v>
      </c>
      <c r="V4191" s="30" t="str">
        <f aca="false">TEXT(E4191,"MMM-YYYY")</f>
        <v>Jan-2024</v>
      </c>
      <c r="W4191" s="30" t="n">
        <f aca="false">MONTH(E4191)</f>
        <v>1</v>
      </c>
      <c r="X4191" s="30" t="str">
        <f aca="false">TEXT(WEEKDAY(E4191,2),"0")&amp;" - "&amp;TEXT(E4191,"dddd")</f>
        <v>2 - Tuesday</v>
      </c>
      <c r="Y4191" s="30" t="str">
        <f aca="false">_xlfn.IFS(C4191&lt;18,"Child (0-17)",C4191&lt;40,"Young Adult (18-39)",C4191&lt;60,"Adult (40-59)",TRUE(),"Senior (60+)")</f>
        <v>Adult (40-59)</v>
      </c>
      <c r="Z4191" s="30" t="n">
        <f aca="false">ROUND(G4191-E4191,0)</f>
        <v>1</v>
      </c>
      <c r="AA4191" s="30" t="n">
        <f aca="false">L4191+M4191</f>
        <v>133</v>
      </c>
      <c r="AB4191" s="30" t="n">
        <f aca="false">IFERROR(ROUND(Q4191/AA4191,2),0)</f>
        <v>61.92</v>
      </c>
      <c r="AC4191" s="30" t="str">
        <f aca="false">IF(AND(K4191="Critical",N4191="No"),"URGENT - No Bed","Normal")</f>
        <v>Normal</v>
      </c>
      <c r="AD4191" s="34" t="n">
        <f aca="false">INDEX(Lookup_Tables!$B$3:$B$12,MATCH(H4191,Lookup_Tables!$A$3:$A$12,0))</f>
        <v>2700000</v>
      </c>
      <c r="AE4191" s="30" t="str">
        <f aca="false">INDEX(Lookup_Tables!$C$3:$C$12,MATCH(H4191,Lookup_Tables!$A$3:$A$12,0))</f>
        <v>Dr. Vikram Singh</v>
      </c>
      <c r="AF4191" s="30" t="str">
        <f aca="false">IFERROR(INDEX(Lookup_Tables!$F$16:$F$45,MATCH(I4191,Lookup_Tables!$E$16:$E$45,0)),"N/A")</f>
        <v>EMP228</v>
      </c>
      <c r="AG4191" s="30" t="n">
        <f aca="false">_xlfn.IFS(R4191="Recovered",4,R4191="Referred",3,R4191="Admitted",2,R4191="Deceased",1,TRUE(),0)</f>
        <v>2</v>
      </c>
      <c r="AH4191" s="30" t="str">
        <f aca="false">IF(T4191&gt;=4,"Satisfied",IF(T4191&gt;=3,"Neutral","Needs Improvement"))</f>
        <v>Neutral</v>
      </c>
    </row>
    <row r="4192" customFormat="false" ht="15" hidden="false" customHeight="false" outlineLevel="0" collapsed="false">
      <c r="A4192" s="27" t="s">
        <v>6865</v>
      </c>
      <c r="B4192" s="27" t="s">
        <v>1012</v>
      </c>
      <c r="C4192" s="27" t="n">
        <v>44</v>
      </c>
      <c r="D4192" s="27" t="s">
        <v>121</v>
      </c>
      <c r="E4192" s="28" t="n">
        <v>45491</v>
      </c>
      <c r="F4192" s="27" t="s">
        <v>487</v>
      </c>
      <c r="G4192" s="28" t="n">
        <v>45493</v>
      </c>
      <c r="H4192" s="27" t="s">
        <v>236</v>
      </c>
      <c r="I4192" s="27" t="s">
        <v>237</v>
      </c>
      <c r="J4192" s="27" t="s">
        <v>375</v>
      </c>
      <c r="K4192" s="27" t="s">
        <v>156</v>
      </c>
      <c r="L4192" s="27" t="n">
        <v>15</v>
      </c>
      <c r="M4192" s="27" t="n">
        <v>53</v>
      </c>
      <c r="N4192" s="27" t="s">
        <v>186</v>
      </c>
      <c r="O4192" s="27" t="s">
        <v>139</v>
      </c>
      <c r="P4192" s="27" t="s">
        <v>150</v>
      </c>
      <c r="Q4192" s="29" t="n">
        <v>3935.12</v>
      </c>
      <c r="R4192" s="27" t="s">
        <v>172</v>
      </c>
      <c r="S4192" s="27" t="s">
        <v>178</v>
      </c>
      <c r="T4192" s="27" t="n">
        <v>3</v>
      </c>
      <c r="U4192" s="27" t="n">
        <f aca="false">YEAR(E4192)</f>
        <v>2024</v>
      </c>
      <c r="V4192" s="27" t="str">
        <f aca="false">TEXT(E4192,"MMM-YYYY")</f>
        <v>Jul-2024</v>
      </c>
      <c r="W4192" s="27" t="n">
        <f aca="false">MONTH(E4192)</f>
        <v>7</v>
      </c>
      <c r="X4192" s="27" t="str">
        <f aca="false">TEXT(WEEKDAY(E4192,2),"0")&amp;" - "&amp;TEXT(E4192,"dddd")</f>
        <v>4 - Thursday</v>
      </c>
      <c r="Y4192" s="27" t="str">
        <f aca="false">_xlfn.IFS(C4192&lt;18,"Child (0-17)",C4192&lt;40,"Young Adult (18-39)",C4192&lt;60,"Adult (40-59)",TRUE(),"Senior (60+)")</f>
        <v>Adult (40-59)</v>
      </c>
      <c r="Z4192" s="27" t="n">
        <f aca="false">ROUND(G4192-E4192,0)</f>
        <v>2</v>
      </c>
      <c r="AA4192" s="27" t="n">
        <f aca="false">L4192+M4192</f>
        <v>68</v>
      </c>
      <c r="AB4192" s="27" t="n">
        <f aca="false">IFERROR(ROUND(Q4192/AA4192,2),0)</f>
        <v>57.87</v>
      </c>
      <c r="AC4192" s="27" t="str">
        <f aca="false">IF(AND(K4192="Critical",N4192="No"),"URGENT - No Bed","Normal")</f>
        <v>Normal</v>
      </c>
      <c r="AD4192" s="33" t="n">
        <f aca="false">INDEX(Lookup_Tables!$B$3:$B$12,MATCH(H4192,Lookup_Tables!$A$3:$A$12,0))</f>
        <v>3900000</v>
      </c>
      <c r="AE4192" s="27" t="str">
        <f aca="false">INDEX(Lookup_Tables!$C$3:$C$12,MATCH(H4192,Lookup_Tables!$A$3:$A$12,0))</f>
        <v>Dr. Rina Mehta</v>
      </c>
      <c r="AF4192" s="27" t="str">
        <f aca="false">IFERROR(INDEX(Lookup_Tables!$F$16:$F$45,MATCH(I4192,Lookup_Tables!$E$16:$E$45,0)),"N/A")</f>
        <v>EMP215</v>
      </c>
      <c r="AG4192" s="27" t="n">
        <f aca="false">_xlfn.IFS(R4192="Recovered",4,R4192="Referred",3,R4192="Admitted",2,R4192="Deceased",1,TRUE(),0)</f>
        <v>2</v>
      </c>
      <c r="AH4192" s="27" t="str">
        <f aca="false">IF(T4192&gt;=4,"Satisfied",IF(T4192&gt;=3,"Neutral","Needs Improvement"))</f>
        <v>Neutral</v>
      </c>
    </row>
    <row r="4193" customFormat="false" ht="15" hidden="false" customHeight="false" outlineLevel="0" collapsed="false">
      <c r="A4193" s="30" t="s">
        <v>5889</v>
      </c>
      <c r="B4193" s="30" t="s">
        <v>3706</v>
      </c>
      <c r="C4193" s="30" t="n">
        <v>43</v>
      </c>
      <c r="D4193" s="30" t="s">
        <v>121</v>
      </c>
      <c r="E4193" s="31" t="n">
        <v>45317</v>
      </c>
      <c r="F4193" s="30" t="s">
        <v>948</v>
      </c>
      <c r="G4193" s="31" t="n">
        <v>45318</v>
      </c>
      <c r="H4193" s="30" t="s">
        <v>146</v>
      </c>
      <c r="I4193" s="30" t="s">
        <v>176</v>
      </c>
      <c r="J4193" s="30" t="s">
        <v>177</v>
      </c>
      <c r="K4193" s="30" t="s">
        <v>156</v>
      </c>
      <c r="L4193" s="30" t="n">
        <v>40</v>
      </c>
      <c r="M4193" s="30" t="n">
        <v>52</v>
      </c>
      <c r="N4193" s="30" t="s">
        <v>186</v>
      </c>
      <c r="O4193" s="30" t="s">
        <v>128</v>
      </c>
      <c r="P4193" s="30" t="s">
        <v>187</v>
      </c>
      <c r="Q4193" s="32" t="n">
        <v>4455.86</v>
      </c>
      <c r="R4193" s="30" t="s">
        <v>268</v>
      </c>
      <c r="S4193" s="30" t="s">
        <v>192</v>
      </c>
      <c r="T4193" s="30" t="n">
        <v>4</v>
      </c>
      <c r="U4193" s="30" t="n">
        <f aca="false">YEAR(E4193)</f>
        <v>2024</v>
      </c>
      <c r="V4193" s="30" t="str">
        <f aca="false">TEXT(E4193,"MMM-YYYY")</f>
        <v>Jan-2024</v>
      </c>
      <c r="W4193" s="30" t="n">
        <f aca="false">MONTH(E4193)</f>
        <v>1</v>
      </c>
      <c r="X4193" s="30" t="str">
        <f aca="false">TEXT(WEEKDAY(E4193,2),"0")&amp;" - "&amp;TEXT(E4193,"dddd")</f>
        <v>5 - Friday</v>
      </c>
      <c r="Y4193" s="30" t="str">
        <f aca="false">_xlfn.IFS(C4193&lt;18,"Child (0-17)",C4193&lt;40,"Young Adult (18-39)",C4193&lt;60,"Adult (40-59)",TRUE(),"Senior (60+)")</f>
        <v>Adult (40-59)</v>
      </c>
      <c r="Z4193" s="30" t="n">
        <f aca="false">ROUND(G4193-E4193,0)</f>
        <v>1</v>
      </c>
      <c r="AA4193" s="30" t="n">
        <f aca="false">L4193+M4193</f>
        <v>92</v>
      </c>
      <c r="AB4193" s="30" t="n">
        <f aca="false">IFERROR(ROUND(Q4193/AA4193,2),0)</f>
        <v>48.43</v>
      </c>
      <c r="AC4193" s="30" t="str">
        <f aca="false">IF(AND(K4193="Critical",N4193="No"),"URGENT - No Bed","Normal")</f>
        <v>Normal</v>
      </c>
      <c r="AD4193" s="34" t="n">
        <f aca="false">INDEX(Lookup_Tables!$B$3:$B$12,MATCH(H4193,Lookup_Tables!$A$3:$A$12,0))</f>
        <v>2700000</v>
      </c>
      <c r="AE4193" s="30" t="str">
        <f aca="false">INDEX(Lookup_Tables!$C$3:$C$12,MATCH(H4193,Lookup_Tables!$A$3:$A$12,0))</f>
        <v>Dr. Vikram Singh</v>
      </c>
      <c r="AF4193" s="30" t="str">
        <f aca="false">IFERROR(INDEX(Lookup_Tables!$F$16:$F$45,MATCH(I4193,Lookup_Tables!$E$16:$E$45,0)),"N/A")</f>
        <v>EMP227</v>
      </c>
      <c r="AG4193" s="30" t="n">
        <f aca="false">_xlfn.IFS(R4193="Recovered",4,R4193="Referred",3,R4193="Admitted",2,R4193="Deceased",1,TRUE(),0)</f>
        <v>3</v>
      </c>
      <c r="AH4193" s="30" t="str">
        <f aca="false">IF(T4193&gt;=4,"Satisfied",IF(T4193&gt;=3,"Neutral","Needs Improvement"))</f>
        <v>Satisfied</v>
      </c>
    </row>
    <row r="4194" customFormat="false" ht="15" hidden="false" customHeight="false" outlineLevel="0" collapsed="false">
      <c r="A4194" s="27" t="s">
        <v>3550</v>
      </c>
      <c r="B4194" s="27" t="s">
        <v>1547</v>
      </c>
      <c r="C4194" s="27" t="n">
        <v>44</v>
      </c>
      <c r="D4194" s="27" t="s">
        <v>121</v>
      </c>
      <c r="E4194" s="28" t="n">
        <v>45631</v>
      </c>
      <c r="F4194" s="27" t="s">
        <v>1399</v>
      </c>
      <c r="G4194" s="28" t="n">
        <v>45632</v>
      </c>
      <c r="H4194" s="27" t="s">
        <v>183</v>
      </c>
      <c r="I4194" s="27" t="s">
        <v>430</v>
      </c>
      <c r="J4194" s="27" t="s">
        <v>431</v>
      </c>
      <c r="K4194" s="27" t="s">
        <v>156</v>
      </c>
      <c r="L4194" s="27" t="n">
        <v>52</v>
      </c>
      <c r="M4194" s="27" t="n">
        <v>66</v>
      </c>
      <c r="N4194" s="27" t="s">
        <v>186</v>
      </c>
      <c r="O4194" s="27" t="s">
        <v>149</v>
      </c>
      <c r="P4194" s="27" t="s">
        <v>187</v>
      </c>
      <c r="Q4194" s="29" t="n">
        <v>4296.67</v>
      </c>
      <c r="R4194" s="27" t="s">
        <v>268</v>
      </c>
      <c r="S4194" s="27" t="s">
        <v>335</v>
      </c>
      <c r="T4194" s="27" t="n">
        <v>2</v>
      </c>
      <c r="U4194" s="27" t="n">
        <f aca="false">YEAR(E4194)</f>
        <v>2024</v>
      </c>
      <c r="V4194" s="27" t="str">
        <f aca="false">TEXT(E4194,"MMM-YYYY")</f>
        <v>Dec-2024</v>
      </c>
      <c r="W4194" s="27" t="n">
        <f aca="false">MONTH(E4194)</f>
        <v>12</v>
      </c>
      <c r="X4194" s="27" t="str">
        <f aca="false">TEXT(WEEKDAY(E4194,2),"0")&amp;" - "&amp;TEXT(E4194,"dddd")</f>
        <v>4 - Thursday</v>
      </c>
      <c r="Y4194" s="27" t="str">
        <f aca="false">_xlfn.IFS(C4194&lt;18,"Child (0-17)",C4194&lt;40,"Young Adult (18-39)",C4194&lt;60,"Adult (40-59)",TRUE(),"Senior (60+)")</f>
        <v>Adult (40-59)</v>
      </c>
      <c r="Z4194" s="27" t="n">
        <f aca="false">ROUND(G4194-E4194,0)</f>
        <v>1</v>
      </c>
      <c r="AA4194" s="27" t="n">
        <f aca="false">L4194+M4194</f>
        <v>118</v>
      </c>
      <c r="AB4194" s="27" t="n">
        <f aca="false">IFERROR(ROUND(Q4194/AA4194,2),0)</f>
        <v>36.41</v>
      </c>
      <c r="AC4194" s="27" t="str">
        <f aca="false">IF(AND(K4194="Critical",N4194="No"),"URGENT - No Bed","Normal")</f>
        <v>Normal</v>
      </c>
      <c r="AD4194" s="33" t="n">
        <f aca="false">INDEX(Lookup_Tables!$B$3:$B$12,MATCH(H4194,Lookup_Tables!$A$3:$A$12,0))</f>
        <v>3100000</v>
      </c>
      <c r="AE4194" s="27" t="str">
        <f aca="false">INDEX(Lookup_Tables!$C$3:$C$12,MATCH(H4194,Lookup_Tables!$A$3:$A$12,0))</f>
        <v>Dr. Kavita Rao</v>
      </c>
      <c r="AF4194" s="27" t="str">
        <f aca="false">IFERROR(INDEX(Lookup_Tables!$F$16:$F$45,MATCH(I4194,Lookup_Tables!$E$16:$E$45,0)),"N/A")</f>
        <v>EMP224</v>
      </c>
      <c r="AG4194" s="27" t="n">
        <f aca="false">_xlfn.IFS(R4194="Recovered",4,R4194="Referred",3,R4194="Admitted",2,R4194="Deceased",1,TRUE(),0)</f>
        <v>3</v>
      </c>
      <c r="AH4194" s="27" t="str">
        <f aca="false">IF(T4194&gt;=4,"Satisfied",IF(T4194&gt;=3,"Neutral","Needs Improvement"))</f>
        <v>Needs Improvement</v>
      </c>
    </row>
    <row r="4195" customFormat="false" ht="15" hidden="false" customHeight="false" outlineLevel="0" collapsed="false">
      <c r="A4195" s="30" t="s">
        <v>4717</v>
      </c>
      <c r="B4195" s="30" t="s">
        <v>732</v>
      </c>
      <c r="C4195" s="30" t="n">
        <v>74</v>
      </c>
      <c r="D4195" s="30" t="s">
        <v>181</v>
      </c>
      <c r="E4195" s="31" t="n">
        <v>45363</v>
      </c>
      <c r="F4195" s="30" t="s">
        <v>2588</v>
      </c>
      <c r="G4195" s="31" t="n">
        <v>45369</v>
      </c>
      <c r="H4195" s="30" t="s">
        <v>123</v>
      </c>
      <c r="I4195" s="30" t="s">
        <v>124</v>
      </c>
      <c r="J4195" s="30" t="s">
        <v>305</v>
      </c>
      <c r="K4195" s="30" t="s">
        <v>126</v>
      </c>
      <c r="L4195" s="30" t="n">
        <v>31</v>
      </c>
      <c r="M4195" s="30" t="n">
        <v>70</v>
      </c>
      <c r="N4195" s="30" t="s">
        <v>127</v>
      </c>
      <c r="O4195" s="30" t="s">
        <v>149</v>
      </c>
      <c r="P4195" s="30" t="s">
        <v>129</v>
      </c>
      <c r="Q4195" s="32" t="n">
        <v>6773.3</v>
      </c>
      <c r="R4195" s="30" t="s">
        <v>462</v>
      </c>
      <c r="S4195" s="30" t="s">
        <v>164</v>
      </c>
      <c r="T4195" s="30" t="n">
        <v>3</v>
      </c>
      <c r="U4195" s="30" t="n">
        <f aca="false">YEAR(E4195)</f>
        <v>2024</v>
      </c>
      <c r="V4195" s="30" t="str">
        <f aca="false">TEXT(E4195,"MMM-YYYY")</f>
        <v>Mar-2024</v>
      </c>
      <c r="W4195" s="30" t="n">
        <f aca="false">MONTH(E4195)</f>
        <v>3</v>
      </c>
      <c r="X4195" s="30" t="str">
        <f aca="false">TEXT(WEEKDAY(E4195,2),"0")&amp;" - "&amp;TEXT(E4195,"dddd")</f>
        <v>2 - Tuesday</v>
      </c>
      <c r="Y4195" s="30" t="str">
        <f aca="false">_xlfn.IFS(C4195&lt;18,"Child (0-17)",C4195&lt;40,"Young Adult (18-39)",C4195&lt;60,"Adult (40-59)",TRUE(),"Senior (60+)")</f>
        <v>Senior (60+)</v>
      </c>
      <c r="Z4195" s="30" t="n">
        <f aca="false">ROUND(G4195-E4195,0)</f>
        <v>6</v>
      </c>
      <c r="AA4195" s="30" t="n">
        <f aca="false">L4195+M4195</f>
        <v>101</v>
      </c>
      <c r="AB4195" s="30" t="n">
        <f aca="false">IFERROR(ROUND(Q4195/AA4195,2),0)</f>
        <v>67.06</v>
      </c>
      <c r="AC4195" s="30" t="str">
        <f aca="false">IF(AND(K4195="Critical",N4195="No"),"URGENT - No Bed","Normal")</f>
        <v>Normal</v>
      </c>
      <c r="AD4195" s="34" t="n">
        <f aca="false">INDEX(Lookup_Tables!$B$3:$B$12,MATCH(H4195,Lookup_Tables!$A$3:$A$12,0))</f>
        <v>2200000</v>
      </c>
      <c r="AE4195" s="30" t="str">
        <f aca="false">INDEX(Lookup_Tables!$C$3:$C$12,MATCH(H4195,Lookup_Tables!$A$3:$A$12,0))</f>
        <v>Dr. Rohan Das</v>
      </c>
      <c r="AF4195" s="30" t="str">
        <f aca="false">IFERROR(INDEX(Lookup_Tables!$F$16:$F$45,MATCH(I4195,Lookup_Tables!$E$16:$E$45,0)),"N/A")</f>
        <v>EMP205</v>
      </c>
      <c r="AG4195" s="30" t="n">
        <f aca="false">_xlfn.IFS(R4195="Recovered",4,R4195="Referred",3,R4195="Admitted",2,R4195="Deceased",1,TRUE(),0)</f>
        <v>1</v>
      </c>
      <c r="AH4195" s="30" t="str">
        <f aca="false">IF(T4195&gt;=4,"Satisfied",IF(T4195&gt;=3,"Neutral","Needs Improvement"))</f>
        <v>Neutral</v>
      </c>
    </row>
    <row r="4196" customFormat="false" ht="15" hidden="false" customHeight="false" outlineLevel="0" collapsed="false">
      <c r="A4196" s="27" t="s">
        <v>2821</v>
      </c>
      <c r="B4196" s="27" t="s">
        <v>1403</v>
      </c>
      <c r="C4196" s="27" t="n">
        <v>30</v>
      </c>
      <c r="D4196" s="27" t="s">
        <v>181</v>
      </c>
      <c r="E4196" s="28" t="n">
        <v>45572</v>
      </c>
      <c r="F4196" s="27" t="s">
        <v>1503</v>
      </c>
      <c r="G4196" s="28" t="n">
        <v>45573</v>
      </c>
      <c r="H4196" s="27" t="s">
        <v>168</v>
      </c>
      <c r="I4196" s="27" t="s">
        <v>169</v>
      </c>
      <c r="J4196" s="27" t="s">
        <v>191</v>
      </c>
      <c r="K4196" s="27" t="s">
        <v>138</v>
      </c>
      <c r="L4196" s="27" t="n">
        <v>23</v>
      </c>
      <c r="M4196" s="27" t="n">
        <v>39</v>
      </c>
      <c r="N4196" s="27" t="s">
        <v>127</v>
      </c>
      <c r="O4196" s="27" t="s">
        <v>128</v>
      </c>
      <c r="P4196" s="27" t="s">
        <v>150</v>
      </c>
      <c r="Q4196" s="29" t="n">
        <v>909.88</v>
      </c>
      <c r="R4196" s="27" t="s">
        <v>130</v>
      </c>
      <c r="S4196" s="27" t="s">
        <v>157</v>
      </c>
      <c r="T4196" s="27" t="n">
        <v>3</v>
      </c>
      <c r="U4196" s="27" t="n">
        <f aca="false">YEAR(E4196)</f>
        <v>2024</v>
      </c>
      <c r="V4196" s="27" t="str">
        <f aca="false">TEXT(E4196,"MMM-YYYY")</f>
        <v>Oct-2024</v>
      </c>
      <c r="W4196" s="27" t="n">
        <f aca="false">MONTH(E4196)</f>
        <v>10</v>
      </c>
      <c r="X4196" s="27" t="str">
        <f aca="false">TEXT(WEEKDAY(E4196,2),"0")&amp;" - "&amp;TEXT(E4196,"dddd")</f>
        <v>1 - Monday</v>
      </c>
      <c r="Y4196" s="27" t="str">
        <f aca="false">_xlfn.IFS(C4196&lt;18,"Child (0-17)",C4196&lt;40,"Young Adult (18-39)",C4196&lt;60,"Adult (40-59)",TRUE(),"Senior (60+)")</f>
        <v>Young Adult (18-39)</v>
      </c>
      <c r="Z4196" s="27" t="n">
        <f aca="false">ROUND(G4196-E4196,0)</f>
        <v>1</v>
      </c>
      <c r="AA4196" s="27" t="n">
        <f aca="false">L4196+M4196</f>
        <v>62</v>
      </c>
      <c r="AB4196" s="27" t="n">
        <f aca="false">IFERROR(ROUND(Q4196/AA4196,2),0)</f>
        <v>14.68</v>
      </c>
      <c r="AC4196" s="27" t="str">
        <f aca="false">IF(AND(K4196="Critical",N4196="No"),"URGENT - No Bed","Normal")</f>
        <v>Normal</v>
      </c>
      <c r="AD4196" s="33" t="n">
        <f aca="false">INDEX(Lookup_Tables!$B$3:$B$12,MATCH(H4196,Lookup_Tables!$A$3:$A$12,0))</f>
        <v>4400000</v>
      </c>
      <c r="AE4196" s="27" t="str">
        <f aca="false">INDEX(Lookup_Tables!$C$3:$C$12,MATCH(H4196,Lookup_Tables!$A$3:$A$12,0))</f>
        <v>Dr. Neha Chopra</v>
      </c>
      <c r="AF4196" s="27" t="str">
        <f aca="false">IFERROR(INDEX(Lookup_Tables!$F$16:$F$45,MATCH(I4196,Lookup_Tables!$E$16:$E$45,0)),"N/A")</f>
        <v>EMP220</v>
      </c>
      <c r="AG4196" s="27" t="n">
        <f aca="false">_xlfn.IFS(R4196="Recovered",4,R4196="Referred",3,R4196="Admitted",2,R4196="Deceased",1,TRUE(),0)</f>
        <v>4</v>
      </c>
      <c r="AH4196" s="27" t="str">
        <f aca="false">IF(T4196&gt;=4,"Satisfied",IF(T4196&gt;=3,"Neutral","Needs Improvement"))</f>
        <v>Neutral</v>
      </c>
    </row>
    <row r="4197" customFormat="false" ht="15" hidden="false" customHeight="false" outlineLevel="0" collapsed="false">
      <c r="A4197" s="30" t="s">
        <v>6789</v>
      </c>
      <c r="B4197" s="30" t="s">
        <v>1227</v>
      </c>
      <c r="C4197" s="30" t="n">
        <v>49</v>
      </c>
      <c r="D4197" s="30" t="s">
        <v>181</v>
      </c>
      <c r="E4197" s="31" t="n">
        <v>45328</v>
      </c>
      <c r="F4197" s="30" t="s">
        <v>1907</v>
      </c>
      <c r="G4197" s="31" t="n">
        <v>45334</v>
      </c>
      <c r="H4197" s="30" t="s">
        <v>183</v>
      </c>
      <c r="I4197" s="30" t="s">
        <v>212</v>
      </c>
      <c r="J4197" s="30" t="s">
        <v>476</v>
      </c>
      <c r="K4197" s="30" t="s">
        <v>126</v>
      </c>
      <c r="L4197" s="30" t="n">
        <v>35</v>
      </c>
      <c r="M4197" s="30" t="n">
        <v>124</v>
      </c>
      <c r="N4197" s="30" t="s">
        <v>127</v>
      </c>
      <c r="O4197" s="30" t="s">
        <v>128</v>
      </c>
      <c r="P4197" s="30" t="s">
        <v>150</v>
      </c>
      <c r="Q4197" s="32" t="n">
        <v>7953.52</v>
      </c>
      <c r="R4197" s="30" t="s">
        <v>130</v>
      </c>
      <c r="S4197" s="30" t="s">
        <v>335</v>
      </c>
      <c r="T4197" s="30" t="n">
        <v>4</v>
      </c>
      <c r="U4197" s="30" t="n">
        <f aca="false">YEAR(E4197)</f>
        <v>2024</v>
      </c>
      <c r="V4197" s="30" t="str">
        <f aca="false">TEXT(E4197,"MMM-YYYY")</f>
        <v>Feb-2024</v>
      </c>
      <c r="W4197" s="30" t="n">
        <f aca="false">MONTH(E4197)</f>
        <v>2</v>
      </c>
      <c r="X4197" s="30" t="str">
        <f aca="false">TEXT(WEEKDAY(E4197,2),"0")&amp;" - "&amp;TEXT(E4197,"dddd")</f>
        <v>2 - Tuesday</v>
      </c>
      <c r="Y4197" s="30" t="str">
        <f aca="false">_xlfn.IFS(C4197&lt;18,"Child (0-17)",C4197&lt;40,"Young Adult (18-39)",C4197&lt;60,"Adult (40-59)",TRUE(),"Senior (60+)")</f>
        <v>Adult (40-59)</v>
      </c>
      <c r="Z4197" s="30" t="n">
        <f aca="false">ROUND(G4197-E4197,0)</f>
        <v>6</v>
      </c>
      <c r="AA4197" s="30" t="n">
        <f aca="false">L4197+M4197</f>
        <v>159</v>
      </c>
      <c r="AB4197" s="30" t="n">
        <f aca="false">IFERROR(ROUND(Q4197/AA4197,2),0)</f>
        <v>50.02</v>
      </c>
      <c r="AC4197" s="30" t="str">
        <f aca="false">IF(AND(K4197="Critical",N4197="No"),"URGENT - No Bed","Normal")</f>
        <v>Normal</v>
      </c>
      <c r="AD4197" s="34" t="n">
        <f aca="false">INDEX(Lookup_Tables!$B$3:$B$12,MATCH(H4197,Lookup_Tables!$A$3:$A$12,0))</f>
        <v>3100000</v>
      </c>
      <c r="AE4197" s="30" t="str">
        <f aca="false">INDEX(Lookup_Tables!$C$3:$C$12,MATCH(H4197,Lookup_Tables!$A$3:$A$12,0))</f>
        <v>Dr. Kavita Rao</v>
      </c>
      <c r="AF4197" s="30" t="str">
        <f aca="false">IFERROR(INDEX(Lookup_Tables!$F$16:$F$45,MATCH(I4197,Lookup_Tables!$E$16:$E$45,0)),"N/A")</f>
        <v>EMP225</v>
      </c>
      <c r="AG4197" s="30" t="n">
        <f aca="false">_xlfn.IFS(R4197="Recovered",4,R4197="Referred",3,R4197="Admitted",2,R4197="Deceased",1,TRUE(),0)</f>
        <v>4</v>
      </c>
      <c r="AH4197" s="30" t="str">
        <f aca="false">IF(T4197&gt;=4,"Satisfied",IF(T4197&gt;=3,"Neutral","Needs Improvement"))</f>
        <v>Satisfied</v>
      </c>
    </row>
    <row r="4198" customFormat="false" ht="15" hidden="false" customHeight="false" outlineLevel="0" collapsed="false">
      <c r="A4198" s="27" t="s">
        <v>4944</v>
      </c>
      <c r="B4198" s="27" t="s">
        <v>2739</v>
      </c>
      <c r="C4198" s="27" t="n">
        <v>73</v>
      </c>
      <c r="D4198" s="27" t="s">
        <v>181</v>
      </c>
      <c r="E4198" s="28" t="n">
        <v>45572</v>
      </c>
      <c r="F4198" s="27" t="s">
        <v>1593</v>
      </c>
      <c r="G4198" s="28" t="n">
        <v>45574</v>
      </c>
      <c r="H4198" s="27" t="s">
        <v>236</v>
      </c>
      <c r="I4198" s="27" t="s">
        <v>237</v>
      </c>
      <c r="J4198" s="27" t="s">
        <v>287</v>
      </c>
      <c r="K4198" s="27" t="s">
        <v>126</v>
      </c>
      <c r="L4198" s="27" t="n">
        <v>44</v>
      </c>
      <c r="M4198" s="27" t="n">
        <v>55</v>
      </c>
      <c r="N4198" s="27" t="s">
        <v>186</v>
      </c>
      <c r="O4198" s="27" t="s">
        <v>171</v>
      </c>
      <c r="P4198" s="27" t="s">
        <v>150</v>
      </c>
      <c r="Q4198" s="29" t="n">
        <v>7194.69</v>
      </c>
      <c r="R4198" s="27" t="s">
        <v>130</v>
      </c>
      <c r="S4198" s="27" t="s">
        <v>131</v>
      </c>
      <c r="T4198" s="27" t="n">
        <v>4</v>
      </c>
      <c r="U4198" s="27" t="n">
        <f aca="false">YEAR(E4198)</f>
        <v>2024</v>
      </c>
      <c r="V4198" s="27" t="str">
        <f aca="false">TEXT(E4198,"MMM-YYYY")</f>
        <v>Oct-2024</v>
      </c>
      <c r="W4198" s="27" t="n">
        <f aca="false">MONTH(E4198)</f>
        <v>10</v>
      </c>
      <c r="X4198" s="27" t="str">
        <f aca="false">TEXT(WEEKDAY(E4198,2),"0")&amp;" - "&amp;TEXT(E4198,"dddd")</f>
        <v>1 - Monday</v>
      </c>
      <c r="Y4198" s="27" t="str">
        <f aca="false">_xlfn.IFS(C4198&lt;18,"Child (0-17)",C4198&lt;40,"Young Adult (18-39)",C4198&lt;60,"Adult (40-59)",TRUE(),"Senior (60+)")</f>
        <v>Senior (60+)</v>
      </c>
      <c r="Z4198" s="27" t="n">
        <f aca="false">ROUND(G4198-E4198,0)</f>
        <v>2</v>
      </c>
      <c r="AA4198" s="27" t="n">
        <f aca="false">L4198+M4198</f>
        <v>99</v>
      </c>
      <c r="AB4198" s="27" t="n">
        <f aca="false">IFERROR(ROUND(Q4198/AA4198,2),0)</f>
        <v>72.67</v>
      </c>
      <c r="AC4198" s="27" t="str">
        <f aca="false">IF(AND(K4198="Critical",N4198="No"),"URGENT - No Bed","Normal")</f>
        <v>Normal</v>
      </c>
      <c r="AD4198" s="33" t="n">
        <f aca="false">INDEX(Lookup_Tables!$B$3:$B$12,MATCH(H4198,Lookup_Tables!$A$3:$A$12,0))</f>
        <v>3900000</v>
      </c>
      <c r="AE4198" s="27" t="str">
        <f aca="false">INDEX(Lookup_Tables!$C$3:$C$12,MATCH(H4198,Lookup_Tables!$A$3:$A$12,0))</f>
        <v>Dr. Rina Mehta</v>
      </c>
      <c r="AF4198" s="27" t="str">
        <f aca="false">IFERROR(INDEX(Lookup_Tables!$F$16:$F$45,MATCH(I4198,Lookup_Tables!$E$16:$E$45,0)),"N/A")</f>
        <v>EMP215</v>
      </c>
      <c r="AG4198" s="27" t="n">
        <f aca="false">_xlfn.IFS(R4198="Recovered",4,R4198="Referred",3,R4198="Admitted",2,R4198="Deceased",1,TRUE(),0)</f>
        <v>4</v>
      </c>
      <c r="AH4198" s="27" t="str">
        <f aca="false">IF(T4198&gt;=4,"Satisfied",IF(T4198&gt;=3,"Neutral","Needs Improvement"))</f>
        <v>Satisfied</v>
      </c>
    </row>
    <row r="4199" customFormat="false" ht="15" hidden="false" customHeight="false" outlineLevel="0" collapsed="false">
      <c r="A4199" s="30" t="s">
        <v>6384</v>
      </c>
      <c r="B4199" s="30" t="s">
        <v>2459</v>
      </c>
      <c r="C4199" s="30" t="n">
        <v>25</v>
      </c>
      <c r="D4199" s="30" t="s">
        <v>121</v>
      </c>
      <c r="E4199" s="31" t="n">
        <v>45413</v>
      </c>
      <c r="F4199" s="30" t="s">
        <v>438</v>
      </c>
      <c r="G4199" s="31" t="n">
        <v>45414</v>
      </c>
      <c r="H4199" s="30" t="s">
        <v>217</v>
      </c>
      <c r="I4199" s="30" t="s">
        <v>392</v>
      </c>
      <c r="J4199" s="30" t="s">
        <v>283</v>
      </c>
      <c r="K4199" s="30" t="s">
        <v>138</v>
      </c>
      <c r="L4199" s="30" t="n">
        <v>44</v>
      </c>
      <c r="M4199" s="30" t="n">
        <v>20</v>
      </c>
      <c r="N4199" s="30" t="s">
        <v>186</v>
      </c>
      <c r="O4199" s="30" t="s">
        <v>128</v>
      </c>
      <c r="P4199" s="30" t="s">
        <v>187</v>
      </c>
      <c r="Q4199" s="32" t="n">
        <v>1883.57</v>
      </c>
      <c r="R4199" s="30" t="s">
        <v>130</v>
      </c>
      <c r="S4199" s="30" t="s">
        <v>223</v>
      </c>
      <c r="T4199" s="30" t="n">
        <v>5</v>
      </c>
      <c r="U4199" s="30" t="n">
        <f aca="false">YEAR(E4199)</f>
        <v>2024</v>
      </c>
      <c r="V4199" s="30" t="str">
        <f aca="false">TEXT(E4199,"MMM-YYYY")</f>
        <v>May-2024</v>
      </c>
      <c r="W4199" s="30" t="n">
        <f aca="false">MONTH(E4199)</f>
        <v>5</v>
      </c>
      <c r="X4199" s="30" t="str">
        <f aca="false">TEXT(WEEKDAY(E4199,2),"0")&amp;" - "&amp;TEXT(E4199,"dddd")</f>
        <v>3 - Wednesday</v>
      </c>
      <c r="Y4199" s="30" t="str">
        <f aca="false">_xlfn.IFS(C4199&lt;18,"Child (0-17)",C4199&lt;40,"Young Adult (18-39)",C4199&lt;60,"Adult (40-59)",TRUE(),"Senior (60+)")</f>
        <v>Young Adult (18-39)</v>
      </c>
      <c r="Z4199" s="30" t="n">
        <f aca="false">ROUND(G4199-E4199,0)</f>
        <v>1</v>
      </c>
      <c r="AA4199" s="30" t="n">
        <f aca="false">L4199+M4199</f>
        <v>64</v>
      </c>
      <c r="AB4199" s="30" t="n">
        <f aca="false">IFERROR(ROUND(Q4199/AA4199,2),0)</f>
        <v>29.43</v>
      </c>
      <c r="AC4199" s="30" t="str">
        <f aca="false">IF(AND(K4199="Critical",N4199="No"),"URGENT - No Bed","Normal")</f>
        <v>Normal</v>
      </c>
      <c r="AD4199" s="34" t="n">
        <f aca="false">INDEX(Lookup_Tables!$B$3:$B$12,MATCH(H4199,Lookup_Tables!$A$3:$A$12,0))</f>
        <v>4200000</v>
      </c>
      <c r="AE4199" s="30" t="str">
        <f aca="false">INDEX(Lookup_Tables!$C$3:$C$12,MATCH(H4199,Lookup_Tables!$A$3:$A$12,0))</f>
        <v>Dr. Anil Kapoor</v>
      </c>
      <c r="AF4199" s="30" t="str">
        <f aca="false">IFERROR(INDEX(Lookup_Tables!$F$16:$F$45,MATCH(I4199,Lookup_Tables!$E$16:$E$45,0)),"N/A")</f>
        <v>EMP202</v>
      </c>
      <c r="AG4199" s="30" t="n">
        <f aca="false">_xlfn.IFS(R4199="Recovered",4,R4199="Referred",3,R4199="Admitted",2,R4199="Deceased",1,TRUE(),0)</f>
        <v>4</v>
      </c>
      <c r="AH4199" s="30" t="str">
        <f aca="false">IF(T4199&gt;=4,"Satisfied",IF(T4199&gt;=3,"Neutral","Needs Improvement"))</f>
        <v>Satisfied</v>
      </c>
    </row>
    <row r="4200" customFormat="false" ht="15" hidden="false" customHeight="false" outlineLevel="0" collapsed="false">
      <c r="A4200" s="27" t="s">
        <v>5232</v>
      </c>
      <c r="B4200" s="27" t="s">
        <v>2503</v>
      </c>
      <c r="C4200" s="27" t="n">
        <v>60</v>
      </c>
      <c r="D4200" s="27" t="s">
        <v>121</v>
      </c>
      <c r="E4200" s="28" t="n">
        <v>45425</v>
      </c>
      <c r="F4200" s="27" t="s">
        <v>791</v>
      </c>
      <c r="G4200" s="28" t="n">
        <v>45427</v>
      </c>
      <c r="H4200" s="27" t="s">
        <v>206</v>
      </c>
      <c r="I4200" s="27" t="s">
        <v>207</v>
      </c>
      <c r="J4200" s="27" t="s">
        <v>208</v>
      </c>
      <c r="K4200" s="27" t="s">
        <v>156</v>
      </c>
      <c r="L4200" s="27" t="n">
        <v>27</v>
      </c>
      <c r="M4200" s="27" t="n">
        <v>55</v>
      </c>
      <c r="N4200" s="27" t="s">
        <v>127</v>
      </c>
      <c r="O4200" s="27" t="s">
        <v>128</v>
      </c>
      <c r="P4200" s="27" t="s">
        <v>187</v>
      </c>
      <c r="Q4200" s="29" t="n">
        <v>3946.23</v>
      </c>
      <c r="R4200" s="27" t="s">
        <v>130</v>
      </c>
      <c r="S4200" s="27" t="s">
        <v>131</v>
      </c>
      <c r="T4200" s="27" t="n">
        <v>4</v>
      </c>
      <c r="U4200" s="27" t="n">
        <f aca="false">YEAR(E4200)</f>
        <v>2024</v>
      </c>
      <c r="V4200" s="27" t="str">
        <f aca="false">TEXT(E4200,"MMM-YYYY")</f>
        <v>May-2024</v>
      </c>
      <c r="W4200" s="27" t="n">
        <f aca="false">MONTH(E4200)</f>
        <v>5</v>
      </c>
      <c r="X4200" s="27" t="str">
        <f aca="false">TEXT(WEEKDAY(E4200,2),"0")&amp;" - "&amp;TEXT(E4200,"dddd")</f>
        <v>1 - Monday</v>
      </c>
      <c r="Y4200" s="27" t="str">
        <f aca="false">_xlfn.IFS(C4200&lt;18,"Child (0-17)",C4200&lt;40,"Young Adult (18-39)",C4200&lt;60,"Adult (40-59)",TRUE(),"Senior (60+)")</f>
        <v>Senior (60+)</v>
      </c>
      <c r="Z4200" s="27" t="n">
        <f aca="false">ROUND(G4200-E4200,0)</f>
        <v>2</v>
      </c>
      <c r="AA4200" s="27" t="n">
        <f aca="false">L4200+M4200</f>
        <v>82</v>
      </c>
      <c r="AB4200" s="27" t="n">
        <f aca="false">IFERROR(ROUND(Q4200/AA4200,2),0)</f>
        <v>48.12</v>
      </c>
      <c r="AC4200" s="27" t="str">
        <f aca="false">IF(AND(K4200="Critical",N4200="No"),"URGENT - No Bed","Normal")</f>
        <v>Normal</v>
      </c>
      <c r="AD4200" s="33" t="n">
        <f aca="false">INDEX(Lookup_Tables!$B$3:$B$12,MATCH(H4200,Lookup_Tables!$A$3:$A$12,0))</f>
        <v>2800000</v>
      </c>
      <c r="AE4200" s="27" t="str">
        <f aca="false">INDEX(Lookup_Tables!$C$3:$C$12,MATCH(H4200,Lookup_Tables!$A$3:$A$12,0))</f>
        <v>Dr. Suresh Nair</v>
      </c>
      <c r="AF4200" s="27" t="str">
        <f aca="false">IFERROR(INDEX(Lookup_Tables!$F$16:$F$45,MATCH(I4200,Lookup_Tables!$E$16:$E$45,0)),"N/A")</f>
        <v>EMP209</v>
      </c>
      <c r="AG4200" s="27" t="n">
        <f aca="false">_xlfn.IFS(R4200="Recovered",4,R4200="Referred",3,R4200="Admitted",2,R4200="Deceased",1,TRUE(),0)</f>
        <v>4</v>
      </c>
      <c r="AH4200" s="27" t="str">
        <f aca="false">IF(T4200&gt;=4,"Satisfied",IF(T4200&gt;=3,"Neutral","Needs Improvement"))</f>
        <v>Satisfied</v>
      </c>
    </row>
    <row r="4201" customFormat="false" ht="15" hidden="false" customHeight="false" outlineLevel="0" collapsed="false">
      <c r="A4201" s="30" t="s">
        <v>6334</v>
      </c>
      <c r="B4201" s="30" t="s">
        <v>1046</v>
      </c>
      <c r="C4201" s="30" t="n">
        <v>55</v>
      </c>
      <c r="D4201" s="30" t="s">
        <v>181</v>
      </c>
      <c r="E4201" s="31" t="n">
        <v>45644</v>
      </c>
      <c r="F4201" s="30" t="s">
        <v>1660</v>
      </c>
      <c r="G4201" s="31" t="n">
        <v>45644</v>
      </c>
      <c r="H4201" s="30" t="s">
        <v>123</v>
      </c>
      <c r="I4201" s="30" t="s">
        <v>304</v>
      </c>
      <c r="J4201" s="30" t="s">
        <v>305</v>
      </c>
      <c r="K4201" s="30" t="s">
        <v>138</v>
      </c>
      <c r="L4201" s="30" t="n">
        <v>40</v>
      </c>
      <c r="M4201" s="30" t="n">
        <v>27</v>
      </c>
      <c r="N4201" s="30" t="s">
        <v>127</v>
      </c>
      <c r="O4201" s="30" t="s">
        <v>128</v>
      </c>
      <c r="P4201" s="30" t="s">
        <v>129</v>
      </c>
      <c r="Q4201" s="32" t="n">
        <v>1317.81</v>
      </c>
      <c r="R4201" s="30" t="s">
        <v>130</v>
      </c>
      <c r="S4201" s="30" t="s">
        <v>192</v>
      </c>
      <c r="T4201" s="30" t="n">
        <v>4</v>
      </c>
      <c r="U4201" s="30" t="n">
        <f aca="false">YEAR(E4201)</f>
        <v>2024</v>
      </c>
      <c r="V4201" s="30" t="str">
        <f aca="false">TEXT(E4201,"MMM-YYYY")</f>
        <v>Dec-2024</v>
      </c>
      <c r="W4201" s="30" t="n">
        <f aca="false">MONTH(E4201)</f>
        <v>12</v>
      </c>
      <c r="X4201" s="30" t="str">
        <f aca="false">TEXT(WEEKDAY(E4201,2),"0")&amp;" - "&amp;TEXT(E4201,"dddd")</f>
        <v>3 - Wednesday</v>
      </c>
      <c r="Y4201" s="30" t="str">
        <f aca="false">_xlfn.IFS(C4201&lt;18,"Child (0-17)",C4201&lt;40,"Young Adult (18-39)",C4201&lt;60,"Adult (40-59)",TRUE(),"Senior (60+)")</f>
        <v>Adult (40-59)</v>
      </c>
      <c r="Z4201" s="30" t="n">
        <f aca="false">ROUND(G4201-E4201,0)</f>
        <v>0</v>
      </c>
      <c r="AA4201" s="30" t="n">
        <f aca="false">L4201+M4201</f>
        <v>67</v>
      </c>
      <c r="AB4201" s="30" t="n">
        <f aca="false">IFERROR(ROUND(Q4201/AA4201,2),0)</f>
        <v>19.67</v>
      </c>
      <c r="AC4201" s="30" t="str">
        <f aca="false">IF(AND(K4201="Critical",N4201="No"),"URGENT - No Bed","Normal")</f>
        <v>Normal</v>
      </c>
      <c r="AD4201" s="34" t="n">
        <f aca="false">INDEX(Lookup_Tables!$B$3:$B$12,MATCH(H4201,Lookup_Tables!$A$3:$A$12,0))</f>
        <v>2200000</v>
      </c>
      <c r="AE4201" s="30" t="str">
        <f aca="false">INDEX(Lookup_Tables!$C$3:$C$12,MATCH(H4201,Lookup_Tables!$A$3:$A$12,0))</f>
        <v>Dr. Rohan Das</v>
      </c>
      <c r="AF4201" s="30" t="str">
        <f aca="false">IFERROR(INDEX(Lookup_Tables!$F$16:$F$45,MATCH(I4201,Lookup_Tables!$E$16:$E$45,0)),"N/A")</f>
        <v>EMP204</v>
      </c>
      <c r="AG4201" s="30" t="n">
        <f aca="false">_xlfn.IFS(R4201="Recovered",4,R4201="Referred",3,R4201="Admitted",2,R4201="Deceased",1,TRUE(),0)</f>
        <v>4</v>
      </c>
      <c r="AH4201" s="30" t="str">
        <f aca="false">IF(T4201&gt;=4,"Satisfied",IF(T4201&gt;=3,"Neutral","Needs Improvement"))</f>
        <v>Satisfied</v>
      </c>
    </row>
    <row r="4202" customFormat="false" ht="15" hidden="false" customHeight="false" outlineLevel="0" collapsed="false">
      <c r="A4202" s="27" t="s">
        <v>763</v>
      </c>
      <c r="B4202" s="27" t="s">
        <v>133</v>
      </c>
      <c r="C4202" s="27" t="n">
        <v>46</v>
      </c>
      <c r="D4202" s="27" t="s">
        <v>121</v>
      </c>
      <c r="E4202" s="28" t="n">
        <v>45360</v>
      </c>
      <c r="F4202" s="27" t="s">
        <v>764</v>
      </c>
      <c r="G4202" s="28" t="n">
        <v>45362</v>
      </c>
      <c r="H4202" s="27" t="s">
        <v>123</v>
      </c>
      <c r="I4202" s="27" t="s">
        <v>304</v>
      </c>
      <c r="J4202" s="27" t="s">
        <v>305</v>
      </c>
      <c r="K4202" s="27" t="s">
        <v>156</v>
      </c>
      <c r="L4202" s="27" t="n">
        <v>55</v>
      </c>
      <c r="M4202" s="27" t="n">
        <v>52</v>
      </c>
      <c r="N4202" s="27" t="s">
        <v>127</v>
      </c>
      <c r="O4202" s="27" t="s">
        <v>139</v>
      </c>
      <c r="P4202" s="27" t="s">
        <v>129</v>
      </c>
      <c r="Q4202" s="29" t="n">
        <v>4559.65</v>
      </c>
      <c r="R4202" s="27" t="s">
        <v>172</v>
      </c>
      <c r="S4202" s="27" t="s">
        <v>192</v>
      </c>
      <c r="T4202" s="27" t="n">
        <v>4</v>
      </c>
      <c r="U4202" s="27" t="n">
        <f aca="false">YEAR(E4202)</f>
        <v>2024</v>
      </c>
      <c r="V4202" s="27" t="str">
        <f aca="false">TEXT(E4202,"MMM-YYYY")</f>
        <v>Mar-2024</v>
      </c>
      <c r="W4202" s="27" t="n">
        <f aca="false">MONTH(E4202)</f>
        <v>3</v>
      </c>
      <c r="X4202" s="27" t="str">
        <f aca="false">TEXT(WEEKDAY(E4202,2),"0")&amp;" - "&amp;TEXT(E4202,"dddd")</f>
        <v>6 - Saturday</v>
      </c>
      <c r="Y4202" s="27" t="str">
        <f aca="false">_xlfn.IFS(C4202&lt;18,"Child (0-17)",C4202&lt;40,"Young Adult (18-39)",C4202&lt;60,"Adult (40-59)",TRUE(),"Senior (60+)")</f>
        <v>Adult (40-59)</v>
      </c>
      <c r="Z4202" s="27" t="n">
        <f aca="false">ROUND(G4202-E4202,0)</f>
        <v>2</v>
      </c>
      <c r="AA4202" s="27" t="n">
        <f aca="false">L4202+M4202</f>
        <v>107</v>
      </c>
      <c r="AB4202" s="27" t="n">
        <f aca="false">IFERROR(ROUND(Q4202/AA4202,2),0)</f>
        <v>42.61</v>
      </c>
      <c r="AC4202" s="27" t="str">
        <f aca="false">IF(AND(K4202="Critical",N4202="No"),"URGENT - No Bed","Normal")</f>
        <v>Normal</v>
      </c>
      <c r="AD4202" s="33" t="n">
        <f aca="false">INDEX(Lookup_Tables!$B$3:$B$12,MATCH(H4202,Lookup_Tables!$A$3:$A$12,0))</f>
        <v>2200000</v>
      </c>
      <c r="AE4202" s="27" t="str">
        <f aca="false">INDEX(Lookup_Tables!$C$3:$C$12,MATCH(H4202,Lookup_Tables!$A$3:$A$12,0))</f>
        <v>Dr. Rohan Das</v>
      </c>
      <c r="AF4202" s="27" t="str">
        <f aca="false">IFERROR(INDEX(Lookup_Tables!$F$16:$F$45,MATCH(I4202,Lookup_Tables!$E$16:$E$45,0)),"N/A")</f>
        <v>EMP204</v>
      </c>
      <c r="AG4202" s="27" t="n">
        <f aca="false">_xlfn.IFS(R4202="Recovered",4,R4202="Referred",3,R4202="Admitted",2,R4202="Deceased",1,TRUE(),0)</f>
        <v>2</v>
      </c>
      <c r="AH4202" s="27" t="str">
        <f aca="false">IF(T4202&gt;=4,"Satisfied",IF(T4202&gt;=3,"Neutral","Needs Improvement"))</f>
        <v>Satisfied</v>
      </c>
    </row>
    <row r="4203" customFormat="false" ht="15" hidden="false" customHeight="false" outlineLevel="0" collapsed="false">
      <c r="A4203" s="30" t="s">
        <v>5841</v>
      </c>
      <c r="B4203" s="30" t="s">
        <v>2156</v>
      </c>
      <c r="C4203" s="30" t="n">
        <v>54</v>
      </c>
      <c r="D4203" s="30" t="s">
        <v>121</v>
      </c>
      <c r="E4203" s="31" t="n">
        <v>45380</v>
      </c>
      <c r="F4203" s="30" t="s">
        <v>743</v>
      </c>
      <c r="G4203" s="31" t="n">
        <v>45381</v>
      </c>
      <c r="H4203" s="30" t="s">
        <v>146</v>
      </c>
      <c r="I4203" s="30" t="s">
        <v>176</v>
      </c>
      <c r="J4203" s="30" t="s">
        <v>222</v>
      </c>
      <c r="K4203" s="30" t="s">
        <v>156</v>
      </c>
      <c r="L4203" s="30" t="n">
        <v>28</v>
      </c>
      <c r="M4203" s="30" t="n">
        <v>41</v>
      </c>
      <c r="N4203" s="30" t="s">
        <v>127</v>
      </c>
      <c r="O4203" s="30" t="s">
        <v>139</v>
      </c>
      <c r="P4203" s="30" t="s">
        <v>129</v>
      </c>
      <c r="Q4203" s="32" t="n">
        <v>3145.31</v>
      </c>
      <c r="R4203" s="30" t="s">
        <v>130</v>
      </c>
      <c r="S4203" s="30" t="s">
        <v>197</v>
      </c>
      <c r="T4203" s="30" t="n">
        <v>4</v>
      </c>
      <c r="U4203" s="30" t="n">
        <f aca="false">YEAR(E4203)</f>
        <v>2024</v>
      </c>
      <c r="V4203" s="30" t="str">
        <f aca="false">TEXT(E4203,"MMM-YYYY")</f>
        <v>Mar-2024</v>
      </c>
      <c r="W4203" s="30" t="n">
        <f aca="false">MONTH(E4203)</f>
        <v>3</v>
      </c>
      <c r="X4203" s="30" t="str">
        <f aca="false">TEXT(WEEKDAY(E4203,2),"0")&amp;" - "&amp;TEXT(E4203,"dddd")</f>
        <v>5 - Friday</v>
      </c>
      <c r="Y4203" s="30" t="str">
        <f aca="false">_xlfn.IFS(C4203&lt;18,"Child (0-17)",C4203&lt;40,"Young Adult (18-39)",C4203&lt;60,"Adult (40-59)",TRUE(),"Senior (60+)")</f>
        <v>Adult (40-59)</v>
      </c>
      <c r="Z4203" s="30" t="n">
        <f aca="false">ROUND(G4203-E4203,0)</f>
        <v>1</v>
      </c>
      <c r="AA4203" s="30" t="n">
        <f aca="false">L4203+M4203</f>
        <v>69</v>
      </c>
      <c r="AB4203" s="30" t="n">
        <f aca="false">IFERROR(ROUND(Q4203/AA4203,2),0)</f>
        <v>45.58</v>
      </c>
      <c r="AC4203" s="30" t="str">
        <f aca="false">IF(AND(K4203="Critical",N4203="No"),"URGENT - No Bed","Normal")</f>
        <v>Normal</v>
      </c>
      <c r="AD4203" s="34" t="n">
        <f aca="false">INDEX(Lookup_Tables!$B$3:$B$12,MATCH(H4203,Lookup_Tables!$A$3:$A$12,0))</f>
        <v>2700000</v>
      </c>
      <c r="AE4203" s="30" t="str">
        <f aca="false">INDEX(Lookup_Tables!$C$3:$C$12,MATCH(H4203,Lookup_Tables!$A$3:$A$12,0))</f>
        <v>Dr. Vikram Singh</v>
      </c>
      <c r="AF4203" s="30" t="str">
        <f aca="false">IFERROR(INDEX(Lookup_Tables!$F$16:$F$45,MATCH(I4203,Lookup_Tables!$E$16:$E$45,0)),"N/A")</f>
        <v>EMP227</v>
      </c>
      <c r="AG4203" s="30" t="n">
        <f aca="false">_xlfn.IFS(R4203="Recovered",4,R4203="Referred",3,R4203="Admitted",2,R4203="Deceased",1,TRUE(),0)</f>
        <v>4</v>
      </c>
      <c r="AH4203" s="30" t="str">
        <f aca="false">IF(T4203&gt;=4,"Satisfied",IF(T4203&gt;=3,"Neutral","Needs Improvement"))</f>
        <v>Satisfied</v>
      </c>
    </row>
    <row r="4204" customFormat="false" ht="15" hidden="false" customHeight="false" outlineLevel="0" collapsed="false">
      <c r="A4204" s="27" t="s">
        <v>5162</v>
      </c>
      <c r="B4204" s="27" t="s">
        <v>2632</v>
      </c>
      <c r="C4204" s="27" t="n">
        <v>69</v>
      </c>
      <c r="D4204" s="27" t="s">
        <v>181</v>
      </c>
      <c r="E4204" s="28" t="n">
        <v>45323</v>
      </c>
      <c r="F4204" s="27" t="s">
        <v>1186</v>
      </c>
      <c r="G4204" s="28" t="n">
        <v>45324</v>
      </c>
      <c r="H4204" s="27" t="s">
        <v>123</v>
      </c>
      <c r="I4204" s="27" t="s">
        <v>155</v>
      </c>
      <c r="J4204" s="27" t="s">
        <v>418</v>
      </c>
      <c r="K4204" s="27" t="s">
        <v>138</v>
      </c>
      <c r="L4204" s="27" t="n">
        <v>48</v>
      </c>
      <c r="M4204" s="27" t="n">
        <v>35</v>
      </c>
      <c r="N4204" s="27" t="s">
        <v>186</v>
      </c>
      <c r="O4204" s="27" t="s">
        <v>139</v>
      </c>
      <c r="P4204" s="27" t="s">
        <v>187</v>
      </c>
      <c r="Q4204" s="29" t="n">
        <v>1540.36</v>
      </c>
      <c r="R4204" s="27" t="s">
        <v>130</v>
      </c>
      <c r="S4204" s="27" t="s">
        <v>141</v>
      </c>
      <c r="T4204" s="27" t="n">
        <v>2</v>
      </c>
      <c r="U4204" s="27" t="n">
        <f aca="false">YEAR(E4204)</f>
        <v>2024</v>
      </c>
      <c r="V4204" s="27" t="str">
        <f aca="false">TEXT(E4204,"MMM-YYYY")</f>
        <v>Feb-2024</v>
      </c>
      <c r="W4204" s="27" t="n">
        <f aca="false">MONTH(E4204)</f>
        <v>2</v>
      </c>
      <c r="X4204" s="27" t="str">
        <f aca="false">TEXT(WEEKDAY(E4204,2),"0")&amp;" - "&amp;TEXT(E4204,"dddd")</f>
        <v>4 - Thursday</v>
      </c>
      <c r="Y4204" s="27" t="str">
        <f aca="false">_xlfn.IFS(C4204&lt;18,"Child (0-17)",C4204&lt;40,"Young Adult (18-39)",C4204&lt;60,"Adult (40-59)",TRUE(),"Senior (60+)")</f>
        <v>Senior (60+)</v>
      </c>
      <c r="Z4204" s="27" t="n">
        <f aca="false">ROUND(G4204-E4204,0)</f>
        <v>1</v>
      </c>
      <c r="AA4204" s="27" t="n">
        <f aca="false">L4204+M4204</f>
        <v>83</v>
      </c>
      <c r="AB4204" s="27" t="n">
        <f aca="false">IFERROR(ROUND(Q4204/AA4204,2),0)</f>
        <v>18.56</v>
      </c>
      <c r="AC4204" s="27" t="str">
        <f aca="false">IF(AND(K4204="Critical",N4204="No"),"URGENT - No Bed","Normal")</f>
        <v>Normal</v>
      </c>
      <c r="AD4204" s="33" t="n">
        <f aca="false">INDEX(Lookup_Tables!$B$3:$B$12,MATCH(H4204,Lookup_Tables!$A$3:$A$12,0))</f>
        <v>2200000</v>
      </c>
      <c r="AE4204" s="27" t="str">
        <f aca="false">INDEX(Lookup_Tables!$C$3:$C$12,MATCH(H4204,Lookup_Tables!$A$3:$A$12,0))</f>
        <v>Dr. Rohan Das</v>
      </c>
      <c r="AF4204" s="27" t="str">
        <f aca="false">IFERROR(INDEX(Lookup_Tables!$F$16:$F$45,MATCH(I4204,Lookup_Tables!$E$16:$E$45,0)),"N/A")</f>
        <v>EMP203</v>
      </c>
      <c r="AG4204" s="27" t="n">
        <f aca="false">_xlfn.IFS(R4204="Recovered",4,R4204="Referred",3,R4204="Admitted",2,R4204="Deceased",1,TRUE(),0)</f>
        <v>4</v>
      </c>
      <c r="AH4204" s="27" t="str">
        <f aca="false">IF(T4204&gt;=4,"Satisfied",IF(T4204&gt;=3,"Neutral","Needs Improvement"))</f>
        <v>Needs Improvement</v>
      </c>
    </row>
    <row r="4205" customFormat="false" ht="15" hidden="false" customHeight="false" outlineLevel="0" collapsed="false">
      <c r="A4205" s="30" t="s">
        <v>4580</v>
      </c>
      <c r="B4205" s="30" t="s">
        <v>2577</v>
      </c>
      <c r="C4205" s="30" t="n">
        <v>83</v>
      </c>
      <c r="D4205" s="30" t="s">
        <v>181</v>
      </c>
      <c r="E4205" s="31" t="n">
        <v>45603</v>
      </c>
      <c r="F4205" s="30" t="s">
        <v>555</v>
      </c>
      <c r="G4205" s="31" t="n">
        <v>45603</v>
      </c>
      <c r="H4205" s="30" t="s">
        <v>168</v>
      </c>
      <c r="I4205" s="30" t="s">
        <v>196</v>
      </c>
      <c r="J4205" s="30" t="s">
        <v>191</v>
      </c>
      <c r="K4205" s="30" t="s">
        <v>138</v>
      </c>
      <c r="L4205" s="30" t="n">
        <v>46</v>
      </c>
      <c r="M4205" s="30" t="n">
        <v>33</v>
      </c>
      <c r="N4205" s="30" t="s">
        <v>186</v>
      </c>
      <c r="O4205" s="30" t="s">
        <v>149</v>
      </c>
      <c r="P4205" s="30" t="s">
        <v>187</v>
      </c>
      <c r="Q4205" s="32" t="n">
        <v>2199.07</v>
      </c>
      <c r="R4205" s="30" t="s">
        <v>130</v>
      </c>
      <c r="S4205" s="30" t="s">
        <v>131</v>
      </c>
      <c r="T4205" s="30" t="n">
        <v>2</v>
      </c>
      <c r="U4205" s="30" t="n">
        <f aca="false">YEAR(E4205)</f>
        <v>2024</v>
      </c>
      <c r="V4205" s="30" t="str">
        <f aca="false">TEXT(E4205,"MMM-YYYY")</f>
        <v>Nov-2024</v>
      </c>
      <c r="W4205" s="30" t="n">
        <f aca="false">MONTH(E4205)</f>
        <v>11</v>
      </c>
      <c r="X4205" s="30" t="str">
        <f aca="false">TEXT(WEEKDAY(E4205,2),"0")&amp;" - "&amp;TEXT(E4205,"dddd")</f>
        <v>4 - Thursday</v>
      </c>
      <c r="Y4205" s="30" t="str">
        <f aca="false">_xlfn.IFS(C4205&lt;18,"Child (0-17)",C4205&lt;40,"Young Adult (18-39)",C4205&lt;60,"Adult (40-59)",TRUE(),"Senior (60+)")</f>
        <v>Senior (60+)</v>
      </c>
      <c r="Z4205" s="30" t="n">
        <f aca="false">ROUND(G4205-E4205,0)</f>
        <v>0</v>
      </c>
      <c r="AA4205" s="30" t="n">
        <f aca="false">L4205+M4205</f>
        <v>79</v>
      </c>
      <c r="AB4205" s="30" t="n">
        <f aca="false">IFERROR(ROUND(Q4205/AA4205,2),0)</f>
        <v>27.84</v>
      </c>
      <c r="AC4205" s="30" t="str">
        <f aca="false">IF(AND(K4205="Critical",N4205="No"),"URGENT - No Bed","Normal")</f>
        <v>Normal</v>
      </c>
      <c r="AD4205" s="34" t="n">
        <f aca="false">INDEX(Lookup_Tables!$B$3:$B$12,MATCH(H4205,Lookup_Tables!$A$3:$A$12,0))</f>
        <v>4400000</v>
      </c>
      <c r="AE4205" s="30" t="str">
        <f aca="false">INDEX(Lookup_Tables!$C$3:$C$12,MATCH(H4205,Lookup_Tables!$A$3:$A$12,0))</f>
        <v>Dr. Neha Chopra</v>
      </c>
      <c r="AF4205" s="30" t="str">
        <f aca="false">IFERROR(INDEX(Lookup_Tables!$F$16:$F$45,MATCH(I4205,Lookup_Tables!$E$16:$E$45,0)),"N/A")</f>
        <v>EMP219</v>
      </c>
      <c r="AG4205" s="30" t="n">
        <f aca="false">_xlfn.IFS(R4205="Recovered",4,R4205="Referred",3,R4205="Admitted",2,R4205="Deceased",1,TRUE(),0)</f>
        <v>4</v>
      </c>
      <c r="AH4205" s="30" t="str">
        <f aca="false">IF(T4205&gt;=4,"Satisfied",IF(T4205&gt;=3,"Neutral","Needs Improvement"))</f>
        <v>Needs Improvement</v>
      </c>
    </row>
    <row r="4206" customFormat="false" ht="15" hidden="false" customHeight="false" outlineLevel="0" collapsed="false">
      <c r="A4206" s="27" t="s">
        <v>5613</v>
      </c>
      <c r="B4206" s="27" t="s">
        <v>3320</v>
      </c>
      <c r="C4206" s="27" t="n">
        <v>29</v>
      </c>
      <c r="D4206" s="27" t="s">
        <v>181</v>
      </c>
      <c r="E4206" s="28" t="n">
        <v>45465</v>
      </c>
      <c r="F4206" s="27" t="s">
        <v>759</v>
      </c>
      <c r="G4206" s="28" t="n">
        <v>45468</v>
      </c>
      <c r="H4206" s="27" t="s">
        <v>206</v>
      </c>
      <c r="I4206" s="27" t="s">
        <v>207</v>
      </c>
      <c r="J4206" s="27" t="s">
        <v>593</v>
      </c>
      <c r="K4206" s="27" t="s">
        <v>126</v>
      </c>
      <c r="L4206" s="27" t="n">
        <v>39</v>
      </c>
      <c r="M4206" s="27" t="n">
        <v>116</v>
      </c>
      <c r="N4206" s="27" t="s">
        <v>186</v>
      </c>
      <c r="O4206" s="27" t="s">
        <v>149</v>
      </c>
      <c r="P4206" s="27" t="s">
        <v>140</v>
      </c>
      <c r="Q4206" s="29" t="n">
        <v>8845.26</v>
      </c>
      <c r="R4206" s="27" t="s">
        <v>130</v>
      </c>
      <c r="S4206" s="27" t="s">
        <v>197</v>
      </c>
      <c r="T4206" s="27" t="n">
        <v>4</v>
      </c>
      <c r="U4206" s="27" t="n">
        <f aca="false">YEAR(E4206)</f>
        <v>2024</v>
      </c>
      <c r="V4206" s="27" t="str">
        <f aca="false">TEXT(E4206,"MMM-YYYY")</f>
        <v>Jun-2024</v>
      </c>
      <c r="W4206" s="27" t="n">
        <f aca="false">MONTH(E4206)</f>
        <v>6</v>
      </c>
      <c r="X4206" s="27" t="str">
        <f aca="false">TEXT(WEEKDAY(E4206,2),"0")&amp;" - "&amp;TEXT(E4206,"dddd")</f>
        <v>6 - Saturday</v>
      </c>
      <c r="Y4206" s="27" t="str">
        <f aca="false">_xlfn.IFS(C4206&lt;18,"Child (0-17)",C4206&lt;40,"Young Adult (18-39)",C4206&lt;60,"Adult (40-59)",TRUE(),"Senior (60+)")</f>
        <v>Young Adult (18-39)</v>
      </c>
      <c r="Z4206" s="27" t="n">
        <f aca="false">ROUND(G4206-E4206,0)</f>
        <v>3</v>
      </c>
      <c r="AA4206" s="27" t="n">
        <f aca="false">L4206+M4206</f>
        <v>155</v>
      </c>
      <c r="AB4206" s="27" t="n">
        <f aca="false">IFERROR(ROUND(Q4206/AA4206,2),0)</f>
        <v>57.07</v>
      </c>
      <c r="AC4206" s="27" t="str">
        <f aca="false">IF(AND(K4206="Critical",N4206="No"),"URGENT - No Bed","Normal")</f>
        <v>Normal</v>
      </c>
      <c r="AD4206" s="33" t="n">
        <f aca="false">INDEX(Lookup_Tables!$B$3:$B$12,MATCH(H4206,Lookup_Tables!$A$3:$A$12,0))</f>
        <v>2800000</v>
      </c>
      <c r="AE4206" s="27" t="str">
        <f aca="false">INDEX(Lookup_Tables!$C$3:$C$12,MATCH(H4206,Lookup_Tables!$A$3:$A$12,0))</f>
        <v>Dr. Suresh Nair</v>
      </c>
      <c r="AF4206" s="27" t="str">
        <f aca="false">IFERROR(INDEX(Lookup_Tables!$F$16:$F$45,MATCH(I4206,Lookup_Tables!$E$16:$E$45,0)),"N/A")</f>
        <v>EMP209</v>
      </c>
      <c r="AG4206" s="27" t="n">
        <f aca="false">_xlfn.IFS(R4206="Recovered",4,R4206="Referred",3,R4206="Admitted",2,R4206="Deceased",1,TRUE(),0)</f>
        <v>4</v>
      </c>
      <c r="AH4206" s="27" t="str">
        <f aca="false">IF(T4206&gt;=4,"Satisfied",IF(T4206&gt;=3,"Neutral","Needs Improvement"))</f>
        <v>Satisfied</v>
      </c>
    </row>
    <row r="4207" customFormat="false" ht="15" hidden="false" customHeight="false" outlineLevel="0" collapsed="false">
      <c r="A4207" s="30" t="s">
        <v>3819</v>
      </c>
      <c r="B4207" s="30" t="s">
        <v>1232</v>
      </c>
      <c r="C4207" s="30" t="n">
        <v>39</v>
      </c>
      <c r="D4207" s="30" t="s">
        <v>181</v>
      </c>
      <c r="E4207" s="31" t="n">
        <v>45339</v>
      </c>
      <c r="F4207" s="30" t="s">
        <v>290</v>
      </c>
      <c r="G4207" s="31" t="n">
        <v>45340</v>
      </c>
      <c r="H4207" s="30" t="s">
        <v>168</v>
      </c>
      <c r="I4207" s="30" t="s">
        <v>169</v>
      </c>
      <c r="J4207" s="30" t="s">
        <v>441</v>
      </c>
      <c r="K4207" s="30" t="s">
        <v>156</v>
      </c>
      <c r="L4207" s="30" t="n">
        <v>16</v>
      </c>
      <c r="M4207" s="30" t="n">
        <v>75</v>
      </c>
      <c r="N4207" s="30" t="s">
        <v>127</v>
      </c>
      <c r="O4207" s="30" t="s">
        <v>139</v>
      </c>
      <c r="P4207" s="30" t="s">
        <v>187</v>
      </c>
      <c r="Q4207" s="32" t="n">
        <v>4749.14</v>
      </c>
      <c r="R4207" s="30" t="s">
        <v>130</v>
      </c>
      <c r="S4207" s="30" t="s">
        <v>178</v>
      </c>
      <c r="T4207" s="30" t="n">
        <v>5</v>
      </c>
      <c r="U4207" s="30" t="n">
        <f aca="false">YEAR(E4207)</f>
        <v>2024</v>
      </c>
      <c r="V4207" s="30" t="str">
        <f aca="false">TEXT(E4207,"MMM-YYYY")</f>
        <v>Feb-2024</v>
      </c>
      <c r="W4207" s="30" t="n">
        <f aca="false">MONTH(E4207)</f>
        <v>2</v>
      </c>
      <c r="X4207" s="30" t="str">
        <f aca="false">TEXT(WEEKDAY(E4207,2),"0")&amp;" - "&amp;TEXT(E4207,"dddd")</f>
        <v>6 - Saturday</v>
      </c>
      <c r="Y4207" s="30" t="str">
        <f aca="false">_xlfn.IFS(C4207&lt;18,"Child (0-17)",C4207&lt;40,"Young Adult (18-39)",C4207&lt;60,"Adult (40-59)",TRUE(),"Senior (60+)")</f>
        <v>Young Adult (18-39)</v>
      </c>
      <c r="Z4207" s="30" t="n">
        <f aca="false">ROUND(G4207-E4207,0)</f>
        <v>1</v>
      </c>
      <c r="AA4207" s="30" t="n">
        <f aca="false">L4207+M4207</f>
        <v>91</v>
      </c>
      <c r="AB4207" s="30" t="n">
        <f aca="false">IFERROR(ROUND(Q4207/AA4207,2),0)</f>
        <v>52.19</v>
      </c>
      <c r="AC4207" s="30" t="str">
        <f aca="false">IF(AND(K4207="Critical",N4207="No"),"URGENT - No Bed","Normal")</f>
        <v>Normal</v>
      </c>
      <c r="AD4207" s="34" t="n">
        <f aca="false">INDEX(Lookup_Tables!$B$3:$B$12,MATCH(H4207,Lookup_Tables!$A$3:$A$12,0))</f>
        <v>4400000</v>
      </c>
      <c r="AE4207" s="30" t="str">
        <f aca="false">INDEX(Lookup_Tables!$C$3:$C$12,MATCH(H4207,Lookup_Tables!$A$3:$A$12,0))</f>
        <v>Dr. Neha Chopra</v>
      </c>
      <c r="AF4207" s="30" t="str">
        <f aca="false">IFERROR(INDEX(Lookup_Tables!$F$16:$F$45,MATCH(I4207,Lookup_Tables!$E$16:$E$45,0)),"N/A")</f>
        <v>EMP220</v>
      </c>
      <c r="AG4207" s="30" t="n">
        <f aca="false">_xlfn.IFS(R4207="Recovered",4,R4207="Referred",3,R4207="Admitted",2,R4207="Deceased",1,TRUE(),0)</f>
        <v>4</v>
      </c>
      <c r="AH4207" s="30" t="str">
        <f aca="false">IF(T4207&gt;=4,"Satisfied",IF(T4207&gt;=3,"Neutral","Needs Improvement"))</f>
        <v>Satisfied</v>
      </c>
    </row>
    <row r="4208" customFormat="false" ht="15" hidden="false" customHeight="false" outlineLevel="0" collapsed="false">
      <c r="A4208" s="27" t="s">
        <v>6253</v>
      </c>
      <c r="B4208" s="27" t="s">
        <v>887</v>
      </c>
      <c r="C4208" s="27" t="n">
        <v>20</v>
      </c>
      <c r="D4208" s="27" t="s">
        <v>181</v>
      </c>
      <c r="E4208" s="28" t="n">
        <v>45377</v>
      </c>
      <c r="F4208" s="27" t="s">
        <v>265</v>
      </c>
      <c r="G4208" s="28" t="n">
        <v>45378</v>
      </c>
      <c r="H4208" s="27" t="s">
        <v>242</v>
      </c>
      <c r="I4208" s="27" t="s">
        <v>466</v>
      </c>
      <c r="J4208" s="27" t="s">
        <v>422</v>
      </c>
      <c r="K4208" s="27" t="s">
        <v>138</v>
      </c>
      <c r="L4208" s="27" t="n">
        <v>82</v>
      </c>
      <c r="M4208" s="27" t="n">
        <v>28</v>
      </c>
      <c r="N4208" s="27" t="s">
        <v>127</v>
      </c>
      <c r="O4208" s="27" t="s">
        <v>128</v>
      </c>
      <c r="P4208" s="27" t="s">
        <v>150</v>
      </c>
      <c r="Q4208" s="29" t="n">
        <v>976.75</v>
      </c>
      <c r="R4208" s="27" t="s">
        <v>130</v>
      </c>
      <c r="S4208" s="27" t="s">
        <v>164</v>
      </c>
      <c r="T4208" s="27" t="n">
        <v>4</v>
      </c>
      <c r="U4208" s="27" t="n">
        <f aca="false">YEAR(E4208)</f>
        <v>2024</v>
      </c>
      <c r="V4208" s="27" t="str">
        <f aca="false">TEXT(E4208,"MMM-YYYY")</f>
        <v>Mar-2024</v>
      </c>
      <c r="W4208" s="27" t="n">
        <f aca="false">MONTH(E4208)</f>
        <v>3</v>
      </c>
      <c r="X4208" s="27" t="str">
        <f aca="false">TEXT(WEEKDAY(E4208,2),"0")&amp;" - "&amp;TEXT(E4208,"dddd")</f>
        <v>2 - Tuesday</v>
      </c>
      <c r="Y4208" s="27" t="str">
        <f aca="false">_xlfn.IFS(C4208&lt;18,"Child (0-17)",C4208&lt;40,"Young Adult (18-39)",C4208&lt;60,"Adult (40-59)",TRUE(),"Senior (60+)")</f>
        <v>Young Adult (18-39)</v>
      </c>
      <c r="Z4208" s="27" t="n">
        <f aca="false">ROUND(G4208-E4208,0)</f>
        <v>1</v>
      </c>
      <c r="AA4208" s="27" t="n">
        <f aca="false">L4208+M4208</f>
        <v>110</v>
      </c>
      <c r="AB4208" s="27" t="n">
        <f aca="false">IFERROR(ROUND(Q4208/AA4208,2),0)</f>
        <v>8.88</v>
      </c>
      <c r="AC4208" s="27" t="str">
        <f aca="false">IF(AND(K4208="Critical",N4208="No"),"URGENT - No Bed","Normal")</f>
        <v>Normal</v>
      </c>
      <c r="AD4208" s="33" t="n">
        <f aca="false">INDEX(Lookup_Tables!$B$3:$B$12,MATCH(H4208,Lookup_Tables!$A$3:$A$12,0))</f>
        <v>3000000</v>
      </c>
      <c r="AE4208" s="27" t="str">
        <f aca="false">INDEX(Lookup_Tables!$C$3:$C$12,MATCH(H4208,Lookup_Tables!$A$3:$A$12,0))</f>
        <v>Dr. Pooja Iyer</v>
      </c>
      <c r="AF4208" s="27" t="str">
        <f aca="false">IFERROR(INDEX(Lookup_Tables!$F$16:$F$45,MATCH(I4208,Lookup_Tables!$E$16:$E$45,0)),"N/A")</f>
        <v>EMP212</v>
      </c>
      <c r="AG4208" s="27" t="n">
        <f aca="false">_xlfn.IFS(R4208="Recovered",4,R4208="Referred",3,R4208="Admitted",2,R4208="Deceased",1,TRUE(),0)</f>
        <v>4</v>
      </c>
      <c r="AH4208" s="27" t="str">
        <f aca="false">IF(T4208&gt;=4,"Satisfied",IF(T4208&gt;=3,"Neutral","Needs Improvement"))</f>
        <v>Satisfied</v>
      </c>
    </row>
    <row r="4209" customFormat="false" ht="15" hidden="false" customHeight="false" outlineLevel="0" collapsed="false">
      <c r="A4209" s="30" t="s">
        <v>2811</v>
      </c>
      <c r="B4209" s="30" t="s">
        <v>2812</v>
      </c>
      <c r="C4209" s="30" t="n">
        <v>30</v>
      </c>
      <c r="D4209" s="30" t="s">
        <v>181</v>
      </c>
      <c r="E4209" s="31" t="n">
        <v>45449</v>
      </c>
      <c r="F4209" s="30" t="s">
        <v>370</v>
      </c>
      <c r="G4209" s="31" t="n">
        <v>45454</v>
      </c>
      <c r="H4209" s="30" t="s">
        <v>161</v>
      </c>
      <c r="I4209" s="30" t="s">
        <v>538</v>
      </c>
      <c r="J4209" s="30" t="s">
        <v>163</v>
      </c>
      <c r="K4209" s="30" t="s">
        <v>126</v>
      </c>
      <c r="L4209" s="30" t="n">
        <v>25</v>
      </c>
      <c r="M4209" s="30" t="n">
        <v>148</v>
      </c>
      <c r="N4209" s="30" t="s">
        <v>186</v>
      </c>
      <c r="O4209" s="30" t="s">
        <v>139</v>
      </c>
      <c r="P4209" s="30" t="s">
        <v>140</v>
      </c>
      <c r="Q4209" s="32" t="n">
        <v>8444.66</v>
      </c>
      <c r="R4209" s="30" t="s">
        <v>130</v>
      </c>
      <c r="S4209" s="30" t="s">
        <v>151</v>
      </c>
      <c r="T4209" s="30" t="n">
        <v>4</v>
      </c>
      <c r="U4209" s="30" t="n">
        <f aca="false">YEAR(E4209)</f>
        <v>2024</v>
      </c>
      <c r="V4209" s="30" t="str">
        <f aca="false">TEXT(E4209,"MMM-YYYY")</f>
        <v>Jun-2024</v>
      </c>
      <c r="W4209" s="30" t="n">
        <f aca="false">MONTH(E4209)</f>
        <v>6</v>
      </c>
      <c r="X4209" s="30" t="str">
        <f aca="false">TEXT(WEEKDAY(E4209,2),"0")&amp;" - "&amp;TEXT(E4209,"dddd")</f>
        <v>4 - Thursday</v>
      </c>
      <c r="Y4209" s="30" t="str">
        <f aca="false">_xlfn.IFS(C4209&lt;18,"Child (0-17)",C4209&lt;40,"Young Adult (18-39)",C4209&lt;60,"Adult (40-59)",TRUE(),"Senior (60+)")</f>
        <v>Young Adult (18-39)</v>
      </c>
      <c r="Z4209" s="30" t="n">
        <f aca="false">ROUND(G4209-E4209,0)</f>
        <v>5</v>
      </c>
      <c r="AA4209" s="30" t="n">
        <f aca="false">L4209+M4209</f>
        <v>173</v>
      </c>
      <c r="AB4209" s="30" t="n">
        <f aca="false">IFERROR(ROUND(Q4209/AA4209,2),0)</f>
        <v>48.81</v>
      </c>
      <c r="AC4209" s="30" t="str">
        <f aca="false">IF(AND(K4209="Critical",N4209="No"),"URGENT - No Bed","Normal")</f>
        <v>Normal</v>
      </c>
      <c r="AD4209" s="34" t="n">
        <f aca="false">INDEX(Lookup_Tables!$B$3:$B$12,MATCH(H4209,Lookup_Tables!$A$3:$A$12,0))</f>
        <v>3600000</v>
      </c>
      <c r="AE4209" s="30" t="str">
        <f aca="false">INDEX(Lookup_Tables!$C$3:$C$12,MATCH(H4209,Lookup_Tables!$A$3:$A$12,0))</f>
        <v>Dr. Sameer Joshi</v>
      </c>
      <c r="AF4209" s="30" t="str">
        <f aca="false">IFERROR(INDEX(Lookup_Tables!$F$16:$F$45,MATCH(I4209,Lookup_Tables!$E$16:$E$45,0)),"N/A")</f>
        <v>EMP221</v>
      </c>
      <c r="AG4209" s="30" t="n">
        <f aca="false">_xlfn.IFS(R4209="Recovered",4,R4209="Referred",3,R4209="Admitted",2,R4209="Deceased",1,TRUE(),0)</f>
        <v>4</v>
      </c>
      <c r="AH4209" s="30" t="str">
        <f aca="false">IF(T4209&gt;=4,"Satisfied",IF(T4209&gt;=3,"Neutral","Needs Improvement"))</f>
        <v>Satisfied</v>
      </c>
    </row>
    <row r="4210" customFormat="false" ht="15" hidden="false" customHeight="false" outlineLevel="0" collapsed="false">
      <c r="A4210" s="27" t="s">
        <v>4409</v>
      </c>
      <c r="B4210" s="27" t="s">
        <v>768</v>
      </c>
      <c r="C4210" s="27" t="n">
        <v>40</v>
      </c>
      <c r="D4210" s="27" t="s">
        <v>181</v>
      </c>
      <c r="E4210" s="28" t="n">
        <v>45388</v>
      </c>
      <c r="F4210" s="27" t="s">
        <v>1696</v>
      </c>
      <c r="G4210" s="28" t="n">
        <v>45390</v>
      </c>
      <c r="H4210" s="27" t="s">
        <v>123</v>
      </c>
      <c r="I4210" s="27" t="s">
        <v>155</v>
      </c>
      <c r="J4210" s="27" t="s">
        <v>305</v>
      </c>
      <c r="K4210" s="27" t="s">
        <v>156</v>
      </c>
      <c r="L4210" s="27" t="n">
        <v>23</v>
      </c>
      <c r="M4210" s="27" t="n">
        <v>66</v>
      </c>
      <c r="N4210" s="27" t="s">
        <v>127</v>
      </c>
      <c r="O4210" s="27" t="s">
        <v>128</v>
      </c>
      <c r="P4210" s="27" t="s">
        <v>187</v>
      </c>
      <c r="Q4210" s="29" t="n">
        <v>3361.53</v>
      </c>
      <c r="R4210" s="27" t="s">
        <v>172</v>
      </c>
      <c r="S4210" s="27" t="s">
        <v>192</v>
      </c>
      <c r="T4210" s="27" t="n">
        <v>3</v>
      </c>
      <c r="U4210" s="27" t="n">
        <f aca="false">YEAR(E4210)</f>
        <v>2024</v>
      </c>
      <c r="V4210" s="27" t="str">
        <f aca="false">TEXT(E4210,"MMM-YYYY")</f>
        <v>Apr-2024</v>
      </c>
      <c r="W4210" s="27" t="n">
        <f aca="false">MONTH(E4210)</f>
        <v>4</v>
      </c>
      <c r="X4210" s="27" t="str">
        <f aca="false">TEXT(WEEKDAY(E4210,2),"0")&amp;" - "&amp;TEXT(E4210,"dddd")</f>
        <v>6 - Saturday</v>
      </c>
      <c r="Y4210" s="27" t="str">
        <f aca="false">_xlfn.IFS(C4210&lt;18,"Child (0-17)",C4210&lt;40,"Young Adult (18-39)",C4210&lt;60,"Adult (40-59)",TRUE(),"Senior (60+)")</f>
        <v>Adult (40-59)</v>
      </c>
      <c r="Z4210" s="27" t="n">
        <f aca="false">ROUND(G4210-E4210,0)</f>
        <v>2</v>
      </c>
      <c r="AA4210" s="27" t="n">
        <f aca="false">L4210+M4210</f>
        <v>89</v>
      </c>
      <c r="AB4210" s="27" t="n">
        <f aca="false">IFERROR(ROUND(Q4210/AA4210,2),0)</f>
        <v>37.77</v>
      </c>
      <c r="AC4210" s="27" t="str">
        <f aca="false">IF(AND(K4210="Critical",N4210="No"),"URGENT - No Bed","Normal")</f>
        <v>Normal</v>
      </c>
      <c r="AD4210" s="33" t="n">
        <f aca="false">INDEX(Lookup_Tables!$B$3:$B$12,MATCH(H4210,Lookup_Tables!$A$3:$A$12,0))</f>
        <v>2200000</v>
      </c>
      <c r="AE4210" s="27" t="str">
        <f aca="false">INDEX(Lookup_Tables!$C$3:$C$12,MATCH(H4210,Lookup_Tables!$A$3:$A$12,0))</f>
        <v>Dr. Rohan Das</v>
      </c>
      <c r="AF4210" s="27" t="str">
        <f aca="false">IFERROR(INDEX(Lookup_Tables!$F$16:$F$45,MATCH(I4210,Lookup_Tables!$E$16:$E$45,0)),"N/A")</f>
        <v>EMP203</v>
      </c>
      <c r="AG4210" s="27" t="n">
        <f aca="false">_xlfn.IFS(R4210="Recovered",4,R4210="Referred",3,R4210="Admitted",2,R4210="Deceased",1,TRUE(),0)</f>
        <v>2</v>
      </c>
      <c r="AH4210" s="27" t="str">
        <f aca="false">IF(T4210&gt;=4,"Satisfied",IF(T4210&gt;=3,"Neutral","Needs Improvement"))</f>
        <v>Neutral</v>
      </c>
    </row>
    <row r="4211" customFormat="false" ht="15" hidden="false" customHeight="false" outlineLevel="0" collapsed="false">
      <c r="A4211" s="30" t="s">
        <v>4012</v>
      </c>
      <c r="B4211" s="30" t="s">
        <v>3050</v>
      </c>
      <c r="C4211" s="30" t="n">
        <v>31</v>
      </c>
      <c r="D4211" s="30" t="s">
        <v>121</v>
      </c>
      <c r="E4211" s="31" t="n">
        <v>45412</v>
      </c>
      <c r="F4211" s="30" t="s">
        <v>1214</v>
      </c>
      <c r="G4211" s="31" t="n">
        <v>45413</v>
      </c>
      <c r="H4211" s="30" t="s">
        <v>123</v>
      </c>
      <c r="I4211" s="30" t="s">
        <v>304</v>
      </c>
      <c r="J4211" s="30" t="s">
        <v>305</v>
      </c>
      <c r="K4211" s="30" t="s">
        <v>126</v>
      </c>
      <c r="L4211" s="30" t="n">
        <v>14</v>
      </c>
      <c r="M4211" s="30" t="n">
        <v>126</v>
      </c>
      <c r="N4211" s="30" t="s">
        <v>127</v>
      </c>
      <c r="O4211" s="30" t="s">
        <v>171</v>
      </c>
      <c r="P4211" s="30" t="s">
        <v>129</v>
      </c>
      <c r="Q4211" s="32" t="n">
        <v>8980.83</v>
      </c>
      <c r="R4211" s="30" t="s">
        <v>172</v>
      </c>
      <c r="S4211" s="30" t="s">
        <v>141</v>
      </c>
      <c r="T4211" s="30" t="n">
        <v>2</v>
      </c>
      <c r="U4211" s="30" t="n">
        <f aca="false">YEAR(E4211)</f>
        <v>2024</v>
      </c>
      <c r="V4211" s="30" t="str">
        <f aca="false">TEXT(E4211,"MMM-YYYY")</f>
        <v>Apr-2024</v>
      </c>
      <c r="W4211" s="30" t="n">
        <f aca="false">MONTH(E4211)</f>
        <v>4</v>
      </c>
      <c r="X4211" s="30" t="str">
        <f aca="false">TEXT(WEEKDAY(E4211,2),"0")&amp;" - "&amp;TEXT(E4211,"dddd")</f>
        <v>2 - Tuesday</v>
      </c>
      <c r="Y4211" s="30" t="str">
        <f aca="false">_xlfn.IFS(C4211&lt;18,"Child (0-17)",C4211&lt;40,"Young Adult (18-39)",C4211&lt;60,"Adult (40-59)",TRUE(),"Senior (60+)")</f>
        <v>Young Adult (18-39)</v>
      </c>
      <c r="Z4211" s="30" t="n">
        <f aca="false">ROUND(G4211-E4211,0)</f>
        <v>1</v>
      </c>
      <c r="AA4211" s="30" t="n">
        <f aca="false">L4211+M4211</f>
        <v>140</v>
      </c>
      <c r="AB4211" s="30" t="n">
        <f aca="false">IFERROR(ROUND(Q4211/AA4211,2),0)</f>
        <v>64.15</v>
      </c>
      <c r="AC4211" s="30" t="str">
        <f aca="false">IF(AND(K4211="Critical",N4211="No"),"URGENT - No Bed","Normal")</f>
        <v>Normal</v>
      </c>
      <c r="AD4211" s="34" t="n">
        <f aca="false">INDEX(Lookup_Tables!$B$3:$B$12,MATCH(H4211,Lookup_Tables!$A$3:$A$12,0))</f>
        <v>2200000</v>
      </c>
      <c r="AE4211" s="30" t="str">
        <f aca="false">INDEX(Lookup_Tables!$C$3:$C$12,MATCH(H4211,Lookup_Tables!$A$3:$A$12,0))</f>
        <v>Dr. Rohan Das</v>
      </c>
      <c r="AF4211" s="30" t="str">
        <f aca="false">IFERROR(INDEX(Lookup_Tables!$F$16:$F$45,MATCH(I4211,Lookup_Tables!$E$16:$E$45,0)),"N/A")</f>
        <v>EMP204</v>
      </c>
      <c r="AG4211" s="30" t="n">
        <f aca="false">_xlfn.IFS(R4211="Recovered",4,R4211="Referred",3,R4211="Admitted",2,R4211="Deceased",1,TRUE(),0)</f>
        <v>2</v>
      </c>
      <c r="AH4211" s="30" t="str">
        <f aca="false">IF(T4211&gt;=4,"Satisfied",IF(T4211&gt;=3,"Neutral","Needs Improvement"))</f>
        <v>Needs Improvement</v>
      </c>
    </row>
    <row r="4212" customFormat="false" ht="15" hidden="false" customHeight="false" outlineLevel="0" collapsed="false">
      <c r="A4212" s="27" t="s">
        <v>1679</v>
      </c>
      <c r="B4212" s="27" t="s">
        <v>505</v>
      </c>
      <c r="C4212" s="27" t="n">
        <v>47</v>
      </c>
      <c r="D4212" s="27" t="s">
        <v>121</v>
      </c>
      <c r="E4212" s="28" t="n">
        <v>45363</v>
      </c>
      <c r="F4212" s="27" t="s">
        <v>1674</v>
      </c>
      <c r="G4212" s="28" t="n">
        <v>45364</v>
      </c>
      <c r="H4212" s="27" t="s">
        <v>236</v>
      </c>
      <c r="I4212" s="27" t="s">
        <v>237</v>
      </c>
      <c r="J4212" s="27" t="s">
        <v>238</v>
      </c>
      <c r="K4212" s="27" t="s">
        <v>138</v>
      </c>
      <c r="L4212" s="27" t="n">
        <v>69</v>
      </c>
      <c r="M4212" s="27" t="n">
        <v>39</v>
      </c>
      <c r="N4212" s="27" t="s">
        <v>127</v>
      </c>
      <c r="O4212" s="27" t="s">
        <v>171</v>
      </c>
      <c r="P4212" s="27" t="s">
        <v>129</v>
      </c>
      <c r="Q4212" s="29" t="n">
        <v>1832.87</v>
      </c>
      <c r="R4212" s="27" t="s">
        <v>130</v>
      </c>
      <c r="S4212" s="27" t="s">
        <v>151</v>
      </c>
      <c r="T4212" s="27" t="n">
        <v>5</v>
      </c>
      <c r="U4212" s="27" t="n">
        <f aca="false">YEAR(E4212)</f>
        <v>2024</v>
      </c>
      <c r="V4212" s="27" t="str">
        <f aca="false">TEXT(E4212,"MMM-YYYY")</f>
        <v>Mar-2024</v>
      </c>
      <c r="W4212" s="27" t="n">
        <f aca="false">MONTH(E4212)</f>
        <v>3</v>
      </c>
      <c r="X4212" s="27" t="str">
        <f aca="false">TEXT(WEEKDAY(E4212,2),"0")&amp;" - "&amp;TEXT(E4212,"dddd")</f>
        <v>2 - Tuesday</v>
      </c>
      <c r="Y4212" s="27" t="str">
        <f aca="false">_xlfn.IFS(C4212&lt;18,"Child (0-17)",C4212&lt;40,"Young Adult (18-39)",C4212&lt;60,"Adult (40-59)",TRUE(),"Senior (60+)")</f>
        <v>Adult (40-59)</v>
      </c>
      <c r="Z4212" s="27" t="n">
        <f aca="false">ROUND(G4212-E4212,0)</f>
        <v>1</v>
      </c>
      <c r="AA4212" s="27" t="n">
        <f aca="false">L4212+M4212</f>
        <v>108</v>
      </c>
      <c r="AB4212" s="27" t="n">
        <f aca="false">IFERROR(ROUND(Q4212/AA4212,2),0)</f>
        <v>16.97</v>
      </c>
      <c r="AC4212" s="27" t="str">
        <f aca="false">IF(AND(K4212="Critical",N4212="No"),"URGENT - No Bed","Normal")</f>
        <v>Normal</v>
      </c>
      <c r="AD4212" s="33" t="n">
        <f aca="false">INDEX(Lookup_Tables!$B$3:$B$12,MATCH(H4212,Lookup_Tables!$A$3:$A$12,0))</f>
        <v>3900000</v>
      </c>
      <c r="AE4212" s="27" t="str">
        <f aca="false">INDEX(Lookup_Tables!$C$3:$C$12,MATCH(H4212,Lookup_Tables!$A$3:$A$12,0))</f>
        <v>Dr. Rina Mehta</v>
      </c>
      <c r="AF4212" s="27" t="str">
        <f aca="false">IFERROR(INDEX(Lookup_Tables!$F$16:$F$45,MATCH(I4212,Lookup_Tables!$E$16:$E$45,0)),"N/A")</f>
        <v>EMP215</v>
      </c>
      <c r="AG4212" s="27" t="n">
        <f aca="false">_xlfn.IFS(R4212="Recovered",4,R4212="Referred",3,R4212="Admitted",2,R4212="Deceased",1,TRUE(),0)</f>
        <v>4</v>
      </c>
      <c r="AH4212" s="27" t="str">
        <f aca="false">IF(T4212&gt;=4,"Satisfied",IF(T4212&gt;=3,"Neutral","Needs Improvement"))</f>
        <v>Satisfied</v>
      </c>
    </row>
    <row r="4213" customFormat="false" ht="15" hidden="false" customHeight="false" outlineLevel="0" collapsed="false">
      <c r="A4213" s="30" t="s">
        <v>6719</v>
      </c>
      <c r="B4213" s="30" t="s">
        <v>897</v>
      </c>
      <c r="C4213" s="30" t="n">
        <v>30</v>
      </c>
      <c r="D4213" s="30" t="s">
        <v>181</v>
      </c>
      <c r="E4213" s="31" t="n">
        <v>45573</v>
      </c>
      <c r="F4213" s="30" t="s">
        <v>2856</v>
      </c>
      <c r="G4213" s="31" t="n">
        <v>45576</v>
      </c>
      <c r="H4213" s="30" t="s">
        <v>123</v>
      </c>
      <c r="I4213" s="30" t="s">
        <v>304</v>
      </c>
      <c r="J4213" s="30" t="s">
        <v>125</v>
      </c>
      <c r="K4213" s="30" t="s">
        <v>156</v>
      </c>
      <c r="L4213" s="30" t="n">
        <v>24</v>
      </c>
      <c r="M4213" s="30" t="n">
        <v>37</v>
      </c>
      <c r="N4213" s="30" t="s">
        <v>127</v>
      </c>
      <c r="O4213" s="30" t="s">
        <v>139</v>
      </c>
      <c r="P4213" s="30" t="s">
        <v>129</v>
      </c>
      <c r="Q4213" s="32" t="n">
        <v>2875.9</v>
      </c>
      <c r="R4213" s="30" t="s">
        <v>130</v>
      </c>
      <c r="S4213" s="30" t="s">
        <v>131</v>
      </c>
      <c r="T4213" s="30" t="n">
        <v>3</v>
      </c>
      <c r="U4213" s="30" t="n">
        <f aca="false">YEAR(E4213)</f>
        <v>2024</v>
      </c>
      <c r="V4213" s="30" t="str">
        <f aca="false">TEXT(E4213,"MMM-YYYY")</f>
        <v>Oct-2024</v>
      </c>
      <c r="W4213" s="30" t="n">
        <f aca="false">MONTH(E4213)</f>
        <v>10</v>
      </c>
      <c r="X4213" s="30" t="str">
        <f aca="false">TEXT(WEEKDAY(E4213,2),"0")&amp;" - "&amp;TEXT(E4213,"dddd")</f>
        <v>2 - Tuesday</v>
      </c>
      <c r="Y4213" s="30" t="str">
        <f aca="false">_xlfn.IFS(C4213&lt;18,"Child (0-17)",C4213&lt;40,"Young Adult (18-39)",C4213&lt;60,"Adult (40-59)",TRUE(),"Senior (60+)")</f>
        <v>Young Adult (18-39)</v>
      </c>
      <c r="Z4213" s="30" t="n">
        <f aca="false">ROUND(G4213-E4213,0)</f>
        <v>3</v>
      </c>
      <c r="AA4213" s="30" t="n">
        <f aca="false">L4213+M4213</f>
        <v>61</v>
      </c>
      <c r="AB4213" s="30" t="n">
        <f aca="false">IFERROR(ROUND(Q4213/AA4213,2),0)</f>
        <v>47.15</v>
      </c>
      <c r="AC4213" s="30" t="str">
        <f aca="false">IF(AND(K4213="Critical",N4213="No"),"URGENT - No Bed","Normal")</f>
        <v>Normal</v>
      </c>
      <c r="AD4213" s="34" t="n">
        <f aca="false">INDEX(Lookup_Tables!$B$3:$B$12,MATCH(H4213,Lookup_Tables!$A$3:$A$12,0))</f>
        <v>2200000</v>
      </c>
      <c r="AE4213" s="30" t="str">
        <f aca="false">INDEX(Lookup_Tables!$C$3:$C$12,MATCH(H4213,Lookup_Tables!$A$3:$A$12,0))</f>
        <v>Dr. Rohan Das</v>
      </c>
      <c r="AF4213" s="30" t="str">
        <f aca="false">IFERROR(INDEX(Lookup_Tables!$F$16:$F$45,MATCH(I4213,Lookup_Tables!$E$16:$E$45,0)),"N/A")</f>
        <v>EMP204</v>
      </c>
      <c r="AG4213" s="30" t="n">
        <f aca="false">_xlfn.IFS(R4213="Recovered",4,R4213="Referred",3,R4213="Admitted",2,R4213="Deceased",1,TRUE(),0)</f>
        <v>4</v>
      </c>
      <c r="AH4213" s="30" t="str">
        <f aca="false">IF(T4213&gt;=4,"Satisfied",IF(T4213&gt;=3,"Neutral","Needs Improvement"))</f>
        <v>Neutral</v>
      </c>
    </row>
    <row r="4214" customFormat="false" ht="15" hidden="false" customHeight="false" outlineLevel="0" collapsed="false">
      <c r="A4214" s="27" t="s">
        <v>5204</v>
      </c>
      <c r="B4214" s="27" t="s">
        <v>5205</v>
      </c>
      <c r="C4214" s="27" t="n">
        <v>54</v>
      </c>
      <c r="D4214" s="27" t="s">
        <v>121</v>
      </c>
      <c r="E4214" s="28" t="n">
        <v>45406</v>
      </c>
      <c r="F4214" s="27" t="s">
        <v>1155</v>
      </c>
      <c r="G4214" s="28" t="n">
        <v>45408</v>
      </c>
      <c r="H4214" s="27" t="s">
        <v>236</v>
      </c>
      <c r="I4214" s="27" t="s">
        <v>237</v>
      </c>
      <c r="J4214" s="27" t="s">
        <v>267</v>
      </c>
      <c r="K4214" s="27" t="s">
        <v>156</v>
      </c>
      <c r="L4214" s="27" t="n">
        <v>50</v>
      </c>
      <c r="M4214" s="27" t="n">
        <v>88</v>
      </c>
      <c r="N4214" s="27" t="s">
        <v>186</v>
      </c>
      <c r="O4214" s="27" t="s">
        <v>149</v>
      </c>
      <c r="P4214" s="27" t="s">
        <v>129</v>
      </c>
      <c r="Q4214" s="29" t="n">
        <v>4525.26</v>
      </c>
      <c r="R4214" s="27" t="s">
        <v>130</v>
      </c>
      <c r="S4214" s="27" t="s">
        <v>164</v>
      </c>
      <c r="T4214" s="27" t="n">
        <v>4</v>
      </c>
      <c r="U4214" s="27" t="n">
        <f aca="false">YEAR(E4214)</f>
        <v>2024</v>
      </c>
      <c r="V4214" s="27" t="str">
        <f aca="false">TEXT(E4214,"MMM-YYYY")</f>
        <v>Apr-2024</v>
      </c>
      <c r="W4214" s="27" t="n">
        <f aca="false">MONTH(E4214)</f>
        <v>4</v>
      </c>
      <c r="X4214" s="27" t="str">
        <f aca="false">TEXT(WEEKDAY(E4214,2),"0")&amp;" - "&amp;TEXT(E4214,"dddd")</f>
        <v>3 - Wednesday</v>
      </c>
      <c r="Y4214" s="27" t="str">
        <f aca="false">_xlfn.IFS(C4214&lt;18,"Child (0-17)",C4214&lt;40,"Young Adult (18-39)",C4214&lt;60,"Adult (40-59)",TRUE(),"Senior (60+)")</f>
        <v>Adult (40-59)</v>
      </c>
      <c r="Z4214" s="27" t="n">
        <f aca="false">ROUND(G4214-E4214,0)</f>
        <v>2</v>
      </c>
      <c r="AA4214" s="27" t="n">
        <f aca="false">L4214+M4214</f>
        <v>138</v>
      </c>
      <c r="AB4214" s="27" t="n">
        <f aca="false">IFERROR(ROUND(Q4214/AA4214,2),0)</f>
        <v>32.79</v>
      </c>
      <c r="AC4214" s="27" t="str">
        <f aca="false">IF(AND(K4214="Critical",N4214="No"),"URGENT - No Bed","Normal")</f>
        <v>Normal</v>
      </c>
      <c r="AD4214" s="33" t="n">
        <f aca="false">INDEX(Lookup_Tables!$B$3:$B$12,MATCH(H4214,Lookup_Tables!$A$3:$A$12,0))</f>
        <v>3900000</v>
      </c>
      <c r="AE4214" s="27" t="str">
        <f aca="false">INDEX(Lookup_Tables!$C$3:$C$12,MATCH(H4214,Lookup_Tables!$A$3:$A$12,0))</f>
        <v>Dr. Rina Mehta</v>
      </c>
      <c r="AF4214" s="27" t="str">
        <f aca="false">IFERROR(INDEX(Lookup_Tables!$F$16:$F$45,MATCH(I4214,Lookup_Tables!$E$16:$E$45,0)),"N/A")</f>
        <v>EMP215</v>
      </c>
      <c r="AG4214" s="27" t="n">
        <f aca="false">_xlfn.IFS(R4214="Recovered",4,R4214="Referred",3,R4214="Admitted",2,R4214="Deceased",1,TRUE(),0)</f>
        <v>4</v>
      </c>
      <c r="AH4214" s="27" t="str">
        <f aca="false">IF(T4214&gt;=4,"Satisfied",IF(T4214&gt;=3,"Neutral","Needs Improvement"))</f>
        <v>Satisfied</v>
      </c>
    </row>
    <row r="4215" customFormat="false" ht="15" hidden="false" customHeight="false" outlineLevel="0" collapsed="false">
      <c r="A4215" s="30" t="s">
        <v>5247</v>
      </c>
      <c r="B4215" s="30" t="s">
        <v>254</v>
      </c>
      <c r="C4215" s="30" t="n">
        <v>58</v>
      </c>
      <c r="D4215" s="30" t="s">
        <v>121</v>
      </c>
      <c r="E4215" s="31" t="n">
        <v>45567</v>
      </c>
      <c r="F4215" s="30" t="s">
        <v>1186</v>
      </c>
      <c r="G4215" s="31" t="n">
        <v>45567</v>
      </c>
      <c r="H4215" s="30" t="s">
        <v>206</v>
      </c>
      <c r="I4215" s="30" t="s">
        <v>232</v>
      </c>
      <c r="J4215" s="30" t="s">
        <v>233</v>
      </c>
      <c r="K4215" s="30" t="s">
        <v>138</v>
      </c>
      <c r="L4215" s="30" t="n">
        <v>60</v>
      </c>
      <c r="M4215" s="30" t="n">
        <v>35</v>
      </c>
      <c r="N4215" s="30" t="s">
        <v>127</v>
      </c>
      <c r="O4215" s="30" t="s">
        <v>149</v>
      </c>
      <c r="P4215" s="30" t="s">
        <v>187</v>
      </c>
      <c r="Q4215" s="32" t="n">
        <v>1327.72</v>
      </c>
      <c r="R4215" s="30" t="s">
        <v>130</v>
      </c>
      <c r="S4215" s="30" t="s">
        <v>131</v>
      </c>
      <c r="T4215" s="30" t="n">
        <v>3</v>
      </c>
      <c r="U4215" s="30" t="n">
        <f aca="false">YEAR(E4215)</f>
        <v>2024</v>
      </c>
      <c r="V4215" s="30" t="str">
        <f aca="false">TEXT(E4215,"MMM-YYYY")</f>
        <v>Oct-2024</v>
      </c>
      <c r="W4215" s="30" t="n">
        <f aca="false">MONTH(E4215)</f>
        <v>10</v>
      </c>
      <c r="X4215" s="30" t="str">
        <f aca="false">TEXT(WEEKDAY(E4215,2),"0")&amp;" - "&amp;TEXT(E4215,"dddd")</f>
        <v>3 - Wednesday</v>
      </c>
      <c r="Y4215" s="30" t="str">
        <f aca="false">_xlfn.IFS(C4215&lt;18,"Child (0-17)",C4215&lt;40,"Young Adult (18-39)",C4215&lt;60,"Adult (40-59)",TRUE(),"Senior (60+)")</f>
        <v>Adult (40-59)</v>
      </c>
      <c r="Z4215" s="30" t="n">
        <f aca="false">ROUND(G4215-E4215,0)</f>
        <v>0</v>
      </c>
      <c r="AA4215" s="30" t="n">
        <f aca="false">L4215+M4215</f>
        <v>95</v>
      </c>
      <c r="AB4215" s="30" t="n">
        <f aca="false">IFERROR(ROUND(Q4215/AA4215,2),0)</f>
        <v>13.98</v>
      </c>
      <c r="AC4215" s="30" t="str">
        <f aca="false">IF(AND(K4215="Critical",N4215="No"),"URGENT - No Bed","Normal")</f>
        <v>Normal</v>
      </c>
      <c r="AD4215" s="34" t="n">
        <f aca="false">INDEX(Lookup_Tables!$B$3:$B$12,MATCH(H4215,Lookup_Tables!$A$3:$A$12,0))</f>
        <v>2800000</v>
      </c>
      <c r="AE4215" s="30" t="str">
        <f aca="false">INDEX(Lookup_Tables!$C$3:$C$12,MATCH(H4215,Lookup_Tables!$A$3:$A$12,0))</f>
        <v>Dr. Suresh Nair</v>
      </c>
      <c r="AF4215" s="30" t="str">
        <f aca="false">IFERROR(INDEX(Lookup_Tables!$F$16:$F$45,MATCH(I4215,Lookup_Tables!$E$16:$E$45,0)),"N/A")</f>
        <v>EMP210</v>
      </c>
      <c r="AG4215" s="30" t="n">
        <f aca="false">_xlfn.IFS(R4215="Recovered",4,R4215="Referred",3,R4215="Admitted",2,R4215="Deceased",1,TRUE(),0)</f>
        <v>4</v>
      </c>
      <c r="AH4215" s="30" t="str">
        <f aca="false">IF(T4215&gt;=4,"Satisfied",IF(T4215&gt;=3,"Neutral","Needs Improvement"))</f>
        <v>Neutral</v>
      </c>
    </row>
    <row r="4216" customFormat="false" ht="15" hidden="false" customHeight="false" outlineLevel="0" collapsed="false">
      <c r="A4216" s="27" t="s">
        <v>6659</v>
      </c>
      <c r="B4216" s="27" t="s">
        <v>2628</v>
      </c>
      <c r="C4216" s="27" t="n">
        <v>6</v>
      </c>
      <c r="D4216" s="27" t="s">
        <v>181</v>
      </c>
      <c r="E4216" s="28" t="n">
        <v>45489</v>
      </c>
      <c r="F4216" s="27" t="s">
        <v>791</v>
      </c>
      <c r="G4216" s="28" t="n">
        <v>45489</v>
      </c>
      <c r="H4216" s="27" t="s">
        <v>242</v>
      </c>
      <c r="I4216" s="27" t="s">
        <v>466</v>
      </c>
      <c r="J4216" s="27" t="s">
        <v>244</v>
      </c>
      <c r="K4216" s="27" t="s">
        <v>138</v>
      </c>
      <c r="L4216" s="27" t="n">
        <v>36</v>
      </c>
      <c r="M4216" s="27" t="n">
        <v>30</v>
      </c>
      <c r="N4216" s="27" t="s">
        <v>127</v>
      </c>
      <c r="O4216" s="27" t="s">
        <v>128</v>
      </c>
      <c r="P4216" s="27" t="s">
        <v>140</v>
      </c>
      <c r="Q4216" s="29" t="n">
        <v>2105.64</v>
      </c>
      <c r="R4216" s="27" t="s">
        <v>130</v>
      </c>
      <c r="S4216" s="27" t="s">
        <v>178</v>
      </c>
      <c r="T4216" s="27" t="n">
        <v>3</v>
      </c>
      <c r="U4216" s="27" t="n">
        <f aca="false">YEAR(E4216)</f>
        <v>2024</v>
      </c>
      <c r="V4216" s="27" t="str">
        <f aca="false">TEXT(E4216,"MMM-YYYY")</f>
        <v>Jul-2024</v>
      </c>
      <c r="W4216" s="27" t="n">
        <f aca="false">MONTH(E4216)</f>
        <v>7</v>
      </c>
      <c r="X4216" s="27" t="str">
        <f aca="false">TEXT(WEEKDAY(E4216,2),"0")&amp;" - "&amp;TEXT(E4216,"dddd")</f>
        <v>2 - Tuesday</v>
      </c>
      <c r="Y4216" s="27" t="str">
        <f aca="false">_xlfn.IFS(C4216&lt;18,"Child (0-17)",C4216&lt;40,"Young Adult (18-39)",C4216&lt;60,"Adult (40-59)",TRUE(),"Senior (60+)")</f>
        <v>Child (0-17)</v>
      </c>
      <c r="Z4216" s="27" t="n">
        <f aca="false">ROUND(G4216-E4216,0)</f>
        <v>0</v>
      </c>
      <c r="AA4216" s="27" t="n">
        <f aca="false">L4216+M4216</f>
        <v>66</v>
      </c>
      <c r="AB4216" s="27" t="n">
        <f aca="false">IFERROR(ROUND(Q4216/AA4216,2),0)</f>
        <v>31.9</v>
      </c>
      <c r="AC4216" s="27" t="str">
        <f aca="false">IF(AND(K4216="Critical",N4216="No"),"URGENT - No Bed","Normal")</f>
        <v>Normal</v>
      </c>
      <c r="AD4216" s="33" t="n">
        <f aca="false">INDEX(Lookup_Tables!$B$3:$B$12,MATCH(H4216,Lookup_Tables!$A$3:$A$12,0))</f>
        <v>3000000</v>
      </c>
      <c r="AE4216" s="27" t="str">
        <f aca="false">INDEX(Lookup_Tables!$C$3:$C$12,MATCH(H4216,Lookup_Tables!$A$3:$A$12,0))</f>
        <v>Dr. Pooja Iyer</v>
      </c>
      <c r="AF4216" s="27" t="str">
        <f aca="false">IFERROR(INDEX(Lookup_Tables!$F$16:$F$45,MATCH(I4216,Lookup_Tables!$E$16:$E$45,0)),"N/A")</f>
        <v>EMP212</v>
      </c>
      <c r="AG4216" s="27" t="n">
        <f aca="false">_xlfn.IFS(R4216="Recovered",4,R4216="Referred",3,R4216="Admitted",2,R4216="Deceased",1,TRUE(),0)</f>
        <v>4</v>
      </c>
      <c r="AH4216" s="27" t="str">
        <f aca="false">IF(T4216&gt;=4,"Satisfied",IF(T4216&gt;=3,"Neutral","Needs Improvement"))</f>
        <v>Neutral</v>
      </c>
    </row>
    <row r="4217" customFormat="false" ht="15" hidden="false" customHeight="false" outlineLevel="0" collapsed="false">
      <c r="A4217" s="30" t="s">
        <v>6176</v>
      </c>
      <c r="B4217" s="30" t="s">
        <v>2198</v>
      </c>
      <c r="C4217" s="30" t="n">
        <v>26</v>
      </c>
      <c r="D4217" s="30" t="s">
        <v>121</v>
      </c>
      <c r="E4217" s="31" t="n">
        <v>45510</v>
      </c>
      <c r="F4217" s="30" t="s">
        <v>334</v>
      </c>
      <c r="G4217" s="31" t="n">
        <v>45510</v>
      </c>
      <c r="H4217" s="30" t="s">
        <v>146</v>
      </c>
      <c r="I4217" s="30" t="s">
        <v>176</v>
      </c>
      <c r="J4217" s="30" t="s">
        <v>177</v>
      </c>
      <c r="K4217" s="30" t="s">
        <v>138</v>
      </c>
      <c r="L4217" s="30" t="n">
        <v>77</v>
      </c>
      <c r="M4217" s="30" t="n">
        <v>17</v>
      </c>
      <c r="N4217" s="30" t="s">
        <v>127</v>
      </c>
      <c r="O4217" s="30" t="s">
        <v>139</v>
      </c>
      <c r="P4217" s="30" t="s">
        <v>129</v>
      </c>
      <c r="Q4217" s="32" t="n">
        <v>850.39</v>
      </c>
      <c r="R4217" s="30" t="s">
        <v>130</v>
      </c>
      <c r="S4217" s="30" t="s">
        <v>164</v>
      </c>
      <c r="T4217" s="30" t="n">
        <v>4</v>
      </c>
      <c r="U4217" s="30" t="n">
        <f aca="false">YEAR(E4217)</f>
        <v>2024</v>
      </c>
      <c r="V4217" s="30" t="str">
        <f aca="false">TEXT(E4217,"MMM-YYYY")</f>
        <v>Aug-2024</v>
      </c>
      <c r="W4217" s="30" t="n">
        <f aca="false">MONTH(E4217)</f>
        <v>8</v>
      </c>
      <c r="X4217" s="30" t="str">
        <f aca="false">TEXT(WEEKDAY(E4217,2),"0")&amp;" - "&amp;TEXT(E4217,"dddd")</f>
        <v>2 - Tuesday</v>
      </c>
      <c r="Y4217" s="30" t="str">
        <f aca="false">_xlfn.IFS(C4217&lt;18,"Child (0-17)",C4217&lt;40,"Young Adult (18-39)",C4217&lt;60,"Adult (40-59)",TRUE(),"Senior (60+)")</f>
        <v>Young Adult (18-39)</v>
      </c>
      <c r="Z4217" s="30" t="n">
        <f aca="false">ROUND(G4217-E4217,0)</f>
        <v>0</v>
      </c>
      <c r="AA4217" s="30" t="n">
        <f aca="false">L4217+M4217</f>
        <v>94</v>
      </c>
      <c r="AB4217" s="30" t="n">
        <f aca="false">IFERROR(ROUND(Q4217/AA4217,2),0)</f>
        <v>9.05</v>
      </c>
      <c r="AC4217" s="30" t="str">
        <f aca="false">IF(AND(K4217="Critical",N4217="No"),"URGENT - No Bed","Normal")</f>
        <v>Normal</v>
      </c>
      <c r="AD4217" s="34" t="n">
        <f aca="false">INDEX(Lookup_Tables!$B$3:$B$12,MATCH(H4217,Lookup_Tables!$A$3:$A$12,0))</f>
        <v>2700000</v>
      </c>
      <c r="AE4217" s="30" t="str">
        <f aca="false">INDEX(Lookup_Tables!$C$3:$C$12,MATCH(H4217,Lookup_Tables!$A$3:$A$12,0))</f>
        <v>Dr. Vikram Singh</v>
      </c>
      <c r="AF4217" s="30" t="str">
        <f aca="false">IFERROR(INDEX(Lookup_Tables!$F$16:$F$45,MATCH(I4217,Lookup_Tables!$E$16:$E$45,0)),"N/A")</f>
        <v>EMP227</v>
      </c>
      <c r="AG4217" s="30" t="n">
        <f aca="false">_xlfn.IFS(R4217="Recovered",4,R4217="Referred",3,R4217="Admitted",2,R4217="Deceased",1,TRUE(),0)</f>
        <v>4</v>
      </c>
      <c r="AH4217" s="30" t="str">
        <f aca="false">IF(T4217&gt;=4,"Satisfied",IF(T4217&gt;=3,"Neutral","Needs Improvement"))</f>
        <v>Satisfied</v>
      </c>
    </row>
    <row r="4218" customFormat="false" ht="15" hidden="false" customHeight="false" outlineLevel="0" collapsed="false">
      <c r="A4218" s="27" t="s">
        <v>4023</v>
      </c>
      <c r="B4218" s="27" t="s">
        <v>3063</v>
      </c>
      <c r="C4218" s="27" t="n">
        <v>29</v>
      </c>
      <c r="D4218" s="27" t="s">
        <v>181</v>
      </c>
      <c r="E4218" s="28" t="n">
        <v>45334</v>
      </c>
      <c r="F4218" s="27" t="s">
        <v>1020</v>
      </c>
      <c r="G4218" s="28" t="n">
        <v>45335</v>
      </c>
      <c r="H4218" s="27" t="s">
        <v>135</v>
      </c>
      <c r="I4218" s="27" t="s">
        <v>251</v>
      </c>
      <c r="J4218" s="27" t="s">
        <v>201</v>
      </c>
      <c r="K4218" s="27" t="s">
        <v>138</v>
      </c>
      <c r="L4218" s="27" t="n">
        <v>56</v>
      </c>
      <c r="M4218" s="27" t="n">
        <v>31</v>
      </c>
      <c r="N4218" s="27" t="s">
        <v>127</v>
      </c>
      <c r="O4218" s="27" t="s">
        <v>128</v>
      </c>
      <c r="P4218" s="27" t="s">
        <v>140</v>
      </c>
      <c r="Q4218" s="29" t="n">
        <v>2556.8</v>
      </c>
      <c r="R4218" s="27" t="s">
        <v>130</v>
      </c>
      <c r="S4218" s="27" t="s">
        <v>335</v>
      </c>
      <c r="T4218" s="27" t="n">
        <v>5</v>
      </c>
      <c r="U4218" s="27" t="n">
        <f aca="false">YEAR(E4218)</f>
        <v>2024</v>
      </c>
      <c r="V4218" s="27" t="str">
        <f aca="false">TEXT(E4218,"MMM-YYYY")</f>
        <v>Feb-2024</v>
      </c>
      <c r="W4218" s="27" t="n">
        <f aca="false">MONTH(E4218)</f>
        <v>2</v>
      </c>
      <c r="X4218" s="27" t="str">
        <f aca="false">TEXT(WEEKDAY(E4218,2),"0")&amp;" - "&amp;TEXT(E4218,"dddd")</f>
        <v>1 - Monday</v>
      </c>
      <c r="Y4218" s="27" t="str">
        <f aca="false">_xlfn.IFS(C4218&lt;18,"Child (0-17)",C4218&lt;40,"Young Adult (18-39)",C4218&lt;60,"Adult (40-59)",TRUE(),"Senior (60+)")</f>
        <v>Young Adult (18-39)</v>
      </c>
      <c r="Z4218" s="27" t="n">
        <f aca="false">ROUND(G4218-E4218,0)</f>
        <v>1</v>
      </c>
      <c r="AA4218" s="27" t="n">
        <f aca="false">L4218+M4218</f>
        <v>87</v>
      </c>
      <c r="AB4218" s="27" t="n">
        <f aca="false">IFERROR(ROUND(Q4218/AA4218,2),0)</f>
        <v>29.39</v>
      </c>
      <c r="AC4218" s="27" t="str">
        <f aca="false">IF(AND(K4218="Critical",N4218="No"),"URGENT - No Bed","Normal")</f>
        <v>Normal</v>
      </c>
      <c r="AD4218" s="33" t="n">
        <f aca="false">INDEX(Lookup_Tables!$B$3:$B$12,MATCH(H4218,Lookup_Tables!$A$3:$A$12,0))</f>
        <v>4600000</v>
      </c>
      <c r="AE4218" s="27" t="str">
        <f aca="false">INDEX(Lookup_Tables!$C$3:$C$12,MATCH(H4218,Lookup_Tables!$A$3:$A$12,0))</f>
        <v>Dr. Farhan Khan</v>
      </c>
      <c r="AF4218" s="27" t="str">
        <f aca="false">IFERROR(INDEX(Lookup_Tables!$F$16:$F$45,MATCH(I4218,Lookup_Tables!$E$16:$E$45,0)),"N/A")</f>
        <v>EMP207</v>
      </c>
      <c r="AG4218" s="27" t="n">
        <f aca="false">_xlfn.IFS(R4218="Recovered",4,R4218="Referred",3,R4218="Admitted",2,R4218="Deceased",1,TRUE(),0)</f>
        <v>4</v>
      </c>
      <c r="AH4218" s="27" t="str">
        <f aca="false">IF(T4218&gt;=4,"Satisfied",IF(T4218&gt;=3,"Neutral","Needs Improvement"))</f>
        <v>Satisfied</v>
      </c>
    </row>
    <row r="4219" customFormat="false" ht="15" hidden="false" customHeight="false" outlineLevel="0" collapsed="false">
      <c r="A4219" s="30" t="s">
        <v>1529</v>
      </c>
      <c r="B4219" s="30" t="s">
        <v>159</v>
      </c>
      <c r="C4219" s="30" t="n">
        <v>36</v>
      </c>
      <c r="D4219" s="30" t="s">
        <v>121</v>
      </c>
      <c r="E4219" s="31" t="n">
        <v>45539</v>
      </c>
      <c r="F4219" s="30" t="s">
        <v>823</v>
      </c>
      <c r="G4219" s="31" t="n">
        <v>45543</v>
      </c>
      <c r="H4219" s="30" t="s">
        <v>217</v>
      </c>
      <c r="I4219" s="30" t="s">
        <v>344</v>
      </c>
      <c r="J4219" s="30" t="s">
        <v>283</v>
      </c>
      <c r="K4219" s="30" t="s">
        <v>126</v>
      </c>
      <c r="L4219" s="30" t="n">
        <v>20</v>
      </c>
      <c r="M4219" s="30" t="n">
        <v>63</v>
      </c>
      <c r="N4219" s="30" t="s">
        <v>186</v>
      </c>
      <c r="O4219" s="30" t="s">
        <v>128</v>
      </c>
      <c r="P4219" s="30" t="s">
        <v>129</v>
      </c>
      <c r="Q4219" s="32" t="n">
        <v>6941.88</v>
      </c>
      <c r="R4219" s="30" t="s">
        <v>130</v>
      </c>
      <c r="S4219" s="30" t="s">
        <v>131</v>
      </c>
      <c r="T4219" s="30" t="n">
        <v>4</v>
      </c>
      <c r="U4219" s="30" t="n">
        <f aca="false">YEAR(E4219)</f>
        <v>2024</v>
      </c>
      <c r="V4219" s="30" t="str">
        <f aca="false">TEXT(E4219,"MMM-YYYY")</f>
        <v>Sep-2024</v>
      </c>
      <c r="W4219" s="30" t="n">
        <f aca="false">MONTH(E4219)</f>
        <v>9</v>
      </c>
      <c r="X4219" s="30" t="str">
        <f aca="false">TEXT(WEEKDAY(E4219,2),"0")&amp;" - "&amp;TEXT(E4219,"dddd")</f>
        <v>3 - Wednesday</v>
      </c>
      <c r="Y4219" s="30" t="str">
        <f aca="false">_xlfn.IFS(C4219&lt;18,"Child (0-17)",C4219&lt;40,"Young Adult (18-39)",C4219&lt;60,"Adult (40-59)",TRUE(),"Senior (60+)")</f>
        <v>Young Adult (18-39)</v>
      </c>
      <c r="Z4219" s="30" t="n">
        <f aca="false">ROUND(G4219-E4219,0)</f>
        <v>4</v>
      </c>
      <c r="AA4219" s="30" t="n">
        <f aca="false">L4219+M4219</f>
        <v>83</v>
      </c>
      <c r="AB4219" s="30" t="n">
        <f aca="false">IFERROR(ROUND(Q4219/AA4219,2),0)</f>
        <v>83.64</v>
      </c>
      <c r="AC4219" s="30" t="str">
        <f aca="false">IF(AND(K4219="Critical",N4219="No"),"URGENT - No Bed","Normal")</f>
        <v>Normal</v>
      </c>
      <c r="AD4219" s="34" t="n">
        <f aca="false">INDEX(Lookup_Tables!$B$3:$B$12,MATCH(H4219,Lookup_Tables!$A$3:$A$12,0))</f>
        <v>4200000</v>
      </c>
      <c r="AE4219" s="30" t="str">
        <f aca="false">INDEX(Lookup_Tables!$C$3:$C$12,MATCH(H4219,Lookup_Tables!$A$3:$A$12,0))</f>
        <v>Dr. Anil Kapoor</v>
      </c>
      <c r="AF4219" s="30" t="str">
        <f aca="false">IFERROR(INDEX(Lookup_Tables!$F$16:$F$45,MATCH(I4219,Lookup_Tables!$E$16:$E$45,0)),"N/A")</f>
        <v>EMP201</v>
      </c>
      <c r="AG4219" s="30" t="n">
        <f aca="false">_xlfn.IFS(R4219="Recovered",4,R4219="Referred",3,R4219="Admitted",2,R4219="Deceased",1,TRUE(),0)</f>
        <v>4</v>
      </c>
      <c r="AH4219" s="30" t="str">
        <f aca="false">IF(T4219&gt;=4,"Satisfied",IF(T4219&gt;=3,"Neutral","Needs Improvement"))</f>
        <v>Satisfied</v>
      </c>
    </row>
    <row r="4220" customFormat="false" ht="15" hidden="false" customHeight="false" outlineLevel="0" collapsed="false">
      <c r="A4220" s="27" t="s">
        <v>2489</v>
      </c>
      <c r="B4220" s="27" t="s">
        <v>1693</v>
      </c>
      <c r="C4220" s="27" t="n">
        <v>45</v>
      </c>
      <c r="D4220" s="27" t="s">
        <v>121</v>
      </c>
      <c r="E4220" s="28" t="n">
        <v>45497</v>
      </c>
      <c r="F4220" s="27" t="s">
        <v>221</v>
      </c>
      <c r="G4220" s="28" t="n">
        <v>45501</v>
      </c>
      <c r="H4220" s="27" t="s">
        <v>217</v>
      </c>
      <c r="I4220" s="27" t="s">
        <v>282</v>
      </c>
      <c r="J4220" s="27" t="s">
        <v>388</v>
      </c>
      <c r="K4220" s="27" t="s">
        <v>126</v>
      </c>
      <c r="L4220" s="27" t="n">
        <v>31</v>
      </c>
      <c r="M4220" s="27" t="n">
        <v>149</v>
      </c>
      <c r="N4220" s="27" t="s">
        <v>127</v>
      </c>
      <c r="O4220" s="27" t="s">
        <v>128</v>
      </c>
      <c r="P4220" s="27" t="s">
        <v>150</v>
      </c>
      <c r="Q4220" s="29" t="n">
        <v>9334.22</v>
      </c>
      <c r="R4220" s="27" t="s">
        <v>172</v>
      </c>
      <c r="S4220" s="27" t="s">
        <v>192</v>
      </c>
      <c r="T4220" s="27" t="n">
        <v>3</v>
      </c>
      <c r="U4220" s="27" t="n">
        <f aca="false">YEAR(E4220)</f>
        <v>2024</v>
      </c>
      <c r="V4220" s="27" t="str">
        <f aca="false">TEXT(E4220,"MMM-YYYY")</f>
        <v>Jul-2024</v>
      </c>
      <c r="W4220" s="27" t="n">
        <f aca="false">MONTH(E4220)</f>
        <v>7</v>
      </c>
      <c r="X4220" s="27" t="str">
        <f aca="false">TEXT(WEEKDAY(E4220,2),"0")&amp;" - "&amp;TEXT(E4220,"dddd")</f>
        <v>3 - Wednesday</v>
      </c>
      <c r="Y4220" s="27" t="str">
        <f aca="false">_xlfn.IFS(C4220&lt;18,"Child (0-17)",C4220&lt;40,"Young Adult (18-39)",C4220&lt;60,"Adult (40-59)",TRUE(),"Senior (60+)")</f>
        <v>Adult (40-59)</v>
      </c>
      <c r="Z4220" s="27" t="n">
        <f aca="false">ROUND(G4220-E4220,0)</f>
        <v>4</v>
      </c>
      <c r="AA4220" s="27" t="n">
        <f aca="false">L4220+M4220</f>
        <v>180</v>
      </c>
      <c r="AB4220" s="27" t="n">
        <f aca="false">IFERROR(ROUND(Q4220/AA4220,2),0)</f>
        <v>51.86</v>
      </c>
      <c r="AC4220" s="27" t="str">
        <f aca="false">IF(AND(K4220="Critical",N4220="No"),"URGENT - No Bed","Normal")</f>
        <v>Normal</v>
      </c>
      <c r="AD4220" s="33" t="n">
        <f aca="false">INDEX(Lookup_Tables!$B$3:$B$12,MATCH(H4220,Lookup_Tables!$A$3:$A$12,0))</f>
        <v>4200000</v>
      </c>
      <c r="AE4220" s="27" t="str">
        <f aca="false">INDEX(Lookup_Tables!$C$3:$C$12,MATCH(H4220,Lookup_Tables!$A$3:$A$12,0))</f>
        <v>Dr. Anil Kapoor</v>
      </c>
      <c r="AF4220" s="27" t="str">
        <f aca="false">IFERROR(INDEX(Lookup_Tables!$F$16:$F$45,MATCH(I4220,Lookup_Tables!$E$16:$E$45,0)),"N/A")</f>
        <v>EMP200</v>
      </c>
      <c r="AG4220" s="27" t="n">
        <f aca="false">_xlfn.IFS(R4220="Recovered",4,R4220="Referred",3,R4220="Admitted",2,R4220="Deceased",1,TRUE(),0)</f>
        <v>2</v>
      </c>
      <c r="AH4220" s="27" t="str">
        <f aca="false">IF(T4220&gt;=4,"Satisfied",IF(T4220&gt;=3,"Neutral","Needs Improvement"))</f>
        <v>Neutral</v>
      </c>
    </row>
    <row r="4221" customFormat="false" ht="15" hidden="false" customHeight="false" outlineLevel="0" collapsed="false">
      <c r="A4221" s="30" t="s">
        <v>4083</v>
      </c>
      <c r="B4221" s="30" t="s">
        <v>3455</v>
      </c>
      <c r="C4221" s="30" t="n">
        <v>41</v>
      </c>
      <c r="D4221" s="30" t="s">
        <v>181</v>
      </c>
      <c r="E4221" s="31" t="n">
        <v>45558</v>
      </c>
      <c r="F4221" s="30" t="s">
        <v>901</v>
      </c>
      <c r="G4221" s="31" t="n">
        <v>45559</v>
      </c>
      <c r="H4221" s="30" t="s">
        <v>135</v>
      </c>
      <c r="I4221" s="30" t="s">
        <v>251</v>
      </c>
      <c r="J4221" s="30" t="s">
        <v>262</v>
      </c>
      <c r="K4221" s="30" t="s">
        <v>138</v>
      </c>
      <c r="L4221" s="30" t="n">
        <v>53</v>
      </c>
      <c r="M4221" s="30" t="n">
        <v>45</v>
      </c>
      <c r="N4221" s="30" t="s">
        <v>127</v>
      </c>
      <c r="O4221" s="30" t="s">
        <v>139</v>
      </c>
      <c r="P4221" s="30" t="s">
        <v>140</v>
      </c>
      <c r="Q4221" s="32" t="n">
        <v>1242.54</v>
      </c>
      <c r="R4221" s="30" t="s">
        <v>130</v>
      </c>
      <c r="S4221" s="30" t="s">
        <v>223</v>
      </c>
      <c r="T4221" s="30" t="n">
        <v>5</v>
      </c>
      <c r="U4221" s="30" t="n">
        <f aca="false">YEAR(E4221)</f>
        <v>2024</v>
      </c>
      <c r="V4221" s="30" t="str">
        <f aca="false">TEXT(E4221,"MMM-YYYY")</f>
        <v>Sep-2024</v>
      </c>
      <c r="W4221" s="30" t="n">
        <f aca="false">MONTH(E4221)</f>
        <v>9</v>
      </c>
      <c r="X4221" s="30" t="str">
        <f aca="false">TEXT(WEEKDAY(E4221,2),"0")&amp;" - "&amp;TEXT(E4221,"dddd")</f>
        <v>1 - Monday</v>
      </c>
      <c r="Y4221" s="30" t="str">
        <f aca="false">_xlfn.IFS(C4221&lt;18,"Child (0-17)",C4221&lt;40,"Young Adult (18-39)",C4221&lt;60,"Adult (40-59)",TRUE(),"Senior (60+)")</f>
        <v>Adult (40-59)</v>
      </c>
      <c r="Z4221" s="30" t="n">
        <f aca="false">ROUND(G4221-E4221,0)</f>
        <v>1</v>
      </c>
      <c r="AA4221" s="30" t="n">
        <f aca="false">L4221+M4221</f>
        <v>98</v>
      </c>
      <c r="AB4221" s="30" t="n">
        <f aca="false">IFERROR(ROUND(Q4221/AA4221,2),0)</f>
        <v>12.68</v>
      </c>
      <c r="AC4221" s="30" t="str">
        <f aca="false">IF(AND(K4221="Critical",N4221="No"),"URGENT - No Bed","Normal")</f>
        <v>Normal</v>
      </c>
      <c r="AD4221" s="34" t="n">
        <f aca="false">INDEX(Lookup_Tables!$B$3:$B$12,MATCH(H4221,Lookup_Tables!$A$3:$A$12,0))</f>
        <v>4600000</v>
      </c>
      <c r="AE4221" s="30" t="str">
        <f aca="false">INDEX(Lookup_Tables!$C$3:$C$12,MATCH(H4221,Lookup_Tables!$A$3:$A$12,0))</f>
        <v>Dr. Farhan Khan</v>
      </c>
      <c r="AF4221" s="30" t="str">
        <f aca="false">IFERROR(INDEX(Lookup_Tables!$F$16:$F$45,MATCH(I4221,Lookup_Tables!$E$16:$E$45,0)),"N/A")</f>
        <v>EMP207</v>
      </c>
      <c r="AG4221" s="30" t="n">
        <f aca="false">_xlfn.IFS(R4221="Recovered",4,R4221="Referred",3,R4221="Admitted",2,R4221="Deceased",1,TRUE(),0)</f>
        <v>4</v>
      </c>
      <c r="AH4221" s="30" t="str">
        <f aca="false">IF(T4221&gt;=4,"Satisfied",IF(T4221&gt;=3,"Neutral","Needs Improvement"))</f>
        <v>Satisfied</v>
      </c>
    </row>
    <row r="4222" customFormat="false" ht="15" hidden="false" customHeight="false" outlineLevel="0" collapsed="false">
      <c r="A4222" s="27" t="s">
        <v>4294</v>
      </c>
      <c r="B4222" s="27" t="s">
        <v>1630</v>
      </c>
      <c r="C4222" s="27" t="n">
        <v>26</v>
      </c>
      <c r="D4222" s="27" t="s">
        <v>121</v>
      </c>
      <c r="E4222" s="28" t="n">
        <v>45394</v>
      </c>
      <c r="F4222" s="27" t="s">
        <v>1921</v>
      </c>
      <c r="G4222" s="28" t="n">
        <v>45399</v>
      </c>
      <c r="H4222" s="27" t="s">
        <v>242</v>
      </c>
      <c r="I4222" s="27" t="s">
        <v>466</v>
      </c>
      <c r="J4222" s="27" t="s">
        <v>244</v>
      </c>
      <c r="K4222" s="27" t="s">
        <v>126</v>
      </c>
      <c r="L4222" s="27" t="n">
        <v>19</v>
      </c>
      <c r="M4222" s="27" t="n">
        <v>84</v>
      </c>
      <c r="N4222" s="27" t="s">
        <v>186</v>
      </c>
      <c r="O4222" s="27" t="s">
        <v>139</v>
      </c>
      <c r="P4222" s="27" t="s">
        <v>187</v>
      </c>
      <c r="Q4222" s="29" t="n">
        <v>7262.29</v>
      </c>
      <c r="R4222" s="27" t="s">
        <v>268</v>
      </c>
      <c r="S4222" s="27" t="s">
        <v>151</v>
      </c>
      <c r="T4222" s="27" t="n">
        <v>4</v>
      </c>
      <c r="U4222" s="27" t="n">
        <f aca="false">YEAR(E4222)</f>
        <v>2024</v>
      </c>
      <c r="V4222" s="27" t="str">
        <f aca="false">TEXT(E4222,"MMM-YYYY")</f>
        <v>Apr-2024</v>
      </c>
      <c r="W4222" s="27" t="n">
        <f aca="false">MONTH(E4222)</f>
        <v>4</v>
      </c>
      <c r="X4222" s="27" t="str">
        <f aca="false">TEXT(WEEKDAY(E4222,2),"0")&amp;" - "&amp;TEXT(E4222,"dddd")</f>
        <v>5 - Friday</v>
      </c>
      <c r="Y4222" s="27" t="str">
        <f aca="false">_xlfn.IFS(C4222&lt;18,"Child (0-17)",C4222&lt;40,"Young Adult (18-39)",C4222&lt;60,"Adult (40-59)",TRUE(),"Senior (60+)")</f>
        <v>Young Adult (18-39)</v>
      </c>
      <c r="Z4222" s="27" t="n">
        <f aca="false">ROUND(G4222-E4222,0)</f>
        <v>5</v>
      </c>
      <c r="AA4222" s="27" t="n">
        <f aca="false">L4222+M4222</f>
        <v>103</v>
      </c>
      <c r="AB4222" s="27" t="n">
        <f aca="false">IFERROR(ROUND(Q4222/AA4222,2),0)</f>
        <v>70.51</v>
      </c>
      <c r="AC4222" s="27" t="str">
        <f aca="false">IF(AND(K4222="Critical",N4222="No"),"URGENT - No Bed","Normal")</f>
        <v>Normal</v>
      </c>
      <c r="AD4222" s="33" t="n">
        <f aca="false">INDEX(Lookup_Tables!$B$3:$B$12,MATCH(H4222,Lookup_Tables!$A$3:$A$12,0))</f>
        <v>3000000</v>
      </c>
      <c r="AE4222" s="27" t="str">
        <f aca="false">INDEX(Lookup_Tables!$C$3:$C$12,MATCH(H4222,Lookup_Tables!$A$3:$A$12,0))</f>
        <v>Dr. Pooja Iyer</v>
      </c>
      <c r="AF4222" s="27" t="str">
        <f aca="false">IFERROR(INDEX(Lookup_Tables!$F$16:$F$45,MATCH(I4222,Lookup_Tables!$E$16:$E$45,0)),"N/A")</f>
        <v>EMP212</v>
      </c>
      <c r="AG4222" s="27" t="n">
        <f aca="false">_xlfn.IFS(R4222="Recovered",4,R4222="Referred",3,R4222="Admitted",2,R4222="Deceased",1,TRUE(),0)</f>
        <v>3</v>
      </c>
      <c r="AH4222" s="27" t="str">
        <f aca="false">IF(T4222&gt;=4,"Satisfied",IF(T4222&gt;=3,"Neutral","Needs Improvement"))</f>
        <v>Satisfied</v>
      </c>
    </row>
    <row r="4223" customFormat="false" ht="15" hidden="false" customHeight="false" outlineLevel="0" collapsed="false">
      <c r="A4223" s="30" t="s">
        <v>2869</v>
      </c>
      <c r="B4223" s="30" t="s">
        <v>296</v>
      </c>
      <c r="C4223" s="30" t="n">
        <v>37</v>
      </c>
      <c r="D4223" s="30" t="s">
        <v>121</v>
      </c>
      <c r="E4223" s="31" t="n">
        <v>45563</v>
      </c>
      <c r="F4223" s="30" t="s">
        <v>546</v>
      </c>
      <c r="G4223" s="31" t="n">
        <v>45563</v>
      </c>
      <c r="H4223" s="30" t="s">
        <v>217</v>
      </c>
      <c r="I4223" s="30" t="s">
        <v>344</v>
      </c>
      <c r="J4223" s="30" t="s">
        <v>388</v>
      </c>
      <c r="K4223" s="30" t="s">
        <v>138</v>
      </c>
      <c r="L4223" s="30" t="n">
        <v>82</v>
      </c>
      <c r="M4223" s="30" t="n">
        <v>40</v>
      </c>
      <c r="N4223" s="30" t="s">
        <v>127</v>
      </c>
      <c r="O4223" s="30" t="s">
        <v>139</v>
      </c>
      <c r="P4223" s="30" t="s">
        <v>129</v>
      </c>
      <c r="Q4223" s="32" t="n">
        <v>1533.93</v>
      </c>
      <c r="R4223" s="30" t="s">
        <v>130</v>
      </c>
      <c r="S4223" s="30" t="s">
        <v>141</v>
      </c>
      <c r="T4223" s="30" t="n">
        <v>3</v>
      </c>
      <c r="U4223" s="30" t="n">
        <f aca="false">YEAR(E4223)</f>
        <v>2024</v>
      </c>
      <c r="V4223" s="30" t="str">
        <f aca="false">TEXT(E4223,"MMM-YYYY")</f>
        <v>Sep-2024</v>
      </c>
      <c r="W4223" s="30" t="n">
        <f aca="false">MONTH(E4223)</f>
        <v>9</v>
      </c>
      <c r="X4223" s="30" t="str">
        <f aca="false">TEXT(WEEKDAY(E4223,2),"0")&amp;" - "&amp;TEXT(E4223,"dddd")</f>
        <v>6 - Saturday</v>
      </c>
      <c r="Y4223" s="30" t="str">
        <f aca="false">_xlfn.IFS(C4223&lt;18,"Child (0-17)",C4223&lt;40,"Young Adult (18-39)",C4223&lt;60,"Adult (40-59)",TRUE(),"Senior (60+)")</f>
        <v>Young Adult (18-39)</v>
      </c>
      <c r="Z4223" s="30" t="n">
        <f aca="false">ROUND(G4223-E4223,0)</f>
        <v>0</v>
      </c>
      <c r="AA4223" s="30" t="n">
        <f aca="false">L4223+M4223</f>
        <v>122</v>
      </c>
      <c r="AB4223" s="30" t="n">
        <f aca="false">IFERROR(ROUND(Q4223/AA4223,2),0)</f>
        <v>12.57</v>
      </c>
      <c r="AC4223" s="30" t="str">
        <f aca="false">IF(AND(K4223="Critical",N4223="No"),"URGENT - No Bed","Normal")</f>
        <v>Normal</v>
      </c>
      <c r="AD4223" s="34" t="n">
        <f aca="false">INDEX(Lookup_Tables!$B$3:$B$12,MATCH(H4223,Lookup_Tables!$A$3:$A$12,0))</f>
        <v>4200000</v>
      </c>
      <c r="AE4223" s="30" t="str">
        <f aca="false">INDEX(Lookup_Tables!$C$3:$C$12,MATCH(H4223,Lookup_Tables!$A$3:$A$12,0))</f>
        <v>Dr. Anil Kapoor</v>
      </c>
      <c r="AF4223" s="30" t="str">
        <f aca="false">IFERROR(INDEX(Lookup_Tables!$F$16:$F$45,MATCH(I4223,Lookup_Tables!$E$16:$E$45,0)),"N/A")</f>
        <v>EMP201</v>
      </c>
      <c r="AG4223" s="30" t="n">
        <f aca="false">_xlfn.IFS(R4223="Recovered",4,R4223="Referred",3,R4223="Admitted",2,R4223="Deceased",1,TRUE(),0)</f>
        <v>4</v>
      </c>
      <c r="AH4223" s="30" t="str">
        <f aca="false">IF(T4223&gt;=4,"Satisfied",IF(T4223&gt;=3,"Neutral","Needs Improvement"))</f>
        <v>Neutral</v>
      </c>
    </row>
    <row r="4224" customFormat="false" ht="15" hidden="false" customHeight="false" outlineLevel="0" collapsed="false">
      <c r="A4224" s="27" t="s">
        <v>6295</v>
      </c>
      <c r="B4224" s="27" t="s">
        <v>3542</v>
      </c>
      <c r="C4224" s="27" t="n">
        <v>45</v>
      </c>
      <c r="D4224" s="27" t="s">
        <v>144</v>
      </c>
      <c r="E4224" s="28" t="n">
        <v>45543</v>
      </c>
      <c r="F4224" s="27" t="s">
        <v>919</v>
      </c>
      <c r="G4224" s="28" t="n">
        <v>45546</v>
      </c>
      <c r="H4224" s="27" t="s">
        <v>135</v>
      </c>
      <c r="I4224" s="27" t="s">
        <v>136</v>
      </c>
      <c r="J4224" s="27" t="s">
        <v>618</v>
      </c>
      <c r="K4224" s="27" t="s">
        <v>156</v>
      </c>
      <c r="L4224" s="27" t="n">
        <v>44</v>
      </c>
      <c r="M4224" s="27" t="n">
        <v>36</v>
      </c>
      <c r="N4224" s="27" t="s">
        <v>127</v>
      </c>
      <c r="O4224" s="27" t="s">
        <v>128</v>
      </c>
      <c r="P4224" s="27" t="s">
        <v>150</v>
      </c>
      <c r="Q4224" s="29" t="n">
        <v>3187.41</v>
      </c>
      <c r="R4224" s="27" t="s">
        <v>130</v>
      </c>
      <c r="S4224" s="27" t="s">
        <v>141</v>
      </c>
      <c r="T4224" s="27" t="n">
        <v>3</v>
      </c>
      <c r="U4224" s="27" t="n">
        <f aca="false">YEAR(E4224)</f>
        <v>2024</v>
      </c>
      <c r="V4224" s="27" t="str">
        <f aca="false">TEXT(E4224,"MMM-YYYY")</f>
        <v>Sep-2024</v>
      </c>
      <c r="W4224" s="27" t="n">
        <f aca="false">MONTH(E4224)</f>
        <v>9</v>
      </c>
      <c r="X4224" s="27" t="str">
        <f aca="false">TEXT(WEEKDAY(E4224,2),"0")&amp;" - "&amp;TEXT(E4224,"dddd")</f>
        <v>7 - Sunday</v>
      </c>
      <c r="Y4224" s="27" t="str">
        <f aca="false">_xlfn.IFS(C4224&lt;18,"Child (0-17)",C4224&lt;40,"Young Adult (18-39)",C4224&lt;60,"Adult (40-59)",TRUE(),"Senior (60+)")</f>
        <v>Adult (40-59)</v>
      </c>
      <c r="Z4224" s="27" t="n">
        <f aca="false">ROUND(G4224-E4224,0)</f>
        <v>3</v>
      </c>
      <c r="AA4224" s="27" t="n">
        <f aca="false">L4224+M4224</f>
        <v>80</v>
      </c>
      <c r="AB4224" s="27" t="n">
        <f aca="false">IFERROR(ROUND(Q4224/AA4224,2),0)</f>
        <v>39.84</v>
      </c>
      <c r="AC4224" s="27" t="str">
        <f aca="false">IF(AND(K4224="Critical",N4224="No"),"URGENT - No Bed","Normal")</f>
        <v>Normal</v>
      </c>
      <c r="AD4224" s="33" t="n">
        <f aca="false">INDEX(Lookup_Tables!$B$3:$B$12,MATCH(H4224,Lookup_Tables!$A$3:$A$12,0))</f>
        <v>4600000</v>
      </c>
      <c r="AE4224" s="27" t="str">
        <f aca="false">INDEX(Lookup_Tables!$C$3:$C$12,MATCH(H4224,Lookup_Tables!$A$3:$A$12,0))</f>
        <v>Dr. Farhan Khan</v>
      </c>
      <c r="AF4224" s="27" t="str">
        <f aca="false">IFERROR(INDEX(Lookup_Tables!$F$16:$F$45,MATCH(I4224,Lookup_Tables!$E$16:$E$45,0)),"N/A")</f>
        <v>EMP206</v>
      </c>
      <c r="AG4224" s="27" t="n">
        <f aca="false">_xlfn.IFS(R4224="Recovered",4,R4224="Referred",3,R4224="Admitted",2,R4224="Deceased",1,TRUE(),0)</f>
        <v>4</v>
      </c>
      <c r="AH4224" s="27" t="str">
        <f aca="false">IF(T4224&gt;=4,"Satisfied",IF(T4224&gt;=3,"Neutral","Needs Improvement"))</f>
        <v>Neutral</v>
      </c>
    </row>
    <row r="4225" customFormat="false" ht="15" hidden="false" customHeight="false" outlineLevel="0" collapsed="false">
      <c r="A4225" s="30" t="s">
        <v>4059</v>
      </c>
      <c r="B4225" s="30" t="s">
        <v>4912</v>
      </c>
      <c r="C4225" s="30" t="n">
        <v>55</v>
      </c>
      <c r="D4225" s="30" t="s">
        <v>181</v>
      </c>
      <c r="E4225" s="31" t="n">
        <v>45395</v>
      </c>
      <c r="F4225" s="30" t="s">
        <v>956</v>
      </c>
      <c r="G4225" s="31" t="n">
        <v>45396</v>
      </c>
      <c r="H4225" s="30" t="s">
        <v>242</v>
      </c>
      <c r="I4225" s="30" t="s">
        <v>466</v>
      </c>
      <c r="J4225" s="30" t="s">
        <v>401</v>
      </c>
      <c r="K4225" s="30" t="s">
        <v>156</v>
      </c>
      <c r="L4225" s="30" t="n">
        <v>15</v>
      </c>
      <c r="M4225" s="30" t="n">
        <v>88</v>
      </c>
      <c r="N4225" s="30" t="s">
        <v>127</v>
      </c>
      <c r="O4225" s="30" t="s">
        <v>139</v>
      </c>
      <c r="P4225" s="30" t="s">
        <v>129</v>
      </c>
      <c r="Q4225" s="32" t="n">
        <v>4467.22</v>
      </c>
      <c r="R4225" s="30" t="s">
        <v>268</v>
      </c>
      <c r="S4225" s="30" t="s">
        <v>335</v>
      </c>
      <c r="T4225" s="30" t="n">
        <v>5</v>
      </c>
      <c r="U4225" s="30" t="n">
        <f aca="false">YEAR(E4225)</f>
        <v>2024</v>
      </c>
      <c r="V4225" s="30" t="str">
        <f aca="false">TEXT(E4225,"MMM-YYYY")</f>
        <v>Apr-2024</v>
      </c>
      <c r="W4225" s="30" t="n">
        <f aca="false">MONTH(E4225)</f>
        <v>4</v>
      </c>
      <c r="X4225" s="30" t="str">
        <f aca="false">TEXT(WEEKDAY(E4225,2),"0")&amp;" - "&amp;TEXT(E4225,"dddd")</f>
        <v>6 - Saturday</v>
      </c>
      <c r="Y4225" s="30" t="str">
        <f aca="false">_xlfn.IFS(C4225&lt;18,"Child (0-17)",C4225&lt;40,"Young Adult (18-39)",C4225&lt;60,"Adult (40-59)",TRUE(),"Senior (60+)")</f>
        <v>Adult (40-59)</v>
      </c>
      <c r="Z4225" s="30" t="n">
        <f aca="false">ROUND(G4225-E4225,0)</f>
        <v>1</v>
      </c>
      <c r="AA4225" s="30" t="n">
        <f aca="false">L4225+M4225</f>
        <v>103</v>
      </c>
      <c r="AB4225" s="30" t="n">
        <f aca="false">IFERROR(ROUND(Q4225/AA4225,2),0)</f>
        <v>43.37</v>
      </c>
      <c r="AC4225" s="30" t="str">
        <f aca="false">IF(AND(K4225="Critical",N4225="No"),"URGENT - No Bed","Normal")</f>
        <v>Normal</v>
      </c>
      <c r="AD4225" s="34" t="n">
        <f aca="false">INDEX(Lookup_Tables!$B$3:$B$12,MATCH(H4225,Lookup_Tables!$A$3:$A$12,0))</f>
        <v>3000000</v>
      </c>
      <c r="AE4225" s="30" t="str">
        <f aca="false">INDEX(Lookup_Tables!$C$3:$C$12,MATCH(H4225,Lookup_Tables!$A$3:$A$12,0))</f>
        <v>Dr. Pooja Iyer</v>
      </c>
      <c r="AF4225" s="30" t="str">
        <f aca="false">IFERROR(INDEX(Lookup_Tables!$F$16:$F$45,MATCH(I4225,Lookup_Tables!$E$16:$E$45,0)),"N/A")</f>
        <v>EMP212</v>
      </c>
      <c r="AG4225" s="30" t="n">
        <f aca="false">_xlfn.IFS(R4225="Recovered",4,R4225="Referred",3,R4225="Admitted",2,R4225="Deceased",1,TRUE(),0)</f>
        <v>3</v>
      </c>
      <c r="AH4225" s="30" t="str">
        <f aca="false">IF(T4225&gt;=4,"Satisfied",IF(T4225&gt;=3,"Neutral","Needs Improvement"))</f>
        <v>Satisfied</v>
      </c>
    </row>
    <row r="4226" customFormat="false" ht="15" hidden="false" customHeight="false" outlineLevel="0" collapsed="false">
      <c r="A4226" s="27" t="s">
        <v>2923</v>
      </c>
      <c r="B4226" s="27" t="s">
        <v>2924</v>
      </c>
      <c r="C4226" s="27" t="n">
        <v>26</v>
      </c>
      <c r="D4226" s="27" t="s">
        <v>181</v>
      </c>
      <c r="E4226" s="28" t="n">
        <v>45397</v>
      </c>
      <c r="F4226" s="27" t="s">
        <v>1593</v>
      </c>
      <c r="G4226" s="28" t="n">
        <v>45400</v>
      </c>
      <c r="H4226" s="27" t="s">
        <v>206</v>
      </c>
      <c r="I4226" s="27" t="s">
        <v>300</v>
      </c>
      <c r="J4226" s="27" t="s">
        <v>233</v>
      </c>
      <c r="K4226" s="27" t="s">
        <v>156</v>
      </c>
      <c r="L4226" s="27" t="n">
        <v>62</v>
      </c>
      <c r="M4226" s="27" t="n">
        <v>40</v>
      </c>
      <c r="N4226" s="27" t="s">
        <v>186</v>
      </c>
      <c r="O4226" s="27" t="s">
        <v>171</v>
      </c>
      <c r="P4226" s="27" t="s">
        <v>129</v>
      </c>
      <c r="Q4226" s="29" t="n">
        <v>3415.77</v>
      </c>
      <c r="R4226" s="27" t="s">
        <v>130</v>
      </c>
      <c r="S4226" s="27" t="s">
        <v>157</v>
      </c>
      <c r="T4226" s="27" t="n">
        <v>4</v>
      </c>
      <c r="U4226" s="27" t="n">
        <f aca="false">YEAR(E4226)</f>
        <v>2024</v>
      </c>
      <c r="V4226" s="27" t="str">
        <f aca="false">TEXT(E4226,"MMM-YYYY")</f>
        <v>Apr-2024</v>
      </c>
      <c r="W4226" s="27" t="n">
        <f aca="false">MONTH(E4226)</f>
        <v>4</v>
      </c>
      <c r="X4226" s="27" t="str">
        <f aca="false">TEXT(WEEKDAY(E4226,2),"0")&amp;" - "&amp;TEXT(E4226,"dddd")</f>
        <v>1 - Monday</v>
      </c>
      <c r="Y4226" s="27" t="str">
        <f aca="false">_xlfn.IFS(C4226&lt;18,"Child (0-17)",C4226&lt;40,"Young Adult (18-39)",C4226&lt;60,"Adult (40-59)",TRUE(),"Senior (60+)")</f>
        <v>Young Adult (18-39)</v>
      </c>
      <c r="Z4226" s="27" t="n">
        <f aca="false">ROUND(G4226-E4226,0)</f>
        <v>3</v>
      </c>
      <c r="AA4226" s="27" t="n">
        <f aca="false">L4226+M4226</f>
        <v>102</v>
      </c>
      <c r="AB4226" s="27" t="n">
        <f aca="false">IFERROR(ROUND(Q4226/AA4226,2),0)</f>
        <v>33.49</v>
      </c>
      <c r="AC4226" s="27" t="str">
        <f aca="false">IF(AND(K4226="Critical",N4226="No"),"URGENT - No Bed","Normal")</f>
        <v>Normal</v>
      </c>
      <c r="AD4226" s="33" t="n">
        <f aca="false">INDEX(Lookup_Tables!$B$3:$B$12,MATCH(H4226,Lookup_Tables!$A$3:$A$12,0))</f>
        <v>2800000</v>
      </c>
      <c r="AE4226" s="27" t="str">
        <f aca="false">INDEX(Lookup_Tables!$C$3:$C$12,MATCH(H4226,Lookup_Tables!$A$3:$A$12,0))</f>
        <v>Dr. Suresh Nair</v>
      </c>
      <c r="AF4226" s="27" t="str">
        <f aca="false">IFERROR(INDEX(Lookup_Tables!$F$16:$F$45,MATCH(I4226,Lookup_Tables!$E$16:$E$45,0)),"N/A")</f>
        <v>EMP211</v>
      </c>
      <c r="AG4226" s="27" t="n">
        <f aca="false">_xlfn.IFS(R4226="Recovered",4,R4226="Referred",3,R4226="Admitted",2,R4226="Deceased",1,TRUE(),0)</f>
        <v>4</v>
      </c>
      <c r="AH4226" s="27" t="str">
        <f aca="false">IF(T4226&gt;=4,"Satisfied",IF(T4226&gt;=3,"Neutral","Needs Improvement"))</f>
        <v>Satisfied</v>
      </c>
    </row>
    <row r="4227" customFormat="false" ht="15" hidden="false" customHeight="false" outlineLevel="0" collapsed="false">
      <c r="A4227" s="30" t="s">
        <v>4631</v>
      </c>
      <c r="B4227" s="30" t="s">
        <v>4099</v>
      </c>
      <c r="C4227" s="30" t="n">
        <v>6</v>
      </c>
      <c r="D4227" s="30" t="s">
        <v>181</v>
      </c>
      <c r="E4227" s="31" t="n">
        <v>45294</v>
      </c>
      <c r="F4227" s="30" t="s">
        <v>937</v>
      </c>
      <c r="G4227" s="31" t="n">
        <v>45297</v>
      </c>
      <c r="H4227" s="30" t="s">
        <v>146</v>
      </c>
      <c r="I4227" s="30" t="s">
        <v>176</v>
      </c>
      <c r="J4227" s="30" t="s">
        <v>177</v>
      </c>
      <c r="K4227" s="30" t="s">
        <v>156</v>
      </c>
      <c r="L4227" s="30" t="n">
        <v>18</v>
      </c>
      <c r="M4227" s="30" t="n">
        <v>46</v>
      </c>
      <c r="N4227" s="30" t="s">
        <v>127</v>
      </c>
      <c r="O4227" s="30" t="s">
        <v>149</v>
      </c>
      <c r="P4227" s="30" t="s">
        <v>187</v>
      </c>
      <c r="Q4227" s="32" t="n">
        <v>3481.78</v>
      </c>
      <c r="R4227" s="30" t="s">
        <v>268</v>
      </c>
      <c r="S4227" s="30" t="s">
        <v>197</v>
      </c>
      <c r="T4227" s="30" t="n">
        <v>3</v>
      </c>
      <c r="U4227" s="30" t="n">
        <f aca="false">YEAR(E4227)</f>
        <v>2024</v>
      </c>
      <c r="V4227" s="30" t="str">
        <f aca="false">TEXT(E4227,"MMM-YYYY")</f>
        <v>Jan-2024</v>
      </c>
      <c r="W4227" s="30" t="n">
        <f aca="false">MONTH(E4227)</f>
        <v>1</v>
      </c>
      <c r="X4227" s="30" t="str">
        <f aca="false">TEXT(WEEKDAY(E4227,2),"0")&amp;" - "&amp;TEXT(E4227,"dddd")</f>
        <v>3 - Wednesday</v>
      </c>
      <c r="Y4227" s="30" t="str">
        <f aca="false">_xlfn.IFS(C4227&lt;18,"Child (0-17)",C4227&lt;40,"Young Adult (18-39)",C4227&lt;60,"Adult (40-59)",TRUE(),"Senior (60+)")</f>
        <v>Child (0-17)</v>
      </c>
      <c r="Z4227" s="30" t="n">
        <f aca="false">ROUND(G4227-E4227,0)</f>
        <v>3</v>
      </c>
      <c r="AA4227" s="30" t="n">
        <f aca="false">L4227+M4227</f>
        <v>64</v>
      </c>
      <c r="AB4227" s="30" t="n">
        <f aca="false">IFERROR(ROUND(Q4227/AA4227,2),0)</f>
        <v>54.4</v>
      </c>
      <c r="AC4227" s="30" t="str">
        <f aca="false">IF(AND(K4227="Critical",N4227="No"),"URGENT - No Bed","Normal")</f>
        <v>Normal</v>
      </c>
      <c r="AD4227" s="34" t="n">
        <f aca="false">INDEX(Lookup_Tables!$B$3:$B$12,MATCH(H4227,Lookup_Tables!$A$3:$A$12,0))</f>
        <v>2700000</v>
      </c>
      <c r="AE4227" s="30" t="str">
        <f aca="false">INDEX(Lookup_Tables!$C$3:$C$12,MATCH(H4227,Lookup_Tables!$A$3:$A$12,0))</f>
        <v>Dr. Vikram Singh</v>
      </c>
      <c r="AF4227" s="30" t="str">
        <f aca="false">IFERROR(INDEX(Lookup_Tables!$F$16:$F$45,MATCH(I4227,Lookup_Tables!$E$16:$E$45,0)),"N/A")</f>
        <v>EMP227</v>
      </c>
      <c r="AG4227" s="30" t="n">
        <f aca="false">_xlfn.IFS(R4227="Recovered",4,R4227="Referred",3,R4227="Admitted",2,R4227="Deceased",1,TRUE(),0)</f>
        <v>3</v>
      </c>
      <c r="AH4227" s="30" t="str">
        <f aca="false">IF(T4227&gt;=4,"Satisfied",IF(T4227&gt;=3,"Neutral","Needs Improvement"))</f>
        <v>Neutral</v>
      </c>
    </row>
    <row r="4228" customFormat="false" ht="15" hidden="false" customHeight="false" outlineLevel="0" collapsed="false">
      <c r="A4228" s="27" t="s">
        <v>4612</v>
      </c>
      <c r="B4228" s="27" t="s">
        <v>1209</v>
      </c>
      <c r="C4228" s="27" t="n">
        <v>24</v>
      </c>
      <c r="D4228" s="27" t="s">
        <v>121</v>
      </c>
      <c r="E4228" s="28" t="n">
        <v>45601</v>
      </c>
      <c r="F4228" s="27" t="s">
        <v>624</v>
      </c>
      <c r="G4228" s="28" t="n">
        <v>45602</v>
      </c>
      <c r="H4228" s="27" t="s">
        <v>236</v>
      </c>
      <c r="I4228" s="27" t="s">
        <v>323</v>
      </c>
      <c r="J4228" s="27" t="s">
        <v>375</v>
      </c>
      <c r="K4228" s="27" t="s">
        <v>138</v>
      </c>
      <c r="L4228" s="27" t="n">
        <v>42</v>
      </c>
      <c r="M4228" s="27" t="n">
        <v>34</v>
      </c>
      <c r="N4228" s="27" t="s">
        <v>127</v>
      </c>
      <c r="O4228" s="27" t="s">
        <v>139</v>
      </c>
      <c r="P4228" s="27" t="s">
        <v>187</v>
      </c>
      <c r="Q4228" s="29" t="n">
        <v>2070.45</v>
      </c>
      <c r="R4228" s="27" t="s">
        <v>130</v>
      </c>
      <c r="S4228" s="27" t="s">
        <v>223</v>
      </c>
      <c r="T4228" s="27" t="n">
        <v>3</v>
      </c>
      <c r="U4228" s="27" t="n">
        <f aca="false">YEAR(E4228)</f>
        <v>2024</v>
      </c>
      <c r="V4228" s="27" t="str">
        <f aca="false">TEXT(E4228,"MMM-YYYY")</f>
        <v>Nov-2024</v>
      </c>
      <c r="W4228" s="27" t="n">
        <f aca="false">MONTH(E4228)</f>
        <v>11</v>
      </c>
      <c r="X4228" s="27" t="str">
        <f aca="false">TEXT(WEEKDAY(E4228,2),"0")&amp;" - "&amp;TEXT(E4228,"dddd")</f>
        <v>2 - Tuesday</v>
      </c>
      <c r="Y4228" s="27" t="str">
        <f aca="false">_xlfn.IFS(C4228&lt;18,"Child (0-17)",C4228&lt;40,"Young Adult (18-39)",C4228&lt;60,"Adult (40-59)",TRUE(),"Senior (60+)")</f>
        <v>Young Adult (18-39)</v>
      </c>
      <c r="Z4228" s="27" t="n">
        <f aca="false">ROUND(G4228-E4228,0)</f>
        <v>1</v>
      </c>
      <c r="AA4228" s="27" t="n">
        <f aca="false">L4228+M4228</f>
        <v>76</v>
      </c>
      <c r="AB4228" s="27" t="n">
        <f aca="false">IFERROR(ROUND(Q4228/AA4228,2),0)</f>
        <v>27.24</v>
      </c>
      <c r="AC4228" s="27" t="str">
        <f aca="false">IF(AND(K4228="Critical",N4228="No"),"URGENT - No Bed","Normal")</f>
        <v>Normal</v>
      </c>
      <c r="AD4228" s="33" t="n">
        <f aca="false">INDEX(Lookup_Tables!$B$3:$B$12,MATCH(H4228,Lookup_Tables!$A$3:$A$12,0))</f>
        <v>3900000</v>
      </c>
      <c r="AE4228" s="27" t="str">
        <f aca="false">INDEX(Lookup_Tables!$C$3:$C$12,MATCH(H4228,Lookup_Tables!$A$3:$A$12,0))</f>
        <v>Dr. Rina Mehta</v>
      </c>
      <c r="AF4228" s="27" t="str">
        <f aca="false">IFERROR(INDEX(Lookup_Tables!$F$16:$F$45,MATCH(I4228,Lookup_Tables!$E$16:$E$45,0)),"N/A")</f>
        <v>EMP216</v>
      </c>
      <c r="AG4228" s="27" t="n">
        <f aca="false">_xlfn.IFS(R4228="Recovered",4,R4228="Referred",3,R4228="Admitted",2,R4228="Deceased",1,TRUE(),0)</f>
        <v>4</v>
      </c>
      <c r="AH4228" s="27" t="str">
        <f aca="false">IF(T4228&gt;=4,"Satisfied",IF(T4228&gt;=3,"Neutral","Needs Improvement"))</f>
        <v>Neutral</v>
      </c>
    </row>
    <row r="4229" customFormat="false" ht="15" hidden="false" customHeight="false" outlineLevel="0" collapsed="false">
      <c r="A4229" s="30" t="s">
        <v>6451</v>
      </c>
      <c r="B4229" s="30" t="s">
        <v>1617</v>
      </c>
      <c r="C4229" s="30" t="n">
        <v>19</v>
      </c>
      <c r="D4229" s="30" t="s">
        <v>181</v>
      </c>
      <c r="E4229" s="31" t="n">
        <v>45654</v>
      </c>
      <c r="F4229" s="30" t="s">
        <v>2683</v>
      </c>
      <c r="G4229" s="31" t="n">
        <v>45655</v>
      </c>
      <c r="H4229" s="30" t="s">
        <v>123</v>
      </c>
      <c r="I4229" s="30" t="s">
        <v>124</v>
      </c>
      <c r="J4229" s="30" t="s">
        <v>508</v>
      </c>
      <c r="K4229" s="30" t="s">
        <v>156</v>
      </c>
      <c r="L4229" s="30" t="n">
        <v>30</v>
      </c>
      <c r="M4229" s="30" t="n">
        <v>67</v>
      </c>
      <c r="N4229" s="30" t="s">
        <v>186</v>
      </c>
      <c r="O4229" s="30" t="s">
        <v>171</v>
      </c>
      <c r="P4229" s="30" t="s">
        <v>140</v>
      </c>
      <c r="Q4229" s="32" t="n">
        <v>4255.58</v>
      </c>
      <c r="R4229" s="30" t="s">
        <v>130</v>
      </c>
      <c r="S4229" s="30" t="s">
        <v>141</v>
      </c>
      <c r="T4229" s="30" t="n">
        <v>5</v>
      </c>
      <c r="U4229" s="30" t="n">
        <f aca="false">YEAR(E4229)</f>
        <v>2024</v>
      </c>
      <c r="V4229" s="30" t="str">
        <f aca="false">TEXT(E4229,"MMM-YYYY")</f>
        <v>Dec-2024</v>
      </c>
      <c r="W4229" s="30" t="n">
        <f aca="false">MONTH(E4229)</f>
        <v>12</v>
      </c>
      <c r="X4229" s="30" t="str">
        <f aca="false">TEXT(WEEKDAY(E4229,2),"0")&amp;" - "&amp;TEXT(E4229,"dddd")</f>
        <v>6 - Saturday</v>
      </c>
      <c r="Y4229" s="30" t="str">
        <f aca="false">_xlfn.IFS(C4229&lt;18,"Child (0-17)",C4229&lt;40,"Young Adult (18-39)",C4229&lt;60,"Adult (40-59)",TRUE(),"Senior (60+)")</f>
        <v>Young Adult (18-39)</v>
      </c>
      <c r="Z4229" s="30" t="n">
        <f aca="false">ROUND(G4229-E4229,0)</f>
        <v>1</v>
      </c>
      <c r="AA4229" s="30" t="n">
        <f aca="false">L4229+M4229</f>
        <v>97</v>
      </c>
      <c r="AB4229" s="30" t="n">
        <f aca="false">IFERROR(ROUND(Q4229/AA4229,2),0)</f>
        <v>43.87</v>
      </c>
      <c r="AC4229" s="30" t="str">
        <f aca="false">IF(AND(K4229="Critical",N4229="No"),"URGENT - No Bed","Normal")</f>
        <v>Normal</v>
      </c>
      <c r="AD4229" s="34" t="n">
        <f aca="false">INDEX(Lookup_Tables!$B$3:$B$12,MATCH(H4229,Lookup_Tables!$A$3:$A$12,0))</f>
        <v>2200000</v>
      </c>
      <c r="AE4229" s="30" t="str">
        <f aca="false">INDEX(Lookup_Tables!$C$3:$C$12,MATCH(H4229,Lookup_Tables!$A$3:$A$12,0))</f>
        <v>Dr. Rohan Das</v>
      </c>
      <c r="AF4229" s="30" t="str">
        <f aca="false">IFERROR(INDEX(Lookup_Tables!$F$16:$F$45,MATCH(I4229,Lookup_Tables!$E$16:$E$45,0)),"N/A")</f>
        <v>EMP205</v>
      </c>
      <c r="AG4229" s="30" t="n">
        <f aca="false">_xlfn.IFS(R4229="Recovered",4,R4229="Referred",3,R4229="Admitted",2,R4229="Deceased",1,TRUE(),0)</f>
        <v>4</v>
      </c>
      <c r="AH4229" s="30" t="str">
        <f aca="false">IF(T4229&gt;=4,"Satisfied",IF(T4229&gt;=3,"Neutral","Needs Improvement"))</f>
        <v>Satisfied</v>
      </c>
    </row>
    <row r="4230" customFormat="false" ht="15" hidden="false" customHeight="false" outlineLevel="0" collapsed="false">
      <c r="A4230" s="27" t="s">
        <v>1323</v>
      </c>
      <c r="B4230" s="27" t="s">
        <v>1324</v>
      </c>
      <c r="C4230" s="27" t="n">
        <v>62</v>
      </c>
      <c r="D4230" s="27" t="s">
        <v>121</v>
      </c>
      <c r="E4230" s="28" t="n">
        <v>45489</v>
      </c>
      <c r="F4230" s="27" t="s">
        <v>523</v>
      </c>
      <c r="G4230" s="28" t="n">
        <v>45489</v>
      </c>
      <c r="H4230" s="27" t="s">
        <v>236</v>
      </c>
      <c r="I4230" s="27" t="s">
        <v>237</v>
      </c>
      <c r="J4230" s="27" t="s">
        <v>375</v>
      </c>
      <c r="K4230" s="27" t="s">
        <v>138</v>
      </c>
      <c r="L4230" s="27" t="n">
        <v>24</v>
      </c>
      <c r="M4230" s="27" t="n">
        <v>21</v>
      </c>
      <c r="N4230" s="27" t="s">
        <v>127</v>
      </c>
      <c r="O4230" s="27" t="s">
        <v>139</v>
      </c>
      <c r="P4230" s="27" t="s">
        <v>150</v>
      </c>
      <c r="Q4230" s="29" t="n">
        <v>777.76</v>
      </c>
      <c r="R4230" s="27" t="s">
        <v>130</v>
      </c>
      <c r="S4230" s="27" t="s">
        <v>192</v>
      </c>
      <c r="T4230" s="27" t="n">
        <v>4</v>
      </c>
      <c r="U4230" s="27" t="n">
        <f aca="false">YEAR(E4230)</f>
        <v>2024</v>
      </c>
      <c r="V4230" s="27" t="str">
        <f aca="false">TEXT(E4230,"MMM-YYYY")</f>
        <v>Jul-2024</v>
      </c>
      <c r="W4230" s="27" t="n">
        <f aca="false">MONTH(E4230)</f>
        <v>7</v>
      </c>
      <c r="X4230" s="27" t="str">
        <f aca="false">TEXT(WEEKDAY(E4230,2),"0")&amp;" - "&amp;TEXT(E4230,"dddd")</f>
        <v>2 - Tuesday</v>
      </c>
      <c r="Y4230" s="27" t="str">
        <f aca="false">_xlfn.IFS(C4230&lt;18,"Child (0-17)",C4230&lt;40,"Young Adult (18-39)",C4230&lt;60,"Adult (40-59)",TRUE(),"Senior (60+)")</f>
        <v>Senior (60+)</v>
      </c>
      <c r="Z4230" s="27" t="n">
        <f aca="false">ROUND(G4230-E4230,0)</f>
        <v>0</v>
      </c>
      <c r="AA4230" s="27" t="n">
        <f aca="false">L4230+M4230</f>
        <v>45</v>
      </c>
      <c r="AB4230" s="27" t="n">
        <f aca="false">IFERROR(ROUND(Q4230/AA4230,2),0)</f>
        <v>17.28</v>
      </c>
      <c r="AC4230" s="27" t="str">
        <f aca="false">IF(AND(K4230="Critical",N4230="No"),"URGENT - No Bed","Normal")</f>
        <v>Normal</v>
      </c>
      <c r="AD4230" s="33" t="n">
        <f aca="false">INDEX(Lookup_Tables!$B$3:$B$12,MATCH(H4230,Lookup_Tables!$A$3:$A$12,0))</f>
        <v>3900000</v>
      </c>
      <c r="AE4230" s="27" t="str">
        <f aca="false">INDEX(Lookup_Tables!$C$3:$C$12,MATCH(H4230,Lookup_Tables!$A$3:$A$12,0))</f>
        <v>Dr. Rina Mehta</v>
      </c>
      <c r="AF4230" s="27" t="str">
        <f aca="false">IFERROR(INDEX(Lookup_Tables!$F$16:$F$45,MATCH(I4230,Lookup_Tables!$E$16:$E$45,0)),"N/A")</f>
        <v>EMP215</v>
      </c>
      <c r="AG4230" s="27" t="n">
        <f aca="false">_xlfn.IFS(R4230="Recovered",4,R4230="Referred",3,R4230="Admitted",2,R4230="Deceased",1,TRUE(),0)</f>
        <v>4</v>
      </c>
      <c r="AH4230" s="27" t="str">
        <f aca="false">IF(T4230&gt;=4,"Satisfied",IF(T4230&gt;=3,"Neutral","Needs Improvement"))</f>
        <v>Satisfied</v>
      </c>
    </row>
    <row r="4231" customFormat="false" ht="15" hidden="false" customHeight="false" outlineLevel="0" collapsed="false">
      <c r="A4231" s="30" t="s">
        <v>5403</v>
      </c>
      <c r="B4231" s="30" t="s">
        <v>5404</v>
      </c>
      <c r="C4231" s="30" t="n">
        <v>24</v>
      </c>
      <c r="D4231" s="30" t="s">
        <v>121</v>
      </c>
      <c r="E4231" s="31" t="n">
        <v>45329</v>
      </c>
      <c r="F4231" s="30" t="s">
        <v>1696</v>
      </c>
      <c r="G4231" s="31" t="n">
        <v>45332</v>
      </c>
      <c r="H4231" s="30" t="s">
        <v>242</v>
      </c>
      <c r="I4231" s="30" t="s">
        <v>466</v>
      </c>
      <c r="J4231" s="30" t="s">
        <v>244</v>
      </c>
      <c r="K4231" s="30" t="s">
        <v>156</v>
      </c>
      <c r="L4231" s="30" t="n">
        <v>49</v>
      </c>
      <c r="M4231" s="30" t="n">
        <v>50</v>
      </c>
      <c r="N4231" s="30" t="s">
        <v>186</v>
      </c>
      <c r="O4231" s="30" t="s">
        <v>128</v>
      </c>
      <c r="P4231" s="30" t="s">
        <v>150</v>
      </c>
      <c r="Q4231" s="32" t="n">
        <v>4604.9</v>
      </c>
      <c r="R4231" s="30" t="s">
        <v>130</v>
      </c>
      <c r="S4231" s="30" t="s">
        <v>164</v>
      </c>
      <c r="T4231" s="30" t="n">
        <v>5</v>
      </c>
      <c r="U4231" s="30" t="n">
        <f aca="false">YEAR(E4231)</f>
        <v>2024</v>
      </c>
      <c r="V4231" s="30" t="str">
        <f aca="false">TEXT(E4231,"MMM-YYYY")</f>
        <v>Feb-2024</v>
      </c>
      <c r="W4231" s="30" t="n">
        <f aca="false">MONTH(E4231)</f>
        <v>2</v>
      </c>
      <c r="X4231" s="30" t="str">
        <f aca="false">TEXT(WEEKDAY(E4231,2),"0")&amp;" - "&amp;TEXT(E4231,"dddd")</f>
        <v>3 - Wednesday</v>
      </c>
      <c r="Y4231" s="30" t="str">
        <f aca="false">_xlfn.IFS(C4231&lt;18,"Child (0-17)",C4231&lt;40,"Young Adult (18-39)",C4231&lt;60,"Adult (40-59)",TRUE(),"Senior (60+)")</f>
        <v>Young Adult (18-39)</v>
      </c>
      <c r="Z4231" s="30" t="n">
        <f aca="false">ROUND(G4231-E4231,0)</f>
        <v>3</v>
      </c>
      <c r="AA4231" s="30" t="n">
        <f aca="false">L4231+M4231</f>
        <v>99</v>
      </c>
      <c r="AB4231" s="30" t="n">
        <f aca="false">IFERROR(ROUND(Q4231/AA4231,2),0)</f>
        <v>46.51</v>
      </c>
      <c r="AC4231" s="30" t="str">
        <f aca="false">IF(AND(K4231="Critical",N4231="No"),"URGENT - No Bed","Normal")</f>
        <v>Normal</v>
      </c>
      <c r="AD4231" s="34" t="n">
        <f aca="false">INDEX(Lookup_Tables!$B$3:$B$12,MATCH(H4231,Lookup_Tables!$A$3:$A$12,0))</f>
        <v>3000000</v>
      </c>
      <c r="AE4231" s="30" t="str">
        <f aca="false">INDEX(Lookup_Tables!$C$3:$C$12,MATCH(H4231,Lookup_Tables!$A$3:$A$12,0))</f>
        <v>Dr. Pooja Iyer</v>
      </c>
      <c r="AF4231" s="30" t="str">
        <f aca="false">IFERROR(INDEX(Lookup_Tables!$F$16:$F$45,MATCH(I4231,Lookup_Tables!$E$16:$E$45,0)),"N/A")</f>
        <v>EMP212</v>
      </c>
      <c r="AG4231" s="30" t="n">
        <f aca="false">_xlfn.IFS(R4231="Recovered",4,R4231="Referred",3,R4231="Admitted",2,R4231="Deceased",1,TRUE(),0)</f>
        <v>4</v>
      </c>
      <c r="AH4231" s="30" t="str">
        <f aca="false">IF(T4231&gt;=4,"Satisfied",IF(T4231&gt;=3,"Neutral","Needs Improvement"))</f>
        <v>Satisfied</v>
      </c>
    </row>
    <row r="4232" customFormat="false" ht="15" hidden="false" customHeight="false" outlineLevel="0" collapsed="false">
      <c r="A4232" s="27" t="s">
        <v>3718</v>
      </c>
      <c r="B4232" s="27" t="s">
        <v>3719</v>
      </c>
      <c r="C4232" s="27" t="n">
        <v>26</v>
      </c>
      <c r="D4232" s="27" t="s">
        <v>181</v>
      </c>
      <c r="E4232" s="28" t="n">
        <v>45436</v>
      </c>
      <c r="F4232" s="27" t="s">
        <v>331</v>
      </c>
      <c r="G4232" s="28" t="n">
        <v>45441</v>
      </c>
      <c r="H4232" s="27" t="s">
        <v>123</v>
      </c>
      <c r="I4232" s="27" t="s">
        <v>155</v>
      </c>
      <c r="J4232" s="27" t="s">
        <v>418</v>
      </c>
      <c r="K4232" s="27" t="s">
        <v>126</v>
      </c>
      <c r="L4232" s="27" t="n">
        <v>5</v>
      </c>
      <c r="M4232" s="27" t="n">
        <v>111</v>
      </c>
      <c r="N4232" s="27" t="s">
        <v>186</v>
      </c>
      <c r="O4232" s="27" t="s">
        <v>171</v>
      </c>
      <c r="P4232" s="27" t="s">
        <v>150</v>
      </c>
      <c r="Q4232" s="29" t="n">
        <v>8860.41</v>
      </c>
      <c r="R4232" s="27" t="s">
        <v>130</v>
      </c>
      <c r="S4232" s="27" t="s">
        <v>223</v>
      </c>
      <c r="T4232" s="27" t="n">
        <v>2</v>
      </c>
      <c r="U4232" s="27" t="n">
        <f aca="false">YEAR(E4232)</f>
        <v>2024</v>
      </c>
      <c r="V4232" s="27" t="str">
        <f aca="false">TEXT(E4232,"MMM-YYYY")</f>
        <v>May-2024</v>
      </c>
      <c r="W4232" s="27" t="n">
        <f aca="false">MONTH(E4232)</f>
        <v>5</v>
      </c>
      <c r="X4232" s="27" t="str">
        <f aca="false">TEXT(WEEKDAY(E4232,2),"0")&amp;" - "&amp;TEXT(E4232,"dddd")</f>
        <v>5 - Friday</v>
      </c>
      <c r="Y4232" s="27" t="str">
        <f aca="false">_xlfn.IFS(C4232&lt;18,"Child (0-17)",C4232&lt;40,"Young Adult (18-39)",C4232&lt;60,"Adult (40-59)",TRUE(),"Senior (60+)")</f>
        <v>Young Adult (18-39)</v>
      </c>
      <c r="Z4232" s="27" t="n">
        <f aca="false">ROUND(G4232-E4232,0)</f>
        <v>5</v>
      </c>
      <c r="AA4232" s="27" t="n">
        <f aca="false">L4232+M4232</f>
        <v>116</v>
      </c>
      <c r="AB4232" s="27" t="n">
        <f aca="false">IFERROR(ROUND(Q4232/AA4232,2),0)</f>
        <v>76.38</v>
      </c>
      <c r="AC4232" s="27" t="str">
        <f aca="false">IF(AND(K4232="Critical",N4232="No"),"URGENT - No Bed","Normal")</f>
        <v>Normal</v>
      </c>
      <c r="AD4232" s="33" t="n">
        <f aca="false">INDEX(Lookup_Tables!$B$3:$B$12,MATCH(H4232,Lookup_Tables!$A$3:$A$12,0))</f>
        <v>2200000</v>
      </c>
      <c r="AE4232" s="27" t="str">
        <f aca="false">INDEX(Lookup_Tables!$C$3:$C$12,MATCH(H4232,Lookup_Tables!$A$3:$A$12,0))</f>
        <v>Dr. Rohan Das</v>
      </c>
      <c r="AF4232" s="27" t="str">
        <f aca="false">IFERROR(INDEX(Lookup_Tables!$F$16:$F$45,MATCH(I4232,Lookup_Tables!$E$16:$E$45,0)),"N/A")</f>
        <v>EMP203</v>
      </c>
      <c r="AG4232" s="27" t="n">
        <f aca="false">_xlfn.IFS(R4232="Recovered",4,R4232="Referred",3,R4232="Admitted",2,R4232="Deceased",1,TRUE(),0)</f>
        <v>4</v>
      </c>
      <c r="AH4232" s="27" t="str">
        <f aca="false">IF(T4232&gt;=4,"Satisfied",IF(T4232&gt;=3,"Neutral","Needs Improvement"))</f>
        <v>Needs Improvement</v>
      </c>
    </row>
    <row r="4233" customFormat="false" ht="15" hidden="false" customHeight="false" outlineLevel="0" collapsed="false">
      <c r="A4233" s="30" t="s">
        <v>3152</v>
      </c>
      <c r="B4233" s="30" t="s">
        <v>3153</v>
      </c>
      <c r="C4233" s="30" t="n">
        <v>51</v>
      </c>
      <c r="D4233" s="30" t="s">
        <v>121</v>
      </c>
      <c r="E4233" s="31" t="n">
        <v>45508</v>
      </c>
      <c r="F4233" s="30" t="s">
        <v>555</v>
      </c>
      <c r="G4233" s="31" t="n">
        <v>45508</v>
      </c>
      <c r="H4233" s="30" t="s">
        <v>123</v>
      </c>
      <c r="I4233" s="30" t="s">
        <v>304</v>
      </c>
      <c r="J4233" s="30" t="s">
        <v>508</v>
      </c>
      <c r="K4233" s="30" t="s">
        <v>156</v>
      </c>
      <c r="L4233" s="30" t="n">
        <v>39</v>
      </c>
      <c r="M4233" s="30" t="n">
        <v>78</v>
      </c>
      <c r="N4233" s="30" t="s">
        <v>127</v>
      </c>
      <c r="O4233" s="30" t="s">
        <v>128</v>
      </c>
      <c r="P4233" s="30" t="s">
        <v>140</v>
      </c>
      <c r="Q4233" s="32" t="n">
        <v>3656.94</v>
      </c>
      <c r="R4233" s="30" t="s">
        <v>130</v>
      </c>
      <c r="S4233" s="30" t="s">
        <v>178</v>
      </c>
      <c r="T4233" s="30" t="n">
        <v>3</v>
      </c>
      <c r="U4233" s="30" t="n">
        <f aca="false">YEAR(E4233)</f>
        <v>2024</v>
      </c>
      <c r="V4233" s="30" t="str">
        <f aca="false">TEXT(E4233,"MMM-YYYY")</f>
        <v>Aug-2024</v>
      </c>
      <c r="W4233" s="30" t="n">
        <f aca="false">MONTH(E4233)</f>
        <v>8</v>
      </c>
      <c r="X4233" s="30" t="str">
        <f aca="false">TEXT(WEEKDAY(E4233,2),"0")&amp;" - "&amp;TEXT(E4233,"dddd")</f>
        <v>7 - Sunday</v>
      </c>
      <c r="Y4233" s="30" t="str">
        <f aca="false">_xlfn.IFS(C4233&lt;18,"Child (0-17)",C4233&lt;40,"Young Adult (18-39)",C4233&lt;60,"Adult (40-59)",TRUE(),"Senior (60+)")</f>
        <v>Adult (40-59)</v>
      </c>
      <c r="Z4233" s="30" t="n">
        <f aca="false">ROUND(G4233-E4233,0)</f>
        <v>0</v>
      </c>
      <c r="AA4233" s="30" t="n">
        <f aca="false">L4233+M4233</f>
        <v>117</v>
      </c>
      <c r="AB4233" s="30" t="n">
        <f aca="false">IFERROR(ROUND(Q4233/AA4233,2),0)</f>
        <v>31.26</v>
      </c>
      <c r="AC4233" s="30" t="str">
        <f aca="false">IF(AND(K4233="Critical",N4233="No"),"URGENT - No Bed","Normal")</f>
        <v>Normal</v>
      </c>
      <c r="AD4233" s="34" t="n">
        <f aca="false">INDEX(Lookup_Tables!$B$3:$B$12,MATCH(H4233,Lookup_Tables!$A$3:$A$12,0))</f>
        <v>2200000</v>
      </c>
      <c r="AE4233" s="30" t="str">
        <f aca="false">INDEX(Lookup_Tables!$C$3:$C$12,MATCH(H4233,Lookup_Tables!$A$3:$A$12,0))</f>
        <v>Dr. Rohan Das</v>
      </c>
      <c r="AF4233" s="30" t="str">
        <f aca="false">IFERROR(INDEX(Lookup_Tables!$F$16:$F$45,MATCH(I4233,Lookup_Tables!$E$16:$E$45,0)),"N/A")</f>
        <v>EMP204</v>
      </c>
      <c r="AG4233" s="30" t="n">
        <f aca="false">_xlfn.IFS(R4233="Recovered",4,R4233="Referred",3,R4233="Admitted",2,R4233="Deceased",1,TRUE(),0)</f>
        <v>4</v>
      </c>
      <c r="AH4233" s="30" t="str">
        <f aca="false">IF(T4233&gt;=4,"Satisfied",IF(T4233&gt;=3,"Neutral","Needs Improvement"))</f>
        <v>Neutral</v>
      </c>
    </row>
    <row r="4234" customFormat="false" ht="15" hidden="false" customHeight="false" outlineLevel="0" collapsed="false">
      <c r="A4234" s="27" t="s">
        <v>6171</v>
      </c>
      <c r="B4234" s="27" t="s">
        <v>784</v>
      </c>
      <c r="C4234" s="27" t="n">
        <v>61</v>
      </c>
      <c r="D4234" s="27" t="s">
        <v>181</v>
      </c>
      <c r="E4234" s="28" t="n">
        <v>45516</v>
      </c>
      <c r="F4234" s="27" t="s">
        <v>334</v>
      </c>
      <c r="G4234" s="28" t="n">
        <v>45517</v>
      </c>
      <c r="H4234" s="27" t="s">
        <v>123</v>
      </c>
      <c r="I4234" s="27" t="s">
        <v>124</v>
      </c>
      <c r="J4234" s="27" t="s">
        <v>418</v>
      </c>
      <c r="K4234" s="27" t="s">
        <v>156</v>
      </c>
      <c r="L4234" s="27" t="n">
        <v>45</v>
      </c>
      <c r="M4234" s="27" t="n">
        <v>58</v>
      </c>
      <c r="N4234" s="27" t="s">
        <v>127</v>
      </c>
      <c r="O4234" s="27" t="s">
        <v>139</v>
      </c>
      <c r="P4234" s="27" t="s">
        <v>140</v>
      </c>
      <c r="Q4234" s="29" t="n">
        <v>3341.65</v>
      </c>
      <c r="R4234" s="27" t="s">
        <v>130</v>
      </c>
      <c r="S4234" s="27" t="s">
        <v>164</v>
      </c>
      <c r="T4234" s="27" t="n">
        <v>4</v>
      </c>
      <c r="U4234" s="27" t="n">
        <f aca="false">YEAR(E4234)</f>
        <v>2024</v>
      </c>
      <c r="V4234" s="27" t="str">
        <f aca="false">TEXT(E4234,"MMM-YYYY")</f>
        <v>Aug-2024</v>
      </c>
      <c r="W4234" s="27" t="n">
        <f aca="false">MONTH(E4234)</f>
        <v>8</v>
      </c>
      <c r="X4234" s="27" t="str">
        <f aca="false">TEXT(WEEKDAY(E4234,2),"0")&amp;" - "&amp;TEXT(E4234,"dddd")</f>
        <v>1 - Monday</v>
      </c>
      <c r="Y4234" s="27" t="str">
        <f aca="false">_xlfn.IFS(C4234&lt;18,"Child (0-17)",C4234&lt;40,"Young Adult (18-39)",C4234&lt;60,"Adult (40-59)",TRUE(),"Senior (60+)")</f>
        <v>Senior (60+)</v>
      </c>
      <c r="Z4234" s="27" t="n">
        <f aca="false">ROUND(G4234-E4234,0)</f>
        <v>1</v>
      </c>
      <c r="AA4234" s="27" t="n">
        <f aca="false">L4234+M4234</f>
        <v>103</v>
      </c>
      <c r="AB4234" s="27" t="n">
        <f aca="false">IFERROR(ROUND(Q4234/AA4234,2),0)</f>
        <v>32.44</v>
      </c>
      <c r="AC4234" s="27" t="str">
        <f aca="false">IF(AND(K4234="Critical",N4234="No"),"URGENT - No Bed","Normal")</f>
        <v>Normal</v>
      </c>
      <c r="AD4234" s="33" t="n">
        <f aca="false">INDEX(Lookup_Tables!$B$3:$B$12,MATCH(H4234,Lookup_Tables!$A$3:$A$12,0))</f>
        <v>2200000</v>
      </c>
      <c r="AE4234" s="27" t="str">
        <f aca="false">INDEX(Lookup_Tables!$C$3:$C$12,MATCH(H4234,Lookup_Tables!$A$3:$A$12,0))</f>
        <v>Dr. Rohan Das</v>
      </c>
      <c r="AF4234" s="27" t="str">
        <f aca="false">IFERROR(INDEX(Lookup_Tables!$F$16:$F$45,MATCH(I4234,Lookup_Tables!$E$16:$E$45,0)),"N/A")</f>
        <v>EMP205</v>
      </c>
      <c r="AG4234" s="27" t="n">
        <f aca="false">_xlfn.IFS(R4234="Recovered",4,R4234="Referred",3,R4234="Admitted",2,R4234="Deceased",1,TRUE(),0)</f>
        <v>4</v>
      </c>
      <c r="AH4234" s="27" t="str">
        <f aca="false">IF(T4234&gt;=4,"Satisfied",IF(T4234&gt;=3,"Neutral","Needs Improvement"))</f>
        <v>Satisfied</v>
      </c>
    </row>
    <row r="4235" customFormat="false" ht="15" hidden="false" customHeight="false" outlineLevel="0" collapsed="false">
      <c r="A4235" s="30" t="s">
        <v>3259</v>
      </c>
      <c r="B4235" s="30" t="s">
        <v>1964</v>
      </c>
      <c r="C4235" s="30" t="n">
        <v>54</v>
      </c>
      <c r="D4235" s="30" t="s">
        <v>181</v>
      </c>
      <c r="E4235" s="31" t="n">
        <v>45376</v>
      </c>
      <c r="F4235" s="30" t="s">
        <v>674</v>
      </c>
      <c r="G4235" s="31" t="n">
        <v>45381</v>
      </c>
      <c r="H4235" s="30" t="s">
        <v>123</v>
      </c>
      <c r="I4235" s="30" t="s">
        <v>304</v>
      </c>
      <c r="J4235" s="30" t="s">
        <v>508</v>
      </c>
      <c r="K4235" s="30" t="s">
        <v>126</v>
      </c>
      <c r="L4235" s="30" t="n">
        <v>5</v>
      </c>
      <c r="M4235" s="30" t="n">
        <v>67</v>
      </c>
      <c r="N4235" s="30" t="s">
        <v>186</v>
      </c>
      <c r="O4235" s="30" t="s">
        <v>128</v>
      </c>
      <c r="P4235" s="30" t="s">
        <v>140</v>
      </c>
      <c r="Q4235" s="32" t="n">
        <v>7167.14</v>
      </c>
      <c r="R4235" s="30" t="s">
        <v>268</v>
      </c>
      <c r="S4235" s="30" t="s">
        <v>164</v>
      </c>
      <c r="T4235" s="30" t="n">
        <v>4</v>
      </c>
      <c r="U4235" s="30" t="n">
        <f aca="false">YEAR(E4235)</f>
        <v>2024</v>
      </c>
      <c r="V4235" s="30" t="str">
        <f aca="false">TEXT(E4235,"MMM-YYYY")</f>
        <v>Mar-2024</v>
      </c>
      <c r="W4235" s="30" t="n">
        <f aca="false">MONTH(E4235)</f>
        <v>3</v>
      </c>
      <c r="X4235" s="30" t="str">
        <f aca="false">TEXT(WEEKDAY(E4235,2),"0")&amp;" - "&amp;TEXT(E4235,"dddd")</f>
        <v>1 - Monday</v>
      </c>
      <c r="Y4235" s="30" t="str">
        <f aca="false">_xlfn.IFS(C4235&lt;18,"Child (0-17)",C4235&lt;40,"Young Adult (18-39)",C4235&lt;60,"Adult (40-59)",TRUE(),"Senior (60+)")</f>
        <v>Adult (40-59)</v>
      </c>
      <c r="Z4235" s="30" t="n">
        <f aca="false">ROUND(G4235-E4235,0)</f>
        <v>5</v>
      </c>
      <c r="AA4235" s="30" t="n">
        <f aca="false">L4235+M4235</f>
        <v>72</v>
      </c>
      <c r="AB4235" s="30" t="n">
        <f aca="false">IFERROR(ROUND(Q4235/AA4235,2),0)</f>
        <v>99.54</v>
      </c>
      <c r="AC4235" s="30" t="str">
        <f aca="false">IF(AND(K4235="Critical",N4235="No"),"URGENT - No Bed","Normal")</f>
        <v>Normal</v>
      </c>
      <c r="AD4235" s="34" t="n">
        <f aca="false">INDEX(Lookup_Tables!$B$3:$B$12,MATCH(H4235,Lookup_Tables!$A$3:$A$12,0))</f>
        <v>2200000</v>
      </c>
      <c r="AE4235" s="30" t="str">
        <f aca="false">INDEX(Lookup_Tables!$C$3:$C$12,MATCH(H4235,Lookup_Tables!$A$3:$A$12,0))</f>
        <v>Dr. Rohan Das</v>
      </c>
      <c r="AF4235" s="30" t="str">
        <f aca="false">IFERROR(INDEX(Lookup_Tables!$F$16:$F$45,MATCH(I4235,Lookup_Tables!$E$16:$E$45,0)),"N/A")</f>
        <v>EMP204</v>
      </c>
      <c r="AG4235" s="30" t="n">
        <f aca="false">_xlfn.IFS(R4235="Recovered",4,R4235="Referred",3,R4235="Admitted",2,R4235="Deceased",1,TRUE(),0)</f>
        <v>3</v>
      </c>
      <c r="AH4235" s="30" t="str">
        <f aca="false">IF(T4235&gt;=4,"Satisfied",IF(T4235&gt;=3,"Neutral","Needs Improvement"))</f>
        <v>Satisfied</v>
      </c>
    </row>
    <row r="4236" customFormat="false" ht="15" hidden="false" customHeight="false" outlineLevel="0" collapsed="false">
      <c r="A4236" s="27" t="s">
        <v>7023</v>
      </c>
      <c r="B4236" s="27" t="s">
        <v>2144</v>
      </c>
      <c r="C4236" s="27" t="n">
        <v>17</v>
      </c>
      <c r="D4236" s="27" t="s">
        <v>121</v>
      </c>
      <c r="E4236" s="28" t="n">
        <v>45563</v>
      </c>
      <c r="F4236" s="27" t="s">
        <v>576</v>
      </c>
      <c r="G4236" s="28" t="n">
        <v>45564</v>
      </c>
      <c r="H4236" s="27" t="s">
        <v>135</v>
      </c>
      <c r="I4236" s="27" t="s">
        <v>251</v>
      </c>
      <c r="J4236" s="27" t="s">
        <v>618</v>
      </c>
      <c r="K4236" s="27" t="s">
        <v>138</v>
      </c>
      <c r="L4236" s="27" t="n">
        <v>21</v>
      </c>
      <c r="M4236" s="27" t="n">
        <v>24</v>
      </c>
      <c r="N4236" s="27" t="s">
        <v>127</v>
      </c>
      <c r="O4236" s="27" t="s">
        <v>171</v>
      </c>
      <c r="P4236" s="27" t="s">
        <v>129</v>
      </c>
      <c r="Q4236" s="29" t="n">
        <v>746.66</v>
      </c>
      <c r="R4236" s="27" t="s">
        <v>268</v>
      </c>
      <c r="S4236" s="27" t="s">
        <v>192</v>
      </c>
      <c r="T4236" s="27" t="n">
        <v>2</v>
      </c>
      <c r="U4236" s="27" t="n">
        <f aca="false">YEAR(E4236)</f>
        <v>2024</v>
      </c>
      <c r="V4236" s="27" t="str">
        <f aca="false">TEXT(E4236,"MMM-YYYY")</f>
        <v>Sep-2024</v>
      </c>
      <c r="W4236" s="27" t="n">
        <f aca="false">MONTH(E4236)</f>
        <v>9</v>
      </c>
      <c r="X4236" s="27" t="str">
        <f aca="false">TEXT(WEEKDAY(E4236,2),"0")&amp;" - "&amp;TEXT(E4236,"dddd")</f>
        <v>6 - Saturday</v>
      </c>
      <c r="Y4236" s="27" t="str">
        <f aca="false">_xlfn.IFS(C4236&lt;18,"Child (0-17)",C4236&lt;40,"Young Adult (18-39)",C4236&lt;60,"Adult (40-59)",TRUE(),"Senior (60+)")</f>
        <v>Child (0-17)</v>
      </c>
      <c r="Z4236" s="27" t="n">
        <f aca="false">ROUND(G4236-E4236,0)</f>
        <v>1</v>
      </c>
      <c r="AA4236" s="27" t="n">
        <f aca="false">L4236+M4236</f>
        <v>45</v>
      </c>
      <c r="AB4236" s="27" t="n">
        <f aca="false">IFERROR(ROUND(Q4236/AA4236,2),0)</f>
        <v>16.59</v>
      </c>
      <c r="AC4236" s="27" t="str">
        <f aca="false">IF(AND(K4236="Critical",N4236="No"),"URGENT - No Bed","Normal")</f>
        <v>Normal</v>
      </c>
      <c r="AD4236" s="33" t="n">
        <f aca="false">INDEX(Lookup_Tables!$B$3:$B$12,MATCH(H4236,Lookup_Tables!$A$3:$A$12,0))</f>
        <v>4600000</v>
      </c>
      <c r="AE4236" s="27" t="str">
        <f aca="false">INDEX(Lookup_Tables!$C$3:$C$12,MATCH(H4236,Lookup_Tables!$A$3:$A$12,0))</f>
        <v>Dr. Farhan Khan</v>
      </c>
      <c r="AF4236" s="27" t="str">
        <f aca="false">IFERROR(INDEX(Lookup_Tables!$F$16:$F$45,MATCH(I4236,Lookup_Tables!$E$16:$E$45,0)),"N/A")</f>
        <v>EMP207</v>
      </c>
      <c r="AG4236" s="27" t="n">
        <f aca="false">_xlfn.IFS(R4236="Recovered",4,R4236="Referred",3,R4236="Admitted",2,R4236="Deceased",1,TRUE(),0)</f>
        <v>3</v>
      </c>
      <c r="AH4236" s="27" t="str">
        <f aca="false">IF(T4236&gt;=4,"Satisfied",IF(T4236&gt;=3,"Neutral","Needs Improvement"))</f>
        <v>Needs Improvement</v>
      </c>
    </row>
    <row r="4237" customFormat="false" ht="15" hidden="false" customHeight="false" outlineLevel="0" collapsed="false">
      <c r="A4237" s="30" t="s">
        <v>6684</v>
      </c>
      <c r="B4237" s="30" t="s">
        <v>1053</v>
      </c>
      <c r="C4237" s="30" t="n">
        <v>40</v>
      </c>
      <c r="D4237" s="30" t="s">
        <v>181</v>
      </c>
      <c r="E4237" s="31" t="n">
        <v>45579</v>
      </c>
      <c r="F4237" s="30" t="s">
        <v>1238</v>
      </c>
      <c r="G4237" s="31" t="n">
        <v>45579</v>
      </c>
      <c r="H4237" s="30" t="s">
        <v>183</v>
      </c>
      <c r="I4237" s="30" t="s">
        <v>430</v>
      </c>
      <c r="J4237" s="30" t="s">
        <v>411</v>
      </c>
      <c r="K4237" s="30" t="s">
        <v>138</v>
      </c>
      <c r="L4237" s="30" t="n">
        <v>88</v>
      </c>
      <c r="M4237" s="30" t="n">
        <v>28</v>
      </c>
      <c r="N4237" s="30" t="s">
        <v>186</v>
      </c>
      <c r="O4237" s="30" t="s">
        <v>128</v>
      </c>
      <c r="P4237" s="30" t="s">
        <v>140</v>
      </c>
      <c r="Q4237" s="32" t="n">
        <v>827.3</v>
      </c>
      <c r="R4237" s="30" t="s">
        <v>130</v>
      </c>
      <c r="S4237" s="30" t="s">
        <v>151</v>
      </c>
      <c r="T4237" s="30" t="n">
        <v>5</v>
      </c>
      <c r="U4237" s="30" t="n">
        <f aca="false">YEAR(E4237)</f>
        <v>2024</v>
      </c>
      <c r="V4237" s="30" t="str">
        <f aca="false">TEXT(E4237,"MMM-YYYY")</f>
        <v>Oct-2024</v>
      </c>
      <c r="W4237" s="30" t="n">
        <f aca="false">MONTH(E4237)</f>
        <v>10</v>
      </c>
      <c r="X4237" s="30" t="str">
        <f aca="false">TEXT(WEEKDAY(E4237,2),"0")&amp;" - "&amp;TEXT(E4237,"dddd")</f>
        <v>1 - Monday</v>
      </c>
      <c r="Y4237" s="30" t="str">
        <f aca="false">_xlfn.IFS(C4237&lt;18,"Child (0-17)",C4237&lt;40,"Young Adult (18-39)",C4237&lt;60,"Adult (40-59)",TRUE(),"Senior (60+)")</f>
        <v>Adult (40-59)</v>
      </c>
      <c r="Z4237" s="30" t="n">
        <f aca="false">ROUND(G4237-E4237,0)</f>
        <v>0</v>
      </c>
      <c r="AA4237" s="30" t="n">
        <f aca="false">L4237+M4237</f>
        <v>116</v>
      </c>
      <c r="AB4237" s="30" t="n">
        <f aca="false">IFERROR(ROUND(Q4237/AA4237,2),0)</f>
        <v>7.13</v>
      </c>
      <c r="AC4237" s="30" t="str">
        <f aca="false">IF(AND(K4237="Critical",N4237="No"),"URGENT - No Bed","Normal")</f>
        <v>Normal</v>
      </c>
      <c r="AD4237" s="34" t="n">
        <f aca="false">INDEX(Lookup_Tables!$B$3:$B$12,MATCH(H4237,Lookup_Tables!$A$3:$A$12,0))</f>
        <v>3100000</v>
      </c>
      <c r="AE4237" s="30" t="str">
        <f aca="false">INDEX(Lookup_Tables!$C$3:$C$12,MATCH(H4237,Lookup_Tables!$A$3:$A$12,0))</f>
        <v>Dr. Kavita Rao</v>
      </c>
      <c r="AF4237" s="30" t="str">
        <f aca="false">IFERROR(INDEX(Lookup_Tables!$F$16:$F$45,MATCH(I4237,Lookup_Tables!$E$16:$E$45,0)),"N/A")</f>
        <v>EMP224</v>
      </c>
      <c r="AG4237" s="30" t="n">
        <f aca="false">_xlfn.IFS(R4237="Recovered",4,R4237="Referred",3,R4237="Admitted",2,R4237="Deceased",1,TRUE(),0)</f>
        <v>4</v>
      </c>
      <c r="AH4237" s="30" t="str">
        <f aca="false">IF(T4237&gt;=4,"Satisfied",IF(T4237&gt;=3,"Neutral","Needs Improvement"))</f>
        <v>Satisfied</v>
      </c>
    </row>
    <row r="4238" customFormat="false" ht="15" hidden="false" customHeight="false" outlineLevel="0" collapsed="false">
      <c r="A4238" s="27" t="s">
        <v>7103</v>
      </c>
      <c r="B4238" s="27" t="s">
        <v>761</v>
      </c>
      <c r="C4238" s="27" t="n">
        <v>28</v>
      </c>
      <c r="D4238" s="27" t="s">
        <v>121</v>
      </c>
      <c r="E4238" s="28" t="n">
        <v>45362</v>
      </c>
      <c r="F4238" s="27" t="s">
        <v>552</v>
      </c>
      <c r="G4238" s="28" t="n">
        <v>45363</v>
      </c>
      <c r="H4238" s="27" t="s">
        <v>217</v>
      </c>
      <c r="I4238" s="27" t="s">
        <v>392</v>
      </c>
      <c r="J4238" s="27" t="s">
        <v>294</v>
      </c>
      <c r="K4238" s="27" t="s">
        <v>138</v>
      </c>
      <c r="L4238" s="27" t="n">
        <v>85</v>
      </c>
      <c r="M4238" s="27" t="n">
        <v>32</v>
      </c>
      <c r="N4238" s="27" t="s">
        <v>127</v>
      </c>
      <c r="O4238" s="27" t="s">
        <v>171</v>
      </c>
      <c r="P4238" s="27" t="s">
        <v>150</v>
      </c>
      <c r="Q4238" s="29" t="n">
        <v>951.12</v>
      </c>
      <c r="R4238" s="27" t="s">
        <v>172</v>
      </c>
      <c r="S4238" s="27" t="s">
        <v>192</v>
      </c>
      <c r="T4238" s="27" t="n">
        <v>2</v>
      </c>
      <c r="U4238" s="27" t="n">
        <f aca="false">YEAR(E4238)</f>
        <v>2024</v>
      </c>
      <c r="V4238" s="27" t="str">
        <f aca="false">TEXT(E4238,"MMM-YYYY")</f>
        <v>Mar-2024</v>
      </c>
      <c r="W4238" s="27" t="n">
        <f aca="false">MONTH(E4238)</f>
        <v>3</v>
      </c>
      <c r="X4238" s="27" t="str">
        <f aca="false">TEXT(WEEKDAY(E4238,2),"0")&amp;" - "&amp;TEXT(E4238,"dddd")</f>
        <v>1 - Monday</v>
      </c>
      <c r="Y4238" s="27" t="str">
        <f aca="false">_xlfn.IFS(C4238&lt;18,"Child (0-17)",C4238&lt;40,"Young Adult (18-39)",C4238&lt;60,"Adult (40-59)",TRUE(),"Senior (60+)")</f>
        <v>Young Adult (18-39)</v>
      </c>
      <c r="Z4238" s="27" t="n">
        <f aca="false">ROUND(G4238-E4238,0)</f>
        <v>1</v>
      </c>
      <c r="AA4238" s="27" t="n">
        <f aca="false">L4238+M4238</f>
        <v>117</v>
      </c>
      <c r="AB4238" s="27" t="n">
        <f aca="false">IFERROR(ROUND(Q4238/AA4238,2),0)</f>
        <v>8.13</v>
      </c>
      <c r="AC4238" s="27" t="str">
        <f aca="false">IF(AND(K4238="Critical",N4238="No"),"URGENT - No Bed","Normal")</f>
        <v>Normal</v>
      </c>
      <c r="AD4238" s="33" t="n">
        <f aca="false">INDEX(Lookup_Tables!$B$3:$B$12,MATCH(H4238,Lookup_Tables!$A$3:$A$12,0))</f>
        <v>4200000</v>
      </c>
      <c r="AE4238" s="27" t="str">
        <f aca="false">INDEX(Lookup_Tables!$C$3:$C$12,MATCH(H4238,Lookup_Tables!$A$3:$A$12,0))</f>
        <v>Dr. Anil Kapoor</v>
      </c>
      <c r="AF4238" s="27" t="str">
        <f aca="false">IFERROR(INDEX(Lookup_Tables!$F$16:$F$45,MATCH(I4238,Lookup_Tables!$E$16:$E$45,0)),"N/A")</f>
        <v>EMP202</v>
      </c>
      <c r="AG4238" s="27" t="n">
        <f aca="false">_xlfn.IFS(R4238="Recovered",4,R4238="Referred",3,R4238="Admitted",2,R4238="Deceased",1,TRUE(),0)</f>
        <v>2</v>
      </c>
      <c r="AH4238" s="27" t="str">
        <f aca="false">IF(T4238&gt;=4,"Satisfied",IF(T4238&gt;=3,"Neutral","Needs Improvement"))</f>
        <v>Needs Improvement</v>
      </c>
    </row>
    <row r="4239" customFormat="false" ht="15" hidden="false" customHeight="false" outlineLevel="0" collapsed="false">
      <c r="A4239" s="30" t="s">
        <v>2007</v>
      </c>
      <c r="B4239" s="30" t="s">
        <v>2008</v>
      </c>
      <c r="C4239" s="30" t="n">
        <v>51</v>
      </c>
      <c r="D4239" s="30" t="s">
        <v>121</v>
      </c>
      <c r="E4239" s="31" t="n">
        <v>45598</v>
      </c>
      <c r="F4239" s="30" t="s">
        <v>535</v>
      </c>
      <c r="G4239" s="31" t="n">
        <v>45598</v>
      </c>
      <c r="H4239" s="30" t="s">
        <v>123</v>
      </c>
      <c r="I4239" s="30" t="s">
        <v>304</v>
      </c>
      <c r="J4239" s="30" t="s">
        <v>125</v>
      </c>
      <c r="K4239" s="30" t="s">
        <v>138</v>
      </c>
      <c r="L4239" s="30" t="n">
        <v>83</v>
      </c>
      <c r="M4239" s="30" t="n">
        <v>33</v>
      </c>
      <c r="N4239" s="30" t="s">
        <v>127</v>
      </c>
      <c r="O4239" s="30" t="s">
        <v>128</v>
      </c>
      <c r="P4239" s="30" t="s">
        <v>187</v>
      </c>
      <c r="Q4239" s="32" t="n">
        <v>2336.47</v>
      </c>
      <c r="R4239" s="30" t="s">
        <v>130</v>
      </c>
      <c r="S4239" s="30" t="s">
        <v>151</v>
      </c>
      <c r="T4239" s="30" t="n">
        <v>3</v>
      </c>
      <c r="U4239" s="30" t="n">
        <f aca="false">YEAR(E4239)</f>
        <v>2024</v>
      </c>
      <c r="V4239" s="30" t="str">
        <f aca="false">TEXT(E4239,"MMM-YYYY")</f>
        <v>Nov-2024</v>
      </c>
      <c r="W4239" s="30" t="n">
        <f aca="false">MONTH(E4239)</f>
        <v>11</v>
      </c>
      <c r="X4239" s="30" t="str">
        <f aca="false">TEXT(WEEKDAY(E4239,2),"0")&amp;" - "&amp;TEXT(E4239,"dddd")</f>
        <v>6 - Saturday</v>
      </c>
      <c r="Y4239" s="30" t="str">
        <f aca="false">_xlfn.IFS(C4239&lt;18,"Child (0-17)",C4239&lt;40,"Young Adult (18-39)",C4239&lt;60,"Adult (40-59)",TRUE(),"Senior (60+)")</f>
        <v>Adult (40-59)</v>
      </c>
      <c r="Z4239" s="30" t="n">
        <f aca="false">ROUND(G4239-E4239,0)</f>
        <v>0</v>
      </c>
      <c r="AA4239" s="30" t="n">
        <f aca="false">L4239+M4239</f>
        <v>116</v>
      </c>
      <c r="AB4239" s="30" t="n">
        <f aca="false">IFERROR(ROUND(Q4239/AA4239,2),0)</f>
        <v>20.14</v>
      </c>
      <c r="AC4239" s="30" t="str">
        <f aca="false">IF(AND(K4239="Critical",N4239="No"),"URGENT - No Bed","Normal")</f>
        <v>Normal</v>
      </c>
      <c r="AD4239" s="34" t="n">
        <f aca="false">INDEX(Lookup_Tables!$B$3:$B$12,MATCH(H4239,Lookup_Tables!$A$3:$A$12,0))</f>
        <v>2200000</v>
      </c>
      <c r="AE4239" s="30" t="str">
        <f aca="false">INDEX(Lookup_Tables!$C$3:$C$12,MATCH(H4239,Lookup_Tables!$A$3:$A$12,0))</f>
        <v>Dr. Rohan Das</v>
      </c>
      <c r="AF4239" s="30" t="str">
        <f aca="false">IFERROR(INDEX(Lookup_Tables!$F$16:$F$45,MATCH(I4239,Lookup_Tables!$E$16:$E$45,0)),"N/A")</f>
        <v>EMP204</v>
      </c>
      <c r="AG4239" s="30" t="n">
        <f aca="false">_xlfn.IFS(R4239="Recovered",4,R4239="Referred",3,R4239="Admitted",2,R4239="Deceased",1,TRUE(),0)</f>
        <v>4</v>
      </c>
      <c r="AH4239" s="30" t="str">
        <f aca="false">IF(T4239&gt;=4,"Satisfied",IF(T4239&gt;=3,"Neutral","Needs Improvement"))</f>
        <v>Neutral</v>
      </c>
    </row>
    <row r="4240" customFormat="false" ht="15" hidden="false" customHeight="false" outlineLevel="0" collapsed="false">
      <c r="A4240" s="27" t="s">
        <v>5333</v>
      </c>
      <c r="B4240" s="27" t="s">
        <v>5334</v>
      </c>
      <c r="C4240" s="27" t="n">
        <v>45</v>
      </c>
      <c r="D4240" s="27" t="s">
        <v>121</v>
      </c>
      <c r="E4240" s="28" t="n">
        <v>45468</v>
      </c>
      <c r="F4240" s="27" t="s">
        <v>940</v>
      </c>
      <c r="G4240" s="28" t="n">
        <v>45469</v>
      </c>
      <c r="H4240" s="27" t="s">
        <v>146</v>
      </c>
      <c r="I4240" s="27" t="s">
        <v>176</v>
      </c>
      <c r="J4240" s="27" t="s">
        <v>244</v>
      </c>
      <c r="K4240" s="27" t="s">
        <v>138</v>
      </c>
      <c r="L4240" s="27" t="n">
        <v>54</v>
      </c>
      <c r="M4240" s="27" t="n">
        <v>18</v>
      </c>
      <c r="N4240" s="27" t="s">
        <v>127</v>
      </c>
      <c r="O4240" s="27" t="s">
        <v>128</v>
      </c>
      <c r="P4240" s="27" t="s">
        <v>129</v>
      </c>
      <c r="Q4240" s="29" t="n">
        <v>1039.5</v>
      </c>
      <c r="R4240" s="27" t="s">
        <v>130</v>
      </c>
      <c r="S4240" s="27" t="s">
        <v>197</v>
      </c>
      <c r="T4240" s="27" t="n">
        <v>2</v>
      </c>
      <c r="U4240" s="27" t="n">
        <f aca="false">YEAR(E4240)</f>
        <v>2024</v>
      </c>
      <c r="V4240" s="27" t="str">
        <f aca="false">TEXT(E4240,"MMM-YYYY")</f>
        <v>Jun-2024</v>
      </c>
      <c r="W4240" s="27" t="n">
        <f aca="false">MONTH(E4240)</f>
        <v>6</v>
      </c>
      <c r="X4240" s="27" t="str">
        <f aca="false">TEXT(WEEKDAY(E4240,2),"0")&amp;" - "&amp;TEXT(E4240,"dddd")</f>
        <v>2 - Tuesday</v>
      </c>
      <c r="Y4240" s="27" t="str">
        <f aca="false">_xlfn.IFS(C4240&lt;18,"Child (0-17)",C4240&lt;40,"Young Adult (18-39)",C4240&lt;60,"Adult (40-59)",TRUE(),"Senior (60+)")</f>
        <v>Adult (40-59)</v>
      </c>
      <c r="Z4240" s="27" t="n">
        <f aca="false">ROUND(G4240-E4240,0)</f>
        <v>1</v>
      </c>
      <c r="AA4240" s="27" t="n">
        <f aca="false">L4240+M4240</f>
        <v>72</v>
      </c>
      <c r="AB4240" s="27" t="n">
        <f aca="false">IFERROR(ROUND(Q4240/AA4240,2),0)</f>
        <v>14.44</v>
      </c>
      <c r="AC4240" s="27" t="str">
        <f aca="false">IF(AND(K4240="Critical",N4240="No"),"URGENT - No Bed","Normal")</f>
        <v>Normal</v>
      </c>
      <c r="AD4240" s="33" t="n">
        <f aca="false">INDEX(Lookup_Tables!$B$3:$B$12,MATCH(H4240,Lookup_Tables!$A$3:$A$12,0))</f>
        <v>2700000</v>
      </c>
      <c r="AE4240" s="27" t="str">
        <f aca="false">INDEX(Lookup_Tables!$C$3:$C$12,MATCH(H4240,Lookup_Tables!$A$3:$A$12,0))</f>
        <v>Dr. Vikram Singh</v>
      </c>
      <c r="AF4240" s="27" t="str">
        <f aca="false">IFERROR(INDEX(Lookup_Tables!$F$16:$F$45,MATCH(I4240,Lookup_Tables!$E$16:$E$45,0)),"N/A")</f>
        <v>EMP227</v>
      </c>
      <c r="AG4240" s="27" t="n">
        <f aca="false">_xlfn.IFS(R4240="Recovered",4,R4240="Referred",3,R4240="Admitted",2,R4240="Deceased",1,TRUE(),0)</f>
        <v>4</v>
      </c>
      <c r="AH4240" s="27" t="str">
        <f aca="false">IF(T4240&gt;=4,"Satisfied",IF(T4240&gt;=3,"Neutral","Needs Improvement"))</f>
        <v>Needs Improvement</v>
      </c>
    </row>
    <row r="4241" customFormat="false" ht="15" hidden="false" customHeight="false" outlineLevel="0" collapsed="false">
      <c r="A4241" s="30" t="s">
        <v>4111</v>
      </c>
      <c r="B4241" s="30" t="s">
        <v>3916</v>
      </c>
      <c r="C4241" s="30" t="n">
        <v>86</v>
      </c>
      <c r="D4241" s="30" t="s">
        <v>121</v>
      </c>
      <c r="E4241" s="31" t="n">
        <v>45608</v>
      </c>
      <c r="F4241" s="30" t="s">
        <v>1660</v>
      </c>
      <c r="G4241" s="31" t="n">
        <v>45611</v>
      </c>
      <c r="H4241" s="30" t="s">
        <v>135</v>
      </c>
      <c r="I4241" s="30" t="s">
        <v>278</v>
      </c>
      <c r="J4241" s="30" t="s">
        <v>137</v>
      </c>
      <c r="K4241" s="30" t="s">
        <v>156</v>
      </c>
      <c r="L4241" s="30" t="n">
        <v>39</v>
      </c>
      <c r="M4241" s="30" t="n">
        <v>86</v>
      </c>
      <c r="N4241" s="30" t="s">
        <v>127</v>
      </c>
      <c r="O4241" s="30" t="s">
        <v>171</v>
      </c>
      <c r="P4241" s="30" t="s">
        <v>129</v>
      </c>
      <c r="Q4241" s="32" t="n">
        <v>4666.33</v>
      </c>
      <c r="R4241" s="30" t="s">
        <v>130</v>
      </c>
      <c r="S4241" s="30" t="s">
        <v>197</v>
      </c>
      <c r="T4241" s="30" t="n">
        <v>3</v>
      </c>
      <c r="U4241" s="30" t="n">
        <f aca="false">YEAR(E4241)</f>
        <v>2024</v>
      </c>
      <c r="V4241" s="30" t="str">
        <f aca="false">TEXT(E4241,"MMM-YYYY")</f>
        <v>Nov-2024</v>
      </c>
      <c r="W4241" s="30" t="n">
        <f aca="false">MONTH(E4241)</f>
        <v>11</v>
      </c>
      <c r="X4241" s="30" t="str">
        <f aca="false">TEXT(WEEKDAY(E4241,2),"0")&amp;" - "&amp;TEXT(E4241,"dddd")</f>
        <v>2 - Tuesday</v>
      </c>
      <c r="Y4241" s="30" t="str">
        <f aca="false">_xlfn.IFS(C4241&lt;18,"Child (0-17)",C4241&lt;40,"Young Adult (18-39)",C4241&lt;60,"Adult (40-59)",TRUE(),"Senior (60+)")</f>
        <v>Senior (60+)</v>
      </c>
      <c r="Z4241" s="30" t="n">
        <f aca="false">ROUND(G4241-E4241,0)</f>
        <v>3</v>
      </c>
      <c r="AA4241" s="30" t="n">
        <f aca="false">L4241+M4241</f>
        <v>125</v>
      </c>
      <c r="AB4241" s="30" t="n">
        <f aca="false">IFERROR(ROUND(Q4241/AA4241,2),0)</f>
        <v>37.33</v>
      </c>
      <c r="AC4241" s="30" t="str">
        <f aca="false">IF(AND(K4241="Critical",N4241="No"),"URGENT - No Bed","Normal")</f>
        <v>Normal</v>
      </c>
      <c r="AD4241" s="34" t="n">
        <f aca="false">INDEX(Lookup_Tables!$B$3:$B$12,MATCH(H4241,Lookup_Tables!$A$3:$A$12,0))</f>
        <v>4600000</v>
      </c>
      <c r="AE4241" s="30" t="str">
        <f aca="false">INDEX(Lookup_Tables!$C$3:$C$12,MATCH(H4241,Lookup_Tables!$A$3:$A$12,0))</f>
        <v>Dr. Farhan Khan</v>
      </c>
      <c r="AF4241" s="30" t="str">
        <f aca="false">IFERROR(INDEX(Lookup_Tables!$F$16:$F$45,MATCH(I4241,Lookup_Tables!$E$16:$E$45,0)),"N/A")</f>
        <v>EMP208</v>
      </c>
      <c r="AG4241" s="30" t="n">
        <f aca="false">_xlfn.IFS(R4241="Recovered",4,R4241="Referred",3,R4241="Admitted",2,R4241="Deceased",1,TRUE(),0)</f>
        <v>4</v>
      </c>
      <c r="AH4241" s="30" t="str">
        <f aca="false">IF(T4241&gt;=4,"Satisfied",IF(T4241&gt;=3,"Neutral","Needs Improvement"))</f>
        <v>Neutral</v>
      </c>
    </row>
    <row r="4242" customFormat="false" ht="15" hidden="false" customHeight="false" outlineLevel="0" collapsed="false">
      <c r="A4242" s="27" t="s">
        <v>4118</v>
      </c>
      <c r="B4242" s="27" t="s">
        <v>3910</v>
      </c>
      <c r="C4242" s="27" t="n">
        <v>35</v>
      </c>
      <c r="D4242" s="27" t="s">
        <v>121</v>
      </c>
      <c r="E4242" s="28" t="n">
        <v>45308</v>
      </c>
      <c r="F4242" s="27" t="s">
        <v>329</v>
      </c>
      <c r="G4242" s="28" t="n">
        <v>45313</v>
      </c>
      <c r="H4242" s="27" t="s">
        <v>135</v>
      </c>
      <c r="I4242" s="27" t="s">
        <v>278</v>
      </c>
      <c r="J4242" s="27" t="s">
        <v>252</v>
      </c>
      <c r="K4242" s="27" t="s">
        <v>126</v>
      </c>
      <c r="L4242" s="27" t="n">
        <v>32</v>
      </c>
      <c r="M4242" s="27" t="n">
        <v>89</v>
      </c>
      <c r="N4242" s="27" t="s">
        <v>186</v>
      </c>
      <c r="O4242" s="27" t="s">
        <v>149</v>
      </c>
      <c r="P4242" s="27" t="s">
        <v>140</v>
      </c>
      <c r="Q4242" s="29" t="n">
        <v>8807.29</v>
      </c>
      <c r="R4242" s="27" t="s">
        <v>172</v>
      </c>
      <c r="S4242" s="27" t="s">
        <v>223</v>
      </c>
      <c r="T4242" s="27" t="n">
        <v>3</v>
      </c>
      <c r="U4242" s="27" t="n">
        <f aca="false">YEAR(E4242)</f>
        <v>2024</v>
      </c>
      <c r="V4242" s="27" t="str">
        <f aca="false">TEXT(E4242,"MMM-YYYY")</f>
        <v>Jan-2024</v>
      </c>
      <c r="W4242" s="27" t="n">
        <f aca="false">MONTH(E4242)</f>
        <v>1</v>
      </c>
      <c r="X4242" s="27" t="str">
        <f aca="false">TEXT(WEEKDAY(E4242,2),"0")&amp;" - "&amp;TEXT(E4242,"dddd")</f>
        <v>3 - Wednesday</v>
      </c>
      <c r="Y4242" s="27" t="str">
        <f aca="false">_xlfn.IFS(C4242&lt;18,"Child (0-17)",C4242&lt;40,"Young Adult (18-39)",C4242&lt;60,"Adult (40-59)",TRUE(),"Senior (60+)")</f>
        <v>Young Adult (18-39)</v>
      </c>
      <c r="Z4242" s="27" t="n">
        <f aca="false">ROUND(G4242-E4242,0)</f>
        <v>5</v>
      </c>
      <c r="AA4242" s="27" t="n">
        <f aca="false">L4242+M4242</f>
        <v>121</v>
      </c>
      <c r="AB4242" s="27" t="n">
        <f aca="false">IFERROR(ROUND(Q4242/AA4242,2),0)</f>
        <v>72.79</v>
      </c>
      <c r="AC4242" s="27" t="str">
        <f aca="false">IF(AND(K4242="Critical",N4242="No"),"URGENT - No Bed","Normal")</f>
        <v>Normal</v>
      </c>
      <c r="AD4242" s="33" t="n">
        <f aca="false">INDEX(Lookup_Tables!$B$3:$B$12,MATCH(H4242,Lookup_Tables!$A$3:$A$12,0))</f>
        <v>4600000</v>
      </c>
      <c r="AE4242" s="27" t="str">
        <f aca="false">INDEX(Lookup_Tables!$C$3:$C$12,MATCH(H4242,Lookup_Tables!$A$3:$A$12,0))</f>
        <v>Dr. Farhan Khan</v>
      </c>
      <c r="AF4242" s="27" t="str">
        <f aca="false">IFERROR(INDEX(Lookup_Tables!$F$16:$F$45,MATCH(I4242,Lookup_Tables!$E$16:$E$45,0)),"N/A")</f>
        <v>EMP208</v>
      </c>
      <c r="AG4242" s="27" t="n">
        <f aca="false">_xlfn.IFS(R4242="Recovered",4,R4242="Referred",3,R4242="Admitted",2,R4242="Deceased",1,TRUE(),0)</f>
        <v>2</v>
      </c>
      <c r="AH4242" s="27" t="str">
        <f aca="false">IF(T4242&gt;=4,"Satisfied",IF(T4242&gt;=3,"Neutral","Needs Improvement"))</f>
        <v>Neutral</v>
      </c>
    </row>
    <row r="4243" customFormat="false" ht="15" hidden="false" customHeight="false" outlineLevel="0" collapsed="false">
      <c r="A4243" s="30" t="s">
        <v>1180</v>
      </c>
      <c r="B4243" s="30" t="s">
        <v>1181</v>
      </c>
      <c r="C4243" s="30" t="n">
        <v>80</v>
      </c>
      <c r="D4243" s="30" t="s">
        <v>121</v>
      </c>
      <c r="E4243" s="31" t="n">
        <v>45485</v>
      </c>
      <c r="F4243" s="30" t="s">
        <v>1182</v>
      </c>
      <c r="G4243" s="31" t="n">
        <v>45485</v>
      </c>
      <c r="H4243" s="30" t="s">
        <v>168</v>
      </c>
      <c r="I4243" s="30" t="s">
        <v>366</v>
      </c>
      <c r="J4243" s="30" t="s">
        <v>191</v>
      </c>
      <c r="K4243" s="30" t="s">
        <v>138</v>
      </c>
      <c r="L4243" s="30" t="n">
        <v>31</v>
      </c>
      <c r="M4243" s="30" t="n">
        <v>31</v>
      </c>
      <c r="N4243" s="30" t="s">
        <v>127</v>
      </c>
      <c r="O4243" s="30" t="s">
        <v>149</v>
      </c>
      <c r="P4243" s="30" t="s">
        <v>129</v>
      </c>
      <c r="Q4243" s="32" t="n">
        <v>2611.04</v>
      </c>
      <c r="R4243" s="30" t="s">
        <v>130</v>
      </c>
      <c r="S4243" s="30" t="s">
        <v>131</v>
      </c>
      <c r="T4243" s="30" t="n">
        <v>3</v>
      </c>
      <c r="U4243" s="30" t="n">
        <f aca="false">YEAR(E4243)</f>
        <v>2024</v>
      </c>
      <c r="V4243" s="30" t="str">
        <f aca="false">TEXT(E4243,"MMM-YYYY")</f>
        <v>Jul-2024</v>
      </c>
      <c r="W4243" s="30" t="n">
        <f aca="false">MONTH(E4243)</f>
        <v>7</v>
      </c>
      <c r="X4243" s="30" t="str">
        <f aca="false">TEXT(WEEKDAY(E4243,2),"0")&amp;" - "&amp;TEXT(E4243,"dddd")</f>
        <v>5 - Friday</v>
      </c>
      <c r="Y4243" s="30" t="str">
        <f aca="false">_xlfn.IFS(C4243&lt;18,"Child (0-17)",C4243&lt;40,"Young Adult (18-39)",C4243&lt;60,"Adult (40-59)",TRUE(),"Senior (60+)")</f>
        <v>Senior (60+)</v>
      </c>
      <c r="Z4243" s="30" t="n">
        <f aca="false">ROUND(G4243-E4243,0)</f>
        <v>0</v>
      </c>
      <c r="AA4243" s="30" t="n">
        <f aca="false">L4243+M4243</f>
        <v>62</v>
      </c>
      <c r="AB4243" s="30" t="n">
        <f aca="false">IFERROR(ROUND(Q4243/AA4243,2),0)</f>
        <v>42.11</v>
      </c>
      <c r="AC4243" s="30" t="str">
        <f aca="false">IF(AND(K4243="Critical",N4243="No"),"URGENT - No Bed","Normal")</f>
        <v>Normal</v>
      </c>
      <c r="AD4243" s="34" t="n">
        <f aca="false">INDEX(Lookup_Tables!$B$3:$B$12,MATCH(H4243,Lookup_Tables!$A$3:$A$12,0))</f>
        <v>4400000</v>
      </c>
      <c r="AE4243" s="30" t="str">
        <f aca="false">INDEX(Lookup_Tables!$C$3:$C$12,MATCH(H4243,Lookup_Tables!$A$3:$A$12,0))</f>
        <v>Dr. Neha Chopra</v>
      </c>
      <c r="AF4243" s="30" t="str">
        <f aca="false">IFERROR(INDEX(Lookup_Tables!$F$16:$F$45,MATCH(I4243,Lookup_Tables!$E$16:$E$45,0)),"N/A")</f>
        <v>EMP218</v>
      </c>
      <c r="AG4243" s="30" t="n">
        <f aca="false">_xlfn.IFS(R4243="Recovered",4,R4243="Referred",3,R4243="Admitted",2,R4243="Deceased",1,TRUE(),0)</f>
        <v>4</v>
      </c>
      <c r="AH4243" s="30" t="str">
        <f aca="false">IF(T4243&gt;=4,"Satisfied",IF(T4243&gt;=3,"Neutral","Needs Improvement"))</f>
        <v>Neutral</v>
      </c>
    </row>
    <row r="4244" customFormat="false" ht="15" hidden="false" customHeight="false" outlineLevel="0" collapsed="false">
      <c r="A4244" s="27" t="s">
        <v>3078</v>
      </c>
      <c r="B4244" s="27" t="s">
        <v>7002</v>
      </c>
      <c r="C4244" s="27" t="n">
        <v>81</v>
      </c>
      <c r="D4244" s="27" t="s">
        <v>121</v>
      </c>
      <c r="E4244" s="28" t="n">
        <v>45317</v>
      </c>
      <c r="F4244" s="27" t="s">
        <v>2014</v>
      </c>
      <c r="G4244" s="28" t="n">
        <v>45318</v>
      </c>
      <c r="H4244" s="27" t="s">
        <v>183</v>
      </c>
      <c r="I4244" s="27" t="s">
        <v>212</v>
      </c>
      <c r="J4244" s="27" t="s">
        <v>185</v>
      </c>
      <c r="K4244" s="27" t="s">
        <v>138</v>
      </c>
      <c r="L4244" s="27" t="n">
        <v>90</v>
      </c>
      <c r="M4244" s="27" t="n">
        <v>31</v>
      </c>
      <c r="N4244" s="27" t="s">
        <v>186</v>
      </c>
      <c r="O4244" s="27" t="s">
        <v>139</v>
      </c>
      <c r="P4244" s="27" t="s">
        <v>150</v>
      </c>
      <c r="Q4244" s="29" t="n">
        <v>1033.14</v>
      </c>
      <c r="R4244" s="27" t="s">
        <v>130</v>
      </c>
      <c r="S4244" s="27" t="s">
        <v>335</v>
      </c>
      <c r="T4244" s="27" t="n">
        <v>5</v>
      </c>
      <c r="U4244" s="27" t="n">
        <f aca="false">YEAR(E4244)</f>
        <v>2024</v>
      </c>
      <c r="V4244" s="27" t="str">
        <f aca="false">TEXT(E4244,"MMM-YYYY")</f>
        <v>Jan-2024</v>
      </c>
      <c r="W4244" s="27" t="n">
        <f aca="false">MONTH(E4244)</f>
        <v>1</v>
      </c>
      <c r="X4244" s="27" t="str">
        <f aca="false">TEXT(WEEKDAY(E4244,2),"0")&amp;" - "&amp;TEXT(E4244,"dddd")</f>
        <v>5 - Friday</v>
      </c>
      <c r="Y4244" s="27" t="str">
        <f aca="false">_xlfn.IFS(C4244&lt;18,"Child (0-17)",C4244&lt;40,"Young Adult (18-39)",C4244&lt;60,"Adult (40-59)",TRUE(),"Senior (60+)")</f>
        <v>Senior (60+)</v>
      </c>
      <c r="Z4244" s="27" t="n">
        <f aca="false">ROUND(G4244-E4244,0)</f>
        <v>1</v>
      </c>
      <c r="AA4244" s="27" t="n">
        <f aca="false">L4244+M4244</f>
        <v>121</v>
      </c>
      <c r="AB4244" s="27" t="n">
        <f aca="false">IFERROR(ROUND(Q4244/AA4244,2),0)</f>
        <v>8.54</v>
      </c>
      <c r="AC4244" s="27" t="str">
        <f aca="false">IF(AND(K4244="Critical",N4244="No"),"URGENT - No Bed","Normal")</f>
        <v>Normal</v>
      </c>
      <c r="AD4244" s="33" t="n">
        <f aca="false">INDEX(Lookup_Tables!$B$3:$B$12,MATCH(H4244,Lookup_Tables!$A$3:$A$12,0))</f>
        <v>3100000</v>
      </c>
      <c r="AE4244" s="27" t="str">
        <f aca="false">INDEX(Lookup_Tables!$C$3:$C$12,MATCH(H4244,Lookup_Tables!$A$3:$A$12,0))</f>
        <v>Dr. Kavita Rao</v>
      </c>
      <c r="AF4244" s="27" t="str">
        <f aca="false">IFERROR(INDEX(Lookup_Tables!$F$16:$F$45,MATCH(I4244,Lookup_Tables!$E$16:$E$45,0)),"N/A")</f>
        <v>EMP225</v>
      </c>
      <c r="AG4244" s="27" t="n">
        <f aca="false">_xlfn.IFS(R4244="Recovered",4,R4244="Referred",3,R4244="Admitted",2,R4244="Deceased",1,TRUE(),0)</f>
        <v>4</v>
      </c>
      <c r="AH4244" s="27" t="str">
        <f aca="false">IF(T4244&gt;=4,"Satisfied",IF(T4244&gt;=3,"Neutral","Needs Improvement"))</f>
        <v>Satisfied</v>
      </c>
    </row>
    <row r="4245" customFormat="false" ht="15" hidden="false" customHeight="false" outlineLevel="0" collapsed="false">
      <c r="A4245" s="30" t="s">
        <v>526</v>
      </c>
      <c r="B4245" s="30" t="s">
        <v>153</v>
      </c>
      <c r="C4245" s="30" t="n">
        <v>50</v>
      </c>
      <c r="D4245" s="30" t="s">
        <v>121</v>
      </c>
      <c r="E4245" s="31" t="n">
        <v>45567</v>
      </c>
      <c r="F4245" s="30" t="s">
        <v>527</v>
      </c>
      <c r="G4245" s="31" t="n">
        <v>45569</v>
      </c>
      <c r="H4245" s="30" t="s">
        <v>242</v>
      </c>
      <c r="I4245" s="30" t="s">
        <v>315</v>
      </c>
      <c r="J4245" s="30" t="s">
        <v>244</v>
      </c>
      <c r="K4245" s="30" t="s">
        <v>202</v>
      </c>
      <c r="L4245" s="30" t="n">
        <v>1</v>
      </c>
      <c r="M4245" s="30" t="n">
        <v>161</v>
      </c>
      <c r="N4245" s="30" t="s">
        <v>186</v>
      </c>
      <c r="O4245" s="30" t="s">
        <v>149</v>
      </c>
      <c r="P4245" s="30" t="s">
        <v>187</v>
      </c>
      <c r="Q4245" s="32" t="n">
        <v>18664.88</v>
      </c>
      <c r="R4245" s="30" t="s">
        <v>172</v>
      </c>
      <c r="S4245" s="30" t="s">
        <v>197</v>
      </c>
      <c r="T4245" s="30" t="n">
        <v>2</v>
      </c>
      <c r="U4245" s="30" t="n">
        <f aca="false">YEAR(E4245)</f>
        <v>2024</v>
      </c>
      <c r="V4245" s="30" t="str">
        <f aca="false">TEXT(E4245,"MMM-YYYY")</f>
        <v>Oct-2024</v>
      </c>
      <c r="W4245" s="30" t="n">
        <f aca="false">MONTH(E4245)</f>
        <v>10</v>
      </c>
      <c r="X4245" s="30" t="str">
        <f aca="false">TEXT(WEEKDAY(E4245,2),"0")&amp;" - "&amp;TEXT(E4245,"dddd")</f>
        <v>3 - Wednesday</v>
      </c>
      <c r="Y4245" s="30" t="str">
        <f aca="false">_xlfn.IFS(C4245&lt;18,"Child (0-17)",C4245&lt;40,"Young Adult (18-39)",C4245&lt;60,"Adult (40-59)",TRUE(),"Senior (60+)")</f>
        <v>Adult (40-59)</v>
      </c>
      <c r="Z4245" s="30" t="n">
        <f aca="false">ROUND(G4245-E4245,0)</f>
        <v>2</v>
      </c>
      <c r="AA4245" s="30" t="n">
        <f aca="false">L4245+M4245</f>
        <v>162</v>
      </c>
      <c r="AB4245" s="30" t="n">
        <f aca="false">IFERROR(ROUND(Q4245/AA4245,2),0)</f>
        <v>115.22</v>
      </c>
      <c r="AC4245" s="30" t="str">
        <f aca="false">IF(AND(K4245="Critical",N4245="No"),"URGENT - No Bed","Normal")</f>
        <v>Normal</v>
      </c>
      <c r="AD4245" s="34" t="n">
        <f aca="false">INDEX(Lookup_Tables!$B$3:$B$12,MATCH(H4245,Lookup_Tables!$A$3:$A$12,0))</f>
        <v>3000000</v>
      </c>
      <c r="AE4245" s="30" t="str">
        <f aca="false">INDEX(Lookup_Tables!$C$3:$C$12,MATCH(H4245,Lookup_Tables!$A$3:$A$12,0))</f>
        <v>Dr. Pooja Iyer</v>
      </c>
      <c r="AF4245" s="30" t="str">
        <f aca="false">IFERROR(INDEX(Lookup_Tables!$F$16:$F$45,MATCH(I4245,Lookup_Tables!$E$16:$E$45,0)),"N/A")</f>
        <v>EMP213</v>
      </c>
      <c r="AG4245" s="30" t="n">
        <f aca="false">_xlfn.IFS(R4245="Recovered",4,R4245="Referred",3,R4245="Admitted",2,R4245="Deceased",1,TRUE(),0)</f>
        <v>2</v>
      </c>
      <c r="AH4245" s="30" t="str">
        <f aca="false">IF(T4245&gt;=4,"Satisfied",IF(T4245&gt;=3,"Neutral","Needs Improvement"))</f>
        <v>Needs Improvement</v>
      </c>
    </row>
    <row r="4246" customFormat="false" ht="15" hidden="false" customHeight="false" outlineLevel="0" collapsed="false">
      <c r="A4246" s="27" t="s">
        <v>3556</v>
      </c>
      <c r="B4246" s="27" t="s">
        <v>2317</v>
      </c>
      <c r="C4246" s="27" t="n">
        <v>53</v>
      </c>
      <c r="D4246" s="27" t="s">
        <v>181</v>
      </c>
      <c r="E4246" s="28" t="n">
        <v>45342</v>
      </c>
      <c r="F4246" s="27" t="s">
        <v>876</v>
      </c>
      <c r="G4246" s="28" t="n">
        <v>45343</v>
      </c>
      <c r="H4246" s="27" t="s">
        <v>168</v>
      </c>
      <c r="I4246" s="27" t="s">
        <v>169</v>
      </c>
      <c r="J4246" s="27" t="s">
        <v>371</v>
      </c>
      <c r="K4246" s="27" t="s">
        <v>126</v>
      </c>
      <c r="L4246" s="27" t="n">
        <v>32</v>
      </c>
      <c r="M4246" s="27" t="n">
        <v>134</v>
      </c>
      <c r="N4246" s="27" t="s">
        <v>186</v>
      </c>
      <c r="O4246" s="27" t="s">
        <v>139</v>
      </c>
      <c r="P4246" s="27" t="s">
        <v>140</v>
      </c>
      <c r="Q4246" s="29" t="n">
        <v>8959.51</v>
      </c>
      <c r="R4246" s="27" t="s">
        <v>130</v>
      </c>
      <c r="S4246" s="27" t="s">
        <v>178</v>
      </c>
      <c r="T4246" s="27" t="n">
        <v>3</v>
      </c>
      <c r="U4246" s="27" t="n">
        <f aca="false">YEAR(E4246)</f>
        <v>2024</v>
      </c>
      <c r="V4246" s="27" t="str">
        <f aca="false">TEXT(E4246,"MMM-YYYY")</f>
        <v>Feb-2024</v>
      </c>
      <c r="W4246" s="27" t="n">
        <f aca="false">MONTH(E4246)</f>
        <v>2</v>
      </c>
      <c r="X4246" s="27" t="str">
        <f aca="false">TEXT(WEEKDAY(E4246,2),"0")&amp;" - "&amp;TEXT(E4246,"dddd")</f>
        <v>2 - Tuesday</v>
      </c>
      <c r="Y4246" s="27" t="str">
        <f aca="false">_xlfn.IFS(C4246&lt;18,"Child (0-17)",C4246&lt;40,"Young Adult (18-39)",C4246&lt;60,"Adult (40-59)",TRUE(),"Senior (60+)")</f>
        <v>Adult (40-59)</v>
      </c>
      <c r="Z4246" s="27" t="n">
        <f aca="false">ROUND(G4246-E4246,0)</f>
        <v>1</v>
      </c>
      <c r="AA4246" s="27" t="n">
        <f aca="false">L4246+M4246</f>
        <v>166</v>
      </c>
      <c r="AB4246" s="27" t="n">
        <f aca="false">IFERROR(ROUND(Q4246/AA4246,2),0)</f>
        <v>53.97</v>
      </c>
      <c r="AC4246" s="27" t="str">
        <f aca="false">IF(AND(K4246="Critical",N4246="No"),"URGENT - No Bed","Normal")</f>
        <v>Normal</v>
      </c>
      <c r="AD4246" s="33" t="n">
        <f aca="false">INDEX(Lookup_Tables!$B$3:$B$12,MATCH(H4246,Lookup_Tables!$A$3:$A$12,0))</f>
        <v>4400000</v>
      </c>
      <c r="AE4246" s="27" t="str">
        <f aca="false">INDEX(Lookup_Tables!$C$3:$C$12,MATCH(H4246,Lookup_Tables!$A$3:$A$12,0))</f>
        <v>Dr. Neha Chopra</v>
      </c>
      <c r="AF4246" s="27" t="str">
        <f aca="false">IFERROR(INDEX(Lookup_Tables!$F$16:$F$45,MATCH(I4246,Lookup_Tables!$E$16:$E$45,0)),"N/A")</f>
        <v>EMP220</v>
      </c>
      <c r="AG4246" s="27" t="n">
        <f aca="false">_xlfn.IFS(R4246="Recovered",4,R4246="Referred",3,R4246="Admitted",2,R4246="Deceased",1,TRUE(),0)</f>
        <v>4</v>
      </c>
      <c r="AH4246" s="27" t="str">
        <f aca="false">IF(T4246&gt;=4,"Satisfied",IF(T4246&gt;=3,"Neutral","Needs Improvement"))</f>
        <v>Neutral</v>
      </c>
    </row>
    <row r="4247" customFormat="false" ht="15" hidden="false" customHeight="false" outlineLevel="0" collapsed="false">
      <c r="A4247" s="30" t="s">
        <v>6472</v>
      </c>
      <c r="B4247" s="30" t="s">
        <v>5291</v>
      </c>
      <c r="C4247" s="30" t="n">
        <v>67</v>
      </c>
      <c r="D4247" s="30" t="s">
        <v>121</v>
      </c>
      <c r="E4247" s="31" t="n">
        <v>45414</v>
      </c>
      <c r="F4247" s="30" t="s">
        <v>669</v>
      </c>
      <c r="G4247" s="31" t="n">
        <v>45414</v>
      </c>
      <c r="H4247" s="30" t="s">
        <v>135</v>
      </c>
      <c r="I4247" s="30" t="s">
        <v>136</v>
      </c>
      <c r="J4247" s="30" t="s">
        <v>137</v>
      </c>
      <c r="K4247" s="30" t="s">
        <v>156</v>
      </c>
      <c r="L4247" s="30" t="n">
        <v>61</v>
      </c>
      <c r="M4247" s="30" t="n">
        <v>60</v>
      </c>
      <c r="N4247" s="30" t="s">
        <v>186</v>
      </c>
      <c r="O4247" s="30" t="s">
        <v>128</v>
      </c>
      <c r="P4247" s="30" t="s">
        <v>140</v>
      </c>
      <c r="Q4247" s="32" t="n">
        <v>2945.17</v>
      </c>
      <c r="R4247" s="30" t="s">
        <v>130</v>
      </c>
      <c r="S4247" s="30" t="s">
        <v>335</v>
      </c>
      <c r="T4247" s="30" t="n">
        <v>3</v>
      </c>
      <c r="U4247" s="30" t="n">
        <f aca="false">YEAR(E4247)</f>
        <v>2024</v>
      </c>
      <c r="V4247" s="30" t="str">
        <f aca="false">TEXT(E4247,"MMM-YYYY")</f>
        <v>May-2024</v>
      </c>
      <c r="W4247" s="30" t="n">
        <f aca="false">MONTH(E4247)</f>
        <v>5</v>
      </c>
      <c r="X4247" s="30" t="str">
        <f aca="false">TEXT(WEEKDAY(E4247,2),"0")&amp;" - "&amp;TEXT(E4247,"dddd")</f>
        <v>4 - Thursday</v>
      </c>
      <c r="Y4247" s="30" t="str">
        <f aca="false">_xlfn.IFS(C4247&lt;18,"Child (0-17)",C4247&lt;40,"Young Adult (18-39)",C4247&lt;60,"Adult (40-59)",TRUE(),"Senior (60+)")</f>
        <v>Senior (60+)</v>
      </c>
      <c r="Z4247" s="30" t="n">
        <f aca="false">ROUND(G4247-E4247,0)</f>
        <v>0</v>
      </c>
      <c r="AA4247" s="30" t="n">
        <f aca="false">L4247+M4247</f>
        <v>121</v>
      </c>
      <c r="AB4247" s="30" t="n">
        <f aca="false">IFERROR(ROUND(Q4247/AA4247,2),0)</f>
        <v>24.34</v>
      </c>
      <c r="AC4247" s="30" t="str">
        <f aca="false">IF(AND(K4247="Critical",N4247="No"),"URGENT - No Bed","Normal")</f>
        <v>Normal</v>
      </c>
      <c r="AD4247" s="34" t="n">
        <f aca="false">INDEX(Lookup_Tables!$B$3:$B$12,MATCH(H4247,Lookup_Tables!$A$3:$A$12,0))</f>
        <v>4600000</v>
      </c>
      <c r="AE4247" s="30" t="str">
        <f aca="false">INDEX(Lookup_Tables!$C$3:$C$12,MATCH(H4247,Lookup_Tables!$A$3:$A$12,0))</f>
        <v>Dr. Farhan Khan</v>
      </c>
      <c r="AF4247" s="30" t="str">
        <f aca="false">IFERROR(INDEX(Lookup_Tables!$F$16:$F$45,MATCH(I4247,Lookup_Tables!$E$16:$E$45,0)),"N/A")</f>
        <v>EMP206</v>
      </c>
      <c r="AG4247" s="30" t="n">
        <f aca="false">_xlfn.IFS(R4247="Recovered",4,R4247="Referred",3,R4247="Admitted",2,R4247="Deceased",1,TRUE(),0)</f>
        <v>4</v>
      </c>
      <c r="AH4247" s="30" t="str">
        <f aca="false">IF(T4247&gt;=4,"Satisfied",IF(T4247&gt;=3,"Neutral","Needs Improvement"))</f>
        <v>Neutral</v>
      </c>
    </row>
    <row r="4248" customFormat="false" ht="15" hidden="false" customHeight="false" outlineLevel="0" collapsed="false">
      <c r="A4248" s="27" t="s">
        <v>6340</v>
      </c>
      <c r="B4248" s="27" t="s">
        <v>2062</v>
      </c>
      <c r="C4248" s="27" t="n">
        <v>39</v>
      </c>
      <c r="D4248" s="27" t="s">
        <v>181</v>
      </c>
      <c r="E4248" s="28" t="n">
        <v>45415</v>
      </c>
      <c r="F4248" s="27" t="s">
        <v>247</v>
      </c>
      <c r="G4248" s="28" t="n">
        <v>45415</v>
      </c>
      <c r="H4248" s="27" t="s">
        <v>206</v>
      </c>
      <c r="I4248" s="27" t="s">
        <v>232</v>
      </c>
      <c r="J4248" s="27" t="s">
        <v>593</v>
      </c>
      <c r="K4248" s="27" t="s">
        <v>156</v>
      </c>
      <c r="L4248" s="27" t="n">
        <v>69</v>
      </c>
      <c r="M4248" s="27" t="n">
        <v>44</v>
      </c>
      <c r="N4248" s="27" t="s">
        <v>127</v>
      </c>
      <c r="O4248" s="27" t="s">
        <v>139</v>
      </c>
      <c r="P4248" s="27" t="s">
        <v>129</v>
      </c>
      <c r="Q4248" s="29" t="n">
        <v>3145.13</v>
      </c>
      <c r="R4248" s="27" t="s">
        <v>268</v>
      </c>
      <c r="S4248" s="27" t="s">
        <v>131</v>
      </c>
      <c r="T4248" s="27" t="n">
        <v>2</v>
      </c>
      <c r="U4248" s="27" t="n">
        <f aca="false">YEAR(E4248)</f>
        <v>2024</v>
      </c>
      <c r="V4248" s="27" t="str">
        <f aca="false">TEXT(E4248,"MMM-YYYY")</f>
        <v>May-2024</v>
      </c>
      <c r="W4248" s="27" t="n">
        <f aca="false">MONTH(E4248)</f>
        <v>5</v>
      </c>
      <c r="X4248" s="27" t="str">
        <f aca="false">TEXT(WEEKDAY(E4248,2),"0")&amp;" - "&amp;TEXT(E4248,"dddd")</f>
        <v>5 - Friday</v>
      </c>
      <c r="Y4248" s="27" t="str">
        <f aca="false">_xlfn.IFS(C4248&lt;18,"Child (0-17)",C4248&lt;40,"Young Adult (18-39)",C4248&lt;60,"Adult (40-59)",TRUE(),"Senior (60+)")</f>
        <v>Young Adult (18-39)</v>
      </c>
      <c r="Z4248" s="27" t="n">
        <f aca="false">ROUND(G4248-E4248,0)</f>
        <v>0</v>
      </c>
      <c r="AA4248" s="27" t="n">
        <f aca="false">L4248+M4248</f>
        <v>113</v>
      </c>
      <c r="AB4248" s="27" t="n">
        <f aca="false">IFERROR(ROUND(Q4248/AA4248,2),0)</f>
        <v>27.83</v>
      </c>
      <c r="AC4248" s="27" t="str">
        <f aca="false">IF(AND(K4248="Critical",N4248="No"),"URGENT - No Bed","Normal")</f>
        <v>Normal</v>
      </c>
      <c r="AD4248" s="33" t="n">
        <f aca="false">INDEX(Lookup_Tables!$B$3:$B$12,MATCH(H4248,Lookup_Tables!$A$3:$A$12,0))</f>
        <v>2800000</v>
      </c>
      <c r="AE4248" s="27" t="str">
        <f aca="false">INDEX(Lookup_Tables!$C$3:$C$12,MATCH(H4248,Lookup_Tables!$A$3:$A$12,0))</f>
        <v>Dr. Suresh Nair</v>
      </c>
      <c r="AF4248" s="27" t="str">
        <f aca="false">IFERROR(INDEX(Lookup_Tables!$F$16:$F$45,MATCH(I4248,Lookup_Tables!$E$16:$E$45,0)),"N/A")</f>
        <v>EMP210</v>
      </c>
      <c r="AG4248" s="27" t="n">
        <f aca="false">_xlfn.IFS(R4248="Recovered",4,R4248="Referred",3,R4248="Admitted",2,R4248="Deceased",1,TRUE(),0)</f>
        <v>3</v>
      </c>
      <c r="AH4248" s="27" t="str">
        <f aca="false">IF(T4248&gt;=4,"Satisfied",IF(T4248&gt;=3,"Neutral","Needs Improvement"))</f>
        <v>Needs Improvement</v>
      </c>
    </row>
    <row r="4249" customFormat="false" ht="15" hidden="false" customHeight="false" outlineLevel="0" collapsed="false">
      <c r="A4249" s="30" t="s">
        <v>3565</v>
      </c>
      <c r="B4249" s="30" t="s">
        <v>6263</v>
      </c>
      <c r="C4249" s="30" t="n">
        <v>22</v>
      </c>
      <c r="D4249" s="30" t="s">
        <v>181</v>
      </c>
      <c r="E4249" s="31" t="n">
        <v>45494</v>
      </c>
      <c r="F4249" s="30" t="s">
        <v>1081</v>
      </c>
      <c r="G4249" s="31" t="n">
        <v>45495</v>
      </c>
      <c r="H4249" s="30" t="s">
        <v>206</v>
      </c>
      <c r="I4249" s="30" t="s">
        <v>207</v>
      </c>
      <c r="J4249" s="30" t="s">
        <v>469</v>
      </c>
      <c r="K4249" s="30" t="s">
        <v>156</v>
      </c>
      <c r="L4249" s="30" t="n">
        <v>39</v>
      </c>
      <c r="M4249" s="30" t="n">
        <v>79</v>
      </c>
      <c r="N4249" s="30" t="s">
        <v>127</v>
      </c>
      <c r="O4249" s="30" t="s">
        <v>139</v>
      </c>
      <c r="P4249" s="30" t="s">
        <v>150</v>
      </c>
      <c r="Q4249" s="32" t="n">
        <v>3489.49</v>
      </c>
      <c r="R4249" s="30" t="s">
        <v>130</v>
      </c>
      <c r="S4249" s="30" t="s">
        <v>141</v>
      </c>
      <c r="T4249" s="30" t="n">
        <v>5</v>
      </c>
      <c r="U4249" s="30" t="n">
        <f aca="false">YEAR(E4249)</f>
        <v>2024</v>
      </c>
      <c r="V4249" s="30" t="str">
        <f aca="false">TEXT(E4249,"MMM-YYYY")</f>
        <v>Jul-2024</v>
      </c>
      <c r="W4249" s="30" t="n">
        <f aca="false">MONTH(E4249)</f>
        <v>7</v>
      </c>
      <c r="X4249" s="30" t="str">
        <f aca="false">TEXT(WEEKDAY(E4249,2),"0")&amp;" - "&amp;TEXT(E4249,"dddd")</f>
        <v>7 - Sunday</v>
      </c>
      <c r="Y4249" s="30" t="str">
        <f aca="false">_xlfn.IFS(C4249&lt;18,"Child (0-17)",C4249&lt;40,"Young Adult (18-39)",C4249&lt;60,"Adult (40-59)",TRUE(),"Senior (60+)")</f>
        <v>Young Adult (18-39)</v>
      </c>
      <c r="Z4249" s="30" t="n">
        <f aca="false">ROUND(G4249-E4249,0)</f>
        <v>1</v>
      </c>
      <c r="AA4249" s="30" t="n">
        <f aca="false">L4249+M4249</f>
        <v>118</v>
      </c>
      <c r="AB4249" s="30" t="n">
        <f aca="false">IFERROR(ROUND(Q4249/AA4249,2),0)</f>
        <v>29.57</v>
      </c>
      <c r="AC4249" s="30" t="str">
        <f aca="false">IF(AND(K4249="Critical",N4249="No"),"URGENT - No Bed","Normal")</f>
        <v>Normal</v>
      </c>
      <c r="AD4249" s="34" t="n">
        <f aca="false">INDEX(Lookup_Tables!$B$3:$B$12,MATCH(H4249,Lookup_Tables!$A$3:$A$12,0))</f>
        <v>2800000</v>
      </c>
      <c r="AE4249" s="30" t="str">
        <f aca="false">INDEX(Lookup_Tables!$C$3:$C$12,MATCH(H4249,Lookup_Tables!$A$3:$A$12,0))</f>
        <v>Dr. Suresh Nair</v>
      </c>
      <c r="AF4249" s="30" t="str">
        <f aca="false">IFERROR(INDEX(Lookup_Tables!$F$16:$F$45,MATCH(I4249,Lookup_Tables!$E$16:$E$45,0)),"N/A")</f>
        <v>EMP209</v>
      </c>
      <c r="AG4249" s="30" t="n">
        <f aca="false">_xlfn.IFS(R4249="Recovered",4,R4249="Referred",3,R4249="Admitted",2,R4249="Deceased",1,TRUE(),0)</f>
        <v>4</v>
      </c>
      <c r="AH4249" s="30" t="str">
        <f aca="false">IF(T4249&gt;=4,"Satisfied",IF(T4249&gt;=3,"Neutral","Needs Improvement"))</f>
        <v>Satisfied</v>
      </c>
    </row>
    <row r="4250" customFormat="false" ht="15" hidden="false" customHeight="false" outlineLevel="0" collapsed="false">
      <c r="A4250" s="27" t="s">
        <v>4747</v>
      </c>
      <c r="B4250" s="27" t="s">
        <v>2883</v>
      </c>
      <c r="C4250" s="27" t="n">
        <v>52</v>
      </c>
      <c r="D4250" s="27" t="s">
        <v>181</v>
      </c>
      <c r="E4250" s="28" t="n">
        <v>45300</v>
      </c>
      <c r="F4250" s="27" t="s">
        <v>1023</v>
      </c>
      <c r="G4250" s="28" t="n">
        <v>45303</v>
      </c>
      <c r="H4250" s="27" t="s">
        <v>161</v>
      </c>
      <c r="I4250" s="27" t="s">
        <v>162</v>
      </c>
      <c r="J4250" s="27" t="s">
        <v>648</v>
      </c>
      <c r="K4250" s="27" t="s">
        <v>156</v>
      </c>
      <c r="L4250" s="27" t="n">
        <v>47</v>
      </c>
      <c r="M4250" s="27" t="n">
        <v>89</v>
      </c>
      <c r="N4250" s="27" t="s">
        <v>127</v>
      </c>
      <c r="O4250" s="27" t="s">
        <v>128</v>
      </c>
      <c r="P4250" s="27" t="s">
        <v>140</v>
      </c>
      <c r="Q4250" s="29" t="n">
        <v>4390.48</v>
      </c>
      <c r="R4250" s="27" t="s">
        <v>462</v>
      </c>
      <c r="S4250" s="27" t="s">
        <v>131</v>
      </c>
      <c r="T4250" s="27" t="n">
        <v>4</v>
      </c>
      <c r="U4250" s="27" t="n">
        <f aca="false">YEAR(E4250)</f>
        <v>2024</v>
      </c>
      <c r="V4250" s="27" t="str">
        <f aca="false">TEXT(E4250,"MMM-YYYY")</f>
        <v>Jan-2024</v>
      </c>
      <c r="W4250" s="27" t="n">
        <f aca="false">MONTH(E4250)</f>
        <v>1</v>
      </c>
      <c r="X4250" s="27" t="str">
        <f aca="false">TEXT(WEEKDAY(E4250,2),"0")&amp;" - "&amp;TEXT(E4250,"dddd")</f>
        <v>2 - Tuesday</v>
      </c>
      <c r="Y4250" s="27" t="str">
        <f aca="false">_xlfn.IFS(C4250&lt;18,"Child (0-17)",C4250&lt;40,"Young Adult (18-39)",C4250&lt;60,"Adult (40-59)",TRUE(),"Senior (60+)")</f>
        <v>Adult (40-59)</v>
      </c>
      <c r="Z4250" s="27" t="n">
        <f aca="false">ROUND(G4250-E4250,0)</f>
        <v>3</v>
      </c>
      <c r="AA4250" s="27" t="n">
        <f aca="false">L4250+M4250</f>
        <v>136</v>
      </c>
      <c r="AB4250" s="27" t="n">
        <f aca="false">IFERROR(ROUND(Q4250/AA4250,2),0)</f>
        <v>32.28</v>
      </c>
      <c r="AC4250" s="27" t="str">
        <f aca="false">IF(AND(K4250="Critical",N4250="No"),"URGENT - No Bed","Normal")</f>
        <v>Normal</v>
      </c>
      <c r="AD4250" s="33" t="n">
        <f aca="false">INDEX(Lookup_Tables!$B$3:$B$12,MATCH(H4250,Lookup_Tables!$A$3:$A$12,0))</f>
        <v>3600000</v>
      </c>
      <c r="AE4250" s="27" t="str">
        <f aca="false">INDEX(Lookup_Tables!$C$3:$C$12,MATCH(H4250,Lookup_Tables!$A$3:$A$12,0))</f>
        <v>Dr. Sameer Joshi</v>
      </c>
      <c r="AF4250" s="27" t="str">
        <f aca="false">IFERROR(INDEX(Lookup_Tables!$F$16:$F$45,MATCH(I4250,Lookup_Tables!$E$16:$E$45,0)),"N/A")</f>
        <v>EMP222</v>
      </c>
      <c r="AG4250" s="27" t="n">
        <f aca="false">_xlfn.IFS(R4250="Recovered",4,R4250="Referred",3,R4250="Admitted",2,R4250="Deceased",1,TRUE(),0)</f>
        <v>1</v>
      </c>
      <c r="AH4250" s="27" t="str">
        <f aca="false">IF(T4250&gt;=4,"Satisfied",IF(T4250&gt;=3,"Neutral","Needs Improvement"))</f>
        <v>Satisfied</v>
      </c>
    </row>
    <row r="4251" customFormat="false" ht="15" hidden="false" customHeight="false" outlineLevel="0" collapsed="false">
      <c r="A4251" s="30" t="s">
        <v>6312</v>
      </c>
      <c r="B4251" s="30" t="s">
        <v>5318</v>
      </c>
      <c r="C4251" s="30" t="n">
        <v>6</v>
      </c>
      <c r="D4251" s="30" t="s">
        <v>181</v>
      </c>
      <c r="E4251" s="31" t="n">
        <v>45533</v>
      </c>
      <c r="F4251" s="30" t="s">
        <v>750</v>
      </c>
      <c r="G4251" s="31" t="n">
        <v>45533</v>
      </c>
      <c r="H4251" s="30" t="s">
        <v>242</v>
      </c>
      <c r="I4251" s="30" t="s">
        <v>466</v>
      </c>
      <c r="J4251" s="30" t="s">
        <v>363</v>
      </c>
      <c r="K4251" s="30" t="s">
        <v>138</v>
      </c>
      <c r="L4251" s="30" t="n">
        <v>28</v>
      </c>
      <c r="M4251" s="30" t="n">
        <v>29</v>
      </c>
      <c r="N4251" s="30" t="s">
        <v>127</v>
      </c>
      <c r="O4251" s="30" t="s">
        <v>171</v>
      </c>
      <c r="P4251" s="30" t="s">
        <v>140</v>
      </c>
      <c r="Q4251" s="32" t="n">
        <v>1514.12</v>
      </c>
      <c r="R4251" s="30" t="s">
        <v>130</v>
      </c>
      <c r="S4251" s="30" t="s">
        <v>197</v>
      </c>
      <c r="T4251" s="30" t="n">
        <v>5</v>
      </c>
      <c r="U4251" s="30" t="n">
        <f aca="false">YEAR(E4251)</f>
        <v>2024</v>
      </c>
      <c r="V4251" s="30" t="str">
        <f aca="false">TEXT(E4251,"MMM-YYYY")</f>
        <v>Aug-2024</v>
      </c>
      <c r="W4251" s="30" t="n">
        <f aca="false">MONTH(E4251)</f>
        <v>8</v>
      </c>
      <c r="X4251" s="30" t="str">
        <f aca="false">TEXT(WEEKDAY(E4251,2),"0")&amp;" - "&amp;TEXT(E4251,"dddd")</f>
        <v>4 - Thursday</v>
      </c>
      <c r="Y4251" s="30" t="str">
        <f aca="false">_xlfn.IFS(C4251&lt;18,"Child (0-17)",C4251&lt;40,"Young Adult (18-39)",C4251&lt;60,"Adult (40-59)",TRUE(),"Senior (60+)")</f>
        <v>Child (0-17)</v>
      </c>
      <c r="Z4251" s="30" t="n">
        <f aca="false">ROUND(G4251-E4251,0)</f>
        <v>0</v>
      </c>
      <c r="AA4251" s="30" t="n">
        <f aca="false">L4251+M4251</f>
        <v>57</v>
      </c>
      <c r="AB4251" s="30" t="n">
        <f aca="false">IFERROR(ROUND(Q4251/AA4251,2),0)</f>
        <v>26.56</v>
      </c>
      <c r="AC4251" s="30" t="str">
        <f aca="false">IF(AND(K4251="Critical",N4251="No"),"URGENT - No Bed","Normal")</f>
        <v>Normal</v>
      </c>
      <c r="AD4251" s="34" t="n">
        <f aca="false">INDEX(Lookup_Tables!$B$3:$B$12,MATCH(H4251,Lookup_Tables!$A$3:$A$12,0))</f>
        <v>3000000</v>
      </c>
      <c r="AE4251" s="30" t="str">
        <f aca="false">INDEX(Lookup_Tables!$C$3:$C$12,MATCH(H4251,Lookup_Tables!$A$3:$A$12,0))</f>
        <v>Dr. Pooja Iyer</v>
      </c>
      <c r="AF4251" s="30" t="str">
        <f aca="false">IFERROR(INDEX(Lookup_Tables!$F$16:$F$45,MATCH(I4251,Lookup_Tables!$E$16:$E$45,0)),"N/A")</f>
        <v>EMP212</v>
      </c>
      <c r="AG4251" s="30" t="n">
        <f aca="false">_xlfn.IFS(R4251="Recovered",4,R4251="Referred",3,R4251="Admitted",2,R4251="Deceased",1,TRUE(),0)</f>
        <v>4</v>
      </c>
      <c r="AH4251" s="30" t="str">
        <f aca="false">IF(T4251&gt;=4,"Satisfied",IF(T4251&gt;=3,"Neutral","Needs Improvement"))</f>
        <v>Satisfied</v>
      </c>
    </row>
    <row r="4252" customFormat="false" ht="15" hidden="false" customHeight="false" outlineLevel="0" collapsed="false">
      <c r="A4252" s="27" t="s">
        <v>1427</v>
      </c>
      <c r="B4252" s="27" t="s">
        <v>1428</v>
      </c>
      <c r="C4252" s="27" t="n">
        <v>92</v>
      </c>
      <c r="D4252" s="27" t="s">
        <v>121</v>
      </c>
      <c r="E4252" s="28" t="n">
        <v>45572</v>
      </c>
      <c r="F4252" s="27" t="s">
        <v>1281</v>
      </c>
      <c r="G4252" s="28" t="n">
        <v>45578</v>
      </c>
      <c r="H4252" s="27" t="s">
        <v>135</v>
      </c>
      <c r="I4252" s="27" t="s">
        <v>278</v>
      </c>
      <c r="J4252" s="27" t="s">
        <v>137</v>
      </c>
      <c r="K4252" s="27" t="s">
        <v>202</v>
      </c>
      <c r="L4252" s="27" t="n">
        <v>14</v>
      </c>
      <c r="M4252" s="27" t="n">
        <v>149</v>
      </c>
      <c r="N4252" s="27" t="s">
        <v>186</v>
      </c>
      <c r="O4252" s="27" t="s">
        <v>171</v>
      </c>
      <c r="P4252" s="27" t="s">
        <v>150</v>
      </c>
      <c r="Q4252" s="29" t="n">
        <v>17050.53</v>
      </c>
      <c r="R4252" s="27" t="s">
        <v>268</v>
      </c>
      <c r="S4252" s="27" t="s">
        <v>151</v>
      </c>
      <c r="T4252" s="27" t="n">
        <v>3</v>
      </c>
      <c r="U4252" s="27" t="n">
        <f aca="false">YEAR(E4252)</f>
        <v>2024</v>
      </c>
      <c r="V4252" s="27" t="str">
        <f aca="false">TEXT(E4252,"MMM-YYYY")</f>
        <v>Oct-2024</v>
      </c>
      <c r="W4252" s="27" t="n">
        <f aca="false">MONTH(E4252)</f>
        <v>10</v>
      </c>
      <c r="X4252" s="27" t="str">
        <f aca="false">TEXT(WEEKDAY(E4252,2),"0")&amp;" - "&amp;TEXT(E4252,"dddd")</f>
        <v>1 - Monday</v>
      </c>
      <c r="Y4252" s="27" t="str">
        <f aca="false">_xlfn.IFS(C4252&lt;18,"Child (0-17)",C4252&lt;40,"Young Adult (18-39)",C4252&lt;60,"Adult (40-59)",TRUE(),"Senior (60+)")</f>
        <v>Senior (60+)</v>
      </c>
      <c r="Z4252" s="27" t="n">
        <f aca="false">ROUND(G4252-E4252,0)</f>
        <v>6</v>
      </c>
      <c r="AA4252" s="27" t="n">
        <f aca="false">L4252+M4252</f>
        <v>163</v>
      </c>
      <c r="AB4252" s="27" t="n">
        <f aca="false">IFERROR(ROUND(Q4252/AA4252,2),0)</f>
        <v>104.6</v>
      </c>
      <c r="AC4252" s="27" t="str">
        <f aca="false">IF(AND(K4252="Critical",N4252="No"),"URGENT - No Bed","Normal")</f>
        <v>Normal</v>
      </c>
      <c r="AD4252" s="33" t="n">
        <f aca="false">INDEX(Lookup_Tables!$B$3:$B$12,MATCH(H4252,Lookup_Tables!$A$3:$A$12,0))</f>
        <v>4600000</v>
      </c>
      <c r="AE4252" s="27" t="str">
        <f aca="false">INDEX(Lookup_Tables!$C$3:$C$12,MATCH(H4252,Lookup_Tables!$A$3:$A$12,0))</f>
        <v>Dr. Farhan Khan</v>
      </c>
      <c r="AF4252" s="27" t="str">
        <f aca="false">IFERROR(INDEX(Lookup_Tables!$F$16:$F$45,MATCH(I4252,Lookup_Tables!$E$16:$E$45,0)),"N/A")</f>
        <v>EMP208</v>
      </c>
      <c r="AG4252" s="27" t="n">
        <f aca="false">_xlfn.IFS(R4252="Recovered",4,R4252="Referred",3,R4252="Admitted",2,R4252="Deceased",1,TRUE(),0)</f>
        <v>3</v>
      </c>
      <c r="AH4252" s="27" t="str">
        <f aca="false">IF(T4252&gt;=4,"Satisfied",IF(T4252&gt;=3,"Neutral","Needs Improvement"))</f>
        <v>Neutral</v>
      </c>
    </row>
    <row r="4253" customFormat="false" ht="15" hidden="false" customHeight="false" outlineLevel="0" collapsed="false">
      <c r="A4253" s="30" t="s">
        <v>4547</v>
      </c>
      <c r="B4253" s="30" t="s">
        <v>3913</v>
      </c>
      <c r="C4253" s="30" t="n">
        <v>79</v>
      </c>
      <c r="D4253" s="30" t="s">
        <v>181</v>
      </c>
      <c r="E4253" s="31" t="n">
        <v>45470</v>
      </c>
      <c r="F4253" s="30" t="s">
        <v>733</v>
      </c>
      <c r="G4253" s="31" t="n">
        <v>45472</v>
      </c>
      <c r="H4253" s="30" t="s">
        <v>123</v>
      </c>
      <c r="I4253" s="30" t="s">
        <v>124</v>
      </c>
      <c r="J4253" s="30" t="s">
        <v>305</v>
      </c>
      <c r="K4253" s="30" t="s">
        <v>126</v>
      </c>
      <c r="L4253" s="30" t="n">
        <v>19</v>
      </c>
      <c r="M4253" s="30" t="n">
        <v>102</v>
      </c>
      <c r="N4253" s="30" t="s">
        <v>127</v>
      </c>
      <c r="O4253" s="30" t="s">
        <v>171</v>
      </c>
      <c r="P4253" s="30" t="s">
        <v>187</v>
      </c>
      <c r="Q4253" s="32" t="n">
        <v>8188.73</v>
      </c>
      <c r="R4253" s="30" t="s">
        <v>268</v>
      </c>
      <c r="S4253" s="30" t="s">
        <v>164</v>
      </c>
      <c r="T4253" s="30" t="n">
        <v>3</v>
      </c>
      <c r="U4253" s="30" t="n">
        <f aca="false">YEAR(E4253)</f>
        <v>2024</v>
      </c>
      <c r="V4253" s="30" t="str">
        <f aca="false">TEXT(E4253,"MMM-YYYY")</f>
        <v>Jun-2024</v>
      </c>
      <c r="W4253" s="30" t="n">
        <f aca="false">MONTH(E4253)</f>
        <v>6</v>
      </c>
      <c r="X4253" s="30" t="str">
        <f aca="false">TEXT(WEEKDAY(E4253,2),"0")&amp;" - "&amp;TEXT(E4253,"dddd")</f>
        <v>4 - Thursday</v>
      </c>
      <c r="Y4253" s="30" t="str">
        <f aca="false">_xlfn.IFS(C4253&lt;18,"Child (0-17)",C4253&lt;40,"Young Adult (18-39)",C4253&lt;60,"Adult (40-59)",TRUE(),"Senior (60+)")</f>
        <v>Senior (60+)</v>
      </c>
      <c r="Z4253" s="30" t="n">
        <f aca="false">ROUND(G4253-E4253,0)</f>
        <v>2</v>
      </c>
      <c r="AA4253" s="30" t="n">
        <f aca="false">L4253+M4253</f>
        <v>121</v>
      </c>
      <c r="AB4253" s="30" t="n">
        <f aca="false">IFERROR(ROUND(Q4253/AA4253,2),0)</f>
        <v>67.68</v>
      </c>
      <c r="AC4253" s="30" t="str">
        <f aca="false">IF(AND(K4253="Critical",N4253="No"),"URGENT - No Bed","Normal")</f>
        <v>Normal</v>
      </c>
      <c r="AD4253" s="34" t="n">
        <f aca="false">INDEX(Lookup_Tables!$B$3:$B$12,MATCH(H4253,Lookup_Tables!$A$3:$A$12,0))</f>
        <v>2200000</v>
      </c>
      <c r="AE4253" s="30" t="str">
        <f aca="false">INDEX(Lookup_Tables!$C$3:$C$12,MATCH(H4253,Lookup_Tables!$A$3:$A$12,0))</f>
        <v>Dr. Rohan Das</v>
      </c>
      <c r="AF4253" s="30" t="str">
        <f aca="false">IFERROR(INDEX(Lookup_Tables!$F$16:$F$45,MATCH(I4253,Lookup_Tables!$E$16:$E$45,0)),"N/A")</f>
        <v>EMP205</v>
      </c>
      <c r="AG4253" s="30" t="n">
        <f aca="false">_xlfn.IFS(R4253="Recovered",4,R4253="Referred",3,R4253="Admitted",2,R4253="Deceased",1,TRUE(),0)</f>
        <v>3</v>
      </c>
      <c r="AH4253" s="30" t="str">
        <f aca="false">IF(T4253&gt;=4,"Satisfied",IF(T4253&gt;=3,"Neutral","Needs Improvement"))</f>
        <v>Neutral</v>
      </c>
    </row>
    <row r="4254" customFormat="false" ht="15" hidden="false" customHeight="false" outlineLevel="0" collapsed="false">
      <c r="A4254" s="27" t="s">
        <v>5288</v>
      </c>
      <c r="B4254" s="27" t="s">
        <v>3685</v>
      </c>
      <c r="C4254" s="27" t="n">
        <v>14</v>
      </c>
      <c r="D4254" s="27" t="s">
        <v>121</v>
      </c>
      <c r="E4254" s="28" t="n">
        <v>45451</v>
      </c>
      <c r="F4254" s="27" t="s">
        <v>1593</v>
      </c>
      <c r="G4254" s="28" t="n">
        <v>45451</v>
      </c>
      <c r="H4254" s="27" t="s">
        <v>146</v>
      </c>
      <c r="I4254" s="27" t="s">
        <v>176</v>
      </c>
      <c r="J4254" s="27" t="s">
        <v>244</v>
      </c>
      <c r="K4254" s="27" t="s">
        <v>138</v>
      </c>
      <c r="L4254" s="27" t="n">
        <v>48</v>
      </c>
      <c r="M4254" s="27" t="n">
        <v>33</v>
      </c>
      <c r="N4254" s="27" t="s">
        <v>127</v>
      </c>
      <c r="O4254" s="27" t="s">
        <v>139</v>
      </c>
      <c r="P4254" s="27" t="s">
        <v>140</v>
      </c>
      <c r="Q4254" s="29" t="n">
        <v>2179.38</v>
      </c>
      <c r="R4254" s="27" t="s">
        <v>130</v>
      </c>
      <c r="S4254" s="27" t="s">
        <v>141</v>
      </c>
      <c r="T4254" s="27" t="n">
        <v>4</v>
      </c>
      <c r="U4254" s="27" t="n">
        <f aca="false">YEAR(E4254)</f>
        <v>2024</v>
      </c>
      <c r="V4254" s="27" t="str">
        <f aca="false">TEXT(E4254,"MMM-YYYY")</f>
        <v>Jun-2024</v>
      </c>
      <c r="W4254" s="27" t="n">
        <f aca="false">MONTH(E4254)</f>
        <v>6</v>
      </c>
      <c r="X4254" s="27" t="str">
        <f aca="false">TEXT(WEEKDAY(E4254,2),"0")&amp;" - "&amp;TEXT(E4254,"dddd")</f>
        <v>6 - Saturday</v>
      </c>
      <c r="Y4254" s="27" t="str">
        <f aca="false">_xlfn.IFS(C4254&lt;18,"Child (0-17)",C4254&lt;40,"Young Adult (18-39)",C4254&lt;60,"Adult (40-59)",TRUE(),"Senior (60+)")</f>
        <v>Child (0-17)</v>
      </c>
      <c r="Z4254" s="27" t="n">
        <f aca="false">ROUND(G4254-E4254,0)</f>
        <v>0</v>
      </c>
      <c r="AA4254" s="27" t="n">
        <f aca="false">L4254+M4254</f>
        <v>81</v>
      </c>
      <c r="AB4254" s="27" t="n">
        <f aca="false">IFERROR(ROUND(Q4254/AA4254,2),0)</f>
        <v>26.91</v>
      </c>
      <c r="AC4254" s="27" t="str">
        <f aca="false">IF(AND(K4254="Critical",N4254="No"),"URGENT - No Bed","Normal")</f>
        <v>Normal</v>
      </c>
      <c r="AD4254" s="33" t="n">
        <f aca="false">INDEX(Lookup_Tables!$B$3:$B$12,MATCH(H4254,Lookup_Tables!$A$3:$A$12,0))</f>
        <v>2700000</v>
      </c>
      <c r="AE4254" s="27" t="str">
        <f aca="false">INDEX(Lookup_Tables!$C$3:$C$12,MATCH(H4254,Lookup_Tables!$A$3:$A$12,0))</f>
        <v>Dr. Vikram Singh</v>
      </c>
      <c r="AF4254" s="27" t="str">
        <f aca="false">IFERROR(INDEX(Lookup_Tables!$F$16:$F$45,MATCH(I4254,Lookup_Tables!$E$16:$E$45,0)),"N/A")</f>
        <v>EMP227</v>
      </c>
      <c r="AG4254" s="27" t="n">
        <f aca="false">_xlfn.IFS(R4254="Recovered",4,R4254="Referred",3,R4254="Admitted",2,R4254="Deceased",1,TRUE(),0)</f>
        <v>4</v>
      </c>
      <c r="AH4254" s="27" t="str">
        <f aca="false">IF(T4254&gt;=4,"Satisfied",IF(T4254&gt;=3,"Neutral","Needs Improvement"))</f>
        <v>Satisfied</v>
      </c>
    </row>
    <row r="4255" customFormat="false" ht="15" hidden="false" customHeight="false" outlineLevel="0" collapsed="false">
      <c r="A4255" s="30" t="s">
        <v>512</v>
      </c>
      <c r="B4255" s="30" t="s">
        <v>513</v>
      </c>
      <c r="C4255" s="30" t="n">
        <v>62</v>
      </c>
      <c r="D4255" s="30" t="s">
        <v>121</v>
      </c>
      <c r="E4255" s="31" t="n">
        <v>45298</v>
      </c>
      <c r="F4255" s="30" t="s">
        <v>216</v>
      </c>
      <c r="G4255" s="31" t="n">
        <v>45299</v>
      </c>
      <c r="H4255" s="30" t="s">
        <v>168</v>
      </c>
      <c r="I4255" s="30" t="s">
        <v>169</v>
      </c>
      <c r="J4255" s="30" t="s">
        <v>367</v>
      </c>
      <c r="K4255" s="30" t="s">
        <v>138</v>
      </c>
      <c r="L4255" s="30" t="n">
        <v>48</v>
      </c>
      <c r="M4255" s="30" t="n">
        <v>35</v>
      </c>
      <c r="N4255" s="30" t="s">
        <v>127</v>
      </c>
      <c r="O4255" s="30" t="s">
        <v>139</v>
      </c>
      <c r="P4255" s="30" t="s">
        <v>187</v>
      </c>
      <c r="Q4255" s="32" t="n">
        <v>1318.75</v>
      </c>
      <c r="R4255" s="30" t="s">
        <v>130</v>
      </c>
      <c r="S4255" s="30" t="s">
        <v>131</v>
      </c>
      <c r="T4255" s="30" t="n">
        <v>3</v>
      </c>
      <c r="U4255" s="30" t="n">
        <f aca="false">YEAR(E4255)</f>
        <v>2024</v>
      </c>
      <c r="V4255" s="30" t="str">
        <f aca="false">TEXT(E4255,"MMM-YYYY")</f>
        <v>Jan-2024</v>
      </c>
      <c r="W4255" s="30" t="n">
        <f aca="false">MONTH(E4255)</f>
        <v>1</v>
      </c>
      <c r="X4255" s="30" t="str">
        <f aca="false">TEXT(WEEKDAY(E4255,2),"0")&amp;" - "&amp;TEXT(E4255,"dddd")</f>
        <v>7 - Sunday</v>
      </c>
      <c r="Y4255" s="30" t="str">
        <f aca="false">_xlfn.IFS(C4255&lt;18,"Child (0-17)",C4255&lt;40,"Young Adult (18-39)",C4255&lt;60,"Adult (40-59)",TRUE(),"Senior (60+)")</f>
        <v>Senior (60+)</v>
      </c>
      <c r="Z4255" s="30" t="n">
        <f aca="false">ROUND(G4255-E4255,0)</f>
        <v>1</v>
      </c>
      <c r="AA4255" s="30" t="n">
        <f aca="false">L4255+M4255</f>
        <v>83</v>
      </c>
      <c r="AB4255" s="30" t="n">
        <f aca="false">IFERROR(ROUND(Q4255/AA4255,2),0)</f>
        <v>15.89</v>
      </c>
      <c r="AC4255" s="30" t="str">
        <f aca="false">IF(AND(K4255="Critical",N4255="No"),"URGENT - No Bed","Normal")</f>
        <v>Normal</v>
      </c>
      <c r="AD4255" s="34" t="n">
        <f aca="false">INDEX(Lookup_Tables!$B$3:$B$12,MATCH(H4255,Lookup_Tables!$A$3:$A$12,0))</f>
        <v>4400000</v>
      </c>
      <c r="AE4255" s="30" t="str">
        <f aca="false">INDEX(Lookup_Tables!$C$3:$C$12,MATCH(H4255,Lookup_Tables!$A$3:$A$12,0))</f>
        <v>Dr. Neha Chopra</v>
      </c>
      <c r="AF4255" s="30" t="str">
        <f aca="false">IFERROR(INDEX(Lookup_Tables!$F$16:$F$45,MATCH(I4255,Lookup_Tables!$E$16:$E$45,0)),"N/A")</f>
        <v>EMP220</v>
      </c>
      <c r="AG4255" s="30" t="n">
        <f aca="false">_xlfn.IFS(R4255="Recovered",4,R4255="Referred",3,R4255="Admitted",2,R4255="Deceased",1,TRUE(),0)</f>
        <v>4</v>
      </c>
      <c r="AH4255" s="30" t="str">
        <f aca="false">IF(T4255&gt;=4,"Satisfied",IF(T4255&gt;=3,"Neutral","Needs Improvement"))</f>
        <v>Neutral</v>
      </c>
    </row>
    <row r="4256" customFormat="false" ht="15" hidden="false" customHeight="false" outlineLevel="0" collapsed="false">
      <c r="A4256" s="27" t="s">
        <v>5866</v>
      </c>
      <c r="B4256" s="27" t="s">
        <v>548</v>
      </c>
      <c r="C4256" s="27" t="n">
        <v>29</v>
      </c>
      <c r="D4256" s="27" t="s">
        <v>181</v>
      </c>
      <c r="E4256" s="28" t="n">
        <v>45586</v>
      </c>
      <c r="F4256" s="27" t="s">
        <v>853</v>
      </c>
      <c r="G4256" s="28" t="n">
        <v>45586</v>
      </c>
      <c r="H4256" s="27" t="s">
        <v>183</v>
      </c>
      <c r="I4256" s="27" t="s">
        <v>430</v>
      </c>
      <c r="J4256" s="27" t="s">
        <v>213</v>
      </c>
      <c r="K4256" s="27" t="s">
        <v>138</v>
      </c>
      <c r="L4256" s="27" t="n">
        <v>69</v>
      </c>
      <c r="M4256" s="27" t="n">
        <v>26</v>
      </c>
      <c r="N4256" s="27" t="s">
        <v>127</v>
      </c>
      <c r="O4256" s="27" t="s">
        <v>128</v>
      </c>
      <c r="P4256" s="27" t="s">
        <v>129</v>
      </c>
      <c r="Q4256" s="29" t="n">
        <v>2373.14</v>
      </c>
      <c r="R4256" s="27" t="s">
        <v>130</v>
      </c>
      <c r="S4256" s="27" t="s">
        <v>141</v>
      </c>
      <c r="T4256" s="27" t="n">
        <v>5</v>
      </c>
      <c r="U4256" s="27" t="n">
        <f aca="false">YEAR(E4256)</f>
        <v>2024</v>
      </c>
      <c r="V4256" s="27" t="str">
        <f aca="false">TEXT(E4256,"MMM-YYYY")</f>
        <v>Oct-2024</v>
      </c>
      <c r="W4256" s="27" t="n">
        <f aca="false">MONTH(E4256)</f>
        <v>10</v>
      </c>
      <c r="X4256" s="27" t="str">
        <f aca="false">TEXT(WEEKDAY(E4256,2),"0")&amp;" - "&amp;TEXT(E4256,"dddd")</f>
        <v>1 - Monday</v>
      </c>
      <c r="Y4256" s="27" t="str">
        <f aca="false">_xlfn.IFS(C4256&lt;18,"Child (0-17)",C4256&lt;40,"Young Adult (18-39)",C4256&lt;60,"Adult (40-59)",TRUE(),"Senior (60+)")</f>
        <v>Young Adult (18-39)</v>
      </c>
      <c r="Z4256" s="27" t="n">
        <f aca="false">ROUND(G4256-E4256,0)</f>
        <v>0</v>
      </c>
      <c r="AA4256" s="27" t="n">
        <f aca="false">L4256+M4256</f>
        <v>95</v>
      </c>
      <c r="AB4256" s="27" t="n">
        <f aca="false">IFERROR(ROUND(Q4256/AA4256,2),0)</f>
        <v>24.98</v>
      </c>
      <c r="AC4256" s="27" t="str">
        <f aca="false">IF(AND(K4256="Critical",N4256="No"),"URGENT - No Bed","Normal")</f>
        <v>Normal</v>
      </c>
      <c r="AD4256" s="33" t="n">
        <f aca="false">INDEX(Lookup_Tables!$B$3:$B$12,MATCH(H4256,Lookup_Tables!$A$3:$A$12,0))</f>
        <v>3100000</v>
      </c>
      <c r="AE4256" s="27" t="str">
        <f aca="false">INDEX(Lookup_Tables!$C$3:$C$12,MATCH(H4256,Lookup_Tables!$A$3:$A$12,0))</f>
        <v>Dr. Kavita Rao</v>
      </c>
      <c r="AF4256" s="27" t="str">
        <f aca="false">IFERROR(INDEX(Lookup_Tables!$F$16:$F$45,MATCH(I4256,Lookup_Tables!$E$16:$E$45,0)),"N/A")</f>
        <v>EMP224</v>
      </c>
      <c r="AG4256" s="27" t="n">
        <f aca="false">_xlfn.IFS(R4256="Recovered",4,R4256="Referred",3,R4256="Admitted",2,R4256="Deceased",1,TRUE(),0)</f>
        <v>4</v>
      </c>
      <c r="AH4256" s="27" t="str">
        <f aca="false">IF(T4256&gt;=4,"Satisfied",IF(T4256&gt;=3,"Neutral","Needs Improvement"))</f>
        <v>Satisfied</v>
      </c>
    </row>
    <row r="4257" customFormat="false" ht="15" hidden="false" customHeight="false" outlineLevel="0" collapsed="false">
      <c r="A4257" s="30" t="s">
        <v>6927</v>
      </c>
      <c r="B4257" s="30" t="s">
        <v>1267</v>
      </c>
      <c r="C4257" s="30" t="n">
        <v>42</v>
      </c>
      <c r="D4257" s="30" t="s">
        <v>181</v>
      </c>
      <c r="E4257" s="31" t="n">
        <v>45311</v>
      </c>
      <c r="F4257" s="30" t="s">
        <v>582</v>
      </c>
      <c r="G4257" s="31" t="n">
        <v>45315</v>
      </c>
      <c r="H4257" s="30" t="s">
        <v>168</v>
      </c>
      <c r="I4257" s="30" t="s">
        <v>366</v>
      </c>
      <c r="J4257" s="30" t="s">
        <v>170</v>
      </c>
      <c r="K4257" s="30" t="s">
        <v>126</v>
      </c>
      <c r="L4257" s="30" t="n">
        <v>35</v>
      </c>
      <c r="M4257" s="30" t="n">
        <v>144</v>
      </c>
      <c r="N4257" s="30" t="s">
        <v>127</v>
      </c>
      <c r="O4257" s="30" t="s">
        <v>149</v>
      </c>
      <c r="P4257" s="30" t="s">
        <v>140</v>
      </c>
      <c r="Q4257" s="32" t="n">
        <v>8756.12</v>
      </c>
      <c r="R4257" s="30" t="s">
        <v>130</v>
      </c>
      <c r="S4257" s="30" t="s">
        <v>197</v>
      </c>
      <c r="T4257" s="30" t="n">
        <v>5</v>
      </c>
      <c r="U4257" s="30" t="n">
        <f aca="false">YEAR(E4257)</f>
        <v>2024</v>
      </c>
      <c r="V4257" s="30" t="str">
        <f aca="false">TEXT(E4257,"MMM-YYYY")</f>
        <v>Jan-2024</v>
      </c>
      <c r="W4257" s="30" t="n">
        <f aca="false">MONTH(E4257)</f>
        <v>1</v>
      </c>
      <c r="X4257" s="30" t="str">
        <f aca="false">TEXT(WEEKDAY(E4257,2),"0")&amp;" - "&amp;TEXT(E4257,"dddd")</f>
        <v>6 - Saturday</v>
      </c>
      <c r="Y4257" s="30" t="str">
        <f aca="false">_xlfn.IFS(C4257&lt;18,"Child (0-17)",C4257&lt;40,"Young Adult (18-39)",C4257&lt;60,"Adult (40-59)",TRUE(),"Senior (60+)")</f>
        <v>Adult (40-59)</v>
      </c>
      <c r="Z4257" s="30" t="n">
        <f aca="false">ROUND(G4257-E4257,0)</f>
        <v>4</v>
      </c>
      <c r="AA4257" s="30" t="n">
        <f aca="false">L4257+M4257</f>
        <v>179</v>
      </c>
      <c r="AB4257" s="30" t="n">
        <f aca="false">IFERROR(ROUND(Q4257/AA4257,2),0)</f>
        <v>48.92</v>
      </c>
      <c r="AC4257" s="30" t="str">
        <f aca="false">IF(AND(K4257="Critical",N4257="No"),"URGENT - No Bed","Normal")</f>
        <v>Normal</v>
      </c>
      <c r="AD4257" s="34" t="n">
        <f aca="false">INDEX(Lookup_Tables!$B$3:$B$12,MATCH(H4257,Lookup_Tables!$A$3:$A$12,0))</f>
        <v>4400000</v>
      </c>
      <c r="AE4257" s="30" t="str">
        <f aca="false">INDEX(Lookup_Tables!$C$3:$C$12,MATCH(H4257,Lookup_Tables!$A$3:$A$12,0))</f>
        <v>Dr. Neha Chopra</v>
      </c>
      <c r="AF4257" s="30" t="str">
        <f aca="false">IFERROR(INDEX(Lookup_Tables!$F$16:$F$45,MATCH(I4257,Lookup_Tables!$E$16:$E$45,0)),"N/A")</f>
        <v>EMP218</v>
      </c>
      <c r="AG4257" s="30" t="n">
        <f aca="false">_xlfn.IFS(R4257="Recovered",4,R4257="Referred",3,R4257="Admitted",2,R4257="Deceased",1,TRUE(),0)</f>
        <v>4</v>
      </c>
      <c r="AH4257" s="30" t="str">
        <f aca="false">IF(T4257&gt;=4,"Satisfied",IF(T4257&gt;=3,"Neutral","Needs Improvement"))</f>
        <v>Satisfied</v>
      </c>
    </row>
    <row r="4258" customFormat="false" ht="15" hidden="false" customHeight="false" outlineLevel="0" collapsed="false">
      <c r="A4258" s="27" t="s">
        <v>7158</v>
      </c>
      <c r="B4258" s="27" t="s">
        <v>260</v>
      </c>
      <c r="C4258" s="27" t="n">
        <v>46</v>
      </c>
      <c r="D4258" s="27" t="s">
        <v>121</v>
      </c>
      <c r="E4258" s="28" t="n">
        <v>45519</v>
      </c>
      <c r="F4258" s="27" t="s">
        <v>370</v>
      </c>
      <c r="G4258" s="28" t="n">
        <v>45520</v>
      </c>
      <c r="H4258" s="27" t="s">
        <v>206</v>
      </c>
      <c r="I4258" s="27" t="s">
        <v>207</v>
      </c>
      <c r="J4258" s="27" t="s">
        <v>593</v>
      </c>
      <c r="K4258" s="27" t="s">
        <v>156</v>
      </c>
      <c r="L4258" s="27" t="n">
        <v>72</v>
      </c>
      <c r="M4258" s="27" t="n">
        <v>31</v>
      </c>
      <c r="N4258" s="27" t="s">
        <v>127</v>
      </c>
      <c r="O4258" s="27" t="s">
        <v>139</v>
      </c>
      <c r="P4258" s="27" t="s">
        <v>140</v>
      </c>
      <c r="Q4258" s="29" t="n">
        <v>2682.31</v>
      </c>
      <c r="R4258" s="27" t="s">
        <v>268</v>
      </c>
      <c r="S4258" s="27" t="s">
        <v>197</v>
      </c>
      <c r="T4258" s="27" t="n">
        <v>3</v>
      </c>
      <c r="U4258" s="27" t="n">
        <f aca="false">YEAR(E4258)</f>
        <v>2024</v>
      </c>
      <c r="V4258" s="27" t="str">
        <f aca="false">TEXT(E4258,"MMM-YYYY")</f>
        <v>Aug-2024</v>
      </c>
      <c r="W4258" s="27" t="n">
        <f aca="false">MONTH(E4258)</f>
        <v>8</v>
      </c>
      <c r="X4258" s="27" t="str">
        <f aca="false">TEXT(WEEKDAY(E4258,2),"0")&amp;" - "&amp;TEXT(E4258,"dddd")</f>
        <v>4 - Thursday</v>
      </c>
      <c r="Y4258" s="27" t="str">
        <f aca="false">_xlfn.IFS(C4258&lt;18,"Child (0-17)",C4258&lt;40,"Young Adult (18-39)",C4258&lt;60,"Adult (40-59)",TRUE(),"Senior (60+)")</f>
        <v>Adult (40-59)</v>
      </c>
      <c r="Z4258" s="27" t="n">
        <f aca="false">ROUND(G4258-E4258,0)</f>
        <v>1</v>
      </c>
      <c r="AA4258" s="27" t="n">
        <f aca="false">L4258+M4258</f>
        <v>103</v>
      </c>
      <c r="AB4258" s="27" t="n">
        <f aca="false">IFERROR(ROUND(Q4258/AA4258,2),0)</f>
        <v>26.04</v>
      </c>
      <c r="AC4258" s="27" t="str">
        <f aca="false">IF(AND(K4258="Critical",N4258="No"),"URGENT - No Bed","Normal")</f>
        <v>Normal</v>
      </c>
      <c r="AD4258" s="33" t="n">
        <f aca="false">INDEX(Lookup_Tables!$B$3:$B$12,MATCH(H4258,Lookup_Tables!$A$3:$A$12,0))</f>
        <v>2800000</v>
      </c>
      <c r="AE4258" s="27" t="str">
        <f aca="false">INDEX(Lookup_Tables!$C$3:$C$12,MATCH(H4258,Lookup_Tables!$A$3:$A$12,0))</f>
        <v>Dr. Suresh Nair</v>
      </c>
      <c r="AF4258" s="27" t="str">
        <f aca="false">IFERROR(INDEX(Lookup_Tables!$F$16:$F$45,MATCH(I4258,Lookup_Tables!$E$16:$E$45,0)),"N/A")</f>
        <v>EMP209</v>
      </c>
      <c r="AG4258" s="27" t="n">
        <f aca="false">_xlfn.IFS(R4258="Recovered",4,R4258="Referred",3,R4258="Admitted",2,R4258="Deceased",1,TRUE(),0)</f>
        <v>3</v>
      </c>
      <c r="AH4258" s="27" t="str">
        <f aca="false">IF(T4258&gt;=4,"Satisfied",IF(T4258&gt;=3,"Neutral","Needs Improvement"))</f>
        <v>Neutral</v>
      </c>
    </row>
    <row r="4259" customFormat="false" ht="15" hidden="false" customHeight="false" outlineLevel="0" collapsed="false">
      <c r="A4259" s="30" t="s">
        <v>925</v>
      </c>
      <c r="B4259" s="30" t="s">
        <v>926</v>
      </c>
      <c r="C4259" s="30" t="n">
        <v>33</v>
      </c>
      <c r="D4259" s="30" t="s">
        <v>121</v>
      </c>
      <c r="E4259" s="31" t="n">
        <v>45394</v>
      </c>
      <c r="F4259" s="30" t="s">
        <v>927</v>
      </c>
      <c r="G4259" s="31" t="n">
        <v>45405</v>
      </c>
      <c r="H4259" s="30" t="s">
        <v>146</v>
      </c>
      <c r="I4259" s="30" t="s">
        <v>309</v>
      </c>
      <c r="J4259" s="30" t="s">
        <v>177</v>
      </c>
      <c r="K4259" s="30" t="s">
        <v>202</v>
      </c>
      <c r="L4259" s="30" t="n">
        <v>7</v>
      </c>
      <c r="M4259" s="30" t="n">
        <v>137</v>
      </c>
      <c r="N4259" s="30" t="s">
        <v>186</v>
      </c>
      <c r="O4259" s="30" t="s">
        <v>139</v>
      </c>
      <c r="P4259" s="30" t="s">
        <v>187</v>
      </c>
      <c r="Q4259" s="32" t="n">
        <v>17213.93</v>
      </c>
      <c r="R4259" s="30" t="s">
        <v>172</v>
      </c>
      <c r="S4259" s="30" t="s">
        <v>131</v>
      </c>
      <c r="T4259" s="30" t="n">
        <v>3</v>
      </c>
      <c r="U4259" s="30" t="n">
        <f aca="false">YEAR(E4259)</f>
        <v>2024</v>
      </c>
      <c r="V4259" s="30" t="str">
        <f aca="false">TEXT(E4259,"MMM-YYYY")</f>
        <v>Apr-2024</v>
      </c>
      <c r="W4259" s="30" t="n">
        <f aca="false">MONTH(E4259)</f>
        <v>4</v>
      </c>
      <c r="X4259" s="30" t="str">
        <f aca="false">TEXT(WEEKDAY(E4259,2),"0")&amp;" - "&amp;TEXT(E4259,"dddd")</f>
        <v>5 - Friday</v>
      </c>
      <c r="Y4259" s="30" t="str">
        <f aca="false">_xlfn.IFS(C4259&lt;18,"Child (0-17)",C4259&lt;40,"Young Adult (18-39)",C4259&lt;60,"Adult (40-59)",TRUE(),"Senior (60+)")</f>
        <v>Young Adult (18-39)</v>
      </c>
      <c r="Z4259" s="30" t="n">
        <f aca="false">ROUND(G4259-E4259,0)</f>
        <v>11</v>
      </c>
      <c r="AA4259" s="30" t="n">
        <f aca="false">L4259+M4259</f>
        <v>144</v>
      </c>
      <c r="AB4259" s="30" t="n">
        <f aca="false">IFERROR(ROUND(Q4259/AA4259,2),0)</f>
        <v>119.54</v>
      </c>
      <c r="AC4259" s="30" t="str">
        <f aca="false">IF(AND(K4259="Critical",N4259="No"),"URGENT - No Bed","Normal")</f>
        <v>Normal</v>
      </c>
      <c r="AD4259" s="34" t="n">
        <f aca="false">INDEX(Lookup_Tables!$B$3:$B$12,MATCH(H4259,Lookup_Tables!$A$3:$A$12,0))</f>
        <v>2700000</v>
      </c>
      <c r="AE4259" s="30" t="str">
        <f aca="false">INDEX(Lookup_Tables!$C$3:$C$12,MATCH(H4259,Lookup_Tables!$A$3:$A$12,0))</f>
        <v>Dr. Vikram Singh</v>
      </c>
      <c r="AF4259" s="30" t="str">
        <f aca="false">IFERROR(INDEX(Lookup_Tables!$F$16:$F$45,MATCH(I4259,Lookup_Tables!$E$16:$E$45,0)),"N/A")</f>
        <v>EMP228</v>
      </c>
      <c r="AG4259" s="30" t="n">
        <f aca="false">_xlfn.IFS(R4259="Recovered",4,R4259="Referred",3,R4259="Admitted",2,R4259="Deceased",1,TRUE(),0)</f>
        <v>2</v>
      </c>
      <c r="AH4259" s="30" t="str">
        <f aca="false">IF(T4259&gt;=4,"Satisfied",IF(T4259&gt;=3,"Neutral","Needs Improvement"))</f>
        <v>Neutral</v>
      </c>
    </row>
    <row r="4260" customFormat="false" ht="15" hidden="false" customHeight="false" outlineLevel="0" collapsed="false">
      <c r="A4260" s="27" t="s">
        <v>6290</v>
      </c>
      <c r="B4260" s="27" t="s">
        <v>2768</v>
      </c>
      <c r="C4260" s="27" t="n">
        <v>23</v>
      </c>
      <c r="D4260" s="27" t="s">
        <v>121</v>
      </c>
      <c r="E4260" s="28" t="n">
        <v>45379</v>
      </c>
      <c r="F4260" s="27" t="s">
        <v>780</v>
      </c>
      <c r="G4260" s="28" t="n">
        <v>45386</v>
      </c>
      <c r="H4260" s="27" t="s">
        <v>135</v>
      </c>
      <c r="I4260" s="27" t="s">
        <v>136</v>
      </c>
      <c r="J4260" s="27" t="s">
        <v>137</v>
      </c>
      <c r="K4260" s="27" t="s">
        <v>202</v>
      </c>
      <c r="L4260" s="27" t="n">
        <v>17</v>
      </c>
      <c r="M4260" s="27" t="n">
        <v>61</v>
      </c>
      <c r="N4260" s="27" t="s">
        <v>186</v>
      </c>
      <c r="O4260" s="27" t="s">
        <v>171</v>
      </c>
      <c r="P4260" s="27" t="s">
        <v>187</v>
      </c>
      <c r="Q4260" s="29" t="n">
        <v>17012.83</v>
      </c>
      <c r="R4260" s="27" t="s">
        <v>172</v>
      </c>
      <c r="S4260" s="27" t="s">
        <v>131</v>
      </c>
      <c r="T4260" s="27" t="n">
        <v>4</v>
      </c>
      <c r="U4260" s="27" t="n">
        <f aca="false">YEAR(E4260)</f>
        <v>2024</v>
      </c>
      <c r="V4260" s="27" t="str">
        <f aca="false">TEXT(E4260,"MMM-YYYY")</f>
        <v>Mar-2024</v>
      </c>
      <c r="W4260" s="27" t="n">
        <f aca="false">MONTH(E4260)</f>
        <v>3</v>
      </c>
      <c r="X4260" s="27" t="str">
        <f aca="false">TEXT(WEEKDAY(E4260,2),"0")&amp;" - "&amp;TEXT(E4260,"dddd")</f>
        <v>4 - Thursday</v>
      </c>
      <c r="Y4260" s="27" t="str">
        <f aca="false">_xlfn.IFS(C4260&lt;18,"Child (0-17)",C4260&lt;40,"Young Adult (18-39)",C4260&lt;60,"Adult (40-59)",TRUE(),"Senior (60+)")</f>
        <v>Young Adult (18-39)</v>
      </c>
      <c r="Z4260" s="27" t="n">
        <f aca="false">ROUND(G4260-E4260,0)</f>
        <v>7</v>
      </c>
      <c r="AA4260" s="27" t="n">
        <f aca="false">L4260+M4260</f>
        <v>78</v>
      </c>
      <c r="AB4260" s="27" t="n">
        <f aca="false">IFERROR(ROUND(Q4260/AA4260,2),0)</f>
        <v>218.11</v>
      </c>
      <c r="AC4260" s="27" t="str">
        <f aca="false">IF(AND(K4260="Critical",N4260="No"),"URGENT - No Bed","Normal")</f>
        <v>Normal</v>
      </c>
      <c r="AD4260" s="33" t="n">
        <f aca="false">INDEX(Lookup_Tables!$B$3:$B$12,MATCH(H4260,Lookup_Tables!$A$3:$A$12,0))</f>
        <v>4600000</v>
      </c>
      <c r="AE4260" s="27" t="str">
        <f aca="false">INDEX(Lookup_Tables!$C$3:$C$12,MATCH(H4260,Lookup_Tables!$A$3:$A$12,0))</f>
        <v>Dr. Farhan Khan</v>
      </c>
      <c r="AF4260" s="27" t="str">
        <f aca="false">IFERROR(INDEX(Lookup_Tables!$F$16:$F$45,MATCH(I4260,Lookup_Tables!$E$16:$E$45,0)),"N/A")</f>
        <v>EMP206</v>
      </c>
      <c r="AG4260" s="27" t="n">
        <f aca="false">_xlfn.IFS(R4260="Recovered",4,R4260="Referred",3,R4260="Admitted",2,R4260="Deceased",1,TRUE(),0)</f>
        <v>2</v>
      </c>
      <c r="AH4260" s="27" t="str">
        <f aca="false">IF(T4260&gt;=4,"Satisfied",IF(T4260&gt;=3,"Neutral","Needs Improvement"))</f>
        <v>Satisfied</v>
      </c>
    </row>
    <row r="4261" customFormat="false" ht="15" hidden="false" customHeight="false" outlineLevel="0" collapsed="false">
      <c r="A4261" s="30" t="s">
        <v>1445</v>
      </c>
      <c r="B4261" s="30" t="s">
        <v>1446</v>
      </c>
      <c r="C4261" s="30" t="n">
        <v>29</v>
      </c>
      <c r="D4261" s="30" t="s">
        <v>181</v>
      </c>
      <c r="E4261" s="31" t="n">
        <v>45514</v>
      </c>
      <c r="F4261" s="30" t="s">
        <v>356</v>
      </c>
      <c r="G4261" s="31" t="n">
        <v>45514</v>
      </c>
      <c r="H4261" s="30" t="s">
        <v>135</v>
      </c>
      <c r="I4261" s="30" t="s">
        <v>136</v>
      </c>
      <c r="J4261" s="30" t="s">
        <v>137</v>
      </c>
      <c r="K4261" s="30" t="s">
        <v>138</v>
      </c>
      <c r="L4261" s="30" t="n">
        <v>63</v>
      </c>
      <c r="M4261" s="30" t="n">
        <v>15</v>
      </c>
      <c r="N4261" s="30" t="s">
        <v>186</v>
      </c>
      <c r="O4261" s="30" t="s">
        <v>171</v>
      </c>
      <c r="P4261" s="30" t="s">
        <v>129</v>
      </c>
      <c r="Q4261" s="32" t="n">
        <v>864.19</v>
      </c>
      <c r="R4261" s="30" t="s">
        <v>130</v>
      </c>
      <c r="S4261" s="30" t="s">
        <v>141</v>
      </c>
      <c r="T4261" s="30" t="n">
        <v>5</v>
      </c>
      <c r="U4261" s="30" t="n">
        <f aca="false">YEAR(E4261)</f>
        <v>2024</v>
      </c>
      <c r="V4261" s="30" t="str">
        <f aca="false">TEXT(E4261,"MMM-YYYY")</f>
        <v>Aug-2024</v>
      </c>
      <c r="W4261" s="30" t="n">
        <f aca="false">MONTH(E4261)</f>
        <v>8</v>
      </c>
      <c r="X4261" s="30" t="str">
        <f aca="false">TEXT(WEEKDAY(E4261,2),"0")&amp;" - "&amp;TEXT(E4261,"dddd")</f>
        <v>6 - Saturday</v>
      </c>
      <c r="Y4261" s="30" t="str">
        <f aca="false">_xlfn.IFS(C4261&lt;18,"Child (0-17)",C4261&lt;40,"Young Adult (18-39)",C4261&lt;60,"Adult (40-59)",TRUE(),"Senior (60+)")</f>
        <v>Young Adult (18-39)</v>
      </c>
      <c r="Z4261" s="30" t="n">
        <f aca="false">ROUND(G4261-E4261,0)</f>
        <v>0</v>
      </c>
      <c r="AA4261" s="30" t="n">
        <f aca="false">L4261+M4261</f>
        <v>78</v>
      </c>
      <c r="AB4261" s="30" t="n">
        <f aca="false">IFERROR(ROUND(Q4261/AA4261,2),0)</f>
        <v>11.08</v>
      </c>
      <c r="AC4261" s="30" t="str">
        <f aca="false">IF(AND(K4261="Critical",N4261="No"),"URGENT - No Bed","Normal")</f>
        <v>Normal</v>
      </c>
      <c r="AD4261" s="34" t="n">
        <f aca="false">INDEX(Lookup_Tables!$B$3:$B$12,MATCH(H4261,Lookup_Tables!$A$3:$A$12,0))</f>
        <v>4600000</v>
      </c>
      <c r="AE4261" s="30" t="str">
        <f aca="false">INDEX(Lookup_Tables!$C$3:$C$12,MATCH(H4261,Lookup_Tables!$A$3:$A$12,0))</f>
        <v>Dr. Farhan Khan</v>
      </c>
      <c r="AF4261" s="30" t="str">
        <f aca="false">IFERROR(INDEX(Lookup_Tables!$F$16:$F$45,MATCH(I4261,Lookup_Tables!$E$16:$E$45,0)),"N/A")</f>
        <v>EMP206</v>
      </c>
      <c r="AG4261" s="30" t="n">
        <f aca="false">_xlfn.IFS(R4261="Recovered",4,R4261="Referred",3,R4261="Admitted",2,R4261="Deceased",1,TRUE(),0)</f>
        <v>4</v>
      </c>
      <c r="AH4261" s="30" t="str">
        <f aca="false">IF(T4261&gt;=4,"Satisfied",IF(T4261&gt;=3,"Neutral","Needs Improvement"))</f>
        <v>Satisfied</v>
      </c>
    </row>
    <row r="4262" customFormat="false" ht="15" hidden="false" customHeight="false" outlineLevel="0" collapsed="false">
      <c r="A4262" s="27" t="s">
        <v>6300</v>
      </c>
      <c r="B4262" s="27" t="s">
        <v>3074</v>
      </c>
      <c r="C4262" s="27" t="n">
        <v>37</v>
      </c>
      <c r="D4262" s="27" t="s">
        <v>181</v>
      </c>
      <c r="E4262" s="28" t="n">
        <v>45525</v>
      </c>
      <c r="F4262" s="27" t="s">
        <v>621</v>
      </c>
      <c r="G4262" s="28" t="n">
        <v>45526</v>
      </c>
      <c r="H4262" s="27" t="s">
        <v>217</v>
      </c>
      <c r="I4262" s="27" t="s">
        <v>344</v>
      </c>
      <c r="J4262" s="27" t="s">
        <v>218</v>
      </c>
      <c r="K4262" s="27" t="s">
        <v>156</v>
      </c>
      <c r="L4262" s="27" t="n">
        <v>68</v>
      </c>
      <c r="M4262" s="27" t="n">
        <v>46</v>
      </c>
      <c r="N4262" s="27" t="s">
        <v>186</v>
      </c>
      <c r="O4262" s="27" t="s">
        <v>171</v>
      </c>
      <c r="P4262" s="27" t="s">
        <v>140</v>
      </c>
      <c r="Q4262" s="29" t="n">
        <v>3159.94</v>
      </c>
      <c r="R4262" s="27" t="s">
        <v>130</v>
      </c>
      <c r="S4262" s="27" t="s">
        <v>192</v>
      </c>
      <c r="T4262" s="27" t="n">
        <v>4</v>
      </c>
      <c r="U4262" s="27" t="n">
        <f aca="false">YEAR(E4262)</f>
        <v>2024</v>
      </c>
      <c r="V4262" s="27" t="str">
        <f aca="false">TEXT(E4262,"MMM-YYYY")</f>
        <v>Aug-2024</v>
      </c>
      <c r="W4262" s="27" t="n">
        <f aca="false">MONTH(E4262)</f>
        <v>8</v>
      </c>
      <c r="X4262" s="27" t="str">
        <f aca="false">TEXT(WEEKDAY(E4262,2),"0")&amp;" - "&amp;TEXT(E4262,"dddd")</f>
        <v>3 - Wednesday</v>
      </c>
      <c r="Y4262" s="27" t="str">
        <f aca="false">_xlfn.IFS(C4262&lt;18,"Child (0-17)",C4262&lt;40,"Young Adult (18-39)",C4262&lt;60,"Adult (40-59)",TRUE(),"Senior (60+)")</f>
        <v>Young Adult (18-39)</v>
      </c>
      <c r="Z4262" s="27" t="n">
        <f aca="false">ROUND(G4262-E4262,0)</f>
        <v>1</v>
      </c>
      <c r="AA4262" s="27" t="n">
        <f aca="false">L4262+M4262</f>
        <v>114</v>
      </c>
      <c r="AB4262" s="27" t="n">
        <f aca="false">IFERROR(ROUND(Q4262/AA4262,2),0)</f>
        <v>27.72</v>
      </c>
      <c r="AC4262" s="27" t="str">
        <f aca="false">IF(AND(K4262="Critical",N4262="No"),"URGENT - No Bed","Normal")</f>
        <v>Normal</v>
      </c>
      <c r="AD4262" s="33" t="n">
        <f aca="false">INDEX(Lookup_Tables!$B$3:$B$12,MATCH(H4262,Lookup_Tables!$A$3:$A$12,0))</f>
        <v>4200000</v>
      </c>
      <c r="AE4262" s="27" t="str">
        <f aca="false">INDEX(Lookup_Tables!$C$3:$C$12,MATCH(H4262,Lookup_Tables!$A$3:$A$12,0))</f>
        <v>Dr. Anil Kapoor</v>
      </c>
      <c r="AF4262" s="27" t="str">
        <f aca="false">IFERROR(INDEX(Lookup_Tables!$F$16:$F$45,MATCH(I4262,Lookup_Tables!$E$16:$E$45,0)),"N/A")</f>
        <v>EMP201</v>
      </c>
      <c r="AG4262" s="27" t="n">
        <f aca="false">_xlfn.IFS(R4262="Recovered",4,R4262="Referred",3,R4262="Admitted",2,R4262="Deceased",1,TRUE(),0)</f>
        <v>4</v>
      </c>
      <c r="AH4262" s="27" t="str">
        <f aca="false">IF(T4262&gt;=4,"Satisfied",IF(T4262&gt;=3,"Neutral","Needs Improvement"))</f>
        <v>Satisfied</v>
      </c>
    </row>
    <row r="4263" customFormat="false" ht="15" hidden="false" customHeight="false" outlineLevel="0" collapsed="false">
      <c r="A4263" s="30" t="s">
        <v>5332</v>
      </c>
      <c r="B4263" s="30" t="s">
        <v>1049</v>
      </c>
      <c r="C4263" s="30" t="n">
        <v>32</v>
      </c>
      <c r="D4263" s="30" t="s">
        <v>181</v>
      </c>
      <c r="E4263" s="31" t="n">
        <v>45436</v>
      </c>
      <c r="F4263" s="30" t="s">
        <v>1320</v>
      </c>
      <c r="G4263" s="31" t="n">
        <v>45436</v>
      </c>
      <c r="H4263" s="30" t="s">
        <v>135</v>
      </c>
      <c r="I4263" s="30" t="s">
        <v>278</v>
      </c>
      <c r="J4263" s="30" t="s">
        <v>137</v>
      </c>
      <c r="K4263" s="30" t="s">
        <v>156</v>
      </c>
      <c r="L4263" s="30" t="n">
        <v>60</v>
      </c>
      <c r="M4263" s="30" t="n">
        <v>50</v>
      </c>
      <c r="N4263" s="30" t="s">
        <v>127</v>
      </c>
      <c r="O4263" s="30" t="s">
        <v>149</v>
      </c>
      <c r="P4263" s="30" t="s">
        <v>150</v>
      </c>
      <c r="Q4263" s="32" t="n">
        <v>3607.17</v>
      </c>
      <c r="R4263" s="30" t="s">
        <v>130</v>
      </c>
      <c r="S4263" s="30" t="s">
        <v>197</v>
      </c>
      <c r="T4263" s="30" t="n">
        <v>3</v>
      </c>
      <c r="U4263" s="30" t="n">
        <f aca="false">YEAR(E4263)</f>
        <v>2024</v>
      </c>
      <c r="V4263" s="30" t="str">
        <f aca="false">TEXT(E4263,"MMM-YYYY")</f>
        <v>May-2024</v>
      </c>
      <c r="W4263" s="30" t="n">
        <f aca="false">MONTH(E4263)</f>
        <v>5</v>
      </c>
      <c r="X4263" s="30" t="str">
        <f aca="false">TEXT(WEEKDAY(E4263,2),"0")&amp;" - "&amp;TEXT(E4263,"dddd")</f>
        <v>5 - Friday</v>
      </c>
      <c r="Y4263" s="30" t="str">
        <f aca="false">_xlfn.IFS(C4263&lt;18,"Child (0-17)",C4263&lt;40,"Young Adult (18-39)",C4263&lt;60,"Adult (40-59)",TRUE(),"Senior (60+)")</f>
        <v>Young Adult (18-39)</v>
      </c>
      <c r="Z4263" s="30" t="n">
        <f aca="false">ROUND(G4263-E4263,0)</f>
        <v>0</v>
      </c>
      <c r="AA4263" s="30" t="n">
        <f aca="false">L4263+M4263</f>
        <v>110</v>
      </c>
      <c r="AB4263" s="30" t="n">
        <f aca="false">IFERROR(ROUND(Q4263/AA4263,2),0)</f>
        <v>32.79</v>
      </c>
      <c r="AC4263" s="30" t="str">
        <f aca="false">IF(AND(K4263="Critical",N4263="No"),"URGENT - No Bed","Normal")</f>
        <v>Normal</v>
      </c>
      <c r="AD4263" s="34" t="n">
        <f aca="false">INDEX(Lookup_Tables!$B$3:$B$12,MATCH(H4263,Lookup_Tables!$A$3:$A$12,0))</f>
        <v>4600000</v>
      </c>
      <c r="AE4263" s="30" t="str">
        <f aca="false">INDEX(Lookup_Tables!$C$3:$C$12,MATCH(H4263,Lookup_Tables!$A$3:$A$12,0))</f>
        <v>Dr. Farhan Khan</v>
      </c>
      <c r="AF4263" s="30" t="str">
        <f aca="false">IFERROR(INDEX(Lookup_Tables!$F$16:$F$45,MATCH(I4263,Lookup_Tables!$E$16:$E$45,0)),"N/A")</f>
        <v>EMP208</v>
      </c>
      <c r="AG4263" s="30" t="n">
        <f aca="false">_xlfn.IFS(R4263="Recovered",4,R4263="Referred",3,R4263="Admitted",2,R4263="Deceased",1,TRUE(),0)</f>
        <v>4</v>
      </c>
      <c r="AH4263" s="30" t="str">
        <f aca="false">IF(T4263&gt;=4,"Satisfied",IF(T4263&gt;=3,"Neutral","Needs Improvement"))</f>
        <v>Neutral</v>
      </c>
    </row>
    <row r="4264" customFormat="false" ht="15" hidden="false" customHeight="false" outlineLevel="0" collapsed="false">
      <c r="A4264" s="27" t="s">
        <v>4782</v>
      </c>
      <c r="B4264" s="27" t="s">
        <v>2008</v>
      </c>
      <c r="C4264" s="27" t="n">
        <v>7</v>
      </c>
      <c r="D4264" s="27" t="s">
        <v>181</v>
      </c>
      <c r="E4264" s="28" t="n">
        <v>45483</v>
      </c>
      <c r="F4264" s="27" t="s">
        <v>2856</v>
      </c>
      <c r="G4264" s="28" t="n">
        <v>45484</v>
      </c>
      <c r="H4264" s="27" t="s">
        <v>236</v>
      </c>
      <c r="I4264" s="27" t="s">
        <v>237</v>
      </c>
      <c r="J4264" s="27" t="s">
        <v>267</v>
      </c>
      <c r="K4264" s="27" t="s">
        <v>126</v>
      </c>
      <c r="L4264" s="27" t="n">
        <v>40</v>
      </c>
      <c r="M4264" s="27" t="n">
        <v>129</v>
      </c>
      <c r="N4264" s="27" t="s">
        <v>186</v>
      </c>
      <c r="O4264" s="27" t="s">
        <v>139</v>
      </c>
      <c r="P4264" s="27" t="s">
        <v>150</v>
      </c>
      <c r="Q4264" s="29" t="n">
        <v>8777.04</v>
      </c>
      <c r="R4264" s="27" t="s">
        <v>268</v>
      </c>
      <c r="S4264" s="27" t="s">
        <v>335</v>
      </c>
      <c r="T4264" s="27" t="n">
        <v>2</v>
      </c>
      <c r="U4264" s="27" t="n">
        <f aca="false">YEAR(E4264)</f>
        <v>2024</v>
      </c>
      <c r="V4264" s="27" t="str">
        <f aca="false">TEXT(E4264,"MMM-YYYY")</f>
        <v>Jul-2024</v>
      </c>
      <c r="W4264" s="27" t="n">
        <f aca="false">MONTH(E4264)</f>
        <v>7</v>
      </c>
      <c r="X4264" s="27" t="str">
        <f aca="false">TEXT(WEEKDAY(E4264,2),"0")&amp;" - "&amp;TEXT(E4264,"dddd")</f>
        <v>3 - Wednesday</v>
      </c>
      <c r="Y4264" s="27" t="str">
        <f aca="false">_xlfn.IFS(C4264&lt;18,"Child (0-17)",C4264&lt;40,"Young Adult (18-39)",C4264&lt;60,"Adult (40-59)",TRUE(),"Senior (60+)")</f>
        <v>Child (0-17)</v>
      </c>
      <c r="Z4264" s="27" t="n">
        <f aca="false">ROUND(G4264-E4264,0)</f>
        <v>1</v>
      </c>
      <c r="AA4264" s="27" t="n">
        <f aca="false">L4264+M4264</f>
        <v>169</v>
      </c>
      <c r="AB4264" s="27" t="n">
        <f aca="false">IFERROR(ROUND(Q4264/AA4264,2),0)</f>
        <v>51.94</v>
      </c>
      <c r="AC4264" s="27" t="str">
        <f aca="false">IF(AND(K4264="Critical",N4264="No"),"URGENT - No Bed","Normal")</f>
        <v>Normal</v>
      </c>
      <c r="AD4264" s="33" t="n">
        <f aca="false">INDEX(Lookup_Tables!$B$3:$B$12,MATCH(H4264,Lookup_Tables!$A$3:$A$12,0))</f>
        <v>3900000</v>
      </c>
      <c r="AE4264" s="27" t="str">
        <f aca="false">INDEX(Lookup_Tables!$C$3:$C$12,MATCH(H4264,Lookup_Tables!$A$3:$A$12,0))</f>
        <v>Dr. Rina Mehta</v>
      </c>
      <c r="AF4264" s="27" t="str">
        <f aca="false">IFERROR(INDEX(Lookup_Tables!$F$16:$F$45,MATCH(I4264,Lookup_Tables!$E$16:$E$45,0)),"N/A")</f>
        <v>EMP215</v>
      </c>
      <c r="AG4264" s="27" t="n">
        <f aca="false">_xlfn.IFS(R4264="Recovered",4,R4264="Referred",3,R4264="Admitted",2,R4264="Deceased",1,TRUE(),0)</f>
        <v>3</v>
      </c>
      <c r="AH4264" s="27" t="str">
        <f aca="false">IF(T4264&gt;=4,"Satisfied",IF(T4264&gt;=3,"Neutral","Needs Improvement"))</f>
        <v>Needs Improvement</v>
      </c>
    </row>
    <row r="4265" customFormat="false" ht="15" hidden="false" customHeight="false" outlineLevel="0" collapsed="false">
      <c r="A4265" s="30" t="s">
        <v>4061</v>
      </c>
      <c r="B4265" s="30" t="s">
        <v>2285</v>
      </c>
      <c r="C4265" s="30" t="n">
        <v>35</v>
      </c>
      <c r="D4265" s="30" t="s">
        <v>121</v>
      </c>
      <c r="E4265" s="31" t="n">
        <v>45447</v>
      </c>
      <c r="F4265" s="30" t="s">
        <v>1907</v>
      </c>
      <c r="G4265" s="31" t="n">
        <v>45447</v>
      </c>
      <c r="H4265" s="30" t="s">
        <v>123</v>
      </c>
      <c r="I4265" s="30" t="s">
        <v>304</v>
      </c>
      <c r="J4265" s="30" t="s">
        <v>125</v>
      </c>
      <c r="K4265" s="30" t="s">
        <v>138</v>
      </c>
      <c r="L4265" s="30" t="n">
        <v>37</v>
      </c>
      <c r="M4265" s="30" t="n">
        <v>31</v>
      </c>
      <c r="N4265" s="30" t="s">
        <v>127</v>
      </c>
      <c r="O4265" s="30" t="s">
        <v>149</v>
      </c>
      <c r="P4265" s="30" t="s">
        <v>187</v>
      </c>
      <c r="Q4265" s="32" t="n">
        <v>2123.08</v>
      </c>
      <c r="R4265" s="30" t="s">
        <v>130</v>
      </c>
      <c r="S4265" s="30" t="s">
        <v>178</v>
      </c>
      <c r="T4265" s="30" t="n">
        <v>4</v>
      </c>
      <c r="U4265" s="30" t="n">
        <f aca="false">YEAR(E4265)</f>
        <v>2024</v>
      </c>
      <c r="V4265" s="30" t="str">
        <f aca="false">TEXT(E4265,"MMM-YYYY")</f>
        <v>Jun-2024</v>
      </c>
      <c r="W4265" s="30" t="n">
        <f aca="false">MONTH(E4265)</f>
        <v>6</v>
      </c>
      <c r="X4265" s="30" t="str">
        <f aca="false">TEXT(WEEKDAY(E4265,2),"0")&amp;" - "&amp;TEXT(E4265,"dddd")</f>
        <v>2 - Tuesday</v>
      </c>
      <c r="Y4265" s="30" t="str">
        <f aca="false">_xlfn.IFS(C4265&lt;18,"Child (0-17)",C4265&lt;40,"Young Adult (18-39)",C4265&lt;60,"Adult (40-59)",TRUE(),"Senior (60+)")</f>
        <v>Young Adult (18-39)</v>
      </c>
      <c r="Z4265" s="30" t="n">
        <f aca="false">ROUND(G4265-E4265,0)</f>
        <v>0</v>
      </c>
      <c r="AA4265" s="30" t="n">
        <f aca="false">L4265+M4265</f>
        <v>68</v>
      </c>
      <c r="AB4265" s="30" t="n">
        <f aca="false">IFERROR(ROUND(Q4265/AA4265,2),0)</f>
        <v>31.22</v>
      </c>
      <c r="AC4265" s="30" t="str">
        <f aca="false">IF(AND(K4265="Critical",N4265="No"),"URGENT - No Bed","Normal")</f>
        <v>Normal</v>
      </c>
      <c r="AD4265" s="34" t="n">
        <f aca="false">INDEX(Lookup_Tables!$B$3:$B$12,MATCH(H4265,Lookup_Tables!$A$3:$A$12,0))</f>
        <v>2200000</v>
      </c>
      <c r="AE4265" s="30" t="str">
        <f aca="false">INDEX(Lookup_Tables!$C$3:$C$12,MATCH(H4265,Lookup_Tables!$A$3:$A$12,0))</f>
        <v>Dr. Rohan Das</v>
      </c>
      <c r="AF4265" s="30" t="str">
        <f aca="false">IFERROR(INDEX(Lookup_Tables!$F$16:$F$45,MATCH(I4265,Lookup_Tables!$E$16:$E$45,0)),"N/A")</f>
        <v>EMP204</v>
      </c>
      <c r="AG4265" s="30" t="n">
        <f aca="false">_xlfn.IFS(R4265="Recovered",4,R4265="Referred",3,R4265="Admitted",2,R4265="Deceased",1,TRUE(),0)</f>
        <v>4</v>
      </c>
      <c r="AH4265" s="30" t="str">
        <f aca="false">IF(T4265&gt;=4,"Satisfied",IF(T4265&gt;=3,"Neutral","Needs Improvement"))</f>
        <v>Satisfied</v>
      </c>
    </row>
    <row r="4266" customFormat="false" ht="15" hidden="false" customHeight="false" outlineLevel="0" collapsed="false">
      <c r="A4266" s="27" t="s">
        <v>2844</v>
      </c>
      <c r="B4266" s="27" t="s">
        <v>2845</v>
      </c>
      <c r="C4266" s="27" t="n">
        <v>62</v>
      </c>
      <c r="D4266" s="27" t="s">
        <v>181</v>
      </c>
      <c r="E4266" s="28" t="n">
        <v>45631</v>
      </c>
      <c r="F4266" s="27" t="s">
        <v>756</v>
      </c>
      <c r="G4266" s="28" t="n">
        <v>45631</v>
      </c>
      <c r="H4266" s="27" t="s">
        <v>161</v>
      </c>
      <c r="I4266" s="27" t="s">
        <v>162</v>
      </c>
      <c r="J4266" s="27" t="s">
        <v>648</v>
      </c>
      <c r="K4266" s="27" t="s">
        <v>138</v>
      </c>
      <c r="L4266" s="27" t="n">
        <v>86</v>
      </c>
      <c r="M4266" s="27" t="n">
        <v>34</v>
      </c>
      <c r="N4266" s="27" t="s">
        <v>186</v>
      </c>
      <c r="O4266" s="27" t="s">
        <v>128</v>
      </c>
      <c r="P4266" s="27" t="s">
        <v>129</v>
      </c>
      <c r="Q4266" s="29" t="n">
        <v>1957.79</v>
      </c>
      <c r="R4266" s="27" t="s">
        <v>130</v>
      </c>
      <c r="S4266" s="27" t="s">
        <v>157</v>
      </c>
      <c r="T4266" s="27" t="n">
        <v>4</v>
      </c>
      <c r="U4266" s="27" t="n">
        <f aca="false">YEAR(E4266)</f>
        <v>2024</v>
      </c>
      <c r="V4266" s="27" t="str">
        <f aca="false">TEXT(E4266,"MMM-YYYY")</f>
        <v>Dec-2024</v>
      </c>
      <c r="W4266" s="27" t="n">
        <f aca="false">MONTH(E4266)</f>
        <v>12</v>
      </c>
      <c r="X4266" s="27" t="str">
        <f aca="false">TEXT(WEEKDAY(E4266,2),"0")&amp;" - "&amp;TEXT(E4266,"dddd")</f>
        <v>4 - Thursday</v>
      </c>
      <c r="Y4266" s="27" t="str">
        <f aca="false">_xlfn.IFS(C4266&lt;18,"Child (0-17)",C4266&lt;40,"Young Adult (18-39)",C4266&lt;60,"Adult (40-59)",TRUE(),"Senior (60+)")</f>
        <v>Senior (60+)</v>
      </c>
      <c r="Z4266" s="27" t="n">
        <f aca="false">ROUND(G4266-E4266,0)</f>
        <v>0</v>
      </c>
      <c r="AA4266" s="27" t="n">
        <f aca="false">L4266+M4266</f>
        <v>120</v>
      </c>
      <c r="AB4266" s="27" t="n">
        <f aca="false">IFERROR(ROUND(Q4266/AA4266,2),0)</f>
        <v>16.31</v>
      </c>
      <c r="AC4266" s="27" t="str">
        <f aca="false">IF(AND(K4266="Critical",N4266="No"),"URGENT - No Bed","Normal")</f>
        <v>Normal</v>
      </c>
      <c r="AD4266" s="33" t="n">
        <f aca="false">INDEX(Lookup_Tables!$B$3:$B$12,MATCH(H4266,Lookup_Tables!$A$3:$A$12,0))</f>
        <v>3600000</v>
      </c>
      <c r="AE4266" s="27" t="str">
        <f aca="false">INDEX(Lookup_Tables!$C$3:$C$12,MATCH(H4266,Lookup_Tables!$A$3:$A$12,0))</f>
        <v>Dr. Sameer Joshi</v>
      </c>
      <c r="AF4266" s="27" t="str">
        <f aca="false">IFERROR(INDEX(Lookup_Tables!$F$16:$F$45,MATCH(I4266,Lookup_Tables!$E$16:$E$45,0)),"N/A")</f>
        <v>EMP222</v>
      </c>
      <c r="AG4266" s="27" t="n">
        <f aca="false">_xlfn.IFS(R4266="Recovered",4,R4266="Referred",3,R4266="Admitted",2,R4266="Deceased",1,TRUE(),0)</f>
        <v>4</v>
      </c>
      <c r="AH4266" s="27" t="str">
        <f aca="false">IF(T4266&gt;=4,"Satisfied",IF(T4266&gt;=3,"Neutral","Needs Improvement"))</f>
        <v>Satisfied</v>
      </c>
    </row>
    <row r="4267" customFormat="false" ht="15" hidden="false" customHeight="false" outlineLevel="0" collapsed="false">
      <c r="A4267" s="30" t="s">
        <v>2020</v>
      </c>
      <c r="B4267" s="30" t="s">
        <v>2021</v>
      </c>
      <c r="C4267" s="30" t="n">
        <v>24</v>
      </c>
      <c r="D4267" s="30" t="s">
        <v>181</v>
      </c>
      <c r="E4267" s="31" t="n">
        <v>45453</v>
      </c>
      <c r="F4267" s="30" t="s">
        <v>381</v>
      </c>
      <c r="G4267" s="31" t="n">
        <v>45453</v>
      </c>
      <c r="H4267" s="30" t="s">
        <v>242</v>
      </c>
      <c r="I4267" s="30" t="s">
        <v>243</v>
      </c>
      <c r="J4267" s="30" t="s">
        <v>422</v>
      </c>
      <c r="K4267" s="30" t="s">
        <v>156</v>
      </c>
      <c r="L4267" s="30" t="n">
        <v>43</v>
      </c>
      <c r="M4267" s="30" t="n">
        <v>86</v>
      </c>
      <c r="N4267" s="30" t="s">
        <v>127</v>
      </c>
      <c r="O4267" s="30" t="s">
        <v>171</v>
      </c>
      <c r="P4267" s="30" t="s">
        <v>187</v>
      </c>
      <c r="Q4267" s="32" t="n">
        <v>4798.67</v>
      </c>
      <c r="R4267" s="30" t="s">
        <v>130</v>
      </c>
      <c r="S4267" s="30" t="s">
        <v>164</v>
      </c>
      <c r="T4267" s="30" t="n">
        <v>3</v>
      </c>
      <c r="U4267" s="30" t="n">
        <f aca="false">YEAR(E4267)</f>
        <v>2024</v>
      </c>
      <c r="V4267" s="30" t="str">
        <f aca="false">TEXT(E4267,"MMM-YYYY")</f>
        <v>Jun-2024</v>
      </c>
      <c r="W4267" s="30" t="n">
        <f aca="false">MONTH(E4267)</f>
        <v>6</v>
      </c>
      <c r="X4267" s="30" t="str">
        <f aca="false">TEXT(WEEKDAY(E4267,2),"0")&amp;" - "&amp;TEXT(E4267,"dddd")</f>
        <v>1 - Monday</v>
      </c>
      <c r="Y4267" s="30" t="str">
        <f aca="false">_xlfn.IFS(C4267&lt;18,"Child (0-17)",C4267&lt;40,"Young Adult (18-39)",C4267&lt;60,"Adult (40-59)",TRUE(),"Senior (60+)")</f>
        <v>Young Adult (18-39)</v>
      </c>
      <c r="Z4267" s="30" t="n">
        <f aca="false">ROUND(G4267-E4267,0)</f>
        <v>0</v>
      </c>
      <c r="AA4267" s="30" t="n">
        <f aca="false">L4267+M4267</f>
        <v>129</v>
      </c>
      <c r="AB4267" s="30" t="n">
        <f aca="false">IFERROR(ROUND(Q4267/AA4267,2),0)</f>
        <v>37.2</v>
      </c>
      <c r="AC4267" s="30" t="str">
        <f aca="false">IF(AND(K4267="Critical",N4267="No"),"URGENT - No Bed","Normal")</f>
        <v>Normal</v>
      </c>
      <c r="AD4267" s="34" t="n">
        <f aca="false">INDEX(Lookup_Tables!$B$3:$B$12,MATCH(H4267,Lookup_Tables!$A$3:$A$12,0))</f>
        <v>3000000</v>
      </c>
      <c r="AE4267" s="30" t="str">
        <f aca="false">INDEX(Lookup_Tables!$C$3:$C$12,MATCH(H4267,Lookup_Tables!$A$3:$A$12,0))</f>
        <v>Dr. Pooja Iyer</v>
      </c>
      <c r="AF4267" s="30" t="str">
        <f aca="false">IFERROR(INDEX(Lookup_Tables!$F$16:$F$45,MATCH(I4267,Lookup_Tables!$E$16:$E$45,0)),"N/A")</f>
        <v>EMP214</v>
      </c>
      <c r="AG4267" s="30" t="n">
        <f aca="false">_xlfn.IFS(R4267="Recovered",4,R4267="Referred",3,R4267="Admitted",2,R4267="Deceased",1,TRUE(),0)</f>
        <v>4</v>
      </c>
      <c r="AH4267" s="30" t="str">
        <f aca="false">IF(T4267&gt;=4,"Satisfied",IF(T4267&gt;=3,"Neutral","Needs Improvement"))</f>
        <v>Neutral</v>
      </c>
    </row>
    <row r="4268" customFormat="false" ht="15" hidden="false" customHeight="false" outlineLevel="0" collapsed="false">
      <c r="A4268" s="27" t="s">
        <v>5677</v>
      </c>
      <c r="B4268" s="27" t="s">
        <v>377</v>
      </c>
      <c r="C4268" s="27" t="n">
        <v>51</v>
      </c>
      <c r="D4268" s="27" t="s">
        <v>121</v>
      </c>
      <c r="E4268" s="28" t="n">
        <v>45354</v>
      </c>
      <c r="F4268" s="27" t="s">
        <v>552</v>
      </c>
      <c r="G4268" s="28" t="n">
        <v>45354</v>
      </c>
      <c r="H4268" s="27" t="s">
        <v>168</v>
      </c>
      <c r="I4268" s="27" t="s">
        <v>366</v>
      </c>
      <c r="J4268" s="27" t="s">
        <v>170</v>
      </c>
      <c r="K4268" s="27" t="s">
        <v>156</v>
      </c>
      <c r="L4268" s="27" t="n">
        <v>40</v>
      </c>
      <c r="M4268" s="27" t="n">
        <v>57</v>
      </c>
      <c r="N4268" s="27" t="s">
        <v>127</v>
      </c>
      <c r="O4268" s="27" t="s">
        <v>139</v>
      </c>
      <c r="P4268" s="27" t="s">
        <v>129</v>
      </c>
      <c r="Q4268" s="29" t="n">
        <v>3392.08</v>
      </c>
      <c r="R4268" s="27" t="s">
        <v>172</v>
      </c>
      <c r="S4268" s="27" t="s">
        <v>192</v>
      </c>
      <c r="T4268" s="27" t="n">
        <v>4</v>
      </c>
      <c r="U4268" s="27" t="n">
        <f aca="false">YEAR(E4268)</f>
        <v>2024</v>
      </c>
      <c r="V4268" s="27" t="str">
        <f aca="false">TEXT(E4268,"MMM-YYYY")</f>
        <v>Mar-2024</v>
      </c>
      <c r="W4268" s="27" t="n">
        <f aca="false">MONTH(E4268)</f>
        <v>3</v>
      </c>
      <c r="X4268" s="27" t="str">
        <f aca="false">TEXT(WEEKDAY(E4268,2),"0")&amp;" - "&amp;TEXT(E4268,"dddd")</f>
        <v>7 - Sunday</v>
      </c>
      <c r="Y4268" s="27" t="str">
        <f aca="false">_xlfn.IFS(C4268&lt;18,"Child (0-17)",C4268&lt;40,"Young Adult (18-39)",C4268&lt;60,"Adult (40-59)",TRUE(),"Senior (60+)")</f>
        <v>Adult (40-59)</v>
      </c>
      <c r="Z4268" s="27" t="n">
        <f aca="false">ROUND(G4268-E4268,0)</f>
        <v>0</v>
      </c>
      <c r="AA4268" s="27" t="n">
        <f aca="false">L4268+M4268</f>
        <v>97</v>
      </c>
      <c r="AB4268" s="27" t="n">
        <f aca="false">IFERROR(ROUND(Q4268/AA4268,2),0)</f>
        <v>34.97</v>
      </c>
      <c r="AC4268" s="27" t="str">
        <f aca="false">IF(AND(K4268="Critical",N4268="No"),"URGENT - No Bed","Normal")</f>
        <v>Normal</v>
      </c>
      <c r="AD4268" s="33" t="n">
        <f aca="false">INDEX(Lookup_Tables!$B$3:$B$12,MATCH(H4268,Lookup_Tables!$A$3:$A$12,0))</f>
        <v>4400000</v>
      </c>
      <c r="AE4268" s="27" t="str">
        <f aca="false">INDEX(Lookup_Tables!$C$3:$C$12,MATCH(H4268,Lookup_Tables!$A$3:$A$12,0))</f>
        <v>Dr. Neha Chopra</v>
      </c>
      <c r="AF4268" s="27" t="str">
        <f aca="false">IFERROR(INDEX(Lookup_Tables!$F$16:$F$45,MATCH(I4268,Lookup_Tables!$E$16:$E$45,0)),"N/A")</f>
        <v>EMP218</v>
      </c>
      <c r="AG4268" s="27" t="n">
        <f aca="false">_xlfn.IFS(R4268="Recovered",4,R4268="Referred",3,R4268="Admitted",2,R4268="Deceased",1,TRUE(),0)</f>
        <v>2</v>
      </c>
      <c r="AH4268" s="27" t="str">
        <f aca="false">IF(T4268&gt;=4,"Satisfied",IF(T4268&gt;=3,"Neutral","Needs Improvement"))</f>
        <v>Satisfied</v>
      </c>
    </row>
    <row r="4269" customFormat="false" ht="15" hidden="false" customHeight="false" outlineLevel="0" collapsed="false">
      <c r="A4269" s="30" t="s">
        <v>6258</v>
      </c>
      <c r="B4269" s="30" t="s">
        <v>1811</v>
      </c>
      <c r="C4269" s="30" t="n">
        <v>67</v>
      </c>
      <c r="D4269" s="30" t="s">
        <v>121</v>
      </c>
      <c r="E4269" s="31" t="n">
        <v>45408</v>
      </c>
      <c r="F4269" s="30" t="s">
        <v>374</v>
      </c>
      <c r="G4269" s="31" t="n">
        <v>45416</v>
      </c>
      <c r="H4269" s="30" t="s">
        <v>206</v>
      </c>
      <c r="I4269" s="30" t="s">
        <v>207</v>
      </c>
      <c r="J4269" s="30" t="s">
        <v>208</v>
      </c>
      <c r="K4269" s="30" t="s">
        <v>202</v>
      </c>
      <c r="L4269" s="30" t="n">
        <v>14</v>
      </c>
      <c r="M4269" s="30" t="n">
        <v>205</v>
      </c>
      <c r="N4269" s="30" t="s">
        <v>186</v>
      </c>
      <c r="O4269" s="30" t="s">
        <v>149</v>
      </c>
      <c r="P4269" s="30" t="s">
        <v>150</v>
      </c>
      <c r="Q4269" s="32" t="n">
        <v>18762.8</v>
      </c>
      <c r="R4269" s="30" t="s">
        <v>172</v>
      </c>
      <c r="S4269" s="30" t="s">
        <v>335</v>
      </c>
      <c r="T4269" s="30" t="n">
        <v>4</v>
      </c>
      <c r="U4269" s="30" t="n">
        <f aca="false">YEAR(E4269)</f>
        <v>2024</v>
      </c>
      <c r="V4269" s="30" t="str">
        <f aca="false">TEXT(E4269,"MMM-YYYY")</f>
        <v>Apr-2024</v>
      </c>
      <c r="W4269" s="30" t="n">
        <f aca="false">MONTH(E4269)</f>
        <v>4</v>
      </c>
      <c r="X4269" s="30" t="str">
        <f aca="false">TEXT(WEEKDAY(E4269,2),"0")&amp;" - "&amp;TEXT(E4269,"dddd")</f>
        <v>5 - Friday</v>
      </c>
      <c r="Y4269" s="30" t="str">
        <f aca="false">_xlfn.IFS(C4269&lt;18,"Child (0-17)",C4269&lt;40,"Young Adult (18-39)",C4269&lt;60,"Adult (40-59)",TRUE(),"Senior (60+)")</f>
        <v>Senior (60+)</v>
      </c>
      <c r="Z4269" s="30" t="n">
        <f aca="false">ROUND(G4269-E4269,0)</f>
        <v>8</v>
      </c>
      <c r="AA4269" s="30" t="n">
        <f aca="false">L4269+M4269</f>
        <v>219</v>
      </c>
      <c r="AB4269" s="30" t="n">
        <f aca="false">IFERROR(ROUND(Q4269/AA4269,2),0)</f>
        <v>85.67</v>
      </c>
      <c r="AC4269" s="30" t="str">
        <f aca="false">IF(AND(K4269="Critical",N4269="No"),"URGENT - No Bed","Normal")</f>
        <v>Normal</v>
      </c>
      <c r="AD4269" s="34" t="n">
        <f aca="false">INDEX(Lookup_Tables!$B$3:$B$12,MATCH(H4269,Lookup_Tables!$A$3:$A$12,0))</f>
        <v>2800000</v>
      </c>
      <c r="AE4269" s="30" t="str">
        <f aca="false">INDEX(Lookup_Tables!$C$3:$C$12,MATCH(H4269,Lookup_Tables!$A$3:$A$12,0))</f>
        <v>Dr. Suresh Nair</v>
      </c>
      <c r="AF4269" s="30" t="str">
        <f aca="false">IFERROR(INDEX(Lookup_Tables!$F$16:$F$45,MATCH(I4269,Lookup_Tables!$E$16:$E$45,0)),"N/A")</f>
        <v>EMP209</v>
      </c>
      <c r="AG4269" s="30" t="n">
        <f aca="false">_xlfn.IFS(R4269="Recovered",4,R4269="Referred",3,R4269="Admitted",2,R4269="Deceased",1,TRUE(),0)</f>
        <v>2</v>
      </c>
      <c r="AH4269" s="30" t="str">
        <f aca="false">IF(T4269&gt;=4,"Satisfied",IF(T4269&gt;=3,"Neutral","Needs Improvement"))</f>
        <v>Satisfied</v>
      </c>
    </row>
    <row r="4270" customFormat="false" ht="15" hidden="false" customHeight="false" outlineLevel="0" collapsed="false">
      <c r="A4270" s="27" t="s">
        <v>2108</v>
      </c>
      <c r="B4270" s="27" t="s">
        <v>2109</v>
      </c>
      <c r="C4270" s="27" t="n">
        <v>54</v>
      </c>
      <c r="D4270" s="27" t="s">
        <v>121</v>
      </c>
      <c r="E4270" s="28" t="n">
        <v>45334</v>
      </c>
      <c r="F4270" s="27" t="s">
        <v>1238</v>
      </c>
      <c r="G4270" s="28" t="n">
        <v>45336</v>
      </c>
      <c r="H4270" s="27" t="s">
        <v>206</v>
      </c>
      <c r="I4270" s="27" t="s">
        <v>232</v>
      </c>
      <c r="J4270" s="27" t="s">
        <v>615</v>
      </c>
      <c r="K4270" s="27" t="s">
        <v>156</v>
      </c>
      <c r="L4270" s="27" t="n">
        <v>56</v>
      </c>
      <c r="M4270" s="27" t="n">
        <v>70</v>
      </c>
      <c r="N4270" s="27" t="s">
        <v>186</v>
      </c>
      <c r="O4270" s="27" t="s">
        <v>149</v>
      </c>
      <c r="P4270" s="27" t="s">
        <v>129</v>
      </c>
      <c r="Q4270" s="29" t="n">
        <v>5045.79</v>
      </c>
      <c r="R4270" s="27" t="s">
        <v>130</v>
      </c>
      <c r="S4270" s="27" t="s">
        <v>164</v>
      </c>
      <c r="T4270" s="27" t="n">
        <v>5</v>
      </c>
      <c r="U4270" s="27" t="n">
        <f aca="false">YEAR(E4270)</f>
        <v>2024</v>
      </c>
      <c r="V4270" s="27" t="str">
        <f aca="false">TEXT(E4270,"MMM-YYYY")</f>
        <v>Feb-2024</v>
      </c>
      <c r="W4270" s="27" t="n">
        <f aca="false">MONTH(E4270)</f>
        <v>2</v>
      </c>
      <c r="X4270" s="27" t="str">
        <f aca="false">TEXT(WEEKDAY(E4270,2),"0")&amp;" - "&amp;TEXT(E4270,"dddd")</f>
        <v>1 - Monday</v>
      </c>
      <c r="Y4270" s="27" t="str">
        <f aca="false">_xlfn.IFS(C4270&lt;18,"Child (0-17)",C4270&lt;40,"Young Adult (18-39)",C4270&lt;60,"Adult (40-59)",TRUE(),"Senior (60+)")</f>
        <v>Adult (40-59)</v>
      </c>
      <c r="Z4270" s="27" t="n">
        <f aca="false">ROUND(G4270-E4270,0)</f>
        <v>2</v>
      </c>
      <c r="AA4270" s="27" t="n">
        <f aca="false">L4270+M4270</f>
        <v>126</v>
      </c>
      <c r="AB4270" s="27" t="n">
        <f aca="false">IFERROR(ROUND(Q4270/AA4270,2),0)</f>
        <v>40.05</v>
      </c>
      <c r="AC4270" s="27" t="str">
        <f aca="false">IF(AND(K4270="Critical",N4270="No"),"URGENT - No Bed","Normal")</f>
        <v>Normal</v>
      </c>
      <c r="AD4270" s="33" t="n">
        <f aca="false">INDEX(Lookup_Tables!$B$3:$B$12,MATCH(H4270,Lookup_Tables!$A$3:$A$12,0))</f>
        <v>2800000</v>
      </c>
      <c r="AE4270" s="27" t="str">
        <f aca="false">INDEX(Lookup_Tables!$C$3:$C$12,MATCH(H4270,Lookup_Tables!$A$3:$A$12,0))</f>
        <v>Dr. Suresh Nair</v>
      </c>
      <c r="AF4270" s="27" t="str">
        <f aca="false">IFERROR(INDEX(Lookup_Tables!$F$16:$F$45,MATCH(I4270,Lookup_Tables!$E$16:$E$45,0)),"N/A")</f>
        <v>EMP210</v>
      </c>
      <c r="AG4270" s="27" t="n">
        <f aca="false">_xlfn.IFS(R4270="Recovered",4,R4270="Referred",3,R4270="Admitted",2,R4270="Deceased",1,TRUE(),0)</f>
        <v>4</v>
      </c>
      <c r="AH4270" s="27" t="str">
        <f aca="false">IF(T4270&gt;=4,"Satisfied",IF(T4270&gt;=3,"Neutral","Needs Improvement"))</f>
        <v>Satisfied</v>
      </c>
    </row>
    <row r="4271" customFormat="false" ht="15" hidden="false" customHeight="false" outlineLevel="0" collapsed="false">
      <c r="A4271" s="30" t="s">
        <v>5893</v>
      </c>
      <c r="B4271" s="30" t="s">
        <v>1328</v>
      </c>
      <c r="C4271" s="30" t="n">
        <v>48</v>
      </c>
      <c r="D4271" s="30" t="s">
        <v>121</v>
      </c>
      <c r="E4271" s="31" t="n">
        <v>45569</v>
      </c>
      <c r="F4271" s="30" t="s">
        <v>274</v>
      </c>
      <c r="G4271" s="31" t="n">
        <v>45569</v>
      </c>
      <c r="H4271" s="30" t="s">
        <v>183</v>
      </c>
      <c r="I4271" s="30" t="s">
        <v>212</v>
      </c>
      <c r="J4271" s="30" t="s">
        <v>185</v>
      </c>
      <c r="K4271" s="30" t="s">
        <v>138</v>
      </c>
      <c r="L4271" s="30" t="n">
        <v>80</v>
      </c>
      <c r="M4271" s="30" t="n">
        <v>40</v>
      </c>
      <c r="N4271" s="30" t="s">
        <v>186</v>
      </c>
      <c r="O4271" s="30" t="s">
        <v>171</v>
      </c>
      <c r="P4271" s="30" t="s">
        <v>187</v>
      </c>
      <c r="Q4271" s="32" t="n">
        <v>2729.18</v>
      </c>
      <c r="R4271" s="30" t="s">
        <v>130</v>
      </c>
      <c r="S4271" s="30" t="s">
        <v>164</v>
      </c>
      <c r="T4271" s="30" t="n">
        <v>5</v>
      </c>
      <c r="U4271" s="30" t="n">
        <f aca="false">YEAR(E4271)</f>
        <v>2024</v>
      </c>
      <c r="V4271" s="30" t="str">
        <f aca="false">TEXT(E4271,"MMM-YYYY")</f>
        <v>Oct-2024</v>
      </c>
      <c r="W4271" s="30" t="n">
        <f aca="false">MONTH(E4271)</f>
        <v>10</v>
      </c>
      <c r="X4271" s="30" t="str">
        <f aca="false">TEXT(WEEKDAY(E4271,2),"0")&amp;" - "&amp;TEXT(E4271,"dddd")</f>
        <v>5 - Friday</v>
      </c>
      <c r="Y4271" s="30" t="str">
        <f aca="false">_xlfn.IFS(C4271&lt;18,"Child (0-17)",C4271&lt;40,"Young Adult (18-39)",C4271&lt;60,"Adult (40-59)",TRUE(),"Senior (60+)")</f>
        <v>Adult (40-59)</v>
      </c>
      <c r="Z4271" s="30" t="n">
        <f aca="false">ROUND(G4271-E4271,0)</f>
        <v>0</v>
      </c>
      <c r="AA4271" s="30" t="n">
        <f aca="false">L4271+M4271</f>
        <v>120</v>
      </c>
      <c r="AB4271" s="30" t="n">
        <f aca="false">IFERROR(ROUND(Q4271/AA4271,2),0)</f>
        <v>22.74</v>
      </c>
      <c r="AC4271" s="30" t="str">
        <f aca="false">IF(AND(K4271="Critical",N4271="No"),"URGENT - No Bed","Normal")</f>
        <v>Normal</v>
      </c>
      <c r="AD4271" s="34" t="n">
        <f aca="false">INDEX(Lookup_Tables!$B$3:$B$12,MATCH(H4271,Lookup_Tables!$A$3:$A$12,0))</f>
        <v>3100000</v>
      </c>
      <c r="AE4271" s="30" t="str">
        <f aca="false">INDEX(Lookup_Tables!$C$3:$C$12,MATCH(H4271,Lookup_Tables!$A$3:$A$12,0))</f>
        <v>Dr. Kavita Rao</v>
      </c>
      <c r="AF4271" s="30" t="str">
        <f aca="false">IFERROR(INDEX(Lookup_Tables!$F$16:$F$45,MATCH(I4271,Lookup_Tables!$E$16:$E$45,0)),"N/A")</f>
        <v>EMP225</v>
      </c>
      <c r="AG4271" s="30" t="n">
        <f aca="false">_xlfn.IFS(R4271="Recovered",4,R4271="Referred",3,R4271="Admitted",2,R4271="Deceased",1,TRUE(),0)</f>
        <v>4</v>
      </c>
      <c r="AH4271" s="30" t="str">
        <f aca="false">IF(T4271&gt;=4,"Satisfied",IF(T4271&gt;=3,"Neutral","Needs Improvement"))</f>
        <v>Satisfied</v>
      </c>
    </row>
    <row r="4272" customFormat="false" ht="15" hidden="false" customHeight="false" outlineLevel="0" collapsed="false">
      <c r="A4272" s="27" t="s">
        <v>3914</v>
      </c>
      <c r="B4272" s="27" t="s">
        <v>3529</v>
      </c>
      <c r="C4272" s="27" t="n">
        <v>35</v>
      </c>
      <c r="D4272" s="27" t="s">
        <v>121</v>
      </c>
      <c r="E4272" s="28" t="n">
        <v>45357</v>
      </c>
      <c r="F4272" s="27" t="s">
        <v>461</v>
      </c>
      <c r="G4272" s="28" t="n">
        <v>45367</v>
      </c>
      <c r="H4272" s="27" t="s">
        <v>123</v>
      </c>
      <c r="I4272" s="27" t="s">
        <v>304</v>
      </c>
      <c r="J4272" s="27" t="s">
        <v>125</v>
      </c>
      <c r="K4272" s="27" t="s">
        <v>202</v>
      </c>
      <c r="L4272" s="27" t="n">
        <v>2</v>
      </c>
      <c r="M4272" s="27" t="n">
        <v>167</v>
      </c>
      <c r="N4272" s="27" t="s">
        <v>186</v>
      </c>
      <c r="O4272" s="27" t="s">
        <v>128</v>
      </c>
      <c r="P4272" s="27" t="s">
        <v>187</v>
      </c>
      <c r="Q4272" s="29" t="n">
        <v>18286.6</v>
      </c>
      <c r="R4272" s="27" t="s">
        <v>172</v>
      </c>
      <c r="S4272" s="27" t="s">
        <v>131</v>
      </c>
      <c r="T4272" s="27" t="n">
        <v>2</v>
      </c>
      <c r="U4272" s="27" t="n">
        <f aca="false">YEAR(E4272)</f>
        <v>2024</v>
      </c>
      <c r="V4272" s="27" t="str">
        <f aca="false">TEXT(E4272,"MMM-YYYY")</f>
        <v>Mar-2024</v>
      </c>
      <c r="W4272" s="27" t="n">
        <f aca="false">MONTH(E4272)</f>
        <v>3</v>
      </c>
      <c r="X4272" s="27" t="str">
        <f aca="false">TEXT(WEEKDAY(E4272,2),"0")&amp;" - "&amp;TEXT(E4272,"dddd")</f>
        <v>3 - Wednesday</v>
      </c>
      <c r="Y4272" s="27" t="str">
        <f aca="false">_xlfn.IFS(C4272&lt;18,"Child (0-17)",C4272&lt;40,"Young Adult (18-39)",C4272&lt;60,"Adult (40-59)",TRUE(),"Senior (60+)")</f>
        <v>Young Adult (18-39)</v>
      </c>
      <c r="Z4272" s="27" t="n">
        <f aca="false">ROUND(G4272-E4272,0)</f>
        <v>10</v>
      </c>
      <c r="AA4272" s="27" t="n">
        <f aca="false">L4272+M4272</f>
        <v>169</v>
      </c>
      <c r="AB4272" s="27" t="n">
        <f aca="false">IFERROR(ROUND(Q4272/AA4272,2),0)</f>
        <v>108.2</v>
      </c>
      <c r="AC4272" s="27" t="str">
        <f aca="false">IF(AND(K4272="Critical",N4272="No"),"URGENT - No Bed","Normal")</f>
        <v>Normal</v>
      </c>
      <c r="AD4272" s="33" t="n">
        <f aca="false">INDEX(Lookup_Tables!$B$3:$B$12,MATCH(H4272,Lookup_Tables!$A$3:$A$12,0))</f>
        <v>2200000</v>
      </c>
      <c r="AE4272" s="27" t="str">
        <f aca="false">INDEX(Lookup_Tables!$C$3:$C$12,MATCH(H4272,Lookup_Tables!$A$3:$A$12,0))</f>
        <v>Dr. Rohan Das</v>
      </c>
      <c r="AF4272" s="27" t="str">
        <f aca="false">IFERROR(INDEX(Lookup_Tables!$F$16:$F$45,MATCH(I4272,Lookup_Tables!$E$16:$E$45,0)),"N/A")</f>
        <v>EMP204</v>
      </c>
      <c r="AG4272" s="27" t="n">
        <f aca="false">_xlfn.IFS(R4272="Recovered",4,R4272="Referred",3,R4272="Admitted",2,R4272="Deceased",1,TRUE(),0)</f>
        <v>2</v>
      </c>
      <c r="AH4272" s="27" t="str">
        <f aca="false">IF(T4272&gt;=4,"Satisfied",IF(T4272&gt;=3,"Neutral","Needs Improvement"))</f>
        <v>Needs Improvement</v>
      </c>
    </row>
    <row r="4273" customFormat="false" ht="15" hidden="false" customHeight="false" outlineLevel="0" collapsed="false">
      <c r="A4273" s="30" t="s">
        <v>3298</v>
      </c>
      <c r="B4273" s="30" t="s">
        <v>1417</v>
      </c>
      <c r="C4273" s="30" t="n">
        <v>28</v>
      </c>
      <c r="D4273" s="30" t="s">
        <v>121</v>
      </c>
      <c r="E4273" s="31" t="n">
        <v>45439</v>
      </c>
      <c r="F4273" s="30" t="s">
        <v>725</v>
      </c>
      <c r="G4273" s="31" t="n">
        <v>45441</v>
      </c>
      <c r="H4273" s="30" t="s">
        <v>236</v>
      </c>
      <c r="I4273" s="30" t="s">
        <v>266</v>
      </c>
      <c r="J4273" s="30" t="s">
        <v>267</v>
      </c>
      <c r="K4273" s="30" t="s">
        <v>126</v>
      </c>
      <c r="L4273" s="30" t="n">
        <v>35</v>
      </c>
      <c r="M4273" s="30" t="n">
        <v>145</v>
      </c>
      <c r="N4273" s="30" t="s">
        <v>127</v>
      </c>
      <c r="O4273" s="30" t="s">
        <v>139</v>
      </c>
      <c r="P4273" s="30" t="s">
        <v>140</v>
      </c>
      <c r="Q4273" s="32" t="n">
        <v>9462.17</v>
      </c>
      <c r="R4273" s="30" t="s">
        <v>172</v>
      </c>
      <c r="S4273" s="30" t="s">
        <v>164</v>
      </c>
      <c r="T4273" s="30" t="n">
        <v>3</v>
      </c>
      <c r="U4273" s="30" t="n">
        <f aca="false">YEAR(E4273)</f>
        <v>2024</v>
      </c>
      <c r="V4273" s="30" t="str">
        <f aca="false">TEXT(E4273,"MMM-YYYY")</f>
        <v>May-2024</v>
      </c>
      <c r="W4273" s="30" t="n">
        <f aca="false">MONTH(E4273)</f>
        <v>5</v>
      </c>
      <c r="X4273" s="30" t="str">
        <f aca="false">TEXT(WEEKDAY(E4273,2),"0")&amp;" - "&amp;TEXT(E4273,"dddd")</f>
        <v>1 - Monday</v>
      </c>
      <c r="Y4273" s="30" t="str">
        <f aca="false">_xlfn.IFS(C4273&lt;18,"Child (0-17)",C4273&lt;40,"Young Adult (18-39)",C4273&lt;60,"Adult (40-59)",TRUE(),"Senior (60+)")</f>
        <v>Young Adult (18-39)</v>
      </c>
      <c r="Z4273" s="30" t="n">
        <f aca="false">ROUND(G4273-E4273,0)</f>
        <v>2</v>
      </c>
      <c r="AA4273" s="30" t="n">
        <f aca="false">L4273+M4273</f>
        <v>180</v>
      </c>
      <c r="AB4273" s="30" t="n">
        <f aca="false">IFERROR(ROUND(Q4273/AA4273,2),0)</f>
        <v>52.57</v>
      </c>
      <c r="AC4273" s="30" t="str">
        <f aca="false">IF(AND(K4273="Critical",N4273="No"),"URGENT - No Bed","Normal")</f>
        <v>Normal</v>
      </c>
      <c r="AD4273" s="34" t="n">
        <f aca="false">INDEX(Lookup_Tables!$B$3:$B$12,MATCH(H4273,Lookup_Tables!$A$3:$A$12,0))</f>
        <v>3900000</v>
      </c>
      <c r="AE4273" s="30" t="str">
        <f aca="false">INDEX(Lookup_Tables!$C$3:$C$12,MATCH(H4273,Lookup_Tables!$A$3:$A$12,0))</f>
        <v>Dr. Rina Mehta</v>
      </c>
      <c r="AF4273" s="30" t="str">
        <f aca="false">IFERROR(INDEX(Lookup_Tables!$F$16:$F$45,MATCH(I4273,Lookup_Tables!$E$16:$E$45,0)),"N/A")</f>
        <v>EMP217</v>
      </c>
      <c r="AG4273" s="30" t="n">
        <f aca="false">_xlfn.IFS(R4273="Recovered",4,R4273="Referred",3,R4273="Admitted",2,R4273="Deceased",1,TRUE(),0)</f>
        <v>2</v>
      </c>
      <c r="AH4273" s="30" t="str">
        <f aca="false">IF(T4273&gt;=4,"Satisfied",IF(T4273&gt;=3,"Neutral","Needs Improvement"))</f>
        <v>Neutral</v>
      </c>
    </row>
    <row r="4274" customFormat="false" ht="15" hidden="false" customHeight="false" outlineLevel="0" collapsed="false">
      <c r="A4274" s="27" t="s">
        <v>821</v>
      </c>
      <c r="B4274" s="27" t="s">
        <v>822</v>
      </c>
      <c r="C4274" s="27" t="n">
        <v>43</v>
      </c>
      <c r="D4274" s="27" t="s">
        <v>181</v>
      </c>
      <c r="E4274" s="28" t="n">
        <v>45513</v>
      </c>
      <c r="F4274" s="27" t="s">
        <v>823</v>
      </c>
      <c r="G4274" s="28" t="n">
        <v>45514</v>
      </c>
      <c r="H4274" s="27" t="s">
        <v>123</v>
      </c>
      <c r="I4274" s="27" t="s">
        <v>304</v>
      </c>
      <c r="J4274" s="27" t="s">
        <v>305</v>
      </c>
      <c r="K4274" s="27" t="s">
        <v>138</v>
      </c>
      <c r="L4274" s="27" t="n">
        <v>39</v>
      </c>
      <c r="M4274" s="27" t="n">
        <v>25</v>
      </c>
      <c r="N4274" s="27" t="s">
        <v>127</v>
      </c>
      <c r="O4274" s="27" t="s">
        <v>139</v>
      </c>
      <c r="P4274" s="27" t="s">
        <v>150</v>
      </c>
      <c r="Q4274" s="29" t="n">
        <v>2073.41</v>
      </c>
      <c r="R4274" s="27" t="s">
        <v>130</v>
      </c>
      <c r="S4274" s="27" t="s">
        <v>164</v>
      </c>
      <c r="T4274" s="27" t="n">
        <v>5</v>
      </c>
      <c r="U4274" s="27" t="n">
        <f aca="false">YEAR(E4274)</f>
        <v>2024</v>
      </c>
      <c r="V4274" s="27" t="str">
        <f aca="false">TEXT(E4274,"MMM-YYYY")</f>
        <v>Aug-2024</v>
      </c>
      <c r="W4274" s="27" t="n">
        <f aca="false">MONTH(E4274)</f>
        <v>8</v>
      </c>
      <c r="X4274" s="27" t="str">
        <f aca="false">TEXT(WEEKDAY(E4274,2),"0")&amp;" - "&amp;TEXT(E4274,"dddd")</f>
        <v>5 - Friday</v>
      </c>
      <c r="Y4274" s="27" t="str">
        <f aca="false">_xlfn.IFS(C4274&lt;18,"Child (0-17)",C4274&lt;40,"Young Adult (18-39)",C4274&lt;60,"Adult (40-59)",TRUE(),"Senior (60+)")</f>
        <v>Adult (40-59)</v>
      </c>
      <c r="Z4274" s="27" t="n">
        <f aca="false">ROUND(G4274-E4274,0)</f>
        <v>1</v>
      </c>
      <c r="AA4274" s="27" t="n">
        <f aca="false">L4274+M4274</f>
        <v>64</v>
      </c>
      <c r="AB4274" s="27" t="n">
        <f aca="false">IFERROR(ROUND(Q4274/AA4274,2),0)</f>
        <v>32.4</v>
      </c>
      <c r="AC4274" s="27" t="str">
        <f aca="false">IF(AND(K4274="Critical",N4274="No"),"URGENT - No Bed","Normal")</f>
        <v>Normal</v>
      </c>
      <c r="AD4274" s="33" t="n">
        <f aca="false">INDEX(Lookup_Tables!$B$3:$B$12,MATCH(H4274,Lookup_Tables!$A$3:$A$12,0))</f>
        <v>2200000</v>
      </c>
      <c r="AE4274" s="27" t="str">
        <f aca="false">INDEX(Lookup_Tables!$C$3:$C$12,MATCH(H4274,Lookup_Tables!$A$3:$A$12,0))</f>
        <v>Dr. Rohan Das</v>
      </c>
      <c r="AF4274" s="27" t="str">
        <f aca="false">IFERROR(INDEX(Lookup_Tables!$F$16:$F$45,MATCH(I4274,Lookup_Tables!$E$16:$E$45,0)),"N/A")</f>
        <v>EMP204</v>
      </c>
      <c r="AG4274" s="27" t="n">
        <f aca="false">_xlfn.IFS(R4274="Recovered",4,R4274="Referred",3,R4274="Admitted",2,R4274="Deceased",1,TRUE(),0)</f>
        <v>4</v>
      </c>
      <c r="AH4274" s="27" t="str">
        <f aca="false">IF(T4274&gt;=4,"Satisfied",IF(T4274&gt;=3,"Neutral","Needs Improvement"))</f>
        <v>Satisfied</v>
      </c>
    </row>
    <row r="4275" customFormat="false" ht="15" hidden="false" customHeight="false" outlineLevel="0" collapsed="false">
      <c r="A4275" s="30" t="s">
        <v>2801</v>
      </c>
      <c r="B4275" s="30" t="s">
        <v>686</v>
      </c>
      <c r="C4275" s="30" t="n">
        <v>43</v>
      </c>
      <c r="D4275" s="30" t="s">
        <v>181</v>
      </c>
      <c r="E4275" s="31" t="n">
        <v>45547</v>
      </c>
      <c r="F4275" s="30" t="s">
        <v>472</v>
      </c>
      <c r="G4275" s="31" t="n">
        <v>45549</v>
      </c>
      <c r="H4275" s="30" t="s">
        <v>146</v>
      </c>
      <c r="I4275" s="30" t="s">
        <v>176</v>
      </c>
      <c r="J4275" s="30" t="s">
        <v>177</v>
      </c>
      <c r="K4275" s="30" t="s">
        <v>126</v>
      </c>
      <c r="L4275" s="30" t="n">
        <v>40</v>
      </c>
      <c r="M4275" s="30" t="n">
        <v>68</v>
      </c>
      <c r="N4275" s="30" t="s">
        <v>127</v>
      </c>
      <c r="O4275" s="30" t="s">
        <v>128</v>
      </c>
      <c r="P4275" s="30" t="s">
        <v>187</v>
      </c>
      <c r="Q4275" s="32" t="n">
        <v>7524.23</v>
      </c>
      <c r="R4275" s="30" t="s">
        <v>130</v>
      </c>
      <c r="S4275" s="30" t="s">
        <v>197</v>
      </c>
      <c r="T4275" s="30" t="n">
        <v>5</v>
      </c>
      <c r="U4275" s="30" t="n">
        <f aca="false">YEAR(E4275)</f>
        <v>2024</v>
      </c>
      <c r="V4275" s="30" t="str">
        <f aca="false">TEXT(E4275,"MMM-YYYY")</f>
        <v>Sep-2024</v>
      </c>
      <c r="W4275" s="30" t="n">
        <f aca="false">MONTH(E4275)</f>
        <v>9</v>
      </c>
      <c r="X4275" s="30" t="str">
        <f aca="false">TEXT(WEEKDAY(E4275,2),"0")&amp;" - "&amp;TEXT(E4275,"dddd")</f>
        <v>4 - Thursday</v>
      </c>
      <c r="Y4275" s="30" t="str">
        <f aca="false">_xlfn.IFS(C4275&lt;18,"Child (0-17)",C4275&lt;40,"Young Adult (18-39)",C4275&lt;60,"Adult (40-59)",TRUE(),"Senior (60+)")</f>
        <v>Adult (40-59)</v>
      </c>
      <c r="Z4275" s="30" t="n">
        <f aca="false">ROUND(G4275-E4275,0)</f>
        <v>2</v>
      </c>
      <c r="AA4275" s="30" t="n">
        <f aca="false">L4275+M4275</f>
        <v>108</v>
      </c>
      <c r="AB4275" s="30" t="n">
        <f aca="false">IFERROR(ROUND(Q4275/AA4275,2),0)</f>
        <v>69.67</v>
      </c>
      <c r="AC4275" s="30" t="str">
        <f aca="false">IF(AND(K4275="Critical",N4275="No"),"URGENT - No Bed","Normal")</f>
        <v>Normal</v>
      </c>
      <c r="AD4275" s="34" t="n">
        <f aca="false">INDEX(Lookup_Tables!$B$3:$B$12,MATCH(H4275,Lookup_Tables!$A$3:$A$12,0))</f>
        <v>2700000</v>
      </c>
      <c r="AE4275" s="30" t="str">
        <f aca="false">INDEX(Lookup_Tables!$C$3:$C$12,MATCH(H4275,Lookup_Tables!$A$3:$A$12,0))</f>
        <v>Dr. Vikram Singh</v>
      </c>
      <c r="AF4275" s="30" t="str">
        <f aca="false">IFERROR(INDEX(Lookup_Tables!$F$16:$F$45,MATCH(I4275,Lookup_Tables!$E$16:$E$45,0)),"N/A")</f>
        <v>EMP227</v>
      </c>
      <c r="AG4275" s="30" t="n">
        <f aca="false">_xlfn.IFS(R4275="Recovered",4,R4275="Referred",3,R4275="Admitted",2,R4275="Deceased",1,TRUE(),0)</f>
        <v>4</v>
      </c>
      <c r="AH4275" s="30" t="str">
        <f aca="false">IF(T4275&gt;=4,"Satisfied",IF(T4275&gt;=3,"Neutral","Needs Improvement"))</f>
        <v>Satisfied</v>
      </c>
    </row>
    <row r="4276" customFormat="false" ht="15" hidden="false" customHeight="false" outlineLevel="0" collapsed="false">
      <c r="A4276" s="27" t="s">
        <v>6660</v>
      </c>
      <c r="B4276" s="27" t="s">
        <v>2721</v>
      </c>
      <c r="C4276" s="27" t="n">
        <v>33</v>
      </c>
      <c r="D4276" s="27" t="s">
        <v>121</v>
      </c>
      <c r="E4276" s="28" t="n">
        <v>45468</v>
      </c>
      <c r="F4276" s="27" t="s">
        <v>582</v>
      </c>
      <c r="G4276" s="28" t="n">
        <v>45469</v>
      </c>
      <c r="H4276" s="27" t="s">
        <v>146</v>
      </c>
      <c r="I4276" s="27" t="s">
        <v>309</v>
      </c>
      <c r="J4276" s="27" t="s">
        <v>244</v>
      </c>
      <c r="K4276" s="27" t="s">
        <v>156</v>
      </c>
      <c r="L4276" s="27" t="n">
        <v>34</v>
      </c>
      <c r="M4276" s="27" t="n">
        <v>71</v>
      </c>
      <c r="N4276" s="27" t="s">
        <v>127</v>
      </c>
      <c r="O4276" s="27" t="s">
        <v>139</v>
      </c>
      <c r="P4276" s="27" t="s">
        <v>187</v>
      </c>
      <c r="Q4276" s="29" t="n">
        <v>4009.84</v>
      </c>
      <c r="R4276" s="27" t="s">
        <v>130</v>
      </c>
      <c r="S4276" s="27" t="s">
        <v>197</v>
      </c>
      <c r="T4276" s="27" t="n">
        <v>4</v>
      </c>
      <c r="U4276" s="27" t="n">
        <f aca="false">YEAR(E4276)</f>
        <v>2024</v>
      </c>
      <c r="V4276" s="27" t="str">
        <f aca="false">TEXT(E4276,"MMM-YYYY")</f>
        <v>Jun-2024</v>
      </c>
      <c r="W4276" s="27" t="n">
        <f aca="false">MONTH(E4276)</f>
        <v>6</v>
      </c>
      <c r="X4276" s="27" t="str">
        <f aca="false">TEXT(WEEKDAY(E4276,2),"0")&amp;" - "&amp;TEXT(E4276,"dddd")</f>
        <v>2 - Tuesday</v>
      </c>
      <c r="Y4276" s="27" t="str">
        <f aca="false">_xlfn.IFS(C4276&lt;18,"Child (0-17)",C4276&lt;40,"Young Adult (18-39)",C4276&lt;60,"Adult (40-59)",TRUE(),"Senior (60+)")</f>
        <v>Young Adult (18-39)</v>
      </c>
      <c r="Z4276" s="27" t="n">
        <f aca="false">ROUND(G4276-E4276,0)</f>
        <v>1</v>
      </c>
      <c r="AA4276" s="27" t="n">
        <f aca="false">L4276+M4276</f>
        <v>105</v>
      </c>
      <c r="AB4276" s="27" t="n">
        <f aca="false">IFERROR(ROUND(Q4276/AA4276,2),0)</f>
        <v>38.19</v>
      </c>
      <c r="AC4276" s="27" t="str">
        <f aca="false">IF(AND(K4276="Critical",N4276="No"),"URGENT - No Bed","Normal")</f>
        <v>Normal</v>
      </c>
      <c r="AD4276" s="33" t="n">
        <f aca="false">INDEX(Lookup_Tables!$B$3:$B$12,MATCH(H4276,Lookup_Tables!$A$3:$A$12,0))</f>
        <v>2700000</v>
      </c>
      <c r="AE4276" s="27" t="str">
        <f aca="false">INDEX(Lookup_Tables!$C$3:$C$12,MATCH(H4276,Lookup_Tables!$A$3:$A$12,0))</f>
        <v>Dr. Vikram Singh</v>
      </c>
      <c r="AF4276" s="27" t="str">
        <f aca="false">IFERROR(INDEX(Lookup_Tables!$F$16:$F$45,MATCH(I4276,Lookup_Tables!$E$16:$E$45,0)),"N/A")</f>
        <v>EMP228</v>
      </c>
      <c r="AG4276" s="27" t="n">
        <f aca="false">_xlfn.IFS(R4276="Recovered",4,R4276="Referred",3,R4276="Admitted",2,R4276="Deceased",1,TRUE(),0)</f>
        <v>4</v>
      </c>
      <c r="AH4276" s="27" t="str">
        <f aca="false">IF(T4276&gt;=4,"Satisfied",IF(T4276&gt;=3,"Neutral","Needs Improvement"))</f>
        <v>Satisfied</v>
      </c>
    </row>
    <row r="4277" customFormat="false" ht="15" hidden="false" customHeight="false" outlineLevel="0" collapsed="false">
      <c r="A4277" s="30" t="s">
        <v>272</v>
      </c>
      <c r="B4277" s="30" t="s">
        <v>273</v>
      </c>
      <c r="C4277" s="30" t="n">
        <v>15</v>
      </c>
      <c r="D4277" s="30" t="s">
        <v>121</v>
      </c>
      <c r="E4277" s="31" t="n">
        <v>45329</v>
      </c>
      <c r="F4277" s="30" t="s">
        <v>274</v>
      </c>
      <c r="G4277" s="31" t="n">
        <v>45333</v>
      </c>
      <c r="H4277" s="30" t="s">
        <v>135</v>
      </c>
      <c r="I4277" s="30" t="s">
        <v>136</v>
      </c>
      <c r="J4277" s="30" t="s">
        <v>252</v>
      </c>
      <c r="K4277" s="30" t="s">
        <v>126</v>
      </c>
      <c r="L4277" s="30" t="n">
        <v>36</v>
      </c>
      <c r="M4277" s="30" t="n">
        <v>128</v>
      </c>
      <c r="N4277" s="30" t="s">
        <v>186</v>
      </c>
      <c r="O4277" s="30" t="s">
        <v>128</v>
      </c>
      <c r="P4277" s="30" t="s">
        <v>140</v>
      </c>
      <c r="Q4277" s="32" t="n">
        <v>8791.39</v>
      </c>
      <c r="R4277" s="30" t="s">
        <v>172</v>
      </c>
      <c r="S4277" s="30" t="s">
        <v>141</v>
      </c>
      <c r="T4277" s="30" t="n">
        <v>2</v>
      </c>
      <c r="U4277" s="30" t="n">
        <f aca="false">YEAR(E4277)</f>
        <v>2024</v>
      </c>
      <c r="V4277" s="30" t="str">
        <f aca="false">TEXT(E4277,"MMM-YYYY")</f>
        <v>Feb-2024</v>
      </c>
      <c r="W4277" s="30" t="n">
        <f aca="false">MONTH(E4277)</f>
        <v>2</v>
      </c>
      <c r="X4277" s="30" t="str">
        <f aca="false">TEXT(WEEKDAY(E4277,2),"0")&amp;" - "&amp;TEXT(E4277,"dddd")</f>
        <v>3 - Wednesday</v>
      </c>
      <c r="Y4277" s="30" t="str">
        <f aca="false">_xlfn.IFS(C4277&lt;18,"Child (0-17)",C4277&lt;40,"Young Adult (18-39)",C4277&lt;60,"Adult (40-59)",TRUE(),"Senior (60+)")</f>
        <v>Child (0-17)</v>
      </c>
      <c r="Z4277" s="30" t="n">
        <f aca="false">ROUND(G4277-E4277,0)</f>
        <v>4</v>
      </c>
      <c r="AA4277" s="30" t="n">
        <f aca="false">L4277+M4277</f>
        <v>164</v>
      </c>
      <c r="AB4277" s="30" t="n">
        <f aca="false">IFERROR(ROUND(Q4277/AA4277,2),0)</f>
        <v>53.61</v>
      </c>
      <c r="AC4277" s="30" t="str">
        <f aca="false">IF(AND(K4277="Critical",N4277="No"),"URGENT - No Bed","Normal")</f>
        <v>Normal</v>
      </c>
      <c r="AD4277" s="34" t="n">
        <f aca="false">INDEX(Lookup_Tables!$B$3:$B$12,MATCH(H4277,Lookup_Tables!$A$3:$A$12,0))</f>
        <v>4600000</v>
      </c>
      <c r="AE4277" s="30" t="str">
        <f aca="false">INDEX(Lookup_Tables!$C$3:$C$12,MATCH(H4277,Lookup_Tables!$A$3:$A$12,0))</f>
        <v>Dr. Farhan Khan</v>
      </c>
      <c r="AF4277" s="30" t="str">
        <f aca="false">IFERROR(INDEX(Lookup_Tables!$F$16:$F$45,MATCH(I4277,Lookup_Tables!$E$16:$E$45,0)),"N/A")</f>
        <v>EMP206</v>
      </c>
      <c r="AG4277" s="30" t="n">
        <f aca="false">_xlfn.IFS(R4277="Recovered",4,R4277="Referred",3,R4277="Admitted",2,R4277="Deceased",1,TRUE(),0)</f>
        <v>2</v>
      </c>
      <c r="AH4277" s="30" t="str">
        <f aca="false">IF(T4277&gt;=4,"Satisfied",IF(T4277&gt;=3,"Neutral","Needs Improvement"))</f>
        <v>Needs Improvement</v>
      </c>
    </row>
    <row r="4278" customFormat="false" ht="15" hidden="false" customHeight="false" outlineLevel="0" collapsed="false">
      <c r="A4278" s="27" t="s">
        <v>3189</v>
      </c>
      <c r="B4278" s="27" t="s">
        <v>2400</v>
      </c>
      <c r="C4278" s="27" t="n">
        <v>52</v>
      </c>
      <c r="D4278" s="27" t="s">
        <v>181</v>
      </c>
      <c r="E4278" s="28" t="n">
        <v>45654</v>
      </c>
      <c r="F4278" s="27" t="s">
        <v>1281</v>
      </c>
      <c r="G4278" s="28" t="n">
        <v>45655</v>
      </c>
      <c r="H4278" s="27" t="s">
        <v>206</v>
      </c>
      <c r="I4278" s="27" t="s">
        <v>300</v>
      </c>
      <c r="J4278" s="27" t="s">
        <v>469</v>
      </c>
      <c r="K4278" s="27" t="s">
        <v>156</v>
      </c>
      <c r="L4278" s="27" t="n">
        <v>34</v>
      </c>
      <c r="M4278" s="27" t="n">
        <v>52</v>
      </c>
      <c r="N4278" s="27" t="s">
        <v>186</v>
      </c>
      <c r="O4278" s="27" t="s">
        <v>139</v>
      </c>
      <c r="P4278" s="27" t="s">
        <v>129</v>
      </c>
      <c r="Q4278" s="29" t="n">
        <v>3405.09</v>
      </c>
      <c r="R4278" s="27" t="s">
        <v>130</v>
      </c>
      <c r="S4278" s="27" t="s">
        <v>223</v>
      </c>
      <c r="T4278" s="27" t="n">
        <v>4</v>
      </c>
      <c r="U4278" s="27" t="n">
        <f aca="false">YEAR(E4278)</f>
        <v>2024</v>
      </c>
      <c r="V4278" s="27" t="str">
        <f aca="false">TEXT(E4278,"MMM-YYYY")</f>
        <v>Dec-2024</v>
      </c>
      <c r="W4278" s="27" t="n">
        <f aca="false">MONTH(E4278)</f>
        <v>12</v>
      </c>
      <c r="X4278" s="27" t="str">
        <f aca="false">TEXT(WEEKDAY(E4278,2),"0")&amp;" - "&amp;TEXT(E4278,"dddd")</f>
        <v>6 - Saturday</v>
      </c>
      <c r="Y4278" s="27" t="str">
        <f aca="false">_xlfn.IFS(C4278&lt;18,"Child (0-17)",C4278&lt;40,"Young Adult (18-39)",C4278&lt;60,"Adult (40-59)",TRUE(),"Senior (60+)")</f>
        <v>Adult (40-59)</v>
      </c>
      <c r="Z4278" s="27" t="n">
        <f aca="false">ROUND(G4278-E4278,0)</f>
        <v>1</v>
      </c>
      <c r="AA4278" s="27" t="n">
        <f aca="false">L4278+M4278</f>
        <v>86</v>
      </c>
      <c r="AB4278" s="27" t="n">
        <f aca="false">IFERROR(ROUND(Q4278/AA4278,2),0)</f>
        <v>39.59</v>
      </c>
      <c r="AC4278" s="27" t="str">
        <f aca="false">IF(AND(K4278="Critical",N4278="No"),"URGENT - No Bed","Normal")</f>
        <v>Normal</v>
      </c>
      <c r="AD4278" s="33" t="n">
        <f aca="false">INDEX(Lookup_Tables!$B$3:$B$12,MATCH(H4278,Lookup_Tables!$A$3:$A$12,0))</f>
        <v>2800000</v>
      </c>
      <c r="AE4278" s="27" t="str">
        <f aca="false">INDEX(Lookup_Tables!$C$3:$C$12,MATCH(H4278,Lookup_Tables!$A$3:$A$12,0))</f>
        <v>Dr. Suresh Nair</v>
      </c>
      <c r="AF4278" s="27" t="str">
        <f aca="false">IFERROR(INDEX(Lookup_Tables!$F$16:$F$45,MATCH(I4278,Lookup_Tables!$E$16:$E$45,0)),"N/A")</f>
        <v>EMP211</v>
      </c>
      <c r="AG4278" s="27" t="n">
        <f aca="false">_xlfn.IFS(R4278="Recovered",4,R4278="Referred",3,R4278="Admitted",2,R4278="Deceased",1,TRUE(),0)</f>
        <v>4</v>
      </c>
      <c r="AH4278" s="27" t="str">
        <f aca="false">IF(T4278&gt;=4,"Satisfied",IF(T4278&gt;=3,"Neutral","Needs Improvement"))</f>
        <v>Satisfied</v>
      </c>
    </row>
    <row r="4279" customFormat="false" ht="15" hidden="false" customHeight="false" outlineLevel="0" collapsed="false">
      <c r="A4279" s="30" t="s">
        <v>3219</v>
      </c>
      <c r="B4279" s="30" t="s">
        <v>3220</v>
      </c>
      <c r="C4279" s="30" t="n">
        <v>60</v>
      </c>
      <c r="D4279" s="30" t="s">
        <v>121</v>
      </c>
      <c r="E4279" s="31" t="n">
        <v>45637</v>
      </c>
      <c r="F4279" s="30" t="s">
        <v>370</v>
      </c>
      <c r="G4279" s="31" t="n">
        <v>45638</v>
      </c>
      <c r="H4279" s="30" t="s">
        <v>183</v>
      </c>
      <c r="I4279" s="30" t="s">
        <v>212</v>
      </c>
      <c r="J4279" s="30" t="s">
        <v>431</v>
      </c>
      <c r="K4279" s="30" t="s">
        <v>156</v>
      </c>
      <c r="L4279" s="30" t="n">
        <v>67</v>
      </c>
      <c r="M4279" s="30" t="n">
        <v>85</v>
      </c>
      <c r="N4279" s="30" t="s">
        <v>127</v>
      </c>
      <c r="O4279" s="30" t="s">
        <v>128</v>
      </c>
      <c r="P4279" s="30" t="s">
        <v>187</v>
      </c>
      <c r="Q4279" s="32" t="n">
        <v>3898.8</v>
      </c>
      <c r="R4279" s="30" t="s">
        <v>130</v>
      </c>
      <c r="S4279" s="30" t="s">
        <v>164</v>
      </c>
      <c r="T4279" s="30" t="n">
        <v>4</v>
      </c>
      <c r="U4279" s="30" t="n">
        <f aca="false">YEAR(E4279)</f>
        <v>2024</v>
      </c>
      <c r="V4279" s="30" t="str">
        <f aca="false">TEXT(E4279,"MMM-YYYY")</f>
        <v>Dec-2024</v>
      </c>
      <c r="W4279" s="30" t="n">
        <f aca="false">MONTH(E4279)</f>
        <v>12</v>
      </c>
      <c r="X4279" s="30" t="str">
        <f aca="false">TEXT(WEEKDAY(E4279,2),"0")&amp;" - "&amp;TEXT(E4279,"dddd")</f>
        <v>3 - Wednesday</v>
      </c>
      <c r="Y4279" s="30" t="str">
        <f aca="false">_xlfn.IFS(C4279&lt;18,"Child (0-17)",C4279&lt;40,"Young Adult (18-39)",C4279&lt;60,"Adult (40-59)",TRUE(),"Senior (60+)")</f>
        <v>Senior (60+)</v>
      </c>
      <c r="Z4279" s="30" t="n">
        <f aca="false">ROUND(G4279-E4279,0)</f>
        <v>1</v>
      </c>
      <c r="AA4279" s="30" t="n">
        <f aca="false">L4279+M4279</f>
        <v>152</v>
      </c>
      <c r="AB4279" s="30" t="n">
        <f aca="false">IFERROR(ROUND(Q4279/AA4279,2),0)</f>
        <v>25.65</v>
      </c>
      <c r="AC4279" s="30" t="str">
        <f aca="false">IF(AND(K4279="Critical",N4279="No"),"URGENT - No Bed","Normal")</f>
        <v>Normal</v>
      </c>
      <c r="AD4279" s="34" t="n">
        <f aca="false">INDEX(Lookup_Tables!$B$3:$B$12,MATCH(H4279,Lookup_Tables!$A$3:$A$12,0))</f>
        <v>3100000</v>
      </c>
      <c r="AE4279" s="30" t="str">
        <f aca="false">INDEX(Lookup_Tables!$C$3:$C$12,MATCH(H4279,Lookup_Tables!$A$3:$A$12,0))</f>
        <v>Dr. Kavita Rao</v>
      </c>
      <c r="AF4279" s="30" t="str">
        <f aca="false">IFERROR(INDEX(Lookup_Tables!$F$16:$F$45,MATCH(I4279,Lookup_Tables!$E$16:$E$45,0)),"N/A")</f>
        <v>EMP225</v>
      </c>
      <c r="AG4279" s="30" t="n">
        <f aca="false">_xlfn.IFS(R4279="Recovered",4,R4279="Referred",3,R4279="Admitted",2,R4279="Deceased",1,TRUE(),0)</f>
        <v>4</v>
      </c>
      <c r="AH4279" s="30" t="str">
        <f aca="false">IF(T4279&gt;=4,"Satisfied",IF(T4279&gt;=3,"Neutral","Needs Improvement"))</f>
        <v>Satisfied</v>
      </c>
    </row>
    <row r="4280" customFormat="false" ht="15" hidden="false" customHeight="false" outlineLevel="0" collapsed="false">
      <c r="A4280" s="27" t="s">
        <v>2823</v>
      </c>
      <c r="B4280" s="27" t="s">
        <v>1019</v>
      </c>
      <c r="C4280" s="27" t="n">
        <v>34</v>
      </c>
      <c r="D4280" s="27" t="s">
        <v>121</v>
      </c>
      <c r="E4280" s="28" t="n">
        <v>45585</v>
      </c>
      <c r="F4280" s="27" t="s">
        <v>326</v>
      </c>
      <c r="G4280" s="28" t="n">
        <v>45585</v>
      </c>
      <c r="H4280" s="27" t="s">
        <v>123</v>
      </c>
      <c r="I4280" s="27" t="s">
        <v>304</v>
      </c>
      <c r="J4280" s="27" t="s">
        <v>125</v>
      </c>
      <c r="K4280" s="27" t="s">
        <v>156</v>
      </c>
      <c r="L4280" s="27" t="n">
        <v>74</v>
      </c>
      <c r="M4280" s="27" t="n">
        <v>70</v>
      </c>
      <c r="N4280" s="27" t="s">
        <v>186</v>
      </c>
      <c r="O4280" s="27" t="s">
        <v>139</v>
      </c>
      <c r="P4280" s="27" t="s">
        <v>129</v>
      </c>
      <c r="Q4280" s="29" t="n">
        <v>3207.09</v>
      </c>
      <c r="R4280" s="27" t="s">
        <v>130</v>
      </c>
      <c r="S4280" s="27" t="s">
        <v>197</v>
      </c>
      <c r="T4280" s="27" t="n">
        <v>5</v>
      </c>
      <c r="U4280" s="27" t="n">
        <f aca="false">YEAR(E4280)</f>
        <v>2024</v>
      </c>
      <c r="V4280" s="27" t="str">
        <f aca="false">TEXT(E4280,"MMM-YYYY")</f>
        <v>Oct-2024</v>
      </c>
      <c r="W4280" s="27" t="n">
        <f aca="false">MONTH(E4280)</f>
        <v>10</v>
      </c>
      <c r="X4280" s="27" t="str">
        <f aca="false">TEXT(WEEKDAY(E4280,2),"0")&amp;" - "&amp;TEXT(E4280,"dddd")</f>
        <v>7 - Sunday</v>
      </c>
      <c r="Y4280" s="27" t="str">
        <f aca="false">_xlfn.IFS(C4280&lt;18,"Child (0-17)",C4280&lt;40,"Young Adult (18-39)",C4280&lt;60,"Adult (40-59)",TRUE(),"Senior (60+)")</f>
        <v>Young Adult (18-39)</v>
      </c>
      <c r="Z4280" s="27" t="n">
        <f aca="false">ROUND(G4280-E4280,0)</f>
        <v>0</v>
      </c>
      <c r="AA4280" s="27" t="n">
        <f aca="false">L4280+M4280</f>
        <v>144</v>
      </c>
      <c r="AB4280" s="27" t="n">
        <f aca="false">IFERROR(ROUND(Q4280/AA4280,2),0)</f>
        <v>22.27</v>
      </c>
      <c r="AC4280" s="27" t="str">
        <f aca="false">IF(AND(K4280="Critical",N4280="No"),"URGENT - No Bed","Normal")</f>
        <v>Normal</v>
      </c>
      <c r="AD4280" s="33" t="n">
        <f aca="false">INDEX(Lookup_Tables!$B$3:$B$12,MATCH(H4280,Lookup_Tables!$A$3:$A$12,0))</f>
        <v>2200000</v>
      </c>
      <c r="AE4280" s="27" t="str">
        <f aca="false">INDEX(Lookup_Tables!$C$3:$C$12,MATCH(H4280,Lookup_Tables!$A$3:$A$12,0))</f>
        <v>Dr. Rohan Das</v>
      </c>
      <c r="AF4280" s="27" t="str">
        <f aca="false">IFERROR(INDEX(Lookup_Tables!$F$16:$F$45,MATCH(I4280,Lookup_Tables!$E$16:$E$45,0)),"N/A")</f>
        <v>EMP204</v>
      </c>
      <c r="AG4280" s="27" t="n">
        <f aca="false">_xlfn.IFS(R4280="Recovered",4,R4280="Referred",3,R4280="Admitted",2,R4280="Deceased",1,TRUE(),0)</f>
        <v>4</v>
      </c>
      <c r="AH4280" s="27" t="str">
        <f aca="false">IF(T4280&gt;=4,"Satisfied",IF(T4280&gt;=3,"Neutral","Needs Improvement"))</f>
        <v>Satisfied</v>
      </c>
    </row>
    <row r="4281" customFormat="false" ht="15" hidden="false" customHeight="false" outlineLevel="0" collapsed="false">
      <c r="A4281" s="30" t="s">
        <v>372</v>
      </c>
      <c r="B4281" s="30" t="s">
        <v>373</v>
      </c>
      <c r="C4281" s="30" t="n">
        <v>40</v>
      </c>
      <c r="D4281" s="30" t="s">
        <v>121</v>
      </c>
      <c r="E4281" s="31" t="n">
        <v>45335</v>
      </c>
      <c r="F4281" s="30" t="s">
        <v>374</v>
      </c>
      <c r="G4281" s="31" t="n">
        <v>45337</v>
      </c>
      <c r="H4281" s="30" t="s">
        <v>236</v>
      </c>
      <c r="I4281" s="30" t="s">
        <v>323</v>
      </c>
      <c r="J4281" s="30" t="s">
        <v>375</v>
      </c>
      <c r="K4281" s="30" t="s">
        <v>126</v>
      </c>
      <c r="L4281" s="30" t="n">
        <v>6</v>
      </c>
      <c r="M4281" s="30" t="n">
        <v>86</v>
      </c>
      <c r="N4281" s="30" t="s">
        <v>127</v>
      </c>
      <c r="O4281" s="30" t="s">
        <v>128</v>
      </c>
      <c r="P4281" s="30" t="s">
        <v>150</v>
      </c>
      <c r="Q4281" s="32" t="n">
        <v>7060.44</v>
      </c>
      <c r="R4281" s="30" t="s">
        <v>172</v>
      </c>
      <c r="S4281" s="30" t="s">
        <v>192</v>
      </c>
      <c r="T4281" s="30" t="n">
        <v>4</v>
      </c>
      <c r="U4281" s="30" t="n">
        <f aca="false">YEAR(E4281)</f>
        <v>2024</v>
      </c>
      <c r="V4281" s="30" t="str">
        <f aca="false">TEXT(E4281,"MMM-YYYY")</f>
        <v>Feb-2024</v>
      </c>
      <c r="W4281" s="30" t="n">
        <f aca="false">MONTH(E4281)</f>
        <v>2</v>
      </c>
      <c r="X4281" s="30" t="str">
        <f aca="false">TEXT(WEEKDAY(E4281,2),"0")&amp;" - "&amp;TEXT(E4281,"dddd")</f>
        <v>2 - Tuesday</v>
      </c>
      <c r="Y4281" s="30" t="str">
        <f aca="false">_xlfn.IFS(C4281&lt;18,"Child (0-17)",C4281&lt;40,"Young Adult (18-39)",C4281&lt;60,"Adult (40-59)",TRUE(),"Senior (60+)")</f>
        <v>Adult (40-59)</v>
      </c>
      <c r="Z4281" s="30" t="n">
        <f aca="false">ROUND(G4281-E4281,0)</f>
        <v>2</v>
      </c>
      <c r="AA4281" s="30" t="n">
        <f aca="false">L4281+M4281</f>
        <v>92</v>
      </c>
      <c r="AB4281" s="30" t="n">
        <f aca="false">IFERROR(ROUND(Q4281/AA4281,2),0)</f>
        <v>76.74</v>
      </c>
      <c r="AC4281" s="30" t="str">
        <f aca="false">IF(AND(K4281="Critical",N4281="No"),"URGENT - No Bed","Normal")</f>
        <v>Normal</v>
      </c>
      <c r="AD4281" s="34" t="n">
        <f aca="false">INDEX(Lookup_Tables!$B$3:$B$12,MATCH(H4281,Lookup_Tables!$A$3:$A$12,0))</f>
        <v>3900000</v>
      </c>
      <c r="AE4281" s="30" t="str">
        <f aca="false">INDEX(Lookup_Tables!$C$3:$C$12,MATCH(H4281,Lookup_Tables!$A$3:$A$12,0))</f>
        <v>Dr. Rina Mehta</v>
      </c>
      <c r="AF4281" s="30" t="str">
        <f aca="false">IFERROR(INDEX(Lookup_Tables!$F$16:$F$45,MATCH(I4281,Lookup_Tables!$E$16:$E$45,0)),"N/A")</f>
        <v>EMP216</v>
      </c>
      <c r="AG4281" s="30" t="n">
        <f aca="false">_xlfn.IFS(R4281="Recovered",4,R4281="Referred",3,R4281="Admitted",2,R4281="Deceased",1,TRUE(),0)</f>
        <v>2</v>
      </c>
      <c r="AH4281" s="30" t="str">
        <f aca="false">IF(T4281&gt;=4,"Satisfied",IF(T4281&gt;=3,"Neutral","Needs Improvement"))</f>
        <v>Satisfied</v>
      </c>
    </row>
    <row r="4282" customFormat="false" ht="15" hidden="false" customHeight="false" outlineLevel="0" collapsed="false">
      <c r="A4282" s="27" t="s">
        <v>2255</v>
      </c>
      <c r="B4282" s="27" t="s">
        <v>2256</v>
      </c>
      <c r="C4282" s="27" t="n">
        <v>33</v>
      </c>
      <c r="D4282" s="27" t="s">
        <v>181</v>
      </c>
      <c r="E4282" s="28" t="n">
        <v>45650</v>
      </c>
      <c r="F4282" s="27" t="s">
        <v>475</v>
      </c>
      <c r="G4282" s="28" t="n">
        <v>45651</v>
      </c>
      <c r="H4282" s="27" t="s">
        <v>217</v>
      </c>
      <c r="I4282" s="27" t="s">
        <v>282</v>
      </c>
      <c r="J4282" s="27" t="s">
        <v>294</v>
      </c>
      <c r="K4282" s="27" t="s">
        <v>138</v>
      </c>
      <c r="L4282" s="27" t="n">
        <v>85</v>
      </c>
      <c r="M4282" s="27" t="n">
        <v>28</v>
      </c>
      <c r="N4282" s="27" t="s">
        <v>127</v>
      </c>
      <c r="O4282" s="27" t="s">
        <v>171</v>
      </c>
      <c r="P4282" s="27" t="s">
        <v>140</v>
      </c>
      <c r="Q4282" s="29" t="n">
        <v>978.81</v>
      </c>
      <c r="R4282" s="27" t="s">
        <v>130</v>
      </c>
      <c r="S4282" s="27" t="s">
        <v>141</v>
      </c>
      <c r="T4282" s="27" t="n">
        <v>5</v>
      </c>
      <c r="U4282" s="27" t="n">
        <f aca="false">YEAR(E4282)</f>
        <v>2024</v>
      </c>
      <c r="V4282" s="27" t="str">
        <f aca="false">TEXT(E4282,"MMM-YYYY")</f>
        <v>Dec-2024</v>
      </c>
      <c r="W4282" s="27" t="n">
        <f aca="false">MONTH(E4282)</f>
        <v>12</v>
      </c>
      <c r="X4282" s="27" t="str">
        <f aca="false">TEXT(WEEKDAY(E4282,2),"0")&amp;" - "&amp;TEXT(E4282,"dddd")</f>
        <v>2 - Tuesday</v>
      </c>
      <c r="Y4282" s="27" t="str">
        <f aca="false">_xlfn.IFS(C4282&lt;18,"Child (0-17)",C4282&lt;40,"Young Adult (18-39)",C4282&lt;60,"Adult (40-59)",TRUE(),"Senior (60+)")</f>
        <v>Young Adult (18-39)</v>
      </c>
      <c r="Z4282" s="27" t="n">
        <f aca="false">ROUND(G4282-E4282,0)</f>
        <v>1</v>
      </c>
      <c r="AA4282" s="27" t="n">
        <f aca="false">L4282+M4282</f>
        <v>113</v>
      </c>
      <c r="AB4282" s="27" t="n">
        <f aca="false">IFERROR(ROUND(Q4282/AA4282,2),0)</f>
        <v>8.66</v>
      </c>
      <c r="AC4282" s="27" t="str">
        <f aca="false">IF(AND(K4282="Critical",N4282="No"),"URGENT - No Bed","Normal")</f>
        <v>Normal</v>
      </c>
      <c r="AD4282" s="33" t="n">
        <f aca="false">INDEX(Lookup_Tables!$B$3:$B$12,MATCH(H4282,Lookup_Tables!$A$3:$A$12,0))</f>
        <v>4200000</v>
      </c>
      <c r="AE4282" s="27" t="str">
        <f aca="false">INDEX(Lookup_Tables!$C$3:$C$12,MATCH(H4282,Lookup_Tables!$A$3:$A$12,0))</f>
        <v>Dr. Anil Kapoor</v>
      </c>
      <c r="AF4282" s="27" t="str">
        <f aca="false">IFERROR(INDEX(Lookup_Tables!$F$16:$F$45,MATCH(I4282,Lookup_Tables!$E$16:$E$45,0)),"N/A")</f>
        <v>EMP200</v>
      </c>
      <c r="AG4282" s="27" t="n">
        <f aca="false">_xlfn.IFS(R4282="Recovered",4,R4282="Referred",3,R4282="Admitted",2,R4282="Deceased",1,TRUE(),0)</f>
        <v>4</v>
      </c>
      <c r="AH4282" s="27" t="str">
        <f aca="false">IF(T4282&gt;=4,"Satisfied",IF(T4282&gt;=3,"Neutral","Needs Improvement"))</f>
        <v>Satisfied</v>
      </c>
    </row>
    <row r="4283" customFormat="false" ht="15" hidden="false" customHeight="false" outlineLevel="0" collapsed="false">
      <c r="A4283" s="30" t="s">
        <v>6044</v>
      </c>
      <c r="B4283" s="30" t="s">
        <v>2281</v>
      </c>
      <c r="C4283" s="30" t="n">
        <v>60</v>
      </c>
      <c r="D4283" s="30" t="s">
        <v>181</v>
      </c>
      <c r="E4283" s="31" t="n">
        <v>45423</v>
      </c>
      <c r="F4283" s="30" t="s">
        <v>1029</v>
      </c>
      <c r="G4283" s="31" t="n">
        <v>45425</v>
      </c>
      <c r="H4283" s="30" t="s">
        <v>183</v>
      </c>
      <c r="I4283" s="30" t="s">
        <v>430</v>
      </c>
      <c r="J4283" s="30" t="s">
        <v>411</v>
      </c>
      <c r="K4283" s="30" t="s">
        <v>156</v>
      </c>
      <c r="L4283" s="30" t="n">
        <v>25</v>
      </c>
      <c r="M4283" s="30" t="n">
        <v>58</v>
      </c>
      <c r="N4283" s="30" t="s">
        <v>127</v>
      </c>
      <c r="O4283" s="30" t="s">
        <v>139</v>
      </c>
      <c r="P4283" s="30" t="s">
        <v>187</v>
      </c>
      <c r="Q4283" s="32" t="n">
        <v>3904.53</v>
      </c>
      <c r="R4283" s="30" t="s">
        <v>130</v>
      </c>
      <c r="S4283" s="30" t="s">
        <v>151</v>
      </c>
      <c r="T4283" s="30" t="n">
        <v>4</v>
      </c>
      <c r="U4283" s="30" t="n">
        <f aca="false">YEAR(E4283)</f>
        <v>2024</v>
      </c>
      <c r="V4283" s="30" t="str">
        <f aca="false">TEXT(E4283,"MMM-YYYY")</f>
        <v>May-2024</v>
      </c>
      <c r="W4283" s="30" t="n">
        <f aca="false">MONTH(E4283)</f>
        <v>5</v>
      </c>
      <c r="X4283" s="30" t="str">
        <f aca="false">TEXT(WEEKDAY(E4283,2),"0")&amp;" - "&amp;TEXT(E4283,"dddd")</f>
        <v>6 - Saturday</v>
      </c>
      <c r="Y4283" s="30" t="str">
        <f aca="false">_xlfn.IFS(C4283&lt;18,"Child (0-17)",C4283&lt;40,"Young Adult (18-39)",C4283&lt;60,"Adult (40-59)",TRUE(),"Senior (60+)")</f>
        <v>Senior (60+)</v>
      </c>
      <c r="Z4283" s="30" t="n">
        <f aca="false">ROUND(G4283-E4283,0)</f>
        <v>2</v>
      </c>
      <c r="AA4283" s="30" t="n">
        <f aca="false">L4283+M4283</f>
        <v>83</v>
      </c>
      <c r="AB4283" s="30" t="n">
        <f aca="false">IFERROR(ROUND(Q4283/AA4283,2),0)</f>
        <v>47.04</v>
      </c>
      <c r="AC4283" s="30" t="str">
        <f aca="false">IF(AND(K4283="Critical",N4283="No"),"URGENT - No Bed","Normal")</f>
        <v>Normal</v>
      </c>
      <c r="AD4283" s="34" t="n">
        <f aca="false">INDEX(Lookup_Tables!$B$3:$B$12,MATCH(H4283,Lookup_Tables!$A$3:$A$12,0))</f>
        <v>3100000</v>
      </c>
      <c r="AE4283" s="30" t="str">
        <f aca="false">INDEX(Lookup_Tables!$C$3:$C$12,MATCH(H4283,Lookup_Tables!$A$3:$A$12,0))</f>
        <v>Dr. Kavita Rao</v>
      </c>
      <c r="AF4283" s="30" t="str">
        <f aca="false">IFERROR(INDEX(Lookup_Tables!$F$16:$F$45,MATCH(I4283,Lookup_Tables!$E$16:$E$45,0)),"N/A")</f>
        <v>EMP224</v>
      </c>
      <c r="AG4283" s="30" t="n">
        <f aca="false">_xlfn.IFS(R4283="Recovered",4,R4283="Referred",3,R4283="Admitted",2,R4283="Deceased",1,TRUE(),0)</f>
        <v>4</v>
      </c>
      <c r="AH4283" s="30" t="str">
        <f aca="false">IF(T4283&gt;=4,"Satisfied",IF(T4283&gt;=3,"Neutral","Needs Improvement"))</f>
        <v>Satisfied</v>
      </c>
    </row>
    <row r="4284" customFormat="false" ht="15" hidden="false" customHeight="false" outlineLevel="0" collapsed="false">
      <c r="A4284" s="27" t="s">
        <v>5030</v>
      </c>
      <c r="B4284" s="27" t="s">
        <v>2043</v>
      </c>
      <c r="C4284" s="27" t="n">
        <v>0</v>
      </c>
      <c r="D4284" s="27" t="s">
        <v>121</v>
      </c>
      <c r="E4284" s="28" t="n">
        <v>45320</v>
      </c>
      <c r="F4284" s="27" t="s">
        <v>1135</v>
      </c>
      <c r="G4284" s="28" t="n">
        <v>45321</v>
      </c>
      <c r="H4284" s="27" t="s">
        <v>168</v>
      </c>
      <c r="I4284" s="27" t="s">
        <v>169</v>
      </c>
      <c r="J4284" s="27" t="s">
        <v>191</v>
      </c>
      <c r="K4284" s="27" t="s">
        <v>156</v>
      </c>
      <c r="L4284" s="27" t="n">
        <v>55</v>
      </c>
      <c r="M4284" s="27" t="n">
        <v>38</v>
      </c>
      <c r="N4284" s="27" t="s">
        <v>127</v>
      </c>
      <c r="O4284" s="27" t="s">
        <v>139</v>
      </c>
      <c r="P4284" s="27" t="s">
        <v>140</v>
      </c>
      <c r="Q4284" s="29" t="n">
        <v>2619.79</v>
      </c>
      <c r="R4284" s="27" t="s">
        <v>130</v>
      </c>
      <c r="S4284" s="27" t="s">
        <v>141</v>
      </c>
      <c r="T4284" s="27" t="n">
        <v>4</v>
      </c>
      <c r="U4284" s="27" t="n">
        <f aca="false">YEAR(E4284)</f>
        <v>2024</v>
      </c>
      <c r="V4284" s="27" t="str">
        <f aca="false">TEXT(E4284,"MMM-YYYY")</f>
        <v>Jan-2024</v>
      </c>
      <c r="W4284" s="27" t="n">
        <f aca="false">MONTH(E4284)</f>
        <v>1</v>
      </c>
      <c r="X4284" s="27" t="str">
        <f aca="false">TEXT(WEEKDAY(E4284,2),"0")&amp;" - "&amp;TEXT(E4284,"dddd")</f>
        <v>1 - Monday</v>
      </c>
      <c r="Y4284" s="27" t="str">
        <f aca="false">_xlfn.IFS(C4284&lt;18,"Child (0-17)",C4284&lt;40,"Young Adult (18-39)",C4284&lt;60,"Adult (40-59)",TRUE(),"Senior (60+)")</f>
        <v>Child (0-17)</v>
      </c>
      <c r="Z4284" s="27" t="n">
        <f aca="false">ROUND(G4284-E4284,0)</f>
        <v>1</v>
      </c>
      <c r="AA4284" s="27" t="n">
        <f aca="false">L4284+M4284</f>
        <v>93</v>
      </c>
      <c r="AB4284" s="27" t="n">
        <f aca="false">IFERROR(ROUND(Q4284/AA4284,2),0)</f>
        <v>28.17</v>
      </c>
      <c r="AC4284" s="27" t="str">
        <f aca="false">IF(AND(K4284="Critical",N4284="No"),"URGENT - No Bed","Normal")</f>
        <v>Normal</v>
      </c>
      <c r="AD4284" s="33" t="n">
        <f aca="false">INDEX(Lookup_Tables!$B$3:$B$12,MATCH(H4284,Lookup_Tables!$A$3:$A$12,0))</f>
        <v>4400000</v>
      </c>
      <c r="AE4284" s="27" t="str">
        <f aca="false">INDEX(Lookup_Tables!$C$3:$C$12,MATCH(H4284,Lookup_Tables!$A$3:$A$12,0))</f>
        <v>Dr. Neha Chopra</v>
      </c>
      <c r="AF4284" s="27" t="str">
        <f aca="false">IFERROR(INDEX(Lookup_Tables!$F$16:$F$45,MATCH(I4284,Lookup_Tables!$E$16:$E$45,0)),"N/A")</f>
        <v>EMP220</v>
      </c>
      <c r="AG4284" s="27" t="n">
        <f aca="false">_xlfn.IFS(R4284="Recovered",4,R4284="Referred",3,R4284="Admitted",2,R4284="Deceased",1,TRUE(),0)</f>
        <v>4</v>
      </c>
      <c r="AH4284" s="27" t="str">
        <f aca="false">IF(T4284&gt;=4,"Satisfied",IF(T4284&gt;=3,"Neutral","Needs Improvement"))</f>
        <v>Satisfied</v>
      </c>
    </row>
    <row r="4285" customFormat="false" ht="15" hidden="false" customHeight="false" outlineLevel="0" collapsed="false">
      <c r="A4285" s="30" t="s">
        <v>6246</v>
      </c>
      <c r="B4285" s="30" t="s">
        <v>2610</v>
      </c>
      <c r="C4285" s="30" t="n">
        <v>66</v>
      </c>
      <c r="D4285" s="30" t="s">
        <v>181</v>
      </c>
      <c r="E4285" s="31" t="n">
        <v>45492</v>
      </c>
      <c r="F4285" s="30" t="s">
        <v>705</v>
      </c>
      <c r="G4285" s="31" t="n">
        <v>45493</v>
      </c>
      <c r="H4285" s="30" t="s">
        <v>146</v>
      </c>
      <c r="I4285" s="30" t="s">
        <v>309</v>
      </c>
      <c r="J4285" s="30" t="s">
        <v>244</v>
      </c>
      <c r="K4285" s="30" t="s">
        <v>156</v>
      </c>
      <c r="L4285" s="30" t="n">
        <v>43</v>
      </c>
      <c r="M4285" s="30" t="n">
        <v>35</v>
      </c>
      <c r="N4285" s="30" t="s">
        <v>127</v>
      </c>
      <c r="O4285" s="30" t="s">
        <v>128</v>
      </c>
      <c r="P4285" s="30" t="s">
        <v>140</v>
      </c>
      <c r="Q4285" s="32" t="n">
        <v>4376.18</v>
      </c>
      <c r="R4285" s="30" t="s">
        <v>172</v>
      </c>
      <c r="S4285" s="30" t="s">
        <v>141</v>
      </c>
      <c r="T4285" s="30" t="n">
        <v>4</v>
      </c>
      <c r="U4285" s="30" t="n">
        <f aca="false">YEAR(E4285)</f>
        <v>2024</v>
      </c>
      <c r="V4285" s="30" t="str">
        <f aca="false">TEXT(E4285,"MMM-YYYY")</f>
        <v>Jul-2024</v>
      </c>
      <c r="W4285" s="30" t="n">
        <f aca="false">MONTH(E4285)</f>
        <v>7</v>
      </c>
      <c r="X4285" s="30" t="str">
        <f aca="false">TEXT(WEEKDAY(E4285,2),"0")&amp;" - "&amp;TEXT(E4285,"dddd")</f>
        <v>5 - Friday</v>
      </c>
      <c r="Y4285" s="30" t="str">
        <f aca="false">_xlfn.IFS(C4285&lt;18,"Child (0-17)",C4285&lt;40,"Young Adult (18-39)",C4285&lt;60,"Adult (40-59)",TRUE(),"Senior (60+)")</f>
        <v>Senior (60+)</v>
      </c>
      <c r="Z4285" s="30" t="n">
        <f aca="false">ROUND(G4285-E4285,0)</f>
        <v>1</v>
      </c>
      <c r="AA4285" s="30" t="n">
        <f aca="false">L4285+M4285</f>
        <v>78</v>
      </c>
      <c r="AB4285" s="30" t="n">
        <f aca="false">IFERROR(ROUND(Q4285/AA4285,2),0)</f>
        <v>56.1</v>
      </c>
      <c r="AC4285" s="30" t="str">
        <f aca="false">IF(AND(K4285="Critical",N4285="No"),"URGENT - No Bed","Normal")</f>
        <v>Normal</v>
      </c>
      <c r="AD4285" s="34" t="n">
        <f aca="false">INDEX(Lookup_Tables!$B$3:$B$12,MATCH(H4285,Lookup_Tables!$A$3:$A$12,0))</f>
        <v>2700000</v>
      </c>
      <c r="AE4285" s="30" t="str">
        <f aca="false">INDEX(Lookup_Tables!$C$3:$C$12,MATCH(H4285,Lookup_Tables!$A$3:$A$12,0))</f>
        <v>Dr. Vikram Singh</v>
      </c>
      <c r="AF4285" s="30" t="str">
        <f aca="false">IFERROR(INDEX(Lookup_Tables!$F$16:$F$45,MATCH(I4285,Lookup_Tables!$E$16:$E$45,0)),"N/A")</f>
        <v>EMP228</v>
      </c>
      <c r="AG4285" s="30" t="n">
        <f aca="false">_xlfn.IFS(R4285="Recovered",4,R4285="Referred",3,R4285="Admitted",2,R4285="Deceased",1,TRUE(),0)</f>
        <v>2</v>
      </c>
      <c r="AH4285" s="30" t="str">
        <f aca="false">IF(T4285&gt;=4,"Satisfied",IF(T4285&gt;=3,"Neutral","Needs Improvement"))</f>
        <v>Satisfied</v>
      </c>
    </row>
    <row r="4286" customFormat="false" ht="15" hidden="false" customHeight="false" outlineLevel="0" collapsed="false">
      <c r="A4286" s="27" t="s">
        <v>4671</v>
      </c>
      <c r="B4286" s="27" t="s">
        <v>377</v>
      </c>
      <c r="C4286" s="27" t="n">
        <v>50</v>
      </c>
      <c r="D4286" s="27" t="s">
        <v>181</v>
      </c>
      <c r="E4286" s="28" t="n">
        <v>45582</v>
      </c>
      <c r="F4286" s="27" t="s">
        <v>1553</v>
      </c>
      <c r="G4286" s="28" t="n">
        <v>45585</v>
      </c>
      <c r="H4286" s="27" t="s">
        <v>123</v>
      </c>
      <c r="I4286" s="27" t="s">
        <v>155</v>
      </c>
      <c r="J4286" s="27" t="s">
        <v>418</v>
      </c>
      <c r="K4286" s="27" t="s">
        <v>126</v>
      </c>
      <c r="L4286" s="27" t="n">
        <v>33</v>
      </c>
      <c r="M4286" s="27" t="n">
        <v>108</v>
      </c>
      <c r="N4286" s="27" t="s">
        <v>127</v>
      </c>
      <c r="O4286" s="27" t="s">
        <v>128</v>
      </c>
      <c r="P4286" s="27" t="s">
        <v>187</v>
      </c>
      <c r="Q4286" s="29" t="n">
        <v>9042.17</v>
      </c>
      <c r="R4286" s="27" t="s">
        <v>268</v>
      </c>
      <c r="S4286" s="27" t="s">
        <v>141</v>
      </c>
      <c r="T4286" s="27" t="n">
        <v>1</v>
      </c>
      <c r="U4286" s="27" t="n">
        <f aca="false">YEAR(E4286)</f>
        <v>2024</v>
      </c>
      <c r="V4286" s="27" t="str">
        <f aca="false">TEXT(E4286,"MMM-YYYY")</f>
        <v>Oct-2024</v>
      </c>
      <c r="W4286" s="27" t="n">
        <f aca="false">MONTH(E4286)</f>
        <v>10</v>
      </c>
      <c r="X4286" s="27" t="str">
        <f aca="false">TEXT(WEEKDAY(E4286,2),"0")&amp;" - "&amp;TEXT(E4286,"dddd")</f>
        <v>4 - Thursday</v>
      </c>
      <c r="Y4286" s="27" t="str">
        <f aca="false">_xlfn.IFS(C4286&lt;18,"Child (0-17)",C4286&lt;40,"Young Adult (18-39)",C4286&lt;60,"Adult (40-59)",TRUE(),"Senior (60+)")</f>
        <v>Adult (40-59)</v>
      </c>
      <c r="Z4286" s="27" t="n">
        <f aca="false">ROUND(G4286-E4286,0)</f>
        <v>3</v>
      </c>
      <c r="AA4286" s="27" t="n">
        <f aca="false">L4286+M4286</f>
        <v>141</v>
      </c>
      <c r="AB4286" s="27" t="n">
        <f aca="false">IFERROR(ROUND(Q4286/AA4286,2),0)</f>
        <v>64.13</v>
      </c>
      <c r="AC4286" s="27" t="str">
        <f aca="false">IF(AND(K4286="Critical",N4286="No"),"URGENT - No Bed","Normal")</f>
        <v>Normal</v>
      </c>
      <c r="AD4286" s="33" t="n">
        <f aca="false">INDEX(Lookup_Tables!$B$3:$B$12,MATCH(H4286,Lookup_Tables!$A$3:$A$12,0))</f>
        <v>2200000</v>
      </c>
      <c r="AE4286" s="27" t="str">
        <f aca="false">INDEX(Lookup_Tables!$C$3:$C$12,MATCH(H4286,Lookup_Tables!$A$3:$A$12,0))</f>
        <v>Dr. Rohan Das</v>
      </c>
      <c r="AF4286" s="27" t="str">
        <f aca="false">IFERROR(INDEX(Lookup_Tables!$F$16:$F$45,MATCH(I4286,Lookup_Tables!$E$16:$E$45,0)),"N/A")</f>
        <v>EMP203</v>
      </c>
      <c r="AG4286" s="27" t="n">
        <f aca="false">_xlfn.IFS(R4286="Recovered",4,R4286="Referred",3,R4286="Admitted",2,R4286="Deceased",1,TRUE(),0)</f>
        <v>3</v>
      </c>
      <c r="AH4286" s="27" t="str">
        <f aca="false">IF(T4286&gt;=4,"Satisfied",IF(T4286&gt;=3,"Neutral","Needs Improvement"))</f>
        <v>Needs Improvement</v>
      </c>
    </row>
    <row r="4287" customFormat="false" ht="15" hidden="false" customHeight="false" outlineLevel="0" collapsed="false">
      <c r="A4287" s="30" t="s">
        <v>2554</v>
      </c>
      <c r="B4287" s="30" t="s">
        <v>926</v>
      </c>
      <c r="C4287" s="30" t="n">
        <v>27</v>
      </c>
      <c r="D4287" s="30" t="s">
        <v>121</v>
      </c>
      <c r="E4287" s="31" t="n">
        <v>45434</v>
      </c>
      <c r="F4287" s="30" t="s">
        <v>893</v>
      </c>
      <c r="G4287" s="31" t="n">
        <v>45435</v>
      </c>
      <c r="H4287" s="30" t="s">
        <v>168</v>
      </c>
      <c r="I4287" s="30" t="s">
        <v>366</v>
      </c>
      <c r="J4287" s="30" t="s">
        <v>170</v>
      </c>
      <c r="K4287" s="30" t="s">
        <v>138</v>
      </c>
      <c r="L4287" s="30" t="n">
        <v>34</v>
      </c>
      <c r="M4287" s="30" t="n">
        <v>39</v>
      </c>
      <c r="N4287" s="30" t="s">
        <v>127</v>
      </c>
      <c r="O4287" s="30" t="s">
        <v>139</v>
      </c>
      <c r="P4287" s="30" t="s">
        <v>140</v>
      </c>
      <c r="Q4287" s="32" t="n">
        <v>2240.58</v>
      </c>
      <c r="R4287" s="30" t="s">
        <v>130</v>
      </c>
      <c r="S4287" s="30" t="s">
        <v>223</v>
      </c>
      <c r="T4287" s="30" t="n">
        <v>4</v>
      </c>
      <c r="U4287" s="30" t="n">
        <f aca="false">YEAR(E4287)</f>
        <v>2024</v>
      </c>
      <c r="V4287" s="30" t="str">
        <f aca="false">TEXT(E4287,"MMM-YYYY")</f>
        <v>May-2024</v>
      </c>
      <c r="W4287" s="30" t="n">
        <f aca="false">MONTH(E4287)</f>
        <v>5</v>
      </c>
      <c r="X4287" s="30" t="str">
        <f aca="false">TEXT(WEEKDAY(E4287,2),"0")&amp;" - "&amp;TEXT(E4287,"dddd")</f>
        <v>3 - Wednesday</v>
      </c>
      <c r="Y4287" s="30" t="str">
        <f aca="false">_xlfn.IFS(C4287&lt;18,"Child (0-17)",C4287&lt;40,"Young Adult (18-39)",C4287&lt;60,"Adult (40-59)",TRUE(),"Senior (60+)")</f>
        <v>Young Adult (18-39)</v>
      </c>
      <c r="Z4287" s="30" t="n">
        <f aca="false">ROUND(G4287-E4287,0)</f>
        <v>1</v>
      </c>
      <c r="AA4287" s="30" t="n">
        <f aca="false">L4287+M4287</f>
        <v>73</v>
      </c>
      <c r="AB4287" s="30" t="n">
        <f aca="false">IFERROR(ROUND(Q4287/AA4287,2),0)</f>
        <v>30.69</v>
      </c>
      <c r="AC4287" s="30" t="str">
        <f aca="false">IF(AND(K4287="Critical",N4287="No"),"URGENT - No Bed","Normal")</f>
        <v>Normal</v>
      </c>
      <c r="AD4287" s="34" t="n">
        <f aca="false">INDEX(Lookup_Tables!$B$3:$B$12,MATCH(H4287,Lookup_Tables!$A$3:$A$12,0))</f>
        <v>4400000</v>
      </c>
      <c r="AE4287" s="30" t="str">
        <f aca="false">INDEX(Lookup_Tables!$C$3:$C$12,MATCH(H4287,Lookup_Tables!$A$3:$A$12,0))</f>
        <v>Dr. Neha Chopra</v>
      </c>
      <c r="AF4287" s="30" t="str">
        <f aca="false">IFERROR(INDEX(Lookup_Tables!$F$16:$F$45,MATCH(I4287,Lookup_Tables!$E$16:$E$45,0)),"N/A")</f>
        <v>EMP218</v>
      </c>
      <c r="AG4287" s="30" t="n">
        <f aca="false">_xlfn.IFS(R4287="Recovered",4,R4287="Referred",3,R4287="Admitted",2,R4287="Deceased",1,TRUE(),0)</f>
        <v>4</v>
      </c>
      <c r="AH4287" s="30" t="str">
        <f aca="false">IF(T4287&gt;=4,"Satisfied",IF(T4287&gt;=3,"Neutral","Needs Improvement"))</f>
        <v>Satisfied</v>
      </c>
    </row>
    <row r="4288" customFormat="false" ht="15" hidden="false" customHeight="false" outlineLevel="0" collapsed="false">
      <c r="A4288" s="27" t="s">
        <v>1993</v>
      </c>
      <c r="B4288" s="27" t="s">
        <v>1994</v>
      </c>
      <c r="C4288" s="27" t="n">
        <v>50</v>
      </c>
      <c r="D4288" s="27" t="s">
        <v>121</v>
      </c>
      <c r="E4288" s="28" t="n">
        <v>45577</v>
      </c>
      <c r="F4288" s="27" t="s">
        <v>777</v>
      </c>
      <c r="G4288" s="28" t="n">
        <v>45578</v>
      </c>
      <c r="H4288" s="27" t="s">
        <v>206</v>
      </c>
      <c r="I4288" s="27" t="s">
        <v>232</v>
      </c>
      <c r="J4288" s="27" t="s">
        <v>208</v>
      </c>
      <c r="K4288" s="27" t="s">
        <v>138</v>
      </c>
      <c r="L4288" s="27" t="n">
        <v>54</v>
      </c>
      <c r="M4288" s="27" t="n">
        <v>15</v>
      </c>
      <c r="N4288" s="27" t="s">
        <v>127</v>
      </c>
      <c r="O4288" s="27" t="s">
        <v>139</v>
      </c>
      <c r="P4288" s="27" t="s">
        <v>187</v>
      </c>
      <c r="Q4288" s="29" t="n">
        <v>1973.18</v>
      </c>
      <c r="R4288" s="27" t="s">
        <v>130</v>
      </c>
      <c r="S4288" s="27" t="s">
        <v>197</v>
      </c>
      <c r="T4288" s="27" t="n">
        <v>5</v>
      </c>
      <c r="U4288" s="27" t="n">
        <f aca="false">YEAR(E4288)</f>
        <v>2024</v>
      </c>
      <c r="V4288" s="27" t="str">
        <f aca="false">TEXT(E4288,"MMM-YYYY")</f>
        <v>Oct-2024</v>
      </c>
      <c r="W4288" s="27" t="n">
        <f aca="false">MONTH(E4288)</f>
        <v>10</v>
      </c>
      <c r="X4288" s="27" t="str">
        <f aca="false">TEXT(WEEKDAY(E4288,2),"0")&amp;" - "&amp;TEXT(E4288,"dddd")</f>
        <v>6 - Saturday</v>
      </c>
      <c r="Y4288" s="27" t="str">
        <f aca="false">_xlfn.IFS(C4288&lt;18,"Child (0-17)",C4288&lt;40,"Young Adult (18-39)",C4288&lt;60,"Adult (40-59)",TRUE(),"Senior (60+)")</f>
        <v>Adult (40-59)</v>
      </c>
      <c r="Z4288" s="27" t="n">
        <f aca="false">ROUND(G4288-E4288,0)</f>
        <v>1</v>
      </c>
      <c r="AA4288" s="27" t="n">
        <f aca="false">L4288+M4288</f>
        <v>69</v>
      </c>
      <c r="AB4288" s="27" t="n">
        <f aca="false">IFERROR(ROUND(Q4288/AA4288,2),0)</f>
        <v>28.6</v>
      </c>
      <c r="AC4288" s="27" t="str">
        <f aca="false">IF(AND(K4288="Critical",N4288="No"),"URGENT - No Bed","Normal")</f>
        <v>Normal</v>
      </c>
      <c r="AD4288" s="33" t="n">
        <f aca="false">INDEX(Lookup_Tables!$B$3:$B$12,MATCH(H4288,Lookup_Tables!$A$3:$A$12,0))</f>
        <v>2800000</v>
      </c>
      <c r="AE4288" s="27" t="str">
        <f aca="false">INDEX(Lookup_Tables!$C$3:$C$12,MATCH(H4288,Lookup_Tables!$A$3:$A$12,0))</f>
        <v>Dr. Suresh Nair</v>
      </c>
      <c r="AF4288" s="27" t="str">
        <f aca="false">IFERROR(INDEX(Lookup_Tables!$F$16:$F$45,MATCH(I4288,Lookup_Tables!$E$16:$E$45,0)),"N/A")</f>
        <v>EMP210</v>
      </c>
      <c r="AG4288" s="27" t="n">
        <f aca="false">_xlfn.IFS(R4288="Recovered",4,R4288="Referred",3,R4288="Admitted",2,R4288="Deceased",1,TRUE(),0)</f>
        <v>4</v>
      </c>
      <c r="AH4288" s="27" t="str">
        <f aca="false">IF(T4288&gt;=4,"Satisfied",IF(T4288&gt;=3,"Neutral","Needs Improvement"))</f>
        <v>Satisfied</v>
      </c>
    </row>
    <row r="4289" customFormat="false" ht="15" hidden="false" customHeight="false" outlineLevel="0" collapsed="false">
      <c r="A4289" s="30" t="s">
        <v>3105</v>
      </c>
      <c r="B4289" s="30" t="s">
        <v>390</v>
      </c>
      <c r="C4289" s="30" t="n">
        <v>39</v>
      </c>
      <c r="D4289" s="30" t="s">
        <v>181</v>
      </c>
      <c r="E4289" s="31" t="n">
        <v>45510</v>
      </c>
      <c r="F4289" s="30" t="s">
        <v>890</v>
      </c>
      <c r="G4289" s="31" t="n">
        <v>45512</v>
      </c>
      <c r="H4289" s="30" t="s">
        <v>217</v>
      </c>
      <c r="I4289" s="30" t="s">
        <v>344</v>
      </c>
      <c r="J4289" s="30" t="s">
        <v>483</v>
      </c>
      <c r="K4289" s="30" t="s">
        <v>156</v>
      </c>
      <c r="L4289" s="30" t="n">
        <v>70</v>
      </c>
      <c r="M4289" s="30" t="n">
        <v>88</v>
      </c>
      <c r="N4289" s="30" t="s">
        <v>127</v>
      </c>
      <c r="O4289" s="30" t="s">
        <v>128</v>
      </c>
      <c r="P4289" s="30" t="s">
        <v>150</v>
      </c>
      <c r="Q4289" s="32" t="n">
        <v>3391.8</v>
      </c>
      <c r="R4289" s="30" t="s">
        <v>130</v>
      </c>
      <c r="S4289" s="30" t="s">
        <v>178</v>
      </c>
      <c r="T4289" s="30" t="n">
        <v>4</v>
      </c>
      <c r="U4289" s="30" t="n">
        <f aca="false">YEAR(E4289)</f>
        <v>2024</v>
      </c>
      <c r="V4289" s="30" t="str">
        <f aca="false">TEXT(E4289,"MMM-YYYY")</f>
        <v>Aug-2024</v>
      </c>
      <c r="W4289" s="30" t="n">
        <f aca="false">MONTH(E4289)</f>
        <v>8</v>
      </c>
      <c r="X4289" s="30" t="str">
        <f aca="false">TEXT(WEEKDAY(E4289,2),"0")&amp;" - "&amp;TEXT(E4289,"dddd")</f>
        <v>2 - Tuesday</v>
      </c>
      <c r="Y4289" s="30" t="str">
        <f aca="false">_xlfn.IFS(C4289&lt;18,"Child (0-17)",C4289&lt;40,"Young Adult (18-39)",C4289&lt;60,"Adult (40-59)",TRUE(),"Senior (60+)")</f>
        <v>Young Adult (18-39)</v>
      </c>
      <c r="Z4289" s="30" t="n">
        <f aca="false">ROUND(G4289-E4289,0)</f>
        <v>2</v>
      </c>
      <c r="AA4289" s="30" t="n">
        <f aca="false">L4289+M4289</f>
        <v>158</v>
      </c>
      <c r="AB4289" s="30" t="n">
        <f aca="false">IFERROR(ROUND(Q4289/AA4289,2),0)</f>
        <v>21.47</v>
      </c>
      <c r="AC4289" s="30" t="str">
        <f aca="false">IF(AND(K4289="Critical",N4289="No"),"URGENT - No Bed","Normal")</f>
        <v>Normal</v>
      </c>
      <c r="AD4289" s="34" t="n">
        <f aca="false">INDEX(Lookup_Tables!$B$3:$B$12,MATCH(H4289,Lookup_Tables!$A$3:$A$12,0))</f>
        <v>4200000</v>
      </c>
      <c r="AE4289" s="30" t="str">
        <f aca="false">INDEX(Lookup_Tables!$C$3:$C$12,MATCH(H4289,Lookup_Tables!$A$3:$A$12,0))</f>
        <v>Dr. Anil Kapoor</v>
      </c>
      <c r="AF4289" s="30" t="str">
        <f aca="false">IFERROR(INDEX(Lookup_Tables!$F$16:$F$45,MATCH(I4289,Lookup_Tables!$E$16:$E$45,0)),"N/A")</f>
        <v>EMP201</v>
      </c>
      <c r="AG4289" s="30" t="n">
        <f aca="false">_xlfn.IFS(R4289="Recovered",4,R4289="Referred",3,R4289="Admitted",2,R4289="Deceased",1,TRUE(),0)</f>
        <v>4</v>
      </c>
      <c r="AH4289" s="30" t="str">
        <f aca="false">IF(T4289&gt;=4,"Satisfied",IF(T4289&gt;=3,"Neutral","Needs Improvement"))</f>
        <v>Satisfied</v>
      </c>
    </row>
    <row r="4290" customFormat="false" ht="15" hidden="false" customHeight="false" outlineLevel="0" collapsed="false">
      <c r="A4290" s="27" t="s">
        <v>1950</v>
      </c>
      <c r="B4290" s="27" t="s">
        <v>1951</v>
      </c>
      <c r="C4290" s="27" t="n">
        <v>42</v>
      </c>
      <c r="D4290" s="27" t="s">
        <v>121</v>
      </c>
      <c r="E4290" s="28" t="n">
        <v>45468</v>
      </c>
      <c r="F4290" s="27" t="s">
        <v>1553</v>
      </c>
      <c r="G4290" s="28" t="n">
        <v>45469</v>
      </c>
      <c r="H4290" s="27" t="s">
        <v>168</v>
      </c>
      <c r="I4290" s="27" t="s">
        <v>196</v>
      </c>
      <c r="J4290" s="27" t="s">
        <v>170</v>
      </c>
      <c r="K4290" s="27" t="s">
        <v>156</v>
      </c>
      <c r="L4290" s="27" t="n">
        <v>68</v>
      </c>
      <c r="M4290" s="27" t="n">
        <v>63</v>
      </c>
      <c r="N4290" s="27" t="s">
        <v>186</v>
      </c>
      <c r="O4290" s="27" t="s">
        <v>149</v>
      </c>
      <c r="P4290" s="27" t="s">
        <v>187</v>
      </c>
      <c r="Q4290" s="29" t="n">
        <v>4619.21</v>
      </c>
      <c r="R4290" s="27" t="s">
        <v>268</v>
      </c>
      <c r="S4290" s="27" t="s">
        <v>157</v>
      </c>
      <c r="T4290" s="27" t="n">
        <v>2</v>
      </c>
      <c r="U4290" s="27" t="n">
        <f aca="false">YEAR(E4290)</f>
        <v>2024</v>
      </c>
      <c r="V4290" s="27" t="str">
        <f aca="false">TEXT(E4290,"MMM-YYYY")</f>
        <v>Jun-2024</v>
      </c>
      <c r="W4290" s="27" t="n">
        <f aca="false">MONTH(E4290)</f>
        <v>6</v>
      </c>
      <c r="X4290" s="27" t="str">
        <f aca="false">TEXT(WEEKDAY(E4290,2),"0")&amp;" - "&amp;TEXT(E4290,"dddd")</f>
        <v>2 - Tuesday</v>
      </c>
      <c r="Y4290" s="27" t="str">
        <f aca="false">_xlfn.IFS(C4290&lt;18,"Child (0-17)",C4290&lt;40,"Young Adult (18-39)",C4290&lt;60,"Adult (40-59)",TRUE(),"Senior (60+)")</f>
        <v>Adult (40-59)</v>
      </c>
      <c r="Z4290" s="27" t="n">
        <f aca="false">ROUND(G4290-E4290,0)</f>
        <v>1</v>
      </c>
      <c r="AA4290" s="27" t="n">
        <f aca="false">L4290+M4290</f>
        <v>131</v>
      </c>
      <c r="AB4290" s="27" t="n">
        <f aca="false">IFERROR(ROUND(Q4290/AA4290,2),0)</f>
        <v>35.26</v>
      </c>
      <c r="AC4290" s="27" t="str">
        <f aca="false">IF(AND(K4290="Critical",N4290="No"),"URGENT - No Bed","Normal")</f>
        <v>Normal</v>
      </c>
      <c r="AD4290" s="33" t="n">
        <f aca="false">INDEX(Lookup_Tables!$B$3:$B$12,MATCH(H4290,Lookup_Tables!$A$3:$A$12,0))</f>
        <v>4400000</v>
      </c>
      <c r="AE4290" s="27" t="str">
        <f aca="false">INDEX(Lookup_Tables!$C$3:$C$12,MATCH(H4290,Lookup_Tables!$A$3:$A$12,0))</f>
        <v>Dr. Neha Chopra</v>
      </c>
      <c r="AF4290" s="27" t="str">
        <f aca="false">IFERROR(INDEX(Lookup_Tables!$F$16:$F$45,MATCH(I4290,Lookup_Tables!$E$16:$E$45,0)),"N/A")</f>
        <v>EMP219</v>
      </c>
      <c r="AG4290" s="27" t="n">
        <f aca="false">_xlfn.IFS(R4290="Recovered",4,R4290="Referred",3,R4290="Admitted",2,R4290="Deceased",1,TRUE(),0)</f>
        <v>3</v>
      </c>
      <c r="AH4290" s="27" t="str">
        <f aca="false">IF(T4290&gt;=4,"Satisfied",IF(T4290&gt;=3,"Neutral","Needs Improvement"))</f>
        <v>Needs Improvement</v>
      </c>
    </row>
    <row r="4291" customFormat="false" ht="15" hidden="false" customHeight="false" outlineLevel="0" collapsed="false">
      <c r="A4291" s="30" t="s">
        <v>6237</v>
      </c>
      <c r="B4291" s="30" t="s">
        <v>5130</v>
      </c>
      <c r="C4291" s="30" t="n">
        <v>0</v>
      </c>
      <c r="D4291" s="30" t="s">
        <v>121</v>
      </c>
      <c r="E4291" s="31" t="n">
        <v>45571</v>
      </c>
      <c r="F4291" s="30" t="s">
        <v>876</v>
      </c>
      <c r="G4291" s="31" t="n">
        <v>45571</v>
      </c>
      <c r="H4291" s="30" t="s">
        <v>206</v>
      </c>
      <c r="I4291" s="30" t="s">
        <v>300</v>
      </c>
      <c r="J4291" s="30" t="s">
        <v>593</v>
      </c>
      <c r="K4291" s="30" t="s">
        <v>138</v>
      </c>
      <c r="L4291" s="30" t="n">
        <v>81</v>
      </c>
      <c r="M4291" s="30" t="n">
        <v>29</v>
      </c>
      <c r="N4291" s="30" t="s">
        <v>127</v>
      </c>
      <c r="O4291" s="30" t="s">
        <v>139</v>
      </c>
      <c r="P4291" s="30" t="s">
        <v>140</v>
      </c>
      <c r="Q4291" s="32" t="n">
        <v>1157.09</v>
      </c>
      <c r="R4291" s="30" t="s">
        <v>130</v>
      </c>
      <c r="S4291" s="30" t="s">
        <v>157</v>
      </c>
      <c r="T4291" s="30" t="n">
        <v>4</v>
      </c>
      <c r="U4291" s="30" t="n">
        <f aca="false">YEAR(E4291)</f>
        <v>2024</v>
      </c>
      <c r="V4291" s="30" t="str">
        <f aca="false">TEXT(E4291,"MMM-YYYY")</f>
        <v>Oct-2024</v>
      </c>
      <c r="W4291" s="30" t="n">
        <f aca="false">MONTH(E4291)</f>
        <v>10</v>
      </c>
      <c r="X4291" s="30" t="str">
        <f aca="false">TEXT(WEEKDAY(E4291,2),"0")&amp;" - "&amp;TEXT(E4291,"dddd")</f>
        <v>7 - Sunday</v>
      </c>
      <c r="Y4291" s="30" t="str">
        <f aca="false">_xlfn.IFS(C4291&lt;18,"Child (0-17)",C4291&lt;40,"Young Adult (18-39)",C4291&lt;60,"Adult (40-59)",TRUE(),"Senior (60+)")</f>
        <v>Child (0-17)</v>
      </c>
      <c r="Z4291" s="30" t="n">
        <f aca="false">ROUND(G4291-E4291,0)</f>
        <v>0</v>
      </c>
      <c r="AA4291" s="30" t="n">
        <f aca="false">L4291+M4291</f>
        <v>110</v>
      </c>
      <c r="AB4291" s="30" t="n">
        <f aca="false">IFERROR(ROUND(Q4291/AA4291,2),0)</f>
        <v>10.52</v>
      </c>
      <c r="AC4291" s="30" t="str">
        <f aca="false">IF(AND(K4291="Critical",N4291="No"),"URGENT - No Bed","Normal")</f>
        <v>Normal</v>
      </c>
      <c r="AD4291" s="34" t="n">
        <f aca="false">INDEX(Lookup_Tables!$B$3:$B$12,MATCH(H4291,Lookup_Tables!$A$3:$A$12,0))</f>
        <v>2800000</v>
      </c>
      <c r="AE4291" s="30" t="str">
        <f aca="false">INDEX(Lookup_Tables!$C$3:$C$12,MATCH(H4291,Lookup_Tables!$A$3:$A$12,0))</f>
        <v>Dr. Suresh Nair</v>
      </c>
      <c r="AF4291" s="30" t="str">
        <f aca="false">IFERROR(INDEX(Lookup_Tables!$F$16:$F$45,MATCH(I4291,Lookup_Tables!$E$16:$E$45,0)),"N/A")</f>
        <v>EMP211</v>
      </c>
      <c r="AG4291" s="30" t="n">
        <f aca="false">_xlfn.IFS(R4291="Recovered",4,R4291="Referred",3,R4291="Admitted",2,R4291="Deceased",1,TRUE(),0)</f>
        <v>4</v>
      </c>
      <c r="AH4291" s="30" t="str">
        <f aca="false">IF(T4291&gt;=4,"Satisfied",IF(T4291&gt;=3,"Neutral","Needs Improvement"))</f>
        <v>Satisfied</v>
      </c>
    </row>
    <row r="4292" customFormat="false" ht="15" hidden="false" customHeight="false" outlineLevel="0" collapsed="false">
      <c r="A4292" s="27" t="s">
        <v>4126</v>
      </c>
      <c r="B4292" s="27" t="s">
        <v>4014</v>
      </c>
      <c r="C4292" s="27" t="n">
        <v>45</v>
      </c>
      <c r="D4292" s="27" t="s">
        <v>121</v>
      </c>
      <c r="E4292" s="28" t="n">
        <v>45436</v>
      </c>
      <c r="F4292" s="27" t="s">
        <v>543</v>
      </c>
      <c r="G4292" s="28" t="n">
        <v>45437</v>
      </c>
      <c r="H4292" s="27" t="s">
        <v>146</v>
      </c>
      <c r="I4292" s="27" t="s">
        <v>176</v>
      </c>
      <c r="J4292" s="27" t="s">
        <v>222</v>
      </c>
      <c r="K4292" s="27" t="s">
        <v>138</v>
      </c>
      <c r="L4292" s="27" t="n">
        <v>32</v>
      </c>
      <c r="M4292" s="27" t="n">
        <v>21</v>
      </c>
      <c r="N4292" s="27" t="s">
        <v>127</v>
      </c>
      <c r="O4292" s="27" t="s">
        <v>171</v>
      </c>
      <c r="P4292" s="27" t="s">
        <v>140</v>
      </c>
      <c r="Q4292" s="29" t="n">
        <v>2116.23</v>
      </c>
      <c r="R4292" s="27" t="s">
        <v>130</v>
      </c>
      <c r="S4292" s="27" t="s">
        <v>164</v>
      </c>
      <c r="T4292" s="27" t="n">
        <v>3</v>
      </c>
      <c r="U4292" s="27" t="n">
        <f aca="false">YEAR(E4292)</f>
        <v>2024</v>
      </c>
      <c r="V4292" s="27" t="str">
        <f aca="false">TEXT(E4292,"MMM-YYYY")</f>
        <v>May-2024</v>
      </c>
      <c r="W4292" s="27" t="n">
        <f aca="false">MONTH(E4292)</f>
        <v>5</v>
      </c>
      <c r="X4292" s="27" t="str">
        <f aca="false">TEXT(WEEKDAY(E4292,2),"0")&amp;" - "&amp;TEXT(E4292,"dddd")</f>
        <v>5 - Friday</v>
      </c>
      <c r="Y4292" s="27" t="str">
        <f aca="false">_xlfn.IFS(C4292&lt;18,"Child (0-17)",C4292&lt;40,"Young Adult (18-39)",C4292&lt;60,"Adult (40-59)",TRUE(),"Senior (60+)")</f>
        <v>Adult (40-59)</v>
      </c>
      <c r="Z4292" s="27" t="n">
        <f aca="false">ROUND(G4292-E4292,0)</f>
        <v>1</v>
      </c>
      <c r="AA4292" s="27" t="n">
        <f aca="false">L4292+M4292</f>
        <v>53</v>
      </c>
      <c r="AB4292" s="27" t="n">
        <f aca="false">IFERROR(ROUND(Q4292/AA4292,2),0)</f>
        <v>39.93</v>
      </c>
      <c r="AC4292" s="27" t="str">
        <f aca="false">IF(AND(K4292="Critical",N4292="No"),"URGENT - No Bed","Normal")</f>
        <v>Normal</v>
      </c>
      <c r="AD4292" s="33" t="n">
        <f aca="false">INDEX(Lookup_Tables!$B$3:$B$12,MATCH(H4292,Lookup_Tables!$A$3:$A$12,0))</f>
        <v>2700000</v>
      </c>
      <c r="AE4292" s="27" t="str">
        <f aca="false">INDEX(Lookup_Tables!$C$3:$C$12,MATCH(H4292,Lookup_Tables!$A$3:$A$12,0))</f>
        <v>Dr. Vikram Singh</v>
      </c>
      <c r="AF4292" s="27" t="str">
        <f aca="false">IFERROR(INDEX(Lookup_Tables!$F$16:$F$45,MATCH(I4292,Lookup_Tables!$E$16:$E$45,0)),"N/A")</f>
        <v>EMP227</v>
      </c>
      <c r="AG4292" s="27" t="n">
        <f aca="false">_xlfn.IFS(R4292="Recovered",4,R4292="Referred",3,R4292="Admitted",2,R4292="Deceased",1,TRUE(),0)</f>
        <v>4</v>
      </c>
      <c r="AH4292" s="27" t="str">
        <f aca="false">IF(T4292&gt;=4,"Satisfied",IF(T4292&gt;=3,"Neutral","Needs Improvement"))</f>
        <v>Neutral</v>
      </c>
    </row>
    <row r="4293" customFormat="false" ht="15" hidden="false" customHeight="false" outlineLevel="0" collapsed="false">
      <c r="A4293" s="30" t="s">
        <v>2919</v>
      </c>
      <c r="B4293" s="30" t="s">
        <v>1278</v>
      </c>
      <c r="C4293" s="30" t="n">
        <v>9</v>
      </c>
      <c r="D4293" s="30" t="s">
        <v>181</v>
      </c>
      <c r="E4293" s="31" t="n">
        <v>45500</v>
      </c>
      <c r="F4293" s="30" t="s">
        <v>293</v>
      </c>
      <c r="G4293" s="31" t="n">
        <v>45503</v>
      </c>
      <c r="H4293" s="30" t="s">
        <v>242</v>
      </c>
      <c r="I4293" s="30" t="s">
        <v>315</v>
      </c>
      <c r="J4293" s="30" t="s">
        <v>422</v>
      </c>
      <c r="K4293" s="30" t="s">
        <v>156</v>
      </c>
      <c r="L4293" s="30" t="n">
        <v>62</v>
      </c>
      <c r="M4293" s="30" t="n">
        <v>84</v>
      </c>
      <c r="N4293" s="30" t="s">
        <v>127</v>
      </c>
      <c r="O4293" s="30" t="s">
        <v>149</v>
      </c>
      <c r="P4293" s="30" t="s">
        <v>150</v>
      </c>
      <c r="Q4293" s="32" t="n">
        <v>4015.64</v>
      </c>
      <c r="R4293" s="30" t="s">
        <v>130</v>
      </c>
      <c r="S4293" s="30" t="s">
        <v>157</v>
      </c>
      <c r="T4293" s="30" t="n">
        <v>5</v>
      </c>
      <c r="U4293" s="30" t="n">
        <f aca="false">YEAR(E4293)</f>
        <v>2024</v>
      </c>
      <c r="V4293" s="30" t="str">
        <f aca="false">TEXT(E4293,"MMM-YYYY")</f>
        <v>Jul-2024</v>
      </c>
      <c r="W4293" s="30" t="n">
        <f aca="false">MONTH(E4293)</f>
        <v>7</v>
      </c>
      <c r="X4293" s="30" t="str">
        <f aca="false">TEXT(WEEKDAY(E4293,2),"0")&amp;" - "&amp;TEXT(E4293,"dddd")</f>
        <v>6 - Saturday</v>
      </c>
      <c r="Y4293" s="30" t="str">
        <f aca="false">_xlfn.IFS(C4293&lt;18,"Child (0-17)",C4293&lt;40,"Young Adult (18-39)",C4293&lt;60,"Adult (40-59)",TRUE(),"Senior (60+)")</f>
        <v>Child (0-17)</v>
      </c>
      <c r="Z4293" s="30" t="n">
        <f aca="false">ROUND(G4293-E4293,0)</f>
        <v>3</v>
      </c>
      <c r="AA4293" s="30" t="n">
        <f aca="false">L4293+M4293</f>
        <v>146</v>
      </c>
      <c r="AB4293" s="30" t="n">
        <f aca="false">IFERROR(ROUND(Q4293/AA4293,2),0)</f>
        <v>27.5</v>
      </c>
      <c r="AC4293" s="30" t="str">
        <f aca="false">IF(AND(K4293="Critical",N4293="No"),"URGENT - No Bed","Normal")</f>
        <v>Normal</v>
      </c>
      <c r="AD4293" s="34" t="n">
        <f aca="false">INDEX(Lookup_Tables!$B$3:$B$12,MATCH(H4293,Lookup_Tables!$A$3:$A$12,0))</f>
        <v>3000000</v>
      </c>
      <c r="AE4293" s="30" t="str">
        <f aca="false">INDEX(Lookup_Tables!$C$3:$C$12,MATCH(H4293,Lookup_Tables!$A$3:$A$12,0))</f>
        <v>Dr. Pooja Iyer</v>
      </c>
      <c r="AF4293" s="30" t="str">
        <f aca="false">IFERROR(INDEX(Lookup_Tables!$F$16:$F$45,MATCH(I4293,Lookup_Tables!$E$16:$E$45,0)),"N/A")</f>
        <v>EMP213</v>
      </c>
      <c r="AG4293" s="30" t="n">
        <f aca="false">_xlfn.IFS(R4293="Recovered",4,R4293="Referred",3,R4293="Admitted",2,R4293="Deceased",1,TRUE(),0)</f>
        <v>4</v>
      </c>
      <c r="AH4293" s="30" t="str">
        <f aca="false">IF(T4293&gt;=4,"Satisfied",IF(T4293&gt;=3,"Neutral","Needs Improvement"))</f>
        <v>Satisfied</v>
      </c>
    </row>
    <row r="4294" customFormat="false" ht="15" hidden="false" customHeight="false" outlineLevel="0" collapsed="false">
      <c r="A4294" s="27" t="s">
        <v>2052</v>
      </c>
      <c r="B4294" s="27" t="s">
        <v>2053</v>
      </c>
      <c r="C4294" s="27" t="n">
        <v>36</v>
      </c>
      <c r="D4294" s="27" t="s">
        <v>121</v>
      </c>
      <c r="E4294" s="28" t="n">
        <v>45377</v>
      </c>
      <c r="F4294" s="27" t="s">
        <v>1160</v>
      </c>
      <c r="G4294" s="28" t="n">
        <v>45380</v>
      </c>
      <c r="H4294" s="27" t="s">
        <v>161</v>
      </c>
      <c r="I4294" s="27" t="s">
        <v>538</v>
      </c>
      <c r="J4294" s="27" t="s">
        <v>385</v>
      </c>
      <c r="K4294" s="27" t="s">
        <v>156</v>
      </c>
      <c r="L4294" s="27" t="n">
        <v>72</v>
      </c>
      <c r="M4294" s="27" t="n">
        <v>60</v>
      </c>
      <c r="N4294" s="27" t="s">
        <v>127</v>
      </c>
      <c r="O4294" s="27" t="s">
        <v>139</v>
      </c>
      <c r="P4294" s="27" t="s">
        <v>187</v>
      </c>
      <c r="Q4294" s="29" t="n">
        <v>3964.96</v>
      </c>
      <c r="R4294" s="27" t="s">
        <v>130</v>
      </c>
      <c r="S4294" s="27" t="s">
        <v>192</v>
      </c>
      <c r="T4294" s="27" t="n">
        <v>5</v>
      </c>
      <c r="U4294" s="27" t="n">
        <f aca="false">YEAR(E4294)</f>
        <v>2024</v>
      </c>
      <c r="V4294" s="27" t="str">
        <f aca="false">TEXT(E4294,"MMM-YYYY")</f>
        <v>Mar-2024</v>
      </c>
      <c r="W4294" s="27" t="n">
        <f aca="false">MONTH(E4294)</f>
        <v>3</v>
      </c>
      <c r="X4294" s="27" t="str">
        <f aca="false">TEXT(WEEKDAY(E4294,2),"0")&amp;" - "&amp;TEXT(E4294,"dddd")</f>
        <v>2 - Tuesday</v>
      </c>
      <c r="Y4294" s="27" t="str">
        <f aca="false">_xlfn.IFS(C4294&lt;18,"Child (0-17)",C4294&lt;40,"Young Adult (18-39)",C4294&lt;60,"Adult (40-59)",TRUE(),"Senior (60+)")</f>
        <v>Young Adult (18-39)</v>
      </c>
      <c r="Z4294" s="27" t="n">
        <f aca="false">ROUND(G4294-E4294,0)</f>
        <v>3</v>
      </c>
      <c r="AA4294" s="27" t="n">
        <f aca="false">L4294+M4294</f>
        <v>132</v>
      </c>
      <c r="AB4294" s="27" t="n">
        <f aca="false">IFERROR(ROUND(Q4294/AA4294,2),0)</f>
        <v>30.04</v>
      </c>
      <c r="AC4294" s="27" t="str">
        <f aca="false">IF(AND(K4294="Critical",N4294="No"),"URGENT - No Bed","Normal")</f>
        <v>Normal</v>
      </c>
      <c r="AD4294" s="33" t="n">
        <f aca="false">INDEX(Lookup_Tables!$B$3:$B$12,MATCH(H4294,Lookup_Tables!$A$3:$A$12,0))</f>
        <v>3600000</v>
      </c>
      <c r="AE4294" s="27" t="str">
        <f aca="false">INDEX(Lookup_Tables!$C$3:$C$12,MATCH(H4294,Lookup_Tables!$A$3:$A$12,0))</f>
        <v>Dr. Sameer Joshi</v>
      </c>
      <c r="AF4294" s="27" t="str">
        <f aca="false">IFERROR(INDEX(Lookup_Tables!$F$16:$F$45,MATCH(I4294,Lookup_Tables!$E$16:$E$45,0)),"N/A")</f>
        <v>EMP221</v>
      </c>
      <c r="AG4294" s="27" t="n">
        <f aca="false">_xlfn.IFS(R4294="Recovered",4,R4294="Referred",3,R4294="Admitted",2,R4294="Deceased",1,TRUE(),0)</f>
        <v>4</v>
      </c>
      <c r="AH4294" s="27" t="str">
        <f aca="false">IF(T4294&gt;=4,"Satisfied",IF(T4294&gt;=3,"Neutral","Needs Improvement"))</f>
        <v>Satisfied</v>
      </c>
    </row>
    <row r="4295" customFormat="false" ht="15" hidden="false" customHeight="false" outlineLevel="0" collapsed="false">
      <c r="A4295" s="30" t="s">
        <v>5926</v>
      </c>
      <c r="B4295" s="30" t="s">
        <v>1330</v>
      </c>
      <c r="C4295" s="30" t="n">
        <v>79</v>
      </c>
      <c r="D4295" s="30" t="s">
        <v>121</v>
      </c>
      <c r="E4295" s="31" t="n">
        <v>45322</v>
      </c>
      <c r="F4295" s="30" t="s">
        <v>286</v>
      </c>
      <c r="G4295" s="31" t="n">
        <v>45323</v>
      </c>
      <c r="H4295" s="30" t="s">
        <v>217</v>
      </c>
      <c r="I4295" s="30" t="s">
        <v>392</v>
      </c>
      <c r="J4295" s="30" t="s">
        <v>483</v>
      </c>
      <c r="K4295" s="30" t="s">
        <v>156</v>
      </c>
      <c r="L4295" s="30" t="n">
        <v>20</v>
      </c>
      <c r="M4295" s="30" t="n">
        <v>73</v>
      </c>
      <c r="N4295" s="30" t="s">
        <v>186</v>
      </c>
      <c r="O4295" s="30" t="s">
        <v>171</v>
      </c>
      <c r="P4295" s="30" t="s">
        <v>129</v>
      </c>
      <c r="Q4295" s="32" t="n">
        <v>4663.62</v>
      </c>
      <c r="R4295" s="30" t="s">
        <v>130</v>
      </c>
      <c r="S4295" s="30" t="s">
        <v>178</v>
      </c>
      <c r="T4295" s="30" t="n">
        <v>2</v>
      </c>
      <c r="U4295" s="30" t="n">
        <f aca="false">YEAR(E4295)</f>
        <v>2024</v>
      </c>
      <c r="V4295" s="30" t="str">
        <f aca="false">TEXT(E4295,"MMM-YYYY")</f>
        <v>Jan-2024</v>
      </c>
      <c r="W4295" s="30" t="n">
        <f aca="false">MONTH(E4295)</f>
        <v>1</v>
      </c>
      <c r="X4295" s="30" t="str">
        <f aca="false">TEXT(WEEKDAY(E4295,2),"0")&amp;" - "&amp;TEXT(E4295,"dddd")</f>
        <v>3 - Wednesday</v>
      </c>
      <c r="Y4295" s="30" t="str">
        <f aca="false">_xlfn.IFS(C4295&lt;18,"Child (0-17)",C4295&lt;40,"Young Adult (18-39)",C4295&lt;60,"Adult (40-59)",TRUE(),"Senior (60+)")</f>
        <v>Senior (60+)</v>
      </c>
      <c r="Z4295" s="30" t="n">
        <f aca="false">ROUND(G4295-E4295,0)</f>
        <v>1</v>
      </c>
      <c r="AA4295" s="30" t="n">
        <f aca="false">L4295+M4295</f>
        <v>93</v>
      </c>
      <c r="AB4295" s="30" t="n">
        <f aca="false">IFERROR(ROUND(Q4295/AA4295,2),0)</f>
        <v>50.15</v>
      </c>
      <c r="AC4295" s="30" t="str">
        <f aca="false">IF(AND(K4295="Critical",N4295="No"),"URGENT - No Bed","Normal")</f>
        <v>Normal</v>
      </c>
      <c r="AD4295" s="34" t="n">
        <f aca="false">INDEX(Lookup_Tables!$B$3:$B$12,MATCH(H4295,Lookup_Tables!$A$3:$A$12,0))</f>
        <v>4200000</v>
      </c>
      <c r="AE4295" s="30" t="str">
        <f aca="false">INDEX(Lookup_Tables!$C$3:$C$12,MATCH(H4295,Lookup_Tables!$A$3:$A$12,0))</f>
        <v>Dr. Anil Kapoor</v>
      </c>
      <c r="AF4295" s="30" t="str">
        <f aca="false">IFERROR(INDEX(Lookup_Tables!$F$16:$F$45,MATCH(I4295,Lookup_Tables!$E$16:$E$45,0)),"N/A")</f>
        <v>EMP202</v>
      </c>
      <c r="AG4295" s="30" t="n">
        <f aca="false">_xlfn.IFS(R4295="Recovered",4,R4295="Referred",3,R4295="Admitted",2,R4295="Deceased",1,TRUE(),0)</f>
        <v>4</v>
      </c>
      <c r="AH4295" s="30" t="str">
        <f aca="false">IF(T4295&gt;=4,"Satisfied",IF(T4295&gt;=3,"Neutral","Needs Improvement"))</f>
        <v>Needs Improvement</v>
      </c>
    </row>
    <row r="4296" customFormat="false" ht="15" hidden="false" customHeight="false" outlineLevel="0" collapsed="false">
      <c r="A4296" s="27" t="s">
        <v>6431</v>
      </c>
      <c r="B4296" s="27" t="s">
        <v>799</v>
      </c>
      <c r="C4296" s="27" t="n">
        <v>28</v>
      </c>
      <c r="D4296" s="27" t="s">
        <v>181</v>
      </c>
      <c r="E4296" s="28" t="n">
        <v>45468</v>
      </c>
      <c r="F4296" s="27" t="s">
        <v>740</v>
      </c>
      <c r="G4296" s="28" t="n">
        <v>45469</v>
      </c>
      <c r="H4296" s="27" t="s">
        <v>236</v>
      </c>
      <c r="I4296" s="27" t="s">
        <v>266</v>
      </c>
      <c r="J4296" s="27" t="s">
        <v>455</v>
      </c>
      <c r="K4296" s="27" t="s">
        <v>138</v>
      </c>
      <c r="L4296" s="27" t="n">
        <v>31</v>
      </c>
      <c r="M4296" s="27" t="n">
        <v>38</v>
      </c>
      <c r="N4296" s="27" t="s">
        <v>127</v>
      </c>
      <c r="O4296" s="27" t="s">
        <v>128</v>
      </c>
      <c r="P4296" s="27" t="s">
        <v>129</v>
      </c>
      <c r="Q4296" s="29" t="n">
        <v>2223.55</v>
      </c>
      <c r="R4296" s="27" t="s">
        <v>130</v>
      </c>
      <c r="S4296" s="27" t="s">
        <v>197</v>
      </c>
      <c r="T4296" s="27" t="n">
        <v>4</v>
      </c>
      <c r="U4296" s="27" t="n">
        <f aca="false">YEAR(E4296)</f>
        <v>2024</v>
      </c>
      <c r="V4296" s="27" t="str">
        <f aca="false">TEXT(E4296,"MMM-YYYY")</f>
        <v>Jun-2024</v>
      </c>
      <c r="W4296" s="27" t="n">
        <f aca="false">MONTH(E4296)</f>
        <v>6</v>
      </c>
      <c r="X4296" s="27" t="str">
        <f aca="false">TEXT(WEEKDAY(E4296,2),"0")&amp;" - "&amp;TEXT(E4296,"dddd")</f>
        <v>2 - Tuesday</v>
      </c>
      <c r="Y4296" s="27" t="str">
        <f aca="false">_xlfn.IFS(C4296&lt;18,"Child (0-17)",C4296&lt;40,"Young Adult (18-39)",C4296&lt;60,"Adult (40-59)",TRUE(),"Senior (60+)")</f>
        <v>Young Adult (18-39)</v>
      </c>
      <c r="Z4296" s="27" t="n">
        <f aca="false">ROUND(G4296-E4296,0)</f>
        <v>1</v>
      </c>
      <c r="AA4296" s="27" t="n">
        <f aca="false">L4296+M4296</f>
        <v>69</v>
      </c>
      <c r="AB4296" s="27" t="n">
        <f aca="false">IFERROR(ROUND(Q4296/AA4296,2),0)</f>
        <v>32.23</v>
      </c>
      <c r="AC4296" s="27" t="str">
        <f aca="false">IF(AND(K4296="Critical",N4296="No"),"URGENT - No Bed","Normal")</f>
        <v>Normal</v>
      </c>
      <c r="AD4296" s="33" t="n">
        <f aca="false">INDEX(Lookup_Tables!$B$3:$B$12,MATCH(H4296,Lookup_Tables!$A$3:$A$12,0))</f>
        <v>3900000</v>
      </c>
      <c r="AE4296" s="27" t="str">
        <f aca="false">INDEX(Lookup_Tables!$C$3:$C$12,MATCH(H4296,Lookup_Tables!$A$3:$A$12,0))</f>
        <v>Dr. Rina Mehta</v>
      </c>
      <c r="AF4296" s="27" t="str">
        <f aca="false">IFERROR(INDEX(Lookup_Tables!$F$16:$F$45,MATCH(I4296,Lookup_Tables!$E$16:$E$45,0)),"N/A")</f>
        <v>EMP217</v>
      </c>
      <c r="AG4296" s="27" t="n">
        <f aca="false">_xlfn.IFS(R4296="Recovered",4,R4296="Referred",3,R4296="Admitted",2,R4296="Deceased",1,TRUE(),0)</f>
        <v>4</v>
      </c>
      <c r="AH4296" s="27" t="str">
        <f aca="false">IF(T4296&gt;=4,"Satisfied",IF(T4296&gt;=3,"Neutral","Needs Improvement"))</f>
        <v>Satisfied</v>
      </c>
    </row>
    <row r="4297" customFormat="false" ht="15" hidden="false" customHeight="false" outlineLevel="0" collapsed="false">
      <c r="A4297" s="30" t="s">
        <v>4799</v>
      </c>
      <c r="B4297" s="30" t="s">
        <v>3829</v>
      </c>
      <c r="C4297" s="30" t="n">
        <v>71</v>
      </c>
      <c r="D4297" s="30" t="s">
        <v>181</v>
      </c>
      <c r="E4297" s="31" t="n">
        <v>45619</v>
      </c>
      <c r="F4297" s="30" t="s">
        <v>1749</v>
      </c>
      <c r="G4297" s="31" t="n">
        <v>45621</v>
      </c>
      <c r="H4297" s="30" t="s">
        <v>206</v>
      </c>
      <c r="I4297" s="30" t="s">
        <v>232</v>
      </c>
      <c r="J4297" s="30" t="s">
        <v>233</v>
      </c>
      <c r="K4297" s="30" t="s">
        <v>126</v>
      </c>
      <c r="L4297" s="30" t="n">
        <v>25</v>
      </c>
      <c r="M4297" s="30" t="n">
        <v>131</v>
      </c>
      <c r="N4297" s="30" t="s">
        <v>186</v>
      </c>
      <c r="O4297" s="30" t="s">
        <v>139</v>
      </c>
      <c r="P4297" s="30" t="s">
        <v>187</v>
      </c>
      <c r="Q4297" s="32" t="n">
        <v>9146</v>
      </c>
      <c r="R4297" s="30" t="s">
        <v>130</v>
      </c>
      <c r="S4297" s="30" t="s">
        <v>178</v>
      </c>
      <c r="T4297" s="30" t="n">
        <v>2</v>
      </c>
      <c r="U4297" s="30" t="n">
        <f aca="false">YEAR(E4297)</f>
        <v>2024</v>
      </c>
      <c r="V4297" s="30" t="str">
        <f aca="false">TEXT(E4297,"MMM-YYYY")</f>
        <v>Nov-2024</v>
      </c>
      <c r="W4297" s="30" t="n">
        <f aca="false">MONTH(E4297)</f>
        <v>11</v>
      </c>
      <c r="X4297" s="30" t="str">
        <f aca="false">TEXT(WEEKDAY(E4297,2),"0")&amp;" - "&amp;TEXT(E4297,"dddd")</f>
        <v>6 - Saturday</v>
      </c>
      <c r="Y4297" s="30" t="str">
        <f aca="false">_xlfn.IFS(C4297&lt;18,"Child (0-17)",C4297&lt;40,"Young Adult (18-39)",C4297&lt;60,"Adult (40-59)",TRUE(),"Senior (60+)")</f>
        <v>Senior (60+)</v>
      </c>
      <c r="Z4297" s="30" t="n">
        <f aca="false">ROUND(G4297-E4297,0)</f>
        <v>2</v>
      </c>
      <c r="AA4297" s="30" t="n">
        <f aca="false">L4297+M4297</f>
        <v>156</v>
      </c>
      <c r="AB4297" s="30" t="n">
        <f aca="false">IFERROR(ROUND(Q4297/AA4297,2),0)</f>
        <v>58.63</v>
      </c>
      <c r="AC4297" s="30" t="str">
        <f aca="false">IF(AND(K4297="Critical",N4297="No"),"URGENT - No Bed","Normal")</f>
        <v>Normal</v>
      </c>
      <c r="AD4297" s="34" t="n">
        <f aca="false">INDEX(Lookup_Tables!$B$3:$B$12,MATCH(H4297,Lookup_Tables!$A$3:$A$12,0))</f>
        <v>2800000</v>
      </c>
      <c r="AE4297" s="30" t="str">
        <f aca="false">INDEX(Lookup_Tables!$C$3:$C$12,MATCH(H4297,Lookup_Tables!$A$3:$A$12,0))</f>
        <v>Dr. Suresh Nair</v>
      </c>
      <c r="AF4297" s="30" t="str">
        <f aca="false">IFERROR(INDEX(Lookup_Tables!$F$16:$F$45,MATCH(I4297,Lookup_Tables!$E$16:$E$45,0)),"N/A")</f>
        <v>EMP210</v>
      </c>
      <c r="AG4297" s="30" t="n">
        <f aca="false">_xlfn.IFS(R4297="Recovered",4,R4297="Referred",3,R4297="Admitted",2,R4297="Deceased",1,TRUE(),0)</f>
        <v>4</v>
      </c>
      <c r="AH4297" s="30" t="str">
        <f aca="false">IF(T4297&gt;=4,"Satisfied",IF(T4297&gt;=3,"Neutral","Needs Improvement"))</f>
        <v>Needs Improvement</v>
      </c>
    </row>
    <row r="4298" customFormat="false" ht="15" hidden="false" customHeight="false" outlineLevel="0" collapsed="false">
      <c r="A4298" s="27" t="s">
        <v>5875</v>
      </c>
      <c r="B4298" s="27" t="s">
        <v>3183</v>
      </c>
      <c r="C4298" s="27" t="n">
        <v>80</v>
      </c>
      <c r="D4298" s="27" t="s">
        <v>121</v>
      </c>
      <c r="E4298" s="28" t="n">
        <v>45622</v>
      </c>
      <c r="F4298" s="27" t="s">
        <v>837</v>
      </c>
      <c r="G4298" s="28" t="n">
        <v>45623</v>
      </c>
      <c r="H4298" s="27" t="s">
        <v>168</v>
      </c>
      <c r="I4298" s="27" t="s">
        <v>196</v>
      </c>
      <c r="J4298" s="27" t="s">
        <v>170</v>
      </c>
      <c r="K4298" s="27" t="s">
        <v>138</v>
      </c>
      <c r="L4298" s="27" t="n">
        <v>59</v>
      </c>
      <c r="M4298" s="27" t="n">
        <v>44</v>
      </c>
      <c r="N4298" s="27" t="s">
        <v>127</v>
      </c>
      <c r="O4298" s="27" t="s">
        <v>128</v>
      </c>
      <c r="P4298" s="27" t="s">
        <v>187</v>
      </c>
      <c r="Q4298" s="29" t="n">
        <v>2058.72</v>
      </c>
      <c r="R4298" s="27" t="s">
        <v>130</v>
      </c>
      <c r="S4298" s="27" t="s">
        <v>223</v>
      </c>
      <c r="T4298" s="27" t="n">
        <v>4</v>
      </c>
      <c r="U4298" s="27" t="n">
        <f aca="false">YEAR(E4298)</f>
        <v>2024</v>
      </c>
      <c r="V4298" s="27" t="str">
        <f aca="false">TEXT(E4298,"MMM-YYYY")</f>
        <v>Nov-2024</v>
      </c>
      <c r="W4298" s="27" t="n">
        <f aca="false">MONTH(E4298)</f>
        <v>11</v>
      </c>
      <c r="X4298" s="27" t="str">
        <f aca="false">TEXT(WEEKDAY(E4298,2),"0")&amp;" - "&amp;TEXT(E4298,"dddd")</f>
        <v>2 - Tuesday</v>
      </c>
      <c r="Y4298" s="27" t="str">
        <f aca="false">_xlfn.IFS(C4298&lt;18,"Child (0-17)",C4298&lt;40,"Young Adult (18-39)",C4298&lt;60,"Adult (40-59)",TRUE(),"Senior (60+)")</f>
        <v>Senior (60+)</v>
      </c>
      <c r="Z4298" s="27" t="n">
        <f aca="false">ROUND(G4298-E4298,0)</f>
        <v>1</v>
      </c>
      <c r="AA4298" s="27" t="n">
        <f aca="false">L4298+M4298</f>
        <v>103</v>
      </c>
      <c r="AB4298" s="27" t="n">
        <f aca="false">IFERROR(ROUND(Q4298/AA4298,2),0)</f>
        <v>19.99</v>
      </c>
      <c r="AC4298" s="27" t="str">
        <f aca="false">IF(AND(K4298="Critical",N4298="No"),"URGENT - No Bed","Normal")</f>
        <v>Normal</v>
      </c>
      <c r="AD4298" s="33" t="n">
        <f aca="false">INDEX(Lookup_Tables!$B$3:$B$12,MATCH(H4298,Lookup_Tables!$A$3:$A$12,0))</f>
        <v>4400000</v>
      </c>
      <c r="AE4298" s="27" t="str">
        <f aca="false">INDEX(Lookup_Tables!$C$3:$C$12,MATCH(H4298,Lookup_Tables!$A$3:$A$12,0))</f>
        <v>Dr. Neha Chopra</v>
      </c>
      <c r="AF4298" s="27" t="str">
        <f aca="false">IFERROR(INDEX(Lookup_Tables!$F$16:$F$45,MATCH(I4298,Lookup_Tables!$E$16:$E$45,0)),"N/A")</f>
        <v>EMP219</v>
      </c>
      <c r="AG4298" s="27" t="n">
        <f aca="false">_xlfn.IFS(R4298="Recovered",4,R4298="Referred",3,R4298="Admitted",2,R4298="Deceased",1,TRUE(),0)</f>
        <v>4</v>
      </c>
      <c r="AH4298" s="27" t="str">
        <f aca="false">IF(T4298&gt;=4,"Satisfied",IF(T4298&gt;=3,"Neutral","Needs Improvement"))</f>
        <v>Satisfied</v>
      </c>
    </row>
    <row r="4299" customFormat="false" ht="15" hidden="false" customHeight="false" outlineLevel="0" collapsed="false">
      <c r="A4299" s="30" t="s">
        <v>1847</v>
      </c>
      <c r="B4299" s="30" t="s">
        <v>1848</v>
      </c>
      <c r="C4299" s="30" t="n">
        <v>40</v>
      </c>
      <c r="D4299" s="30" t="s">
        <v>181</v>
      </c>
      <c r="E4299" s="31" t="n">
        <v>45596</v>
      </c>
      <c r="F4299" s="30" t="s">
        <v>475</v>
      </c>
      <c r="G4299" s="31" t="n">
        <v>45601</v>
      </c>
      <c r="H4299" s="30" t="s">
        <v>217</v>
      </c>
      <c r="I4299" s="30" t="s">
        <v>282</v>
      </c>
      <c r="J4299" s="30" t="s">
        <v>388</v>
      </c>
      <c r="K4299" s="30" t="s">
        <v>126</v>
      </c>
      <c r="L4299" s="30" t="n">
        <v>25</v>
      </c>
      <c r="M4299" s="30" t="n">
        <v>105</v>
      </c>
      <c r="N4299" s="30" t="s">
        <v>186</v>
      </c>
      <c r="O4299" s="30" t="s">
        <v>149</v>
      </c>
      <c r="P4299" s="30" t="s">
        <v>187</v>
      </c>
      <c r="Q4299" s="32" t="n">
        <v>7281.81</v>
      </c>
      <c r="R4299" s="30" t="s">
        <v>172</v>
      </c>
      <c r="S4299" s="30" t="s">
        <v>157</v>
      </c>
      <c r="T4299" s="30" t="n">
        <v>3</v>
      </c>
      <c r="U4299" s="30" t="n">
        <f aca="false">YEAR(E4299)</f>
        <v>2024</v>
      </c>
      <c r="V4299" s="30" t="str">
        <f aca="false">TEXT(E4299,"MMM-YYYY")</f>
        <v>Oct-2024</v>
      </c>
      <c r="W4299" s="30" t="n">
        <f aca="false">MONTH(E4299)</f>
        <v>10</v>
      </c>
      <c r="X4299" s="30" t="str">
        <f aca="false">TEXT(WEEKDAY(E4299,2),"0")&amp;" - "&amp;TEXT(E4299,"dddd")</f>
        <v>4 - Thursday</v>
      </c>
      <c r="Y4299" s="30" t="str">
        <f aca="false">_xlfn.IFS(C4299&lt;18,"Child (0-17)",C4299&lt;40,"Young Adult (18-39)",C4299&lt;60,"Adult (40-59)",TRUE(),"Senior (60+)")</f>
        <v>Adult (40-59)</v>
      </c>
      <c r="Z4299" s="30" t="n">
        <f aca="false">ROUND(G4299-E4299,0)</f>
        <v>5</v>
      </c>
      <c r="AA4299" s="30" t="n">
        <f aca="false">L4299+M4299</f>
        <v>130</v>
      </c>
      <c r="AB4299" s="30" t="n">
        <f aca="false">IFERROR(ROUND(Q4299/AA4299,2),0)</f>
        <v>56.01</v>
      </c>
      <c r="AC4299" s="30" t="str">
        <f aca="false">IF(AND(K4299="Critical",N4299="No"),"URGENT - No Bed","Normal")</f>
        <v>Normal</v>
      </c>
      <c r="AD4299" s="34" t="n">
        <f aca="false">INDEX(Lookup_Tables!$B$3:$B$12,MATCH(H4299,Lookup_Tables!$A$3:$A$12,0))</f>
        <v>4200000</v>
      </c>
      <c r="AE4299" s="30" t="str">
        <f aca="false">INDEX(Lookup_Tables!$C$3:$C$12,MATCH(H4299,Lookup_Tables!$A$3:$A$12,0))</f>
        <v>Dr. Anil Kapoor</v>
      </c>
      <c r="AF4299" s="30" t="str">
        <f aca="false">IFERROR(INDEX(Lookup_Tables!$F$16:$F$45,MATCH(I4299,Lookup_Tables!$E$16:$E$45,0)),"N/A")</f>
        <v>EMP200</v>
      </c>
      <c r="AG4299" s="30" t="n">
        <f aca="false">_xlfn.IFS(R4299="Recovered",4,R4299="Referred",3,R4299="Admitted",2,R4299="Deceased",1,TRUE(),0)</f>
        <v>2</v>
      </c>
      <c r="AH4299" s="30" t="str">
        <f aca="false">IF(T4299&gt;=4,"Satisfied",IF(T4299&gt;=3,"Neutral","Needs Improvement"))</f>
        <v>Neutral</v>
      </c>
    </row>
    <row r="4300" customFormat="false" ht="15" hidden="false" customHeight="false" outlineLevel="0" collapsed="false">
      <c r="A4300" s="27" t="s">
        <v>3443</v>
      </c>
      <c r="B4300" s="27" t="s">
        <v>3215</v>
      </c>
      <c r="C4300" s="27" t="n">
        <v>33</v>
      </c>
      <c r="D4300" s="27" t="s">
        <v>181</v>
      </c>
      <c r="E4300" s="28" t="n">
        <v>45391</v>
      </c>
      <c r="F4300" s="27" t="s">
        <v>175</v>
      </c>
      <c r="G4300" s="28" t="n">
        <v>45394</v>
      </c>
      <c r="H4300" s="27" t="s">
        <v>206</v>
      </c>
      <c r="I4300" s="27" t="s">
        <v>232</v>
      </c>
      <c r="J4300" s="27" t="s">
        <v>208</v>
      </c>
      <c r="K4300" s="27" t="s">
        <v>126</v>
      </c>
      <c r="L4300" s="27" t="n">
        <v>28</v>
      </c>
      <c r="M4300" s="27" t="n">
        <v>73</v>
      </c>
      <c r="N4300" s="27" t="s">
        <v>186</v>
      </c>
      <c r="O4300" s="27" t="s">
        <v>139</v>
      </c>
      <c r="P4300" s="27" t="s">
        <v>129</v>
      </c>
      <c r="Q4300" s="29" t="n">
        <v>7608.18</v>
      </c>
      <c r="R4300" s="27" t="s">
        <v>172</v>
      </c>
      <c r="S4300" s="27" t="s">
        <v>223</v>
      </c>
      <c r="T4300" s="27" t="n">
        <v>4</v>
      </c>
      <c r="U4300" s="27" t="n">
        <f aca="false">YEAR(E4300)</f>
        <v>2024</v>
      </c>
      <c r="V4300" s="27" t="str">
        <f aca="false">TEXT(E4300,"MMM-YYYY")</f>
        <v>Apr-2024</v>
      </c>
      <c r="W4300" s="27" t="n">
        <f aca="false">MONTH(E4300)</f>
        <v>4</v>
      </c>
      <c r="X4300" s="27" t="str">
        <f aca="false">TEXT(WEEKDAY(E4300,2),"0")&amp;" - "&amp;TEXT(E4300,"dddd")</f>
        <v>2 - Tuesday</v>
      </c>
      <c r="Y4300" s="27" t="str">
        <f aca="false">_xlfn.IFS(C4300&lt;18,"Child (0-17)",C4300&lt;40,"Young Adult (18-39)",C4300&lt;60,"Adult (40-59)",TRUE(),"Senior (60+)")</f>
        <v>Young Adult (18-39)</v>
      </c>
      <c r="Z4300" s="27" t="n">
        <f aca="false">ROUND(G4300-E4300,0)</f>
        <v>3</v>
      </c>
      <c r="AA4300" s="27" t="n">
        <f aca="false">L4300+M4300</f>
        <v>101</v>
      </c>
      <c r="AB4300" s="27" t="n">
        <f aca="false">IFERROR(ROUND(Q4300/AA4300,2),0)</f>
        <v>75.33</v>
      </c>
      <c r="AC4300" s="27" t="str">
        <f aca="false">IF(AND(K4300="Critical",N4300="No"),"URGENT - No Bed","Normal")</f>
        <v>Normal</v>
      </c>
      <c r="AD4300" s="33" t="n">
        <f aca="false">INDEX(Lookup_Tables!$B$3:$B$12,MATCH(H4300,Lookup_Tables!$A$3:$A$12,0))</f>
        <v>2800000</v>
      </c>
      <c r="AE4300" s="27" t="str">
        <f aca="false">INDEX(Lookup_Tables!$C$3:$C$12,MATCH(H4300,Lookup_Tables!$A$3:$A$12,0))</f>
        <v>Dr. Suresh Nair</v>
      </c>
      <c r="AF4300" s="27" t="str">
        <f aca="false">IFERROR(INDEX(Lookup_Tables!$F$16:$F$45,MATCH(I4300,Lookup_Tables!$E$16:$E$45,0)),"N/A")</f>
        <v>EMP210</v>
      </c>
      <c r="AG4300" s="27" t="n">
        <f aca="false">_xlfn.IFS(R4300="Recovered",4,R4300="Referred",3,R4300="Admitted",2,R4300="Deceased",1,TRUE(),0)</f>
        <v>2</v>
      </c>
      <c r="AH4300" s="27" t="str">
        <f aca="false">IF(T4300&gt;=4,"Satisfied",IF(T4300&gt;=3,"Neutral","Needs Improvement"))</f>
        <v>Satisfied</v>
      </c>
    </row>
    <row r="4301" customFormat="false" ht="15" hidden="false" customHeight="false" outlineLevel="0" collapsed="false">
      <c r="A4301" s="30" t="s">
        <v>1611</v>
      </c>
      <c r="B4301" s="30" t="s">
        <v>1612</v>
      </c>
      <c r="C4301" s="30" t="n">
        <v>20</v>
      </c>
      <c r="D4301" s="30" t="s">
        <v>121</v>
      </c>
      <c r="E4301" s="31" t="n">
        <v>45558</v>
      </c>
      <c r="F4301" s="30" t="s">
        <v>205</v>
      </c>
      <c r="G4301" s="31" t="n">
        <v>45559</v>
      </c>
      <c r="H4301" s="30" t="s">
        <v>161</v>
      </c>
      <c r="I4301" s="30" t="s">
        <v>162</v>
      </c>
      <c r="J4301" s="30" t="s">
        <v>385</v>
      </c>
      <c r="K4301" s="30" t="s">
        <v>138</v>
      </c>
      <c r="L4301" s="30" t="n">
        <v>75</v>
      </c>
      <c r="M4301" s="30" t="n">
        <v>19</v>
      </c>
      <c r="N4301" s="30" t="s">
        <v>127</v>
      </c>
      <c r="O4301" s="30" t="s">
        <v>139</v>
      </c>
      <c r="P4301" s="30" t="s">
        <v>140</v>
      </c>
      <c r="Q4301" s="32" t="n">
        <v>2030.01</v>
      </c>
      <c r="R4301" s="30" t="s">
        <v>130</v>
      </c>
      <c r="S4301" s="30" t="s">
        <v>141</v>
      </c>
      <c r="T4301" s="30" t="n">
        <v>4</v>
      </c>
      <c r="U4301" s="30" t="n">
        <f aca="false">YEAR(E4301)</f>
        <v>2024</v>
      </c>
      <c r="V4301" s="30" t="str">
        <f aca="false">TEXT(E4301,"MMM-YYYY")</f>
        <v>Sep-2024</v>
      </c>
      <c r="W4301" s="30" t="n">
        <f aca="false">MONTH(E4301)</f>
        <v>9</v>
      </c>
      <c r="X4301" s="30" t="str">
        <f aca="false">TEXT(WEEKDAY(E4301,2),"0")&amp;" - "&amp;TEXT(E4301,"dddd")</f>
        <v>1 - Monday</v>
      </c>
      <c r="Y4301" s="30" t="str">
        <f aca="false">_xlfn.IFS(C4301&lt;18,"Child (0-17)",C4301&lt;40,"Young Adult (18-39)",C4301&lt;60,"Adult (40-59)",TRUE(),"Senior (60+)")</f>
        <v>Young Adult (18-39)</v>
      </c>
      <c r="Z4301" s="30" t="n">
        <f aca="false">ROUND(G4301-E4301,0)</f>
        <v>1</v>
      </c>
      <c r="AA4301" s="30" t="n">
        <f aca="false">L4301+M4301</f>
        <v>94</v>
      </c>
      <c r="AB4301" s="30" t="n">
        <f aca="false">IFERROR(ROUND(Q4301/AA4301,2),0)</f>
        <v>21.6</v>
      </c>
      <c r="AC4301" s="30" t="str">
        <f aca="false">IF(AND(K4301="Critical",N4301="No"),"URGENT - No Bed","Normal")</f>
        <v>Normal</v>
      </c>
      <c r="AD4301" s="34" t="n">
        <f aca="false">INDEX(Lookup_Tables!$B$3:$B$12,MATCH(H4301,Lookup_Tables!$A$3:$A$12,0))</f>
        <v>3600000</v>
      </c>
      <c r="AE4301" s="30" t="str">
        <f aca="false">INDEX(Lookup_Tables!$C$3:$C$12,MATCH(H4301,Lookup_Tables!$A$3:$A$12,0))</f>
        <v>Dr. Sameer Joshi</v>
      </c>
      <c r="AF4301" s="30" t="str">
        <f aca="false">IFERROR(INDEX(Lookup_Tables!$F$16:$F$45,MATCH(I4301,Lookup_Tables!$E$16:$E$45,0)),"N/A")</f>
        <v>EMP222</v>
      </c>
      <c r="AG4301" s="30" t="n">
        <f aca="false">_xlfn.IFS(R4301="Recovered",4,R4301="Referred",3,R4301="Admitted",2,R4301="Deceased",1,TRUE(),0)</f>
        <v>4</v>
      </c>
      <c r="AH4301" s="30" t="str">
        <f aca="false">IF(T4301&gt;=4,"Satisfied",IF(T4301&gt;=3,"Neutral","Needs Improvement"))</f>
        <v>Satisfied</v>
      </c>
    </row>
    <row r="4302" customFormat="false" ht="15" hidden="false" customHeight="false" outlineLevel="0" collapsed="false">
      <c r="A4302" s="27" t="s">
        <v>6464</v>
      </c>
      <c r="B4302" s="27" t="s">
        <v>4867</v>
      </c>
      <c r="C4302" s="27" t="n">
        <v>34</v>
      </c>
      <c r="D4302" s="27" t="s">
        <v>121</v>
      </c>
      <c r="E4302" s="28" t="n">
        <v>45431</v>
      </c>
      <c r="F4302" s="27" t="s">
        <v>601</v>
      </c>
      <c r="G4302" s="28" t="n">
        <v>45432</v>
      </c>
      <c r="H4302" s="27" t="s">
        <v>123</v>
      </c>
      <c r="I4302" s="27" t="s">
        <v>155</v>
      </c>
      <c r="J4302" s="27" t="s">
        <v>305</v>
      </c>
      <c r="K4302" s="27" t="s">
        <v>138</v>
      </c>
      <c r="L4302" s="27" t="n">
        <v>23</v>
      </c>
      <c r="M4302" s="27" t="n">
        <v>36</v>
      </c>
      <c r="N4302" s="27" t="s">
        <v>127</v>
      </c>
      <c r="O4302" s="27" t="s">
        <v>171</v>
      </c>
      <c r="P4302" s="27" t="s">
        <v>129</v>
      </c>
      <c r="Q4302" s="29" t="n">
        <v>1732.26</v>
      </c>
      <c r="R4302" s="27" t="s">
        <v>130</v>
      </c>
      <c r="S4302" s="27" t="s">
        <v>131</v>
      </c>
      <c r="T4302" s="27" t="n">
        <v>3</v>
      </c>
      <c r="U4302" s="27" t="n">
        <f aca="false">YEAR(E4302)</f>
        <v>2024</v>
      </c>
      <c r="V4302" s="27" t="str">
        <f aca="false">TEXT(E4302,"MMM-YYYY")</f>
        <v>May-2024</v>
      </c>
      <c r="W4302" s="27" t="n">
        <f aca="false">MONTH(E4302)</f>
        <v>5</v>
      </c>
      <c r="X4302" s="27" t="str">
        <f aca="false">TEXT(WEEKDAY(E4302,2),"0")&amp;" - "&amp;TEXT(E4302,"dddd")</f>
        <v>7 - Sunday</v>
      </c>
      <c r="Y4302" s="27" t="str">
        <f aca="false">_xlfn.IFS(C4302&lt;18,"Child (0-17)",C4302&lt;40,"Young Adult (18-39)",C4302&lt;60,"Adult (40-59)",TRUE(),"Senior (60+)")</f>
        <v>Young Adult (18-39)</v>
      </c>
      <c r="Z4302" s="27" t="n">
        <f aca="false">ROUND(G4302-E4302,0)</f>
        <v>1</v>
      </c>
      <c r="AA4302" s="27" t="n">
        <f aca="false">L4302+M4302</f>
        <v>59</v>
      </c>
      <c r="AB4302" s="27" t="n">
        <f aca="false">IFERROR(ROUND(Q4302/AA4302,2),0)</f>
        <v>29.36</v>
      </c>
      <c r="AC4302" s="27" t="str">
        <f aca="false">IF(AND(K4302="Critical",N4302="No"),"URGENT - No Bed","Normal")</f>
        <v>Normal</v>
      </c>
      <c r="AD4302" s="33" t="n">
        <f aca="false">INDEX(Lookup_Tables!$B$3:$B$12,MATCH(H4302,Lookup_Tables!$A$3:$A$12,0))</f>
        <v>2200000</v>
      </c>
      <c r="AE4302" s="27" t="str">
        <f aca="false">INDEX(Lookup_Tables!$C$3:$C$12,MATCH(H4302,Lookup_Tables!$A$3:$A$12,0))</f>
        <v>Dr. Rohan Das</v>
      </c>
      <c r="AF4302" s="27" t="str">
        <f aca="false">IFERROR(INDEX(Lookup_Tables!$F$16:$F$45,MATCH(I4302,Lookup_Tables!$E$16:$E$45,0)),"N/A")</f>
        <v>EMP203</v>
      </c>
      <c r="AG4302" s="27" t="n">
        <f aca="false">_xlfn.IFS(R4302="Recovered",4,R4302="Referred",3,R4302="Admitted",2,R4302="Deceased",1,TRUE(),0)</f>
        <v>4</v>
      </c>
      <c r="AH4302" s="27" t="str">
        <f aca="false">IF(T4302&gt;=4,"Satisfied",IF(T4302&gt;=3,"Neutral","Needs Improvement"))</f>
        <v>Neutral</v>
      </c>
    </row>
    <row r="4303" customFormat="false" ht="15" hidden="false" customHeight="false" outlineLevel="0" collapsed="false">
      <c r="A4303" s="30" t="s">
        <v>2631</v>
      </c>
      <c r="B4303" s="30" t="s">
        <v>2632</v>
      </c>
      <c r="C4303" s="30" t="n">
        <v>93</v>
      </c>
      <c r="D4303" s="30" t="s">
        <v>121</v>
      </c>
      <c r="E4303" s="31" t="n">
        <v>45445</v>
      </c>
      <c r="F4303" s="30" t="s">
        <v>1179</v>
      </c>
      <c r="G4303" s="31" t="n">
        <v>45450</v>
      </c>
      <c r="H4303" s="30" t="s">
        <v>242</v>
      </c>
      <c r="I4303" s="30" t="s">
        <v>243</v>
      </c>
      <c r="J4303" s="30" t="s">
        <v>363</v>
      </c>
      <c r="K4303" s="30" t="s">
        <v>126</v>
      </c>
      <c r="L4303" s="30" t="n">
        <v>17</v>
      </c>
      <c r="M4303" s="30" t="n">
        <v>89</v>
      </c>
      <c r="N4303" s="30" t="s">
        <v>186</v>
      </c>
      <c r="O4303" s="30" t="s">
        <v>128</v>
      </c>
      <c r="P4303" s="30" t="s">
        <v>187</v>
      </c>
      <c r="Q4303" s="32" t="n">
        <v>7126.52</v>
      </c>
      <c r="R4303" s="30" t="s">
        <v>268</v>
      </c>
      <c r="S4303" s="30" t="s">
        <v>131</v>
      </c>
      <c r="T4303" s="30" t="n">
        <v>3</v>
      </c>
      <c r="U4303" s="30" t="n">
        <f aca="false">YEAR(E4303)</f>
        <v>2024</v>
      </c>
      <c r="V4303" s="30" t="str">
        <f aca="false">TEXT(E4303,"MMM-YYYY")</f>
        <v>Jun-2024</v>
      </c>
      <c r="W4303" s="30" t="n">
        <f aca="false">MONTH(E4303)</f>
        <v>6</v>
      </c>
      <c r="X4303" s="30" t="str">
        <f aca="false">TEXT(WEEKDAY(E4303,2),"0")&amp;" - "&amp;TEXT(E4303,"dddd")</f>
        <v>7 - Sunday</v>
      </c>
      <c r="Y4303" s="30" t="str">
        <f aca="false">_xlfn.IFS(C4303&lt;18,"Child (0-17)",C4303&lt;40,"Young Adult (18-39)",C4303&lt;60,"Adult (40-59)",TRUE(),"Senior (60+)")</f>
        <v>Senior (60+)</v>
      </c>
      <c r="Z4303" s="30" t="n">
        <f aca="false">ROUND(G4303-E4303,0)</f>
        <v>5</v>
      </c>
      <c r="AA4303" s="30" t="n">
        <f aca="false">L4303+M4303</f>
        <v>106</v>
      </c>
      <c r="AB4303" s="30" t="n">
        <f aca="false">IFERROR(ROUND(Q4303/AA4303,2),0)</f>
        <v>67.23</v>
      </c>
      <c r="AC4303" s="30" t="str">
        <f aca="false">IF(AND(K4303="Critical",N4303="No"),"URGENT - No Bed","Normal")</f>
        <v>Normal</v>
      </c>
      <c r="AD4303" s="34" t="n">
        <f aca="false">INDEX(Lookup_Tables!$B$3:$B$12,MATCH(H4303,Lookup_Tables!$A$3:$A$12,0))</f>
        <v>3000000</v>
      </c>
      <c r="AE4303" s="30" t="str">
        <f aca="false">INDEX(Lookup_Tables!$C$3:$C$12,MATCH(H4303,Lookup_Tables!$A$3:$A$12,0))</f>
        <v>Dr. Pooja Iyer</v>
      </c>
      <c r="AF4303" s="30" t="str">
        <f aca="false">IFERROR(INDEX(Lookup_Tables!$F$16:$F$45,MATCH(I4303,Lookup_Tables!$E$16:$E$45,0)),"N/A")</f>
        <v>EMP214</v>
      </c>
      <c r="AG4303" s="30" t="n">
        <f aca="false">_xlfn.IFS(R4303="Recovered",4,R4303="Referred",3,R4303="Admitted",2,R4303="Deceased",1,TRUE(),0)</f>
        <v>3</v>
      </c>
      <c r="AH4303" s="30" t="str">
        <f aca="false">IF(T4303&gt;=4,"Satisfied",IF(T4303&gt;=3,"Neutral","Needs Improvement"))</f>
        <v>Neutral</v>
      </c>
    </row>
    <row r="4304" customFormat="false" ht="15" hidden="false" customHeight="false" outlineLevel="0" collapsed="false">
      <c r="A4304" s="27" t="s">
        <v>7028</v>
      </c>
      <c r="B4304" s="27" t="s">
        <v>2461</v>
      </c>
      <c r="C4304" s="27" t="n">
        <v>54</v>
      </c>
      <c r="D4304" s="27" t="s">
        <v>121</v>
      </c>
      <c r="E4304" s="28" t="n">
        <v>45487</v>
      </c>
      <c r="F4304" s="27" t="s">
        <v>1117</v>
      </c>
      <c r="G4304" s="28" t="n">
        <v>45493</v>
      </c>
      <c r="H4304" s="27" t="s">
        <v>161</v>
      </c>
      <c r="I4304" s="27" t="s">
        <v>320</v>
      </c>
      <c r="J4304" s="27" t="s">
        <v>258</v>
      </c>
      <c r="K4304" s="27" t="s">
        <v>126</v>
      </c>
      <c r="L4304" s="27" t="n">
        <v>16</v>
      </c>
      <c r="M4304" s="27" t="n">
        <v>68</v>
      </c>
      <c r="N4304" s="27" t="s">
        <v>186</v>
      </c>
      <c r="O4304" s="27" t="s">
        <v>171</v>
      </c>
      <c r="P4304" s="27" t="s">
        <v>187</v>
      </c>
      <c r="Q4304" s="29" t="n">
        <v>7585.08</v>
      </c>
      <c r="R4304" s="27" t="s">
        <v>130</v>
      </c>
      <c r="S4304" s="27" t="s">
        <v>157</v>
      </c>
      <c r="T4304" s="27" t="n">
        <v>5</v>
      </c>
      <c r="U4304" s="27" t="n">
        <f aca="false">YEAR(E4304)</f>
        <v>2024</v>
      </c>
      <c r="V4304" s="27" t="str">
        <f aca="false">TEXT(E4304,"MMM-YYYY")</f>
        <v>Jul-2024</v>
      </c>
      <c r="W4304" s="27" t="n">
        <f aca="false">MONTH(E4304)</f>
        <v>7</v>
      </c>
      <c r="X4304" s="27" t="str">
        <f aca="false">TEXT(WEEKDAY(E4304,2),"0")&amp;" - "&amp;TEXT(E4304,"dddd")</f>
        <v>7 - Sunday</v>
      </c>
      <c r="Y4304" s="27" t="str">
        <f aca="false">_xlfn.IFS(C4304&lt;18,"Child (0-17)",C4304&lt;40,"Young Adult (18-39)",C4304&lt;60,"Adult (40-59)",TRUE(),"Senior (60+)")</f>
        <v>Adult (40-59)</v>
      </c>
      <c r="Z4304" s="27" t="n">
        <f aca="false">ROUND(G4304-E4304,0)</f>
        <v>6</v>
      </c>
      <c r="AA4304" s="27" t="n">
        <f aca="false">L4304+M4304</f>
        <v>84</v>
      </c>
      <c r="AB4304" s="27" t="n">
        <f aca="false">IFERROR(ROUND(Q4304/AA4304,2),0)</f>
        <v>90.3</v>
      </c>
      <c r="AC4304" s="27" t="str">
        <f aca="false">IF(AND(K4304="Critical",N4304="No"),"URGENT - No Bed","Normal")</f>
        <v>Normal</v>
      </c>
      <c r="AD4304" s="33" t="n">
        <f aca="false">INDEX(Lookup_Tables!$B$3:$B$12,MATCH(H4304,Lookup_Tables!$A$3:$A$12,0))</f>
        <v>3600000</v>
      </c>
      <c r="AE4304" s="27" t="str">
        <f aca="false">INDEX(Lookup_Tables!$C$3:$C$12,MATCH(H4304,Lookup_Tables!$A$3:$A$12,0))</f>
        <v>Dr. Sameer Joshi</v>
      </c>
      <c r="AF4304" s="27" t="str">
        <f aca="false">IFERROR(INDEX(Lookup_Tables!$F$16:$F$45,MATCH(I4304,Lookup_Tables!$E$16:$E$45,0)),"N/A")</f>
        <v>EMP223</v>
      </c>
      <c r="AG4304" s="27" t="n">
        <f aca="false">_xlfn.IFS(R4304="Recovered",4,R4304="Referred",3,R4304="Admitted",2,R4304="Deceased",1,TRUE(),0)</f>
        <v>4</v>
      </c>
      <c r="AH4304" s="27" t="str">
        <f aca="false">IF(T4304&gt;=4,"Satisfied",IF(T4304&gt;=3,"Neutral","Needs Improvement"))</f>
        <v>Satisfied</v>
      </c>
    </row>
    <row r="4305" customFormat="false" ht="15" hidden="false" customHeight="false" outlineLevel="0" collapsed="false">
      <c r="A4305" s="30" t="s">
        <v>5700</v>
      </c>
      <c r="B4305" s="30" t="s">
        <v>7238</v>
      </c>
      <c r="C4305" s="30" t="n">
        <v>13</v>
      </c>
      <c r="D4305" s="30" t="s">
        <v>181</v>
      </c>
      <c r="E4305" s="31" t="n">
        <v>45613</v>
      </c>
      <c r="F4305" s="30" t="s">
        <v>1250</v>
      </c>
      <c r="G4305" s="31" t="n">
        <v>45613</v>
      </c>
      <c r="H4305" s="30" t="s">
        <v>183</v>
      </c>
      <c r="I4305" s="30" t="s">
        <v>430</v>
      </c>
      <c r="J4305" s="30" t="s">
        <v>476</v>
      </c>
      <c r="K4305" s="30" t="s">
        <v>156</v>
      </c>
      <c r="L4305" s="30" t="n">
        <v>56</v>
      </c>
      <c r="M4305" s="30" t="n">
        <v>63</v>
      </c>
      <c r="N4305" s="30" t="s">
        <v>186</v>
      </c>
      <c r="O4305" s="30" t="s">
        <v>128</v>
      </c>
      <c r="P4305" s="30" t="s">
        <v>129</v>
      </c>
      <c r="Q4305" s="32" t="n">
        <v>4433.79</v>
      </c>
      <c r="R4305" s="30" t="s">
        <v>172</v>
      </c>
      <c r="S4305" s="30" t="s">
        <v>131</v>
      </c>
      <c r="T4305" s="30" t="n">
        <v>5</v>
      </c>
      <c r="U4305" s="30" t="n">
        <f aca="false">YEAR(E4305)</f>
        <v>2024</v>
      </c>
      <c r="V4305" s="30" t="str">
        <f aca="false">TEXT(E4305,"MMM-YYYY")</f>
        <v>Nov-2024</v>
      </c>
      <c r="W4305" s="30" t="n">
        <f aca="false">MONTH(E4305)</f>
        <v>11</v>
      </c>
      <c r="X4305" s="30" t="str">
        <f aca="false">TEXT(WEEKDAY(E4305,2),"0")&amp;" - "&amp;TEXT(E4305,"dddd")</f>
        <v>7 - Sunday</v>
      </c>
      <c r="Y4305" s="30" t="str">
        <f aca="false">_xlfn.IFS(C4305&lt;18,"Child (0-17)",C4305&lt;40,"Young Adult (18-39)",C4305&lt;60,"Adult (40-59)",TRUE(),"Senior (60+)")</f>
        <v>Child (0-17)</v>
      </c>
      <c r="Z4305" s="30" t="n">
        <f aca="false">ROUND(G4305-E4305,0)</f>
        <v>0</v>
      </c>
      <c r="AA4305" s="30" t="n">
        <f aca="false">L4305+M4305</f>
        <v>119</v>
      </c>
      <c r="AB4305" s="30" t="n">
        <f aca="false">IFERROR(ROUND(Q4305/AA4305,2),0)</f>
        <v>37.26</v>
      </c>
      <c r="AC4305" s="30" t="str">
        <f aca="false">IF(AND(K4305="Critical",N4305="No"),"URGENT - No Bed","Normal")</f>
        <v>Normal</v>
      </c>
      <c r="AD4305" s="34" t="n">
        <f aca="false">INDEX(Lookup_Tables!$B$3:$B$12,MATCH(H4305,Lookup_Tables!$A$3:$A$12,0))</f>
        <v>3100000</v>
      </c>
      <c r="AE4305" s="30" t="str">
        <f aca="false">INDEX(Lookup_Tables!$C$3:$C$12,MATCH(H4305,Lookup_Tables!$A$3:$A$12,0))</f>
        <v>Dr. Kavita Rao</v>
      </c>
      <c r="AF4305" s="30" t="str">
        <f aca="false">IFERROR(INDEX(Lookup_Tables!$F$16:$F$45,MATCH(I4305,Lookup_Tables!$E$16:$E$45,0)),"N/A")</f>
        <v>EMP224</v>
      </c>
      <c r="AG4305" s="30" t="n">
        <f aca="false">_xlfn.IFS(R4305="Recovered",4,R4305="Referred",3,R4305="Admitted",2,R4305="Deceased",1,TRUE(),0)</f>
        <v>2</v>
      </c>
      <c r="AH4305" s="30" t="str">
        <f aca="false">IF(T4305&gt;=4,"Satisfied",IF(T4305&gt;=3,"Neutral","Needs Improvement"))</f>
        <v>Satisfied</v>
      </c>
    </row>
    <row r="4306" customFormat="false" ht="15" hidden="false" customHeight="false" outlineLevel="0" collapsed="false">
      <c r="A4306" s="27" t="s">
        <v>3789</v>
      </c>
      <c r="B4306" s="27" t="s">
        <v>3544</v>
      </c>
      <c r="C4306" s="27" t="n">
        <v>0</v>
      </c>
      <c r="D4306" s="27" t="s">
        <v>181</v>
      </c>
      <c r="E4306" s="28" t="n">
        <v>45527</v>
      </c>
      <c r="F4306" s="27" t="s">
        <v>417</v>
      </c>
      <c r="G4306" s="28" t="n">
        <v>45527</v>
      </c>
      <c r="H4306" s="27" t="s">
        <v>123</v>
      </c>
      <c r="I4306" s="27" t="s">
        <v>124</v>
      </c>
      <c r="J4306" s="27" t="s">
        <v>418</v>
      </c>
      <c r="K4306" s="27" t="s">
        <v>138</v>
      </c>
      <c r="L4306" s="27" t="n">
        <v>78</v>
      </c>
      <c r="M4306" s="27" t="n">
        <v>31</v>
      </c>
      <c r="N4306" s="27" t="s">
        <v>186</v>
      </c>
      <c r="O4306" s="27" t="s">
        <v>139</v>
      </c>
      <c r="P4306" s="27" t="s">
        <v>129</v>
      </c>
      <c r="Q4306" s="29" t="n">
        <v>2420.29</v>
      </c>
      <c r="R4306" s="27" t="s">
        <v>130</v>
      </c>
      <c r="S4306" s="27" t="s">
        <v>164</v>
      </c>
      <c r="T4306" s="27" t="n">
        <v>3</v>
      </c>
      <c r="U4306" s="27" t="n">
        <f aca="false">YEAR(E4306)</f>
        <v>2024</v>
      </c>
      <c r="V4306" s="27" t="str">
        <f aca="false">TEXT(E4306,"MMM-YYYY")</f>
        <v>Aug-2024</v>
      </c>
      <c r="W4306" s="27" t="n">
        <f aca="false">MONTH(E4306)</f>
        <v>8</v>
      </c>
      <c r="X4306" s="27" t="str">
        <f aca="false">TEXT(WEEKDAY(E4306,2),"0")&amp;" - "&amp;TEXT(E4306,"dddd")</f>
        <v>5 - Friday</v>
      </c>
      <c r="Y4306" s="27" t="str">
        <f aca="false">_xlfn.IFS(C4306&lt;18,"Child (0-17)",C4306&lt;40,"Young Adult (18-39)",C4306&lt;60,"Adult (40-59)",TRUE(),"Senior (60+)")</f>
        <v>Child (0-17)</v>
      </c>
      <c r="Z4306" s="27" t="n">
        <f aca="false">ROUND(G4306-E4306,0)</f>
        <v>0</v>
      </c>
      <c r="AA4306" s="27" t="n">
        <f aca="false">L4306+M4306</f>
        <v>109</v>
      </c>
      <c r="AB4306" s="27" t="n">
        <f aca="false">IFERROR(ROUND(Q4306/AA4306,2),0)</f>
        <v>22.2</v>
      </c>
      <c r="AC4306" s="27" t="str">
        <f aca="false">IF(AND(K4306="Critical",N4306="No"),"URGENT - No Bed","Normal")</f>
        <v>Normal</v>
      </c>
      <c r="AD4306" s="33" t="n">
        <f aca="false">INDEX(Lookup_Tables!$B$3:$B$12,MATCH(H4306,Lookup_Tables!$A$3:$A$12,0))</f>
        <v>2200000</v>
      </c>
      <c r="AE4306" s="27" t="str">
        <f aca="false">INDEX(Lookup_Tables!$C$3:$C$12,MATCH(H4306,Lookup_Tables!$A$3:$A$12,0))</f>
        <v>Dr. Rohan Das</v>
      </c>
      <c r="AF4306" s="27" t="str">
        <f aca="false">IFERROR(INDEX(Lookup_Tables!$F$16:$F$45,MATCH(I4306,Lookup_Tables!$E$16:$E$45,0)),"N/A")</f>
        <v>EMP205</v>
      </c>
      <c r="AG4306" s="27" t="n">
        <f aca="false">_xlfn.IFS(R4306="Recovered",4,R4306="Referred",3,R4306="Admitted",2,R4306="Deceased",1,TRUE(),0)</f>
        <v>4</v>
      </c>
      <c r="AH4306" s="27" t="str">
        <f aca="false">IF(T4306&gt;=4,"Satisfied",IF(T4306&gt;=3,"Neutral","Needs Improvement"))</f>
        <v>Neutral</v>
      </c>
    </row>
    <row r="4307" customFormat="false" ht="15" hidden="false" customHeight="false" outlineLevel="0" collapsed="false">
      <c r="A4307" s="30" t="s">
        <v>6424</v>
      </c>
      <c r="B4307" s="30" t="s">
        <v>2283</v>
      </c>
      <c r="C4307" s="30" t="n">
        <v>32</v>
      </c>
      <c r="D4307" s="30" t="s">
        <v>121</v>
      </c>
      <c r="E4307" s="31" t="n">
        <v>45297</v>
      </c>
      <c r="F4307" s="30" t="s">
        <v>1104</v>
      </c>
      <c r="G4307" s="31" t="n">
        <v>45300</v>
      </c>
      <c r="H4307" s="30" t="s">
        <v>236</v>
      </c>
      <c r="I4307" s="30" t="s">
        <v>266</v>
      </c>
      <c r="J4307" s="30" t="s">
        <v>375</v>
      </c>
      <c r="K4307" s="30" t="s">
        <v>156</v>
      </c>
      <c r="L4307" s="30" t="n">
        <v>23</v>
      </c>
      <c r="M4307" s="30" t="n">
        <v>85</v>
      </c>
      <c r="N4307" s="30" t="s">
        <v>127</v>
      </c>
      <c r="O4307" s="30" t="s">
        <v>139</v>
      </c>
      <c r="P4307" s="30" t="s">
        <v>140</v>
      </c>
      <c r="Q4307" s="32" t="n">
        <v>5129.45</v>
      </c>
      <c r="R4307" s="30" t="s">
        <v>130</v>
      </c>
      <c r="S4307" s="30" t="s">
        <v>157</v>
      </c>
      <c r="T4307" s="30" t="n">
        <v>5</v>
      </c>
      <c r="U4307" s="30" t="n">
        <f aca="false">YEAR(E4307)</f>
        <v>2024</v>
      </c>
      <c r="V4307" s="30" t="str">
        <f aca="false">TEXT(E4307,"MMM-YYYY")</f>
        <v>Jan-2024</v>
      </c>
      <c r="W4307" s="30" t="n">
        <f aca="false">MONTH(E4307)</f>
        <v>1</v>
      </c>
      <c r="X4307" s="30" t="str">
        <f aca="false">TEXT(WEEKDAY(E4307,2),"0")&amp;" - "&amp;TEXT(E4307,"dddd")</f>
        <v>6 - Saturday</v>
      </c>
      <c r="Y4307" s="30" t="str">
        <f aca="false">_xlfn.IFS(C4307&lt;18,"Child (0-17)",C4307&lt;40,"Young Adult (18-39)",C4307&lt;60,"Adult (40-59)",TRUE(),"Senior (60+)")</f>
        <v>Young Adult (18-39)</v>
      </c>
      <c r="Z4307" s="30" t="n">
        <f aca="false">ROUND(G4307-E4307,0)</f>
        <v>3</v>
      </c>
      <c r="AA4307" s="30" t="n">
        <f aca="false">L4307+M4307</f>
        <v>108</v>
      </c>
      <c r="AB4307" s="30" t="n">
        <f aca="false">IFERROR(ROUND(Q4307/AA4307,2),0)</f>
        <v>47.49</v>
      </c>
      <c r="AC4307" s="30" t="str">
        <f aca="false">IF(AND(K4307="Critical",N4307="No"),"URGENT - No Bed","Normal")</f>
        <v>Normal</v>
      </c>
      <c r="AD4307" s="34" t="n">
        <f aca="false">INDEX(Lookup_Tables!$B$3:$B$12,MATCH(H4307,Lookup_Tables!$A$3:$A$12,0))</f>
        <v>3900000</v>
      </c>
      <c r="AE4307" s="30" t="str">
        <f aca="false">INDEX(Lookup_Tables!$C$3:$C$12,MATCH(H4307,Lookup_Tables!$A$3:$A$12,0))</f>
        <v>Dr. Rina Mehta</v>
      </c>
      <c r="AF4307" s="30" t="str">
        <f aca="false">IFERROR(INDEX(Lookup_Tables!$F$16:$F$45,MATCH(I4307,Lookup_Tables!$E$16:$E$45,0)),"N/A")</f>
        <v>EMP217</v>
      </c>
      <c r="AG4307" s="30" t="n">
        <f aca="false">_xlfn.IFS(R4307="Recovered",4,R4307="Referred",3,R4307="Admitted",2,R4307="Deceased",1,TRUE(),0)</f>
        <v>4</v>
      </c>
      <c r="AH4307" s="30" t="str">
        <f aca="false">IF(T4307&gt;=4,"Satisfied",IF(T4307&gt;=3,"Neutral","Needs Improvement"))</f>
        <v>Satisfied</v>
      </c>
    </row>
    <row r="4308" customFormat="false" ht="15" hidden="false" customHeight="false" outlineLevel="0" collapsed="false">
      <c r="A4308" s="27" t="s">
        <v>2186</v>
      </c>
      <c r="B4308" s="27" t="s">
        <v>133</v>
      </c>
      <c r="C4308" s="27" t="n">
        <v>46</v>
      </c>
      <c r="D4308" s="27" t="s">
        <v>121</v>
      </c>
      <c r="E4308" s="28" t="n">
        <v>45454</v>
      </c>
      <c r="F4308" s="27" t="s">
        <v>1140</v>
      </c>
      <c r="G4308" s="28" t="n">
        <v>45455</v>
      </c>
      <c r="H4308" s="27" t="s">
        <v>242</v>
      </c>
      <c r="I4308" s="27" t="s">
        <v>315</v>
      </c>
      <c r="J4308" s="27" t="s">
        <v>401</v>
      </c>
      <c r="K4308" s="27" t="s">
        <v>156</v>
      </c>
      <c r="L4308" s="27" t="n">
        <v>50</v>
      </c>
      <c r="M4308" s="27" t="n">
        <v>61</v>
      </c>
      <c r="N4308" s="27" t="s">
        <v>127</v>
      </c>
      <c r="O4308" s="27" t="s">
        <v>128</v>
      </c>
      <c r="P4308" s="27" t="s">
        <v>150</v>
      </c>
      <c r="Q4308" s="29" t="n">
        <v>4263.15</v>
      </c>
      <c r="R4308" s="27" t="s">
        <v>130</v>
      </c>
      <c r="S4308" s="27" t="s">
        <v>335</v>
      </c>
      <c r="T4308" s="27" t="n">
        <v>4</v>
      </c>
      <c r="U4308" s="27" t="n">
        <f aca="false">YEAR(E4308)</f>
        <v>2024</v>
      </c>
      <c r="V4308" s="27" t="str">
        <f aca="false">TEXT(E4308,"MMM-YYYY")</f>
        <v>Jun-2024</v>
      </c>
      <c r="W4308" s="27" t="n">
        <f aca="false">MONTH(E4308)</f>
        <v>6</v>
      </c>
      <c r="X4308" s="27" t="str">
        <f aca="false">TEXT(WEEKDAY(E4308,2),"0")&amp;" - "&amp;TEXT(E4308,"dddd")</f>
        <v>2 - Tuesday</v>
      </c>
      <c r="Y4308" s="27" t="str">
        <f aca="false">_xlfn.IFS(C4308&lt;18,"Child (0-17)",C4308&lt;40,"Young Adult (18-39)",C4308&lt;60,"Adult (40-59)",TRUE(),"Senior (60+)")</f>
        <v>Adult (40-59)</v>
      </c>
      <c r="Z4308" s="27" t="n">
        <f aca="false">ROUND(G4308-E4308,0)</f>
        <v>1</v>
      </c>
      <c r="AA4308" s="27" t="n">
        <f aca="false">L4308+M4308</f>
        <v>111</v>
      </c>
      <c r="AB4308" s="27" t="n">
        <f aca="false">IFERROR(ROUND(Q4308/AA4308,2),0)</f>
        <v>38.41</v>
      </c>
      <c r="AC4308" s="27" t="str">
        <f aca="false">IF(AND(K4308="Critical",N4308="No"),"URGENT - No Bed","Normal")</f>
        <v>Normal</v>
      </c>
      <c r="AD4308" s="33" t="n">
        <f aca="false">INDEX(Lookup_Tables!$B$3:$B$12,MATCH(H4308,Lookup_Tables!$A$3:$A$12,0))</f>
        <v>3000000</v>
      </c>
      <c r="AE4308" s="27" t="str">
        <f aca="false">INDEX(Lookup_Tables!$C$3:$C$12,MATCH(H4308,Lookup_Tables!$A$3:$A$12,0))</f>
        <v>Dr. Pooja Iyer</v>
      </c>
      <c r="AF4308" s="27" t="str">
        <f aca="false">IFERROR(INDEX(Lookup_Tables!$F$16:$F$45,MATCH(I4308,Lookup_Tables!$E$16:$E$45,0)),"N/A")</f>
        <v>EMP213</v>
      </c>
      <c r="AG4308" s="27" t="n">
        <f aca="false">_xlfn.IFS(R4308="Recovered",4,R4308="Referred",3,R4308="Admitted",2,R4308="Deceased",1,TRUE(),0)</f>
        <v>4</v>
      </c>
      <c r="AH4308" s="27" t="str">
        <f aca="false">IF(T4308&gt;=4,"Satisfied",IF(T4308&gt;=3,"Neutral","Needs Improvement"))</f>
        <v>Satisfied</v>
      </c>
    </row>
    <row r="4309" customFormat="false" ht="15" hidden="false" customHeight="false" outlineLevel="0" collapsed="false">
      <c r="A4309" s="30" t="s">
        <v>4288</v>
      </c>
      <c r="B4309" s="30" t="s">
        <v>3558</v>
      </c>
      <c r="C4309" s="30" t="n">
        <v>41</v>
      </c>
      <c r="D4309" s="30" t="s">
        <v>121</v>
      </c>
      <c r="E4309" s="31" t="n">
        <v>45637</v>
      </c>
      <c r="F4309" s="30" t="s">
        <v>447</v>
      </c>
      <c r="G4309" s="31" t="n">
        <v>45638</v>
      </c>
      <c r="H4309" s="30" t="s">
        <v>217</v>
      </c>
      <c r="I4309" s="30" t="s">
        <v>282</v>
      </c>
      <c r="J4309" s="30" t="s">
        <v>483</v>
      </c>
      <c r="K4309" s="30" t="s">
        <v>138</v>
      </c>
      <c r="L4309" s="30" t="n">
        <v>57</v>
      </c>
      <c r="M4309" s="30" t="n">
        <v>28</v>
      </c>
      <c r="N4309" s="30" t="s">
        <v>186</v>
      </c>
      <c r="O4309" s="30" t="s">
        <v>139</v>
      </c>
      <c r="P4309" s="30" t="s">
        <v>129</v>
      </c>
      <c r="Q4309" s="32" t="n">
        <v>895.37</v>
      </c>
      <c r="R4309" s="30" t="s">
        <v>130</v>
      </c>
      <c r="S4309" s="30" t="s">
        <v>223</v>
      </c>
      <c r="T4309" s="30" t="n">
        <v>3</v>
      </c>
      <c r="U4309" s="30" t="n">
        <f aca="false">YEAR(E4309)</f>
        <v>2024</v>
      </c>
      <c r="V4309" s="30" t="str">
        <f aca="false">TEXT(E4309,"MMM-YYYY")</f>
        <v>Dec-2024</v>
      </c>
      <c r="W4309" s="30" t="n">
        <f aca="false">MONTH(E4309)</f>
        <v>12</v>
      </c>
      <c r="X4309" s="30" t="str">
        <f aca="false">TEXT(WEEKDAY(E4309,2),"0")&amp;" - "&amp;TEXT(E4309,"dddd")</f>
        <v>3 - Wednesday</v>
      </c>
      <c r="Y4309" s="30" t="str">
        <f aca="false">_xlfn.IFS(C4309&lt;18,"Child (0-17)",C4309&lt;40,"Young Adult (18-39)",C4309&lt;60,"Adult (40-59)",TRUE(),"Senior (60+)")</f>
        <v>Adult (40-59)</v>
      </c>
      <c r="Z4309" s="30" t="n">
        <f aca="false">ROUND(G4309-E4309,0)</f>
        <v>1</v>
      </c>
      <c r="AA4309" s="30" t="n">
        <f aca="false">L4309+M4309</f>
        <v>85</v>
      </c>
      <c r="AB4309" s="30" t="n">
        <f aca="false">IFERROR(ROUND(Q4309/AA4309,2),0)</f>
        <v>10.53</v>
      </c>
      <c r="AC4309" s="30" t="str">
        <f aca="false">IF(AND(K4309="Critical",N4309="No"),"URGENT - No Bed","Normal")</f>
        <v>Normal</v>
      </c>
      <c r="AD4309" s="34" t="n">
        <f aca="false">INDEX(Lookup_Tables!$B$3:$B$12,MATCH(H4309,Lookup_Tables!$A$3:$A$12,0))</f>
        <v>4200000</v>
      </c>
      <c r="AE4309" s="30" t="str">
        <f aca="false">INDEX(Lookup_Tables!$C$3:$C$12,MATCH(H4309,Lookup_Tables!$A$3:$A$12,0))</f>
        <v>Dr. Anil Kapoor</v>
      </c>
      <c r="AF4309" s="30" t="str">
        <f aca="false">IFERROR(INDEX(Lookup_Tables!$F$16:$F$45,MATCH(I4309,Lookup_Tables!$E$16:$E$45,0)),"N/A")</f>
        <v>EMP200</v>
      </c>
      <c r="AG4309" s="30" t="n">
        <f aca="false">_xlfn.IFS(R4309="Recovered",4,R4309="Referred",3,R4309="Admitted",2,R4309="Deceased",1,TRUE(),0)</f>
        <v>4</v>
      </c>
      <c r="AH4309" s="30" t="str">
        <f aca="false">IF(T4309&gt;=4,"Satisfied",IF(T4309&gt;=3,"Neutral","Needs Improvement"))</f>
        <v>Neutral</v>
      </c>
    </row>
    <row r="4310" customFormat="false" ht="15" hidden="false" customHeight="false" outlineLevel="0" collapsed="false">
      <c r="A4310" s="27" t="s">
        <v>3011</v>
      </c>
      <c r="B4310" s="27" t="s">
        <v>3012</v>
      </c>
      <c r="C4310" s="27" t="n">
        <v>12</v>
      </c>
      <c r="D4310" s="27" t="s">
        <v>181</v>
      </c>
      <c r="E4310" s="28" t="n">
        <v>45507</v>
      </c>
      <c r="F4310" s="27" t="s">
        <v>2101</v>
      </c>
      <c r="G4310" s="28" t="n">
        <v>45508</v>
      </c>
      <c r="H4310" s="27" t="s">
        <v>146</v>
      </c>
      <c r="I4310" s="27" t="s">
        <v>309</v>
      </c>
      <c r="J4310" s="27" t="s">
        <v>244</v>
      </c>
      <c r="K4310" s="27" t="s">
        <v>156</v>
      </c>
      <c r="L4310" s="27" t="n">
        <v>42</v>
      </c>
      <c r="M4310" s="27" t="n">
        <v>87</v>
      </c>
      <c r="N4310" s="27" t="s">
        <v>186</v>
      </c>
      <c r="O4310" s="27" t="s">
        <v>128</v>
      </c>
      <c r="P4310" s="27" t="s">
        <v>187</v>
      </c>
      <c r="Q4310" s="29" t="n">
        <v>5101.54</v>
      </c>
      <c r="R4310" s="27" t="s">
        <v>130</v>
      </c>
      <c r="S4310" s="27" t="s">
        <v>197</v>
      </c>
      <c r="T4310" s="27" t="n">
        <v>5</v>
      </c>
      <c r="U4310" s="27" t="n">
        <f aca="false">YEAR(E4310)</f>
        <v>2024</v>
      </c>
      <c r="V4310" s="27" t="str">
        <f aca="false">TEXT(E4310,"MMM-YYYY")</f>
        <v>Aug-2024</v>
      </c>
      <c r="W4310" s="27" t="n">
        <f aca="false">MONTH(E4310)</f>
        <v>8</v>
      </c>
      <c r="X4310" s="27" t="str">
        <f aca="false">TEXT(WEEKDAY(E4310,2),"0")&amp;" - "&amp;TEXT(E4310,"dddd")</f>
        <v>6 - Saturday</v>
      </c>
      <c r="Y4310" s="27" t="str">
        <f aca="false">_xlfn.IFS(C4310&lt;18,"Child (0-17)",C4310&lt;40,"Young Adult (18-39)",C4310&lt;60,"Adult (40-59)",TRUE(),"Senior (60+)")</f>
        <v>Child (0-17)</v>
      </c>
      <c r="Z4310" s="27" t="n">
        <f aca="false">ROUND(G4310-E4310,0)</f>
        <v>1</v>
      </c>
      <c r="AA4310" s="27" t="n">
        <f aca="false">L4310+M4310</f>
        <v>129</v>
      </c>
      <c r="AB4310" s="27" t="n">
        <f aca="false">IFERROR(ROUND(Q4310/AA4310,2),0)</f>
        <v>39.55</v>
      </c>
      <c r="AC4310" s="27" t="str">
        <f aca="false">IF(AND(K4310="Critical",N4310="No"),"URGENT - No Bed","Normal")</f>
        <v>Normal</v>
      </c>
      <c r="AD4310" s="33" t="n">
        <f aca="false">INDEX(Lookup_Tables!$B$3:$B$12,MATCH(H4310,Lookup_Tables!$A$3:$A$12,0))</f>
        <v>2700000</v>
      </c>
      <c r="AE4310" s="27" t="str">
        <f aca="false">INDEX(Lookup_Tables!$C$3:$C$12,MATCH(H4310,Lookup_Tables!$A$3:$A$12,0))</f>
        <v>Dr. Vikram Singh</v>
      </c>
      <c r="AF4310" s="27" t="str">
        <f aca="false">IFERROR(INDEX(Lookup_Tables!$F$16:$F$45,MATCH(I4310,Lookup_Tables!$E$16:$E$45,0)),"N/A")</f>
        <v>EMP228</v>
      </c>
      <c r="AG4310" s="27" t="n">
        <f aca="false">_xlfn.IFS(R4310="Recovered",4,R4310="Referred",3,R4310="Admitted",2,R4310="Deceased",1,TRUE(),0)</f>
        <v>4</v>
      </c>
      <c r="AH4310" s="27" t="str">
        <f aca="false">IF(T4310&gt;=4,"Satisfied",IF(T4310&gt;=3,"Neutral","Needs Improvement"))</f>
        <v>Satisfied</v>
      </c>
    </row>
    <row r="4311" customFormat="false" ht="15" hidden="false" customHeight="false" outlineLevel="0" collapsed="false">
      <c r="A4311" s="30" t="s">
        <v>6503</v>
      </c>
      <c r="B4311" s="30" t="s">
        <v>1970</v>
      </c>
      <c r="C4311" s="30" t="n">
        <v>55</v>
      </c>
      <c r="D4311" s="30" t="s">
        <v>121</v>
      </c>
      <c r="E4311" s="31" t="n">
        <v>45294</v>
      </c>
      <c r="F4311" s="30" t="s">
        <v>384</v>
      </c>
      <c r="G4311" s="31" t="n">
        <v>45294</v>
      </c>
      <c r="H4311" s="30" t="s">
        <v>206</v>
      </c>
      <c r="I4311" s="30" t="s">
        <v>232</v>
      </c>
      <c r="J4311" s="30" t="s">
        <v>233</v>
      </c>
      <c r="K4311" s="30" t="s">
        <v>156</v>
      </c>
      <c r="L4311" s="30" t="n">
        <v>46</v>
      </c>
      <c r="M4311" s="30" t="n">
        <v>88</v>
      </c>
      <c r="N4311" s="30" t="s">
        <v>186</v>
      </c>
      <c r="O4311" s="30" t="s">
        <v>171</v>
      </c>
      <c r="P4311" s="30" t="s">
        <v>129</v>
      </c>
      <c r="Q4311" s="32" t="n">
        <v>4094.65</v>
      </c>
      <c r="R4311" s="30" t="s">
        <v>130</v>
      </c>
      <c r="S4311" s="30" t="s">
        <v>197</v>
      </c>
      <c r="T4311" s="30" t="n">
        <v>5</v>
      </c>
      <c r="U4311" s="30" t="n">
        <f aca="false">YEAR(E4311)</f>
        <v>2024</v>
      </c>
      <c r="V4311" s="30" t="str">
        <f aca="false">TEXT(E4311,"MMM-YYYY")</f>
        <v>Jan-2024</v>
      </c>
      <c r="W4311" s="30" t="n">
        <f aca="false">MONTH(E4311)</f>
        <v>1</v>
      </c>
      <c r="X4311" s="30" t="str">
        <f aca="false">TEXT(WEEKDAY(E4311,2),"0")&amp;" - "&amp;TEXT(E4311,"dddd")</f>
        <v>3 - Wednesday</v>
      </c>
      <c r="Y4311" s="30" t="str">
        <f aca="false">_xlfn.IFS(C4311&lt;18,"Child (0-17)",C4311&lt;40,"Young Adult (18-39)",C4311&lt;60,"Adult (40-59)",TRUE(),"Senior (60+)")</f>
        <v>Adult (40-59)</v>
      </c>
      <c r="Z4311" s="30" t="n">
        <f aca="false">ROUND(G4311-E4311,0)</f>
        <v>0</v>
      </c>
      <c r="AA4311" s="30" t="n">
        <f aca="false">L4311+M4311</f>
        <v>134</v>
      </c>
      <c r="AB4311" s="30" t="n">
        <f aca="false">IFERROR(ROUND(Q4311/AA4311,2),0)</f>
        <v>30.56</v>
      </c>
      <c r="AC4311" s="30" t="str">
        <f aca="false">IF(AND(K4311="Critical",N4311="No"),"URGENT - No Bed","Normal")</f>
        <v>Normal</v>
      </c>
      <c r="AD4311" s="34" t="n">
        <f aca="false">INDEX(Lookup_Tables!$B$3:$B$12,MATCH(H4311,Lookup_Tables!$A$3:$A$12,0))</f>
        <v>2800000</v>
      </c>
      <c r="AE4311" s="30" t="str">
        <f aca="false">INDEX(Lookup_Tables!$C$3:$C$12,MATCH(H4311,Lookup_Tables!$A$3:$A$12,0))</f>
        <v>Dr. Suresh Nair</v>
      </c>
      <c r="AF4311" s="30" t="str">
        <f aca="false">IFERROR(INDEX(Lookup_Tables!$F$16:$F$45,MATCH(I4311,Lookup_Tables!$E$16:$E$45,0)),"N/A")</f>
        <v>EMP210</v>
      </c>
      <c r="AG4311" s="30" t="n">
        <f aca="false">_xlfn.IFS(R4311="Recovered",4,R4311="Referred",3,R4311="Admitted",2,R4311="Deceased",1,TRUE(),0)</f>
        <v>4</v>
      </c>
      <c r="AH4311" s="30" t="str">
        <f aca="false">IF(T4311&gt;=4,"Satisfied",IF(T4311&gt;=3,"Neutral","Needs Improvement"))</f>
        <v>Satisfied</v>
      </c>
    </row>
    <row r="4312" customFormat="false" ht="15" hidden="false" customHeight="false" outlineLevel="0" collapsed="false">
      <c r="A4312" s="27" t="s">
        <v>1360</v>
      </c>
      <c r="B4312" s="27" t="s">
        <v>1361</v>
      </c>
      <c r="C4312" s="27" t="n">
        <v>26</v>
      </c>
      <c r="D4312" s="27" t="s">
        <v>181</v>
      </c>
      <c r="E4312" s="28" t="n">
        <v>45490</v>
      </c>
      <c r="F4312" s="27" t="s">
        <v>1238</v>
      </c>
      <c r="G4312" s="28" t="n">
        <v>45496</v>
      </c>
      <c r="H4312" s="27" t="s">
        <v>183</v>
      </c>
      <c r="I4312" s="27" t="s">
        <v>184</v>
      </c>
      <c r="J4312" s="27" t="s">
        <v>185</v>
      </c>
      <c r="K4312" s="27" t="s">
        <v>126</v>
      </c>
      <c r="L4312" s="27" t="n">
        <v>24</v>
      </c>
      <c r="M4312" s="27" t="n">
        <v>124</v>
      </c>
      <c r="N4312" s="27" t="s">
        <v>127</v>
      </c>
      <c r="O4312" s="27" t="s">
        <v>128</v>
      </c>
      <c r="P4312" s="27" t="s">
        <v>140</v>
      </c>
      <c r="Q4312" s="29" t="n">
        <v>9238.49</v>
      </c>
      <c r="R4312" s="27" t="s">
        <v>130</v>
      </c>
      <c r="S4312" s="27" t="s">
        <v>335</v>
      </c>
      <c r="T4312" s="27" t="n">
        <v>5</v>
      </c>
      <c r="U4312" s="27" t="n">
        <f aca="false">YEAR(E4312)</f>
        <v>2024</v>
      </c>
      <c r="V4312" s="27" t="str">
        <f aca="false">TEXT(E4312,"MMM-YYYY")</f>
        <v>Jul-2024</v>
      </c>
      <c r="W4312" s="27" t="n">
        <f aca="false">MONTH(E4312)</f>
        <v>7</v>
      </c>
      <c r="X4312" s="27" t="str">
        <f aca="false">TEXT(WEEKDAY(E4312,2),"0")&amp;" - "&amp;TEXT(E4312,"dddd")</f>
        <v>3 - Wednesday</v>
      </c>
      <c r="Y4312" s="27" t="str">
        <f aca="false">_xlfn.IFS(C4312&lt;18,"Child (0-17)",C4312&lt;40,"Young Adult (18-39)",C4312&lt;60,"Adult (40-59)",TRUE(),"Senior (60+)")</f>
        <v>Young Adult (18-39)</v>
      </c>
      <c r="Z4312" s="27" t="n">
        <f aca="false">ROUND(G4312-E4312,0)</f>
        <v>6</v>
      </c>
      <c r="AA4312" s="27" t="n">
        <f aca="false">L4312+M4312</f>
        <v>148</v>
      </c>
      <c r="AB4312" s="27" t="n">
        <f aca="false">IFERROR(ROUND(Q4312/AA4312,2),0)</f>
        <v>62.42</v>
      </c>
      <c r="AC4312" s="27" t="str">
        <f aca="false">IF(AND(K4312="Critical",N4312="No"),"URGENT - No Bed","Normal")</f>
        <v>Normal</v>
      </c>
      <c r="AD4312" s="33" t="n">
        <f aca="false">INDEX(Lookup_Tables!$B$3:$B$12,MATCH(H4312,Lookup_Tables!$A$3:$A$12,0))</f>
        <v>3100000</v>
      </c>
      <c r="AE4312" s="27" t="str">
        <f aca="false">INDEX(Lookup_Tables!$C$3:$C$12,MATCH(H4312,Lookup_Tables!$A$3:$A$12,0))</f>
        <v>Dr. Kavita Rao</v>
      </c>
      <c r="AF4312" s="27" t="str">
        <f aca="false">IFERROR(INDEX(Lookup_Tables!$F$16:$F$45,MATCH(I4312,Lookup_Tables!$E$16:$E$45,0)),"N/A")</f>
        <v>EMP226</v>
      </c>
      <c r="AG4312" s="27" t="n">
        <f aca="false">_xlfn.IFS(R4312="Recovered",4,R4312="Referred",3,R4312="Admitted",2,R4312="Deceased",1,TRUE(),0)</f>
        <v>4</v>
      </c>
      <c r="AH4312" s="27" t="str">
        <f aca="false">IF(T4312&gt;=4,"Satisfied",IF(T4312&gt;=3,"Neutral","Needs Improvement"))</f>
        <v>Satisfied</v>
      </c>
    </row>
    <row r="4313" customFormat="false" ht="15" hidden="false" customHeight="false" outlineLevel="0" collapsed="false">
      <c r="A4313" s="30" t="s">
        <v>3859</v>
      </c>
      <c r="B4313" s="30" t="s">
        <v>7239</v>
      </c>
      <c r="C4313" s="30" t="n">
        <v>36</v>
      </c>
      <c r="D4313" s="30" t="s">
        <v>121</v>
      </c>
      <c r="E4313" s="31" t="n">
        <v>45467</v>
      </c>
      <c r="F4313" s="30" t="s">
        <v>2118</v>
      </c>
      <c r="G4313" s="31" t="n">
        <v>45472</v>
      </c>
      <c r="H4313" s="30" t="s">
        <v>168</v>
      </c>
      <c r="I4313" s="30" t="s">
        <v>196</v>
      </c>
      <c r="J4313" s="30" t="s">
        <v>441</v>
      </c>
      <c r="K4313" s="30" t="s">
        <v>202</v>
      </c>
      <c r="L4313" s="30" t="n">
        <v>1</v>
      </c>
      <c r="M4313" s="30" t="n">
        <v>86</v>
      </c>
      <c r="N4313" s="30" t="s">
        <v>186</v>
      </c>
      <c r="O4313" s="30" t="s">
        <v>149</v>
      </c>
      <c r="P4313" s="30" t="s">
        <v>129</v>
      </c>
      <c r="Q4313" s="32" t="n">
        <v>17626.8</v>
      </c>
      <c r="R4313" s="30" t="s">
        <v>172</v>
      </c>
      <c r="S4313" s="30" t="s">
        <v>164</v>
      </c>
      <c r="T4313" s="30" t="n">
        <v>4</v>
      </c>
      <c r="U4313" s="30" t="n">
        <f aca="false">YEAR(E4313)</f>
        <v>2024</v>
      </c>
      <c r="V4313" s="30" t="str">
        <f aca="false">TEXT(E4313,"MMM-YYYY")</f>
        <v>Jun-2024</v>
      </c>
      <c r="W4313" s="30" t="n">
        <f aca="false">MONTH(E4313)</f>
        <v>6</v>
      </c>
      <c r="X4313" s="30" t="str">
        <f aca="false">TEXT(WEEKDAY(E4313,2),"0")&amp;" - "&amp;TEXT(E4313,"dddd")</f>
        <v>1 - Monday</v>
      </c>
      <c r="Y4313" s="30" t="str">
        <f aca="false">_xlfn.IFS(C4313&lt;18,"Child (0-17)",C4313&lt;40,"Young Adult (18-39)",C4313&lt;60,"Adult (40-59)",TRUE(),"Senior (60+)")</f>
        <v>Young Adult (18-39)</v>
      </c>
      <c r="Z4313" s="30" t="n">
        <f aca="false">ROUND(G4313-E4313,0)</f>
        <v>5</v>
      </c>
      <c r="AA4313" s="30" t="n">
        <f aca="false">L4313+M4313</f>
        <v>87</v>
      </c>
      <c r="AB4313" s="30" t="n">
        <f aca="false">IFERROR(ROUND(Q4313/AA4313,2),0)</f>
        <v>202.61</v>
      </c>
      <c r="AC4313" s="30" t="str">
        <f aca="false">IF(AND(K4313="Critical",N4313="No"),"URGENT - No Bed","Normal")</f>
        <v>Normal</v>
      </c>
      <c r="AD4313" s="34" t="n">
        <f aca="false">INDEX(Lookup_Tables!$B$3:$B$12,MATCH(H4313,Lookup_Tables!$A$3:$A$12,0))</f>
        <v>4400000</v>
      </c>
      <c r="AE4313" s="30" t="str">
        <f aca="false">INDEX(Lookup_Tables!$C$3:$C$12,MATCH(H4313,Lookup_Tables!$A$3:$A$12,0))</f>
        <v>Dr. Neha Chopra</v>
      </c>
      <c r="AF4313" s="30" t="str">
        <f aca="false">IFERROR(INDEX(Lookup_Tables!$F$16:$F$45,MATCH(I4313,Lookup_Tables!$E$16:$E$45,0)),"N/A")</f>
        <v>EMP219</v>
      </c>
      <c r="AG4313" s="30" t="n">
        <f aca="false">_xlfn.IFS(R4313="Recovered",4,R4313="Referred",3,R4313="Admitted",2,R4313="Deceased",1,TRUE(),0)</f>
        <v>2</v>
      </c>
      <c r="AH4313" s="30" t="str">
        <f aca="false">IF(T4313&gt;=4,"Satisfied",IF(T4313&gt;=3,"Neutral","Needs Improvement"))</f>
        <v>Satisfied</v>
      </c>
    </row>
    <row r="4314" customFormat="false" ht="15" hidden="false" customHeight="false" outlineLevel="0" collapsed="false">
      <c r="A4314" s="27" t="s">
        <v>1887</v>
      </c>
      <c r="B4314" s="27" t="s">
        <v>1319</v>
      </c>
      <c r="C4314" s="27" t="n">
        <v>62</v>
      </c>
      <c r="D4314" s="27" t="s">
        <v>121</v>
      </c>
      <c r="E4314" s="28" t="n">
        <v>45556</v>
      </c>
      <c r="F4314" s="27" t="s">
        <v>503</v>
      </c>
      <c r="G4314" s="28" t="n">
        <v>45557</v>
      </c>
      <c r="H4314" s="27" t="s">
        <v>161</v>
      </c>
      <c r="I4314" s="27" t="s">
        <v>162</v>
      </c>
      <c r="J4314" s="27" t="s">
        <v>648</v>
      </c>
      <c r="K4314" s="27" t="s">
        <v>126</v>
      </c>
      <c r="L4314" s="27" t="n">
        <v>15</v>
      </c>
      <c r="M4314" s="27" t="n">
        <v>82</v>
      </c>
      <c r="N4314" s="27" t="s">
        <v>186</v>
      </c>
      <c r="O4314" s="27" t="s">
        <v>139</v>
      </c>
      <c r="P4314" s="27" t="s">
        <v>140</v>
      </c>
      <c r="Q4314" s="29" t="n">
        <v>7483.2</v>
      </c>
      <c r="R4314" s="27" t="s">
        <v>130</v>
      </c>
      <c r="S4314" s="27" t="s">
        <v>178</v>
      </c>
      <c r="T4314" s="27" t="n">
        <v>4</v>
      </c>
      <c r="U4314" s="27" t="n">
        <f aca="false">YEAR(E4314)</f>
        <v>2024</v>
      </c>
      <c r="V4314" s="27" t="str">
        <f aca="false">TEXT(E4314,"MMM-YYYY")</f>
        <v>Sep-2024</v>
      </c>
      <c r="W4314" s="27" t="n">
        <f aca="false">MONTH(E4314)</f>
        <v>9</v>
      </c>
      <c r="X4314" s="27" t="str">
        <f aca="false">TEXT(WEEKDAY(E4314,2),"0")&amp;" - "&amp;TEXT(E4314,"dddd")</f>
        <v>6 - Saturday</v>
      </c>
      <c r="Y4314" s="27" t="str">
        <f aca="false">_xlfn.IFS(C4314&lt;18,"Child (0-17)",C4314&lt;40,"Young Adult (18-39)",C4314&lt;60,"Adult (40-59)",TRUE(),"Senior (60+)")</f>
        <v>Senior (60+)</v>
      </c>
      <c r="Z4314" s="27" t="n">
        <f aca="false">ROUND(G4314-E4314,0)</f>
        <v>1</v>
      </c>
      <c r="AA4314" s="27" t="n">
        <f aca="false">L4314+M4314</f>
        <v>97</v>
      </c>
      <c r="AB4314" s="27" t="n">
        <f aca="false">IFERROR(ROUND(Q4314/AA4314,2),0)</f>
        <v>77.15</v>
      </c>
      <c r="AC4314" s="27" t="str">
        <f aca="false">IF(AND(K4314="Critical",N4314="No"),"URGENT - No Bed","Normal")</f>
        <v>Normal</v>
      </c>
      <c r="AD4314" s="33" t="n">
        <f aca="false">INDEX(Lookup_Tables!$B$3:$B$12,MATCH(H4314,Lookup_Tables!$A$3:$A$12,0))</f>
        <v>3600000</v>
      </c>
      <c r="AE4314" s="27" t="str">
        <f aca="false">INDEX(Lookup_Tables!$C$3:$C$12,MATCH(H4314,Lookup_Tables!$A$3:$A$12,0))</f>
        <v>Dr. Sameer Joshi</v>
      </c>
      <c r="AF4314" s="27" t="str">
        <f aca="false">IFERROR(INDEX(Lookup_Tables!$F$16:$F$45,MATCH(I4314,Lookup_Tables!$E$16:$E$45,0)),"N/A")</f>
        <v>EMP222</v>
      </c>
      <c r="AG4314" s="27" t="n">
        <f aca="false">_xlfn.IFS(R4314="Recovered",4,R4314="Referred",3,R4314="Admitted",2,R4314="Deceased",1,TRUE(),0)</f>
        <v>4</v>
      </c>
      <c r="AH4314" s="27" t="str">
        <f aca="false">IF(T4314&gt;=4,"Satisfied",IF(T4314&gt;=3,"Neutral","Needs Improvement"))</f>
        <v>Satisfied</v>
      </c>
    </row>
    <row r="4315" customFormat="false" ht="15" hidden="false" customHeight="false" outlineLevel="0" collapsed="false">
      <c r="A4315" s="30" t="s">
        <v>6232</v>
      </c>
      <c r="B4315" s="30" t="s">
        <v>2581</v>
      </c>
      <c r="C4315" s="30" t="n">
        <v>35</v>
      </c>
      <c r="D4315" s="30" t="s">
        <v>181</v>
      </c>
      <c r="E4315" s="31" t="n">
        <v>45521</v>
      </c>
      <c r="F4315" s="30" t="s">
        <v>1828</v>
      </c>
      <c r="G4315" s="31" t="n">
        <v>45527</v>
      </c>
      <c r="H4315" s="30" t="s">
        <v>242</v>
      </c>
      <c r="I4315" s="30" t="s">
        <v>466</v>
      </c>
      <c r="J4315" s="30" t="s">
        <v>422</v>
      </c>
      <c r="K4315" s="30" t="s">
        <v>126</v>
      </c>
      <c r="L4315" s="30" t="n">
        <v>24</v>
      </c>
      <c r="M4315" s="30" t="n">
        <v>47</v>
      </c>
      <c r="N4315" s="30" t="s">
        <v>186</v>
      </c>
      <c r="O4315" s="30" t="s">
        <v>139</v>
      </c>
      <c r="P4315" s="30" t="s">
        <v>140</v>
      </c>
      <c r="Q4315" s="32" t="n">
        <v>7198.58</v>
      </c>
      <c r="R4315" s="30" t="s">
        <v>462</v>
      </c>
      <c r="S4315" s="30" t="s">
        <v>223</v>
      </c>
      <c r="T4315" s="30" t="n">
        <v>4</v>
      </c>
      <c r="U4315" s="30" t="n">
        <f aca="false">YEAR(E4315)</f>
        <v>2024</v>
      </c>
      <c r="V4315" s="30" t="str">
        <f aca="false">TEXT(E4315,"MMM-YYYY")</f>
        <v>Aug-2024</v>
      </c>
      <c r="W4315" s="30" t="n">
        <f aca="false">MONTH(E4315)</f>
        <v>8</v>
      </c>
      <c r="X4315" s="30" t="str">
        <f aca="false">TEXT(WEEKDAY(E4315,2),"0")&amp;" - "&amp;TEXT(E4315,"dddd")</f>
        <v>6 - Saturday</v>
      </c>
      <c r="Y4315" s="30" t="str">
        <f aca="false">_xlfn.IFS(C4315&lt;18,"Child (0-17)",C4315&lt;40,"Young Adult (18-39)",C4315&lt;60,"Adult (40-59)",TRUE(),"Senior (60+)")</f>
        <v>Young Adult (18-39)</v>
      </c>
      <c r="Z4315" s="30" t="n">
        <f aca="false">ROUND(G4315-E4315,0)</f>
        <v>6</v>
      </c>
      <c r="AA4315" s="30" t="n">
        <f aca="false">L4315+M4315</f>
        <v>71</v>
      </c>
      <c r="AB4315" s="30" t="n">
        <f aca="false">IFERROR(ROUND(Q4315/AA4315,2),0)</f>
        <v>101.39</v>
      </c>
      <c r="AC4315" s="30" t="str">
        <f aca="false">IF(AND(K4315="Critical",N4315="No"),"URGENT - No Bed","Normal")</f>
        <v>Normal</v>
      </c>
      <c r="AD4315" s="34" t="n">
        <f aca="false">INDEX(Lookup_Tables!$B$3:$B$12,MATCH(H4315,Lookup_Tables!$A$3:$A$12,0))</f>
        <v>3000000</v>
      </c>
      <c r="AE4315" s="30" t="str">
        <f aca="false">INDEX(Lookup_Tables!$C$3:$C$12,MATCH(H4315,Lookup_Tables!$A$3:$A$12,0))</f>
        <v>Dr. Pooja Iyer</v>
      </c>
      <c r="AF4315" s="30" t="str">
        <f aca="false">IFERROR(INDEX(Lookup_Tables!$F$16:$F$45,MATCH(I4315,Lookup_Tables!$E$16:$E$45,0)),"N/A")</f>
        <v>EMP212</v>
      </c>
      <c r="AG4315" s="30" t="n">
        <f aca="false">_xlfn.IFS(R4315="Recovered",4,R4315="Referred",3,R4315="Admitted",2,R4315="Deceased",1,TRUE(),0)</f>
        <v>1</v>
      </c>
      <c r="AH4315" s="30" t="str">
        <f aca="false">IF(T4315&gt;=4,"Satisfied",IF(T4315&gt;=3,"Neutral","Needs Improvement"))</f>
        <v>Satisfied</v>
      </c>
    </row>
    <row r="4316" customFormat="false" ht="15" hidden="false" customHeight="false" outlineLevel="0" collapsed="false">
      <c r="A4316" s="27" t="s">
        <v>6723</v>
      </c>
      <c r="B4316" s="27" t="s">
        <v>3585</v>
      </c>
      <c r="C4316" s="27" t="n">
        <v>54</v>
      </c>
      <c r="D4316" s="27" t="s">
        <v>121</v>
      </c>
      <c r="E4316" s="28" t="n">
        <v>45542</v>
      </c>
      <c r="F4316" s="27" t="s">
        <v>576</v>
      </c>
      <c r="G4316" s="28" t="n">
        <v>45543</v>
      </c>
      <c r="H4316" s="27" t="s">
        <v>146</v>
      </c>
      <c r="I4316" s="27" t="s">
        <v>309</v>
      </c>
      <c r="J4316" s="27" t="s">
        <v>244</v>
      </c>
      <c r="K4316" s="27" t="s">
        <v>138</v>
      </c>
      <c r="L4316" s="27" t="n">
        <v>41</v>
      </c>
      <c r="M4316" s="27" t="n">
        <v>29</v>
      </c>
      <c r="N4316" s="27" t="s">
        <v>127</v>
      </c>
      <c r="O4316" s="27" t="s">
        <v>171</v>
      </c>
      <c r="P4316" s="27" t="s">
        <v>187</v>
      </c>
      <c r="Q4316" s="29" t="n">
        <v>2663.86</v>
      </c>
      <c r="R4316" s="27" t="s">
        <v>130</v>
      </c>
      <c r="S4316" s="27" t="s">
        <v>141</v>
      </c>
      <c r="T4316" s="27" t="n">
        <v>3</v>
      </c>
      <c r="U4316" s="27" t="n">
        <f aca="false">YEAR(E4316)</f>
        <v>2024</v>
      </c>
      <c r="V4316" s="27" t="str">
        <f aca="false">TEXT(E4316,"MMM-YYYY")</f>
        <v>Sep-2024</v>
      </c>
      <c r="W4316" s="27" t="n">
        <f aca="false">MONTH(E4316)</f>
        <v>9</v>
      </c>
      <c r="X4316" s="27" t="str">
        <f aca="false">TEXT(WEEKDAY(E4316,2),"0")&amp;" - "&amp;TEXT(E4316,"dddd")</f>
        <v>6 - Saturday</v>
      </c>
      <c r="Y4316" s="27" t="str">
        <f aca="false">_xlfn.IFS(C4316&lt;18,"Child (0-17)",C4316&lt;40,"Young Adult (18-39)",C4316&lt;60,"Adult (40-59)",TRUE(),"Senior (60+)")</f>
        <v>Adult (40-59)</v>
      </c>
      <c r="Z4316" s="27" t="n">
        <f aca="false">ROUND(G4316-E4316,0)</f>
        <v>1</v>
      </c>
      <c r="AA4316" s="27" t="n">
        <f aca="false">L4316+M4316</f>
        <v>70</v>
      </c>
      <c r="AB4316" s="27" t="n">
        <f aca="false">IFERROR(ROUND(Q4316/AA4316,2),0)</f>
        <v>38.06</v>
      </c>
      <c r="AC4316" s="27" t="str">
        <f aca="false">IF(AND(K4316="Critical",N4316="No"),"URGENT - No Bed","Normal")</f>
        <v>Normal</v>
      </c>
      <c r="AD4316" s="33" t="n">
        <f aca="false">INDEX(Lookup_Tables!$B$3:$B$12,MATCH(H4316,Lookup_Tables!$A$3:$A$12,0))</f>
        <v>2700000</v>
      </c>
      <c r="AE4316" s="27" t="str">
        <f aca="false">INDEX(Lookup_Tables!$C$3:$C$12,MATCH(H4316,Lookup_Tables!$A$3:$A$12,0))</f>
        <v>Dr. Vikram Singh</v>
      </c>
      <c r="AF4316" s="27" t="str">
        <f aca="false">IFERROR(INDEX(Lookup_Tables!$F$16:$F$45,MATCH(I4316,Lookup_Tables!$E$16:$E$45,0)),"N/A")</f>
        <v>EMP228</v>
      </c>
      <c r="AG4316" s="27" t="n">
        <f aca="false">_xlfn.IFS(R4316="Recovered",4,R4316="Referred",3,R4316="Admitted",2,R4316="Deceased",1,TRUE(),0)</f>
        <v>4</v>
      </c>
      <c r="AH4316" s="27" t="str">
        <f aca="false">IF(T4316&gt;=4,"Satisfied",IF(T4316&gt;=3,"Neutral","Needs Improvement"))</f>
        <v>Neutral</v>
      </c>
    </row>
    <row r="4317" customFormat="false" ht="15" hidden="false" customHeight="false" outlineLevel="0" collapsed="false">
      <c r="A4317" s="30" t="s">
        <v>6471</v>
      </c>
      <c r="B4317" s="30" t="s">
        <v>5378</v>
      </c>
      <c r="C4317" s="30" t="n">
        <v>15</v>
      </c>
      <c r="D4317" s="30" t="s">
        <v>121</v>
      </c>
      <c r="E4317" s="31" t="n">
        <v>45539</v>
      </c>
      <c r="F4317" s="30" t="s">
        <v>1384</v>
      </c>
      <c r="G4317" s="31" t="n">
        <v>45540</v>
      </c>
      <c r="H4317" s="30" t="s">
        <v>242</v>
      </c>
      <c r="I4317" s="30" t="s">
        <v>466</v>
      </c>
      <c r="J4317" s="30" t="s">
        <v>316</v>
      </c>
      <c r="K4317" s="30" t="s">
        <v>138</v>
      </c>
      <c r="L4317" s="30" t="n">
        <v>45</v>
      </c>
      <c r="M4317" s="30" t="n">
        <v>25</v>
      </c>
      <c r="N4317" s="30" t="s">
        <v>127</v>
      </c>
      <c r="O4317" s="30" t="s">
        <v>139</v>
      </c>
      <c r="P4317" s="30" t="s">
        <v>129</v>
      </c>
      <c r="Q4317" s="32" t="n">
        <v>2493.95</v>
      </c>
      <c r="R4317" s="30" t="s">
        <v>130</v>
      </c>
      <c r="S4317" s="30" t="s">
        <v>131</v>
      </c>
      <c r="T4317" s="30" t="n">
        <v>4</v>
      </c>
      <c r="U4317" s="30" t="n">
        <f aca="false">YEAR(E4317)</f>
        <v>2024</v>
      </c>
      <c r="V4317" s="30" t="str">
        <f aca="false">TEXT(E4317,"MMM-YYYY")</f>
        <v>Sep-2024</v>
      </c>
      <c r="W4317" s="30" t="n">
        <f aca="false">MONTH(E4317)</f>
        <v>9</v>
      </c>
      <c r="X4317" s="30" t="str">
        <f aca="false">TEXT(WEEKDAY(E4317,2),"0")&amp;" - "&amp;TEXT(E4317,"dddd")</f>
        <v>3 - Wednesday</v>
      </c>
      <c r="Y4317" s="30" t="str">
        <f aca="false">_xlfn.IFS(C4317&lt;18,"Child (0-17)",C4317&lt;40,"Young Adult (18-39)",C4317&lt;60,"Adult (40-59)",TRUE(),"Senior (60+)")</f>
        <v>Child (0-17)</v>
      </c>
      <c r="Z4317" s="30" t="n">
        <f aca="false">ROUND(G4317-E4317,0)</f>
        <v>1</v>
      </c>
      <c r="AA4317" s="30" t="n">
        <f aca="false">L4317+M4317</f>
        <v>70</v>
      </c>
      <c r="AB4317" s="30" t="n">
        <f aca="false">IFERROR(ROUND(Q4317/AA4317,2),0)</f>
        <v>35.63</v>
      </c>
      <c r="AC4317" s="30" t="str">
        <f aca="false">IF(AND(K4317="Critical",N4317="No"),"URGENT - No Bed","Normal")</f>
        <v>Normal</v>
      </c>
      <c r="AD4317" s="34" t="n">
        <f aca="false">INDEX(Lookup_Tables!$B$3:$B$12,MATCH(H4317,Lookup_Tables!$A$3:$A$12,0))</f>
        <v>3000000</v>
      </c>
      <c r="AE4317" s="30" t="str">
        <f aca="false">INDEX(Lookup_Tables!$C$3:$C$12,MATCH(H4317,Lookup_Tables!$A$3:$A$12,0))</f>
        <v>Dr. Pooja Iyer</v>
      </c>
      <c r="AF4317" s="30" t="str">
        <f aca="false">IFERROR(INDEX(Lookup_Tables!$F$16:$F$45,MATCH(I4317,Lookup_Tables!$E$16:$E$45,0)),"N/A")</f>
        <v>EMP212</v>
      </c>
      <c r="AG4317" s="30" t="n">
        <f aca="false">_xlfn.IFS(R4317="Recovered",4,R4317="Referred",3,R4317="Admitted",2,R4317="Deceased",1,TRUE(),0)</f>
        <v>4</v>
      </c>
      <c r="AH4317" s="30" t="str">
        <f aca="false">IF(T4317&gt;=4,"Satisfied",IF(T4317&gt;=3,"Neutral","Needs Improvement"))</f>
        <v>Satisfied</v>
      </c>
    </row>
    <row r="4318" customFormat="false" ht="15" hidden="false" customHeight="false" outlineLevel="0" collapsed="false">
      <c r="A4318" s="27" t="s">
        <v>4395</v>
      </c>
      <c r="B4318" s="27" t="s">
        <v>4396</v>
      </c>
      <c r="C4318" s="27" t="n">
        <v>72</v>
      </c>
      <c r="D4318" s="27" t="s">
        <v>121</v>
      </c>
      <c r="E4318" s="28" t="n">
        <v>45531</v>
      </c>
      <c r="F4318" s="27" t="s">
        <v>160</v>
      </c>
      <c r="G4318" s="28" t="n">
        <v>45532</v>
      </c>
      <c r="H4318" s="27" t="s">
        <v>123</v>
      </c>
      <c r="I4318" s="27" t="s">
        <v>155</v>
      </c>
      <c r="J4318" s="27" t="s">
        <v>305</v>
      </c>
      <c r="K4318" s="27" t="s">
        <v>156</v>
      </c>
      <c r="L4318" s="27" t="n">
        <v>33</v>
      </c>
      <c r="M4318" s="27" t="n">
        <v>39</v>
      </c>
      <c r="N4318" s="27" t="s">
        <v>127</v>
      </c>
      <c r="O4318" s="27" t="s">
        <v>128</v>
      </c>
      <c r="P4318" s="27" t="s">
        <v>150</v>
      </c>
      <c r="Q4318" s="29" t="n">
        <v>3244.01</v>
      </c>
      <c r="R4318" s="27" t="s">
        <v>172</v>
      </c>
      <c r="S4318" s="27" t="s">
        <v>157</v>
      </c>
      <c r="T4318" s="27" t="n">
        <v>4</v>
      </c>
      <c r="U4318" s="27" t="n">
        <f aca="false">YEAR(E4318)</f>
        <v>2024</v>
      </c>
      <c r="V4318" s="27" t="str">
        <f aca="false">TEXT(E4318,"MMM-YYYY")</f>
        <v>Aug-2024</v>
      </c>
      <c r="W4318" s="27" t="n">
        <f aca="false">MONTH(E4318)</f>
        <v>8</v>
      </c>
      <c r="X4318" s="27" t="str">
        <f aca="false">TEXT(WEEKDAY(E4318,2),"0")&amp;" - "&amp;TEXT(E4318,"dddd")</f>
        <v>2 - Tuesday</v>
      </c>
      <c r="Y4318" s="27" t="str">
        <f aca="false">_xlfn.IFS(C4318&lt;18,"Child (0-17)",C4318&lt;40,"Young Adult (18-39)",C4318&lt;60,"Adult (40-59)",TRUE(),"Senior (60+)")</f>
        <v>Senior (60+)</v>
      </c>
      <c r="Z4318" s="27" t="n">
        <f aca="false">ROUND(G4318-E4318,0)</f>
        <v>1</v>
      </c>
      <c r="AA4318" s="27" t="n">
        <f aca="false">L4318+M4318</f>
        <v>72</v>
      </c>
      <c r="AB4318" s="27" t="n">
        <f aca="false">IFERROR(ROUND(Q4318/AA4318,2),0)</f>
        <v>45.06</v>
      </c>
      <c r="AC4318" s="27" t="str">
        <f aca="false">IF(AND(K4318="Critical",N4318="No"),"URGENT - No Bed","Normal")</f>
        <v>Normal</v>
      </c>
      <c r="AD4318" s="33" t="n">
        <f aca="false">INDEX(Lookup_Tables!$B$3:$B$12,MATCH(H4318,Lookup_Tables!$A$3:$A$12,0))</f>
        <v>2200000</v>
      </c>
      <c r="AE4318" s="27" t="str">
        <f aca="false">INDEX(Lookup_Tables!$C$3:$C$12,MATCH(H4318,Lookup_Tables!$A$3:$A$12,0))</f>
        <v>Dr. Rohan Das</v>
      </c>
      <c r="AF4318" s="27" t="str">
        <f aca="false">IFERROR(INDEX(Lookup_Tables!$F$16:$F$45,MATCH(I4318,Lookup_Tables!$E$16:$E$45,0)),"N/A")</f>
        <v>EMP203</v>
      </c>
      <c r="AG4318" s="27" t="n">
        <f aca="false">_xlfn.IFS(R4318="Recovered",4,R4318="Referred",3,R4318="Admitted",2,R4318="Deceased",1,TRUE(),0)</f>
        <v>2</v>
      </c>
      <c r="AH4318" s="27" t="str">
        <f aca="false">IF(T4318&gt;=4,"Satisfied",IF(T4318&gt;=3,"Neutral","Needs Improvement"))</f>
        <v>Satisfied</v>
      </c>
    </row>
    <row r="4319" customFormat="false" ht="15" hidden="false" customHeight="false" outlineLevel="0" collapsed="false">
      <c r="A4319" s="30" t="s">
        <v>6048</v>
      </c>
      <c r="B4319" s="30" t="s">
        <v>664</v>
      </c>
      <c r="C4319" s="30" t="n">
        <v>19</v>
      </c>
      <c r="D4319" s="30" t="s">
        <v>181</v>
      </c>
      <c r="E4319" s="31" t="n">
        <v>45375</v>
      </c>
      <c r="F4319" s="30" t="s">
        <v>1899</v>
      </c>
      <c r="G4319" s="31" t="n">
        <v>45376</v>
      </c>
      <c r="H4319" s="30" t="s">
        <v>123</v>
      </c>
      <c r="I4319" s="30" t="s">
        <v>304</v>
      </c>
      <c r="J4319" s="30" t="s">
        <v>227</v>
      </c>
      <c r="K4319" s="30" t="s">
        <v>138</v>
      </c>
      <c r="L4319" s="30" t="n">
        <v>64</v>
      </c>
      <c r="M4319" s="30" t="n">
        <v>39</v>
      </c>
      <c r="N4319" s="30" t="s">
        <v>127</v>
      </c>
      <c r="O4319" s="30" t="s">
        <v>139</v>
      </c>
      <c r="P4319" s="30" t="s">
        <v>129</v>
      </c>
      <c r="Q4319" s="32" t="n">
        <v>2145.02</v>
      </c>
      <c r="R4319" s="30" t="s">
        <v>130</v>
      </c>
      <c r="S4319" s="30" t="s">
        <v>192</v>
      </c>
      <c r="T4319" s="30" t="n">
        <v>3</v>
      </c>
      <c r="U4319" s="30" t="n">
        <f aca="false">YEAR(E4319)</f>
        <v>2024</v>
      </c>
      <c r="V4319" s="30" t="str">
        <f aca="false">TEXT(E4319,"MMM-YYYY")</f>
        <v>Mar-2024</v>
      </c>
      <c r="W4319" s="30" t="n">
        <f aca="false">MONTH(E4319)</f>
        <v>3</v>
      </c>
      <c r="X4319" s="30" t="str">
        <f aca="false">TEXT(WEEKDAY(E4319,2),"0")&amp;" - "&amp;TEXT(E4319,"dddd")</f>
        <v>7 - Sunday</v>
      </c>
      <c r="Y4319" s="30" t="str">
        <f aca="false">_xlfn.IFS(C4319&lt;18,"Child (0-17)",C4319&lt;40,"Young Adult (18-39)",C4319&lt;60,"Adult (40-59)",TRUE(),"Senior (60+)")</f>
        <v>Young Adult (18-39)</v>
      </c>
      <c r="Z4319" s="30" t="n">
        <f aca="false">ROUND(G4319-E4319,0)</f>
        <v>1</v>
      </c>
      <c r="AA4319" s="30" t="n">
        <f aca="false">L4319+M4319</f>
        <v>103</v>
      </c>
      <c r="AB4319" s="30" t="n">
        <f aca="false">IFERROR(ROUND(Q4319/AA4319,2),0)</f>
        <v>20.83</v>
      </c>
      <c r="AC4319" s="30" t="str">
        <f aca="false">IF(AND(K4319="Critical",N4319="No"),"URGENT - No Bed","Normal")</f>
        <v>Normal</v>
      </c>
      <c r="AD4319" s="34" t="n">
        <f aca="false">INDEX(Lookup_Tables!$B$3:$B$12,MATCH(H4319,Lookup_Tables!$A$3:$A$12,0))</f>
        <v>2200000</v>
      </c>
      <c r="AE4319" s="30" t="str">
        <f aca="false">INDEX(Lookup_Tables!$C$3:$C$12,MATCH(H4319,Lookup_Tables!$A$3:$A$12,0))</f>
        <v>Dr. Rohan Das</v>
      </c>
      <c r="AF4319" s="30" t="str">
        <f aca="false">IFERROR(INDEX(Lookup_Tables!$F$16:$F$45,MATCH(I4319,Lookup_Tables!$E$16:$E$45,0)),"N/A")</f>
        <v>EMP204</v>
      </c>
      <c r="AG4319" s="30" t="n">
        <f aca="false">_xlfn.IFS(R4319="Recovered",4,R4319="Referred",3,R4319="Admitted",2,R4319="Deceased",1,TRUE(),0)</f>
        <v>4</v>
      </c>
      <c r="AH4319" s="30" t="str">
        <f aca="false">IF(T4319&gt;=4,"Satisfied",IF(T4319&gt;=3,"Neutral","Needs Improvement"))</f>
        <v>Neutral</v>
      </c>
    </row>
    <row r="4320" customFormat="false" ht="15" hidden="false" customHeight="false" outlineLevel="0" collapsed="false">
      <c r="A4320" s="27" t="s">
        <v>5348</v>
      </c>
      <c r="B4320" s="27" t="s">
        <v>3425</v>
      </c>
      <c r="C4320" s="27" t="n">
        <v>67</v>
      </c>
      <c r="D4320" s="27" t="s">
        <v>181</v>
      </c>
      <c r="E4320" s="28" t="n">
        <v>45557</v>
      </c>
      <c r="F4320" s="27" t="s">
        <v>1268</v>
      </c>
      <c r="G4320" s="28" t="n">
        <v>45558</v>
      </c>
      <c r="H4320" s="27" t="s">
        <v>161</v>
      </c>
      <c r="I4320" s="27" t="s">
        <v>538</v>
      </c>
      <c r="J4320" s="27" t="s">
        <v>648</v>
      </c>
      <c r="K4320" s="27" t="s">
        <v>138</v>
      </c>
      <c r="L4320" s="27" t="n">
        <v>66</v>
      </c>
      <c r="M4320" s="27" t="n">
        <v>36</v>
      </c>
      <c r="N4320" s="27" t="s">
        <v>127</v>
      </c>
      <c r="O4320" s="27" t="s">
        <v>149</v>
      </c>
      <c r="P4320" s="27" t="s">
        <v>129</v>
      </c>
      <c r="Q4320" s="29" t="n">
        <v>1907.44</v>
      </c>
      <c r="R4320" s="27" t="s">
        <v>268</v>
      </c>
      <c r="S4320" s="27" t="s">
        <v>151</v>
      </c>
      <c r="T4320" s="27" t="n">
        <v>2</v>
      </c>
      <c r="U4320" s="27" t="n">
        <f aca="false">YEAR(E4320)</f>
        <v>2024</v>
      </c>
      <c r="V4320" s="27" t="str">
        <f aca="false">TEXT(E4320,"MMM-YYYY")</f>
        <v>Sep-2024</v>
      </c>
      <c r="W4320" s="27" t="n">
        <f aca="false">MONTH(E4320)</f>
        <v>9</v>
      </c>
      <c r="X4320" s="27" t="str">
        <f aca="false">TEXT(WEEKDAY(E4320,2),"0")&amp;" - "&amp;TEXT(E4320,"dddd")</f>
        <v>7 - Sunday</v>
      </c>
      <c r="Y4320" s="27" t="str">
        <f aca="false">_xlfn.IFS(C4320&lt;18,"Child (0-17)",C4320&lt;40,"Young Adult (18-39)",C4320&lt;60,"Adult (40-59)",TRUE(),"Senior (60+)")</f>
        <v>Senior (60+)</v>
      </c>
      <c r="Z4320" s="27" t="n">
        <f aca="false">ROUND(G4320-E4320,0)</f>
        <v>1</v>
      </c>
      <c r="AA4320" s="27" t="n">
        <f aca="false">L4320+M4320</f>
        <v>102</v>
      </c>
      <c r="AB4320" s="27" t="n">
        <f aca="false">IFERROR(ROUND(Q4320/AA4320,2),0)</f>
        <v>18.7</v>
      </c>
      <c r="AC4320" s="27" t="str">
        <f aca="false">IF(AND(K4320="Critical",N4320="No"),"URGENT - No Bed","Normal")</f>
        <v>Normal</v>
      </c>
      <c r="AD4320" s="33" t="n">
        <f aca="false">INDEX(Lookup_Tables!$B$3:$B$12,MATCH(H4320,Lookup_Tables!$A$3:$A$12,0))</f>
        <v>3600000</v>
      </c>
      <c r="AE4320" s="27" t="str">
        <f aca="false">INDEX(Lookup_Tables!$C$3:$C$12,MATCH(H4320,Lookup_Tables!$A$3:$A$12,0))</f>
        <v>Dr. Sameer Joshi</v>
      </c>
      <c r="AF4320" s="27" t="str">
        <f aca="false">IFERROR(INDEX(Lookup_Tables!$F$16:$F$45,MATCH(I4320,Lookup_Tables!$E$16:$E$45,0)),"N/A")</f>
        <v>EMP221</v>
      </c>
      <c r="AG4320" s="27" t="n">
        <f aca="false">_xlfn.IFS(R4320="Recovered",4,R4320="Referred",3,R4320="Admitted",2,R4320="Deceased",1,TRUE(),0)</f>
        <v>3</v>
      </c>
      <c r="AH4320" s="27" t="str">
        <f aca="false">IF(T4320&gt;=4,"Satisfied",IF(T4320&gt;=3,"Neutral","Needs Improvement"))</f>
        <v>Needs Improvement</v>
      </c>
    </row>
    <row r="4321" customFormat="false" ht="15" hidden="false" customHeight="false" outlineLevel="0" collapsed="false">
      <c r="A4321" s="30" t="s">
        <v>6685</v>
      </c>
      <c r="B4321" s="30" t="s">
        <v>1174</v>
      </c>
      <c r="C4321" s="30" t="n">
        <v>52</v>
      </c>
      <c r="D4321" s="30" t="s">
        <v>181</v>
      </c>
      <c r="E4321" s="31" t="n">
        <v>45353</v>
      </c>
      <c r="F4321" s="30" t="s">
        <v>898</v>
      </c>
      <c r="G4321" s="31" t="n">
        <v>45354</v>
      </c>
      <c r="H4321" s="30" t="s">
        <v>135</v>
      </c>
      <c r="I4321" s="30" t="s">
        <v>251</v>
      </c>
      <c r="J4321" s="30" t="s">
        <v>618</v>
      </c>
      <c r="K4321" s="30" t="s">
        <v>138</v>
      </c>
      <c r="L4321" s="30" t="n">
        <v>30</v>
      </c>
      <c r="M4321" s="30" t="n">
        <v>26</v>
      </c>
      <c r="N4321" s="30" t="s">
        <v>127</v>
      </c>
      <c r="O4321" s="30" t="s">
        <v>128</v>
      </c>
      <c r="P4321" s="30" t="s">
        <v>150</v>
      </c>
      <c r="Q4321" s="32" t="n">
        <v>1418.39</v>
      </c>
      <c r="R4321" s="30" t="s">
        <v>130</v>
      </c>
      <c r="S4321" s="30" t="s">
        <v>157</v>
      </c>
      <c r="T4321" s="30" t="n">
        <v>3</v>
      </c>
      <c r="U4321" s="30" t="n">
        <f aca="false">YEAR(E4321)</f>
        <v>2024</v>
      </c>
      <c r="V4321" s="30" t="str">
        <f aca="false">TEXT(E4321,"MMM-YYYY")</f>
        <v>Mar-2024</v>
      </c>
      <c r="W4321" s="30" t="n">
        <f aca="false">MONTH(E4321)</f>
        <v>3</v>
      </c>
      <c r="X4321" s="30" t="str">
        <f aca="false">TEXT(WEEKDAY(E4321,2),"0")&amp;" - "&amp;TEXT(E4321,"dddd")</f>
        <v>6 - Saturday</v>
      </c>
      <c r="Y4321" s="30" t="str">
        <f aca="false">_xlfn.IFS(C4321&lt;18,"Child (0-17)",C4321&lt;40,"Young Adult (18-39)",C4321&lt;60,"Adult (40-59)",TRUE(),"Senior (60+)")</f>
        <v>Adult (40-59)</v>
      </c>
      <c r="Z4321" s="30" t="n">
        <f aca="false">ROUND(G4321-E4321,0)</f>
        <v>1</v>
      </c>
      <c r="AA4321" s="30" t="n">
        <f aca="false">L4321+M4321</f>
        <v>56</v>
      </c>
      <c r="AB4321" s="30" t="n">
        <f aca="false">IFERROR(ROUND(Q4321/AA4321,2),0)</f>
        <v>25.33</v>
      </c>
      <c r="AC4321" s="30" t="str">
        <f aca="false">IF(AND(K4321="Critical",N4321="No"),"URGENT - No Bed","Normal")</f>
        <v>Normal</v>
      </c>
      <c r="AD4321" s="34" t="n">
        <f aca="false">INDEX(Lookup_Tables!$B$3:$B$12,MATCH(H4321,Lookup_Tables!$A$3:$A$12,0))</f>
        <v>4600000</v>
      </c>
      <c r="AE4321" s="30" t="str">
        <f aca="false">INDEX(Lookup_Tables!$C$3:$C$12,MATCH(H4321,Lookup_Tables!$A$3:$A$12,0))</f>
        <v>Dr. Farhan Khan</v>
      </c>
      <c r="AF4321" s="30" t="str">
        <f aca="false">IFERROR(INDEX(Lookup_Tables!$F$16:$F$45,MATCH(I4321,Lookup_Tables!$E$16:$E$45,0)),"N/A")</f>
        <v>EMP207</v>
      </c>
      <c r="AG4321" s="30" t="n">
        <f aca="false">_xlfn.IFS(R4321="Recovered",4,R4321="Referred",3,R4321="Admitted",2,R4321="Deceased",1,TRUE(),0)</f>
        <v>4</v>
      </c>
      <c r="AH4321" s="30" t="str">
        <f aca="false">IF(T4321&gt;=4,"Satisfied",IF(T4321&gt;=3,"Neutral","Needs Improvement"))</f>
        <v>Neutral</v>
      </c>
    </row>
    <row r="4322" customFormat="false" ht="15" hidden="false" customHeight="false" outlineLevel="0" collapsed="false">
      <c r="A4322" s="27" t="s">
        <v>7148</v>
      </c>
      <c r="B4322" s="27" t="s">
        <v>2471</v>
      </c>
      <c r="C4322" s="27" t="n">
        <v>74</v>
      </c>
      <c r="D4322" s="27" t="s">
        <v>121</v>
      </c>
      <c r="E4322" s="28" t="n">
        <v>45642</v>
      </c>
      <c r="F4322" s="27" t="s">
        <v>904</v>
      </c>
      <c r="G4322" s="28" t="n">
        <v>45642</v>
      </c>
      <c r="H4322" s="27" t="s">
        <v>242</v>
      </c>
      <c r="I4322" s="27" t="s">
        <v>315</v>
      </c>
      <c r="J4322" s="27" t="s">
        <v>244</v>
      </c>
      <c r="K4322" s="27" t="s">
        <v>156</v>
      </c>
      <c r="L4322" s="27" t="n">
        <v>69</v>
      </c>
      <c r="M4322" s="27" t="n">
        <v>73</v>
      </c>
      <c r="N4322" s="27" t="s">
        <v>127</v>
      </c>
      <c r="O4322" s="27" t="s">
        <v>139</v>
      </c>
      <c r="P4322" s="27" t="s">
        <v>140</v>
      </c>
      <c r="Q4322" s="29" t="n">
        <v>4374.09</v>
      </c>
      <c r="R4322" s="27" t="s">
        <v>130</v>
      </c>
      <c r="S4322" s="27" t="s">
        <v>141</v>
      </c>
      <c r="T4322" s="27" t="n">
        <v>3</v>
      </c>
      <c r="U4322" s="27" t="n">
        <f aca="false">YEAR(E4322)</f>
        <v>2024</v>
      </c>
      <c r="V4322" s="27" t="str">
        <f aca="false">TEXT(E4322,"MMM-YYYY")</f>
        <v>Dec-2024</v>
      </c>
      <c r="W4322" s="27" t="n">
        <f aca="false">MONTH(E4322)</f>
        <v>12</v>
      </c>
      <c r="X4322" s="27" t="str">
        <f aca="false">TEXT(WEEKDAY(E4322,2),"0")&amp;" - "&amp;TEXT(E4322,"dddd")</f>
        <v>1 - Monday</v>
      </c>
      <c r="Y4322" s="27" t="str">
        <f aca="false">_xlfn.IFS(C4322&lt;18,"Child (0-17)",C4322&lt;40,"Young Adult (18-39)",C4322&lt;60,"Adult (40-59)",TRUE(),"Senior (60+)")</f>
        <v>Senior (60+)</v>
      </c>
      <c r="Z4322" s="27" t="n">
        <f aca="false">ROUND(G4322-E4322,0)</f>
        <v>0</v>
      </c>
      <c r="AA4322" s="27" t="n">
        <f aca="false">L4322+M4322</f>
        <v>142</v>
      </c>
      <c r="AB4322" s="27" t="n">
        <f aca="false">IFERROR(ROUND(Q4322/AA4322,2),0)</f>
        <v>30.8</v>
      </c>
      <c r="AC4322" s="27" t="str">
        <f aca="false">IF(AND(K4322="Critical",N4322="No"),"URGENT - No Bed","Normal")</f>
        <v>Normal</v>
      </c>
      <c r="AD4322" s="33" t="n">
        <f aca="false">INDEX(Lookup_Tables!$B$3:$B$12,MATCH(H4322,Lookup_Tables!$A$3:$A$12,0))</f>
        <v>3000000</v>
      </c>
      <c r="AE4322" s="27" t="str">
        <f aca="false">INDEX(Lookup_Tables!$C$3:$C$12,MATCH(H4322,Lookup_Tables!$A$3:$A$12,0))</f>
        <v>Dr. Pooja Iyer</v>
      </c>
      <c r="AF4322" s="27" t="str">
        <f aca="false">IFERROR(INDEX(Lookup_Tables!$F$16:$F$45,MATCH(I4322,Lookup_Tables!$E$16:$E$45,0)),"N/A")</f>
        <v>EMP213</v>
      </c>
      <c r="AG4322" s="27" t="n">
        <f aca="false">_xlfn.IFS(R4322="Recovered",4,R4322="Referred",3,R4322="Admitted",2,R4322="Deceased",1,TRUE(),0)</f>
        <v>4</v>
      </c>
      <c r="AH4322" s="27" t="str">
        <f aca="false">IF(T4322&gt;=4,"Satisfied",IF(T4322&gt;=3,"Neutral","Needs Improvement"))</f>
        <v>Neutral</v>
      </c>
    </row>
    <row r="4323" customFormat="false" ht="15" hidden="false" customHeight="false" outlineLevel="0" collapsed="false">
      <c r="A4323" s="30" t="s">
        <v>1017</v>
      </c>
      <c r="B4323" s="30" t="s">
        <v>505</v>
      </c>
      <c r="C4323" s="30" t="n">
        <v>64</v>
      </c>
      <c r="D4323" s="30" t="s">
        <v>121</v>
      </c>
      <c r="E4323" s="31" t="n">
        <v>45431</v>
      </c>
      <c r="F4323" s="30" t="s">
        <v>190</v>
      </c>
      <c r="G4323" s="31" t="n">
        <v>45431</v>
      </c>
      <c r="H4323" s="30" t="s">
        <v>183</v>
      </c>
      <c r="I4323" s="30" t="s">
        <v>212</v>
      </c>
      <c r="J4323" s="30" t="s">
        <v>185</v>
      </c>
      <c r="K4323" s="30" t="s">
        <v>156</v>
      </c>
      <c r="L4323" s="30" t="n">
        <v>30</v>
      </c>
      <c r="M4323" s="30" t="n">
        <v>76</v>
      </c>
      <c r="N4323" s="30" t="s">
        <v>127</v>
      </c>
      <c r="O4323" s="30" t="s">
        <v>149</v>
      </c>
      <c r="P4323" s="30" t="s">
        <v>129</v>
      </c>
      <c r="Q4323" s="32" t="n">
        <v>4199.23</v>
      </c>
      <c r="R4323" s="30" t="s">
        <v>172</v>
      </c>
      <c r="S4323" s="30" t="s">
        <v>178</v>
      </c>
      <c r="T4323" s="30" t="n">
        <v>3</v>
      </c>
      <c r="U4323" s="30" t="n">
        <f aca="false">YEAR(E4323)</f>
        <v>2024</v>
      </c>
      <c r="V4323" s="30" t="str">
        <f aca="false">TEXT(E4323,"MMM-YYYY")</f>
        <v>May-2024</v>
      </c>
      <c r="W4323" s="30" t="n">
        <f aca="false">MONTH(E4323)</f>
        <v>5</v>
      </c>
      <c r="X4323" s="30" t="str">
        <f aca="false">TEXT(WEEKDAY(E4323,2),"0")&amp;" - "&amp;TEXT(E4323,"dddd")</f>
        <v>7 - Sunday</v>
      </c>
      <c r="Y4323" s="30" t="str">
        <f aca="false">_xlfn.IFS(C4323&lt;18,"Child (0-17)",C4323&lt;40,"Young Adult (18-39)",C4323&lt;60,"Adult (40-59)",TRUE(),"Senior (60+)")</f>
        <v>Senior (60+)</v>
      </c>
      <c r="Z4323" s="30" t="n">
        <f aca="false">ROUND(G4323-E4323,0)</f>
        <v>0</v>
      </c>
      <c r="AA4323" s="30" t="n">
        <f aca="false">L4323+M4323</f>
        <v>106</v>
      </c>
      <c r="AB4323" s="30" t="n">
        <f aca="false">IFERROR(ROUND(Q4323/AA4323,2),0)</f>
        <v>39.62</v>
      </c>
      <c r="AC4323" s="30" t="str">
        <f aca="false">IF(AND(K4323="Critical",N4323="No"),"URGENT - No Bed","Normal")</f>
        <v>Normal</v>
      </c>
      <c r="AD4323" s="34" t="n">
        <f aca="false">INDEX(Lookup_Tables!$B$3:$B$12,MATCH(H4323,Lookup_Tables!$A$3:$A$12,0))</f>
        <v>3100000</v>
      </c>
      <c r="AE4323" s="30" t="str">
        <f aca="false">INDEX(Lookup_Tables!$C$3:$C$12,MATCH(H4323,Lookup_Tables!$A$3:$A$12,0))</f>
        <v>Dr. Kavita Rao</v>
      </c>
      <c r="AF4323" s="30" t="str">
        <f aca="false">IFERROR(INDEX(Lookup_Tables!$F$16:$F$45,MATCH(I4323,Lookup_Tables!$E$16:$E$45,0)),"N/A")</f>
        <v>EMP225</v>
      </c>
      <c r="AG4323" s="30" t="n">
        <f aca="false">_xlfn.IFS(R4323="Recovered",4,R4323="Referred",3,R4323="Admitted",2,R4323="Deceased",1,TRUE(),0)</f>
        <v>2</v>
      </c>
      <c r="AH4323" s="30" t="str">
        <f aca="false">IF(T4323&gt;=4,"Satisfied",IF(T4323&gt;=3,"Neutral","Needs Improvement"))</f>
        <v>Neutral</v>
      </c>
    </row>
    <row r="4324" customFormat="false" ht="15" hidden="false" customHeight="false" outlineLevel="0" collapsed="false">
      <c r="A4324" s="27" t="s">
        <v>5469</v>
      </c>
      <c r="B4324" s="27" t="s">
        <v>818</v>
      </c>
      <c r="C4324" s="27" t="n">
        <v>47</v>
      </c>
      <c r="D4324" s="27" t="s">
        <v>121</v>
      </c>
      <c r="E4324" s="28" t="n">
        <v>45350</v>
      </c>
      <c r="F4324" s="27" t="s">
        <v>764</v>
      </c>
      <c r="G4324" s="28" t="n">
        <v>45354</v>
      </c>
      <c r="H4324" s="27" t="s">
        <v>146</v>
      </c>
      <c r="I4324" s="27" t="s">
        <v>309</v>
      </c>
      <c r="J4324" s="27" t="s">
        <v>222</v>
      </c>
      <c r="K4324" s="27" t="s">
        <v>126</v>
      </c>
      <c r="L4324" s="27" t="n">
        <v>33</v>
      </c>
      <c r="M4324" s="27" t="n">
        <v>66</v>
      </c>
      <c r="N4324" s="27" t="s">
        <v>127</v>
      </c>
      <c r="O4324" s="27" t="s">
        <v>128</v>
      </c>
      <c r="P4324" s="27" t="s">
        <v>187</v>
      </c>
      <c r="Q4324" s="29" t="n">
        <v>8111.74</v>
      </c>
      <c r="R4324" s="27" t="s">
        <v>130</v>
      </c>
      <c r="S4324" s="27" t="s">
        <v>131</v>
      </c>
      <c r="T4324" s="27" t="n">
        <v>2</v>
      </c>
      <c r="U4324" s="27" t="n">
        <f aca="false">YEAR(E4324)</f>
        <v>2024</v>
      </c>
      <c r="V4324" s="27" t="str">
        <f aca="false">TEXT(E4324,"MMM-YYYY")</f>
        <v>Feb-2024</v>
      </c>
      <c r="W4324" s="27" t="n">
        <f aca="false">MONTH(E4324)</f>
        <v>2</v>
      </c>
      <c r="X4324" s="27" t="str">
        <f aca="false">TEXT(WEEKDAY(E4324,2),"0")&amp;" - "&amp;TEXT(E4324,"dddd")</f>
        <v>3 - Wednesday</v>
      </c>
      <c r="Y4324" s="27" t="str">
        <f aca="false">_xlfn.IFS(C4324&lt;18,"Child (0-17)",C4324&lt;40,"Young Adult (18-39)",C4324&lt;60,"Adult (40-59)",TRUE(),"Senior (60+)")</f>
        <v>Adult (40-59)</v>
      </c>
      <c r="Z4324" s="27" t="n">
        <f aca="false">ROUND(G4324-E4324,0)</f>
        <v>4</v>
      </c>
      <c r="AA4324" s="27" t="n">
        <f aca="false">L4324+M4324</f>
        <v>99</v>
      </c>
      <c r="AB4324" s="27" t="n">
        <f aca="false">IFERROR(ROUND(Q4324/AA4324,2),0)</f>
        <v>81.94</v>
      </c>
      <c r="AC4324" s="27" t="str">
        <f aca="false">IF(AND(K4324="Critical",N4324="No"),"URGENT - No Bed","Normal")</f>
        <v>Normal</v>
      </c>
      <c r="AD4324" s="33" t="n">
        <f aca="false">INDEX(Lookup_Tables!$B$3:$B$12,MATCH(H4324,Lookup_Tables!$A$3:$A$12,0))</f>
        <v>2700000</v>
      </c>
      <c r="AE4324" s="27" t="str">
        <f aca="false">INDEX(Lookup_Tables!$C$3:$C$12,MATCH(H4324,Lookup_Tables!$A$3:$A$12,0))</f>
        <v>Dr. Vikram Singh</v>
      </c>
      <c r="AF4324" s="27" t="str">
        <f aca="false">IFERROR(INDEX(Lookup_Tables!$F$16:$F$45,MATCH(I4324,Lookup_Tables!$E$16:$E$45,0)),"N/A")</f>
        <v>EMP228</v>
      </c>
      <c r="AG4324" s="27" t="n">
        <f aca="false">_xlfn.IFS(R4324="Recovered",4,R4324="Referred",3,R4324="Admitted",2,R4324="Deceased",1,TRUE(),0)</f>
        <v>4</v>
      </c>
      <c r="AH4324" s="27" t="str">
        <f aca="false">IF(T4324&gt;=4,"Satisfied",IF(T4324&gt;=3,"Neutral","Needs Improvement"))</f>
        <v>Needs Improvement</v>
      </c>
    </row>
    <row r="4325" customFormat="false" ht="15" hidden="false" customHeight="false" outlineLevel="0" collapsed="false">
      <c r="A4325" s="30" t="s">
        <v>7169</v>
      </c>
      <c r="B4325" s="30" t="s">
        <v>2198</v>
      </c>
      <c r="C4325" s="30" t="n">
        <v>0</v>
      </c>
      <c r="D4325" s="30" t="s">
        <v>121</v>
      </c>
      <c r="E4325" s="31" t="n">
        <v>45348</v>
      </c>
      <c r="F4325" s="30" t="s">
        <v>1614</v>
      </c>
      <c r="G4325" s="31" t="n">
        <v>45348</v>
      </c>
      <c r="H4325" s="30" t="s">
        <v>236</v>
      </c>
      <c r="I4325" s="30" t="s">
        <v>237</v>
      </c>
      <c r="J4325" s="30" t="s">
        <v>375</v>
      </c>
      <c r="K4325" s="30" t="s">
        <v>156</v>
      </c>
      <c r="L4325" s="30" t="n">
        <v>67</v>
      </c>
      <c r="M4325" s="30" t="n">
        <v>60</v>
      </c>
      <c r="N4325" s="30" t="s">
        <v>186</v>
      </c>
      <c r="O4325" s="30" t="s">
        <v>139</v>
      </c>
      <c r="P4325" s="30" t="s">
        <v>150</v>
      </c>
      <c r="Q4325" s="32" t="n">
        <v>3843.51</v>
      </c>
      <c r="R4325" s="30" t="s">
        <v>130</v>
      </c>
      <c r="S4325" s="30" t="s">
        <v>131</v>
      </c>
      <c r="T4325" s="30" t="n">
        <v>4</v>
      </c>
      <c r="U4325" s="30" t="n">
        <f aca="false">YEAR(E4325)</f>
        <v>2024</v>
      </c>
      <c r="V4325" s="30" t="str">
        <f aca="false">TEXT(E4325,"MMM-YYYY")</f>
        <v>Feb-2024</v>
      </c>
      <c r="W4325" s="30" t="n">
        <f aca="false">MONTH(E4325)</f>
        <v>2</v>
      </c>
      <c r="X4325" s="30" t="str">
        <f aca="false">TEXT(WEEKDAY(E4325,2),"0")&amp;" - "&amp;TEXT(E4325,"dddd")</f>
        <v>1 - Monday</v>
      </c>
      <c r="Y4325" s="30" t="str">
        <f aca="false">_xlfn.IFS(C4325&lt;18,"Child (0-17)",C4325&lt;40,"Young Adult (18-39)",C4325&lt;60,"Adult (40-59)",TRUE(),"Senior (60+)")</f>
        <v>Child (0-17)</v>
      </c>
      <c r="Z4325" s="30" t="n">
        <f aca="false">ROUND(G4325-E4325,0)</f>
        <v>0</v>
      </c>
      <c r="AA4325" s="30" t="n">
        <f aca="false">L4325+M4325</f>
        <v>127</v>
      </c>
      <c r="AB4325" s="30" t="n">
        <f aca="false">IFERROR(ROUND(Q4325/AA4325,2),0)</f>
        <v>30.26</v>
      </c>
      <c r="AC4325" s="30" t="str">
        <f aca="false">IF(AND(K4325="Critical",N4325="No"),"URGENT - No Bed","Normal")</f>
        <v>Normal</v>
      </c>
      <c r="AD4325" s="34" t="n">
        <f aca="false">INDEX(Lookup_Tables!$B$3:$B$12,MATCH(H4325,Lookup_Tables!$A$3:$A$12,0))</f>
        <v>3900000</v>
      </c>
      <c r="AE4325" s="30" t="str">
        <f aca="false">INDEX(Lookup_Tables!$C$3:$C$12,MATCH(H4325,Lookup_Tables!$A$3:$A$12,0))</f>
        <v>Dr. Rina Mehta</v>
      </c>
      <c r="AF4325" s="30" t="str">
        <f aca="false">IFERROR(INDEX(Lookup_Tables!$F$16:$F$45,MATCH(I4325,Lookup_Tables!$E$16:$E$45,0)),"N/A")</f>
        <v>EMP215</v>
      </c>
      <c r="AG4325" s="30" t="n">
        <f aca="false">_xlfn.IFS(R4325="Recovered",4,R4325="Referred",3,R4325="Admitted",2,R4325="Deceased",1,TRUE(),0)</f>
        <v>4</v>
      </c>
      <c r="AH4325" s="30" t="str">
        <f aca="false">IF(T4325&gt;=4,"Satisfied",IF(T4325&gt;=3,"Neutral","Needs Improvement"))</f>
        <v>Satisfied</v>
      </c>
    </row>
    <row r="4326" customFormat="false" ht="15" hidden="false" customHeight="false" outlineLevel="0" collapsed="false">
      <c r="A4326" s="27" t="s">
        <v>1637</v>
      </c>
      <c r="B4326" s="27" t="s">
        <v>343</v>
      </c>
      <c r="C4326" s="27" t="n">
        <v>46</v>
      </c>
      <c r="D4326" s="27" t="s">
        <v>181</v>
      </c>
      <c r="E4326" s="28" t="n">
        <v>45522</v>
      </c>
      <c r="F4326" s="27" t="s">
        <v>247</v>
      </c>
      <c r="G4326" s="28" t="n">
        <v>45523</v>
      </c>
      <c r="H4326" s="27" t="s">
        <v>217</v>
      </c>
      <c r="I4326" s="27" t="s">
        <v>282</v>
      </c>
      <c r="J4326" s="27" t="s">
        <v>218</v>
      </c>
      <c r="K4326" s="27" t="s">
        <v>126</v>
      </c>
      <c r="L4326" s="27" t="n">
        <v>25</v>
      </c>
      <c r="M4326" s="27" t="n">
        <v>129</v>
      </c>
      <c r="N4326" s="27" t="s">
        <v>186</v>
      </c>
      <c r="O4326" s="27" t="s">
        <v>171</v>
      </c>
      <c r="P4326" s="27" t="s">
        <v>187</v>
      </c>
      <c r="Q4326" s="29" t="n">
        <v>8934.26</v>
      </c>
      <c r="R4326" s="27" t="s">
        <v>130</v>
      </c>
      <c r="S4326" s="27" t="s">
        <v>157</v>
      </c>
      <c r="T4326" s="27" t="n">
        <v>3</v>
      </c>
      <c r="U4326" s="27" t="n">
        <f aca="false">YEAR(E4326)</f>
        <v>2024</v>
      </c>
      <c r="V4326" s="27" t="str">
        <f aca="false">TEXT(E4326,"MMM-YYYY")</f>
        <v>Aug-2024</v>
      </c>
      <c r="W4326" s="27" t="n">
        <f aca="false">MONTH(E4326)</f>
        <v>8</v>
      </c>
      <c r="X4326" s="27" t="str">
        <f aca="false">TEXT(WEEKDAY(E4326,2),"0")&amp;" - "&amp;TEXT(E4326,"dddd")</f>
        <v>7 - Sunday</v>
      </c>
      <c r="Y4326" s="27" t="str">
        <f aca="false">_xlfn.IFS(C4326&lt;18,"Child (0-17)",C4326&lt;40,"Young Adult (18-39)",C4326&lt;60,"Adult (40-59)",TRUE(),"Senior (60+)")</f>
        <v>Adult (40-59)</v>
      </c>
      <c r="Z4326" s="27" t="n">
        <f aca="false">ROUND(G4326-E4326,0)</f>
        <v>1</v>
      </c>
      <c r="AA4326" s="27" t="n">
        <f aca="false">L4326+M4326</f>
        <v>154</v>
      </c>
      <c r="AB4326" s="27" t="n">
        <f aca="false">IFERROR(ROUND(Q4326/AA4326,2),0)</f>
        <v>58.01</v>
      </c>
      <c r="AC4326" s="27" t="str">
        <f aca="false">IF(AND(K4326="Critical",N4326="No"),"URGENT - No Bed","Normal")</f>
        <v>Normal</v>
      </c>
      <c r="AD4326" s="33" t="n">
        <f aca="false">INDEX(Lookup_Tables!$B$3:$B$12,MATCH(H4326,Lookup_Tables!$A$3:$A$12,0))</f>
        <v>4200000</v>
      </c>
      <c r="AE4326" s="27" t="str">
        <f aca="false">INDEX(Lookup_Tables!$C$3:$C$12,MATCH(H4326,Lookup_Tables!$A$3:$A$12,0))</f>
        <v>Dr. Anil Kapoor</v>
      </c>
      <c r="AF4326" s="27" t="str">
        <f aca="false">IFERROR(INDEX(Lookup_Tables!$F$16:$F$45,MATCH(I4326,Lookup_Tables!$E$16:$E$45,0)),"N/A")</f>
        <v>EMP200</v>
      </c>
      <c r="AG4326" s="27" t="n">
        <f aca="false">_xlfn.IFS(R4326="Recovered",4,R4326="Referred",3,R4326="Admitted",2,R4326="Deceased",1,TRUE(),0)</f>
        <v>4</v>
      </c>
      <c r="AH4326" s="27" t="str">
        <f aca="false">IF(T4326&gt;=4,"Satisfied",IF(T4326&gt;=3,"Neutral","Needs Improvement"))</f>
        <v>Neutral</v>
      </c>
    </row>
    <row r="4327" customFormat="false" ht="15" hidden="false" customHeight="false" outlineLevel="0" collapsed="false">
      <c r="A4327" s="30" t="s">
        <v>5144</v>
      </c>
      <c r="B4327" s="30" t="s">
        <v>2410</v>
      </c>
      <c r="C4327" s="30" t="n">
        <v>20</v>
      </c>
      <c r="D4327" s="30" t="s">
        <v>121</v>
      </c>
      <c r="E4327" s="31" t="n">
        <v>45321</v>
      </c>
      <c r="F4327" s="30" t="s">
        <v>250</v>
      </c>
      <c r="G4327" s="31" t="n">
        <v>45323</v>
      </c>
      <c r="H4327" s="30" t="s">
        <v>161</v>
      </c>
      <c r="I4327" s="30" t="s">
        <v>162</v>
      </c>
      <c r="J4327" s="30" t="s">
        <v>648</v>
      </c>
      <c r="K4327" s="30" t="s">
        <v>156</v>
      </c>
      <c r="L4327" s="30" t="n">
        <v>23</v>
      </c>
      <c r="M4327" s="30" t="n">
        <v>52</v>
      </c>
      <c r="N4327" s="30" t="s">
        <v>186</v>
      </c>
      <c r="O4327" s="30" t="s">
        <v>128</v>
      </c>
      <c r="P4327" s="30" t="s">
        <v>140</v>
      </c>
      <c r="Q4327" s="32" t="n">
        <v>4072.51</v>
      </c>
      <c r="R4327" s="30" t="s">
        <v>130</v>
      </c>
      <c r="S4327" s="30" t="s">
        <v>192</v>
      </c>
      <c r="T4327" s="30" t="n">
        <v>5</v>
      </c>
      <c r="U4327" s="30" t="n">
        <f aca="false">YEAR(E4327)</f>
        <v>2024</v>
      </c>
      <c r="V4327" s="30" t="str">
        <f aca="false">TEXT(E4327,"MMM-YYYY")</f>
        <v>Jan-2024</v>
      </c>
      <c r="W4327" s="30" t="n">
        <f aca="false">MONTH(E4327)</f>
        <v>1</v>
      </c>
      <c r="X4327" s="30" t="str">
        <f aca="false">TEXT(WEEKDAY(E4327,2),"0")&amp;" - "&amp;TEXT(E4327,"dddd")</f>
        <v>2 - Tuesday</v>
      </c>
      <c r="Y4327" s="30" t="str">
        <f aca="false">_xlfn.IFS(C4327&lt;18,"Child (0-17)",C4327&lt;40,"Young Adult (18-39)",C4327&lt;60,"Adult (40-59)",TRUE(),"Senior (60+)")</f>
        <v>Young Adult (18-39)</v>
      </c>
      <c r="Z4327" s="30" t="n">
        <f aca="false">ROUND(G4327-E4327,0)</f>
        <v>2</v>
      </c>
      <c r="AA4327" s="30" t="n">
        <f aca="false">L4327+M4327</f>
        <v>75</v>
      </c>
      <c r="AB4327" s="30" t="n">
        <f aca="false">IFERROR(ROUND(Q4327/AA4327,2),0)</f>
        <v>54.3</v>
      </c>
      <c r="AC4327" s="30" t="str">
        <f aca="false">IF(AND(K4327="Critical",N4327="No"),"URGENT - No Bed","Normal")</f>
        <v>Normal</v>
      </c>
      <c r="AD4327" s="34" t="n">
        <f aca="false">INDEX(Lookup_Tables!$B$3:$B$12,MATCH(H4327,Lookup_Tables!$A$3:$A$12,0))</f>
        <v>3600000</v>
      </c>
      <c r="AE4327" s="30" t="str">
        <f aca="false">INDEX(Lookup_Tables!$C$3:$C$12,MATCH(H4327,Lookup_Tables!$A$3:$A$12,0))</f>
        <v>Dr. Sameer Joshi</v>
      </c>
      <c r="AF4327" s="30" t="str">
        <f aca="false">IFERROR(INDEX(Lookup_Tables!$F$16:$F$45,MATCH(I4327,Lookup_Tables!$E$16:$E$45,0)),"N/A")</f>
        <v>EMP222</v>
      </c>
      <c r="AG4327" s="30" t="n">
        <f aca="false">_xlfn.IFS(R4327="Recovered",4,R4327="Referred",3,R4327="Admitted",2,R4327="Deceased",1,TRUE(),0)</f>
        <v>4</v>
      </c>
      <c r="AH4327" s="30" t="str">
        <f aca="false">IF(T4327&gt;=4,"Satisfied",IF(T4327&gt;=3,"Neutral","Needs Improvement"))</f>
        <v>Satisfied</v>
      </c>
    </row>
    <row r="4328" customFormat="false" ht="15" hidden="false" customHeight="false" outlineLevel="0" collapsed="false">
      <c r="A4328" s="27" t="s">
        <v>4943</v>
      </c>
      <c r="B4328" s="27" t="s">
        <v>4545</v>
      </c>
      <c r="C4328" s="27" t="n">
        <v>53</v>
      </c>
      <c r="D4328" s="27" t="s">
        <v>181</v>
      </c>
      <c r="E4328" s="28" t="n">
        <v>45622</v>
      </c>
      <c r="F4328" s="27" t="s">
        <v>257</v>
      </c>
      <c r="G4328" s="28" t="n">
        <v>45622</v>
      </c>
      <c r="H4328" s="27" t="s">
        <v>206</v>
      </c>
      <c r="I4328" s="27" t="s">
        <v>207</v>
      </c>
      <c r="J4328" s="27" t="s">
        <v>615</v>
      </c>
      <c r="K4328" s="27" t="s">
        <v>138</v>
      </c>
      <c r="L4328" s="27" t="n">
        <v>85</v>
      </c>
      <c r="M4328" s="27" t="n">
        <v>36</v>
      </c>
      <c r="N4328" s="27" t="s">
        <v>127</v>
      </c>
      <c r="O4328" s="27" t="s">
        <v>128</v>
      </c>
      <c r="P4328" s="27" t="s">
        <v>187</v>
      </c>
      <c r="Q4328" s="29" t="n">
        <v>1276.08</v>
      </c>
      <c r="R4328" s="27" t="s">
        <v>130</v>
      </c>
      <c r="S4328" s="27" t="s">
        <v>178</v>
      </c>
      <c r="T4328" s="27" t="n">
        <v>4</v>
      </c>
      <c r="U4328" s="27" t="n">
        <f aca="false">YEAR(E4328)</f>
        <v>2024</v>
      </c>
      <c r="V4328" s="27" t="str">
        <f aca="false">TEXT(E4328,"MMM-YYYY")</f>
        <v>Nov-2024</v>
      </c>
      <c r="W4328" s="27" t="n">
        <f aca="false">MONTH(E4328)</f>
        <v>11</v>
      </c>
      <c r="X4328" s="27" t="str">
        <f aca="false">TEXT(WEEKDAY(E4328,2),"0")&amp;" - "&amp;TEXT(E4328,"dddd")</f>
        <v>2 - Tuesday</v>
      </c>
      <c r="Y4328" s="27" t="str">
        <f aca="false">_xlfn.IFS(C4328&lt;18,"Child (0-17)",C4328&lt;40,"Young Adult (18-39)",C4328&lt;60,"Adult (40-59)",TRUE(),"Senior (60+)")</f>
        <v>Adult (40-59)</v>
      </c>
      <c r="Z4328" s="27" t="n">
        <f aca="false">ROUND(G4328-E4328,0)</f>
        <v>0</v>
      </c>
      <c r="AA4328" s="27" t="n">
        <f aca="false">L4328+M4328</f>
        <v>121</v>
      </c>
      <c r="AB4328" s="27" t="n">
        <f aca="false">IFERROR(ROUND(Q4328/AA4328,2),0)</f>
        <v>10.55</v>
      </c>
      <c r="AC4328" s="27" t="str">
        <f aca="false">IF(AND(K4328="Critical",N4328="No"),"URGENT - No Bed","Normal")</f>
        <v>Normal</v>
      </c>
      <c r="AD4328" s="33" t="n">
        <f aca="false">INDEX(Lookup_Tables!$B$3:$B$12,MATCH(H4328,Lookup_Tables!$A$3:$A$12,0))</f>
        <v>2800000</v>
      </c>
      <c r="AE4328" s="27" t="str">
        <f aca="false">INDEX(Lookup_Tables!$C$3:$C$12,MATCH(H4328,Lookup_Tables!$A$3:$A$12,0))</f>
        <v>Dr. Suresh Nair</v>
      </c>
      <c r="AF4328" s="27" t="str">
        <f aca="false">IFERROR(INDEX(Lookup_Tables!$F$16:$F$45,MATCH(I4328,Lookup_Tables!$E$16:$E$45,0)),"N/A")</f>
        <v>EMP209</v>
      </c>
      <c r="AG4328" s="27" t="n">
        <f aca="false">_xlfn.IFS(R4328="Recovered",4,R4328="Referred",3,R4328="Admitted",2,R4328="Deceased",1,TRUE(),0)</f>
        <v>4</v>
      </c>
      <c r="AH4328" s="27" t="str">
        <f aca="false">IF(T4328&gt;=4,"Satisfied",IF(T4328&gt;=3,"Neutral","Needs Improvement"))</f>
        <v>Satisfied</v>
      </c>
    </row>
    <row r="4329" customFormat="false" ht="15" hidden="false" customHeight="false" outlineLevel="0" collapsed="false">
      <c r="A4329" s="30" t="s">
        <v>6860</v>
      </c>
      <c r="B4329" s="30" t="s">
        <v>2036</v>
      </c>
      <c r="C4329" s="30" t="n">
        <v>57</v>
      </c>
      <c r="D4329" s="30" t="s">
        <v>144</v>
      </c>
      <c r="E4329" s="31" t="n">
        <v>45508</v>
      </c>
      <c r="F4329" s="30" t="s">
        <v>122</v>
      </c>
      <c r="G4329" s="31" t="n">
        <v>45514</v>
      </c>
      <c r="H4329" s="30" t="s">
        <v>217</v>
      </c>
      <c r="I4329" s="30" t="s">
        <v>344</v>
      </c>
      <c r="J4329" s="30" t="s">
        <v>388</v>
      </c>
      <c r="K4329" s="30" t="s">
        <v>126</v>
      </c>
      <c r="L4329" s="30" t="n">
        <v>21</v>
      </c>
      <c r="M4329" s="30" t="n">
        <v>83</v>
      </c>
      <c r="N4329" s="30" t="s">
        <v>186</v>
      </c>
      <c r="O4329" s="30" t="s">
        <v>171</v>
      </c>
      <c r="P4329" s="30" t="s">
        <v>140</v>
      </c>
      <c r="Q4329" s="32" t="n">
        <v>6768.91</v>
      </c>
      <c r="R4329" s="30" t="s">
        <v>172</v>
      </c>
      <c r="S4329" s="30" t="s">
        <v>157</v>
      </c>
      <c r="T4329" s="30" t="n">
        <v>2</v>
      </c>
      <c r="U4329" s="30" t="n">
        <f aca="false">YEAR(E4329)</f>
        <v>2024</v>
      </c>
      <c r="V4329" s="30" t="str">
        <f aca="false">TEXT(E4329,"MMM-YYYY")</f>
        <v>Aug-2024</v>
      </c>
      <c r="W4329" s="30" t="n">
        <f aca="false">MONTH(E4329)</f>
        <v>8</v>
      </c>
      <c r="X4329" s="30" t="str">
        <f aca="false">TEXT(WEEKDAY(E4329,2),"0")&amp;" - "&amp;TEXT(E4329,"dddd")</f>
        <v>7 - Sunday</v>
      </c>
      <c r="Y4329" s="30" t="str">
        <f aca="false">_xlfn.IFS(C4329&lt;18,"Child (0-17)",C4329&lt;40,"Young Adult (18-39)",C4329&lt;60,"Adult (40-59)",TRUE(),"Senior (60+)")</f>
        <v>Adult (40-59)</v>
      </c>
      <c r="Z4329" s="30" t="n">
        <f aca="false">ROUND(G4329-E4329,0)</f>
        <v>6</v>
      </c>
      <c r="AA4329" s="30" t="n">
        <f aca="false">L4329+M4329</f>
        <v>104</v>
      </c>
      <c r="AB4329" s="30" t="n">
        <f aca="false">IFERROR(ROUND(Q4329/AA4329,2),0)</f>
        <v>65.09</v>
      </c>
      <c r="AC4329" s="30" t="str">
        <f aca="false">IF(AND(K4329="Critical",N4329="No"),"URGENT - No Bed","Normal")</f>
        <v>Normal</v>
      </c>
      <c r="AD4329" s="34" t="n">
        <f aca="false">INDEX(Lookup_Tables!$B$3:$B$12,MATCH(H4329,Lookup_Tables!$A$3:$A$12,0))</f>
        <v>4200000</v>
      </c>
      <c r="AE4329" s="30" t="str">
        <f aca="false">INDEX(Lookup_Tables!$C$3:$C$12,MATCH(H4329,Lookup_Tables!$A$3:$A$12,0))</f>
        <v>Dr. Anil Kapoor</v>
      </c>
      <c r="AF4329" s="30" t="str">
        <f aca="false">IFERROR(INDEX(Lookup_Tables!$F$16:$F$45,MATCH(I4329,Lookup_Tables!$E$16:$E$45,0)),"N/A")</f>
        <v>EMP201</v>
      </c>
      <c r="AG4329" s="30" t="n">
        <f aca="false">_xlfn.IFS(R4329="Recovered",4,R4329="Referred",3,R4329="Admitted",2,R4329="Deceased",1,TRUE(),0)</f>
        <v>2</v>
      </c>
      <c r="AH4329" s="30" t="str">
        <f aca="false">IF(T4329&gt;=4,"Satisfied",IF(T4329&gt;=3,"Neutral","Needs Improvement"))</f>
        <v>Needs Improvement</v>
      </c>
    </row>
    <row r="4330" customFormat="false" ht="15" hidden="false" customHeight="false" outlineLevel="0" collapsed="false">
      <c r="A4330" s="27" t="s">
        <v>3751</v>
      </c>
      <c r="B4330" s="27" t="s">
        <v>729</v>
      </c>
      <c r="C4330" s="27" t="n">
        <v>34</v>
      </c>
      <c r="D4330" s="27" t="s">
        <v>121</v>
      </c>
      <c r="E4330" s="28" t="n">
        <v>45519</v>
      </c>
      <c r="F4330" s="27" t="s">
        <v>444</v>
      </c>
      <c r="G4330" s="28" t="n">
        <v>45520</v>
      </c>
      <c r="H4330" s="27" t="s">
        <v>168</v>
      </c>
      <c r="I4330" s="27" t="s">
        <v>366</v>
      </c>
      <c r="J4330" s="27" t="s">
        <v>441</v>
      </c>
      <c r="K4330" s="27" t="s">
        <v>138</v>
      </c>
      <c r="L4330" s="27" t="n">
        <v>81</v>
      </c>
      <c r="M4330" s="27" t="n">
        <v>31</v>
      </c>
      <c r="N4330" s="27" t="s">
        <v>127</v>
      </c>
      <c r="O4330" s="27" t="s">
        <v>128</v>
      </c>
      <c r="P4330" s="27" t="s">
        <v>140</v>
      </c>
      <c r="Q4330" s="29" t="n">
        <v>1345.5</v>
      </c>
      <c r="R4330" s="27" t="s">
        <v>130</v>
      </c>
      <c r="S4330" s="27" t="s">
        <v>178</v>
      </c>
      <c r="T4330" s="27" t="n">
        <v>5</v>
      </c>
      <c r="U4330" s="27" t="n">
        <f aca="false">YEAR(E4330)</f>
        <v>2024</v>
      </c>
      <c r="V4330" s="27" t="str">
        <f aca="false">TEXT(E4330,"MMM-YYYY")</f>
        <v>Aug-2024</v>
      </c>
      <c r="W4330" s="27" t="n">
        <f aca="false">MONTH(E4330)</f>
        <v>8</v>
      </c>
      <c r="X4330" s="27" t="str">
        <f aca="false">TEXT(WEEKDAY(E4330,2),"0")&amp;" - "&amp;TEXT(E4330,"dddd")</f>
        <v>4 - Thursday</v>
      </c>
      <c r="Y4330" s="27" t="str">
        <f aca="false">_xlfn.IFS(C4330&lt;18,"Child (0-17)",C4330&lt;40,"Young Adult (18-39)",C4330&lt;60,"Adult (40-59)",TRUE(),"Senior (60+)")</f>
        <v>Young Adult (18-39)</v>
      </c>
      <c r="Z4330" s="27" t="n">
        <f aca="false">ROUND(G4330-E4330,0)</f>
        <v>1</v>
      </c>
      <c r="AA4330" s="27" t="n">
        <f aca="false">L4330+M4330</f>
        <v>112</v>
      </c>
      <c r="AB4330" s="27" t="n">
        <f aca="false">IFERROR(ROUND(Q4330/AA4330,2),0)</f>
        <v>12.01</v>
      </c>
      <c r="AC4330" s="27" t="str">
        <f aca="false">IF(AND(K4330="Critical",N4330="No"),"URGENT - No Bed","Normal")</f>
        <v>Normal</v>
      </c>
      <c r="AD4330" s="33" t="n">
        <f aca="false">INDEX(Lookup_Tables!$B$3:$B$12,MATCH(H4330,Lookup_Tables!$A$3:$A$12,0))</f>
        <v>4400000</v>
      </c>
      <c r="AE4330" s="27" t="str">
        <f aca="false">INDEX(Lookup_Tables!$C$3:$C$12,MATCH(H4330,Lookup_Tables!$A$3:$A$12,0))</f>
        <v>Dr. Neha Chopra</v>
      </c>
      <c r="AF4330" s="27" t="str">
        <f aca="false">IFERROR(INDEX(Lookup_Tables!$F$16:$F$45,MATCH(I4330,Lookup_Tables!$E$16:$E$45,0)),"N/A")</f>
        <v>EMP218</v>
      </c>
      <c r="AG4330" s="27" t="n">
        <f aca="false">_xlfn.IFS(R4330="Recovered",4,R4330="Referred",3,R4330="Admitted",2,R4330="Deceased",1,TRUE(),0)</f>
        <v>4</v>
      </c>
      <c r="AH4330" s="27" t="str">
        <f aca="false">IF(T4330&gt;=4,"Satisfied",IF(T4330&gt;=3,"Neutral","Needs Improvement"))</f>
        <v>Satisfied</v>
      </c>
    </row>
    <row r="4331" customFormat="false" ht="15" hidden="false" customHeight="false" outlineLevel="0" collapsed="false">
      <c r="A4331" s="30" t="s">
        <v>7007</v>
      </c>
      <c r="B4331" s="30" t="s">
        <v>2553</v>
      </c>
      <c r="C4331" s="30" t="n">
        <v>43</v>
      </c>
      <c r="D4331" s="30" t="s">
        <v>121</v>
      </c>
      <c r="E4331" s="31" t="n">
        <v>45554</v>
      </c>
      <c r="F4331" s="30" t="s">
        <v>1593</v>
      </c>
      <c r="G4331" s="31" t="n">
        <v>45554</v>
      </c>
      <c r="H4331" s="30" t="s">
        <v>123</v>
      </c>
      <c r="I4331" s="30" t="s">
        <v>304</v>
      </c>
      <c r="J4331" s="30" t="s">
        <v>418</v>
      </c>
      <c r="K4331" s="30" t="s">
        <v>138</v>
      </c>
      <c r="L4331" s="30" t="n">
        <v>84</v>
      </c>
      <c r="M4331" s="30" t="n">
        <v>39</v>
      </c>
      <c r="N4331" s="30" t="s">
        <v>127</v>
      </c>
      <c r="O4331" s="30" t="s">
        <v>128</v>
      </c>
      <c r="P4331" s="30" t="s">
        <v>140</v>
      </c>
      <c r="Q4331" s="32" t="n">
        <v>2368.07</v>
      </c>
      <c r="R4331" s="30" t="s">
        <v>130</v>
      </c>
      <c r="S4331" s="30" t="s">
        <v>164</v>
      </c>
      <c r="T4331" s="30" t="n">
        <v>4</v>
      </c>
      <c r="U4331" s="30" t="n">
        <f aca="false">YEAR(E4331)</f>
        <v>2024</v>
      </c>
      <c r="V4331" s="30" t="str">
        <f aca="false">TEXT(E4331,"MMM-YYYY")</f>
        <v>Sep-2024</v>
      </c>
      <c r="W4331" s="30" t="n">
        <f aca="false">MONTH(E4331)</f>
        <v>9</v>
      </c>
      <c r="X4331" s="30" t="str">
        <f aca="false">TEXT(WEEKDAY(E4331,2),"0")&amp;" - "&amp;TEXT(E4331,"dddd")</f>
        <v>4 - Thursday</v>
      </c>
      <c r="Y4331" s="30" t="str">
        <f aca="false">_xlfn.IFS(C4331&lt;18,"Child (0-17)",C4331&lt;40,"Young Adult (18-39)",C4331&lt;60,"Adult (40-59)",TRUE(),"Senior (60+)")</f>
        <v>Adult (40-59)</v>
      </c>
      <c r="Z4331" s="30" t="n">
        <f aca="false">ROUND(G4331-E4331,0)</f>
        <v>0</v>
      </c>
      <c r="AA4331" s="30" t="n">
        <f aca="false">L4331+M4331</f>
        <v>123</v>
      </c>
      <c r="AB4331" s="30" t="n">
        <f aca="false">IFERROR(ROUND(Q4331/AA4331,2),0)</f>
        <v>19.25</v>
      </c>
      <c r="AC4331" s="30" t="str">
        <f aca="false">IF(AND(K4331="Critical",N4331="No"),"URGENT - No Bed","Normal")</f>
        <v>Normal</v>
      </c>
      <c r="AD4331" s="34" t="n">
        <f aca="false">INDEX(Lookup_Tables!$B$3:$B$12,MATCH(H4331,Lookup_Tables!$A$3:$A$12,0))</f>
        <v>2200000</v>
      </c>
      <c r="AE4331" s="30" t="str">
        <f aca="false">INDEX(Lookup_Tables!$C$3:$C$12,MATCH(H4331,Lookup_Tables!$A$3:$A$12,0))</f>
        <v>Dr. Rohan Das</v>
      </c>
      <c r="AF4331" s="30" t="str">
        <f aca="false">IFERROR(INDEX(Lookup_Tables!$F$16:$F$45,MATCH(I4331,Lookup_Tables!$E$16:$E$45,0)),"N/A")</f>
        <v>EMP204</v>
      </c>
      <c r="AG4331" s="30" t="n">
        <f aca="false">_xlfn.IFS(R4331="Recovered",4,R4331="Referred",3,R4331="Admitted",2,R4331="Deceased",1,TRUE(),0)</f>
        <v>4</v>
      </c>
      <c r="AH4331" s="30" t="str">
        <f aca="false">IF(T4331&gt;=4,"Satisfied",IF(T4331&gt;=3,"Neutral","Needs Improvement"))</f>
        <v>Satisfied</v>
      </c>
    </row>
    <row r="4332" customFormat="false" ht="15" hidden="false" customHeight="false" outlineLevel="0" collapsed="false">
      <c r="A4332" s="27" t="s">
        <v>6959</v>
      </c>
      <c r="B4332" s="27" t="s">
        <v>1244</v>
      </c>
      <c r="C4332" s="27" t="n">
        <v>88</v>
      </c>
      <c r="D4332" s="27" t="s">
        <v>181</v>
      </c>
      <c r="E4332" s="28" t="n">
        <v>45653</v>
      </c>
      <c r="F4332" s="27" t="s">
        <v>277</v>
      </c>
      <c r="G4332" s="28" t="n">
        <v>45653</v>
      </c>
      <c r="H4332" s="27" t="s">
        <v>242</v>
      </c>
      <c r="I4332" s="27" t="s">
        <v>466</v>
      </c>
      <c r="J4332" s="27" t="s">
        <v>401</v>
      </c>
      <c r="K4332" s="27" t="s">
        <v>138</v>
      </c>
      <c r="L4332" s="27" t="n">
        <v>67</v>
      </c>
      <c r="M4332" s="27" t="n">
        <v>18</v>
      </c>
      <c r="N4332" s="27" t="s">
        <v>127</v>
      </c>
      <c r="O4332" s="27" t="s">
        <v>171</v>
      </c>
      <c r="P4332" s="27" t="s">
        <v>187</v>
      </c>
      <c r="Q4332" s="29" t="n">
        <v>1360.18</v>
      </c>
      <c r="R4332" s="27" t="s">
        <v>130</v>
      </c>
      <c r="S4332" s="27" t="s">
        <v>335</v>
      </c>
      <c r="T4332" s="27" t="n">
        <v>3</v>
      </c>
      <c r="U4332" s="27" t="n">
        <f aca="false">YEAR(E4332)</f>
        <v>2024</v>
      </c>
      <c r="V4332" s="27" t="str">
        <f aca="false">TEXT(E4332,"MMM-YYYY")</f>
        <v>Dec-2024</v>
      </c>
      <c r="W4332" s="27" t="n">
        <f aca="false">MONTH(E4332)</f>
        <v>12</v>
      </c>
      <c r="X4332" s="27" t="str">
        <f aca="false">TEXT(WEEKDAY(E4332,2),"0")&amp;" - "&amp;TEXT(E4332,"dddd")</f>
        <v>5 - Friday</v>
      </c>
      <c r="Y4332" s="27" t="str">
        <f aca="false">_xlfn.IFS(C4332&lt;18,"Child (0-17)",C4332&lt;40,"Young Adult (18-39)",C4332&lt;60,"Adult (40-59)",TRUE(),"Senior (60+)")</f>
        <v>Senior (60+)</v>
      </c>
      <c r="Z4332" s="27" t="n">
        <f aca="false">ROUND(G4332-E4332,0)</f>
        <v>0</v>
      </c>
      <c r="AA4332" s="27" t="n">
        <f aca="false">L4332+M4332</f>
        <v>85</v>
      </c>
      <c r="AB4332" s="27" t="n">
        <f aca="false">IFERROR(ROUND(Q4332/AA4332,2),0)</f>
        <v>16</v>
      </c>
      <c r="AC4332" s="27" t="str">
        <f aca="false">IF(AND(K4332="Critical",N4332="No"),"URGENT - No Bed","Normal")</f>
        <v>Normal</v>
      </c>
      <c r="AD4332" s="33" t="n">
        <f aca="false">INDEX(Lookup_Tables!$B$3:$B$12,MATCH(H4332,Lookup_Tables!$A$3:$A$12,0))</f>
        <v>3000000</v>
      </c>
      <c r="AE4332" s="27" t="str">
        <f aca="false">INDEX(Lookup_Tables!$C$3:$C$12,MATCH(H4332,Lookup_Tables!$A$3:$A$12,0))</f>
        <v>Dr. Pooja Iyer</v>
      </c>
      <c r="AF4332" s="27" t="str">
        <f aca="false">IFERROR(INDEX(Lookup_Tables!$F$16:$F$45,MATCH(I4332,Lookup_Tables!$E$16:$E$45,0)),"N/A")</f>
        <v>EMP212</v>
      </c>
      <c r="AG4332" s="27" t="n">
        <f aca="false">_xlfn.IFS(R4332="Recovered",4,R4332="Referred",3,R4332="Admitted",2,R4332="Deceased",1,TRUE(),0)</f>
        <v>4</v>
      </c>
      <c r="AH4332" s="27" t="str">
        <f aca="false">IF(T4332&gt;=4,"Satisfied",IF(T4332&gt;=3,"Neutral","Needs Improvement"))</f>
        <v>Neutral</v>
      </c>
    </row>
    <row r="4333" customFormat="false" ht="15" hidden="false" customHeight="false" outlineLevel="0" collapsed="false">
      <c r="A4333" s="30" t="s">
        <v>1098</v>
      </c>
      <c r="B4333" s="30" t="s">
        <v>1099</v>
      </c>
      <c r="C4333" s="30" t="n">
        <v>57</v>
      </c>
      <c r="D4333" s="30" t="s">
        <v>121</v>
      </c>
      <c r="E4333" s="31" t="n">
        <v>45439</v>
      </c>
      <c r="F4333" s="30" t="s">
        <v>205</v>
      </c>
      <c r="G4333" s="31" t="n">
        <v>45440</v>
      </c>
      <c r="H4333" s="30" t="s">
        <v>123</v>
      </c>
      <c r="I4333" s="30" t="s">
        <v>155</v>
      </c>
      <c r="J4333" s="30" t="s">
        <v>305</v>
      </c>
      <c r="K4333" s="30" t="s">
        <v>156</v>
      </c>
      <c r="L4333" s="30" t="n">
        <v>37</v>
      </c>
      <c r="M4333" s="30" t="n">
        <v>86</v>
      </c>
      <c r="N4333" s="30" t="s">
        <v>127</v>
      </c>
      <c r="O4333" s="30" t="s">
        <v>128</v>
      </c>
      <c r="P4333" s="30" t="s">
        <v>150</v>
      </c>
      <c r="Q4333" s="32" t="n">
        <v>4614.23</v>
      </c>
      <c r="R4333" s="30" t="s">
        <v>130</v>
      </c>
      <c r="S4333" s="30" t="s">
        <v>141</v>
      </c>
      <c r="T4333" s="30" t="n">
        <v>5</v>
      </c>
      <c r="U4333" s="30" t="n">
        <f aca="false">YEAR(E4333)</f>
        <v>2024</v>
      </c>
      <c r="V4333" s="30" t="str">
        <f aca="false">TEXT(E4333,"MMM-YYYY")</f>
        <v>May-2024</v>
      </c>
      <c r="W4333" s="30" t="n">
        <f aca="false">MONTH(E4333)</f>
        <v>5</v>
      </c>
      <c r="X4333" s="30" t="str">
        <f aca="false">TEXT(WEEKDAY(E4333,2),"0")&amp;" - "&amp;TEXT(E4333,"dddd")</f>
        <v>1 - Monday</v>
      </c>
      <c r="Y4333" s="30" t="str">
        <f aca="false">_xlfn.IFS(C4333&lt;18,"Child (0-17)",C4333&lt;40,"Young Adult (18-39)",C4333&lt;60,"Adult (40-59)",TRUE(),"Senior (60+)")</f>
        <v>Adult (40-59)</v>
      </c>
      <c r="Z4333" s="30" t="n">
        <f aca="false">ROUND(G4333-E4333,0)</f>
        <v>1</v>
      </c>
      <c r="AA4333" s="30" t="n">
        <f aca="false">L4333+M4333</f>
        <v>123</v>
      </c>
      <c r="AB4333" s="30" t="n">
        <f aca="false">IFERROR(ROUND(Q4333/AA4333,2),0)</f>
        <v>37.51</v>
      </c>
      <c r="AC4333" s="30" t="str">
        <f aca="false">IF(AND(K4333="Critical",N4333="No"),"URGENT - No Bed","Normal")</f>
        <v>Normal</v>
      </c>
      <c r="AD4333" s="34" t="n">
        <f aca="false">INDEX(Lookup_Tables!$B$3:$B$12,MATCH(H4333,Lookup_Tables!$A$3:$A$12,0))</f>
        <v>2200000</v>
      </c>
      <c r="AE4333" s="30" t="str">
        <f aca="false">INDEX(Lookup_Tables!$C$3:$C$12,MATCH(H4333,Lookup_Tables!$A$3:$A$12,0))</f>
        <v>Dr. Rohan Das</v>
      </c>
      <c r="AF4333" s="30" t="str">
        <f aca="false">IFERROR(INDEX(Lookup_Tables!$F$16:$F$45,MATCH(I4333,Lookup_Tables!$E$16:$E$45,0)),"N/A")</f>
        <v>EMP203</v>
      </c>
      <c r="AG4333" s="30" t="n">
        <f aca="false">_xlfn.IFS(R4333="Recovered",4,R4333="Referred",3,R4333="Admitted",2,R4333="Deceased",1,TRUE(),0)</f>
        <v>4</v>
      </c>
      <c r="AH4333" s="30" t="str">
        <f aca="false">IF(T4333&gt;=4,"Satisfied",IF(T4333&gt;=3,"Neutral","Needs Improvement"))</f>
        <v>Satisfied</v>
      </c>
    </row>
    <row r="4334" customFormat="false" ht="15" hidden="false" customHeight="false" outlineLevel="0" collapsed="false">
      <c r="A4334" s="27" t="s">
        <v>4796</v>
      </c>
      <c r="B4334" s="27" t="s">
        <v>1006</v>
      </c>
      <c r="C4334" s="27" t="n">
        <v>35</v>
      </c>
      <c r="D4334" s="27" t="s">
        <v>181</v>
      </c>
      <c r="E4334" s="28" t="n">
        <v>45412</v>
      </c>
      <c r="F4334" s="27" t="s">
        <v>3007</v>
      </c>
      <c r="G4334" s="28" t="n">
        <v>45417</v>
      </c>
      <c r="H4334" s="27" t="s">
        <v>242</v>
      </c>
      <c r="I4334" s="27" t="s">
        <v>466</v>
      </c>
      <c r="J4334" s="27" t="s">
        <v>244</v>
      </c>
      <c r="K4334" s="27" t="s">
        <v>126</v>
      </c>
      <c r="L4334" s="27" t="n">
        <v>13</v>
      </c>
      <c r="M4334" s="27" t="n">
        <v>126</v>
      </c>
      <c r="N4334" s="27" t="s">
        <v>186</v>
      </c>
      <c r="O4334" s="27" t="s">
        <v>128</v>
      </c>
      <c r="P4334" s="27" t="s">
        <v>140</v>
      </c>
      <c r="Q4334" s="29" t="n">
        <v>8598.51</v>
      </c>
      <c r="R4334" s="27" t="s">
        <v>172</v>
      </c>
      <c r="S4334" s="27" t="s">
        <v>131</v>
      </c>
      <c r="T4334" s="27" t="n">
        <v>4</v>
      </c>
      <c r="U4334" s="27" t="n">
        <f aca="false">YEAR(E4334)</f>
        <v>2024</v>
      </c>
      <c r="V4334" s="27" t="str">
        <f aca="false">TEXT(E4334,"MMM-YYYY")</f>
        <v>Apr-2024</v>
      </c>
      <c r="W4334" s="27" t="n">
        <f aca="false">MONTH(E4334)</f>
        <v>4</v>
      </c>
      <c r="X4334" s="27" t="str">
        <f aca="false">TEXT(WEEKDAY(E4334,2),"0")&amp;" - "&amp;TEXT(E4334,"dddd")</f>
        <v>2 - Tuesday</v>
      </c>
      <c r="Y4334" s="27" t="str">
        <f aca="false">_xlfn.IFS(C4334&lt;18,"Child (0-17)",C4334&lt;40,"Young Adult (18-39)",C4334&lt;60,"Adult (40-59)",TRUE(),"Senior (60+)")</f>
        <v>Young Adult (18-39)</v>
      </c>
      <c r="Z4334" s="27" t="n">
        <f aca="false">ROUND(G4334-E4334,0)</f>
        <v>5</v>
      </c>
      <c r="AA4334" s="27" t="n">
        <f aca="false">L4334+M4334</f>
        <v>139</v>
      </c>
      <c r="AB4334" s="27" t="n">
        <f aca="false">IFERROR(ROUND(Q4334/AA4334,2),0)</f>
        <v>61.86</v>
      </c>
      <c r="AC4334" s="27" t="str">
        <f aca="false">IF(AND(K4334="Critical",N4334="No"),"URGENT - No Bed","Normal")</f>
        <v>Normal</v>
      </c>
      <c r="AD4334" s="33" t="n">
        <f aca="false">INDEX(Lookup_Tables!$B$3:$B$12,MATCH(H4334,Lookup_Tables!$A$3:$A$12,0))</f>
        <v>3000000</v>
      </c>
      <c r="AE4334" s="27" t="str">
        <f aca="false">INDEX(Lookup_Tables!$C$3:$C$12,MATCH(H4334,Lookup_Tables!$A$3:$A$12,0))</f>
        <v>Dr. Pooja Iyer</v>
      </c>
      <c r="AF4334" s="27" t="str">
        <f aca="false">IFERROR(INDEX(Lookup_Tables!$F$16:$F$45,MATCH(I4334,Lookup_Tables!$E$16:$E$45,0)),"N/A")</f>
        <v>EMP212</v>
      </c>
      <c r="AG4334" s="27" t="n">
        <f aca="false">_xlfn.IFS(R4334="Recovered",4,R4334="Referred",3,R4334="Admitted",2,R4334="Deceased",1,TRUE(),0)</f>
        <v>2</v>
      </c>
      <c r="AH4334" s="27" t="str">
        <f aca="false">IF(T4334&gt;=4,"Satisfied",IF(T4334&gt;=3,"Neutral","Needs Improvement"))</f>
        <v>Satisfied</v>
      </c>
    </row>
    <row r="4335" customFormat="false" ht="15" hidden="false" customHeight="false" outlineLevel="0" collapsed="false">
      <c r="A4335" s="30" t="s">
        <v>660</v>
      </c>
      <c r="B4335" s="30" t="s">
        <v>661</v>
      </c>
      <c r="C4335" s="30" t="n">
        <v>22</v>
      </c>
      <c r="D4335" s="30" t="s">
        <v>181</v>
      </c>
      <c r="E4335" s="31" t="n">
        <v>45333</v>
      </c>
      <c r="F4335" s="30" t="s">
        <v>662</v>
      </c>
      <c r="G4335" s="31" t="n">
        <v>45335</v>
      </c>
      <c r="H4335" s="30" t="s">
        <v>161</v>
      </c>
      <c r="I4335" s="30" t="s">
        <v>162</v>
      </c>
      <c r="J4335" s="30" t="s">
        <v>385</v>
      </c>
      <c r="K4335" s="30" t="s">
        <v>156</v>
      </c>
      <c r="L4335" s="30" t="n">
        <v>64</v>
      </c>
      <c r="M4335" s="30" t="n">
        <v>80</v>
      </c>
      <c r="N4335" s="30" t="s">
        <v>127</v>
      </c>
      <c r="O4335" s="30" t="s">
        <v>139</v>
      </c>
      <c r="P4335" s="30" t="s">
        <v>129</v>
      </c>
      <c r="Q4335" s="32" t="n">
        <v>4907.68</v>
      </c>
      <c r="R4335" s="30" t="s">
        <v>130</v>
      </c>
      <c r="S4335" s="30" t="s">
        <v>151</v>
      </c>
      <c r="T4335" s="30" t="n">
        <v>3</v>
      </c>
      <c r="U4335" s="30" t="n">
        <f aca="false">YEAR(E4335)</f>
        <v>2024</v>
      </c>
      <c r="V4335" s="30" t="str">
        <f aca="false">TEXT(E4335,"MMM-YYYY")</f>
        <v>Feb-2024</v>
      </c>
      <c r="W4335" s="30" t="n">
        <f aca="false">MONTH(E4335)</f>
        <v>2</v>
      </c>
      <c r="X4335" s="30" t="str">
        <f aca="false">TEXT(WEEKDAY(E4335,2),"0")&amp;" - "&amp;TEXT(E4335,"dddd")</f>
        <v>7 - Sunday</v>
      </c>
      <c r="Y4335" s="30" t="str">
        <f aca="false">_xlfn.IFS(C4335&lt;18,"Child (0-17)",C4335&lt;40,"Young Adult (18-39)",C4335&lt;60,"Adult (40-59)",TRUE(),"Senior (60+)")</f>
        <v>Young Adult (18-39)</v>
      </c>
      <c r="Z4335" s="30" t="n">
        <f aca="false">ROUND(G4335-E4335,0)</f>
        <v>2</v>
      </c>
      <c r="AA4335" s="30" t="n">
        <f aca="false">L4335+M4335</f>
        <v>144</v>
      </c>
      <c r="AB4335" s="30" t="n">
        <f aca="false">IFERROR(ROUND(Q4335/AA4335,2),0)</f>
        <v>34.08</v>
      </c>
      <c r="AC4335" s="30" t="str">
        <f aca="false">IF(AND(K4335="Critical",N4335="No"),"URGENT - No Bed","Normal")</f>
        <v>Normal</v>
      </c>
      <c r="AD4335" s="34" t="n">
        <f aca="false">INDEX(Lookup_Tables!$B$3:$B$12,MATCH(H4335,Lookup_Tables!$A$3:$A$12,0))</f>
        <v>3600000</v>
      </c>
      <c r="AE4335" s="30" t="str">
        <f aca="false">INDEX(Lookup_Tables!$C$3:$C$12,MATCH(H4335,Lookup_Tables!$A$3:$A$12,0))</f>
        <v>Dr. Sameer Joshi</v>
      </c>
      <c r="AF4335" s="30" t="str">
        <f aca="false">IFERROR(INDEX(Lookup_Tables!$F$16:$F$45,MATCH(I4335,Lookup_Tables!$E$16:$E$45,0)),"N/A")</f>
        <v>EMP222</v>
      </c>
      <c r="AG4335" s="30" t="n">
        <f aca="false">_xlfn.IFS(R4335="Recovered",4,R4335="Referred",3,R4335="Admitted",2,R4335="Deceased",1,TRUE(),0)</f>
        <v>4</v>
      </c>
      <c r="AH4335" s="30" t="str">
        <f aca="false">IF(T4335&gt;=4,"Satisfied",IF(T4335&gt;=3,"Neutral","Needs Improvement"))</f>
        <v>Neutral</v>
      </c>
    </row>
    <row r="4336" customFormat="false" ht="15" hidden="false" customHeight="false" outlineLevel="0" collapsed="false">
      <c r="A4336" s="27" t="s">
        <v>4617</v>
      </c>
      <c r="B4336" s="27" t="s">
        <v>362</v>
      </c>
      <c r="C4336" s="27" t="n">
        <v>49</v>
      </c>
      <c r="D4336" s="27" t="s">
        <v>181</v>
      </c>
      <c r="E4336" s="28" t="n">
        <v>45473</v>
      </c>
      <c r="F4336" s="27" t="s">
        <v>1384</v>
      </c>
      <c r="G4336" s="28" t="n">
        <v>45476</v>
      </c>
      <c r="H4336" s="27" t="s">
        <v>168</v>
      </c>
      <c r="I4336" s="27" t="s">
        <v>196</v>
      </c>
      <c r="J4336" s="27" t="s">
        <v>170</v>
      </c>
      <c r="K4336" s="27" t="s">
        <v>156</v>
      </c>
      <c r="L4336" s="27" t="n">
        <v>71</v>
      </c>
      <c r="M4336" s="27" t="n">
        <v>86</v>
      </c>
      <c r="N4336" s="27" t="s">
        <v>186</v>
      </c>
      <c r="O4336" s="27" t="s">
        <v>128</v>
      </c>
      <c r="P4336" s="27" t="s">
        <v>140</v>
      </c>
      <c r="Q4336" s="29" t="n">
        <v>4859.45</v>
      </c>
      <c r="R4336" s="27" t="s">
        <v>130</v>
      </c>
      <c r="S4336" s="27" t="s">
        <v>192</v>
      </c>
      <c r="T4336" s="27" t="n">
        <v>5</v>
      </c>
      <c r="U4336" s="27" t="n">
        <f aca="false">YEAR(E4336)</f>
        <v>2024</v>
      </c>
      <c r="V4336" s="27" t="str">
        <f aca="false">TEXT(E4336,"MMM-YYYY")</f>
        <v>Jun-2024</v>
      </c>
      <c r="W4336" s="27" t="n">
        <f aca="false">MONTH(E4336)</f>
        <v>6</v>
      </c>
      <c r="X4336" s="27" t="str">
        <f aca="false">TEXT(WEEKDAY(E4336,2),"0")&amp;" - "&amp;TEXT(E4336,"dddd")</f>
        <v>7 - Sunday</v>
      </c>
      <c r="Y4336" s="27" t="str">
        <f aca="false">_xlfn.IFS(C4336&lt;18,"Child (0-17)",C4336&lt;40,"Young Adult (18-39)",C4336&lt;60,"Adult (40-59)",TRUE(),"Senior (60+)")</f>
        <v>Adult (40-59)</v>
      </c>
      <c r="Z4336" s="27" t="n">
        <f aca="false">ROUND(G4336-E4336,0)</f>
        <v>3</v>
      </c>
      <c r="AA4336" s="27" t="n">
        <f aca="false">L4336+M4336</f>
        <v>157</v>
      </c>
      <c r="AB4336" s="27" t="n">
        <f aca="false">IFERROR(ROUND(Q4336/AA4336,2),0)</f>
        <v>30.95</v>
      </c>
      <c r="AC4336" s="27" t="str">
        <f aca="false">IF(AND(K4336="Critical",N4336="No"),"URGENT - No Bed","Normal")</f>
        <v>Normal</v>
      </c>
      <c r="AD4336" s="33" t="n">
        <f aca="false">INDEX(Lookup_Tables!$B$3:$B$12,MATCH(H4336,Lookup_Tables!$A$3:$A$12,0))</f>
        <v>4400000</v>
      </c>
      <c r="AE4336" s="27" t="str">
        <f aca="false">INDEX(Lookup_Tables!$C$3:$C$12,MATCH(H4336,Lookup_Tables!$A$3:$A$12,0))</f>
        <v>Dr. Neha Chopra</v>
      </c>
      <c r="AF4336" s="27" t="str">
        <f aca="false">IFERROR(INDEX(Lookup_Tables!$F$16:$F$45,MATCH(I4336,Lookup_Tables!$E$16:$E$45,0)),"N/A")</f>
        <v>EMP219</v>
      </c>
      <c r="AG4336" s="27" t="n">
        <f aca="false">_xlfn.IFS(R4336="Recovered",4,R4336="Referred",3,R4336="Admitted",2,R4336="Deceased",1,TRUE(),0)</f>
        <v>4</v>
      </c>
      <c r="AH4336" s="27" t="str">
        <f aca="false">IF(T4336&gt;=4,"Satisfied",IF(T4336&gt;=3,"Neutral","Needs Improvement"))</f>
        <v>Satisfied</v>
      </c>
    </row>
    <row r="4337" customFormat="false" ht="15" hidden="false" customHeight="false" outlineLevel="0" collapsed="false">
      <c r="A4337" s="30" t="s">
        <v>2890</v>
      </c>
      <c r="B4337" s="30" t="s">
        <v>1776</v>
      </c>
      <c r="C4337" s="30" t="n">
        <v>64</v>
      </c>
      <c r="D4337" s="30" t="s">
        <v>181</v>
      </c>
      <c r="E4337" s="31" t="n">
        <v>45570</v>
      </c>
      <c r="F4337" s="30" t="s">
        <v>226</v>
      </c>
      <c r="G4337" s="31" t="n">
        <v>45570</v>
      </c>
      <c r="H4337" s="30" t="s">
        <v>183</v>
      </c>
      <c r="I4337" s="30" t="s">
        <v>184</v>
      </c>
      <c r="J4337" s="30" t="s">
        <v>411</v>
      </c>
      <c r="K4337" s="30" t="s">
        <v>138</v>
      </c>
      <c r="L4337" s="30" t="n">
        <v>24</v>
      </c>
      <c r="M4337" s="30" t="n">
        <v>43</v>
      </c>
      <c r="N4337" s="30" t="s">
        <v>186</v>
      </c>
      <c r="O4337" s="30" t="s">
        <v>128</v>
      </c>
      <c r="P4337" s="30" t="s">
        <v>140</v>
      </c>
      <c r="Q4337" s="32" t="n">
        <v>2187.59</v>
      </c>
      <c r="R4337" s="30" t="s">
        <v>130</v>
      </c>
      <c r="S4337" s="30" t="s">
        <v>178</v>
      </c>
      <c r="T4337" s="30" t="n">
        <v>5</v>
      </c>
      <c r="U4337" s="30" t="n">
        <f aca="false">YEAR(E4337)</f>
        <v>2024</v>
      </c>
      <c r="V4337" s="30" t="str">
        <f aca="false">TEXT(E4337,"MMM-YYYY")</f>
        <v>Oct-2024</v>
      </c>
      <c r="W4337" s="30" t="n">
        <f aca="false">MONTH(E4337)</f>
        <v>10</v>
      </c>
      <c r="X4337" s="30" t="str">
        <f aca="false">TEXT(WEEKDAY(E4337,2),"0")&amp;" - "&amp;TEXT(E4337,"dddd")</f>
        <v>6 - Saturday</v>
      </c>
      <c r="Y4337" s="30" t="str">
        <f aca="false">_xlfn.IFS(C4337&lt;18,"Child (0-17)",C4337&lt;40,"Young Adult (18-39)",C4337&lt;60,"Adult (40-59)",TRUE(),"Senior (60+)")</f>
        <v>Senior (60+)</v>
      </c>
      <c r="Z4337" s="30" t="n">
        <f aca="false">ROUND(G4337-E4337,0)</f>
        <v>0</v>
      </c>
      <c r="AA4337" s="30" t="n">
        <f aca="false">L4337+M4337</f>
        <v>67</v>
      </c>
      <c r="AB4337" s="30" t="n">
        <f aca="false">IFERROR(ROUND(Q4337/AA4337,2),0)</f>
        <v>32.65</v>
      </c>
      <c r="AC4337" s="30" t="str">
        <f aca="false">IF(AND(K4337="Critical",N4337="No"),"URGENT - No Bed","Normal")</f>
        <v>Normal</v>
      </c>
      <c r="AD4337" s="34" t="n">
        <f aca="false">INDEX(Lookup_Tables!$B$3:$B$12,MATCH(H4337,Lookup_Tables!$A$3:$A$12,0))</f>
        <v>3100000</v>
      </c>
      <c r="AE4337" s="30" t="str">
        <f aca="false">INDEX(Lookup_Tables!$C$3:$C$12,MATCH(H4337,Lookup_Tables!$A$3:$A$12,0))</f>
        <v>Dr. Kavita Rao</v>
      </c>
      <c r="AF4337" s="30" t="str">
        <f aca="false">IFERROR(INDEX(Lookup_Tables!$F$16:$F$45,MATCH(I4337,Lookup_Tables!$E$16:$E$45,0)),"N/A")</f>
        <v>EMP226</v>
      </c>
      <c r="AG4337" s="30" t="n">
        <f aca="false">_xlfn.IFS(R4337="Recovered",4,R4337="Referred",3,R4337="Admitted",2,R4337="Deceased",1,TRUE(),0)</f>
        <v>4</v>
      </c>
      <c r="AH4337" s="30" t="str">
        <f aca="false">IF(T4337&gt;=4,"Satisfied",IF(T4337&gt;=3,"Neutral","Needs Improvement"))</f>
        <v>Satisfied</v>
      </c>
    </row>
    <row r="4338" customFormat="false" ht="15" hidden="false" customHeight="false" outlineLevel="0" collapsed="false">
      <c r="A4338" s="27" t="s">
        <v>6315</v>
      </c>
      <c r="B4338" s="27" t="s">
        <v>565</v>
      </c>
      <c r="C4338" s="27" t="n">
        <v>40</v>
      </c>
      <c r="D4338" s="27" t="s">
        <v>181</v>
      </c>
      <c r="E4338" s="28" t="n">
        <v>45393</v>
      </c>
      <c r="F4338" s="27" t="s">
        <v>904</v>
      </c>
      <c r="G4338" s="28" t="n">
        <v>45394</v>
      </c>
      <c r="H4338" s="27" t="s">
        <v>146</v>
      </c>
      <c r="I4338" s="27" t="s">
        <v>309</v>
      </c>
      <c r="J4338" s="27" t="s">
        <v>244</v>
      </c>
      <c r="K4338" s="27" t="s">
        <v>138</v>
      </c>
      <c r="L4338" s="27" t="n">
        <v>23</v>
      </c>
      <c r="M4338" s="27" t="n">
        <v>20</v>
      </c>
      <c r="N4338" s="27" t="s">
        <v>186</v>
      </c>
      <c r="O4338" s="27" t="s">
        <v>139</v>
      </c>
      <c r="P4338" s="27" t="s">
        <v>140</v>
      </c>
      <c r="Q4338" s="29" t="n">
        <v>700.43</v>
      </c>
      <c r="R4338" s="27" t="s">
        <v>130</v>
      </c>
      <c r="S4338" s="27" t="s">
        <v>192</v>
      </c>
      <c r="T4338" s="27" t="n">
        <v>5</v>
      </c>
      <c r="U4338" s="27" t="n">
        <f aca="false">YEAR(E4338)</f>
        <v>2024</v>
      </c>
      <c r="V4338" s="27" t="str">
        <f aca="false">TEXT(E4338,"MMM-YYYY")</f>
        <v>Apr-2024</v>
      </c>
      <c r="W4338" s="27" t="n">
        <f aca="false">MONTH(E4338)</f>
        <v>4</v>
      </c>
      <c r="X4338" s="27" t="str">
        <f aca="false">TEXT(WEEKDAY(E4338,2),"0")&amp;" - "&amp;TEXT(E4338,"dddd")</f>
        <v>4 - Thursday</v>
      </c>
      <c r="Y4338" s="27" t="str">
        <f aca="false">_xlfn.IFS(C4338&lt;18,"Child (0-17)",C4338&lt;40,"Young Adult (18-39)",C4338&lt;60,"Adult (40-59)",TRUE(),"Senior (60+)")</f>
        <v>Adult (40-59)</v>
      </c>
      <c r="Z4338" s="27" t="n">
        <f aca="false">ROUND(G4338-E4338,0)</f>
        <v>1</v>
      </c>
      <c r="AA4338" s="27" t="n">
        <f aca="false">L4338+M4338</f>
        <v>43</v>
      </c>
      <c r="AB4338" s="27" t="n">
        <f aca="false">IFERROR(ROUND(Q4338/AA4338,2),0)</f>
        <v>16.29</v>
      </c>
      <c r="AC4338" s="27" t="str">
        <f aca="false">IF(AND(K4338="Critical",N4338="No"),"URGENT - No Bed","Normal")</f>
        <v>Normal</v>
      </c>
      <c r="AD4338" s="33" t="n">
        <f aca="false">INDEX(Lookup_Tables!$B$3:$B$12,MATCH(H4338,Lookup_Tables!$A$3:$A$12,0))</f>
        <v>2700000</v>
      </c>
      <c r="AE4338" s="27" t="str">
        <f aca="false">INDEX(Lookup_Tables!$C$3:$C$12,MATCH(H4338,Lookup_Tables!$A$3:$A$12,0))</f>
        <v>Dr. Vikram Singh</v>
      </c>
      <c r="AF4338" s="27" t="str">
        <f aca="false">IFERROR(INDEX(Lookup_Tables!$F$16:$F$45,MATCH(I4338,Lookup_Tables!$E$16:$E$45,0)),"N/A")</f>
        <v>EMP228</v>
      </c>
      <c r="AG4338" s="27" t="n">
        <f aca="false">_xlfn.IFS(R4338="Recovered",4,R4338="Referred",3,R4338="Admitted",2,R4338="Deceased",1,TRUE(),0)</f>
        <v>4</v>
      </c>
      <c r="AH4338" s="27" t="str">
        <f aca="false">IF(T4338&gt;=4,"Satisfied",IF(T4338&gt;=3,"Neutral","Needs Improvement"))</f>
        <v>Satisfied</v>
      </c>
    </row>
    <row r="4339" customFormat="false" ht="15" hidden="false" customHeight="false" outlineLevel="0" collapsed="false">
      <c r="A4339" s="30" t="s">
        <v>5559</v>
      </c>
      <c r="B4339" s="30" t="s">
        <v>5560</v>
      </c>
      <c r="C4339" s="30" t="n">
        <v>35</v>
      </c>
      <c r="D4339" s="30" t="s">
        <v>181</v>
      </c>
      <c r="E4339" s="31" t="n">
        <v>45400</v>
      </c>
      <c r="F4339" s="30" t="s">
        <v>1579</v>
      </c>
      <c r="G4339" s="31" t="n">
        <v>45400</v>
      </c>
      <c r="H4339" s="30" t="s">
        <v>242</v>
      </c>
      <c r="I4339" s="30" t="s">
        <v>466</v>
      </c>
      <c r="J4339" s="30" t="s">
        <v>316</v>
      </c>
      <c r="K4339" s="30" t="s">
        <v>138</v>
      </c>
      <c r="L4339" s="30" t="n">
        <v>54</v>
      </c>
      <c r="M4339" s="30" t="n">
        <v>22</v>
      </c>
      <c r="N4339" s="30" t="s">
        <v>127</v>
      </c>
      <c r="O4339" s="30" t="s">
        <v>128</v>
      </c>
      <c r="P4339" s="30" t="s">
        <v>140</v>
      </c>
      <c r="Q4339" s="32" t="n">
        <v>1616.89</v>
      </c>
      <c r="R4339" s="30" t="s">
        <v>130</v>
      </c>
      <c r="S4339" s="30" t="s">
        <v>151</v>
      </c>
      <c r="T4339" s="30" t="n">
        <v>5</v>
      </c>
      <c r="U4339" s="30" t="n">
        <f aca="false">YEAR(E4339)</f>
        <v>2024</v>
      </c>
      <c r="V4339" s="30" t="str">
        <f aca="false">TEXT(E4339,"MMM-YYYY")</f>
        <v>Apr-2024</v>
      </c>
      <c r="W4339" s="30" t="n">
        <f aca="false">MONTH(E4339)</f>
        <v>4</v>
      </c>
      <c r="X4339" s="30" t="str">
        <f aca="false">TEXT(WEEKDAY(E4339,2),"0")&amp;" - "&amp;TEXT(E4339,"dddd")</f>
        <v>4 - Thursday</v>
      </c>
      <c r="Y4339" s="30" t="str">
        <f aca="false">_xlfn.IFS(C4339&lt;18,"Child (0-17)",C4339&lt;40,"Young Adult (18-39)",C4339&lt;60,"Adult (40-59)",TRUE(),"Senior (60+)")</f>
        <v>Young Adult (18-39)</v>
      </c>
      <c r="Z4339" s="30" t="n">
        <f aca="false">ROUND(G4339-E4339,0)</f>
        <v>0</v>
      </c>
      <c r="AA4339" s="30" t="n">
        <f aca="false">L4339+M4339</f>
        <v>76</v>
      </c>
      <c r="AB4339" s="30" t="n">
        <f aca="false">IFERROR(ROUND(Q4339/AA4339,2),0)</f>
        <v>21.27</v>
      </c>
      <c r="AC4339" s="30" t="str">
        <f aca="false">IF(AND(K4339="Critical",N4339="No"),"URGENT - No Bed","Normal")</f>
        <v>Normal</v>
      </c>
      <c r="AD4339" s="34" t="n">
        <f aca="false">INDEX(Lookup_Tables!$B$3:$B$12,MATCH(H4339,Lookup_Tables!$A$3:$A$12,0))</f>
        <v>3000000</v>
      </c>
      <c r="AE4339" s="30" t="str">
        <f aca="false">INDEX(Lookup_Tables!$C$3:$C$12,MATCH(H4339,Lookup_Tables!$A$3:$A$12,0))</f>
        <v>Dr. Pooja Iyer</v>
      </c>
      <c r="AF4339" s="30" t="str">
        <f aca="false">IFERROR(INDEX(Lookup_Tables!$F$16:$F$45,MATCH(I4339,Lookup_Tables!$E$16:$E$45,0)),"N/A")</f>
        <v>EMP212</v>
      </c>
      <c r="AG4339" s="30" t="n">
        <f aca="false">_xlfn.IFS(R4339="Recovered",4,R4339="Referred",3,R4339="Admitted",2,R4339="Deceased",1,TRUE(),0)</f>
        <v>4</v>
      </c>
      <c r="AH4339" s="30" t="str">
        <f aca="false">IF(T4339&gt;=4,"Satisfied",IF(T4339&gt;=3,"Neutral","Needs Improvement"))</f>
        <v>Satisfied</v>
      </c>
    </row>
    <row r="4340" customFormat="false" ht="15" hidden="false" customHeight="false" outlineLevel="0" collapsed="false">
      <c r="A4340" s="27" t="s">
        <v>7184</v>
      </c>
      <c r="B4340" s="27" t="s">
        <v>4014</v>
      </c>
      <c r="C4340" s="27" t="n">
        <v>46</v>
      </c>
      <c r="D4340" s="27" t="s">
        <v>121</v>
      </c>
      <c r="E4340" s="28" t="n">
        <v>45359</v>
      </c>
      <c r="F4340" s="27" t="s">
        <v>720</v>
      </c>
      <c r="G4340" s="28" t="n">
        <v>45360</v>
      </c>
      <c r="H4340" s="27" t="s">
        <v>183</v>
      </c>
      <c r="I4340" s="27" t="s">
        <v>430</v>
      </c>
      <c r="J4340" s="27" t="s">
        <v>411</v>
      </c>
      <c r="K4340" s="27" t="s">
        <v>138</v>
      </c>
      <c r="L4340" s="27" t="n">
        <v>43</v>
      </c>
      <c r="M4340" s="27" t="n">
        <v>25</v>
      </c>
      <c r="N4340" s="27" t="s">
        <v>127</v>
      </c>
      <c r="O4340" s="27" t="s">
        <v>171</v>
      </c>
      <c r="P4340" s="27" t="s">
        <v>129</v>
      </c>
      <c r="Q4340" s="29" t="n">
        <v>2482.94</v>
      </c>
      <c r="R4340" s="27" t="s">
        <v>130</v>
      </c>
      <c r="S4340" s="27" t="s">
        <v>223</v>
      </c>
      <c r="T4340" s="27" t="n">
        <v>4</v>
      </c>
      <c r="U4340" s="27" t="n">
        <f aca="false">YEAR(E4340)</f>
        <v>2024</v>
      </c>
      <c r="V4340" s="27" t="str">
        <f aca="false">TEXT(E4340,"MMM-YYYY")</f>
        <v>Mar-2024</v>
      </c>
      <c r="W4340" s="27" t="n">
        <f aca="false">MONTH(E4340)</f>
        <v>3</v>
      </c>
      <c r="X4340" s="27" t="str">
        <f aca="false">TEXT(WEEKDAY(E4340,2),"0")&amp;" - "&amp;TEXT(E4340,"dddd")</f>
        <v>5 - Friday</v>
      </c>
      <c r="Y4340" s="27" t="str">
        <f aca="false">_xlfn.IFS(C4340&lt;18,"Child (0-17)",C4340&lt;40,"Young Adult (18-39)",C4340&lt;60,"Adult (40-59)",TRUE(),"Senior (60+)")</f>
        <v>Adult (40-59)</v>
      </c>
      <c r="Z4340" s="27" t="n">
        <f aca="false">ROUND(G4340-E4340,0)</f>
        <v>1</v>
      </c>
      <c r="AA4340" s="27" t="n">
        <f aca="false">L4340+M4340</f>
        <v>68</v>
      </c>
      <c r="AB4340" s="27" t="n">
        <f aca="false">IFERROR(ROUND(Q4340/AA4340,2),0)</f>
        <v>36.51</v>
      </c>
      <c r="AC4340" s="27" t="str">
        <f aca="false">IF(AND(K4340="Critical",N4340="No"),"URGENT - No Bed","Normal")</f>
        <v>Normal</v>
      </c>
      <c r="AD4340" s="33" t="n">
        <f aca="false">INDEX(Lookup_Tables!$B$3:$B$12,MATCH(H4340,Lookup_Tables!$A$3:$A$12,0))</f>
        <v>3100000</v>
      </c>
      <c r="AE4340" s="27" t="str">
        <f aca="false">INDEX(Lookup_Tables!$C$3:$C$12,MATCH(H4340,Lookup_Tables!$A$3:$A$12,0))</f>
        <v>Dr. Kavita Rao</v>
      </c>
      <c r="AF4340" s="27" t="str">
        <f aca="false">IFERROR(INDEX(Lookup_Tables!$F$16:$F$45,MATCH(I4340,Lookup_Tables!$E$16:$E$45,0)),"N/A")</f>
        <v>EMP224</v>
      </c>
      <c r="AG4340" s="27" t="n">
        <f aca="false">_xlfn.IFS(R4340="Recovered",4,R4340="Referred",3,R4340="Admitted",2,R4340="Deceased",1,TRUE(),0)</f>
        <v>4</v>
      </c>
      <c r="AH4340" s="27" t="str">
        <f aca="false">IF(T4340&gt;=4,"Satisfied",IF(T4340&gt;=3,"Neutral","Needs Improvement"))</f>
        <v>Satisfied</v>
      </c>
    </row>
    <row r="4341" customFormat="false" ht="15" hidden="false" customHeight="false" outlineLevel="0" collapsed="false">
      <c r="A4341" s="30" t="s">
        <v>3617</v>
      </c>
      <c r="B4341" s="30" t="s">
        <v>3618</v>
      </c>
      <c r="C4341" s="30" t="n">
        <v>50</v>
      </c>
      <c r="D4341" s="30" t="s">
        <v>181</v>
      </c>
      <c r="E4341" s="31" t="n">
        <v>45588</v>
      </c>
      <c r="F4341" s="30" t="s">
        <v>200</v>
      </c>
      <c r="G4341" s="31" t="n">
        <v>45590</v>
      </c>
      <c r="H4341" s="30" t="s">
        <v>161</v>
      </c>
      <c r="I4341" s="30" t="s">
        <v>320</v>
      </c>
      <c r="J4341" s="30" t="s">
        <v>163</v>
      </c>
      <c r="K4341" s="30" t="s">
        <v>126</v>
      </c>
      <c r="L4341" s="30" t="n">
        <v>30</v>
      </c>
      <c r="M4341" s="30" t="n">
        <v>123</v>
      </c>
      <c r="N4341" s="30" t="s">
        <v>127</v>
      </c>
      <c r="O4341" s="30" t="s">
        <v>128</v>
      </c>
      <c r="P4341" s="30" t="s">
        <v>150</v>
      </c>
      <c r="Q4341" s="32" t="n">
        <v>7841.43</v>
      </c>
      <c r="R4341" s="30" t="s">
        <v>268</v>
      </c>
      <c r="S4341" s="30" t="s">
        <v>131</v>
      </c>
      <c r="T4341" s="30" t="n">
        <v>1</v>
      </c>
      <c r="U4341" s="30" t="n">
        <f aca="false">YEAR(E4341)</f>
        <v>2024</v>
      </c>
      <c r="V4341" s="30" t="str">
        <f aca="false">TEXT(E4341,"MMM-YYYY")</f>
        <v>Oct-2024</v>
      </c>
      <c r="W4341" s="30" t="n">
        <f aca="false">MONTH(E4341)</f>
        <v>10</v>
      </c>
      <c r="X4341" s="30" t="str">
        <f aca="false">TEXT(WEEKDAY(E4341,2),"0")&amp;" - "&amp;TEXT(E4341,"dddd")</f>
        <v>3 - Wednesday</v>
      </c>
      <c r="Y4341" s="30" t="str">
        <f aca="false">_xlfn.IFS(C4341&lt;18,"Child (0-17)",C4341&lt;40,"Young Adult (18-39)",C4341&lt;60,"Adult (40-59)",TRUE(),"Senior (60+)")</f>
        <v>Adult (40-59)</v>
      </c>
      <c r="Z4341" s="30" t="n">
        <f aca="false">ROUND(G4341-E4341,0)</f>
        <v>2</v>
      </c>
      <c r="AA4341" s="30" t="n">
        <f aca="false">L4341+M4341</f>
        <v>153</v>
      </c>
      <c r="AB4341" s="30" t="n">
        <f aca="false">IFERROR(ROUND(Q4341/AA4341,2),0)</f>
        <v>51.25</v>
      </c>
      <c r="AC4341" s="30" t="str">
        <f aca="false">IF(AND(K4341="Critical",N4341="No"),"URGENT - No Bed","Normal")</f>
        <v>Normal</v>
      </c>
      <c r="AD4341" s="34" t="n">
        <f aca="false">INDEX(Lookup_Tables!$B$3:$B$12,MATCH(H4341,Lookup_Tables!$A$3:$A$12,0))</f>
        <v>3600000</v>
      </c>
      <c r="AE4341" s="30" t="str">
        <f aca="false">INDEX(Lookup_Tables!$C$3:$C$12,MATCH(H4341,Lookup_Tables!$A$3:$A$12,0))</f>
        <v>Dr. Sameer Joshi</v>
      </c>
      <c r="AF4341" s="30" t="str">
        <f aca="false">IFERROR(INDEX(Lookup_Tables!$F$16:$F$45,MATCH(I4341,Lookup_Tables!$E$16:$E$45,0)),"N/A")</f>
        <v>EMP223</v>
      </c>
      <c r="AG4341" s="30" t="n">
        <f aca="false">_xlfn.IFS(R4341="Recovered",4,R4341="Referred",3,R4341="Admitted",2,R4341="Deceased",1,TRUE(),0)</f>
        <v>3</v>
      </c>
      <c r="AH4341" s="30" t="str">
        <f aca="false">IF(T4341&gt;=4,"Satisfied",IF(T4341&gt;=3,"Neutral","Needs Improvement"))</f>
        <v>Needs Improvement</v>
      </c>
    </row>
    <row r="4342" customFormat="false" ht="15" hidden="false" customHeight="false" outlineLevel="0" collapsed="false">
      <c r="A4342" s="27" t="s">
        <v>6929</v>
      </c>
      <c r="B4342" s="27" t="s">
        <v>2418</v>
      </c>
      <c r="C4342" s="27" t="n">
        <v>19</v>
      </c>
      <c r="D4342" s="27" t="s">
        <v>121</v>
      </c>
      <c r="E4342" s="28" t="n">
        <v>45579</v>
      </c>
      <c r="F4342" s="27" t="s">
        <v>948</v>
      </c>
      <c r="G4342" s="28" t="n">
        <v>45580</v>
      </c>
      <c r="H4342" s="27" t="s">
        <v>168</v>
      </c>
      <c r="I4342" s="27" t="s">
        <v>196</v>
      </c>
      <c r="J4342" s="27" t="s">
        <v>170</v>
      </c>
      <c r="K4342" s="27" t="s">
        <v>138</v>
      </c>
      <c r="L4342" s="27" t="n">
        <v>79</v>
      </c>
      <c r="M4342" s="27" t="n">
        <v>18</v>
      </c>
      <c r="N4342" s="27" t="s">
        <v>127</v>
      </c>
      <c r="O4342" s="27" t="s">
        <v>139</v>
      </c>
      <c r="P4342" s="27" t="s">
        <v>140</v>
      </c>
      <c r="Q4342" s="29" t="n">
        <v>1641.37</v>
      </c>
      <c r="R4342" s="27" t="s">
        <v>130</v>
      </c>
      <c r="S4342" s="27" t="s">
        <v>157</v>
      </c>
      <c r="T4342" s="27" t="n">
        <v>4</v>
      </c>
      <c r="U4342" s="27" t="n">
        <f aca="false">YEAR(E4342)</f>
        <v>2024</v>
      </c>
      <c r="V4342" s="27" t="str">
        <f aca="false">TEXT(E4342,"MMM-YYYY")</f>
        <v>Oct-2024</v>
      </c>
      <c r="W4342" s="27" t="n">
        <f aca="false">MONTH(E4342)</f>
        <v>10</v>
      </c>
      <c r="X4342" s="27" t="str">
        <f aca="false">TEXT(WEEKDAY(E4342,2),"0")&amp;" - "&amp;TEXT(E4342,"dddd")</f>
        <v>1 - Monday</v>
      </c>
      <c r="Y4342" s="27" t="str">
        <f aca="false">_xlfn.IFS(C4342&lt;18,"Child (0-17)",C4342&lt;40,"Young Adult (18-39)",C4342&lt;60,"Adult (40-59)",TRUE(),"Senior (60+)")</f>
        <v>Young Adult (18-39)</v>
      </c>
      <c r="Z4342" s="27" t="n">
        <f aca="false">ROUND(G4342-E4342,0)</f>
        <v>1</v>
      </c>
      <c r="AA4342" s="27" t="n">
        <f aca="false">L4342+M4342</f>
        <v>97</v>
      </c>
      <c r="AB4342" s="27" t="n">
        <f aca="false">IFERROR(ROUND(Q4342/AA4342,2),0)</f>
        <v>16.92</v>
      </c>
      <c r="AC4342" s="27" t="str">
        <f aca="false">IF(AND(K4342="Critical",N4342="No"),"URGENT - No Bed","Normal")</f>
        <v>Normal</v>
      </c>
      <c r="AD4342" s="33" t="n">
        <f aca="false">INDEX(Lookup_Tables!$B$3:$B$12,MATCH(H4342,Lookup_Tables!$A$3:$A$12,0))</f>
        <v>4400000</v>
      </c>
      <c r="AE4342" s="27" t="str">
        <f aca="false">INDEX(Lookup_Tables!$C$3:$C$12,MATCH(H4342,Lookup_Tables!$A$3:$A$12,0))</f>
        <v>Dr. Neha Chopra</v>
      </c>
      <c r="AF4342" s="27" t="str">
        <f aca="false">IFERROR(INDEX(Lookup_Tables!$F$16:$F$45,MATCH(I4342,Lookup_Tables!$E$16:$E$45,0)),"N/A")</f>
        <v>EMP219</v>
      </c>
      <c r="AG4342" s="27" t="n">
        <f aca="false">_xlfn.IFS(R4342="Recovered",4,R4342="Referred",3,R4342="Admitted",2,R4342="Deceased",1,TRUE(),0)</f>
        <v>4</v>
      </c>
      <c r="AH4342" s="27" t="str">
        <f aca="false">IF(T4342&gt;=4,"Satisfied",IF(T4342&gt;=3,"Neutral","Needs Improvement"))</f>
        <v>Satisfied</v>
      </c>
    </row>
    <row r="4343" customFormat="false" ht="15" hidden="false" customHeight="false" outlineLevel="0" collapsed="false">
      <c r="A4343" s="30" t="s">
        <v>1464</v>
      </c>
      <c r="B4343" s="30" t="s">
        <v>1465</v>
      </c>
      <c r="C4343" s="30" t="n">
        <v>8</v>
      </c>
      <c r="D4343" s="30" t="s">
        <v>121</v>
      </c>
      <c r="E4343" s="31" t="n">
        <v>45551</v>
      </c>
      <c r="F4343" s="30" t="s">
        <v>614</v>
      </c>
      <c r="G4343" s="31" t="n">
        <v>45552</v>
      </c>
      <c r="H4343" s="30" t="s">
        <v>183</v>
      </c>
      <c r="I4343" s="30" t="s">
        <v>212</v>
      </c>
      <c r="J4343" s="30" t="s">
        <v>431</v>
      </c>
      <c r="K4343" s="30" t="s">
        <v>156</v>
      </c>
      <c r="L4343" s="30" t="n">
        <v>64</v>
      </c>
      <c r="M4343" s="30" t="n">
        <v>51</v>
      </c>
      <c r="N4343" s="30" t="s">
        <v>186</v>
      </c>
      <c r="O4343" s="30" t="s">
        <v>128</v>
      </c>
      <c r="P4343" s="30" t="s">
        <v>187</v>
      </c>
      <c r="Q4343" s="32" t="n">
        <v>2862.7</v>
      </c>
      <c r="R4343" s="30" t="s">
        <v>130</v>
      </c>
      <c r="S4343" s="30" t="s">
        <v>164</v>
      </c>
      <c r="T4343" s="30" t="n">
        <v>5</v>
      </c>
      <c r="U4343" s="30" t="n">
        <f aca="false">YEAR(E4343)</f>
        <v>2024</v>
      </c>
      <c r="V4343" s="30" t="str">
        <f aca="false">TEXT(E4343,"MMM-YYYY")</f>
        <v>Sep-2024</v>
      </c>
      <c r="W4343" s="30" t="n">
        <f aca="false">MONTH(E4343)</f>
        <v>9</v>
      </c>
      <c r="X4343" s="30" t="str">
        <f aca="false">TEXT(WEEKDAY(E4343,2),"0")&amp;" - "&amp;TEXT(E4343,"dddd")</f>
        <v>1 - Monday</v>
      </c>
      <c r="Y4343" s="30" t="str">
        <f aca="false">_xlfn.IFS(C4343&lt;18,"Child (0-17)",C4343&lt;40,"Young Adult (18-39)",C4343&lt;60,"Adult (40-59)",TRUE(),"Senior (60+)")</f>
        <v>Child (0-17)</v>
      </c>
      <c r="Z4343" s="30" t="n">
        <f aca="false">ROUND(G4343-E4343,0)</f>
        <v>1</v>
      </c>
      <c r="AA4343" s="30" t="n">
        <f aca="false">L4343+M4343</f>
        <v>115</v>
      </c>
      <c r="AB4343" s="30" t="n">
        <f aca="false">IFERROR(ROUND(Q4343/AA4343,2),0)</f>
        <v>24.89</v>
      </c>
      <c r="AC4343" s="30" t="str">
        <f aca="false">IF(AND(K4343="Critical",N4343="No"),"URGENT - No Bed","Normal")</f>
        <v>Normal</v>
      </c>
      <c r="AD4343" s="34" t="n">
        <f aca="false">INDEX(Lookup_Tables!$B$3:$B$12,MATCH(H4343,Lookup_Tables!$A$3:$A$12,0))</f>
        <v>3100000</v>
      </c>
      <c r="AE4343" s="30" t="str">
        <f aca="false">INDEX(Lookup_Tables!$C$3:$C$12,MATCH(H4343,Lookup_Tables!$A$3:$A$12,0))</f>
        <v>Dr. Kavita Rao</v>
      </c>
      <c r="AF4343" s="30" t="str">
        <f aca="false">IFERROR(INDEX(Lookup_Tables!$F$16:$F$45,MATCH(I4343,Lookup_Tables!$E$16:$E$45,0)),"N/A")</f>
        <v>EMP225</v>
      </c>
      <c r="AG4343" s="30" t="n">
        <f aca="false">_xlfn.IFS(R4343="Recovered",4,R4343="Referred",3,R4343="Admitted",2,R4343="Deceased",1,TRUE(),0)</f>
        <v>4</v>
      </c>
      <c r="AH4343" s="30" t="str">
        <f aca="false">IF(T4343&gt;=4,"Satisfied",IF(T4343&gt;=3,"Neutral","Needs Improvement"))</f>
        <v>Satisfied</v>
      </c>
    </row>
    <row r="4344" customFormat="false" ht="15" hidden="false" customHeight="false" outlineLevel="0" collapsed="false">
      <c r="A4344" s="27" t="s">
        <v>4707</v>
      </c>
      <c r="B4344" s="27" t="s">
        <v>4708</v>
      </c>
      <c r="C4344" s="27" t="n">
        <v>59</v>
      </c>
      <c r="D4344" s="27" t="s">
        <v>121</v>
      </c>
      <c r="E4344" s="28" t="n">
        <v>45650</v>
      </c>
      <c r="F4344" s="27" t="s">
        <v>1117</v>
      </c>
      <c r="G4344" s="28" t="n">
        <v>45653</v>
      </c>
      <c r="H4344" s="27" t="s">
        <v>236</v>
      </c>
      <c r="I4344" s="27" t="s">
        <v>323</v>
      </c>
      <c r="J4344" s="27" t="s">
        <v>455</v>
      </c>
      <c r="K4344" s="27" t="s">
        <v>126</v>
      </c>
      <c r="L4344" s="27" t="n">
        <v>30</v>
      </c>
      <c r="M4344" s="27" t="n">
        <v>78</v>
      </c>
      <c r="N4344" s="27" t="s">
        <v>186</v>
      </c>
      <c r="O4344" s="27" t="s">
        <v>139</v>
      </c>
      <c r="P4344" s="27" t="s">
        <v>187</v>
      </c>
      <c r="Q4344" s="29" t="n">
        <v>7046.59</v>
      </c>
      <c r="R4344" s="27" t="s">
        <v>268</v>
      </c>
      <c r="S4344" s="27" t="s">
        <v>164</v>
      </c>
      <c r="T4344" s="27" t="n">
        <v>3</v>
      </c>
      <c r="U4344" s="27" t="n">
        <f aca="false">YEAR(E4344)</f>
        <v>2024</v>
      </c>
      <c r="V4344" s="27" t="str">
        <f aca="false">TEXT(E4344,"MMM-YYYY")</f>
        <v>Dec-2024</v>
      </c>
      <c r="W4344" s="27" t="n">
        <f aca="false">MONTH(E4344)</f>
        <v>12</v>
      </c>
      <c r="X4344" s="27" t="str">
        <f aca="false">TEXT(WEEKDAY(E4344,2),"0")&amp;" - "&amp;TEXT(E4344,"dddd")</f>
        <v>2 - Tuesday</v>
      </c>
      <c r="Y4344" s="27" t="str">
        <f aca="false">_xlfn.IFS(C4344&lt;18,"Child (0-17)",C4344&lt;40,"Young Adult (18-39)",C4344&lt;60,"Adult (40-59)",TRUE(),"Senior (60+)")</f>
        <v>Adult (40-59)</v>
      </c>
      <c r="Z4344" s="27" t="n">
        <f aca="false">ROUND(G4344-E4344,0)</f>
        <v>3</v>
      </c>
      <c r="AA4344" s="27" t="n">
        <f aca="false">L4344+M4344</f>
        <v>108</v>
      </c>
      <c r="AB4344" s="27" t="n">
        <f aca="false">IFERROR(ROUND(Q4344/AA4344,2),0)</f>
        <v>65.25</v>
      </c>
      <c r="AC4344" s="27" t="str">
        <f aca="false">IF(AND(K4344="Critical",N4344="No"),"URGENT - No Bed","Normal")</f>
        <v>Normal</v>
      </c>
      <c r="AD4344" s="33" t="n">
        <f aca="false">INDEX(Lookup_Tables!$B$3:$B$12,MATCH(H4344,Lookup_Tables!$A$3:$A$12,0))</f>
        <v>3900000</v>
      </c>
      <c r="AE4344" s="27" t="str">
        <f aca="false">INDEX(Lookup_Tables!$C$3:$C$12,MATCH(H4344,Lookup_Tables!$A$3:$A$12,0))</f>
        <v>Dr. Rina Mehta</v>
      </c>
      <c r="AF4344" s="27" t="str">
        <f aca="false">IFERROR(INDEX(Lookup_Tables!$F$16:$F$45,MATCH(I4344,Lookup_Tables!$E$16:$E$45,0)),"N/A")</f>
        <v>EMP216</v>
      </c>
      <c r="AG4344" s="27" t="n">
        <f aca="false">_xlfn.IFS(R4344="Recovered",4,R4344="Referred",3,R4344="Admitted",2,R4344="Deceased",1,TRUE(),0)</f>
        <v>3</v>
      </c>
      <c r="AH4344" s="27" t="str">
        <f aca="false">IF(T4344&gt;=4,"Satisfied",IF(T4344&gt;=3,"Neutral","Needs Improvement"))</f>
        <v>Neutral</v>
      </c>
    </row>
    <row r="4345" customFormat="false" ht="15" hidden="false" customHeight="false" outlineLevel="0" collapsed="false">
      <c r="A4345" s="30" t="s">
        <v>5420</v>
      </c>
      <c r="B4345" s="30" t="s">
        <v>3600</v>
      </c>
      <c r="C4345" s="30" t="n">
        <v>19</v>
      </c>
      <c r="D4345" s="30" t="s">
        <v>181</v>
      </c>
      <c r="E4345" s="31" t="n">
        <v>45606</v>
      </c>
      <c r="F4345" s="30" t="s">
        <v>1117</v>
      </c>
      <c r="G4345" s="31" t="n">
        <v>45611</v>
      </c>
      <c r="H4345" s="30" t="s">
        <v>217</v>
      </c>
      <c r="I4345" s="30" t="s">
        <v>344</v>
      </c>
      <c r="J4345" s="30" t="s">
        <v>483</v>
      </c>
      <c r="K4345" s="30" t="s">
        <v>126</v>
      </c>
      <c r="L4345" s="30" t="n">
        <v>38</v>
      </c>
      <c r="M4345" s="30" t="n">
        <v>80</v>
      </c>
      <c r="N4345" s="30" t="s">
        <v>186</v>
      </c>
      <c r="O4345" s="30" t="s">
        <v>128</v>
      </c>
      <c r="P4345" s="30" t="s">
        <v>150</v>
      </c>
      <c r="Q4345" s="32" t="n">
        <v>7935.38</v>
      </c>
      <c r="R4345" s="30" t="s">
        <v>130</v>
      </c>
      <c r="S4345" s="30" t="s">
        <v>164</v>
      </c>
      <c r="T4345" s="30" t="n">
        <v>5</v>
      </c>
      <c r="U4345" s="30" t="n">
        <f aca="false">YEAR(E4345)</f>
        <v>2024</v>
      </c>
      <c r="V4345" s="30" t="str">
        <f aca="false">TEXT(E4345,"MMM-YYYY")</f>
        <v>Nov-2024</v>
      </c>
      <c r="W4345" s="30" t="n">
        <f aca="false">MONTH(E4345)</f>
        <v>11</v>
      </c>
      <c r="X4345" s="30" t="str">
        <f aca="false">TEXT(WEEKDAY(E4345,2),"0")&amp;" - "&amp;TEXT(E4345,"dddd")</f>
        <v>7 - Sunday</v>
      </c>
      <c r="Y4345" s="30" t="str">
        <f aca="false">_xlfn.IFS(C4345&lt;18,"Child (0-17)",C4345&lt;40,"Young Adult (18-39)",C4345&lt;60,"Adult (40-59)",TRUE(),"Senior (60+)")</f>
        <v>Young Adult (18-39)</v>
      </c>
      <c r="Z4345" s="30" t="n">
        <f aca="false">ROUND(G4345-E4345,0)</f>
        <v>5</v>
      </c>
      <c r="AA4345" s="30" t="n">
        <f aca="false">L4345+M4345</f>
        <v>118</v>
      </c>
      <c r="AB4345" s="30" t="n">
        <f aca="false">IFERROR(ROUND(Q4345/AA4345,2),0)</f>
        <v>67.25</v>
      </c>
      <c r="AC4345" s="30" t="str">
        <f aca="false">IF(AND(K4345="Critical",N4345="No"),"URGENT - No Bed","Normal")</f>
        <v>Normal</v>
      </c>
      <c r="AD4345" s="34" t="n">
        <f aca="false">INDEX(Lookup_Tables!$B$3:$B$12,MATCH(H4345,Lookup_Tables!$A$3:$A$12,0))</f>
        <v>4200000</v>
      </c>
      <c r="AE4345" s="30" t="str">
        <f aca="false">INDEX(Lookup_Tables!$C$3:$C$12,MATCH(H4345,Lookup_Tables!$A$3:$A$12,0))</f>
        <v>Dr. Anil Kapoor</v>
      </c>
      <c r="AF4345" s="30" t="str">
        <f aca="false">IFERROR(INDEX(Lookup_Tables!$F$16:$F$45,MATCH(I4345,Lookup_Tables!$E$16:$E$45,0)),"N/A")</f>
        <v>EMP201</v>
      </c>
      <c r="AG4345" s="30" t="n">
        <f aca="false">_xlfn.IFS(R4345="Recovered",4,R4345="Referred",3,R4345="Admitted",2,R4345="Deceased",1,TRUE(),0)</f>
        <v>4</v>
      </c>
      <c r="AH4345" s="30" t="str">
        <f aca="false">IF(T4345&gt;=4,"Satisfied",IF(T4345&gt;=3,"Neutral","Needs Improvement"))</f>
        <v>Satisfied</v>
      </c>
    </row>
    <row r="4346" customFormat="false" ht="15" hidden="false" customHeight="false" outlineLevel="0" collapsed="false">
      <c r="A4346" s="27" t="s">
        <v>2509</v>
      </c>
      <c r="B4346" s="27" t="s">
        <v>1574</v>
      </c>
      <c r="C4346" s="27" t="n">
        <v>82</v>
      </c>
      <c r="D4346" s="27" t="s">
        <v>121</v>
      </c>
      <c r="E4346" s="28" t="n">
        <v>45315</v>
      </c>
      <c r="F4346" s="27" t="s">
        <v>582</v>
      </c>
      <c r="G4346" s="28" t="n">
        <v>45316</v>
      </c>
      <c r="H4346" s="27" t="s">
        <v>236</v>
      </c>
      <c r="I4346" s="27" t="s">
        <v>237</v>
      </c>
      <c r="J4346" s="27" t="s">
        <v>287</v>
      </c>
      <c r="K4346" s="27" t="s">
        <v>138</v>
      </c>
      <c r="L4346" s="27" t="n">
        <v>38</v>
      </c>
      <c r="M4346" s="27" t="n">
        <v>19</v>
      </c>
      <c r="N4346" s="27" t="s">
        <v>127</v>
      </c>
      <c r="O4346" s="27" t="s">
        <v>128</v>
      </c>
      <c r="P4346" s="27" t="s">
        <v>140</v>
      </c>
      <c r="Q4346" s="29" t="n">
        <v>2497.7</v>
      </c>
      <c r="R4346" s="27" t="s">
        <v>130</v>
      </c>
      <c r="S4346" s="27" t="s">
        <v>141</v>
      </c>
      <c r="T4346" s="27" t="n">
        <v>4</v>
      </c>
      <c r="U4346" s="27" t="n">
        <f aca="false">YEAR(E4346)</f>
        <v>2024</v>
      </c>
      <c r="V4346" s="27" t="str">
        <f aca="false">TEXT(E4346,"MMM-YYYY")</f>
        <v>Jan-2024</v>
      </c>
      <c r="W4346" s="27" t="n">
        <f aca="false">MONTH(E4346)</f>
        <v>1</v>
      </c>
      <c r="X4346" s="27" t="str">
        <f aca="false">TEXT(WEEKDAY(E4346,2),"0")&amp;" - "&amp;TEXT(E4346,"dddd")</f>
        <v>3 - Wednesday</v>
      </c>
      <c r="Y4346" s="27" t="str">
        <f aca="false">_xlfn.IFS(C4346&lt;18,"Child (0-17)",C4346&lt;40,"Young Adult (18-39)",C4346&lt;60,"Adult (40-59)",TRUE(),"Senior (60+)")</f>
        <v>Senior (60+)</v>
      </c>
      <c r="Z4346" s="27" t="n">
        <f aca="false">ROUND(G4346-E4346,0)</f>
        <v>1</v>
      </c>
      <c r="AA4346" s="27" t="n">
        <f aca="false">L4346+M4346</f>
        <v>57</v>
      </c>
      <c r="AB4346" s="27" t="n">
        <f aca="false">IFERROR(ROUND(Q4346/AA4346,2),0)</f>
        <v>43.82</v>
      </c>
      <c r="AC4346" s="27" t="str">
        <f aca="false">IF(AND(K4346="Critical",N4346="No"),"URGENT - No Bed","Normal")</f>
        <v>Normal</v>
      </c>
      <c r="AD4346" s="33" t="n">
        <f aca="false">INDEX(Lookup_Tables!$B$3:$B$12,MATCH(H4346,Lookup_Tables!$A$3:$A$12,0))</f>
        <v>3900000</v>
      </c>
      <c r="AE4346" s="27" t="str">
        <f aca="false">INDEX(Lookup_Tables!$C$3:$C$12,MATCH(H4346,Lookup_Tables!$A$3:$A$12,0))</f>
        <v>Dr. Rina Mehta</v>
      </c>
      <c r="AF4346" s="27" t="str">
        <f aca="false">IFERROR(INDEX(Lookup_Tables!$F$16:$F$45,MATCH(I4346,Lookup_Tables!$E$16:$E$45,0)),"N/A")</f>
        <v>EMP215</v>
      </c>
      <c r="AG4346" s="27" t="n">
        <f aca="false">_xlfn.IFS(R4346="Recovered",4,R4346="Referred",3,R4346="Admitted",2,R4346="Deceased",1,TRUE(),0)</f>
        <v>4</v>
      </c>
      <c r="AH4346" s="27" t="str">
        <f aca="false">IF(T4346&gt;=4,"Satisfied",IF(T4346&gt;=3,"Neutral","Needs Improvement"))</f>
        <v>Satisfied</v>
      </c>
    </row>
    <row r="4347" customFormat="false" ht="15" hidden="false" customHeight="false" outlineLevel="0" collapsed="false">
      <c r="A4347" s="30" t="s">
        <v>4194</v>
      </c>
      <c r="B4347" s="30" t="s">
        <v>4122</v>
      </c>
      <c r="C4347" s="30" t="n">
        <v>52</v>
      </c>
      <c r="D4347" s="30" t="s">
        <v>121</v>
      </c>
      <c r="E4347" s="31" t="n">
        <v>45628</v>
      </c>
      <c r="F4347" s="30" t="s">
        <v>2607</v>
      </c>
      <c r="G4347" s="31" t="n">
        <v>45629</v>
      </c>
      <c r="H4347" s="30" t="s">
        <v>183</v>
      </c>
      <c r="I4347" s="30" t="s">
        <v>184</v>
      </c>
      <c r="J4347" s="30" t="s">
        <v>185</v>
      </c>
      <c r="K4347" s="30" t="s">
        <v>138</v>
      </c>
      <c r="L4347" s="30" t="n">
        <v>36</v>
      </c>
      <c r="M4347" s="30" t="n">
        <v>29</v>
      </c>
      <c r="N4347" s="30" t="s">
        <v>127</v>
      </c>
      <c r="O4347" s="30" t="s">
        <v>171</v>
      </c>
      <c r="P4347" s="30" t="s">
        <v>150</v>
      </c>
      <c r="Q4347" s="32" t="n">
        <v>1645.73</v>
      </c>
      <c r="R4347" s="30" t="s">
        <v>130</v>
      </c>
      <c r="S4347" s="30" t="s">
        <v>192</v>
      </c>
      <c r="T4347" s="30" t="n">
        <v>4</v>
      </c>
      <c r="U4347" s="30" t="n">
        <f aca="false">YEAR(E4347)</f>
        <v>2024</v>
      </c>
      <c r="V4347" s="30" t="str">
        <f aca="false">TEXT(E4347,"MMM-YYYY")</f>
        <v>Dec-2024</v>
      </c>
      <c r="W4347" s="30" t="n">
        <f aca="false">MONTH(E4347)</f>
        <v>12</v>
      </c>
      <c r="X4347" s="30" t="str">
        <f aca="false">TEXT(WEEKDAY(E4347,2),"0")&amp;" - "&amp;TEXT(E4347,"dddd")</f>
        <v>1 - Monday</v>
      </c>
      <c r="Y4347" s="30" t="str">
        <f aca="false">_xlfn.IFS(C4347&lt;18,"Child (0-17)",C4347&lt;40,"Young Adult (18-39)",C4347&lt;60,"Adult (40-59)",TRUE(),"Senior (60+)")</f>
        <v>Adult (40-59)</v>
      </c>
      <c r="Z4347" s="30" t="n">
        <f aca="false">ROUND(G4347-E4347,0)</f>
        <v>1</v>
      </c>
      <c r="AA4347" s="30" t="n">
        <f aca="false">L4347+M4347</f>
        <v>65</v>
      </c>
      <c r="AB4347" s="30" t="n">
        <f aca="false">IFERROR(ROUND(Q4347/AA4347,2),0)</f>
        <v>25.32</v>
      </c>
      <c r="AC4347" s="30" t="str">
        <f aca="false">IF(AND(K4347="Critical",N4347="No"),"URGENT - No Bed","Normal")</f>
        <v>Normal</v>
      </c>
      <c r="AD4347" s="34" t="n">
        <f aca="false">INDEX(Lookup_Tables!$B$3:$B$12,MATCH(H4347,Lookup_Tables!$A$3:$A$12,0))</f>
        <v>3100000</v>
      </c>
      <c r="AE4347" s="30" t="str">
        <f aca="false">INDEX(Lookup_Tables!$C$3:$C$12,MATCH(H4347,Lookup_Tables!$A$3:$A$12,0))</f>
        <v>Dr. Kavita Rao</v>
      </c>
      <c r="AF4347" s="30" t="str">
        <f aca="false">IFERROR(INDEX(Lookup_Tables!$F$16:$F$45,MATCH(I4347,Lookup_Tables!$E$16:$E$45,0)),"N/A")</f>
        <v>EMP226</v>
      </c>
      <c r="AG4347" s="30" t="n">
        <f aca="false">_xlfn.IFS(R4347="Recovered",4,R4347="Referred",3,R4347="Admitted",2,R4347="Deceased",1,TRUE(),0)</f>
        <v>4</v>
      </c>
      <c r="AH4347" s="30" t="str">
        <f aca="false">IF(T4347&gt;=4,"Satisfied",IF(T4347&gt;=3,"Neutral","Needs Improvement"))</f>
        <v>Satisfied</v>
      </c>
    </row>
    <row r="4348" customFormat="false" ht="15" hidden="false" customHeight="false" outlineLevel="0" collapsed="false">
      <c r="A4348" s="27" t="s">
        <v>5600</v>
      </c>
      <c r="B4348" s="27" t="s">
        <v>2130</v>
      </c>
      <c r="C4348" s="27" t="n">
        <v>52</v>
      </c>
      <c r="D4348" s="27" t="s">
        <v>121</v>
      </c>
      <c r="E4348" s="28" t="n">
        <v>45588</v>
      </c>
      <c r="F4348" s="27" t="s">
        <v>134</v>
      </c>
      <c r="G4348" s="28" t="n">
        <v>45591</v>
      </c>
      <c r="H4348" s="27" t="s">
        <v>206</v>
      </c>
      <c r="I4348" s="27" t="s">
        <v>207</v>
      </c>
      <c r="J4348" s="27" t="s">
        <v>615</v>
      </c>
      <c r="K4348" s="27" t="s">
        <v>156</v>
      </c>
      <c r="L4348" s="27" t="n">
        <v>29</v>
      </c>
      <c r="M4348" s="27" t="n">
        <v>55</v>
      </c>
      <c r="N4348" s="27" t="s">
        <v>186</v>
      </c>
      <c r="O4348" s="27" t="s">
        <v>171</v>
      </c>
      <c r="P4348" s="27" t="s">
        <v>150</v>
      </c>
      <c r="Q4348" s="29" t="n">
        <v>4713.48</v>
      </c>
      <c r="R4348" s="27" t="s">
        <v>130</v>
      </c>
      <c r="S4348" s="27" t="s">
        <v>131</v>
      </c>
      <c r="T4348" s="27" t="n">
        <v>4</v>
      </c>
      <c r="U4348" s="27" t="n">
        <f aca="false">YEAR(E4348)</f>
        <v>2024</v>
      </c>
      <c r="V4348" s="27" t="str">
        <f aca="false">TEXT(E4348,"MMM-YYYY")</f>
        <v>Oct-2024</v>
      </c>
      <c r="W4348" s="27" t="n">
        <f aca="false">MONTH(E4348)</f>
        <v>10</v>
      </c>
      <c r="X4348" s="27" t="str">
        <f aca="false">TEXT(WEEKDAY(E4348,2),"0")&amp;" - "&amp;TEXT(E4348,"dddd")</f>
        <v>3 - Wednesday</v>
      </c>
      <c r="Y4348" s="27" t="str">
        <f aca="false">_xlfn.IFS(C4348&lt;18,"Child (0-17)",C4348&lt;40,"Young Adult (18-39)",C4348&lt;60,"Adult (40-59)",TRUE(),"Senior (60+)")</f>
        <v>Adult (40-59)</v>
      </c>
      <c r="Z4348" s="27" t="n">
        <f aca="false">ROUND(G4348-E4348,0)</f>
        <v>3</v>
      </c>
      <c r="AA4348" s="27" t="n">
        <f aca="false">L4348+M4348</f>
        <v>84</v>
      </c>
      <c r="AB4348" s="27" t="n">
        <f aca="false">IFERROR(ROUND(Q4348/AA4348,2),0)</f>
        <v>56.11</v>
      </c>
      <c r="AC4348" s="27" t="str">
        <f aca="false">IF(AND(K4348="Critical",N4348="No"),"URGENT - No Bed","Normal")</f>
        <v>Normal</v>
      </c>
      <c r="AD4348" s="33" t="n">
        <f aca="false">INDEX(Lookup_Tables!$B$3:$B$12,MATCH(H4348,Lookup_Tables!$A$3:$A$12,0))</f>
        <v>2800000</v>
      </c>
      <c r="AE4348" s="27" t="str">
        <f aca="false">INDEX(Lookup_Tables!$C$3:$C$12,MATCH(H4348,Lookup_Tables!$A$3:$A$12,0))</f>
        <v>Dr. Suresh Nair</v>
      </c>
      <c r="AF4348" s="27" t="str">
        <f aca="false">IFERROR(INDEX(Lookup_Tables!$F$16:$F$45,MATCH(I4348,Lookup_Tables!$E$16:$E$45,0)),"N/A")</f>
        <v>EMP209</v>
      </c>
      <c r="AG4348" s="27" t="n">
        <f aca="false">_xlfn.IFS(R4348="Recovered",4,R4348="Referred",3,R4348="Admitted",2,R4348="Deceased",1,TRUE(),0)</f>
        <v>4</v>
      </c>
      <c r="AH4348" s="27" t="str">
        <f aca="false">IF(T4348&gt;=4,"Satisfied",IF(T4348&gt;=3,"Neutral","Needs Improvement"))</f>
        <v>Satisfied</v>
      </c>
    </row>
    <row r="4349" customFormat="false" ht="15" hidden="false" customHeight="false" outlineLevel="0" collapsed="false">
      <c r="A4349" s="30" t="s">
        <v>4453</v>
      </c>
      <c r="B4349" s="30" t="s">
        <v>2005</v>
      </c>
      <c r="C4349" s="30" t="n">
        <v>41</v>
      </c>
      <c r="D4349" s="30" t="s">
        <v>121</v>
      </c>
      <c r="E4349" s="31" t="n">
        <v>45449</v>
      </c>
      <c r="F4349" s="30" t="s">
        <v>764</v>
      </c>
      <c r="G4349" s="31" t="n">
        <v>45452</v>
      </c>
      <c r="H4349" s="30" t="s">
        <v>236</v>
      </c>
      <c r="I4349" s="30" t="s">
        <v>237</v>
      </c>
      <c r="J4349" s="30" t="s">
        <v>267</v>
      </c>
      <c r="K4349" s="30" t="s">
        <v>156</v>
      </c>
      <c r="L4349" s="30" t="n">
        <v>55</v>
      </c>
      <c r="M4349" s="30" t="n">
        <v>62</v>
      </c>
      <c r="N4349" s="30" t="s">
        <v>127</v>
      </c>
      <c r="O4349" s="30" t="s">
        <v>139</v>
      </c>
      <c r="P4349" s="30" t="s">
        <v>187</v>
      </c>
      <c r="Q4349" s="32" t="n">
        <v>4381.54</v>
      </c>
      <c r="R4349" s="30" t="s">
        <v>268</v>
      </c>
      <c r="S4349" s="30" t="s">
        <v>164</v>
      </c>
      <c r="T4349" s="30" t="n">
        <v>4</v>
      </c>
      <c r="U4349" s="30" t="n">
        <f aca="false">YEAR(E4349)</f>
        <v>2024</v>
      </c>
      <c r="V4349" s="30" t="str">
        <f aca="false">TEXT(E4349,"MMM-YYYY")</f>
        <v>Jun-2024</v>
      </c>
      <c r="W4349" s="30" t="n">
        <f aca="false">MONTH(E4349)</f>
        <v>6</v>
      </c>
      <c r="X4349" s="30" t="str">
        <f aca="false">TEXT(WEEKDAY(E4349,2),"0")&amp;" - "&amp;TEXT(E4349,"dddd")</f>
        <v>4 - Thursday</v>
      </c>
      <c r="Y4349" s="30" t="str">
        <f aca="false">_xlfn.IFS(C4349&lt;18,"Child (0-17)",C4349&lt;40,"Young Adult (18-39)",C4349&lt;60,"Adult (40-59)",TRUE(),"Senior (60+)")</f>
        <v>Adult (40-59)</v>
      </c>
      <c r="Z4349" s="30" t="n">
        <f aca="false">ROUND(G4349-E4349,0)</f>
        <v>3</v>
      </c>
      <c r="AA4349" s="30" t="n">
        <f aca="false">L4349+M4349</f>
        <v>117</v>
      </c>
      <c r="AB4349" s="30" t="n">
        <f aca="false">IFERROR(ROUND(Q4349/AA4349,2),0)</f>
        <v>37.45</v>
      </c>
      <c r="AC4349" s="30" t="str">
        <f aca="false">IF(AND(K4349="Critical",N4349="No"),"URGENT - No Bed","Normal")</f>
        <v>Normal</v>
      </c>
      <c r="AD4349" s="34" t="n">
        <f aca="false">INDEX(Lookup_Tables!$B$3:$B$12,MATCH(H4349,Lookup_Tables!$A$3:$A$12,0))</f>
        <v>3900000</v>
      </c>
      <c r="AE4349" s="30" t="str">
        <f aca="false">INDEX(Lookup_Tables!$C$3:$C$12,MATCH(H4349,Lookup_Tables!$A$3:$A$12,0))</f>
        <v>Dr. Rina Mehta</v>
      </c>
      <c r="AF4349" s="30" t="str">
        <f aca="false">IFERROR(INDEX(Lookup_Tables!$F$16:$F$45,MATCH(I4349,Lookup_Tables!$E$16:$E$45,0)),"N/A")</f>
        <v>EMP215</v>
      </c>
      <c r="AG4349" s="30" t="n">
        <f aca="false">_xlfn.IFS(R4349="Recovered",4,R4349="Referred",3,R4349="Admitted",2,R4349="Deceased",1,TRUE(),0)</f>
        <v>3</v>
      </c>
      <c r="AH4349" s="30" t="str">
        <f aca="false">IF(T4349&gt;=4,"Satisfied",IF(T4349&gt;=3,"Neutral","Needs Improvement"))</f>
        <v>Satisfied</v>
      </c>
    </row>
    <row r="4350" customFormat="false" ht="15" hidden="false" customHeight="false" outlineLevel="0" collapsed="false">
      <c r="A4350" s="27" t="s">
        <v>7057</v>
      </c>
      <c r="B4350" s="27" t="s">
        <v>1885</v>
      </c>
      <c r="C4350" s="27" t="n">
        <v>88</v>
      </c>
      <c r="D4350" s="27" t="s">
        <v>181</v>
      </c>
      <c r="E4350" s="28" t="n">
        <v>45443</v>
      </c>
      <c r="F4350" s="27" t="s">
        <v>805</v>
      </c>
      <c r="G4350" s="28" t="n">
        <v>45445</v>
      </c>
      <c r="H4350" s="27" t="s">
        <v>161</v>
      </c>
      <c r="I4350" s="27" t="s">
        <v>320</v>
      </c>
      <c r="J4350" s="27" t="s">
        <v>385</v>
      </c>
      <c r="K4350" s="27" t="s">
        <v>126</v>
      </c>
      <c r="L4350" s="27" t="n">
        <v>30</v>
      </c>
      <c r="M4350" s="27" t="n">
        <v>117</v>
      </c>
      <c r="N4350" s="27" t="s">
        <v>186</v>
      </c>
      <c r="O4350" s="27" t="s">
        <v>139</v>
      </c>
      <c r="P4350" s="27" t="s">
        <v>187</v>
      </c>
      <c r="Q4350" s="29" t="n">
        <v>7378.92</v>
      </c>
      <c r="R4350" s="27" t="s">
        <v>130</v>
      </c>
      <c r="S4350" s="27" t="s">
        <v>164</v>
      </c>
      <c r="T4350" s="27" t="n">
        <v>3</v>
      </c>
      <c r="U4350" s="27" t="n">
        <f aca="false">YEAR(E4350)</f>
        <v>2024</v>
      </c>
      <c r="V4350" s="27" t="str">
        <f aca="false">TEXT(E4350,"MMM-YYYY")</f>
        <v>May-2024</v>
      </c>
      <c r="W4350" s="27" t="n">
        <f aca="false">MONTH(E4350)</f>
        <v>5</v>
      </c>
      <c r="X4350" s="27" t="str">
        <f aca="false">TEXT(WEEKDAY(E4350,2),"0")&amp;" - "&amp;TEXT(E4350,"dddd")</f>
        <v>5 - Friday</v>
      </c>
      <c r="Y4350" s="27" t="str">
        <f aca="false">_xlfn.IFS(C4350&lt;18,"Child (0-17)",C4350&lt;40,"Young Adult (18-39)",C4350&lt;60,"Adult (40-59)",TRUE(),"Senior (60+)")</f>
        <v>Senior (60+)</v>
      </c>
      <c r="Z4350" s="27" t="n">
        <f aca="false">ROUND(G4350-E4350,0)</f>
        <v>2</v>
      </c>
      <c r="AA4350" s="27" t="n">
        <f aca="false">L4350+M4350</f>
        <v>147</v>
      </c>
      <c r="AB4350" s="27" t="n">
        <f aca="false">IFERROR(ROUND(Q4350/AA4350,2),0)</f>
        <v>50.2</v>
      </c>
      <c r="AC4350" s="27" t="str">
        <f aca="false">IF(AND(K4350="Critical",N4350="No"),"URGENT - No Bed","Normal")</f>
        <v>Normal</v>
      </c>
      <c r="AD4350" s="33" t="n">
        <f aca="false">INDEX(Lookup_Tables!$B$3:$B$12,MATCH(H4350,Lookup_Tables!$A$3:$A$12,0))</f>
        <v>3600000</v>
      </c>
      <c r="AE4350" s="27" t="str">
        <f aca="false">INDEX(Lookup_Tables!$C$3:$C$12,MATCH(H4350,Lookup_Tables!$A$3:$A$12,0))</f>
        <v>Dr. Sameer Joshi</v>
      </c>
      <c r="AF4350" s="27" t="str">
        <f aca="false">IFERROR(INDEX(Lookup_Tables!$F$16:$F$45,MATCH(I4350,Lookup_Tables!$E$16:$E$45,0)),"N/A")</f>
        <v>EMP223</v>
      </c>
      <c r="AG4350" s="27" t="n">
        <f aca="false">_xlfn.IFS(R4350="Recovered",4,R4350="Referred",3,R4350="Admitted",2,R4350="Deceased",1,TRUE(),0)</f>
        <v>4</v>
      </c>
      <c r="AH4350" s="27" t="str">
        <f aca="false">IF(T4350&gt;=4,"Satisfied",IF(T4350&gt;=3,"Neutral","Needs Improvement"))</f>
        <v>Neutral</v>
      </c>
    </row>
    <row r="4351" customFormat="false" ht="15" hidden="false" customHeight="false" outlineLevel="0" collapsed="false">
      <c r="A4351" s="30" t="s">
        <v>5593</v>
      </c>
      <c r="B4351" s="30" t="s">
        <v>2760</v>
      </c>
      <c r="C4351" s="30" t="n">
        <v>39</v>
      </c>
      <c r="D4351" s="30" t="s">
        <v>181</v>
      </c>
      <c r="E4351" s="31" t="n">
        <v>45617</v>
      </c>
      <c r="F4351" s="30" t="s">
        <v>134</v>
      </c>
      <c r="G4351" s="31" t="n">
        <v>45619</v>
      </c>
      <c r="H4351" s="30" t="s">
        <v>242</v>
      </c>
      <c r="I4351" s="30" t="s">
        <v>315</v>
      </c>
      <c r="J4351" s="30" t="s">
        <v>316</v>
      </c>
      <c r="K4351" s="30" t="s">
        <v>156</v>
      </c>
      <c r="L4351" s="30" t="n">
        <v>59</v>
      </c>
      <c r="M4351" s="30" t="n">
        <v>34</v>
      </c>
      <c r="N4351" s="30" t="s">
        <v>186</v>
      </c>
      <c r="O4351" s="30" t="s">
        <v>149</v>
      </c>
      <c r="P4351" s="30" t="s">
        <v>140</v>
      </c>
      <c r="Q4351" s="32" t="n">
        <v>4437.83</v>
      </c>
      <c r="R4351" s="30" t="s">
        <v>130</v>
      </c>
      <c r="S4351" s="30" t="s">
        <v>131</v>
      </c>
      <c r="T4351" s="30" t="n">
        <v>3</v>
      </c>
      <c r="U4351" s="30" t="n">
        <f aca="false">YEAR(E4351)</f>
        <v>2024</v>
      </c>
      <c r="V4351" s="30" t="str">
        <f aca="false">TEXT(E4351,"MMM-YYYY")</f>
        <v>Nov-2024</v>
      </c>
      <c r="W4351" s="30" t="n">
        <f aca="false">MONTH(E4351)</f>
        <v>11</v>
      </c>
      <c r="X4351" s="30" t="str">
        <f aca="false">TEXT(WEEKDAY(E4351,2),"0")&amp;" - "&amp;TEXT(E4351,"dddd")</f>
        <v>4 - Thursday</v>
      </c>
      <c r="Y4351" s="30" t="str">
        <f aca="false">_xlfn.IFS(C4351&lt;18,"Child (0-17)",C4351&lt;40,"Young Adult (18-39)",C4351&lt;60,"Adult (40-59)",TRUE(),"Senior (60+)")</f>
        <v>Young Adult (18-39)</v>
      </c>
      <c r="Z4351" s="30" t="n">
        <f aca="false">ROUND(G4351-E4351,0)</f>
        <v>2</v>
      </c>
      <c r="AA4351" s="30" t="n">
        <f aca="false">L4351+M4351</f>
        <v>93</v>
      </c>
      <c r="AB4351" s="30" t="n">
        <f aca="false">IFERROR(ROUND(Q4351/AA4351,2),0)</f>
        <v>47.72</v>
      </c>
      <c r="AC4351" s="30" t="str">
        <f aca="false">IF(AND(K4351="Critical",N4351="No"),"URGENT - No Bed","Normal")</f>
        <v>Normal</v>
      </c>
      <c r="AD4351" s="34" t="n">
        <f aca="false">INDEX(Lookup_Tables!$B$3:$B$12,MATCH(H4351,Lookup_Tables!$A$3:$A$12,0))</f>
        <v>3000000</v>
      </c>
      <c r="AE4351" s="30" t="str">
        <f aca="false">INDEX(Lookup_Tables!$C$3:$C$12,MATCH(H4351,Lookup_Tables!$A$3:$A$12,0))</f>
        <v>Dr. Pooja Iyer</v>
      </c>
      <c r="AF4351" s="30" t="str">
        <f aca="false">IFERROR(INDEX(Lookup_Tables!$F$16:$F$45,MATCH(I4351,Lookup_Tables!$E$16:$E$45,0)),"N/A")</f>
        <v>EMP213</v>
      </c>
      <c r="AG4351" s="30" t="n">
        <f aca="false">_xlfn.IFS(R4351="Recovered",4,R4351="Referred",3,R4351="Admitted",2,R4351="Deceased",1,TRUE(),0)</f>
        <v>4</v>
      </c>
      <c r="AH4351" s="30" t="str">
        <f aca="false">IF(T4351&gt;=4,"Satisfied",IF(T4351&gt;=3,"Neutral","Needs Improvement"))</f>
        <v>Neutral</v>
      </c>
    </row>
    <row r="4352" customFormat="false" ht="15" hidden="false" customHeight="false" outlineLevel="0" collapsed="false">
      <c r="A4352" s="27" t="s">
        <v>1475</v>
      </c>
      <c r="B4352" s="27" t="s">
        <v>225</v>
      </c>
      <c r="C4352" s="27" t="n">
        <v>73</v>
      </c>
      <c r="D4352" s="27" t="s">
        <v>121</v>
      </c>
      <c r="E4352" s="28" t="n">
        <v>45419</v>
      </c>
      <c r="F4352" s="27" t="s">
        <v>195</v>
      </c>
      <c r="G4352" s="28" t="n">
        <v>45420</v>
      </c>
      <c r="H4352" s="27" t="s">
        <v>236</v>
      </c>
      <c r="I4352" s="27" t="s">
        <v>266</v>
      </c>
      <c r="J4352" s="27" t="s">
        <v>455</v>
      </c>
      <c r="K4352" s="27" t="s">
        <v>156</v>
      </c>
      <c r="L4352" s="27" t="n">
        <v>35</v>
      </c>
      <c r="M4352" s="27" t="n">
        <v>82</v>
      </c>
      <c r="N4352" s="27" t="s">
        <v>186</v>
      </c>
      <c r="O4352" s="27" t="s">
        <v>128</v>
      </c>
      <c r="P4352" s="27" t="s">
        <v>129</v>
      </c>
      <c r="Q4352" s="29" t="n">
        <v>4091.16</v>
      </c>
      <c r="R4352" s="27" t="s">
        <v>130</v>
      </c>
      <c r="S4352" s="27" t="s">
        <v>192</v>
      </c>
      <c r="T4352" s="27" t="n">
        <v>3</v>
      </c>
      <c r="U4352" s="27" t="n">
        <f aca="false">YEAR(E4352)</f>
        <v>2024</v>
      </c>
      <c r="V4352" s="27" t="str">
        <f aca="false">TEXT(E4352,"MMM-YYYY")</f>
        <v>May-2024</v>
      </c>
      <c r="W4352" s="27" t="n">
        <f aca="false">MONTH(E4352)</f>
        <v>5</v>
      </c>
      <c r="X4352" s="27" t="str">
        <f aca="false">TEXT(WEEKDAY(E4352,2),"0")&amp;" - "&amp;TEXT(E4352,"dddd")</f>
        <v>2 - Tuesday</v>
      </c>
      <c r="Y4352" s="27" t="str">
        <f aca="false">_xlfn.IFS(C4352&lt;18,"Child (0-17)",C4352&lt;40,"Young Adult (18-39)",C4352&lt;60,"Adult (40-59)",TRUE(),"Senior (60+)")</f>
        <v>Senior (60+)</v>
      </c>
      <c r="Z4352" s="27" t="n">
        <f aca="false">ROUND(G4352-E4352,0)</f>
        <v>1</v>
      </c>
      <c r="AA4352" s="27" t="n">
        <f aca="false">L4352+M4352</f>
        <v>117</v>
      </c>
      <c r="AB4352" s="27" t="n">
        <f aca="false">IFERROR(ROUND(Q4352/AA4352,2),0)</f>
        <v>34.97</v>
      </c>
      <c r="AC4352" s="27" t="str">
        <f aca="false">IF(AND(K4352="Critical",N4352="No"),"URGENT - No Bed","Normal")</f>
        <v>Normal</v>
      </c>
      <c r="AD4352" s="33" t="n">
        <f aca="false">INDEX(Lookup_Tables!$B$3:$B$12,MATCH(H4352,Lookup_Tables!$A$3:$A$12,0))</f>
        <v>3900000</v>
      </c>
      <c r="AE4352" s="27" t="str">
        <f aca="false">INDEX(Lookup_Tables!$C$3:$C$12,MATCH(H4352,Lookup_Tables!$A$3:$A$12,0))</f>
        <v>Dr. Rina Mehta</v>
      </c>
      <c r="AF4352" s="27" t="str">
        <f aca="false">IFERROR(INDEX(Lookup_Tables!$F$16:$F$45,MATCH(I4352,Lookup_Tables!$E$16:$E$45,0)),"N/A")</f>
        <v>EMP217</v>
      </c>
      <c r="AG4352" s="27" t="n">
        <f aca="false">_xlfn.IFS(R4352="Recovered",4,R4352="Referred",3,R4352="Admitted",2,R4352="Deceased",1,TRUE(),0)</f>
        <v>4</v>
      </c>
      <c r="AH4352" s="27" t="str">
        <f aca="false">IF(T4352&gt;=4,"Satisfied",IF(T4352&gt;=3,"Neutral","Needs Improvement"))</f>
        <v>Neutral</v>
      </c>
    </row>
    <row r="4353" customFormat="false" ht="15" hidden="false" customHeight="false" outlineLevel="0" collapsed="false">
      <c r="A4353" s="30" t="s">
        <v>3015</v>
      </c>
      <c r="B4353" s="30" t="s">
        <v>3016</v>
      </c>
      <c r="C4353" s="30" t="n">
        <v>13</v>
      </c>
      <c r="D4353" s="30" t="s">
        <v>121</v>
      </c>
      <c r="E4353" s="31" t="n">
        <v>45589</v>
      </c>
      <c r="F4353" s="30" t="s">
        <v>1436</v>
      </c>
      <c r="G4353" s="31" t="n">
        <v>45592</v>
      </c>
      <c r="H4353" s="30" t="s">
        <v>135</v>
      </c>
      <c r="I4353" s="30" t="s">
        <v>251</v>
      </c>
      <c r="J4353" s="30" t="s">
        <v>201</v>
      </c>
      <c r="K4353" s="30" t="s">
        <v>156</v>
      </c>
      <c r="L4353" s="30" t="n">
        <v>52</v>
      </c>
      <c r="M4353" s="30" t="n">
        <v>48</v>
      </c>
      <c r="N4353" s="30" t="s">
        <v>127</v>
      </c>
      <c r="O4353" s="30" t="s">
        <v>139</v>
      </c>
      <c r="P4353" s="30" t="s">
        <v>140</v>
      </c>
      <c r="Q4353" s="32" t="n">
        <v>3619.78</v>
      </c>
      <c r="R4353" s="30" t="s">
        <v>130</v>
      </c>
      <c r="S4353" s="30" t="s">
        <v>157</v>
      </c>
      <c r="T4353" s="30" t="n">
        <v>5</v>
      </c>
      <c r="U4353" s="30" t="n">
        <f aca="false">YEAR(E4353)</f>
        <v>2024</v>
      </c>
      <c r="V4353" s="30" t="str">
        <f aca="false">TEXT(E4353,"MMM-YYYY")</f>
        <v>Oct-2024</v>
      </c>
      <c r="W4353" s="30" t="n">
        <f aca="false">MONTH(E4353)</f>
        <v>10</v>
      </c>
      <c r="X4353" s="30" t="str">
        <f aca="false">TEXT(WEEKDAY(E4353,2),"0")&amp;" - "&amp;TEXT(E4353,"dddd")</f>
        <v>4 - Thursday</v>
      </c>
      <c r="Y4353" s="30" t="str">
        <f aca="false">_xlfn.IFS(C4353&lt;18,"Child (0-17)",C4353&lt;40,"Young Adult (18-39)",C4353&lt;60,"Adult (40-59)",TRUE(),"Senior (60+)")</f>
        <v>Child (0-17)</v>
      </c>
      <c r="Z4353" s="30" t="n">
        <f aca="false">ROUND(G4353-E4353,0)</f>
        <v>3</v>
      </c>
      <c r="AA4353" s="30" t="n">
        <f aca="false">L4353+M4353</f>
        <v>100</v>
      </c>
      <c r="AB4353" s="30" t="n">
        <f aca="false">IFERROR(ROUND(Q4353/AA4353,2),0)</f>
        <v>36.2</v>
      </c>
      <c r="AC4353" s="30" t="str">
        <f aca="false">IF(AND(K4353="Critical",N4353="No"),"URGENT - No Bed","Normal")</f>
        <v>Normal</v>
      </c>
      <c r="AD4353" s="34" t="n">
        <f aca="false">INDEX(Lookup_Tables!$B$3:$B$12,MATCH(H4353,Lookup_Tables!$A$3:$A$12,0))</f>
        <v>4600000</v>
      </c>
      <c r="AE4353" s="30" t="str">
        <f aca="false">INDEX(Lookup_Tables!$C$3:$C$12,MATCH(H4353,Lookup_Tables!$A$3:$A$12,0))</f>
        <v>Dr. Farhan Khan</v>
      </c>
      <c r="AF4353" s="30" t="str">
        <f aca="false">IFERROR(INDEX(Lookup_Tables!$F$16:$F$45,MATCH(I4353,Lookup_Tables!$E$16:$E$45,0)),"N/A")</f>
        <v>EMP207</v>
      </c>
      <c r="AG4353" s="30" t="n">
        <f aca="false">_xlfn.IFS(R4353="Recovered",4,R4353="Referred",3,R4353="Admitted",2,R4353="Deceased",1,TRUE(),0)</f>
        <v>4</v>
      </c>
      <c r="AH4353" s="30" t="str">
        <f aca="false">IF(T4353&gt;=4,"Satisfied",IF(T4353&gt;=3,"Neutral","Needs Improvement"))</f>
        <v>Satisfied</v>
      </c>
    </row>
    <row r="4354" customFormat="false" ht="15" hidden="false" customHeight="false" outlineLevel="0" collapsed="false">
      <c r="A4354" s="27" t="s">
        <v>7019</v>
      </c>
      <c r="B4354" s="27" t="s">
        <v>7020</v>
      </c>
      <c r="C4354" s="27" t="n">
        <v>76</v>
      </c>
      <c r="D4354" s="27" t="s">
        <v>121</v>
      </c>
      <c r="E4354" s="28" t="n">
        <v>45519</v>
      </c>
      <c r="F4354" s="27" t="s">
        <v>1068</v>
      </c>
      <c r="G4354" s="28" t="n">
        <v>45522</v>
      </c>
      <c r="H4354" s="27" t="s">
        <v>168</v>
      </c>
      <c r="I4354" s="27" t="s">
        <v>169</v>
      </c>
      <c r="J4354" s="27" t="s">
        <v>170</v>
      </c>
      <c r="K4354" s="27" t="s">
        <v>156</v>
      </c>
      <c r="L4354" s="27" t="n">
        <v>33</v>
      </c>
      <c r="M4354" s="27" t="n">
        <v>75</v>
      </c>
      <c r="N4354" s="27" t="s">
        <v>127</v>
      </c>
      <c r="O4354" s="27" t="s">
        <v>128</v>
      </c>
      <c r="P4354" s="27" t="s">
        <v>129</v>
      </c>
      <c r="Q4354" s="29" t="n">
        <v>3161.16</v>
      </c>
      <c r="R4354" s="27" t="s">
        <v>130</v>
      </c>
      <c r="S4354" s="27" t="s">
        <v>178</v>
      </c>
      <c r="T4354" s="27" t="n">
        <v>5</v>
      </c>
      <c r="U4354" s="27" t="n">
        <f aca="false">YEAR(E4354)</f>
        <v>2024</v>
      </c>
      <c r="V4354" s="27" t="str">
        <f aca="false">TEXT(E4354,"MMM-YYYY")</f>
        <v>Aug-2024</v>
      </c>
      <c r="W4354" s="27" t="n">
        <f aca="false">MONTH(E4354)</f>
        <v>8</v>
      </c>
      <c r="X4354" s="27" t="str">
        <f aca="false">TEXT(WEEKDAY(E4354,2),"0")&amp;" - "&amp;TEXT(E4354,"dddd")</f>
        <v>4 - Thursday</v>
      </c>
      <c r="Y4354" s="27" t="str">
        <f aca="false">_xlfn.IFS(C4354&lt;18,"Child (0-17)",C4354&lt;40,"Young Adult (18-39)",C4354&lt;60,"Adult (40-59)",TRUE(),"Senior (60+)")</f>
        <v>Senior (60+)</v>
      </c>
      <c r="Z4354" s="27" t="n">
        <f aca="false">ROUND(G4354-E4354,0)</f>
        <v>3</v>
      </c>
      <c r="AA4354" s="27" t="n">
        <f aca="false">L4354+M4354</f>
        <v>108</v>
      </c>
      <c r="AB4354" s="27" t="n">
        <f aca="false">IFERROR(ROUND(Q4354/AA4354,2),0)</f>
        <v>29.27</v>
      </c>
      <c r="AC4354" s="27" t="str">
        <f aca="false">IF(AND(K4354="Critical",N4354="No"),"URGENT - No Bed","Normal")</f>
        <v>Normal</v>
      </c>
      <c r="AD4354" s="33" t="n">
        <f aca="false">INDEX(Lookup_Tables!$B$3:$B$12,MATCH(H4354,Lookup_Tables!$A$3:$A$12,0))</f>
        <v>4400000</v>
      </c>
      <c r="AE4354" s="27" t="str">
        <f aca="false">INDEX(Lookup_Tables!$C$3:$C$12,MATCH(H4354,Lookup_Tables!$A$3:$A$12,0))</f>
        <v>Dr. Neha Chopra</v>
      </c>
      <c r="AF4354" s="27" t="str">
        <f aca="false">IFERROR(INDEX(Lookup_Tables!$F$16:$F$45,MATCH(I4354,Lookup_Tables!$E$16:$E$45,0)),"N/A")</f>
        <v>EMP220</v>
      </c>
      <c r="AG4354" s="27" t="n">
        <f aca="false">_xlfn.IFS(R4354="Recovered",4,R4354="Referred",3,R4354="Admitted",2,R4354="Deceased",1,TRUE(),0)</f>
        <v>4</v>
      </c>
      <c r="AH4354" s="27" t="str">
        <f aca="false">IF(T4354&gt;=4,"Satisfied",IF(T4354&gt;=3,"Neutral","Needs Improvement"))</f>
        <v>Satisfied</v>
      </c>
    </row>
    <row r="4355" customFormat="false" ht="15" hidden="false" customHeight="false" outlineLevel="0" collapsed="false">
      <c r="A4355" s="30" t="s">
        <v>1723</v>
      </c>
      <c r="B4355" s="30" t="s">
        <v>1286</v>
      </c>
      <c r="C4355" s="30" t="n">
        <v>46</v>
      </c>
      <c r="D4355" s="30" t="s">
        <v>121</v>
      </c>
      <c r="E4355" s="31" t="n">
        <v>45525</v>
      </c>
      <c r="F4355" s="30" t="s">
        <v>255</v>
      </c>
      <c r="G4355" s="31" t="n">
        <v>45529</v>
      </c>
      <c r="H4355" s="30" t="s">
        <v>161</v>
      </c>
      <c r="I4355" s="30" t="s">
        <v>538</v>
      </c>
      <c r="J4355" s="30" t="s">
        <v>648</v>
      </c>
      <c r="K4355" s="30" t="s">
        <v>126</v>
      </c>
      <c r="L4355" s="30" t="n">
        <v>15</v>
      </c>
      <c r="M4355" s="30" t="n">
        <v>94</v>
      </c>
      <c r="N4355" s="30" t="s">
        <v>186</v>
      </c>
      <c r="O4355" s="30" t="s">
        <v>128</v>
      </c>
      <c r="P4355" s="30" t="s">
        <v>129</v>
      </c>
      <c r="Q4355" s="32" t="n">
        <v>7041.26</v>
      </c>
      <c r="R4355" s="30" t="s">
        <v>268</v>
      </c>
      <c r="S4355" s="30" t="s">
        <v>197</v>
      </c>
      <c r="T4355" s="30" t="n">
        <v>3</v>
      </c>
      <c r="U4355" s="30" t="n">
        <f aca="false">YEAR(E4355)</f>
        <v>2024</v>
      </c>
      <c r="V4355" s="30" t="str">
        <f aca="false">TEXT(E4355,"MMM-YYYY")</f>
        <v>Aug-2024</v>
      </c>
      <c r="W4355" s="30" t="n">
        <f aca="false">MONTH(E4355)</f>
        <v>8</v>
      </c>
      <c r="X4355" s="30" t="str">
        <f aca="false">TEXT(WEEKDAY(E4355,2),"0")&amp;" - "&amp;TEXT(E4355,"dddd")</f>
        <v>3 - Wednesday</v>
      </c>
      <c r="Y4355" s="30" t="str">
        <f aca="false">_xlfn.IFS(C4355&lt;18,"Child (0-17)",C4355&lt;40,"Young Adult (18-39)",C4355&lt;60,"Adult (40-59)",TRUE(),"Senior (60+)")</f>
        <v>Adult (40-59)</v>
      </c>
      <c r="Z4355" s="30" t="n">
        <f aca="false">ROUND(G4355-E4355,0)</f>
        <v>4</v>
      </c>
      <c r="AA4355" s="30" t="n">
        <f aca="false">L4355+M4355</f>
        <v>109</v>
      </c>
      <c r="AB4355" s="30" t="n">
        <f aca="false">IFERROR(ROUND(Q4355/AA4355,2),0)</f>
        <v>64.6</v>
      </c>
      <c r="AC4355" s="30" t="str">
        <f aca="false">IF(AND(K4355="Critical",N4355="No"),"URGENT - No Bed","Normal")</f>
        <v>Normal</v>
      </c>
      <c r="AD4355" s="34" t="n">
        <f aca="false">INDEX(Lookup_Tables!$B$3:$B$12,MATCH(H4355,Lookup_Tables!$A$3:$A$12,0))</f>
        <v>3600000</v>
      </c>
      <c r="AE4355" s="30" t="str">
        <f aca="false">INDEX(Lookup_Tables!$C$3:$C$12,MATCH(H4355,Lookup_Tables!$A$3:$A$12,0))</f>
        <v>Dr. Sameer Joshi</v>
      </c>
      <c r="AF4355" s="30" t="str">
        <f aca="false">IFERROR(INDEX(Lookup_Tables!$F$16:$F$45,MATCH(I4355,Lookup_Tables!$E$16:$E$45,0)),"N/A")</f>
        <v>EMP221</v>
      </c>
      <c r="AG4355" s="30" t="n">
        <f aca="false">_xlfn.IFS(R4355="Recovered",4,R4355="Referred",3,R4355="Admitted",2,R4355="Deceased",1,TRUE(),0)</f>
        <v>3</v>
      </c>
      <c r="AH4355" s="30" t="str">
        <f aca="false">IF(T4355&gt;=4,"Satisfied",IF(T4355&gt;=3,"Neutral","Needs Improvement"))</f>
        <v>Neutral</v>
      </c>
    </row>
    <row r="4356" customFormat="false" ht="15" hidden="false" customHeight="false" outlineLevel="0" collapsed="false">
      <c r="A4356" s="27" t="s">
        <v>6240</v>
      </c>
      <c r="B4356" s="27" t="s">
        <v>4447</v>
      </c>
      <c r="C4356" s="27" t="n">
        <v>70</v>
      </c>
      <c r="D4356" s="27" t="s">
        <v>181</v>
      </c>
      <c r="E4356" s="28" t="n">
        <v>45539</v>
      </c>
      <c r="F4356" s="27" t="s">
        <v>1135</v>
      </c>
      <c r="G4356" s="28" t="n">
        <v>45539</v>
      </c>
      <c r="H4356" s="27" t="s">
        <v>161</v>
      </c>
      <c r="I4356" s="27" t="s">
        <v>538</v>
      </c>
      <c r="J4356" s="27" t="s">
        <v>385</v>
      </c>
      <c r="K4356" s="27" t="s">
        <v>138</v>
      </c>
      <c r="L4356" s="27" t="n">
        <v>39</v>
      </c>
      <c r="M4356" s="27" t="n">
        <v>45</v>
      </c>
      <c r="N4356" s="27" t="s">
        <v>127</v>
      </c>
      <c r="O4356" s="27" t="s">
        <v>128</v>
      </c>
      <c r="P4356" s="27" t="s">
        <v>150</v>
      </c>
      <c r="Q4356" s="29" t="n">
        <v>2233.33</v>
      </c>
      <c r="R4356" s="27" t="s">
        <v>130</v>
      </c>
      <c r="S4356" s="27" t="s">
        <v>151</v>
      </c>
      <c r="T4356" s="27" t="n">
        <v>3</v>
      </c>
      <c r="U4356" s="27" t="n">
        <f aca="false">YEAR(E4356)</f>
        <v>2024</v>
      </c>
      <c r="V4356" s="27" t="str">
        <f aca="false">TEXT(E4356,"MMM-YYYY")</f>
        <v>Sep-2024</v>
      </c>
      <c r="W4356" s="27" t="n">
        <f aca="false">MONTH(E4356)</f>
        <v>9</v>
      </c>
      <c r="X4356" s="27" t="str">
        <f aca="false">TEXT(WEEKDAY(E4356,2),"0")&amp;" - "&amp;TEXT(E4356,"dddd")</f>
        <v>3 - Wednesday</v>
      </c>
      <c r="Y4356" s="27" t="str">
        <f aca="false">_xlfn.IFS(C4356&lt;18,"Child (0-17)",C4356&lt;40,"Young Adult (18-39)",C4356&lt;60,"Adult (40-59)",TRUE(),"Senior (60+)")</f>
        <v>Senior (60+)</v>
      </c>
      <c r="Z4356" s="27" t="n">
        <f aca="false">ROUND(G4356-E4356,0)</f>
        <v>0</v>
      </c>
      <c r="AA4356" s="27" t="n">
        <f aca="false">L4356+M4356</f>
        <v>84</v>
      </c>
      <c r="AB4356" s="27" t="n">
        <f aca="false">IFERROR(ROUND(Q4356/AA4356,2),0)</f>
        <v>26.59</v>
      </c>
      <c r="AC4356" s="27" t="str">
        <f aca="false">IF(AND(K4356="Critical",N4356="No"),"URGENT - No Bed","Normal")</f>
        <v>Normal</v>
      </c>
      <c r="AD4356" s="33" t="n">
        <f aca="false">INDEX(Lookup_Tables!$B$3:$B$12,MATCH(H4356,Lookup_Tables!$A$3:$A$12,0))</f>
        <v>3600000</v>
      </c>
      <c r="AE4356" s="27" t="str">
        <f aca="false">INDEX(Lookup_Tables!$C$3:$C$12,MATCH(H4356,Lookup_Tables!$A$3:$A$12,0))</f>
        <v>Dr. Sameer Joshi</v>
      </c>
      <c r="AF4356" s="27" t="str">
        <f aca="false">IFERROR(INDEX(Lookup_Tables!$F$16:$F$45,MATCH(I4356,Lookup_Tables!$E$16:$E$45,0)),"N/A")</f>
        <v>EMP221</v>
      </c>
      <c r="AG4356" s="27" t="n">
        <f aca="false">_xlfn.IFS(R4356="Recovered",4,R4356="Referred",3,R4356="Admitted",2,R4356="Deceased",1,TRUE(),0)</f>
        <v>4</v>
      </c>
      <c r="AH4356" s="27" t="str">
        <f aca="false">IF(T4356&gt;=4,"Satisfied",IF(T4356&gt;=3,"Neutral","Needs Improvement"))</f>
        <v>Neutral</v>
      </c>
    </row>
    <row r="4357" customFormat="false" ht="15" hidden="false" customHeight="false" outlineLevel="0" collapsed="false">
      <c r="A4357" s="30" t="s">
        <v>3700</v>
      </c>
      <c r="B4357" s="30" t="s">
        <v>973</v>
      </c>
      <c r="C4357" s="30" t="n">
        <v>39</v>
      </c>
      <c r="D4357" s="30" t="s">
        <v>181</v>
      </c>
      <c r="E4357" s="31" t="n">
        <v>45434</v>
      </c>
      <c r="F4357" s="30" t="s">
        <v>2159</v>
      </c>
      <c r="G4357" s="31" t="n">
        <v>45438</v>
      </c>
      <c r="H4357" s="30" t="s">
        <v>183</v>
      </c>
      <c r="I4357" s="30" t="s">
        <v>430</v>
      </c>
      <c r="J4357" s="30" t="s">
        <v>476</v>
      </c>
      <c r="K4357" s="30" t="s">
        <v>202</v>
      </c>
      <c r="L4357" s="30" t="n">
        <v>19</v>
      </c>
      <c r="M4357" s="30" t="n">
        <v>87</v>
      </c>
      <c r="N4357" s="30" t="s">
        <v>186</v>
      </c>
      <c r="O4357" s="30" t="s">
        <v>128</v>
      </c>
      <c r="P4357" s="30" t="s">
        <v>187</v>
      </c>
      <c r="Q4357" s="32" t="n">
        <v>16376.13</v>
      </c>
      <c r="R4357" s="30" t="s">
        <v>268</v>
      </c>
      <c r="S4357" s="30" t="s">
        <v>223</v>
      </c>
      <c r="T4357" s="30" t="n">
        <v>3</v>
      </c>
      <c r="U4357" s="30" t="n">
        <f aca="false">YEAR(E4357)</f>
        <v>2024</v>
      </c>
      <c r="V4357" s="30" t="str">
        <f aca="false">TEXT(E4357,"MMM-YYYY")</f>
        <v>May-2024</v>
      </c>
      <c r="W4357" s="30" t="n">
        <f aca="false">MONTH(E4357)</f>
        <v>5</v>
      </c>
      <c r="X4357" s="30" t="str">
        <f aca="false">TEXT(WEEKDAY(E4357,2),"0")&amp;" - "&amp;TEXT(E4357,"dddd")</f>
        <v>3 - Wednesday</v>
      </c>
      <c r="Y4357" s="30" t="str">
        <f aca="false">_xlfn.IFS(C4357&lt;18,"Child (0-17)",C4357&lt;40,"Young Adult (18-39)",C4357&lt;60,"Adult (40-59)",TRUE(),"Senior (60+)")</f>
        <v>Young Adult (18-39)</v>
      </c>
      <c r="Z4357" s="30" t="n">
        <f aca="false">ROUND(G4357-E4357,0)</f>
        <v>4</v>
      </c>
      <c r="AA4357" s="30" t="n">
        <f aca="false">L4357+M4357</f>
        <v>106</v>
      </c>
      <c r="AB4357" s="30" t="n">
        <f aca="false">IFERROR(ROUND(Q4357/AA4357,2),0)</f>
        <v>154.49</v>
      </c>
      <c r="AC4357" s="30" t="str">
        <f aca="false">IF(AND(K4357="Critical",N4357="No"),"URGENT - No Bed","Normal")</f>
        <v>Normal</v>
      </c>
      <c r="AD4357" s="34" t="n">
        <f aca="false">INDEX(Lookup_Tables!$B$3:$B$12,MATCH(H4357,Lookup_Tables!$A$3:$A$12,0))</f>
        <v>3100000</v>
      </c>
      <c r="AE4357" s="30" t="str">
        <f aca="false">INDEX(Lookup_Tables!$C$3:$C$12,MATCH(H4357,Lookup_Tables!$A$3:$A$12,0))</f>
        <v>Dr. Kavita Rao</v>
      </c>
      <c r="AF4357" s="30" t="str">
        <f aca="false">IFERROR(INDEX(Lookup_Tables!$F$16:$F$45,MATCH(I4357,Lookup_Tables!$E$16:$E$45,0)),"N/A")</f>
        <v>EMP224</v>
      </c>
      <c r="AG4357" s="30" t="n">
        <f aca="false">_xlfn.IFS(R4357="Recovered",4,R4357="Referred",3,R4357="Admitted",2,R4357="Deceased",1,TRUE(),0)</f>
        <v>3</v>
      </c>
      <c r="AH4357" s="30" t="str">
        <f aca="false">IF(T4357&gt;=4,"Satisfied",IF(T4357&gt;=3,"Neutral","Needs Improvement"))</f>
        <v>Neutral</v>
      </c>
    </row>
    <row r="4358" customFormat="false" ht="15" hidden="false" customHeight="false" outlineLevel="0" collapsed="false">
      <c r="A4358" s="27" t="s">
        <v>3813</v>
      </c>
      <c r="B4358" s="27" t="s">
        <v>3716</v>
      </c>
      <c r="C4358" s="27" t="n">
        <v>18</v>
      </c>
      <c r="D4358" s="27" t="s">
        <v>121</v>
      </c>
      <c r="E4358" s="28" t="n">
        <v>45558</v>
      </c>
      <c r="F4358" s="27" t="s">
        <v>2406</v>
      </c>
      <c r="G4358" s="28" t="n">
        <v>45565</v>
      </c>
      <c r="H4358" s="27" t="s">
        <v>206</v>
      </c>
      <c r="I4358" s="27" t="s">
        <v>232</v>
      </c>
      <c r="J4358" s="27" t="s">
        <v>208</v>
      </c>
      <c r="K4358" s="27" t="s">
        <v>202</v>
      </c>
      <c r="L4358" s="27" t="n">
        <v>8</v>
      </c>
      <c r="M4358" s="27" t="n">
        <v>116</v>
      </c>
      <c r="N4358" s="27" t="s">
        <v>186</v>
      </c>
      <c r="O4358" s="27" t="s">
        <v>139</v>
      </c>
      <c r="P4358" s="27" t="s">
        <v>140</v>
      </c>
      <c r="Q4358" s="29" t="n">
        <v>16930.63</v>
      </c>
      <c r="R4358" s="27" t="s">
        <v>130</v>
      </c>
      <c r="S4358" s="27" t="s">
        <v>141</v>
      </c>
      <c r="T4358" s="27" t="n">
        <v>4</v>
      </c>
      <c r="U4358" s="27" t="n">
        <f aca="false">YEAR(E4358)</f>
        <v>2024</v>
      </c>
      <c r="V4358" s="27" t="str">
        <f aca="false">TEXT(E4358,"MMM-YYYY")</f>
        <v>Sep-2024</v>
      </c>
      <c r="W4358" s="27" t="n">
        <f aca="false">MONTH(E4358)</f>
        <v>9</v>
      </c>
      <c r="X4358" s="27" t="str">
        <f aca="false">TEXT(WEEKDAY(E4358,2),"0")&amp;" - "&amp;TEXT(E4358,"dddd")</f>
        <v>1 - Monday</v>
      </c>
      <c r="Y4358" s="27" t="str">
        <f aca="false">_xlfn.IFS(C4358&lt;18,"Child (0-17)",C4358&lt;40,"Young Adult (18-39)",C4358&lt;60,"Adult (40-59)",TRUE(),"Senior (60+)")</f>
        <v>Young Adult (18-39)</v>
      </c>
      <c r="Z4358" s="27" t="n">
        <f aca="false">ROUND(G4358-E4358,0)</f>
        <v>7</v>
      </c>
      <c r="AA4358" s="27" t="n">
        <f aca="false">L4358+M4358</f>
        <v>124</v>
      </c>
      <c r="AB4358" s="27" t="n">
        <f aca="false">IFERROR(ROUND(Q4358/AA4358,2),0)</f>
        <v>136.54</v>
      </c>
      <c r="AC4358" s="27" t="str">
        <f aca="false">IF(AND(K4358="Critical",N4358="No"),"URGENT - No Bed","Normal")</f>
        <v>Normal</v>
      </c>
      <c r="AD4358" s="33" t="n">
        <f aca="false">INDEX(Lookup_Tables!$B$3:$B$12,MATCH(H4358,Lookup_Tables!$A$3:$A$12,0))</f>
        <v>2800000</v>
      </c>
      <c r="AE4358" s="27" t="str">
        <f aca="false">INDEX(Lookup_Tables!$C$3:$C$12,MATCH(H4358,Lookup_Tables!$A$3:$A$12,0))</f>
        <v>Dr. Suresh Nair</v>
      </c>
      <c r="AF4358" s="27" t="str">
        <f aca="false">IFERROR(INDEX(Lookup_Tables!$F$16:$F$45,MATCH(I4358,Lookup_Tables!$E$16:$E$45,0)),"N/A")</f>
        <v>EMP210</v>
      </c>
      <c r="AG4358" s="27" t="n">
        <f aca="false">_xlfn.IFS(R4358="Recovered",4,R4358="Referred",3,R4358="Admitted",2,R4358="Deceased",1,TRUE(),0)</f>
        <v>4</v>
      </c>
      <c r="AH4358" s="27" t="str">
        <f aca="false">IF(T4358&gt;=4,"Satisfied",IF(T4358&gt;=3,"Neutral","Needs Improvement"))</f>
        <v>Satisfied</v>
      </c>
    </row>
    <row r="4359" customFormat="false" ht="15" hidden="false" customHeight="false" outlineLevel="0" collapsed="false">
      <c r="A4359" s="30" t="s">
        <v>2742</v>
      </c>
      <c r="B4359" s="30" t="s">
        <v>2743</v>
      </c>
      <c r="C4359" s="30" t="n">
        <v>64</v>
      </c>
      <c r="D4359" s="30" t="s">
        <v>121</v>
      </c>
      <c r="E4359" s="31" t="n">
        <v>45593</v>
      </c>
      <c r="F4359" s="30" t="s">
        <v>730</v>
      </c>
      <c r="G4359" s="31" t="n">
        <v>45593</v>
      </c>
      <c r="H4359" s="30" t="s">
        <v>135</v>
      </c>
      <c r="I4359" s="30" t="s">
        <v>251</v>
      </c>
      <c r="J4359" s="30" t="s">
        <v>618</v>
      </c>
      <c r="K4359" s="30" t="s">
        <v>138</v>
      </c>
      <c r="L4359" s="30" t="n">
        <v>66</v>
      </c>
      <c r="M4359" s="30" t="n">
        <v>33</v>
      </c>
      <c r="N4359" s="30" t="s">
        <v>127</v>
      </c>
      <c r="O4359" s="30" t="s">
        <v>149</v>
      </c>
      <c r="P4359" s="30" t="s">
        <v>140</v>
      </c>
      <c r="Q4359" s="32" t="n">
        <v>2231.07</v>
      </c>
      <c r="R4359" s="30" t="s">
        <v>130</v>
      </c>
      <c r="S4359" s="30" t="s">
        <v>223</v>
      </c>
      <c r="T4359" s="30" t="n">
        <v>5</v>
      </c>
      <c r="U4359" s="30" t="n">
        <f aca="false">YEAR(E4359)</f>
        <v>2024</v>
      </c>
      <c r="V4359" s="30" t="str">
        <f aca="false">TEXT(E4359,"MMM-YYYY")</f>
        <v>Oct-2024</v>
      </c>
      <c r="W4359" s="30" t="n">
        <f aca="false">MONTH(E4359)</f>
        <v>10</v>
      </c>
      <c r="X4359" s="30" t="str">
        <f aca="false">TEXT(WEEKDAY(E4359,2),"0")&amp;" - "&amp;TEXT(E4359,"dddd")</f>
        <v>1 - Monday</v>
      </c>
      <c r="Y4359" s="30" t="str">
        <f aca="false">_xlfn.IFS(C4359&lt;18,"Child (0-17)",C4359&lt;40,"Young Adult (18-39)",C4359&lt;60,"Adult (40-59)",TRUE(),"Senior (60+)")</f>
        <v>Senior (60+)</v>
      </c>
      <c r="Z4359" s="30" t="n">
        <f aca="false">ROUND(G4359-E4359,0)</f>
        <v>0</v>
      </c>
      <c r="AA4359" s="30" t="n">
        <f aca="false">L4359+M4359</f>
        <v>99</v>
      </c>
      <c r="AB4359" s="30" t="n">
        <f aca="false">IFERROR(ROUND(Q4359/AA4359,2),0)</f>
        <v>22.54</v>
      </c>
      <c r="AC4359" s="30" t="str">
        <f aca="false">IF(AND(K4359="Critical",N4359="No"),"URGENT - No Bed","Normal")</f>
        <v>Normal</v>
      </c>
      <c r="AD4359" s="34" t="n">
        <f aca="false">INDEX(Lookup_Tables!$B$3:$B$12,MATCH(H4359,Lookup_Tables!$A$3:$A$12,0))</f>
        <v>4600000</v>
      </c>
      <c r="AE4359" s="30" t="str">
        <f aca="false">INDEX(Lookup_Tables!$C$3:$C$12,MATCH(H4359,Lookup_Tables!$A$3:$A$12,0))</f>
        <v>Dr. Farhan Khan</v>
      </c>
      <c r="AF4359" s="30" t="str">
        <f aca="false">IFERROR(INDEX(Lookup_Tables!$F$16:$F$45,MATCH(I4359,Lookup_Tables!$E$16:$E$45,0)),"N/A")</f>
        <v>EMP207</v>
      </c>
      <c r="AG4359" s="30" t="n">
        <f aca="false">_xlfn.IFS(R4359="Recovered",4,R4359="Referred",3,R4359="Admitted",2,R4359="Deceased",1,TRUE(),0)</f>
        <v>4</v>
      </c>
      <c r="AH4359" s="30" t="str">
        <f aca="false">IF(T4359&gt;=4,"Satisfied",IF(T4359&gt;=3,"Neutral","Needs Improvement"))</f>
        <v>Satisfied</v>
      </c>
    </row>
    <row r="4360" customFormat="false" ht="15" hidden="false" customHeight="false" outlineLevel="0" collapsed="false">
      <c r="A4360" s="27" t="s">
        <v>4980</v>
      </c>
      <c r="B4360" s="27" t="s">
        <v>4981</v>
      </c>
      <c r="C4360" s="27" t="n">
        <v>54</v>
      </c>
      <c r="D4360" s="27" t="s">
        <v>181</v>
      </c>
      <c r="E4360" s="28" t="n">
        <v>45418</v>
      </c>
      <c r="F4360" s="27" t="s">
        <v>621</v>
      </c>
      <c r="G4360" s="28" t="n">
        <v>45418</v>
      </c>
      <c r="H4360" s="27" t="s">
        <v>123</v>
      </c>
      <c r="I4360" s="27" t="s">
        <v>155</v>
      </c>
      <c r="J4360" s="27" t="s">
        <v>227</v>
      </c>
      <c r="K4360" s="27" t="s">
        <v>138</v>
      </c>
      <c r="L4360" s="27" t="n">
        <v>29</v>
      </c>
      <c r="M4360" s="27" t="n">
        <v>23</v>
      </c>
      <c r="N4360" s="27" t="s">
        <v>127</v>
      </c>
      <c r="O4360" s="27" t="s">
        <v>139</v>
      </c>
      <c r="P4360" s="27" t="s">
        <v>150</v>
      </c>
      <c r="Q4360" s="29" t="n">
        <v>930.61</v>
      </c>
      <c r="R4360" s="27" t="s">
        <v>130</v>
      </c>
      <c r="S4360" s="27" t="s">
        <v>197</v>
      </c>
      <c r="T4360" s="27" t="n">
        <v>4</v>
      </c>
      <c r="U4360" s="27" t="n">
        <f aca="false">YEAR(E4360)</f>
        <v>2024</v>
      </c>
      <c r="V4360" s="27" t="str">
        <f aca="false">TEXT(E4360,"MMM-YYYY")</f>
        <v>May-2024</v>
      </c>
      <c r="W4360" s="27" t="n">
        <f aca="false">MONTH(E4360)</f>
        <v>5</v>
      </c>
      <c r="X4360" s="27" t="str">
        <f aca="false">TEXT(WEEKDAY(E4360,2),"0")&amp;" - "&amp;TEXT(E4360,"dddd")</f>
        <v>1 - Monday</v>
      </c>
      <c r="Y4360" s="27" t="str">
        <f aca="false">_xlfn.IFS(C4360&lt;18,"Child (0-17)",C4360&lt;40,"Young Adult (18-39)",C4360&lt;60,"Adult (40-59)",TRUE(),"Senior (60+)")</f>
        <v>Adult (40-59)</v>
      </c>
      <c r="Z4360" s="27" t="n">
        <f aca="false">ROUND(G4360-E4360,0)</f>
        <v>0</v>
      </c>
      <c r="AA4360" s="27" t="n">
        <f aca="false">L4360+M4360</f>
        <v>52</v>
      </c>
      <c r="AB4360" s="27" t="n">
        <f aca="false">IFERROR(ROUND(Q4360/AA4360,2),0)</f>
        <v>17.9</v>
      </c>
      <c r="AC4360" s="27" t="str">
        <f aca="false">IF(AND(K4360="Critical",N4360="No"),"URGENT - No Bed","Normal")</f>
        <v>Normal</v>
      </c>
      <c r="AD4360" s="33" t="n">
        <f aca="false">INDEX(Lookup_Tables!$B$3:$B$12,MATCH(H4360,Lookup_Tables!$A$3:$A$12,0))</f>
        <v>2200000</v>
      </c>
      <c r="AE4360" s="27" t="str">
        <f aca="false">INDEX(Lookup_Tables!$C$3:$C$12,MATCH(H4360,Lookup_Tables!$A$3:$A$12,0))</f>
        <v>Dr. Rohan Das</v>
      </c>
      <c r="AF4360" s="27" t="str">
        <f aca="false">IFERROR(INDEX(Lookup_Tables!$F$16:$F$45,MATCH(I4360,Lookup_Tables!$E$16:$E$45,0)),"N/A")</f>
        <v>EMP203</v>
      </c>
      <c r="AG4360" s="27" t="n">
        <f aca="false">_xlfn.IFS(R4360="Recovered",4,R4360="Referred",3,R4360="Admitted",2,R4360="Deceased",1,TRUE(),0)</f>
        <v>4</v>
      </c>
      <c r="AH4360" s="27" t="str">
        <f aca="false">IF(T4360&gt;=4,"Satisfied",IF(T4360&gt;=3,"Neutral","Needs Improvement"))</f>
        <v>Satisfied</v>
      </c>
    </row>
    <row r="4361" customFormat="false" ht="15" hidden="false" customHeight="false" outlineLevel="0" collapsed="false">
      <c r="A4361" s="30" t="s">
        <v>158</v>
      </c>
      <c r="B4361" s="30" t="s">
        <v>159</v>
      </c>
      <c r="C4361" s="30" t="n">
        <v>52</v>
      </c>
      <c r="D4361" s="30" t="s">
        <v>121</v>
      </c>
      <c r="E4361" s="31" t="n">
        <v>45621</v>
      </c>
      <c r="F4361" s="30" t="s">
        <v>160</v>
      </c>
      <c r="G4361" s="31" t="n">
        <v>45621</v>
      </c>
      <c r="H4361" s="30" t="s">
        <v>161</v>
      </c>
      <c r="I4361" s="30" t="s">
        <v>162</v>
      </c>
      <c r="J4361" s="30" t="s">
        <v>163</v>
      </c>
      <c r="K4361" s="30" t="s">
        <v>138</v>
      </c>
      <c r="L4361" s="30" t="n">
        <v>28</v>
      </c>
      <c r="M4361" s="30" t="n">
        <v>29</v>
      </c>
      <c r="N4361" s="30" t="s">
        <v>127</v>
      </c>
      <c r="O4361" s="30" t="s">
        <v>139</v>
      </c>
      <c r="P4361" s="30" t="s">
        <v>140</v>
      </c>
      <c r="Q4361" s="32" t="n">
        <v>2260.84</v>
      </c>
      <c r="R4361" s="30" t="s">
        <v>130</v>
      </c>
      <c r="S4361" s="30" t="s">
        <v>164</v>
      </c>
      <c r="T4361" s="30" t="n">
        <v>3</v>
      </c>
      <c r="U4361" s="30" t="n">
        <f aca="false">YEAR(E4361)</f>
        <v>2024</v>
      </c>
      <c r="V4361" s="30" t="str">
        <f aca="false">TEXT(E4361,"MMM-YYYY")</f>
        <v>Nov-2024</v>
      </c>
      <c r="W4361" s="30" t="n">
        <f aca="false">MONTH(E4361)</f>
        <v>11</v>
      </c>
      <c r="X4361" s="30" t="str">
        <f aca="false">TEXT(WEEKDAY(E4361,2),"0")&amp;" - "&amp;TEXT(E4361,"dddd")</f>
        <v>1 - Monday</v>
      </c>
      <c r="Y4361" s="30" t="str">
        <f aca="false">_xlfn.IFS(C4361&lt;18,"Child (0-17)",C4361&lt;40,"Young Adult (18-39)",C4361&lt;60,"Adult (40-59)",TRUE(),"Senior (60+)")</f>
        <v>Adult (40-59)</v>
      </c>
      <c r="Z4361" s="30" t="n">
        <f aca="false">ROUND(G4361-E4361,0)</f>
        <v>0</v>
      </c>
      <c r="AA4361" s="30" t="n">
        <f aca="false">L4361+M4361</f>
        <v>57</v>
      </c>
      <c r="AB4361" s="30" t="n">
        <f aca="false">IFERROR(ROUND(Q4361/AA4361,2),0)</f>
        <v>39.66</v>
      </c>
      <c r="AC4361" s="30" t="str">
        <f aca="false">IF(AND(K4361="Critical",N4361="No"),"URGENT - No Bed","Normal")</f>
        <v>Normal</v>
      </c>
      <c r="AD4361" s="34" t="n">
        <f aca="false">INDEX(Lookup_Tables!$B$3:$B$12,MATCH(H4361,Lookup_Tables!$A$3:$A$12,0))</f>
        <v>3600000</v>
      </c>
      <c r="AE4361" s="30" t="str">
        <f aca="false">INDEX(Lookup_Tables!$C$3:$C$12,MATCH(H4361,Lookup_Tables!$A$3:$A$12,0))</f>
        <v>Dr. Sameer Joshi</v>
      </c>
      <c r="AF4361" s="30" t="str">
        <f aca="false">IFERROR(INDEX(Lookup_Tables!$F$16:$F$45,MATCH(I4361,Lookup_Tables!$E$16:$E$45,0)),"N/A")</f>
        <v>EMP222</v>
      </c>
      <c r="AG4361" s="30" t="n">
        <f aca="false">_xlfn.IFS(R4361="Recovered",4,R4361="Referred",3,R4361="Admitted",2,R4361="Deceased",1,TRUE(),0)</f>
        <v>4</v>
      </c>
      <c r="AH4361" s="30" t="str">
        <f aca="false">IF(T4361&gt;=4,"Satisfied",IF(T4361&gt;=3,"Neutral","Needs Improvement"))</f>
        <v>Neutral</v>
      </c>
    </row>
    <row r="4362" customFormat="false" ht="15" hidden="false" customHeight="false" outlineLevel="0" collapsed="false">
      <c r="A4362" s="27" t="s">
        <v>4511</v>
      </c>
      <c r="B4362" s="27" t="s">
        <v>2130</v>
      </c>
      <c r="C4362" s="27" t="n">
        <v>35</v>
      </c>
      <c r="D4362" s="27" t="s">
        <v>181</v>
      </c>
      <c r="E4362" s="28" t="n">
        <v>45375</v>
      </c>
      <c r="F4362" s="27" t="s">
        <v>725</v>
      </c>
      <c r="G4362" s="28" t="n">
        <v>45375</v>
      </c>
      <c r="H4362" s="27" t="s">
        <v>146</v>
      </c>
      <c r="I4362" s="27" t="s">
        <v>147</v>
      </c>
      <c r="J4362" s="27" t="s">
        <v>244</v>
      </c>
      <c r="K4362" s="27" t="s">
        <v>156</v>
      </c>
      <c r="L4362" s="27" t="n">
        <v>63</v>
      </c>
      <c r="M4362" s="27" t="n">
        <v>60</v>
      </c>
      <c r="N4362" s="27" t="s">
        <v>127</v>
      </c>
      <c r="O4362" s="27" t="s">
        <v>139</v>
      </c>
      <c r="P4362" s="27" t="s">
        <v>187</v>
      </c>
      <c r="Q4362" s="29" t="n">
        <v>4026.06</v>
      </c>
      <c r="R4362" s="27" t="s">
        <v>130</v>
      </c>
      <c r="S4362" s="27" t="s">
        <v>131</v>
      </c>
      <c r="T4362" s="27" t="n">
        <v>4</v>
      </c>
      <c r="U4362" s="27" t="n">
        <f aca="false">YEAR(E4362)</f>
        <v>2024</v>
      </c>
      <c r="V4362" s="27" t="str">
        <f aca="false">TEXT(E4362,"MMM-YYYY")</f>
        <v>Mar-2024</v>
      </c>
      <c r="W4362" s="27" t="n">
        <f aca="false">MONTH(E4362)</f>
        <v>3</v>
      </c>
      <c r="X4362" s="27" t="str">
        <f aca="false">TEXT(WEEKDAY(E4362,2),"0")&amp;" - "&amp;TEXT(E4362,"dddd")</f>
        <v>7 - Sunday</v>
      </c>
      <c r="Y4362" s="27" t="str">
        <f aca="false">_xlfn.IFS(C4362&lt;18,"Child (0-17)",C4362&lt;40,"Young Adult (18-39)",C4362&lt;60,"Adult (40-59)",TRUE(),"Senior (60+)")</f>
        <v>Young Adult (18-39)</v>
      </c>
      <c r="Z4362" s="27" t="n">
        <f aca="false">ROUND(G4362-E4362,0)</f>
        <v>0</v>
      </c>
      <c r="AA4362" s="27" t="n">
        <f aca="false">L4362+M4362</f>
        <v>123</v>
      </c>
      <c r="AB4362" s="27" t="n">
        <f aca="false">IFERROR(ROUND(Q4362/AA4362,2),0)</f>
        <v>32.73</v>
      </c>
      <c r="AC4362" s="27" t="str">
        <f aca="false">IF(AND(K4362="Critical",N4362="No"),"URGENT - No Bed","Normal")</f>
        <v>Normal</v>
      </c>
      <c r="AD4362" s="33" t="n">
        <f aca="false">INDEX(Lookup_Tables!$B$3:$B$12,MATCH(H4362,Lookup_Tables!$A$3:$A$12,0))</f>
        <v>2700000</v>
      </c>
      <c r="AE4362" s="27" t="str">
        <f aca="false">INDEX(Lookup_Tables!$C$3:$C$12,MATCH(H4362,Lookup_Tables!$A$3:$A$12,0))</f>
        <v>Dr. Vikram Singh</v>
      </c>
      <c r="AF4362" s="27" t="str">
        <f aca="false">IFERROR(INDEX(Lookup_Tables!$F$16:$F$45,MATCH(I4362,Lookup_Tables!$E$16:$E$45,0)),"N/A")</f>
        <v>EMP229</v>
      </c>
      <c r="AG4362" s="27" t="n">
        <f aca="false">_xlfn.IFS(R4362="Recovered",4,R4362="Referred",3,R4362="Admitted",2,R4362="Deceased",1,TRUE(),0)</f>
        <v>4</v>
      </c>
      <c r="AH4362" s="27" t="str">
        <f aca="false">IF(T4362&gt;=4,"Satisfied",IF(T4362&gt;=3,"Neutral","Needs Improvement"))</f>
        <v>Satisfied</v>
      </c>
    </row>
    <row r="4363" customFormat="false" ht="15" hidden="false" customHeight="false" outlineLevel="0" collapsed="false">
      <c r="A4363" s="30" t="s">
        <v>1292</v>
      </c>
      <c r="B4363" s="30" t="s">
        <v>400</v>
      </c>
      <c r="C4363" s="30" t="n">
        <v>47</v>
      </c>
      <c r="D4363" s="30" t="s">
        <v>121</v>
      </c>
      <c r="E4363" s="31" t="n">
        <v>45621</v>
      </c>
      <c r="F4363" s="30" t="s">
        <v>1281</v>
      </c>
      <c r="G4363" s="31" t="n">
        <v>45628</v>
      </c>
      <c r="H4363" s="30" t="s">
        <v>183</v>
      </c>
      <c r="I4363" s="30" t="s">
        <v>184</v>
      </c>
      <c r="J4363" s="30" t="s">
        <v>213</v>
      </c>
      <c r="K4363" s="30" t="s">
        <v>202</v>
      </c>
      <c r="L4363" s="30" t="n">
        <v>2</v>
      </c>
      <c r="M4363" s="30" t="n">
        <v>215</v>
      </c>
      <c r="N4363" s="30" t="s">
        <v>186</v>
      </c>
      <c r="O4363" s="30" t="s">
        <v>139</v>
      </c>
      <c r="P4363" s="30" t="s">
        <v>129</v>
      </c>
      <c r="Q4363" s="32" t="n">
        <v>17970.37</v>
      </c>
      <c r="R4363" s="30" t="s">
        <v>462</v>
      </c>
      <c r="S4363" s="30" t="s">
        <v>141</v>
      </c>
      <c r="T4363" s="30" t="n">
        <v>3</v>
      </c>
      <c r="U4363" s="30" t="n">
        <f aca="false">YEAR(E4363)</f>
        <v>2024</v>
      </c>
      <c r="V4363" s="30" t="str">
        <f aca="false">TEXT(E4363,"MMM-YYYY")</f>
        <v>Nov-2024</v>
      </c>
      <c r="W4363" s="30" t="n">
        <f aca="false">MONTH(E4363)</f>
        <v>11</v>
      </c>
      <c r="X4363" s="30" t="str">
        <f aca="false">TEXT(WEEKDAY(E4363,2),"0")&amp;" - "&amp;TEXT(E4363,"dddd")</f>
        <v>1 - Monday</v>
      </c>
      <c r="Y4363" s="30" t="str">
        <f aca="false">_xlfn.IFS(C4363&lt;18,"Child (0-17)",C4363&lt;40,"Young Adult (18-39)",C4363&lt;60,"Adult (40-59)",TRUE(),"Senior (60+)")</f>
        <v>Adult (40-59)</v>
      </c>
      <c r="Z4363" s="30" t="n">
        <f aca="false">ROUND(G4363-E4363,0)</f>
        <v>7</v>
      </c>
      <c r="AA4363" s="30" t="n">
        <f aca="false">L4363+M4363</f>
        <v>217</v>
      </c>
      <c r="AB4363" s="30" t="n">
        <f aca="false">IFERROR(ROUND(Q4363/AA4363,2),0)</f>
        <v>82.81</v>
      </c>
      <c r="AC4363" s="30" t="str">
        <f aca="false">IF(AND(K4363="Critical",N4363="No"),"URGENT - No Bed","Normal")</f>
        <v>Normal</v>
      </c>
      <c r="AD4363" s="34" t="n">
        <f aca="false">INDEX(Lookup_Tables!$B$3:$B$12,MATCH(H4363,Lookup_Tables!$A$3:$A$12,0))</f>
        <v>3100000</v>
      </c>
      <c r="AE4363" s="30" t="str">
        <f aca="false">INDEX(Lookup_Tables!$C$3:$C$12,MATCH(H4363,Lookup_Tables!$A$3:$A$12,0))</f>
        <v>Dr. Kavita Rao</v>
      </c>
      <c r="AF4363" s="30" t="str">
        <f aca="false">IFERROR(INDEX(Lookup_Tables!$F$16:$F$45,MATCH(I4363,Lookup_Tables!$E$16:$E$45,0)),"N/A")</f>
        <v>EMP226</v>
      </c>
      <c r="AG4363" s="30" t="n">
        <f aca="false">_xlfn.IFS(R4363="Recovered",4,R4363="Referred",3,R4363="Admitted",2,R4363="Deceased",1,TRUE(),0)</f>
        <v>1</v>
      </c>
      <c r="AH4363" s="30" t="str">
        <f aca="false">IF(T4363&gt;=4,"Satisfied",IF(T4363&gt;=3,"Neutral","Needs Improvement"))</f>
        <v>Neutral</v>
      </c>
    </row>
    <row r="4364" customFormat="false" ht="15" hidden="false" customHeight="false" outlineLevel="0" collapsed="false">
      <c r="A4364" s="27" t="s">
        <v>1775</v>
      </c>
      <c r="B4364" s="27" t="s">
        <v>1776</v>
      </c>
      <c r="C4364" s="27" t="n">
        <v>39</v>
      </c>
      <c r="D4364" s="27" t="s">
        <v>181</v>
      </c>
      <c r="E4364" s="28" t="n">
        <v>45626</v>
      </c>
      <c r="F4364" s="27" t="s">
        <v>669</v>
      </c>
      <c r="G4364" s="28" t="n">
        <v>45627</v>
      </c>
      <c r="H4364" s="27" t="s">
        <v>236</v>
      </c>
      <c r="I4364" s="27" t="s">
        <v>323</v>
      </c>
      <c r="J4364" s="27" t="s">
        <v>455</v>
      </c>
      <c r="K4364" s="27" t="s">
        <v>156</v>
      </c>
      <c r="L4364" s="27" t="n">
        <v>49</v>
      </c>
      <c r="M4364" s="27" t="n">
        <v>90</v>
      </c>
      <c r="N4364" s="27" t="s">
        <v>127</v>
      </c>
      <c r="O4364" s="27" t="s">
        <v>149</v>
      </c>
      <c r="P4364" s="27" t="s">
        <v>129</v>
      </c>
      <c r="Q4364" s="29" t="n">
        <v>4621.08</v>
      </c>
      <c r="R4364" s="27" t="s">
        <v>130</v>
      </c>
      <c r="S4364" s="27" t="s">
        <v>131</v>
      </c>
      <c r="T4364" s="27" t="n">
        <v>4</v>
      </c>
      <c r="U4364" s="27" t="n">
        <f aca="false">YEAR(E4364)</f>
        <v>2024</v>
      </c>
      <c r="V4364" s="27" t="str">
        <f aca="false">TEXT(E4364,"MMM-YYYY")</f>
        <v>Nov-2024</v>
      </c>
      <c r="W4364" s="27" t="n">
        <f aca="false">MONTH(E4364)</f>
        <v>11</v>
      </c>
      <c r="X4364" s="27" t="str">
        <f aca="false">TEXT(WEEKDAY(E4364,2),"0")&amp;" - "&amp;TEXT(E4364,"dddd")</f>
        <v>6 - Saturday</v>
      </c>
      <c r="Y4364" s="27" t="str">
        <f aca="false">_xlfn.IFS(C4364&lt;18,"Child (0-17)",C4364&lt;40,"Young Adult (18-39)",C4364&lt;60,"Adult (40-59)",TRUE(),"Senior (60+)")</f>
        <v>Young Adult (18-39)</v>
      </c>
      <c r="Z4364" s="27" t="n">
        <f aca="false">ROUND(G4364-E4364,0)</f>
        <v>1</v>
      </c>
      <c r="AA4364" s="27" t="n">
        <f aca="false">L4364+M4364</f>
        <v>139</v>
      </c>
      <c r="AB4364" s="27" t="n">
        <f aca="false">IFERROR(ROUND(Q4364/AA4364,2),0)</f>
        <v>33.25</v>
      </c>
      <c r="AC4364" s="27" t="str">
        <f aca="false">IF(AND(K4364="Critical",N4364="No"),"URGENT - No Bed","Normal")</f>
        <v>Normal</v>
      </c>
      <c r="AD4364" s="33" t="n">
        <f aca="false">INDEX(Lookup_Tables!$B$3:$B$12,MATCH(H4364,Lookup_Tables!$A$3:$A$12,0))</f>
        <v>3900000</v>
      </c>
      <c r="AE4364" s="27" t="str">
        <f aca="false">INDEX(Lookup_Tables!$C$3:$C$12,MATCH(H4364,Lookup_Tables!$A$3:$A$12,0))</f>
        <v>Dr. Rina Mehta</v>
      </c>
      <c r="AF4364" s="27" t="str">
        <f aca="false">IFERROR(INDEX(Lookup_Tables!$F$16:$F$45,MATCH(I4364,Lookup_Tables!$E$16:$E$45,0)),"N/A")</f>
        <v>EMP216</v>
      </c>
      <c r="AG4364" s="27" t="n">
        <f aca="false">_xlfn.IFS(R4364="Recovered",4,R4364="Referred",3,R4364="Admitted",2,R4364="Deceased",1,TRUE(),0)</f>
        <v>4</v>
      </c>
      <c r="AH4364" s="27" t="str">
        <f aca="false">IF(T4364&gt;=4,"Satisfied",IF(T4364&gt;=3,"Neutral","Needs Improvement"))</f>
        <v>Satisfied</v>
      </c>
    </row>
    <row r="4365" customFormat="false" ht="15" hidden="false" customHeight="false" outlineLevel="0" collapsed="false">
      <c r="A4365" s="30" t="s">
        <v>2846</v>
      </c>
      <c r="B4365" s="30" t="s">
        <v>2847</v>
      </c>
      <c r="C4365" s="30" t="n">
        <v>95</v>
      </c>
      <c r="D4365" s="30" t="s">
        <v>181</v>
      </c>
      <c r="E4365" s="31" t="n">
        <v>45586</v>
      </c>
      <c r="F4365" s="30" t="s">
        <v>2176</v>
      </c>
      <c r="G4365" s="31" t="n">
        <v>45590</v>
      </c>
      <c r="H4365" s="30" t="s">
        <v>242</v>
      </c>
      <c r="I4365" s="30" t="s">
        <v>243</v>
      </c>
      <c r="J4365" s="30" t="s">
        <v>363</v>
      </c>
      <c r="K4365" s="30" t="s">
        <v>202</v>
      </c>
      <c r="L4365" s="30" t="n">
        <v>7</v>
      </c>
      <c r="M4365" s="30" t="n">
        <v>158</v>
      </c>
      <c r="N4365" s="30" t="s">
        <v>127</v>
      </c>
      <c r="O4365" s="30" t="s">
        <v>171</v>
      </c>
      <c r="P4365" s="30" t="s">
        <v>129</v>
      </c>
      <c r="Q4365" s="32" t="n">
        <v>18510.22</v>
      </c>
      <c r="R4365" s="30" t="s">
        <v>172</v>
      </c>
      <c r="S4365" s="30" t="s">
        <v>157</v>
      </c>
      <c r="T4365" s="30" t="n">
        <v>4</v>
      </c>
      <c r="U4365" s="30" t="n">
        <f aca="false">YEAR(E4365)</f>
        <v>2024</v>
      </c>
      <c r="V4365" s="30" t="str">
        <f aca="false">TEXT(E4365,"MMM-YYYY")</f>
        <v>Oct-2024</v>
      </c>
      <c r="W4365" s="30" t="n">
        <f aca="false">MONTH(E4365)</f>
        <v>10</v>
      </c>
      <c r="X4365" s="30" t="str">
        <f aca="false">TEXT(WEEKDAY(E4365,2),"0")&amp;" - "&amp;TEXT(E4365,"dddd")</f>
        <v>1 - Monday</v>
      </c>
      <c r="Y4365" s="30" t="str">
        <f aca="false">_xlfn.IFS(C4365&lt;18,"Child (0-17)",C4365&lt;40,"Young Adult (18-39)",C4365&lt;60,"Adult (40-59)",TRUE(),"Senior (60+)")</f>
        <v>Senior (60+)</v>
      </c>
      <c r="Z4365" s="30" t="n">
        <f aca="false">ROUND(G4365-E4365,0)</f>
        <v>4</v>
      </c>
      <c r="AA4365" s="30" t="n">
        <f aca="false">L4365+M4365</f>
        <v>165</v>
      </c>
      <c r="AB4365" s="30" t="n">
        <f aca="false">IFERROR(ROUND(Q4365/AA4365,2),0)</f>
        <v>112.18</v>
      </c>
      <c r="AC4365" s="30" t="str">
        <f aca="false">IF(AND(K4365="Critical",N4365="No"),"URGENT - No Bed","Normal")</f>
        <v>URGENT - No Bed</v>
      </c>
      <c r="AD4365" s="34" t="n">
        <f aca="false">INDEX(Lookup_Tables!$B$3:$B$12,MATCH(H4365,Lookup_Tables!$A$3:$A$12,0))</f>
        <v>3000000</v>
      </c>
      <c r="AE4365" s="30" t="str">
        <f aca="false">INDEX(Lookup_Tables!$C$3:$C$12,MATCH(H4365,Lookup_Tables!$A$3:$A$12,0))</f>
        <v>Dr. Pooja Iyer</v>
      </c>
      <c r="AF4365" s="30" t="str">
        <f aca="false">IFERROR(INDEX(Lookup_Tables!$F$16:$F$45,MATCH(I4365,Lookup_Tables!$E$16:$E$45,0)),"N/A")</f>
        <v>EMP214</v>
      </c>
      <c r="AG4365" s="30" t="n">
        <f aca="false">_xlfn.IFS(R4365="Recovered",4,R4365="Referred",3,R4365="Admitted",2,R4365="Deceased",1,TRUE(),0)</f>
        <v>2</v>
      </c>
      <c r="AH4365" s="30" t="str">
        <f aca="false">IF(T4365&gt;=4,"Satisfied",IF(T4365&gt;=3,"Neutral","Needs Improvement"))</f>
        <v>Satisfied</v>
      </c>
    </row>
    <row r="4366" customFormat="false" ht="15" hidden="false" customHeight="false" outlineLevel="0" collapsed="false">
      <c r="A4366" s="27" t="s">
        <v>1947</v>
      </c>
      <c r="B4366" s="27" t="s">
        <v>1948</v>
      </c>
      <c r="C4366" s="27" t="n">
        <v>50</v>
      </c>
      <c r="D4366" s="27" t="s">
        <v>181</v>
      </c>
      <c r="E4366" s="28" t="n">
        <v>45532</v>
      </c>
      <c r="F4366" s="27" t="s">
        <v>587</v>
      </c>
      <c r="G4366" s="28" t="n">
        <v>45536</v>
      </c>
      <c r="H4366" s="27" t="s">
        <v>183</v>
      </c>
      <c r="I4366" s="27" t="s">
        <v>184</v>
      </c>
      <c r="J4366" s="27" t="s">
        <v>476</v>
      </c>
      <c r="K4366" s="27" t="s">
        <v>126</v>
      </c>
      <c r="L4366" s="27" t="n">
        <v>23</v>
      </c>
      <c r="M4366" s="27" t="n">
        <v>69</v>
      </c>
      <c r="N4366" s="27" t="s">
        <v>127</v>
      </c>
      <c r="O4366" s="27" t="s">
        <v>128</v>
      </c>
      <c r="P4366" s="27" t="s">
        <v>187</v>
      </c>
      <c r="Q4366" s="29" t="n">
        <v>6719.34</v>
      </c>
      <c r="R4366" s="27" t="s">
        <v>130</v>
      </c>
      <c r="S4366" s="27" t="s">
        <v>335</v>
      </c>
      <c r="T4366" s="27" t="n">
        <v>4</v>
      </c>
      <c r="U4366" s="27" t="n">
        <f aca="false">YEAR(E4366)</f>
        <v>2024</v>
      </c>
      <c r="V4366" s="27" t="str">
        <f aca="false">TEXT(E4366,"MMM-YYYY")</f>
        <v>Aug-2024</v>
      </c>
      <c r="W4366" s="27" t="n">
        <f aca="false">MONTH(E4366)</f>
        <v>8</v>
      </c>
      <c r="X4366" s="27" t="str">
        <f aca="false">TEXT(WEEKDAY(E4366,2),"0")&amp;" - "&amp;TEXT(E4366,"dddd")</f>
        <v>3 - Wednesday</v>
      </c>
      <c r="Y4366" s="27" t="str">
        <f aca="false">_xlfn.IFS(C4366&lt;18,"Child (0-17)",C4366&lt;40,"Young Adult (18-39)",C4366&lt;60,"Adult (40-59)",TRUE(),"Senior (60+)")</f>
        <v>Adult (40-59)</v>
      </c>
      <c r="Z4366" s="27" t="n">
        <f aca="false">ROUND(G4366-E4366,0)</f>
        <v>4</v>
      </c>
      <c r="AA4366" s="27" t="n">
        <f aca="false">L4366+M4366</f>
        <v>92</v>
      </c>
      <c r="AB4366" s="27" t="n">
        <f aca="false">IFERROR(ROUND(Q4366/AA4366,2),0)</f>
        <v>73.04</v>
      </c>
      <c r="AC4366" s="27" t="str">
        <f aca="false">IF(AND(K4366="Critical",N4366="No"),"URGENT - No Bed","Normal")</f>
        <v>Normal</v>
      </c>
      <c r="AD4366" s="33" t="n">
        <f aca="false">INDEX(Lookup_Tables!$B$3:$B$12,MATCH(H4366,Lookup_Tables!$A$3:$A$12,0))</f>
        <v>3100000</v>
      </c>
      <c r="AE4366" s="27" t="str">
        <f aca="false">INDEX(Lookup_Tables!$C$3:$C$12,MATCH(H4366,Lookup_Tables!$A$3:$A$12,0))</f>
        <v>Dr. Kavita Rao</v>
      </c>
      <c r="AF4366" s="27" t="str">
        <f aca="false">IFERROR(INDEX(Lookup_Tables!$F$16:$F$45,MATCH(I4366,Lookup_Tables!$E$16:$E$45,0)),"N/A")</f>
        <v>EMP226</v>
      </c>
      <c r="AG4366" s="27" t="n">
        <f aca="false">_xlfn.IFS(R4366="Recovered",4,R4366="Referred",3,R4366="Admitted",2,R4366="Deceased",1,TRUE(),0)</f>
        <v>4</v>
      </c>
      <c r="AH4366" s="27" t="str">
        <f aca="false">IF(T4366&gt;=4,"Satisfied",IF(T4366&gt;=3,"Neutral","Needs Improvement"))</f>
        <v>Satisfied</v>
      </c>
    </row>
    <row r="4367" customFormat="false" ht="15" hidden="false" customHeight="false" outlineLevel="0" collapsed="false">
      <c r="A4367" s="30" t="s">
        <v>4149</v>
      </c>
      <c r="B4367" s="30" t="s">
        <v>3330</v>
      </c>
      <c r="C4367" s="30" t="n">
        <v>32</v>
      </c>
      <c r="D4367" s="30" t="s">
        <v>181</v>
      </c>
      <c r="E4367" s="31" t="n">
        <v>45438</v>
      </c>
      <c r="F4367" s="30" t="s">
        <v>543</v>
      </c>
      <c r="G4367" s="31" t="n">
        <v>45443</v>
      </c>
      <c r="H4367" s="30" t="s">
        <v>123</v>
      </c>
      <c r="I4367" s="30" t="s">
        <v>124</v>
      </c>
      <c r="J4367" s="30" t="s">
        <v>508</v>
      </c>
      <c r="K4367" s="30" t="s">
        <v>126</v>
      </c>
      <c r="L4367" s="30" t="n">
        <v>41</v>
      </c>
      <c r="M4367" s="30" t="n">
        <v>47</v>
      </c>
      <c r="N4367" s="30" t="s">
        <v>186</v>
      </c>
      <c r="O4367" s="30" t="s">
        <v>139</v>
      </c>
      <c r="P4367" s="30" t="s">
        <v>187</v>
      </c>
      <c r="Q4367" s="32" t="n">
        <v>6241.21</v>
      </c>
      <c r="R4367" s="30" t="s">
        <v>130</v>
      </c>
      <c r="S4367" s="30" t="s">
        <v>178</v>
      </c>
      <c r="T4367" s="30" t="n">
        <v>4</v>
      </c>
      <c r="U4367" s="30" t="n">
        <f aca="false">YEAR(E4367)</f>
        <v>2024</v>
      </c>
      <c r="V4367" s="30" t="str">
        <f aca="false">TEXT(E4367,"MMM-YYYY")</f>
        <v>May-2024</v>
      </c>
      <c r="W4367" s="30" t="n">
        <f aca="false">MONTH(E4367)</f>
        <v>5</v>
      </c>
      <c r="X4367" s="30" t="str">
        <f aca="false">TEXT(WEEKDAY(E4367,2),"0")&amp;" - "&amp;TEXT(E4367,"dddd")</f>
        <v>7 - Sunday</v>
      </c>
      <c r="Y4367" s="30" t="str">
        <f aca="false">_xlfn.IFS(C4367&lt;18,"Child (0-17)",C4367&lt;40,"Young Adult (18-39)",C4367&lt;60,"Adult (40-59)",TRUE(),"Senior (60+)")</f>
        <v>Young Adult (18-39)</v>
      </c>
      <c r="Z4367" s="30" t="n">
        <f aca="false">ROUND(G4367-E4367,0)</f>
        <v>5</v>
      </c>
      <c r="AA4367" s="30" t="n">
        <f aca="false">L4367+M4367</f>
        <v>88</v>
      </c>
      <c r="AB4367" s="30" t="n">
        <f aca="false">IFERROR(ROUND(Q4367/AA4367,2),0)</f>
        <v>70.92</v>
      </c>
      <c r="AC4367" s="30" t="str">
        <f aca="false">IF(AND(K4367="Critical",N4367="No"),"URGENT - No Bed","Normal")</f>
        <v>Normal</v>
      </c>
      <c r="AD4367" s="34" t="n">
        <f aca="false">INDEX(Lookup_Tables!$B$3:$B$12,MATCH(H4367,Lookup_Tables!$A$3:$A$12,0))</f>
        <v>2200000</v>
      </c>
      <c r="AE4367" s="30" t="str">
        <f aca="false">INDEX(Lookup_Tables!$C$3:$C$12,MATCH(H4367,Lookup_Tables!$A$3:$A$12,0))</f>
        <v>Dr. Rohan Das</v>
      </c>
      <c r="AF4367" s="30" t="str">
        <f aca="false">IFERROR(INDEX(Lookup_Tables!$F$16:$F$45,MATCH(I4367,Lookup_Tables!$E$16:$E$45,0)),"N/A")</f>
        <v>EMP205</v>
      </c>
      <c r="AG4367" s="30" t="n">
        <f aca="false">_xlfn.IFS(R4367="Recovered",4,R4367="Referred",3,R4367="Admitted",2,R4367="Deceased",1,TRUE(),0)</f>
        <v>4</v>
      </c>
      <c r="AH4367" s="30" t="str">
        <f aca="false">IF(T4367&gt;=4,"Satisfied",IF(T4367&gt;=3,"Neutral","Needs Improvement"))</f>
        <v>Satisfied</v>
      </c>
    </row>
    <row r="4368" customFormat="false" ht="15" hidden="false" customHeight="false" outlineLevel="0" collapsed="false">
      <c r="A4368" s="27" t="s">
        <v>3650</v>
      </c>
      <c r="B4368" s="27" t="s">
        <v>1061</v>
      </c>
      <c r="C4368" s="27" t="n">
        <v>47</v>
      </c>
      <c r="D4368" s="27" t="s">
        <v>181</v>
      </c>
      <c r="E4368" s="28" t="n">
        <v>45603</v>
      </c>
      <c r="F4368" s="27" t="s">
        <v>2211</v>
      </c>
      <c r="G4368" s="28" t="n">
        <v>45610</v>
      </c>
      <c r="H4368" s="27" t="s">
        <v>236</v>
      </c>
      <c r="I4368" s="27" t="s">
        <v>266</v>
      </c>
      <c r="J4368" s="27" t="s">
        <v>238</v>
      </c>
      <c r="K4368" s="27" t="s">
        <v>202</v>
      </c>
      <c r="L4368" s="27" t="n">
        <v>5</v>
      </c>
      <c r="M4368" s="27" t="n">
        <v>217</v>
      </c>
      <c r="N4368" s="27" t="s">
        <v>186</v>
      </c>
      <c r="O4368" s="27" t="s">
        <v>139</v>
      </c>
      <c r="P4368" s="27" t="s">
        <v>129</v>
      </c>
      <c r="Q4368" s="29" t="n">
        <v>18269.76</v>
      </c>
      <c r="R4368" s="27" t="s">
        <v>268</v>
      </c>
      <c r="S4368" s="27" t="s">
        <v>197</v>
      </c>
      <c r="T4368" s="27" t="n">
        <v>1</v>
      </c>
      <c r="U4368" s="27" t="n">
        <f aca="false">YEAR(E4368)</f>
        <v>2024</v>
      </c>
      <c r="V4368" s="27" t="str">
        <f aca="false">TEXT(E4368,"MMM-YYYY")</f>
        <v>Nov-2024</v>
      </c>
      <c r="W4368" s="27" t="n">
        <f aca="false">MONTH(E4368)</f>
        <v>11</v>
      </c>
      <c r="X4368" s="27" t="str">
        <f aca="false">TEXT(WEEKDAY(E4368,2),"0")&amp;" - "&amp;TEXT(E4368,"dddd")</f>
        <v>4 - Thursday</v>
      </c>
      <c r="Y4368" s="27" t="str">
        <f aca="false">_xlfn.IFS(C4368&lt;18,"Child (0-17)",C4368&lt;40,"Young Adult (18-39)",C4368&lt;60,"Adult (40-59)",TRUE(),"Senior (60+)")</f>
        <v>Adult (40-59)</v>
      </c>
      <c r="Z4368" s="27" t="n">
        <f aca="false">ROUND(G4368-E4368,0)</f>
        <v>7</v>
      </c>
      <c r="AA4368" s="27" t="n">
        <f aca="false">L4368+M4368</f>
        <v>222</v>
      </c>
      <c r="AB4368" s="27" t="n">
        <f aca="false">IFERROR(ROUND(Q4368/AA4368,2),0)</f>
        <v>82.3</v>
      </c>
      <c r="AC4368" s="27" t="str">
        <f aca="false">IF(AND(K4368="Critical",N4368="No"),"URGENT - No Bed","Normal")</f>
        <v>Normal</v>
      </c>
      <c r="AD4368" s="33" t="n">
        <f aca="false">INDEX(Lookup_Tables!$B$3:$B$12,MATCH(H4368,Lookup_Tables!$A$3:$A$12,0))</f>
        <v>3900000</v>
      </c>
      <c r="AE4368" s="27" t="str">
        <f aca="false">INDEX(Lookup_Tables!$C$3:$C$12,MATCH(H4368,Lookup_Tables!$A$3:$A$12,0))</f>
        <v>Dr. Rina Mehta</v>
      </c>
      <c r="AF4368" s="27" t="str">
        <f aca="false">IFERROR(INDEX(Lookup_Tables!$F$16:$F$45,MATCH(I4368,Lookup_Tables!$E$16:$E$45,0)),"N/A")</f>
        <v>EMP217</v>
      </c>
      <c r="AG4368" s="27" t="n">
        <f aca="false">_xlfn.IFS(R4368="Recovered",4,R4368="Referred",3,R4368="Admitted",2,R4368="Deceased",1,TRUE(),0)</f>
        <v>3</v>
      </c>
      <c r="AH4368" s="27" t="str">
        <f aca="false">IF(T4368&gt;=4,"Satisfied",IF(T4368&gt;=3,"Neutral","Needs Improvement"))</f>
        <v>Needs Improvement</v>
      </c>
    </row>
    <row r="4369" customFormat="false" ht="15" hidden="false" customHeight="false" outlineLevel="0" collapsed="false">
      <c r="A4369" s="30" t="s">
        <v>4466</v>
      </c>
      <c r="B4369" s="30" t="s">
        <v>3555</v>
      </c>
      <c r="C4369" s="30" t="n">
        <v>10</v>
      </c>
      <c r="D4369" s="30" t="s">
        <v>181</v>
      </c>
      <c r="E4369" s="31" t="n">
        <v>45455</v>
      </c>
      <c r="F4369" s="30" t="s">
        <v>394</v>
      </c>
      <c r="G4369" s="31" t="n">
        <v>45461</v>
      </c>
      <c r="H4369" s="30" t="s">
        <v>242</v>
      </c>
      <c r="I4369" s="30" t="s">
        <v>466</v>
      </c>
      <c r="J4369" s="30" t="s">
        <v>363</v>
      </c>
      <c r="K4369" s="30" t="s">
        <v>126</v>
      </c>
      <c r="L4369" s="30" t="n">
        <v>5</v>
      </c>
      <c r="M4369" s="30" t="n">
        <v>94</v>
      </c>
      <c r="N4369" s="30" t="s">
        <v>186</v>
      </c>
      <c r="O4369" s="30" t="s">
        <v>128</v>
      </c>
      <c r="P4369" s="30" t="s">
        <v>187</v>
      </c>
      <c r="Q4369" s="32" t="n">
        <v>6997.21</v>
      </c>
      <c r="R4369" s="30" t="s">
        <v>130</v>
      </c>
      <c r="S4369" s="30" t="s">
        <v>157</v>
      </c>
      <c r="T4369" s="30" t="n">
        <v>3</v>
      </c>
      <c r="U4369" s="30" t="n">
        <f aca="false">YEAR(E4369)</f>
        <v>2024</v>
      </c>
      <c r="V4369" s="30" t="str">
        <f aca="false">TEXT(E4369,"MMM-YYYY")</f>
        <v>Jun-2024</v>
      </c>
      <c r="W4369" s="30" t="n">
        <f aca="false">MONTH(E4369)</f>
        <v>6</v>
      </c>
      <c r="X4369" s="30" t="str">
        <f aca="false">TEXT(WEEKDAY(E4369,2),"0")&amp;" - "&amp;TEXT(E4369,"dddd")</f>
        <v>3 - Wednesday</v>
      </c>
      <c r="Y4369" s="30" t="str">
        <f aca="false">_xlfn.IFS(C4369&lt;18,"Child (0-17)",C4369&lt;40,"Young Adult (18-39)",C4369&lt;60,"Adult (40-59)",TRUE(),"Senior (60+)")</f>
        <v>Child (0-17)</v>
      </c>
      <c r="Z4369" s="30" t="n">
        <f aca="false">ROUND(G4369-E4369,0)</f>
        <v>6</v>
      </c>
      <c r="AA4369" s="30" t="n">
        <f aca="false">L4369+M4369</f>
        <v>99</v>
      </c>
      <c r="AB4369" s="30" t="n">
        <f aca="false">IFERROR(ROUND(Q4369/AA4369,2),0)</f>
        <v>70.68</v>
      </c>
      <c r="AC4369" s="30" t="str">
        <f aca="false">IF(AND(K4369="Critical",N4369="No"),"URGENT - No Bed","Normal")</f>
        <v>Normal</v>
      </c>
      <c r="AD4369" s="34" t="n">
        <f aca="false">INDEX(Lookup_Tables!$B$3:$B$12,MATCH(H4369,Lookup_Tables!$A$3:$A$12,0))</f>
        <v>3000000</v>
      </c>
      <c r="AE4369" s="30" t="str">
        <f aca="false">INDEX(Lookup_Tables!$C$3:$C$12,MATCH(H4369,Lookup_Tables!$A$3:$A$12,0))</f>
        <v>Dr. Pooja Iyer</v>
      </c>
      <c r="AF4369" s="30" t="str">
        <f aca="false">IFERROR(INDEX(Lookup_Tables!$F$16:$F$45,MATCH(I4369,Lookup_Tables!$E$16:$E$45,0)),"N/A")</f>
        <v>EMP212</v>
      </c>
      <c r="AG4369" s="30" t="n">
        <f aca="false">_xlfn.IFS(R4369="Recovered",4,R4369="Referred",3,R4369="Admitted",2,R4369="Deceased",1,TRUE(),0)</f>
        <v>4</v>
      </c>
      <c r="AH4369" s="30" t="str">
        <f aca="false">IF(T4369&gt;=4,"Satisfied",IF(T4369&gt;=3,"Neutral","Needs Improvement"))</f>
        <v>Neutral</v>
      </c>
    </row>
    <row r="4370" customFormat="false" ht="15" hidden="false" customHeight="false" outlineLevel="0" collapsed="false">
      <c r="A4370" s="27" t="s">
        <v>6371</v>
      </c>
      <c r="B4370" s="27" t="s">
        <v>3140</v>
      </c>
      <c r="C4370" s="27" t="n">
        <v>46</v>
      </c>
      <c r="D4370" s="27" t="s">
        <v>181</v>
      </c>
      <c r="E4370" s="28" t="n">
        <v>45542</v>
      </c>
      <c r="F4370" s="27" t="s">
        <v>705</v>
      </c>
      <c r="G4370" s="28" t="n">
        <v>45544</v>
      </c>
      <c r="H4370" s="27" t="s">
        <v>168</v>
      </c>
      <c r="I4370" s="27" t="s">
        <v>196</v>
      </c>
      <c r="J4370" s="27" t="s">
        <v>441</v>
      </c>
      <c r="K4370" s="27" t="s">
        <v>156</v>
      </c>
      <c r="L4370" s="27" t="n">
        <v>34</v>
      </c>
      <c r="M4370" s="27" t="n">
        <v>46</v>
      </c>
      <c r="N4370" s="27" t="s">
        <v>186</v>
      </c>
      <c r="O4370" s="27" t="s">
        <v>149</v>
      </c>
      <c r="P4370" s="27" t="s">
        <v>140</v>
      </c>
      <c r="Q4370" s="29" t="n">
        <v>4659.14</v>
      </c>
      <c r="R4370" s="27" t="s">
        <v>130</v>
      </c>
      <c r="S4370" s="27" t="s">
        <v>157</v>
      </c>
      <c r="T4370" s="27" t="n">
        <v>4</v>
      </c>
      <c r="U4370" s="27" t="n">
        <f aca="false">YEAR(E4370)</f>
        <v>2024</v>
      </c>
      <c r="V4370" s="27" t="str">
        <f aca="false">TEXT(E4370,"MMM-YYYY")</f>
        <v>Sep-2024</v>
      </c>
      <c r="W4370" s="27" t="n">
        <f aca="false">MONTH(E4370)</f>
        <v>9</v>
      </c>
      <c r="X4370" s="27" t="str">
        <f aca="false">TEXT(WEEKDAY(E4370,2),"0")&amp;" - "&amp;TEXT(E4370,"dddd")</f>
        <v>6 - Saturday</v>
      </c>
      <c r="Y4370" s="27" t="str">
        <f aca="false">_xlfn.IFS(C4370&lt;18,"Child (0-17)",C4370&lt;40,"Young Adult (18-39)",C4370&lt;60,"Adult (40-59)",TRUE(),"Senior (60+)")</f>
        <v>Adult (40-59)</v>
      </c>
      <c r="Z4370" s="27" t="n">
        <f aca="false">ROUND(G4370-E4370,0)</f>
        <v>2</v>
      </c>
      <c r="AA4370" s="27" t="n">
        <f aca="false">L4370+M4370</f>
        <v>80</v>
      </c>
      <c r="AB4370" s="27" t="n">
        <f aca="false">IFERROR(ROUND(Q4370/AA4370,2),0)</f>
        <v>58.24</v>
      </c>
      <c r="AC4370" s="27" t="str">
        <f aca="false">IF(AND(K4370="Critical",N4370="No"),"URGENT - No Bed","Normal")</f>
        <v>Normal</v>
      </c>
      <c r="AD4370" s="33" t="n">
        <f aca="false">INDEX(Lookup_Tables!$B$3:$B$12,MATCH(H4370,Lookup_Tables!$A$3:$A$12,0))</f>
        <v>4400000</v>
      </c>
      <c r="AE4370" s="27" t="str">
        <f aca="false">INDEX(Lookup_Tables!$C$3:$C$12,MATCH(H4370,Lookup_Tables!$A$3:$A$12,0))</f>
        <v>Dr. Neha Chopra</v>
      </c>
      <c r="AF4370" s="27" t="str">
        <f aca="false">IFERROR(INDEX(Lookup_Tables!$F$16:$F$45,MATCH(I4370,Lookup_Tables!$E$16:$E$45,0)),"N/A")</f>
        <v>EMP219</v>
      </c>
      <c r="AG4370" s="27" t="n">
        <f aca="false">_xlfn.IFS(R4370="Recovered",4,R4370="Referred",3,R4370="Admitted",2,R4370="Deceased",1,TRUE(),0)</f>
        <v>4</v>
      </c>
      <c r="AH4370" s="27" t="str">
        <f aca="false">IF(T4370&gt;=4,"Satisfied",IF(T4370&gt;=3,"Neutral","Needs Improvement"))</f>
        <v>Satisfied</v>
      </c>
    </row>
    <row r="4371" customFormat="false" ht="15" hidden="false" customHeight="false" outlineLevel="0" collapsed="false">
      <c r="A4371" s="30" t="s">
        <v>1989</v>
      </c>
      <c r="B4371" s="30" t="s">
        <v>1990</v>
      </c>
      <c r="C4371" s="30" t="n">
        <v>71</v>
      </c>
      <c r="D4371" s="30" t="s">
        <v>121</v>
      </c>
      <c r="E4371" s="31" t="n">
        <v>45384</v>
      </c>
      <c r="F4371" s="30" t="s">
        <v>885</v>
      </c>
      <c r="G4371" s="31" t="n">
        <v>45385</v>
      </c>
      <c r="H4371" s="30" t="s">
        <v>135</v>
      </c>
      <c r="I4371" s="30" t="s">
        <v>136</v>
      </c>
      <c r="J4371" s="30" t="s">
        <v>252</v>
      </c>
      <c r="K4371" s="30" t="s">
        <v>138</v>
      </c>
      <c r="L4371" s="30" t="n">
        <v>46</v>
      </c>
      <c r="M4371" s="30" t="n">
        <v>22</v>
      </c>
      <c r="N4371" s="30" t="s">
        <v>127</v>
      </c>
      <c r="O4371" s="30" t="s">
        <v>128</v>
      </c>
      <c r="P4371" s="30" t="s">
        <v>129</v>
      </c>
      <c r="Q4371" s="32" t="n">
        <v>2158.44</v>
      </c>
      <c r="R4371" s="30" t="s">
        <v>130</v>
      </c>
      <c r="S4371" s="30" t="s">
        <v>197</v>
      </c>
      <c r="T4371" s="30" t="n">
        <v>3</v>
      </c>
      <c r="U4371" s="30" t="n">
        <f aca="false">YEAR(E4371)</f>
        <v>2024</v>
      </c>
      <c r="V4371" s="30" t="str">
        <f aca="false">TEXT(E4371,"MMM-YYYY")</f>
        <v>Apr-2024</v>
      </c>
      <c r="W4371" s="30" t="n">
        <f aca="false">MONTH(E4371)</f>
        <v>4</v>
      </c>
      <c r="X4371" s="30" t="str">
        <f aca="false">TEXT(WEEKDAY(E4371,2),"0")&amp;" - "&amp;TEXT(E4371,"dddd")</f>
        <v>2 - Tuesday</v>
      </c>
      <c r="Y4371" s="30" t="str">
        <f aca="false">_xlfn.IFS(C4371&lt;18,"Child (0-17)",C4371&lt;40,"Young Adult (18-39)",C4371&lt;60,"Adult (40-59)",TRUE(),"Senior (60+)")</f>
        <v>Senior (60+)</v>
      </c>
      <c r="Z4371" s="30" t="n">
        <f aca="false">ROUND(G4371-E4371,0)</f>
        <v>1</v>
      </c>
      <c r="AA4371" s="30" t="n">
        <f aca="false">L4371+M4371</f>
        <v>68</v>
      </c>
      <c r="AB4371" s="30" t="n">
        <f aca="false">IFERROR(ROUND(Q4371/AA4371,2),0)</f>
        <v>31.74</v>
      </c>
      <c r="AC4371" s="30" t="str">
        <f aca="false">IF(AND(K4371="Critical",N4371="No"),"URGENT - No Bed","Normal")</f>
        <v>Normal</v>
      </c>
      <c r="AD4371" s="34" t="n">
        <f aca="false">INDEX(Lookup_Tables!$B$3:$B$12,MATCH(H4371,Lookup_Tables!$A$3:$A$12,0))</f>
        <v>4600000</v>
      </c>
      <c r="AE4371" s="30" t="str">
        <f aca="false">INDEX(Lookup_Tables!$C$3:$C$12,MATCH(H4371,Lookup_Tables!$A$3:$A$12,0))</f>
        <v>Dr. Farhan Khan</v>
      </c>
      <c r="AF4371" s="30" t="str">
        <f aca="false">IFERROR(INDEX(Lookup_Tables!$F$16:$F$45,MATCH(I4371,Lookup_Tables!$E$16:$E$45,0)),"N/A")</f>
        <v>EMP206</v>
      </c>
      <c r="AG4371" s="30" t="n">
        <f aca="false">_xlfn.IFS(R4371="Recovered",4,R4371="Referred",3,R4371="Admitted",2,R4371="Deceased",1,TRUE(),0)</f>
        <v>4</v>
      </c>
      <c r="AH4371" s="30" t="str">
        <f aca="false">IF(T4371&gt;=4,"Satisfied",IF(T4371&gt;=3,"Neutral","Needs Improvement"))</f>
        <v>Neutral</v>
      </c>
    </row>
    <row r="4372" customFormat="false" ht="15" hidden="false" customHeight="false" outlineLevel="0" collapsed="false">
      <c r="A4372" s="27" t="s">
        <v>5090</v>
      </c>
      <c r="B4372" s="27" t="s">
        <v>2803</v>
      </c>
      <c r="C4372" s="27" t="n">
        <v>26</v>
      </c>
      <c r="D4372" s="27" t="s">
        <v>121</v>
      </c>
      <c r="E4372" s="28" t="n">
        <v>45436</v>
      </c>
      <c r="F4372" s="27" t="s">
        <v>940</v>
      </c>
      <c r="G4372" s="28" t="n">
        <v>45437</v>
      </c>
      <c r="H4372" s="27" t="s">
        <v>236</v>
      </c>
      <c r="I4372" s="27" t="s">
        <v>323</v>
      </c>
      <c r="J4372" s="27" t="s">
        <v>267</v>
      </c>
      <c r="K4372" s="27" t="s">
        <v>126</v>
      </c>
      <c r="L4372" s="27" t="n">
        <v>11</v>
      </c>
      <c r="M4372" s="27" t="n">
        <v>45</v>
      </c>
      <c r="N4372" s="27" t="s">
        <v>186</v>
      </c>
      <c r="O4372" s="27" t="s">
        <v>139</v>
      </c>
      <c r="P4372" s="27" t="s">
        <v>150</v>
      </c>
      <c r="Q4372" s="29" t="n">
        <v>6230.88</v>
      </c>
      <c r="R4372" s="27" t="s">
        <v>172</v>
      </c>
      <c r="S4372" s="27" t="s">
        <v>164</v>
      </c>
      <c r="T4372" s="27" t="n">
        <v>5</v>
      </c>
      <c r="U4372" s="27" t="n">
        <f aca="false">YEAR(E4372)</f>
        <v>2024</v>
      </c>
      <c r="V4372" s="27" t="str">
        <f aca="false">TEXT(E4372,"MMM-YYYY")</f>
        <v>May-2024</v>
      </c>
      <c r="W4372" s="27" t="n">
        <f aca="false">MONTH(E4372)</f>
        <v>5</v>
      </c>
      <c r="X4372" s="27" t="str">
        <f aca="false">TEXT(WEEKDAY(E4372,2),"0")&amp;" - "&amp;TEXT(E4372,"dddd")</f>
        <v>5 - Friday</v>
      </c>
      <c r="Y4372" s="27" t="str">
        <f aca="false">_xlfn.IFS(C4372&lt;18,"Child (0-17)",C4372&lt;40,"Young Adult (18-39)",C4372&lt;60,"Adult (40-59)",TRUE(),"Senior (60+)")</f>
        <v>Young Adult (18-39)</v>
      </c>
      <c r="Z4372" s="27" t="n">
        <f aca="false">ROUND(G4372-E4372,0)</f>
        <v>1</v>
      </c>
      <c r="AA4372" s="27" t="n">
        <f aca="false">L4372+M4372</f>
        <v>56</v>
      </c>
      <c r="AB4372" s="27" t="n">
        <f aca="false">IFERROR(ROUND(Q4372/AA4372,2),0)</f>
        <v>111.27</v>
      </c>
      <c r="AC4372" s="27" t="str">
        <f aca="false">IF(AND(K4372="Critical",N4372="No"),"URGENT - No Bed","Normal")</f>
        <v>Normal</v>
      </c>
      <c r="AD4372" s="33" t="n">
        <f aca="false">INDEX(Lookup_Tables!$B$3:$B$12,MATCH(H4372,Lookup_Tables!$A$3:$A$12,0))</f>
        <v>3900000</v>
      </c>
      <c r="AE4372" s="27" t="str">
        <f aca="false">INDEX(Lookup_Tables!$C$3:$C$12,MATCH(H4372,Lookup_Tables!$A$3:$A$12,0))</f>
        <v>Dr. Rina Mehta</v>
      </c>
      <c r="AF4372" s="27" t="str">
        <f aca="false">IFERROR(INDEX(Lookup_Tables!$F$16:$F$45,MATCH(I4372,Lookup_Tables!$E$16:$E$45,0)),"N/A")</f>
        <v>EMP216</v>
      </c>
      <c r="AG4372" s="27" t="n">
        <f aca="false">_xlfn.IFS(R4372="Recovered",4,R4372="Referred",3,R4372="Admitted",2,R4372="Deceased",1,TRUE(),0)</f>
        <v>2</v>
      </c>
      <c r="AH4372" s="27" t="str">
        <f aca="false">IF(T4372&gt;=4,"Satisfied",IF(T4372&gt;=3,"Neutral","Needs Improvement"))</f>
        <v>Satisfied</v>
      </c>
    </row>
    <row r="4373" customFormat="false" ht="15" hidden="false" customHeight="false" outlineLevel="0" collapsed="false">
      <c r="A4373" s="30" t="s">
        <v>5682</v>
      </c>
      <c r="B4373" s="30" t="s">
        <v>2012</v>
      </c>
      <c r="C4373" s="30" t="n">
        <v>44</v>
      </c>
      <c r="D4373" s="30" t="s">
        <v>121</v>
      </c>
      <c r="E4373" s="31" t="n">
        <v>45555</v>
      </c>
      <c r="F4373" s="30" t="s">
        <v>582</v>
      </c>
      <c r="G4373" s="31" t="n">
        <v>45556</v>
      </c>
      <c r="H4373" s="30" t="s">
        <v>123</v>
      </c>
      <c r="I4373" s="30" t="s">
        <v>304</v>
      </c>
      <c r="J4373" s="30" t="s">
        <v>418</v>
      </c>
      <c r="K4373" s="30" t="s">
        <v>138</v>
      </c>
      <c r="L4373" s="30" t="n">
        <v>81</v>
      </c>
      <c r="M4373" s="30" t="n">
        <v>45</v>
      </c>
      <c r="N4373" s="30" t="s">
        <v>127</v>
      </c>
      <c r="O4373" s="30" t="s">
        <v>149</v>
      </c>
      <c r="P4373" s="30" t="s">
        <v>140</v>
      </c>
      <c r="Q4373" s="32" t="n">
        <v>2087.73</v>
      </c>
      <c r="R4373" s="30" t="s">
        <v>130</v>
      </c>
      <c r="S4373" s="30" t="s">
        <v>131</v>
      </c>
      <c r="T4373" s="30" t="n">
        <v>5</v>
      </c>
      <c r="U4373" s="30" t="n">
        <f aca="false">YEAR(E4373)</f>
        <v>2024</v>
      </c>
      <c r="V4373" s="30" t="str">
        <f aca="false">TEXT(E4373,"MMM-YYYY")</f>
        <v>Sep-2024</v>
      </c>
      <c r="W4373" s="30" t="n">
        <f aca="false">MONTH(E4373)</f>
        <v>9</v>
      </c>
      <c r="X4373" s="30" t="str">
        <f aca="false">TEXT(WEEKDAY(E4373,2),"0")&amp;" - "&amp;TEXT(E4373,"dddd")</f>
        <v>5 - Friday</v>
      </c>
      <c r="Y4373" s="30" t="str">
        <f aca="false">_xlfn.IFS(C4373&lt;18,"Child (0-17)",C4373&lt;40,"Young Adult (18-39)",C4373&lt;60,"Adult (40-59)",TRUE(),"Senior (60+)")</f>
        <v>Adult (40-59)</v>
      </c>
      <c r="Z4373" s="30" t="n">
        <f aca="false">ROUND(G4373-E4373,0)</f>
        <v>1</v>
      </c>
      <c r="AA4373" s="30" t="n">
        <f aca="false">L4373+M4373</f>
        <v>126</v>
      </c>
      <c r="AB4373" s="30" t="n">
        <f aca="false">IFERROR(ROUND(Q4373/AA4373,2),0)</f>
        <v>16.57</v>
      </c>
      <c r="AC4373" s="30" t="str">
        <f aca="false">IF(AND(K4373="Critical",N4373="No"),"URGENT - No Bed","Normal")</f>
        <v>Normal</v>
      </c>
      <c r="AD4373" s="34" t="n">
        <f aca="false">INDEX(Lookup_Tables!$B$3:$B$12,MATCH(H4373,Lookup_Tables!$A$3:$A$12,0))</f>
        <v>2200000</v>
      </c>
      <c r="AE4373" s="30" t="str">
        <f aca="false">INDEX(Lookup_Tables!$C$3:$C$12,MATCH(H4373,Lookup_Tables!$A$3:$A$12,0))</f>
        <v>Dr. Rohan Das</v>
      </c>
      <c r="AF4373" s="30" t="str">
        <f aca="false">IFERROR(INDEX(Lookup_Tables!$F$16:$F$45,MATCH(I4373,Lookup_Tables!$E$16:$E$45,0)),"N/A")</f>
        <v>EMP204</v>
      </c>
      <c r="AG4373" s="30" t="n">
        <f aca="false">_xlfn.IFS(R4373="Recovered",4,R4373="Referred",3,R4373="Admitted",2,R4373="Deceased",1,TRUE(),0)</f>
        <v>4</v>
      </c>
      <c r="AH4373" s="30" t="str">
        <f aca="false">IF(T4373&gt;=4,"Satisfied",IF(T4373&gt;=3,"Neutral","Needs Improvement"))</f>
        <v>Satisfied</v>
      </c>
    </row>
    <row r="4374" customFormat="false" ht="15" hidden="false" customHeight="false" outlineLevel="0" collapsed="false">
      <c r="A4374" s="27" t="s">
        <v>1066</v>
      </c>
      <c r="B4374" s="27" t="s">
        <v>1067</v>
      </c>
      <c r="C4374" s="27" t="n">
        <v>83</v>
      </c>
      <c r="D4374" s="27" t="s">
        <v>181</v>
      </c>
      <c r="E4374" s="28" t="n">
        <v>45610</v>
      </c>
      <c r="F4374" s="27" t="s">
        <v>1068</v>
      </c>
      <c r="G4374" s="28" t="n">
        <v>45611</v>
      </c>
      <c r="H4374" s="27" t="s">
        <v>206</v>
      </c>
      <c r="I4374" s="27" t="s">
        <v>207</v>
      </c>
      <c r="J4374" s="27" t="s">
        <v>233</v>
      </c>
      <c r="K4374" s="27" t="s">
        <v>156</v>
      </c>
      <c r="L4374" s="27" t="n">
        <v>50</v>
      </c>
      <c r="M4374" s="27" t="n">
        <v>52</v>
      </c>
      <c r="N4374" s="27" t="s">
        <v>127</v>
      </c>
      <c r="O4374" s="27" t="s">
        <v>139</v>
      </c>
      <c r="P4374" s="27" t="s">
        <v>150</v>
      </c>
      <c r="Q4374" s="29" t="n">
        <v>3705.66</v>
      </c>
      <c r="R4374" s="27" t="s">
        <v>130</v>
      </c>
      <c r="S4374" s="27" t="s">
        <v>157</v>
      </c>
      <c r="T4374" s="27" t="n">
        <v>3</v>
      </c>
      <c r="U4374" s="27" t="n">
        <f aca="false">YEAR(E4374)</f>
        <v>2024</v>
      </c>
      <c r="V4374" s="27" t="str">
        <f aca="false">TEXT(E4374,"MMM-YYYY")</f>
        <v>Nov-2024</v>
      </c>
      <c r="W4374" s="27" t="n">
        <f aca="false">MONTH(E4374)</f>
        <v>11</v>
      </c>
      <c r="X4374" s="27" t="str">
        <f aca="false">TEXT(WEEKDAY(E4374,2),"0")&amp;" - "&amp;TEXT(E4374,"dddd")</f>
        <v>4 - Thursday</v>
      </c>
      <c r="Y4374" s="27" t="str">
        <f aca="false">_xlfn.IFS(C4374&lt;18,"Child (0-17)",C4374&lt;40,"Young Adult (18-39)",C4374&lt;60,"Adult (40-59)",TRUE(),"Senior (60+)")</f>
        <v>Senior (60+)</v>
      </c>
      <c r="Z4374" s="27" t="n">
        <f aca="false">ROUND(G4374-E4374,0)</f>
        <v>1</v>
      </c>
      <c r="AA4374" s="27" t="n">
        <f aca="false">L4374+M4374</f>
        <v>102</v>
      </c>
      <c r="AB4374" s="27" t="n">
        <f aca="false">IFERROR(ROUND(Q4374/AA4374,2),0)</f>
        <v>36.33</v>
      </c>
      <c r="AC4374" s="27" t="str">
        <f aca="false">IF(AND(K4374="Critical",N4374="No"),"URGENT - No Bed","Normal")</f>
        <v>Normal</v>
      </c>
      <c r="AD4374" s="33" t="n">
        <f aca="false">INDEX(Lookup_Tables!$B$3:$B$12,MATCH(H4374,Lookup_Tables!$A$3:$A$12,0))</f>
        <v>2800000</v>
      </c>
      <c r="AE4374" s="27" t="str">
        <f aca="false">INDEX(Lookup_Tables!$C$3:$C$12,MATCH(H4374,Lookup_Tables!$A$3:$A$12,0))</f>
        <v>Dr. Suresh Nair</v>
      </c>
      <c r="AF4374" s="27" t="str">
        <f aca="false">IFERROR(INDEX(Lookup_Tables!$F$16:$F$45,MATCH(I4374,Lookup_Tables!$E$16:$E$45,0)),"N/A")</f>
        <v>EMP209</v>
      </c>
      <c r="AG4374" s="27" t="n">
        <f aca="false">_xlfn.IFS(R4374="Recovered",4,R4374="Referred",3,R4374="Admitted",2,R4374="Deceased",1,TRUE(),0)</f>
        <v>4</v>
      </c>
      <c r="AH4374" s="27" t="str">
        <f aca="false">IF(T4374&gt;=4,"Satisfied",IF(T4374&gt;=3,"Neutral","Needs Improvement"))</f>
        <v>Neutral</v>
      </c>
    </row>
    <row r="4375" customFormat="false" ht="15" hidden="false" customHeight="false" outlineLevel="0" collapsed="false">
      <c r="A4375" s="30" t="s">
        <v>6174</v>
      </c>
      <c r="B4375" s="30" t="s">
        <v>2610</v>
      </c>
      <c r="C4375" s="30" t="n">
        <v>40</v>
      </c>
      <c r="D4375" s="30" t="s">
        <v>121</v>
      </c>
      <c r="E4375" s="31" t="n">
        <v>45423</v>
      </c>
      <c r="F4375" s="30" t="s">
        <v>1155</v>
      </c>
      <c r="G4375" s="31" t="n">
        <v>45426</v>
      </c>
      <c r="H4375" s="30" t="s">
        <v>217</v>
      </c>
      <c r="I4375" s="30" t="s">
        <v>344</v>
      </c>
      <c r="J4375" s="30" t="s">
        <v>294</v>
      </c>
      <c r="K4375" s="30" t="s">
        <v>156</v>
      </c>
      <c r="L4375" s="30" t="n">
        <v>15</v>
      </c>
      <c r="M4375" s="30" t="n">
        <v>69</v>
      </c>
      <c r="N4375" s="30" t="s">
        <v>127</v>
      </c>
      <c r="O4375" s="30" t="s">
        <v>128</v>
      </c>
      <c r="P4375" s="30" t="s">
        <v>140</v>
      </c>
      <c r="Q4375" s="32" t="n">
        <v>4074.65</v>
      </c>
      <c r="R4375" s="30" t="s">
        <v>130</v>
      </c>
      <c r="S4375" s="30" t="s">
        <v>192</v>
      </c>
      <c r="T4375" s="30" t="n">
        <v>4</v>
      </c>
      <c r="U4375" s="30" t="n">
        <f aca="false">YEAR(E4375)</f>
        <v>2024</v>
      </c>
      <c r="V4375" s="30" t="str">
        <f aca="false">TEXT(E4375,"MMM-YYYY")</f>
        <v>May-2024</v>
      </c>
      <c r="W4375" s="30" t="n">
        <f aca="false">MONTH(E4375)</f>
        <v>5</v>
      </c>
      <c r="X4375" s="30" t="str">
        <f aca="false">TEXT(WEEKDAY(E4375,2),"0")&amp;" - "&amp;TEXT(E4375,"dddd")</f>
        <v>6 - Saturday</v>
      </c>
      <c r="Y4375" s="30" t="str">
        <f aca="false">_xlfn.IFS(C4375&lt;18,"Child (0-17)",C4375&lt;40,"Young Adult (18-39)",C4375&lt;60,"Adult (40-59)",TRUE(),"Senior (60+)")</f>
        <v>Adult (40-59)</v>
      </c>
      <c r="Z4375" s="30" t="n">
        <f aca="false">ROUND(G4375-E4375,0)</f>
        <v>3</v>
      </c>
      <c r="AA4375" s="30" t="n">
        <f aca="false">L4375+M4375</f>
        <v>84</v>
      </c>
      <c r="AB4375" s="30" t="n">
        <f aca="false">IFERROR(ROUND(Q4375/AA4375,2),0)</f>
        <v>48.51</v>
      </c>
      <c r="AC4375" s="30" t="str">
        <f aca="false">IF(AND(K4375="Critical",N4375="No"),"URGENT - No Bed","Normal")</f>
        <v>Normal</v>
      </c>
      <c r="AD4375" s="34" t="n">
        <f aca="false">INDEX(Lookup_Tables!$B$3:$B$12,MATCH(H4375,Lookup_Tables!$A$3:$A$12,0))</f>
        <v>4200000</v>
      </c>
      <c r="AE4375" s="30" t="str">
        <f aca="false">INDEX(Lookup_Tables!$C$3:$C$12,MATCH(H4375,Lookup_Tables!$A$3:$A$12,0))</f>
        <v>Dr. Anil Kapoor</v>
      </c>
      <c r="AF4375" s="30" t="str">
        <f aca="false">IFERROR(INDEX(Lookup_Tables!$F$16:$F$45,MATCH(I4375,Lookup_Tables!$E$16:$E$45,0)),"N/A")</f>
        <v>EMP201</v>
      </c>
      <c r="AG4375" s="30" t="n">
        <f aca="false">_xlfn.IFS(R4375="Recovered",4,R4375="Referred",3,R4375="Admitted",2,R4375="Deceased",1,TRUE(),0)</f>
        <v>4</v>
      </c>
      <c r="AH4375" s="30" t="str">
        <f aca="false">IF(T4375&gt;=4,"Satisfied",IF(T4375&gt;=3,"Neutral","Needs Improvement"))</f>
        <v>Satisfied</v>
      </c>
    </row>
    <row r="4376" customFormat="false" ht="15" hidden="false" customHeight="false" outlineLevel="0" collapsed="false">
      <c r="A4376" s="27" t="s">
        <v>4190</v>
      </c>
      <c r="B4376" s="27" t="s">
        <v>2952</v>
      </c>
      <c r="C4376" s="27" t="n">
        <v>2</v>
      </c>
      <c r="D4376" s="27" t="s">
        <v>181</v>
      </c>
      <c r="E4376" s="28" t="n">
        <v>45615</v>
      </c>
      <c r="F4376" s="27" t="s">
        <v>549</v>
      </c>
      <c r="G4376" s="28" t="n">
        <v>45615</v>
      </c>
      <c r="H4376" s="27" t="s">
        <v>161</v>
      </c>
      <c r="I4376" s="27" t="s">
        <v>320</v>
      </c>
      <c r="J4376" s="27" t="s">
        <v>163</v>
      </c>
      <c r="K4376" s="27" t="s">
        <v>138</v>
      </c>
      <c r="L4376" s="27" t="n">
        <v>61</v>
      </c>
      <c r="M4376" s="27" t="n">
        <v>36</v>
      </c>
      <c r="N4376" s="27" t="s">
        <v>127</v>
      </c>
      <c r="O4376" s="27" t="s">
        <v>128</v>
      </c>
      <c r="P4376" s="27" t="s">
        <v>187</v>
      </c>
      <c r="Q4376" s="29" t="n">
        <v>1506.39</v>
      </c>
      <c r="R4376" s="27" t="s">
        <v>130</v>
      </c>
      <c r="S4376" s="27" t="s">
        <v>151</v>
      </c>
      <c r="T4376" s="27" t="n">
        <v>4</v>
      </c>
      <c r="U4376" s="27" t="n">
        <f aca="false">YEAR(E4376)</f>
        <v>2024</v>
      </c>
      <c r="V4376" s="27" t="str">
        <f aca="false">TEXT(E4376,"MMM-YYYY")</f>
        <v>Nov-2024</v>
      </c>
      <c r="W4376" s="27" t="n">
        <f aca="false">MONTH(E4376)</f>
        <v>11</v>
      </c>
      <c r="X4376" s="27" t="str">
        <f aca="false">TEXT(WEEKDAY(E4376,2),"0")&amp;" - "&amp;TEXT(E4376,"dddd")</f>
        <v>2 - Tuesday</v>
      </c>
      <c r="Y4376" s="27" t="str">
        <f aca="false">_xlfn.IFS(C4376&lt;18,"Child (0-17)",C4376&lt;40,"Young Adult (18-39)",C4376&lt;60,"Adult (40-59)",TRUE(),"Senior (60+)")</f>
        <v>Child (0-17)</v>
      </c>
      <c r="Z4376" s="27" t="n">
        <f aca="false">ROUND(G4376-E4376,0)</f>
        <v>0</v>
      </c>
      <c r="AA4376" s="27" t="n">
        <f aca="false">L4376+M4376</f>
        <v>97</v>
      </c>
      <c r="AB4376" s="27" t="n">
        <f aca="false">IFERROR(ROUND(Q4376/AA4376,2),0)</f>
        <v>15.53</v>
      </c>
      <c r="AC4376" s="27" t="str">
        <f aca="false">IF(AND(K4376="Critical",N4376="No"),"URGENT - No Bed","Normal")</f>
        <v>Normal</v>
      </c>
      <c r="AD4376" s="33" t="n">
        <f aca="false">INDEX(Lookup_Tables!$B$3:$B$12,MATCH(H4376,Lookup_Tables!$A$3:$A$12,0))</f>
        <v>3600000</v>
      </c>
      <c r="AE4376" s="27" t="str">
        <f aca="false">INDEX(Lookup_Tables!$C$3:$C$12,MATCH(H4376,Lookup_Tables!$A$3:$A$12,0))</f>
        <v>Dr. Sameer Joshi</v>
      </c>
      <c r="AF4376" s="27" t="str">
        <f aca="false">IFERROR(INDEX(Lookup_Tables!$F$16:$F$45,MATCH(I4376,Lookup_Tables!$E$16:$E$45,0)),"N/A")</f>
        <v>EMP223</v>
      </c>
      <c r="AG4376" s="27" t="n">
        <f aca="false">_xlfn.IFS(R4376="Recovered",4,R4376="Referred",3,R4376="Admitted",2,R4376="Deceased",1,TRUE(),0)</f>
        <v>4</v>
      </c>
      <c r="AH4376" s="27" t="str">
        <f aca="false">IF(T4376&gt;=4,"Satisfied",IF(T4376&gt;=3,"Neutral","Needs Improvement"))</f>
        <v>Satisfied</v>
      </c>
    </row>
    <row r="4377" customFormat="false" ht="15" hidden="false" customHeight="false" outlineLevel="0" collapsed="false">
      <c r="A4377" s="30" t="s">
        <v>3423</v>
      </c>
      <c r="B4377" s="30" t="s">
        <v>337</v>
      </c>
      <c r="C4377" s="30" t="n">
        <v>59</v>
      </c>
      <c r="D4377" s="30" t="s">
        <v>181</v>
      </c>
      <c r="E4377" s="31" t="n">
        <v>45570</v>
      </c>
      <c r="F4377" s="30" t="s">
        <v>771</v>
      </c>
      <c r="G4377" s="31" t="n">
        <v>45571</v>
      </c>
      <c r="H4377" s="30" t="s">
        <v>123</v>
      </c>
      <c r="I4377" s="30" t="s">
        <v>304</v>
      </c>
      <c r="J4377" s="30" t="s">
        <v>227</v>
      </c>
      <c r="K4377" s="30" t="s">
        <v>138</v>
      </c>
      <c r="L4377" s="30" t="n">
        <v>66</v>
      </c>
      <c r="M4377" s="30" t="n">
        <v>42</v>
      </c>
      <c r="N4377" s="30" t="s">
        <v>127</v>
      </c>
      <c r="O4377" s="30" t="s">
        <v>171</v>
      </c>
      <c r="P4377" s="30" t="s">
        <v>129</v>
      </c>
      <c r="Q4377" s="32" t="n">
        <v>1742.34</v>
      </c>
      <c r="R4377" s="30" t="s">
        <v>172</v>
      </c>
      <c r="S4377" s="30" t="s">
        <v>335</v>
      </c>
      <c r="T4377" s="30" t="n">
        <v>4</v>
      </c>
      <c r="U4377" s="30" t="n">
        <f aca="false">YEAR(E4377)</f>
        <v>2024</v>
      </c>
      <c r="V4377" s="30" t="str">
        <f aca="false">TEXT(E4377,"MMM-YYYY")</f>
        <v>Oct-2024</v>
      </c>
      <c r="W4377" s="30" t="n">
        <f aca="false">MONTH(E4377)</f>
        <v>10</v>
      </c>
      <c r="X4377" s="30" t="str">
        <f aca="false">TEXT(WEEKDAY(E4377,2),"0")&amp;" - "&amp;TEXT(E4377,"dddd")</f>
        <v>6 - Saturday</v>
      </c>
      <c r="Y4377" s="30" t="str">
        <f aca="false">_xlfn.IFS(C4377&lt;18,"Child (0-17)",C4377&lt;40,"Young Adult (18-39)",C4377&lt;60,"Adult (40-59)",TRUE(),"Senior (60+)")</f>
        <v>Adult (40-59)</v>
      </c>
      <c r="Z4377" s="30" t="n">
        <f aca="false">ROUND(G4377-E4377,0)</f>
        <v>1</v>
      </c>
      <c r="AA4377" s="30" t="n">
        <f aca="false">L4377+M4377</f>
        <v>108</v>
      </c>
      <c r="AB4377" s="30" t="n">
        <f aca="false">IFERROR(ROUND(Q4377/AA4377,2),0)</f>
        <v>16.13</v>
      </c>
      <c r="AC4377" s="30" t="str">
        <f aca="false">IF(AND(K4377="Critical",N4377="No"),"URGENT - No Bed","Normal")</f>
        <v>Normal</v>
      </c>
      <c r="AD4377" s="34" t="n">
        <f aca="false">INDEX(Lookup_Tables!$B$3:$B$12,MATCH(H4377,Lookup_Tables!$A$3:$A$12,0))</f>
        <v>2200000</v>
      </c>
      <c r="AE4377" s="30" t="str">
        <f aca="false">INDEX(Lookup_Tables!$C$3:$C$12,MATCH(H4377,Lookup_Tables!$A$3:$A$12,0))</f>
        <v>Dr. Rohan Das</v>
      </c>
      <c r="AF4377" s="30" t="str">
        <f aca="false">IFERROR(INDEX(Lookup_Tables!$F$16:$F$45,MATCH(I4377,Lookup_Tables!$E$16:$E$45,0)),"N/A")</f>
        <v>EMP204</v>
      </c>
      <c r="AG4377" s="30" t="n">
        <f aca="false">_xlfn.IFS(R4377="Recovered",4,R4377="Referred",3,R4377="Admitted",2,R4377="Deceased",1,TRUE(),0)</f>
        <v>2</v>
      </c>
      <c r="AH4377" s="30" t="str">
        <f aca="false">IF(T4377&gt;=4,"Satisfied",IF(T4377&gt;=3,"Neutral","Needs Improvement"))</f>
        <v>Satisfied</v>
      </c>
    </row>
    <row r="4378" customFormat="false" ht="15" hidden="false" customHeight="false" outlineLevel="0" collapsed="false">
      <c r="A4378" s="27" t="s">
        <v>4543</v>
      </c>
      <c r="B4378" s="27" t="s">
        <v>2915</v>
      </c>
      <c r="C4378" s="27" t="n">
        <v>54</v>
      </c>
      <c r="D4378" s="27" t="s">
        <v>121</v>
      </c>
      <c r="E4378" s="28" t="n">
        <v>45533</v>
      </c>
      <c r="F4378" s="27" t="s">
        <v>702</v>
      </c>
      <c r="G4378" s="28" t="n">
        <v>45535</v>
      </c>
      <c r="H4378" s="27" t="s">
        <v>217</v>
      </c>
      <c r="I4378" s="27" t="s">
        <v>344</v>
      </c>
      <c r="J4378" s="27" t="s">
        <v>283</v>
      </c>
      <c r="K4378" s="27" t="s">
        <v>156</v>
      </c>
      <c r="L4378" s="27" t="n">
        <v>53</v>
      </c>
      <c r="M4378" s="27" t="n">
        <v>61</v>
      </c>
      <c r="N4378" s="27" t="s">
        <v>186</v>
      </c>
      <c r="O4378" s="27" t="s">
        <v>149</v>
      </c>
      <c r="P4378" s="27" t="s">
        <v>129</v>
      </c>
      <c r="Q4378" s="29" t="n">
        <v>4321.42</v>
      </c>
      <c r="R4378" s="27" t="s">
        <v>130</v>
      </c>
      <c r="S4378" s="27" t="s">
        <v>197</v>
      </c>
      <c r="T4378" s="27" t="n">
        <v>4</v>
      </c>
      <c r="U4378" s="27" t="n">
        <f aca="false">YEAR(E4378)</f>
        <v>2024</v>
      </c>
      <c r="V4378" s="27" t="str">
        <f aca="false">TEXT(E4378,"MMM-YYYY")</f>
        <v>Aug-2024</v>
      </c>
      <c r="W4378" s="27" t="n">
        <f aca="false">MONTH(E4378)</f>
        <v>8</v>
      </c>
      <c r="X4378" s="27" t="str">
        <f aca="false">TEXT(WEEKDAY(E4378,2),"0")&amp;" - "&amp;TEXT(E4378,"dddd")</f>
        <v>4 - Thursday</v>
      </c>
      <c r="Y4378" s="27" t="str">
        <f aca="false">_xlfn.IFS(C4378&lt;18,"Child (0-17)",C4378&lt;40,"Young Adult (18-39)",C4378&lt;60,"Adult (40-59)",TRUE(),"Senior (60+)")</f>
        <v>Adult (40-59)</v>
      </c>
      <c r="Z4378" s="27" t="n">
        <f aca="false">ROUND(G4378-E4378,0)</f>
        <v>2</v>
      </c>
      <c r="AA4378" s="27" t="n">
        <f aca="false">L4378+M4378</f>
        <v>114</v>
      </c>
      <c r="AB4378" s="27" t="n">
        <f aca="false">IFERROR(ROUND(Q4378/AA4378,2),0)</f>
        <v>37.91</v>
      </c>
      <c r="AC4378" s="27" t="str">
        <f aca="false">IF(AND(K4378="Critical",N4378="No"),"URGENT - No Bed","Normal")</f>
        <v>Normal</v>
      </c>
      <c r="AD4378" s="33" t="n">
        <f aca="false">INDEX(Lookup_Tables!$B$3:$B$12,MATCH(H4378,Lookup_Tables!$A$3:$A$12,0))</f>
        <v>4200000</v>
      </c>
      <c r="AE4378" s="27" t="str">
        <f aca="false">INDEX(Lookup_Tables!$C$3:$C$12,MATCH(H4378,Lookup_Tables!$A$3:$A$12,0))</f>
        <v>Dr. Anil Kapoor</v>
      </c>
      <c r="AF4378" s="27" t="str">
        <f aca="false">IFERROR(INDEX(Lookup_Tables!$F$16:$F$45,MATCH(I4378,Lookup_Tables!$E$16:$E$45,0)),"N/A")</f>
        <v>EMP201</v>
      </c>
      <c r="AG4378" s="27" t="n">
        <f aca="false">_xlfn.IFS(R4378="Recovered",4,R4378="Referred",3,R4378="Admitted",2,R4378="Deceased",1,TRUE(),0)</f>
        <v>4</v>
      </c>
      <c r="AH4378" s="27" t="str">
        <f aca="false">IF(T4378&gt;=4,"Satisfied",IF(T4378&gt;=3,"Neutral","Needs Improvement"))</f>
        <v>Satisfied</v>
      </c>
    </row>
    <row r="4379" customFormat="false" ht="15" hidden="false" customHeight="false" outlineLevel="0" collapsed="false">
      <c r="A4379" s="30" t="s">
        <v>6717</v>
      </c>
      <c r="B4379" s="30" t="s">
        <v>2306</v>
      </c>
      <c r="C4379" s="30" t="n">
        <v>28</v>
      </c>
      <c r="D4379" s="30" t="s">
        <v>121</v>
      </c>
      <c r="E4379" s="31" t="n">
        <v>45568</v>
      </c>
      <c r="F4379" s="30" t="s">
        <v>497</v>
      </c>
      <c r="G4379" s="31" t="n">
        <v>45568</v>
      </c>
      <c r="H4379" s="30" t="s">
        <v>123</v>
      </c>
      <c r="I4379" s="30" t="s">
        <v>155</v>
      </c>
      <c r="J4379" s="30" t="s">
        <v>227</v>
      </c>
      <c r="K4379" s="30" t="s">
        <v>138</v>
      </c>
      <c r="L4379" s="30" t="n">
        <v>22</v>
      </c>
      <c r="M4379" s="30" t="n">
        <v>28</v>
      </c>
      <c r="N4379" s="30" t="s">
        <v>127</v>
      </c>
      <c r="O4379" s="30" t="s">
        <v>139</v>
      </c>
      <c r="P4379" s="30" t="s">
        <v>129</v>
      </c>
      <c r="Q4379" s="32" t="n">
        <v>2555.92</v>
      </c>
      <c r="R4379" s="30" t="s">
        <v>130</v>
      </c>
      <c r="S4379" s="30" t="s">
        <v>178</v>
      </c>
      <c r="T4379" s="30" t="n">
        <v>5</v>
      </c>
      <c r="U4379" s="30" t="n">
        <f aca="false">YEAR(E4379)</f>
        <v>2024</v>
      </c>
      <c r="V4379" s="30" t="str">
        <f aca="false">TEXT(E4379,"MMM-YYYY")</f>
        <v>Oct-2024</v>
      </c>
      <c r="W4379" s="30" t="n">
        <f aca="false">MONTH(E4379)</f>
        <v>10</v>
      </c>
      <c r="X4379" s="30" t="str">
        <f aca="false">TEXT(WEEKDAY(E4379,2),"0")&amp;" - "&amp;TEXT(E4379,"dddd")</f>
        <v>4 - Thursday</v>
      </c>
      <c r="Y4379" s="30" t="str">
        <f aca="false">_xlfn.IFS(C4379&lt;18,"Child (0-17)",C4379&lt;40,"Young Adult (18-39)",C4379&lt;60,"Adult (40-59)",TRUE(),"Senior (60+)")</f>
        <v>Young Adult (18-39)</v>
      </c>
      <c r="Z4379" s="30" t="n">
        <f aca="false">ROUND(G4379-E4379,0)</f>
        <v>0</v>
      </c>
      <c r="AA4379" s="30" t="n">
        <f aca="false">L4379+M4379</f>
        <v>50</v>
      </c>
      <c r="AB4379" s="30" t="n">
        <f aca="false">IFERROR(ROUND(Q4379/AA4379,2),0)</f>
        <v>51.12</v>
      </c>
      <c r="AC4379" s="30" t="str">
        <f aca="false">IF(AND(K4379="Critical",N4379="No"),"URGENT - No Bed","Normal")</f>
        <v>Normal</v>
      </c>
      <c r="AD4379" s="34" t="n">
        <f aca="false">INDEX(Lookup_Tables!$B$3:$B$12,MATCH(H4379,Lookup_Tables!$A$3:$A$12,0))</f>
        <v>2200000</v>
      </c>
      <c r="AE4379" s="30" t="str">
        <f aca="false">INDEX(Lookup_Tables!$C$3:$C$12,MATCH(H4379,Lookup_Tables!$A$3:$A$12,0))</f>
        <v>Dr. Rohan Das</v>
      </c>
      <c r="AF4379" s="30" t="str">
        <f aca="false">IFERROR(INDEX(Lookup_Tables!$F$16:$F$45,MATCH(I4379,Lookup_Tables!$E$16:$E$45,0)),"N/A")</f>
        <v>EMP203</v>
      </c>
      <c r="AG4379" s="30" t="n">
        <f aca="false">_xlfn.IFS(R4379="Recovered",4,R4379="Referred",3,R4379="Admitted",2,R4379="Deceased",1,TRUE(),0)</f>
        <v>4</v>
      </c>
      <c r="AH4379" s="30" t="str">
        <f aca="false">IF(T4379&gt;=4,"Satisfied",IF(T4379&gt;=3,"Neutral","Needs Improvement"))</f>
        <v>Satisfied</v>
      </c>
    </row>
    <row r="4380" customFormat="false" ht="15" hidden="false" customHeight="false" outlineLevel="0" collapsed="false">
      <c r="A4380" s="27" t="s">
        <v>1309</v>
      </c>
      <c r="B4380" s="27" t="s">
        <v>1310</v>
      </c>
      <c r="C4380" s="27" t="n">
        <v>32</v>
      </c>
      <c r="D4380" s="27" t="s">
        <v>121</v>
      </c>
      <c r="E4380" s="28" t="n">
        <v>45444</v>
      </c>
      <c r="F4380" s="27" t="s">
        <v>356</v>
      </c>
      <c r="G4380" s="28" t="n">
        <v>45444</v>
      </c>
      <c r="H4380" s="27" t="s">
        <v>206</v>
      </c>
      <c r="I4380" s="27" t="s">
        <v>207</v>
      </c>
      <c r="J4380" s="27" t="s">
        <v>615</v>
      </c>
      <c r="K4380" s="27" t="s">
        <v>138</v>
      </c>
      <c r="L4380" s="27" t="n">
        <v>46</v>
      </c>
      <c r="M4380" s="27" t="n">
        <v>17</v>
      </c>
      <c r="N4380" s="27" t="s">
        <v>127</v>
      </c>
      <c r="O4380" s="27" t="s">
        <v>149</v>
      </c>
      <c r="P4380" s="27" t="s">
        <v>187</v>
      </c>
      <c r="Q4380" s="29" t="n">
        <v>2059.21</v>
      </c>
      <c r="R4380" s="27" t="s">
        <v>130</v>
      </c>
      <c r="S4380" s="27" t="s">
        <v>178</v>
      </c>
      <c r="T4380" s="27" t="n">
        <v>4</v>
      </c>
      <c r="U4380" s="27" t="n">
        <f aca="false">YEAR(E4380)</f>
        <v>2024</v>
      </c>
      <c r="V4380" s="27" t="str">
        <f aca="false">TEXT(E4380,"MMM-YYYY")</f>
        <v>Jun-2024</v>
      </c>
      <c r="W4380" s="27" t="n">
        <f aca="false">MONTH(E4380)</f>
        <v>6</v>
      </c>
      <c r="X4380" s="27" t="str">
        <f aca="false">TEXT(WEEKDAY(E4380,2),"0")&amp;" - "&amp;TEXT(E4380,"dddd")</f>
        <v>6 - Saturday</v>
      </c>
      <c r="Y4380" s="27" t="str">
        <f aca="false">_xlfn.IFS(C4380&lt;18,"Child (0-17)",C4380&lt;40,"Young Adult (18-39)",C4380&lt;60,"Adult (40-59)",TRUE(),"Senior (60+)")</f>
        <v>Young Adult (18-39)</v>
      </c>
      <c r="Z4380" s="27" t="n">
        <f aca="false">ROUND(G4380-E4380,0)</f>
        <v>0</v>
      </c>
      <c r="AA4380" s="27" t="n">
        <f aca="false">L4380+M4380</f>
        <v>63</v>
      </c>
      <c r="AB4380" s="27" t="n">
        <f aca="false">IFERROR(ROUND(Q4380/AA4380,2),0)</f>
        <v>32.69</v>
      </c>
      <c r="AC4380" s="27" t="str">
        <f aca="false">IF(AND(K4380="Critical",N4380="No"),"URGENT - No Bed","Normal")</f>
        <v>Normal</v>
      </c>
      <c r="AD4380" s="33" t="n">
        <f aca="false">INDEX(Lookup_Tables!$B$3:$B$12,MATCH(H4380,Lookup_Tables!$A$3:$A$12,0))</f>
        <v>2800000</v>
      </c>
      <c r="AE4380" s="27" t="str">
        <f aca="false">INDEX(Lookup_Tables!$C$3:$C$12,MATCH(H4380,Lookup_Tables!$A$3:$A$12,0))</f>
        <v>Dr. Suresh Nair</v>
      </c>
      <c r="AF4380" s="27" t="str">
        <f aca="false">IFERROR(INDEX(Lookup_Tables!$F$16:$F$45,MATCH(I4380,Lookup_Tables!$E$16:$E$45,0)),"N/A")</f>
        <v>EMP209</v>
      </c>
      <c r="AG4380" s="27" t="n">
        <f aca="false">_xlfn.IFS(R4380="Recovered",4,R4380="Referred",3,R4380="Admitted",2,R4380="Deceased",1,TRUE(),0)</f>
        <v>4</v>
      </c>
      <c r="AH4380" s="27" t="str">
        <f aca="false">IF(T4380&gt;=4,"Satisfied",IF(T4380&gt;=3,"Neutral","Needs Improvement"))</f>
        <v>Satisfied</v>
      </c>
    </row>
    <row r="4381" customFormat="false" ht="15" hidden="false" customHeight="false" outlineLevel="0" collapsed="false">
      <c r="A4381" s="30" t="s">
        <v>1018</v>
      </c>
      <c r="B4381" s="30" t="s">
        <v>1019</v>
      </c>
      <c r="C4381" s="30" t="n">
        <v>45</v>
      </c>
      <c r="D4381" s="30" t="s">
        <v>181</v>
      </c>
      <c r="E4381" s="31" t="n">
        <v>45644</v>
      </c>
      <c r="F4381" s="30" t="s">
        <v>1020</v>
      </c>
      <c r="G4381" s="31" t="n">
        <v>45644</v>
      </c>
      <c r="H4381" s="30" t="s">
        <v>168</v>
      </c>
      <c r="I4381" s="30" t="s">
        <v>366</v>
      </c>
      <c r="J4381" s="30" t="s">
        <v>371</v>
      </c>
      <c r="K4381" s="30" t="s">
        <v>138</v>
      </c>
      <c r="L4381" s="30" t="n">
        <v>70</v>
      </c>
      <c r="M4381" s="30" t="n">
        <v>17</v>
      </c>
      <c r="N4381" s="30" t="s">
        <v>127</v>
      </c>
      <c r="O4381" s="30" t="s">
        <v>149</v>
      </c>
      <c r="P4381" s="30" t="s">
        <v>187</v>
      </c>
      <c r="Q4381" s="32" t="n">
        <v>2550.81</v>
      </c>
      <c r="R4381" s="30" t="s">
        <v>130</v>
      </c>
      <c r="S4381" s="30" t="s">
        <v>157</v>
      </c>
      <c r="T4381" s="30" t="n">
        <v>5</v>
      </c>
      <c r="U4381" s="30" t="n">
        <f aca="false">YEAR(E4381)</f>
        <v>2024</v>
      </c>
      <c r="V4381" s="30" t="str">
        <f aca="false">TEXT(E4381,"MMM-YYYY")</f>
        <v>Dec-2024</v>
      </c>
      <c r="W4381" s="30" t="n">
        <f aca="false">MONTH(E4381)</f>
        <v>12</v>
      </c>
      <c r="X4381" s="30" t="str">
        <f aca="false">TEXT(WEEKDAY(E4381,2),"0")&amp;" - "&amp;TEXT(E4381,"dddd")</f>
        <v>3 - Wednesday</v>
      </c>
      <c r="Y4381" s="30" t="str">
        <f aca="false">_xlfn.IFS(C4381&lt;18,"Child (0-17)",C4381&lt;40,"Young Adult (18-39)",C4381&lt;60,"Adult (40-59)",TRUE(),"Senior (60+)")</f>
        <v>Adult (40-59)</v>
      </c>
      <c r="Z4381" s="30" t="n">
        <f aca="false">ROUND(G4381-E4381,0)</f>
        <v>0</v>
      </c>
      <c r="AA4381" s="30" t="n">
        <f aca="false">L4381+M4381</f>
        <v>87</v>
      </c>
      <c r="AB4381" s="30" t="n">
        <f aca="false">IFERROR(ROUND(Q4381/AA4381,2),0)</f>
        <v>29.32</v>
      </c>
      <c r="AC4381" s="30" t="str">
        <f aca="false">IF(AND(K4381="Critical",N4381="No"),"URGENT - No Bed","Normal")</f>
        <v>Normal</v>
      </c>
      <c r="AD4381" s="34" t="n">
        <f aca="false">INDEX(Lookup_Tables!$B$3:$B$12,MATCH(H4381,Lookup_Tables!$A$3:$A$12,0))</f>
        <v>4400000</v>
      </c>
      <c r="AE4381" s="30" t="str">
        <f aca="false">INDEX(Lookup_Tables!$C$3:$C$12,MATCH(H4381,Lookup_Tables!$A$3:$A$12,0))</f>
        <v>Dr. Neha Chopra</v>
      </c>
      <c r="AF4381" s="30" t="str">
        <f aca="false">IFERROR(INDEX(Lookup_Tables!$F$16:$F$45,MATCH(I4381,Lookup_Tables!$E$16:$E$45,0)),"N/A")</f>
        <v>EMP218</v>
      </c>
      <c r="AG4381" s="30" t="n">
        <f aca="false">_xlfn.IFS(R4381="Recovered",4,R4381="Referred",3,R4381="Admitted",2,R4381="Deceased",1,TRUE(),0)</f>
        <v>4</v>
      </c>
      <c r="AH4381" s="30" t="str">
        <f aca="false">IF(T4381&gt;=4,"Satisfied",IF(T4381&gt;=3,"Neutral","Needs Improvement"))</f>
        <v>Satisfied</v>
      </c>
    </row>
    <row r="4382" customFormat="false" ht="15" hidden="false" customHeight="false" outlineLevel="0" collapsed="false">
      <c r="A4382" s="27" t="s">
        <v>5175</v>
      </c>
      <c r="B4382" s="27" t="s">
        <v>5176</v>
      </c>
      <c r="C4382" s="27" t="n">
        <v>61</v>
      </c>
      <c r="D4382" s="27" t="s">
        <v>121</v>
      </c>
      <c r="E4382" s="28" t="n">
        <v>45523</v>
      </c>
      <c r="F4382" s="27" t="s">
        <v>2176</v>
      </c>
      <c r="G4382" s="28" t="n">
        <v>45529</v>
      </c>
      <c r="H4382" s="27" t="s">
        <v>236</v>
      </c>
      <c r="I4382" s="27" t="s">
        <v>237</v>
      </c>
      <c r="J4382" s="27" t="s">
        <v>267</v>
      </c>
      <c r="K4382" s="27" t="s">
        <v>126</v>
      </c>
      <c r="L4382" s="27" t="n">
        <v>27</v>
      </c>
      <c r="M4382" s="27" t="n">
        <v>106</v>
      </c>
      <c r="N4382" s="27" t="s">
        <v>186</v>
      </c>
      <c r="O4382" s="27" t="s">
        <v>139</v>
      </c>
      <c r="P4382" s="27" t="s">
        <v>187</v>
      </c>
      <c r="Q4382" s="29" t="n">
        <v>9021.02</v>
      </c>
      <c r="R4382" s="27" t="s">
        <v>130</v>
      </c>
      <c r="S4382" s="27" t="s">
        <v>151</v>
      </c>
      <c r="T4382" s="27" t="n">
        <v>3</v>
      </c>
      <c r="U4382" s="27" t="n">
        <f aca="false">YEAR(E4382)</f>
        <v>2024</v>
      </c>
      <c r="V4382" s="27" t="str">
        <f aca="false">TEXT(E4382,"MMM-YYYY")</f>
        <v>Aug-2024</v>
      </c>
      <c r="W4382" s="27" t="n">
        <f aca="false">MONTH(E4382)</f>
        <v>8</v>
      </c>
      <c r="X4382" s="27" t="str">
        <f aca="false">TEXT(WEEKDAY(E4382,2),"0")&amp;" - "&amp;TEXT(E4382,"dddd")</f>
        <v>1 - Monday</v>
      </c>
      <c r="Y4382" s="27" t="str">
        <f aca="false">_xlfn.IFS(C4382&lt;18,"Child (0-17)",C4382&lt;40,"Young Adult (18-39)",C4382&lt;60,"Adult (40-59)",TRUE(),"Senior (60+)")</f>
        <v>Senior (60+)</v>
      </c>
      <c r="Z4382" s="27" t="n">
        <f aca="false">ROUND(G4382-E4382,0)</f>
        <v>6</v>
      </c>
      <c r="AA4382" s="27" t="n">
        <f aca="false">L4382+M4382</f>
        <v>133</v>
      </c>
      <c r="AB4382" s="27" t="n">
        <f aca="false">IFERROR(ROUND(Q4382/AA4382,2),0)</f>
        <v>67.83</v>
      </c>
      <c r="AC4382" s="27" t="str">
        <f aca="false">IF(AND(K4382="Critical",N4382="No"),"URGENT - No Bed","Normal")</f>
        <v>Normal</v>
      </c>
      <c r="AD4382" s="33" t="n">
        <f aca="false">INDEX(Lookup_Tables!$B$3:$B$12,MATCH(H4382,Lookup_Tables!$A$3:$A$12,0))</f>
        <v>3900000</v>
      </c>
      <c r="AE4382" s="27" t="str">
        <f aca="false">INDEX(Lookup_Tables!$C$3:$C$12,MATCH(H4382,Lookup_Tables!$A$3:$A$12,0))</f>
        <v>Dr. Rina Mehta</v>
      </c>
      <c r="AF4382" s="27" t="str">
        <f aca="false">IFERROR(INDEX(Lookup_Tables!$F$16:$F$45,MATCH(I4382,Lookup_Tables!$E$16:$E$45,0)),"N/A")</f>
        <v>EMP215</v>
      </c>
      <c r="AG4382" s="27" t="n">
        <f aca="false">_xlfn.IFS(R4382="Recovered",4,R4382="Referred",3,R4382="Admitted",2,R4382="Deceased",1,TRUE(),0)</f>
        <v>4</v>
      </c>
      <c r="AH4382" s="27" t="str">
        <f aca="false">IF(T4382&gt;=4,"Satisfied",IF(T4382&gt;=3,"Neutral","Needs Improvement"))</f>
        <v>Neutral</v>
      </c>
    </row>
    <row r="4383" customFormat="false" ht="15" hidden="false" customHeight="false" outlineLevel="0" collapsed="false">
      <c r="A4383" s="30" t="s">
        <v>6652</v>
      </c>
      <c r="B4383" s="30" t="s">
        <v>2198</v>
      </c>
      <c r="C4383" s="30" t="n">
        <v>18</v>
      </c>
      <c r="D4383" s="30" t="s">
        <v>121</v>
      </c>
      <c r="E4383" s="31" t="n">
        <v>45622</v>
      </c>
      <c r="F4383" s="30" t="s">
        <v>621</v>
      </c>
      <c r="G4383" s="31" t="n">
        <v>45625</v>
      </c>
      <c r="H4383" s="30" t="s">
        <v>206</v>
      </c>
      <c r="I4383" s="30" t="s">
        <v>232</v>
      </c>
      <c r="J4383" s="30" t="s">
        <v>469</v>
      </c>
      <c r="K4383" s="30" t="s">
        <v>156</v>
      </c>
      <c r="L4383" s="30" t="n">
        <v>63</v>
      </c>
      <c r="M4383" s="30" t="n">
        <v>73</v>
      </c>
      <c r="N4383" s="30" t="s">
        <v>127</v>
      </c>
      <c r="O4383" s="30" t="s">
        <v>128</v>
      </c>
      <c r="P4383" s="30" t="s">
        <v>140</v>
      </c>
      <c r="Q4383" s="32" t="n">
        <v>3751.13</v>
      </c>
      <c r="R4383" s="30" t="s">
        <v>268</v>
      </c>
      <c r="S4383" s="30" t="s">
        <v>131</v>
      </c>
      <c r="T4383" s="30" t="n">
        <v>4</v>
      </c>
      <c r="U4383" s="30" t="n">
        <f aca="false">YEAR(E4383)</f>
        <v>2024</v>
      </c>
      <c r="V4383" s="30" t="str">
        <f aca="false">TEXT(E4383,"MMM-YYYY")</f>
        <v>Nov-2024</v>
      </c>
      <c r="W4383" s="30" t="n">
        <f aca="false">MONTH(E4383)</f>
        <v>11</v>
      </c>
      <c r="X4383" s="30" t="str">
        <f aca="false">TEXT(WEEKDAY(E4383,2),"0")&amp;" - "&amp;TEXT(E4383,"dddd")</f>
        <v>2 - Tuesday</v>
      </c>
      <c r="Y4383" s="30" t="str">
        <f aca="false">_xlfn.IFS(C4383&lt;18,"Child (0-17)",C4383&lt;40,"Young Adult (18-39)",C4383&lt;60,"Adult (40-59)",TRUE(),"Senior (60+)")</f>
        <v>Young Adult (18-39)</v>
      </c>
      <c r="Z4383" s="30" t="n">
        <f aca="false">ROUND(G4383-E4383,0)</f>
        <v>3</v>
      </c>
      <c r="AA4383" s="30" t="n">
        <f aca="false">L4383+M4383</f>
        <v>136</v>
      </c>
      <c r="AB4383" s="30" t="n">
        <f aca="false">IFERROR(ROUND(Q4383/AA4383,2),0)</f>
        <v>27.58</v>
      </c>
      <c r="AC4383" s="30" t="str">
        <f aca="false">IF(AND(K4383="Critical",N4383="No"),"URGENT - No Bed","Normal")</f>
        <v>Normal</v>
      </c>
      <c r="AD4383" s="34" t="n">
        <f aca="false">INDEX(Lookup_Tables!$B$3:$B$12,MATCH(H4383,Lookup_Tables!$A$3:$A$12,0))</f>
        <v>2800000</v>
      </c>
      <c r="AE4383" s="30" t="str">
        <f aca="false">INDEX(Lookup_Tables!$C$3:$C$12,MATCH(H4383,Lookup_Tables!$A$3:$A$12,0))</f>
        <v>Dr. Suresh Nair</v>
      </c>
      <c r="AF4383" s="30" t="str">
        <f aca="false">IFERROR(INDEX(Lookup_Tables!$F$16:$F$45,MATCH(I4383,Lookup_Tables!$E$16:$E$45,0)),"N/A")</f>
        <v>EMP210</v>
      </c>
      <c r="AG4383" s="30" t="n">
        <f aca="false">_xlfn.IFS(R4383="Recovered",4,R4383="Referred",3,R4383="Admitted",2,R4383="Deceased",1,TRUE(),0)</f>
        <v>3</v>
      </c>
      <c r="AH4383" s="30" t="str">
        <f aca="false">IF(T4383&gt;=4,"Satisfied",IF(T4383&gt;=3,"Neutral","Needs Improvement"))</f>
        <v>Satisfied</v>
      </c>
    </row>
    <row r="4384" customFormat="false" ht="15" hidden="false" customHeight="false" outlineLevel="0" collapsed="false">
      <c r="A4384" s="27" t="s">
        <v>3828</v>
      </c>
      <c r="B4384" s="27" t="s">
        <v>3829</v>
      </c>
      <c r="C4384" s="27" t="n">
        <v>40</v>
      </c>
      <c r="D4384" s="27" t="s">
        <v>121</v>
      </c>
      <c r="E4384" s="28" t="n">
        <v>45637</v>
      </c>
      <c r="F4384" s="27" t="s">
        <v>756</v>
      </c>
      <c r="G4384" s="28" t="n">
        <v>45638</v>
      </c>
      <c r="H4384" s="27" t="s">
        <v>236</v>
      </c>
      <c r="I4384" s="27" t="s">
        <v>266</v>
      </c>
      <c r="J4384" s="27" t="s">
        <v>375</v>
      </c>
      <c r="K4384" s="27" t="s">
        <v>156</v>
      </c>
      <c r="L4384" s="27" t="n">
        <v>61</v>
      </c>
      <c r="M4384" s="27" t="n">
        <v>81</v>
      </c>
      <c r="N4384" s="27" t="s">
        <v>127</v>
      </c>
      <c r="O4384" s="27" t="s">
        <v>139</v>
      </c>
      <c r="P4384" s="27" t="s">
        <v>150</v>
      </c>
      <c r="Q4384" s="29" t="n">
        <v>3686.69</v>
      </c>
      <c r="R4384" s="27" t="s">
        <v>130</v>
      </c>
      <c r="S4384" s="27" t="s">
        <v>223</v>
      </c>
      <c r="T4384" s="27" t="n">
        <v>4</v>
      </c>
      <c r="U4384" s="27" t="n">
        <f aca="false">YEAR(E4384)</f>
        <v>2024</v>
      </c>
      <c r="V4384" s="27" t="str">
        <f aca="false">TEXT(E4384,"MMM-YYYY")</f>
        <v>Dec-2024</v>
      </c>
      <c r="W4384" s="27" t="n">
        <f aca="false">MONTH(E4384)</f>
        <v>12</v>
      </c>
      <c r="X4384" s="27" t="str">
        <f aca="false">TEXT(WEEKDAY(E4384,2),"0")&amp;" - "&amp;TEXT(E4384,"dddd")</f>
        <v>3 - Wednesday</v>
      </c>
      <c r="Y4384" s="27" t="str">
        <f aca="false">_xlfn.IFS(C4384&lt;18,"Child (0-17)",C4384&lt;40,"Young Adult (18-39)",C4384&lt;60,"Adult (40-59)",TRUE(),"Senior (60+)")</f>
        <v>Adult (40-59)</v>
      </c>
      <c r="Z4384" s="27" t="n">
        <f aca="false">ROUND(G4384-E4384,0)</f>
        <v>1</v>
      </c>
      <c r="AA4384" s="27" t="n">
        <f aca="false">L4384+M4384</f>
        <v>142</v>
      </c>
      <c r="AB4384" s="27" t="n">
        <f aca="false">IFERROR(ROUND(Q4384/AA4384,2),0)</f>
        <v>25.96</v>
      </c>
      <c r="AC4384" s="27" t="str">
        <f aca="false">IF(AND(K4384="Critical",N4384="No"),"URGENT - No Bed","Normal")</f>
        <v>Normal</v>
      </c>
      <c r="AD4384" s="33" t="n">
        <f aca="false">INDEX(Lookup_Tables!$B$3:$B$12,MATCH(H4384,Lookup_Tables!$A$3:$A$12,0))</f>
        <v>3900000</v>
      </c>
      <c r="AE4384" s="27" t="str">
        <f aca="false">INDEX(Lookup_Tables!$C$3:$C$12,MATCH(H4384,Lookup_Tables!$A$3:$A$12,0))</f>
        <v>Dr. Rina Mehta</v>
      </c>
      <c r="AF4384" s="27" t="str">
        <f aca="false">IFERROR(INDEX(Lookup_Tables!$F$16:$F$45,MATCH(I4384,Lookup_Tables!$E$16:$E$45,0)),"N/A")</f>
        <v>EMP217</v>
      </c>
      <c r="AG4384" s="27" t="n">
        <f aca="false">_xlfn.IFS(R4384="Recovered",4,R4384="Referred",3,R4384="Admitted",2,R4384="Deceased",1,TRUE(),0)</f>
        <v>4</v>
      </c>
      <c r="AH4384" s="27" t="str">
        <f aca="false">IF(T4384&gt;=4,"Satisfied",IF(T4384&gt;=3,"Neutral","Needs Improvement"))</f>
        <v>Satisfied</v>
      </c>
    </row>
    <row r="4385" customFormat="false" ht="15" hidden="false" customHeight="false" outlineLevel="0" collapsed="false">
      <c r="A4385" s="30" t="s">
        <v>4110</v>
      </c>
      <c r="B4385" s="30" t="s">
        <v>2025</v>
      </c>
      <c r="C4385" s="30" t="n">
        <v>62</v>
      </c>
      <c r="D4385" s="30" t="s">
        <v>121</v>
      </c>
      <c r="E4385" s="31" t="n">
        <v>45411</v>
      </c>
      <c r="F4385" s="30" t="s">
        <v>1250</v>
      </c>
      <c r="G4385" s="31" t="n">
        <v>45412</v>
      </c>
      <c r="H4385" s="30" t="s">
        <v>161</v>
      </c>
      <c r="I4385" s="30" t="s">
        <v>538</v>
      </c>
      <c r="J4385" s="30" t="s">
        <v>426</v>
      </c>
      <c r="K4385" s="30" t="s">
        <v>138</v>
      </c>
      <c r="L4385" s="30" t="n">
        <v>40</v>
      </c>
      <c r="M4385" s="30" t="n">
        <v>45</v>
      </c>
      <c r="N4385" s="30" t="s">
        <v>127</v>
      </c>
      <c r="O4385" s="30" t="s">
        <v>139</v>
      </c>
      <c r="P4385" s="30" t="s">
        <v>150</v>
      </c>
      <c r="Q4385" s="32" t="n">
        <v>1259.76</v>
      </c>
      <c r="R4385" s="30" t="s">
        <v>130</v>
      </c>
      <c r="S4385" s="30" t="s">
        <v>178</v>
      </c>
      <c r="T4385" s="30" t="n">
        <v>4</v>
      </c>
      <c r="U4385" s="30" t="n">
        <f aca="false">YEAR(E4385)</f>
        <v>2024</v>
      </c>
      <c r="V4385" s="30" t="str">
        <f aca="false">TEXT(E4385,"MMM-YYYY")</f>
        <v>Apr-2024</v>
      </c>
      <c r="W4385" s="30" t="n">
        <f aca="false">MONTH(E4385)</f>
        <v>4</v>
      </c>
      <c r="X4385" s="30" t="str">
        <f aca="false">TEXT(WEEKDAY(E4385,2),"0")&amp;" - "&amp;TEXT(E4385,"dddd")</f>
        <v>1 - Monday</v>
      </c>
      <c r="Y4385" s="30" t="str">
        <f aca="false">_xlfn.IFS(C4385&lt;18,"Child (0-17)",C4385&lt;40,"Young Adult (18-39)",C4385&lt;60,"Adult (40-59)",TRUE(),"Senior (60+)")</f>
        <v>Senior (60+)</v>
      </c>
      <c r="Z4385" s="30" t="n">
        <f aca="false">ROUND(G4385-E4385,0)</f>
        <v>1</v>
      </c>
      <c r="AA4385" s="30" t="n">
        <f aca="false">L4385+M4385</f>
        <v>85</v>
      </c>
      <c r="AB4385" s="30" t="n">
        <f aca="false">IFERROR(ROUND(Q4385/AA4385,2),0)</f>
        <v>14.82</v>
      </c>
      <c r="AC4385" s="30" t="str">
        <f aca="false">IF(AND(K4385="Critical",N4385="No"),"URGENT - No Bed","Normal")</f>
        <v>Normal</v>
      </c>
      <c r="AD4385" s="34" t="n">
        <f aca="false">INDEX(Lookup_Tables!$B$3:$B$12,MATCH(H4385,Lookup_Tables!$A$3:$A$12,0))</f>
        <v>3600000</v>
      </c>
      <c r="AE4385" s="30" t="str">
        <f aca="false">INDEX(Lookup_Tables!$C$3:$C$12,MATCH(H4385,Lookup_Tables!$A$3:$A$12,0))</f>
        <v>Dr. Sameer Joshi</v>
      </c>
      <c r="AF4385" s="30" t="str">
        <f aca="false">IFERROR(INDEX(Lookup_Tables!$F$16:$F$45,MATCH(I4385,Lookup_Tables!$E$16:$E$45,0)),"N/A")</f>
        <v>EMP221</v>
      </c>
      <c r="AG4385" s="30" t="n">
        <f aca="false">_xlfn.IFS(R4385="Recovered",4,R4385="Referred",3,R4385="Admitted",2,R4385="Deceased",1,TRUE(),0)</f>
        <v>4</v>
      </c>
      <c r="AH4385" s="30" t="str">
        <f aca="false">IF(T4385&gt;=4,"Satisfied",IF(T4385&gt;=3,"Neutral","Needs Improvement"))</f>
        <v>Satisfied</v>
      </c>
    </row>
    <row r="4386" customFormat="false" ht="15" hidden="false" customHeight="false" outlineLevel="0" collapsed="false">
      <c r="A4386" s="27" t="s">
        <v>2522</v>
      </c>
      <c r="B4386" s="27" t="s">
        <v>1131</v>
      </c>
      <c r="C4386" s="27" t="n">
        <v>43</v>
      </c>
      <c r="D4386" s="27" t="s">
        <v>121</v>
      </c>
      <c r="E4386" s="28" t="n">
        <v>45614</v>
      </c>
      <c r="F4386" s="27" t="s">
        <v>1160</v>
      </c>
      <c r="G4386" s="28" t="n">
        <v>45622</v>
      </c>
      <c r="H4386" s="27" t="s">
        <v>236</v>
      </c>
      <c r="I4386" s="27" t="s">
        <v>237</v>
      </c>
      <c r="J4386" s="27" t="s">
        <v>455</v>
      </c>
      <c r="K4386" s="27" t="s">
        <v>202</v>
      </c>
      <c r="L4386" s="27" t="n">
        <v>12</v>
      </c>
      <c r="M4386" s="27" t="n">
        <v>201</v>
      </c>
      <c r="N4386" s="27" t="s">
        <v>186</v>
      </c>
      <c r="O4386" s="27" t="s">
        <v>128</v>
      </c>
      <c r="P4386" s="27" t="s">
        <v>187</v>
      </c>
      <c r="Q4386" s="29" t="n">
        <v>17594.33</v>
      </c>
      <c r="R4386" s="27" t="s">
        <v>172</v>
      </c>
      <c r="S4386" s="27" t="s">
        <v>151</v>
      </c>
      <c r="T4386" s="27" t="n">
        <v>4</v>
      </c>
      <c r="U4386" s="27" t="n">
        <f aca="false">YEAR(E4386)</f>
        <v>2024</v>
      </c>
      <c r="V4386" s="27" t="str">
        <f aca="false">TEXT(E4386,"MMM-YYYY")</f>
        <v>Nov-2024</v>
      </c>
      <c r="W4386" s="27" t="n">
        <f aca="false">MONTH(E4386)</f>
        <v>11</v>
      </c>
      <c r="X4386" s="27" t="str">
        <f aca="false">TEXT(WEEKDAY(E4386,2),"0")&amp;" - "&amp;TEXT(E4386,"dddd")</f>
        <v>1 - Monday</v>
      </c>
      <c r="Y4386" s="27" t="str">
        <f aca="false">_xlfn.IFS(C4386&lt;18,"Child (0-17)",C4386&lt;40,"Young Adult (18-39)",C4386&lt;60,"Adult (40-59)",TRUE(),"Senior (60+)")</f>
        <v>Adult (40-59)</v>
      </c>
      <c r="Z4386" s="27" t="n">
        <f aca="false">ROUND(G4386-E4386,0)</f>
        <v>8</v>
      </c>
      <c r="AA4386" s="27" t="n">
        <f aca="false">L4386+M4386</f>
        <v>213</v>
      </c>
      <c r="AB4386" s="27" t="n">
        <f aca="false">IFERROR(ROUND(Q4386/AA4386,2),0)</f>
        <v>82.6</v>
      </c>
      <c r="AC4386" s="27" t="str">
        <f aca="false">IF(AND(K4386="Critical",N4386="No"),"URGENT - No Bed","Normal")</f>
        <v>Normal</v>
      </c>
      <c r="AD4386" s="33" t="n">
        <f aca="false">INDEX(Lookup_Tables!$B$3:$B$12,MATCH(H4386,Lookup_Tables!$A$3:$A$12,0))</f>
        <v>3900000</v>
      </c>
      <c r="AE4386" s="27" t="str">
        <f aca="false">INDEX(Lookup_Tables!$C$3:$C$12,MATCH(H4386,Lookup_Tables!$A$3:$A$12,0))</f>
        <v>Dr. Rina Mehta</v>
      </c>
      <c r="AF4386" s="27" t="str">
        <f aca="false">IFERROR(INDEX(Lookup_Tables!$F$16:$F$45,MATCH(I4386,Lookup_Tables!$E$16:$E$45,0)),"N/A")</f>
        <v>EMP215</v>
      </c>
      <c r="AG4386" s="27" t="n">
        <f aca="false">_xlfn.IFS(R4386="Recovered",4,R4386="Referred",3,R4386="Admitted",2,R4386="Deceased",1,TRUE(),0)</f>
        <v>2</v>
      </c>
      <c r="AH4386" s="27" t="str">
        <f aca="false">IF(T4386&gt;=4,"Satisfied",IF(T4386&gt;=3,"Neutral","Needs Improvement"))</f>
        <v>Satisfied</v>
      </c>
    </row>
    <row r="4387" customFormat="false" ht="15" hidden="false" customHeight="false" outlineLevel="0" collapsed="false">
      <c r="A4387" s="30" t="s">
        <v>2907</v>
      </c>
      <c r="B4387" s="30" t="s">
        <v>1914</v>
      </c>
      <c r="C4387" s="30" t="n">
        <v>34</v>
      </c>
      <c r="D4387" s="30" t="s">
        <v>181</v>
      </c>
      <c r="E4387" s="31" t="n">
        <v>45385</v>
      </c>
      <c r="F4387" s="30" t="s">
        <v>532</v>
      </c>
      <c r="G4387" s="31" t="n">
        <v>45389</v>
      </c>
      <c r="H4387" s="30" t="s">
        <v>135</v>
      </c>
      <c r="I4387" s="30" t="s">
        <v>136</v>
      </c>
      <c r="J4387" s="30" t="s">
        <v>201</v>
      </c>
      <c r="K4387" s="30" t="s">
        <v>126</v>
      </c>
      <c r="L4387" s="30" t="n">
        <v>23</v>
      </c>
      <c r="M4387" s="30" t="n">
        <v>147</v>
      </c>
      <c r="N4387" s="30" t="s">
        <v>127</v>
      </c>
      <c r="O4387" s="30" t="s">
        <v>171</v>
      </c>
      <c r="P4387" s="30" t="s">
        <v>140</v>
      </c>
      <c r="Q4387" s="32" t="n">
        <v>8002.08</v>
      </c>
      <c r="R4387" s="30" t="s">
        <v>172</v>
      </c>
      <c r="S4387" s="30" t="s">
        <v>131</v>
      </c>
      <c r="T4387" s="30" t="n">
        <v>5</v>
      </c>
      <c r="U4387" s="30" t="n">
        <f aca="false">YEAR(E4387)</f>
        <v>2024</v>
      </c>
      <c r="V4387" s="30" t="str">
        <f aca="false">TEXT(E4387,"MMM-YYYY")</f>
        <v>Apr-2024</v>
      </c>
      <c r="W4387" s="30" t="n">
        <f aca="false">MONTH(E4387)</f>
        <v>4</v>
      </c>
      <c r="X4387" s="30" t="str">
        <f aca="false">TEXT(WEEKDAY(E4387,2),"0")&amp;" - "&amp;TEXT(E4387,"dddd")</f>
        <v>3 - Wednesday</v>
      </c>
      <c r="Y4387" s="30" t="str">
        <f aca="false">_xlfn.IFS(C4387&lt;18,"Child (0-17)",C4387&lt;40,"Young Adult (18-39)",C4387&lt;60,"Adult (40-59)",TRUE(),"Senior (60+)")</f>
        <v>Young Adult (18-39)</v>
      </c>
      <c r="Z4387" s="30" t="n">
        <f aca="false">ROUND(G4387-E4387,0)</f>
        <v>4</v>
      </c>
      <c r="AA4387" s="30" t="n">
        <f aca="false">L4387+M4387</f>
        <v>170</v>
      </c>
      <c r="AB4387" s="30" t="n">
        <f aca="false">IFERROR(ROUND(Q4387/AA4387,2),0)</f>
        <v>47.07</v>
      </c>
      <c r="AC4387" s="30" t="str">
        <f aca="false">IF(AND(K4387="Critical",N4387="No"),"URGENT - No Bed","Normal")</f>
        <v>Normal</v>
      </c>
      <c r="AD4387" s="34" t="n">
        <f aca="false">INDEX(Lookup_Tables!$B$3:$B$12,MATCH(H4387,Lookup_Tables!$A$3:$A$12,0))</f>
        <v>4600000</v>
      </c>
      <c r="AE4387" s="30" t="str">
        <f aca="false">INDEX(Lookup_Tables!$C$3:$C$12,MATCH(H4387,Lookup_Tables!$A$3:$A$12,0))</f>
        <v>Dr. Farhan Khan</v>
      </c>
      <c r="AF4387" s="30" t="str">
        <f aca="false">IFERROR(INDEX(Lookup_Tables!$F$16:$F$45,MATCH(I4387,Lookup_Tables!$E$16:$E$45,0)),"N/A")</f>
        <v>EMP206</v>
      </c>
      <c r="AG4387" s="30" t="n">
        <f aca="false">_xlfn.IFS(R4387="Recovered",4,R4387="Referred",3,R4387="Admitted",2,R4387="Deceased",1,TRUE(),0)</f>
        <v>2</v>
      </c>
      <c r="AH4387" s="30" t="str">
        <f aca="false">IF(T4387&gt;=4,"Satisfied",IF(T4387&gt;=3,"Neutral","Needs Improvement"))</f>
        <v>Satisfied</v>
      </c>
    </row>
    <row r="4388" customFormat="false" ht="15" hidden="false" customHeight="false" outlineLevel="0" collapsed="false">
      <c r="A4388" s="27" t="s">
        <v>2453</v>
      </c>
      <c r="B4388" s="27" t="s">
        <v>629</v>
      </c>
      <c r="C4388" s="27" t="n">
        <v>26</v>
      </c>
      <c r="D4388" s="27" t="s">
        <v>181</v>
      </c>
      <c r="E4388" s="28" t="n">
        <v>45458</v>
      </c>
      <c r="F4388" s="27" t="s">
        <v>1255</v>
      </c>
      <c r="G4388" s="28" t="n">
        <v>45460</v>
      </c>
      <c r="H4388" s="27" t="s">
        <v>168</v>
      </c>
      <c r="I4388" s="27" t="s">
        <v>366</v>
      </c>
      <c r="J4388" s="27" t="s">
        <v>170</v>
      </c>
      <c r="K4388" s="27" t="s">
        <v>156</v>
      </c>
      <c r="L4388" s="27" t="n">
        <v>53</v>
      </c>
      <c r="M4388" s="27" t="n">
        <v>84</v>
      </c>
      <c r="N4388" s="27" t="s">
        <v>186</v>
      </c>
      <c r="O4388" s="27" t="s">
        <v>139</v>
      </c>
      <c r="P4388" s="27" t="s">
        <v>140</v>
      </c>
      <c r="Q4388" s="29" t="n">
        <v>4539.53</v>
      </c>
      <c r="R4388" s="27" t="s">
        <v>130</v>
      </c>
      <c r="S4388" s="27" t="s">
        <v>157</v>
      </c>
      <c r="T4388" s="27" t="n">
        <v>5</v>
      </c>
      <c r="U4388" s="27" t="n">
        <f aca="false">YEAR(E4388)</f>
        <v>2024</v>
      </c>
      <c r="V4388" s="27" t="str">
        <f aca="false">TEXT(E4388,"MMM-YYYY")</f>
        <v>Jun-2024</v>
      </c>
      <c r="W4388" s="27" t="n">
        <f aca="false">MONTH(E4388)</f>
        <v>6</v>
      </c>
      <c r="X4388" s="27" t="str">
        <f aca="false">TEXT(WEEKDAY(E4388,2),"0")&amp;" - "&amp;TEXT(E4388,"dddd")</f>
        <v>6 - Saturday</v>
      </c>
      <c r="Y4388" s="27" t="str">
        <f aca="false">_xlfn.IFS(C4388&lt;18,"Child (0-17)",C4388&lt;40,"Young Adult (18-39)",C4388&lt;60,"Adult (40-59)",TRUE(),"Senior (60+)")</f>
        <v>Young Adult (18-39)</v>
      </c>
      <c r="Z4388" s="27" t="n">
        <f aca="false">ROUND(G4388-E4388,0)</f>
        <v>2</v>
      </c>
      <c r="AA4388" s="27" t="n">
        <f aca="false">L4388+M4388</f>
        <v>137</v>
      </c>
      <c r="AB4388" s="27" t="n">
        <f aca="false">IFERROR(ROUND(Q4388/AA4388,2),0)</f>
        <v>33.14</v>
      </c>
      <c r="AC4388" s="27" t="str">
        <f aca="false">IF(AND(K4388="Critical",N4388="No"),"URGENT - No Bed","Normal")</f>
        <v>Normal</v>
      </c>
      <c r="AD4388" s="33" t="n">
        <f aca="false">INDEX(Lookup_Tables!$B$3:$B$12,MATCH(H4388,Lookup_Tables!$A$3:$A$12,0))</f>
        <v>4400000</v>
      </c>
      <c r="AE4388" s="27" t="str">
        <f aca="false">INDEX(Lookup_Tables!$C$3:$C$12,MATCH(H4388,Lookup_Tables!$A$3:$A$12,0))</f>
        <v>Dr. Neha Chopra</v>
      </c>
      <c r="AF4388" s="27" t="str">
        <f aca="false">IFERROR(INDEX(Lookup_Tables!$F$16:$F$45,MATCH(I4388,Lookup_Tables!$E$16:$E$45,0)),"N/A")</f>
        <v>EMP218</v>
      </c>
      <c r="AG4388" s="27" t="n">
        <f aca="false">_xlfn.IFS(R4388="Recovered",4,R4388="Referred",3,R4388="Admitted",2,R4388="Deceased",1,TRUE(),0)</f>
        <v>4</v>
      </c>
      <c r="AH4388" s="27" t="str">
        <f aca="false">IF(T4388&gt;=4,"Satisfied",IF(T4388&gt;=3,"Neutral","Needs Improvement"))</f>
        <v>Satisfied</v>
      </c>
    </row>
    <row r="4389" customFormat="false" ht="15" hidden="false" customHeight="false" outlineLevel="0" collapsed="false">
      <c r="A4389" s="30" t="s">
        <v>830</v>
      </c>
      <c r="B4389" s="30" t="s">
        <v>831</v>
      </c>
      <c r="C4389" s="30" t="n">
        <v>70</v>
      </c>
      <c r="D4389" s="30" t="s">
        <v>181</v>
      </c>
      <c r="E4389" s="31" t="n">
        <v>45631</v>
      </c>
      <c r="F4389" s="30" t="s">
        <v>832</v>
      </c>
      <c r="G4389" s="31" t="n">
        <v>45636</v>
      </c>
      <c r="H4389" s="30" t="s">
        <v>135</v>
      </c>
      <c r="I4389" s="30" t="s">
        <v>278</v>
      </c>
      <c r="J4389" s="30" t="s">
        <v>618</v>
      </c>
      <c r="K4389" s="30" t="s">
        <v>126</v>
      </c>
      <c r="L4389" s="30" t="n">
        <v>22</v>
      </c>
      <c r="M4389" s="30" t="n">
        <v>142</v>
      </c>
      <c r="N4389" s="30" t="s">
        <v>186</v>
      </c>
      <c r="O4389" s="30" t="s">
        <v>171</v>
      </c>
      <c r="P4389" s="30" t="s">
        <v>140</v>
      </c>
      <c r="Q4389" s="32" t="n">
        <v>9315.12</v>
      </c>
      <c r="R4389" s="30" t="s">
        <v>130</v>
      </c>
      <c r="S4389" s="30" t="s">
        <v>197</v>
      </c>
      <c r="T4389" s="30" t="n">
        <v>3</v>
      </c>
      <c r="U4389" s="30" t="n">
        <f aca="false">YEAR(E4389)</f>
        <v>2024</v>
      </c>
      <c r="V4389" s="30" t="str">
        <f aca="false">TEXT(E4389,"MMM-YYYY")</f>
        <v>Dec-2024</v>
      </c>
      <c r="W4389" s="30" t="n">
        <f aca="false">MONTH(E4389)</f>
        <v>12</v>
      </c>
      <c r="X4389" s="30" t="str">
        <f aca="false">TEXT(WEEKDAY(E4389,2),"0")&amp;" - "&amp;TEXT(E4389,"dddd")</f>
        <v>4 - Thursday</v>
      </c>
      <c r="Y4389" s="30" t="str">
        <f aca="false">_xlfn.IFS(C4389&lt;18,"Child (0-17)",C4389&lt;40,"Young Adult (18-39)",C4389&lt;60,"Adult (40-59)",TRUE(),"Senior (60+)")</f>
        <v>Senior (60+)</v>
      </c>
      <c r="Z4389" s="30" t="n">
        <f aca="false">ROUND(G4389-E4389,0)</f>
        <v>5</v>
      </c>
      <c r="AA4389" s="30" t="n">
        <f aca="false">L4389+M4389</f>
        <v>164</v>
      </c>
      <c r="AB4389" s="30" t="n">
        <f aca="false">IFERROR(ROUND(Q4389/AA4389,2),0)</f>
        <v>56.8</v>
      </c>
      <c r="AC4389" s="30" t="str">
        <f aca="false">IF(AND(K4389="Critical",N4389="No"),"URGENT - No Bed","Normal")</f>
        <v>Normal</v>
      </c>
      <c r="AD4389" s="34" t="n">
        <f aca="false">INDEX(Lookup_Tables!$B$3:$B$12,MATCH(H4389,Lookup_Tables!$A$3:$A$12,0))</f>
        <v>4600000</v>
      </c>
      <c r="AE4389" s="30" t="str">
        <f aca="false">INDEX(Lookup_Tables!$C$3:$C$12,MATCH(H4389,Lookup_Tables!$A$3:$A$12,0))</f>
        <v>Dr. Farhan Khan</v>
      </c>
      <c r="AF4389" s="30" t="str">
        <f aca="false">IFERROR(INDEX(Lookup_Tables!$F$16:$F$45,MATCH(I4389,Lookup_Tables!$E$16:$E$45,0)),"N/A")</f>
        <v>EMP208</v>
      </c>
      <c r="AG4389" s="30" t="n">
        <f aca="false">_xlfn.IFS(R4389="Recovered",4,R4389="Referred",3,R4389="Admitted",2,R4389="Deceased",1,TRUE(),0)</f>
        <v>4</v>
      </c>
      <c r="AH4389" s="30" t="str">
        <f aca="false">IF(T4389&gt;=4,"Satisfied",IF(T4389&gt;=3,"Neutral","Needs Improvement"))</f>
        <v>Neutral</v>
      </c>
    </row>
    <row r="4390" customFormat="false" ht="15" hidden="false" customHeight="false" outlineLevel="0" collapsed="false">
      <c r="A4390" s="27" t="s">
        <v>6007</v>
      </c>
      <c r="B4390" s="27" t="s">
        <v>3407</v>
      </c>
      <c r="C4390" s="27" t="n">
        <v>35</v>
      </c>
      <c r="D4390" s="27" t="s">
        <v>121</v>
      </c>
      <c r="E4390" s="28" t="n">
        <v>45500</v>
      </c>
      <c r="F4390" s="27" t="s">
        <v>1599</v>
      </c>
      <c r="G4390" s="28" t="n">
        <v>45502</v>
      </c>
      <c r="H4390" s="27" t="s">
        <v>123</v>
      </c>
      <c r="I4390" s="27" t="s">
        <v>155</v>
      </c>
      <c r="J4390" s="27" t="s">
        <v>418</v>
      </c>
      <c r="K4390" s="27" t="s">
        <v>202</v>
      </c>
      <c r="L4390" s="27" t="n">
        <v>7</v>
      </c>
      <c r="M4390" s="27" t="n">
        <v>171</v>
      </c>
      <c r="N4390" s="27" t="s">
        <v>186</v>
      </c>
      <c r="O4390" s="27" t="s">
        <v>139</v>
      </c>
      <c r="P4390" s="27" t="s">
        <v>140</v>
      </c>
      <c r="Q4390" s="29" t="n">
        <v>18013.44</v>
      </c>
      <c r="R4390" s="27" t="s">
        <v>172</v>
      </c>
      <c r="S4390" s="27" t="s">
        <v>131</v>
      </c>
      <c r="T4390" s="27" t="n">
        <v>4</v>
      </c>
      <c r="U4390" s="27" t="n">
        <f aca="false">YEAR(E4390)</f>
        <v>2024</v>
      </c>
      <c r="V4390" s="27" t="str">
        <f aca="false">TEXT(E4390,"MMM-YYYY")</f>
        <v>Jul-2024</v>
      </c>
      <c r="W4390" s="27" t="n">
        <f aca="false">MONTH(E4390)</f>
        <v>7</v>
      </c>
      <c r="X4390" s="27" t="str">
        <f aca="false">TEXT(WEEKDAY(E4390,2),"0")&amp;" - "&amp;TEXT(E4390,"dddd")</f>
        <v>6 - Saturday</v>
      </c>
      <c r="Y4390" s="27" t="str">
        <f aca="false">_xlfn.IFS(C4390&lt;18,"Child (0-17)",C4390&lt;40,"Young Adult (18-39)",C4390&lt;60,"Adult (40-59)",TRUE(),"Senior (60+)")</f>
        <v>Young Adult (18-39)</v>
      </c>
      <c r="Z4390" s="27" t="n">
        <f aca="false">ROUND(G4390-E4390,0)</f>
        <v>2</v>
      </c>
      <c r="AA4390" s="27" t="n">
        <f aca="false">L4390+M4390</f>
        <v>178</v>
      </c>
      <c r="AB4390" s="27" t="n">
        <f aca="false">IFERROR(ROUND(Q4390/AA4390,2),0)</f>
        <v>101.2</v>
      </c>
      <c r="AC4390" s="27" t="str">
        <f aca="false">IF(AND(K4390="Critical",N4390="No"),"URGENT - No Bed","Normal")</f>
        <v>Normal</v>
      </c>
      <c r="AD4390" s="33" t="n">
        <f aca="false">INDEX(Lookup_Tables!$B$3:$B$12,MATCH(H4390,Lookup_Tables!$A$3:$A$12,0))</f>
        <v>2200000</v>
      </c>
      <c r="AE4390" s="27" t="str">
        <f aca="false">INDEX(Lookup_Tables!$C$3:$C$12,MATCH(H4390,Lookup_Tables!$A$3:$A$12,0))</f>
        <v>Dr. Rohan Das</v>
      </c>
      <c r="AF4390" s="27" t="str">
        <f aca="false">IFERROR(INDEX(Lookup_Tables!$F$16:$F$45,MATCH(I4390,Lookup_Tables!$E$16:$E$45,0)),"N/A")</f>
        <v>EMP203</v>
      </c>
      <c r="AG4390" s="27" t="n">
        <f aca="false">_xlfn.IFS(R4390="Recovered",4,R4390="Referred",3,R4390="Admitted",2,R4390="Deceased",1,TRUE(),0)</f>
        <v>2</v>
      </c>
      <c r="AH4390" s="27" t="str">
        <f aca="false">IF(T4390&gt;=4,"Satisfied",IF(T4390&gt;=3,"Neutral","Needs Improvement"))</f>
        <v>Satisfied</v>
      </c>
    </row>
    <row r="4391" customFormat="false" ht="15" hidden="false" customHeight="false" outlineLevel="0" collapsed="false">
      <c r="A4391" s="30" t="s">
        <v>3034</v>
      </c>
      <c r="B4391" s="30" t="s">
        <v>1787</v>
      </c>
      <c r="C4391" s="30" t="n">
        <v>65</v>
      </c>
      <c r="D4391" s="30" t="s">
        <v>121</v>
      </c>
      <c r="E4391" s="31" t="n">
        <v>45385</v>
      </c>
      <c r="F4391" s="30" t="s">
        <v>394</v>
      </c>
      <c r="G4391" s="31" t="n">
        <v>45385</v>
      </c>
      <c r="H4391" s="30" t="s">
        <v>183</v>
      </c>
      <c r="I4391" s="30" t="s">
        <v>184</v>
      </c>
      <c r="J4391" s="30" t="s">
        <v>431</v>
      </c>
      <c r="K4391" s="30" t="s">
        <v>156</v>
      </c>
      <c r="L4391" s="30" t="n">
        <v>34</v>
      </c>
      <c r="M4391" s="30" t="n">
        <v>47</v>
      </c>
      <c r="N4391" s="30" t="s">
        <v>127</v>
      </c>
      <c r="O4391" s="30" t="s">
        <v>139</v>
      </c>
      <c r="P4391" s="30" t="s">
        <v>187</v>
      </c>
      <c r="Q4391" s="32" t="n">
        <v>3419.73</v>
      </c>
      <c r="R4391" s="30" t="s">
        <v>130</v>
      </c>
      <c r="S4391" s="30" t="s">
        <v>157</v>
      </c>
      <c r="T4391" s="30" t="n">
        <v>4</v>
      </c>
      <c r="U4391" s="30" t="n">
        <f aca="false">YEAR(E4391)</f>
        <v>2024</v>
      </c>
      <c r="V4391" s="30" t="str">
        <f aca="false">TEXT(E4391,"MMM-YYYY")</f>
        <v>Apr-2024</v>
      </c>
      <c r="W4391" s="30" t="n">
        <f aca="false">MONTH(E4391)</f>
        <v>4</v>
      </c>
      <c r="X4391" s="30" t="str">
        <f aca="false">TEXT(WEEKDAY(E4391,2),"0")&amp;" - "&amp;TEXT(E4391,"dddd")</f>
        <v>3 - Wednesday</v>
      </c>
      <c r="Y4391" s="30" t="str">
        <f aca="false">_xlfn.IFS(C4391&lt;18,"Child (0-17)",C4391&lt;40,"Young Adult (18-39)",C4391&lt;60,"Adult (40-59)",TRUE(),"Senior (60+)")</f>
        <v>Senior (60+)</v>
      </c>
      <c r="Z4391" s="30" t="n">
        <f aca="false">ROUND(G4391-E4391,0)</f>
        <v>0</v>
      </c>
      <c r="AA4391" s="30" t="n">
        <f aca="false">L4391+M4391</f>
        <v>81</v>
      </c>
      <c r="AB4391" s="30" t="n">
        <f aca="false">IFERROR(ROUND(Q4391/AA4391,2),0)</f>
        <v>42.22</v>
      </c>
      <c r="AC4391" s="30" t="str">
        <f aca="false">IF(AND(K4391="Critical",N4391="No"),"URGENT - No Bed","Normal")</f>
        <v>Normal</v>
      </c>
      <c r="AD4391" s="34" t="n">
        <f aca="false">INDEX(Lookup_Tables!$B$3:$B$12,MATCH(H4391,Lookup_Tables!$A$3:$A$12,0))</f>
        <v>3100000</v>
      </c>
      <c r="AE4391" s="30" t="str">
        <f aca="false">INDEX(Lookup_Tables!$C$3:$C$12,MATCH(H4391,Lookup_Tables!$A$3:$A$12,0))</f>
        <v>Dr. Kavita Rao</v>
      </c>
      <c r="AF4391" s="30" t="str">
        <f aca="false">IFERROR(INDEX(Lookup_Tables!$F$16:$F$45,MATCH(I4391,Lookup_Tables!$E$16:$E$45,0)),"N/A")</f>
        <v>EMP226</v>
      </c>
      <c r="AG4391" s="30" t="n">
        <f aca="false">_xlfn.IFS(R4391="Recovered",4,R4391="Referred",3,R4391="Admitted",2,R4391="Deceased",1,TRUE(),0)</f>
        <v>4</v>
      </c>
      <c r="AH4391" s="30" t="str">
        <f aca="false">IF(T4391&gt;=4,"Satisfied",IF(T4391&gt;=3,"Neutral","Needs Improvement"))</f>
        <v>Satisfied</v>
      </c>
    </row>
    <row r="4392" customFormat="false" ht="15" hidden="false" customHeight="false" outlineLevel="0" collapsed="false">
      <c r="A4392" s="27" t="s">
        <v>4777</v>
      </c>
      <c r="B4392" s="27" t="s">
        <v>3808</v>
      </c>
      <c r="C4392" s="27" t="n">
        <v>27</v>
      </c>
      <c r="D4392" s="27" t="s">
        <v>181</v>
      </c>
      <c r="E4392" s="28" t="n">
        <v>45303</v>
      </c>
      <c r="F4392" s="27" t="s">
        <v>1349</v>
      </c>
      <c r="G4392" s="28" t="n">
        <v>45308</v>
      </c>
      <c r="H4392" s="27" t="s">
        <v>135</v>
      </c>
      <c r="I4392" s="27" t="s">
        <v>251</v>
      </c>
      <c r="J4392" s="27" t="s">
        <v>137</v>
      </c>
      <c r="K4392" s="27" t="s">
        <v>126</v>
      </c>
      <c r="L4392" s="27" t="n">
        <v>14</v>
      </c>
      <c r="M4392" s="27" t="n">
        <v>86</v>
      </c>
      <c r="N4392" s="27" t="s">
        <v>127</v>
      </c>
      <c r="O4392" s="27" t="s">
        <v>128</v>
      </c>
      <c r="P4392" s="27" t="s">
        <v>187</v>
      </c>
      <c r="Q4392" s="29" t="n">
        <v>8760.05</v>
      </c>
      <c r="R4392" s="27" t="s">
        <v>130</v>
      </c>
      <c r="S4392" s="27" t="s">
        <v>192</v>
      </c>
      <c r="T4392" s="27" t="n">
        <v>5</v>
      </c>
      <c r="U4392" s="27" t="n">
        <f aca="false">YEAR(E4392)</f>
        <v>2024</v>
      </c>
      <c r="V4392" s="27" t="str">
        <f aca="false">TEXT(E4392,"MMM-YYYY")</f>
        <v>Jan-2024</v>
      </c>
      <c r="W4392" s="27" t="n">
        <f aca="false">MONTH(E4392)</f>
        <v>1</v>
      </c>
      <c r="X4392" s="27" t="str">
        <f aca="false">TEXT(WEEKDAY(E4392,2),"0")&amp;" - "&amp;TEXT(E4392,"dddd")</f>
        <v>5 - Friday</v>
      </c>
      <c r="Y4392" s="27" t="str">
        <f aca="false">_xlfn.IFS(C4392&lt;18,"Child (0-17)",C4392&lt;40,"Young Adult (18-39)",C4392&lt;60,"Adult (40-59)",TRUE(),"Senior (60+)")</f>
        <v>Young Adult (18-39)</v>
      </c>
      <c r="Z4392" s="27" t="n">
        <f aca="false">ROUND(G4392-E4392,0)</f>
        <v>5</v>
      </c>
      <c r="AA4392" s="27" t="n">
        <f aca="false">L4392+M4392</f>
        <v>100</v>
      </c>
      <c r="AB4392" s="27" t="n">
        <f aca="false">IFERROR(ROUND(Q4392/AA4392,2),0)</f>
        <v>87.6</v>
      </c>
      <c r="AC4392" s="27" t="str">
        <f aca="false">IF(AND(K4392="Critical",N4392="No"),"URGENT - No Bed","Normal")</f>
        <v>Normal</v>
      </c>
      <c r="AD4392" s="33" t="n">
        <f aca="false">INDEX(Lookup_Tables!$B$3:$B$12,MATCH(H4392,Lookup_Tables!$A$3:$A$12,0))</f>
        <v>4600000</v>
      </c>
      <c r="AE4392" s="27" t="str">
        <f aca="false">INDEX(Lookup_Tables!$C$3:$C$12,MATCH(H4392,Lookup_Tables!$A$3:$A$12,0))</f>
        <v>Dr. Farhan Khan</v>
      </c>
      <c r="AF4392" s="27" t="str">
        <f aca="false">IFERROR(INDEX(Lookup_Tables!$F$16:$F$45,MATCH(I4392,Lookup_Tables!$E$16:$E$45,0)),"N/A")</f>
        <v>EMP207</v>
      </c>
      <c r="AG4392" s="27" t="n">
        <f aca="false">_xlfn.IFS(R4392="Recovered",4,R4392="Referred",3,R4392="Admitted",2,R4392="Deceased",1,TRUE(),0)</f>
        <v>4</v>
      </c>
      <c r="AH4392" s="27" t="str">
        <f aca="false">IF(T4392&gt;=4,"Satisfied",IF(T4392&gt;=3,"Neutral","Needs Improvement"))</f>
        <v>Satisfied</v>
      </c>
    </row>
    <row r="4393" customFormat="false" ht="15" hidden="false" customHeight="false" outlineLevel="0" collapsed="false">
      <c r="A4393" s="30" t="s">
        <v>5034</v>
      </c>
      <c r="B4393" s="30" t="s">
        <v>285</v>
      </c>
      <c r="C4393" s="30" t="n">
        <v>65</v>
      </c>
      <c r="D4393" s="30" t="s">
        <v>181</v>
      </c>
      <c r="E4393" s="31" t="n">
        <v>45417</v>
      </c>
      <c r="F4393" s="30" t="s">
        <v>250</v>
      </c>
      <c r="G4393" s="31" t="n">
        <v>45418</v>
      </c>
      <c r="H4393" s="30" t="s">
        <v>206</v>
      </c>
      <c r="I4393" s="30" t="s">
        <v>232</v>
      </c>
      <c r="J4393" s="30" t="s">
        <v>469</v>
      </c>
      <c r="K4393" s="30" t="s">
        <v>138</v>
      </c>
      <c r="L4393" s="30" t="n">
        <v>45</v>
      </c>
      <c r="M4393" s="30" t="n">
        <v>36</v>
      </c>
      <c r="N4393" s="30" t="s">
        <v>127</v>
      </c>
      <c r="O4393" s="30" t="s">
        <v>171</v>
      </c>
      <c r="P4393" s="30" t="s">
        <v>187</v>
      </c>
      <c r="Q4393" s="32" t="n">
        <v>2444.74</v>
      </c>
      <c r="R4393" s="30" t="s">
        <v>130</v>
      </c>
      <c r="S4393" s="30" t="s">
        <v>223</v>
      </c>
      <c r="T4393" s="30" t="n">
        <v>3</v>
      </c>
      <c r="U4393" s="30" t="n">
        <f aca="false">YEAR(E4393)</f>
        <v>2024</v>
      </c>
      <c r="V4393" s="30" t="str">
        <f aca="false">TEXT(E4393,"MMM-YYYY")</f>
        <v>May-2024</v>
      </c>
      <c r="W4393" s="30" t="n">
        <f aca="false">MONTH(E4393)</f>
        <v>5</v>
      </c>
      <c r="X4393" s="30" t="str">
        <f aca="false">TEXT(WEEKDAY(E4393,2),"0")&amp;" - "&amp;TEXT(E4393,"dddd")</f>
        <v>7 - Sunday</v>
      </c>
      <c r="Y4393" s="30" t="str">
        <f aca="false">_xlfn.IFS(C4393&lt;18,"Child (0-17)",C4393&lt;40,"Young Adult (18-39)",C4393&lt;60,"Adult (40-59)",TRUE(),"Senior (60+)")</f>
        <v>Senior (60+)</v>
      </c>
      <c r="Z4393" s="30" t="n">
        <f aca="false">ROUND(G4393-E4393,0)</f>
        <v>1</v>
      </c>
      <c r="AA4393" s="30" t="n">
        <f aca="false">L4393+M4393</f>
        <v>81</v>
      </c>
      <c r="AB4393" s="30" t="n">
        <f aca="false">IFERROR(ROUND(Q4393/AA4393,2),0)</f>
        <v>30.18</v>
      </c>
      <c r="AC4393" s="30" t="str">
        <f aca="false">IF(AND(K4393="Critical",N4393="No"),"URGENT - No Bed","Normal")</f>
        <v>Normal</v>
      </c>
      <c r="AD4393" s="34" t="n">
        <f aca="false">INDEX(Lookup_Tables!$B$3:$B$12,MATCH(H4393,Lookup_Tables!$A$3:$A$12,0))</f>
        <v>2800000</v>
      </c>
      <c r="AE4393" s="30" t="str">
        <f aca="false">INDEX(Lookup_Tables!$C$3:$C$12,MATCH(H4393,Lookup_Tables!$A$3:$A$12,0))</f>
        <v>Dr. Suresh Nair</v>
      </c>
      <c r="AF4393" s="30" t="str">
        <f aca="false">IFERROR(INDEX(Lookup_Tables!$F$16:$F$45,MATCH(I4393,Lookup_Tables!$E$16:$E$45,0)),"N/A")</f>
        <v>EMP210</v>
      </c>
      <c r="AG4393" s="30" t="n">
        <f aca="false">_xlfn.IFS(R4393="Recovered",4,R4393="Referred",3,R4393="Admitted",2,R4393="Deceased",1,TRUE(),0)</f>
        <v>4</v>
      </c>
      <c r="AH4393" s="30" t="str">
        <f aca="false">IF(T4393&gt;=4,"Satisfied",IF(T4393&gt;=3,"Neutral","Needs Improvement"))</f>
        <v>Neutral</v>
      </c>
    </row>
    <row r="4394" customFormat="false" ht="15" hidden="false" customHeight="false" outlineLevel="0" collapsed="false">
      <c r="A4394" s="27" t="s">
        <v>4381</v>
      </c>
      <c r="B4394" s="27" t="s">
        <v>4382</v>
      </c>
      <c r="C4394" s="27" t="n">
        <v>17</v>
      </c>
      <c r="D4394" s="27" t="s">
        <v>121</v>
      </c>
      <c r="E4394" s="28" t="n">
        <v>45476</v>
      </c>
      <c r="F4394" s="27" t="s">
        <v>904</v>
      </c>
      <c r="G4394" s="28" t="n">
        <v>45487</v>
      </c>
      <c r="H4394" s="27" t="s">
        <v>242</v>
      </c>
      <c r="I4394" s="27" t="s">
        <v>243</v>
      </c>
      <c r="J4394" s="27" t="s">
        <v>401</v>
      </c>
      <c r="K4394" s="27" t="s">
        <v>202</v>
      </c>
      <c r="L4394" s="27" t="n">
        <v>6</v>
      </c>
      <c r="M4394" s="27" t="n">
        <v>187</v>
      </c>
      <c r="N4394" s="27" t="s">
        <v>186</v>
      </c>
      <c r="O4394" s="27" t="s">
        <v>139</v>
      </c>
      <c r="P4394" s="27" t="s">
        <v>150</v>
      </c>
      <c r="Q4394" s="29" t="n">
        <v>18316.54</v>
      </c>
      <c r="R4394" s="27" t="s">
        <v>172</v>
      </c>
      <c r="S4394" s="27" t="s">
        <v>131</v>
      </c>
      <c r="T4394" s="27" t="n">
        <v>3</v>
      </c>
      <c r="U4394" s="27" t="n">
        <f aca="false">YEAR(E4394)</f>
        <v>2024</v>
      </c>
      <c r="V4394" s="27" t="str">
        <f aca="false">TEXT(E4394,"MMM-YYYY")</f>
        <v>Jul-2024</v>
      </c>
      <c r="W4394" s="27" t="n">
        <f aca="false">MONTH(E4394)</f>
        <v>7</v>
      </c>
      <c r="X4394" s="27" t="str">
        <f aca="false">TEXT(WEEKDAY(E4394,2),"0")&amp;" - "&amp;TEXT(E4394,"dddd")</f>
        <v>3 - Wednesday</v>
      </c>
      <c r="Y4394" s="27" t="str">
        <f aca="false">_xlfn.IFS(C4394&lt;18,"Child (0-17)",C4394&lt;40,"Young Adult (18-39)",C4394&lt;60,"Adult (40-59)",TRUE(),"Senior (60+)")</f>
        <v>Child (0-17)</v>
      </c>
      <c r="Z4394" s="27" t="n">
        <f aca="false">ROUND(G4394-E4394,0)</f>
        <v>11</v>
      </c>
      <c r="AA4394" s="27" t="n">
        <f aca="false">L4394+M4394</f>
        <v>193</v>
      </c>
      <c r="AB4394" s="27" t="n">
        <f aca="false">IFERROR(ROUND(Q4394/AA4394,2),0)</f>
        <v>94.9</v>
      </c>
      <c r="AC4394" s="27" t="str">
        <f aca="false">IF(AND(K4394="Critical",N4394="No"),"URGENT - No Bed","Normal")</f>
        <v>Normal</v>
      </c>
      <c r="AD4394" s="33" t="n">
        <f aca="false">INDEX(Lookup_Tables!$B$3:$B$12,MATCH(H4394,Lookup_Tables!$A$3:$A$12,0))</f>
        <v>3000000</v>
      </c>
      <c r="AE4394" s="27" t="str">
        <f aca="false">INDEX(Lookup_Tables!$C$3:$C$12,MATCH(H4394,Lookup_Tables!$A$3:$A$12,0))</f>
        <v>Dr. Pooja Iyer</v>
      </c>
      <c r="AF4394" s="27" t="str">
        <f aca="false">IFERROR(INDEX(Lookup_Tables!$F$16:$F$45,MATCH(I4394,Lookup_Tables!$E$16:$E$45,0)),"N/A")</f>
        <v>EMP214</v>
      </c>
      <c r="AG4394" s="27" t="n">
        <f aca="false">_xlfn.IFS(R4394="Recovered",4,R4394="Referred",3,R4394="Admitted",2,R4394="Deceased",1,TRUE(),0)</f>
        <v>2</v>
      </c>
      <c r="AH4394" s="27" t="str">
        <f aca="false">IF(T4394&gt;=4,"Satisfied",IF(T4394&gt;=3,"Neutral","Needs Improvement"))</f>
        <v>Neutral</v>
      </c>
    </row>
    <row r="4395" customFormat="false" ht="15" hidden="false" customHeight="false" outlineLevel="0" collapsed="false">
      <c r="A4395" s="30" t="s">
        <v>5651</v>
      </c>
      <c r="B4395" s="30" t="s">
        <v>5652</v>
      </c>
      <c r="C4395" s="30" t="n">
        <v>54</v>
      </c>
      <c r="D4395" s="30" t="s">
        <v>121</v>
      </c>
      <c r="E4395" s="31" t="n">
        <v>45327</v>
      </c>
      <c r="F4395" s="30" t="s">
        <v>1182</v>
      </c>
      <c r="G4395" s="31" t="n">
        <v>45327</v>
      </c>
      <c r="H4395" s="30" t="s">
        <v>242</v>
      </c>
      <c r="I4395" s="30" t="s">
        <v>243</v>
      </c>
      <c r="J4395" s="30" t="s">
        <v>401</v>
      </c>
      <c r="K4395" s="30" t="s">
        <v>138</v>
      </c>
      <c r="L4395" s="30" t="n">
        <v>42</v>
      </c>
      <c r="M4395" s="30" t="n">
        <v>45</v>
      </c>
      <c r="N4395" s="30" t="s">
        <v>127</v>
      </c>
      <c r="O4395" s="30" t="s">
        <v>149</v>
      </c>
      <c r="P4395" s="30" t="s">
        <v>187</v>
      </c>
      <c r="Q4395" s="32" t="n">
        <v>2555.99</v>
      </c>
      <c r="R4395" s="30" t="s">
        <v>130</v>
      </c>
      <c r="S4395" s="30" t="s">
        <v>164</v>
      </c>
      <c r="T4395" s="30" t="n">
        <v>4</v>
      </c>
      <c r="U4395" s="30" t="n">
        <f aca="false">YEAR(E4395)</f>
        <v>2024</v>
      </c>
      <c r="V4395" s="30" t="str">
        <f aca="false">TEXT(E4395,"MMM-YYYY")</f>
        <v>Feb-2024</v>
      </c>
      <c r="W4395" s="30" t="n">
        <f aca="false">MONTH(E4395)</f>
        <v>2</v>
      </c>
      <c r="X4395" s="30" t="str">
        <f aca="false">TEXT(WEEKDAY(E4395,2),"0")&amp;" - "&amp;TEXT(E4395,"dddd")</f>
        <v>1 - Monday</v>
      </c>
      <c r="Y4395" s="30" t="str">
        <f aca="false">_xlfn.IFS(C4395&lt;18,"Child (0-17)",C4395&lt;40,"Young Adult (18-39)",C4395&lt;60,"Adult (40-59)",TRUE(),"Senior (60+)")</f>
        <v>Adult (40-59)</v>
      </c>
      <c r="Z4395" s="30" t="n">
        <f aca="false">ROUND(G4395-E4395,0)</f>
        <v>0</v>
      </c>
      <c r="AA4395" s="30" t="n">
        <f aca="false">L4395+M4395</f>
        <v>87</v>
      </c>
      <c r="AB4395" s="30" t="n">
        <f aca="false">IFERROR(ROUND(Q4395/AA4395,2),0)</f>
        <v>29.38</v>
      </c>
      <c r="AC4395" s="30" t="str">
        <f aca="false">IF(AND(K4395="Critical",N4395="No"),"URGENT - No Bed","Normal")</f>
        <v>Normal</v>
      </c>
      <c r="AD4395" s="34" t="n">
        <f aca="false">INDEX(Lookup_Tables!$B$3:$B$12,MATCH(H4395,Lookup_Tables!$A$3:$A$12,0))</f>
        <v>3000000</v>
      </c>
      <c r="AE4395" s="30" t="str">
        <f aca="false">INDEX(Lookup_Tables!$C$3:$C$12,MATCH(H4395,Lookup_Tables!$A$3:$A$12,0))</f>
        <v>Dr. Pooja Iyer</v>
      </c>
      <c r="AF4395" s="30" t="str">
        <f aca="false">IFERROR(INDEX(Lookup_Tables!$F$16:$F$45,MATCH(I4395,Lookup_Tables!$E$16:$E$45,0)),"N/A")</f>
        <v>EMP214</v>
      </c>
      <c r="AG4395" s="30" t="n">
        <f aca="false">_xlfn.IFS(R4395="Recovered",4,R4395="Referred",3,R4395="Admitted",2,R4395="Deceased",1,TRUE(),0)</f>
        <v>4</v>
      </c>
      <c r="AH4395" s="30" t="str">
        <f aca="false">IF(T4395&gt;=4,"Satisfied",IF(T4395&gt;=3,"Neutral","Needs Improvement"))</f>
        <v>Satisfied</v>
      </c>
    </row>
    <row r="4396" customFormat="false" ht="15" hidden="false" customHeight="false" outlineLevel="0" collapsed="false">
      <c r="A4396" s="27" t="s">
        <v>4496</v>
      </c>
      <c r="B4396" s="27" t="s">
        <v>4497</v>
      </c>
      <c r="C4396" s="27" t="n">
        <v>55</v>
      </c>
      <c r="D4396" s="27" t="s">
        <v>121</v>
      </c>
      <c r="E4396" s="28" t="n">
        <v>45307</v>
      </c>
      <c r="F4396" s="27" t="s">
        <v>598</v>
      </c>
      <c r="G4396" s="28" t="n">
        <v>45310</v>
      </c>
      <c r="H4396" s="27" t="s">
        <v>236</v>
      </c>
      <c r="I4396" s="27" t="s">
        <v>266</v>
      </c>
      <c r="J4396" s="27" t="s">
        <v>375</v>
      </c>
      <c r="K4396" s="27" t="s">
        <v>156</v>
      </c>
      <c r="L4396" s="27" t="n">
        <v>16</v>
      </c>
      <c r="M4396" s="27" t="n">
        <v>84</v>
      </c>
      <c r="N4396" s="27" t="s">
        <v>127</v>
      </c>
      <c r="O4396" s="27" t="s">
        <v>139</v>
      </c>
      <c r="P4396" s="27" t="s">
        <v>187</v>
      </c>
      <c r="Q4396" s="29" t="n">
        <v>3282.88</v>
      </c>
      <c r="R4396" s="27" t="s">
        <v>462</v>
      </c>
      <c r="S4396" s="27" t="s">
        <v>192</v>
      </c>
      <c r="T4396" s="27" t="n">
        <v>2</v>
      </c>
      <c r="U4396" s="27" t="n">
        <f aca="false">YEAR(E4396)</f>
        <v>2024</v>
      </c>
      <c r="V4396" s="27" t="str">
        <f aca="false">TEXT(E4396,"MMM-YYYY")</f>
        <v>Jan-2024</v>
      </c>
      <c r="W4396" s="27" t="n">
        <f aca="false">MONTH(E4396)</f>
        <v>1</v>
      </c>
      <c r="X4396" s="27" t="str">
        <f aca="false">TEXT(WEEKDAY(E4396,2),"0")&amp;" - "&amp;TEXT(E4396,"dddd")</f>
        <v>2 - Tuesday</v>
      </c>
      <c r="Y4396" s="27" t="str">
        <f aca="false">_xlfn.IFS(C4396&lt;18,"Child (0-17)",C4396&lt;40,"Young Adult (18-39)",C4396&lt;60,"Adult (40-59)",TRUE(),"Senior (60+)")</f>
        <v>Adult (40-59)</v>
      </c>
      <c r="Z4396" s="27" t="n">
        <f aca="false">ROUND(G4396-E4396,0)</f>
        <v>3</v>
      </c>
      <c r="AA4396" s="27" t="n">
        <f aca="false">L4396+M4396</f>
        <v>100</v>
      </c>
      <c r="AB4396" s="27" t="n">
        <f aca="false">IFERROR(ROUND(Q4396/AA4396,2),0)</f>
        <v>32.83</v>
      </c>
      <c r="AC4396" s="27" t="str">
        <f aca="false">IF(AND(K4396="Critical",N4396="No"),"URGENT - No Bed","Normal")</f>
        <v>Normal</v>
      </c>
      <c r="AD4396" s="33" t="n">
        <f aca="false">INDEX(Lookup_Tables!$B$3:$B$12,MATCH(H4396,Lookup_Tables!$A$3:$A$12,0))</f>
        <v>3900000</v>
      </c>
      <c r="AE4396" s="27" t="str">
        <f aca="false">INDEX(Lookup_Tables!$C$3:$C$12,MATCH(H4396,Lookup_Tables!$A$3:$A$12,0))</f>
        <v>Dr. Rina Mehta</v>
      </c>
      <c r="AF4396" s="27" t="str">
        <f aca="false">IFERROR(INDEX(Lookup_Tables!$F$16:$F$45,MATCH(I4396,Lookup_Tables!$E$16:$E$45,0)),"N/A")</f>
        <v>EMP217</v>
      </c>
      <c r="AG4396" s="27" t="n">
        <f aca="false">_xlfn.IFS(R4396="Recovered",4,R4396="Referred",3,R4396="Admitted",2,R4396="Deceased",1,TRUE(),0)</f>
        <v>1</v>
      </c>
      <c r="AH4396" s="27" t="str">
        <f aca="false">IF(T4396&gt;=4,"Satisfied",IF(T4396&gt;=3,"Neutral","Needs Improvement"))</f>
        <v>Needs Improvement</v>
      </c>
    </row>
    <row r="4397" customFormat="false" ht="15" hidden="false" customHeight="false" outlineLevel="0" collapsed="false">
      <c r="A4397" s="30" t="s">
        <v>2148</v>
      </c>
      <c r="B4397" s="30" t="s">
        <v>1990</v>
      </c>
      <c r="C4397" s="30" t="n">
        <v>0</v>
      </c>
      <c r="D4397" s="30" t="s">
        <v>121</v>
      </c>
      <c r="E4397" s="31" t="n">
        <v>45314</v>
      </c>
      <c r="F4397" s="30" t="s">
        <v>247</v>
      </c>
      <c r="G4397" s="31" t="n">
        <v>45314</v>
      </c>
      <c r="H4397" s="30" t="s">
        <v>123</v>
      </c>
      <c r="I4397" s="30" t="s">
        <v>155</v>
      </c>
      <c r="J4397" s="30" t="s">
        <v>125</v>
      </c>
      <c r="K4397" s="30" t="s">
        <v>138</v>
      </c>
      <c r="L4397" s="30" t="n">
        <v>89</v>
      </c>
      <c r="M4397" s="30" t="n">
        <v>35</v>
      </c>
      <c r="N4397" s="30" t="s">
        <v>127</v>
      </c>
      <c r="O4397" s="30" t="s">
        <v>149</v>
      </c>
      <c r="P4397" s="30" t="s">
        <v>140</v>
      </c>
      <c r="Q4397" s="32" t="n">
        <v>1223.43</v>
      </c>
      <c r="R4397" s="30" t="s">
        <v>130</v>
      </c>
      <c r="S4397" s="30" t="s">
        <v>178</v>
      </c>
      <c r="T4397" s="30" t="n">
        <v>4</v>
      </c>
      <c r="U4397" s="30" t="n">
        <f aca="false">YEAR(E4397)</f>
        <v>2024</v>
      </c>
      <c r="V4397" s="30" t="str">
        <f aca="false">TEXT(E4397,"MMM-YYYY")</f>
        <v>Jan-2024</v>
      </c>
      <c r="W4397" s="30" t="n">
        <f aca="false">MONTH(E4397)</f>
        <v>1</v>
      </c>
      <c r="X4397" s="30" t="str">
        <f aca="false">TEXT(WEEKDAY(E4397,2),"0")&amp;" - "&amp;TEXT(E4397,"dddd")</f>
        <v>2 - Tuesday</v>
      </c>
      <c r="Y4397" s="30" t="str">
        <f aca="false">_xlfn.IFS(C4397&lt;18,"Child (0-17)",C4397&lt;40,"Young Adult (18-39)",C4397&lt;60,"Adult (40-59)",TRUE(),"Senior (60+)")</f>
        <v>Child (0-17)</v>
      </c>
      <c r="Z4397" s="30" t="n">
        <f aca="false">ROUND(G4397-E4397,0)</f>
        <v>0</v>
      </c>
      <c r="AA4397" s="30" t="n">
        <f aca="false">L4397+M4397</f>
        <v>124</v>
      </c>
      <c r="AB4397" s="30" t="n">
        <f aca="false">IFERROR(ROUND(Q4397/AA4397,2),0)</f>
        <v>9.87</v>
      </c>
      <c r="AC4397" s="30" t="str">
        <f aca="false">IF(AND(K4397="Critical",N4397="No"),"URGENT - No Bed","Normal")</f>
        <v>Normal</v>
      </c>
      <c r="AD4397" s="34" t="n">
        <f aca="false">INDEX(Lookup_Tables!$B$3:$B$12,MATCH(H4397,Lookup_Tables!$A$3:$A$12,0))</f>
        <v>2200000</v>
      </c>
      <c r="AE4397" s="30" t="str">
        <f aca="false">INDEX(Lookup_Tables!$C$3:$C$12,MATCH(H4397,Lookup_Tables!$A$3:$A$12,0))</f>
        <v>Dr. Rohan Das</v>
      </c>
      <c r="AF4397" s="30" t="str">
        <f aca="false">IFERROR(INDEX(Lookup_Tables!$F$16:$F$45,MATCH(I4397,Lookup_Tables!$E$16:$E$45,0)),"N/A")</f>
        <v>EMP203</v>
      </c>
      <c r="AG4397" s="30" t="n">
        <f aca="false">_xlfn.IFS(R4397="Recovered",4,R4397="Referred",3,R4397="Admitted",2,R4397="Deceased",1,TRUE(),0)</f>
        <v>4</v>
      </c>
      <c r="AH4397" s="30" t="str">
        <f aca="false">IF(T4397&gt;=4,"Satisfied",IF(T4397&gt;=3,"Neutral","Needs Improvement"))</f>
        <v>Satisfied</v>
      </c>
    </row>
    <row r="4398" customFormat="false" ht="15" hidden="false" customHeight="false" outlineLevel="0" collapsed="false">
      <c r="A4398" s="27" t="s">
        <v>2166</v>
      </c>
      <c r="B4398" s="27" t="s">
        <v>289</v>
      </c>
      <c r="C4398" s="27" t="n">
        <v>43</v>
      </c>
      <c r="D4398" s="27" t="s">
        <v>181</v>
      </c>
      <c r="E4398" s="28" t="n">
        <v>45449</v>
      </c>
      <c r="F4398" s="27" t="s">
        <v>334</v>
      </c>
      <c r="G4398" s="28" t="n">
        <v>45449</v>
      </c>
      <c r="H4398" s="27" t="s">
        <v>123</v>
      </c>
      <c r="I4398" s="27" t="s">
        <v>155</v>
      </c>
      <c r="J4398" s="27" t="s">
        <v>227</v>
      </c>
      <c r="K4398" s="27" t="s">
        <v>138</v>
      </c>
      <c r="L4398" s="27" t="n">
        <v>26</v>
      </c>
      <c r="M4398" s="27" t="n">
        <v>38</v>
      </c>
      <c r="N4398" s="27" t="s">
        <v>127</v>
      </c>
      <c r="O4398" s="27" t="s">
        <v>139</v>
      </c>
      <c r="P4398" s="27" t="s">
        <v>150</v>
      </c>
      <c r="Q4398" s="29" t="n">
        <v>1125.99</v>
      </c>
      <c r="R4398" s="27" t="s">
        <v>130</v>
      </c>
      <c r="S4398" s="27" t="s">
        <v>157</v>
      </c>
      <c r="T4398" s="27" t="n">
        <v>4</v>
      </c>
      <c r="U4398" s="27" t="n">
        <f aca="false">YEAR(E4398)</f>
        <v>2024</v>
      </c>
      <c r="V4398" s="27" t="str">
        <f aca="false">TEXT(E4398,"MMM-YYYY")</f>
        <v>Jun-2024</v>
      </c>
      <c r="W4398" s="27" t="n">
        <f aca="false">MONTH(E4398)</f>
        <v>6</v>
      </c>
      <c r="X4398" s="27" t="str">
        <f aca="false">TEXT(WEEKDAY(E4398,2),"0")&amp;" - "&amp;TEXT(E4398,"dddd")</f>
        <v>4 - Thursday</v>
      </c>
      <c r="Y4398" s="27" t="str">
        <f aca="false">_xlfn.IFS(C4398&lt;18,"Child (0-17)",C4398&lt;40,"Young Adult (18-39)",C4398&lt;60,"Adult (40-59)",TRUE(),"Senior (60+)")</f>
        <v>Adult (40-59)</v>
      </c>
      <c r="Z4398" s="27" t="n">
        <f aca="false">ROUND(G4398-E4398,0)</f>
        <v>0</v>
      </c>
      <c r="AA4398" s="27" t="n">
        <f aca="false">L4398+M4398</f>
        <v>64</v>
      </c>
      <c r="AB4398" s="27" t="n">
        <f aca="false">IFERROR(ROUND(Q4398/AA4398,2),0)</f>
        <v>17.59</v>
      </c>
      <c r="AC4398" s="27" t="str">
        <f aca="false">IF(AND(K4398="Critical",N4398="No"),"URGENT - No Bed","Normal")</f>
        <v>Normal</v>
      </c>
      <c r="AD4398" s="33" t="n">
        <f aca="false">INDEX(Lookup_Tables!$B$3:$B$12,MATCH(H4398,Lookup_Tables!$A$3:$A$12,0))</f>
        <v>2200000</v>
      </c>
      <c r="AE4398" s="27" t="str">
        <f aca="false">INDEX(Lookup_Tables!$C$3:$C$12,MATCH(H4398,Lookup_Tables!$A$3:$A$12,0))</f>
        <v>Dr. Rohan Das</v>
      </c>
      <c r="AF4398" s="27" t="str">
        <f aca="false">IFERROR(INDEX(Lookup_Tables!$F$16:$F$45,MATCH(I4398,Lookup_Tables!$E$16:$E$45,0)),"N/A")</f>
        <v>EMP203</v>
      </c>
      <c r="AG4398" s="27" t="n">
        <f aca="false">_xlfn.IFS(R4398="Recovered",4,R4398="Referred",3,R4398="Admitted",2,R4398="Deceased",1,TRUE(),0)</f>
        <v>4</v>
      </c>
      <c r="AH4398" s="27" t="str">
        <f aca="false">IF(T4398&gt;=4,"Satisfied",IF(T4398&gt;=3,"Neutral","Needs Improvement"))</f>
        <v>Satisfied</v>
      </c>
    </row>
    <row r="4399" customFormat="false" ht="15" hidden="false" customHeight="false" outlineLevel="0" collapsed="false">
      <c r="A4399" s="30" t="s">
        <v>3477</v>
      </c>
      <c r="B4399" s="30" t="s">
        <v>3036</v>
      </c>
      <c r="C4399" s="30" t="n">
        <v>18</v>
      </c>
      <c r="D4399" s="30" t="s">
        <v>121</v>
      </c>
      <c r="E4399" s="31" t="n">
        <v>45373</v>
      </c>
      <c r="F4399" s="30" t="s">
        <v>1602</v>
      </c>
      <c r="G4399" s="31" t="n">
        <v>45374</v>
      </c>
      <c r="H4399" s="30" t="s">
        <v>146</v>
      </c>
      <c r="I4399" s="30" t="s">
        <v>147</v>
      </c>
      <c r="J4399" s="30" t="s">
        <v>148</v>
      </c>
      <c r="K4399" s="30" t="s">
        <v>156</v>
      </c>
      <c r="L4399" s="30" t="n">
        <v>47</v>
      </c>
      <c r="M4399" s="30" t="n">
        <v>75</v>
      </c>
      <c r="N4399" s="30" t="s">
        <v>127</v>
      </c>
      <c r="O4399" s="30" t="s">
        <v>139</v>
      </c>
      <c r="P4399" s="30" t="s">
        <v>187</v>
      </c>
      <c r="Q4399" s="32" t="n">
        <v>3344.86</v>
      </c>
      <c r="R4399" s="30" t="s">
        <v>268</v>
      </c>
      <c r="S4399" s="30" t="s">
        <v>223</v>
      </c>
      <c r="T4399" s="30" t="n">
        <v>1</v>
      </c>
      <c r="U4399" s="30" t="n">
        <f aca="false">YEAR(E4399)</f>
        <v>2024</v>
      </c>
      <c r="V4399" s="30" t="str">
        <f aca="false">TEXT(E4399,"MMM-YYYY")</f>
        <v>Mar-2024</v>
      </c>
      <c r="W4399" s="30" t="n">
        <f aca="false">MONTH(E4399)</f>
        <v>3</v>
      </c>
      <c r="X4399" s="30" t="str">
        <f aca="false">TEXT(WEEKDAY(E4399,2),"0")&amp;" - "&amp;TEXT(E4399,"dddd")</f>
        <v>5 - Friday</v>
      </c>
      <c r="Y4399" s="30" t="str">
        <f aca="false">_xlfn.IFS(C4399&lt;18,"Child (0-17)",C4399&lt;40,"Young Adult (18-39)",C4399&lt;60,"Adult (40-59)",TRUE(),"Senior (60+)")</f>
        <v>Young Adult (18-39)</v>
      </c>
      <c r="Z4399" s="30" t="n">
        <f aca="false">ROUND(G4399-E4399,0)</f>
        <v>1</v>
      </c>
      <c r="AA4399" s="30" t="n">
        <f aca="false">L4399+M4399</f>
        <v>122</v>
      </c>
      <c r="AB4399" s="30" t="n">
        <f aca="false">IFERROR(ROUND(Q4399/AA4399,2),0)</f>
        <v>27.42</v>
      </c>
      <c r="AC4399" s="30" t="str">
        <f aca="false">IF(AND(K4399="Critical",N4399="No"),"URGENT - No Bed","Normal")</f>
        <v>Normal</v>
      </c>
      <c r="AD4399" s="34" t="n">
        <f aca="false">INDEX(Lookup_Tables!$B$3:$B$12,MATCH(H4399,Lookup_Tables!$A$3:$A$12,0))</f>
        <v>2700000</v>
      </c>
      <c r="AE4399" s="30" t="str">
        <f aca="false">INDEX(Lookup_Tables!$C$3:$C$12,MATCH(H4399,Lookup_Tables!$A$3:$A$12,0))</f>
        <v>Dr. Vikram Singh</v>
      </c>
      <c r="AF4399" s="30" t="str">
        <f aca="false">IFERROR(INDEX(Lookup_Tables!$F$16:$F$45,MATCH(I4399,Lookup_Tables!$E$16:$E$45,0)),"N/A")</f>
        <v>EMP229</v>
      </c>
      <c r="AG4399" s="30" t="n">
        <f aca="false">_xlfn.IFS(R4399="Recovered",4,R4399="Referred",3,R4399="Admitted",2,R4399="Deceased",1,TRUE(),0)</f>
        <v>3</v>
      </c>
      <c r="AH4399" s="30" t="str">
        <f aca="false">IF(T4399&gt;=4,"Satisfied",IF(T4399&gt;=3,"Neutral","Needs Improvement"))</f>
        <v>Needs Improvement</v>
      </c>
    </row>
    <row r="4400" customFormat="false" ht="15" hidden="false" customHeight="false" outlineLevel="0" collapsed="false">
      <c r="A4400" s="27" t="s">
        <v>2507</v>
      </c>
      <c r="B4400" s="27" t="s">
        <v>2508</v>
      </c>
      <c r="C4400" s="27" t="n">
        <v>31</v>
      </c>
      <c r="D4400" s="27" t="s">
        <v>181</v>
      </c>
      <c r="E4400" s="28" t="n">
        <v>45328</v>
      </c>
      <c r="F4400" s="27" t="s">
        <v>1155</v>
      </c>
      <c r="G4400" s="28" t="n">
        <v>45329</v>
      </c>
      <c r="H4400" s="27" t="s">
        <v>242</v>
      </c>
      <c r="I4400" s="27" t="s">
        <v>466</v>
      </c>
      <c r="J4400" s="27" t="s">
        <v>401</v>
      </c>
      <c r="K4400" s="27" t="s">
        <v>138</v>
      </c>
      <c r="L4400" s="27" t="n">
        <v>53</v>
      </c>
      <c r="M4400" s="27" t="n">
        <v>15</v>
      </c>
      <c r="N4400" s="27" t="s">
        <v>127</v>
      </c>
      <c r="O4400" s="27" t="s">
        <v>171</v>
      </c>
      <c r="P4400" s="27" t="s">
        <v>129</v>
      </c>
      <c r="Q4400" s="29" t="n">
        <v>1566.76</v>
      </c>
      <c r="R4400" s="27" t="s">
        <v>130</v>
      </c>
      <c r="S4400" s="27" t="s">
        <v>151</v>
      </c>
      <c r="T4400" s="27" t="n">
        <v>5</v>
      </c>
      <c r="U4400" s="27" t="n">
        <f aca="false">YEAR(E4400)</f>
        <v>2024</v>
      </c>
      <c r="V4400" s="27" t="str">
        <f aca="false">TEXT(E4400,"MMM-YYYY")</f>
        <v>Feb-2024</v>
      </c>
      <c r="W4400" s="27" t="n">
        <f aca="false">MONTH(E4400)</f>
        <v>2</v>
      </c>
      <c r="X4400" s="27" t="str">
        <f aca="false">TEXT(WEEKDAY(E4400,2),"0")&amp;" - "&amp;TEXT(E4400,"dddd")</f>
        <v>2 - Tuesday</v>
      </c>
      <c r="Y4400" s="27" t="str">
        <f aca="false">_xlfn.IFS(C4400&lt;18,"Child (0-17)",C4400&lt;40,"Young Adult (18-39)",C4400&lt;60,"Adult (40-59)",TRUE(),"Senior (60+)")</f>
        <v>Young Adult (18-39)</v>
      </c>
      <c r="Z4400" s="27" t="n">
        <f aca="false">ROUND(G4400-E4400,0)</f>
        <v>1</v>
      </c>
      <c r="AA4400" s="27" t="n">
        <f aca="false">L4400+M4400</f>
        <v>68</v>
      </c>
      <c r="AB4400" s="27" t="n">
        <f aca="false">IFERROR(ROUND(Q4400/AA4400,2),0)</f>
        <v>23.04</v>
      </c>
      <c r="AC4400" s="27" t="str">
        <f aca="false">IF(AND(K4400="Critical",N4400="No"),"URGENT - No Bed","Normal")</f>
        <v>Normal</v>
      </c>
      <c r="AD4400" s="33" t="n">
        <f aca="false">INDEX(Lookup_Tables!$B$3:$B$12,MATCH(H4400,Lookup_Tables!$A$3:$A$12,0))</f>
        <v>3000000</v>
      </c>
      <c r="AE4400" s="27" t="str">
        <f aca="false">INDEX(Lookup_Tables!$C$3:$C$12,MATCH(H4400,Lookup_Tables!$A$3:$A$12,0))</f>
        <v>Dr. Pooja Iyer</v>
      </c>
      <c r="AF4400" s="27" t="str">
        <f aca="false">IFERROR(INDEX(Lookup_Tables!$F$16:$F$45,MATCH(I4400,Lookup_Tables!$E$16:$E$45,0)),"N/A")</f>
        <v>EMP212</v>
      </c>
      <c r="AG4400" s="27" t="n">
        <f aca="false">_xlfn.IFS(R4400="Recovered",4,R4400="Referred",3,R4400="Admitted",2,R4400="Deceased",1,TRUE(),0)</f>
        <v>4</v>
      </c>
      <c r="AH4400" s="27" t="str">
        <f aca="false">IF(T4400&gt;=4,"Satisfied",IF(T4400&gt;=3,"Neutral","Needs Improvement"))</f>
        <v>Satisfied</v>
      </c>
    </row>
    <row r="4401" customFormat="false" ht="15" hidden="false" customHeight="false" outlineLevel="0" collapsed="false">
      <c r="A4401" s="30" t="s">
        <v>7161</v>
      </c>
      <c r="B4401" s="30" t="s">
        <v>3634</v>
      </c>
      <c r="C4401" s="30" t="n">
        <v>67</v>
      </c>
      <c r="D4401" s="30" t="s">
        <v>121</v>
      </c>
      <c r="E4401" s="31" t="n">
        <v>45363</v>
      </c>
      <c r="F4401" s="30" t="s">
        <v>753</v>
      </c>
      <c r="G4401" s="31" t="n">
        <v>45363</v>
      </c>
      <c r="H4401" s="30" t="s">
        <v>206</v>
      </c>
      <c r="I4401" s="30" t="s">
        <v>232</v>
      </c>
      <c r="J4401" s="30" t="s">
        <v>208</v>
      </c>
      <c r="K4401" s="30" t="s">
        <v>138</v>
      </c>
      <c r="L4401" s="30" t="n">
        <v>32</v>
      </c>
      <c r="M4401" s="30" t="n">
        <v>36</v>
      </c>
      <c r="N4401" s="30" t="s">
        <v>127</v>
      </c>
      <c r="O4401" s="30" t="s">
        <v>139</v>
      </c>
      <c r="P4401" s="30" t="s">
        <v>150</v>
      </c>
      <c r="Q4401" s="32" t="n">
        <v>2023.32</v>
      </c>
      <c r="R4401" s="30" t="s">
        <v>172</v>
      </c>
      <c r="S4401" s="30" t="s">
        <v>131</v>
      </c>
      <c r="T4401" s="30" t="n">
        <v>4</v>
      </c>
      <c r="U4401" s="30" t="n">
        <f aca="false">YEAR(E4401)</f>
        <v>2024</v>
      </c>
      <c r="V4401" s="30" t="str">
        <f aca="false">TEXT(E4401,"MMM-YYYY")</f>
        <v>Mar-2024</v>
      </c>
      <c r="W4401" s="30" t="n">
        <f aca="false">MONTH(E4401)</f>
        <v>3</v>
      </c>
      <c r="X4401" s="30" t="str">
        <f aca="false">TEXT(WEEKDAY(E4401,2),"0")&amp;" - "&amp;TEXT(E4401,"dddd")</f>
        <v>2 - Tuesday</v>
      </c>
      <c r="Y4401" s="30" t="str">
        <f aca="false">_xlfn.IFS(C4401&lt;18,"Child (0-17)",C4401&lt;40,"Young Adult (18-39)",C4401&lt;60,"Adult (40-59)",TRUE(),"Senior (60+)")</f>
        <v>Senior (60+)</v>
      </c>
      <c r="Z4401" s="30" t="n">
        <f aca="false">ROUND(G4401-E4401,0)</f>
        <v>0</v>
      </c>
      <c r="AA4401" s="30" t="n">
        <f aca="false">L4401+M4401</f>
        <v>68</v>
      </c>
      <c r="AB4401" s="30" t="n">
        <f aca="false">IFERROR(ROUND(Q4401/AA4401,2),0)</f>
        <v>29.75</v>
      </c>
      <c r="AC4401" s="30" t="str">
        <f aca="false">IF(AND(K4401="Critical",N4401="No"),"URGENT - No Bed","Normal")</f>
        <v>Normal</v>
      </c>
      <c r="AD4401" s="34" t="n">
        <f aca="false">INDEX(Lookup_Tables!$B$3:$B$12,MATCH(H4401,Lookup_Tables!$A$3:$A$12,0))</f>
        <v>2800000</v>
      </c>
      <c r="AE4401" s="30" t="str">
        <f aca="false">INDEX(Lookup_Tables!$C$3:$C$12,MATCH(H4401,Lookup_Tables!$A$3:$A$12,0))</f>
        <v>Dr. Suresh Nair</v>
      </c>
      <c r="AF4401" s="30" t="str">
        <f aca="false">IFERROR(INDEX(Lookup_Tables!$F$16:$F$45,MATCH(I4401,Lookup_Tables!$E$16:$E$45,0)),"N/A")</f>
        <v>EMP210</v>
      </c>
      <c r="AG4401" s="30" t="n">
        <f aca="false">_xlfn.IFS(R4401="Recovered",4,R4401="Referred",3,R4401="Admitted",2,R4401="Deceased",1,TRUE(),0)</f>
        <v>2</v>
      </c>
      <c r="AH4401" s="30" t="str">
        <f aca="false">IF(T4401&gt;=4,"Satisfied",IF(T4401&gt;=3,"Neutral","Needs Improvement"))</f>
        <v>Satisfied</v>
      </c>
    </row>
    <row r="4402" customFormat="false" ht="15" hidden="false" customHeight="false" outlineLevel="0" collapsed="false">
      <c r="A4402" s="27" t="s">
        <v>2154</v>
      </c>
      <c r="B4402" s="27" t="s">
        <v>210</v>
      </c>
      <c r="C4402" s="27" t="n">
        <v>25</v>
      </c>
      <c r="D4402" s="27" t="s">
        <v>181</v>
      </c>
      <c r="E4402" s="28" t="n">
        <v>45635</v>
      </c>
      <c r="F4402" s="27" t="s">
        <v>391</v>
      </c>
      <c r="G4402" s="28" t="n">
        <v>45638</v>
      </c>
      <c r="H4402" s="27" t="s">
        <v>123</v>
      </c>
      <c r="I4402" s="27" t="s">
        <v>124</v>
      </c>
      <c r="J4402" s="27" t="s">
        <v>227</v>
      </c>
      <c r="K4402" s="27" t="s">
        <v>156</v>
      </c>
      <c r="L4402" s="27" t="n">
        <v>25</v>
      </c>
      <c r="M4402" s="27" t="n">
        <v>52</v>
      </c>
      <c r="N4402" s="27" t="s">
        <v>186</v>
      </c>
      <c r="O4402" s="27" t="s">
        <v>149</v>
      </c>
      <c r="P4402" s="27" t="s">
        <v>140</v>
      </c>
      <c r="Q4402" s="29" t="n">
        <v>3160.21</v>
      </c>
      <c r="R4402" s="27" t="s">
        <v>462</v>
      </c>
      <c r="S4402" s="27" t="s">
        <v>178</v>
      </c>
      <c r="T4402" s="27" t="n">
        <v>2</v>
      </c>
      <c r="U4402" s="27" t="n">
        <f aca="false">YEAR(E4402)</f>
        <v>2024</v>
      </c>
      <c r="V4402" s="27" t="str">
        <f aca="false">TEXT(E4402,"MMM-YYYY")</f>
        <v>Dec-2024</v>
      </c>
      <c r="W4402" s="27" t="n">
        <f aca="false">MONTH(E4402)</f>
        <v>12</v>
      </c>
      <c r="X4402" s="27" t="str">
        <f aca="false">TEXT(WEEKDAY(E4402,2),"0")&amp;" - "&amp;TEXT(E4402,"dddd")</f>
        <v>1 - Monday</v>
      </c>
      <c r="Y4402" s="27" t="str">
        <f aca="false">_xlfn.IFS(C4402&lt;18,"Child (0-17)",C4402&lt;40,"Young Adult (18-39)",C4402&lt;60,"Adult (40-59)",TRUE(),"Senior (60+)")</f>
        <v>Young Adult (18-39)</v>
      </c>
      <c r="Z4402" s="27" t="n">
        <f aca="false">ROUND(G4402-E4402,0)</f>
        <v>3</v>
      </c>
      <c r="AA4402" s="27" t="n">
        <f aca="false">L4402+M4402</f>
        <v>77</v>
      </c>
      <c r="AB4402" s="27" t="n">
        <f aca="false">IFERROR(ROUND(Q4402/AA4402,2),0)</f>
        <v>41.04</v>
      </c>
      <c r="AC4402" s="27" t="str">
        <f aca="false">IF(AND(K4402="Critical",N4402="No"),"URGENT - No Bed","Normal")</f>
        <v>Normal</v>
      </c>
      <c r="AD4402" s="33" t="n">
        <f aca="false">INDEX(Lookup_Tables!$B$3:$B$12,MATCH(H4402,Lookup_Tables!$A$3:$A$12,0))</f>
        <v>2200000</v>
      </c>
      <c r="AE4402" s="27" t="str">
        <f aca="false">INDEX(Lookup_Tables!$C$3:$C$12,MATCH(H4402,Lookup_Tables!$A$3:$A$12,0))</f>
        <v>Dr. Rohan Das</v>
      </c>
      <c r="AF4402" s="27" t="str">
        <f aca="false">IFERROR(INDEX(Lookup_Tables!$F$16:$F$45,MATCH(I4402,Lookup_Tables!$E$16:$E$45,0)),"N/A")</f>
        <v>EMP205</v>
      </c>
      <c r="AG4402" s="27" t="n">
        <f aca="false">_xlfn.IFS(R4402="Recovered",4,R4402="Referred",3,R4402="Admitted",2,R4402="Deceased",1,TRUE(),0)</f>
        <v>1</v>
      </c>
      <c r="AH4402" s="27" t="str">
        <f aca="false">IF(T4402&gt;=4,"Satisfied",IF(T4402&gt;=3,"Neutral","Needs Improvement"))</f>
        <v>Needs Improvement</v>
      </c>
    </row>
    <row r="4403" customFormat="false" ht="15" hidden="false" customHeight="false" outlineLevel="0" collapsed="false">
      <c r="A4403" s="30" t="s">
        <v>2930</v>
      </c>
      <c r="B4403" s="30" t="s">
        <v>2056</v>
      </c>
      <c r="C4403" s="30" t="n">
        <v>51</v>
      </c>
      <c r="D4403" s="30" t="s">
        <v>181</v>
      </c>
      <c r="E4403" s="31" t="n">
        <v>45505</v>
      </c>
      <c r="F4403" s="30" t="s">
        <v>195</v>
      </c>
      <c r="G4403" s="31" t="n">
        <v>45505</v>
      </c>
      <c r="H4403" s="30" t="s">
        <v>161</v>
      </c>
      <c r="I4403" s="30" t="s">
        <v>538</v>
      </c>
      <c r="J4403" s="30" t="s">
        <v>163</v>
      </c>
      <c r="K4403" s="30" t="s">
        <v>138</v>
      </c>
      <c r="L4403" s="30" t="n">
        <v>63</v>
      </c>
      <c r="M4403" s="30" t="n">
        <v>40</v>
      </c>
      <c r="N4403" s="30" t="s">
        <v>127</v>
      </c>
      <c r="O4403" s="30" t="s">
        <v>128</v>
      </c>
      <c r="P4403" s="30" t="s">
        <v>150</v>
      </c>
      <c r="Q4403" s="32" t="n">
        <v>2045.88</v>
      </c>
      <c r="R4403" s="30" t="s">
        <v>130</v>
      </c>
      <c r="S4403" s="30" t="s">
        <v>335</v>
      </c>
      <c r="T4403" s="30" t="n">
        <v>5</v>
      </c>
      <c r="U4403" s="30" t="n">
        <f aca="false">YEAR(E4403)</f>
        <v>2024</v>
      </c>
      <c r="V4403" s="30" t="str">
        <f aca="false">TEXT(E4403,"MMM-YYYY")</f>
        <v>Aug-2024</v>
      </c>
      <c r="W4403" s="30" t="n">
        <f aca="false">MONTH(E4403)</f>
        <v>8</v>
      </c>
      <c r="X4403" s="30" t="str">
        <f aca="false">TEXT(WEEKDAY(E4403,2),"0")&amp;" - "&amp;TEXT(E4403,"dddd")</f>
        <v>4 - Thursday</v>
      </c>
      <c r="Y4403" s="30" t="str">
        <f aca="false">_xlfn.IFS(C4403&lt;18,"Child (0-17)",C4403&lt;40,"Young Adult (18-39)",C4403&lt;60,"Adult (40-59)",TRUE(),"Senior (60+)")</f>
        <v>Adult (40-59)</v>
      </c>
      <c r="Z4403" s="30" t="n">
        <f aca="false">ROUND(G4403-E4403,0)</f>
        <v>0</v>
      </c>
      <c r="AA4403" s="30" t="n">
        <f aca="false">L4403+M4403</f>
        <v>103</v>
      </c>
      <c r="AB4403" s="30" t="n">
        <f aca="false">IFERROR(ROUND(Q4403/AA4403,2),0)</f>
        <v>19.86</v>
      </c>
      <c r="AC4403" s="30" t="str">
        <f aca="false">IF(AND(K4403="Critical",N4403="No"),"URGENT - No Bed","Normal")</f>
        <v>Normal</v>
      </c>
      <c r="AD4403" s="34" t="n">
        <f aca="false">INDEX(Lookup_Tables!$B$3:$B$12,MATCH(H4403,Lookup_Tables!$A$3:$A$12,0))</f>
        <v>3600000</v>
      </c>
      <c r="AE4403" s="30" t="str">
        <f aca="false">INDEX(Lookup_Tables!$C$3:$C$12,MATCH(H4403,Lookup_Tables!$A$3:$A$12,0))</f>
        <v>Dr. Sameer Joshi</v>
      </c>
      <c r="AF4403" s="30" t="str">
        <f aca="false">IFERROR(INDEX(Lookup_Tables!$F$16:$F$45,MATCH(I4403,Lookup_Tables!$E$16:$E$45,0)),"N/A")</f>
        <v>EMP221</v>
      </c>
      <c r="AG4403" s="30" t="n">
        <f aca="false">_xlfn.IFS(R4403="Recovered",4,R4403="Referred",3,R4403="Admitted",2,R4403="Deceased",1,TRUE(),0)</f>
        <v>4</v>
      </c>
      <c r="AH4403" s="30" t="str">
        <f aca="false">IF(T4403&gt;=4,"Satisfied",IF(T4403&gt;=3,"Neutral","Needs Improvement"))</f>
        <v>Satisfied</v>
      </c>
    </row>
    <row r="4404" customFormat="false" ht="15" hidden="false" customHeight="false" outlineLevel="0" collapsed="false">
      <c r="A4404" s="27" t="s">
        <v>4105</v>
      </c>
      <c r="B4404" s="27" t="s">
        <v>2405</v>
      </c>
      <c r="C4404" s="27" t="n">
        <v>50</v>
      </c>
      <c r="D4404" s="27" t="s">
        <v>181</v>
      </c>
      <c r="E4404" s="28" t="n">
        <v>45406</v>
      </c>
      <c r="F4404" s="27" t="s">
        <v>943</v>
      </c>
      <c r="G4404" s="28" t="n">
        <v>45406</v>
      </c>
      <c r="H4404" s="27" t="s">
        <v>242</v>
      </c>
      <c r="I4404" s="27" t="s">
        <v>466</v>
      </c>
      <c r="J4404" s="27" t="s">
        <v>422</v>
      </c>
      <c r="K4404" s="27" t="s">
        <v>138</v>
      </c>
      <c r="L4404" s="27" t="n">
        <v>39</v>
      </c>
      <c r="M4404" s="27" t="n">
        <v>18</v>
      </c>
      <c r="N4404" s="27" t="s">
        <v>127</v>
      </c>
      <c r="O4404" s="27" t="s">
        <v>139</v>
      </c>
      <c r="P4404" s="27" t="s">
        <v>187</v>
      </c>
      <c r="Q4404" s="29" t="n">
        <v>2098.71</v>
      </c>
      <c r="R4404" s="27" t="s">
        <v>130</v>
      </c>
      <c r="S4404" s="27" t="s">
        <v>131</v>
      </c>
      <c r="T4404" s="27" t="n">
        <v>2</v>
      </c>
      <c r="U4404" s="27" t="n">
        <f aca="false">YEAR(E4404)</f>
        <v>2024</v>
      </c>
      <c r="V4404" s="27" t="str">
        <f aca="false">TEXT(E4404,"MMM-YYYY")</f>
        <v>Apr-2024</v>
      </c>
      <c r="W4404" s="27" t="n">
        <f aca="false">MONTH(E4404)</f>
        <v>4</v>
      </c>
      <c r="X4404" s="27" t="str">
        <f aca="false">TEXT(WEEKDAY(E4404,2),"0")&amp;" - "&amp;TEXT(E4404,"dddd")</f>
        <v>3 - Wednesday</v>
      </c>
      <c r="Y4404" s="27" t="str">
        <f aca="false">_xlfn.IFS(C4404&lt;18,"Child (0-17)",C4404&lt;40,"Young Adult (18-39)",C4404&lt;60,"Adult (40-59)",TRUE(),"Senior (60+)")</f>
        <v>Adult (40-59)</v>
      </c>
      <c r="Z4404" s="27" t="n">
        <f aca="false">ROUND(G4404-E4404,0)</f>
        <v>0</v>
      </c>
      <c r="AA4404" s="27" t="n">
        <f aca="false">L4404+M4404</f>
        <v>57</v>
      </c>
      <c r="AB4404" s="27" t="n">
        <f aca="false">IFERROR(ROUND(Q4404/AA4404,2),0)</f>
        <v>36.82</v>
      </c>
      <c r="AC4404" s="27" t="str">
        <f aca="false">IF(AND(K4404="Critical",N4404="No"),"URGENT - No Bed","Normal")</f>
        <v>Normal</v>
      </c>
      <c r="AD4404" s="33" t="n">
        <f aca="false">INDEX(Lookup_Tables!$B$3:$B$12,MATCH(H4404,Lookup_Tables!$A$3:$A$12,0))</f>
        <v>3000000</v>
      </c>
      <c r="AE4404" s="27" t="str">
        <f aca="false">INDEX(Lookup_Tables!$C$3:$C$12,MATCH(H4404,Lookup_Tables!$A$3:$A$12,0))</f>
        <v>Dr. Pooja Iyer</v>
      </c>
      <c r="AF4404" s="27" t="str">
        <f aca="false">IFERROR(INDEX(Lookup_Tables!$F$16:$F$45,MATCH(I4404,Lookup_Tables!$E$16:$E$45,0)),"N/A")</f>
        <v>EMP212</v>
      </c>
      <c r="AG4404" s="27" t="n">
        <f aca="false">_xlfn.IFS(R4404="Recovered",4,R4404="Referred",3,R4404="Admitted",2,R4404="Deceased",1,TRUE(),0)</f>
        <v>4</v>
      </c>
      <c r="AH4404" s="27" t="str">
        <f aca="false">IF(T4404&gt;=4,"Satisfied",IF(T4404&gt;=3,"Neutral","Needs Improvement"))</f>
        <v>Needs Improvement</v>
      </c>
    </row>
    <row r="4405" customFormat="false" ht="15" hidden="false" customHeight="false" outlineLevel="0" collapsed="false">
      <c r="A4405" s="30" t="s">
        <v>4730</v>
      </c>
      <c r="B4405" s="30" t="s">
        <v>2996</v>
      </c>
      <c r="C4405" s="30" t="n">
        <v>24</v>
      </c>
      <c r="D4405" s="30" t="s">
        <v>181</v>
      </c>
      <c r="E4405" s="31" t="n">
        <v>45455</v>
      </c>
      <c r="F4405" s="30" t="s">
        <v>384</v>
      </c>
      <c r="G4405" s="31" t="n">
        <v>45461</v>
      </c>
      <c r="H4405" s="30" t="s">
        <v>217</v>
      </c>
      <c r="I4405" s="30" t="s">
        <v>344</v>
      </c>
      <c r="J4405" s="30" t="s">
        <v>483</v>
      </c>
      <c r="K4405" s="30" t="s">
        <v>126</v>
      </c>
      <c r="L4405" s="30" t="n">
        <v>30</v>
      </c>
      <c r="M4405" s="30" t="n">
        <v>150</v>
      </c>
      <c r="N4405" s="30" t="s">
        <v>186</v>
      </c>
      <c r="O4405" s="30" t="s">
        <v>128</v>
      </c>
      <c r="P4405" s="30" t="s">
        <v>129</v>
      </c>
      <c r="Q4405" s="32" t="n">
        <v>8331.5</v>
      </c>
      <c r="R4405" s="30" t="s">
        <v>172</v>
      </c>
      <c r="S4405" s="30" t="s">
        <v>335</v>
      </c>
      <c r="T4405" s="30" t="n">
        <v>3</v>
      </c>
      <c r="U4405" s="30" t="n">
        <f aca="false">YEAR(E4405)</f>
        <v>2024</v>
      </c>
      <c r="V4405" s="30" t="str">
        <f aca="false">TEXT(E4405,"MMM-YYYY")</f>
        <v>Jun-2024</v>
      </c>
      <c r="W4405" s="30" t="n">
        <f aca="false">MONTH(E4405)</f>
        <v>6</v>
      </c>
      <c r="X4405" s="30" t="str">
        <f aca="false">TEXT(WEEKDAY(E4405,2),"0")&amp;" - "&amp;TEXT(E4405,"dddd")</f>
        <v>3 - Wednesday</v>
      </c>
      <c r="Y4405" s="30" t="str">
        <f aca="false">_xlfn.IFS(C4405&lt;18,"Child (0-17)",C4405&lt;40,"Young Adult (18-39)",C4405&lt;60,"Adult (40-59)",TRUE(),"Senior (60+)")</f>
        <v>Young Adult (18-39)</v>
      </c>
      <c r="Z4405" s="30" t="n">
        <f aca="false">ROUND(G4405-E4405,0)</f>
        <v>6</v>
      </c>
      <c r="AA4405" s="30" t="n">
        <f aca="false">L4405+M4405</f>
        <v>180</v>
      </c>
      <c r="AB4405" s="30" t="n">
        <f aca="false">IFERROR(ROUND(Q4405/AA4405,2),0)</f>
        <v>46.29</v>
      </c>
      <c r="AC4405" s="30" t="str">
        <f aca="false">IF(AND(K4405="Critical",N4405="No"),"URGENT - No Bed","Normal")</f>
        <v>Normal</v>
      </c>
      <c r="AD4405" s="34" t="n">
        <f aca="false">INDEX(Lookup_Tables!$B$3:$B$12,MATCH(H4405,Lookup_Tables!$A$3:$A$12,0))</f>
        <v>4200000</v>
      </c>
      <c r="AE4405" s="30" t="str">
        <f aca="false">INDEX(Lookup_Tables!$C$3:$C$12,MATCH(H4405,Lookup_Tables!$A$3:$A$12,0))</f>
        <v>Dr. Anil Kapoor</v>
      </c>
      <c r="AF4405" s="30" t="str">
        <f aca="false">IFERROR(INDEX(Lookup_Tables!$F$16:$F$45,MATCH(I4405,Lookup_Tables!$E$16:$E$45,0)),"N/A")</f>
        <v>EMP201</v>
      </c>
      <c r="AG4405" s="30" t="n">
        <f aca="false">_xlfn.IFS(R4405="Recovered",4,R4405="Referred",3,R4405="Admitted",2,R4405="Deceased",1,TRUE(),0)</f>
        <v>2</v>
      </c>
      <c r="AH4405" s="30" t="str">
        <f aca="false">IF(T4405&gt;=4,"Satisfied",IF(T4405&gt;=3,"Neutral","Needs Improvement"))</f>
        <v>Neutral</v>
      </c>
    </row>
    <row r="4406" customFormat="false" ht="15" hidden="false" customHeight="false" outlineLevel="0" collapsed="false">
      <c r="A4406" s="27" t="s">
        <v>5341</v>
      </c>
      <c r="B4406" s="27" t="s">
        <v>2655</v>
      </c>
      <c r="C4406" s="27" t="n">
        <v>51</v>
      </c>
      <c r="D4406" s="27" t="s">
        <v>181</v>
      </c>
      <c r="E4406" s="28" t="n">
        <v>45441</v>
      </c>
      <c r="F4406" s="27" t="s">
        <v>182</v>
      </c>
      <c r="G4406" s="28" t="n">
        <v>45442</v>
      </c>
      <c r="H4406" s="27" t="s">
        <v>161</v>
      </c>
      <c r="I4406" s="27" t="s">
        <v>320</v>
      </c>
      <c r="J4406" s="27" t="s">
        <v>648</v>
      </c>
      <c r="K4406" s="27" t="s">
        <v>138</v>
      </c>
      <c r="L4406" s="27" t="n">
        <v>82</v>
      </c>
      <c r="M4406" s="27" t="n">
        <v>43</v>
      </c>
      <c r="N4406" s="27" t="s">
        <v>127</v>
      </c>
      <c r="O4406" s="27" t="s">
        <v>149</v>
      </c>
      <c r="P4406" s="27" t="s">
        <v>187</v>
      </c>
      <c r="Q4406" s="29" t="n">
        <v>1743.83</v>
      </c>
      <c r="R4406" s="27" t="s">
        <v>172</v>
      </c>
      <c r="S4406" s="27" t="s">
        <v>197</v>
      </c>
      <c r="T4406" s="27" t="n">
        <v>4</v>
      </c>
      <c r="U4406" s="27" t="n">
        <f aca="false">YEAR(E4406)</f>
        <v>2024</v>
      </c>
      <c r="V4406" s="27" t="str">
        <f aca="false">TEXT(E4406,"MMM-YYYY")</f>
        <v>May-2024</v>
      </c>
      <c r="W4406" s="27" t="n">
        <f aca="false">MONTH(E4406)</f>
        <v>5</v>
      </c>
      <c r="X4406" s="27" t="str">
        <f aca="false">TEXT(WEEKDAY(E4406,2),"0")&amp;" - "&amp;TEXT(E4406,"dddd")</f>
        <v>3 - Wednesday</v>
      </c>
      <c r="Y4406" s="27" t="str">
        <f aca="false">_xlfn.IFS(C4406&lt;18,"Child (0-17)",C4406&lt;40,"Young Adult (18-39)",C4406&lt;60,"Adult (40-59)",TRUE(),"Senior (60+)")</f>
        <v>Adult (40-59)</v>
      </c>
      <c r="Z4406" s="27" t="n">
        <f aca="false">ROUND(G4406-E4406,0)</f>
        <v>1</v>
      </c>
      <c r="AA4406" s="27" t="n">
        <f aca="false">L4406+M4406</f>
        <v>125</v>
      </c>
      <c r="AB4406" s="27" t="n">
        <f aca="false">IFERROR(ROUND(Q4406/AA4406,2),0)</f>
        <v>13.95</v>
      </c>
      <c r="AC4406" s="27" t="str">
        <f aca="false">IF(AND(K4406="Critical",N4406="No"),"URGENT - No Bed","Normal")</f>
        <v>Normal</v>
      </c>
      <c r="AD4406" s="33" t="n">
        <f aca="false">INDEX(Lookup_Tables!$B$3:$B$12,MATCH(H4406,Lookup_Tables!$A$3:$A$12,0))</f>
        <v>3600000</v>
      </c>
      <c r="AE4406" s="27" t="str">
        <f aca="false">INDEX(Lookup_Tables!$C$3:$C$12,MATCH(H4406,Lookup_Tables!$A$3:$A$12,0))</f>
        <v>Dr. Sameer Joshi</v>
      </c>
      <c r="AF4406" s="27" t="str">
        <f aca="false">IFERROR(INDEX(Lookup_Tables!$F$16:$F$45,MATCH(I4406,Lookup_Tables!$E$16:$E$45,0)),"N/A")</f>
        <v>EMP223</v>
      </c>
      <c r="AG4406" s="27" t="n">
        <f aca="false">_xlfn.IFS(R4406="Recovered",4,R4406="Referred",3,R4406="Admitted",2,R4406="Deceased",1,TRUE(),0)</f>
        <v>2</v>
      </c>
      <c r="AH4406" s="27" t="str">
        <f aca="false">IF(T4406&gt;=4,"Satisfied",IF(T4406&gt;=3,"Neutral","Needs Improvement"))</f>
        <v>Satisfied</v>
      </c>
    </row>
    <row r="4407" customFormat="false" ht="15" hidden="false" customHeight="false" outlineLevel="0" collapsed="false">
      <c r="A4407" s="30" t="s">
        <v>5197</v>
      </c>
      <c r="B4407" s="30" t="s">
        <v>2657</v>
      </c>
      <c r="C4407" s="30" t="n">
        <v>44</v>
      </c>
      <c r="D4407" s="30" t="s">
        <v>181</v>
      </c>
      <c r="E4407" s="31" t="n">
        <v>45582</v>
      </c>
      <c r="F4407" s="30" t="s">
        <v>452</v>
      </c>
      <c r="G4407" s="31" t="n">
        <v>45585</v>
      </c>
      <c r="H4407" s="30" t="s">
        <v>146</v>
      </c>
      <c r="I4407" s="30" t="s">
        <v>176</v>
      </c>
      <c r="J4407" s="30" t="s">
        <v>177</v>
      </c>
      <c r="K4407" s="30" t="s">
        <v>126</v>
      </c>
      <c r="L4407" s="30" t="n">
        <v>41</v>
      </c>
      <c r="M4407" s="30" t="n">
        <v>51</v>
      </c>
      <c r="N4407" s="30" t="s">
        <v>186</v>
      </c>
      <c r="O4407" s="30" t="s">
        <v>139</v>
      </c>
      <c r="P4407" s="30" t="s">
        <v>129</v>
      </c>
      <c r="Q4407" s="32" t="n">
        <v>7317.24</v>
      </c>
      <c r="R4407" s="30" t="s">
        <v>268</v>
      </c>
      <c r="S4407" s="30" t="s">
        <v>197</v>
      </c>
      <c r="T4407" s="30" t="n">
        <v>3</v>
      </c>
      <c r="U4407" s="30" t="n">
        <f aca="false">YEAR(E4407)</f>
        <v>2024</v>
      </c>
      <c r="V4407" s="30" t="str">
        <f aca="false">TEXT(E4407,"MMM-YYYY")</f>
        <v>Oct-2024</v>
      </c>
      <c r="W4407" s="30" t="n">
        <f aca="false">MONTH(E4407)</f>
        <v>10</v>
      </c>
      <c r="X4407" s="30" t="str">
        <f aca="false">TEXT(WEEKDAY(E4407,2),"0")&amp;" - "&amp;TEXT(E4407,"dddd")</f>
        <v>4 - Thursday</v>
      </c>
      <c r="Y4407" s="30" t="str">
        <f aca="false">_xlfn.IFS(C4407&lt;18,"Child (0-17)",C4407&lt;40,"Young Adult (18-39)",C4407&lt;60,"Adult (40-59)",TRUE(),"Senior (60+)")</f>
        <v>Adult (40-59)</v>
      </c>
      <c r="Z4407" s="30" t="n">
        <f aca="false">ROUND(G4407-E4407,0)</f>
        <v>3</v>
      </c>
      <c r="AA4407" s="30" t="n">
        <f aca="false">L4407+M4407</f>
        <v>92</v>
      </c>
      <c r="AB4407" s="30" t="n">
        <f aca="false">IFERROR(ROUND(Q4407/AA4407,2),0)</f>
        <v>79.54</v>
      </c>
      <c r="AC4407" s="30" t="str">
        <f aca="false">IF(AND(K4407="Critical",N4407="No"),"URGENT - No Bed","Normal")</f>
        <v>Normal</v>
      </c>
      <c r="AD4407" s="34" t="n">
        <f aca="false">INDEX(Lookup_Tables!$B$3:$B$12,MATCH(H4407,Lookup_Tables!$A$3:$A$12,0))</f>
        <v>2700000</v>
      </c>
      <c r="AE4407" s="30" t="str">
        <f aca="false">INDEX(Lookup_Tables!$C$3:$C$12,MATCH(H4407,Lookup_Tables!$A$3:$A$12,0))</f>
        <v>Dr. Vikram Singh</v>
      </c>
      <c r="AF4407" s="30" t="str">
        <f aca="false">IFERROR(INDEX(Lookup_Tables!$F$16:$F$45,MATCH(I4407,Lookup_Tables!$E$16:$E$45,0)),"N/A")</f>
        <v>EMP227</v>
      </c>
      <c r="AG4407" s="30" t="n">
        <f aca="false">_xlfn.IFS(R4407="Recovered",4,R4407="Referred",3,R4407="Admitted",2,R4407="Deceased",1,TRUE(),0)</f>
        <v>3</v>
      </c>
      <c r="AH4407" s="30" t="str">
        <f aca="false">IF(T4407&gt;=4,"Satisfied",IF(T4407&gt;=3,"Neutral","Needs Improvement"))</f>
        <v>Neutral</v>
      </c>
    </row>
    <row r="4408" customFormat="false" ht="15" hidden="false" customHeight="false" outlineLevel="0" collapsed="false">
      <c r="A4408" s="27" t="s">
        <v>6720</v>
      </c>
      <c r="B4408" s="27" t="s">
        <v>1601</v>
      </c>
      <c r="C4408" s="27" t="n">
        <v>43</v>
      </c>
      <c r="D4408" s="27" t="s">
        <v>181</v>
      </c>
      <c r="E4408" s="28" t="n">
        <v>45606</v>
      </c>
      <c r="F4408" s="27" t="s">
        <v>1255</v>
      </c>
      <c r="G4408" s="28" t="n">
        <v>45610</v>
      </c>
      <c r="H4408" s="27" t="s">
        <v>242</v>
      </c>
      <c r="I4408" s="27" t="s">
        <v>466</v>
      </c>
      <c r="J4408" s="27" t="s">
        <v>316</v>
      </c>
      <c r="K4408" s="27" t="s">
        <v>126</v>
      </c>
      <c r="L4408" s="27" t="n">
        <v>38</v>
      </c>
      <c r="M4408" s="27" t="n">
        <v>101</v>
      </c>
      <c r="N4408" s="27" t="s">
        <v>127</v>
      </c>
      <c r="O4408" s="27" t="s">
        <v>171</v>
      </c>
      <c r="P4408" s="27" t="s">
        <v>129</v>
      </c>
      <c r="Q4408" s="29" t="n">
        <v>7553.84</v>
      </c>
      <c r="R4408" s="27" t="s">
        <v>172</v>
      </c>
      <c r="S4408" s="27" t="s">
        <v>157</v>
      </c>
      <c r="T4408" s="27" t="n">
        <v>4</v>
      </c>
      <c r="U4408" s="27" t="n">
        <f aca="false">YEAR(E4408)</f>
        <v>2024</v>
      </c>
      <c r="V4408" s="27" t="str">
        <f aca="false">TEXT(E4408,"MMM-YYYY")</f>
        <v>Nov-2024</v>
      </c>
      <c r="W4408" s="27" t="n">
        <f aca="false">MONTH(E4408)</f>
        <v>11</v>
      </c>
      <c r="X4408" s="27" t="str">
        <f aca="false">TEXT(WEEKDAY(E4408,2),"0")&amp;" - "&amp;TEXT(E4408,"dddd")</f>
        <v>7 - Sunday</v>
      </c>
      <c r="Y4408" s="27" t="str">
        <f aca="false">_xlfn.IFS(C4408&lt;18,"Child (0-17)",C4408&lt;40,"Young Adult (18-39)",C4408&lt;60,"Adult (40-59)",TRUE(),"Senior (60+)")</f>
        <v>Adult (40-59)</v>
      </c>
      <c r="Z4408" s="27" t="n">
        <f aca="false">ROUND(G4408-E4408,0)</f>
        <v>4</v>
      </c>
      <c r="AA4408" s="27" t="n">
        <f aca="false">L4408+M4408</f>
        <v>139</v>
      </c>
      <c r="AB4408" s="27" t="n">
        <f aca="false">IFERROR(ROUND(Q4408/AA4408,2),0)</f>
        <v>54.34</v>
      </c>
      <c r="AC4408" s="27" t="str">
        <f aca="false">IF(AND(K4408="Critical",N4408="No"),"URGENT - No Bed","Normal")</f>
        <v>Normal</v>
      </c>
      <c r="AD4408" s="33" t="n">
        <f aca="false">INDEX(Lookup_Tables!$B$3:$B$12,MATCH(H4408,Lookup_Tables!$A$3:$A$12,0))</f>
        <v>3000000</v>
      </c>
      <c r="AE4408" s="27" t="str">
        <f aca="false">INDEX(Lookup_Tables!$C$3:$C$12,MATCH(H4408,Lookup_Tables!$A$3:$A$12,0))</f>
        <v>Dr. Pooja Iyer</v>
      </c>
      <c r="AF4408" s="27" t="str">
        <f aca="false">IFERROR(INDEX(Lookup_Tables!$F$16:$F$45,MATCH(I4408,Lookup_Tables!$E$16:$E$45,0)),"N/A")</f>
        <v>EMP212</v>
      </c>
      <c r="AG4408" s="27" t="n">
        <f aca="false">_xlfn.IFS(R4408="Recovered",4,R4408="Referred",3,R4408="Admitted",2,R4408="Deceased",1,TRUE(),0)</f>
        <v>2</v>
      </c>
      <c r="AH4408" s="27" t="str">
        <f aca="false">IF(T4408&gt;=4,"Satisfied",IF(T4408&gt;=3,"Neutral","Needs Improvement"))</f>
        <v>Satisfied</v>
      </c>
    </row>
    <row r="4409" customFormat="false" ht="15" hidden="false" customHeight="false" outlineLevel="0" collapsed="false">
      <c r="A4409" s="30" t="s">
        <v>4989</v>
      </c>
      <c r="B4409" s="30" t="s">
        <v>850</v>
      </c>
      <c r="C4409" s="30" t="n">
        <v>48</v>
      </c>
      <c r="D4409" s="30" t="s">
        <v>181</v>
      </c>
      <c r="E4409" s="31" t="n">
        <v>45504</v>
      </c>
      <c r="F4409" s="30" t="s">
        <v>1579</v>
      </c>
      <c r="G4409" s="31" t="n">
        <v>45504</v>
      </c>
      <c r="H4409" s="30" t="s">
        <v>217</v>
      </c>
      <c r="I4409" s="30" t="s">
        <v>282</v>
      </c>
      <c r="J4409" s="30" t="s">
        <v>294</v>
      </c>
      <c r="K4409" s="30" t="s">
        <v>138</v>
      </c>
      <c r="L4409" s="30" t="n">
        <v>67</v>
      </c>
      <c r="M4409" s="30" t="n">
        <v>26</v>
      </c>
      <c r="N4409" s="30" t="s">
        <v>127</v>
      </c>
      <c r="O4409" s="30" t="s">
        <v>139</v>
      </c>
      <c r="P4409" s="30" t="s">
        <v>150</v>
      </c>
      <c r="Q4409" s="32" t="n">
        <v>1061.25</v>
      </c>
      <c r="R4409" s="30" t="s">
        <v>268</v>
      </c>
      <c r="S4409" s="30" t="s">
        <v>141</v>
      </c>
      <c r="T4409" s="30" t="n">
        <v>3</v>
      </c>
      <c r="U4409" s="30" t="n">
        <f aca="false">YEAR(E4409)</f>
        <v>2024</v>
      </c>
      <c r="V4409" s="30" t="str">
        <f aca="false">TEXT(E4409,"MMM-YYYY")</f>
        <v>Jul-2024</v>
      </c>
      <c r="W4409" s="30" t="n">
        <f aca="false">MONTH(E4409)</f>
        <v>7</v>
      </c>
      <c r="X4409" s="30" t="str">
        <f aca="false">TEXT(WEEKDAY(E4409,2),"0")&amp;" - "&amp;TEXT(E4409,"dddd")</f>
        <v>3 - Wednesday</v>
      </c>
      <c r="Y4409" s="30" t="str">
        <f aca="false">_xlfn.IFS(C4409&lt;18,"Child (0-17)",C4409&lt;40,"Young Adult (18-39)",C4409&lt;60,"Adult (40-59)",TRUE(),"Senior (60+)")</f>
        <v>Adult (40-59)</v>
      </c>
      <c r="Z4409" s="30" t="n">
        <f aca="false">ROUND(G4409-E4409,0)</f>
        <v>0</v>
      </c>
      <c r="AA4409" s="30" t="n">
        <f aca="false">L4409+M4409</f>
        <v>93</v>
      </c>
      <c r="AB4409" s="30" t="n">
        <f aca="false">IFERROR(ROUND(Q4409/AA4409,2),0)</f>
        <v>11.41</v>
      </c>
      <c r="AC4409" s="30" t="str">
        <f aca="false">IF(AND(K4409="Critical",N4409="No"),"URGENT - No Bed","Normal")</f>
        <v>Normal</v>
      </c>
      <c r="AD4409" s="34" t="n">
        <f aca="false">INDEX(Lookup_Tables!$B$3:$B$12,MATCH(H4409,Lookup_Tables!$A$3:$A$12,0))</f>
        <v>4200000</v>
      </c>
      <c r="AE4409" s="30" t="str">
        <f aca="false">INDEX(Lookup_Tables!$C$3:$C$12,MATCH(H4409,Lookup_Tables!$A$3:$A$12,0))</f>
        <v>Dr. Anil Kapoor</v>
      </c>
      <c r="AF4409" s="30" t="str">
        <f aca="false">IFERROR(INDEX(Lookup_Tables!$F$16:$F$45,MATCH(I4409,Lookup_Tables!$E$16:$E$45,0)),"N/A")</f>
        <v>EMP200</v>
      </c>
      <c r="AG4409" s="30" t="n">
        <f aca="false">_xlfn.IFS(R4409="Recovered",4,R4409="Referred",3,R4409="Admitted",2,R4409="Deceased",1,TRUE(),0)</f>
        <v>3</v>
      </c>
      <c r="AH4409" s="30" t="str">
        <f aca="false">IF(T4409&gt;=4,"Satisfied",IF(T4409&gt;=3,"Neutral","Needs Improvement"))</f>
        <v>Neutral</v>
      </c>
    </row>
    <row r="4410" customFormat="false" ht="15" hidden="false" customHeight="false" outlineLevel="0" collapsed="false">
      <c r="A4410" s="27" t="s">
        <v>5226</v>
      </c>
      <c r="B4410" s="27" t="s">
        <v>2128</v>
      </c>
      <c r="C4410" s="27" t="n">
        <v>36</v>
      </c>
      <c r="D4410" s="27" t="s">
        <v>121</v>
      </c>
      <c r="E4410" s="28" t="n">
        <v>45372</v>
      </c>
      <c r="F4410" s="27" t="s">
        <v>334</v>
      </c>
      <c r="G4410" s="28" t="n">
        <v>45373</v>
      </c>
      <c r="H4410" s="27" t="s">
        <v>206</v>
      </c>
      <c r="I4410" s="27" t="s">
        <v>207</v>
      </c>
      <c r="J4410" s="27" t="s">
        <v>233</v>
      </c>
      <c r="K4410" s="27" t="s">
        <v>138</v>
      </c>
      <c r="L4410" s="27" t="n">
        <v>75</v>
      </c>
      <c r="M4410" s="27" t="n">
        <v>25</v>
      </c>
      <c r="N4410" s="27" t="s">
        <v>127</v>
      </c>
      <c r="O4410" s="27" t="s">
        <v>139</v>
      </c>
      <c r="P4410" s="27" t="s">
        <v>187</v>
      </c>
      <c r="Q4410" s="29" t="n">
        <v>2269.91</v>
      </c>
      <c r="R4410" s="27" t="s">
        <v>130</v>
      </c>
      <c r="S4410" s="27" t="s">
        <v>197</v>
      </c>
      <c r="T4410" s="27" t="n">
        <v>4</v>
      </c>
      <c r="U4410" s="27" t="n">
        <f aca="false">YEAR(E4410)</f>
        <v>2024</v>
      </c>
      <c r="V4410" s="27" t="str">
        <f aca="false">TEXT(E4410,"MMM-YYYY")</f>
        <v>Mar-2024</v>
      </c>
      <c r="W4410" s="27" t="n">
        <f aca="false">MONTH(E4410)</f>
        <v>3</v>
      </c>
      <c r="X4410" s="27" t="str">
        <f aca="false">TEXT(WEEKDAY(E4410,2),"0")&amp;" - "&amp;TEXT(E4410,"dddd")</f>
        <v>4 - Thursday</v>
      </c>
      <c r="Y4410" s="27" t="str">
        <f aca="false">_xlfn.IFS(C4410&lt;18,"Child (0-17)",C4410&lt;40,"Young Adult (18-39)",C4410&lt;60,"Adult (40-59)",TRUE(),"Senior (60+)")</f>
        <v>Young Adult (18-39)</v>
      </c>
      <c r="Z4410" s="27" t="n">
        <f aca="false">ROUND(G4410-E4410,0)</f>
        <v>1</v>
      </c>
      <c r="AA4410" s="27" t="n">
        <f aca="false">L4410+M4410</f>
        <v>100</v>
      </c>
      <c r="AB4410" s="27" t="n">
        <f aca="false">IFERROR(ROUND(Q4410/AA4410,2),0)</f>
        <v>22.7</v>
      </c>
      <c r="AC4410" s="27" t="str">
        <f aca="false">IF(AND(K4410="Critical",N4410="No"),"URGENT - No Bed","Normal")</f>
        <v>Normal</v>
      </c>
      <c r="AD4410" s="33" t="n">
        <f aca="false">INDEX(Lookup_Tables!$B$3:$B$12,MATCH(H4410,Lookup_Tables!$A$3:$A$12,0))</f>
        <v>2800000</v>
      </c>
      <c r="AE4410" s="27" t="str">
        <f aca="false">INDEX(Lookup_Tables!$C$3:$C$12,MATCH(H4410,Lookup_Tables!$A$3:$A$12,0))</f>
        <v>Dr. Suresh Nair</v>
      </c>
      <c r="AF4410" s="27" t="str">
        <f aca="false">IFERROR(INDEX(Lookup_Tables!$F$16:$F$45,MATCH(I4410,Lookup_Tables!$E$16:$E$45,0)),"N/A")</f>
        <v>EMP209</v>
      </c>
      <c r="AG4410" s="27" t="n">
        <f aca="false">_xlfn.IFS(R4410="Recovered",4,R4410="Referred",3,R4410="Admitted",2,R4410="Deceased",1,TRUE(),0)</f>
        <v>4</v>
      </c>
      <c r="AH4410" s="27" t="str">
        <f aca="false">IF(T4410&gt;=4,"Satisfied",IF(T4410&gt;=3,"Neutral","Needs Improvement"))</f>
        <v>Satisfied</v>
      </c>
    </row>
    <row r="4411" customFormat="false" ht="15" hidden="false" customHeight="false" outlineLevel="0" collapsed="false">
      <c r="A4411" s="30" t="s">
        <v>1768</v>
      </c>
      <c r="B4411" s="30" t="s">
        <v>1769</v>
      </c>
      <c r="C4411" s="30" t="n">
        <v>51</v>
      </c>
      <c r="D4411" s="30" t="s">
        <v>121</v>
      </c>
      <c r="E4411" s="31" t="n">
        <v>45530</v>
      </c>
      <c r="F4411" s="30" t="s">
        <v>674</v>
      </c>
      <c r="G4411" s="31" t="n">
        <v>45532</v>
      </c>
      <c r="H4411" s="30" t="s">
        <v>236</v>
      </c>
      <c r="I4411" s="30" t="s">
        <v>323</v>
      </c>
      <c r="J4411" s="30" t="s">
        <v>455</v>
      </c>
      <c r="K4411" s="30" t="s">
        <v>126</v>
      </c>
      <c r="L4411" s="30" t="n">
        <v>6</v>
      </c>
      <c r="M4411" s="30" t="n">
        <v>108</v>
      </c>
      <c r="N4411" s="30" t="s">
        <v>186</v>
      </c>
      <c r="O4411" s="30" t="s">
        <v>128</v>
      </c>
      <c r="P4411" s="30" t="s">
        <v>187</v>
      </c>
      <c r="Q4411" s="32" t="n">
        <v>7442.94</v>
      </c>
      <c r="R4411" s="30" t="s">
        <v>172</v>
      </c>
      <c r="S4411" s="30" t="s">
        <v>335</v>
      </c>
      <c r="T4411" s="30" t="n">
        <v>3</v>
      </c>
      <c r="U4411" s="30" t="n">
        <f aca="false">YEAR(E4411)</f>
        <v>2024</v>
      </c>
      <c r="V4411" s="30" t="str">
        <f aca="false">TEXT(E4411,"MMM-YYYY")</f>
        <v>Aug-2024</v>
      </c>
      <c r="W4411" s="30" t="n">
        <f aca="false">MONTH(E4411)</f>
        <v>8</v>
      </c>
      <c r="X4411" s="30" t="str">
        <f aca="false">TEXT(WEEKDAY(E4411,2),"0")&amp;" - "&amp;TEXT(E4411,"dddd")</f>
        <v>1 - Monday</v>
      </c>
      <c r="Y4411" s="30" t="str">
        <f aca="false">_xlfn.IFS(C4411&lt;18,"Child (0-17)",C4411&lt;40,"Young Adult (18-39)",C4411&lt;60,"Adult (40-59)",TRUE(),"Senior (60+)")</f>
        <v>Adult (40-59)</v>
      </c>
      <c r="Z4411" s="30" t="n">
        <f aca="false">ROUND(G4411-E4411,0)</f>
        <v>2</v>
      </c>
      <c r="AA4411" s="30" t="n">
        <f aca="false">L4411+M4411</f>
        <v>114</v>
      </c>
      <c r="AB4411" s="30" t="n">
        <f aca="false">IFERROR(ROUND(Q4411/AA4411,2),0)</f>
        <v>65.29</v>
      </c>
      <c r="AC4411" s="30" t="str">
        <f aca="false">IF(AND(K4411="Critical",N4411="No"),"URGENT - No Bed","Normal")</f>
        <v>Normal</v>
      </c>
      <c r="AD4411" s="34" t="n">
        <f aca="false">INDEX(Lookup_Tables!$B$3:$B$12,MATCH(H4411,Lookup_Tables!$A$3:$A$12,0))</f>
        <v>3900000</v>
      </c>
      <c r="AE4411" s="30" t="str">
        <f aca="false">INDEX(Lookup_Tables!$C$3:$C$12,MATCH(H4411,Lookup_Tables!$A$3:$A$12,0))</f>
        <v>Dr. Rina Mehta</v>
      </c>
      <c r="AF4411" s="30" t="str">
        <f aca="false">IFERROR(INDEX(Lookup_Tables!$F$16:$F$45,MATCH(I4411,Lookup_Tables!$E$16:$E$45,0)),"N/A")</f>
        <v>EMP216</v>
      </c>
      <c r="AG4411" s="30" t="n">
        <f aca="false">_xlfn.IFS(R4411="Recovered",4,R4411="Referred",3,R4411="Admitted",2,R4411="Deceased",1,TRUE(),0)</f>
        <v>2</v>
      </c>
      <c r="AH4411" s="30" t="str">
        <f aca="false">IF(T4411&gt;=4,"Satisfied",IF(T4411&gt;=3,"Neutral","Needs Improvement"))</f>
        <v>Neutral</v>
      </c>
    </row>
    <row r="4412" customFormat="false" ht="15" hidden="false" customHeight="false" outlineLevel="0" collapsed="false">
      <c r="A4412" s="27" t="s">
        <v>3226</v>
      </c>
      <c r="B4412" s="27" t="s">
        <v>758</v>
      </c>
      <c r="C4412" s="27" t="n">
        <v>49</v>
      </c>
      <c r="D4412" s="27" t="s">
        <v>121</v>
      </c>
      <c r="E4412" s="28" t="n">
        <v>45298</v>
      </c>
      <c r="F4412" s="27" t="s">
        <v>845</v>
      </c>
      <c r="G4412" s="28" t="n">
        <v>45298</v>
      </c>
      <c r="H4412" s="27" t="s">
        <v>206</v>
      </c>
      <c r="I4412" s="27" t="s">
        <v>207</v>
      </c>
      <c r="J4412" s="27" t="s">
        <v>469</v>
      </c>
      <c r="K4412" s="27" t="s">
        <v>138</v>
      </c>
      <c r="L4412" s="27" t="n">
        <v>36</v>
      </c>
      <c r="M4412" s="27" t="n">
        <v>39</v>
      </c>
      <c r="N4412" s="27" t="s">
        <v>127</v>
      </c>
      <c r="O4412" s="27" t="s">
        <v>171</v>
      </c>
      <c r="P4412" s="27" t="s">
        <v>140</v>
      </c>
      <c r="Q4412" s="29" t="n">
        <v>2160.32</v>
      </c>
      <c r="R4412" s="27" t="s">
        <v>130</v>
      </c>
      <c r="S4412" s="27" t="s">
        <v>164</v>
      </c>
      <c r="T4412" s="27" t="n">
        <v>5</v>
      </c>
      <c r="U4412" s="27" t="n">
        <f aca="false">YEAR(E4412)</f>
        <v>2024</v>
      </c>
      <c r="V4412" s="27" t="str">
        <f aca="false">TEXT(E4412,"MMM-YYYY")</f>
        <v>Jan-2024</v>
      </c>
      <c r="W4412" s="27" t="n">
        <f aca="false">MONTH(E4412)</f>
        <v>1</v>
      </c>
      <c r="X4412" s="27" t="str">
        <f aca="false">TEXT(WEEKDAY(E4412,2),"0")&amp;" - "&amp;TEXT(E4412,"dddd")</f>
        <v>7 - Sunday</v>
      </c>
      <c r="Y4412" s="27" t="str">
        <f aca="false">_xlfn.IFS(C4412&lt;18,"Child (0-17)",C4412&lt;40,"Young Adult (18-39)",C4412&lt;60,"Adult (40-59)",TRUE(),"Senior (60+)")</f>
        <v>Adult (40-59)</v>
      </c>
      <c r="Z4412" s="27" t="n">
        <f aca="false">ROUND(G4412-E4412,0)</f>
        <v>0</v>
      </c>
      <c r="AA4412" s="27" t="n">
        <f aca="false">L4412+M4412</f>
        <v>75</v>
      </c>
      <c r="AB4412" s="27" t="n">
        <f aca="false">IFERROR(ROUND(Q4412/AA4412,2),0)</f>
        <v>28.8</v>
      </c>
      <c r="AC4412" s="27" t="str">
        <f aca="false">IF(AND(K4412="Critical",N4412="No"),"URGENT - No Bed","Normal")</f>
        <v>Normal</v>
      </c>
      <c r="AD4412" s="33" t="n">
        <f aca="false">INDEX(Lookup_Tables!$B$3:$B$12,MATCH(H4412,Lookup_Tables!$A$3:$A$12,0))</f>
        <v>2800000</v>
      </c>
      <c r="AE4412" s="27" t="str">
        <f aca="false">INDEX(Lookup_Tables!$C$3:$C$12,MATCH(H4412,Lookup_Tables!$A$3:$A$12,0))</f>
        <v>Dr. Suresh Nair</v>
      </c>
      <c r="AF4412" s="27" t="str">
        <f aca="false">IFERROR(INDEX(Lookup_Tables!$F$16:$F$45,MATCH(I4412,Lookup_Tables!$E$16:$E$45,0)),"N/A")</f>
        <v>EMP209</v>
      </c>
      <c r="AG4412" s="27" t="n">
        <f aca="false">_xlfn.IFS(R4412="Recovered",4,R4412="Referred",3,R4412="Admitted",2,R4412="Deceased",1,TRUE(),0)</f>
        <v>4</v>
      </c>
      <c r="AH4412" s="27" t="str">
        <f aca="false">IF(T4412&gt;=4,"Satisfied",IF(T4412&gt;=3,"Neutral","Needs Improvement"))</f>
        <v>Satisfied</v>
      </c>
    </row>
    <row r="4413" customFormat="false" ht="15" hidden="false" customHeight="false" outlineLevel="0" collapsed="false">
      <c r="A4413" s="30" t="s">
        <v>5753</v>
      </c>
      <c r="B4413" s="30" t="s">
        <v>1114</v>
      </c>
      <c r="C4413" s="30" t="n">
        <v>47</v>
      </c>
      <c r="D4413" s="30" t="s">
        <v>181</v>
      </c>
      <c r="E4413" s="31" t="n">
        <v>45585</v>
      </c>
      <c r="F4413" s="30" t="s">
        <v>1399</v>
      </c>
      <c r="G4413" s="31" t="n">
        <v>45585</v>
      </c>
      <c r="H4413" s="30" t="s">
        <v>168</v>
      </c>
      <c r="I4413" s="30" t="s">
        <v>366</v>
      </c>
      <c r="J4413" s="30" t="s">
        <v>191</v>
      </c>
      <c r="K4413" s="30" t="s">
        <v>138</v>
      </c>
      <c r="L4413" s="30" t="n">
        <v>85</v>
      </c>
      <c r="M4413" s="30" t="n">
        <v>24</v>
      </c>
      <c r="N4413" s="30" t="s">
        <v>127</v>
      </c>
      <c r="O4413" s="30" t="s">
        <v>128</v>
      </c>
      <c r="P4413" s="30" t="s">
        <v>187</v>
      </c>
      <c r="Q4413" s="32" t="n">
        <v>1147.43</v>
      </c>
      <c r="R4413" s="30" t="s">
        <v>130</v>
      </c>
      <c r="S4413" s="30" t="s">
        <v>223</v>
      </c>
      <c r="T4413" s="30" t="n">
        <v>3</v>
      </c>
      <c r="U4413" s="30" t="n">
        <f aca="false">YEAR(E4413)</f>
        <v>2024</v>
      </c>
      <c r="V4413" s="30" t="str">
        <f aca="false">TEXT(E4413,"MMM-YYYY")</f>
        <v>Oct-2024</v>
      </c>
      <c r="W4413" s="30" t="n">
        <f aca="false">MONTH(E4413)</f>
        <v>10</v>
      </c>
      <c r="X4413" s="30" t="str">
        <f aca="false">TEXT(WEEKDAY(E4413,2),"0")&amp;" - "&amp;TEXT(E4413,"dddd")</f>
        <v>7 - Sunday</v>
      </c>
      <c r="Y4413" s="30" t="str">
        <f aca="false">_xlfn.IFS(C4413&lt;18,"Child (0-17)",C4413&lt;40,"Young Adult (18-39)",C4413&lt;60,"Adult (40-59)",TRUE(),"Senior (60+)")</f>
        <v>Adult (40-59)</v>
      </c>
      <c r="Z4413" s="30" t="n">
        <f aca="false">ROUND(G4413-E4413,0)</f>
        <v>0</v>
      </c>
      <c r="AA4413" s="30" t="n">
        <f aca="false">L4413+M4413</f>
        <v>109</v>
      </c>
      <c r="AB4413" s="30" t="n">
        <f aca="false">IFERROR(ROUND(Q4413/AA4413,2),0)</f>
        <v>10.53</v>
      </c>
      <c r="AC4413" s="30" t="str">
        <f aca="false">IF(AND(K4413="Critical",N4413="No"),"URGENT - No Bed","Normal")</f>
        <v>Normal</v>
      </c>
      <c r="AD4413" s="34" t="n">
        <f aca="false">INDEX(Lookup_Tables!$B$3:$B$12,MATCH(H4413,Lookup_Tables!$A$3:$A$12,0))</f>
        <v>4400000</v>
      </c>
      <c r="AE4413" s="30" t="str">
        <f aca="false">INDEX(Lookup_Tables!$C$3:$C$12,MATCH(H4413,Lookup_Tables!$A$3:$A$12,0))</f>
        <v>Dr. Neha Chopra</v>
      </c>
      <c r="AF4413" s="30" t="str">
        <f aca="false">IFERROR(INDEX(Lookup_Tables!$F$16:$F$45,MATCH(I4413,Lookup_Tables!$E$16:$E$45,0)),"N/A")</f>
        <v>EMP218</v>
      </c>
      <c r="AG4413" s="30" t="n">
        <f aca="false">_xlfn.IFS(R4413="Recovered",4,R4413="Referred",3,R4413="Admitted",2,R4413="Deceased",1,TRUE(),0)</f>
        <v>4</v>
      </c>
      <c r="AH4413" s="30" t="str">
        <f aca="false">IF(T4413&gt;=4,"Satisfied",IF(T4413&gt;=3,"Neutral","Needs Improvement"))</f>
        <v>Neutral</v>
      </c>
    </row>
    <row r="4414" customFormat="false" ht="15" hidden="false" customHeight="false" outlineLevel="0" collapsed="false">
      <c r="A4414" s="27" t="s">
        <v>3726</v>
      </c>
      <c r="B4414" s="27" t="s">
        <v>1914</v>
      </c>
      <c r="C4414" s="27" t="n">
        <v>59</v>
      </c>
      <c r="D4414" s="27" t="s">
        <v>121</v>
      </c>
      <c r="E4414" s="28" t="n">
        <v>45403</v>
      </c>
      <c r="F4414" s="27" t="s">
        <v>717</v>
      </c>
      <c r="G4414" s="28" t="n">
        <v>45406</v>
      </c>
      <c r="H4414" s="27" t="s">
        <v>183</v>
      </c>
      <c r="I4414" s="27" t="s">
        <v>212</v>
      </c>
      <c r="J4414" s="27" t="s">
        <v>213</v>
      </c>
      <c r="K4414" s="27" t="s">
        <v>156</v>
      </c>
      <c r="L4414" s="27" t="n">
        <v>73</v>
      </c>
      <c r="M4414" s="27" t="n">
        <v>81</v>
      </c>
      <c r="N4414" s="27" t="s">
        <v>127</v>
      </c>
      <c r="O4414" s="27" t="s">
        <v>139</v>
      </c>
      <c r="P4414" s="27" t="s">
        <v>187</v>
      </c>
      <c r="Q4414" s="29" t="n">
        <v>4574.35</v>
      </c>
      <c r="R4414" s="27" t="s">
        <v>130</v>
      </c>
      <c r="S4414" s="27" t="s">
        <v>164</v>
      </c>
      <c r="T4414" s="27" t="n">
        <v>3</v>
      </c>
      <c r="U4414" s="27" t="n">
        <f aca="false">YEAR(E4414)</f>
        <v>2024</v>
      </c>
      <c r="V4414" s="27" t="str">
        <f aca="false">TEXT(E4414,"MMM-YYYY")</f>
        <v>Apr-2024</v>
      </c>
      <c r="W4414" s="27" t="n">
        <f aca="false">MONTH(E4414)</f>
        <v>4</v>
      </c>
      <c r="X4414" s="27" t="str">
        <f aca="false">TEXT(WEEKDAY(E4414,2),"0")&amp;" - "&amp;TEXT(E4414,"dddd")</f>
        <v>7 - Sunday</v>
      </c>
      <c r="Y4414" s="27" t="str">
        <f aca="false">_xlfn.IFS(C4414&lt;18,"Child (0-17)",C4414&lt;40,"Young Adult (18-39)",C4414&lt;60,"Adult (40-59)",TRUE(),"Senior (60+)")</f>
        <v>Adult (40-59)</v>
      </c>
      <c r="Z4414" s="27" t="n">
        <f aca="false">ROUND(G4414-E4414,0)</f>
        <v>3</v>
      </c>
      <c r="AA4414" s="27" t="n">
        <f aca="false">L4414+M4414</f>
        <v>154</v>
      </c>
      <c r="AB4414" s="27" t="n">
        <f aca="false">IFERROR(ROUND(Q4414/AA4414,2),0)</f>
        <v>29.7</v>
      </c>
      <c r="AC4414" s="27" t="str">
        <f aca="false">IF(AND(K4414="Critical",N4414="No"),"URGENT - No Bed","Normal")</f>
        <v>Normal</v>
      </c>
      <c r="AD4414" s="33" t="n">
        <f aca="false">INDEX(Lookup_Tables!$B$3:$B$12,MATCH(H4414,Lookup_Tables!$A$3:$A$12,0))</f>
        <v>3100000</v>
      </c>
      <c r="AE4414" s="27" t="str">
        <f aca="false">INDEX(Lookup_Tables!$C$3:$C$12,MATCH(H4414,Lookup_Tables!$A$3:$A$12,0))</f>
        <v>Dr. Kavita Rao</v>
      </c>
      <c r="AF4414" s="27" t="str">
        <f aca="false">IFERROR(INDEX(Lookup_Tables!$F$16:$F$45,MATCH(I4414,Lookup_Tables!$E$16:$E$45,0)),"N/A")</f>
        <v>EMP225</v>
      </c>
      <c r="AG4414" s="27" t="n">
        <f aca="false">_xlfn.IFS(R4414="Recovered",4,R4414="Referred",3,R4414="Admitted",2,R4414="Deceased",1,TRUE(),0)</f>
        <v>4</v>
      </c>
      <c r="AH4414" s="27" t="str">
        <f aca="false">IF(T4414&gt;=4,"Satisfied",IF(T4414&gt;=3,"Neutral","Needs Improvement"))</f>
        <v>Neutral</v>
      </c>
    </row>
    <row r="4415" customFormat="false" ht="15" hidden="false" customHeight="false" outlineLevel="0" collapsed="false">
      <c r="A4415" s="30" t="s">
        <v>6313</v>
      </c>
      <c r="B4415" s="30" t="s">
        <v>584</v>
      </c>
      <c r="C4415" s="30" t="n">
        <v>20</v>
      </c>
      <c r="D4415" s="30" t="s">
        <v>121</v>
      </c>
      <c r="E4415" s="31" t="n">
        <v>45503</v>
      </c>
      <c r="F4415" s="30" t="s">
        <v>720</v>
      </c>
      <c r="G4415" s="31" t="n">
        <v>45513</v>
      </c>
      <c r="H4415" s="30" t="s">
        <v>161</v>
      </c>
      <c r="I4415" s="30" t="s">
        <v>320</v>
      </c>
      <c r="J4415" s="30" t="s">
        <v>163</v>
      </c>
      <c r="K4415" s="30" t="s">
        <v>202</v>
      </c>
      <c r="L4415" s="30" t="n">
        <v>17</v>
      </c>
      <c r="M4415" s="30" t="n">
        <v>93</v>
      </c>
      <c r="N4415" s="30" t="s">
        <v>186</v>
      </c>
      <c r="O4415" s="30" t="s">
        <v>149</v>
      </c>
      <c r="P4415" s="30" t="s">
        <v>187</v>
      </c>
      <c r="Q4415" s="32" t="n">
        <v>17310.3</v>
      </c>
      <c r="R4415" s="30" t="s">
        <v>462</v>
      </c>
      <c r="S4415" s="30" t="s">
        <v>157</v>
      </c>
      <c r="T4415" s="30" t="n">
        <v>3</v>
      </c>
      <c r="U4415" s="30" t="n">
        <f aca="false">YEAR(E4415)</f>
        <v>2024</v>
      </c>
      <c r="V4415" s="30" t="str">
        <f aca="false">TEXT(E4415,"MMM-YYYY")</f>
        <v>Jul-2024</v>
      </c>
      <c r="W4415" s="30" t="n">
        <f aca="false">MONTH(E4415)</f>
        <v>7</v>
      </c>
      <c r="X4415" s="30" t="str">
        <f aca="false">TEXT(WEEKDAY(E4415,2),"0")&amp;" - "&amp;TEXT(E4415,"dddd")</f>
        <v>2 - Tuesday</v>
      </c>
      <c r="Y4415" s="30" t="str">
        <f aca="false">_xlfn.IFS(C4415&lt;18,"Child (0-17)",C4415&lt;40,"Young Adult (18-39)",C4415&lt;60,"Adult (40-59)",TRUE(),"Senior (60+)")</f>
        <v>Young Adult (18-39)</v>
      </c>
      <c r="Z4415" s="30" t="n">
        <f aca="false">ROUND(G4415-E4415,0)</f>
        <v>10</v>
      </c>
      <c r="AA4415" s="30" t="n">
        <f aca="false">L4415+M4415</f>
        <v>110</v>
      </c>
      <c r="AB4415" s="30" t="n">
        <f aca="false">IFERROR(ROUND(Q4415/AA4415,2),0)</f>
        <v>157.37</v>
      </c>
      <c r="AC4415" s="30" t="str">
        <f aca="false">IF(AND(K4415="Critical",N4415="No"),"URGENT - No Bed","Normal")</f>
        <v>Normal</v>
      </c>
      <c r="AD4415" s="34" t="n">
        <f aca="false">INDEX(Lookup_Tables!$B$3:$B$12,MATCH(H4415,Lookup_Tables!$A$3:$A$12,0))</f>
        <v>3600000</v>
      </c>
      <c r="AE4415" s="30" t="str">
        <f aca="false">INDEX(Lookup_Tables!$C$3:$C$12,MATCH(H4415,Lookup_Tables!$A$3:$A$12,0))</f>
        <v>Dr. Sameer Joshi</v>
      </c>
      <c r="AF4415" s="30" t="str">
        <f aca="false">IFERROR(INDEX(Lookup_Tables!$F$16:$F$45,MATCH(I4415,Lookup_Tables!$E$16:$E$45,0)),"N/A")</f>
        <v>EMP223</v>
      </c>
      <c r="AG4415" s="30" t="n">
        <f aca="false">_xlfn.IFS(R4415="Recovered",4,R4415="Referred",3,R4415="Admitted",2,R4415="Deceased",1,TRUE(),0)</f>
        <v>1</v>
      </c>
      <c r="AH4415" s="30" t="str">
        <f aca="false">IF(T4415&gt;=4,"Satisfied",IF(T4415&gt;=3,"Neutral","Needs Improvement"))</f>
        <v>Neutral</v>
      </c>
    </row>
    <row r="4416" customFormat="false" ht="15" hidden="false" customHeight="false" outlineLevel="0" collapsed="false">
      <c r="A4416" s="27" t="s">
        <v>4220</v>
      </c>
      <c r="B4416" s="27" t="s">
        <v>1305</v>
      </c>
      <c r="C4416" s="27" t="n">
        <v>52</v>
      </c>
      <c r="D4416" s="27" t="s">
        <v>181</v>
      </c>
      <c r="E4416" s="28" t="n">
        <v>45635</v>
      </c>
      <c r="F4416" s="27" t="s">
        <v>940</v>
      </c>
      <c r="G4416" s="28" t="n">
        <v>45638</v>
      </c>
      <c r="H4416" s="27" t="s">
        <v>123</v>
      </c>
      <c r="I4416" s="27" t="s">
        <v>124</v>
      </c>
      <c r="J4416" s="27" t="s">
        <v>227</v>
      </c>
      <c r="K4416" s="27" t="s">
        <v>126</v>
      </c>
      <c r="L4416" s="27" t="n">
        <v>18</v>
      </c>
      <c r="M4416" s="27" t="n">
        <v>131</v>
      </c>
      <c r="N4416" s="27" t="s">
        <v>127</v>
      </c>
      <c r="O4416" s="27" t="s">
        <v>128</v>
      </c>
      <c r="P4416" s="27" t="s">
        <v>150</v>
      </c>
      <c r="Q4416" s="29" t="n">
        <v>8054.71</v>
      </c>
      <c r="R4416" s="27" t="s">
        <v>130</v>
      </c>
      <c r="S4416" s="27" t="s">
        <v>151</v>
      </c>
      <c r="T4416" s="27" t="n">
        <v>3</v>
      </c>
      <c r="U4416" s="27" t="n">
        <f aca="false">YEAR(E4416)</f>
        <v>2024</v>
      </c>
      <c r="V4416" s="27" t="str">
        <f aca="false">TEXT(E4416,"MMM-YYYY")</f>
        <v>Dec-2024</v>
      </c>
      <c r="W4416" s="27" t="n">
        <f aca="false">MONTH(E4416)</f>
        <v>12</v>
      </c>
      <c r="X4416" s="27" t="str">
        <f aca="false">TEXT(WEEKDAY(E4416,2),"0")&amp;" - "&amp;TEXT(E4416,"dddd")</f>
        <v>1 - Monday</v>
      </c>
      <c r="Y4416" s="27" t="str">
        <f aca="false">_xlfn.IFS(C4416&lt;18,"Child (0-17)",C4416&lt;40,"Young Adult (18-39)",C4416&lt;60,"Adult (40-59)",TRUE(),"Senior (60+)")</f>
        <v>Adult (40-59)</v>
      </c>
      <c r="Z4416" s="27" t="n">
        <f aca="false">ROUND(G4416-E4416,0)</f>
        <v>3</v>
      </c>
      <c r="AA4416" s="27" t="n">
        <f aca="false">L4416+M4416</f>
        <v>149</v>
      </c>
      <c r="AB4416" s="27" t="n">
        <f aca="false">IFERROR(ROUND(Q4416/AA4416,2),0)</f>
        <v>54.06</v>
      </c>
      <c r="AC4416" s="27" t="str">
        <f aca="false">IF(AND(K4416="Critical",N4416="No"),"URGENT - No Bed","Normal")</f>
        <v>Normal</v>
      </c>
      <c r="AD4416" s="33" t="n">
        <f aca="false">INDEX(Lookup_Tables!$B$3:$B$12,MATCH(H4416,Lookup_Tables!$A$3:$A$12,0))</f>
        <v>2200000</v>
      </c>
      <c r="AE4416" s="27" t="str">
        <f aca="false">INDEX(Lookup_Tables!$C$3:$C$12,MATCH(H4416,Lookup_Tables!$A$3:$A$12,0))</f>
        <v>Dr. Rohan Das</v>
      </c>
      <c r="AF4416" s="27" t="str">
        <f aca="false">IFERROR(INDEX(Lookup_Tables!$F$16:$F$45,MATCH(I4416,Lookup_Tables!$E$16:$E$45,0)),"N/A")</f>
        <v>EMP205</v>
      </c>
      <c r="AG4416" s="27" t="n">
        <f aca="false">_xlfn.IFS(R4416="Recovered",4,R4416="Referred",3,R4416="Admitted",2,R4416="Deceased",1,TRUE(),0)</f>
        <v>4</v>
      </c>
      <c r="AH4416" s="27" t="str">
        <f aca="false">IF(T4416&gt;=4,"Satisfied",IF(T4416&gt;=3,"Neutral","Needs Improvement"))</f>
        <v>Neutral</v>
      </c>
    </row>
    <row r="4417" customFormat="false" ht="15" hidden="false" customHeight="false" outlineLevel="0" collapsed="false">
      <c r="A4417" s="30" t="s">
        <v>4757</v>
      </c>
      <c r="B4417" s="30" t="s">
        <v>1805</v>
      </c>
      <c r="C4417" s="30" t="n">
        <v>34</v>
      </c>
      <c r="D4417" s="30" t="s">
        <v>121</v>
      </c>
      <c r="E4417" s="31" t="n">
        <v>45631</v>
      </c>
      <c r="F4417" s="30" t="s">
        <v>1155</v>
      </c>
      <c r="G4417" s="31" t="n">
        <v>45631</v>
      </c>
      <c r="H4417" s="30" t="s">
        <v>168</v>
      </c>
      <c r="I4417" s="30" t="s">
        <v>196</v>
      </c>
      <c r="J4417" s="30" t="s">
        <v>367</v>
      </c>
      <c r="K4417" s="30" t="s">
        <v>138</v>
      </c>
      <c r="L4417" s="30" t="n">
        <v>29</v>
      </c>
      <c r="M4417" s="30" t="n">
        <v>37</v>
      </c>
      <c r="N4417" s="30" t="s">
        <v>127</v>
      </c>
      <c r="O4417" s="30" t="s">
        <v>149</v>
      </c>
      <c r="P4417" s="30" t="s">
        <v>140</v>
      </c>
      <c r="Q4417" s="32" t="n">
        <v>1868.79</v>
      </c>
      <c r="R4417" s="30" t="s">
        <v>130</v>
      </c>
      <c r="S4417" s="30" t="s">
        <v>197</v>
      </c>
      <c r="T4417" s="30" t="n">
        <v>3</v>
      </c>
      <c r="U4417" s="30" t="n">
        <f aca="false">YEAR(E4417)</f>
        <v>2024</v>
      </c>
      <c r="V4417" s="30" t="str">
        <f aca="false">TEXT(E4417,"MMM-YYYY")</f>
        <v>Dec-2024</v>
      </c>
      <c r="W4417" s="30" t="n">
        <f aca="false">MONTH(E4417)</f>
        <v>12</v>
      </c>
      <c r="X4417" s="30" t="str">
        <f aca="false">TEXT(WEEKDAY(E4417,2),"0")&amp;" - "&amp;TEXT(E4417,"dddd")</f>
        <v>4 - Thursday</v>
      </c>
      <c r="Y4417" s="30" t="str">
        <f aca="false">_xlfn.IFS(C4417&lt;18,"Child (0-17)",C4417&lt;40,"Young Adult (18-39)",C4417&lt;60,"Adult (40-59)",TRUE(),"Senior (60+)")</f>
        <v>Young Adult (18-39)</v>
      </c>
      <c r="Z4417" s="30" t="n">
        <f aca="false">ROUND(G4417-E4417,0)</f>
        <v>0</v>
      </c>
      <c r="AA4417" s="30" t="n">
        <f aca="false">L4417+M4417</f>
        <v>66</v>
      </c>
      <c r="AB4417" s="30" t="n">
        <f aca="false">IFERROR(ROUND(Q4417/AA4417,2),0)</f>
        <v>28.32</v>
      </c>
      <c r="AC4417" s="30" t="str">
        <f aca="false">IF(AND(K4417="Critical",N4417="No"),"URGENT - No Bed","Normal")</f>
        <v>Normal</v>
      </c>
      <c r="AD4417" s="34" t="n">
        <f aca="false">INDEX(Lookup_Tables!$B$3:$B$12,MATCH(H4417,Lookup_Tables!$A$3:$A$12,0))</f>
        <v>4400000</v>
      </c>
      <c r="AE4417" s="30" t="str">
        <f aca="false">INDEX(Lookup_Tables!$C$3:$C$12,MATCH(H4417,Lookup_Tables!$A$3:$A$12,0))</f>
        <v>Dr. Neha Chopra</v>
      </c>
      <c r="AF4417" s="30" t="str">
        <f aca="false">IFERROR(INDEX(Lookup_Tables!$F$16:$F$45,MATCH(I4417,Lookup_Tables!$E$16:$E$45,0)),"N/A")</f>
        <v>EMP219</v>
      </c>
      <c r="AG4417" s="30" t="n">
        <f aca="false">_xlfn.IFS(R4417="Recovered",4,R4417="Referred",3,R4417="Admitted",2,R4417="Deceased",1,TRUE(),0)</f>
        <v>4</v>
      </c>
      <c r="AH4417" s="30" t="str">
        <f aca="false">IF(T4417&gt;=4,"Satisfied",IF(T4417&gt;=3,"Neutral","Needs Improvement"))</f>
        <v>Neutral</v>
      </c>
    </row>
    <row r="4418" customFormat="false" ht="15" hidden="false" customHeight="false" outlineLevel="0" collapsed="false">
      <c r="A4418" s="27" t="s">
        <v>2018</v>
      </c>
      <c r="B4418" s="27" t="s">
        <v>653</v>
      </c>
      <c r="C4418" s="27" t="n">
        <v>32</v>
      </c>
      <c r="D4418" s="27" t="s">
        <v>121</v>
      </c>
      <c r="E4418" s="28" t="n">
        <v>45335</v>
      </c>
      <c r="F4418" s="27" t="s">
        <v>286</v>
      </c>
      <c r="G4418" s="28" t="n">
        <v>45335</v>
      </c>
      <c r="H4418" s="27" t="s">
        <v>217</v>
      </c>
      <c r="I4418" s="27" t="s">
        <v>392</v>
      </c>
      <c r="J4418" s="27" t="s">
        <v>388</v>
      </c>
      <c r="K4418" s="27" t="s">
        <v>138</v>
      </c>
      <c r="L4418" s="27" t="n">
        <v>34</v>
      </c>
      <c r="M4418" s="27" t="n">
        <v>29</v>
      </c>
      <c r="N4418" s="27" t="s">
        <v>127</v>
      </c>
      <c r="O4418" s="27" t="s">
        <v>139</v>
      </c>
      <c r="P4418" s="27" t="s">
        <v>150</v>
      </c>
      <c r="Q4418" s="29" t="n">
        <v>2644.11</v>
      </c>
      <c r="R4418" s="27" t="s">
        <v>130</v>
      </c>
      <c r="S4418" s="27" t="s">
        <v>141</v>
      </c>
      <c r="T4418" s="27" t="n">
        <v>5</v>
      </c>
      <c r="U4418" s="27" t="n">
        <f aca="false">YEAR(E4418)</f>
        <v>2024</v>
      </c>
      <c r="V4418" s="27" t="str">
        <f aca="false">TEXT(E4418,"MMM-YYYY")</f>
        <v>Feb-2024</v>
      </c>
      <c r="W4418" s="27" t="n">
        <f aca="false">MONTH(E4418)</f>
        <v>2</v>
      </c>
      <c r="X4418" s="27" t="str">
        <f aca="false">TEXT(WEEKDAY(E4418,2),"0")&amp;" - "&amp;TEXT(E4418,"dddd")</f>
        <v>2 - Tuesday</v>
      </c>
      <c r="Y4418" s="27" t="str">
        <f aca="false">_xlfn.IFS(C4418&lt;18,"Child (0-17)",C4418&lt;40,"Young Adult (18-39)",C4418&lt;60,"Adult (40-59)",TRUE(),"Senior (60+)")</f>
        <v>Young Adult (18-39)</v>
      </c>
      <c r="Z4418" s="27" t="n">
        <f aca="false">ROUND(G4418-E4418,0)</f>
        <v>0</v>
      </c>
      <c r="AA4418" s="27" t="n">
        <f aca="false">L4418+M4418</f>
        <v>63</v>
      </c>
      <c r="AB4418" s="27" t="n">
        <f aca="false">IFERROR(ROUND(Q4418/AA4418,2),0)</f>
        <v>41.97</v>
      </c>
      <c r="AC4418" s="27" t="str">
        <f aca="false">IF(AND(K4418="Critical",N4418="No"),"URGENT - No Bed","Normal")</f>
        <v>Normal</v>
      </c>
      <c r="AD4418" s="33" t="n">
        <f aca="false">INDEX(Lookup_Tables!$B$3:$B$12,MATCH(H4418,Lookup_Tables!$A$3:$A$12,0))</f>
        <v>4200000</v>
      </c>
      <c r="AE4418" s="27" t="str">
        <f aca="false">INDEX(Lookup_Tables!$C$3:$C$12,MATCH(H4418,Lookup_Tables!$A$3:$A$12,0))</f>
        <v>Dr. Anil Kapoor</v>
      </c>
      <c r="AF4418" s="27" t="str">
        <f aca="false">IFERROR(INDEX(Lookup_Tables!$F$16:$F$45,MATCH(I4418,Lookup_Tables!$E$16:$E$45,0)),"N/A")</f>
        <v>EMP202</v>
      </c>
      <c r="AG4418" s="27" t="n">
        <f aca="false">_xlfn.IFS(R4418="Recovered",4,R4418="Referred",3,R4418="Admitted",2,R4418="Deceased",1,TRUE(),0)</f>
        <v>4</v>
      </c>
      <c r="AH4418" s="27" t="str">
        <f aca="false">IF(T4418&gt;=4,"Satisfied",IF(T4418&gt;=3,"Neutral","Needs Improvement"))</f>
        <v>Satisfied</v>
      </c>
    </row>
    <row r="4419" customFormat="false" ht="15" hidden="false" customHeight="false" outlineLevel="0" collapsed="false">
      <c r="A4419" s="30" t="s">
        <v>5787</v>
      </c>
      <c r="B4419" s="30" t="s">
        <v>4099</v>
      </c>
      <c r="C4419" s="30" t="n">
        <v>56</v>
      </c>
      <c r="D4419" s="30" t="s">
        <v>181</v>
      </c>
      <c r="E4419" s="31" t="n">
        <v>45656</v>
      </c>
      <c r="F4419" s="30" t="s">
        <v>286</v>
      </c>
      <c r="G4419" s="31" t="n">
        <v>45662</v>
      </c>
      <c r="H4419" s="30" t="s">
        <v>206</v>
      </c>
      <c r="I4419" s="30" t="s">
        <v>300</v>
      </c>
      <c r="J4419" s="30" t="s">
        <v>208</v>
      </c>
      <c r="K4419" s="30" t="s">
        <v>202</v>
      </c>
      <c r="L4419" s="30" t="n">
        <v>11</v>
      </c>
      <c r="M4419" s="30" t="n">
        <v>156</v>
      </c>
      <c r="N4419" s="30" t="s">
        <v>186</v>
      </c>
      <c r="O4419" s="30" t="s">
        <v>128</v>
      </c>
      <c r="P4419" s="30" t="s">
        <v>129</v>
      </c>
      <c r="Q4419" s="32" t="n">
        <v>18624.75</v>
      </c>
      <c r="R4419" s="30" t="s">
        <v>172</v>
      </c>
      <c r="S4419" s="30" t="s">
        <v>197</v>
      </c>
      <c r="T4419" s="30" t="n">
        <v>3</v>
      </c>
      <c r="U4419" s="30" t="n">
        <f aca="false">YEAR(E4419)</f>
        <v>2024</v>
      </c>
      <c r="V4419" s="30" t="str">
        <f aca="false">TEXT(E4419,"MMM-YYYY")</f>
        <v>Dec-2024</v>
      </c>
      <c r="W4419" s="30" t="n">
        <f aca="false">MONTH(E4419)</f>
        <v>12</v>
      </c>
      <c r="X4419" s="30" t="str">
        <f aca="false">TEXT(WEEKDAY(E4419,2),"0")&amp;" - "&amp;TEXT(E4419,"dddd")</f>
        <v>1 - Monday</v>
      </c>
      <c r="Y4419" s="30" t="str">
        <f aca="false">_xlfn.IFS(C4419&lt;18,"Child (0-17)",C4419&lt;40,"Young Adult (18-39)",C4419&lt;60,"Adult (40-59)",TRUE(),"Senior (60+)")</f>
        <v>Adult (40-59)</v>
      </c>
      <c r="Z4419" s="30" t="n">
        <f aca="false">ROUND(G4419-E4419,0)</f>
        <v>6</v>
      </c>
      <c r="AA4419" s="30" t="n">
        <f aca="false">L4419+M4419</f>
        <v>167</v>
      </c>
      <c r="AB4419" s="30" t="n">
        <f aca="false">IFERROR(ROUND(Q4419/AA4419,2),0)</f>
        <v>111.53</v>
      </c>
      <c r="AC4419" s="30" t="str">
        <f aca="false">IF(AND(K4419="Critical",N4419="No"),"URGENT - No Bed","Normal")</f>
        <v>Normal</v>
      </c>
      <c r="AD4419" s="34" t="n">
        <f aca="false">INDEX(Lookup_Tables!$B$3:$B$12,MATCH(H4419,Lookup_Tables!$A$3:$A$12,0))</f>
        <v>2800000</v>
      </c>
      <c r="AE4419" s="30" t="str">
        <f aca="false">INDEX(Lookup_Tables!$C$3:$C$12,MATCH(H4419,Lookup_Tables!$A$3:$A$12,0))</f>
        <v>Dr. Suresh Nair</v>
      </c>
      <c r="AF4419" s="30" t="str">
        <f aca="false">IFERROR(INDEX(Lookup_Tables!$F$16:$F$45,MATCH(I4419,Lookup_Tables!$E$16:$E$45,0)),"N/A")</f>
        <v>EMP211</v>
      </c>
      <c r="AG4419" s="30" t="n">
        <f aca="false">_xlfn.IFS(R4419="Recovered",4,R4419="Referred",3,R4419="Admitted",2,R4419="Deceased",1,TRUE(),0)</f>
        <v>2</v>
      </c>
      <c r="AH4419" s="30" t="str">
        <f aca="false">IF(T4419&gt;=4,"Satisfied",IF(T4419&gt;=3,"Neutral","Needs Improvement"))</f>
        <v>Neutral</v>
      </c>
    </row>
    <row r="4420" customFormat="false" ht="15" hidden="false" customHeight="false" outlineLevel="0" collapsed="false">
      <c r="A4420" s="27" t="s">
        <v>382</v>
      </c>
      <c r="B4420" s="27" t="s">
        <v>383</v>
      </c>
      <c r="C4420" s="27" t="n">
        <v>31</v>
      </c>
      <c r="D4420" s="27" t="s">
        <v>181</v>
      </c>
      <c r="E4420" s="28" t="n">
        <v>45564</v>
      </c>
      <c r="F4420" s="27" t="s">
        <v>384</v>
      </c>
      <c r="G4420" s="28" t="n">
        <v>45578</v>
      </c>
      <c r="H4420" s="27" t="s">
        <v>161</v>
      </c>
      <c r="I4420" s="27" t="s">
        <v>162</v>
      </c>
      <c r="J4420" s="27" t="s">
        <v>385</v>
      </c>
      <c r="K4420" s="27" t="s">
        <v>202</v>
      </c>
      <c r="L4420" s="27" t="n">
        <v>0</v>
      </c>
      <c r="M4420" s="27" t="n">
        <v>84</v>
      </c>
      <c r="N4420" s="27" t="s">
        <v>186</v>
      </c>
      <c r="O4420" s="27" t="s">
        <v>139</v>
      </c>
      <c r="P4420" s="27" t="s">
        <v>150</v>
      </c>
      <c r="Q4420" s="29" t="n">
        <v>16463.52</v>
      </c>
      <c r="R4420" s="27" t="s">
        <v>130</v>
      </c>
      <c r="S4420" s="27" t="s">
        <v>223</v>
      </c>
      <c r="T4420" s="27" t="n">
        <v>3</v>
      </c>
      <c r="U4420" s="27" t="n">
        <f aca="false">YEAR(E4420)</f>
        <v>2024</v>
      </c>
      <c r="V4420" s="27" t="str">
        <f aca="false">TEXT(E4420,"MMM-YYYY")</f>
        <v>Sep-2024</v>
      </c>
      <c r="W4420" s="27" t="n">
        <f aca="false">MONTH(E4420)</f>
        <v>9</v>
      </c>
      <c r="X4420" s="27" t="str">
        <f aca="false">TEXT(WEEKDAY(E4420,2),"0")&amp;" - "&amp;TEXT(E4420,"dddd")</f>
        <v>7 - Sunday</v>
      </c>
      <c r="Y4420" s="27" t="str">
        <f aca="false">_xlfn.IFS(C4420&lt;18,"Child (0-17)",C4420&lt;40,"Young Adult (18-39)",C4420&lt;60,"Adult (40-59)",TRUE(),"Senior (60+)")</f>
        <v>Young Adult (18-39)</v>
      </c>
      <c r="Z4420" s="27" t="n">
        <f aca="false">ROUND(G4420-E4420,0)</f>
        <v>14</v>
      </c>
      <c r="AA4420" s="27" t="n">
        <f aca="false">L4420+M4420</f>
        <v>84</v>
      </c>
      <c r="AB4420" s="27" t="n">
        <f aca="false">IFERROR(ROUND(Q4420/AA4420,2),0)</f>
        <v>195.99</v>
      </c>
      <c r="AC4420" s="27" t="str">
        <f aca="false">IF(AND(K4420="Critical",N4420="No"),"URGENT - No Bed","Normal")</f>
        <v>Normal</v>
      </c>
      <c r="AD4420" s="33" t="n">
        <f aca="false">INDEX(Lookup_Tables!$B$3:$B$12,MATCH(H4420,Lookup_Tables!$A$3:$A$12,0))</f>
        <v>3600000</v>
      </c>
      <c r="AE4420" s="27" t="str">
        <f aca="false">INDEX(Lookup_Tables!$C$3:$C$12,MATCH(H4420,Lookup_Tables!$A$3:$A$12,0))</f>
        <v>Dr. Sameer Joshi</v>
      </c>
      <c r="AF4420" s="27" t="str">
        <f aca="false">IFERROR(INDEX(Lookup_Tables!$F$16:$F$45,MATCH(I4420,Lookup_Tables!$E$16:$E$45,0)),"N/A")</f>
        <v>EMP222</v>
      </c>
      <c r="AG4420" s="27" t="n">
        <f aca="false">_xlfn.IFS(R4420="Recovered",4,R4420="Referred",3,R4420="Admitted",2,R4420="Deceased",1,TRUE(),0)</f>
        <v>4</v>
      </c>
      <c r="AH4420" s="27" t="str">
        <f aca="false">IF(T4420&gt;=4,"Satisfied",IF(T4420&gt;=3,"Neutral","Needs Improvement"))</f>
        <v>Neutral</v>
      </c>
    </row>
    <row r="4421" customFormat="false" ht="15" hidden="false" customHeight="false" outlineLevel="0" collapsed="false">
      <c r="A4421" s="30" t="s">
        <v>1439</v>
      </c>
      <c r="B4421" s="30" t="s">
        <v>1440</v>
      </c>
      <c r="C4421" s="30" t="n">
        <v>70</v>
      </c>
      <c r="D4421" s="30" t="s">
        <v>121</v>
      </c>
      <c r="E4421" s="31" t="n">
        <v>45458</v>
      </c>
      <c r="F4421" s="30" t="s">
        <v>800</v>
      </c>
      <c r="G4421" s="31" t="n">
        <v>45459</v>
      </c>
      <c r="H4421" s="30" t="s">
        <v>206</v>
      </c>
      <c r="I4421" s="30" t="s">
        <v>207</v>
      </c>
      <c r="J4421" s="30" t="s">
        <v>615</v>
      </c>
      <c r="K4421" s="30" t="s">
        <v>138</v>
      </c>
      <c r="L4421" s="30" t="n">
        <v>30</v>
      </c>
      <c r="M4421" s="30" t="n">
        <v>21</v>
      </c>
      <c r="N4421" s="30" t="s">
        <v>127</v>
      </c>
      <c r="O4421" s="30" t="s">
        <v>128</v>
      </c>
      <c r="P4421" s="30" t="s">
        <v>150</v>
      </c>
      <c r="Q4421" s="32" t="n">
        <v>901.2</v>
      </c>
      <c r="R4421" s="30" t="s">
        <v>130</v>
      </c>
      <c r="S4421" s="30" t="s">
        <v>223</v>
      </c>
      <c r="T4421" s="30" t="n">
        <v>5</v>
      </c>
      <c r="U4421" s="30" t="n">
        <f aca="false">YEAR(E4421)</f>
        <v>2024</v>
      </c>
      <c r="V4421" s="30" t="str">
        <f aca="false">TEXT(E4421,"MMM-YYYY")</f>
        <v>Jun-2024</v>
      </c>
      <c r="W4421" s="30" t="n">
        <f aca="false">MONTH(E4421)</f>
        <v>6</v>
      </c>
      <c r="X4421" s="30" t="str">
        <f aca="false">TEXT(WEEKDAY(E4421,2),"0")&amp;" - "&amp;TEXT(E4421,"dddd")</f>
        <v>6 - Saturday</v>
      </c>
      <c r="Y4421" s="30" t="str">
        <f aca="false">_xlfn.IFS(C4421&lt;18,"Child (0-17)",C4421&lt;40,"Young Adult (18-39)",C4421&lt;60,"Adult (40-59)",TRUE(),"Senior (60+)")</f>
        <v>Senior (60+)</v>
      </c>
      <c r="Z4421" s="30" t="n">
        <f aca="false">ROUND(G4421-E4421,0)</f>
        <v>1</v>
      </c>
      <c r="AA4421" s="30" t="n">
        <f aca="false">L4421+M4421</f>
        <v>51</v>
      </c>
      <c r="AB4421" s="30" t="n">
        <f aca="false">IFERROR(ROUND(Q4421/AA4421,2),0)</f>
        <v>17.67</v>
      </c>
      <c r="AC4421" s="30" t="str">
        <f aca="false">IF(AND(K4421="Critical",N4421="No"),"URGENT - No Bed","Normal")</f>
        <v>Normal</v>
      </c>
      <c r="AD4421" s="34" t="n">
        <f aca="false">INDEX(Lookup_Tables!$B$3:$B$12,MATCH(H4421,Lookup_Tables!$A$3:$A$12,0))</f>
        <v>2800000</v>
      </c>
      <c r="AE4421" s="30" t="str">
        <f aca="false">INDEX(Lookup_Tables!$C$3:$C$12,MATCH(H4421,Lookup_Tables!$A$3:$A$12,0))</f>
        <v>Dr. Suresh Nair</v>
      </c>
      <c r="AF4421" s="30" t="str">
        <f aca="false">IFERROR(INDEX(Lookup_Tables!$F$16:$F$45,MATCH(I4421,Lookup_Tables!$E$16:$E$45,0)),"N/A")</f>
        <v>EMP209</v>
      </c>
      <c r="AG4421" s="30" t="n">
        <f aca="false">_xlfn.IFS(R4421="Recovered",4,R4421="Referred",3,R4421="Admitted",2,R4421="Deceased",1,TRUE(),0)</f>
        <v>4</v>
      </c>
      <c r="AH4421" s="30" t="str">
        <f aca="false">IF(T4421&gt;=4,"Satisfied",IF(T4421&gt;=3,"Neutral","Needs Improvement"))</f>
        <v>Satisfied</v>
      </c>
    </row>
    <row r="4422" customFormat="false" ht="15" hidden="false" customHeight="false" outlineLevel="0" collapsed="false">
      <c r="A4422" s="27" t="s">
        <v>5683</v>
      </c>
      <c r="B4422" s="27" t="s">
        <v>220</v>
      </c>
      <c r="C4422" s="27" t="n">
        <v>27</v>
      </c>
      <c r="D4422" s="27" t="s">
        <v>181</v>
      </c>
      <c r="E4422" s="28" t="n">
        <v>45435</v>
      </c>
      <c r="F4422" s="27" t="s">
        <v>274</v>
      </c>
      <c r="G4422" s="28" t="n">
        <v>45436</v>
      </c>
      <c r="H4422" s="27" t="s">
        <v>161</v>
      </c>
      <c r="I4422" s="27" t="s">
        <v>538</v>
      </c>
      <c r="J4422" s="27" t="s">
        <v>648</v>
      </c>
      <c r="K4422" s="27" t="s">
        <v>156</v>
      </c>
      <c r="L4422" s="27" t="n">
        <v>42</v>
      </c>
      <c r="M4422" s="27" t="n">
        <v>50</v>
      </c>
      <c r="N4422" s="27" t="s">
        <v>186</v>
      </c>
      <c r="O4422" s="27" t="s">
        <v>171</v>
      </c>
      <c r="P4422" s="27" t="s">
        <v>150</v>
      </c>
      <c r="Q4422" s="29" t="n">
        <v>3651.78</v>
      </c>
      <c r="R4422" s="27" t="s">
        <v>130</v>
      </c>
      <c r="S4422" s="27" t="s">
        <v>192</v>
      </c>
      <c r="T4422" s="27" t="n">
        <v>5</v>
      </c>
      <c r="U4422" s="27" t="n">
        <f aca="false">YEAR(E4422)</f>
        <v>2024</v>
      </c>
      <c r="V4422" s="27" t="str">
        <f aca="false">TEXT(E4422,"MMM-YYYY")</f>
        <v>May-2024</v>
      </c>
      <c r="W4422" s="27" t="n">
        <f aca="false">MONTH(E4422)</f>
        <v>5</v>
      </c>
      <c r="X4422" s="27" t="str">
        <f aca="false">TEXT(WEEKDAY(E4422,2),"0")&amp;" - "&amp;TEXT(E4422,"dddd")</f>
        <v>4 - Thursday</v>
      </c>
      <c r="Y4422" s="27" t="str">
        <f aca="false">_xlfn.IFS(C4422&lt;18,"Child (0-17)",C4422&lt;40,"Young Adult (18-39)",C4422&lt;60,"Adult (40-59)",TRUE(),"Senior (60+)")</f>
        <v>Young Adult (18-39)</v>
      </c>
      <c r="Z4422" s="27" t="n">
        <f aca="false">ROUND(G4422-E4422,0)</f>
        <v>1</v>
      </c>
      <c r="AA4422" s="27" t="n">
        <f aca="false">L4422+M4422</f>
        <v>92</v>
      </c>
      <c r="AB4422" s="27" t="n">
        <f aca="false">IFERROR(ROUND(Q4422/AA4422,2),0)</f>
        <v>39.69</v>
      </c>
      <c r="AC4422" s="27" t="str">
        <f aca="false">IF(AND(K4422="Critical",N4422="No"),"URGENT - No Bed","Normal")</f>
        <v>Normal</v>
      </c>
      <c r="AD4422" s="33" t="n">
        <f aca="false">INDEX(Lookup_Tables!$B$3:$B$12,MATCH(H4422,Lookup_Tables!$A$3:$A$12,0))</f>
        <v>3600000</v>
      </c>
      <c r="AE4422" s="27" t="str">
        <f aca="false">INDEX(Lookup_Tables!$C$3:$C$12,MATCH(H4422,Lookup_Tables!$A$3:$A$12,0))</f>
        <v>Dr. Sameer Joshi</v>
      </c>
      <c r="AF4422" s="27" t="str">
        <f aca="false">IFERROR(INDEX(Lookup_Tables!$F$16:$F$45,MATCH(I4422,Lookup_Tables!$E$16:$E$45,0)),"N/A")</f>
        <v>EMP221</v>
      </c>
      <c r="AG4422" s="27" t="n">
        <f aca="false">_xlfn.IFS(R4422="Recovered",4,R4422="Referred",3,R4422="Admitted",2,R4422="Deceased",1,TRUE(),0)</f>
        <v>4</v>
      </c>
      <c r="AH4422" s="27" t="str">
        <f aca="false">IF(T4422&gt;=4,"Satisfied",IF(T4422&gt;=3,"Neutral","Needs Improvement"))</f>
        <v>Satisfied</v>
      </c>
    </row>
    <row r="4423" customFormat="false" ht="15" hidden="false" customHeight="false" outlineLevel="0" collapsed="false">
      <c r="A4423" s="30" t="s">
        <v>3419</v>
      </c>
      <c r="B4423" s="30" t="s">
        <v>3420</v>
      </c>
      <c r="C4423" s="30" t="n">
        <v>40</v>
      </c>
      <c r="D4423" s="30" t="s">
        <v>181</v>
      </c>
      <c r="E4423" s="31" t="n">
        <v>45522</v>
      </c>
      <c r="F4423" s="30" t="s">
        <v>750</v>
      </c>
      <c r="G4423" s="31" t="n">
        <v>45522</v>
      </c>
      <c r="H4423" s="30" t="s">
        <v>217</v>
      </c>
      <c r="I4423" s="30" t="s">
        <v>282</v>
      </c>
      <c r="J4423" s="30" t="s">
        <v>283</v>
      </c>
      <c r="K4423" s="30" t="s">
        <v>156</v>
      </c>
      <c r="L4423" s="30" t="n">
        <v>67</v>
      </c>
      <c r="M4423" s="30" t="n">
        <v>73</v>
      </c>
      <c r="N4423" s="30" t="s">
        <v>127</v>
      </c>
      <c r="O4423" s="30" t="s">
        <v>171</v>
      </c>
      <c r="P4423" s="30" t="s">
        <v>187</v>
      </c>
      <c r="Q4423" s="32" t="n">
        <v>4453.31</v>
      </c>
      <c r="R4423" s="30" t="s">
        <v>130</v>
      </c>
      <c r="S4423" s="30" t="s">
        <v>192</v>
      </c>
      <c r="T4423" s="30" t="n">
        <v>4</v>
      </c>
      <c r="U4423" s="30" t="n">
        <f aca="false">YEAR(E4423)</f>
        <v>2024</v>
      </c>
      <c r="V4423" s="30" t="str">
        <f aca="false">TEXT(E4423,"MMM-YYYY")</f>
        <v>Aug-2024</v>
      </c>
      <c r="W4423" s="30" t="n">
        <f aca="false">MONTH(E4423)</f>
        <v>8</v>
      </c>
      <c r="X4423" s="30" t="str">
        <f aca="false">TEXT(WEEKDAY(E4423,2),"0")&amp;" - "&amp;TEXT(E4423,"dddd")</f>
        <v>7 - Sunday</v>
      </c>
      <c r="Y4423" s="30" t="str">
        <f aca="false">_xlfn.IFS(C4423&lt;18,"Child (0-17)",C4423&lt;40,"Young Adult (18-39)",C4423&lt;60,"Adult (40-59)",TRUE(),"Senior (60+)")</f>
        <v>Adult (40-59)</v>
      </c>
      <c r="Z4423" s="30" t="n">
        <f aca="false">ROUND(G4423-E4423,0)</f>
        <v>0</v>
      </c>
      <c r="AA4423" s="30" t="n">
        <f aca="false">L4423+M4423</f>
        <v>140</v>
      </c>
      <c r="AB4423" s="30" t="n">
        <f aca="false">IFERROR(ROUND(Q4423/AA4423,2),0)</f>
        <v>31.81</v>
      </c>
      <c r="AC4423" s="30" t="str">
        <f aca="false">IF(AND(K4423="Critical",N4423="No"),"URGENT - No Bed","Normal")</f>
        <v>Normal</v>
      </c>
      <c r="AD4423" s="34" t="n">
        <f aca="false">INDEX(Lookup_Tables!$B$3:$B$12,MATCH(H4423,Lookup_Tables!$A$3:$A$12,0))</f>
        <v>4200000</v>
      </c>
      <c r="AE4423" s="30" t="str">
        <f aca="false">INDEX(Lookup_Tables!$C$3:$C$12,MATCH(H4423,Lookup_Tables!$A$3:$A$12,0))</f>
        <v>Dr. Anil Kapoor</v>
      </c>
      <c r="AF4423" s="30" t="str">
        <f aca="false">IFERROR(INDEX(Lookup_Tables!$F$16:$F$45,MATCH(I4423,Lookup_Tables!$E$16:$E$45,0)),"N/A")</f>
        <v>EMP200</v>
      </c>
      <c r="AG4423" s="30" t="n">
        <f aca="false">_xlfn.IFS(R4423="Recovered",4,R4423="Referred",3,R4423="Admitted",2,R4423="Deceased",1,TRUE(),0)</f>
        <v>4</v>
      </c>
      <c r="AH4423" s="30" t="str">
        <f aca="false">IF(T4423&gt;=4,"Satisfied",IF(T4423&gt;=3,"Neutral","Needs Improvement"))</f>
        <v>Satisfied</v>
      </c>
    </row>
    <row r="4424" customFormat="false" ht="15" hidden="false" customHeight="false" outlineLevel="0" collapsed="false">
      <c r="A4424" s="27" t="s">
        <v>6100</v>
      </c>
      <c r="B4424" s="27" t="s">
        <v>3074</v>
      </c>
      <c r="C4424" s="27" t="n">
        <v>50</v>
      </c>
      <c r="D4424" s="27" t="s">
        <v>121</v>
      </c>
      <c r="E4424" s="28" t="n">
        <v>45513</v>
      </c>
      <c r="F4424" s="27" t="s">
        <v>265</v>
      </c>
      <c r="G4424" s="28" t="n">
        <v>45513</v>
      </c>
      <c r="H4424" s="27" t="s">
        <v>168</v>
      </c>
      <c r="I4424" s="27" t="s">
        <v>366</v>
      </c>
      <c r="J4424" s="27" t="s">
        <v>191</v>
      </c>
      <c r="K4424" s="27" t="s">
        <v>138</v>
      </c>
      <c r="L4424" s="27" t="n">
        <v>31</v>
      </c>
      <c r="M4424" s="27" t="n">
        <v>44</v>
      </c>
      <c r="N4424" s="27" t="s">
        <v>127</v>
      </c>
      <c r="O4424" s="27" t="s">
        <v>171</v>
      </c>
      <c r="P4424" s="27" t="s">
        <v>129</v>
      </c>
      <c r="Q4424" s="29" t="n">
        <v>2345.98</v>
      </c>
      <c r="R4424" s="27" t="s">
        <v>172</v>
      </c>
      <c r="S4424" s="27" t="s">
        <v>192</v>
      </c>
      <c r="T4424" s="27" t="n">
        <v>2</v>
      </c>
      <c r="U4424" s="27" t="n">
        <f aca="false">YEAR(E4424)</f>
        <v>2024</v>
      </c>
      <c r="V4424" s="27" t="str">
        <f aca="false">TEXT(E4424,"MMM-YYYY")</f>
        <v>Aug-2024</v>
      </c>
      <c r="W4424" s="27" t="n">
        <f aca="false">MONTH(E4424)</f>
        <v>8</v>
      </c>
      <c r="X4424" s="27" t="str">
        <f aca="false">TEXT(WEEKDAY(E4424,2),"0")&amp;" - "&amp;TEXT(E4424,"dddd")</f>
        <v>5 - Friday</v>
      </c>
      <c r="Y4424" s="27" t="str">
        <f aca="false">_xlfn.IFS(C4424&lt;18,"Child (0-17)",C4424&lt;40,"Young Adult (18-39)",C4424&lt;60,"Adult (40-59)",TRUE(),"Senior (60+)")</f>
        <v>Adult (40-59)</v>
      </c>
      <c r="Z4424" s="27" t="n">
        <f aca="false">ROUND(G4424-E4424,0)</f>
        <v>0</v>
      </c>
      <c r="AA4424" s="27" t="n">
        <f aca="false">L4424+M4424</f>
        <v>75</v>
      </c>
      <c r="AB4424" s="27" t="n">
        <f aca="false">IFERROR(ROUND(Q4424/AA4424,2),0)</f>
        <v>31.28</v>
      </c>
      <c r="AC4424" s="27" t="str">
        <f aca="false">IF(AND(K4424="Critical",N4424="No"),"URGENT - No Bed","Normal")</f>
        <v>Normal</v>
      </c>
      <c r="AD4424" s="33" t="n">
        <f aca="false">INDEX(Lookup_Tables!$B$3:$B$12,MATCH(H4424,Lookup_Tables!$A$3:$A$12,0))</f>
        <v>4400000</v>
      </c>
      <c r="AE4424" s="27" t="str">
        <f aca="false">INDEX(Lookup_Tables!$C$3:$C$12,MATCH(H4424,Lookup_Tables!$A$3:$A$12,0))</f>
        <v>Dr. Neha Chopra</v>
      </c>
      <c r="AF4424" s="27" t="str">
        <f aca="false">IFERROR(INDEX(Lookup_Tables!$F$16:$F$45,MATCH(I4424,Lookup_Tables!$E$16:$E$45,0)),"N/A")</f>
        <v>EMP218</v>
      </c>
      <c r="AG4424" s="27" t="n">
        <f aca="false">_xlfn.IFS(R4424="Recovered",4,R4424="Referred",3,R4424="Admitted",2,R4424="Deceased",1,TRUE(),0)</f>
        <v>2</v>
      </c>
      <c r="AH4424" s="27" t="str">
        <f aca="false">IF(T4424&gt;=4,"Satisfied",IF(T4424&gt;=3,"Neutral","Needs Improvement"))</f>
        <v>Needs Improvement</v>
      </c>
    </row>
    <row r="4425" customFormat="false" ht="15" hidden="false" customHeight="false" outlineLevel="0" collapsed="false">
      <c r="A4425" s="30" t="s">
        <v>2970</v>
      </c>
      <c r="B4425" s="30" t="s">
        <v>377</v>
      </c>
      <c r="C4425" s="30" t="n">
        <v>35</v>
      </c>
      <c r="D4425" s="30" t="s">
        <v>121</v>
      </c>
      <c r="E4425" s="31" t="n">
        <v>45551</v>
      </c>
      <c r="F4425" s="30" t="s">
        <v>274</v>
      </c>
      <c r="G4425" s="31" t="n">
        <v>45552</v>
      </c>
      <c r="H4425" s="30" t="s">
        <v>183</v>
      </c>
      <c r="I4425" s="30" t="s">
        <v>430</v>
      </c>
      <c r="J4425" s="30" t="s">
        <v>185</v>
      </c>
      <c r="K4425" s="30" t="s">
        <v>138</v>
      </c>
      <c r="L4425" s="30" t="n">
        <v>23</v>
      </c>
      <c r="M4425" s="30" t="n">
        <v>21</v>
      </c>
      <c r="N4425" s="30" t="s">
        <v>127</v>
      </c>
      <c r="O4425" s="30" t="s">
        <v>149</v>
      </c>
      <c r="P4425" s="30" t="s">
        <v>129</v>
      </c>
      <c r="Q4425" s="32" t="n">
        <v>2323.39</v>
      </c>
      <c r="R4425" s="30" t="s">
        <v>130</v>
      </c>
      <c r="S4425" s="30" t="s">
        <v>157</v>
      </c>
      <c r="T4425" s="30" t="n">
        <v>4</v>
      </c>
      <c r="U4425" s="30" t="n">
        <f aca="false">YEAR(E4425)</f>
        <v>2024</v>
      </c>
      <c r="V4425" s="30" t="str">
        <f aca="false">TEXT(E4425,"MMM-YYYY")</f>
        <v>Sep-2024</v>
      </c>
      <c r="W4425" s="30" t="n">
        <f aca="false">MONTH(E4425)</f>
        <v>9</v>
      </c>
      <c r="X4425" s="30" t="str">
        <f aca="false">TEXT(WEEKDAY(E4425,2),"0")&amp;" - "&amp;TEXT(E4425,"dddd")</f>
        <v>1 - Monday</v>
      </c>
      <c r="Y4425" s="30" t="str">
        <f aca="false">_xlfn.IFS(C4425&lt;18,"Child (0-17)",C4425&lt;40,"Young Adult (18-39)",C4425&lt;60,"Adult (40-59)",TRUE(),"Senior (60+)")</f>
        <v>Young Adult (18-39)</v>
      </c>
      <c r="Z4425" s="30" t="n">
        <f aca="false">ROUND(G4425-E4425,0)</f>
        <v>1</v>
      </c>
      <c r="AA4425" s="30" t="n">
        <f aca="false">L4425+M4425</f>
        <v>44</v>
      </c>
      <c r="AB4425" s="30" t="n">
        <f aca="false">IFERROR(ROUND(Q4425/AA4425,2),0)</f>
        <v>52.8</v>
      </c>
      <c r="AC4425" s="30" t="str">
        <f aca="false">IF(AND(K4425="Critical",N4425="No"),"URGENT - No Bed","Normal")</f>
        <v>Normal</v>
      </c>
      <c r="AD4425" s="34" t="n">
        <f aca="false">INDEX(Lookup_Tables!$B$3:$B$12,MATCH(H4425,Lookup_Tables!$A$3:$A$12,0))</f>
        <v>3100000</v>
      </c>
      <c r="AE4425" s="30" t="str">
        <f aca="false">INDEX(Lookup_Tables!$C$3:$C$12,MATCH(H4425,Lookup_Tables!$A$3:$A$12,0))</f>
        <v>Dr. Kavita Rao</v>
      </c>
      <c r="AF4425" s="30" t="str">
        <f aca="false">IFERROR(INDEX(Lookup_Tables!$F$16:$F$45,MATCH(I4425,Lookup_Tables!$E$16:$E$45,0)),"N/A")</f>
        <v>EMP224</v>
      </c>
      <c r="AG4425" s="30" t="n">
        <f aca="false">_xlfn.IFS(R4425="Recovered",4,R4425="Referred",3,R4425="Admitted",2,R4425="Deceased",1,TRUE(),0)</f>
        <v>4</v>
      </c>
      <c r="AH4425" s="30" t="str">
        <f aca="false">IF(T4425&gt;=4,"Satisfied",IF(T4425&gt;=3,"Neutral","Needs Improvement"))</f>
        <v>Satisfied</v>
      </c>
    </row>
    <row r="4426" customFormat="false" ht="15" hidden="false" customHeight="false" outlineLevel="0" collapsed="false">
      <c r="A4426" s="27" t="s">
        <v>4578</v>
      </c>
      <c r="B4426" s="27" t="s">
        <v>3084</v>
      </c>
      <c r="C4426" s="27" t="n">
        <v>32</v>
      </c>
      <c r="D4426" s="27" t="s">
        <v>121</v>
      </c>
      <c r="E4426" s="28" t="n">
        <v>45481</v>
      </c>
      <c r="F4426" s="27" t="s">
        <v>1593</v>
      </c>
      <c r="G4426" s="28" t="n">
        <v>45482</v>
      </c>
      <c r="H4426" s="27" t="s">
        <v>242</v>
      </c>
      <c r="I4426" s="27" t="s">
        <v>243</v>
      </c>
      <c r="J4426" s="27" t="s">
        <v>363</v>
      </c>
      <c r="K4426" s="27" t="s">
        <v>138</v>
      </c>
      <c r="L4426" s="27" t="n">
        <v>86</v>
      </c>
      <c r="M4426" s="27" t="n">
        <v>42</v>
      </c>
      <c r="N4426" s="27" t="s">
        <v>127</v>
      </c>
      <c r="O4426" s="27" t="s">
        <v>128</v>
      </c>
      <c r="P4426" s="27" t="s">
        <v>129</v>
      </c>
      <c r="Q4426" s="29" t="n">
        <v>1309.09</v>
      </c>
      <c r="R4426" s="27" t="s">
        <v>130</v>
      </c>
      <c r="S4426" s="27" t="s">
        <v>157</v>
      </c>
      <c r="T4426" s="27" t="n">
        <v>5</v>
      </c>
      <c r="U4426" s="27" t="n">
        <f aca="false">YEAR(E4426)</f>
        <v>2024</v>
      </c>
      <c r="V4426" s="27" t="str">
        <f aca="false">TEXT(E4426,"MMM-YYYY")</f>
        <v>Jul-2024</v>
      </c>
      <c r="W4426" s="27" t="n">
        <f aca="false">MONTH(E4426)</f>
        <v>7</v>
      </c>
      <c r="X4426" s="27" t="str">
        <f aca="false">TEXT(WEEKDAY(E4426,2),"0")&amp;" - "&amp;TEXT(E4426,"dddd")</f>
        <v>1 - Monday</v>
      </c>
      <c r="Y4426" s="27" t="str">
        <f aca="false">_xlfn.IFS(C4426&lt;18,"Child (0-17)",C4426&lt;40,"Young Adult (18-39)",C4426&lt;60,"Adult (40-59)",TRUE(),"Senior (60+)")</f>
        <v>Young Adult (18-39)</v>
      </c>
      <c r="Z4426" s="27" t="n">
        <f aca="false">ROUND(G4426-E4426,0)</f>
        <v>1</v>
      </c>
      <c r="AA4426" s="27" t="n">
        <f aca="false">L4426+M4426</f>
        <v>128</v>
      </c>
      <c r="AB4426" s="27" t="n">
        <f aca="false">IFERROR(ROUND(Q4426/AA4426,2),0)</f>
        <v>10.23</v>
      </c>
      <c r="AC4426" s="27" t="str">
        <f aca="false">IF(AND(K4426="Critical",N4426="No"),"URGENT - No Bed","Normal")</f>
        <v>Normal</v>
      </c>
      <c r="AD4426" s="33" t="n">
        <f aca="false">INDEX(Lookup_Tables!$B$3:$B$12,MATCH(H4426,Lookup_Tables!$A$3:$A$12,0))</f>
        <v>3000000</v>
      </c>
      <c r="AE4426" s="27" t="str">
        <f aca="false">INDEX(Lookup_Tables!$C$3:$C$12,MATCH(H4426,Lookup_Tables!$A$3:$A$12,0))</f>
        <v>Dr. Pooja Iyer</v>
      </c>
      <c r="AF4426" s="27" t="str">
        <f aca="false">IFERROR(INDEX(Lookup_Tables!$F$16:$F$45,MATCH(I4426,Lookup_Tables!$E$16:$E$45,0)),"N/A")</f>
        <v>EMP214</v>
      </c>
      <c r="AG4426" s="27" t="n">
        <f aca="false">_xlfn.IFS(R4426="Recovered",4,R4426="Referred",3,R4426="Admitted",2,R4426="Deceased",1,TRUE(),0)</f>
        <v>4</v>
      </c>
      <c r="AH4426" s="27" t="str">
        <f aca="false">IF(T4426&gt;=4,"Satisfied",IF(T4426&gt;=3,"Neutral","Needs Improvement"))</f>
        <v>Satisfied</v>
      </c>
    </row>
    <row r="4427" customFormat="false" ht="15" hidden="false" customHeight="false" outlineLevel="0" collapsed="false">
      <c r="A4427" s="30" t="s">
        <v>6102</v>
      </c>
      <c r="B4427" s="30" t="s">
        <v>950</v>
      </c>
      <c r="C4427" s="30" t="n">
        <v>79</v>
      </c>
      <c r="D4427" s="30" t="s">
        <v>181</v>
      </c>
      <c r="E4427" s="31" t="n">
        <v>45537</v>
      </c>
      <c r="F4427" s="30" t="s">
        <v>241</v>
      </c>
      <c r="G4427" s="31" t="n">
        <v>45542</v>
      </c>
      <c r="H4427" s="30" t="s">
        <v>161</v>
      </c>
      <c r="I4427" s="30" t="s">
        <v>320</v>
      </c>
      <c r="J4427" s="30" t="s">
        <v>258</v>
      </c>
      <c r="K4427" s="30" t="s">
        <v>126</v>
      </c>
      <c r="L4427" s="30" t="n">
        <v>40</v>
      </c>
      <c r="M4427" s="30" t="n">
        <v>85</v>
      </c>
      <c r="N4427" s="30" t="s">
        <v>186</v>
      </c>
      <c r="O4427" s="30" t="s">
        <v>128</v>
      </c>
      <c r="P4427" s="30" t="s">
        <v>187</v>
      </c>
      <c r="Q4427" s="32" t="n">
        <v>7749.91</v>
      </c>
      <c r="R4427" s="30" t="s">
        <v>268</v>
      </c>
      <c r="S4427" s="30" t="s">
        <v>151</v>
      </c>
      <c r="T4427" s="30" t="n">
        <v>2</v>
      </c>
      <c r="U4427" s="30" t="n">
        <f aca="false">YEAR(E4427)</f>
        <v>2024</v>
      </c>
      <c r="V4427" s="30" t="str">
        <f aca="false">TEXT(E4427,"MMM-YYYY")</f>
        <v>Sep-2024</v>
      </c>
      <c r="W4427" s="30" t="n">
        <f aca="false">MONTH(E4427)</f>
        <v>9</v>
      </c>
      <c r="X4427" s="30" t="str">
        <f aca="false">TEXT(WEEKDAY(E4427,2),"0")&amp;" - "&amp;TEXT(E4427,"dddd")</f>
        <v>1 - Monday</v>
      </c>
      <c r="Y4427" s="30" t="str">
        <f aca="false">_xlfn.IFS(C4427&lt;18,"Child (0-17)",C4427&lt;40,"Young Adult (18-39)",C4427&lt;60,"Adult (40-59)",TRUE(),"Senior (60+)")</f>
        <v>Senior (60+)</v>
      </c>
      <c r="Z4427" s="30" t="n">
        <f aca="false">ROUND(G4427-E4427,0)</f>
        <v>5</v>
      </c>
      <c r="AA4427" s="30" t="n">
        <f aca="false">L4427+M4427</f>
        <v>125</v>
      </c>
      <c r="AB4427" s="30" t="n">
        <f aca="false">IFERROR(ROUND(Q4427/AA4427,2),0)</f>
        <v>62</v>
      </c>
      <c r="AC4427" s="30" t="str">
        <f aca="false">IF(AND(K4427="Critical",N4427="No"),"URGENT - No Bed","Normal")</f>
        <v>Normal</v>
      </c>
      <c r="AD4427" s="34" t="n">
        <f aca="false">INDEX(Lookup_Tables!$B$3:$B$12,MATCH(H4427,Lookup_Tables!$A$3:$A$12,0))</f>
        <v>3600000</v>
      </c>
      <c r="AE4427" s="30" t="str">
        <f aca="false">INDEX(Lookup_Tables!$C$3:$C$12,MATCH(H4427,Lookup_Tables!$A$3:$A$12,0))</f>
        <v>Dr. Sameer Joshi</v>
      </c>
      <c r="AF4427" s="30" t="str">
        <f aca="false">IFERROR(INDEX(Lookup_Tables!$F$16:$F$45,MATCH(I4427,Lookup_Tables!$E$16:$E$45,0)),"N/A")</f>
        <v>EMP223</v>
      </c>
      <c r="AG4427" s="30" t="n">
        <f aca="false">_xlfn.IFS(R4427="Recovered",4,R4427="Referred",3,R4427="Admitted",2,R4427="Deceased",1,TRUE(),0)</f>
        <v>3</v>
      </c>
      <c r="AH4427" s="30" t="str">
        <f aca="false">IF(T4427&gt;=4,"Satisfied",IF(T4427&gt;=3,"Neutral","Needs Improvement"))</f>
        <v>Needs Improvement</v>
      </c>
    </row>
    <row r="4428" customFormat="false" ht="15" hidden="false" customHeight="false" outlineLevel="0" collapsed="false">
      <c r="A4428" s="27" t="s">
        <v>1616</v>
      </c>
      <c r="B4428" s="27" t="s">
        <v>1617</v>
      </c>
      <c r="C4428" s="27" t="n">
        <v>8</v>
      </c>
      <c r="D4428" s="27" t="s">
        <v>121</v>
      </c>
      <c r="E4428" s="28" t="n">
        <v>45496</v>
      </c>
      <c r="F4428" s="27" t="s">
        <v>651</v>
      </c>
      <c r="G4428" s="28" t="n">
        <v>45499</v>
      </c>
      <c r="H4428" s="27" t="s">
        <v>123</v>
      </c>
      <c r="I4428" s="27" t="s">
        <v>124</v>
      </c>
      <c r="J4428" s="27" t="s">
        <v>508</v>
      </c>
      <c r="K4428" s="27" t="s">
        <v>126</v>
      </c>
      <c r="L4428" s="27" t="n">
        <v>8</v>
      </c>
      <c r="M4428" s="27" t="n">
        <v>127</v>
      </c>
      <c r="N4428" s="27" t="s">
        <v>186</v>
      </c>
      <c r="O4428" s="27" t="s">
        <v>139</v>
      </c>
      <c r="P4428" s="27" t="s">
        <v>187</v>
      </c>
      <c r="Q4428" s="29" t="n">
        <v>8189.66</v>
      </c>
      <c r="R4428" s="27" t="s">
        <v>130</v>
      </c>
      <c r="S4428" s="27" t="s">
        <v>157</v>
      </c>
      <c r="T4428" s="27" t="n">
        <v>2</v>
      </c>
      <c r="U4428" s="27" t="n">
        <f aca="false">YEAR(E4428)</f>
        <v>2024</v>
      </c>
      <c r="V4428" s="27" t="str">
        <f aca="false">TEXT(E4428,"MMM-YYYY")</f>
        <v>Jul-2024</v>
      </c>
      <c r="W4428" s="27" t="n">
        <f aca="false">MONTH(E4428)</f>
        <v>7</v>
      </c>
      <c r="X4428" s="27" t="str">
        <f aca="false">TEXT(WEEKDAY(E4428,2),"0")&amp;" - "&amp;TEXT(E4428,"dddd")</f>
        <v>2 - Tuesday</v>
      </c>
      <c r="Y4428" s="27" t="str">
        <f aca="false">_xlfn.IFS(C4428&lt;18,"Child (0-17)",C4428&lt;40,"Young Adult (18-39)",C4428&lt;60,"Adult (40-59)",TRUE(),"Senior (60+)")</f>
        <v>Child (0-17)</v>
      </c>
      <c r="Z4428" s="27" t="n">
        <f aca="false">ROUND(G4428-E4428,0)</f>
        <v>3</v>
      </c>
      <c r="AA4428" s="27" t="n">
        <f aca="false">L4428+M4428</f>
        <v>135</v>
      </c>
      <c r="AB4428" s="27" t="n">
        <f aca="false">IFERROR(ROUND(Q4428/AA4428,2),0)</f>
        <v>60.66</v>
      </c>
      <c r="AC4428" s="27" t="str">
        <f aca="false">IF(AND(K4428="Critical",N4428="No"),"URGENT - No Bed","Normal")</f>
        <v>Normal</v>
      </c>
      <c r="AD4428" s="33" t="n">
        <f aca="false">INDEX(Lookup_Tables!$B$3:$B$12,MATCH(H4428,Lookup_Tables!$A$3:$A$12,0))</f>
        <v>2200000</v>
      </c>
      <c r="AE4428" s="27" t="str">
        <f aca="false">INDEX(Lookup_Tables!$C$3:$C$12,MATCH(H4428,Lookup_Tables!$A$3:$A$12,0))</f>
        <v>Dr. Rohan Das</v>
      </c>
      <c r="AF4428" s="27" t="str">
        <f aca="false">IFERROR(INDEX(Lookup_Tables!$F$16:$F$45,MATCH(I4428,Lookup_Tables!$E$16:$E$45,0)),"N/A")</f>
        <v>EMP205</v>
      </c>
      <c r="AG4428" s="27" t="n">
        <f aca="false">_xlfn.IFS(R4428="Recovered",4,R4428="Referred",3,R4428="Admitted",2,R4428="Deceased",1,TRUE(),0)</f>
        <v>4</v>
      </c>
      <c r="AH4428" s="27" t="str">
        <f aca="false">IF(T4428&gt;=4,"Satisfied",IF(T4428&gt;=3,"Neutral","Needs Improvement"))</f>
        <v>Needs Improvement</v>
      </c>
    </row>
    <row r="4429" customFormat="false" ht="15" hidden="false" customHeight="false" outlineLevel="0" collapsed="false">
      <c r="A4429" s="30" t="s">
        <v>3790</v>
      </c>
      <c r="B4429" s="30" t="s">
        <v>2602</v>
      </c>
      <c r="C4429" s="30" t="n">
        <v>38</v>
      </c>
      <c r="D4429" s="30" t="s">
        <v>121</v>
      </c>
      <c r="E4429" s="31" t="n">
        <v>45343</v>
      </c>
      <c r="F4429" s="30" t="s">
        <v>1623</v>
      </c>
      <c r="G4429" s="31" t="n">
        <v>45344</v>
      </c>
      <c r="H4429" s="30" t="s">
        <v>206</v>
      </c>
      <c r="I4429" s="30" t="s">
        <v>232</v>
      </c>
      <c r="J4429" s="30" t="s">
        <v>233</v>
      </c>
      <c r="K4429" s="30" t="s">
        <v>138</v>
      </c>
      <c r="L4429" s="30" t="n">
        <v>49</v>
      </c>
      <c r="M4429" s="30" t="n">
        <v>30</v>
      </c>
      <c r="N4429" s="30" t="s">
        <v>127</v>
      </c>
      <c r="O4429" s="30" t="s">
        <v>128</v>
      </c>
      <c r="P4429" s="30" t="s">
        <v>140</v>
      </c>
      <c r="Q4429" s="32" t="n">
        <v>986.04</v>
      </c>
      <c r="R4429" s="30" t="s">
        <v>130</v>
      </c>
      <c r="S4429" s="30" t="s">
        <v>131</v>
      </c>
      <c r="T4429" s="30" t="n">
        <v>3</v>
      </c>
      <c r="U4429" s="30" t="n">
        <f aca="false">YEAR(E4429)</f>
        <v>2024</v>
      </c>
      <c r="V4429" s="30" t="str">
        <f aca="false">TEXT(E4429,"MMM-YYYY")</f>
        <v>Feb-2024</v>
      </c>
      <c r="W4429" s="30" t="n">
        <f aca="false">MONTH(E4429)</f>
        <v>2</v>
      </c>
      <c r="X4429" s="30" t="str">
        <f aca="false">TEXT(WEEKDAY(E4429,2),"0")&amp;" - "&amp;TEXT(E4429,"dddd")</f>
        <v>3 - Wednesday</v>
      </c>
      <c r="Y4429" s="30" t="str">
        <f aca="false">_xlfn.IFS(C4429&lt;18,"Child (0-17)",C4429&lt;40,"Young Adult (18-39)",C4429&lt;60,"Adult (40-59)",TRUE(),"Senior (60+)")</f>
        <v>Young Adult (18-39)</v>
      </c>
      <c r="Z4429" s="30" t="n">
        <f aca="false">ROUND(G4429-E4429,0)</f>
        <v>1</v>
      </c>
      <c r="AA4429" s="30" t="n">
        <f aca="false">L4429+M4429</f>
        <v>79</v>
      </c>
      <c r="AB4429" s="30" t="n">
        <f aca="false">IFERROR(ROUND(Q4429/AA4429,2),0)</f>
        <v>12.48</v>
      </c>
      <c r="AC4429" s="30" t="str">
        <f aca="false">IF(AND(K4429="Critical",N4429="No"),"URGENT - No Bed","Normal")</f>
        <v>Normal</v>
      </c>
      <c r="AD4429" s="34" t="n">
        <f aca="false">INDEX(Lookup_Tables!$B$3:$B$12,MATCH(H4429,Lookup_Tables!$A$3:$A$12,0))</f>
        <v>2800000</v>
      </c>
      <c r="AE4429" s="30" t="str">
        <f aca="false">INDEX(Lookup_Tables!$C$3:$C$12,MATCH(H4429,Lookup_Tables!$A$3:$A$12,0))</f>
        <v>Dr. Suresh Nair</v>
      </c>
      <c r="AF4429" s="30" t="str">
        <f aca="false">IFERROR(INDEX(Lookup_Tables!$F$16:$F$45,MATCH(I4429,Lookup_Tables!$E$16:$E$45,0)),"N/A")</f>
        <v>EMP210</v>
      </c>
      <c r="AG4429" s="30" t="n">
        <f aca="false">_xlfn.IFS(R4429="Recovered",4,R4429="Referred",3,R4429="Admitted",2,R4429="Deceased",1,TRUE(),0)</f>
        <v>4</v>
      </c>
      <c r="AH4429" s="30" t="str">
        <f aca="false">IF(T4429&gt;=4,"Satisfied",IF(T4429&gt;=3,"Neutral","Needs Improvement"))</f>
        <v>Neutral</v>
      </c>
    </row>
    <row r="4430" customFormat="false" ht="15" hidden="false" customHeight="false" outlineLevel="0" collapsed="false">
      <c r="A4430" s="27" t="s">
        <v>6412</v>
      </c>
      <c r="B4430" s="27" t="s">
        <v>971</v>
      </c>
      <c r="C4430" s="27" t="n">
        <v>46</v>
      </c>
      <c r="D4430" s="27" t="s">
        <v>121</v>
      </c>
      <c r="E4430" s="28" t="n">
        <v>45415</v>
      </c>
      <c r="F4430" s="27" t="s">
        <v>211</v>
      </c>
      <c r="G4430" s="28" t="n">
        <v>45418</v>
      </c>
      <c r="H4430" s="27" t="s">
        <v>217</v>
      </c>
      <c r="I4430" s="27" t="s">
        <v>344</v>
      </c>
      <c r="J4430" s="27" t="s">
        <v>283</v>
      </c>
      <c r="K4430" s="27" t="s">
        <v>156</v>
      </c>
      <c r="L4430" s="27" t="n">
        <v>22</v>
      </c>
      <c r="M4430" s="27" t="n">
        <v>57</v>
      </c>
      <c r="N4430" s="27" t="s">
        <v>186</v>
      </c>
      <c r="O4430" s="27" t="s">
        <v>139</v>
      </c>
      <c r="P4430" s="27" t="s">
        <v>187</v>
      </c>
      <c r="Q4430" s="29" t="n">
        <v>4692.72</v>
      </c>
      <c r="R4430" s="27" t="s">
        <v>172</v>
      </c>
      <c r="S4430" s="27" t="s">
        <v>335</v>
      </c>
      <c r="T4430" s="27" t="n">
        <v>3</v>
      </c>
      <c r="U4430" s="27" t="n">
        <f aca="false">YEAR(E4430)</f>
        <v>2024</v>
      </c>
      <c r="V4430" s="27" t="str">
        <f aca="false">TEXT(E4430,"MMM-YYYY")</f>
        <v>May-2024</v>
      </c>
      <c r="W4430" s="27" t="n">
        <f aca="false">MONTH(E4430)</f>
        <v>5</v>
      </c>
      <c r="X4430" s="27" t="str">
        <f aca="false">TEXT(WEEKDAY(E4430,2),"0")&amp;" - "&amp;TEXT(E4430,"dddd")</f>
        <v>5 - Friday</v>
      </c>
      <c r="Y4430" s="27" t="str">
        <f aca="false">_xlfn.IFS(C4430&lt;18,"Child (0-17)",C4430&lt;40,"Young Adult (18-39)",C4430&lt;60,"Adult (40-59)",TRUE(),"Senior (60+)")</f>
        <v>Adult (40-59)</v>
      </c>
      <c r="Z4430" s="27" t="n">
        <f aca="false">ROUND(G4430-E4430,0)</f>
        <v>3</v>
      </c>
      <c r="AA4430" s="27" t="n">
        <f aca="false">L4430+M4430</f>
        <v>79</v>
      </c>
      <c r="AB4430" s="27" t="n">
        <f aca="false">IFERROR(ROUND(Q4430/AA4430,2),0)</f>
        <v>59.4</v>
      </c>
      <c r="AC4430" s="27" t="str">
        <f aca="false">IF(AND(K4430="Critical",N4430="No"),"URGENT - No Bed","Normal")</f>
        <v>Normal</v>
      </c>
      <c r="AD4430" s="33" t="n">
        <f aca="false">INDEX(Lookup_Tables!$B$3:$B$12,MATCH(H4430,Lookup_Tables!$A$3:$A$12,0))</f>
        <v>4200000</v>
      </c>
      <c r="AE4430" s="27" t="str">
        <f aca="false">INDEX(Lookup_Tables!$C$3:$C$12,MATCH(H4430,Lookup_Tables!$A$3:$A$12,0))</f>
        <v>Dr. Anil Kapoor</v>
      </c>
      <c r="AF4430" s="27" t="str">
        <f aca="false">IFERROR(INDEX(Lookup_Tables!$F$16:$F$45,MATCH(I4430,Lookup_Tables!$E$16:$E$45,0)),"N/A")</f>
        <v>EMP201</v>
      </c>
      <c r="AG4430" s="27" t="n">
        <f aca="false">_xlfn.IFS(R4430="Recovered",4,R4430="Referred",3,R4430="Admitted",2,R4430="Deceased",1,TRUE(),0)</f>
        <v>2</v>
      </c>
      <c r="AH4430" s="27" t="str">
        <f aca="false">IF(T4430&gt;=4,"Satisfied",IF(T4430&gt;=3,"Neutral","Needs Improvement"))</f>
        <v>Neutral</v>
      </c>
    </row>
    <row r="4431" customFormat="false" ht="15" hidden="false" customHeight="false" outlineLevel="0" collapsed="false">
      <c r="A4431" s="30" t="s">
        <v>5956</v>
      </c>
      <c r="B4431" s="30" t="s">
        <v>4867</v>
      </c>
      <c r="C4431" s="30" t="n">
        <v>9</v>
      </c>
      <c r="D4431" s="30" t="s">
        <v>121</v>
      </c>
      <c r="E4431" s="31" t="n">
        <v>45628</v>
      </c>
      <c r="F4431" s="30" t="s">
        <v>720</v>
      </c>
      <c r="G4431" s="31" t="n">
        <v>45631</v>
      </c>
      <c r="H4431" s="30" t="s">
        <v>123</v>
      </c>
      <c r="I4431" s="30" t="s">
        <v>124</v>
      </c>
      <c r="J4431" s="30" t="s">
        <v>227</v>
      </c>
      <c r="K4431" s="30" t="s">
        <v>126</v>
      </c>
      <c r="L4431" s="30" t="n">
        <v>29</v>
      </c>
      <c r="M4431" s="30" t="n">
        <v>51</v>
      </c>
      <c r="N4431" s="30" t="s">
        <v>186</v>
      </c>
      <c r="O4431" s="30" t="s">
        <v>139</v>
      </c>
      <c r="P4431" s="30" t="s">
        <v>150</v>
      </c>
      <c r="Q4431" s="32" t="n">
        <v>7837.63</v>
      </c>
      <c r="R4431" s="30" t="s">
        <v>172</v>
      </c>
      <c r="S4431" s="30" t="s">
        <v>223</v>
      </c>
      <c r="T4431" s="30" t="n">
        <v>1</v>
      </c>
      <c r="U4431" s="30" t="n">
        <f aca="false">YEAR(E4431)</f>
        <v>2024</v>
      </c>
      <c r="V4431" s="30" t="str">
        <f aca="false">TEXT(E4431,"MMM-YYYY")</f>
        <v>Dec-2024</v>
      </c>
      <c r="W4431" s="30" t="n">
        <f aca="false">MONTH(E4431)</f>
        <v>12</v>
      </c>
      <c r="X4431" s="30" t="str">
        <f aca="false">TEXT(WEEKDAY(E4431,2),"0")&amp;" - "&amp;TEXT(E4431,"dddd")</f>
        <v>1 - Monday</v>
      </c>
      <c r="Y4431" s="30" t="str">
        <f aca="false">_xlfn.IFS(C4431&lt;18,"Child (0-17)",C4431&lt;40,"Young Adult (18-39)",C4431&lt;60,"Adult (40-59)",TRUE(),"Senior (60+)")</f>
        <v>Child (0-17)</v>
      </c>
      <c r="Z4431" s="30" t="n">
        <f aca="false">ROUND(G4431-E4431,0)</f>
        <v>3</v>
      </c>
      <c r="AA4431" s="30" t="n">
        <f aca="false">L4431+M4431</f>
        <v>80</v>
      </c>
      <c r="AB4431" s="30" t="n">
        <f aca="false">IFERROR(ROUND(Q4431/AA4431,2),0)</f>
        <v>97.97</v>
      </c>
      <c r="AC4431" s="30" t="str">
        <f aca="false">IF(AND(K4431="Critical",N4431="No"),"URGENT - No Bed","Normal")</f>
        <v>Normal</v>
      </c>
      <c r="AD4431" s="34" t="n">
        <f aca="false">INDEX(Lookup_Tables!$B$3:$B$12,MATCH(H4431,Lookup_Tables!$A$3:$A$12,0))</f>
        <v>2200000</v>
      </c>
      <c r="AE4431" s="30" t="str">
        <f aca="false">INDEX(Lookup_Tables!$C$3:$C$12,MATCH(H4431,Lookup_Tables!$A$3:$A$12,0))</f>
        <v>Dr. Rohan Das</v>
      </c>
      <c r="AF4431" s="30" t="str">
        <f aca="false">IFERROR(INDEX(Lookup_Tables!$F$16:$F$45,MATCH(I4431,Lookup_Tables!$E$16:$E$45,0)),"N/A")</f>
        <v>EMP205</v>
      </c>
      <c r="AG4431" s="30" t="n">
        <f aca="false">_xlfn.IFS(R4431="Recovered",4,R4431="Referred",3,R4431="Admitted",2,R4431="Deceased",1,TRUE(),0)</f>
        <v>2</v>
      </c>
      <c r="AH4431" s="30" t="str">
        <f aca="false">IF(T4431&gt;=4,"Satisfied",IF(T4431&gt;=3,"Neutral","Needs Improvement"))</f>
        <v>Needs Improvement</v>
      </c>
    </row>
    <row r="4432" customFormat="false" ht="15" hidden="false" customHeight="false" outlineLevel="0" collapsed="false">
      <c r="A4432" s="27" t="s">
        <v>5410</v>
      </c>
      <c r="B4432" s="27" t="s">
        <v>2178</v>
      </c>
      <c r="C4432" s="27" t="n">
        <v>47</v>
      </c>
      <c r="D4432" s="27" t="s">
        <v>181</v>
      </c>
      <c r="E4432" s="28" t="n">
        <v>45321</v>
      </c>
      <c r="F4432" s="27" t="s">
        <v>682</v>
      </c>
      <c r="G4432" s="28" t="n">
        <v>45326</v>
      </c>
      <c r="H4432" s="27" t="s">
        <v>146</v>
      </c>
      <c r="I4432" s="27" t="s">
        <v>176</v>
      </c>
      <c r="J4432" s="27" t="s">
        <v>177</v>
      </c>
      <c r="K4432" s="27" t="s">
        <v>126</v>
      </c>
      <c r="L4432" s="27" t="n">
        <v>27</v>
      </c>
      <c r="M4432" s="27" t="n">
        <v>73</v>
      </c>
      <c r="N4432" s="27" t="s">
        <v>186</v>
      </c>
      <c r="O4432" s="27" t="s">
        <v>139</v>
      </c>
      <c r="P4432" s="27" t="s">
        <v>150</v>
      </c>
      <c r="Q4432" s="29" t="n">
        <v>7227.35</v>
      </c>
      <c r="R4432" s="27" t="s">
        <v>130</v>
      </c>
      <c r="S4432" s="27" t="s">
        <v>151</v>
      </c>
      <c r="T4432" s="27" t="n">
        <v>4</v>
      </c>
      <c r="U4432" s="27" t="n">
        <f aca="false">YEAR(E4432)</f>
        <v>2024</v>
      </c>
      <c r="V4432" s="27" t="str">
        <f aca="false">TEXT(E4432,"MMM-YYYY")</f>
        <v>Jan-2024</v>
      </c>
      <c r="W4432" s="27" t="n">
        <f aca="false">MONTH(E4432)</f>
        <v>1</v>
      </c>
      <c r="X4432" s="27" t="str">
        <f aca="false">TEXT(WEEKDAY(E4432,2),"0")&amp;" - "&amp;TEXT(E4432,"dddd")</f>
        <v>2 - Tuesday</v>
      </c>
      <c r="Y4432" s="27" t="str">
        <f aca="false">_xlfn.IFS(C4432&lt;18,"Child (0-17)",C4432&lt;40,"Young Adult (18-39)",C4432&lt;60,"Adult (40-59)",TRUE(),"Senior (60+)")</f>
        <v>Adult (40-59)</v>
      </c>
      <c r="Z4432" s="27" t="n">
        <f aca="false">ROUND(G4432-E4432,0)</f>
        <v>5</v>
      </c>
      <c r="AA4432" s="27" t="n">
        <f aca="false">L4432+M4432</f>
        <v>100</v>
      </c>
      <c r="AB4432" s="27" t="n">
        <f aca="false">IFERROR(ROUND(Q4432/AA4432,2),0)</f>
        <v>72.27</v>
      </c>
      <c r="AC4432" s="27" t="str">
        <f aca="false">IF(AND(K4432="Critical",N4432="No"),"URGENT - No Bed","Normal")</f>
        <v>Normal</v>
      </c>
      <c r="AD4432" s="33" t="n">
        <f aca="false">INDEX(Lookup_Tables!$B$3:$B$12,MATCH(H4432,Lookup_Tables!$A$3:$A$12,0))</f>
        <v>2700000</v>
      </c>
      <c r="AE4432" s="27" t="str">
        <f aca="false">INDEX(Lookup_Tables!$C$3:$C$12,MATCH(H4432,Lookup_Tables!$A$3:$A$12,0))</f>
        <v>Dr. Vikram Singh</v>
      </c>
      <c r="AF4432" s="27" t="str">
        <f aca="false">IFERROR(INDEX(Lookup_Tables!$F$16:$F$45,MATCH(I4432,Lookup_Tables!$E$16:$E$45,0)),"N/A")</f>
        <v>EMP227</v>
      </c>
      <c r="AG4432" s="27" t="n">
        <f aca="false">_xlfn.IFS(R4432="Recovered",4,R4432="Referred",3,R4432="Admitted",2,R4432="Deceased",1,TRUE(),0)</f>
        <v>4</v>
      </c>
      <c r="AH4432" s="27" t="str">
        <f aca="false">IF(T4432&gt;=4,"Satisfied",IF(T4432&gt;=3,"Neutral","Needs Improvement"))</f>
        <v>Satisfied</v>
      </c>
    </row>
    <row r="4433" customFormat="false" ht="15" hidden="false" customHeight="false" outlineLevel="0" collapsed="false">
      <c r="A4433" s="30" t="s">
        <v>2586</v>
      </c>
      <c r="B4433" s="30" t="s">
        <v>2587</v>
      </c>
      <c r="C4433" s="30" t="n">
        <v>33</v>
      </c>
      <c r="D4433" s="30" t="s">
        <v>121</v>
      </c>
      <c r="E4433" s="31" t="n">
        <v>45507</v>
      </c>
      <c r="F4433" s="30" t="s">
        <v>2588</v>
      </c>
      <c r="G4433" s="31" t="n">
        <v>45507</v>
      </c>
      <c r="H4433" s="30" t="s">
        <v>236</v>
      </c>
      <c r="I4433" s="30" t="s">
        <v>323</v>
      </c>
      <c r="J4433" s="30" t="s">
        <v>375</v>
      </c>
      <c r="K4433" s="30" t="s">
        <v>138</v>
      </c>
      <c r="L4433" s="30" t="n">
        <v>31</v>
      </c>
      <c r="M4433" s="30" t="n">
        <v>37</v>
      </c>
      <c r="N4433" s="30" t="s">
        <v>127</v>
      </c>
      <c r="O4433" s="30" t="s">
        <v>139</v>
      </c>
      <c r="P4433" s="30" t="s">
        <v>140</v>
      </c>
      <c r="Q4433" s="32" t="n">
        <v>2674.44</v>
      </c>
      <c r="R4433" s="30" t="s">
        <v>130</v>
      </c>
      <c r="S4433" s="30" t="s">
        <v>192</v>
      </c>
      <c r="T4433" s="30" t="n">
        <v>2</v>
      </c>
      <c r="U4433" s="30" t="n">
        <f aca="false">YEAR(E4433)</f>
        <v>2024</v>
      </c>
      <c r="V4433" s="30" t="str">
        <f aca="false">TEXT(E4433,"MMM-YYYY")</f>
        <v>Aug-2024</v>
      </c>
      <c r="W4433" s="30" t="n">
        <f aca="false">MONTH(E4433)</f>
        <v>8</v>
      </c>
      <c r="X4433" s="30" t="str">
        <f aca="false">TEXT(WEEKDAY(E4433,2),"0")&amp;" - "&amp;TEXT(E4433,"dddd")</f>
        <v>6 - Saturday</v>
      </c>
      <c r="Y4433" s="30" t="str">
        <f aca="false">_xlfn.IFS(C4433&lt;18,"Child (0-17)",C4433&lt;40,"Young Adult (18-39)",C4433&lt;60,"Adult (40-59)",TRUE(),"Senior (60+)")</f>
        <v>Young Adult (18-39)</v>
      </c>
      <c r="Z4433" s="30" t="n">
        <f aca="false">ROUND(G4433-E4433,0)</f>
        <v>0</v>
      </c>
      <c r="AA4433" s="30" t="n">
        <f aca="false">L4433+M4433</f>
        <v>68</v>
      </c>
      <c r="AB4433" s="30" t="n">
        <f aca="false">IFERROR(ROUND(Q4433/AA4433,2),0)</f>
        <v>39.33</v>
      </c>
      <c r="AC4433" s="30" t="str">
        <f aca="false">IF(AND(K4433="Critical",N4433="No"),"URGENT - No Bed","Normal")</f>
        <v>Normal</v>
      </c>
      <c r="AD4433" s="34" t="n">
        <f aca="false">INDEX(Lookup_Tables!$B$3:$B$12,MATCH(H4433,Lookup_Tables!$A$3:$A$12,0))</f>
        <v>3900000</v>
      </c>
      <c r="AE4433" s="30" t="str">
        <f aca="false">INDEX(Lookup_Tables!$C$3:$C$12,MATCH(H4433,Lookup_Tables!$A$3:$A$12,0))</f>
        <v>Dr. Rina Mehta</v>
      </c>
      <c r="AF4433" s="30" t="str">
        <f aca="false">IFERROR(INDEX(Lookup_Tables!$F$16:$F$45,MATCH(I4433,Lookup_Tables!$E$16:$E$45,0)),"N/A")</f>
        <v>EMP216</v>
      </c>
      <c r="AG4433" s="30" t="n">
        <f aca="false">_xlfn.IFS(R4433="Recovered",4,R4433="Referred",3,R4433="Admitted",2,R4433="Deceased",1,TRUE(),0)</f>
        <v>4</v>
      </c>
      <c r="AH4433" s="30" t="str">
        <f aca="false">IF(T4433&gt;=4,"Satisfied",IF(T4433&gt;=3,"Neutral","Needs Improvement"))</f>
        <v>Needs Improvement</v>
      </c>
    </row>
    <row r="4434" customFormat="false" ht="15" hidden="false" customHeight="false" outlineLevel="0" collapsed="false">
      <c r="A4434" s="27" t="s">
        <v>4042</v>
      </c>
      <c r="B4434" s="27" t="s">
        <v>1403</v>
      </c>
      <c r="C4434" s="27" t="n">
        <v>51</v>
      </c>
      <c r="D4434" s="27" t="s">
        <v>121</v>
      </c>
      <c r="E4434" s="28" t="n">
        <v>45575</v>
      </c>
      <c r="F4434" s="27" t="s">
        <v>582</v>
      </c>
      <c r="G4434" s="28" t="n">
        <v>45576</v>
      </c>
      <c r="H4434" s="27" t="s">
        <v>135</v>
      </c>
      <c r="I4434" s="27" t="s">
        <v>136</v>
      </c>
      <c r="J4434" s="27" t="s">
        <v>201</v>
      </c>
      <c r="K4434" s="27" t="s">
        <v>138</v>
      </c>
      <c r="L4434" s="27" t="n">
        <v>61</v>
      </c>
      <c r="M4434" s="27" t="n">
        <v>45</v>
      </c>
      <c r="N4434" s="27" t="s">
        <v>127</v>
      </c>
      <c r="O4434" s="27" t="s">
        <v>171</v>
      </c>
      <c r="P4434" s="27" t="s">
        <v>129</v>
      </c>
      <c r="Q4434" s="29" t="n">
        <v>2468.31</v>
      </c>
      <c r="R4434" s="27" t="s">
        <v>130</v>
      </c>
      <c r="S4434" s="27" t="s">
        <v>335</v>
      </c>
      <c r="T4434" s="27" t="n">
        <v>5</v>
      </c>
      <c r="U4434" s="27" t="n">
        <f aca="false">YEAR(E4434)</f>
        <v>2024</v>
      </c>
      <c r="V4434" s="27" t="str">
        <f aca="false">TEXT(E4434,"MMM-YYYY")</f>
        <v>Oct-2024</v>
      </c>
      <c r="W4434" s="27" t="n">
        <f aca="false">MONTH(E4434)</f>
        <v>10</v>
      </c>
      <c r="X4434" s="27" t="str">
        <f aca="false">TEXT(WEEKDAY(E4434,2),"0")&amp;" - "&amp;TEXT(E4434,"dddd")</f>
        <v>4 - Thursday</v>
      </c>
      <c r="Y4434" s="27" t="str">
        <f aca="false">_xlfn.IFS(C4434&lt;18,"Child (0-17)",C4434&lt;40,"Young Adult (18-39)",C4434&lt;60,"Adult (40-59)",TRUE(),"Senior (60+)")</f>
        <v>Adult (40-59)</v>
      </c>
      <c r="Z4434" s="27" t="n">
        <f aca="false">ROUND(G4434-E4434,0)</f>
        <v>1</v>
      </c>
      <c r="AA4434" s="27" t="n">
        <f aca="false">L4434+M4434</f>
        <v>106</v>
      </c>
      <c r="AB4434" s="27" t="n">
        <f aca="false">IFERROR(ROUND(Q4434/AA4434,2),0)</f>
        <v>23.29</v>
      </c>
      <c r="AC4434" s="27" t="str">
        <f aca="false">IF(AND(K4434="Critical",N4434="No"),"URGENT - No Bed","Normal")</f>
        <v>Normal</v>
      </c>
      <c r="AD4434" s="33" t="n">
        <f aca="false">INDEX(Lookup_Tables!$B$3:$B$12,MATCH(H4434,Lookup_Tables!$A$3:$A$12,0))</f>
        <v>4600000</v>
      </c>
      <c r="AE4434" s="27" t="str">
        <f aca="false">INDEX(Lookup_Tables!$C$3:$C$12,MATCH(H4434,Lookup_Tables!$A$3:$A$12,0))</f>
        <v>Dr. Farhan Khan</v>
      </c>
      <c r="AF4434" s="27" t="str">
        <f aca="false">IFERROR(INDEX(Lookup_Tables!$F$16:$F$45,MATCH(I4434,Lookup_Tables!$E$16:$E$45,0)),"N/A")</f>
        <v>EMP206</v>
      </c>
      <c r="AG4434" s="27" t="n">
        <f aca="false">_xlfn.IFS(R4434="Recovered",4,R4434="Referred",3,R4434="Admitted",2,R4434="Deceased",1,TRUE(),0)</f>
        <v>4</v>
      </c>
      <c r="AH4434" s="27" t="str">
        <f aca="false">IF(T4434&gt;=4,"Satisfied",IF(T4434&gt;=3,"Neutral","Needs Improvement"))</f>
        <v>Satisfied</v>
      </c>
    </row>
    <row r="4435" customFormat="false" ht="15" hidden="false" customHeight="false" outlineLevel="0" collapsed="false">
      <c r="A4435" s="30" t="s">
        <v>2658</v>
      </c>
      <c r="B4435" s="30" t="s">
        <v>1080</v>
      </c>
      <c r="C4435" s="30" t="n">
        <v>47</v>
      </c>
      <c r="D4435" s="30" t="s">
        <v>181</v>
      </c>
      <c r="E4435" s="31" t="n">
        <v>45626</v>
      </c>
      <c r="F4435" s="30" t="s">
        <v>1553</v>
      </c>
      <c r="G4435" s="31" t="n">
        <v>45626</v>
      </c>
      <c r="H4435" s="30" t="s">
        <v>168</v>
      </c>
      <c r="I4435" s="30" t="s">
        <v>366</v>
      </c>
      <c r="J4435" s="30" t="s">
        <v>170</v>
      </c>
      <c r="K4435" s="30" t="s">
        <v>138</v>
      </c>
      <c r="L4435" s="30" t="n">
        <v>58</v>
      </c>
      <c r="M4435" s="30" t="n">
        <v>20</v>
      </c>
      <c r="N4435" s="30" t="s">
        <v>127</v>
      </c>
      <c r="O4435" s="30" t="s">
        <v>139</v>
      </c>
      <c r="P4435" s="30" t="s">
        <v>129</v>
      </c>
      <c r="Q4435" s="32" t="n">
        <v>623.14</v>
      </c>
      <c r="R4435" s="30" t="s">
        <v>130</v>
      </c>
      <c r="S4435" s="30" t="s">
        <v>192</v>
      </c>
      <c r="T4435" s="30" t="n">
        <v>3</v>
      </c>
      <c r="U4435" s="30" t="n">
        <f aca="false">YEAR(E4435)</f>
        <v>2024</v>
      </c>
      <c r="V4435" s="30" t="str">
        <f aca="false">TEXT(E4435,"MMM-YYYY")</f>
        <v>Nov-2024</v>
      </c>
      <c r="W4435" s="30" t="n">
        <f aca="false">MONTH(E4435)</f>
        <v>11</v>
      </c>
      <c r="X4435" s="30" t="str">
        <f aca="false">TEXT(WEEKDAY(E4435,2),"0")&amp;" - "&amp;TEXT(E4435,"dddd")</f>
        <v>6 - Saturday</v>
      </c>
      <c r="Y4435" s="30" t="str">
        <f aca="false">_xlfn.IFS(C4435&lt;18,"Child (0-17)",C4435&lt;40,"Young Adult (18-39)",C4435&lt;60,"Adult (40-59)",TRUE(),"Senior (60+)")</f>
        <v>Adult (40-59)</v>
      </c>
      <c r="Z4435" s="30" t="n">
        <f aca="false">ROUND(G4435-E4435,0)</f>
        <v>0</v>
      </c>
      <c r="AA4435" s="30" t="n">
        <f aca="false">L4435+M4435</f>
        <v>78</v>
      </c>
      <c r="AB4435" s="30" t="n">
        <f aca="false">IFERROR(ROUND(Q4435/AA4435,2),0)</f>
        <v>7.99</v>
      </c>
      <c r="AC4435" s="30" t="str">
        <f aca="false">IF(AND(K4435="Critical",N4435="No"),"URGENT - No Bed","Normal")</f>
        <v>Normal</v>
      </c>
      <c r="AD4435" s="34" t="n">
        <f aca="false">INDEX(Lookup_Tables!$B$3:$B$12,MATCH(H4435,Lookup_Tables!$A$3:$A$12,0))</f>
        <v>4400000</v>
      </c>
      <c r="AE4435" s="30" t="str">
        <f aca="false">INDEX(Lookup_Tables!$C$3:$C$12,MATCH(H4435,Lookup_Tables!$A$3:$A$12,0))</f>
        <v>Dr. Neha Chopra</v>
      </c>
      <c r="AF4435" s="30" t="str">
        <f aca="false">IFERROR(INDEX(Lookup_Tables!$F$16:$F$45,MATCH(I4435,Lookup_Tables!$E$16:$E$45,0)),"N/A")</f>
        <v>EMP218</v>
      </c>
      <c r="AG4435" s="30" t="n">
        <f aca="false">_xlfn.IFS(R4435="Recovered",4,R4435="Referred",3,R4435="Admitted",2,R4435="Deceased",1,TRUE(),0)</f>
        <v>4</v>
      </c>
      <c r="AH4435" s="30" t="str">
        <f aca="false">IF(T4435&gt;=4,"Satisfied",IF(T4435&gt;=3,"Neutral","Needs Improvement"))</f>
        <v>Neutral</v>
      </c>
    </row>
    <row r="4436" customFormat="false" ht="15" hidden="false" customHeight="false" outlineLevel="0" collapsed="false">
      <c r="A4436" s="27" t="s">
        <v>4958</v>
      </c>
      <c r="B4436" s="27" t="s">
        <v>2543</v>
      </c>
      <c r="C4436" s="27" t="n">
        <v>42</v>
      </c>
      <c r="D4436" s="27" t="s">
        <v>121</v>
      </c>
      <c r="E4436" s="28" t="n">
        <v>45493</v>
      </c>
      <c r="F4436" s="27" t="s">
        <v>527</v>
      </c>
      <c r="G4436" s="28" t="n">
        <v>45494</v>
      </c>
      <c r="H4436" s="27" t="s">
        <v>161</v>
      </c>
      <c r="I4436" s="27" t="s">
        <v>162</v>
      </c>
      <c r="J4436" s="27" t="s">
        <v>385</v>
      </c>
      <c r="K4436" s="27" t="s">
        <v>138</v>
      </c>
      <c r="L4436" s="27" t="n">
        <v>43</v>
      </c>
      <c r="M4436" s="27" t="n">
        <v>18</v>
      </c>
      <c r="N4436" s="27" t="s">
        <v>186</v>
      </c>
      <c r="O4436" s="27" t="s">
        <v>128</v>
      </c>
      <c r="P4436" s="27" t="s">
        <v>150</v>
      </c>
      <c r="Q4436" s="29" t="n">
        <v>2500.63</v>
      </c>
      <c r="R4436" s="27" t="s">
        <v>130</v>
      </c>
      <c r="S4436" s="27" t="s">
        <v>335</v>
      </c>
      <c r="T4436" s="27" t="n">
        <v>3</v>
      </c>
      <c r="U4436" s="27" t="n">
        <f aca="false">YEAR(E4436)</f>
        <v>2024</v>
      </c>
      <c r="V4436" s="27" t="str">
        <f aca="false">TEXT(E4436,"MMM-YYYY")</f>
        <v>Jul-2024</v>
      </c>
      <c r="W4436" s="27" t="n">
        <f aca="false">MONTH(E4436)</f>
        <v>7</v>
      </c>
      <c r="X4436" s="27" t="str">
        <f aca="false">TEXT(WEEKDAY(E4436,2),"0")&amp;" - "&amp;TEXT(E4436,"dddd")</f>
        <v>6 - Saturday</v>
      </c>
      <c r="Y4436" s="27" t="str">
        <f aca="false">_xlfn.IFS(C4436&lt;18,"Child (0-17)",C4436&lt;40,"Young Adult (18-39)",C4436&lt;60,"Adult (40-59)",TRUE(),"Senior (60+)")</f>
        <v>Adult (40-59)</v>
      </c>
      <c r="Z4436" s="27" t="n">
        <f aca="false">ROUND(G4436-E4436,0)</f>
        <v>1</v>
      </c>
      <c r="AA4436" s="27" t="n">
        <f aca="false">L4436+M4436</f>
        <v>61</v>
      </c>
      <c r="AB4436" s="27" t="n">
        <f aca="false">IFERROR(ROUND(Q4436/AA4436,2),0)</f>
        <v>40.99</v>
      </c>
      <c r="AC4436" s="27" t="str">
        <f aca="false">IF(AND(K4436="Critical",N4436="No"),"URGENT - No Bed","Normal")</f>
        <v>Normal</v>
      </c>
      <c r="AD4436" s="33" t="n">
        <f aca="false">INDEX(Lookup_Tables!$B$3:$B$12,MATCH(H4436,Lookup_Tables!$A$3:$A$12,0))</f>
        <v>3600000</v>
      </c>
      <c r="AE4436" s="27" t="str">
        <f aca="false">INDEX(Lookup_Tables!$C$3:$C$12,MATCH(H4436,Lookup_Tables!$A$3:$A$12,0))</f>
        <v>Dr. Sameer Joshi</v>
      </c>
      <c r="AF4436" s="27" t="str">
        <f aca="false">IFERROR(INDEX(Lookup_Tables!$F$16:$F$45,MATCH(I4436,Lookup_Tables!$E$16:$E$45,0)),"N/A")</f>
        <v>EMP222</v>
      </c>
      <c r="AG4436" s="27" t="n">
        <f aca="false">_xlfn.IFS(R4436="Recovered",4,R4436="Referred",3,R4436="Admitted",2,R4436="Deceased",1,TRUE(),0)</f>
        <v>4</v>
      </c>
      <c r="AH4436" s="27" t="str">
        <f aca="false">IF(T4436&gt;=4,"Satisfied",IF(T4436&gt;=3,"Neutral","Needs Improvement"))</f>
        <v>Neutral</v>
      </c>
    </row>
    <row r="4437" customFormat="false" ht="15" hidden="false" customHeight="false" outlineLevel="0" collapsed="false">
      <c r="A4437" s="30" t="s">
        <v>5837</v>
      </c>
      <c r="B4437" s="30" t="s">
        <v>745</v>
      </c>
      <c r="C4437" s="30" t="n">
        <v>63</v>
      </c>
      <c r="D4437" s="30" t="s">
        <v>181</v>
      </c>
      <c r="E4437" s="31" t="n">
        <v>45469</v>
      </c>
      <c r="F4437" s="30" t="s">
        <v>334</v>
      </c>
      <c r="G4437" s="31" t="n">
        <v>45469</v>
      </c>
      <c r="H4437" s="30" t="s">
        <v>123</v>
      </c>
      <c r="I4437" s="30" t="s">
        <v>124</v>
      </c>
      <c r="J4437" s="30" t="s">
        <v>227</v>
      </c>
      <c r="K4437" s="30" t="s">
        <v>138</v>
      </c>
      <c r="L4437" s="30" t="n">
        <v>36</v>
      </c>
      <c r="M4437" s="30" t="n">
        <v>30</v>
      </c>
      <c r="N4437" s="30" t="s">
        <v>127</v>
      </c>
      <c r="O4437" s="30" t="s">
        <v>139</v>
      </c>
      <c r="P4437" s="30" t="s">
        <v>140</v>
      </c>
      <c r="Q4437" s="32" t="n">
        <v>2554.64</v>
      </c>
      <c r="R4437" s="30" t="s">
        <v>130</v>
      </c>
      <c r="S4437" s="30" t="s">
        <v>131</v>
      </c>
      <c r="T4437" s="30" t="n">
        <v>4</v>
      </c>
      <c r="U4437" s="30" t="n">
        <f aca="false">YEAR(E4437)</f>
        <v>2024</v>
      </c>
      <c r="V4437" s="30" t="str">
        <f aca="false">TEXT(E4437,"MMM-YYYY")</f>
        <v>Jun-2024</v>
      </c>
      <c r="W4437" s="30" t="n">
        <f aca="false">MONTH(E4437)</f>
        <v>6</v>
      </c>
      <c r="X4437" s="30" t="str">
        <f aca="false">TEXT(WEEKDAY(E4437,2),"0")&amp;" - "&amp;TEXT(E4437,"dddd")</f>
        <v>3 - Wednesday</v>
      </c>
      <c r="Y4437" s="30" t="str">
        <f aca="false">_xlfn.IFS(C4437&lt;18,"Child (0-17)",C4437&lt;40,"Young Adult (18-39)",C4437&lt;60,"Adult (40-59)",TRUE(),"Senior (60+)")</f>
        <v>Senior (60+)</v>
      </c>
      <c r="Z4437" s="30" t="n">
        <f aca="false">ROUND(G4437-E4437,0)</f>
        <v>0</v>
      </c>
      <c r="AA4437" s="30" t="n">
        <f aca="false">L4437+M4437</f>
        <v>66</v>
      </c>
      <c r="AB4437" s="30" t="n">
        <f aca="false">IFERROR(ROUND(Q4437/AA4437,2),0)</f>
        <v>38.71</v>
      </c>
      <c r="AC4437" s="30" t="str">
        <f aca="false">IF(AND(K4437="Critical",N4437="No"),"URGENT - No Bed","Normal")</f>
        <v>Normal</v>
      </c>
      <c r="AD4437" s="34" t="n">
        <f aca="false">INDEX(Lookup_Tables!$B$3:$B$12,MATCH(H4437,Lookup_Tables!$A$3:$A$12,0))</f>
        <v>2200000</v>
      </c>
      <c r="AE4437" s="30" t="str">
        <f aca="false">INDEX(Lookup_Tables!$C$3:$C$12,MATCH(H4437,Lookup_Tables!$A$3:$A$12,0))</f>
        <v>Dr. Rohan Das</v>
      </c>
      <c r="AF4437" s="30" t="str">
        <f aca="false">IFERROR(INDEX(Lookup_Tables!$F$16:$F$45,MATCH(I4437,Lookup_Tables!$E$16:$E$45,0)),"N/A")</f>
        <v>EMP205</v>
      </c>
      <c r="AG4437" s="30" t="n">
        <f aca="false">_xlfn.IFS(R4437="Recovered",4,R4437="Referred",3,R4437="Admitted",2,R4437="Deceased",1,TRUE(),0)</f>
        <v>4</v>
      </c>
      <c r="AH4437" s="30" t="str">
        <f aca="false">IF(T4437&gt;=4,"Satisfied",IF(T4437&gt;=3,"Neutral","Needs Improvement"))</f>
        <v>Satisfied</v>
      </c>
    </row>
    <row r="4438" customFormat="false" ht="15" hidden="false" customHeight="false" outlineLevel="0" collapsed="false">
      <c r="A4438" s="27" t="s">
        <v>867</v>
      </c>
      <c r="B4438" s="27" t="s">
        <v>868</v>
      </c>
      <c r="C4438" s="27" t="n">
        <v>6</v>
      </c>
      <c r="D4438" s="27" t="s">
        <v>181</v>
      </c>
      <c r="E4438" s="28" t="n">
        <v>45622</v>
      </c>
      <c r="F4438" s="27" t="s">
        <v>410</v>
      </c>
      <c r="G4438" s="28" t="n">
        <v>45624</v>
      </c>
      <c r="H4438" s="27" t="s">
        <v>183</v>
      </c>
      <c r="I4438" s="27" t="s">
        <v>184</v>
      </c>
      <c r="J4438" s="27" t="s">
        <v>431</v>
      </c>
      <c r="K4438" s="27" t="s">
        <v>156</v>
      </c>
      <c r="L4438" s="27" t="n">
        <v>59</v>
      </c>
      <c r="M4438" s="27" t="n">
        <v>72</v>
      </c>
      <c r="N4438" s="27" t="s">
        <v>127</v>
      </c>
      <c r="O4438" s="27" t="s">
        <v>171</v>
      </c>
      <c r="P4438" s="27" t="s">
        <v>187</v>
      </c>
      <c r="Q4438" s="29" t="n">
        <v>3417.56</v>
      </c>
      <c r="R4438" s="27" t="s">
        <v>130</v>
      </c>
      <c r="S4438" s="27" t="s">
        <v>178</v>
      </c>
      <c r="T4438" s="27" t="n">
        <v>4</v>
      </c>
      <c r="U4438" s="27" t="n">
        <f aca="false">YEAR(E4438)</f>
        <v>2024</v>
      </c>
      <c r="V4438" s="27" t="str">
        <f aca="false">TEXT(E4438,"MMM-YYYY")</f>
        <v>Nov-2024</v>
      </c>
      <c r="W4438" s="27" t="n">
        <f aca="false">MONTH(E4438)</f>
        <v>11</v>
      </c>
      <c r="X4438" s="27" t="str">
        <f aca="false">TEXT(WEEKDAY(E4438,2),"0")&amp;" - "&amp;TEXT(E4438,"dddd")</f>
        <v>2 - Tuesday</v>
      </c>
      <c r="Y4438" s="27" t="str">
        <f aca="false">_xlfn.IFS(C4438&lt;18,"Child (0-17)",C4438&lt;40,"Young Adult (18-39)",C4438&lt;60,"Adult (40-59)",TRUE(),"Senior (60+)")</f>
        <v>Child (0-17)</v>
      </c>
      <c r="Z4438" s="27" t="n">
        <f aca="false">ROUND(G4438-E4438,0)</f>
        <v>2</v>
      </c>
      <c r="AA4438" s="27" t="n">
        <f aca="false">L4438+M4438</f>
        <v>131</v>
      </c>
      <c r="AB4438" s="27" t="n">
        <f aca="false">IFERROR(ROUND(Q4438/AA4438,2),0)</f>
        <v>26.09</v>
      </c>
      <c r="AC4438" s="27" t="str">
        <f aca="false">IF(AND(K4438="Critical",N4438="No"),"URGENT - No Bed","Normal")</f>
        <v>Normal</v>
      </c>
      <c r="AD4438" s="33" t="n">
        <f aca="false">INDEX(Lookup_Tables!$B$3:$B$12,MATCH(H4438,Lookup_Tables!$A$3:$A$12,0))</f>
        <v>3100000</v>
      </c>
      <c r="AE4438" s="27" t="str">
        <f aca="false">INDEX(Lookup_Tables!$C$3:$C$12,MATCH(H4438,Lookup_Tables!$A$3:$A$12,0))</f>
        <v>Dr. Kavita Rao</v>
      </c>
      <c r="AF4438" s="27" t="str">
        <f aca="false">IFERROR(INDEX(Lookup_Tables!$F$16:$F$45,MATCH(I4438,Lookup_Tables!$E$16:$E$45,0)),"N/A")</f>
        <v>EMP226</v>
      </c>
      <c r="AG4438" s="27" t="n">
        <f aca="false">_xlfn.IFS(R4438="Recovered",4,R4438="Referred",3,R4438="Admitted",2,R4438="Deceased",1,TRUE(),0)</f>
        <v>4</v>
      </c>
      <c r="AH4438" s="27" t="str">
        <f aca="false">IF(T4438&gt;=4,"Satisfied",IF(T4438&gt;=3,"Neutral","Needs Improvement"))</f>
        <v>Satisfied</v>
      </c>
    </row>
    <row r="4439" customFormat="false" ht="15" hidden="false" customHeight="false" outlineLevel="0" collapsed="false">
      <c r="A4439" s="30" t="s">
        <v>4153</v>
      </c>
      <c r="B4439" s="30" t="s">
        <v>2653</v>
      </c>
      <c r="C4439" s="30" t="n">
        <v>51</v>
      </c>
      <c r="D4439" s="30" t="s">
        <v>181</v>
      </c>
      <c r="E4439" s="31" t="n">
        <v>45414</v>
      </c>
      <c r="F4439" s="30" t="s">
        <v>1374</v>
      </c>
      <c r="G4439" s="31" t="n">
        <v>45417</v>
      </c>
      <c r="H4439" s="30" t="s">
        <v>206</v>
      </c>
      <c r="I4439" s="30" t="s">
        <v>207</v>
      </c>
      <c r="J4439" s="30" t="s">
        <v>593</v>
      </c>
      <c r="K4439" s="30" t="s">
        <v>156</v>
      </c>
      <c r="L4439" s="30" t="n">
        <v>28</v>
      </c>
      <c r="M4439" s="30" t="n">
        <v>72</v>
      </c>
      <c r="N4439" s="30" t="s">
        <v>127</v>
      </c>
      <c r="O4439" s="30" t="s">
        <v>139</v>
      </c>
      <c r="P4439" s="30" t="s">
        <v>187</v>
      </c>
      <c r="Q4439" s="32" t="n">
        <v>3980.77</v>
      </c>
      <c r="R4439" s="30" t="s">
        <v>130</v>
      </c>
      <c r="S4439" s="30" t="s">
        <v>164</v>
      </c>
      <c r="T4439" s="30" t="n">
        <v>4</v>
      </c>
      <c r="U4439" s="30" t="n">
        <f aca="false">YEAR(E4439)</f>
        <v>2024</v>
      </c>
      <c r="V4439" s="30" t="str">
        <f aca="false">TEXT(E4439,"MMM-YYYY")</f>
        <v>May-2024</v>
      </c>
      <c r="W4439" s="30" t="n">
        <f aca="false">MONTH(E4439)</f>
        <v>5</v>
      </c>
      <c r="X4439" s="30" t="str">
        <f aca="false">TEXT(WEEKDAY(E4439,2),"0")&amp;" - "&amp;TEXT(E4439,"dddd")</f>
        <v>4 - Thursday</v>
      </c>
      <c r="Y4439" s="30" t="str">
        <f aca="false">_xlfn.IFS(C4439&lt;18,"Child (0-17)",C4439&lt;40,"Young Adult (18-39)",C4439&lt;60,"Adult (40-59)",TRUE(),"Senior (60+)")</f>
        <v>Adult (40-59)</v>
      </c>
      <c r="Z4439" s="30" t="n">
        <f aca="false">ROUND(G4439-E4439,0)</f>
        <v>3</v>
      </c>
      <c r="AA4439" s="30" t="n">
        <f aca="false">L4439+M4439</f>
        <v>100</v>
      </c>
      <c r="AB4439" s="30" t="n">
        <f aca="false">IFERROR(ROUND(Q4439/AA4439,2),0)</f>
        <v>39.81</v>
      </c>
      <c r="AC4439" s="30" t="str">
        <f aca="false">IF(AND(K4439="Critical",N4439="No"),"URGENT - No Bed","Normal")</f>
        <v>Normal</v>
      </c>
      <c r="AD4439" s="34" t="n">
        <f aca="false">INDEX(Lookup_Tables!$B$3:$B$12,MATCH(H4439,Lookup_Tables!$A$3:$A$12,0))</f>
        <v>2800000</v>
      </c>
      <c r="AE4439" s="30" t="str">
        <f aca="false">INDEX(Lookup_Tables!$C$3:$C$12,MATCH(H4439,Lookup_Tables!$A$3:$A$12,0))</f>
        <v>Dr. Suresh Nair</v>
      </c>
      <c r="AF4439" s="30" t="str">
        <f aca="false">IFERROR(INDEX(Lookup_Tables!$F$16:$F$45,MATCH(I4439,Lookup_Tables!$E$16:$E$45,0)),"N/A")</f>
        <v>EMP209</v>
      </c>
      <c r="AG4439" s="30" t="n">
        <f aca="false">_xlfn.IFS(R4439="Recovered",4,R4439="Referred",3,R4439="Admitted",2,R4439="Deceased",1,TRUE(),0)</f>
        <v>4</v>
      </c>
      <c r="AH4439" s="30" t="str">
        <f aca="false">IF(T4439&gt;=4,"Satisfied",IF(T4439&gt;=3,"Neutral","Needs Improvement"))</f>
        <v>Satisfied</v>
      </c>
    </row>
    <row r="4440" customFormat="false" ht="15" hidden="false" customHeight="false" outlineLevel="0" collapsed="false">
      <c r="A4440" s="27" t="s">
        <v>4256</v>
      </c>
      <c r="B4440" s="27" t="s">
        <v>4257</v>
      </c>
      <c r="C4440" s="27" t="n">
        <v>36</v>
      </c>
      <c r="D4440" s="27" t="s">
        <v>121</v>
      </c>
      <c r="E4440" s="28" t="n">
        <v>45559</v>
      </c>
      <c r="F4440" s="27" t="s">
        <v>265</v>
      </c>
      <c r="G4440" s="28" t="n">
        <v>45559</v>
      </c>
      <c r="H4440" s="27" t="s">
        <v>135</v>
      </c>
      <c r="I4440" s="27" t="s">
        <v>136</v>
      </c>
      <c r="J4440" s="27" t="s">
        <v>137</v>
      </c>
      <c r="K4440" s="27" t="s">
        <v>138</v>
      </c>
      <c r="L4440" s="27" t="n">
        <v>74</v>
      </c>
      <c r="M4440" s="27" t="n">
        <v>39</v>
      </c>
      <c r="N4440" s="27" t="s">
        <v>127</v>
      </c>
      <c r="O4440" s="27" t="s">
        <v>171</v>
      </c>
      <c r="P4440" s="27" t="s">
        <v>150</v>
      </c>
      <c r="Q4440" s="29" t="n">
        <v>1829.94</v>
      </c>
      <c r="R4440" s="27" t="s">
        <v>130</v>
      </c>
      <c r="S4440" s="27" t="s">
        <v>164</v>
      </c>
      <c r="T4440" s="27" t="n">
        <v>3</v>
      </c>
      <c r="U4440" s="27" t="n">
        <f aca="false">YEAR(E4440)</f>
        <v>2024</v>
      </c>
      <c r="V4440" s="27" t="str">
        <f aca="false">TEXT(E4440,"MMM-YYYY")</f>
        <v>Sep-2024</v>
      </c>
      <c r="W4440" s="27" t="n">
        <f aca="false">MONTH(E4440)</f>
        <v>9</v>
      </c>
      <c r="X4440" s="27" t="str">
        <f aca="false">TEXT(WEEKDAY(E4440,2),"0")&amp;" - "&amp;TEXT(E4440,"dddd")</f>
        <v>2 - Tuesday</v>
      </c>
      <c r="Y4440" s="27" t="str">
        <f aca="false">_xlfn.IFS(C4440&lt;18,"Child (0-17)",C4440&lt;40,"Young Adult (18-39)",C4440&lt;60,"Adult (40-59)",TRUE(),"Senior (60+)")</f>
        <v>Young Adult (18-39)</v>
      </c>
      <c r="Z4440" s="27" t="n">
        <f aca="false">ROUND(G4440-E4440,0)</f>
        <v>0</v>
      </c>
      <c r="AA4440" s="27" t="n">
        <f aca="false">L4440+M4440</f>
        <v>113</v>
      </c>
      <c r="AB4440" s="27" t="n">
        <f aca="false">IFERROR(ROUND(Q4440/AA4440,2),0)</f>
        <v>16.19</v>
      </c>
      <c r="AC4440" s="27" t="str">
        <f aca="false">IF(AND(K4440="Critical",N4440="No"),"URGENT - No Bed","Normal")</f>
        <v>Normal</v>
      </c>
      <c r="AD4440" s="33" t="n">
        <f aca="false">INDEX(Lookup_Tables!$B$3:$B$12,MATCH(H4440,Lookup_Tables!$A$3:$A$12,0))</f>
        <v>4600000</v>
      </c>
      <c r="AE4440" s="27" t="str">
        <f aca="false">INDEX(Lookup_Tables!$C$3:$C$12,MATCH(H4440,Lookup_Tables!$A$3:$A$12,0))</f>
        <v>Dr. Farhan Khan</v>
      </c>
      <c r="AF4440" s="27" t="str">
        <f aca="false">IFERROR(INDEX(Lookup_Tables!$F$16:$F$45,MATCH(I4440,Lookup_Tables!$E$16:$E$45,0)),"N/A")</f>
        <v>EMP206</v>
      </c>
      <c r="AG4440" s="27" t="n">
        <f aca="false">_xlfn.IFS(R4440="Recovered",4,R4440="Referred",3,R4440="Admitted",2,R4440="Deceased",1,TRUE(),0)</f>
        <v>4</v>
      </c>
      <c r="AH4440" s="27" t="str">
        <f aca="false">IF(T4440&gt;=4,"Satisfied",IF(T4440&gt;=3,"Neutral","Needs Improvement"))</f>
        <v>Neutral</v>
      </c>
    </row>
    <row r="4441" customFormat="false" ht="15" hidden="false" customHeight="false" outlineLevel="0" collapsed="false">
      <c r="A4441" s="30" t="s">
        <v>7097</v>
      </c>
      <c r="B4441" s="30" t="s">
        <v>1612</v>
      </c>
      <c r="C4441" s="30" t="n">
        <v>53</v>
      </c>
      <c r="D4441" s="30" t="s">
        <v>181</v>
      </c>
      <c r="E4441" s="31" t="n">
        <v>45429</v>
      </c>
      <c r="F4441" s="30" t="s">
        <v>2406</v>
      </c>
      <c r="G4441" s="31" t="n">
        <v>45430</v>
      </c>
      <c r="H4441" s="30" t="s">
        <v>168</v>
      </c>
      <c r="I4441" s="30" t="s">
        <v>169</v>
      </c>
      <c r="J4441" s="30" t="s">
        <v>367</v>
      </c>
      <c r="K4441" s="30" t="s">
        <v>138</v>
      </c>
      <c r="L4441" s="30" t="n">
        <v>46</v>
      </c>
      <c r="M4441" s="30" t="n">
        <v>21</v>
      </c>
      <c r="N4441" s="30" t="s">
        <v>127</v>
      </c>
      <c r="O4441" s="30" t="s">
        <v>171</v>
      </c>
      <c r="P4441" s="30" t="s">
        <v>129</v>
      </c>
      <c r="Q4441" s="32" t="n">
        <v>799.88</v>
      </c>
      <c r="R4441" s="30" t="s">
        <v>172</v>
      </c>
      <c r="S4441" s="30" t="s">
        <v>157</v>
      </c>
      <c r="T4441" s="30" t="n">
        <v>2</v>
      </c>
      <c r="U4441" s="30" t="n">
        <f aca="false">YEAR(E4441)</f>
        <v>2024</v>
      </c>
      <c r="V4441" s="30" t="str">
        <f aca="false">TEXT(E4441,"MMM-YYYY")</f>
        <v>May-2024</v>
      </c>
      <c r="W4441" s="30" t="n">
        <f aca="false">MONTH(E4441)</f>
        <v>5</v>
      </c>
      <c r="X4441" s="30" t="str">
        <f aca="false">TEXT(WEEKDAY(E4441,2),"0")&amp;" - "&amp;TEXT(E4441,"dddd")</f>
        <v>5 - Friday</v>
      </c>
      <c r="Y4441" s="30" t="str">
        <f aca="false">_xlfn.IFS(C4441&lt;18,"Child (0-17)",C4441&lt;40,"Young Adult (18-39)",C4441&lt;60,"Adult (40-59)",TRUE(),"Senior (60+)")</f>
        <v>Adult (40-59)</v>
      </c>
      <c r="Z4441" s="30" t="n">
        <f aca="false">ROUND(G4441-E4441,0)</f>
        <v>1</v>
      </c>
      <c r="AA4441" s="30" t="n">
        <f aca="false">L4441+M4441</f>
        <v>67</v>
      </c>
      <c r="AB4441" s="30" t="n">
        <f aca="false">IFERROR(ROUND(Q4441/AA4441,2),0)</f>
        <v>11.94</v>
      </c>
      <c r="AC4441" s="30" t="str">
        <f aca="false">IF(AND(K4441="Critical",N4441="No"),"URGENT - No Bed","Normal")</f>
        <v>Normal</v>
      </c>
      <c r="AD4441" s="34" t="n">
        <f aca="false">INDEX(Lookup_Tables!$B$3:$B$12,MATCH(H4441,Lookup_Tables!$A$3:$A$12,0))</f>
        <v>4400000</v>
      </c>
      <c r="AE4441" s="30" t="str">
        <f aca="false">INDEX(Lookup_Tables!$C$3:$C$12,MATCH(H4441,Lookup_Tables!$A$3:$A$12,0))</f>
        <v>Dr. Neha Chopra</v>
      </c>
      <c r="AF4441" s="30" t="str">
        <f aca="false">IFERROR(INDEX(Lookup_Tables!$F$16:$F$45,MATCH(I4441,Lookup_Tables!$E$16:$E$45,0)),"N/A")</f>
        <v>EMP220</v>
      </c>
      <c r="AG4441" s="30" t="n">
        <f aca="false">_xlfn.IFS(R4441="Recovered",4,R4441="Referred",3,R4441="Admitted",2,R4441="Deceased",1,TRUE(),0)</f>
        <v>2</v>
      </c>
      <c r="AH4441" s="30" t="str">
        <f aca="false">IF(T4441&gt;=4,"Satisfied",IF(T4441&gt;=3,"Neutral","Needs Improvement"))</f>
        <v>Needs Improvement</v>
      </c>
    </row>
    <row r="4442" customFormat="false" ht="15" hidden="false" customHeight="false" outlineLevel="0" collapsed="false">
      <c r="A4442" s="27" t="s">
        <v>6242</v>
      </c>
      <c r="B4442" s="27" t="s">
        <v>2430</v>
      </c>
      <c r="C4442" s="27" t="n">
        <v>0</v>
      </c>
      <c r="D4442" s="27" t="s">
        <v>181</v>
      </c>
      <c r="E4442" s="28" t="n">
        <v>45430</v>
      </c>
      <c r="F4442" s="27" t="s">
        <v>1029</v>
      </c>
      <c r="G4442" s="28" t="n">
        <v>45431</v>
      </c>
      <c r="H4442" s="27" t="s">
        <v>206</v>
      </c>
      <c r="I4442" s="27" t="s">
        <v>232</v>
      </c>
      <c r="J4442" s="27" t="s">
        <v>233</v>
      </c>
      <c r="K4442" s="27" t="s">
        <v>138</v>
      </c>
      <c r="L4442" s="27" t="n">
        <v>79</v>
      </c>
      <c r="M4442" s="27" t="n">
        <v>19</v>
      </c>
      <c r="N4442" s="27" t="s">
        <v>127</v>
      </c>
      <c r="O4442" s="27" t="s">
        <v>149</v>
      </c>
      <c r="P4442" s="27" t="s">
        <v>140</v>
      </c>
      <c r="Q4442" s="29" t="n">
        <v>1607.25</v>
      </c>
      <c r="R4442" s="27" t="s">
        <v>130</v>
      </c>
      <c r="S4442" s="27" t="s">
        <v>192</v>
      </c>
      <c r="T4442" s="27" t="n">
        <v>4</v>
      </c>
      <c r="U4442" s="27" t="n">
        <f aca="false">YEAR(E4442)</f>
        <v>2024</v>
      </c>
      <c r="V4442" s="27" t="str">
        <f aca="false">TEXT(E4442,"MMM-YYYY")</f>
        <v>May-2024</v>
      </c>
      <c r="W4442" s="27" t="n">
        <f aca="false">MONTH(E4442)</f>
        <v>5</v>
      </c>
      <c r="X4442" s="27" t="str">
        <f aca="false">TEXT(WEEKDAY(E4442,2),"0")&amp;" - "&amp;TEXT(E4442,"dddd")</f>
        <v>6 - Saturday</v>
      </c>
      <c r="Y4442" s="27" t="str">
        <f aca="false">_xlfn.IFS(C4442&lt;18,"Child (0-17)",C4442&lt;40,"Young Adult (18-39)",C4442&lt;60,"Adult (40-59)",TRUE(),"Senior (60+)")</f>
        <v>Child (0-17)</v>
      </c>
      <c r="Z4442" s="27" t="n">
        <f aca="false">ROUND(G4442-E4442,0)</f>
        <v>1</v>
      </c>
      <c r="AA4442" s="27" t="n">
        <f aca="false">L4442+M4442</f>
        <v>98</v>
      </c>
      <c r="AB4442" s="27" t="n">
        <f aca="false">IFERROR(ROUND(Q4442/AA4442,2),0)</f>
        <v>16.4</v>
      </c>
      <c r="AC4442" s="27" t="str">
        <f aca="false">IF(AND(K4442="Critical",N4442="No"),"URGENT - No Bed","Normal")</f>
        <v>Normal</v>
      </c>
      <c r="AD4442" s="33" t="n">
        <f aca="false">INDEX(Lookup_Tables!$B$3:$B$12,MATCH(H4442,Lookup_Tables!$A$3:$A$12,0))</f>
        <v>2800000</v>
      </c>
      <c r="AE4442" s="27" t="str">
        <f aca="false">INDEX(Lookup_Tables!$C$3:$C$12,MATCH(H4442,Lookup_Tables!$A$3:$A$12,0))</f>
        <v>Dr. Suresh Nair</v>
      </c>
      <c r="AF4442" s="27" t="str">
        <f aca="false">IFERROR(INDEX(Lookup_Tables!$F$16:$F$45,MATCH(I4442,Lookup_Tables!$E$16:$E$45,0)),"N/A")</f>
        <v>EMP210</v>
      </c>
      <c r="AG4442" s="27" t="n">
        <f aca="false">_xlfn.IFS(R4442="Recovered",4,R4442="Referred",3,R4442="Admitted",2,R4442="Deceased",1,TRUE(),0)</f>
        <v>4</v>
      </c>
      <c r="AH4442" s="27" t="str">
        <f aca="false">IF(T4442&gt;=4,"Satisfied",IF(T4442&gt;=3,"Neutral","Needs Improvement"))</f>
        <v>Satisfied</v>
      </c>
    </row>
    <row r="4443" customFormat="false" ht="15" hidden="false" customHeight="false" outlineLevel="0" collapsed="false">
      <c r="A4443" s="30" t="s">
        <v>1161</v>
      </c>
      <c r="B4443" s="30" t="s">
        <v>194</v>
      </c>
      <c r="C4443" s="30" t="n">
        <v>61</v>
      </c>
      <c r="D4443" s="30" t="s">
        <v>121</v>
      </c>
      <c r="E4443" s="31" t="n">
        <v>45329</v>
      </c>
      <c r="F4443" s="30" t="s">
        <v>1162</v>
      </c>
      <c r="G4443" s="31" t="n">
        <v>45341</v>
      </c>
      <c r="H4443" s="30" t="s">
        <v>217</v>
      </c>
      <c r="I4443" s="30" t="s">
        <v>392</v>
      </c>
      <c r="J4443" s="30" t="s">
        <v>388</v>
      </c>
      <c r="K4443" s="30" t="s">
        <v>202</v>
      </c>
      <c r="L4443" s="30" t="n">
        <v>8</v>
      </c>
      <c r="M4443" s="30" t="n">
        <v>73</v>
      </c>
      <c r="N4443" s="30" t="s">
        <v>186</v>
      </c>
      <c r="O4443" s="30" t="s">
        <v>139</v>
      </c>
      <c r="P4443" s="30" t="s">
        <v>187</v>
      </c>
      <c r="Q4443" s="32" t="n">
        <v>17504.04</v>
      </c>
      <c r="R4443" s="30" t="s">
        <v>130</v>
      </c>
      <c r="S4443" s="30" t="s">
        <v>164</v>
      </c>
      <c r="T4443" s="30" t="n">
        <v>4</v>
      </c>
      <c r="U4443" s="30" t="n">
        <f aca="false">YEAR(E4443)</f>
        <v>2024</v>
      </c>
      <c r="V4443" s="30" t="str">
        <f aca="false">TEXT(E4443,"MMM-YYYY")</f>
        <v>Feb-2024</v>
      </c>
      <c r="W4443" s="30" t="n">
        <f aca="false">MONTH(E4443)</f>
        <v>2</v>
      </c>
      <c r="X4443" s="30" t="str">
        <f aca="false">TEXT(WEEKDAY(E4443,2),"0")&amp;" - "&amp;TEXT(E4443,"dddd")</f>
        <v>3 - Wednesday</v>
      </c>
      <c r="Y4443" s="30" t="str">
        <f aca="false">_xlfn.IFS(C4443&lt;18,"Child (0-17)",C4443&lt;40,"Young Adult (18-39)",C4443&lt;60,"Adult (40-59)",TRUE(),"Senior (60+)")</f>
        <v>Senior (60+)</v>
      </c>
      <c r="Z4443" s="30" t="n">
        <f aca="false">ROUND(G4443-E4443,0)</f>
        <v>12</v>
      </c>
      <c r="AA4443" s="30" t="n">
        <f aca="false">L4443+M4443</f>
        <v>81</v>
      </c>
      <c r="AB4443" s="30" t="n">
        <f aca="false">IFERROR(ROUND(Q4443/AA4443,2),0)</f>
        <v>216.1</v>
      </c>
      <c r="AC4443" s="30" t="str">
        <f aca="false">IF(AND(K4443="Critical",N4443="No"),"URGENT - No Bed","Normal")</f>
        <v>Normal</v>
      </c>
      <c r="AD4443" s="34" t="n">
        <f aca="false">INDEX(Lookup_Tables!$B$3:$B$12,MATCH(H4443,Lookup_Tables!$A$3:$A$12,0))</f>
        <v>4200000</v>
      </c>
      <c r="AE4443" s="30" t="str">
        <f aca="false">INDEX(Lookup_Tables!$C$3:$C$12,MATCH(H4443,Lookup_Tables!$A$3:$A$12,0))</f>
        <v>Dr. Anil Kapoor</v>
      </c>
      <c r="AF4443" s="30" t="str">
        <f aca="false">IFERROR(INDEX(Lookup_Tables!$F$16:$F$45,MATCH(I4443,Lookup_Tables!$E$16:$E$45,0)),"N/A")</f>
        <v>EMP202</v>
      </c>
      <c r="AG4443" s="30" t="n">
        <f aca="false">_xlfn.IFS(R4443="Recovered",4,R4443="Referred",3,R4443="Admitted",2,R4443="Deceased",1,TRUE(),0)</f>
        <v>4</v>
      </c>
      <c r="AH4443" s="30" t="str">
        <f aca="false">IF(T4443&gt;=4,"Satisfied",IF(T4443&gt;=3,"Neutral","Needs Improvement"))</f>
        <v>Satisfied</v>
      </c>
    </row>
    <row r="4444" customFormat="false" ht="15" hidden="false" customHeight="false" outlineLevel="0" collapsed="false">
      <c r="A4444" s="27" t="s">
        <v>3858</v>
      </c>
      <c r="B4444" s="27" t="s">
        <v>1224</v>
      </c>
      <c r="C4444" s="27" t="n">
        <v>76</v>
      </c>
      <c r="D4444" s="27" t="s">
        <v>181</v>
      </c>
      <c r="E4444" s="28" t="n">
        <v>45467</v>
      </c>
      <c r="F4444" s="27" t="s">
        <v>1745</v>
      </c>
      <c r="G4444" s="28" t="n">
        <v>45467</v>
      </c>
      <c r="H4444" s="27" t="s">
        <v>135</v>
      </c>
      <c r="I4444" s="27" t="s">
        <v>251</v>
      </c>
      <c r="J4444" s="27" t="s">
        <v>201</v>
      </c>
      <c r="K4444" s="27" t="s">
        <v>138</v>
      </c>
      <c r="L4444" s="27" t="n">
        <v>41</v>
      </c>
      <c r="M4444" s="27" t="n">
        <v>35</v>
      </c>
      <c r="N4444" s="27" t="s">
        <v>186</v>
      </c>
      <c r="O4444" s="27" t="s">
        <v>149</v>
      </c>
      <c r="P4444" s="27" t="s">
        <v>187</v>
      </c>
      <c r="Q4444" s="29" t="n">
        <v>1046.76</v>
      </c>
      <c r="R4444" s="27" t="s">
        <v>130</v>
      </c>
      <c r="S4444" s="27" t="s">
        <v>157</v>
      </c>
      <c r="T4444" s="27" t="n">
        <v>4</v>
      </c>
      <c r="U4444" s="27" t="n">
        <f aca="false">YEAR(E4444)</f>
        <v>2024</v>
      </c>
      <c r="V4444" s="27" t="str">
        <f aca="false">TEXT(E4444,"MMM-YYYY")</f>
        <v>Jun-2024</v>
      </c>
      <c r="W4444" s="27" t="n">
        <f aca="false">MONTH(E4444)</f>
        <v>6</v>
      </c>
      <c r="X4444" s="27" t="str">
        <f aca="false">TEXT(WEEKDAY(E4444,2),"0")&amp;" - "&amp;TEXT(E4444,"dddd")</f>
        <v>1 - Monday</v>
      </c>
      <c r="Y4444" s="27" t="str">
        <f aca="false">_xlfn.IFS(C4444&lt;18,"Child (0-17)",C4444&lt;40,"Young Adult (18-39)",C4444&lt;60,"Adult (40-59)",TRUE(),"Senior (60+)")</f>
        <v>Senior (60+)</v>
      </c>
      <c r="Z4444" s="27" t="n">
        <f aca="false">ROUND(G4444-E4444,0)</f>
        <v>0</v>
      </c>
      <c r="AA4444" s="27" t="n">
        <f aca="false">L4444+M4444</f>
        <v>76</v>
      </c>
      <c r="AB4444" s="27" t="n">
        <f aca="false">IFERROR(ROUND(Q4444/AA4444,2),0)</f>
        <v>13.77</v>
      </c>
      <c r="AC4444" s="27" t="str">
        <f aca="false">IF(AND(K4444="Critical",N4444="No"),"URGENT - No Bed","Normal")</f>
        <v>Normal</v>
      </c>
      <c r="AD4444" s="33" t="n">
        <f aca="false">INDEX(Lookup_Tables!$B$3:$B$12,MATCH(H4444,Lookup_Tables!$A$3:$A$12,0))</f>
        <v>4600000</v>
      </c>
      <c r="AE4444" s="27" t="str">
        <f aca="false">INDEX(Lookup_Tables!$C$3:$C$12,MATCH(H4444,Lookup_Tables!$A$3:$A$12,0))</f>
        <v>Dr. Farhan Khan</v>
      </c>
      <c r="AF4444" s="27" t="str">
        <f aca="false">IFERROR(INDEX(Lookup_Tables!$F$16:$F$45,MATCH(I4444,Lookup_Tables!$E$16:$E$45,0)),"N/A")</f>
        <v>EMP207</v>
      </c>
      <c r="AG4444" s="27" t="n">
        <f aca="false">_xlfn.IFS(R4444="Recovered",4,R4444="Referred",3,R4444="Admitted",2,R4444="Deceased",1,TRUE(),0)</f>
        <v>4</v>
      </c>
      <c r="AH4444" s="27" t="str">
        <f aca="false">IF(T4444&gt;=4,"Satisfied",IF(T4444&gt;=3,"Neutral","Needs Improvement"))</f>
        <v>Satisfied</v>
      </c>
    </row>
    <row r="4445" customFormat="false" ht="15" hidden="false" customHeight="false" outlineLevel="0" collapsed="false">
      <c r="A4445" s="30" t="s">
        <v>6380</v>
      </c>
      <c r="B4445" s="30" t="s">
        <v>3516</v>
      </c>
      <c r="C4445" s="30" t="n">
        <v>48</v>
      </c>
      <c r="D4445" s="30" t="s">
        <v>121</v>
      </c>
      <c r="E4445" s="31" t="n">
        <v>45627</v>
      </c>
      <c r="F4445" s="30" t="s">
        <v>759</v>
      </c>
      <c r="G4445" s="31" t="n">
        <v>45629</v>
      </c>
      <c r="H4445" s="30" t="s">
        <v>206</v>
      </c>
      <c r="I4445" s="30" t="s">
        <v>207</v>
      </c>
      <c r="J4445" s="30" t="s">
        <v>208</v>
      </c>
      <c r="K4445" s="30" t="s">
        <v>156</v>
      </c>
      <c r="L4445" s="30" t="n">
        <v>61</v>
      </c>
      <c r="M4445" s="30" t="n">
        <v>90</v>
      </c>
      <c r="N4445" s="30" t="s">
        <v>127</v>
      </c>
      <c r="O4445" s="30" t="s">
        <v>171</v>
      </c>
      <c r="P4445" s="30" t="s">
        <v>187</v>
      </c>
      <c r="Q4445" s="32" t="n">
        <v>5274.61</v>
      </c>
      <c r="R4445" s="30" t="s">
        <v>130</v>
      </c>
      <c r="S4445" s="30" t="s">
        <v>197</v>
      </c>
      <c r="T4445" s="30" t="n">
        <v>4</v>
      </c>
      <c r="U4445" s="30" t="n">
        <f aca="false">YEAR(E4445)</f>
        <v>2024</v>
      </c>
      <c r="V4445" s="30" t="str">
        <f aca="false">TEXT(E4445,"MMM-YYYY")</f>
        <v>Dec-2024</v>
      </c>
      <c r="W4445" s="30" t="n">
        <f aca="false">MONTH(E4445)</f>
        <v>12</v>
      </c>
      <c r="X4445" s="30" t="str">
        <f aca="false">TEXT(WEEKDAY(E4445,2),"0")&amp;" - "&amp;TEXT(E4445,"dddd")</f>
        <v>7 - Sunday</v>
      </c>
      <c r="Y4445" s="30" t="str">
        <f aca="false">_xlfn.IFS(C4445&lt;18,"Child (0-17)",C4445&lt;40,"Young Adult (18-39)",C4445&lt;60,"Adult (40-59)",TRUE(),"Senior (60+)")</f>
        <v>Adult (40-59)</v>
      </c>
      <c r="Z4445" s="30" t="n">
        <f aca="false">ROUND(G4445-E4445,0)</f>
        <v>2</v>
      </c>
      <c r="AA4445" s="30" t="n">
        <f aca="false">L4445+M4445</f>
        <v>151</v>
      </c>
      <c r="AB4445" s="30" t="n">
        <f aca="false">IFERROR(ROUND(Q4445/AA4445,2),0)</f>
        <v>34.93</v>
      </c>
      <c r="AC4445" s="30" t="str">
        <f aca="false">IF(AND(K4445="Critical",N4445="No"),"URGENT - No Bed","Normal")</f>
        <v>Normal</v>
      </c>
      <c r="AD4445" s="34" t="n">
        <f aca="false">INDEX(Lookup_Tables!$B$3:$B$12,MATCH(H4445,Lookup_Tables!$A$3:$A$12,0))</f>
        <v>2800000</v>
      </c>
      <c r="AE4445" s="30" t="str">
        <f aca="false">INDEX(Lookup_Tables!$C$3:$C$12,MATCH(H4445,Lookup_Tables!$A$3:$A$12,0))</f>
        <v>Dr. Suresh Nair</v>
      </c>
      <c r="AF4445" s="30" t="str">
        <f aca="false">IFERROR(INDEX(Lookup_Tables!$F$16:$F$45,MATCH(I4445,Lookup_Tables!$E$16:$E$45,0)),"N/A")</f>
        <v>EMP209</v>
      </c>
      <c r="AG4445" s="30" t="n">
        <f aca="false">_xlfn.IFS(R4445="Recovered",4,R4445="Referred",3,R4445="Admitted",2,R4445="Deceased",1,TRUE(),0)</f>
        <v>4</v>
      </c>
      <c r="AH4445" s="30" t="str">
        <f aca="false">IF(T4445&gt;=4,"Satisfied",IF(T4445&gt;=3,"Neutral","Needs Improvement"))</f>
        <v>Satisfied</v>
      </c>
    </row>
    <row r="4446" customFormat="false" ht="15" hidden="false" customHeight="false" outlineLevel="0" collapsed="false">
      <c r="A4446" s="27" t="s">
        <v>5454</v>
      </c>
      <c r="B4446" s="27" t="s">
        <v>5455</v>
      </c>
      <c r="C4446" s="27" t="n">
        <v>40</v>
      </c>
      <c r="D4446" s="27" t="s">
        <v>181</v>
      </c>
      <c r="E4446" s="28" t="n">
        <v>45388</v>
      </c>
      <c r="F4446" s="27" t="s">
        <v>447</v>
      </c>
      <c r="G4446" s="28" t="n">
        <v>45394</v>
      </c>
      <c r="H4446" s="27" t="s">
        <v>236</v>
      </c>
      <c r="I4446" s="27" t="s">
        <v>323</v>
      </c>
      <c r="J4446" s="27" t="s">
        <v>455</v>
      </c>
      <c r="K4446" s="27" t="s">
        <v>126</v>
      </c>
      <c r="L4446" s="27" t="n">
        <v>39</v>
      </c>
      <c r="M4446" s="27" t="n">
        <v>77</v>
      </c>
      <c r="N4446" s="27" t="s">
        <v>186</v>
      </c>
      <c r="O4446" s="27" t="s">
        <v>149</v>
      </c>
      <c r="P4446" s="27" t="s">
        <v>187</v>
      </c>
      <c r="Q4446" s="29" t="n">
        <v>6857.53</v>
      </c>
      <c r="R4446" s="27" t="s">
        <v>130</v>
      </c>
      <c r="S4446" s="27" t="s">
        <v>141</v>
      </c>
      <c r="T4446" s="27" t="n">
        <v>4</v>
      </c>
      <c r="U4446" s="27" t="n">
        <f aca="false">YEAR(E4446)</f>
        <v>2024</v>
      </c>
      <c r="V4446" s="27" t="str">
        <f aca="false">TEXT(E4446,"MMM-YYYY")</f>
        <v>Apr-2024</v>
      </c>
      <c r="W4446" s="27" t="n">
        <f aca="false">MONTH(E4446)</f>
        <v>4</v>
      </c>
      <c r="X4446" s="27" t="str">
        <f aca="false">TEXT(WEEKDAY(E4446,2),"0")&amp;" - "&amp;TEXT(E4446,"dddd")</f>
        <v>6 - Saturday</v>
      </c>
      <c r="Y4446" s="27" t="str">
        <f aca="false">_xlfn.IFS(C4446&lt;18,"Child (0-17)",C4446&lt;40,"Young Adult (18-39)",C4446&lt;60,"Adult (40-59)",TRUE(),"Senior (60+)")</f>
        <v>Adult (40-59)</v>
      </c>
      <c r="Z4446" s="27" t="n">
        <f aca="false">ROUND(G4446-E4446,0)</f>
        <v>6</v>
      </c>
      <c r="AA4446" s="27" t="n">
        <f aca="false">L4446+M4446</f>
        <v>116</v>
      </c>
      <c r="AB4446" s="27" t="n">
        <f aca="false">IFERROR(ROUND(Q4446/AA4446,2),0)</f>
        <v>59.12</v>
      </c>
      <c r="AC4446" s="27" t="str">
        <f aca="false">IF(AND(K4446="Critical",N4446="No"),"URGENT - No Bed","Normal")</f>
        <v>Normal</v>
      </c>
      <c r="AD4446" s="33" t="n">
        <f aca="false">INDEX(Lookup_Tables!$B$3:$B$12,MATCH(H4446,Lookup_Tables!$A$3:$A$12,0))</f>
        <v>3900000</v>
      </c>
      <c r="AE4446" s="27" t="str">
        <f aca="false">INDEX(Lookup_Tables!$C$3:$C$12,MATCH(H4446,Lookup_Tables!$A$3:$A$12,0))</f>
        <v>Dr. Rina Mehta</v>
      </c>
      <c r="AF4446" s="27" t="str">
        <f aca="false">IFERROR(INDEX(Lookup_Tables!$F$16:$F$45,MATCH(I4446,Lookup_Tables!$E$16:$E$45,0)),"N/A")</f>
        <v>EMP216</v>
      </c>
      <c r="AG4446" s="27" t="n">
        <f aca="false">_xlfn.IFS(R4446="Recovered",4,R4446="Referred",3,R4446="Admitted",2,R4446="Deceased",1,TRUE(),0)</f>
        <v>4</v>
      </c>
      <c r="AH4446" s="27" t="str">
        <f aca="false">IF(T4446&gt;=4,"Satisfied",IF(T4446&gt;=3,"Neutral","Needs Improvement"))</f>
        <v>Satisfied</v>
      </c>
    </row>
    <row r="4447" customFormat="false" ht="15" hidden="false" customHeight="false" outlineLevel="0" collapsed="false">
      <c r="A4447" s="30" t="s">
        <v>3102</v>
      </c>
      <c r="B4447" s="30" t="s">
        <v>2387</v>
      </c>
      <c r="C4447" s="30" t="n">
        <v>35</v>
      </c>
      <c r="D4447" s="30" t="s">
        <v>181</v>
      </c>
      <c r="E4447" s="31" t="n">
        <v>45460</v>
      </c>
      <c r="F4447" s="30" t="s">
        <v>281</v>
      </c>
      <c r="G4447" s="31" t="n">
        <v>45460</v>
      </c>
      <c r="H4447" s="30" t="s">
        <v>123</v>
      </c>
      <c r="I4447" s="30" t="s">
        <v>304</v>
      </c>
      <c r="J4447" s="30" t="s">
        <v>305</v>
      </c>
      <c r="K4447" s="30" t="s">
        <v>138</v>
      </c>
      <c r="L4447" s="30" t="n">
        <v>68</v>
      </c>
      <c r="M4447" s="30" t="n">
        <v>22</v>
      </c>
      <c r="N4447" s="30" t="s">
        <v>127</v>
      </c>
      <c r="O4447" s="30" t="s">
        <v>171</v>
      </c>
      <c r="P4447" s="30" t="s">
        <v>129</v>
      </c>
      <c r="Q4447" s="32" t="n">
        <v>2099.2</v>
      </c>
      <c r="R4447" s="30" t="s">
        <v>172</v>
      </c>
      <c r="S4447" s="30" t="s">
        <v>223</v>
      </c>
      <c r="T4447" s="30" t="n">
        <v>4</v>
      </c>
      <c r="U4447" s="30" t="n">
        <f aca="false">YEAR(E4447)</f>
        <v>2024</v>
      </c>
      <c r="V4447" s="30" t="str">
        <f aca="false">TEXT(E4447,"MMM-YYYY")</f>
        <v>Jun-2024</v>
      </c>
      <c r="W4447" s="30" t="n">
        <f aca="false">MONTH(E4447)</f>
        <v>6</v>
      </c>
      <c r="X4447" s="30" t="str">
        <f aca="false">TEXT(WEEKDAY(E4447,2),"0")&amp;" - "&amp;TEXT(E4447,"dddd")</f>
        <v>1 - Monday</v>
      </c>
      <c r="Y4447" s="30" t="str">
        <f aca="false">_xlfn.IFS(C4447&lt;18,"Child (0-17)",C4447&lt;40,"Young Adult (18-39)",C4447&lt;60,"Adult (40-59)",TRUE(),"Senior (60+)")</f>
        <v>Young Adult (18-39)</v>
      </c>
      <c r="Z4447" s="30" t="n">
        <f aca="false">ROUND(G4447-E4447,0)</f>
        <v>0</v>
      </c>
      <c r="AA4447" s="30" t="n">
        <f aca="false">L4447+M4447</f>
        <v>90</v>
      </c>
      <c r="AB4447" s="30" t="n">
        <f aca="false">IFERROR(ROUND(Q4447/AA4447,2),0)</f>
        <v>23.32</v>
      </c>
      <c r="AC4447" s="30" t="str">
        <f aca="false">IF(AND(K4447="Critical",N4447="No"),"URGENT - No Bed","Normal")</f>
        <v>Normal</v>
      </c>
      <c r="AD4447" s="34" t="n">
        <f aca="false">INDEX(Lookup_Tables!$B$3:$B$12,MATCH(H4447,Lookup_Tables!$A$3:$A$12,0))</f>
        <v>2200000</v>
      </c>
      <c r="AE4447" s="30" t="str">
        <f aca="false">INDEX(Lookup_Tables!$C$3:$C$12,MATCH(H4447,Lookup_Tables!$A$3:$A$12,0))</f>
        <v>Dr. Rohan Das</v>
      </c>
      <c r="AF4447" s="30" t="str">
        <f aca="false">IFERROR(INDEX(Lookup_Tables!$F$16:$F$45,MATCH(I4447,Lookup_Tables!$E$16:$E$45,0)),"N/A")</f>
        <v>EMP204</v>
      </c>
      <c r="AG4447" s="30" t="n">
        <f aca="false">_xlfn.IFS(R4447="Recovered",4,R4447="Referred",3,R4447="Admitted",2,R4447="Deceased",1,TRUE(),0)</f>
        <v>2</v>
      </c>
      <c r="AH4447" s="30" t="str">
        <f aca="false">IF(T4447&gt;=4,"Satisfied",IF(T4447&gt;=3,"Neutral","Needs Improvement"))</f>
        <v>Satisfied</v>
      </c>
    </row>
    <row r="4448" customFormat="false" ht="15" hidden="false" customHeight="false" outlineLevel="0" collapsed="false">
      <c r="A4448" s="27" t="s">
        <v>2276</v>
      </c>
      <c r="B4448" s="27" t="s">
        <v>1773</v>
      </c>
      <c r="C4448" s="27" t="n">
        <v>23</v>
      </c>
      <c r="D4448" s="27" t="s">
        <v>121</v>
      </c>
      <c r="E4448" s="28" t="n">
        <v>45402</v>
      </c>
      <c r="F4448" s="27" t="s">
        <v>241</v>
      </c>
      <c r="G4448" s="28" t="n">
        <v>45403</v>
      </c>
      <c r="H4448" s="27" t="s">
        <v>242</v>
      </c>
      <c r="I4448" s="27" t="s">
        <v>243</v>
      </c>
      <c r="J4448" s="27" t="s">
        <v>422</v>
      </c>
      <c r="K4448" s="27" t="s">
        <v>138</v>
      </c>
      <c r="L4448" s="27" t="n">
        <v>27</v>
      </c>
      <c r="M4448" s="27" t="n">
        <v>26</v>
      </c>
      <c r="N4448" s="27" t="s">
        <v>127</v>
      </c>
      <c r="O4448" s="27" t="s">
        <v>139</v>
      </c>
      <c r="P4448" s="27" t="s">
        <v>187</v>
      </c>
      <c r="Q4448" s="29" t="n">
        <v>1868.12</v>
      </c>
      <c r="R4448" s="27" t="s">
        <v>130</v>
      </c>
      <c r="S4448" s="27" t="s">
        <v>192</v>
      </c>
      <c r="T4448" s="27" t="n">
        <v>3</v>
      </c>
      <c r="U4448" s="27" t="n">
        <f aca="false">YEAR(E4448)</f>
        <v>2024</v>
      </c>
      <c r="V4448" s="27" t="str">
        <f aca="false">TEXT(E4448,"MMM-YYYY")</f>
        <v>Apr-2024</v>
      </c>
      <c r="W4448" s="27" t="n">
        <f aca="false">MONTH(E4448)</f>
        <v>4</v>
      </c>
      <c r="X4448" s="27" t="str">
        <f aca="false">TEXT(WEEKDAY(E4448,2),"0")&amp;" - "&amp;TEXT(E4448,"dddd")</f>
        <v>6 - Saturday</v>
      </c>
      <c r="Y4448" s="27" t="str">
        <f aca="false">_xlfn.IFS(C4448&lt;18,"Child (0-17)",C4448&lt;40,"Young Adult (18-39)",C4448&lt;60,"Adult (40-59)",TRUE(),"Senior (60+)")</f>
        <v>Young Adult (18-39)</v>
      </c>
      <c r="Z4448" s="27" t="n">
        <f aca="false">ROUND(G4448-E4448,0)</f>
        <v>1</v>
      </c>
      <c r="AA4448" s="27" t="n">
        <f aca="false">L4448+M4448</f>
        <v>53</v>
      </c>
      <c r="AB4448" s="27" t="n">
        <f aca="false">IFERROR(ROUND(Q4448/AA4448,2),0)</f>
        <v>35.25</v>
      </c>
      <c r="AC4448" s="27" t="str">
        <f aca="false">IF(AND(K4448="Critical",N4448="No"),"URGENT - No Bed","Normal")</f>
        <v>Normal</v>
      </c>
      <c r="AD4448" s="33" t="n">
        <f aca="false">INDEX(Lookup_Tables!$B$3:$B$12,MATCH(H4448,Lookup_Tables!$A$3:$A$12,0))</f>
        <v>3000000</v>
      </c>
      <c r="AE4448" s="27" t="str">
        <f aca="false">INDEX(Lookup_Tables!$C$3:$C$12,MATCH(H4448,Lookup_Tables!$A$3:$A$12,0))</f>
        <v>Dr. Pooja Iyer</v>
      </c>
      <c r="AF4448" s="27" t="str">
        <f aca="false">IFERROR(INDEX(Lookup_Tables!$F$16:$F$45,MATCH(I4448,Lookup_Tables!$E$16:$E$45,0)),"N/A")</f>
        <v>EMP214</v>
      </c>
      <c r="AG4448" s="27" t="n">
        <f aca="false">_xlfn.IFS(R4448="Recovered",4,R4448="Referred",3,R4448="Admitted",2,R4448="Deceased",1,TRUE(),0)</f>
        <v>4</v>
      </c>
      <c r="AH4448" s="27" t="str">
        <f aca="false">IF(T4448&gt;=4,"Satisfied",IF(T4448&gt;=3,"Neutral","Needs Improvement"))</f>
        <v>Neutral</v>
      </c>
    </row>
    <row r="4449" customFormat="false" ht="15" hidden="false" customHeight="false" outlineLevel="0" collapsed="false">
      <c r="A4449" s="30" t="s">
        <v>3188</v>
      </c>
      <c r="B4449" s="30" t="s">
        <v>1483</v>
      </c>
      <c r="C4449" s="30" t="n">
        <v>19</v>
      </c>
      <c r="D4449" s="30" t="s">
        <v>181</v>
      </c>
      <c r="E4449" s="31" t="n">
        <v>45455</v>
      </c>
      <c r="F4449" s="30" t="s">
        <v>698</v>
      </c>
      <c r="G4449" s="31" t="n">
        <v>45456</v>
      </c>
      <c r="H4449" s="30" t="s">
        <v>217</v>
      </c>
      <c r="I4449" s="30" t="s">
        <v>392</v>
      </c>
      <c r="J4449" s="30" t="s">
        <v>294</v>
      </c>
      <c r="K4449" s="30" t="s">
        <v>138</v>
      </c>
      <c r="L4449" s="30" t="n">
        <v>84</v>
      </c>
      <c r="M4449" s="30" t="n">
        <v>36</v>
      </c>
      <c r="N4449" s="30" t="s">
        <v>127</v>
      </c>
      <c r="O4449" s="30" t="s">
        <v>171</v>
      </c>
      <c r="P4449" s="30" t="s">
        <v>129</v>
      </c>
      <c r="Q4449" s="32" t="n">
        <v>1333.84</v>
      </c>
      <c r="R4449" s="30" t="s">
        <v>172</v>
      </c>
      <c r="S4449" s="30" t="s">
        <v>141</v>
      </c>
      <c r="T4449" s="30" t="n">
        <v>5</v>
      </c>
      <c r="U4449" s="30" t="n">
        <f aca="false">YEAR(E4449)</f>
        <v>2024</v>
      </c>
      <c r="V4449" s="30" t="str">
        <f aca="false">TEXT(E4449,"MMM-YYYY")</f>
        <v>Jun-2024</v>
      </c>
      <c r="W4449" s="30" t="n">
        <f aca="false">MONTH(E4449)</f>
        <v>6</v>
      </c>
      <c r="X4449" s="30" t="str">
        <f aca="false">TEXT(WEEKDAY(E4449,2),"0")&amp;" - "&amp;TEXT(E4449,"dddd")</f>
        <v>3 - Wednesday</v>
      </c>
      <c r="Y4449" s="30" t="str">
        <f aca="false">_xlfn.IFS(C4449&lt;18,"Child (0-17)",C4449&lt;40,"Young Adult (18-39)",C4449&lt;60,"Adult (40-59)",TRUE(),"Senior (60+)")</f>
        <v>Young Adult (18-39)</v>
      </c>
      <c r="Z4449" s="30" t="n">
        <f aca="false">ROUND(G4449-E4449,0)</f>
        <v>1</v>
      </c>
      <c r="AA4449" s="30" t="n">
        <f aca="false">L4449+M4449</f>
        <v>120</v>
      </c>
      <c r="AB4449" s="30" t="n">
        <f aca="false">IFERROR(ROUND(Q4449/AA4449,2),0)</f>
        <v>11.12</v>
      </c>
      <c r="AC4449" s="30" t="str">
        <f aca="false">IF(AND(K4449="Critical",N4449="No"),"URGENT - No Bed","Normal")</f>
        <v>Normal</v>
      </c>
      <c r="AD4449" s="34" t="n">
        <f aca="false">INDEX(Lookup_Tables!$B$3:$B$12,MATCH(H4449,Lookup_Tables!$A$3:$A$12,0))</f>
        <v>4200000</v>
      </c>
      <c r="AE4449" s="30" t="str">
        <f aca="false">INDEX(Lookup_Tables!$C$3:$C$12,MATCH(H4449,Lookup_Tables!$A$3:$A$12,0))</f>
        <v>Dr. Anil Kapoor</v>
      </c>
      <c r="AF4449" s="30" t="str">
        <f aca="false">IFERROR(INDEX(Lookup_Tables!$F$16:$F$45,MATCH(I4449,Lookup_Tables!$E$16:$E$45,0)),"N/A")</f>
        <v>EMP202</v>
      </c>
      <c r="AG4449" s="30" t="n">
        <f aca="false">_xlfn.IFS(R4449="Recovered",4,R4449="Referred",3,R4449="Admitted",2,R4449="Deceased",1,TRUE(),0)</f>
        <v>2</v>
      </c>
      <c r="AH4449" s="30" t="str">
        <f aca="false">IF(T4449&gt;=4,"Satisfied",IF(T4449&gt;=3,"Neutral","Needs Improvement"))</f>
        <v>Satisfied</v>
      </c>
    </row>
    <row r="4450" customFormat="false" ht="15" hidden="false" customHeight="false" outlineLevel="0" collapsed="false">
      <c r="A4450" s="27" t="s">
        <v>1902</v>
      </c>
      <c r="B4450" s="27" t="s">
        <v>1815</v>
      </c>
      <c r="C4450" s="27" t="n">
        <v>52</v>
      </c>
      <c r="D4450" s="27" t="s">
        <v>121</v>
      </c>
      <c r="E4450" s="28" t="n">
        <v>45589</v>
      </c>
      <c r="F4450" s="27" t="s">
        <v>1896</v>
      </c>
      <c r="G4450" s="28" t="n">
        <v>45590</v>
      </c>
      <c r="H4450" s="27" t="s">
        <v>206</v>
      </c>
      <c r="I4450" s="27" t="s">
        <v>300</v>
      </c>
      <c r="J4450" s="27" t="s">
        <v>593</v>
      </c>
      <c r="K4450" s="27" t="s">
        <v>138</v>
      </c>
      <c r="L4450" s="27" t="n">
        <v>64</v>
      </c>
      <c r="M4450" s="27" t="n">
        <v>39</v>
      </c>
      <c r="N4450" s="27" t="s">
        <v>127</v>
      </c>
      <c r="O4450" s="27" t="s">
        <v>128</v>
      </c>
      <c r="P4450" s="27" t="s">
        <v>140</v>
      </c>
      <c r="Q4450" s="29" t="n">
        <v>1511.15</v>
      </c>
      <c r="R4450" s="27" t="s">
        <v>130</v>
      </c>
      <c r="S4450" s="27" t="s">
        <v>197</v>
      </c>
      <c r="T4450" s="27" t="n">
        <v>4</v>
      </c>
      <c r="U4450" s="27" t="n">
        <f aca="false">YEAR(E4450)</f>
        <v>2024</v>
      </c>
      <c r="V4450" s="27" t="str">
        <f aca="false">TEXT(E4450,"MMM-YYYY")</f>
        <v>Oct-2024</v>
      </c>
      <c r="W4450" s="27" t="n">
        <f aca="false">MONTH(E4450)</f>
        <v>10</v>
      </c>
      <c r="X4450" s="27" t="str">
        <f aca="false">TEXT(WEEKDAY(E4450,2),"0")&amp;" - "&amp;TEXT(E4450,"dddd")</f>
        <v>4 - Thursday</v>
      </c>
      <c r="Y4450" s="27" t="str">
        <f aca="false">_xlfn.IFS(C4450&lt;18,"Child (0-17)",C4450&lt;40,"Young Adult (18-39)",C4450&lt;60,"Adult (40-59)",TRUE(),"Senior (60+)")</f>
        <v>Adult (40-59)</v>
      </c>
      <c r="Z4450" s="27" t="n">
        <f aca="false">ROUND(G4450-E4450,0)</f>
        <v>1</v>
      </c>
      <c r="AA4450" s="27" t="n">
        <f aca="false">L4450+M4450</f>
        <v>103</v>
      </c>
      <c r="AB4450" s="27" t="n">
        <f aca="false">IFERROR(ROUND(Q4450/AA4450,2),0)</f>
        <v>14.67</v>
      </c>
      <c r="AC4450" s="27" t="str">
        <f aca="false">IF(AND(K4450="Critical",N4450="No"),"URGENT - No Bed","Normal")</f>
        <v>Normal</v>
      </c>
      <c r="AD4450" s="33" t="n">
        <f aca="false">INDEX(Lookup_Tables!$B$3:$B$12,MATCH(H4450,Lookup_Tables!$A$3:$A$12,0))</f>
        <v>2800000</v>
      </c>
      <c r="AE4450" s="27" t="str">
        <f aca="false">INDEX(Lookup_Tables!$C$3:$C$12,MATCH(H4450,Lookup_Tables!$A$3:$A$12,0))</f>
        <v>Dr. Suresh Nair</v>
      </c>
      <c r="AF4450" s="27" t="str">
        <f aca="false">IFERROR(INDEX(Lookup_Tables!$F$16:$F$45,MATCH(I4450,Lookup_Tables!$E$16:$E$45,0)),"N/A")</f>
        <v>EMP211</v>
      </c>
      <c r="AG4450" s="27" t="n">
        <f aca="false">_xlfn.IFS(R4450="Recovered",4,R4450="Referred",3,R4450="Admitted",2,R4450="Deceased",1,TRUE(),0)</f>
        <v>4</v>
      </c>
      <c r="AH4450" s="27" t="str">
        <f aca="false">IF(T4450&gt;=4,"Satisfied",IF(T4450&gt;=3,"Neutral","Needs Improvement"))</f>
        <v>Satisfied</v>
      </c>
    </row>
    <row r="4451" customFormat="false" ht="15" hidden="false" customHeight="false" outlineLevel="0" collapsed="false">
      <c r="A4451" s="30" t="s">
        <v>2034</v>
      </c>
      <c r="B4451" s="30" t="s">
        <v>1248</v>
      </c>
      <c r="C4451" s="30" t="n">
        <v>20</v>
      </c>
      <c r="D4451" s="30" t="s">
        <v>181</v>
      </c>
      <c r="E4451" s="31" t="n">
        <v>45549</v>
      </c>
      <c r="F4451" s="30" t="s">
        <v>1155</v>
      </c>
      <c r="G4451" s="31" t="n">
        <v>45549</v>
      </c>
      <c r="H4451" s="30" t="s">
        <v>135</v>
      </c>
      <c r="I4451" s="30" t="s">
        <v>136</v>
      </c>
      <c r="J4451" s="30" t="s">
        <v>262</v>
      </c>
      <c r="K4451" s="30" t="s">
        <v>138</v>
      </c>
      <c r="L4451" s="30" t="n">
        <v>42</v>
      </c>
      <c r="M4451" s="30" t="n">
        <v>45</v>
      </c>
      <c r="N4451" s="30" t="s">
        <v>186</v>
      </c>
      <c r="O4451" s="30" t="s">
        <v>139</v>
      </c>
      <c r="P4451" s="30" t="s">
        <v>129</v>
      </c>
      <c r="Q4451" s="32" t="n">
        <v>1523.9</v>
      </c>
      <c r="R4451" s="30" t="s">
        <v>130</v>
      </c>
      <c r="S4451" s="30" t="s">
        <v>164</v>
      </c>
      <c r="T4451" s="30" t="n">
        <v>5</v>
      </c>
      <c r="U4451" s="30" t="n">
        <f aca="false">YEAR(E4451)</f>
        <v>2024</v>
      </c>
      <c r="V4451" s="30" t="str">
        <f aca="false">TEXT(E4451,"MMM-YYYY")</f>
        <v>Sep-2024</v>
      </c>
      <c r="W4451" s="30" t="n">
        <f aca="false">MONTH(E4451)</f>
        <v>9</v>
      </c>
      <c r="X4451" s="30" t="str">
        <f aca="false">TEXT(WEEKDAY(E4451,2),"0")&amp;" - "&amp;TEXT(E4451,"dddd")</f>
        <v>6 - Saturday</v>
      </c>
      <c r="Y4451" s="30" t="str">
        <f aca="false">_xlfn.IFS(C4451&lt;18,"Child (0-17)",C4451&lt;40,"Young Adult (18-39)",C4451&lt;60,"Adult (40-59)",TRUE(),"Senior (60+)")</f>
        <v>Young Adult (18-39)</v>
      </c>
      <c r="Z4451" s="30" t="n">
        <f aca="false">ROUND(G4451-E4451,0)</f>
        <v>0</v>
      </c>
      <c r="AA4451" s="30" t="n">
        <f aca="false">L4451+M4451</f>
        <v>87</v>
      </c>
      <c r="AB4451" s="30" t="n">
        <f aca="false">IFERROR(ROUND(Q4451/AA4451,2),0)</f>
        <v>17.52</v>
      </c>
      <c r="AC4451" s="30" t="str">
        <f aca="false">IF(AND(K4451="Critical",N4451="No"),"URGENT - No Bed","Normal")</f>
        <v>Normal</v>
      </c>
      <c r="AD4451" s="34" t="n">
        <f aca="false">INDEX(Lookup_Tables!$B$3:$B$12,MATCH(H4451,Lookup_Tables!$A$3:$A$12,0))</f>
        <v>4600000</v>
      </c>
      <c r="AE4451" s="30" t="str">
        <f aca="false">INDEX(Lookup_Tables!$C$3:$C$12,MATCH(H4451,Lookup_Tables!$A$3:$A$12,0))</f>
        <v>Dr. Farhan Khan</v>
      </c>
      <c r="AF4451" s="30" t="str">
        <f aca="false">IFERROR(INDEX(Lookup_Tables!$F$16:$F$45,MATCH(I4451,Lookup_Tables!$E$16:$E$45,0)),"N/A")</f>
        <v>EMP206</v>
      </c>
      <c r="AG4451" s="30" t="n">
        <f aca="false">_xlfn.IFS(R4451="Recovered",4,R4451="Referred",3,R4451="Admitted",2,R4451="Deceased",1,TRUE(),0)</f>
        <v>4</v>
      </c>
      <c r="AH4451" s="30" t="str">
        <f aca="false">IF(T4451&gt;=4,"Satisfied",IF(T4451&gt;=3,"Neutral","Needs Improvement"))</f>
        <v>Satisfied</v>
      </c>
    </row>
    <row r="4452" customFormat="false" ht="15" hidden="false" customHeight="false" outlineLevel="0" collapsed="false">
      <c r="A4452" s="27" t="s">
        <v>1277</v>
      </c>
      <c r="B4452" s="27" t="s">
        <v>1278</v>
      </c>
      <c r="C4452" s="27" t="n">
        <v>39</v>
      </c>
      <c r="D4452" s="27" t="s">
        <v>121</v>
      </c>
      <c r="E4452" s="28" t="n">
        <v>45632</v>
      </c>
      <c r="F4452" s="27" t="s">
        <v>1117</v>
      </c>
      <c r="G4452" s="28" t="n">
        <v>45633</v>
      </c>
      <c r="H4452" s="27" t="s">
        <v>146</v>
      </c>
      <c r="I4452" s="27" t="s">
        <v>147</v>
      </c>
      <c r="J4452" s="27" t="s">
        <v>568</v>
      </c>
      <c r="K4452" s="27" t="s">
        <v>138</v>
      </c>
      <c r="L4452" s="27" t="n">
        <v>53</v>
      </c>
      <c r="M4452" s="27" t="n">
        <v>19</v>
      </c>
      <c r="N4452" s="27" t="s">
        <v>127</v>
      </c>
      <c r="O4452" s="27" t="s">
        <v>128</v>
      </c>
      <c r="P4452" s="27" t="s">
        <v>187</v>
      </c>
      <c r="Q4452" s="29" t="n">
        <v>2373.24</v>
      </c>
      <c r="R4452" s="27" t="s">
        <v>130</v>
      </c>
      <c r="S4452" s="27" t="s">
        <v>178</v>
      </c>
      <c r="T4452" s="27" t="n">
        <v>4</v>
      </c>
      <c r="U4452" s="27" t="n">
        <f aca="false">YEAR(E4452)</f>
        <v>2024</v>
      </c>
      <c r="V4452" s="27" t="str">
        <f aca="false">TEXT(E4452,"MMM-YYYY")</f>
        <v>Dec-2024</v>
      </c>
      <c r="W4452" s="27" t="n">
        <f aca="false">MONTH(E4452)</f>
        <v>12</v>
      </c>
      <c r="X4452" s="27" t="str">
        <f aca="false">TEXT(WEEKDAY(E4452,2),"0")&amp;" - "&amp;TEXT(E4452,"dddd")</f>
        <v>5 - Friday</v>
      </c>
      <c r="Y4452" s="27" t="str">
        <f aca="false">_xlfn.IFS(C4452&lt;18,"Child (0-17)",C4452&lt;40,"Young Adult (18-39)",C4452&lt;60,"Adult (40-59)",TRUE(),"Senior (60+)")</f>
        <v>Young Adult (18-39)</v>
      </c>
      <c r="Z4452" s="27" t="n">
        <f aca="false">ROUND(G4452-E4452,0)</f>
        <v>1</v>
      </c>
      <c r="AA4452" s="27" t="n">
        <f aca="false">L4452+M4452</f>
        <v>72</v>
      </c>
      <c r="AB4452" s="27" t="n">
        <f aca="false">IFERROR(ROUND(Q4452/AA4452,2),0)</f>
        <v>32.96</v>
      </c>
      <c r="AC4452" s="27" t="str">
        <f aca="false">IF(AND(K4452="Critical",N4452="No"),"URGENT - No Bed","Normal")</f>
        <v>Normal</v>
      </c>
      <c r="AD4452" s="33" t="n">
        <f aca="false">INDEX(Lookup_Tables!$B$3:$B$12,MATCH(H4452,Lookup_Tables!$A$3:$A$12,0))</f>
        <v>2700000</v>
      </c>
      <c r="AE4452" s="27" t="str">
        <f aca="false">INDEX(Lookup_Tables!$C$3:$C$12,MATCH(H4452,Lookup_Tables!$A$3:$A$12,0))</f>
        <v>Dr. Vikram Singh</v>
      </c>
      <c r="AF4452" s="27" t="str">
        <f aca="false">IFERROR(INDEX(Lookup_Tables!$F$16:$F$45,MATCH(I4452,Lookup_Tables!$E$16:$E$45,0)),"N/A")</f>
        <v>EMP229</v>
      </c>
      <c r="AG4452" s="27" t="n">
        <f aca="false">_xlfn.IFS(R4452="Recovered",4,R4452="Referred",3,R4452="Admitted",2,R4452="Deceased",1,TRUE(),0)</f>
        <v>4</v>
      </c>
      <c r="AH4452" s="27" t="str">
        <f aca="false">IF(T4452&gt;=4,"Satisfied",IF(T4452&gt;=3,"Neutral","Needs Improvement"))</f>
        <v>Satisfied</v>
      </c>
    </row>
    <row r="4453" customFormat="false" ht="15" hidden="false" customHeight="false" outlineLevel="0" collapsed="false">
      <c r="A4453" s="30" t="s">
        <v>5066</v>
      </c>
      <c r="B4453" s="30" t="s">
        <v>5067</v>
      </c>
      <c r="C4453" s="30" t="n">
        <v>22</v>
      </c>
      <c r="D4453" s="30" t="s">
        <v>121</v>
      </c>
      <c r="E4453" s="31" t="n">
        <v>45618</v>
      </c>
      <c r="F4453" s="30" t="s">
        <v>1623</v>
      </c>
      <c r="G4453" s="31" t="n">
        <v>45619</v>
      </c>
      <c r="H4453" s="30" t="s">
        <v>183</v>
      </c>
      <c r="I4453" s="30" t="s">
        <v>430</v>
      </c>
      <c r="J4453" s="30" t="s">
        <v>431</v>
      </c>
      <c r="K4453" s="30" t="s">
        <v>156</v>
      </c>
      <c r="L4453" s="30" t="n">
        <v>66</v>
      </c>
      <c r="M4453" s="30" t="n">
        <v>56</v>
      </c>
      <c r="N4453" s="30" t="s">
        <v>127</v>
      </c>
      <c r="O4453" s="30" t="s">
        <v>139</v>
      </c>
      <c r="P4453" s="30" t="s">
        <v>140</v>
      </c>
      <c r="Q4453" s="32" t="n">
        <v>4719.43</v>
      </c>
      <c r="R4453" s="30" t="s">
        <v>130</v>
      </c>
      <c r="S4453" s="30" t="s">
        <v>197</v>
      </c>
      <c r="T4453" s="30" t="n">
        <v>4</v>
      </c>
      <c r="U4453" s="30" t="n">
        <f aca="false">YEAR(E4453)</f>
        <v>2024</v>
      </c>
      <c r="V4453" s="30" t="str">
        <f aca="false">TEXT(E4453,"MMM-YYYY")</f>
        <v>Nov-2024</v>
      </c>
      <c r="W4453" s="30" t="n">
        <f aca="false">MONTH(E4453)</f>
        <v>11</v>
      </c>
      <c r="X4453" s="30" t="str">
        <f aca="false">TEXT(WEEKDAY(E4453,2),"0")&amp;" - "&amp;TEXT(E4453,"dddd")</f>
        <v>5 - Friday</v>
      </c>
      <c r="Y4453" s="30" t="str">
        <f aca="false">_xlfn.IFS(C4453&lt;18,"Child (0-17)",C4453&lt;40,"Young Adult (18-39)",C4453&lt;60,"Adult (40-59)",TRUE(),"Senior (60+)")</f>
        <v>Young Adult (18-39)</v>
      </c>
      <c r="Z4453" s="30" t="n">
        <f aca="false">ROUND(G4453-E4453,0)</f>
        <v>1</v>
      </c>
      <c r="AA4453" s="30" t="n">
        <f aca="false">L4453+M4453</f>
        <v>122</v>
      </c>
      <c r="AB4453" s="30" t="n">
        <f aca="false">IFERROR(ROUND(Q4453/AA4453,2),0)</f>
        <v>38.68</v>
      </c>
      <c r="AC4453" s="30" t="str">
        <f aca="false">IF(AND(K4453="Critical",N4453="No"),"URGENT - No Bed","Normal")</f>
        <v>Normal</v>
      </c>
      <c r="AD4453" s="34" t="n">
        <f aca="false">INDEX(Lookup_Tables!$B$3:$B$12,MATCH(H4453,Lookup_Tables!$A$3:$A$12,0))</f>
        <v>3100000</v>
      </c>
      <c r="AE4453" s="30" t="str">
        <f aca="false">INDEX(Lookup_Tables!$C$3:$C$12,MATCH(H4453,Lookup_Tables!$A$3:$A$12,0))</f>
        <v>Dr. Kavita Rao</v>
      </c>
      <c r="AF4453" s="30" t="str">
        <f aca="false">IFERROR(INDEX(Lookup_Tables!$F$16:$F$45,MATCH(I4453,Lookup_Tables!$E$16:$E$45,0)),"N/A")</f>
        <v>EMP224</v>
      </c>
      <c r="AG4453" s="30" t="n">
        <f aca="false">_xlfn.IFS(R4453="Recovered",4,R4453="Referred",3,R4453="Admitted",2,R4453="Deceased",1,TRUE(),0)</f>
        <v>4</v>
      </c>
      <c r="AH4453" s="30" t="str">
        <f aca="false">IF(T4453&gt;=4,"Satisfied",IF(T4453&gt;=3,"Neutral","Needs Improvement"))</f>
        <v>Satisfied</v>
      </c>
    </row>
    <row r="4454" customFormat="false" ht="15" hidden="false" customHeight="false" outlineLevel="0" collapsed="false">
      <c r="A4454" s="27" t="s">
        <v>4154</v>
      </c>
      <c r="B4454" s="27" t="s">
        <v>795</v>
      </c>
      <c r="C4454" s="27" t="n">
        <v>33</v>
      </c>
      <c r="D4454" s="27" t="s">
        <v>121</v>
      </c>
      <c r="E4454" s="28" t="n">
        <v>45486</v>
      </c>
      <c r="F4454" s="27" t="s">
        <v>640</v>
      </c>
      <c r="G4454" s="28" t="n">
        <v>45487</v>
      </c>
      <c r="H4454" s="27" t="s">
        <v>183</v>
      </c>
      <c r="I4454" s="27" t="s">
        <v>430</v>
      </c>
      <c r="J4454" s="27" t="s">
        <v>185</v>
      </c>
      <c r="K4454" s="27" t="s">
        <v>138</v>
      </c>
      <c r="L4454" s="27" t="n">
        <v>31</v>
      </c>
      <c r="M4454" s="27" t="n">
        <v>27</v>
      </c>
      <c r="N4454" s="27" t="s">
        <v>127</v>
      </c>
      <c r="O4454" s="27" t="s">
        <v>139</v>
      </c>
      <c r="P4454" s="27" t="s">
        <v>150</v>
      </c>
      <c r="Q4454" s="29" t="n">
        <v>1751.98</v>
      </c>
      <c r="R4454" s="27" t="s">
        <v>130</v>
      </c>
      <c r="S4454" s="27" t="s">
        <v>335</v>
      </c>
      <c r="T4454" s="27" t="n">
        <v>3</v>
      </c>
      <c r="U4454" s="27" t="n">
        <f aca="false">YEAR(E4454)</f>
        <v>2024</v>
      </c>
      <c r="V4454" s="27" t="str">
        <f aca="false">TEXT(E4454,"MMM-YYYY")</f>
        <v>Jul-2024</v>
      </c>
      <c r="W4454" s="27" t="n">
        <f aca="false">MONTH(E4454)</f>
        <v>7</v>
      </c>
      <c r="X4454" s="27" t="str">
        <f aca="false">TEXT(WEEKDAY(E4454,2),"0")&amp;" - "&amp;TEXT(E4454,"dddd")</f>
        <v>6 - Saturday</v>
      </c>
      <c r="Y4454" s="27" t="str">
        <f aca="false">_xlfn.IFS(C4454&lt;18,"Child (0-17)",C4454&lt;40,"Young Adult (18-39)",C4454&lt;60,"Adult (40-59)",TRUE(),"Senior (60+)")</f>
        <v>Young Adult (18-39)</v>
      </c>
      <c r="Z4454" s="27" t="n">
        <f aca="false">ROUND(G4454-E4454,0)</f>
        <v>1</v>
      </c>
      <c r="AA4454" s="27" t="n">
        <f aca="false">L4454+M4454</f>
        <v>58</v>
      </c>
      <c r="AB4454" s="27" t="n">
        <f aca="false">IFERROR(ROUND(Q4454/AA4454,2),0)</f>
        <v>30.21</v>
      </c>
      <c r="AC4454" s="27" t="str">
        <f aca="false">IF(AND(K4454="Critical",N4454="No"),"URGENT - No Bed","Normal")</f>
        <v>Normal</v>
      </c>
      <c r="AD4454" s="33" t="n">
        <f aca="false">INDEX(Lookup_Tables!$B$3:$B$12,MATCH(H4454,Lookup_Tables!$A$3:$A$12,0))</f>
        <v>3100000</v>
      </c>
      <c r="AE4454" s="27" t="str">
        <f aca="false">INDEX(Lookup_Tables!$C$3:$C$12,MATCH(H4454,Lookup_Tables!$A$3:$A$12,0))</f>
        <v>Dr. Kavita Rao</v>
      </c>
      <c r="AF4454" s="27" t="str">
        <f aca="false">IFERROR(INDEX(Lookup_Tables!$F$16:$F$45,MATCH(I4454,Lookup_Tables!$E$16:$E$45,0)),"N/A")</f>
        <v>EMP224</v>
      </c>
      <c r="AG4454" s="27" t="n">
        <f aca="false">_xlfn.IFS(R4454="Recovered",4,R4454="Referred",3,R4454="Admitted",2,R4454="Deceased",1,TRUE(),0)</f>
        <v>4</v>
      </c>
      <c r="AH4454" s="27" t="str">
        <f aca="false">IF(T4454&gt;=4,"Satisfied",IF(T4454&gt;=3,"Neutral","Needs Improvement"))</f>
        <v>Neutral</v>
      </c>
    </row>
    <row r="4455" customFormat="false" ht="15" hidden="false" customHeight="false" outlineLevel="0" collapsed="false">
      <c r="A4455" s="30" t="s">
        <v>5891</v>
      </c>
      <c r="B4455" s="30" t="s">
        <v>1535</v>
      </c>
      <c r="C4455" s="30" t="n">
        <v>56</v>
      </c>
      <c r="D4455" s="30" t="s">
        <v>121</v>
      </c>
      <c r="E4455" s="31" t="n">
        <v>45465</v>
      </c>
      <c r="F4455" s="30" t="s">
        <v>216</v>
      </c>
      <c r="G4455" s="31" t="n">
        <v>45465</v>
      </c>
      <c r="H4455" s="30" t="s">
        <v>135</v>
      </c>
      <c r="I4455" s="30" t="s">
        <v>251</v>
      </c>
      <c r="J4455" s="30" t="s">
        <v>262</v>
      </c>
      <c r="K4455" s="30" t="s">
        <v>156</v>
      </c>
      <c r="L4455" s="30" t="n">
        <v>26</v>
      </c>
      <c r="M4455" s="30" t="n">
        <v>49</v>
      </c>
      <c r="N4455" s="30" t="s">
        <v>127</v>
      </c>
      <c r="O4455" s="30" t="s">
        <v>128</v>
      </c>
      <c r="P4455" s="30" t="s">
        <v>129</v>
      </c>
      <c r="Q4455" s="32" t="n">
        <v>4446.32</v>
      </c>
      <c r="R4455" s="30" t="s">
        <v>130</v>
      </c>
      <c r="S4455" s="30" t="s">
        <v>164</v>
      </c>
      <c r="T4455" s="30" t="n">
        <v>2</v>
      </c>
      <c r="U4455" s="30" t="n">
        <f aca="false">YEAR(E4455)</f>
        <v>2024</v>
      </c>
      <c r="V4455" s="30" t="str">
        <f aca="false">TEXT(E4455,"MMM-YYYY")</f>
        <v>Jun-2024</v>
      </c>
      <c r="W4455" s="30" t="n">
        <f aca="false">MONTH(E4455)</f>
        <v>6</v>
      </c>
      <c r="X4455" s="30" t="str">
        <f aca="false">TEXT(WEEKDAY(E4455,2),"0")&amp;" - "&amp;TEXT(E4455,"dddd")</f>
        <v>6 - Saturday</v>
      </c>
      <c r="Y4455" s="30" t="str">
        <f aca="false">_xlfn.IFS(C4455&lt;18,"Child (0-17)",C4455&lt;40,"Young Adult (18-39)",C4455&lt;60,"Adult (40-59)",TRUE(),"Senior (60+)")</f>
        <v>Adult (40-59)</v>
      </c>
      <c r="Z4455" s="30" t="n">
        <f aca="false">ROUND(G4455-E4455,0)</f>
        <v>0</v>
      </c>
      <c r="AA4455" s="30" t="n">
        <f aca="false">L4455+M4455</f>
        <v>75</v>
      </c>
      <c r="AB4455" s="30" t="n">
        <f aca="false">IFERROR(ROUND(Q4455/AA4455,2),0)</f>
        <v>59.28</v>
      </c>
      <c r="AC4455" s="30" t="str">
        <f aca="false">IF(AND(K4455="Critical",N4455="No"),"URGENT - No Bed","Normal")</f>
        <v>Normal</v>
      </c>
      <c r="AD4455" s="34" t="n">
        <f aca="false">INDEX(Lookup_Tables!$B$3:$B$12,MATCH(H4455,Lookup_Tables!$A$3:$A$12,0))</f>
        <v>4600000</v>
      </c>
      <c r="AE4455" s="30" t="str">
        <f aca="false">INDEX(Lookup_Tables!$C$3:$C$12,MATCH(H4455,Lookup_Tables!$A$3:$A$12,0))</f>
        <v>Dr. Farhan Khan</v>
      </c>
      <c r="AF4455" s="30" t="str">
        <f aca="false">IFERROR(INDEX(Lookup_Tables!$F$16:$F$45,MATCH(I4455,Lookup_Tables!$E$16:$E$45,0)),"N/A")</f>
        <v>EMP207</v>
      </c>
      <c r="AG4455" s="30" t="n">
        <f aca="false">_xlfn.IFS(R4455="Recovered",4,R4455="Referred",3,R4455="Admitted",2,R4455="Deceased",1,TRUE(),0)</f>
        <v>4</v>
      </c>
      <c r="AH4455" s="30" t="str">
        <f aca="false">IF(T4455&gt;=4,"Satisfied",IF(T4455&gt;=3,"Neutral","Needs Improvement"))</f>
        <v>Needs Improvement</v>
      </c>
    </row>
    <row r="4456" customFormat="false" ht="15" hidden="false" customHeight="false" outlineLevel="0" collapsed="false">
      <c r="A4456" s="27" t="s">
        <v>5145</v>
      </c>
      <c r="B4456" s="27" t="s">
        <v>2875</v>
      </c>
      <c r="C4456" s="27" t="n">
        <v>53</v>
      </c>
      <c r="D4456" s="27" t="s">
        <v>181</v>
      </c>
      <c r="E4456" s="28" t="n">
        <v>45461</v>
      </c>
      <c r="F4456" s="27" t="s">
        <v>1389</v>
      </c>
      <c r="G4456" s="28" t="n">
        <v>45462</v>
      </c>
      <c r="H4456" s="27" t="s">
        <v>161</v>
      </c>
      <c r="I4456" s="27" t="s">
        <v>162</v>
      </c>
      <c r="J4456" s="27" t="s">
        <v>385</v>
      </c>
      <c r="K4456" s="27" t="s">
        <v>138</v>
      </c>
      <c r="L4456" s="27" t="n">
        <v>51</v>
      </c>
      <c r="M4456" s="27" t="n">
        <v>34</v>
      </c>
      <c r="N4456" s="27" t="s">
        <v>127</v>
      </c>
      <c r="O4456" s="27" t="s">
        <v>149</v>
      </c>
      <c r="P4456" s="27" t="s">
        <v>187</v>
      </c>
      <c r="Q4456" s="29" t="n">
        <v>920.26</v>
      </c>
      <c r="R4456" s="27" t="s">
        <v>130</v>
      </c>
      <c r="S4456" s="27" t="s">
        <v>197</v>
      </c>
      <c r="T4456" s="27" t="n">
        <v>5</v>
      </c>
      <c r="U4456" s="27" t="n">
        <f aca="false">YEAR(E4456)</f>
        <v>2024</v>
      </c>
      <c r="V4456" s="27" t="str">
        <f aca="false">TEXT(E4456,"MMM-YYYY")</f>
        <v>Jun-2024</v>
      </c>
      <c r="W4456" s="27" t="n">
        <f aca="false">MONTH(E4456)</f>
        <v>6</v>
      </c>
      <c r="X4456" s="27" t="str">
        <f aca="false">TEXT(WEEKDAY(E4456,2),"0")&amp;" - "&amp;TEXT(E4456,"dddd")</f>
        <v>2 - Tuesday</v>
      </c>
      <c r="Y4456" s="27" t="str">
        <f aca="false">_xlfn.IFS(C4456&lt;18,"Child (0-17)",C4456&lt;40,"Young Adult (18-39)",C4456&lt;60,"Adult (40-59)",TRUE(),"Senior (60+)")</f>
        <v>Adult (40-59)</v>
      </c>
      <c r="Z4456" s="27" t="n">
        <f aca="false">ROUND(G4456-E4456,0)</f>
        <v>1</v>
      </c>
      <c r="AA4456" s="27" t="n">
        <f aca="false">L4456+M4456</f>
        <v>85</v>
      </c>
      <c r="AB4456" s="27" t="n">
        <f aca="false">IFERROR(ROUND(Q4456/AA4456,2),0)</f>
        <v>10.83</v>
      </c>
      <c r="AC4456" s="27" t="str">
        <f aca="false">IF(AND(K4456="Critical",N4456="No"),"URGENT - No Bed","Normal")</f>
        <v>Normal</v>
      </c>
      <c r="AD4456" s="33" t="n">
        <f aca="false">INDEX(Lookup_Tables!$B$3:$B$12,MATCH(H4456,Lookup_Tables!$A$3:$A$12,0))</f>
        <v>3600000</v>
      </c>
      <c r="AE4456" s="27" t="str">
        <f aca="false">INDEX(Lookup_Tables!$C$3:$C$12,MATCH(H4456,Lookup_Tables!$A$3:$A$12,0))</f>
        <v>Dr. Sameer Joshi</v>
      </c>
      <c r="AF4456" s="27" t="str">
        <f aca="false">IFERROR(INDEX(Lookup_Tables!$F$16:$F$45,MATCH(I4456,Lookup_Tables!$E$16:$E$45,0)),"N/A")</f>
        <v>EMP222</v>
      </c>
      <c r="AG4456" s="27" t="n">
        <f aca="false">_xlfn.IFS(R4456="Recovered",4,R4456="Referred",3,R4456="Admitted",2,R4456="Deceased",1,TRUE(),0)</f>
        <v>4</v>
      </c>
      <c r="AH4456" s="27" t="str">
        <f aca="false">IF(T4456&gt;=4,"Satisfied",IF(T4456&gt;=3,"Neutral","Needs Improvement"))</f>
        <v>Satisfied</v>
      </c>
    </row>
    <row r="4457" customFormat="false" ht="15" hidden="false" customHeight="false" outlineLevel="0" collapsed="false">
      <c r="A4457" s="30" t="s">
        <v>4938</v>
      </c>
      <c r="B4457" s="30" t="s">
        <v>3351</v>
      </c>
      <c r="C4457" s="30" t="n">
        <v>24</v>
      </c>
      <c r="D4457" s="30" t="s">
        <v>121</v>
      </c>
      <c r="E4457" s="31" t="n">
        <v>45401</v>
      </c>
      <c r="F4457" s="30" t="s">
        <v>277</v>
      </c>
      <c r="G4457" s="31" t="n">
        <v>45402</v>
      </c>
      <c r="H4457" s="30" t="s">
        <v>242</v>
      </c>
      <c r="I4457" s="30" t="s">
        <v>315</v>
      </c>
      <c r="J4457" s="30" t="s">
        <v>401</v>
      </c>
      <c r="K4457" s="30" t="s">
        <v>138</v>
      </c>
      <c r="L4457" s="30" t="n">
        <v>46</v>
      </c>
      <c r="M4457" s="30" t="n">
        <v>43</v>
      </c>
      <c r="N4457" s="30" t="s">
        <v>127</v>
      </c>
      <c r="O4457" s="30" t="s">
        <v>128</v>
      </c>
      <c r="P4457" s="30" t="s">
        <v>150</v>
      </c>
      <c r="Q4457" s="32" t="n">
        <v>1089.75</v>
      </c>
      <c r="R4457" s="30" t="s">
        <v>130</v>
      </c>
      <c r="S4457" s="30" t="s">
        <v>157</v>
      </c>
      <c r="T4457" s="30" t="n">
        <v>3</v>
      </c>
      <c r="U4457" s="30" t="n">
        <f aca="false">YEAR(E4457)</f>
        <v>2024</v>
      </c>
      <c r="V4457" s="30" t="str">
        <f aca="false">TEXT(E4457,"MMM-YYYY")</f>
        <v>Apr-2024</v>
      </c>
      <c r="W4457" s="30" t="n">
        <f aca="false">MONTH(E4457)</f>
        <v>4</v>
      </c>
      <c r="X4457" s="30" t="str">
        <f aca="false">TEXT(WEEKDAY(E4457,2),"0")&amp;" - "&amp;TEXT(E4457,"dddd")</f>
        <v>5 - Friday</v>
      </c>
      <c r="Y4457" s="30" t="str">
        <f aca="false">_xlfn.IFS(C4457&lt;18,"Child (0-17)",C4457&lt;40,"Young Adult (18-39)",C4457&lt;60,"Adult (40-59)",TRUE(),"Senior (60+)")</f>
        <v>Young Adult (18-39)</v>
      </c>
      <c r="Z4457" s="30" t="n">
        <f aca="false">ROUND(G4457-E4457,0)</f>
        <v>1</v>
      </c>
      <c r="AA4457" s="30" t="n">
        <f aca="false">L4457+M4457</f>
        <v>89</v>
      </c>
      <c r="AB4457" s="30" t="n">
        <f aca="false">IFERROR(ROUND(Q4457/AA4457,2),0)</f>
        <v>12.24</v>
      </c>
      <c r="AC4457" s="30" t="str">
        <f aca="false">IF(AND(K4457="Critical",N4457="No"),"URGENT - No Bed","Normal")</f>
        <v>Normal</v>
      </c>
      <c r="AD4457" s="34" t="n">
        <f aca="false">INDEX(Lookup_Tables!$B$3:$B$12,MATCH(H4457,Lookup_Tables!$A$3:$A$12,0))</f>
        <v>3000000</v>
      </c>
      <c r="AE4457" s="30" t="str">
        <f aca="false">INDEX(Lookup_Tables!$C$3:$C$12,MATCH(H4457,Lookup_Tables!$A$3:$A$12,0))</f>
        <v>Dr. Pooja Iyer</v>
      </c>
      <c r="AF4457" s="30" t="str">
        <f aca="false">IFERROR(INDEX(Lookup_Tables!$F$16:$F$45,MATCH(I4457,Lookup_Tables!$E$16:$E$45,0)),"N/A")</f>
        <v>EMP213</v>
      </c>
      <c r="AG4457" s="30" t="n">
        <f aca="false">_xlfn.IFS(R4457="Recovered",4,R4457="Referred",3,R4457="Admitted",2,R4457="Deceased",1,TRUE(),0)</f>
        <v>4</v>
      </c>
      <c r="AH4457" s="30" t="str">
        <f aca="false">IF(T4457&gt;=4,"Satisfied",IF(T4457&gt;=3,"Neutral","Needs Improvement"))</f>
        <v>Neutral</v>
      </c>
    </row>
    <row r="4458" customFormat="false" ht="15" hidden="false" customHeight="false" outlineLevel="0" collapsed="false">
      <c r="A4458" s="27" t="s">
        <v>2679</v>
      </c>
      <c r="B4458" s="27" t="s">
        <v>2680</v>
      </c>
      <c r="C4458" s="27" t="n">
        <v>37</v>
      </c>
      <c r="D4458" s="27" t="s">
        <v>181</v>
      </c>
      <c r="E4458" s="28" t="n">
        <v>45522</v>
      </c>
      <c r="F4458" s="27" t="s">
        <v>1175</v>
      </c>
      <c r="G4458" s="28" t="n">
        <v>45522</v>
      </c>
      <c r="H4458" s="27" t="s">
        <v>168</v>
      </c>
      <c r="I4458" s="27" t="s">
        <v>196</v>
      </c>
      <c r="J4458" s="27" t="s">
        <v>191</v>
      </c>
      <c r="K4458" s="27" t="s">
        <v>138</v>
      </c>
      <c r="L4458" s="27" t="n">
        <v>37</v>
      </c>
      <c r="M4458" s="27" t="n">
        <v>20</v>
      </c>
      <c r="N4458" s="27" t="s">
        <v>127</v>
      </c>
      <c r="O4458" s="27" t="s">
        <v>128</v>
      </c>
      <c r="P4458" s="27" t="s">
        <v>140</v>
      </c>
      <c r="Q4458" s="29" t="n">
        <v>1957.89</v>
      </c>
      <c r="R4458" s="27" t="s">
        <v>130</v>
      </c>
      <c r="S4458" s="27" t="s">
        <v>151</v>
      </c>
      <c r="T4458" s="27" t="n">
        <v>4</v>
      </c>
      <c r="U4458" s="27" t="n">
        <f aca="false">YEAR(E4458)</f>
        <v>2024</v>
      </c>
      <c r="V4458" s="27" t="str">
        <f aca="false">TEXT(E4458,"MMM-YYYY")</f>
        <v>Aug-2024</v>
      </c>
      <c r="W4458" s="27" t="n">
        <f aca="false">MONTH(E4458)</f>
        <v>8</v>
      </c>
      <c r="X4458" s="27" t="str">
        <f aca="false">TEXT(WEEKDAY(E4458,2),"0")&amp;" - "&amp;TEXT(E4458,"dddd")</f>
        <v>7 - Sunday</v>
      </c>
      <c r="Y4458" s="27" t="str">
        <f aca="false">_xlfn.IFS(C4458&lt;18,"Child (0-17)",C4458&lt;40,"Young Adult (18-39)",C4458&lt;60,"Adult (40-59)",TRUE(),"Senior (60+)")</f>
        <v>Young Adult (18-39)</v>
      </c>
      <c r="Z4458" s="27" t="n">
        <f aca="false">ROUND(G4458-E4458,0)</f>
        <v>0</v>
      </c>
      <c r="AA4458" s="27" t="n">
        <f aca="false">L4458+M4458</f>
        <v>57</v>
      </c>
      <c r="AB4458" s="27" t="n">
        <f aca="false">IFERROR(ROUND(Q4458/AA4458,2),0)</f>
        <v>34.35</v>
      </c>
      <c r="AC4458" s="27" t="str">
        <f aca="false">IF(AND(K4458="Critical",N4458="No"),"URGENT - No Bed","Normal")</f>
        <v>Normal</v>
      </c>
      <c r="AD4458" s="33" t="n">
        <f aca="false">INDEX(Lookup_Tables!$B$3:$B$12,MATCH(H4458,Lookup_Tables!$A$3:$A$12,0))</f>
        <v>4400000</v>
      </c>
      <c r="AE4458" s="27" t="str">
        <f aca="false">INDEX(Lookup_Tables!$C$3:$C$12,MATCH(H4458,Lookup_Tables!$A$3:$A$12,0))</f>
        <v>Dr. Neha Chopra</v>
      </c>
      <c r="AF4458" s="27" t="str">
        <f aca="false">IFERROR(INDEX(Lookup_Tables!$F$16:$F$45,MATCH(I4458,Lookup_Tables!$E$16:$E$45,0)),"N/A")</f>
        <v>EMP219</v>
      </c>
      <c r="AG4458" s="27" t="n">
        <f aca="false">_xlfn.IFS(R4458="Recovered",4,R4458="Referred",3,R4458="Admitted",2,R4458="Deceased",1,TRUE(),0)</f>
        <v>4</v>
      </c>
      <c r="AH4458" s="27" t="str">
        <f aca="false">IF(T4458&gt;=4,"Satisfied",IF(T4458&gt;=3,"Neutral","Needs Improvement"))</f>
        <v>Satisfied</v>
      </c>
    </row>
    <row r="4459" customFormat="false" ht="15" hidden="false" customHeight="false" outlineLevel="0" collapsed="false">
      <c r="A4459" s="30" t="s">
        <v>1013</v>
      </c>
      <c r="B4459" s="30" t="s">
        <v>1014</v>
      </c>
      <c r="C4459" s="30" t="n">
        <v>38</v>
      </c>
      <c r="D4459" s="30" t="s">
        <v>121</v>
      </c>
      <c r="E4459" s="31" t="n">
        <v>45456</v>
      </c>
      <c r="F4459" s="30" t="s">
        <v>231</v>
      </c>
      <c r="G4459" s="31" t="n">
        <v>45460</v>
      </c>
      <c r="H4459" s="30" t="s">
        <v>183</v>
      </c>
      <c r="I4459" s="30" t="s">
        <v>430</v>
      </c>
      <c r="J4459" s="30" t="s">
        <v>185</v>
      </c>
      <c r="K4459" s="30" t="s">
        <v>202</v>
      </c>
      <c r="L4459" s="30" t="n">
        <v>15</v>
      </c>
      <c r="M4459" s="30" t="n">
        <v>124</v>
      </c>
      <c r="N4459" s="30" t="s">
        <v>186</v>
      </c>
      <c r="O4459" s="30" t="s">
        <v>128</v>
      </c>
      <c r="P4459" s="30" t="s">
        <v>150</v>
      </c>
      <c r="Q4459" s="32" t="n">
        <v>16372.87</v>
      </c>
      <c r="R4459" s="30" t="s">
        <v>172</v>
      </c>
      <c r="S4459" s="30" t="s">
        <v>335</v>
      </c>
      <c r="T4459" s="30" t="n">
        <v>3</v>
      </c>
      <c r="U4459" s="30" t="n">
        <f aca="false">YEAR(E4459)</f>
        <v>2024</v>
      </c>
      <c r="V4459" s="30" t="str">
        <f aca="false">TEXT(E4459,"MMM-YYYY")</f>
        <v>Jun-2024</v>
      </c>
      <c r="W4459" s="30" t="n">
        <f aca="false">MONTH(E4459)</f>
        <v>6</v>
      </c>
      <c r="X4459" s="30" t="str">
        <f aca="false">TEXT(WEEKDAY(E4459,2),"0")&amp;" - "&amp;TEXT(E4459,"dddd")</f>
        <v>4 - Thursday</v>
      </c>
      <c r="Y4459" s="30" t="str">
        <f aca="false">_xlfn.IFS(C4459&lt;18,"Child (0-17)",C4459&lt;40,"Young Adult (18-39)",C4459&lt;60,"Adult (40-59)",TRUE(),"Senior (60+)")</f>
        <v>Young Adult (18-39)</v>
      </c>
      <c r="Z4459" s="30" t="n">
        <f aca="false">ROUND(G4459-E4459,0)</f>
        <v>4</v>
      </c>
      <c r="AA4459" s="30" t="n">
        <f aca="false">L4459+M4459</f>
        <v>139</v>
      </c>
      <c r="AB4459" s="30" t="n">
        <f aca="false">IFERROR(ROUND(Q4459/AA4459,2),0)</f>
        <v>117.79</v>
      </c>
      <c r="AC4459" s="30" t="str">
        <f aca="false">IF(AND(K4459="Critical",N4459="No"),"URGENT - No Bed","Normal")</f>
        <v>Normal</v>
      </c>
      <c r="AD4459" s="34" t="n">
        <f aca="false">INDEX(Lookup_Tables!$B$3:$B$12,MATCH(H4459,Lookup_Tables!$A$3:$A$12,0))</f>
        <v>3100000</v>
      </c>
      <c r="AE4459" s="30" t="str">
        <f aca="false">INDEX(Lookup_Tables!$C$3:$C$12,MATCH(H4459,Lookup_Tables!$A$3:$A$12,0))</f>
        <v>Dr. Kavita Rao</v>
      </c>
      <c r="AF4459" s="30" t="str">
        <f aca="false">IFERROR(INDEX(Lookup_Tables!$F$16:$F$45,MATCH(I4459,Lookup_Tables!$E$16:$E$45,0)),"N/A")</f>
        <v>EMP224</v>
      </c>
      <c r="AG4459" s="30" t="n">
        <f aca="false">_xlfn.IFS(R4459="Recovered",4,R4459="Referred",3,R4459="Admitted",2,R4459="Deceased",1,TRUE(),0)</f>
        <v>2</v>
      </c>
      <c r="AH4459" s="30" t="str">
        <f aca="false">IF(T4459&gt;=4,"Satisfied",IF(T4459&gt;=3,"Neutral","Needs Improvement"))</f>
        <v>Neutral</v>
      </c>
    </row>
    <row r="4460" customFormat="false" ht="15" hidden="false" customHeight="false" outlineLevel="0" collapsed="false">
      <c r="A4460" s="27" t="s">
        <v>3246</v>
      </c>
      <c r="B4460" s="27" t="s">
        <v>2861</v>
      </c>
      <c r="C4460" s="27" t="n">
        <v>77</v>
      </c>
      <c r="D4460" s="27" t="s">
        <v>121</v>
      </c>
      <c r="E4460" s="28" t="n">
        <v>45327</v>
      </c>
      <c r="F4460" s="27" t="s">
        <v>876</v>
      </c>
      <c r="G4460" s="28" t="n">
        <v>45328</v>
      </c>
      <c r="H4460" s="27" t="s">
        <v>135</v>
      </c>
      <c r="I4460" s="27" t="s">
        <v>251</v>
      </c>
      <c r="J4460" s="27" t="s">
        <v>618</v>
      </c>
      <c r="K4460" s="27" t="s">
        <v>156</v>
      </c>
      <c r="L4460" s="27" t="n">
        <v>71</v>
      </c>
      <c r="M4460" s="27" t="n">
        <v>90</v>
      </c>
      <c r="N4460" s="27" t="s">
        <v>127</v>
      </c>
      <c r="O4460" s="27" t="s">
        <v>149</v>
      </c>
      <c r="P4460" s="27" t="s">
        <v>140</v>
      </c>
      <c r="Q4460" s="29" t="n">
        <v>3878.72</v>
      </c>
      <c r="R4460" s="27" t="s">
        <v>130</v>
      </c>
      <c r="S4460" s="27" t="s">
        <v>164</v>
      </c>
      <c r="T4460" s="27" t="n">
        <v>3</v>
      </c>
      <c r="U4460" s="27" t="n">
        <f aca="false">YEAR(E4460)</f>
        <v>2024</v>
      </c>
      <c r="V4460" s="27" t="str">
        <f aca="false">TEXT(E4460,"MMM-YYYY")</f>
        <v>Feb-2024</v>
      </c>
      <c r="W4460" s="27" t="n">
        <f aca="false">MONTH(E4460)</f>
        <v>2</v>
      </c>
      <c r="X4460" s="27" t="str">
        <f aca="false">TEXT(WEEKDAY(E4460,2),"0")&amp;" - "&amp;TEXT(E4460,"dddd")</f>
        <v>1 - Monday</v>
      </c>
      <c r="Y4460" s="27" t="str">
        <f aca="false">_xlfn.IFS(C4460&lt;18,"Child (0-17)",C4460&lt;40,"Young Adult (18-39)",C4460&lt;60,"Adult (40-59)",TRUE(),"Senior (60+)")</f>
        <v>Senior (60+)</v>
      </c>
      <c r="Z4460" s="27" t="n">
        <f aca="false">ROUND(G4460-E4460,0)</f>
        <v>1</v>
      </c>
      <c r="AA4460" s="27" t="n">
        <f aca="false">L4460+M4460</f>
        <v>161</v>
      </c>
      <c r="AB4460" s="27" t="n">
        <f aca="false">IFERROR(ROUND(Q4460/AA4460,2),0)</f>
        <v>24.09</v>
      </c>
      <c r="AC4460" s="27" t="str">
        <f aca="false">IF(AND(K4460="Critical",N4460="No"),"URGENT - No Bed","Normal")</f>
        <v>Normal</v>
      </c>
      <c r="AD4460" s="33" t="n">
        <f aca="false">INDEX(Lookup_Tables!$B$3:$B$12,MATCH(H4460,Lookup_Tables!$A$3:$A$12,0))</f>
        <v>4600000</v>
      </c>
      <c r="AE4460" s="27" t="str">
        <f aca="false">INDEX(Lookup_Tables!$C$3:$C$12,MATCH(H4460,Lookup_Tables!$A$3:$A$12,0))</f>
        <v>Dr. Farhan Khan</v>
      </c>
      <c r="AF4460" s="27" t="str">
        <f aca="false">IFERROR(INDEX(Lookup_Tables!$F$16:$F$45,MATCH(I4460,Lookup_Tables!$E$16:$E$45,0)),"N/A")</f>
        <v>EMP207</v>
      </c>
      <c r="AG4460" s="27" t="n">
        <f aca="false">_xlfn.IFS(R4460="Recovered",4,R4460="Referred",3,R4460="Admitted",2,R4460="Deceased",1,TRUE(),0)</f>
        <v>4</v>
      </c>
      <c r="AH4460" s="27" t="str">
        <f aca="false">IF(T4460&gt;=4,"Satisfied",IF(T4460&gt;=3,"Neutral","Needs Improvement"))</f>
        <v>Neutral</v>
      </c>
    </row>
    <row r="4461" customFormat="false" ht="15" hidden="false" customHeight="false" outlineLevel="0" collapsed="false">
      <c r="A4461" s="30" t="s">
        <v>4482</v>
      </c>
      <c r="B4461" s="30" t="s">
        <v>2786</v>
      </c>
      <c r="C4461" s="30" t="n">
        <v>7</v>
      </c>
      <c r="D4461" s="30" t="s">
        <v>181</v>
      </c>
      <c r="E4461" s="31" t="n">
        <v>45528</v>
      </c>
      <c r="F4461" s="30" t="s">
        <v>405</v>
      </c>
      <c r="G4461" s="31" t="n">
        <v>45529</v>
      </c>
      <c r="H4461" s="30" t="s">
        <v>146</v>
      </c>
      <c r="I4461" s="30" t="s">
        <v>176</v>
      </c>
      <c r="J4461" s="30" t="s">
        <v>222</v>
      </c>
      <c r="K4461" s="30" t="s">
        <v>156</v>
      </c>
      <c r="L4461" s="30" t="n">
        <v>22</v>
      </c>
      <c r="M4461" s="30" t="n">
        <v>62</v>
      </c>
      <c r="N4461" s="30" t="s">
        <v>186</v>
      </c>
      <c r="O4461" s="30" t="s">
        <v>128</v>
      </c>
      <c r="P4461" s="30" t="s">
        <v>187</v>
      </c>
      <c r="Q4461" s="32" t="n">
        <v>3747.87</v>
      </c>
      <c r="R4461" s="30" t="s">
        <v>130</v>
      </c>
      <c r="S4461" s="30" t="s">
        <v>192</v>
      </c>
      <c r="T4461" s="30" t="n">
        <v>5</v>
      </c>
      <c r="U4461" s="30" t="n">
        <f aca="false">YEAR(E4461)</f>
        <v>2024</v>
      </c>
      <c r="V4461" s="30" t="str">
        <f aca="false">TEXT(E4461,"MMM-YYYY")</f>
        <v>Aug-2024</v>
      </c>
      <c r="W4461" s="30" t="n">
        <f aca="false">MONTH(E4461)</f>
        <v>8</v>
      </c>
      <c r="X4461" s="30" t="str">
        <f aca="false">TEXT(WEEKDAY(E4461,2),"0")&amp;" - "&amp;TEXT(E4461,"dddd")</f>
        <v>6 - Saturday</v>
      </c>
      <c r="Y4461" s="30" t="str">
        <f aca="false">_xlfn.IFS(C4461&lt;18,"Child (0-17)",C4461&lt;40,"Young Adult (18-39)",C4461&lt;60,"Adult (40-59)",TRUE(),"Senior (60+)")</f>
        <v>Child (0-17)</v>
      </c>
      <c r="Z4461" s="30" t="n">
        <f aca="false">ROUND(G4461-E4461,0)</f>
        <v>1</v>
      </c>
      <c r="AA4461" s="30" t="n">
        <f aca="false">L4461+M4461</f>
        <v>84</v>
      </c>
      <c r="AB4461" s="30" t="n">
        <f aca="false">IFERROR(ROUND(Q4461/AA4461,2),0)</f>
        <v>44.62</v>
      </c>
      <c r="AC4461" s="30" t="str">
        <f aca="false">IF(AND(K4461="Critical",N4461="No"),"URGENT - No Bed","Normal")</f>
        <v>Normal</v>
      </c>
      <c r="AD4461" s="34" t="n">
        <f aca="false">INDEX(Lookup_Tables!$B$3:$B$12,MATCH(H4461,Lookup_Tables!$A$3:$A$12,0))</f>
        <v>2700000</v>
      </c>
      <c r="AE4461" s="30" t="str">
        <f aca="false">INDEX(Lookup_Tables!$C$3:$C$12,MATCH(H4461,Lookup_Tables!$A$3:$A$12,0))</f>
        <v>Dr. Vikram Singh</v>
      </c>
      <c r="AF4461" s="30" t="str">
        <f aca="false">IFERROR(INDEX(Lookup_Tables!$F$16:$F$45,MATCH(I4461,Lookup_Tables!$E$16:$E$45,0)),"N/A")</f>
        <v>EMP227</v>
      </c>
      <c r="AG4461" s="30" t="n">
        <f aca="false">_xlfn.IFS(R4461="Recovered",4,R4461="Referred",3,R4461="Admitted",2,R4461="Deceased",1,TRUE(),0)</f>
        <v>4</v>
      </c>
      <c r="AH4461" s="30" t="str">
        <f aca="false">IF(T4461&gt;=4,"Satisfied",IF(T4461&gt;=3,"Neutral","Needs Improvement"))</f>
        <v>Satisfied</v>
      </c>
    </row>
    <row r="4462" customFormat="false" ht="15" hidden="false" customHeight="false" outlineLevel="0" collapsed="false">
      <c r="A4462" s="27" t="s">
        <v>3856</v>
      </c>
      <c r="B4462" s="27" t="s">
        <v>1704</v>
      </c>
      <c r="C4462" s="27" t="n">
        <v>75</v>
      </c>
      <c r="D4462" s="27" t="s">
        <v>121</v>
      </c>
      <c r="E4462" s="28" t="n">
        <v>45648</v>
      </c>
      <c r="F4462" s="27" t="s">
        <v>2301</v>
      </c>
      <c r="G4462" s="28" t="n">
        <v>45651</v>
      </c>
      <c r="H4462" s="27" t="s">
        <v>123</v>
      </c>
      <c r="I4462" s="27" t="s">
        <v>304</v>
      </c>
      <c r="J4462" s="27" t="s">
        <v>418</v>
      </c>
      <c r="K4462" s="27" t="s">
        <v>126</v>
      </c>
      <c r="L4462" s="27" t="n">
        <v>23</v>
      </c>
      <c r="M4462" s="27" t="n">
        <v>82</v>
      </c>
      <c r="N4462" s="27" t="s">
        <v>127</v>
      </c>
      <c r="O4462" s="27" t="s">
        <v>139</v>
      </c>
      <c r="P4462" s="27" t="s">
        <v>140</v>
      </c>
      <c r="Q4462" s="29" t="n">
        <v>7169.16</v>
      </c>
      <c r="R4462" s="27" t="s">
        <v>172</v>
      </c>
      <c r="S4462" s="27" t="s">
        <v>192</v>
      </c>
      <c r="T4462" s="27" t="n">
        <v>3</v>
      </c>
      <c r="U4462" s="27" t="n">
        <f aca="false">YEAR(E4462)</f>
        <v>2024</v>
      </c>
      <c r="V4462" s="27" t="str">
        <f aca="false">TEXT(E4462,"MMM-YYYY")</f>
        <v>Dec-2024</v>
      </c>
      <c r="W4462" s="27" t="n">
        <f aca="false">MONTH(E4462)</f>
        <v>12</v>
      </c>
      <c r="X4462" s="27" t="str">
        <f aca="false">TEXT(WEEKDAY(E4462,2),"0")&amp;" - "&amp;TEXT(E4462,"dddd")</f>
        <v>7 - Sunday</v>
      </c>
      <c r="Y4462" s="27" t="str">
        <f aca="false">_xlfn.IFS(C4462&lt;18,"Child (0-17)",C4462&lt;40,"Young Adult (18-39)",C4462&lt;60,"Adult (40-59)",TRUE(),"Senior (60+)")</f>
        <v>Senior (60+)</v>
      </c>
      <c r="Z4462" s="27" t="n">
        <f aca="false">ROUND(G4462-E4462,0)</f>
        <v>3</v>
      </c>
      <c r="AA4462" s="27" t="n">
        <f aca="false">L4462+M4462</f>
        <v>105</v>
      </c>
      <c r="AB4462" s="27" t="n">
        <f aca="false">IFERROR(ROUND(Q4462/AA4462,2),0)</f>
        <v>68.28</v>
      </c>
      <c r="AC4462" s="27" t="str">
        <f aca="false">IF(AND(K4462="Critical",N4462="No"),"URGENT - No Bed","Normal")</f>
        <v>Normal</v>
      </c>
      <c r="AD4462" s="33" t="n">
        <f aca="false">INDEX(Lookup_Tables!$B$3:$B$12,MATCH(H4462,Lookup_Tables!$A$3:$A$12,0))</f>
        <v>2200000</v>
      </c>
      <c r="AE4462" s="27" t="str">
        <f aca="false">INDEX(Lookup_Tables!$C$3:$C$12,MATCH(H4462,Lookup_Tables!$A$3:$A$12,0))</f>
        <v>Dr. Rohan Das</v>
      </c>
      <c r="AF4462" s="27" t="str">
        <f aca="false">IFERROR(INDEX(Lookup_Tables!$F$16:$F$45,MATCH(I4462,Lookup_Tables!$E$16:$E$45,0)),"N/A")</f>
        <v>EMP204</v>
      </c>
      <c r="AG4462" s="27" t="n">
        <f aca="false">_xlfn.IFS(R4462="Recovered",4,R4462="Referred",3,R4462="Admitted",2,R4462="Deceased",1,TRUE(),0)</f>
        <v>2</v>
      </c>
      <c r="AH4462" s="27" t="str">
        <f aca="false">IF(T4462&gt;=4,"Satisfied",IF(T4462&gt;=3,"Neutral","Needs Improvement"))</f>
        <v>Neutral</v>
      </c>
    </row>
    <row r="4463" customFormat="false" ht="15" hidden="false" customHeight="false" outlineLevel="0" collapsed="false">
      <c r="A4463" s="30" t="s">
        <v>317</v>
      </c>
      <c r="B4463" s="30" t="s">
        <v>318</v>
      </c>
      <c r="C4463" s="30" t="n">
        <v>20</v>
      </c>
      <c r="D4463" s="30" t="s">
        <v>181</v>
      </c>
      <c r="E4463" s="31" t="n">
        <v>45317</v>
      </c>
      <c r="F4463" s="30" t="s">
        <v>319</v>
      </c>
      <c r="G4463" s="31" t="n">
        <v>45318</v>
      </c>
      <c r="H4463" s="30" t="s">
        <v>161</v>
      </c>
      <c r="I4463" s="30" t="s">
        <v>320</v>
      </c>
      <c r="J4463" s="30" t="s">
        <v>258</v>
      </c>
      <c r="K4463" s="30" t="s">
        <v>138</v>
      </c>
      <c r="L4463" s="30" t="n">
        <v>87</v>
      </c>
      <c r="M4463" s="30" t="n">
        <v>45</v>
      </c>
      <c r="N4463" s="30" t="s">
        <v>127</v>
      </c>
      <c r="O4463" s="30" t="s">
        <v>149</v>
      </c>
      <c r="P4463" s="30" t="s">
        <v>140</v>
      </c>
      <c r="Q4463" s="32" t="n">
        <v>2880.79</v>
      </c>
      <c r="R4463" s="30" t="s">
        <v>130</v>
      </c>
      <c r="S4463" s="30" t="s">
        <v>151</v>
      </c>
      <c r="T4463" s="30" t="n">
        <v>4</v>
      </c>
      <c r="U4463" s="30" t="n">
        <f aca="false">YEAR(E4463)</f>
        <v>2024</v>
      </c>
      <c r="V4463" s="30" t="str">
        <f aca="false">TEXT(E4463,"MMM-YYYY")</f>
        <v>Jan-2024</v>
      </c>
      <c r="W4463" s="30" t="n">
        <f aca="false">MONTH(E4463)</f>
        <v>1</v>
      </c>
      <c r="X4463" s="30" t="str">
        <f aca="false">TEXT(WEEKDAY(E4463,2),"0")&amp;" - "&amp;TEXT(E4463,"dddd")</f>
        <v>5 - Friday</v>
      </c>
      <c r="Y4463" s="30" t="str">
        <f aca="false">_xlfn.IFS(C4463&lt;18,"Child (0-17)",C4463&lt;40,"Young Adult (18-39)",C4463&lt;60,"Adult (40-59)",TRUE(),"Senior (60+)")</f>
        <v>Young Adult (18-39)</v>
      </c>
      <c r="Z4463" s="30" t="n">
        <f aca="false">ROUND(G4463-E4463,0)</f>
        <v>1</v>
      </c>
      <c r="AA4463" s="30" t="n">
        <f aca="false">L4463+M4463</f>
        <v>132</v>
      </c>
      <c r="AB4463" s="30" t="n">
        <f aca="false">IFERROR(ROUND(Q4463/AA4463,2),0)</f>
        <v>21.82</v>
      </c>
      <c r="AC4463" s="30" t="str">
        <f aca="false">IF(AND(K4463="Critical",N4463="No"),"URGENT - No Bed","Normal")</f>
        <v>Normal</v>
      </c>
      <c r="AD4463" s="34" t="n">
        <f aca="false">INDEX(Lookup_Tables!$B$3:$B$12,MATCH(H4463,Lookup_Tables!$A$3:$A$12,0))</f>
        <v>3600000</v>
      </c>
      <c r="AE4463" s="30" t="str">
        <f aca="false">INDEX(Lookup_Tables!$C$3:$C$12,MATCH(H4463,Lookup_Tables!$A$3:$A$12,0))</f>
        <v>Dr. Sameer Joshi</v>
      </c>
      <c r="AF4463" s="30" t="str">
        <f aca="false">IFERROR(INDEX(Lookup_Tables!$F$16:$F$45,MATCH(I4463,Lookup_Tables!$E$16:$E$45,0)),"N/A")</f>
        <v>EMP223</v>
      </c>
      <c r="AG4463" s="30" t="n">
        <f aca="false">_xlfn.IFS(R4463="Recovered",4,R4463="Referred",3,R4463="Admitted",2,R4463="Deceased",1,TRUE(),0)</f>
        <v>4</v>
      </c>
      <c r="AH4463" s="30" t="str">
        <f aca="false">IF(T4463&gt;=4,"Satisfied",IF(T4463&gt;=3,"Neutral","Needs Improvement"))</f>
        <v>Satisfied</v>
      </c>
    </row>
    <row r="4464" customFormat="false" ht="15" hidden="false" customHeight="false" outlineLevel="0" collapsed="false">
      <c r="A4464" s="27" t="s">
        <v>3527</v>
      </c>
      <c r="B4464" s="27" t="s">
        <v>1645</v>
      </c>
      <c r="C4464" s="27" t="n">
        <v>19</v>
      </c>
      <c r="D4464" s="27" t="s">
        <v>181</v>
      </c>
      <c r="E4464" s="28" t="n">
        <v>45531</v>
      </c>
      <c r="F4464" s="27" t="s">
        <v>160</v>
      </c>
      <c r="G4464" s="28" t="n">
        <v>45537</v>
      </c>
      <c r="H4464" s="27" t="s">
        <v>135</v>
      </c>
      <c r="I4464" s="27" t="s">
        <v>278</v>
      </c>
      <c r="J4464" s="27" t="s">
        <v>252</v>
      </c>
      <c r="K4464" s="27" t="s">
        <v>126</v>
      </c>
      <c r="L4464" s="27" t="n">
        <v>43</v>
      </c>
      <c r="M4464" s="27" t="n">
        <v>103</v>
      </c>
      <c r="N4464" s="27" t="s">
        <v>127</v>
      </c>
      <c r="O4464" s="27" t="s">
        <v>139</v>
      </c>
      <c r="P4464" s="27" t="s">
        <v>187</v>
      </c>
      <c r="Q4464" s="29" t="n">
        <v>8162.66</v>
      </c>
      <c r="R4464" s="27" t="s">
        <v>130</v>
      </c>
      <c r="S4464" s="27" t="s">
        <v>223</v>
      </c>
      <c r="T4464" s="27" t="n">
        <v>5</v>
      </c>
      <c r="U4464" s="27" t="n">
        <f aca="false">YEAR(E4464)</f>
        <v>2024</v>
      </c>
      <c r="V4464" s="27" t="str">
        <f aca="false">TEXT(E4464,"MMM-YYYY")</f>
        <v>Aug-2024</v>
      </c>
      <c r="W4464" s="27" t="n">
        <f aca="false">MONTH(E4464)</f>
        <v>8</v>
      </c>
      <c r="X4464" s="27" t="str">
        <f aca="false">TEXT(WEEKDAY(E4464,2),"0")&amp;" - "&amp;TEXT(E4464,"dddd")</f>
        <v>2 - Tuesday</v>
      </c>
      <c r="Y4464" s="27" t="str">
        <f aca="false">_xlfn.IFS(C4464&lt;18,"Child (0-17)",C4464&lt;40,"Young Adult (18-39)",C4464&lt;60,"Adult (40-59)",TRUE(),"Senior (60+)")</f>
        <v>Young Adult (18-39)</v>
      </c>
      <c r="Z4464" s="27" t="n">
        <f aca="false">ROUND(G4464-E4464,0)</f>
        <v>6</v>
      </c>
      <c r="AA4464" s="27" t="n">
        <f aca="false">L4464+M4464</f>
        <v>146</v>
      </c>
      <c r="AB4464" s="27" t="n">
        <f aca="false">IFERROR(ROUND(Q4464/AA4464,2),0)</f>
        <v>55.91</v>
      </c>
      <c r="AC4464" s="27" t="str">
        <f aca="false">IF(AND(K4464="Critical",N4464="No"),"URGENT - No Bed","Normal")</f>
        <v>Normal</v>
      </c>
      <c r="AD4464" s="33" t="n">
        <f aca="false">INDEX(Lookup_Tables!$B$3:$B$12,MATCH(H4464,Lookup_Tables!$A$3:$A$12,0))</f>
        <v>4600000</v>
      </c>
      <c r="AE4464" s="27" t="str">
        <f aca="false">INDEX(Lookup_Tables!$C$3:$C$12,MATCH(H4464,Lookup_Tables!$A$3:$A$12,0))</f>
        <v>Dr. Farhan Khan</v>
      </c>
      <c r="AF4464" s="27" t="str">
        <f aca="false">IFERROR(INDEX(Lookup_Tables!$F$16:$F$45,MATCH(I4464,Lookup_Tables!$E$16:$E$45,0)),"N/A")</f>
        <v>EMP208</v>
      </c>
      <c r="AG4464" s="27" t="n">
        <f aca="false">_xlfn.IFS(R4464="Recovered",4,R4464="Referred",3,R4464="Admitted",2,R4464="Deceased",1,TRUE(),0)</f>
        <v>4</v>
      </c>
      <c r="AH4464" s="27" t="str">
        <f aca="false">IF(T4464&gt;=4,"Satisfied",IF(T4464&gt;=3,"Neutral","Needs Improvement"))</f>
        <v>Satisfied</v>
      </c>
    </row>
    <row r="4465" customFormat="false" ht="15" hidden="false" customHeight="false" outlineLevel="0" collapsed="false">
      <c r="A4465" s="30" t="s">
        <v>7128</v>
      </c>
      <c r="B4465" s="30" t="s">
        <v>1634</v>
      </c>
      <c r="C4465" s="30" t="n">
        <v>14</v>
      </c>
      <c r="D4465" s="30" t="s">
        <v>121</v>
      </c>
      <c r="E4465" s="31" t="n">
        <v>45506</v>
      </c>
      <c r="F4465" s="30" t="s">
        <v>1220</v>
      </c>
      <c r="G4465" s="31" t="n">
        <v>45507</v>
      </c>
      <c r="H4465" s="30" t="s">
        <v>183</v>
      </c>
      <c r="I4465" s="30" t="s">
        <v>430</v>
      </c>
      <c r="J4465" s="30" t="s">
        <v>431</v>
      </c>
      <c r="K4465" s="30" t="s">
        <v>156</v>
      </c>
      <c r="L4465" s="30" t="n">
        <v>29</v>
      </c>
      <c r="M4465" s="30" t="n">
        <v>66</v>
      </c>
      <c r="N4465" s="30" t="s">
        <v>186</v>
      </c>
      <c r="O4465" s="30" t="s">
        <v>171</v>
      </c>
      <c r="P4465" s="30" t="s">
        <v>150</v>
      </c>
      <c r="Q4465" s="32" t="n">
        <v>4610.19</v>
      </c>
      <c r="R4465" s="30" t="s">
        <v>130</v>
      </c>
      <c r="S4465" s="30" t="s">
        <v>192</v>
      </c>
      <c r="T4465" s="30" t="n">
        <v>4</v>
      </c>
      <c r="U4465" s="30" t="n">
        <f aca="false">YEAR(E4465)</f>
        <v>2024</v>
      </c>
      <c r="V4465" s="30" t="str">
        <f aca="false">TEXT(E4465,"MMM-YYYY")</f>
        <v>Aug-2024</v>
      </c>
      <c r="W4465" s="30" t="n">
        <f aca="false">MONTH(E4465)</f>
        <v>8</v>
      </c>
      <c r="X4465" s="30" t="str">
        <f aca="false">TEXT(WEEKDAY(E4465,2),"0")&amp;" - "&amp;TEXT(E4465,"dddd")</f>
        <v>5 - Friday</v>
      </c>
      <c r="Y4465" s="30" t="str">
        <f aca="false">_xlfn.IFS(C4465&lt;18,"Child (0-17)",C4465&lt;40,"Young Adult (18-39)",C4465&lt;60,"Adult (40-59)",TRUE(),"Senior (60+)")</f>
        <v>Child (0-17)</v>
      </c>
      <c r="Z4465" s="30" t="n">
        <f aca="false">ROUND(G4465-E4465,0)</f>
        <v>1</v>
      </c>
      <c r="AA4465" s="30" t="n">
        <f aca="false">L4465+M4465</f>
        <v>95</v>
      </c>
      <c r="AB4465" s="30" t="n">
        <f aca="false">IFERROR(ROUND(Q4465/AA4465,2),0)</f>
        <v>48.53</v>
      </c>
      <c r="AC4465" s="30" t="str">
        <f aca="false">IF(AND(K4465="Critical",N4465="No"),"URGENT - No Bed","Normal")</f>
        <v>Normal</v>
      </c>
      <c r="AD4465" s="34" t="n">
        <f aca="false">INDEX(Lookup_Tables!$B$3:$B$12,MATCH(H4465,Lookup_Tables!$A$3:$A$12,0))</f>
        <v>3100000</v>
      </c>
      <c r="AE4465" s="30" t="str">
        <f aca="false">INDEX(Lookup_Tables!$C$3:$C$12,MATCH(H4465,Lookup_Tables!$A$3:$A$12,0))</f>
        <v>Dr. Kavita Rao</v>
      </c>
      <c r="AF4465" s="30" t="str">
        <f aca="false">IFERROR(INDEX(Lookup_Tables!$F$16:$F$45,MATCH(I4465,Lookup_Tables!$E$16:$E$45,0)),"N/A")</f>
        <v>EMP224</v>
      </c>
      <c r="AG4465" s="30" t="n">
        <f aca="false">_xlfn.IFS(R4465="Recovered",4,R4465="Referred",3,R4465="Admitted",2,R4465="Deceased",1,TRUE(),0)</f>
        <v>4</v>
      </c>
      <c r="AH4465" s="30" t="str">
        <f aca="false">IF(T4465&gt;=4,"Satisfied",IF(T4465&gt;=3,"Neutral","Needs Improvement"))</f>
        <v>Satisfied</v>
      </c>
    </row>
    <row r="4466" customFormat="false" ht="15" hidden="false" customHeight="false" outlineLevel="0" collapsed="false">
      <c r="A4466" s="27" t="s">
        <v>4644</v>
      </c>
      <c r="B4466" s="27" t="s">
        <v>1305</v>
      </c>
      <c r="C4466" s="27" t="n">
        <v>21</v>
      </c>
      <c r="D4466" s="27" t="s">
        <v>121</v>
      </c>
      <c r="E4466" s="28" t="n">
        <v>45375</v>
      </c>
      <c r="F4466" s="27" t="s">
        <v>2531</v>
      </c>
      <c r="G4466" s="28" t="n">
        <v>45375</v>
      </c>
      <c r="H4466" s="27" t="s">
        <v>206</v>
      </c>
      <c r="I4466" s="27" t="s">
        <v>207</v>
      </c>
      <c r="J4466" s="27" t="s">
        <v>615</v>
      </c>
      <c r="K4466" s="27" t="s">
        <v>156</v>
      </c>
      <c r="L4466" s="27" t="n">
        <v>74</v>
      </c>
      <c r="M4466" s="27" t="n">
        <v>56</v>
      </c>
      <c r="N4466" s="27" t="s">
        <v>127</v>
      </c>
      <c r="O4466" s="27" t="s">
        <v>128</v>
      </c>
      <c r="P4466" s="27" t="s">
        <v>140</v>
      </c>
      <c r="Q4466" s="29" t="n">
        <v>3327.66</v>
      </c>
      <c r="R4466" s="27" t="s">
        <v>130</v>
      </c>
      <c r="S4466" s="27" t="s">
        <v>141</v>
      </c>
      <c r="T4466" s="27" t="n">
        <v>4</v>
      </c>
      <c r="U4466" s="27" t="n">
        <f aca="false">YEAR(E4466)</f>
        <v>2024</v>
      </c>
      <c r="V4466" s="27" t="str">
        <f aca="false">TEXT(E4466,"MMM-YYYY")</f>
        <v>Mar-2024</v>
      </c>
      <c r="W4466" s="27" t="n">
        <f aca="false">MONTH(E4466)</f>
        <v>3</v>
      </c>
      <c r="X4466" s="27" t="str">
        <f aca="false">TEXT(WEEKDAY(E4466,2),"0")&amp;" - "&amp;TEXT(E4466,"dddd")</f>
        <v>7 - Sunday</v>
      </c>
      <c r="Y4466" s="27" t="str">
        <f aca="false">_xlfn.IFS(C4466&lt;18,"Child (0-17)",C4466&lt;40,"Young Adult (18-39)",C4466&lt;60,"Adult (40-59)",TRUE(),"Senior (60+)")</f>
        <v>Young Adult (18-39)</v>
      </c>
      <c r="Z4466" s="27" t="n">
        <f aca="false">ROUND(G4466-E4466,0)</f>
        <v>0</v>
      </c>
      <c r="AA4466" s="27" t="n">
        <f aca="false">L4466+M4466</f>
        <v>130</v>
      </c>
      <c r="AB4466" s="27" t="n">
        <f aca="false">IFERROR(ROUND(Q4466/AA4466,2),0)</f>
        <v>25.6</v>
      </c>
      <c r="AC4466" s="27" t="str">
        <f aca="false">IF(AND(K4466="Critical",N4466="No"),"URGENT - No Bed","Normal")</f>
        <v>Normal</v>
      </c>
      <c r="AD4466" s="33" t="n">
        <f aca="false">INDEX(Lookup_Tables!$B$3:$B$12,MATCH(H4466,Lookup_Tables!$A$3:$A$12,0))</f>
        <v>2800000</v>
      </c>
      <c r="AE4466" s="27" t="str">
        <f aca="false">INDEX(Lookup_Tables!$C$3:$C$12,MATCH(H4466,Lookup_Tables!$A$3:$A$12,0))</f>
        <v>Dr. Suresh Nair</v>
      </c>
      <c r="AF4466" s="27" t="str">
        <f aca="false">IFERROR(INDEX(Lookup_Tables!$F$16:$F$45,MATCH(I4466,Lookup_Tables!$E$16:$E$45,0)),"N/A")</f>
        <v>EMP209</v>
      </c>
      <c r="AG4466" s="27" t="n">
        <f aca="false">_xlfn.IFS(R4466="Recovered",4,R4466="Referred",3,R4466="Admitted",2,R4466="Deceased",1,TRUE(),0)</f>
        <v>4</v>
      </c>
      <c r="AH4466" s="27" t="str">
        <f aca="false">IF(T4466&gt;=4,"Satisfied",IF(T4466&gt;=3,"Neutral","Needs Improvement"))</f>
        <v>Satisfied</v>
      </c>
    </row>
    <row r="4467" customFormat="false" ht="15" hidden="false" customHeight="false" outlineLevel="0" collapsed="false">
      <c r="A4467" s="30" t="s">
        <v>4716</v>
      </c>
      <c r="B4467" s="30" t="s">
        <v>3920</v>
      </c>
      <c r="C4467" s="30" t="n">
        <v>34</v>
      </c>
      <c r="D4467" s="30" t="s">
        <v>121</v>
      </c>
      <c r="E4467" s="31" t="n">
        <v>45439</v>
      </c>
      <c r="F4467" s="30" t="s">
        <v>1449</v>
      </c>
      <c r="G4467" s="31" t="n">
        <v>45445</v>
      </c>
      <c r="H4467" s="30" t="s">
        <v>183</v>
      </c>
      <c r="I4467" s="30" t="s">
        <v>212</v>
      </c>
      <c r="J4467" s="30" t="s">
        <v>411</v>
      </c>
      <c r="K4467" s="30" t="s">
        <v>126</v>
      </c>
      <c r="L4467" s="30" t="n">
        <v>22</v>
      </c>
      <c r="M4467" s="30" t="n">
        <v>122</v>
      </c>
      <c r="N4467" s="30" t="s">
        <v>186</v>
      </c>
      <c r="O4467" s="30" t="s">
        <v>171</v>
      </c>
      <c r="P4467" s="30" t="s">
        <v>187</v>
      </c>
      <c r="Q4467" s="32" t="n">
        <v>7418.8</v>
      </c>
      <c r="R4467" s="30" t="s">
        <v>130</v>
      </c>
      <c r="S4467" s="30" t="s">
        <v>335</v>
      </c>
      <c r="T4467" s="30" t="n">
        <v>4</v>
      </c>
      <c r="U4467" s="30" t="n">
        <f aca="false">YEAR(E4467)</f>
        <v>2024</v>
      </c>
      <c r="V4467" s="30" t="str">
        <f aca="false">TEXT(E4467,"MMM-YYYY")</f>
        <v>May-2024</v>
      </c>
      <c r="W4467" s="30" t="n">
        <f aca="false">MONTH(E4467)</f>
        <v>5</v>
      </c>
      <c r="X4467" s="30" t="str">
        <f aca="false">TEXT(WEEKDAY(E4467,2),"0")&amp;" - "&amp;TEXT(E4467,"dddd")</f>
        <v>1 - Monday</v>
      </c>
      <c r="Y4467" s="30" t="str">
        <f aca="false">_xlfn.IFS(C4467&lt;18,"Child (0-17)",C4467&lt;40,"Young Adult (18-39)",C4467&lt;60,"Adult (40-59)",TRUE(),"Senior (60+)")</f>
        <v>Young Adult (18-39)</v>
      </c>
      <c r="Z4467" s="30" t="n">
        <f aca="false">ROUND(G4467-E4467,0)</f>
        <v>6</v>
      </c>
      <c r="AA4467" s="30" t="n">
        <f aca="false">L4467+M4467</f>
        <v>144</v>
      </c>
      <c r="AB4467" s="30" t="n">
        <f aca="false">IFERROR(ROUND(Q4467/AA4467,2),0)</f>
        <v>51.52</v>
      </c>
      <c r="AC4467" s="30" t="str">
        <f aca="false">IF(AND(K4467="Critical",N4467="No"),"URGENT - No Bed","Normal")</f>
        <v>Normal</v>
      </c>
      <c r="AD4467" s="34" t="n">
        <f aca="false">INDEX(Lookup_Tables!$B$3:$B$12,MATCH(H4467,Lookup_Tables!$A$3:$A$12,0))</f>
        <v>3100000</v>
      </c>
      <c r="AE4467" s="30" t="str">
        <f aca="false">INDEX(Lookup_Tables!$C$3:$C$12,MATCH(H4467,Lookup_Tables!$A$3:$A$12,0))</f>
        <v>Dr. Kavita Rao</v>
      </c>
      <c r="AF4467" s="30" t="str">
        <f aca="false">IFERROR(INDEX(Lookup_Tables!$F$16:$F$45,MATCH(I4467,Lookup_Tables!$E$16:$E$45,0)),"N/A")</f>
        <v>EMP225</v>
      </c>
      <c r="AG4467" s="30" t="n">
        <f aca="false">_xlfn.IFS(R4467="Recovered",4,R4467="Referred",3,R4467="Admitted",2,R4467="Deceased",1,TRUE(),0)</f>
        <v>4</v>
      </c>
      <c r="AH4467" s="30" t="str">
        <f aca="false">IF(T4467&gt;=4,"Satisfied",IF(T4467&gt;=3,"Neutral","Needs Improvement"))</f>
        <v>Satisfied</v>
      </c>
    </row>
    <row r="4468" customFormat="false" ht="15" hidden="false" customHeight="false" outlineLevel="0" collapsed="false">
      <c r="A4468" s="27" t="s">
        <v>1784</v>
      </c>
      <c r="B4468" s="27" t="s">
        <v>1785</v>
      </c>
      <c r="C4468" s="27" t="n">
        <v>42</v>
      </c>
      <c r="D4468" s="27" t="s">
        <v>121</v>
      </c>
      <c r="E4468" s="28" t="n">
        <v>45576</v>
      </c>
      <c r="F4468" s="27" t="s">
        <v>450</v>
      </c>
      <c r="G4468" s="28" t="n">
        <v>45578</v>
      </c>
      <c r="H4468" s="27" t="s">
        <v>236</v>
      </c>
      <c r="I4468" s="27" t="s">
        <v>266</v>
      </c>
      <c r="J4468" s="27" t="s">
        <v>238</v>
      </c>
      <c r="K4468" s="27" t="s">
        <v>126</v>
      </c>
      <c r="L4468" s="27" t="n">
        <v>9</v>
      </c>
      <c r="M4468" s="27" t="n">
        <v>97</v>
      </c>
      <c r="N4468" s="27" t="s">
        <v>186</v>
      </c>
      <c r="O4468" s="27" t="s">
        <v>128</v>
      </c>
      <c r="P4468" s="27" t="s">
        <v>150</v>
      </c>
      <c r="Q4468" s="29" t="n">
        <v>7005.84</v>
      </c>
      <c r="R4468" s="27" t="s">
        <v>462</v>
      </c>
      <c r="S4468" s="27" t="s">
        <v>335</v>
      </c>
      <c r="T4468" s="27" t="n">
        <v>2</v>
      </c>
      <c r="U4468" s="27" t="n">
        <f aca="false">YEAR(E4468)</f>
        <v>2024</v>
      </c>
      <c r="V4468" s="27" t="str">
        <f aca="false">TEXT(E4468,"MMM-YYYY")</f>
        <v>Oct-2024</v>
      </c>
      <c r="W4468" s="27" t="n">
        <f aca="false">MONTH(E4468)</f>
        <v>10</v>
      </c>
      <c r="X4468" s="27" t="str">
        <f aca="false">TEXT(WEEKDAY(E4468,2),"0")&amp;" - "&amp;TEXT(E4468,"dddd")</f>
        <v>5 - Friday</v>
      </c>
      <c r="Y4468" s="27" t="str">
        <f aca="false">_xlfn.IFS(C4468&lt;18,"Child (0-17)",C4468&lt;40,"Young Adult (18-39)",C4468&lt;60,"Adult (40-59)",TRUE(),"Senior (60+)")</f>
        <v>Adult (40-59)</v>
      </c>
      <c r="Z4468" s="27" t="n">
        <f aca="false">ROUND(G4468-E4468,0)</f>
        <v>2</v>
      </c>
      <c r="AA4468" s="27" t="n">
        <f aca="false">L4468+M4468</f>
        <v>106</v>
      </c>
      <c r="AB4468" s="27" t="n">
        <f aca="false">IFERROR(ROUND(Q4468/AA4468,2),0)</f>
        <v>66.09</v>
      </c>
      <c r="AC4468" s="27" t="str">
        <f aca="false">IF(AND(K4468="Critical",N4468="No"),"URGENT - No Bed","Normal")</f>
        <v>Normal</v>
      </c>
      <c r="AD4468" s="33" t="n">
        <f aca="false">INDEX(Lookup_Tables!$B$3:$B$12,MATCH(H4468,Lookup_Tables!$A$3:$A$12,0))</f>
        <v>3900000</v>
      </c>
      <c r="AE4468" s="27" t="str">
        <f aca="false">INDEX(Lookup_Tables!$C$3:$C$12,MATCH(H4468,Lookup_Tables!$A$3:$A$12,0))</f>
        <v>Dr. Rina Mehta</v>
      </c>
      <c r="AF4468" s="27" t="str">
        <f aca="false">IFERROR(INDEX(Lookup_Tables!$F$16:$F$45,MATCH(I4468,Lookup_Tables!$E$16:$E$45,0)),"N/A")</f>
        <v>EMP217</v>
      </c>
      <c r="AG4468" s="27" t="n">
        <f aca="false">_xlfn.IFS(R4468="Recovered",4,R4468="Referred",3,R4468="Admitted",2,R4468="Deceased",1,TRUE(),0)</f>
        <v>1</v>
      </c>
      <c r="AH4468" s="27" t="str">
        <f aca="false">IF(T4468&gt;=4,"Satisfied",IF(T4468&gt;=3,"Neutral","Needs Improvement"))</f>
        <v>Needs Improvement</v>
      </c>
    </row>
    <row r="4469" customFormat="false" ht="15" hidden="false" customHeight="false" outlineLevel="0" collapsed="false">
      <c r="A4469" s="30" t="s">
        <v>5208</v>
      </c>
      <c r="B4469" s="30" t="s">
        <v>2781</v>
      </c>
      <c r="C4469" s="30" t="n">
        <v>54</v>
      </c>
      <c r="D4469" s="30" t="s">
        <v>181</v>
      </c>
      <c r="E4469" s="31" t="n">
        <v>45351</v>
      </c>
      <c r="F4469" s="30" t="s">
        <v>785</v>
      </c>
      <c r="G4469" s="31" t="n">
        <v>45351</v>
      </c>
      <c r="H4469" s="30" t="s">
        <v>168</v>
      </c>
      <c r="I4469" s="30" t="s">
        <v>366</v>
      </c>
      <c r="J4469" s="30" t="s">
        <v>170</v>
      </c>
      <c r="K4469" s="30" t="s">
        <v>138</v>
      </c>
      <c r="L4469" s="30" t="n">
        <v>84</v>
      </c>
      <c r="M4469" s="30" t="n">
        <v>33</v>
      </c>
      <c r="N4469" s="30" t="s">
        <v>186</v>
      </c>
      <c r="O4469" s="30" t="s">
        <v>139</v>
      </c>
      <c r="P4469" s="30" t="s">
        <v>140</v>
      </c>
      <c r="Q4469" s="32" t="n">
        <v>934.86</v>
      </c>
      <c r="R4469" s="30" t="s">
        <v>172</v>
      </c>
      <c r="S4469" s="30" t="s">
        <v>164</v>
      </c>
      <c r="T4469" s="30" t="n">
        <v>3</v>
      </c>
      <c r="U4469" s="30" t="n">
        <f aca="false">YEAR(E4469)</f>
        <v>2024</v>
      </c>
      <c r="V4469" s="30" t="str">
        <f aca="false">TEXT(E4469,"MMM-YYYY")</f>
        <v>Feb-2024</v>
      </c>
      <c r="W4469" s="30" t="n">
        <f aca="false">MONTH(E4469)</f>
        <v>2</v>
      </c>
      <c r="X4469" s="30" t="str">
        <f aca="false">TEXT(WEEKDAY(E4469,2),"0")&amp;" - "&amp;TEXT(E4469,"dddd")</f>
        <v>4 - Thursday</v>
      </c>
      <c r="Y4469" s="30" t="str">
        <f aca="false">_xlfn.IFS(C4469&lt;18,"Child (0-17)",C4469&lt;40,"Young Adult (18-39)",C4469&lt;60,"Adult (40-59)",TRUE(),"Senior (60+)")</f>
        <v>Adult (40-59)</v>
      </c>
      <c r="Z4469" s="30" t="n">
        <f aca="false">ROUND(G4469-E4469,0)</f>
        <v>0</v>
      </c>
      <c r="AA4469" s="30" t="n">
        <f aca="false">L4469+M4469</f>
        <v>117</v>
      </c>
      <c r="AB4469" s="30" t="n">
        <f aca="false">IFERROR(ROUND(Q4469/AA4469,2),0)</f>
        <v>7.99</v>
      </c>
      <c r="AC4469" s="30" t="str">
        <f aca="false">IF(AND(K4469="Critical",N4469="No"),"URGENT - No Bed","Normal")</f>
        <v>Normal</v>
      </c>
      <c r="AD4469" s="34" t="n">
        <f aca="false">INDEX(Lookup_Tables!$B$3:$B$12,MATCH(H4469,Lookup_Tables!$A$3:$A$12,0))</f>
        <v>4400000</v>
      </c>
      <c r="AE4469" s="30" t="str">
        <f aca="false">INDEX(Lookup_Tables!$C$3:$C$12,MATCH(H4469,Lookup_Tables!$A$3:$A$12,0))</f>
        <v>Dr. Neha Chopra</v>
      </c>
      <c r="AF4469" s="30" t="str">
        <f aca="false">IFERROR(INDEX(Lookup_Tables!$F$16:$F$45,MATCH(I4469,Lookup_Tables!$E$16:$E$45,0)),"N/A")</f>
        <v>EMP218</v>
      </c>
      <c r="AG4469" s="30" t="n">
        <f aca="false">_xlfn.IFS(R4469="Recovered",4,R4469="Referred",3,R4469="Admitted",2,R4469="Deceased",1,TRUE(),0)</f>
        <v>2</v>
      </c>
      <c r="AH4469" s="30" t="str">
        <f aca="false">IF(T4469&gt;=4,"Satisfied",IF(T4469&gt;=3,"Neutral","Needs Improvement"))</f>
        <v>Neutral</v>
      </c>
    </row>
    <row r="4470" customFormat="false" ht="15" hidden="false" customHeight="false" outlineLevel="0" collapsed="false">
      <c r="A4470" s="27" t="s">
        <v>4459</v>
      </c>
      <c r="B4470" s="27" t="s">
        <v>2800</v>
      </c>
      <c r="C4470" s="27" t="n">
        <v>22</v>
      </c>
      <c r="D4470" s="27" t="s">
        <v>181</v>
      </c>
      <c r="E4470" s="28" t="n">
        <v>45421</v>
      </c>
      <c r="F4470" s="27" t="s">
        <v>452</v>
      </c>
      <c r="G4470" s="28" t="n">
        <v>45421</v>
      </c>
      <c r="H4470" s="27" t="s">
        <v>168</v>
      </c>
      <c r="I4470" s="27" t="s">
        <v>196</v>
      </c>
      <c r="J4470" s="27" t="s">
        <v>441</v>
      </c>
      <c r="K4470" s="27" t="s">
        <v>138</v>
      </c>
      <c r="L4470" s="27" t="n">
        <v>73</v>
      </c>
      <c r="M4470" s="27" t="n">
        <v>38</v>
      </c>
      <c r="N4470" s="27" t="s">
        <v>127</v>
      </c>
      <c r="O4470" s="27" t="s">
        <v>171</v>
      </c>
      <c r="P4470" s="27" t="s">
        <v>150</v>
      </c>
      <c r="Q4470" s="29" t="n">
        <v>2513.61</v>
      </c>
      <c r="R4470" s="27" t="s">
        <v>130</v>
      </c>
      <c r="S4470" s="27" t="s">
        <v>197</v>
      </c>
      <c r="T4470" s="27" t="n">
        <v>5</v>
      </c>
      <c r="U4470" s="27" t="n">
        <f aca="false">YEAR(E4470)</f>
        <v>2024</v>
      </c>
      <c r="V4470" s="27" t="str">
        <f aca="false">TEXT(E4470,"MMM-YYYY")</f>
        <v>May-2024</v>
      </c>
      <c r="W4470" s="27" t="n">
        <f aca="false">MONTH(E4470)</f>
        <v>5</v>
      </c>
      <c r="X4470" s="27" t="str">
        <f aca="false">TEXT(WEEKDAY(E4470,2),"0")&amp;" - "&amp;TEXT(E4470,"dddd")</f>
        <v>4 - Thursday</v>
      </c>
      <c r="Y4470" s="27" t="str">
        <f aca="false">_xlfn.IFS(C4470&lt;18,"Child (0-17)",C4470&lt;40,"Young Adult (18-39)",C4470&lt;60,"Adult (40-59)",TRUE(),"Senior (60+)")</f>
        <v>Young Adult (18-39)</v>
      </c>
      <c r="Z4470" s="27" t="n">
        <f aca="false">ROUND(G4470-E4470,0)</f>
        <v>0</v>
      </c>
      <c r="AA4470" s="27" t="n">
        <f aca="false">L4470+M4470</f>
        <v>111</v>
      </c>
      <c r="AB4470" s="27" t="n">
        <f aca="false">IFERROR(ROUND(Q4470/AA4470,2),0)</f>
        <v>22.65</v>
      </c>
      <c r="AC4470" s="27" t="str">
        <f aca="false">IF(AND(K4470="Critical",N4470="No"),"URGENT - No Bed","Normal")</f>
        <v>Normal</v>
      </c>
      <c r="AD4470" s="33" t="n">
        <f aca="false">INDEX(Lookup_Tables!$B$3:$B$12,MATCH(H4470,Lookup_Tables!$A$3:$A$12,0))</f>
        <v>4400000</v>
      </c>
      <c r="AE4470" s="27" t="str">
        <f aca="false">INDEX(Lookup_Tables!$C$3:$C$12,MATCH(H4470,Lookup_Tables!$A$3:$A$12,0))</f>
        <v>Dr. Neha Chopra</v>
      </c>
      <c r="AF4470" s="27" t="str">
        <f aca="false">IFERROR(INDEX(Lookup_Tables!$F$16:$F$45,MATCH(I4470,Lookup_Tables!$E$16:$E$45,0)),"N/A")</f>
        <v>EMP219</v>
      </c>
      <c r="AG4470" s="27" t="n">
        <f aca="false">_xlfn.IFS(R4470="Recovered",4,R4470="Referred",3,R4470="Admitted",2,R4470="Deceased",1,TRUE(),0)</f>
        <v>4</v>
      </c>
      <c r="AH4470" s="27" t="str">
        <f aca="false">IF(T4470&gt;=4,"Satisfied",IF(T4470&gt;=3,"Neutral","Needs Improvement"))</f>
        <v>Satisfied</v>
      </c>
    </row>
    <row r="4471" customFormat="false" ht="15" hidden="false" customHeight="false" outlineLevel="0" collapsed="false">
      <c r="A4471" s="30" t="s">
        <v>2024</v>
      </c>
      <c r="B4471" s="30" t="s">
        <v>2025</v>
      </c>
      <c r="C4471" s="30" t="n">
        <v>51</v>
      </c>
      <c r="D4471" s="30" t="s">
        <v>121</v>
      </c>
      <c r="E4471" s="31" t="n">
        <v>45461</v>
      </c>
      <c r="F4471" s="30" t="s">
        <v>1553</v>
      </c>
      <c r="G4471" s="31" t="n">
        <v>45461</v>
      </c>
      <c r="H4471" s="30" t="s">
        <v>236</v>
      </c>
      <c r="I4471" s="30" t="s">
        <v>323</v>
      </c>
      <c r="J4471" s="30" t="s">
        <v>267</v>
      </c>
      <c r="K4471" s="30" t="s">
        <v>138</v>
      </c>
      <c r="L4471" s="30" t="n">
        <v>29</v>
      </c>
      <c r="M4471" s="30" t="n">
        <v>25</v>
      </c>
      <c r="N4471" s="30" t="s">
        <v>127</v>
      </c>
      <c r="O4471" s="30" t="s">
        <v>128</v>
      </c>
      <c r="P4471" s="30" t="s">
        <v>140</v>
      </c>
      <c r="Q4471" s="32" t="n">
        <v>2361.96</v>
      </c>
      <c r="R4471" s="30" t="s">
        <v>130</v>
      </c>
      <c r="S4471" s="30" t="s">
        <v>178</v>
      </c>
      <c r="T4471" s="30" t="n">
        <v>4</v>
      </c>
      <c r="U4471" s="30" t="n">
        <f aca="false">YEAR(E4471)</f>
        <v>2024</v>
      </c>
      <c r="V4471" s="30" t="str">
        <f aca="false">TEXT(E4471,"MMM-YYYY")</f>
        <v>Jun-2024</v>
      </c>
      <c r="W4471" s="30" t="n">
        <f aca="false">MONTH(E4471)</f>
        <v>6</v>
      </c>
      <c r="X4471" s="30" t="str">
        <f aca="false">TEXT(WEEKDAY(E4471,2),"0")&amp;" - "&amp;TEXT(E4471,"dddd")</f>
        <v>2 - Tuesday</v>
      </c>
      <c r="Y4471" s="30" t="str">
        <f aca="false">_xlfn.IFS(C4471&lt;18,"Child (0-17)",C4471&lt;40,"Young Adult (18-39)",C4471&lt;60,"Adult (40-59)",TRUE(),"Senior (60+)")</f>
        <v>Adult (40-59)</v>
      </c>
      <c r="Z4471" s="30" t="n">
        <f aca="false">ROUND(G4471-E4471,0)</f>
        <v>0</v>
      </c>
      <c r="AA4471" s="30" t="n">
        <f aca="false">L4471+M4471</f>
        <v>54</v>
      </c>
      <c r="AB4471" s="30" t="n">
        <f aca="false">IFERROR(ROUND(Q4471/AA4471,2),0)</f>
        <v>43.74</v>
      </c>
      <c r="AC4471" s="30" t="str">
        <f aca="false">IF(AND(K4471="Critical",N4471="No"),"URGENT - No Bed","Normal")</f>
        <v>Normal</v>
      </c>
      <c r="AD4471" s="34" t="n">
        <f aca="false">INDEX(Lookup_Tables!$B$3:$B$12,MATCH(H4471,Lookup_Tables!$A$3:$A$12,0))</f>
        <v>3900000</v>
      </c>
      <c r="AE4471" s="30" t="str">
        <f aca="false">INDEX(Lookup_Tables!$C$3:$C$12,MATCH(H4471,Lookup_Tables!$A$3:$A$12,0))</f>
        <v>Dr. Rina Mehta</v>
      </c>
      <c r="AF4471" s="30" t="str">
        <f aca="false">IFERROR(INDEX(Lookup_Tables!$F$16:$F$45,MATCH(I4471,Lookup_Tables!$E$16:$E$45,0)),"N/A")</f>
        <v>EMP216</v>
      </c>
      <c r="AG4471" s="30" t="n">
        <f aca="false">_xlfn.IFS(R4471="Recovered",4,R4471="Referred",3,R4471="Admitted",2,R4471="Deceased",1,TRUE(),0)</f>
        <v>4</v>
      </c>
      <c r="AH4471" s="30" t="str">
        <f aca="false">IF(T4471&gt;=4,"Satisfied",IF(T4471&gt;=3,"Neutral","Needs Improvement"))</f>
        <v>Satisfied</v>
      </c>
    </row>
    <row r="4472" customFormat="false" ht="15" hidden="false" customHeight="false" outlineLevel="0" collapsed="false">
      <c r="A4472" s="27" t="s">
        <v>1335</v>
      </c>
      <c r="B4472" s="27" t="s">
        <v>1336</v>
      </c>
      <c r="C4472" s="27" t="n">
        <v>70</v>
      </c>
      <c r="D4472" s="27" t="s">
        <v>121</v>
      </c>
      <c r="E4472" s="28" t="n">
        <v>45556</v>
      </c>
      <c r="F4472" s="27" t="s">
        <v>154</v>
      </c>
      <c r="G4472" s="28" t="n">
        <v>45557</v>
      </c>
      <c r="H4472" s="27" t="s">
        <v>161</v>
      </c>
      <c r="I4472" s="27" t="s">
        <v>162</v>
      </c>
      <c r="J4472" s="27" t="s">
        <v>163</v>
      </c>
      <c r="K4472" s="27" t="s">
        <v>138</v>
      </c>
      <c r="L4472" s="27" t="n">
        <v>81</v>
      </c>
      <c r="M4472" s="27" t="n">
        <v>41</v>
      </c>
      <c r="N4472" s="27" t="s">
        <v>127</v>
      </c>
      <c r="O4472" s="27" t="s">
        <v>171</v>
      </c>
      <c r="P4472" s="27" t="s">
        <v>129</v>
      </c>
      <c r="Q4472" s="29" t="n">
        <v>1247.64</v>
      </c>
      <c r="R4472" s="27" t="s">
        <v>130</v>
      </c>
      <c r="S4472" s="27" t="s">
        <v>335</v>
      </c>
      <c r="T4472" s="27" t="n">
        <v>5</v>
      </c>
      <c r="U4472" s="27" t="n">
        <f aca="false">YEAR(E4472)</f>
        <v>2024</v>
      </c>
      <c r="V4472" s="27" t="str">
        <f aca="false">TEXT(E4472,"MMM-YYYY")</f>
        <v>Sep-2024</v>
      </c>
      <c r="W4472" s="27" t="n">
        <f aca="false">MONTH(E4472)</f>
        <v>9</v>
      </c>
      <c r="X4472" s="27" t="str">
        <f aca="false">TEXT(WEEKDAY(E4472,2),"0")&amp;" - "&amp;TEXT(E4472,"dddd")</f>
        <v>6 - Saturday</v>
      </c>
      <c r="Y4472" s="27" t="str">
        <f aca="false">_xlfn.IFS(C4472&lt;18,"Child (0-17)",C4472&lt;40,"Young Adult (18-39)",C4472&lt;60,"Adult (40-59)",TRUE(),"Senior (60+)")</f>
        <v>Senior (60+)</v>
      </c>
      <c r="Z4472" s="27" t="n">
        <f aca="false">ROUND(G4472-E4472,0)</f>
        <v>1</v>
      </c>
      <c r="AA4472" s="27" t="n">
        <f aca="false">L4472+M4472</f>
        <v>122</v>
      </c>
      <c r="AB4472" s="27" t="n">
        <f aca="false">IFERROR(ROUND(Q4472/AA4472,2),0)</f>
        <v>10.23</v>
      </c>
      <c r="AC4472" s="27" t="str">
        <f aca="false">IF(AND(K4472="Critical",N4472="No"),"URGENT - No Bed","Normal")</f>
        <v>Normal</v>
      </c>
      <c r="AD4472" s="33" t="n">
        <f aca="false">INDEX(Lookup_Tables!$B$3:$B$12,MATCH(H4472,Lookup_Tables!$A$3:$A$12,0))</f>
        <v>3600000</v>
      </c>
      <c r="AE4472" s="27" t="str">
        <f aca="false">INDEX(Lookup_Tables!$C$3:$C$12,MATCH(H4472,Lookup_Tables!$A$3:$A$12,0))</f>
        <v>Dr. Sameer Joshi</v>
      </c>
      <c r="AF4472" s="27" t="str">
        <f aca="false">IFERROR(INDEX(Lookup_Tables!$F$16:$F$45,MATCH(I4472,Lookup_Tables!$E$16:$E$45,0)),"N/A")</f>
        <v>EMP222</v>
      </c>
      <c r="AG4472" s="27" t="n">
        <f aca="false">_xlfn.IFS(R4472="Recovered",4,R4472="Referred",3,R4472="Admitted",2,R4472="Deceased",1,TRUE(),0)</f>
        <v>4</v>
      </c>
      <c r="AH4472" s="27" t="str">
        <f aca="false">IF(T4472&gt;=4,"Satisfied",IF(T4472&gt;=3,"Neutral","Needs Improvement"))</f>
        <v>Satisfied</v>
      </c>
    </row>
    <row r="4473" customFormat="false" ht="15" hidden="false" customHeight="false" outlineLevel="0" collapsed="false">
      <c r="A4473" s="30" t="s">
        <v>6527</v>
      </c>
      <c r="B4473" s="30" t="s">
        <v>3020</v>
      </c>
      <c r="C4473" s="30" t="n">
        <v>39</v>
      </c>
      <c r="D4473" s="30" t="s">
        <v>121</v>
      </c>
      <c r="E4473" s="31" t="n">
        <v>45411</v>
      </c>
      <c r="F4473" s="30" t="s">
        <v>853</v>
      </c>
      <c r="G4473" s="31" t="n">
        <v>45411</v>
      </c>
      <c r="H4473" s="30" t="s">
        <v>242</v>
      </c>
      <c r="I4473" s="30" t="s">
        <v>315</v>
      </c>
      <c r="J4473" s="30" t="s">
        <v>244</v>
      </c>
      <c r="K4473" s="30" t="s">
        <v>138</v>
      </c>
      <c r="L4473" s="30" t="n">
        <v>45</v>
      </c>
      <c r="M4473" s="30" t="n">
        <v>15</v>
      </c>
      <c r="N4473" s="30" t="s">
        <v>127</v>
      </c>
      <c r="O4473" s="30" t="s">
        <v>171</v>
      </c>
      <c r="P4473" s="30" t="s">
        <v>150</v>
      </c>
      <c r="Q4473" s="32" t="n">
        <v>2280.06</v>
      </c>
      <c r="R4473" s="30" t="s">
        <v>130</v>
      </c>
      <c r="S4473" s="30" t="s">
        <v>223</v>
      </c>
      <c r="T4473" s="30" t="n">
        <v>4</v>
      </c>
      <c r="U4473" s="30" t="n">
        <f aca="false">YEAR(E4473)</f>
        <v>2024</v>
      </c>
      <c r="V4473" s="30" t="str">
        <f aca="false">TEXT(E4473,"MMM-YYYY")</f>
        <v>Apr-2024</v>
      </c>
      <c r="W4473" s="30" t="n">
        <f aca="false">MONTH(E4473)</f>
        <v>4</v>
      </c>
      <c r="X4473" s="30" t="str">
        <f aca="false">TEXT(WEEKDAY(E4473,2),"0")&amp;" - "&amp;TEXT(E4473,"dddd")</f>
        <v>1 - Monday</v>
      </c>
      <c r="Y4473" s="30" t="str">
        <f aca="false">_xlfn.IFS(C4473&lt;18,"Child (0-17)",C4473&lt;40,"Young Adult (18-39)",C4473&lt;60,"Adult (40-59)",TRUE(),"Senior (60+)")</f>
        <v>Young Adult (18-39)</v>
      </c>
      <c r="Z4473" s="30" t="n">
        <f aca="false">ROUND(G4473-E4473,0)</f>
        <v>0</v>
      </c>
      <c r="AA4473" s="30" t="n">
        <f aca="false">L4473+M4473</f>
        <v>60</v>
      </c>
      <c r="AB4473" s="30" t="n">
        <f aca="false">IFERROR(ROUND(Q4473/AA4473,2),0)</f>
        <v>38</v>
      </c>
      <c r="AC4473" s="30" t="str">
        <f aca="false">IF(AND(K4473="Critical",N4473="No"),"URGENT - No Bed","Normal")</f>
        <v>Normal</v>
      </c>
      <c r="AD4473" s="34" t="n">
        <f aca="false">INDEX(Lookup_Tables!$B$3:$B$12,MATCH(H4473,Lookup_Tables!$A$3:$A$12,0))</f>
        <v>3000000</v>
      </c>
      <c r="AE4473" s="30" t="str">
        <f aca="false">INDEX(Lookup_Tables!$C$3:$C$12,MATCH(H4473,Lookup_Tables!$A$3:$A$12,0))</f>
        <v>Dr. Pooja Iyer</v>
      </c>
      <c r="AF4473" s="30" t="str">
        <f aca="false">IFERROR(INDEX(Lookup_Tables!$F$16:$F$45,MATCH(I4473,Lookup_Tables!$E$16:$E$45,0)),"N/A")</f>
        <v>EMP213</v>
      </c>
      <c r="AG4473" s="30" t="n">
        <f aca="false">_xlfn.IFS(R4473="Recovered",4,R4473="Referred",3,R4473="Admitted",2,R4473="Deceased",1,TRUE(),0)</f>
        <v>4</v>
      </c>
      <c r="AH4473" s="30" t="str">
        <f aca="false">IF(T4473&gt;=4,"Satisfied",IF(T4473&gt;=3,"Neutral","Needs Improvement"))</f>
        <v>Satisfied</v>
      </c>
    </row>
    <row r="4474" customFormat="false" ht="15" hidden="false" customHeight="false" outlineLevel="0" collapsed="false">
      <c r="A4474" s="27" t="s">
        <v>665</v>
      </c>
      <c r="B4474" s="27" t="s">
        <v>666</v>
      </c>
      <c r="C4474" s="27" t="n">
        <v>22</v>
      </c>
      <c r="D4474" s="27" t="s">
        <v>121</v>
      </c>
      <c r="E4474" s="28" t="n">
        <v>45298</v>
      </c>
      <c r="F4474" s="27" t="s">
        <v>549</v>
      </c>
      <c r="G4474" s="28" t="n">
        <v>45304</v>
      </c>
      <c r="H4474" s="27" t="s">
        <v>135</v>
      </c>
      <c r="I4474" s="27" t="s">
        <v>251</v>
      </c>
      <c r="J4474" s="27" t="s">
        <v>618</v>
      </c>
      <c r="K4474" s="27" t="s">
        <v>126</v>
      </c>
      <c r="L4474" s="27" t="n">
        <v>32</v>
      </c>
      <c r="M4474" s="27" t="n">
        <v>135</v>
      </c>
      <c r="N4474" s="27" t="s">
        <v>186</v>
      </c>
      <c r="O4474" s="27" t="s">
        <v>149</v>
      </c>
      <c r="P4474" s="27" t="s">
        <v>129</v>
      </c>
      <c r="Q4474" s="29" t="n">
        <v>8863.55</v>
      </c>
      <c r="R4474" s="27" t="s">
        <v>130</v>
      </c>
      <c r="S4474" s="27" t="s">
        <v>151</v>
      </c>
      <c r="T4474" s="27" t="n">
        <v>4</v>
      </c>
      <c r="U4474" s="27" t="n">
        <f aca="false">YEAR(E4474)</f>
        <v>2024</v>
      </c>
      <c r="V4474" s="27" t="str">
        <f aca="false">TEXT(E4474,"MMM-YYYY")</f>
        <v>Jan-2024</v>
      </c>
      <c r="W4474" s="27" t="n">
        <f aca="false">MONTH(E4474)</f>
        <v>1</v>
      </c>
      <c r="X4474" s="27" t="str">
        <f aca="false">TEXT(WEEKDAY(E4474,2),"0")&amp;" - "&amp;TEXT(E4474,"dddd")</f>
        <v>7 - Sunday</v>
      </c>
      <c r="Y4474" s="27" t="str">
        <f aca="false">_xlfn.IFS(C4474&lt;18,"Child (0-17)",C4474&lt;40,"Young Adult (18-39)",C4474&lt;60,"Adult (40-59)",TRUE(),"Senior (60+)")</f>
        <v>Young Adult (18-39)</v>
      </c>
      <c r="Z4474" s="27" t="n">
        <f aca="false">ROUND(G4474-E4474,0)</f>
        <v>6</v>
      </c>
      <c r="AA4474" s="27" t="n">
        <f aca="false">L4474+M4474</f>
        <v>167</v>
      </c>
      <c r="AB4474" s="27" t="n">
        <f aca="false">IFERROR(ROUND(Q4474/AA4474,2),0)</f>
        <v>53.08</v>
      </c>
      <c r="AC4474" s="27" t="str">
        <f aca="false">IF(AND(K4474="Critical",N4474="No"),"URGENT - No Bed","Normal")</f>
        <v>Normal</v>
      </c>
      <c r="AD4474" s="33" t="n">
        <f aca="false">INDEX(Lookup_Tables!$B$3:$B$12,MATCH(H4474,Lookup_Tables!$A$3:$A$12,0))</f>
        <v>4600000</v>
      </c>
      <c r="AE4474" s="27" t="str">
        <f aca="false">INDEX(Lookup_Tables!$C$3:$C$12,MATCH(H4474,Lookup_Tables!$A$3:$A$12,0))</f>
        <v>Dr. Farhan Khan</v>
      </c>
      <c r="AF4474" s="27" t="str">
        <f aca="false">IFERROR(INDEX(Lookup_Tables!$F$16:$F$45,MATCH(I4474,Lookup_Tables!$E$16:$E$45,0)),"N/A")</f>
        <v>EMP207</v>
      </c>
      <c r="AG4474" s="27" t="n">
        <f aca="false">_xlfn.IFS(R4474="Recovered",4,R4474="Referred",3,R4474="Admitted",2,R4474="Deceased",1,TRUE(),0)</f>
        <v>4</v>
      </c>
      <c r="AH4474" s="27" t="str">
        <f aca="false">IF(T4474&gt;=4,"Satisfied",IF(T4474&gt;=3,"Neutral","Needs Improvement"))</f>
        <v>Satisfied</v>
      </c>
    </row>
    <row r="4475" customFormat="false" ht="15" hidden="false" customHeight="false" outlineLevel="0" collapsed="false">
      <c r="A4475" s="30" t="s">
        <v>1041</v>
      </c>
      <c r="B4475" s="30" t="s">
        <v>1042</v>
      </c>
      <c r="C4475" s="30" t="n">
        <v>38</v>
      </c>
      <c r="D4475" s="30" t="s">
        <v>181</v>
      </c>
      <c r="E4475" s="31" t="n">
        <v>45547</v>
      </c>
      <c r="F4475" s="30" t="s">
        <v>579</v>
      </c>
      <c r="G4475" s="31" t="n">
        <v>45547</v>
      </c>
      <c r="H4475" s="30" t="s">
        <v>183</v>
      </c>
      <c r="I4475" s="30" t="s">
        <v>184</v>
      </c>
      <c r="J4475" s="30" t="s">
        <v>411</v>
      </c>
      <c r="K4475" s="30" t="s">
        <v>138</v>
      </c>
      <c r="L4475" s="30" t="n">
        <v>69</v>
      </c>
      <c r="M4475" s="30" t="n">
        <v>25</v>
      </c>
      <c r="N4475" s="30" t="s">
        <v>127</v>
      </c>
      <c r="O4475" s="30" t="s">
        <v>139</v>
      </c>
      <c r="P4475" s="30" t="s">
        <v>150</v>
      </c>
      <c r="Q4475" s="32" t="n">
        <v>891.98</v>
      </c>
      <c r="R4475" s="30" t="s">
        <v>130</v>
      </c>
      <c r="S4475" s="30" t="s">
        <v>131</v>
      </c>
      <c r="T4475" s="30" t="n">
        <v>4</v>
      </c>
      <c r="U4475" s="30" t="n">
        <f aca="false">YEAR(E4475)</f>
        <v>2024</v>
      </c>
      <c r="V4475" s="30" t="str">
        <f aca="false">TEXT(E4475,"MMM-YYYY")</f>
        <v>Sep-2024</v>
      </c>
      <c r="W4475" s="30" t="n">
        <f aca="false">MONTH(E4475)</f>
        <v>9</v>
      </c>
      <c r="X4475" s="30" t="str">
        <f aca="false">TEXT(WEEKDAY(E4475,2),"0")&amp;" - "&amp;TEXT(E4475,"dddd")</f>
        <v>4 - Thursday</v>
      </c>
      <c r="Y4475" s="30" t="str">
        <f aca="false">_xlfn.IFS(C4475&lt;18,"Child (0-17)",C4475&lt;40,"Young Adult (18-39)",C4475&lt;60,"Adult (40-59)",TRUE(),"Senior (60+)")</f>
        <v>Young Adult (18-39)</v>
      </c>
      <c r="Z4475" s="30" t="n">
        <f aca="false">ROUND(G4475-E4475,0)</f>
        <v>0</v>
      </c>
      <c r="AA4475" s="30" t="n">
        <f aca="false">L4475+M4475</f>
        <v>94</v>
      </c>
      <c r="AB4475" s="30" t="n">
        <f aca="false">IFERROR(ROUND(Q4475/AA4475,2),0)</f>
        <v>9.49</v>
      </c>
      <c r="AC4475" s="30" t="str">
        <f aca="false">IF(AND(K4475="Critical",N4475="No"),"URGENT - No Bed","Normal")</f>
        <v>Normal</v>
      </c>
      <c r="AD4475" s="34" t="n">
        <f aca="false">INDEX(Lookup_Tables!$B$3:$B$12,MATCH(H4475,Lookup_Tables!$A$3:$A$12,0))</f>
        <v>3100000</v>
      </c>
      <c r="AE4475" s="30" t="str">
        <f aca="false">INDEX(Lookup_Tables!$C$3:$C$12,MATCH(H4475,Lookup_Tables!$A$3:$A$12,0))</f>
        <v>Dr. Kavita Rao</v>
      </c>
      <c r="AF4475" s="30" t="str">
        <f aca="false">IFERROR(INDEX(Lookup_Tables!$F$16:$F$45,MATCH(I4475,Lookup_Tables!$E$16:$E$45,0)),"N/A")</f>
        <v>EMP226</v>
      </c>
      <c r="AG4475" s="30" t="n">
        <f aca="false">_xlfn.IFS(R4475="Recovered",4,R4475="Referred",3,R4475="Admitted",2,R4475="Deceased",1,TRUE(),0)</f>
        <v>4</v>
      </c>
      <c r="AH4475" s="30" t="str">
        <f aca="false">IF(T4475&gt;=4,"Satisfied",IF(T4475&gt;=3,"Neutral","Needs Improvement"))</f>
        <v>Satisfied</v>
      </c>
    </row>
    <row r="4476" customFormat="false" ht="15" hidden="false" customHeight="false" outlineLevel="0" collapsed="false">
      <c r="A4476" s="27" t="s">
        <v>4361</v>
      </c>
      <c r="B4476" s="27" t="s">
        <v>980</v>
      </c>
      <c r="C4476" s="27" t="n">
        <v>48</v>
      </c>
      <c r="D4476" s="27" t="s">
        <v>121</v>
      </c>
      <c r="E4476" s="28" t="n">
        <v>45480</v>
      </c>
      <c r="F4476" s="27" t="s">
        <v>482</v>
      </c>
      <c r="G4476" s="28" t="n">
        <v>45484</v>
      </c>
      <c r="H4476" s="27" t="s">
        <v>183</v>
      </c>
      <c r="I4476" s="27" t="s">
        <v>430</v>
      </c>
      <c r="J4476" s="27" t="s">
        <v>213</v>
      </c>
      <c r="K4476" s="27" t="s">
        <v>202</v>
      </c>
      <c r="L4476" s="27" t="n">
        <v>7</v>
      </c>
      <c r="M4476" s="27" t="n">
        <v>72</v>
      </c>
      <c r="N4476" s="27" t="s">
        <v>186</v>
      </c>
      <c r="O4476" s="27" t="s">
        <v>128</v>
      </c>
      <c r="P4476" s="27" t="s">
        <v>140</v>
      </c>
      <c r="Q4476" s="29" t="n">
        <v>17144.26</v>
      </c>
      <c r="R4476" s="27" t="s">
        <v>130</v>
      </c>
      <c r="S4476" s="27" t="s">
        <v>223</v>
      </c>
      <c r="T4476" s="27" t="n">
        <v>5</v>
      </c>
      <c r="U4476" s="27" t="n">
        <f aca="false">YEAR(E4476)</f>
        <v>2024</v>
      </c>
      <c r="V4476" s="27" t="str">
        <f aca="false">TEXT(E4476,"MMM-YYYY")</f>
        <v>Jul-2024</v>
      </c>
      <c r="W4476" s="27" t="n">
        <f aca="false">MONTH(E4476)</f>
        <v>7</v>
      </c>
      <c r="X4476" s="27" t="str">
        <f aca="false">TEXT(WEEKDAY(E4476,2),"0")&amp;" - "&amp;TEXT(E4476,"dddd")</f>
        <v>7 - Sunday</v>
      </c>
      <c r="Y4476" s="27" t="str">
        <f aca="false">_xlfn.IFS(C4476&lt;18,"Child (0-17)",C4476&lt;40,"Young Adult (18-39)",C4476&lt;60,"Adult (40-59)",TRUE(),"Senior (60+)")</f>
        <v>Adult (40-59)</v>
      </c>
      <c r="Z4476" s="27" t="n">
        <f aca="false">ROUND(G4476-E4476,0)</f>
        <v>4</v>
      </c>
      <c r="AA4476" s="27" t="n">
        <f aca="false">L4476+M4476</f>
        <v>79</v>
      </c>
      <c r="AB4476" s="27" t="n">
        <f aca="false">IFERROR(ROUND(Q4476/AA4476,2),0)</f>
        <v>217.02</v>
      </c>
      <c r="AC4476" s="27" t="str">
        <f aca="false">IF(AND(K4476="Critical",N4476="No"),"URGENT - No Bed","Normal")</f>
        <v>Normal</v>
      </c>
      <c r="AD4476" s="33" t="n">
        <f aca="false">INDEX(Lookup_Tables!$B$3:$B$12,MATCH(H4476,Lookup_Tables!$A$3:$A$12,0))</f>
        <v>3100000</v>
      </c>
      <c r="AE4476" s="27" t="str">
        <f aca="false">INDEX(Lookup_Tables!$C$3:$C$12,MATCH(H4476,Lookup_Tables!$A$3:$A$12,0))</f>
        <v>Dr. Kavita Rao</v>
      </c>
      <c r="AF4476" s="27" t="str">
        <f aca="false">IFERROR(INDEX(Lookup_Tables!$F$16:$F$45,MATCH(I4476,Lookup_Tables!$E$16:$E$45,0)),"N/A")</f>
        <v>EMP224</v>
      </c>
      <c r="AG4476" s="27" t="n">
        <f aca="false">_xlfn.IFS(R4476="Recovered",4,R4476="Referred",3,R4476="Admitted",2,R4476="Deceased",1,TRUE(),0)</f>
        <v>4</v>
      </c>
      <c r="AH4476" s="27" t="str">
        <f aca="false">IF(T4476&gt;=4,"Satisfied",IF(T4476&gt;=3,"Neutral","Needs Improvement"))</f>
        <v>Satisfied</v>
      </c>
    </row>
    <row r="4477" customFormat="false" ht="15" hidden="false" customHeight="false" outlineLevel="0" collapsed="false">
      <c r="A4477" s="30" t="s">
        <v>6984</v>
      </c>
      <c r="B4477" s="30" t="s">
        <v>6128</v>
      </c>
      <c r="C4477" s="30" t="n">
        <v>46</v>
      </c>
      <c r="D4477" s="30" t="s">
        <v>181</v>
      </c>
      <c r="E4477" s="31" t="n">
        <v>45394</v>
      </c>
      <c r="F4477" s="30" t="s">
        <v>764</v>
      </c>
      <c r="G4477" s="31" t="n">
        <v>45396</v>
      </c>
      <c r="H4477" s="30" t="s">
        <v>217</v>
      </c>
      <c r="I4477" s="30" t="s">
        <v>344</v>
      </c>
      <c r="J4477" s="30" t="s">
        <v>294</v>
      </c>
      <c r="K4477" s="30" t="s">
        <v>156</v>
      </c>
      <c r="L4477" s="30" t="n">
        <v>74</v>
      </c>
      <c r="M4477" s="30" t="n">
        <v>77</v>
      </c>
      <c r="N4477" s="30" t="s">
        <v>186</v>
      </c>
      <c r="O4477" s="30" t="s">
        <v>139</v>
      </c>
      <c r="P4477" s="30" t="s">
        <v>187</v>
      </c>
      <c r="Q4477" s="32" t="n">
        <v>5001.79</v>
      </c>
      <c r="R4477" s="30" t="s">
        <v>268</v>
      </c>
      <c r="S4477" s="30" t="s">
        <v>223</v>
      </c>
      <c r="T4477" s="30" t="n">
        <v>2</v>
      </c>
      <c r="U4477" s="30" t="n">
        <f aca="false">YEAR(E4477)</f>
        <v>2024</v>
      </c>
      <c r="V4477" s="30" t="str">
        <f aca="false">TEXT(E4477,"MMM-YYYY")</f>
        <v>Apr-2024</v>
      </c>
      <c r="W4477" s="30" t="n">
        <f aca="false">MONTH(E4477)</f>
        <v>4</v>
      </c>
      <c r="X4477" s="30" t="str">
        <f aca="false">TEXT(WEEKDAY(E4477,2),"0")&amp;" - "&amp;TEXT(E4477,"dddd")</f>
        <v>5 - Friday</v>
      </c>
      <c r="Y4477" s="30" t="str">
        <f aca="false">_xlfn.IFS(C4477&lt;18,"Child (0-17)",C4477&lt;40,"Young Adult (18-39)",C4477&lt;60,"Adult (40-59)",TRUE(),"Senior (60+)")</f>
        <v>Adult (40-59)</v>
      </c>
      <c r="Z4477" s="30" t="n">
        <f aca="false">ROUND(G4477-E4477,0)</f>
        <v>2</v>
      </c>
      <c r="AA4477" s="30" t="n">
        <f aca="false">L4477+M4477</f>
        <v>151</v>
      </c>
      <c r="AB4477" s="30" t="n">
        <f aca="false">IFERROR(ROUND(Q4477/AA4477,2),0)</f>
        <v>33.12</v>
      </c>
      <c r="AC4477" s="30" t="str">
        <f aca="false">IF(AND(K4477="Critical",N4477="No"),"URGENT - No Bed","Normal")</f>
        <v>Normal</v>
      </c>
      <c r="AD4477" s="34" t="n">
        <f aca="false">INDEX(Lookup_Tables!$B$3:$B$12,MATCH(H4477,Lookup_Tables!$A$3:$A$12,0))</f>
        <v>4200000</v>
      </c>
      <c r="AE4477" s="30" t="str">
        <f aca="false">INDEX(Lookup_Tables!$C$3:$C$12,MATCH(H4477,Lookup_Tables!$A$3:$A$12,0))</f>
        <v>Dr. Anil Kapoor</v>
      </c>
      <c r="AF4477" s="30" t="str">
        <f aca="false">IFERROR(INDEX(Lookup_Tables!$F$16:$F$45,MATCH(I4477,Lookup_Tables!$E$16:$E$45,0)),"N/A")</f>
        <v>EMP201</v>
      </c>
      <c r="AG4477" s="30" t="n">
        <f aca="false">_xlfn.IFS(R4477="Recovered",4,R4477="Referred",3,R4477="Admitted",2,R4477="Deceased",1,TRUE(),0)</f>
        <v>3</v>
      </c>
      <c r="AH4477" s="30" t="str">
        <f aca="false">IF(T4477&gt;=4,"Satisfied",IF(T4477&gt;=3,"Neutral","Needs Improvement"))</f>
        <v>Needs Improvement</v>
      </c>
    </row>
    <row r="4478" customFormat="false" ht="15" hidden="false" customHeight="false" outlineLevel="0" collapsed="false">
      <c r="A4478" s="27" t="s">
        <v>5045</v>
      </c>
      <c r="B4478" s="27" t="s">
        <v>3030</v>
      </c>
      <c r="C4478" s="27" t="n">
        <v>23</v>
      </c>
      <c r="D4478" s="27" t="s">
        <v>121</v>
      </c>
      <c r="E4478" s="28" t="n">
        <v>45326</v>
      </c>
      <c r="F4478" s="27" t="s">
        <v>261</v>
      </c>
      <c r="G4478" s="28" t="n">
        <v>45327</v>
      </c>
      <c r="H4478" s="27" t="s">
        <v>236</v>
      </c>
      <c r="I4478" s="27" t="s">
        <v>266</v>
      </c>
      <c r="J4478" s="27" t="s">
        <v>267</v>
      </c>
      <c r="K4478" s="27" t="s">
        <v>156</v>
      </c>
      <c r="L4478" s="27" t="n">
        <v>18</v>
      </c>
      <c r="M4478" s="27" t="n">
        <v>30</v>
      </c>
      <c r="N4478" s="27" t="s">
        <v>127</v>
      </c>
      <c r="O4478" s="27" t="s">
        <v>139</v>
      </c>
      <c r="P4478" s="27" t="s">
        <v>140</v>
      </c>
      <c r="Q4478" s="29" t="n">
        <v>4329.93</v>
      </c>
      <c r="R4478" s="27" t="s">
        <v>130</v>
      </c>
      <c r="S4478" s="27" t="s">
        <v>192</v>
      </c>
      <c r="T4478" s="27" t="n">
        <v>3</v>
      </c>
      <c r="U4478" s="27" t="n">
        <f aca="false">YEAR(E4478)</f>
        <v>2024</v>
      </c>
      <c r="V4478" s="27" t="str">
        <f aca="false">TEXT(E4478,"MMM-YYYY")</f>
        <v>Feb-2024</v>
      </c>
      <c r="W4478" s="27" t="n">
        <f aca="false">MONTH(E4478)</f>
        <v>2</v>
      </c>
      <c r="X4478" s="27" t="str">
        <f aca="false">TEXT(WEEKDAY(E4478,2),"0")&amp;" - "&amp;TEXT(E4478,"dddd")</f>
        <v>7 - Sunday</v>
      </c>
      <c r="Y4478" s="27" t="str">
        <f aca="false">_xlfn.IFS(C4478&lt;18,"Child (0-17)",C4478&lt;40,"Young Adult (18-39)",C4478&lt;60,"Adult (40-59)",TRUE(),"Senior (60+)")</f>
        <v>Young Adult (18-39)</v>
      </c>
      <c r="Z4478" s="27" t="n">
        <f aca="false">ROUND(G4478-E4478,0)</f>
        <v>1</v>
      </c>
      <c r="AA4478" s="27" t="n">
        <f aca="false">L4478+M4478</f>
        <v>48</v>
      </c>
      <c r="AB4478" s="27" t="n">
        <f aca="false">IFERROR(ROUND(Q4478/AA4478,2),0)</f>
        <v>90.21</v>
      </c>
      <c r="AC4478" s="27" t="str">
        <f aca="false">IF(AND(K4478="Critical",N4478="No"),"URGENT - No Bed","Normal")</f>
        <v>Normal</v>
      </c>
      <c r="AD4478" s="33" t="n">
        <f aca="false">INDEX(Lookup_Tables!$B$3:$B$12,MATCH(H4478,Lookup_Tables!$A$3:$A$12,0))</f>
        <v>3900000</v>
      </c>
      <c r="AE4478" s="27" t="str">
        <f aca="false">INDEX(Lookup_Tables!$C$3:$C$12,MATCH(H4478,Lookup_Tables!$A$3:$A$12,0))</f>
        <v>Dr. Rina Mehta</v>
      </c>
      <c r="AF4478" s="27" t="str">
        <f aca="false">IFERROR(INDEX(Lookup_Tables!$F$16:$F$45,MATCH(I4478,Lookup_Tables!$E$16:$E$45,0)),"N/A")</f>
        <v>EMP217</v>
      </c>
      <c r="AG4478" s="27" t="n">
        <f aca="false">_xlfn.IFS(R4478="Recovered",4,R4478="Referred",3,R4478="Admitted",2,R4478="Deceased",1,TRUE(),0)</f>
        <v>4</v>
      </c>
      <c r="AH4478" s="27" t="str">
        <f aca="false">IF(T4478&gt;=4,"Satisfied",IF(T4478&gt;=3,"Neutral","Needs Improvement"))</f>
        <v>Neutral</v>
      </c>
    </row>
    <row r="4479" customFormat="false" ht="15" hidden="false" customHeight="false" outlineLevel="0" collapsed="false">
      <c r="A4479" s="30" t="s">
        <v>6592</v>
      </c>
      <c r="B4479" s="30" t="s">
        <v>6593</v>
      </c>
      <c r="C4479" s="30" t="n">
        <v>36</v>
      </c>
      <c r="D4479" s="30" t="s">
        <v>121</v>
      </c>
      <c r="E4479" s="31" t="n">
        <v>45461</v>
      </c>
      <c r="F4479" s="30" t="s">
        <v>277</v>
      </c>
      <c r="G4479" s="31" t="n">
        <v>45461</v>
      </c>
      <c r="H4479" s="30" t="s">
        <v>123</v>
      </c>
      <c r="I4479" s="30" t="s">
        <v>304</v>
      </c>
      <c r="J4479" s="30" t="s">
        <v>508</v>
      </c>
      <c r="K4479" s="30" t="s">
        <v>138</v>
      </c>
      <c r="L4479" s="30" t="n">
        <v>38</v>
      </c>
      <c r="M4479" s="30" t="n">
        <v>42</v>
      </c>
      <c r="N4479" s="30" t="s">
        <v>127</v>
      </c>
      <c r="O4479" s="30" t="s">
        <v>128</v>
      </c>
      <c r="P4479" s="30" t="s">
        <v>129</v>
      </c>
      <c r="Q4479" s="32" t="n">
        <v>2866.02</v>
      </c>
      <c r="R4479" s="30" t="s">
        <v>130</v>
      </c>
      <c r="S4479" s="30" t="s">
        <v>223</v>
      </c>
      <c r="T4479" s="30" t="n">
        <v>5</v>
      </c>
      <c r="U4479" s="30" t="n">
        <f aca="false">YEAR(E4479)</f>
        <v>2024</v>
      </c>
      <c r="V4479" s="30" t="str">
        <f aca="false">TEXT(E4479,"MMM-YYYY")</f>
        <v>Jun-2024</v>
      </c>
      <c r="W4479" s="30" t="n">
        <f aca="false">MONTH(E4479)</f>
        <v>6</v>
      </c>
      <c r="X4479" s="30" t="str">
        <f aca="false">TEXT(WEEKDAY(E4479,2),"0")&amp;" - "&amp;TEXT(E4479,"dddd")</f>
        <v>2 - Tuesday</v>
      </c>
      <c r="Y4479" s="30" t="str">
        <f aca="false">_xlfn.IFS(C4479&lt;18,"Child (0-17)",C4479&lt;40,"Young Adult (18-39)",C4479&lt;60,"Adult (40-59)",TRUE(),"Senior (60+)")</f>
        <v>Young Adult (18-39)</v>
      </c>
      <c r="Z4479" s="30" t="n">
        <f aca="false">ROUND(G4479-E4479,0)</f>
        <v>0</v>
      </c>
      <c r="AA4479" s="30" t="n">
        <f aca="false">L4479+M4479</f>
        <v>80</v>
      </c>
      <c r="AB4479" s="30" t="n">
        <f aca="false">IFERROR(ROUND(Q4479/AA4479,2),0)</f>
        <v>35.83</v>
      </c>
      <c r="AC4479" s="30" t="str">
        <f aca="false">IF(AND(K4479="Critical",N4479="No"),"URGENT - No Bed","Normal")</f>
        <v>Normal</v>
      </c>
      <c r="AD4479" s="34" t="n">
        <f aca="false">INDEX(Lookup_Tables!$B$3:$B$12,MATCH(H4479,Lookup_Tables!$A$3:$A$12,0))</f>
        <v>2200000</v>
      </c>
      <c r="AE4479" s="30" t="str">
        <f aca="false">INDEX(Lookup_Tables!$C$3:$C$12,MATCH(H4479,Lookup_Tables!$A$3:$A$12,0))</f>
        <v>Dr. Rohan Das</v>
      </c>
      <c r="AF4479" s="30" t="str">
        <f aca="false">IFERROR(INDEX(Lookup_Tables!$F$16:$F$45,MATCH(I4479,Lookup_Tables!$E$16:$E$45,0)),"N/A")</f>
        <v>EMP204</v>
      </c>
      <c r="AG4479" s="30" t="n">
        <f aca="false">_xlfn.IFS(R4479="Recovered",4,R4479="Referred",3,R4479="Admitted",2,R4479="Deceased",1,TRUE(),0)</f>
        <v>4</v>
      </c>
      <c r="AH4479" s="30" t="str">
        <f aca="false">IF(T4479&gt;=4,"Satisfied",IF(T4479&gt;=3,"Neutral","Needs Improvement"))</f>
        <v>Satisfied</v>
      </c>
    </row>
    <row r="4480" customFormat="false" ht="15" hidden="false" customHeight="false" outlineLevel="0" collapsed="false">
      <c r="A4480" s="27" t="s">
        <v>504</v>
      </c>
      <c r="B4480" s="27" t="s">
        <v>505</v>
      </c>
      <c r="C4480" s="27" t="n">
        <v>18</v>
      </c>
      <c r="D4480" s="27" t="s">
        <v>181</v>
      </c>
      <c r="E4480" s="28" t="n">
        <v>45293</v>
      </c>
      <c r="F4480" s="27" t="s">
        <v>182</v>
      </c>
      <c r="G4480" s="28" t="n">
        <v>45304</v>
      </c>
      <c r="H4480" s="27" t="s">
        <v>168</v>
      </c>
      <c r="I4480" s="27" t="s">
        <v>366</v>
      </c>
      <c r="J4480" s="27" t="s">
        <v>441</v>
      </c>
      <c r="K4480" s="27" t="s">
        <v>202</v>
      </c>
      <c r="L4480" s="27" t="n">
        <v>19</v>
      </c>
      <c r="M4480" s="27" t="n">
        <v>72</v>
      </c>
      <c r="N4480" s="27" t="s">
        <v>186</v>
      </c>
      <c r="O4480" s="27" t="s">
        <v>149</v>
      </c>
      <c r="P4480" s="27" t="s">
        <v>129</v>
      </c>
      <c r="Q4480" s="29" t="n">
        <v>17242.02</v>
      </c>
      <c r="R4480" s="27" t="s">
        <v>462</v>
      </c>
      <c r="S4480" s="27" t="s">
        <v>197</v>
      </c>
      <c r="T4480" s="27" t="n">
        <v>3</v>
      </c>
      <c r="U4480" s="27" t="n">
        <f aca="false">YEAR(E4480)</f>
        <v>2024</v>
      </c>
      <c r="V4480" s="27" t="str">
        <f aca="false">TEXT(E4480,"MMM-YYYY")</f>
        <v>Jan-2024</v>
      </c>
      <c r="W4480" s="27" t="n">
        <f aca="false">MONTH(E4480)</f>
        <v>1</v>
      </c>
      <c r="X4480" s="27" t="str">
        <f aca="false">TEXT(WEEKDAY(E4480,2),"0")&amp;" - "&amp;TEXT(E4480,"dddd")</f>
        <v>2 - Tuesday</v>
      </c>
      <c r="Y4480" s="27" t="str">
        <f aca="false">_xlfn.IFS(C4480&lt;18,"Child (0-17)",C4480&lt;40,"Young Adult (18-39)",C4480&lt;60,"Adult (40-59)",TRUE(),"Senior (60+)")</f>
        <v>Young Adult (18-39)</v>
      </c>
      <c r="Z4480" s="27" t="n">
        <f aca="false">ROUND(G4480-E4480,0)</f>
        <v>11</v>
      </c>
      <c r="AA4480" s="27" t="n">
        <f aca="false">L4480+M4480</f>
        <v>91</v>
      </c>
      <c r="AB4480" s="27" t="n">
        <f aca="false">IFERROR(ROUND(Q4480/AA4480,2),0)</f>
        <v>189.47</v>
      </c>
      <c r="AC4480" s="27" t="str">
        <f aca="false">IF(AND(K4480="Critical",N4480="No"),"URGENT - No Bed","Normal")</f>
        <v>Normal</v>
      </c>
      <c r="AD4480" s="33" t="n">
        <f aca="false">INDEX(Lookup_Tables!$B$3:$B$12,MATCH(H4480,Lookup_Tables!$A$3:$A$12,0))</f>
        <v>4400000</v>
      </c>
      <c r="AE4480" s="27" t="str">
        <f aca="false">INDEX(Lookup_Tables!$C$3:$C$12,MATCH(H4480,Lookup_Tables!$A$3:$A$12,0))</f>
        <v>Dr. Neha Chopra</v>
      </c>
      <c r="AF4480" s="27" t="str">
        <f aca="false">IFERROR(INDEX(Lookup_Tables!$F$16:$F$45,MATCH(I4480,Lookup_Tables!$E$16:$E$45,0)),"N/A")</f>
        <v>EMP218</v>
      </c>
      <c r="AG4480" s="27" t="n">
        <f aca="false">_xlfn.IFS(R4480="Recovered",4,R4480="Referred",3,R4480="Admitted",2,R4480="Deceased",1,TRUE(),0)</f>
        <v>1</v>
      </c>
      <c r="AH4480" s="27" t="str">
        <f aca="false">IF(T4480&gt;=4,"Satisfied",IF(T4480&gt;=3,"Neutral","Needs Improvement"))</f>
        <v>Neutral</v>
      </c>
    </row>
    <row r="4481" customFormat="false" ht="15" hidden="false" customHeight="false" outlineLevel="0" collapsed="false">
      <c r="A4481" s="30" t="s">
        <v>7070</v>
      </c>
      <c r="B4481" s="30" t="s">
        <v>3300</v>
      </c>
      <c r="C4481" s="30" t="n">
        <v>61</v>
      </c>
      <c r="D4481" s="30" t="s">
        <v>181</v>
      </c>
      <c r="E4481" s="31" t="n">
        <v>45634</v>
      </c>
      <c r="F4481" s="30" t="s">
        <v>454</v>
      </c>
      <c r="G4481" s="31" t="n">
        <v>45635</v>
      </c>
      <c r="H4481" s="30" t="s">
        <v>242</v>
      </c>
      <c r="I4481" s="30" t="s">
        <v>243</v>
      </c>
      <c r="J4481" s="30" t="s">
        <v>422</v>
      </c>
      <c r="K4481" s="30" t="s">
        <v>156</v>
      </c>
      <c r="L4481" s="30" t="n">
        <v>42</v>
      </c>
      <c r="M4481" s="30" t="n">
        <v>66</v>
      </c>
      <c r="N4481" s="30" t="s">
        <v>127</v>
      </c>
      <c r="O4481" s="30" t="s">
        <v>171</v>
      </c>
      <c r="P4481" s="30" t="s">
        <v>140</v>
      </c>
      <c r="Q4481" s="32" t="n">
        <v>4671.69</v>
      </c>
      <c r="R4481" s="30" t="s">
        <v>130</v>
      </c>
      <c r="S4481" s="30" t="s">
        <v>151</v>
      </c>
      <c r="T4481" s="30" t="n">
        <v>4</v>
      </c>
      <c r="U4481" s="30" t="n">
        <f aca="false">YEAR(E4481)</f>
        <v>2024</v>
      </c>
      <c r="V4481" s="30" t="str">
        <f aca="false">TEXT(E4481,"MMM-YYYY")</f>
        <v>Dec-2024</v>
      </c>
      <c r="W4481" s="30" t="n">
        <f aca="false">MONTH(E4481)</f>
        <v>12</v>
      </c>
      <c r="X4481" s="30" t="str">
        <f aca="false">TEXT(WEEKDAY(E4481,2),"0")&amp;" - "&amp;TEXT(E4481,"dddd")</f>
        <v>7 - Sunday</v>
      </c>
      <c r="Y4481" s="30" t="str">
        <f aca="false">_xlfn.IFS(C4481&lt;18,"Child (0-17)",C4481&lt;40,"Young Adult (18-39)",C4481&lt;60,"Adult (40-59)",TRUE(),"Senior (60+)")</f>
        <v>Senior (60+)</v>
      </c>
      <c r="Z4481" s="30" t="n">
        <f aca="false">ROUND(G4481-E4481,0)</f>
        <v>1</v>
      </c>
      <c r="AA4481" s="30" t="n">
        <f aca="false">L4481+M4481</f>
        <v>108</v>
      </c>
      <c r="AB4481" s="30" t="n">
        <f aca="false">IFERROR(ROUND(Q4481/AA4481,2),0)</f>
        <v>43.26</v>
      </c>
      <c r="AC4481" s="30" t="str">
        <f aca="false">IF(AND(K4481="Critical",N4481="No"),"URGENT - No Bed","Normal")</f>
        <v>Normal</v>
      </c>
      <c r="AD4481" s="34" t="n">
        <f aca="false">INDEX(Lookup_Tables!$B$3:$B$12,MATCH(H4481,Lookup_Tables!$A$3:$A$12,0))</f>
        <v>3000000</v>
      </c>
      <c r="AE4481" s="30" t="str">
        <f aca="false">INDEX(Lookup_Tables!$C$3:$C$12,MATCH(H4481,Lookup_Tables!$A$3:$A$12,0))</f>
        <v>Dr. Pooja Iyer</v>
      </c>
      <c r="AF4481" s="30" t="str">
        <f aca="false">IFERROR(INDEX(Lookup_Tables!$F$16:$F$45,MATCH(I4481,Lookup_Tables!$E$16:$E$45,0)),"N/A")</f>
        <v>EMP214</v>
      </c>
      <c r="AG4481" s="30" t="n">
        <f aca="false">_xlfn.IFS(R4481="Recovered",4,R4481="Referred",3,R4481="Admitted",2,R4481="Deceased",1,TRUE(),0)</f>
        <v>4</v>
      </c>
      <c r="AH4481" s="30" t="str">
        <f aca="false">IF(T4481&gt;=4,"Satisfied",IF(T4481&gt;=3,"Neutral","Needs Improvement"))</f>
        <v>Satisfied</v>
      </c>
    </row>
    <row r="4482" customFormat="false" ht="15" hidden="false" customHeight="false" outlineLevel="0" collapsed="false">
      <c r="A4482" s="27" t="s">
        <v>4432</v>
      </c>
      <c r="B4482" s="27" t="s">
        <v>4278</v>
      </c>
      <c r="C4482" s="27" t="n">
        <v>51</v>
      </c>
      <c r="D4482" s="27" t="s">
        <v>121</v>
      </c>
      <c r="E4482" s="28" t="n">
        <v>45388</v>
      </c>
      <c r="F4482" s="27" t="s">
        <v>2058</v>
      </c>
      <c r="G4482" s="28" t="n">
        <v>45388</v>
      </c>
      <c r="H4482" s="27" t="s">
        <v>161</v>
      </c>
      <c r="I4482" s="27" t="s">
        <v>538</v>
      </c>
      <c r="J4482" s="27" t="s">
        <v>426</v>
      </c>
      <c r="K4482" s="27" t="s">
        <v>138</v>
      </c>
      <c r="L4482" s="27" t="n">
        <v>60</v>
      </c>
      <c r="M4482" s="27" t="n">
        <v>19</v>
      </c>
      <c r="N4482" s="27" t="s">
        <v>127</v>
      </c>
      <c r="O4482" s="27" t="s">
        <v>171</v>
      </c>
      <c r="P4482" s="27" t="s">
        <v>187</v>
      </c>
      <c r="Q4482" s="29" t="n">
        <v>1305.32</v>
      </c>
      <c r="R4482" s="27" t="s">
        <v>268</v>
      </c>
      <c r="S4482" s="27" t="s">
        <v>197</v>
      </c>
      <c r="T4482" s="27" t="n">
        <v>3</v>
      </c>
      <c r="U4482" s="27" t="n">
        <f aca="false">YEAR(E4482)</f>
        <v>2024</v>
      </c>
      <c r="V4482" s="27" t="str">
        <f aca="false">TEXT(E4482,"MMM-YYYY")</f>
        <v>Apr-2024</v>
      </c>
      <c r="W4482" s="27" t="n">
        <f aca="false">MONTH(E4482)</f>
        <v>4</v>
      </c>
      <c r="X4482" s="27" t="str">
        <f aca="false">TEXT(WEEKDAY(E4482,2),"0")&amp;" - "&amp;TEXT(E4482,"dddd")</f>
        <v>6 - Saturday</v>
      </c>
      <c r="Y4482" s="27" t="str">
        <f aca="false">_xlfn.IFS(C4482&lt;18,"Child (0-17)",C4482&lt;40,"Young Adult (18-39)",C4482&lt;60,"Adult (40-59)",TRUE(),"Senior (60+)")</f>
        <v>Adult (40-59)</v>
      </c>
      <c r="Z4482" s="27" t="n">
        <f aca="false">ROUND(G4482-E4482,0)</f>
        <v>0</v>
      </c>
      <c r="AA4482" s="27" t="n">
        <f aca="false">L4482+M4482</f>
        <v>79</v>
      </c>
      <c r="AB4482" s="27" t="n">
        <f aca="false">IFERROR(ROUND(Q4482/AA4482,2),0)</f>
        <v>16.52</v>
      </c>
      <c r="AC4482" s="27" t="str">
        <f aca="false">IF(AND(K4482="Critical",N4482="No"),"URGENT - No Bed","Normal")</f>
        <v>Normal</v>
      </c>
      <c r="AD4482" s="33" t="n">
        <f aca="false">INDEX(Lookup_Tables!$B$3:$B$12,MATCH(H4482,Lookup_Tables!$A$3:$A$12,0))</f>
        <v>3600000</v>
      </c>
      <c r="AE4482" s="27" t="str">
        <f aca="false">INDEX(Lookup_Tables!$C$3:$C$12,MATCH(H4482,Lookup_Tables!$A$3:$A$12,0))</f>
        <v>Dr. Sameer Joshi</v>
      </c>
      <c r="AF4482" s="27" t="str">
        <f aca="false">IFERROR(INDEX(Lookup_Tables!$F$16:$F$45,MATCH(I4482,Lookup_Tables!$E$16:$E$45,0)),"N/A")</f>
        <v>EMP221</v>
      </c>
      <c r="AG4482" s="27" t="n">
        <f aca="false">_xlfn.IFS(R4482="Recovered",4,R4482="Referred",3,R4482="Admitted",2,R4482="Deceased",1,TRUE(),0)</f>
        <v>3</v>
      </c>
      <c r="AH4482" s="27" t="str">
        <f aca="false">IF(T4482&gt;=4,"Satisfied",IF(T4482&gt;=3,"Neutral","Needs Improvement"))</f>
        <v>Neutral</v>
      </c>
    </row>
    <row r="4483" customFormat="false" ht="15" hidden="false" customHeight="false" outlineLevel="0" collapsed="false">
      <c r="A4483" s="30" t="s">
        <v>5011</v>
      </c>
      <c r="B4483" s="30" t="s">
        <v>774</v>
      </c>
      <c r="C4483" s="30" t="n">
        <v>47</v>
      </c>
      <c r="D4483" s="30" t="s">
        <v>181</v>
      </c>
      <c r="E4483" s="31" t="n">
        <v>45526</v>
      </c>
      <c r="F4483" s="30" t="s">
        <v>1374</v>
      </c>
      <c r="G4483" s="31" t="n">
        <v>45528</v>
      </c>
      <c r="H4483" s="30" t="s">
        <v>236</v>
      </c>
      <c r="I4483" s="30" t="s">
        <v>237</v>
      </c>
      <c r="J4483" s="30" t="s">
        <v>375</v>
      </c>
      <c r="K4483" s="30" t="s">
        <v>202</v>
      </c>
      <c r="L4483" s="30" t="n">
        <v>9</v>
      </c>
      <c r="M4483" s="30" t="n">
        <v>138</v>
      </c>
      <c r="N4483" s="30" t="s">
        <v>186</v>
      </c>
      <c r="O4483" s="30" t="s">
        <v>128</v>
      </c>
      <c r="P4483" s="30" t="s">
        <v>150</v>
      </c>
      <c r="Q4483" s="32" t="n">
        <v>18539.99</v>
      </c>
      <c r="R4483" s="30" t="s">
        <v>172</v>
      </c>
      <c r="S4483" s="30" t="s">
        <v>335</v>
      </c>
      <c r="T4483" s="30" t="n">
        <v>3</v>
      </c>
      <c r="U4483" s="30" t="n">
        <f aca="false">YEAR(E4483)</f>
        <v>2024</v>
      </c>
      <c r="V4483" s="30" t="str">
        <f aca="false">TEXT(E4483,"MMM-YYYY")</f>
        <v>Aug-2024</v>
      </c>
      <c r="W4483" s="30" t="n">
        <f aca="false">MONTH(E4483)</f>
        <v>8</v>
      </c>
      <c r="X4483" s="30" t="str">
        <f aca="false">TEXT(WEEKDAY(E4483,2),"0")&amp;" - "&amp;TEXT(E4483,"dddd")</f>
        <v>4 - Thursday</v>
      </c>
      <c r="Y4483" s="30" t="str">
        <f aca="false">_xlfn.IFS(C4483&lt;18,"Child (0-17)",C4483&lt;40,"Young Adult (18-39)",C4483&lt;60,"Adult (40-59)",TRUE(),"Senior (60+)")</f>
        <v>Adult (40-59)</v>
      </c>
      <c r="Z4483" s="30" t="n">
        <f aca="false">ROUND(G4483-E4483,0)</f>
        <v>2</v>
      </c>
      <c r="AA4483" s="30" t="n">
        <f aca="false">L4483+M4483</f>
        <v>147</v>
      </c>
      <c r="AB4483" s="30" t="n">
        <f aca="false">IFERROR(ROUND(Q4483/AA4483,2),0)</f>
        <v>126.12</v>
      </c>
      <c r="AC4483" s="30" t="str">
        <f aca="false">IF(AND(K4483="Critical",N4483="No"),"URGENT - No Bed","Normal")</f>
        <v>Normal</v>
      </c>
      <c r="AD4483" s="34" t="n">
        <f aca="false">INDEX(Lookup_Tables!$B$3:$B$12,MATCH(H4483,Lookup_Tables!$A$3:$A$12,0))</f>
        <v>3900000</v>
      </c>
      <c r="AE4483" s="30" t="str">
        <f aca="false">INDEX(Lookup_Tables!$C$3:$C$12,MATCH(H4483,Lookup_Tables!$A$3:$A$12,0))</f>
        <v>Dr. Rina Mehta</v>
      </c>
      <c r="AF4483" s="30" t="str">
        <f aca="false">IFERROR(INDEX(Lookup_Tables!$F$16:$F$45,MATCH(I4483,Lookup_Tables!$E$16:$E$45,0)),"N/A")</f>
        <v>EMP215</v>
      </c>
      <c r="AG4483" s="30" t="n">
        <f aca="false">_xlfn.IFS(R4483="Recovered",4,R4483="Referred",3,R4483="Admitted",2,R4483="Deceased",1,TRUE(),0)</f>
        <v>2</v>
      </c>
      <c r="AH4483" s="30" t="str">
        <f aca="false">IF(T4483&gt;=4,"Satisfied",IF(T4483&gt;=3,"Neutral","Needs Improvement"))</f>
        <v>Neutral</v>
      </c>
    </row>
    <row r="4484" customFormat="false" ht="15" hidden="false" customHeight="false" outlineLevel="0" collapsed="false">
      <c r="A4484" s="27" t="s">
        <v>894</v>
      </c>
      <c r="B4484" s="27" t="s">
        <v>895</v>
      </c>
      <c r="C4484" s="27" t="n">
        <v>55</v>
      </c>
      <c r="D4484" s="27" t="s">
        <v>121</v>
      </c>
      <c r="E4484" s="28" t="n">
        <v>45429</v>
      </c>
      <c r="F4484" s="27" t="s">
        <v>805</v>
      </c>
      <c r="G4484" s="28" t="n">
        <v>45429</v>
      </c>
      <c r="H4484" s="27" t="s">
        <v>217</v>
      </c>
      <c r="I4484" s="27" t="s">
        <v>344</v>
      </c>
      <c r="J4484" s="27" t="s">
        <v>283</v>
      </c>
      <c r="K4484" s="27" t="s">
        <v>138</v>
      </c>
      <c r="L4484" s="27" t="n">
        <v>41</v>
      </c>
      <c r="M4484" s="27" t="n">
        <v>42</v>
      </c>
      <c r="N4484" s="27" t="s">
        <v>127</v>
      </c>
      <c r="O4484" s="27" t="s">
        <v>139</v>
      </c>
      <c r="P4484" s="27" t="s">
        <v>187</v>
      </c>
      <c r="Q4484" s="29" t="n">
        <v>1813.64</v>
      </c>
      <c r="R4484" s="27" t="s">
        <v>130</v>
      </c>
      <c r="S4484" s="27" t="s">
        <v>197</v>
      </c>
      <c r="T4484" s="27" t="n">
        <v>2</v>
      </c>
      <c r="U4484" s="27" t="n">
        <f aca="false">YEAR(E4484)</f>
        <v>2024</v>
      </c>
      <c r="V4484" s="27" t="str">
        <f aca="false">TEXT(E4484,"MMM-YYYY")</f>
        <v>May-2024</v>
      </c>
      <c r="W4484" s="27" t="n">
        <f aca="false">MONTH(E4484)</f>
        <v>5</v>
      </c>
      <c r="X4484" s="27" t="str">
        <f aca="false">TEXT(WEEKDAY(E4484,2),"0")&amp;" - "&amp;TEXT(E4484,"dddd")</f>
        <v>5 - Friday</v>
      </c>
      <c r="Y4484" s="27" t="str">
        <f aca="false">_xlfn.IFS(C4484&lt;18,"Child (0-17)",C4484&lt;40,"Young Adult (18-39)",C4484&lt;60,"Adult (40-59)",TRUE(),"Senior (60+)")</f>
        <v>Adult (40-59)</v>
      </c>
      <c r="Z4484" s="27" t="n">
        <f aca="false">ROUND(G4484-E4484,0)</f>
        <v>0</v>
      </c>
      <c r="AA4484" s="27" t="n">
        <f aca="false">L4484+M4484</f>
        <v>83</v>
      </c>
      <c r="AB4484" s="27" t="n">
        <f aca="false">IFERROR(ROUND(Q4484/AA4484,2),0)</f>
        <v>21.85</v>
      </c>
      <c r="AC4484" s="27" t="str">
        <f aca="false">IF(AND(K4484="Critical",N4484="No"),"URGENT - No Bed","Normal")</f>
        <v>Normal</v>
      </c>
      <c r="AD4484" s="33" t="n">
        <f aca="false">INDEX(Lookup_Tables!$B$3:$B$12,MATCH(H4484,Lookup_Tables!$A$3:$A$12,0))</f>
        <v>4200000</v>
      </c>
      <c r="AE4484" s="27" t="str">
        <f aca="false">INDEX(Lookup_Tables!$C$3:$C$12,MATCH(H4484,Lookup_Tables!$A$3:$A$12,0))</f>
        <v>Dr. Anil Kapoor</v>
      </c>
      <c r="AF4484" s="27" t="str">
        <f aca="false">IFERROR(INDEX(Lookup_Tables!$F$16:$F$45,MATCH(I4484,Lookup_Tables!$E$16:$E$45,0)),"N/A")</f>
        <v>EMP201</v>
      </c>
      <c r="AG4484" s="27" t="n">
        <f aca="false">_xlfn.IFS(R4484="Recovered",4,R4484="Referred",3,R4484="Admitted",2,R4484="Deceased",1,TRUE(),0)</f>
        <v>4</v>
      </c>
      <c r="AH4484" s="27" t="str">
        <f aca="false">IF(T4484&gt;=4,"Satisfied",IF(T4484&gt;=3,"Neutral","Needs Improvement"))</f>
        <v>Needs Improvement</v>
      </c>
    </row>
    <row r="4485" customFormat="false" ht="15" hidden="false" customHeight="false" outlineLevel="0" collapsed="false">
      <c r="A4485" s="30" t="s">
        <v>6289</v>
      </c>
      <c r="B4485" s="30" t="s">
        <v>3430</v>
      </c>
      <c r="C4485" s="30" t="n">
        <v>34</v>
      </c>
      <c r="D4485" s="30" t="s">
        <v>181</v>
      </c>
      <c r="E4485" s="31" t="n">
        <v>45561</v>
      </c>
      <c r="F4485" s="30" t="s">
        <v>885</v>
      </c>
      <c r="G4485" s="31" t="n">
        <v>45562</v>
      </c>
      <c r="H4485" s="30" t="s">
        <v>161</v>
      </c>
      <c r="I4485" s="30" t="s">
        <v>320</v>
      </c>
      <c r="J4485" s="30" t="s">
        <v>426</v>
      </c>
      <c r="K4485" s="30" t="s">
        <v>156</v>
      </c>
      <c r="L4485" s="30" t="n">
        <v>53</v>
      </c>
      <c r="M4485" s="30" t="n">
        <v>75</v>
      </c>
      <c r="N4485" s="30" t="s">
        <v>186</v>
      </c>
      <c r="O4485" s="30" t="s">
        <v>139</v>
      </c>
      <c r="P4485" s="30" t="s">
        <v>150</v>
      </c>
      <c r="Q4485" s="32" t="n">
        <v>4029.71</v>
      </c>
      <c r="R4485" s="30" t="s">
        <v>130</v>
      </c>
      <c r="S4485" s="30" t="s">
        <v>192</v>
      </c>
      <c r="T4485" s="30" t="n">
        <v>4</v>
      </c>
      <c r="U4485" s="30" t="n">
        <f aca="false">YEAR(E4485)</f>
        <v>2024</v>
      </c>
      <c r="V4485" s="30" t="str">
        <f aca="false">TEXT(E4485,"MMM-YYYY")</f>
        <v>Sep-2024</v>
      </c>
      <c r="W4485" s="30" t="n">
        <f aca="false">MONTH(E4485)</f>
        <v>9</v>
      </c>
      <c r="X4485" s="30" t="str">
        <f aca="false">TEXT(WEEKDAY(E4485,2),"0")&amp;" - "&amp;TEXT(E4485,"dddd")</f>
        <v>4 - Thursday</v>
      </c>
      <c r="Y4485" s="30" t="str">
        <f aca="false">_xlfn.IFS(C4485&lt;18,"Child (0-17)",C4485&lt;40,"Young Adult (18-39)",C4485&lt;60,"Adult (40-59)",TRUE(),"Senior (60+)")</f>
        <v>Young Adult (18-39)</v>
      </c>
      <c r="Z4485" s="30" t="n">
        <f aca="false">ROUND(G4485-E4485,0)</f>
        <v>1</v>
      </c>
      <c r="AA4485" s="30" t="n">
        <f aca="false">L4485+M4485</f>
        <v>128</v>
      </c>
      <c r="AB4485" s="30" t="n">
        <f aca="false">IFERROR(ROUND(Q4485/AA4485,2),0)</f>
        <v>31.48</v>
      </c>
      <c r="AC4485" s="30" t="str">
        <f aca="false">IF(AND(K4485="Critical",N4485="No"),"URGENT - No Bed","Normal")</f>
        <v>Normal</v>
      </c>
      <c r="AD4485" s="34" t="n">
        <f aca="false">INDEX(Lookup_Tables!$B$3:$B$12,MATCH(H4485,Lookup_Tables!$A$3:$A$12,0))</f>
        <v>3600000</v>
      </c>
      <c r="AE4485" s="30" t="str">
        <f aca="false">INDEX(Lookup_Tables!$C$3:$C$12,MATCH(H4485,Lookup_Tables!$A$3:$A$12,0))</f>
        <v>Dr. Sameer Joshi</v>
      </c>
      <c r="AF4485" s="30" t="str">
        <f aca="false">IFERROR(INDEX(Lookup_Tables!$F$16:$F$45,MATCH(I4485,Lookup_Tables!$E$16:$E$45,0)),"N/A")</f>
        <v>EMP223</v>
      </c>
      <c r="AG4485" s="30" t="n">
        <f aca="false">_xlfn.IFS(R4485="Recovered",4,R4485="Referred",3,R4485="Admitted",2,R4485="Deceased",1,TRUE(),0)</f>
        <v>4</v>
      </c>
      <c r="AH4485" s="30" t="str">
        <f aca="false">IF(T4485&gt;=4,"Satisfied",IF(T4485&gt;=3,"Neutral","Needs Improvement"))</f>
        <v>Satisfied</v>
      </c>
    </row>
    <row r="4486" customFormat="false" ht="15" hidden="false" customHeight="false" outlineLevel="0" collapsed="false">
      <c r="A4486" s="27" t="s">
        <v>1368</v>
      </c>
      <c r="B4486" s="27" t="s">
        <v>1369</v>
      </c>
      <c r="C4486" s="27" t="n">
        <v>52</v>
      </c>
      <c r="D4486" s="27" t="s">
        <v>121</v>
      </c>
      <c r="E4486" s="28" t="n">
        <v>45497</v>
      </c>
      <c r="F4486" s="27" t="s">
        <v>1032</v>
      </c>
      <c r="G4486" s="28" t="n">
        <v>45500</v>
      </c>
      <c r="H4486" s="27" t="s">
        <v>123</v>
      </c>
      <c r="I4486" s="27" t="s">
        <v>124</v>
      </c>
      <c r="J4486" s="27" t="s">
        <v>227</v>
      </c>
      <c r="K4486" s="27" t="s">
        <v>126</v>
      </c>
      <c r="L4486" s="27" t="n">
        <v>44</v>
      </c>
      <c r="M4486" s="27" t="n">
        <v>138</v>
      </c>
      <c r="N4486" s="27" t="s">
        <v>186</v>
      </c>
      <c r="O4486" s="27" t="s">
        <v>139</v>
      </c>
      <c r="P4486" s="27" t="s">
        <v>140</v>
      </c>
      <c r="Q4486" s="29" t="n">
        <v>7904.18</v>
      </c>
      <c r="R4486" s="27" t="s">
        <v>268</v>
      </c>
      <c r="S4486" s="27" t="s">
        <v>197</v>
      </c>
      <c r="T4486" s="27" t="n">
        <v>4</v>
      </c>
      <c r="U4486" s="27" t="n">
        <f aca="false">YEAR(E4486)</f>
        <v>2024</v>
      </c>
      <c r="V4486" s="27" t="str">
        <f aca="false">TEXT(E4486,"MMM-YYYY")</f>
        <v>Jul-2024</v>
      </c>
      <c r="W4486" s="27" t="n">
        <f aca="false">MONTH(E4486)</f>
        <v>7</v>
      </c>
      <c r="X4486" s="27" t="str">
        <f aca="false">TEXT(WEEKDAY(E4486,2),"0")&amp;" - "&amp;TEXT(E4486,"dddd")</f>
        <v>3 - Wednesday</v>
      </c>
      <c r="Y4486" s="27" t="str">
        <f aca="false">_xlfn.IFS(C4486&lt;18,"Child (0-17)",C4486&lt;40,"Young Adult (18-39)",C4486&lt;60,"Adult (40-59)",TRUE(),"Senior (60+)")</f>
        <v>Adult (40-59)</v>
      </c>
      <c r="Z4486" s="27" t="n">
        <f aca="false">ROUND(G4486-E4486,0)</f>
        <v>3</v>
      </c>
      <c r="AA4486" s="27" t="n">
        <f aca="false">L4486+M4486</f>
        <v>182</v>
      </c>
      <c r="AB4486" s="27" t="n">
        <f aca="false">IFERROR(ROUND(Q4486/AA4486,2),0)</f>
        <v>43.43</v>
      </c>
      <c r="AC4486" s="27" t="str">
        <f aca="false">IF(AND(K4486="Critical",N4486="No"),"URGENT - No Bed","Normal")</f>
        <v>Normal</v>
      </c>
      <c r="AD4486" s="33" t="n">
        <f aca="false">INDEX(Lookup_Tables!$B$3:$B$12,MATCH(H4486,Lookup_Tables!$A$3:$A$12,0))</f>
        <v>2200000</v>
      </c>
      <c r="AE4486" s="27" t="str">
        <f aca="false">INDEX(Lookup_Tables!$C$3:$C$12,MATCH(H4486,Lookup_Tables!$A$3:$A$12,0))</f>
        <v>Dr. Rohan Das</v>
      </c>
      <c r="AF4486" s="27" t="str">
        <f aca="false">IFERROR(INDEX(Lookup_Tables!$F$16:$F$45,MATCH(I4486,Lookup_Tables!$E$16:$E$45,0)),"N/A")</f>
        <v>EMP205</v>
      </c>
      <c r="AG4486" s="27" t="n">
        <f aca="false">_xlfn.IFS(R4486="Recovered",4,R4486="Referred",3,R4486="Admitted",2,R4486="Deceased",1,TRUE(),0)</f>
        <v>3</v>
      </c>
      <c r="AH4486" s="27" t="str">
        <f aca="false">IF(T4486&gt;=4,"Satisfied",IF(T4486&gt;=3,"Neutral","Needs Improvement"))</f>
        <v>Satisfied</v>
      </c>
    </row>
    <row r="4487" customFormat="false" ht="15" hidden="false" customHeight="false" outlineLevel="0" collapsed="false">
      <c r="A4487" s="30" t="s">
        <v>5051</v>
      </c>
      <c r="B4487" s="30" t="s">
        <v>5052</v>
      </c>
      <c r="C4487" s="30" t="n">
        <v>34</v>
      </c>
      <c r="D4487" s="30" t="s">
        <v>121</v>
      </c>
      <c r="E4487" s="31" t="n">
        <v>45361</v>
      </c>
      <c r="F4487" s="30" t="s">
        <v>1921</v>
      </c>
      <c r="G4487" s="31" t="n">
        <v>45361</v>
      </c>
      <c r="H4487" s="30" t="s">
        <v>183</v>
      </c>
      <c r="I4487" s="30" t="s">
        <v>212</v>
      </c>
      <c r="J4487" s="30" t="s">
        <v>431</v>
      </c>
      <c r="K4487" s="30" t="s">
        <v>138</v>
      </c>
      <c r="L4487" s="30" t="n">
        <v>24</v>
      </c>
      <c r="M4487" s="30" t="n">
        <v>38</v>
      </c>
      <c r="N4487" s="30" t="s">
        <v>127</v>
      </c>
      <c r="O4487" s="30" t="s">
        <v>171</v>
      </c>
      <c r="P4487" s="30" t="s">
        <v>150</v>
      </c>
      <c r="Q4487" s="32" t="n">
        <v>2410.01</v>
      </c>
      <c r="R4487" s="30" t="s">
        <v>130</v>
      </c>
      <c r="S4487" s="30" t="s">
        <v>335</v>
      </c>
      <c r="T4487" s="30" t="n">
        <v>5</v>
      </c>
      <c r="U4487" s="30" t="n">
        <f aca="false">YEAR(E4487)</f>
        <v>2024</v>
      </c>
      <c r="V4487" s="30" t="str">
        <f aca="false">TEXT(E4487,"MMM-YYYY")</f>
        <v>Mar-2024</v>
      </c>
      <c r="W4487" s="30" t="n">
        <f aca="false">MONTH(E4487)</f>
        <v>3</v>
      </c>
      <c r="X4487" s="30" t="str">
        <f aca="false">TEXT(WEEKDAY(E4487,2),"0")&amp;" - "&amp;TEXT(E4487,"dddd")</f>
        <v>7 - Sunday</v>
      </c>
      <c r="Y4487" s="30" t="str">
        <f aca="false">_xlfn.IFS(C4487&lt;18,"Child (0-17)",C4487&lt;40,"Young Adult (18-39)",C4487&lt;60,"Adult (40-59)",TRUE(),"Senior (60+)")</f>
        <v>Young Adult (18-39)</v>
      </c>
      <c r="Z4487" s="30" t="n">
        <f aca="false">ROUND(G4487-E4487,0)</f>
        <v>0</v>
      </c>
      <c r="AA4487" s="30" t="n">
        <f aca="false">L4487+M4487</f>
        <v>62</v>
      </c>
      <c r="AB4487" s="30" t="n">
        <f aca="false">IFERROR(ROUND(Q4487/AA4487,2),0)</f>
        <v>38.87</v>
      </c>
      <c r="AC4487" s="30" t="str">
        <f aca="false">IF(AND(K4487="Critical",N4487="No"),"URGENT - No Bed","Normal")</f>
        <v>Normal</v>
      </c>
      <c r="AD4487" s="34" t="n">
        <f aca="false">INDEX(Lookup_Tables!$B$3:$B$12,MATCH(H4487,Lookup_Tables!$A$3:$A$12,0))</f>
        <v>3100000</v>
      </c>
      <c r="AE4487" s="30" t="str">
        <f aca="false">INDEX(Lookup_Tables!$C$3:$C$12,MATCH(H4487,Lookup_Tables!$A$3:$A$12,0))</f>
        <v>Dr. Kavita Rao</v>
      </c>
      <c r="AF4487" s="30" t="str">
        <f aca="false">IFERROR(INDEX(Lookup_Tables!$F$16:$F$45,MATCH(I4487,Lookup_Tables!$E$16:$E$45,0)),"N/A")</f>
        <v>EMP225</v>
      </c>
      <c r="AG4487" s="30" t="n">
        <f aca="false">_xlfn.IFS(R4487="Recovered",4,R4487="Referred",3,R4487="Admitted",2,R4487="Deceased",1,TRUE(),0)</f>
        <v>4</v>
      </c>
      <c r="AH4487" s="30" t="str">
        <f aca="false">IF(T4487&gt;=4,"Satisfied",IF(T4487&gt;=3,"Neutral","Needs Improvement"))</f>
        <v>Satisfied</v>
      </c>
    </row>
    <row r="4488" customFormat="false" ht="15" hidden="false" customHeight="false" outlineLevel="0" collapsed="false">
      <c r="A4488" s="27" t="s">
        <v>3073</v>
      </c>
      <c r="B4488" s="27" t="s">
        <v>3074</v>
      </c>
      <c r="C4488" s="27" t="n">
        <v>28</v>
      </c>
      <c r="D4488" s="27" t="s">
        <v>121</v>
      </c>
      <c r="E4488" s="28" t="n">
        <v>45537</v>
      </c>
      <c r="F4488" s="27" t="s">
        <v>271</v>
      </c>
      <c r="G4488" s="28" t="n">
        <v>45543</v>
      </c>
      <c r="H4488" s="27" t="s">
        <v>161</v>
      </c>
      <c r="I4488" s="27" t="s">
        <v>162</v>
      </c>
      <c r="J4488" s="27" t="s">
        <v>385</v>
      </c>
      <c r="K4488" s="27" t="s">
        <v>126</v>
      </c>
      <c r="L4488" s="27" t="n">
        <v>23</v>
      </c>
      <c r="M4488" s="27" t="n">
        <v>116</v>
      </c>
      <c r="N4488" s="27" t="s">
        <v>186</v>
      </c>
      <c r="O4488" s="27" t="s">
        <v>171</v>
      </c>
      <c r="P4488" s="27" t="s">
        <v>187</v>
      </c>
      <c r="Q4488" s="29" t="n">
        <v>7777.32</v>
      </c>
      <c r="R4488" s="27" t="s">
        <v>130</v>
      </c>
      <c r="S4488" s="27" t="s">
        <v>178</v>
      </c>
      <c r="T4488" s="27" t="n">
        <v>5</v>
      </c>
      <c r="U4488" s="27" t="n">
        <f aca="false">YEAR(E4488)</f>
        <v>2024</v>
      </c>
      <c r="V4488" s="27" t="str">
        <f aca="false">TEXT(E4488,"MMM-YYYY")</f>
        <v>Sep-2024</v>
      </c>
      <c r="W4488" s="27" t="n">
        <f aca="false">MONTH(E4488)</f>
        <v>9</v>
      </c>
      <c r="X4488" s="27" t="str">
        <f aca="false">TEXT(WEEKDAY(E4488,2),"0")&amp;" - "&amp;TEXT(E4488,"dddd")</f>
        <v>1 - Monday</v>
      </c>
      <c r="Y4488" s="27" t="str">
        <f aca="false">_xlfn.IFS(C4488&lt;18,"Child (0-17)",C4488&lt;40,"Young Adult (18-39)",C4488&lt;60,"Adult (40-59)",TRUE(),"Senior (60+)")</f>
        <v>Young Adult (18-39)</v>
      </c>
      <c r="Z4488" s="27" t="n">
        <f aca="false">ROUND(G4488-E4488,0)</f>
        <v>6</v>
      </c>
      <c r="AA4488" s="27" t="n">
        <f aca="false">L4488+M4488</f>
        <v>139</v>
      </c>
      <c r="AB4488" s="27" t="n">
        <f aca="false">IFERROR(ROUND(Q4488/AA4488,2),0)</f>
        <v>55.95</v>
      </c>
      <c r="AC4488" s="27" t="str">
        <f aca="false">IF(AND(K4488="Critical",N4488="No"),"URGENT - No Bed","Normal")</f>
        <v>Normal</v>
      </c>
      <c r="AD4488" s="33" t="n">
        <f aca="false">INDEX(Lookup_Tables!$B$3:$B$12,MATCH(H4488,Lookup_Tables!$A$3:$A$12,0))</f>
        <v>3600000</v>
      </c>
      <c r="AE4488" s="27" t="str">
        <f aca="false">INDEX(Lookup_Tables!$C$3:$C$12,MATCH(H4488,Lookup_Tables!$A$3:$A$12,0))</f>
        <v>Dr. Sameer Joshi</v>
      </c>
      <c r="AF4488" s="27" t="str">
        <f aca="false">IFERROR(INDEX(Lookup_Tables!$F$16:$F$45,MATCH(I4488,Lookup_Tables!$E$16:$E$45,0)),"N/A")</f>
        <v>EMP222</v>
      </c>
      <c r="AG4488" s="27" t="n">
        <f aca="false">_xlfn.IFS(R4488="Recovered",4,R4488="Referred",3,R4488="Admitted",2,R4488="Deceased",1,TRUE(),0)</f>
        <v>4</v>
      </c>
      <c r="AH4488" s="27" t="str">
        <f aca="false">IF(T4488&gt;=4,"Satisfied",IF(T4488&gt;=3,"Neutral","Needs Improvement"))</f>
        <v>Satisfied</v>
      </c>
    </row>
    <row r="4489" customFormat="false" ht="15" hidden="false" customHeight="false" outlineLevel="0" collapsed="false">
      <c r="A4489" s="30" t="s">
        <v>4115</v>
      </c>
      <c r="B4489" s="30" t="s">
        <v>2049</v>
      </c>
      <c r="C4489" s="30" t="n">
        <v>58</v>
      </c>
      <c r="D4489" s="30" t="s">
        <v>121</v>
      </c>
      <c r="E4489" s="31" t="n">
        <v>45316</v>
      </c>
      <c r="F4489" s="30" t="s">
        <v>651</v>
      </c>
      <c r="G4489" s="31" t="n">
        <v>45317</v>
      </c>
      <c r="H4489" s="30" t="s">
        <v>236</v>
      </c>
      <c r="I4489" s="30" t="s">
        <v>237</v>
      </c>
      <c r="J4489" s="30" t="s">
        <v>238</v>
      </c>
      <c r="K4489" s="30" t="s">
        <v>138</v>
      </c>
      <c r="L4489" s="30" t="n">
        <v>86</v>
      </c>
      <c r="M4489" s="30" t="n">
        <v>21</v>
      </c>
      <c r="N4489" s="30" t="s">
        <v>127</v>
      </c>
      <c r="O4489" s="30" t="s">
        <v>139</v>
      </c>
      <c r="P4489" s="30" t="s">
        <v>187</v>
      </c>
      <c r="Q4489" s="32" t="n">
        <v>2434.45</v>
      </c>
      <c r="R4489" s="30" t="s">
        <v>130</v>
      </c>
      <c r="S4489" s="30" t="s">
        <v>164</v>
      </c>
      <c r="T4489" s="30" t="n">
        <v>3</v>
      </c>
      <c r="U4489" s="30" t="n">
        <f aca="false">YEAR(E4489)</f>
        <v>2024</v>
      </c>
      <c r="V4489" s="30" t="str">
        <f aca="false">TEXT(E4489,"MMM-YYYY")</f>
        <v>Jan-2024</v>
      </c>
      <c r="W4489" s="30" t="n">
        <f aca="false">MONTH(E4489)</f>
        <v>1</v>
      </c>
      <c r="X4489" s="30" t="str">
        <f aca="false">TEXT(WEEKDAY(E4489,2),"0")&amp;" - "&amp;TEXT(E4489,"dddd")</f>
        <v>4 - Thursday</v>
      </c>
      <c r="Y4489" s="30" t="str">
        <f aca="false">_xlfn.IFS(C4489&lt;18,"Child (0-17)",C4489&lt;40,"Young Adult (18-39)",C4489&lt;60,"Adult (40-59)",TRUE(),"Senior (60+)")</f>
        <v>Adult (40-59)</v>
      </c>
      <c r="Z4489" s="30" t="n">
        <f aca="false">ROUND(G4489-E4489,0)</f>
        <v>1</v>
      </c>
      <c r="AA4489" s="30" t="n">
        <f aca="false">L4489+M4489</f>
        <v>107</v>
      </c>
      <c r="AB4489" s="30" t="n">
        <f aca="false">IFERROR(ROUND(Q4489/AA4489,2),0)</f>
        <v>22.75</v>
      </c>
      <c r="AC4489" s="30" t="str">
        <f aca="false">IF(AND(K4489="Critical",N4489="No"),"URGENT - No Bed","Normal")</f>
        <v>Normal</v>
      </c>
      <c r="AD4489" s="34" t="n">
        <f aca="false">INDEX(Lookup_Tables!$B$3:$B$12,MATCH(H4489,Lookup_Tables!$A$3:$A$12,0))</f>
        <v>3900000</v>
      </c>
      <c r="AE4489" s="30" t="str">
        <f aca="false">INDEX(Lookup_Tables!$C$3:$C$12,MATCH(H4489,Lookup_Tables!$A$3:$A$12,0))</f>
        <v>Dr. Rina Mehta</v>
      </c>
      <c r="AF4489" s="30" t="str">
        <f aca="false">IFERROR(INDEX(Lookup_Tables!$F$16:$F$45,MATCH(I4489,Lookup_Tables!$E$16:$E$45,0)),"N/A")</f>
        <v>EMP215</v>
      </c>
      <c r="AG4489" s="30" t="n">
        <f aca="false">_xlfn.IFS(R4489="Recovered",4,R4489="Referred",3,R4489="Admitted",2,R4489="Deceased",1,TRUE(),0)</f>
        <v>4</v>
      </c>
      <c r="AH4489" s="30" t="str">
        <f aca="false">IF(T4489&gt;=4,"Satisfied",IF(T4489&gt;=3,"Neutral","Needs Improvement"))</f>
        <v>Neutral</v>
      </c>
    </row>
    <row r="4490" customFormat="false" ht="15" hidden="false" customHeight="false" outlineLevel="0" collapsed="false">
      <c r="A4490" s="27" t="s">
        <v>6586</v>
      </c>
      <c r="B4490" s="27" t="s">
        <v>818</v>
      </c>
      <c r="C4490" s="27" t="n">
        <v>48</v>
      </c>
      <c r="D4490" s="27" t="s">
        <v>181</v>
      </c>
      <c r="E4490" s="28" t="n">
        <v>45536</v>
      </c>
      <c r="F4490" s="27" t="s">
        <v>398</v>
      </c>
      <c r="G4490" s="28" t="n">
        <v>45536</v>
      </c>
      <c r="H4490" s="27" t="s">
        <v>206</v>
      </c>
      <c r="I4490" s="27" t="s">
        <v>300</v>
      </c>
      <c r="J4490" s="27" t="s">
        <v>233</v>
      </c>
      <c r="K4490" s="27" t="s">
        <v>138</v>
      </c>
      <c r="L4490" s="27" t="n">
        <v>74</v>
      </c>
      <c r="M4490" s="27" t="n">
        <v>41</v>
      </c>
      <c r="N4490" s="27" t="s">
        <v>127</v>
      </c>
      <c r="O4490" s="27" t="s">
        <v>149</v>
      </c>
      <c r="P4490" s="27" t="s">
        <v>150</v>
      </c>
      <c r="Q4490" s="29" t="n">
        <v>2865.06</v>
      </c>
      <c r="R4490" s="27" t="s">
        <v>130</v>
      </c>
      <c r="S4490" s="27" t="s">
        <v>131</v>
      </c>
      <c r="T4490" s="27" t="n">
        <v>4</v>
      </c>
      <c r="U4490" s="27" t="n">
        <f aca="false">YEAR(E4490)</f>
        <v>2024</v>
      </c>
      <c r="V4490" s="27" t="str">
        <f aca="false">TEXT(E4490,"MMM-YYYY")</f>
        <v>Sep-2024</v>
      </c>
      <c r="W4490" s="27" t="n">
        <f aca="false">MONTH(E4490)</f>
        <v>9</v>
      </c>
      <c r="X4490" s="27" t="str">
        <f aca="false">TEXT(WEEKDAY(E4490,2),"0")&amp;" - "&amp;TEXT(E4490,"dddd")</f>
        <v>7 - Sunday</v>
      </c>
      <c r="Y4490" s="27" t="str">
        <f aca="false">_xlfn.IFS(C4490&lt;18,"Child (0-17)",C4490&lt;40,"Young Adult (18-39)",C4490&lt;60,"Adult (40-59)",TRUE(),"Senior (60+)")</f>
        <v>Adult (40-59)</v>
      </c>
      <c r="Z4490" s="27" t="n">
        <f aca="false">ROUND(G4490-E4490,0)</f>
        <v>0</v>
      </c>
      <c r="AA4490" s="27" t="n">
        <f aca="false">L4490+M4490</f>
        <v>115</v>
      </c>
      <c r="AB4490" s="27" t="n">
        <f aca="false">IFERROR(ROUND(Q4490/AA4490,2),0)</f>
        <v>24.91</v>
      </c>
      <c r="AC4490" s="27" t="str">
        <f aca="false">IF(AND(K4490="Critical",N4490="No"),"URGENT - No Bed","Normal")</f>
        <v>Normal</v>
      </c>
      <c r="AD4490" s="33" t="n">
        <f aca="false">INDEX(Lookup_Tables!$B$3:$B$12,MATCH(H4490,Lookup_Tables!$A$3:$A$12,0))</f>
        <v>2800000</v>
      </c>
      <c r="AE4490" s="27" t="str">
        <f aca="false">INDEX(Lookup_Tables!$C$3:$C$12,MATCH(H4490,Lookup_Tables!$A$3:$A$12,0))</f>
        <v>Dr. Suresh Nair</v>
      </c>
      <c r="AF4490" s="27" t="str">
        <f aca="false">IFERROR(INDEX(Lookup_Tables!$F$16:$F$45,MATCH(I4490,Lookup_Tables!$E$16:$E$45,0)),"N/A")</f>
        <v>EMP211</v>
      </c>
      <c r="AG4490" s="27" t="n">
        <f aca="false">_xlfn.IFS(R4490="Recovered",4,R4490="Referred",3,R4490="Admitted",2,R4490="Deceased",1,TRUE(),0)</f>
        <v>4</v>
      </c>
      <c r="AH4490" s="27" t="str">
        <f aca="false">IF(T4490&gt;=4,"Satisfied",IF(T4490&gt;=3,"Neutral","Needs Improvement"))</f>
        <v>Satisfied</v>
      </c>
    </row>
    <row r="4491" customFormat="false" ht="15" hidden="false" customHeight="false" outlineLevel="0" collapsed="false">
      <c r="A4491" s="30" t="s">
        <v>3805</v>
      </c>
      <c r="B4491" s="30" t="s">
        <v>2805</v>
      </c>
      <c r="C4491" s="30" t="n">
        <v>54</v>
      </c>
      <c r="D4491" s="30" t="s">
        <v>121</v>
      </c>
      <c r="E4491" s="31" t="n">
        <v>45425</v>
      </c>
      <c r="F4491" s="30" t="s">
        <v>1140</v>
      </c>
      <c r="G4491" s="31" t="n">
        <v>45426</v>
      </c>
      <c r="H4491" s="30" t="s">
        <v>168</v>
      </c>
      <c r="I4491" s="30" t="s">
        <v>196</v>
      </c>
      <c r="J4491" s="30" t="s">
        <v>371</v>
      </c>
      <c r="K4491" s="30" t="s">
        <v>138</v>
      </c>
      <c r="L4491" s="30" t="n">
        <v>30</v>
      </c>
      <c r="M4491" s="30" t="n">
        <v>30</v>
      </c>
      <c r="N4491" s="30" t="s">
        <v>127</v>
      </c>
      <c r="O4491" s="30" t="s">
        <v>149</v>
      </c>
      <c r="P4491" s="30" t="s">
        <v>129</v>
      </c>
      <c r="Q4491" s="32" t="n">
        <v>926.77</v>
      </c>
      <c r="R4491" s="30" t="s">
        <v>130</v>
      </c>
      <c r="S4491" s="30" t="s">
        <v>131</v>
      </c>
      <c r="T4491" s="30" t="n">
        <v>4</v>
      </c>
      <c r="U4491" s="30" t="n">
        <f aca="false">YEAR(E4491)</f>
        <v>2024</v>
      </c>
      <c r="V4491" s="30" t="str">
        <f aca="false">TEXT(E4491,"MMM-YYYY")</f>
        <v>May-2024</v>
      </c>
      <c r="W4491" s="30" t="n">
        <f aca="false">MONTH(E4491)</f>
        <v>5</v>
      </c>
      <c r="X4491" s="30" t="str">
        <f aca="false">TEXT(WEEKDAY(E4491,2),"0")&amp;" - "&amp;TEXT(E4491,"dddd")</f>
        <v>1 - Monday</v>
      </c>
      <c r="Y4491" s="30" t="str">
        <f aca="false">_xlfn.IFS(C4491&lt;18,"Child (0-17)",C4491&lt;40,"Young Adult (18-39)",C4491&lt;60,"Adult (40-59)",TRUE(),"Senior (60+)")</f>
        <v>Adult (40-59)</v>
      </c>
      <c r="Z4491" s="30" t="n">
        <f aca="false">ROUND(G4491-E4491,0)</f>
        <v>1</v>
      </c>
      <c r="AA4491" s="30" t="n">
        <f aca="false">L4491+M4491</f>
        <v>60</v>
      </c>
      <c r="AB4491" s="30" t="n">
        <f aca="false">IFERROR(ROUND(Q4491/AA4491,2),0)</f>
        <v>15.45</v>
      </c>
      <c r="AC4491" s="30" t="str">
        <f aca="false">IF(AND(K4491="Critical",N4491="No"),"URGENT - No Bed","Normal")</f>
        <v>Normal</v>
      </c>
      <c r="AD4491" s="34" t="n">
        <f aca="false">INDEX(Lookup_Tables!$B$3:$B$12,MATCH(H4491,Lookup_Tables!$A$3:$A$12,0))</f>
        <v>4400000</v>
      </c>
      <c r="AE4491" s="30" t="str">
        <f aca="false">INDEX(Lookup_Tables!$C$3:$C$12,MATCH(H4491,Lookup_Tables!$A$3:$A$12,0))</f>
        <v>Dr. Neha Chopra</v>
      </c>
      <c r="AF4491" s="30" t="str">
        <f aca="false">IFERROR(INDEX(Lookup_Tables!$F$16:$F$45,MATCH(I4491,Lookup_Tables!$E$16:$E$45,0)),"N/A")</f>
        <v>EMP219</v>
      </c>
      <c r="AG4491" s="30" t="n">
        <f aca="false">_xlfn.IFS(R4491="Recovered",4,R4491="Referred",3,R4491="Admitted",2,R4491="Deceased",1,TRUE(),0)</f>
        <v>4</v>
      </c>
      <c r="AH4491" s="30" t="str">
        <f aca="false">IF(T4491&gt;=4,"Satisfied",IF(T4491&gt;=3,"Neutral","Needs Improvement"))</f>
        <v>Satisfied</v>
      </c>
    </row>
    <row r="4492" customFormat="false" ht="15" hidden="false" customHeight="false" outlineLevel="0" collapsed="false">
      <c r="A4492" s="27" t="s">
        <v>4104</v>
      </c>
      <c r="B4492" s="27" t="s">
        <v>2226</v>
      </c>
      <c r="C4492" s="27" t="n">
        <v>35</v>
      </c>
      <c r="D4492" s="27" t="s">
        <v>181</v>
      </c>
      <c r="E4492" s="28" t="n">
        <v>45296</v>
      </c>
      <c r="F4492" s="27" t="s">
        <v>860</v>
      </c>
      <c r="G4492" s="28" t="n">
        <v>45297</v>
      </c>
      <c r="H4492" s="27" t="s">
        <v>217</v>
      </c>
      <c r="I4492" s="27" t="s">
        <v>282</v>
      </c>
      <c r="J4492" s="27" t="s">
        <v>218</v>
      </c>
      <c r="K4492" s="27" t="s">
        <v>138</v>
      </c>
      <c r="L4492" s="27" t="n">
        <v>61</v>
      </c>
      <c r="M4492" s="27" t="n">
        <v>25</v>
      </c>
      <c r="N4492" s="27" t="s">
        <v>127</v>
      </c>
      <c r="O4492" s="27" t="s">
        <v>171</v>
      </c>
      <c r="P4492" s="27" t="s">
        <v>140</v>
      </c>
      <c r="Q4492" s="29" t="n">
        <v>1869.93</v>
      </c>
      <c r="R4492" s="27" t="s">
        <v>130</v>
      </c>
      <c r="S4492" s="27" t="s">
        <v>151</v>
      </c>
      <c r="T4492" s="27" t="n">
        <v>5</v>
      </c>
      <c r="U4492" s="27" t="n">
        <f aca="false">YEAR(E4492)</f>
        <v>2024</v>
      </c>
      <c r="V4492" s="27" t="str">
        <f aca="false">TEXT(E4492,"MMM-YYYY")</f>
        <v>Jan-2024</v>
      </c>
      <c r="W4492" s="27" t="n">
        <f aca="false">MONTH(E4492)</f>
        <v>1</v>
      </c>
      <c r="X4492" s="27" t="str">
        <f aca="false">TEXT(WEEKDAY(E4492,2),"0")&amp;" - "&amp;TEXT(E4492,"dddd")</f>
        <v>5 - Friday</v>
      </c>
      <c r="Y4492" s="27" t="str">
        <f aca="false">_xlfn.IFS(C4492&lt;18,"Child (0-17)",C4492&lt;40,"Young Adult (18-39)",C4492&lt;60,"Adult (40-59)",TRUE(),"Senior (60+)")</f>
        <v>Young Adult (18-39)</v>
      </c>
      <c r="Z4492" s="27" t="n">
        <f aca="false">ROUND(G4492-E4492,0)</f>
        <v>1</v>
      </c>
      <c r="AA4492" s="27" t="n">
        <f aca="false">L4492+M4492</f>
        <v>86</v>
      </c>
      <c r="AB4492" s="27" t="n">
        <f aca="false">IFERROR(ROUND(Q4492/AA4492,2),0)</f>
        <v>21.74</v>
      </c>
      <c r="AC4492" s="27" t="str">
        <f aca="false">IF(AND(K4492="Critical",N4492="No"),"URGENT - No Bed","Normal")</f>
        <v>Normal</v>
      </c>
      <c r="AD4492" s="33" t="n">
        <f aca="false">INDEX(Lookup_Tables!$B$3:$B$12,MATCH(H4492,Lookup_Tables!$A$3:$A$12,0))</f>
        <v>4200000</v>
      </c>
      <c r="AE4492" s="27" t="str">
        <f aca="false">INDEX(Lookup_Tables!$C$3:$C$12,MATCH(H4492,Lookup_Tables!$A$3:$A$12,0))</f>
        <v>Dr. Anil Kapoor</v>
      </c>
      <c r="AF4492" s="27" t="str">
        <f aca="false">IFERROR(INDEX(Lookup_Tables!$F$16:$F$45,MATCH(I4492,Lookup_Tables!$E$16:$E$45,0)),"N/A")</f>
        <v>EMP200</v>
      </c>
      <c r="AG4492" s="27" t="n">
        <f aca="false">_xlfn.IFS(R4492="Recovered",4,R4492="Referred",3,R4492="Admitted",2,R4492="Deceased",1,TRUE(),0)</f>
        <v>4</v>
      </c>
      <c r="AH4492" s="27" t="str">
        <f aca="false">IF(T4492&gt;=4,"Satisfied",IF(T4492&gt;=3,"Neutral","Needs Improvement"))</f>
        <v>Satisfied</v>
      </c>
    </row>
    <row r="4493" customFormat="false" ht="15" hidden="false" customHeight="false" outlineLevel="0" collapsed="false">
      <c r="A4493" s="30" t="s">
        <v>934</v>
      </c>
      <c r="B4493" s="30" t="s">
        <v>428</v>
      </c>
      <c r="C4493" s="30" t="n">
        <v>40</v>
      </c>
      <c r="D4493" s="30" t="s">
        <v>181</v>
      </c>
      <c r="E4493" s="31" t="n">
        <v>45505</v>
      </c>
      <c r="F4493" s="30" t="s">
        <v>231</v>
      </c>
      <c r="G4493" s="31" t="n">
        <v>45505</v>
      </c>
      <c r="H4493" s="30" t="s">
        <v>161</v>
      </c>
      <c r="I4493" s="30" t="s">
        <v>162</v>
      </c>
      <c r="J4493" s="30" t="s">
        <v>163</v>
      </c>
      <c r="K4493" s="30" t="s">
        <v>138</v>
      </c>
      <c r="L4493" s="30" t="n">
        <v>82</v>
      </c>
      <c r="M4493" s="30" t="n">
        <v>40</v>
      </c>
      <c r="N4493" s="30" t="s">
        <v>127</v>
      </c>
      <c r="O4493" s="30" t="s">
        <v>171</v>
      </c>
      <c r="P4493" s="30" t="s">
        <v>129</v>
      </c>
      <c r="Q4493" s="32" t="n">
        <v>2504.55</v>
      </c>
      <c r="R4493" s="30" t="s">
        <v>130</v>
      </c>
      <c r="S4493" s="30" t="s">
        <v>164</v>
      </c>
      <c r="T4493" s="30" t="n">
        <v>5</v>
      </c>
      <c r="U4493" s="30" t="n">
        <f aca="false">YEAR(E4493)</f>
        <v>2024</v>
      </c>
      <c r="V4493" s="30" t="str">
        <f aca="false">TEXT(E4493,"MMM-YYYY")</f>
        <v>Aug-2024</v>
      </c>
      <c r="W4493" s="30" t="n">
        <f aca="false">MONTH(E4493)</f>
        <v>8</v>
      </c>
      <c r="X4493" s="30" t="str">
        <f aca="false">TEXT(WEEKDAY(E4493,2),"0")&amp;" - "&amp;TEXT(E4493,"dddd")</f>
        <v>4 - Thursday</v>
      </c>
      <c r="Y4493" s="30" t="str">
        <f aca="false">_xlfn.IFS(C4493&lt;18,"Child (0-17)",C4493&lt;40,"Young Adult (18-39)",C4493&lt;60,"Adult (40-59)",TRUE(),"Senior (60+)")</f>
        <v>Adult (40-59)</v>
      </c>
      <c r="Z4493" s="30" t="n">
        <f aca="false">ROUND(G4493-E4493,0)</f>
        <v>0</v>
      </c>
      <c r="AA4493" s="30" t="n">
        <f aca="false">L4493+M4493</f>
        <v>122</v>
      </c>
      <c r="AB4493" s="30" t="n">
        <f aca="false">IFERROR(ROUND(Q4493/AA4493,2),0)</f>
        <v>20.53</v>
      </c>
      <c r="AC4493" s="30" t="str">
        <f aca="false">IF(AND(K4493="Critical",N4493="No"),"URGENT - No Bed","Normal")</f>
        <v>Normal</v>
      </c>
      <c r="AD4493" s="34" t="n">
        <f aca="false">INDEX(Lookup_Tables!$B$3:$B$12,MATCH(H4493,Lookup_Tables!$A$3:$A$12,0))</f>
        <v>3600000</v>
      </c>
      <c r="AE4493" s="30" t="str">
        <f aca="false">INDEX(Lookup_Tables!$C$3:$C$12,MATCH(H4493,Lookup_Tables!$A$3:$A$12,0))</f>
        <v>Dr. Sameer Joshi</v>
      </c>
      <c r="AF4493" s="30" t="str">
        <f aca="false">IFERROR(INDEX(Lookup_Tables!$F$16:$F$45,MATCH(I4493,Lookup_Tables!$E$16:$E$45,0)),"N/A")</f>
        <v>EMP222</v>
      </c>
      <c r="AG4493" s="30" t="n">
        <f aca="false">_xlfn.IFS(R4493="Recovered",4,R4493="Referred",3,R4493="Admitted",2,R4493="Deceased",1,TRUE(),0)</f>
        <v>4</v>
      </c>
      <c r="AH4493" s="30" t="str">
        <f aca="false">IF(T4493&gt;=4,"Satisfied",IF(T4493&gt;=3,"Neutral","Needs Improvement"))</f>
        <v>Satisfied</v>
      </c>
    </row>
    <row r="4494" customFormat="false" ht="15" hidden="false" customHeight="false" outlineLevel="0" collapsed="false">
      <c r="A4494" s="27" t="s">
        <v>4765</v>
      </c>
      <c r="B4494" s="27" t="s">
        <v>4766</v>
      </c>
      <c r="C4494" s="27" t="n">
        <v>37</v>
      </c>
      <c r="D4494" s="27" t="s">
        <v>121</v>
      </c>
      <c r="E4494" s="28" t="n">
        <v>45303</v>
      </c>
      <c r="F4494" s="27" t="s">
        <v>1907</v>
      </c>
      <c r="G4494" s="28" t="n">
        <v>45309</v>
      </c>
      <c r="H4494" s="27" t="s">
        <v>236</v>
      </c>
      <c r="I4494" s="27" t="s">
        <v>237</v>
      </c>
      <c r="J4494" s="27" t="s">
        <v>267</v>
      </c>
      <c r="K4494" s="27" t="s">
        <v>126</v>
      </c>
      <c r="L4494" s="27" t="n">
        <v>13</v>
      </c>
      <c r="M4494" s="27" t="n">
        <v>65</v>
      </c>
      <c r="N4494" s="27" t="s">
        <v>186</v>
      </c>
      <c r="O4494" s="27" t="s">
        <v>171</v>
      </c>
      <c r="P4494" s="27" t="s">
        <v>140</v>
      </c>
      <c r="Q4494" s="29" t="n">
        <v>7184.62</v>
      </c>
      <c r="R4494" s="27" t="s">
        <v>130</v>
      </c>
      <c r="S4494" s="27" t="s">
        <v>178</v>
      </c>
      <c r="T4494" s="27" t="n">
        <v>5</v>
      </c>
      <c r="U4494" s="27" t="n">
        <f aca="false">YEAR(E4494)</f>
        <v>2024</v>
      </c>
      <c r="V4494" s="27" t="str">
        <f aca="false">TEXT(E4494,"MMM-YYYY")</f>
        <v>Jan-2024</v>
      </c>
      <c r="W4494" s="27" t="n">
        <f aca="false">MONTH(E4494)</f>
        <v>1</v>
      </c>
      <c r="X4494" s="27" t="str">
        <f aca="false">TEXT(WEEKDAY(E4494,2),"0")&amp;" - "&amp;TEXT(E4494,"dddd")</f>
        <v>5 - Friday</v>
      </c>
      <c r="Y4494" s="27" t="str">
        <f aca="false">_xlfn.IFS(C4494&lt;18,"Child (0-17)",C4494&lt;40,"Young Adult (18-39)",C4494&lt;60,"Adult (40-59)",TRUE(),"Senior (60+)")</f>
        <v>Young Adult (18-39)</v>
      </c>
      <c r="Z4494" s="27" t="n">
        <f aca="false">ROUND(G4494-E4494,0)</f>
        <v>6</v>
      </c>
      <c r="AA4494" s="27" t="n">
        <f aca="false">L4494+M4494</f>
        <v>78</v>
      </c>
      <c r="AB4494" s="27" t="n">
        <f aca="false">IFERROR(ROUND(Q4494/AA4494,2),0)</f>
        <v>92.11</v>
      </c>
      <c r="AC4494" s="27" t="str">
        <f aca="false">IF(AND(K4494="Critical",N4494="No"),"URGENT - No Bed","Normal")</f>
        <v>Normal</v>
      </c>
      <c r="AD4494" s="33" t="n">
        <f aca="false">INDEX(Lookup_Tables!$B$3:$B$12,MATCH(H4494,Lookup_Tables!$A$3:$A$12,0))</f>
        <v>3900000</v>
      </c>
      <c r="AE4494" s="27" t="str">
        <f aca="false">INDEX(Lookup_Tables!$C$3:$C$12,MATCH(H4494,Lookup_Tables!$A$3:$A$12,0))</f>
        <v>Dr. Rina Mehta</v>
      </c>
      <c r="AF4494" s="27" t="str">
        <f aca="false">IFERROR(INDEX(Lookup_Tables!$F$16:$F$45,MATCH(I4494,Lookup_Tables!$E$16:$E$45,0)),"N/A")</f>
        <v>EMP215</v>
      </c>
      <c r="AG4494" s="27" t="n">
        <f aca="false">_xlfn.IFS(R4494="Recovered",4,R4494="Referred",3,R4494="Admitted",2,R4494="Deceased",1,TRUE(),0)</f>
        <v>4</v>
      </c>
      <c r="AH4494" s="27" t="str">
        <f aca="false">IF(T4494&gt;=4,"Satisfied",IF(T4494&gt;=3,"Neutral","Needs Improvement"))</f>
        <v>Satisfied</v>
      </c>
    </row>
    <row r="4495" customFormat="false" ht="15" hidden="false" customHeight="false" outlineLevel="0" collapsed="false">
      <c r="A4495" s="30" t="s">
        <v>3896</v>
      </c>
      <c r="B4495" s="30" t="s">
        <v>260</v>
      </c>
      <c r="C4495" s="30" t="n">
        <v>28</v>
      </c>
      <c r="D4495" s="30" t="s">
        <v>121</v>
      </c>
      <c r="E4495" s="31" t="n">
        <v>45424</v>
      </c>
      <c r="F4495" s="30" t="s">
        <v>1399</v>
      </c>
      <c r="G4495" s="31" t="n">
        <v>45427</v>
      </c>
      <c r="H4495" s="30" t="s">
        <v>242</v>
      </c>
      <c r="I4495" s="30" t="s">
        <v>315</v>
      </c>
      <c r="J4495" s="30" t="s">
        <v>316</v>
      </c>
      <c r="K4495" s="30" t="s">
        <v>126</v>
      </c>
      <c r="L4495" s="30" t="n">
        <v>13</v>
      </c>
      <c r="M4495" s="30" t="n">
        <v>94</v>
      </c>
      <c r="N4495" s="30" t="s">
        <v>186</v>
      </c>
      <c r="O4495" s="30" t="s">
        <v>139</v>
      </c>
      <c r="P4495" s="30" t="s">
        <v>187</v>
      </c>
      <c r="Q4495" s="32" t="n">
        <v>8617.95</v>
      </c>
      <c r="R4495" s="30" t="s">
        <v>130</v>
      </c>
      <c r="S4495" s="30" t="s">
        <v>141</v>
      </c>
      <c r="T4495" s="30" t="n">
        <v>3</v>
      </c>
      <c r="U4495" s="30" t="n">
        <f aca="false">YEAR(E4495)</f>
        <v>2024</v>
      </c>
      <c r="V4495" s="30" t="str">
        <f aca="false">TEXT(E4495,"MMM-YYYY")</f>
        <v>May-2024</v>
      </c>
      <c r="W4495" s="30" t="n">
        <f aca="false">MONTH(E4495)</f>
        <v>5</v>
      </c>
      <c r="X4495" s="30" t="str">
        <f aca="false">TEXT(WEEKDAY(E4495,2),"0")&amp;" - "&amp;TEXT(E4495,"dddd")</f>
        <v>7 - Sunday</v>
      </c>
      <c r="Y4495" s="30" t="str">
        <f aca="false">_xlfn.IFS(C4495&lt;18,"Child (0-17)",C4495&lt;40,"Young Adult (18-39)",C4495&lt;60,"Adult (40-59)",TRUE(),"Senior (60+)")</f>
        <v>Young Adult (18-39)</v>
      </c>
      <c r="Z4495" s="30" t="n">
        <f aca="false">ROUND(G4495-E4495,0)</f>
        <v>3</v>
      </c>
      <c r="AA4495" s="30" t="n">
        <f aca="false">L4495+M4495</f>
        <v>107</v>
      </c>
      <c r="AB4495" s="30" t="n">
        <f aca="false">IFERROR(ROUND(Q4495/AA4495,2),0)</f>
        <v>80.54</v>
      </c>
      <c r="AC4495" s="30" t="str">
        <f aca="false">IF(AND(K4495="Critical",N4495="No"),"URGENT - No Bed","Normal")</f>
        <v>Normal</v>
      </c>
      <c r="AD4495" s="34" t="n">
        <f aca="false">INDEX(Lookup_Tables!$B$3:$B$12,MATCH(H4495,Lookup_Tables!$A$3:$A$12,0))</f>
        <v>3000000</v>
      </c>
      <c r="AE4495" s="30" t="str">
        <f aca="false">INDEX(Lookup_Tables!$C$3:$C$12,MATCH(H4495,Lookup_Tables!$A$3:$A$12,0))</f>
        <v>Dr. Pooja Iyer</v>
      </c>
      <c r="AF4495" s="30" t="str">
        <f aca="false">IFERROR(INDEX(Lookup_Tables!$F$16:$F$45,MATCH(I4495,Lookup_Tables!$E$16:$E$45,0)),"N/A")</f>
        <v>EMP213</v>
      </c>
      <c r="AG4495" s="30" t="n">
        <f aca="false">_xlfn.IFS(R4495="Recovered",4,R4495="Referred",3,R4495="Admitted",2,R4495="Deceased",1,TRUE(),0)</f>
        <v>4</v>
      </c>
      <c r="AH4495" s="30" t="str">
        <f aca="false">IF(T4495&gt;=4,"Satisfied",IF(T4495&gt;=3,"Neutral","Needs Improvement"))</f>
        <v>Neutral</v>
      </c>
    </row>
    <row r="4496" customFormat="false" ht="15" hidden="false" customHeight="false" outlineLevel="0" collapsed="false">
      <c r="A4496" s="27" t="s">
        <v>2447</v>
      </c>
      <c r="B4496" s="27" t="s">
        <v>2448</v>
      </c>
      <c r="C4496" s="27" t="n">
        <v>72</v>
      </c>
      <c r="D4496" s="27" t="s">
        <v>181</v>
      </c>
      <c r="E4496" s="28" t="n">
        <v>45452</v>
      </c>
      <c r="F4496" s="27" t="s">
        <v>1175</v>
      </c>
      <c r="G4496" s="28" t="n">
        <v>45452</v>
      </c>
      <c r="H4496" s="27" t="s">
        <v>161</v>
      </c>
      <c r="I4496" s="27" t="s">
        <v>538</v>
      </c>
      <c r="J4496" s="27" t="s">
        <v>258</v>
      </c>
      <c r="K4496" s="27" t="s">
        <v>138</v>
      </c>
      <c r="L4496" s="27" t="n">
        <v>38</v>
      </c>
      <c r="M4496" s="27" t="n">
        <v>23</v>
      </c>
      <c r="N4496" s="27" t="s">
        <v>127</v>
      </c>
      <c r="O4496" s="27" t="s">
        <v>139</v>
      </c>
      <c r="P4496" s="27" t="s">
        <v>150</v>
      </c>
      <c r="Q4496" s="29" t="n">
        <v>1080.56</v>
      </c>
      <c r="R4496" s="27" t="s">
        <v>130</v>
      </c>
      <c r="S4496" s="27" t="s">
        <v>131</v>
      </c>
      <c r="T4496" s="27" t="n">
        <v>4</v>
      </c>
      <c r="U4496" s="27" t="n">
        <f aca="false">YEAR(E4496)</f>
        <v>2024</v>
      </c>
      <c r="V4496" s="27" t="str">
        <f aca="false">TEXT(E4496,"MMM-YYYY")</f>
        <v>Jun-2024</v>
      </c>
      <c r="W4496" s="27" t="n">
        <f aca="false">MONTH(E4496)</f>
        <v>6</v>
      </c>
      <c r="X4496" s="27" t="str">
        <f aca="false">TEXT(WEEKDAY(E4496,2),"0")&amp;" - "&amp;TEXT(E4496,"dddd")</f>
        <v>7 - Sunday</v>
      </c>
      <c r="Y4496" s="27" t="str">
        <f aca="false">_xlfn.IFS(C4496&lt;18,"Child (0-17)",C4496&lt;40,"Young Adult (18-39)",C4496&lt;60,"Adult (40-59)",TRUE(),"Senior (60+)")</f>
        <v>Senior (60+)</v>
      </c>
      <c r="Z4496" s="27" t="n">
        <f aca="false">ROUND(G4496-E4496,0)</f>
        <v>0</v>
      </c>
      <c r="AA4496" s="27" t="n">
        <f aca="false">L4496+M4496</f>
        <v>61</v>
      </c>
      <c r="AB4496" s="27" t="n">
        <f aca="false">IFERROR(ROUND(Q4496/AA4496,2),0)</f>
        <v>17.71</v>
      </c>
      <c r="AC4496" s="27" t="str">
        <f aca="false">IF(AND(K4496="Critical",N4496="No"),"URGENT - No Bed","Normal")</f>
        <v>Normal</v>
      </c>
      <c r="AD4496" s="33" t="n">
        <f aca="false">INDEX(Lookup_Tables!$B$3:$B$12,MATCH(H4496,Lookup_Tables!$A$3:$A$12,0))</f>
        <v>3600000</v>
      </c>
      <c r="AE4496" s="27" t="str">
        <f aca="false">INDEX(Lookup_Tables!$C$3:$C$12,MATCH(H4496,Lookup_Tables!$A$3:$A$12,0))</f>
        <v>Dr. Sameer Joshi</v>
      </c>
      <c r="AF4496" s="27" t="str">
        <f aca="false">IFERROR(INDEX(Lookup_Tables!$F$16:$F$45,MATCH(I4496,Lookup_Tables!$E$16:$E$45,0)),"N/A")</f>
        <v>EMP221</v>
      </c>
      <c r="AG4496" s="27" t="n">
        <f aca="false">_xlfn.IFS(R4496="Recovered",4,R4496="Referred",3,R4496="Admitted",2,R4496="Deceased",1,TRUE(),0)</f>
        <v>4</v>
      </c>
      <c r="AH4496" s="27" t="str">
        <f aca="false">IF(T4496&gt;=4,"Satisfied",IF(T4496&gt;=3,"Neutral","Needs Improvement"))</f>
        <v>Satisfied</v>
      </c>
    </row>
    <row r="4497" customFormat="false" ht="15" hidden="false" customHeight="false" outlineLevel="0" collapsed="false">
      <c r="A4497" s="30" t="s">
        <v>4719</v>
      </c>
      <c r="B4497" s="30" t="s">
        <v>1704</v>
      </c>
      <c r="C4497" s="30" t="n">
        <v>74</v>
      </c>
      <c r="D4497" s="30" t="s">
        <v>121</v>
      </c>
      <c r="E4497" s="31" t="n">
        <v>45649</v>
      </c>
      <c r="F4497" s="30" t="s">
        <v>494</v>
      </c>
      <c r="G4497" s="31" t="n">
        <v>45649</v>
      </c>
      <c r="H4497" s="30" t="s">
        <v>146</v>
      </c>
      <c r="I4497" s="30" t="s">
        <v>147</v>
      </c>
      <c r="J4497" s="30" t="s">
        <v>177</v>
      </c>
      <c r="K4497" s="30" t="s">
        <v>138</v>
      </c>
      <c r="L4497" s="30" t="n">
        <v>32</v>
      </c>
      <c r="M4497" s="30" t="n">
        <v>26</v>
      </c>
      <c r="N4497" s="30" t="s">
        <v>127</v>
      </c>
      <c r="O4497" s="30" t="s">
        <v>171</v>
      </c>
      <c r="P4497" s="30" t="s">
        <v>187</v>
      </c>
      <c r="Q4497" s="32" t="n">
        <v>1945.24</v>
      </c>
      <c r="R4497" s="30" t="s">
        <v>130</v>
      </c>
      <c r="S4497" s="30" t="s">
        <v>157</v>
      </c>
      <c r="T4497" s="30" t="n">
        <v>5</v>
      </c>
      <c r="U4497" s="30" t="n">
        <f aca="false">YEAR(E4497)</f>
        <v>2024</v>
      </c>
      <c r="V4497" s="30" t="str">
        <f aca="false">TEXT(E4497,"MMM-YYYY")</f>
        <v>Dec-2024</v>
      </c>
      <c r="W4497" s="30" t="n">
        <f aca="false">MONTH(E4497)</f>
        <v>12</v>
      </c>
      <c r="X4497" s="30" t="str">
        <f aca="false">TEXT(WEEKDAY(E4497,2),"0")&amp;" - "&amp;TEXT(E4497,"dddd")</f>
        <v>1 - Monday</v>
      </c>
      <c r="Y4497" s="30" t="str">
        <f aca="false">_xlfn.IFS(C4497&lt;18,"Child (0-17)",C4497&lt;40,"Young Adult (18-39)",C4497&lt;60,"Adult (40-59)",TRUE(),"Senior (60+)")</f>
        <v>Senior (60+)</v>
      </c>
      <c r="Z4497" s="30" t="n">
        <f aca="false">ROUND(G4497-E4497,0)</f>
        <v>0</v>
      </c>
      <c r="AA4497" s="30" t="n">
        <f aca="false">L4497+M4497</f>
        <v>58</v>
      </c>
      <c r="AB4497" s="30" t="n">
        <f aca="false">IFERROR(ROUND(Q4497/AA4497,2),0)</f>
        <v>33.54</v>
      </c>
      <c r="AC4497" s="30" t="str">
        <f aca="false">IF(AND(K4497="Critical",N4497="No"),"URGENT - No Bed","Normal")</f>
        <v>Normal</v>
      </c>
      <c r="AD4497" s="34" t="n">
        <f aca="false">INDEX(Lookup_Tables!$B$3:$B$12,MATCH(H4497,Lookup_Tables!$A$3:$A$12,0))</f>
        <v>2700000</v>
      </c>
      <c r="AE4497" s="30" t="str">
        <f aca="false">INDEX(Lookup_Tables!$C$3:$C$12,MATCH(H4497,Lookup_Tables!$A$3:$A$12,0))</f>
        <v>Dr. Vikram Singh</v>
      </c>
      <c r="AF4497" s="30" t="str">
        <f aca="false">IFERROR(INDEX(Lookup_Tables!$F$16:$F$45,MATCH(I4497,Lookup_Tables!$E$16:$E$45,0)),"N/A")</f>
        <v>EMP229</v>
      </c>
      <c r="AG4497" s="30" t="n">
        <f aca="false">_xlfn.IFS(R4497="Recovered",4,R4497="Referred",3,R4497="Admitted",2,R4497="Deceased",1,TRUE(),0)</f>
        <v>4</v>
      </c>
      <c r="AH4497" s="30" t="str">
        <f aca="false">IF(T4497&gt;=4,"Satisfied",IF(T4497&gt;=3,"Neutral","Needs Improvement"))</f>
        <v>Satisfied</v>
      </c>
    </row>
    <row r="4498" customFormat="false" ht="15" hidden="false" customHeight="false" outlineLevel="0" collapsed="false">
      <c r="A4498" s="27" t="s">
        <v>5344</v>
      </c>
      <c r="B4498" s="27" t="s">
        <v>2868</v>
      </c>
      <c r="C4498" s="27" t="n">
        <v>38</v>
      </c>
      <c r="D4498" s="27" t="s">
        <v>121</v>
      </c>
      <c r="E4498" s="28" t="n">
        <v>45481</v>
      </c>
      <c r="F4498" s="27" t="s">
        <v>370</v>
      </c>
      <c r="G4498" s="28" t="n">
        <v>45483</v>
      </c>
      <c r="H4498" s="27" t="s">
        <v>135</v>
      </c>
      <c r="I4498" s="27" t="s">
        <v>278</v>
      </c>
      <c r="J4498" s="27" t="s">
        <v>618</v>
      </c>
      <c r="K4498" s="27" t="s">
        <v>156</v>
      </c>
      <c r="L4498" s="27" t="n">
        <v>64</v>
      </c>
      <c r="M4498" s="27" t="n">
        <v>53</v>
      </c>
      <c r="N4498" s="27" t="s">
        <v>127</v>
      </c>
      <c r="O4498" s="27" t="s">
        <v>128</v>
      </c>
      <c r="P4498" s="27" t="s">
        <v>140</v>
      </c>
      <c r="Q4498" s="29" t="n">
        <v>2918.93</v>
      </c>
      <c r="R4498" s="27" t="s">
        <v>130</v>
      </c>
      <c r="S4498" s="27" t="s">
        <v>157</v>
      </c>
      <c r="T4498" s="27" t="n">
        <v>2</v>
      </c>
      <c r="U4498" s="27" t="n">
        <f aca="false">YEAR(E4498)</f>
        <v>2024</v>
      </c>
      <c r="V4498" s="27" t="str">
        <f aca="false">TEXT(E4498,"MMM-YYYY")</f>
        <v>Jul-2024</v>
      </c>
      <c r="W4498" s="27" t="n">
        <f aca="false">MONTH(E4498)</f>
        <v>7</v>
      </c>
      <c r="X4498" s="27" t="str">
        <f aca="false">TEXT(WEEKDAY(E4498,2),"0")&amp;" - "&amp;TEXT(E4498,"dddd")</f>
        <v>1 - Monday</v>
      </c>
      <c r="Y4498" s="27" t="str">
        <f aca="false">_xlfn.IFS(C4498&lt;18,"Child (0-17)",C4498&lt;40,"Young Adult (18-39)",C4498&lt;60,"Adult (40-59)",TRUE(),"Senior (60+)")</f>
        <v>Young Adult (18-39)</v>
      </c>
      <c r="Z4498" s="27" t="n">
        <f aca="false">ROUND(G4498-E4498,0)</f>
        <v>2</v>
      </c>
      <c r="AA4498" s="27" t="n">
        <f aca="false">L4498+M4498</f>
        <v>117</v>
      </c>
      <c r="AB4498" s="27" t="n">
        <f aca="false">IFERROR(ROUND(Q4498/AA4498,2),0)</f>
        <v>24.95</v>
      </c>
      <c r="AC4498" s="27" t="str">
        <f aca="false">IF(AND(K4498="Critical",N4498="No"),"URGENT - No Bed","Normal")</f>
        <v>Normal</v>
      </c>
      <c r="AD4498" s="33" t="n">
        <f aca="false">INDEX(Lookup_Tables!$B$3:$B$12,MATCH(H4498,Lookup_Tables!$A$3:$A$12,0))</f>
        <v>4600000</v>
      </c>
      <c r="AE4498" s="27" t="str">
        <f aca="false">INDEX(Lookup_Tables!$C$3:$C$12,MATCH(H4498,Lookup_Tables!$A$3:$A$12,0))</f>
        <v>Dr. Farhan Khan</v>
      </c>
      <c r="AF4498" s="27" t="str">
        <f aca="false">IFERROR(INDEX(Lookup_Tables!$F$16:$F$45,MATCH(I4498,Lookup_Tables!$E$16:$E$45,0)),"N/A")</f>
        <v>EMP208</v>
      </c>
      <c r="AG4498" s="27" t="n">
        <f aca="false">_xlfn.IFS(R4498="Recovered",4,R4498="Referred",3,R4498="Admitted",2,R4498="Deceased",1,TRUE(),0)</f>
        <v>4</v>
      </c>
      <c r="AH4498" s="27" t="str">
        <f aca="false">IF(T4498&gt;=4,"Satisfied",IF(T4498&gt;=3,"Neutral","Needs Improvement"))</f>
        <v>Needs Improvement</v>
      </c>
    </row>
    <row r="4499" customFormat="false" ht="15" hidden="false" customHeight="false" outlineLevel="0" collapsed="false">
      <c r="A4499" s="30" t="s">
        <v>3227</v>
      </c>
      <c r="B4499" s="30" t="s">
        <v>420</v>
      </c>
      <c r="C4499" s="30" t="n">
        <v>41</v>
      </c>
      <c r="D4499" s="30" t="s">
        <v>181</v>
      </c>
      <c r="E4499" s="31" t="n">
        <v>45431</v>
      </c>
      <c r="F4499" s="30" t="s">
        <v>1320</v>
      </c>
      <c r="G4499" s="31" t="n">
        <v>45433</v>
      </c>
      <c r="H4499" s="30" t="s">
        <v>206</v>
      </c>
      <c r="I4499" s="30" t="s">
        <v>207</v>
      </c>
      <c r="J4499" s="30" t="s">
        <v>208</v>
      </c>
      <c r="K4499" s="30" t="s">
        <v>156</v>
      </c>
      <c r="L4499" s="30" t="n">
        <v>35</v>
      </c>
      <c r="M4499" s="30" t="n">
        <v>40</v>
      </c>
      <c r="N4499" s="30" t="s">
        <v>127</v>
      </c>
      <c r="O4499" s="30" t="s">
        <v>171</v>
      </c>
      <c r="P4499" s="30" t="s">
        <v>187</v>
      </c>
      <c r="Q4499" s="32" t="n">
        <v>2705.65</v>
      </c>
      <c r="R4499" s="30" t="s">
        <v>172</v>
      </c>
      <c r="S4499" s="30" t="s">
        <v>223</v>
      </c>
      <c r="T4499" s="30" t="n">
        <v>3</v>
      </c>
      <c r="U4499" s="30" t="n">
        <f aca="false">YEAR(E4499)</f>
        <v>2024</v>
      </c>
      <c r="V4499" s="30" t="str">
        <f aca="false">TEXT(E4499,"MMM-YYYY")</f>
        <v>May-2024</v>
      </c>
      <c r="W4499" s="30" t="n">
        <f aca="false">MONTH(E4499)</f>
        <v>5</v>
      </c>
      <c r="X4499" s="30" t="str">
        <f aca="false">TEXT(WEEKDAY(E4499,2),"0")&amp;" - "&amp;TEXT(E4499,"dddd")</f>
        <v>7 - Sunday</v>
      </c>
      <c r="Y4499" s="30" t="str">
        <f aca="false">_xlfn.IFS(C4499&lt;18,"Child (0-17)",C4499&lt;40,"Young Adult (18-39)",C4499&lt;60,"Adult (40-59)",TRUE(),"Senior (60+)")</f>
        <v>Adult (40-59)</v>
      </c>
      <c r="Z4499" s="30" t="n">
        <f aca="false">ROUND(G4499-E4499,0)</f>
        <v>2</v>
      </c>
      <c r="AA4499" s="30" t="n">
        <f aca="false">L4499+M4499</f>
        <v>75</v>
      </c>
      <c r="AB4499" s="30" t="n">
        <f aca="false">IFERROR(ROUND(Q4499/AA4499,2),0)</f>
        <v>36.08</v>
      </c>
      <c r="AC4499" s="30" t="str">
        <f aca="false">IF(AND(K4499="Critical",N4499="No"),"URGENT - No Bed","Normal")</f>
        <v>Normal</v>
      </c>
      <c r="AD4499" s="34" t="n">
        <f aca="false">INDEX(Lookup_Tables!$B$3:$B$12,MATCH(H4499,Lookup_Tables!$A$3:$A$12,0))</f>
        <v>2800000</v>
      </c>
      <c r="AE4499" s="30" t="str">
        <f aca="false">INDEX(Lookup_Tables!$C$3:$C$12,MATCH(H4499,Lookup_Tables!$A$3:$A$12,0))</f>
        <v>Dr. Suresh Nair</v>
      </c>
      <c r="AF4499" s="30" t="str">
        <f aca="false">IFERROR(INDEX(Lookup_Tables!$F$16:$F$45,MATCH(I4499,Lookup_Tables!$E$16:$E$45,0)),"N/A")</f>
        <v>EMP209</v>
      </c>
      <c r="AG4499" s="30" t="n">
        <f aca="false">_xlfn.IFS(R4499="Recovered",4,R4499="Referred",3,R4499="Admitted",2,R4499="Deceased",1,TRUE(),0)</f>
        <v>2</v>
      </c>
      <c r="AH4499" s="30" t="str">
        <f aca="false">IF(T4499&gt;=4,"Satisfied",IF(T4499&gt;=3,"Neutral","Needs Improvement"))</f>
        <v>Neutral</v>
      </c>
    </row>
    <row r="4500" customFormat="false" ht="15" hidden="false" customHeight="false" outlineLevel="0" collapsed="false">
      <c r="A4500" s="27" t="s">
        <v>6323</v>
      </c>
      <c r="B4500" s="27" t="s">
        <v>2897</v>
      </c>
      <c r="C4500" s="27" t="n">
        <v>65</v>
      </c>
      <c r="D4500" s="27" t="s">
        <v>181</v>
      </c>
      <c r="E4500" s="28" t="n">
        <v>45612</v>
      </c>
      <c r="F4500" s="27" t="s">
        <v>261</v>
      </c>
      <c r="G4500" s="28" t="n">
        <v>45617</v>
      </c>
      <c r="H4500" s="27" t="s">
        <v>123</v>
      </c>
      <c r="I4500" s="27" t="s">
        <v>124</v>
      </c>
      <c r="J4500" s="27" t="s">
        <v>305</v>
      </c>
      <c r="K4500" s="27" t="s">
        <v>126</v>
      </c>
      <c r="L4500" s="27" t="n">
        <v>22</v>
      </c>
      <c r="M4500" s="27" t="n">
        <v>96</v>
      </c>
      <c r="N4500" s="27" t="s">
        <v>186</v>
      </c>
      <c r="O4500" s="27" t="s">
        <v>171</v>
      </c>
      <c r="P4500" s="27" t="s">
        <v>150</v>
      </c>
      <c r="Q4500" s="29" t="n">
        <v>8150.18</v>
      </c>
      <c r="R4500" s="27" t="s">
        <v>130</v>
      </c>
      <c r="S4500" s="27" t="s">
        <v>157</v>
      </c>
      <c r="T4500" s="27" t="n">
        <v>5</v>
      </c>
      <c r="U4500" s="27" t="n">
        <f aca="false">YEAR(E4500)</f>
        <v>2024</v>
      </c>
      <c r="V4500" s="27" t="str">
        <f aca="false">TEXT(E4500,"MMM-YYYY")</f>
        <v>Nov-2024</v>
      </c>
      <c r="W4500" s="27" t="n">
        <f aca="false">MONTH(E4500)</f>
        <v>11</v>
      </c>
      <c r="X4500" s="27" t="str">
        <f aca="false">TEXT(WEEKDAY(E4500,2),"0")&amp;" - "&amp;TEXT(E4500,"dddd")</f>
        <v>6 - Saturday</v>
      </c>
      <c r="Y4500" s="27" t="str">
        <f aca="false">_xlfn.IFS(C4500&lt;18,"Child (0-17)",C4500&lt;40,"Young Adult (18-39)",C4500&lt;60,"Adult (40-59)",TRUE(),"Senior (60+)")</f>
        <v>Senior (60+)</v>
      </c>
      <c r="Z4500" s="27" t="n">
        <f aca="false">ROUND(G4500-E4500,0)</f>
        <v>5</v>
      </c>
      <c r="AA4500" s="27" t="n">
        <f aca="false">L4500+M4500</f>
        <v>118</v>
      </c>
      <c r="AB4500" s="27" t="n">
        <f aca="false">IFERROR(ROUND(Q4500/AA4500,2),0)</f>
        <v>69.07</v>
      </c>
      <c r="AC4500" s="27" t="str">
        <f aca="false">IF(AND(K4500="Critical",N4500="No"),"URGENT - No Bed","Normal")</f>
        <v>Normal</v>
      </c>
      <c r="AD4500" s="33" t="n">
        <f aca="false">INDEX(Lookup_Tables!$B$3:$B$12,MATCH(H4500,Lookup_Tables!$A$3:$A$12,0))</f>
        <v>2200000</v>
      </c>
      <c r="AE4500" s="27" t="str">
        <f aca="false">INDEX(Lookup_Tables!$C$3:$C$12,MATCH(H4500,Lookup_Tables!$A$3:$A$12,0))</f>
        <v>Dr. Rohan Das</v>
      </c>
      <c r="AF4500" s="27" t="str">
        <f aca="false">IFERROR(INDEX(Lookup_Tables!$F$16:$F$45,MATCH(I4500,Lookup_Tables!$E$16:$E$45,0)),"N/A")</f>
        <v>EMP205</v>
      </c>
      <c r="AG4500" s="27" t="n">
        <f aca="false">_xlfn.IFS(R4500="Recovered",4,R4500="Referred",3,R4500="Admitted",2,R4500="Deceased",1,TRUE(),0)</f>
        <v>4</v>
      </c>
      <c r="AH4500" s="27" t="str">
        <f aca="false">IF(T4500&gt;=4,"Satisfied",IF(T4500&gt;=3,"Neutral","Needs Improvement"))</f>
        <v>Satisfied</v>
      </c>
    </row>
    <row r="4501" customFormat="false" ht="15" hidden="false" customHeight="false" outlineLevel="0" collapsed="false">
      <c r="A4501" s="30" t="s">
        <v>3651</v>
      </c>
      <c r="B4501" s="30" t="s">
        <v>1533</v>
      </c>
      <c r="C4501" s="30" t="n">
        <v>28</v>
      </c>
      <c r="D4501" s="30" t="s">
        <v>181</v>
      </c>
      <c r="E4501" s="31" t="n">
        <v>45562</v>
      </c>
      <c r="F4501" s="30" t="s">
        <v>1384</v>
      </c>
      <c r="G4501" s="31" t="n">
        <v>45562</v>
      </c>
      <c r="H4501" s="30" t="s">
        <v>146</v>
      </c>
      <c r="I4501" s="30" t="s">
        <v>147</v>
      </c>
      <c r="J4501" s="30" t="s">
        <v>244</v>
      </c>
      <c r="K4501" s="30" t="s">
        <v>156</v>
      </c>
      <c r="L4501" s="30" t="n">
        <v>60</v>
      </c>
      <c r="M4501" s="30" t="n">
        <v>56</v>
      </c>
      <c r="N4501" s="30" t="s">
        <v>127</v>
      </c>
      <c r="O4501" s="30" t="s">
        <v>171</v>
      </c>
      <c r="P4501" s="30" t="s">
        <v>140</v>
      </c>
      <c r="Q4501" s="32" t="n">
        <v>4503.38</v>
      </c>
      <c r="R4501" s="30" t="s">
        <v>130</v>
      </c>
      <c r="S4501" s="30" t="s">
        <v>223</v>
      </c>
      <c r="T4501" s="30" t="n">
        <v>5</v>
      </c>
      <c r="U4501" s="30" t="n">
        <f aca="false">YEAR(E4501)</f>
        <v>2024</v>
      </c>
      <c r="V4501" s="30" t="str">
        <f aca="false">TEXT(E4501,"MMM-YYYY")</f>
        <v>Sep-2024</v>
      </c>
      <c r="W4501" s="30" t="n">
        <f aca="false">MONTH(E4501)</f>
        <v>9</v>
      </c>
      <c r="X4501" s="30" t="str">
        <f aca="false">TEXT(WEEKDAY(E4501,2),"0")&amp;" - "&amp;TEXT(E4501,"dddd")</f>
        <v>5 - Friday</v>
      </c>
      <c r="Y4501" s="30" t="str">
        <f aca="false">_xlfn.IFS(C4501&lt;18,"Child (0-17)",C4501&lt;40,"Young Adult (18-39)",C4501&lt;60,"Adult (40-59)",TRUE(),"Senior (60+)")</f>
        <v>Young Adult (18-39)</v>
      </c>
      <c r="Z4501" s="30" t="n">
        <f aca="false">ROUND(G4501-E4501,0)</f>
        <v>0</v>
      </c>
      <c r="AA4501" s="30" t="n">
        <f aca="false">L4501+M4501</f>
        <v>116</v>
      </c>
      <c r="AB4501" s="30" t="n">
        <f aca="false">IFERROR(ROUND(Q4501/AA4501,2),0)</f>
        <v>38.82</v>
      </c>
      <c r="AC4501" s="30" t="str">
        <f aca="false">IF(AND(K4501="Critical",N4501="No"),"URGENT - No Bed","Normal")</f>
        <v>Normal</v>
      </c>
      <c r="AD4501" s="34" t="n">
        <f aca="false">INDEX(Lookup_Tables!$B$3:$B$12,MATCH(H4501,Lookup_Tables!$A$3:$A$12,0))</f>
        <v>2700000</v>
      </c>
      <c r="AE4501" s="30" t="str">
        <f aca="false">INDEX(Lookup_Tables!$C$3:$C$12,MATCH(H4501,Lookup_Tables!$A$3:$A$12,0))</f>
        <v>Dr. Vikram Singh</v>
      </c>
      <c r="AF4501" s="30" t="str">
        <f aca="false">IFERROR(INDEX(Lookup_Tables!$F$16:$F$45,MATCH(I4501,Lookup_Tables!$E$16:$E$45,0)),"N/A")</f>
        <v>EMP229</v>
      </c>
      <c r="AG4501" s="30" t="n">
        <f aca="false">_xlfn.IFS(R4501="Recovered",4,R4501="Referred",3,R4501="Admitted",2,R4501="Deceased",1,TRUE(),0)</f>
        <v>4</v>
      </c>
      <c r="AH4501" s="30" t="str">
        <f aca="false">IF(T4501&gt;=4,"Satisfied",IF(T4501&gt;=3,"Neutral","Needs Improvement"))</f>
        <v>Satisfied</v>
      </c>
    </row>
    <row r="4502" customFormat="false" ht="15" hidden="false" customHeight="false" outlineLevel="0" collapsed="false">
      <c r="A4502" s="27" t="s">
        <v>1836</v>
      </c>
      <c r="B4502" s="27" t="s">
        <v>1837</v>
      </c>
      <c r="C4502" s="27" t="n">
        <v>57</v>
      </c>
      <c r="D4502" s="27" t="s">
        <v>181</v>
      </c>
      <c r="E4502" s="28" t="n">
        <v>45378</v>
      </c>
      <c r="F4502" s="27" t="s">
        <v>1182</v>
      </c>
      <c r="G4502" s="28" t="n">
        <v>45378</v>
      </c>
      <c r="H4502" s="27" t="s">
        <v>146</v>
      </c>
      <c r="I4502" s="27" t="s">
        <v>309</v>
      </c>
      <c r="J4502" s="27" t="s">
        <v>222</v>
      </c>
      <c r="K4502" s="27" t="s">
        <v>138</v>
      </c>
      <c r="L4502" s="27" t="n">
        <v>42</v>
      </c>
      <c r="M4502" s="27" t="n">
        <v>41</v>
      </c>
      <c r="N4502" s="27" t="s">
        <v>127</v>
      </c>
      <c r="O4502" s="27" t="s">
        <v>149</v>
      </c>
      <c r="P4502" s="27" t="s">
        <v>140</v>
      </c>
      <c r="Q4502" s="29" t="n">
        <v>1224.16</v>
      </c>
      <c r="R4502" s="27" t="s">
        <v>130</v>
      </c>
      <c r="S4502" s="27" t="s">
        <v>192</v>
      </c>
      <c r="T4502" s="27" t="n">
        <v>5</v>
      </c>
      <c r="U4502" s="27" t="n">
        <f aca="false">YEAR(E4502)</f>
        <v>2024</v>
      </c>
      <c r="V4502" s="27" t="str">
        <f aca="false">TEXT(E4502,"MMM-YYYY")</f>
        <v>Mar-2024</v>
      </c>
      <c r="W4502" s="27" t="n">
        <f aca="false">MONTH(E4502)</f>
        <v>3</v>
      </c>
      <c r="X4502" s="27" t="str">
        <f aca="false">TEXT(WEEKDAY(E4502,2),"0")&amp;" - "&amp;TEXT(E4502,"dddd")</f>
        <v>3 - Wednesday</v>
      </c>
      <c r="Y4502" s="27" t="str">
        <f aca="false">_xlfn.IFS(C4502&lt;18,"Child (0-17)",C4502&lt;40,"Young Adult (18-39)",C4502&lt;60,"Adult (40-59)",TRUE(),"Senior (60+)")</f>
        <v>Adult (40-59)</v>
      </c>
      <c r="Z4502" s="27" t="n">
        <f aca="false">ROUND(G4502-E4502,0)</f>
        <v>0</v>
      </c>
      <c r="AA4502" s="27" t="n">
        <f aca="false">L4502+M4502</f>
        <v>83</v>
      </c>
      <c r="AB4502" s="27" t="n">
        <f aca="false">IFERROR(ROUND(Q4502/AA4502,2),0)</f>
        <v>14.75</v>
      </c>
      <c r="AC4502" s="27" t="str">
        <f aca="false">IF(AND(K4502="Critical",N4502="No"),"URGENT - No Bed","Normal")</f>
        <v>Normal</v>
      </c>
      <c r="AD4502" s="33" t="n">
        <f aca="false">INDEX(Lookup_Tables!$B$3:$B$12,MATCH(H4502,Lookup_Tables!$A$3:$A$12,0))</f>
        <v>2700000</v>
      </c>
      <c r="AE4502" s="27" t="str">
        <f aca="false">INDEX(Lookup_Tables!$C$3:$C$12,MATCH(H4502,Lookup_Tables!$A$3:$A$12,0))</f>
        <v>Dr. Vikram Singh</v>
      </c>
      <c r="AF4502" s="27" t="str">
        <f aca="false">IFERROR(INDEX(Lookup_Tables!$F$16:$F$45,MATCH(I4502,Lookup_Tables!$E$16:$E$45,0)),"N/A")</f>
        <v>EMP228</v>
      </c>
      <c r="AG4502" s="27" t="n">
        <f aca="false">_xlfn.IFS(R4502="Recovered",4,R4502="Referred",3,R4502="Admitted",2,R4502="Deceased",1,TRUE(),0)</f>
        <v>4</v>
      </c>
      <c r="AH4502" s="27" t="str">
        <f aca="false">IF(T4502&gt;=4,"Satisfied",IF(T4502&gt;=3,"Neutral","Needs Improvement"))</f>
        <v>Satisfied</v>
      </c>
    </row>
    <row r="4503" customFormat="false" ht="15" hidden="false" customHeight="false" outlineLevel="0" collapsed="false">
      <c r="A4503" s="30" t="s">
        <v>5488</v>
      </c>
      <c r="B4503" s="30" t="s">
        <v>1097</v>
      </c>
      <c r="C4503" s="30" t="n">
        <v>51</v>
      </c>
      <c r="D4503" s="30" t="s">
        <v>121</v>
      </c>
      <c r="E4503" s="31" t="n">
        <v>45596</v>
      </c>
      <c r="F4503" s="30" t="s">
        <v>247</v>
      </c>
      <c r="G4503" s="31" t="n">
        <v>45597</v>
      </c>
      <c r="H4503" s="30" t="s">
        <v>168</v>
      </c>
      <c r="I4503" s="30" t="s">
        <v>196</v>
      </c>
      <c r="J4503" s="30" t="s">
        <v>367</v>
      </c>
      <c r="K4503" s="30" t="s">
        <v>138</v>
      </c>
      <c r="L4503" s="30" t="n">
        <v>78</v>
      </c>
      <c r="M4503" s="30" t="n">
        <v>42</v>
      </c>
      <c r="N4503" s="30" t="s">
        <v>127</v>
      </c>
      <c r="O4503" s="30" t="s">
        <v>128</v>
      </c>
      <c r="P4503" s="30" t="s">
        <v>187</v>
      </c>
      <c r="Q4503" s="32" t="n">
        <v>2043.78</v>
      </c>
      <c r="R4503" s="30" t="s">
        <v>130</v>
      </c>
      <c r="S4503" s="30" t="s">
        <v>192</v>
      </c>
      <c r="T4503" s="30" t="n">
        <v>2</v>
      </c>
      <c r="U4503" s="30" t="n">
        <f aca="false">YEAR(E4503)</f>
        <v>2024</v>
      </c>
      <c r="V4503" s="30" t="str">
        <f aca="false">TEXT(E4503,"MMM-YYYY")</f>
        <v>Oct-2024</v>
      </c>
      <c r="W4503" s="30" t="n">
        <f aca="false">MONTH(E4503)</f>
        <v>10</v>
      </c>
      <c r="X4503" s="30" t="str">
        <f aca="false">TEXT(WEEKDAY(E4503,2),"0")&amp;" - "&amp;TEXT(E4503,"dddd")</f>
        <v>4 - Thursday</v>
      </c>
      <c r="Y4503" s="30" t="str">
        <f aca="false">_xlfn.IFS(C4503&lt;18,"Child (0-17)",C4503&lt;40,"Young Adult (18-39)",C4503&lt;60,"Adult (40-59)",TRUE(),"Senior (60+)")</f>
        <v>Adult (40-59)</v>
      </c>
      <c r="Z4503" s="30" t="n">
        <f aca="false">ROUND(G4503-E4503,0)</f>
        <v>1</v>
      </c>
      <c r="AA4503" s="30" t="n">
        <f aca="false">L4503+M4503</f>
        <v>120</v>
      </c>
      <c r="AB4503" s="30" t="n">
        <f aca="false">IFERROR(ROUND(Q4503/AA4503,2),0)</f>
        <v>17.03</v>
      </c>
      <c r="AC4503" s="30" t="str">
        <f aca="false">IF(AND(K4503="Critical",N4503="No"),"URGENT - No Bed","Normal")</f>
        <v>Normal</v>
      </c>
      <c r="AD4503" s="34" t="n">
        <f aca="false">INDEX(Lookup_Tables!$B$3:$B$12,MATCH(H4503,Lookup_Tables!$A$3:$A$12,0))</f>
        <v>4400000</v>
      </c>
      <c r="AE4503" s="30" t="str">
        <f aca="false">INDEX(Lookup_Tables!$C$3:$C$12,MATCH(H4503,Lookup_Tables!$A$3:$A$12,0))</f>
        <v>Dr. Neha Chopra</v>
      </c>
      <c r="AF4503" s="30" t="str">
        <f aca="false">IFERROR(INDEX(Lookup_Tables!$F$16:$F$45,MATCH(I4503,Lookup_Tables!$E$16:$E$45,0)),"N/A")</f>
        <v>EMP219</v>
      </c>
      <c r="AG4503" s="30" t="n">
        <f aca="false">_xlfn.IFS(R4503="Recovered",4,R4503="Referred",3,R4503="Admitted",2,R4503="Deceased",1,TRUE(),0)</f>
        <v>4</v>
      </c>
      <c r="AH4503" s="30" t="str">
        <f aca="false">IF(T4503&gt;=4,"Satisfied",IF(T4503&gt;=3,"Neutral","Needs Improvement"))</f>
        <v>Needs Improvement</v>
      </c>
    </row>
    <row r="4504" customFormat="false" ht="15" hidden="false" customHeight="false" outlineLevel="0" collapsed="false">
      <c r="A4504" s="27" t="s">
        <v>6617</v>
      </c>
      <c r="B4504" s="27" t="s">
        <v>1480</v>
      </c>
      <c r="C4504" s="27" t="n">
        <v>38</v>
      </c>
      <c r="D4504" s="27" t="s">
        <v>181</v>
      </c>
      <c r="E4504" s="28" t="n">
        <v>45329</v>
      </c>
      <c r="F4504" s="27" t="s">
        <v>1614</v>
      </c>
      <c r="G4504" s="28" t="n">
        <v>45329</v>
      </c>
      <c r="H4504" s="27" t="s">
        <v>217</v>
      </c>
      <c r="I4504" s="27" t="s">
        <v>392</v>
      </c>
      <c r="J4504" s="27" t="s">
        <v>294</v>
      </c>
      <c r="K4504" s="27" t="s">
        <v>138</v>
      </c>
      <c r="L4504" s="27" t="n">
        <v>57</v>
      </c>
      <c r="M4504" s="27" t="n">
        <v>36</v>
      </c>
      <c r="N4504" s="27" t="s">
        <v>186</v>
      </c>
      <c r="O4504" s="27" t="s">
        <v>171</v>
      </c>
      <c r="P4504" s="27" t="s">
        <v>150</v>
      </c>
      <c r="Q4504" s="29" t="n">
        <v>2802.06</v>
      </c>
      <c r="R4504" s="27" t="s">
        <v>130</v>
      </c>
      <c r="S4504" s="27" t="s">
        <v>335</v>
      </c>
      <c r="T4504" s="27" t="n">
        <v>3</v>
      </c>
      <c r="U4504" s="27" t="n">
        <f aca="false">YEAR(E4504)</f>
        <v>2024</v>
      </c>
      <c r="V4504" s="27" t="str">
        <f aca="false">TEXT(E4504,"MMM-YYYY")</f>
        <v>Feb-2024</v>
      </c>
      <c r="W4504" s="27" t="n">
        <f aca="false">MONTH(E4504)</f>
        <v>2</v>
      </c>
      <c r="X4504" s="27" t="str">
        <f aca="false">TEXT(WEEKDAY(E4504,2),"0")&amp;" - "&amp;TEXT(E4504,"dddd")</f>
        <v>3 - Wednesday</v>
      </c>
      <c r="Y4504" s="27" t="str">
        <f aca="false">_xlfn.IFS(C4504&lt;18,"Child (0-17)",C4504&lt;40,"Young Adult (18-39)",C4504&lt;60,"Adult (40-59)",TRUE(),"Senior (60+)")</f>
        <v>Young Adult (18-39)</v>
      </c>
      <c r="Z4504" s="27" t="n">
        <f aca="false">ROUND(G4504-E4504,0)</f>
        <v>0</v>
      </c>
      <c r="AA4504" s="27" t="n">
        <f aca="false">L4504+M4504</f>
        <v>93</v>
      </c>
      <c r="AB4504" s="27" t="n">
        <f aca="false">IFERROR(ROUND(Q4504/AA4504,2),0)</f>
        <v>30.13</v>
      </c>
      <c r="AC4504" s="27" t="str">
        <f aca="false">IF(AND(K4504="Critical",N4504="No"),"URGENT - No Bed","Normal")</f>
        <v>Normal</v>
      </c>
      <c r="AD4504" s="33" t="n">
        <f aca="false">INDEX(Lookup_Tables!$B$3:$B$12,MATCH(H4504,Lookup_Tables!$A$3:$A$12,0))</f>
        <v>4200000</v>
      </c>
      <c r="AE4504" s="27" t="str">
        <f aca="false">INDEX(Lookup_Tables!$C$3:$C$12,MATCH(H4504,Lookup_Tables!$A$3:$A$12,0))</f>
        <v>Dr. Anil Kapoor</v>
      </c>
      <c r="AF4504" s="27" t="str">
        <f aca="false">IFERROR(INDEX(Lookup_Tables!$F$16:$F$45,MATCH(I4504,Lookup_Tables!$E$16:$E$45,0)),"N/A")</f>
        <v>EMP202</v>
      </c>
      <c r="AG4504" s="27" t="n">
        <f aca="false">_xlfn.IFS(R4504="Recovered",4,R4504="Referred",3,R4504="Admitted",2,R4504="Deceased",1,TRUE(),0)</f>
        <v>4</v>
      </c>
      <c r="AH4504" s="27" t="str">
        <f aca="false">IF(T4504&gt;=4,"Satisfied",IF(T4504&gt;=3,"Neutral","Needs Improvement"))</f>
        <v>Neutral</v>
      </c>
    </row>
    <row r="4505" customFormat="false" ht="15" hidden="false" customHeight="false" outlineLevel="0" collapsed="false">
      <c r="A4505" s="30" t="s">
        <v>427</v>
      </c>
      <c r="B4505" s="30" t="s">
        <v>428</v>
      </c>
      <c r="C4505" s="30" t="n">
        <v>37</v>
      </c>
      <c r="D4505" s="30" t="s">
        <v>121</v>
      </c>
      <c r="E4505" s="31" t="n">
        <v>45607</v>
      </c>
      <c r="F4505" s="30" t="s">
        <v>429</v>
      </c>
      <c r="G4505" s="31" t="n">
        <v>45611</v>
      </c>
      <c r="H4505" s="30" t="s">
        <v>183</v>
      </c>
      <c r="I4505" s="30" t="s">
        <v>430</v>
      </c>
      <c r="J4505" s="30" t="s">
        <v>431</v>
      </c>
      <c r="K4505" s="30" t="s">
        <v>126</v>
      </c>
      <c r="L4505" s="30" t="n">
        <v>18</v>
      </c>
      <c r="M4505" s="30" t="n">
        <v>111</v>
      </c>
      <c r="N4505" s="30" t="s">
        <v>186</v>
      </c>
      <c r="O4505" s="30" t="s">
        <v>128</v>
      </c>
      <c r="P4505" s="30" t="s">
        <v>129</v>
      </c>
      <c r="Q4505" s="32" t="n">
        <v>8807.62</v>
      </c>
      <c r="R4505" s="30" t="s">
        <v>130</v>
      </c>
      <c r="S4505" s="30" t="s">
        <v>192</v>
      </c>
      <c r="T4505" s="30" t="n">
        <v>5</v>
      </c>
      <c r="U4505" s="30" t="n">
        <f aca="false">YEAR(E4505)</f>
        <v>2024</v>
      </c>
      <c r="V4505" s="30" t="str">
        <f aca="false">TEXT(E4505,"MMM-YYYY")</f>
        <v>Nov-2024</v>
      </c>
      <c r="W4505" s="30" t="n">
        <f aca="false">MONTH(E4505)</f>
        <v>11</v>
      </c>
      <c r="X4505" s="30" t="str">
        <f aca="false">TEXT(WEEKDAY(E4505,2),"0")&amp;" - "&amp;TEXT(E4505,"dddd")</f>
        <v>1 - Monday</v>
      </c>
      <c r="Y4505" s="30" t="str">
        <f aca="false">_xlfn.IFS(C4505&lt;18,"Child (0-17)",C4505&lt;40,"Young Adult (18-39)",C4505&lt;60,"Adult (40-59)",TRUE(),"Senior (60+)")</f>
        <v>Young Adult (18-39)</v>
      </c>
      <c r="Z4505" s="30" t="n">
        <f aca="false">ROUND(G4505-E4505,0)</f>
        <v>4</v>
      </c>
      <c r="AA4505" s="30" t="n">
        <f aca="false">L4505+M4505</f>
        <v>129</v>
      </c>
      <c r="AB4505" s="30" t="n">
        <f aca="false">IFERROR(ROUND(Q4505/AA4505,2),0)</f>
        <v>68.28</v>
      </c>
      <c r="AC4505" s="30" t="str">
        <f aca="false">IF(AND(K4505="Critical",N4505="No"),"URGENT - No Bed","Normal")</f>
        <v>Normal</v>
      </c>
      <c r="AD4505" s="34" t="n">
        <f aca="false">INDEX(Lookup_Tables!$B$3:$B$12,MATCH(H4505,Lookup_Tables!$A$3:$A$12,0))</f>
        <v>3100000</v>
      </c>
      <c r="AE4505" s="30" t="str">
        <f aca="false">INDEX(Lookup_Tables!$C$3:$C$12,MATCH(H4505,Lookup_Tables!$A$3:$A$12,0))</f>
        <v>Dr. Kavita Rao</v>
      </c>
      <c r="AF4505" s="30" t="str">
        <f aca="false">IFERROR(INDEX(Lookup_Tables!$F$16:$F$45,MATCH(I4505,Lookup_Tables!$E$16:$E$45,0)),"N/A")</f>
        <v>EMP224</v>
      </c>
      <c r="AG4505" s="30" t="n">
        <f aca="false">_xlfn.IFS(R4505="Recovered",4,R4505="Referred",3,R4505="Admitted",2,R4505="Deceased",1,TRUE(),0)</f>
        <v>4</v>
      </c>
      <c r="AH4505" s="30" t="str">
        <f aca="false">IF(T4505&gt;=4,"Satisfied",IF(T4505&gt;=3,"Neutral","Needs Improvement"))</f>
        <v>Satisfied</v>
      </c>
    </row>
    <row r="4506" customFormat="false" ht="15" hidden="false" customHeight="false" outlineLevel="0" collapsed="false">
      <c r="A4506" s="27" t="s">
        <v>3705</v>
      </c>
      <c r="B4506" s="27" t="s">
        <v>3706</v>
      </c>
      <c r="C4506" s="27" t="n">
        <v>48</v>
      </c>
      <c r="D4506" s="27" t="s">
        <v>121</v>
      </c>
      <c r="E4506" s="28" t="n">
        <v>45508</v>
      </c>
      <c r="F4506" s="27" t="s">
        <v>669</v>
      </c>
      <c r="G4506" s="28" t="n">
        <v>45511</v>
      </c>
      <c r="H4506" s="27" t="s">
        <v>206</v>
      </c>
      <c r="I4506" s="27" t="s">
        <v>207</v>
      </c>
      <c r="J4506" s="27" t="s">
        <v>615</v>
      </c>
      <c r="K4506" s="27" t="s">
        <v>156</v>
      </c>
      <c r="L4506" s="27" t="n">
        <v>59</v>
      </c>
      <c r="M4506" s="27" t="n">
        <v>67</v>
      </c>
      <c r="N4506" s="27" t="s">
        <v>127</v>
      </c>
      <c r="O4506" s="27" t="s">
        <v>128</v>
      </c>
      <c r="P4506" s="27" t="s">
        <v>187</v>
      </c>
      <c r="Q4506" s="29" t="n">
        <v>4596.26</v>
      </c>
      <c r="R4506" s="27" t="s">
        <v>130</v>
      </c>
      <c r="S4506" s="27" t="s">
        <v>197</v>
      </c>
      <c r="T4506" s="27" t="n">
        <v>5</v>
      </c>
      <c r="U4506" s="27" t="n">
        <f aca="false">YEAR(E4506)</f>
        <v>2024</v>
      </c>
      <c r="V4506" s="27" t="str">
        <f aca="false">TEXT(E4506,"MMM-YYYY")</f>
        <v>Aug-2024</v>
      </c>
      <c r="W4506" s="27" t="n">
        <f aca="false">MONTH(E4506)</f>
        <v>8</v>
      </c>
      <c r="X4506" s="27" t="str">
        <f aca="false">TEXT(WEEKDAY(E4506,2),"0")&amp;" - "&amp;TEXT(E4506,"dddd")</f>
        <v>7 - Sunday</v>
      </c>
      <c r="Y4506" s="27" t="str">
        <f aca="false">_xlfn.IFS(C4506&lt;18,"Child (0-17)",C4506&lt;40,"Young Adult (18-39)",C4506&lt;60,"Adult (40-59)",TRUE(),"Senior (60+)")</f>
        <v>Adult (40-59)</v>
      </c>
      <c r="Z4506" s="27" t="n">
        <f aca="false">ROUND(G4506-E4506,0)</f>
        <v>3</v>
      </c>
      <c r="AA4506" s="27" t="n">
        <f aca="false">L4506+M4506</f>
        <v>126</v>
      </c>
      <c r="AB4506" s="27" t="n">
        <f aca="false">IFERROR(ROUND(Q4506/AA4506,2),0)</f>
        <v>36.48</v>
      </c>
      <c r="AC4506" s="27" t="str">
        <f aca="false">IF(AND(K4506="Critical",N4506="No"),"URGENT - No Bed","Normal")</f>
        <v>Normal</v>
      </c>
      <c r="AD4506" s="33" t="n">
        <f aca="false">INDEX(Lookup_Tables!$B$3:$B$12,MATCH(H4506,Lookup_Tables!$A$3:$A$12,0))</f>
        <v>2800000</v>
      </c>
      <c r="AE4506" s="27" t="str">
        <f aca="false">INDEX(Lookup_Tables!$C$3:$C$12,MATCH(H4506,Lookup_Tables!$A$3:$A$12,0))</f>
        <v>Dr. Suresh Nair</v>
      </c>
      <c r="AF4506" s="27" t="str">
        <f aca="false">IFERROR(INDEX(Lookup_Tables!$F$16:$F$45,MATCH(I4506,Lookup_Tables!$E$16:$E$45,0)),"N/A")</f>
        <v>EMP209</v>
      </c>
      <c r="AG4506" s="27" t="n">
        <f aca="false">_xlfn.IFS(R4506="Recovered",4,R4506="Referred",3,R4506="Admitted",2,R4506="Deceased",1,TRUE(),0)</f>
        <v>4</v>
      </c>
      <c r="AH4506" s="27" t="str">
        <f aca="false">IF(T4506&gt;=4,"Satisfied",IF(T4506&gt;=3,"Neutral","Needs Improvement"))</f>
        <v>Satisfied</v>
      </c>
    </row>
    <row r="4507" customFormat="false" ht="15" hidden="false" customHeight="false" outlineLevel="0" collapsed="false">
      <c r="A4507" s="30" t="s">
        <v>3947</v>
      </c>
      <c r="B4507" s="30" t="s">
        <v>1218</v>
      </c>
      <c r="C4507" s="30" t="n">
        <v>48</v>
      </c>
      <c r="D4507" s="30" t="s">
        <v>181</v>
      </c>
      <c r="E4507" s="31" t="n">
        <v>45628</v>
      </c>
      <c r="F4507" s="30" t="s">
        <v>543</v>
      </c>
      <c r="G4507" s="31" t="n">
        <v>45629</v>
      </c>
      <c r="H4507" s="30" t="s">
        <v>183</v>
      </c>
      <c r="I4507" s="30" t="s">
        <v>184</v>
      </c>
      <c r="J4507" s="30" t="s">
        <v>476</v>
      </c>
      <c r="K4507" s="30" t="s">
        <v>138</v>
      </c>
      <c r="L4507" s="30" t="n">
        <v>25</v>
      </c>
      <c r="M4507" s="30" t="n">
        <v>34</v>
      </c>
      <c r="N4507" s="30" t="s">
        <v>127</v>
      </c>
      <c r="O4507" s="30" t="s">
        <v>128</v>
      </c>
      <c r="P4507" s="30" t="s">
        <v>140</v>
      </c>
      <c r="Q4507" s="32" t="n">
        <v>940.56</v>
      </c>
      <c r="R4507" s="30" t="s">
        <v>130</v>
      </c>
      <c r="S4507" s="30" t="s">
        <v>192</v>
      </c>
      <c r="T4507" s="30" t="n">
        <v>3</v>
      </c>
      <c r="U4507" s="30" t="n">
        <f aca="false">YEAR(E4507)</f>
        <v>2024</v>
      </c>
      <c r="V4507" s="30" t="str">
        <f aca="false">TEXT(E4507,"MMM-YYYY")</f>
        <v>Dec-2024</v>
      </c>
      <c r="W4507" s="30" t="n">
        <f aca="false">MONTH(E4507)</f>
        <v>12</v>
      </c>
      <c r="X4507" s="30" t="str">
        <f aca="false">TEXT(WEEKDAY(E4507,2),"0")&amp;" - "&amp;TEXT(E4507,"dddd")</f>
        <v>1 - Monday</v>
      </c>
      <c r="Y4507" s="30" t="str">
        <f aca="false">_xlfn.IFS(C4507&lt;18,"Child (0-17)",C4507&lt;40,"Young Adult (18-39)",C4507&lt;60,"Adult (40-59)",TRUE(),"Senior (60+)")</f>
        <v>Adult (40-59)</v>
      </c>
      <c r="Z4507" s="30" t="n">
        <f aca="false">ROUND(G4507-E4507,0)</f>
        <v>1</v>
      </c>
      <c r="AA4507" s="30" t="n">
        <f aca="false">L4507+M4507</f>
        <v>59</v>
      </c>
      <c r="AB4507" s="30" t="n">
        <f aca="false">IFERROR(ROUND(Q4507/AA4507,2),0)</f>
        <v>15.94</v>
      </c>
      <c r="AC4507" s="30" t="str">
        <f aca="false">IF(AND(K4507="Critical",N4507="No"),"URGENT - No Bed","Normal")</f>
        <v>Normal</v>
      </c>
      <c r="AD4507" s="34" t="n">
        <f aca="false">INDEX(Lookup_Tables!$B$3:$B$12,MATCH(H4507,Lookup_Tables!$A$3:$A$12,0))</f>
        <v>3100000</v>
      </c>
      <c r="AE4507" s="30" t="str">
        <f aca="false">INDEX(Lookup_Tables!$C$3:$C$12,MATCH(H4507,Lookup_Tables!$A$3:$A$12,0))</f>
        <v>Dr. Kavita Rao</v>
      </c>
      <c r="AF4507" s="30" t="str">
        <f aca="false">IFERROR(INDEX(Lookup_Tables!$F$16:$F$45,MATCH(I4507,Lookup_Tables!$E$16:$E$45,0)),"N/A")</f>
        <v>EMP226</v>
      </c>
      <c r="AG4507" s="30" t="n">
        <f aca="false">_xlfn.IFS(R4507="Recovered",4,R4507="Referred",3,R4507="Admitted",2,R4507="Deceased",1,TRUE(),0)</f>
        <v>4</v>
      </c>
      <c r="AH4507" s="30" t="str">
        <f aca="false">IF(T4507&gt;=4,"Satisfied",IF(T4507&gt;=3,"Neutral","Needs Improvement"))</f>
        <v>Neutral</v>
      </c>
    </row>
    <row r="4508" customFormat="false" ht="15" hidden="false" customHeight="false" outlineLevel="0" collapsed="false">
      <c r="A4508" s="27" t="s">
        <v>5916</v>
      </c>
      <c r="B4508" s="27" t="s">
        <v>4882</v>
      </c>
      <c r="C4508" s="27" t="n">
        <v>0</v>
      </c>
      <c r="D4508" s="27" t="s">
        <v>121</v>
      </c>
      <c r="E4508" s="28" t="n">
        <v>45405</v>
      </c>
      <c r="F4508" s="27" t="s">
        <v>3007</v>
      </c>
      <c r="G4508" s="28" t="n">
        <v>45406</v>
      </c>
      <c r="H4508" s="27" t="s">
        <v>206</v>
      </c>
      <c r="I4508" s="27" t="s">
        <v>232</v>
      </c>
      <c r="J4508" s="27" t="s">
        <v>208</v>
      </c>
      <c r="K4508" s="27" t="s">
        <v>138</v>
      </c>
      <c r="L4508" s="27" t="n">
        <v>83</v>
      </c>
      <c r="M4508" s="27" t="n">
        <v>24</v>
      </c>
      <c r="N4508" s="27" t="s">
        <v>127</v>
      </c>
      <c r="O4508" s="27" t="s">
        <v>139</v>
      </c>
      <c r="P4508" s="27" t="s">
        <v>150</v>
      </c>
      <c r="Q4508" s="29" t="n">
        <v>2436.25</v>
      </c>
      <c r="R4508" s="27" t="s">
        <v>130</v>
      </c>
      <c r="S4508" s="27" t="s">
        <v>178</v>
      </c>
      <c r="T4508" s="27" t="n">
        <v>4</v>
      </c>
      <c r="U4508" s="27" t="n">
        <f aca="false">YEAR(E4508)</f>
        <v>2024</v>
      </c>
      <c r="V4508" s="27" t="str">
        <f aca="false">TEXT(E4508,"MMM-YYYY")</f>
        <v>Apr-2024</v>
      </c>
      <c r="W4508" s="27" t="n">
        <f aca="false">MONTH(E4508)</f>
        <v>4</v>
      </c>
      <c r="X4508" s="27" t="str">
        <f aca="false">TEXT(WEEKDAY(E4508,2),"0")&amp;" - "&amp;TEXT(E4508,"dddd")</f>
        <v>2 - Tuesday</v>
      </c>
      <c r="Y4508" s="27" t="str">
        <f aca="false">_xlfn.IFS(C4508&lt;18,"Child (0-17)",C4508&lt;40,"Young Adult (18-39)",C4508&lt;60,"Adult (40-59)",TRUE(),"Senior (60+)")</f>
        <v>Child (0-17)</v>
      </c>
      <c r="Z4508" s="27" t="n">
        <f aca="false">ROUND(G4508-E4508,0)</f>
        <v>1</v>
      </c>
      <c r="AA4508" s="27" t="n">
        <f aca="false">L4508+M4508</f>
        <v>107</v>
      </c>
      <c r="AB4508" s="27" t="n">
        <f aca="false">IFERROR(ROUND(Q4508/AA4508,2),0)</f>
        <v>22.77</v>
      </c>
      <c r="AC4508" s="27" t="str">
        <f aca="false">IF(AND(K4508="Critical",N4508="No"),"URGENT - No Bed","Normal")</f>
        <v>Normal</v>
      </c>
      <c r="AD4508" s="33" t="n">
        <f aca="false">INDEX(Lookup_Tables!$B$3:$B$12,MATCH(H4508,Lookup_Tables!$A$3:$A$12,0))</f>
        <v>2800000</v>
      </c>
      <c r="AE4508" s="27" t="str">
        <f aca="false">INDEX(Lookup_Tables!$C$3:$C$12,MATCH(H4508,Lookup_Tables!$A$3:$A$12,0))</f>
        <v>Dr. Suresh Nair</v>
      </c>
      <c r="AF4508" s="27" t="str">
        <f aca="false">IFERROR(INDEX(Lookup_Tables!$F$16:$F$45,MATCH(I4508,Lookup_Tables!$E$16:$E$45,0)),"N/A")</f>
        <v>EMP210</v>
      </c>
      <c r="AG4508" s="27" t="n">
        <f aca="false">_xlfn.IFS(R4508="Recovered",4,R4508="Referred",3,R4508="Admitted",2,R4508="Deceased",1,TRUE(),0)</f>
        <v>4</v>
      </c>
      <c r="AH4508" s="27" t="str">
        <f aca="false">IF(T4508&gt;=4,"Satisfied",IF(T4508&gt;=3,"Neutral","Needs Improvement"))</f>
        <v>Satisfied</v>
      </c>
    </row>
    <row r="4509" customFormat="false" ht="15" hidden="false" customHeight="false" outlineLevel="0" collapsed="false">
      <c r="A4509" s="30" t="s">
        <v>3998</v>
      </c>
      <c r="B4509" s="30" t="s">
        <v>3999</v>
      </c>
      <c r="C4509" s="30" t="n">
        <v>37</v>
      </c>
      <c r="D4509" s="30" t="s">
        <v>181</v>
      </c>
      <c r="E4509" s="31" t="n">
        <v>45360</v>
      </c>
      <c r="F4509" s="30" t="s">
        <v>435</v>
      </c>
      <c r="G4509" s="31" t="n">
        <v>45360</v>
      </c>
      <c r="H4509" s="30" t="s">
        <v>206</v>
      </c>
      <c r="I4509" s="30" t="s">
        <v>207</v>
      </c>
      <c r="J4509" s="30" t="s">
        <v>593</v>
      </c>
      <c r="K4509" s="30" t="s">
        <v>138</v>
      </c>
      <c r="L4509" s="30" t="n">
        <v>34</v>
      </c>
      <c r="M4509" s="30" t="n">
        <v>45</v>
      </c>
      <c r="N4509" s="30" t="s">
        <v>127</v>
      </c>
      <c r="O4509" s="30" t="s">
        <v>128</v>
      </c>
      <c r="P4509" s="30" t="s">
        <v>129</v>
      </c>
      <c r="Q4509" s="32" t="n">
        <v>1820.96</v>
      </c>
      <c r="R4509" s="30" t="s">
        <v>130</v>
      </c>
      <c r="S4509" s="30" t="s">
        <v>178</v>
      </c>
      <c r="T4509" s="30" t="n">
        <v>3</v>
      </c>
      <c r="U4509" s="30" t="n">
        <f aca="false">YEAR(E4509)</f>
        <v>2024</v>
      </c>
      <c r="V4509" s="30" t="str">
        <f aca="false">TEXT(E4509,"MMM-YYYY")</f>
        <v>Mar-2024</v>
      </c>
      <c r="W4509" s="30" t="n">
        <f aca="false">MONTH(E4509)</f>
        <v>3</v>
      </c>
      <c r="X4509" s="30" t="str">
        <f aca="false">TEXT(WEEKDAY(E4509,2),"0")&amp;" - "&amp;TEXT(E4509,"dddd")</f>
        <v>6 - Saturday</v>
      </c>
      <c r="Y4509" s="30" t="str">
        <f aca="false">_xlfn.IFS(C4509&lt;18,"Child (0-17)",C4509&lt;40,"Young Adult (18-39)",C4509&lt;60,"Adult (40-59)",TRUE(),"Senior (60+)")</f>
        <v>Young Adult (18-39)</v>
      </c>
      <c r="Z4509" s="30" t="n">
        <f aca="false">ROUND(G4509-E4509,0)</f>
        <v>0</v>
      </c>
      <c r="AA4509" s="30" t="n">
        <f aca="false">L4509+M4509</f>
        <v>79</v>
      </c>
      <c r="AB4509" s="30" t="n">
        <f aca="false">IFERROR(ROUND(Q4509/AA4509,2),0)</f>
        <v>23.05</v>
      </c>
      <c r="AC4509" s="30" t="str">
        <f aca="false">IF(AND(K4509="Critical",N4509="No"),"URGENT - No Bed","Normal")</f>
        <v>Normal</v>
      </c>
      <c r="AD4509" s="34" t="n">
        <f aca="false">INDEX(Lookup_Tables!$B$3:$B$12,MATCH(H4509,Lookup_Tables!$A$3:$A$12,0))</f>
        <v>2800000</v>
      </c>
      <c r="AE4509" s="30" t="str">
        <f aca="false">INDEX(Lookup_Tables!$C$3:$C$12,MATCH(H4509,Lookup_Tables!$A$3:$A$12,0))</f>
        <v>Dr. Suresh Nair</v>
      </c>
      <c r="AF4509" s="30" t="str">
        <f aca="false">IFERROR(INDEX(Lookup_Tables!$F$16:$F$45,MATCH(I4509,Lookup_Tables!$E$16:$E$45,0)),"N/A")</f>
        <v>EMP209</v>
      </c>
      <c r="AG4509" s="30" t="n">
        <f aca="false">_xlfn.IFS(R4509="Recovered",4,R4509="Referred",3,R4509="Admitted",2,R4509="Deceased",1,TRUE(),0)</f>
        <v>4</v>
      </c>
      <c r="AH4509" s="30" t="str">
        <f aca="false">IF(T4509&gt;=4,"Satisfied",IF(T4509&gt;=3,"Neutral","Needs Improvement"))</f>
        <v>Neutral</v>
      </c>
    </row>
    <row r="4510" customFormat="false" ht="15" hidden="false" customHeight="false" outlineLevel="0" collapsed="false">
      <c r="A4510" s="27" t="s">
        <v>2709</v>
      </c>
      <c r="B4510" s="27" t="s">
        <v>502</v>
      </c>
      <c r="C4510" s="27" t="n">
        <v>7</v>
      </c>
      <c r="D4510" s="27" t="s">
        <v>121</v>
      </c>
      <c r="E4510" s="28" t="n">
        <v>45580</v>
      </c>
      <c r="F4510" s="27" t="s">
        <v>2211</v>
      </c>
      <c r="G4510" s="28" t="n">
        <v>45580</v>
      </c>
      <c r="H4510" s="27" t="s">
        <v>135</v>
      </c>
      <c r="I4510" s="27" t="s">
        <v>251</v>
      </c>
      <c r="J4510" s="27" t="s">
        <v>201</v>
      </c>
      <c r="K4510" s="27" t="s">
        <v>156</v>
      </c>
      <c r="L4510" s="27" t="n">
        <v>75</v>
      </c>
      <c r="M4510" s="27" t="n">
        <v>43</v>
      </c>
      <c r="N4510" s="27" t="s">
        <v>127</v>
      </c>
      <c r="O4510" s="27" t="s">
        <v>139</v>
      </c>
      <c r="P4510" s="27" t="s">
        <v>150</v>
      </c>
      <c r="Q4510" s="29" t="n">
        <v>4125.58</v>
      </c>
      <c r="R4510" s="27" t="s">
        <v>130</v>
      </c>
      <c r="S4510" s="27" t="s">
        <v>197</v>
      </c>
      <c r="T4510" s="27" t="n">
        <v>3</v>
      </c>
      <c r="U4510" s="27" t="n">
        <f aca="false">YEAR(E4510)</f>
        <v>2024</v>
      </c>
      <c r="V4510" s="27" t="str">
        <f aca="false">TEXT(E4510,"MMM-YYYY")</f>
        <v>Oct-2024</v>
      </c>
      <c r="W4510" s="27" t="n">
        <f aca="false">MONTH(E4510)</f>
        <v>10</v>
      </c>
      <c r="X4510" s="27" t="str">
        <f aca="false">TEXT(WEEKDAY(E4510,2),"0")&amp;" - "&amp;TEXT(E4510,"dddd")</f>
        <v>2 - Tuesday</v>
      </c>
      <c r="Y4510" s="27" t="str">
        <f aca="false">_xlfn.IFS(C4510&lt;18,"Child (0-17)",C4510&lt;40,"Young Adult (18-39)",C4510&lt;60,"Adult (40-59)",TRUE(),"Senior (60+)")</f>
        <v>Child (0-17)</v>
      </c>
      <c r="Z4510" s="27" t="n">
        <f aca="false">ROUND(G4510-E4510,0)</f>
        <v>0</v>
      </c>
      <c r="AA4510" s="27" t="n">
        <f aca="false">L4510+M4510</f>
        <v>118</v>
      </c>
      <c r="AB4510" s="27" t="n">
        <f aca="false">IFERROR(ROUND(Q4510/AA4510,2),0)</f>
        <v>34.96</v>
      </c>
      <c r="AC4510" s="27" t="str">
        <f aca="false">IF(AND(K4510="Critical",N4510="No"),"URGENT - No Bed","Normal")</f>
        <v>Normal</v>
      </c>
      <c r="AD4510" s="33" t="n">
        <f aca="false">INDEX(Lookup_Tables!$B$3:$B$12,MATCH(H4510,Lookup_Tables!$A$3:$A$12,0))</f>
        <v>4600000</v>
      </c>
      <c r="AE4510" s="27" t="str">
        <f aca="false">INDEX(Lookup_Tables!$C$3:$C$12,MATCH(H4510,Lookup_Tables!$A$3:$A$12,0))</f>
        <v>Dr. Farhan Khan</v>
      </c>
      <c r="AF4510" s="27" t="str">
        <f aca="false">IFERROR(INDEX(Lookup_Tables!$F$16:$F$45,MATCH(I4510,Lookup_Tables!$E$16:$E$45,0)),"N/A")</f>
        <v>EMP207</v>
      </c>
      <c r="AG4510" s="27" t="n">
        <f aca="false">_xlfn.IFS(R4510="Recovered",4,R4510="Referred",3,R4510="Admitted",2,R4510="Deceased",1,TRUE(),0)</f>
        <v>4</v>
      </c>
      <c r="AH4510" s="27" t="str">
        <f aca="false">IF(T4510&gt;=4,"Satisfied",IF(T4510&gt;=3,"Neutral","Needs Improvement"))</f>
        <v>Neutral</v>
      </c>
    </row>
    <row r="4511" customFormat="false" ht="15" hidden="false" customHeight="false" outlineLevel="0" collapsed="false">
      <c r="A4511" s="30" t="s">
        <v>5590</v>
      </c>
      <c r="B4511" s="30" t="s">
        <v>1852</v>
      </c>
      <c r="C4511" s="30" t="n">
        <v>38</v>
      </c>
      <c r="D4511" s="30" t="s">
        <v>181</v>
      </c>
      <c r="E4511" s="31" t="n">
        <v>45412</v>
      </c>
      <c r="F4511" s="30" t="s">
        <v>785</v>
      </c>
      <c r="G4511" s="31" t="n">
        <v>45412</v>
      </c>
      <c r="H4511" s="30" t="s">
        <v>217</v>
      </c>
      <c r="I4511" s="30" t="s">
        <v>282</v>
      </c>
      <c r="J4511" s="30" t="s">
        <v>483</v>
      </c>
      <c r="K4511" s="30" t="s">
        <v>138</v>
      </c>
      <c r="L4511" s="30" t="n">
        <v>77</v>
      </c>
      <c r="M4511" s="30" t="n">
        <v>27</v>
      </c>
      <c r="N4511" s="30" t="s">
        <v>127</v>
      </c>
      <c r="O4511" s="30" t="s">
        <v>171</v>
      </c>
      <c r="P4511" s="30" t="s">
        <v>150</v>
      </c>
      <c r="Q4511" s="32" t="n">
        <v>2581.82</v>
      </c>
      <c r="R4511" s="30" t="s">
        <v>130</v>
      </c>
      <c r="S4511" s="30" t="s">
        <v>151</v>
      </c>
      <c r="T4511" s="30" t="n">
        <v>5</v>
      </c>
      <c r="U4511" s="30" t="n">
        <f aca="false">YEAR(E4511)</f>
        <v>2024</v>
      </c>
      <c r="V4511" s="30" t="str">
        <f aca="false">TEXT(E4511,"MMM-YYYY")</f>
        <v>Apr-2024</v>
      </c>
      <c r="W4511" s="30" t="n">
        <f aca="false">MONTH(E4511)</f>
        <v>4</v>
      </c>
      <c r="X4511" s="30" t="str">
        <f aca="false">TEXT(WEEKDAY(E4511,2),"0")&amp;" - "&amp;TEXT(E4511,"dddd")</f>
        <v>2 - Tuesday</v>
      </c>
      <c r="Y4511" s="30" t="str">
        <f aca="false">_xlfn.IFS(C4511&lt;18,"Child (0-17)",C4511&lt;40,"Young Adult (18-39)",C4511&lt;60,"Adult (40-59)",TRUE(),"Senior (60+)")</f>
        <v>Young Adult (18-39)</v>
      </c>
      <c r="Z4511" s="30" t="n">
        <f aca="false">ROUND(G4511-E4511,0)</f>
        <v>0</v>
      </c>
      <c r="AA4511" s="30" t="n">
        <f aca="false">L4511+M4511</f>
        <v>104</v>
      </c>
      <c r="AB4511" s="30" t="n">
        <f aca="false">IFERROR(ROUND(Q4511/AA4511,2),0)</f>
        <v>24.83</v>
      </c>
      <c r="AC4511" s="30" t="str">
        <f aca="false">IF(AND(K4511="Critical",N4511="No"),"URGENT - No Bed","Normal")</f>
        <v>Normal</v>
      </c>
      <c r="AD4511" s="34" t="n">
        <f aca="false">INDEX(Lookup_Tables!$B$3:$B$12,MATCH(H4511,Lookup_Tables!$A$3:$A$12,0))</f>
        <v>4200000</v>
      </c>
      <c r="AE4511" s="30" t="str">
        <f aca="false">INDEX(Lookup_Tables!$C$3:$C$12,MATCH(H4511,Lookup_Tables!$A$3:$A$12,0))</f>
        <v>Dr. Anil Kapoor</v>
      </c>
      <c r="AF4511" s="30" t="str">
        <f aca="false">IFERROR(INDEX(Lookup_Tables!$F$16:$F$45,MATCH(I4511,Lookup_Tables!$E$16:$E$45,0)),"N/A")</f>
        <v>EMP200</v>
      </c>
      <c r="AG4511" s="30" t="n">
        <f aca="false">_xlfn.IFS(R4511="Recovered",4,R4511="Referred",3,R4511="Admitted",2,R4511="Deceased",1,TRUE(),0)</f>
        <v>4</v>
      </c>
      <c r="AH4511" s="30" t="str">
        <f aca="false">IF(T4511&gt;=4,"Satisfied",IF(T4511&gt;=3,"Neutral","Needs Improvement"))</f>
        <v>Satisfied</v>
      </c>
    </row>
    <row r="4512" customFormat="false" ht="15" hidden="false" customHeight="false" outlineLevel="0" collapsed="false">
      <c r="A4512" s="27" t="s">
        <v>4711</v>
      </c>
      <c r="B4512" s="27" t="s">
        <v>2655</v>
      </c>
      <c r="C4512" s="27" t="n">
        <v>45</v>
      </c>
      <c r="D4512" s="27" t="s">
        <v>181</v>
      </c>
      <c r="E4512" s="28" t="n">
        <v>45347</v>
      </c>
      <c r="F4512" s="27" t="s">
        <v>145</v>
      </c>
      <c r="G4512" s="28" t="n">
        <v>45349</v>
      </c>
      <c r="H4512" s="27" t="s">
        <v>135</v>
      </c>
      <c r="I4512" s="27" t="s">
        <v>251</v>
      </c>
      <c r="J4512" s="27" t="s">
        <v>252</v>
      </c>
      <c r="K4512" s="27" t="s">
        <v>126</v>
      </c>
      <c r="L4512" s="27" t="n">
        <v>28</v>
      </c>
      <c r="M4512" s="27" t="n">
        <v>75</v>
      </c>
      <c r="N4512" s="27" t="s">
        <v>186</v>
      </c>
      <c r="O4512" s="27" t="s">
        <v>139</v>
      </c>
      <c r="P4512" s="27" t="s">
        <v>150</v>
      </c>
      <c r="Q4512" s="29" t="n">
        <v>7899.32</v>
      </c>
      <c r="R4512" s="27" t="s">
        <v>172</v>
      </c>
      <c r="S4512" s="27" t="s">
        <v>151</v>
      </c>
      <c r="T4512" s="27" t="n">
        <v>5</v>
      </c>
      <c r="U4512" s="27" t="n">
        <f aca="false">YEAR(E4512)</f>
        <v>2024</v>
      </c>
      <c r="V4512" s="27" t="str">
        <f aca="false">TEXT(E4512,"MMM-YYYY")</f>
        <v>Feb-2024</v>
      </c>
      <c r="W4512" s="27" t="n">
        <f aca="false">MONTH(E4512)</f>
        <v>2</v>
      </c>
      <c r="X4512" s="27" t="str">
        <f aca="false">TEXT(WEEKDAY(E4512,2),"0")&amp;" - "&amp;TEXT(E4512,"dddd")</f>
        <v>7 - Sunday</v>
      </c>
      <c r="Y4512" s="27" t="str">
        <f aca="false">_xlfn.IFS(C4512&lt;18,"Child (0-17)",C4512&lt;40,"Young Adult (18-39)",C4512&lt;60,"Adult (40-59)",TRUE(),"Senior (60+)")</f>
        <v>Adult (40-59)</v>
      </c>
      <c r="Z4512" s="27" t="n">
        <f aca="false">ROUND(G4512-E4512,0)</f>
        <v>2</v>
      </c>
      <c r="AA4512" s="27" t="n">
        <f aca="false">L4512+M4512</f>
        <v>103</v>
      </c>
      <c r="AB4512" s="27" t="n">
        <f aca="false">IFERROR(ROUND(Q4512/AA4512,2),0)</f>
        <v>76.69</v>
      </c>
      <c r="AC4512" s="27" t="str">
        <f aca="false">IF(AND(K4512="Critical",N4512="No"),"URGENT - No Bed","Normal")</f>
        <v>Normal</v>
      </c>
      <c r="AD4512" s="33" t="n">
        <f aca="false">INDEX(Lookup_Tables!$B$3:$B$12,MATCH(H4512,Lookup_Tables!$A$3:$A$12,0))</f>
        <v>4600000</v>
      </c>
      <c r="AE4512" s="27" t="str">
        <f aca="false">INDEX(Lookup_Tables!$C$3:$C$12,MATCH(H4512,Lookup_Tables!$A$3:$A$12,0))</f>
        <v>Dr. Farhan Khan</v>
      </c>
      <c r="AF4512" s="27" t="str">
        <f aca="false">IFERROR(INDEX(Lookup_Tables!$F$16:$F$45,MATCH(I4512,Lookup_Tables!$E$16:$E$45,0)),"N/A")</f>
        <v>EMP207</v>
      </c>
      <c r="AG4512" s="27" t="n">
        <f aca="false">_xlfn.IFS(R4512="Recovered",4,R4512="Referred",3,R4512="Admitted",2,R4512="Deceased",1,TRUE(),0)</f>
        <v>2</v>
      </c>
      <c r="AH4512" s="27" t="str">
        <f aca="false">IF(T4512&gt;=4,"Satisfied",IF(T4512&gt;=3,"Neutral","Needs Improvement"))</f>
        <v>Satisfied</v>
      </c>
    </row>
    <row r="4513" customFormat="false" ht="15" hidden="false" customHeight="false" outlineLevel="0" collapsed="false">
      <c r="A4513" s="30" t="s">
        <v>5660</v>
      </c>
      <c r="B4513" s="30" t="s">
        <v>1779</v>
      </c>
      <c r="C4513" s="30" t="n">
        <v>21</v>
      </c>
      <c r="D4513" s="30" t="s">
        <v>121</v>
      </c>
      <c r="E4513" s="31" t="n">
        <v>45390</v>
      </c>
      <c r="F4513" s="30" t="s">
        <v>175</v>
      </c>
      <c r="G4513" s="31" t="n">
        <v>45391</v>
      </c>
      <c r="H4513" s="30" t="s">
        <v>206</v>
      </c>
      <c r="I4513" s="30" t="s">
        <v>207</v>
      </c>
      <c r="J4513" s="30" t="s">
        <v>615</v>
      </c>
      <c r="K4513" s="30" t="s">
        <v>156</v>
      </c>
      <c r="L4513" s="30" t="n">
        <v>70</v>
      </c>
      <c r="M4513" s="30" t="n">
        <v>31</v>
      </c>
      <c r="N4513" s="30" t="s">
        <v>127</v>
      </c>
      <c r="O4513" s="30" t="s">
        <v>171</v>
      </c>
      <c r="P4513" s="30" t="s">
        <v>150</v>
      </c>
      <c r="Q4513" s="32" t="n">
        <v>4192.84</v>
      </c>
      <c r="R4513" s="30" t="s">
        <v>130</v>
      </c>
      <c r="S4513" s="30" t="s">
        <v>157</v>
      </c>
      <c r="T4513" s="30" t="n">
        <v>5</v>
      </c>
      <c r="U4513" s="30" t="n">
        <f aca="false">YEAR(E4513)</f>
        <v>2024</v>
      </c>
      <c r="V4513" s="30" t="str">
        <f aca="false">TEXT(E4513,"MMM-YYYY")</f>
        <v>Apr-2024</v>
      </c>
      <c r="W4513" s="30" t="n">
        <f aca="false">MONTH(E4513)</f>
        <v>4</v>
      </c>
      <c r="X4513" s="30" t="str">
        <f aca="false">TEXT(WEEKDAY(E4513,2),"0")&amp;" - "&amp;TEXT(E4513,"dddd")</f>
        <v>1 - Monday</v>
      </c>
      <c r="Y4513" s="30" t="str">
        <f aca="false">_xlfn.IFS(C4513&lt;18,"Child (0-17)",C4513&lt;40,"Young Adult (18-39)",C4513&lt;60,"Adult (40-59)",TRUE(),"Senior (60+)")</f>
        <v>Young Adult (18-39)</v>
      </c>
      <c r="Z4513" s="30" t="n">
        <f aca="false">ROUND(G4513-E4513,0)</f>
        <v>1</v>
      </c>
      <c r="AA4513" s="30" t="n">
        <f aca="false">L4513+M4513</f>
        <v>101</v>
      </c>
      <c r="AB4513" s="30" t="n">
        <f aca="false">IFERROR(ROUND(Q4513/AA4513,2),0)</f>
        <v>41.51</v>
      </c>
      <c r="AC4513" s="30" t="str">
        <f aca="false">IF(AND(K4513="Critical",N4513="No"),"URGENT - No Bed","Normal")</f>
        <v>Normal</v>
      </c>
      <c r="AD4513" s="34" t="n">
        <f aca="false">INDEX(Lookup_Tables!$B$3:$B$12,MATCH(H4513,Lookup_Tables!$A$3:$A$12,0))</f>
        <v>2800000</v>
      </c>
      <c r="AE4513" s="30" t="str">
        <f aca="false">INDEX(Lookup_Tables!$C$3:$C$12,MATCH(H4513,Lookup_Tables!$A$3:$A$12,0))</f>
        <v>Dr. Suresh Nair</v>
      </c>
      <c r="AF4513" s="30" t="str">
        <f aca="false">IFERROR(INDEX(Lookup_Tables!$F$16:$F$45,MATCH(I4513,Lookup_Tables!$E$16:$E$45,0)),"N/A")</f>
        <v>EMP209</v>
      </c>
      <c r="AG4513" s="30" t="n">
        <f aca="false">_xlfn.IFS(R4513="Recovered",4,R4513="Referred",3,R4513="Admitted",2,R4513="Deceased",1,TRUE(),0)</f>
        <v>4</v>
      </c>
      <c r="AH4513" s="30" t="str">
        <f aca="false">IF(T4513&gt;=4,"Satisfied",IF(T4513&gt;=3,"Neutral","Needs Improvement"))</f>
        <v>Satisfied</v>
      </c>
    </row>
    <row r="4514" customFormat="false" ht="15" hidden="false" customHeight="false" outlineLevel="0" collapsed="false">
      <c r="A4514" s="27" t="s">
        <v>946</v>
      </c>
      <c r="B4514" s="27" t="s">
        <v>1139</v>
      </c>
      <c r="C4514" s="27" t="n">
        <v>42</v>
      </c>
      <c r="D4514" s="27" t="s">
        <v>181</v>
      </c>
      <c r="E4514" s="28" t="n">
        <v>45428</v>
      </c>
      <c r="F4514" s="27" t="s">
        <v>948</v>
      </c>
      <c r="G4514" s="28" t="n">
        <v>45429</v>
      </c>
      <c r="H4514" s="27" t="s">
        <v>236</v>
      </c>
      <c r="I4514" s="27" t="s">
        <v>323</v>
      </c>
      <c r="J4514" s="27" t="s">
        <v>455</v>
      </c>
      <c r="K4514" s="27" t="s">
        <v>156</v>
      </c>
      <c r="L4514" s="27" t="n">
        <v>15</v>
      </c>
      <c r="M4514" s="27" t="n">
        <v>82</v>
      </c>
      <c r="N4514" s="27" t="s">
        <v>127</v>
      </c>
      <c r="O4514" s="27" t="s">
        <v>139</v>
      </c>
      <c r="P4514" s="27" t="s">
        <v>150</v>
      </c>
      <c r="Q4514" s="29" t="n">
        <v>4333.79</v>
      </c>
      <c r="R4514" s="27" t="s">
        <v>268</v>
      </c>
      <c r="S4514" s="27" t="s">
        <v>141</v>
      </c>
      <c r="T4514" s="27" t="n">
        <v>4</v>
      </c>
      <c r="U4514" s="27" t="n">
        <f aca="false">YEAR(E4514)</f>
        <v>2024</v>
      </c>
      <c r="V4514" s="27" t="str">
        <f aca="false">TEXT(E4514,"MMM-YYYY")</f>
        <v>May-2024</v>
      </c>
      <c r="W4514" s="27" t="n">
        <f aca="false">MONTH(E4514)</f>
        <v>5</v>
      </c>
      <c r="X4514" s="27" t="str">
        <f aca="false">TEXT(WEEKDAY(E4514,2),"0")&amp;" - "&amp;TEXT(E4514,"dddd")</f>
        <v>4 - Thursday</v>
      </c>
      <c r="Y4514" s="27" t="str">
        <f aca="false">_xlfn.IFS(C4514&lt;18,"Child (0-17)",C4514&lt;40,"Young Adult (18-39)",C4514&lt;60,"Adult (40-59)",TRUE(),"Senior (60+)")</f>
        <v>Adult (40-59)</v>
      </c>
      <c r="Z4514" s="27" t="n">
        <f aca="false">ROUND(G4514-E4514,0)</f>
        <v>1</v>
      </c>
      <c r="AA4514" s="27" t="n">
        <f aca="false">L4514+M4514</f>
        <v>97</v>
      </c>
      <c r="AB4514" s="27" t="n">
        <f aca="false">IFERROR(ROUND(Q4514/AA4514,2),0)</f>
        <v>44.68</v>
      </c>
      <c r="AC4514" s="27" t="str">
        <f aca="false">IF(AND(K4514="Critical",N4514="No"),"URGENT - No Bed","Normal")</f>
        <v>Normal</v>
      </c>
      <c r="AD4514" s="33" t="n">
        <f aca="false">INDEX(Lookup_Tables!$B$3:$B$12,MATCH(H4514,Lookup_Tables!$A$3:$A$12,0))</f>
        <v>3900000</v>
      </c>
      <c r="AE4514" s="27" t="str">
        <f aca="false">INDEX(Lookup_Tables!$C$3:$C$12,MATCH(H4514,Lookup_Tables!$A$3:$A$12,0))</f>
        <v>Dr. Rina Mehta</v>
      </c>
      <c r="AF4514" s="27" t="str">
        <f aca="false">IFERROR(INDEX(Lookup_Tables!$F$16:$F$45,MATCH(I4514,Lookup_Tables!$E$16:$E$45,0)),"N/A")</f>
        <v>EMP216</v>
      </c>
      <c r="AG4514" s="27" t="n">
        <f aca="false">_xlfn.IFS(R4514="Recovered",4,R4514="Referred",3,R4514="Admitted",2,R4514="Deceased",1,TRUE(),0)</f>
        <v>3</v>
      </c>
      <c r="AH4514" s="27" t="str">
        <f aca="false">IF(T4514&gt;=4,"Satisfied",IF(T4514&gt;=3,"Neutral","Needs Improvement"))</f>
        <v>Satisfied</v>
      </c>
    </row>
    <row r="4515" customFormat="false" ht="15" hidden="false" customHeight="false" outlineLevel="0" collapsed="false">
      <c r="A4515" s="30" t="s">
        <v>3336</v>
      </c>
      <c r="B4515" s="30" t="s">
        <v>2771</v>
      </c>
      <c r="C4515" s="30" t="n">
        <v>33</v>
      </c>
      <c r="D4515" s="30" t="s">
        <v>121</v>
      </c>
      <c r="E4515" s="31" t="n">
        <v>45484</v>
      </c>
      <c r="F4515" s="30" t="s">
        <v>638</v>
      </c>
      <c r="G4515" s="31" t="n">
        <v>45486</v>
      </c>
      <c r="H4515" s="30" t="s">
        <v>161</v>
      </c>
      <c r="I4515" s="30" t="s">
        <v>538</v>
      </c>
      <c r="J4515" s="30" t="s">
        <v>163</v>
      </c>
      <c r="K4515" s="30" t="s">
        <v>156</v>
      </c>
      <c r="L4515" s="30" t="n">
        <v>22</v>
      </c>
      <c r="M4515" s="30" t="n">
        <v>39</v>
      </c>
      <c r="N4515" s="30" t="s">
        <v>127</v>
      </c>
      <c r="O4515" s="30" t="s">
        <v>149</v>
      </c>
      <c r="P4515" s="30" t="s">
        <v>187</v>
      </c>
      <c r="Q4515" s="32" t="n">
        <v>2791.31</v>
      </c>
      <c r="R4515" s="30" t="s">
        <v>130</v>
      </c>
      <c r="S4515" s="30" t="s">
        <v>141</v>
      </c>
      <c r="T4515" s="30" t="n">
        <v>5</v>
      </c>
      <c r="U4515" s="30" t="n">
        <f aca="false">YEAR(E4515)</f>
        <v>2024</v>
      </c>
      <c r="V4515" s="30" t="str">
        <f aca="false">TEXT(E4515,"MMM-YYYY")</f>
        <v>Jul-2024</v>
      </c>
      <c r="W4515" s="30" t="n">
        <f aca="false">MONTH(E4515)</f>
        <v>7</v>
      </c>
      <c r="X4515" s="30" t="str">
        <f aca="false">TEXT(WEEKDAY(E4515,2),"0")&amp;" - "&amp;TEXT(E4515,"dddd")</f>
        <v>4 - Thursday</v>
      </c>
      <c r="Y4515" s="30" t="str">
        <f aca="false">_xlfn.IFS(C4515&lt;18,"Child (0-17)",C4515&lt;40,"Young Adult (18-39)",C4515&lt;60,"Adult (40-59)",TRUE(),"Senior (60+)")</f>
        <v>Young Adult (18-39)</v>
      </c>
      <c r="Z4515" s="30" t="n">
        <f aca="false">ROUND(G4515-E4515,0)</f>
        <v>2</v>
      </c>
      <c r="AA4515" s="30" t="n">
        <f aca="false">L4515+M4515</f>
        <v>61</v>
      </c>
      <c r="AB4515" s="30" t="n">
        <f aca="false">IFERROR(ROUND(Q4515/AA4515,2),0)</f>
        <v>45.76</v>
      </c>
      <c r="AC4515" s="30" t="str">
        <f aca="false">IF(AND(K4515="Critical",N4515="No"),"URGENT - No Bed","Normal")</f>
        <v>Normal</v>
      </c>
      <c r="AD4515" s="34" t="n">
        <f aca="false">INDEX(Lookup_Tables!$B$3:$B$12,MATCH(H4515,Lookup_Tables!$A$3:$A$12,0))</f>
        <v>3600000</v>
      </c>
      <c r="AE4515" s="30" t="str">
        <f aca="false">INDEX(Lookup_Tables!$C$3:$C$12,MATCH(H4515,Lookup_Tables!$A$3:$A$12,0))</f>
        <v>Dr. Sameer Joshi</v>
      </c>
      <c r="AF4515" s="30" t="str">
        <f aca="false">IFERROR(INDEX(Lookup_Tables!$F$16:$F$45,MATCH(I4515,Lookup_Tables!$E$16:$E$45,0)),"N/A")</f>
        <v>EMP221</v>
      </c>
      <c r="AG4515" s="30" t="n">
        <f aca="false">_xlfn.IFS(R4515="Recovered",4,R4515="Referred",3,R4515="Admitted",2,R4515="Deceased",1,TRUE(),0)</f>
        <v>4</v>
      </c>
      <c r="AH4515" s="30" t="str">
        <f aca="false">IF(T4515&gt;=4,"Satisfied",IF(T4515&gt;=3,"Neutral","Needs Improvement"))</f>
        <v>Satisfied</v>
      </c>
    </row>
    <row r="4516" customFormat="false" ht="15" hidden="false" customHeight="false" outlineLevel="0" collapsed="false">
      <c r="A4516" s="27" t="s">
        <v>5160</v>
      </c>
      <c r="B4516" s="27" t="s">
        <v>2940</v>
      </c>
      <c r="C4516" s="27" t="n">
        <v>47</v>
      </c>
      <c r="D4516" s="27" t="s">
        <v>144</v>
      </c>
      <c r="E4516" s="28" t="n">
        <v>45407</v>
      </c>
      <c r="F4516" s="27" t="s">
        <v>927</v>
      </c>
      <c r="G4516" s="28" t="n">
        <v>45413</v>
      </c>
      <c r="H4516" s="27" t="s">
        <v>217</v>
      </c>
      <c r="I4516" s="27" t="s">
        <v>344</v>
      </c>
      <c r="J4516" s="27" t="s">
        <v>218</v>
      </c>
      <c r="K4516" s="27" t="s">
        <v>126</v>
      </c>
      <c r="L4516" s="27" t="n">
        <v>26</v>
      </c>
      <c r="M4516" s="27" t="n">
        <v>84</v>
      </c>
      <c r="N4516" s="27" t="s">
        <v>186</v>
      </c>
      <c r="O4516" s="27" t="s">
        <v>171</v>
      </c>
      <c r="P4516" s="27" t="s">
        <v>187</v>
      </c>
      <c r="Q4516" s="29" t="n">
        <v>7428.61</v>
      </c>
      <c r="R4516" s="27" t="s">
        <v>172</v>
      </c>
      <c r="S4516" s="27" t="s">
        <v>223</v>
      </c>
      <c r="T4516" s="27" t="n">
        <v>2</v>
      </c>
      <c r="U4516" s="27" t="n">
        <f aca="false">YEAR(E4516)</f>
        <v>2024</v>
      </c>
      <c r="V4516" s="27" t="str">
        <f aca="false">TEXT(E4516,"MMM-YYYY")</f>
        <v>Apr-2024</v>
      </c>
      <c r="W4516" s="27" t="n">
        <f aca="false">MONTH(E4516)</f>
        <v>4</v>
      </c>
      <c r="X4516" s="27" t="str">
        <f aca="false">TEXT(WEEKDAY(E4516,2),"0")&amp;" - "&amp;TEXT(E4516,"dddd")</f>
        <v>4 - Thursday</v>
      </c>
      <c r="Y4516" s="27" t="str">
        <f aca="false">_xlfn.IFS(C4516&lt;18,"Child (0-17)",C4516&lt;40,"Young Adult (18-39)",C4516&lt;60,"Adult (40-59)",TRUE(),"Senior (60+)")</f>
        <v>Adult (40-59)</v>
      </c>
      <c r="Z4516" s="27" t="n">
        <f aca="false">ROUND(G4516-E4516,0)</f>
        <v>6</v>
      </c>
      <c r="AA4516" s="27" t="n">
        <f aca="false">L4516+M4516</f>
        <v>110</v>
      </c>
      <c r="AB4516" s="27" t="n">
        <f aca="false">IFERROR(ROUND(Q4516/AA4516,2),0)</f>
        <v>67.53</v>
      </c>
      <c r="AC4516" s="27" t="str">
        <f aca="false">IF(AND(K4516="Critical",N4516="No"),"URGENT - No Bed","Normal")</f>
        <v>Normal</v>
      </c>
      <c r="AD4516" s="33" t="n">
        <f aca="false">INDEX(Lookup_Tables!$B$3:$B$12,MATCH(H4516,Lookup_Tables!$A$3:$A$12,0))</f>
        <v>4200000</v>
      </c>
      <c r="AE4516" s="27" t="str">
        <f aca="false">INDEX(Lookup_Tables!$C$3:$C$12,MATCH(H4516,Lookup_Tables!$A$3:$A$12,0))</f>
        <v>Dr. Anil Kapoor</v>
      </c>
      <c r="AF4516" s="27" t="str">
        <f aca="false">IFERROR(INDEX(Lookup_Tables!$F$16:$F$45,MATCH(I4516,Lookup_Tables!$E$16:$E$45,0)),"N/A")</f>
        <v>EMP201</v>
      </c>
      <c r="AG4516" s="27" t="n">
        <f aca="false">_xlfn.IFS(R4516="Recovered",4,R4516="Referred",3,R4516="Admitted",2,R4516="Deceased",1,TRUE(),0)</f>
        <v>2</v>
      </c>
      <c r="AH4516" s="27" t="str">
        <f aca="false">IF(T4516&gt;=4,"Satisfied",IF(T4516&gt;=3,"Neutral","Needs Improvement"))</f>
        <v>Needs Improvement</v>
      </c>
    </row>
    <row r="4517" customFormat="false" ht="15" hidden="false" customHeight="false" outlineLevel="0" collapsed="false">
      <c r="A4517" s="30" t="s">
        <v>4212</v>
      </c>
      <c r="B4517" s="30" t="s">
        <v>4213</v>
      </c>
      <c r="C4517" s="30" t="n">
        <v>41</v>
      </c>
      <c r="D4517" s="30" t="s">
        <v>181</v>
      </c>
      <c r="E4517" s="31" t="n">
        <v>45567</v>
      </c>
      <c r="F4517" s="30" t="s">
        <v>601</v>
      </c>
      <c r="G4517" s="31" t="n">
        <v>45568</v>
      </c>
      <c r="H4517" s="30" t="s">
        <v>206</v>
      </c>
      <c r="I4517" s="30" t="s">
        <v>207</v>
      </c>
      <c r="J4517" s="30" t="s">
        <v>469</v>
      </c>
      <c r="K4517" s="30" t="s">
        <v>138</v>
      </c>
      <c r="L4517" s="30" t="n">
        <v>41</v>
      </c>
      <c r="M4517" s="30" t="n">
        <v>19</v>
      </c>
      <c r="N4517" s="30" t="s">
        <v>127</v>
      </c>
      <c r="O4517" s="30" t="s">
        <v>171</v>
      </c>
      <c r="P4517" s="30" t="s">
        <v>187</v>
      </c>
      <c r="Q4517" s="32" t="n">
        <v>1119.53</v>
      </c>
      <c r="R4517" s="30" t="s">
        <v>130</v>
      </c>
      <c r="S4517" s="30" t="s">
        <v>131</v>
      </c>
      <c r="T4517" s="30" t="n">
        <v>4</v>
      </c>
      <c r="U4517" s="30" t="n">
        <f aca="false">YEAR(E4517)</f>
        <v>2024</v>
      </c>
      <c r="V4517" s="30" t="str">
        <f aca="false">TEXT(E4517,"MMM-YYYY")</f>
        <v>Oct-2024</v>
      </c>
      <c r="W4517" s="30" t="n">
        <f aca="false">MONTH(E4517)</f>
        <v>10</v>
      </c>
      <c r="X4517" s="30" t="str">
        <f aca="false">TEXT(WEEKDAY(E4517,2),"0")&amp;" - "&amp;TEXT(E4517,"dddd")</f>
        <v>3 - Wednesday</v>
      </c>
      <c r="Y4517" s="30" t="str">
        <f aca="false">_xlfn.IFS(C4517&lt;18,"Child (0-17)",C4517&lt;40,"Young Adult (18-39)",C4517&lt;60,"Adult (40-59)",TRUE(),"Senior (60+)")</f>
        <v>Adult (40-59)</v>
      </c>
      <c r="Z4517" s="30" t="n">
        <f aca="false">ROUND(G4517-E4517,0)</f>
        <v>1</v>
      </c>
      <c r="AA4517" s="30" t="n">
        <f aca="false">L4517+M4517</f>
        <v>60</v>
      </c>
      <c r="AB4517" s="30" t="n">
        <f aca="false">IFERROR(ROUND(Q4517/AA4517,2),0)</f>
        <v>18.66</v>
      </c>
      <c r="AC4517" s="30" t="str">
        <f aca="false">IF(AND(K4517="Critical",N4517="No"),"URGENT - No Bed","Normal")</f>
        <v>Normal</v>
      </c>
      <c r="AD4517" s="34" t="n">
        <f aca="false">INDEX(Lookup_Tables!$B$3:$B$12,MATCH(H4517,Lookup_Tables!$A$3:$A$12,0))</f>
        <v>2800000</v>
      </c>
      <c r="AE4517" s="30" t="str">
        <f aca="false">INDEX(Lookup_Tables!$C$3:$C$12,MATCH(H4517,Lookup_Tables!$A$3:$A$12,0))</f>
        <v>Dr. Suresh Nair</v>
      </c>
      <c r="AF4517" s="30" t="str">
        <f aca="false">IFERROR(INDEX(Lookup_Tables!$F$16:$F$45,MATCH(I4517,Lookup_Tables!$E$16:$E$45,0)),"N/A")</f>
        <v>EMP209</v>
      </c>
      <c r="AG4517" s="30" t="n">
        <f aca="false">_xlfn.IFS(R4517="Recovered",4,R4517="Referred",3,R4517="Admitted",2,R4517="Deceased",1,TRUE(),0)</f>
        <v>4</v>
      </c>
      <c r="AH4517" s="30" t="str">
        <f aca="false">IF(T4517&gt;=4,"Satisfied",IF(T4517&gt;=3,"Neutral","Needs Improvement"))</f>
        <v>Satisfied</v>
      </c>
    </row>
    <row r="4518" customFormat="false" ht="15" hidden="false" customHeight="false" outlineLevel="0" collapsed="false">
      <c r="A4518" s="27" t="s">
        <v>5807</v>
      </c>
      <c r="B4518" s="27" t="s">
        <v>2978</v>
      </c>
      <c r="C4518" s="27" t="n">
        <v>51</v>
      </c>
      <c r="D4518" s="27" t="s">
        <v>181</v>
      </c>
      <c r="E4518" s="28" t="n">
        <v>45304</v>
      </c>
      <c r="F4518" s="27" t="s">
        <v>350</v>
      </c>
      <c r="G4518" s="28" t="n">
        <v>45310</v>
      </c>
      <c r="H4518" s="27" t="s">
        <v>206</v>
      </c>
      <c r="I4518" s="27" t="s">
        <v>207</v>
      </c>
      <c r="J4518" s="27" t="s">
        <v>593</v>
      </c>
      <c r="K4518" s="27" t="s">
        <v>126</v>
      </c>
      <c r="L4518" s="27" t="n">
        <v>11</v>
      </c>
      <c r="M4518" s="27" t="n">
        <v>98</v>
      </c>
      <c r="N4518" s="27" t="s">
        <v>186</v>
      </c>
      <c r="O4518" s="27" t="s">
        <v>139</v>
      </c>
      <c r="P4518" s="27" t="s">
        <v>187</v>
      </c>
      <c r="Q4518" s="29" t="n">
        <v>8267.6</v>
      </c>
      <c r="R4518" s="27" t="s">
        <v>130</v>
      </c>
      <c r="S4518" s="27" t="s">
        <v>131</v>
      </c>
      <c r="T4518" s="27" t="n">
        <v>3</v>
      </c>
      <c r="U4518" s="27" t="n">
        <f aca="false">YEAR(E4518)</f>
        <v>2024</v>
      </c>
      <c r="V4518" s="27" t="str">
        <f aca="false">TEXT(E4518,"MMM-YYYY")</f>
        <v>Jan-2024</v>
      </c>
      <c r="W4518" s="27" t="n">
        <f aca="false">MONTH(E4518)</f>
        <v>1</v>
      </c>
      <c r="X4518" s="27" t="str">
        <f aca="false">TEXT(WEEKDAY(E4518,2),"0")&amp;" - "&amp;TEXT(E4518,"dddd")</f>
        <v>6 - Saturday</v>
      </c>
      <c r="Y4518" s="27" t="str">
        <f aca="false">_xlfn.IFS(C4518&lt;18,"Child (0-17)",C4518&lt;40,"Young Adult (18-39)",C4518&lt;60,"Adult (40-59)",TRUE(),"Senior (60+)")</f>
        <v>Adult (40-59)</v>
      </c>
      <c r="Z4518" s="27" t="n">
        <f aca="false">ROUND(G4518-E4518,0)</f>
        <v>6</v>
      </c>
      <c r="AA4518" s="27" t="n">
        <f aca="false">L4518+M4518</f>
        <v>109</v>
      </c>
      <c r="AB4518" s="27" t="n">
        <f aca="false">IFERROR(ROUND(Q4518/AA4518,2),0)</f>
        <v>75.85</v>
      </c>
      <c r="AC4518" s="27" t="str">
        <f aca="false">IF(AND(K4518="Critical",N4518="No"),"URGENT - No Bed","Normal")</f>
        <v>Normal</v>
      </c>
      <c r="AD4518" s="33" t="n">
        <f aca="false">INDEX(Lookup_Tables!$B$3:$B$12,MATCH(H4518,Lookup_Tables!$A$3:$A$12,0))</f>
        <v>2800000</v>
      </c>
      <c r="AE4518" s="27" t="str">
        <f aca="false">INDEX(Lookup_Tables!$C$3:$C$12,MATCH(H4518,Lookup_Tables!$A$3:$A$12,0))</f>
        <v>Dr. Suresh Nair</v>
      </c>
      <c r="AF4518" s="27" t="str">
        <f aca="false">IFERROR(INDEX(Lookup_Tables!$F$16:$F$45,MATCH(I4518,Lookup_Tables!$E$16:$E$45,0)),"N/A")</f>
        <v>EMP209</v>
      </c>
      <c r="AG4518" s="27" t="n">
        <f aca="false">_xlfn.IFS(R4518="Recovered",4,R4518="Referred",3,R4518="Admitted",2,R4518="Deceased",1,TRUE(),0)</f>
        <v>4</v>
      </c>
      <c r="AH4518" s="27" t="str">
        <f aca="false">IF(T4518&gt;=4,"Satisfied",IF(T4518&gt;=3,"Neutral","Needs Improvement"))</f>
        <v>Neutral</v>
      </c>
    </row>
    <row r="4519" customFormat="false" ht="15" hidden="false" customHeight="false" outlineLevel="0" collapsed="false">
      <c r="A4519" s="30" t="s">
        <v>5309</v>
      </c>
      <c r="B4519" s="30" t="s">
        <v>5310</v>
      </c>
      <c r="C4519" s="30" t="n">
        <v>41</v>
      </c>
      <c r="D4519" s="30" t="s">
        <v>181</v>
      </c>
      <c r="E4519" s="31" t="n">
        <v>45407</v>
      </c>
      <c r="F4519" s="30" t="s">
        <v>981</v>
      </c>
      <c r="G4519" s="31" t="n">
        <v>45408</v>
      </c>
      <c r="H4519" s="30" t="s">
        <v>236</v>
      </c>
      <c r="I4519" s="30" t="s">
        <v>323</v>
      </c>
      <c r="J4519" s="30" t="s">
        <v>267</v>
      </c>
      <c r="K4519" s="30" t="s">
        <v>156</v>
      </c>
      <c r="L4519" s="30" t="n">
        <v>33</v>
      </c>
      <c r="M4519" s="30" t="n">
        <v>75</v>
      </c>
      <c r="N4519" s="30" t="s">
        <v>186</v>
      </c>
      <c r="O4519" s="30" t="s">
        <v>139</v>
      </c>
      <c r="P4519" s="30" t="s">
        <v>150</v>
      </c>
      <c r="Q4519" s="32" t="n">
        <v>4803.58</v>
      </c>
      <c r="R4519" s="30" t="s">
        <v>130</v>
      </c>
      <c r="S4519" s="30" t="s">
        <v>335</v>
      </c>
      <c r="T4519" s="30" t="n">
        <v>4</v>
      </c>
      <c r="U4519" s="30" t="n">
        <f aca="false">YEAR(E4519)</f>
        <v>2024</v>
      </c>
      <c r="V4519" s="30" t="str">
        <f aca="false">TEXT(E4519,"MMM-YYYY")</f>
        <v>Apr-2024</v>
      </c>
      <c r="W4519" s="30" t="n">
        <f aca="false">MONTH(E4519)</f>
        <v>4</v>
      </c>
      <c r="X4519" s="30" t="str">
        <f aca="false">TEXT(WEEKDAY(E4519,2),"0")&amp;" - "&amp;TEXT(E4519,"dddd")</f>
        <v>4 - Thursday</v>
      </c>
      <c r="Y4519" s="30" t="str">
        <f aca="false">_xlfn.IFS(C4519&lt;18,"Child (0-17)",C4519&lt;40,"Young Adult (18-39)",C4519&lt;60,"Adult (40-59)",TRUE(),"Senior (60+)")</f>
        <v>Adult (40-59)</v>
      </c>
      <c r="Z4519" s="30" t="n">
        <f aca="false">ROUND(G4519-E4519,0)</f>
        <v>1</v>
      </c>
      <c r="AA4519" s="30" t="n">
        <f aca="false">L4519+M4519</f>
        <v>108</v>
      </c>
      <c r="AB4519" s="30" t="n">
        <f aca="false">IFERROR(ROUND(Q4519/AA4519,2),0)</f>
        <v>44.48</v>
      </c>
      <c r="AC4519" s="30" t="str">
        <f aca="false">IF(AND(K4519="Critical",N4519="No"),"URGENT - No Bed","Normal")</f>
        <v>Normal</v>
      </c>
      <c r="AD4519" s="34" t="n">
        <f aca="false">INDEX(Lookup_Tables!$B$3:$B$12,MATCH(H4519,Lookup_Tables!$A$3:$A$12,0))</f>
        <v>3900000</v>
      </c>
      <c r="AE4519" s="30" t="str">
        <f aca="false">INDEX(Lookup_Tables!$C$3:$C$12,MATCH(H4519,Lookup_Tables!$A$3:$A$12,0))</f>
        <v>Dr. Rina Mehta</v>
      </c>
      <c r="AF4519" s="30" t="str">
        <f aca="false">IFERROR(INDEX(Lookup_Tables!$F$16:$F$45,MATCH(I4519,Lookup_Tables!$E$16:$E$45,0)),"N/A")</f>
        <v>EMP216</v>
      </c>
      <c r="AG4519" s="30" t="n">
        <f aca="false">_xlfn.IFS(R4519="Recovered",4,R4519="Referred",3,R4519="Admitted",2,R4519="Deceased",1,TRUE(),0)</f>
        <v>4</v>
      </c>
      <c r="AH4519" s="30" t="str">
        <f aca="false">IF(T4519&gt;=4,"Satisfied",IF(T4519&gt;=3,"Neutral","Needs Improvement"))</f>
        <v>Satisfied</v>
      </c>
    </row>
    <row r="4520" customFormat="false" ht="15" hidden="false" customHeight="false" outlineLevel="0" collapsed="false">
      <c r="A4520" s="27" t="s">
        <v>6013</v>
      </c>
      <c r="B4520" s="27" t="s">
        <v>2366</v>
      </c>
      <c r="C4520" s="27" t="n">
        <v>42</v>
      </c>
      <c r="D4520" s="27" t="s">
        <v>181</v>
      </c>
      <c r="E4520" s="28" t="n">
        <v>45453</v>
      </c>
      <c r="F4520" s="27" t="s">
        <v>698</v>
      </c>
      <c r="G4520" s="28" t="n">
        <v>45454</v>
      </c>
      <c r="H4520" s="27" t="s">
        <v>135</v>
      </c>
      <c r="I4520" s="27" t="s">
        <v>136</v>
      </c>
      <c r="J4520" s="27" t="s">
        <v>618</v>
      </c>
      <c r="K4520" s="27" t="s">
        <v>156</v>
      </c>
      <c r="L4520" s="27" t="n">
        <v>38</v>
      </c>
      <c r="M4520" s="27" t="n">
        <v>32</v>
      </c>
      <c r="N4520" s="27" t="s">
        <v>186</v>
      </c>
      <c r="O4520" s="27" t="s">
        <v>128</v>
      </c>
      <c r="P4520" s="27" t="s">
        <v>187</v>
      </c>
      <c r="Q4520" s="29" t="n">
        <v>2524.84</v>
      </c>
      <c r="R4520" s="27" t="s">
        <v>130</v>
      </c>
      <c r="S4520" s="27" t="s">
        <v>157</v>
      </c>
      <c r="T4520" s="27" t="n">
        <v>5</v>
      </c>
      <c r="U4520" s="27" t="n">
        <f aca="false">YEAR(E4520)</f>
        <v>2024</v>
      </c>
      <c r="V4520" s="27" t="str">
        <f aca="false">TEXT(E4520,"MMM-YYYY")</f>
        <v>Jun-2024</v>
      </c>
      <c r="W4520" s="27" t="n">
        <f aca="false">MONTH(E4520)</f>
        <v>6</v>
      </c>
      <c r="X4520" s="27" t="str">
        <f aca="false">TEXT(WEEKDAY(E4520,2),"0")&amp;" - "&amp;TEXT(E4520,"dddd")</f>
        <v>1 - Monday</v>
      </c>
      <c r="Y4520" s="27" t="str">
        <f aca="false">_xlfn.IFS(C4520&lt;18,"Child (0-17)",C4520&lt;40,"Young Adult (18-39)",C4520&lt;60,"Adult (40-59)",TRUE(),"Senior (60+)")</f>
        <v>Adult (40-59)</v>
      </c>
      <c r="Z4520" s="27" t="n">
        <f aca="false">ROUND(G4520-E4520,0)</f>
        <v>1</v>
      </c>
      <c r="AA4520" s="27" t="n">
        <f aca="false">L4520+M4520</f>
        <v>70</v>
      </c>
      <c r="AB4520" s="27" t="n">
        <f aca="false">IFERROR(ROUND(Q4520/AA4520,2),0)</f>
        <v>36.07</v>
      </c>
      <c r="AC4520" s="27" t="str">
        <f aca="false">IF(AND(K4520="Critical",N4520="No"),"URGENT - No Bed","Normal")</f>
        <v>Normal</v>
      </c>
      <c r="AD4520" s="33" t="n">
        <f aca="false">INDEX(Lookup_Tables!$B$3:$B$12,MATCH(H4520,Lookup_Tables!$A$3:$A$12,0))</f>
        <v>4600000</v>
      </c>
      <c r="AE4520" s="27" t="str">
        <f aca="false">INDEX(Lookup_Tables!$C$3:$C$12,MATCH(H4520,Lookup_Tables!$A$3:$A$12,0))</f>
        <v>Dr. Farhan Khan</v>
      </c>
      <c r="AF4520" s="27" t="str">
        <f aca="false">IFERROR(INDEX(Lookup_Tables!$F$16:$F$45,MATCH(I4520,Lookup_Tables!$E$16:$E$45,0)),"N/A")</f>
        <v>EMP206</v>
      </c>
      <c r="AG4520" s="27" t="n">
        <f aca="false">_xlfn.IFS(R4520="Recovered",4,R4520="Referred",3,R4520="Admitted",2,R4520="Deceased",1,TRUE(),0)</f>
        <v>4</v>
      </c>
      <c r="AH4520" s="27" t="str">
        <f aca="false">IF(T4520&gt;=4,"Satisfied",IF(T4520&gt;=3,"Neutral","Needs Improvement"))</f>
        <v>Satisfied</v>
      </c>
    </row>
    <row r="4521" customFormat="false" ht="15" hidden="false" customHeight="false" outlineLevel="0" collapsed="false">
      <c r="A4521" s="30" t="s">
        <v>6060</v>
      </c>
      <c r="B4521" s="30" t="s">
        <v>2151</v>
      </c>
      <c r="C4521" s="30" t="n">
        <v>57</v>
      </c>
      <c r="D4521" s="30" t="s">
        <v>121</v>
      </c>
      <c r="E4521" s="31" t="n">
        <v>45535</v>
      </c>
      <c r="F4521" s="30" t="s">
        <v>286</v>
      </c>
      <c r="G4521" s="31" t="n">
        <v>45540</v>
      </c>
      <c r="H4521" s="30" t="s">
        <v>242</v>
      </c>
      <c r="I4521" s="30" t="s">
        <v>466</v>
      </c>
      <c r="J4521" s="30" t="s">
        <v>316</v>
      </c>
      <c r="K4521" s="30" t="s">
        <v>126</v>
      </c>
      <c r="L4521" s="30" t="n">
        <v>13</v>
      </c>
      <c r="M4521" s="30" t="n">
        <v>119</v>
      </c>
      <c r="N4521" s="30" t="s">
        <v>127</v>
      </c>
      <c r="O4521" s="30" t="s">
        <v>139</v>
      </c>
      <c r="P4521" s="30" t="s">
        <v>129</v>
      </c>
      <c r="Q4521" s="32" t="n">
        <v>8177.81</v>
      </c>
      <c r="R4521" s="30" t="s">
        <v>130</v>
      </c>
      <c r="S4521" s="30" t="s">
        <v>151</v>
      </c>
      <c r="T4521" s="30" t="n">
        <v>4</v>
      </c>
      <c r="U4521" s="30" t="n">
        <f aca="false">YEAR(E4521)</f>
        <v>2024</v>
      </c>
      <c r="V4521" s="30" t="str">
        <f aca="false">TEXT(E4521,"MMM-YYYY")</f>
        <v>Aug-2024</v>
      </c>
      <c r="W4521" s="30" t="n">
        <f aca="false">MONTH(E4521)</f>
        <v>8</v>
      </c>
      <c r="X4521" s="30" t="str">
        <f aca="false">TEXT(WEEKDAY(E4521,2),"0")&amp;" - "&amp;TEXT(E4521,"dddd")</f>
        <v>6 - Saturday</v>
      </c>
      <c r="Y4521" s="30" t="str">
        <f aca="false">_xlfn.IFS(C4521&lt;18,"Child (0-17)",C4521&lt;40,"Young Adult (18-39)",C4521&lt;60,"Adult (40-59)",TRUE(),"Senior (60+)")</f>
        <v>Adult (40-59)</v>
      </c>
      <c r="Z4521" s="30" t="n">
        <f aca="false">ROUND(G4521-E4521,0)</f>
        <v>5</v>
      </c>
      <c r="AA4521" s="30" t="n">
        <f aca="false">L4521+M4521</f>
        <v>132</v>
      </c>
      <c r="AB4521" s="30" t="n">
        <f aca="false">IFERROR(ROUND(Q4521/AA4521,2),0)</f>
        <v>61.95</v>
      </c>
      <c r="AC4521" s="30" t="str">
        <f aca="false">IF(AND(K4521="Critical",N4521="No"),"URGENT - No Bed","Normal")</f>
        <v>Normal</v>
      </c>
      <c r="AD4521" s="34" t="n">
        <f aca="false">INDEX(Lookup_Tables!$B$3:$B$12,MATCH(H4521,Lookup_Tables!$A$3:$A$12,0))</f>
        <v>3000000</v>
      </c>
      <c r="AE4521" s="30" t="str">
        <f aca="false">INDEX(Lookup_Tables!$C$3:$C$12,MATCH(H4521,Lookup_Tables!$A$3:$A$12,0))</f>
        <v>Dr. Pooja Iyer</v>
      </c>
      <c r="AF4521" s="30" t="str">
        <f aca="false">IFERROR(INDEX(Lookup_Tables!$F$16:$F$45,MATCH(I4521,Lookup_Tables!$E$16:$E$45,0)),"N/A")</f>
        <v>EMP212</v>
      </c>
      <c r="AG4521" s="30" t="n">
        <f aca="false">_xlfn.IFS(R4521="Recovered",4,R4521="Referred",3,R4521="Admitted",2,R4521="Deceased",1,TRUE(),0)</f>
        <v>4</v>
      </c>
      <c r="AH4521" s="30" t="str">
        <f aca="false">IF(T4521&gt;=4,"Satisfied",IF(T4521&gt;=3,"Neutral","Needs Improvement"))</f>
        <v>Satisfied</v>
      </c>
    </row>
    <row r="4522" customFormat="false" ht="15" hidden="false" customHeight="false" outlineLevel="0" collapsed="false">
      <c r="A4522" s="27" t="s">
        <v>3849</v>
      </c>
      <c r="B4522" s="27" t="s">
        <v>3850</v>
      </c>
      <c r="C4522" s="27" t="n">
        <v>46</v>
      </c>
      <c r="D4522" s="27" t="s">
        <v>181</v>
      </c>
      <c r="E4522" s="28" t="n">
        <v>45444</v>
      </c>
      <c r="F4522" s="27" t="s">
        <v>885</v>
      </c>
      <c r="G4522" s="28" t="n">
        <v>45445</v>
      </c>
      <c r="H4522" s="27" t="s">
        <v>236</v>
      </c>
      <c r="I4522" s="27" t="s">
        <v>323</v>
      </c>
      <c r="J4522" s="27" t="s">
        <v>287</v>
      </c>
      <c r="K4522" s="27" t="s">
        <v>156</v>
      </c>
      <c r="L4522" s="27" t="n">
        <v>43</v>
      </c>
      <c r="M4522" s="27" t="n">
        <v>86</v>
      </c>
      <c r="N4522" s="27" t="s">
        <v>186</v>
      </c>
      <c r="O4522" s="27" t="s">
        <v>139</v>
      </c>
      <c r="P4522" s="27" t="s">
        <v>150</v>
      </c>
      <c r="Q4522" s="29" t="n">
        <v>3695.66</v>
      </c>
      <c r="R4522" s="27" t="s">
        <v>130</v>
      </c>
      <c r="S4522" s="27" t="s">
        <v>197</v>
      </c>
      <c r="T4522" s="27" t="n">
        <v>4</v>
      </c>
      <c r="U4522" s="27" t="n">
        <f aca="false">YEAR(E4522)</f>
        <v>2024</v>
      </c>
      <c r="V4522" s="27" t="str">
        <f aca="false">TEXT(E4522,"MMM-YYYY")</f>
        <v>Jun-2024</v>
      </c>
      <c r="W4522" s="27" t="n">
        <f aca="false">MONTH(E4522)</f>
        <v>6</v>
      </c>
      <c r="X4522" s="27" t="str">
        <f aca="false">TEXT(WEEKDAY(E4522,2),"0")&amp;" - "&amp;TEXT(E4522,"dddd")</f>
        <v>6 - Saturday</v>
      </c>
      <c r="Y4522" s="27" t="str">
        <f aca="false">_xlfn.IFS(C4522&lt;18,"Child (0-17)",C4522&lt;40,"Young Adult (18-39)",C4522&lt;60,"Adult (40-59)",TRUE(),"Senior (60+)")</f>
        <v>Adult (40-59)</v>
      </c>
      <c r="Z4522" s="27" t="n">
        <f aca="false">ROUND(G4522-E4522,0)</f>
        <v>1</v>
      </c>
      <c r="AA4522" s="27" t="n">
        <f aca="false">L4522+M4522</f>
        <v>129</v>
      </c>
      <c r="AB4522" s="27" t="n">
        <f aca="false">IFERROR(ROUND(Q4522/AA4522,2),0)</f>
        <v>28.65</v>
      </c>
      <c r="AC4522" s="27" t="str">
        <f aca="false">IF(AND(K4522="Critical",N4522="No"),"URGENT - No Bed","Normal")</f>
        <v>Normal</v>
      </c>
      <c r="AD4522" s="33" t="n">
        <f aca="false">INDEX(Lookup_Tables!$B$3:$B$12,MATCH(H4522,Lookup_Tables!$A$3:$A$12,0))</f>
        <v>3900000</v>
      </c>
      <c r="AE4522" s="27" t="str">
        <f aca="false">INDEX(Lookup_Tables!$C$3:$C$12,MATCH(H4522,Lookup_Tables!$A$3:$A$12,0))</f>
        <v>Dr. Rina Mehta</v>
      </c>
      <c r="AF4522" s="27" t="str">
        <f aca="false">IFERROR(INDEX(Lookup_Tables!$F$16:$F$45,MATCH(I4522,Lookup_Tables!$E$16:$E$45,0)),"N/A")</f>
        <v>EMP216</v>
      </c>
      <c r="AG4522" s="27" t="n">
        <f aca="false">_xlfn.IFS(R4522="Recovered",4,R4522="Referred",3,R4522="Admitted",2,R4522="Deceased",1,TRUE(),0)</f>
        <v>4</v>
      </c>
      <c r="AH4522" s="27" t="str">
        <f aca="false">IF(T4522&gt;=4,"Satisfied",IF(T4522&gt;=3,"Neutral","Needs Improvement"))</f>
        <v>Satisfied</v>
      </c>
    </row>
    <row r="4523" customFormat="false" ht="15" hidden="false" customHeight="false" outlineLevel="0" collapsed="false">
      <c r="A4523" s="30" t="s">
        <v>5662</v>
      </c>
      <c r="B4523" s="30" t="s">
        <v>5663</v>
      </c>
      <c r="C4523" s="30" t="n">
        <v>50</v>
      </c>
      <c r="D4523" s="30" t="s">
        <v>121</v>
      </c>
      <c r="E4523" s="31" t="n">
        <v>45377</v>
      </c>
      <c r="F4523" s="30" t="s">
        <v>331</v>
      </c>
      <c r="G4523" s="31" t="n">
        <v>45378</v>
      </c>
      <c r="H4523" s="30" t="s">
        <v>236</v>
      </c>
      <c r="I4523" s="30" t="s">
        <v>266</v>
      </c>
      <c r="J4523" s="30" t="s">
        <v>287</v>
      </c>
      <c r="K4523" s="30" t="s">
        <v>156</v>
      </c>
      <c r="L4523" s="30" t="n">
        <v>36</v>
      </c>
      <c r="M4523" s="30" t="n">
        <v>68</v>
      </c>
      <c r="N4523" s="30" t="s">
        <v>127</v>
      </c>
      <c r="O4523" s="30" t="s">
        <v>149</v>
      </c>
      <c r="P4523" s="30" t="s">
        <v>129</v>
      </c>
      <c r="Q4523" s="32" t="n">
        <v>4289.48</v>
      </c>
      <c r="R4523" s="30" t="s">
        <v>130</v>
      </c>
      <c r="S4523" s="30" t="s">
        <v>164</v>
      </c>
      <c r="T4523" s="30" t="n">
        <v>2</v>
      </c>
      <c r="U4523" s="30" t="n">
        <f aca="false">YEAR(E4523)</f>
        <v>2024</v>
      </c>
      <c r="V4523" s="30" t="str">
        <f aca="false">TEXT(E4523,"MMM-YYYY")</f>
        <v>Mar-2024</v>
      </c>
      <c r="W4523" s="30" t="n">
        <f aca="false">MONTH(E4523)</f>
        <v>3</v>
      </c>
      <c r="X4523" s="30" t="str">
        <f aca="false">TEXT(WEEKDAY(E4523,2),"0")&amp;" - "&amp;TEXT(E4523,"dddd")</f>
        <v>2 - Tuesday</v>
      </c>
      <c r="Y4523" s="30" t="str">
        <f aca="false">_xlfn.IFS(C4523&lt;18,"Child (0-17)",C4523&lt;40,"Young Adult (18-39)",C4523&lt;60,"Adult (40-59)",TRUE(),"Senior (60+)")</f>
        <v>Adult (40-59)</v>
      </c>
      <c r="Z4523" s="30" t="n">
        <f aca="false">ROUND(G4523-E4523,0)</f>
        <v>1</v>
      </c>
      <c r="AA4523" s="30" t="n">
        <f aca="false">L4523+M4523</f>
        <v>104</v>
      </c>
      <c r="AB4523" s="30" t="n">
        <f aca="false">IFERROR(ROUND(Q4523/AA4523,2),0)</f>
        <v>41.25</v>
      </c>
      <c r="AC4523" s="30" t="str">
        <f aca="false">IF(AND(K4523="Critical",N4523="No"),"URGENT - No Bed","Normal")</f>
        <v>Normal</v>
      </c>
      <c r="AD4523" s="34" t="n">
        <f aca="false">INDEX(Lookup_Tables!$B$3:$B$12,MATCH(H4523,Lookup_Tables!$A$3:$A$12,0))</f>
        <v>3900000</v>
      </c>
      <c r="AE4523" s="30" t="str">
        <f aca="false">INDEX(Lookup_Tables!$C$3:$C$12,MATCH(H4523,Lookup_Tables!$A$3:$A$12,0))</f>
        <v>Dr. Rina Mehta</v>
      </c>
      <c r="AF4523" s="30" t="str">
        <f aca="false">IFERROR(INDEX(Lookup_Tables!$F$16:$F$45,MATCH(I4523,Lookup_Tables!$E$16:$E$45,0)),"N/A")</f>
        <v>EMP217</v>
      </c>
      <c r="AG4523" s="30" t="n">
        <f aca="false">_xlfn.IFS(R4523="Recovered",4,R4523="Referred",3,R4523="Admitted",2,R4523="Deceased",1,TRUE(),0)</f>
        <v>4</v>
      </c>
      <c r="AH4523" s="30" t="str">
        <f aca="false">IF(T4523&gt;=4,"Satisfied",IF(T4523&gt;=3,"Neutral","Needs Improvement"))</f>
        <v>Needs Improvement</v>
      </c>
    </row>
    <row r="4524" customFormat="false" ht="15" hidden="false" customHeight="false" outlineLevel="0" collapsed="false">
      <c r="A4524" s="27" t="s">
        <v>5320</v>
      </c>
      <c r="B4524" s="27" t="s">
        <v>3058</v>
      </c>
      <c r="C4524" s="27" t="n">
        <v>35</v>
      </c>
      <c r="D4524" s="27" t="s">
        <v>121</v>
      </c>
      <c r="E4524" s="28" t="n">
        <v>45459</v>
      </c>
      <c r="F4524" s="27" t="s">
        <v>1260</v>
      </c>
      <c r="G4524" s="28" t="n">
        <v>45459</v>
      </c>
      <c r="H4524" s="27" t="s">
        <v>242</v>
      </c>
      <c r="I4524" s="27" t="s">
        <v>315</v>
      </c>
      <c r="J4524" s="27" t="s">
        <v>316</v>
      </c>
      <c r="K4524" s="27" t="s">
        <v>138</v>
      </c>
      <c r="L4524" s="27" t="n">
        <v>46</v>
      </c>
      <c r="M4524" s="27" t="n">
        <v>42</v>
      </c>
      <c r="N4524" s="27" t="s">
        <v>127</v>
      </c>
      <c r="O4524" s="27" t="s">
        <v>149</v>
      </c>
      <c r="P4524" s="27" t="s">
        <v>129</v>
      </c>
      <c r="Q4524" s="29" t="n">
        <v>2262.24</v>
      </c>
      <c r="R4524" s="27" t="s">
        <v>268</v>
      </c>
      <c r="S4524" s="27" t="s">
        <v>157</v>
      </c>
      <c r="T4524" s="27" t="n">
        <v>2</v>
      </c>
      <c r="U4524" s="27" t="n">
        <f aca="false">YEAR(E4524)</f>
        <v>2024</v>
      </c>
      <c r="V4524" s="27" t="str">
        <f aca="false">TEXT(E4524,"MMM-YYYY")</f>
        <v>Jun-2024</v>
      </c>
      <c r="W4524" s="27" t="n">
        <f aca="false">MONTH(E4524)</f>
        <v>6</v>
      </c>
      <c r="X4524" s="27" t="str">
        <f aca="false">TEXT(WEEKDAY(E4524,2),"0")&amp;" - "&amp;TEXT(E4524,"dddd")</f>
        <v>7 - Sunday</v>
      </c>
      <c r="Y4524" s="27" t="str">
        <f aca="false">_xlfn.IFS(C4524&lt;18,"Child (0-17)",C4524&lt;40,"Young Adult (18-39)",C4524&lt;60,"Adult (40-59)",TRUE(),"Senior (60+)")</f>
        <v>Young Adult (18-39)</v>
      </c>
      <c r="Z4524" s="27" t="n">
        <f aca="false">ROUND(G4524-E4524,0)</f>
        <v>0</v>
      </c>
      <c r="AA4524" s="27" t="n">
        <f aca="false">L4524+M4524</f>
        <v>88</v>
      </c>
      <c r="AB4524" s="27" t="n">
        <f aca="false">IFERROR(ROUND(Q4524/AA4524,2),0)</f>
        <v>25.71</v>
      </c>
      <c r="AC4524" s="27" t="str">
        <f aca="false">IF(AND(K4524="Critical",N4524="No"),"URGENT - No Bed","Normal")</f>
        <v>Normal</v>
      </c>
      <c r="AD4524" s="33" t="n">
        <f aca="false">INDEX(Lookup_Tables!$B$3:$B$12,MATCH(H4524,Lookup_Tables!$A$3:$A$12,0))</f>
        <v>3000000</v>
      </c>
      <c r="AE4524" s="27" t="str">
        <f aca="false">INDEX(Lookup_Tables!$C$3:$C$12,MATCH(H4524,Lookup_Tables!$A$3:$A$12,0))</f>
        <v>Dr. Pooja Iyer</v>
      </c>
      <c r="AF4524" s="27" t="str">
        <f aca="false">IFERROR(INDEX(Lookup_Tables!$F$16:$F$45,MATCH(I4524,Lookup_Tables!$E$16:$E$45,0)),"N/A")</f>
        <v>EMP213</v>
      </c>
      <c r="AG4524" s="27" t="n">
        <f aca="false">_xlfn.IFS(R4524="Recovered",4,R4524="Referred",3,R4524="Admitted",2,R4524="Deceased",1,TRUE(),0)</f>
        <v>3</v>
      </c>
      <c r="AH4524" s="27" t="str">
        <f aca="false">IF(T4524&gt;=4,"Satisfied",IF(T4524&gt;=3,"Neutral","Needs Improvement"))</f>
        <v>Needs Improvement</v>
      </c>
    </row>
    <row r="4525" customFormat="false" ht="15" hidden="false" customHeight="false" outlineLevel="0" collapsed="false">
      <c r="A4525" s="30" t="s">
        <v>6547</v>
      </c>
      <c r="B4525" s="30" t="s">
        <v>6548</v>
      </c>
      <c r="C4525" s="30" t="n">
        <v>67</v>
      </c>
      <c r="D4525" s="30" t="s">
        <v>121</v>
      </c>
      <c r="E4525" s="31" t="n">
        <v>45318</v>
      </c>
      <c r="F4525" s="30" t="s">
        <v>743</v>
      </c>
      <c r="G4525" s="31" t="n">
        <v>45320</v>
      </c>
      <c r="H4525" s="30" t="s">
        <v>206</v>
      </c>
      <c r="I4525" s="30" t="s">
        <v>232</v>
      </c>
      <c r="J4525" s="30" t="s">
        <v>469</v>
      </c>
      <c r="K4525" s="30" t="s">
        <v>126</v>
      </c>
      <c r="L4525" s="30" t="n">
        <v>22</v>
      </c>
      <c r="M4525" s="30" t="n">
        <v>55</v>
      </c>
      <c r="N4525" s="30" t="s">
        <v>186</v>
      </c>
      <c r="O4525" s="30" t="s">
        <v>149</v>
      </c>
      <c r="P4525" s="30" t="s">
        <v>129</v>
      </c>
      <c r="Q4525" s="32" t="n">
        <v>6924.54</v>
      </c>
      <c r="R4525" s="30" t="s">
        <v>130</v>
      </c>
      <c r="S4525" s="30" t="s">
        <v>192</v>
      </c>
      <c r="T4525" s="30" t="n">
        <v>4</v>
      </c>
      <c r="U4525" s="30" t="n">
        <f aca="false">YEAR(E4525)</f>
        <v>2024</v>
      </c>
      <c r="V4525" s="30" t="str">
        <f aca="false">TEXT(E4525,"MMM-YYYY")</f>
        <v>Jan-2024</v>
      </c>
      <c r="W4525" s="30" t="n">
        <f aca="false">MONTH(E4525)</f>
        <v>1</v>
      </c>
      <c r="X4525" s="30" t="str">
        <f aca="false">TEXT(WEEKDAY(E4525,2),"0")&amp;" - "&amp;TEXT(E4525,"dddd")</f>
        <v>6 - Saturday</v>
      </c>
      <c r="Y4525" s="30" t="str">
        <f aca="false">_xlfn.IFS(C4525&lt;18,"Child (0-17)",C4525&lt;40,"Young Adult (18-39)",C4525&lt;60,"Adult (40-59)",TRUE(),"Senior (60+)")</f>
        <v>Senior (60+)</v>
      </c>
      <c r="Z4525" s="30" t="n">
        <f aca="false">ROUND(G4525-E4525,0)</f>
        <v>2</v>
      </c>
      <c r="AA4525" s="30" t="n">
        <f aca="false">L4525+M4525</f>
        <v>77</v>
      </c>
      <c r="AB4525" s="30" t="n">
        <f aca="false">IFERROR(ROUND(Q4525/AA4525,2),0)</f>
        <v>89.93</v>
      </c>
      <c r="AC4525" s="30" t="str">
        <f aca="false">IF(AND(K4525="Critical",N4525="No"),"URGENT - No Bed","Normal")</f>
        <v>Normal</v>
      </c>
      <c r="AD4525" s="34" t="n">
        <f aca="false">INDEX(Lookup_Tables!$B$3:$B$12,MATCH(H4525,Lookup_Tables!$A$3:$A$12,0))</f>
        <v>2800000</v>
      </c>
      <c r="AE4525" s="30" t="str">
        <f aca="false">INDEX(Lookup_Tables!$C$3:$C$12,MATCH(H4525,Lookup_Tables!$A$3:$A$12,0))</f>
        <v>Dr. Suresh Nair</v>
      </c>
      <c r="AF4525" s="30" t="str">
        <f aca="false">IFERROR(INDEX(Lookup_Tables!$F$16:$F$45,MATCH(I4525,Lookup_Tables!$E$16:$E$45,0)),"N/A")</f>
        <v>EMP210</v>
      </c>
      <c r="AG4525" s="30" t="n">
        <f aca="false">_xlfn.IFS(R4525="Recovered",4,R4525="Referred",3,R4525="Admitted",2,R4525="Deceased",1,TRUE(),0)</f>
        <v>4</v>
      </c>
      <c r="AH4525" s="30" t="str">
        <f aca="false">IF(T4525&gt;=4,"Satisfied",IF(T4525&gt;=3,"Neutral","Needs Improvement"))</f>
        <v>Satisfied</v>
      </c>
    </row>
    <row r="4526" customFormat="false" ht="15" hidden="false" customHeight="false" outlineLevel="0" collapsed="false">
      <c r="A4526" s="27" t="s">
        <v>2538</v>
      </c>
      <c r="B4526" s="27" t="s">
        <v>2539</v>
      </c>
      <c r="C4526" s="27" t="n">
        <v>38</v>
      </c>
      <c r="D4526" s="27" t="s">
        <v>121</v>
      </c>
      <c r="E4526" s="28" t="n">
        <v>45317</v>
      </c>
      <c r="F4526" s="27" t="s">
        <v>1155</v>
      </c>
      <c r="G4526" s="28" t="n">
        <v>45318</v>
      </c>
      <c r="H4526" s="27" t="s">
        <v>242</v>
      </c>
      <c r="I4526" s="27" t="s">
        <v>243</v>
      </c>
      <c r="J4526" s="27" t="s">
        <v>316</v>
      </c>
      <c r="K4526" s="27" t="s">
        <v>156</v>
      </c>
      <c r="L4526" s="27" t="n">
        <v>40</v>
      </c>
      <c r="M4526" s="27" t="n">
        <v>78</v>
      </c>
      <c r="N4526" s="27" t="s">
        <v>127</v>
      </c>
      <c r="O4526" s="27" t="s">
        <v>139</v>
      </c>
      <c r="P4526" s="27" t="s">
        <v>187</v>
      </c>
      <c r="Q4526" s="29" t="n">
        <v>4593.44</v>
      </c>
      <c r="R4526" s="27" t="s">
        <v>130</v>
      </c>
      <c r="S4526" s="27" t="s">
        <v>131</v>
      </c>
      <c r="T4526" s="27" t="n">
        <v>5</v>
      </c>
      <c r="U4526" s="27" t="n">
        <f aca="false">YEAR(E4526)</f>
        <v>2024</v>
      </c>
      <c r="V4526" s="27" t="str">
        <f aca="false">TEXT(E4526,"MMM-YYYY")</f>
        <v>Jan-2024</v>
      </c>
      <c r="W4526" s="27" t="n">
        <f aca="false">MONTH(E4526)</f>
        <v>1</v>
      </c>
      <c r="X4526" s="27" t="str">
        <f aca="false">TEXT(WEEKDAY(E4526,2),"0")&amp;" - "&amp;TEXT(E4526,"dddd")</f>
        <v>5 - Friday</v>
      </c>
      <c r="Y4526" s="27" t="str">
        <f aca="false">_xlfn.IFS(C4526&lt;18,"Child (0-17)",C4526&lt;40,"Young Adult (18-39)",C4526&lt;60,"Adult (40-59)",TRUE(),"Senior (60+)")</f>
        <v>Young Adult (18-39)</v>
      </c>
      <c r="Z4526" s="27" t="n">
        <f aca="false">ROUND(G4526-E4526,0)</f>
        <v>1</v>
      </c>
      <c r="AA4526" s="27" t="n">
        <f aca="false">L4526+M4526</f>
        <v>118</v>
      </c>
      <c r="AB4526" s="27" t="n">
        <f aca="false">IFERROR(ROUND(Q4526/AA4526,2),0)</f>
        <v>38.93</v>
      </c>
      <c r="AC4526" s="27" t="str">
        <f aca="false">IF(AND(K4526="Critical",N4526="No"),"URGENT - No Bed","Normal")</f>
        <v>Normal</v>
      </c>
      <c r="AD4526" s="33" t="n">
        <f aca="false">INDEX(Lookup_Tables!$B$3:$B$12,MATCH(H4526,Lookup_Tables!$A$3:$A$12,0))</f>
        <v>3000000</v>
      </c>
      <c r="AE4526" s="27" t="str">
        <f aca="false">INDEX(Lookup_Tables!$C$3:$C$12,MATCH(H4526,Lookup_Tables!$A$3:$A$12,0))</f>
        <v>Dr. Pooja Iyer</v>
      </c>
      <c r="AF4526" s="27" t="str">
        <f aca="false">IFERROR(INDEX(Lookup_Tables!$F$16:$F$45,MATCH(I4526,Lookup_Tables!$E$16:$E$45,0)),"N/A")</f>
        <v>EMP214</v>
      </c>
      <c r="AG4526" s="27" t="n">
        <f aca="false">_xlfn.IFS(R4526="Recovered",4,R4526="Referred",3,R4526="Admitted",2,R4526="Deceased",1,TRUE(),0)</f>
        <v>4</v>
      </c>
      <c r="AH4526" s="27" t="str">
        <f aca="false">IF(T4526&gt;=4,"Satisfied",IF(T4526&gt;=3,"Neutral","Needs Improvement"))</f>
        <v>Satisfied</v>
      </c>
    </row>
    <row r="4527" customFormat="false" ht="15" hidden="false" customHeight="false" outlineLevel="0" collapsed="false">
      <c r="A4527" s="30" t="s">
        <v>913</v>
      </c>
      <c r="B4527" s="30" t="s">
        <v>914</v>
      </c>
      <c r="C4527" s="30" t="n">
        <v>50</v>
      </c>
      <c r="D4527" s="30" t="s">
        <v>181</v>
      </c>
      <c r="E4527" s="31" t="n">
        <v>45355</v>
      </c>
      <c r="F4527" s="30" t="s">
        <v>555</v>
      </c>
      <c r="G4527" s="31" t="n">
        <v>45356</v>
      </c>
      <c r="H4527" s="30" t="s">
        <v>217</v>
      </c>
      <c r="I4527" s="30" t="s">
        <v>344</v>
      </c>
      <c r="J4527" s="30" t="s">
        <v>294</v>
      </c>
      <c r="K4527" s="30" t="s">
        <v>138</v>
      </c>
      <c r="L4527" s="30" t="n">
        <v>55</v>
      </c>
      <c r="M4527" s="30" t="n">
        <v>42</v>
      </c>
      <c r="N4527" s="30" t="s">
        <v>127</v>
      </c>
      <c r="O4527" s="30" t="s">
        <v>149</v>
      </c>
      <c r="P4527" s="30" t="s">
        <v>187</v>
      </c>
      <c r="Q4527" s="32" t="n">
        <v>2760.3</v>
      </c>
      <c r="R4527" s="30" t="s">
        <v>130</v>
      </c>
      <c r="S4527" s="30" t="s">
        <v>335</v>
      </c>
      <c r="T4527" s="30" t="n">
        <v>3</v>
      </c>
      <c r="U4527" s="30" t="n">
        <f aca="false">YEAR(E4527)</f>
        <v>2024</v>
      </c>
      <c r="V4527" s="30" t="str">
        <f aca="false">TEXT(E4527,"MMM-YYYY")</f>
        <v>Mar-2024</v>
      </c>
      <c r="W4527" s="30" t="n">
        <f aca="false">MONTH(E4527)</f>
        <v>3</v>
      </c>
      <c r="X4527" s="30" t="str">
        <f aca="false">TEXT(WEEKDAY(E4527,2),"0")&amp;" - "&amp;TEXT(E4527,"dddd")</f>
        <v>1 - Monday</v>
      </c>
      <c r="Y4527" s="30" t="str">
        <f aca="false">_xlfn.IFS(C4527&lt;18,"Child (0-17)",C4527&lt;40,"Young Adult (18-39)",C4527&lt;60,"Adult (40-59)",TRUE(),"Senior (60+)")</f>
        <v>Adult (40-59)</v>
      </c>
      <c r="Z4527" s="30" t="n">
        <f aca="false">ROUND(G4527-E4527,0)</f>
        <v>1</v>
      </c>
      <c r="AA4527" s="30" t="n">
        <f aca="false">L4527+M4527</f>
        <v>97</v>
      </c>
      <c r="AB4527" s="30" t="n">
        <f aca="false">IFERROR(ROUND(Q4527/AA4527,2),0)</f>
        <v>28.46</v>
      </c>
      <c r="AC4527" s="30" t="str">
        <f aca="false">IF(AND(K4527="Critical",N4527="No"),"URGENT - No Bed","Normal")</f>
        <v>Normal</v>
      </c>
      <c r="AD4527" s="34" t="n">
        <f aca="false">INDEX(Lookup_Tables!$B$3:$B$12,MATCH(H4527,Lookup_Tables!$A$3:$A$12,0))</f>
        <v>4200000</v>
      </c>
      <c r="AE4527" s="30" t="str">
        <f aca="false">INDEX(Lookup_Tables!$C$3:$C$12,MATCH(H4527,Lookup_Tables!$A$3:$A$12,0))</f>
        <v>Dr. Anil Kapoor</v>
      </c>
      <c r="AF4527" s="30" t="str">
        <f aca="false">IFERROR(INDEX(Lookup_Tables!$F$16:$F$45,MATCH(I4527,Lookup_Tables!$E$16:$E$45,0)),"N/A")</f>
        <v>EMP201</v>
      </c>
      <c r="AG4527" s="30" t="n">
        <f aca="false">_xlfn.IFS(R4527="Recovered",4,R4527="Referred",3,R4527="Admitted",2,R4527="Deceased",1,TRUE(),0)</f>
        <v>4</v>
      </c>
      <c r="AH4527" s="30" t="str">
        <f aca="false">IF(T4527&gt;=4,"Satisfied",IF(T4527&gt;=3,"Neutral","Needs Improvement"))</f>
        <v>Neutral</v>
      </c>
    </row>
    <row r="4528" customFormat="false" ht="15" hidden="false" customHeight="false" outlineLevel="0" collapsed="false">
      <c r="A4528" s="27" t="s">
        <v>5675</v>
      </c>
      <c r="B4528" s="27" t="s">
        <v>3463</v>
      </c>
      <c r="C4528" s="27" t="n">
        <v>40</v>
      </c>
      <c r="D4528" s="27" t="s">
        <v>181</v>
      </c>
      <c r="E4528" s="28" t="n">
        <v>45532</v>
      </c>
      <c r="F4528" s="27" t="s">
        <v>1120</v>
      </c>
      <c r="G4528" s="28" t="n">
        <v>45534</v>
      </c>
      <c r="H4528" s="27" t="s">
        <v>135</v>
      </c>
      <c r="I4528" s="27" t="s">
        <v>251</v>
      </c>
      <c r="J4528" s="27" t="s">
        <v>201</v>
      </c>
      <c r="K4528" s="27" t="s">
        <v>156</v>
      </c>
      <c r="L4528" s="27" t="n">
        <v>24</v>
      </c>
      <c r="M4528" s="27" t="n">
        <v>69</v>
      </c>
      <c r="N4528" s="27" t="s">
        <v>127</v>
      </c>
      <c r="O4528" s="27" t="s">
        <v>128</v>
      </c>
      <c r="P4528" s="27" t="s">
        <v>187</v>
      </c>
      <c r="Q4528" s="29" t="n">
        <v>4274.78</v>
      </c>
      <c r="R4528" s="27" t="s">
        <v>130</v>
      </c>
      <c r="S4528" s="27" t="s">
        <v>164</v>
      </c>
      <c r="T4528" s="27" t="n">
        <v>4</v>
      </c>
      <c r="U4528" s="27" t="n">
        <f aca="false">YEAR(E4528)</f>
        <v>2024</v>
      </c>
      <c r="V4528" s="27" t="str">
        <f aca="false">TEXT(E4528,"MMM-YYYY")</f>
        <v>Aug-2024</v>
      </c>
      <c r="W4528" s="27" t="n">
        <f aca="false">MONTH(E4528)</f>
        <v>8</v>
      </c>
      <c r="X4528" s="27" t="str">
        <f aca="false">TEXT(WEEKDAY(E4528,2),"0")&amp;" - "&amp;TEXT(E4528,"dddd")</f>
        <v>3 - Wednesday</v>
      </c>
      <c r="Y4528" s="27" t="str">
        <f aca="false">_xlfn.IFS(C4528&lt;18,"Child (0-17)",C4528&lt;40,"Young Adult (18-39)",C4528&lt;60,"Adult (40-59)",TRUE(),"Senior (60+)")</f>
        <v>Adult (40-59)</v>
      </c>
      <c r="Z4528" s="27" t="n">
        <f aca="false">ROUND(G4528-E4528,0)</f>
        <v>2</v>
      </c>
      <c r="AA4528" s="27" t="n">
        <f aca="false">L4528+M4528</f>
        <v>93</v>
      </c>
      <c r="AB4528" s="27" t="n">
        <f aca="false">IFERROR(ROUND(Q4528/AA4528,2),0)</f>
        <v>45.97</v>
      </c>
      <c r="AC4528" s="27" t="str">
        <f aca="false">IF(AND(K4528="Critical",N4528="No"),"URGENT - No Bed","Normal")</f>
        <v>Normal</v>
      </c>
      <c r="AD4528" s="33" t="n">
        <f aca="false">INDEX(Lookup_Tables!$B$3:$B$12,MATCH(H4528,Lookup_Tables!$A$3:$A$12,0))</f>
        <v>4600000</v>
      </c>
      <c r="AE4528" s="27" t="str">
        <f aca="false">INDEX(Lookup_Tables!$C$3:$C$12,MATCH(H4528,Lookup_Tables!$A$3:$A$12,0))</f>
        <v>Dr. Farhan Khan</v>
      </c>
      <c r="AF4528" s="27" t="str">
        <f aca="false">IFERROR(INDEX(Lookup_Tables!$F$16:$F$45,MATCH(I4528,Lookup_Tables!$E$16:$E$45,0)),"N/A")</f>
        <v>EMP207</v>
      </c>
      <c r="AG4528" s="27" t="n">
        <f aca="false">_xlfn.IFS(R4528="Recovered",4,R4528="Referred",3,R4528="Admitted",2,R4528="Deceased",1,TRUE(),0)</f>
        <v>4</v>
      </c>
      <c r="AH4528" s="27" t="str">
        <f aca="false">IF(T4528&gt;=4,"Satisfied",IF(T4528&gt;=3,"Neutral","Needs Improvement"))</f>
        <v>Satisfied</v>
      </c>
    </row>
    <row r="4529" customFormat="false" ht="15" hidden="false" customHeight="false" outlineLevel="0" collapsed="false">
      <c r="A4529" s="30" t="s">
        <v>1731</v>
      </c>
      <c r="B4529" s="30" t="s">
        <v>1732</v>
      </c>
      <c r="C4529" s="30" t="n">
        <v>7</v>
      </c>
      <c r="D4529" s="30" t="s">
        <v>181</v>
      </c>
      <c r="E4529" s="31" t="n">
        <v>45421</v>
      </c>
      <c r="F4529" s="30" t="s">
        <v>710</v>
      </c>
      <c r="G4529" s="31" t="n">
        <v>45424</v>
      </c>
      <c r="H4529" s="30" t="s">
        <v>242</v>
      </c>
      <c r="I4529" s="30" t="s">
        <v>315</v>
      </c>
      <c r="J4529" s="30" t="s">
        <v>363</v>
      </c>
      <c r="K4529" s="30" t="s">
        <v>156</v>
      </c>
      <c r="L4529" s="30" t="n">
        <v>48</v>
      </c>
      <c r="M4529" s="30" t="n">
        <v>66</v>
      </c>
      <c r="N4529" s="30" t="s">
        <v>127</v>
      </c>
      <c r="O4529" s="30" t="s">
        <v>128</v>
      </c>
      <c r="P4529" s="30" t="s">
        <v>150</v>
      </c>
      <c r="Q4529" s="32" t="n">
        <v>4682.58</v>
      </c>
      <c r="R4529" s="30" t="s">
        <v>130</v>
      </c>
      <c r="S4529" s="30" t="s">
        <v>141</v>
      </c>
      <c r="T4529" s="30" t="n">
        <v>3</v>
      </c>
      <c r="U4529" s="30" t="n">
        <f aca="false">YEAR(E4529)</f>
        <v>2024</v>
      </c>
      <c r="V4529" s="30" t="str">
        <f aca="false">TEXT(E4529,"MMM-YYYY")</f>
        <v>May-2024</v>
      </c>
      <c r="W4529" s="30" t="n">
        <f aca="false">MONTH(E4529)</f>
        <v>5</v>
      </c>
      <c r="X4529" s="30" t="str">
        <f aca="false">TEXT(WEEKDAY(E4529,2),"0")&amp;" - "&amp;TEXT(E4529,"dddd")</f>
        <v>4 - Thursday</v>
      </c>
      <c r="Y4529" s="30" t="str">
        <f aca="false">_xlfn.IFS(C4529&lt;18,"Child (0-17)",C4529&lt;40,"Young Adult (18-39)",C4529&lt;60,"Adult (40-59)",TRUE(),"Senior (60+)")</f>
        <v>Child (0-17)</v>
      </c>
      <c r="Z4529" s="30" t="n">
        <f aca="false">ROUND(G4529-E4529,0)</f>
        <v>3</v>
      </c>
      <c r="AA4529" s="30" t="n">
        <f aca="false">L4529+M4529</f>
        <v>114</v>
      </c>
      <c r="AB4529" s="30" t="n">
        <f aca="false">IFERROR(ROUND(Q4529/AA4529,2),0)</f>
        <v>41.08</v>
      </c>
      <c r="AC4529" s="30" t="str">
        <f aca="false">IF(AND(K4529="Critical",N4529="No"),"URGENT - No Bed","Normal")</f>
        <v>Normal</v>
      </c>
      <c r="AD4529" s="34" t="n">
        <f aca="false">INDEX(Lookup_Tables!$B$3:$B$12,MATCH(H4529,Lookup_Tables!$A$3:$A$12,0))</f>
        <v>3000000</v>
      </c>
      <c r="AE4529" s="30" t="str">
        <f aca="false">INDEX(Lookup_Tables!$C$3:$C$12,MATCH(H4529,Lookup_Tables!$A$3:$A$12,0))</f>
        <v>Dr. Pooja Iyer</v>
      </c>
      <c r="AF4529" s="30" t="str">
        <f aca="false">IFERROR(INDEX(Lookup_Tables!$F$16:$F$45,MATCH(I4529,Lookup_Tables!$E$16:$E$45,0)),"N/A")</f>
        <v>EMP213</v>
      </c>
      <c r="AG4529" s="30" t="n">
        <f aca="false">_xlfn.IFS(R4529="Recovered",4,R4529="Referred",3,R4529="Admitted",2,R4529="Deceased",1,TRUE(),0)</f>
        <v>4</v>
      </c>
      <c r="AH4529" s="30" t="str">
        <f aca="false">IF(T4529&gt;=4,"Satisfied",IF(T4529&gt;=3,"Neutral","Needs Improvement"))</f>
        <v>Neutral</v>
      </c>
    </row>
    <row r="4530" customFormat="false" ht="15" hidden="false" customHeight="false" outlineLevel="0" collapsed="false">
      <c r="A4530" s="27" t="s">
        <v>2452</v>
      </c>
      <c r="B4530" s="27" t="s">
        <v>1123</v>
      </c>
      <c r="C4530" s="27" t="n">
        <v>38</v>
      </c>
      <c r="D4530" s="27" t="s">
        <v>121</v>
      </c>
      <c r="E4530" s="28" t="n">
        <v>45422</v>
      </c>
      <c r="F4530" s="27" t="s">
        <v>1593</v>
      </c>
      <c r="G4530" s="28" t="n">
        <v>45424</v>
      </c>
      <c r="H4530" s="27" t="s">
        <v>135</v>
      </c>
      <c r="I4530" s="27" t="s">
        <v>251</v>
      </c>
      <c r="J4530" s="27" t="s">
        <v>618</v>
      </c>
      <c r="K4530" s="27" t="s">
        <v>126</v>
      </c>
      <c r="L4530" s="27" t="n">
        <v>5</v>
      </c>
      <c r="M4530" s="27" t="n">
        <v>51</v>
      </c>
      <c r="N4530" s="27" t="s">
        <v>186</v>
      </c>
      <c r="O4530" s="27" t="s">
        <v>171</v>
      </c>
      <c r="P4530" s="27" t="s">
        <v>187</v>
      </c>
      <c r="Q4530" s="29" t="n">
        <v>7845.62</v>
      </c>
      <c r="R4530" s="27" t="s">
        <v>172</v>
      </c>
      <c r="S4530" s="27" t="s">
        <v>141</v>
      </c>
      <c r="T4530" s="27" t="n">
        <v>3</v>
      </c>
      <c r="U4530" s="27" t="n">
        <f aca="false">YEAR(E4530)</f>
        <v>2024</v>
      </c>
      <c r="V4530" s="27" t="str">
        <f aca="false">TEXT(E4530,"MMM-YYYY")</f>
        <v>May-2024</v>
      </c>
      <c r="W4530" s="27" t="n">
        <f aca="false">MONTH(E4530)</f>
        <v>5</v>
      </c>
      <c r="X4530" s="27" t="str">
        <f aca="false">TEXT(WEEKDAY(E4530,2),"0")&amp;" - "&amp;TEXT(E4530,"dddd")</f>
        <v>5 - Friday</v>
      </c>
      <c r="Y4530" s="27" t="str">
        <f aca="false">_xlfn.IFS(C4530&lt;18,"Child (0-17)",C4530&lt;40,"Young Adult (18-39)",C4530&lt;60,"Adult (40-59)",TRUE(),"Senior (60+)")</f>
        <v>Young Adult (18-39)</v>
      </c>
      <c r="Z4530" s="27" t="n">
        <f aca="false">ROUND(G4530-E4530,0)</f>
        <v>2</v>
      </c>
      <c r="AA4530" s="27" t="n">
        <f aca="false">L4530+M4530</f>
        <v>56</v>
      </c>
      <c r="AB4530" s="27" t="n">
        <f aca="false">IFERROR(ROUND(Q4530/AA4530,2),0)</f>
        <v>140.1</v>
      </c>
      <c r="AC4530" s="27" t="str">
        <f aca="false">IF(AND(K4530="Critical",N4530="No"),"URGENT - No Bed","Normal")</f>
        <v>Normal</v>
      </c>
      <c r="AD4530" s="33" t="n">
        <f aca="false">INDEX(Lookup_Tables!$B$3:$B$12,MATCH(H4530,Lookup_Tables!$A$3:$A$12,0))</f>
        <v>4600000</v>
      </c>
      <c r="AE4530" s="27" t="str">
        <f aca="false">INDEX(Lookup_Tables!$C$3:$C$12,MATCH(H4530,Lookup_Tables!$A$3:$A$12,0))</f>
        <v>Dr. Farhan Khan</v>
      </c>
      <c r="AF4530" s="27" t="str">
        <f aca="false">IFERROR(INDEX(Lookup_Tables!$F$16:$F$45,MATCH(I4530,Lookup_Tables!$E$16:$E$45,0)),"N/A")</f>
        <v>EMP207</v>
      </c>
      <c r="AG4530" s="27" t="n">
        <f aca="false">_xlfn.IFS(R4530="Recovered",4,R4530="Referred",3,R4530="Admitted",2,R4530="Deceased",1,TRUE(),0)</f>
        <v>2</v>
      </c>
      <c r="AH4530" s="27" t="str">
        <f aca="false">IF(T4530&gt;=4,"Satisfied",IF(T4530&gt;=3,"Neutral","Needs Improvement"))</f>
        <v>Neutral</v>
      </c>
    </row>
    <row r="4531" customFormat="false" ht="15" hidden="false" customHeight="false" outlineLevel="0" collapsed="false">
      <c r="A4531" s="30" t="s">
        <v>6476</v>
      </c>
      <c r="B4531" s="30" t="s">
        <v>285</v>
      </c>
      <c r="C4531" s="30" t="n">
        <v>12</v>
      </c>
      <c r="D4531" s="30" t="s">
        <v>121</v>
      </c>
      <c r="E4531" s="31" t="n">
        <v>45643</v>
      </c>
      <c r="F4531" s="30" t="s">
        <v>937</v>
      </c>
      <c r="G4531" s="31" t="n">
        <v>45644</v>
      </c>
      <c r="H4531" s="30" t="s">
        <v>183</v>
      </c>
      <c r="I4531" s="30" t="s">
        <v>212</v>
      </c>
      <c r="J4531" s="30" t="s">
        <v>411</v>
      </c>
      <c r="K4531" s="30" t="s">
        <v>138</v>
      </c>
      <c r="L4531" s="30" t="n">
        <v>55</v>
      </c>
      <c r="M4531" s="30" t="n">
        <v>17</v>
      </c>
      <c r="N4531" s="30" t="s">
        <v>127</v>
      </c>
      <c r="O4531" s="30" t="s">
        <v>139</v>
      </c>
      <c r="P4531" s="30" t="s">
        <v>140</v>
      </c>
      <c r="Q4531" s="32" t="n">
        <v>2035.81</v>
      </c>
      <c r="R4531" s="30" t="s">
        <v>268</v>
      </c>
      <c r="S4531" s="30" t="s">
        <v>157</v>
      </c>
      <c r="T4531" s="30" t="n">
        <v>4</v>
      </c>
      <c r="U4531" s="30" t="n">
        <f aca="false">YEAR(E4531)</f>
        <v>2024</v>
      </c>
      <c r="V4531" s="30" t="str">
        <f aca="false">TEXT(E4531,"MMM-YYYY")</f>
        <v>Dec-2024</v>
      </c>
      <c r="W4531" s="30" t="n">
        <f aca="false">MONTH(E4531)</f>
        <v>12</v>
      </c>
      <c r="X4531" s="30" t="str">
        <f aca="false">TEXT(WEEKDAY(E4531,2),"0")&amp;" - "&amp;TEXT(E4531,"dddd")</f>
        <v>2 - Tuesday</v>
      </c>
      <c r="Y4531" s="30" t="str">
        <f aca="false">_xlfn.IFS(C4531&lt;18,"Child (0-17)",C4531&lt;40,"Young Adult (18-39)",C4531&lt;60,"Adult (40-59)",TRUE(),"Senior (60+)")</f>
        <v>Child (0-17)</v>
      </c>
      <c r="Z4531" s="30" t="n">
        <f aca="false">ROUND(G4531-E4531,0)</f>
        <v>1</v>
      </c>
      <c r="AA4531" s="30" t="n">
        <f aca="false">L4531+M4531</f>
        <v>72</v>
      </c>
      <c r="AB4531" s="30" t="n">
        <f aca="false">IFERROR(ROUND(Q4531/AA4531,2),0)</f>
        <v>28.28</v>
      </c>
      <c r="AC4531" s="30" t="str">
        <f aca="false">IF(AND(K4531="Critical",N4531="No"),"URGENT - No Bed","Normal")</f>
        <v>Normal</v>
      </c>
      <c r="AD4531" s="34" t="n">
        <f aca="false">INDEX(Lookup_Tables!$B$3:$B$12,MATCH(H4531,Lookup_Tables!$A$3:$A$12,0))</f>
        <v>3100000</v>
      </c>
      <c r="AE4531" s="30" t="str">
        <f aca="false">INDEX(Lookup_Tables!$C$3:$C$12,MATCH(H4531,Lookup_Tables!$A$3:$A$12,0))</f>
        <v>Dr. Kavita Rao</v>
      </c>
      <c r="AF4531" s="30" t="str">
        <f aca="false">IFERROR(INDEX(Lookup_Tables!$F$16:$F$45,MATCH(I4531,Lookup_Tables!$E$16:$E$45,0)),"N/A")</f>
        <v>EMP225</v>
      </c>
      <c r="AG4531" s="30" t="n">
        <f aca="false">_xlfn.IFS(R4531="Recovered",4,R4531="Referred",3,R4531="Admitted",2,R4531="Deceased",1,TRUE(),0)</f>
        <v>3</v>
      </c>
      <c r="AH4531" s="30" t="str">
        <f aca="false">IF(T4531&gt;=4,"Satisfied",IF(T4531&gt;=3,"Neutral","Needs Improvement"))</f>
        <v>Satisfied</v>
      </c>
    </row>
    <row r="4532" customFormat="false" ht="15" hidden="false" customHeight="false" outlineLevel="0" collapsed="false">
      <c r="A4532" s="27" t="s">
        <v>6421</v>
      </c>
      <c r="B4532" s="27" t="s">
        <v>5101</v>
      </c>
      <c r="C4532" s="27" t="n">
        <v>39</v>
      </c>
      <c r="D4532" s="27" t="s">
        <v>181</v>
      </c>
      <c r="E4532" s="28" t="n">
        <v>45322</v>
      </c>
      <c r="F4532" s="27" t="s">
        <v>134</v>
      </c>
      <c r="G4532" s="28" t="n">
        <v>45327</v>
      </c>
      <c r="H4532" s="27" t="s">
        <v>183</v>
      </c>
      <c r="I4532" s="27" t="s">
        <v>184</v>
      </c>
      <c r="J4532" s="27" t="s">
        <v>213</v>
      </c>
      <c r="K4532" s="27" t="s">
        <v>126</v>
      </c>
      <c r="L4532" s="27" t="n">
        <v>40</v>
      </c>
      <c r="M4532" s="27" t="n">
        <v>52</v>
      </c>
      <c r="N4532" s="27" t="s">
        <v>186</v>
      </c>
      <c r="O4532" s="27" t="s">
        <v>139</v>
      </c>
      <c r="P4532" s="27" t="s">
        <v>150</v>
      </c>
      <c r="Q4532" s="29" t="n">
        <v>7821.36</v>
      </c>
      <c r="R4532" s="27" t="s">
        <v>130</v>
      </c>
      <c r="S4532" s="27" t="s">
        <v>223</v>
      </c>
      <c r="T4532" s="27" t="n">
        <v>4</v>
      </c>
      <c r="U4532" s="27" t="n">
        <f aca="false">YEAR(E4532)</f>
        <v>2024</v>
      </c>
      <c r="V4532" s="27" t="str">
        <f aca="false">TEXT(E4532,"MMM-YYYY")</f>
        <v>Jan-2024</v>
      </c>
      <c r="W4532" s="27" t="n">
        <f aca="false">MONTH(E4532)</f>
        <v>1</v>
      </c>
      <c r="X4532" s="27" t="str">
        <f aca="false">TEXT(WEEKDAY(E4532,2),"0")&amp;" - "&amp;TEXT(E4532,"dddd")</f>
        <v>3 - Wednesday</v>
      </c>
      <c r="Y4532" s="27" t="str">
        <f aca="false">_xlfn.IFS(C4532&lt;18,"Child (0-17)",C4532&lt;40,"Young Adult (18-39)",C4532&lt;60,"Adult (40-59)",TRUE(),"Senior (60+)")</f>
        <v>Young Adult (18-39)</v>
      </c>
      <c r="Z4532" s="27" t="n">
        <f aca="false">ROUND(G4532-E4532,0)</f>
        <v>5</v>
      </c>
      <c r="AA4532" s="27" t="n">
        <f aca="false">L4532+M4532</f>
        <v>92</v>
      </c>
      <c r="AB4532" s="27" t="n">
        <f aca="false">IFERROR(ROUND(Q4532/AA4532,2),0)</f>
        <v>85.01</v>
      </c>
      <c r="AC4532" s="27" t="str">
        <f aca="false">IF(AND(K4532="Critical",N4532="No"),"URGENT - No Bed","Normal")</f>
        <v>Normal</v>
      </c>
      <c r="AD4532" s="33" t="n">
        <f aca="false">INDEX(Lookup_Tables!$B$3:$B$12,MATCH(H4532,Lookup_Tables!$A$3:$A$12,0))</f>
        <v>3100000</v>
      </c>
      <c r="AE4532" s="27" t="str">
        <f aca="false">INDEX(Lookup_Tables!$C$3:$C$12,MATCH(H4532,Lookup_Tables!$A$3:$A$12,0))</f>
        <v>Dr. Kavita Rao</v>
      </c>
      <c r="AF4532" s="27" t="str">
        <f aca="false">IFERROR(INDEX(Lookup_Tables!$F$16:$F$45,MATCH(I4532,Lookup_Tables!$E$16:$E$45,0)),"N/A")</f>
        <v>EMP226</v>
      </c>
      <c r="AG4532" s="27" t="n">
        <f aca="false">_xlfn.IFS(R4532="Recovered",4,R4532="Referred",3,R4532="Admitted",2,R4532="Deceased",1,TRUE(),0)</f>
        <v>4</v>
      </c>
      <c r="AH4532" s="27" t="str">
        <f aca="false">IF(T4532&gt;=4,"Satisfied",IF(T4532&gt;=3,"Neutral","Needs Improvement"))</f>
        <v>Satisfied</v>
      </c>
    </row>
    <row r="4533" customFormat="false" ht="15" hidden="false" customHeight="false" outlineLevel="0" collapsed="false">
      <c r="A4533" s="30" t="s">
        <v>7084</v>
      </c>
      <c r="B4533" s="30" t="s">
        <v>3020</v>
      </c>
      <c r="C4533" s="30" t="n">
        <v>50</v>
      </c>
      <c r="D4533" s="30" t="s">
        <v>121</v>
      </c>
      <c r="E4533" s="31" t="n">
        <v>45505</v>
      </c>
      <c r="F4533" s="30" t="s">
        <v>338</v>
      </c>
      <c r="G4533" s="31" t="n">
        <v>45513</v>
      </c>
      <c r="H4533" s="30" t="s">
        <v>161</v>
      </c>
      <c r="I4533" s="30" t="s">
        <v>538</v>
      </c>
      <c r="J4533" s="30" t="s">
        <v>258</v>
      </c>
      <c r="K4533" s="30" t="s">
        <v>202</v>
      </c>
      <c r="L4533" s="30" t="n">
        <v>8</v>
      </c>
      <c r="M4533" s="30" t="n">
        <v>147</v>
      </c>
      <c r="N4533" s="30" t="s">
        <v>186</v>
      </c>
      <c r="O4533" s="30" t="s">
        <v>139</v>
      </c>
      <c r="P4533" s="30" t="s">
        <v>187</v>
      </c>
      <c r="Q4533" s="32" t="n">
        <v>18351.72</v>
      </c>
      <c r="R4533" s="30" t="s">
        <v>172</v>
      </c>
      <c r="S4533" s="30" t="s">
        <v>223</v>
      </c>
      <c r="T4533" s="30" t="n">
        <v>2</v>
      </c>
      <c r="U4533" s="30" t="n">
        <f aca="false">YEAR(E4533)</f>
        <v>2024</v>
      </c>
      <c r="V4533" s="30" t="str">
        <f aca="false">TEXT(E4533,"MMM-YYYY")</f>
        <v>Aug-2024</v>
      </c>
      <c r="W4533" s="30" t="n">
        <f aca="false">MONTH(E4533)</f>
        <v>8</v>
      </c>
      <c r="X4533" s="30" t="str">
        <f aca="false">TEXT(WEEKDAY(E4533,2),"0")&amp;" - "&amp;TEXT(E4533,"dddd")</f>
        <v>4 - Thursday</v>
      </c>
      <c r="Y4533" s="30" t="str">
        <f aca="false">_xlfn.IFS(C4533&lt;18,"Child (0-17)",C4533&lt;40,"Young Adult (18-39)",C4533&lt;60,"Adult (40-59)",TRUE(),"Senior (60+)")</f>
        <v>Adult (40-59)</v>
      </c>
      <c r="Z4533" s="30" t="n">
        <f aca="false">ROUND(G4533-E4533,0)</f>
        <v>8</v>
      </c>
      <c r="AA4533" s="30" t="n">
        <f aca="false">L4533+M4533</f>
        <v>155</v>
      </c>
      <c r="AB4533" s="30" t="n">
        <f aca="false">IFERROR(ROUND(Q4533/AA4533,2),0)</f>
        <v>118.4</v>
      </c>
      <c r="AC4533" s="30" t="str">
        <f aca="false">IF(AND(K4533="Critical",N4533="No"),"URGENT - No Bed","Normal")</f>
        <v>Normal</v>
      </c>
      <c r="AD4533" s="34" t="n">
        <f aca="false">INDEX(Lookup_Tables!$B$3:$B$12,MATCH(H4533,Lookup_Tables!$A$3:$A$12,0))</f>
        <v>3600000</v>
      </c>
      <c r="AE4533" s="30" t="str">
        <f aca="false">INDEX(Lookup_Tables!$C$3:$C$12,MATCH(H4533,Lookup_Tables!$A$3:$A$12,0))</f>
        <v>Dr. Sameer Joshi</v>
      </c>
      <c r="AF4533" s="30" t="str">
        <f aca="false">IFERROR(INDEX(Lookup_Tables!$F$16:$F$45,MATCH(I4533,Lookup_Tables!$E$16:$E$45,0)),"N/A")</f>
        <v>EMP221</v>
      </c>
      <c r="AG4533" s="30" t="n">
        <f aca="false">_xlfn.IFS(R4533="Recovered",4,R4533="Referred",3,R4533="Admitted",2,R4533="Deceased",1,TRUE(),0)</f>
        <v>2</v>
      </c>
      <c r="AH4533" s="30" t="str">
        <f aca="false">IF(T4533&gt;=4,"Satisfied",IF(T4533&gt;=3,"Neutral","Needs Improvement"))</f>
        <v>Needs Improvement</v>
      </c>
    </row>
    <row r="4534" customFormat="false" ht="15" hidden="false" customHeight="false" outlineLevel="0" collapsed="false">
      <c r="A4534" s="27" t="s">
        <v>5728</v>
      </c>
      <c r="B4534" s="27" t="s">
        <v>2147</v>
      </c>
      <c r="C4534" s="27" t="n">
        <v>51</v>
      </c>
      <c r="D4534" s="27" t="s">
        <v>181</v>
      </c>
      <c r="E4534" s="28" t="n">
        <v>45369</v>
      </c>
      <c r="F4534" s="27" t="s">
        <v>1192</v>
      </c>
      <c r="G4534" s="28" t="n">
        <v>45370</v>
      </c>
      <c r="H4534" s="27" t="s">
        <v>168</v>
      </c>
      <c r="I4534" s="27" t="s">
        <v>169</v>
      </c>
      <c r="J4534" s="27" t="s">
        <v>191</v>
      </c>
      <c r="K4534" s="27" t="s">
        <v>156</v>
      </c>
      <c r="L4534" s="27" t="n">
        <v>68</v>
      </c>
      <c r="M4534" s="27" t="n">
        <v>40</v>
      </c>
      <c r="N4534" s="27" t="s">
        <v>127</v>
      </c>
      <c r="O4534" s="27" t="s">
        <v>128</v>
      </c>
      <c r="P4534" s="27" t="s">
        <v>140</v>
      </c>
      <c r="Q4534" s="29" t="n">
        <v>4156.38</v>
      </c>
      <c r="R4534" s="27" t="s">
        <v>130</v>
      </c>
      <c r="S4534" s="27" t="s">
        <v>151</v>
      </c>
      <c r="T4534" s="27" t="n">
        <v>4</v>
      </c>
      <c r="U4534" s="27" t="n">
        <f aca="false">YEAR(E4534)</f>
        <v>2024</v>
      </c>
      <c r="V4534" s="27" t="str">
        <f aca="false">TEXT(E4534,"MMM-YYYY")</f>
        <v>Mar-2024</v>
      </c>
      <c r="W4534" s="27" t="n">
        <f aca="false">MONTH(E4534)</f>
        <v>3</v>
      </c>
      <c r="X4534" s="27" t="str">
        <f aca="false">TEXT(WEEKDAY(E4534,2),"0")&amp;" - "&amp;TEXT(E4534,"dddd")</f>
        <v>1 - Monday</v>
      </c>
      <c r="Y4534" s="27" t="str">
        <f aca="false">_xlfn.IFS(C4534&lt;18,"Child (0-17)",C4534&lt;40,"Young Adult (18-39)",C4534&lt;60,"Adult (40-59)",TRUE(),"Senior (60+)")</f>
        <v>Adult (40-59)</v>
      </c>
      <c r="Z4534" s="27" t="n">
        <f aca="false">ROUND(G4534-E4534,0)</f>
        <v>1</v>
      </c>
      <c r="AA4534" s="27" t="n">
        <f aca="false">L4534+M4534</f>
        <v>108</v>
      </c>
      <c r="AB4534" s="27" t="n">
        <f aca="false">IFERROR(ROUND(Q4534/AA4534,2),0)</f>
        <v>38.49</v>
      </c>
      <c r="AC4534" s="27" t="str">
        <f aca="false">IF(AND(K4534="Critical",N4534="No"),"URGENT - No Bed","Normal")</f>
        <v>Normal</v>
      </c>
      <c r="AD4534" s="33" t="n">
        <f aca="false">INDEX(Lookup_Tables!$B$3:$B$12,MATCH(H4534,Lookup_Tables!$A$3:$A$12,0))</f>
        <v>4400000</v>
      </c>
      <c r="AE4534" s="27" t="str">
        <f aca="false">INDEX(Lookup_Tables!$C$3:$C$12,MATCH(H4534,Lookup_Tables!$A$3:$A$12,0))</f>
        <v>Dr. Neha Chopra</v>
      </c>
      <c r="AF4534" s="27" t="str">
        <f aca="false">IFERROR(INDEX(Lookup_Tables!$F$16:$F$45,MATCH(I4534,Lookup_Tables!$E$16:$E$45,0)),"N/A")</f>
        <v>EMP220</v>
      </c>
      <c r="AG4534" s="27" t="n">
        <f aca="false">_xlfn.IFS(R4534="Recovered",4,R4534="Referred",3,R4534="Admitted",2,R4534="Deceased",1,TRUE(),0)</f>
        <v>4</v>
      </c>
      <c r="AH4534" s="27" t="str">
        <f aca="false">IF(T4534&gt;=4,"Satisfied",IF(T4534&gt;=3,"Neutral","Needs Improvement"))</f>
        <v>Satisfied</v>
      </c>
    </row>
    <row r="4535" customFormat="false" ht="15" hidden="false" customHeight="false" outlineLevel="0" collapsed="false">
      <c r="A4535" s="30" t="s">
        <v>4430</v>
      </c>
      <c r="B4535" s="30" t="s">
        <v>996</v>
      </c>
      <c r="C4535" s="30" t="n">
        <v>24</v>
      </c>
      <c r="D4535" s="30" t="s">
        <v>181</v>
      </c>
      <c r="E4535" s="31" t="n">
        <v>45388</v>
      </c>
      <c r="F4535" s="30" t="s">
        <v>698</v>
      </c>
      <c r="G4535" s="31" t="n">
        <v>45388</v>
      </c>
      <c r="H4535" s="30" t="s">
        <v>168</v>
      </c>
      <c r="I4535" s="30" t="s">
        <v>196</v>
      </c>
      <c r="J4535" s="30" t="s">
        <v>371</v>
      </c>
      <c r="K4535" s="30" t="s">
        <v>138</v>
      </c>
      <c r="L4535" s="30" t="n">
        <v>33</v>
      </c>
      <c r="M4535" s="30" t="n">
        <v>26</v>
      </c>
      <c r="N4535" s="30" t="s">
        <v>127</v>
      </c>
      <c r="O4535" s="30" t="s">
        <v>128</v>
      </c>
      <c r="P4535" s="30" t="s">
        <v>187</v>
      </c>
      <c r="Q4535" s="32" t="n">
        <v>1894.75</v>
      </c>
      <c r="R4535" s="30" t="s">
        <v>130</v>
      </c>
      <c r="S4535" s="30" t="s">
        <v>141</v>
      </c>
      <c r="T4535" s="30" t="n">
        <v>5</v>
      </c>
      <c r="U4535" s="30" t="n">
        <f aca="false">YEAR(E4535)</f>
        <v>2024</v>
      </c>
      <c r="V4535" s="30" t="str">
        <f aca="false">TEXT(E4535,"MMM-YYYY")</f>
        <v>Apr-2024</v>
      </c>
      <c r="W4535" s="30" t="n">
        <f aca="false">MONTH(E4535)</f>
        <v>4</v>
      </c>
      <c r="X4535" s="30" t="str">
        <f aca="false">TEXT(WEEKDAY(E4535,2),"0")&amp;" - "&amp;TEXT(E4535,"dddd")</f>
        <v>6 - Saturday</v>
      </c>
      <c r="Y4535" s="30" t="str">
        <f aca="false">_xlfn.IFS(C4535&lt;18,"Child (0-17)",C4535&lt;40,"Young Adult (18-39)",C4535&lt;60,"Adult (40-59)",TRUE(),"Senior (60+)")</f>
        <v>Young Adult (18-39)</v>
      </c>
      <c r="Z4535" s="30" t="n">
        <f aca="false">ROUND(G4535-E4535,0)</f>
        <v>0</v>
      </c>
      <c r="AA4535" s="30" t="n">
        <f aca="false">L4535+M4535</f>
        <v>59</v>
      </c>
      <c r="AB4535" s="30" t="n">
        <f aca="false">IFERROR(ROUND(Q4535/AA4535,2),0)</f>
        <v>32.11</v>
      </c>
      <c r="AC4535" s="30" t="str">
        <f aca="false">IF(AND(K4535="Critical",N4535="No"),"URGENT - No Bed","Normal")</f>
        <v>Normal</v>
      </c>
      <c r="AD4535" s="34" t="n">
        <f aca="false">INDEX(Lookup_Tables!$B$3:$B$12,MATCH(H4535,Lookup_Tables!$A$3:$A$12,0))</f>
        <v>4400000</v>
      </c>
      <c r="AE4535" s="30" t="str">
        <f aca="false">INDEX(Lookup_Tables!$C$3:$C$12,MATCH(H4535,Lookup_Tables!$A$3:$A$12,0))</f>
        <v>Dr. Neha Chopra</v>
      </c>
      <c r="AF4535" s="30" t="str">
        <f aca="false">IFERROR(INDEX(Lookup_Tables!$F$16:$F$45,MATCH(I4535,Lookup_Tables!$E$16:$E$45,0)),"N/A")</f>
        <v>EMP219</v>
      </c>
      <c r="AG4535" s="30" t="n">
        <f aca="false">_xlfn.IFS(R4535="Recovered",4,R4535="Referred",3,R4535="Admitted",2,R4535="Deceased",1,TRUE(),0)</f>
        <v>4</v>
      </c>
      <c r="AH4535" s="30" t="str">
        <f aca="false">IF(T4535&gt;=4,"Satisfied",IF(T4535&gt;=3,"Neutral","Needs Improvement"))</f>
        <v>Satisfied</v>
      </c>
    </row>
    <row r="4536" customFormat="false" ht="15" hidden="false" customHeight="false" outlineLevel="0" collapsed="false">
      <c r="A4536" s="27" t="s">
        <v>6946</v>
      </c>
      <c r="B4536" s="27" t="s">
        <v>2524</v>
      </c>
      <c r="C4536" s="27" t="n">
        <v>71</v>
      </c>
      <c r="D4536" s="27" t="s">
        <v>181</v>
      </c>
      <c r="E4536" s="28" t="n">
        <v>45299</v>
      </c>
      <c r="F4536" s="27" t="s">
        <v>788</v>
      </c>
      <c r="G4536" s="28" t="n">
        <v>45300</v>
      </c>
      <c r="H4536" s="27" t="s">
        <v>206</v>
      </c>
      <c r="I4536" s="27" t="s">
        <v>232</v>
      </c>
      <c r="J4536" s="27" t="s">
        <v>208</v>
      </c>
      <c r="K4536" s="27" t="s">
        <v>138</v>
      </c>
      <c r="L4536" s="27" t="n">
        <v>76</v>
      </c>
      <c r="M4536" s="27" t="n">
        <v>17</v>
      </c>
      <c r="N4536" s="27" t="s">
        <v>127</v>
      </c>
      <c r="O4536" s="27" t="s">
        <v>128</v>
      </c>
      <c r="P4536" s="27" t="s">
        <v>140</v>
      </c>
      <c r="Q4536" s="29" t="n">
        <v>2232.84</v>
      </c>
      <c r="R4536" s="27" t="s">
        <v>130</v>
      </c>
      <c r="S4536" s="27" t="s">
        <v>164</v>
      </c>
      <c r="T4536" s="27" t="n">
        <v>5</v>
      </c>
      <c r="U4536" s="27" t="n">
        <f aca="false">YEAR(E4536)</f>
        <v>2024</v>
      </c>
      <c r="V4536" s="27" t="str">
        <f aca="false">TEXT(E4536,"MMM-YYYY")</f>
        <v>Jan-2024</v>
      </c>
      <c r="W4536" s="27" t="n">
        <f aca="false">MONTH(E4536)</f>
        <v>1</v>
      </c>
      <c r="X4536" s="27" t="str">
        <f aca="false">TEXT(WEEKDAY(E4536,2),"0")&amp;" - "&amp;TEXT(E4536,"dddd")</f>
        <v>1 - Monday</v>
      </c>
      <c r="Y4536" s="27" t="str">
        <f aca="false">_xlfn.IFS(C4536&lt;18,"Child (0-17)",C4536&lt;40,"Young Adult (18-39)",C4536&lt;60,"Adult (40-59)",TRUE(),"Senior (60+)")</f>
        <v>Senior (60+)</v>
      </c>
      <c r="Z4536" s="27" t="n">
        <f aca="false">ROUND(G4536-E4536,0)</f>
        <v>1</v>
      </c>
      <c r="AA4536" s="27" t="n">
        <f aca="false">L4536+M4536</f>
        <v>93</v>
      </c>
      <c r="AB4536" s="27" t="n">
        <f aca="false">IFERROR(ROUND(Q4536/AA4536,2),0)</f>
        <v>24.01</v>
      </c>
      <c r="AC4536" s="27" t="str">
        <f aca="false">IF(AND(K4536="Critical",N4536="No"),"URGENT - No Bed","Normal")</f>
        <v>Normal</v>
      </c>
      <c r="AD4536" s="33" t="n">
        <f aca="false">INDEX(Lookup_Tables!$B$3:$B$12,MATCH(H4536,Lookup_Tables!$A$3:$A$12,0))</f>
        <v>2800000</v>
      </c>
      <c r="AE4536" s="27" t="str">
        <f aca="false">INDEX(Lookup_Tables!$C$3:$C$12,MATCH(H4536,Lookup_Tables!$A$3:$A$12,0))</f>
        <v>Dr. Suresh Nair</v>
      </c>
      <c r="AF4536" s="27" t="str">
        <f aca="false">IFERROR(INDEX(Lookup_Tables!$F$16:$F$45,MATCH(I4536,Lookup_Tables!$E$16:$E$45,0)),"N/A")</f>
        <v>EMP210</v>
      </c>
      <c r="AG4536" s="27" t="n">
        <f aca="false">_xlfn.IFS(R4536="Recovered",4,R4536="Referred",3,R4536="Admitted",2,R4536="Deceased",1,TRUE(),0)</f>
        <v>4</v>
      </c>
      <c r="AH4536" s="27" t="str">
        <f aca="false">IF(T4536&gt;=4,"Satisfied",IF(T4536&gt;=3,"Neutral","Needs Improvement"))</f>
        <v>Satisfied</v>
      </c>
    </row>
    <row r="4537" customFormat="false" ht="15" hidden="false" customHeight="false" outlineLevel="0" collapsed="false">
      <c r="A4537" s="30" t="s">
        <v>4557</v>
      </c>
      <c r="B4537" s="30" t="s">
        <v>4558</v>
      </c>
      <c r="C4537" s="30" t="n">
        <v>60</v>
      </c>
      <c r="D4537" s="30" t="s">
        <v>181</v>
      </c>
      <c r="E4537" s="31" t="n">
        <v>45440</v>
      </c>
      <c r="F4537" s="30" t="s">
        <v>994</v>
      </c>
      <c r="G4537" s="31" t="n">
        <v>45442</v>
      </c>
      <c r="H4537" s="30" t="s">
        <v>135</v>
      </c>
      <c r="I4537" s="30" t="s">
        <v>251</v>
      </c>
      <c r="J4537" s="30" t="s">
        <v>252</v>
      </c>
      <c r="K4537" s="30" t="s">
        <v>156</v>
      </c>
      <c r="L4537" s="30" t="n">
        <v>41</v>
      </c>
      <c r="M4537" s="30" t="n">
        <v>41</v>
      </c>
      <c r="N4537" s="30" t="s">
        <v>186</v>
      </c>
      <c r="O4537" s="30" t="s">
        <v>149</v>
      </c>
      <c r="P4537" s="30" t="s">
        <v>140</v>
      </c>
      <c r="Q4537" s="32" t="n">
        <v>4028.99</v>
      </c>
      <c r="R4537" s="30" t="s">
        <v>268</v>
      </c>
      <c r="S4537" s="30" t="s">
        <v>157</v>
      </c>
      <c r="T4537" s="30" t="n">
        <v>2</v>
      </c>
      <c r="U4537" s="30" t="n">
        <f aca="false">YEAR(E4537)</f>
        <v>2024</v>
      </c>
      <c r="V4537" s="30" t="str">
        <f aca="false">TEXT(E4537,"MMM-YYYY")</f>
        <v>May-2024</v>
      </c>
      <c r="W4537" s="30" t="n">
        <f aca="false">MONTH(E4537)</f>
        <v>5</v>
      </c>
      <c r="X4537" s="30" t="str">
        <f aca="false">TEXT(WEEKDAY(E4537,2),"0")&amp;" - "&amp;TEXT(E4537,"dddd")</f>
        <v>2 - Tuesday</v>
      </c>
      <c r="Y4537" s="30" t="str">
        <f aca="false">_xlfn.IFS(C4537&lt;18,"Child (0-17)",C4537&lt;40,"Young Adult (18-39)",C4537&lt;60,"Adult (40-59)",TRUE(),"Senior (60+)")</f>
        <v>Senior (60+)</v>
      </c>
      <c r="Z4537" s="30" t="n">
        <f aca="false">ROUND(G4537-E4537,0)</f>
        <v>2</v>
      </c>
      <c r="AA4537" s="30" t="n">
        <f aca="false">L4537+M4537</f>
        <v>82</v>
      </c>
      <c r="AB4537" s="30" t="n">
        <f aca="false">IFERROR(ROUND(Q4537/AA4537,2),0)</f>
        <v>49.13</v>
      </c>
      <c r="AC4537" s="30" t="str">
        <f aca="false">IF(AND(K4537="Critical",N4537="No"),"URGENT - No Bed","Normal")</f>
        <v>Normal</v>
      </c>
      <c r="AD4537" s="34" t="n">
        <f aca="false">INDEX(Lookup_Tables!$B$3:$B$12,MATCH(H4537,Lookup_Tables!$A$3:$A$12,0))</f>
        <v>4600000</v>
      </c>
      <c r="AE4537" s="30" t="str">
        <f aca="false">INDEX(Lookup_Tables!$C$3:$C$12,MATCH(H4537,Lookup_Tables!$A$3:$A$12,0))</f>
        <v>Dr. Farhan Khan</v>
      </c>
      <c r="AF4537" s="30" t="str">
        <f aca="false">IFERROR(INDEX(Lookup_Tables!$F$16:$F$45,MATCH(I4537,Lookup_Tables!$E$16:$E$45,0)),"N/A")</f>
        <v>EMP207</v>
      </c>
      <c r="AG4537" s="30" t="n">
        <f aca="false">_xlfn.IFS(R4537="Recovered",4,R4537="Referred",3,R4537="Admitted",2,R4537="Deceased",1,TRUE(),0)</f>
        <v>3</v>
      </c>
      <c r="AH4537" s="30" t="str">
        <f aca="false">IF(T4537&gt;=4,"Satisfied",IF(T4537&gt;=3,"Neutral","Needs Improvement"))</f>
        <v>Needs Improvement</v>
      </c>
    </row>
    <row r="4538" customFormat="false" ht="15" hidden="false" customHeight="false" outlineLevel="0" collapsed="false">
      <c r="A4538" s="27" t="s">
        <v>6731</v>
      </c>
      <c r="B4538" s="27" t="s">
        <v>2583</v>
      </c>
      <c r="C4538" s="27" t="n">
        <v>10</v>
      </c>
      <c r="D4538" s="27" t="s">
        <v>181</v>
      </c>
      <c r="E4538" s="28" t="n">
        <v>45525</v>
      </c>
      <c r="F4538" s="27" t="s">
        <v>679</v>
      </c>
      <c r="G4538" s="28" t="n">
        <v>45526</v>
      </c>
      <c r="H4538" s="27" t="s">
        <v>161</v>
      </c>
      <c r="I4538" s="27" t="s">
        <v>320</v>
      </c>
      <c r="J4538" s="27" t="s">
        <v>426</v>
      </c>
      <c r="K4538" s="27" t="s">
        <v>138</v>
      </c>
      <c r="L4538" s="27" t="n">
        <v>81</v>
      </c>
      <c r="M4538" s="27" t="n">
        <v>41</v>
      </c>
      <c r="N4538" s="27" t="s">
        <v>127</v>
      </c>
      <c r="O4538" s="27" t="s">
        <v>128</v>
      </c>
      <c r="P4538" s="27" t="s">
        <v>129</v>
      </c>
      <c r="Q4538" s="29" t="n">
        <v>1521.76</v>
      </c>
      <c r="R4538" s="27" t="s">
        <v>172</v>
      </c>
      <c r="S4538" s="27" t="s">
        <v>335</v>
      </c>
      <c r="T4538" s="27" t="n">
        <v>4</v>
      </c>
      <c r="U4538" s="27" t="n">
        <f aca="false">YEAR(E4538)</f>
        <v>2024</v>
      </c>
      <c r="V4538" s="27" t="str">
        <f aca="false">TEXT(E4538,"MMM-YYYY")</f>
        <v>Aug-2024</v>
      </c>
      <c r="W4538" s="27" t="n">
        <f aca="false">MONTH(E4538)</f>
        <v>8</v>
      </c>
      <c r="X4538" s="27" t="str">
        <f aca="false">TEXT(WEEKDAY(E4538,2),"0")&amp;" - "&amp;TEXT(E4538,"dddd")</f>
        <v>3 - Wednesday</v>
      </c>
      <c r="Y4538" s="27" t="str">
        <f aca="false">_xlfn.IFS(C4538&lt;18,"Child (0-17)",C4538&lt;40,"Young Adult (18-39)",C4538&lt;60,"Adult (40-59)",TRUE(),"Senior (60+)")</f>
        <v>Child (0-17)</v>
      </c>
      <c r="Z4538" s="27" t="n">
        <f aca="false">ROUND(G4538-E4538,0)</f>
        <v>1</v>
      </c>
      <c r="AA4538" s="27" t="n">
        <f aca="false">L4538+M4538</f>
        <v>122</v>
      </c>
      <c r="AB4538" s="27" t="n">
        <f aca="false">IFERROR(ROUND(Q4538/AA4538,2),0)</f>
        <v>12.47</v>
      </c>
      <c r="AC4538" s="27" t="str">
        <f aca="false">IF(AND(K4538="Critical",N4538="No"),"URGENT - No Bed","Normal")</f>
        <v>Normal</v>
      </c>
      <c r="AD4538" s="33" t="n">
        <f aca="false">INDEX(Lookup_Tables!$B$3:$B$12,MATCH(H4538,Lookup_Tables!$A$3:$A$12,0))</f>
        <v>3600000</v>
      </c>
      <c r="AE4538" s="27" t="str">
        <f aca="false">INDEX(Lookup_Tables!$C$3:$C$12,MATCH(H4538,Lookup_Tables!$A$3:$A$12,0))</f>
        <v>Dr. Sameer Joshi</v>
      </c>
      <c r="AF4538" s="27" t="str">
        <f aca="false">IFERROR(INDEX(Lookup_Tables!$F$16:$F$45,MATCH(I4538,Lookup_Tables!$E$16:$E$45,0)),"N/A")</f>
        <v>EMP223</v>
      </c>
      <c r="AG4538" s="27" t="n">
        <f aca="false">_xlfn.IFS(R4538="Recovered",4,R4538="Referred",3,R4538="Admitted",2,R4538="Deceased",1,TRUE(),0)</f>
        <v>2</v>
      </c>
      <c r="AH4538" s="27" t="str">
        <f aca="false">IF(T4538&gt;=4,"Satisfied",IF(T4538&gt;=3,"Neutral","Needs Improvement"))</f>
        <v>Satisfied</v>
      </c>
    </row>
    <row r="4539" customFormat="false" ht="15" hidden="false" customHeight="false" outlineLevel="0" collapsed="false">
      <c r="A4539" s="30" t="s">
        <v>4217</v>
      </c>
      <c r="B4539" s="30" t="s">
        <v>4199</v>
      </c>
      <c r="C4539" s="30" t="n">
        <v>83</v>
      </c>
      <c r="D4539" s="30" t="s">
        <v>121</v>
      </c>
      <c r="E4539" s="31" t="n">
        <v>45476</v>
      </c>
      <c r="F4539" s="30" t="s">
        <v>1002</v>
      </c>
      <c r="G4539" s="31" t="n">
        <v>45477</v>
      </c>
      <c r="H4539" s="30" t="s">
        <v>206</v>
      </c>
      <c r="I4539" s="30" t="s">
        <v>207</v>
      </c>
      <c r="J4539" s="30" t="s">
        <v>208</v>
      </c>
      <c r="K4539" s="30" t="s">
        <v>138</v>
      </c>
      <c r="L4539" s="30" t="n">
        <v>89</v>
      </c>
      <c r="M4539" s="30" t="n">
        <v>20</v>
      </c>
      <c r="N4539" s="30" t="s">
        <v>127</v>
      </c>
      <c r="O4539" s="30" t="s">
        <v>139</v>
      </c>
      <c r="P4539" s="30" t="s">
        <v>187</v>
      </c>
      <c r="Q4539" s="32" t="n">
        <v>1823.1</v>
      </c>
      <c r="R4539" s="30" t="s">
        <v>130</v>
      </c>
      <c r="S4539" s="30" t="s">
        <v>164</v>
      </c>
      <c r="T4539" s="30" t="n">
        <v>5</v>
      </c>
      <c r="U4539" s="30" t="n">
        <f aca="false">YEAR(E4539)</f>
        <v>2024</v>
      </c>
      <c r="V4539" s="30" t="str">
        <f aca="false">TEXT(E4539,"MMM-YYYY")</f>
        <v>Jul-2024</v>
      </c>
      <c r="W4539" s="30" t="n">
        <f aca="false">MONTH(E4539)</f>
        <v>7</v>
      </c>
      <c r="X4539" s="30" t="str">
        <f aca="false">TEXT(WEEKDAY(E4539,2),"0")&amp;" - "&amp;TEXT(E4539,"dddd")</f>
        <v>3 - Wednesday</v>
      </c>
      <c r="Y4539" s="30" t="str">
        <f aca="false">_xlfn.IFS(C4539&lt;18,"Child (0-17)",C4539&lt;40,"Young Adult (18-39)",C4539&lt;60,"Adult (40-59)",TRUE(),"Senior (60+)")</f>
        <v>Senior (60+)</v>
      </c>
      <c r="Z4539" s="30" t="n">
        <f aca="false">ROUND(G4539-E4539,0)</f>
        <v>1</v>
      </c>
      <c r="AA4539" s="30" t="n">
        <f aca="false">L4539+M4539</f>
        <v>109</v>
      </c>
      <c r="AB4539" s="30" t="n">
        <f aca="false">IFERROR(ROUND(Q4539/AA4539,2),0)</f>
        <v>16.73</v>
      </c>
      <c r="AC4539" s="30" t="str">
        <f aca="false">IF(AND(K4539="Critical",N4539="No"),"URGENT - No Bed","Normal")</f>
        <v>Normal</v>
      </c>
      <c r="AD4539" s="34" t="n">
        <f aca="false">INDEX(Lookup_Tables!$B$3:$B$12,MATCH(H4539,Lookup_Tables!$A$3:$A$12,0))</f>
        <v>2800000</v>
      </c>
      <c r="AE4539" s="30" t="str">
        <f aca="false">INDEX(Lookup_Tables!$C$3:$C$12,MATCH(H4539,Lookup_Tables!$A$3:$A$12,0))</f>
        <v>Dr. Suresh Nair</v>
      </c>
      <c r="AF4539" s="30" t="str">
        <f aca="false">IFERROR(INDEX(Lookup_Tables!$F$16:$F$45,MATCH(I4539,Lookup_Tables!$E$16:$E$45,0)),"N/A")</f>
        <v>EMP209</v>
      </c>
      <c r="AG4539" s="30" t="n">
        <f aca="false">_xlfn.IFS(R4539="Recovered",4,R4539="Referred",3,R4539="Admitted",2,R4539="Deceased",1,TRUE(),0)</f>
        <v>4</v>
      </c>
      <c r="AH4539" s="30" t="str">
        <f aca="false">IF(T4539&gt;=4,"Satisfied",IF(T4539&gt;=3,"Neutral","Needs Improvement"))</f>
        <v>Satisfied</v>
      </c>
    </row>
    <row r="4540" customFormat="false" ht="15" hidden="false" customHeight="false" outlineLevel="0" collapsed="false">
      <c r="A4540" s="27" t="s">
        <v>5237</v>
      </c>
      <c r="B4540" s="27" t="s">
        <v>2297</v>
      </c>
      <c r="C4540" s="27" t="n">
        <v>35</v>
      </c>
      <c r="D4540" s="27" t="s">
        <v>181</v>
      </c>
      <c r="E4540" s="28" t="n">
        <v>45590</v>
      </c>
      <c r="F4540" s="27" t="s">
        <v>904</v>
      </c>
      <c r="G4540" s="28" t="n">
        <v>45590</v>
      </c>
      <c r="H4540" s="27" t="s">
        <v>217</v>
      </c>
      <c r="I4540" s="27" t="s">
        <v>344</v>
      </c>
      <c r="J4540" s="27" t="s">
        <v>483</v>
      </c>
      <c r="K4540" s="27" t="s">
        <v>156</v>
      </c>
      <c r="L4540" s="27" t="n">
        <v>16</v>
      </c>
      <c r="M4540" s="27" t="n">
        <v>58</v>
      </c>
      <c r="N4540" s="27" t="s">
        <v>127</v>
      </c>
      <c r="O4540" s="27" t="s">
        <v>139</v>
      </c>
      <c r="P4540" s="27" t="s">
        <v>150</v>
      </c>
      <c r="Q4540" s="29" t="n">
        <v>3991.93</v>
      </c>
      <c r="R4540" s="27" t="s">
        <v>130</v>
      </c>
      <c r="S4540" s="27" t="s">
        <v>223</v>
      </c>
      <c r="T4540" s="27" t="n">
        <v>3</v>
      </c>
      <c r="U4540" s="27" t="n">
        <f aca="false">YEAR(E4540)</f>
        <v>2024</v>
      </c>
      <c r="V4540" s="27" t="str">
        <f aca="false">TEXT(E4540,"MMM-YYYY")</f>
        <v>Oct-2024</v>
      </c>
      <c r="W4540" s="27" t="n">
        <f aca="false">MONTH(E4540)</f>
        <v>10</v>
      </c>
      <c r="X4540" s="27" t="str">
        <f aca="false">TEXT(WEEKDAY(E4540,2),"0")&amp;" - "&amp;TEXT(E4540,"dddd")</f>
        <v>5 - Friday</v>
      </c>
      <c r="Y4540" s="27" t="str">
        <f aca="false">_xlfn.IFS(C4540&lt;18,"Child (0-17)",C4540&lt;40,"Young Adult (18-39)",C4540&lt;60,"Adult (40-59)",TRUE(),"Senior (60+)")</f>
        <v>Young Adult (18-39)</v>
      </c>
      <c r="Z4540" s="27" t="n">
        <f aca="false">ROUND(G4540-E4540,0)</f>
        <v>0</v>
      </c>
      <c r="AA4540" s="27" t="n">
        <f aca="false">L4540+M4540</f>
        <v>74</v>
      </c>
      <c r="AB4540" s="27" t="n">
        <f aca="false">IFERROR(ROUND(Q4540/AA4540,2),0)</f>
        <v>53.95</v>
      </c>
      <c r="AC4540" s="27" t="str">
        <f aca="false">IF(AND(K4540="Critical",N4540="No"),"URGENT - No Bed","Normal")</f>
        <v>Normal</v>
      </c>
      <c r="AD4540" s="33" t="n">
        <f aca="false">INDEX(Lookup_Tables!$B$3:$B$12,MATCH(H4540,Lookup_Tables!$A$3:$A$12,0))</f>
        <v>4200000</v>
      </c>
      <c r="AE4540" s="27" t="str">
        <f aca="false">INDEX(Lookup_Tables!$C$3:$C$12,MATCH(H4540,Lookup_Tables!$A$3:$A$12,0))</f>
        <v>Dr. Anil Kapoor</v>
      </c>
      <c r="AF4540" s="27" t="str">
        <f aca="false">IFERROR(INDEX(Lookup_Tables!$F$16:$F$45,MATCH(I4540,Lookup_Tables!$E$16:$E$45,0)),"N/A")</f>
        <v>EMP201</v>
      </c>
      <c r="AG4540" s="27" t="n">
        <f aca="false">_xlfn.IFS(R4540="Recovered",4,R4540="Referred",3,R4540="Admitted",2,R4540="Deceased",1,TRUE(),0)</f>
        <v>4</v>
      </c>
      <c r="AH4540" s="27" t="str">
        <f aca="false">IF(T4540&gt;=4,"Satisfied",IF(T4540&gt;=3,"Neutral","Needs Improvement"))</f>
        <v>Neutral</v>
      </c>
    </row>
    <row r="4541" customFormat="false" ht="15" hidden="false" customHeight="false" outlineLevel="0" collapsed="false">
      <c r="A4541" s="30" t="s">
        <v>6470</v>
      </c>
      <c r="B4541" s="30" t="s">
        <v>4156</v>
      </c>
      <c r="C4541" s="30" t="n">
        <v>20</v>
      </c>
      <c r="D4541" s="30" t="s">
        <v>181</v>
      </c>
      <c r="E4541" s="31" t="n">
        <v>45310</v>
      </c>
      <c r="F4541" s="30" t="s">
        <v>907</v>
      </c>
      <c r="G4541" s="31" t="n">
        <v>45313</v>
      </c>
      <c r="H4541" s="30" t="s">
        <v>217</v>
      </c>
      <c r="I4541" s="30" t="s">
        <v>282</v>
      </c>
      <c r="J4541" s="30" t="s">
        <v>483</v>
      </c>
      <c r="K4541" s="30" t="s">
        <v>156</v>
      </c>
      <c r="L4541" s="30" t="n">
        <v>74</v>
      </c>
      <c r="M4541" s="30" t="n">
        <v>82</v>
      </c>
      <c r="N4541" s="30" t="s">
        <v>127</v>
      </c>
      <c r="O4541" s="30" t="s">
        <v>171</v>
      </c>
      <c r="P4541" s="30" t="s">
        <v>129</v>
      </c>
      <c r="Q4541" s="32" t="n">
        <v>3325.37</v>
      </c>
      <c r="R4541" s="30" t="s">
        <v>130</v>
      </c>
      <c r="S4541" s="30" t="s">
        <v>131</v>
      </c>
      <c r="T4541" s="30" t="n">
        <v>2</v>
      </c>
      <c r="U4541" s="30" t="n">
        <f aca="false">YEAR(E4541)</f>
        <v>2024</v>
      </c>
      <c r="V4541" s="30" t="str">
        <f aca="false">TEXT(E4541,"MMM-YYYY")</f>
        <v>Jan-2024</v>
      </c>
      <c r="W4541" s="30" t="n">
        <f aca="false">MONTH(E4541)</f>
        <v>1</v>
      </c>
      <c r="X4541" s="30" t="str">
        <f aca="false">TEXT(WEEKDAY(E4541,2),"0")&amp;" - "&amp;TEXT(E4541,"dddd")</f>
        <v>5 - Friday</v>
      </c>
      <c r="Y4541" s="30" t="str">
        <f aca="false">_xlfn.IFS(C4541&lt;18,"Child (0-17)",C4541&lt;40,"Young Adult (18-39)",C4541&lt;60,"Adult (40-59)",TRUE(),"Senior (60+)")</f>
        <v>Young Adult (18-39)</v>
      </c>
      <c r="Z4541" s="30" t="n">
        <f aca="false">ROUND(G4541-E4541,0)</f>
        <v>3</v>
      </c>
      <c r="AA4541" s="30" t="n">
        <f aca="false">L4541+M4541</f>
        <v>156</v>
      </c>
      <c r="AB4541" s="30" t="n">
        <f aca="false">IFERROR(ROUND(Q4541/AA4541,2),0)</f>
        <v>21.32</v>
      </c>
      <c r="AC4541" s="30" t="str">
        <f aca="false">IF(AND(K4541="Critical",N4541="No"),"URGENT - No Bed","Normal")</f>
        <v>Normal</v>
      </c>
      <c r="AD4541" s="34" t="n">
        <f aca="false">INDEX(Lookup_Tables!$B$3:$B$12,MATCH(H4541,Lookup_Tables!$A$3:$A$12,0))</f>
        <v>4200000</v>
      </c>
      <c r="AE4541" s="30" t="str">
        <f aca="false">INDEX(Lookup_Tables!$C$3:$C$12,MATCH(H4541,Lookup_Tables!$A$3:$A$12,0))</f>
        <v>Dr. Anil Kapoor</v>
      </c>
      <c r="AF4541" s="30" t="str">
        <f aca="false">IFERROR(INDEX(Lookup_Tables!$F$16:$F$45,MATCH(I4541,Lookup_Tables!$E$16:$E$45,0)),"N/A")</f>
        <v>EMP200</v>
      </c>
      <c r="AG4541" s="30" t="n">
        <f aca="false">_xlfn.IFS(R4541="Recovered",4,R4541="Referred",3,R4541="Admitted",2,R4541="Deceased",1,TRUE(),0)</f>
        <v>4</v>
      </c>
      <c r="AH4541" s="30" t="str">
        <f aca="false">IF(T4541&gt;=4,"Satisfied",IF(T4541&gt;=3,"Neutral","Needs Improvement"))</f>
        <v>Needs Improvement</v>
      </c>
    </row>
    <row r="4542" customFormat="false" ht="15" hidden="false" customHeight="false" outlineLevel="0" collapsed="false">
      <c r="A4542" s="27" t="s">
        <v>4301</v>
      </c>
      <c r="B4542" s="27" t="s">
        <v>446</v>
      </c>
      <c r="C4542" s="27" t="n">
        <v>39</v>
      </c>
      <c r="D4542" s="27" t="s">
        <v>121</v>
      </c>
      <c r="E4542" s="28" t="n">
        <v>45614</v>
      </c>
      <c r="F4542" s="27" t="s">
        <v>1260</v>
      </c>
      <c r="G4542" s="28" t="n">
        <v>45615</v>
      </c>
      <c r="H4542" s="27" t="s">
        <v>161</v>
      </c>
      <c r="I4542" s="27" t="s">
        <v>320</v>
      </c>
      <c r="J4542" s="27" t="s">
        <v>163</v>
      </c>
      <c r="K4542" s="27" t="s">
        <v>156</v>
      </c>
      <c r="L4542" s="27" t="n">
        <v>73</v>
      </c>
      <c r="M4542" s="27" t="n">
        <v>55</v>
      </c>
      <c r="N4542" s="27" t="s">
        <v>127</v>
      </c>
      <c r="O4542" s="27" t="s">
        <v>139</v>
      </c>
      <c r="P4542" s="27" t="s">
        <v>140</v>
      </c>
      <c r="Q4542" s="29" t="n">
        <v>4051.69</v>
      </c>
      <c r="R4542" s="27" t="s">
        <v>172</v>
      </c>
      <c r="S4542" s="27" t="s">
        <v>335</v>
      </c>
      <c r="T4542" s="27" t="n">
        <v>5</v>
      </c>
      <c r="U4542" s="27" t="n">
        <f aca="false">YEAR(E4542)</f>
        <v>2024</v>
      </c>
      <c r="V4542" s="27" t="str">
        <f aca="false">TEXT(E4542,"MMM-YYYY")</f>
        <v>Nov-2024</v>
      </c>
      <c r="W4542" s="27" t="n">
        <f aca="false">MONTH(E4542)</f>
        <v>11</v>
      </c>
      <c r="X4542" s="27" t="str">
        <f aca="false">TEXT(WEEKDAY(E4542,2),"0")&amp;" - "&amp;TEXT(E4542,"dddd")</f>
        <v>1 - Monday</v>
      </c>
      <c r="Y4542" s="27" t="str">
        <f aca="false">_xlfn.IFS(C4542&lt;18,"Child (0-17)",C4542&lt;40,"Young Adult (18-39)",C4542&lt;60,"Adult (40-59)",TRUE(),"Senior (60+)")</f>
        <v>Young Adult (18-39)</v>
      </c>
      <c r="Z4542" s="27" t="n">
        <f aca="false">ROUND(G4542-E4542,0)</f>
        <v>1</v>
      </c>
      <c r="AA4542" s="27" t="n">
        <f aca="false">L4542+M4542</f>
        <v>128</v>
      </c>
      <c r="AB4542" s="27" t="n">
        <f aca="false">IFERROR(ROUND(Q4542/AA4542,2),0)</f>
        <v>31.65</v>
      </c>
      <c r="AC4542" s="27" t="str">
        <f aca="false">IF(AND(K4542="Critical",N4542="No"),"URGENT - No Bed","Normal")</f>
        <v>Normal</v>
      </c>
      <c r="AD4542" s="33" t="n">
        <f aca="false">INDEX(Lookup_Tables!$B$3:$B$12,MATCH(H4542,Lookup_Tables!$A$3:$A$12,0))</f>
        <v>3600000</v>
      </c>
      <c r="AE4542" s="27" t="str">
        <f aca="false">INDEX(Lookup_Tables!$C$3:$C$12,MATCH(H4542,Lookup_Tables!$A$3:$A$12,0))</f>
        <v>Dr. Sameer Joshi</v>
      </c>
      <c r="AF4542" s="27" t="str">
        <f aca="false">IFERROR(INDEX(Lookup_Tables!$F$16:$F$45,MATCH(I4542,Lookup_Tables!$E$16:$E$45,0)),"N/A")</f>
        <v>EMP223</v>
      </c>
      <c r="AG4542" s="27" t="n">
        <f aca="false">_xlfn.IFS(R4542="Recovered",4,R4542="Referred",3,R4542="Admitted",2,R4542="Deceased",1,TRUE(),0)</f>
        <v>2</v>
      </c>
      <c r="AH4542" s="27" t="str">
        <f aca="false">IF(T4542&gt;=4,"Satisfied",IF(T4542&gt;=3,"Neutral","Needs Improvement"))</f>
        <v>Satisfied</v>
      </c>
    </row>
    <row r="4543" customFormat="false" ht="15" hidden="false" customHeight="false" outlineLevel="0" collapsed="false">
      <c r="A4543" s="30" t="s">
        <v>6837</v>
      </c>
      <c r="B4543" s="30" t="s">
        <v>2574</v>
      </c>
      <c r="C4543" s="30" t="n">
        <v>39</v>
      </c>
      <c r="D4543" s="30" t="s">
        <v>181</v>
      </c>
      <c r="E4543" s="31" t="n">
        <v>45543</v>
      </c>
      <c r="F4543" s="30" t="s">
        <v>1220</v>
      </c>
      <c r="G4543" s="31" t="n">
        <v>45544</v>
      </c>
      <c r="H4543" s="30" t="s">
        <v>168</v>
      </c>
      <c r="I4543" s="30" t="s">
        <v>169</v>
      </c>
      <c r="J4543" s="30" t="s">
        <v>170</v>
      </c>
      <c r="K4543" s="30" t="s">
        <v>138</v>
      </c>
      <c r="L4543" s="30" t="n">
        <v>33</v>
      </c>
      <c r="M4543" s="30" t="n">
        <v>23</v>
      </c>
      <c r="N4543" s="30" t="s">
        <v>127</v>
      </c>
      <c r="O4543" s="30" t="s">
        <v>139</v>
      </c>
      <c r="P4543" s="30" t="s">
        <v>140</v>
      </c>
      <c r="Q4543" s="32" t="n">
        <v>1124.84</v>
      </c>
      <c r="R4543" s="30" t="s">
        <v>130</v>
      </c>
      <c r="S4543" s="30" t="s">
        <v>131</v>
      </c>
      <c r="T4543" s="30" t="n">
        <v>4</v>
      </c>
      <c r="U4543" s="30" t="n">
        <f aca="false">YEAR(E4543)</f>
        <v>2024</v>
      </c>
      <c r="V4543" s="30" t="str">
        <f aca="false">TEXT(E4543,"MMM-YYYY")</f>
        <v>Sep-2024</v>
      </c>
      <c r="W4543" s="30" t="n">
        <f aca="false">MONTH(E4543)</f>
        <v>9</v>
      </c>
      <c r="X4543" s="30" t="str">
        <f aca="false">TEXT(WEEKDAY(E4543,2),"0")&amp;" - "&amp;TEXT(E4543,"dddd")</f>
        <v>7 - Sunday</v>
      </c>
      <c r="Y4543" s="30" t="str">
        <f aca="false">_xlfn.IFS(C4543&lt;18,"Child (0-17)",C4543&lt;40,"Young Adult (18-39)",C4543&lt;60,"Adult (40-59)",TRUE(),"Senior (60+)")</f>
        <v>Young Adult (18-39)</v>
      </c>
      <c r="Z4543" s="30" t="n">
        <f aca="false">ROUND(G4543-E4543,0)</f>
        <v>1</v>
      </c>
      <c r="AA4543" s="30" t="n">
        <f aca="false">L4543+M4543</f>
        <v>56</v>
      </c>
      <c r="AB4543" s="30" t="n">
        <f aca="false">IFERROR(ROUND(Q4543/AA4543,2),0)</f>
        <v>20.09</v>
      </c>
      <c r="AC4543" s="30" t="str">
        <f aca="false">IF(AND(K4543="Critical",N4543="No"),"URGENT - No Bed","Normal")</f>
        <v>Normal</v>
      </c>
      <c r="AD4543" s="34" t="n">
        <f aca="false">INDEX(Lookup_Tables!$B$3:$B$12,MATCH(H4543,Lookup_Tables!$A$3:$A$12,0))</f>
        <v>4400000</v>
      </c>
      <c r="AE4543" s="30" t="str">
        <f aca="false">INDEX(Lookup_Tables!$C$3:$C$12,MATCH(H4543,Lookup_Tables!$A$3:$A$12,0))</f>
        <v>Dr. Neha Chopra</v>
      </c>
      <c r="AF4543" s="30" t="str">
        <f aca="false">IFERROR(INDEX(Lookup_Tables!$F$16:$F$45,MATCH(I4543,Lookup_Tables!$E$16:$E$45,0)),"N/A")</f>
        <v>EMP220</v>
      </c>
      <c r="AG4543" s="30" t="n">
        <f aca="false">_xlfn.IFS(R4543="Recovered",4,R4543="Referred",3,R4543="Admitted",2,R4543="Deceased",1,TRUE(),0)</f>
        <v>4</v>
      </c>
      <c r="AH4543" s="30" t="str">
        <f aca="false">IF(T4543&gt;=4,"Satisfied",IF(T4543&gt;=3,"Neutral","Needs Improvement"))</f>
        <v>Satisfied</v>
      </c>
    </row>
    <row r="4544" customFormat="false" ht="15" hidden="false" customHeight="false" outlineLevel="0" collapsed="false">
      <c r="A4544" s="27" t="s">
        <v>439</v>
      </c>
      <c r="B4544" s="27" t="s">
        <v>440</v>
      </c>
      <c r="C4544" s="27" t="n">
        <v>69</v>
      </c>
      <c r="D4544" s="27" t="s">
        <v>121</v>
      </c>
      <c r="E4544" s="28" t="n">
        <v>45573</v>
      </c>
      <c r="F4544" s="27" t="s">
        <v>314</v>
      </c>
      <c r="G4544" s="28" t="n">
        <v>45575</v>
      </c>
      <c r="H4544" s="27" t="s">
        <v>168</v>
      </c>
      <c r="I4544" s="27" t="s">
        <v>366</v>
      </c>
      <c r="J4544" s="27" t="s">
        <v>441</v>
      </c>
      <c r="K4544" s="27" t="s">
        <v>126</v>
      </c>
      <c r="L4544" s="27" t="n">
        <v>16</v>
      </c>
      <c r="M4544" s="27" t="n">
        <v>76</v>
      </c>
      <c r="N4544" s="27" t="s">
        <v>186</v>
      </c>
      <c r="O4544" s="27" t="s">
        <v>128</v>
      </c>
      <c r="P4544" s="27" t="s">
        <v>150</v>
      </c>
      <c r="Q4544" s="29" t="n">
        <v>7024.03</v>
      </c>
      <c r="R4544" s="27" t="s">
        <v>130</v>
      </c>
      <c r="S4544" s="27" t="s">
        <v>335</v>
      </c>
      <c r="T4544" s="27" t="n">
        <v>4</v>
      </c>
      <c r="U4544" s="27" t="n">
        <f aca="false">YEAR(E4544)</f>
        <v>2024</v>
      </c>
      <c r="V4544" s="27" t="str">
        <f aca="false">TEXT(E4544,"MMM-YYYY")</f>
        <v>Oct-2024</v>
      </c>
      <c r="W4544" s="27" t="n">
        <f aca="false">MONTH(E4544)</f>
        <v>10</v>
      </c>
      <c r="X4544" s="27" t="str">
        <f aca="false">TEXT(WEEKDAY(E4544,2),"0")&amp;" - "&amp;TEXT(E4544,"dddd")</f>
        <v>2 - Tuesday</v>
      </c>
      <c r="Y4544" s="27" t="str">
        <f aca="false">_xlfn.IFS(C4544&lt;18,"Child (0-17)",C4544&lt;40,"Young Adult (18-39)",C4544&lt;60,"Adult (40-59)",TRUE(),"Senior (60+)")</f>
        <v>Senior (60+)</v>
      </c>
      <c r="Z4544" s="27" t="n">
        <f aca="false">ROUND(G4544-E4544,0)</f>
        <v>2</v>
      </c>
      <c r="AA4544" s="27" t="n">
        <f aca="false">L4544+M4544</f>
        <v>92</v>
      </c>
      <c r="AB4544" s="27" t="n">
        <f aca="false">IFERROR(ROUND(Q4544/AA4544,2),0)</f>
        <v>76.35</v>
      </c>
      <c r="AC4544" s="27" t="str">
        <f aca="false">IF(AND(K4544="Critical",N4544="No"),"URGENT - No Bed","Normal")</f>
        <v>Normal</v>
      </c>
      <c r="AD4544" s="33" t="n">
        <f aca="false">INDEX(Lookup_Tables!$B$3:$B$12,MATCH(H4544,Lookup_Tables!$A$3:$A$12,0))</f>
        <v>4400000</v>
      </c>
      <c r="AE4544" s="27" t="str">
        <f aca="false">INDEX(Lookup_Tables!$C$3:$C$12,MATCH(H4544,Lookup_Tables!$A$3:$A$12,0))</f>
        <v>Dr. Neha Chopra</v>
      </c>
      <c r="AF4544" s="27" t="str">
        <f aca="false">IFERROR(INDEX(Lookup_Tables!$F$16:$F$45,MATCH(I4544,Lookup_Tables!$E$16:$E$45,0)),"N/A")</f>
        <v>EMP218</v>
      </c>
      <c r="AG4544" s="27" t="n">
        <f aca="false">_xlfn.IFS(R4544="Recovered",4,R4544="Referred",3,R4544="Admitted",2,R4544="Deceased",1,TRUE(),0)</f>
        <v>4</v>
      </c>
      <c r="AH4544" s="27" t="str">
        <f aca="false">IF(T4544&gt;=4,"Satisfied",IF(T4544&gt;=3,"Neutral","Needs Improvement"))</f>
        <v>Satisfied</v>
      </c>
    </row>
    <row r="4545" customFormat="false" ht="15" hidden="false" customHeight="false" outlineLevel="0" collapsed="false">
      <c r="A4545" s="30" t="s">
        <v>4789</v>
      </c>
      <c r="B4545" s="30" t="s">
        <v>1127</v>
      </c>
      <c r="C4545" s="30" t="n">
        <v>82</v>
      </c>
      <c r="D4545" s="30" t="s">
        <v>181</v>
      </c>
      <c r="E4545" s="31" t="n">
        <v>45521</v>
      </c>
      <c r="F4545" s="30" t="s">
        <v>145</v>
      </c>
      <c r="G4545" s="31" t="n">
        <v>45522</v>
      </c>
      <c r="H4545" s="30" t="s">
        <v>161</v>
      </c>
      <c r="I4545" s="30" t="s">
        <v>162</v>
      </c>
      <c r="J4545" s="30" t="s">
        <v>426</v>
      </c>
      <c r="K4545" s="30" t="s">
        <v>138</v>
      </c>
      <c r="L4545" s="30" t="n">
        <v>88</v>
      </c>
      <c r="M4545" s="30" t="n">
        <v>44</v>
      </c>
      <c r="N4545" s="30" t="s">
        <v>127</v>
      </c>
      <c r="O4545" s="30" t="s">
        <v>171</v>
      </c>
      <c r="P4545" s="30" t="s">
        <v>150</v>
      </c>
      <c r="Q4545" s="32" t="n">
        <v>1545.04</v>
      </c>
      <c r="R4545" s="30" t="s">
        <v>130</v>
      </c>
      <c r="S4545" s="30" t="s">
        <v>141</v>
      </c>
      <c r="T4545" s="30" t="n">
        <v>5</v>
      </c>
      <c r="U4545" s="30" t="n">
        <f aca="false">YEAR(E4545)</f>
        <v>2024</v>
      </c>
      <c r="V4545" s="30" t="str">
        <f aca="false">TEXT(E4545,"MMM-YYYY")</f>
        <v>Aug-2024</v>
      </c>
      <c r="W4545" s="30" t="n">
        <f aca="false">MONTH(E4545)</f>
        <v>8</v>
      </c>
      <c r="X4545" s="30" t="str">
        <f aca="false">TEXT(WEEKDAY(E4545,2),"0")&amp;" - "&amp;TEXT(E4545,"dddd")</f>
        <v>6 - Saturday</v>
      </c>
      <c r="Y4545" s="30" t="str">
        <f aca="false">_xlfn.IFS(C4545&lt;18,"Child (0-17)",C4545&lt;40,"Young Adult (18-39)",C4545&lt;60,"Adult (40-59)",TRUE(),"Senior (60+)")</f>
        <v>Senior (60+)</v>
      </c>
      <c r="Z4545" s="30" t="n">
        <f aca="false">ROUND(G4545-E4545,0)</f>
        <v>1</v>
      </c>
      <c r="AA4545" s="30" t="n">
        <f aca="false">L4545+M4545</f>
        <v>132</v>
      </c>
      <c r="AB4545" s="30" t="n">
        <f aca="false">IFERROR(ROUND(Q4545/AA4545,2),0)</f>
        <v>11.7</v>
      </c>
      <c r="AC4545" s="30" t="str">
        <f aca="false">IF(AND(K4545="Critical",N4545="No"),"URGENT - No Bed","Normal")</f>
        <v>Normal</v>
      </c>
      <c r="AD4545" s="34" t="n">
        <f aca="false">INDEX(Lookup_Tables!$B$3:$B$12,MATCH(H4545,Lookup_Tables!$A$3:$A$12,0))</f>
        <v>3600000</v>
      </c>
      <c r="AE4545" s="30" t="str">
        <f aca="false">INDEX(Lookup_Tables!$C$3:$C$12,MATCH(H4545,Lookup_Tables!$A$3:$A$12,0))</f>
        <v>Dr. Sameer Joshi</v>
      </c>
      <c r="AF4545" s="30" t="str">
        <f aca="false">IFERROR(INDEX(Lookup_Tables!$F$16:$F$45,MATCH(I4545,Lookup_Tables!$E$16:$E$45,0)),"N/A")</f>
        <v>EMP222</v>
      </c>
      <c r="AG4545" s="30" t="n">
        <f aca="false">_xlfn.IFS(R4545="Recovered",4,R4545="Referred",3,R4545="Admitted",2,R4545="Deceased",1,TRUE(),0)</f>
        <v>4</v>
      </c>
      <c r="AH4545" s="30" t="str">
        <f aca="false">IF(T4545&gt;=4,"Satisfied",IF(T4545&gt;=3,"Neutral","Needs Improvement"))</f>
        <v>Satisfied</v>
      </c>
    </row>
    <row r="4546" customFormat="false" ht="15" hidden="false" customHeight="false" outlineLevel="0" collapsed="false">
      <c r="A4546" s="27" t="s">
        <v>6429</v>
      </c>
      <c r="B4546" s="27" t="s">
        <v>1914</v>
      </c>
      <c r="C4546" s="27" t="n">
        <v>39</v>
      </c>
      <c r="D4546" s="27" t="s">
        <v>181</v>
      </c>
      <c r="E4546" s="28" t="n">
        <v>45561</v>
      </c>
      <c r="F4546" s="27" t="s">
        <v>1503</v>
      </c>
      <c r="G4546" s="28" t="n">
        <v>45562</v>
      </c>
      <c r="H4546" s="27" t="s">
        <v>242</v>
      </c>
      <c r="I4546" s="27" t="s">
        <v>315</v>
      </c>
      <c r="J4546" s="27" t="s">
        <v>316</v>
      </c>
      <c r="K4546" s="27" t="s">
        <v>138</v>
      </c>
      <c r="L4546" s="27" t="n">
        <v>75</v>
      </c>
      <c r="M4546" s="27" t="n">
        <v>32</v>
      </c>
      <c r="N4546" s="27" t="s">
        <v>127</v>
      </c>
      <c r="O4546" s="27" t="s">
        <v>128</v>
      </c>
      <c r="P4546" s="27" t="s">
        <v>129</v>
      </c>
      <c r="Q4546" s="29" t="n">
        <v>1695.34</v>
      </c>
      <c r="R4546" s="27" t="s">
        <v>130</v>
      </c>
      <c r="S4546" s="27" t="s">
        <v>157</v>
      </c>
      <c r="T4546" s="27" t="n">
        <v>3</v>
      </c>
      <c r="U4546" s="27" t="n">
        <f aca="false">YEAR(E4546)</f>
        <v>2024</v>
      </c>
      <c r="V4546" s="27" t="str">
        <f aca="false">TEXT(E4546,"MMM-YYYY")</f>
        <v>Sep-2024</v>
      </c>
      <c r="W4546" s="27" t="n">
        <f aca="false">MONTH(E4546)</f>
        <v>9</v>
      </c>
      <c r="X4546" s="27" t="str">
        <f aca="false">TEXT(WEEKDAY(E4546,2),"0")&amp;" - "&amp;TEXT(E4546,"dddd")</f>
        <v>4 - Thursday</v>
      </c>
      <c r="Y4546" s="27" t="str">
        <f aca="false">_xlfn.IFS(C4546&lt;18,"Child (0-17)",C4546&lt;40,"Young Adult (18-39)",C4546&lt;60,"Adult (40-59)",TRUE(),"Senior (60+)")</f>
        <v>Young Adult (18-39)</v>
      </c>
      <c r="Z4546" s="27" t="n">
        <f aca="false">ROUND(G4546-E4546,0)</f>
        <v>1</v>
      </c>
      <c r="AA4546" s="27" t="n">
        <f aca="false">L4546+M4546</f>
        <v>107</v>
      </c>
      <c r="AB4546" s="27" t="n">
        <f aca="false">IFERROR(ROUND(Q4546/AA4546,2),0)</f>
        <v>15.84</v>
      </c>
      <c r="AC4546" s="27" t="str">
        <f aca="false">IF(AND(K4546="Critical",N4546="No"),"URGENT - No Bed","Normal")</f>
        <v>Normal</v>
      </c>
      <c r="AD4546" s="33" t="n">
        <f aca="false">INDEX(Lookup_Tables!$B$3:$B$12,MATCH(H4546,Lookup_Tables!$A$3:$A$12,0))</f>
        <v>3000000</v>
      </c>
      <c r="AE4546" s="27" t="str">
        <f aca="false">INDEX(Lookup_Tables!$C$3:$C$12,MATCH(H4546,Lookup_Tables!$A$3:$A$12,0))</f>
        <v>Dr. Pooja Iyer</v>
      </c>
      <c r="AF4546" s="27" t="str">
        <f aca="false">IFERROR(INDEX(Lookup_Tables!$F$16:$F$45,MATCH(I4546,Lookup_Tables!$E$16:$E$45,0)),"N/A")</f>
        <v>EMP213</v>
      </c>
      <c r="AG4546" s="27" t="n">
        <f aca="false">_xlfn.IFS(R4546="Recovered",4,R4546="Referred",3,R4546="Admitted",2,R4546="Deceased",1,TRUE(),0)</f>
        <v>4</v>
      </c>
      <c r="AH4546" s="27" t="str">
        <f aca="false">IF(T4546&gt;=4,"Satisfied",IF(T4546&gt;=3,"Neutral","Needs Improvement"))</f>
        <v>Neutral</v>
      </c>
    </row>
    <row r="4547" customFormat="false" ht="15" hidden="false" customHeight="false" outlineLevel="0" collapsed="false">
      <c r="A4547" s="30" t="s">
        <v>1388</v>
      </c>
      <c r="B4547" s="30" t="s">
        <v>346</v>
      </c>
      <c r="C4547" s="30" t="n">
        <v>55</v>
      </c>
      <c r="D4547" s="30" t="s">
        <v>144</v>
      </c>
      <c r="E4547" s="31" t="n">
        <v>45492</v>
      </c>
      <c r="F4547" s="30" t="s">
        <v>1389</v>
      </c>
      <c r="G4547" s="31" t="n">
        <v>45492</v>
      </c>
      <c r="H4547" s="30" t="s">
        <v>217</v>
      </c>
      <c r="I4547" s="30" t="s">
        <v>282</v>
      </c>
      <c r="J4547" s="30" t="s">
        <v>283</v>
      </c>
      <c r="K4547" s="30" t="s">
        <v>156</v>
      </c>
      <c r="L4547" s="30" t="n">
        <v>27</v>
      </c>
      <c r="M4547" s="30" t="n">
        <v>53</v>
      </c>
      <c r="N4547" s="30" t="s">
        <v>127</v>
      </c>
      <c r="O4547" s="30" t="s">
        <v>139</v>
      </c>
      <c r="P4547" s="30" t="s">
        <v>187</v>
      </c>
      <c r="Q4547" s="32" t="n">
        <v>3392.54</v>
      </c>
      <c r="R4547" s="30" t="s">
        <v>130</v>
      </c>
      <c r="S4547" s="30" t="s">
        <v>335</v>
      </c>
      <c r="T4547" s="30" t="n">
        <v>4</v>
      </c>
      <c r="U4547" s="30" t="n">
        <f aca="false">YEAR(E4547)</f>
        <v>2024</v>
      </c>
      <c r="V4547" s="30" t="str">
        <f aca="false">TEXT(E4547,"MMM-YYYY")</f>
        <v>Jul-2024</v>
      </c>
      <c r="W4547" s="30" t="n">
        <f aca="false">MONTH(E4547)</f>
        <v>7</v>
      </c>
      <c r="X4547" s="30" t="str">
        <f aca="false">TEXT(WEEKDAY(E4547,2),"0")&amp;" - "&amp;TEXT(E4547,"dddd")</f>
        <v>5 - Friday</v>
      </c>
      <c r="Y4547" s="30" t="str">
        <f aca="false">_xlfn.IFS(C4547&lt;18,"Child (0-17)",C4547&lt;40,"Young Adult (18-39)",C4547&lt;60,"Adult (40-59)",TRUE(),"Senior (60+)")</f>
        <v>Adult (40-59)</v>
      </c>
      <c r="Z4547" s="30" t="n">
        <f aca="false">ROUND(G4547-E4547,0)</f>
        <v>0</v>
      </c>
      <c r="AA4547" s="30" t="n">
        <f aca="false">L4547+M4547</f>
        <v>80</v>
      </c>
      <c r="AB4547" s="30" t="n">
        <f aca="false">IFERROR(ROUND(Q4547/AA4547,2),0)</f>
        <v>42.41</v>
      </c>
      <c r="AC4547" s="30" t="str">
        <f aca="false">IF(AND(K4547="Critical",N4547="No"),"URGENT - No Bed","Normal")</f>
        <v>Normal</v>
      </c>
      <c r="AD4547" s="34" t="n">
        <f aca="false">INDEX(Lookup_Tables!$B$3:$B$12,MATCH(H4547,Lookup_Tables!$A$3:$A$12,0))</f>
        <v>4200000</v>
      </c>
      <c r="AE4547" s="30" t="str">
        <f aca="false">INDEX(Lookup_Tables!$C$3:$C$12,MATCH(H4547,Lookup_Tables!$A$3:$A$12,0))</f>
        <v>Dr. Anil Kapoor</v>
      </c>
      <c r="AF4547" s="30" t="str">
        <f aca="false">IFERROR(INDEX(Lookup_Tables!$F$16:$F$45,MATCH(I4547,Lookup_Tables!$E$16:$E$45,0)),"N/A")</f>
        <v>EMP200</v>
      </c>
      <c r="AG4547" s="30" t="n">
        <f aca="false">_xlfn.IFS(R4547="Recovered",4,R4547="Referred",3,R4547="Admitted",2,R4547="Deceased",1,TRUE(),0)</f>
        <v>4</v>
      </c>
      <c r="AH4547" s="30" t="str">
        <f aca="false">IF(T4547&gt;=4,"Satisfied",IF(T4547&gt;=3,"Neutral","Needs Improvement"))</f>
        <v>Satisfied</v>
      </c>
    </row>
    <row r="4548" customFormat="false" ht="15" hidden="false" customHeight="false" outlineLevel="0" collapsed="false">
      <c r="A4548" s="27" t="s">
        <v>7091</v>
      </c>
      <c r="B4548" s="27" t="s">
        <v>4223</v>
      </c>
      <c r="C4548" s="27" t="n">
        <v>18</v>
      </c>
      <c r="D4548" s="27" t="s">
        <v>181</v>
      </c>
      <c r="E4548" s="28" t="n">
        <v>45365</v>
      </c>
      <c r="F4548" s="27" t="s">
        <v>490</v>
      </c>
      <c r="G4548" s="28" t="n">
        <v>45365</v>
      </c>
      <c r="H4548" s="27" t="s">
        <v>217</v>
      </c>
      <c r="I4548" s="27" t="s">
        <v>392</v>
      </c>
      <c r="J4548" s="27" t="s">
        <v>294</v>
      </c>
      <c r="K4548" s="27" t="s">
        <v>138</v>
      </c>
      <c r="L4548" s="27" t="n">
        <v>44</v>
      </c>
      <c r="M4548" s="27" t="n">
        <v>29</v>
      </c>
      <c r="N4548" s="27" t="s">
        <v>127</v>
      </c>
      <c r="O4548" s="27" t="s">
        <v>128</v>
      </c>
      <c r="P4548" s="27" t="s">
        <v>150</v>
      </c>
      <c r="Q4548" s="29" t="n">
        <v>2517.59</v>
      </c>
      <c r="R4548" s="27" t="s">
        <v>130</v>
      </c>
      <c r="S4548" s="27" t="s">
        <v>335</v>
      </c>
      <c r="T4548" s="27" t="n">
        <v>5</v>
      </c>
      <c r="U4548" s="27" t="n">
        <f aca="false">YEAR(E4548)</f>
        <v>2024</v>
      </c>
      <c r="V4548" s="27" t="str">
        <f aca="false">TEXT(E4548,"MMM-YYYY")</f>
        <v>Mar-2024</v>
      </c>
      <c r="W4548" s="27" t="n">
        <f aca="false">MONTH(E4548)</f>
        <v>3</v>
      </c>
      <c r="X4548" s="27" t="str">
        <f aca="false">TEXT(WEEKDAY(E4548,2),"0")&amp;" - "&amp;TEXT(E4548,"dddd")</f>
        <v>4 - Thursday</v>
      </c>
      <c r="Y4548" s="27" t="str">
        <f aca="false">_xlfn.IFS(C4548&lt;18,"Child (0-17)",C4548&lt;40,"Young Adult (18-39)",C4548&lt;60,"Adult (40-59)",TRUE(),"Senior (60+)")</f>
        <v>Young Adult (18-39)</v>
      </c>
      <c r="Z4548" s="27" t="n">
        <f aca="false">ROUND(G4548-E4548,0)</f>
        <v>0</v>
      </c>
      <c r="AA4548" s="27" t="n">
        <f aca="false">L4548+M4548</f>
        <v>73</v>
      </c>
      <c r="AB4548" s="27" t="n">
        <f aca="false">IFERROR(ROUND(Q4548/AA4548,2),0)</f>
        <v>34.49</v>
      </c>
      <c r="AC4548" s="27" t="str">
        <f aca="false">IF(AND(K4548="Critical",N4548="No"),"URGENT - No Bed","Normal")</f>
        <v>Normal</v>
      </c>
      <c r="AD4548" s="33" t="n">
        <f aca="false">INDEX(Lookup_Tables!$B$3:$B$12,MATCH(H4548,Lookup_Tables!$A$3:$A$12,0))</f>
        <v>4200000</v>
      </c>
      <c r="AE4548" s="27" t="str">
        <f aca="false">INDEX(Lookup_Tables!$C$3:$C$12,MATCH(H4548,Lookup_Tables!$A$3:$A$12,0))</f>
        <v>Dr. Anil Kapoor</v>
      </c>
      <c r="AF4548" s="27" t="str">
        <f aca="false">IFERROR(INDEX(Lookup_Tables!$F$16:$F$45,MATCH(I4548,Lookup_Tables!$E$16:$E$45,0)),"N/A")</f>
        <v>EMP202</v>
      </c>
      <c r="AG4548" s="27" t="n">
        <f aca="false">_xlfn.IFS(R4548="Recovered",4,R4548="Referred",3,R4548="Admitted",2,R4548="Deceased",1,TRUE(),0)</f>
        <v>4</v>
      </c>
      <c r="AH4548" s="27" t="str">
        <f aca="false">IF(T4548&gt;=4,"Satisfied",IF(T4548&gt;=3,"Neutral","Needs Improvement"))</f>
        <v>Satisfied</v>
      </c>
    </row>
    <row r="4549" customFormat="false" ht="15" hidden="false" customHeight="false" outlineLevel="0" collapsed="false">
      <c r="A4549" s="30" t="s">
        <v>1598</v>
      </c>
      <c r="B4549" s="30" t="s">
        <v>816</v>
      </c>
      <c r="C4549" s="30" t="n">
        <v>66</v>
      </c>
      <c r="D4549" s="30" t="s">
        <v>121</v>
      </c>
      <c r="E4549" s="31" t="n">
        <v>45370</v>
      </c>
      <c r="F4549" s="30" t="s">
        <v>1599</v>
      </c>
      <c r="G4549" s="31" t="n">
        <v>45375</v>
      </c>
      <c r="H4549" s="30" t="s">
        <v>217</v>
      </c>
      <c r="I4549" s="30" t="s">
        <v>282</v>
      </c>
      <c r="J4549" s="30" t="s">
        <v>388</v>
      </c>
      <c r="K4549" s="30" t="s">
        <v>126</v>
      </c>
      <c r="L4549" s="30" t="n">
        <v>33</v>
      </c>
      <c r="M4549" s="30" t="n">
        <v>114</v>
      </c>
      <c r="N4549" s="30" t="s">
        <v>127</v>
      </c>
      <c r="O4549" s="30" t="s">
        <v>149</v>
      </c>
      <c r="P4549" s="30" t="s">
        <v>150</v>
      </c>
      <c r="Q4549" s="32" t="n">
        <v>8429.2</v>
      </c>
      <c r="R4549" s="30" t="s">
        <v>268</v>
      </c>
      <c r="S4549" s="30" t="s">
        <v>197</v>
      </c>
      <c r="T4549" s="30" t="n">
        <v>3</v>
      </c>
      <c r="U4549" s="30" t="n">
        <f aca="false">YEAR(E4549)</f>
        <v>2024</v>
      </c>
      <c r="V4549" s="30" t="str">
        <f aca="false">TEXT(E4549,"MMM-YYYY")</f>
        <v>Mar-2024</v>
      </c>
      <c r="W4549" s="30" t="n">
        <f aca="false">MONTH(E4549)</f>
        <v>3</v>
      </c>
      <c r="X4549" s="30" t="str">
        <f aca="false">TEXT(WEEKDAY(E4549,2),"0")&amp;" - "&amp;TEXT(E4549,"dddd")</f>
        <v>2 - Tuesday</v>
      </c>
      <c r="Y4549" s="30" t="str">
        <f aca="false">_xlfn.IFS(C4549&lt;18,"Child (0-17)",C4549&lt;40,"Young Adult (18-39)",C4549&lt;60,"Adult (40-59)",TRUE(),"Senior (60+)")</f>
        <v>Senior (60+)</v>
      </c>
      <c r="Z4549" s="30" t="n">
        <f aca="false">ROUND(G4549-E4549,0)</f>
        <v>5</v>
      </c>
      <c r="AA4549" s="30" t="n">
        <f aca="false">L4549+M4549</f>
        <v>147</v>
      </c>
      <c r="AB4549" s="30" t="n">
        <f aca="false">IFERROR(ROUND(Q4549/AA4549,2),0)</f>
        <v>57.34</v>
      </c>
      <c r="AC4549" s="30" t="str">
        <f aca="false">IF(AND(K4549="Critical",N4549="No"),"URGENT - No Bed","Normal")</f>
        <v>Normal</v>
      </c>
      <c r="AD4549" s="34" t="n">
        <f aca="false">INDEX(Lookup_Tables!$B$3:$B$12,MATCH(H4549,Lookup_Tables!$A$3:$A$12,0))</f>
        <v>4200000</v>
      </c>
      <c r="AE4549" s="30" t="str">
        <f aca="false">INDEX(Lookup_Tables!$C$3:$C$12,MATCH(H4549,Lookup_Tables!$A$3:$A$12,0))</f>
        <v>Dr. Anil Kapoor</v>
      </c>
      <c r="AF4549" s="30" t="str">
        <f aca="false">IFERROR(INDEX(Lookup_Tables!$F$16:$F$45,MATCH(I4549,Lookup_Tables!$E$16:$E$45,0)),"N/A")</f>
        <v>EMP200</v>
      </c>
      <c r="AG4549" s="30" t="n">
        <f aca="false">_xlfn.IFS(R4549="Recovered",4,R4549="Referred",3,R4549="Admitted",2,R4549="Deceased",1,TRUE(),0)</f>
        <v>3</v>
      </c>
      <c r="AH4549" s="30" t="str">
        <f aca="false">IF(T4549&gt;=4,"Satisfied",IF(T4549&gt;=3,"Neutral","Needs Improvement"))</f>
        <v>Neutral</v>
      </c>
    </row>
    <row r="4550" customFormat="false" ht="15" hidden="false" customHeight="false" outlineLevel="0" collapsed="false">
      <c r="A4550" s="27" t="s">
        <v>1205</v>
      </c>
      <c r="B4550" s="27" t="s">
        <v>481</v>
      </c>
      <c r="C4550" s="27" t="n">
        <v>16</v>
      </c>
      <c r="D4550" s="27" t="s">
        <v>121</v>
      </c>
      <c r="E4550" s="28" t="n">
        <v>45555</v>
      </c>
      <c r="F4550" s="27" t="s">
        <v>331</v>
      </c>
      <c r="G4550" s="28" t="n">
        <v>45556</v>
      </c>
      <c r="H4550" s="27" t="s">
        <v>161</v>
      </c>
      <c r="I4550" s="27" t="s">
        <v>320</v>
      </c>
      <c r="J4550" s="27" t="s">
        <v>385</v>
      </c>
      <c r="K4550" s="27" t="s">
        <v>138</v>
      </c>
      <c r="L4550" s="27" t="n">
        <v>74</v>
      </c>
      <c r="M4550" s="27" t="n">
        <v>40</v>
      </c>
      <c r="N4550" s="27" t="s">
        <v>186</v>
      </c>
      <c r="O4550" s="27" t="s">
        <v>149</v>
      </c>
      <c r="P4550" s="27" t="s">
        <v>140</v>
      </c>
      <c r="Q4550" s="29" t="n">
        <v>1423.28</v>
      </c>
      <c r="R4550" s="27" t="s">
        <v>268</v>
      </c>
      <c r="S4550" s="27" t="s">
        <v>157</v>
      </c>
      <c r="T4550" s="27" t="n">
        <v>2</v>
      </c>
      <c r="U4550" s="27" t="n">
        <f aca="false">YEAR(E4550)</f>
        <v>2024</v>
      </c>
      <c r="V4550" s="27" t="str">
        <f aca="false">TEXT(E4550,"MMM-YYYY")</f>
        <v>Sep-2024</v>
      </c>
      <c r="W4550" s="27" t="n">
        <f aca="false">MONTH(E4550)</f>
        <v>9</v>
      </c>
      <c r="X4550" s="27" t="str">
        <f aca="false">TEXT(WEEKDAY(E4550,2),"0")&amp;" - "&amp;TEXT(E4550,"dddd")</f>
        <v>5 - Friday</v>
      </c>
      <c r="Y4550" s="27" t="str">
        <f aca="false">_xlfn.IFS(C4550&lt;18,"Child (0-17)",C4550&lt;40,"Young Adult (18-39)",C4550&lt;60,"Adult (40-59)",TRUE(),"Senior (60+)")</f>
        <v>Child (0-17)</v>
      </c>
      <c r="Z4550" s="27" t="n">
        <f aca="false">ROUND(G4550-E4550,0)</f>
        <v>1</v>
      </c>
      <c r="AA4550" s="27" t="n">
        <f aca="false">L4550+M4550</f>
        <v>114</v>
      </c>
      <c r="AB4550" s="27" t="n">
        <f aca="false">IFERROR(ROUND(Q4550/AA4550,2),0)</f>
        <v>12.48</v>
      </c>
      <c r="AC4550" s="27" t="str">
        <f aca="false">IF(AND(K4550="Critical",N4550="No"),"URGENT - No Bed","Normal")</f>
        <v>Normal</v>
      </c>
      <c r="AD4550" s="33" t="n">
        <f aca="false">INDEX(Lookup_Tables!$B$3:$B$12,MATCH(H4550,Lookup_Tables!$A$3:$A$12,0))</f>
        <v>3600000</v>
      </c>
      <c r="AE4550" s="27" t="str">
        <f aca="false">INDEX(Lookup_Tables!$C$3:$C$12,MATCH(H4550,Lookup_Tables!$A$3:$A$12,0))</f>
        <v>Dr. Sameer Joshi</v>
      </c>
      <c r="AF4550" s="27" t="str">
        <f aca="false">IFERROR(INDEX(Lookup_Tables!$F$16:$F$45,MATCH(I4550,Lookup_Tables!$E$16:$E$45,0)),"N/A")</f>
        <v>EMP223</v>
      </c>
      <c r="AG4550" s="27" t="n">
        <f aca="false">_xlfn.IFS(R4550="Recovered",4,R4550="Referred",3,R4550="Admitted",2,R4550="Deceased",1,TRUE(),0)</f>
        <v>3</v>
      </c>
      <c r="AH4550" s="27" t="str">
        <f aca="false">IF(T4550&gt;=4,"Satisfied",IF(T4550&gt;=3,"Neutral","Needs Improvement"))</f>
        <v>Needs Improvement</v>
      </c>
    </row>
    <row r="4551" customFormat="false" ht="15" hidden="false" customHeight="false" outlineLevel="0" collapsed="false">
      <c r="A4551" s="30" t="s">
        <v>5170</v>
      </c>
      <c r="B4551" s="30" t="s">
        <v>637</v>
      </c>
      <c r="C4551" s="30" t="n">
        <v>44</v>
      </c>
      <c r="D4551" s="30" t="s">
        <v>181</v>
      </c>
      <c r="E4551" s="31" t="n">
        <v>45508</v>
      </c>
      <c r="F4551" s="30" t="s">
        <v>490</v>
      </c>
      <c r="G4551" s="31" t="n">
        <v>45508</v>
      </c>
      <c r="H4551" s="30" t="s">
        <v>242</v>
      </c>
      <c r="I4551" s="30" t="s">
        <v>466</v>
      </c>
      <c r="J4551" s="30" t="s">
        <v>422</v>
      </c>
      <c r="K4551" s="30" t="s">
        <v>138</v>
      </c>
      <c r="L4551" s="30" t="n">
        <v>72</v>
      </c>
      <c r="M4551" s="30" t="n">
        <v>15</v>
      </c>
      <c r="N4551" s="30" t="s">
        <v>127</v>
      </c>
      <c r="O4551" s="30" t="s">
        <v>128</v>
      </c>
      <c r="P4551" s="30" t="s">
        <v>187</v>
      </c>
      <c r="Q4551" s="32" t="n">
        <v>2292.66</v>
      </c>
      <c r="R4551" s="30" t="s">
        <v>130</v>
      </c>
      <c r="S4551" s="30" t="s">
        <v>197</v>
      </c>
      <c r="T4551" s="30" t="n">
        <v>4</v>
      </c>
      <c r="U4551" s="30" t="n">
        <f aca="false">YEAR(E4551)</f>
        <v>2024</v>
      </c>
      <c r="V4551" s="30" t="str">
        <f aca="false">TEXT(E4551,"MMM-YYYY")</f>
        <v>Aug-2024</v>
      </c>
      <c r="W4551" s="30" t="n">
        <f aca="false">MONTH(E4551)</f>
        <v>8</v>
      </c>
      <c r="X4551" s="30" t="str">
        <f aca="false">TEXT(WEEKDAY(E4551,2),"0")&amp;" - "&amp;TEXT(E4551,"dddd")</f>
        <v>7 - Sunday</v>
      </c>
      <c r="Y4551" s="30" t="str">
        <f aca="false">_xlfn.IFS(C4551&lt;18,"Child (0-17)",C4551&lt;40,"Young Adult (18-39)",C4551&lt;60,"Adult (40-59)",TRUE(),"Senior (60+)")</f>
        <v>Adult (40-59)</v>
      </c>
      <c r="Z4551" s="30" t="n">
        <f aca="false">ROUND(G4551-E4551,0)</f>
        <v>0</v>
      </c>
      <c r="AA4551" s="30" t="n">
        <f aca="false">L4551+M4551</f>
        <v>87</v>
      </c>
      <c r="AB4551" s="30" t="n">
        <f aca="false">IFERROR(ROUND(Q4551/AA4551,2),0)</f>
        <v>26.35</v>
      </c>
      <c r="AC4551" s="30" t="str">
        <f aca="false">IF(AND(K4551="Critical",N4551="No"),"URGENT - No Bed","Normal")</f>
        <v>Normal</v>
      </c>
      <c r="AD4551" s="34" t="n">
        <f aca="false">INDEX(Lookup_Tables!$B$3:$B$12,MATCH(H4551,Lookup_Tables!$A$3:$A$12,0))</f>
        <v>3000000</v>
      </c>
      <c r="AE4551" s="30" t="str">
        <f aca="false">INDEX(Lookup_Tables!$C$3:$C$12,MATCH(H4551,Lookup_Tables!$A$3:$A$12,0))</f>
        <v>Dr. Pooja Iyer</v>
      </c>
      <c r="AF4551" s="30" t="str">
        <f aca="false">IFERROR(INDEX(Lookup_Tables!$F$16:$F$45,MATCH(I4551,Lookup_Tables!$E$16:$E$45,0)),"N/A")</f>
        <v>EMP212</v>
      </c>
      <c r="AG4551" s="30" t="n">
        <f aca="false">_xlfn.IFS(R4551="Recovered",4,R4551="Referred",3,R4551="Admitted",2,R4551="Deceased",1,TRUE(),0)</f>
        <v>4</v>
      </c>
      <c r="AH4551" s="30" t="str">
        <f aca="false">IF(T4551&gt;=4,"Satisfied",IF(T4551&gt;=3,"Neutral","Needs Improvement"))</f>
        <v>Satisfied</v>
      </c>
    </row>
    <row r="4552" customFormat="false" ht="15" hidden="false" customHeight="false" outlineLevel="0" collapsed="false">
      <c r="A4552" s="27" t="s">
        <v>5013</v>
      </c>
      <c r="B4552" s="27" t="s">
        <v>2927</v>
      </c>
      <c r="C4552" s="27" t="n">
        <v>35</v>
      </c>
      <c r="D4552" s="27" t="s">
        <v>121</v>
      </c>
      <c r="E4552" s="28" t="n">
        <v>45499</v>
      </c>
      <c r="F4552" s="27" t="s">
        <v>587</v>
      </c>
      <c r="G4552" s="28" t="n">
        <v>45500</v>
      </c>
      <c r="H4552" s="27" t="s">
        <v>206</v>
      </c>
      <c r="I4552" s="27" t="s">
        <v>300</v>
      </c>
      <c r="J4552" s="27" t="s">
        <v>233</v>
      </c>
      <c r="K4552" s="27" t="s">
        <v>138</v>
      </c>
      <c r="L4552" s="27" t="n">
        <v>22</v>
      </c>
      <c r="M4552" s="27" t="n">
        <v>22</v>
      </c>
      <c r="N4552" s="27" t="s">
        <v>127</v>
      </c>
      <c r="O4552" s="27" t="s">
        <v>171</v>
      </c>
      <c r="P4552" s="27" t="s">
        <v>187</v>
      </c>
      <c r="Q4552" s="29" t="n">
        <v>698.21</v>
      </c>
      <c r="R4552" s="27" t="s">
        <v>130</v>
      </c>
      <c r="S4552" s="27" t="s">
        <v>178</v>
      </c>
      <c r="T4552" s="27" t="n">
        <v>5</v>
      </c>
      <c r="U4552" s="27" t="n">
        <f aca="false">YEAR(E4552)</f>
        <v>2024</v>
      </c>
      <c r="V4552" s="27" t="str">
        <f aca="false">TEXT(E4552,"MMM-YYYY")</f>
        <v>Jul-2024</v>
      </c>
      <c r="W4552" s="27" t="n">
        <f aca="false">MONTH(E4552)</f>
        <v>7</v>
      </c>
      <c r="X4552" s="27" t="str">
        <f aca="false">TEXT(WEEKDAY(E4552,2),"0")&amp;" - "&amp;TEXT(E4552,"dddd")</f>
        <v>5 - Friday</v>
      </c>
      <c r="Y4552" s="27" t="str">
        <f aca="false">_xlfn.IFS(C4552&lt;18,"Child (0-17)",C4552&lt;40,"Young Adult (18-39)",C4552&lt;60,"Adult (40-59)",TRUE(),"Senior (60+)")</f>
        <v>Young Adult (18-39)</v>
      </c>
      <c r="Z4552" s="27" t="n">
        <f aca="false">ROUND(G4552-E4552,0)</f>
        <v>1</v>
      </c>
      <c r="AA4552" s="27" t="n">
        <f aca="false">L4552+M4552</f>
        <v>44</v>
      </c>
      <c r="AB4552" s="27" t="n">
        <f aca="false">IFERROR(ROUND(Q4552/AA4552,2),0)</f>
        <v>15.87</v>
      </c>
      <c r="AC4552" s="27" t="str">
        <f aca="false">IF(AND(K4552="Critical",N4552="No"),"URGENT - No Bed","Normal")</f>
        <v>Normal</v>
      </c>
      <c r="AD4552" s="33" t="n">
        <f aca="false">INDEX(Lookup_Tables!$B$3:$B$12,MATCH(H4552,Lookup_Tables!$A$3:$A$12,0))</f>
        <v>2800000</v>
      </c>
      <c r="AE4552" s="27" t="str">
        <f aca="false">INDEX(Lookup_Tables!$C$3:$C$12,MATCH(H4552,Lookup_Tables!$A$3:$A$12,0))</f>
        <v>Dr. Suresh Nair</v>
      </c>
      <c r="AF4552" s="27" t="str">
        <f aca="false">IFERROR(INDEX(Lookup_Tables!$F$16:$F$45,MATCH(I4552,Lookup_Tables!$E$16:$E$45,0)),"N/A")</f>
        <v>EMP211</v>
      </c>
      <c r="AG4552" s="27" t="n">
        <f aca="false">_xlfn.IFS(R4552="Recovered",4,R4552="Referred",3,R4552="Admitted",2,R4552="Deceased",1,TRUE(),0)</f>
        <v>4</v>
      </c>
      <c r="AH4552" s="27" t="str">
        <f aca="false">IF(T4552&gt;=4,"Satisfied",IF(T4552&gt;=3,"Neutral","Needs Improvement"))</f>
        <v>Satisfied</v>
      </c>
    </row>
    <row r="4553" customFormat="false" ht="15" hidden="false" customHeight="false" outlineLevel="0" collapsed="false">
      <c r="A4553" s="30" t="s">
        <v>5228</v>
      </c>
      <c r="B4553" s="30" t="s">
        <v>3213</v>
      </c>
      <c r="C4553" s="30" t="n">
        <v>56</v>
      </c>
      <c r="D4553" s="30" t="s">
        <v>121</v>
      </c>
      <c r="E4553" s="31" t="n">
        <v>45436</v>
      </c>
      <c r="F4553" s="30" t="s">
        <v>832</v>
      </c>
      <c r="G4553" s="31" t="n">
        <v>45438</v>
      </c>
      <c r="H4553" s="30" t="s">
        <v>161</v>
      </c>
      <c r="I4553" s="30" t="s">
        <v>162</v>
      </c>
      <c r="J4553" s="30" t="s">
        <v>258</v>
      </c>
      <c r="K4553" s="30" t="s">
        <v>156</v>
      </c>
      <c r="L4553" s="30" t="n">
        <v>31</v>
      </c>
      <c r="M4553" s="30" t="n">
        <v>59</v>
      </c>
      <c r="N4553" s="30" t="s">
        <v>127</v>
      </c>
      <c r="O4553" s="30" t="s">
        <v>128</v>
      </c>
      <c r="P4553" s="30" t="s">
        <v>140</v>
      </c>
      <c r="Q4553" s="32" t="n">
        <v>4769.81</v>
      </c>
      <c r="R4553" s="30" t="s">
        <v>130</v>
      </c>
      <c r="S4553" s="30" t="s">
        <v>178</v>
      </c>
      <c r="T4553" s="30" t="n">
        <v>5</v>
      </c>
      <c r="U4553" s="30" t="n">
        <f aca="false">YEAR(E4553)</f>
        <v>2024</v>
      </c>
      <c r="V4553" s="30" t="str">
        <f aca="false">TEXT(E4553,"MMM-YYYY")</f>
        <v>May-2024</v>
      </c>
      <c r="W4553" s="30" t="n">
        <f aca="false">MONTH(E4553)</f>
        <v>5</v>
      </c>
      <c r="X4553" s="30" t="str">
        <f aca="false">TEXT(WEEKDAY(E4553,2),"0")&amp;" - "&amp;TEXT(E4553,"dddd")</f>
        <v>5 - Friday</v>
      </c>
      <c r="Y4553" s="30" t="str">
        <f aca="false">_xlfn.IFS(C4553&lt;18,"Child (0-17)",C4553&lt;40,"Young Adult (18-39)",C4553&lt;60,"Adult (40-59)",TRUE(),"Senior (60+)")</f>
        <v>Adult (40-59)</v>
      </c>
      <c r="Z4553" s="30" t="n">
        <f aca="false">ROUND(G4553-E4553,0)</f>
        <v>2</v>
      </c>
      <c r="AA4553" s="30" t="n">
        <f aca="false">L4553+M4553</f>
        <v>90</v>
      </c>
      <c r="AB4553" s="30" t="n">
        <f aca="false">IFERROR(ROUND(Q4553/AA4553,2),0)</f>
        <v>53</v>
      </c>
      <c r="AC4553" s="30" t="str">
        <f aca="false">IF(AND(K4553="Critical",N4553="No"),"URGENT - No Bed","Normal")</f>
        <v>Normal</v>
      </c>
      <c r="AD4553" s="34" t="n">
        <f aca="false">INDEX(Lookup_Tables!$B$3:$B$12,MATCH(H4553,Lookup_Tables!$A$3:$A$12,0))</f>
        <v>3600000</v>
      </c>
      <c r="AE4553" s="30" t="str">
        <f aca="false">INDEX(Lookup_Tables!$C$3:$C$12,MATCH(H4553,Lookup_Tables!$A$3:$A$12,0))</f>
        <v>Dr. Sameer Joshi</v>
      </c>
      <c r="AF4553" s="30" t="str">
        <f aca="false">IFERROR(INDEX(Lookup_Tables!$F$16:$F$45,MATCH(I4553,Lookup_Tables!$E$16:$E$45,0)),"N/A")</f>
        <v>EMP222</v>
      </c>
      <c r="AG4553" s="30" t="n">
        <f aca="false">_xlfn.IFS(R4553="Recovered",4,R4553="Referred",3,R4553="Admitted",2,R4553="Deceased",1,TRUE(),0)</f>
        <v>4</v>
      </c>
      <c r="AH4553" s="30" t="str">
        <f aca="false">IF(T4553&gt;=4,"Satisfied",IF(T4553&gt;=3,"Neutral","Needs Improvement"))</f>
        <v>Satisfied</v>
      </c>
    </row>
    <row r="4554" customFormat="false" ht="15" hidden="false" customHeight="false" outlineLevel="0" collapsed="false">
      <c r="A4554" s="27" t="s">
        <v>5737</v>
      </c>
      <c r="B4554" s="27" t="s">
        <v>900</v>
      </c>
      <c r="C4554" s="27" t="n">
        <v>22</v>
      </c>
      <c r="D4554" s="27" t="s">
        <v>181</v>
      </c>
      <c r="E4554" s="28" t="n">
        <v>45409</v>
      </c>
      <c r="F4554" s="27" t="s">
        <v>845</v>
      </c>
      <c r="G4554" s="28" t="n">
        <v>45411</v>
      </c>
      <c r="H4554" s="27" t="s">
        <v>242</v>
      </c>
      <c r="I4554" s="27" t="s">
        <v>243</v>
      </c>
      <c r="J4554" s="27" t="s">
        <v>244</v>
      </c>
      <c r="K4554" s="27" t="s">
        <v>156</v>
      </c>
      <c r="L4554" s="27" t="n">
        <v>18</v>
      </c>
      <c r="M4554" s="27" t="n">
        <v>58</v>
      </c>
      <c r="N4554" s="27" t="s">
        <v>186</v>
      </c>
      <c r="O4554" s="27" t="s">
        <v>139</v>
      </c>
      <c r="P4554" s="27" t="s">
        <v>150</v>
      </c>
      <c r="Q4554" s="29" t="n">
        <v>3836.74</v>
      </c>
      <c r="R4554" s="27" t="s">
        <v>130</v>
      </c>
      <c r="S4554" s="27" t="s">
        <v>335</v>
      </c>
      <c r="T4554" s="27" t="n">
        <v>4</v>
      </c>
      <c r="U4554" s="27" t="n">
        <f aca="false">YEAR(E4554)</f>
        <v>2024</v>
      </c>
      <c r="V4554" s="27" t="str">
        <f aca="false">TEXT(E4554,"MMM-YYYY")</f>
        <v>Apr-2024</v>
      </c>
      <c r="W4554" s="27" t="n">
        <f aca="false">MONTH(E4554)</f>
        <v>4</v>
      </c>
      <c r="X4554" s="27" t="str">
        <f aca="false">TEXT(WEEKDAY(E4554,2),"0")&amp;" - "&amp;TEXT(E4554,"dddd")</f>
        <v>6 - Saturday</v>
      </c>
      <c r="Y4554" s="27" t="str">
        <f aca="false">_xlfn.IFS(C4554&lt;18,"Child (0-17)",C4554&lt;40,"Young Adult (18-39)",C4554&lt;60,"Adult (40-59)",TRUE(),"Senior (60+)")</f>
        <v>Young Adult (18-39)</v>
      </c>
      <c r="Z4554" s="27" t="n">
        <f aca="false">ROUND(G4554-E4554,0)</f>
        <v>2</v>
      </c>
      <c r="AA4554" s="27" t="n">
        <f aca="false">L4554+M4554</f>
        <v>76</v>
      </c>
      <c r="AB4554" s="27" t="n">
        <f aca="false">IFERROR(ROUND(Q4554/AA4554,2),0)</f>
        <v>50.48</v>
      </c>
      <c r="AC4554" s="27" t="str">
        <f aca="false">IF(AND(K4554="Critical",N4554="No"),"URGENT - No Bed","Normal")</f>
        <v>Normal</v>
      </c>
      <c r="AD4554" s="33" t="n">
        <f aca="false">INDEX(Lookup_Tables!$B$3:$B$12,MATCH(H4554,Lookup_Tables!$A$3:$A$12,0))</f>
        <v>3000000</v>
      </c>
      <c r="AE4554" s="27" t="str">
        <f aca="false">INDEX(Lookup_Tables!$C$3:$C$12,MATCH(H4554,Lookup_Tables!$A$3:$A$12,0))</f>
        <v>Dr. Pooja Iyer</v>
      </c>
      <c r="AF4554" s="27" t="str">
        <f aca="false">IFERROR(INDEX(Lookup_Tables!$F$16:$F$45,MATCH(I4554,Lookup_Tables!$E$16:$E$45,0)),"N/A")</f>
        <v>EMP214</v>
      </c>
      <c r="AG4554" s="27" t="n">
        <f aca="false">_xlfn.IFS(R4554="Recovered",4,R4554="Referred",3,R4554="Admitted",2,R4554="Deceased",1,TRUE(),0)</f>
        <v>4</v>
      </c>
      <c r="AH4554" s="27" t="str">
        <f aca="false">IF(T4554&gt;=4,"Satisfied",IF(T4554&gt;=3,"Neutral","Needs Improvement"))</f>
        <v>Satisfied</v>
      </c>
    </row>
    <row r="4555" customFormat="false" ht="15" hidden="false" customHeight="false" outlineLevel="0" collapsed="false">
      <c r="A4555" s="30" t="s">
        <v>1148</v>
      </c>
      <c r="B4555" s="30" t="s">
        <v>1149</v>
      </c>
      <c r="C4555" s="30" t="n">
        <v>57</v>
      </c>
      <c r="D4555" s="30" t="s">
        <v>181</v>
      </c>
      <c r="E4555" s="31" t="n">
        <v>45646</v>
      </c>
      <c r="F4555" s="30" t="s">
        <v>1150</v>
      </c>
      <c r="G4555" s="31" t="n">
        <v>45647</v>
      </c>
      <c r="H4555" s="30" t="s">
        <v>206</v>
      </c>
      <c r="I4555" s="30" t="s">
        <v>300</v>
      </c>
      <c r="J4555" s="30" t="s">
        <v>233</v>
      </c>
      <c r="K4555" s="30" t="s">
        <v>138</v>
      </c>
      <c r="L4555" s="30" t="n">
        <v>76</v>
      </c>
      <c r="M4555" s="30" t="n">
        <v>21</v>
      </c>
      <c r="N4555" s="30" t="s">
        <v>127</v>
      </c>
      <c r="O4555" s="30" t="s">
        <v>128</v>
      </c>
      <c r="P4555" s="30" t="s">
        <v>187</v>
      </c>
      <c r="Q4555" s="32" t="n">
        <v>2146.38</v>
      </c>
      <c r="R4555" s="30" t="s">
        <v>130</v>
      </c>
      <c r="S4555" s="30" t="s">
        <v>141</v>
      </c>
      <c r="T4555" s="30" t="n">
        <v>4</v>
      </c>
      <c r="U4555" s="30" t="n">
        <f aca="false">YEAR(E4555)</f>
        <v>2024</v>
      </c>
      <c r="V4555" s="30" t="str">
        <f aca="false">TEXT(E4555,"MMM-YYYY")</f>
        <v>Dec-2024</v>
      </c>
      <c r="W4555" s="30" t="n">
        <f aca="false">MONTH(E4555)</f>
        <v>12</v>
      </c>
      <c r="X4555" s="30" t="str">
        <f aca="false">TEXT(WEEKDAY(E4555,2),"0")&amp;" - "&amp;TEXT(E4555,"dddd")</f>
        <v>5 - Friday</v>
      </c>
      <c r="Y4555" s="30" t="str">
        <f aca="false">_xlfn.IFS(C4555&lt;18,"Child (0-17)",C4555&lt;40,"Young Adult (18-39)",C4555&lt;60,"Adult (40-59)",TRUE(),"Senior (60+)")</f>
        <v>Adult (40-59)</v>
      </c>
      <c r="Z4555" s="30" t="n">
        <f aca="false">ROUND(G4555-E4555,0)</f>
        <v>1</v>
      </c>
      <c r="AA4555" s="30" t="n">
        <f aca="false">L4555+M4555</f>
        <v>97</v>
      </c>
      <c r="AB4555" s="30" t="n">
        <f aca="false">IFERROR(ROUND(Q4555/AA4555,2),0)</f>
        <v>22.13</v>
      </c>
      <c r="AC4555" s="30" t="str">
        <f aca="false">IF(AND(K4555="Critical",N4555="No"),"URGENT - No Bed","Normal")</f>
        <v>Normal</v>
      </c>
      <c r="AD4555" s="34" t="n">
        <f aca="false">INDEX(Lookup_Tables!$B$3:$B$12,MATCH(H4555,Lookup_Tables!$A$3:$A$12,0))</f>
        <v>2800000</v>
      </c>
      <c r="AE4555" s="30" t="str">
        <f aca="false">INDEX(Lookup_Tables!$C$3:$C$12,MATCH(H4555,Lookup_Tables!$A$3:$A$12,0))</f>
        <v>Dr. Suresh Nair</v>
      </c>
      <c r="AF4555" s="30" t="str">
        <f aca="false">IFERROR(INDEX(Lookup_Tables!$F$16:$F$45,MATCH(I4555,Lookup_Tables!$E$16:$E$45,0)),"N/A")</f>
        <v>EMP211</v>
      </c>
      <c r="AG4555" s="30" t="n">
        <f aca="false">_xlfn.IFS(R4555="Recovered",4,R4555="Referred",3,R4555="Admitted",2,R4555="Deceased",1,TRUE(),0)</f>
        <v>4</v>
      </c>
      <c r="AH4555" s="30" t="str">
        <f aca="false">IF(T4555&gt;=4,"Satisfied",IF(T4555&gt;=3,"Neutral","Needs Improvement"))</f>
        <v>Satisfied</v>
      </c>
    </row>
    <row r="4556" customFormat="false" ht="15" hidden="false" customHeight="false" outlineLevel="0" collapsed="false">
      <c r="A4556" s="27" t="s">
        <v>2713</v>
      </c>
      <c r="B4556" s="27" t="s">
        <v>1094</v>
      </c>
      <c r="C4556" s="27" t="n">
        <v>72</v>
      </c>
      <c r="D4556" s="27" t="s">
        <v>121</v>
      </c>
      <c r="E4556" s="28" t="n">
        <v>45385</v>
      </c>
      <c r="F4556" s="27" t="s">
        <v>743</v>
      </c>
      <c r="G4556" s="28" t="n">
        <v>45388</v>
      </c>
      <c r="H4556" s="27" t="s">
        <v>236</v>
      </c>
      <c r="I4556" s="27" t="s">
        <v>237</v>
      </c>
      <c r="J4556" s="27" t="s">
        <v>375</v>
      </c>
      <c r="K4556" s="27" t="s">
        <v>156</v>
      </c>
      <c r="L4556" s="27" t="n">
        <v>32</v>
      </c>
      <c r="M4556" s="27" t="n">
        <v>32</v>
      </c>
      <c r="N4556" s="27" t="s">
        <v>127</v>
      </c>
      <c r="O4556" s="27" t="s">
        <v>139</v>
      </c>
      <c r="P4556" s="27" t="s">
        <v>150</v>
      </c>
      <c r="Q4556" s="29" t="n">
        <v>3281.57</v>
      </c>
      <c r="R4556" s="27" t="s">
        <v>172</v>
      </c>
      <c r="S4556" s="27" t="s">
        <v>131</v>
      </c>
      <c r="T4556" s="27" t="n">
        <v>3</v>
      </c>
      <c r="U4556" s="27" t="n">
        <f aca="false">YEAR(E4556)</f>
        <v>2024</v>
      </c>
      <c r="V4556" s="27" t="str">
        <f aca="false">TEXT(E4556,"MMM-YYYY")</f>
        <v>Apr-2024</v>
      </c>
      <c r="W4556" s="27" t="n">
        <f aca="false">MONTH(E4556)</f>
        <v>4</v>
      </c>
      <c r="X4556" s="27" t="str">
        <f aca="false">TEXT(WEEKDAY(E4556,2),"0")&amp;" - "&amp;TEXT(E4556,"dddd")</f>
        <v>3 - Wednesday</v>
      </c>
      <c r="Y4556" s="27" t="str">
        <f aca="false">_xlfn.IFS(C4556&lt;18,"Child (0-17)",C4556&lt;40,"Young Adult (18-39)",C4556&lt;60,"Adult (40-59)",TRUE(),"Senior (60+)")</f>
        <v>Senior (60+)</v>
      </c>
      <c r="Z4556" s="27" t="n">
        <f aca="false">ROUND(G4556-E4556,0)</f>
        <v>3</v>
      </c>
      <c r="AA4556" s="27" t="n">
        <f aca="false">L4556+M4556</f>
        <v>64</v>
      </c>
      <c r="AB4556" s="27" t="n">
        <f aca="false">IFERROR(ROUND(Q4556/AA4556,2),0)</f>
        <v>51.27</v>
      </c>
      <c r="AC4556" s="27" t="str">
        <f aca="false">IF(AND(K4556="Critical",N4556="No"),"URGENT - No Bed","Normal")</f>
        <v>Normal</v>
      </c>
      <c r="AD4556" s="33" t="n">
        <f aca="false">INDEX(Lookup_Tables!$B$3:$B$12,MATCH(H4556,Lookup_Tables!$A$3:$A$12,0))</f>
        <v>3900000</v>
      </c>
      <c r="AE4556" s="27" t="str">
        <f aca="false">INDEX(Lookup_Tables!$C$3:$C$12,MATCH(H4556,Lookup_Tables!$A$3:$A$12,0))</f>
        <v>Dr. Rina Mehta</v>
      </c>
      <c r="AF4556" s="27" t="str">
        <f aca="false">IFERROR(INDEX(Lookup_Tables!$F$16:$F$45,MATCH(I4556,Lookup_Tables!$E$16:$E$45,0)),"N/A")</f>
        <v>EMP215</v>
      </c>
      <c r="AG4556" s="27" t="n">
        <f aca="false">_xlfn.IFS(R4556="Recovered",4,R4556="Referred",3,R4556="Admitted",2,R4556="Deceased",1,TRUE(),0)</f>
        <v>2</v>
      </c>
      <c r="AH4556" s="27" t="str">
        <f aca="false">IF(T4556&gt;=4,"Satisfied",IF(T4556&gt;=3,"Neutral","Needs Improvement"))</f>
        <v>Neutral</v>
      </c>
    </row>
    <row r="4557" customFormat="false" ht="15" hidden="false" customHeight="false" outlineLevel="0" collapsed="false">
      <c r="A4557" s="30" t="s">
        <v>7066</v>
      </c>
      <c r="B4557" s="30" t="s">
        <v>3327</v>
      </c>
      <c r="C4557" s="30" t="n">
        <v>78</v>
      </c>
      <c r="D4557" s="30" t="s">
        <v>121</v>
      </c>
      <c r="E4557" s="31" t="n">
        <v>45444</v>
      </c>
      <c r="F4557" s="30" t="s">
        <v>2301</v>
      </c>
      <c r="G4557" s="31" t="n">
        <v>45444</v>
      </c>
      <c r="H4557" s="30" t="s">
        <v>217</v>
      </c>
      <c r="I4557" s="30" t="s">
        <v>392</v>
      </c>
      <c r="J4557" s="30" t="s">
        <v>218</v>
      </c>
      <c r="K4557" s="30" t="s">
        <v>138</v>
      </c>
      <c r="L4557" s="30" t="n">
        <v>46</v>
      </c>
      <c r="M4557" s="30" t="n">
        <v>39</v>
      </c>
      <c r="N4557" s="30" t="s">
        <v>127</v>
      </c>
      <c r="O4557" s="30" t="s">
        <v>128</v>
      </c>
      <c r="P4557" s="30" t="s">
        <v>129</v>
      </c>
      <c r="Q4557" s="32" t="n">
        <v>1504.83</v>
      </c>
      <c r="R4557" s="30" t="s">
        <v>130</v>
      </c>
      <c r="S4557" s="30" t="s">
        <v>164</v>
      </c>
      <c r="T4557" s="30" t="n">
        <v>5</v>
      </c>
      <c r="U4557" s="30" t="n">
        <f aca="false">YEAR(E4557)</f>
        <v>2024</v>
      </c>
      <c r="V4557" s="30" t="str">
        <f aca="false">TEXT(E4557,"MMM-YYYY")</f>
        <v>Jun-2024</v>
      </c>
      <c r="W4557" s="30" t="n">
        <f aca="false">MONTH(E4557)</f>
        <v>6</v>
      </c>
      <c r="X4557" s="30" t="str">
        <f aca="false">TEXT(WEEKDAY(E4557,2),"0")&amp;" - "&amp;TEXT(E4557,"dddd")</f>
        <v>6 - Saturday</v>
      </c>
      <c r="Y4557" s="30" t="str">
        <f aca="false">_xlfn.IFS(C4557&lt;18,"Child (0-17)",C4557&lt;40,"Young Adult (18-39)",C4557&lt;60,"Adult (40-59)",TRUE(),"Senior (60+)")</f>
        <v>Senior (60+)</v>
      </c>
      <c r="Z4557" s="30" t="n">
        <f aca="false">ROUND(G4557-E4557,0)</f>
        <v>0</v>
      </c>
      <c r="AA4557" s="30" t="n">
        <f aca="false">L4557+M4557</f>
        <v>85</v>
      </c>
      <c r="AB4557" s="30" t="n">
        <f aca="false">IFERROR(ROUND(Q4557/AA4557,2),0)</f>
        <v>17.7</v>
      </c>
      <c r="AC4557" s="30" t="str">
        <f aca="false">IF(AND(K4557="Critical",N4557="No"),"URGENT - No Bed","Normal")</f>
        <v>Normal</v>
      </c>
      <c r="AD4557" s="34" t="n">
        <f aca="false">INDEX(Lookup_Tables!$B$3:$B$12,MATCH(H4557,Lookup_Tables!$A$3:$A$12,0))</f>
        <v>4200000</v>
      </c>
      <c r="AE4557" s="30" t="str">
        <f aca="false">INDEX(Lookup_Tables!$C$3:$C$12,MATCH(H4557,Lookup_Tables!$A$3:$A$12,0))</f>
        <v>Dr. Anil Kapoor</v>
      </c>
      <c r="AF4557" s="30" t="str">
        <f aca="false">IFERROR(INDEX(Lookup_Tables!$F$16:$F$45,MATCH(I4557,Lookup_Tables!$E$16:$E$45,0)),"N/A")</f>
        <v>EMP202</v>
      </c>
      <c r="AG4557" s="30" t="n">
        <f aca="false">_xlfn.IFS(R4557="Recovered",4,R4557="Referred",3,R4557="Admitted",2,R4557="Deceased",1,TRUE(),0)</f>
        <v>4</v>
      </c>
      <c r="AH4557" s="30" t="str">
        <f aca="false">IF(T4557&gt;=4,"Satisfied",IF(T4557&gt;=3,"Neutral","Needs Improvement"))</f>
        <v>Satisfied</v>
      </c>
    </row>
    <row r="4558" customFormat="false" ht="15" hidden="false" customHeight="false" outlineLevel="0" collapsed="false">
      <c r="A4558" s="27" t="s">
        <v>6210</v>
      </c>
      <c r="B4558" s="27" t="s">
        <v>1361</v>
      </c>
      <c r="C4558" s="27" t="n">
        <v>63</v>
      </c>
      <c r="D4558" s="27" t="s">
        <v>121</v>
      </c>
      <c r="E4558" s="28" t="n">
        <v>45548</v>
      </c>
      <c r="F4558" s="27" t="s">
        <v>1068</v>
      </c>
      <c r="G4558" s="28" t="n">
        <v>45552</v>
      </c>
      <c r="H4558" s="27" t="s">
        <v>135</v>
      </c>
      <c r="I4558" s="27" t="s">
        <v>278</v>
      </c>
      <c r="J4558" s="27" t="s">
        <v>618</v>
      </c>
      <c r="K4558" s="27" t="s">
        <v>126</v>
      </c>
      <c r="L4558" s="27" t="n">
        <v>17</v>
      </c>
      <c r="M4558" s="27" t="n">
        <v>94</v>
      </c>
      <c r="N4558" s="27" t="s">
        <v>127</v>
      </c>
      <c r="O4558" s="27" t="s">
        <v>139</v>
      </c>
      <c r="P4558" s="27" t="s">
        <v>150</v>
      </c>
      <c r="Q4558" s="29" t="n">
        <v>7404.39</v>
      </c>
      <c r="R4558" s="27" t="s">
        <v>268</v>
      </c>
      <c r="S4558" s="27" t="s">
        <v>335</v>
      </c>
      <c r="T4558" s="27" t="n">
        <v>3</v>
      </c>
      <c r="U4558" s="27" t="n">
        <f aca="false">YEAR(E4558)</f>
        <v>2024</v>
      </c>
      <c r="V4558" s="27" t="str">
        <f aca="false">TEXT(E4558,"MMM-YYYY")</f>
        <v>Sep-2024</v>
      </c>
      <c r="W4558" s="27" t="n">
        <f aca="false">MONTH(E4558)</f>
        <v>9</v>
      </c>
      <c r="X4558" s="27" t="str">
        <f aca="false">TEXT(WEEKDAY(E4558,2),"0")&amp;" - "&amp;TEXT(E4558,"dddd")</f>
        <v>5 - Friday</v>
      </c>
      <c r="Y4558" s="27" t="str">
        <f aca="false">_xlfn.IFS(C4558&lt;18,"Child (0-17)",C4558&lt;40,"Young Adult (18-39)",C4558&lt;60,"Adult (40-59)",TRUE(),"Senior (60+)")</f>
        <v>Senior (60+)</v>
      </c>
      <c r="Z4558" s="27" t="n">
        <f aca="false">ROUND(G4558-E4558,0)</f>
        <v>4</v>
      </c>
      <c r="AA4558" s="27" t="n">
        <f aca="false">L4558+M4558</f>
        <v>111</v>
      </c>
      <c r="AB4558" s="27" t="n">
        <f aca="false">IFERROR(ROUND(Q4558/AA4558,2),0)</f>
        <v>66.71</v>
      </c>
      <c r="AC4558" s="27" t="str">
        <f aca="false">IF(AND(K4558="Critical",N4558="No"),"URGENT - No Bed","Normal")</f>
        <v>Normal</v>
      </c>
      <c r="AD4558" s="33" t="n">
        <f aca="false">INDEX(Lookup_Tables!$B$3:$B$12,MATCH(H4558,Lookup_Tables!$A$3:$A$12,0))</f>
        <v>4600000</v>
      </c>
      <c r="AE4558" s="27" t="str">
        <f aca="false">INDEX(Lookup_Tables!$C$3:$C$12,MATCH(H4558,Lookup_Tables!$A$3:$A$12,0))</f>
        <v>Dr. Farhan Khan</v>
      </c>
      <c r="AF4558" s="27" t="str">
        <f aca="false">IFERROR(INDEX(Lookup_Tables!$F$16:$F$45,MATCH(I4558,Lookup_Tables!$E$16:$E$45,0)),"N/A")</f>
        <v>EMP208</v>
      </c>
      <c r="AG4558" s="27" t="n">
        <f aca="false">_xlfn.IFS(R4558="Recovered",4,R4558="Referred",3,R4558="Admitted",2,R4558="Deceased",1,TRUE(),0)</f>
        <v>3</v>
      </c>
      <c r="AH4558" s="27" t="str">
        <f aca="false">IF(T4558&gt;=4,"Satisfied",IF(T4558&gt;=3,"Neutral","Needs Improvement"))</f>
        <v>Neutral</v>
      </c>
    </row>
    <row r="4559" customFormat="false" ht="15" hidden="false" customHeight="false" outlineLevel="0" collapsed="false">
      <c r="A4559" s="30" t="s">
        <v>5818</v>
      </c>
      <c r="B4559" s="30" t="s">
        <v>1336</v>
      </c>
      <c r="C4559" s="30" t="n">
        <v>42</v>
      </c>
      <c r="D4559" s="30" t="s">
        <v>144</v>
      </c>
      <c r="E4559" s="31" t="n">
        <v>45322</v>
      </c>
      <c r="F4559" s="30" t="s">
        <v>2856</v>
      </c>
      <c r="G4559" s="31" t="n">
        <v>45328</v>
      </c>
      <c r="H4559" s="30" t="s">
        <v>146</v>
      </c>
      <c r="I4559" s="30" t="s">
        <v>309</v>
      </c>
      <c r="J4559" s="30" t="s">
        <v>244</v>
      </c>
      <c r="K4559" s="30" t="s">
        <v>126</v>
      </c>
      <c r="L4559" s="30" t="n">
        <v>21</v>
      </c>
      <c r="M4559" s="30" t="n">
        <v>111</v>
      </c>
      <c r="N4559" s="30" t="s">
        <v>186</v>
      </c>
      <c r="O4559" s="30" t="s">
        <v>171</v>
      </c>
      <c r="P4559" s="30" t="s">
        <v>140</v>
      </c>
      <c r="Q4559" s="32" t="n">
        <v>8391.27</v>
      </c>
      <c r="R4559" s="30" t="s">
        <v>130</v>
      </c>
      <c r="S4559" s="30" t="s">
        <v>164</v>
      </c>
      <c r="T4559" s="30" t="n">
        <v>5</v>
      </c>
      <c r="U4559" s="30" t="n">
        <f aca="false">YEAR(E4559)</f>
        <v>2024</v>
      </c>
      <c r="V4559" s="30" t="str">
        <f aca="false">TEXT(E4559,"MMM-YYYY")</f>
        <v>Jan-2024</v>
      </c>
      <c r="W4559" s="30" t="n">
        <f aca="false">MONTH(E4559)</f>
        <v>1</v>
      </c>
      <c r="X4559" s="30" t="str">
        <f aca="false">TEXT(WEEKDAY(E4559,2),"0")&amp;" - "&amp;TEXT(E4559,"dddd")</f>
        <v>3 - Wednesday</v>
      </c>
      <c r="Y4559" s="30" t="str">
        <f aca="false">_xlfn.IFS(C4559&lt;18,"Child (0-17)",C4559&lt;40,"Young Adult (18-39)",C4559&lt;60,"Adult (40-59)",TRUE(),"Senior (60+)")</f>
        <v>Adult (40-59)</v>
      </c>
      <c r="Z4559" s="30" t="n">
        <f aca="false">ROUND(G4559-E4559,0)</f>
        <v>6</v>
      </c>
      <c r="AA4559" s="30" t="n">
        <f aca="false">L4559+M4559</f>
        <v>132</v>
      </c>
      <c r="AB4559" s="30" t="n">
        <f aca="false">IFERROR(ROUND(Q4559/AA4559,2),0)</f>
        <v>63.57</v>
      </c>
      <c r="AC4559" s="30" t="str">
        <f aca="false">IF(AND(K4559="Critical",N4559="No"),"URGENT - No Bed","Normal")</f>
        <v>Normal</v>
      </c>
      <c r="AD4559" s="34" t="n">
        <f aca="false">INDEX(Lookup_Tables!$B$3:$B$12,MATCH(H4559,Lookup_Tables!$A$3:$A$12,0))</f>
        <v>2700000</v>
      </c>
      <c r="AE4559" s="30" t="str">
        <f aca="false">INDEX(Lookup_Tables!$C$3:$C$12,MATCH(H4559,Lookup_Tables!$A$3:$A$12,0))</f>
        <v>Dr. Vikram Singh</v>
      </c>
      <c r="AF4559" s="30" t="str">
        <f aca="false">IFERROR(INDEX(Lookup_Tables!$F$16:$F$45,MATCH(I4559,Lookup_Tables!$E$16:$E$45,0)),"N/A")</f>
        <v>EMP228</v>
      </c>
      <c r="AG4559" s="30" t="n">
        <f aca="false">_xlfn.IFS(R4559="Recovered",4,R4559="Referred",3,R4559="Admitted",2,R4559="Deceased",1,TRUE(),0)</f>
        <v>4</v>
      </c>
      <c r="AH4559" s="30" t="str">
        <f aca="false">IF(T4559&gt;=4,"Satisfied",IF(T4559&gt;=3,"Neutral","Needs Improvement"))</f>
        <v>Satisfied</v>
      </c>
    </row>
    <row r="4560" customFormat="false" ht="15" hidden="false" customHeight="false" outlineLevel="0" collapsed="false">
      <c r="A4560" s="27" t="s">
        <v>6947</v>
      </c>
      <c r="B4560" s="27" t="s">
        <v>481</v>
      </c>
      <c r="C4560" s="27" t="n">
        <v>74</v>
      </c>
      <c r="D4560" s="27" t="s">
        <v>181</v>
      </c>
      <c r="E4560" s="28" t="n">
        <v>45555</v>
      </c>
      <c r="F4560" s="27" t="s">
        <v>961</v>
      </c>
      <c r="G4560" s="28" t="n">
        <v>45556</v>
      </c>
      <c r="H4560" s="27" t="s">
        <v>217</v>
      </c>
      <c r="I4560" s="27" t="s">
        <v>392</v>
      </c>
      <c r="J4560" s="27" t="s">
        <v>283</v>
      </c>
      <c r="K4560" s="27" t="s">
        <v>156</v>
      </c>
      <c r="L4560" s="27" t="n">
        <v>20</v>
      </c>
      <c r="M4560" s="27" t="n">
        <v>85</v>
      </c>
      <c r="N4560" s="27" t="s">
        <v>127</v>
      </c>
      <c r="O4560" s="27" t="s">
        <v>149</v>
      </c>
      <c r="P4560" s="27" t="s">
        <v>187</v>
      </c>
      <c r="Q4560" s="29" t="n">
        <v>4659.92</v>
      </c>
      <c r="R4560" s="27" t="s">
        <v>172</v>
      </c>
      <c r="S4560" s="27" t="s">
        <v>192</v>
      </c>
      <c r="T4560" s="27" t="n">
        <v>4</v>
      </c>
      <c r="U4560" s="27" t="n">
        <f aca="false">YEAR(E4560)</f>
        <v>2024</v>
      </c>
      <c r="V4560" s="27" t="str">
        <f aca="false">TEXT(E4560,"MMM-YYYY")</f>
        <v>Sep-2024</v>
      </c>
      <c r="W4560" s="27" t="n">
        <f aca="false">MONTH(E4560)</f>
        <v>9</v>
      </c>
      <c r="X4560" s="27" t="str">
        <f aca="false">TEXT(WEEKDAY(E4560,2),"0")&amp;" - "&amp;TEXT(E4560,"dddd")</f>
        <v>5 - Friday</v>
      </c>
      <c r="Y4560" s="27" t="str">
        <f aca="false">_xlfn.IFS(C4560&lt;18,"Child (0-17)",C4560&lt;40,"Young Adult (18-39)",C4560&lt;60,"Adult (40-59)",TRUE(),"Senior (60+)")</f>
        <v>Senior (60+)</v>
      </c>
      <c r="Z4560" s="27" t="n">
        <f aca="false">ROUND(G4560-E4560,0)</f>
        <v>1</v>
      </c>
      <c r="AA4560" s="27" t="n">
        <f aca="false">L4560+M4560</f>
        <v>105</v>
      </c>
      <c r="AB4560" s="27" t="n">
        <f aca="false">IFERROR(ROUND(Q4560/AA4560,2),0)</f>
        <v>44.38</v>
      </c>
      <c r="AC4560" s="27" t="str">
        <f aca="false">IF(AND(K4560="Critical",N4560="No"),"URGENT - No Bed","Normal")</f>
        <v>Normal</v>
      </c>
      <c r="AD4560" s="33" t="n">
        <f aca="false">INDEX(Lookup_Tables!$B$3:$B$12,MATCH(H4560,Lookup_Tables!$A$3:$A$12,0))</f>
        <v>4200000</v>
      </c>
      <c r="AE4560" s="27" t="str">
        <f aca="false">INDEX(Lookup_Tables!$C$3:$C$12,MATCH(H4560,Lookup_Tables!$A$3:$A$12,0))</f>
        <v>Dr. Anil Kapoor</v>
      </c>
      <c r="AF4560" s="27" t="str">
        <f aca="false">IFERROR(INDEX(Lookup_Tables!$F$16:$F$45,MATCH(I4560,Lookup_Tables!$E$16:$E$45,0)),"N/A")</f>
        <v>EMP202</v>
      </c>
      <c r="AG4560" s="27" t="n">
        <f aca="false">_xlfn.IFS(R4560="Recovered",4,R4560="Referred",3,R4560="Admitted",2,R4560="Deceased",1,TRUE(),0)</f>
        <v>2</v>
      </c>
      <c r="AH4560" s="27" t="str">
        <f aca="false">IF(T4560&gt;=4,"Satisfied",IF(T4560&gt;=3,"Neutral","Needs Improvement"))</f>
        <v>Satisfied</v>
      </c>
    </row>
    <row r="4561" customFormat="false" ht="15" hidden="false" customHeight="false" outlineLevel="0" collapsed="false">
      <c r="A4561" s="30" t="s">
        <v>3771</v>
      </c>
      <c r="B4561" s="30" t="s">
        <v>3772</v>
      </c>
      <c r="C4561" s="30" t="n">
        <v>40</v>
      </c>
      <c r="D4561" s="30" t="s">
        <v>121</v>
      </c>
      <c r="E4561" s="31" t="n">
        <v>45378</v>
      </c>
      <c r="F4561" s="30" t="s">
        <v>853</v>
      </c>
      <c r="G4561" s="31" t="n">
        <v>45379</v>
      </c>
      <c r="H4561" s="30" t="s">
        <v>206</v>
      </c>
      <c r="I4561" s="30" t="s">
        <v>207</v>
      </c>
      <c r="J4561" s="30" t="s">
        <v>615</v>
      </c>
      <c r="K4561" s="30" t="s">
        <v>138</v>
      </c>
      <c r="L4561" s="30" t="n">
        <v>56</v>
      </c>
      <c r="M4561" s="30" t="n">
        <v>44</v>
      </c>
      <c r="N4561" s="30" t="s">
        <v>127</v>
      </c>
      <c r="O4561" s="30" t="s">
        <v>128</v>
      </c>
      <c r="P4561" s="30" t="s">
        <v>140</v>
      </c>
      <c r="Q4561" s="32" t="n">
        <v>1601.37</v>
      </c>
      <c r="R4561" s="30" t="s">
        <v>130</v>
      </c>
      <c r="S4561" s="30" t="s">
        <v>223</v>
      </c>
      <c r="T4561" s="30" t="n">
        <v>5</v>
      </c>
      <c r="U4561" s="30" t="n">
        <f aca="false">YEAR(E4561)</f>
        <v>2024</v>
      </c>
      <c r="V4561" s="30" t="str">
        <f aca="false">TEXT(E4561,"MMM-YYYY")</f>
        <v>Mar-2024</v>
      </c>
      <c r="W4561" s="30" t="n">
        <f aca="false">MONTH(E4561)</f>
        <v>3</v>
      </c>
      <c r="X4561" s="30" t="str">
        <f aca="false">TEXT(WEEKDAY(E4561,2),"0")&amp;" - "&amp;TEXT(E4561,"dddd")</f>
        <v>3 - Wednesday</v>
      </c>
      <c r="Y4561" s="30" t="str">
        <f aca="false">_xlfn.IFS(C4561&lt;18,"Child (0-17)",C4561&lt;40,"Young Adult (18-39)",C4561&lt;60,"Adult (40-59)",TRUE(),"Senior (60+)")</f>
        <v>Adult (40-59)</v>
      </c>
      <c r="Z4561" s="30" t="n">
        <f aca="false">ROUND(G4561-E4561,0)</f>
        <v>1</v>
      </c>
      <c r="AA4561" s="30" t="n">
        <f aca="false">L4561+M4561</f>
        <v>100</v>
      </c>
      <c r="AB4561" s="30" t="n">
        <f aca="false">IFERROR(ROUND(Q4561/AA4561,2),0)</f>
        <v>16.01</v>
      </c>
      <c r="AC4561" s="30" t="str">
        <f aca="false">IF(AND(K4561="Critical",N4561="No"),"URGENT - No Bed","Normal")</f>
        <v>Normal</v>
      </c>
      <c r="AD4561" s="34" t="n">
        <f aca="false">INDEX(Lookup_Tables!$B$3:$B$12,MATCH(H4561,Lookup_Tables!$A$3:$A$12,0))</f>
        <v>2800000</v>
      </c>
      <c r="AE4561" s="30" t="str">
        <f aca="false">INDEX(Lookup_Tables!$C$3:$C$12,MATCH(H4561,Lookup_Tables!$A$3:$A$12,0))</f>
        <v>Dr. Suresh Nair</v>
      </c>
      <c r="AF4561" s="30" t="str">
        <f aca="false">IFERROR(INDEX(Lookup_Tables!$F$16:$F$45,MATCH(I4561,Lookup_Tables!$E$16:$E$45,0)),"N/A")</f>
        <v>EMP209</v>
      </c>
      <c r="AG4561" s="30" t="n">
        <f aca="false">_xlfn.IFS(R4561="Recovered",4,R4561="Referred",3,R4561="Admitted",2,R4561="Deceased",1,TRUE(),0)</f>
        <v>4</v>
      </c>
      <c r="AH4561" s="30" t="str">
        <f aca="false">IF(T4561&gt;=4,"Satisfied",IF(T4561&gt;=3,"Neutral","Needs Improvement"))</f>
        <v>Satisfied</v>
      </c>
    </row>
    <row r="4562" customFormat="false" ht="15" hidden="false" customHeight="false" outlineLevel="0" collapsed="false">
      <c r="A4562" s="27" t="s">
        <v>1803</v>
      </c>
      <c r="B4562" s="27" t="s">
        <v>921</v>
      </c>
      <c r="C4562" s="27" t="n">
        <v>0</v>
      </c>
      <c r="D4562" s="27" t="s">
        <v>121</v>
      </c>
      <c r="E4562" s="28" t="n">
        <v>45433</v>
      </c>
      <c r="F4562" s="27" t="s">
        <v>226</v>
      </c>
      <c r="G4562" s="28" t="n">
        <v>45435</v>
      </c>
      <c r="H4562" s="27" t="s">
        <v>183</v>
      </c>
      <c r="I4562" s="27" t="s">
        <v>184</v>
      </c>
      <c r="J4562" s="27" t="s">
        <v>213</v>
      </c>
      <c r="K4562" s="27" t="s">
        <v>126</v>
      </c>
      <c r="L4562" s="27" t="n">
        <v>34</v>
      </c>
      <c r="M4562" s="27" t="n">
        <v>110</v>
      </c>
      <c r="N4562" s="27" t="s">
        <v>127</v>
      </c>
      <c r="O4562" s="27" t="s">
        <v>139</v>
      </c>
      <c r="P4562" s="27" t="s">
        <v>187</v>
      </c>
      <c r="Q4562" s="29" t="n">
        <v>7810.65</v>
      </c>
      <c r="R4562" s="27" t="s">
        <v>268</v>
      </c>
      <c r="S4562" s="27" t="s">
        <v>157</v>
      </c>
      <c r="T4562" s="27" t="n">
        <v>2</v>
      </c>
      <c r="U4562" s="27" t="n">
        <f aca="false">YEAR(E4562)</f>
        <v>2024</v>
      </c>
      <c r="V4562" s="27" t="str">
        <f aca="false">TEXT(E4562,"MMM-YYYY")</f>
        <v>May-2024</v>
      </c>
      <c r="W4562" s="27" t="n">
        <f aca="false">MONTH(E4562)</f>
        <v>5</v>
      </c>
      <c r="X4562" s="27" t="str">
        <f aca="false">TEXT(WEEKDAY(E4562,2),"0")&amp;" - "&amp;TEXT(E4562,"dddd")</f>
        <v>2 - Tuesday</v>
      </c>
      <c r="Y4562" s="27" t="str">
        <f aca="false">_xlfn.IFS(C4562&lt;18,"Child (0-17)",C4562&lt;40,"Young Adult (18-39)",C4562&lt;60,"Adult (40-59)",TRUE(),"Senior (60+)")</f>
        <v>Child (0-17)</v>
      </c>
      <c r="Z4562" s="27" t="n">
        <f aca="false">ROUND(G4562-E4562,0)</f>
        <v>2</v>
      </c>
      <c r="AA4562" s="27" t="n">
        <f aca="false">L4562+M4562</f>
        <v>144</v>
      </c>
      <c r="AB4562" s="27" t="n">
        <f aca="false">IFERROR(ROUND(Q4562/AA4562,2),0)</f>
        <v>54.24</v>
      </c>
      <c r="AC4562" s="27" t="str">
        <f aca="false">IF(AND(K4562="Critical",N4562="No"),"URGENT - No Bed","Normal")</f>
        <v>Normal</v>
      </c>
      <c r="AD4562" s="33" t="n">
        <f aca="false">INDEX(Lookup_Tables!$B$3:$B$12,MATCH(H4562,Lookup_Tables!$A$3:$A$12,0))</f>
        <v>3100000</v>
      </c>
      <c r="AE4562" s="27" t="str">
        <f aca="false">INDEX(Lookup_Tables!$C$3:$C$12,MATCH(H4562,Lookup_Tables!$A$3:$A$12,0))</f>
        <v>Dr. Kavita Rao</v>
      </c>
      <c r="AF4562" s="27" t="str">
        <f aca="false">IFERROR(INDEX(Lookup_Tables!$F$16:$F$45,MATCH(I4562,Lookup_Tables!$E$16:$E$45,0)),"N/A")</f>
        <v>EMP226</v>
      </c>
      <c r="AG4562" s="27" t="n">
        <f aca="false">_xlfn.IFS(R4562="Recovered",4,R4562="Referred",3,R4562="Admitted",2,R4562="Deceased",1,TRUE(),0)</f>
        <v>3</v>
      </c>
      <c r="AH4562" s="27" t="str">
        <f aca="false">IF(T4562&gt;=4,"Satisfied",IF(T4562&gt;=3,"Neutral","Needs Improvement"))</f>
        <v>Needs Improvement</v>
      </c>
    </row>
    <row r="4563" customFormat="false" ht="15" hidden="false" customHeight="false" outlineLevel="0" collapsed="false">
      <c r="A4563" s="30" t="s">
        <v>5114</v>
      </c>
      <c r="B4563" s="30" t="s">
        <v>3284</v>
      </c>
      <c r="C4563" s="30" t="n">
        <v>55</v>
      </c>
      <c r="D4563" s="30" t="s">
        <v>121</v>
      </c>
      <c r="E4563" s="31" t="n">
        <v>45597</v>
      </c>
      <c r="F4563" s="30" t="s">
        <v>231</v>
      </c>
      <c r="G4563" s="31" t="n">
        <v>45603</v>
      </c>
      <c r="H4563" s="30" t="s">
        <v>217</v>
      </c>
      <c r="I4563" s="30" t="s">
        <v>344</v>
      </c>
      <c r="J4563" s="30" t="s">
        <v>294</v>
      </c>
      <c r="K4563" s="30" t="s">
        <v>126</v>
      </c>
      <c r="L4563" s="30" t="n">
        <v>30</v>
      </c>
      <c r="M4563" s="30" t="n">
        <v>125</v>
      </c>
      <c r="N4563" s="30" t="s">
        <v>127</v>
      </c>
      <c r="O4563" s="30" t="s">
        <v>128</v>
      </c>
      <c r="P4563" s="30" t="s">
        <v>140</v>
      </c>
      <c r="Q4563" s="32" t="n">
        <v>8178.73</v>
      </c>
      <c r="R4563" s="30" t="s">
        <v>130</v>
      </c>
      <c r="S4563" s="30" t="s">
        <v>164</v>
      </c>
      <c r="T4563" s="30" t="n">
        <v>4</v>
      </c>
      <c r="U4563" s="30" t="n">
        <f aca="false">YEAR(E4563)</f>
        <v>2024</v>
      </c>
      <c r="V4563" s="30" t="str">
        <f aca="false">TEXT(E4563,"MMM-YYYY")</f>
        <v>Nov-2024</v>
      </c>
      <c r="W4563" s="30" t="n">
        <f aca="false">MONTH(E4563)</f>
        <v>11</v>
      </c>
      <c r="X4563" s="30" t="str">
        <f aca="false">TEXT(WEEKDAY(E4563,2),"0")&amp;" - "&amp;TEXT(E4563,"dddd")</f>
        <v>5 - Friday</v>
      </c>
      <c r="Y4563" s="30" t="str">
        <f aca="false">_xlfn.IFS(C4563&lt;18,"Child (0-17)",C4563&lt;40,"Young Adult (18-39)",C4563&lt;60,"Adult (40-59)",TRUE(),"Senior (60+)")</f>
        <v>Adult (40-59)</v>
      </c>
      <c r="Z4563" s="30" t="n">
        <f aca="false">ROUND(G4563-E4563,0)</f>
        <v>6</v>
      </c>
      <c r="AA4563" s="30" t="n">
        <f aca="false">L4563+M4563</f>
        <v>155</v>
      </c>
      <c r="AB4563" s="30" t="n">
        <f aca="false">IFERROR(ROUND(Q4563/AA4563,2),0)</f>
        <v>52.77</v>
      </c>
      <c r="AC4563" s="30" t="str">
        <f aca="false">IF(AND(K4563="Critical",N4563="No"),"URGENT - No Bed","Normal")</f>
        <v>Normal</v>
      </c>
      <c r="AD4563" s="34" t="n">
        <f aca="false">INDEX(Lookup_Tables!$B$3:$B$12,MATCH(H4563,Lookup_Tables!$A$3:$A$12,0))</f>
        <v>4200000</v>
      </c>
      <c r="AE4563" s="30" t="str">
        <f aca="false">INDEX(Lookup_Tables!$C$3:$C$12,MATCH(H4563,Lookup_Tables!$A$3:$A$12,0))</f>
        <v>Dr. Anil Kapoor</v>
      </c>
      <c r="AF4563" s="30" t="str">
        <f aca="false">IFERROR(INDEX(Lookup_Tables!$F$16:$F$45,MATCH(I4563,Lookup_Tables!$E$16:$E$45,0)),"N/A")</f>
        <v>EMP201</v>
      </c>
      <c r="AG4563" s="30" t="n">
        <f aca="false">_xlfn.IFS(R4563="Recovered",4,R4563="Referred",3,R4563="Admitted",2,R4563="Deceased",1,TRUE(),0)</f>
        <v>4</v>
      </c>
      <c r="AH4563" s="30" t="str">
        <f aca="false">IF(T4563&gt;=4,"Satisfied",IF(T4563&gt;=3,"Neutral","Needs Improvement"))</f>
        <v>Satisfied</v>
      </c>
    </row>
    <row r="4564" customFormat="false" ht="15" hidden="false" customHeight="false" outlineLevel="0" collapsed="false">
      <c r="A4564" s="27" t="s">
        <v>4589</v>
      </c>
      <c r="B4564" s="27" t="s">
        <v>3330</v>
      </c>
      <c r="C4564" s="27" t="n">
        <v>54</v>
      </c>
      <c r="D4564" s="27" t="s">
        <v>181</v>
      </c>
      <c r="E4564" s="28" t="n">
        <v>45554</v>
      </c>
      <c r="F4564" s="27" t="s">
        <v>1002</v>
      </c>
      <c r="G4564" s="28" t="n">
        <v>45556</v>
      </c>
      <c r="H4564" s="27" t="s">
        <v>135</v>
      </c>
      <c r="I4564" s="27" t="s">
        <v>251</v>
      </c>
      <c r="J4564" s="27" t="s">
        <v>262</v>
      </c>
      <c r="K4564" s="27" t="s">
        <v>126</v>
      </c>
      <c r="L4564" s="27" t="n">
        <v>28</v>
      </c>
      <c r="M4564" s="27" t="n">
        <v>99</v>
      </c>
      <c r="N4564" s="27" t="s">
        <v>186</v>
      </c>
      <c r="O4564" s="27" t="s">
        <v>171</v>
      </c>
      <c r="P4564" s="27" t="s">
        <v>150</v>
      </c>
      <c r="Q4564" s="29" t="n">
        <v>7127.79</v>
      </c>
      <c r="R4564" s="27" t="s">
        <v>130</v>
      </c>
      <c r="S4564" s="27" t="s">
        <v>131</v>
      </c>
      <c r="T4564" s="27" t="n">
        <v>4</v>
      </c>
      <c r="U4564" s="27" t="n">
        <f aca="false">YEAR(E4564)</f>
        <v>2024</v>
      </c>
      <c r="V4564" s="27" t="str">
        <f aca="false">TEXT(E4564,"MMM-YYYY")</f>
        <v>Sep-2024</v>
      </c>
      <c r="W4564" s="27" t="n">
        <f aca="false">MONTH(E4564)</f>
        <v>9</v>
      </c>
      <c r="X4564" s="27" t="str">
        <f aca="false">TEXT(WEEKDAY(E4564,2),"0")&amp;" - "&amp;TEXT(E4564,"dddd")</f>
        <v>4 - Thursday</v>
      </c>
      <c r="Y4564" s="27" t="str">
        <f aca="false">_xlfn.IFS(C4564&lt;18,"Child (0-17)",C4564&lt;40,"Young Adult (18-39)",C4564&lt;60,"Adult (40-59)",TRUE(),"Senior (60+)")</f>
        <v>Adult (40-59)</v>
      </c>
      <c r="Z4564" s="27" t="n">
        <f aca="false">ROUND(G4564-E4564,0)</f>
        <v>2</v>
      </c>
      <c r="AA4564" s="27" t="n">
        <f aca="false">L4564+M4564</f>
        <v>127</v>
      </c>
      <c r="AB4564" s="27" t="n">
        <f aca="false">IFERROR(ROUND(Q4564/AA4564,2),0)</f>
        <v>56.12</v>
      </c>
      <c r="AC4564" s="27" t="str">
        <f aca="false">IF(AND(K4564="Critical",N4564="No"),"URGENT - No Bed","Normal")</f>
        <v>Normal</v>
      </c>
      <c r="AD4564" s="33" t="n">
        <f aca="false">INDEX(Lookup_Tables!$B$3:$B$12,MATCH(H4564,Lookup_Tables!$A$3:$A$12,0))</f>
        <v>4600000</v>
      </c>
      <c r="AE4564" s="27" t="str">
        <f aca="false">INDEX(Lookup_Tables!$C$3:$C$12,MATCH(H4564,Lookup_Tables!$A$3:$A$12,0))</f>
        <v>Dr. Farhan Khan</v>
      </c>
      <c r="AF4564" s="27" t="str">
        <f aca="false">IFERROR(INDEX(Lookup_Tables!$F$16:$F$45,MATCH(I4564,Lookup_Tables!$E$16:$E$45,0)),"N/A")</f>
        <v>EMP207</v>
      </c>
      <c r="AG4564" s="27" t="n">
        <f aca="false">_xlfn.IFS(R4564="Recovered",4,R4564="Referred",3,R4564="Admitted",2,R4564="Deceased",1,TRUE(),0)</f>
        <v>4</v>
      </c>
      <c r="AH4564" s="27" t="str">
        <f aca="false">IF(T4564&gt;=4,"Satisfied",IF(T4564&gt;=3,"Neutral","Needs Improvement"))</f>
        <v>Satisfied</v>
      </c>
    </row>
    <row r="4565" customFormat="false" ht="15" hidden="false" customHeight="false" outlineLevel="0" collapsed="false">
      <c r="A4565" s="30" t="s">
        <v>6065</v>
      </c>
      <c r="B4565" s="30" t="s">
        <v>3976</v>
      </c>
      <c r="C4565" s="30" t="n">
        <v>53</v>
      </c>
      <c r="D4565" s="30" t="s">
        <v>181</v>
      </c>
      <c r="E4565" s="31" t="n">
        <v>45519</v>
      </c>
      <c r="F4565" s="30" t="s">
        <v>937</v>
      </c>
      <c r="G4565" s="31" t="n">
        <v>45522</v>
      </c>
      <c r="H4565" s="30" t="s">
        <v>135</v>
      </c>
      <c r="I4565" s="30" t="s">
        <v>278</v>
      </c>
      <c r="J4565" s="30" t="s">
        <v>618</v>
      </c>
      <c r="K4565" s="30" t="s">
        <v>156</v>
      </c>
      <c r="L4565" s="30" t="n">
        <v>22</v>
      </c>
      <c r="M4565" s="30" t="n">
        <v>63</v>
      </c>
      <c r="N4565" s="30" t="s">
        <v>127</v>
      </c>
      <c r="O4565" s="30" t="s">
        <v>128</v>
      </c>
      <c r="P4565" s="30" t="s">
        <v>150</v>
      </c>
      <c r="Q4565" s="32" t="n">
        <v>3124.22</v>
      </c>
      <c r="R4565" s="30" t="s">
        <v>172</v>
      </c>
      <c r="S4565" s="30" t="s">
        <v>131</v>
      </c>
      <c r="T4565" s="30" t="n">
        <v>2</v>
      </c>
      <c r="U4565" s="30" t="n">
        <f aca="false">YEAR(E4565)</f>
        <v>2024</v>
      </c>
      <c r="V4565" s="30" t="str">
        <f aca="false">TEXT(E4565,"MMM-YYYY")</f>
        <v>Aug-2024</v>
      </c>
      <c r="W4565" s="30" t="n">
        <f aca="false">MONTH(E4565)</f>
        <v>8</v>
      </c>
      <c r="X4565" s="30" t="str">
        <f aca="false">TEXT(WEEKDAY(E4565,2),"0")&amp;" - "&amp;TEXT(E4565,"dddd")</f>
        <v>4 - Thursday</v>
      </c>
      <c r="Y4565" s="30" t="str">
        <f aca="false">_xlfn.IFS(C4565&lt;18,"Child (0-17)",C4565&lt;40,"Young Adult (18-39)",C4565&lt;60,"Adult (40-59)",TRUE(),"Senior (60+)")</f>
        <v>Adult (40-59)</v>
      </c>
      <c r="Z4565" s="30" t="n">
        <f aca="false">ROUND(G4565-E4565,0)</f>
        <v>3</v>
      </c>
      <c r="AA4565" s="30" t="n">
        <f aca="false">L4565+M4565</f>
        <v>85</v>
      </c>
      <c r="AB4565" s="30" t="n">
        <f aca="false">IFERROR(ROUND(Q4565/AA4565,2),0)</f>
        <v>36.76</v>
      </c>
      <c r="AC4565" s="30" t="str">
        <f aca="false">IF(AND(K4565="Critical",N4565="No"),"URGENT - No Bed","Normal")</f>
        <v>Normal</v>
      </c>
      <c r="AD4565" s="34" t="n">
        <f aca="false">INDEX(Lookup_Tables!$B$3:$B$12,MATCH(H4565,Lookup_Tables!$A$3:$A$12,0))</f>
        <v>4600000</v>
      </c>
      <c r="AE4565" s="30" t="str">
        <f aca="false">INDEX(Lookup_Tables!$C$3:$C$12,MATCH(H4565,Lookup_Tables!$A$3:$A$12,0))</f>
        <v>Dr. Farhan Khan</v>
      </c>
      <c r="AF4565" s="30" t="str">
        <f aca="false">IFERROR(INDEX(Lookup_Tables!$F$16:$F$45,MATCH(I4565,Lookup_Tables!$E$16:$E$45,0)),"N/A")</f>
        <v>EMP208</v>
      </c>
      <c r="AG4565" s="30" t="n">
        <f aca="false">_xlfn.IFS(R4565="Recovered",4,R4565="Referred",3,R4565="Admitted",2,R4565="Deceased",1,TRUE(),0)</f>
        <v>2</v>
      </c>
      <c r="AH4565" s="30" t="str">
        <f aca="false">IF(T4565&gt;=4,"Satisfied",IF(T4565&gt;=3,"Neutral","Needs Improvement"))</f>
        <v>Needs Improvement</v>
      </c>
    </row>
    <row r="4566" customFormat="false" ht="15" hidden="false" customHeight="false" outlineLevel="0" collapsed="false">
      <c r="A4566" s="27" t="s">
        <v>1173</v>
      </c>
      <c r="B4566" s="27" t="s">
        <v>1174</v>
      </c>
      <c r="C4566" s="27" t="n">
        <v>53</v>
      </c>
      <c r="D4566" s="27" t="s">
        <v>181</v>
      </c>
      <c r="E4566" s="28" t="n">
        <v>45310</v>
      </c>
      <c r="F4566" s="27" t="s">
        <v>1175</v>
      </c>
      <c r="G4566" s="28" t="n">
        <v>45310</v>
      </c>
      <c r="H4566" s="27" t="s">
        <v>236</v>
      </c>
      <c r="I4566" s="27" t="s">
        <v>323</v>
      </c>
      <c r="J4566" s="27" t="s">
        <v>267</v>
      </c>
      <c r="K4566" s="27" t="s">
        <v>138</v>
      </c>
      <c r="L4566" s="27" t="n">
        <v>49</v>
      </c>
      <c r="M4566" s="27" t="n">
        <v>39</v>
      </c>
      <c r="N4566" s="27" t="s">
        <v>127</v>
      </c>
      <c r="O4566" s="27" t="s">
        <v>128</v>
      </c>
      <c r="P4566" s="27" t="s">
        <v>187</v>
      </c>
      <c r="Q4566" s="29" t="n">
        <v>1616.6</v>
      </c>
      <c r="R4566" s="27" t="s">
        <v>130</v>
      </c>
      <c r="S4566" s="27" t="s">
        <v>335</v>
      </c>
      <c r="T4566" s="27" t="n">
        <v>5</v>
      </c>
      <c r="U4566" s="27" t="n">
        <f aca="false">YEAR(E4566)</f>
        <v>2024</v>
      </c>
      <c r="V4566" s="27" t="str">
        <f aca="false">TEXT(E4566,"MMM-YYYY")</f>
        <v>Jan-2024</v>
      </c>
      <c r="W4566" s="27" t="n">
        <f aca="false">MONTH(E4566)</f>
        <v>1</v>
      </c>
      <c r="X4566" s="27" t="str">
        <f aca="false">TEXT(WEEKDAY(E4566,2),"0")&amp;" - "&amp;TEXT(E4566,"dddd")</f>
        <v>5 - Friday</v>
      </c>
      <c r="Y4566" s="27" t="str">
        <f aca="false">_xlfn.IFS(C4566&lt;18,"Child (0-17)",C4566&lt;40,"Young Adult (18-39)",C4566&lt;60,"Adult (40-59)",TRUE(),"Senior (60+)")</f>
        <v>Adult (40-59)</v>
      </c>
      <c r="Z4566" s="27" t="n">
        <f aca="false">ROUND(G4566-E4566,0)</f>
        <v>0</v>
      </c>
      <c r="AA4566" s="27" t="n">
        <f aca="false">L4566+M4566</f>
        <v>88</v>
      </c>
      <c r="AB4566" s="27" t="n">
        <f aca="false">IFERROR(ROUND(Q4566/AA4566,2),0)</f>
        <v>18.37</v>
      </c>
      <c r="AC4566" s="27" t="str">
        <f aca="false">IF(AND(K4566="Critical",N4566="No"),"URGENT - No Bed","Normal")</f>
        <v>Normal</v>
      </c>
      <c r="AD4566" s="33" t="n">
        <f aca="false">INDEX(Lookup_Tables!$B$3:$B$12,MATCH(H4566,Lookup_Tables!$A$3:$A$12,0))</f>
        <v>3900000</v>
      </c>
      <c r="AE4566" s="27" t="str">
        <f aca="false">INDEX(Lookup_Tables!$C$3:$C$12,MATCH(H4566,Lookup_Tables!$A$3:$A$12,0))</f>
        <v>Dr. Rina Mehta</v>
      </c>
      <c r="AF4566" s="27" t="str">
        <f aca="false">IFERROR(INDEX(Lookup_Tables!$F$16:$F$45,MATCH(I4566,Lookup_Tables!$E$16:$E$45,0)),"N/A")</f>
        <v>EMP216</v>
      </c>
      <c r="AG4566" s="27" t="n">
        <f aca="false">_xlfn.IFS(R4566="Recovered",4,R4566="Referred",3,R4566="Admitted",2,R4566="Deceased",1,TRUE(),0)</f>
        <v>4</v>
      </c>
      <c r="AH4566" s="27" t="str">
        <f aca="false">IF(T4566&gt;=4,"Satisfied",IF(T4566&gt;=3,"Neutral","Needs Improvement"))</f>
        <v>Satisfied</v>
      </c>
    </row>
    <row r="4567" customFormat="false" ht="15" hidden="false" customHeight="false" outlineLevel="0" collapsed="false">
      <c r="A4567" s="30" t="s">
        <v>4997</v>
      </c>
      <c r="B4567" s="30" t="s">
        <v>916</v>
      </c>
      <c r="C4567" s="30" t="n">
        <v>66</v>
      </c>
      <c r="D4567" s="30" t="s">
        <v>121</v>
      </c>
      <c r="E4567" s="31" t="n">
        <v>45395</v>
      </c>
      <c r="F4567" s="30" t="s">
        <v>552</v>
      </c>
      <c r="G4567" s="31" t="n">
        <v>45396</v>
      </c>
      <c r="H4567" s="30" t="s">
        <v>168</v>
      </c>
      <c r="I4567" s="30" t="s">
        <v>169</v>
      </c>
      <c r="J4567" s="30" t="s">
        <v>191</v>
      </c>
      <c r="K4567" s="30" t="s">
        <v>138</v>
      </c>
      <c r="L4567" s="30" t="n">
        <v>59</v>
      </c>
      <c r="M4567" s="30" t="n">
        <v>29</v>
      </c>
      <c r="N4567" s="30" t="s">
        <v>127</v>
      </c>
      <c r="O4567" s="30" t="s">
        <v>128</v>
      </c>
      <c r="P4567" s="30" t="s">
        <v>187</v>
      </c>
      <c r="Q4567" s="32" t="n">
        <v>2296.87</v>
      </c>
      <c r="R4567" s="30" t="s">
        <v>130</v>
      </c>
      <c r="S4567" s="30" t="s">
        <v>151</v>
      </c>
      <c r="T4567" s="30" t="n">
        <v>5</v>
      </c>
      <c r="U4567" s="30" t="n">
        <f aca="false">YEAR(E4567)</f>
        <v>2024</v>
      </c>
      <c r="V4567" s="30" t="str">
        <f aca="false">TEXT(E4567,"MMM-YYYY")</f>
        <v>Apr-2024</v>
      </c>
      <c r="W4567" s="30" t="n">
        <f aca="false">MONTH(E4567)</f>
        <v>4</v>
      </c>
      <c r="X4567" s="30" t="str">
        <f aca="false">TEXT(WEEKDAY(E4567,2),"0")&amp;" - "&amp;TEXT(E4567,"dddd")</f>
        <v>6 - Saturday</v>
      </c>
      <c r="Y4567" s="30" t="str">
        <f aca="false">_xlfn.IFS(C4567&lt;18,"Child (0-17)",C4567&lt;40,"Young Adult (18-39)",C4567&lt;60,"Adult (40-59)",TRUE(),"Senior (60+)")</f>
        <v>Senior (60+)</v>
      </c>
      <c r="Z4567" s="30" t="n">
        <f aca="false">ROUND(G4567-E4567,0)</f>
        <v>1</v>
      </c>
      <c r="AA4567" s="30" t="n">
        <f aca="false">L4567+M4567</f>
        <v>88</v>
      </c>
      <c r="AB4567" s="30" t="n">
        <f aca="false">IFERROR(ROUND(Q4567/AA4567,2),0)</f>
        <v>26.1</v>
      </c>
      <c r="AC4567" s="30" t="str">
        <f aca="false">IF(AND(K4567="Critical",N4567="No"),"URGENT - No Bed","Normal")</f>
        <v>Normal</v>
      </c>
      <c r="AD4567" s="34" t="n">
        <f aca="false">INDEX(Lookup_Tables!$B$3:$B$12,MATCH(H4567,Lookup_Tables!$A$3:$A$12,0))</f>
        <v>4400000</v>
      </c>
      <c r="AE4567" s="30" t="str">
        <f aca="false">INDEX(Lookup_Tables!$C$3:$C$12,MATCH(H4567,Lookup_Tables!$A$3:$A$12,0))</f>
        <v>Dr. Neha Chopra</v>
      </c>
      <c r="AF4567" s="30" t="str">
        <f aca="false">IFERROR(INDEX(Lookup_Tables!$F$16:$F$45,MATCH(I4567,Lookup_Tables!$E$16:$E$45,0)),"N/A")</f>
        <v>EMP220</v>
      </c>
      <c r="AG4567" s="30" t="n">
        <f aca="false">_xlfn.IFS(R4567="Recovered",4,R4567="Referred",3,R4567="Admitted",2,R4567="Deceased",1,TRUE(),0)</f>
        <v>4</v>
      </c>
      <c r="AH4567" s="30" t="str">
        <f aca="false">IF(T4567&gt;=4,"Satisfied",IF(T4567&gt;=3,"Neutral","Needs Improvement"))</f>
        <v>Satisfied</v>
      </c>
    </row>
    <row r="4568" customFormat="false" ht="15" hidden="false" customHeight="false" outlineLevel="0" collapsed="false">
      <c r="A4568" s="27" t="s">
        <v>2286</v>
      </c>
      <c r="B4568" s="27" t="s">
        <v>1773</v>
      </c>
      <c r="C4568" s="27" t="n">
        <v>46</v>
      </c>
      <c r="D4568" s="27" t="s">
        <v>181</v>
      </c>
      <c r="E4568" s="28" t="n">
        <v>45383</v>
      </c>
      <c r="F4568" s="27" t="s">
        <v>299</v>
      </c>
      <c r="G4568" s="28" t="n">
        <v>45383</v>
      </c>
      <c r="H4568" s="27" t="s">
        <v>146</v>
      </c>
      <c r="I4568" s="27" t="s">
        <v>147</v>
      </c>
      <c r="J4568" s="27" t="s">
        <v>148</v>
      </c>
      <c r="K4568" s="27" t="s">
        <v>138</v>
      </c>
      <c r="L4568" s="27" t="n">
        <v>40</v>
      </c>
      <c r="M4568" s="27" t="n">
        <v>40</v>
      </c>
      <c r="N4568" s="27" t="s">
        <v>127</v>
      </c>
      <c r="O4568" s="27" t="s">
        <v>128</v>
      </c>
      <c r="P4568" s="27" t="s">
        <v>187</v>
      </c>
      <c r="Q4568" s="29" t="n">
        <v>2159.92</v>
      </c>
      <c r="R4568" s="27" t="s">
        <v>130</v>
      </c>
      <c r="S4568" s="27" t="s">
        <v>157</v>
      </c>
      <c r="T4568" s="27" t="n">
        <v>4</v>
      </c>
      <c r="U4568" s="27" t="n">
        <f aca="false">YEAR(E4568)</f>
        <v>2024</v>
      </c>
      <c r="V4568" s="27" t="str">
        <f aca="false">TEXT(E4568,"MMM-YYYY")</f>
        <v>Apr-2024</v>
      </c>
      <c r="W4568" s="27" t="n">
        <f aca="false">MONTH(E4568)</f>
        <v>4</v>
      </c>
      <c r="X4568" s="27" t="str">
        <f aca="false">TEXT(WEEKDAY(E4568,2),"0")&amp;" - "&amp;TEXT(E4568,"dddd")</f>
        <v>1 - Monday</v>
      </c>
      <c r="Y4568" s="27" t="str">
        <f aca="false">_xlfn.IFS(C4568&lt;18,"Child (0-17)",C4568&lt;40,"Young Adult (18-39)",C4568&lt;60,"Adult (40-59)",TRUE(),"Senior (60+)")</f>
        <v>Adult (40-59)</v>
      </c>
      <c r="Z4568" s="27" t="n">
        <f aca="false">ROUND(G4568-E4568,0)</f>
        <v>0</v>
      </c>
      <c r="AA4568" s="27" t="n">
        <f aca="false">L4568+M4568</f>
        <v>80</v>
      </c>
      <c r="AB4568" s="27" t="n">
        <f aca="false">IFERROR(ROUND(Q4568/AA4568,2),0)</f>
        <v>27</v>
      </c>
      <c r="AC4568" s="27" t="str">
        <f aca="false">IF(AND(K4568="Critical",N4568="No"),"URGENT - No Bed","Normal")</f>
        <v>Normal</v>
      </c>
      <c r="AD4568" s="33" t="n">
        <f aca="false">INDEX(Lookup_Tables!$B$3:$B$12,MATCH(H4568,Lookup_Tables!$A$3:$A$12,0))</f>
        <v>2700000</v>
      </c>
      <c r="AE4568" s="27" t="str">
        <f aca="false">INDEX(Lookup_Tables!$C$3:$C$12,MATCH(H4568,Lookup_Tables!$A$3:$A$12,0))</f>
        <v>Dr. Vikram Singh</v>
      </c>
      <c r="AF4568" s="27" t="str">
        <f aca="false">IFERROR(INDEX(Lookup_Tables!$F$16:$F$45,MATCH(I4568,Lookup_Tables!$E$16:$E$45,0)),"N/A")</f>
        <v>EMP229</v>
      </c>
      <c r="AG4568" s="27" t="n">
        <f aca="false">_xlfn.IFS(R4568="Recovered",4,R4568="Referred",3,R4568="Admitted",2,R4568="Deceased",1,TRUE(),0)</f>
        <v>4</v>
      </c>
      <c r="AH4568" s="27" t="str">
        <f aca="false">IF(T4568&gt;=4,"Satisfied",IF(T4568&gt;=3,"Neutral","Needs Improvement"))</f>
        <v>Satisfied</v>
      </c>
    </row>
    <row r="4569" customFormat="false" ht="15" hidden="false" customHeight="false" outlineLevel="0" collapsed="false">
      <c r="A4569" s="30" t="s">
        <v>6390</v>
      </c>
      <c r="B4569" s="30" t="s">
        <v>996</v>
      </c>
      <c r="C4569" s="30" t="n">
        <v>11</v>
      </c>
      <c r="D4569" s="30" t="s">
        <v>181</v>
      </c>
      <c r="E4569" s="31" t="n">
        <v>45377</v>
      </c>
      <c r="F4569" s="30" t="s">
        <v>414</v>
      </c>
      <c r="G4569" s="31" t="n">
        <v>45377</v>
      </c>
      <c r="H4569" s="30" t="s">
        <v>236</v>
      </c>
      <c r="I4569" s="30" t="s">
        <v>266</v>
      </c>
      <c r="J4569" s="30" t="s">
        <v>455</v>
      </c>
      <c r="K4569" s="30" t="s">
        <v>138</v>
      </c>
      <c r="L4569" s="30" t="n">
        <v>89</v>
      </c>
      <c r="M4569" s="30" t="n">
        <v>33</v>
      </c>
      <c r="N4569" s="30" t="s">
        <v>127</v>
      </c>
      <c r="O4569" s="30" t="s">
        <v>128</v>
      </c>
      <c r="P4569" s="30" t="s">
        <v>129</v>
      </c>
      <c r="Q4569" s="32" t="n">
        <v>2398.64</v>
      </c>
      <c r="R4569" s="30" t="s">
        <v>130</v>
      </c>
      <c r="S4569" s="30" t="s">
        <v>178</v>
      </c>
      <c r="T4569" s="30" t="n">
        <v>3</v>
      </c>
      <c r="U4569" s="30" t="n">
        <f aca="false">YEAR(E4569)</f>
        <v>2024</v>
      </c>
      <c r="V4569" s="30" t="str">
        <f aca="false">TEXT(E4569,"MMM-YYYY")</f>
        <v>Mar-2024</v>
      </c>
      <c r="W4569" s="30" t="n">
        <f aca="false">MONTH(E4569)</f>
        <v>3</v>
      </c>
      <c r="X4569" s="30" t="str">
        <f aca="false">TEXT(WEEKDAY(E4569,2),"0")&amp;" - "&amp;TEXT(E4569,"dddd")</f>
        <v>2 - Tuesday</v>
      </c>
      <c r="Y4569" s="30" t="str">
        <f aca="false">_xlfn.IFS(C4569&lt;18,"Child (0-17)",C4569&lt;40,"Young Adult (18-39)",C4569&lt;60,"Adult (40-59)",TRUE(),"Senior (60+)")</f>
        <v>Child (0-17)</v>
      </c>
      <c r="Z4569" s="30" t="n">
        <f aca="false">ROUND(G4569-E4569,0)</f>
        <v>0</v>
      </c>
      <c r="AA4569" s="30" t="n">
        <f aca="false">L4569+M4569</f>
        <v>122</v>
      </c>
      <c r="AB4569" s="30" t="n">
        <f aca="false">IFERROR(ROUND(Q4569/AA4569,2),0)</f>
        <v>19.66</v>
      </c>
      <c r="AC4569" s="30" t="str">
        <f aca="false">IF(AND(K4569="Critical",N4569="No"),"URGENT - No Bed","Normal")</f>
        <v>Normal</v>
      </c>
      <c r="AD4569" s="34" t="n">
        <f aca="false">INDEX(Lookup_Tables!$B$3:$B$12,MATCH(H4569,Lookup_Tables!$A$3:$A$12,0))</f>
        <v>3900000</v>
      </c>
      <c r="AE4569" s="30" t="str">
        <f aca="false">INDEX(Lookup_Tables!$C$3:$C$12,MATCH(H4569,Lookup_Tables!$A$3:$A$12,0))</f>
        <v>Dr. Rina Mehta</v>
      </c>
      <c r="AF4569" s="30" t="str">
        <f aca="false">IFERROR(INDEX(Lookup_Tables!$F$16:$F$45,MATCH(I4569,Lookup_Tables!$E$16:$E$45,0)),"N/A")</f>
        <v>EMP217</v>
      </c>
      <c r="AG4569" s="30" t="n">
        <f aca="false">_xlfn.IFS(R4569="Recovered",4,R4569="Referred",3,R4569="Admitted",2,R4569="Deceased",1,TRUE(),0)</f>
        <v>4</v>
      </c>
      <c r="AH4569" s="30" t="str">
        <f aca="false">IF(T4569&gt;=4,"Satisfied",IF(T4569&gt;=3,"Neutral","Needs Improvement"))</f>
        <v>Neutral</v>
      </c>
    </row>
    <row r="4570" customFormat="false" ht="15" hidden="false" customHeight="false" outlineLevel="0" collapsed="false">
      <c r="A4570" s="27" t="s">
        <v>5620</v>
      </c>
      <c r="B4570" s="27" t="s">
        <v>542</v>
      </c>
      <c r="C4570" s="27" t="n">
        <v>38</v>
      </c>
      <c r="D4570" s="27" t="s">
        <v>121</v>
      </c>
      <c r="E4570" s="28" t="n">
        <v>45655</v>
      </c>
      <c r="F4570" s="27" t="s">
        <v>705</v>
      </c>
      <c r="G4570" s="28" t="n">
        <v>45655</v>
      </c>
      <c r="H4570" s="27" t="s">
        <v>217</v>
      </c>
      <c r="I4570" s="27" t="s">
        <v>392</v>
      </c>
      <c r="J4570" s="27" t="s">
        <v>218</v>
      </c>
      <c r="K4570" s="27" t="s">
        <v>156</v>
      </c>
      <c r="L4570" s="27" t="n">
        <v>23</v>
      </c>
      <c r="M4570" s="27" t="n">
        <v>87</v>
      </c>
      <c r="N4570" s="27" t="s">
        <v>127</v>
      </c>
      <c r="O4570" s="27" t="s">
        <v>149</v>
      </c>
      <c r="P4570" s="27" t="s">
        <v>129</v>
      </c>
      <c r="Q4570" s="29" t="n">
        <v>3327.47</v>
      </c>
      <c r="R4570" s="27" t="s">
        <v>130</v>
      </c>
      <c r="S4570" s="27" t="s">
        <v>192</v>
      </c>
      <c r="T4570" s="27" t="n">
        <v>5</v>
      </c>
      <c r="U4570" s="27" t="n">
        <f aca="false">YEAR(E4570)</f>
        <v>2024</v>
      </c>
      <c r="V4570" s="27" t="str">
        <f aca="false">TEXT(E4570,"MMM-YYYY")</f>
        <v>Dec-2024</v>
      </c>
      <c r="W4570" s="27" t="n">
        <f aca="false">MONTH(E4570)</f>
        <v>12</v>
      </c>
      <c r="X4570" s="27" t="str">
        <f aca="false">TEXT(WEEKDAY(E4570,2),"0")&amp;" - "&amp;TEXT(E4570,"dddd")</f>
        <v>7 - Sunday</v>
      </c>
      <c r="Y4570" s="27" t="str">
        <f aca="false">_xlfn.IFS(C4570&lt;18,"Child (0-17)",C4570&lt;40,"Young Adult (18-39)",C4570&lt;60,"Adult (40-59)",TRUE(),"Senior (60+)")</f>
        <v>Young Adult (18-39)</v>
      </c>
      <c r="Z4570" s="27" t="n">
        <f aca="false">ROUND(G4570-E4570,0)</f>
        <v>0</v>
      </c>
      <c r="AA4570" s="27" t="n">
        <f aca="false">L4570+M4570</f>
        <v>110</v>
      </c>
      <c r="AB4570" s="27" t="n">
        <f aca="false">IFERROR(ROUND(Q4570/AA4570,2),0)</f>
        <v>30.25</v>
      </c>
      <c r="AC4570" s="27" t="str">
        <f aca="false">IF(AND(K4570="Critical",N4570="No"),"URGENT - No Bed","Normal")</f>
        <v>Normal</v>
      </c>
      <c r="AD4570" s="33" t="n">
        <f aca="false">INDEX(Lookup_Tables!$B$3:$B$12,MATCH(H4570,Lookup_Tables!$A$3:$A$12,0))</f>
        <v>4200000</v>
      </c>
      <c r="AE4570" s="27" t="str">
        <f aca="false">INDEX(Lookup_Tables!$C$3:$C$12,MATCH(H4570,Lookup_Tables!$A$3:$A$12,0))</f>
        <v>Dr. Anil Kapoor</v>
      </c>
      <c r="AF4570" s="27" t="str">
        <f aca="false">IFERROR(INDEX(Lookup_Tables!$F$16:$F$45,MATCH(I4570,Lookup_Tables!$E$16:$E$45,0)),"N/A")</f>
        <v>EMP202</v>
      </c>
      <c r="AG4570" s="27" t="n">
        <f aca="false">_xlfn.IFS(R4570="Recovered",4,R4570="Referred",3,R4570="Admitted",2,R4570="Deceased",1,TRUE(),0)</f>
        <v>4</v>
      </c>
      <c r="AH4570" s="27" t="str">
        <f aca="false">IF(T4570&gt;=4,"Satisfied",IF(T4570&gt;=3,"Neutral","Needs Improvement"))</f>
        <v>Satisfied</v>
      </c>
    </row>
    <row r="4571" customFormat="false" ht="15" hidden="false" customHeight="false" outlineLevel="0" collapsed="false">
      <c r="A4571" s="30" t="s">
        <v>4602</v>
      </c>
      <c r="B4571" s="30" t="s">
        <v>1901</v>
      </c>
      <c r="C4571" s="30" t="n">
        <v>29</v>
      </c>
      <c r="D4571" s="30" t="s">
        <v>121</v>
      </c>
      <c r="E4571" s="31" t="n">
        <v>45426</v>
      </c>
      <c r="F4571" s="30" t="s">
        <v>948</v>
      </c>
      <c r="G4571" s="31" t="n">
        <v>45432</v>
      </c>
      <c r="H4571" s="30" t="s">
        <v>217</v>
      </c>
      <c r="I4571" s="30" t="s">
        <v>344</v>
      </c>
      <c r="J4571" s="30" t="s">
        <v>218</v>
      </c>
      <c r="K4571" s="30" t="s">
        <v>202</v>
      </c>
      <c r="L4571" s="30" t="n">
        <v>5</v>
      </c>
      <c r="M4571" s="30" t="n">
        <v>95</v>
      </c>
      <c r="N4571" s="30" t="s">
        <v>186</v>
      </c>
      <c r="O4571" s="30" t="s">
        <v>149</v>
      </c>
      <c r="P4571" s="30" t="s">
        <v>150</v>
      </c>
      <c r="Q4571" s="32" t="n">
        <v>17246.44</v>
      </c>
      <c r="R4571" s="30" t="s">
        <v>172</v>
      </c>
      <c r="S4571" s="30" t="s">
        <v>197</v>
      </c>
      <c r="T4571" s="30" t="n">
        <v>4</v>
      </c>
      <c r="U4571" s="30" t="n">
        <f aca="false">YEAR(E4571)</f>
        <v>2024</v>
      </c>
      <c r="V4571" s="30" t="str">
        <f aca="false">TEXT(E4571,"MMM-YYYY")</f>
        <v>May-2024</v>
      </c>
      <c r="W4571" s="30" t="n">
        <f aca="false">MONTH(E4571)</f>
        <v>5</v>
      </c>
      <c r="X4571" s="30" t="str">
        <f aca="false">TEXT(WEEKDAY(E4571,2),"0")&amp;" - "&amp;TEXT(E4571,"dddd")</f>
        <v>2 - Tuesday</v>
      </c>
      <c r="Y4571" s="30" t="str">
        <f aca="false">_xlfn.IFS(C4571&lt;18,"Child (0-17)",C4571&lt;40,"Young Adult (18-39)",C4571&lt;60,"Adult (40-59)",TRUE(),"Senior (60+)")</f>
        <v>Young Adult (18-39)</v>
      </c>
      <c r="Z4571" s="30" t="n">
        <f aca="false">ROUND(G4571-E4571,0)</f>
        <v>6</v>
      </c>
      <c r="AA4571" s="30" t="n">
        <f aca="false">L4571+M4571</f>
        <v>100</v>
      </c>
      <c r="AB4571" s="30" t="n">
        <f aca="false">IFERROR(ROUND(Q4571/AA4571,2),0)</f>
        <v>172.46</v>
      </c>
      <c r="AC4571" s="30" t="str">
        <f aca="false">IF(AND(K4571="Critical",N4571="No"),"URGENT - No Bed","Normal")</f>
        <v>Normal</v>
      </c>
      <c r="AD4571" s="34" t="n">
        <f aca="false">INDEX(Lookup_Tables!$B$3:$B$12,MATCH(H4571,Lookup_Tables!$A$3:$A$12,0))</f>
        <v>4200000</v>
      </c>
      <c r="AE4571" s="30" t="str">
        <f aca="false">INDEX(Lookup_Tables!$C$3:$C$12,MATCH(H4571,Lookup_Tables!$A$3:$A$12,0))</f>
        <v>Dr. Anil Kapoor</v>
      </c>
      <c r="AF4571" s="30" t="str">
        <f aca="false">IFERROR(INDEX(Lookup_Tables!$F$16:$F$45,MATCH(I4571,Lookup_Tables!$E$16:$E$45,0)),"N/A")</f>
        <v>EMP201</v>
      </c>
      <c r="AG4571" s="30" t="n">
        <f aca="false">_xlfn.IFS(R4571="Recovered",4,R4571="Referred",3,R4571="Admitted",2,R4571="Deceased",1,TRUE(),0)</f>
        <v>2</v>
      </c>
      <c r="AH4571" s="30" t="str">
        <f aca="false">IF(T4571&gt;=4,"Satisfied",IF(T4571&gt;=3,"Neutral","Needs Improvement"))</f>
        <v>Satisfied</v>
      </c>
    </row>
    <row r="4572" customFormat="false" ht="15" hidden="false" customHeight="false" outlineLevel="0" collapsed="false">
      <c r="A4572" s="27" t="s">
        <v>2983</v>
      </c>
      <c r="B4572" s="27" t="s">
        <v>1837</v>
      </c>
      <c r="C4572" s="27" t="n">
        <v>41</v>
      </c>
      <c r="D4572" s="27" t="s">
        <v>121</v>
      </c>
      <c r="E4572" s="28" t="n">
        <v>45583</v>
      </c>
      <c r="F4572" s="27" t="s">
        <v>2211</v>
      </c>
      <c r="G4572" s="28" t="n">
        <v>45584</v>
      </c>
      <c r="H4572" s="27" t="s">
        <v>217</v>
      </c>
      <c r="I4572" s="27" t="s">
        <v>344</v>
      </c>
      <c r="J4572" s="27" t="s">
        <v>218</v>
      </c>
      <c r="K4572" s="27" t="s">
        <v>138</v>
      </c>
      <c r="L4572" s="27" t="n">
        <v>30</v>
      </c>
      <c r="M4572" s="27" t="n">
        <v>37</v>
      </c>
      <c r="N4572" s="27" t="s">
        <v>127</v>
      </c>
      <c r="O4572" s="27" t="s">
        <v>171</v>
      </c>
      <c r="P4572" s="27" t="s">
        <v>129</v>
      </c>
      <c r="Q4572" s="29" t="n">
        <v>907.98</v>
      </c>
      <c r="R4572" s="27" t="s">
        <v>130</v>
      </c>
      <c r="S4572" s="27" t="s">
        <v>151</v>
      </c>
      <c r="T4572" s="27" t="n">
        <v>4</v>
      </c>
      <c r="U4572" s="27" t="n">
        <f aca="false">YEAR(E4572)</f>
        <v>2024</v>
      </c>
      <c r="V4572" s="27" t="str">
        <f aca="false">TEXT(E4572,"MMM-YYYY")</f>
        <v>Oct-2024</v>
      </c>
      <c r="W4572" s="27" t="n">
        <f aca="false">MONTH(E4572)</f>
        <v>10</v>
      </c>
      <c r="X4572" s="27" t="str">
        <f aca="false">TEXT(WEEKDAY(E4572,2),"0")&amp;" - "&amp;TEXT(E4572,"dddd")</f>
        <v>5 - Friday</v>
      </c>
      <c r="Y4572" s="27" t="str">
        <f aca="false">_xlfn.IFS(C4572&lt;18,"Child (0-17)",C4572&lt;40,"Young Adult (18-39)",C4572&lt;60,"Adult (40-59)",TRUE(),"Senior (60+)")</f>
        <v>Adult (40-59)</v>
      </c>
      <c r="Z4572" s="27" t="n">
        <f aca="false">ROUND(G4572-E4572,0)</f>
        <v>1</v>
      </c>
      <c r="AA4572" s="27" t="n">
        <f aca="false">L4572+M4572</f>
        <v>67</v>
      </c>
      <c r="AB4572" s="27" t="n">
        <f aca="false">IFERROR(ROUND(Q4572/AA4572,2),0)</f>
        <v>13.55</v>
      </c>
      <c r="AC4572" s="27" t="str">
        <f aca="false">IF(AND(K4572="Critical",N4572="No"),"URGENT - No Bed","Normal")</f>
        <v>Normal</v>
      </c>
      <c r="AD4572" s="33" t="n">
        <f aca="false">INDEX(Lookup_Tables!$B$3:$B$12,MATCH(H4572,Lookup_Tables!$A$3:$A$12,0))</f>
        <v>4200000</v>
      </c>
      <c r="AE4572" s="27" t="str">
        <f aca="false">INDEX(Lookup_Tables!$C$3:$C$12,MATCH(H4572,Lookup_Tables!$A$3:$A$12,0))</f>
        <v>Dr. Anil Kapoor</v>
      </c>
      <c r="AF4572" s="27" t="str">
        <f aca="false">IFERROR(INDEX(Lookup_Tables!$F$16:$F$45,MATCH(I4572,Lookup_Tables!$E$16:$E$45,0)),"N/A")</f>
        <v>EMP201</v>
      </c>
      <c r="AG4572" s="27" t="n">
        <f aca="false">_xlfn.IFS(R4572="Recovered",4,R4572="Referred",3,R4572="Admitted",2,R4572="Deceased",1,TRUE(),0)</f>
        <v>4</v>
      </c>
      <c r="AH4572" s="27" t="str">
        <f aca="false">IF(T4572&gt;=4,"Satisfied",IF(T4572&gt;=3,"Neutral","Needs Improvement"))</f>
        <v>Satisfied</v>
      </c>
    </row>
    <row r="4573" customFormat="false" ht="15" hidden="false" customHeight="false" outlineLevel="0" collapsed="false">
      <c r="A4573" s="30" t="s">
        <v>6721</v>
      </c>
      <c r="B4573" s="30" t="s">
        <v>2349</v>
      </c>
      <c r="C4573" s="30" t="n">
        <v>46</v>
      </c>
      <c r="D4573" s="30" t="s">
        <v>121</v>
      </c>
      <c r="E4573" s="31" t="n">
        <v>45318</v>
      </c>
      <c r="F4573" s="30" t="s">
        <v>1472</v>
      </c>
      <c r="G4573" s="31" t="n">
        <v>45319</v>
      </c>
      <c r="H4573" s="30" t="s">
        <v>135</v>
      </c>
      <c r="I4573" s="30" t="s">
        <v>251</v>
      </c>
      <c r="J4573" s="30" t="s">
        <v>137</v>
      </c>
      <c r="K4573" s="30" t="s">
        <v>138</v>
      </c>
      <c r="L4573" s="30" t="n">
        <v>62</v>
      </c>
      <c r="M4573" s="30" t="n">
        <v>22</v>
      </c>
      <c r="N4573" s="30" t="s">
        <v>186</v>
      </c>
      <c r="O4573" s="30" t="s">
        <v>139</v>
      </c>
      <c r="P4573" s="30" t="s">
        <v>129</v>
      </c>
      <c r="Q4573" s="32" t="n">
        <v>1560.65</v>
      </c>
      <c r="R4573" s="30" t="s">
        <v>130</v>
      </c>
      <c r="S4573" s="30" t="s">
        <v>151</v>
      </c>
      <c r="T4573" s="30" t="n">
        <v>4</v>
      </c>
      <c r="U4573" s="30" t="n">
        <f aca="false">YEAR(E4573)</f>
        <v>2024</v>
      </c>
      <c r="V4573" s="30" t="str">
        <f aca="false">TEXT(E4573,"MMM-YYYY")</f>
        <v>Jan-2024</v>
      </c>
      <c r="W4573" s="30" t="n">
        <f aca="false">MONTH(E4573)</f>
        <v>1</v>
      </c>
      <c r="X4573" s="30" t="str">
        <f aca="false">TEXT(WEEKDAY(E4573,2),"0")&amp;" - "&amp;TEXT(E4573,"dddd")</f>
        <v>6 - Saturday</v>
      </c>
      <c r="Y4573" s="30" t="str">
        <f aca="false">_xlfn.IFS(C4573&lt;18,"Child (0-17)",C4573&lt;40,"Young Adult (18-39)",C4573&lt;60,"Adult (40-59)",TRUE(),"Senior (60+)")</f>
        <v>Adult (40-59)</v>
      </c>
      <c r="Z4573" s="30" t="n">
        <f aca="false">ROUND(G4573-E4573,0)</f>
        <v>1</v>
      </c>
      <c r="AA4573" s="30" t="n">
        <f aca="false">L4573+M4573</f>
        <v>84</v>
      </c>
      <c r="AB4573" s="30" t="n">
        <f aca="false">IFERROR(ROUND(Q4573/AA4573,2),0)</f>
        <v>18.58</v>
      </c>
      <c r="AC4573" s="30" t="str">
        <f aca="false">IF(AND(K4573="Critical",N4573="No"),"URGENT - No Bed","Normal")</f>
        <v>Normal</v>
      </c>
      <c r="AD4573" s="34" t="n">
        <f aca="false">INDEX(Lookup_Tables!$B$3:$B$12,MATCH(H4573,Lookup_Tables!$A$3:$A$12,0))</f>
        <v>4600000</v>
      </c>
      <c r="AE4573" s="30" t="str">
        <f aca="false">INDEX(Lookup_Tables!$C$3:$C$12,MATCH(H4573,Lookup_Tables!$A$3:$A$12,0))</f>
        <v>Dr. Farhan Khan</v>
      </c>
      <c r="AF4573" s="30" t="str">
        <f aca="false">IFERROR(INDEX(Lookup_Tables!$F$16:$F$45,MATCH(I4573,Lookup_Tables!$E$16:$E$45,0)),"N/A")</f>
        <v>EMP207</v>
      </c>
      <c r="AG4573" s="30" t="n">
        <f aca="false">_xlfn.IFS(R4573="Recovered",4,R4573="Referred",3,R4573="Admitted",2,R4573="Deceased",1,TRUE(),0)</f>
        <v>4</v>
      </c>
      <c r="AH4573" s="30" t="str">
        <f aca="false">IF(T4573&gt;=4,"Satisfied",IF(T4573&gt;=3,"Neutral","Needs Improvement"))</f>
        <v>Satisfied</v>
      </c>
    </row>
    <row r="4574" customFormat="false" ht="15" hidden="false" customHeight="false" outlineLevel="0" collapsed="false">
      <c r="A4574" s="27" t="s">
        <v>2048</v>
      </c>
      <c r="B4574" s="27" t="s">
        <v>2049</v>
      </c>
      <c r="C4574" s="27" t="n">
        <v>33</v>
      </c>
      <c r="D4574" s="27" t="s">
        <v>121</v>
      </c>
      <c r="E4574" s="28" t="n">
        <v>45640</v>
      </c>
      <c r="F4574" s="27" t="s">
        <v>1579</v>
      </c>
      <c r="G4574" s="28" t="n">
        <v>45640</v>
      </c>
      <c r="H4574" s="27" t="s">
        <v>242</v>
      </c>
      <c r="I4574" s="27" t="s">
        <v>243</v>
      </c>
      <c r="J4574" s="27" t="s">
        <v>363</v>
      </c>
      <c r="K4574" s="27" t="s">
        <v>138</v>
      </c>
      <c r="L4574" s="27" t="n">
        <v>46</v>
      </c>
      <c r="M4574" s="27" t="n">
        <v>21</v>
      </c>
      <c r="N4574" s="27" t="s">
        <v>127</v>
      </c>
      <c r="O4574" s="27" t="s">
        <v>149</v>
      </c>
      <c r="P4574" s="27" t="s">
        <v>150</v>
      </c>
      <c r="Q4574" s="29" t="n">
        <v>794.6</v>
      </c>
      <c r="R4574" s="27" t="s">
        <v>130</v>
      </c>
      <c r="S4574" s="27" t="s">
        <v>335</v>
      </c>
      <c r="T4574" s="27" t="n">
        <v>2</v>
      </c>
      <c r="U4574" s="27" t="n">
        <f aca="false">YEAR(E4574)</f>
        <v>2024</v>
      </c>
      <c r="V4574" s="27" t="str">
        <f aca="false">TEXT(E4574,"MMM-YYYY")</f>
        <v>Dec-2024</v>
      </c>
      <c r="W4574" s="27" t="n">
        <f aca="false">MONTH(E4574)</f>
        <v>12</v>
      </c>
      <c r="X4574" s="27" t="str">
        <f aca="false">TEXT(WEEKDAY(E4574,2),"0")&amp;" - "&amp;TEXT(E4574,"dddd")</f>
        <v>6 - Saturday</v>
      </c>
      <c r="Y4574" s="27" t="str">
        <f aca="false">_xlfn.IFS(C4574&lt;18,"Child (0-17)",C4574&lt;40,"Young Adult (18-39)",C4574&lt;60,"Adult (40-59)",TRUE(),"Senior (60+)")</f>
        <v>Young Adult (18-39)</v>
      </c>
      <c r="Z4574" s="27" t="n">
        <f aca="false">ROUND(G4574-E4574,0)</f>
        <v>0</v>
      </c>
      <c r="AA4574" s="27" t="n">
        <f aca="false">L4574+M4574</f>
        <v>67</v>
      </c>
      <c r="AB4574" s="27" t="n">
        <f aca="false">IFERROR(ROUND(Q4574/AA4574,2),0)</f>
        <v>11.86</v>
      </c>
      <c r="AC4574" s="27" t="str">
        <f aca="false">IF(AND(K4574="Critical",N4574="No"),"URGENT - No Bed","Normal")</f>
        <v>Normal</v>
      </c>
      <c r="AD4574" s="33" t="n">
        <f aca="false">INDEX(Lookup_Tables!$B$3:$B$12,MATCH(H4574,Lookup_Tables!$A$3:$A$12,0))</f>
        <v>3000000</v>
      </c>
      <c r="AE4574" s="27" t="str">
        <f aca="false">INDEX(Lookup_Tables!$C$3:$C$12,MATCH(H4574,Lookup_Tables!$A$3:$A$12,0))</f>
        <v>Dr. Pooja Iyer</v>
      </c>
      <c r="AF4574" s="27" t="str">
        <f aca="false">IFERROR(INDEX(Lookup_Tables!$F$16:$F$45,MATCH(I4574,Lookup_Tables!$E$16:$E$45,0)),"N/A")</f>
        <v>EMP214</v>
      </c>
      <c r="AG4574" s="27" t="n">
        <f aca="false">_xlfn.IFS(R4574="Recovered",4,R4574="Referred",3,R4574="Admitted",2,R4574="Deceased",1,TRUE(),0)</f>
        <v>4</v>
      </c>
      <c r="AH4574" s="27" t="str">
        <f aca="false">IF(T4574&gt;=4,"Satisfied",IF(T4574&gt;=3,"Neutral","Needs Improvement"))</f>
        <v>Needs Improvement</v>
      </c>
    </row>
    <row r="4575" customFormat="false" ht="15" hidden="false" customHeight="false" outlineLevel="0" collapsed="false">
      <c r="A4575" s="30" t="s">
        <v>3192</v>
      </c>
      <c r="B4575" s="30" t="s">
        <v>2074</v>
      </c>
      <c r="C4575" s="30" t="n">
        <v>37</v>
      </c>
      <c r="D4575" s="30" t="s">
        <v>121</v>
      </c>
      <c r="E4575" s="31" t="n">
        <v>45625</v>
      </c>
      <c r="F4575" s="30" t="s">
        <v>341</v>
      </c>
      <c r="G4575" s="31" t="n">
        <v>45626</v>
      </c>
      <c r="H4575" s="30" t="s">
        <v>242</v>
      </c>
      <c r="I4575" s="30" t="s">
        <v>466</v>
      </c>
      <c r="J4575" s="30" t="s">
        <v>316</v>
      </c>
      <c r="K4575" s="30" t="s">
        <v>138</v>
      </c>
      <c r="L4575" s="30" t="n">
        <v>63</v>
      </c>
      <c r="M4575" s="30" t="n">
        <v>28</v>
      </c>
      <c r="N4575" s="30" t="s">
        <v>127</v>
      </c>
      <c r="O4575" s="30" t="s">
        <v>128</v>
      </c>
      <c r="P4575" s="30" t="s">
        <v>140</v>
      </c>
      <c r="Q4575" s="32" t="n">
        <v>1012.56</v>
      </c>
      <c r="R4575" s="30" t="s">
        <v>268</v>
      </c>
      <c r="S4575" s="30" t="s">
        <v>164</v>
      </c>
      <c r="T4575" s="30" t="n">
        <v>3</v>
      </c>
      <c r="U4575" s="30" t="n">
        <f aca="false">YEAR(E4575)</f>
        <v>2024</v>
      </c>
      <c r="V4575" s="30" t="str">
        <f aca="false">TEXT(E4575,"MMM-YYYY")</f>
        <v>Nov-2024</v>
      </c>
      <c r="W4575" s="30" t="n">
        <f aca="false">MONTH(E4575)</f>
        <v>11</v>
      </c>
      <c r="X4575" s="30" t="str">
        <f aca="false">TEXT(WEEKDAY(E4575,2),"0")&amp;" - "&amp;TEXT(E4575,"dddd")</f>
        <v>5 - Friday</v>
      </c>
      <c r="Y4575" s="30" t="str">
        <f aca="false">_xlfn.IFS(C4575&lt;18,"Child (0-17)",C4575&lt;40,"Young Adult (18-39)",C4575&lt;60,"Adult (40-59)",TRUE(),"Senior (60+)")</f>
        <v>Young Adult (18-39)</v>
      </c>
      <c r="Z4575" s="30" t="n">
        <f aca="false">ROUND(G4575-E4575,0)</f>
        <v>1</v>
      </c>
      <c r="AA4575" s="30" t="n">
        <f aca="false">L4575+M4575</f>
        <v>91</v>
      </c>
      <c r="AB4575" s="30" t="n">
        <f aca="false">IFERROR(ROUND(Q4575/AA4575,2),0)</f>
        <v>11.13</v>
      </c>
      <c r="AC4575" s="30" t="str">
        <f aca="false">IF(AND(K4575="Critical",N4575="No"),"URGENT - No Bed","Normal")</f>
        <v>Normal</v>
      </c>
      <c r="AD4575" s="34" t="n">
        <f aca="false">INDEX(Lookup_Tables!$B$3:$B$12,MATCH(H4575,Lookup_Tables!$A$3:$A$12,0))</f>
        <v>3000000</v>
      </c>
      <c r="AE4575" s="30" t="str">
        <f aca="false">INDEX(Lookup_Tables!$C$3:$C$12,MATCH(H4575,Lookup_Tables!$A$3:$A$12,0))</f>
        <v>Dr. Pooja Iyer</v>
      </c>
      <c r="AF4575" s="30" t="str">
        <f aca="false">IFERROR(INDEX(Lookup_Tables!$F$16:$F$45,MATCH(I4575,Lookup_Tables!$E$16:$E$45,0)),"N/A")</f>
        <v>EMP212</v>
      </c>
      <c r="AG4575" s="30" t="n">
        <f aca="false">_xlfn.IFS(R4575="Recovered",4,R4575="Referred",3,R4575="Admitted",2,R4575="Deceased",1,TRUE(),0)</f>
        <v>3</v>
      </c>
      <c r="AH4575" s="30" t="str">
        <f aca="false">IF(T4575&gt;=4,"Satisfied",IF(T4575&gt;=3,"Neutral","Needs Improvement"))</f>
        <v>Neutral</v>
      </c>
    </row>
    <row r="4576" customFormat="false" ht="15" hidden="false" customHeight="false" outlineLevel="0" collapsed="false">
      <c r="A4576" s="27" t="s">
        <v>6408</v>
      </c>
      <c r="B4576" s="27" t="s">
        <v>1683</v>
      </c>
      <c r="C4576" s="27" t="n">
        <v>31</v>
      </c>
      <c r="D4576" s="27" t="s">
        <v>121</v>
      </c>
      <c r="E4576" s="28" t="n">
        <v>45497</v>
      </c>
      <c r="F4576" s="27" t="s">
        <v>614</v>
      </c>
      <c r="G4576" s="28" t="n">
        <v>45507</v>
      </c>
      <c r="H4576" s="27" t="s">
        <v>183</v>
      </c>
      <c r="I4576" s="27" t="s">
        <v>184</v>
      </c>
      <c r="J4576" s="27" t="s">
        <v>476</v>
      </c>
      <c r="K4576" s="27" t="s">
        <v>202</v>
      </c>
      <c r="L4576" s="27" t="n">
        <v>13</v>
      </c>
      <c r="M4576" s="27" t="n">
        <v>213</v>
      </c>
      <c r="N4576" s="27" t="s">
        <v>186</v>
      </c>
      <c r="O4576" s="27" t="s">
        <v>171</v>
      </c>
      <c r="P4576" s="27" t="s">
        <v>129</v>
      </c>
      <c r="Q4576" s="29" t="n">
        <v>18970.5</v>
      </c>
      <c r="R4576" s="27" t="s">
        <v>130</v>
      </c>
      <c r="S4576" s="27" t="s">
        <v>197</v>
      </c>
      <c r="T4576" s="27" t="n">
        <v>4</v>
      </c>
      <c r="U4576" s="27" t="n">
        <f aca="false">YEAR(E4576)</f>
        <v>2024</v>
      </c>
      <c r="V4576" s="27" t="str">
        <f aca="false">TEXT(E4576,"MMM-YYYY")</f>
        <v>Jul-2024</v>
      </c>
      <c r="W4576" s="27" t="n">
        <f aca="false">MONTH(E4576)</f>
        <v>7</v>
      </c>
      <c r="X4576" s="27" t="str">
        <f aca="false">TEXT(WEEKDAY(E4576,2),"0")&amp;" - "&amp;TEXT(E4576,"dddd")</f>
        <v>3 - Wednesday</v>
      </c>
      <c r="Y4576" s="27" t="str">
        <f aca="false">_xlfn.IFS(C4576&lt;18,"Child (0-17)",C4576&lt;40,"Young Adult (18-39)",C4576&lt;60,"Adult (40-59)",TRUE(),"Senior (60+)")</f>
        <v>Young Adult (18-39)</v>
      </c>
      <c r="Z4576" s="27" t="n">
        <f aca="false">ROUND(G4576-E4576,0)</f>
        <v>10</v>
      </c>
      <c r="AA4576" s="27" t="n">
        <f aca="false">L4576+M4576</f>
        <v>226</v>
      </c>
      <c r="AB4576" s="27" t="n">
        <f aca="false">IFERROR(ROUND(Q4576/AA4576,2),0)</f>
        <v>83.94</v>
      </c>
      <c r="AC4576" s="27" t="str">
        <f aca="false">IF(AND(K4576="Critical",N4576="No"),"URGENT - No Bed","Normal")</f>
        <v>Normal</v>
      </c>
      <c r="AD4576" s="33" t="n">
        <f aca="false">INDEX(Lookup_Tables!$B$3:$B$12,MATCH(H4576,Lookup_Tables!$A$3:$A$12,0))</f>
        <v>3100000</v>
      </c>
      <c r="AE4576" s="27" t="str">
        <f aca="false">INDEX(Lookup_Tables!$C$3:$C$12,MATCH(H4576,Lookup_Tables!$A$3:$A$12,0))</f>
        <v>Dr. Kavita Rao</v>
      </c>
      <c r="AF4576" s="27" t="str">
        <f aca="false">IFERROR(INDEX(Lookup_Tables!$F$16:$F$45,MATCH(I4576,Lookup_Tables!$E$16:$E$45,0)),"N/A")</f>
        <v>EMP226</v>
      </c>
      <c r="AG4576" s="27" t="n">
        <f aca="false">_xlfn.IFS(R4576="Recovered",4,R4576="Referred",3,R4576="Admitted",2,R4576="Deceased",1,TRUE(),0)</f>
        <v>4</v>
      </c>
      <c r="AH4576" s="27" t="str">
        <f aca="false">IF(T4576&gt;=4,"Satisfied",IF(T4576&gt;=3,"Neutral","Needs Improvement"))</f>
        <v>Satisfied</v>
      </c>
    </row>
    <row r="4577" customFormat="false" ht="15" hidden="false" customHeight="false" outlineLevel="0" collapsed="false">
      <c r="A4577" s="30" t="s">
        <v>6854</v>
      </c>
      <c r="B4577" s="30" t="s">
        <v>5368</v>
      </c>
      <c r="C4577" s="30" t="n">
        <v>55</v>
      </c>
      <c r="D4577" s="30" t="s">
        <v>181</v>
      </c>
      <c r="E4577" s="31" t="n">
        <v>45567</v>
      </c>
      <c r="F4577" s="30" t="s">
        <v>384</v>
      </c>
      <c r="G4577" s="31" t="n">
        <v>45567</v>
      </c>
      <c r="H4577" s="30" t="s">
        <v>168</v>
      </c>
      <c r="I4577" s="30" t="s">
        <v>196</v>
      </c>
      <c r="J4577" s="30" t="s">
        <v>170</v>
      </c>
      <c r="K4577" s="30" t="s">
        <v>156</v>
      </c>
      <c r="L4577" s="30" t="n">
        <v>56</v>
      </c>
      <c r="M4577" s="30" t="n">
        <v>32</v>
      </c>
      <c r="N4577" s="30" t="s">
        <v>127</v>
      </c>
      <c r="O4577" s="30" t="s">
        <v>171</v>
      </c>
      <c r="P4577" s="30" t="s">
        <v>187</v>
      </c>
      <c r="Q4577" s="32" t="n">
        <v>2830.41</v>
      </c>
      <c r="R4577" s="30" t="s">
        <v>130</v>
      </c>
      <c r="S4577" s="30" t="s">
        <v>197</v>
      </c>
      <c r="T4577" s="30" t="n">
        <v>4</v>
      </c>
      <c r="U4577" s="30" t="n">
        <f aca="false">YEAR(E4577)</f>
        <v>2024</v>
      </c>
      <c r="V4577" s="30" t="str">
        <f aca="false">TEXT(E4577,"MMM-YYYY")</f>
        <v>Oct-2024</v>
      </c>
      <c r="W4577" s="30" t="n">
        <f aca="false">MONTH(E4577)</f>
        <v>10</v>
      </c>
      <c r="X4577" s="30" t="str">
        <f aca="false">TEXT(WEEKDAY(E4577,2),"0")&amp;" - "&amp;TEXT(E4577,"dddd")</f>
        <v>3 - Wednesday</v>
      </c>
      <c r="Y4577" s="30" t="str">
        <f aca="false">_xlfn.IFS(C4577&lt;18,"Child (0-17)",C4577&lt;40,"Young Adult (18-39)",C4577&lt;60,"Adult (40-59)",TRUE(),"Senior (60+)")</f>
        <v>Adult (40-59)</v>
      </c>
      <c r="Z4577" s="30" t="n">
        <f aca="false">ROUND(G4577-E4577,0)</f>
        <v>0</v>
      </c>
      <c r="AA4577" s="30" t="n">
        <f aca="false">L4577+M4577</f>
        <v>88</v>
      </c>
      <c r="AB4577" s="30" t="n">
        <f aca="false">IFERROR(ROUND(Q4577/AA4577,2),0)</f>
        <v>32.16</v>
      </c>
      <c r="AC4577" s="30" t="str">
        <f aca="false">IF(AND(K4577="Critical",N4577="No"),"URGENT - No Bed","Normal")</f>
        <v>Normal</v>
      </c>
      <c r="AD4577" s="34" t="n">
        <f aca="false">INDEX(Lookup_Tables!$B$3:$B$12,MATCH(H4577,Lookup_Tables!$A$3:$A$12,0))</f>
        <v>4400000</v>
      </c>
      <c r="AE4577" s="30" t="str">
        <f aca="false">INDEX(Lookup_Tables!$C$3:$C$12,MATCH(H4577,Lookup_Tables!$A$3:$A$12,0))</f>
        <v>Dr. Neha Chopra</v>
      </c>
      <c r="AF4577" s="30" t="str">
        <f aca="false">IFERROR(INDEX(Lookup_Tables!$F$16:$F$45,MATCH(I4577,Lookup_Tables!$E$16:$E$45,0)),"N/A")</f>
        <v>EMP219</v>
      </c>
      <c r="AG4577" s="30" t="n">
        <f aca="false">_xlfn.IFS(R4577="Recovered",4,R4577="Referred",3,R4577="Admitted",2,R4577="Deceased",1,TRUE(),0)</f>
        <v>4</v>
      </c>
      <c r="AH4577" s="30" t="str">
        <f aca="false">IF(T4577&gt;=4,"Satisfied",IF(T4577&gt;=3,"Neutral","Needs Improvement"))</f>
        <v>Satisfied</v>
      </c>
    </row>
    <row r="4578" customFormat="false" ht="15" hidden="false" customHeight="false" outlineLevel="0" collapsed="false">
      <c r="A4578" s="27" t="s">
        <v>5452</v>
      </c>
      <c r="B4578" s="27" t="s">
        <v>1061</v>
      </c>
      <c r="C4578" s="27" t="n">
        <v>61</v>
      </c>
      <c r="D4578" s="27" t="s">
        <v>181</v>
      </c>
      <c r="E4578" s="28" t="n">
        <v>45622</v>
      </c>
      <c r="F4578" s="27" t="s">
        <v>2235</v>
      </c>
      <c r="G4578" s="28" t="n">
        <v>45624</v>
      </c>
      <c r="H4578" s="27" t="s">
        <v>217</v>
      </c>
      <c r="I4578" s="27" t="s">
        <v>282</v>
      </c>
      <c r="J4578" s="27" t="s">
        <v>483</v>
      </c>
      <c r="K4578" s="27" t="s">
        <v>126</v>
      </c>
      <c r="L4578" s="27" t="n">
        <v>6</v>
      </c>
      <c r="M4578" s="27" t="n">
        <v>113</v>
      </c>
      <c r="N4578" s="27" t="s">
        <v>186</v>
      </c>
      <c r="O4578" s="27" t="s">
        <v>139</v>
      </c>
      <c r="P4578" s="27" t="s">
        <v>140</v>
      </c>
      <c r="Q4578" s="29" t="n">
        <v>7828.69</v>
      </c>
      <c r="R4578" s="27" t="s">
        <v>130</v>
      </c>
      <c r="S4578" s="27" t="s">
        <v>192</v>
      </c>
      <c r="T4578" s="27" t="n">
        <v>5</v>
      </c>
      <c r="U4578" s="27" t="n">
        <f aca="false">YEAR(E4578)</f>
        <v>2024</v>
      </c>
      <c r="V4578" s="27" t="str">
        <f aca="false">TEXT(E4578,"MMM-YYYY")</f>
        <v>Nov-2024</v>
      </c>
      <c r="W4578" s="27" t="n">
        <f aca="false">MONTH(E4578)</f>
        <v>11</v>
      </c>
      <c r="X4578" s="27" t="str">
        <f aca="false">TEXT(WEEKDAY(E4578,2),"0")&amp;" - "&amp;TEXT(E4578,"dddd")</f>
        <v>2 - Tuesday</v>
      </c>
      <c r="Y4578" s="27" t="str">
        <f aca="false">_xlfn.IFS(C4578&lt;18,"Child (0-17)",C4578&lt;40,"Young Adult (18-39)",C4578&lt;60,"Adult (40-59)",TRUE(),"Senior (60+)")</f>
        <v>Senior (60+)</v>
      </c>
      <c r="Z4578" s="27" t="n">
        <f aca="false">ROUND(G4578-E4578,0)</f>
        <v>2</v>
      </c>
      <c r="AA4578" s="27" t="n">
        <f aca="false">L4578+M4578</f>
        <v>119</v>
      </c>
      <c r="AB4578" s="27" t="n">
        <f aca="false">IFERROR(ROUND(Q4578/AA4578,2),0)</f>
        <v>65.79</v>
      </c>
      <c r="AC4578" s="27" t="str">
        <f aca="false">IF(AND(K4578="Critical",N4578="No"),"URGENT - No Bed","Normal")</f>
        <v>Normal</v>
      </c>
      <c r="AD4578" s="33" t="n">
        <f aca="false">INDEX(Lookup_Tables!$B$3:$B$12,MATCH(H4578,Lookup_Tables!$A$3:$A$12,0))</f>
        <v>4200000</v>
      </c>
      <c r="AE4578" s="27" t="str">
        <f aca="false">INDEX(Lookup_Tables!$C$3:$C$12,MATCH(H4578,Lookup_Tables!$A$3:$A$12,0))</f>
        <v>Dr. Anil Kapoor</v>
      </c>
      <c r="AF4578" s="27" t="str">
        <f aca="false">IFERROR(INDEX(Lookup_Tables!$F$16:$F$45,MATCH(I4578,Lookup_Tables!$E$16:$E$45,0)),"N/A")</f>
        <v>EMP200</v>
      </c>
      <c r="AG4578" s="27" t="n">
        <f aca="false">_xlfn.IFS(R4578="Recovered",4,R4578="Referred",3,R4578="Admitted",2,R4578="Deceased",1,TRUE(),0)</f>
        <v>4</v>
      </c>
      <c r="AH4578" s="27" t="str">
        <f aca="false">IF(T4578&gt;=4,"Satisfied",IF(T4578&gt;=3,"Neutral","Needs Improvement"))</f>
        <v>Satisfied</v>
      </c>
    </row>
    <row r="4579" customFormat="false" ht="15" hidden="false" customHeight="false" outlineLevel="0" collapsed="false">
      <c r="A4579" s="30" t="s">
        <v>4264</v>
      </c>
      <c r="B4579" s="30" t="s">
        <v>4265</v>
      </c>
      <c r="C4579" s="30" t="n">
        <v>36</v>
      </c>
      <c r="D4579" s="30" t="s">
        <v>121</v>
      </c>
      <c r="E4579" s="31" t="n">
        <v>45619</v>
      </c>
      <c r="F4579" s="30" t="s">
        <v>497</v>
      </c>
      <c r="G4579" s="31" t="n">
        <v>45623</v>
      </c>
      <c r="H4579" s="30" t="s">
        <v>161</v>
      </c>
      <c r="I4579" s="30" t="s">
        <v>320</v>
      </c>
      <c r="J4579" s="30" t="s">
        <v>163</v>
      </c>
      <c r="K4579" s="30" t="s">
        <v>126</v>
      </c>
      <c r="L4579" s="30" t="n">
        <v>38</v>
      </c>
      <c r="M4579" s="30" t="n">
        <v>94</v>
      </c>
      <c r="N4579" s="30" t="s">
        <v>186</v>
      </c>
      <c r="O4579" s="30" t="s">
        <v>139</v>
      </c>
      <c r="P4579" s="30" t="s">
        <v>129</v>
      </c>
      <c r="Q4579" s="32" t="n">
        <v>8697.79</v>
      </c>
      <c r="R4579" s="30" t="s">
        <v>130</v>
      </c>
      <c r="S4579" s="30" t="s">
        <v>157</v>
      </c>
      <c r="T4579" s="30" t="n">
        <v>4</v>
      </c>
      <c r="U4579" s="30" t="n">
        <f aca="false">YEAR(E4579)</f>
        <v>2024</v>
      </c>
      <c r="V4579" s="30" t="str">
        <f aca="false">TEXT(E4579,"MMM-YYYY")</f>
        <v>Nov-2024</v>
      </c>
      <c r="W4579" s="30" t="n">
        <f aca="false">MONTH(E4579)</f>
        <v>11</v>
      </c>
      <c r="X4579" s="30" t="str">
        <f aca="false">TEXT(WEEKDAY(E4579,2),"0")&amp;" - "&amp;TEXT(E4579,"dddd")</f>
        <v>6 - Saturday</v>
      </c>
      <c r="Y4579" s="30" t="str">
        <f aca="false">_xlfn.IFS(C4579&lt;18,"Child (0-17)",C4579&lt;40,"Young Adult (18-39)",C4579&lt;60,"Adult (40-59)",TRUE(),"Senior (60+)")</f>
        <v>Young Adult (18-39)</v>
      </c>
      <c r="Z4579" s="30" t="n">
        <f aca="false">ROUND(G4579-E4579,0)</f>
        <v>4</v>
      </c>
      <c r="AA4579" s="30" t="n">
        <f aca="false">L4579+M4579</f>
        <v>132</v>
      </c>
      <c r="AB4579" s="30" t="n">
        <f aca="false">IFERROR(ROUND(Q4579/AA4579,2),0)</f>
        <v>65.89</v>
      </c>
      <c r="AC4579" s="30" t="str">
        <f aca="false">IF(AND(K4579="Critical",N4579="No"),"URGENT - No Bed","Normal")</f>
        <v>Normal</v>
      </c>
      <c r="AD4579" s="34" t="n">
        <f aca="false">INDEX(Lookup_Tables!$B$3:$B$12,MATCH(H4579,Lookup_Tables!$A$3:$A$12,0))</f>
        <v>3600000</v>
      </c>
      <c r="AE4579" s="30" t="str">
        <f aca="false">INDEX(Lookup_Tables!$C$3:$C$12,MATCH(H4579,Lookup_Tables!$A$3:$A$12,0))</f>
        <v>Dr. Sameer Joshi</v>
      </c>
      <c r="AF4579" s="30" t="str">
        <f aca="false">IFERROR(INDEX(Lookup_Tables!$F$16:$F$45,MATCH(I4579,Lookup_Tables!$E$16:$E$45,0)),"N/A")</f>
        <v>EMP223</v>
      </c>
      <c r="AG4579" s="30" t="n">
        <f aca="false">_xlfn.IFS(R4579="Recovered",4,R4579="Referred",3,R4579="Admitted",2,R4579="Deceased",1,TRUE(),0)</f>
        <v>4</v>
      </c>
      <c r="AH4579" s="30" t="str">
        <f aca="false">IF(T4579&gt;=4,"Satisfied",IF(T4579&gt;=3,"Neutral","Needs Improvement"))</f>
        <v>Satisfied</v>
      </c>
    </row>
    <row r="4580" customFormat="false" ht="15" hidden="false" customHeight="false" outlineLevel="0" collapsed="false">
      <c r="A4580" s="27" t="s">
        <v>5881</v>
      </c>
      <c r="B4580" s="27" t="s">
        <v>4593</v>
      </c>
      <c r="C4580" s="27" t="n">
        <v>48</v>
      </c>
      <c r="D4580" s="27" t="s">
        <v>121</v>
      </c>
      <c r="E4580" s="28" t="n">
        <v>45630</v>
      </c>
      <c r="F4580" s="27" t="s">
        <v>1828</v>
      </c>
      <c r="G4580" s="28" t="n">
        <v>45631</v>
      </c>
      <c r="H4580" s="27" t="s">
        <v>146</v>
      </c>
      <c r="I4580" s="27" t="s">
        <v>147</v>
      </c>
      <c r="J4580" s="27" t="s">
        <v>568</v>
      </c>
      <c r="K4580" s="27" t="s">
        <v>138</v>
      </c>
      <c r="L4580" s="27" t="n">
        <v>51</v>
      </c>
      <c r="M4580" s="27" t="n">
        <v>20</v>
      </c>
      <c r="N4580" s="27" t="s">
        <v>127</v>
      </c>
      <c r="O4580" s="27" t="s">
        <v>139</v>
      </c>
      <c r="P4580" s="27" t="s">
        <v>129</v>
      </c>
      <c r="Q4580" s="29" t="n">
        <v>2109.7</v>
      </c>
      <c r="R4580" s="27" t="s">
        <v>130</v>
      </c>
      <c r="S4580" s="27" t="s">
        <v>335</v>
      </c>
      <c r="T4580" s="27" t="n">
        <v>5</v>
      </c>
      <c r="U4580" s="27" t="n">
        <f aca="false">YEAR(E4580)</f>
        <v>2024</v>
      </c>
      <c r="V4580" s="27" t="str">
        <f aca="false">TEXT(E4580,"MMM-YYYY")</f>
        <v>Dec-2024</v>
      </c>
      <c r="W4580" s="27" t="n">
        <f aca="false">MONTH(E4580)</f>
        <v>12</v>
      </c>
      <c r="X4580" s="27" t="str">
        <f aca="false">TEXT(WEEKDAY(E4580,2),"0")&amp;" - "&amp;TEXT(E4580,"dddd")</f>
        <v>3 - Wednesday</v>
      </c>
      <c r="Y4580" s="27" t="str">
        <f aca="false">_xlfn.IFS(C4580&lt;18,"Child (0-17)",C4580&lt;40,"Young Adult (18-39)",C4580&lt;60,"Adult (40-59)",TRUE(),"Senior (60+)")</f>
        <v>Adult (40-59)</v>
      </c>
      <c r="Z4580" s="27" t="n">
        <f aca="false">ROUND(G4580-E4580,0)</f>
        <v>1</v>
      </c>
      <c r="AA4580" s="27" t="n">
        <f aca="false">L4580+M4580</f>
        <v>71</v>
      </c>
      <c r="AB4580" s="27" t="n">
        <f aca="false">IFERROR(ROUND(Q4580/AA4580,2),0)</f>
        <v>29.71</v>
      </c>
      <c r="AC4580" s="27" t="str">
        <f aca="false">IF(AND(K4580="Critical",N4580="No"),"URGENT - No Bed","Normal")</f>
        <v>Normal</v>
      </c>
      <c r="AD4580" s="33" t="n">
        <f aca="false">INDEX(Lookup_Tables!$B$3:$B$12,MATCH(H4580,Lookup_Tables!$A$3:$A$12,0))</f>
        <v>2700000</v>
      </c>
      <c r="AE4580" s="27" t="str">
        <f aca="false">INDEX(Lookup_Tables!$C$3:$C$12,MATCH(H4580,Lookup_Tables!$A$3:$A$12,0))</f>
        <v>Dr. Vikram Singh</v>
      </c>
      <c r="AF4580" s="27" t="str">
        <f aca="false">IFERROR(INDEX(Lookup_Tables!$F$16:$F$45,MATCH(I4580,Lookup_Tables!$E$16:$E$45,0)),"N/A")</f>
        <v>EMP229</v>
      </c>
      <c r="AG4580" s="27" t="n">
        <f aca="false">_xlfn.IFS(R4580="Recovered",4,R4580="Referred",3,R4580="Admitted",2,R4580="Deceased",1,TRUE(),0)</f>
        <v>4</v>
      </c>
      <c r="AH4580" s="27" t="str">
        <f aca="false">IF(T4580&gt;=4,"Satisfied",IF(T4580&gt;=3,"Neutral","Needs Improvement"))</f>
        <v>Satisfied</v>
      </c>
    </row>
    <row r="4581" customFormat="false" ht="15" hidden="false" customHeight="false" outlineLevel="0" collapsed="false">
      <c r="A4581" s="30" t="s">
        <v>3342</v>
      </c>
      <c r="B4581" s="30" t="s">
        <v>2545</v>
      </c>
      <c r="C4581" s="30" t="n">
        <v>69</v>
      </c>
      <c r="D4581" s="30" t="s">
        <v>121</v>
      </c>
      <c r="E4581" s="31" t="n">
        <v>45292</v>
      </c>
      <c r="F4581" s="30" t="s">
        <v>1143</v>
      </c>
      <c r="G4581" s="31" t="n">
        <v>45294</v>
      </c>
      <c r="H4581" s="30" t="s">
        <v>161</v>
      </c>
      <c r="I4581" s="30" t="s">
        <v>538</v>
      </c>
      <c r="J4581" s="30" t="s">
        <v>258</v>
      </c>
      <c r="K4581" s="30" t="s">
        <v>126</v>
      </c>
      <c r="L4581" s="30" t="n">
        <v>10</v>
      </c>
      <c r="M4581" s="30" t="n">
        <v>121</v>
      </c>
      <c r="N4581" s="30" t="s">
        <v>186</v>
      </c>
      <c r="O4581" s="30" t="s">
        <v>139</v>
      </c>
      <c r="P4581" s="30" t="s">
        <v>129</v>
      </c>
      <c r="Q4581" s="32" t="n">
        <v>8878.52</v>
      </c>
      <c r="R4581" s="30" t="s">
        <v>172</v>
      </c>
      <c r="S4581" s="30" t="s">
        <v>141</v>
      </c>
      <c r="T4581" s="30" t="n">
        <v>4</v>
      </c>
      <c r="U4581" s="30" t="n">
        <f aca="false">YEAR(E4581)</f>
        <v>2024</v>
      </c>
      <c r="V4581" s="30" t="str">
        <f aca="false">TEXT(E4581,"MMM-YYYY")</f>
        <v>Jan-2024</v>
      </c>
      <c r="W4581" s="30" t="n">
        <f aca="false">MONTH(E4581)</f>
        <v>1</v>
      </c>
      <c r="X4581" s="30" t="str">
        <f aca="false">TEXT(WEEKDAY(E4581,2),"0")&amp;" - "&amp;TEXT(E4581,"dddd")</f>
        <v>1 - Monday</v>
      </c>
      <c r="Y4581" s="30" t="str">
        <f aca="false">_xlfn.IFS(C4581&lt;18,"Child (0-17)",C4581&lt;40,"Young Adult (18-39)",C4581&lt;60,"Adult (40-59)",TRUE(),"Senior (60+)")</f>
        <v>Senior (60+)</v>
      </c>
      <c r="Z4581" s="30" t="n">
        <f aca="false">ROUND(G4581-E4581,0)</f>
        <v>2</v>
      </c>
      <c r="AA4581" s="30" t="n">
        <f aca="false">L4581+M4581</f>
        <v>131</v>
      </c>
      <c r="AB4581" s="30" t="n">
        <f aca="false">IFERROR(ROUND(Q4581/AA4581,2),0)</f>
        <v>67.77</v>
      </c>
      <c r="AC4581" s="30" t="str">
        <f aca="false">IF(AND(K4581="Critical",N4581="No"),"URGENT - No Bed","Normal")</f>
        <v>Normal</v>
      </c>
      <c r="AD4581" s="34" t="n">
        <f aca="false">INDEX(Lookup_Tables!$B$3:$B$12,MATCH(H4581,Lookup_Tables!$A$3:$A$12,0))</f>
        <v>3600000</v>
      </c>
      <c r="AE4581" s="30" t="str">
        <f aca="false">INDEX(Lookup_Tables!$C$3:$C$12,MATCH(H4581,Lookup_Tables!$A$3:$A$12,0))</f>
        <v>Dr. Sameer Joshi</v>
      </c>
      <c r="AF4581" s="30" t="str">
        <f aca="false">IFERROR(INDEX(Lookup_Tables!$F$16:$F$45,MATCH(I4581,Lookup_Tables!$E$16:$E$45,0)),"N/A")</f>
        <v>EMP221</v>
      </c>
      <c r="AG4581" s="30" t="n">
        <f aca="false">_xlfn.IFS(R4581="Recovered",4,R4581="Referred",3,R4581="Admitted",2,R4581="Deceased",1,TRUE(),0)</f>
        <v>2</v>
      </c>
      <c r="AH4581" s="30" t="str">
        <f aca="false">IF(T4581&gt;=4,"Satisfied",IF(T4581&gt;=3,"Neutral","Needs Improvement"))</f>
        <v>Satisfied</v>
      </c>
    </row>
    <row r="4582" customFormat="false" ht="15" hidden="false" customHeight="false" outlineLevel="0" collapsed="false">
      <c r="A4582" s="27" t="s">
        <v>3979</v>
      </c>
      <c r="B4582" s="27" t="s">
        <v>2678</v>
      </c>
      <c r="C4582" s="27" t="n">
        <v>31</v>
      </c>
      <c r="D4582" s="27" t="s">
        <v>181</v>
      </c>
      <c r="E4582" s="28" t="n">
        <v>45373</v>
      </c>
      <c r="F4582" s="27" t="s">
        <v>417</v>
      </c>
      <c r="G4582" s="28" t="n">
        <v>45377</v>
      </c>
      <c r="H4582" s="27" t="s">
        <v>146</v>
      </c>
      <c r="I4582" s="27" t="s">
        <v>147</v>
      </c>
      <c r="J4582" s="27" t="s">
        <v>222</v>
      </c>
      <c r="K4582" s="27" t="s">
        <v>126</v>
      </c>
      <c r="L4582" s="27" t="n">
        <v>16</v>
      </c>
      <c r="M4582" s="27" t="n">
        <v>149</v>
      </c>
      <c r="N4582" s="27" t="s">
        <v>127</v>
      </c>
      <c r="O4582" s="27" t="s">
        <v>128</v>
      </c>
      <c r="P4582" s="27" t="s">
        <v>129</v>
      </c>
      <c r="Q4582" s="29" t="n">
        <v>8737.72</v>
      </c>
      <c r="R4582" s="27" t="s">
        <v>172</v>
      </c>
      <c r="S4582" s="27" t="s">
        <v>157</v>
      </c>
      <c r="T4582" s="27" t="n">
        <v>3</v>
      </c>
      <c r="U4582" s="27" t="n">
        <f aca="false">YEAR(E4582)</f>
        <v>2024</v>
      </c>
      <c r="V4582" s="27" t="str">
        <f aca="false">TEXT(E4582,"MMM-YYYY")</f>
        <v>Mar-2024</v>
      </c>
      <c r="W4582" s="27" t="n">
        <f aca="false">MONTH(E4582)</f>
        <v>3</v>
      </c>
      <c r="X4582" s="27" t="str">
        <f aca="false">TEXT(WEEKDAY(E4582,2),"0")&amp;" - "&amp;TEXT(E4582,"dddd")</f>
        <v>5 - Friday</v>
      </c>
      <c r="Y4582" s="27" t="str">
        <f aca="false">_xlfn.IFS(C4582&lt;18,"Child (0-17)",C4582&lt;40,"Young Adult (18-39)",C4582&lt;60,"Adult (40-59)",TRUE(),"Senior (60+)")</f>
        <v>Young Adult (18-39)</v>
      </c>
      <c r="Z4582" s="27" t="n">
        <f aca="false">ROUND(G4582-E4582,0)</f>
        <v>4</v>
      </c>
      <c r="AA4582" s="27" t="n">
        <f aca="false">L4582+M4582</f>
        <v>165</v>
      </c>
      <c r="AB4582" s="27" t="n">
        <f aca="false">IFERROR(ROUND(Q4582/AA4582,2),0)</f>
        <v>52.96</v>
      </c>
      <c r="AC4582" s="27" t="str">
        <f aca="false">IF(AND(K4582="Critical",N4582="No"),"URGENT - No Bed","Normal")</f>
        <v>Normal</v>
      </c>
      <c r="AD4582" s="33" t="n">
        <f aca="false">INDEX(Lookup_Tables!$B$3:$B$12,MATCH(H4582,Lookup_Tables!$A$3:$A$12,0))</f>
        <v>2700000</v>
      </c>
      <c r="AE4582" s="27" t="str">
        <f aca="false">INDEX(Lookup_Tables!$C$3:$C$12,MATCH(H4582,Lookup_Tables!$A$3:$A$12,0))</f>
        <v>Dr. Vikram Singh</v>
      </c>
      <c r="AF4582" s="27" t="str">
        <f aca="false">IFERROR(INDEX(Lookup_Tables!$F$16:$F$45,MATCH(I4582,Lookup_Tables!$E$16:$E$45,0)),"N/A")</f>
        <v>EMP229</v>
      </c>
      <c r="AG4582" s="27" t="n">
        <f aca="false">_xlfn.IFS(R4582="Recovered",4,R4582="Referred",3,R4582="Admitted",2,R4582="Deceased",1,TRUE(),0)</f>
        <v>2</v>
      </c>
      <c r="AH4582" s="27" t="str">
        <f aca="false">IF(T4582&gt;=4,"Satisfied",IF(T4582&gt;=3,"Neutral","Needs Improvement"))</f>
        <v>Neutral</v>
      </c>
    </row>
    <row r="4583" customFormat="false" ht="15" hidden="false" customHeight="false" outlineLevel="0" collapsed="false">
      <c r="A4583" s="30" t="s">
        <v>4510</v>
      </c>
      <c r="B4583" s="30" t="s">
        <v>1986</v>
      </c>
      <c r="C4583" s="30" t="n">
        <v>55</v>
      </c>
      <c r="D4583" s="30" t="s">
        <v>181</v>
      </c>
      <c r="E4583" s="31" t="n">
        <v>45567</v>
      </c>
      <c r="F4583" s="30" t="s">
        <v>931</v>
      </c>
      <c r="G4583" s="31" t="n">
        <v>45568</v>
      </c>
      <c r="H4583" s="30" t="s">
        <v>146</v>
      </c>
      <c r="I4583" s="30" t="s">
        <v>176</v>
      </c>
      <c r="J4583" s="30" t="s">
        <v>244</v>
      </c>
      <c r="K4583" s="30" t="s">
        <v>138</v>
      </c>
      <c r="L4583" s="30" t="n">
        <v>57</v>
      </c>
      <c r="M4583" s="30" t="n">
        <v>18</v>
      </c>
      <c r="N4583" s="30" t="s">
        <v>127</v>
      </c>
      <c r="O4583" s="30" t="s">
        <v>139</v>
      </c>
      <c r="P4583" s="30" t="s">
        <v>187</v>
      </c>
      <c r="Q4583" s="32" t="n">
        <v>1820.1</v>
      </c>
      <c r="R4583" s="30" t="s">
        <v>130</v>
      </c>
      <c r="S4583" s="30" t="s">
        <v>335</v>
      </c>
      <c r="T4583" s="30" t="n">
        <v>5</v>
      </c>
      <c r="U4583" s="30" t="n">
        <f aca="false">YEAR(E4583)</f>
        <v>2024</v>
      </c>
      <c r="V4583" s="30" t="str">
        <f aca="false">TEXT(E4583,"MMM-YYYY")</f>
        <v>Oct-2024</v>
      </c>
      <c r="W4583" s="30" t="n">
        <f aca="false">MONTH(E4583)</f>
        <v>10</v>
      </c>
      <c r="X4583" s="30" t="str">
        <f aca="false">TEXT(WEEKDAY(E4583,2),"0")&amp;" - "&amp;TEXT(E4583,"dddd")</f>
        <v>3 - Wednesday</v>
      </c>
      <c r="Y4583" s="30" t="str">
        <f aca="false">_xlfn.IFS(C4583&lt;18,"Child (0-17)",C4583&lt;40,"Young Adult (18-39)",C4583&lt;60,"Adult (40-59)",TRUE(),"Senior (60+)")</f>
        <v>Adult (40-59)</v>
      </c>
      <c r="Z4583" s="30" t="n">
        <f aca="false">ROUND(G4583-E4583,0)</f>
        <v>1</v>
      </c>
      <c r="AA4583" s="30" t="n">
        <f aca="false">L4583+M4583</f>
        <v>75</v>
      </c>
      <c r="AB4583" s="30" t="n">
        <f aca="false">IFERROR(ROUND(Q4583/AA4583,2),0)</f>
        <v>24.27</v>
      </c>
      <c r="AC4583" s="30" t="str">
        <f aca="false">IF(AND(K4583="Critical",N4583="No"),"URGENT - No Bed","Normal")</f>
        <v>Normal</v>
      </c>
      <c r="AD4583" s="34" t="n">
        <f aca="false">INDEX(Lookup_Tables!$B$3:$B$12,MATCH(H4583,Lookup_Tables!$A$3:$A$12,0))</f>
        <v>2700000</v>
      </c>
      <c r="AE4583" s="30" t="str">
        <f aca="false">INDEX(Lookup_Tables!$C$3:$C$12,MATCH(H4583,Lookup_Tables!$A$3:$A$12,0))</f>
        <v>Dr. Vikram Singh</v>
      </c>
      <c r="AF4583" s="30" t="str">
        <f aca="false">IFERROR(INDEX(Lookup_Tables!$F$16:$F$45,MATCH(I4583,Lookup_Tables!$E$16:$E$45,0)),"N/A")</f>
        <v>EMP227</v>
      </c>
      <c r="AG4583" s="30" t="n">
        <f aca="false">_xlfn.IFS(R4583="Recovered",4,R4583="Referred",3,R4583="Admitted",2,R4583="Deceased",1,TRUE(),0)</f>
        <v>4</v>
      </c>
      <c r="AH4583" s="30" t="str">
        <f aca="false">IF(T4583&gt;=4,"Satisfied",IF(T4583&gt;=3,"Neutral","Needs Improvement"))</f>
        <v>Satisfied</v>
      </c>
    </row>
    <row r="4584" customFormat="false" ht="15" hidden="false" customHeight="false" outlineLevel="0" collapsed="false">
      <c r="A4584" s="27" t="s">
        <v>5444</v>
      </c>
      <c r="B4584" s="27" t="s">
        <v>1101</v>
      </c>
      <c r="C4584" s="27" t="n">
        <v>60</v>
      </c>
      <c r="D4584" s="27" t="s">
        <v>181</v>
      </c>
      <c r="E4584" s="28" t="n">
        <v>45486</v>
      </c>
      <c r="F4584" s="27" t="s">
        <v>2607</v>
      </c>
      <c r="G4584" s="28" t="n">
        <v>45490</v>
      </c>
      <c r="H4584" s="27" t="s">
        <v>168</v>
      </c>
      <c r="I4584" s="27" t="s">
        <v>366</v>
      </c>
      <c r="J4584" s="27" t="s">
        <v>441</v>
      </c>
      <c r="K4584" s="27" t="s">
        <v>202</v>
      </c>
      <c r="L4584" s="27" t="n">
        <v>13</v>
      </c>
      <c r="M4584" s="27" t="n">
        <v>149</v>
      </c>
      <c r="N4584" s="27" t="s">
        <v>186</v>
      </c>
      <c r="O4584" s="27" t="s">
        <v>139</v>
      </c>
      <c r="P4584" s="27" t="s">
        <v>187</v>
      </c>
      <c r="Q4584" s="29" t="n">
        <v>17261.61</v>
      </c>
      <c r="R4584" s="27" t="s">
        <v>462</v>
      </c>
      <c r="S4584" s="27" t="s">
        <v>197</v>
      </c>
      <c r="T4584" s="27" t="n">
        <v>3</v>
      </c>
      <c r="U4584" s="27" t="n">
        <f aca="false">YEAR(E4584)</f>
        <v>2024</v>
      </c>
      <c r="V4584" s="27" t="str">
        <f aca="false">TEXT(E4584,"MMM-YYYY")</f>
        <v>Jul-2024</v>
      </c>
      <c r="W4584" s="27" t="n">
        <f aca="false">MONTH(E4584)</f>
        <v>7</v>
      </c>
      <c r="X4584" s="27" t="str">
        <f aca="false">TEXT(WEEKDAY(E4584,2),"0")&amp;" - "&amp;TEXT(E4584,"dddd")</f>
        <v>6 - Saturday</v>
      </c>
      <c r="Y4584" s="27" t="str">
        <f aca="false">_xlfn.IFS(C4584&lt;18,"Child (0-17)",C4584&lt;40,"Young Adult (18-39)",C4584&lt;60,"Adult (40-59)",TRUE(),"Senior (60+)")</f>
        <v>Senior (60+)</v>
      </c>
      <c r="Z4584" s="27" t="n">
        <f aca="false">ROUND(G4584-E4584,0)</f>
        <v>4</v>
      </c>
      <c r="AA4584" s="27" t="n">
        <f aca="false">L4584+M4584</f>
        <v>162</v>
      </c>
      <c r="AB4584" s="27" t="n">
        <f aca="false">IFERROR(ROUND(Q4584/AA4584,2),0)</f>
        <v>106.55</v>
      </c>
      <c r="AC4584" s="27" t="str">
        <f aca="false">IF(AND(K4584="Critical",N4584="No"),"URGENT - No Bed","Normal")</f>
        <v>Normal</v>
      </c>
      <c r="AD4584" s="33" t="n">
        <f aca="false">INDEX(Lookup_Tables!$B$3:$B$12,MATCH(H4584,Lookup_Tables!$A$3:$A$12,0))</f>
        <v>4400000</v>
      </c>
      <c r="AE4584" s="27" t="str">
        <f aca="false">INDEX(Lookup_Tables!$C$3:$C$12,MATCH(H4584,Lookup_Tables!$A$3:$A$12,0))</f>
        <v>Dr. Neha Chopra</v>
      </c>
      <c r="AF4584" s="27" t="str">
        <f aca="false">IFERROR(INDEX(Lookup_Tables!$F$16:$F$45,MATCH(I4584,Lookup_Tables!$E$16:$E$45,0)),"N/A")</f>
        <v>EMP218</v>
      </c>
      <c r="AG4584" s="27" t="n">
        <f aca="false">_xlfn.IFS(R4584="Recovered",4,R4584="Referred",3,R4584="Admitted",2,R4584="Deceased",1,TRUE(),0)</f>
        <v>1</v>
      </c>
      <c r="AH4584" s="27" t="str">
        <f aca="false">IF(T4584&gt;=4,"Satisfied",IF(T4584&gt;=3,"Neutral","Needs Improvement"))</f>
        <v>Neutral</v>
      </c>
    </row>
    <row r="4585" customFormat="false" ht="15" hidden="false" customHeight="false" outlineLevel="0" collapsed="false">
      <c r="A4585" s="30" t="s">
        <v>4662</v>
      </c>
      <c r="B4585" s="30" t="s">
        <v>3432</v>
      </c>
      <c r="C4585" s="30" t="n">
        <v>16</v>
      </c>
      <c r="D4585" s="30" t="s">
        <v>181</v>
      </c>
      <c r="E4585" s="31" t="n">
        <v>45429</v>
      </c>
      <c r="F4585" s="30" t="s">
        <v>271</v>
      </c>
      <c r="G4585" s="31" t="n">
        <v>45436</v>
      </c>
      <c r="H4585" s="30" t="s">
        <v>146</v>
      </c>
      <c r="I4585" s="30" t="s">
        <v>147</v>
      </c>
      <c r="J4585" s="30" t="s">
        <v>244</v>
      </c>
      <c r="K4585" s="30" t="s">
        <v>202</v>
      </c>
      <c r="L4585" s="30" t="n">
        <v>3</v>
      </c>
      <c r="M4585" s="30" t="n">
        <v>198</v>
      </c>
      <c r="N4585" s="30" t="s">
        <v>186</v>
      </c>
      <c r="O4585" s="30" t="s">
        <v>171</v>
      </c>
      <c r="P4585" s="30" t="s">
        <v>187</v>
      </c>
      <c r="Q4585" s="32" t="n">
        <v>19214.36</v>
      </c>
      <c r="R4585" s="30" t="s">
        <v>462</v>
      </c>
      <c r="S4585" s="30" t="s">
        <v>178</v>
      </c>
      <c r="T4585" s="30" t="n">
        <v>2</v>
      </c>
      <c r="U4585" s="30" t="n">
        <f aca="false">YEAR(E4585)</f>
        <v>2024</v>
      </c>
      <c r="V4585" s="30" t="str">
        <f aca="false">TEXT(E4585,"MMM-YYYY")</f>
        <v>May-2024</v>
      </c>
      <c r="W4585" s="30" t="n">
        <f aca="false">MONTH(E4585)</f>
        <v>5</v>
      </c>
      <c r="X4585" s="30" t="str">
        <f aca="false">TEXT(WEEKDAY(E4585,2),"0")&amp;" - "&amp;TEXT(E4585,"dddd")</f>
        <v>5 - Friday</v>
      </c>
      <c r="Y4585" s="30" t="str">
        <f aca="false">_xlfn.IFS(C4585&lt;18,"Child (0-17)",C4585&lt;40,"Young Adult (18-39)",C4585&lt;60,"Adult (40-59)",TRUE(),"Senior (60+)")</f>
        <v>Child (0-17)</v>
      </c>
      <c r="Z4585" s="30" t="n">
        <f aca="false">ROUND(G4585-E4585,0)</f>
        <v>7</v>
      </c>
      <c r="AA4585" s="30" t="n">
        <f aca="false">L4585+M4585</f>
        <v>201</v>
      </c>
      <c r="AB4585" s="30" t="n">
        <f aca="false">IFERROR(ROUND(Q4585/AA4585,2),0)</f>
        <v>95.59</v>
      </c>
      <c r="AC4585" s="30" t="str">
        <f aca="false">IF(AND(K4585="Critical",N4585="No"),"URGENT - No Bed","Normal")</f>
        <v>Normal</v>
      </c>
      <c r="AD4585" s="34" t="n">
        <f aca="false">INDEX(Lookup_Tables!$B$3:$B$12,MATCH(H4585,Lookup_Tables!$A$3:$A$12,0))</f>
        <v>2700000</v>
      </c>
      <c r="AE4585" s="30" t="str">
        <f aca="false">INDEX(Lookup_Tables!$C$3:$C$12,MATCH(H4585,Lookup_Tables!$A$3:$A$12,0))</f>
        <v>Dr. Vikram Singh</v>
      </c>
      <c r="AF4585" s="30" t="str">
        <f aca="false">IFERROR(INDEX(Lookup_Tables!$F$16:$F$45,MATCH(I4585,Lookup_Tables!$E$16:$E$45,0)),"N/A")</f>
        <v>EMP229</v>
      </c>
      <c r="AG4585" s="30" t="n">
        <f aca="false">_xlfn.IFS(R4585="Recovered",4,R4585="Referred",3,R4585="Admitted",2,R4585="Deceased",1,TRUE(),0)</f>
        <v>1</v>
      </c>
      <c r="AH4585" s="30" t="str">
        <f aca="false">IF(T4585&gt;=4,"Satisfied",IF(T4585&gt;=3,"Neutral","Needs Improvement"))</f>
        <v>Needs Improvement</v>
      </c>
    </row>
    <row r="4586" customFormat="false" ht="15" hidden="false" customHeight="false" outlineLevel="0" collapsed="false">
      <c r="A4586" s="27" t="s">
        <v>6321</v>
      </c>
      <c r="B4586" s="27" t="s">
        <v>2086</v>
      </c>
      <c r="C4586" s="27" t="n">
        <v>47</v>
      </c>
      <c r="D4586" s="27" t="s">
        <v>121</v>
      </c>
      <c r="E4586" s="28" t="n">
        <v>45486</v>
      </c>
      <c r="F4586" s="27" t="s">
        <v>1389</v>
      </c>
      <c r="G4586" s="28" t="n">
        <v>45486</v>
      </c>
      <c r="H4586" s="27" t="s">
        <v>168</v>
      </c>
      <c r="I4586" s="27" t="s">
        <v>169</v>
      </c>
      <c r="J4586" s="27" t="s">
        <v>367</v>
      </c>
      <c r="K4586" s="27" t="s">
        <v>138</v>
      </c>
      <c r="L4586" s="27" t="n">
        <v>25</v>
      </c>
      <c r="M4586" s="27" t="n">
        <v>28</v>
      </c>
      <c r="N4586" s="27" t="s">
        <v>127</v>
      </c>
      <c r="O4586" s="27" t="s">
        <v>139</v>
      </c>
      <c r="P4586" s="27" t="s">
        <v>129</v>
      </c>
      <c r="Q4586" s="29" t="n">
        <v>1289.29</v>
      </c>
      <c r="R4586" s="27" t="s">
        <v>130</v>
      </c>
      <c r="S4586" s="27" t="s">
        <v>164</v>
      </c>
      <c r="T4586" s="27" t="n">
        <v>4</v>
      </c>
      <c r="U4586" s="27" t="n">
        <f aca="false">YEAR(E4586)</f>
        <v>2024</v>
      </c>
      <c r="V4586" s="27" t="str">
        <f aca="false">TEXT(E4586,"MMM-YYYY")</f>
        <v>Jul-2024</v>
      </c>
      <c r="W4586" s="27" t="n">
        <f aca="false">MONTH(E4586)</f>
        <v>7</v>
      </c>
      <c r="X4586" s="27" t="str">
        <f aca="false">TEXT(WEEKDAY(E4586,2),"0")&amp;" - "&amp;TEXT(E4586,"dddd")</f>
        <v>6 - Saturday</v>
      </c>
      <c r="Y4586" s="27" t="str">
        <f aca="false">_xlfn.IFS(C4586&lt;18,"Child (0-17)",C4586&lt;40,"Young Adult (18-39)",C4586&lt;60,"Adult (40-59)",TRUE(),"Senior (60+)")</f>
        <v>Adult (40-59)</v>
      </c>
      <c r="Z4586" s="27" t="n">
        <f aca="false">ROUND(G4586-E4586,0)</f>
        <v>0</v>
      </c>
      <c r="AA4586" s="27" t="n">
        <f aca="false">L4586+M4586</f>
        <v>53</v>
      </c>
      <c r="AB4586" s="27" t="n">
        <f aca="false">IFERROR(ROUND(Q4586/AA4586,2),0)</f>
        <v>24.33</v>
      </c>
      <c r="AC4586" s="27" t="str">
        <f aca="false">IF(AND(K4586="Critical",N4586="No"),"URGENT - No Bed","Normal")</f>
        <v>Normal</v>
      </c>
      <c r="AD4586" s="33" t="n">
        <f aca="false">INDEX(Lookup_Tables!$B$3:$B$12,MATCH(H4586,Lookup_Tables!$A$3:$A$12,0))</f>
        <v>4400000</v>
      </c>
      <c r="AE4586" s="27" t="str">
        <f aca="false">INDEX(Lookup_Tables!$C$3:$C$12,MATCH(H4586,Lookup_Tables!$A$3:$A$12,0))</f>
        <v>Dr. Neha Chopra</v>
      </c>
      <c r="AF4586" s="27" t="str">
        <f aca="false">IFERROR(INDEX(Lookup_Tables!$F$16:$F$45,MATCH(I4586,Lookup_Tables!$E$16:$E$45,0)),"N/A")</f>
        <v>EMP220</v>
      </c>
      <c r="AG4586" s="27" t="n">
        <f aca="false">_xlfn.IFS(R4586="Recovered",4,R4586="Referred",3,R4586="Admitted",2,R4586="Deceased",1,TRUE(),0)</f>
        <v>4</v>
      </c>
      <c r="AH4586" s="27" t="str">
        <f aca="false">IF(T4586&gt;=4,"Satisfied",IF(T4586&gt;=3,"Neutral","Needs Improvement"))</f>
        <v>Satisfied</v>
      </c>
    </row>
    <row r="4587" customFormat="false" ht="15" hidden="false" customHeight="false" outlineLevel="0" collapsed="false">
      <c r="A4587" s="30" t="s">
        <v>2419</v>
      </c>
      <c r="B4587" s="30" t="s">
        <v>1355</v>
      </c>
      <c r="C4587" s="30" t="n">
        <v>20</v>
      </c>
      <c r="D4587" s="30" t="s">
        <v>121</v>
      </c>
      <c r="E4587" s="31" t="n">
        <v>45611</v>
      </c>
      <c r="F4587" s="30" t="s">
        <v>1896</v>
      </c>
      <c r="G4587" s="31" t="n">
        <v>45614</v>
      </c>
      <c r="H4587" s="30" t="s">
        <v>135</v>
      </c>
      <c r="I4587" s="30" t="s">
        <v>278</v>
      </c>
      <c r="J4587" s="30" t="s">
        <v>252</v>
      </c>
      <c r="K4587" s="30" t="s">
        <v>156</v>
      </c>
      <c r="L4587" s="30" t="n">
        <v>21</v>
      </c>
      <c r="M4587" s="30" t="n">
        <v>83</v>
      </c>
      <c r="N4587" s="30" t="s">
        <v>127</v>
      </c>
      <c r="O4587" s="30" t="s">
        <v>139</v>
      </c>
      <c r="P4587" s="30" t="s">
        <v>150</v>
      </c>
      <c r="Q4587" s="32" t="n">
        <v>4978.08</v>
      </c>
      <c r="R4587" s="30" t="s">
        <v>130</v>
      </c>
      <c r="S4587" s="30" t="s">
        <v>131</v>
      </c>
      <c r="T4587" s="30" t="n">
        <v>4</v>
      </c>
      <c r="U4587" s="30" t="n">
        <f aca="false">YEAR(E4587)</f>
        <v>2024</v>
      </c>
      <c r="V4587" s="30" t="str">
        <f aca="false">TEXT(E4587,"MMM-YYYY")</f>
        <v>Nov-2024</v>
      </c>
      <c r="W4587" s="30" t="n">
        <f aca="false">MONTH(E4587)</f>
        <v>11</v>
      </c>
      <c r="X4587" s="30" t="str">
        <f aca="false">TEXT(WEEKDAY(E4587,2),"0")&amp;" - "&amp;TEXT(E4587,"dddd")</f>
        <v>5 - Friday</v>
      </c>
      <c r="Y4587" s="30" t="str">
        <f aca="false">_xlfn.IFS(C4587&lt;18,"Child (0-17)",C4587&lt;40,"Young Adult (18-39)",C4587&lt;60,"Adult (40-59)",TRUE(),"Senior (60+)")</f>
        <v>Young Adult (18-39)</v>
      </c>
      <c r="Z4587" s="30" t="n">
        <f aca="false">ROUND(G4587-E4587,0)</f>
        <v>3</v>
      </c>
      <c r="AA4587" s="30" t="n">
        <f aca="false">L4587+M4587</f>
        <v>104</v>
      </c>
      <c r="AB4587" s="30" t="n">
        <f aca="false">IFERROR(ROUND(Q4587/AA4587,2),0)</f>
        <v>47.87</v>
      </c>
      <c r="AC4587" s="30" t="str">
        <f aca="false">IF(AND(K4587="Critical",N4587="No"),"URGENT - No Bed","Normal")</f>
        <v>Normal</v>
      </c>
      <c r="AD4587" s="34" t="n">
        <f aca="false">INDEX(Lookup_Tables!$B$3:$B$12,MATCH(H4587,Lookup_Tables!$A$3:$A$12,0))</f>
        <v>4600000</v>
      </c>
      <c r="AE4587" s="30" t="str">
        <f aca="false">INDEX(Lookup_Tables!$C$3:$C$12,MATCH(H4587,Lookup_Tables!$A$3:$A$12,0))</f>
        <v>Dr. Farhan Khan</v>
      </c>
      <c r="AF4587" s="30" t="str">
        <f aca="false">IFERROR(INDEX(Lookup_Tables!$F$16:$F$45,MATCH(I4587,Lookup_Tables!$E$16:$E$45,0)),"N/A")</f>
        <v>EMP208</v>
      </c>
      <c r="AG4587" s="30" t="n">
        <f aca="false">_xlfn.IFS(R4587="Recovered",4,R4587="Referred",3,R4587="Admitted",2,R4587="Deceased",1,TRUE(),0)</f>
        <v>4</v>
      </c>
      <c r="AH4587" s="30" t="str">
        <f aca="false">IF(T4587&gt;=4,"Satisfied",IF(T4587&gt;=3,"Neutral","Needs Improvement"))</f>
        <v>Satisfied</v>
      </c>
    </row>
    <row r="4588" customFormat="false" ht="15" hidden="false" customHeight="false" outlineLevel="0" collapsed="false">
      <c r="A4588" s="27" t="s">
        <v>1958</v>
      </c>
      <c r="B4588" s="27" t="s">
        <v>1129</v>
      </c>
      <c r="C4588" s="27" t="n">
        <v>54</v>
      </c>
      <c r="D4588" s="27" t="s">
        <v>121</v>
      </c>
      <c r="E4588" s="28" t="n">
        <v>45556</v>
      </c>
      <c r="F4588" s="27" t="s">
        <v>1233</v>
      </c>
      <c r="G4588" s="28" t="n">
        <v>45557</v>
      </c>
      <c r="H4588" s="27" t="s">
        <v>183</v>
      </c>
      <c r="I4588" s="27" t="s">
        <v>430</v>
      </c>
      <c r="J4588" s="27" t="s">
        <v>185</v>
      </c>
      <c r="K4588" s="27" t="s">
        <v>156</v>
      </c>
      <c r="L4588" s="27" t="n">
        <v>31</v>
      </c>
      <c r="M4588" s="27" t="n">
        <v>72</v>
      </c>
      <c r="N4588" s="27" t="s">
        <v>127</v>
      </c>
      <c r="O4588" s="27" t="s">
        <v>139</v>
      </c>
      <c r="P4588" s="27" t="s">
        <v>187</v>
      </c>
      <c r="Q4588" s="29" t="n">
        <v>5056.31</v>
      </c>
      <c r="R4588" s="27" t="s">
        <v>130</v>
      </c>
      <c r="S4588" s="27" t="s">
        <v>164</v>
      </c>
      <c r="T4588" s="27" t="n">
        <v>3</v>
      </c>
      <c r="U4588" s="27" t="n">
        <f aca="false">YEAR(E4588)</f>
        <v>2024</v>
      </c>
      <c r="V4588" s="27" t="str">
        <f aca="false">TEXT(E4588,"MMM-YYYY")</f>
        <v>Sep-2024</v>
      </c>
      <c r="W4588" s="27" t="n">
        <f aca="false">MONTH(E4588)</f>
        <v>9</v>
      </c>
      <c r="X4588" s="27" t="str">
        <f aca="false">TEXT(WEEKDAY(E4588,2),"0")&amp;" - "&amp;TEXT(E4588,"dddd")</f>
        <v>6 - Saturday</v>
      </c>
      <c r="Y4588" s="27" t="str">
        <f aca="false">_xlfn.IFS(C4588&lt;18,"Child (0-17)",C4588&lt;40,"Young Adult (18-39)",C4588&lt;60,"Adult (40-59)",TRUE(),"Senior (60+)")</f>
        <v>Adult (40-59)</v>
      </c>
      <c r="Z4588" s="27" t="n">
        <f aca="false">ROUND(G4588-E4588,0)</f>
        <v>1</v>
      </c>
      <c r="AA4588" s="27" t="n">
        <f aca="false">L4588+M4588</f>
        <v>103</v>
      </c>
      <c r="AB4588" s="27" t="n">
        <f aca="false">IFERROR(ROUND(Q4588/AA4588,2),0)</f>
        <v>49.09</v>
      </c>
      <c r="AC4588" s="27" t="str">
        <f aca="false">IF(AND(K4588="Critical",N4588="No"),"URGENT - No Bed","Normal")</f>
        <v>Normal</v>
      </c>
      <c r="AD4588" s="33" t="n">
        <f aca="false">INDEX(Lookup_Tables!$B$3:$B$12,MATCH(H4588,Lookup_Tables!$A$3:$A$12,0))</f>
        <v>3100000</v>
      </c>
      <c r="AE4588" s="27" t="str">
        <f aca="false">INDEX(Lookup_Tables!$C$3:$C$12,MATCH(H4588,Lookup_Tables!$A$3:$A$12,0))</f>
        <v>Dr. Kavita Rao</v>
      </c>
      <c r="AF4588" s="27" t="str">
        <f aca="false">IFERROR(INDEX(Lookup_Tables!$F$16:$F$45,MATCH(I4588,Lookup_Tables!$E$16:$E$45,0)),"N/A")</f>
        <v>EMP224</v>
      </c>
      <c r="AG4588" s="27" t="n">
        <f aca="false">_xlfn.IFS(R4588="Recovered",4,R4588="Referred",3,R4588="Admitted",2,R4588="Deceased",1,TRUE(),0)</f>
        <v>4</v>
      </c>
      <c r="AH4588" s="27" t="str">
        <f aca="false">IF(T4588&gt;=4,"Satisfied",IF(T4588&gt;=3,"Neutral","Needs Improvement"))</f>
        <v>Neutral</v>
      </c>
    </row>
    <row r="4589" customFormat="false" ht="15" hidden="false" customHeight="false" outlineLevel="0" collapsed="false">
      <c r="A4589" s="30" t="s">
        <v>2527</v>
      </c>
      <c r="B4589" s="30" t="s">
        <v>2528</v>
      </c>
      <c r="C4589" s="30" t="n">
        <v>64</v>
      </c>
      <c r="D4589" s="30" t="s">
        <v>181</v>
      </c>
      <c r="E4589" s="31" t="n">
        <v>45320</v>
      </c>
      <c r="F4589" s="30" t="s">
        <v>1073</v>
      </c>
      <c r="G4589" s="31" t="n">
        <v>45320</v>
      </c>
      <c r="H4589" s="30" t="s">
        <v>242</v>
      </c>
      <c r="I4589" s="30" t="s">
        <v>315</v>
      </c>
      <c r="J4589" s="30" t="s">
        <v>422</v>
      </c>
      <c r="K4589" s="30" t="s">
        <v>138</v>
      </c>
      <c r="L4589" s="30" t="n">
        <v>86</v>
      </c>
      <c r="M4589" s="30" t="n">
        <v>24</v>
      </c>
      <c r="N4589" s="30" t="s">
        <v>127</v>
      </c>
      <c r="O4589" s="30" t="s">
        <v>139</v>
      </c>
      <c r="P4589" s="30" t="s">
        <v>150</v>
      </c>
      <c r="Q4589" s="32" t="n">
        <v>1712.42</v>
      </c>
      <c r="R4589" s="30" t="s">
        <v>130</v>
      </c>
      <c r="S4589" s="30" t="s">
        <v>141</v>
      </c>
      <c r="T4589" s="30" t="n">
        <v>4</v>
      </c>
      <c r="U4589" s="30" t="n">
        <f aca="false">YEAR(E4589)</f>
        <v>2024</v>
      </c>
      <c r="V4589" s="30" t="str">
        <f aca="false">TEXT(E4589,"MMM-YYYY")</f>
        <v>Jan-2024</v>
      </c>
      <c r="W4589" s="30" t="n">
        <f aca="false">MONTH(E4589)</f>
        <v>1</v>
      </c>
      <c r="X4589" s="30" t="str">
        <f aca="false">TEXT(WEEKDAY(E4589,2),"0")&amp;" - "&amp;TEXT(E4589,"dddd")</f>
        <v>1 - Monday</v>
      </c>
      <c r="Y4589" s="30" t="str">
        <f aca="false">_xlfn.IFS(C4589&lt;18,"Child (0-17)",C4589&lt;40,"Young Adult (18-39)",C4589&lt;60,"Adult (40-59)",TRUE(),"Senior (60+)")</f>
        <v>Senior (60+)</v>
      </c>
      <c r="Z4589" s="30" t="n">
        <f aca="false">ROUND(G4589-E4589,0)</f>
        <v>0</v>
      </c>
      <c r="AA4589" s="30" t="n">
        <f aca="false">L4589+M4589</f>
        <v>110</v>
      </c>
      <c r="AB4589" s="30" t="n">
        <f aca="false">IFERROR(ROUND(Q4589/AA4589,2),0)</f>
        <v>15.57</v>
      </c>
      <c r="AC4589" s="30" t="str">
        <f aca="false">IF(AND(K4589="Critical",N4589="No"),"URGENT - No Bed","Normal")</f>
        <v>Normal</v>
      </c>
      <c r="AD4589" s="34" t="n">
        <f aca="false">INDEX(Lookup_Tables!$B$3:$B$12,MATCH(H4589,Lookup_Tables!$A$3:$A$12,0))</f>
        <v>3000000</v>
      </c>
      <c r="AE4589" s="30" t="str">
        <f aca="false">INDEX(Lookup_Tables!$C$3:$C$12,MATCH(H4589,Lookup_Tables!$A$3:$A$12,0))</f>
        <v>Dr. Pooja Iyer</v>
      </c>
      <c r="AF4589" s="30" t="str">
        <f aca="false">IFERROR(INDEX(Lookup_Tables!$F$16:$F$45,MATCH(I4589,Lookup_Tables!$E$16:$E$45,0)),"N/A")</f>
        <v>EMP213</v>
      </c>
      <c r="AG4589" s="30" t="n">
        <f aca="false">_xlfn.IFS(R4589="Recovered",4,R4589="Referred",3,R4589="Admitted",2,R4589="Deceased",1,TRUE(),0)</f>
        <v>4</v>
      </c>
      <c r="AH4589" s="30" t="str">
        <f aca="false">IF(T4589&gt;=4,"Satisfied",IF(T4589&gt;=3,"Neutral","Needs Improvement"))</f>
        <v>Satisfied</v>
      </c>
    </row>
    <row r="4590" customFormat="false" ht="15" hidden="false" customHeight="false" outlineLevel="0" collapsed="false">
      <c r="A4590" s="27" t="s">
        <v>5776</v>
      </c>
      <c r="B4590" s="27" t="s">
        <v>2324</v>
      </c>
      <c r="C4590" s="27" t="n">
        <v>67</v>
      </c>
      <c r="D4590" s="27" t="s">
        <v>121</v>
      </c>
      <c r="E4590" s="28" t="n">
        <v>45534</v>
      </c>
      <c r="F4590" s="27" t="s">
        <v>1506</v>
      </c>
      <c r="G4590" s="28" t="n">
        <v>45540</v>
      </c>
      <c r="H4590" s="27" t="s">
        <v>206</v>
      </c>
      <c r="I4590" s="27" t="s">
        <v>300</v>
      </c>
      <c r="J4590" s="27" t="s">
        <v>593</v>
      </c>
      <c r="K4590" s="27" t="s">
        <v>126</v>
      </c>
      <c r="L4590" s="27" t="n">
        <v>30</v>
      </c>
      <c r="M4590" s="27" t="n">
        <v>122</v>
      </c>
      <c r="N4590" s="27" t="s">
        <v>127</v>
      </c>
      <c r="O4590" s="27" t="s">
        <v>128</v>
      </c>
      <c r="P4590" s="27" t="s">
        <v>150</v>
      </c>
      <c r="Q4590" s="29" t="n">
        <v>7472.89</v>
      </c>
      <c r="R4590" s="27" t="s">
        <v>462</v>
      </c>
      <c r="S4590" s="27" t="s">
        <v>335</v>
      </c>
      <c r="T4590" s="27" t="n">
        <v>2</v>
      </c>
      <c r="U4590" s="27" t="n">
        <f aca="false">YEAR(E4590)</f>
        <v>2024</v>
      </c>
      <c r="V4590" s="27" t="str">
        <f aca="false">TEXT(E4590,"MMM-YYYY")</f>
        <v>Aug-2024</v>
      </c>
      <c r="W4590" s="27" t="n">
        <f aca="false">MONTH(E4590)</f>
        <v>8</v>
      </c>
      <c r="X4590" s="27" t="str">
        <f aca="false">TEXT(WEEKDAY(E4590,2),"0")&amp;" - "&amp;TEXT(E4590,"dddd")</f>
        <v>5 - Friday</v>
      </c>
      <c r="Y4590" s="27" t="str">
        <f aca="false">_xlfn.IFS(C4590&lt;18,"Child (0-17)",C4590&lt;40,"Young Adult (18-39)",C4590&lt;60,"Adult (40-59)",TRUE(),"Senior (60+)")</f>
        <v>Senior (60+)</v>
      </c>
      <c r="Z4590" s="27" t="n">
        <f aca="false">ROUND(G4590-E4590,0)</f>
        <v>6</v>
      </c>
      <c r="AA4590" s="27" t="n">
        <f aca="false">L4590+M4590</f>
        <v>152</v>
      </c>
      <c r="AB4590" s="27" t="n">
        <f aca="false">IFERROR(ROUND(Q4590/AA4590,2),0)</f>
        <v>49.16</v>
      </c>
      <c r="AC4590" s="27" t="str">
        <f aca="false">IF(AND(K4590="Critical",N4590="No"),"URGENT - No Bed","Normal")</f>
        <v>Normal</v>
      </c>
      <c r="AD4590" s="33" t="n">
        <f aca="false">INDEX(Lookup_Tables!$B$3:$B$12,MATCH(H4590,Lookup_Tables!$A$3:$A$12,0))</f>
        <v>2800000</v>
      </c>
      <c r="AE4590" s="27" t="str">
        <f aca="false">INDEX(Lookup_Tables!$C$3:$C$12,MATCH(H4590,Lookup_Tables!$A$3:$A$12,0))</f>
        <v>Dr. Suresh Nair</v>
      </c>
      <c r="AF4590" s="27" t="str">
        <f aca="false">IFERROR(INDEX(Lookup_Tables!$F$16:$F$45,MATCH(I4590,Lookup_Tables!$E$16:$E$45,0)),"N/A")</f>
        <v>EMP211</v>
      </c>
      <c r="AG4590" s="27" t="n">
        <f aca="false">_xlfn.IFS(R4590="Recovered",4,R4590="Referred",3,R4590="Admitted",2,R4590="Deceased",1,TRUE(),0)</f>
        <v>1</v>
      </c>
      <c r="AH4590" s="27" t="str">
        <f aca="false">IF(T4590&gt;=4,"Satisfied",IF(T4590&gt;=3,"Neutral","Needs Improvement"))</f>
        <v>Needs Improvement</v>
      </c>
    </row>
    <row r="4591" customFormat="false" ht="15" hidden="false" customHeight="false" outlineLevel="0" collapsed="false">
      <c r="A4591" s="30" t="s">
        <v>5706</v>
      </c>
      <c r="B4591" s="30" t="s">
        <v>1344</v>
      </c>
      <c r="C4591" s="30" t="n">
        <v>21</v>
      </c>
      <c r="D4591" s="30" t="s">
        <v>121</v>
      </c>
      <c r="E4591" s="31" t="n">
        <v>45306</v>
      </c>
      <c r="F4591" s="30" t="s">
        <v>360</v>
      </c>
      <c r="G4591" s="31" t="n">
        <v>45307</v>
      </c>
      <c r="H4591" s="30" t="s">
        <v>183</v>
      </c>
      <c r="I4591" s="30" t="s">
        <v>430</v>
      </c>
      <c r="J4591" s="30" t="s">
        <v>213</v>
      </c>
      <c r="K4591" s="30" t="s">
        <v>126</v>
      </c>
      <c r="L4591" s="30" t="n">
        <v>12</v>
      </c>
      <c r="M4591" s="30" t="n">
        <v>109</v>
      </c>
      <c r="N4591" s="30" t="s">
        <v>186</v>
      </c>
      <c r="O4591" s="30" t="s">
        <v>139</v>
      </c>
      <c r="P4591" s="30" t="s">
        <v>187</v>
      </c>
      <c r="Q4591" s="32" t="n">
        <v>7997.86</v>
      </c>
      <c r="R4591" s="30" t="s">
        <v>130</v>
      </c>
      <c r="S4591" s="30" t="s">
        <v>141</v>
      </c>
      <c r="T4591" s="30" t="n">
        <v>4</v>
      </c>
      <c r="U4591" s="30" t="n">
        <f aca="false">YEAR(E4591)</f>
        <v>2024</v>
      </c>
      <c r="V4591" s="30" t="str">
        <f aca="false">TEXT(E4591,"MMM-YYYY")</f>
        <v>Jan-2024</v>
      </c>
      <c r="W4591" s="30" t="n">
        <f aca="false">MONTH(E4591)</f>
        <v>1</v>
      </c>
      <c r="X4591" s="30" t="str">
        <f aca="false">TEXT(WEEKDAY(E4591,2),"0")&amp;" - "&amp;TEXT(E4591,"dddd")</f>
        <v>1 - Monday</v>
      </c>
      <c r="Y4591" s="30" t="str">
        <f aca="false">_xlfn.IFS(C4591&lt;18,"Child (0-17)",C4591&lt;40,"Young Adult (18-39)",C4591&lt;60,"Adult (40-59)",TRUE(),"Senior (60+)")</f>
        <v>Young Adult (18-39)</v>
      </c>
      <c r="Z4591" s="30" t="n">
        <f aca="false">ROUND(G4591-E4591,0)</f>
        <v>1</v>
      </c>
      <c r="AA4591" s="30" t="n">
        <f aca="false">L4591+M4591</f>
        <v>121</v>
      </c>
      <c r="AB4591" s="30" t="n">
        <f aca="false">IFERROR(ROUND(Q4591/AA4591,2),0)</f>
        <v>66.1</v>
      </c>
      <c r="AC4591" s="30" t="str">
        <f aca="false">IF(AND(K4591="Critical",N4591="No"),"URGENT - No Bed","Normal")</f>
        <v>Normal</v>
      </c>
      <c r="AD4591" s="34" t="n">
        <f aca="false">INDEX(Lookup_Tables!$B$3:$B$12,MATCH(H4591,Lookup_Tables!$A$3:$A$12,0))</f>
        <v>3100000</v>
      </c>
      <c r="AE4591" s="30" t="str">
        <f aca="false">INDEX(Lookup_Tables!$C$3:$C$12,MATCH(H4591,Lookup_Tables!$A$3:$A$12,0))</f>
        <v>Dr. Kavita Rao</v>
      </c>
      <c r="AF4591" s="30" t="str">
        <f aca="false">IFERROR(INDEX(Lookup_Tables!$F$16:$F$45,MATCH(I4591,Lookup_Tables!$E$16:$E$45,0)),"N/A")</f>
        <v>EMP224</v>
      </c>
      <c r="AG4591" s="30" t="n">
        <f aca="false">_xlfn.IFS(R4591="Recovered",4,R4591="Referred",3,R4591="Admitted",2,R4591="Deceased",1,TRUE(),0)</f>
        <v>4</v>
      </c>
      <c r="AH4591" s="30" t="str">
        <f aca="false">IF(T4591&gt;=4,"Satisfied",IF(T4591&gt;=3,"Neutral","Needs Improvement"))</f>
        <v>Satisfied</v>
      </c>
    </row>
    <row r="4592" customFormat="false" ht="15" hidden="false" customHeight="false" outlineLevel="0" collapsed="false">
      <c r="A4592" s="27" t="s">
        <v>5549</v>
      </c>
      <c r="B4592" s="27" t="s">
        <v>383</v>
      </c>
      <c r="C4592" s="27" t="n">
        <v>40</v>
      </c>
      <c r="D4592" s="27" t="s">
        <v>121</v>
      </c>
      <c r="E4592" s="28" t="n">
        <v>45333</v>
      </c>
      <c r="F4592" s="27" t="s">
        <v>1220</v>
      </c>
      <c r="G4592" s="28" t="n">
        <v>45336</v>
      </c>
      <c r="H4592" s="27" t="s">
        <v>123</v>
      </c>
      <c r="I4592" s="27" t="s">
        <v>304</v>
      </c>
      <c r="J4592" s="27" t="s">
        <v>227</v>
      </c>
      <c r="K4592" s="27" t="s">
        <v>126</v>
      </c>
      <c r="L4592" s="27" t="n">
        <v>36</v>
      </c>
      <c r="M4592" s="27" t="n">
        <v>47</v>
      </c>
      <c r="N4592" s="27" t="s">
        <v>127</v>
      </c>
      <c r="O4592" s="27" t="s">
        <v>139</v>
      </c>
      <c r="P4592" s="27" t="s">
        <v>129</v>
      </c>
      <c r="Q4592" s="29" t="n">
        <v>7799.82</v>
      </c>
      <c r="R4592" s="27" t="s">
        <v>268</v>
      </c>
      <c r="S4592" s="27" t="s">
        <v>131</v>
      </c>
      <c r="T4592" s="27" t="n">
        <v>3</v>
      </c>
      <c r="U4592" s="27" t="n">
        <f aca="false">YEAR(E4592)</f>
        <v>2024</v>
      </c>
      <c r="V4592" s="27" t="str">
        <f aca="false">TEXT(E4592,"MMM-YYYY")</f>
        <v>Feb-2024</v>
      </c>
      <c r="W4592" s="27" t="n">
        <f aca="false">MONTH(E4592)</f>
        <v>2</v>
      </c>
      <c r="X4592" s="27" t="str">
        <f aca="false">TEXT(WEEKDAY(E4592,2),"0")&amp;" - "&amp;TEXT(E4592,"dddd")</f>
        <v>7 - Sunday</v>
      </c>
      <c r="Y4592" s="27" t="str">
        <f aca="false">_xlfn.IFS(C4592&lt;18,"Child (0-17)",C4592&lt;40,"Young Adult (18-39)",C4592&lt;60,"Adult (40-59)",TRUE(),"Senior (60+)")</f>
        <v>Adult (40-59)</v>
      </c>
      <c r="Z4592" s="27" t="n">
        <f aca="false">ROUND(G4592-E4592,0)</f>
        <v>3</v>
      </c>
      <c r="AA4592" s="27" t="n">
        <f aca="false">L4592+M4592</f>
        <v>83</v>
      </c>
      <c r="AB4592" s="27" t="n">
        <f aca="false">IFERROR(ROUND(Q4592/AA4592,2),0)</f>
        <v>93.97</v>
      </c>
      <c r="AC4592" s="27" t="str">
        <f aca="false">IF(AND(K4592="Critical",N4592="No"),"URGENT - No Bed","Normal")</f>
        <v>Normal</v>
      </c>
      <c r="AD4592" s="33" t="n">
        <f aca="false">INDEX(Lookup_Tables!$B$3:$B$12,MATCH(H4592,Lookup_Tables!$A$3:$A$12,0))</f>
        <v>2200000</v>
      </c>
      <c r="AE4592" s="27" t="str">
        <f aca="false">INDEX(Lookup_Tables!$C$3:$C$12,MATCH(H4592,Lookup_Tables!$A$3:$A$12,0))</f>
        <v>Dr. Rohan Das</v>
      </c>
      <c r="AF4592" s="27" t="str">
        <f aca="false">IFERROR(INDEX(Lookup_Tables!$F$16:$F$45,MATCH(I4592,Lookup_Tables!$E$16:$E$45,0)),"N/A")</f>
        <v>EMP204</v>
      </c>
      <c r="AG4592" s="27" t="n">
        <f aca="false">_xlfn.IFS(R4592="Recovered",4,R4592="Referred",3,R4592="Admitted",2,R4592="Deceased",1,TRUE(),0)</f>
        <v>3</v>
      </c>
      <c r="AH4592" s="27" t="str">
        <f aca="false">IF(T4592&gt;=4,"Satisfied",IF(T4592&gt;=3,"Neutral","Needs Improvement"))</f>
        <v>Neutral</v>
      </c>
    </row>
    <row r="4593" customFormat="false" ht="15" hidden="false" customHeight="false" outlineLevel="0" collapsed="false">
      <c r="A4593" s="30" t="s">
        <v>2633</v>
      </c>
      <c r="B4593" s="30" t="s">
        <v>1585</v>
      </c>
      <c r="C4593" s="30" t="n">
        <v>37</v>
      </c>
      <c r="D4593" s="30" t="s">
        <v>121</v>
      </c>
      <c r="E4593" s="31" t="n">
        <v>45564</v>
      </c>
      <c r="F4593" s="30" t="s">
        <v>608</v>
      </c>
      <c r="G4593" s="31" t="n">
        <v>45564</v>
      </c>
      <c r="H4593" s="30" t="s">
        <v>217</v>
      </c>
      <c r="I4593" s="30" t="s">
        <v>392</v>
      </c>
      <c r="J4593" s="30" t="s">
        <v>294</v>
      </c>
      <c r="K4593" s="30" t="s">
        <v>138</v>
      </c>
      <c r="L4593" s="30" t="n">
        <v>71</v>
      </c>
      <c r="M4593" s="30" t="n">
        <v>20</v>
      </c>
      <c r="N4593" s="30" t="s">
        <v>186</v>
      </c>
      <c r="O4593" s="30" t="s">
        <v>128</v>
      </c>
      <c r="P4593" s="30" t="s">
        <v>187</v>
      </c>
      <c r="Q4593" s="32" t="n">
        <v>2182.7</v>
      </c>
      <c r="R4593" s="30" t="s">
        <v>130</v>
      </c>
      <c r="S4593" s="30" t="s">
        <v>157</v>
      </c>
      <c r="T4593" s="30" t="n">
        <v>4</v>
      </c>
      <c r="U4593" s="30" t="n">
        <f aca="false">YEAR(E4593)</f>
        <v>2024</v>
      </c>
      <c r="V4593" s="30" t="str">
        <f aca="false">TEXT(E4593,"MMM-YYYY")</f>
        <v>Sep-2024</v>
      </c>
      <c r="W4593" s="30" t="n">
        <f aca="false">MONTH(E4593)</f>
        <v>9</v>
      </c>
      <c r="X4593" s="30" t="str">
        <f aca="false">TEXT(WEEKDAY(E4593,2),"0")&amp;" - "&amp;TEXT(E4593,"dddd")</f>
        <v>7 - Sunday</v>
      </c>
      <c r="Y4593" s="30" t="str">
        <f aca="false">_xlfn.IFS(C4593&lt;18,"Child (0-17)",C4593&lt;40,"Young Adult (18-39)",C4593&lt;60,"Adult (40-59)",TRUE(),"Senior (60+)")</f>
        <v>Young Adult (18-39)</v>
      </c>
      <c r="Z4593" s="30" t="n">
        <f aca="false">ROUND(G4593-E4593,0)</f>
        <v>0</v>
      </c>
      <c r="AA4593" s="30" t="n">
        <f aca="false">L4593+M4593</f>
        <v>91</v>
      </c>
      <c r="AB4593" s="30" t="n">
        <f aca="false">IFERROR(ROUND(Q4593/AA4593,2),0)</f>
        <v>23.99</v>
      </c>
      <c r="AC4593" s="30" t="str">
        <f aca="false">IF(AND(K4593="Critical",N4593="No"),"URGENT - No Bed","Normal")</f>
        <v>Normal</v>
      </c>
      <c r="AD4593" s="34" t="n">
        <f aca="false">INDEX(Lookup_Tables!$B$3:$B$12,MATCH(H4593,Lookup_Tables!$A$3:$A$12,0))</f>
        <v>4200000</v>
      </c>
      <c r="AE4593" s="30" t="str">
        <f aca="false">INDEX(Lookup_Tables!$C$3:$C$12,MATCH(H4593,Lookup_Tables!$A$3:$A$12,0))</f>
        <v>Dr. Anil Kapoor</v>
      </c>
      <c r="AF4593" s="30" t="str">
        <f aca="false">IFERROR(INDEX(Lookup_Tables!$F$16:$F$45,MATCH(I4593,Lookup_Tables!$E$16:$E$45,0)),"N/A")</f>
        <v>EMP202</v>
      </c>
      <c r="AG4593" s="30" t="n">
        <f aca="false">_xlfn.IFS(R4593="Recovered",4,R4593="Referred",3,R4593="Admitted",2,R4593="Deceased",1,TRUE(),0)</f>
        <v>4</v>
      </c>
      <c r="AH4593" s="30" t="str">
        <f aca="false">IF(T4593&gt;=4,"Satisfied",IF(T4593&gt;=3,"Neutral","Needs Improvement"))</f>
        <v>Satisfied</v>
      </c>
    </row>
    <row r="4594" customFormat="false" ht="15" hidden="false" customHeight="false" outlineLevel="0" collapsed="false">
      <c r="A4594" s="27" t="s">
        <v>6475</v>
      </c>
      <c r="B4594" s="27" t="s">
        <v>1727</v>
      </c>
      <c r="C4594" s="27" t="n">
        <v>38</v>
      </c>
      <c r="D4594" s="27" t="s">
        <v>181</v>
      </c>
      <c r="E4594" s="28" t="n">
        <v>45602</v>
      </c>
      <c r="F4594" s="27" t="s">
        <v>1076</v>
      </c>
      <c r="G4594" s="28" t="n">
        <v>45604</v>
      </c>
      <c r="H4594" s="27" t="s">
        <v>217</v>
      </c>
      <c r="I4594" s="27" t="s">
        <v>282</v>
      </c>
      <c r="J4594" s="27" t="s">
        <v>283</v>
      </c>
      <c r="K4594" s="27" t="s">
        <v>126</v>
      </c>
      <c r="L4594" s="27" t="n">
        <v>31</v>
      </c>
      <c r="M4594" s="27" t="n">
        <v>139</v>
      </c>
      <c r="N4594" s="27" t="s">
        <v>186</v>
      </c>
      <c r="O4594" s="27" t="s">
        <v>139</v>
      </c>
      <c r="P4594" s="27" t="s">
        <v>150</v>
      </c>
      <c r="Q4594" s="29" t="n">
        <v>8283.35</v>
      </c>
      <c r="R4594" s="27" t="s">
        <v>130</v>
      </c>
      <c r="S4594" s="27" t="s">
        <v>131</v>
      </c>
      <c r="T4594" s="27" t="n">
        <v>4</v>
      </c>
      <c r="U4594" s="27" t="n">
        <f aca="false">YEAR(E4594)</f>
        <v>2024</v>
      </c>
      <c r="V4594" s="27" t="str">
        <f aca="false">TEXT(E4594,"MMM-YYYY")</f>
        <v>Nov-2024</v>
      </c>
      <c r="W4594" s="27" t="n">
        <f aca="false">MONTH(E4594)</f>
        <v>11</v>
      </c>
      <c r="X4594" s="27" t="str">
        <f aca="false">TEXT(WEEKDAY(E4594,2),"0")&amp;" - "&amp;TEXT(E4594,"dddd")</f>
        <v>3 - Wednesday</v>
      </c>
      <c r="Y4594" s="27" t="str">
        <f aca="false">_xlfn.IFS(C4594&lt;18,"Child (0-17)",C4594&lt;40,"Young Adult (18-39)",C4594&lt;60,"Adult (40-59)",TRUE(),"Senior (60+)")</f>
        <v>Young Adult (18-39)</v>
      </c>
      <c r="Z4594" s="27" t="n">
        <f aca="false">ROUND(G4594-E4594,0)</f>
        <v>2</v>
      </c>
      <c r="AA4594" s="27" t="n">
        <f aca="false">L4594+M4594</f>
        <v>170</v>
      </c>
      <c r="AB4594" s="27" t="n">
        <f aca="false">IFERROR(ROUND(Q4594/AA4594,2),0)</f>
        <v>48.73</v>
      </c>
      <c r="AC4594" s="27" t="str">
        <f aca="false">IF(AND(K4594="Critical",N4594="No"),"URGENT - No Bed","Normal")</f>
        <v>Normal</v>
      </c>
      <c r="AD4594" s="33" t="n">
        <f aca="false">INDEX(Lookup_Tables!$B$3:$B$12,MATCH(H4594,Lookup_Tables!$A$3:$A$12,0))</f>
        <v>4200000</v>
      </c>
      <c r="AE4594" s="27" t="str">
        <f aca="false">INDEX(Lookup_Tables!$C$3:$C$12,MATCH(H4594,Lookup_Tables!$A$3:$A$12,0))</f>
        <v>Dr. Anil Kapoor</v>
      </c>
      <c r="AF4594" s="27" t="str">
        <f aca="false">IFERROR(INDEX(Lookup_Tables!$F$16:$F$45,MATCH(I4594,Lookup_Tables!$E$16:$E$45,0)),"N/A")</f>
        <v>EMP200</v>
      </c>
      <c r="AG4594" s="27" t="n">
        <f aca="false">_xlfn.IFS(R4594="Recovered",4,R4594="Referred",3,R4594="Admitted",2,R4594="Deceased",1,TRUE(),0)</f>
        <v>4</v>
      </c>
      <c r="AH4594" s="27" t="str">
        <f aca="false">IF(T4594&gt;=4,"Satisfied",IF(T4594&gt;=3,"Neutral","Needs Improvement"))</f>
        <v>Satisfied</v>
      </c>
    </row>
    <row r="4595" customFormat="false" ht="15" hidden="false" customHeight="false" outlineLevel="0" collapsed="false">
      <c r="A4595" s="30" t="s">
        <v>3422</v>
      </c>
      <c r="B4595" s="30" t="s">
        <v>1856</v>
      </c>
      <c r="C4595" s="30" t="n">
        <v>7</v>
      </c>
      <c r="D4595" s="30" t="s">
        <v>181</v>
      </c>
      <c r="E4595" s="31" t="n">
        <v>45309</v>
      </c>
      <c r="F4595" s="30" t="s">
        <v>293</v>
      </c>
      <c r="G4595" s="31" t="n">
        <v>45310</v>
      </c>
      <c r="H4595" s="30" t="s">
        <v>146</v>
      </c>
      <c r="I4595" s="30" t="s">
        <v>309</v>
      </c>
      <c r="J4595" s="30" t="s">
        <v>177</v>
      </c>
      <c r="K4595" s="30" t="s">
        <v>156</v>
      </c>
      <c r="L4595" s="30" t="n">
        <v>69</v>
      </c>
      <c r="M4595" s="30" t="n">
        <v>68</v>
      </c>
      <c r="N4595" s="30" t="s">
        <v>186</v>
      </c>
      <c r="O4595" s="30" t="s">
        <v>128</v>
      </c>
      <c r="P4595" s="30" t="s">
        <v>187</v>
      </c>
      <c r="Q4595" s="32" t="n">
        <v>4937.62</v>
      </c>
      <c r="R4595" s="30" t="s">
        <v>130</v>
      </c>
      <c r="S4595" s="30" t="s">
        <v>151</v>
      </c>
      <c r="T4595" s="30" t="n">
        <v>4</v>
      </c>
      <c r="U4595" s="30" t="n">
        <f aca="false">YEAR(E4595)</f>
        <v>2024</v>
      </c>
      <c r="V4595" s="30" t="str">
        <f aca="false">TEXT(E4595,"MMM-YYYY")</f>
        <v>Jan-2024</v>
      </c>
      <c r="W4595" s="30" t="n">
        <f aca="false">MONTH(E4595)</f>
        <v>1</v>
      </c>
      <c r="X4595" s="30" t="str">
        <f aca="false">TEXT(WEEKDAY(E4595,2),"0")&amp;" - "&amp;TEXT(E4595,"dddd")</f>
        <v>4 - Thursday</v>
      </c>
      <c r="Y4595" s="30" t="str">
        <f aca="false">_xlfn.IFS(C4595&lt;18,"Child (0-17)",C4595&lt;40,"Young Adult (18-39)",C4595&lt;60,"Adult (40-59)",TRUE(),"Senior (60+)")</f>
        <v>Child (0-17)</v>
      </c>
      <c r="Z4595" s="30" t="n">
        <f aca="false">ROUND(G4595-E4595,0)</f>
        <v>1</v>
      </c>
      <c r="AA4595" s="30" t="n">
        <f aca="false">L4595+M4595</f>
        <v>137</v>
      </c>
      <c r="AB4595" s="30" t="n">
        <f aca="false">IFERROR(ROUND(Q4595/AA4595,2),0)</f>
        <v>36.04</v>
      </c>
      <c r="AC4595" s="30" t="str">
        <f aca="false">IF(AND(K4595="Critical",N4595="No"),"URGENT - No Bed","Normal")</f>
        <v>Normal</v>
      </c>
      <c r="AD4595" s="34" t="n">
        <f aca="false">INDEX(Lookup_Tables!$B$3:$B$12,MATCH(H4595,Lookup_Tables!$A$3:$A$12,0))</f>
        <v>2700000</v>
      </c>
      <c r="AE4595" s="30" t="str">
        <f aca="false">INDEX(Lookup_Tables!$C$3:$C$12,MATCH(H4595,Lookup_Tables!$A$3:$A$12,0))</f>
        <v>Dr. Vikram Singh</v>
      </c>
      <c r="AF4595" s="30" t="str">
        <f aca="false">IFERROR(INDEX(Lookup_Tables!$F$16:$F$45,MATCH(I4595,Lookup_Tables!$E$16:$E$45,0)),"N/A")</f>
        <v>EMP228</v>
      </c>
      <c r="AG4595" s="30" t="n">
        <f aca="false">_xlfn.IFS(R4595="Recovered",4,R4595="Referred",3,R4595="Admitted",2,R4595="Deceased",1,TRUE(),0)</f>
        <v>4</v>
      </c>
      <c r="AH4595" s="30" t="str">
        <f aca="false">IF(T4595&gt;=4,"Satisfied",IF(T4595&gt;=3,"Neutral","Needs Improvement"))</f>
        <v>Satisfied</v>
      </c>
    </row>
    <row r="4596" customFormat="false" ht="15" hidden="false" customHeight="false" outlineLevel="0" collapsed="false">
      <c r="A4596" s="27" t="s">
        <v>1107</v>
      </c>
      <c r="B4596" s="27" t="s">
        <v>1767</v>
      </c>
      <c r="C4596" s="27" t="n">
        <v>40</v>
      </c>
      <c r="D4596" s="27" t="s">
        <v>181</v>
      </c>
      <c r="E4596" s="28" t="n">
        <v>45503</v>
      </c>
      <c r="F4596" s="27" t="s">
        <v>1084</v>
      </c>
      <c r="G4596" s="28" t="n">
        <v>45503</v>
      </c>
      <c r="H4596" s="27" t="s">
        <v>183</v>
      </c>
      <c r="I4596" s="27" t="s">
        <v>184</v>
      </c>
      <c r="J4596" s="27" t="s">
        <v>476</v>
      </c>
      <c r="K4596" s="27" t="s">
        <v>138</v>
      </c>
      <c r="L4596" s="27" t="n">
        <v>73</v>
      </c>
      <c r="M4596" s="27" t="n">
        <v>44</v>
      </c>
      <c r="N4596" s="27" t="s">
        <v>127</v>
      </c>
      <c r="O4596" s="27" t="s">
        <v>139</v>
      </c>
      <c r="P4596" s="27" t="s">
        <v>140</v>
      </c>
      <c r="Q4596" s="29" t="n">
        <v>2337.24</v>
      </c>
      <c r="R4596" s="27" t="s">
        <v>130</v>
      </c>
      <c r="S4596" s="27" t="s">
        <v>164</v>
      </c>
      <c r="T4596" s="27" t="n">
        <v>5</v>
      </c>
      <c r="U4596" s="27" t="n">
        <f aca="false">YEAR(E4596)</f>
        <v>2024</v>
      </c>
      <c r="V4596" s="27" t="str">
        <f aca="false">TEXT(E4596,"MMM-YYYY")</f>
        <v>Jul-2024</v>
      </c>
      <c r="W4596" s="27" t="n">
        <f aca="false">MONTH(E4596)</f>
        <v>7</v>
      </c>
      <c r="X4596" s="27" t="str">
        <f aca="false">TEXT(WEEKDAY(E4596,2),"0")&amp;" - "&amp;TEXT(E4596,"dddd")</f>
        <v>2 - Tuesday</v>
      </c>
      <c r="Y4596" s="27" t="str">
        <f aca="false">_xlfn.IFS(C4596&lt;18,"Child (0-17)",C4596&lt;40,"Young Adult (18-39)",C4596&lt;60,"Adult (40-59)",TRUE(),"Senior (60+)")</f>
        <v>Adult (40-59)</v>
      </c>
      <c r="Z4596" s="27" t="n">
        <f aca="false">ROUND(G4596-E4596,0)</f>
        <v>0</v>
      </c>
      <c r="AA4596" s="27" t="n">
        <f aca="false">L4596+M4596</f>
        <v>117</v>
      </c>
      <c r="AB4596" s="27" t="n">
        <f aca="false">IFERROR(ROUND(Q4596/AA4596,2),0)</f>
        <v>19.98</v>
      </c>
      <c r="AC4596" s="27" t="str">
        <f aca="false">IF(AND(K4596="Critical",N4596="No"),"URGENT - No Bed","Normal")</f>
        <v>Normal</v>
      </c>
      <c r="AD4596" s="33" t="n">
        <f aca="false">INDEX(Lookup_Tables!$B$3:$B$12,MATCH(H4596,Lookup_Tables!$A$3:$A$12,0))</f>
        <v>3100000</v>
      </c>
      <c r="AE4596" s="27" t="str">
        <f aca="false">INDEX(Lookup_Tables!$C$3:$C$12,MATCH(H4596,Lookup_Tables!$A$3:$A$12,0))</f>
        <v>Dr. Kavita Rao</v>
      </c>
      <c r="AF4596" s="27" t="str">
        <f aca="false">IFERROR(INDEX(Lookup_Tables!$F$16:$F$45,MATCH(I4596,Lookup_Tables!$E$16:$E$45,0)),"N/A")</f>
        <v>EMP226</v>
      </c>
      <c r="AG4596" s="27" t="n">
        <f aca="false">_xlfn.IFS(R4596="Recovered",4,R4596="Referred",3,R4596="Admitted",2,R4596="Deceased",1,TRUE(),0)</f>
        <v>4</v>
      </c>
      <c r="AH4596" s="27" t="str">
        <f aca="false">IF(T4596&gt;=4,"Satisfied",IF(T4596&gt;=3,"Neutral","Needs Improvement"))</f>
        <v>Satisfied</v>
      </c>
    </row>
    <row r="4597" customFormat="false" ht="15" hidden="false" customHeight="false" outlineLevel="0" collapsed="false">
      <c r="A4597" s="30" t="s">
        <v>6440</v>
      </c>
      <c r="B4597" s="30" t="s">
        <v>5278</v>
      </c>
      <c r="C4597" s="30" t="n">
        <v>23</v>
      </c>
      <c r="D4597" s="30" t="s">
        <v>121</v>
      </c>
      <c r="E4597" s="31" t="n">
        <v>45537</v>
      </c>
      <c r="F4597" s="30" t="s">
        <v>695</v>
      </c>
      <c r="G4597" s="31" t="n">
        <v>45540</v>
      </c>
      <c r="H4597" s="30" t="s">
        <v>236</v>
      </c>
      <c r="I4597" s="30" t="s">
        <v>237</v>
      </c>
      <c r="J4597" s="30" t="s">
        <v>238</v>
      </c>
      <c r="K4597" s="30" t="s">
        <v>156</v>
      </c>
      <c r="L4597" s="30" t="n">
        <v>33</v>
      </c>
      <c r="M4597" s="30" t="n">
        <v>74</v>
      </c>
      <c r="N4597" s="30" t="s">
        <v>186</v>
      </c>
      <c r="O4597" s="30" t="s">
        <v>139</v>
      </c>
      <c r="P4597" s="30" t="s">
        <v>150</v>
      </c>
      <c r="Q4597" s="32" t="n">
        <v>4468.48</v>
      </c>
      <c r="R4597" s="30" t="s">
        <v>130</v>
      </c>
      <c r="S4597" s="30" t="s">
        <v>223</v>
      </c>
      <c r="T4597" s="30" t="n">
        <v>2</v>
      </c>
      <c r="U4597" s="30" t="n">
        <f aca="false">YEAR(E4597)</f>
        <v>2024</v>
      </c>
      <c r="V4597" s="30" t="str">
        <f aca="false">TEXT(E4597,"MMM-YYYY")</f>
        <v>Sep-2024</v>
      </c>
      <c r="W4597" s="30" t="n">
        <f aca="false">MONTH(E4597)</f>
        <v>9</v>
      </c>
      <c r="X4597" s="30" t="str">
        <f aca="false">TEXT(WEEKDAY(E4597,2),"0")&amp;" - "&amp;TEXT(E4597,"dddd")</f>
        <v>1 - Monday</v>
      </c>
      <c r="Y4597" s="30" t="str">
        <f aca="false">_xlfn.IFS(C4597&lt;18,"Child (0-17)",C4597&lt;40,"Young Adult (18-39)",C4597&lt;60,"Adult (40-59)",TRUE(),"Senior (60+)")</f>
        <v>Young Adult (18-39)</v>
      </c>
      <c r="Z4597" s="30" t="n">
        <f aca="false">ROUND(G4597-E4597,0)</f>
        <v>3</v>
      </c>
      <c r="AA4597" s="30" t="n">
        <f aca="false">L4597+M4597</f>
        <v>107</v>
      </c>
      <c r="AB4597" s="30" t="n">
        <f aca="false">IFERROR(ROUND(Q4597/AA4597,2),0)</f>
        <v>41.76</v>
      </c>
      <c r="AC4597" s="30" t="str">
        <f aca="false">IF(AND(K4597="Critical",N4597="No"),"URGENT - No Bed","Normal")</f>
        <v>Normal</v>
      </c>
      <c r="AD4597" s="34" t="n">
        <f aca="false">INDEX(Lookup_Tables!$B$3:$B$12,MATCH(H4597,Lookup_Tables!$A$3:$A$12,0))</f>
        <v>3900000</v>
      </c>
      <c r="AE4597" s="30" t="str">
        <f aca="false">INDEX(Lookup_Tables!$C$3:$C$12,MATCH(H4597,Lookup_Tables!$A$3:$A$12,0))</f>
        <v>Dr. Rina Mehta</v>
      </c>
      <c r="AF4597" s="30" t="str">
        <f aca="false">IFERROR(INDEX(Lookup_Tables!$F$16:$F$45,MATCH(I4597,Lookup_Tables!$E$16:$E$45,0)),"N/A")</f>
        <v>EMP215</v>
      </c>
      <c r="AG4597" s="30" t="n">
        <f aca="false">_xlfn.IFS(R4597="Recovered",4,R4597="Referred",3,R4597="Admitted",2,R4597="Deceased",1,TRUE(),0)</f>
        <v>4</v>
      </c>
      <c r="AH4597" s="30" t="str">
        <f aca="false">IF(T4597&gt;=4,"Satisfied",IF(T4597&gt;=3,"Neutral","Needs Improvement"))</f>
        <v>Needs Improvement</v>
      </c>
    </row>
    <row r="4598" customFormat="false" ht="15" hidden="false" customHeight="false" outlineLevel="0" collapsed="false">
      <c r="A4598" s="27" t="s">
        <v>2403</v>
      </c>
      <c r="B4598" s="27" t="s">
        <v>1286</v>
      </c>
      <c r="C4598" s="27" t="n">
        <v>54</v>
      </c>
      <c r="D4598" s="27" t="s">
        <v>181</v>
      </c>
      <c r="E4598" s="28" t="n">
        <v>45619</v>
      </c>
      <c r="F4598" s="27" t="s">
        <v>1749</v>
      </c>
      <c r="G4598" s="28" t="n">
        <v>45619</v>
      </c>
      <c r="H4598" s="27" t="s">
        <v>183</v>
      </c>
      <c r="I4598" s="27" t="s">
        <v>430</v>
      </c>
      <c r="J4598" s="27" t="s">
        <v>476</v>
      </c>
      <c r="K4598" s="27" t="s">
        <v>156</v>
      </c>
      <c r="L4598" s="27" t="n">
        <v>39</v>
      </c>
      <c r="M4598" s="27" t="n">
        <v>65</v>
      </c>
      <c r="N4598" s="27" t="s">
        <v>127</v>
      </c>
      <c r="O4598" s="27" t="s">
        <v>171</v>
      </c>
      <c r="P4598" s="27" t="s">
        <v>129</v>
      </c>
      <c r="Q4598" s="29" t="n">
        <v>4044.67</v>
      </c>
      <c r="R4598" s="27" t="s">
        <v>172</v>
      </c>
      <c r="S4598" s="27" t="s">
        <v>223</v>
      </c>
      <c r="T4598" s="27" t="n">
        <v>3</v>
      </c>
      <c r="U4598" s="27" t="n">
        <f aca="false">YEAR(E4598)</f>
        <v>2024</v>
      </c>
      <c r="V4598" s="27" t="str">
        <f aca="false">TEXT(E4598,"MMM-YYYY")</f>
        <v>Nov-2024</v>
      </c>
      <c r="W4598" s="27" t="n">
        <f aca="false">MONTH(E4598)</f>
        <v>11</v>
      </c>
      <c r="X4598" s="27" t="str">
        <f aca="false">TEXT(WEEKDAY(E4598,2),"0")&amp;" - "&amp;TEXT(E4598,"dddd")</f>
        <v>6 - Saturday</v>
      </c>
      <c r="Y4598" s="27" t="str">
        <f aca="false">_xlfn.IFS(C4598&lt;18,"Child (0-17)",C4598&lt;40,"Young Adult (18-39)",C4598&lt;60,"Adult (40-59)",TRUE(),"Senior (60+)")</f>
        <v>Adult (40-59)</v>
      </c>
      <c r="Z4598" s="27" t="n">
        <f aca="false">ROUND(G4598-E4598,0)</f>
        <v>0</v>
      </c>
      <c r="AA4598" s="27" t="n">
        <f aca="false">L4598+M4598</f>
        <v>104</v>
      </c>
      <c r="AB4598" s="27" t="n">
        <f aca="false">IFERROR(ROUND(Q4598/AA4598,2),0)</f>
        <v>38.89</v>
      </c>
      <c r="AC4598" s="27" t="str">
        <f aca="false">IF(AND(K4598="Critical",N4598="No"),"URGENT - No Bed","Normal")</f>
        <v>Normal</v>
      </c>
      <c r="AD4598" s="33" t="n">
        <f aca="false">INDEX(Lookup_Tables!$B$3:$B$12,MATCH(H4598,Lookup_Tables!$A$3:$A$12,0))</f>
        <v>3100000</v>
      </c>
      <c r="AE4598" s="27" t="str">
        <f aca="false">INDEX(Lookup_Tables!$C$3:$C$12,MATCH(H4598,Lookup_Tables!$A$3:$A$12,0))</f>
        <v>Dr. Kavita Rao</v>
      </c>
      <c r="AF4598" s="27" t="str">
        <f aca="false">IFERROR(INDEX(Lookup_Tables!$F$16:$F$45,MATCH(I4598,Lookup_Tables!$E$16:$E$45,0)),"N/A")</f>
        <v>EMP224</v>
      </c>
      <c r="AG4598" s="27" t="n">
        <f aca="false">_xlfn.IFS(R4598="Recovered",4,R4598="Referred",3,R4598="Admitted",2,R4598="Deceased",1,TRUE(),0)</f>
        <v>2</v>
      </c>
      <c r="AH4598" s="27" t="str">
        <f aca="false">IF(T4598&gt;=4,"Satisfied",IF(T4598&gt;=3,"Neutral","Needs Improvement"))</f>
        <v>Neutral</v>
      </c>
    </row>
    <row r="4599" customFormat="false" ht="15" hidden="false" customHeight="false" outlineLevel="0" collapsed="false">
      <c r="A4599" s="30" t="s">
        <v>5661</v>
      </c>
      <c r="B4599" s="30" t="s">
        <v>318</v>
      </c>
      <c r="C4599" s="30" t="n">
        <v>21</v>
      </c>
      <c r="D4599" s="30" t="s">
        <v>121</v>
      </c>
      <c r="E4599" s="31" t="n">
        <v>45460</v>
      </c>
      <c r="F4599" s="30" t="s">
        <v>904</v>
      </c>
      <c r="G4599" s="31" t="n">
        <v>45462</v>
      </c>
      <c r="H4599" s="30" t="s">
        <v>236</v>
      </c>
      <c r="I4599" s="30" t="s">
        <v>323</v>
      </c>
      <c r="J4599" s="30" t="s">
        <v>238</v>
      </c>
      <c r="K4599" s="30" t="s">
        <v>156</v>
      </c>
      <c r="L4599" s="30" t="n">
        <v>15</v>
      </c>
      <c r="M4599" s="30" t="n">
        <v>48</v>
      </c>
      <c r="N4599" s="30" t="s">
        <v>127</v>
      </c>
      <c r="O4599" s="30" t="s">
        <v>149</v>
      </c>
      <c r="P4599" s="30" t="s">
        <v>129</v>
      </c>
      <c r="Q4599" s="32" t="n">
        <v>4676.94</v>
      </c>
      <c r="R4599" s="30" t="s">
        <v>130</v>
      </c>
      <c r="S4599" s="30" t="s">
        <v>335</v>
      </c>
      <c r="T4599" s="30" t="n">
        <v>2</v>
      </c>
      <c r="U4599" s="30" t="n">
        <f aca="false">YEAR(E4599)</f>
        <v>2024</v>
      </c>
      <c r="V4599" s="30" t="str">
        <f aca="false">TEXT(E4599,"MMM-YYYY")</f>
        <v>Jun-2024</v>
      </c>
      <c r="W4599" s="30" t="n">
        <f aca="false">MONTH(E4599)</f>
        <v>6</v>
      </c>
      <c r="X4599" s="30" t="str">
        <f aca="false">TEXT(WEEKDAY(E4599,2),"0")&amp;" - "&amp;TEXT(E4599,"dddd")</f>
        <v>1 - Monday</v>
      </c>
      <c r="Y4599" s="30" t="str">
        <f aca="false">_xlfn.IFS(C4599&lt;18,"Child (0-17)",C4599&lt;40,"Young Adult (18-39)",C4599&lt;60,"Adult (40-59)",TRUE(),"Senior (60+)")</f>
        <v>Young Adult (18-39)</v>
      </c>
      <c r="Z4599" s="30" t="n">
        <f aca="false">ROUND(G4599-E4599,0)</f>
        <v>2</v>
      </c>
      <c r="AA4599" s="30" t="n">
        <f aca="false">L4599+M4599</f>
        <v>63</v>
      </c>
      <c r="AB4599" s="30" t="n">
        <f aca="false">IFERROR(ROUND(Q4599/AA4599,2),0)</f>
        <v>74.24</v>
      </c>
      <c r="AC4599" s="30" t="str">
        <f aca="false">IF(AND(K4599="Critical",N4599="No"),"URGENT - No Bed","Normal")</f>
        <v>Normal</v>
      </c>
      <c r="AD4599" s="34" t="n">
        <f aca="false">INDEX(Lookup_Tables!$B$3:$B$12,MATCH(H4599,Lookup_Tables!$A$3:$A$12,0))</f>
        <v>3900000</v>
      </c>
      <c r="AE4599" s="30" t="str">
        <f aca="false">INDEX(Lookup_Tables!$C$3:$C$12,MATCH(H4599,Lookup_Tables!$A$3:$A$12,0))</f>
        <v>Dr. Rina Mehta</v>
      </c>
      <c r="AF4599" s="30" t="str">
        <f aca="false">IFERROR(INDEX(Lookup_Tables!$F$16:$F$45,MATCH(I4599,Lookup_Tables!$E$16:$E$45,0)),"N/A")</f>
        <v>EMP216</v>
      </c>
      <c r="AG4599" s="30" t="n">
        <f aca="false">_xlfn.IFS(R4599="Recovered",4,R4599="Referred",3,R4599="Admitted",2,R4599="Deceased",1,TRUE(),0)</f>
        <v>4</v>
      </c>
      <c r="AH4599" s="30" t="str">
        <f aca="false">IF(T4599&gt;=4,"Satisfied",IF(T4599&gt;=3,"Neutral","Needs Improvement"))</f>
        <v>Needs Improvement</v>
      </c>
    </row>
    <row r="4600" customFormat="false" ht="15" hidden="false" customHeight="false" outlineLevel="0" collapsed="false">
      <c r="A4600" s="27" t="s">
        <v>5349</v>
      </c>
      <c r="B4600" s="27" t="s">
        <v>6261</v>
      </c>
      <c r="C4600" s="27" t="n">
        <v>72</v>
      </c>
      <c r="D4600" s="27" t="s">
        <v>121</v>
      </c>
      <c r="E4600" s="28" t="n">
        <v>45344</v>
      </c>
      <c r="F4600" s="27" t="s">
        <v>154</v>
      </c>
      <c r="G4600" s="28" t="n">
        <v>45344</v>
      </c>
      <c r="H4600" s="27" t="s">
        <v>168</v>
      </c>
      <c r="I4600" s="27" t="s">
        <v>196</v>
      </c>
      <c r="J4600" s="27" t="s">
        <v>191</v>
      </c>
      <c r="K4600" s="27" t="s">
        <v>156</v>
      </c>
      <c r="L4600" s="27" t="n">
        <v>63</v>
      </c>
      <c r="M4600" s="27" t="n">
        <v>85</v>
      </c>
      <c r="N4600" s="27" t="s">
        <v>127</v>
      </c>
      <c r="O4600" s="27" t="s">
        <v>128</v>
      </c>
      <c r="P4600" s="27" t="s">
        <v>150</v>
      </c>
      <c r="Q4600" s="29" t="n">
        <v>3933.68</v>
      </c>
      <c r="R4600" s="27" t="s">
        <v>130</v>
      </c>
      <c r="S4600" s="27" t="s">
        <v>141</v>
      </c>
      <c r="T4600" s="27" t="n">
        <v>5</v>
      </c>
      <c r="U4600" s="27" t="n">
        <f aca="false">YEAR(E4600)</f>
        <v>2024</v>
      </c>
      <c r="V4600" s="27" t="str">
        <f aca="false">TEXT(E4600,"MMM-YYYY")</f>
        <v>Feb-2024</v>
      </c>
      <c r="W4600" s="27" t="n">
        <f aca="false">MONTH(E4600)</f>
        <v>2</v>
      </c>
      <c r="X4600" s="27" t="str">
        <f aca="false">TEXT(WEEKDAY(E4600,2),"0")&amp;" - "&amp;TEXT(E4600,"dddd")</f>
        <v>4 - Thursday</v>
      </c>
      <c r="Y4600" s="27" t="str">
        <f aca="false">_xlfn.IFS(C4600&lt;18,"Child (0-17)",C4600&lt;40,"Young Adult (18-39)",C4600&lt;60,"Adult (40-59)",TRUE(),"Senior (60+)")</f>
        <v>Senior (60+)</v>
      </c>
      <c r="Z4600" s="27" t="n">
        <f aca="false">ROUND(G4600-E4600,0)</f>
        <v>0</v>
      </c>
      <c r="AA4600" s="27" t="n">
        <f aca="false">L4600+M4600</f>
        <v>148</v>
      </c>
      <c r="AB4600" s="27" t="n">
        <f aca="false">IFERROR(ROUND(Q4600/AA4600,2),0)</f>
        <v>26.58</v>
      </c>
      <c r="AC4600" s="27" t="str">
        <f aca="false">IF(AND(K4600="Critical",N4600="No"),"URGENT - No Bed","Normal")</f>
        <v>Normal</v>
      </c>
      <c r="AD4600" s="33" t="n">
        <f aca="false">INDEX(Lookup_Tables!$B$3:$B$12,MATCH(H4600,Lookup_Tables!$A$3:$A$12,0))</f>
        <v>4400000</v>
      </c>
      <c r="AE4600" s="27" t="str">
        <f aca="false">INDEX(Lookup_Tables!$C$3:$C$12,MATCH(H4600,Lookup_Tables!$A$3:$A$12,0))</f>
        <v>Dr. Neha Chopra</v>
      </c>
      <c r="AF4600" s="27" t="str">
        <f aca="false">IFERROR(INDEX(Lookup_Tables!$F$16:$F$45,MATCH(I4600,Lookup_Tables!$E$16:$E$45,0)),"N/A")</f>
        <v>EMP219</v>
      </c>
      <c r="AG4600" s="27" t="n">
        <f aca="false">_xlfn.IFS(R4600="Recovered",4,R4600="Referred",3,R4600="Admitted",2,R4600="Deceased",1,TRUE(),0)</f>
        <v>4</v>
      </c>
      <c r="AH4600" s="27" t="str">
        <f aca="false">IF(T4600&gt;=4,"Satisfied",IF(T4600&gt;=3,"Neutral","Needs Improvement"))</f>
        <v>Satisfied</v>
      </c>
    </row>
    <row r="4601" customFormat="false" ht="15" hidden="false" customHeight="false" outlineLevel="0" collapsed="false">
      <c r="A4601" s="30" t="s">
        <v>5552</v>
      </c>
      <c r="B4601" s="30" t="s">
        <v>1471</v>
      </c>
      <c r="C4601" s="30" t="n">
        <v>0</v>
      </c>
      <c r="D4601" s="30" t="s">
        <v>181</v>
      </c>
      <c r="E4601" s="31" t="n">
        <v>45630</v>
      </c>
      <c r="F4601" s="30" t="s">
        <v>762</v>
      </c>
      <c r="G4601" s="31" t="n">
        <v>45633</v>
      </c>
      <c r="H4601" s="30" t="s">
        <v>135</v>
      </c>
      <c r="I4601" s="30" t="s">
        <v>136</v>
      </c>
      <c r="J4601" s="30" t="s">
        <v>201</v>
      </c>
      <c r="K4601" s="30" t="s">
        <v>126</v>
      </c>
      <c r="L4601" s="30" t="n">
        <v>20</v>
      </c>
      <c r="M4601" s="30" t="n">
        <v>86</v>
      </c>
      <c r="N4601" s="30" t="s">
        <v>127</v>
      </c>
      <c r="O4601" s="30" t="s">
        <v>149</v>
      </c>
      <c r="P4601" s="30" t="s">
        <v>140</v>
      </c>
      <c r="Q4601" s="32" t="n">
        <v>7689.58</v>
      </c>
      <c r="R4601" s="30" t="s">
        <v>172</v>
      </c>
      <c r="S4601" s="30" t="s">
        <v>192</v>
      </c>
      <c r="T4601" s="30" t="n">
        <v>3</v>
      </c>
      <c r="U4601" s="30" t="n">
        <f aca="false">YEAR(E4601)</f>
        <v>2024</v>
      </c>
      <c r="V4601" s="30" t="str">
        <f aca="false">TEXT(E4601,"MMM-YYYY")</f>
        <v>Dec-2024</v>
      </c>
      <c r="W4601" s="30" t="n">
        <f aca="false">MONTH(E4601)</f>
        <v>12</v>
      </c>
      <c r="X4601" s="30" t="str">
        <f aca="false">TEXT(WEEKDAY(E4601,2),"0")&amp;" - "&amp;TEXT(E4601,"dddd")</f>
        <v>3 - Wednesday</v>
      </c>
      <c r="Y4601" s="30" t="str">
        <f aca="false">_xlfn.IFS(C4601&lt;18,"Child (0-17)",C4601&lt;40,"Young Adult (18-39)",C4601&lt;60,"Adult (40-59)",TRUE(),"Senior (60+)")</f>
        <v>Child (0-17)</v>
      </c>
      <c r="Z4601" s="30" t="n">
        <f aca="false">ROUND(G4601-E4601,0)</f>
        <v>3</v>
      </c>
      <c r="AA4601" s="30" t="n">
        <f aca="false">L4601+M4601</f>
        <v>106</v>
      </c>
      <c r="AB4601" s="30" t="n">
        <f aca="false">IFERROR(ROUND(Q4601/AA4601,2),0)</f>
        <v>72.54</v>
      </c>
      <c r="AC4601" s="30" t="str">
        <f aca="false">IF(AND(K4601="Critical",N4601="No"),"URGENT - No Bed","Normal")</f>
        <v>Normal</v>
      </c>
      <c r="AD4601" s="34" t="n">
        <f aca="false">INDEX(Lookup_Tables!$B$3:$B$12,MATCH(H4601,Lookup_Tables!$A$3:$A$12,0))</f>
        <v>4600000</v>
      </c>
      <c r="AE4601" s="30" t="str">
        <f aca="false">INDEX(Lookup_Tables!$C$3:$C$12,MATCH(H4601,Lookup_Tables!$A$3:$A$12,0))</f>
        <v>Dr. Farhan Khan</v>
      </c>
      <c r="AF4601" s="30" t="str">
        <f aca="false">IFERROR(INDEX(Lookup_Tables!$F$16:$F$45,MATCH(I4601,Lookup_Tables!$E$16:$E$45,0)),"N/A")</f>
        <v>EMP206</v>
      </c>
      <c r="AG4601" s="30" t="n">
        <f aca="false">_xlfn.IFS(R4601="Recovered",4,R4601="Referred",3,R4601="Admitted",2,R4601="Deceased",1,TRUE(),0)</f>
        <v>2</v>
      </c>
      <c r="AH4601" s="30" t="str">
        <f aca="false">IF(T4601&gt;=4,"Satisfied",IF(T4601&gt;=3,"Neutral","Needs Improvement"))</f>
        <v>Neutral</v>
      </c>
    </row>
    <row r="4602" customFormat="false" ht="15" hidden="false" customHeight="false" outlineLevel="0" collapsed="false">
      <c r="A4602" s="27" t="s">
        <v>5541</v>
      </c>
      <c r="B4602" s="27" t="s">
        <v>5404</v>
      </c>
      <c r="C4602" s="27" t="n">
        <v>75</v>
      </c>
      <c r="D4602" s="27" t="s">
        <v>121</v>
      </c>
      <c r="E4602" s="28" t="n">
        <v>45475</v>
      </c>
      <c r="F4602" s="27" t="s">
        <v>762</v>
      </c>
      <c r="G4602" s="28" t="n">
        <v>45481</v>
      </c>
      <c r="H4602" s="27" t="s">
        <v>146</v>
      </c>
      <c r="I4602" s="27" t="s">
        <v>309</v>
      </c>
      <c r="J4602" s="27" t="s">
        <v>177</v>
      </c>
      <c r="K4602" s="27" t="s">
        <v>126</v>
      </c>
      <c r="L4602" s="27" t="n">
        <v>22</v>
      </c>
      <c r="M4602" s="27" t="n">
        <v>45</v>
      </c>
      <c r="N4602" s="27" t="s">
        <v>186</v>
      </c>
      <c r="O4602" s="27" t="s">
        <v>128</v>
      </c>
      <c r="P4602" s="27" t="s">
        <v>150</v>
      </c>
      <c r="Q4602" s="29" t="n">
        <v>7294.63</v>
      </c>
      <c r="R4602" s="27" t="s">
        <v>130</v>
      </c>
      <c r="S4602" s="27" t="s">
        <v>157</v>
      </c>
      <c r="T4602" s="27" t="n">
        <v>4</v>
      </c>
      <c r="U4602" s="27" t="n">
        <f aca="false">YEAR(E4602)</f>
        <v>2024</v>
      </c>
      <c r="V4602" s="27" t="str">
        <f aca="false">TEXT(E4602,"MMM-YYYY")</f>
        <v>Jul-2024</v>
      </c>
      <c r="W4602" s="27" t="n">
        <f aca="false">MONTH(E4602)</f>
        <v>7</v>
      </c>
      <c r="X4602" s="27" t="str">
        <f aca="false">TEXT(WEEKDAY(E4602,2),"0")&amp;" - "&amp;TEXT(E4602,"dddd")</f>
        <v>2 - Tuesday</v>
      </c>
      <c r="Y4602" s="27" t="str">
        <f aca="false">_xlfn.IFS(C4602&lt;18,"Child (0-17)",C4602&lt;40,"Young Adult (18-39)",C4602&lt;60,"Adult (40-59)",TRUE(),"Senior (60+)")</f>
        <v>Senior (60+)</v>
      </c>
      <c r="Z4602" s="27" t="n">
        <f aca="false">ROUND(G4602-E4602,0)</f>
        <v>6</v>
      </c>
      <c r="AA4602" s="27" t="n">
        <f aca="false">L4602+M4602</f>
        <v>67</v>
      </c>
      <c r="AB4602" s="27" t="n">
        <f aca="false">IFERROR(ROUND(Q4602/AA4602,2),0)</f>
        <v>108.88</v>
      </c>
      <c r="AC4602" s="27" t="str">
        <f aca="false">IF(AND(K4602="Critical",N4602="No"),"URGENT - No Bed","Normal")</f>
        <v>Normal</v>
      </c>
      <c r="AD4602" s="33" t="n">
        <f aca="false">INDEX(Lookup_Tables!$B$3:$B$12,MATCH(H4602,Lookup_Tables!$A$3:$A$12,0))</f>
        <v>2700000</v>
      </c>
      <c r="AE4602" s="27" t="str">
        <f aca="false">INDEX(Lookup_Tables!$C$3:$C$12,MATCH(H4602,Lookup_Tables!$A$3:$A$12,0))</f>
        <v>Dr. Vikram Singh</v>
      </c>
      <c r="AF4602" s="27" t="str">
        <f aca="false">IFERROR(INDEX(Lookup_Tables!$F$16:$F$45,MATCH(I4602,Lookup_Tables!$E$16:$E$45,0)),"N/A")</f>
        <v>EMP228</v>
      </c>
      <c r="AG4602" s="27" t="n">
        <f aca="false">_xlfn.IFS(R4602="Recovered",4,R4602="Referred",3,R4602="Admitted",2,R4602="Deceased",1,TRUE(),0)</f>
        <v>4</v>
      </c>
      <c r="AH4602" s="27" t="str">
        <f aca="false">IF(T4602&gt;=4,"Satisfied",IF(T4602&gt;=3,"Neutral","Needs Improvement"))</f>
        <v>Satisfied</v>
      </c>
    </row>
    <row r="4603" customFormat="false" ht="15" hidden="false" customHeight="false" outlineLevel="0" collapsed="false">
      <c r="A4603" s="30" t="s">
        <v>6299</v>
      </c>
      <c r="B4603" s="30" t="s">
        <v>5236</v>
      </c>
      <c r="C4603" s="30" t="n">
        <v>32</v>
      </c>
      <c r="D4603" s="30" t="s">
        <v>181</v>
      </c>
      <c r="E4603" s="31" t="n">
        <v>45463</v>
      </c>
      <c r="F4603" s="30" t="s">
        <v>823</v>
      </c>
      <c r="G4603" s="31" t="n">
        <v>45463</v>
      </c>
      <c r="H4603" s="30" t="s">
        <v>242</v>
      </c>
      <c r="I4603" s="30" t="s">
        <v>243</v>
      </c>
      <c r="J4603" s="30" t="s">
        <v>401</v>
      </c>
      <c r="K4603" s="30" t="s">
        <v>138</v>
      </c>
      <c r="L4603" s="30" t="n">
        <v>81</v>
      </c>
      <c r="M4603" s="30" t="n">
        <v>30</v>
      </c>
      <c r="N4603" s="30" t="s">
        <v>127</v>
      </c>
      <c r="O4603" s="30" t="s">
        <v>171</v>
      </c>
      <c r="P4603" s="30" t="s">
        <v>187</v>
      </c>
      <c r="Q4603" s="32" t="n">
        <v>2749.43</v>
      </c>
      <c r="R4603" s="30" t="s">
        <v>172</v>
      </c>
      <c r="S4603" s="30" t="s">
        <v>178</v>
      </c>
      <c r="T4603" s="30" t="n">
        <v>3</v>
      </c>
      <c r="U4603" s="30" t="n">
        <f aca="false">YEAR(E4603)</f>
        <v>2024</v>
      </c>
      <c r="V4603" s="30" t="str">
        <f aca="false">TEXT(E4603,"MMM-YYYY")</f>
        <v>Jun-2024</v>
      </c>
      <c r="W4603" s="30" t="n">
        <f aca="false">MONTH(E4603)</f>
        <v>6</v>
      </c>
      <c r="X4603" s="30" t="str">
        <f aca="false">TEXT(WEEKDAY(E4603,2),"0")&amp;" - "&amp;TEXT(E4603,"dddd")</f>
        <v>4 - Thursday</v>
      </c>
      <c r="Y4603" s="30" t="str">
        <f aca="false">_xlfn.IFS(C4603&lt;18,"Child (0-17)",C4603&lt;40,"Young Adult (18-39)",C4603&lt;60,"Adult (40-59)",TRUE(),"Senior (60+)")</f>
        <v>Young Adult (18-39)</v>
      </c>
      <c r="Z4603" s="30" t="n">
        <f aca="false">ROUND(G4603-E4603,0)</f>
        <v>0</v>
      </c>
      <c r="AA4603" s="30" t="n">
        <f aca="false">L4603+M4603</f>
        <v>111</v>
      </c>
      <c r="AB4603" s="30" t="n">
        <f aca="false">IFERROR(ROUND(Q4603/AA4603,2),0)</f>
        <v>24.77</v>
      </c>
      <c r="AC4603" s="30" t="str">
        <f aca="false">IF(AND(K4603="Critical",N4603="No"),"URGENT - No Bed","Normal")</f>
        <v>Normal</v>
      </c>
      <c r="AD4603" s="34" t="n">
        <f aca="false">INDEX(Lookup_Tables!$B$3:$B$12,MATCH(H4603,Lookup_Tables!$A$3:$A$12,0))</f>
        <v>3000000</v>
      </c>
      <c r="AE4603" s="30" t="str">
        <f aca="false">INDEX(Lookup_Tables!$C$3:$C$12,MATCH(H4603,Lookup_Tables!$A$3:$A$12,0))</f>
        <v>Dr. Pooja Iyer</v>
      </c>
      <c r="AF4603" s="30" t="str">
        <f aca="false">IFERROR(INDEX(Lookup_Tables!$F$16:$F$45,MATCH(I4603,Lookup_Tables!$E$16:$E$45,0)),"N/A")</f>
        <v>EMP214</v>
      </c>
      <c r="AG4603" s="30" t="n">
        <f aca="false">_xlfn.IFS(R4603="Recovered",4,R4603="Referred",3,R4603="Admitted",2,R4603="Deceased",1,TRUE(),0)</f>
        <v>2</v>
      </c>
      <c r="AH4603" s="30" t="str">
        <f aca="false">IF(T4603&gt;=4,"Satisfied",IF(T4603&gt;=3,"Neutral","Needs Improvement"))</f>
        <v>Neutral</v>
      </c>
    </row>
    <row r="4604" customFormat="false" ht="15" hidden="false" customHeight="false" outlineLevel="0" collapsed="false">
      <c r="A4604" s="27" t="s">
        <v>1398</v>
      </c>
      <c r="B4604" s="27" t="s">
        <v>1070</v>
      </c>
      <c r="C4604" s="27" t="n">
        <v>19</v>
      </c>
      <c r="D4604" s="27" t="s">
        <v>121</v>
      </c>
      <c r="E4604" s="28" t="n">
        <v>45594</v>
      </c>
      <c r="F4604" s="27" t="s">
        <v>1399</v>
      </c>
      <c r="G4604" s="28" t="n">
        <v>45595</v>
      </c>
      <c r="H4604" s="27" t="s">
        <v>206</v>
      </c>
      <c r="I4604" s="27" t="s">
        <v>207</v>
      </c>
      <c r="J4604" s="27" t="s">
        <v>469</v>
      </c>
      <c r="K4604" s="27" t="s">
        <v>126</v>
      </c>
      <c r="L4604" s="27" t="n">
        <v>29</v>
      </c>
      <c r="M4604" s="27" t="n">
        <v>73</v>
      </c>
      <c r="N4604" s="27" t="s">
        <v>186</v>
      </c>
      <c r="O4604" s="27" t="s">
        <v>171</v>
      </c>
      <c r="P4604" s="27" t="s">
        <v>150</v>
      </c>
      <c r="Q4604" s="29" t="n">
        <v>7779.38</v>
      </c>
      <c r="R4604" s="27" t="s">
        <v>130</v>
      </c>
      <c r="S4604" s="27" t="s">
        <v>223</v>
      </c>
      <c r="T4604" s="27" t="n">
        <v>2</v>
      </c>
      <c r="U4604" s="27" t="n">
        <f aca="false">YEAR(E4604)</f>
        <v>2024</v>
      </c>
      <c r="V4604" s="27" t="str">
        <f aca="false">TEXT(E4604,"MMM-YYYY")</f>
        <v>Oct-2024</v>
      </c>
      <c r="W4604" s="27" t="n">
        <f aca="false">MONTH(E4604)</f>
        <v>10</v>
      </c>
      <c r="X4604" s="27" t="str">
        <f aca="false">TEXT(WEEKDAY(E4604,2),"0")&amp;" - "&amp;TEXT(E4604,"dddd")</f>
        <v>2 - Tuesday</v>
      </c>
      <c r="Y4604" s="27" t="str">
        <f aca="false">_xlfn.IFS(C4604&lt;18,"Child (0-17)",C4604&lt;40,"Young Adult (18-39)",C4604&lt;60,"Adult (40-59)",TRUE(),"Senior (60+)")</f>
        <v>Young Adult (18-39)</v>
      </c>
      <c r="Z4604" s="27" t="n">
        <f aca="false">ROUND(G4604-E4604,0)</f>
        <v>1</v>
      </c>
      <c r="AA4604" s="27" t="n">
        <f aca="false">L4604+M4604</f>
        <v>102</v>
      </c>
      <c r="AB4604" s="27" t="n">
        <f aca="false">IFERROR(ROUND(Q4604/AA4604,2),0)</f>
        <v>76.27</v>
      </c>
      <c r="AC4604" s="27" t="str">
        <f aca="false">IF(AND(K4604="Critical",N4604="No"),"URGENT - No Bed","Normal")</f>
        <v>Normal</v>
      </c>
      <c r="AD4604" s="33" t="n">
        <f aca="false">INDEX(Lookup_Tables!$B$3:$B$12,MATCH(H4604,Lookup_Tables!$A$3:$A$12,0))</f>
        <v>2800000</v>
      </c>
      <c r="AE4604" s="27" t="str">
        <f aca="false">INDEX(Lookup_Tables!$C$3:$C$12,MATCH(H4604,Lookup_Tables!$A$3:$A$12,0))</f>
        <v>Dr. Suresh Nair</v>
      </c>
      <c r="AF4604" s="27" t="str">
        <f aca="false">IFERROR(INDEX(Lookup_Tables!$F$16:$F$45,MATCH(I4604,Lookup_Tables!$E$16:$E$45,0)),"N/A")</f>
        <v>EMP209</v>
      </c>
      <c r="AG4604" s="27" t="n">
        <f aca="false">_xlfn.IFS(R4604="Recovered",4,R4604="Referred",3,R4604="Admitted",2,R4604="Deceased",1,TRUE(),0)</f>
        <v>4</v>
      </c>
      <c r="AH4604" s="27" t="str">
        <f aca="false">IF(T4604&gt;=4,"Satisfied",IF(T4604&gt;=3,"Neutral","Needs Improvement"))</f>
        <v>Needs Improvement</v>
      </c>
    </row>
    <row r="4605" customFormat="false" ht="15" hidden="false" customHeight="false" outlineLevel="0" collapsed="false">
      <c r="A4605" s="30" t="s">
        <v>6259</v>
      </c>
      <c r="B4605" s="30" t="s">
        <v>6252</v>
      </c>
      <c r="C4605" s="30" t="n">
        <v>63</v>
      </c>
      <c r="D4605" s="30" t="s">
        <v>121</v>
      </c>
      <c r="E4605" s="31" t="n">
        <v>45298</v>
      </c>
      <c r="F4605" s="30" t="s">
        <v>576</v>
      </c>
      <c r="G4605" s="31" t="n">
        <v>45298</v>
      </c>
      <c r="H4605" s="30" t="s">
        <v>135</v>
      </c>
      <c r="I4605" s="30" t="s">
        <v>278</v>
      </c>
      <c r="J4605" s="30" t="s">
        <v>137</v>
      </c>
      <c r="K4605" s="30" t="s">
        <v>138</v>
      </c>
      <c r="L4605" s="30" t="n">
        <v>41</v>
      </c>
      <c r="M4605" s="30" t="n">
        <v>19</v>
      </c>
      <c r="N4605" s="30" t="s">
        <v>127</v>
      </c>
      <c r="O4605" s="30" t="s">
        <v>171</v>
      </c>
      <c r="P4605" s="30" t="s">
        <v>187</v>
      </c>
      <c r="Q4605" s="32" t="n">
        <v>1715.69</v>
      </c>
      <c r="R4605" s="30" t="s">
        <v>130</v>
      </c>
      <c r="S4605" s="30" t="s">
        <v>157</v>
      </c>
      <c r="T4605" s="30" t="n">
        <v>2</v>
      </c>
      <c r="U4605" s="30" t="n">
        <f aca="false">YEAR(E4605)</f>
        <v>2024</v>
      </c>
      <c r="V4605" s="30" t="str">
        <f aca="false">TEXT(E4605,"MMM-YYYY")</f>
        <v>Jan-2024</v>
      </c>
      <c r="W4605" s="30" t="n">
        <f aca="false">MONTH(E4605)</f>
        <v>1</v>
      </c>
      <c r="X4605" s="30" t="str">
        <f aca="false">TEXT(WEEKDAY(E4605,2),"0")&amp;" - "&amp;TEXT(E4605,"dddd")</f>
        <v>7 - Sunday</v>
      </c>
      <c r="Y4605" s="30" t="str">
        <f aca="false">_xlfn.IFS(C4605&lt;18,"Child (0-17)",C4605&lt;40,"Young Adult (18-39)",C4605&lt;60,"Adult (40-59)",TRUE(),"Senior (60+)")</f>
        <v>Senior (60+)</v>
      </c>
      <c r="Z4605" s="30" t="n">
        <f aca="false">ROUND(G4605-E4605,0)</f>
        <v>0</v>
      </c>
      <c r="AA4605" s="30" t="n">
        <f aca="false">L4605+M4605</f>
        <v>60</v>
      </c>
      <c r="AB4605" s="30" t="n">
        <f aca="false">IFERROR(ROUND(Q4605/AA4605,2),0)</f>
        <v>28.59</v>
      </c>
      <c r="AC4605" s="30" t="str">
        <f aca="false">IF(AND(K4605="Critical",N4605="No"),"URGENT - No Bed","Normal")</f>
        <v>Normal</v>
      </c>
      <c r="AD4605" s="34" t="n">
        <f aca="false">INDEX(Lookup_Tables!$B$3:$B$12,MATCH(H4605,Lookup_Tables!$A$3:$A$12,0))</f>
        <v>4600000</v>
      </c>
      <c r="AE4605" s="30" t="str">
        <f aca="false">INDEX(Lookup_Tables!$C$3:$C$12,MATCH(H4605,Lookup_Tables!$A$3:$A$12,0))</f>
        <v>Dr. Farhan Khan</v>
      </c>
      <c r="AF4605" s="30" t="str">
        <f aca="false">IFERROR(INDEX(Lookup_Tables!$F$16:$F$45,MATCH(I4605,Lookup_Tables!$E$16:$E$45,0)),"N/A")</f>
        <v>EMP208</v>
      </c>
      <c r="AG4605" s="30" t="n">
        <f aca="false">_xlfn.IFS(R4605="Recovered",4,R4605="Referred",3,R4605="Admitted",2,R4605="Deceased",1,TRUE(),0)</f>
        <v>4</v>
      </c>
      <c r="AH4605" s="30" t="str">
        <f aca="false">IF(T4605&gt;=4,"Satisfied",IF(T4605&gt;=3,"Neutral","Needs Improvement"))</f>
        <v>Needs Improvement</v>
      </c>
    </row>
    <row r="4606" customFormat="false" ht="15" hidden="false" customHeight="false" outlineLevel="0" collapsed="false">
      <c r="A4606" s="27" t="s">
        <v>5282</v>
      </c>
      <c r="B4606" s="27" t="s">
        <v>816</v>
      </c>
      <c r="C4606" s="27" t="n">
        <v>46</v>
      </c>
      <c r="D4606" s="27" t="s">
        <v>181</v>
      </c>
      <c r="E4606" s="28" t="n">
        <v>45540</v>
      </c>
      <c r="F4606" s="27" t="s">
        <v>1593</v>
      </c>
      <c r="G4606" s="28" t="n">
        <v>45541</v>
      </c>
      <c r="H4606" s="27" t="s">
        <v>168</v>
      </c>
      <c r="I4606" s="27" t="s">
        <v>169</v>
      </c>
      <c r="J4606" s="27" t="s">
        <v>170</v>
      </c>
      <c r="K4606" s="27" t="s">
        <v>138</v>
      </c>
      <c r="L4606" s="27" t="n">
        <v>40</v>
      </c>
      <c r="M4606" s="27" t="n">
        <v>29</v>
      </c>
      <c r="N4606" s="27" t="s">
        <v>127</v>
      </c>
      <c r="O4606" s="27" t="s">
        <v>149</v>
      </c>
      <c r="P4606" s="27" t="s">
        <v>129</v>
      </c>
      <c r="Q4606" s="29" t="n">
        <v>1487.75</v>
      </c>
      <c r="R4606" s="27" t="s">
        <v>130</v>
      </c>
      <c r="S4606" s="27" t="s">
        <v>335</v>
      </c>
      <c r="T4606" s="27" t="n">
        <v>5</v>
      </c>
      <c r="U4606" s="27" t="n">
        <f aca="false">YEAR(E4606)</f>
        <v>2024</v>
      </c>
      <c r="V4606" s="27" t="str">
        <f aca="false">TEXT(E4606,"MMM-YYYY")</f>
        <v>Sep-2024</v>
      </c>
      <c r="W4606" s="27" t="n">
        <f aca="false">MONTH(E4606)</f>
        <v>9</v>
      </c>
      <c r="X4606" s="27" t="str">
        <f aca="false">TEXT(WEEKDAY(E4606,2),"0")&amp;" - "&amp;TEXT(E4606,"dddd")</f>
        <v>4 - Thursday</v>
      </c>
      <c r="Y4606" s="27" t="str">
        <f aca="false">_xlfn.IFS(C4606&lt;18,"Child (0-17)",C4606&lt;40,"Young Adult (18-39)",C4606&lt;60,"Adult (40-59)",TRUE(),"Senior (60+)")</f>
        <v>Adult (40-59)</v>
      </c>
      <c r="Z4606" s="27" t="n">
        <f aca="false">ROUND(G4606-E4606,0)</f>
        <v>1</v>
      </c>
      <c r="AA4606" s="27" t="n">
        <f aca="false">L4606+M4606</f>
        <v>69</v>
      </c>
      <c r="AB4606" s="27" t="n">
        <f aca="false">IFERROR(ROUND(Q4606/AA4606,2),0)</f>
        <v>21.56</v>
      </c>
      <c r="AC4606" s="27" t="str">
        <f aca="false">IF(AND(K4606="Critical",N4606="No"),"URGENT - No Bed","Normal")</f>
        <v>Normal</v>
      </c>
      <c r="AD4606" s="33" t="n">
        <f aca="false">INDEX(Lookup_Tables!$B$3:$B$12,MATCH(H4606,Lookup_Tables!$A$3:$A$12,0))</f>
        <v>4400000</v>
      </c>
      <c r="AE4606" s="27" t="str">
        <f aca="false">INDEX(Lookup_Tables!$C$3:$C$12,MATCH(H4606,Lookup_Tables!$A$3:$A$12,0))</f>
        <v>Dr. Neha Chopra</v>
      </c>
      <c r="AF4606" s="27" t="str">
        <f aca="false">IFERROR(INDEX(Lookup_Tables!$F$16:$F$45,MATCH(I4606,Lookup_Tables!$E$16:$E$45,0)),"N/A")</f>
        <v>EMP220</v>
      </c>
      <c r="AG4606" s="27" t="n">
        <f aca="false">_xlfn.IFS(R4606="Recovered",4,R4606="Referred",3,R4606="Admitted",2,R4606="Deceased",1,TRUE(),0)</f>
        <v>4</v>
      </c>
      <c r="AH4606" s="27" t="str">
        <f aca="false">IF(T4606&gt;=4,"Satisfied",IF(T4606&gt;=3,"Neutral","Needs Improvement"))</f>
        <v>Satisfied</v>
      </c>
    </row>
    <row r="4607" customFormat="false" ht="15" hidden="false" customHeight="false" outlineLevel="0" collapsed="false">
      <c r="A4607" s="30" t="s">
        <v>7163</v>
      </c>
      <c r="B4607" s="30" t="s">
        <v>1200</v>
      </c>
      <c r="C4607" s="30" t="n">
        <v>12</v>
      </c>
      <c r="D4607" s="30" t="s">
        <v>121</v>
      </c>
      <c r="E4607" s="31" t="n">
        <v>45315</v>
      </c>
      <c r="F4607" s="30" t="s">
        <v>1002</v>
      </c>
      <c r="G4607" s="31" t="n">
        <v>45316</v>
      </c>
      <c r="H4607" s="30" t="s">
        <v>183</v>
      </c>
      <c r="I4607" s="30" t="s">
        <v>212</v>
      </c>
      <c r="J4607" s="30" t="s">
        <v>411</v>
      </c>
      <c r="K4607" s="30" t="s">
        <v>138</v>
      </c>
      <c r="L4607" s="30" t="n">
        <v>48</v>
      </c>
      <c r="M4607" s="30" t="n">
        <v>21</v>
      </c>
      <c r="N4607" s="30" t="s">
        <v>127</v>
      </c>
      <c r="O4607" s="30" t="s">
        <v>139</v>
      </c>
      <c r="P4607" s="30" t="s">
        <v>140</v>
      </c>
      <c r="Q4607" s="32" t="n">
        <v>1145.03</v>
      </c>
      <c r="R4607" s="30" t="s">
        <v>130</v>
      </c>
      <c r="S4607" s="30" t="s">
        <v>192</v>
      </c>
      <c r="T4607" s="30" t="n">
        <v>3</v>
      </c>
      <c r="U4607" s="30" t="n">
        <f aca="false">YEAR(E4607)</f>
        <v>2024</v>
      </c>
      <c r="V4607" s="30" t="str">
        <f aca="false">TEXT(E4607,"MMM-YYYY")</f>
        <v>Jan-2024</v>
      </c>
      <c r="W4607" s="30" t="n">
        <f aca="false">MONTH(E4607)</f>
        <v>1</v>
      </c>
      <c r="X4607" s="30" t="str">
        <f aca="false">TEXT(WEEKDAY(E4607,2),"0")&amp;" - "&amp;TEXT(E4607,"dddd")</f>
        <v>3 - Wednesday</v>
      </c>
      <c r="Y4607" s="30" t="str">
        <f aca="false">_xlfn.IFS(C4607&lt;18,"Child (0-17)",C4607&lt;40,"Young Adult (18-39)",C4607&lt;60,"Adult (40-59)",TRUE(),"Senior (60+)")</f>
        <v>Child (0-17)</v>
      </c>
      <c r="Z4607" s="30" t="n">
        <f aca="false">ROUND(G4607-E4607,0)</f>
        <v>1</v>
      </c>
      <c r="AA4607" s="30" t="n">
        <f aca="false">L4607+M4607</f>
        <v>69</v>
      </c>
      <c r="AB4607" s="30" t="n">
        <f aca="false">IFERROR(ROUND(Q4607/AA4607,2),0)</f>
        <v>16.59</v>
      </c>
      <c r="AC4607" s="30" t="str">
        <f aca="false">IF(AND(K4607="Critical",N4607="No"),"URGENT - No Bed","Normal")</f>
        <v>Normal</v>
      </c>
      <c r="AD4607" s="34" t="n">
        <f aca="false">INDEX(Lookup_Tables!$B$3:$B$12,MATCH(H4607,Lookup_Tables!$A$3:$A$12,0))</f>
        <v>3100000</v>
      </c>
      <c r="AE4607" s="30" t="str">
        <f aca="false">INDEX(Lookup_Tables!$C$3:$C$12,MATCH(H4607,Lookup_Tables!$A$3:$A$12,0))</f>
        <v>Dr. Kavita Rao</v>
      </c>
      <c r="AF4607" s="30" t="str">
        <f aca="false">IFERROR(INDEX(Lookup_Tables!$F$16:$F$45,MATCH(I4607,Lookup_Tables!$E$16:$E$45,0)),"N/A")</f>
        <v>EMP225</v>
      </c>
      <c r="AG4607" s="30" t="n">
        <f aca="false">_xlfn.IFS(R4607="Recovered",4,R4607="Referred",3,R4607="Admitted",2,R4607="Deceased",1,TRUE(),0)</f>
        <v>4</v>
      </c>
      <c r="AH4607" s="30" t="str">
        <f aca="false">IF(T4607&gt;=4,"Satisfied",IF(T4607&gt;=3,"Neutral","Needs Improvement"))</f>
        <v>Neutral</v>
      </c>
    </row>
    <row r="4608" customFormat="false" ht="15" hidden="false" customHeight="false" outlineLevel="0" collapsed="false">
      <c r="A4608" s="27" t="s">
        <v>4751</v>
      </c>
      <c r="B4608" s="27" t="s">
        <v>4447</v>
      </c>
      <c r="C4608" s="27" t="n">
        <v>66</v>
      </c>
      <c r="D4608" s="27" t="s">
        <v>121</v>
      </c>
      <c r="E4608" s="28" t="n">
        <v>45626</v>
      </c>
      <c r="F4608" s="27" t="s">
        <v>832</v>
      </c>
      <c r="G4608" s="28" t="n">
        <v>45627</v>
      </c>
      <c r="H4608" s="27" t="s">
        <v>168</v>
      </c>
      <c r="I4608" s="27" t="s">
        <v>169</v>
      </c>
      <c r="J4608" s="27" t="s">
        <v>367</v>
      </c>
      <c r="K4608" s="27" t="s">
        <v>138</v>
      </c>
      <c r="L4608" s="27" t="n">
        <v>89</v>
      </c>
      <c r="M4608" s="27" t="n">
        <v>17</v>
      </c>
      <c r="N4608" s="27" t="s">
        <v>127</v>
      </c>
      <c r="O4608" s="27" t="s">
        <v>139</v>
      </c>
      <c r="P4608" s="27" t="s">
        <v>150</v>
      </c>
      <c r="Q4608" s="29" t="n">
        <v>1529.09</v>
      </c>
      <c r="R4608" s="27" t="s">
        <v>130</v>
      </c>
      <c r="S4608" s="27" t="s">
        <v>335</v>
      </c>
      <c r="T4608" s="27" t="n">
        <v>5</v>
      </c>
      <c r="U4608" s="27" t="n">
        <f aca="false">YEAR(E4608)</f>
        <v>2024</v>
      </c>
      <c r="V4608" s="27" t="str">
        <f aca="false">TEXT(E4608,"MMM-YYYY")</f>
        <v>Nov-2024</v>
      </c>
      <c r="W4608" s="27" t="n">
        <f aca="false">MONTH(E4608)</f>
        <v>11</v>
      </c>
      <c r="X4608" s="27" t="str">
        <f aca="false">TEXT(WEEKDAY(E4608,2),"0")&amp;" - "&amp;TEXT(E4608,"dddd")</f>
        <v>6 - Saturday</v>
      </c>
      <c r="Y4608" s="27" t="str">
        <f aca="false">_xlfn.IFS(C4608&lt;18,"Child (0-17)",C4608&lt;40,"Young Adult (18-39)",C4608&lt;60,"Adult (40-59)",TRUE(),"Senior (60+)")</f>
        <v>Senior (60+)</v>
      </c>
      <c r="Z4608" s="27" t="n">
        <f aca="false">ROUND(G4608-E4608,0)</f>
        <v>1</v>
      </c>
      <c r="AA4608" s="27" t="n">
        <f aca="false">L4608+M4608</f>
        <v>106</v>
      </c>
      <c r="AB4608" s="27" t="n">
        <f aca="false">IFERROR(ROUND(Q4608/AA4608,2),0)</f>
        <v>14.43</v>
      </c>
      <c r="AC4608" s="27" t="str">
        <f aca="false">IF(AND(K4608="Critical",N4608="No"),"URGENT - No Bed","Normal")</f>
        <v>Normal</v>
      </c>
      <c r="AD4608" s="33" t="n">
        <f aca="false">INDEX(Lookup_Tables!$B$3:$B$12,MATCH(H4608,Lookup_Tables!$A$3:$A$12,0))</f>
        <v>4400000</v>
      </c>
      <c r="AE4608" s="27" t="str">
        <f aca="false">INDEX(Lookup_Tables!$C$3:$C$12,MATCH(H4608,Lookup_Tables!$A$3:$A$12,0))</f>
        <v>Dr. Neha Chopra</v>
      </c>
      <c r="AF4608" s="27" t="str">
        <f aca="false">IFERROR(INDEX(Lookup_Tables!$F$16:$F$45,MATCH(I4608,Lookup_Tables!$E$16:$E$45,0)),"N/A")</f>
        <v>EMP220</v>
      </c>
      <c r="AG4608" s="27" t="n">
        <f aca="false">_xlfn.IFS(R4608="Recovered",4,R4608="Referred",3,R4608="Admitted",2,R4608="Deceased",1,TRUE(),0)</f>
        <v>4</v>
      </c>
      <c r="AH4608" s="27" t="str">
        <f aca="false">IF(T4608&gt;=4,"Satisfied",IF(T4608&gt;=3,"Neutral","Needs Improvement"))</f>
        <v>Satisfied</v>
      </c>
    </row>
    <row r="4609" customFormat="false" ht="15" hidden="false" customHeight="false" outlineLevel="0" collapsed="false">
      <c r="A4609" s="30" t="s">
        <v>7075</v>
      </c>
      <c r="B4609" s="30" t="s">
        <v>1872</v>
      </c>
      <c r="C4609" s="30" t="n">
        <v>29</v>
      </c>
      <c r="D4609" s="30" t="s">
        <v>121</v>
      </c>
      <c r="E4609" s="31" t="n">
        <v>45501</v>
      </c>
      <c r="F4609" s="30" t="s">
        <v>145</v>
      </c>
      <c r="G4609" s="31" t="n">
        <v>45504</v>
      </c>
      <c r="H4609" s="30" t="s">
        <v>217</v>
      </c>
      <c r="I4609" s="30" t="s">
        <v>392</v>
      </c>
      <c r="J4609" s="30" t="s">
        <v>218</v>
      </c>
      <c r="K4609" s="30" t="s">
        <v>156</v>
      </c>
      <c r="L4609" s="30" t="n">
        <v>21</v>
      </c>
      <c r="M4609" s="30" t="n">
        <v>37</v>
      </c>
      <c r="N4609" s="30" t="s">
        <v>186</v>
      </c>
      <c r="O4609" s="30" t="s">
        <v>128</v>
      </c>
      <c r="P4609" s="30" t="s">
        <v>187</v>
      </c>
      <c r="Q4609" s="32" t="n">
        <v>4498.27</v>
      </c>
      <c r="R4609" s="30" t="s">
        <v>130</v>
      </c>
      <c r="S4609" s="30" t="s">
        <v>164</v>
      </c>
      <c r="T4609" s="30" t="n">
        <v>5</v>
      </c>
      <c r="U4609" s="30" t="n">
        <f aca="false">YEAR(E4609)</f>
        <v>2024</v>
      </c>
      <c r="V4609" s="30" t="str">
        <f aca="false">TEXT(E4609,"MMM-YYYY")</f>
        <v>Jul-2024</v>
      </c>
      <c r="W4609" s="30" t="n">
        <f aca="false">MONTH(E4609)</f>
        <v>7</v>
      </c>
      <c r="X4609" s="30" t="str">
        <f aca="false">TEXT(WEEKDAY(E4609,2),"0")&amp;" - "&amp;TEXT(E4609,"dddd")</f>
        <v>7 - Sunday</v>
      </c>
      <c r="Y4609" s="30" t="str">
        <f aca="false">_xlfn.IFS(C4609&lt;18,"Child (0-17)",C4609&lt;40,"Young Adult (18-39)",C4609&lt;60,"Adult (40-59)",TRUE(),"Senior (60+)")</f>
        <v>Young Adult (18-39)</v>
      </c>
      <c r="Z4609" s="30" t="n">
        <f aca="false">ROUND(G4609-E4609,0)</f>
        <v>3</v>
      </c>
      <c r="AA4609" s="30" t="n">
        <f aca="false">L4609+M4609</f>
        <v>58</v>
      </c>
      <c r="AB4609" s="30" t="n">
        <f aca="false">IFERROR(ROUND(Q4609/AA4609,2),0)</f>
        <v>77.56</v>
      </c>
      <c r="AC4609" s="30" t="str">
        <f aca="false">IF(AND(K4609="Critical",N4609="No"),"URGENT - No Bed","Normal")</f>
        <v>Normal</v>
      </c>
      <c r="AD4609" s="34" t="n">
        <f aca="false">INDEX(Lookup_Tables!$B$3:$B$12,MATCH(H4609,Lookup_Tables!$A$3:$A$12,0))</f>
        <v>4200000</v>
      </c>
      <c r="AE4609" s="30" t="str">
        <f aca="false">INDEX(Lookup_Tables!$C$3:$C$12,MATCH(H4609,Lookup_Tables!$A$3:$A$12,0))</f>
        <v>Dr. Anil Kapoor</v>
      </c>
      <c r="AF4609" s="30" t="str">
        <f aca="false">IFERROR(INDEX(Lookup_Tables!$F$16:$F$45,MATCH(I4609,Lookup_Tables!$E$16:$E$45,0)),"N/A")</f>
        <v>EMP202</v>
      </c>
      <c r="AG4609" s="30" t="n">
        <f aca="false">_xlfn.IFS(R4609="Recovered",4,R4609="Referred",3,R4609="Admitted",2,R4609="Deceased",1,TRUE(),0)</f>
        <v>4</v>
      </c>
      <c r="AH4609" s="30" t="str">
        <f aca="false">IF(T4609&gt;=4,"Satisfied",IF(T4609&gt;=3,"Neutral","Needs Improvement"))</f>
        <v>Satisfied</v>
      </c>
    </row>
    <row r="4610" customFormat="false" ht="15" hidden="false" customHeight="false" outlineLevel="0" collapsed="false">
      <c r="A4610" s="27" t="s">
        <v>336</v>
      </c>
      <c r="B4610" s="27" t="s">
        <v>337</v>
      </c>
      <c r="C4610" s="27" t="n">
        <v>66</v>
      </c>
      <c r="D4610" s="27" t="s">
        <v>181</v>
      </c>
      <c r="E4610" s="28" t="n">
        <v>45393</v>
      </c>
      <c r="F4610" s="27" t="s">
        <v>338</v>
      </c>
      <c r="G4610" s="28" t="n">
        <v>45393</v>
      </c>
      <c r="H4610" s="27" t="s">
        <v>183</v>
      </c>
      <c r="I4610" s="27" t="s">
        <v>212</v>
      </c>
      <c r="J4610" s="27" t="s">
        <v>185</v>
      </c>
      <c r="K4610" s="27" t="s">
        <v>138</v>
      </c>
      <c r="L4610" s="27" t="n">
        <v>61</v>
      </c>
      <c r="M4610" s="27" t="n">
        <v>18</v>
      </c>
      <c r="N4610" s="27" t="s">
        <v>127</v>
      </c>
      <c r="O4610" s="27" t="s">
        <v>128</v>
      </c>
      <c r="P4610" s="27" t="s">
        <v>129</v>
      </c>
      <c r="Q4610" s="29" t="n">
        <v>1013.72</v>
      </c>
      <c r="R4610" s="27" t="s">
        <v>130</v>
      </c>
      <c r="S4610" s="27" t="s">
        <v>223</v>
      </c>
      <c r="T4610" s="27" t="n">
        <v>4</v>
      </c>
      <c r="U4610" s="27" t="n">
        <f aca="false">YEAR(E4610)</f>
        <v>2024</v>
      </c>
      <c r="V4610" s="27" t="str">
        <f aca="false">TEXT(E4610,"MMM-YYYY")</f>
        <v>Apr-2024</v>
      </c>
      <c r="W4610" s="27" t="n">
        <f aca="false">MONTH(E4610)</f>
        <v>4</v>
      </c>
      <c r="X4610" s="27" t="str">
        <f aca="false">TEXT(WEEKDAY(E4610,2),"0")&amp;" - "&amp;TEXT(E4610,"dddd")</f>
        <v>4 - Thursday</v>
      </c>
      <c r="Y4610" s="27" t="str">
        <f aca="false">_xlfn.IFS(C4610&lt;18,"Child (0-17)",C4610&lt;40,"Young Adult (18-39)",C4610&lt;60,"Adult (40-59)",TRUE(),"Senior (60+)")</f>
        <v>Senior (60+)</v>
      </c>
      <c r="Z4610" s="27" t="n">
        <f aca="false">ROUND(G4610-E4610,0)</f>
        <v>0</v>
      </c>
      <c r="AA4610" s="27" t="n">
        <f aca="false">L4610+M4610</f>
        <v>79</v>
      </c>
      <c r="AB4610" s="27" t="n">
        <f aca="false">IFERROR(ROUND(Q4610/AA4610,2),0)</f>
        <v>12.83</v>
      </c>
      <c r="AC4610" s="27" t="str">
        <f aca="false">IF(AND(K4610="Critical",N4610="No"),"URGENT - No Bed","Normal")</f>
        <v>Normal</v>
      </c>
      <c r="AD4610" s="33" t="n">
        <f aca="false">INDEX(Lookup_Tables!$B$3:$B$12,MATCH(H4610,Lookup_Tables!$A$3:$A$12,0))</f>
        <v>3100000</v>
      </c>
      <c r="AE4610" s="27" t="str">
        <f aca="false">INDEX(Lookup_Tables!$C$3:$C$12,MATCH(H4610,Lookup_Tables!$A$3:$A$12,0))</f>
        <v>Dr. Kavita Rao</v>
      </c>
      <c r="AF4610" s="27" t="str">
        <f aca="false">IFERROR(INDEX(Lookup_Tables!$F$16:$F$45,MATCH(I4610,Lookup_Tables!$E$16:$E$45,0)),"N/A")</f>
        <v>EMP225</v>
      </c>
      <c r="AG4610" s="27" t="n">
        <f aca="false">_xlfn.IFS(R4610="Recovered",4,R4610="Referred",3,R4610="Admitted",2,R4610="Deceased",1,TRUE(),0)</f>
        <v>4</v>
      </c>
      <c r="AH4610" s="27" t="str">
        <f aca="false">IF(T4610&gt;=4,"Satisfied",IF(T4610&gt;=3,"Neutral","Needs Improvement"))</f>
        <v>Satisfied</v>
      </c>
    </row>
    <row r="4611" customFormat="false" ht="15" hidden="false" customHeight="false" outlineLevel="0" collapsed="false">
      <c r="A4611" s="30" t="s">
        <v>1297</v>
      </c>
      <c r="B4611" s="30" t="s">
        <v>1298</v>
      </c>
      <c r="C4611" s="30" t="n">
        <v>23</v>
      </c>
      <c r="D4611" s="30" t="s">
        <v>121</v>
      </c>
      <c r="E4611" s="31" t="n">
        <v>45649</v>
      </c>
      <c r="F4611" s="30" t="s">
        <v>1132</v>
      </c>
      <c r="G4611" s="31" t="n">
        <v>45650</v>
      </c>
      <c r="H4611" s="30" t="s">
        <v>242</v>
      </c>
      <c r="I4611" s="30" t="s">
        <v>243</v>
      </c>
      <c r="J4611" s="30" t="s">
        <v>316</v>
      </c>
      <c r="K4611" s="30" t="s">
        <v>126</v>
      </c>
      <c r="L4611" s="30" t="n">
        <v>14</v>
      </c>
      <c r="M4611" s="30" t="n">
        <v>122</v>
      </c>
      <c r="N4611" s="30" t="s">
        <v>186</v>
      </c>
      <c r="O4611" s="30" t="s">
        <v>171</v>
      </c>
      <c r="P4611" s="30" t="s">
        <v>150</v>
      </c>
      <c r="Q4611" s="32" t="n">
        <v>8620.77</v>
      </c>
      <c r="R4611" s="30" t="s">
        <v>172</v>
      </c>
      <c r="S4611" s="30" t="s">
        <v>192</v>
      </c>
      <c r="T4611" s="30" t="n">
        <v>3</v>
      </c>
      <c r="U4611" s="30" t="n">
        <f aca="false">YEAR(E4611)</f>
        <v>2024</v>
      </c>
      <c r="V4611" s="30" t="str">
        <f aca="false">TEXT(E4611,"MMM-YYYY")</f>
        <v>Dec-2024</v>
      </c>
      <c r="W4611" s="30" t="n">
        <f aca="false">MONTH(E4611)</f>
        <v>12</v>
      </c>
      <c r="X4611" s="30" t="str">
        <f aca="false">TEXT(WEEKDAY(E4611,2),"0")&amp;" - "&amp;TEXT(E4611,"dddd")</f>
        <v>1 - Monday</v>
      </c>
      <c r="Y4611" s="30" t="str">
        <f aca="false">_xlfn.IFS(C4611&lt;18,"Child (0-17)",C4611&lt;40,"Young Adult (18-39)",C4611&lt;60,"Adult (40-59)",TRUE(),"Senior (60+)")</f>
        <v>Young Adult (18-39)</v>
      </c>
      <c r="Z4611" s="30" t="n">
        <f aca="false">ROUND(G4611-E4611,0)</f>
        <v>1</v>
      </c>
      <c r="AA4611" s="30" t="n">
        <f aca="false">L4611+M4611</f>
        <v>136</v>
      </c>
      <c r="AB4611" s="30" t="n">
        <f aca="false">IFERROR(ROUND(Q4611/AA4611,2),0)</f>
        <v>63.39</v>
      </c>
      <c r="AC4611" s="30" t="str">
        <f aca="false">IF(AND(K4611="Critical",N4611="No"),"URGENT - No Bed","Normal")</f>
        <v>Normal</v>
      </c>
      <c r="AD4611" s="34" t="n">
        <f aca="false">INDEX(Lookup_Tables!$B$3:$B$12,MATCH(H4611,Lookup_Tables!$A$3:$A$12,0))</f>
        <v>3000000</v>
      </c>
      <c r="AE4611" s="30" t="str">
        <f aca="false">INDEX(Lookup_Tables!$C$3:$C$12,MATCH(H4611,Lookup_Tables!$A$3:$A$12,0))</f>
        <v>Dr. Pooja Iyer</v>
      </c>
      <c r="AF4611" s="30" t="str">
        <f aca="false">IFERROR(INDEX(Lookup_Tables!$F$16:$F$45,MATCH(I4611,Lookup_Tables!$E$16:$E$45,0)),"N/A")</f>
        <v>EMP214</v>
      </c>
      <c r="AG4611" s="30" t="n">
        <f aca="false">_xlfn.IFS(R4611="Recovered",4,R4611="Referred",3,R4611="Admitted",2,R4611="Deceased",1,TRUE(),0)</f>
        <v>2</v>
      </c>
      <c r="AH4611" s="30" t="str">
        <f aca="false">IF(T4611&gt;=4,"Satisfied",IF(T4611&gt;=3,"Neutral","Needs Improvement"))</f>
        <v>Neutral</v>
      </c>
    </row>
    <row r="4612" customFormat="false" ht="15" hidden="false" customHeight="false" outlineLevel="0" collapsed="false">
      <c r="A4612" s="27" t="s">
        <v>4417</v>
      </c>
      <c r="B4612" s="27" t="s">
        <v>5970</v>
      </c>
      <c r="C4612" s="27" t="n">
        <v>47</v>
      </c>
      <c r="D4612" s="27" t="s">
        <v>181</v>
      </c>
      <c r="E4612" s="28" t="n">
        <v>45498</v>
      </c>
      <c r="F4612" s="27" t="s">
        <v>978</v>
      </c>
      <c r="G4612" s="28" t="n">
        <v>45504</v>
      </c>
      <c r="H4612" s="27" t="s">
        <v>123</v>
      </c>
      <c r="I4612" s="27" t="s">
        <v>124</v>
      </c>
      <c r="J4612" s="27" t="s">
        <v>227</v>
      </c>
      <c r="K4612" s="27" t="s">
        <v>126</v>
      </c>
      <c r="L4612" s="27" t="n">
        <v>6</v>
      </c>
      <c r="M4612" s="27" t="n">
        <v>55</v>
      </c>
      <c r="N4612" s="27" t="s">
        <v>186</v>
      </c>
      <c r="O4612" s="27" t="s">
        <v>128</v>
      </c>
      <c r="P4612" s="27" t="s">
        <v>129</v>
      </c>
      <c r="Q4612" s="29" t="n">
        <v>7885.62</v>
      </c>
      <c r="R4612" s="27" t="s">
        <v>130</v>
      </c>
      <c r="S4612" s="27" t="s">
        <v>335</v>
      </c>
      <c r="T4612" s="27" t="n">
        <v>4</v>
      </c>
      <c r="U4612" s="27" t="n">
        <f aca="false">YEAR(E4612)</f>
        <v>2024</v>
      </c>
      <c r="V4612" s="27" t="str">
        <f aca="false">TEXT(E4612,"MMM-YYYY")</f>
        <v>Jul-2024</v>
      </c>
      <c r="W4612" s="27" t="n">
        <f aca="false">MONTH(E4612)</f>
        <v>7</v>
      </c>
      <c r="X4612" s="27" t="str">
        <f aca="false">TEXT(WEEKDAY(E4612,2),"0")&amp;" - "&amp;TEXT(E4612,"dddd")</f>
        <v>4 - Thursday</v>
      </c>
      <c r="Y4612" s="27" t="str">
        <f aca="false">_xlfn.IFS(C4612&lt;18,"Child (0-17)",C4612&lt;40,"Young Adult (18-39)",C4612&lt;60,"Adult (40-59)",TRUE(),"Senior (60+)")</f>
        <v>Adult (40-59)</v>
      </c>
      <c r="Z4612" s="27" t="n">
        <f aca="false">ROUND(G4612-E4612,0)</f>
        <v>6</v>
      </c>
      <c r="AA4612" s="27" t="n">
        <f aca="false">L4612+M4612</f>
        <v>61</v>
      </c>
      <c r="AB4612" s="27" t="n">
        <f aca="false">IFERROR(ROUND(Q4612/AA4612,2),0)</f>
        <v>129.27</v>
      </c>
      <c r="AC4612" s="27" t="str">
        <f aca="false">IF(AND(K4612="Critical",N4612="No"),"URGENT - No Bed","Normal")</f>
        <v>Normal</v>
      </c>
      <c r="AD4612" s="33" t="n">
        <f aca="false">INDEX(Lookup_Tables!$B$3:$B$12,MATCH(H4612,Lookup_Tables!$A$3:$A$12,0))</f>
        <v>2200000</v>
      </c>
      <c r="AE4612" s="27" t="str">
        <f aca="false">INDEX(Lookup_Tables!$C$3:$C$12,MATCH(H4612,Lookup_Tables!$A$3:$A$12,0))</f>
        <v>Dr. Rohan Das</v>
      </c>
      <c r="AF4612" s="27" t="str">
        <f aca="false">IFERROR(INDEX(Lookup_Tables!$F$16:$F$45,MATCH(I4612,Lookup_Tables!$E$16:$E$45,0)),"N/A")</f>
        <v>EMP205</v>
      </c>
      <c r="AG4612" s="27" t="n">
        <f aca="false">_xlfn.IFS(R4612="Recovered",4,R4612="Referred",3,R4612="Admitted",2,R4612="Deceased",1,TRUE(),0)</f>
        <v>4</v>
      </c>
      <c r="AH4612" s="27" t="str">
        <f aca="false">IF(T4612&gt;=4,"Satisfied",IF(T4612&gt;=3,"Neutral","Needs Improvement"))</f>
        <v>Satisfied</v>
      </c>
    </row>
    <row r="4613" customFormat="false" ht="15" hidden="false" customHeight="false" outlineLevel="0" collapsed="false">
      <c r="A4613" s="30" t="s">
        <v>5623</v>
      </c>
      <c r="B4613" s="30" t="s">
        <v>2996</v>
      </c>
      <c r="C4613" s="30" t="n">
        <v>60</v>
      </c>
      <c r="D4613" s="30" t="s">
        <v>121</v>
      </c>
      <c r="E4613" s="31" t="n">
        <v>45417</v>
      </c>
      <c r="F4613" s="30" t="s">
        <v>2176</v>
      </c>
      <c r="G4613" s="31" t="n">
        <v>45420</v>
      </c>
      <c r="H4613" s="30" t="s">
        <v>242</v>
      </c>
      <c r="I4613" s="30" t="s">
        <v>243</v>
      </c>
      <c r="J4613" s="30" t="s">
        <v>422</v>
      </c>
      <c r="K4613" s="30" t="s">
        <v>156</v>
      </c>
      <c r="L4613" s="30" t="n">
        <v>63</v>
      </c>
      <c r="M4613" s="30" t="n">
        <v>79</v>
      </c>
      <c r="N4613" s="30" t="s">
        <v>186</v>
      </c>
      <c r="O4613" s="30" t="s">
        <v>128</v>
      </c>
      <c r="P4613" s="30" t="s">
        <v>129</v>
      </c>
      <c r="Q4613" s="32" t="n">
        <v>4356.72</v>
      </c>
      <c r="R4613" s="30" t="s">
        <v>130</v>
      </c>
      <c r="S4613" s="30" t="s">
        <v>164</v>
      </c>
      <c r="T4613" s="30" t="n">
        <v>2</v>
      </c>
      <c r="U4613" s="30" t="n">
        <f aca="false">YEAR(E4613)</f>
        <v>2024</v>
      </c>
      <c r="V4613" s="30" t="str">
        <f aca="false">TEXT(E4613,"MMM-YYYY")</f>
        <v>May-2024</v>
      </c>
      <c r="W4613" s="30" t="n">
        <f aca="false">MONTH(E4613)</f>
        <v>5</v>
      </c>
      <c r="X4613" s="30" t="str">
        <f aca="false">TEXT(WEEKDAY(E4613,2),"0")&amp;" - "&amp;TEXT(E4613,"dddd")</f>
        <v>7 - Sunday</v>
      </c>
      <c r="Y4613" s="30" t="str">
        <f aca="false">_xlfn.IFS(C4613&lt;18,"Child (0-17)",C4613&lt;40,"Young Adult (18-39)",C4613&lt;60,"Adult (40-59)",TRUE(),"Senior (60+)")</f>
        <v>Senior (60+)</v>
      </c>
      <c r="Z4613" s="30" t="n">
        <f aca="false">ROUND(G4613-E4613,0)</f>
        <v>3</v>
      </c>
      <c r="AA4613" s="30" t="n">
        <f aca="false">L4613+M4613</f>
        <v>142</v>
      </c>
      <c r="AB4613" s="30" t="n">
        <f aca="false">IFERROR(ROUND(Q4613/AA4613,2),0)</f>
        <v>30.68</v>
      </c>
      <c r="AC4613" s="30" t="str">
        <f aca="false">IF(AND(K4613="Critical",N4613="No"),"URGENT - No Bed","Normal")</f>
        <v>Normal</v>
      </c>
      <c r="AD4613" s="34" t="n">
        <f aca="false">INDEX(Lookup_Tables!$B$3:$B$12,MATCH(H4613,Lookup_Tables!$A$3:$A$12,0))</f>
        <v>3000000</v>
      </c>
      <c r="AE4613" s="30" t="str">
        <f aca="false">INDEX(Lookup_Tables!$C$3:$C$12,MATCH(H4613,Lookup_Tables!$A$3:$A$12,0))</f>
        <v>Dr. Pooja Iyer</v>
      </c>
      <c r="AF4613" s="30" t="str">
        <f aca="false">IFERROR(INDEX(Lookup_Tables!$F$16:$F$45,MATCH(I4613,Lookup_Tables!$E$16:$E$45,0)),"N/A")</f>
        <v>EMP214</v>
      </c>
      <c r="AG4613" s="30" t="n">
        <f aca="false">_xlfn.IFS(R4613="Recovered",4,R4613="Referred",3,R4613="Admitted",2,R4613="Deceased",1,TRUE(),0)</f>
        <v>4</v>
      </c>
      <c r="AH4613" s="30" t="str">
        <f aca="false">IF(T4613&gt;=4,"Satisfied",IF(T4613&gt;=3,"Neutral","Needs Improvement"))</f>
        <v>Needs Improvement</v>
      </c>
    </row>
    <row r="4614" customFormat="false" ht="15" hidden="false" customHeight="false" outlineLevel="0" collapsed="false">
      <c r="A4614" s="27" t="s">
        <v>6633</v>
      </c>
      <c r="B4614" s="27" t="s">
        <v>1834</v>
      </c>
      <c r="C4614" s="27" t="n">
        <v>12</v>
      </c>
      <c r="D4614" s="27" t="s">
        <v>181</v>
      </c>
      <c r="E4614" s="28" t="n">
        <v>45360</v>
      </c>
      <c r="F4614" s="27" t="s">
        <v>730</v>
      </c>
      <c r="G4614" s="28" t="n">
        <v>45363</v>
      </c>
      <c r="H4614" s="27" t="s">
        <v>242</v>
      </c>
      <c r="I4614" s="27" t="s">
        <v>243</v>
      </c>
      <c r="J4614" s="27" t="s">
        <v>422</v>
      </c>
      <c r="K4614" s="27" t="s">
        <v>126</v>
      </c>
      <c r="L4614" s="27" t="n">
        <v>6</v>
      </c>
      <c r="M4614" s="27" t="n">
        <v>104</v>
      </c>
      <c r="N4614" s="27" t="s">
        <v>127</v>
      </c>
      <c r="O4614" s="27" t="s">
        <v>149</v>
      </c>
      <c r="P4614" s="27" t="s">
        <v>150</v>
      </c>
      <c r="Q4614" s="29" t="n">
        <v>7493.78</v>
      </c>
      <c r="R4614" s="27" t="s">
        <v>268</v>
      </c>
      <c r="S4614" s="27" t="s">
        <v>151</v>
      </c>
      <c r="T4614" s="27" t="n">
        <v>3</v>
      </c>
      <c r="U4614" s="27" t="n">
        <f aca="false">YEAR(E4614)</f>
        <v>2024</v>
      </c>
      <c r="V4614" s="27" t="str">
        <f aca="false">TEXT(E4614,"MMM-YYYY")</f>
        <v>Mar-2024</v>
      </c>
      <c r="W4614" s="27" t="n">
        <f aca="false">MONTH(E4614)</f>
        <v>3</v>
      </c>
      <c r="X4614" s="27" t="str">
        <f aca="false">TEXT(WEEKDAY(E4614,2),"0")&amp;" - "&amp;TEXT(E4614,"dddd")</f>
        <v>6 - Saturday</v>
      </c>
      <c r="Y4614" s="27" t="str">
        <f aca="false">_xlfn.IFS(C4614&lt;18,"Child (0-17)",C4614&lt;40,"Young Adult (18-39)",C4614&lt;60,"Adult (40-59)",TRUE(),"Senior (60+)")</f>
        <v>Child (0-17)</v>
      </c>
      <c r="Z4614" s="27" t="n">
        <f aca="false">ROUND(G4614-E4614,0)</f>
        <v>3</v>
      </c>
      <c r="AA4614" s="27" t="n">
        <f aca="false">L4614+M4614</f>
        <v>110</v>
      </c>
      <c r="AB4614" s="27" t="n">
        <f aca="false">IFERROR(ROUND(Q4614/AA4614,2),0)</f>
        <v>68.13</v>
      </c>
      <c r="AC4614" s="27" t="str">
        <f aca="false">IF(AND(K4614="Critical",N4614="No"),"URGENT - No Bed","Normal")</f>
        <v>Normal</v>
      </c>
      <c r="AD4614" s="33" t="n">
        <f aca="false">INDEX(Lookup_Tables!$B$3:$B$12,MATCH(H4614,Lookup_Tables!$A$3:$A$12,0))</f>
        <v>3000000</v>
      </c>
      <c r="AE4614" s="27" t="str">
        <f aca="false">INDEX(Lookup_Tables!$C$3:$C$12,MATCH(H4614,Lookup_Tables!$A$3:$A$12,0))</f>
        <v>Dr. Pooja Iyer</v>
      </c>
      <c r="AF4614" s="27" t="str">
        <f aca="false">IFERROR(INDEX(Lookup_Tables!$F$16:$F$45,MATCH(I4614,Lookup_Tables!$E$16:$E$45,0)),"N/A")</f>
        <v>EMP214</v>
      </c>
      <c r="AG4614" s="27" t="n">
        <f aca="false">_xlfn.IFS(R4614="Recovered",4,R4614="Referred",3,R4614="Admitted",2,R4614="Deceased",1,TRUE(),0)</f>
        <v>3</v>
      </c>
      <c r="AH4614" s="27" t="str">
        <f aca="false">IF(T4614&gt;=4,"Satisfied",IF(T4614&gt;=3,"Neutral","Needs Improvement"))</f>
        <v>Neutral</v>
      </c>
    </row>
    <row r="4615" customFormat="false" ht="15" hidden="false" customHeight="false" outlineLevel="0" collapsed="false">
      <c r="A4615" s="30" t="s">
        <v>6852</v>
      </c>
      <c r="B4615" s="30" t="s">
        <v>6853</v>
      </c>
      <c r="C4615" s="30" t="n">
        <v>32</v>
      </c>
      <c r="D4615" s="30" t="s">
        <v>181</v>
      </c>
      <c r="E4615" s="31" t="n">
        <v>45357</v>
      </c>
      <c r="F4615" s="30" t="s">
        <v>435</v>
      </c>
      <c r="G4615" s="31" t="n">
        <v>45362</v>
      </c>
      <c r="H4615" s="30" t="s">
        <v>206</v>
      </c>
      <c r="I4615" s="30" t="s">
        <v>300</v>
      </c>
      <c r="J4615" s="30" t="s">
        <v>469</v>
      </c>
      <c r="K4615" s="30" t="s">
        <v>202</v>
      </c>
      <c r="L4615" s="30" t="n">
        <v>1</v>
      </c>
      <c r="M4615" s="30" t="n">
        <v>144</v>
      </c>
      <c r="N4615" s="30" t="s">
        <v>186</v>
      </c>
      <c r="O4615" s="30" t="s">
        <v>128</v>
      </c>
      <c r="P4615" s="30" t="s">
        <v>187</v>
      </c>
      <c r="Q4615" s="32" t="n">
        <v>17366.02</v>
      </c>
      <c r="R4615" s="30" t="s">
        <v>172</v>
      </c>
      <c r="S4615" s="30" t="s">
        <v>178</v>
      </c>
      <c r="T4615" s="30" t="n">
        <v>2</v>
      </c>
      <c r="U4615" s="30" t="n">
        <f aca="false">YEAR(E4615)</f>
        <v>2024</v>
      </c>
      <c r="V4615" s="30" t="str">
        <f aca="false">TEXT(E4615,"MMM-YYYY")</f>
        <v>Mar-2024</v>
      </c>
      <c r="W4615" s="30" t="n">
        <f aca="false">MONTH(E4615)</f>
        <v>3</v>
      </c>
      <c r="X4615" s="30" t="str">
        <f aca="false">TEXT(WEEKDAY(E4615,2),"0")&amp;" - "&amp;TEXT(E4615,"dddd")</f>
        <v>3 - Wednesday</v>
      </c>
      <c r="Y4615" s="30" t="str">
        <f aca="false">_xlfn.IFS(C4615&lt;18,"Child (0-17)",C4615&lt;40,"Young Adult (18-39)",C4615&lt;60,"Adult (40-59)",TRUE(),"Senior (60+)")</f>
        <v>Young Adult (18-39)</v>
      </c>
      <c r="Z4615" s="30" t="n">
        <f aca="false">ROUND(G4615-E4615,0)</f>
        <v>5</v>
      </c>
      <c r="AA4615" s="30" t="n">
        <f aca="false">L4615+M4615</f>
        <v>145</v>
      </c>
      <c r="AB4615" s="30" t="n">
        <f aca="false">IFERROR(ROUND(Q4615/AA4615,2),0)</f>
        <v>119.77</v>
      </c>
      <c r="AC4615" s="30" t="str">
        <f aca="false">IF(AND(K4615="Critical",N4615="No"),"URGENT - No Bed","Normal")</f>
        <v>Normal</v>
      </c>
      <c r="AD4615" s="34" t="n">
        <f aca="false">INDEX(Lookup_Tables!$B$3:$B$12,MATCH(H4615,Lookup_Tables!$A$3:$A$12,0))</f>
        <v>2800000</v>
      </c>
      <c r="AE4615" s="30" t="str">
        <f aca="false">INDEX(Lookup_Tables!$C$3:$C$12,MATCH(H4615,Lookup_Tables!$A$3:$A$12,0))</f>
        <v>Dr. Suresh Nair</v>
      </c>
      <c r="AF4615" s="30" t="str">
        <f aca="false">IFERROR(INDEX(Lookup_Tables!$F$16:$F$45,MATCH(I4615,Lookup_Tables!$E$16:$E$45,0)),"N/A")</f>
        <v>EMP211</v>
      </c>
      <c r="AG4615" s="30" t="n">
        <f aca="false">_xlfn.IFS(R4615="Recovered",4,R4615="Referred",3,R4615="Admitted",2,R4615="Deceased",1,TRUE(),0)</f>
        <v>2</v>
      </c>
      <c r="AH4615" s="30" t="str">
        <f aca="false">IF(T4615&gt;=4,"Satisfied",IF(T4615&gt;=3,"Neutral","Needs Improvement"))</f>
        <v>Needs Improvement</v>
      </c>
    </row>
    <row r="4616" customFormat="false" ht="15" hidden="false" customHeight="false" outlineLevel="0" collapsed="false">
      <c r="A4616" s="27" t="s">
        <v>5002</v>
      </c>
      <c r="B4616" s="27" t="s">
        <v>1531</v>
      </c>
      <c r="C4616" s="27" t="n">
        <v>6</v>
      </c>
      <c r="D4616" s="27" t="s">
        <v>121</v>
      </c>
      <c r="E4616" s="28" t="n">
        <v>45437</v>
      </c>
      <c r="F4616" s="27" t="s">
        <v>350</v>
      </c>
      <c r="G4616" s="28" t="n">
        <v>45441</v>
      </c>
      <c r="H4616" s="27" t="s">
        <v>183</v>
      </c>
      <c r="I4616" s="27" t="s">
        <v>184</v>
      </c>
      <c r="J4616" s="27" t="s">
        <v>476</v>
      </c>
      <c r="K4616" s="27" t="s">
        <v>126</v>
      </c>
      <c r="L4616" s="27" t="n">
        <v>5</v>
      </c>
      <c r="M4616" s="27" t="n">
        <v>122</v>
      </c>
      <c r="N4616" s="27" t="s">
        <v>186</v>
      </c>
      <c r="O4616" s="27" t="s">
        <v>149</v>
      </c>
      <c r="P4616" s="27" t="s">
        <v>129</v>
      </c>
      <c r="Q4616" s="29" t="n">
        <v>9151.49</v>
      </c>
      <c r="R4616" s="27" t="s">
        <v>172</v>
      </c>
      <c r="S4616" s="27" t="s">
        <v>151</v>
      </c>
      <c r="T4616" s="27" t="n">
        <v>3</v>
      </c>
      <c r="U4616" s="27" t="n">
        <f aca="false">YEAR(E4616)</f>
        <v>2024</v>
      </c>
      <c r="V4616" s="27" t="str">
        <f aca="false">TEXT(E4616,"MMM-YYYY")</f>
        <v>May-2024</v>
      </c>
      <c r="W4616" s="27" t="n">
        <f aca="false">MONTH(E4616)</f>
        <v>5</v>
      </c>
      <c r="X4616" s="27" t="str">
        <f aca="false">TEXT(WEEKDAY(E4616,2),"0")&amp;" - "&amp;TEXT(E4616,"dddd")</f>
        <v>6 - Saturday</v>
      </c>
      <c r="Y4616" s="27" t="str">
        <f aca="false">_xlfn.IFS(C4616&lt;18,"Child (0-17)",C4616&lt;40,"Young Adult (18-39)",C4616&lt;60,"Adult (40-59)",TRUE(),"Senior (60+)")</f>
        <v>Child (0-17)</v>
      </c>
      <c r="Z4616" s="27" t="n">
        <f aca="false">ROUND(G4616-E4616,0)</f>
        <v>4</v>
      </c>
      <c r="AA4616" s="27" t="n">
        <f aca="false">L4616+M4616</f>
        <v>127</v>
      </c>
      <c r="AB4616" s="27" t="n">
        <f aca="false">IFERROR(ROUND(Q4616/AA4616,2),0)</f>
        <v>72.06</v>
      </c>
      <c r="AC4616" s="27" t="str">
        <f aca="false">IF(AND(K4616="Critical",N4616="No"),"URGENT - No Bed","Normal")</f>
        <v>Normal</v>
      </c>
      <c r="AD4616" s="33" t="n">
        <f aca="false">INDEX(Lookup_Tables!$B$3:$B$12,MATCH(H4616,Lookup_Tables!$A$3:$A$12,0))</f>
        <v>3100000</v>
      </c>
      <c r="AE4616" s="27" t="str">
        <f aca="false">INDEX(Lookup_Tables!$C$3:$C$12,MATCH(H4616,Lookup_Tables!$A$3:$A$12,0))</f>
        <v>Dr. Kavita Rao</v>
      </c>
      <c r="AF4616" s="27" t="str">
        <f aca="false">IFERROR(INDEX(Lookup_Tables!$F$16:$F$45,MATCH(I4616,Lookup_Tables!$E$16:$E$45,0)),"N/A")</f>
        <v>EMP226</v>
      </c>
      <c r="AG4616" s="27" t="n">
        <f aca="false">_xlfn.IFS(R4616="Recovered",4,R4616="Referred",3,R4616="Admitted",2,R4616="Deceased",1,TRUE(),0)</f>
        <v>2</v>
      </c>
      <c r="AH4616" s="27" t="str">
        <f aca="false">IF(T4616&gt;=4,"Satisfied",IF(T4616&gt;=3,"Neutral","Needs Improvement"))</f>
        <v>Neutral</v>
      </c>
    </row>
    <row r="4617" customFormat="false" ht="15" hidden="false" customHeight="false" outlineLevel="0" collapsed="false">
      <c r="A4617" s="30" t="s">
        <v>3997</v>
      </c>
      <c r="B4617" s="30" t="s">
        <v>768</v>
      </c>
      <c r="C4617" s="30" t="n">
        <v>40</v>
      </c>
      <c r="D4617" s="30" t="s">
        <v>121</v>
      </c>
      <c r="E4617" s="31" t="n">
        <v>45622</v>
      </c>
      <c r="F4617" s="30" t="s">
        <v>800</v>
      </c>
      <c r="G4617" s="31" t="n">
        <v>45622</v>
      </c>
      <c r="H4617" s="30" t="s">
        <v>236</v>
      </c>
      <c r="I4617" s="30" t="s">
        <v>323</v>
      </c>
      <c r="J4617" s="30" t="s">
        <v>375</v>
      </c>
      <c r="K4617" s="30" t="s">
        <v>156</v>
      </c>
      <c r="L4617" s="30" t="n">
        <v>20</v>
      </c>
      <c r="M4617" s="30" t="n">
        <v>63</v>
      </c>
      <c r="N4617" s="30" t="s">
        <v>127</v>
      </c>
      <c r="O4617" s="30" t="s">
        <v>171</v>
      </c>
      <c r="P4617" s="30" t="s">
        <v>140</v>
      </c>
      <c r="Q4617" s="32" t="n">
        <v>4810.98</v>
      </c>
      <c r="R4617" s="30" t="s">
        <v>130</v>
      </c>
      <c r="S4617" s="30" t="s">
        <v>131</v>
      </c>
      <c r="T4617" s="30" t="n">
        <v>5</v>
      </c>
      <c r="U4617" s="30" t="n">
        <f aca="false">YEAR(E4617)</f>
        <v>2024</v>
      </c>
      <c r="V4617" s="30" t="str">
        <f aca="false">TEXT(E4617,"MMM-YYYY")</f>
        <v>Nov-2024</v>
      </c>
      <c r="W4617" s="30" t="n">
        <f aca="false">MONTH(E4617)</f>
        <v>11</v>
      </c>
      <c r="X4617" s="30" t="str">
        <f aca="false">TEXT(WEEKDAY(E4617,2),"0")&amp;" - "&amp;TEXT(E4617,"dddd")</f>
        <v>2 - Tuesday</v>
      </c>
      <c r="Y4617" s="30" t="str">
        <f aca="false">_xlfn.IFS(C4617&lt;18,"Child (0-17)",C4617&lt;40,"Young Adult (18-39)",C4617&lt;60,"Adult (40-59)",TRUE(),"Senior (60+)")</f>
        <v>Adult (40-59)</v>
      </c>
      <c r="Z4617" s="30" t="n">
        <f aca="false">ROUND(G4617-E4617,0)</f>
        <v>0</v>
      </c>
      <c r="AA4617" s="30" t="n">
        <f aca="false">L4617+M4617</f>
        <v>83</v>
      </c>
      <c r="AB4617" s="30" t="n">
        <f aca="false">IFERROR(ROUND(Q4617/AA4617,2),0)</f>
        <v>57.96</v>
      </c>
      <c r="AC4617" s="30" t="str">
        <f aca="false">IF(AND(K4617="Critical",N4617="No"),"URGENT - No Bed","Normal")</f>
        <v>Normal</v>
      </c>
      <c r="AD4617" s="34" t="n">
        <f aca="false">INDEX(Lookup_Tables!$B$3:$B$12,MATCH(H4617,Lookup_Tables!$A$3:$A$12,0))</f>
        <v>3900000</v>
      </c>
      <c r="AE4617" s="30" t="str">
        <f aca="false">INDEX(Lookup_Tables!$C$3:$C$12,MATCH(H4617,Lookup_Tables!$A$3:$A$12,0))</f>
        <v>Dr. Rina Mehta</v>
      </c>
      <c r="AF4617" s="30" t="str">
        <f aca="false">IFERROR(INDEX(Lookup_Tables!$F$16:$F$45,MATCH(I4617,Lookup_Tables!$E$16:$E$45,0)),"N/A")</f>
        <v>EMP216</v>
      </c>
      <c r="AG4617" s="30" t="n">
        <f aca="false">_xlfn.IFS(R4617="Recovered",4,R4617="Referred",3,R4617="Admitted",2,R4617="Deceased",1,TRUE(),0)</f>
        <v>4</v>
      </c>
      <c r="AH4617" s="30" t="str">
        <f aca="false">IF(T4617&gt;=4,"Satisfied",IF(T4617&gt;=3,"Neutral","Needs Improvement"))</f>
        <v>Satisfied</v>
      </c>
    </row>
    <row r="4618" customFormat="false" ht="15" hidden="false" customHeight="false" outlineLevel="0" collapsed="false">
      <c r="A4618" s="27" t="s">
        <v>4733</v>
      </c>
      <c r="B4618" s="27" t="s">
        <v>1498</v>
      </c>
      <c r="C4618" s="27" t="n">
        <v>43</v>
      </c>
      <c r="D4618" s="27" t="s">
        <v>181</v>
      </c>
      <c r="E4618" s="28" t="n">
        <v>45403</v>
      </c>
      <c r="F4618" s="27" t="s">
        <v>907</v>
      </c>
      <c r="G4618" s="28" t="n">
        <v>45403</v>
      </c>
      <c r="H4618" s="27" t="s">
        <v>236</v>
      </c>
      <c r="I4618" s="27" t="s">
        <v>237</v>
      </c>
      <c r="J4618" s="27" t="s">
        <v>267</v>
      </c>
      <c r="K4618" s="27" t="s">
        <v>138</v>
      </c>
      <c r="L4618" s="27" t="n">
        <v>47</v>
      </c>
      <c r="M4618" s="27" t="n">
        <v>33</v>
      </c>
      <c r="N4618" s="27" t="s">
        <v>127</v>
      </c>
      <c r="O4618" s="27" t="s">
        <v>171</v>
      </c>
      <c r="P4618" s="27" t="s">
        <v>150</v>
      </c>
      <c r="Q4618" s="29" t="n">
        <v>2755.51</v>
      </c>
      <c r="R4618" s="27" t="s">
        <v>130</v>
      </c>
      <c r="S4618" s="27" t="s">
        <v>223</v>
      </c>
      <c r="T4618" s="27" t="n">
        <v>4</v>
      </c>
      <c r="U4618" s="27" t="n">
        <f aca="false">YEAR(E4618)</f>
        <v>2024</v>
      </c>
      <c r="V4618" s="27" t="str">
        <f aca="false">TEXT(E4618,"MMM-YYYY")</f>
        <v>Apr-2024</v>
      </c>
      <c r="W4618" s="27" t="n">
        <f aca="false">MONTH(E4618)</f>
        <v>4</v>
      </c>
      <c r="X4618" s="27" t="str">
        <f aca="false">TEXT(WEEKDAY(E4618,2),"0")&amp;" - "&amp;TEXT(E4618,"dddd")</f>
        <v>7 - Sunday</v>
      </c>
      <c r="Y4618" s="27" t="str">
        <f aca="false">_xlfn.IFS(C4618&lt;18,"Child (0-17)",C4618&lt;40,"Young Adult (18-39)",C4618&lt;60,"Adult (40-59)",TRUE(),"Senior (60+)")</f>
        <v>Adult (40-59)</v>
      </c>
      <c r="Z4618" s="27" t="n">
        <f aca="false">ROUND(G4618-E4618,0)</f>
        <v>0</v>
      </c>
      <c r="AA4618" s="27" t="n">
        <f aca="false">L4618+M4618</f>
        <v>80</v>
      </c>
      <c r="AB4618" s="27" t="n">
        <f aca="false">IFERROR(ROUND(Q4618/AA4618,2),0)</f>
        <v>34.44</v>
      </c>
      <c r="AC4618" s="27" t="str">
        <f aca="false">IF(AND(K4618="Critical",N4618="No"),"URGENT - No Bed","Normal")</f>
        <v>Normal</v>
      </c>
      <c r="AD4618" s="33" t="n">
        <f aca="false">INDEX(Lookup_Tables!$B$3:$B$12,MATCH(H4618,Lookup_Tables!$A$3:$A$12,0))</f>
        <v>3900000</v>
      </c>
      <c r="AE4618" s="27" t="str">
        <f aca="false">INDEX(Lookup_Tables!$C$3:$C$12,MATCH(H4618,Lookup_Tables!$A$3:$A$12,0))</f>
        <v>Dr. Rina Mehta</v>
      </c>
      <c r="AF4618" s="27" t="str">
        <f aca="false">IFERROR(INDEX(Lookup_Tables!$F$16:$F$45,MATCH(I4618,Lookup_Tables!$E$16:$E$45,0)),"N/A")</f>
        <v>EMP215</v>
      </c>
      <c r="AG4618" s="27" t="n">
        <f aca="false">_xlfn.IFS(R4618="Recovered",4,R4618="Referred",3,R4618="Admitted",2,R4618="Deceased",1,TRUE(),0)</f>
        <v>4</v>
      </c>
      <c r="AH4618" s="27" t="str">
        <f aca="false">IF(T4618&gt;=4,"Satisfied",IF(T4618&gt;=3,"Neutral","Needs Improvement"))</f>
        <v>Satisfied</v>
      </c>
    </row>
    <row r="4619" customFormat="false" ht="15" hidden="false" customHeight="false" outlineLevel="0" collapsed="false">
      <c r="A4619" s="30" t="s">
        <v>2535</v>
      </c>
      <c r="B4619" s="30" t="s">
        <v>2536</v>
      </c>
      <c r="C4619" s="30" t="n">
        <v>65</v>
      </c>
      <c r="D4619" s="30" t="s">
        <v>121</v>
      </c>
      <c r="E4619" s="31" t="n">
        <v>45374</v>
      </c>
      <c r="F4619" s="30" t="s">
        <v>1583</v>
      </c>
      <c r="G4619" s="31" t="n">
        <v>45374</v>
      </c>
      <c r="H4619" s="30" t="s">
        <v>242</v>
      </c>
      <c r="I4619" s="30" t="s">
        <v>315</v>
      </c>
      <c r="J4619" s="30" t="s">
        <v>422</v>
      </c>
      <c r="K4619" s="30" t="s">
        <v>156</v>
      </c>
      <c r="L4619" s="30" t="n">
        <v>41</v>
      </c>
      <c r="M4619" s="30" t="n">
        <v>57</v>
      </c>
      <c r="N4619" s="30" t="s">
        <v>186</v>
      </c>
      <c r="O4619" s="30" t="s">
        <v>139</v>
      </c>
      <c r="P4619" s="30" t="s">
        <v>129</v>
      </c>
      <c r="Q4619" s="32" t="n">
        <v>3436.3</v>
      </c>
      <c r="R4619" s="30" t="s">
        <v>130</v>
      </c>
      <c r="S4619" s="30" t="s">
        <v>192</v>
      </c>
      <c r="T4619" s="30" t="n">
        <v>3</v>
      </c>
      <c r="U4619" s="30" t="n">
        <f aca="false">YEAR(E4619)</f>
        <v>2024</v>
      </c>
      <c r="V4619" s="30" t="str">
        <f aca="false">TEXT(E4619,"MMM-YYYY")</f>
        <v>Mar-2024</v>
      </c>
      <c r="W4619" s="30" t="n">
        <f aca="false">MONTH(E4619)</f>
        <v>3</v>
      </c>
      <c r="X4619" s="30" t="str">
        <f aca="false">TEXT(WEEKDAY(E4619,2),"0")&amp;" - "&amp;TEXT(E4619,"dddd")</f>
        <v>6 - Saturday</v>
      </c>
      <c r="Y4619" s="30" t="str">
        <f aca="false">_xlfn.IFS(C4619&lt;18,"Child (0-17)",C4619&lt;40,"Young Adult (18-39)",C4619&lt;60,"Adult (40-59)",TRUE(),"Senior (60+)")</f>
        <v>Senior (60+)</v>
      </c>
      <c r="Z4619" s="30" t="n">
        <f aca="false">ROUND(G4619-E4619,0)</f>
        <v>0</v>
      </c>
      <c r="AA4619" s="30" t="n">
        <f aca="false">L4619+M4619</f>
        <v>98</v>
      </c>
      <c r="AB4619" s="30" t="n">
        <f aca="false">IFERROR(ROUND(Q4619/AA4619,2),0)</f>
        <v>35.06</v>
      </c>
      <c r="AC4619" s="30" t="str">
        <f aca="false">IF(AND(K4619="Critical",N4619="No"),"URGENT - No Bed","Normal")</f>
        <v>Normal</v>
      </c>
      <c r="AD4619" s="34" t="n">
        <f aca="false">INDEX(Lookup_Tables!$B$3:$B$12,MATCH(H4619,Lookup_Tables!$A$3:$A$12,0))</f>
        <v>3000000</v>
      </c>
      <c r="AE4619" s="30" t="str">
        <f aca="false">INDEX(Lookup_Tables!$C$3:$C$12,MATCH(H4619,Lookup_Tables!$A$3:$A$12,0))</f>
        <v>Dr. Pooja Iyer</v>
      </c>
      <c r="AF4619" s="30" t="str">
        <f aca="false">IFERROR(INDEX(Lookup_Tables!$F$16:$F$45,MATCH(I4619,Lookup_Tables!$E$16:$E$45,0)),"N/A")</f>
        <v>EMP213</v>
      </c>
      <c r="AG4619" s="30" t="n">
        <f aca="false">_xlfn.IFS(R4619="Recovered",4,R4619="Referred",3,R4619="Admitted",2,R4619="Deceased",1,TRUE(),0)</f>
        <v>4</v>
      </c>
      <c r="AH4619" s="30" t="str">
        <f aca="false">IF(T4619&gt;=4,"Satisfied",IF(T4619&gt;=3,"Neutral","Needs Improvement"))</f>
        <v>Neutral</v>
      </c>
    </row>
    <row r="4620" customFormat="false" ht="15" hidden="false" customHeight="false" outlineLevel="0" collapsed="false">
      <c r="A4620" s="27" t="s">
        <v>5024</v>
      </c>
      <c r="B4620" s="27" t="s">
        <v>2843</v>
      </c>
      <c r="C4620" s="27" t="n">
        <v>52</v>
      </c>
      <c r="D4620" s="27" t="s">
        <v>121</v>
      </c>
      <c r="E4620" s="28" t="n">
        <v>45311</v>
      </c>
      <c r="F4620" s="27" t="s">
        <v>394</v>
      </c>
      <c r="G4620" s="28" t="n">
        <v>45312</v>
      </c>
      <c r="H4620" s="27" t="s">
        <v>236</v>
      </c>
      <c r="I4620" s="27" t="s">
        <v>266</v>
      </c>
      <c r="J4620" s="27" t="s">
        <v>455</v>
      </c>
      <c r="K4620" s="27" t="s">
        <v>138</v>
      </c>
      <c r="L4620" s="27" t="n">
        <v>39</v>
      </c>
      <c r="M4620" s="27" t="n">
        <v>38</v>
      </c>
      <c r="N4620" s="27" t="s">
        <v>127</v>
      </c>
      <c r="O4620" s="27" t="s">
        <v>128</v>
      </c>
      <c r="P4620" s="27" t="s">
        <v>140</v>
      </c>
      <c r="Q4620" s="29" t="n">
        <v>1964.35</v>
      </c>
      <c r="R4620" s="27" t="s">
        <v>130</v>
      </c>
      <c r="S4620" s="27" t="s">
        <v>151</v>
      </c>
      <c r="T4620" s="27" t="n">
        <v>2</v>
      </c>
      <c r="U4620" s="27" t="n">
        <f aca="false">YEAR(E4620)</f>
        <v>2024</v>
      </c>
      <c r="V4620" s="27" t="str">
        <f aca="false">TEXT(E4620,"MMM-YYYY")</f>
        <v>Jan-2024</v>
      </c>
      <c r="W4620" s="27" t="n">
        <f aca="false">MONTH(E4620)</f>
        <v>1</v>
      </c>
      <c r="X4620" s="27" t="str">
        <f aca="false">TEXT(WEEKDAY(E4620,2),"0")&amp;" - "&amp;TEXT(E4620,"dddd")</f>
        <v>6 - Saturday</v>
      </c>
      <c r="Y4620" s="27" t="str">
        <f aca="false">_xlfn.IFS(C4620&lt;18,"Child (0-17)",C4620&lt;40,"Young Adult (18-39)",C4620&lt;60,"Adult (40-59)",TRUE(),"Senior (60+)")</f>
        <v>Adult (40-59)</v>
      </c>
      <c r="Z4620" s="27" t="n">
        <f aca="false">ROUND(G4620-E4620,0)</f>
        <v>1</v>
      </c>
      <c r="AA4620" s="27" t="n">
        <f aca="false">L4620+M4620</f>
        <v>77</v>
      </c>
      <c r="AB4620" s="27" t="n">
        <f aca="false">IFERROR(ROUND(Q4620/AA4620,2),0)</f>
        <v>25.51</v>
      </c>
      <c r="AC4620" s="27" t="str">
        <f aca="false">IF(AND(K4620="Critical",N4620="No"),"URGENT - No Bed","Normal")</f>
        <v>Normal</v>
      </c>
      <c r="AD4620" s="33" t="n">
        <f aca="false">INDEX(Lookup_Tables!$B$3:$B$12,MATCH(H4620,Lookup_Tables!$A$3:$A$12,0))</f>
        <v>3900000</v>
      </c>
      <c r="AE4620" s="27" t="str">
        <f aca="false">INDEX(Lookup_Tables!$C$3:$C$12,MATCH(H4620,Lookup_Tables!$A$3:$A$12,0))</f>
        <v>Dr. Rina Mehta</v>
      </c>
      <c r="AF4620" s="27" t="str">
        <f aca="false">IFERROR(INDEX(Lookup_Tables!$F$16:$F$45,MATCH(I4620,Lookup_Tables!$E$16:$E$45,0)),"N/A")</f>
        <v>EMP217</v>
      </c>
      <c r="AG4620" s="27" t="n">
        <f aca="false">_xlfn.IFS(R4620="Recovered",4,R4620="Referred",3,R4620="Admitted",2,R4620="Deceased",1,TRUE(),0)</f>
        <v>4</v>
      </c>
      <c r="AH4620" s="27" t="str">
        <f aca="false">IF(T4620&gt;=4,"Satisfied",IF(T4620&gt;=3,"Neutral","Needs Improvement"))</f>
        <v>Needs Improvement</v>
      </c>
    </row>
    <row r="4621" customFormat="false" ht="15" hidden="false" customHeight="false" outlineLevel="0" collapsed="false">
      <c r="A4621" s="30" t="s">
        <v>5649</v>
      </c>
      <c r="B4621" s="30" t="s">
        <v>1998</v>
      </c>
      <c r="C4621" s="30" t="n">
        <v>25</v>
      </c>
      <c r="D4621" s="30" t="s">
        <v>121</v>
      </c>
      <c r="E4621" s="31" t="n">
        <v>45512</v>
      </c>
      <c r="F4621" s="30" t="s">
        <v>532</v>
      </c>
      <c r="G4621" s="31" t="n">
        <v>45512</v>
      </c>
      <c r="H4621" s="30" t="s">
        <v>217</v>
      </c>
      <c r="I4621" s="30" t="s">
        <v>282</v>
      </c>
      <c r="J4621" s="30" t="s">
        <v>294</v>
      </c>
      <c r="K4621" s="30" t="s">
        <v>138</v>
      </c>
      <c r="L4621" s="30" t="n">
        <v>32</v>
      </c>
      <c r="M4621" s="30" t="n">
        <v>35</v>
      </c>
      <c r="N4621" s="30" t="s">
        <v>127</v>
      </c>
      <c r="O4621" s="30" t="s">
        <v>149</v>
      </c>
      <c r="P4621" s="30" t="s">
        <v>150</v>
      </c>
      <c r="Q4621" s="32" t="n">
        <v>2381.07</v>
      </c>
      <c r="R4621" s="30" t="s">
        <v>130</v>
      </c>
      <c r="S4621" s="30" t="s">
        <v>157</v>
      </c>
      <c r="T4621" s="30" t="n">
        <v>3</v>
      </c>
      <c r="U4621" s="30" t="n">
        <f aca="false">YEAR(E4621)</f>
        <v>2024</v>
      </c>
      <c r="V4621" s="30" t="str">
        <f aca="false">TEXT(E4621,"MMM-YYYY")</f>
        <v>Aug-2024</v>
      </c>
      <c r="W4621" s="30" t="n">
        <f aca="false">MONTH(E4621)</f>
        <v>8</v>
      </c>
      <c r="X4621" s="30" t="str">
        <f aca="false">TEXT(WEEKDAY(E4621,2),"0")&amp;" - "&amp;TEXT(E4621,"dddd")</f>
        <v>4 - Thursday</v>
      </c>
      <c r="Y4621" s="30" t="str">
        <f aca="false">_xlfn.IFS(C4621&lt;18,"Child (0-17)",C4621&lt;40,"Young Adult (18-39)",C4621&lt;60,"Adult (40-59)",TRUE(),"Senior (60+)")</f>
        <v>Young Adult (18-39)</v>
      </c>
      <c r="Z4621" s="30" t="n">
        <f aca="false">ROUND(G4621-E4621,0)</f>
        <v>0</v>
      </c>
      <c r="AA4621" s="30" t="n">
        <f aca="false">L4621+M4621</f>
        <v>67</v>
      </c>
      <c r="AB4621" s="30" t="n">
        <f aca="false">IFERROR(ROUND(Q4621/AA4621,2),0)</f>
        <v>35.54</v>
      </c>
      <c r="AC4621" s="30" t="str">
        <f aca="false">IF(AND(K4621="Critical",N4621="No"),"URGENT - No Bed","Normal")</f>
        <v>Normal</v>
      </c>
      <c r="AD4621" s="34" t="n">
        <f aca="false">INDEX(Lookup_Tables!$B$3:$B$12,MATCH(H4621,Lookup_Tables!$A$3:$A$12,0))</f>
        <v>4200000</v>
      </c>
      <c r="AE4621" s="30" t="str">
        <f aca="false">INDEX(Lookup_Tables!$C$3:$C$12,MATCH(H4621,Lookup_Tables!$A$3:$A$12,0))</f>
        <v>Dr. Anil Kapoor</v>
      </c>
      <c r="AF4621" s="30" t="str">
        <f aca="false">IFERROR(INDEX(Lookup_Tables!$F$16:$F$45,MATCH(I4621,Lookup_Tables!$E$16:$E$45,0)),"N/A")</f>
        <v>EMP200</v>
      </c>
      <c r="AG4621" s="30" t="n">
        <f aca="false">_xlfn.IFS(R4621="Recovered",4,R4621="Referred",3,R4621="Admitted",2,R4621="Deceased",1,TRUE(),0)</f>
        <v>4</v>
      </c>
      <c r="AH4621" s="30" t="str">
        <f aca="false">IF(T4621&gt;=4,"Satisfied",IF(T4621&gt;=3,"Neutral","Needs Improvement"))</f>
        <v>Neutral</v>
      </c>
    </row>
    <row r="4622" customFormat="false" ht="15" hidden="false" customHeight="false" outlineLevel="0" collapsed="false">
      <c r="A4622" s="27" t="s">
        <v>1703</v>
      </c>
      <c r="B4622" s="27" t="s">
        <v>1704</v>
      </c>
      <c r="C4622" s="27" t="n">
        <v>57</v>
      </c>
      <c r="D4622" s="27" t="s">
        <v>121</v>
      </c>
      <c r="E4622" s="28" t="n">
        <v>45494</v>
      </c>
      <c r="F4622" s="27" t="s">
        <v>669</v>
      </c>
      <c r="G4622" s="28" t="n">
        <v>45495</v>
      </c>
      <c r="H4622" s="27" t="s">
        <v>123</v>
      </c>
      <c r="I4622" s="27" t="s">
        <v>155</v>
      </c>
      <c r="J4622" s="27" t="s">
        <v>418</v>
      </c>
      <c r="K4622" s="27" t="s">
        <v>138</v>
      </c>
      <c r="L4622" s="27" t="n">
        <v>66</v>
      </c>
      <c r="M4622" s="27" t="n">
        <v>29</v>
      </c>
      <c r="N4622" s="27" t="s">
        <v>127</v>
      </c>
      <c r="O4622" s="27" t="s">
        <v>128</v>
      </c>
      <c r="P4622" s="27" t="s">
        <v>150</v>
      </c>
      <c r="Q4622" s="29" t="n">
        <v>1199.33</v>
      </c>
      <c r="R4622" s="27" t="s">
        <v>130</v>
      </c>
      <c r="S4622" s="27" t="s">
        <v>223</v>
      </c>
      <c r="T4622" s="27" t="n">
        <v>4</v>
      </c>
      <c r="U4622" s="27" t="n">
        <f aca="false">YEAR(E4622)</f>
        <v>2024</v>
      </c>
      <c r="V4622" s="27" t="str">
        <f aca="false">TEXT(E4622,"MMM-YYYY")</f>
        <v>Jul-2024</v>
      </c>
      <c r="W4622" s="27" t="n">
        <f aca="false">MONTH(E4622)</f>
        <v>7</v>
      </c>
      <c r="X4622" s="27" t="str">
        <f aca="false">TEXT(WEEKDAY(E4622,2),"0")&amp;" - "&amp;TEXT(E4622,"dddd")</f>
        <v>7 - Sunday</v>
      </c>
      <c r="Y4622" s="27" t="str">
        <f aca="false">_xlfn.IFS(C4622&lt;18,"Child (0-17)",C4622&lt;40,"Young Adult (18-39)",C4622&lt;60,"Adult (40-59)",TRUE(),"Senior (60+)")</f>
        <v>Adult (40-59)</v>
      </c>
      <c r="Z4622" s="27" t="n">
        <f aca="false">ROUND(G4622-E4622,0)</f>
        <v>1</v>
      </c>
      <c r="AA4622" s="27" t="n">
        <f aca="false">L4622+M4622</f>
        <v>95</v>
      </c>
      <c r="AB4622" s="27" t="n">
        <f aca="false">IFERROR(ROUND(Q4622/AA4622,2),0)</f>
        <v>12.62</v>
      </c>
      <c r="AC4622" s="27" t="str">
        <f aca="false">IF(AND(K4622="Critical",N4622="No"),"URGENT - No Bed","Normal")</f>
        <v>Normal</v>
      </c>
      <c r="AD4622" s="33" t="n">
        <f aca="false">INDEX(Lookup_Tables!$B$3:$B$12,MATCH(H4622,Lookup_Tables!$A$3:$A$12,0))</f>
        <v>2200000</v>
      </c>
      <c r="AE4622" s="27" t="str">
        <f aca="false">INDEX(Lookup_Tables!$C$3:$C$12,MATCH(H4622,Lookup_Tables!$A$3:$A$12,0))</f>
        <v>Dr. Rohan Das</v>
      </c>
      <c r="AF4622" s="27" t="str">
        <f aca="false">IFERROR(INDEX(Lookup_Tables!$F$16:$F$45,MATCH(I4622,Lookup_Tables!$E$16:$E$45,0)),"N/A")</f>
        <v>EMP203</v>
      </c>
      <c r="AG4622" s="27" t="n">
        <f aca="false">_xlfn.IFS(R4622="Recovered",4,R4622="Referred",3,R4622="Admitted",2,R4622="Deceased",1,TRUE(),0)</f>
        <v>4</v>
      </c>
      <c r="AH4622" s="27" t="str">
        <f aca="false">IF(T4622&gt;=4,"Satisfied",IF(T4622&gt;=3,"Neutral","Needs Improvement"))</f>
        <v>Satisfied</v>
      </c>
    </row>
    <row r="4623" customFormat="false" ht="15" hidden="false" customHeight="false" outlineLevel="0" collapsed="false">
      <c r="A4623" s="30" t="s">
        <v>6863</v>
      </c>
      <c r="B4623" s="30" t="s">
        <v>926</v>
      </c>
      <c r="C4623" s="30" t="n">
        <v>41</v>
      </c>
      <c r="D4623" s="30" t="s">
        <v>121</v>
      </c>
      <c r="E4623" s="31" t="n">
        <v>45632</v>
      </c>
      <c r="F4623" s="30" t="s">
        <v>922</v>
      </c>
      <c r="G4623" s="31" t="n">
        <v>45633</v>
      </c>
      <c r="H4623" s="30" t="s">
        <v>135</v>
      </c>
      <c r="I4623" s="30" t="s">
        <v>136</v>
      </c>
      <c r="J4623" s="30" t="s">
        <v>201</v>
      </c>
      <c r="K4623" s="30" t="s">
        <v>126</v>
      </c>
      <c r="L4623" s="30" t="n">
        <v>24</v>
      </c>
      <c r="M4623" s="30" t="n">
        <v>146</v>
      </c>
      <c r="N4623" s="30" t="s">
        <v>186</v>
      </c>
      <c r="O4623" s="30" t="s">
        <v>128</v>
      </c>
      <c r="P4623" s="30" t="s">
        <v>150</v>
      </c>
      <c r="Q4623" s="32" t="n">
        <v>9411.72</v>
      </c>
      <c r="R4623" s="30" t="s">
        <v>268</v>
      </c>
      <c r="S4623" s="30" t="s">
        <v>223</v>
      </c>
      <c r="T4623" s="30" t="n">
        <v>2</v>
      </c>
      <c r="U4623" s="30" t="n">
        <f aca="false">YEAR(E4623)</f>
        <v>2024</v>
      </c>
      <c r="V4623" s="30" t="str">
        <f aca="false">TEXT(E4623,"MMM-YYYY")</f>
        <v>Dec-2024</v>
      </c>
      <c r="W4623" s="30" t="n">
        <f aca="false">MONTH(E4623)</f>
        <v>12</v>
      </c>
      <c r="X4623" s="30" t="str">
        <f aca="false">TEXT(WEEKDAY(E4623,2),"0")&amp;" - "&amp;TEXT(E4623,"dddd")</f>
        <v>5 - Friday</v>
      </c>
      <c r="Y4623" s="30" t="str">
        <f aca="false">_xlfn.IFS(C4623&lt;18,"Child (0-17)",C4623&lt;40,"Young Adult (18-39)",C4623&lt;60,"Adult (40-59)",TRUE(),"Senior (60+)")</f>
        <v>Adult (40-59)</v>
      </c>
      <c r="Z4623" s="30" t="n">
        <f aca="false">ROUND(G4623-E4623,0)</f>
        <v>1</v>
      </c>
      <c r="AA4623" s="30" t="n">
        <f aca="false">L4623+M4623</f>
        <v>170</v>
      </c>
      <c r="AB4623" s="30" t="n">
        <f aca="false">IFERROR(ROUND(Q4623/AA4623,2),0)</f>
        <v>55.36</v>
      </c>
      <c r="AC4623" s="30" t="str">
        <f aca="false">IF(AND(K4623="Critical",N4623="No"),"URGENT - No Bed","Normal")</f>
        <v>Normal</v>
      </c>
      <c r="AD4623" s="34" t="n">
        <f aca="false">INDEX(Lookup_Tables!$B$3:$B$12,MATCH(H4623,Lookup_Tables!$A$3:$A$12,0))</f>
        <v>4600000</v>
      </c>
      <c r="AE4623" s="30" t="str">
        <f aca="false">INDEX(Lookup_Tables!$C$3:$C$12,MATCH(H4623,Lookup_Tables!$A$3:$A$12,0))</f>
        <v>Dr. Farhan Khan</v>
      </c>
      <c r="AF4623" s="30" t="str">
        <f aca="false">IFERROR(INDEX(Lookup_Tables!$F$16:$F$45,MATCH(I4623,Lookup_Tables!$E$16:$E$45,0)),"N/A")</f>
        <v>EMP206</v>
      </c>
      <c r="AG4623" s="30" t="n">
        <f aca="false">_xlfn.IFS(R4623="Recovered",4,R4623="Referred",3,R4623="Admitted",2,R4623="Deceased",1,TRUE(),0)</f>
        <v>3</v>
      </c>
      <c r="AH4623" s="30" t="str">
        <f aca="false">IF(T4623&gt;=4,"Satisfied",IF(T4623&gt;=3,"Neutral","Needs Improvement"))</f>
        <v>Needs Improvement</v>
      </c>
    </row>
    <row r="4624" customFormat="false" ht="15" hidden="false" customHeight="false" outlineLevel="0" collapsed="false">
      <c r="A4624" s="27" t="s">
        <v>917</v>
      </c>
      <c r="B4624" s="27" t="s">
        <v>918</v>
      </c>
      <c r="C4624" s="27" t="n">
        <v>36</v>
      </c>
      <c r="D4624" s="27" t="s">
        <v>121</v>
      </c>
      <c r="E4624" s="28" t="n">
        <v>45481</v>
      </c>
      <c r="F4624" s="27" t="s">
        <v>919</v>
      </c>
      <c r="G4624" s="28" t="n">
        <v>45481</v>
      </c>
      <c r="H4624" s="27" t="s">
        <v>161</v>
      </c>
      <c r="I4624" s="27" t="s">
        <v>162</v>
      </c>
      <c r="J4624" s="27" t="s">
        <v>385</v>
      </c>
      <c r="K4624" s="27" t="s">
        <v>138</v>
      </c>
      <c r="L4624" s="27" t="n">
        <v>22</v>
      </c>
      <c r="M4624" s="27" t="n">
        <v>35</v>
      </c>
      <c r="N4624" s="27" t="s">
        <v>127</v>
      </c>
      <c r="O4624" s="27" t="s">
        <v>128</v>
      </c>
      <c r="P4624" s="27" t="s">
        <v>187</v>
      </c>
      <c r="Q4624" s="29" t="n">
        <v>1165.02</v>
      </c>
      <c r="R4624" s="27" t="s">
        <v>130</v>
      </c>
      <c r="S4624" s="27" t="s">
        <v>223</v>
      </c>
      <c r="T4624" s="27" t="n">
        <v>3</v>
      </c>
      <c r="U4624" s="27" t="n">
        <f aca="false">YEAR(E4624)</f>
        <v>2024</v>
      </c>
      <c r="V4624" s="27" t="str">
        <f aca="false">TEXT(E4624,"MMM-YYYY")</f>
        <v>Jul-2024</v>
      </c>
      <c r="W4624" s="27" t="n">
        <f aca="false">MONTH(E4624)</f>
        <v>7</v>
      </c>
      <c r="X4624" s="27" t="str">
        <f aca="false">TEXT(WEEKDAY(E4624,2),"0")&amp;" - "&amp;TEXT(E4624,"dddd")</f>
        <v>1 - Monday</v>
      </c>
      <c r="Y4624" s="27" t="str">
        <f aca="false">_xlfn.IFS(C4624&lt;18,"Child (0-17)",C4624&lt;40,"Young Adult (18-39)",C4624&lt;60,"Adult (40-59)",TRUE(),"Senior (60+)")</f>
        <v>Young Adult (18-39)</v>
      </c>
      <c r="Z4624" s="27" t="n">
        <f aca="false">ROUND(G4624-E4624,0)</f>
        <v>0</v>
      </c>
      <c r="AA4624" s="27" t="n">
        <f aca="false">L4624+M4624</f>
        <v>57</v>
      </c>
      <c r="AB4624" s="27" t="n">
        <f aca="false">IFERROR(ROUND(Q4624/AA4624,2),0)</f>
        <v>20.44</v>
      </c>
      <c r="AC4624" s="27" t="str">
        <f aca="false">IF(AND(K4624="Critical",N4624="No"),"URGENT - No Bed","Normal")</f>
        <v>Normal</v>
      </c>
      <c r="AD4624" s="33" t="n">
        <f aca="false">INDEX(Lookup_Tables!$B$3:$B$12,MATCH(H4624,Lookup_Tables!$A$3:$A$12,0))</f>
        <v>3600000</v>
      </c>
      <c r="AE4624" s="27" t="str">
        <f aca="false">INDEX(Lookup_Tables!$C$3:$C$12,MATCH(H4624,Lookup_Tables!$A$3:$A$12,0))</f>
        <v>Dr. Sameer Joshi</v>
      </c>
      <c r="AF4624" s="27" t="str">
        <f aca="false">IFERROR(INDEX(Lookup_Tables!$F$16:$F$45,MATCH(I4624,Lookup_Tables!$E$16:$E$45,0)),"N/A")</f>
        <v>EMP222</v>
      </c>
      <c r="AG4624" s="27" t="n">
        <f aca="false">_xlfn.IFS(R4624="Recovered",4,R4624="Referred",3,R4624="Admitted",2,R4624="Deceased",1,TRUE(),0)</f>
        <v>4</v>
      </c>
      <c r="AH4624" s="27" t="str">
        <f aca="false">IF(T4624&gt;=4,"Satisfied",IF(T4624&gt;=3,"Neutral","Needs Improvement"))</f>
        <v>Neutral</v>
      </c>
    </row>
    <row r="4625" customFormat="false" ht="15" hidden="false" customHeight="false" outlineLevel="0" collapsed="false">
      <c r="A4625" s="30" t="s">
        <v>4481</v>
      </c>
      <c r="B4625" s="30" t="s">
        <v>525</v>
      </c>
      <c r="C4625" s="30" t="n">
        <v>49</v>
      </c>
      <c r="D4625" s="30" t="s">
        <v>181</v>
      </c>
      <c r="E4625" s="31" t="n">
        <v>45457</v>
      </c>
      <c r="F4625" s="30" t="s">
        <v>743</v>
      </c>
      <c r="G4625" s="31" t="n">
        <v>45460</v>
      </c>
      <c r="H4625" s="30" t="s">
        <v>242</v>
      </c>
      <c r="I4625" s="30" t="s">
        <v>243</v>
      </c>
      <c r="J4625" s="30" t="s">
        <v>401</v>
      </c>
      <c r="K4625" s="30" t="s">
        <v>156</v>
      </c>
      <c r="L4625" s="30" t="n">
        <v>74</v>
      </c>
      <c r="M4625" s="30" t="n">
        <v>43</v>
      </c>
      <c r="N4625" s="30" t="s">
        <v>127</v>
      </c>
      <c r="O4625" s="30" t="s">
        <v>128</v>
      </c>
      <c r="P4625" s="30" t="s">
        <v>187</v>
      </c>
      <c r="Q4625" s="32" t="n">
        <v>3684.38</v>
      </c>
      <c r="R4625" s="30" t="s">
        <v>130</v>
      </c>
      <c r="S4625" s="30" t="s">
        <v>141</v>
      </c>
      <c r="T4625" s="30" t="n">
        <v>3</v>
      </c>
      <c r="U4625" s="30" t="n">
        <f aca="false">YEAR(E4625)</f>
        <v>2024</v>
      </c>
      <c r="V4625" s="30" t="str">
        <f aca="false">TEXT(E4625,"MMM-YYYY")</f>
        <v>Jun-2024</v>
      </c>
      <c r="W4625" s="30" t="n">
        <f aca="false">MONTH(E4625)</f>
        <v>6</v>
      </c>
      <c r="X4625" s="30" t="str">
        <f aca="false">TEXT(WEEKDAY(E4625,2),"0")&amp;" - "&amp;TEXT(E4625,"dddd")</f>
        <v>5 - Friday</v>
      </c>
      <c r="Y4625" s="30" t="str">
        <f aca="false">_xlfn.IFS(C4625&lt;18,"Child (0-17)",C4625&lt;40,"Young Adult (18-39)",C4625&lt;60,"Adult (40-59)",TRUE(),"Senior (60+)")</f>
        <v>Adult (40-59)</v>
      </c>
      <c r="Z4625" s="30" t="n">
        <f aca="false">ROUND(G4625-E4625,0)</f>
        <v>3</v>
      </c>
      <c r="AA4625" s="30" t="n">
        <f aca="false">L4625+M4625</f>
        <v>117</v>
      </c>
      <c r="AB4625" s="30" t="n">
        <f aca="false">IFERROR(ROUND(Q4625/AA4625,2),0)</f>
        <v>31.49</v>
      </c>
      <c r="AC4625" s="30" t="str">
        <f aca="false">IF(AND(K4625="Critical",N4625="No"),"URGENT - No Bed","Normal")</f>
        <v>Normal</v>
      </c>
      <c r="AD4625" s="34" t="n">
        <f aca="false">INDEX(Lookup_Tables!$B$3:$B$12,MATCH(H4625,Lookup_Tables!$A$3:$A$12,0))</f>
        <v>3000000</v>
      </c>
      <c r="AE4625" s="30" t="str">
        <f aca="false">INDEX(Lookup_Tables!$C$3:$C$12,MATCH(H4625,Lookup_Tables!$A$3:$A$12,0))</f>
        <v>Dr. Pooja Iyer</v>
      </c>
      <c r="AF4625" s="30" t="str">
        <f aca="false">IFERROR(INDEX(Lookup_Tables!$F$16:$F$45,MATCH(I4625,Lookup_Tables!$E$16:$E$45,0)),"N/A")</f>
        <v>EMP214</v>
      </c>
      <c r="AG4625" s="30" t="n">
        <f aca="false">_xlfn.IFS(R4625="Recovered",4,R4625="Referred",3,R4625="Admitted",2,R4625="Deceased",1,TRUE(),0)</f>
        <v>4</v>
      </c>
      <c r="AH4625" s="30" t="str">
        <f aca="false">IF(T4625&gt;=4,"Satisfied",IF(T4625&gt;=3,"Neutral","Needs Improvement"))</f>
        <v>Neutral</v>
      </c>
    </row>
    <row r="4626" customFormat="false" ht="15" hidden="false" customHeight="false" outlineLevel="0" collapsed="false">
      <c r="A4626" s="27" t="s">
        <v>4592</v>
      </c>
      <c r="B4626" s="27" t="s">
        <v>4593</v>
      </c>
      <c r="C4626" s="27" t="n">
        <v>68</v>
      </c>
      <c r="D4626" s="27" t="s">
        <v>181</v>
      </c>
      <c r="E4626" s="28" t="n">
        <v>45598</v>
      </c>
      <c r="F4626" s="27" t="s">
        <v>994</v>
      </c>
      <c r="G4626" s="28" t="n">
        <v>45602</v>
      </c>
      <c r="H4626" s="27" t="s">
        <v>183</v>
      </c>
      <c r="I4626" s="27" t="s">
        <v>212</v>
      </c>
      <c r="J4626" s="27" t="s">
        <v>185</v>
      </c>
      <c r="K4626" s="27" t="s">
        <v>202</v>
      </c>
      <c r="L4626" s="27" t="n">
        <v>13</v>
      </c>
      <c r="M4626" s="27" t="n">
        <v>224</v>
      </c>
      <c r="N4626" s="27" t="s">
        <v>186</v>
      </c>
      <c r="O4626" s="27" t="s">
        <v>139</v>
      </c>
      <c r="P4626" s="27" t="s">
        <v>140</v>
      </c>
      <c r="Q4626" s="29" t="n">
        <v>18589.4</v>
      </c>
      <c r="R4626" s="27" t="s">
        <v>268</v>
      </c>
      <c r="S4626" s="27" t="s">
        <v>157</v>
      </c>
      <c r="T4626" s="27" t="n">
        <v>1</v>
      </c>
      <c r="U4626" s="27" t="n">
        <f aca="false">YEAR(E4626)</f>
        <v>2024</v>
      </c>
      <c r="V4626" s="27" t="str">
        <f aca="false">TEXT(E4626,"MMM-YYYY")</f>
        <v>Nov-2024</v>
      </c>
      <c r="W4626" s="27" t="n">
        <f aca="false">MONTH(E4626)</f>
        <v>11</v>
      </c>
      <c r="X4626" s="27" t="str">
        <f aca="false">TEXT(WEEKDAY(E4626,2),"0")&amp;" - "&amp;TEXT(E4626,"dddd")</f>
        <v>6 - Saturday</v>
      </c>
      <c r="Y4626" s="27" t="str">
        <f aca="false">_xlfn.IFS(C4626&lt;18,"Child (0-17)",C4626&lt;40,"Young Adult (18-39)",C4626&lt;60,"Adult (40-59)",TRUE(),"Senior (60+)")</f>
        <v>Senior (60+)</v>
      </c>
      <c r="Z4626" s="27" t="n">
        <f aca="false">ROUND(G4626-E4626,0)</f>
        <v>4</v>
      </c>
      <c r="AA4626" s="27" t="n">
        <f aca="false">L4626+M4626</f>
        <v>237</v>
      </c>
      <c r="AB4626" s="27" t="n">
        <f aca="false">IFERROR(ROUND(Q4626/AA4626,2),0)</f>
        <v>78.44</v>
      </c>
      <c r="AC4626" s="27" t="str">
        <f aca="false">IF(AND(K4626="Critical",N4626="No"),"URGENT - No Bed","Normal")</f>
        <v>Normal</v>
      </c>
      <c r="AD4626" s="33" t="n">
        <f aca="false">INDEX(Lookup_Tables!$B$3:$B$12,MATCH(H4626,Lookup_Tables!$A$3:$A$12,0))</f>
        <v>3100000</v>
      </c>
      <c r="AE4626" s="27" t="str">
        <f aca="false">INDEX(Lookup_Tables!$C$3:$C$12,MATCH(H4626,Lookup_Tables!$A$3:$A$12,0))</f>
        <v>Dr. Kavita Rao</v>
      </c>
      <c r="AF4626" s="27" t="str">
        <f aca="false">IFERROR(INDEX(Lookup_Tables!$F$16:$F$45,MATCH(I4626,Lookup_Tables!$E$16:$E$45,0)),"N/A")</f>
        <v>EMP225</v>
      </c>
      <c r="AG4626" s="27" t="n">
        <f aca="false">_xlfn.IFS(R4626="Recovered",4,R4626="Referred",3,R4626="Admitted",2,R4626="Deceased",1,TRUE(),0)</f>
        <v>3</v>
      </c>
      <c r="AH4626" s="27" t="str">
        <f aca="false">IF(T4626&gt;=4,"Satisfied",IF(T4626&gt;=3,"Neutral","Needs Improvement"))</f>
        <v>Needs Improvement</v>
      </c>
    </row>
    <row r="4627" customFormat="false" ht="15" hidden="false" customHeight="false" outlineLevel="0" collapsed="false">
      <c r="A4627" s="30" t="s">
        <v>1586</v>
      </c>
      <c r="B4627" s="30" t="s">
        <v>1587</v>
      </c>
      <c r="C4627" s="30" t="n">
        <v>25</v>
      </c>
      <c r="D4627" s="30" t="s">
        <v>121</v>
      </c>
      <c r="E4627" s="31" t="n">
        <v>45588</v>
      </c>
      <c r="F4627" s="30" t="s">
        <v>1020</v>
      </c>
      <c r="G4627" s="31" t="n">
        <v>45588</v>
      </c>
      <c r="H4627" s="30" t="s">
        <v>123</v>
      </c>
      <c r="I4627" s="30" t="s">
        <v>304</v>
      </c>
      <c r="J4627" s="30" t="s">
        <v>227</v>
      </c>
      <c r="K4627" s="30" t="s">
        <v>156</v>
      </c>
      <c r="L4627" s="30" t="n">
        <v>25</v>
      </c>
      <c r="M4627" s="30" t="n">
        <v>35</v>
      </c>
      <c r="N4627" s="30" t="s">
        <v>186</v>
      </c>
      <c r="O4627" s="30" t="s">
        <v>139</v>
      </c>
      <c r="P4627" s="30" t="s">
        <v>140</v>
      </c>
      <c r="Q4627" s="32" t="n">
        <v>3796.91</v>
      </c>
      <c r="R4627" s="30" t="s">
        <v>130</v>
      </c>
      <c r="S4627" s="30" t="s">
        <v>151</v>
      </c>
      <c r="T4627" s="30" t="n">
        <v>5</v>
      </c>
      <c r="U4627" s="30" t="n">
        <f aca="false">YEAR(E4627)</f>
        <v>2024</v>
      </c>
      <c r="V4627" s="30" t="str">
        <f aca="false">TEXT(E4627,"MMM-YYYY")</f>
        <v>Oct-2024</v>
      </c>
      <c r="W4627" s="30" t="n">
        <f aca="false">MONTH(E4627)</f>
        <v>10</v>
      </c>
      <c r="X4627" s="30" t="str">
        <f aca="false">TEXT(WEEKDAY(E4627,2),"0")&amp;" - "&amp;TEXT(E4627,"dddd")</f>
        <v>3 - Wednesday</v>
      </c>
      <c r="Y4627" s="30" t="str">
        <f aca="false">_xlfn.IFS(C4627&lt;18,"Child (0-17)",C4627&lt;40,"Young Adult (18-39)",C4627&lt;60,"Adult (40-59)",TRUE(),"Senior (60+)")</f>
        <v>Young Adult (18-39)</v>
      </c>
      <c r="Z4627" s="30" t="n">
        <f aca="false">ROUND(G4627-E4627,0)</f>
        <v>0</v>
      </c>
      <c r="AA4627" s="30" t="n">
        <f aca="false">L4627+M4627</f>
        <v>60</v>
      </c>
      <c r="AB4627" s="30" t="n">
        <f aca="false">IFERROR(ROUND(Q4627/AA4627,2),0)</f>
        <v>63.28</v>
      </c>
      <c r="AC4627" s="30" t="str">
        <f aca="false">IF(AND(K4627="Critical",N4627="No"),"URGENT - No Bed","Normal")</f>
        <v>Normal</v>
      </c>
      <c r="AD4627" s="34" t="n">
        <f aca="false">INDEX(Lookup_Tables!$B$3:$B$12,MATCH(H4627,Lookup_Tables!$A$3:$A$12,0))</f>
        <v>2200000</v>
      </c>
      <c r="AE4627" s="30" t="str">
        <f aca="false">INDEX(Lookup_Tables!$C$3:$C$12,MATCH(H4627,Lookup_Tables!$A$3:$A$12,0))</f>
        <v>Dr. Rohan Das</v>
      </c>
      <c r="AF4627" s="30" t="str">
        <f aca="false">IFERROR(INDEX(Lookup_Tables!$F$16:$F$45,MATCH(I4627,Lookup_Tables!$E$16:$E$45,0)),"N/A")</f>
        <v>EMP204</v>
      </c>
      <c r="AG4627" s="30" t="n">
        <f aca="false">_xlfn.IFS(R4627="Recovered",4,R4627="Referred",3,R4627="Admitted",2,R4627="Deceased",1,TRUE(),0)</f>
        <v>4</v>
      </c>
      <c r="AH4627" s="30" t="str">
        <f aca="false">IF(T4627&gt;=4,"Satisfied",IF(T4627&gt;=3,"Neutral","Needs Improvement"))</f>
        <v>Satisfied</v>
      </c>
    </row>
    <row r="4628" customFormat="false" ht="15" hidden="false" customHeight="false" outlineLevel="0" collapsed="false">
      <c r="A4628" s="27" t="s">
        <v>5387</v>
      </c>
      <c r="B4628" s="27" t="s">
        <v>3467</v>
      </c>
      <c r="C4628" s="27" t="n">
        <v>33</v>
      </c>
      <c r="D4628" s="27" t="s">
        <v>121</v>
      </c>
      <c r="E4628" s="28" t="n">
        <v>45344</v>
      </c>
      <c r="F4628" s="27" t="s">
        <v>679</v>
      </c>
      <c r="G4628" s="28" t="n">
        <v>45345</v>
      </c>
      <c r="H4628" s="27" t="s">
        <v>146</v>
      </c>
      <c r="I4628" s="27" t="s">
        <v>176</v>
      </c>
      <c r="J4628" s="27" t="s">
        <v>568</v>
      </c>
      <c r="K4628" s="27" t="s">
        <v>138</v>
      </c>
      <c r="L4628" s="27" t="n">
        <v>76</v>
      </c>
      <c r="M4628" s="27" t="n">
        <v>22</v>
      </c>
      <c r="N4628" s="27" t="s">
        <v>186</v>
      </c>
      <c r="O4628" s="27" t="s">
        <v>171</v>
      </c>
      <c r="P4628" s="27" t="s">
        <v>187</v>
      </c>
      <c r="Q4628" s="29" t="n">
        <v>1149.88</v>
      </c>
      <c r="R4628" s="27" t="s">
        <v>130</v>
      </c>
      <c r="S4628" s="27" t="s">
        <v>157</v>
      </c>
      <c r="T4628" s="27" t="n">
        <v>3</v>
      </c>
      <c r="U4628" s="27" t="n">
        <f aca="false">YEAR(E4628)</f>
        <v>2024</v>
      </c>
      <c r="V4628" s="27" t="str">
        <f aca="false">TEXT(E4628,"MMM-YYYY")</f>
        <v>Feb-2024</v>
      </c>
      <c r="W4628" s="27" t="n">
        <f aca="false">MONTH(E4628)</f>
        <v>2</v>
      </c>
      <c r="X4628" s="27" t="str">
        <f aca="false">TEXT(WEEKDAY(E4628,2),"0")&amp;" - "&amp;TEXT(E4628,"dddd")</f>
        <v>4 - Thursday</v>
      </c>
      <c r="Y4628" s="27" t="str">
        <f aca="false">_xlfn.IFS(C4628&lt;18,"Child (0-17)",C4628&lt;40,"Young Adult (18-39)",C4628&lt;60,"Adult (40-59)",TRUE(),"Senior (60+)")</f>
        <v>Young Adult (18-39)</v>
      </c>
      <c r="Z4628" s="27" t="n">
        <f aca="false">ROUND(G4628-E4628,0)</f>
        <v>1</v>
      </c>
      <c r="AA4628" s="27" t="n">
        <f aca="false">L4628+M4628</f>
        <v>98</v>
      </c>
      <c r="AB4628" s="27" t="n">
        <f aca="false">IFERROR(ROUND(Q4628/AA4628,2),0)</f>
        <v>11.73</v>
      </c>
      <c r="AC4628" s="27" t="str">
        <f aca="false">IF(AND(K4628="Critical",N4628="No"),"URGENT - No Bed","Normal")</f>
        <v>Normal</v>
      </c>
      <c r="AD4628" s="33" t="n">
        <f aca="false">INDEX(Lookup_Tables!$B$3:$B$12,MATCH(H4628,Lookup_Tables!$A$3:$A$12,0))</f>
        <v>2700000</v>
      </c>
      <c r="AE4628" s="27" t="str">
        <f aca="false">INDEX(Lookup_Tables!$C$3:$C$12,MATCH(H4628,Lookup_Tables!$A$3:$A$12,0))</f>
        <v>Dr. Vikram Singh</v>
      </c>
      <c r="AF4628" s="27" t="str">
        <f aca="false">IFERROR(INDEX(Lookup_Tables!$F$16:$F$45,MATCH(I4628,Lookup_Tables!$E$16:$E$45,0)),"N/A")</f>
        <v>EMP227</v>
      </c>
      <c r="AG4628" s="27" t="n">
        <f aca="false">_xlfn.IFS(R4628="Recovered",4,R4628="Referred",3,R4628="Admitted",2,R4628="Deceased",1,TRUE(),0)</f>
        <v>4</v>
      </c>
      <c r="AH4628" s="27" t="str">
        <f aca="false">IF(T4628&gt;=4,"Satisfied",IF(T4628&gt;=3,"Neutral","Needs Improvement"))</f>
        <v>Neutral</v>
      </c>
    </row>
    <row r="4629" customFormat="false" ht="15" hidden="false" customHeight="false" outlineLevel="0" collapsed="false">
      <c r="A4629" s="30" t="s">
        <v>1206</v>
      </c>
      <c r="B4629" s="30" t="s">
        <v>1207</v>
      </c>
      <c r="C4629" s="30" t="n">
        <v>46</v>
      </c>
      <c r="D4629" s="30" t="s">
        <v>121</v>
      </c>
      <c r="E4629" s="31" t="n">
        <v>45357</v>
      </c>
      <c r="F4629" s="30" t="s">
        <v>948</v>
      </c>
      <c r="G4629" s="31" t="n">
        <v>45357</v>
      </c>
      <c r="H4629" s="30" t="s">
        <v>206</v>
      </c>
      <c r="I4629" s="30" t="s">
        <v>207</v>
      </c>
      <c r="J4629" s="30" t="s">
        <v>208</v>
      </c>
      <c r="K4629" s="30" t="s">
        <v>156</v>
      </c>
      <c r="L4629" s="30" t="n">
        <v>20</v>
      </c>
      <c r="M4629" s="30" t="n">
        <v>53</v>
      </c>
      <c r="N4629" s="30" t="s">
        <v>127</v>
      </c>
      <c r="O4629" s="30" t="s">
        <v>149</v>
      </c>
      <c r="P4629" s="30" t="s">
        <v>129</v>
      </c>
      <c r="Q4629" s="32" t="n">
        <v>3265.91</v>
      </c>
      <c r="R4629" s="30" t="s">
        <v>130</v>
      </c>
      <c r="S4629" s="30" t="s">
        <v>164</v>
      </c>
      <c r="T4629" s="30" t="n">
        <v>4</v>
      </c>
      <c r="U4629" s="30" t="n">
        <f aca="false">YEAR(E4629)</f>
        <v>2024</v>
      </c>
      <c r="V4629" s="30" t="str">
        <f aca="false">TEXT(E4629,"MMM-YYYY")</f>
        <v>Mar-2024</v>
      </c>
      <c r="W4629" s="30" t="n">
        <f aca="false">MONTH(E4629)</f>
        <v>3</v>
      </c>
      <c r="X4629" s="30" t="str">
        <f aca="false">TEXT(WEEKDAY(E4629,2),"0")&amp;" - "&amp;TEXT(E4629,"dddd")</f>
        <v>3 - Wednesday</v>
      </c>
      <c r="Y4629" s="30" t="str">
        <f aca="false">_xlfn.IFS(C4629&lt;18,"Child (0-17)",C4629&lt;40,"Young Adult (18-39)",C4629&lt;60,"Adult (40-59)",TRUE(),"Senior (60+)")</f>
        <v>Adult (40-59)</v>
      </c>
      <c r="Z4629" s="30" t="n">
        <f aca="false">ROUND(G4629-E4629,0)</f>
        <v>0</v>
      </c>
      <c r="AA4629" s="30" t="n">
        <f aca="false">L4629+M4629</f>
        <v>73</v>
      </c>
      <c r="AB4629" s="30" t="n">
        <f aca="false">IFERROR(ROUND(Q4629/AA4629,2),0)</f>
        <v>44.74</v>
      </c>
      <c r="AC4629" s="30" t="str">
        <f aca="false">IF(AND(K4629="Critical",N4629="No"),"URGENT - No Bed","Normal")</f>
        <v>Normal</v>
      </c>
      <c r="AD4629" s="34" t="n">
        <f aca="false">INDEX(Lookup_Tables!$B$3:$B$12,MATCH(H4629,Lookup_Tables!$A$3:$A$12,0))</f>
        <v>2800000</v>
      </c>
      <c r="AE4629" s="30" t="str">
        <f aca="false">INDEX(Lookup_Tables!$C$3:$C$12,MATCH(H4629,Lookup_Tables!$A$3:$A$12,0))</f>
        <v>Dr. Suresh Nair</v>
      </c>
      <c r="AF4629" s="30" t="str">
        <f aca="false">IFERROR(INDEX(Lookup_Tables!$F$16:$F$45,MATCH(I4629,Lookup_Tables!$E$16:$E$45,0)),"N/A")</f>
        <v>EMP209</v>
      </c>
      <c r="AG4629" s="30" t="n">
        <f aca="false">_xlfn.IFS(R4629="Recovered",4,R4629="Referred",3,R4629="Admitted",2,R4629="Deceased",1,TRUE(),0)</f>
        <v>4</v>
      </c>
      <c r="AH4629" s="30" t="str">
        <f aca="false">IF(T4629&gt;=4,"Satisfied",IF(T4629&gt;=3,"Neutral","Needs Improvement"))</f>
        <v>Satisfied</v>
      </c>
    </row>
    <row r="4630" customFormat="false" ht="15" hidden="false" customHeight="false" outlineLevel="0" collapsed="false">
      <c r="A4630" s="27" t="s">
        <v>3649</v>
      </c>
      <c r="B4630" s="27" t="s">
        <v>676</v>
      </c>
      <c r="C4630" s="27" t="n">
        <v>25</v>
      </c>
      <c r="D4630" s="27" t="s">
        <v>121</v>
      </c>
      <c r="E4630" s="28" t="n">
        <v>45552</v>
      </c>
      <c r="F4630" s="27" t="s">
        <v>1739</v>
      </c>
      <c r="G4630" s="28" t="n">
        <v>45552</v>
      </c>
      <c r="H4630" s="27" t="s">
        <v>135</v>
      </c>
      <c r="I4630" s="27" t="s">
        <v>278</v>
      </c>
      <c r="J4630" s="27" t="s">
        <v>262</v>
      </c>
      <c r="K4630" s="27" t="s">
        <v>138</v>
      </c>
      <c r="L4630" s="27" t="n">
        <v>86</v>
      </c>
      <c r="M4630" s="27" t="n">
        <v>18</v>
      </c>
      <c r="N4630" s="27" t="s">
        <v>127</v>
      </c>
      <c r="O4630" s="27" t="s">
        <v>128</v>
      </c>
      <c r="P4630" s="27" t="s">
        <v>187</v>
      </c>
      <c r="Q4630" s="29" t="n">
        <v>2163.18</v>
      </c>
      <c r="R4630" s="27" t="s">
        <v>130</v>
      </c>
      <c r="S4630" s="27" t="s">
        <v>141</v>
      </c>
      <c r="T4630" s="27" t="n">
        <v>3</v>
      </c>
      <c r="U4630" s="27" t="n">
        <f aca="false">YEAR(E4630)</f>
        <v>2024</v>
      </c>
      <c r="V4630" s="27" t="str">
        <f aca="false">TEXT(E4630,"MMM-YYYY")</f>
        <v>Sep-2024</v>
      </c>
      <c r="W4630" s="27" t="n">
        <f aca="false">MONTH(E4630)</f>
        <v>9</v>
      </c>
      <c r="X4630" s="27" t="str">
        <f aca="false">TEXT(WEEKDAY(E4630,2),"0")&amp;" - "&amp;TEXT(E4630,"dddd")</f>
        <v>2 - Tuesday</v>
      </c>
      <c r="Y4630" s="27" t="str">
        <f aca="false">_xlfn.IFS(C4630&lt;18,"Child (0-17)",C4630&lt;40,"Young Adult (18-39)",C4630&lt;60,"Adult (40-59)",TRUE(),"Senior (60+)")</f>
        <v>Young Adult (18-39)</v>
      </c>
      <c r="Z4630" s="27" t="n">
        <f aca="false">ROUND(G4630-E4630,0)</f>
        <v>0</v>
      </c>
      <c r="AA4630" s="27" t="n">
        <f aca="false">L4630+M4630</f>
        <v>104</v>
      </c>
      <c r="AB4630" s="27" t="n">
        <f aca="false">IFERROR(ROUND(Q4630/AA4630,2),0)</f>
        <v>20.8</v>
      </c>
      <c r="AC4630" s="27" t="str">
        <f aca="false">IF(AND(K4630="Critical",N4630="No"),"URGENT - No Bed","Normal")</f>
        <v>Normal</v>
      </c>
      <c r="AD4630" s="33" t="n">
        <f aca="false">INDEX(Lookup_Tables!$B$3:$B$12,MATCH(H4630,Lookup_Tables!$A$3:$A$12,0))</f>
        <v>4600000</v>
      </c>
      <c r="AE4630" s="27" t="str">
        <f aca="false">INDEX(Lookup_Tables!$C$3:$C$12,MATCH(H4630,Lookup_Tables!$A$3:$A$12,0))</f>
        <v>Dr. Farhan Khan</v>
      </c>
      <c r="AF4630" s="27" t="str">
        <f aca="false">IFERROR(INDEX(Lookup_Tables!$F$16:$F$45,MATCH(I4630,Lookup_Tables!$E$16:$E$45,0)),"N/A")</f>
        <v>EMP208</v>
      </c>
      <c r="AG4630" s="27" t="n">
        <f aca="false">_xlfn.IFS(R4630="Recovered",4,R4630="Referred",3,R4630="Admitted",2,R4630="Deceased",1,TRUE(),0)</f>
        <v>4</v>
      </c>
      <c r="AH4630" s="27" t="str">
        <f aca="false">IF(T4630&gt;=4,"Satisfied",IF(T4630&gt;=3,"Neutral","Needs Improvement"))</f>
        <v>Neutral</v>
      </c>
    </row>
    <row r="4631" customFormat="false" ht="15" hidden="false" customHeight="false" outlineLevel="0" collapsed="false">
      <c r="A4631" s="30" t="s">
        <v>6393</v>
      </c>
      <c r="B4631" s="30" t="s">
        <v>3003</v>
      </c>
      <c r="C4631" s="30" t="n">
        <v>95</v>
      </c>
      <c r="D4631" s="30" t="s">
        <v>181</v>
      </c>
      <c r="E4631" s="31" t="n">
        <v>45427</v>
      </c>
      <c r="F4631" s="30" t="s">
        <v>601</v>
      </c>
      <c r="G4631" s="31" t="n">
        <v>45427</v>
      </c>
      <c r="H4631" s="30" t="s">
        <v>135</v>
      </c>
      <c r="I4631" s="30" t="s">
        <v>136</v>
      </c>
      <c r="J4631" s="30" t="s">
        <v>201</v>
      </c>
      <c r="K4631" s="30" t="s">
        <v>156</v>
      </c>
      <c r="L4631" s="30" t="n">
        <v>35</v>
      </c>
      <c r="M4631" s="30" t="n">
        <v>40</v>
      </c>
      <c r="N4631" s="30" t="s">
        <v>127</v>
      </c>
      <c r="O4631" s="30" t="s">
        <v>149</v>
      </c>
      <c r="P4631" s="30" t="s">
        <v>187</v>
      </c>
      <c r="Q4631" s="32" t="n">
        <v>3511.58</v>
      </c>
      <c r="R4631" s="30" t="s">
        <v>130</v>
      </c>
      <c r="S4631" s="30" t="s">
        <v>131</v>
      </c>
      <c r="T4631" s="30" t="n">
        <v>4</v>
      </c>
      <c r="U4631" s="30" t="n">
        <f aca="false">YEAR(E4631)</f>
        <v>2024</v>
      </c>
      <c r="V4631" s="30" t="str">
        <f aca="false">TEXT(E4631,"MMM-YYYY")</f>
        <v>May-2024</v>
      </c>
      <c r="W4631" s="30" t="n">
        <f aca="false">MONTH(E4631)</f>
        <v>5</v>
      </c>
      <c r="X4631" s="30" t="str">
        <f aca="false">TEXT(WEEKDAY(E4631,2),"0")&amp;" - "&amp;TEXT(E4631,"dddd")</f>
        <v>3 - Wednesday</v>
      </c>
      <c r="Y4631" s="30" t="str">
        <f aca="false">_xlfn.IFS(C4631&lt;18,"Child (0-17)",C4631&lt;40,"Young Adult (18-39)",C4631&lt;60,"Adult (40-59)",TRUE(),"Senior (60+)")</f>
        <v>Senior (60+)</v>
      </c>
      <c r="Z4631" s="30" t="n">
        <f aca="false">ROUND(G4631-E4631,0)</f>
        <v>0</v>
      </c>
      <c r="AA4631" s="30" t="n">
        <f aca="false">L4631+M4631</f>
        <v>75</v>
      </c>
      <c r="AB4631" s="30" t="n">
        <f aca="false">IFERROR(ROUND(Q4631/AA4631,2),0)</f>
        <v>46.82</v>
      </c>
      <c r="AC4631" s="30" t="str">
        <f aca="false">IF(AND(K4631="Critical",N4631="No"),"URGENT - No Bed","Normal")</f>
        <v>Normal</v>
      </c>
      <c r="AD4631" s="34" t="n">
        <f aca="false">INDEX(Lookup_Tables!$B$3:$B$12,MATCH(H4631,Lookup_Tables!$A$3:$A$12,0))</f>
        <v>4600000</v>
      </c>
      <c r="AE4631" s="30" t="str">
        <f aca="false">INDEX(Lookup_Tables!$C$3:$C$12,MATCH(H4631,Lookup_Tables!$A$3:$A$12,0))</f>
        <v>Dr. Farhan Khan</v>
      </c>
      <c r="AF4631" s="30" t="str">
        <f aca="false">IFERROR(INDEX(Lookup_Tables!$F$16:$F$45,MATCH(I4631,Lookup_Tables!$E$16:$E$45,0)),"N/A")</f>
        <v>EMP206</v>
      </c>
      <c r="AG4631" s="30" t="n">
        <f aca="false">_xlfn.IFS(R4631="Recovered",4,R4631="Referred",3,R4631="Admitted",2,R4631="Deceased",1,TRUE(),0)</f>
        <v>4</v>
      </c>
      <c r="AH4631" s="30" t="str">
        <f aca="false">IF(T4631&gt;=4,"Satisfied",IF(T4631&gt;=3,"Neutral","Needs Improvement"))</f>
        <v>Satisfied</v>
      </c>
    </row>
    <row r="4632" customFormat="false" ht="15" hidden="false" customHeight="false" outlineLevel="0" collapsed="false">
      <c r="A4632" s="27" t="s">
        <v>6956</v>
      </c>
      <c r="B4632" s="27" t="s">
        <v>6957</v>
      </c>
      <c r="C4632" s="27" t="n">
        <v>3</v>
      </c>
      <c r="D4632" s="27" t="s">
        <v>121</v>
      </c>
      <c r="E4632" s="28" t="n">
        <v>45342</v>
      </c>
      <c r="F4632" s="27" t="s">
        <v>384</v>
      </c>
      <c r="G4632" s="28" t="n">
        <v>45345</v>
      </c>
      <c r="H4632" s="27" t="s">
        <v>168</v>
      </c>
      <c r="I4632" s="27" t="s">
        <v>196</v>
      </c>
      <c r="J4632" s="27" t="s">
        <v>367</v>
      </c>
      <c r="K4632" s="27" t="s">
        <v>126</v>
      </c>
      <c r="L4632" s="27" t="n">
        <v>17</v>
      </c>
      <c r="M4632" s="27" t="n">
        <v>54</v>
      </c>
      <c r="N4632" s="27" t="s">
        <v>186</v>
      </c>
      <c r="O4632" s="27" t="s">
        <v>171</v>
      </c>
      <c r="P4632" s="27" t="s">
        <v>187</v>
      </c>
      <c r="Q4632" s="29" t="n">
        <v>8290.48</v>
      </c>
      <c r="R4632" s="27" t="s">
        <v>130</v>
      </c>
      <c r="S4632" s="27" t="s">
        <v>151</v>
      </c>
      <c r="T4632" s="27" t="n">
        <v>5</v>
      </c>
      <c r="U4632" s="27" t="n">
        <f aca="false">YEAR(E4632)</f>
        <v>2024</v>
      </c>
      <c r="V4632" s="27" t="str">
        <f aca="false">TEXT(E4632,"MMM-YYYY")</f>
        <v>Feb-2024</v>
      </c>
      <c r="W4632" s="27" t="n">
        <f aca="false">MONTH(E4632)</f>
        <v>2</v>
      </c>
      <c r="X4632" s="27" t="str">
        <f aca="false">TEXT(WEEKDAY(E4632,2),"0")&amp;" - "&amp;TEXT(E4632,"dddd")</f>
        <v>2 - Tuesday</v>
      </c>
      <c r="Y4632" s="27" t="str">
        <f aca="false">_xlfn.IFS(C4632&lt;18,"Child (0-17)",C4632&lt;40,"Young Adult (18-39)",C4632&lt;60,"Adult (40-59)",TRUE(),"Senior (60+)")</f>
        <v>Child (0-17)</v>
      </c>
      <c r="Z4632" s="27" t="n">
        <f aca="false">ROUND(G4632-E4632,0)</f>
        <v>3</v>
      </c>
      <c r="AA4632" s="27" t="n">
        <f aca="false">L4632+M4632</f>
        <v>71</v>
      </c>
      <c r="AB4632" s="27" t="n">
        <f aca="false">IFERROR(ROUND(Q4632/AA4632,2),0)</f>
        <v>116.77</v>
      </c>
      <c r="AC4632" s="27" t="str">
        <f aca="false">IF(AND(K4632="Critical",N4632="No"),"URGENT - No Bed","Normal")</f>
        <v>Normal</v>
      </c>
      <c r="AD4632" s="33" t="n">
        <f aca="false">INDEX(Lookup_Tables!$B$3:$B$12,MATCH(H4632,Lookup_Tables!$A$3:$A$12,0))</f>
        <v>4400000</v>
      </c>
      <c r="AE4632" s="27" t="str">
        <f aca="false">INDEX(Lookup_Tables!$C$3:$C$12,MATCH(H4632,Lookup_Tables!$A$3:$A$12,0))</f>
        <v>Dr. Neha Chopra</v>
      </c>
      <c r="AF4632" s="27" t="str">
        <f aca="false">IFERROR(INDEX(Lookup_Tables!$F$16:$F$45,MATCH(I4632,Lookup_Tables!$E$16:$E$45,0)),"N/A")</f>
        <v>EMP219</v>
      </c>
      <c r="AG4632" s="27" t="n">
        <f aca="false">_xlfn.IFS(R4632="Recovered",4,R4632="Referred",3,R4632="Admitted",2,R4632="Deceased",1,TRUE(),0)</f>
        <v>4</v>
      </c>
      <c r="AH4632" s="27" t="str">
        <f aca="false">IF(T4632&gt;=4,"Satisfied",IF(T4632&gt;=3,"Neutral","Needs Improvement"))</f>
        <v>Satisfied</v>
      </c>
    </row>
    <row r="4633" customFormat="false" ht="15" hidden="false" customHeight="false" outlineLevel="0" collapsed="false">
      <c r="A4633" s="30" t="s">
        <v>3401</v>
      </c>
      <c r="B4633" s="30" t="s">
        <v>3402</v>
      </c>
      <c r="C4633" s="30" t="n">
        <v>54</v>
      </c>
      <c r="D4633" s="30" t="s">
        <v>121</v>
      </c>
      <c r="E4633" s="31" t="n">
        <v>45542</v>
      </c>
      <c r="F4633" s="30" t="s">
        <v>1186</v>
      </c>
      <c r="G4633" s="31" t="n">
        <v>45542</v>
      </c>
      <c r="H4633" s="30" t="s">
        <v>123</v>
      </c>
      <c r="I4633" s="30" t="s">
        <v>155</v>
      </c>
      <c r="J4633" s="30" t="s">
        <v>227</v>
      </c>
      <c r="K4633" s="30" t="s">
        <v>156</v>
      </c>
      <c r="L4633" s="30" t="n">
        <v>33</v>
      </c>
      <c r="M4633" s="30" t="n">
        <v>33</v>
      </c>
      <c r="N4633" s="30" t="s">
        <v>127</v>
      </c>
      <c r="O4633" s="30" t="s">
        <v>128</v>
      </c>
      <c r="P4633" s="30" t="s">
        <v>129</v>
      </c>
      <c r="Q4633" s="32" t="n">
        <v>4438.88</v>
      </c>
      <c r="R4633" s="30" t="s">
        <v>130</v>
      </c>
      <c r="S4633" s="30" t="s">
        <v>151</v>
      </c>
      <c r="T4633" s="30" t="n">
        <v>3</v>
      </c>
      <c r="U4633" s="30" t="n">
        <f aca="false">YEAR(E4633)</f>
        <v>2024</v>
      </c>
      <c r="V4633" s="30" t="str">
        <f aca="false">TEXT(E4633,"MMM-YYYY")</f>
        <v>Sep-2024</v>
      </c>
      <c r="W4633" s="30" t="n">
        <f aca="false">MONTH(E4633)</f>
        <v>9</v>
      </c>
      <c r="X4633" s="30" t="str">
        <f aca="false">TEXT(WEEKDAY(E4633,2),"0")&amp;" - "&amp;TEXT(E4633,"dddd")</f>
        <v>6 - Saturday</v>
      </c>
      <c r="Y4633" s="30" t="str">
        <f aca="false">_xlfn.IFS(C4633&lt;18,"Child (0-17)",C4633&lt;40,"Young Adult (18-39)",C4633&lt;60,"Adult (40-59)",TRUE(),"Senior (60+)")</f>
        <v>Adult (40-59)</v>
      </c>
      <c r="Z4633" s="30" t="n">
        <f aca="false">ROUND(G4633-E4633,0)</f>
        <v>0</v>
      </c>
      <c r="AA4633" s="30" t="n">
        <f aca="false">L4633+M4633</f>
        <v>66</v>
      </c>
      <c r="AB4633" s="30" t="n">
        <f aca="false">IFERROR(ROUND(Q4633/AA4633,2),0)</f>
        <v>67.26</v>
      </c>
      <c r="AC4633" s="30" t="str">
        <f aca="false">IF(AND(K4633="Critical",N4633="No"),"URGENT - No Bed","Normal")</f>
        <v>Normal</v>
      </c>
      <c r="AD4633" s="34" t="n">
        <f aca="false">INDEX(Lookup_Tables!$B$3:$B$12,MATCH(H4633,Lookup_Tables!$A$3:$A$12,0))</f>
        <v>2200000</v>
      </c>
      <c r="AE4633" s="30" t="str">
        <f aca="false">INDEX(Lookup_Tables!$C$3:$C$12,MATCH(H4633,Lookup_Tables!$A$3:$A$12,0))</f>
        <v>Dr. Rohan Das</v>
      </c>
      <c r="AF4633" s="30" t="str">
        <f aca="false">IFERROR(INDEX(Lookup_Tables!$F$16:$F$45,MATCH(I4633,Lookup_Tables!$E$16:$E$45,0)),"N/A")</f>
        <v>EMP203</v>
      </c>
      <c r="AG4633" s="30" t="n">
        <f aca="false">_xlfn.IFS(R4633="Recovered",4,R4633="Referred",3,R4633="Admitted",2,R4633="Deceased",1,TRUE(),0)</f>
        <v>4</v>
      </c>
      <c r="AH4633" s="30" t="str">
        <f aca="false">IF(T4633&gt;=4,"Satisfied",IF(T4633&gt;=3,"Neutral","Needs Improvement"))</f>
        <v>Neutral</v>
      </c>
    </row>
    <row r="4634" customFormat="false" ht="15" hidden="false" customHeight="false" outlineLevel="0" collapsed="false">
      <c r="A4634" s="27" t="s">
        <v>5468</v>
      </c>
      <c r="B4634" s="27" t="s">
        <v>5191</v>
      </c>
      <c r="C4634" s="27" t="n">
        <v>23</v>
      </c>
      <c r="D4634" s="27" t="s">
        <v>181</v>
      </c>
      <c r="E4634" s="28" t="n">
        <v>45524</v>
      </c>
      <c r="F4634" s="27" t="s">
        <v>573</v>
      </c>
      <c r="G4634" s="28" t="n">
        <v>45524</v>
      </c>
      <c r="H4634" s="27" t="s">
        <v>161</v>
      </c>
      <c r="I4634" s="27" t="s">
        <v>538</v>
      </c>
      <c r="J4634" s="27" t="s">
        <v>385</v>
      </c>
      <c r="K4634" s="27" t="s">
        <v>156</v>
      </c>
      <c r="L4634" s="27" t="n">
        <v>63</v>
      </c>
      <c r="M4634" s="27" t="n">
        <v>89</v>
      </c>
      <c r="N4634" s="27" t="s">
        <v>186</v>
      </c>
      <c r="O4634" s="27" t="s">
        <v>128</v>
      </c>
      <c r="P4634" s="27" t="s">
        <v>150</v>
      </c>
      <c r="Q4634" s="29" t="n">
        <v>5295.13</v>
      </c>
      <c r="R4634" s="27" t="s">
        <v>130</v>
      </c>
      <c r="S4634" s="27" t="s">
        <v>141</v>
      </c>
      <c r="T4634" s="27" t="n">
        <v>5</v>
      </c>
      <c r="U4634" s="27" t="n">
        <f aca="false">YEAR(E4634)</f>
        <v>2024</v>
      </c>
      <c r="V4634" s="27" t="str">
        <f aca="false">TEXT(E4634,"MMM-YYYY")</f>
        <v>Aug-2024</v>
      </c>
      <c r="W4634" s="27" t="n">
        <f aca="false">MONTH(E4634)</f>
        <v>8</v>
      </c>
      <c r="X4634" s="27" t="str">
        <f aca="false">TEXT(WEEKDAY(E4634,2),"0")&amp;" - "&amp;TEXT(E4634,"dddd")</f>
        <v>2 - Tuesday</v>
      </c>
      <c r="Y4634" s="27" t="str">
        <f aca="false">_xlfn.IFS(C4634&lt;18,"Child (0-17)",C4634&lt;40,"Young Adult (18-39)",C4634&lt;60,"Adult (40-59)",TRUE(),"Senior (60+)")</f>
        <v>Young Adult (18-39)</v>
      </c>
      <c r="Z4634" s="27" t="n">
        <f aca="false">ROUND(G4634-E4634,0)</f>
        <v>0</v>
      </c>
      <c r="AA4634" s="27" t="n">
        <f aca="false">L4634+M4634</f>
        <v>152</v>
      </c>
      <c r="AB4634" s="27" t="n">
        <f aca="false">IFERROR(ROUND(Q4634/AA4634,2),0)</f>
        <v>34.84</v>
      </c>
      <c r="AC4634" s="27" t="str">
        <f aca="false">IF(AND(K4634="Critical",N4634="No"),"URGENT - No Bed","Normal")</f>
        <v>Normal</v>
      </c>
      <c r="AD4634" s="33" t="n">
        <f aca="false">INDEX(Lookup_Tables!$B$3:$B$12,MATCH(H4634,Lookup_Tables!$A$3:$A$12,0))</f>
        <v>3600000</v>
      </c>
      <c r="AE4634" s="27" t="str">
        <f aca="false">INDEX(Lookup_Tables!$C$3:$C$12,MATCH(H4634,Lookup_Tables!$A$3:$A$12,0))</f>
        <v>Dr. Sameer Joshi</v>
      </c>
      <c r="AF4634" s="27" t="str">
        <f aca="false">IFERROR(INDEX(Lookup_Tables!$F$16:$F$45,MATCH(I4634,Lookup_Tables!$E$16:$E$45,0)),"N/A")</f>
        <v>EMP221</v>
      </c>
      <c r="AG4634" s="27" t="n">
        <f aca="false">_xlfn.IFS(R4634="Recovered",4,R4634="Referred",3,R4634="Admitted",2,R4634="Deceased",1,TRUE(),0)</f>
        <v>4</v>
      </c>
      <c r="AH4634" s="27" t="str">
        <f aca="false">IF(T4634&gt;=4,"Satisfied",IF(T4634&gt;=3,"Neutral","Needs Improvement"))</f>
        <v>Satisfied</v>
      </c>
    </row>
    <row r="4635" customFormat="false" ht="15" hidden="false" customHeight="false" outlineLevel="0" collapsed="false">
      <c r="A4635" s="30" t="s">
        <v>5754</v>
      </c>
      <c r="B4635" s="30" t="s">
        <v>2775</v>
      </c>
      <c r="C4635" s="30" t="n">
        <v>37</v>
      </c>
      <c r="D4635" s="30" t="s">
        <v>121</v>
      </c>
      <c r="E4635" s="31" t="n">
        <v>45579</v>
      </c>
      <c r="F4635" s="30" t="s">
        <v>303</v>
      </c>
      <c r="G4635" s="31" t="n">
        <v>45580</v>
      </c>
      <c r="H4635" s="30" t="s">
        <v>135</v>
      </c>
      <c r="I4635" s="30" t="s">
        <v>278</v>
      </c>
      <c r="J4635" s="30" t="s">
        <v>618</v>
      </c>
      <c r="K4635" s="30" t="s">
        <v>138</v>
      </c>
      <c r="L4635" s="30" t="n">
        <v>25</v>
      </c>
      <c r="M4635" s="30" t="n">
        <v>44</v>
      </c>
      <c r="N4635" s="30" t="s">
        <v>127</v>
      </c>
      <c r="O4635" s="30" t="s">
        <v>139</v>
      </c>
      <c r="P4635" s="30" t="s">
        <v>140</v>
      </c>
      <c r="Q4635" s="32" t="n">
        <v>1754.29</v>
      </c>
      <c r="R4635" s="30" t="s">
        <v>130</v>
      </c>
      <c r="S4635" s="30" t="s">
        <v>141</v>
      </c>
      <c r="T4635" s="30" t="n">
        <v>2</v>
      </c>
      <c r="U4635" s="30" t="n">
        <f aca="false">YEAR(E4635)</f>
        <v>2024</v>
      </c>
      <c r="V4635" s="30" t="str">
        <f aca="false">TEXT(E4635,"MMM-YYYY")</f>
        <v>Oct-2024</v>
      </c>
      <c r="W4635" s="30" t="n">
        <f aca="false">MONTH(E4635)</f>
        <v>10</v>
      </c>
      <c r="X4635" s="30" t="str">
        <f aca="false">TEXT(WEEKDAY(E4635,2),"0")&amp;" - "&amp;TEXT(E4635,"dddd")</f>
        <v>1 - Monday</v>
      </c>
      <c r="Y4635" s="30" t="str">
        <f aca="false">_xlfn.IFS(C4635&lt;18,"Child (0-17)",C4635&lt;40,"Young Adult (18-39)",C4635&lt;60,"Adult (40-59)",TRUE(),"Senior (60+)")</f>
        <v>Young Adult (18-39)</v>
      </c>
      <c r="Z4635" s="30" t="n">
        <f aca="false">ROUND(G4635-E4635,0)</f>
        <v>1</v>
      </c>
      <c r="AA4635" s="30" t="n">
        <f aca="false">L4635+M4635</f>
        <v>69</v>
      </c>
      <c r="AB4635" s="30" t="n">
        <f aca="false">IFERROR(ROUND(Q4635/AA4635,2),0)</f>
        <v>25.42</v>
      </c>
      <c r="AC4635" s="30" t="str">
        <f aca="false">IF(AND(K4635="Critical",N4635="No"),"URGENT - No Bed","Normal")</f>
        <v>Normal</v>
      </c>
      <c r="AD4635" s="34" t="n">
        <f aca="false">INDEX(Lookup_Tables!$B$3:$B$12,MATCH(H4635,Lookup_Tables!$A$3:$A$12,0))</f>
        <v>4600000</v>
      </c>
      <c r="AE4635" s="30" t="str">
        <f aca="false">INDEX(Lookup_Tables!$C$3:$C$12,MATCH(H4635,Lookup_Tables!$A$3:$A$12,0))</f>
        <v>Dr. Farhan Khan</v>
      </c>
      <c r="AF4635" s="30" t="str">
        <f aca="false">IFERROR(INDEX(Lookup_Tables!$F$16:$F$45,MATCH(I4635,Lookup_Tables!$E$16:$E$45,0)),"N/A")</f>
        <v>EMP208</v>
      </c>
      <c r="AG4635" s="30" t="n">
        <f aca="false">_xlfn.IFS(R4635="Recovered",4,R4635="Referred",3,R4635="Admitted",2,R4635="Deceased",1,TRUE(),0)</f>
        <v>4</v>
      </c>
      <c r="AH4635" s="30" t="str">
        <f aca="false">IF(T4635&gt;=4,"Satisfied",IF(T4635&gt;=3,"Neutral","Needs Improvement"))</f>
        <v>Needs Improvement</v>
      </c>
    </row>
    <row r="4636" customFormat="false" ht="15" hidden="false" customHeight="false" outlineLevel="0" collapsed="false">
      <c r="A4636" s="27" t="s">
        <v>1011</v>
      </c>
      <c r="B4636" s="27" t="s">
        <v>1012</v>
      </c>
      <c r="C4636" s="27" t="n">
        <v>77</v>
      </c>
      <c r="D4636" s="27" t="s">
        <v>181</v>
      </c>
      <c r="E4636" s="28" t="n">
        <v>45326</v>
      </c>
      <c r="F4636" s="27" t="s">
        <v>532</v>
      </c>
      <c r="G4636" s="28" t="n">
        <v>45327</v>
      </c>
      <c r="H4636" s="27" t="s">
        <v>217</v>
      </c>
      <c r="I4636" s="27" t="s">
        <v>392</v>
      </c>
      <c r="J4636" s="27" t="s">
        <v>283</v>
      </c>
      <c r="K4636" s="27" t="s">
        <v>156</v>
      </c>
      <c r="L4636" s="27" t="n">
        <v>27</v>
      </c>
      <c r="M4636" s="27" t="n">
        <v>73</v>
      </c>
      <c r="N4636" s="27" t="s">
        <v>127</v>
      </c>
      <c r="O4636" s="27" t="s">
        <v>171</v>
      </c>
      <c r="P4636" s="27" t="s">
        <v>150</v>
      </c>
      <c r="Q4636" s="29" t="n">
        <v>4923.61</v>
      </c>
      <c r="R4636" s="27" t="s">
        <v>268</v>
      </c>
      <c r="S4636" s="27" t="s">
        <v>223</v>
      </c>
      <c r="T4636" s="27" t="n">
        <v>3</v>
      </c>
      <c r="U4636" s="27" t="n">
        <f aca="false">YEAR(E4636)</f>
        <v>2024</v>
      </c>
      <c r="V4636" s="27" t="str">
        <f aca="false">TEXT(E4636,"MMM-YYYY")</f>
        <v>Feb-2024</v>
      </c>
      <c r="W4636" s="27" t="n">
        <f aca="false">MONTH(E4636)</f>
        <v>2</v>
      </c>
      <c r="X4636" s="27" t="str">
        <f aca="false">TEXT(WEEKDAY(E4636,2),"0")&amp;" - "&amp;TEXT(E4636,"dddd")</f>
        <v>7 - Sunday</v>
      </c>
      <c r="Y4636" s="27" t="str">
        <f aca="false">_xlfn.IFS(C4636&lt;18,"Child (0-17)",C4636&lt;40,"Young Adult (18-39)",C4636&lt;60,"Adult (40-59)",TRUE(),"Senior (60+)")</f>
        <v>Senior (60+)</v>
      </c>
      <c r="Z4636" s="27" t="n">
        <f aca="false">ROUND(G4636-E4636,0)</f>
        <v>1</v>
      </c>
      <c r="AA4636" s="27" t="n">
        <f aca="false">L4636+M4636</f>
        <v>100</v>
      </c>
      <c r="AB4636" s="27" t="n">
        <f aca="false">IFERROR(ROUND(Q4636/AA4636,2),0)</f>
        <v>49.24</v>
      </c>
      <c r="AC4636" s="27" t="str">
        <f aca="false">IF(AND(K4636="Critical",N4636="No"),"URGENT - No Bed","Normal")</f>
        <v>Normal</v>
      </c>
      <c r="AD4636" s="33" t="n">
        <f aca="false">INDEX(Lookup_Tables!$B$3:$B$12,MATCH(H4636,Lookup_Tables!$A$3:$A$12,0))</f>
        <v>4200000</v>
      </c>
      <c r="AE4636" s="27" t="str">
        <f aca="false">INDEX(Lookup_Tables!$C$3:$C$12,MATCH(H4636,Lookup_Tables!$A$3:$A$12,0))</f>
        <v>Dr. Anil Kapoor</v>
      </c>
      <c r="AF4636" s="27" t="str">
        <f aca="false">IFERROR(INDEX(Lookup_Tables!$F$16:$F$45,MATCH(I4636,Lookup_Tables!$E$16:$E$45,0)),"N/A")</f>
        <v>EMP202</v>
      </c>
      <c r="AG4636" s="27" t="n">
        <f aca="false">_xlfn.IFS(R4636="Recovered",4,R4636="Referred",3,R4636="Admitted",2,R4636="Deceased",1,TRUE(),0)</f>
        <v>3</v>
      </c>
      <c r="AH4636" s="27" t="str">
        <f aca="false">IF(T4636&gt;=4,"Satisfied",IF(T4636&gt;=3,"Neutral","Needs Improvement"))</f>
        <v>Neutral</v>
      </c>
    </row>
    <row r="4637" customFormat="false" ht="15" hidden="false" customHeight="false" outlineLevel="0" collapsed="false">
      <c r="A4637" s="30" t="s">
        <v>4414</v>
      </c>
      <c r="B4637" s="30" t="s">
        <v>873</v>
      </c>
      <c r="C4637" s="30" t="n">
        <v>71</v>
      </c>
      <c r="D4637" s="30" t="s">
        <v>121</v>
      </c>
      <c r="E4637" s="31" t="n">
        <v>45642</v>
      </c>
      <c r="F4637" s="30" t="s">
        <v>1032</v>
      </c>
      <c r="G4637" s="31" t="n">
        <v>45642</v>
      </c>
      <c r="H4637" s="30" t="s">
        <v>135</v>
      </c>
      <c r="I4637" s="30" t="s">
        <v>251</v>
      </c>
      <c r="J4637" s="30" t="s">
        <v>201</v>
      </c>
      <c r="K4637" s="30" t="s">
        <v>138</v>
      </c>
      <c r="L4637" s="30" t="n">
        <v>88</v>
      </c>
      <c r="M4637" s="30" t="n">
        <v>27</v>
      </c>
      <c r="N4637" s="30" t="s">
        <v>127</v>
      </c>
      <c r="O4637" s="30" t="s">
        <v>139</v>
      </c>
      <c r="P4637" s="30" t="s">
        <v>150</v>
      </c>
      <c r="Q4637" s="32" t="n">
        <v>1733.4</v>
      </c>
      <c r="R4637" s="30" t="s">
        <v>130</v>
      </c>
      <c r="S4637" s="30" t="s">
        <v>197</v>
      </c>
      <c r="T4637" s="30" t="n">
        <v>5</v>
      </c>
      <c r="U4637" s="30" t="n">
        <f aca="false">YEAR(E4637)</f>
        <v>2024</v>
      </c>
      <c r="V4637" s="30" t="str">
        <f aca="false">TEXT(E4637,"MMM-YYYY")</f>
        <v>Dec-2024</v>
      </c>
      <c r="W4637" s="30" t="n">
        <f aca="false">MONTH(E4637)</f>
        <v>12</v>
      </c>
      <c r="X4637" s="30" t="str">
        <f aca="false">TEXT(WEEKDAY(E4637,2),"0")&amp;" - "&amp;TEXT(E4637,"dddd")</f>
        <v>1 - Monday</v>
      </c>
      <c r="Y4637" s="30" t="str">
        <f aca="false">_xlfn.IFS(C4637&lt;18,"Child (0-17)",C4637&lt;40,"Young Adult (18-39)",C4637&lt;60,"Adult (40-59)",TRUE(),"Senior (60+)")</f>
        <v>Senior (60+)</v>
      </c>
      <c r="Z4637" s="30" t="n">
        <f aca="false">ROUND(G4637-E4637,0)</f>
        <v>0</v>
      </c>
      <c r="AA4637" s="30" t="n">
        <f aca="false">L4637+M4637</f>
        <v>115</v>
      </c>
      <c r="AB4637" s="30" t="n">
        <f aca="false">IFERROR(ROUND(Q4637/AA4637,2),0)</f>
        <v>15.07</v>
      </c>
      <c r="AC4637" s="30" t="str">
        <f aca="false">IF(AND(K4637="Critical",N4637="No"),"URGENT - No Bed","Normal")</f>
        <v>Normal</v>
      </c>
      <c r="AD4637" s="34" t="n">
        <f aca="false">INDEX(Lookup_Tables!$B$3:$B$12,MATCH(H4637,Lookup_Tables!$A$3:$A$12,0))</f>
        <v>4600000</v>
      </c>
      <c r="AE4637" s="30" t="str">
        <f aca="false">INDEX(Lookup_Tables!$C$3:$C$12,MATCH(H4637,Lookup_Tables!$A$3:$A$12,0))</f>
        <v>Dr. Farhan Khan</v>
      </c>
      <c r="AF4637" s="30" t="str">
        <f aca="false">IFERROR(INDEX(Lookup_Tables!$F$16:$F$45,MATCH(I4637,Lookup_Tables!$E$16:$E$45,0)),"N/A")</f>
        <v>EMP207</v>
      </c>
      <c r="AG4637" s="30" t="n">
        <f aca="false">_xlfn.IFS(R4637="Recovered",4,R4637="Referred",3,R4637="Admitted",2,R4637="Deceased",1,TRUE(),0)</f>
        <v>4</v>
      </c>
      <c r="AH4637" s="30" t="str">
        <f aca="false">IF(T4637&gt;=4,"Satisfied",IF(T4637&gt;=3,"Neutral","Needs Improvement"))</f>
        <v>Satisfied</v>
      </c>
    </row>
    <row r="4638" customFormat="false" ht="15" hidden="false" customHeight="false" outlineLevel="0" collapsed="false">
      <c r="A4638" s="27" t="s">
        <v>4897</v>
      </c>
      <c r="B4638" s="27" t="s">
        <v>1423</v>
      </c>
      <c r="C4638" s="27" t="n">
        <v>21</v>
      </c>
      <c r="D4638" s="27" t="s">
        <v>121</v>
      </c>
      <c r="E4638" s="28" t="n">
        <v>45428</v>
      </c>
      <c r="F4638" s="27" t="s">
        <v>743</v>
      </c>
      <c r="G4638" s="28" t="n">
        <v>45441</v>
      </c>
      <c r="H4638" s="27" t="s">
        <v>236</v>
      </c>
      <c r="I4638" s="27" t="s">
        <v>266</v>
      </c>
      <c r="J4638" s="27" t="s">
        <v>287</v>
      </c>
      <c r="K4638" s="27" t="s">
        <v>202</v>
      </c>
      <c r="L4638" s="27" t="n">
        <v>12</v>
      </c>
      <c r="M4638" s="27" t="n">
        <v>142</v>
      </c>
      <c r="N4638" s="27" t="s">
        <v>186</v>
      </c>
      <c r="O4638" s="27" t="s">
        <v>128</v>
      </c>
      <c r="P4638" s="27" t="s">
        <v>150</v>
      </c>
      <c r="Q4638" s="29" t="n">
        <v>17147.74</v>
      </c>
      <c r="R4638" s="27" t="s">
        <v>130</v>
      </c>
      <c r="S4638" s="27" t="s">
        <v>178</v>
      </c>
      <c r="T4638" s="27" t="n">
        <v>5</v>
      </c>
      <c r="U4638" s="27" t="n">
        <f aca="false">YEAR(E4638)</f>
        <v>2024</v>
      </c>
      <c r="V4638" s="27" t="str">
        <f aca="false">TEXT(E4638,"MMM-YYYY")</f>
        <v>May-2024</v>
      </c>
      <c r="W4638" s="27" t="n">
        <f aca="false">MONTH(E4638)</f>
        <v>5</v>
      </c>
      <c r="X4638" s="27" t="str">
        <f aca="false">TEXT(WEEKDAY(E4638,2),"0")&amp;" - "&amp;TEXT(E4638,"dddd")</f>
        <v>4 - Thursday</v>
      </c>
      <c r="Y4638" s="27" t="str">
        <f aca="false">_xlfn.IFS(C4638&lt;18,"Child (0-17)",C4638&lt;40,"Young Adult (18-39)",C4638&lt;60,"Adult (40-59)",TRUE(),"Senior (60+)")</f>
        <v>Young Adult (18-39)</v>
      </c>
      <c r="Z4638" s="27" t="n">
        <f aca="false">ROUND(G4638-E4638,0)</f>
        <v>13</v>
      </c>
      <c r="AA4638" s="27" t="n">
        <f aca="false">L4638+M4638</f>
        <v>154</v>
      </c>
      <c r="AB4638" s="27" t="n">
        <f aca="false">IFERROR(ROUND(Q4638/AA4638,2),0)</f>
        <v>111.35</v>
      </c>
      <c r="AC4638" s="27" t="str">
        <f aca="false">IF(AND(K4638="Critical",N4638="No"),"URGENT - No Bed","Normal")</f>
        <v>Normal</v>
      </c>
      <c r="AD4638" s="33" t="n">
        <f aca="false">INDEX(Lookup_Tables!$B$3:$B$12,MATCH(H4638,Lookup_Tables!$A$3:$A$12,0))</f>
        <v>3900000</v>
      </c>
      <c r="AE4638" s="27" t="str">
        <f aca="false">INDEX(Lookup_Tables!$C$3:$C$12,MATCH(H4638,Lookup_Tables!$A$3:$A$12,0))</f>
        <v>Dr. Rina Mehta</v>
      </c>
      <c r="AF4638" s="27" t="str">
        <f aca="false">IFERROR(INDEX(Lookup_Tables!$F$16:$F$45,MATCH(I4638,Lookup_Tables!$E$16:$E$45,0)),"N/A")</f>
        <v>EMP217</v>
      </c>
      <c r="AG4638" s="27" t="n">
        <f aca="false">_xlfn.IFS(R4638="Recovered",4,R4638="Referred",3,R4638="Admitted",2,R4638="Deceased",1,TRUE(),0)</f>
        <v>4</v>
      </c>
      <c r="AH4638" s="27" t="str">
        <f aca="false">IF(T4638&gt;=4,"Satisfied",IF(T4638&gt;=3,"Neutral","Needs Improvement"))</f>
        <v>Satisfied</v>
      </c>
    </row>
    <row r="4639" customFormat="false" ht="15" hidden="false" customHeight="false" outlineLevel="0" collapsed="false">
      <c r="A4639" s="30" t="s">
        <v>6399</v>
      </c>
      <c r="B4639" s="30" t="s">
        <v>880</v>
      </c>
      <c r="C4639" s="30" t="n">
        <v>28</v>
      </c>
      <c r="D4639" s="30" t="s">
        <v>181</v>
      </c>
      <c r="E4639" s="31" t="n">
        <v>45368</v>
      </c>
      <c r="F4639" s="30" t="s">
        <v>1084</v>
      </c>
      <c r="G4639" s="31" t="n">
        <v>45381</v>
      </c>
      <c r="H4639" s="30" t="s">
        <v>168</v>
      </c>
      <c r="I4639" s="30" t="s">
        <v>169</v>
      </c>
      <c r="J4639" s="30" t="s">
        <v>191</v>
      </c>
      <c r="K4639" s="30" t="s">
        <v>202</v>
      </c>
      <c r="L4639" s="30" t="n">
        <v>8</v>
      </c>
      <c r="M4639" s="30" t="n">
        <v>100</v>
      </c>
      <c r="N4639" s="30" t="s">
        <v>186</v>
      </c>
      <c r="O4639" s="30" t="s">
        <v>128</v>
      </c>
      <c r="P4639" s="30" t="s">
        <v>150</v>
      </c>
      <c r="Q4639" s="32" t="n">
        <v>17010.79</v>
      </c>
      <c r="R4639" s="30" t="s">
        <v>130</v>
      </c>
      <c r="S4639" s="30" t="s">
        <v>197</v>
      </c>
      <c r="T4639" s="30" t="n">
        <v>2</v>
      </c>
      <c r="U4639" s="30" t="n">
        <f aca="false">YEAR(E4639)</f>
        <v>2024</v>
      </c>
      <c r="V4639" s="30" t="str">
        <f aca="false">TEXT(E4639,"MMM-YYYY")</f>
        <v>Mar-2024</v>
      </c>
      <c r="W4639" s="30" t="n">
        <f aca="false">MONTH(E4639)</f>
        <v>3</v>
      </c>
      <c r="X4639" s="30" t="str">
        <f aca="false">TEXT(WEEKDAY(E4639,2),"0")&amp;" - "&amp;TEXT(E4639,"dddd")</f>
        <v>7 - Sunday</v>
      </c>
      <c r="Y4639" s="30" t="str">
        <f aca="false">_xlfn.IFS(C4639&lt;18,"Child (0-17)",C4639&lt;40,"Young Adult (18-39)",C4639&lt;60,"Adult (40-59)",TRUE(),"Senior (60+)")</f>
        <v>Young Adult (18-39)</v>
      </c>
      <c r="Z4639" s="30" t="n">
        <f aca="false">ROUND(G4639-E4639,0)</f>
        <v>13</v>
      </c>
      <c r="AA4639" s="30" t="n">
        <f aca="false">L4639+M4639</f>
        <v>108</v>
      </c>
      <c r="AB4639" s="30" t="n">
        <f aca="false">IFERROR(ROUND(Q4639/AA4639,2),0)</f>
        <v>157.51</v>
      </c>
      <c r="AC4639" s="30" t="str">
        <f aca="false">IF(AND(K4639="Critical",N4639="No"),"URGENT - No Bed","Normal")</f>
        <v>Normal</v>
      </c>
      <c r="AD4639" s="34" t="n">
        <f aca="false">INDEX(Lookup_Tables!$B$3:$B$12,MATCH(H4639,Lookup_Tables!$A$3:$A$12,0))</f>
        <v>4400000</v>
      </c>
      <c r="AE4639" s="30" t="str">
        <f aca="false">INDEX(Lookup_Tables!$C$3:$C$12,MATCH(H4639,Lookup_Tables!$A$3:$A$12,0))</f>
        <v>Dr. Neha Chopra</v>
      </c>
      <c r="AF4639" s="30" t="str">
        <f aca="false">IFERROR(INDEX(Lookup_Tables!$F$16:$F$45,MATCH(I4639,Lookup_Tables!$E$16:$E$45,0)),"N/A")</f>
        <v>EMP220</v>
      </c>
      <c r="AG4639" s="30" t="n">
        <f aca="false">_xlfn.IFS(R4639="Recovered",4,R4639="Referred",3,R4639="Admitted",2,R4639="Deceased",1,TRUE(),0)</f>
        <v>4</v>
      </c>
      <c r="AH4639" s="30" t="str">
        <f aca="false">IF(T4639&gt;=4,"Satisfied",IF(T4639&gt;=3,"Neutral","Needs Improvement"))</f>
        <v>Needs Improvement</v>
      </c>
    </row>
    <row r="4640" customFormat="false" ht="15" hidden="false" customHeight="false" outlineLevel="0" collapsed="false">
      <c r="A4640" s="27" t="s">
        <v>5078</v>
      </c>
      <c r="B4640" s="27" t="s">
        <v>1157</v>
      </c>
      <c r="C4640" s="27" t="n">
        <v>33</v>
      </c>
      <c r="D4640" s="27" t="s">
        <v>181</v>
      </c>
      <c r="E4640" s="28" t="n">
        <v>45639</v>
      </c>
      <c r="F4640" s="27" t="s">
        <v>195</v>
      </c>
      <c r="G4640" s="28" t="n">
        <v>45648</v>
      </c>
      <c r="H4640" s="27" t="s">
        <v>123</v>
      </c>
      <c r="I4640" s="27" t="s">
        <v>304</v>
      </c>
      <c r="J4640" s="27" t="s">
        <v>305</v>
      </c>
      <c r="K4640" s="27" t="s">
        <v>202</v>
      </c>
      <c r="L4640" s="27" t="n">
        <v>0</v>
      </c>
      <c r="M4640" s="27" t="n">
        <v>126</v>
      </c>
      <c r="N4640" s="27" t="s">
        <v>186</v>
      </c>
      <c r="O4640" s="27" t="s">
        <v>139</v>
      </c>
      <c r="P4640" s="27" t="s">
        <v>140</v>
      </c>
      <c r="Q4640" s="29" t="n">
        <v>17608.43</v>
      </c>
      <c r="R4640" s="27" t="s">
        <v>130</v>
      </c>
      <c r="S4640" s="27" t="s">
        <v>223</v>
      </c>
      <c r="T4640" s="27" t="n">
        <v>4</v>
      </c>
      <c r="U4640" s="27" t="n">
        <f aca="false">YEAR(E4640)</f>
        <v>2024</v>
      </c>
      <c r="V4640" s="27" t="str">
        <f aca="false">TEXT(E4640,"MMM-YYYY")</f>
        <v>Dec-2024</v>
      </c>
      <c r="W4640" s="27" t="n">
        <f aca="false">MONTH(E4640)</f>
        <v>12</v>
      </c>
      <c r="X4640" s="27" t="str">
        <f aca="false">TEXT(WEEKDAY(E4640,2),"0")&amp;" - "&amp;TEXT(E4640,"dddd")</f>
        <v>5 - Friday</v>
      </c>
      <c r="Y4640" s="27" t="str">
        <f aca="false">_xlfn.IFS(C4640&lt;18,"Child (0-17)",C4640&lt;40,"Young Adult (18-39)",C4640&lt;60,"Adult (40-59)",TRUE(),"Senior (60+)")</f>
        <v>Young Adult (18-39)</v>
      </c>
      <c r="Z4640" s="27" t="n">
        <f aca="false">ROUND(G4640-E4640,0)</f>
        <v>9</v>
      </c>
      <c r="AA4640" s="27" t="n">
        <f aca="false">L4640+M4640</f>
        <v>126</v>
      </c>
      <c r="AB4640" s="27" t="n">
        <f aca="false">IFERROR(ROUND(Q4640/AA4640,2),0)</f>
        <v>139.75</v>
      </c>
      <c r="AC4640" s="27" t="str">
        <f aca="false">IF(AND(K4640="Critical",N4640="No"),"URGENT - No Bed","Normal")</f>
        <v>Normal</v>
      </c>
      <c r="AD4640" s="33" t="n">
        <f aca="false">INDEX(Lookup_Tables!$B$3:$B$12,MATCH(H4640,Lookup_Tables!$A$3:$A$12,0))</f>
        <v>2200000</v>
      </c>
      <c r="AE4640" s="27" t="str">
        <f aca="false">INDEX(Lookup_Tables!$C$3:$C$12,MATCH(H4640,Lookup_Tables!$A$3:$A$12,0))</f>
        <v>Dr. Rohan Das</v>
      </c>
      <c r="AF4640" s="27" t="str">
        <f aca="false">IFERROR(INDEX(Lookup_Tables!$F$16:$F$45,MATCH(I4640,Lookup_Tables!$E$16:$E$45,0)),"N/A")</f>
        <v>EMP204</v>
      </c>
      <c r="AG4640" s="27" t="n">
        <f aca="false">_xlfn.IFS(R4640="Recovered",4,R4640="Referred",3,R4640="Admitted",2,R4640="Deceased",1,TRUE(),0)</f>
        <v>4</v>
      </c>
      <c r="AH4640" s="27" t="str">
        <f aca="false">IF(T4640&gt;=4,"Satisfied",IF(T4640&gt;=3,"Neutral","Needs Improvement"))</f>
        <v>Satisfied</v>
      </c>
    </row>
    <row r="4641" customFormat="false" ht="15" hidden="false" customHeight="false" outlineLevel="0" collapsed="false">
      <c r="A4641" s="30" t="s">
        <v>1816</v>
      </c>
      <c r="B4641" s="30" t="s">
        <v>1817</v>
      </c>
      <c r="C4641" s="30" t="n">
        <v>32</v>
      </c>
      <c r="D4641" s="30" t="s">
        <v>121</v>
      </c>
      <c r="E4641" s="31" t="n">
        <v>45301</v>
      </c>
      <c r="F4641" s="30" t="s">
        <v>1192</v>
      </c>
      <c r="G4641" s="31" t="n">
        <v>45302</v>
      </c>
      <c r="H4641" s="30" t="s">
        <v>146</v>
      </c>
      <c r="I4641" s="30" t="s">
        <v>176</v>
      </c>
      <c r="J4641" s="30" t="s">
        <v>148</v>
      </c>
      <c r="K4641" s="30" t="s">
        <v>126</v>
      </c>
      <c r="L4641" s="30" t="n">
        <v>30</v>
      </c>
      <c r="M4641" s="30" t="n">
        <v>108</v>
      </c>
      <c r="N4641" s="30" t="s">
        <v>186</v>
      </c>
      <c r="O4641" s="30" t="s">
        <v>139</v>
      </c>
      <c r="P4641" s="30" t="s">
        <v>129</v>
      </c>
      <c r="Q4641" s="32" t="n">
        <v>9094.35</v>
      </c>
      <c r="R4641" s="30" t="s">
        <v>462</v>
      </c>
      <c r="S4641" s="30" t="s">
        <v>223</v>
      </c>
      <c r="T4641" s="30" t="n">
        <v>3</v>
      </c>
      <c r="U4641" s="30" t="n">
        <f aca="false">YEAR(E4641)</f>
        <v>2024</v>
      </c>
      <c r="V4641" s="30" t="str">
        <f aca="false">TEXT(E4641,"MMM-YYYY")</f>
        <v>Jan-2024</v>
      </c>
      <c r="W4641" s="30" t="n">
        <f aca="false">MONTH(E4641)</f>
        <v>1</v>
      </c>
      <c r="X4641" s="30" t="str">
        <f aca="false">TEXT(WEEKDAY(E4641,2),"0")&amp;" - "&amp;TEXT(E4641,"dddd")</f>
        <v>3 - Wednesday</v>
      </c>
      <c r="Y4641" s="30" t="str">
        <f aca="false">_xlfn.IFS(C4641&lt;18,"Child (0-17)",C4641&lt;40,"Young Adult (18-39)",C4641&lt;60,"Adult (40-59)",TRUE(),"Senior (60+)")</f>
        <v>Young Adult (18-39)</v>
      </c>
      <c r="Z4641" s="30" t="n">
        <f aca="false">ROUND(G4641-E4641,0)</f>
        <v>1</v>
      </c>
      <c r="AA4641" s="30" t="n">
        <f aca="false">L4641+M4641</f>
        <v>138</v>
      </c>
      <c r="AB4641" s="30" t="n">
        <f aca="false">IFERROR(ROUND(Q4641/AA4641,2),0)</f>
        <v>65.9</v>
      </c>
      <c r="AC4641" s="30" t="str">
        <f aca="false">IF(AND(K4641="Critical",N4641="No"),"URGENT - No Bed","Normal")</f>
        <v>Normal</v>
      </c>
      <c r="AD4641" s="34" t="n">
        <f aca="false">INDEX(Lookup_Tables!$B$3:$B$12,MATCH(H4641,Lookup_Tables!$A$3:$A$12,0))</f>
        <v>2700000</v>
      </c>
      <c r="AE4641" s="30" t="str">
        <f aca="false">INDEX(Lookup_Tables!$C$3:$C$12,MATCH(H4641,Lookup_Tables!$A$3:$A$12,0))</f>
        <v>Dr. Vikram Singh</v>
      </c>
      <c r="AF4641" s="30" t="str">
        <f aca="false">IFERROR(INDEX(Lookup_Tables!$F$16:$F$45,MATCH(I4641,Lookup_Tables!$E$16:$E$45,0)),"N/A")</f>
        <v>EMP227</v>
      </c>
      <c r="AG4641" s="30" t="n">
        <f aca="false">_xlfn.IFS(R4641="Recovered",4,R4641="Referred",3,R4641="Admitted",2,R4641="Deceased",1,TRUE(),0)</f>
        <v>1</v>
      </c>
      <c r="AH4641" s="30" t="str">
        <f aca="false">IF(T4641&gt;=4,"Satisfied",IF(T4641&gt;=3,"Neutral","Needs Improvement"))</f>
        <v>Neutral</v>
      </c>
    </row>
    <row r="4642" customFormat="false" ht="15" hidden="false" customHeight="false" outlineLevel="0" collapsed="false">
      <c r="A4642" s="27" t="s">
        <v>3135</v>
      </c>
      <c r="B4642" s="27" t="s">
        <v>1046</v>
      </c>
      <c r="C4642" s="27" t="n">
        <v>64</v>
      </c>
      <c r="D4642" s="27" t="s">
        <v>144</v>
      </c>
      <c r="E4642" s="28" t="n">
        <v>45578</v>
      </c>
      <c r="F4642" s="27" t="s">
        <v>567</v>
      </c>
      <c r="G4642" s="28" t="n">
        <v>45578</v>
      </c>
      <c r="H4642" s="27" t="s">
        <v>217</v>
      </c>
      <c r="I4642" s="27" t="s">
        <v>392</v>
      </c>
      <c r="J4642" s="27" t="s">
        <v>283</v>
      </c>
      <c r="K4642" s="27" t="s">
        <v>138</v>
      </c>
      <c r="L4642" s="27" t="n">
        <v>49</v>
      </c>
      <c r="M4642" s="27" t="n">
        <v>31</v>
      </c>
      <c r="N4642" s="27" t="s">
        <v>127</v>
      </c>
      <c r="O4642" s="27" t="s">
        <v>139</v>
      </c>
      <c r="P4642" s="27" t="s">
        <v>140</v>
      </c>
      <c r="Q4642" s="29" t="n">
        <v>2457.21</v>
      </c>
      <c r="R4642" s="27" t="s">
        <v>130</v>
      </c>
      <c r="S4642" s="27" t="s">
        <v>192</v>
      </c>
      <c r="T4642" s="27" t="n">
        <v>4</v>
      </c>
      <c r="U4642" s="27" t="n">
        <f aca="false">YEAR(E4642)</f>
        <v>2024</v>
      </c>
      <c r="V4642" s="27" t="str">
        <f aca="false">TEXT(E4642,"MMM-YYYY")</f>
        <v>Oct-2024</v>
      </c>
      <c r="W4642" s="27" t="n">
        <f aca="false">MONTH(E4642)</f>
        <v>10</v>
      </c>
      <c r="X4642" s="27" t="str">
        <f aca="false">TEXT(WEEKDAY(E4642,2),"0")&amp;" - "&amp;TEXT(E4642,"dddd")</f>
        <v>7 - Sunday</v>
      </c>
      <c r="Y4642" s="27" t="str">
        <f aca="false">_xlfn.IFS(C4642&lt;18,"Child (0-17)",C4642&lt;40,"Young Adult (18-39)",C4642&lt;60,"Adult (40-59)",TRUE(),"Senior (60+)")</f>
        <v>Senior (60+)</v>
      </c>
      <c r="Z4642" s="27" t="n">
        <f aca="false">ROUND(G4642-E4642,0)</f>
        <v>0</v>
      </c>
      <c r="AA4642" s="27" t="n">
        <f aca="false">L4642+M4642</f>
        <v>80</v>
      </c>
      <c r="AB4642" s="27" t="n">
        <f aca="false">IFERROR(ROUND(Q4642/AA4642,2),0)</f>
        <v>30.72</v>
      </c>
      <c r="AC4642" s="27" t="str">
        <f aca="false">IF(AND(K4642="Critical",N4642="No"),"URGENT - No Bed","Normal")</f>
        <v>Normal</v>
      </c>
      <c r="AD4642" s="33" t="n">
        <f aca="false">INDEX(Lookup_Tables!$B$3:$B$12,MATCH(H4642,Lookup_Tables!$A$3:$A$12,0))</f>
        <v>4200000</v>
      </c>
      <c r="AE4642" s="27" t="str">
        <f aca="false">INDEX(Lookup_Tables!$C$3:$C$12,MATCH(H4642,Lookup_Tables!$A$3:$A$12,0))</f>
        <v>Dr. Anil Kapoor</v>
      </c>
      <c r="AF4642" s="27" t="str">
        <f aca="false">IFERROR(INDEX(Lookup_Tables!$F$16:$F$45,MATCH(I4642,Lookup_Tables!$E$16:$E$45,0)),"N/A")</f>
        <v>EMP202</v>
      </c>
      <c r="AG4642" s="27" t="n">
        <f aca="false">_xlfn.IFS(R4642="Recovered",4,R4642="Referred",3,R4642="Admitted",2,R4642="Deceased",1,TRUE(),0)</f>
        <v>4</v>
      </c>
      <c r="AH4642" s="27" t="str">
        <f aca="false">IF(T4642&gt;=4,"Satisfied",IF(T4642&gt;=3,"Neutral","Needs Improvement"))</f>
        <v>Satisfied</v>
      </c>
    </row>
    <row r="4643" customFormat="false" ht="15" hidden="false" customHeight="false" outlineLevel="0" collapsed="false">
      <c r="A4643" s="30" t="s">
        <v>2203</v>
      </c>
      <c r="B4643" s="30" t="s">
        <v>2204</v>
      </c>
      <c r="C4643" s="30" t="n">
        <v>25</v>
      </c>
      <c r="D4643" s="30" t="s">
        <v>121</v>
      </c>
      <c r="E4643" s="31" t="n">
        <v>45372</v>
      </c>
      <c r="F4643" s="30" t="s">
        <v>1579</v>
      </c>
      <c r="G4643" s="31" t="n">
        <v>45372</v>
      </c>
      <c r="H4643" s="30" t="s">
        <v>161</v>
      </c>
      <c r="I4643" s="30" t="s">
        <v>320</v>
      </c>
      <c r="J4643" s="30" t="s">
        <v>258</v>
      </c>
      <c r="K4643" s="30" t="s">
        <v>156</v>
      </c>
      <c r="L4643" s="30" t="n">
        <v>46</v>
      </c>
      <c r="M4643" s="30" t="n">
        <v>44</v>
      </c>
      <c r="N4643" s="30" t="s">
        <v>127</v>
      </c>
      <c r="O4643" s="30" t="s">
        <v>149</v>
      </c>
      <c r="P4643" s="30" t="s">
        <v>150</v>
      </c>
      <c r="Q4643" s="32" t="n">
        <v>3141.31</v>
      </c>
      <c r="R4643" s="30" t="s">
        <v>130</v>
      </c>
      <c r="S4643" s="30" t="s">
        <v>197</v>
      </c>
      <c r="T4643" s="30" t="n">
        <v>5</v>
      </c>
      <c r="U4643" s="30" t="n">
        <f aca="false">YEAR(E4643)</f>
        <v>2024</v>
      </c>
      <c r="V4643" s="30" t="str">
        <f aca="false">TEXT(E4643,"MMM-YYYY")</f>
        <v>Mar-2024</v>
      </c>
      <c r="W4643" s="30" t="n">
        <f aca="false">MONTH(E4643)</f>
        <v>3</v>
      </c>
      <c r="X4643" s="30" t="str">
        <f aca="false">TEXT(WEEKDAY(E4643,2),"0")&amp;" - "&amp;TEXT(E4643,"dddd")</f>
        <v>4 - Thursday</v>
      </c>
      <c r="Y4643" s="30" t="str">
        <f aca="false">_xlfn.IFS(C4643&lt;18,"Child (0-17)",C4643&lt;40,"Young Adult (18-39)",C4643&lt;60,"Adult (40-59)",TRUE(),"Senior (60+)")</f>
        <v>Young Adult (18-39)</v>
      </c>
      <c r="Z4643" s="30" t="n">
        <f aca="false">ROUND(G4643-E4643,0)</f>
        <v>0</v>
      </c>
      <c r="AA4643" s="30" t="n">
        <f aca="false">L4643+M4643</f>
        <v>90</v>
      </c>
      <c r="AB4643" s="30" t="n">
        <f aca="false">IFERROR(ROUND(Q4643/AA4643,2),0)</f>
        <v>34.9</v>
      </c>
      <c r="AC4643" s="30" t="str">
        <f aca="false">IF(AND(K4643="Critical",N4643="No"),"URGENT - No Bed","Normal")</f>
        <v>Normal</v>
      </c>
      <c r="AD4643" s="34" t="n">
        <f aca="false">INDEX(Lookup_Tables!$B$3:$B$12,MATCH(H4643,Lookup_Tables!$A$3:$A$12,0))</f>
        <v>3600000</v>
      </c>
      <c r="AE4643" s="30" t="str">
        <f aca="false">INDEX(Lookup_Tables!$C$3:$C$12,MATCH(H4643,Lookup_Tables!$A$3:$A$12,0))</f>
        <v>Dr. Sameer Joshi</v>
      </c>
      <c r="AF4643" s="30" t="str">
        <f aca="false">IFERROR(INDEX(Lookup_Tables!$F$16:$F$45,MATCH(I4643,Lookup_Tables!$E$16:$E$45,0)),"N/A")</f>
        <v>EMP223</v>
      </c>
      <c r="AG4643" s="30" t="n">
        <f aca="false">_xlfn.IFS(R4643="Recovered",4,R4643="Referred",3,R4643="Admitted",2,R4643="Deceased",1,TRUE(),0)</f>
        <v>4</v>
      </c>
      <c r="AH4643" s="30" t="str">
        <f aca="false">IF(T4643&gt;=4,"Satisfied",IF(T4643&gt;=3,"Neutral","Needs Improvement"))</f>
        <v>Satisfied</v>
      </c>
    </row>
    <row r="4644" customFormat="false" ht="15" hidden="false" customHeight="false" outlineLevel="0" collapsed="false">
      <c r="A4644" s="27" t="s">
        <v>2377</v>
      </c>
      <c r="B4644" s="27" t="s">
        <v>2378</v>
      </c>
      <c r="C4644" s="27" t="n">
        <v>45</v>
      </c>
      <c r="D4644" s="27" t="s">
        <v>121</v>
      </c>
      <c r="E4644" s="28" t="n">
        <v>45627</v>
      </c>
      <c r="F4644" s="27" t="s">
        <v>482</v>
      </c>
      <c r="G4644" s="28" t="n">
        <v>45629</v>
      </c>
      <c r="H4644" s="27" t="s">
        <v>183</v>
      </c>
      <c r="I4644" s="27" t="s">
        <v>184</v>
      </c>
      <c r="J4644" s="27" t="s">
        <v>431</v>
      </c>
      <c r="K4644" s="27" t="s">
        <v>156</v>
      </c>
      <c r="L4644" s="27" t="n">
        <v>61</v>
      </c>
      <c r="M4644" s="27" t="n">
        <v>56</v>
      </c>
      <c r="N4644" s="27" t="s">
        <v>127</v>
      </c>
      <c r="O4644" s="27" t="s">
        <v>128</v>
      </c>
      <c r="P4644" s="27" t="s">
        <v>140</v>
      </c>
      <c r="Q4644" s="29" t="n">
        <v>4776.61</v>
      </c>
      <c r="R4644" s="27" t="s">
        <v>130</v>
      </c>
      <c r="S4644" s="27" t="s">
        <v>164</v>
      </c>
      <c r="T4644" s="27" t="n">
        <v>1</v>
      </c>
      <c r="U4644" s="27" t="n">
        <f aca="false">YEAR(E4644)</f>
        <v>2024</v>
      </c>
      <c r="V4644" s="27" t="str">
        <f aca="false">TEXT(E4644,"MMM-YYYY")</f>
        <v>Dec-2024</v>
      </c>
      <c r="W4644" s="27" t="n">
        <f aca="false">MONTH(E4644)</f>
        <v>12</v>
      </c>
      <c r="X4644" s="27" t="str">
        <f aca="false">TEXT(WEEKDAY(E4644,2),"0")&amp;" - "&amp;TEXT(E4644,"dddd")</f>
        <v>7 - Sunday</v>
      </c>
      <c r="Y4644" s="27" t="str">
        <f aca="false">_xlfn.IFS(C4644&lt;18,"Child (0-17)",C4644&lt;40,"Young Adult (18-39)",C4644&lt;60,"Adult (40-59)",TRUE(),"Senior (60+)")</f>
        <v>Adult (40-59)</v>
      </c>
      <c r="Z4644" s="27" t="n">
        <f aca="false">ROUND(G4644-E4644,0)</f>
        <v>2</v>
      </c>
      <c r="AA4644" s="27" t="n">
        <f aca="false">L4644+M4644</f>
        <v>117</v>
      </c>
      <c r="AB4644" s="27" t="n">
        <f aca="false">IFERROR(ROUND(Q4644/AA4644,2),0)</f>
        <v>40.83</v>
      </c>
      <c r="AC4644" s="27" t="str">
        <f aca="false">IF(AND(K4644="Critical",N4644="No"),"URGENT - No Bed","Normal")</f>
        <v>Normal</v>
      </c>
      <c r="AD4644" s="33" t="n">
        <f aca="false">INDEX(Lookup_Tables!$B$3:$B$12,MATCH(H4644,Lookup_Tables!$A$3:$A$12,0))</f>
        <v>3100000</v>
      </c>
      <c r="AE4644" s="27" t="str">
        <f aca="false">INDEX(Lookup_Tables!$C$3:$C$12,MATCH(H4644,Lookup_Tables!$A$3:$A$12,0))</f>
        <v>Dr. Kavita Rao</v>
      </c>
      <c r="AF4644" s="27" t="str">
        <f aca="false">IFERROR(INDEX(Lookup_Tables!$F$16:$F$45,MATCH(I4644,Lookup_Tables!$E$16:$E$45,0)),"N/A")</f>
        <v>EMP226</v>
      </c>
      <c r="AG4644" s="27" t="n">
        <f aca="false">_xlfn.IFS(R4644="Recovered",4,R4644="Referred",3,R4644="Admitted",2,R4644="Deceased",1,TRUE(),0)</f>
        <v>4</v>
      </c>
      <c r="AH4644" s="27" t="str">
        <f aca="false">IF(T4644&gt;=4,"Satisfied",IF(T4644&gt;=3,"Neutral","Needs Improvement"))</f>
        <v>Needs Improvement</v>
      </c>
    </row>
    <row r="4645" customFormat="false" ht="15" hidden="false" customHeight="false" outlineLevel="0" collapsed="false">
      <c r="A4645" s="30" t="s">
        <v>4022</v>
      </c>
      <c r="B4645" s="30" t="s">
        <v>1164</v>
      </c>
      <c r="C4645" s="30" t="n">
        <v>50</v>
      </c>
      <c r="D4645" s="30" t="s">
        <v>181</v>
      </c>
      <c r="E4645" s="31" t="n">
        <v>45535</v>
      </c>
      <c r="F4645" s="30" t="s">
        <v>1524</v>
      </c>
      <c r="G4645" s="31" t="n">
        <v>45535</v>
      </c>
      <c r="H4645" s="30" t="s">
        <v>217</v>
      </c>
      <c r="I4645" s="30" t="s">
        <v>282</v>
      </c>
      <c r="J4645" s="30" t="s">
        <v>218</v>
      </c>
      <c r="K4645" s="30" t="s">
        <v>138</v>
      </c>
      <c r="L4645" s="30" t="n">
        <v>68</v>
      </c>
      <c r="M4645" s="30" t="n">
        <v>24</v>
      </c>
      <c r="N4645" s="30" t="s">
        <v>127</v>
      </c>
      <c r="O4645" s="30" t="s">
        <v>139</v>
      </c>
      <c r="P4645" s="30" t="s">
        <v>129</v>
      </c>
      <c r="Q4645" s="32" t="n">
        <v>1756.77</v>
      </c>
      <c r="R4645" s="30" t="s">
        <v>172</v>
      </c>
      <c r="S4645" s="30" t="s">
        <v>335</v>
      </c>
      <c r="T4645" s="30" t="n">
        <v>3</v>
      </c>
      <c r="U4645" s="30" t="n">
        <f aca="false">YEAR(E4645)</f>
        <v>2024</v>
      </c>
      <c r="V4645" s="30" t="str">
        <f aca="false">TEXT(E4645,"MMM-YYYY")</f>
        <v>Aug-2024</v>
      </c>
      <c r="W4645" s="30" t="n">
        <f aca="false">MONTH(E4645)</f>
        <v>8</v>
      </c>
      <c r="X4645" s="30" t="str">
        <f aca="false">TEXT(WEEKDAY(E4645,2),"0")&amp;" - "&amp;TEXT(E4645,"dddd")</f>
        <v>6 - Saturday</v>
      </c>
      <c r="Y4645" s="30" t="str">
        <f aca="false">_xlfn.IFS(C4645&lt;18,"Child (0-17)",C4645&lt;40,"Young Adult (18-39)",C4645&lt;60,"Adult (40-59)",TRUE(),"Senior (60+)")</f>
        <v>Adult (40-59)</v>
      </c>
      <c r="Z4645" s="30" t="n">
        <f aca="false">ROUND(G4645-E4645,0)</f>
        <v>0</v>
      </c>
      <c r="AA4645" s="30" t="n">
        <f aca="false">L4645+M4645</f>
        <v>92</v>
      </c>
      <c r="AB4645" s="30" t="n">
        <f aca="false">IFERROR(ROUND(Q4645/AA4645,2),0)</f>
        <v>19.1</v>
      </c>
      <c r="AC4645" s="30" t="str">
        <f aca="false">IF(AND(K4645="Critical",N4645="No"),"URGENT - No Bed","Normal")</f>
        <v>Normal</v>
      </c>
      <c r="AD4645" s="34" t="n">
        <f aca="false">INDEX(Lookup_Tables!$B$3:$B$12,MATCH(H4645,Lookup_Tables!$A$3:$A$12,0))</f>
        <v>4200000</v>
      </c>
      <c r="AE4645" s="30" t="str">
        <f aca="false">INDEX(Lookup_Tables!$C$3:$C$12,MATCH(H4645,Lookup_Tables!$A$3:$A$12,0))</f>
        <v>Dr. Anil Kapoor</v>
      </c>
      <c r="AF4645" s="30" t="str">
        <f aca="false">IFERROR(INDEX(Lookup_Tables!$F$16:$F$45,MATCH(I4645,Lookup_Tables!$E$16:$E$45,0)),"N/A")</f>
        <v>EMP200</v>
      </c>
      <c r="AG4645" s="30" t="n">
        <f aca="false">_xlfn.IFS(R4645="Recovered",4,R4645="Referred",3,R4645="Admitted",2,R4645="Deceased",1,TRUE(),0)</f>
        <v>2</v>
      </c>
      <c r="AH4645" s="30" t="str">
        <f aca="false">IF(T4645&gt;=4,"Satisfied",IF(T4645&gt;=3,"Neutral","Needs Improvement"))</f>
        <v>Neutral</v>
      </c>
    </row>
    <row r="4646" customFormat="false" ht="15" hidden="false" customHeight="false" outlineLevel="0" collapsed="false">
      <c r="A4646" s="27" t="s">
        <v>1956</v>
      </c>
      <c r="B4646" s="27" t="s">
        <v>1957</v>
      </c>
      <c r="C4646" s="27" t="n">
        <v>42</v>
      </c>
      <c r="D4646" s="27" t="s">
        <v>181</v>
      </c>
      <c r="E4646" s="28" t="n">
        <v>45571</v>
      </c>
      <c r="F4646" s="27" t="s">
        <v>576</v>
      </c>
      <c r="G4646" s="28" t="n">
        <v>45577</v>
      </c>
      <c r="H4646" s="27" t="s">
        <v>168</v>
      </c>
      <c r="I4646" s="27" t="s">
        <v>169</v>
      </c>
      <c r="J4646" s="27" t="s">
        <v>170</v>
      </c>
      <c r="K4646" s="27" t="s">
        <v>126</v>
      </c>
      <c r="L4646" s="27" t="n">
        <v>11</v>
      </c>
      <c r="M4646" s="27" t="n">
        <v>114</v>
      </c>
      <c r="N4646" s="27" t="s">
        <v>127</v>
      </c>
      <c r="O4646" s="27" t="s">
        <v>171</v>
      </c>
      <c r="P4646" s="27" t="s">
        <v>187</v>
      </c>
      <c r="Q4646" s="29" t="n">
        <v>8701.34</v>
      </c>
      <c r="R4646" s="27" t="s">
        <v>130</v>
      </c>
      <c r="S4646" s="27" t="s">
        <v>164</v>
      </c>
      <c r="T4646" s="27" t="n">
        <v>5</v>
      </c>
      <c r="U4646" s="27" t="n">
        <f aca="false">YEAR(E4646)</f>
        <v>2024</v>
      </c>
      <c r="V4646" s="27" t="str">
        <f aca="false">TEXT(E4646,"MMM-YYYY")</f>
        <v>Oct-2024</v>
      </c>
      <c r="W4646" s="27" t="n">
        <f aca="false">MONTH(E4646)</f>
        <v>10</v>
      </c>
      <c r="X4646" s="27" t="str">
        <f aca="false">TEXT(WEEKDAY(E4646,2),"0")&amp;" - "&amp;TEXT(E4646,"dddd")</f>
        <v>7 - Sunday</v>
      </c>
      <c r="Y4646" s="27" t="str">
        <f aca="false">_xlfn.IFS(C4646&lt;18,"Child (0-17)",C4646&lt;40,"Young Adult (18-39)",C4646&lt;60,"Adult (40-59)",TRUE(),"Senior (60+)")</f>
        <v>Adult (40-59)</v>
      </c>
      <c r="Z4646" s="27" t="n">
        <f aca="false">ROUND(G4646-E4646,0)</f>
        <v>6</v>
      </c>
      <c r="AA4646" s="27" t="n">
        <f aca="false">L4646+M4646</f>
        <v>125</v>
      </c>
      <c r="AB4646" s="27" t="n">
        <f aca="false">IFERROR(ROUND(Q4646/AA4646,2),0)</f>
        <v>69.61</v>
      </c>
      <c r="AC4646" s="27" t="str">
        <f aca="false">IF(AND(K4646="Critical",N4646="No"),"URGENT - No Bed","Normal")</f>
        <v>Normal</v>
      </c>
      <c r="AD4646" s="33" t="n">
        <f aca="false">INDEX(Lookup_Tables!$B$3:$B$12,MATCH(H4646,Lookup_Tables!$A$3:$A$12,0))</f>
        <v>4400000</v>
      </c>
      <c r="AE4646" s="27" t="str">
        <f aca="false">INDEX(Lookup_Tables!$C$3:$C$12,MATCH(H4646,Lookup_Tables!$A$3:$A$12,0))</f>
        <v>Dr. Neha Chopra</v>
      </c>
      <c r="AF4646" s="27" t="str">
        <f aca="false">IFERROR(INDEX(Lookup_Tables!$F$16:$F$45,MATCH(I4646,Lookup_Tables!$E$16:$E$45,0)),"N/A")</f>
        <v>EMP220</v>
      </c>
      <c r="AG4646" s="27" t="n">
        <f aca="false">_xlfn.IFS(R4646="Recovered",4,R4646="Referred",3,R4646="Admitted",2,R4646="Deceased",1,TRUE(),0)</f>
        <v>4</v>
      </c>
      <c r="AH4646" s="27" t="str">
        <f aca="false">IF(T4646&gt;=4,"Satisfied",IF(T4646&gt;=3,"Neutral","Needs Improvement"))</f>
        <v>Satisfied</v>
      </c>
    </row>
    <row r="4647" customFormat="false" ht="15" hidden="false" customHeight="false" outlineLevel="0" collapsed="false">
      <c r="A4647" s="30" t="s">
        <v>5017</v>
      </c>
      <c r="B4647" s="30" t="s">
        <v>3499</v>
      </c>
      <c r="C4647" s="30" t="n">
        <v>28</v>
      </c>
      <c r="D4647" s="30" t="s">
        <v>121</v>
      </c>
      <c r="E4647" s="31" t="n">
        <v>45618</v>
      </c>
      <c r="F4647" s="30" t="s">
        <v>730</v>
      </c>
      <c r="G4647" s="31" t="n">
        <v>45631</v>
      </c>
      <c r="H4647" s="30" t="s">
        <v>168</v>
      </c>
      <c r="I4647" s="30" t="s">
        <v>366</v>
      </c>
      <c r="J4647" s="30" t="s">
        <v>191</v>
      </c>
      <c r="K4647" s="30" t="s">
        <v>202</v>
      </c>
      <c r="L4647" s="30" t="n">
        <v>12</v>
      </c>
      <c r="M4647" s="30" t="n">
        <v>239</v>
      </c>
      <c r="N4647" s="30" t="s">
        <v>186</v>
      </c>
      <c r="O4647" s="30" t="s">
        <v>139</v>
      </c>
      <c r="P4647" s="30" t="s">
        <v>150</v>
      </c>
      <c r="Q4647" s="32" t="n">
        <v>19029.96</v>
      </c>
      <c r="R4647" s="30" t="s">
        <v>462</v>
      </c>
      <c r="S4647" s="30" t="s">
        <v>164</v>
      </c>
      <c r="T4647" s="30" t="n">
        <v>3</v>
      </c>
      <c r="U4647" s="30" t="n">
        <f aca="false">YEAR(E4647)</f>
        <v>2024</v>
      </c>
      <c r="V4647" s="30" t="str">
        <f aca="false">TEXT(E4647,"MMM-YYYY")</f>
        <v>Nov-2024</v>
      </c>
      <c r="W4647" s="30" t="n">
        <f aca="false">MONTH(E4647)</f>
        <v>11</v>
      </c>
      <c r="X4647" s="30" t="str">
        <f aca="false">TEXT(WEEKDAY(E4647,2),"0")&amp;" - "&amp;TEXT(E4647,"dddd")</f>
        <v>5 - Friday</v>
      </c>
      <c r="Y4647" s="30" t="str">
        <f aca="false">_xlfn.IFS(C4647&lt;18,"Child (0-17)",C4647&lt;40,"Young Adult (18-39)",C4647&lt;60,"Adult (40-59)",TRUE(),"Senior (60+)")</f>
        <v>Young Adult (18-39)</v>
      </c>
      <c r="Z4647" s="30" t="n">
        <f aca="false">ROUND(G4647-E4647,0)</f>
        <v>13</v>
      </c>
      <c r="AA4647" s="30" t="n">
        <f aca="false">L4647+M4647</f>
        <v>251</v>
      </c>
      <c r="AB4647" s="30" t="n">
        <f aca="false">IFERROR(ROUND(Q4647/AA4647,2),0)</f>
        <v>75.82</v>
      </c>
      <c r="AC4647" s="30" t="str">
        <f aca="false">IF(AND(K4647="Critical",N4647="No"),"URGENT - No Bed","Normal")</f>
        <v>Normal</v>
      </c>
      <c r="AD4647" s="34" t="n">
        <f aca="false">INDEX(Lookup_Tables!$B$3:$B$12,MATCH(H4647,Lookup_Tables!$A$3:$A$12,0))</f>
        <v>4400000</v>
      </c>
      <c r="AE4647" s="30" t="str">
        <f aca="false">INDEX(Lookup_Tables!$C$3:$C$12,MATCH(H4647,Lookup_Tables!$A$3:$A$12,0))</f>
        <v>Dr. Neha Chopra</v>
      </c>
      <c r="AF4647" s="30" t="str">
        <f aca="false">IFERROR(INDEX(Lookup_Tables!$F$16:$F$45,MATCH(I4647,Lookup_Tables!$E$16:$E$45,0)),"N/A")</f>
        <v>EMP218</v>
      </c>
      <c r="AG4647" s="30" t="n">
        <f aca="false">_xlfn.IFS(R4647="Recovered",4,R4647="Referred",3,R4647="Admitted",2,R4647="Deceased",1,TRUE(),0)</f>
        <v>1</v>
      </c>
      <c r="AH4647" s="30" t="str">
        <f aca="false">IF(T4647&gt;=4,"Satisfied",IF(T4647&gt;=3,"Neutral","Needs Improvement"))</f>
        <v>Neutral</v>
      </c>
    </row>
    <row r="4648" customFormat="false" ht="15" hidden="false" customHeight="false" outlineLevel="0" collapsed="false">
      <c r="A4648" s="27" t="s">
        <v>5413</v>
      </c>
      <c r="B4648" s="27" t="s">
        <v>864</v>
      </c>
      <c r="C4648" s="27" t="n">
        <v>10</v>
      </c>
      <c r="D4648" s="27" t="s">
        <v>121</v>
      </c>
      <c r="E4648" s="28" t="n">
        <v>45357</v>
      </c>
      <c r="F4648" s="27" t="s">
        <v>2101</v>
      </c>
      <c r="G4648" s="28" t="n">
        <v>45361</v>
      </c>
      <c r="H4648" s="27" t="s">
        <v>168</v>
      </c>
      <c r="I4648" s="27" t="s">
        <v>196</v>
      </c>
      <c r="J4648" s="27" t="s">
        <v>191</v>
      </c>
      <c r="K4648" s="27" t="s">
        <v>126</v>
      </c>
      <c r="L4648" s="27" t="n">
        <v>17</v>
      </c>
      <c r="M4648" s="27" t="n">
        <v>76</v>
      </c>
      <c r="N4648" s="27" t="s">
        <v>186</v>
      </c>
      <c r="O4648" s="27" t="s">
        <v>128</v>
      </c>
      <c r="P4648" s="27" t="s">
        <v>150</v>
      </c>
      <c r="Q4648" s="29" t="n">
        <v>7597.01</v>
      </c>
      <c r="R4648" s="27" t="s">
        <v>172</v>
      </c>
      <c r="S4648" s="27" t="s">
        <v>164</v>
      </c>
      <c r="T4648" s="27" t="n">
        <v>3</v>
      </c>
      <c r="U4648" s="27" t="n">
        <f aca="false">YEAR(E4648)</f>
        <v>2024</v>
      </c>
      <c r="V4648" s="27" t="str">
        <f aca="false">TEXT(E4648,"MMM-YYYY")</f>
        <v>Mar-2024</v>
      </c>
      <c r="W4648" s="27" t="n">
        <f aca="false">MONTH(E4648)</f>
        <v>3</v>
      </c>
      <c r="X4648" s="27" t="str">
        <f aca="false">TEXT(WEEKDAY(E4648,2),"0")&amp;" - "&amp;TEXT(E4648,"dddd")</f>
        <v>3 - Wednesday</v>
      </c>
      <c r="Y4648" s="27" t="str">
        <f aca="false">_xlfn.IFS(C4648&lt;18,"Child (0-17)",C4648&lt;40,"Young Adult (18-39)",C4648&lt;60,"Adult (40-59)",TRUE(),"Senior (60+)")</f>
        <v>Child (0-17)</v>
      </c>
      <c r="Z4648" s="27" t="n">
        <f aca="false">ROUND(G4648-E4648,0)</f>
        <v>4</v>
      </c>
      <c r="AA4648" s="27" t="n">
        <f aca="false">L4648+M4648</f>
        <v>93</v>
      </c>
      <c r="AB4648" s="27" t="n">
        <f aca="false">IFERROR(ROUND(Q4648/AA4648,2),0)</f>
        <v>81.69</v>
      </c>
      <c r="AC4648" s="27" t="str">
        <f aca="false">IF(AND(K4648="Critical",N4648="No"),"URGENT - No Bed","Normal")</f>
        <v>Normal</v>
      </c>
      <c r="AD4648" s="33" t="n">
        <f aca="false">INDEX(Lookup_Tables!$B$3:$B$12,MATCH(H4648,Lookup_Tables!$A$3:$A$12,0))</f>
        <v>4400000</v>
      </c>
      <c r="AE4648" s="27" t="str">
        <f aca="false">INDEX(Lookup_Tables!$C$3:$C$12,MATCH(H4648,Lookup_Tables!$A$3:$A$12,0))</f>
        <v>Dr. Neha Chopra</v>
      </c>
      <c r="AF4648" s="27" t="str">
        <f aca="false">IFERROR(INDEX(Lookup_Tables!$F$16:$F$45,MATCH(I4648,Lookup_Tables!$E$16:$E$45,0)),"N/A")</f>
        <v>EMP219</v>
      </c>
      <c r="AG4648" s="27" t="n">
        <f aca="false">_xlfn.IFS(R4648="Recovered",4,R4648="Referred",3,R4648="Admitted",2,R4648="Deceased",1,TRUE(),0)</f>
        <v>2</v>
      </c>
      <c r="AH4648" s="27" t="str">
        <f aca="false">IF(T4648&gt;=4,"Satisfied",IF(T4648&gt;=3,"Neutral","Needs Improvement"))</f>
        <v>Neutral</v>
      </c>
    </row>
    <row r="4649" customFormat="false" ht="15" hidden="false" customHeight="false" outlineLevel="0" collapsed="false">
      <c r="A4649" s="30" t="s">
        <v>2990</v>
      </c>
      <c r="B4649" s="30" t="s">
        <v>2991</v>
      </c>
      <c r="C4649" s="30" t="n">
        <v>81</v>
      </c>
      <c r="D4649" s="30" t="s">
        <v>121</v>
      </c>
      <c r="E4649" s="31" t="n">
        <v>45601</v>
      </c>
      <c r="F4649" s="30" t="s">
        <v>1436</v>
      </c>
      <c r="G4649" s="31" t="n">
        <v>45603</v>
      </c>
      <c r="H4649" s="30" t="s">
        <v>236</v>
      </c>
      <c r="I4649" s="30" t="s">
        <v>237</v>
      </c>
      <c r="J4649" s="30" t="s">
        <v>287</v>
      </c>
      <c r="K4649" s="30" t="s">
        <v>156</v>
      </c>
      <c r="L4649" s="30" t="n">
        <v>56</v>
      </c>
      <c r="M4649" s="30" t="n">
        <v>45</v>
      </c>
      <c r="N4649" s="30" t="s">
        <v>127</v>
      </c>
      <c r="O4649" s="30" t="s">
        <v>128</v>
      </c>
      <c r="P4649" s="30" t="s">
        <v>129</v>
      </c>
      <c r="Q4649" s="32" t="n">
        <v>4474.15</v>
      </c>
      <c r="R4649" s="30" t="s">
        <v>130</v>
      </c>
      <c r="S4649" s="30" t="s">
        <v>157</v>
      </c>
      <c r="T4649" s="30" t="n">
        <v>3</v>
      </c>
      <c r="U4649" s="30" t="n">
        <f aca="false">YEAR(E4649)</f>
        <v>2024</v>
      </c>
      <c r="V4649" s="30" t="str">
        <f aca="false">TEXT(E4649,"MMM-YYYY")</f>
        <v>Nov-2024</v>
      </c>
      <c r="W4649" s="30" t="n">
        <f aca="false">MONTH(E4649)</f>
        <v>11</v>
      </c>
      <c r="X4649" s="30" t="str">
        <f aca="false">TEXT(WEEKDAY(E4649,2),"0")&amp;" - "&amp;TEXT(E4649,"dddd")</f>
        <v>2 - Tuesday</v>
      </c>
      <c r="Y4649" s="30" t="str">
        <f aca="false">_xlfn.IFS(C4649&lt;18,"Child (0-17)",C4649&lt;40,"Young Adult (18-39)",C4649&lt;60,"Adult (40-59)",TRUE(),"Senior (60+)")</f>
        <v>Senior (60+)</v>
      </c>
      <c r="Z4649" s="30" t="n">
        <f aca="false">ROUND(G4649-E4649,0)</f>
        <v>2</v>
      </c>
      <c r="AA4649" s="30" t="n">
        <f aca="false">L4649+M4649</f>
        <v>101</v>
      </c>
      <c r="AB4649" s="30" t="n">
        <f aca="false">IFERROR(ROUND(Q4649/AA4649,2),0)</f>
        <v>44.3</v>
      </c>
      <c r="AC4649" s="30" t="str">
        <f aca="false">IF(AND(K4649="Critical",N4649="No"),"URGENT - No Bed","Normal")</f>
        <v>Normal</v>
      </c>
      <c r="AD4649" s="34" t="n">
        <f aca="false">INDEX(Lookup_Tables!$B$3:$B$12,MATCH(H4649,Lookup_Tables!$A$3:$A$12,0))</f>
        <v>3900000</v>
      </c>
      <c r="AE4649" s="30" t="str">
        <f aca="false">INDEX(Lookup_Tables!$C$3:$C$12,MATCH(H4649,Lookup_Tables!$A$3:$A$12,0))</f>
        <v>Dr. Rina Mehta</v>
      </c>
      <c r="AF4649" s="30" t="str">
        <f aca="false">IFERROR(INDEX(Lookup_Tables!$F$16:$F$45,MATCH(I4649,Lookup_Tables!$E$16:$E$45,0)),"N/A")</f>
        <v>EMP215</v>
      </c>
      <c r="AG4649" s="30" t="n">
        <f aca="false">_xlfn.IFS(R4649="Recovered",4,R4649="Referred",3,R4649="Admitted",2,R4649="Deceased",1,TRUE(),0)</f>
        <v>4</v>
      </c>
      <c r="AH4649" s="30" t="str">
        <f aca="false">IF(T4649&gt;=4,"Satisfied",IF(T4649&gt;=3,"Neutral","Needs Improvement"))</f>
        <v>Neutral</v>
      </c>
    </row>
    <row r="4650" customFormat="false" ht="15" hidden="false" customHeight="false" outlineLevel="0" collapsed="false">
      <c r="A4650" s="27" t="s">
        <v>3129</v>
      </c>
      <c r="B4650" s="27" t="s">
        <v>1008</v>
      </c>
      <c r="C4650" s="27" t="n">
        <v>26</v>
      </c>
      <c r="D4650" s="27" t="s">
        <v>181</v>
      </c>
      <c r="E4650" s="28" t="n">
        <v>45620</v>
      </c>
      <c r="F4650" s="27" t="s">
        <v>326</v>
      </c>
      <c r="G4650" s="28" t="n">
        <v>45623</v>
      </c>
      <c r="H4650" s="27" t="s">
        <v>183</v>
      </c>
      <c r="I4650" s="27" t="s">
        <v>430</v>
      </c>
      <c r="J4650" s="27" t="s">
        <v>185</v>
      </c>
      <c r="K4650" s="27" t="s">
        <v>156</v>
      </c>
      <c r="L4650" s="27" t="n">
        <v>26</v>
      </c>
      <c r="M4650" s="27" t="n">
        <v>66</v>
      </c>
      <c r="N4650" s="27" t="s">
        <v>186</v>
      </c>
      <c r="O4650" s="27" t="s">
        <v>128</v>
      </c>
      <c r="P4650" s="27" t="s">
        <v>129</v>
      </c>
      <c r="Q4650" s="29" t="n">
        <v>4864.81</v>
      </c>
      <c r="R4650" s="27" t="s">
        <v>130</v>
      </c>
      <c r="S4650" s="27" t="s">
        <v>192</v>
      </c>
      <c r="T4650" s="27" t="n">
        <v>3</v>
      </c>
      <c r="U4650" s="27" t="n">
        <f aca="false">YEAR(E4650)</f>
        <v>2024</v>
      </c>
      <c r="V4650" s="27" t="str">
        <f aca="false">TEXT(E4650,"MMM-YYYY")</f>
        <v>Nov-2024</v>
      </c>
      <c r="W4650" s="27" t="n">
        <f aca="false">MONTH(E4650)</f>
        <v>11</v>
      </c>
      <c r="X4650" s="27" t="str">
        <f aca="false">TEXT(WEEKDAY(E4650,2),"0")&amp;" - "&amp;TEXT(E4650,"dddd")</f>
        <v>7 - Sunday</v>
      </c>
      <c r="Y4650" s="27" t="str">
        <f aca="false">_xlfn.IFS(C4650&lt;18,"Child (0-17)",C4650&lt;40,"Young Adult (18-39)",C4650&lt;60,"Adult (40-59)",TRUE(),"Senior (60+)")</f>
        <v>Young Adult (18-39)</v>
      </c>
      <c r="Z4650" s="27" t="n">
        <f aca="false">ROUND(G4650-E4650,0)</f>
        <v>3</v>
      </c>
      <c r="AA4650" s="27" t="n">
        <f aca="false">L4650+M4650</f>
        <v>92</v>
      </c>
      <c r="AB4650" s="27" t="n">
        <f aca="false">IFERROR(ROUND(Q4650/AA4650,2),0)</f>
        <v>52.88</v>
      </c>
      <c r="AC4650" s="27" t="str">
        <f aca="false">IF(AND(K4650="Critical",N4650="No"),"URGENT - No Bed","Normal")</f>
        <v>Normal</v>
      </c>
      <c r="AD4650" s="33" t="n">
        <f aca="false">INDEX(Lookup_Tables!$B$3:$B$12,MATCH(H4650,Lookup_Tables!$A$3:$A$12,0))</f>
        <v>3100000</v>
      </c>
      <c r="AE4650" s="27" t="str">
        <f aca="false">INDEX(Lookup_Tables!$C$3:$C$12,MATCH(H4650,Lookup_Tables!$A$3:$A$12,0))</f>
        <v>Dr. Kavita Rao</v>
      </c>
      <c r="AF4650" s="27" t="str">
        <f aca="false">IFERROR(INDEX(Lookup_Tables!$F$16:$F$45,MATCH(I4650,Lookup_Tables!$E$16:$E$45,0)),"N/A")</f>
        <v>EMP224</v>
      </c>
      <c r="AG4650" s="27" t="n">
        <f aca="false">_xlfn.IFS(R4650="Recovered",4,R4650="Referred",3,R4650="Admitted",2,R4650="Deceased",1,TRUE(),0)</f>
        <v>4</v>
      </c>
      <c r="AH4650" s="27" t="str">
        <f aca="false">IF(T4650&gt;=4,"Satisfied",IF(T4650&gt;=3,"Neutral","Needs Improvement"))</f>
        <v>Neutral</v>
      </c>
    </row>
    <row r="4651" customFormat="false" ht="15" hidden="false" customHeight="false" outlineLevel="0" collapsed="false">
      <c r="A4651" s="30" t="s">
        <v>5044</v>
      </c>
      <c r="B4651" s="30" t="s">
        <v>1405</v>
      </c>
      <c r="C4651" s="30" t="n">
        <v>44</v>
      </c>
      <c r="D4651" s="30" t="s">
        <v>181</v>
      </c>
      <c r="E4651" s="31" t="n">
        <v>45592</v>
      </c>
      <c r="F4651" s="30" t="s">
        <v>624</v>
      </c>
      <c r="G4651" s="31" t="n">
        <v>45593</v>
      </c>
      <c r="H4651" s="30" t="s">
        <v>123</v>
      </c>
      <c r="I4651" s="30" t="s">
        <v>155</v>
      </c>
      <c r="J4651" s="30" t="s">
        <v>305</v>
      </c>
      <c r="K4651" s="30" t="s">
        <v>138</v>
      </c>
      <c r="L4651" s="30" t="n">
        <v>63</v>
      </c>
      <c r="M4651" s="30" t="n">
        <v>16</v>
      </c>
      <c r="N4651" s="30" t="s">
        <v>127</v>
      </c>
      <c r="O4651" s="30" t="s">
        <v>128</v>
      </c>
      <c r="P4651" s="30" t="s">
        <v>187</v>
      </c>
      <c r="Q4651" s="32" t="n">
        <v>2224.66</v>
      </c>
      <c r="R4651" s="30" t="s">
        <v>130</v>
      </c>
      <c r="S4651" s="30" t="s">
        <v>178</v>
      </c>
      <c r="T4651" s="30" t="n">
        <v>3</v>
      </c>
      <c r="U4651" s="30" t="n">
        <f aca="false">YEAR(E4651)</f>
        <v>2024</v>
      </c>
      <c r="V4651" s="30" t="str">
        <f aca="false">TEXT(E4651,"MMM-YYYY")</f>
        <v>Oct-2024</v>
      </c>
      <c r="W4651" s="30" t="n">
        <f aca="false">MONTH(E4651)</f>
        <v>10</v>
      </c>
      <c r="X4651" s="30" t="str">
        <f aca="false">TEXT(WEEKDAY(E4651,2),"0")&amp;" - "&amp;TEXT(E4651,"dddd")</f>
        <v>7 - Sunday</v>
      </c>
      <c r="Y4651" s="30" t="str">
        <f aca="false">_xlfn.IFS(C4651&lt;18,"Child (0-17)",C4651&lt;40,"Young Adult (18-39)",C4651&lt;60,"Adult (40-59)",TRUE(),"Senior (60+)")</f>
        <v>Adult (40-59)</v>
      </c>
      <c r="Z4651" s="30" t="n">
        <f aca="false">ROUND(G4651-E4651,0)</f>
        <v>1</v>
      </c>
      <c r="AA4651" s="30" t="n">
        <f aca="false">L4651+M4651</f>
        <v>79</v>
      </c>
      <c r="AB4651" s="30" t="n">
        <f aca="false">IFERROR(ROUND(Q4651/AA4651,2),0)</f>
        <v>28.16</v>
      </c>
      <c r="AC4651" s="30" t="str">
        <f aca="false">IF(AND(K4651="Critical",N4651="No"),"URGENT - No Bed","Normal")</f>
        <v>Normal</v>
      </c>
      <c r="AD4651" s="34" t="n">
        <f aca="false">INDEX(Lookup_Tables!$B$3:$B$12,MATCH(H4651,Lookup_Tables!$A$3:$A$12,0))</f>
        <v>2200000</v>
      </c>
      <c r="AE4651" s="30" t="str">
        <f aca="false">INDEX(Lookup_Tables!$C$3:$C$12,MATCH(H4651,Lookup_Tables!$A$3:$A$12,0))</f>
        <v>Dr. Rohan Das</v>
      </c>
      <c r="AF4651" s="30" t="str">
        <f aca="false">IFERROR(INDEX(Lookup_Tables!$F$16:$F$45,MATCH(I4651,Lookup_Tables!$E$16:$E$45,0)),"N/A")</f>
        <v>EMP203</v>
      </c>
      <c r="AG4651" s="30" t="n">
        <f aca="false">_xlfn.IFS(R4651="Recovered",4,R4651="Referred",3,R4651="Admitted",2,R4651="Deceased",1,TRUE(),0)</f>
        <v>4</v>
      </c>
      <c r="AH4651" s="30" t="str">
        <f aca="false">IF(T4651&gt;=4,"Satisfied",IF(T4651&gt;=3,"Neutral","Needs Improvement"))</f>
        <v>Neutral</v>
      </c>
    </row>
    <row r="4652" customFormat="false" ht="15" hidden="false" customHeight="false" outlineLevel="0" collapsed="false">
      <c r="A4652" s="27" t="s">
        <v>5095</v>
      </c>
      <c r="B4652" s="27" t="s">
        <v>1471</v>
      </c>
      <c r="C4652" s="27" t="n">
        <v>50</v>
      </c>
      <c r="D4652" s="27" t="s">
        <v>121</v>
      </c>
      <c r="E4652" s="28" t="n">
        <v>45426</v>
      </c>
      <c r="F4652" s="27" t="s">
        <v>331</v>
      </c>
      <c r="G4652" s="28" t="n">
        <v>45429</v>
      </c>
      <c r="H4652" s="27" t="s">
        <v>217</v>
      </c>
      <c r="I4652" s="27" t="s">
        <v>344</v>
      </c>
      <c r="J4652" s="27" t="s">
        <v>483</v>
      </c>
      <c r="K4652" s="27" t="s">
        <v>126</v>
      </c>
      <c r="L4652" s="27" t="n">
        <v>16</v>
      </c>
      <c r="M4652" s="27" t="n">
        <v>80</v>
      </c>
      <c r="N4652" s="27" t="s">
        <v>186</v>
      </c>
      <c r="O4652" s="27" t="s">
        <v>139</v>
      </c>
      <c r="P4652" s="27" t="s">
        <v>140</v>
      </c>
      <c r="Q4652" s="29" t="n">
        <v>7981.53</v>
      </c>
      <c r="R4652" s="27" t="s">
        <v>130</v>
      </c>
      <c r="S4652" s="27" t="s">
        <v>141</v>
      </c>
      <c r="T4652" s="27" t="n">
        <v>5</v>
      </c>
      <c r="U4652" s="27" t="n">
        <f aca="false">YEAR(E4652)</f>
        <v>2024</v>
      </c>
      <c r="V4652" s="27" t="str">
        <f aca="false">TEXT(E4652,"MMM-YYYY")</f>
        <v>May-2024</v>
      </c>
      <c r="W4652" s="27" t="n">
        <f aca="false">MONTH(E4652)</f>
        <v>5</v>
      </c>
      <c r="X4652" s="27" t="str">
        <f aca="false">TEXT(WEEKDAY(E4652,2),"0")&amp;" - "&amp;TEXT(E4652,"dddd")</f>
        <v>2 - Tuesday</v>
      </c>
      <c r="Y4652" s="27" t="str">
        <f aca="false">_xlfn.IFS(C4652&lt;18,"Child (0-17)",C4652&lt;40,"Young Adult (18-39)",C4652&lt;60,"Adult (40-59)",TRUE(),"Senior (60+)")</f>
        <v>Adult (40-59)</v>
      </c>
      <c r="Z4652" s="27" t="n">
        <f aca="false">ROUND(G4652-E4652,0)</f>
        <v>3</v>
      </c>
      <c r="AA4652" s="27" t="n">
        <f aca="false">L4652+M4652</f>
        <v>96</v>
      </c>
      <c r="AB4652" s="27" t="n">
        <f aca="false">IFERROR(ROUND(Q4652/AA4652,2),0)</f>
        <v>83.14</v>
      </c>
      <c r="AC4652" s="27" t="str">
        <f aca="false">IF(AND(K4652="Critical",N4652="No"),"URGENT - No Bed","Normal")</f>
        <v>Normal</v>
      </c>
      <c r="AD4652" s="33" t="n">
        <f aca="false">INDEX(Lookup_Tables!$B$3:$B$12,MATCH(H4652,Lookup_Tables!$A$3:$A$12,0))</f>
        <v>4200000</v>
      </c>
      <c r="AE4652" s="27" t="str">
        <f aca="false">INDEX(Lookup_Tables!$C$3:$C$12,MATCH(H4652,Lookup_Tables!$A$3:$A$12,0))</f>
        <v>Dr. Anil Kapoor</v>
      </c>
      <c r="AF4652" s="27" t="str">
        <f aca="false">IFERROR(INDEX(Lookup_Tables!$F$16:$F$45,MATCH(I4652,Lookup_Tables!$E$16:$E$45,0)),"N/A")</f>
        <v>EMP201</v>
      </c>
      <c r="AG4652" s="27" t="n">
        <f aca="false">_xlfn.IFS(R4652="Recovered",4,R4652="Referred",3,R4652="Admitted",2,R4652="Deceased",1,TRUE(),0)</f>
        <v>4</v>
      </c>
      <c r="AH4652" s="27" t="str">
        <f aca="false">IF(T4652&gt;=4,"Satisfied",IF(T4652&gt;=3,"Neutral","Needs Improvement"))</f>
        <v>Satisfied</v>
      </c>
    </row>
    <row r="4653" customFormat="false" ht="15" hidden="false" customHeight="false" outlineLevel="0" collapsed="false">
      <c r="A4653" s="30" t="s">
        <v>4346</v>
      </c>
      <c r="B4653" s="30" t="s">
        <v>2524</v>
      </c>
      <c r="C4653" s="30" t="n">
        <v>52</v>
      </c>
      <c r="D4653" s="30" t="s">
        <v>181</v>
      </c>
      <c r="E4653" s="31" t="n">
        <v>45639</v>
      </c>
      <c r="F4653" s="30" t="s">
        <v>624</v>
      </c>
      <c r="G4653" s="31" t="n">
        <v>45640</v>
      </c>
      <c r="H4653" s="30" t="s">
        <v>146</v>
      </c>
      <c r="I4653" s="30" t="s">
        <v>309</v>
      </c>
      <c r="J4653" s="30" t="s">
        <v>568</v>
      </c>
      <c r="K4653" s="30" t="s">
        <v>138</v>
      </c>
      <c r="L4653" s="30" t="n">
        <v>48</v>
      </c>
      <c r="M4653" s="30" t="n">
        <v>38</v>
      </c>
      <c r="N4653" s="30" t="s">
        <v>127</v>
      </c>
      <c r="O4653" s="30" t="s">
        <v>149</v>
      </c>
      <c r="P4653" s="30" t="s">
        <v>129</v>
      </c>
      <c r="Q4653" s="32" t="n">
        <v>1216.02</v>
      </c>
      <c r="R4653" s="30" t="s">
        <v>130</v>
      </c>
      <c r="S4653" s="30" t="s">
        <v>131</v>
      </c>
      <c r="T4653" s="30" t="n">
        <v>2</v>
      </c>
      <c r="U4653" s="30" t="n">
        <f aca="false">YEAR(E4653)</f>
        <v>2024</v>
      </c>
      <c r="V4653" s="30" t="str">
        <f aca="false">TEXT(E4653,"MMM-YYYY")</f>
        <v>Dec-2024</v>
      </c>
      <c r="W4653" s="30" t="n">
        <f aca="false">MONTH(E4653)</f>
        <v>12</v>
      </c>
      <c r="X4653" s="30" t="str">
        <f aca="false">TEXT(WEEKDAY(E4653,2),"0")&amp;" - "&amp;TEXT(E4653,"dddd")</f>
        <v>5 - Friday</v>
      </c>
      <c r="Y4653" s="30" t="str">
        <f aca="false">_xlfn.IFS(C4653&lt;18,"Child (0-17)",C4653&lt;40,"Young Adult (18-39)",C4653&lt;60,"Adult (40-59)",TRUE(),"Senior (60+)")</f>
        <v>Adult (40-59)</v>
      </c>
      <c r="Z4653" s="30" t="n">
        <f aca="false">ROUND(G4653-E4653,0)</f>
        <v>1</v>
      </c>
      <c r="AA4653" s="30" t="n">
        <f aca="false">L4653+M4653</f>
        <v>86</v>
      </c>
      <c r="AB4653" s="30" t="n">
        <f aca="false">IFERROR(ROUND(Q4653/AA4653,2),0)</f>
        <v>14.14</v>
      </c>
      <c r="AC4653" s="30" t="str">
        <f aca="false">IF(AND(K4653="Critical",N4653="No"),"URGENT - No Bed","Normal")</f>
        <v>Normal</v>
      </c>
      <c r="AD4653" s="34" t="n">
        <f aca="false">INDEX(Lookup_Tables!$B$3:$B$12,MATCH(H4653,Lookup_Tables!$A$3:$A$12,0))</f>
        <v>2700000</v>
      </c>
      <c r="AE4653" s="30" t="str">
        <f aca="false">INDEX(Lookup_Tables!$C$3:$C$12,MATCH(H4653,Lookup_Tables!$A$3:$A$12,0))</f>
        <v>Dr. Vikram Singh</v>
      </c>
      <c r="AF4653" s="30" t="str">
        <f aca="false">IFERROR(INDEX(Lookup_Tables!$F$16:$F$45,MATCH(I4653,Lookup_Tables!$E$16:$E$45,0)),"N/A")</f>
        <v>EMP228</v>
      </c>
      <c r="AG4653" s="30" t="n">
        <f aca="false">_xlfn.IFS(R4653="Recovered",4,R4653="Referred",3,R4653="Admitted",2,R4653="Deceased",1,TRUE(),0)</f>
        <v>4</v>
      </c>
      <c r="AH4653" s="30" t="str">
        <f aca="false">IF(T4653&gt;=4,"Satisfied",IF(T4653&gt;=3,"Neutral","Needs Improvement"))</f>
        <v>Needs Improvement</v>
      </c>
    </row>
    <row r="4654" customFormat="false" ht="15" hidden="false" customHeight="false" outlineLevel="0" collapsed="false">
      <c r="A4654" s="27" t="s">
        <v>5449</v>
      </c>
      <c r="B4654" s="27" t="s">
        <v>3220</v>
      </c>
      <c r="C4654" s="27" t="n">
        <v>61</v>
      </c>
      <c r="D4654" s="27" t="s">
        <v>121</v>
      </c>
      <c r="E4654" s="28" t="n">
        <v>45567</v>
      </c>
      <c r="F4654" s="27" t="s">
        <v>904</v>
      </c>
      <c r="G4654" s="28" t="n">
        <v>45567</v>
      </c>
      <c r="H4654" s="27" t="s">
        <v>146</v>
      </c>
      <c r="I4654" s="27" t="s">
        <v>176</v>
      </c>
      <c r="J4654" s="27" t="s">
        <v>148</v>
      </c>
      <c r="K4654" s="27" t="s">
        <v>138</v>
      </c>
      <c r="L4654" s="27" t="n">
        <v>79</v>
      </c>
      <c r="M4654" s="27" t="n">
        <v>41</v>
      </c>
      <c r="N4654" s="27" t="s">
        <v>127</v>
      </c>
      <c r="O4654" s="27" t="s">
        <v>139</v>
      </c>
      <c r="P4654" s="27" t="s">
        <v>129</v>
      </c>
      <c r="Q4654" s="29" t="n">
        <v>1180.03</v>
      </c>
      <c r="R4654" s="27" t="s">
        <v>130</v>
      </c>
      <c r="S4654" s="27" t="s">
        <v>141</v>
      </c>
      <c r="T4654" s="27" t="n">
        <v>5</v>
      </c>
      <c r="U4654" s="27" t="n">
        <f aca="false">YEAR(E4654)</f>
        <v>2024</v>
      </c>
      <c r="V4654" s="27" t="str">
        <f aca="false">TEXT(E4654,"MMM-YYYY")</f>
        <v>Oct-2024</v>
      </c>
      <c r="W4654" s="27" t="n">
        <f aca="false">MONTH(E4654)</f>
        <v>10</v>
      </c>
      <c r="X4654" s="27" t="str">
        <f aca="false">TEXT(WEEKDAY(E4654,2),"0")&amp;" - "&amp;TEXT(E4654,"dddd")</f>
        <v>3 - Wednesday</v>
      </c>
      <c r="Y4654" s="27" t="str">
        <f aca="false">_xlfn.IFS(C4654&lt;18,"Child (0-17)",C4654&lt;40,"Young Adult (18-39)",C4654&lt;60,"Adult (40-59)",TRUE(),"Senior (60+)")</f>
        <v>Senior (60+)</v>
      </c>
      <c r="Z4654" s="27" t="n">
        <f aca="false">ROUND(G4654-E4654,0)</f>
        <v>0</v>
      </c>
      <c r="AA4654" s="27" t="n">
        <f aca="false">L4654+M4654</f>
        <v>120</v>
      </c>
      <c r="AB4654" s="27" t="n">
        <f aca="false">IFERROR(ROUND(Q4654/AA4654,2),0)</f>
        <v>9.83</v>
      </c>
      <c r="AC4654" s="27" t="str">
        <f aca="false">IF(AND(K4654="Critical",N4654="No"),"URGENT - No Bed","Normal")</f>
        <v>Normal</v>
      </c>
      <c r="AD4654" s="33" t="n">
        <f aca="false">INDEX(Lookup_Tables!$B$3:$B$12,MATCH(H4654,Lookup_Tables!$A$3:$A$12,0))</f>
        <v>2700000</v>
      </c>
      <c r="AE4654" s="27" t="str">
        <f aca="false">INDEX(Lookup_Tables!$C$3:$C$12,MATCH(H4654,Lookup_Tables!$A$3:$A$12,0))</f>
        <v>Dr. Vikram Singh</v>
      </c>
      <c r="AF4654" s="27" t="str">
        <f aca="false">IFERROR(INDEX(Lookup_Tables!$F$16:$F$45,MATCH(I4654,Lookup_Tables!$E$16:$E$45,0)),"N/A")</f>
        <v>EMP227</v>
      </c>
      <c r="AG4654" s="27" t="n">
        <f aca="false">_xlfn.IFS(R4654="Recovered",4,R4654="Referred",3,R4654="Admitted",2,R4654="Deceased",1,TRUE(),0)</f>
        <v>4</v>
      </c>
      <c r="AH4654" s="27" t="str">
        <f aca="false">IF(T4654&gt;=4,"Satisfied",IF(T4654&gt;=3,"Neutral","Needs Improvement"))</f>
        <v>Satisfied</v>
      </c>
    </row>
    <row r="4655" customFormat="false" ht="15" hidden="false" customHeight="false" outlineLevel="0" collapsed="false">
      <c r="A4655" s="30" t="s">
        <v>4271</v>
      </c>
      <c r="B4655" s="30" t="s">
        <v>4272</v>
      </c>
      <c r="C4655" s="30" t="n">
        <v>58</v>
      </c>
      <c r="D4655" s="30" t="s">
        <v>181</v>
      </c>
      <c r="E4655" s="31" t="n">
        <v>45501</v>
      </c>
      <c r="F4655" s="30" t="s">
        <v>398</v>
      </c>
      <c r="G4655" s="31" t="n">
        <v>45501</v>
      </c>
      <c r="H4655" s="30" t="s">
        <v>168</v>
      </c>
      <c r="I4655" s="30" t="s">
        <v>366</v>
      </c>
      <c r="J4655" s="30" t="s">
        <v>170</v>
      </c>
      <c r="K4655" s="30" t="s">
        <v>156</v>
      </c>
      <c r="L4655" s="30" t="n">
        <v>30</v>
      </c>
      <c r="M4655" s="30" t="n">
        <v>52</v>
      </c>
      <c r="N4655" s="30" t="s">
        <v>127</v>
      </c>
      <c r="O4655" s="30" t="s">
        <v>171</v>
      </c>
      <c r="P4655" s="30" t="s">
        <v>140</v>
      </c>
      <c r="Q4655" s="32" t="n">
        <v>4744.92</v>
      </c>
      <c r="R4655" s="30" t="s">
        <v>268</v>
      </c>
      <c r="S4655" s="30" t="s">
        <v>131</v>
      </c>
      <c r="T4655" s="30" t="n">
        <v>3</v>
      </c>
      <c r="U4655" s="30" t="n">
        <f aca="false">YEAR(E4655)</f>
        <v>2024</v>
      </c>
      <c r="V4655" s="30" t="str">
        <f aca="false">TEXT(E4655,"MMM-YYYY")</f>
        <v>Jul-2024</v>
      </c>
      <c r="W4655" s="30" t="n">
        <f aca="false">MONTH(E4655)</f>
        <v>7</v>
      </c>
      <c r="X4655" s="30" t="str">
        <f aca="false">TEXT(WEEKDAY(E4655,2),"0")&amp;" - "&amp;TEXT(E4655,"dddd")</f>
        <v>7 - Sunday</v>
      </c>
      <c r="Y4655" s="30" t="str">
        <f aca="false">_xlfn.IFS(C4655&lt;18,"Child (0-17)",C4655&lt;40,"Young Adult (18-39)",C4655&lt;60,"Adult (40-59)",TRUE(),"Senior (60+)")</f>
        <v>Adult (40-59)</v>
      </c>
      <c r="Z4655" s="30" t="n">
        <f aca="false">ROUND(G4655-E4655,0)</f>
        <v>0</v>
      </c>
      <c r="AA4655" s="30" t="n">
        <f aca="false">L4655+M4655</f>
        <v>82</v>
      </c>
      <c r="AB4655" s="30" t="n">
        <f aca="false">IFERROR(ROUND(Q4655/AA4655,2),0)</f>
        <v>57.86</v>
      </c>
      <c r="AC4655" s="30" t="str">
        <f aca="false">IF(AND(K4655="Critical",N4655="No"),"URGENT - No Bed","Normal")</f>
        <v>Normal</v>
      </c>
      <c r="AD4655" s="34" t="n">
        <f aca="false">INDEX(Lookup_Tables!$B$3:$B$12,MATCH(H4655,Lookup_Tables!$A$3:$A$12,0))</f>
        <v>4400000</v>
      </c>
      <c r="AE4655" s="30" t="str">
        <f aca="false">INDEX(Lookup_Tables!$C$3:$C$12,MATCH(H4655,Lookup_Tables!$A$3:$A$12,0))</f>
        <v>Dr. Neha Chopra</v>
      </c>
      <c r="AF4655" s="30" t="str">
        <f aca="false">IFERROR(INDEX(Lookup_Tables!$F$16:$F$45,MATCH(I4655,Lookup_Tables!$E$16:$E$45,0)),"N/A")</f>
        <v>EMP218</v>
      </c>
      <c r="AG4655" s="30" t="n">
        <f aca="false">_xlfn.IFS(R4655="Recovered",4,R4655="Referred",3,R4655="Admitted",2,R4655="Deceased",1,TRUE(),0)</f>
        <v>3</v>
      </c>
      <c r="AH4655" s="30" t="str">
        <f aca="false">IF(T4655&gt;=4,"Satisfied",IF(T4655&gt;=3,"Neutral","Needs Improvement"))</f>
        <v>Neutral</v>
      </c>
    </row>
    <row r="4656" customFormat="false" ht="15" hidden="false" customHeight="false" outlineLevel="0" collapsed="false">
      <c r="A4656" s="27" t="s">
        <v>3950</v>
      </c>
      <c r="B4656" s="27" t="s">
        <v>3951</v>
      </c>
      <c r="C4656" s="27" t="n">
        <v>46</v>
      </c>
      <c r="D4656" s="27" t="s">
        <v>121</v>
      </c>
      <c r="E4656" s="28" t="n">
        <v>45313</v>
      </c>
      <c r="F4656" s="27" t="s">
        <v>898</v>
      </c>
      <c r="G4656" s="28" t="n">
        <v>45313</v>
      </c>
      <c r="H4656" s="27" t="s">
        <v>242</v>
      </c>
      <c r="I4656" s="27" t="s">
        <v>315</v>
      </c>
      <c r="J4656" s="27" t="s">
        <v>316</v>
      </c>
      <c r="K4656" s="27" t="s">
        <v>156</v>
      </c>
      <c r="L4656" s="27" t="n">
        <v>44</v>
      </c>
      <c r="M4656" s="27" t="n">
        <v>46</v>
      </c>
      <c r="N4656" s="27" t="s">
        <v>127</v>
      </c>
      <c r="O4656" s="27" t="s">
        <v>149</v>
      </c>
      <c r="P4656" s="27" t="s">
        <v>140</v>
      </c>
      <c r="Q4656" s="29" t="n">
        <v>3175.65</v>
      </c>
      <c r="R4656" s="27" t="s">
        <v>130</v>
      </c>
      <c r="S4656" s="27" t="s">
        <v>141</v>
      </c>
      <c r="T4656" s="27" t="n">
        <v>5</v>
      </c>
      <c r="U4656" s="27" t="n">
        <f aca="false">YEAR(E4656)</f>
        <v>2024</v>
      </c>
      <c r="V4656" s="27" t="str">
        <f aca="false">TEXT(E4656,"MMM-YYYY")</f>
        <v>Jan-2024</v>
      </c>
      <c r="W4656" s="27" t="n">
        <f aca="false">MONTH(E4656)</f>
        <v>1</v>
      </c>
      <c r="X4656" s="27" t="str">
        <f aca="false">TEXT(WEEKDAY(E4656,2),"0")&amp;" - "&amp;TEXT(E4656,"dddd")</f>
        <v>1 - Monday</v>
      </c>
      <c r="Y4656" s="27" t="str">
        <f aca="false">_xlfn.IFS(C4656&lt;18,"Child (0-17)",C4656&lt;40,"Young Adult (18-39)",C4656&lt;60,"Adult (40-59)",TRUE(),"Senior (60+)")</f>
        <v>Adult (40-59)</v>
      </c>
      <c r="Z4656" s="27" t="n">
        <f aca="false">ROUND(G4656-E4656,0)</f>
        <v>0</v>
      </c>
      <c r="AA4656" s="27" t="n">
        <f aca="false">L4656+M4656</f>
        <v>90</v>
      </c>
      <c r="AB4656" s="27" t="n">
        <f aca="false">IFERROR(ROUND(Q4656/AA4656,2),0)</f>
        <v>35.29</v>
      </c>
      <c r="AC4656" s="27" t="str">
        <f aca="false">IF(AND(K4656="Critical",N4656="No"),"URGENT - No Bed","Normal")</f>
        <v>Normal</v>
      </c>
      <c r="AD4656" s="33" t="n">
        <f aca="false">INDEX(Lookup_Tables!$B$3:$B$12,MATCH(H4656,Lookup_Tables!$A$3:$A$12,0))</f>
        <v>3000000</v>
      </c>
      <c r="AE4656" s="27" t="str">
        <f aca="false">INDEX(Lookup_Tables!$C$3:$C$12,MATCH(H4656,Lookup_Tables!$A$3:$A$12,0))</f>
        <v>Dr. Pooja Iyer</v>
      </c>
      <c r="AF4656" s="27" t="str">
        <f aca="false">IFERROR(INDEX(Lookup_Tables!$F$16:$F$45,MATCH(I4656,Lookup_Tables!$E$16:$E$45,0)),"N/A")</f>
        <v>EMP213</v>
      </c>
      <c r="AG4656" s="27" t="n">
        <f aca="false">_xlfn.IFS(R4656="Recovered",4,R4656="Referred",3,R4656="Admitted",2,R4656="Deceased",1,TRUE(),0)</f>
        <v>4</v>
      </c>
      <c r="AH4656" s="27" t="str">
        <f aca="false">IF(T4656&gt;=4,"Satisfied",IF(T4656&gt;=3,"Neutral","Needs Improvement"))</f>
        <v>Satisfied</v>
      </c>
    </row>
    <row r="4657" customFormat="false" ht="15" hidden="false" customHeight="false" outlineLevel="0" collapsed="false">
      <c r="A4657" s="30" t="s">
        <v>5294</v>
      </c>
      <c r="B4657" s="30" t="s">
        <v>1551</v>
      </c>
      <c r="C4657" s="30" t="n">
        <v>80</v>
      </c>
      <c r="D4657" s="30" t="s">
        <v>181</v>
      </c>
      <c r="E4657" s="31" t="n">
        <v>45516</v>
      </c>
      <c r="F4657" s="30" t="s">
        <v>1860</v>
      </c>
      <c r="G4657" s="31" t="n">
        <v>45518</v>
      </c>
      <c r="H4657" s="30" t="s">
        <v>206</v>
      </c>
      <c r="I4657" s="30" t="s">
        <v>232</v>
      </c>
      <c r="J4657" s="30" t="s">
        <v>208</v>
      </c>
      <c r="K4657" s="30" t="s">
        <v>156</v>
      </c>
      <c r="L4657" s="30" t="n">
        <v>28</v>
      </c>
      <c r="M4657" s="30" t="n">
        <v>45</v>
      </c>
      <c r="N4657" s="30" t="s">
        <v>127</v>
      </c>
      <c r="O4657" s="30" t="s">
        <v>128</v>
      </c>
      <c r="P4657" s="30" t="s">
        <v>187</v>
      </c>
      <c r="Q4657" s="32" t="n">
        <v>4080.89</v>
      </c>
      <c r="R4657" s="30" t="s">
        <v>172</v>
      </c>
      <c r="S4657" s="30" t="s">
        <v>151</v>
      </c>
      <c r="T4657" s="30" t="n">
        <v>2</v>
      </c>
      <c r="U4657" s="30" t="n">
        <f aca="false">YEAR(E4657)</f>
        <v>2024</v>
      </c>
      <c r="V4657" s="30" t="str">
        <f aca="false">TEXT(E4657,"MMM-YYYY")</f>
        <v>Aug-2024</v>
      </c>
      <c r="W4657" s="30" t="n">
        <f aca="false">MONTH(E4657)</f>
        <v>8</v>
      </c>
      <c r="X4657" s="30" t="str">
        <f aca="false">TEXT(WEEKDAY(E4657,2),"0")&amp;" - "&amp;TEXT(E4657,"dddd")</f>
        <v>1 - Monday</v>
      </c>
      <c r="Y4657" s="30" t="str">
        <f aca="false">_xlfn.IFS(C4657&lt;18,"Child (0-17)",C4657&lt;40,"Young Adult (18-39)",C4657&lt;60,"Adult (40-59)",TRUE(),"Senior (60+)")</f>
        <v>Senior (60+)</v>
      </c>
      <c r="Z4657" s="30" t="n">
        <f aca="false">ROUND(G4657-E4657,0)</f>
        <v>2</v>
      </c>
      <c r="AA4657" s="30" t="n">
        <f aca="false">L4657+M4657</f>
        <v>73</v>
      </c>
      <c r="AB4657" s="30" t="n">
        <f aca="false">IFERROR(ROUND(Q4657/AA4657,2),0)</f>
        <v>55.9</v>
      </c>
      <c r="AC4657" s="30" t="str">
        <f aca="false">IF(AND(K4657="Critical",N4657="No"),"URGENT - No Bed","Normal")</f>
        <v>Normal</v>
      </c>
      <c r="AD4657" s="34" t="n">
        <f aca="false">INDEX(Lookup_Tables!$B$3:$B$12,MATCH(H4657,Lookup_Tables!$A$3:$A$12,0))</f>
        <v>2800000</v>
      </c>
      <c r="AE4657" s="30" t="str">
        <f aca="false">INDEX(Lookup_Tables!$C$3:$C$12,MATCH(H4657,Lookup_Tables!$A$3:$A$12,0))</f>
        <v>Dr. Suresh Nair</v>
      </c>
      <c r="AF4657" s="30" t="str">
        <f aca="false">IFERROR(INDEX(Lookup_Tables!$F$16:$F$45,MATCH(I4657,Lookup_Tables!$E$16:$E$45,0)),"N/A")</f>
        <v>EMP210</v>
      </c>
      <c r="AG4657" s="30" t="n">
        <f aca="false">_xlfn.IFS(R4657="Recovered",4,R4657="Referred",3,R4657="Admitted",2,R4657="Deceased",1,TRUE(),0)</f>
        <v>2</v>
      </c>
      <c r="AH4657" s="30" t="str">
        <f aca="false">IF(T4657&gt;=4,"Satisfied",IF(T4657&gt;=3,"Neutral","Needs Improvement"))</f>
        <v>Needs Improvement</v>
      </c>
    </row>
    <row r="4658" customFormat="false" ht="15" hidden="false" customHeight="false" outlineLevel="0" collapsed="false">
      <c r="A4658" s="27" t="s">
        <v>4158</v>
      </c>
      <c r="B4658" s="27" t="s">
        <v>2270</v>
      </c>
      <c r="C4658" s="27" t="n">
        <v>63</v>
      </c>
      <c r="D4658" s="27" t="s">
        <v>181</v>
      </c>
      <c r="E4658" s="28" t="n">
        <v>45499</v>
      </c>
      <c r="F4658" s="27" t="s">
        <v>350</v>
      </c>
      <c r="G4658" s="28" t="n">
        <v>45500</v>
      </c>
      <c r="H4658" s="27" t="s">
        <v>146</v>
      </c>
      <c r="I4658" s="27" t="s">
        <v>147</v>
      </c>
      <c r="J4658" s="27" t="s">
        <v>148</v>
      </c>
      <c r="K4658" s="27" t="s">
        <v>126</v>
      </c>
      <c r="L4658" s="27" t="n">
        <v>34</v>
      </c>
      <c r="M4658" s="27" t="n">
        <v>150</v>
      </c>
      <c r="N4658" s="27" t="s">
        <v>127</v>
      </c>
      <c r="O4658" s="27" t="s">
        <v>149</v>
      </c>
      <c r="P4658" s="27" t="s">
        <v>150</v>
      </c>
      <c r="Q4658" s="29" t="n">
        <v>8566.98</v>
      </c>
      <c r="R4658" s="27" t="s">
        <v>172</v>
      </c>
      <c r="S4658" s="27" t="s">
        <v>178</v>
      </c>
      <c r="T4658" s="27" t="n">
        <v>3</v>
      </c>
      <c r="U4658" s="27" t="n">
        <f aca="false">YEAR(E4658)</f>
        <v>2024</v>
      </c>
      <c r="V4658" s="27" t="str">
        <f aca="false">TEXT(E4658,"MMM-YYYY")</f>
        <v>Jul-2024</v>
      </c>
      <c r="W4658" s="27" t="n">
        <f aca="false">MONTH(E4658)</f>
        <v>7</v>
      </c>
      <c r="X4658" s="27" t="str">
        <f aca="false">TEXT(WEEKDAY(E4658,2),"0")&amp;" - "&amp;TEXT(E4658,"dddd")</f>
        <v>5 - Friday</v>
      </c>
      <c r="Y4658" s="27" t="str">
        <f aca="false">_xlfn.IFS(C4658&lt;18,"Child (0-17)",C4658&lt;40,"Young Adult (18-39)",C4658&lt;60,"Adult (40-59)",TRUE(),"Senior (60+)")</f>
        <v>Senior (60+)</v>
      </c>
      <c r="Z4658" s="27" t="n">
        <f aca="false">ROUND(G4658-E4658,0)</f>
        <v>1</v>
      </c>
      <c r="AA4658" s="27" t="n">
        <f aca="false">L4658+M4658</f>
        <v>184</v>
      </c>
      <c r="AB4658" s="27" t="n">
        <f aca="false">IFERROR(ROUND(Q4658/AA4658,2),0)</f>
        <v>46.56</v>
      </c>
      <c r="AC4658" s="27" t="str">
        <f aca="false">IF(AND(K4658="Critical",N4658="No"),"URGENT - No Bed","Normal")</f>
        <v>Normal</v>
      </c>
      <c r="AD4658" s="33" t="n">
        <f aca="false">INDEX(Lookup_Tables!$B$3:$B$12,MATCH(H4658,Lookup_Tables!$A$3:$A$12,0))</f>
        <v>2700000</v>
      </c>
      <c r="AE4658" s="27" t="str">
        <f aca="false">INDEX(Lookup_Tables!$C$3:$C$12,MATCH(H4658,Lookup_Tables!$A$3:$A$12,0))</f>
        <v>Dr. Vikram Singh</v>
      </c>
      <c r="AF4658" s="27" t="str">
        <f aca="false">IFERROR(INDEX(Lookup_Tables!$F$16:$F$45,MATCH(I4658,Lookup_Tables!$E$16:$E$45,0)),"N/A")</f>
        <v>EMP229</v>
      </c>
      <c r="AG4658" s="27" t="n">
        <f aca="false">_xlfn.IFS(R4658="Recovered",4,R4658="Referred",3,R4658="Admitted",2,R4658="Deceased",1,TRUE(),0)</f>
        <v>2</v>
      </c>
      <c r="AH4658" s="27" t="str">
        <f aca="false">IF(T4658&gt;=4,"Satisfied",IF(T4658&gt;=3,"Neutral","Needs Improvement"))</f>
        <v>Neutral</v>
      </c>
    </row>
    <row r="4659" customFormat="false" ht="15" hidden="false" customHeight="false" outlineLevel="0" collapsed="false">
      <c r="A4659" s="30" t="s">
        <v>6180</v>
      </c>
      <c r="B4659" s="30" t="s">
        <v>2485</v>
      </c>
      <c r="C4659" s="30" t="n">
        <v>39</v>
      </c>
      <c r="D4659" s="30" t="s">
        <v>121</v>
      </c>
      <c r="E4659" s="31" t="n">
        <v>45504</v>
      </c>
      <c r="F4659" s="30" t="s">
        <v>299</v>
      </c>
      <c r="G4659" s="31" t="n">
        <v>45504</v>
      </c>
      <c r="H4659" s="30" t="s">
        <v>161</v>
      </c>
      <c r="I4659" s="30" t="s">
        <v>538</v>
      </c>
      <c r="J4659" s="30" t="s">
        <v>163</v>
      </c>
      <c r="K4659" s="30" t="s">
        <v>156</v>
      </c>
      <c r="L4659" s="30" t="n">
        <v>61</v>
      </c>
      <c r="M4659" s="30" t="n">
        <v>70</v>
      </c>
      <c r="N4659" s="30" t="s">
        <v>186</v>
      </c>
      <c r="O4659" s="30" t="s">
        <v>139</v>
      </c>
      <c r="P4659" s="30" t="s">
        <v>129</v>
      </c>
      <c r="Q4659" s="32" t="n">
        <v>3521.3</v>
      </c>
      <c r="R4659" s="30" t="s">
        <v>268</v>
      </c>
      <c r="S4659" s="30" t="s">
        <v>178</v>
      </c>
      <c r="T4659" s="30" t="n">
        <v>1</v>
      </c>
      <c r="U4659" s="30" t="n">
        <f aca="false">YEAR(E4659)</f>
        <v>2024</v>
      </c>
      <c r="V4659" s="30" t="str">
        <f aca="false">TEXT(E4659,"MMM-YYYY")</f>
        <v>Jul-2024</v>
      </c>
      <c r="W4659" s="30" t="n">
        <f aca="false">MONTH(E4659)</f>
        <v>7</v>
      </c>
      <c r="X4659" s="30" t="str">
        <f aca="false">TEXT(WEEKDAY(E4659,2),"0")&amp;" - "&amp;TEXT(E4659,"dddd")</f>
        <v>3 - Wednesday</v>
      </c>
      <c r="Y4659" s="30" t="str">
        <f aca="false">_xlfn.IFS(C4659&lt;18,"Child (0-17)",C4659&lt;40,"Young Adult (18-39)",C4659&lt;60,"Adult (40-59)",TRUE(),"Senior (60+)")</f>
        <v>Young Adult (18-39)</v>
      </c>
      <c r="Z4659" s="30" t="n">
        <f aca="false">ROUND(G4659-E4659,0)</f>
        <v>0</v>
      </c>
      <c r="AA4659" s="30" t="n">
        <f aca="false">L4659+M4659</f>
        <v>131</v>
      </c>
      <c r="AB4659" s="30" t="n">
        <f aca="false">IFERROR(ROUND(Q4659/AA4659,2),0)</f>
        <v>26.88</v>
      </c>
      <c r="AC4659" s="30" t="str">
        <f aca="false">IF(AND(K4659="Critical",N4659="No"),"URGENT - No Bed","Normal")</f>
        <v>Normal</v>
      </c>
      <c r="AD4659" s="34" t="n">
        <f aca="false">INDEX(Lookup_Tables!$B$3:$B$12,MATCH(H4659,Lookup_Tables!$A$3:$A$12,0))</f>
        <v>3600000</v>
      </c>
      <c r="AE4659" s="30" t="str">
        <f aca="false">INDEX(Lookup_Tables!$C$3:$C$12,MATCH(H4659,Lookup_Tables!$A$3:$A$12,0))</f>
        <v>Dr. Sameer Joshi</v>
      </c>
      <c r="AF4659" s="30" t="str">
        <f aca="false">IFERROR(INDEX(Lookup_Tables!$F$16:$F$45,MATCH(I4659,Lookup_Tables!$E$16:$E$45,0)),"N/A")</f>
        <v>EMP221</v>
      </c>
      <c r="AG4659" s="30" t="n">
        <f aca="false">_xlfn.IFS(R4659="Recovered",4,R4659="Referred",3,R4659="Admitted",2,R4659="Deceased",1,TRUE(),0)</f>
        <v>3</v>
      </c>
      <c r="AH4659" s="30" t="str">
        <f aca="false">IF(T4659&gt;=4,"Satisfied",IF(T4659&gt;=3,"Neutral","Needs Improvement"))</f>
        <v>Needs Improvement</v>
      </c>
    </row>
    <row r="4660" customFormat="false" ht="15" hidden="false" customHeight="false" outlineLevel="0" collapsed="false">
      <c r="A4660" s="27" t="s">
        <v>5115</v>
      </c>
      <c r="B4660" s="27" t="s">
        <v>1769</v>
      </c>
      <c r="C4660" s="27" t="n">
        <v>36</v>
      </c>
      <c r="D4660" s="27" t="s">
        <v>121</v>
      </c>
      <c r="E4660" s="28" t="n">
        <v>45546</v>
      </c>
      <c r="F4660" s="27" t="s">
        <v>257</v>
      </c>
      <c r="G4660" s="28" t="n">
        <v>45546</v>
      </c>
      <c r="H4660" s="27" t="s">
        <v>183</v>
      </c>
      <c r="I4660" s="27" t="s">
        <v>430</v>
      </c>
      <c r="J4660" s="27" t="s">
        <v>213</v>
      </c>
      <c r="K4660" s="27" t="s">
        <v>156</v>
      </c>
      <c r="L4660" s="27" t="n">
        <v>53</v>
      </c>
      <c r="M4660" s="27" t="n">
        <v>44</v>
      </c>
      <c r="N4660" s="27" t="s">
        <v>127</v>
      </c>
      <c r="O4660" s="27" t="s">
        <v>139</v>
      </c>
      <c r="P4660" s="27" t="s">
        <v>129</v>
      </c>
      <c r="Q4660" s="29" t="n">
        <v>3950.77</v>
      </c>
      <c r="R4660" s="27" t="s">
        <v>130</v>
      </c>
      <c r="S4660" s="27" t="s">
        <v>164</v>
      </c>
      <c r="T4660" s="27" t="n">
        <v>3</v>
      </c>
      <c r="U4660" s="27" t="n">
        <f aca="false">YEAR(E4660)</f>
        <v>2024</v>
      </c>
      <c r="V4660" s="27" t="str">
        <f aca="false">TEXT(E4660,"MMM-YYYY")</f>
        <v>Sep-2024</v>
      </c>
      <c r="W4660" s="27" t="n">
        <f aca="false">MONTH(E4660)</f>
        <v>9</v>
      </c>
      <c r="X4660" s="27" t="str">
        <f aca="false">TEXT(WEEKDAY(E4660,2),"0")&amp;" - "&amp;TEXT(E4660,"dddd")</f>
        <v>3 - Wednesday</v>
      </c>
      <c r="Y4660" s="27" t="str">
        <f aca="false">_xlfn.IFS(C4660&lt;18,"Child (0-17)",C4660&lt;40,"Young Adult (18-39)",C4660&lt;60,"Adult (40-59)",TRUE(),"Senior (60+)")</f>
        <v>Young Adult (18-39)</v>
      </c>
      <c r="Z4660" s="27" t="n">
        <f aca="false">ROUND(G4660-E4660,0)</f>
        <v>0</v>
      </c>
      <c r="AA4660" s="27" t="n">
        <f aca="false">L4660+M4660</f>
        <v>97</v>
      </c>
      <c r="AB4660" s="27" t="n">
        <f aca="false">IFERROR(ROUND(Q4660/AA4660,2),0)</f>
        <v>40.73</v>
      </c>
      <c r="AC4660" s="27" t="str">
        <f aca="false">IF(AND(K4660="Critical",N4660="No"),"URGENT - No Bed","Normal")</f>
        <v>Normal</v>
      </c>
      <c r="AD4660" s="33" t="n">
        <f aca="false">INDEX(Lookup_Tables!$B$3:$B$12,MATCH(H4660,Lookup_Tables!$A$3:$A$12,0))</f>
        <v>3100000</v>
      </c>
      <c r="AE4660" s="27" t="str">
        <f aca="false">INDEX(Lookup_Tables!$C$3:$C$12,MATCH(H4660,Lookup_Tables!$A$3:$A$12,0))</f>
        <v>Dr. Kavita Rao</v>
      </c>
      <c r="AF4660" s="27" t="str">
        <f aca="false">IFERROR(INDEX(Lookup_Tables!$F$16:$F$45,MATCH(I4660,Lookup_Tables!$E$16:$E$45,0)),"N/A")</f>
        <v>EMP224</v>
      </c>
      <c r="AG4660" s="27" t="n">
        <f aca="false">_xlfn.IFS(R4660="Recovered",4,R4660="Referred",3,R4660="Admitted",2,R4660="Deceased",1,TRUE(),0)</f>
        <v>4</v>
      </c>
      <c r="AH4660" s="27" t="str">
        <f aca="false">IF(T4660&gt;=4,"Satisfied",IF(T4660&gt;=3,"Neutral","Needs Improvement"))</f>
        <v>Neutral</v>
      </c>
    </row>
    <row r="4661" customFormat="false" ht="15" hidden="false" customHeight="false" outlineLevel="0" collapsed="false">
      <c r="A4661" s="30" t="s">
        <v>6010</v>
      </c>
      <c r="B4661" s="30" t="s">
        <v>6011</v>
      </c>
      <c r="C4661" s="30" t="n">
        <v>32</v>
      </c>
      <c r="D4661" s="30" t="s">
        <v>121</v>
      </c>
      <c r="E4661" s="31" t="n">
        <v>45565</v>
      </c>
      <c r="F4661" s="30" t="s">
        <v>2235</v>
      </c>
      <c r="G4661" s="31" t="n">
        <v>45565</v>
      </c>
      <c r="H4661" s="30" t="s">
        <v>236</v>
      </c>
      <c r="I4661" s="30" t="s">
        <v>323</v>
      </c>
      <c r="J4661" s="30" t="s">
        <v>287</v>
      </c>
      <c r="K4661" s="30" t="s">
        <v>156</v>
      </c>
      <c r="L4661" s="30" t="n">
        <v>56</v>
      </c>
      <c r="M4661" s="30" t="n">
        <v>67</v>
      </c>
      <c r="N4661" s="30" t="s">
        <v>127</v>
      </c>
      <c r="O4661" s="30" t="s">
        <v>149</v>
      </c>
      <c r="P4661" s="30" t="s">
        <v>150</v>
      </c>
      <c r="Q4661" s="32" t="n">
        <v>4304.73</v>
      </c>
      <c r="R4661" s="30" t="s">
        <v>130</v>
      </c>
      <c r="S4661" s="30" t="s">
        <v>151</v>
      </c>
      <c r="T4661" s="30" t="n">
        <v>3</v>
      </c>
      <c r="U4661" s="30" t="n">
        <f aca="false">YEAR(E4661)</f>
        <v>2024</v>
      </c>
      <c r="V4661" s="30" t="str">
        <f aca="false">TEXT(E4661,"MMM-YYYY")</f>
        <v>Sep-2024</v>
      </c>
      <c r="W4661" s="30" t="n">
        <f aca="false">MONTH(E4661)</f>
        <v>9</v>
      </c>
      <c r="X4661" s="30" t="str">
        <f aca="false">TEXT(WEEKDAY(E4661,2),"0")&amp;" - "&amp;TEXT(E4661,"dddd")</f>
        <v>1 - Monday</v>
      </c>
      <c r="Y4661" s="30" t="str">
        <f aca="false">_xlfn.IFS(C4661&lt;18,"Child (0-17)",C4661&lt;40,"Young Adult (18-39)",C4661&lt;60,"Adult (40-59)",TRUE(),"Senior (60+)")</f>
        <v>Young Adult (18-39)</v>
      </c>
      <c r="Z4661" s="30" t="n">
        <f aca="false">ROUND(G4661-E4661,0)</f>
        <v>0</v>
      </c>
      <c r="AA4661" s="30" t="n">
        <f aca="false">L4661+M4661</f>
        <v>123</v>
      </c>
      <c r="AB4661" s="30" t="n">
        <f aca="false">IFERROR(ROUND(Q4661/AA4661,2),0)</f>
        <v>35</v>
      </c>
      <c r="AC4661" s="30" t="str">
        <f aca="false">IF(AND(K4661="Critical",N4661="No"),"URGENT - No Bed","Normal")</f>
        <v>Normal</v>
      </c>
      <c r="AD4661" s="34" t="n">
        <f aca="false">INDEX(Lookup_Tables!$B$3:$B$12,MATCH(H4661,Lookup_Tables!$A$3:$A$12,0))</f>
        <v>3900000</v>
      </c>
      <c r="AE4661" s="30" t="str">
        <f aca="false">INDEX(Lookup_Tables!$C$3:$C$12,MATCH(H4661,Lookup_Tables!$A$3:$A$12,0))</f>
        <v>Dr. Rina Mehta</v>
      </c>
      <c r="AF4661" s="30" t="str">
        <f aca="false">IFERROR(INDEX(Lookup_Tables!$F$16:$F$45,MATCH(I4661,Lookup_Tables!$E$16:$E$45,0)),"N/A")</f>
        <v>EMP216</v>
      </c>
      <c r="AG4661" s="30" t="n">
        <f aca="false">_xlfn.IFS(R4661="Recovered",4,R4661="Referred",3,R4661="Admitted",2,R4661="Deceased",1,TRUE(),0)</f>
        <v>4</v>
      </c>
      <c r="AH4661" s="30" t="str">
        <f aca="false">IF(T4661&gt;=4,"Satisfied",IF(T4661&gt;=3,"Neutral","Needs Improvement"))</f>
        <v>Neutral</v>
      </c>
    </row>
    <row r="4662" customFormat="false" ht="15" hidden="false" customHeight="false" outlineLevel="0" collapsed="false">
      <c r="A4662" s="27" t="s">
        <v>4678</v>
      </c>
      <c r="B4662" s="27" t="s">
        <v>2758</v>
      </c>
      <c r="C4662" s="27" t="n">
        <v>33</v>
      </c>
      <c r="D4662" s="27" t="s">
        <v>121</v>
      </c>
      <c r="E4662" s="28" t="n">
        <v>45376</v>
      </c>
      <c r="F4662" s="27" t="s">
        <v>1921</v>
      </c>
      <c r="G4662" s="28" t="n">
        <v>45378</v>
      </c>
      <c r="H4662" s="27" t="s">
        <v>123</v>
      </c>
      <c r="I4662" s="27" t="s">
        <v>124</v>
      </c>
      <c r="J4662" s="27" t="s">
        <v>227</v>
      </c>
      <c r="K4662" s="27" t="s">
        <v>126</v>
      </c>
      <c r="L4662" s="27" t="n">
        <v>37</v>
      </c>
      <c r="M4662" s="27" t="n">
        <v>82</v>
      </c>
      <c r="N4662" s="27" t="s">
        <v>186</v>
      </c>
      <c r="O4662" s="27" t="s">
        <v>139</v>
      </c>
      <c r="P4662" s="27" t="s">
        <v>129</v>
      </c>
      <c r="Q4662" s="29" t="n">
        <v>8592.94</v>
      </c>
      <c r="R4662" s="27" t="s">
        <v>130</v>
      </c>
      <c r="S4662" s="27" t="s">
        <v>335</v>
      </c>
      <c r="T4662" s="27" t="n">
        <v>4</v>
      </c>
      <c r="U4662" s="27" t="n">
        <f aca="false">YEAR(E4662)</f>
        <v>2024</v>
      </c>
      <c r="V4662" s="27" t="str">
        <f aca="false">TEXT(E4662,"MMM-YYYY")</f>
        <v>Mar-2024</v>
      </c>
      <c r="W4662" s="27" t="n">
        <f aca="false">MONTH(E4662)</f>
        <v>3</v>
      </c>
      <c r="X4662" s="27" t="str">
        <f aca="false">TEXT(WEEKDAY(E4662,2),"0")&amp;" - "&amp;TEXT(E4662,"dddd")</f>
        <v>1 - Monday</v>
      </c>
      <c r="Y4662" s="27" t="str">
        <f aca="false">_xlfn.IFS(C4662&lt;18,"Child (0-17)",C4662&lt;40,"Young Adult (18-39)",C4662&lt;60,"Adult (40-59)",TRUE(),"Senior (60+)")</f>
        <v>Young Adult (18-39)</v>
      </c>
      <c r="Z4662" s="27" t="n">
        <f aca="false">ROUND(G4662-E4662,0)</f>
        <v>2</v>
      </c>
      <c r="AA4662" s="27" t="n">
        <f aca="false">L4662+M4662</f>
        <v>119</v>
      </c>
      <c r="AB4662" s="27" t="n">
        <f aca="false">IFERROR(ROUND(Q4662/AA4662,2),0)</f>
        <v>72.21</v>
      </c>
      <c r="AC4662" s="27" t="str">
        <f aca="false">IF(AND(K4662="Critical",N4662="No"),"URGENT - No Bed","Normal")</f>
        <v>Normal</v>
      </c>
      <c r="AD4662" s="33" t="n">
        <f aca="false">INDEX(Lookup_Tables!$B$3:$B$12,MATCH(H4662,Lookup_Tables!$A$3:$A$12,0))</f>
        <v>2200000</v>
      </c>
      <c r="AE4662" s="27" t="str">
        <f aca="false">INDEX(Lookup_Tables!$C$3:$C$12,MATCH(H4662,Lookup_Tables!$A$3:$A$12,0))</f>
        <v>Dr. Rohan Das</v>
      </c>
      <c r="AF4662" s="27" t="str">
        <f aca="false">IFERROR(INDEX(Lookup_Tables!$F$16:$F$45,MATCH(I4662,Lookup_Tables!$E$16:$E$45,0)),"N/A")</f>
        <v>EMP205</v>
      </c>
      <c r="AG4662" s="27" t="n">
        <f aca="false">_xlfn.IFS(R4662="Recovered",4,R4662="Referred",3,R4662="Admitted",2,R4662="Deceased",1,TRUE(),0)</f>
        <v>4</v>
      </c>
      <c r="AH4662" s="27" t="str">
        <f aca="false">IF(T4662&gt;=4,"Satisfied",IF(T4662&gt;=3,"Neutral","Needs Improvement"))</f>
        <v>Satisfied</v>
      </c>
    </row>
    <row r="4663" customFormat="false" ht="15" hidden="false" customHeight="false" outlineLevel="0" collapsed="false">
      <c r="A4663" s="30" t="s">
        <v>6676</v>
      </c>
      <c r="B4663" s="30" t="s">
        <v>1415</v>
      </c>
      <c r="C4663" s="30" t="n">
        <v>43</v>
      </c>
      <c r="D4663" s="30" t="s">
        <v>144</v>
      </c>
      <c r="E4663" s="31" t="n">
        <v>45448</v>
      </c>
      <c r="F4663" s="30" t="s">
        <v>1044</v>
      </c>
      <c r="G4663" s="31" t="n">
        <v>45449</v>
      </c>
      <c r="H4663" s="30" t="s">
        <v>123</v>
      </c>
      <c r="I4663" s="30" t="s">
        <v>155</v>
      </c>
      <c r="J4663" s="30" t="s">
        <v>305</v>
      </c>
      <c r="K4663" s="30" t="s">
        <v>126</v>
      </c>
      <c r="L4663" s="30" t="n">
        <v>31</v>
      </c>
      <c r="M4663" s="30" t="n">
        <v>80</v>
      </c>
      <c r="N4663" s="30" t="s">
        <v>127</v>
      </c>
      <c r="O4663" s="30" t="s">
        <v>139</v>
      </c>
      <c r="P4663" s="30" t="s">
        <v>140</v>
      </c>
      <c r="Q4663" s="32" t="n">
        <v>8387.36</v>
      </c>
      <c r="R4663" s="30" t="s">
        <v>130</v>
      </c>
      <c r="S4663" s="30" t="s">
        <v>335</v>
      </c>
      <c r="T4663" s="30" t="n">
        <v>2</v>
      </c>
      <c r="U4663" s="30" t="n">
        <f aca="false">YEAR(E4663)</f>
        <v>2024</v>
      </c>
      <c r="V4663" s="30" t="str">
        <f aca="false">TEXT(E4663,"MMM-YYYY")</f>
        <v>Jun-2024</v>
      </c>
      <c r="W4663" s="30" t="n">
        <f aca="false">MONTH(E4663)</f>
        <v>6</v>
      </c>
      <c r="X4663" s="30" t="str">
        <f aca="false">TEXT(WEEKDAY(E4663,2),"0")&amp;" - "&amp;TEXT(E4663,"dddd")</f>
        <v>3 - Wednesday</v>
      </c>
      <c r="Y4663" s="30" t="str">
        <f aca="false">_xlfn.IFS(C4663&lt;18,"Child (0-17)",C4663&lt;40,"Young Adult (18-39)",C4663&lt;60,"Adult (40-59)",TRUE(),"Senior (60+)")</f>
        <v>Adult (40-59)</v>
      </c>
      <c r="Z4663" s="30" t="n">
        <f aca="false">ROUND(G4663-E4663,0)</f>
        <v>1</v>
      </c>
      <c r="AA4663" s="30" t="n">
        <f aca="false">L4663+M4663</f>
        <v>111</v>
      </c>
      <c r="AB4663" s="30" t="n">
        <f aca="false">IFERROR(ROUND(Q4663/AA4663,2),0)</f>
        <v>75.56</v>
      </c>
      <c r="AC4663" s="30" t="str">
        <f aca="false">IF(AND(K4663="Critical",N4663="No"),"URGENT - No Bed","Normal")</f>
        <v>Normal</v>
      </c>
      <c r="AD4663" s="34" t="n">
        <f aca="false">INDEX(Lookup_Tables!$B$3:$B$12,MATCH(H4663,Lookup_Tables!$A$3:$A$12,0))</f>
        <v>2200000</v>
      </c>
      <c r="AE4663" s="30" t="str">
        <f aca="false">INDEX(Lookup_Tables!$C$3:$C$12,MATCH(H4663,Lookup_Tables!$A$3:$A$12,0))</f>
        <v>Dr. Rohan Das</v>
      </c>
      <c r="AF4663" s="30" t="str">
        <f aca="false">IFERROR(INDEX(Lookup_Tables!$F$16:$F$45,MATCH(I4663,Lookup_Tables!$E$16:$E$45,0)),"N/A")</f>
        <v>EMP203</v>
      </c>
      <c r="AG4663" s="30" t="n">
        <f aca="false">_xlfn.IFS(R4663="Recovered",4,R4663="Referred",3,R4663="Admitted",2,R4663="Deceased",1,TRUE(),0)</f>
        <v>4</v>
      </c>
      <c r="AH4663" s="30" t="str">
        <f aca="false">IF(T4663&gt;=4,"Satisfied",IF(T4663&gt;=3,"Neutral","Needs Improvement"))</f>
        <v>Needs Improvement</v>
      </c>
    </row>
    <row r="4664" customFormat="false" ht="15" hidden="false" customHeight="false" outlineLevel="0" collapsed="false">
      <c r="A4664" s="27" t="s">
        <v>1485</v>
      </c>
      <c r="B4664" s="27" t="s">
        <v>333</v>
      </c>
      <c r="C4664" s="27" t="n">
        <v>13</v>
      </c>
      <c r="D4664" s="27" t="s">
        <v>121</v>
      </c>
      <c r="E4664" s="28" t="n">
        <v>45297</v>
      </c>
      <c r="F4664" s="27" t="s">
        <v>1255</v>
      </c>
      <c r="G4664" s="28" t="n">
        <v>45297</v>
      </c>
      <c r="H4664" s="27" t="s">
        <v>123</v>
      </c>
      <c r="I4664" s="27" t="s">
        <v>124</v>
      </c>
      <c r="J4664" s="27" t="s">
        <v>305</v>
      </c>
      <c r="K4664" s="27" t="s">
        <v>156</v>
      </c>
      <c r="L4664" s="27" t="n">
        <v>38</v>
      </c>
      <c r="M4664" s="27" t="n">
        <v>36</v>
      </c>
      <c r="N4664" s="27" t="s">
        <v>127</v>
      </c>
      <c r="O4664" s="27" t="s">
        <v>139</v>
      </c>
      <c r="P4664" s="27" t="s">
        <v>140</v>
      </c>
      <c r="Q4664" s="29" t="n">
        <v>3655.85</v>
      </c>
      <c r="R4664" s="27" t="s">
        <v>172</v>
      </c>
      <c r="S4664" s="27" t="s">
        <v>141</v>
      </c>
      <c r="T4664" s="27" t="n">
        <v>3</v>
      </c>
      <c r="U4664" s="27" t="n">
        <f aca="false">YEAR(E4664)</f>
        <v>2024</v>
      </c>
      <c r="V4664" s="27" t="str">
        <f aca="false">TEXT(E4664,"MMM-YYYY")</f>
        <v>Jan-2024</v>
      </c>
      <c r="W4664" s="27" t="n">
        <f aca="false">MONTH(E4664)</f>
        <v>1</v>
      </c>
      <c r="X4664" s="27" t="str">
        <f aca="false">TEXT(WEEKDAY(E4664,2),"0")&amp;" - "&amp;TEXT(E4664,"dddd")</f>
        <v>6 - Saturday</v>
      </c>
      <c r="Y4664" s="27" t="str">
        <f aca="false">_xlfn.IFS(C4664&lt;18,"Child (0-17)",C4664&lt;40,"Young Adult (18-39)",C4664&lt;60,"Adult (40-59)",TRUE(),"Senior (60+)")</f>
        <v>Child (0-17)</v>
      </c>
      <c r="Z4664" s="27" t="n">
        <f aca="false">ROUND(G4664-E4664,0)</f>
        <v>0</v>
      </c>
      <c r="AA4664" s="27" t="n">
        <f aca="false">L4664+M4664</f>
        <v>74</v>
      </c>
      <c r="AB4664" s="27" t="n">
        <f aca="false">IFERROR(ROUND(Q4664/AA4664,2),0)</f>
        <v>49.4</v>
      </c>
      <c r="AC4664" s="27" t="str">
        <f aca="false">IF(AND(K4664="Critical",N4664="No"),"URGENT - No Bed","Normal")</f>
        <v>Normal</v>
      </c>
      <c r="AD4664" s="33" t="n">
        <f aca="false">INDEX(Lookup_Tables!$B$3:$B$12,MATCH(H4664,Lookup_Tables!$A$3:$A$12,0))</f>
        <v>2200000</v>
      </c>
      <c r="AE4664" s="27" t="str">
        <f aca="false">INDEX(Lookup_Tables!$C$3:$C$12,MATCH(H4664,Lookup_Tables!$A$3:$A$12,0))</f>
        <v>Dr. Rohan Das</v>
      </c>
      <c r="AF4664" s="27" t="str">
        <f aca="false">IFERROR(INDEX(Lookup_Tables!$F$16:$F$45,MATCH(I4664,Lookup_Tables!$E$16:$E$45,0)),"N/A")</f>
        <v>EMP205</v>
      </c>
      <c r="AG4664" s="27" t="n">
        <f aca="false">_xlfn.IFS(R4664="Recovered",4,R4664="Referred",3,R4664="Admitted",2,R4664="Deceased",1,TRUE(),0)</f>
        <v>2</v>
      </c>
      <c r="AH4664" s="27" t="str">
        <f aca="false">IF(T4664&gt;=4,"Satisfied",IF(T4664&gt;=3,"Neutral","Needs Improvement"))</f>
        <v>Neutral</v>
      </c>
    </row>
    <row r="4665" customFormat="false" ht="15" hidden="false" customHeight="false" outlineLevel="0" collapsed="false">
      <c r="A4665" s="30" t="s">
        <v>3602</v>
      </c>
      <c r="B4665" s="30" t="s">
        <v>3576</v>
      </c>
      <c r="C4665" s="30" t="n">
        <v>26</v>
      </c>
      <c r="D4665" s="30" t="s">
        <v>121</v>
      </c>
      <c r="E4665" s="31" t="n">
        <v>45419</v>
      </c>
      <c r="F4665" s="30" t="s">
        <v>381</v>
      </c>
      <c r="G4665" s="31" t="n">
        <v>45419</v>
      </c>
      <c r="H4665" s="30" t="s">
        <v>206</v>
      </c>
      <c r="I4665" s="30" t="s">
        <v>207</v>
      </c>
      <c r="J4665" s="30" t="s">
        <v>469</v>
      </c>
      <c r="K4665" s="30" t="s">
        <v>138</v>
      </c>
      <c r="L4665" s="30" t="n">
        <v>42</v>
      </c>
      <c r="M4665" s="30" t="n">
        <v>16</v>
      </c>
      <c r="N4665" s="30" t="s">
        <v>186</v>
      </c>
      <c r="O4665" s="30" t="s">
        <v>139</v>
      </c>
      <c r="P4665" s="30" t="s">
        <v>187</v>
      </c>
      <c r="Q4665" s="32" t="n">
        <v>1362.46</v>
      </c>
      <c r="R4665" s="30" t="s">
        <v>130</v>
      </c>
      <c r="S4665" s="30" t="s">
        <v>197</v>
      </c>
      <c r="T4665" s="30" t="n">
        <v>5</v>
      </c>
      <c r="U4665" s="30" t="n">
        <f aca="false">YEAR(E4665)</f>
        <v>2024</v>
      </c>
      <c r="V4665" s="30" t="str">
        <f aca="false">TEXT(E4665,"MMM-YYYY")</f>
        <v>May-2024</v>
      </c>
      <c r="W4665" s="30" t="n">
        <f aca="false">MONTH(E4665)</f>
        <v>5</v>
      </c>
      <c r="X4665" s="30" t="str">
        <f aca="false">TEXT(WEEKDAY(E4665,2),"0")&amp;" - "&amp;TEXT(E4665,"dddd")</f>
        <v>2 - Tuesday</v>
      </c>
      <c r="Y4665" s="30" t="str">
        <f aca="false">_xlfn.IFS(C4665&lt;18,"Child (0-17)",C4665&lt;40,"Young Adult (18-39)",C4665&lt;60,"Adult (40-59)",TRUE(),"Senior (60+)")</f>
        <v>Young Adult (18-39)</v>
      </c>
      <c r="Z4665" s="30" t="n">
        <f aca="false">ROUND(G4665-E4665,0)</f>
        <v>0</v>
      </c>
      <c r="AA4665" s="30" t="n">
        <f aca="false">L4665+M4665</f>
        <v>58</v>
      </c>
      <c r="AB4665" s="30" t="n">
        <f aca="false">IFERROR(ROUND(Q4665/AA4665,2),0)</f>
        <v>23.49</v>
      </c>
      <c r="AC4665" s="30" t="str">
        <f aca="false">IF(AND(K4665="Critical",N4665="No"),"URGENT - No Bed","Normal")</f>
        <v>Normal</v>
      </c>
      <c r="AD4665" s="34" t="n">
        <f aca="false">INDEX(Lookup_Tables!$B$3:$B$12,MATCH(H4665,Lookup_Tables!$A$3:$A$12,0))</f>
        <v>2800000</v>
      </c>
      <c r="AE4665" s="30" t="str">
        <f aca="false">INDEX(Lookup_Tables!$C$3:$C$12,MATCH(H4665,Lookup_Tables!$A$3:$A$12,0))</f>
        <v>Dr. Suresh Nair</v>
      </c>
      <c r="AF4665" s="30" t="str">
        <f aca="false">IFERROR(INDEX(Lookup_Tables!$F$16:$F$45,MATCH(I4665,Lookup_Tables!$E$16:$E$45,0)),"N/A")</f>
        <v>EMP209</v>
      </c>
      <c r="AG4665" s="30" t="n">
        <f aca="false">_xlfn.IFS(R4665="Recovered",4,R4665="Referred",3,R4665="Admitted",2,R4665="Deceased",1,TRUE(),0)</f>
        <v>4</v>
      </c>
      <c r="AH4665" s="30" t="str">
        <f aca="false">IF(T4665&gt;=4,"Satisfied",IF(T4665&gt;=3,"Neutral","Needs Improvement"))</f>
        <v>Satisfied</v>
      </c>
    </row>
    <row r="4666" customFormat="false" ht="15" hidden="false" customHeight="false" outlineLevel="0" collapsed="false">
      <c r="A4666" s="27" t="s">
        <v>3937</v>
      </c>
      <c r="B4666" s="27" t="s">
        <v>2036</v>
      </c>
      <c r="C4666" s="27" t="n">
        <v>46</v>
      </c>
      <c r="D4666" s="27" t="s">
        <v>121</v>
      </c>
      <c r="E4666" s="28" t="n">
        <v>45605</v>
      </c>
      <c r="F4666" s="27" t="s">
        <v>303</v>
      </c>
      <c r="G4666" s="28" t="n">
        <v>45610</v>
      </c>
      <c r="H4666" s="27" t="s">
        <v>217</v>
      </c>
      <c r="I4666" s="27" t="s">
        <v>344</v>
      </c>
      <c r="J4666" s="27" t="s">
        <v>483</v>
      </c>
      <c r="K4666" s="27" t="s">
        <v>126</v>
      </c>
      <c r="L4666" s="27" t="n">
        <v>36</v>
      </c>
      <c r="M4666" s="27" t="n">
        <v>67</v>
      </c>
      <c r="N4666" s="27" t="s">
        <v>127</v>
      </c>
      <c r="O4666" s="27" t="s">
        <v>128</v>
      </c>
      <c r="P4666" s="27" t="s">
        <v>140</v>
      </c>
      <c r="Q4666" s="29" t="n">
        <v>7634.56</v>
      </c>
      <c r="R4666" s="27" t="s">
        <v>268</v>
      </c>
      <c r="S4666" s="27" t="s">
        <v>178</v>
      </c>
      <c r="T4666" s="27" t="n">
        <v>4</v>
      </c>
      <c r="U4666" s="27" t="n">
        <f aca="false">YEAR(E4666)</f>
        <v>2024</v>
      </c>
      <c r="V4666" s="27" t="str">
        <f aca="false">TEXT(E4666,"MMM-YYYY")</f>
        <v>Nov-2024</v>
      </c>
      <c r="W4666" s="27" t="n">
        <f aca="false">MONTH(E4666)</f>
        <v>11</v>
      </c>
      <c r="X4666" s="27" t="str">
        <f aca="false">TEXT(WEEKDAY(E4666,2),"0")&amp;" - "&amp;TEXT(E4666,"dddd")</f>
        <v>6 - Saturday</v>
      </c>
      <c r="Y4666" s="27" t="str">
        <f aca="false">_xlfn.IFS(C4666&lt;18,"Child (0-17)",C4666&lt;40,"Young Adult (18-39)",C4666&lt;60,"Adult (40-59)",TRUE(),"Senior (60+)")</f>
        <v>Adult (40-59)</v>
      </c>
      <c r="Z4666" s="27" t="n">
        <f aca="false">ROUND(G4666-E4666,0)</f>
        <v>5</v>
      </c>
      <c r="AA4666" s="27" t="n">
        <f aca="false">L4666+M4666</f>
        <v>103</v>
      </c>
      <c r="AB4666" s="27" t="n">
        <f aca="false">IFERROR(ROUND(Q4666/AA4666,2),0)</f>
        <v>74.12</v>
      </c>
      <c r="AC4666" s="27" t="str">
        <f aca="false">IF(AND(K4666="Critical",N4666="No"),"URGENT - No Bed","Normal")</f>
        <v>Normal</v>
      </c>
      <c r="AD4666" s="33" t="n">
        <f aca="false">INDEX(Lookup_Tables!$B$3:$B$12,MATCH(H4666,Lookup_Tables!$A$3:$A$12,0))</f>
        <v>4200000</v>
      </c>
      <c r="AE4666" s="27" t="str">
        <f aca="false">INDEX(Lookup_Tables!$C$3:$C$12,MATCH(H4666,Lookup_Tables!$A$3:$A$12,0))</f>
        <v>Dr. Anil Kapoor</v>
      </c>
      <c r="AF4666" s="27" t="str">
        <f aca="false">IFERROR(INDEX(Lookup_Tables!$F$16:$F$45,MATCH(I4666,Lookup_Tables!$E$16:$E$45,0)),"N/A")</f>
        <v>EMP201</v>
      </c>
      <c r="AG4666" s="27" t="n">
        <f aca="false">_xlfn.IFS(R4666="Recovered",4,R4666="Referred",3,R4666="Admitted",2,R4666="Deceased",1,TRUE(),0)</f>
        <v>3</v>
      </c>
      <c r="AH4666" s="27" t="str">
        <f aca="false">IF(T4666&gt;=4,"Satisfied",IF(T4666&gt;=3,"Neutral","Needs Improvement"))</f>
        <v>Satisfied</v>
      </c>
    </row>
    <row r="4667" customFormat="false" ht="15" hidden="false" customHeight="false" outlineLevel="0" collapsed="false">
      <c r="A4667" s="30" t="s">
        <v>2516</v>
      </c>
      <c r="B4667" s="30" t="s">
        <v>2053</v>
      </c>
      <c r="C4667" s="30" t="n">
        <v>70</v>
      </c>
      <c r="D4667" s="30" t="s">
        <v>181</v>
      </c>
      <c r="E4667" s="31" t="n">
        <v>45298</v>
      </c>
      <c r="F4667" s="30" t="s">
        <v>319</v>
      </c>
      <c r="G4667" s="31" t="n">
        <v>45300</v>
      </c>
      <c r="H4667" s="30" t="s">
        <v>161</v>
      </c>
      <c r="I4667" s="30" t="s">
        <v>162</v>
      </c>
      <c r="J4667" s="30" t="s">
        <v>426</v>
      </c>
      <c r="K4667" s="30" t="s">
        <v>156</v>
      </c>
      <c r="L4667" s="30" t="n">
        <v>24</v>
      </c>
      <c r="M4667" s="30" t="n">
        <v>47</v>
      </c>
      <c r="N4667" s="30" t="s">
        <v>186</v>
      </c>
      <c r="O4667" s="30" t="s">
        <v>139</v>
      </c>
      <c r="P4667" s="30" t="s">
        <v>140</v>
      </c>
      <c r="Q4667" s="32" t="n">
        <v>2965.94</v>
      </c>
      <c r="R4667" s="30" t="s">
        <v>130</v>
      </c>
      <c r="S4667" s="30" t="s">
        <v>223</v>
      </c>
      <c r="T4667" s="30" t="n">
        <v>4</v>
      </c>
      <c r="U4667" s="30" t="n">
        <f aca="false">YEAR(E4667)</f>
        <v>2024</v>
      </c>
      <c r="V4667" s="30" t="str">
        <f aca="false">TEXT(E4667,"MMM-YYYY")</f>
        <v>Jan-2024</v>
      </c>
      <c r="W4667" s="30" t="n">
        <f aca="false">MONTH(E4667)</f>
        <v>1</v>
      </c>
      <c r="X4667" s="30" t="str">
        <f aca="false">TEXT(WEEKDAY(E4667,2),"0")&amp;" - "&amp;TEXT(E4667,"dddd")</f>
        <v>7 - Sunday</v>
      </c>
      <c r="Y4667" s="30" t="str">
        <f aca="false">_xlfn.IFS(C4667&lt;18,"Child (0-17)",C4667&lt;40,"Young Adult (18-39)",C4667&lt;60,"Adult (40-59)",TRUE(),"Senior (60+)")</f>
        <v>Senior (60+)</v>
      </c>
      <c r="Z4667" s="30" t="n">
        <f aca="false">ROUND(G4667-E4667,0)</f>
        <v>2</v>
      </c>
      <c r="AA4667" s="30" t="n">
        <f aca="false">L4667+M4667</f>
        <v>71</v>
      </c>
      <c r="AB4667" s="30" t="n">
        <f aca="false">IFERROR(ROUND(Q4667/AA4667,2),0)</f>
        <v>41.77</v>
      </c>
      <c r="AC4667" s="30" t="str">
        <f aca="false">IF(AND(K4667="Critical",N4667="No"),"URGENT - No Bed","Normal")</f>
        <v>Normal</v>
      </c>
      <c r="AD4667" s="34" t="n">
        <f aca="false">INDEX(Lookup_Tables!$B$3:$B$12,MATCH(H4667,Lookup_Tables!$A$3:$A$12,0))</f>
        <v>3600000</v>
      </c>
      <c r="AE4667" s="30" t="str">
        <f aca="false">INDEX(Lookup_Tables!$C$3:$C$12,MATCH(H4667,Lookup_Tables!$A$3:$A$12,0))</f>
        <v>Dr. Sameer Joshi</v>
      </c>
      <c r="AF4667" s="30" t="str">
        <f aca="false">IFERROR(INDEX(Lookup_Tables!$F$16:$F$45,MATCH(I4667,Lookup_Tables!$E$16:$E$45,0)),"N/A")</f>
        <v>EMP222</v>
      </c>
      <c r="AG4667" s="30" t="n">
        <f aca="false">_xlfn.IFS(R4667="Recovered",4,R4667="Referred",3,R4667="Admitted",2,R4667="Deceased",1,TRUE(),0)</f>
        <v>4</v>
      </c>
      <c r="AH4667" s="30" t="str">
        <f aca="false">IF(T4667&gt;=4,"Satisfied",IF(T4667&gt;=3,"Neutral","Needs Improvement"))</f>
        <v>Satisfied</v>
      </c>
    </row>
    <row r="4668" customFormat="false" ht="15" hidden="false" customHeight="false" outlineLevel="0" collapsed="false">
      <c r="A4668" s="27" t="s">
        <v>1052</v>
      </c>
      <c r="B4668" s="27" t="s">
        <v>1053</v>
      </c>
      <c r="C4668" s="27" t="n">
        <v>30</v>
      </c>
      <c r="D4668" s="27" t="s">
        <v>181</v>
      </c>
      <c r="E4668" s="28" t="n">
        <v>45303</v>
      </c>
      <c r="F4668" s="27" t="s">
        <v>465</v>
      </c>
      <c r="G4668" s="28" t="n">
        <v>45304</v>
      </c>
      <c r="H4668" s="27" t="s">
        <v>146</v>
      </c>
      <c r="I4668" s="27" t="s">
        <v>176</v>
      </c>
      <c r="J4668" s="27" t="s">
        <v>568</v>
      </c>
      <c r="K4668" s="27" t="s">
        <v>156</v>
      </c>
      <c r="L4668" s="27" t="n">
        <v>59</v>
      </c>
      <c r="M4668" s="27" t="n">
        <v>57</v>
      </c>
      <c r="N4668" s="27" t="s">
        <v>127</v>
      </c>
      <c r="O4668" s="27" t="s">
        <v>139</v>
      </c>
      <c r="P4668" s="27" t="s">
        <v>140</v>
      </c>
      <c r="Q4668" s="29" t="n">
        <v>4038.81</v>
      </c>
      <c r="R4668" s="27" t="s">
        <v>172</v>
      </c>
      <c r="S4668" s="27" t="s">
        <v>192</v>
      </c>
      <c r="T4668" s="27" t="n">
        <v>4</v>
      </c>
      <c r="U4668" s="27" t="n">
        <f aca="false">YEAR(E4668)</f>
        <v>2024</v>
      </c>
      <c r="V4668" s="27" t="str">
        <f aca="false">TEXT(E4668,"MMM-YYYY")</f>
        <v>Jan-2024</v>
      </c>
      <c r="W4668" s="27" t="n">
        <f aca="false">MONTH(E4668)</f>
        <v>1</v>
      </c>
      <c r="X4668" s="27" t="str">
        <f aca="false">TEXT(WEEKDAY(E4668,2),"0")&amp;" - "&amp;TEXT(E4668,"dddd")</f>
        <v>5 - Friday</v>
      </c>
      <c r="Y4668" s="27" t="str">
        <f aca="false">_xlfn.IFS(C4668&lt;18,"Child (0-17)",C4668&lt;40,"Young Adult (18-39)",C4668&lt;60,"Adult (40-59)",TRUE(),"Senior (60+)")</f>
        <v>Young Adult (18-39)</v>
      </c>
      <c r="Z4668" s="27" t="n">
        <f aca="false">ROUND(G4668-E4668,0)</f>
        <v>1</v>
      </c>
      <c r="AA4668" s="27" t="n">
        <f aca="false">L4668+M4668</f>
        <v>116</v>
      </c>
      <c r="AB4668" s="27" t="n">
        <f aca="false">IFERROR(ROUND(Q4668/AA4668,2),0)</f>
        <v>34.82</v>
      </c>
      <c r="AC4668" s="27" t="str">
        <f aca="false">IF(AND(K4668="Critical",N4668="No"),"URGENT - No Bed","Normal")</f>
        <v>Normal</v>
      </c>
      <c r="AD4668" s="33" t="n">
        <f aca="false">INDEX(Lookup_Tables!$B$3:$B$12,MATCH(H4668,Lookup_Tables!$A$3:$A$12,0))</f>
        <v>2700000</v>
      </c>
      <c r="AE4668" s="27" t="str">
        <f aca="false">INDEX(Lookup_Tables!$C$3:$C$12,MATCH(H4668,Lookup_Tables!$A$3:$A$12,0))</f>
        <v>Dr. Vikram Singh</v>
      </c>
      <c r="AF4668" s="27" t="str">
        <f aca="false">IFERROR(INDEX(Lookup_Tables!$F$16:$F$45,MATCH(I4668,Lookup_Tables!$E$16:$E$45,0)),"N/A")</f>
        <v>EMP227</v>
      </c>
      <c r="AG4668" s="27" t="n">
        <f aca="false">_xlfn.IFS(R4668="Recovered",4,R4668="Referred",3,R4668="Admitted",2,R4668="Deceased",1,TRUE(),0)</f>
        <v>2</v>
      </c>
      <c r="AH4668" s="27" t="str">
        <f aca="false">IF(T4668&gt;=4,"Satisfied",IF(T4668&gt;=3,"Neutral","Needs Improvement"))</f>
        <v>Satisfied</v>
      </c>
    </row>
    <row r="4669" customFormat="false" ht="15" hidden="false" customHeight="false" outlineLevel="0" collapsed="false">
      <c r="A4669" s="30" t="s">
        <v>3589</v>
      </c>
      <c r="B4669" s="30" t="s">
        <v>3590</v>
      </c>
      <c r="C4669" s="30" t="n">
        <v>52</v>
      </c>
      <c r="D4669" s="30" t="s">
        <v>121</v>
      </c>
      <c r="E4669" s="31" t="n">
        <v>45602</v>
      </c>
      <c r="F4669" s="30" t="s">
        <v>1696</v>
      </c>
      <c r="G4669" s="31" t="n">
        <v>45603</v>
      </c>
      <c r="H4669" s="30" t="s">
        <v>206</v>
      </c>
      <c r="I4669" s="30" t="s">
        <v>232</v>
      </c>
      <c r="J4669" s="30" t="s">
        <v>593</v>
      </c>
      <c r="K4669" s="30" t="s">
        <v>126</v>
      </c>
      <c r="L4669" s="30" t="n">
        <v>16</v>
      </c>
      <c r="M4669" s="30" t="n">
        <v>47</v>
      </c>
      <c r="N4669" s="30" t="s">
        <v>127</v>
      </c>
      <c r="O4669" s="30" t="s">
        <v>149</v>
      </c>
      <c r="P4669" s="30" t="s">
        <v>129</v>
      </c>
      <c r="Q4669" s="32" t="n">
        <v>7648.48</v>
      </c>
      <c r="R4669" s="30" t="s">
        <v>462</v>
      </c>
      <c r="S4669" s="30" t="s">
        <v>192</v>
      </c>
      <c r="T4669" s="30" t="n">
        <v>3</v>
      </c>
      <c r="U4669" s="30" t="n">
        <f aca="false">YEAR(E4669)</f>
        <v>2024</v>
      </c>
      <c r="V4669" s="30" t="str">
        <f aca="false">TEXT(E4669,"MMM-YYYY")</f>
        <v>Nov-2024</v>
      </c>
      <c r="W4669" s="30" t="n">
        <f aca="false">MONTH(E4669)</f>
        <v>11</v>
      </c>
      <c r="X4669" s="30" t="str">
        <f aca="false">TEXT(WEEKDAY(E4669,2),"0")&amp;" - "&amp;TEXT(E4669,"dddd")</f>
        <v>3 - Wednesday</v>
      </c>
      <c r="Y4669" s="30" t="str">
        <f aca="false">_xlfn.IFS(C4669&lt;18,"Child (0-17)",C4669&lt;40,"Young Adult (18-39)",C4669&lt;60,"Adult (40-59)",TRUE(),"Senior (60+)")</f>
        <v>Adult (40-59)</v>
      </c>
      <c r="Z4669" s="30" t="n">
        <f aca="false">ROUND(G4669-E4669,0)</f>
        <v>1</v>
      </c>
      <c r="AA4669" s="30" t="n">
        <f aca="false">L4669+M4669</f>
        <v>63</v>
      </c>
      <c r="AB4669" s="30" t="n">
        <f aca="false">IFERROR(ROUND(Q4669/AA4669,2),0)</f>
        <v>121.4</v>
      </c>
      <c r="AC4669" s="30" t="str">
        <f aca="false">IF(AND(K4669="Critical",N4669="No"),"URGENT - No Bed","Normal")</f>
        <v>Normal</v>
      </c>
      <c r="AD4669" s="34" t="n">
        <f aca="false">INDEX(Lookup_Tables!$B$3:$B$12,MATCH(H4669,Lookup_Tables!$A$3:$A$12,0))</f>
        <v>2800000</v>
      </c>
      <c r="AE4669" s="30" t="str">
        <f aca="false">INDEX(Lookup_Tables!$C$3:$C$12,MATCH(H4669,Lookup_Tables!$A$3:$A$12,0))</f>
        <v>Dr. Suresh Nair</v>
      </c>
      <c r="AF4669" s="30" t="str">
        <f aca="false">IFERROR(INDEX(Lookup_Tables!$F$16:$F$45,MATCH(I4669,Lookup_Tables!$E$16:$E$45,0)),"N/A")</f>
        <v>EMP210</v>
      </c>
      <c r="AG4669" s="30" t="n">
        <f aca="false">_xlfn.IFS(R4669="Recovered",4,R4669="Referred",3,R4669="Admitted",2,R4669="Deceased",1,TRUE(),0)</f>
        <v>1</v>
      </c>
      <c r="AH4669" s="30" t="str">
        <f aca="false">IF(T4669&gt;=4,"Satisfied",IF(T4669&gt;=3,"Neutral","Needs Improvement"))</f>
        <v>Neutral</v>
      </c>
    </row>
    <row r="4670" customFormat="false" ht="15" hidden="false" customHeight="false" outlineLevel="0" collapsed="false">
      <c r="A4670" s="27" t="s">
        <v>594</v>
      </c>
      <c r="B4670" s="27" t="s">
        <v>595</v>
      </c>
      <c r="C4670" s="27" t="n">
        <v>69</v>
      </c>
      <c r="D4670" s="27" t="s">
        <v>181</v>
      </c>
      <c r="E4670" s="28" t="n">
        <v>45640</v>
      </c>
      <c r="F4670" s="27" t="s">
        <v>573</v>
      </c>
      <c r="G4670" s="28" t="n">
        <v>45643</v>
      </c>
      <c r="H4670" s="27" t="s">
        <v>161</v>
      </c>
      <c r="I4670" s="27" t="s">
        <v>162</v>
      </c>
      <c r="J4670" s="27" t="s">
        <v>385</v>
      </c>
      <c r="K4670" s="27" t="s">
        <v>126</v>
      </c>
      <c r="L4670" s="27" t="n">
        <v>38</v>
      </c>
      <c r="M4670" s="27" t="n">
        <v>69</v>
      </c>
      <c r="N4670" s="27" t="s">
        <v>186</v>
      </c>
      <c r="O4670" s="27" t="s">
        <v>139</v>
      </c>
      <c r="P4670" s="27" t="s">
        <v>150</v>
      </c>
      <c r="Q4670" s="29" t="n">
        <v>6986.3</v>
      </c>
      <c r="R4670" s="27" t="s">
        <v>130</v>
      </c>
      <c r="S4670" s="27" t="s">
        <v>164</v>
      </c>
      <c r="T4670" s="27" t="n">
        <v>4</v>
      </c>
      <c r="U4670" s="27" t="n">
        <f aca="false">YEAR(E4670)</f>
        <v>2024</v>
      </c>
      <c r="V4670" s="27" t="str">
        <f aca="false">TEXT(E4670,"MMM-YYYY")</f>
        <v>Dec-2024</v>
      </c>
      <c r="W4670" s="27" t="n">
        <f aca="false">MONTH(E4670)</f>
        <v>12</v>
      </c>
      <c r="X4670" s="27" t="str">
        <f aca="false">TEXT(WEEKDAY(E4670,2),"0")&amp;" - "&amp;TEXT(E4670,"dddd")</f>
        <v>6 - Saturday</v>
      </c>
      <c r="Y4670" s="27" t="str">
        <f aca="false">_xlfn.IFS(C4670&lt;18,"Child (0-17)",C4670&lt;40,"Young Adult (18-39)",C4670&lt;60,"Adult (40-59)",TRUE(),"Senior (60+)")</f>
        <v>Senior (60+)</v>
      </c>
      <c r="Z4670" s="27" t="n">
        <f aca="false">ROUND(G4670-E4670,0)</f>
        <v>3</v>
      </c>
      <c r="AA4670" s="27" t="n">
        <f aca="false">L4670+M4670</f>
        <v>107</v>
      </c>
      <c r="AB4670" s="27" t="n">
        <f aca="false">IFERROR(ROUND(Q4670/AA4670,2),0)</f>
        <v>65.29</v>
      </c>
      <c r="AC4670" s="27" t="str">
        <f aca="false">IF(AND(K4670="Critical",N4670="No"),"URGENT - No Bed","Normal")</f>
        <v>Normal</v>
      </c>
      <c r="AD4670" s="33" t="n">
        <f aca="false">INDEX(Lookup_Tables!$B$3:$B$12,MATCH(H4670,Lookup_Tables!$A$3:$A$12,0))</f>
        <v>3600000</v>
      </c>
      <c r="AE4670" s="27" t="str">
        <f aca="false">INDEX(Lookup_Tables!$C$3:$C$12,MATCH(H4670,Lookup_Tables!$A$3:$A$12,0))</f>
        <v>Dr. Sameer Joshi</v>
      </c>
      <c r="AF4670" s="27" t="str">
        <f aca="false">IFERROR(INDEX(Lookup_Tables!$F$16:$F$45,MATCH(I4670,Lookup_Tables!$E$16:$E$45,0)),"N/A")</f>
        <v>EMP222</v>
      </c>
      <c r="AG4670" s="27" t="n">
        <f aca="false">_xlfn.IFS(R4670="Recovered",4,R4670="Referred",3,R4670="Admitted",2,R4670="Deceased",1,TRUE(),0)</f>
        <v>4</v>
      </c>
      <c r="AH4670" s="27" t="str">
        <f aca="false">IF(T4670&gt;=4,"Satisfied",IF(T4670&gt;=3,"Neutral","Needs Improvement"))</f>
        <v>Satisfied</v>
      </c>
    </row>
    <row r="4671" customFormat="false" ht="15" hidden="false" customHeight="false" outlineLevel="0" collapsed="false">
      <c r="A4671" s="30" t="s">
        <v>6575</v>
      </c>
      <c r="B4671" s="30" t="s">
        <v>4109</v>
      </c>
      <c r="C4671" s="30" t="n">
        <v>42</v>
      </c>
      <c r="D4671" s="30" t="s">
        <v>181</v>
      </c>
      <c r="E4671" s="31" t="n">
        <v>45428</v>
      </c>
      <c r="F4671" s="30" t="s">
        <v>482</v>
      </c>
      <c r="G4671" s="31" t="n">
        <v>45429</v>
      </c>
      <c r="H4671" s="30" t="s">
        <v>168</v>
      </c>
      <c r="I4671" s="30" t="s">
        <v>196</v>
      </c>
      <c r="J4671" s="30" t="s">
        <v>170</v>
      </c>
      <c r="K4671" s="30" t="s">
        <v>138</v>
      </c>
      <c r="L4671" s="30" t="n">
        <v>21</v>
      </c>
      <c r="M4671" s="30" t="n">
        <v>28</v>
      </c>
      <c r="N4671" s="30" t="s">
        <v>127</v>
      </c>
      <c r="O4671" s="30" t="s">
        <v>139</v>
      </c>
      <c r="P4671" s="30" t="s">
        <v>140</v>
      </c>
      <c r="Q4671" s="32" t="n">
        <v>955.34</v>
      </c>
      <c r="R4671" s="30" t="s">
        <v>268</v>
      </c>
      <c r="S4671" s="30" t="s">
        <v>157</v>
      </c>
      <c r="T4671" s="30" t="n">
        <v>3</v>
      </c>
      <c r="U4671" s="30" t="n">
        <f aca="false">YEAR(E4671)</f>
        <v>2024</v>
      </c>
      <c r="V4671" s="30" t="str">
        <f aca="false">TEXT(E4671,"MMM-YYYY")</f>
        <v>May-2024</v>
      </c>
      <c r="W4671" s="30" t="n">
        <f aca="false">MONTH(E4671)</f>
        <v>5</v>
      </c>
      <c r="X4671" s="30" t="str">
        <f aca="false">TEXT(WEEKDAY(E4671,2),"0")&amp;" - "&amp;TEXT(E4671,"dddd")</f>
        <v>4 - Thursday</v>
      </c>
      <c r="Y4671" s="30" t="str">
        <f aca="false">_xlfn.IFS(C4671&lt;18,"Child (0-17)",C4671&lt;40,"Young Adult (18-39)",C4671&lt;60,"Adult (40-59)",TRUE(),"Senior (60+)")</f>
        <v>Adult (40-59)</v>
      </c>
      <c r="Z4671" s="30" t="n">
        <f aca="false">ROUND(G4671-E4671,0)</f>
        <v>1</v>
      </c>
      <c r="AA4671" s="30" t="n">
        <f aca="false">L4671+M4671</f>
        <v>49</v>
      </c>
      <c r="AB4671" s="30" t="n">
        <f aca="false">IFERROR(ROUND(Q4671/AA4671,2),0)</f>
        <v>19.5</v>
      </c>
      <c r="AC4671" s="30" t="str">
        <f aca="false">IF(AND(K4671="Critical",N4671="No"),"URGENT - No Bed","Normal")</f>
        <v>Normal</v>
      </c>
      <c r="AD4671" s="34" t="n">
        <f aca="false">INDEX(Lookup_Tables!$B$3:$B$12,MATCH(H4671,Lookup_Tables!$A$3:$A$12,0))</f>
        <v>4400000</v>
      </c>
      <c r="AE4671" s="30" t="str">
        <f aca="false">INDEX(Lookup_Tables!$C$3:$C$12,MATCH(H4671,Lookup_Tables!$A$3:$A$12,0))</f>
        <v>Dr. Neha Chopra</v>
      </c>
      <c r="AF4671" s="30" t="str">
        <f aca="false">IFERROR(INDEX(Lookup_Tables!$F$16:$F$45,MATCH(I4671,Lookup_Tables!$E$16:$E$45,0)),"N/A")</f>
        <v>EMP219</v>
      </c>
      <c r="AG4671" s="30" t="n">
        <f aca="false">_xlfn.IFS(R4671="Recovered",4,R4671="Referred",3,R4671="Admitted",2,R4671="Deceased",1,TRUE(),0)</f>
        <v>3</v>
      </c>
      <c r="AH4671" s="30" t="str">
        <f aca="false">IF(T4671&gt;=4,"Satisfied",IF(T4671&gt;=3,"Neutral","Needs Improvement"))</f>
        <v>Neutral</v>
      </c>
    </row>
    <row r="4672" customFormat="false" ht="15" hidden="false" customHeight="false" outlineLevel="0" collapsed="false">
      <c r="A4672" s="27" t="s">
        <v>6911</v>
      </c>
      <c r="B4672" s="27" t="s">
        <v>6912</v>
      </c>
      <c r="C4672" s="27" t="n">
        <v>23</v>
      </c>
      <c r="D4672" s="27" t="s">
        <v>121</v>
      </c>
      <c r="E4672" s="28" t="n">
        <v>45382</v>
      </c>
      <c r="F4672" s="27" t="s">
        <v>743</v>
      </c>
      <c r="G4672" s="28" t="n">
        <v>45384</v>
      </c>
      <c r="H4672" s="27" t="s">
        <v>217</v>
      </c>
      <c r="I4672" s="27" t="s">
        <v>392</v>
      </c>
      <c r="J4672" s="27" t="s">
        <v>218</v>
      </c>
      <c r="K4672" s="27" t="s">
        <v>156</v>
      </c>
      <c r="L4672" s="27" t="n">
        <v>43</v>
      </c>
      <c r="M4672" s="27" t="n">
        <v>45</v>
      </c>
      <c r="N4672" s="27" t="s">
        <v>186</v>
      </c>
      <c r="O4672" s="27" t="s">
        <v>139</v>
      </c>
      <c r="P4672" s="27" t="s">
        <v>150</v>
      </c>
      <c r="Q4672" s="29" t="n">
        <v>3219.92</v>
      </c>
      <c r="R4672" s="27" t="s">
        <v>130</v>
      </c>
      <c r="S4672" s="27" t="s">
        <v>192</v>
      </c>
      <c r="T4672" s="27" t="n">
        <v>4</v>
      </c>
      <c r="U4672" s="27" t="n">
        <f aca="false">YEAR(E4672)</f>
        <v>2024</v>
      </c>
      <c r="V4672" s="27" t="str">
        <f aca="false">TEXT(E4672,"MMM-YYYY")</f>
        <v>Mar-2024</v>
      </c>
      <c r="W4672" s="27" t="n">
        <f aca="false">MONTH(E4672)</f>
        <v>3</v>
      </c>
      <c r="X4672" s="27" t="str">
        <f aca="false">TEXT(WEEKDAY(E4672,2),"0")&amp;" - "&amp;TEXT(E4672,"dddd")</f>
        <v>7 - Sunday</v>
      </c>
      <c r="Y4672" s="27" t="str">
        <f aca="false">_xlfn.IFS(C4672&lt;18,"Child (0-17)",C4672&lt;40,"Young Adult (18-39)",C4672&lt;60,"Adult (40-59)",TRUE(),"Senior (60+)")</f>
        <v>Young Adult (18-39)</v>
      </c>
      <c r="Z4672" s="27" t="n">
        <f aca="false">ROUND(G4672-E4672,0)</f>
        <v>2</v>
      </c>
      <c r="AA4672" s="27" t="n">
        <f aca="false">L4672+M4672</f>
        <v>88</v>
      </c>
      <c r="AB4672" s="27" t="n">
        <f aca="false">IFERROR(ROUND(Q4672/AA4672,2),0)</f>
        <v>36.59</v>
      </c>
      <c r="AC4672" s="27" t="str">
        <f aca="false">IF(AND(K4672="Critical",N4672="No"),"URGENT - No Bed","Normal")</f>
        <v>Normal</v>
      </c>
      <c r="AD4672" s="33" t="n">
        <f aca="false">INDEX(Lookup_Tables!$B$3:$B$12,MATCH(H4672,Lookup_Tables!$A$3:$A$12,0))</f>
        <v>4200000</v>
      </c>
      <c r="AE4672" s="27" t="str">
        <f aca="false">INDEX(Lookup_Tables!$C$3:$C$12,MATCH(H4672,Lookup_Tables!$A$3:$A$12,0))</f>
        <v>Dr. Anil Kapoor</v>
      </c>
      <c r="AF4672" s="27" t="str">
        <f aca="false">IFERROR(INDEX(Lookup_Tables!$F$16:$F$45,MATCH(I4672,Lookup_Tables!$E$16:$E$45,0)),"N/A")</f>
        <v>EMP202</v>
      </c>
      <c r="AG4672" s="27" t="n">
        <f aca="false">_xlfn.IFS(R4672="Recovered",4,R4672="Referred",3,R4672="Admitted",2,R4672="Deceased",1,TRUE(),0)</f>
        <v>4</v>
      </c>
      <c r="AH4672" s="27" t="str">
        <f aca="false">IF(T4672&gt;=4,"Satisfied",IF(T4672&gt;=3,"Neutral","Needs Improvement"))</f>
        <v>Satisfied</v>
      </c>
    </row>
    <row r="4673" customFormat="false" ht="15" hidden="false" customHeight="false" outlineLevel="0" collapsed="false">
      <c r="A4673" s="30" t="s">
        <v>6051</v>
      </c>
      <c r="B4673" s="30" t="s">
        <v>5331</v>
      </c>
      <c r="C4673" s="30" t="n">
        <v>69</v>
      </c>
      <c r="D4673" s="30" t="s">
        <v>181</v>
      </c>
      <c r="E4673" s="31" t="n">
        <v>45328</v>
      </c>
      <c r="F4673" s="30" t="s">
        <v>901</v>
      </c>
      <c r="G4673" s="31" t="n">
        <v>45328</v>
      </c>
      <c r="H4673" s="30" t="s">
        <v>135</v>
      </c>
      <c r="I4673" s="30" t="s">
        <v>278</v>
      </c>
      <c r="J4673" s="30" t="s">
        <v>137</v>
      </c>
      <c r="K4673" s="30" t="s">
        <v>138</v>
      </c>
      <c r="L4673" s="30" t="n">
        <v>28</v>
      </c>
      <c r="M4673" s="30" t="n">
        <v>34</v>
      </c>
      <c r="N4673" s="30" t="s">
        <v>127</v>
      </c>
      <c r="O4673" s="30" t="s">
        <v>128</v>
      </c>
      <c r="P4673" s="30" t="s">
        <v>140</v>
      </c>
      <c r="Q4673" s="32" t="n">
        <v>2757.15</v>
      </c>
      <c r="R4673" s="30" t="s">
        <v>130</v>
      </c>
      <c r="S4673" s="30" t="s">
        <v>197</v>
      </c>
      <c r="T4673" s="30" t="n">
        <v>4</v>
      </c>
      <c r="U4673" s="30" t="n">
        <f aca="false">YEAR(E4673)</f>
        <v>2024</v>
      </c>
      <c r="V4673" s="30" t="str">
        <f aca="false">TEXT(E4673,"MMM-YYYY")</f>
        <v>Feb-2024</v>
      </c>
      <c r="W4673" s="30" t="n">
        <f aca="false">MONTH(E4673)</f>
        <v>2</v>
      </c>
      <c r="X4673" s="30" t="str">
        <f aca="false">TEXT(WEEKDAY(E4673,2),"0")&amp;" - "&amp;TEXT(E4673,"dddd")</f>
        <v>2 - Tuesday</v>
      </c>
      <c r="Y4673" s="30" t="str">
        <f aca="false">_xlfn.IFS(C4673&lt;18,"Child (0-17)",C4673&lt;40,"Young Adult (18-39)",C4673&lt;60,"Adult (40-59)",TRUE(),"Senior (60+)")</f>
        <v>Senior (60+)</v>
      </c>
      <c r="Z4673" s="30" t="n">
        <f aca="false">ROUND(G4673-E4673,0)</f>
        <v>0</v>
      </c>
      <c r="AA4673" s="30" t="n">
        <f aca="false">L4673+M4673</f>
        <v>62</v>
      </c>
      <c r="AB4673" s="30" t="n">
        <f aca="false">IFERROR(ROUND(Q4673/AA4673,2),0)</f>
        <v>44.47</v>
      </c>
      <c r="AC4673" s="30" t="str">
        <f aca="false">IF(AND(K4673="Critical",N4673="No"),"URGENT - No Bed","Normal")</f>
        <v>Normal</v>
      </c>
      <c r="AD4673" s="34" t="n">
        <f aca="false">INDEX(Lookup_Tables!$B$3:$B$12,MATCH(H4673,Lookup_Tables!$A$3:$A$12,0))</f>
        <v>4600000</v>
      </c>
      <c r="AE4673" s="30" t="str">
        <f aca="false">INDEX(Lookup_Tables!$C$3:$C$12,MATCH(H4673,Lookup_Tables!$A$3:$A$12,0))</f>
        <v>Dr. Farhan Khan</v>
      </c>
      <c r="AF4673" s="30" t="str">
        <f aca="false">IFERROR(INDEX(Lookup_Tables!$F$16:$F$45,MATCH(I4673,Lookup_Tables!$E$16:$E$45,0)),"N/A")</f>
        <v>EMP208</v>
      </c>
      <c r="AG4673" s="30" t="n">
        <f aca="false">_xlfn.IFS(R4673="Recovered",4,R4673="Referred",3,R4673="Admitted",2,R4673="Deceased",1,TRUE(),0)</f>
        <v>4</v>
      </c>
      <c r="AH4673" s="30" t="str">
        <f aca="false">IF(T4673&gt;=4,"Satisfied",IF(T4673&gt;=3,"Neutral","Needs Improvement"))</f>
        <v>Satisfied</v>
      </c>
    </row>
    <row r="4674" customFormat="false" ht="15" hidden="false" customHeight="false" outlineLevel="0" collapsed="false">
      <c r="A4674" s="27" t="s">
        <v>1463</v>
      </c>
      <c r="B4674" s="27" t="s">
        <v>296</v>
      </c>
      <c r="C4674" s="27" t="n">
        <v>42</v>
      </c>
      <c r="D4674" s="27" t="s">
        <v>181</v>
      </c>
      <c r="E4674" s="28" t="n">
        <v>45299</v>
      </c>
      <c r="F4674" s="27" t="s">
        <v>937</v>
      </c>
      <c r="G4674" s="28" t="n">
        <v>45299</v>
      </c>
      <c r="H4674" s="27" t="s">
        <v>161</v>
      </c>
      <c r="I4674" s="27" t="s">
        <v>320</v>
      </c>
      <c r="J4674" s="27" t="s">
        <v>648</v>
      </c>
      <c r="K4674" s="27" t="s">
        <v>138</v>
      </c>
      <c r="L4674" s="27" t="n">
        <v>72</v>
      </c>
      <c r="M4674" s="27" t="n">
        <v>36</v>
      </c>
      <c r="N4674" s="27" t="s">
        <v>127</v>
      </c>
      <c r="O4674" s="27" t="s">
        <v>139</v>
      </c>
      <c r="P4674" s="27" t="s">
        <v>187</v>
      </c>
      <c r="Q4674" s="29" t="n">
        <v>2129.98</v>
      </c>
      <c r="R4674" s="27" t="s">
        <v>130</v>
      </c>
      <c r="S4674" s="27" t="s">
        <v>164</v>
      </c>
      <c r="T4674" s="27" t="n">
        <v>4</v>
      </c>
      <c r="U4674" s="27" t="n">
        <f aca="false">YEAR(E4674)</f>
        <v>2024</v>
      </c>
      <c r="V4674" s="27" t="str">
        <f aca="false">TEXT(E4674,"MMM-YYYY")</f>
        <v>Jan-2024</v>
      </c>
      <c r="W4674" s="27" t="n">
        <f aca="false">MONTH(E4674)</f>
        <v>1</v>
      </c>
      <c r="X4674" s="27" t="str">
        <f aca="false">TEXT(WEEKDAY(E4674,2),"0")&amp;" - "&amp;TEXT(E4674,"dddd")</f>
        <v>1 - Monday</v>
      </c>
      <c r="Y4674" s="27" t="str">
        <f aca="false">_xlfn.IFS(C4674&lt;18,"Child (0-17)",C4674&lt;40,"Young Adult (18-39)",C4674&lt;60,"Adult (40-59)",TRUE(),"Senior (60+)")</f>
        <v>Adult (40-59)</v>
      </c>
      <c r="Z4674" s="27" t="n">
        <f aca="false">ROUND(G4674-E4674,0)</f>
        <v>0</v>
      </c>
      <c r="AA4674" s="27" t="n">
        <f aca="false">L4674+M4674</f>
        <v>108</v>
      </c>
      <c r="AB4674" s="27" t="n">
        <f aca="false">IFERROR(ROUND(Q4674/AA4674,2),0)</f>
        <v>19.72</v>
      </c>
      <c r="AC4674" s="27" t="str">
        <f aca="false">IF(AND(K4674="Critical",N4674="No"),"URGENT - No Bed","Normal")</f>
        <v>Normal</v>
      </c>
      <c r="AD4674" s="33" t="n">
        <f aca="false">INDEX(Lookup_Tables!$B$3:$B$12,MATCH(H4674,Lookup_Tables!$A$3:$A$12,0))</f>
        <v>3600000</v>
      </c>
      <c r="AE4674" s="27" t="str">
        <f aca="false">INDEX(Lookup_Tables!$C$3:$C$12,MATCH(H4674,Lookup_Tables!$A$3:$A$12,0))</f>
        <v>Dr. Sameer Joshi</v>
      </c>
      <c r="AF4674" s="27" t="str">
        <f aca="false">IFERROR(INDEX(Lookup_Tables!$F$16:$F$45,MATCH(I4674,Lookup_Tables!$E$16:$E$45,0)),"N/A")</f>
        <v>EMP223</v>
      </c>
      <c r="AG4674" s="27" t="n">
        <f aca="false">_xlfn.IFS(R4674="Recovered",4,R4674="Referred",3,R4674="Admitted",2,R4674="Deceased",1,TRUE(),0)</f>
        <v>4</v>
      </c>
      <c r="AH4674" s="27" t="str">
        <f aca="false">IF(T4674&gt;=4,"Satisfied",IF(T4674&gt;=3,"Neutral","Needs Improvement"))</f>
        <v>Satisfied</v>
      </c>
    </row>
    <row r="4675" customFormat="false" ht="15" hidden="false" customHeight="false" outlineLevel="0" collapsed="false">
      <c r="A4675" s="30" t="s">
        <v>5139</v>
      </c>
      <c r="B4675" s="30" t="s">
        <v>377</v>
      </c>
      <c r="C4675" s="30" t="n">
        <v>48</v>
      </c>
      <c r="D4675" s="30" t="s">
        <v>121</v>
      </c>
      <c r="E4675" s="31" t="n">
        <v>45572</v>
      </c>
      <c r="F4675" s="30" t="s">
        <v>948</v>
      </c>
      <c r="G4675" s="31" t="n">
        <v>45573</v>
      </c>
      <c r="H4675" s="30" t="s">
        <v>242</v>
      </c>
      <c r="I4675" s="30" t="s">
        <v>315</v>
      </c>
      <c r="J4675" s="30" t="s">
        <v>316</v>
      </c>
      <c r="K4675" s="30" t="s">
        <v>138</v>
      </c>
      <c r="L4675" s="30" t="n">
        <v>23</v>
      </c>
      <c r="M4675" s="30" t="n">
        <v>40</v>
      </c>
      <c r="N4675" s="30" t="s">
        <v>127</v>
      </c>
      <c r="O4675" s="30" t="s">
        <v>128</v>
      </c>
      <c r="P4675" s="30" t="s">
        <v>140</v>
      </c>
      <c r="Q4675" s="32" t="n">
        <v>917.55</v>
      </c>
      <c r="R4675" s="30" t="s">
        <v>130</v>
      </c>
      <c r="S4675" s="30" t="s">
        <v>141</v>
      </c>
      <c r="T4675" s="30" t="n">
        <v>5</v>
      </c>
      <c r="U4675" s="30" t="n">
        <f aca="false">YEAR(E4675)</f>
        <v>2024</v>
      </c>
      <c r="V4675" s="30" t="str">
        <f aca="false">TEXT(E4675,"MMM-YYYY")</f>
        <v>Oct-2024</v>
      </c>
      <c r="W4675" s="30" t="n">
        <f aca="false">MONTH(E4675)</f>
        <v>10</v>
      </c>
      <c r="X4675" s="30" t="str">
        <f aca="false">TEXT(WEEKDAY(E4675,2),"0")&amp;" - "&amp;TEXT(E4675,"dddd")</f>
        <v>1 - Monday</v>
      </c>
      <c r="Y4675" s="30" t="str">
        <f aca="false">_xlfn.IFS(C4675&lt;18,"Child (0-17)",C4675&lt;40,"Young Adult (18-39)",C4675&lt;60,"Adult (40-59)",TRUE(),"Senior (60+)")</f>
        <v>Adult (40-59)</v>
      </c>
      <c r="Z4675" s="30" t="n">
        <f aca="false">ROUND(G4675-E4675,0)</f>
        <v>1</v>
      </c>
      <c r="AA4675" s="30" t="n">
        <f aca="false">L4675+M4675</f>
        <v>63</v>
      </c>
      <c r="AB4675" s="30" t="n">
        <f aca="false">IFERROR(ROUND(Q4675/AA4675,2),0)</f>
        <v>14.56</v>
      </c>
      <c r="AC4675" s="30" t="str">
        <f aca="false">IF(AND(K4675="Critical",N4675="No"),"URGENT - No Bed","Normal")</f>
        <v>Normal</v>
      </c>
      <c r="AD4675" s="34" t="n">
        <f aca="false">INDEX(Lookup_Tables!$B$3:$B$12,MATCH(H4675,Lookup_Tables!$A$3:$A$12,0))</f>
        <v>3000000</v>
      </c>
      <c r="AE4675" s="30" t="str">
        <f aca="false">INDEX(Lookup_Tables!$C$3:$C$12,MATCH(H4675,Lookup_Tables!$A$3:$A$12,0))</f>
        <v>Dr. Pooja Iyer</v>
      </c>
      <c r="AF4675" s="30" t="str">
        <f aca="false">IFERROR(INDEX(Lookup_Tables!$F$16:$F$45,MATCH(I4675,Lookup_Tables!$E$16:$E$45,0)),"N/A")</f>
        <v>EMP213</v>
      </c>
      <c r="AG4675" s="30" t="n">
        <f aca="false">_xlfn.IFS(R4675="Recovered",4,R4675="Referred",3,R4675="Admitted",2,R4675="Deceased",1,TRUE(),0)</f>
        <v>4</v>
      </c>
      <c r="AH4675" s="30" t="str">
        <f aca="false">IF(T4675&gt;=4,"Satisfied",IF(T4675&gt;=3,"Neutral","Needs Improvement"))</f>
        <v>Satisfied</v>
      </c>
    </row>
    <row r="4676" customFormat="false" ht="15" hidden="false" customHeight="false" outlineLevel="0" collapsed="false">
      <c r="A4676" s="27" t="s">
        <v>7025</v>
      </c>
      <c r="B4676" s="27" t="s">
        <v>2341</v>
      </c>
      <c r="C4676" s="27" t="n">
        <v>54</v>
      </c>
      <c r="D4676" s="27" t="s">
        <v>121</v>
      </c>
      <c r="E4676" s="28" t="n">
        <v>45577</v>
      </c>
      <c r="F4676" s="27" t="s">
        <v>1338</v>
      </c>
      <c r="G4676" s="28" t="n">
        <v>45578</v>
      </c>
      <c r="H4676" s="27" t="s">
        <v>135</v>
      </c>
      <c r="I4676" s="27" t="s">
        <v>278</v>
      </c>
      <c r="J4676" s="27" t="s">
        <v>618</v>
      </c>
      <c r="K4676" s="27" t="s">
        <v>138</v>
      </c>
      <c r="L4676" s="27" t="n">
        <v>60</v>
      </c>
      <c r="M4676" s="27" t="n">
        <v>30</v>
      </c>
      <c r="N4676" s="27" t="s">
        <v>186</v>
      </c>
      <c r="O4676" s="27" t="s">
        <v>128</v>
      </c>
      <c r="P4676" s="27" t="s">
        <v>140</v>
      </c>
      <c r="Q4676" s="29" t="n">
        <v>2015.7</v>
      </c>
      <c r="R4676" s="27" t="s">
        <v>130</v>
      </c>
      <c r="S4676" s="27" t="s">
        <v>178</v>
      </c>
      <c r="T4676" s="27" t="n">
        <v>4</v>
      </c>
      <c r="U4676" s="27" t="n">
        <f aca="false">YEAR(E4676)</f>
        <v>2024</v>
      </c>
      <c r="V4676" s="27" t="str">
        <f aca="false">TEXT(E4676,"MMM-YYYY")</f>
        <v>Oct-2024</v>
      </c>
      <c r="W4676" s="27" t="n">
        <f aca="false">MONTH(E4676)</f>
        <v>10</v>
      </c>
      <c r="X4676" s="27" t="str">
        <f aca="false">TEXT(WEEKDAY(E4676,2),"0")&amp;" - "&amp;TEXT(E4676,"dddd")</f>
        <v>6 - Saturday</v>
      </c>
      <c r="Y4676" s="27" t="str">
        <f aca="false">_xlfn.IFS(C4676&lt;18,"Child (0-17)",C4676&lt;40,"Young Adult (18-39)",C4676&lt;60,"Adult (40-59)",TRUE(),"Senior (60+)")</f>
        <v>Adult (40-59)</v>
      </c>
      <c r="Z4676" s="27" t="n">
        <f aca="false">ROUND(G4676-E4676,0)</f>
        <v>1</v>
      </c>
      <c r="AA4676" s="27" t="n">
        <f aca="false">L4676+M4676</f>
        <v>90</v>
      </c>
      <c r="AB4676" s="27" t="n">
        <f aca="false">IFERROR(ROUND(Q4676/AA4676,2),0)</f>
        <v>22.4</v>
      </c>
      <c r="AC4676" s="27" t="str">
        <f aca="false">IF(AND(K4676="Critical",N4676="No"),"URGENT - No Bed","Normal")</f>
        <v>Normal</v>
      </c>
      <c r="AD4676" s="33" t="n">
        <f aca="false">INDEX(Lookup_Tables!$B$3:$B$12,MATCH(H4676,Lookup_Tables!$A$3:$A$12,0))</f>
        <v>4600000</v>
      </c>
      <c r="AE4676" s="27" t="str">
        <f aca="false">INDEX(Lookup_Tables!$C$3:$C$12,MATCH(H4676,Lookup_Tables!$A$3:$A$12,0))</f>
        <v>Dr. Farhan Khan</v>
      </c>
      <c r="AF4676" s="27" t="str">
        <f aca="false">IFERROR(INDEX(Lookup_Tables!$F$16:$F$45,MATCH(I4676,Lookup_Tables!$E$16:$E$45,0)),"N/A")</f>
        <v>EMP208</v>
      </c>
      <c r="AG4676" s="27" t="n">
        <f aca="false">_xlfn.IFS(R4676="Recovered",4,R4676="Referred",3,R4676="Admitted",2,R4676="Deceased",1,TRUE(),0)</f>
        <v>4</v>
      </c>
      <c r="AH4676" s="27" t="str">
        <f aca="false">IF(T4676&gt;=4,"Satisfied",IF(T4676&gt;=3,"Neutral","Needs Improvement"))</f>
        <v>Satisfied</v>
      </c>
    </row>
    <row r="4677" customFormat="false" ht="15" hidden="false" customHeight="false" outlineLevel="0" collapsed="false">
      <c r="A4677" s="30" t="s">
        <v>3601</v>
      </c>
      <c r="B4677" s="30" t="s">
        <v>3520</v>
      </c>
      <c r="C4677" s="30" t="n">
        <v>48</v>
      </c>
      <c r="D4677" s="30" t="s">
        <v>181</v>
      </c>
      <c r="E4677" s="31" t="n">
        <v>45322</v>
      </c>
      <c r="F4677" s="30" t="s">
        <v>608</v>
      </c>
      <c r="G4677" s="31" t="n">
        <v>45322</v>
      </c>
      <c r="H4677" s="30" t="s">
        <v>217</v>
      </c>
      <c r="I4677" s="30" t="s">
        <v>282</v>
      </c>
      <c r="J4677" s="30" t="s">
        <v>294</v>
      </c>
      <c r="K4677" s="30" t="s">
        <v>138</v>
      </c>
      <c r="L4677" s="30" t="n">
        <v>27</v>
      </c>
      <c r="M4677" s="30" t="n">
        <v>32</v>
      </c>
      <c r="N4677" s="30" t="s">
        <v>186</v>
      </c>
      <c r="O4677" s="30" t="s">
        <v>139</v>
      </c>
      <c r="P4677" s="30" t="s">
        <v>140</v>
      </c>
      <c r="Q4677" s="32" t="n">
        <v>2417.25</v>
      </c>
      <c r="R4677" s="30" t="s">
        <v>130</v>
      </c>
      <c r="S4677" s="30" t="s">
        <v>164</v>
      </c>
      <c r="T4677" s="30" t="n">
        <v>4</v>
      </c>
      <c r="U4677" s="30" t="n">
        <f aca="false">YEAR(E4677)</f>
        <v>2024</v>
      </c>
      <c r="V4677" s="30" t="str">
        <f aca="false">TEXT(E4677,"MMM-YYYY")</f>
        <v>Jan-2024</v>
      </c>
      <c r="W4677" s="30" t="n">
        <f aca="false">MONTH(E4677)</f>
        <v>1</v>
      </c>
      <c r="X4677" s="30" t="str">
        <f aca="false">TEXT(WEEKDAY(E4677,2),"0")&amp;" - "&amp;TEXT(E4677,"dddd")</f>
        <v>3 - Wednesday</v>
      </c>
      <c r="Y4677" s="30" t="str">
        <f aca="false">_xlfn.IFS(C4677&lt;18,"Child (0-17)",C4677&lt;40,"Young Adult (18-39)",C4677&lt;60,"Adult (40-59)",TRUE(),"Senior (60+)")</f>
        <v>Adult (40-59)</v>
      </c>
      <c r="Z4677" s="30" t="n">
        <f aca="false">ROUND(G4677-E4677,0)</f>
        <v>0</v>
      </c>
      <c r="AA4677" s="30" t="n">
        <f aca="false">L4677+M4677</f>
        <v>59</v>
      </c>
      <c r="AB4677" s="30" t="n">
        <f aca="false">IFERROR(ROUND(Q4677/AA4677,2),0)</f>
        <v>40.97</v>
      </c>
      <c r="AC4677" s="30" t="str">
        <f aca="false">IF(AND(K4677="Critical",N4677="No"),"URGENT - No Bed","Normal")</f>
        <v>Normal</v>
      </c>
      <c r="AD4677" s="34" t="n">
        <f aca="false">INDEX(Lookup_Tables!$B$3:$B$12,MATCH(H4677,Lookup_Tables!$A$3:$A$12,0))</f>
        <v>4200000</v>
      </c>
      <c r="AE4677" s="30" t="str">
        <f aca="false">INDEX(Lookup_Tables!$C$3:$C$12,MATCH(H4677,Lookup_Tables!$A$3:$A$12,0))</f>
        <v>Dr. Anil Kapoor</v>
      </c>
      <c r="AF4677" s="30" t="str">
        <f aca="false">IFERROR(INDEX(Lookup_Tables!$F$16:$F$45,MATCH(I4677,Lookup_Tables!$E$16:$E$45,0)),"N/A")</f>
        <v>EMP200</v>
      </c>
      <c r="AG4677" s="30" t="n">
        <f aca="false">_xlfn.IFS(R4677="Recovered",4,R4677="Referred",3,R4677="Admitted",2,R4677="Deceased",1,TRUE(),0)</f>
        <v>4</v>
      </c>
      <c r="AH4677" s="30" t="str">
        <f aca="false">IF(T4677&gt;=4,"Satisfied",IF(T4677&gt;=3,"Neutral","Needs Improvement"))</f>
        <v>Satisfied</v>
      </c>
    </row>
    <row r="4678" customFormat="false" ht="15" hidden="false" customHeight="false" outlineLevel="0" collapsed="false">
      <c r="A4678" s="27" t="s">
        <v>5822</v>
      </c>
      <c r="B4678" s="27" t="s">
        <v>999</v>
      </c>
      <c r="C4678" s="27" t="n">
        <v>21</v>
      </c>
      <c r="D4678" s="27" t="s">
        <v>181</v>
      </c>
      <c r="E4678" s="28" t="n">
        <v>45570</v>
      </c>
      <c r="F4678" s="27" t="s">
        <v>435</v>
      </c>
      <c r="G4678" s="28" t="n">
        <v>45570</v>
      </c>
      <c r="H4678" s="27" t="s">
        <v>168</v>
      </c>
      <c r="I4678" s="27" t="s">
        <v>366</v>
      </c>
      <c r="J4678" s="27" t="s">
        <v>191</v>
      </c>
      <c r="K4678" s="27" t="s">
        <v>138</v>
      </c>
      <c r="L4678" s="27" t="n">
        <v>79</v>
      </c>
      <c r="M4678" s="27" t="n">
        <v>31</v>
      </c>
      <c r="N4678" s="27" t="s">
        <v>127</v>
      </c>
      <c r="O4678" s="27" t="s">
        <v>128</v>
      </c>
      <c r="P4678" s="27" t="s">
        <v>150</v>
      </c>
      <c r="Q4678" s="29" t="n">
        <v>1335.91</v>
      </c>
      <c r="R4678" s="27" t="s">
        <v>130</v>
      </c>
      <c r="S4678" s="27" t="s">
        <v>164</v>
      </c>
      <c r="T4678" s="27" t="n">
        <v>4</v>
      </c>
      <c r="U4678" s="27" t="n">
        <f aca="false">YEAR(E4678)</f>
        <v>2024</v>
      </c>
      <c r="V4678" s="27" t="str">
        <f aca="false">TEXT(E4678,"MMM-YYYY")</f>
        <v>Oct-2024</v>
      </c>
      <c r="W4678" s="27" t="n">
        <f aca="false">MONTH(E4678)</f>
        <v>10</v>
      </c>
      <c r="X4678" s="27" t="str">
        <f aca="false">TEXT(WEEKDAY(E4678,2),"0")&amp;" - "&amp;TEXT(E4678,"dddd")</f>
        <v>6 - Saturday</v>
      </c>
      <c r="Y4678" s="27" t="str">
        <f aca="false">_xlfn.IFS(C4678&lt;18,"Child (0-17)",C4678&lt;40,"Young Adult (18-39)",C4678&lt;60,"Adult (40-59)",TRUE(),"Senior (60+)")</f>
        <v>Young Adult (18-39)</v>
      </c>
      <c r="Z4678" s="27" t="n">
        <f aca="false">ROUND(G4678-E4678,0)</f>
        <v>0</v>
      </c>
      <c r="AA4678" s="27" t="n">
        <f aca="false">L4678+M4678</f>
        <v>110</v>
      </c>
      <c r="AB4678" s="27" t="n">
        <f aca="false">IFERROR(ROUND(Q4678/AA4678,2),0)</f>
        <v>12.14</v>
      </c>
      <c r="AC4678" s="27" t="str">
        <f aca="false">IF(AND(K4678="Critical",N4678="No"),"URGENT - No Bed","Normal")</f>
        <v>Normal</v>
      </c>
      <c r="AD4678" s="33" t="n">
        <f aca="false">INDEX(Lookup_Tables!$B$3:$B$12,MATCH(H4678,Lookup_Tables!$A$3:$A$12,0))</f>
        <v>4400000</v>
      </c>
      <c r="AE4678" s="27" t="str">
        <f aca="false">INDEX(Lookup_Tables!$C$3:$C$12,MATCH(H4678,Lookup_Tables!$A$3:$A$12,0))</f>
        <v>Dr. Neha Chopra</v>
      </c>
      <c r="AF4678" s="27" t="str">
        <f aca="false">IFERROR(INDEX(Lookup_Tables!$F$16:$F$45,MATCH(I4678,Lookup_Tables!$E$16:$E$45,0)),"N/A")</f>
        <v>EMP218</v>
      </c>
      <c r="AG4678" s="27" t="n">
        <f aca="false">_xlfn.IFS(R4678="Recovered",4,R4678="Referred",3,R4678="Admitted",2,R4678="Deceased",1,TRUE(),0)</f>
        <v>4</v>
      </c>
      <c r="AH4678" s="27" t="str">
        <f aca="false">IF(T4678&gt;=4,"Satisfied",IF(T4678&gt;=3,"Neutral","Needs Improvement"))</f>
        <v>Satisfied</v>
      </c>
    </row>
    <row r="4679" customFormat="false" ht="15" hidden="false" customHeight="false" outlineLevel="0" collapsed="false">
      <c r="A4679" s="30" t="s">
        <v>3880</v>
      </c>
      <c r="B4679" s="30" t="s">
        <v>1785</v>
      </c>
      <c r="C4679" s="30" t="n">
        <v>0</v>
      </c>
      <c r="D4679" s="30" t="s">
        <v>121</v>
      </c>
      <c r="E4679" s="31" t="n">
        <v>45363</v>
      </c>
      <c r="F4679" s="30" t="s">
        <v>759</v>
      </c>
      <c r="G4679" s="31" t="n">
        <v>45364</v>
      </c>
      <c r="H4679" s="30" t="s">
        <v>135</v>
      </c>
      <c r="I4679" s="30" t="s">
        <v>278</v>
      </c>
      <c r="J4679" s="30" t="s">
        <v>252</v>
      </c>
      <c r="K4679" s="30" t="s">
        <v>156</v>
      </c>
      <c r="L4679" s="30" t="n">
        <v>18</v>
      </c>
      <c r="M4679" s="30" t="n">
        <v>66</v>
      </c>
      <c r="N4679" s="30" t="s">
        <v>127</v>
      </c>
      <c r="O4679" s="30" t="s">
        <v>139</v>
      </c>
      <c r="P4679" s="30" t="s">
        <v>150</v>
      </c>
      <c r="Q4679" s="32" t="n">
        <v>4315.79</v>
      </c>
      <c r="R4679" s="30" t="s">
        <v>130</v>
      </c>
      <c r="S4679" s="30" t="s">
        <v>192</v>
      </c>
      <c r="T4679" s="30" t="n">
        <v>4</v>
      </c>
      <c r="U4679" s="30" t="n">
        <f aca="false">YEAR(E4679)</f>
        <v>2024</v>
      </c>
      <c r="V4679" s="30" t="str">
        <f aca="false">TEXT(E4679,"MMM-YYYY")</f>
        <v>Mar-2024</v>
      </c>
      <c r="W4679" s="30" t="n">
        <f aca="false">MONTH(E4679)</f>
        <v>3</v>
      </c>
      <c r="X4679" s="30" t="str">
        <f aca="false">TEXT(WEEKDAY(E4679,2),"0")&amp;" - "&amp;TEXT(E4679,"dddd")</f>
        <v>2 - Tuesday</v>
      </c>
      <c r="Y4679" s="30" t="str">
        <f aca="false">_xlfn.IFS(C4679&lt;18,"Child (0-17)",C4679&lt;40,"Young Adult (18-39)",C4679&lt;60,"Adult (40-59)",TRUE(),"Senior (60+)")</f>
        <v>Child (0-17)</v>
      </c>
      <c r="Z4679" s="30" t="n">
        <f aca="false">ROUND(G4679-E4679,0)</f>
        <v>1</v>
      </c>
      <c r="AA4679" s="30" t="n">
        <f aca="false">L4679+M4679</f>
        <v>84</v>
      </c>
      <c r="AB4679" s="30" t="n">
        <f aca="false">IFERROR(ROUND(Q4679/AA4679,2),0)</f>
        <v>51.38</v>
      </c>
      <c r="AC4679" s="30" t="str">
        <f aca="false">IF(AND(K4679="Critical",N4679="No"),"URGENT - No Bed","Normal")</f>
        <v>Normal</v>
      </c>
      <c r="AD4679" s="34" t="n">
        <f aca="false">INDEX(Lookup_Tables!$B$3:$B$12,MATCH(H4679,Lookup_Tables!$A$3:$A$12,0))</f>
        <v>4600000</v>
      </c>
      <c r="AE4679" s="30" t="str">
        <f aca="false">INDEX(Lookup_Tables!$C$3:$C$12,MATCH(H4679,Lookup_Tables!$A$3:$A$12,0))</f>
        <v>Dr. Farhan Khan</v>
      </c>
      <c r="AF4679" s="30" t="str">
        <f aca="false">IFERROR(INDEX(Lookup_Tables!$F$16:$F$45,MATCH(I4679,Lookup_Tables!$E$16:$E$45,0)),"N/A")</f>
        <v>EMP208</v>
      </c>
      <c r="AG4679" s="30" t="n">
        <f aca="false">_xlfn.IFS(R4679="Recovered",4,R4679="Referred",3,R4679="Admitted",2,R4679="Deceased",1,TRUE(),0)</f>
        <v>4</v>
      </c>
      <c r="AH4679" s="30" t="str">
        <f aca="false">IF(T4679&gt;=4,"Satisfied",IF(T4679&gt;=3,"Neutral","Needs Improvement"))</f>
        <v>Satisfied</v>
      </c>
    </row>
    <row r="4680" customFormat="false" ht="15" hidden="false" customHeight="false" outlineLevel="0" collapsed="false">
      <c r="A4680" s="27" t="s">
        <v>3252</v>
      </c>
      <c r="B4680" s="27" t="s">
        <v>1278</v>
      </c>
      <c r="C4680" s="27" t="n">
        <v>55</v>
      </c>
      <c r="D4680" s="27" t="s">
        <v>121</v>
      </c>
      <c r="E4680" s="28" t="n">
        <v>45476</v>
      </c>
      <c r="F4680" s="27" t="s">
        <v>1660</v>
      </c>
      <c r="G4680" s="28" t="n">
        <v>45489</v>
      </c>
      <c r="H4680" s="27" t="s">
        <v>183</v>
      </c>
      <c r="I4680" s="27" t="s">
        <v>212</v>
      </c>
      <c r="J4680" s="27" t="s">
        <v>411</v>
      </c>
      <c r="K4680" s="27" t="s">
        <v>202</v>
      </c>
      <c r="L4680" s="27" t="n">
        <v>15</v>
      </c>
      <c r="M4680" s="27" t="n">
        <v>76</v>
      </c>
      <c r="N4680" s="27" t="s">
        <v>186</v>
      </c>
      <c r="O4680" s="27" t="s">
        <v>149</v>
      </c>
      <c r="P4680" s="27" t="s">
        <v>129</v>
      </c>
      <c r="Q4680" s="29" t="n">
        <v>16298.73</v>
      </c>
      <c r="R4680" s="27" t="s">
        <v>130</v>
      </c>
      <c r="S4680" s="27" t="s">
        <v>197</v>
      </c>
      <c r="T4680" s="27" t="n">
        <v>5</v>
      </c>
      <c r="U4680" s="27" t="n">
        <f aca="false">YEAR(E4680)</f>
        <v>2024</v>
      </c>
      <c r="V4680" s="27" t="str">
        <f aca="false">TEXT(E4680,"MMM-YYYY")</f>
        <v>Jul-2024</v>
      </c>
      <c r="W4680" s="27" t="n">
        <f aca="false">MONTH(E4680)</f>
        <v>7</v>
      </c>
      <c r="X4680" s="27" t="str">
        <f aca="false">TEXT(WEEKDAY(E4680,2),"0")&amp;" - "&amp;TEXT(E4680,"dddd")</f>
        <v>3 - Wednesday</v>
      </c>
      <c r="Y4680" s="27" t="str">
        <f aca="false">_xlfn.IFS(C4680&lt;18,"Child (0-17)",C4680&lt;40,"Young Adult (18-39)",C4680&lt;60,"Adult (40-59)",TRUE(),"Senior (60+)")</f>
        <v>Adult (40-59)</v>
      </c>
      <c r="Z4680" s="27" t="n">
        <f aca="false">ROUND(G4680-E4680,0)</f>
        <v>13</v>
      </c>
      <c r="AA4680" s="27" t="n">
        <f aca="false">L4680+M4680</f>
        <v>91</v>
      </c>
      <c r="AB4680" s="27" t="n">
        <f aca="false">IFERROR(ROUND(Q4680/AA4680,2),0)</f>
        <v>179.11</v>
      </c>
      <c r="AC4680" s="27" t="str">
        <f aca="false">IF(AND(K4680="Critical",N4680="No"),"URGENT - No Bed","Normal")</f>
        <v>Normal</v>
      </c>
      <c r="AD4680" s="33" t="n">
        <f aca="false">INDEX(Lookup_Tables!$B$3:$B$12,MATCH(H4680,Lookup_Tables!$A$3:$A$12,0))</f>
        <v>3100000</v>
      </c>
      <c r="AE4680" s="27" t="str">
        <f aca="false">INDEX(Lookup_Tables!$C$3:$C$12,MATCH(H4680,Lookup_Tables!$A$3:$A$12,0))</f>
        <v>Dr. Kavita Rao</v>
      </c>
      <c r="AF4680" s="27" t="str">
        <f aca="false">IFERROR(INDEX(Lookup_Tables!$F$16:$F$45,MATCH(I4680,Lookup_Tables!$E$16:$E$45,0)),"N/A")</f>
        <v>EMP225</v>
      </c>
      <c r="AG4680" s="27" t="n">
        <f aca="false">_xlfn.IFS(R4680="Recovered",4,R4680="Referred",3,R4680="Admitted",2,R4680="Deceased",1,TRUE(),0)</f>
        <v>4</v>
      </c>
      <c r="AH4680" s="27" t="str">
        <f aca="false">IF(T4680&gt;=4,"Satisfied",IF(T4680&gt;=3,"Neutral","Needs Improvement"))</f>
        <v>Satisfied</v>
      </c>
    </row>
    <row r="4681" customFormat="false" ht="15" hidden="false" customHeight="false" outlineLevel="0" collapsed="false">
      <c r="A4681" s="30" t="s">
        <v>4259</v>
      </c>
      <c r="B4681" s="30" t="s">
        <v>4260</v>
      </c>
      <c r="C4681" s="30" t="n">
        <v>34</v>
      </c>
      <c r="D4681" s="30" t="s">
        <v>181</v>
      </c>
      <c r="E4681" s="31" t="n">
        <v>45369</v>
      </c>
      <c r="F4681" s="30" t="s">
        <v>740</v>
      </c>
      <c r="G4681" s="31" t="n">
        <v>45370</v>
      </c>
      <c r="H4681" s="30" t="s">
        <v>242</v>
      </c>
      <c r="I4681" s="30" t="s">
        <v>466</v>
      </c>
      <c r="J4681" s="30" t="s">
        <v>422</v>
      </c>
      <c r="K4681" s="30" t="s">
        <v>138</v>
      </c>
      <c r="L4681" s="30" t="n">
        <v>52</v>
      </c>
      <c r="M4681" s="30" t="n">
        <v>31</v>
      </c>
      <c r="N4681" s="30" t="s">
        <v>127</v>
      </c>
      <c r="O4681" s="30" t="s">
        <v>128</v>
      </c>
      <c r="P4681" s="30" t="s">
        <v>187</v>
      </c>
      <c r="Q4681" s="32" t="n">
        <v>2440</v>
      </c>
      <c r="R4681" s="30" t="s">
        <v>130</v>
      </c>
      <c r="S4681" s="30" t="s">
        <v>164</v>
      </c>
      <c r="T4681" s="30" t="n">
        <v>4</v>
      </c>
      <c r="U4681" s="30" t="n">
        <f aca="false">YEAR(E4681)</f>
        <v>2024</v>
      </c>
      <c r="V4681" s="30" t="str">
        <f aca="false">TEXT(E4681,"MMM-YYYY")</f>
        <v>Mar-2024</v>
      </c>
      <c r="W4681" s="30" t="n">
        <f aca="false">MONTH(E4681)</f>
        <v>3</v>
      </c>
      <c r="X4681" s="30" t="str">
        <f aca="false">TEXT(WEEKDAY(E4681,2),"0")&amp;" - "&amp;TEXT(E4681,"dddd")</f>
        <v>1 - Monday</v>
      </c>
      <c r="Y4681" s="30" t="str">
        <f aca="false">_xlfn.IFS(C4681&lt;18,"Child (0-17)",C4681&lt;40,"Young Adult (18-39)",C4681&lt;60,"Adult (40-59)",TRUE(),"Senior (60+)")</f>
        <v>Young Adult (18-39)</v>
      </c>
      <c r="Z4681" s="30" t="n">
        <f aca="false">ROUND(G4681-E4681,0)</f>
        <v>1</v>
      </c>
      <c r="AA4681" s="30" t="n">
        <f aca="false">L4681+M4681</f>
        <v>83</v>
      </c>
      <c r="AB4681" s="30" t="n">
        <f aca="false">IFERROR(ROUND(Q4681/AA4681,2),0)</f>
        <v>29.4</v>
      </c>
      <c r="AC4681" s="30" t="str">
        <f aca="false">IF(AND(K4681="Critical",N4681="No"),"URGENT - No Bed","Normal")</f>
        <v>Normal</v>
      </c>
      <c r="AD4681" s="34" t="n">
        <f aca="false">INDEX(Lookup_Tables!$B$3:$B$12,MATCH(H4681,Lookup_Tables!$A$3:$A$12,0))</f>
        <v>3000000</v>
      </c>
      <c r="AE4681" s="30" t="str">
        <f aca="false">INDEX(Lookup_Tables!$C$3:$C$12,MATCH(H4681,Lookup_Tables!$A$3:$A$12,0))</f>
        <v>Dr. Pooja Iyer</v>
      </c>
      <c r="AF4681" s="30" t="str">
        <f aca="false">IFERROR(INDEX(Lookup_Tables!$F$16:$F$45,MATCH(I4681,Lookup_Tables!$E$16:$E$45,0)),"N/A")</f>
        <v>EMP212</v>
      </c>
      <c r="AG4681" s="30" t="n">
        <f aca="false">_xlfn.IFS(R4681="Recovered",4,R4681="Referred",3,R4681="Admitted",2,R4681="Deceased",1,TRUE(),0)</f>
        <v>4</v>
      </c>
      <c r="AH4681" s="30" t="str">
        <f aca="false">IF(T4681&gt;=4,"Satisfied",IF(T4681&gt;=3,"Neutral","Needs Improvement"))</f>
        <v>Satisfied</v>
      </c>
    </row>
    <row r="4682" customFormat="false" ht="15" hidden="false" customHeight="false" outlineLevel="0" collapsed="false">
      <c r="A4682" s="27" t="s">
        <v>2446</v>
      </c>
      <c r="B4682" s="27" t="s">
        <v>671</v>
      </c>
      <c r="C4682" s="27" t="n">
        <v>70</v>
      </c>
      <c r="D4682" s="27" t="s">
        <v>181</v>
      </c>
      <c r="E4682" s="28" t="n">
        <v>45342</v>
      </c>
      <c r="F4682" s="27" t="s">
        <v>1032</v>
      </c>
      <c r="G4682" s="28" t="n">
        <v>45345</v>
      </c>
      <c r="H4682" s="27" t="s">
        <v>242</v>
      </c>
      <c r="I4682" s="27" t="s">
        <v>243</v>
      </c>
      <c r="J4682" s="27" t="s">
        <v>316</v>
      </c>
      <c r="K4682" s="27" t="s">
        <v>156</v>
      </c>
      <c r="L4682" s="27" t="n">
        <v>62</v>
      </c>
      <c r="M4682" s="27" t="n">
        <v>57</v>
      </c>
      <c r="N4682" s="27" t="s">
        <v>127</v>
      </c>
      <c r="O4682" s="27" t="s">
        <v>128</v>
      </c>
      <c r="P4682" s="27" t="s">
        <v>140</v>
      </c>
      <c r="Q4682" s="29" t="n">
        <v>2877.03</v>
      </c>
      <c r="R4682" s="27" t="s">
        <v>130</v>
      </c>
      <c r="S4682" s="27" t="s">
        <v>197</v>
      </c>
      <c r="T4682" s="27" t="n">
        <v>5</v>
      </c>
      <c r="U4682" s="27" t="n">
        <f aca="false">YEAR(E4682)</f>
        <v>2024</v>
      </c>
      <c r="V4682" s="27" t="str">
        <f aca="false">TEXT(E4682,"MMM-YYYY")</f>
        <v>Feb-2024</v>
      </c>
      <c r="W4682" s="27" t="n">
        <f aca="false">MONTH(E4682)</f>
        <v>2</v>
      </c>
      <c r="X4682" s="27" t="str">
        <f aca="false">TEXT(WEEKDAY(E4682,2),"0")&amp;" - "&amp;TEXT(E4682,"dddd")</f>
        <v>2 - Tuesday</v>
      </c>
      <c r="Y4682" s="27" t="str">
        <f aca="false">_xlfn.IFS(C4682&lt;18,"Child (0-17)",C4682&lt;40,"Young Adult (18-39)",C4682&lt;60,"Adult (40-59)",TRUE(),"Senior (60+)")</f>
        <v>Senior (60+)</v>
      </c>
      <c r="Z4682" s="27" t="n">
        <f aca="false">ROUND(G4682-E4682,0)</f>
        <v>3</v>
      </c>
      <c r="AA4682" s="27" t="n">
        <f aca="false">L4682+M4682</f>
        <v>119</v>
      </c>
      <c r="AB4682" s="27" t="n">
        <f aca="false">IFERROR(ROUND(Q4682/AA4682,2),0)</f>
        <v>24.18</v>
      </c>
      <c r="AC4682" s="27" t="str">
        <f aca="false">IF(AND(K4682="Critical",N4682="No"),"URGENT - No Bed","Normal")</f>
        <v>Normal</v>
      </c>
      <c r="AD4682" s="33" t="n">
        <f aca="false">INDEX(Lookup_Tables!$B$3:$B$12,MATCH(H4682,Lookup_Tables!$A$3:$A$12,0))</f>
        <v>3000000</v>
      </c>
      <c r="AE4682" s="27" t="str">
        <f aca="false">INDEX(Lookup_Tables!$C$3:$C$12,MATCH(H4682,Lookup_Tables!$A$3:$A$12,0))</f>
        <v>Dr. Pooja Iyer</v>
      </c>
      <c r="AF4682" s="27" t="str">
        <f aca="false">IFERROR(INDEX(Lookup_Tables!$F$16:$F$45,MATCH(I4682,Lookup_Tables!$E$16:$E$45,0)),"N/A")</f>
        <v>EMP214</v>
      </c>
      <c r="AG4682" s="27" t="n">
        <f aca="false">_xlfn.IFS(R4682="Recovered",4,R4682="Referred",3,R4682="Admitted",2,R4682="Deceased",1,TRUE(),0)</f>
        <v>4</v>
      </c>
      <c r="AH4682" s="27" t="str">
        <f aca="false">IF(T4682&gt;=4,"Satisfied",IF(T4682&gt;=3,"Neutral","Needs Improvement"))</f>
        <v>Satisfied</v>
      </c>
    </row>
    <row r="4683" customFormat="false" ht="15" hidden="false" customHeight="false" outlineLevel="0" collapsed="false">
      <c r="A4683" s="30" t="s">
        <v>7077</v>
      </c>
      <c r="B4683" s="30" t="s">
        <v>1396</v>
      </c>
      <c r="C4683" s="30" t="n">
        <v>41</v>
      </c>
      <c r="D4683" s="30" t="s">
        <v>181</v>
      </c>
      <c r="E4683" s="31" t="n">
        <v>45549</v>
      </c>
      <c r="F4683" s="30" t="s">
        <v>756</v>
      </c>
      <c r="G4683" s="31" t="n">
        <v>45549</v>
      </c>
      <c r="H4683" s="30" t="s">
        <v>135</v>
      </c>
      <c r="I4683" s="30" t="s">
        <v>136</v>
      </c>
      <c r="J4683" s="30" t="s">
        <v>262</v>
      </c>
      <c r="K4683" s="30" t="s">
        <v>138</v>
      </c>
      <c r="L4683" s="30" t="n">
        <v>64</v>
      </c>
      <c r="M4683" s="30" t="n">
        <v>30</v>
      </c>
      <c r="N4683" s="30" t="s">
        <v>127</v>
      </c>
      <c r="O4683" s="30" t="s">
        <v>139</v>
      </c>
      <c r="P4683" s="30" t="s">
        <v>187</v>
      </c>
      <c r="Q4683" s="32" t="n">
        <v>2250.29</v>
      </c>
      <c r="R4683" s="30" t="s">
        <v>172</v>
      </c>
      <c r="S4683" s="30" t="s">
        <v>223</v>
      </c>
      <c r="T4683" s="30" t="n">
        <v>3</v>
      </c>
      <c r="U4683" s="30" t="n">
        <f aca="false">YEAR(E4683)</f>
        <v>2024</v>
      </c>
      <c r="V4683" s="30" t="str">
        <f aca="false">TEXT(E4683,"MMM-YYYY")</f>
        <v>Sep-2024</v>
      </c>
      <c r="W4683" s="30" t="n">
        <f aca="false">MONTH(E4683)</f>
        <v>9</v>
      </c>
      <c r="X4683" s="30" t="str">
        <f aca="false">TEXT(WEEKDAY(E4683,2),"0")&amp;" - "&amp;TEXT(E4683,"dddd")</f>
        <v>6 - Saturday</v>
      </c>
      <c r="Y4683" s="30" t="str">
        <f aca="false">_xlfn.IFS(C4683&lt;18,"Child (0-17)",C4683&lt;40,"Young Adult (18-39)",C4683&lt;60,"Adult (40-59)",TRUE(),"Senior (60+)")</f>
        <v>Adult (40-59)</v>
      </c>
      <c r="Z4683" s="30" t="n">
        <f aca="false">ROUND(G4683-E4683,0)</f>
        <v>0</v>
      </c>
      <c r="AA4683" s="30" t="n">
        <f aca="false">L4683+M4683</f>
        <v>94</v>
      </c>
      <c r="AB4683" s="30" t="n">
        <f aca="false">IFERROR(ROUND(Q4683/AA4683,2),0)</f>
        <v>23.94</v>
      </c>
      <c r="AC4683" s="30" t="str">
        <f aca="false">IF(AND(K4683="Critical",N4683="No"),"URGENT - No Bed","Normal")</f>
        <v>Normal</v>
      </c>
      <c r="AD4683" s="34" t="n">
        <f aca="false">INDEX(Lookup_Tables!$B$3:$B$12,MATCH(H4683,Lookup_Tables!$A$3:$A$12,0))</f>
        <v>4600000</v>
      </c>
      <c r="AE4683" s="30" t="str">
        <f aca="false">INDEX(Lookup_Tables!$C$3:$C$12,MATCH(H4683,Lookup_Tables!$A$3:$A$12,0))</f>
        <v>Dr. Farhan Khan</v>
      </c>
      <c r="AF4683" s="30" t="str">
        <f aca="false">IFERROR(INDEX(Lookup_Tables!$F$16:$F$45,MATCH(I4683,Lookup_Tables!$E$16:$E$45,0)),"N/A")</f>
        <v>EMP206</v>
      </c>
      <c r="AG4683" s="30" t="n">
        <f aca="false">_xlfn.IFS(R4683="Recovered",4,R4683="Referred",3,R4683="Admitted",2,R4683="Deceased",1,TRUE(),0)</f>
        <v>2</v>
      </c>
      <c r="AH4683" s="30" t="str">
        <f aca="false">IF(T4683&gt;=4,"Satisfied",IF(T4683&gt;=3,"Neutral","Needs Improvement"))</f>
        <v>Neutral</v>
      </c>
    </row>
    <row r="4684" customFormat="false" ht="15" hidden="false" customHeight="false" outlineLevel="0" collapsed="false">
      <c r="A4684" s="27" t="s">
        <v>263</v>
      </c>
      <c r="B4684" s="27" t="s">
        <v>264</v>
      </c>
      <c r="C4684" s="27" t="n">
        <v>64</v>
      </c>
      <c r="D4684" s="27" t="s">
        <v>121</v>
      </c>
      <c r="E4684" s="28" t="n">
        <v>45555</v>
      </c>
      <c r="F4684" s="27" t="s">
        <v>265</v>
      </c>
      <c r="G4684" s="28" t="n">
        <v>45558</v>
      </c>
      <c r="H4684" s="27" t="s">
        <v>236</v>
      </c>
      <c r="I4684" s="27" t="s">
        <v>266</v>
      </c>
      <c r="J4684" s="27" t="s">
        <v>267</v>
      </c>
      <c r="K4684" s="27" t="s">
        <v>156</v>
      </c>
      <c r="L4684" s="27" t="n">
        <v>51</v>
      </c>
      <c r="M4684" s="27" t="n">
        <v>77</v>
      </c>
      <c r="N4684" s="27" t="s">
        <v>127</v>
      </c>
      <c r="O4684" s="27" t="s">
        <v>128</v>
      </c>
      <c r="P4684" s="27" t="s">
        <v>140</v>
      </c>
      <c r="Q4684" s="29" t="n">
        <v>4083.62</v>
      </c>
      <c r="R4684" s="27" t="s">
        <v>268</v>
      </c>
      <c r="S4684" s="27" t="s">
        <v>197</v>
      </c>
      <c r="T4684" s="27" t="n">
        <v>1</v>
      </c>
      <c r="U4684" s="27" t="n">
        <f aca="false">YEAR(E4684)</f>
        <v>2024</v>
      </c>
      <c r="V4684" s="27" t="str">
        <f aca="false">TEXT(E4684,"MMM-YYYY")</f>
        <v>Sep-2024</v>
      </c>
      <c r="W4684" s="27" t="n">
        <f aca="false">MONTH(E4684)</f>
        <v>9</v>
      </c>
      <c r="X4684" s="27" t="str">
        <f aca="false">TEXT(WEEKDAY(E4684,2),"0")&amp;" - "&amp;TEXT(E4684,"dddd")</f>
        <v>5 - Friday</v>
      </c>
      <c r="Y4684" s="27" t="str">
        <f aca="false">_xlfn.IFS(C4684&lt;18,"Child (0-17)",C4684&lt;40,"Young Adult (18-39)",C4684&lt;60,"Adult (40-59)",TRUE(),"Senior (60+)")</f>
        <v>Senior (60+)</v>
      </c>
      <c r="Z4684" s="27" t="n">
        <f aca="false">ROUND(G4684-E4684,0)</f>
        <v>3</v>
      </c>
      <c r="AA4684" s="27" t="n">
        <f aca="false">L4684+M4684</f>
        <v>128</v>
      </c>
      <c r="AB4684" s="27" t="n">
        <f aca="false">IFERROR(ROUND(Q4684/AA4684,2),0)</f>
        <v>31.9</v>
      </c>
      <c r="AC4684" s="27" t="str">
        <f aca="false">IF(AND(K4684="Critical",N4684="No"),"URGENT - No Bed","Normal")</f>
        <v>Normal</v>
      </c>
      <c r="AD4684" s="33" t="n">
        <f aca="false">INDEX(Lookup_Tables!$B$3:$B$12,MATCH(H4684,Lookup_Tables!$A$3:$A$12,0))</f>
        <v>3900000</v>
      </c>
      <c r="AE4684" s="27" t="str">
        <f aca="false">INDEX(Lookup_Tables!$C$3:$C$12,MATCH(H4684,Lookup_Tables!$A$3:$A$12,0))</f>
        <v>Dr. Rina Mehta</v>
      </c>
      <c r="AF4684" s="27" t="str">
        <f aca="false">IFERROR(INDEX(Lookup_Tables!$F$16:$F$45,MATCH(I4684,Lookup_Tables!$E$16:$E$45,0)),"N/A")</f>
        <v>EMP217</v>
      </c>
      <c r="AG4684" s="27" t="n">
        <f aca="false">_xlfn.IFS(R4684="Recovered",4,R4684="Referred",3,R4684="Admitted",2,R4684="Deceased",1,TRUE(),0)</f>
        <v>3</v>
      </c>
      <c r="AH4684" s="27" t="str">
        <f aca="false">IF(T4684&gt;=4,"Satisfied",IF(T4684&gt;=3,"Neutral","Needs Improvement"))</f>
        <v>Needs Improvement</v>
      </c>
    </row>
    <row r="4685" customFormat="false" ht="15" hidden="false" customHeight="false" outlineLevel="0" collapsed="false">
      <c r="A4685" s="30" t="s">
        <v>833</v>
      </c>
      <c r="B4685" s="30" t="s">
        <v>834</v>
      </c>
      <c r="C4685" s="30" t="n">
        <v>35</v>
      </c>
      <c r="D4685" s="30" t="s">
        <v>121</v>
      </c>
      <c r="E4685" s="31" t="n">
        <v>45629</v>
      </c>
      <c r="F4685" s="30" t="s">
        <v>261</v>
      </c>
      <c r="G4685" s="31" t="n">
        <v>45632</v>
      </c>
      <c r="H4685" s="30" t="s">
        <v>161</v>
      </c>
      <c r="I4685" s="30" t="s">
        <v>320</v>
      </c>
      <c r="J4685" s="30" t="s">
        <v>385</v>
      </c>
      <c r="K4685" s="30" t="s">
        <v>156</v>
      </c>
      <c r="L4685" s="30" t="n">
        <v>34</v>
      </c>
      <c r="M4685" s="30" t="n">
        <v>71</v>
      </c>
      <c r="N4685" s="30" t="s">
        <v>127</v>
      </c>
      <c r="O4685" s="30" t="s">
        <v>139</v>
      </c>
      <c r="P4685" s="30" t="s">
        <v>187</v>
      </c>
      <c r="Q4685" s="32" t="n">
        <v>3912.58</v>
      </c>
      <c r="R4685" s="30" t="s">
        <v>130</v>
      </c>
      <c r="S4685" s="30" t="s">
        <v>192</v>
      </c>
      <c r="T4685" s="30" t="n">
        <v>5</v>
      </c>
      <c r="U4685" s="30" t="n">
        <f aca="false">YEAR(E4685)</f>
        <v>2024</v>
      </c>
      <c r="V4685" s="30" t="str">
        <f aca="false">TEXT(E4685,"MMM-YYYY")</f>
        <v>Dec-2024</v>
      </c>
      <c r="W4685" s="30" t="n">
        <f aca="false">MONTH(E4685)</f>
        <v>12</v>
      </c>
      <c r="X4685" s="30" t="str">
        <f aca="false">TEXT(WEEKDAY(E4685,2),"0")&amp;" - "&amp;TEXT(E4685,"dddd")</f>
        <v>2 - Tuesday</v>
      </c>
      <c r="Y4685" s="30" t="str">
        <f aca="false">_xlfn.IFS(C4685&lt;18,"Child (0-17)",C4685&lt;40,"Young Adult (18-39)",C4685&lt;60,"Adult (40-59)",TRUE(),"Senior (60+)")</f>
        <v>Young Adult (18-39)</v>
      </c>
      <c r="Z4685" s="30" t="n">
        <f aca="false">ROUND(G4685-E4685,0)</f>
        <v>3</v>
      </c>
      <c r="AA4685" s="30" t="n">
        <f aca="false">L4685+M4685</f>
        <v>105</v>
      </c>
      <c r="AB4685" s="30" t="n">
        <f aca="false">IFERROR(ROUND(Q4685/AA4685,2),0)</f>
        <v>37.26</v>
      </c>
      <c r="AC4685" s="30" t="str">
        <f aca="false">IF(AND(K4685="Critical",N4685="No"),"URGENT - No Bed","Normal")</f>
        <v>Normal</v>
      </c>
      <c r="AD4685" s="34" t="n">
        <f aca="false">INDEX(Lookup_Tables!$B$3:$B$12,MATCH(H4685,Lookup_Tables!$A$3:$A$12,0))</f>
        <v>3600000</v>
      </c>
      <c r="AE4685" s="30" t="str">
        <f aca="false">INDEX(Lookup_Tables!$C$3:$C$12,MATCH(H4685,Lookup_Tables!$A$3:$A$12,0))</f>
        <v>Dr. Sameer Joshi</v>
      </c>
      <c r="AF4685" s="30" t="str">
        <f aca="false">IFERROR(INDEX(Lookup_Tables!$F$16:$F$45,MATCH(I4685,Lookup_Tables!$E$16:$E$45,0)),"N/A")</f>
        <v>EMP223</v>
      </c>
      <c r="AG4685" s="30" t="n">
        <f aca="false">_xlfn.IFS(R4685="Recovered",4,R4685="Referred",3,R4685="Admitted",2,R4685="Deceased",1,TRUE(),0)</f>
        <v>4</v>
      </c>
      <c r="AH4685" s="30" t="str">
        <f aca="false">IF(T4685&gt;=4,"Satisfied",IF(T4685&gt;=3,"Neutral","Needs Improvement"))</f>
        <v>Satisfied</v>
      </c>
    </row>
    <row r="4686" customFormat="false" ht="15" hidden="false" customHeight="false" outlineLevel="0" collapsed="false">
      <c r="A4686" s="27" t="s">
        <v>5198</v>
      </c>
      <c r="B4686" s="27" t="s">
        <v>437</v>
      </c>
      <c r="C4686" s="27" t="n">
        <v>61</v>
      </c>
      <c r="D4686" s="27" t="s">
        <v>121</v>
      </c>
      <c r="E4686" s="28" t="n">
        <v>45393</v>
      </c>
      <c r="F4686" s="27" t="s">
        <v>832</v>
      </c>
      <c r="G4686" s="28" t="n">
        <v>45394</v>
      </c>
      <c r="H4686" s="27" t="s">
        <v>206</v>
      </c>
      <c r="I4686" s="27" t="s">
        <v>232</v>
      </c>
      <c r="J4686" s="27" t="s">
        <v>208</v>
      </c>
      <c r="K4686" s="27" t="s">
        <v>138</v>
      </c>
      <c r="L4686" s="27" t="n">
        <v>30</v>
      </c>
      <c r="M4686" s="27" t="n">
        <v>29</v>
      </c>
      <c r="N4686" s="27" t="s">
        <v>127</v>
      </c>
      <c r="O4686" s="27" t="s">
        <v>171</v>
      </c>
      <c r="P4686" s="27" t="s">
        <v>140</v>
      </c>
      <c r="Q4686" s="29" t="n">
        <v>2139.82</v>
      </c>
      <c r="R4686" s="27" t="s">
        <v>130</v>
      </c>
      <c r="S4686" s="27" t="s">
        <v>197</v>
      </c>
      <c r="T4686" s="27" t="n">
        <v>4</v>
      </c>
      <c r="U4686" s="27" t="n">
        <f aca="false">YEAR(E4686)</f>
        <v>2024</v>
      </c>
      <c r="V4686" s="27" t="str">
        <f aca="false">TEXT(E4686,"MMM-YYYY")</f>
        <v>Apr-2024</v>
      </c>
      <c r="W4686" s="27" t="n">
        <f aca="false">MONTH(E4686)</f>
        <v>4</v>
      </c>
      <c r="X4686" s="27" t="str">
        <f aca="false">TEXT(WEEKDAY(E4686,2),"0")&amp;" - "&amp;TEXT(E4686,"dddd")</f>
        <v>4 - Thursday</v>
      </c>
      <c r="Y4686" s="27" t="str">
        <f aca="false">_xlfn.IFS(C4686&lt;18,"Child (0-17)",C4686&lt;40,"Young Adult (18-39)",C4686&lt;60,"Adult (40-59)",TRUE(),"Senior (60+)")</f>
        <v>Senior (60+)</v>
      </c>
      <c r="Z4686" s="27" t="n">
        <f aca="false">ROUND(G4686-E4686,0)</f>
        <v>1</v>
      </c>
      <c r="AA4686" s="27" t="n">
        <f aca="false">L4686+M4686</f>
        <v>59</v>
      </c>
      <c r="AB4686" s="27" t="n">
        <f aca="false">IFERROR(ROUND(Q4686/AA4686,2),0)</f>
        <v>36.27</v>
      </c>
      <c r="AC4686" s="27" t="str">
        <f aca="false">IF(AND(K4686="Critical",N4686="No"),"URGENT - No Bed","Normal")</f>
        <v>Normal</v>
      </c>
      <c r="AD4686" s="33" t="n">
        <f aca="false">INDEX(Lookup_Tables!$B$3:$B$12,MATCH(H4686,Lookup_Tables!$A$3:$A$12,0))</f>
        <v>2800000</v>
      </c>
      <c r="AE4686" s="27" t="str">
        <f aca="false">INDEX(Lookup_Tables!$C$3:$C$12,MATCH(H4686,Lookup_Tables!$A$3:$A$12,0))</f>
        <v>Dr. Suresh Nair</v>
      </c>
      <c r="AF4686" s="27" t="str">
        <f aca="false">IFERROR(INDEX(Lookup_Tables!$F$16:$F$45,MATCH(I4686,Lookup_Tables!$E$16:$E$45,0)),"N/A")</f>
        <v>EMP210</v>
      </c>
      <c r="AG4686" s="27" t="n">
        <f aca="false">_xlfn.IFS(R4686="Recovered",4,R4686="Referred",3,R4686="Admitted",2,R4686="Deceased",1,TRUE(),0)</f>
        <v>4</v>
      </c>
      <c r="AH4686" s="27" t="str">
        <f aca="false">IF(T4686&gt;=4,"Satisfied",IF(T4686&gt;=3,"Neutral","Needs Improvement"))</f>
        <v>Satisfied</v>
      </c>
    </row>
    <row r="4687" customFormat="false" ht="15" hidden="false" customHeight="false" outlineLevel="0" collapsed="false">
      <c r="A4687" s="30" t="s">
        <v>2815</v>
      </c>
      <c r="B4687" s="30" t="s">
        <v>2816</v>
      </c>
      <c r="C4687" s="30" t="n">
        <v>11</v>
      </c>
      <c r="D4687" s="30" t="s">
        <v>121</v>
      </c>
      <c r="E4687" s="31" t="n">
        <v>45448</v>
      </c>
      <c r="F4687" s="30" t="s">
        <v>682</v>
      </c>
      <c r="G4687" s="31" t="n">
        <v>45449</v>
      </c>
      <c r="H4687" s="30" t="s">
        <v>217</v>
      </c>
      <c r="I4687" s="30" t="s">
        <v>392</v>
      </c>
      <c r="J4687" s="30" t="s">
        <v>388</v>
      </c>
      <c r="K4687" s="30" t="s">
        <v>138</v>
      </c>
      <c r="L4687" s="30" t="n">
        <v>50</v>
      </c>
      <c r="M4687" s="30" t="n">
        <v>36</v>
      </c>
      <c r="N4687" s="30" t="s">
        <v>127</v>
      </c>
      <c r="O4687" s="30" t="s">
        <v>139</v>
      </c>
      <c r="P4687" s="30" t="s">
        <v>129</v>
      </c>
      <c r="Q4687" s="32" t="n">
        <v>881.39</v>
      </c>
      <c r="R4687" s="30" t="s">
        <v>130</v>
      </c>
      <c r="S4687" s="30" t="s">
        <v>141</v>
      </c>
      <c r="T4687" s="30" t="n">
        <v>4</v>
      </c>
      <c r="U4687" s="30" t="n">
        <f aca="false">YEAR(E4687)</f>
        <v>2024</v>
      </c>
      <c r="V4687" s="30" t="str">
        <f aca="false">TEXT(E4687,"MMM-YYYY")</f>
        <v>Jun-2024</v>
      </c>
      <c r="W4687" s="30" t="n">
        <f aca="false">MONTH(E4687)</f>
        <v>6</v>
      </c>
      <c r="X4687" s="30" t="str">
        <f aca="false">TEXT(WEEKDAY(E4687,2),"0")&amp;" - "&amp;TEXT(E4687,"dddd")</f>
        <v>3 - Wednesday</v>
      </c>
      <c r="Y4687" s="30" t="str">
        <f aca="false">_xlfn.IFS(C4687&lt;18,"Child (0-17)",C4687&lt;40,"Young Adult (18-39)",C4687&lt;60,"Adult (40-59)",TRUE(),"Senior (60+)")</f>
        <v>Child (0-17)</v>
      </c>
      <c r="Z4687" s="30" t="n">
        <f aca="false">ROUND(G4687-E4687,0)</f>
        <v>1</v>
      </c>
      <c r="AA4687" s="30" t="n">
        <f aca="false">L4687+M4687</f>
        <v>86</v>
      </c>
      <c r="AB4687" s="30" t="n">
        <f aca="false">IFERROR(ROUND(Q4687/AA4687,2),0)</f>
        <v>10.25</v>
      </c>
      <c r="AC4687" s="30" t="str">
        <f aca="false">IF(AND(K4687="Critical",N4687="No"),"URGENT - No Bed","Normal")</f>
        <v>Normal</v>
      </c>
      <c r="AD4687" s="34" t="n">
        <f aca="false">INDEX(Lookup_Tables!$B$3:$B$12,MATCH(H4687,Lookup_Tables!$A$3:$A$12,0))</f>
        <v>4200000</v>
      </c>
      <c r="AE4687" s="30" t="str">
        <f aca="false">INDEX(Lookup_Tables!$C$3:$C$12,MATCH(H4687,Lookup_Tables!$A$3:$A$12,0))</f>
        <v>Dr. Anil Kapoor</v>
      </c>
      <c r="AF4687" s="30" t="str">
        <f aca="false">IFERROR(INDEX(Lookup_Tables!$F$16:$F$45,MATCH(I4687,Lookup_Tables!$E$16:$E$45,0)),"N/A")</f>
        <v>EMP202</v>
      </c>
      <c r="AG4687" s="30" t="n">
        <f aca="false">_xlfn.IFS(R4687="Recovered",4,R4687="Referred",3,R4687="Admitted",2,R4687="Deceased",1,TRUE(),0)</f>
        <v>4</v>
      </c>
      <c r="AH4687" s="30" t="str">
        <f aca="false">IF(T4687&gt;=4,"Satisfied",IF(T4687&gt;=3,"Neutral","Needs Improvement"))</f>
        <v>Satisfied</v>
      </c>
    </row>
    <row r="4688" customFormat="false" ht="15" hidden="false" customHeight="false" outlineLevel="0" collapsed="false">
      <c r="A4688" s="27" t="s">
        <v>3816</v>
      </c>
      <c r="B4688" s="27" t="s">
        <v>1262</v>
      </c>
      <c r="C4688" s="27" t="n">
        <v>30</v>
      </c>
      <c r="D4688" s="27" t="s">
        <v>121</v>
      </c>
      <c r="E4688" s="28" t="n">
        <v>45363</v>
      </c>
      <c r="F4688" s="27" t="s">
        <v>582</v>
      </c>
      <c r="G4688" s="28" t="n">
        <v>45363</v>
      </c>
      <c r="H4688" s="27" t="s">
        <v>242</v>
      </c>
      <c r="I4688" s="27" t="s">
        <v>243</v>
      </c>
      <c r="J4688" s="27" t="s">
        <v>363</v>
      </c>
      <c r="K4688" s="27" t="s">
        <v>138</v>
      </c>
      <c r="L4688" s="27" t="n">
        <v>58</v>
      </c>
      <c r="M4688" s="27" t="n">
        <v>42</v>
      </c>
      <c r="N4688" s="27" t="s">
        <v>127</v>
      </c>
      <c r="O4688" s="27" t="s">
        <v>149</v>
      </c>
      <c r="P4688" s="27" t="s">
        <v>129</v>
      </c>
      <c r="Q4688" s="29" t="n">
        <v>2868.72</v>
      </c>
      <c r="R4688" s="27" t="s">
        <v>130</v>
      </c>
      <c r="S4688" s="27" t="s">
        <v>197</v>
      </c>
      <c r="T4688" s="27" t="n">
        <v>4</v>
      </c>
      <c r="U4688" s="27" t="n">
        <f aca="false">YEAR(E4688)</f>
        <v>2024</v>
      </c>
      <c r="V4688" s="27" t="str">
        <f aca="false">TEXT(E4688,"MMM-YYYY")</f>
        <v>Mar-2024</v>
      </c>
      <c r="W4688" s="27" t="n">
        <f aca="false">MONTH(E4688)</f>
        <v>3</v>
      </c>
      <c r="X4688" s="27" t="str">
        <f aca="false">TEXT(WEEKDAY(E4688,2),"0")&amp;" - "&amp;TEXT(E4688,"dddd")</f>
        <v>2 - Tuesday</v>
      </c>
      <c r="Y4688" s="27" t="str">
        <f aca="false">_xlfn.IFS(C4688&lt;18,"Child (0-17)",C4688&lt;40,"Young Adult (18-39)",C4688&lt;60,"Adult (40-59)",TRUE(),"Senior (60+)")</f>
        <v>Young Adult (18-39)</v>
      </c>
      <c r="Z4688" s="27" t="n">
        <f aca="false">ROUND(G4688-E4688,0)</f>
        <v>0</v>
      </c>
      <c r="AA4688" s="27" t="n">
        <f aca="false">L4688+M4688</f>
        <v>100</v>
      </c>
      <c r="AB4688" s="27" t="n">
        <f aca="false">IFERROR(ROUND(Q4688/AA4688,2),0)</f>
        <v>28.69</v>
      </c>
      <c r="AC4688" s="27" t="str">
        <f aca="false">IF(AND(K4688="Critical",N4688="No"),"URGENT - No Bed","Normal")</f>
        <v>Normal</v>
      </c>
      <c r="AD4688" s="33" t="n">
        <f aca="false">INDEX(Lookup_Tables!$B$3:$B$12,MATCH(H4688,Lookup_Tables!$A$3:$A$12,0))</f>
        <v>3000000</v>
      </c>
      <c r="AE4688" s="27" t="str">
        <f aca="false">INDEX(Lookup_Tables!$C$3:$C$12,MATCH(H4688,Lookup_Tables!$A$3:$A$12,0))</f>
        <v>Dr. Pooja Iyer</v>
      </c>
      <c r="AF4688" s="27" t="str">
        <f aca="false">IFERROR(INDEX(Lookup_Tables!$F$16:$F$45,MATCH(I4688,Lookup_Tables!$E$16:$E$45,0)),"N/A")</f>
        <v>EMP214</v>
      </c>
      <c r="AG4688" s="27" t="n">
        <f aca="false">_xlfn.IFS(R4688="Recovered",4,R4688="Referred",3,R4688="Admitted",2,R4688="Deceased",1,TRUE(),0)</f>
        <v>4</v>
      </c>
      <c r="AH4688" s="27" t="str">
        <f aca="false">IF(T4688&gt;=4,"Satisfied",IF(T4688&gt;=3,"Neutral","Needs Improvement"))</f>
        <v>Satisfied</v>
      </c>
    </row>
    <row r="4689" customFormat="false" ht="15" hidden="false" customHeight="false" outlineLevel="0" collapsed="false">
      <c r="A4689" s="30" t="s">
        <v>3652</v>
      </c>
      <c r="B4689" s="30" t="s">
        <v>3220</v>
      </c>
      <c r="C4689" s="30" t="n">
        <v>25</v>
      </c>
      <c r="D4689" s="30" t="s">
        <v>181</v>
      </c>
      <c r="E4689" s="31" t="n">
        <v>45372</v>
      </c>
      <c r="F4689" s="30" t="s">
        <v>378</v>
      </c>
      <c r="G4689" s="31" t="n">
        <v>45377</v>
      </c>
      <c r="H4689" s="30" t="s">
        <v>123</v>
      </c>
      <c r="I4689" s="30" t="s">
        <v>124</v>
      </c>
      <c r="J4689" s="30" t="s">
        <v>305</v>
      </c>
      <c r="K4689" s="30" t="s">
        <v>202</v>
      </c>
      <c r="L4689" s="30" t="n">
        <v>19</v>
      </c>
      <c r="M4689" s="30" t="n">
        <v>224</v>
      </c>
      <c r="N4689" s="30" t="s">
        <v>186</v>
      </c>
      <c r="O4689" s="30" t="s">
        <v>171</v>
      </c>
      <c r="P4689" s="30" t="s">
        <v>150</v>
      </c>
      <c r="Q4689" s="32" t="n">
        <v>19499.96</v>
      </c>
      <c r="R4689" s="30" t="s">
        <v>268</v>
      </c>
      <c r="S4689" s="30" t="s">
        <v>151</v>
      </c>
      <c r="T4689" s="30" t="n">
        <v>2</v>
      </c>
      <c r="U4689" s="30" t="n">
        <f aca="false">YEAR(E4689)</f>
        <v>2024</v>
      </c>
      <c r="V4689" s="30" t="str">
        <f aca="false">TEXT(E4689,"MMM-YYYY")</f>
        <v>Mar-2024</v>
      </c>
      <c r="W4689" s="30" t="n">
        <f aca="false">MONTH(E4689)</f>
        <v>3</v>
      </c>
      <c r="X4689" s="30" t="str">
        <f aca="false">TEXT(WEEKDAY(E4689,2),"0")&amp;" - "&amp;TEXT(E4689,"dddd")</f>
        <v>4 - Thursday</v>
      </c>
      <c r="Y4689" s="30" t="str">
        <f aca="false">_xlfn.IFS(C4689&lt;18,"Child (0-17)",C4689&lt;40,"Young Adult (18-39)",C4689&lt;60,"Adult (40-59)",TRUE(),"Senior (60+)")</f>
        <v>Young Adult (18-39)</v>
      </c>
      <c r="Z4689" s="30" t="n">
        <f aca="false">ROUND(G4689-E4689,0)</f>
        <v>5</v>
      </c>
      <c r="AA4689" s="30" t="n">
        <f aca="false">L4689+M4689</f>
        <v>243</v>
      </c>
      <c r="AB4689" s="30" t="n">
        <f aca="false">IFERROR(ROUND(Q4689/AA4689,2),0)</f>
        <v>80.25</v>
      </c>
      <c r="AC4689" s="30" t="str">
        <f aca="false">IF(AND(K4689="Critical",N4689="No"),"URGENT - No Bed","Normal")</f>
        <v>Normal</v>
      </c>
      <c r="AD4689" s="34" t="n">
        <f aca="false">INDEX(Lookup_Tables!$B$3:$B$12,MATCH(H4689,Lookup_Tables!$A$3:$A$12,0))</f>
        <v>2200000</v>
      </c>
      <c r="AE4689" s="30" t="str">
        <f aca="false">INDEX(Lookup_Tables!$C$3:$C$12,MATCH(H4689,Lookup_Tables!$A$3:$A$12,0))</f>
        <v>Dr. Rohan Das</v>
      </c>
      <c r="AF4689" s="30" t="str">
        <f aca="false">IFERROR(INDEX(Lookup_Tables!$F$16:$F$45,MATCH(I4689,Lookup_Tables!$E$16:$E$45,0)),"N/A")</f>
        <v>EMP205</v>
      </c>
      <c r="AG4689" s="30" t="n">
        <f aca="false">_xlfn.IFS(R4689="Recovered",4,R4689="Referred",3,R4689="Admitted",2,R4689="Deceased",1,TRUE(),0)</f>
        <v>3</v>
      </c>
      <c r="AH4689" s="30" t="str">
        <f aca="false">IF(T4689&gt;=4,"Satisfied",IF(T4689&gt;=3,"Neutral","Needs Improvement"))</f>
        <v>Needs Improvement</v>
      </c>
    </row>
    <row r="4690" customFormat="false" ht="15" hidden="false" customHeight="false" outlineLevel="0" collapsed="false">
      <c r="A4690" s="27" t="s">
        <v>3560</v>
      </c>
      <c r="B4690" s="27" t="s">
        <v>747</v>
      </c>
      <c r="C4690" s="27" t="n">
        <v>0</v>
      </c>
      <c r="D4690" s="27" t="s">
        <v>121</v>
      </c>
      <c r="E4690" s="28" t="n">
        <v>45321</v>
      </c>
      <c r="F4690" s="27" t="s">
        <v>823</v>
      </c>
      <c r="G4690" s="28" t="n">
        <v>45323</v>
      </c>
      <c r="H4690" s="27" t="s">
        <v>242</v>
      </c>
      <c r="I4690" s="27" t="s">
        <v>466</v>
      </c>
      <c r="J4690" s="27" t="s">
        <v>363</v>
      </c>
      <c r="K4690" s="27" t="s">
        <v>156</v>
      </c>
      <c r="L4690" s="27" t="n">
        <v>61</v>
      </c>
      <c r="M4690" s="27" t="n">
        <v>50</v>
      </c>
      <c r="N4690" s="27" t="s">
        <v>127</v>
      </c>
      <c r="O4690" s="27" t="s">
        <v>128</v>
      </c>
      <c r="P4690" s="27" t="s">
        <v>140</v>
      </c>
      <c r="Q4690" s="29" t="n">
        <v>4157.85</v>
      </c>
      <c r="R4690" s="27" t="s">
        <v>172</v>
      </c>
      <c r="S4690" s="27" t="s">
        <v>178</v>
      </c>
      <c r="T4690" s="27" t="n">
        <v>4</v>
      </c>
      <c r="U4690" s="27" t="n">
        <f aca="false">YEAR(E4690)</f>
        <v>2024</v>
      </c>
      <c r="V4690" s="27" t="str">
        <f aca="false">TEXT(E4690,"MMM-YYYY")</f>
        <v>Jan-2024</v>
      </c>
      <c r="W4690" s="27" t="n">
        <f aca="false">MONTH(E4690)</f>
        <v>1</v>
      </c>
      <c r="X4690" s="27" t="str">
        <f aca="false">TEXT(WEEKDAY(E4690,2),"0")&amp;" - "&amp;TEXT(E4690,"dddd")</f>
        <v>2 - Tuesday</v>
      </c>
      <c r="Y4690" s="27" t="str">
        <f aca="false">_xlfn.IFS(C4690&lt;18,"Child (0-17)",C4690&lt;40,"Young Adult (18-39)",C4690&lt;60,"Adult (40-59)",TRUE(),"Senior (60+)")</f>
        <v>Child (0-17)</v>
      </c>
      <c r="Z4690" s="27" t="n">
        <f aca="false">ROUND(G4690-E4690,0)</f>
        <v>2</v>
      </c>
      <c r="AA4690" s="27" t="n">
        <f aca="false">L4690+M4690</f>
        <v>111</v>
      </c>
      <c r="AB4690" s="27" t="n">
        <f aca="false">IFERROR(ROUND(Q4690/AA4690,2),0)</f>
        <v>37.46</v>
      </c>
      <c r="AC4690" s="27" t="str">
        <f aca="false">IF(AND(K4690="Critical",N4690="No"),"URGENT - No Bed","Normal")</f>
        <v>Normal</v>
      </c>
      <c r="AD4690" s="33" t="n">
        <f aca="false">INDEX(Lookup_Tables!$B$3:$B$12,MATCH(H4690,Lookup_Tables!$A$3:$A$12,0))</f>
        <v>3000000</v>
      </c>
      <c r="AE4690" s="27" t="str">
        <f aca="false">INDEX(Lookup_Tables!$C$3:$C$12,MATCH(H4690,Lookup_Tables!$A$3:$A$12,0))</f>
        <v>Dr. Pooja Iyer</v>
      </c>
      <c r="AF4690" s="27" t="str">
        <f aca="false">IFERROR(INDEX(Lookup_Tables!$F$16:$F$45,MATCH(I4690,Lookup_Tables!$E$16:$E$45,0)),"N/A")</f>
        <v>EMP212</v>
      </c>
      <c r="AG4690" s="27" t="n">
        <f aca="false">_xlfn.IFS(R4690="Recovered",4,R4690="Referred",3,R4690="Admitted",2,R4690="Deceased",1,TRUE(),0)</f>
        <v>2</v>
      </c>
      <c r="AH4690" s="27" t="str">
        <f aca="false">IF(T4690&gt;=4,"Satisfied",IF(T4690&gt;=3,"Neutral","Needs Improvement"))</f>
        <v>Satisfied</v>
      </c>
    </row>
    <row r="4691" customFormat="false" ht="15" hidden="false" customHeight="false" outlineLevel="0" collapsed="false">
      <c r="A4691" s="30" t="s">
        <v>488</v>
      </c>
      <c r="B4691" s="30" t="s">
        <v>489</v>
      </c>
      <c r="C4691" s="30" t="n">
        <v>34</v>
      </c>
      <c r="D4691" s="30" t="s">
        <v>181</v>
      </c>
      <c r="E4691" s="31" t="n">
        <v>45402</v>
      </c>
      <c r="F4691" s="30" t="s">
        <v>490</v>
      </c>
      <c r="G4691" s="31" t="n">
        <v>45403</v>
      </c>
      <c r="H4691" s="30" t="s">
        <v>183</v>
      </c>
      <c r="I4691" s="30" t="s">
        <v>184</v>
      </c>
      <c r="J4691" s="30" t="s">
        <v>213</v>
      </c>
      <c r="K4691" s="30" t="s">
        <v>138</v>
      </c>
      <c r="L4691" s="30" t="n">
        <v>58</v>
      </c>
      <c r="M4691" s="30" t="n">
        <v>38</v>
      </c>
      <c r="N4691" s="30" t="s">
        <v>127</v>
      </c>
      <c r="O4691" s="30" t="s">
        <v>171</v>
      </c>
      <c r="P4691" s="30" t="s">
        <v>150</v>
      </c>
      <c r="Q4691" s="32" t="n">
        <v>1021.89</v>
      </c>
      <c r="R4691" s="30" t="s">
        <v>130</v>
      </c>
      <c r="S4691" s="30" t="s">
        <v>164</v>
      </c>
      <c r="T4691" s="30" t="n">
        <v>4</v>
      </c>
      <c r="U4691" s="30" t="n">
        <f aca="false">YEAR(E4691)</f>
        <v>2024</v>
      </c>
      <c r="V4691" s="30" t="str">
        <f aca="false">TEXT(E4691,"MMM-YYYY")</f>
        <v>Apr-2024</v>
      </c>
      <c r="W4691" s="30" t="n">
        <f aca="false">MONTH(E4691)</f>
        <v>4</v>
      </c>
      <c r="X4691" s="30" t="str">
        <f aca="false">TEXT(WEEKDAY(E4691,2),"0")&amp;" - "&amp;TEXT(E4691,"dddd")</f>
        <v>6 - Saturday</v>
      </c>
      <c r="Y4691" s="30" t="str">
        <f aca="false">_xlfn.IFS(C4691&lt;18,"Child (0-17)",C4691&lt;40,"Young Adult (18-39)",C4691&lt;60,"Adult (40-59)",TRUE(),"Senior (60+)")</f>
        <v>Young Adult (18-39)</v>
      </c>
      <c r="Z4691" s="30" t="n">
        <f aca="false">ROUND(G4691-E4691,0)</f>
        <v>1</v>
      </c>
      <c r="AA4691" s="30" t="n">
        <f aca="false">L4691+M4691</f>
        <v>96</v>
      </c>
      <c r="AB4691" s="30" t="n">
        <f aca="false">IFERROR(ROUND(Q4691/AA4691,2),0)</f>
        <v>10.64</v>
      </c>
      <c r="AC4691" s="30" t="str">
        <f aca="false">IF(AND(K4691="Critical",N4691="No"),"URGENT - No Bed","Normal")</f>
        <v>Normal</v>
      </c>
      <c r="AD4691" s="34" t="n">
        <f aca="false">INDEX(Lookup_Tables!$B$3:$B$12,MATCH(H4691,Lookup_Tables!$A$3:$A$12,0))</f>
        <v>3100000</v>
      </c>
      <c r="AE4691" s="30" t="str">
        <f aca="false">INDEX(Lookup_Tables!$C$3:$C$12,MATCH(H4691,Lookup_Tables!$A$3:$A$12,0))</f>
        <v>Dr. Kavita Rao</v>
      </c>
      <c r="AF4691" s="30" t="str">
        <f aca="false">IFERROR(INDEX(Lookup_Tables!$F$16:$F$45,MATCH(I4691,Lookup_Tables!$E$16:$E$45,0)),"N/A")</f>
        <v>EMP226</v>
      </c>
      <c r="AG4691" s="30" t="n">
        <f aca="false">_xlfn.IFS(R4691="Recovered",4,R4691="Referred",3,R4691="Admitted",2,R4691="Deceased",1,TRUE(),0)</f>
        <v>4</v>
      </c>
      <c r="AH4691" s="30" t="str">
        <f aca="false">IF(T4691&gt;=4,"Satisfied",IF(T4691&gt;=3,"Neutral","Needs Improvement"))</f>
        <v>Satisfied</v>
      </c>
    </row>
    <row r="4692" customFormat="false" ht="15" hidden="false" customHeight="false" outlineLevel="0" collapsed="false">
      <c r="A4692" s="27" t="s">
        <v>1999</v>
      </c>
      <c r="B4692" s="27" t="s">
        <v>2000</v>
      </c>
      <c r="C4692" s="27" t="n">
        <v>41</v>
      </c>
      <c r="D4692" s="27" t="s">
        <v>181</v>
      </c>
      <c r="E4692" s="28" t="n">
        <v>45614</v>
      </c>
      <c r="F4692" s="27" t="s">
        <v>901</v>
      </c>
      <c r="G4692" s="28" t="n">
        <v>45618</v>
      </c>
      <c r="H4692" s="27" t="s">
        <v>236</v>
      </c>
      <c r="I4692" s="27" t="s">
        <v>266</v>
      </c>
      <c r="J4692" s="27" t="s">
        <v>267</v>
      </c>
      <c r="K4692" s="27" t="s">
        <v>126</v>
      </c>
      <c r="L4692" s="27" t="n">
        <v>11</v>
      </c>
      <c r="M4692" s="27" t="n">
        <v>83</v>
      </c>
      <c r="N4692" s="27" t="s">
        <v>186</v>
      </c>
      <c r="O4692" s="27" t="s">
        <v>128</v>
      </c>
      <c r="P4692" s="27" t="s">
        <v>150</v>
      </c>
      <c r="Q4692" s="29" t="n">
        <v>7348.21</v>
      </c>
      <c r="R4692" s="27" t="s">
        <v>130</v>
      </c>
      <c r="S4692" s="27" t="s">
        <v>157</v>
      </c>
      <c r="T4692" s="27" t="n">
        <v>3</v>
      </c>
      <c r="U4692" s="27" t="n">
        <f aca="false">YEAR(E4692)</f>
        <v>2024</v>
      </c>
      <c r="V4692" s="27" t="str">
        <f aca="false">TEXT(E4692,"MMM-YYYY")</f>
        <v>Nov-2024</v>
      </c>
      <c r="W4692" s="27" t="n">
        <f aca="false">MONTH(E4692)</f>
        <v>11</v>
      </c>
      <c r="X4692" s="27" t="str">
        <f aca="false">TEXT(WEEKDAY(E4692,2),"0")&amp;" - "&amp;TEXT(E4692,"dddd")</f>
        <v>1 - Monday</v>
      </c>
      <c r="Y4692" s="27" t="str">
        <f aca="false">_xlfn.IFS(C4692&lt;18,"Child (0-17)",C4692&lt;40,"Young Adult (18-39)",C4692&lt;60,"Adult (40-59)",TRUE(),"Senior (60+)")</f>
        <v>Adult (40-59)</v>
      </c>
      <c r="Z4692" s="27" t="n">
        <f aca="false">ROUND(G4692-E4692,0)</f>
        <v>4</v>
      </c>
      <c r="AA4692" s="27" t="n">
        <f aca="false">L4692+M4692</f>
        <v>94</v>
      </c>
      <c r="AB4692" s="27" t="n">
        <f aca="false">IFERROR(ROUND(Q4692/AA4692,2),0)</f>
        <v>78.17</v>
      </c>
      <c r="AC4692" s="27" t="str">
        <f aca="false">IF(AND(K4692="Critical",N4692="No"),"URGENT - No Bed","Normal")</f>
        <v>Normal</v>
      </c>
      <c r="AD4692" s="33" t="n">
        <f aca="false">INDEX(Lookup_Tables!$B$3:$B$12,MATCH(H4692,Lookup_Tables!$A$3:$A$12,0))</f>
        <v>3900000</v>
      </c>
      <c r="AE4692" s="27" t="str">
        <f aca="false">INDEX(Lookup_Tables!$C$3:$C$12,MATCH(H4692,Lookup_Tables!$A$3:$A$12,0))</f>
        <v>Dr. Rina Mehta</v>
      </c>
      <c r="AF4692" s="27" t="str">
        <f aca="false">IFERROR(INDEX(Lookup_Tables!$F$16:$F$45,MATCH(I4692,Lookup_Tables!$E$16:$E$45,0)),"N/A")</f>
        <v>EMP217</v>
      </c>
      <c r="AG4692" s="27" t="n">
        <f aca="false">_xlfn.IFS(R4692="Recovered",4,R4692="Referred",3,R4692="Admitted",2,R4692="Deceased",1,TRUE(),0)</f>
        <v>4</v>
      </c>
      <c r="AH4692" s="27" t="str">
        <f aca="false">IF(T4692&gt;=4,"Satisfied",IF(T4692&gt;=3,"Neutral","Needs Improvement"))</f>
        <v>Neutral</v>
      </c>
    </row>
    <row r="4693" customFormat="false" ht="15" hidden="false" customHeight="false" outlineLevel="0" collapsed="false">
      <c r="A4693" s="30" t="s">
        <v>1418</v>
      </c>
      <c r="B4693" s="30" t="s">
        <v>1419</v>
      </c>
      <c r="C4693" s="30" t="n">
        <v>16</v>
      </c>
      <c r="D4693" s="30" t="s">
        <v>121</v>
      </c>
      <c r="E4693" s="31" t="n">
        <v>45293</v>
      </c>
      <c r="F4693" s="30" t="s">
        <v>876</v>
      </c>
      <c r="G4693" s="31" t="n">
        <v>45306</v>
      </c>
      <c r="H4693" s="30" t="s">
        <v>206</v>
      </c>
      <c r="I4693" s="30" t="s">
        <v>207</v>
      </c>
      <c r="J4693" s="30" t="s">
        <v>208</v>
      </c>
      <c r="K4693" s="30" t="s">
        <v>202</v>
      </c>
      <c r="L4693" s="30" t="n">
        <v>13</v>
      </c>
      <c r="M4693" s="30" t="n">
        <v>60</v>
      </c>
      <c r="N4693" s="30" t="s">
        <v>186</v>
      </c>
      <c r="O4693" s="30" t="s">
        <v>171</v>
      </c>
      <c r="P4693" s="30" t="s">
        <v>129</v>
      </c>
      <c r="Q4693" s="32" t="n">
        <v>15995.68</v>
      </c>
      <c r="R4693" s="30" t="s">
        <v>172</v>
      </c>
      <c r="S4693" s="30" t="s">
        <v>192</v>
      </c>
      <c r="T4693" s="30" t="n">
        <v>2</v>
      </c>
      <c r="U4693" s="30" t="n">
        <f aca="false">YEAR(E4693)</f>
        <v>2024</v>
      </c>
      <c r="V4693" s="30" t="str">
        <f aca="false">TEXT(E4693,"MMM-YYYY")</f>
        <v>Jan-2024</v>
      </c>
      <c r="W4693" s="30" t="n">
        <f aca="false">MONTH(E4693)</f>
        <v>1</v>
      </c>
      <c r="X4693" s="30" t="str">
        <f aca="false">TEXT(WEEKDAY(E4693,2),"0")&amp;" - "&amp;TEXT(E4693,"dddd")</f>
        <v>2 - Tuesday</v>
      </c>
      <c r="Y4693" s="30" t="str">
        <f aca="false">_xlfn.IFS(C4693&lt;18,"Child (0-17)",C4693&lt;40,"Young Adult (18-39)",C4693&lt;60,"Adult (40-59)",TRUE(),"Senior (60+)")</f>
        <v>Child (0-17)</v>
      </c>
      <c r="Z4693" s="30" t="n">
        <f aca="false">ROUND(G4693-E4693,0)</f>
        <v>13</v>
      </c>
      <c r="AA4693" s="30" t="n">
        <f aca="false">L4693+M4693</f>
        <v>73</v>
      </c>
      <c r="AB4693" s="30" t="n">
        <f aca="false">IFERROR(ROUND(Q4693/AA4693,2),0)</f>
        <v>219.12</v>
      </c>
      <c r="AC4693" s="30" t="str">
        <f aca="false">IF(AND(K4693="Critical",N4693="No"),"URGENT - No Bed","Normal")</f>
        <v>Normal</v>
      </c>
      <c r="AD4693" s="34" t="n">
        <f aca="false">INDEX(Lookup_Tables!$B$3:$B$12,MATCH(H4693,Lookup_Tables!$A$3:$A$12,0))</f>
        <v>2800000</v>
      </c>
      <c r="AE4693" s="30" t="str">
        <f aca="false">INDEX(Lookup_Tables!$C$3:$C$12,MATCH(H4693,Lookup_Tables!$A$3:$A$12,0))</f>
        <v>Dr. Suresh Nair</v>
      </c>
      <c r="AF4693" s="30" t="str">
        <f aca="false">IFERROR(INDEX(Lookup_Tables!$F$16:$F$45,MATCH(I4693,Lookup_Tables!$E$16:$E$45,0)),"N/A")</f>
        <v>EMP209</v>
      </c>
      <c r="AG4693" s="30" t="n">
        <f aca="false">_xlfn.IFS(R4693="Recovered",4,R4693="Referred",3,R4693="Admitted",2,R4693="Deceased",1,TRUE(),0)</f>
        <v>2</v>
      </c>
      <c r="AH4693" s="30" t="str">
        <f aca="false">IF(T4693&gt;=4,"Satisfied",IF(T4693&gt;=3,"Neutral","Needs Improvement"))</f>
        <v>Needs Improvement</v>
      </c>
    </row>
    <row r="4694" customFormat="false" ht="15" hidden="false" customHeight="false" outlineLevel="0" collapsed="false">
      <c r="A4694" s="27" t="s">
        <v>6076</v>
      </c>
      <c r="B4694" s="27" t="s">
        <v>6077</v>
      </c>
      <c r="C4694" s="27" t="n">
        <v>27</v>
      </c>
      <c r="D4694" s="27" t="s">
        <v>121</v>
      </c>
      <c r="E4694" s="28" t="n">
        <v>45571</v>
      </c>
      <c r="F4694" s="27" t="s">
        <v>1233</v>
      </c>
      <c r="G4694" s="28" t="n">
        <v>45572</v>
      </c>
      <c r="H4694" s="27" t="s">
        <v>135</v>
      </c>
      <c r="I4694" s="27" t="s">
        <v>251</v>
      </c>
      <c r="J4694" s="27" t="s">
        <v>618</v>
      </c>
      <c r="K4694" s="27" t="s">
        <v>138</v>
      </c>
      <c r="L4694" s="27" t="n">
        <v>31</v>
      </c>
      <c r="M4694" s="27" t="n">
        <v>16</v>
      </c>
      <c r="N4694" s="27" t="s">
        <v>127</v>
      </c>
      <c r="O4694" s="27" t="s">
        <v>171</v>
      </c>
      <c r="P4694" s="27" t="s">
        <v>187</v>
      </c>
      <c r="Q4694" s="29" t="n">
        <v>2265.13</v>
      </c>
      <c r="R4694" s="27" t="s">
        <v>130</v>
      </c>
      <c r="S4694" s="27" t="s">
        <v>141</v>
      </c>
      <c r="T4694" s="27" t="n">
        <v>4</v>
      </c>
      <c r="U4694" s="27" t="n">
        <f aca="false">YEAR(E4694)</f>
        <v>2024</v>
      </c>
      <c r="V4694" s="27" t="str">
        <f aca="false">TEXT(E4694,"MMM-YYYY")</f>
        <v>Oct-2024</v>
      </c>
      <c r="W4694" s="27" t="n">
        <f aca="false">MONTH(E4694)</f>
        <v>10</v>
      </c>
      <c r="X4694" s="27" t="str">
        <f aca="false">TEXT(WEEKDAY(E4694,2),"0")&amp;" - "&amp;TEXT(E4694,"dddd")</f>
        <v>7 - Sunday</v>
      </c>
      <c r="Y4694" s="27" t="str">
        <f aca="false">_xlfn.IFS(C4694&lt;18,"Child (0-17)",C4694&lt;40,"Young Adult (18-39)",C4694&lt;60,"Adult (40-59)",TRUE(),"Senior (60+)")</f>
        <v>Young Adult (18-39)</v>
      </c>
      <c r="Z4694" s="27" t="n">
        <f aca="false">ROUND(G4694-E4694,0)</f>
        <v>1</v>
      </c>
      <c r="AA4694" s="27" t="n">
        <f aca="false">L4694+M4694</f>
        <v>47</v>
      </c>
      <c r="AB4694" s="27" t="n">
        <f aca="false">IFERROR(ROUND(Q4694/AA4694,2),0)</f>
        <v>48.19</v>
      </c>
      <c r="AC4694" s="27" t="str">
        <f aca="false">IF(AND(K4694="Critical",N4694="No"),"URGENT - No Bed","Normal")</f>
        <v>Normal</v>
      </c>
      <c r="AD4694" s="33" t="n">
        <f aca="false">INDEX(Lookup_Tables!$B$3:$B$12,MATCH(H4694,Lookup_Tables!$A$3:$A$12,0))</f>
        <v>4600000</v>
      </c>
      <c r="AE4694" s="27" t="str">
        <f aca="false">INDEX(Lookup_Tables!$C$3:$C$12,MATCH(H4694,Lookup_Tables!$A$3:$A$12,0))</f>
        <v>Dr. Farhan Khan</v>
      </c>
      <c r="AF4694" s="27" t="str">
        <f aca="false">IFERROR(INDEX(Lookup_Tables!$F$16:$F$45,MATCH(I4694,Lookup_Tables!$E$16:$E$45,0)),"N/A")</f>
        <v>EMP207</v>
      </c>
      <c r="AG4694" s="27" t="n">
        <f aca="false">_xlfn.IFS(R4694="Recovered",4,R4694="Referred",3,R4694="Admitted",2,R4694="Deceased",1,TRUE(),0)</f>
        <v>4</v>
      </c>
      <c r="AH4694" s="27" t="str">
        <f aca="false">IF(T4694&gt;=4,"Satisfied",IF(T4694&gt;=3,"Neutral","Needs Improvement"))</f>
        <v>Satisfied</v>
      </c>
    </row>
    <row r="4695" customFormat="false" ht="15" hidden="false" customHeight="false" outlineLevel="0" collapsed="false">
      <c r="A4695" s="30" t="s">
        <v>4503</v>
      </c>
      <c r="B4695" s="30" t="s">
        <v>1373</v>
      </c>
      <c r="C4695" s="30" t="n">
        <v>26</v>
      </c>
      <c r="D4695" s="30" t="s">
        <v>181</v>
      </c>
      <c r="E4695" s="31" t="n">
        <v>45536</v>
      </c>
      <c r="F4695" s="30" t="s">
        <v>662</v>
      </c>
      <c r="G4695" s="31" t="n">
        <v>45539</v>
      </c>
      <c r="H4695" s="30" t="s">
        <v>135</v>
      </c>
      <c r="I4695" s="30" t="s">
        <v>136</v>
      </c>
      <c r="J4695" s="30" t="s">
        <v>262</v>
      </c>
      <c r="K4695" s="30" t="s">
        <v>156</v>
      </c>
      <c r="L4695" s="30" t="n">
        <v>55</v>
      </c>
      <c r="M4695" s="30" t="n">
        <v>59</v>
      </c>
      <c r="N4695" s="30" t="s">
        <v>186</v>
      </c>
      <c r="O4695" s="30" t="s">
        <v>171</v>
      </c>
      <c r="P4695" s="30" t="s">
        <v>187</v>
      </c>
      <c r="Q4695" s="32" t="n">
        <v>4703.57</v>
      </c>
      <c r="R4695" s="30" t="s">
        <v>130</v>
      </c>
      <c r="S4695" s="30" t="s">
        <v>192</v>
      </c>
      <c r="T4695" s="30" t="n">
        <v>5</v>
      </c>
      <c r="U4695" s="30" t="n">
        <f aca="false">YEAR(E4695)</f>
        <v>2024</v>
      </c>
      <c r="V4695" s="30" t="str">
        <f aca="false">TEXT(E4695,"MMM-YYYY")</f>
        <v>Sep-2024</v>
      </c>
      <c r="W4695" s="30" t="n">
        <f aca="false">MONTH(E4695)</f>
        <v>9</v>
      </c>
      <c r="X4695" s="30" t="str">
        <f aca="false">TEXT(WEEKDAY(E4695,2),"0")&amp;" - "&amp;TEXT(E4695,"dddd")</f>
        <v>7 - Sunday</v>
      </c>
      <c r="Y4695" s="30" t="str">
        <f aca="false">_xlfn.IFS(C4695&lt;18,"Child (0-17)",C4695&lt;40,"Young Adult (18-39)",C4695&lt;60,"Adult (40-59)",TRUE(),"Senior (60+)")</f>
        <v>Young Adult (18-39)</v>
      </c>
      <c r="Z4695" s="30" t="n">
        <f aca="false">ROUND(G4695-E4695,0)</f>
        <v>3</v>
      </c>
      <c r="AA4695" s="30" t="n">
        <f aca="false">L4695+M4695</f>
        <v>114</v>
      </c>
      <c r="AB4695" s="30" t="n">
        <f aca="false">IFERROR(ROUND(Q4695/AA4695,2),0)</f>
        <v>41.26</v>
      </c>
      <c r="AC4695" s="30" t="str">
        <f aca="false">IF(AND(K4695="Critical",N4695="No"),"URGENT - No Bed","Normal")</f>
        <v>Normal</v>
      </c>
      <c r="AD4695" s="34" t="n">
        <f aca="false">INDEX(Lookup_Tables!$B$3:$B$12,MATCH(H4695,Lookup_Tables!$A$3:$A$12,0))</f>
        <v>4600000</v>
      </c>
      <c r="AE4695" s="30" t="str">
        <f aca="false">INDEX(Lookup_Tables!$C$3:$C$12,MATCH(H4695,Lookup_Tables!$A$3:$A$12,0))</f>
        <v>Dr. Farhan Khan</v>
      </c>
      <c r="AF4695" s="30" t="str">
        <f aca="false">IFERROR(INDEX(Lookup_Tables!$F$16:$F$45,MATCH(I4695,Lookup_Tables!$E$16:$E$45,0)),"N/A")</f>
        <v>EMP206</v>
      </c>
      <c r="AG4695" s="30" t="n">
        <f aca="false">_xlfn.IFS(R4695="Recovered",4,R4695="Referred",3,R4695="Admitted",2,R4695="Deceased",1,TRUE(),0)</f>
        <v>4</v>
      </c>
      <c r="AH4695" s="30" t="str">
        <f aca="false">IF(T4695&gt;=4,"Satisfied",IF(T4695&gt;=3,"Neutral","Needs Improvement"))</f>
        <v>Satisfied</v>
      </c>
    </row>
    <row r="4696" customFormat="false" ht="15" hidden="false" customHeight="false" outlineLevel="0" collapsed="false">
      <c r="A4696" s="27" t="s">
        <v>5936</v>
      </c>
      <c r="B4696" s="27" t="s">
        <v>4216</v>
      </c>
      <c r="C4696" s="27" t="n">
        <v>62</v>
      </c>
      <c r="D4696" s="27" t="s">
        <v>181</v>
      </c>
      <c r="E4696" s="28" t="n">
        <v>45323</v>
      </c>
      <c r="F4696" s="27" t="s">
        <v>858</v>
      </c>
      <c r="G4696" s="28" t="n">
        <v>45325</v>
      </c>
      <c r="H4696" s="27" t="s">
        <v>242</v>
      </c>
      <c r="I4696" s="27" t="s">
        <v>315</v>
      </c>
      <c r="J4696" s="27" t="s">
        <v>401</v>
      </c>
      <c r="K4696" s="27" t="s">
        <v>202</v>
      </c>
      <c r="L4696" s="27" t="n">
        <v>4</v>
      </c>
      <c r="M4696" s="27" t="n">
        <v>202</v>
      </c>
      <c r="N4696" s="27" t="s">
        <v>186</v>
      </c>
      <c r="O4696" s="27" t="s">
        <v>139</v>
      </c>
      <c r="P4696" s="27" t="s">
        <v>187</v>
      </c>
      <c r="Q4696" s="29" t="n">
        <v>19052.28</v>
      </c>
      <c r="R4696" s="27" t="s">
        <v>172</v>
      </c>
      <c r="S4696" s="27" t="s">
        <v>151</v>
      </c>
      <c r="T4696" s="27" t="n">
        <v>4</v>
      </c>
      <c r="U4696" s="27" t="n">
        <f aca="false">YEAR(E4696)</f>
        <v>2024</v>
      </c>
      <c r="V4696" s="27" t="str">
        <f aca="false">TEXT(E4696,"MMM-YYYY")</f>
        <v>Feb-2024</v>
      </c>
      <c r="W4696" s="27" t="n">
        <f aca="false">MONTH(E4696)</f>
        <v>2</v>
      </c>
      <c r="X4696" s="27" t="str">
        <f aca="false">TEXT(WEEKDAY(E4696,2),"0")&amp;" - "&amp;TEXT(E4696,"dddd")</f>
        <v>4 - Thursday</v>
      </c>
      <c r="Y4696" s="27" t="str">
        <f aca="false">_xlfn.IFS(C4696&lt;18,"Child (0-17)",C4696&lt;40,"Young Adult (18-39)",C4696&lt;60,"Adult (40-59)",TRUE(),"Senior (60+)")</f>
        <v>Senior (60+)</v>
      </c>
      <c r="Z4696" s="27" t="n">
        <f aca="false">ROUND(G4696-E4696,0)</f>
        <v>2</v>
      </c>
      <c r="AA4696" s="27" t="n">
        <f aca="false">L4696+M4696</f>
        <v>206</v>
      </c>
      <c r="AB4696" s="27" t="n">
        <f aca="false">IFERROR(ROUND(Q4696/AA4696,2),0)</f>
        <v>92.49</v>
      </c>
      <c r="AC4696" s="27" t="str">
        <f aca="false">IF(AND(K4696="Critical",N4696="No"),"URGENT - No Bed","Normal")</f>
        <v>Normal</v>
      </c>
      <c r="AD4696" s="33" t="n">
        <f aca="false">INDEX(Lookup_Tables!$B$3:$B$12,MATCH(H4696,Lookup_Tables!$A$3:$A$12,0))</f>
        <v>3000000</v>
      </c>
      <c r="AE4696" s="27" t="str">
        <f aca="false">INDEX(Lookup_Tables!$C$3:$C$12,MATCH(H4696,Lookup_Tables!$A$3:$A$12,0))</f>
        <v>Dr. Pooja Iyer</v>
      </c>
      <c r="AF4696" s="27" t="str">
        <f aca="false">IFERROR(INDEX(Lookup_Tables!$F$16:$F$45,MATCH(I4696,Lookup_Tables!$E$16:$E$45,0)),"N/A")</f>
        <v>EMP213</v>
      </c>
      <c r="AG4696" s="27" t="n">
        <f aca="false">_xlfn.IFS(R4696="Recovered",4,R4696="Referred",3,R4696="Admitted",2,R4696="Deceased",1,TRUE(),0)</f>
        <v>2</v>
      </c>
      <c r="AH4696" s="27" t="str">
        <f aca="false">IF(T4696&gt;=4,"Satisfied",IF(T4696&gt;=3,"Neutral","Needs Improvement"))</f>
        <v>Satisfied</v>
      </c>
    </row>
    <row r="4697" customFormat="false" ht="15" hidden="false" customHeight="false" outlineLevel="0" collapsed="false">
      <c r="A4697" s="30" t="s">
        <v>2004</v>
      </c>
      <c r="B4697" s="30" t="s">
        <v>2005</v>
      </c>
      <c r="C4697" s="30" t="n">
        <v>39</v>
      </c>
      <c r="D4697" s="30" t="s">
        <v>181</v>
      </c>
      <c r="E4697" s="31" t="n">
        <v>45584</v>
      </c>
      <c r="F4697" s="30" t="s">
        <v>250</v>
      </c>
      <c r="G4697" s="31" t="n">
        <v>45584</v>
      </c>
      <c r="H4697" s="30" t="s">
        <v>135</v>
      </c>
      <c r="I4697" s="30" t="s">
        <v>251</v>
      </c>
      <c r="J4697" s="30" t="s">
        <v>262</v>
      </c>
      <c r="K4697" s="30" t="s">
        <v>156</v>
      </c>
      <c r="L4697" s="30" t="n">
        <v>63</v>
      </c>
      <c r="M4697" s="30" t="n">
        <v>86</v>
      </c>
      <c r="N4697" s="30" t="s">
        <v>186</v>
      </c>
      <c r="O4697" s="30" t="s">
        <v>139</v>
      </c>
      <c r="P4697" s="30" t="s">
        <v>150</v>
      </c>
      <c r="Q4697" s="32" t="n">
        <v>4621.46</v>
      </c>
      <c r="R4697" s="30" t="s">
        <v>130</v>
      </c>
      <c r="S4697" s="30" t="s">
        <v>164</v>
      </c>
      <c r="T4697" s="30" t="n">
        <v>5</v>
      </c>
      <c r="U4697" s="30" t="n">
        <f aca="false">YEAR(E4697)</f>
        <v>2024</v>
      </c>
      <c r="V4697" s="30" t="str">
        <f aca="false">TEXT(E4697,"MMM-YYYY")</f>
        <v>Oct-2024</v>
      </c>
      <c r="W4697" s="30" t="n">
        <f aca="false">MONTH(E4697)</f>
        <v>10</v>
      </c>
      <c r="X4697" s="30" t="str">
        <f aca="false">TEXT(WEEKDAY(E4697,2),"0")&amp;" - "&amp;TEXT(E4697,"dddd")</f>
        <v>6 - Saturday</v>
      </c>
      <c r="Y4697" s="30" t="str">
        <f aca="false">_xlfn.IFS(C4697&lt;18,"Child (0-17)",C4697&lt;40,"Young Adult (18-39)",C4697&lt;60,"Adult (40-59)",TRUE(),"Senior (60+)")</f>
        <v>Young Adult (18-39)</v>
      </c>
      <c r="Z4697" s="30" t="n">
        <f aca="false">ROUND(G4697-E4697,0)</f>
        <v>0</v>
      </c>
      <c r="AA4697" s="30" t="n">
        <f aca="false">L4697+M4697</f>
        <v>149</v>
      </c>
      <c r="AB4697" s="30" t="n">
        <f aca="false">IFERROR(ROUND(Q4697/AA4697,2),0)</f>
        <v>31.02</v>
      </c>
      <c r="AC4697" s="30" t="str">
        <f aca="false">IF(AND(K4697="Critical",N4697="No"),"URGENT - No Bed","Normal")</f>
        <v>Normal</v>
      </c>
      <c r="AD4697" s="34" t="n">
        <f aca="false">INDEX(Lookup_Tables!$B$3:$B$12,MATCH(H4697,Lookup_Tables!$A$3:$A$12,0))</f>
        <v>4600000</v>
      </c>
      <c r="AE4697" s="30" t="str">
        <f aca="false">INDEX(Lookup_Tables!$C$3:$C$12,MATCH(H4697,Lookup_Tables!$A$3:$A$12,0))</f>
        <v>Dr. Farhan Khan</v>
      </c>
      <c r="AF4697" s="30" t="str">
        <f aca="false">IFERROR(INDEX(Lookup_Tables!$F$16:$F$45,MATCH(I4697,Lookup_Tables!$E$16:$E$45,0)),"N/A")</f>
        <v>EMP207</v>
      </c>
      <c r="AG4697" s="30" t="n">
        <f aca="false">_xlfn.IFS(R4697="Recovered",4,R4697="Referred",3,R4697="Admitted",2,R4697="Deceased",1,TRUE(),0)</f>
        <v>4</v>
      </c>
      <c r="AH4697" s="30" t="str">
        <f aca="false">IF(T4697&gt;=4,"Satisfied",IF(T4697&gt;=3,"Neutral","Needs Improvement"))</f>
        <v>Satisfied</v>
      </c>
    </row>
    <row r="4698" customFormat="false" ht="15" hidden="false" customHeight="false" outlineLevel="0" collapsed="false">
      <c r="A4698" s="27" t="s">
        <v>1121</v>
      </c>
      <c r="B4698" s="27" t="s">
        <v>1022</v>
      </c>
      <c r="C4698" s="27" t="n">
        <v>37</v>
      </c>
      <c r="D4698" s="27" t="s">
        <v>121</v>
      </c>
      <c r="E4698" s="28" t="n">
        <v>45464</v>
      </c>
      <c r="F4698" s="27" t="s">
        <v>523</v>
      </c>
      <c r="G4698" s="28" t="n">
        <v>45464</v>
      </c>
      <c r="H4698" s="27" t="s">
        <v>242</v>
      </c>
      <c r="I4698" s="27" t="s">
        <v>466</v>
      </c>
      <c r="J4698" s="27" t="s">
        <v>244</v>
      </c>
      <c r="K4698" s="27" t="s">
        <v>138</v>
      </c>
      <c r="L4698" s="27" t="n">
        <v>41</v>
      </c>
      <c r="M4698" s="27" t="n">
        <v>22</v>
      </c>
      <c r="N4698" s="27" t="s">
        <v>186</v>
      </c>
      <c r="O4698" s="27" t="s">
        <v>128</v>
      </c>
      <c r="P4698" s="27" t="s">
        <v>140</v>
      </c>
      <c r="Q4698" s="29" t="n">
        <v>642.79</v>
      </c>
      <c r="R4698" s="27" t="s">
        <v>130</v>
      </c>
      <c r="S4698" s="27" t="s">
        <v>151</v>
      </c>
      <c r="T4698" s="27" t="n">
        <v>4</v>
      </c>
      <c r="U4698" s="27" t="n">
        <f aca="false">YEAR(E4698)</f>
        <v>2024</v>
      </c>
      <c r="V4698" s="27" t="str">
        <f aca="false">TEXT(E4698,"MMM-YYYY")</f>
        <v>Jun-2024</v>
      </c>
      <c r="W4698" s="27" t="n">
        <f aca="false">MONTH(E4698)</f>
        <v>6</v>
      </c>
      <c r="X4698" s="27" t="str">
        <f aca="false">TEXT(WEEKDAY(E4698,2),"0")&amp;" - "&amp;TEXT(E4698,"dddd")</f>
        <v>5 - Friday</v>
      </c>
      <c r="Y4698" s="27" t="str">
        <f aca="false">_xlfn.IFS(C4698&lt;18,"Child (0-17)",C4698&lt;40,"Young Adult (18-39)",C4698&lt;60,"Adult (40-59)",TRUE(),"Senior (60+)")</f>
        <v>Young Adult (18-39)</v>
      </c>
      <c r="Z4698" s="27" t="n">
        <f aca="false">ROUND(G4698-E4698,0)</f>
        <v>0</v>
      </c>
      <c r="AA4698" s="27" t="n">
        <f aca="false">L4698+M4698</f>
        <v>63</v>
      </c>
      <c r="AB4698" s="27" t="n">
        <f aca="false">IFERROR(ROUND(Q4698/AA4698,2),0)</f>
        <v>10.2</v>
      </c>
      <c r="AC4698" s="27" t="str">
        <f aca="false">IF(AND(K4698="Critical",N4698="No"),"URGENT - No Bed","Normal")</f>
        <v>Normal</v>
      </c>
      <c r="AD4698" s="33" t="n">
        <f aca="false">INDEX(Lookup_Tables!$B$3:$B$12,MATCH(H4698,Lookup_Tables!$A$3:$A$12,0))</f>
        <v>3000000</v>
      </c>
      <c r="AE4698" s="27" t="str">
        <f aca="false">INDEX(Lookup_Tables!$C$3:$C$12,MATCH(H4698,Lookup_Tables!$A$3:$A$12,0))</f>
        <v>Dr. Pooja Iyer</v>
      </c>
      <c r="AF4698" s="27" t="str">
        <f aca="false">IFERROR(INDEX(Lookup_Tables!$F$16:$F$45,MATCH(I4698,Lookup_Tables!$E$16:$E$45,0)),"N/A")</f>
        <v>EMP212</v>
      </c>
      <c r="AG4698" s="27" t="n">
        <f aca="false">_xlfn.IFS(R4698="Recovered",4,R4698="Referred",3,R4698="Admitted",2,R4698="Deceased",1,TRUE(),0)</f>
        <v>4</v>
      </c>
      <c r="AH4698" s="27" t="str">
        <f aca="false">IF(T4698&gt;=4,"Satisfied",IF(T4698&gt;=3,"Neutral","Needs Improvement"))</f>
        <v>Satisfied</v>
      </c>
    </row>
    <row r="4699" customFormat="false" ht="15" hidden="false" customHeight="false" outlineLevel="0" collapsed="false">
      <c r="A4699" s="30" t="s">
        <v>2981</v>
      </c>
      <c r="B4699" s="30" t="s">
        <v>2982</v>
      </c>
      <c r="C4699" s="30" t="n">
        <v>45</v>
      </c>
      <c r="D4699" s="30" t="s">
        <v>181</v>
      </c>
      <c r="E4699" s="31" t="n">
        <v>45314</v>
      </c>
      <c r="F4699" s="30" t="s">
        <v>1160</v>
      </c>
      <c r="G4699" s="31" t="n">
        <v>45315</v>
      </c>
      <c r="H4699" s="30" t="s">
        <v>183</v>
      </c>
      <c r="I4699" s="30" t="s">
        <v>212</v>
      </c>
      <c r="J4699" s="30" t="s">
        <v>431</v>
      </c>
      <c r="K4699" s="30" t="s">
        <v>138</v>
      </c>
      <c r="L4699" s="30" t="n">
        <v>85</v>
      </c>
      <c r="M4699" s="30" t="n">
        <v>36</v>
      </c>
      <c r="N4699" s="30" t="s">
        <v>127</v>
      </c>
      <c r="O4699" s="30" t="s">
        <v>171</v>
      </c>
      <c r="P4699" s="30" t="s">
        <v>140</v>
      </c>
      <c r="Q4699" s="32" t="n">
        <v>973.39</v>
      </c>
      <c r="R4699" s="30" t="s">
        <v>130</v>
      </c>
      <c r="S4699" s="30" t="s">
        <v>141</v>
      </c>
      <c r="T4699" s="30" t="n">
        <v>5</v>
      </c>
      <c r="U4699" s="30" t="n">
        <f aca="false">YEAR(E4699)</f>
        <v>2024</v>
      </c>
      <c r="V4699" s="30" t="str">
        <f aca="false">TEXT(E4699,"MMM-YYYY")</f>
        <v>Jan-2024</v>
      </c>
      <c r="W4699" s="30" t="n">
        <f aca="false">MONTH(E4699)</f>
        <v>1</v>
      </c>
      <c r="X4699" s="30" t="str">
        <f aca="false">TEXT(WEEKDAY(E4699,2),"0")&amp;" - "&amp;TEXT(E4699,"dddd")</f>
        <v>2 - Tuesday</v>
      </c>
      <c r="Y4699" s="30" t="str">
        <f aca="false">_xlfn.IFS(C4699&lt;18,"Child (0-17)",C4699&lt;40,"Young Adult (18-39)",C4699&lt;60,"Adult (40-59)",TRUE(),"Senior (60+)")</f>
        <v>Adult (40-59)</v>
      </c>
      <c r="Z4699" s="30" t="n">
        <f aca="false">ROUND(G4699-E4699,0)</f>
        <v>1</v>
      </c>
      <c r="AA4699" s="30" t="n">
        <f aca="false">L4699+M4699</f>
        <v>121</v>
      </c>
      <c r="AB4699" s="30" t="n">
        <f aca="false">IFERROR(ROUND(Q4699/AA4699,2),0)</f>
        <v>8.04</v>
      </c>
      <c r="AC4699" s="30" t="str">
        <f aca="false">IF(AND(K4699="Critical",N4699="No"),"URGENT - No Bed","Normal")</f>
        <v>Normal</v>
      </c>
      <c r="AD4699" s="34" t="n">
        <f aca="false">INDEX(Lookup_Tables!$B$3:$B$12,MATCH(H4699,Lookup_Tables!$A$3:$A$12,0))</f>
        <v>3100000</v>
      </c>
      <c r="AE4699" s="30" t="str">
        <f aca="false">INDEX(Lookup_Tables!$C$3:$C$12,MATCH(H4699,Lookup_Tables!$A$3:$A$12,0))</f>
        <v>Dr. Kavita Rao</v>
      </c>
      <c r="AF4699" s="30" t="str">
        <f aca="false">IFERROR(INDEX(Lookup_Tables!$F$16:$F$45,MATCH(I4699,Lookup_Tables!$E$16:$E$45,0)),"N/A")</f>
        <v>EMP225</v>
      </c>
      <c r="AG4699" s="30" t="n">
        <f aca="false">_xlfn.IFS(R4699="Recovered",4,R4699="Referred",3,R4699="Admitted",2,R4699="Deceased",1,TRUE(),0)</f>
        <v>4</v>
      </c>
      <c r="AH4699" s="30" t="str">
        <f aca="false">IF(T4699&gt;=4,"Satisfied",IF(T4699&gt;=3,"Neutral","Needs Improvement"))</f>
        <v>Satisfied</v>
      </c>
    </row>
    <row r="4700" customFormat="false" ht="15" hidden="false" customHeight="false" outlineLevel="0" collapsed="false">
      <c r="A4700" s="27" t="s">
        <v>5903</v>
      </c>
      <c r="B4700" s="27" t="s">
        <v>424</v>
      </c>
      <c r="C4700" s="27" t="n">
        <v>54</v>
      </c>
      <c r="D4700" s="27" t="s">
        <v>121</v>
      </c>
      <c r="E4700" s="28" t="n">
        <v>45545</v>
      </c>
      <c r="F4700" s="27" t="s">
        <v>582</v>
      </c>
      <c r="G4700" s="28" t="n">
        <v>45548</v>
      </c>
      <c r="H4700" s="27" t="s">
        <v>206</v>
      </c>
      <c r="I4700" s="27" t="s">
        <v>300</v>
      </c>
      <c r="J4700" s="27" t="s">
        <v>208</v>
      </c>
      <c r="K4700" s="27" t="s">
        <v>126</v>
      </c>
      <c r="L4700" s="27" t="n">
        <v>14</v>
      </c>
      <c r="M4700" s="27" t="n">
        <v>59</v>
      </c>
      <c r="N4700" s="27" t="s">
        <v>127</v>
      </c>
      <c r="O4700" s="27" t="s">
        <v>171</v>
      </c>
      <c r="P4700" s="27" t="s">
        <v>129</v>
      </c>
      <c r="Q4700" s="29" t="n">
        <v>7914.41</v>
      </c>
      <c r="R4700" s="27" t="s">
        <v>130</v>
      </c>
      <c r="S4700" s="27" t="s">
        <v>192</v>
      </c>
      <c r="T4700" s="27" t="n">
        <v>4</v>
      </c>
      <c r="U4700" s="27" t="n">
        <f aca="false">YEAR(E4700)</f>
        <v>2024</v>
      </c>
      <c r="V4700" s="27" t="str">
        <f aca="false">TEXT(E4700,"MMM-YYYY")</f>
        <v>Sep-2024</v>
      </c>
      <c r="W4700" s="27" t="n">
        <f aca="false">MONTH(E4700)</f>
        <v>9</v>
      </c>
      <c r="X4700" s="27" t="str">
        <f aca="false">TEXT(WEEKDAY(E4700,2),"0")&amp;" - "&amp;TEXT(E4700,"dddd")</f>
        <v>2 - Tuesday</v>
      </c>
      <c r="Y4700" s="27" t="str">
        <f aca="false">_xlfn.IFS(C4700&lt;18,"Child (0-17)",C4700&lt;40,"Young Adult (18-39)",C4700&lt;60,"Adult (40-59)",TRUE(),"Senior (60+)")</f>
        <v>Adult (40-59)</v>
      </c>
      <c r="Z4700" s="27" t="n">
        <f aca="false">ROUND(G4700-E4700,0)</f>
        <v>3</v>
      </c>
      <c r="AA4700" s="27" t="n">
        <f aca="false">L4700+M4700</f>
        <v>73</v>
      </c>
      <c r="AB4700" s="27" t="n">
        <f aca="false">IFERROR(ROUND(Q4700/AA4700,2),0)</f>
        <v>108.42</v>
      </c>
      <c r="AC4700" s="27" t="str">
        <f aca="false">IF(AND(K4700="Critical",N4700="No"),"URGENT - No Bed","Normal")</f>
        <v>Normal</v>
      </c>
      <c r="AD4700" s="33" t="n">
        <f aca="false">INDEX(Lookup_Tables!$B$3:$B$12,MATCH(H4700,Lookup_Tables!$A$3:$A$12,0))</f>
        <v>2800000</v>
      </c>
      <c r="AE4700" s="27" t="str">
        <f aca="false">INDEX(Lookup_Tables!$C$3:$C$12,MATCH(H4700,Lookup_Tables!$A$3:$A$12,0))</f>
        <v>Dr. Suresh Nair</v>
      </c>
      <c r="AF4700" s="27" t="str">
        <f aca="false">IFERROR(INDEX(Lookup_Tables!$F$16:$F$45,MATCH(I4700,Lookup_Tables!$E$16:$E$45,0)),"N/A")</f>
        <v>EMP211</v>
      </c>
      <c r="AG4700" s="27" t="n">
        <f aca="false">_xlfn.IFS(R4700="Recovered",4,R4700="Referred",3,R4700="Admitted",2,R4700="Deceased",1,TRUE(),0)</f>
        <v>4</v>
      </c>
      <c r="AH4700" s="27" t="str">
        <f aca="false">IF(T4700&gt;=4,"Satisfied",IF(T4700&gt;=3,"Neutral","Needs Improvement"))</f>
        <v>Satisfied</v>
      </c>
    </row>
    <row r="4701" customFormat="false" ht="15" hidden="false" customHeight="false" outlineLevel="0" collapsed="false">
      <c r="A4701" s="30" t="s">
        <v>7114</v>
      </c>
      <c r="B4701" s="30" t="s">
        <v>993</v>
      </c>
      <c r="C4701" s="30" t="n">
        <v>31</v>
      </c>
      <c r="D4701" s="30" t="s">
        <v>121</v>
      </c>
      <c r="E4701" s="31" t="n">
        <v>45591</v>
      </c>
      <c r="F4701" s="30" t="s">
        <v>826</v>
      </c>
      <c r="G4701" s="31" t="n">
        <v>45593</v>
      </c>
      <c r="H4701" s="30" t="s">
        <v>242</v>
      </c>
      <c r="I4701" s="30" t="s">
        <v>466</v>
      </c>
      <c r="J4701" s="30" t="s">
        <v>316</v>
      </c>
      <c r="K4701" s="30" t="s">
        <v>126</v>
      </c>
      <c r="L4701" s="30" t="n">
        <v>5</v>
      </c>
      <c r="M4701" s="30" t="n">
        <v>141</v>
      </c>
      <c r="N4701" s="30" t="s">
        <v>186</v>
      </c>
      <c r="O4701" s="30" t="s">
        <v>128</v>
      </c>
      <c r="P4701" s="30" t="s">
        <v>187</v>
      </c>
      <c r="Q4701" s="32" t="n">
        <v>7933.99</v>
      </c>
      <c r="R4701" s="30" t="s">
        <v>268</v>
      </c>
      <c r="S4701" s="30" t="s">
        <v>151</v>
      </c>
      <c r="T4701" s="30" t="n">
        <v>4</v>
      </c>
      <c r="U4701" s="30" t="n">
        <f aca="false">YEAR(E4701)</f>
        <v>2024</v>
      </c>
      <c r="V4701" s="30" t="str">
        <f aca="false">TEXT(E4701,"MMM-YYYY")</f>
        <v>Oct-2024</v>
      </c>
      <c r="W4701" s="30" t="n">
        <f aca="false">MONTH(E4701)</f>
        <v>10</v>
      </c>
      <c r="X4701" s="30" t="str">
        <f aca="false">TEXT(WEEKDAY(E4701,2),"0")&amp;" - "&amp;TEXT(E4701,"dddd")</f>
        <v>6 - Saturday</v>
      </c>
      <c r="Y4701" s="30" t="str">
        <f aca="false">_xlfn.IFS(C4701&lt;18,"Child (0-17)",C4701&lt;40,"Young Adult (18-39)",C4701&lt;60,"Adult (40-59)",TRUE(),"Senior (60+)")</f>
        <v>Young Adult (18-39)</v>
      </c>
      <c r="Z4701" s="30" t="n">
        <f aca="false">ROUND(G4701-E4701,0)</f>
        <v>2</v>
      </c>
      <c r="AA4701" s="30" t="n">
        <f aca="false">L4701+M4701</f>
        <v>146</v>
      </c>
      <c r="AB4701" s="30" t="n">
        <f aca="false">IFERROR(ROUND(Q4701/AA4701,2),0)</f>
        <v>54.34</v>
      </c>
      <c r="AC4701" s="30" t="str">
        <f aca="false">IF(AND(K4701="Critical",N4701="No"),"URGENT - No Bed","Normal")</f>
        <v>Normal</v>
      </c>
      <c r="AD4701" s="34" t="n">
        <f aca="false">INDEX(Lookup_Tables!$B$3:$B$12,MATCH(H4701,Lookup_Tables!$A$3:$A$12,0))</f>
        <v>3000000</v>
      </c>
      <c r="AE4701" s="30" t="str">
        <f aca="false">INDEX(Lookup_Tables!$C$3:$C$12,MATCH(H4701,Lookup_Tables!$A$3:$A$12,0))</f>
        <v>Dr. Pooja Iyer</v>
      </c>
      <c r="AF4701" s="30" t="str">
        <f aca="false">IFERROR(INDEX(Lookup_Tables!$F$16:$F$45,MATCH(I4701,Lookup_Tables!$E$16:$E$45,0)),"N/A")</f>
        <v>EMP212</v>
      </c>
      <c r="AG4701" s="30" t="n">
        <f aca="false">_xlfn.IFS(R4701="Recovered",4,R4701="Referred",3,R4701="Admitted",2,R4701="Deceased",1,TRUE(),0)</f>
        <v>3</v>
      </c>
      <c r="AH4701" s="30" t="str">
        <f aca="false">IF(T4701&gt;=4,"Satisfied",IF(T4701&gt;=3,"Neutral","Needs Improvement"))</f>
        <v>Satisfied</v>
      </c>
    </row>
    <row r="4702" customFormat="false" ht="15" hidden="false" customHeight="false" outlineLevel="0" collapsed="false">
      <c r="A4702" s="27" t="s">
        <v>2486</v>
      </c>
      <c r="B4702" s="27" t="s">
        <v>2487</v>
      </c>
      <c r="C4702" s="27" t="n">
        <v>56</v>
      </c>
      <c r="D4702" s="27" t="s">
        <v>181</v>
      </c>
      <c r="E4702" s="28" t="n">
        <v>45451</v>
      </c>
      <c r="F4702" s="27" t="s">
        <v>549</v>
      </c>
      <c r="G4702" s="28" t="n">
        <v>45451</v>
      </c>
      <c r="H4702" s="27" t="s">
        <v>168</v>
      </c>
      <c r="I4702" s="27" t="s">
        <v>196</v>
      </c>
      <c r="J4702" s="27" t="s">
        <v>170</v>
      </c>
      <c r="K4702" s="27" t="s">
        <v>138</v>
      </c>
      <c r="L4702" s="27" t="n">
        <v>34</v>
      </c>
      <c r="M4702" s="27" t="n">
        <v>16</v>
      </c>
      <c r="N4702" s="27" t="s">
        <v>127</v>
      </c>
      <c r="O4702" s="27" t="s">
        <v>139</v>
      </c>
      <c r="P4702" s="27" t="s">
        <v>187</v>
      </c>
      <c r="Q4702" s="29" t="n">
        <v>2340.78</v>
      </c>
      <c r="R4702" s="27" t="s">
        <v>130</v>
      </c>
      <c r="S4702" s="27" t="s">
        <v>223</v>
      </c>
      <c r="T4702" s="27" t="n">
        <v>4</v>
      </c>
      <c r="U4702" s="27" t="n">
        <f aca="false">YEAR(E4702)</f>
        <v>2024</v>
      </c>
      <c r="V4702" s="27" t="str">
        <f aca="false">TEXT(E4702,"MMM-YYYY")</f>
        <v>Jun-2024</v>
      </c>
      <c r="W4702" s="27" t="n">
        <f aca="false">MONTH(E4702)</f>
        <v>6</v>
      </c>
      <c r="X4702" s="27" t="str">
        <f aca="false">TEXT(WEEKDAY(E4702,2),"0")&amp;" - "&amp;TEXT(E4702,"dddd")</f>
        <v>6 - Saturday</v>
      </c>
      <c r="Y4702" s="27" t="str">
        <f aca="false">_xlfn.IFS(C4702&lt;18,"Child (0-17)",C4702&lt;40,"Young Adult (18-39)",C4702&lt;60,"Adult (40-59)",TRUE(),"Senior (60+)")</f>
        <v>Adult (40-59)</v>
      </c>
      <c r="Z4702" s="27" t="n">
        <f aca="false">ROUND(G4702-E4702,0)</f>
        <v>0</v>
      </c>
      <c r="AA4702" s="27" t="n">
        <f aca="false">L4702+M4702</f>
        <v>50</v>
      </c>
      <c r="AB4702" s="27" t="n">
        <f aca="false">IFERROR(ROUND(Q4702/AA4702,2),0)</f>
        <v>46.82</v>
      </c>
      <c r="AC4702" s="27" t="str">
        <f aca="false">IF(AND(K4702="Critical",N4702="No"),"URGENT - No Bed","Normal")</f>
        <v>Normal</v>
      </c>
      <c r="AD4702" s="33" t="n">
        <f aca="false">INDEX(Lookup_Tables!$B$3:$B$12,MATCH(H4702,Lookup_Tables!$A$3:$A$12,0))</f>
        <v>4400000</v>
      </c>
      <c r="AE4702" s="27" t="str">
        <f aca="false">INDEX(Lookup_Tables!$C$3:$C$12,MATCH(H4702,Lookup_Tables!$A$3:$A$12,0))</f>
        <v>Dr. Neha Chopra</v>
      </c>
      <c r="AF4702" s="27" t="str">
        <f aca="false">IFERROR(INDEX(Lookup_Tables!$F$16:$F$45,MATCH(I4702,Lookup_Tables!$E$16:$E$45,0)),"N/A")</f>
        <v>EMP219</v>
      </c>
      <c r="AG4702" s="27" t="n">
        <f aca="false">_xlfn.IFS(R4702="Recovered",4,R4702="Referred",3,R4702="Admitted",2,R4702="Deceased",1,TRUE(),0)</f>
        <v>4</v>
      </c>
      <c r="AH4702" s="27" t="str">
        <f aca="false">IF(T4702&gt;=4,"Satisfied",IF(T4702&gt;=3,"Neutral","Needs Improvement"))</f>
        <v>Satisfied</v>
      </c>
    </row>
    <row r="4703" customFormat="false" ht="15" hidden="false" customHeight="false" outlineLevel="0" collapsed="false">
      <c r="A4703" s="30" t="s">
        <v>3374</v>
      </c>
      <c r="B4703" s="30" t="s">
        <v>2508</v>
      </c>
      <c r="C4703" s="30" t="n">
        <v>10</v>
      </c>
      <c r="D4703" s="30" t="s">
        <v>121</v>
      </c>
      <c r="E4703" s="31" t="n">
        <v>45651</v>
      </c>
      <c r="F4703" s="30" t="s">
        <v>858</v>
      </c>
      <c r="G4703" s="31" t="n">
        <v>45653</v>
      </c>
      <c r="H4703" s="30" t="s">
        <v>217</v>
      </c>
      <c r="I4703" s="30" t="s">
        <v>392</v>
      </c>
      <c r="J4703" s="30" t="s">
        <v>388</v>
      </c>
      <c r="K4703" s="30" t="s">
        <v>156</v>
      </c>
      <c r="L4703" s="30" t="n">
        <v>30</v>
      </c>
      <c r="M4703" s="30" t="n">
        <v>87</v>
      </c>
      <c r="N4703" s="30" t="s">
        <v>186</v>
      </c>
      <c r="O4703" s="30" t="s">
        <v>128</v>
      </c>
      <c r="P4703" s="30" t="s">
        <v>187</v>
      </c>
      <c r="Q4703" s="32" t="n">
        <v>4208.1</v>
      </c>
      <c r="R4703" s="30" t="s">
        <v>130</v>
      </c>
      <c r="S4703" s="30" t="s">
        <v>192</v>
      </c>
      <c r="T4703" s="30" t="n">
        <v>4</v>
      </c>
      <c r="U4703" s="30" t="n">
        <f aca="false">YEAR(E4703)</f>
        <v>2024</v>
      </c>
      <c r="V4703" s="30" t="str">
        <f aca="false">TEXT(E4703,"MMM-YYYY")</f>
        <v>Dec-2024</v>
      </c>
      <c r="W4703" s="30" t="n">
        <f aca="false">MONTH(E4703)</f>
        <v>12</v>
      </c>
      <c r="X4703" s="30" t="str">
        <f aca="false">TEXT(WEEKDAY(E4703,2),"0")&amp;" - "&amp;TEXT(E4703,"dddd")</f>
        <v>3 - Wednesday</v>
      </c>
      <c r="Y4703" s="30" t="str">
        <f aca="false">_xlfn.IFS(C4703&lt;18,"Child (0-17)",C4703&lt;40,"Young Adult (18-39)",C4703&lt;60,"Adult (40-59)",TRUE(),"Senior (60+)")</f>
        <v>Child (0-17)</v>
      </c>
      <c r="Z4703" s="30" t="n">
        <f aca="false">ROUND(G4703-E4703,0)</f>
        <v>2</v>
      </c>
      <c r="AA4703" s="30" t="n">
        <f aca="false">L4703+M4703</f>
        <v>117</v>
      </c>
      <c r="AB4703" s="30" t="n">
        <f aca="false">IFERROR(ROUND(Q4703/AA4703,2),0)</f>
        <v>35.97</v>
      </c>
      <c r="AC4703" s="30" t="str">
        <f aca="false">IF(AND(K4703="Critical",N4703="No"),"URGENT - No Bed","Normal")</f>
        <v>Normal</v>
      </c>
      <c r="AD4703" s="34" t="n">
        <f aca="false">INDEX(Lookup_Tables!$B$3:$B$12,MATCH(H4703,Lookup_Tables!$A$3:$A$12,0))</f>
        <v>4200000</v>
      </c>
      <c r="AE4703" s="30" t="str">
        <f aca="false">INDEX(Lookup_Tables!$C$3:$C$12,MATCH(H4703,Lookup_Tables!$A$3:$A$12,0))</f>
        <v>Dr. Anil Kapoor</v>
      </c>
      <c r="AF4703" s="30" t="str">
        <f aca="false">IFERROR(INDEX(Lookup_Tables!$F$16:$F$45,MATCH(I4703,Lookup_Tables!$E$16:$E$45,0)),"N/A")</f>
        <v>EMP202</v>
      </c>
      <c r="AG4703" s="30" t="n">
        <f aca="false">_xlfn.IFS(R4703="Recovered",4,R4703="Referred",3,R4703="Admitted",2,R4703="Deceased",1,TRUE(),0)</f>
        <v>4</v>
      </c>
      <c r="AH4703" s="30" t="str">
        <f aca="false">IF(T4703&gt;=4,"Satisfied",IF(T4703&gt;=3,"Neutral","Needs Improvement"))</f>
        <v>Satisfied</v>
      </c>
    </row>
    <row r="4704" customFormat="false" ht="15" hidden="false" customHeight="false" outlineLevel="0" collapsed="false">
      <c r="A4704" s="27" t="s">
        <v>1245</v>
      </c>
      <c r="B4704" s="27" t="s">
        <v>1246</v>
      </c>
      <c r="C4704" s="27" t="n">
        <v>54</v>
      </c>
      <c r="D4704" s="27" t="s">
        <v>121</v>
      </c>
      <c r="E4704" s="28" t="n">
        <v>45457</v>
      </c>
      <c r="F4704" s="27" t="s">
        <v>543</v>
      </c>
      <c r="G4704" s="28" t="n">
        <v>45459</v>
      </c>
      <c r="H4704" s="27" t="s">
        <v>217</v>
      </c>
      <c r="I4704" s="27" t="s">
        <v>282</v>
      </c>
      <c r="J4704" s="27" t="s">
        <v>388</v>
      </c>
      <c r="K4704" s="27" t="s">
        <v>156</v>
      </c>
      <c r="L4704" s="27" t="n">
        <v>60</v>
      </c>
      <c r="M4704" s="27" t="n">
        <v>62</v>
      </c>
      <c r="N4704" s="27" t="s">
        <v>127</v>
      </c>
      <c r="O4704" s="27" t="s">
        <v>139</v>
      </c>
      <c r="P4704" s="27" t="s">
        <v>129</v>
      </c>
      <c r="Q4704" s="29" t="n">
        <v>4075.71</v>
      </c>
      <c r="R4704" s="27" t="s">
        <v>130</v>
      </c>
      <c r="S4704" s="27" t="s">
        <v>131</v>
      </c>
      <c r="T4704" s="27" t="n">
        <v>5</v>
      </c>
      <c r="U4704" s="27" t="n">
        <f aca="false">YEAR(E4704)</f>
        <v>2024</v>
      </c>
      <c r="V4704" s="27" t="str">
        <f aca="false">TEXT(E4704,"MMM-YYYY")</f>
        <v>Jun-2024</v>
      </c>
      <c r="W4704" s="27" t="n">
        <f aca="false">MONTH(E4704)</f>
        <v>6</v>
      </c>
      <c r="X4704" s="27" t="str">
        <f aca="false">TEXT(WEEKDAY(E4704,2),"0")&amp;" - "&amp;TEXT(E4704,"dddd")</f>
        <v>5 - Friday</v>
      </c>
      <c r="Y4704" s="27" t="str">
        <f aca="false">_xlfn.IFS(C4704&lt;18,"Child (0-17)",C4704&lt;40,"Young Adult (18-39)",C4704&lt;60,"Adult (40-59)",TRUE(),"Senior (60+)")</f>
        <v>Adult (40-59)</v>
      </c>
      <c r="Z4704" s="27" t="n">
        <f aca="false">ROUND(G4704-E4704,0)</f>
        <v>2</v>
      </c>
      <c r="AA4704" s="27" t="n">
        <f aca="false">L4704+M4704</f>
        <v>122</v>
      </c>
      <c r="AB4704" s="27" t="n">
        <f aca="false">IFERROR(ROUND(Q4704/AA4704,2),0)</f>
        <v>33.41</v>
      </c>
      <c r="AC4704" s="27" t="str">
        <f aca="false">IF(AND(K4704="Critical",N4704="No"),"URGENT - No Bed","Normal")</f>
        <v>Normal</v>
      </c>
      <c r="AD4704" s="33" t="n">
        <f aca="false">INDEX(Lookup_Tables!$B$3:$B$12,MATCH(H4704,Lookup_Tables!$A$3:$A$12,0))</f>
        <v>4200000</v>
      </c>
      <c r="AE4704" s="27" t="str">
        <f aca="false">INDEX(Lookup_Tables!$C$3:$C$12,MATCH(H4704,Lookup_Tables!$A$3:$A$12,0))</f>
        <v>Dr. Anil Kapoor</v>
      </c>
      <c r="AF4704" s="27" t="str">
        <f aca="false">IFERROR(INDEX(Lookup_Tables!$F$16:$F$45,MATCH(I4704,Lookup_Tables!$E$16:$E$45,0)),"N/A")</f>
        <v>EMP200</v>
      </c>
      <c r="AG4704" s="27" t="n">
        <f aca="false">_xlfn.IFS(R4704="Recovered",4,R4704="Referred",3,R4704="Admitted",2,R4704="Deceased",1,TRUE(),0)</f>
        <v>4</v>
      </c>
      <c r="AH4704" s="27" t="str">
        <f aca="false">IF(T4704&gt;=4,"Satisfied",IF(T4704&gt;=3,"Neutral","Needs Improvement"))</f>
        <v>Satisfied</v>
      </c>
    </row>
    <row r="4705" customFormat="false" ht="15" hidden="false" customHeight="false" outlineLevel="0" collapsed="false">
      <c r="A4705" s="30" t="s">
        <v>5814</v>
      </c>
      <c r="B4705" s="30" t="s">
        <v>1232</v>
      </c>
      <c r="C4705" s="30" t="n">
        <v>18</v>
      </c>
      <c r="D4705" s="30" t="s">
        <v>181</v>
      </c>
      <c r="E4705" s="31" t="n">
        <v>45501</v>
      </c>
      <c r="F4705" s="30" t="s">
        <v>614</v>
      </c>
      <c r="G4705" s="31" t="n">
        <v>45501</v>
      </c>
      <c r="H4705" s="30" t="s">
        <v>146</v>
      </c>
      <c r="I4705" s="30" t="s">
        <v>309</v>
      </c>
      <c r="J4705" s="30" t="s">
        <v>222</v>
      </c>
      <c r="K4705" s="30" t="s">
        <v>138</v>
      </c>
      <c r="L4705" s="30" t="n">
        <v>24</v>
      </c>
      <c r="M4705" s="30" t="n">
        <v>22</v>
      </c>
      <c r="N4705" s="30" t="s">
        <v>127</v>
      </c>
      <c r="O4705" s="30" t="s">
        <v>139</v>
      </c>
      <c r="P4705" s="30" t="s">
        <v>150</v>
      </c>
      <c r="Q4705" s="32" t="n">
        <v>1460.37</v>
      </c>
      <c r="R4705" s="30" t="s">
        <v>130</v>
      </c>
      <c r="S4705" s="30" t="s">
        <v>335</v>
      </c>
      <c r="T4705" s="30" t="n">
        <v>4</v>
      </c>
      <c r="U4705" s="30" t="n">
        <f aca="false">YEAR(E4705)</f>
        <v>2024</v>
      </c>
      <c r="V4705" s="30" t="str">
        <f aca="false">TEXT(E4705,"MMM-YYYY")</f>
        <v>Jul-2024</v>
      </c>
      <c r="W4705" s="30" t="n">
        <f aca="false">MONTH(E4705)</f>
        <v>7</v>
      </c>
      <c r="X4705" s="30" t="str">
        <f aca="false">TEXT(WEEKDAY(E4705,2),"0")&amp;" - "&amp;TEXT(E4705,"dddd")</f>
        <v>7 - Sunday</v>
      </c>
      <c r="Y4705" s="30" t="str">
        <f aca="false">_xlfn.IFS(C4705&lt;18,"Child (0-17)",C4705&lt;40,"Young Adult (18-39)",C4705&lt;60,"Adult (40-59)",TRUE(),"Senior (60+)")</f>
        <v>Young Adult (18-39)</v>
      </c>
      <c r="Z4705" s="30" t="n">
        <f aca="false">ROUND(G4705-E4705,0)</f>
        <v>0</v>
      </c>
      <c r="AA4705" s="30" t="n">
        <f aca="false">L4705+M4705</f>
        <v>46</v>
      </c>
      <c r="AB4705" s="30" t="n">
        <f aca="false">IFERROR(ROUND(Q4705/AA4705,2),0)</f>
        <v>31.75</v>
      </c>
      <c r="AC4705" s="30" t="str">
        <f aca="false">IF(AND(K4705="Critical",N4705="No"),"URGENT - No Bed","Normal")</f>
        <v>Normal</v>
      </c>
      <c r="AD4705" s="34" t="n">
        <f aca="false">INDEX(Lookup_Tables!$B$3:$B$12,MATCH(H4705,Lookup_Tables!$A$3:$A$12,0))</f>
        <v>2700000</v>
      </c>
      <c r="AE4705" s="30" t="str">
        <f aca="false">INDEX(Lookup_Tables!$C$3:$C$12,MATCH(H4705,Lookup_Tables!$A$3:$A$12,0))</f>
        <v>Dr. Vikram Singh</v>
      </c>
      <c r="AF4705" s="30" t="str">
        <f aca="false">IFERROR(INDEX(Lookup_Tables!$F$16:$F$45,MATCH(I4705,Lookup_Tables!$E$16:$E$45,0)),"N/A")</f>
        <v>EMP228</v>
      </c>
      <c r="AG4705" s="30" t="n">
        <f aca="false">_xlfn.IFS(R4705="Recovered",4,R4705="Referred",3,R4705="Admitted",2,R4705="Deceased",1,TRUE(),0)</f>
        <v>4</v>
      </c>
      <c r="AH4705" s="30" t="str">
        <f aca="false">IF(T4705&gt;=4,"Satisfied",IF(T4705&gt;=3,"Neutral","Needs Improvement"))</f>
        <v>Satisfied</v>
      </c>
    </row>
    <row r="4706" customFormat="false" ht="15" hidden="false" customHeight="false" outlineLevel="0" collapsed="false">
      <c r="A4706" s="27" t="s">
        <v>1091</v>
      </c>
      <c r="B4706" s="27" t="s">
        <v>2457</v>
      </c>
      <c r="C4706" s="27" t="n">
        <v>34</v>
      </c>
      <c r="D4706" s="27" t="s">
        <v>181</v>
      </c>
      <c r="E4706" s="28" t="n">
        <v>45428</v>
      </c>
      <c r="F4706" s="27" t="s">
        <v>791</v>
      </c>
      <c r="G4706" s="28" t="n">
        <v>45429</v>
      </c>
      <c r="H4706" s="27" t="s">
        <v>161</v>
      </c>
      <c r="I4706" s="27" t="s">
        <v>320</v>
      </c>
      <c r="J4706" s="27" t="s">
        <v>648</v>
      </c>
      <c r="K4706" s="27" t="s">
        <v>138</v>
      </c>
      <c r="L4706" s="27" t="n">
        <v>22</v>
      </c>
      <c r="M4706" s="27" t="n">
        <v>37</v>
      </c>
      <c r="N4706" s="27" t="s">
        <v>127</v>
      </c>
      <c r="O4706" s="27" t="s">
        <v>128</v>
      </c>
      <c r="P4706" s="27" t="s">
        <v>140</v>
      </c>
      <c r="Q4706" s="29" t="n">
        <v>1825.53</v>
      </c>
      <c r="R4706" s="27" t="s">
        <v>130</v>
      </c>
      <c r="S4706" s="27" t="s">
        <v>131</v>
      </c>
      <c r="T4706" s="27" t="n">
        <v>5</v>
      </c>
      <c r="U4706" s="27" t="n">
        <f aca="false">YEAR(E4706)</f>
        <v>2024</v>
      </c>
      <c r="V4706" s="27" t="str">
        <f aca="false">TEXT(E4706,"MMM-YYYY")</f>
        <v>May-2024</v>
      </c>
      <c r="W4706" s="27" t="n">
        <f aca="false">MONTH(E4706)</f>
        <v>5</v>
      </c>
      <c r="X4706" s="27" t="str">
        <f aca="false">TEXT(WEEKDAY(E4706,2),"0")&amp;" - "&amp;TEXT(E4706,"dddd")</f>
        <v>4 - Thursday</v>
      </c>
      <c r="Y4706" s="27" t="str">
        <f aca="false">_xlfn.IFS(C4706&lt;18,"Child (0-17)",C4706&lt;40,"Young Adult (18-39)",C4706&lt;60,"Adult (40-59)",TRUE(),"Senior (60+)")</f>
        <v>Young Adult (18-39)</v>
      </c>
      <c r="Z4706" s="27" t="n">
        <f aca="false">ROUND(G4706-E4706,0)</f>
        <v>1</v>
      </c>
      <c r="AA4706" s="27" t="n">
        <f aca="false">L4706+M4706</f>
        <v>59</v>
      </c>
      <c r="AB4706" s="27" t="n">
        <f aca="false">IFERROR(ROUND(Q4706/AA4706,2),0)</f>
        <v>30.94</v>
      </c>
      <c r="AC4706" s="27" t="str">
        <f aca="false">IF(AND(K4706="Critical",N4706="No"),"URGENT - No Bed","Normal")</f>
        <v>Normal</v>
      </c>
      <c r="AD4706" s="33" t="n">
        <f aca="false">INDEX(Lookup_Tables!$B$3:$B$12,MATCH(H4706,Lookup_Tables!$A$3:$A$12,0))</f>
        <v>3600000</v>
      </c>
      <c r="AE4706" s="27" t="str">
        <f aca="false">INDEX(Lookup_Tables!$C$3:$C$12,MATCH(H4706,Lookup_Tables!$A$3:$A$12,0))</f>
        <v>Dr. Sameer Joshi</v>
      </c>
      <c r="AF4706" s="27" t="str">
        <f aca="false">IFERROR(INDEX(Lookup_Tables!$F$16:$F$45,MATCH(I4706,Lookup_Tables!$E$16:$E$45,0)),"N/A")</f>
        <v>EMP223</v>
      </c>
      <c r="AG4706" s="27" t="n">
        <f aca="false">_xlfn.IFS(R4706="Recovered",4,R4706="Referred",3,R4706="Admitted",2,R4706="Deceased",1,TRUE(),0)</f>
        <v>4</v>
      </c>
      <c r="AH4706" s="27" t="str">
        <f aca="false">IF(T4706&gt;=4,"Satisfied",IF(T4706&gt;=3,"Neutral","Needs Improvement"))</f>
        <v>Satisfied</v>
      </c>
    </row>
    <row r="4707" customFormat="false" ht="15" hidden="false" customHeight="false" outlineLevel="0" collapsed="false">
      <c r="A4707" s="30" t="s">
        <v>2542</v>
      </c>
      <c r="B4707" s="30" t="s">
        <v>2543</v>
      </c>
      <c r="C4707" s="30" t="n">
        <v>41</v>
      </c>
      <c r="D4707" s="30" t="s">
        <v>121</v>
      </c>
      <c r="E4707" s="31" t="n">
        <v>45390</v>
      </c>
      <c r="F4707" s="30" t="s">
        <v>759</v>
      </c>
      <c r="G4707" s="31" t="n">
        <v>45393</v>
      </c>
      <c r="H4707" s="30" t="s">
        <v>206</v>
      </c>
      <c r="I4707" s="30" t="s">
        <v>232</v>
      </c>
      <c r="J4707" s="30" t="s">
        <v>208</v>
      </c>
      <c r="K4707" s="30" t="s">
        <v>126</v>
      </c>
      <c r="L4707" s="30" t="n">
        <v>32</v>
      </c>
      <c r="M4707" s="30" t="n">
        <v>60</v>
      </c>
      <c r="N4707" s="30" t="s">
        <v>186</v>
      </c>
      <c r="O4707" s="30" t="s">
        <v>128</v>
      </c>
      <c r="P4707" s="30" t="s">
        <v>140</v>
      </c>
      <c r="Q4707" s="32" t="n">
        <v>7456.07</v>
      </c>
      <c r="R4707" s="30" t="s">
        <v>130</v>
      </c>
      <c r="S4707" s="30" t="s">
        <v>141</v>
      </c>
      <c r="T4707" s="30" t="n">
        <v>3</v>
      </c>
      <c r="U4707" s="30" t="n">
        <f aca="false">YEAR(E4707)</f>
        <v>2024</v>
      </c>
      <c r="V4707" s="30" t="str">
        <f aca="false">TEXT(E4707,"MMM-YYYY")</f>
        <v>Apr-2024</v>
      </c>
      <c r="W4707" s="30" t="n">
        <f aca="false">MONTH(E4707)</f>
        <v>4</v>
      </c>
      <c r="X4707" s="30" t="str">
        <f aca="false">TEXT(WEEKDAY(E4707,2),"0")&amp;" - "&amp;TEXT(E4707,"dddd")</f>
        <v>1 - Monday</v>
      </c>
      <c r="Y4707" s="30" t="str">
        <f aca="false">_xlfn.IFS(C4707&lt;18,"Child (0-17)",C4707&lt;40,"Young Adult (18-39)",C4707&lt;60,"Adult (40-59)",TRUE(),"Senior (60+)")</f>
        <v>Adult (40-59)</v>
      </c>
      <c r="Z4707" s="30" t="n">
        <f aca="false">ROUND(G4707-E4707,0)</f>
        <v>3</v>
      </c>
      <c r="AA4707" s="30" t="n">
        <f aca="false">L4707+M4707</f>
        <v>92</v>
      </c>
      <c r="AB4707" s="30" t="n">
        <f aca="false">IFERROR(ROUND(Q4707/AA4707,2),0)</f>
        <v>81.04</v>
      </c>
      <c r="AC4707" s="30" t="str">
        <f aca="false">IF(AND(K4707="Critical",N4707="No"),"URGENT - No Bed","Normal")</f>
        <v>Normal</v>
      </c>
      <c r="AD4707" s="34" t="n">
        <f aca="false">INDEX(Lookup_Tables!$B$3:$B$12,MATCH(H4707,Lookup_Tables!$A$3:$A$12,0))</f>
        <v>2800000</v>
      </c>
      <c r="AE4707" s="30" t="str">
        <f aca="false">INDEX(Lookup_Tables!$C$3:$C$12,MATCH(H4707,Lookup_Tables!$A$3:$A$12,0))</f>
        <v>Dr. Suresh Nair</v>
      </c>
      <c r="AF4707" s="30" t="str">
        <f aca="false">IFERROR(INDEX(Lookup_Tables!$F$16:$F$45,MATCH(I4707,Lookup_Tables!$E$16:$E$45,0)),"N/A")</f>
        <v>EMP210</v>
      </c>
      <c r="AG4707" s="30" t="n">
        <f aca="false">_xlfn.IFS(R4707="Recovered",4,R4707="Referred",3,R4707="Admitted",2,R4707="Deceased",1,TRUE(),0)</f>
        <v>4</v>
      </c>
      <c r="AH4707" s="30" t="str">
        <f aca="false">IF(T4707&gt;=4,"Satisfied",IF(T4707&gt;=3,"Neutral","Needs Improvement"))</f>
        <v>Neutral</v>
      </c>
    </row>
    <row r="4708" customFormat="false" ht="15" hidden="false" customHeight="false" outlineLevel="0" collapsed="false">
      <c r="A4708" s="27" t="s">
        <v>403</v>
      </c>
      <c r="B4708" s="27" t="s">
        <v>404</v>
      </c>
      <c r="C4708" s="27" t="n">
        <v>53</v>
      </c>
      <c r="D4708" s="27" t="s">
        <v>121</v>
      </c>
      <c r="E4708" s="28" t="n">
        <v>45494</v>
      </c>
      <c r="F4708" s="27" t="s">
        <v>405</v>
      </c>
      <c r="G4708" s="28" t="n">
        <v>45497</v>
      </c>
      <c r="H4708" s="27" t="s">
        <v>161</v>
      </c>
      <c r="I4708" s="27" t="s">
        <v>162</v>
      </c>
      <c r="J4708" s="27" t="s">
        <v>163</v>
      </c>
      <c r="K4708" s="27" t="s">
        <v>156</v>
      </c>
      <c r="L4708" s="27" t="n">
        <v>20</v>
      </c>
      <c r="M4708" s="27" t="n">
        <v>83</v>
      </c>
      <c r="N4708" s="27" t="s">
        <v>186</v>
      </c>
      <c r="O4708" s="27" t="s">
        <v>139</v>
      </c>
      <c r="P4708" s="27" t="s">
        <v>129</v>
      </c>
      <c r="Q4708" s="29" t="n">
        <v>4037.27</v>
      </c>
      <c r="R4708" s="27" t="s">
        <v>130</v>
      </c>
      <c r="S4708" s="27" t="s">
        <v>131</v>
      </c>
      <c r="T4708" s="27" t="n">
        <v>4</v>
      </c>
      <c r="U4708" s="27" t="n">
        <f aca="false">YEAR(E4708)</f>
        <v>2024</v>
      </c>
      <c r="V4708" s="27" t="str">
        <f aca="false">TEXT(E4708,"MMM-YYYY")</f>
        <v>Jul-2024</v>
      </c>
      <c r="W4708" s="27" t="n">
        <f aca="false">MONTH(E4708)</f>
        <v>7</v>
      </c>
      <c r="X4708" s="27" t="str">
        <f aca="false">TEXT(WEEKDAY(E4708,2),"0")&amp;" - "&amp;TEXT(E4708,"dddd")</f>
        <v>7 - Sunday</v>
      </c>
      <c r="Y4708" s="27" t="str">
        <f aca="false">_xlfn.IFS(C4708&lt;18,"Child (0-17)",C4708&lt;40,"Young Adult (18-39)",C4708&lt;60,"Adult (40-59)",TRUE(),"Senior (60+)")</f>
        <v>Adult (40-59)</v>
      </c>
      <c r="Z4708" s="27" t="n">
        <f aca="false">ROUND(G4708-E4708,0)</f>
        <v>3</v>
      </c>
      <c r="AA4708" s="27" t="n">
        <f aca="false">L4708+M4708</f>
        <v>103</v>
      </c>
      <c r="AB4708" s="27" t="n">
        <f aca="false">IFERROR(ROUND(Q4708/AA4708,2),0)</f>
        <v>39.2</v>
      </c>
      <c r="AC4708" s="27" t="str">
        <f aca="false">IF(AND(K4708="Critical",N4708="No"),"URGENT - No Bed","Normal")</f>
        <v>Normal</v>
      </c>
      <c r="AD4708" s="33" t="n">
        <f aca="false">INDEX(Lookup_Tables!$B$3:$B$12,MATCH(H4708,Lookup_Tables!$A$3:$A$12,0))</f>
        <v>3600000</v>
      </c>
      <c r="AE4708" s="27" t="str">
        <f aca="false">INDEX(Lookup_Tables!$C$3:$C$12,MATCH(H4708,Lookup_Tables!$A$3:$A$12,0))</f>
        <v>Dr. Sameer Joshi</v>
      </c>
      <c r="AF4708" s="27" t="str">
        <f aca="false">IFERROR(INDEX(Lookup_Tables!$F$16:$F$45,MATCH(I4708,Lookup_Tables!$E$16:$E$45,0)),"N/A")</f>
        <v>EMP222</v>
      </c>
      <c r="AG4708" s="27" t="n">
        <f aca="false">_xlfn.IFS(R4708="Recovered",4,R4708="Referred",3,R4708="Admitted",2,R4708="Deceased",1,TRUE(),0)</f>
        <v>4</v>
      </c>
      <c r="AH4708" s="27" t="str">
        <f aca="false">IF(T4708&gt;=4,"Satisfied",IF(T4708&gt;=3,"Neutral","Needs Improvement"))</f>
        <v>Satisfied</v>
      </c>
    </row>
    <row r="4709" customFormat="false" ht="15" hidden="false" customHeight="false" outlineLevel="0" collapsed="false">
      <c r="A4709" s="30" t="s">
        <v>4078</v>
      </c>
      <c r="B4709" s="30" t="s">
        <v>831</v>
      </c>
      <c r="C4709" s="30" t="n">
        <v>17</v>
      </c>
      <c r="D4709" s="30" t="s">
        <v>181</v>
      </c>
      <c r="E4709" s="31" t="n">
        <v>45297</v>
      </c>
      <c r="F4709" s="30" t="s">
        <v>374</v>
      </c>
      <c r="G4709" s="31" t="n">
        <v>45297</v>
      </c>
      <c r="H4709" s="30" t="s">
        <v>168</v>
      </c>
      <c r="I4709" s="30" t="s">
        <v>196</v>
      </c>
      <c r="J4709" s="30" t="s">
        <v>371</v>
      </c>
      <c r="K4709" s="30" t="s">
        <v>138</v>
      </c>
      <c r="L4709" s="30" t="n">
        <v>59</v>
      </c>
      <c r="M4709" s="30" t="n">
        <v>28</v>
      </c>
      <c r="N4709" s="30" t="s">
        <v>127</v>
      </c>
      <c r="O4709" s="30" t="s">
        <v>128</v>
      </c>
      <c r="P4709" s="30" t="s">
        <v>129</v>
      </c>
      <c r="Q4709" s="32" t="n">
        <v>1284.24</v>
      </c>
      <c r="R4709" s="30" t="s">
        <v>130</v>
      </c>
      <c r="S4709" s="30" t="s">
        <v>157</v>
      </c>
      <c r="T4709" s="30" t="n">
        <v>3</v>
      </c>
      <c r="U4709" s="30" t="n">
        <f aca="false">YEAR(E4709)</f>
        <v>2024</v>
      </c>
      <c r="V4709" s="30" t="str">
        <f aca="false">TEXT(E4709,"MMM-YYYY")</f>
        <v>Jan-2024</v>
      </c>
      <c r="W4709" s="30" t="n">
        <f aca="false">MONTH(E4709)</f>
        <v>1</v>
      </c>
      <c r="X4709" s="30" t="str">
        <f aca="false">TEXT(WEEKDAY(E4709,2),"0")&amp;" - "&amp;TEXT(E4709,"dddd")</f>
        <v>6 - Saturday</v>
      </c>
      <c r="Y4709" s="30" t="str">
        <f aca="false">_xlfn.IFS(C4709&lt;18,"Child (0-17)",C4709&lt;40,"Young Adult (18-39)",C4709&lt;60,"Adult (40-59)",TRUE(),"Senior (60+)")</f>
        <v>Child (0-17)</v>
      </c>
      <c r="Z4709" s="30" t="n">
        <f aca="false">ROUND(G4709-E4709,0)</f>
        <v>0</v>
      </c>
      <c r="AA4709" s="30" t="n">
        <f aca="false">L4709+M4709</f>
        <v>87</v>
      </c>
      <c r="AB4709" s="30" t="n">
        <f aca="false">IFERROR(ROUND(Q4709/AA4709,2),0)</f>
        <v>14.76</v>
      </c>
      <c r="AC4709" s="30" t="str">
        <f aca="false">IF(AND(K4709="Critical",N4709="No"),"URGENT - No Bed","Normal")</f>
        <v>Normal</v>
      </c>
      <c r="AD4709" s="34" t="n">
        <f aca="false">INDEX(Lookup_Tables!$B$3:$B$12,MATCH(H4709,Lookup_Tables!$A$3:$A$12,0))</f>
        <v>4400000</v>
      </c>
      <c r="AE4709" s="30" t="str">
        <f aca="false">INDEX(Lookup_Tables!$C$3:$C$12,MATCH(H4709,Lookup_Tables!$A$3:$A$12,0))</f>
        <v>Dr. Neha Chopra</v>
      </c>
      <c r="AF4709" s="30" t="str">
        <f aca="false">IFERROR(INDEX(Lookup_Tables!$F$16:$F$45,MATCH(I4709,Lookup_Tables!$E$16:$E$45,0)),"N/A")</f>
        <v>EMP219</v>
      </c>
      <c r="AG4709" s="30" t="n">
        <f aca="false">_xlfn.IFS(R4709="Recovered",4,R4709="Referred",3,R4709="Admitted",2,R4709="Deceased",1,TRUE(),0)</f>
        <v>4</v>
      </c>
      <c r="AH4709" s="30" t="str">
        <f aca="false">IF(T4709&gt;=4,"Satisfied",IF(T4709&gt;=3,"Neutral","Needs Improvement"))</f>
        <v>Neutral</v>
      </c>
    </row>
    <row r="4710" customFormat="false" ht="15" hidden="false" customHeight="false" outlineLevel="0" collapsed="false">
      <c r="A4710" s="27" t="s">
        <v>6193</v>
      </c>
      <c r="B4710" s="27" t="s">
        <v>3168</v>
      </c>
      <c r="C4710" s="27" t="n">
        <v>76</v>
      </c>
      <c r="D4710" s="27" t="s">
        <v>181</v>
      </c>
      <c r="E4710" s="28" t="n">
        <v>45602</v>
      </c>
      <c r="F4710" s="27" t="s">
        <v>635</v>
      </c>
      <c r="G4710" s="28" t="n">
        <v>45603</v>
      </c>
      <c r="H4710" s="27" t="s">
        <v>242</v>
      </c>
      <c r="I4710" s="27" t="s">
        <v>315</v>
      </c>
      <c r="J4710" s="27" t="s">
        <v>422</v>
      </c>
      <c r="K4710" s="27" t="s">
        <v>156</v>
      </c>
      <c r="L4710" s="27" t="n">
        <v>47</v>
      </c>
      <c r="M4710" s="27" t="n">
        <v>63</v>
      </c>
      <c r="N4710" s="27" t="s">
        <v>127</v>
      </c>
      <c r="O4710" s="27" t="s">
        <v>171</v>
      </c>
      <c r="P4710" s="27" t="s">
        <v>187</v>
      </c>
      <c r="Q4710" s="29" t="n">
        <v>4730.7</v>
      </c>
      <c r="R4710" s="27" t="s">
        <v>130</v>
      </c>
      <c r="S4710" s="27" t="s">
        <v>192</v>
      </c>
      <c r="T4710" s="27" t="n">
        <v>4</v>
      </c>
      <c r="U4710" s="27" t="n">
        <f aca="false">YEAR(E4710)</f>
        <v>2024</v>
      </c>
      <c r="V4710" s="27" t="str">
        <f aca="false">TEXT(E4710,"MMM-YYYY")</f>
        <v>Nov-2024</v>
      </c>
      <c r="W4710" s="27" t="n">
        <f aca="false">MONTH(E4710)</f>
        <v>11</v>
      </c>
      <c r="X4710" s="27" t="str">
        <f aca="false">TEXT(WEEKDAY(E4710,2),"0")&amp;" - "&amp;TEXT(E4710,"dddd")</f>
        <v>3 - Wednesday</v>
      </c>
      <c r="Y4710" s="27" t="str">
        <f aca="false">_xlfn.IFS(C4710&lt;18,"Child (0-17)",C4710&lt;40,"Young Adult (18-39)",C4710&lt;60,"Adult (40-59)",TRUE(),"Senior (60+)")</f>
        <v>Senior (60+)</v>
      </c>
      <c r="Z4710" s="27" t="n">
        <f aca="false">ROUND(G4710-E4710,0)</f>
        <v>1</v>
      </c>
      <c r="AA4710" s="27" t="n">
        <f aca="false">L4710+M4710</f>
        <v>110</v>
      </c>
      <c r="AB4710" s="27" t="n">
        <f aca="false">IFERROR(ROUND(Q4710/AA4710,2),0)</f>
        <v>43.01</v>
      </c>
      <c r="AC4710" s="27" t="str">
        <f aca="false">IF(AND(K4710="Critical",N4710="No"),"URGENT - No Bed","Normal")</f>
        <v>Normal</v>
      </c>
      <c r="AD4710" s="33" t="n">
        <f aca="false">INDEX(Lookup_Tables!$B$3:$B$12,MATCH(H4710,Lookup_Tables!$A$3:$A$12,0))</f>
        <v>3000000</v>
      </c>
      <c r="AE4710" s="27" t="str">
        <f aca="false">INDEX(Lookup_Tables!$C$3:$C$12,MATCH(H4710,Lookup_Tables!$A$3:$A$12,0))</f>
        <v>Dr. Pooja Iyer</v>
      </c>
      <c r="AF4710" s="27" t="str">
        <f aca="false">IFERROR(INDEX(Lookup_Tables!$F$16:$F$45,MATCH(I4710,Lookup_Tables!$E$16:$E$45,0)),"N/A")</f>
        <v>EMP213</v>
      </c>
      <c r="AG4710" s="27" t="n">
        <f aca="false">_xlfn.IFS(R4710="Recovered",4,R4710="Referred",3,R4710="Admitted",2,R4710="Deceased",1,TRUE(),0)</f>
        <v>4</v>
      </c>
      <c r="AH4710" s="27" t="str">
        <f aca="false">IF(T4710&gt;=4,"Satisfied",IF(T4710&gt;=3,"Neutral","Needs Improvement"))</f>
        <v>Satisfied</v>
      </c>
    </row>
    <row r="4711" customFormat="false" ht="15" hidden="false" customHeight="false" outlineLevel="0" collapsed="false">
      <c r="A4711" s="30" t="s">
        <v>1000</v>
      </c>
      <c r="B4711" s="30" t="s">
        <v>1001</v>
      </c>
      <c r="C4711" s="30" t="n">
        <v>44</v>
      </c>
      <c r="D4711" s="30" t="s">
        <v>121</v>
      </c>
      <c r="E4711" s="31" t="n">
        <v>45581</v>
      </c>
      <c r="F4711" s="30" t="s">
        <v>1002</v>
      </c>
      <c r="G4711" s="31" t="n">
        <v>45582</v>
      </c>
      <c r="H4711" s="30" t="s">
        <v>146</v>
      </c>
      <c r="I4711" s="30" t="s">
        <v>147</v>
      </c>
      <c r="J4711" s="30" t="s">
        <v>222</v>
      </c>
      <c r="K4711" s="30" t="s">
        <v>138</v>
      </c>
      <c r="L4711" s="30" t="n">
        <v>58</v>
      </c>
      <c r="M4711" s="30" t="n">
        <v>24</v>
      </c>
      <c r="N4711" s="30" t="s">
        <v>127</v>
      </c>
      <c r="O4711" s="30" t="s">
        <v>139</v>
      </c>
      <c r="P4711" s="30" t="s">
        <v>187</v>
      </c>
      <c r="Q4711" s="32" t="n">
        <v>2299.32</v>
      </c>
      <c r="R4711" s="30" t="s">
        <v>130</v>
      </c>
      <c r="S4711" s="30" t="s">
        <v>151</v>
      </c>
      <c r="T4711" s="30" t="n">
        <v>4</v>
      </c>
      <c r="U4711" s="30" t="n">
        <f aca="false">YEAR(E4711)</f>
        <v>2024</v>
      </c>
      <c r="V4711" s="30" t="str">
        <f aca="false">TEXT(E4711,"MMM-YYYY")</f>
        <v>Oct-2024</v>
      </c>
      <c r="W4711" s="30" t="n">
        <f aca="false">MONTH(E4711)</f>
        <v>10</v>
      </c>
      <c r="X4711" s="30" t="str">
        <f aca="false">TEXT(WEEKDAY(E4711,2),"0")&amp;" - "&amp;TEXT(E4711,"dddd")</f>
        <v>3 - Wednesday</v>
      </c>
      <c r="Y4711" s="30" t="str">
        <f aca="false">_xlfn.IFS(C4711&lt;18,"Child (0-17)",C4711&lt;40,"Young Adult (18-39)",C4711&lt;60,"Adult (40-59)",TRUE(),"Senior (60+)")</f>
        <v>Adult (40-59)</v>
      </c>
      <c r="Z4711" s="30" t="n">
        <f aca="false">ROUND(G4711-E4711,0)</f>
        <v>1</v>
      </c>
      <c r="AA4711" s="30" t="n">
        <f aca="false">L4711+M4711</f>
        <v>82</v>
      </c>
      <c r="AB4711" s="30" t="n">
        <f aca="false">IFERROR(ROUND(Q4711/AA4711,2),0)</f>
        <v>28.04</v>
      </c>
      <c r="AC4711" s="30" t="str">
        <f aca="false">IF(AND(K4711="Critical",N4711="No"),"URGENT - No Bed","Normal")</f>
        <v>Normal</v>
      </c>
      <c r="AD4711" s="34" t="n">
        <f aca="false">INDEX(Lookup_Tables!$B$3:$B$12,MATCH(H4711,Lookup_Tables!$A$3:$A$12,0))</f>
        <v>2700000</v>
      </c>
      <c r="AE4711" s="30" t="str">
        <f aca="false">INDEX(Lookup_Tables!$C$3:$C$12,MATCH(H4711,Lookup_Tables!$A$3:$A$12,0))</f>
        <v>Dr. Vikram Singh</v>
      </c>
      <c r="AF4711" s="30" t="str">
        <f aca="false">IFERROR(INDEX(Lookup_Tables!$F$16:$F$45,MATCH(I4711,Lookup_Tables!$E$16:$E$45,0)),"N/A")</f>
        <v>EMP229</v>
      </c>
      <c r="AG4711" s="30" t="n">
        <f aca="false">_xlfn.IFS(R4711="Recovered",4,R4711="Referred",3,R4711="Admitted",2,R4711="Deceased",1,TRUE(),0)</f>
        <v>4</v>
      </c>
      <c r="AH4711" s="30" t="str">
        <f aca="false">IF(T4711&gt;=4,"Satisfied",IF(T4711&gt;=3,"Neutral","Needs Improvement"))</f>
        <v>Satisfied</v>
      </c>
    </row>
    <row r="4712" customFormat="false" ht="15" hidden="false" customHeight="false" outlineLevel="0" collapsed="false">
      <c r="A4712" s="27" t="s">
        <v>2079</v>
      </c>
      <c r="B4712" s="27" t="s">
        <v>3782</v>
      </c>
      <c r="C4712" s="27" t="n">
        <v>47</v>
      </c>
      <c r="D4712" s="27" t="s">
        <v>121</v>
      </c>
      <c r="E4712" s="28" t="n">
        <v>45366</v>
      </c>
      <c r="F4712" s="27" t="s">
        <v>1034</v>
      </c>
      <c r="G4712" s="28" t="n">
        <v>45368</v>
      </c>
      <c r="H4712" s="27" t="s">
        <v>135</v>
      </c>
      <c r="I4712" s="27" t="s">
        <v>278</v>
      </c>
      <c r="J4712" s="27" t="s">
        <v>201</v>
      </c>
      <c r="K4712" s="27" t="s">
        <v>126</v>
      </c>
      <c r="L4712" s="27" t="n">
        <v>37</v>
      </c>
      <c r="M4712" s="27" t="n">
        <v>47</v>
      </c>
      <c r="N4712" s="27" t="s">
        <v>186</v>
      </c>
      <c r="O4712" s="27" t="s">
        <v>171</v>
      </c>
      <c r="P4712" s="27" t="s">
        <v>187</v>
      </c>
      <c r="Q4712" s="29" t="n">
        <v>6353.29</v>
      </c>
      <c r="R4712" s="27" t="s">
        <v>462</v>
      </c>
      <c r="S4712" s="27" t="s">
        <v>131</v>
      </c>
      <c r="T4712" s="27" t="n">
        <v>3</v>
      </c>
      <c r="U4712" s="27" t="n">
        <f aca="false">YEAR(E4712)</f>
        <v>2024</v>
      </c>
      <c r="V4712" s="27" t="str">
        <f aca="false">TEXT(E4712,"MMM-YYYY")</f>
        <v>Mar-2024</v>
      </c>
      <c r="W4712" s="27" t="n">
        <f aca="false">MONTH(E4712)</f>
        <v>3</v>
      </c>
      <c r="X4712" s="27" t="str">
        <f aca="false">TEXT(WEEKDAY(E4712,2),"0")&amp;" - "&amp;TEXT(E4712,"dddd")</f>
        <v>5 - Friday</v>
      </c>
      <c r="Y4712" s="27" t="str">
        <f aca="false">_xlfn.IFS(C4712&lt;18,"Child (0-17)",C4712&lt;40,"Young Adult (18-39)",C4712&lt;60,"Adult (40-59)",TRUE(),"Senior (60+)")</f>
        <v>Adult (40-59)</v>
      </c>
      <c r="Z4712" s="27" t="n">
        <f aca="false">ROUND(G4712-E4712,0)</f>
        <v>2</v>
      </c>
      <c r="AA4712" s="27" t="n">
        <f aca="false">L4712+M4712</f>
        <v>84</v>
      </c>
      <c r="AB4712" s="27" t="n">
        <f aca="false">IFERROR(ROUND(Q4712/AA4712,2),0)</f>
        <v>75.63</v>
      </c>
      <c r="AC4712" s="27" t="str">
        <f aca="false">IF(AND(K4712="Critical",N4712="No"),"URGENT - No Bed","Normal")</f>
        <v>Normal</v>
      </c>
      <c r="AD4712" s="33" t="n">
        <f aca="false">INDEX(Lookup_Tables!$B$3:$B$12,MATCH(H4712,Lookup_Tables!$A$3:$A$12,0))</f>
        <v>4600000</v>
      </c>
      <c r="AE4712" s="27" t="str">
        <f aca="false">INDEX(Lookup_Tables!$C$3:$C$12,MATCH(H4712,Lookup_Tables!$A$3:$A$12,0))</f>
        <v>Dr. Farhan Khan</v>
      </c>
      <c r="AF4712" s="27" t="str">
        <f aca="false">IFERROR(INDEX(Lookup_Tables!$F$16:$F$45,MATCH(I4712,Lookup_Tables!$E$16:$E$45,0)),"N/A")</f>
        <v>EMP208</v>
      </c>
      <c r="AG4712" s="27" t="n">
        <f aca="false">_xlfn.IFS(R4712="Recovered",4,R4712="Referred",3,R4712="Admitted",2,R4712="Deceased",1,TRUE(),0)</f>
        <v>1</v>
      </c>
      <c r="AH4712" s="27" t="str">
        <f aca="false">IF(T4712&gt;=4,"Satisfied",IF(T4712&gt;=3,"Neutral","Needs Improvement"))</f>
        <v>Neutral</v>
      </c>
    </row>
    <row r="4713" customFormat="false" ht="15" hidden="false" customHeight="false" outlineLevel="0" collapsed="false">
      <c r="A4713" s="30" t="s">
        <v>4794</v>
      </c>
      <c r="B4713" s="30" t="s">
        <v>2370</v>
      </c>
      <c r="C4713" s="30" t="n">
        <v>47</v>
      </c>
      <c r="D4713" s="30" t="s">
        <v>121</v>
      </c>
      <c r="E4713" s="31" t="n">
        <v>45545</v>
      </c>
      <c r="F4713" s="30" t="s">
        <v>682</v>
      </c>
      <c r="G4713" s="31" t="n">
        <v>45545</v>
      </c>
      <c r="H4713" s="30" t="s">
        <v>161</v>
      </c>
      <c r="I4713" s="30" t="s">
        <v>320</v>
      </c>
      <c r="J4713" s="30" t="s">
        <v>163</v>
      </c>
      <c r="K4713" s="30" t="s">
        <v>138</v>
      </c>
      <c r="L4713" s="30" t="n">
        <v>88</v>
      </c>
      <c r="M4713" s="30" t="n">
        <v>20</v>
      </c>
      <c r="N4713" s="30" t="s">
        <v>127</v>
      </c>
      <c r="O4713" s="30" t="s">
        <v>139</v>
      </c>
      <c r="P4713" s="30" t="s">
        <v>187</v>
      </c>
      <c r="Q4713" s="32" t="n">
        <v>1188.57</v>
      </c>
      <c r="R4713" s="30" t="s">
        <v>130</v>
      </c>
      <c r="S4713" s="30" t="s">
        <v>141</v>
      </c>
      <c r="T4713" s="30" t="n">
        <v>4</v>
      </c>
      <c r="U4713" s="30" t="n">
        <f aca="false">YEAR(E4713)</f>
        <v>2024</v>
      </c>
      <c r="V4713" s="30" t="str">
        <f aca="false">TEXT(E4713,"MMM-YYYY")</f>
        <v>Sep-2024</v>
      </c>
      <c r="W4713" s="30" t="n">
        <f aca="false">MONTH(E4713)</f>
        <v>9</v>
      </c>
      <c r="X4713" s="30" t="str">
        <f aca="false">TEXT(WEEKDAY(E4713,2),"0")&amp;" - "&amp;TEXT(E4713,"dddd")</f>
        <v>2 - Tuesday</v>
      </c>
      <c r="Y4713" s="30" t="str">
        <f aca="false">_xlfn.IFS(C4713&lt;18,"Child (0-17)",C4713&lt;40,"Young Adult (18-39)",C4713&lt;60,"Adult (40-59)",TRUE(),"Senior (60+)")</f>
        <v>Adult (40-59)</v>
      </c>
      <c r="Z4713" s="30" t="n">
        <f aca="false">ROUND(G4713-E4713,0)</f>
        <v>0</v>
      </c>
      <c r="AA4713" s="30" t="n">
        <f aca="false">L4713+M4713</f>
        <v>108</v>
      </c>
      <c r="AB4713" s="30" t="n">
        <f aca="false">IFERROR(ROUND(Q4713/AA4713,2),0)</f>
        <v>11.01</v>
      </c>
      <c r="AC4713" s="30" t="str">
        <f aca="false">IF(AND(K4713="Critical",N4713="No"),"URGENT - No Bed","Normal")</f>
        <v>Normal</v>
      </c>
      <c r="AD4713" s="34" t="n">
        <f aca="false">INDEX(Lookup_Tables!$B$3:$B$12,MATCH(H4713,Lookup_Tables!$A$3:$A$12,0))</f>
        <v>3600000</v>
      </c>
      <c r="AE4713" s="30" t="str">
        <f aca="false">INDEX(Lookup_Tables!$C$3:$C$12,MATCH(H4713,Lookup_Tables!$A$3:$A$12,0))</f>
        <v>Dr. Sameer Joshi</v>
      </c>
      <c r="AF4713" s="30" t="str">
        <f aca="false">IFERROR(INDEX(Lookup_Tables!$F$16:$F$45,MATCH(I4713,Lookup_Tables!$E$16:$E$45,0)),"N/A")</f>
        <v>EMP223</v>
      </c>
      <c r="AG4713" s="30" t="n">
        <f aca="false">_xlfn.IFS(R4713="Recovered",4,R4713="Referred",3,R4713="Admitted",2,R4713="Deceased",1,TRUE(),0)</f>
        <v>4</v>
      </c>
      <c r="AH4713" s="30" t="str">
        <f aca="false">IF(T4713&gt;=4,"Satisfied",IF(T4713&gt;=3,"Neutral","Needs Improvement"))</f>
        <v>Satisfied</v>
      </c>
    </row>
    <row r="4714" customFormat="false" ht="15" hidden="false" customHeight="false" outlineLevel="0" collapsed="false">
      <c r="A4714" s="27" t="s">
        <v>4035</v>
      </c>
      <c r="B4714" s="27" t="s">
        <v>502</v>
      </c>
      <c r="C4714" s="27" t="n">
        <v>59</v>
      </c>
      <c r="D4714" s="27" t="s">
        <v>181</v>
      </c>
      <c r="E4714" s="28" t="n">
        <v>45510</v>
      </c>
      <c r="F4714" s="27" t="s">
        <v>961</v>
      </c>
      <c r="G4714" s="28" t="n">
        <v>45512</v>
      </c>
      <c r="H4714" s="27" t="s">
        <v>168</v>
      </c>
      <c r="I4714" s="27" t="s">
        <v>366</v>
      </c>
      <c r="J4714" s="27" t="s">
        <v>191</v>
      </c>
      <c r="K4714" s="27" t="s">
        <v>156</v>
      </c>
      <c r="L4714" s="27" t="n">
        <v>45</v>
      </c>
      <c r="M4714" s="27" t="n">
        <v>73</v>
      </c>
      <c r="N4714" s="27" t="s">
        <v>186</v>
      </c>
      <c r="O4714" s="27" t="s">
        <v>139</v>
      </c>
      <c r="P4714" s="27" t="s">
        <v>129</v>
      </c>
      <c r="Q4714" s="29" t="n">
        <v>4722.01</v>
      </c>
      <c r="R4714" s="27" t="s">
        <v>268</v>
      </c>
      <c r="S4714" s="27" t="s">
        <v>197</v>
      </c>
      <c r="T4714" s="27" t="n">
        <v>3</v>
      </c>
      <c r="U4714" s="27" t="n">
        <f aca="false">YEAR(E4714)</f>
        <v>2024</v>
      </c>
      <c r="V4714" s="27" t="str">
        <f aca="false">TEXT(E4714,"MMM-YYYY")</f>
        <v>Aug-2024</v>
      </c>
      <c r="W4714" s="27" t="n">
        <f aca="false">MONTH(E4714)</f>
        <v>8</v>
      </c>
      <c r="X4714" s="27" t="str">
        <f aca="false">TEXT(WEEKDAY(E4714,2),"0")&amp;" - "&amp;TEXT(E4714,"dddd")</f>
        <v>2 - Tuesday</v>
      </c>
      <c r="Y4714" s="27" t="str">
        <f aca="false">_xlfn.IFS(C4714&lt;18,"Child (0-17)",C4714&lt;40,"Young Adult (18-39)",C4714&lt;60,"Adult (40-59)",TRUE(),"Senior (60+)")</f>
        <v>Adult (40-59)</v>
      </c>
      <c r="Z4714" s="27" t="n">
        <f aca="false">ROUND(G4714-E4714,0)</f>
        <v>2</v>
      </c>
      <c r="AA4714" s="27" t="n">
        <f aca="false">L4714+M4714</f>
        <v>118</v>
      </c>
      <c r="AB4714" s="27" t="n">
        <f aca="false">IFERROR(ROUND(Q4714/AA4714,2),0)</f>
        <v>40.02</v>
      </c>
      <c r="AC4714" s="27" t="str">
        <f aca="false">IF(AND(K4714="Critical",N4714="No"),"URGENT - No Bed","Normal")</f>
        <v>Normal</v>
      </c>
      <c r="AD4714" s="33" t="n">
        <f aca="false">INDEX(Lookup_Tables!$B$3:$B$12,MATCH(H4714,Lookup_Tables!$A$3:$A$12,0))</f>
        <v>4400000</v>
      </c>
      <c r="AE4714" s="27" t="str">
        <f aca="false">INDEX(Lookup_Tables!$C$3:$C$12,MATCH(H4714,Lookup_Tables!$A$3:$A$12,0))</f>
        <v>Dr. Neha Chopra</v>
      </c>
      <c r="AF4714" s="27" t="str">
        <f aca="false">IFERROR(INDEX(Lookup_Tables!$F$16:$F$45,MATCH(I4714,Lookup_Tables!$E$16:$E$45,0)),"N/A")</f>
        <v>EMP218</v>
      </c>
      <c r="AG4714" s="27" t="n">
        <f aca="false">_xlfn.IFS(R4714="Recovered",4,R4714="Referred",3,R4714="Admitted",2,R4714="Deceased",1,TRUE(),0)</f>
        <v>3</v>
      </c>
      <c r="AH4714" s="27" t="str">
        <f aca="false">IF(T4714&gt;=4,"Satisfied",IF(T4714&gt;=3,"Neutral","Needs Improvement"))</f>
        <v>Neutral</v>
      </c>
    </row>
    <row r="4715" customFormat="false" ht="15" hidden="false" customHeight="false" outlineLevel="0" collapsed="false">
      <c r="A4715" s="30" t="s">
        <v>6842</v>
      </c>
      <c r="B4715" s="30" t="s">
        <v>816</v>
      </c>
      <c r="C4715" s="30" t="n">
        <v>22</v>
      </c>
      <c r="D4715" s="30" t="s">
        <v>181</v>
      </c>
      <c r="E4715" s="31" t="n">
        <v>45320</v>
      </c>
      <c r="F4715" s="30" t="s">
        <v>1424</v>
      </c>
      <c r="G4715" s="31" t="n">
        <v>45320</v>
      </c>
      <c r="H4715" s="30" t="s">
        <v>217</v>
      </c>
      <c r="I4715" s="30" t="s">
        <v>282</v>
      </c>
      <c r="J4715" s="30" t="s">
        <v>483</v>
      </c>
      <c r="K4715" s="30" t="s">
        <v>138</v>
      </c>
      <c r="L4715" s="30" t="n">
        <v>79</v>
      </c>
      <c r="M4715" s="30" t="n">
        <v>24</v>
      </c>
      <c r="N4715" s="30" t="s">
        <v>127</v>
      </c>
      <c r="O4715" s="30" t="s">
        <v>139</v>
      </c>
      <c r="P4715" s="30" t="s">
        <v>150</v>
      </c>
      <c r="Q4715" s="32" t="n">
        <v>1901.84</v>
      </c>
      <c r="R4715" s="30" t="s">
        <v>130</v>
      </c>
      <c r="S4715" s="30" t="s">
        <v>131</v>
      </c>
      <c r="T4715" s="30" t="n">
        <v>3</v>
      </c>
      <c r="U4715" s="30" t="n">
        <f aca="false">YEAR(E4715)</f>
        <v>2024</v>
      </c>
      <c r="V4715" s="30" t="str">
        <f aca="false">TEXT(E4715,"MMM-YYYY")</f>
        <v>Jan-2024</v>
      </c>
      <c r="W4715" s="30" t="n">
        <f aca="false">MONTH(E4715)</f>
        <v>1</v>
      </c>
      <c r="X4715" s="30" t="str">
        <f aca="false">TEXT(WEEKDAY(E4715,2),"0")&amp;" - "&amp;TEXT(E4715,"dddd")</f>
        <v>1 - Monday</v>
      </c>
      <c r="Y4715" s="30" t="str">
        <f aca="false">_xlfn.IFS(C4715&lt;18,"Child (0-17)",C4715&lt;40,"Young Adult (18-39)",C4715&lt;60,"Adult (40-59)",TRUE(),"Senior (60+)")</f>
        <v>Young Adult (18-39)</v>
      </c>
      <c r="Z4715" s="30" t="n">
        <f aca="false">ROUND(G4715-E4715,0)</f>
        <v>0</v>
      </c>
      <c r="AA4715" s="30" t="n">
        <f aca="false">L4715+M4715</f>
        <v>103</v>
      </c>
      <c r="AB4715" s="30" t="n">
        <f aca="false">IFERROR(ROUND(Q4715/AA4715,2),0)</f>
        <v>18.46</v>
      </c>
      <c r="AC4715" s="30" t="str">
        <f aca="false">IF(AND(K4715="Critical",N4715="No"),"URGENT - No Bed","Normal")</f>
        <v>Normal</v>
      </c>
      <c r="AD4715" s="34" t="n">
        <f aca="false">INDEX(Lookup_Tables!$B$3:$B$12,MATCH(H4715,Lookup_Tables!$A$3:$A$12,0))</f>
        <v>4200000</v>
      </c>
      <c r="AE4715" s="30" t="str">
        <f aca="false">INDEX(Lookup_Tables!$C$3:$C$12,MATCH(H4715,Lookup_Tables!$A$3:$A$12,0))</f>
        <v>Dr. Anil Kapoor</v>
      </c>
      <c r="AF4715" s="30" t="str">
        <f aca="false">IFERROR(INDEX(Lookup_Tables!$F$16:$F$45,MATCH(I4715,Lookup_Tables!$E$16:$E$45,0)),"N/A")</f>
        <v>EMP200</v>
      </c>
      <c r="AG4715" s="30" t="n">
        <f aca="false">_xlfn.IFS(R4715="Recovered",4,R4715="Referred",3,R4715="Admitted",2,R4715="Deceased",1,TRUE(),0)</f>
        <v>4</v>
      </c>
      <c r="AH4715" s="30" t="str">
        <f aca="false">IF(T4715&gt;=4,"Satisfied",IF(T4715&gt;=3,"Neutral","Needs Improvement"))</f>
        <v>Neutral</v>
      </c>
    </row>
    <row r="4716" customFormat="false" ht="15" hidden="false" customHeight="false" outlineLevel="0" collapsed="false">
      <c r="A4716" s="27" t="s">
        <v>1187</v>
      </c>
      <c r="B4716" s="27" t="s">
        <v>634</v>
      </c>
      <c r="C4716" s="27" t="n">
        <v>2</v>
      </c>
      <c r="D4716" s="27" t="s">
        <v>181</v>
      </c>
      <c r="E4716" s="28" t="n">
        <v>45438</v>
      </c>
      <c r="F4716" s="27" t="s">
        <v>494</v>
      </c>
      <c r="G4716" s="28" t="n">
        <v>45439</v>
      </c>
      <c r="H4716" s="27" t="s">
        <v>183</v>
      </c>
      <c r="I4716" s="27" t="s">
        <v>184</v>
      </c>
      <c r="J4716" s="27" t="s">
        <v>476</v>
      </c>
      <c r="K4716" s="27" t="s">
        <v>138</v>
      </c>
      <c r="L4716" s="27" t="n">
        <v>34</v>
      </c>
      <c r="M4716" s="27" t="n">
        <v>39</v>
      </c>
      <c r="N4716" s="27" t="s">
        <v>186</v>
      </c>
      <c r="O4716" s="27" t="s">
        <v>139</v>
      </c>
      <c r="P4716" s="27" t="s">
        <v>140</v>
      </c>
      <c r="Q4716" s="29" t="n">
        <v>2214.16</v>
      </c>
      <c r="R4716" s="27" t="s">
        <v>268</v>
      </c>
      <c r="S4716" s="27" t="s">
        <v>157</v>
      </c>
      <c r="T4716" s="27" t="n">
        <v>5</v>
      </c>
      <c r="U4716" s="27" t="n">
        <f aca="false">YEAR(E4716)</f>
        <v>2024</v>
      </c>
      <c r="V4716" s="27" t="str">
        <f aca="false">TEXT(E4716,"MMM-YYYY")</f>
        <v>May-2024</v>
      </c>
      <c r="W4716" s="27" t="n">
        <f aca="false">MONTH(E4716)</f>
        <v>5</v>
      </c>
      <c r="X4716" s="27" t="str">
        <f aca="false">TEXT(WEEKDAY(E4716,2),"0")&amp;" - "&amp;TEXT(E4716,"dddd")</f>
        <v>7 - Sunday</v>
      </c>
      <c r="Y4716" s="27" t="str">
        <f aca="false">_xlfn.IFS(C4716&lt;18,"Child (0-17)",C4716&lt;40,"Young Adult (18-39)",C4716&lt;60,"Adult (40-59)",TRUE(),"Senior (60+)")</f>
        <v>Child (0-17)</v>
      </c>
      <c r="Z4716" s="27" t="n">
        <f aca="false">ROUND(G4716-E4716,0)</f>
        <v>1</v>
      </c>
      <c r="AA4716" s="27" t="n">
        <f aca="false">L4716+M4716</f>
        <v>73</v>
      </c>
      <c r="AB4716" s="27" t="n">
        <f aca="false">IFERROR(ROUND(Q4716/AA4716,2),0)</f>
        <v>30.33</v>
      </c>
      <c r="AC4716" s="27" t="str">
        <f aca="false">IF(AND(K4716="Critical",N4716="No"),"URGENT - No Bed","Normal")</f>
        <v>Normal</v>
      </c>
      <c r="AD4716" s="33" t="n">
        <f aca="false">INDEX(Lookup_Tables!$B$3:$B$12,MATCH(H4716,Lookup_Tables!$A$3:$A$12,0))</f>
        <v>3100000</v>
      </c>
      <c r="AE4716" s="27" t="str">
        <f aca="false">INDEX(Lookup_Tables!$C$3:$C$12,MATCH(H4716,Lookup_Tables!$A$3:$A$12,0))</f>
        <v>Dr. Kavita Rao</v>
      </c>
      <c r="AF4716" s="27" t="str">
        <f aca="false">IFERROR(INDEX(Lookup_Tables!$F$16:$F$45,MATCH(I4716,Lookup_Tables!$E$16:$E$45,0)),"N/A")</f>
        <v>EMP226</v>
      </c>
      <c r="AG4716" s="27" t="n">
        <f aca="false">_xlfn.IFS(R4716="Recovered",4,R4716="Referred",3,R4716="Admitted",2,R4716="Deceased",1,TRUE(),0)</f>
        <v>3</v>
      </c>
      <c r="AH4716" s="27" t="str">
        <f aca="false">IF(T4716&gt;=4,"Satisfied",IF(T4716&gt;=3,"Neutral","Needs Improvement"))</f>
        <v>Satisfied</v>
      </c>
    </row>
    <row r="4717" customFormat="false" ht="15" hidden="false" customHeight="false" outlineLevel="0" collapsed="false">
      <c r="A4717" s="30" t="s">
        <v>5120</v>
      </c>
      <c r="B4717" s="30" t="s">
        <v>4180</v>
      </c>
      <c r="C4717" s="30" t="n">
        <v>59</v>
      </c>
      <c r="D4717" s="30" t="s">
        <v>121</v>
      </c>
      <c r="E4717" s="31" t="n">
        <v>45415</v>
      </c>
      <c r="F4717" s="30" t="s">
        <v>410</v>
      </c>
      <c r="G4717" s="31" t="n">
        <v>45415</v>
      </c>
      <c r="H4717" s="30" t="s">
        <v>168</v>
      </c>
      <c r="I4717" s="30" t="s">
        <v>366</v>
      </c>
      <c r="J4717" s="30" t="s">
        <v>441</v>
      </c>
      <c r="K4717" s="30" t="s">
        <v>156</v>
      </c>
      <c r="L4717" s="30" t="n">
        <v>54</v>
      </c>
      <c r="M4717" s="30" t="n">
        <v>45</v>
      </c>
      <c r="N4717" s="30" t="s">
        <v>127</v>
      </c>
      <c r="O4717" s="30" t="s">
        <v>139</v>
      </c>
      <c r="P4717" s="30" t="s">
        <v>129</v>
      </c>
      <c r="Q4717" s="32" t="n">
        <v>3137.86</v>
      </c>
      <c r="R4717" s="30" t="s">
        <v>130</v>
      </c>
      <c r="S4717" s="30" t="s">
        <v>157</v>
      </c>
      <c r="T4717" s="30" t="n">
        <v>3</v>
      </c>
      <c r="U4717" s="30" t="n">
        <f aca="false">YEAR(E4717)</f>
        <v>2024</v>
      </c>
      <c r="V4717" s="30" t="str">
        <f aca="false">TEXT(E4717,"MMM-YYYY")</f>
        <v>May-2024</v>
      </c>
      <c r="W4717" s="30" t="n">
        <f aca="false">MONTH(E4717)</f>
        <v>5</v>
      </c>
      <c r="X4717" s="30" t="str">
        <f aca="false">TEXT(WEEKDAY(E4717,2),"0")&amp;" - "&amp;TEXT(E4717,"dddd")</f>
        <v>5 - Friday</v>
      </c>
      <c r="Y4717" s="30" t="str">
        <f aca="false">_xlfn.IFS(C4717&lt;18,"Child (0-17)",C4717&lt;40,"Young Adult (18-39)",C4717&lt;60,"Adult (40-59)",TRUE(),"Senior (60+)")</f>
        <v>Adult (40-59)</v>
      </c>
      <c r="Z4717" s="30" t="n">
        <f aca="false">ROUND(G4717-E4717,0)</f>
        <v>0</v>
      </c>
      <c r="AA4717" s="30" t="n">
        <f aca="false">L4717+M4717</f>
        <v>99</v>
      </c>
      <c r="AB4717" s="30" t="n">
        <f aca="false">IFERROR(ROUND(Q4717/AA4717,2),0)</f>
        <v>31.7</v>
      </c>
      <c r="AC4717" s="30" t="str">
        <f aca="false">IF(AND(K4717="Critical",N4717="No"),"URGENT - No Bed","Normal")</f>
        <v>Normal</v>
      </c>
      <c r="AD4717" s="34" t="n">
        <f aca="false">INDEX(Lookup_Tables!$B$3:$B$12,MATCH(H4717,Lookup_Tables!$A$3:$A$12,0))</f>
        <v>4400000</v>
      </c>
      <c r="AE4717" s="30" t="str">
        <f aca="false">INDEX(Lookup_Tables!$C$3:$C$12,MATCH(H4717,Lookup_Tables!$A$3:$A$12,0))</f>
        <v>Dr. Neha Chopra</v>
      </c>
      <c r="AF4717" s="30" t="str">
        <f aca="false">IFERROR(INDEX(Lookup_Tables!$F$16:$F$45,MATCH(I4717,Lookup_Tables!$E$16:$E$45,0)),"N/A")</f>
        <v>EMP218</v>
      </c>
      <c r="AG4717" s="30" t="n">
        <f aca="false">_xlfn.IFS(R4717="Recovered",4,R4717="Referred",3,R4717="Admitted",2,R4717="Deceased",1,TRUE(),0)</f>
        <v>4</v>
      </c>
      <c r="AH4717" s="30" t="str">
        <f aca="false">IF(T4717&gt;=4,"Satisfied",IF(T4717&gt;=3,"Neutral","Needs Improvement"))</f>
        <v>Neutral</v>
      </c>
    </row>
    <row r="4718" customFormat="false" ht="15" hidden="false" customHeight="false" outlineLevel="0" collapsed="false">
      <c r="A4718" s="27" t="s">
        <v>1379</v>
      </c>
      <c r="B4718" s="27" t="s">
        <v>1380</v>
      </c>
      <c r="C4718" s="27" t="n">
        <v>36</v>
      </c>
      <c r="D4718" s="27" t="s">
        <v>181</v>
      </c>
      <c r="E4718" s="28" t="n">
        <v>45352</v>
      </c>
      <c r="F4718" s="27" t="s">
        <v>1260</v>
      </c>
      <c r="G4718" s="28" t="n">
        <v>45354</v>
      </c>
      <c r="H4718" s="27" t="s">
        <v>217</v>
      </c>
      <c r="I4718" s="27" t="s">
        <v>344</v>
      </c>
      <c r="J4718" s="27" t="s">
        <v>283</v>
      </c>
      <c r="K4718" s="27" t="s">
        <v>126</v>
      </c>
      <c r="L4718" s="27" t="n">
        <v>11</v>
      </c>
      <c r="M4718" s="27" t="n">
        <v>111</v>
      </c>
      <c r="N4718" s="27" t="s">
        <v>186</v>
      </c>
      <c r="O4718" s="27" t="s">
        <v>171</v>
      </c>
      <c r="P4718" s="27" t="s">
        <v>150</v>
      </c>
      <c r="Q4718" s="29" t="n">
        <v>7412.93</v>
      </c>
      <c r="R4718" s="27" t="s">
        <v>172</v>
      </c>
      <c r="S4718" s="27" t="s">
        <v>164</v>
      </c>
      <c r="T4718" s="27" t="n">
        <v>2</v>
      </c>
      <c r="U4718" s="27" t="n">
        <f aca="false">YEAR(E4718)</f>
        <v>2024</v>
      </c>
      <c r="V4718" s="27" t="str">
        <f aca="false">TEXT(E4718,"MMM-YYYY")</f>
        <v>Mar-2024</v>
      </c>
      <c r="W4718" s="27" t="n">
        <f aca="false">MONTH(E4718)</f>
        <v>3</v>
      </c>
      <c r="X4718" s="27" t="str">
        <f aca="false">TEXT(WEEKDAY(E4718,2),"0")&amp;" - "&amp;TEXT(E4718,"dddd")</f>
        <v>5 - Friday</v>
      </c>
      <c r="Y4718" s="27" t="str">
        <f aca="false">_xlfn.IFS(C4718&lt;18,"Child (0-17)",C4718&lt;40,"Young Adult (18-39)",C4718&lt;60,"Adult (40-59)",TRUE(),"Senior (60+)")</f>
        <v>Young Adult (18-39)</v>
      </c>
      <c r="Z4718" s="27" t="n">
        <f aca="false">ROUND(G4718-E4718,0)</f>
        <v>2</v>
      </c>
      <c r="AA4718" s="27" t="n">
        <f aca="false">L4718+M4718</f>
        <v>122</v>
      </c>
      <c r="AB4718" s="27" t="n">
        <f aca="false">IFERROR(ROUND(Q4718/AA4718,2),0)</f>
        <v>60.76</v>
      </c>
      <c r="AC4718" s="27" t="str">
        <f aca="false">IF(AND(K4718="Critical",N4718="No"),"URGENT - No Bed","Normal")</f>
        <v>Normal</v>
      </c>
      <c r="AD4718" s="33" t="n">
        <f aca="false">INDEX(Lookup_Tables!$B$3:$B$12,MATCH(H4718,Lookup_Tables!$A$3:$A$12,0))</f>
        <v>4200000</v>
      </c>
      <c r="AE4718" s="27" t="str">
        <f aca="false">INDEX(Lookup_Tables!$C$3:$C$12,MATCH(H4718,Lookup_Tables!$A$3:$A$12,0))</f>
        <v>Dr. Anil Kapoor</v>
      </c>
      <c r="AF4718" s="27" t="str">
        <f aca="false">IFERROR(INDEX(Lookup_Tables!$F$16:$F$45,MATCH(I4718,Lookup_Tables!$E$16:$E$45,0)),"N/A")</f>
        <v>EMP201</v>
      </c>
      <c r="AG4718" s="27" t="n">
        <f aca="false">_xlfn.IFS(R4718="Recovered",4,R4718="Referred",3,R4718="Admitted",2,R4718="Deceased",1,TRUE(),0)</f>
        <v>2</v>
      </c>
      <c r="AH4718" s="27" t="str">
        <f aca="false">IF(T4718&gt;=4,"Satisfied",IF(T4718&gt;=3,"Neutral","Needs Improvement"))</f>
        <v>Needs Improvement</v>
      </c>
    </row>
    <row r="4719" customFormat="false" ht="15" hidden="false" customHeight="false" outlineLevel="0" collapsed="false">
      <c r="A4719" s="30" t="s">
        <v>5497</v>
      </c>
      <c r="B4719" s="30" t="s">
        <v>1939</v>
      </c>
      <c r="C4719" s="30" t="n">
        <v>72</v>
      </c>
      <c r="D4719" s="30" t="s">
        <v>121</v>
      </c>
      <c r="E4719" s="31" t="n">
        <v>45434</v>
      </c>
      <c r="F4719" s="30" t="s">
        <v>378</v>
      </c>
      <c r="G4719" s="31" t="n">
        <v>45434</v>
      </c>
      <c r="H4719" s="30" t="s">
        <v>217</v>
      </c>
      <c r="I4719" s="30" t="s">
        <v>392</v>
      </c>
      <c r="J4719" s="30" t="s">
        <v>388</v>
      </c>
      <c r="K4719" s="30" t="s">
        <v>156</v>
      </c>
      <c r="L4719" s="30" t="n">
        <v>35</v>
      </c>
      <c r="M4719" s="30" t="n">
        <v>48</v>
      </c>
      <c r="N4719" s="30" t="s">
        <v>127</v>
      </c>
      <c r="O4719" s="30" t="s">
        <v>171</v>
      </c>
      <c r="P4719" s="30" t="s">
        <v>129</v>
      </c>
      <c r="Q4719" s="32" t="n">
        <v>3994.53</v>
      </c>
      <c r="R4719" s="30" t="s">
        <v>268</v>
      </c>
      <c r="S4719" s="30" t="s">
        <v>141</v>
      </c>
      <c r="T4719" s="30" t="n">
        <v>2</v>
      </c>
      <c r="U4719" s="30" t="n">
        <f aca="false">YEAR(E4719)</f>
        <v>2024</v>
      </c>
      <c r="V4719" s="30" t="str">
        <f aca="false">TEXT(E4719,"MMM-YYYY")</f>
        <v>May-2024</v>
      </c>
      <c r="W4719" s="30" t="n">
        <f aca="false">MONTH(E4719)</f>
        <v>5</v>
      </c>
      <c r="X4719" s="30" t="str">
        <f aca="false">TEXT(WEEKDAY(E4719,2),"0")&amp;" - "&amp;TEXT(E4719,"dddd")</f>
        <v>3 - Wednesday</v>
      </c>
      <c r="Y4719" s="30" t="str">
        <f aca="false">_xlfn.IFS(C4719&lt;18,"Child (0-17)",C4719&lt;40,"Young Adult (18-39)",C4719&lt;60,"Adult (40-59)",TRUE(),"Senior (60+)")</f>
        <v>Senior (60+)</v>
      </c>
      <c r="Z4719" s="30" t="n">
        <f aca="false">ROUND(G4719-E4719,0)</f>
        <v>0</v>
      </c>
      <c r="AA4719" s="30" t="n">
        <f aca="false">L4719+M4719</f>
        <v>83</v>
      </c>
      <c r="AB4719" s="30" t="n">
        <f aca="false">IFERROR(ROUND(Q4719/AA4719,2),0)</f>
        <v>48.13</v>
      </c>
      <c r="AC4719" s="30" t="str">
        <f aca="false">IF(AND(K4719="Critical",N4719="No"),"URGENT - No Bed","Normal")</f>
        <v>Normal</v>
      </c>
      <c r="AD4719" s="34" t="n">
        <f aca="false">INDEX(Lookup_Tables!$B$3:$B$12,MATCH(H4719,Lookup_Tables!$A$3:$A$12,0))</f>
        <v>4200000</v>
      </c>
      <c r="AE4719" s="30" t="str">
        <f aca="false">INDEX(Lookup_Tables!$C$3:$C$12,MATCH(H4719,Lookup_Tables!$A$3:$A$12,0))</f>
        <v>Dr. Anil Kapoor</v>
      </c>
      <c r="AF4719" s="30" t="str">
        <f aca="false">IFERROR(INDEX(Lookup_Tables!$F$16:$F$45,MATCH(I4719,Lookup_Tables!$E$16:$E$45,0)),"N/A")</f>
        <v>EMP202</v>
      </c>
      <c r="AG4719" s="30" t="n">
        <f aca="false">_xlfn.IFS(R4719="Recovered",4,R4719="Referred",3,R4719="Admitted",2,R4719="Deceased",1,TRUE(),0)</f>
        <v>3</v>
      </c>
      <c r="AH4719" s="30" t="str">
        <f aca="false">IF(T4719&gt;=4,"Satisfied",IF(T4719&gt;=3,"Neutral","Needs Improvement"))</f>
        <v>Needs Improvement</v>
      </c>
    </row>
    <row r="4720" customFormat="false" ht="15" hidden="false" customHeight="false" outlineLevel="0" collapsed="false">
      <c r="A4720" s="27" t="s">
        <v>4522</v>
      </c>
      <c r="B4720" s="27" t="s">
        <v>4523</v>
      </c>
      <c r="C4720" s="27" t="n">
        <v>44</v>
      </c>
      <c r="D4720" s="27" t="s">
        <v>181</v>
      </c>
      <c r="E4720" s="28" t="n">
        <v>45305</v>
      </c>
      <c r="F4720" s="27" t="s">
        <v>890</v>
      </c>
      <c r="G4720" s="28" t="n">
        <v>45316</v>
      </c>
      <c r="H4720" s="27" t="s">
        <v>123</v>
      </c>
      <c r="I4720" s="27" t="s">
        <v>124</v>
      </c>
      <c r="J4720" s="27" t="s">
        <v>418</v>
      </c>
      <c r="K4720" s="27" t="s">
        <v>202</v>
      </c>
      <c r="L4720" s="27" t="n">
        <v>2</v>
      </c>
      <c r="M4720" s="27" t="n">
        <v>221</v>
      </c>
      <c r="N4720" s="27" t="s">
        <v>186</v>
      </c>
      <c r="O4720" s="27" t="s">
        <v>171</v>
      </c>
      <c r="P4720" s="27" t="s">
        <v>150</v>
      </c>
      <c r="Q4720" s="29" t="n">
        <v>18967.74</v>
      </c>
      <c r="R4720" s="27" t="s">
        <v>268</v>
      </c>
      <c r="S4720" s="27" t="s">
        <v>335</v>
      </c>
      <c r="T4720" s="27" t="n">
        <v>3</v>
      </c>
      <c r="U4720" s="27" t="n">
        <f aca="false">YEAR(E4720)</f>
        <v>2024</v>
      </c>
      <c r="V4720" s="27" t="str">
        <f aca="false">TEXT(E4720,"MMM-YYYY")</f>
        <v>Jan-2024</v>
      </c>
      <c r="W4720" s="27" t="n">
        <f aca="false">MONTH(E4720)</f>
        <v>1</v>
      </c>
      <c r="X4720" s="27" t="str">
        <f aca="false">TEXT(WEEKDAY(E4720,2),"0")&amp;" - "&amp;TEXT(E4720,"dddd")</f>
        <v>7 - Sunday</v>
      </c>
      <c r="Y4720" s="27" t="str">
        <f aca="false">_xlfn.IFS(C4720&lt;18,"Child (0-17)",C4720&lt;40,"Young Adult (18-39)",C4720&lt;60,"Adult (40-59)",TRUE(),"Senior (60+)")</f>
        <v>Adult (40-59)</v>
      </c>
      <c r="Z4720" s="27" t="n">
        <f aca="false">ROUND(G4720-E4720,0)</f>
        <v>11</v>
      </c>
      <c r="AA4720" s="27" t="n">
        <f aca="false">L4720+M4720</f>
        <v>223</v>
      </c>
      <c r="AB4720" s="27" t="n">
        <f aca="false">IFERROR(ROUND(Q4720/AA4720,2),0)</f>
        <v>85.06</v>
      </c>
      <c r="AC4720" s="27" t="str">
        <f aca="false">IF(AND(K4720="Critical",N4720="No"),"URGENT - No Bed","Normal")</f>
        <v>Normal</v>
      </c>
      <c r="AD4720" s="33" t="n">
        <f aca="false">INDEX(Lookup_Tables!$B$3:$B$12,MATCH(H4720,Lookup_Tables!$A$3:$A$12,0))</f>
        <v>2200000</v>
      </c>
      <c r="AE4720" s="27" t="str">
        <f aca="false">INDEX(Lookup_Tables!$C$3:$C$12,MATCH(H4720,Lookup_Tables!$A$3:$A$12,0))</f>
        <v>Dr. Rohan Das</v>
      </c>
      <c r="AF4720" s="27" t="str">
        <f aca="false">IFERROR(INDEX(Lookup_Tables!$F$16:$F$45,MATCH(I4720,Lookup_Tables!$E$16:$E$45,0)),"N/A")</f>
        <v>EMP205</v>
      </c>
      <c r="AG4720" s="27" t="n">
        <f aca="false">_xlfn.IFS(R4720="Recovered",4,R4720="Referred",3,R4720="Admitted",2,R4720="Deceased",1,TRUE(),0)</f>
        <v>3</v>
      </c>
      <c r="AH4720" s="27" t="str">
        <f aca="false">IF(T4720&gt;=4,"Satisfied",IF(T4720&gt;=3,"Neutral","Needs Improvement"))</f>
        <v>Neutral</v>
      </c>
    </row>
    <row r="4721" customFormat="false" ht="15" hidden="false" customHeight="false" outlineLevel="0" collapsed="false">
      <c r="A4721" s="30" t="s">
        <v>1590</v>
      </c>
      <c r="B4721" s="30" t="s">
        <v>1591</v>
      </c>
      <c r="C4721" s="30" t="n">
        <v>58</v>
      </c>
      <c r="D4721" s="30" t="s">
        <v>121</v>
      </c>
      <c r="E4721" s="31" t="n">
        <v>45338</v>
      </c>
      <c r="F4721" s="30" t="s">
        <v>997</v>
      </c>
      <c r="G4721" s="31" t="n">
        <v>45339</v>
      </c>
      <c r="H4721" s="30" t="s">
        <v>161</v>
      </c>
      <c r="I4721" s="30" t="s">
        <v>162</v>
      </c>
      <c r="J4721" s="30" t="s">
        <v>163</v>
      </c>
      <c r="K4721" s="30" t="s">
        <v>138</v>
      </c>
      <c r="L4721" s="30" t="n">
        <v>57</v>
      </c>
      <c r="M4721" s="30" t="n">
        <v>27</v>
      </c>
      <c r="N4721" s="30" t="s">
        <v>127</v>
      </c>
      <c r="O4721" s="30" t="s">
        <v>139</v>
      </c>
      <c r="P4721" s="30" t="s">
        <v>150</v>
      </c>
      <c r="Q4721" s="32" t="n">
        <v>2606.04</v>
      </c>
      <c r="R4721" s="30" t="s">
        <v>130</v>
      </c>
      <c r="S4721" s="30" t="s">
        <v>335</v>
      </c>
      <c r="T4721" s="30" t="n">
        <v>4</v>
      </c>
      <c r="U4721" s="30" t="n">
        <f aca="false">YEAR(E4721)</f>
        <v>2024</v>
      </c>
      <c r="V4721" s="30" t="str">
        <f aca="false">TEXT(E4721,"MMM-YYYY")</f>
        <v>Feb-2024</v>
      </c>
      <c r="W4721" s="30" t="n">
        <f aca="false">MONTH(E4721)</f>
        <v>2</v>
      </c>
      <c r="X4721" s="30" t="str">
        <f aca="false">TEXT(WEEKDAY(E4721,2),"0")&amp;" - "&amp;TEXT(E4721,"dddd")</f>
        <v>5 - Friday</v>
      </c>
      <c r="Y4721" s="30" t="str">
        <f aca="false">_xlfn.IFS(C4721&lt;18,"Child (0-17)",C4721&lt;40,"Young Adult (18-39)",C4721&lt;60,"Adult (40-59)",TRUE(),"Senior (60+)")</f>
        <v>Adult (40-59)</v>
      </c>
      <c r="Z4721" s="30" t="n">
        <f aca="false">ROUND(G4721-E4721,0)</f>
        <v>1</v>
      </c>
      <c r="AA4721" s="30" t="n">
        <f aca="false">L4721+M4721</f>
        <v>84</v>
      </c>
      <c r="AB4721" s="30" t="n">
        <f aca="false">IFERROR(ROUND(Q4721/AA4721,2),0)</f>
        <v>31.02</v>
      </c>
      <c r="AC4721" s="30" t="str">
        <f aca="false">IF(AND(K4721="Critical",N4721="No"),"URGENT - No Bed","Normal")</f>
        <v>Normal</v>
      </c>
      <c r="AD4721" s="34" t="n">
        <f aca="false">INDEX(Lookup_Tables!$B$3:$B$12,MATCH(H4721,Lookup_Tables!$A$3:$A$12,0))</f>
        <v>3600000</v>
      </c>
      <c r="AE4721" s="30" t="str">
        <f aca="false">INDEX(Lookup_Tables!$C$3:$C$12,MATCH(H4721,Lookup_Tables!$A$3:$A$12,0))</f>
        <v>Dr. Sameer Joshi</v>
      </c>
      <c r="AF4721" s="30" t="str">
        <f aca="false">IFERROR(INDEX(Lookup_Tables!$F$16:$F$45,MATCH(I4721,Lookup_Tables!$E$16:$E$45,0)),"N/A")</f>
        <v>EMP222</v>
      </c>
      <c r="AG4721" s="30" t="n">
        <f aca="false">_xlfn.IFS(R4721="Recovered",4,R4721="Referred",3,R4721="Admitted",2,R4721="Deceased",1,TRUE(),0)</f>
        <v>4</v>
      </c>
      <c r="AH4721" s="30" t="str">
        <f aca="false">IF(T4721&gt;=4,"Satisfied",IF(T4721&gt;=3,"Neutral","Needs Improvement"))</f>
        <v>Satisfied</v>
      </c>
    </row>
    <row r="4722" customFormat="false" ht="15" hidden="false" customHeight="false" outlineLevel="0" collapsed="false">
      <c r="A4722" s="27" t="s">
        <v>5630</v>
      </c>
      <c r="B4722" s="27" t="s">
        <v>2749</v>
      </c>
      <c r="C4722" s="27" t="n">
        <v>6</v>
      </c>
      <c r="D4722" s="27" t="s">
        <v>181</v>
      </c>
      <c r="E4722" s="28" t="n">
        <v>45553</v>
      </c>
      <c r="F4722" s="27" t="s">
        <v>1449</v>
      </c>
      <c r="G4722" s="28" t="n">
        <v>45553</v>
      </c>
      <c r="H4722" s="27" t="s">
        <v>242</v>
      </c>
      <c r="I4722" s="27" t="s">
        <v>466</v>
      </c>
      <c r="J4722" s="27" t="s">
        <v>401</v>
      </c>
      <c r="K4722" s="27" t="s">
        <v>156</v>
      </c>
      <c r="L4722" s="27" t="n">
        <v>61</v>
      </c>
      <c r="M4722" s="27" t="n">
        <v>53</v>
      </c>
      <c r="N4722" s="27" t="s">
        <v>127</v>
      </c>
      <c r="O4722" s="27" t="s">
        <v>139</v>
      </c>
      <c r="P4722" s="27" t="s">
        <v>150</v>
      </c>
      <c r="Q4722" s="29" t="n">
        <v>4270.24</v>
      </c>
      <c r="R4722" s="27" t="s">
        <v>172</v>
      </c>
      <c r="S4722" s="27" t="s">
        <v>131</v>
      </c>
      <c r="T4722" s="27" t="n">
        <v>3</v>
      </c>
      <c r="U4722" s="27" t="n">
        <f aca="false">YEAR(E4722)</f>
        <v>2024</v>
      </c>
      <c r="V4722" s="27" t="str">
        <f aca="false">TEXT(E4722,"MMM-YYYY")</f>
        <v>Sep-2024</v>
      </c>
      <c r="W4722" s="27" t="n">
        <f aca="false">MONTH(E4722)</f>
        <v>9</v>
      </c>
      <c r="X4722" s="27" t="str">
        <f aca="false">TEXT(WEEKDAY(E4722,2),"0")&amp;" - "&amp;TEXT(E4722,"dddd")</f>
        <v>3 - Wednesday</v>
      </c>
      <c r="Y4722" s="27" t="str">
        <f aca="false">_xlfn.IFS(C4722&lt;18,"Child (0-17)",C4722&lt;40,"Young Adult (18-39)",C4722&lt;60,"Adult (40-59)",TRUE(),"Senior (60+)")</f>
        <v>Child (0-17)</v>
      </c>
      <c r="Z4722" s="27" t="n">
        <f aca="false">ROUND(G4722-E4722,0)</f>
        <v>0</v>
      </c>
      <c r="AA4722" s="27" t="n">
        <f aca="false">L4722+M4722</f>
        <v>114</v>
      </c>
      <c r="AB4722" s="27" t="n">
        <f aca="false">IFERROR(ROUND(Q4722/AA4722,2),0)</f>
        <v>37.46</v>
      </c>
      <c r="AC4722" s="27" t="str">
        <f aca="false">IF(AND(K4722="Critical",N4722="No"),"URGENT - No Bed","Normal")</f>
        <v>Normal</v>
      </c>
      <c r="AD4722" s="33" t="n">
        <f aca="false">INDEX(Lookup_Tables!$B$3:$B$12,MATCH(H4722,Lookup_Tables!$A$3:$A$12,0))</f>
        <v>3000000</v>
      </c>
      <c r="AE4722" s="27" t="str">
        <f aca="false">INDEX(Lookup_Tables!$C$3:$C$12,MATCH(H4722,Lookup_Tables!$A$3:$A$12,0))</f>
        <v>Dr. Pooja Iyer</v>
      </c>
      <c r="AF4722" s="27" t="str">
        <f aca="false">IFERROR(INDEX(Lookup_Tables!$F$16:$F$45,MATCH(I4722,Lookup_Tables!$E$16:$E$45,0)),"N/A")</f>
        <v>EMP212</v>
      </c>
      <c r="AG4722" s="27" t="n">
        <f aca="false">_xlfn.IFS(R4722="Recovered",4,R4722="Referred",3,R4722="Admitted",2,R4722="Deceased",1,TRUE(),0)</f>
        <v>2</v>
      </c>
      <c r="AH4722" s="27" t="str">
        <f aca="false">IF(T4722&gt;=4,"Satisfied",IF(T4722&gt;=3,"Neutral","Needs Improvement"))</f>
        <v>Neutral</v>
      </c>
    </row>
    <row r="4723" customFormat="false" ht="15" hidden="false" customHeight="false" outlineLevel="0" collapsed="false">
      <c r="A4723" s="30" t="s">
        <v>6414</v>
      </c>
      <c r="B4723" s="30" t="s">
        <v>1713</v>
      </c>
      <c r="C4723" s="30" t="n">
        <v>22</v>
      </c>
      <c r="D4723" s="30" t="s">
        <v>181</v>
      </c>
      <c r="E4723" s="31" t="n">
        <v>45440</v>
      </c>
      <c r="F4723" s="30" t="s">
        <v>1399</v>
      </c>
      <c r="G4723" s="31" t="n">
        <v>45440</v>
      </c>
      <c r="H4723" s="30" t="s">
        <v>217</v>
      </c>
      <c r="I4723" s="30" t="s">
        <v>392</v>
      </c>
      <c r="J4723" s="30" t="s">
        <v>283</v>
      </c>
      <c r="K4723" s="30" t="s">
        <v>138</v>
      </c>
      <c r="L4723" s="30" t="n">
        <v>30</v>
      </c>
      <c r="M4723" s="30" t="n">
        <v>37</v>
      </c>
      <c r="N4723" s="30" t="s">
        <v>127</v>
      </c>
      <c r="O4723" s="30" t="s">
        <v>171</v>
      </c>
      <c r="P4723" s="30" t="s">
        <v>150</v>
      </c>
      <c r="Q4723" s="32" t="n">
        <v>1083.83</v>
      </c>
      <c r="R4723" s="30" t="s">
        <v>130</v>
      </c>
      <c r="S4723" s="30" t="s">
        <v>197</v>
      </c>
      <c r="T4723" s="30" t="n">
        <v>4</v>
      </c>
      <c r="U4723" s="30" t="n">
        <f aca="false">YEAR(E4723)</f>
        <v>2024</v>
      </c>
      <c r="V4723" s="30" t="str">
        <f aca="false">TEXT(E4723,"MMM-YYYY")</f>
        <v>May-2024</v>
      </c>
      <c r="W4723" s="30" t="n">
        <f aca="false">MONTH(E4723)</f>
        <v>5</v>
      </c>
      <c r="X4723" s="30" t="str">
        <f aca="false">TEXT(WEEKDAY(E4723,2),"0")&amp;" - "&amp;TEXT(E4723,"dddd")</f>
        <v>2 - Tuesday</v>
      </c>
      <c r="Y4723" s="30" t="str">
        <f aca="false">_xlfn.IFS(C4723&lt;18,"Child (0-17)",C4723&lt;40,"Young Adult (18-39)",C4723&lt;60,"Adult (40-59)",TRUE(),"Senior (60+)")</f>
        <v>Young Adult (18-39)</v>
      </c>
      <c r="Z4723" s="30" t="n">
        <f aca="false">ROUND(G4723-E4723,0)</f>
        <v>0</v>
      </c>
      <c r="AA4723" s="30" t="n">
        <f aca="false">L4723+M4723</f>
        <v>67</v>
      </c>
      <c r="AB4723" s="30" t="n">
        <f aca="false">IFERROR(ROUND(Q4723/AA4723,2),0)</f>
        <v>16.18</v>
      </c>
      <c r="AC4723" s="30" t="str">
        <f aca="false">IF(AND(K4723="Critical",N4723="No"),"URGENT - No Bed","Normal")</f>
        <v>Normal</v>
      </c>
      <c r="AD4723" s="34" t="n">
        <f aca="false">INDEX(Lookup_Tables!$B$3:$B$12,MATCH(H4723,Lookup_Tables!$A$3:$A$12,0))</f>
        <v>4200000</v>
      </c>
      <c r="AE4723" s="30" t="str">
        <f aca="false">INDEX(Lookup_Tables!$C$3:$C$12,MATCH(H4723,Lookup_Tables!$A$3:$A$12,0))</f>
        <v>Dr. Anil Kapoor</v>
      </c>
      <c r="AF4723" s="30" t="str">
        <f aca="false">IFERROR(INDEX(Lookup_Tables!$F$16:$F$45,MATCH(I4723,Lookup_Tables!$E$16:$E$45,0)),"N/A")</f>
        <v>EMP202</v>
      </c>
      <c r="AG4723" s="30" t="n">
        <f aca="false">_xlfn.IFS(R4723="Recovered",4,R4723="Referred",3,R4723="Admitted",2,R4723="Deceased",1,TRUE(),0)</f>
        <v>4</v>
      </c>
      <c r="AH4723" s="30" t="str">
        <f aca="false">IF(T4723&gt;=4,"Satisfied",IF(T4723&gt;=3,"Neutral","Needs Improvement"))</f>
        <v>Satisfied</v>
      </c>
    </row>
    <row r="4724" customFormat="false" ht="15" hidden="false" customHeight="false" outlineLevel="0" collapsed="false">
      <c r="A4724" s="27" t="s">
        <v>4232</v>
      </c>
      <c r="B4724" s="27" t="s">
        <v>999</v>
      </c>
      <c r="C4724" s="27" t="n">
        <v>70</v>
      </c>
      <c r="D4724" s="27" t="s">
        <v>121</v>
      </c>
      <c r="E4724" s="28" t="n">
        <v>45422</v>
      </c>
      <c r="F4724" s="27" t="s">
        <v>1150</v>
      </c>
      <c r="G4724" s="28" t="n">
        <v>45424</v>
      </c>
      <c r="H4724" s="27" t="s">
        <v>242</v>
      </c>
      <c r="I4724" s="27" t="s">
        <v>466</v>
      </c>
      <c r="J4724" s="27" t="s">
        <v>401</v>
      </c>
      <c r="K4724" s="27" t="s">
        <v>156</v>
      </c>
      <c r="L4724" s="27" t="n">
        <v>52</v>
      </c>
      <c r="M4724" s="27" t="n">
        <v>64</v>
      </c>
      <c r="N4724" s="27" t="s">
        <v>127</v>
      </c>
      <c r="O4724" s="27" t="s">
        <v>139</v>
      </c>
      <c r="P4724" s="27" t="s">
        <v>129</v>
      </c>
      <c r="Q4724" s="29" t="n">
        <v>4779.27</v>
      </c>
      <c r="R4724" s="27" t="s">
        <v>172</v>
      </c>
      <c r="S4724" s="27" t="s">
        <v>178</v>
      </c>
      <c r="T4724" s="27" t="n">
        <v>1</v>
      </c>
      <c r="U4724" s="27" t="n">
        <f aca="false">YEAR(E4724)</f>
        <v>2024</v>
      </c>
      <c r="V4724" s="27" t="str">
        <f aca="false">TEXT(E4724,"MMM-YYYY")</f>
        <v>May-2024</v>
      </c>
      <c r="W4724" s="27" t="n">
        <f aca="false">MONTH(E4724)</f>
        <v>5</v>
      </c>
      <c r="X4724" s="27" t="str">
        <f aca="false">TEXT(WEEKDAY(E4724,2),"0")&amp;" - "&amp;TEXT(E4724,"dddd")</f>
        <v>5 - Friday</v>
      </c>
      <c r="Y4724" s="27" t="str">
        <f aca="false">_xlfn.IFS(C4724&lt;18,"Child (0-17)",C4724&lt;40,"Young Adult (18-39)",C4724&lt;60,"Adult (40-59)",TRUE(),"Senior (60+)")</f>
        <v>Senior (60+)</v>
      </c>
      <c r="Z4724" s="27" t="n">
        <f aca="false">ROUND(G4724-E4724,0)</f>
        <v>2</v>
      </c>
      <c r="AA4724" s="27" t="n">
        <f aca="false">L4724+M4724</f>
        <v>116</v>
      </c>
      <c r="AB4724" s="27" t="n">
        <f aca="false">IFERROR(ROUND(Q4724/AA4724,2),0)</f>
        <v>41.2</v>
      </c>
      <c r="AC4724" s="27" t="str">
        <f aca="false">IF(AND(K4724="Critical",N4724="No"),"URGENT - No Bed","Normal")</f>
        <v>Normal</v>
      </c>
      <c r="AD4724" s="33" t="n">
        <f aca="false">INDEX(Lookup_Tables!$B$3:$B$12,MATCH(H4724,Lookup_Tables!$A$3:$A$12,0))</f>
        <v>3000000</v>
      </c>
      <c r="AE4724" s="27" t="str">
        <f aca="false">INDEX(Lookup_Tables!$C$3:$C$12,MATCH(H4724,Lookup_Tables!$A$3:$A$12,0))</f>
        <v>Dr. Pooja Iyer</v>
      </c>
      <c r="AF4724" s="27" t="str">
        <f aca="false">IFERROR(INDEX(Lookup_Tables!$F$16:$F$45,MATCH(I4724,Lookup_Tables!$E$16:$E$45,0)),"N/A")</f>
        <v>EMP212</v>
      </c>
      <c r="AG4724" s="27" t="n">
        <f aca="false">_xlfn.IFS(R4724="Recovered",4,R4724="Referred",3,R4724="Admitted",2,R4724="Deceased",1,TRUE(),0)</f>
        <v>2</v>
      </c>
      <c r="AH4724" s="27" t="str">
        <f aca="false">IF(T4724&gt;=4,"Satisfied",IF(T4724&gt;=3,"Neutral","Needs Improvement"))</f>
        <v>Needs Improvement</v>
      </c>
    </row>
    <row r="4725" customFormat="false" ht="15" hidden="false" customHeight="false" outlineLevel="0" collapsed="false">
      <c r="A4725" s="30" t="s">
        <v>5258</v>
      </c>
      <c r="B4725" s="30" t="s">
        <v>2526</v>
      </c>
      <c r="C4725" s="30" t="n">
        <v>25</v>
      </c>
      <c r="D4725" s="30" t="s">
        <v>181</v>
      </c>
      <c r="E4725" s="31" t="n">
        <v>45354</v>
      </c>
      <c r="F4725" s="30" t="s">
        <v>338</v>
      </c>
      <c r="G4725" s="31" t="n">
        <v>45356</v>
      </c>
      <c r="H4725" s="30" t="s">
        <v>183</v>
      </c>
      <c r="I4725" s="30" t="s">
        <v>212</v>
      </c>
      <c r="J4725" s="30" t="s">
        <v>431</v>
      </c>
      <c r="K4725" s="30" t="s">
        <v>156</v>
      </c>
      <c r="L4725" s="30" t="n">
        <v>32</v>
      </c>
      <c r="M4725" s="30" t="n">
        <v>60</v>
      </c>
      <c r="N4725" s="30" t="s">
        <v>186</v>
      </c>
      <c r="O4725" s="30" t="s">
        <v>128</v>
      </c>
      <c r="P4725" s="30" t="s">
        <v>150</v>
      </c>
      <c r="Q4725" s="32" t="n">
        <v>3641.87</v>
      </c>
      <c r="R4725" s="30" t="s">
        <v>130</v>
      </c>
      <c r="S4725" s="30" t="s">
        <v>192</v>
      </c>
      <c r="T4725" s="30" t="n">
        <v>3</v>
      </c>
      <c r="U4725" s="30" t="n">
        <f aca="false">YEAR(E4725)</f>
        <v>2024</v>
      </c>
      <c r="V4725" s="30" t="str">
        <f aca="false">TEXT(E4725,"MMM-YYYY")</f>
        <v>Mar-2024</v>
      </c>
      <c r="W4725" s="30" t="n">
        <f aca="false">MONTH(E4725)</f>
        <v>3</v>
      </c>
      <c r="X4725" s="30" t="str">
        <f aca="false">TEXT(WEEKDAY(E4725,2),"0")&amp;" - "&amp;TEXT(E4725,"dddd")</f>
        <v>7 - Sunday</v>
      </c>
      <c r="Y4725" s="30" t="str">
        <f aca="false">_xlfn.IFS(C4725&lt;18,"Child (0-17)",C4725&lt;40,"Young Adult (18-39)",C4725&lt;60,"Adult (40-59)",TRUE(),"Senior (60+)")</f>
        <v>Young Adult (18-39)</v>
      </c>
      <c r="Z4725" s="30" t="n">
        <f aca="false">ROUND(G4725-E4725,0)</f>
        <v>2</v>
      </c>
      <c r="AA4725" s="30" t="n">
        <f aca="false">L4725+M4725</f>
        <v>92</v>
      </c>
      <c r="AB4725" s="30" t="n">
        <f aca="false">IFERROR(ROUND(Q4725/AA4725,2),0)</f>
        <v>39.59</v>
      </c>
      <c r="AC4725" s="30" t="str">
        <f aca="false">IF(AND(K4725="Critical",N4725="No"),"URGENT - No Bed","Normal")</f>
        <v>Normal</v>
      </c>
      <c r="AD4725" s="34" t="n">
        <f aca="false">INDEX(Lookup_Tables!$B$3:$B$12,MATCH(H4725,Lookup_Tables!$A$3:$A$12,0))</f>
        <v>3100000</v>
      </c>
      <c r="AE4725" s="30" t="str">
        <f aca="false">INDEX(Lookup_Tables!$C$3:$C$12,MATCH(H4725,Lookup_Tables!$A$3:$A$12,0))</f>
        <v>Dr. Kavita Rao</v>
      </c>
      <c r="AF4725" s="30" t="str">
        <f aca="false">IFERROR(INDEX(Lookup_Tables!$F$16:$F$45,MATCH(I4725,Lookup_Tables!$E$16:$E$45,0)),"N/A")</f>
        <v>EMP225</v>
      </c>
      <c r="AG4725" s="30" t="n">
        <f aca="false">_xlfn.IFS(R4725="Recovered",4,R4725="Referred",3,R4725="Admitted",2,R4725="Deceased",1,TRUE(),0)</f>
        <v>4</v>
      </c>
      <c r="AH4725" s="30" t="str">
        <f aca="false">IF(T4725&gt;=4,"Satisfied",IF(T4725&gt;=3,"Neutral","Needs Improvement"))</f>
        <v>Neutral</v>
      </c>
    </row>
    <row r="4726" customFormat="false" ht="15" hidden="false" customHeight="false" outlineLevel="0" collapsed="false">
      <c r="A4726" s="27" t="s">
        <v>6967</v>
      </c>
      <c r="B4726" s="27" t="s">
        <v>2550</v>
      </c>
      <c r="C4726" s="27" t="n">
        <v>34</v>
      </c>
      <c r="D4726" s="27" t="s">
        <v>121</v>
      </c>
      <c r="E4726" s="28" t="n">
        <v>45391</v>
      </c>
      <c r="F4726" s="27" t="s">
        <v>353</v>
      </c>
      <c r="G4726" s="28" t="n">
        <v>45391</v>
      </c>
      <c r="H4726" s="27" t="s">
        <v>161</v>
      </c>
      <c r="I4726" s="27" t="s">
        <v>538</v>
      </c>
      <c r="J4726" s="27" t="s">
        <v>426</v>
      </c>
      <c r="K4726" s="27" t="s">
        <v>138</v>
      </c>
      <c r="L4726" s="27" t="n">
        <v>79</v>
      </c>
      <c r="M4726" s="27" t="n">
        <v>19</v>
      </c>
      <c r="N4726" s="27" t="s">
        <v>127</v>
      </c>
      <c r="O4726" s="27" t="s">
        <v>128</v>
      </c>
      <c r="P4726" s="27" t="s">
        <v>129</v>
      </c>
      <c r="Q4726" s="29" t="n">
        <v>1445.08</v>
      </c>
      <c r="R4726" s="27" t="s">
        <v>130</v>
      </c>
      <c r="S4726" s="27" t="s">
        <v>192</v>
      </c>
      <c r="T4726" s="27" t="n">
        <v>5</v>
      </c>
      <c r="U4726" s="27" t="n">
        <f aca="false">YEAR(E4726)</f>
        <v>2024</v>
      </c>
      <c r="V4726" s="27" t="str">
        <f aca="false">TEXT(E4726,"MMM-YYYY")</f>
        <v>Apr-2024</v>
      </c>
      <c r="W4726" s="27" t="n">
        <f aca="false">MONTH(E4726)</f>
        <v>4</v>
      </c>
      <c r="X4726" s="27" t="str">
        <f aca="false">TEXT(WEEKDAY(E4726,2),"0")&amp;" - "&amp;TEXT(E4726,"dddd")</f>
        <v>2 - Tuesday</v>
      </c>
      <c r="Y4726" s="27" t="str">
        <f aca="false">_xlfn.IFS(C4726&lt;18,"Child (0-17)",C4726&lt;40,"Young Adult (18-39)",C4726&lt;60,"Adult (40-59)",TRUE(),"Senior (60+)")</f>
        <v>Young Adult (18-39)</v>
      </c>
      <c r="Z4726" s="27" t="n">
        <f aca="false">ROUND(G4726-E4726,0)</f>
        <v>0</v>
      </c>
      <c r="AA4726" s="27" t="n">
        <f aca="false">L4726+M4726</f>
        <v>98</v>
      </c>
      <c r="AB4726" s="27" t="n">
        <f aca="false">IFERROR(ROUND(Q4726/AA4726,2),0)</f>
        <v>14.75</v>
      </c>
      <c r="AC4726" s="27" t="str">
        <f aca="false">IF(AND(K4726="Critical",N4726="No"),"URGENT - No Bed","Normal")</f>
        <v>Normal</v>
      </c>
      <c r="AD4726" s="33" t="n">
        <f aca="false">INDEX(Lookup_Tables!$B$3:$B$12,MATCH(H4726,Lookup_Tables!$A$3:$A$12,0))</f>
        <v>3600000</v>
      </c>
      <c r="AE4726" s="27" t="str">
        <f aca="false">INDEX(Lookup_Tables!$C$3:$C$12,MATCH(H4726,Lookup_Tables!$A$3:$A$12,0))</f>
        <v>Dr. Sameer Joshi</v>
      </c>
      <c r="AF4726" s="27" t="str">
        <f aca="false">IFERROR(INDEX(Lookup_Tables!$F$16:$F$45,MATCH(I4726,Lookup_Tables!$E$16:$E$45,0)),"N/A")</f>
        <v>EMP221</v>
      </c>
      <c r="AG4726" s="27" t="n">
        <f aca="false">_xlfn.IFS(R4726="Recovered",4,R4726="Referred",3,R4726="Admitted",2,R4726="Deceased",1,TRUE(),0)</f>
        <v>4</v>
      </c>
      <c r="AH4726" s="27" t="str">
        <f aca="false">IF(T4726&gt;=4,"Satisfied",IF(T4726&gt;=3,"Neutral","Needs Improvement"))</f>
        <v>Satisfied</v>
      </c>
    </row>
    <row r="4727" customFormat="false" ht="15" hidden="false" customHeight="false" outlineLevel="0" collapsed="false">
      <c r="A4727" s="30" t="s">
        <v>4016</v>
      </c>
      <c r="B4727" s="30" t="s">
        <v>4017</v>
      </c>
      <c r="C4727" s="30" t="n">
        <v>38</v>
      </c>
      <c r="D4727" s="30" t="s">
        <v>181</v>
      </c>
      <c r="E4727" s="31" t="n">
        <v>45462</v>
      </c>
      <c r="F4727" s="30" t="s">
        <v>1553</v>
      </c>
      <c r="G4727" s="31" t="n">
        <v>45468</v>
      </c>
      <c r="H4727" s="30" t="s">
        <v>161</v>
      </c>
      <c r="I4727" s="30" t="s">
        <v>162</v>
      </c>
      <c r="J4727" s="30" t="s">
        <v>258</v>
      </c>
      <c r="K4727" s="30" t="s">
        <v>126</v>
      </c>
      <c r="L4727" s="30" t="n">
        <v>14</v>
      </c>
      <c r="M4727" s="30" t="n">
        <v>106</v>
      </c>
      <c r="N4727" s="30" t="s">
        <v>186</v>
      </c>
      <c r="O4727" s="30" t="s">
        <v>139</v>
      </c>
      <c r="P4727" s="30" t="s">
        <v>150</v>
      </c>
      <c r="Q4727" s="32" t="n">
        <v>8233.11</v>
      </c>
      <c r="R4727" s="30" t="s">
        <v>172</v>
      </c>
      <c r="S4727" s="30" t="s">
        <v>131</v>
      </c>
      <c r="T4727" s="30" t="n">
        <v>3</v>
      </c>
      <c r="U4727" s="30" t="n">
        <f aca="false">YEAR(E4727)</f>
        <v>2024</v>
      </c>
      <c r="V4727" s="30" t="str">
        <f aca="false">TEXT(E4727,"MMM-YYYY")</f>
        <v>Jun-2024</v>
      </c>
      <c r="W4727" s="30" t="n">
        <f aca="false">MONTH(E4727)</f>
        <v>6</v>
      </c>
      <c r="X4727" s="30" t="str">
        <f aca="false">TEXT(WEEKDAY(E4727,2),"0")&amp;" - "&amp;TEXT(E4727,"dddd")</f>
        <v>3 - Wednesday</v>
      </c>
      <c r="Y4727" s="30" t="str">
        <f aca="false">_xlfn.IFS(C4727&lt;18,"Child (0-17)",C4727&lt;40,"Young Adult (18-39)",C4727&lt;60,"Adult (40-59)",TRUE(),"Senior (60+)")</f>
        <v>Young Adult (18-39)</v>
      </c>
      <c r="Z4727" s="30" t="n">
        <f aca="false">ROUND(G4727-E4727,0)</f>
        <v>6</v>
      </c>
      <c r="AA4727" s="30" t="n">
        <f aca="false">L4727+M4727</f>
        <v>120</v>
      </c>
      <c r="AB4727" s="30" t="n">
        <f aca="false">IFERROR(ROUND(Q4727/AA4727,2),0)</f>
        <v>68.61</v>
      </c>
      <c r="AC4727" s="30" t="str">
        <f aca="false">IF(AND(K4727="Critical",N4727="No"),"URGENT - No Bed","Normal")</f>
        <v>Normal</v>
      </c>
      <c r="AD4727" s="34" t="n">
        <f aca="false">INDEX(Lookup_Tables!$B$3:$B$12,MATCH(H4727,Lookup_Tables!$A$3:$A$12,0))</f>
        <v>3600000</v>
      </c>
      <c r="AE4727" s="30" t="str">
        <f aca="false">INDEX(Lookup_Tables!$C$3:$C$12,MATCH(H4727,Lookup_Tables!$A$3:$A$12,0))</f>
        <v>Dr. Sameer Joshi</v>
      </c>
      <c r="AF4727" s="30" t="str">
        <f aca="false">IFERROR(INDEX(Lookup_Tables!$F$16:$F$45,MATCH(I4727,Lookup_Tables!$E$16:$E$45,0)),"N/A")</f>
        <v>EMP222</v>
      </c>
      <c r="AG4727" s="30" t="n">
        <f aca="false">_xlfn.IFS(R4727="Recovered",4,R4727="Referred",3,R4727="Admitted",2,R4727="Deceased",1,TRUE(),0)</f>
        <v>2</v>
      </c>
      <c r="AH4727" s="30" t="str">
        <f aca="false">IF(T4727&gt;=4,"Satisfied",IF(T4727&gt;=3,"Neutral","Needs Improvement"))</f>
        <v>Neutral</v>
      </c>
    </row>
    <row r="4728" customFormat="false" ht="15" hidden="false" customHeight="false" outlineLevel="0" collapsed="false">
      <c r="A4728" s="27" t="s">
        <v>7067</v>
      </c>
      <c r="B4728" s="27" t="s">
        <v>1923</v>
      </c>
      <c r="C4728" s="27" t="n">
        <v>29</v>
      </c>
      <c r="D4728" s="27" t="s">
        <v>121</v>
      </c>
      <c r="E4728" s="28" t="n">
        <v>45608</v>
      </c>
      <c r="F4728" s="27" t="s">
        <v>638</v>
      </c>
      <c r="G4728" s="28" t="n">
        <v>45609</v>
      </c>
      <c r="H4728" s="27" t="s">
        <v>161</v>
      </c>
      <c r="I4728" s="27" t="s">
        <v>538</v>
      </c>
      <c r="J4728" s="27" t="s">
        <v>648</v>
      </c>
      <c r="K4728" s="27" t="s">
        <v>156</v>
      </c>
      <c r="L4728" s="27" t="n">
        <v>63</v>
      </c>
      <c r="M4728" s="27" t="n">
        <v>78</v>
      </c>
      <c r="N4728" s="27" t="s">
        <v>127</v>
      </c>
      <c r="O4728" s="27" t="s">
        <v>139</v>
      </c>
      <c r="P4728" s="27" t="s">
        <v>129</v>
      </c>
      <c r="Q4728" s="29" t="n">
        <v>3673.79</v>
      </c>
      <c r="R4728" s="27" t="s">
        <v>130</v>
      </c>
      <c r="S4728" s="27" t="s">
        <v>141</v>
      </c>
      <c r="T4728" s="27" t="n">
        <v>4</v>
      </c>
      <c r="U4728" s="27" t="n">
        <f aca="false">YEAR(E4728)</f>
        <v>2024</v>
      </c>
      <c r="V4728" s="27" t="str">
        <f aca="false">TEXT(E4728,"MMM-YYYY")</f>
        <v>Nov-2024</v>
      </c>
      <c r="W4728" s="27" t="n">
        <f aca="false">MONTH(E4728)</f>
        <v>11</v>
      </c>
      <c r="X4728" s="27" t="str">
        <f aca="false">TEXT(WEEKDAY(E4728,2),"0")&amp;" - "&amp;TEXT(E4728,"dddd")</f>
        <v>2 - Tuesday</v>
      </c>
      <c r="Y4728" s="27" t="str">
        <f aca="false">_xlfn.IFS(C4728&lt;18,"Child (0-17)",C4728&lt;40,"Young Adult (18-39)",C4728&lt;60,"Adult (40-59)",TRUE(),"Senior (60+)")</f>
        <v>Young Adult (18-39)</v>
      </c>
      <c r="Z4728" s="27" t="n">
        <f aca="false">ROUND(G4728-E4728,0)</f>
        <v>1</v>
      </c>
      <c r="AA4728" s="27" t="n">
        <f aca="false">L4728+M4728</f>
        <v>141</v>
      </c>
      <c r="AB4728" s="27" t="n">
        <f aca="false">IFERROR(ROUND(Q4728/AA4728,2),0)</f>
        <v>26.06</v>
      </c>
      <c r="AC4728" s="27" t="str">
        <f aca="false">IF(AND(K4728="Critical",N4728="No"),"URGENT - No Bed","Normal")</f>
        <v>Normal</v>
      </c>
      <c r="AD4728" s="33" t="n">
        <f aca="false">INDEX(Lookup_Tables!$B$3:$B$12,MATCH(H4728,Lookup_Tables!$A$3:$A$12,0))</f>
        <v>3600000</v>
      </c>
      <c r="AE4728" s="27" t="str">
        <f aca="false">INDEX(Lookup_Tables!$C$3:$C$12,MATCH(H4728,Lookup_Tables!$A$3:$A$12,0))</f>
        <v>Dr. Sameer Joshi</v>
      </c>
      <c r="AF4728" s="27" t="str">
        <f aca="false">IFERROR(INDEX(Lookup_Tables!$F$16:$F$45,MATCH(I4728,Lookup_Tables!$E$16:$E$45,0)),"N/A")</f>
        <v>EMP221</v>
      </c>
      <c r="AG4728" s="27" t="n">
        <f aca="false">_xlfn.IFS(R4728="Recovered",4,R4728="Referred",3,R4728="Admitted",2,R4728="Deceased",1,TRUE(),0)</f>
        <v>4</v>
      </c>
      <c r="AH4728" s="27" t="str">
        <f aca="false">IF(T4728&gt;=4,"Satisfied",IF(T4728&gt;=3,"Neutral","Needs Improvement"))</f>
        <v>Satisfied</v>
      </c>
    </row>
    <row r="4729" customFormat="false" ht="15" hidden="false" customHeight="false" outlineLevel="0" collapsed="false">
      <c r="A4729" s="30" t="s">
        <v>3905</v>
      </c>
      <c r="B4729" s="30" t="s">
        <v>3142</v>
      </c>
      <c r="C4729" s="30" t="n">
        <v>57</v>
      </c>
      <c r="D4729" s="30" t="s">
        <v>144</v>
      </c>
      <c r="E4729" s="31" t="n">
        <v>45311</v>
      </c>
      <c r="F4729" s="30" t="s">
        <v>438</v>
      </c>
      <c r="G4729" s="31" t="n">
        <v>45314</v>
      </c>
      <c r="H4729" s="30" t="s">
        <v>161</v>
      </c>
      <c r="I4729" s="30" t="s">
        <v>162</v>
      </c>
      <c r="J4729" s="30" t="s">
        <v>648</v>
      </c>
      <c r="K4729" s="30" t="s">
        <v>156</v>
      </c>
      <c r="L4729" s="30" t="n">
        <v>34</v>
      </c>
      <c r="M4729" s="30" t="n">
        <v>67</v>
      </c>
      <c r="N4729" s="30" t="s">
        <v>127</v>
      </c>
      <c r="O4729" s="30" t="s">
        <v>128</v>
      </c>
      <c r="P4729" s="30" t="s">
        <v>150</v>
      </c>
      <c r="Q4729" s="32" t="n">
        <v>3429.17</v>
      </c>
      <c r="R4729" s="30" t="s">
        <v>130</v>
      </c>
      <c r="S4729" s="30" t="s">
        <v>141</v>
      </c>
      <c r="T4729" s="30" t="n">
        <v>3</v>
      </c>
      <c r="U4729" s="30" t="n">
        <f aca="false">YEAR(E4729)</f>
        <v>2024</v>
      </c>
      <c r="V4729" s="30" t="str">
        <f aca="false">TEXT(E4729,"MMM-YYYY")</f>
        <v>Jan-2024</v>
      </c>
      <c r="W4729" s="30" t="n">
        <f aca="false">MONTH(E4729)</f>
        <v>1</v>
      </c>
      <c r="X4729" s="30" t="str">
        <f aca="false">TEXT(WEEKDAY(E4729,2),"0")&amp;" - "&amp;TEXT(E4729,"dddd")</f>
        <v>6 - Saturday</v>
      </c>
      <c r="Y4729" s="30" t="str">
        <f aca="false">_xlfn.IFS(C4729&lt;18,"Child (0-17)",C4729&lt;40,"Young Adult (18-39)",C4729&lt;60,"Adult (40-59)",TRUE(),"Senior (60+)")</f>
        <v>Adult (40-59)</v>
      </c>
      <c r="Z4729" s="30" t="n">
        <f aca="false">ROUND(G4729-E4729,0)</f>
        <v>3</v>
      </c>
      <c r="AA4729" s="30" t="n">
        <f aca="false">L4729+M4729</f>
        <v>101</v>
      </c>
      <c r="AB4729" s="30" t="n">
        <f aca="false">IFERROR(ROUND(Q4729/AA4729,2),0)</f>
        <v>33.95</v>
      </c>
      <c r="AC4729" s="30" t="str">
        <f aca="false">IF(AND(K4729="Critical",N4729="No"),"URGENT - No Bed","Normal")</f>
        <v>Normal</v>
      </c>
      <c r="AD4729" s="34" t="n">
        <f aca="false">INDEX(Lookup_Tables!$B$3:$B$12,MATCH(H4729,Lookup_Tables!$A$3:$A$12,0))</f>
        <v>3600000</v>
      </c>
      <c r="AE4729" s="30" t="str">
        <f aca="false">INDEX(Lookup_Tables!$C$3:$C$12,MATCH(H4729,Lookup_Tables!$A$3:$A$12,0))</f>
        <v>Dr. Sameer Joshi</v>
      </c>
      <c r="AF4729" s="30" t="str">
        <f aca="false">IFERROR(INDEX(Lookup_Tables!$F$16:$F$45,MATCH(I4729,Lookup_Tables!$E$16:$E$45,0)),"N/A")</f>
        <v>EMP222</v>
      </c>
      <c r="AG4729" s="30" t="n">
        <f aca="false">_xlfn.IFS(R4729="Recovered",4,R4729="Referred",3,R4729="Admitted",2,R4729="Deceased",1,TRUE(),0)</f>
        <v>4</v>
      </c>
      <c r="AH4729" s="30" t="str">
        <f aca="false">IF(T4729&gt;=4,"Satisfied",IF(T4729&gt;=3,"Neutral","Needs Improvement"))</f>
        <v>Neutral</v>
      </c>
    </row>
    <row r="4730" customFormat="false" ht="15" hidden="false" customHeight="false" outlineLevel="0" collapsed="false">
      <c r="A4730" s="27" t="s">
        <v>2719</v>
      </c>
      <c r="B4730" s="27" t="s">
        <v>449</v>
      </c>
      <c r="C4730" s="27" t="n">
        <v>57</v>
      </c>
      <c r="D4730" s="27" t="s">
        <v>121</v>
      </c>
      <c r="E4730" s="28" t="n">
        <v>45644</v>
      </c>
      <c r="F4730" s="27" t="s">
        <v>435</v>
      </c>
      <c r="G4730" s="28" t="n">
        <v>45645</v>
      </c>
      <c r="H4730" s="27" t="s">
        <v>242</v>
      </c>
      <c r="I4730" s="27" t="s">
        <v>315</v>
      </c>
      <c r="J4730" s="27" t="s">
        <v>422</v>
      </c>
      <c r="K4730" s="27" t="s">
        <v>156</v>
      </c>
      <c r="L4730" s="27" t="n">
        <v>64</v>
      </c>
      <c r="M4730" s="27" t="n">
        <v>69</v>
      </c>
      <c r="N4730" s="27" t="s">
        <v>186</v>
      </c>
      <c r="O4730" s="27" t="s">
        <v>139</v>
      </c>
      <c r="P4730" s="27" t="s">
        <v>140</v>
      </c>
      <c r="Q4730" s="29" t="n">
        <v>3123.53</v>
      </c>
      <c r="R4730" s="27" t="s">
        <v>172</v>
      </c>
      <c r="S4730" s="27" t="s">
        <v>223</v>
      </c>
      <c r="T4730" s="27" t="n">
        <v>3</v>
      </c>
      <c r="U4730" s="27" t="n">
        <f aca="false">YEAR(E4730)</f>
        <v>2024</v>
      </c>
      <c r="V4730" s="27" t="str">
        <f aca="false">TEXT(E4730,"MMM-YYYY")</f>
        <v>Dec-2024</v>
      </c>
      <c r="W4730" s="27" t="n">
        <f aca="false">MONTH(E4730)</f>
        <v>12</v>
      </c>
      <c r="X4730" s="27" t="str">
        <f aca="false">TEXT(WEEKDAY(E4730,2),"0")&amp;" - "&amp;TEXT(E4730,"dddd")</f>
        <v>3 - Wednesday</v>
      </c>
      <c r="Y4730" s="27" t="str">
        <f aca="false">_xlfn.IFS(C4730&lt;18,"Child (0-17)",C4730&lt;40,"Young Adult (18-39)",C4730&lt;60,"Adult (40-59)",TRUE(),"Senior (60+)")</f>
        <v>Adult (40-59)</v>
      </c>
      <c r="Z4730" s="27" t="n">
        <f aca="false">ROUND(G4730-E4730,0)</f>
        <v>1</v>
      </c>
      <c r="AA4730" s="27" t="n">
        <f aca="false">L4730+M4730</f>
        <v>133</v>
      </c>
      <c r="AB4730" s="27" t="n">
        <f aca="false">IFERROR(ROUND(Q4730/AA4730,2),0)</f>
        <v>23.49</v>
      </c>
      <c r="AC4730" s="27" t="str">
        <f aca="false">IF(AND(K4730="Critical",N4730="No"),"URGENT - No Bed","Normal")</f>
        <v>Normal</v>
      </c>
      <c r="AD4730" s="33" t="n">
        <f aca="false">INDEX(Lookup_Tables!$B$3:$B$12,MATCH(H4730,Lookup_Tables!$A$3:$A$12,0))</f>
        <v>3000000</v>
      </c>
      <c r="AE4730" s="27" t="str">
        <f aca="false">INDEX(Lookup_Tables!$C$3:$C$12,MATCH(H4730,Lookup_Tables!$A$3:$A$12,0))</f>
        <v>Dr. Pooja Iyer</v>
      </c>
      <c r="AF4730" s="27" t="str">
        <f aca="false">IFERROR(INDEX(Lookup_Tables!$F$16:$F$45,MATCH(I4730,Lookup_Tables!$E$16:$E$45,0)),"N/A")</f>
        <v>EMP213</v>
      </c>
      <c r="AG4730" s="27" t="n">
        <f aca="false">_xlfn.IFS(R4730="Recovered",4,R4730="Referred",3,R4730="Admitted",2,R4730="Deceased",1,TRUE(),0)</f>
        <v>2</v>
      </c>
      <c r="AH4730" s="27" t="str">
        <f aca="false">IF(T4730&gt;=4,"Satisfied",IF(T4730&gt;=3,"Neutral","Needs Improvement"))</f>
        <v>Neutral</v>
      </c>
    </row>
    <row r="4731" customFormat="false" ht="15" hidden="false" customHeight="false" outlineLevel="0" collapsed="false">
      <c r="A4731" s="30" t="s">
        <v>6482</v>
      </c>
      <c r="B4731" s="30" t="s">
        <v>3430</v>
      </c>
      <c r="C4731" s="30" t="n">
        <v>62</v>
      </c>
      <c r="D4731" s="30" t="s">
        <v>121</v>
      </c>
      <c r="E4731" s="31" t="n">
        <v>45437</v>
      </c>
      <c r="F4731" s="30" t="s">
        <v>394</v>
      </c>
      <c r="G4731" s="31" t="n">
        <v>45438</v>
      </c>
      <c r="H4731" s="30" t="s">
        <v>123</v>
      </c>
      <c r="I4731" s="30" t="s">
        <v>155</v>
      </c>
      <c r="J4731" s="30" t="s">
        <v>227</v>
      </c>
      <c r="K4731" s="30" t="s">
        <v>138</v>
      </c>
      <c r="L4731" s="30" t="n">
        <v>45</v>
      </c>
      <c r="M4731" s="30" t="n">
        <v>35</v>
      </c>
      <c r="N4731" s="30" t="s">
        <v>127</v>
      </c>
      <c r="O4731" s="30" t="s">
        <v>139</v>
      </c>
      <c r="P4731" s="30" t="s">
        <v>150</v>
      </c>
      <c r="Q4731" s="32" t="n">
        <v>2691.62</v>
      </c>
      <c r="R4731" s="30" t="s">
        <v>130</v>
      </c>
      <c r="S4731" s="30" t="s">
        <v>131</v>
      </c>
      <c r="T4731" s="30" t="n">
        <v>4</v>
      </c>
      <c r="U4731" s="30" t="n">
        <f aca="false">YEAR(E4731)</f>
        <v>2024</v>
      </c>
      <c r="V4731" s="30" t="str">
        <f aca="false">TEXT(E4731,"MMM-YYYY")</f>
        <v>May-2024</v>
      </c>
      <c r="W4731" s="30" t="n">
        <f aca="false">MONTH(E4731)</f>
        <v>5</v>
      </c>
      <c r="X4731" s="30" t="str">
        <f aca="false">TEXT(WEEKDAY(E4731,2),"0")&amp;" - "&amp;TEXT(E4731,"dddd")</f>
        <v>6 - Saturday</v>
      </c>
      <c r="Y4731" s="30" t="str">
        <f aca="false">_xlfn.IFS(C4731&lt;18,"Child (0-17)",C4731&lt;40,"Young Adult (18-39)",C4731&lt;60,"Adult (40-59)",TRUE(),"Senior (60+)")</f>
        <v>Senior (60+)</v>
      </c>
      <c r="Z4731" s="30" t="n">
        <f aca="false">ROUND(G4731-E4731,0)</f>
        <v>1</v>
      </c>
      <c r="AA4731" s="30" t="n">
        <f aca="false">L4731+M4731</f>
        <v>80</v>
      </c>
      <c r="AB4731" s="30" t="n">
        <f aca="false">IFERROR(ROUND(Q4731/AA4731,2),0)</f>
        <v>33.65</v>
      </c>
      <c r="AC4731" s="30" t="str">
        <f aca="false">IF(AND(K4731="Critical",N4731="No"),"URGENT - No Bed","Normal")</f>
        <v>Normal</v>
      </c>
      <c r="AD4731" s="34" t="n">
        <f aca="false">INDEX(Lookup_Tables!$B$3:$B$12,MATCH(H4731,Lookup_Tables!$A$3:$A$12,0))</f>
        <v>2200000</v>
      </c>
      <c r="AE4731" s="30" t="str">
        <f aca="false">INDEX(Lookup_Tables!$C$3:$C$12,MATCH(H4731,Lookup_Tables!$A$3:$A$12,0))</f>
        <v>Dr. Rohan Das</v>
      </c>
      <c r="AF4731" s="30" t="str">
        <f aca="false">IFERROR(INDEX(Lookup_Tables!$F$16:$F$45,MATCH(I4731,Lookup_Tables!$E$16:$E$45,0)),"N/A")</f>
        <v>EMP203</v>
      </c>
      <c r="AG4731" s="30" t="n">
        <f aca="false">_xlfn.IFS(R4731="Recovered",4,R4731="Referred",3,R4731="Admitted",2,R4731="Deceased",1,TRUE(),0)</f>
        <v>4</v>
      </c>
      <c r="AH4731" s="30" t="str">
        <f aca="false">IF(T4731&gt;=4,"Satisfied",IF(T4731&gt;=3,"Neutral","Needs Improvement"))</f>
        <v>Satisfied</v>
      </c>
    </row>
    <row r="4732" customFormat="false" ht="15" hidden="false" customHeight="false" outlineLevel="0" collapsed="false">
      <c r="A4732" s="27" t="s">
        <v>3237</v>
      </c>
      <c r="B4732" s="27" t="s">
        <v>1207</v>
      </c>
      <c r="C4732" s="27" t="n">
        <v>49</v>
      </c>
      <c r="D4732" s="27" t="s">
        <v>121</v>
      </c>
      <c r="E4732" s="28" t="n">
        <v>45383</v>
      </c>
      <c r="F4732" s="27" t="s">
        <v>853</v>
      </c>
      <c r="G4732" s="28" t="n">
        <v>45384</v>
      </c>
      <c r="H4732" s="27" t="s">
        <v>206</v>
      </c>
      <c r="I4732" s="27" t="s">
        <v>207</v>
      </c>
      <c r="J4732" s="27" t="s">
        <v>208</v>
      </c>
      <c r="K4732" s="27" t="s">
        <v>138</v>
      </c>
      <c r="L4732" s="27" t="n">
        <v>76</v>
      </c>
      <c r="M4732" s="27" t="n">
        <v>23</v>
      </c>
      <c r="N4732" s="27" t="s">
        <v>127</v>
      </c>
      <c r="O4732" s="27" t="s">
        <v>128</v>
      </c>
      <c r="P4732" s="27" t="s">
        <v>150</v>
      </c>
      <c r="Q4732" s="29" t="n">
        <v>1848.22</v>
      </c>
      <c r="R4732" s="27" t="s">
        <v>130</v>
      </c>
      <c r="S4732" s="27" t="s">
        <v>151</v>
      </c>
      <c r="T4732" s="27" t="n">
        <v>4</v>
      </c>
      <c r="U4732" s="27" t="n">
        <f aca="false">YEAR(E4732)</f>
        <v>2024</v>
      </c>
      <c r="V4732" s="27" t="str">
        <f aca="false">TEXT(E4732,"MMM-YYYY")</f>
        <v>Apr-2024</v>
      </c>
      <c r="W4732" s="27" t="n">
        <f aca="false">MONTH(E4732)</f>
        <v>4</v>
      </c>
      <c r="X4732" s="27" t="str">
        <f aca="false">TEXT(WEEKDAY(E4732,2),"0")&amp;" - "&amp;TEXT(E4732,"dddd")</f>
        <v>1 - Monday</v>
      </c>
      <c r="Y4732" s="27" t="str">
        <f aca="false">_xlfn.IFS(C4732&lt;18,"Child (0-17)",C4732&lt;40,"Young Adult (18-39)",C4732&lt;60,"Adult (40-59)",TRUE(),"Senior (60+)")</f>
        <v>Adult (40-59)</v>
      </c>
      <c r="Z4732" s="27" t="n">
        <f aca="false">ROUND(G4732-E4732,0)</f>
        <v>1</v>
      </c>
      <c r="AA4732" s="27" t="n">
        <f aca="false">L4732+M4732</f>
        <v>99</v>
      </c>
      <c r="AB4732" s="27" t="n">
        <f aca="false">IFERROR(ROUND(Q4732/AA4732,2),0)</f>
        <v>18.67</v>
      </c>
      <c r="AC4732" s="27" t="str">
        <f aca="false">IF(AND(K4732="Critical",N4732="No"),"URGENT - No Bed","Normal")</f>
        <v>Normal</v>
      </c>
      <c r="AD4732" s="33" t="n">
        <f aca="false">INDEX(Lookup_Tables!$B$3:$B$12,MATCH(H4732,Lookup_Tables!$A$3:$A$12,0))</f>
        <v>2800000</v>
      </c>
      <c r="AE4732" s="27" t="str">
        <f aca="false">INDEX(Lookup_Tables!$C$3:$C$12,MATCH(H4732,Lookup_Tables!$A$3:$A$12,0))</f>
        <v>Dr. Suresh Nair</v>
      </c>
      <c r="AF4732" s="27" t="str">
        <f aca="false">IFERROR(INDEX(Lookup_Tables!$F$16:$F$45,MATCH(I4732,Lookup_Tables!$E$16:$E$45,0)),"N/A")</f>
        <v>EMP209</v>
      </c>
      <c r="AG4732" s="27" t="n">
        <f aca="false">_xlfn.IFS(R4732="Recovered",4,R4732="Referred",3,R4732="Admitted",2,R4732="Deceased",1,TRUE(),0)</f>
        <v>4</v>
      </c>
      <c r="AH4732" s="27" t="str">
        <f aca="false">IF(T4732&gt;=4,"Satisfied",IF(T4732&gt;=3,"Neutral","Needs Improvement"))</f>
        <v>Satisfied</v>
      </c>
    </row>
    <row r="4733" customFormat="false" ht="15" hidden="false" customHeight="false" outlineLevel="0" collapsed="false">
      <c r="A4733" s="30" t="s">
        <v>2019</v>
      </c>
      <c r="B4733" s="30" t="s">
        <v>1157</v>
      </c>
      <c r="C4733" s="30" t="n">
        <v>40</v>
      </c>
      <c r="D4733" s="30" t="s">
        <v>181</v>
      </c>
      <c r="E4733" s="31" t="n">
        <v>45525</v>
      </c>
      <c r="F4733" s="30" t="s">
        <v>598</v>
      </c>
      <c r="G4733" s="31" t="n">
        <v>45531</v>
      </c>
      <c r="H4733" s="30" t="s">
        <v>161</v>
      </c>
      <c r="I4733" s="30" t="s">
        <v>538</v>
      </c>
      <c r="J4733" s="30" t="s">
        <v>426</v>
      </c>
      <c r="K4733" s="30" t="s">
        <v>126</v>
      </c>
      <c r="L4733" s="30" t="n">
        <v>34</v>
      </c>
      <c r="M4733" s="30" t="n">
        <v>92</v>
      </c>
      <c r="N4733" s="30" t="s">
        <v>127</v>
      </c>
      <c r="O4733" s="30" t="s">
        <v>171</v>
      </c>
      <c r="P4733" s="30" t="s">
        <v>129</v>
      </c>
      <c r="Q4733" s="32" t="n">
        <v>7794.84</v>
      </c>
      <c r="R4733" s="30" t="s">
        <v>130</v>
      </c>
      <c r="S4733" s="30" t="s">
        <v>178</v>
      </c>
      <c r="T4733" s="30" t="n">
        <v>4</v>
      </c>
      <c r="U4733" s="30" t="n">
        <f aca="false">YEAR(E4733)</f>
        <v>2024</v>
      </c>
      <c r="V4733" s="30" t="str">
        <f aca="false">TEXT(E4733,"MMM-YYYY")</f>
        <v>Aug-2024</v>
      </c>
      <c r="W4733" s="30" t="n">
        <f aca="false">MONTH(E4733)</f>
        <v>8</v>
      </c>
      <c r="X4733" s="30" t="str">
        <f aca="false">TEXT(WEEKDAY(E4733,2),"0")&amp;" - "&amp;TEXT(E4733,"dddd")</f>
        <v>3 - Wednesday</v>
      </c>
      <c r="Y4733" s="30" t="str">
        <f aca="false">_xlfn.IFS(C4733&lt;18,"Child (0-17)",C4733&lt;40,"Young Adult (18-39)",C4733&lt;60,"Adult (40-59)",TRUE(),"Senior (60+)")</f>
        <v>Adult (40-59)</v>
      </c>
      <c r="Z4733" s="30" t="n">
        <f aca="false">ROUND(G4733-E4733,0)</f>
        <v>6</v>
      </c>
      <c r="AA4733" s="30" t="n">
        <f aca="false">L4733+M4733</f>
        <v>126</v>
      </c>
      <c r="AB4733" s="30" t="n">
        <f aca="false">IFERROR(ROUND(Q4733/AA4733,2),0)</f>
        <v>61.86</v>
      </c>
      <c r="AC4733" s="30" t="str">
        <f aca="false">IF(AND(K4733="Critical",N4733="No"),"URGENT - No Bed","Normal")</f>
        <v>Normal</v>
      </c>
      <c r="AD4733" s="34" t="n">
        <f aca="false">INDEX(Lookup_Tables!$B$3:$B$12,MATCH(H4733,Lookup_Tables!$A$3:$A$12,0))</f>
        <v>3600000</v>
      </c>
      <c r="AE4733" s="30" t="str">
        <f aca="false">INDEX(Lookup_Tables!$C$3:$C$12,MATCH(H4733,Lookup_Tables!$A$3:$A$12,0))</f>
        <v>Dr. Sameer Joshi</v>
      </c>
      <c r="AF4733" s="30" t="str">
        <f aca="false">IFERROR(INDEX(Lookup_Tables!$F$16:$F$45,MATCH(I4733,Lookup_Tables!$E$16:$E$45,0)),"N/A")</f>
        <v>EMP221</v>
      </c>
      <c r="AG4733" s="30" t="n">
        <f aca="false">_xlfn.IFS(R4733="Recovered",4,R4733="Referred",3,R4733="Admitted",2,R4733="Deceased",1,TRUE(),0)</f>
        <v>4</v>
      </c>
      <c r="AH4733" s="30" t="str">
        <f aca="false">IF(T4733&gt;=4,"Satisfied",IF(T4733&gt;=3,"Neutral","Needs Improvement"))</f>
        <v>Satisfied</v>
      </c>
    </row>
    <row r="4734" customFormat="false" ht="15" hidden="false" customHeight="false" outlineLevel="0" collapsed="false">
      <c r="A4734" s="27" t="s">
        <v>1095</v>
      </c>
      <c r="B4734" s="27" t="s">
        <v>166</v>
      </c>
      <c r="C4734" s="27" t="n">
        <v>52</v>
      </c>
      <c r="D4734" s="27" t="s">
        <v>121</v>
      </c>
      <c r="E4734" s="28" t="n">
        <v>45561</v>
      </c>
      <c r="F4734" s="27" t="s">
        <v>733</v>
      </c>
      <c r="G4734" s="28" t="n">
        <v>45563</v>
      </c>
      <c r="H4734" s="27" t="s">
        <v>146</v>
      </c>
      <c r="I4734" s="27" t="s">
        <v>147</v>
      </c>
      <c r="J4734" s="27" t="s">
        <v>222</v>
      </c>
      <c r="K4734" s="27" t="s">
        <v>126</v>
      </c>
      <c r="L4734" s="27" t="n">
        <v>13</v>
      </c>
      <c r="M4734" s="27" t="n">
        <v>109</v>
      </c>
      <c r="N4734" s="27" t="s">
        <v>186</v>
      </c>
      <c r="O4734" s="27" t="s">
        <v>171</v>
      </c>
      <c r="P4734" s="27" t="s">
        <v>187</v>
      </c>
      <c r="Q4734" s="29" t="n">
        <v>8505.33</v>
      </c>
      <c r="R4734" s="27" t="s">
        <v>462</v>
      </c>
      <c r="S4734" s="27" t="s">
        <v>192</v>
      </c>
      <c r="T4734" s="27" t="n">
        <v>2</v>
      </c>
      <c r="U4734" s="27" t="n">
        <f aca="false">YEAR(E4734)</f>
        <v>2024</v>
      </c>
      <c r="V4734" s="27" t="str">
        <f aca="false">TEXT(E4734,"MMM-YYYY")</f>
        <v>Sep-2024</v>
      </c>
      <c r="W4734" s="27" t="n">
        <f aca="false">MONTH(E4734)</f>
        <v>9</v>
      </c>
      <c r="X4734" s="27" t="str">
        <f aca="false">TEXT(WEEKDAY(E4734,2),"0")&amp;" - "&amp;TEXT(E4734,"dddd")</f>
        <v>4 - Thursday</v>
      </c>
      <c r="Y4734" s="27" t="str">
        <f aca="false">_xlfn.IFS(C4734&lt;18,"Child (0-17)",C4734&lt;40,"Young Adult (18-39)",C4734&lt;60,"Adult (40-59)",TRUE(),"Senior (60+)")</f>
        <v>Adult (40-59)</v>
      </c>
      <c r="Z4734" s="27" t="n">
        <f aca="false">ROUND(G4734-E4734,0)</f>
        <v>2</v>
      </c>
      <c r="AA4734" s="27" t="n">
        <f aca="false">L4734+M4734</f>
        <v>122</v>
      </c>
      <c r="AB4734" s="27" t="n">
        <f aca="false">IFERROR(ROUND(Q4734/AA4734,2),0)</f>
        <v>69.72</v>
      </c>
      <c r="AC4734" s="27" t="str">
        <f aca="false">IF(AND(K4734="Critical",N4734="No"),"URGENT - No Bed","Normal")</f>
        <v>Normal</v>
      </c>
      <c r="AD4734" s="33" t="n">
        <f aca="false">INDEX(Lookup_Tables!$B$3:$B$12,MATCH(H4734,Lookup_Tables!$A$3:$A$12,0))</f>
        <v>2700000</v>
      </c>
      <c r="AE4734" s="27" t="str">
        <f aca="false">INDEX(Lookup_Tables!$C$3:$C$12,MATCH(H4734,Lookup_Tables!$A$3:$A$12,0))</f>
        <v>Dr. Vikram Singh</v>
      </c>
      <c r="AF4734" s="27" t="str">
        <f aca="false">IFERROR(INDEX(Lookup_Tables!$F$16:$F$45,MATCH(I4734,Lookup_Tables!$E$16:$E$45,0)),"N/A")</f>
        <v>EMP229</v>
      </c>
      <c r="AG4734" s="27" t="n">
        <f aca="false">_xlfn.IFS(R4734="Recovered",4,R4734="Referred",3,R4734="Admitted",2,R4734="Deceased",1,TRUE(),0)</f>
        <v>1</v>
      </c>
      <c r="AH4734" s="27" t="str">
        <f aca="false">IF(T4734&gt;=4,"Satisfied",IF(T4734&gt;=3,"Neutral","Needs Improvement"))</f>
        <v>Needs Improvement</v>
      </c>
    </row>
    <row r="4735" customFormat="false" ht="15" hidden="false" customHeight="false" outlineLevel="0" collapsed="false">
      <c r="A4735" s="30" t="s">
        <v>2871</v>
      </c>
      <c r="B4735" s="30" t="s">
        <v>1036</v>
      </c>
      <c r="C4735" s="30" t="n">
        <v>70</v>
      </c>
      <c r="D4735" s="30" t="s">
        <v>121</v>
      </c>
      <c r="E4735" s="31" t="n">
        <v>45577</v>
      </c>
      <c r="F4735" s="30" t="s">
        <v>329</v>
      </c>
      <c r="G4735" s="31" t="n">
        <v>45577</v>
      </c>
      <c r="H4735" s="30" t="s">
        <v>236</v>
      </c>
      <c r="I4735" s="30" t="s">
        <v>237</v>
      </c>
      <c r="J4735" s="30" t="s">
        <v>287</v>
      </c>
      <c r="K4735" s="30" t="s">
        <v>156</v>
      </c>
      <c r="L4735" s="30" t="n">
        <v>53</v>
      </c>
      <c r="M4735" s="30" t="n">
        <v>79</v>
      </c>
      <c r="N4735" s="30" t="s">
        <v>127</v>
      </c>
      <c r="O4735" s="30" t="s">
        <v>139</v>
      </c>
      <c r="P4735" s="30" t="s">
        <v>187</v>
      </c>
      <c r="Q4735" s="32" t="n">
        <v>5134.71</v>
      </c>
      <c r="R4735" s="30" t="s">
        <v>130</v>
      </c>
      <c r="S4735" s="30" t="s">
        <v>192</v>
      </c>
      <c r="T4735" s="30" t="n">
        <v>2</v>
      </c>
      <c r="U4735" s="30" t="n">
        <f aca="false">YEAR(E4735)</f>
        <v>2024</v>
      </c>
      <c r="V4735" s="30" t="str">
        <f aca="false">TEXT(E4735,"MMM-YYYY")</f>
        <v>Oct-2024</v>
      </c>
      <c r="W4735" s="30" t="n">
        <f aca="false">MONTH(E4735)</f>
        <v>10</v>
      </c>
      <c r="X4735" s="30" t="str">
        <f aca="false">TEXT(WEEKDAY(E4735,2),"0")&amp;" - "&amp;TEXT(E4735,"dddd")</f>
        <v>6 - Saturday</v>
      </c>
      <c r="Y4735" s="30" t="str">
        <f aca="false">_xlfn.IFS(C4735&lt;18,"Child (0-17)",C4735&lt;40,"Young Adult (18-39)",C4735&lt;60,"Adult (40-59)",TRUE(),"Senior (60+)")</f>
        <v>Senior (60+)</v>
      </c>
      <c r="Z4735" s="30" t="n">
        <f aca="false">ROUND(G4735-E4735,0)</f>
        <v>0</v>
      </c>
      <c r="AA4735" s="30" t="n">
        <f aca="false">L4735+M4735</f>
        <v>132</v>
      </c>
      <c r="AB4735" s="30" t="n">
        <f aca="false">IFERROR(ROUND(Q4735/AA4735,2),0)</f>
        <v>38.9</v>
      </c>
      <c r="AC4735" s="30" t="str">
        <f aca="false">IF(AND(K4735="Critical",N4735="No"),"URGENT - No Bed","Normal")</f>
        <v>Normal</v>
      </c>
      <c r="AD4735" s="34" t="n">
        <f aca="false">INDEX(Lookup_Tables!$B$3:$B$12,MATCH(H4735,Lookup_Tables!$A$3:$A$12,0))</f>
        <v>3900000</v>
      </c>
      <c r="AE4735" s="30" t="str">
        <f aca="false">INDEX(Lookup_Tables!$C$3:$C$12,MATCH(H4735,Lookup_Tables!$A$3:$A$12,0))</f>
        <v>Dr. Rina Mehta</v>
      </c>
      <c r="AF4735" s="30" t="str">
        <f aca="false">IFERROR(INDEX(Lookup_Tables!$F$16:$F$45,MATCH(I4735,Lookup_Tables!$E$16:$E$45,0)),"N/A")</f>
        <v>EMP215</v>
      </c>
      <c r="AG4735" s="30" t="n">
        <f aca="false">_xlfn.IFS(R4735="Recovered",4,R4735="Referred",3,R4735="Admitted",2,R4735="Deceased",1,TRUE(),0)</f>
        <v>4</v>
      </c>
      <c r="AH4735" s="30" t="str">
        <f aca="false">IF(T4735&gt;=4,"Satisfied",IF(T4735&gt;=3,"Neutral","Needs Improvement"))</f>
        <v>Needs Improvement</v>
      </c>
    </row>
    <row r="4736" customFormat="false" ht="15" hidden="false" customHeight="false" outlineLevel="0" collapsed="false">
      <c r="A4736" s="27" t="s">
        <v>4651</v>
      </c>
      <c r="B4736" s="27" t="s">
        <v>312</v>
      </c>
      <c r="C4736" s="27" t="n">
        <v>28</v>
      </c>
      <c r="D4736" s="27" t="s">
        <v>121</v>
      </c>
      <c r="E4736" s="28" t="n">
        <v>45533</v>
      </c>
      <c r="F4736" s="27" t="s">
        <v>1238</v>
      </c>
      <c r="G4736" s="28" t="n">
        <v>45533</v>
      </c>
      <c r="H4736" s="27" t="s">
        <v>206</v>
      </c>
      <c r="I4736" s="27" t="s">
        <v>300</v>
      </c>
      <c r="J4736" s="27" t="s">
        <v>615</v>
      </c>
      <c r="K4736" s="27" t="s">
        <v>138</v>
      </c>
      <c r="L4736" s="27" t="n">
        <v>67</v>
      </c>
      <c r="M4736" s="27" t="n">
        <v>17</v>
      </c>
      <c r="N4736" s="27" t="s">
        <v>127</v>
      </c>
      <c r="O4736" s="27" t="s">
        <v>139</v>
      </c>
      <c r="P4736" s="27" t="s">
        <v>140</v>
      </c>
      <c r="Q4736" s="29" t="n">
        <v>911.77</v>
      </c>
      <c r="R4736" s="27" t="s">
        <v>130</v>
      </c>
      <c r="S4736" s="27" t="s">
        <v>197</v>
      </c>
      <c r="T4736" s="27" t="n">
        <v>4</v>
      </c>
      <c r="U4736" s="27" t="n">
        <f aca="false">YEAR(E4736)</f>
        <v>2024</v>
      </c>
      <c r="V4736" s="27" t="str">
        <f aca="false">TEXT(E4736,"MMM-YYYY")</f>
        <v>Aug-2024</v>
      </c>
      <c r="W4736" s="27" t="n">
        <f aca="false">MONTH(E4736)</f>
        <v>8</v>
      </c>
      <c r="X4736" s="27" t="str">
        <f aca="false">TEXT(WEEKDAY(E4736,2),"0")&amp;" - "&amp;TEXT(E4736,"dddd")</f>
        <v>4 - Thursday</v>
      </c>
      <c r="Y4736" s="27" t="str">
        <f aca="false">_xlfn.IFS(C4736&lt;18,"Child (0-17)",C4736&lt;40,"Young Adult (18-39)",C4736&lt;60,"Adult (40-59)",TRUE(),"Senior (60+)")</f>
        <v>Young Adult (18-39)</v>
      </c>
      <c r="Z4736" s="27" t="n">
        <f aca="false">ROUND(G4736-E4736,0)</f>
        <v>0</v>
      </c>
      <c r="AA4736" s="27" t="n">
        <f aca="false">L4736+M4736</f>
        <v>84</v>
      </c>
      <c r="AB4736" s="27" t="n">
        <f aca="false">IFERROR(ROUND(Q4736/AA4736,2),0)</f>
        <v>10.85</v>
      </c>
      <c r="AC4736" s="27" t="str">
        <f aca="false">IF(AND(K4736="Critical",N4736="No"),"URGENT - No Bed","Normal")</f>
        <v>Normal</v>
      </c>
      <c r="AD4736" s="33" t="n">
        <f aca="false">INDEX(Lookup_Tables!$B$3:$B$12,MATCH(H4736,Lookup_Tables!$A$3:$A$12,0))</f>
        <v>2800000</v>
      </c>
      <c r="AE4736" s="27" t="str">
        <f aca="false">INDEX(Lookup_Tables!$C$3:$C$12,MATCH(H4736,Lookup_Tables!$A$3:$A$12,0))</f>
        <v>Dr. Suresh Nair</v>
      </c>
      <c r="AF4736" s="27" t="str">
        <f aca="false">IFERROR(INDEX(Lookup_Tables!$F$16:$F$45,MATCH(I4736,Lookup_Tables!$E$16:$E$45,0)),"N/A")</f>
        <v>EMP211</v>
      </c>
      <c r="AG4736" s="27" t="n">
        <f aca="false">_xlfn.IFS(R4736="Recovered",4,R4736="Referred",3,R4736="Admitted",2,R4736="Deceased",1,TRUE(),0)</f>
        <v>4</v>
      </c>
      <c r="AH4736" s="27" t="str">
        <f aca="false">IF(T4736&gt;=4,"Satisfied",IF(T4736&gt;=3,"Neutral","Needs Improvement"))</f>
        <v>Satisfied</v>
      </c>
    </row>
    <row r="4737" customFormat="false" ht="15" hidden="false" customHeight="false" outlineLevel="0" collapsed="false">
      <c r="A4737" s="30" t="s">
        <v>3580</v>
      </c>
      <c r="B4737" s="30" t="s">
        <v>1378</v>
      </c>
      <c r="C4737" s="30" t="n">
        <v>50</v>
      </c>
      <c r="D4737" s="30" t="s">
        <v>121</v>
      </c>
      <c r="E4737" s="31" t="n">
        <v>45350</v>
      </c>
      <c r="F4737" s="30" t="s">
        <v>1047</v>
      </c>
      <c r="G4737" s="31" t="n">
        <v>45350</v>
      </c>
      <c r="H4737" s="30" t="s">
        <v>123</v>
      </c>
      <c r="I4737" s="30" t="s">
        <v>124</v>
      </c>
      <c r="J4737" s="30" t="s">
        <v>418</v>
      </c>
      <c r="K4737" s="30" t="s">
        <v>138</v>
      </c>
      <c r="L4737" s="30" t="n">
        <v>88</v>
      </c>
      <c r="M4737" s="30" t="n">
        <v>15</v>
      </c>
      <c r="N4737" s="30" t="s">
        <v>127</v>
      </c>
      <c r="O4737" s="30" t="s">
        <v>128</v>
      </c>
      <c r="P4737" s="30" t="s">
        <v>129</v>
      </c>
      <c r="Q4737" s="32" t="n">
        <v>2161.91</v>
      </c>
      <c r="R4737" s="30" t="s">
        <v>130</v>
      </c>
      <c r="S4737" s="30" t="s">
        <v>157</v>
      </c>
      <c r="T4737" s="30" t="n">
        <v>5</v>
      </c>
      <c r="U4737" s="30" t="n">
        <f aca="false">YEAR(E4737)</f>
        <v>2024</v>
      </c>
      <c r="V4737" s="30" t="str">
        <f aca="false">TEXT(E4737,"MMM-YYYY")</f>
        <v>Feb-2024</v>
      </c>
      <c r="W4737" s="30" t="n">
        <f aca="false">MONTH(E4737)</f>
        <v>2</v>
      </c>
      <c r="X4737" s="30" t="str">
        <f aca="false">TEXT(WEEKDAY(E4737,2),"0")&amp;" - "&amp;TEXT(E4737,"dddd")</f>
        <v>3 - Wednesday</v>
      </c>
      <c r="Y4737" s="30" t="str">
        <f aca="false">_xlfn.IFS(C4737&lt;18,"Child (0-17)",C4737&lt;40,"Young Adult (18-39)",C4737&lt;60,"Adult (40-59)",TRUE(),"Senior (60+)")</f>
        <v>Adult (40-59)</v>
      </c>
      <c r="Z4737" s="30" t="n">
        <f aca="false">ROUND(G4737-E4737,0)</f>
        <v>0</v>
      </c>
      <c r="AA4737" s="30" t="n">
        <f aca="false">L4737+M4737</f>
        <v>103</v>
      </c>
      <c r="AB4737" s="30" t="n">
        <f aca="false">IFERROR(ROUND(Q4737/AA4737,2),0)</f>
        <v>20.99</v>
      </c>
      <c r="AC4737" s="30" t="str">
        <f aca="false">IF(AND(K4737="Critical",N4737="No"),"URGENT - No Bed","Normal")</f>
        <v>Normal</v>
      </c>
      <c r="AD4737" s="34" t="n">
        <f aca="false">INDEX(Lookup_Tables!$B$3:$B$12,MATCH(H4737,Lookup_Tables!$A$3:$A$12,0))</f>
        <v>2200000</v>
      </c>
      <c r="AE4737" s="30" t="str">
        <f aca="false">INDEX(Lookup_Tables!$C$3:$C$12,MATCH(H4737,Lookup_Tables!$A$3:$A$12,0))</f>
        <v>Dr. Rohan Das</v>
      </c>
      <c r="AF4737" s="30" t="str">
        <f aca="false">IFERROR(INDEX(Lookup_Tables!$F$16:$F$45,MATCH(I4737,Lookup_Tables!$E$16:$E$45,0)),"N/A")</f>
        <v>EMP205</v>
      </c>
      <c r="AG4737" s="30" t="n">
        <f aca="false">_xlfn.IFS(R4737="Recovered",4,R4737="Referred",3,R4737="Admitted",2,R4737="Deceased",1,TRUE(),0)</f>
        <v>4</v>
      </c>
      <c r="AH4737" s="30" t="str">
        <f aca="false">IF(T4737&gt;=4,"Satisfied",IF(T4737&gt;=3,"Neutral","Needs Improvement"))</f>
        <v>Satisfied</v>
      </c>
    </row>
    <row r="4738" customFormat="false" ht="15" hidden="false" customHeight="false" outlineLevel="0" collapsed="false">
      <c r="A4738" s="27" t="s">
        <v>5049</v>
      </c>
      <c r="B4738" s="27" t="s">
        <v>1200</v>
      </c>
      <c r="C4738" s="27" t="n">
        <v>4</v>
      </c>
      <c r="D4738" s="27" t="s">
        <v>121</v>
      </c>
      <c r="E4738" s="28" t="n">
        <v>45627</v>
      </c>
      <c r="F4738" s="27" t="s">
        <v>1599</v>
      </c>
      <c r="G4738" s="28" t="n">
        <v>45627</v>
      </c>
      <c r="H4738" s="27" t="s">
        <v>236</v>
      </c>
      <c r="I4738" s="27" t="s">
        <v>323</v>
      </c>
      <c r="J4738" s="27" t="s">
        <v>287</v>
      </c>
      <c r="K4738" s="27" t="s">
        <v>138</v>
      </c>
      <c r="L4738" s="27" t="n">
        <v>32</v>
      </c>
      <c r="M4738" s="27" t="n">
        <v>23</v>
      </c>
      <c r="N4738" s="27" t="s">
        <v>127</v>
      </c>
      <c r="O4738" s="27" t="s">
        <v>171</v>
      </c>
      <c r="P4738" s="27" t="s">
        <v>187</v>
      </c>
      <c r="Q4738" s="29" t="n">
        <v>859.65</v>
      </c>
      <c r="R4738" s="27" t="s">
        <v>268</v>
      </c>
      <c r="S4738" s="27" t="s">
        <v>151</v>
      </c>
      <c r="T4738" s="27" t="n">
        <v>2</v>
      </c>
      <c r="U4738" s="27" t="n">
        <f aca="false">YEAR(E4738)</f>
        <v>2024</v>
      </c>
      <c r="V4738" s="27" t="str">
        <f aca="false">TEXT(E4738,"MMM-YYYY")</f>
        <v>Dec-2024</v>
      </c>
      <c r="W4738" s="27" t="n">
        <f aca="false">MONTH(E4738)</f>
        <v>12</v>
      </c>
      <c r="X4738" s="27" t="str">
        <f aca="false">TEXT(WEEKDAY(E4738,2),"0")&amp;" - "&amp;TEXT(E4738,"dddd")</f>
        <v>7 - Sunday</v>
      </c>
      <c r="Y4738" s="27" t="str">
        <f aca="false">_xlfn.IFS(C4738&lt;18,"Child (0-17)",C4738&lt;40,"Young Adult (18-39)",C4738&lt;60,"Adult (40-59)",TRUE(),"Senior (60+)")</f>
        <v>Child (0-17)</v>
      </c>
      <c r="Z4738" s="27" t="n">
        <f aca="false">ROUND(G4738-E4738,0)</f>
        <v>0</v>
      </c>
      <c r="AA4738" s="27" t="n">
        <f aca="false">L4738+M4738</f>
        <v>55</v>
      </c>
      <c r="AB4738" s="27" t="n">
        <f aca="false">IFERROR(ROUND(Q4738/AA4738,2),0)</f>
        <v>15.63</v>
      </c>
      <c r="AC4738" s="27" t="str">
        <f aca="false">IF(AND(K4738="Critical",N4738="No"),"URGENT - No Bed","Normal")</f>
        <v>Normal</v>
      </c>
      <c r="AD4738" s="33" t="n">
        <f aca="false">INDEX(Lookup_Tables!$B$3:$B$12,MATCH(H4738,Lookup_Tables!$A$3:$A$12,0))</f>
        <v>3900000</v>
      </c>
      <c r="AE4738" s="27" t="str">
        <f aca="false">INDEX(Lookup_Tables!$C$3:$C$12,MATCH(H4738,Lookup_Tables!$A$3:$A$12,0))</f>
        <v>Dr. Rina Mehta</v>
      </c>
      <c r="AF4738" s="27" t="str">
        <f aca="false">IFERROR(INDEX(Lookup_Tables!$F$16:$F$45,MATCH(I4738,Lookup_Tables!$E$16:$E$45,0)),"N/A")</f>
        <v>EMP216</v>
      </c>
      <c r="AG4738" s="27" t="n">
        <f aca="false">_xlfn.IFS(R4738="Recovered",4,R4738="Referred",3,R4738="Admitted",2,R4738="Deceased",1,TRUE(),0)</f>
        <v>3</v>
      </c>
      <c r="AH4738" s="27" t="str">
        <f aca="false">IF(T4738&gt;=4,"Satisfied",IF(T4738&gt;=3,"Neutral","Needs Improvement"))</f>
        <v>Needs Improvement</v>
      </c>
    </row>
    <row r="4739" customFormat="false" ht="15" hidden="false" customHeight="false" outlineLevel="0" collapsed="false">
      <c r="A4739" s="30" t="s">
        <v>3893</v>
      </c>
      <c r="B4739" s="30" t="s">
        <v>977</v>
      </c>
      <c r="C4739" s="30" t="n">
        <v>0</v>
      </c>
      <c r="D4739" s="30" t="s">
        <v>181</v>
      </c>
      <c r="E4739" s="31" t="n">
        <v>45643</v>
      </c>
      <c r="F4739" s="30" t="s">
        <v>567</v>
      </c>
      <c r="G4739" s="31" t="n">
        <v>45646</v>
      </c>
      <c r="H4739" s="30" t="s">
        <v>135</v>
      </c>
      <c r="I4739" s="30" t="s">
        <v>278</v>
      </c>
      <c r="J4739" s="30" t="s">
        <v>618</v>
      </c>
      <c r="K4739" s="30" t="s">
        <v>156</v>
      </c>
      <c r="L4739" s="30" t="n">
        <v>18</v>
      </c>
      <c r="M4739" s="30" t="n">
        <v>86</v>
      </c>
      <c r="N4739" s="30" t="s">
        <v>127</v>
      </c>
      <c r="O4739" s="30" t="s">
        <v>128</v>
      </c>
      <c r="P4739" s="30" t="s">
        <v>150</v>
      </c>
      <c r="Q4739" s="32" t="n">
        <v>3697.2</v>
      </c>
      <c r="R4739" s="30" t="s">
        <v>130</v>
      </c>
      <c r="S4739" s="30" t="s">
        <v>192</v>
      </c>
      <c r="T4739" s="30" t="n">
        <v>4</v>
      </c>
      <c r="U4739" s="30" t="n">
        <f aca="false">YEAR(E4739)</f>
        <v>2024</v>
      </c>
      <c r="V4739" s="30" t="str">
        <f aca="false">TEXT(E4739,"MMM-YYYY")</f>
        <v>Dec-2024</v>
      </c>
      <c r="W4739" s="30" t="n">
        <f aca="false">MONTH(E4739)</f>
        <v>12</v>
      </c>
      <c r="X4739" s="30" t="str">
        <f aca="false">TEXT(WEEKDAY(E4739,2),"0")&amp;" - "&amp;TEXT(E4739,"dddd")</f>
        <v>2 - Tuesday</v>
      </c>
      <c r="Y4739" s="30" t="str">
        <f aca="false">_xlfn.IFS(C4739&lt;18,"Child (0-17)",C4739&lt;40,"Young Adult (18-39)",C4739&lt;60,"Adult (40-59)",TRUE(),"Senior (60+)")</f>
        <v>Child (0-17)</v>
      </c>
      <c r="Z4739" s="30" t="n">
        <f aca="false">ROUND(G4739-E4739,0)</f>
        <v>3</v>
      </c>
      <c r="AA4739" s="30" t="n">
        <f aca="false">L4739+M4739</f>
        <v>104</v>
      </c>
      <c r="AB4739" s="30" t="n">
        <f aca="false">IFERROR(ROUND(Q4739/AA4739,2),0)</f>
        <v>35.55</v>
      </c>
      <c r="AC4739" s="30" t="str">
        <f aca="false">IF(AND(K4739="Critical",N4739="No"),"URGENT - No Bed","Normal")</f>
        <v>Normal</v>
      </c>
      <c r="AD4739" s="34" t="n">
        <f aca="false">INDEX(Lookup_Tables!$B$3:$B$12,MATCH(H4739,Lookup_Tables!$A$3:$A$12,0))</f>
        <v>4600000</v>
      </c>
      <c r="AE4739" s="30" t="str">
        <f aca="false">INDEX(Lookup_Tables!$C$3:$C$12,MATCH(H4739,Lookup_Tables!$A$3:$A$12,0))</f>
        <v>Dr. Farhan Khan</v>
      </c>
      <c r="AF4739" s="30" t="str">
        <f aca="false">IFERROR(INDEX(Lookup_Tables!$F$16:$F$45,MATCH(I4739,Lookup_Tables!$E$16:$E$45,0)),"N/A")</f>
        <v>EMP208</v>
      </c>
      <c r="AG4739" s="30" t="n">
        <f aca="false">_xlfn.IFS(R4739="Recovered",4,R4739="Referred",3,R4739="Admitted",2,R4739="Deceased",1,TRUE(),0)</f>
        <v>4</v>
      </c>
      <c r="AH4739" s="30" t="str">
        <f aca="false">IF(T4739&gt;=4,"Satisfied",IF(T4739&gt;=3,"Neutral","Needs Improvement"))</f>
        <v>Satisfied</v>
      </c>
    </row>
    <row r="4740" customFormat="false" ht="15" hidden="false" customHeight="false" outlineLevel="0" collapsed="false">
      <c r="A4740" s="27" t="s">
        <v>4186</v>
      </c>
      <c r="B4740" s="27" t="s">
        <v>4077</v>
      </c>
      <c r="C4740" s="27" t="n">
        <v>47</v>
      </c>
      <c r="D4740" s="27" t="s">
        <v>181</v>
      </c>
      <c r="E4740" s="28" t="n">
        <v>45334</v>
      </c>
      <c r="F4740" s="27" t="s">
        <v>1044</v>
      </c>
      <c r="G4740" s="28" t="n">
        <v>45335</v>
      </c>
      <c r="H4740" s="27" t="s">
        <v>146</v>
      </c>
      <c r="I4740" s="27" t="s">
        <v>147</v>
      </c>
      <c r="J4740" s="27" t="s">
        <v>148</v>
      </c>
      <c r="K4740" s="27" t="s">
        <v>156</v>
      </c>
      <c r="L4740" s="27" t="n">
        <v>43</v>
      </c>
      <c r="M4740" s="27" t="n">
        <v>61</v>
      </c>
      <c r="N4740" s="27" t="s">
        <v>127</v>
      </c>
      <c r="O4740" s="27" t="s">
        <v>139</v>
      </c>
      <c r="P4740" s="27" t="s">
        <v>150</v>
      </c>
      <c r="Q4740" s="29" t="n">
        <v>4381.96</v>
      </c>
      <c r="R4740" s="27" t="s">
        <v>130</v>
      </c>
      <c r="S4740" s="27" t="s">
        <v>335</v>
      </c>
      <c r="T4740" s="27" t="n">
        <v>5</v>
      </c>
      <c r="U4740" s="27" t="n">
        <f aca="false">YEAR(E4740)</f>
        <v>2024</v>
      </c>
      <c r="V4740" s="27" t="str">
        <f aca="false">TEXT(E4740,"MMM-YYYY")</f>
        <v>Feb-2024</v>
      </c>
      <c r="W4740" s="27" t="n">
        <f aca="false">MONTH(E4740)</f>
        <v>2</v>
      </c>
      <c r="X4740" s="27" t="str">
        <f aca="false">TEXT(WEEKDAY(E4740,2),"0")&amp;" - "&amp;TEXT(E4740,"dddd")</f>
        <v>1 - Monday</v>
      </c>
      <c r="Y4740" s="27" t="str">
        <f aca="false">_xlfn.IFS(C4740&lt;18,"Child (0-17)",C4740&lt;40,"Young Adult (18-39)",C4740&lt;60,"Adult (40-59)",TRUE(),"Senior (60+)")</f>
        <v>Adult (40-59)</v>
      </c>
      <c r="Z4740" s="27" t="n">
        <f aca="false">ROUND(G4740-E4740,0)</f>
        <v>1</v>
      </c>
      <c r="AA4740" s="27" t="n">
        <f aca="false">L4740+M4740</f>
        <v>104</v>
      </c>
      <c r="AB4740" s="27" t="n">
        <f aca="false">IFERROR(ROUND(Q4740/AA4740,2),0)</f>
        <v>42.13</v>
      </c>
      <c r="AC4740" s="27" t="str">
        <f aca="false">IF(AND(K4740="Critical",N4740="No"),"URGENT - No Bed","Normal")</f>
        <v>Normal</v>
      </c>
      <c r="AD4740" s="33" t="n">
        <f aca="false">INDEX(Lookup_Tables!$B$3:$B$12,MATCH(H4740,Lookup_Tables!$A$3:$A$12,0))</f>
        <v>2700000</v>
      </c>
      <c r="AE4740" s="27" t="str">
        <f aca="false">INDEX(Lookup_Tables!$C$3:$C$12,MATCH(H4740,Lookup_Tables!$A$3:$A$12,0))</f>
        <v>Dr. Vikram Singh</v>
      </c>
      <c r="AF4740" s="27" t="str">
        <f aca="false">IFERROR(INDEX(Lookup_Tables!$F$16:$F$45,MATCH(I4740,Lookup_Tables!$E$16:$E$45,0)),"N/A")</f>
        <v>EMP229</v>
      </c>
      <c r="AG4740" s="27" t="n">
        <f aca="false">_xlfn.IFS(R4740="Recovered",4,R4740="Referred",3,R4740="Admitted",2,R4740="Deceased",1,TRUE(),0)</f>
        <v>4</v>
      </c>
      <c r="AH4740" s="27" t="str">
        <f aca="false">IF(T4740&gt;=4,"Satisfied",IF(T4740&gt;=3,"Neutral","Needs Improvement"))</f>
        <v>Satisfied</v>
      </c>
    </row>
    <row r="4741" customFormat="false" ht="15" hidden="false" customHeight="false" outlineLevel="0" collapsed="false">
      <c r="A4741" s="30" t="s">
        <v>6023</v>
      </c>
      <c r="B4741" s="30" t="s">
        <v>987</v>
      </c>
      <c r="C4741" s="30" t="n">
        <v>44</v>
      </c>
      <c r="D4741" s="30" t="s">
        <v>181</v>
      </c>
      <c r="E4741" s="31" t="n">
        <v>45532</v>
      </c>
      <c r="F4741" s="30" t="s">
        <v>759</v>
      </c>
      <c r="G4741" s="31" t="n">
        <v>45535</v>
      </c>
      <c r="H4741" s="30" t="s">
        <v>242</v>
      </c>
      <c r="I4741" s="30" t="s">
        <v>243</v>
      </c>
      <c r="J4741" s="30" t="s">
        <v>401</v>
      </c>
      <c r="K4741" s="30" t="s">
        <v>156</v>
      </c>
      <c r="L4741" s="30" t="n">
        <v>40</v>
      </c>
      <c r="M4741" s="30" t="n">
        <v>81</v>
      </c>
      <c r="N4741" s="30" t="s">
        <v>127</v>
      </c>
      <c r="O4741" s="30" t="s">
        <v>128</v>
      </c>
      <c r="P4741" s="30" t="s">
        <v>129</v>
      </c>
      <c r="Q4741" s="32" t="n">
        <v>4422.52</v>
      </c>
      <c r="R4741" s="30" t="s">
        <v>130</v>
      </c>
      <c r="S4741" s="30" t="s">
        <v>131</v>
      </c>
      <c r="T4741" s="30" t="n">
        <v>5</v>
      </c>
      <c r="U4741" s="30" t="n">
        <f aca="false">YEAR(E4741)</f>
        <v>2024</v>
      </c>
      <c r="V4741" s="30" t="str">
        <f aca="false">TEXT(E4741,"MMM-YYYY")</f>
        <v>Aug-2024</v>
      </c>
      <c r="W4741" s="30" t="n">
        <f aca="false">MONTH(E4741)</f>
        <v>8</v>
      </c>
      <c r="X4741" s="30" t="str">
        <f aca="false">TEXT(WEEKDAY(E4741,2),"0")&amp;" - "&amp;TEXT(E4741,"dddd")</f>
        <v>3 - Wednesday</v>
      </c>
      <c r="Y4741" s="30" t="str">
        <f aca="false">_xlfn.IFS(C4741&lt;18,"Child (0-17)",C4741&lt;40,"Young Adult (18-39)",C4741&lt;60,"Adult (40-59)",TRUE(),"Senior (60+)")</f>
        <v>Adult (40-59)</v>
      </c>
      <c r="Z4741" s="30" t="n">
        <f aca="false">ROUND(G4741-E4741,0)</f>
        <v>3</v>
      </c>
      <c r="AA4741" s="30" t="n">
        <f aca="false">L4741+M4741</f>
        <v>121</v>
      </c>
      <c r="AB4741" s="30" t="n">
        <f aca="false">IFERROR(ROUND(Q4741/AA4741,2),0)</f>
        <v>36.55</v>
      </c>
      <c r="AC4741" s="30" t="str">
        <f aca="false">IF(AND(K4741="Critical",N4741="No"),"URGENT - No Bed","Normal")</f>
        <v>Normal</v>
      </c>
      <c r="AD4741" s="34" t="n">
        <f aca="false">INDEX(Lookup_Tables!$B$3:$B$12,MATCH(H4741,Lookup_Tables!$A$3:$A$12,0))</f>
        <v>3000000</v>
      </c>
      <c r="AE4741" s="30" t="str">
        <f aca="false">INDEX(Lookup_Tables!$C$3:$C$12,MATCH(H4741,Lookup_Tables!$A$3:$A$12,0))</f>
        <v>Dr. Pooja Iyer</v>
      </c>
      <c r="AF4741" s="30" t="str">
        <f aca="false">IFERROR(INDEX(Lookup_Tables!$F$16:$F$45,MATCH(I4741,Lookup_Tables!$E$16:$E$45,0)),"N/A")</f>
        <v>EMP214</v>
      </c>
      <c r="AG4741" s="30" t="n">
        <f aca="false">_xlfn.IFS(R4741="Recovered",4,R4741="Referred",3,R4741="Admitted",2,R4741="Deceased",1,TRUE(),0)</f>
        <v>4</v>
      </c>
      <c r="AH4741" s="30" t="str">
        <f aca="false">IF(T4741&gt;=4,"Satisfied",IF(T4741&gt;=3,"Neutral","Needs Improvement"))</f>
        <v>Satisfied</v>
      </c>
    </row>
    <row r="4742" customFormat="false" ht="15" hidden="false" customHeight="false" outlineLevel="0" collapsed="false">
      <c r="A4742" s="27" t="s">
        <v>6822</v>
      </c>
      <c r="B4742" s="27" t="s">
        <v>1218</v>
      </c>
      <c r="C4742" s="27" t="n">
        <v>53</v>
      </c>
      <c r="D4742" s="27" t="s">
        <v>181</v>
      </c>
      <c r="E4742" s="28" t="n">
        <v>45614</v>
      </c>
      <c r="F4742" s="27" t="s">
        <v>2014</v>
      </c>
      <c r="G4742" s="28" t="n">
        <v>45615</v>
      </c>
      <c r="H4742" s="27" t="s">
        <v>168</v>
      </c>
      <c r="I4742" s="27" t="s">
        <v>196</v>
      </c>
      <c r="J4742" s="27" t="s">
        <v>170</v>
      </c>
      <c r="K4742" s="27" t="s">
        <v>156</v>
      </c>
      <c r="L4742" s="27" t="n">
        <v>29</v>
      </c>
      <c r="M4742" s="27" t="n">
        <v>51</v>
      </c>
      <c r="N4742" s="27" t="s">
        <v>186</v>
      </c>
      <c r="O4742" s="27" t="s">
        <v>149</v>
      </c>
      <c r="P4742" s="27" t="s">
        <v>129</v>
      </c>
      <c r="Q4742" s="29" t="n">
        <v>3533.41</v>
      </c>
      <c r="R4742" s="27" t="s">
        <v>130</v>
      </c>
      <c r="S4742" s="27" t="s">
        <v>192</v>
      </c>
      <c r="T4742" s="27" t="n">
        <v>4</v>
      </c>
      <c r="U4742" s="27" t="n">
        <f aca="false">YEAR(E4742)</f>
        <v>2024</v>
      </c>
      <c r="V4742" s="27" t="str">
        <f aca="false">TEXT(E4742,"MMM-YYYY")</f>
        <v>Nov-2024</v>
      </c>
      <c r="W4742" s="27" t="n">
        <f aca="false">MONTH(E4742)</f>
        <v>11</v>
      </c>
      <c r="X4742" s="27" t="str">
        <f aca="false">TEXT(WEEKDAY(E4742,2),"0")&amp;" - "&amp;TEXT(E4742,"dddd")</f>
        <v>1 - Monday</v>
      </c>
      <c r="Y4742" s="27" t="str">
        <f aca="false">_xlfn.IFS(C4742&lt;18,"Child (0-17)",C4742&lt;40,"Young Adult (18-39)",C4742&lt;60,"Adult (40-59)",TRUE(),"Senior (60+)")</f>
        <v>Adult (40-59)</v>
      </c>
      <c r="Z4742" s="27" t="n">
        <f aca="false">ROUND(G4742-E4742,0)</f>
        <v>1</v>
      </c>
      <c r="AA4742" s="27" t="n">
        <f aca="false">L4742+M4742</f>
        <v>80</v>
      </c>
      <c r="AB4742" s="27" t="n">
        <f aca="false">IFERROR(ROUND(Q4742/AA4742,2),0)</f>
        <v>44.17</v>
      </c>
      <c r="AC4742" s="27" t="str">
        <f aca="false">IF(AND(K4742="Critical",N4742="No"),"URGENT - No Bed","Normal")</f>
        <v>Normal</v>
      </c>
      <c r="AD4742" s="33" t="n">
        <f aca="false">INDEX(Lookup_Tables!$B$3:$B$12,MATCH(H4742,Lookup_Tables!$A$3:$A$12,0))</f>
        <v>4400000</v>
      </c>
      <c r="AE4742" s="27" t="str">
        <f aca="false">INDEX(Lookup_Tables!$C$3:$C$12,MATCH(H4742,Lookup_Tables!$A$3:$A$12,0))</f>
        <v>Dr. Neha Chopra</v>
      </c>
      <c r="AF4742" s="27" t="str">
        <f aca="false">IFERROR(INDEX(Lookup_Tables!$F$16:$F$45,MATCH(I4742,Lookup_Tables!$E$16:$E$45,0)),"N/A")</f>
        <v>EMP219</v>
      </c>
      <c r="AG4742" s="27" t="n">
        <f aca="false">_xlfn.IFS(R4742="Recovered",4,R4742="Referred",3,R4742="Admitted",2,R4742="Deceased",1,TRUE(),0)</f>
        <v>4</v>
      </c>
      <c r="AH4742" s="27" t="str">
        <f aca="false">IF(T4742&gt;=4,"Satisfied",IF(T4742&gt;=3,"Neutral","Needs Improvement"))</f>
        <v>Satisfied</v>
      </c>
    </row>
    <row r="4743" customFormat="false" ht="15" hidden="false" customHeight="false" outlineLevel="0" collapsed="false">
      <c r="A4743" s="30" t="s">
        <v>4803</v>
      </c>
      <c r="B4743" s="30" t="s">
        <v>3520</v>
      </c>
      <c r="C4743" s="30" t="n">
        <v>13</v>
      </c>
      <c r="D4743" s="30" t="s">
        <v>181</v>
      </c>
      <c r="E4743" s="31" t="n">
        <v>45322</v>
      </c>
      <c r="F4743" s="30" t="s">
        <v>940</v>
      </c>
      <c r="G4743" s="31" t="n">
        <v>45322</v>
      </c>
      <c r="H4743" s="30" t="s">
        <v>206</v>
      </c>
      <c r="I4743" s="30" t="s">
        <v>207</v>
      </c>
      <c r="J4743" s="30" t="s">
        <v>233</v>
      </c>
      <c r="K4743" s="30" t="s">
        <v>156</v>
      </c>
      <c r="L4743" s="30" t="n">
        <v>48</v>
      </c>
      <c r="M4743" s="30" t="n">
        <v>71</v>
      </c>
      <c r="N4743" s="30" t="s">
        <v>127</v>
      </c>
      <c r="O4743" s="30" t="s">
        <v>139</v>
      </c>
      <c r="P4743" s="30" t="s">
        <v>129</v>
      </c>
      <c r="Q4743" s="32" t="n">
        <v>3451.87</v>
      </c>
      <c r="R4743" s="30" t="s">
        <v>130</v>
      </c>
      <c r="S4743" s="30" t="s">
        <v>335</v>
      </c>
      <c r="T4743" s="30" t="n">
        <v>4</v>
      </c>
      <c r="U4743" s="30" t="n">
        <f aca="false">YEAR(E4743)</f>
        <v>2024</v>
      </c>
      <c r="V4743" s="30" t="str">
        <f aca="false">TEXT(E4743,"MMM-YYYY")</f>
        <v>Jan-2024</v>
      </c>
      <c r="W4743" s="30" t="n">
        <f aca="false">MONTH(E4743)</f>
        <v>1</v>
      </c>
      <c r="X4743" s="30" t="str">
        <f aca="false">TEXT(WEEKDAY(E4743,2),"0")&amp;" - "&amp;TEXT(E4743,"dddd")</f>
        <v>3 - Wednesday</v>
      </c>
      <c r="Y4743" s="30" t="str">
        <f aca="false">_xlfn.IFS(C4743&lt;18,"Child (0-17)",C4743&lt;40,"Young Adult (18-39)",C4743&lt;60,"Adult (40-59)",TRUE(),"Senior (60+)")</f>
        <v>Child (0-17)</v>
      </c>
      <c r="Z4743" s="30" t="n">
        <f aca="false">ROUND(G4743-E4743,0)</f>
        <v>0</v>
      </c>
      <c r="AA4743" s="30" t="n">
        <f aca="false">L4743+M4743</f>
        <v>119</v>
      </c>
      <c r="AB4743" s="30" t="n">
        <f aca="false">IFERROR(ROUND(Q4743/AA4743,2),0)</f>
        <v>29.01</v>
      </c>
      <c r="AC4743" s="30" t="str">
        <f aca="false">IF(AND(K4743="Critical",N4743="No"),"URGENT - No Bed","Normal")</f>
        <v>Normal</v>
      </c>
      <c r="AD4743" s="34" t="n">
        <f aca="false">INDEX(Lookup_Tables!$B$3:$B$12,MATCH(H4743,Lookup_Tables!$A$3:$A$12,0))</f>
        <v>2800000</v>
      </c>
      <c r="AE4743" s="30" t="str">
        <f aca="false">INDEX(Lookup_Tables!$C$3:$C$12,MATCH(H4743,Lookup_Tables!$A$3:$A$12,0))</f>
        <v>Dr. Suresh Nair</v>
      </c>
      <c r="AF4743" s="30" t="str">
        <f aca="false">IFERROR(INDEX(Lookup_Tables!$F$16:$F$45,MATCH(I4743,Lookup_Tables!$E$16:$E$45,0)),"N/A")</f>
        <v>EMP209</v>
      </c>
      <c r="AG4743" s="30" t="n">
        <f aca="false">_xlfn.IFS(R4743="Recovered",4,R4743="Referred",3,R4743="Admitted",2,R4743="Deceased",1,TRUE(),0)</f>
        <v>4</v>
      </c>
      <c r="AH4743" s="30" t="str">
        <f aca="false">IF(T4743&gt;=4,"Satisfied",IF(T4743&gt;=3,"Neutral","Needs Improvement"))</f>
        <v>Satisfied</v>
      </c>
    </row>
    <row r="4744" customFormat="false" ht="15" hidden="false" customHeight="false" outlineLevel="0" collapsed="false">
      <c r="A4744" s="27" t="s">
        <v>6002</v>
      </c>
      <c r="B4744" s="27" t="s">
        <v>749</v>
      </c>
      <c r="C4744" s="27" t="n">
        <v>12</v>
      </c>
      <c r="D4744" s="27" t="s">
        <v>181</v>
      </c>
      <c r="E4744" s="28" t="n">
        <v>45368</v>
      </c>
      <c r="F4744" s="27" t="s">
        <v>1240</v>
      </c>
      <c r="G4744" s="28" t="n">
        <v>45368</v>
      </c>
      <c r="H4744" s="27" t="s">
        <v>236</v>
      </c>
      <c r="I4744" s="27" t="s">
        <v>266</v>
      </c>
      <c r="J4744" s="27" t="s">
        <v>238</v>
      </c>
      <c r="K4744" s="27" t="s">
        <v>138</v>
      </c>
      <c r="L4744" s="27" t="n">
        <v>57</v>
      </c>
      <c r="M4744" s="27" t="n">
        <v>44</v>
      </c>
      <c r="N4744" s="27" t="s">
        <v>127</v>
      </c>
      <c r="O4744" s="27" t="s">
        <v>149</v>
      </c>
      <c r="P4744" s="27" t="s">
        <v>129</v>
      </c>
      <c r="Q4744" s="29" t="n">
        <v>1669.94</v>
      </c>
      <c r="R4744" s="27" t="s">
        <v>130</v>
      </c>
      <c r="S4744" s="27" t="s">
        <v>131</v>
      </c>
      <c r="T4744" s="27" t="n">
        <v>5</v>
      </c>
      <c r="U4744" s="27" t="n">
        <f aca="false">YEAR(E4744)</f>
        <v>2024</v>
      </c>
      <c r="V4744" s="27" t="str">
        <f aca="false">TEXT(E4744,"MMM-YYYY")</f>
        <v>Mar-2024</v>
      </c>
      <c r="W4744" s="27" t="n">
        <f aca="false">MONTH(E4744)</f>
        <v>3</v>
      </c>
      <c r="X4744" s="27" t="str">
        <f aca="false">TEXT(WEEKDAY(E4744,2),"0")&amp;" - "&amp;TEXT(E4744,"dddd")</f>
        <v>7 - Sunday</v>
      </c>
      <c r="Y4744" s="27" t="str">
        <f aca="false">_xlfn.IFS(C4744&lt;18,"Child (0-17)",C4744&lt;40,"Young Adult (18-39)",C4744&lt;60,"Adult (40-59)",TRUE(),"Senior (60+)")</f>
        <v>Child (0-17)</v>
      </c>
      <c r="Z4744" s="27" t="n">
        <f aca="false">ROUND(G4744-E4744,0)</f>
        <v>0</v>
      </c>
      <c r="AA4744" s="27" t="n">
        <f aca="false">L4744+M4744</f>
        <v>101</v>
      </c>
      <c r="AB4744" s="27" t="n">
        <f aca="false">IFERROR(ROUND(Q4744/AA4744,2),0)</f>
        <v>16.53</v>
      </c>
      <c r="AC4744" s="27" t="str">
        <f aca="false">IF(AND(K4744="Critical",N4744="No"),"URGENT - No Bed","Normal")</f>
        <v>Normal</v>
      </c>
      <c r="AD4744" s="33" t="n">
        <f aca="false">INDEX(Lookup_Tables!$B$3:$B$12,MATCH(H4744,Lookup_Tables!$A$3:$A$12,0))</f>
        <v>3900000</v>
      </c>
      <c r="AE4744" s="27" t="str">
        <f aca="false">INDEX(Lookup_Tables!$C$3:$C$12,MATCH(H4744,Lookup_Tables!$A$3:$A$12,0))</f>
        <v>Dr. Rina Mehta</v>
      </c>
      <c r="AF4744" s="27" t="str">
        <f aca="false">IFERROR(INDEX(Lookup_Tables!$F$16:$F$45,MATCH(I4744,Lookup_Tables!$E$16:$E$45,0)),"N/A")</f>
        <v>EMP217</v>
      </c>
      <c r="AG4744" s="27" t="n">
        <f aca="false">_xlfn.IFS(R4744="Recovered",4,R4744="Referred",3,R4744="Admitted",2,R4744="Deceased",1,TRUE(),0)</f>
        <v>4</v>
      </c>
      <c r="AH4744" s="27" t="str">
        <f aca="false">IF(T4744&gt;=4,"Satisfied",IF(T4744&gt;=3,"Neutral","Needs Improvement"))</f>
        <v>Satisfied</v>
      </c>
    </row>
    <row r="4745" customFormat="false" ht="15" hidden="false" customHeight="false" outlineLevel="0" collapsed="false">
      <c r="A4745" s="30" t="s">
        <v>2835</v>
      </c>
      <c r="B4745" s="30" t="s">
        <v>180</v>
      </c>
      <c r="C4745" s="30" t="n">
        <v>38</v>
      </c>
      <c r="D4745" s="30" t="s">
        <v>181</v>
      </c>
      <c r="E4745" s="31" t="n">
        <v>45547</v>
      </c>
      <c r="F4745" s="30" t="s">
        <v>2118</v>
      </c>
      <c r="G4745" s="31" t="n">
        <v>45547</v>
      </c>
      <c r="H4745" s="30" t="s">
        <v>168</v>
      </c>
      <c r="I4745" s="30" t="s">
        <v>366</v>
      </c>
      <c r="J4745" s="30" t="s">
        <v>367</v>
      </c>
      <c r="K4745" s="30" t="s">
        <v>138</v>
      </c>
      <c r="L4745" s="30" t="n">
        <v>34</v>
      </c>
      <c r="M4745" s="30" t="n">
        <v>17</v>
      </c>
      <c r="N4745" s="30" t="s">
        <v>186</v>
      </c>
      <c r="O4745" s="30" t="s">
        <v>139</v>
      </c>
      <c r="P4745" s="30" t="s">
        <v>140</v>
      </c>
      <c r="Q4745" s="32" t="n">
        <v>2098.42</v>
      </c>
      <c r="R4745" s="30" t="s">
        <v>130</v>
      </c>
      <c r="S4745" s="30" t="s">
        <v>151</v>
      </c>
      <c r="T4745" s="30" t="n">
        <v>5</v>
      </c>
      <c r="U4745" s="30" t="n">
        <f aca="false">YEAR(E4745)</f>
        <v>2024</v>
      </c>
      <c r="V4745" s="30" t="str">
        <f aca="false">TEXT(E4745,"MMM-YYYY")</f>
        <v>Sep-2024</v>
      </c>
      <c r="W4745" s="30" t="n">
        <f aca="false">MONTH(E4745)</f>
        <v>9</v>
      </c>
      <c r="X4745" s="30" t="str">
        <f aca="false">TEXT(WEEKDAY(E4745,2),"0")&amp;" - "&amp;TEXT(E4745,"dddd")</f>
        <v>4 - Thursday</v>
      </c>
      <c r="Y4745" s="30" t="str">
        <f aca="false">_xlfn.IFS(C4745&lt;18,"Child (0-17)",C4745&lt;40,"Young Adult (18-39)",C4745&lt;60,"Adult (40-59)",TRUE(),"Senior (60+)")</f>
        <v>Young Adult (18-39)</v>
      </c>
      <c r="Z4745" s="30" t="n">
        <f aca="false">ROUND(G4745-E4745,0)</f>
        <v>0</v>
      </c>
      <c r="AA4745" s="30" t="n">
        <f aca="false">L4745+M4745</f>
        <v>51</v>
      </c>
      <c r="AB4745" s="30" t="n">
        <f aca="false">IFERROR(ROUND(Q4745/AA4745,2),0)</f>
        <v>41.15</v>
      </c>
      <c r="AC4745" s="30" t="str">
        <f aca="false">IF(AND(K4745="Critical",N4745="No"),"URGENT - No Bed","Normal")</f>
        <v>Normal</v>
      </c>
      <c r="AD4745" s="34" t="n">
        <f aca="false">INDEX(Lookup_Tables!$B$3:$B$12,MATCH(H4745,Lookup_Tables!$A$3:$A$12,0))</f>
        <v>4400000</v>
      </c>
      <c r="AE4745" s="30" t="str">
        <f aca="false">INDEX(Lookup_Tables!$C$3:$C$12,MATCH(H4745,Lookup_Tables!$A$3:$A$12,0))</f>
        <v>Dr. Neha Chopra</v>
      </c>
      <c r="AF4745" s="30" t="str">
        <f aca="false">IFERROR(INDEX(Lookup_Tables!$F$16:$F$45,MATCH(I4745,Lookup_Tables!$E$16:$E$45,0)),"N/A")</f>
        <v>EMP218</v>
      </c>
      <c r="AG4745" s="30" t="n">
        <f aca="false">_xlfn.IFS(R4745="Recovered",4,R4745="Referred",3,R4745="Admitted",2,R4745="Deceased",1,TRUE(),0)</f>
        <v>4</v>
      </c>
      <c r="AH4745" s="30" t="str">
        <f aca="false">IF(T4745&gt;=4,"Satisfied",IF(T4745&gt;=3,"Neutral","Needs Improvement"))</f>
        <v>Satisfied</v>
      </c>
    </row>
    <row r="4746" customFormat="false" ht="15" hidden="false" customHeight="false" outlineLevel="0" collapsed="false">
      <c r="A4746" s="27" t="s">
        <v>3563</v>
      </c>
      <c r="B4746" s="27" t="s">
        <v>3564</v>
      </c>
      <c r="C4746" s="27" t="n">
        <v>32</v>
      </c>
      <c r="D4746" s="27" t="s">
        <v>121</v>
      </c>
      <c r="E4746" s="28" t="n">
        <v>45525</v>
      </c>
      <c r="F4746" s="27" t="s">
        <v>800</v>
      </c>
      <c r="G4746" s="28" t="n">
        <v>45528</v>
      </c>
      <c r="H4746" s="27" t="s">
        <v>236</v>
      </c>
      <c r="I4746" s="27" t="s">
        <v>266</v>
      </c>
      <c r="J4746" s="27" t="s">
        <v>375</v>
      </c>
      <c r="K4746" s="27" t="s">
        <v>126</v>
      </c>
      <c r="L4746" s="27" t="n">
        <v>20</v>
      </c>
      <c r="M4746" s="27" t="n">
        <v>94</v>
      </c>
      <c r="N4746" s="27" t="s">
        <v>186</v>
      </c>
      <c r="O4746" s="27" t="s">
        <v>128</v>
      </c>
      <c r="P4746" s="27" t="s">
        <v>129</v>
      </c>
      <c r="Q4746" s="29" t="n">
        <v>7290.27</v>
      </c>
      <c r="R4746" s="27" t="s">
        <v>130</v>
      </c>
      <c r="S4746" s="27" t="s">
        <v>151</v>
      </c>
      <c r="T4746" s="27" t="n">
        <v>4</v>
      </c>
      <c r="U4746" s="27" t="n">
        <f aca="false">YEAR(E4746)</f>
        <v>2024</v>
      </c>
      <c r="V4746" s="27" t="str">
        <f aca="false">TEXT(E4746,"MMM-YYYY")</f>
        <v>Aug-2024</v>
      </c>
      <c r="W4746" s="27" t="n">
        <f aca="false">MONTH(E4746)</f>
        <v>8</v>
      </c>
      <c r="X4746" s="27" t="str">
        <f aca="false">TEXT(WEEKDAY(E4746,2),"0")&amp;" - "&amp;TEXT(E4746,"dddd")</f>
        <v>3 - Wednesday</v>
      </c>
      <c r="Y4746" s="27" t="str">
        <f aca="false">_xlfn.IFS(C4746&lt;18,"Child (0-17)",C4746&lt;40,"Young Adult (18-39)",C4746&lt;60,"Adult (40-59)",TRUE(),"Senior (60+)")</f>
        <v>Young Adult (18-39)</v>
      </c>
      <c r="Z4746" s="27" t="n">
        <f aca="false">ROUND(G4746-E4746,0)</f>
        <v>3</v>
      </c>
      <c r="AA4746" s="27" t="n">
        <f aca="false">L4746+M4746</f>
        <v>114</v>
      </c>
      <c r="AB4746" s="27" t="n">
        <f aca="false">IFERROR(ROUND(Q4746/AA4746,2),0)</f>
        <v>63.95</v>
      </c>
      <c r="AC4746" s="27" t="str">
        <f aca="false">IF(AND(K4746="Critical",N4746="No"),"URGENT - No Bed","Normal")</f>
        <v>Normal</v>
      </c>
      <c r="AD4746" s="33" t="n">
        <f aca="false">INDEX(Lookup_Tables!$B$3:$B$12,MATCH(H4746,Lookup_Tables!$A$3:$A$12,0))</f>
        <v>3900000</v>
      </c>
      <c r="AE4746" s="27" t="str">
        <f aca="false">INDEX(Lookup_Tables!$C$3:$C$12,MATCH(H4746,Lookup_Tables!$A$3:$A$12,0))</f>
        <v>Dr. Rina Mehta</v>
      </c>
      <c r="AF4746" s="27" t="str">
        <f aca="false">IFERROR(INDEX(Lookup_Tables!$F$16:$F$45,MATCH(I4746,Lookup_Tables!$E$16:$E$45,0)),"N/A")</f>
        <v>EMP217</v>
      </c>
      <c r="AG4746" s="27" t="n">
        <f aca="false">_xlfn.IFS(R4746="Recovered",4,R4746="Referred",3,R4746="Admitted",2,R4746="Deceased",1,TRUE(),0)</f>
        <v>4</v>
      </c>
      <c r="AH4746" s="27" t="str">
        <f aca="false">IF(T4746&gt;=4,"Satisfied",IF(T4746&gt;=3,"Neutral","Needs Improvement"))</f>
        <v>Satisfied</v>
      </c>
    </row>
    <row r="4747" customFormat="false" ht="15" hidden="false" customHeight="false" outlineLevel="0" collapsed="false">
      <c r="A4747" s="30" t="s">
        <v>6709</v>
      </c>
      <c r="B4747" s="30" t="s">
        <v>1407</v>
      </c>
      <c r="C4747" s="30" t="n">
        <v>46</v>
      </c>
      <c r="D4747" s="30" t="s">
        <v>181</v>
      </c>
      <c r="E4747" s="31" t="n">
        <v>45391</v>
      </c>
      <c r="F4747" s="30" t="s">
        <v>1192</v>
      </c>
      <c r="G4747" s="31" t="n">
        <v>45391</v>
      </c>
      <c r="H4747" s="30" t="s">
        <v>161</v>
      </c>
      <c r="I4747" s="30" t="s">
        <v>538</v>
      </c>
      <c r="J4747" s="30" t="s">
        <v>163</v>
      </c>
      <c r="K4747" s="30" t="s">
        <v>138</v>
      </c>
      <c r="L4747" s="30" t="n">
        <v>77</v>
      </c>
      <c r="M4747" s="30" t="n">
        <v>27</v>
      </c>
      <c r="N4747" s="30" t="s">
        <v>127</v>
      </c>
      <c r="O4747" s="30" t="s">
        <v>128</v>
      </c>
      <c r="P4747" s="30" t="s">
        <v>140</v>
      </c>
      <c r="Q4747" s="32" t="n">
        <v>1474.78</v>
      </c>
      <c r="R4747" s="30" t="s">
        <v>130</v>
      </c>
      <c r="S4747" s="30" t="s">
        <v>164</v>
      </c>
      <c r="T4747" s="30" t="n">
        <v>4</v>
      </c>
      <c r="U4747" s="30" t="n">
        <f aca="false">YEAR(E4747)</f>
        <v>2024</v>
      </c>
      <c r="V4747" s="30" t="str">
        <f aca="false">TEXT(E4747,"MMM-YYYY")</f>
        <v>Apr-2024</v>
      </c>
      <c r="W4747" s="30" t="n">
        <f aca="false">MONTH(E4747)</f>
        <v>4</v>
      </c>
      <c r="X4747" s="30" t="str">
        <f aca="false">TEXT(WEEKDAY(E4747,2),"0")&amp;" - "&amp;TEXT(E4747,"dddd")</f>
        <v>2 - Tuesday</v>
      </c>
      <c r="Y4747" s="30" t="str">
        <f aca="false">_xlfn.IFS(C4747&lt;18,"Child (0-17)",C4747&lt;40,"Young Adult (18-39)",C4747&lt;60,"Adult (40-59)",TRUE(),"Senior (60+)")</f>
        <v>Adult (40-59)</v>
      </c>
      <c r="Z4747" s="30" t="n">
        <f aca="false">ROUND(G4747-E4747,0)</f>
        <v>0</v>
      </c>
      <c r="AA4747" s="30" t="n">
        <f aca="false">L4747+M4747</f>
        <v>104</v>
      </c>
      <c r="AB4747" s="30" t="n">
        <f aca="false">IFERROR(ROUND(Q4747/AA4747,2),0)</f>
        <v>14.18</v>
      </c>
      <c r="AC4747" s="30" t="str">
        <f aca="false">IF(AND(K4747="Critical",N4747="No"),"URGENT - No Bed","Normal")</f>
        <v>Normal</v>
      </c>
      <c r="AD4747" s="34" t="n">
        <f aca="false">INDEX(Lookup_Tables!$B$3:$B$12,MATCH(H4747,Lookup_Tables!$A$3:$A$12,0))</f>
        <v>3600000</v>
      </c>
      <c r="AE4747" s="30" t="str">
        <f aca="false">INDEX(Lookup_Tables!$C$3:$C$12,MATCH(H4747,Lookup_Tables!$A$3:$A$12,0))</f>
        <v>Dr. Sameer Joshi</v>
      </c>
      <c r="AF4747" s="30" t="str">
        <f aca="false">IFERROR(INDEX(Lookup_Tables!$F$16:$F$45,MATCH(I4747,Lookup_Tables!$E$16:$E$45,0)),"N/A")</f>
        <v>EMP221</v>
      </c>
      <c r="AG4747" s="30" t="n">
        <f aca="false">_xlfn.IFS(R4747="Recovered",4,R4747="Referred",3,R4747="Admitted",2,R4747="Deceased",1,TRUE(),0)</f>
        <v>4</v>
      </c>
      <c r="AH4747" s="30" t="str">
        <f aca="false">IF(T4747&gt;=4,"Satisfied",IF(T4747&gt;=3,"Neutral","Needs Improvement"))</f>
        <v>Satisfied</v>
      </c>
    </row>
    <row r="4748" customFormat="false" ht="15" hidden="false" customHeight="false" outlineLevel="0" collapsed="false">
      <c r="A4748" s="27" t="s">
        <v>6728</v>
      </c>
      <c r="B4748" s="27" t="s">
        <v>4180</v>
      </c>
      <c r="C4748" s="27" t="n">
        <v>33</v>
      </c>
      <c r="D4748" s="27" t="s">
        <v>181</v>
      </c>
      <c r="E4748" s="28" t="n">
        <v>45419</v>
      </c>
      <c r="F4748" s="27" t="s">
        <v>1602</v>
      </c>
      <c r="G4748" s="28" t="n">
        <v>45420</v>
      </c>
      <c r="H4748" s="27" t="s">
        <v>217</v>
      </c>
      <c r="I4748" s="27" t="s">
        <v>392</v>
      </c>
      <c r="J4748" s="27" t="s">
        <v>283</v>
      </c>
      <c r="K4748" s="27" t="s">
        <v>138</v>
      </c>
      <c r="L4748" s="27" t="n">
        <v>63</v>
      </c>
      <c r="M4748" s="27" t="n">
        <v>27</v>
      </c>
      <c r="N4748" s="27" t="s">
        <v>127</v>
      </c>
      <c r="O4748" s="27" t="s">
        <v>139</v>
      </c>
      <c r="P4748" s="27" t="s">
        <v>187</v>
      </c>
      <c r="Q4748" s="29" t="n">
        <v>1755.73</v>
      </c>
      <c r="R4748" s="27" t="s">
        <v>130</v>
      </c>
      <c r="S4748" s="27" t="s">
        <v>178</v>
      </c>
      <c r="T4748" s="27" t="n">
        <v>4</v>
      </c>
      <c r="U4748" s="27" t="n">
        <f aca="false">YEAR(E4748)</f>
        <v>2024</v>
      </c>
      <c r="V4748" s="27" t="str">
        <f aca="false">TEXT(E4748,"MMM-YYYY")</f>
        <v>May-2024</v>
      </c>
      <c r="W4748" s="27" t="n">
        <f aca="false">MONTH(E4748)</f>
        <v>5</v>
      </c>
      <c r="X4748" s="27" t="str">
        <f aca="false">TEXT(WEEKDAY(E4748,2),"0")&amp;" - "&amp;TEXT(E4748,"dddd")</f>
        <v>2 - Tuesday</v>
      </c>
      <c r="Y4748" s="27" t="str">
        <f aca="false">_xlfn.IFS(C4748&lt;18,"Child (0-17)",C4748&lt;40,"Young Adult (18-39)",C4748&lt;60,"Adult (40-59)",TRUE(),"Senior (60+)")</f>
        <v>Young Adult (18-39)</v>
      </c>
      <c r="Z4748" s="27" t="n">
        <f aca="false">ROUND(G4748-E4748,0)</f>
        <v>1</v>
      </c>
      <c r="AA4748" s="27" t="n">
        <f aca="false">L4748+M4748</f>
        <v>90</v>
      </c>
      <c r="AB4748" s="27" t="n">
        <f aca="false">IFERROR(ROUND(Q4748/AA4748,2),0)</f>
        <v>19.51</v>
      </c>
      <c r="AC4748" s="27" t="str">
        <f aca="false">IF(AND(K4748="Critical",N4748="No"),"URGENT - No Bed","Normal")</f>
        <v>Normal</v>
      </c>
      <c r="AD4748" s="33" t="n">
        <f aca="false">INDEX(Lookup_Tables!$B$3:$B$12,MATCH(H4748,Lookup_Tables!$A$3:$A$12,0))</f>
        <v>4200000</v>
      </c>
      <c r="AE4748" s="27" t="str">
        <f aca="false">INDEX(Lookup_Tables!$C$3:$C$12,MATCH(H4748,Lookup_Tables!$A$3:$A$12,0))</f>
        <v>Dr. Anil Kapoor</v>
      </c>
      <c r="AF4748" s="27" t="str">
        <f aca="false">IFERROR(INDEX(Lookup_Tables!$F$16:$F$45,MATCH(I4748,Lookup_Tables!$E$16:$E$45,0)),"N/A")</f>
        <v>EMP202</v>
      </c>
      <c r="AG4748" s="27" t="n">
        <f aca="false">_xlfn.IFS(R4748="Recovered",4,R4748="Referred",3,R4748="Admitted",2,R4748="Deceased",1,TRUE(),0)</f>
        <v>4</v>
      </c>
      <c r="AH4748" s="27" t="str">
        <f aca="false">IF(T4748&gt;=4,"Satisfied",IF(T4748&gt;=3,"Neutral","Needs Improvement"))</f>
        <v>Satisfied</v>
      </c>
    </row>
    <row r="4749" customFormat="false" ht="15" hidden="false" customHeight="false" outlineLevel="0" collapsed="false">
      <c r="A4749" s="30" t="s">
        <v>5510</v>
      </c>
      <c r="B4749" s="30" t="s">
        <v>5511</v>
      </c>
      <c r="C4749" s="30" t="n">
        <v>23</v>
      </c>
      <c r="D4749" s="30" t="s">
        <v>121</v>
      </c>
      <c r="E4749" s="31" t="n">
        <v>45537</v>
      </c>
      <c r="F4749" s="30" t="s">
        <v>1268</v>
      </c>
      <c r="G4749" s="31" t="n">
        <v>45542</v>
      </c>
      <c r="H4749" s="30" t="s">
        <v>168</v>
      </c>
      <c r="I4749" s="30" t="s">
        <v>169</v>
      </c>
      <c r="J4749" s="30" t="s">
        <v>170</v>
      </c>
      <c r="K4749" s="30" t="s">
        <v>126</v>
      </c>
      <c r="L4749" s="30" t="n">
        <v>7</v>
      </c>
      <c r="M4749" s="30" t="n">
        <v>146</v>
      </c>
      <c r="N4749" s="30" t="s">
        <v>186</v>
      </c>
      <c r="O4749" s="30" t="s">
        <v>128</v>
      </c>
      <c r="P4749" s="30" t="s">
        <v>129</v>
      </c>
      <c r="Q4749" s="32" t="n">
        <v>9552.82</v>
      </c>
      <c r="R4749" s="30" t="s">
        <v>172</v>
      </c>
      <c r="S4749" s="30" t="s">
        <v>192</v>
      </c>
      <c r="T4749" s="30" t="n">
        <v>2</v>
      </c>
      <c r="U4749" s="30" t="n">
        <f aca="false">YEAR(E4749)</f>
        <v>2024</v>
      </c>
      <c r="V4749" s="30" t="str">
        <f aca="false">TEXT(E4749,"MMM-YYYY")</f>
        <v>Sep-2024</v>
      </c>
      <c r="W4749" s="30" t="n">
        <f aca="false">MONTH(E4749)</f>
        <v>9</v>
      </c>
      <c r="X4749" s="30" t="str">
        <f aca="false">TEXT(WEEKDAY(E4749,2),"0")&amp;" - "&amp;TEXT(E4749,"dddd")</f>
        <v>1 - Monday</v>
      </c>
      <c r="Y4749" s="30" t="str">
        <f aca="false">_xlfn.IFS(C4749&lt;18,"Child (0-17)",C4749&lt;40,"Young Adult (18-39)",C4749&lt;60,"Adult (40-59)",TRUE(),"Senior (60+)")</f>
        <v>Young Adult (18-39)</v>
      </c>
      <c r="Z4749" s="30" t="n">
        <f aca="false">ROUND(G4749-E4749,0)</f>
        <v>5</v>
      </c>
      <c r="AA4749" s="30" t="n">
        <f aca="false">L4749+M4749</f>
        <v>153</v>
      </c>
      <c r="AB4749" s="30" t="n">
        <f aca="false">IFERROR(ROUND(Q4749/AA4749,2),0)</f>
        <v>62.44</v>
      </c>
      <c r="AC4749" s="30" t="str">
        <f aca="false">IF(AND(K4749="Critical",N4749="No"),"URGENT - No Bed","Normal")</f>
        <v>Normal</v>
      </c>
      <c r="AD4749" s="34" t="n">
        <f aca="false">INDEX(Lookup_Tables!$B$3:$B$12,MATCH(H4749,Lookup_Tables!$A$3:$A$12,0))</f>
        <v>4400000</v>
      </c>
      <c r="AE4749" s="30" t="str">
        <f aca="false">INDEX(Lookup_Tables!$C$3:$C$12,MATCH(H4749,Lookup_Tables!$A$3:$A$12,0))</f>
        <v>Dr. Neha Chopra</v>
      </c>
      <c r="AF4749" s="30" t="str">
        <f aca="false">IFERROR(INDEX(Lookup_Tables!$F$16:$F$45,MATCH(I4749,Lookup_Tables!$E$16:$E$45,0)),"N/A")</f>
        <v>EMP220</v>
      </c>
      <c r="AG4749" s="30" t="n">
        <f aca="false">_xlfn.IFS(R4749="Recovered",4,R4749="Referred",3,R4749="Admitted",2,R4749="Deceased",1,TRUE(),0)</f>
        <v>2</v>
      </c>
      <c r="AH4749" s="30" t="str">
        <f aca="false">IF(T4749&gt;=4,"Satisfied",IF(T4749&gt;=3,"Neutral","Needs Improvement"))</f>
        <v>Needs Improvement</v>
      </c>
    </row>
    <row r="4750" customFormat="false" ht="15" hidden="false" customHeight="false" outlineLevel="0" collapsed="false">
      <c r="A4750" s="27" t="s">
        <v>2704</v>
      </c>
      <c r="B4750" s="27" t="s">
        <v>2705</v>
      </c>
      <c r="C4750" s="27" t="n">
        <v>66</v>
      </c>
      <c r="D4750" s="27" t="s">
        <v>121</v>
      </c>
      <c r="E4750" s="28" t="n">
        <v>45382</v>
      </c>
      <c r="F4750" s="27" t="s">
        <v>479</v>
      </c>
      <c r="G4750" s="28" t="n">
        <v>45387</v>
      </c>
      <c r="H4750" s="27" t="s">
        <v>242</v>
      </c>
      <c r="I4750" s="27" t="s">
        <v>466</v>
      </c>
      <c r="J4750" s="27" t="s">
        <v>244</v>
      </c>
      <c r="K4750" s="27" t="s">
        <v>202</v>
      </c>
      <c r="L4750" s="27" t="n">
        <v>19</v>
      </c>
      <c r="M4750" s="27" t="n">
        <v>145</v>
      </c>
      <c r="N4750" s="27" t="s">
        <v>186</v>
      </c>
      <c r="O4750" s="27" t="s">
        <v>139</v>
      </c>
      <c r="P4750" s="27" t="s">
        <v>187</v>
      </c>
      <c r="Q4750" s="29" t="n">
        <v>16795.76</v>
      </c>
      <c r="R4750" s="27" t="s">
        <v>172</v>
      </c>
      <c r="S4750" s="27" t="s">
        <v>223</v>
      </c>
      <c r="T4750" s="27" t="n">
        <v>4</v>
      </c>
      <c r="U4750" s="27" t="n">
        <f aca="false">YEAR(E4750)</f>
        <v>2024</v>
      </c>
      <c r="V4750" s="27" t="str">
        <f aca="false">TEXT(E4750,"MMM-YYYY")</f>
        <v>Mar-2024</v>
      </c>
      <c r="W4750" s="27" t="n">
        <f aca="false">MONTH(E4750)</f>
        <v>3</v>
      </c>
      <c r="X4750" s="27" t="str">
        <f aca="false">TEXT(WEEKDAY(E4750,2),"0")&amp;" - "&amp;TEXT(E4750,"dddd")</f>
        <v>7 - Sunday</v>
      </c>
      <c r="Y4750" s="27" t="str">
        <f aca="false">_xlfn.IFS(C4750&lt;18,"Child (0-17)",C4750&lt;40,"Young Adult (18-39)",C4750&lt;60,"Adult (40-59)",TRUE(),"Senior (60+)")</f>
        <v>Senior (60+)</v>
      </c>
      <c r="Z4750" s="27" t="n">
        <f aca="false">ROUND(G4750-E4750,0)</f>
        <v>5</v>
      </c>
      <c r="AA4750" s="27" t="n">
        <f aca="false">L4750+M4750</f>
        <v>164</v>
      </c>
      <c r="AB4750" s="27" t="n">
        <f aca="false">IFERROR(ROUND(Q4750/AA4750,2),0)</f>
        <v>102.41</v>
      </c>
      <c r="AC4750" s="27" t="str">
        <f aca="false">IF(AND(K4750="Critical",N4750="No"),"URGENT - No Bed","Normal")</f>
        <v>Normal</v>
      </c>
      <c r="AD4750" s="33" t="n">
        <f aca="false">INDEX(Lookup_Tables!$B$3:$B$12,MATCH(H4750,Lookup_Tables!$A$3:$A$12,0))</f>
        <v>3000000</v>
      </c>
      <c r="AE4750" s="27" t="str">
        <f aca="false">INDEX(Lookup_Tables!$C$3:$C$12,MATCH(H4750,Lookup_Tables!$A$3:$A$12,0))</f>
        <v>Dr. Pooja Iyer</v>
      </c>
      <c r="AF4750" s="27" t="str">
        <f aca="false">IFERROR(INDEX(Lookup_Tables!$F$16:$F$45,MATCH(I4750,Lookup_Tables!$E$16:$E$45,0)),"N/A")</f>
        <v>EMP212</v>
      </c>
      <c r="AG4750" s="27" t="n">
        <f aca="false">_xlfn.IFS(R4750="Recovered",4,R4750="Referred",3,R4750="Admitted",2,R4750="Deceased",1,TRUE(),0)</f>
        <v>2</v>
      </c>
      <c r="AH4750" s="27" t="str">
        <f aca="false">IF(T4750&gt;=4,"Satisfied",IF(T4750&gt;=3,"Neutral","Needs Improvement"))</f>
        <v>Satisfied</v>
      </c>
    </row>
    <row r="4751" customFormat="false" ht="15" hidden="false" customHeight="false" outlineLevel="0" collapsed="false">
      <c r="A4751" s="30" t="s">
        <v>6394</v>
      </c>
      <c r="B4751" s="30" t="s">
        <v>529</v>
      </c>
      <c r="C4751" s="30" t="n">
        <v>43</v>
      </c>
      <c r="D4751" s="30" t="s">
        <v>121</v>
      </c>
      <c r="E4751" s="31" t="n">
        <v>45510</v>
      </c>
      <c r="F4751" s="30" t="s">
        <v>1349</v>
      </c>
      <c r="G4751" s="31" t="n">
        <v>45516</v>
      </c>
      <c r="H4751" s="30" t="s">
        <v>217</v>
      </c>
      <c r="I4751" s="30" t="s">
        <v>282</v>
      </c>
      <c r="J4751" s="30" t="s">
        <v>283</v>
      </c>
      <c r="K4751" s="30" t="s">
        <v>126</v>
      </c>
      <c r="L4751" s="30" t="n">
        <v>14</v>
      </c>
      <c r="M4751" s="30" t="n">
        <v>58</v>
      </c>
      <c r="N4751" s="30" t="s">
        <v>127</v>
      </c>
      <c r="O4751" s="30" t="s">
        <v>139</v>
      </c>
      <c r="P4751" s="30" t="s">
        <v>150</v>
      </c>
      <c r="Q4751" s="32" t="n">
        <v>7942.25</v>
      </c>
      <c r="R4751" s="30" t="s">
        <v>130</v>
      </c>
      <c r="S4751" s="30" t="s">
        <v>192</v>
      </c>
      <c r="T4751" s="30" t="n">
        <v>5</v>
      </c>
      <c r="U4751" s="30" t="n">
        <f aca="false">YEAR(E4751)</f>
        <v>2024</v>
      </c>
      <c r="V4751" s="30" t="str">
        <f aca="false">TEXT(E4751,"MMM-YYYY")</f>
        <v>Aug-2024</v>
      </c>
      <c r="W4751" s="30" t="n">
        <f aca="false">MONTH(E4751)</f>
        <v>8</v>
      </c>
      <c r="X4751" s="30" t="str">
        <f aca="false">TEXT(WEEKDAY(E4751,2),"0")&amp;" - "&amp;TEXT(E4751,"dddd")</f>
        <v>2 - Tuesday</v>
      </c>
      <c r="Y4751" s="30" t="str">
        <f aca="false">_xlfn.IFS(C4751&lt;18,"Child (0-17)",C4751&lt;40,"Young Adult (18-39)",C4751&lt;60,"Adult (40-59)",TRUE(),"Senior (60+)")</f>
        <v>Adult (40-59)</v>
      </c>
      <c r="Z4751" s="30" t="n">
        <f aca="false">ROUND(G4751-E4751,0)</f>
        <v>6</v>
      </c>
      <c r="AA4751" s="30" t="n">
        <f aca="false">L4751+M4751</f>
        <v>72</v>
      </c>
      <c r="AB4751" s="30" t="n">
        <f aca="false">IFERROR(ROUND(Q4751/AA4751,2),0)</f>
        <v>110.31</v>
      </c>
      <c r="AC4751" s="30" t="str">
        <f aca="false">IF(AND(K4751="Critical",N4751="No"),"URGENT - No Bed","Normal")</f>
        <v>Normal</v>
      </c>
      <c r="AD4751" s="34" t="n">
        <f aca="false">INDEX(Lookup_Tables!$B$3:$B$12,MATCH(H4751,Lookup_Tables!$A$3:$A$12,0))</f>
        <v>4200000</v>
      </c>
      <c r="AE4751" s="30" t="str">
        <f aca="false">INDEX(Lookup_Tables!$C$3:$C$12,MATCH(H4751,Lookup_Tables!$A$3:$A$12,0))</f>
        <v>Dr. Anil Kapoor</v>
      </c>
      <c r="AF4751" s="30" t="str">
        <f aca="false">IFERROR(INDEX(Lookup_Tables!$F$16:$F$45,MATCH(I4751,Lookup_Tables!$E$16:$E$45,0)),"N/A")</f>
        <v>EMP200</v>
      </c>
      <c r="AG4751" s="30" t="n">
        <f aca="false">_xlfn.IFS(R4751="Recovered",4,R4751="Referred",3,R4751="Admitted",2,R4751="Deceased",1,TRUE(),0)</f>
        <v>4</v>
      </c>
      <c r="AH4751" s="30" t="str">
        <f aca="false">IF(T4751&gt;=4,"Satisfied",IF(T4751&gt;=3,"Neutral","Needs Improvement"))</f>
        <v>Satisfied</v>
      </c>
    </row>
    <row r="4752" customFormat="false" ht="15" hidden="false" customHeight="false" outlineLevel="0" collapsed="false">
      <c r="A4752" s="27" t="s">
        <v>1932</v>
      </c>
      <c r="B4752" s="27" t="s">
        <v>1578</v>
      </c>
      <c r="C4752" s="27" t="n">
        <v>36</v>
      </c>
      <c r="D4752" s="27" t="s">
        <v>181</v>
      </c>
      <c r="E4752" s="28" t="n">
        <v>45451</v>
      </c>
      <c r="F4752" s="27" t="s">
        <v>374</v>
      </c>
      <c r="G4752" s="28" t="n">
        <v>45452</v>
      </c>
      <c r="H4752" s="27" t="s">
        <v>168</v>
      </c>
      <c r="I4752" s="27" t="s">
        <v>169</v>
      </c>
      <c r="J4752" s="27" t="s">
        <v>441</v>
      </c>
      <c r="K4752" s="27" t="s">
        <v>156</v>
      </c>
      <c r="L4752" s="27" t="n">
        <v>51</v>
      </c>
      <c r="M4752" s="27" t="n">
        <v>88</v>
      </c>
      <c r="N4752" s="27" t="s">
        <v>127</v>
      </c>
      <c r="O4752" s="27" t="s">
        <v>171</v>
      </c>
      <c r="P4752" s="27" t="s">
        <v>140</v>
      </c>
      <c r="Q4752" s="29" t="n">
        <v>3992.05</v>
      </c>
      <c r="R4752" s="27" t="s">
        <v>130</v>
      </c>
      <c r="S4752" s="27" t="s">
        <v>164</v>
      </c>
      <c r="T4752" s="27" t="n">
        <v>5</v>
      </c>
      <c r="U4752" s="27" t="n">
        <f aca="false">YEAR(E4752)</f>
        <v>2024</v>
      </c>
      <c r="V4752" s="27" t="str">
        <f aca="false">TEXT(E4752,"MMM-YYYY")</f>
        <v>Jun-2024</v>
      </c>
      <c r="W4752" s="27" t="n">
        <f aca="false">MONTH(E4752)</f>
        <v>6</v>
      </c>
      <c r="X4752" s="27" t="str">
        <f aca="false">TEXT(WEEKDAY(E4752,2),"0")&amp;" - "&amp;TEXT(E4752,"dddd")</f>
        <v>6 - Saturday</v>
      </c>
      <c r="Y4752" s="27" t="str">
        <f aca="false">_xlfn.IFS(C4752&lt;18,"Child (0-17)",C4752&lt;40,"Young Adult (18-39)",C4752&lt;60,"Adult (40-59)",TRUE(),"Senior (60+)")</f>
        <v>Young Adult (18-39)</v>
      </c>
      <c r="Z4752" s="27" t="n">
        <f aca="false">ROUND(G4752-E4752,0)</f>
        <v>1</v>
      </c>
      <c r="AA4752" s="27" t="n">
        <f aca="false">L4752+M4752</f>
        <v>139</v>
      </c>
      <c r="AB4752" s="27" t="n">
        <f aca="false">IFERROR(ROUND(Q4752/AA4752,2),0)</f>
        <v>28.72</v>
      </c>
      <c r="AC4752" s="27" t="str">
        <f aca="false">IF(AND(K4752="Critical",N4752="No"),"URGENT - No Bed","Normal")</f>
        <v>Normal</v>
      </c>
      <c r="AD4752" s="33" t="n">
        <f aca="false">INDEX(Lookup_Tables!$B$3:$B$12,MATCH(H4752,Lookup_Tables!$A$3:$A$12,0))</f>
        <v>4400000</v>
      </c>
      <c r="AE4752" s="27" t="str">
        <f aca="false">INDEX(Lookup_Tables!$C$3:$C$12,MATCH(H4752,Lookup_Tables!$A$3:$A$12,0))</f>
        <v>Dr. Neha Chopra</v>
      </c>
      <c r="AF4752" s="27" t="str">
        <f aca="false">IFERROR(INDEX(Lookup_Tables!$F$16:$F$45,MATCH(I4752,Lookup_Tables!$E$16:$E$45,0)),"N/A")</f>
        <v>EMP220</v>
      </c>
      <c r="AG4752" s="27" t="n">
        <f aca="false">_xlfn.IFS(R4752="Recovered",4,R4752="Referred",3,R4752="Admitted",2,R4752="Deceased",1,TRUE(),0)</f>
        <v>4</v>
      </c>
      <c r="AH4752" s="27" t="str">
        <f aca="false">IF(T4752&gt;=4,"Satisfied",IF(T4752&gt;=3,"Neutral","Needs Improvement"))</f>
        <v>Satisfied</v>
      </c>
    </row>
    <row r="4753" customFormat="false" ht="15" hidden="false" customHeight="false" outlineLevel="0" collapsed="false">
      <c r="A4753" s="30" t="s">
        <v>1226</v>
      </c>
      <c r="B4753" s="30" t="s">
        <v>1227</v>
      </c>
      <c r="C4753" s="30" t="n">
        <v>45</v>
      </c>
      <c r="D4753" s="30" t="s">
        <v>121</v>
      </c>
      <c r="E4753" s="31" t="n">
        <v>45531</v>
      </c>
      <c r="F4753" s="30" t="s">
        <v>1104</v>
      </c>
      <c r="G4753" s="31" t="n">
        <v>45533</v>
      </c>
      <c r="H4753" s="30" t="s">
        <v>168</v>
      </c>
      <c r="I4753" s="30" t="s">
        <v>366</v>
      </c>
      <c r="J4753" s="30" t="s">
        <v>371</v>
      </c>
      <c r="K4753" s="30" t="s">
        <v>126</v>
      </c>
      <c r="L4753" s="30" t="n">
        <v>16</v>
      </c>
      <c r="M4753" s="30" t="n">
        <v>148</v>
      </c>
      <c r="N4753" s="30" t="s">
        <v>127</v>
      </c>
      <c r="O4753" s="30" t="s">
        <v>139</v>
      </c>
      <c r="P4753" s="30" t="s">
        <v>187</v>
      </c>
      <c r="Q4753" s="32" t="n">
        <v>8353.45</v>
      </c>
      <c r="R4753" s="30" t="s">
        <v>130</v>
      </c>
      <c r="S4753" s="30" t="s">
        <v>197</v>
      </c>
      <c r="T4753" s="30" t="n">
        <v>3</v>
      </c>
      <c r="U4753" s="30" t="n">
        <f aca="false">YEAR(E4753)</f>
        <v>2024</v>
      </c>
      <c r="V4753" s="30" t="str">
        <f aca="false">TEXT(E4753,"MMM-YYYY")</f>
        <v>Aug-2024</v>
      </c>
      <c r="W4753" s="30" t="n">
        <f aca="false">MONTH(E4753)</f>
        <v>8</v>
      </c>
      <c r="X4753" s="30" t="str">
        <f aca="false">TEXT(WEEKDAY(E4753,2),"0")&amp;" - "&amp;TEXT(E4753,"dddd")</f>
        <v>2 - Tuesday</v>
      </c>
      <c r="Y4753" s="30" t="str">
        <f aca="false">_xlfn.IFS(C4753&lt;18,"Child (0-17)",C4753&lt;40,"Young Adult (18-39)",C4753&lt;60,"Adult (40-59)",TRUE(),"Senior (60+)")</f>
        <v>Adult (40-59)</v>
      </c>
      <c r="Z4753" s="30" t="n">
        <f aca="false">ROUND(G4753-E4753,0)</f>
        <v>2</v>
      </c>
      <c r="AA4753" s="30" t="n">
        <f aca="false">L4753+M4753</f>
        <v>164</v>
      </c>
      <c r="AB4753" s="30" t="n">
        <f aca="false">IFERROR(ROUND(Q4753/AA4753,2),0)</f>
        <v>50.94</v>
      </c>
      <c r="AC4753" s="30" t="str">
        <f aca="false">IF(AND(K4753="Critical",N4753="No"),"URGENT - No Bed","Normal")</f>
        <v>Normal</v>
      </c>
      <c r="AD4753" s="34" t="n">
        <f aca="false">INDEX(Lookup_Tables!$B$3:$B$12,MATCH(H4753,Lookup_Tables!$A$3:$A$12,0))</f>
        <v>4400000</v>
      </c>
      <c r="AE4753" s="30" t="str">
        <f aca="false">INDEX(Lookup_Tables!$C$3:$C$12,MATCH(H4753,Lookup_Tables!$A$3:$A$12,0))</f>
        <v>Dr. Neha Chopra</v>
      </c>
      <c r="AF4753" s="30" t="str">
        <f aca="false">IFERROR(INDEX(Lookup_Tables!$F$16:$F$45,MATCH(I4753,Lookup_Tables!$E$16:$E$45,0)),"N/A")</f>
        <v>EMP218</v>
      </c>
      <c r="AG4753" s="30" t="n">
        <f aca="false">_xlfn.IFS(R4753="Recovered",4,R4753="Referred",3,R4753="Admitted",2,R4753="Deceased",1,TRUE(),0)</f>
        <v>4</v>
      </c>
      <c r="AH4753" s="30" t="str">
        <f aca="false">IF(T4753&gt;=4,"Satisfied",IF(T4753&gt;=3,"Neutral","Needs Improvement"))</f>
        <v>Neutral</v>
      </c>
    </row>
    <row r="4754" customFormat="false" ht="15" hidden="false" customHeight="false" outlineLevel="0" collapsed="false">
      <c r="A4754" s="27" t="s">
        <v>2099</v>
      </c>
      <c r="B4754" s="27" t="s">
        <v>2100</v>
      </c>
      <c r="C4754" s="27" t="n">
        <v>78</v>
      </c>
      <c r="D4754" s="27" t="s">
        <v>181</v>
      </c>
      <c r="E4754" s="28" t="n">
        <v>45354</v>
      </c>
      <c r="F4754" s="27" t="s">
        <v>2101</v>
      </c>
      <c r="G4754" s="28" t="n">
        <v>45357</v>
      </c>
      <c r="H4754" s="27" t="s">
        <v>242</v>
      </c>
      <c r="I4754" s="27" t="s">
        <v>243</v>
      </c>
      <c r="J4754" s="27" t="s">
        <v>422</v>
      </c>
      <c r="K4754" s="27" t="s">
        <v>126</v>
      </c>
      <c r="L4754" s="27" t="n">
        <v>42</v>
      </c>
      <c r="M4754" s="27" t="n">
        <v>117</v>
      </c>
      <c r="N4754" s="27" t="s">
        <v>186</v>
      </c>
      <c r="O4754" s="27" t="s">
        <v>128</v>
      </c>
      <c r="P4754" s="27" t="s">
        <v>187</v>
      </c>
      <c r="Q4754" s="29" t="n">
        <v>8601.21</v>
      </c>
      <c r="R4754" s="27" t="s">
        <v>268</v>
      </c>
      <c r="S4754" s="27" t="s">
        <v>335</v>
      </c>
      <c r="T4754" s="27" t="n">
        <v>4</v>
      </c>
      <c r="U4754" s="27" t="n">
        <f aca="false">YEAR(E4754)</f>
        <v>2024</v>
      </c>
      <c r="V4754" s="27" t="str">
        <f aca="false">TEXT(E4754,"MMM-YYYY")</f>
        <v>Mar-2024</v>
      </c>
      <c r="W4754" s="27" t="n">
        <f aca="false">MONTH(E4754)</f>
        <v>3</v>
      </c>
      <c r="X4754" s="27" t="str">
        <f aca="false">TEXT(WEEKDAY(E4754,2),"0")&amp;" - "&amp;TEXT(E4754,"dddd")</f>
        <v>7 - Sunday</v>
      </c>
      <c r="Y4754" s="27" t="str">
        <f aca="false">_xlfn.IFS(C4754&lt;18,"Child (0-17)",C4754&lt;40,"Young Adult (18-39)",C4754&lt;60,"Adult (40-59)",TRUE(),"Senior (60+)")</f>
        <v>Senior (60+)</v>
      </c>
      <c r="Z4754" s="27" t="n">
        <f aca="false">ROUND(G4754-E4754,0)</f>
        <v>3</v>
      </c>
      <c r="AA4754" s="27" t="n">
        <f aca="false">L4754+M4754</f>
        <v>159</v>
      </c>
      <c r="AB4754" s="27" t="n">
        <f aca="false">IFERROR(ROUND(Q4754/AA4754,2),0)</f>
        <v>54.1</v>
      </c>
      <c r="AC4754" s="27" t="str">
        <f aca="false">IF(AND(K4754="Critical",N4754="No"),"URGENT - No Bed","Normal")</f>
        <v>Normal</v>
      </c>
      <c r="AD4754" s="33" t="n">
        <f aca="false">INDEX(Lookup_Tables!$B$3:$B$12,MATCH(H4754,Lookup_Tables!$A$3:$A$12,0))</f>
        <v>3000000</v>
      </c>
      <c r="AE4754" s="27" t="str">
        <f aca="false">INDEX(Lookup_Tables!$C$3:$C$12,MATCH(H4754,Lookup_Tables!$A$3:$A$12,0))</f>
        <v>Dr. Pooja Iyer</v>
      </c>
      <c r="AF4754" s="27" t="str">
        <f aca="false">IFERROR(INDEX(Lookup_Tables!$F$16:$F$45,MATCH(I4754,Lookup_Tables!$E$16:$E$45,0)),"N/A")</f>
        <v>EMP214</v>
      </c>
      <c r="AG4754" s="27" t="n">
        <f aca="false">_xlfn.IFS(R4754="Recovered",4,R4754="Referred",3,R4754="Admitted",2,R4754="Deceased",1,TRUE(),0)</f>
        <v>3</v>
      </c>
      <c r="AH4754" s="27" t="str">
        <f aca="false">IF(T4754&gt;=4,"Satisfied",IF(T4754&gt;=3,"Neutral","Needs Improvement"))</f>
        <v>Satisfied</v>
      </c>
    </row>
    <row r="4755" customFormat="false" ht="15" hidden="false" customHeight="false" outlineLevel="0" collapsed="false">
      <c r="A4755" s="30" t="s">
        <v>7189</v>
      </c>
      <c r="B4755" s="30" t="s">
        <v>900</v>
      </c>
      <c r="C4755" s="30" t="n">
        <v>39</v>
      </c>
      <c r="D4755" s="30" t="s">
        <v>181</v>
      </c>
      <c r="E4755" s="31" t="n">
        <v>45650</v>
      </c>
      <c r="F4755" s="30" t="s">
        <v>1907</v>
      </c>
      <c r="G4755" s="31" t="n">
        <v>45652</v>
      </c>
      <c r="H4755" s="30" t="s">
        <v>206</v>
      </c>
      <c r="I4755" s="30" t="s">
        <v>207</v>
      </c>
      <c r="J4755" s="30" t="s">
        <v>615</v>
      </c>
      <c r="K4755" s="30" t="s">
        <v>156</v>
      </c>
      <c r="L4755" s="30" t="n">
        <v>15</v>
      </c>
      <c r="M4755" s="30" t="n">
        <v>52</v>
      </c>
      <c r="N4755" s="30" t="s">
        <v>186</v>
      </c>
      <c r="O4755" s="30" t="s">
        <v>128</v>
      </c>
      <c r="P4755" s="30" t="s">
        <v>129</v>
      </c>
      <c r="Q4755" s="32" t="n">
        <v>4643.62</v>
      </c>
      <c r="R4755" s="30" t="s">
        <v>130</v>
      </c>
      <c r="S4755" s="30" t="s">
        <v>197</v>
      </c>
      <c r="T4755" s="30" t="n">
        <v>5</v>
      </c>
      <c r="U4755" s="30" t="n">
        <f aca="false">YEAR(E4755)</f>
        <v>2024</v>
      </c>
      <c r="V4755" s="30" t="str">
        <f aca="false">TEXT(E4755,"MMM-YYYY")</f>
        <v>Dec-2024</v>
      </c>
      <c r="W4755" s="30" t="n">
        <f aca="false">MONTH(E4755)</f>
        <v>12</v>
      </c>
      <c r="X4755" s="30" t="str">
        <f aca="false">TEXT(WEEKDAY(E4755,2),"0")&amp;" - "&amp;TEXT(E4755,"dddd")</f>
        <v>2 - Tuesday</v>
      </c>
      <c r="Y4755" s="30" t="str">
        <f aca="false">_xlfn.IFS(C4755&lt;18,"Child (0-17)",C4755&lt;40,"Young Adult (18-39)",C4755&lt;60,"Adult (40-59)",TRUE(),"Senior (60+)")</f>
        <v>Young Adult (18-39)</v>
      </c>
      <c r="Z4755" s="30" t="n">
        <f aca="false">ROUND(G4755-E4755,0)</f>
        <v>2</v>
      </c>
      <c r="AA4755" s="30" t="n">
        <f aca="false">L4755+M4755</f>
        <v>67</v>
      </c>
      <c r="AB4755" s="30" t="n">
        <f aca="false">IFERROR(ROUND(Q4755/AA4755,2),0)</f>
        <v>69.31</v>
      </c>
      <c r="AC4755" s="30" t="str">
        <f aca="false">IF(AND(K4755="Critical",N4755="No"),"URGENT - No Bed","Normal")</f>
        <v>Normal</v>
      </c>
      <c r="AD4755" s="34" t="n">
        <f aca="false">INDEX(Lookup_Tables!$B$3:$B$12,MATCH(H4755,Lookup_Tables!$A$3:$A$12,0))</f>
        <v>2800000</v>
      </c>
      <c r="AE4755" s="30" t="str">
        <f aca="false">INDEX(Lookup_Tables!$C$3:$C$12,MATCH(H4755,Lookup_Tables!$A$3:$A$12,0))</f>
        <v>Dr. Suresh Nair</v>
      </c>
      <c r="AF4755" s="30" t="str">
        <f aca="false">IFERROR(INDEX(Lookup_Tables!$F$16:$F$45,MATCH(I4755,Lookup_Tables!$E$16:$E$45,0)),"N/A")</f>
        <v>EMP209</v>
      </c>
      <c r="AG4755" s="30" t="n">
        <f aca="false">_xlfn.IFS(R4755="Recovered",4,R4755="Referred",3,R4755="Admitted",2,R4755="Deceased",1,TRUE(),0)</f>
        <v>4</v>
      </c>
      <c r="AH4755" s="30" t="str">
        <f aca="false">IF(T4755&gt;=4,"Satisfied",IF(T4755&gt;=3,"Neutral","Needs Improvement"))</f>
        <v>Satisfied</v>
      </c>
    </row>
    <row r="4756" customFormat="false" ht="15" hidden="false" customHeight="false" outlineLevel="0" collapsed="false">
      <c r="A4756" s="27" t="s">
        <v>4704</v>
      </c>
      <c r="B4756" s="27" t="s">
        <v>3215</v>
      </c>
      <c r="C4756" s="27" t="n">
        <v>33</v>
      </c>
      <c r="D4756" s="27" t="s">
        <v>121</v>
      </c>
      <c r="E4756" s="28" t="n">
        <v>45630</v>
      </c>
      <c r="F4756" s="27" t="s">
        <v>2058</v>
      </c>
      <c r="G4756" s="28" t="n">
        <v>45636</v>
      </c>
      <c r="H4756" s="27" t="s">
        <v>135</v>
      </c>
      <c r="I4756" s="27" t="s">
        <v>278</v>
      </c>
      <c r="J4756" s="27" t="s">
        <v>201</v>
      </c>
      <c r="K4756" s="27" t="s">
        <v>126</v>
      </c>
      <c r="L4756" s="27" t="n">
        <v>15</v>
      </c>
      <c r="M4756" s="27" t="n">
        <v>73</v>
      </c>
      <c r="N4756" s="27" t="s">
        <v>186</v>
      </c>
      <c r="O4756" s="27" t="s">
        <v>171</v>
      </c>
      <c r="P4756" s="27" t="s">
        <v>129</v>
      </c>
      <c r="Q4756" s="29" t="n">
        <v>6846.13</v>
      </c>
      <c r="R4756" s="27" t="s">
        <v>172</v>
      </c>
      <c r="S4756" s="27" t="s">
        <v>151</v>
      </c>
      <c r="T4756" s="27" t="n">
        <v>4</v>
      </c>
      <c r="U4756" s="27" t="n">
        <f aca="false">YEAR(E4756)</f>
        <v>2024</v>
      </c>
      <c r="V4756" s="27" t="str">
        <f aca="false">TEXT(E4756,"MMM-YYYY")</f>
        <v>Dec-2024</v>
      </c>
      <c r="W4756" s="27" t="n">
        <f aca="false">MONTH(E4756)</f>
        <v>12</v>
      </c>
      <c r="X4756" s="27" t="str">
        <f aca="false">TEXT(WEEKDAY(E4756,2),"0")&amp;" - "&amp;TEXT(E4756,"dddd")</f>
        <v>3 - Wednesday</v>
      </c>
      <c r="Y4756" s="27" t="str">
        <f aca="false">_xlfn.IFS(C4756&lt;18,"Child (0-17)",C4756&lt;40,"Young Adult (18-39)",C4756&lt;60,"Adult (40-59)",TRUE(),"Senior (60+)")</f>
        <v>Young Adult (18-39)</v>
      </c>
      <c r="Z4756" s="27" t="n">
        <f aca="false">ROUND(G4756-E4756,0)</f>
        <v>6</v>
      </c>
      <c r="AA4756" s="27" t="n">
        <f aca="false">L4756+M4756</f>
        <v>88</v>
      </c>
      <c r="AB4756" s="27" t="n">
        <f aca="false">IFERROR(ROUND(Q4756/AA4756,2),0)</f>
        <v>77.8</v>
      </c>
      <c r="AC4756" s="27" t="str">
        <f aca="false">IF(AND(K4756="Critical",N4756="No"),"URGENT - No Bed","Normal")</f>
        <v>Normal</v>
      </c>
      <c r="AD4756" s="33" t="n">
        <f aca="false">INDEX(Lookup_Tables!$B$3:$B$12,MATCH(H4756,Lookup_Tables!$A$3:$A$12,0))</f>
        <v>4600000</v>
      </c>
      <c r="AE4756" s="27" t="str">
        <f aca="false">INDEX(Lookup_Tables!$C$3:$C$12,MATCH(H4756,Lookup_Tables!$A$3:$A$12,0))</f>
        <v>Dr. Farhan Khan</v>
      </c>
      <c r="AF4756" s="27" t="str">
        <f aca="false">IFERROR(INDEX(Lookup_Tables!$F$16:$F$45,MATCH(I4756,Lookup_Tables!$E$16:$E$45,0)),"N/A")</f>
        <v>EMP208</v>
      </c>
      <c r="AG4756" s="27" t="n">
        <f aca="false">_xlfn.IFS(R4756="Recovered",4,R4756="Referred",3,R4756="Admitted",2,R4756="Deceased",1,TRUE(),0)</f>
        <v>2</v>
      </c>
      <c r="AH4756" s="27" t="str">
        <f aca="false">IF(T4756&gt;=4,"Satisfied",IF(T4756&gt;=3,"Neutral","Needs Improvement"))</f>
        <v>Satisfied</v>
      </c>
    </row>
    <row r="4757" customFormat="false" ht="15" hidden="false" customHeight="false" outlineLevel="0" collapsed="false">
      <c r="A4757" s="30" t="s">
        <v>5943</v>
      </c>
      <c r="B4757" s="30" t="s">
        <v>1195</v>
      </c>
      <c r="C4757" s="30" t="n">
        <v>0</v>
      </c>
      <c r="D4757" s="30" t="s">
        <v>121</v>
      </c>
      <c r="E4757" s="31" t="n">
        <v>45367</v>
      </c>
      <c r="F4757" s="30" t="s">
        <v>167</v>
      </c>
      <c r="G4757" s="31" t="n">
        <v>45368</v>
      </c>
      <c r="H4757" s="30" t="s">
        <v>236</v>
      </c>
      <c r="I4757" s="30" t="s">
        <v>266</v>
      </c>
      <c r="J4757" s="30" t="s">
        <v>238</v>
      </c>
      <c r="K4757" s="30" t="s">
        <v>138</v>
      </c>
      <c r="L4757" s="30" t="n">
        <v>61</v>
      </c>
      <c r="M4757" s="30" t="n">
        <v>24</v>
      </c>
      <c r="N4757" s="30" t="s">
        <v>186</v>
      </c>
      <c r="O4757" s="30" t="s">
        <v>171</v>
      </c>
      <c r="P4757" s="30" t="s">
        <v>140</v>
      </c>
      <c r="Q4757" s="32" t="n">
        <v>1005.11</v>
      </c>
      <c r="R4757" s="30" t="s">
        <v>172</v>
      </c>
      <c r="S4757" s="30" t="s">
        <v>178</v>
      </c>
      <c r="T4757" s="30" t="n">
        <v>2</v>
      </c>
      <c r="U4757" s="30" t="n">
        <f aca="false">YEAR(E4757)</f>
        <v>2024</v>
      </c>
      <c r="V4757" s="30" t="str">
        <f aca="false">TEXT(E4757,"MMM-YYYY")</f>
        <v>Mar-2024</v>
      </c>
      <c r="W4757" s="30" t="n">
        <f aca="false">MONTH(E4757)</f>
        <v>3</v>
      </c>
      <c r="X4757" s="30" t="str">
        <f aca="false">TEXT(WEEKDAY(E4757,2),"0")&amp;" - "&amp;TEXT(E4757,"dddd")</f>
        <v>6 - Saturday</v>
      </c>
      <c r="Y4757" s="30" t="str">
        <f aca="false">_xlfn.IFS(C4757&lt;18,"Child (0-17)",C4757&lt;40,"Young Adult (18-39)",C4757&lt;60,"Adult (40-59)",TRUE(),"Senior (60+)")</f>
        <v>Child (0-17)</v>
      </c>
      <c r="Z4757" s="30" t="n">
        <f aca="false">ROUND(G4757-E4757,0)</f>
        <v>1</v>
      </c>
      <c r="AA4757" s="30" t="n">
        <f aca="false">L4757+M4757</f>
        <v>85</v>
      </c>
      <c r="AB4757" s="30" t="n">
        <f aca="false">IFERROR(ROUND(Q4757/AA4757,2),0)</f>
        <v>11.82</v>
      </c>
      <c r="AC4757" s="30" t="str">
        <f aca="false">IF(AND(K4757="Critical",N4757="No"),"URGENT - No Bed","Normal")</f>
        <v>Normal</v>
      </c>
      <c r="AD4757" s="34" t="n">
        <f aca="false">INDEX(Lookup_Tables!$B$3:$B$12,MATCH(H4757,Lookup_Tables!$A$3:$A$12,0))</f>
        <v>3900000</v>
      </c>
      <c r="AE4757" s="30" t="str">
        <f aca="false">INDEX(Lookup_Tables!$C$3:$C$12,MATCH(H4757,Lookup_Tables!$A$3:$A$12,0))</f>
        <v>Dr. Rina Mehta</v>
      </c>
      <c r="AF4757" s="30" t="str">
        <f aca="false">IFERROR(INDEX(Lookup_Tables!$F$16:$F$45,MATCH(I4757,Lookup_Tables!$E$16:$E$45,0)),"N/A")</f>
        <v>EMP217</v>
      </c>
      <c r="AG4757" s="30" t="n">
        <f aca="false">_xlfn.IFS(R4757="Recovered",4,R4757="Referred",3,R4757="Admitted",2,R4757="Deceased",1,TRUE(),0)</f>
        <v>2</v>
      </c>
      <c r="AH4757" s="30" t="str">
        <f aca="false">IF(T4757&gt;=4,"Satisfied",IF(T4757&gt;=3,"Neutral","Needs Improvement"))</f>
        <v>Needs Improvement</v>
      </c>
    </row>
    <row r="4758" customFormat="false" ht="15" hidden="false" customHeight="false" outlineLevel="0" collapsed="false">
      <c r="A4758" s="27" t="s">
        <v>4120</v>
      </c>
      <c r="B4758" s="27" t="s">
        <v>1254</v>
      </c>
      <c r="C4758" s="27" t="n">
        <v>61</v>
      </c>
      <c r="D4758" s="27" t="s">
        <v>181</v>
      </c>
      <c r="E4758" s="28" t="n">
        <v>45597</v>
      </c>
      <c r="F4758" s="27" t="s">
        <v>2607</v>
      </c>
      <c r="G4758" s="28" t="n">
        <v>45600</v>
      </c>
      <c r="H4758" s="27" t="s">
        <v>135</v>
      </c>
      <c r="I4758" s="27" t="s">
        <v>278</v>
      </c>
      <c r="J4758" s="27" t="s">
        <v>262</v>
      </c>
      <c r="K4758" s="27" t="s">
        <v>126</v>
      </c>
      <c r="L4758" s="27" t="n">
        <v>27</v>
      </c>
      <c r="M4758" s="27" t="n">
        <v>80</v>
      </c>
      <c r="N4758" s="27" t="s">
        <v>127</v>
      </c>
      <c r="O4758" s="27" t="s">
        <v>171</v>
      </c>
      <c r="P4758" s="27" t="s">
        <v>150</v>
      </c>
      <c r="Q4758" s="29" t="n">
        <v>7608.6</v>
      </c>
      <c r="R4758" s="27" t="s">
        <v>130</v>
      </c>
      <c r="S4758" s="27" t="s">
        <v>223</v>
      </c>
      <c r="T4758" s="27" t="n">
        <v>4</v>
      </c>
      <c r="U4758" s="27" t="n">
        <f aca="false">YEAR(E4758)</f>
        <v>2024</v>
      </c>
      <c r="V4758" s="27" t="str">
        <f aca="false">TEXT(E4758,"MMM-YYYY")</f>
        <v>Nov-2024</v>
      </c>
      <c r="W4758" s="27" t="n">
        <f aca="false">MONTH(E4758)</f>
        <v>11</v>
      </c>
      <c r="X4758" s="27" t="str">
        <f aca="false">TEXT(WEEKDAY(E4758,2),"0")&amp;" - "&amp;TEXT(E4758,"dddd")</f>
        <v>5 - Friday</v>
      </c>
      <c r="Y4758" s="27" t="str">
        <f aca="false">_xlfn.IFS(C4758&lt;18,"Child (0-17)",C4758&lt;40,"Young Adult (18-39)",C4758&lt;60,"Adult (40-59)",TRUE(),"Senior (60+)")</f>
        <v>Senior (60+)</v>
      </c>
      <c r="Z4758" s="27" t="n">
        <f aca="false">ROUND(G4758-E4758,0)</f>
        <v>3</v>
      </c>
      <c r="AA4758" s="27" t="n">
        <f aca="false">L4758+M4758</f>
        <v>107</v>
      </c>
      <c r="AB4758" s="27" t="n">
        <f aca="false">IFERROR(ROUND(Q4758/AA4758,2),0)</f>
        <v>71.11</v>
      </c>
      <c r="AC4758" s="27" t="str">
        <f aca="false">IF(AND(K4758="Critical",N4758="No"),"URGENT - No Bed","Normal")</f>
        <v>Normal</v>
      </c>
      <c r="AD4758" s="33" t="n">
        <f aca="false">INDEX(Lookup_Tables!$B$3:$B$12,MATCH(H4758,Lookup_Tables!$A$3:$A$12,0))</f>
        <v>4600000</v>
      </c>
      <c r="AE4758" s="27" t="str">
        <f aca="false">INDEX(Lookup_Tables!$C$3:$C$12,MATCH(H4758,Lookup_Tables!$A$3:$A$12,0))</f>
        <v>Dr. Farhan Khan</v>
      </c>
      <c r="AF4758" s="27" t="str">
        <f aca="false">IFERROR(INDEX(Lookup_Tables!$F$16:$F$45,MATCH(I4758,Lookup_Tables!$E$16:$E$45,0)),"N/A")</f>
        <v>EMP208</v>
      </c>
      <c r="AG4758" s="27" t="n">
        <f aca="false">_xlfn.IFS(R4758="Recovered",4,R4758="Referred",3,R4758="Admitted",2,R4758="Deceased",1,TRUE(),0)</f>
        <v>4</v>
      </c>
      <c r="AH4758" s="27" t="str">
        <f aca="false">IF(T4758&gt;=4,"Satisfied",IF(T4758&gt;=3,"Neutral","Needs Improvement"))</f>
        <v>Satisfied</v>
      </c>
    </row>
    <row r="4759" customFormat="false" ht="15" hidden="false" customHeight="false" outlineLevel="0" collapsed="false">
      <c r="A4759" s="30" t="s">
        <v>4690</v>
      </c>
      <c r="B4759" s="30" t="s">
        <v>4576</v>
      </c>
      <c r="C4759" s="30" t="n">
        <v>46</v>
      </c>
      <c r="D4759" s="30" t="s">
        <v>181</v>
      </c>
      <c r="E4759" s="31" t="n">
        <v>45463</v>
      </c>
      <c r="F4759" s="30" t="s">
        <v>904</v>
      </c>
      <c r="G4759" s="31" t="n">
        <v>45463</v>
      </c>
      <c r="H4759" s="30" t="s">
        <v>217</v>
      </c>
      <c r="I4759" s="30" t="s">
        <v>344</v>
      </c>
      <c r="J4759" s="30" t="s">
        <v>388</v>
      </c>
      <c r="K4759" s="30" t="s">
        <v>138</v>
      </c>
      <c r="L4759" s="30" t="n">
        <v>40</v>
      </c>
      <c r="M4759" s="30" t="n">
        <v>34</v>
      </c>
      <c r="N4759" s="30" t="s">
        <v>127</v>
      </c>
      <c r="O4759" s="30" t="s">
        <v>171</v>
      </c>
      <c r="P4759" s="30" t="s">
        <v>140</v>
      </c>
      <c r="Q4759" s="32" t="n">
        <v>1893.54</v>
      </c>
      <c r="R4759" s="30" t="s">
        <v>130</v>
      </c>
      <c r="S4759" s="30" t="s">
        <v>197</v>
      </c>
      <c r="T4759" s="30" t="n">
        <v>3</v>
      </c>
      <c r="U4759" s="30" t="n">
        <f aca="false">YEAR(E4759)</f>
        <v>2024</v>
      </c>
      <c r="V4759" s="30" t="str">
        <f aca="false">TEXT(E4759,"MMM-YYYY")</f>
        <v>Jun-2024</v>
      </c>
      <c r="W4759" s="30" t="n">
        <f aca="false">MONTH(E4759)</f>
        <v>6</v>
      </c>
      <c r="X4759" s="30" t="str">
        <f aca="false">TEXT(WEEKDAY(E4759,2),"0")&amp;" - "&amp;TEXT(E4759,"dddd")</f>
        <v>4 - Thursday</v>
      </c>
      <c r="Y4759" s="30" t="str">
        <f aca="false">_xlfn.IFS(C4759&lt;18,"Child (0-17)",C4759&lt;40,"Young Adult (18-39)",C4759&lt;60,"Adult (40-59)",TRUE(),"Senior (60+)")</f>
        <v>Adult (40-59)</v>
      </c>
      <c r="Z4759" s="30" t="n">
        <f aca="false">ROUND(G4759-E4759,0)</f>
        <v>0</v>
      </c>
      <c r="AA4759" s="30" t="n">
        <f aca="false">L4759+M4759</f>
        <v>74</v>
      </c>
      <c r="AB4759" s="30" t="n">
        <f aca="false">IFERROR(ROUND(Q4759/AA4759,2),0)</f>
        <v>25.59</v>
      </c>
      <c r="AC4759" s="30" t="str">
        <f aca="false">IF(AND(K4759="Critical",N4759="No"),"URGENT - No Bed","Normal")</f>
        <v>Normal</v>
      </c>
      <c r="AD4759" s="34" t="n">
        <f aca="false">INDEX(Lookup_Tables!$B$3:$B$12,MATCH(H4759,Lookup_Tables!$A$3:$A$12,0))</f>
        <v>4200000</v>
      </c>
      <c r="AE4759" s="30" t="str">
        <f aca="false">INDEX(Lookup_Tables!$C$3:$C$12,MATCH(H4759,Lookup_Tables!$A$3:$A$12,0))</f>
        <v>Dr. Anil Kapoor</v>
      </c>
      <c r="AF4759" s="30" t="str">
        <f aca="false">IFERROR(INDEX(Lookup_Tables!$F$16:$F$45,MATCH(I4759,Lookup_Tables!$E$16:$E$45,0)),"N/A")</f>
        <v>EMP201</v>
      </c>
      <c r="AG4759" s="30" t="n">
        <f aca="false">_xlfn.IFS(R4759="Recovered",4,R4759="Referred",3,R4759="Admitted",2,R4759="Deceased",1,TRUE(),0)</f>
        <v>4</v>
      </c>
      <c r="AH4759" s="30" t="str">
        <f aca="false">IF(T4759&gt;=4,"Satisfied",IF(T4759&gt;=3,"Neutral","Needs Improvement"))</f>
        <v>Neutral</v>
      </c>
    </row>
    <row r="4760" customFormat="false" ht="15" hidden="false" customHeight="false" outlineLevel="0" collapsed="false">
      <c r="A4760" s="27" t="s">
        <v>5306</v>
      </c>
      <c r="B4760" s="27" t="s">
        <v>926</v>
      </c>
      <c r="C4760" s="27" t="n">
        <v>78</v>
      </c>
      <c r="D4760" s="27" t="s">
        <v>121</v>
      </c>
      <c r="E4760" s="28" t="n">
        <v>45459</v>
      </c>
      <c r="F4760" s="27" t="s">
        <v>482</v>
      </c>
      <c r="G4760" s="28" t="n">
        <v>45459</v>
      </c>
      <c r="H4760" s="27" t="s">
        <v>206</v>
      </c>
      <c r="I4760" s="27" t="s">
        <v>207</v>
      </c>
      <c r="J4760" s="27" t="s">
        <v>593</v>
      </c>
      <c r="K4760" s="27" t="s">
        <v>138</v>
      </c>
      <c r="L4760" s="27" t="n">
        <v>59</v>
      </c>
      <c r="M4760" s="27" t="n">
        <v>42</v>
      </c>
      <c r="N4760" s="27" t="s">
        <v>127</v>
      </c>
      <c r="O4760" s="27" t="s">
        <v>128</v>
      </c>
      <c r="P4760" s="27" t="s">
        <v>187</v>
      </c>
      <c r="Q4760" s="29" t="n">
        <v>2758.08</v>
      </c>
      <c r="R4760" s="27" t="s">
        <v>130</v>
      </c>
      <c r="S4760" s="27" t="s">
        <v>131</v>
      </c>
      <c r="T4760" s="27" t="n">
        <v>5</v>
      </c>
      <c r="U4760" s="27" t="n">
        <f aca="false">YEAR(E4760)</f>
        <v>2024</v>
      </c>
      <c r="V4760" s="27" t="str">
        <f aca="false">TEXT(E4760,"MMM-YYYY")</f>
        <v>Jun-2024</v>
      </c>
      <c r="W4760" s="27" t="n">
        <f aca="false">MONTH(E4760)</f>
        <v>6</v>
      </c>
      <c r="X4760" s="27" t="str">
        <f aca="false">TEXT(WEEKDAY(E4760,2),"0")&amp;" - "&amp;TEXT(E4760,"dddd")</f>
        <v>7 - Sunday</v>
      </c>
      <c r="Y4760" s="27" t="str">
        <f aca="false">_xlfn.IFS(C4760&lt;18,"Child (0-17)",C4760&lt;40,"Young Adult (18-39)",C4760&lt;60,"Adult (40-59)",TRUE(),"Senior (60+)")</f>
        <v>Senior (60+)</v>
      </c>
      <c r="Z4760" s="27" t="n">
        <f aca="false">ROUND(G4760-E4760,0)</f>
        <v>0</v>
      </c>
      <c r="AA4760" s="27" t="n">
        <f aca="false">L4760+M4760</f>
        <v>101</v>
      </c>
      <c r="AB4760" s="27" t="n">
        <f aca="false">IFERROR(ROUND(Q4760/AA4760,2),0)</f>
        <v>27.31</v>
      </c>
      <c r="AC4760" s="27" t="str">
        <f aca="false">IF(AND(K4760="Critical",N4760="No"),"URGENT - No Bed","Normal")</f>
        <v>Normal</v>
      </c>
      <c r="AD4760" s="33" t="n">
        <f aca="false">INDEX(Lookup_Tables!$B$3:$B$12,MATCH(H4760,Lookup_Tables!$A$3:$A$12,0))</f>
        <v>2800000</v>
      </c>
      <c r="AE4760" s="27" t="str">
        <f aca="false">INDEX(Lookup_Tables!$C$3:$C$12,MATCH(H4760,Lookup_Tables!$A$3:$A$12,0))</f>
        <v>Dr. Suresh Nair</v>
      </c>
      <c r="AF4760" s="27" t="str">
        <f aca="false">IFERROR(INDEX(Lookup_Tables!$F$16:$F$45,MATCH(I4760,Lookup_Tables!$E$16:$E$45,0)),"N/A")</f>
        <v>EMP209</v>
      </c>
      <c r="AG4760" s="27" t="n">
        <f aca="false">_xlfn.IFS(R4760="Recovered",4,R4760="Referred",3,R4760="Admitted",2,R4760="Deceased",1,TRUE(),0)</f>
        <v>4</v>
      </c>
      <c r="AH4760" s="27" t="str">
        <f aca="false">IF(T4760&gt;=4,"Satisfied",IF(T4760&gt;=3,"Neutral","Needs Improvement"))</f>
        <v>Satisfied</v>
      </c>
    </row>
    <row r="4761" customFormat="false" ht="15" hidden="false" customHeight="false" outlineLevel="0" collapsed="false">
      <c r="A4761" s="30" t="s">
        <v>5376</v>
      </c>
      <c r="B4761" s="30" t="s">
        <v>4665</v>
      </c>
      <c r="C4761" s="30" t="n">
        <v>37</v>
      </c>
      <c r="D4761" s="30" t="s">
        <v>121</v>
      </c>
      <c r="E4761" s="31" t="n">
        <v>45318</v>
      </c>
      <c r="F4761" s="30" t="s">
        <v>710</v>
      </c>
      <c r="G4761" s="31" t="n">
        <v>45319</v>
      </c>
      <c r="H4761" s="30" t="s">
        <v>236</v>
      </c>
      <c r="I4761" s="30" t="s">
        <v>237</v>
      </c>
      <c r="J4761" s="30" t="s">
        <v>267</v>
      </c>
      <c r="K4761" s="30" t="s">
        <v>138</v>
      </c>
      <c r="L4761" s="30" t="n">
        <v>88</v>
      </c>
      <c r="M4761" s="30" t="n">
        <v>32</v>
      </c>
      <c r="N4761" s="30" t="s">
        <v>127</v>
      </c>
      <c r="O4761" s="30" t="s">
        <v>128</v>
      </c>
      <c r="P4761" s="30" t="s">
        <v>129</v>
      </c>
      <c r="Q4761" s="32" t="n">
        <v>1632.15</v>
      </c>
      <c r="R4761" s="30" t="s">
        <v>130</v>
      </c>
      <c r="S4761" s="30" t="s">
        <v>335</v>
      </c>
      <c r="T4761" s="30" t="n">
        <v>4</v>
      </c>
      <c r="U4761" s="30" t="n">
        <f aca="false">YEAR(E4761)</f>
        <v>2024</v>
      </c>
      <c r="V4761" s="30" t="str">
        <f aca="false">TEXT(E4761,"MMM-YYYY")</f>
        <v>Jan-2024</v>
      </c>
      <c r="W4761" s="30" t="n">
        <f aca="false">MONTH(E4761)</f>
        <v>1</v>
      </c>
      <c r="X4761" s="30" t="str">
        <f aca="false">TEXT(WEEKDAY(E4761,2),"0")&amp;" - "&amp;TEXT(E4761,"dddd")</f>
        <v>6 - Saturday</v>
      </c>
      <c r="Y4761" s="30" t="str">
        <f aca="false">_xlfn.IFS(C4761&lt;18,"Child (0-17)",C4761&lt;40,"Young Adult (18-39)",C4761&lt;60,"Adult (40-59)",TRUE(),"Senior (60+)")</f>
        <v>Young Adult (18-39)</v>
      </c>
      <c r="Z4761" s="30" t="n">
        <f aca="false">ROUND(G4761-E4761,0)</f>
        <v>1</v>
      </c>
      <c r="AA4761" s="30" t="n">
        <f aca="false">L4761+M4761</f>
        <v>120</v>
      </c>
      <c r="AB4761" s="30" t="n">
        <f aca="false">IFERROR(ROUND(Q4761/AA4761,2),0)</f>
        <v>13.6</v>
      </c>
      <c r="AC4761" s="30" t="str">
        <f aca="false">IF(AND(K4761="Critical",N4761="No"),"URGENT - No Bed","Normal")</f>
        <v>Normal</v>
      </c>
      <c r="AD4761" s="34" t="n">
        <f aca="false">INDEX(Lookup_Tables!$B$3:$B$12,MATCH(H4761,Lookup_Tables!$A$3:$A$12,0))</f>
        <v>3900000</v>
      </c>
      <c r="AE4761" s="30" t="str">
        <f aca="false">INDEX(Lookup_Tables!$C$3:$C$12,MATCH(H4761,Lookup_Tables!$A$3:$A$12,0))</f>
        <v>Dr. Rina Mehta</v>
      </c>
      <c r="AF4761" s="30" t="str">
        <f aca="false">IFERROR(INDEX(Lookup_Tables!$F$16:$F$45,MATCH(I4761,Lookup_Tables!$E$16:$E$45,0)),"N/A")</f>
        <v>EMP215</v>
      </c>
      <c r="AG4761" s="30" t="n">
        <f aca="false">_xlfn.IFS(R4761="Recovered",4,R4761="Referred",3,R4761="Admitted",2,R4761="Deceased",1,TRUE(),0)</f>
        <v>4</v>
      </c>
      <c r="AH4761" s="30" t="str">
        <f aca="false">IF(T4761&gt;=4,"Satisfied",IF(T4761&gt;=3,"Neutral","Needs Improvement"))</f>
        <v>Satisfied</v>
      </c>
    </row>
    <row r="4762" customFormat="false" ht="15" hidden="false" customHeight="false" outlineLevel="0" collapsed="false">
      <c r="A4762" s="27" t="s">
        <v>5944</v>
      </c>
      <c r="B4762" s="27" t="s">
        <v>5191</v>
      </c>
      <c r="C4762" s="27" t="n">
        <v>62</v>
      </c>
      <c r="D4762" s="27" t="s">
        <v>121</v>
      </c>
      <c r="E4762" s="28" t="n">
        <v>45355</v>
      </c>
      <c r="F4762" s="27" t="s">
        <v>205</v>
      </c>
      <c r="G4762" s="28" t="n">
        <v>45356</v>
      </c>
      <c r="H4762" s="27" t="s">
        <v>183</v>
      </c>
      <c r="I4762" s="27" t="s">
        <v>184</v>
      </c>
      <c r="J4762" s="27" t="s">
        <v>411</v>
      </c>
      <c r="K4762" s="27" t="s">
        <v>126</v>
      </c>
      <c r="L4762" s="27" t="n">
        <v>10</v>
      </c>
      <c r="M4762" s="27" t="n">
        <v>121</v>
      </c>
      <c r="N4762" s="27" t="s">
        <v>186</v>
      </c>
      <c r="O4762" s="27" t="s">
        <v>128</v>
      </c>
      <c r="P4762" s="27" t="s">
        <v>129</v>
      </c>
      <c r="Q4762" s="29" t="n">
        <v>7379.87</v>
      </c>
      <c r="R4762" s="27" t="s">
        <v>130</v>
      </c>
      <c r="S4762" s="27" t="s">
        <v>197</v>
      </c>
      <c r="T4762" s="27" t="n">
        <v>5</v>
      </c>
      <c r="U4762" s="27" t="n">
        <f aca="false">YEAR(E4762)</f>
        <v>2024</v>
      </c>
      <c r="V4762" s="27" t="str">
        <f aca="false">TEXT(E4762,"MMM-YYYY")</f>
        <v>Mar-2024</v>
      </c>
      <c r="W4762" s="27" t="n">
        <f aca="false">MONTH(E4762)</f>
        <v>3</v>
      </c>
      <c r="X4762" s="27" t="str">
        <f aca="false">TEXT(WEEKDAY(E4762,2),"0")&amp;" - "&amp;TEXT(E4762,"dddd")</f>
        <v>1 - Monday</v>
      </c>
      <c r="Y4762" s="27" t="str">
        <f aca="false">_xlfn.IFS(C4762&lt;18,"Child (0-17)",C4762&lt;40,"Young Adult (18-39)",C4762&lt;60,"Adult (40-59)",TRUE(),"Senior (60+)")</f>
        <v>Senior (60+)</v>
      </c>
      <c r="Z4762" s="27" t="n">
        <f aca="false">ROUND(G4762-E4762,0)</f>
        <v>1</v>
      </c>
      <c r="AA4762" s="27" t="n">
        <f aca="false">L4762+M4762</f>
        <v>131</v>
      </c>
      <c r="AB4762" s="27" t="n">
        <f aca="false">IFERROR(ROUND(Q4762/AA4762,2),0)</f>
        <v>56.33</v>
      </c>
      <c r="AC4762" s="27" t="str">
        <f aca="false">IF(AND(K4762="Critical",N4762="No"),"URGENT - No Bed","Normal")</f>
        <v>Normal</v>
      </c>
      <c r="AD4762" s="33" t="n">
        <f aca="false">INDEX(Lookup_Tables!$B$3:$B$12,MATCH(H4762,Lookup_Tables!$A$3:$A$12,0))</f>
        <v>3100000</v>
      </c>
      <c r="AE4762" s="27" t="str">
        <f aca="false">INDEX(Lookup_Tables!$C$3:$C$12,MATCH(H4762,Lookup_Tables!$A$3:$A$12,0))</f>
        <v>Dr. Kavita Rao</v>
      </c>
      <c r="AF4762" s="27" t="str">
        <f aca="false">IFERROR(INDEX(Lookup_Tables!$F$16:$F$45,MATCH(I4762,Lookup_Tables!$E$16:$E$45,0)),"N/A")</f>
        <v>EMP226</v>
      </c>
      <c r="AG4762" s="27" t="n">
        <f aca="false">_xlfn.IFS(R4762="Recovered",4,R4762="Referred",3,R4762="Admitted",2,R4762="Deceased",1,TRUE(),0)</f>
        <v>4</v>
      </c>
      <c r="AH4762" s="27" t="str">
        <f aca="false">IF(T4762&gt;=4,"Satisfied",IF(T4762&gt;=3,"Neutral","Needs Improvement"))</f>
        <v>Satisfied</v>
      </c>
    </row>
    <row r="4763" customFormat="false" ht="15" hidden="false" customHeight="false" outlineLevel="0" collapsed="false">
      <c r="A4763" s="30" t="s">
        <v>5303</v>
      </c>
      <c r="B4763" s="30" t="s">
        <v>4781</v>
      </c>
      <c r="C4763" s="30" t="n">
        <v>61</v>
      </c>
      <c r="D4763" s="30" t="s">
        <v>121</v>
      </c>
      <c r="E4763" s="31" t="n">
        <v>45503</v>
      </c>
      <c r="F4763" s="30" t="s">
        <v>231</v>
      </c>
      <c r="G4763" s="31" t="n">
        <v>45504</v>
      </c>
      <c r="H4763" s="30" t="s">
        <v>206</v>
      </c>
      <c r="I4763" s="30" t="s">
        <v>232</v>
      </c>
      <c r="J4763" s="30" t="s">
        <v>615</v>
      </c>
      <c r="K4763" s="30" t="s">
        <v>138</v>
      </c>
      <c r="L4763" s="30" t="n">
        <v>58</v>
      </c>
      <c r="M4763" s="30" t="n">
        <v>19</v>
      </c>
      <c r="N4763" s="30" t="s">
        <v>127</v>
      </c>
      <c r="O4763" s="30" t="s">
        <v>171</v>
      </c>
      <c r="P4763" s="30" t="s">
        <v>187</v>
      </c>
      <c r="Q4763" s="32" t="n">
        <v>1405.51</v>
      </c>
      <c r="R4763" s="30" t="s">
        <v>130</v>
      </c>
      <c r="S4763" s="30" t="s">
        <v>197</v>
      </c>
      <c r="T4763" s="30" t="n">
        <v>5</v>
      </c>
      <c r="U4763" s="30" t="n">
        <f aca="false">YEAR(E4763)</f>
        <v>2024</v>
      </c>
      <c r="V4763" s="30" t="str">
        <f aca="false">TEXT(E4763,"MMM-YYYY")</f>
        <v>Jul-2024</v>
      </c>
      <c r="W4763" s="30" t="n">
        <f aca="false">MONTH(E4763)</f>
        <v>7</v>
      </c>
      <c r="X4763" s="30" t="str">
        <f aca="false">TEXT(WEEKDAY(E4763,2),"0")&amp;" - "&amp;TEXT(E4763,"dddd")</f>
        <v>2 - Tuesday</v>
      </c>
      <c r="Y4763" s="30" t="str">
        <f aca="false">_xlfn.IFS(C4763&lt;18,"Child (0-17)",C4763&lt;40,"Young Adult (18-39)",C4763&lt;60,"Adult (40-59)",TRUE(),"Senior (60+)")</f>
        <v>Senior (60+)</v>
      </c>
      <c r="Z4763" s="30" t="n">
        <f aca="false">ROUND(G4763-E4763,0)</f>
        <v>1</v>
      </c>
      <c r="AA4763" s="30" t="n">
        <f aca="false">L4763+M4763</f>
        <v>77</v>
      </c>
      <c r="AB4763" s="30" t="n">
        <f aca="false">IFERROR(ROUND(Q4763/AA4763,2),0)</f>
        <v>18.25</v>
      </c>
      <c r="AC4763" s="30" t="str">
        <f aca="false">IF(AND(K4763="Critical",N4763="No"),"URGENT - No Bed","Normal")</f>
        <v>Normal</v>
      </c>
      <c r="AD4763" s="34" t="n">
        <f aca="false">INDEX(Lookup_Tables!$B$3:$B$12,MATCH(H4763,Lookup_Tables!$A$3:$A$12,0))</f>
        <v>2800000</v>
      </c>
      <c r="AE4763" s="30" t="str">
        <f aca="false">INDEX(Lookup_Tables!$C$3:$C$12,MATCH(H4763,Lookup_Tables!$A$3:$A$12,0))</f>
        <v>Dr. Suresh Nair</v>
      </c>
      <c r="AF4763" s="30" t="str">
        <f aca="false">IFERROR(INDEX(Lookup_Tables!$F$16:$F$45,MATCH(I4763,Lookup_Tables!$E$16:$E$45,0)),"N/A")</f>
        <v>EMP210</v>
      </c>
      <c r="AG4763" s="30" t="n">
        <f aca="false">_xlfn.IFS(R4763="Recovered",4,R4763="Referred",3,R4763="Admitted",2,R4763="Deceased",1,TRUE(),0)</f>
        <v>4</v>
      </c>
      <c r="AH4763" s="30" t="str">
        <f aca="false">IF(T4763&gt;=4,"Satisfied",IF(T4763&gt;=3,"Neutral","Needs Improvement"))</f>
        <v>Satisfied</v>
      </c>
    </row>
    <row r="4764" customFormat="false" ht="15" hidden="false" customHeight="false" outlineLevel="0" collapsed="false">
      <c r="A4764" s="27" t="s">
        <v>4142</v>
      </c>
      <c r="B4764" s="27" t="s">
        <v>2426</v>
      </c>
      <c r="C4764" s="27" t="n">
        <v>23</v>
      </c>
      <c r="D4764" s="27" t="s">
        <v>121</v>
      </c>
      <c r="E4764" s="28" t="n">
        <v>45398</v>
      </c>
      <c r="F4764" s="27" t="s">
        <v>356</v>
      </c>
      <c r="G4764" s="28" t="n">
        <v>45398</v>
      </c>
      <c r="H4764" s="27" t="s">
        <v>183</v>
      </c>
      <c r="I4764" s="27" t="s">
        <v>430</v>
      </c>
      <c r="J4764" s="27" t="s">
        <v>213</v>
      </c>
      <c r="K4764" s="27" t="s">
        <v>138</v>
      </c>
      <c r="L4764" s="27" t="n">
        <v>79</v>
      </c>
      <c r="M4764" s="27" t="n">
        <v>18</v>
      </c>
      <c r="N4764" s="27" t="s">
        <v>186</v>
      </c>
      <c r="O4764" s="27" t="s">
        <v>128</v>
      </c>
      <c r="P4764" s="27" t="s">
        <v>150</v>
      </c>
      <c r="Q4764" s="29" t="n">
        <v>1124.02</v>
      </c>
      <c r="R4764" s="27" t="s">
        <v>130</v>
      </c>
      <c r="S4764" s="27" t="s">
        <v>141</v>
      </c>
      <c r="T4764" s="27" t="n">
        <v>3</v>
      </c>
      <c r="U4764" s="27" t="n">
        <f aca="false">YEAR(E4764)</f>
        <v>2024</v>
      </c>
      <c r="V4764" s="27" t="str">
        <f aca="false">TEXT(E4764,"MMM-YYYY")</f>
        <v>Apr-2024</v>
      </c>
      <c r="W4764" s="27" t="n">
        <f aca="false">MONTH(E4764)</f>
        <v>4</v>
      </c>
      <c r="X4764" s="27" t="str">
        <f aca="false">TEXT(WEEKDAY(E4764,2),"0")&amp;" - "&amp;TEXT(E4764,"dddd")</f>
        <v>2 - Tuesday</v>
      </c>
      <c r="Y4764" s="27" t="str">
        <f aca="false">_xlfn.IFS(C4764&lt;18,"Child (0-17)",C4764&lt;40,"Young Adult (18-39)",C4764&lt;60,"Adult (40-59)",TRUE(),"Senior (60+)")</f>
        <v>Young Adult (18-39)</v>
      </c>
      <c r="Z4764" s="27" t="n">
        <f aca="false">ROUND(G4764-E4764,0)</f>
        <v>0</v>
      </c>
      <c r="AA4764" s="27" t="n">
        <f aca="false">L4764+M4764</f>
        <v>97</v>
      </c>
      <c r="AB4764" s="27" t="n">
        <f aca="false">IFERROR(ROUND(Q4764/AA4764,2),0)</f>
        <v>11.59</v>
      </c>
      <c r="AC4764" s="27" t="str">
        <f aca="false">IF(AND(K4764="Critical",N4764="No"),"URGENT - No Bed","Normal")</f>
        <v>Normal</v>
      </c>
      <c r="AD4764" s="33" t="n">
        <f aca="false">INDEX(Lookup_Tables!$B$3:$B$12,MATCH(H4764,Lookup_Tables!$A$3:$A$12,0))</f>
        <v>3100000</v>
      </c>
      <c r="AE4764" s="27" t="str">
        <f aca="false">INDEX(Lookup_Tables!$C$3:$C$12,MATCH(H4764,Lookup_Tables!$A$3:$A$12,0))</f>
        <v>Dr. Kavita Rao</v>
      </c>
      <c r="AF4764" s="27" t="str">
        <f aca="false">IFERROR(INDEX(Lookup_Tables!$F$16:$F$45,MATCH(I4764,Lookup_Tables!$E$16:$E$45,0)),"N/A")</f>
        <v>EMP224</v>
      </c>
      <c r="AG4764" s="27" t="n">
        <f aca="false">_xlfn.IFS(R4764="Recovered",4,R4764="Referred",3,R4764="Admitted",2,R4764="Deceased",1,TRUE(),0)</f>
        <v>4</v>
      </c>
      <c r="AH4764" s="27" t="str">
        <f aca="false">IF(T4764&gt;=4,"Satisfied",IF(T4764&gt;=3,"Neutral","Needs Improvement"))</f>
        <v>Neutral</v>
      </c>
    </row>
    <row r="4765" customFormat="false" ht="15" hidden="false" customHeight="false" outlineLevel="0" collapsed="false">
      <c r="A4765" s="30" t="s">
        <v>951</v>
      </c>
      <c r="B4765" s="30" t="s">
        <v>952</v>
      </c>
      <c r="C4765" s="30" t="n">
        <v>18</v>
      </c>
      <c r="D4765" s="30" t="s">
        <v>121</v>
      </c>
      <c r="E4765" s="31" t="n">
        <v>45588</v>
      </c>
      <c r="F4765" s="30" t="s">
        <v>953</v>
      </c>
      <c r="G4765" s="31" t="n">
        <v>45588</v>
      </c>
      <c r="H4765" s="30" t="s">
        <v>168</v>
      </c>
      <c r="I4765" s="30" t="s">
        <v>366</v>
      </c>
      <c r="J4765" s="30" t="s">
        <v>371</v>
      </c>
      <c r="K4765" s="30" t="s">
        <v>138</v>
      </c>
      <c r="L4765" s="30" t="n">
        <v>82</v>
      </c>
      <c r="M4765" s="30" t="n">
        <v>33</v>
      </c>
      <c r="N4765" s="30" t="s">
        <v>186</v>
      </c>
      <c r="O4765" s="30" t="s">
        <v>139</v>
      </c>
      <c r="P4765" s="30" t="s">
        <v>150</v>
      </c>
      <c r="Q4765" s="32" t="n">
        <v>2063.11</v>
      </c>
      <c r="R4765" s="30" t="s">
        <v>172</v>
      </c>
      <c r="S4765" s="30" t="s">
        <v>178</v>
      </c>
      <c r="T4765" s="30" t="n">
        <v>3</v>
      </c>
      <c r="U4765" s="30" t="n">
        <f aca="false">YEAR(E4765)</f>
        <v>2024</v>
      </c>
      <c r="V4765" s="30" t="str">
        <f aca="false">TEXT(E4765,"MMM-YYYY")</f>
        <v>Oct-2024</v>
      </c>
      <c r="W4765" s="30" t="n">
        <f aca="false">MONTH(E4765)</f>
        <v>10</v>
      </c>
      <c r="X4765" s="30" t="str">
        <f aca="false">TEXT(WEEKDAY(E4765,2),"0")&amp;" - "&amp;TEXT(E4765,"dddd")</f>
        <v>3 - Wednesday</v>
      </c>
      <c r="Y4765" s="30" t="str">
        <f aca="false">_xlfn.IFS(C4765&lt;18,"Child (0-17)",C4765&lt;40,"Young Adult (18-39)",C4765&lt;60,"Adult (40-59)",TRUE(),"Senior (60+)")</f>
        <v>Young Adult (18-39)</v>
      </c>
      <c r="Z4765" s="30" t="n">
        <f aca="false">ROUND(G4765-E4765,0)</f>
        <v>0</v>
      </c>
      <c r="AA4765" s="30" t="n">
        <f aca="false">L4765+M4765</f>
        <v>115</v>
      </c>
      <c r="AB4765" s="30" t="n">
        <f aca="false">IFERROR(ROUND(Q4765/AA4765,2),0)</f>
        <v>17.94</v>
      </c>
      <c r="AC4765" s="30" t="str">
        <f aca="false">IF(AND(K4765="Critical",N4765="No"),"URGENT - No Bed","Normal")</f>
        <v>Normal</v>
      </c>
      <c r="AD4765" s="34" t="n">
        <f aca="false">INDEX(Lookup_Tables!$B$3:$B$12,MATCH(H4765,Lookup_Tables!$A$3:$A$12,0))</f>
        <v>4400000</v>
      </c>
      <c r="AE4765" s="30" t="str">
        <f aca="false">INDEX(Lookup_Tables!$C$3:$C$12,MATCH(H4765,Lookup_Tables!$A$3:$A$12,0))</f>
        <v>Dr. Neha Chopra</v>
      </c>
      <c r="AF4765" s="30" t="str">
        <f aca="false">IFERROR(INDEX(Lookup_Tables!$F$16:$F$45,MATCH(I4765,Lookup_Tables!$E$16:$E$45,0)),"N/A")</f>
        <v>EMP218</v>
      </c>
      <c r="AG4765" s="30" t="n">
        <f aca="false">_xlfn.IFS(R4765="Recovered",4,R4765="Referred",3,R4765="Admitted",2,R4765="Deceased",1,TRUE(),0)</f>
        <v>2</v>
      </c>
      <c r="AH4765" s="30" t="str">
        <f aca="false">IF(T4765&gt;=4,"Satisfied",IF(T4765&gt;=3,"Neutral","Needs Improvement"))</f>
        <v>Neutral</v>
      </c>
    </row>
    <row r="4766" customFormat="false" ht="15" hidden="false" customHeight="false" outlineLevel="0" collapsed="false">
      <c r="A4766" s="27" t="s">
        <v>6884</v>
      </c>
      <c r="B4766" s="27" t="s">
        <v>443</v>
      </c>
      <c r="C4766" s="27" t="n">
        <v>45</v>
      </c>
      <c r="D4766" s="27" t="s">
        <v>181</v>
      </c>
      <c r="E4766" s="28" t="n">
        <v>45429</v>
      </c>
      <c r="F4766" s="27" t="s">
        <v>2211</v>
      </c>
      <c r="G4766" s="28" t="n">
        <v>45429</v>
      </c>
      <c r="H4766" s="27" t="s">
        <v>183</v>
      </c>
      <c r="I4766" s="27" t="s">
        <v>430</v>
      </c>
      <c r="J4766" s="27" t="s">
        <v>476</v>
      </c>
      <c r="K4766" s="27" t="s">
        <v>138</v>
      </c>
      <c r="L4766" s="27" t="n">
        <v>24</v>
      </c>
      <c r="M4766" s="27" t="n">
        <v>39</v>
      </c>
      <c r="N4766" s="27" t="s">
        <v>186</v>
      </c>
      <c r="O4766" s="27" t="s">
        <v>171</v>
      </c>
      <c r="P4766" s="27" t="s">
        <v>140</v>
      </c>
      <c r="Q4766" s="29" t="n">
        <v>1090.21</v>
      </c>
      <c r="R4766" s="27" t="s">
        <v>130</v>
      </c>
      <c r="S4766" s="27" t="s">
        <v>131</v>
      </c>
      <c r="T4766" s="27" t="n">
        <v>4</v>
      </c>
      <c r="U4766" s="27" t="n">
        <f aca="false">YEAR(E4766)</f>
        <v>2024</v>
      </c>
      <c r="V4766" s="27" t="str">
        <f aca="false">TEXT(E4766,"MMM-YYYY")</f>
        <v>May-2024</v>
      </c>
      <c r="W4766" s="27" t="n">
        <f aca="false">MONTH(E4766)</f>
        <v>5</v>
      </c>
      <c r="X4766" s="27" t="str">
        <f aca="false">TEXT(WEEKDAY(E4766,2),"0")&amp;" - "&amp;TEXT(E4766,"dddd")</f>
        <v>5 - Friday</v>
      </c>
      <c r="Y4766" s="27" t="str">
        <f aca="false">_xlfn.IFS(C4766&lt;18,"Child (0-17)",C4766&lt;40,"Young Adult (18-39)",C4766&lt;60,"Adult (40-59)",TRUE(),"Senior (60+)")</f>
        <v>Adult (40-59)</v>
      </c>
      <c r="Z4766" s="27" t="n">
        <f aca="false">ROUND(G4766-E4766,0)</f>
        <v>0</v>
      </c>
      <c r="AA4766" s="27" t="n">
        <f aca="false">L4766+M4766</f>
        <v>63</v>
      </c>
      <c r="AB4766" s="27" t="n">
        <f aca="false">IFERROR(ROUND(Q4766/AA4766,2),0)</f>
        <v>17.3</v>
      </c>
      <c r="AC4766" s="27" t="str">
        <f aca="false">IF(AND(K4766="Critical",N4766="No"),"URGENT - No Bed","Normal")</f>
        <v>Normal</v>
      </c>
      <c r="AD4766" s="33" t="n">
        <f aca="false">INDEX(Lookup_Tables!$B$3:$B$12,MATCH(H4766,Lookup_Tables!$A$3:$A$12,0))</f>
        <v>3100000</v>
      </c>
      <c r="AE4766" s="27" t="str">
        <f aca="false">INDEX(Lookup_Tables!$C$3:$C$12,MATCH(H4766,Lookup_Tables!$A$3:$A$12,0))</f>
        <v>Dr. Kavita Rao</v>
      </c>
      <c r="AF4766" s="27" t="str">
        <f aca="false">IFERROR(INDEX(Lookup_Tables!$F$16:$F$45,MATCH(I4766,Lookup_Tables!$E$16:$E$45,0)),"N/A")</f>
        <v>EMP224</v>
      </c>
      <c r="AG4766" s="27" t="n">
        <f aca="false">_xlfn.IFS(R4766="Recovered",4,R4766="Referred",3,R4766="Admitted",2,R4766="Deceased",1,TRUE(),0)</f>
        <v>4</v>
      </c>
      <c r="AH4766" s="27" t="str">
        <f aca="false">IF(T4766&gt;=4,"Satisfied",IF(T4766&gt;=3,"Neutral","Needs Improvement"))</f>
        <v>Satisfied</v>
      </c>
    </row>
    <row r="4767" customFormat="false" ht="15" hidden="false" customHeight="false" outlineLevel="0" collapsed="false">
      <c r="A4767" s="30" t="s">
        <v>1624</v>
      </c>
      <c r="B4767" s="30" t="s">
        <v>1625</v>
      </c>
      <c r="C4767" s="30" t="n">
        <v>58</v>
      </c>
      <c r="D4767" s="30" t="s">
        <v>181</v>
      </c>
      <c r="E4767" s="31" t="n">
        <v>45458</v>
      </c>
      <c r="F4767" s="30" t="s">
        <v>1073</v>
      </c>
      <c r="G4767" s="31" t="n">
        <v>45467</v>
      </c>
      <c r="H4767" s="30" t="s">
        <v>242</v>
      </c>
      <c r="I4767" s="30" t="s">
        <v>243</v>
      </c>
      <c r="J4767" s="30" t="s">
        <v>363</v>
      </c>
      <c r="K4767" s="30" t="s">
        <v>202</v>
      </c>
      <c r="L4767" s="30" t="n">
        <v>16</v>
      </c>
      <c r="M4767" s="30" t="n">
        <v>220</v>
      </c>
      <c r="N4767" s="30" t="s">
        <v>186</v>
      </c>
      <c r="O4767" s="30" t="s">
        <v>128</v>
      </c>
      <c r="P4767" s="30" t="s">
        <v>129</v>
      </c>
      <c r="Q4767" s="32" t="n">
        <v>19028.06</v>
      </c>
      <c r="R4767" s="30" t="s">
        <v>268</v>
      </c>
      <c r="S4767" s="30" t="s">
        <v>197</v>
      </c>
      <c r="T4767" s="30" t="n">
        <v>4</v>
      </c>
      <c r="U4767" s="30" t="n">
        <f aca="false">YEAR(E4767)</f>
        <v>2024</v>
      </c>
      <c r="V4767" s="30" t="str">
        <f aca="false">TEXT(E4767,"MMM-YYYY")</f>
        <v>Jun-2024</v>
      </c>
      <c r="W4767" s="30" t="n">
        <f aca="false">MONTH(E4767)</f>
        <v>6</v>
      </c>
      <c r="X4767" s="30" t="str">
        <f aca="false">TEXT(WEEKDAY(E4767,2),"0")&amp;" - "&amp;TEXT(E4767,"dddd")</f>
        <v>6 - Saturday</v>
      </c>
      <c r="Y4767" s="30" t="str">
        <f aca="false">_xlfn.IFS(C4767&lt;18,"Child (0-17)",C4767&lt;40,"Young Adult (18-39)",C4767&lt;60,"Adult (40-59)",TRUE(),"Senior (60+)")</f>
        <v>Adult (40-59)</v>
      </c>
      <c r="Z4767" s="30" t="n">
        <f aca="false">ROUND(G4767-E4767,0)</f>
        <v>9</v>
      </c>
      <c r="AA4767" s="30" t="n">
        <f aca="false">L4767+M4767</f>
        <v>236</v>
      </c>
      <c r="AB4767" s="30" t="n">
        <f aca="false">IFERROR(ROUND(Q4767/AA4767,2),0)</f>
        <v>80.63</v>
      </c>
      <c r="AC4767" s="30" t="str">
        <f aca="false">IF(AND(K4767="Critical",N4767="No"),"URGENT - No Bed","Normal")</f>
        <v>Normal</v>
      </c>
      <c r="AD4767" s="34" t="n">
        <f aca="false">INDEX(Lookup_Tables!$B$3:$B$12,MATCH(H4767,Lookup_Tables!$A$3:$A$12,0))</f>
        <v>3000000</v>
      </c>
      <c r="AE4767" s="30" t="str">
        <f aca="false">INDEX(Lookup_Tables!$C$3:$C$12,MATCH(H4767,Lookup_Tables!$A$3:$A$12,0))</f>
        <v>Dr. Pooja Iyer</v>
      </c>
      <c r="AF4767" s="30" t="str">
        <f aca="false">IFERROR(INDEX(Lookup_Tables!$F$16:$F$45,MATCH(I4767,Lookup_Tables!$E$16:$E$45,0)),"N/A")</f>
        <v>EMP214</v>
      </c>
      <c r="AG4767" s="30" t="n">
        <f aca="false">_xlfn.IFS(R4767="Recovered",4,R4767="Referred",3,R4767="Admitted",2,R4767="Deceased",1,TRUE(),0)</f>
        <v>3</v>
      </c>
      <c r="AH4767" s="30" t="str">
        <f aca="false">IF(T4767&gt;=4,"Satisfied",IF(T4767&gt;=3,"Neutral","Needs Improvement"))</f>
        <v>Satisfied</v>
      </c>
    </row>
    <row r="4768" customFormat="false" ht="15" hidden="false" customHeight="false" outlineLevel="0" collapsed="false">
      <c r="A4768" s="27" t="s">
        <v>3471</v>
      </c>
      <c r="B4768" s="27" t="s">
        <v>1305</v>
      </c>
      <c r="C4768" s="27" t="n">
        <v>11</v>
      </c>
      <c r="D4768" s="27" t="s">
        <v>121</v>
      </c>
      <c r="E4768" s="28" t="n">
        <v>45411</v>
      </c>
      <c r="F4768" s="27" t="s">
        <v>160</v>
      </c>
      <c r="G4768" s="28" t="n">
        <v>45412</v>
      </c>
      <c r="H4768" s="27" t="s">
        <v>146</v>
      </c>
      <c r="I4768" s="27" t="s">
        <v>309</v>
      </c>
      <c r="J4768" s="27" t="s">
        <v>222</v>
      </c>
      <c r="K4768" s="27" t="s">
        <v>138</v>
      </c>
      <c r="L4768" s="27" t="n">
        <v>33</v>
      </c>
      <c r="M4768" s="27" t="n">
        <v>39</v>
      </c>
      <c r="N4768" s="27" t="s">
        <v>127</v>
      </c>
      <c r="O4768" s="27" t="s">
        <v>128</v>
      </c>
      <c r="P4768" s="27" t="s">
        <v>187</v>
      </c>
      <c r="Q4768" s="29" t="n">
        <v>2564.49</v>
      </c>
      <c r="R4768" s="27" t="s">
        <v>130</v>
      </c>
      <c r="S4768" s="27" t="s">
        <v>131</v>
      </c>
      <c r="T4768" s="27" t="n">
        <v>3</v>
      </c>
      <c r="U4768" s="27" t="n">
        <f aca="false">YEAR(E4768)</f>
        <v>2024</v>
      </c>
      <c r="V4768" s="27" t="str">
        <f aca="false">TEXT(E4768,"MMM-YYYY")</f>
        <v>Apr-2024</v>
      </c>
      <c r="W4768" s="27" t="n">
        <f aca="false">MONTH(E4768)</f>
        <v>4</v>
      </c>
      <c r="X4768" s="27" t="str">
        <f aca="false">TEXT(WEEKDAY(E4768,2),"0")&amp;" - "&amp;TEXT(E4768,"dddd")</f>
        <v>1 - Monday</v>
      </c>
      <c r="Y4768" s="27" t="str">
        <f aca="false">_xlfn.IFS(C4768&lt;18,"Child (0-17)",C4768&lt;40,"Young Adult (18-39)",C4768&lt;60,"Adult (40-59)",TRUE(),"Senior (60+)")</f>
        <v>Child (0-17)</v>
      </c>
      <c r="Z4768" s="27" t="n">
        <f aca="false">ROUND(G4768-E4768,0)</f>
        <v>1</v>
      </c>
      <c r="AA4768" s="27" t="n">
        <f aca="false">L4768+M4768</f>
        <v>72</v>
      </c>
      <c r="AB4768" s="27" t="n">
        <f aca="false">IFERROR(ROUND(Q4768/AA4768,2),0)</f>
        <v>35.62</v>
      </c>
      <c r="AC4768" s="27" t="str">
        <f aca="false">IF(AND(K4768="Critical",N4768="No"),"URGENT - No Bed","Normal")</f>
        <v>Normal</v>
      </c>
      <c r="AD4768" s="33" t="n">
        <f aca="false">INDEX(Lookup_Tables!$B$3:$B$12,MATCH(H4768,Lookup_Tables!$A$3:$A$12,0))</f>
        <v>2700000</v>
      </c>
      <c r="AE4768" s="27" t="str">
        <f aca="false">INDEX(Lookup_Tables!$C$3:$C$12,MATCH(H4768,Lookup_Tables!$A$3:$A$12,0))</f>
        <v>Dr. Vikram Singh</v>
      </c>
      <c r="AF4768" s="27" t="str">
        <f aca="false">IFERROR(INDEX(Lookup_Tables!$F$16:$F$45,MATCH(I4768,Lookup_Tables!$E$16:$E$45,0)),"N/A")</f>
        <v>EMP228</v>
      </c>
      <c r="AG4768" s="27" t="n">
        <f aca="false">_xlfn.IFS(R4768="Recovered",4,R4768="Referred",3,R4768="Admitted",2,R4768="Deceased",1,TRUE(),0)</f>
        <v>4</v>
      </c>
      <c r="AH4768" s="27" t="str">
        <f aca="false">IF(T4768&gt;=4,"Satisfied",IF(T4768&gt;=3,"Neutral","Needs Improvement"))</f>
        <v>Neutral</v>
      </c>
    </row>
    <row r="4769" customFormat="false" ht="15" hidden="false" customHeight="false" outlineLevel="0" collapsed="false">
      <c r="A4769" s="30" t="s">
        <v>3386</v>
      </c>
      <c r="B4769" s="30" t="s">
        <v>793</v>
      </c>
      <c r="C4769" s="30" t="n">
        <v>58</v>
      </c>
      <c r="D4769" s="30" t="s">
        <v>121</v>
      </c>
      <c r="E4769" s="31" t="n">
        <v>45437</v>
      </c>
      <c r="F4769" s="30" t="s">
        <v>611</v>
      </c>
      <c r="G4769" s="31" t="n">
        <v>45437</v>
      </c>
      <c r="H4769" s="30" t="s">
        <v>123</v>
      </c>
      <c r="I4769" s="30" t="s">
        <v>124</v>
      </c>
      <c r="J4769" s="30" t="s">
        <v>125</v>
      </c>
      <c r="K4769" s="30" t="s">
        <v>138</v>
      </c>
      <c r="L4769" s="30" t="n">
        <v>34</v>
      </c>
      <c r="M4769" s="30" t="n">
        <v>16</v>
      </c>
      <c r="N4769" s="30" t="s">
        <v>127</v>
      </c>
      <c r="O4769" s="30" t="s">
        <v>139</v>
      </c>
      <c r="P4769" s="30" t="s">
        <v>129</v>
      </c>
      <c r="Q4769" s="32" t="n">
        <v>774.42</v>
      </c>
      <c r="R4769" s="30" t="s">
        <v>130</v>
      </c>
      <c r="S4769" s="30" t="s">
        <v>164</v>
      </c>
      <c r="T4769" s="30" t="n">
        <v>4</v>
      </c>
      <c r="U4769" s="30" t="n">
        <f aca="false">YEAR(E4769)</f>
        <v>2024</v>
      </c>
      <c r="V4769" s="30" t="str">
        <f aca="false">TEXT(E4769,"MMM-YYYY")</f>
        <v>May-2024</v>
      </c>
      <c r="W4769" s="30" t="n">
        <f aca="false">MONTH(E4769)</f>
        <v>5</v>
      </c>
      <c r="X4769" s="30" t="str">
        <f aca="false">TEXT(WEEKDAY(E4769,2),"0")&amp;" - "&amp;TEXT(E4769,"dddd")</f>
        <v>6 - Saturday</v>
      </c>
      <c r="Y4769" s="30" t="str">
        <f aca="false">_xlfn.IFS(C4769&lt;18,"Child (0-17)",C4769&lt;40,"Young Adult (18-39)",C4769&lt;60,"Adult (40-59)",TRUE(),"Senior (60+)")</f>
        <v>Adult (40-59)</v>
      </c>
      <c r="Z4769" s="30" t="n">
        <f aca="false">ROUND(G4769-E4769,0)</f>
        <v>0</v>
      </c>
      <c r="AA4769" s="30" t="n">
        <f aca="false">L4769+M4769</f>
        <v>50</v>
      </c>
      <c r="AB4769" s="30" t="n">
        <f aca="false">IFERROR(ROUND(Q4769/AA4769,2),0)</f>
        <v>15.49</v>
      </c>
      <c r="AC4769" s="30" t="str">
        <f aca="false">IF(AND(K4769="Critical",N4769="No"),"URGENT - No Bed","Normal")</f>
        <v>Normal</v>
      </c>
      <c r="AD4769" s="34" t="n">
        <f aca="false">INDEX(Lookup_Tables!$B$3:$B$12,MATCH(H4769,Lookup_Tables!$A$3:$A$12,0))</f>
        <v>2200000</v>
      </c>
      <c r="AE4769" s="30" t="str">
        <f aca="false">INDEX(Lookup_Tables!$C$3:$C$12,MATCH(H4769,Lookup_Tables!$A$3:$A$12,0))</f>
        <v>Dr. Rohan Das</v>
      </c>
      <c r="AF4769" s="30" t="str">
        <f aca="false">IFERROR(INDEX(Lookup_Tables!$F$16:$F$45,MATCH(I4769,Lookup_Tables!$E$16:$E$45,0)),"N/A")</f>
        <v>EMP205</v>
      </c>
      <c r="AG4769" s="30" t="n">
        <f aca="false">_xlfn.IFS(R4769="Recovered",4,R4769="Referred",3,R4769="Admitted",2,R4769="Deceased",1,TRUE(),0)</f>
        <v>4</v>
      </c>
      <c r="AH4769" s="30" t="str">
        <f aca="false">IF(T4769&gt;=4,"Satisfied",IF(T4769&gt;=3,"Neutral","Needs Improvement"))</f>
        <v>Satisfied</v>
      </c>
    </row>
    <row r="4770" customFormat="false" ht="15" hidden="false" customHeight="false" outlineLevel="0" collapsed="false">
      <c r="A4770" s="27" t="s">
        <v>856</v>
      </c>
      <c r="B4770" s="27" t="s">
        <v>857</v>
      </c>
      <c r="C4770" s="27" t="n">
        <v>26</v>
      </c>
      <c r="D4770" s="27" t="s">
        <v>121</v>
      </c>
      <c r="E4770" s="28" t="n">
        <v>45462</v>
      </c>
      <c r="F4770" s="27" t="s">
        <v>858</v>
      </c>
      <c r="G4770" s="28" t="n">
        <v>45463</v>
      </c>
      <c r="H4770" s="27" t="s">
        <v>236</v>
      </c>
      <c r="I4770" s="27" t="s">
        <v>237</v>
      </c>
      <c r="J4770" s="27" t="s">
        <v>287</v>
      </c>
      <c r="K4770" s="27" t="s">
        <v>138</v>
      </c>
      <c r="L4770" s="27" t="n">
        <v>70</v>
      </c>
      <c r="M4770" s="27" t="n">
        <v>42</v>
      </c>
      <c r="N4770" s="27" t="s">
        <v>127</v>
      </c>
      <c r="O4770" s="27" t="s">
        <v>139</v>
      </c>
      <c r="P4770" s="27" t="s">
        <v>187</v>
      </c>
      <c r="Q4770" s="29" t="n">
        <v>1300.25</v>
      </c>
      <c r="R4770" s="27" t="s">
        <v>130</v>
      </c>
      <c r="S4770" s="27" t="s">
        <v>197</v>
      </c>
      <c r="T4770" s="27" t="n">
        <v>5</v>
      </c>
      <c r="U4770" s="27" t="n">
        <f aca="false">YEAR(E4770)</f>
        <v>2024</v>
      </c>
      <c r="V4770" s="27" t="str">
        <f aca="false">TEXT(E4770,"MMM-YYYY")</f>
        <v>Jun-2024</v>
      </c>
      <c r="W4770" s="27" t="n">
        <f aca="false">MONTH(E4770)</f>
        <v>6</v>
      </c>
      <c r="X4770" s="27" t="str">
        <f aca="false">TEXT(WEEKDAY(E4770,2),"0")&amp;" - "&amp;TEXT(E4770,"dddd")</f>
        <v>3 - Wednesday</v>
      </c>
      <c r="Y4770" s="27" t="str">
        <f aca="false">_xlfn.IFS(C4770&lt;18,"Child (0-17)",C4770&lt;40,"Young Adult (18-39)",C4770&lt;60,"Adult (40-59)",TRUE(),"Senior (60+)")</f>
        <v>Young Adult (18-39)</v>
      </c>
      <c r="Z4770" s="27" t="n">
        <f aca="false">ROUND(G4770-E4770,0)</f>
        <v>1</v>
      </c>
      <c r="AA4770" s="27" t="n">
        <f aca="false">L4770+M4770</f>
        <v>112</v>
      </c>
      <c r="AB4770" s="27" t="n">
        <f aca="false">IFERROR(ROUND(Q4770/AA4770,2),0)</f>
        <v>11.61</v>
      </c>
      <c r="AC4770" s="27" t="str">
        <f aca="false">IF(AND(K4770="Critical",N4770="No"),"URGENT - No Bed","Normal")</f>
        <v>Normal</v>
      </c>
      <c r="AD4770" s="33" t="n">
        <f aca="false">INDEX(Lookup_Tables!$B$3:$B$12,MATCH(H4770,Lookup_Tables!$A$3:$A$12,0))</f>
        <v>3900000</v>
      </c>
      <c r="AE4770" s="27" t="str">
        <f aca="false">INDEX(Lookup_Tables!$C$3:$C$12,MATCH(H4770,Lookup_Tables!$A$3:$A$12,0))</f>
        <v>Dr. Rina Mehta</v>
      </c>
      <c r="AF4770" s="27" t="str">
        <f aca="false">IFERROR(INDEX(Lookup_Tables!$F$16:$F$45,MATCH(I4770,Lookup_Tables!$E$16:$E$45,0)),"N/A")</f>
        <v>EMP215</v>
      </c>
      <c r="AG4770" s="27" t="n">
        <f aca="false">_xlfn.IFS(R4770="Recovered",4,R4770="Referred",3,R4770="Admitted",2,R4770="Deceased",1,TRUE(),0)</f>
        <v>4</v>
      </c>
      <c r="AH4770" s="27" t="str">
        <f aca="false">IF(T4770&gt;=4,"Satisfied",IF(T4770&gt;=3,"Neutral","Needs Improvement"))</f>
        <v>Satisfied</v>
      </c>
    </row>
    <row r="4771" customFormat="false" ht="15" hidden="false" customHeight="false" outlineLevel="0" collapsed="false">
      <c r="A4771" s="30" t="s">
        <v>2382</v>
      </c>
      <c r="B4771" s="30" t="s">
        <v>822</v>
      </c>
      <c r="C4771" s="30" t="n">
        <v>16</v>
      </c>
      <c r="D4771" s="30" t="s">
        <v>181</v>
      </c>
      <c r="E4771" s="31" t="n">
        <v>45345</v>
      </c>
      <c r="F4771" s="30" t="s">
        <v>394</v>
      </c>
      <c r="G4771" s="31" t="n">
        <v>45349</v>
      </c>
      <c r="H4771" s="30" t="s">
        <v>183</v>
      </c>
      <c r="I4771" s="30" t="s">
        <v>430</v>
      </c>
      <c r="J4771" s="30" t="s">
        <v>431</v>
      </c>
      <c r="K4771" s="30" t="s">
        <v>202</v>
      </c>
      <c r="L4771" s="30" t="n">
        <v>20</v>
      </c>
      <c r="M4771" s="30" t="n">
        <v>143</v>
      </c>
      <c r="N4771" s="30" t="s">
        <v>186</v>
      </c>
      <c r="O4771" s="30" t="s">
        <v>149</v>
      </c>
      <c r="P4771" s="30" t="s">
        <v>129</v>
      </c>
      <c r="Q4771" s="32" t="n">
        <v>17713.73</v>
      </c>
      <c r="R4771" s="30" t="s">
        <v>462</v>
      </c>
      <c r="S4771" s="30" t="s">
        <v>131</v>
      </c>
      <c r="T4771" s="30" t="n">
        <v>3</v>
      </c>
      <c r="U4771" s="30" t="n">
        <f aca="false">YEAR(E4771)</f>
        <v>2024</v>
      </c>
      <c r="V4771" s="30" t="str">
        <f aca="false">TEXT(E4771,"MMM-YYYY")</f>
        <v>Feb-2024</v>
      </c>
      <c r="W4771" s="30" t="n">
        <f aca="false">MONTH(E4771)</f>
        <v>2</v>
      </c>
      <c r="X4771" s="30" t="str">
        <f aca="false">TEXT(WEEKDAY(E4771,2),"0")&amp;" - "&amp;TEXT(E4771,"dddd")</f>
        <v>5 - Friday</v>
      </c>
      <c r="Y4771" s="30" t="str">
        <f aca="false">_xlfn.IFS(C4771&lt;18,"Child (0-17)",C4771&lt;40,"Young Adult (18-39)",C4771&lt;60,"Adult (40-59)",TRUE(),"Senior (60+)")</f>
        <v>Child (0-17)</v>
      </c>
      <c r="Z4771" s="30" t="n">
        <f aca="false">ROUND(G4771-E4771,0)</f>
        <v>4</v>
      </c>
      <c r="AA4771" s="30" t="n">
        <f aca="false">L4771+M4771</f>
        <v>163</v>
      </c>
      <c r="AB4771" s="30" t="n">
        <f aca="false">IFERROR(ROUND(Q4771/AA4771,2),0)</f>
        <v>108.67</v>
      </c>
      <c r="AC4771" s="30" t="str">
        <f aca="false">IF(AND(K4771="Critical",N4771="No"),"URGENT - No Bed","Normal")</f>
        <v>Normal</v>
      </c>
      <c r="AD4771" s="34" t="n">
        <f aca="false">INDEX(Lookup_Tables!$B$3:$B$12,MATCH(H4771,Lookup_Tables!$A$3:$A$12,0))</f>
        <v>3100000</v>
      </c>
      <c r="AE4771" s="30" t="str">
        <f aca="false">INDEX(Lookup_Tables!$C$3:$C$12,MATCH(H4771,Lookup_Tables!$A$3:$A$12,0))</f>
        <v>Dr. Kavita Rao</v>
      </c>
      <c r="AF4771" s="30" t="str">
        <f aca="false">IFERROR(INDEX(Lookup_Tables!$F$16:$F$45,MATCH(I4771,Lookup_Tables!$E$16:$E$45,0)),"N/A")</f>
        <v>EMP224</v>
      </c>
      <c r="AG4771" s="30" t="n">
        <f aca="false">_xlfn.IFS(R4771="Recovered",4,R4771="Referred",3,R4771="Admitted",2,R4771="Deceased",1,TRUE(),0)</f>
        <v>1</v>
      </c>
      <c r="AH4771" s="30" t="str">
        <f aca="false">IF(T4771&gt;=4,"Satisfied",IF(T4771&gt;=3,"Neutral","Needs Improvement"))</f>
        <v>Neutral</v>
      </c>
    </row>
    <row r="4772" customFormat="false" ht="15" hidden="false" customHeight="false" outlineLevel="0" collapsed="false">
      <c r="A4772" s="27" t="s">
        <v>1644</v>
      </c>
      <c r="B4772" s="27" t="s">
        <v>1645</v>
      </c>
      <c r="C4772" s="27" t="n">
        <v>48</v>
      </c>
      <c r="D4772" s="27" t="s">
        <v>181</v>
      </c>
      <c r="E4772" s="28" t="n">
        <v>45595</v>
      </c>
      <c r="F4772" s="27" t="s">
        <v>452</v>
      </c>
      <c r="G4772" s="28" t="n">
        <v>45601</v>
      </c>
      <c r="H4772" s="27" t="s">
        <v>242</v>
      </c>
      <c r="I4772" s="27" t="s">
        <v>243</v>
      </c>
      <c r="J4772" s="27" t="s">
        <v>244</v>
      </c>
      <c r="K4772" s="27" t="s">
        <v>126</v>
      </c>
      <c r="L4772" s="27" t="n">
        <v>19</v>
      </c>
      <c r="M4772" s="27" t="n">
        <v>54</v>
      </c>
      <c r="N4772" s="27" t="s">
        <v>127</v>
      </c>
      <c r="O4772" s="27" t="s">
        <v>149</v>
      </c>
      <c r="P4772" s="27" t="s">
        <v>150</v>
      </c>
      <c r="Q4772" s="29" t="n">
        <v>7053.01</v>
      </c>
      <c r="R4772" s="27" t="s">
        <v>172</v>
      </c>
      <c r="S4772" s="27" t="s">
        <v>141</v>
      </c>
      <c r="T4772" s="27" t="n">
        <v>2</v>
      </c>
      <c r="U4772" s="27" t="n">
        <f aca="false">YEAR(E4772)</f>
        <v>2024</v>
      </c>
      <c r="V4772" s="27" t="str">
        <f aca="false">TEXT(E4772,"MMM-YYYY")</f>
        <v>Oct-2024</v>
      </c>
      <c r="W4772" s="27" t="n">
        <f aca="false">MONTH(E4772)</f>
        <v>10</v>
      </c>
      <c r="X4772" s="27" t="str">
        <f aca="false">TEXT(WEEKDAY(E4772,2),"0")&amp;" - "&amp;TEXT(E4772,"dddd")</f>
        <v>3 - Wednesday</v>
      </c>
      <c r="Y4772" s="27" t="str">
        <f aca="false">_xlfn.IFS(C4772&lt;18,"Child (0-17)",C4772&lt;40,"Young Adult (18-39)",C4772&lt;60,"Adult (40-59)",TRUE(),"Senior (60+)")</f>
        <v>Adult (40-59)</v>
      </c>
      <c r="Z4772" s="27" t="n">
        <f aca="false">ROUND(G4772-E4772,0)</f>
        <v>6</v>
      </c>
      <c r="AA4772" s="27" t="n">
        <f aca="false">L4772+M4772</f>
        <v>73</v>
      </c>
      <c r="AB4772" s="27" t="n">
        <f aca="false">IFERROR(ROUND(Q4772/AA4772,2),0)</f>
        <v>96.62</v>
      </c>
      <c r="AC4772" s="27" t="str">
        <f aca="false">IF(AND(K4772="Critical",N4772="No"),"URGENT - No Bed","Normal")</f>
        <v>Normal</v>
      </c>
      <c r="AD4772" s="33" t="n">
        <f aca="false">INDEX(Lookup_Tables!$B$3:$B$12,MATCH(H4772,Lookup_Tables!$A$3:$A$12,0))</f>
        <v>3000000</v>
      </c>
      <c r="AE4772" s="27" t="str">
        <f aca="false">INDEX(Lookup_Tables!$C$3:$C$12,MATCH(H4772,Lookup_Tables!$A$3:$A$12,0))</f>
        <v>Dr. Pooja Iyer</v>
      </c>
      <c r="AF4772" s="27" t="str">
        <f aca="false">IFERROR(INDEX(Lookup_Tables!$F$16:$F$45,MATCH(I4772,Lookup_Tables!$E$16:$E$45,0)),"N/A")</f>
        <v>EMP214</v>
      </c>
      <c r="AG4772" s="27" t="n">
        <f aca="false">_xlfn.IFS(R4772="Recovered",4,R4772="Referred",3,R4772="Admitted",2,R4772="Deceased",1,TRUE(),0)</f>
        <v>2</v>
      </c>
      <c r="AH4772" s="27" t="str">
        <f aca="false">IF(T4772&gt;=4,"Satisfied",IF(T4772&gt;=3,"Neutral","Needs Improvement"))</f>
        <v>Needs Improvement</v>
      </c>
    </row>
    <row r="4773" customFormat="false" ht="15" hidden="false" customHeight="false" outlineLevel="0" collapsed="false">
      <c r="A4773" s="30" t="s">
        <v>4394</v>
      </c>
      <c r="B4773" s="30" t="s">
        <v>3590</v>
      </c>
      <c r="C4773" s="30" t="n">
        <v>57</v>
      </c>
      <c r="D4773" s="30" t="s">
        <v>121</v>
      </c>
      <c r="E4773" s="31" t="n">
        <v>45568</v>
      </c>
      <c r="F4773" s="30" t="s">
        <v>743</v>
      </c>
      <c r="G4773" s="31" t="n">
        <v>45569</v>
      </c>
      <c r="H4773" s="30" t="s">
        <v>217</v>
      </c>
      <c r="I4773" s="30" t="s">
        <v>282</v>
      </c>
      <c r="J4773" s="30" t="s">
        <v>294</v>
      </c>
      <c r="K4773" s="30" t="s">
        <v>138</v>
      </c>
      <c r="L4773" s="30" t="n">
        <v>74</v>
      </c>
      <c r="M4773" s="30" t="n">
        <v>36</v>
      </c>
      <c r="N4773" s="30" t="s">
        <v>127</v>
      </c>
      <c r="O4773" s="30" t="s">
        <v>139</v>
      </c>
      <c r="P4773" s="30" t="s">
        <v>187</v>
      </c>
      <c r="Q4773" s="32" t="n">
        <v>1012.84</v>
      </c>
      <c r="R4773" s="30" t="s">
        <v>130</v>
      </c>
      <c r="S4773" s="30" t="s">
        <v>223</v>
      </c>
      <c r="T4773" s="30" t="n">
        <v>3</v>
      </c>
      <c r="U4773" s="30" t="n">
        <f aca="false">YEAR(E4773)</f>
        <v>2024</v>
      </c>
      <c r="V4773" s="30" t="str">
        <f aca="false">TEXT(E4773,"MMM-YYYY")</f>
        <v>Oct-2024</v>
      </c>
      <c r="W4773" s="30" t="n">
        <f aca="false">MONTH(E4773)</f>
        <v>10</v>
      </c>
      <c r="X4773" s="30" t="str">
        <f aca="false">TEXT(WEEKDAY(E4773,2),"0")&amp;" - "&amp;TEXT(E4773,"dddd")</f>
        <v>4 - Thursday</v>
      </c>
      <c r="Y4773" s="30" t="str">
        <f aca="false">_xlfn.IFS(C4773&lt;18,"Child (0-17)",C4773&lt;40,"Young Adult (18-39)",C4773&lt;60,"Adult (40-59)",TRUE(),"Senior (60+)")</f>
        <v>Adult (40-59)</v>
      </c>
      <c r="Z4773" s="30" t="n">
        <f aca="false">ROUND(G4773-E4773,0)</f>
        <v>1</v>
      </c>
      <c r="AA4773" s="30" t="n">
        <f aca="false">L4773+M4773</f>
        <v>110</v>
      </c>
      <c r="AB4773" s="30" t="n">
        <f aca="false">IFERROR(ROUND(Q4773/AA4773,2),0)</f>
        <v>9.21</v>
      </c>
      <c r="AC4773" s="30" t="str">
        <f aca="false">IF(AND(K4773="Critical",N4773="No"),"URGENT - No Bed","Normal")</f>
        <v>Normal</v>
      </c>
      <c r="AD4773" s="34" t="n">
        <f aca="false">INDEX(Lookup_Tables!$B$3:$B$12,MATCH(H4773,Lookup_Tables!$A$3:$A$12,0))</f>
        <v>4200000</v>
      </c>
      <c r="AE4773" s="30" t="str">
        <f aca="false">INDEX(Lookup_Tables!$C$3:$C$12,MATCH(H4773,Lookup_Tables!$A$3:$A$12,0))</f>
        <v>Dr. Anil Kapoor</v>
      </c>
      <c r="AF4773" s="30" t="str">
        <f aca="false">IFERROR(INDEX(Lookup_Tables!$F$16:$F$45,MATCH(I4773,Lookup_Tables!$E$16:$E$45,0)),"N/A")</f>
        <v>EMP200</v>
      </c>
      <c r="AG4773" s="30" t="n">
        <f aca="false">_xlfn.IFS(R4773="Recovered",4,R4773="Referred",3,R4773="Admitted",2,R4773="Deceased",1,TRUE(),0)</f>
        <v>4</v>
      </c>
      <c r="AH4773" s="30" t="str">
        <f aca="false">IF(T4773&gt;=4,"Satisfied",IF(T4773&gt;=3,"Neutral","Needs Improvement"))</f>
        <v>Neutral</v>
      </c>
    </row>
    <row r="4774" customFormat="false" ht="15" hidden="false" customHeight="false" outlineLevel="0" collapsed="false">
      <c r="A4774" s="27" t="s">
        <v>2194</v>
      </c>
      <c r="B4774" s="27" t="s">
        <v>337</v>
      </c>
      <c r="C4774" s="27" t="n">
        <v>70</v>
      </c>
      <c r="D4774" s="27" t="s">
        <v>121</v>
      </c>
      <c r="E4774" s="28" t="n">
        <v>45454</v>
      </c>
      <c r="F4774" s="27" t="s">
        <v>1745</v>
      </c>
      <c r="G4774" s="28" t="n">
        <v>45457</v>
      </c>
      <c r="H4774" s="27" t="s">
        <v>161</v>
      </c>
      <c r="I4774" s="27" t="s">
        <v>538</v>
      </c>
      <c r="J4774" s="27" t="s">
        <v>385</v>
      </c>
      <c r="K4774" s="27" t="s">
        <v>156</v>
      </c>
      <c r="L4774" s="27" t="n">
        <v>65</v>
      </c>
      <c r="M4774" s="27" t="n">
        <v>57</v>
      </c>
      <c r="N4774" s="27" t="s">
        <v>127</v>
      </c>
      <c r="O4774" s="27" t="s">
        <v>149</v>
      </c>
      <c r="P4774" s="27" t="s">
        <v>129</v>
      </c>
      <c r="Q4774" s="29" t="n">
        <v>3887.62</v>
      </c>
      <c r="R4774" s="27" t="s">
        <v>130</v>
      </c>
      <c r="S4774" s="27" t="s">
        <v>197</v>
      </c>
      <c r="T4774" s="27" t="n">
        <v>4</v>
      </c>
      <c r="U4774" s="27" t="n">
        <f aca="false">YEAR(E4774)</f>
        <v>2024</v>
      </c>
      <c r="V4774" s="27" t="str">
        <f aca="false">TEXT(E4774,"MMM-YYYY")</f>
        <v>Jun-2024</v>
      </c>
      <c r="W4774" s="27" t="n">
        <f aca="false">MONTH(E4774)</f>
        <v>6</v>
      </c>
      <c r="X4774" s="27" t="str">
        <f aca="false">TEXT(WEEKDAY(E4774,2),"0")&amp;" - "&amp;TEXT(E4774,"dddd")</f>
        <v>2 - Tuesday</v>
      </c>
      <c r="Y4774" s="27" t="str">
        <f aca="false">_xlfn.IFS(C4774&lt;18,"Child (0-17)",C4774&lt;40,"Young Adult (18-39)",C4774&lt;60,"Adult (40-59)",TRUE(),"Senior (60+)")</f>
        <v>Senior (60+)</v>
      </c>
      <c r="Z4774" s="27" t="n">
        <f aca="false">ROUND(G4774-E4774,0)</f>
        <v>3</v>
      </c>
      <c r="AA4774" s="27" t="n">
        <f aca="false">L4774+M4774</f>
        <v>122</v>
      </c>
      <c r="AB4774" s="27" t="n">
        <f aca="false">IFERROR(ROUND(Q4774/AA4774,2),0)</f>
        <v>31.87</v>
      </c>
      <c r="AC4774" s="27" t="str">
        <f aca="false">IF(AND(K4774="Critical",N4774="No"),"URGENT - No Bed","Normal")</f>
        <v>Normal</v>
      </c>
      <c r="AD4774" s="33" t="n">
        <f aca="false">INDEX(Lookup_Tables!$B$3:$B$12,MATCH(H4774,Lookup_Tables!$A$3:$A$12,0))</f>
        <v>3600000</v>
      </c>
      <c r="AE4774" s="27" t="str">
        <f aca="false">INDEX(Lookup_Tables!$C$3:$C$12,MATCH(H4774,Lookup_Tables!$A$3:$A$12,0))</f>
        <v>Dr. Sameer Joshi</v>
      </c>
      <c r="AF4774" s="27" t="str">
        <f aca="false">IFERROR(INDEX(Lookup_Tables!$F$16:$F$45,MATCH(I4774,Lookup_Tables!$E$16:$E$45,0)),"N/A")</f>
        <v>EMP221</v>
      </c>
      <c r="AG4774" s="27" t="n">
        <f aca="false">_xlfn.IFS(R4774="Recovered",4,R4774="Referred",3,R4774="Admitted",2,R4774="Deceased",1,TRUE(),0)</f>
        <v>4</v>
      </c>
      <c r="AH4774" s="27" t="str">
        <f aca="false">IF(T4774&gt;=4,"Satisfied",IF(T4774&gt;=3,"Neutral","Needs Improvement"))</f>
        <v>Satisfied</v>
      </c>
    </row>
    <row r="4775" customFormat="false" ht="15" hidden="false" customHeight="false" outlineLevel="0" collapsed="false">
      <c r="A4775" s="30" t="s">
        <v>3528</v>
      </c>
      <c r="B4775" s="30" t="s">
        <v>3529</v>
      </c>
      <c r="C4775" s="30" t="n">
        <v>55</v>
      </c>
      <c r="D4775" s="30" t="s">
        <v>144</v>
      </c>
      <c r="E4775" s="31" t="n">
        <v>45577</v>
      </c>
      <c r="F4775" s="30" t="s">
        <v>791</v>
      </c>
      <c r="G4775" s="31" t="n">
        <v>45577</v>
      </c>
      <c r="H4775" s="30" t="s">
        <v>236</v>
      </c>
      <c r="I4775" s="30" t="s">
        <v>323</v>
      </c>
      <c r="J4775" s="30" t="s">
        <v>238</v>
      </c>
      <c r="K4775" s="30" t="s">
        <v>156</v>
      </c>
      <c r="L4775" s="30" t="n">
        <v>63</v>
      </c>
      <c r="M4775" s="30" t="n">
        <v>45</v>
      </c>
      <c r="N4775" s="30" t="s">
        <v>127</v>
      </c>
      <c r="O4775" s="30" t="s">
        <v>149</v>
      </c>
      <c r="P4775" s="30" t="s">
        <v>129</v>
      </c>
      <c r="Q4775" s="32" t="n">
        <v>3216.73</v>
      </c>
      <c r="R4775" s="30" t="s">
        <v>130</v>
      </c>
      <c r="S4775" s="30" t="s">
        <v>197</v>
      </c>
      <c r="T4775" s="30" t="n">
        <v>5</v>
      </c>
      <c r="U4775" s="30" t="n">
        <f aca="false">YEAR(E4775)</f>
        <v>2024</v>
      </c>
      <c r="V4775" s="30" t="str">
        <f aca="false">TEXT(E4775,"MMM-YYYY")</f>
        <v>Oct-2024</v>
      </c>
      <c r="W4775" s="30" t="n">
        <f aca="false">MONTH(E4775)</f>
        <v>10</v>
      </c>
      <c r="X4775" s="30" t="str">
        <f aca="false">TEXT(WEEKDAY(E4775,2),"0")&amp;" - "&amp;TEXT(E4775,"dddd")</f>
        <v>6 - Saturday</v>
      </c>
      <c r="Y4775" s="30" t="str">
        <f aca="false">_xlfn.IFS(C4775&lt;18,"Child (0-17)",C4775&lt;40,"Young Adult (18-39)",C4775&lt;60,"Adult (40-59)",TRUE(),"Senior (60+)")</f>
        <v>Adult (40-59)</v>
      </c>
      <c r="Z4775" s="30" t="n">
        <f aca="false">ROUND(G4775-E4775,0)</f>
        <v>0</v>
      </c>
      <c r="AA4775" s="30" t="n">
        <f aca="false">L4775+M4775</f>
        <v>108</v>
      </c>
      <c r="AB4775" s="30" t="n">
        <f aca="false">IFERROR(ROUND(Q4775/AA4775,2),0)</f>
        <v>29.78</v>
      </c>
      <c r="AC4775" s="30" t="str">
        <f aca="false">IF(AND(K4775="Critical",N4775="No"),"URGENT - No Bed","Normal")</f>
        <v>Normal</v>
      </c>
      <c r="AD4775" s="34" t="n">
        <f aca="false">INDEX(Lookup_Tables!$B$3:$B$12,MATCH(H4775,Lookup_Tables!$A$3:$A$12,0))</f>
        <v>3900000</v>
      </c>
      <c r="AE4775" s="30" t="str">
        <f aca="false">INDEX(Lookup_Tables!$C$3:$C$12,MATCH(H4775,Lookup_Tables!$A$3:$A$12,0))</f>
        <v>Dr. Rina Mehta</v>
      </c>
      <c r="AF4775" s="30" t="str">
        <f aca="false">IFERROR(INDEX(Lookup_Tables!$F$16:$F$45,MATCH(I4775,Lookup_Tables!$E$16:$E$45,0)),"N/A")</f>
        <v>EMP216</v>
      </c>
      <c r="AG4775" s="30" t="n">
        <f aca="false">_xlfn.IFS(R4775="Recovered",4,R4775="Referred",3,R4775="Admitted",2,R4775="Deceased",1,TRUE(),0)</f>
        <v>4</v>
      </c>
      <c r="AH4775" s="30" t="str">
        <f aca="false">IF(T4775&gt;=4,"Satisfied",IF(T4775&gt;=3,"Neutral","Needs Improvement"))</f>
        <v>Satisfied</v>
      </c>
    </row>
    <row r="4776" customFormat="false" ht="15" hidden="false" customHeight="false" outlineLevel="0" collapsed="false">
      <c r="A4776" s="27" t="s">
        <v>6075</v>
      </c>
      <c r="B4776" s="27" t="s">
        <v>2512</v>
      </c>
      <c r="C4776" s="27" t="n">
        <v>29</v>
      </c>
      <c r="D4776" s="27" t="s">
        <v>181</v>
      </c>
      <c r="E4776" s="28" t="n">
        <v>45412</v>
      </c>
      <c r="F4776" s="27" t="s">
        <v>452</v>
      </c>
      <c r="G4776" s="28" t="n">
        <v>45412</v>
      </c>
      <c r="H4776" s="27" t="s">
        <v>217</v>
      </c>
      <c r="I4776" s="27" t="s">
        <v>282</v>
      </c>
      <c r="J4776" s="27" t="s">
        <v>218</v>
      </c>
      <c r="K4776" s="27" t="s">
        <v>138</v>
      </c>
      <c r="L4776" s="27" t="n">
        <v>65</v>
      </c>
      <c r="M4776" s="27" t="n">
        <v>30</v>
      </c>
      <c r="N4776" s="27" t="s">
        <v>127</v>
      </c>
      <c r="O4776" s="27" t="s">
        <v>149</v>
      </c>
      <c r="P4776" s="27" t="s">
        <v>187</v>
      </c>
      <c r="Q4776" s="29" t="n">
        <v>889.13</v>
      </c>
      <c r="R4776" s="27" t="s">
        <v>130</v>
      </c>
      <c r="S4776" s="27" t="s">
        <v>335</v>
      </c>
      <c r="T4776" s="27" t="n">
        <v>2</v>
      </c>
      <c r="U4776" s="27" t="n">
        <f aca="false">YEAR(E4776)</f>
        <v>2024</v>
      </c>
      <c r="V4776" s="27" t="str">
        <f aca="false">TEXT(E4776,"MMM-YYYY")</f>
        <v>Apr-2024</v>
      </c>
      <c r="W4776" s="27" t="n">
        <f aca="false">MONTH(E4776)</f>
        <v>4</v>
      </c>
      <c r="X4776" s="27" t="str">
        <f aca="false">TEXT(WEEKDAY(E4776,2),"0")&amp;" - "&amp;TEXT(E4776,"dddd")</f>
        <v>2 - Tuesday</v>
      </c>
      <c r="Y4776" s="27" t="str">
        <f aca="false">_xlfn.IFS(C4776&lt;18,"Child (0-17)",C4776&lt;40,"Young Adult (18-39)",C4776&lt;60,"Adult (40-59)",TRUE(),"Senior (60+)")</f>
        <v>Young Adult (18-39)</v>
      </c>
      <c r="Z4776" s="27" t="n">
        <f aca="false">ROUND(G4776-E4776,0)</f>
        <v>0</v>
      </c>
      <c r="AA4776" s="27" t="n">
        <f aca="false">L4776+M4776</f>
        <v>95</v>
      </c>
      <c r="AB4776" s="27" t="n">
        <f aca="false">IFERROR(ROUND(Q4776/AA4776,2),0)</f>
        <v>9.36</v>
      </c>
      <c r="AC4776" s="27" t="str">
        <f aca="false">IF(AND(K4776="Critical",N4776="No"),"URGENT - No Bed","Normal")</f>
        <v>Normal</v>
      </c>
      <c r="AD4776" s="33" t="n">
        <f aca="false">INDEX(Lookup_Tables!$B$3:$B$12,MATCH(H4776,Lookup_Tables!$A$3:$A$12,0))</f>
        <v>4200000</v>
      </c>
      <c r="AE4776" s="27" t="str">
        <f aca="false">INDEX(Lookup_Tables!$C$3:$C$12,MATCH(H4776,Lookup_Tables!$A$3:$A$12,0))</f>
        <v>Dr. Anil Kapoor</v>
      </c>
      <c r="AF4776" s="27" t="str">
        <f aca="false">IFERROR(INDEX(Lookup_Tables!$F$16:$F$45,MATCH(I4776,Lookup_Tables!$E$16:$E$45,0)),"N/A")</f>
        <v>EMP200</v>
      </c>
      <c r="AG4776" s="27" t="n">
        <f aca="false">_xlfn.IFS(R4776="Recovered",4,R4776="Referred",3,R4776="Admitted",2,R4776="Deceased",1,TRUE(),0)</f>
        <v>4</v>
      </c>
      <c r="AH4776" s="27" t="str">
        <f aca="false">IF(T4776&gt;=4,"Satisfied",IF(T4776&gt;=3,"Neutral","Needs Improvement"))</f>
        <v>Needs Improvement</v>
      </c>
    </row>
    <row r="4777" customFormat="false" ht="15" hidden="false" customHeight="false" outlineLevel="0" collapsed="false">
      <c r="A4777" s="30" t="s">
        <v>2477</v>
      </c>
      <c r="B4777" s="30" t="s">
        <v>2478</v>
      </c>
      <c r="C4777" s="30" t="n">
        <v>49</v>
      </c>
      <c r="D4777" s="30" t="s">
        <v>121</v>
      </c>
      <c r="E4777" s="31" t="n">
        <v>45302</v>
      </c>
      <c r="F4777" s="30" t="s">
        <v>1160</v>
      </c>
      <c r="G4777" s="31" t="n">
        <v>45310</v>
      </c>
      <c r="H4777" s="30" t="s">
        <v>206</v>
      </c>
      <c r="I4777" s="30" t="s">
        <v>207</v>
      </c>
      <c r="J4777" s="30" t="s">
        <v>593</v>
      </c>
      <c r="K4777" s="30" t="s">
        <v>202</v>
      </c>
      <c r="L4777" s="30" t="n">
        <v>9</v>
      </c>
      <c r="M4777" s="30" t="n">
        <v>119</v>
      </c>
      <c r="N4777" s="30" t="s">
        <v>186</v>
      </c>
      <c r="O4777" s="30" t="s">
        <v>128</v>
      </c>
      <c r="P4777" s="30" t="s">
        <v>140</v>
      </c>
      <c r="Q4777" s="32" t="n">
        <v>18245.01</v>
      </c>
      <c r="R4777" s="30" t="s">
        <v>130</v>
      </c>
      <c r="S4777" s="30" t="s">
        <v>192</v>
      </c>
      <c r="T4777" s="30" t="n">
        <v>4</v>
      </c>
      <c r="U4777" s="30" t="n">
        <f aca="false">YEAR(E4777)</f>
        <v>2024</v>
      </c>
      <c r="V4777" s="30" t="str">
        <f aca="false">TEXT(E4777,"MMM-YYYY")</f>
        <v>Jan-2024</v>
      </c>
      <c r="W4777" s="30" t="n">
        <f aca="false">MONTH(E4777)</f>
        <v>1</v>
      </c>
      <c r="X4777" s="30" t="str">
        <f aca="false">TEXT(WEEKDAY(E4777,2),"0")&amp;" - "&amp;TEXT(E4777,"dddd")</f>
        <v>4 - Thursday</v>
      </c>
      <c r="Y4777" s="30" t="str">
        <f aca="false">_xlfn.IFS(C4777&lt;18,"Child (0-17)",C4777&lt;40,"Young Adult (18-39)",C4777&lt;60,"Adult (40-59)",TRUE(),"Senior (60+)")</f>
        <v>Adult (40-59)</v>
      </c>
      <c r="Z4777" s="30" t="n">
        <f aca="false">ROUND(G4777-E4777,0)</f>
        <v>8</v>
      </c>
      <c r="AA4777" s="30" t="n">
        <f aca="false">L4777+M4777</f>
        <v>128</v>
      </c>
      <c r="AB4777" s="30" t="n">
        <f aca="false">IFERROR(ROUND(Q4777/AA4777,2),0)</f>
        <v>142.54</v>
      </c>
      <c r="AC4777" s="30" t="str">
        <f aca="false">IF(AND(K4777="Critical",N4777="No"),"URGENT - No Bed","Normal")</f>
        <v>Normal</v>
      </c>
      <c r="AD4777" s="34" t="n">
        <f aca="false">INDEX(Lookup_Tables!$B$3:$B$12,MATCH(H4777,Lookup_Tables!$A$3:$A$12,0))</f>
        <v>2800000</v>
      </c>
      <c r="AE4777" s="30" t="str">
        <f aca="false">INDEX(Lookup_Tables!$C$3:$C$12,MATCH(H4777,Lookup_Tables!$A$3:$A$12,0))</f>
        <v>Dr. Suresh Nair</v>
      </c>
      <c r="AF4777" s="30" t="str">
        <f aca="false">IFERROR(INDEX(Lookup_Tables!$F$16:$F$45,MATCH(I4777,Lookup_Tables!$E$16:$E$45,0)),"N/A")</f>
        <v>EMP209</v>
      </c>
      <c r="AG4777" s="30" t="n">
        <f aca="false">_xlfn.IFS(R4777="Recovered",4,R4777="Referred",3,R4777="Admitted",2,R4777="Deceased",1,TRUE(),0)</f>
        <v>4</v>
      </c>
      <c r="AH4777" s="30" t="str">
        <f aca="false">IF(T4777&gt;=4,"Satisfied",IF(T4777&gt;=3,"Neutral","Needs Improvement"))</f>
        <v>Satisfied</v>
      </c>
    </row>
    <row r="4778" customFormat="false" ht="15" hidden="false" customHeight="false" outlineLevel="0" collapsed="false">
      <c r="A4778" s="27" t="s">
        <v>6960</v>
      </c>
      <c r="B4778" s="27" t="s">
        <v>5039</v>
      </c>
      <c r="C4778" s="27" t="n">
        <v>53</v>
      </c>
      <c r="D4778" s="27" t="s">
        <v>121</v>
      </c>
      <c r="E4778" s="28" t="n">
        <v>45419</v>
      </c>
      <c r="F4778" s="27" t="s">
        <v>250</v>
      </c>
      <c r="G4778" s="28" t="n">
        <v>45420</v>
      </c>
      <c r="H4778" s="27" t="s">
        <v>206</v>
      </c>
      <c r="I4778" s="27" t="s">
        <v>300</v>
      </c>
      <c r="J4778" s="27" t="s">
        <v>208</v>
      </c>
      <c r="K4778" s="27" t="s">
        <v>138</v>
      </c>
      <c r="L4778" s="27" t="n">
        <v>49</v>
      </c>
      <c r="M4778" s="27" t="n">
        <v>42</v>
      </c>
      <c r="N4778" s="27" t="s">
        <v>127</v>
      </c>
      <c r="O4778" s="27" t="s">
        <v>139</v>
      </c>
      <c r="P4778" s="27" t="s">
        <v>150</v>
      </c>
      <c r="Q4778" s="29" t="n">
        <v>1902.47</v>
      </c>
      <c r="R4778" s="27" t="s">
        <v>130</v>
      </c>
      <c r="S4778" s="27" t="s">
        <v>157</v>
      </c>
      <c r="T4778" s="27" t="n">
        <v>4</v>
      </c>
      <c r="U4778" s="27" t="n">
        <f aca="false">YEAR(E4778)</f>
        <v>2024</v>
      </c>
      <c r="V4778" s="27" t="str">
        <f aca="false">TEXT(E4778,"MMM-YYYY")</f>
        <v>May-2024</v>
      </c>
      <c r="W4778" s="27" t="n">
        <f aca="false">MONTH(E4778)</f>
        <v>5</v>
      </c>
      <c r="X4778" s="27" t="str">
        <f aca="false">TEXT(WEEKDAY(E4778,2),"0")&amp;" - "&amp;TEXT(E4778,"dddd")</f>
        <v>2 - Tuesday</v>
      </c>
      <c r="Y4778" s="27" t="str">
        <f aca="false">_xlfn.IFS(C4778&lt;18,"Child (0-17)",C4778&lt;40,"Young Adult (18-39)",C4778&lt;60,"Adult (40-59)",TRUE(),"Senior (60+)")</f>
        <v>Adult (40-59)</v>
      </c>
      <c r="Z4778" s="27" t="n">
        <f aca="false">ROUND(G4778-E4778,0)</f>
        <v>1</v>
      </c>
      <c r="AA4778" s="27" t="n">
        <f aca="false">L4778+M4778</f>
        <v>91</v>
      </c>
      <c r="AB4778" s="27" t="n">
        <f aca="false">IFERROR(ROUND(Q4778/AA4778,2),0)</f>
        <v>20.91</v>
      </c>
      <c r="AC4778" s="27" t="str">
        <f aca="false">IF(AND(K4778="Critical",N4778="No"),"URGENT - No Bed","Normal")</f>
        <v>Normal</v>
      </c>
      <c r="AD4778" s="33" t="n">
        <f aca="false">INDEX(Lookup_Tables!$B$3:$B$12,MATCH(H4778,Lookup_Tables!$A$3:$A$12,0))</f>
        <v>2800000</v>
      </c>
      <c r="AE4778" s="27" t="str">
        <f aca="false">INDEX(Lookup_Tables!$C$3:$C$12,MATCH(H4778,Lookup_Tables!$A$3:$A$12,0))</f>
        <v>Dr. Suresh Nair</v>
      </c>
      <c r="AF4778" s="27" t="str">
        <f aca="false">IFERROR(INDEX(Lookup_Tables!$F$16:$F$45,MATCH(I4778,Lookup_Tables!$E$16:$E$45,0)),"N/A")</f>
        <v>EMP211</v>
      </c>
      <c r="AG4778" s="27" t="n">
        <f aca="false">_xlfn.IFS(R4778="Recovered",4,R4778="Referred",3,R4778="Admitted",2,R4778="Deceased",1,TRUE(),0)</f>
        <v>4</v>
      </c>
      <c r="AH4778" s="27" t="str">
        <f aca="false">IF(T4778&gt;=4,"Satisfied",IF(T4778&gt;=3,"Neutral","Needs Improvement"))</f>
        <v>Satisfied</v>
      </c>
    </row>
    <row r="4779" customFormat="false" ht="15" hidden="false" customHeight="false" outlineLevel="0" collapsed="false">
      <c r="A4779" s="30" t="s">
        <v>4039</v>
      </c>
      <c r="B4779" s="30" t="s">
        <v>1565</v>
      </c>
      <c r="C4779" s="30" t="n">
        <v>33</v>
      </c>
      <c r="D4779" s="30" t="s">
        <v>121</v>
      </c>
      <c r="E4779" s="31" t="n">
        <v>45597</v>
      </c>
      <c r="F4779" s="30" t="s">
        <v>314</v>
      </c>
      <c r="G4779" s="31" t="n">
        <v>45611</v>
      </c>
      <c r="H4779" s="30" t="s">
        <v>135</v>
      </c>
      <c r="I4779" s="30" t="s">
        <v>278</v>
      </c>
      <c r="J4779" s="30" t="s">
        <v>252</v>
      </c>
      <c r="K4779" s="30" t="s">
        <v>202</v>
      </c>
      <c r="L4779" s="30" t="n">
        <v>7</v>
      </c>
      <c r="M4779" s="30" t="n">
        <v>154</v>
      </c>
      <c r="N4779" s="30" t="s">
        <v>186</v>
      </c>
      <c r="O4779" s="30" t="s">
        <v>139</v>
      </c>
      <c r="P4779" s="30" t="s">
        <v>150</v>
      </c>
      <c r="Q4779" s="32" t="n">
        <v>18773.01</v>
      </c>
      <c r="R4779" s="30" t="s">
        <v>172</v>
      </c>
      <c r="S4779" s="30" t="s">
        <v>141</v>
      </c>
      <c r="T4779" s="30" t="n">
        <v>5</v>
      </c>
      <c r="U4779" s="30" t="n">
        <f aca="false">YEAR(E4779)</f>
        <v>2024</v>
      </c>
      <c r="V4779" s="30" t="str">
        <f aca="false">TEXT(E4779,"MMM-YYYY")</f>
        <v>Nov-2024</v>
      </c>
      <c r="W4779" s="30" t="n">
        <f aca="false">MONTH(E4779)</f>
        <v>11</v>
      </c>
      <c r="X4779" s="30" t="str">
        <f aca="false">TEXT(WEEKDAY(E4779,2),"0")&amp;" - "&amp;TEXT(E4779,"dddd")</f>
        <v>5 - Friday</v>
      </c>
      <c r="Y4779" s="30" t="str">
        <f aca="false">_xlfn.IFS(C4779&lt;18,"Child (0-17)",C4779&lt;40,"Young Adult (18-39)",C4779&lt;60,"Adult (40-59)",TRUE(),"Senior (60+)")</f>
        <v>Young Adult (18-39)</v>
      </c>
      <c r="Z4779" s="30" t="n">
        <f aca="false">ROUND(G4779-E4779,0)</f>
        <v>14</v>
      </c>
      <c r="AA4779" s="30" t="n">
        <f aca="false">L4779+M4779</f>
        <v>161</v>
      </c>
      <c r="AB4779" s="30" t="n">
        <f aca="false">IFERROR(ROUND(Q4779/AA4779,2),0)</f>
        <v>116.6</v>
      </c>
      <c r="AC4779" s="30" t="str">
        <f aca="false">IF(AND(K4779="Critical",N4779="No"),"URGENT - No Bed","Normal")</f>
        <v>Normal</v>
      </c>
      <c r="AD4779" s="34" t="n">
        <f aca="false">INDEX(Lookup_Tables!$B$3:$B$12,MATCH(H4779,Lookup_Tables!$A$3:$A$12,0))</f>
        <v>4600000</v>
      </c>
      <c r="AE4779" s="30" t="str">
        <f aca="false">INDEX(Lookup_Tables!$C$3:$C$12,MATCH(H4779,Lookup_Tables!$A$3:$A$12,0))</f>
        <v>Dr. Farhan Khan</v>
      </c>
      <c r="AF4779" s="30" t="str">
        <f aca="false">IFERROR(INDEX(Lookup_Tables!$F$16:$F$45,MATCH(I4779,Lookup_Tables!$E$16:$E$45,0)),"N/A")</f>
        <v>EMP208</v>
      </c>
      <c r="AG4779" s="30" t="n">
        <f aca="false">_xlfn.IFS(R4779="Recovered",4,R4779="Referred",3,R4779="Admitted",2,R4779="Deceased",1,TRUE(),0)</f>
        <v>2</v>
      </c>
      <c r="AH4779" s="30" t="str">
        <f aca="false">IF(T4779&gt;=4,"Satisfied",IF(T4779&gt;=3,"Neutral","Needs Improvement"))</f>
        <v>Satisfied</v>
      </c>
    </row>
    <row r="4780" customFormat="false" ht="15" hidden="false" customHeight="false" outlineLevel="0" collapsed="false">
      <c r="A4780" s="27" t="s">
        <v>3413</v>
      </c>
      <c r="B4780" s="27" t="s">
        <v>3204</v>
      </c>
      <c r="C4780" s="27" t="n">
        <v>12</v>
      </c>
      <c r="D4780" s="27" t="s">
        <v>181</v>
      </c>
      <c r="E4780" s="28" t="n">
        <v>45514</v>
      </c>
      <c r="F4780" s="27" t="s">
        <v>241</v>
      </c>
      <c r="G4780" s="28" t="n">
        <v>45515</v>
      </c>
      <c r="H4780" s="27" t="s">
        <v>123</v>
      </c>
      <c r="I4780" s="27" t="s">
        <v>124</v>
      </c>
      <c r="J4780" s="27" t="s">
        <v>125</v>
      </c>
      <c r="K4780" s="27" t="s">
        <v>138</v>
      </c>
      <c r="L4780" s="27" t="n">
        <v>71</v>
      </c>
      <c r="M4780" s="27" t="n">
        <v>35</v>
      </c>
      <c r="N4780" s="27" t="s">
        <v>127</v>
      </c>
      <c r="O4780" s="27" t="s">
        <v>139</v>
      </c>
      <c r="P4780" s="27" t="s">
        <v>150</v>
      </c>
      <c r="Q4780" s="29" t="n">
        <v>1878.83</v>
      </c>
      <c r="R4780" s="27" t="s">
        <v>130</v>
      </c>
      <c r="S4780" s="27" t="s">
        <v>335</v>
      </c>
      <c r="T4780" s="27" t="n">
        <v>5</v>
      </c>
      <c r="U4780" s="27" t="n">
        <f aca="false">YEAR(E4780)</f>
        <v>2024</v>
      </c>
      <c r="V4780" s="27" t="str">
        <f aca="false">TEXT(E4780,"MMM-YYYY")</f>
        <v>Aug-2024</v>
      </c>
      <c r="W4780" s="27" t="n">
        <f aca="false">MONTH(E4780)</f>
        <v>8</v>
      </c>
      <c r="X4780" s="27" t="str">
        <f aca="false">TEXT(WEEKDAY(E4780,2),"0")&amp;" - "&amp;TEXT(E4780,"dddd")</f>
        <v>6 - Saturday</v>
      </c>
      <c r="Y4780" s="27" t="str">
        <f aca="false">_xlfn.IFS(C4780&lt;18,"Child (0-17)",C4780&lt;40,"Young Adult (18-39)",C4780&lt;60,"Adult (40-59)",TRUE(),"Senior (60+)")</f>
        <v>Child (0-17)</v>
      </c>
      <c r="Z4780" s="27" t="n">
        <f aca="false">ROUND(G4780-E4780,0)</f>
        <v>1</v>
      </c>
      <c r="AA4780" s="27" t="n">
        <f aca="false">L4780+M4780</f>
        <v>106</v>
      </c>
      <c r="AB4780" s="27" t="n">
        <f aca="false">IFERROR(ROUND(Q4780/AA4780,2),0)</f>
        <v>17.72</v>
      </c>
      <c r="AC4780" s="27" t="str">
        <f aca="false">IF(AND(K4780="Critical",N4780="No"),"URGENT - No Bed","Normal")</f>
        <v>Normal</v>
      </c>
      <c r="AD4780" s="33" t="n">
        <f aca="false">INDEX(Lookup_Tables!$B$3:$B$12,MATCH(H4780,Lookup_Tables!$A$3:$A$12,0))</f>
        <v>2200000</v>
      </c>
      <c r="AE4780" s="27" t="str">
        <f aca="false">INDEX(Lookup_Tables!$C$3:$C$12,MATCH(H4780,Lookup_Tables!$A$3:$A$12,0))</f>
        <v>Dr. Rohan Das</v>
      </c>
      <c r="AF4780" s="27" t="str">
        <f aca="false">IFERROR(INDEX(Lookup_Tables!$F$16:$F$45,MATCH(I4780,Lookup_Tables!$E$16:$E$45,0)),"N/A")</f>
        <v>EMP205</v>
      </c>
      <c r="AG4780" s="27" t="n">
        <f aca="false">_xlfn.IFS(R4780="Recovered",4,R4780="Referred",3,R4780="Admitted",2,R4780="Deceased",1,TRUE(),0)</f>
        <v>4</v>
      </c>
      <c r="AH4780" s="27" t="str">
        <f aca="false">IF(T4780&gt;=4,"Satisfied",IF(T4780&gt;=3,"Neutral","Needs Improvement"))</f>
        <v>Satisfied</v>
      </c>
    </row>
    <row r="4781" customFormat="false" ht="15" hidden="false" customHeight="false" outlineLevel="0" collapsed="false">
      <c r="A4781" s="30" t="s">
        <v>7187</v>
      </c>
      <c r="B4781" s="30" t="s">
        <v>2536</v>
      </c>
      <c r="C4781" s="30" t="n">
        <v>30</v>
      </c>
      <c r="D4781" s="30" t="s">
        <v>121</v>
      </c>
      <c r="E4781" s="31" t="n">
        <v>45542</v>
      </c>
      <c r="F4781" s="30" t="s">
        <v>1860</v>
      </c>
      <c r="G4781" s="31" t="n">
        <v>45542</v>
      </c>
      <c r="H4781" s="30" t="s">
        <v>217</v>
      </c>
      <c r="I4781" s="30" t="s">
        <v>282</v>
      </c>
      <c r="J4781" s="30" t="s">
        <v>388</v>
      </c>
      <c r="K4781" s="30" t="s">
        <v>138</v>
      </c>
      <c r="L4781" s="30" t="n">
        <v>80</v>
      </c>
      <c r="M4781" s="30" t="n">
        <v>35</v>
      </c>
      <c r="N4781" s="30" t="s">
        <v>127</v>
      </c>
      <c r="O4781" s="30" t="s">
        <v>128</v>
      </c>
      <c r="P4781" s="30" t="s">
        <v>140</v>
      </c>
      <c r="Q4781" s="32" t="n">
        <v>2765.77</v>
      </c>
      <c r="R4781" s="30" t="s">
        <v>172</v>
      </c>
      <c r="S4781" s="30" t="s">
        <v>164</v>
      </c>
      <c r="T4781" s="30" t="n">
        <v>3</v>
      </c>
      <c r="U4781" s="30" t="n">
        <f aca="false">YEAR(E4781)</f>
        <v>2024</v>
      </c>
      <c r="V4781" s="30" t="str">
        <f aca="false">TEXT(E4781,"MMM-YYYY")</f>
        <v>Sep-2024</v>
      </c>
      <c r="W4781" s="30" t="n">
        <f aca="false">MONTH(E4781)</f>
        <v>9</v>
      </c>
      <c r="X4781" s="30" t="str">
        <f aca="false">TEXT(WEEKDAY(E4781,2),"0")&amp;" - "&amp;TEXT(E4781,"dddd")</f>
        <v>6 - Saturday</v>
      </c>
      <c r="Y4781" s="30" t="str">
        <f aca="false">_xlfn.IFS(C4781&lt;18,"Child (0-17)",C4781&lt;40,"Young Adult (18-39)",C4781&lt;60,"Adult (40-59)",TRUE(),"Senior (60+)")</f>
        <v>Young Adult (18-39)</v>
      </c>
      <c r="Z4781" s="30" t="n">
        <f aca="false">ROUND(G4781-E4781,0)</f>
        <v>0</v>
      </c>
      <c r="AA4781" s="30" t="n">
        <f aca="false">L4781+M4781</f>
        <v>115</v>
      </c>
      <c r="AB4781" s="30" t="n">
        <f aca="false">IFERROR(ROUND(Q4781/AA4781,2),0)</f>
        <v>24.05</v>
      </c>
      <c r="AC4781" s="30" t="str">
        <f aca="false">IF(AND(K4781="Critical",N4781="No"),"URGENT - No Bed","Normal")</f>
        <v>Normal</v>
      </c>
      <c r="AD4781" s="34" t="n">
        <f aca="false">INDEX(Lookup_Tables!$B$3:$B$12,MATCH(H4781,Lookup_Tables!$A$3:$A$12,0))</f>
        <v>4200000</v>
      </c>
      <c r="AE4781" s="30" t="str">
        <f aca="false">INDEX(Lookup_Tables!$C$3:$C$12,MATCH(H4781,Lookup_Tables!$A$3:$A$12,0))</f>
        <v>Dr. Anil Kapoor</v>
      </c>
      <c r="AF4781" s="30" t="str">
        <f aca="false">IFERROR(INDEX(Lookup_Tables!$F$16:$F$45,MATCH(I4781,Lookup_Tables!$E$16:$E$45,0)),"N/A")</f>
        <v>EMP200</v>
      </c>
      <c r="AG4781" s="30" t="n">
        <f aca="false">_xlfn.IFS(R4781="Recovered",4,R4781="Referred",3,R4781="Admitted",2,R4781="Deceased",1,TRUE(),0)</f>
        <v>2</v>
      </c>
      <c r="AH4781" s="30" t="str">
        <f aca="false">IF(T4781&gt;=4,"Satisfied",IF(T4781&gt;=3,"Neutral","Needs Improvement"))</f>
        <v>Neutral</v>
      </c>
    </row>
    <row r="4782" customFormat="false" ht="15" hidden="false" customHeight="false" outlineLevel="0" collapsed="false">
      <c r="A4782" s="27" t="s">
        <v>1983</v>
      </c>
      <c r="B4782" s="27" t="s">
        <v>1984</v>
      </c>
      <c r="C4782" s="27" t="n">
        <v>35</v>
      </c>
      <c r="D4782" s="27" t="s">
        <v>121</v>
      </c>
      <c r="E4782" s="28" t="n">
        <v>45558</v>
      </c>
      <c r="F4782" s="27" t="s">
        <v>154</v>
      </c>
      <c r="G4782" s="28" t="n">
        <v>45563</v>
      </c>
      <c r="H4782" s="27" t="s">
        <v>236</v>
      </c>
      <c r="I4782" s="27" t="s">
        <v>323</v>
      </c>
      <c r="J4782" s="27" t="s">
        <v>455</v>
      </c>
      <c r="K4782" s="27" t="s">
        <v>126</v>
      </c>
      <c r="L4782" s="27" t="n">
        <v>16</v>
      </c>
      <c r="M4782" s="27" t="n">
        <v>108</v>
      </c>
      <c r="N4782" s="27" t="s">
        <v>186</v>
      </c>
      <c r="O4782" s="27" t="s">
        <v>128</v>
      </c>
      <c r="P4782" s="27" t="s">
        <v>140</v>
      </c>
      <c r="Q4782" s="29" t="n">
        <v>7479.35</v>
      </c>
      <c r="R4782" s="27" t="s">
        <v>130</v>
      </c>
      <c r="S4782" s="27" t="s">
        <v>141</v>
      </c>
      <c r="T4782" s="27" t="n">
        <v>3</v>
      </c>
      <c r="U4782" s="27" t="n">
        <f aca="false">YEAR(E4782)</f>
        <v>2024</v>
      </c>
      <c r="V4782" s="27" t="str">
        <f aca="false">TEXT(E4782,"MMM-YYYY")</f>
        <v>Sep-2024</v>
      </c>
      <c r="W4782" s="27" t="n">
        <f aca="false">MONTH(E4782)</f>
        <v>9</v>
      </c>
      <c r="X4782" s="27" t="str">
        <f aca="false">TEXT(WEEKDAY(E4782,2),"0")&amp;" - "&amp;TEXT(E4782,"dddd")</f>
        <v>1 - Monday</v>
      </c>
      <c r="Y4782" s="27" t="str">
        <f aca="false">_xlfn.IFS(C4782&lt;18,"Child (0-17)",C4782&lt;40,"Young Adult (18-39)",C4782&lt;60,"Adult (40-59)",TRUE(),"Senior (60+)")</f>
        <v>Young Adult (18-39)</v>
      </c>
      <c r="Z4782" s="27" t="n">
        <f aca="false">ROUND(G4782-E4782,0)</f>
        <v>5</v>
      </c>
      <c r="AA4782" s="27" t="n">
        <f aca="false">L4782+M4782</f>
        <v>124</v>
      </c>
      <c r="AB4782" s="27" t="n">
        <f aca="false">IFERROR(ROUND(Q4782/AA4782,2),0)</f>
        <v>60.32</v>
      </c>
      <c r="AC4782" s="27" t="str">
        <f aca="false">IF(AND(K4782="Critical",N4782="No"),"URGENT - No Bed","Normal")</f>
        <v>Normal</v>
      </c>
      <c r="AD4782" s="33" t="n">
        <f aca="false">INDEX(Lookup_Tables!$B$3:$B$12,MATCH(H4782,Lookup_Tables!$A$3:$A$12,0))</f>
        <v>3900000</v>
      </c>
      <c r="AE4782" s="27" t="str">
        <f aca="false">INDEX(Lookup_Tables!$C$3:$C$12,MATCH(H4782,Lookup_Tables!$A$3:$A$12,0))</f>
        <v>Dr. Rina Mehta</v>
      </c>
      <c r="AF4782" s="27" t="str">
        <f aca="false">IFERROR(INDEX(Lookup_Tables!$F$16:$F$45,MATCH(I4782,Lookup_Tables!$E$16:$E$45,0)),"N/A")</f>
        <v>EMP216</v>
      </c>
      <c r="AG4782" s="27" t="n">
        <f aca="false">_xlfn.IFS(R4782="Recovered",4,R4782="Referred",3,R4782="Admitted",2,R4782="Deceased",1,TRUE(),0)</f>
        <v>4</v>
      </c>
      <c r="AH4782" s="27" t="str">
        <f aca="false">IF(T4782&gt;=4,"Satisfied",IF(T4782&gt;=3,"Neutral","Needs Improvement"))</f>
        <v>Neutral</v>
      </c>
    </row>
    <row r="4783" customFormat="false" ht="15" hidden="false" customHeight="false" outlineLevel="0" collapsed="false">
      <c r="A4783" s="30" t="s">
        <v>4364</v>
      </c>
      <c r="B4783" s="30" t="s">
        <v>4365</v>
      </c>
      <c r="C4783" s="30" t="n">
        <v>53</v>
      </c>
      <c r="D4783" s="30" t="s">
        <v>121</v>
      </c>
      <c r="E4783" s="31" t="n">
        <v>45454</v>
      </c>
      <c r="F4783" s="30" t="s">
        <v>1068</v>
      </c>
      <c r="G4783" s="31" t="n">
        <v>45455</v>
      </c>
      <c r="H4783" s="30" t="s">
        <v>242</v>
      </c>
      <c r="I4783" s="30" t="s">
        <v>243</v>
      </c>
      <c r="J4783" s="30" t="s">
        <v>316</v>
      </c>
      <c r="K4783" s="30" t="s">
        <v>126</v>
      </c>
      <c r="L4783" s="30" t="n">
        <v>29</v>
      </c>
      <c r="M4783" s="30" t="n">
        <v>89</v>
      </c>
      <c r="N4783" s="30" t="s">
        <v>186</v>
      </c>
      <c r="O4783" s="30" t="s">
        <v>171</v>
      </c>
      <c r="P4783" s="30" t="s">
        <v>140</v>
      </c>
      <c r="Q4783" s="32" t="n">
        <v>7865.38</v>
      </c>
      <c r="R4783" s="30" t="s">
        <v>268</v>
      </c>
      <c r="S4783" s="30" t="s">
        <v>192</v>
      </c>
      <c r="T4783" s="30" t="n">
        <v>4</v>
      </c>
      <c r="U4783" s="30" t="n">
        <f aca="false">YEAR(E4783)</f>
        <v>2024</v>
      </c>
      <c r="V4783" s="30" t="str">
        <f aca="false">TEXT(E4783,"MMM-YYYY")</f>
        <v>Jun-2024</v>
      </c>
      <c r="W4783" s="30" t="n">
        <f aca="false">MONTH(E4783)</f>
        <v>6</v>
      </c>
      <c r="X4783" s="30" t="str">
        <f aca="false">TEXT(WEEKDAY(E4783,2),"0")&amp;" - "&amp;TEXT(E4783,"dddd")</f>
        <v>2 - Tuesday</v>
      </c>
      <c r="Y4783" s="30" t="str">
        <f aca="false">_xlfn.IFS(C4783&lt;18,"Child (0-17)",C4783&lt;40,"Young Adult (18-39)",C4783&lt;60,"Adult (40-59)",TRUE(),"Senior (60+)")</f>
        <v>Adult (40-59)</v>
      </c>
      <c r="Z4783" s="30" t="n">
        <f aca="false">ROUND(G4783-E4783,0)</f>
        <v>1</v>
      </c>
      <c r="AA4783" s="30" t="n">
        <f aca="false">L4783+M4783</f>
        <v>118</v>
      </c>
      <c r="AB4783" s="30" t="n">
        <f aca="false">IFERROR(ROUND(Q4783/AA4783,2),0)</f>
        <v>66.66</v>
      </c>
      <c r="AC4783" s="30" t="str">
        <f aca="false">IF(AND(K4783="Critical",N4783="No"),"URGENT - No Bed","Normal")</f>
        <v>Normal</v>
      </c>
      <c r="AD4783" s="34" t="n">
        <f aca="false">INDEX(Lookup_Tables!$B$3:$B$12,MATCH(H4783,Lookup_Tables!$A$3:$A$12,0))</f>
        <v>3000000</v>
      </c>
      <c r="AE4783" s="30" t="str">
        <f aca="false">INDEX(Lookup_Tables!$C$3:$C$12,MATCH(H4783,Lookup_Tables!$A$3:$A$12,0))</f>
        <v>Dr. Pooja Iyer</v>
      </c>
      <c r="AF4783" s="30" t="str">
        <f aca="false">IFERROR(INDEX(Lookup_Tables!$F$16:$F$45,MATCH(I4783,Lookup_Tables!$E$16:$E$45,0)),"N/A")</f>
        <v>EMP214</v>
      </c>
      <c r="AG4783" s="30" t="n">
        <f aca="false">_xlfn.IFS(R4783="Recovered",4,R4783="Referred",3,R4783="Admitted",2,R4783="Deceased",1,TRUE(),0)</f>
        <v>3</v>
      </c>
      <c r="AH4783" s="30" t="str">
        <f aca="false">IF(T4783&gt;=4,"Satisfied",IF(T4783&gt;=3,"Neutral","Needs Improvement"))</f>
        <v>Satisfied</v>
      </c>
    </row>
    <row r="4784" customFormat="false" ht="15" hidden="false" customHeight="false" outlineLevel="0" collapsed="false">
      <c r="A4784" s="27" t="s">
        <v>5509</v>
      </c>
      <c r="B4784" s="27" t="s">
        <v>1229</v>
      </c>
      <c r="C4784" s="27" t="n">
        <v>51</v>
      </c>
      <c r="D4784" s="27" t="s">
        <v>181</v>
      </c>
      <c r="E4784" s="28" t="n">
        <v>45392</v>
      </c>
      <c r="F4784" s="27" t="s">
        <v>497</v>
      </c>
      <c r="G4784" s="28" t="n">
        <v>45394</v>
      </c>
      <c r="H4784" s="27" t="s">
        <v>168</v>
      </c>
      <c r="I4784" s="27" t="s">
        <v>169</v>
      </c>
      <c r="J4784" s="27" t="s">
        <v>367</v>
      </c>
      <c r="K4784" s="27" t="s">
        <v>156</v>
      </c>
      <c r="L4784" s="27" t="n">
        <v>74</v>
      </c>
      <c r="M4784" s="27" t="n">
        <v>69</v>
      </c>
      <c r="N4784" s="27" t="s">
        <v>127</v>
      </c>
      <c r="O4784" s="27" t="s">
        <v>128</v>
      </c>
      <c r="P4784" s="27" t="s">
        <v>140</v>
      </c>
      <c r="Q4784" s="29" t="n">
        <v>5000.92</v>
      </c>
      <c r="R4784" s="27" t="s">
        <v>130</v>
      </c>
      <c r="S4784" s="27" t="s">
        <v>223</v>
      </c>
      <c r="T4784" s="27" t="n">
        <v>4</v>
      </c>
      <c r="U4784" s="27" t="n">
        <f aca="false">YEAR(E4784)</f>
        <v>2024</v>
      </c>
      <c r="V4784" s="27" t="str">
        <f aca="false">TEXT(E4784,"MMM-YYYY")</f>
        <v>Apr-2024</v>
      </c>
      <c r="W4784" s="27" t="n">
        <f aca="false">MONTH(E4784)</f>
        <v>4</v>
      </c>
      <c r="X4784" s="27" t="str">
        <f aca="false">TEXT(WEEKDAY(E4784,2),"0")&amp;" - "&amp;TEXT(E4784,"dddd")</f>
        <v>3 - Wednesday</v>
      </c>
      <c r="Y4784" s="27" t="str">
        <f aca="false">_xlfn.IFS(C4784&lt;18,"Child (0-17)",C4784&lt;40,"Young Adult (18-39)",C4784&lt;60,"Adult (40-59)",TRUE(),"Senior (60+)")</f>
        <v>Adult (40-59)</v>
      </c>
      <c r="Z4784" s="27" t="n">
        <f aca="false">ROUND(G4784-E4784,0)</f>
        <v>2</v>
      </c>
      <c r="AA4784" s="27" t="n">
        <f aca="false">L4784+M4784</f>
        <v>143</v>
      </c>
      <c r="AB4784" s="27" t="n">
        <f aca="false">IFERROR(ROUND(Q4784/AA4784,2),0)</f>
        <v>34.97</v>
      </c>
      <c r="AC4784" s="27" t="str">
        <f aca="false">IF(AND(K4784="Critical",N4784="No"),"URGENT - No Bed","Normal")</f>
        <v>Normal</v>
      </c>
      <c r="AD4784" s="33" t="n">
        <f aca="false">INDEX(Lookup_Tables!$B$3:$B$12,MATCH(H4784,Lookup_Tables!$A$3:$A$12,0))</f>
        <v>4400000</v>
      </c>
      <c r="AE4784" s="27" t="str">
        <f aca="false">INDEX(Lookup_Tables!$C$3:$C$12,MATCH(H4784,Lookup_Tables!$A$3:$A$12,0))</f>
        <v>Dr. Neha Chopra</v>
      </c>
      <c r="AF4784" s="27" t="str">
        <f aca="false">IFERROR(INDEX(Lookup_Tables!$F$16:$F$45,MATCH(I4784,Lookup_Tables!$E$16:$E$45,0)),"N/A")</f>
        <v>EMP220</v>
      </c>
      <c r="AG4784" s="27" t="n">
        <f aca="false">_xlfn.IFS(R4784="Recovered",4,R4784="Referred",3,R4784="Admitted",2,R4784="Deceased",1,TRUE(),0)</f>
        <v>4</v>
      </c>
      <c r="AH4784" s="27" t="str">
        <f aca="false">IF(T4784&gt;=4,"Satisfied",IF(T4784&gt;=3,"Neutral","Needs Improvement"))</f>
        <v>Satisfied</v>
      </c>
    </row>
    <row r="4785" customFormat="false" ht="15" hidden="false" customHeight="false" outlineLevel="0" collapsed="false">
      <c r="A4785" s="30" t="s">
        <v>2999</v>
      </c>
      <c r="B4785" s="30" t="s">
        <v>719</v>
      </c>
      <c r="C4785" s="30" t="n">
        <v>22</v>
      </c>
      <c r="D4785" s="30" t="s">
        <v>181</v>
      </c>
      <c r="E4785" s="31" t="n">
        <v>45454</v>
      </c>
      <c r="F4785" s="30" t="s">
        <v>943</v>
      </c>
      <c r="G4785" s="31" t="n">
        <v>45454</v>
      </c>
      <c r="H4785" s="30" t="s">
        <v>123</v>
      </c>
      <c r="I4785" s="30" t="s">
        <v>304</v>
      </c>
      <c r="J4785" s="30" t="s">
        <v>305</v>
      </c>
      <c r="K4785" s="30" t="s">
        <v>156</v>
      </c>
      <c r="L4785" s="30" t="n">
        <v>66</v>
      </c>
      <c r="M4785" s="30" t="n">
        <v>62</v>
      </c>
      <c r="N4785" s="30" t="s">
        <v>127</v>
      </c>
      <c r="O4785" s="30" t="s">
        <v>128</v>
      </c>
      <c r="P4785" s="30" t="s">
        <v>129</v>
      </c>
      <c r="Q4785" s="32" t="n">
        <v>4083.62</v>
      </c>
      <c r="R4785" s="30" t="s">
        <v>172</v>
      </c>
      <c r="S4785" s="30" t="s">
        <v>197</v>
      </c>
      <c r="T4785" s="30" t="n">
        <v>4</v>
      </c>
      <c r="U4785" s="30" t="n">
        <f aca="false">YEAR(E4785)</f>
        <v>2024</v>
      </c>
      <c r="V4785" s="30" t="str">
        <f aca="false">TEXT(E4785,"MMM-YYYY")</f>
        <v>Jun-2024</v>
      </c>
      <c r="W4785" s="30" t="n">
        <f aca="false">MONTH(E4785)</f>
        <v>6</v>
      </c>
      <c r="X4785" s="30" t="str">
        <f aca="false">TEXT(WEEKDAY(E4785,2),"0")&amp;" - "&amp;TEXT(E4785,"dddd")</f>
        <v>2 - Tuesday</v>
      </c>
      <c r="Y4785" s="30" t="str">
        <f aca="false">_xlfn.IFS(C4785&lt;18,"Child (0-17)",C4785&lt;40,"Young Adult (18-39)",C4785&lt;60,"Adult (40-59)",TRUE(),"Senior (60+)")</f>
        <v>Young Adult (18-39)</v>
      </c>
      <c r="Z4785" s="30" t="n">
        <f aca="false">ROUND(G4785-E4785,0)</f>
        <v>0</v>
      </c>
      <c r="AA4785" s="30" t="n">
        <f aca="false">L4785+M4785</f>
        <v>128</v>
      </c>
      <c r="AB4785" s="30" t="n">
        <f aca="false">IFERROR(ROUND(Q4785/AA4785,2),0)</f>
        <v>31.9</v>
      </c>
      <c r="AC4785" s="30" t="str">
        <f aca="false">IF(AND(K4785="Critical",N4785="No"),"URGENT - No Bed","Normal")</f>
        <v>Normal</v>
      </c>
      <c r="AD4785" s="34" t="n">
        <f aca="false">INDEX(Lookup_Tables!$B$3:$B$12,MATCH(H4785,Lookup_Tables!$A$3:$A$12,0))</f>
        <v>2200000</v>
      </c>
      <c r="AE4785" s="30" t="str">
        <f aca="false">INDEX(Lookup_Tables!$C$3:$C$12,MATCH(H4785,Lookup_Tables!$A$3:$A$12,0))</f>
        <v>Dr. Rohan Das</v>
      </c>
      <c r="AF4785" s="30" t="str">
        <f aca="false">IFERROR(INDEX(Lookup_Tables!$F$16:$F$45,MATCH(I4785,Lookup_Tables!$E$16:$E$45,0)),"N/A")</f>
        <v>EMP204</v>
      </c>
      <c r="AG4785" s="30" t="n">
        <f aca="false">_xlfn.IFS(R4785="Recovered",4,R4785="Referred",3,R4785="Admitted",2,R4785="Deceased",1,TRUE(),0)</f>
        <v>2</v>
      </c>
      <c r="AH4785" s="30" t="str">
        <f aca="false">IF(T4785&gt;=4,"Satisfied",IF(T4785&gt;=3,"Neutral","Needs Improvement"))</f>
        <v>Satisfied</v>
      </c>
    </row>
    <row r="4786" customFormat="false" ht="15" hidden="false" customHeight="false" outlineLevel="0" collapsed="false">
      <c r="A4786" s="27" t="s">
        <v>6939</v>
      </c>
      <c r="B4786" s="27" t="s">
        <v>2370</v>
      </c>
      <c r="C4786" s="27" t="n">
        <v>85</v>
      </c>
      <c r="D4786" s="27" t="s">
        <v>121</v>
      </c>
      <c r="E4786" s="28" t="n">
        <v>45530</v>
      </c>
      <c r="F4786" s="27" t="s">
        <v>1579</v>
      </c>
      <c r="G4786" s="28" t="n">
        <v>45535</v>
      </c>
      <c r="H4786" s="27" t="s">
        <v>168</v>
      </c>
      <c r="I4786" s="27" t="s">
        <v>169</v>
      </c>
      <c r="J4786" s="27" t="s">
        <v>191</v>
      </c>
      <c r="K4786" s="27" t="s">
        <v>126</v>
      </c>
      <c r="L4786" s="27" t="n">
        <v>45</v>
      </c>
      <c r="M4786" s="27" t="n">
        <v>104</v>
      </c>
      <c r="N4786" s="27" t="s">
        <v>186</v>
      </c>
      <c r="O4786" s="27" t="s">
        <v>149</v>
      </c>
      <c r="P4786" s="27" t="s">
        <v>129</v>
      </c>
      <c r="Q4786" s="29" t="n">
        <v>8839.69</v>
      </c>
      <c r="R4786" s="27" t="s">
        <v>130</v>
      </c>
      <c r="S4786" s="27" t="s">
        <v>151</v>
      </c>
      <c r="T4786" s="27" t="n">
        <v>4</v>
      </c>
      <c r="U4786" s="27" t="n">
        <f aca="false">YEAR(E4786)</f>
        <v>2024</v>
      </c>
      <c r="V4786" s="27" t="str">
        <f aca="false">TEXT(E4786,"MMM-YYYY")</f>
        <v>Aug-2024</v>
      </c>
      <c r="W4786" s="27" t="n">
        <f aca="false">MONTH(E4786)</f>
        <v>8</v>
      </c>
      <c r="X4786" s="27" t="str">
        <f aca="false">TEXT(WEEKDAY(E4786,2),"0")&amp;" - "&amp;TEXT(E4786,"dddd")</f>
        <v>1 - Monday</v>
      </c>
      <c r="Y4786" s="27" t="str">
        <f aca="false">_xlfn.IFS(C4786&lt;18,"Child (0-17)",C4786&lt;40,"Young Adult (18-39)",C4786&lt;60,"Adult (40-59)",TRUE(),"Senior (60+)")</f>
        <v>Senior (60+)</v>
      </c>
      <c r="Z4786" s="27" t="n">
        <f aca="false">ROUND(G4786-E4786,0)</f>
        <v>5</v>
      </c>
      <c r="AA4786" s="27" t="n">
        <f aca="false">L4786+M4786</f>
        <v>149</v>
      </c>
      <c r="AB4786" s="27" t="n">
        <f aca="false">IFERROR(ROUND(Q4786/AA4786,2),0)</f>
        <v>59.33</v>
      </c>
      <c r="AC4786" s="27" t="str">
        <f aca="false">IF(AND(K4786="Critical",N4786="No"),"URGENT - No Bed","Normal")</f>
        <v>Normal</v>
      </c>
      <c r="AD4786" s="33" t="n">
        <f aca="false">INDEX(Lookup_Tables!$B$3:$B$12,MATCH(H4786,Lookup_Tables!$A$3:$A$12,0))</f>
        <v>4400000</v>
      </c>
      <c r="AE4786" s="27" t="str">
        <f aca="false">INDEX(Lookup_Tables!$C$3:$C$12,MATCH(H4786,Lookup_Tables!$A$3:$A$12,0))</f>
        <v>Dr. Neha Chopra</v>
      </c>
      <c r="AF4786" s="27" t="str">
        <f aca="false">IFERROR(INDEX(Lookup_Tables!$F$16:$F$45,MATCH(I4786,Lookup_Tables!$E$16:$E$45,0)),"N/A")</f>
        <v>EMP220</v>
      </c>
      <c r="AG4786" s="27" t="n">
        <f aca="false">_xlfn.IFS(R4786="Recovered",4,R4786="Referred",3,R4786="Admitted",2,R4786="Deceased",1,TRUE(),0)</f>
        <v>4</v>
      </c>
      <c r="AH4786" s="27" t="str">
        <f aca="false">IF(T4786&gt;=4,"Satisfied",IF(T4786&gt;=3,"Neutral","Needs Improvement"))</f>
        <v>Satisfied</v>
      </c>
    </row>
    <row r="4787" customFormat="false" ht="15" hidden="false" customHeight="false" outlineLevel="0" collapsed="false">
      <c r="A4787" s="30" t="s">
        <v>3874</v>
      </c>
      <c r="B4787" s="30" t="s">
        <v>3875</v>
      </c>
      <c r="C4787" s="30" t="n">
        <v>34</v>
      </c>
      <c r="D4787" s="30" t="s">
        <v>121</v>
      </c>
      <c r="E4787" s="31" t="n">
        <v>45296</v>
      </c>
      <c r="F4787" s="30" t="s">
        <v>1263</v>
      </c>
      <c r="G4787" s="31" t="n">
        <v>45297</v>
      </c>
      <c r="H4787" s="30" t="s">
        <v>242</v>
      </c>
      <c r="I4787" s="30" t="s">
        <v>466</v>
      </c>
      <c r="J4787" s="30" t="s">
        <v>316</v>
      </c>
      <c r="K4787" s="30" t="s">
        <v>138</v>
      </c>
      <c r="L4787" s="30" t="n">
        <v>30</v>
      </c>
      <c r="M4787" s="30" t="n">
        <v>21</v>
      </c>
      <c r="N4787" s="30" t="s">
        <v>127</v>
      </c>
      <c r="O4787" s="30" t="s">
        <v>128</v>
      </c>
      <c r="P4787" s="30" t="s">
        <v>140</v>
      </c>
      <c r="Q4787" s="32" t="n">
        <v>631.73</v>
      </c>
      <c r="R4787" s="30" t="s">
        <v>130</v>
      </c>
      <c r="S4787" s="30" t="s">
        <v>151</v>
      </c>
      <c r="T4787" s="30" t="n">
        <v>3</v>
      </c>
      <c r="U4787" s="30" t="n">
        <f aca="false">YEAR(E4787)</f>
        <v>2024</v>
      </c>
      <c r="V4787" s="30" t="str">
        <f aca="false">TEXT(E4787,"MMM-YYYY")</f>
        <v>Jan-2024</v>
      </c>
      <c r="W4787" s="30" t="n">
        <f aca="false">MONTH(E4787)</f>
        <v>1</v>
      </c>
      <c r="X4787" s="30" t="str">
        <f aca="false">TEXT(WEEKDAY(E4787,2),"0")&amp;" - "&amp;TEXT(E4787,"dddd")</f>
        <v>5 - Friday</v>
      </c>
      <c r="Y4787" s="30" t="str">
        <f aca="false">_xlfn.IFS(C4787&lt;18,"Child (0-17)",C4787&lt;40,"Young Adult (18-39)",C4787&lt;60,"Adult (40-59)",TRUE(),"Senior (60+)")</f>
        <v>Young Adult (18-39)</v>
      </c>
      <c r="Z4787" s="30" t="n">
        <f aca="false">ROUND(G4787-E4787,0)</f>
        <v>1</v>
      </c>
      <c r="AA4787" s="30" t="n">
        <f aca="false">L4787+M4787</f>
        <v>51</v>
      </c>
      <c r="AB4787" s="30" t="n">
        <f aca="false">IFERROR(ROUND(Q4787/AA4787,2),0)</f>
        <v>12.39</v>
      </c>
      <c r="AC4787" s="30" t="str">
        <f aca="false">IF(AND(K4787="Critical",N4787="No"),"URGENT - No Bed","Normal")</f>
        <v>Normal</v>
      </c>
      <c r="AD4787" s="34" t="n">
        <f aca="false">INDEX(Lookup_Tables!$B$3:$B$12,MATCH(H4787,Lookup_Tables!$A$3:$A$12,0))</f>
        <v>3000000</v>
      </c>
      <c r="AE4787" s="30" t="str">
        <f aca="false">INDEX(Lookup_Tables!$C$3:$C$12,MATCH(H4787,Lookup_Tables!$A$3:$A$12,0))</f>
        <v>Dr. Pooja Iyer</v>
      </c>
      <c r="AF4787" s="30" t="str">
        <f aca="false">IFERROR(INDEX(Lookup_Tables!$F$16:$F$45,MATCH(I4787,Lookup_Tables!$E$16:$E$45,0)),"N/A")</f>
        <v>EMP212</v>
      </c>
      <c r="AG4787" s="30" t="n">
        <f aca="false">_xlfn.IFS(R4787="Recovered",4,R4787="Referred",3,R4787="Admitted",2,R4787="Deceased",1,TRUE(),0)</f>
        <v>4</v>
      </c>
      <c r="AH4787" s="30" t="str">
        <f aca="false">IF(T4787&gt;=4,"Satisfied",IF(T4787&gt;=3,"Neutral","Needs Improvement"))</f>
        <v>Neutral</v>
      </c>
    </row>
    <row r="4788" customFormat="false" ht="15" hidden="false" customHeight="false" outlineLevel="0" collapsed="false">
      <c r="A4788" s="27" t="s">
        <v>5726</v>
      </c>
      <c r="B4788" s="27" t="s">
        <v>1837</v>
      </c>
      <c r="C4788" s="27" t="n">
        <v>32</v>
      </c>
      <c r="D4788" s="27" t="s">
        <v>121</v>
      </c>
      <c r="E4788" s="28" t="n">
        <v>45414</v>
      </c>
      <c r="F4788" s="27" t="s">
        <v>465</v>
      </c>
      <c r="G4788" s="28" t="n">
        <v>45415</v>
      </c>
      <c r="H4788" s="27" t="s">
        <v>123</v>
      </c>
      <c r="I4788" s="27" t="s">
        <v>304</v>
      </c>
      <c r="J4788" s="27" t="s">
        <v>508</v>
      </c>
      <c r="K4788" s="27" t="s">
        <v>138</v>
      </c>
      <c r="L4788" s="27" t="n">
        <v>65</v>
      </c>
      <c r="M4788" s="27" t="n">
        <v>27</v>
      </c>
      <c r="N4788" s="27" t="s">
        <v>127</v>
      </c>
      <c r="O4788" s="27" t="s">
        <v>128</v>
      </c>
      <c r="P4788" s="27" t="s">
        <v>187</v>
      </c>
      <c r="Q4788" s="29" t="n">
        <v>2142.18</v>
      </c>
      <c r="R4788" s="27" t="s">
        <v>130</v>
      </c>
      <c r="S4788" s="27" t="s">
        <v>197</v>
      </c>
      <c r="T4788" s="27" t="n">
        <v>1</v>
      </c>
      <c r="U4788" s="27" t="n">
        <f aca="false">YEAR(E4788)</f>
        <v>2024</v>
      </c>
      <c r="V4788" s="27" t="str">
        <f aca="false">TEXT(E4788,"MMM-YYYY")</f>
        <v>May-2024</v>
      </c>
      <c r="W4788" s="27" t="n">
        <f aca="false">MONTH(E4788)</f>
        <v>5</v>
      </c>
      <c r="X4788" s="27" t="str">
        <f aca="false">TEXT(WEEKDAY(E4788,2),"0")&amp;" - "&amp;TEXT(E4788,"dddd")</f>
        <v>4 - Thursday</v>
      </c>
      <c r="Y4788" s="27" t="str">
        <f aca="false">_xlfn.IFS(C4788&lt;18,"Child (0-17)",C4788&lt;40,"Young Adult (18-39)",C4788&lt;60,"Adult (40-59)",TRUE(),"Senior (60+)")</f>
        <v>Young Adult (18-39)</v>
      </c>
      <c r="Z4788" s="27" t="n">
        <f aca="false">ROUND(G4788-E4788,0)</f>
        <v>1</v>
      </c>
      <c r="AA4788" s="27" t="n">
        <f aca="false">L4788+M4788</f>
        <v>92</v>
      </c>
      <c r="AB4788" s="27" t="n">
        <f aca="false">IFERROR(ROUND(Q4788/AA4788,2),0)</f>
        <v>23.28</v>
      </c>
      <c r="AC4788" s="27" t="str">
        <f aca="false">IF(AND(K4788="Critical",N4788="No"),"URGENT - No Bed","Normal")</f>
        <v>Normal</v>
      </c>
      <c r="AD4788" s="33" t="n">
        <f aca="false">INDEX(Lookup_Tables!$B$3:$B$12,MATCH(H4788,Lookup_Tables!$A$3:$A$12,0))</f>
        <v>2200000</v>
      </c>
      <c r="AE4788" s="27" t="str">
        <f aca="false">INDEX(Lookup_Tables!$C$3:$C$12,MATCH(H4788,Lookup_Tables!$A$3:$A$12,0))</f>
        <v>Dr. Rohan Das</v>
      </c>
      <c r="AF4788" s="27" t="str">
        <f aca="false">IFERROR(INDEX(Lookup_Tables!$F$16:$F$45,MATCH(I4788,Lookup_Tables!$E$16:$E$45,0)),"N/A")</f>
        <v>EMP204</v>
      </c>
      <c r="AG4788" s="27" t="n">
        <f aca="false">_xlfn.IFS(R4788="Recovered",4,R4788="Referred",3,R4788="Admitted",2,R4788="Deceased",1,TRUE(),0)</f>
        <v>4</v>
      </c>
      <c r="AH4788" s="27" t="str">
        <f aca="false">IF(T4788&gt;=4,"Satisfied",IF(T4788&gt;=3,"Neutral","Needs Improvement"))</f>
        <v>Needs Improvement</v>
      </c>
    </row>
    <row r="4789" customFormat="false" ht="15" hidden="false" customHeight="false" outlineLevel="0" collapsed="false">
      <c r="A4789" s="30" t="s">
        <v>2953</v>
      </c>
      <c r="B4789" s="30" t="s">
        <v>1809</v>
      </c>
      <c r="C4789" s="30" t="n">
        <v>50</v>
      </c>
      <c r="D4789" s="30" t="s">
        <v>181</v>
      </c>
      <c r="E4789" s="31" t="n">
        <v>45456</v>
      </c>
      <c r="F4789" s="30" t="s">
        <v>167</v>
      </c>
      <c r="G4789" s="31" t="n">
        <v>45456</v>
      </c>
      <c r="H4789" s="30" t="s">
        <v>206</v>
      </c>
      <c r="I4789" s="30" t="s">
        <v>232</v>
      </c>
      <c r="J4789" s="30" t="s">
        <v>593</v>
      </c>
      <c r="K4789" s="30" t="s">
        <v>138</v>
      </c>
      <c r="L4789" s="30" t="n">
        <v>52</v>
      </c>
      <c r="M4789" s="30" t="n">
        <v>20</v>
      </c>
      <c r="N4789" s="30" t="s">
        <v>127</v>
      </c>
      <c r="O4789" s="30" t="s">
        <v>149</v>
      </c>
      <c r="P4789" s="30" t="s">
        <v>140</v>
      </c>
      <c r="Q4789" s="32" t="n">
        <v>1399.02</v>
      </c>
      <c r="R4789" s="30" t="s">
        <v>130</v>
      </c>
      <c r="S4789" s="30" t="s">
        <v>151</v>
      </c>
      <c r="T4789" s="30" t="n">
        <v>3</v>
      </c>
      <c r="U4789" s="30" t="n">
        <f aca="false">YEAR(E4789)</f>
        <v>2024</v>
      </c>
      <c r="V4789" s="30" t="str">
        <f aca="false">TEXT(E4789,"MMM-YYYY")</f>
        <v>Jun-2024</v>
      </c>
      <c r="W4789" s="30" t="n">
        <f aca="false">MONTH(E4789)</f>
        <v>6</v>
      </c>
      <c r="X4789" s="30" t="str">
        <f aca="false">TEXT(WEEKDAY(E4789,2),"0")&amp;" - "&amp;TEXT(E4789,"dddd")</f>
        <v>4 - Thursday</v>
      </c>
      <c r="Y4789" s="30" t="str">
        <f aca="false">_xlfn.IFS(C4789&lt;18,"Child (0-17)",C4789&lt;40,"Young Adult (18-39)",C4789&lt;60,"Adult (40-59)",TRUE(),"Senior (60+)")</f>
        <v>Adult (40-59)</v>
      </c>
      <c r="Z4789" s="30" t="n">
        <f aca="false">ROUND(G4789-E4789,0)</f>
        <v>0</v>
      </c>
      <c r="AA4789" s="30" t="n">
        <f aca="false">L4789+M4789</f>
        <v>72</v>
      </c>
      <c r="AB4789" s="30" t="n">
        <f aca="false">IFERROR(ROUND(Q4789/AA4789,2),0)</f>
        <v>19.43</v>
      </c>
      <c r="AC4789" s="30" t="str">
        <f aca="false">IF(AND(K4789="Critical",N4789="No"),"URGENT - No Bed","Normal")</f>
        <v>Normal</v>
      </c>
      <c r="AD4789" s="34" t="n">
        <f aca="false">INDEX(Lookup_Tables!$B$3:$B$12,MATCH(H4789,Lookup_Tables!$A$3:$A$12,0))</f>
        <v>2800000</v>
      </c>
      <c r="AE4789" s="30" t="str">
        <f aca="false">INDEX(Lookup_Tables!$C$3:$C$12,MATCH(H4789,Lookup_Tables!$A$3:$A$12,0))</f>
        <v>Dr. Suresh Nair</v>
      </c>
      <c r="AF4789" s="30" t="str">
        <f aca="false">IFERROR(INDEX(Lookup_Tables!$F$16:$F$45,MATCH(I4789,Lookup_Tables!$E$16:$E$45,0)),"N/A")</f>
        <v>EMP210</v>
      </c>
      <c r="AG4789" s="30" t="n">
        <f aca="false">_xlfn.IFS(R4789="Recovered",4,R4789="Referred",3,R4789="Admitted",2,R4789="Deceased",1,TRUE(),0)</f>
        <v>4</v>
      </c>
      <c r="AH4789" s="30" t="str">
        <f aca="false">IF(T4789&gt;=4,"Satisfied",IF(T4789&gt;=3,"Neutral","Needs Improvement"))</f>
        <v>Neutral</v>
      </c>
    </row>
    <row r="4790" customFormat="false" ht="15" hidden="false" customHeight="false" outlineLevel="0" collapsed="false">
      <c r="A4790" s="27" t="s">
        <v>4887</v>
      </c>
      <c r="B4790" s="27" t="s">
        <v>1787</v>
      </c>
      <c r="C4790" s="27" t="n">
        <v>9</v>
      </c>
      <c r="D4790" s="27" t="s">
        <v>181</v>
      </c>
      <c r="E4790" s="28" t="n">
        <v>45314</v>
      </c>
      <c r="F4790" s="27" t="s">
        <v>231</v>
      </c>
      <c r="G4790" s="28" t="n">
        <v>45314</v>
      </c>
      <c r="H4790" s="27" t="s">
        <v>183</v>
      </c>
      <c r="I4790" s="27" t="s">
        <v>430</v>
      </c>
      <c r="J4790" s="27" t="s">
        <v>476</v>
      </c>
      <c r="K4790" s="27" t="s">
        <v>138</v>
      </c>
      <c r="L4790" s="27" t="n">
        <v>48</v>
      </c>
      <c r="M4790" s="27" t="n">
        <v>17</v>
      </c>
      <c r="N4790" s="27" t="s">
        <v>186</v>
      </c>
      <c r="O4790" s="27" t="s">
        <v>128</v>
      </c>
      <c r="P4790" s="27" t="s">
        <v>150</v>
      </c>
      <c r="Q4790" s="29" t="n">
        <v>1774.46</v>
      </c>
      <c r="R4790" s="27" t="s">
        <v>130</v>
      </c>
      <c r="S4790" s="27" t="s">
        <v>151</v>
      </c>
      <c r="T4790" s="27" t="n">
        <v>5</v>
      </c>
      <c r="U4790" s="27" t="n">
        <f aca="false">YEAR(E4790)</f>
        <v>2024</v>
      </c>
      <c r="V4790" s="27" t="str">
        <f aca="false">TEXT(E4790,"MMM-YYYY")</f>
        <v>Jan-2024</v>
      </c>
      <c r="W4790" s="27" t="n">
        <f aca="false">MONTH(E4790)</f>
        <v>1</v>
      </c>
      <c r="X4790" s="27" t="str">
        <f aca="false">TEXT(WEEKDAY(E4790,2),"0")&amp;" - "&amp;TEXT(E4790,"dddd")</f>
        <v>2 - Tuesday</v>
      </c>
      <c r="Y4790" s="27" t="str">
        <f aca="false">_xlfn.IFS(C4790&lt;18,"Child (0-17)",C4790&lt;40,"Young Adult (18-39)",C4790&lt;60,"Adult (40-59)",TRUE(),"Senior (60+)")</f>
        <v>Child (0-17)</v>
      </c>
      <c r="Z4790" s="27" t="n">
        <f aca="false">ROUND(G4790-E4790,0)</f>
        <v>0</v>
      </c>
      <c r="AA4790" s="27" t="n">
        <f aca="false">L4790+M4790</f>
        <v>65</v>
      </c>
      <c r="AB4790" s="27" t="n">
        <f aca="false">IFERROR(ROUND(Q4790/AA4790,2),0)</f>
        <v>27.3</v>
      </c>
      <c r="AC4790" s="27" t="str">
        <f aca="false">IF(AND(K4790="Critical",N4790="No"),"URGENT - No Bed","Normal")</f>
        <v>Normal</v>
      </c>
      <c r="AD4790" s="33" t="n">
        <f aca="false">INDEX(Lookup_Tables!$B$3:$B$12,MATCH(H4790,Lookup_Tables!$A$3:$A$12,0))</f>
        <v>3100000</v>
      </c>
      <c r="AE4790" s="27" t="str">
        <f aca="false">INDEX(Lookup_Tables!$C$3:$C$12,MATCH(H4790,Lookup_Tables!$A$3:$A$12,0))</f>
        <v>Dr. Kavita Rao</v>
      </c>
      <c r="AF4790" s="27" t="str">
        <f aca="false">IFERROR(INDEX(Lookup_Tables!$F$16:$F$45,MATCH(I4790,Lookup_Tables!$E$16:$E$45,0)),"N/A")</f>
        <v>EMP224</v>
      </c>
      <c r="AG4790" s="27" t="n">
        <f aca="false">_xlfn.IFS(R4790="Recovered",4,R4790="Referred",3,R4790="Admitted",2,R4790="Deceased",1,TRUE(),0)</f>
        <v>4</v>
      </c>
      <c r="AH4790" s="27" t="str">
        <f aca="false">IF(T4790&gt;=4,"Satisfied",IF(T4790&gt;=3,"Neutral","Needs Improvement"))</f>
        <v>Satisfied</v>
      </c>
    </row>
    <row r="4791" customFormat="false" ht="15" hidden="false" customHeight="false" outlineLevel="0" collapsed="false">
      <c r="A4791" s="30" t="s">
        <v>4804</v>
      </c>
      <c r="B4791" s="30" t="s">
        <v>1807</v>
      </c>
      <c r="C4791" s="30" t="n">
        <v>20</v>
      </c>
      <c r="D4791" s="30" t="s">
        <v>121</v>
      </c>
      <c r="E4791" s="31" t="n">
        <v>45515</v>
      </c>
      <c r="F4791" s="30" t="s">
        <v>1599</v>
      </c>
      <c r="G4791" s="31" t="n">
        <v>45515</v>
      </c>
      <c r="H4791" s="30" t="s">
        <v>123</v>
      </c>
      <c r="I4791" s="30" t="s">
        <v>155</v>
      </c>
      <c r="J4791" s="30" t="s">
        <v>508</v>
      </c>
      <c r="K4791" s="30" t="s">
        <v>138</v>
      </c>
      <c r="L4791" s="30" t="n">
        <v>61</v>
      </c>
      <c r="M4791" s="30" t="n">
        <v>17</v>
      </c>
      <c r="N4791" s="30" t="s">
        <v>127</v>
      </c>
      <c r="O4791" s="30" t="s">
        <v>139</v>
      </c>
      <c r="P4791" s="30" t="s">
        <v>150</v>
      </c>
      <c r="Q4791" s="32" t="n">
        <v>2511.78</v>
      </c>
      <c r="R4791" s="30" t="s">
        <v>130</v>
      </c>
      <c r="S4791" s="30" t="s">
        <v>164</v>
      </c>
      <c r="T4791" s="30" t="n">
        <v>4</v>
      </c>
      <c r="U4791" s="30" t="n">
        <f aca="false">YEAR(E4791)</f>
        <v>2024</v>
      </c>
      <c r="V4791" s="30" t="str">
        <f aca="false">TEXT(E4791,"MMM-YYYY")</f>
        <v>Aug-2024</v>
      </c>
      <c r="W4791" s="30" t="n">
        <f aca="false">MONTH(E4791)</f>
        <v>8</v>
      </c>
      <c r="X4791" s="30" t="str">
        <f aca="false">TEXT(WEEKDAY(E4791,2),"0")&amp;" - "&amp;TEXT(E4791,"dddd")</f>
        <v>7 - Sunday</v>
      </c>
      <c r="Y4791" s="30" t="str">
        <f aca="false">_xlfn.IFS(C4791&lt;18,"Child (0-17)",C4791&lt;40,"Young Adult (18-39)",C4791&lt;60,"Adult (40-59)",TRUE(),"Senior (60+)")</f>
        <v>Young Adult (18-39)</v>
      </c>
      <c r="Z4791" s="30" t="n">
        <f aca="false">ROUND(G4791-E4791,0)</f>
        <v>0</v>
      </c>
      <c r="AA4791" s="30" t="n">
        <f aca="false">L4791+M4791</f>
        <v>78</v>
      </c>
      <c r="AB4791" s="30" t="n">
        <f aca="false">IFERROR(ROUND(Q4791/AA4791,2),0)</f>
        <v>32.2</v>
      </c>
      <c r="AC4791" s="30" t="str">
        <f aca="false">IF(AND(K4791="Critical",N4791="No"),"URGENT - No Bed","Normal")</f>
        <v>Normal</v>
      </c>
      <c r="AD4791" s="34" t="n">
        <f aca="false">INDEX(Lookup_Tables!$B$3:$B$12,MATCH(H4791,Lookup_Tables!$A$3:$A$12,0))</f>
        <v>2200000</v>
      </c>
      <c r="AE4791" s="30" t="str">
        <f aca="false">INDEX(Lookup_Tables!$C$3:$C$12,MATCH(H4791,Lookup_Tables!$A$3:$A$12,0))</f>
        <v>Dr. Rohan Das</v>
      </c>
      <c r="AF4791" s="30" t="str">
        <f aca="false">IFERROR(INDEX(Lookup_Tables!$F$16:$F$45,MATCH(I4791,Lookup_Tables!$E$16:$E$45,0)),"N/A")</f>
        <v>EMP203</v>
      </c>
      <c r="AG4791" s="30" t="n">
        <f aca="false">_xlfn.IFS(R4791="Recovered",4,R4791="Referred",3,R4791="Admitted",2,R4791="Deceased",1,TRUE(),0)</f>
        <v>4</v>
      </c>
      <c r="AH4791" s="30" t="str">
        <f aca="false">IF(T4791&gt;=4,"Satisfied",IF(T4791&gt;=3,"Neutral","Needs Improvement"))</f>
        <v>Satisfied</v>
      </c>
    </row>
    <row r="4792" customFormat="false" ht="15" hidden="false" customHeight="false" outlineLevel="0" collapsed="false">
      <c r="A4792" s="27" t="s">
        <v>5458</v>
      </c>
      <c r="B4792" s="27" t="s">
        <v>3122</v>
      </c>
      <c r="C4792" s="27" t="n">
        <v>71</v>
      </c>
      <c r="D4792" s="27" t="s">
        <v>121</v>
      </c>
      <c r="E4792" s="28" t="n">
        <v>45534</v>
      </c>
      <c r="F4792" s="27" t="s">
        <v>257</v>
      </c>
      <c r="G4792" s="28" t="n">
        <v>45534</v>
      </c>
      <c r="H4792" s="27" t="s">
        <v>123</v>
      </c>
      <c r="I4792" s="27" t="s">
        <v>155</v>
      </c>
      <c r="J4792" s="27" t="s">
        <v>305</v>
      </c>
      <c r="K4792" s="27" t="s">
        <v>138</v>
      </c>
      <c r="L4792" s="27" t="n">
        <v>58</v>
      </c>
      <c r="M4792" s="27" t="n">
        <v>17</v>
      </c>
      <c r="N4792" s="27" t="s">
        <v>127</v>
      </c>
      <c r="O4792" s="27" t="s">
        <v>139</v>
      </c>
      <c r="P4792" s="27" t="s">
        <v>129</v>
      </c>
      <c r="Q4792" s="29" t="n">
        <v>1631.55</v>
      </c>
      <c r="R4792" s="27" t="s">
        <v>130</v>
      </c>
      <c r="S4792" s="27" t="s">
        <v>178</v>
      </c>
      <c r="T4792" s="27" t="n">
        <v>3</v>
      </c>
      <c r="U4792" s="27" t="n">
        <f aca="false">YEAR(E4792)</f>
        <v>2024</v>
      </c>
      <c r="V4792" s="27" t="str">
        <f aca="false">TEXT(E4792,"MMM-YYYY")</f>
        <v>Aug-2024</v>
      </c>
      <c r="W4792" s="27" t="n">
        <f aca="false">MONTH(E4792)</f>
        <v>8</v>
      </c>
      <c r="X4792" s="27" t="str">
        <f aca="false">TEXT(WEEKDAY(E4792,2),"0")&amp;" - "&amp;TEXT(E4792,"dddd")</f>
        <v>5 - Friday</v>
      </c>
      <c r="Y4792" s="27" t="str">
        <f aca="false">_xlfn.IFS(C4792&lt;18,"Child (0-17)",C4792&lt;40,"Young Adult (18-39)",C4792&lt;60,"Adult (40-59)",TRUE(),"Senior (60+)")</f>
        <v>Senior (60+)</v>
      </c>
      <c r="Z4792" s="27" t="n">
        <f aca="false">ROUND(G4792-E4792,0)</f>
        <v>0</v>
      </c>
      <c r="AA4792" s="27" t="n">
        <f aca="false">L4792+M4792</f>
        <v>75</v>
      </c>
      <c r="AB4792" s="27" t="n">
        <f aca="false">IFERROR(ROUND(Q4792/AA4792,2),0)</f>
        <v>21.75</v>
      </c>
      <c r="AC4792" s="27" t="str">
        <f aca="false">IF(AND(K4792="Critical",N4792="No"),"URGENT - No Bed","Normal")</f>
        <v>Normal</v>
      </c>
      <c r="AD4792" s="33" t="n">
        <f aca="false">INDEX(Lookup_Tables!$B$3:$B$12,MATCH(H4792,Lookup_Tables!$A$3:$A$12,0))</f>
        <v>2200000</v>
      </c>
      <c r="AE4792" s="27" t="str">
        <f aca="false">INDEX(Lookup_Tables!$C$3:$C$12,MATCH(H4792,Lookup_Tables!$A$3:$A$12,0))</f>
        <v>Dr. Rohan Das</v>
      </c>
      <c r="AF4792" s="27" t="str">
        <f aca="false">IFERROR(INDEX(Lookup_Tables!$F$16:$F$45,MATCH(I4792,Lookup_Tables!$E$16:$E$45,0)),"N/A")</f>
        <v>EMP203</v>
      </c>
      <c r="AG4792" s="27" t="n">
        <f aca="false">_xlfn.IFS(R4792="Recovered",4,R4792="Referred",3,R4792="Admitted",2,R4792="Deceased",1,TRUE(),0)</f>
        <v>4</v>
      </c>
      <c r="AH4792" s="27" t="str">
        <f aca="false">IF(T4792&gt;=4,"Satisfied",IF(T4792&gt;=3,"Neutral","Needs Improvement"))</f>
        <v>Neutral</v>
      </c>
    </row>
    <row r="4793" customFormat="false" ht="15" hidden="false" customHeight="false" outlineLevel="0" collapsed="false">
      <c r="A4793" s="30" t="s">
        <v>3824</v>
      </c>
      <c r="B4793" s="30" t="s">
        <v>2444</v>
      </c>
      <c r="C4793" s="30" t="n">
        <v>11</v>
      </c>
      <c r="D4793" s="30" t="s">
        <v>181</v>
      </c>
      <c r="E4793" s="31" t="n">
        <v>45478</v>
      </c>
      <c r="F4793" s="30" t="s">
        <v>205</v>
      </c>
      <c r="G4793" s="31" t="n">
        <v>45492</v>
      </c>
      <c r="H4793" s="30" t="s">
        <v>146</v>
      </c>
      <c r="I4793" s="30" t="s">
        <v>176</v>
      </c>
      <c r="J4793" s="30" t="s">
        <v>568</v>
      </c>
      <c r="K4793" s="30" t="s">
        <v>202</v>
      </c>
      <c r="L4793" s="30" t="n">
        <v>2</v>
      </c>
      <c r="M4793" s="30" t="n">
        <v>121</v>
      </c>
      <c r="N4793" s="30" t="s">
        <v>186</v>
      </c>
      <c r="O4793" s="30" t="s">
        <v>128</v>
      </c>
      <c r="P4793" s="30" t="s">
        <v>140</v>
      </c>
      <c r="Q4793" s="32" t="n">
        <v>16324.1</v>
      </c>
      <c r="R4793" s="30" t="s">
        <v>462</v>
      </c>
      <c r="S4793" s="30" t="s">
        <v>192</v>
      </c>
      <c r="T4793" s="30" t="n">
        <v>3</v>
      </c>
      <c r="U4793" s="30" t="n">
        <f aca="false">YEAR(E4793)</f>
        <v>2024</v>
      </c>
      <c r="V4793" s="30" t="str">
        <f aca="false">TEXT(E4793,"MMM-YYYY")</f>
        <v>Jul-2024</v>
      </c>
      <c r="W4793" s="30" t="n">
        <f aca="false">MONTH(E4793)</f>
        <v>7</v>
      </c>
      <c r="X4793" s="30" t="str">
        <f aca="false">TEXT(WEEKDAY(E4793,2),"0")&amp;" - "&amp;TEXT(E4793,"dddd")</f>
        <v>5 - Friday</v>
      </c>
      <c r="Y4793" s="30" t="str">
        <f aca="false">_xlfn.IFS(C4793&lt;18,"Child (0-17)",C4793&lt;40,"Young Adult (18-39)",C4793&lt;60,"Adult (40-59)",TRUE(),"Senior (60+)")</f>
        <v>Child (0-17)</v>
      </c>
      <c r="Z4793" s="30" t="n">
        <f aca="false">ROUND(G4793-E4793,0)</f>
        <v>14</v>
      </c>
      <c r="AA4793" s="30" t="n">
        <f aca="false">L4793+M4793</f>
        <v>123</v>
      </c>
      <c r="AB4793" s="30" t="n">
        <f aca="false">IFERROR(ROUND(Q4793/AA4793,2),0)</f>
        <v>132.72</v>
      </c>
      <c r="AC4793" s="30" t="str">
        <f aca="false">IF(AND(K4793="Critical",N4793="No"),"URGENT - No Bed","Normal")</f>
        <v>Normal</v>
      </c>
      <c r="AD4793" s="34" t="n">
        <f aca="false">INDEX(Lookup_Tables!$B$3:$B$12,MATCH(H4793,Lookup_Tables!$A$3:$A$12,0))</f>
        <v>2700000</v>
      </c>
      <c r="AE4793" s="30" t="str">
        <f aca="false">INDEX(Lookup_Tables!$C$3:$C$12,MATCH(H4793,Lookup_Tables!$A$3:$A$12,0))</f>
        <v>Dr. Vikram Singh</v>
      </c>
      <c r="AF4793" s="30" t="str">
        <f aca="false">IFERROR(INDEX(Lookup_Tables!$F$16:$F$45,MATCH(I4793,Lookup_Tables!$E$16:$E$45,0)),"N/A")</f>
        <v>EMP227</v>
      </c>
      <c r="AG4793" s="30" t="n">
        <f aca="false">_xlfn.IFS(R4793="Recovered",4,R4793="Referred",3,R4793="Admitted",2,R4793="Deceased",1,TRUE(),0)</f>
        <v>1</v>
      </c>
      <c r="AH4793" s="30" t="str">
        <f aca="false">IF(T4793&gt;=4,"Satisfied",IF(T4793&gt;=3,"Neutral","Needs Improvement"))</f>
        <v>Neutral</v>
      </c>
    </row>
    <row r="4794" customFormat="false" ht="15" hidden="false" customHeight="false" outlineLevel="0" collapsed="false">
      <c r="A4794" s="27" t="s">
        <v>2107</v>
      </c>
      <c r="B4794" s="27" t="s">
        <v>1970</v>
      </c>
      <c r="C4794" s="27" t="n">
        <v>64</v>
      </c>
      <c r="D4794" s="27" t="s">
        <v>181</v>
      </c>
      <c r="E4794" s="28" t="n">
        <v>45629</v>
      </c>
      <c r="F4794" s="27" t="s">
        <v>394</v>
      </c>
      <c r="G4794" s="28" t="n">
        <v>45629</v>
      </c>
      <c r="H4794" s="27" t="s">
        <v>217</v>
      </c>
      <c r="I4794" s="27" t="s">
        <v>344</v>
      </c>
      <c r="J4794" s="27" t="s">
        <v>294</v>
      </c>
      <c r="K4794" s="27" t="s">
        <v>138</v>
      </c>
      <c r="L4794" s="27" t="n">
        <v>90</v>
      </c>
      <c r="M4794" s="27" t="n">
        <v>26</v>
      </c>
      <c r="N4794" s="27" t="s">
        <v>127</v>
      </c>
      <c r="O4794" s="27" t="s">
        <v>171</v>
      </c>
      <c r="P4794" s="27" t="s">
        <v>150</v>
      </c>
      <c r="Q4794" s="29" t="n">
        <v>2071.9</v>
      </c>
      <c r="R4794" s="27" t="s">
        <v>130</v>
      </c>
      <c r="S4794" s="27" t="s">
        <v>197</v>
      </c>
      <c r="T4794" s="27" t="n">
        <v>2</v>
      </c>
      <c r="U4794" s="27" t="n">
        <f aca="false">YEAR(E4794)</f>
        <v>2024</v>
      </c>
      <c r="V4794" s="27" t="str">
        <f aca="false">TEXT(E4794,"MMM-YYYY")</f>
        <v>Dec-2024</v>
      </c>
      <c r="W4794" s="27" t="n">
        <f aca="false">MONTH(E4794)</f>
        <v>12</v>
      </c>
      <c r="X4794" s="27" t="str">
        <f aca="false">TEXT(WEEKDAY(E4794,2),"0")&amp;" - "&amp;TEXT(E4794,"dddd")</f>
        <v>2 - Tuesday</v>
      </c>
      <c r="Y4794" s="27" t="str">
        <f aca="false">_xlfn.IFS(C4794&lt;18,"Child (0-17)",C4794&lt;40,"Young Adult (18-39)",C4794&lt;60,"Adult (40-59)",TRUE(),"Senior (60+)")</f>
        <v>Senior (60+)</v>
      </c>
      <c r="Z4794" s="27" t="n">
        <f aca="false">ROUND(G4794-E4794,0)</f>
        <v>0</v>
      </c>
      <c r="AA4794" s="27" t="n">
        <f aca="false">L4794+M4794</f>
        <v>116</v>
      </c>
      <c r="AB4794" s="27" t="n">
        <f aca="false">IFERROR(ROUND(Q4794/AA4794,2),0)</f>
        <v>17.86</v>
      </c>
      <c r="AC4794" s="27" t="str">
        <f aca="false">IF(AND(K4794="Critical",N4794="No"),"URGENT - No Bed","Normal")</f>
        <v>Normal</v>
      </c>
      <c r="AD4794" s="33" t="n">
        <f aca="false">INDEX(Lookup_Tables!$B$3:$B$12,MATCH(H4794,Lookup_Tables!$A$3:$A$12,0))</f>
        <v>4200000</v>
      </c>
      <c r="AE4794" s="27" t="str">
        <f aca="false">INDEX(Lookup_Tables!$C$3:$C$12,MATCH(H4794,Lookup_Tables!$A$3:$A$12,0))</f>
        <v>Dr. Anil Kapoor</v>
      </c>
      <c r="AF4794" s="27" t="str">
        <f aca="false">IFERROR(INDEX(Lookup_Tables!$F$16:$F$45,MATCH(I4794,Lookup_Tables!$E$16:$E$45,0)),"N/A")</f>
        <v>EMP201</v>
      </c>
      <c r="AG4794" s="27" t="n">
        <f aca="false">_xlfn.IFS(R4794="Recovered",4,R4794="Referred",3,R4794="Admitted",2,R4794="Deceased",1,TRUE(),0)</f>
        <v>4</v>
      </c>
      <c r="AH4794" s="27" t="str">
        <f aca="false">IF(T4794&gt;=4,"Satisfied",IF(T4794&gt;=3,"Neutral","Needs Improvement"))</f>
        <v>Needs Improvement</v>
      </c>
    </row>
    <row r="4795" customFormat="false" ht="15" hidden="false" customHeight="false" outlineLevel="0" collapsed="false">
      <c r="A4795" s="30" t="s">
        <v>2544</v>
      </c>
      <c r="B4795" s="30" t="s">
        <v>2545</v>
      </c>
      <c r="C4795" s="30" t="n">
        <v>50</v>
      </c>
      <c r="D4795" s="30" t="s">
        <v>121</v>
      </c>
      <c r="E4795" s="31" t="n">
        <v>45597</v>
      </c>
      <c r="F4795" s="30" t="s">
        <v>1524</v>
      </c>
      <c r="G4795" s="31" t="n">
        <v>45598</v>
      </c>
      <c r="H4795" s="30" t="s">
        <v>183</v>
      </c>
      <c r="I4795" s="30" t="s">
        <v>184</v>
      </c>
      <c r="J4795" s="30" t="s">
        <v>431</v>
      </c>
      <c r="K4795" s="30" t="s">
        <v>126</v>
      </c>
      <c r="L4795" s="30" t="n">
        <v>37</v>
      </c>
      <c r="M4795" s="30" t="n">
        <v>118</v>
      </c>
      <c r="N4795" s="30" t="s">
        <v>186</v>
      </c>
      <c r="O4795" s="30" t="s">
        <v>128</v>
      </c>
      <c r="P4795" s="30" t="s">
        <v>150</v>
      </c>
      <c r="Q4795" s="32" t="n">
        <v>7337.4</v>
      </c>
      <c r="R4795" s="30" t="s">
        <v>130</v>
      </c>
      <c r="S4795" s="30" t="s">
        <v>151</v>
      </c>
      <c r="T4795" s="30" t="n">
        <v>5</v>
      </c>
      <c r="U4795" s="30" t="n">
        <f aca="false">YEAR(E4795)</f>
        <v>2024</v>
      </c>
      <c r="V4795" s="30" t="str">
        <f aca="false">TEXT(E4795,"MMM-YYYY")</f>
        <v>Nov-2024</v>
      </c>
      <c r="W4795" s="30" t="n">
        <f aca="false">MONTH(E4795)</f>
        <v>11</v>
      </c>
      <c r="X4795" s="30" t="str">
        <f aca="false">TEXT(WEEKDAY(E4795,2),"0")&amp;" - "&amp;TEXT(E4795,"dddd")</f>
        <v>5 - Friday</v>
      </c>
      <c r="Y4795" s="30" t="str">
        <f aca="false">_xlfn.IFS(C4795&lt;18,"Child (0-17)",C4795&lt;40,"Young Adult (18-39)",C4795&lt;60,"Adult (40-59)",TRUE(),"Senior (60+)")</f>
        <v>Adult (40-59)</v>
      </c>
      <c r="Z4795" s="30" t="n">
        <f aca="false">ROUND(G4795-E4795,0)</f>
        <v>1</v>
      </c>
      <c r="AA4795" s="30" t="n">
        <f aca="false">L4795+M4795</f>
        <v>155</v>
      </c>
      <c r="AB4795" s="30" t="n">
        <f aca="false">IFERROR(ROUND(Q4795/AA4795,2),0)</f>
        <v>47.34</v>
      </c>
      <c r="AC4795" s="30" t="str">
        <f aca="false">IF(AND(K4795="Critical",N4795="No"),"URGENT - No Bed","Normal")</f>
        <v>Normal</v>
      </c>
      <c r="AD4795" s="34" t="n">
        <f aca="false">INDEX(Lookup_Tables!$B$3:$B$12,MATCH(H4795,Lookup_Tables!$A$3:$A$12,0))</f>
        <v>3100000</v>
      </c>
      <c r="AE4795" s="30" t="str">
        <f aca="false">INDEX(Lookup_Tables!$C$3:$C$12,MATCH(H4795,Lookup_Tables!$A$3:$A$12,0))</f>
        <v>Dr. Kavita Rao</v>
      </c>
      <c r="AF4795" s="30" t="str">
        <f aca="false">IFERROR(INDEX(Lookup_Tables!$F$16:$F$45,MATCH(I4795,Lookup_Tables!$E$16:$E$45,0)),"N/A")</f>
        <v>EMP226</v>
      </c>
      <c r="AG4795" s="30" t="n">
        <f aca="false">_xlfn.IFS(R4795="Recovered",4,R4795="Referred",3,R4795="Admitted",2,R4795="Deceased",1,TRUE(),0)</f>
        <v>4</v>
      </c>
      <c r="AH4795" s="30" t="str">
        <f aca="false">IF(T4795&gt;=4,"Satisfied",IF(T4795&gt;=3,"Neutral","Needs Improvement"))</f>
        <v>Satisfied</v>
      </c>
    </row>
    <row r="4796" customFormat="false" ht="15" hidden="false" customHeight="false" outlineLevel="0" collapsed="false">
      <c r="A4796" s="27" t="s">
        <v>6718</v>
      </c>
      <c r="B4796" s="27" t="s">
        <v>4054</v>
      </c>
      <c r="C4796" s="27" t="n">
        <v>0</v>
      </c>
      <c r="D4796" s="27" t="s">
        <v>121</v>
      </c>
      <c r="E4796" s="28" t="n">
        <v>45302</v>
      </c>
      <c r="F4796" s="27" t="s">
        <v>555</v>
      </c>
      <c r="G4796" s="28" t="n">
        <v>45305</v>
      </c>
      <c r="H4796" s="27" t="s">
        <v>217</v>
      </c>
      <c r="I4796" s="27" t="s">
        <v>392</v>
      </c>
      <c r="J4796" s="27" t="s">
        <v>283</v>
      </c>
      <c r="K4796" s="27" t="s">
        <v>156</v>
      </c>
      <c r="L4796" s="27" t="n">
        <v>73</v>
      </c>
      <c r="M4796" s="27" t="n">
        <v>38</v>
      </c>
      <c r="N4796" s="27" t="s">
        <v>127</v>
      </c>
      <c r="O4796" s="27" t="s">
        <v>128</v>
      </c>
      <c r="P4796" s="27" t="s">
        <v>150</v>
      </c>
      <c r="Q4796" s="29" t="n">
        <v>4464.98</v>
      </c>
      <c r="R4796" s="27" t="s">
        <v>172</v>
      </c>
      <c r="S4796" s="27" t="s">
        <v>164</v>
      </c>
      <c r="T4796" s="27" t="n">
        <v>4</v>
      </c>
      <c r="U4796" s="27" t="n">
        <f aca="false">YEAR(E4796)</f>
        <v>2024</v>
      </c>
      <c r="V4796" s="27" t="str">
        <f aca="false">TEXT(E4796,"MMM-YYYY")</f>
        <v>Jan-2024</v>
      </c>
      <c r="W4796" s="27" t="n">
        <f aca="false">MONTH(E4796)</f>
        <v>1</v>
      </c>
      <c r="X4796" s="27" t="str">
        <f aca="false">TEXT(WEEKDAY(E4796,2),"0")&amp;" - "&amp;TEXT(E4796,"dddd")</f>
        <v>4 - Thursday</v>
      </c>
      <c r="Y4796" s="27" t="str">
        <f aca="false">_xlfn.IFS(C4796&lt;18,"Child (0-17)",C4796&lt;40,"Young Adult (18-39)",C4796&lt;60,"Adult (40-59)",TRUE(),"Senior (60+)")</f>
        <v>Child (0-17)</v>
      </c>
      <c r="Z4796" s="27" t="n">
        <f aca="false">ROUND(G4796-E4796,0)</f>
        <v>3</v>
      </c>
      <c r="AA4796" s="27" t="n">
        <f aca="false">L4796+M4796</f>
        <v>111</v>
      </c>
      <c r="AB4796" s="27" t="n">
        <f aca="false">IFERROR(ROUND(Q4796/AA4796,2),0)</f>
        <v>40.23</v>
      </c>
      <c r="AC4796" s="27" t="str">
        <f aca="false">IF(AND(K4796="Critical",N4796="No"),"URGENT - No Bed","Normal")</f>
        <v>Normal</v>
      </c>
      <c r="AD4796" s="33" t="n">
        <f aca="false">INDEX(Lookup_Tables!$B$3:$B$12,MATCH(H4796,Lookup_Tables!$A$3:$A$12,0))</f>
        <v>4200000</v>
      </c>
      <c r="AE4796" s="27" t="str">
        <f aca="false">INDEX(Lookup_Tables!$C$3:$C$12,MATCH(H4796,Lookup_Tables!$A$3:$A$12,0))</f>
        <v>Dr. Anil Kapoor</v>
      </c>
      <c r="AF4796" s="27" t="str">
        <f aca="false">IFERROR(INDEX(Lookup_Tables!$F$16:$F$45,MATCH(I4796,Lookup_Tables!$E$16:$E$45,0)),"N/A")</f>
        <v>EMP202</v>
      </c>
      <c r="AG4796" s="27" t="n">
        <f aca="false">_xlfn.IFS(R4796="Recovered",4,R4796="Referred",3,R4796="Admitted",2,R4796="Deceased",1,TRUE(),0)</f>
        <v>2</v>
      </c>
      <c r="AH4796" s="27" t="str">
        <f aca="false">IF(T4796&gt;=4,"Satisfied",IF(T4796&gt;=3,"Neutral","Needs Improvement"))</f>
        <v>Satisfied</v>
      </c>
    </row>
    <row r="4797" customFormat="false" ht="15" hidden="false" customHeight="false" outlineLevel="0" collapsed="false">
      <c r="A4797" s="30" t="s">
        <v>2677</v>
      </c>
      <c r="B4797" s="30" t="s">
        <v>2678</v>
      </c>
      <c r="C4797" s="30" t="n">
        <v>59</v>
      </c>
      <c r="D4797" s="30" t="s">
        <v>121</v>
      </c>
      <c r="E4797" s="31" t="n">
        <v>45547</v>
      </c>
      <c r="F4797" s="30" t="s">
        <v>277</v>
      </c>
      <c r="G4797" s="31" t="n">
        <v>45553</v>
      </c>
      <c r="H4797" s="30" t="s">
        <v>242</v>
      </c>
      <c r="I4797" s="30" t="s">
        <v>315</v>
      </c>
      <c r="J4797" s="30" t="s">
        <v>401</v>
      </c>
      <c r="K4797" s="30" t="s">
        <v>126</v>
      </c>
      <c r="L4797" s="30" t="n">
        <v>14</v>
      </c>
      <c r="M4797" s="30" t="n">
        <v>122</v>
      </c>
      <c r="N4797" s="30" t="s">
        <v>186</v>
      </c>
      <c r="O4797" s="30" t="s">
        <v>128</v>
      </c>
      <c r="P4797" s="30" t="s">
        <v>140</v>
      </c>
      <c r="Q4797" s="32" t="n">
        <v>7987.33</v>
      </c>
      <c r="R4797" s="30" t="s">
        <v>130</v>
      </c>
      <c r="S4797" s="30" t="s">
        <v>157</v>
      </c>
      <c r="T4797" s="30" t="n">
        <v>4</v>
      </c>
      <c r="U4797" s="30" t="n">
        <f aca="false">YEAR(E4797)</f>
        <v>2024</v>
      </c>
      <c r="V4797" s="30" t="str">
        <f aca="false">TEXT(E4797,"MMM-YYYY")</f>
        <v>Sep-2024</v>
      </c>
      <c r="W4797" s="30" t="n">
        <f aca="false">MONTH(E4797)</f>
        <v>9</v>
      </c>
      <c r="X4797" s="30" t="str">
        <f aca="false">TEXT(WEEKDAY(E4797,2),"0")&amp;" - "&amp;TEXT(E4797,"dddd")</f>
        <v>4 - Thursday</v>
      </c>
      <c r="Y4797" s="30" t="str">
        <f aca="false">_xlfn.IFS(C4797&lt;18,"Child (0-17)",C4797&lt;40,"Young Adult (18-39)",C4797&lt;60,"Adult (40-59)",TRUE(),"Senior (60+)")</f>
        <v>Adult (40-59)</v>
      </c>
      <c r="Z4797" s="30" t="n">
        <f aca="false">ROUND(G4797-E4797,0)</f>
        <v>6</v>
      </c>
      <c r="AA4797" s="30" t="n">
        <f aca="false">L4797+M4797</f>
        <v>136</v>
      </c>
      <c r="AB4797" s="30" t="n">
        <f aca="false">IFERROR(ROUND(Q4797/AA4797,2),0)</f>
        <v>58.73</v>
      </c>
      <c r="AC4797" s="30" t="str">
        <f aca="false">IF(AND(K4797="Critical",N4797="No"),"URGENT - No Bed","Normal")</f>
        <v>Normal</v>
      </c>
      <c r="AD4797" s="34" t="n">
        <f aca="false">INDEX(Lookup_Tables!$B$3:$B$12,MATCH(H4797,Lookup_Tables!$A$3:$A$12,0))</f>
        <v>3000000</v>
      </c>
      <c r="AE4797" s="30" t="str">
        <f aca="false">INDEX(Lookup_Tables!$C$3:$C$12,MATCH(H4797,Lookup_Tables!$A$3:$A$12,0))</f>
        <v>Dr. Pooja Iyer</v>
      </c>
      <c r="AF4797" s="30" t="str">
        <f aca="false">IFERROR(INDEX(Lookup_Tables!$F$16:$F$45,MATCH(I4797,Lookup_Tables!$E$16:$E$45,0)),"N/A")</f>
        <v>EMP213</v>
      </c>
      <c r="AG4797" s="30" t="n">
        <f aca="false">_xlfn.IFS(R4797="Recovered",4,R4797="Referred",3,R4797="Admitted",2,R4797="Deceased",1,TRUE(),0)</f>
        <v>4</v>
      </c>
      <c r="AH4797" s="30" t="str">
        <f aca="false">IF(T4797&gt;=4,"Satisfied",IF(T4797&gt;=3,"Neutral","Needs Improvement"))</f>
        <v>Satisfied</v>
      </c>
    </row>
    <row r="4798" customFormat="false" ht="15" hidden="false" customHeight="false" outlineLevel="0" collapsed="false">
      <c r="A4798" s="27" t="s">
        <v>6741</v>
      </c>
      <c r="B4798" s="27" t="s">
        <v>2688</v>
      </c>
      <c r="C4798" s="27" t="n">
        <v>67</v>
      </c>
      <c r="D4798" s="27" t="s">
        <v>121</v>
      </c>
      <c r="E4798" s="28" t="n">
        <v>45339</v>
      </c>
      <c r="F4798" s="27" t="s">
        <v>319</v>
      </c>
      <c r="G4798" s="28" t="n">
        <v>45341</v>
      </c>
      <c r="H4798" s="27" t="s">
        <v>135</v>
      </c>
      <c r="I4798" s="27" t="s">
        <v>136</v>
      </c>
      <c r="J4798" s="27" t="s">
        <v>618</v>
      </c>
      <c r="K4798" s="27" t="s">
        <v>156</v>
      </c>
      <c r="L4798" s="27" t="n">
        <v>51</v>
      </c>
      <c r="M4798" s="27" t="n">
        <v>46</v>
      </c>
      <c r="N4798" s="27" t="s">
        <v>186</v>
      </c>
      <c r="O4798" s="27" t="s">
        <v>128</v>
      </c>
      <c r="P4798" s="27" t="s">
        <v>150</v>
      </c>
      <c r="Q4798" s="29" t="n">
        <v>4646.77</v>
      </c>
      <c r="R4798" s="27" t="s">
        <v>130</v>
      </c>
      <c r="S4798" s="27" t="s">
        <v>192</v>
      </c>
      <c r="T4798" s="27" t="n">
        <v>5</v>
      </c>
      <c r="U4798" s="27" t="n">
        <f aca="false">YEAR(E4798)</f>
        <v>2024</v>
      </c>
      <c r="V4798" s="27" t="str">
        <f aca="false">TEXT(E4798,"MMM-YYYY")</f>
        <v>Feb-2024</v>
      </c>
      <c r="W4798" s="27" t="n">
        <f aca="false">MONTH(E4798)</f>
        <v>2</v>
      </c>
      <c r="X4798" s="27" t="str">
        <f aca="false">TEXT(WEEKDAY(E4798,2),"0")&amp;" - "&amp;TEXT(E4798,"dddd")</f>
        <v>6 - Saturday</v>
      </c>
      <c r="Y4798" s="27" t="str">
        <f aca="false">_xlfn.IFS(C4798&lt;18,"Child (0-17)",C4798&lt;40,"Young Adult (18-39)",C4798&lt;60,"Adult (40-59)",TRUE(),"Senior (60+)")</f>
        <v>Senior (60+)</v>
      </c>
      <c r="Z4798" s="27" t="n">
        <f aca="false">ROUND(G4798-E4798,0)</f>
        <v>2</v>
      </c>
      <c r="AA4798" s="27" t="n">
        <f aca="false">L4798+M4798</f>
        <v>97</v>
      </c>
      <c r="AB4798" s="27" t="n">
        <f aca="false">IFERROR(ROUND(Q4798/AA4798,2),0)</f>
        <v>47.9</v>
      </c>
      <c r="AC4798" s="27" t="str">
        <f aca="false">IF(AND(K4798="Critical",N4798="No"),"URGENT - No Bed","Normal")</f>
        <v>Normal</v>
      </c>
      <c r="AD4798" s="33" t="n">
        <f aca="false">INDEX(Lookup_Tables!$B$3:$B$12,MATCH(H4798,Lookup_Tables!$A$3:$A$12,0))</f>
        <v>4600000</v>
      </c>
      <c r="AE4798" s="27" t="str">
        <f aca="false">INDEX(Lookup_Tables!$C$3:$C$12,MATCH(H4798,Lookup_Tables!$A$3:$A$12,0))</f>
        <v>Dr. Farhan Khan</v>
      </c>
      <c r="AF4798" s="27" t="str">
        <f aca="false">IFERROR(INDEX(Lookup_Tables!$F$16:$F$45,MATCH(I4798,Lookup_Tables!$E$16:$E$45,0)),"N/A")</f>
        <v>EMP206</v>
      </c>
      <c r="AG4798" s="27" t="n">
        <f aca="false">_xlfn.IFS(R4798="Recovered",4,R4798="Referred",3,R4798="Admitted",2,R4798="Deceased",1,TRUE(),0)</f>
        <v>4</v>
      </c>
      <c r="AH4798" s="27" t="str">
        <f aca="false">IF(T4798&gt;=4,"Satisfied",IF(T4798&gt;=3,"Neutral","Needs Improvement"))</f>
        <v>Satisfied</v>
      </c>
    </row>
    <row r="4799" customFormat="false" ht="15" hidden="false" customHeight="false" outlineLevel="0" collapsed="false">
      <c r="A4799" s="30" t="s">
        <v>3702</v>
      </c>
      <c r="B4799" s="30" t="s">
        <v>3382</v>
      </c>
      <c r="C4799" s="30" t="n">
        <v>44</v>
      </c>
      <c r="D4799" s="30" t="s">
        <v>181</v>
      </c>
      <c r="E4799" s="31" t="n">
        <v>45387</v>
      </c>
      <c r="F4799" s="30" t="s">
        <v>725</v>
      </c>
      <c r="G4799" s="31" t="n">
        <v>45390</v>
      </c>
      <c r="H4799" s="30" t="s">
        <v>123</v>
      </c>
      <c r="I4799" s="30" t="s">
        <v>124</v>
      </c>
      <c r="J4799" s="30" t="s">
        <v>227</v>
      </c>
      <c r="K4799" s="30" t="s">
        <v>156</v>
      </c>
      <c r="L4799" s="30" t="n">
        <v>27</v>
      </c>
      <c r="M4799" s="30" t="n">
        <v>79</v>
      </c>
      <c r="N4799" s="30" t="s">
        <v>186</v>
      </c>
      <c r="O4799" s="30" t="s">
        <v>128</v>
      </c>
      <c r="P4799" s="30" t="s">
        <v>140</v>
      </c>
      <c r="Q4799" s="32" t="n">
        <v>4836.76</v>
      </c>
      <c r="R4799" s="30" t="s">
        <v>130</v>
      </c>
      <c r="S4799" s="30" t="s">
        <v>157</v>
      </c>
      <c r="T4799" s="30" t="n">
        <v>4</v>
      </c>
      <c r="U4799" s="30" t="n">
        <f aca="false">YEAR(E4799)</f>
        <v>2024</v>
      </c>
      <c r="V4799" s="30" t="str">
        <f aca="false">TEXT(E4799,"MMM-YYYY")</f>
        <v>Apr-2024</v>
      </c>
      <c r="W4799" s="30" t="n">
        <f aca="false">MONTH(E4799)</f>
        <v>4</v>
      </c>
      <c r="X4799" s="30" t="str">
        <f aca="false">TEXT(WEEKDAY(E4799,2),"0")&amp;" - "&amp;TEXT(E4799,"dddd")</f>
        <v>5 - Friday</v>
      </c>
      <c r="Y4799" s="30" t="str">
        <f aca="false">_xlfn.IFS(C4799&lt;18,"Child (0-17)",C4799&lt;40,"Young Adult (18-39)",C4799&lt;60,"Adult (40-59)",TRUE(),"Senior (60+)")</f>
        <v>Adult (40-59)</v>
      </c>
      <c r="Z4799" s="30" t="n">
        <f aca="false">ROUND(G4799-E4799,0)</f>
        <v>3</v>
      </c>
      <c r="AA4799" s="30" t="n">
        <f aca="false">L4799+M4799</f>
        <v>106</v>
      </c>
      <c r="AB4799" s="30" t="n">
        <f aca="false">IFERROR(ROUND(Q4799/AA4799,2),0)</f>
        <v>45.63</v>
      </c>
      <c r="AC4799" s="30" t="str">
        <f aca="false">IF(AND(K4799="Critical",N4799="No"),"URGENT - No Bed","Normal")</f>
        <v>Normal</v>
      </c>
      <c r="AD4799" s="34" t="n">
        <f aca="false">INDEX(Lookup_Tables!$B$3:$B$12,MATCH(H4799,Lookup_Tables!$A$3:$A$12,0))</f>
        <v>2200000</v>
      </c>
      <c r="AE4799" s="30" t="str">
        <f aca="false">INDEX(Lookup_Tables!$C$3:$C$12,MATCH(H4799,Lookup_Tables!$A$3:$A$12,0))</f>
        <v>Dr. Rohan Das</v>
      </c>
      <c r="AF4799" s="30" t="str">
        <f aca="false">IFERROR(INDEX(Lookup_Tables!$F$16:$F$45,MATCH(I4799,Lookup_Tables!$E$16:$E$45,0)),"N/A")</f>
        <v>EMP205</v>
      </c>
      <c r="AG4799" s="30" t="n">
        <f aca="false">_xlfn.IFS(R4799="Recovered",4,R4799="Referred",3,R4799="Admitted",2,R4799="Deceased",1,TRUE(),0)</f>
        <v>4</v>
      </c>
      <c r="AH4799" s="30" t="str">
        <f aca="false">IF(T4799&gt;=4,"Satisfied",IF(T4799&gt;=3,"Neutral","Needs Improvement"))</f>
        <v>Satisfied</v>
      </c>
    </row>
    <row r="4800" customFormat="false" ht="15" hidden="false" customHeight="false" outlineLevel="0" collapsed="false">
      <c r="A4800" s="27" t="s">
        <v>173</v>
      </c>
      <c r="B4800" s="27" t="s">
        <v>174</v>
      </c>
      <c r="C4800" s="27" t="n">
        <v>22</v>
      </c>
      <c r="D4800" s="27" t="s">
        <v>144</v>
      </c>
      <c r="E4800" s="28" t="n">
        <v>45621</v>
      </c>
      <c r="F4800" s="27" t="s">
        <v>175</v>
      </c>
      <c r="G4800" s="28" t="n">
        <v>45621</v>
      </c>
      <c r="H4800" s="27" t="s">
        <v>146</v>
      </c>
      <c r="I4800" s="27" t="s">
        <v>176</v>
      </c>
      <c r="J4800" s="27" t="s">
        <v>177</v>
      </c>
      <c r="K4800" s="27" t="s">
        <v>138</v>
      </c>
      <c r="L4800" s="27" t="n">
        <v>47</v>
      </c>
      <c r="M4800" s="27" t="n">
        <v>31</v>
      </c>
      <c r="N4800" s="27" t="s">
        <v>127</v>
      </c>
      <c r="O4800" s="27" t="s">
        <v>171</v>
      </c>
      <c r="P4800" s="27" t="s">
        <v>129</v>
      </c>
      <c r="Q4800" s="29" t="n">
        <v>2433.36</v>
      </c>
      <c r="R4800" s="27" t="s">
        <v>130</v>
      </c>
      <c r="S4800" s="27" t="s">
        <v>178</v>
      </c>
      <c r="T4800" s="27" t="n">
        <v>4</v>
      </c>
      <c r="U4800" s="27" t="n">
        <f aca="false">YEAR(E4800)</f>
        <v>2024</v>
      </c>
      <c r="V4800" s="27" t="str">
        <f aca="false">TEXT(E4800,"MMM-YYYY")</f>
        <v>Nov-2024</v>
      </c>
      <c r="W4800" s="27" t="n">
        <f aca="false">MONTH(E4800)</f>
        <v>11</v>
      </c>
      <c r="X4800" s="27" t="str">
        <f aca="false">TEXT(WEEKDAY(E4800,2),"0")&amp;" - "&amp;TEXT(E4800,"dddd")</f>
        <v>1 - Monday</v>
      </c>
      <c r="Y4800" s="27" t="str">
        <f aca="false">_xlfn.IFS(C4800&lt;18,"Child (0-17)",C4800&lt;40,"Young Adult (18-39)",C4800&lt;60,"Adult (40-59)",TRUE(),"Senior (60+)")</f>
        <v>Young Adult (18-39)</v>
      </c>
      <c r="Z4800" s="27" t="n">
        <f aca="false">ROUND(G4800-E4800,0)</f>
        <v>0</v>
      </c>
      <c r="AA4800" s="27" t="n">
        <f aca="false">L4800+M4800</f>
        <v>78</v>
      </c>
      <c r="AB4800" s="27" t="n">
        <f aca="false">IFERROR(ROUND(Q4800/AA4800,2),0)</f>
        <v>31.2</v>
      </c>
      <c r="AC4800" s="27" t="str">
        <f aca="false">IF(AND(K4800="Critical",N4800="No"),"URGENT - No Bed","Normal")</f>
        <v>Normal</v>
      </c>
      <c r="AD4800" s="33" t="n">
        <f aca="false">INDEX(Lookup_Tables!$B$3:$B$12,MATCH(H4800,Lookup_Tables!$A$3:$A$12,0))</f>
        <v>2700000</v>
      </c>
      <c r="AE4800" s="27" t="str">
        <f aca="false">INDEX(Lookup_Tables!$C$3:$C$12,MATCH(H4800,Lookup_Tables!$A$3:$A$12,0))</f>
        <v>Dr. Vikram Singh</v>
      </c>
      <c r="AF4800" s="27" t="str">
        <f aca="false">IFERROR(INDEX(Lookup_Tables!$F$16:$F$45,MATCH(I4800,Lookup_Tables!$E$16:$E$45,0)),"N/A")</f>
        <v>EMP227</v>
      </c>
      <c r="AG4800" s="27" t="n">
        <f aca="false">_xlfn.IFS(R4800="Recovered",4,R4800="Referred",3,R4800="Admitted",2,R4800="Deceased",1,TRUE(),0)</f>
        <v>4</v>
      </c>
      <c r="AH4800" s="27" t="str">
        <f aca="false">IF(T4800&gt;=4,"Satisfied",IF(T4800&gt;=3,"Neutral","Needs Improvement"))</f>
        <v>Satisfied</v>
      </c>
    </row>
    <row r="4801" customFormat="false" ht="15" hidden="false" customHeight="false" outlineLevel="0" collapsed="false">
      <c r="A4801" s="30" t="s">
        <v>4533</v>
      </c>
      <c r="B4801" s="30" t="s">
        <v>787</v>
      </c>
      <c r="C4801" s="30" t="n">
        <v>53</v>
      </c>
      <c r="D4801" s="30" t="s">
        <v>121</v>
      </c>
      <c r="E4801" s="31" t="n">
        <v>45463</v>
      </c>
      <c r="F4801" s="30" t="s">
        <v>265</v>
      </c>
      <c r="G4801" s="31" t="n">
        <v>45466</v>
      </c>
      <c r="H4801" s="30" t="s">
        <v>135</v>
      </c>
      <c r="I4801" s="30" t="s">
        <v>136</v>
      </c>
      <c r="J4801" s="30" t="s">
        <v>262</v>
      </c>
      <c r="K4801" s="30" t="s">
        <v>156</v>
      </c>
      <c r="L4801" s="30" t="n">
        <v>43</v>
      </c>
      <c r="M4801" s="30" t="n">
        <v>54</v>
      </c>
      <c r="N4801" s="30" t="s">
        <v>186</v>
      </c>
      <c r="O4801" s="30" t="s">
        <v>139</v>
      </c>
      <c r="P4801" s="30" t="s">
        <v>140</v>
      </c>
      <c r="Q4801" s="32" t="n">
        <v>4392.8</v>
      </c>
      <c r="R4801" s="30" t="s">
        <v>130</v>
      </c>
      <c r="S4801" s="30" t="s">
        <v>157</v>
      </c>
      <c r="T4801" s="30" t="n">
        <v>4</v>
      </c>
      <c r="U4801" s="30" t="n">
        <f aca="false">YEAR(E4801)</f>
        <v>2024</v>
      </c>
      <c r="V4801" s="30" t="str">
        <f aca="false">TEXT(E4801,"MMM-YYYY")</f>
        <v>Jun-2024</v>
      </c>
      <c r="W4801" s="30" t="n">
        <f aca="false">MONTH(E4801)</f>
        <v>6</v>
      </c>
      <c r="X4801" s="30" t="str">
        <f aca="false">TEXT(WEEKDAY(E4801,2),"0")&amp;" - "&amp;TEXT(E4801,"dddd")</f>
        <v>4 - Thursday</v>
      </c>
      <c r="Y4801" s="30" t="str">
        <f aca="false">_xlfn.IFS(C4801&lt;18,"Child (0-17)",C4801&lt;40,"Young Adult (18-39)",C4801&lt;60,"Adult (40-59)",TRUE(),"Senior (60+)")</f>
        <v>Adult (40-59)</v>
      </c>
      <c r="Z4801" s="30" t="n">
        <f aca="false">ROUND(G4801-E4801,0)</f>
        <v>3</v>
      </c>
      <c r="AA4801" s="30" t="n">
        <f aca="false">L4801+M4801</f>
        <v>97</v>
      </c>
      <c r="AB4801" s="30" t="n">
        <f aca="false">IFERROR(ROUND(Q4801/AA4801,2),0)</f>
        <v>45.29</v>
      </c>
      <c r="AC4801" s="30" t="str">
        <f aca="false">IF(AND(K4801="Critical",N4801="No"),"URGENT - No Bed","Normal")</f>
        <v>Normal</v>
      </c>
      <c r="AD4801" s="34" t="n">
        <f aca="false">INDEX(Lookup_Tables!$B$3:$B$12,MATCH(H4801,Lookup_Tables!$A$3:$A$12,0))</f>
        <v>4600000</v>
      </c>
      <c r="AE4801" s="30" t="str">
        <f aca="false">INDEX(Lookup_Tables!$C$3:$C$12,MATCH(H4801,Lookup_Tables!$A$3:$A$12,0))</f>
        <v>Dr. Farhan Khan</v>
      </c>
      <c r="AF4801" s="30" t="str">
        <f aca="false">IFERROR(INDEX(Lookup_Tables!$F$16:$F$45,MATCH(I4801,Lookup_Tables!$E$16:$E$45,0)),"N/A")</f>
        <v>EMP206</v>
      </c>
      <c r="AG4801" s="30" t="n">
        <f aca="false">_xlfn.IFS(R4801="Recovered",4,R4801="Referred",3,R4801="Admitted",2,R4801="Deceased",1,TRUE(),0)</f>
        <v>4</v>
      </c>
      <c r="AH4801" s="30" t="str">
        <f aca="false">IF(T4801&gt;=4,"Satisfied",IF(T4801&gt;=3,"Neutral","Needs Improvement"))</f>
        <v>Satisfied</v>
      </c>
    </row>
    <row r="4802" customFormat="false" ht="15" hidden="false" customHeight="false" outlineLevel="0" collapsed="false">
      <c r="A4802" s="27" t="s">
        <v>6747</v>
      </c>
      <c r="B4802" s="27" t="s">
        <v>650</v>
      </c>
      <c r="C4802" s="27" t="n">
        <v>0</v>
      </c>
      <c r="D4802" s="27" t="s">
        <v>181</v>
      </c>
      <c r="E4802" s="28" t="n">
        <v>45505</v>
      </c>
      <c r="F4802" s="27" t="s">
        <v>250</v>
      </c>
      <c r="G4802" s="28" t="n">
        <v>45510</v>
      </c>
      <c r="H4802" s="27" t="s">
        <v>146</v>
      </c>
      <c r="I4802" s="27" t="s">
        <v>147</v>
      </c>
      <c r="J4802" s="27" t="s">
        <v>177</v>
      </c>
      <c r="K4802" s="27" t="s">
        <v>202</v>
      </c>
      <c r="L4802" s="27" t="n">
        <v>13</v>
      </c>
      <c r="M4802" s="27" t="n">
        <v>66</v>
      </c>
      <c r="N4802" s="27" t="s">
        <v>186</v>
      </c>
      <c r="O4802" s="27" t="s">
        <v>139</v>
      </c>
      <c r="P4802" s="27" t="s">
        <v>187</v>
      </c>
      <c r="Q4802" s="29" t="n">
        <v>16189</v>
      </c>
      <c r="R4802" s="27" t="s">
        <v>462</v>
      </c>
      <c r="S4802" s="27" t="s">
        <v>164</v>
      </c>
      <c r="T4802" s="27" t="n">
        <v>4</v>
      </c>
      <c r="U4802" s="27" t="n">
        <f aca="false">YEAR(E4802)</f>
        <v>2024</v>
      </c>
      <c r="V4802" s="27" t="str">
        <f aca="false">TEXT(E4802,"MMM-YYYY")</f>
        <v>Aug-2024</v>
      </c>
      <c r="W4802" s="27" t="n">
        <f aca="false">MONTH(E4802)</f>
        <v>8</v>
      </c>
      <c r="X4802" s="27" t="str">
        <f aca="false">TEXT(WEEKDAY(E4802,2),"0")&amp;" - "&amp;TEXT(E4802,"dddd")</f>
        <v>4 - Thursday</v>
      </c>
      <c r="Y4802" s="27" t="str">
        <f aca="false">_xlfn.IFS(C4802&lt;18,"Child (0-17)",C4802&lt;40,"Young Adult (18-39)",C4802&lt;60,"Adult (40-59)",TRUE(),"Senior (60+)")</f>
        <v>Child (0-17)</v>
      </c>
      <c r="Z4802" s="27" t="n">
        <f aca="false">ROUND(G4802-E4802,0)</f>
        <v>5</v>
      </c>
      <c r="AA4802" s="27" t="n">
        <f aca="false">L4802+M4802</f>
        <v>79</v>
      </c>
      <c r="AB4802" s="27" t="n">
        <f aca="false">IFERROR(ROUND(Q4802/AA4802,2),0)</f>
        <v>204.92</v>
      </c>
      <c r="AC4802" s="27" t="str">
        <f aca="false">IF(AND(K4802="Critical",N4802="No"),"URGENT - No Bed","Normal")</f>
        <v>Normal</v>
      </c>
      <c r="AD4802" s="33" t="n">
        <f aca="false">INDEX(Lookup_Tables!$B$3:$B$12,MATCH(H4802,Lookup_Tables!$A$3:$A$12,0))</f>
        <v>2700000</v>
      </c>
      <c r="AE4802" s="27" t="str">
        <f aca="false">INDEX(Lookup_Tables!$C$3:$C$12,MATCH(H4802,Lookup_Tables!$A$3:$A$12,0))</f>
        <v>Dr. Vikram Singh</v>
      </c>
      <c r="AF4802" s="27" t="str">
        <f aca="false">IFERROR(INDEX(Lookup_Tables!$F$16:$F$45,MATCH(I4802,Lookup_Tables!$E$16:$E$45,0)),"N/A")</f>
        <v>EMP229</v>
      </c>
      <c r="AG4802" s="27" t="n">
        <f aca="false">_xlfn.IFS(R4802="Recovered",4,R4802="Referred",3,R4802="Admitted",2,R4802="Deceased",1,TRUE(),0)</f>
        <v>1</v>
      </c>
      <c r="AH4802" s="27" t="str">
        <f aca="false">IF(T4802&gt;=4,"Satisfied",IF(T4802&gt;=3,"Neutral","Needs Improvement"))</f>
        <v>Satisfied</v>
      </c>
    </row>
    <row r="4803" customFormat="false" ht="15" hidden="false" customHeight="false" outlineLevel="0" collapsed="false">
      <c r="A4803" s="30" t="s">
        <v>3536</v>
      </c>
      <c r="B4803" s="30" t="s">
        <v>3461</v>
      </c>
      <c r="C4803" s="30" t="n">
        <v>45</v>
      </c>
      <c r="D4803" s="30" t="s">
        <v>181</v>
      </c>
      <c r="E4803" s="31" t="n">
        <v>45297</v>
      </c>
      <c r="F4803" s="30" t="s">
        <v>1602</v>
      </c>
      <c r="G4803" s="31" t="n">
        <v>45303</v>
      </c>
      <c r="H4803" s="30" t="s">
        <v>168</v>
      </c>
      <c r="I4803" s="30" t="s">
        <v>196</v>
      </c>
      <c r="J4803" s="30" t="s">
        <v>441</v>
      </c>
      <c r="K4803" s="30" t="s">
        <v>126</v>
      </c>
      <c r="L4803" s="30" t="n">
        <v>38</v>
      </c>
      <c r="M4803" s="30" t="n">
        <v>66</v>
      </c>
      <c r="N4803" s="30" t="s">
        <v>186</v>
      </c>
      <c r="O4803" s="30" t="s">
        <v>128</v>
      </c>
      <c r="P4803" s="30" t="s">
        <v>187</v>
      </c>
      <c r="Q4803" s="32" t="n">
        <v>7765.87</v>
      </c>
      <c r="R4803" s="30" t="s">
        <v>130</v>
      </c>
      <c r="S4803" s="30" t="s">
        <v>151</v>
      </c>
      <c r="T4803" s="30" t="n">
        <v>4</v>
      </c>
      <c r="U4803" s="30" t="n">
        <f aca="false">YEAR(E4803)</f>
        <v>2024</v>
      </c>
      <c r="V4803" s="30" t="str">
        <f aca="false">TEXT(E4803,"MMM-YYYY")</f>
        <v>Jan-2024</v>
      </c>
      <c r="W4803" s="30" t="n">
        <f aca="false">MONTH(E4803)</f>
        <v>1</v>
      </c>
      <c r="X4803" s="30" t="str">
        <f aca="false">TEXT(WEEKDAY(E4803,2),"0")&amp;" - "&amp;TEXT(E4803,"dddd")</f>
        <v>6 - Saturday</v>
      </c>
      <c r="Y4803" s="30" t="str">
        <f aca="false">_xlfn.IFS(C4803&lt;18,"Child (0-17)",C4803&lt;40,"Young Adult (18-39)",C4803&lt;60,"Adult (40-59)",TRUE(),"Senior (60+)")</f>
        <v>Adult (40-59)</v>
      </c>
      <c r="Z4803" s="30" t="n">
        <f aca="false">ROUND(G4803-E4803,0)</f>
        <v>6</v>
      </c>
      <c r="AA4803" s="30" t="n">
        <f aca="false">L4803+M4803</f>
        <v>104</v>
      </c>
      <c r="AB4803" s="30" t="n">
        <f aca="false">IFERROR(ROUND(Q4803/AA4803,2),0)</f>
        <v>74.67</v>
      </c>
      <c r="AC4803" s="30" t="str">
        <f aca="false">IF(AND(K4803="Critical",N4803="No"),"URGENT - No Bed","Normal")</f>
        <v>Normal</v>
      </c>
      <c r="AD4803" s="34" t="n">
        <f aca="false">INDEX(Lookup_Tables!$B$3:$B$12,MATCH(H4803,Lookup_Tables!$A$3:$A$12,0))</f>
        <v>4400000</v>
      </c>
      <c r="AE4803" s="30" t="str">
        <f aca="false">INDEX(Lookup_Tables!$C$3:$C$12,MATCH(H4803,Lookup_Tables!$A$3:$A$12,0))</f>
        <v>Dr. Neha Chopra</v>
      </c>
      <c r="AF4803" s="30" t="str">
        <f aca="false">IFERROR(INDEX(Lookup_Tables!$F$16:$F$45,MATCH(I4803,Lookup_Tables!$E$16:$E$45,0)),"N/A")</f>
        <v>EMP219</v>
      </c>
      <c r="AG4803" s="30" t="n">
        <f aca="false">_xlfn.IFS(R4803="Recovered",4,R4803="Referred",3,R4803="Admitted",2,R4803="Deceased",1,TRUE(),0)</f>
        <v>4</v>
      </c>
      <c r="AH4803" s="30" t="str">
        <f aca="false">IF(T4803&gt;=4,"Satisfied",IF(T4803&gt;=3,"Neutral","Needs Improvement"))</f>
        <v>Satisfied</v>
      </c>
    </row>
    <row r="4804" customFormat="false" ht="15" hidden="false" customHeight="false" outlineLevel="0" collapsed="false">
      <c r="A4804" s="27" t="s">
        <v>6624</v>
      </c>
      <c r="B4804" s="27" t="s">
        <v>7240</v>
      </c>
      <c r="C4804" s="27" t="n">
        <v>59</v>
      </c>
      <c r="D4804" s="27" t="s">
        <v>121</v>
      </c>
      <c r="E4804" s="28" t="n">
        <v>45624</v>
      </c>
      <c r="F4804" s="27" t="s">
        <v>943</v>
      </c>
      <c r="G4804" s="28" t="n">
        <v>45628</v>
      </c>
      <c r="H4804" s="27" t="s">
        <v>123</v>
      </c>
      <c r="I4804" s="27" t="s">
        <v>304</v>
      </c>
      <c r="J4804" s="27" t="s">
        <v>305</v>
      </c>
      <c r="K4804" s="27" t="s">
        <v>126</v>
      </c>
      <c r="L4804" s="27" t="n">
        <v>23</v>
      </c>
      <c r="M4804" s="27" t="n">
        <v>83</v>
      </c>
      <c r="N4804" s="27" t="s">
        <v>186</v>
      </c>
      <c r="O4804" s="27" t="s">
        <v>171</v>
      </c>
      <c r="P4804" s="27" t="s">
        <v>140</v>
      </c>
      <c r="Q4804" s="29" t="n">
        <v>7846.62</v>
      </c>
      <c r="R4804" s="27" t="s">
        <v>130</v>
      </c>
      <c r="S4804" s="27" t="s">
        <v>192</v>
      </c>
      <c r="T4804" s="27" t="n">
        <v>5</v>
      </c>
      <c r="U4804" s="27" t="n">
        <f aca="false">YEAR(E4804)</f>
        <v>2024</v>
      </c>
      <c r="V4804" s="27" t="str">
        <f aca="false">TEXT(E4804,"MMM-YYYY")</f>
        <v>Nov-2024</v>
      </c>
      <c r="W4804" s="27" t="n">
        <f aca="false">MONTH(E4804)</f>
        <v>11</v>
      </c>
      <c r="X4804" s="27" t="str">
        <f aca="false">TEXT(WEEKDAY(E4804,2),"0")&amp;" - "&amp;TEXT(E4804,"dddd")</f>
        <v>4 - Thursday</v>
      </c>
      <c r="Y4804" s="27" t="str">
        <f aca="false">_xlfn.IFS(C4804&lt;18,"Child (0-17)",C4804&lt;40,"Young Adult (18-39)",C4804&lt;60,"Adult (40-59)",TRUE(),"Senior (60+)")</f>
        <v>Adult (40-59)</v>
      </c>
      <c r="Z4804" s="27" t="n">
        <f aca="false">ROUND(G4804-E4804,0)</f>
        <v>4</v>
      </c>
      <c r="AA4804" s="27" t="n">
        <f aca="false">L4804+M4804</f>
        <v>106</v>
      </c>
      <c r="AB4804" s="27" t="n">
        <f aca="false">IFERROR(ROUND(Q4804/AA4804,2),0)</f>
        <v>74.02</v>
      </c>
      <c r="AC4804" s="27" t="str">
        <f aca="false">IF(AND(K4804="Critical",N4804="No"),"URGENT - No Bed","Normal")</f>
        <v>Normal</v>
      </c>
      <c r="AD4804" s="33" t="n">
        <f aca="false">INDEX(Lookup_Tables!$B$3:$B$12,MATCH(H4804,Lookup_Tables!$A$3:$A$12,0))</f>
        <v>2200000</v>
      </c>
      <c r="AE4804" s="27" t="str">
        <f aca="false">INDEX(Lookup_Tables!$C$3:$C$12,MATCH(H4804,Lookup_Tables!$A$3:$A$12,0))</f>
        <v>Dr. Rohan Das</v>
      </c>
      <c r="AF4804" s="27" t="str">
        <f aca="false">IFERROR(INDEX(Lookup_Tables!$F$16:$F$45,MATCH(I4804,Lookup_Tables!$E$16:$E$45,0)),"N/A")</f>
        <v>EMP204</v>
      </c>
      <c r="AG4804" s="27" t="n">
        <f aca="false">_xlfn.IFS(R4804="Recovered",4,R4804="Referred",3,R4804="Admitted",2,R4804="Deceased",1,TRUE(),0)</f>
        <v>4</v>
      </c>
      <c r="AH4804" s="27" t="str">
        <f aca="false">IF(T4804&gt;=4,"Satisfied",IF(T4804&gt;=3,"Neutral","Needs Improvement"))</f>
        <v>Satisfied</v>
      </c>
    </row>
    <row r="4805" customFormat="false" ht="15" hidden="false" customHeight="false" outlineLevel="0" collapsed="false">
      <c r="A4805" s="30" t="s">
        <v>560</v>
      </c>
      <c r="B4805" s="30" t="s">
        <v>561</v>
      </c>
      <c r="C4805" s="30" t="n">
        <v>0</v>
      </c>
      <c r="D4805" s="30" t="s">
        <v>181</v>
      </c>
      <c r="E4805" s="31" t="n">
        <v>45386</v>
      </c>
      <c r="F4805" s="30" t="s">
        <v>326</v>
      </c>
      <c r="G4805" s="31" t="n">
        <v>45386</v>
      </c>
      <c r="H4805" s="30" t="s">
        <v>183</v>
      </c>
      <c r="I4805" s="30" t="s">
        <v>430</v>
      </c>
      <c r="J4805" s="30" t="s">
        <v>476</v>
      </c>
      <c r="K4805" s="30" t="s">
        <v>138</v>
      </c>
      <c r="L4805" s="30" t="n">
        <v>90</v>
      </c>
      <c r="M4805" s="30" t="n">
        <v>24</v>
      </c>
      <c r="N4805" s="30" t="s">
        <v>186</v>
      </c>
      <c r="O4805" s="30" t="s">
        <v>128</v>
      </c>
      <c r="P4805" s="30" t="s">
        <v>150</v>
      </c>
      <c r="Q4805" s="32" t="n">
        <v>1370.58</v>
      </c>
      <c r="R4805" s="30" t="s">
        <v>130</v>
      </c>
      <c r="S4805" s="30" t="s">
        <v>223</v>
      </c>
      <c r="T4805" s="30" t="n">
        <v>4</v>
      </c>
      <c r="U4805" s="30" t="n">
        <f aca="false">YEAR(E4805)</f>
        <v>2024</v>
      </c>
      <c r="V4805" s="30" t="str">
        <f aca="false">TEXT(E4805,"MMM-YYYY")</f>
        <v>Apr-2024</v>
      </c>
      <c r="W4805" s="30" t="n">
        <f aca="false">MONTH(E4805)</f>
        <v>4</v>
      </c>
      <c r="X4805" s="30" t="str">
        <f aca="false">TEXT(WEEKDAY(E4805,2),"0")&amp;" - "&amp;TEXT(E4805,"dddd")</f>
        <v>4 - Thursday</v>
      </c>
      <c r="Y4805" s="30" t="str">
        <f aca="false">_xlfn.IFS(C4805&lt;18,"Child (0-17)",C4805&lt;40,"Young Adult (18-39)",C4805&lt;60,"Adult (40-59)",TRUE(),"Senior (60+)")</f>
        <v>Child (0-17)</v>
      </c>
      <c r="Z4805" s="30" t="n">
        <f aca="false">ROUND(G4805-E4805,0)</f>
        <v>0</v>
      </c>
      <c r="AA4805" s="30" t="n">
        <f aca="false">L4805+M4805</f>
        <v>114</v>
      </c>
      <c r="AB4805" s="30" t="n">
        <f aca="false">IFERROR(ROUND(Q4805/AA4805,2),0)</f>
        <v>12.02</v>
      </c>
      <c r="AC4805" s="30" t="str">
        <f aca="false">IF(AND(K4805="Critical",N4805="No"),"URGENT - No Bed","Normal")</f>
        <v>Normal</v>
      </c>
      <c r="AD4805" s="34" t="n">
        <f aca="false">INDEX(Lookup_Tables!$B$3:$B$12,MATCH(H4805,Lookup_Tables!$A$3:$A$12,0))</f>
        <v>3100000</v>
      </c>
      <c r="AE4805" s="30" t="str">
        <f aca="false">INDEX(Lookup_Tables!$C$3:$C$12,MATCH(H4805,Lookup_Tables!$A$3:$A$12,0))</f>
        <v>Dr. Kavita Rao</v>
      </c>
      <c r="AF4805" s="30" t="str">
        <f aca="false">IFERROR(INDEX(Lookup_Tables!$F$16:$F$45,MATCH(I4805,Lookup_Tables!$E$16:$E$45,0)),"N/A")</f>
        <v>EMP224</v>
      </c>
      <c r="AG4805" s="30" t="n">
        <f aca="false">_xlfn.IFS(R4805="Recovered",4,R4805="Referred",3,R4805="Admitted",2,R4805="Deceased",1,TRUE(),0)</f>
        <v>4</v>
      </c>
      <c r="AH4805" s="30" t="str">
        <f aca="false">IF(T4805&gt;=4,"Satisfied",IF(T4805&gt;=3,"Neutral","Needs Improvement"))</f>
        <v>Satisfied</v>
      </c>
    </row>
    <row r="4806" customFormat="false" ht="15" hidden="false" customHeight="false" outlineLevel="0" collapsed="false">
      <c r="A4806" s="27" t="s">
        <v>2026</v>
      </c>
      <c r="B4806" s="27" t="s">
        <v>716</v>
      </c>
      <c r="C4806" s="27" t="n">
        <v>13</v>
      </c>
      <c r="D4806" s="27" t="s">
        <v>121</v>
      </c>
      <c r="E4806" s="28" t="n">
        <v>45378</v>
      </c>
      <c r="F4806" s="27" t="s">
        <v>948</v>
      </c>
      <c r="G4806" s="28" t="n">
        <v>45383</v>
      </c>
      <c r="H4806" s="27" t="s">
        <v>146</v>
      </c>
      <c r="I4806" s="27" t="s">
        <v>147</v>
      </c>
      <c r="J4806" s="27" t="s">
        <v>568</v>
      </c>
      <c r="K4806" s="27" t="s">
        <v>126</v>
      </c>
      <c r="L4806" s="27" t="n">
        <v>14</v>
      </c>
      <c r="M4806" s="27" t="n">
        <v>106</v>
      </c>
      <c r="N4806" s="27" t="s">
        <v>186</v>
      </c>
      <c r="O4806" s="27" t="s">
        <v>171</v>
      </c>
      <c r="P4806" s="27" t="s">
        <v>140</v>
      </c>
      <c r="Q4806" s="29" t="n">
        <v>7614.77</v>
      </c>
      <c r="R4806" s="27" t="s">
        <v>130</v>
      </c>
      <c r="S4806" s="27" t="s">
        <v>131</v>
      </c>
      <c r="T4806" s="27" t="n">
        <v>4</v>
      </c>
      <c r="U4806" s="27" t="n">
        <f aca="false">YEAR(E4806)</f>
        <v>2024</v>
      </c>
      <c r="V4806" s="27" t="str">
        <f aca="false">TEXT(E4806,"MMM-YYYY")</f>
        <v>Mar-2024</v>
      </c>
      <c r="W4806" s="27" t="n">
        <f aca="false">MONTH(E4806)</f>
        <v>3</v>
      </c>
      <c r="X4806" s="27" t="str">
        <f aca="false">TEXT(WEEKDAY(E4806,2),"0")&amp;" - "&amp;TEXT(E4806,"dddd")</f>
        <v>3 - Wednesday</v>
      </c>
      <c r="Y4806" s="27" t="str">
        <f aca="false">_xlfn.IFS(C4806&lt;18,"Child (0-17)",C4806&lt;40,"Young Adult (18-39)",C4806&lt;60,"Adult (40-59)",TRUE(),"Senior (60+)")</f>
        <v>Child (0-17)</v>
      </c>
      <c r="Z4806" s="27" t="n">
        <f aca="false">ROUND(G4806-E4806,0)</f>
        <v>5</v>
      </c>
      <c r="AA4806" s="27" t="n">
        <f aca="false">L4806+M4806</f>
        <v>120</v>
      </c>
      <c r="AB4806" s="27" t="n">
        <f aca="false">IFERROR(ROUND(Q4806/AA4806,2),0)</f>
        <v>63.46</v>
      </c>
      <c r="AC4806" s="27" t="str">
        <f aca="false">IF(AND(K4806="Critical",N4806="No"),"URGENT - No Bed","Normal")</f>
        <v>Normal</v>
      </c>
      <c r="AD4806" s="33" t="n">
        <f aca="false">INDEX(Lookup_Tables!$B$3:$B$12,MATCH(H4806,Lookup_Tables!$A$3:$A$12,0))</f>
        <v>2700000</v>
      </c>
      <c r="AE4806" s="27" t="str">
        <f aca="false">INDEX(Lookup_Tables!$C$3:$C$12,MATCH(H4806,Lookup_Tables!$A$3:$A$12,0))</f>
        <v>Dr. Vikram Singh</v>
      </c>
      <c r="AF4806" s="27" t="str">
        <f aca="false">IFERROR(INDEX(Lookup_Tables!$F$16:$F$45,MATCH(I4806,Lookup_Tables!$E$16:$E$45,0)),"N/A")</f>
        <v>EMP229</v>
      </c>
      <c r="AG4806" s="27" t="n">
        <f aca="false">_xlfn.IFS(R4806="Recovered",4,R4806="Referred",3,R4806="Admitted",2,R4806="Deceased",1,TRUE(),0)</f>
        <v>4</v>
      </c>
      <c r="AH4806" s="27" t="str">
        <f aca="false">IF(T4806&gt;=4,"Satisfied",IF(T4806&gt;=3,"Neutral","Needs Improvement"))</f>
        <v>Satisfied</v>
      </c>
    </row>
    <row r="4807" customFormat="false" ht="15" hidden="false" customHeight="false" outlineLevel="0" collapsed="false">
      <c r="A4807" s="30" t="s">
        <v>3161</v>
      </c>
      <c r="B4807" s="30" t="s">
        <v>2043</v>
      </c>
      <c r="C4807" s="30" t="n">
        <v>44</v>
      </c>
      <c r="D4807" s="30" t="s">
        <v>121</v>
      </c>
      <c r="E4807" s="31" t="n">
        <v>45652</v>
      </c>
      <c r="F4807" s="30" t="s">
        <v>535</v>
      </c>
      <c r="G4807" s="31" t="n">
        <v>45661</v>
      </c>
      <c r="H4807" s="30" t="s">
        <v>183</v>
      </c>
      <c r="I4807" s="30" t="s">
        <v>430</v>
      </c>
      <c r="J4807" s="30" t="s">
        <v>411</v>
      </c>
      <c r="K4807" s="30" t="s">
        <v>202</v>
      </c>
      <c r="L4807" s="30" t="n">
        <v>20</v>
      </c>
      <c r="M4807" s="30" t="n">
        <v>201</v>
      </c>
      <c r="N4807" s="30" t="s">
        <v>186</v>
      </c>
      <c r="O4807" s="30" t="s">
        <v>139</v>
      </c>
      <c r="P4807" s="30" t="s">
        <v>150</v>
      </c>
      <c r="Q4807" s="32" t="n">
        <v>18657.55</v>
      </c>
      <c r="R4807" s="30" t="s">
        <v>172</v>
      </c>
      <c r="S4807" s="30" t="s">
        <v>157</v>
      </c>
      <c r="T4807" s="30" t="n">
        <v>4</v>
      </c>
      <c r="U4807" s="30" t="n">
        <f aca="false">YEAR(E4807)</f>
        <v>2024</v>
      </c>
      <c r="V4807" s="30" t="str">
        <f aca="false">TEXT(E4807,"MMM-YYYY")</f>
        <v>Dec-2024</v>
      </c>
      <c r="W4807" s="30" t="n">
        <f aca="false">MONTH(E4807)</f>
        <v>12</v>
      </c>
      <c r="X4807" s="30" t="str">
        <f aca="false">TEXT(WEEKDAY(E4807,2),"0")&amp;" - "&amp;TEXT(E4807,"dddd")</f>
        <v>4 - Thursday</v>
      </c>
      <c r="Y4807" s="30" t="str">
        <f aca="false">_xlfn.IFS(C4807&lt;18,"Child (0-17)",C4807&lt;40,"Young Adult (18-39)",C4807&lt;60,"Adult (40-59)",TRUE(),"Senior (60+)")</f>
        <v>Adult (40-59)</v>
      </c>
      <c r="Z4807" s="30" t="n">
        <f aca="false">ROUND(G4807-E4807,0)</f>
        <v>9</v>
      </c>
      <c r="AA4807" s="30" t="n">
        <f aca="false">L4807+M4807</f>
        <v>221</v>
      </c>
      <c r="AB4807" s="30" t="n">
        <f aca="false">IFERROR(ROUND(Q4807/AA4807,2),0)</f>
        <v>84.42</v>
      </c>
      <c r="AC4807" s="30" t="str">
        <f aca="false">IF(AND(K4807="Critical",N4807="No"),"URGENT - No Bed","Normal")</f>
        <v>Normal</v>
      </c>
      <c r="AD4807" s="34" t="n">
        <f aca="false">INDEX(Lookup_Tables!$B$3:$B$12,MATCH(H4807,Lookup_Tables!$A$3:$A$12,0))</f>
        <v>3100000</v>
      </c>
      <c r="AE4807" s="30" t="str">
        <f aca="false">INDEX(Lookup_Tables!$C$3:$C$12,MATCH(H4807,Lookup_Tables!$A$3:$A$12,0))</f>
        <v>Dr. Kavita Rao</v>
      </c>
      <c r="AF4807" s="30" t="str">
        <f aca="false">IFERROR(INDEX(Lookup_Tables!$F$16:$F$45,MATCH(I4807,Lookup_Tables!$E$16:$E$45,0)),"N/A")</f>
        <v>EMP224</v>
      </c>
      <c r="AG4807" s="30" t="n">
        <f aca="false">_xlfn.IFS(R4807="Recovered",4,R4807="Referred",3,R4807="Admitted",2,R4807="Deceased",1,TRUE(),0)</f>
        <v>2</v>
      </c>
      <c r="AH4807" s="30" t="str">
        <f aca="false">IF(T4807&gt;=4,"Satisfied",IF(T4807&gt;=3,"Neutral","Needs Improvement"))</f>
        <v>Satisfied</v>
      </c>
    </row>
    <row r="4808" customFormat="false" ht="15" hidden="false" customHeight="false" outlineLevel="0" collapsed="false">
      <c r="A4808" s="27" t="s">
        <v>773</v>
      </c>
      <c r="B4808" s="27" t="s">
        <v>774</v>
      </c>
      <c r="C4808" s="27" t="n">
        <v>32</v>
      </c>
      <c r="D4808" s="27" t="s">
        <v>181</v>
      </c>
      <c r="E4808" s="28" t="n">
        <v>45546</v>
      </c>
      <c r="F4808" s="27" t="s">
        <v>472</v>
      </c>
      <c r="G4808" s="28" t="n">
        <v>45549</v>
      </c>
      <c r="H4808" s="27" t="s">
        <v>242</v>
      </c>
      <c r="I4808" s="27" t="s">
        <v>315</v>
      </c>
      <c r="J4808" s="27" t="s">
        <v>422</v>
      </c>
      <c r="K4808" s="27" t="s">
        <v>156</v>
      </c>
      <c r="L4808" s="27" t="n">
        <v>31</v>
      </c>
      <c r="M4808" s="27" t="n">
        <v>36</v>
      </c>
      <c r="N4808" s="27" t="s">
        <v>127</v>
      </c>
      <c r="O4808" s="27" t="s">
        <v>149</v>
      </c>
      <c r="P4808" s="27" t="s">
        <v>187</v>
      </c>
      <c r="Q4808" s="29" t="n">
        <v>3552.87</v>
      </c>
      <c r="R4808" s="27" t="s">
        <v>172</v>
      </c>
      <c r="S4808" s="27" t="s">
        <v>335</v>
      </c>
      <c r="T4808" s="27" t="n">
        <v>1</v>
      </c>
      <c r="U4808" s="27" t="n">
        <f aca="false">YEAR(E4808)</f>
        <v>2024</v>
      </c>
      <c r="V4808" s="27" t="str">
        <f aca="false">TEXT(E4808,"MMM-YYYY")</f>
        <v>Sep-2024</v>
      </c>
      <c r="W4808" s="27" t="n">
        <f aca="false">MONTH(E4808)</f>
        <v>9</v>
      </c>
      <c r="X4808" s="27" t="str">
        <f aca="false">TEXT(WEEKDAY(E4808,2),"0")&amp;" - "&amp;TEXT(E4808,"dddd")</f>
        <v>3 - Wednesday</v>
      </c>
      <c r="Y4808" s="27" t="str">
        <f aca="false">_xlfn.IFS(C4808&lt;18,"Child (0-17)",C4808&lt;40,"Young Adult (18-39)",C4808&lt;60,"Adult (40-59)",TRUE(),"Senior (60+)")</f>
        <v>Young Adult (18-39)</v>
      </c>
      <c r="Z4808" s="27" t="n">
        <f aca="false">ROUND(G4808-E4808,0)</f>
        <v>3</v>
      </c>
      <c r="AA4808" s="27" t="n">
        <f aca="false">L4808+M4808</f>
        <v>67</v>
      </c>
      <c r="AB4808" s="27" t="n">
        <f aca="false">IFERROR(ROUND(Q4808/AA4808,2),0)</f>
        <v>53.03</v>
      </c>
      <c r="AC4808" s="27" t="str">
        <f aca="false">IF(AND(K4808="Critical",N4808="No"),"URGENT - No Bed","Normal")</f>
        <v>Normal</v>
      </c>
      <c r="AD4808" s="33" t="n">
        <f aca="false">INDEX(Lookup_Tables!$B$3:$B$12,MATCH(H4808,Lookup_Tables!$A$3:$A$12,0))</f>
        <v>3000000</v>
      </c>
      <c r="AE4808" s="27" t="str">
        <f aca="false">INDEX(Lookup_Tables!$C$3:$C$12,MATCH(H4808,Lookup_Tables!$A$3:$A$12,0))</f>
        <v>Dr. Pooja Iyer</v>
      </c>
      <c r="AF4808" s="27" t="str">
        <f aca="false">IFERROR(INDEX(Lookup_Tables!$F$16:$F$45,MATCH(I4808,Lookup_Tables!$E$16:$E$45,0)),"N/A")</f>
        <v>EMP213</v>
      </c>
      <c r="AG4808" s="27" t="n">
        <f aca="false">_xlfn.IFS(R4808="Recovered",4,R4808="Referred",3,R4808="Admitted",2,R4808="Deceased",1,TRUE(),0)</f>
        <v>2</v>
      </c>
      <c r="AH4808" s="27" t="str">
        <f aca="false">IF(T4808&gt;=4,"Satisfied",IF(T4808&gt;=3,"Neutral","Needs Improvement"))</f>
        <v>Needs Improvement</v>
      </c>
    </row>
    <row r="4809" customFormat="false" ht="15" hidden="false" customHeight="false" outlineLevel="0" collapsed="false">
      <c r="A4809" s="30" t="s">
        <v>5074</v>
      </c>
      <c r="B4809" s="30" t="s">
        <v>4449</v>
      </c>
      <c r="C4809" s="30" t="n">
        <v>32</v>
      </c>
      <c r="D4809" s="30" t="s">
        <v>181</v>
      </c>
      <c r="E4809" s="31" t="n">
        <v>45404</v>
      </c>
      <c r="F4809" s="30" t="s">
        <v>1140</v>
      </c>
      <c r="G4809" s="31" t="n">
        <v>45405</v>
      </c>
      <c r="H4809" s="30" t="s">
        <v>236</v>
      </c>
      <c r="I4809" s="30" t="s">
        <v>237</v>
      </c>
      <c r="J4809" s="30" t="s">
        <v>455</v>
      </c>
      <c r="K4809" s="30" t="s">
        <v>156</v>
      </c>
      <c r="L4809" s="30" t="n">
        <v>26</v>
      </c>
      <c r="M4809" s="30" t="n">
        <v>72</v>
      </c>
      <c r="N4809" s="30" t="s">
        <v>127</v>
      </c>
      <c r="O4809" s="30" t="s">
        <v>171</v>
      </c>
      <c r="P4809" s="30" t="s">
        <v>150</v>
      </c>
      <c r="Q4809" s="32" t="n">
        <v>4751.59</v>
      </c>
      <c r="R4809" s="30" t="s">
        <v>172</v>
      </c>
      <c r="S4809" s="30" t="s">
        <v>223</v>
      </c>
      <c r="T4809" s="30" t="n">
        <v>3</v>
      </c>
      <c r="U4809" s="30" t="n">
        <f aca="false">YEAR(E4809)</f>
        <v>2024</v>
      </c>
      <c r="V4809" s="30" t="str">
        <f aca="false">TEXT(E4809,"MMM-YYYY")</f>
        <v>Apr-2024</v>
      </c>
      <c r="W4809" s="30" t="n">
        <f aca="false">MONTH(E4809)</f>
        <v>4</v>
      </c>
      <c r="X4809" s="30" t="str">
        <f aca="false">TEXT(WEEKDAY(E4809,2),"0")&amp;" - "&amp;TEXT(E4809,"dddd")</f>
        <v>1 - Monday</v>
      </c>
      <c r="Y4809" s="30" t="str">
        <f aca="false">_xlfn.IFS(C4809&lt;18,"Child (0-17)",C4809&lt;40,"Young Adult (18-39)",C4809&lt;60,"Adult (40-59)",TRUE(),"Senior (60+)")</f>
        <v>Young Adult (18-39)</v>
      </c>
      <c r="Z4809" s="30" t="n">
        <f aca="false">ROUND(G4809-E4809,0)</f>
        <v>1</v>
      </c>
      <c r="AA4809" s="30" t="n">
        <f aca="false">L4809+M4809</f>
        <v>98</v>
      </c>
      <c r="AB4809" s="30" t="n">
        <f aca="false">IFERROR(ROUND(Q4809/AA4809,2),0)</f>
        <v>48.49</v>
      </c>
      <c r="AC4809" s="30" t="str">
        <f aca="false">IF(AND(K4809="Critical",N4809="No"),"URGENT - No Bed","Normal")</f>
        <v>Normal</v>
      </c>
      <c r="AD4809" s="34" t="n">
        <f aca="false">INDEX(Lookup_Tables!$B$3:$B$12,MATCH(H4809,Lookup_Tables!$A$3:$A$12,0))</f>
        <v>3900000</v>
      </c>
      <c r="AE4809" s="30" t="str">
        <f aca="false">INDEX(Lookup_Tables!$C$3:$C$12,MATCH(H4809,Lookup_Tables!$A$3:$A$12,0))</f>
        <v>Dr. Rina Mehta</v>
      </c>
      <c r="AF4809" s="30" t="str">
        <f aca="false">IFERROR(INDEX(Lookup_Tables!$F$16:$F$45,MATCH(I4809,Lookup_Tables!$E$16:$E$45,0)),"N/A")</f>
        <v>EMP215</v>
      </c>
      <c r="AG4809" s="30" t="n">
        <f aca="false">_xlfn.IFS(R4809="Recovered",4,R4809="Referred",3,R4809="Admitted",2,R4809="Deceased",1,TRUE(),0)</f>
        <v>2</v>
      </c>
      <c r="AH4809" s="30" t="str">
        <f aca="false">IF(T4809&gt;=4,"Satisfied",IF(T4809&gt;=3,"Neutral","Needs Improvement"))</f>
        <v>Neutral</v>
      </c>
    </row>
    <row r="4810" customFormat="false" ht="15" hidden="false" customHeight="false" outlineLevel="0" collapsed="false">
      <c r="A4810" s="27" t="s">
        <v>1538</v>
      </c>
      <c r="B4810" s="27" t="s">
        <v>1164</v>
      </c>
      <c r="C4810" s="27" t="n">
        <v>62</v>
      </c>
      <c r="D4810" s="27" t="s">
        <v>121</v>
      </c>
      <c r="E4810" s="28" t="n">
        <v>45496</v>
      </c>
      <c r="F4810" s="27" t="s">
        <v>1135</v>
      </c>
      <c r="G4810" s="28" t="n">
        <v>45499</v>
      </c>
      <c r="H4810" s="27" t="s">
        <v>135</v>
      </c>
      <c r="I4810" s="27" t="s">
        <v>136</v>
      </c>
      <c r="J4810" s="27" t="s">
        <v>262</v>
      </c>
      <c r="K4810" s="27" t="s">
        <v>156</v>
      </c>
      <c r="L4810" s="27" t="n">
        <v>57</v>
      </c>
      <c r="M4810" s="27" t="n">
        <v>31</v>
      </c>
      <c r="N4810" s="27" t="s">
        <v>127</v>
      </c>
      <c r="O4810" s="27" t="s">
        <v>139</v>
      </c>
      <c r="P4810" s="27" t="s">
        <v>150</v>
      </c>
      <c r="Q4810" s="29" t="n">
        <v>4063</v>
      </c>
      <c r="R4810" s="27" t="s">
        <v>130</v>
      </c>
      <c r="S4810" s="27" t="s">
        <v>178</v>
      </c>
      <c r="T4810" s="27" t="n">
        <v>3</v>
      </c>
      <c r="U4810" s="27" t="n">
        <f aca="false">YEAR(E4810)</f>
        <v>2024</v>
      </c>
      <c r="V4810" s="27" t="str">
        <f aca="false">TEXT(E4810,"MMM-YYYY")</f>
        <v>Jul-2024</v>
      </c>
      <c r="W4810" s="27" t="n">
        <f aca="false">MONTH(E4810)</f>
        <v>7</v>
      </c>
      <c r="X4810" s="27" t="str">
        <f aca="false">TEXT(WEEKDAY(E4810,2),"0")&amp;" - "&amp;TEXT(E4810,"dddd")</f>
        <v>2 - Tuesday</v>
      </c>
      <c r="Y4810" s="27" t="str">
        <f aca="false">_xlfn.IFS(C4810&lt;18,"Child (0-17)",C4810&lt;40,"Young Adult (18-39)",C4810&lt;60,"Adult (40-59)",TRUE(),"Senior (60+)")</f>
        <v>Senior (60+)</v>
      </c>
      <c r="Z4810" s="27" t="n">
        <f aca="false">ROUND(G4810-E4810,0)</f>
        <v>3</v>
      </c>
      <c r="AA4810" s="27" t="n">
        <f aca="false">L4810+M4810</f>
        <v>88</v>
      </c>
      <c r="AB4810" s="27" t="n">
        <f aca="false">IFERROR(ROUND(Q4810/AA4810,2),0)</f>
        <v>46.17</v>
      </c>
      <c r="AC4810" s="27" t="str">
        <f aca="false">IF(AND(K4810="Critical",N4810="No"),"URGENT - No Bed","Normal")</f>
        <v>Normal</v>
      </c>
      <c r="AD4810" s="33" t="n">
        <f aca="false">INDEX(Lookup_Tables!$B$3:$B$12,MATCH(H4810,Lookup_Tables!$A$3:$A$12,0))</f>
        <v>4600000</v>
      </c>
      <c r="AE4810" s="27" t="str">
        <f aca="false">INDEX(Lookup_Tables!$C$3:$C$12,MATCH(H4810,Lookup_Tables!$A$3:$A$12,0))</f>
        <v>Dr. Farhan Khan</v>
      </c>
      <c r="AF4810" s="27" t="str">
        <f aca="false">IFERROR(INDEX(Lookup_Tables!$F$16:$F$45,MATCH(I4810,Lookup_Tables!$E$16:$E$45,0)),"N/A")</f>
        <v>EMP206</v>
      </c>
      <c r="AG4810" s="27" t="n">
        <f aca="false">_xlfn.IFS(R4810="Recovered",4,R4810="Referred",3,R4810="Admitted",2,R4810="Deceased",1,TRUE(),0)</f>
        <v>4</v>
      </c>
      <c r="AH4810" s="27" t="str">
        <f aca="false">IF(T4810&gt;=4,"Satisfied",IF(T4810&gt;=3,"Neutral","Needs Improvement"))</f>
        <v>Neutral</v>
      </c>
    </row>
    <row r="4811" customFormat="false" ht="15" hidden="false" customHeight="false" outlineLevel="0" collapsed="false">
      <c r="A4811" s="30" t="s">
        <v>1818</v>
      </c>
      <c r="B4811" s="30" t="s">
        <v>1819</v>
      </c>
      <c r="C4811" s="30" t="n">
        <v>62</v>
      </c>
      <c r="D4811" s="30" t="s">
        <v>121</v>
      </c>
      <c r="E4811" s="31" t="n">
        <v>45349</v>
      </c>
      <c r="F4811" s="30" t="s">
        <v>1583</v>
      </c>
      <c r="G4811" s="31" t="n">
        <v>45350</v>
      </c>
      <c r="H4811" s="30" t="s">
        <v>183</v>
      </c>
      <c r="I4811" s="30" t="s">
        <v>430</v>
      </c>
      <c r="J4811" s="30" t="s">
        <v>431</v>
      </c>
      <c r="K4811" s="30" t="s">
        <v>138</v>
      </c>
      <c r="L4811" s="30" t="n">
        <v>59</v>
      </c>
      <c r="M4811" s="30" t="n">
        <v>34</v>
      </c>
      <c r="N4811" s="30" t="s">
        <v>127</v>
      </c>
      <c r="O4811" s="30" t="s">
        <v>171</v>
      </c>
      <c r="P4811" s="30" t="s">
        <v>150</v>
      </c>
      <c r="Q4811" s="32" t="n">
        <v>2186.68</v>
      </c>
      <c r="R4811" s="30" t="s">
        <v>130</v>
      </c>
      <c r="S4811" s="30" t="s">
        <v>151</v>
      </c>
      <c r="T4811" s="30" t="n">
        <v>3</v>
      </c>
      <c r="U4811" s="30" t="n">
        <f aca="false">YEAR(E4811)</f>
        <v>2024</v>
      </c>
      <c r="V4811" s="30" t="str">
        <f aca="false">TEXT(E4811,"MMM-YYYY")</f>
        <v>Feb-2024</v>
      </c>
      <c r="W4811" s="30" t="n">
        <f aca="false">MONTH(E4811)</f>
        <v>2</v>
      </c>
      <c r="X4811" s="30" t="str">
        <f aca="false">TEXT(WEEKDAY(E4811,2),"0")&amp;" - "&amp;TEXT(E4811,"dddd")</f>
        <v>2 - Tuesday</v>
      </c>
      <c r="Y4811" s="30" t="str">
        <f aca="false">_xlfn.IFS(C4811&lt;18,"Child (0-17)",C4811&lt;40,"Young Adult (18-39)",C4811&lt;60,"Adult (40-59)",TRUE(),"Senior (60+)")</f>
        <v>Senior (60+)</v>
      </c>
      <c r="Z4811" s="30" t="n">
        <f aca="false">ROUND(G4811-E4811,0)</f>
        <v>1</v>
      </c>
      <c r="AA4811" s="30" t="n">
        <f aca="false">L4811+M4811</f>
        <v>93</v>
      </c>
      <c r="AB4811" s="30" t="n">
        <f aca="false">IFERROR(ROUND(Q4811/AA4811,2),0)</f>
        <v>23.51</v>
      </c>
      <c r="AC4811" s="30" t="str">
        <f aca="false">IF(AND(K4811="Critical",N4811="No"),"URGENT - No Bed","Normal")</f>
        <v>Normal</v>
      </c>
      <c r="AD4811" s="34" t="n">
        <f aca="false">INDEX(Lookup_Tables!$B$3:$B$12,MATCH(H4811,Lookup_Tables!$A$3:$A$12,0))</f>
        <v>3100000</v>
      </c>
      <c r="AE4811" s="30" t="str">
        <f aca="false">INDEX(Lookup_Tables!$C$3:$C$12,MATCH(H4811,Lookup_Tables!$A$3:$A$12,0))</f>
        <v>Dr. Kavita Rao</v>
      </c>
      <c r="AF4811" s="30" t="str">
        <f aca="false">IFERROR(INDEX(Lookup_Tables!$F$16:$F$45,MATCH(I4811,Lookup_Tables!$E$16:$E$45,0)),"N/A")</f>
        <v>EMP224</v>
      </c>
      <c r="AG4811" s="30" t="n">
        <f aca="false">_xlfn.IFS(R4811="Recovered",4,R4811="Referred",3,R4811="Admitted",2,R4811="Deceased",1,TRUE(),0)</f>
        <v>4</v>
      </c>
      <c r="AH4811" s="30" t="str">
        <f aca="false">IF(T4811&gt;=4,"Satisfied",IF(T4811&gt;=3,"Neutral","Needs Improvement"))</f>
        <v>Neutral</v>
      </c>
    </row>
    <row r="4812" customFormat="false" ht="15" hidden="false" customHeight="false" outlineLevel="0" collapsed="false">
      <c r="A4812" s="27" t="s">
        <v>4877</v>
      </c>
      <c r="B4812" s="27" t="s">
        <v>2508</v>
      </c>
      <c r="C4812" s="27" t="n">
        <v>49</v>
      </c>
      <c r="D4812" s="27" t="s">
        <v>121</v>
      </c>
      <c r="E4812" s="28" t="n">
        <v>45455</v>
      </c>
      <c r="F4812" s="27" t="s">
        <v>2834</v>
      </c>
      <c r="G4812" s="28" t="n">
        <v>45457</v>
      </c>
      <c r="H4812" s="27" t="s">
        <v>217</v>
      </c>
      <c r="I4812" s="27" t="s">
        <v>392</v>
      </c>
      <c r="J4812" s="27" t="s">
        <v>483</v>
      </c>
      <c r="K4812" s="27" t="s">
        <v>156</v>
      </c>
      <c r="L4812" s="27" t="n">
        <v>33</v>
      </c>
      <c r="M4812" s="27" t="n">
        <v>35</v>
      </c>
      <c r="N4812" s="27" t="s">
        <v>186</v>
      </c>
      <c r="O4812" s="27" t="s">
        <v>139</v>
      </c>
      <c r="P4812" s="27" t="s">
        <v>150</v>
      </c>
      <c r="Q4812" s="29" t="n">
        <v>3717.7</v>
      </c>
      <c r="R4812" s="27" t="s">
        <v>130</v>
      </c>
      <c r="S4812" s="27" t="s">
        <v>131</v>
      </c>
      <c r="T4812" s="27" t="n">
        <v>3</v>
      </c>
      <c r="U4812" s="27" t="n">
        <f aca="false">YEAR(E4812)</f>
        <v>2024</v>
      </c>
      <c r="V4812" s="27" t="str">
        <f aca="false">TEXT(E4812,"MMM-YYYY")</f>
        <v>Jun-2024</v>
      </c>
      <c r="W4812" s="27" t="n">
        <f aca="false">MONTH(E4812)</f>
        <v>6</v>
      </c>
      <c r="X4812" s="27" t="str">
        <f aca="false">TEXT(WEEKDAY(E4812,2),"0")&amp;" - "&amp;TEXT(E4812,"dddd")</f>
        <v>3 - Wednesday</v>
      </c>
      <c r="Y4812" s="27" t="str">
        <f aca="false">_xlfn.IFS(C4812&lt;18,"Child (0-17)",C4812&lt;40,"Young Adult (18-39)",C4812&lt;60,"Adult (40-59)",TRUE(),"Senior (60+)")</f>
        <v>Adult (40-59)</v>
      </c>
      <c r="Z4812" s="27" t="n">
        <f aca="false">ROUND(G4812-E4812,0)</f>
        <v>2</v>
      </c>
      <c r="AA4812" s="27" t="n">
        <f aca="false">L4812+M4812</f>
        <v>68</v>
      </c>
      <c r="AB4812" s="27" t="n">
        <f aca="false">IFERROR(ROUND(Q4812/AA4812,2),0)</f>
        <v>54.67</v>
      </c>
      <c r="AC4812" s="27" t="str">
        <f aca="false">IF(AND(K4812="Critical",N4812="No"),"URGENT - No Bed","Normal")</f>
        <v>Normal</v>
      </c>
      <c r="AD4812" s="33" t="n">
        <f aca="false">INDEX(Lookup_Tables!$B$3:$B$12,MATCH(H4812,Lookup_Tables!$A$3:$A$12,0))</f>
        <v>4200000</v>
      </c>
      <c r="AE4812" s="27" t="str">
        <f aca="false">INDEX(Lookup_Tables!$C$3:$C$12,MATCH(H4812,Lookup_Tables!$A$3:$A$12,0))</f>
        <v>Dr. Anil Kapoor</v>
      </c>
      <c r="AF4812" s="27" t="str">
        <f aca="false">IFERROR(INDEX(Lookup_Tables!$F$16:$F$45,MATCH(I4812,Lookup_Tables!$E$16:$E$45,0)),"N/A")</f>
        <v>EMP202</v>
      </c>
      <c r="AG4812" s="27" t="n">
        <f aca="false">_xlfn.IFS(R4812="Recovered",4,R4812="Referred",3,R4812="Admitted",2,R4812="Deceased",1,TRUE(),0)</f>
        <v>4</v>
      </c>
      <c r="AH4812" s="27" t="str">
        <f aca="false">IF(T4812&gt;=4,"Satisfied",IF(T4812&gt;=3,"Neutral","Needs Improvement"))</f>
        <v>Neutral</v>
      </c>
    </row>
    <row r="4813" customFormat="false" ht="15" hidden="false" customHeight="false" outlineLevel="0" collapsed="false">
      <c r="A4813" s="30" t="s">
        <v>6425</v>
      </c>
      <c r="B4813" s="30" t="s">
        <v>5130</v>
      </c>
      <c r="C4813" s="30" t="n">
        <v>45</v>
      </c>
      <c r="D4813" s="30" t="s">
        <v>181</v>
      </c>
      <c r="E4813" s="31" t="n">
        <v>45597</v>
      </c>
      <c r="F4813" s="30" t="s">
        <v>1711</v>
      </c>
      <c r="G4813" s="31" t="n">
        <v>45603</v>
      </c>
      <c r="H4813" s="30" t="s">
        <v>168</v>
      </c>
      <c r="I4813" s="30" t="s">
        <v>169</v>
      </c>
      <c r="J4813" s="30" t="s">
        <v>367</v>
      </c>
      <c r="K4813" s="30" t="s">
        <v>126</v>
      </c>
      <c r="L4813" s="30" t="n">
        <v>33</v>
      </c>
      <c r="M4813" s="30" t="n">
        <v>93</v>
      </c>
      <c r="N4813" s="30" t="s">
        <v>186</v>
      </c>
      <c r="O4813" s="30" t="s">
        <v>128</v>
      </c>
      <c r="P4813" s="30" t="s">
        <v>150</v>
      </c>
      <c r="Q4813" s="32" t="n">
        <v>7598.21</v>
      </c>
      <c r="R4813" s="30" t="s">
        <v>172</v>
      </c>
      <c r="S4813" s="30" t="s">
        <v>157</v>
      </c>
      <c r="T4813" s="30" t="n">
        <v>4</v>
      </c>
      <c r="U4813" s="30" t="n">
        <f aca="false">YEAR(E4813)</f>
        <v>2024</v>
      </c>
      <c r="V4813" s="30" t="str">
        <f aca="false">TEXT(E4813,"MMM-YYYY")</f>
        <v>Nov-2024</v>
      </c>
      <c r="W4813" s="30" t="n">
        <f aca="false">MONTH(E4813)</f>
        <v>11</v>
      </c>
      <c r="X4813" s="30" t="str">
        <f aca="false">TEXT(WEEKDAY(E4813,2),"0")&amp;" - "&amp;TEXT(E4813,"dddd")</f>
        <v>5 - Friday</v>
      </c>
      <c r="Y4813" s="30" t="str">
        <f aca="false">_xlfn.IFS(C4813&lt;18,"Child (0-17)",C4813&lt;40,"Young Adult (18-39)",C4813&lt;60,"Adult (40-59)",TRUE(),"Senior (60+)")</f>
        <v>Adult (40-59)</v>
      </c>
      <c r="Z4813" s="30" t="n">
        <f aca="false">ROUND(G4813-E4813,0)</f>
        <v>6</v>
      </c>
      <c r="AA4813" s="30" t="n">
        <f aca="false">L4813+M4813</f>
        <v>126</v>
      </c>
      <c r="AB4813" s="30" t="n">
        <f aca="false">IFERROR(ROUND(Q4813/AA4813,2),0)</f>
        <v>60.3</v>
      </c>
      <c r="AC4813" s="30" t="str">
        <f aca="false">IF(AND(K4813="Critical",N4813="No"),"URGENT - No Bed","Normal")</f>
        <v>Normal</v>
      </c>
      <c r="AD4813" s="34" t="n">
        <f aca="false">INDEX(Lookup_Tables!$B$3:$B$12,MATCH(H4813,Lookup_Tables!$A$3:$A$12,0))</f>
        <v>4400000</v>
      </c>
      <c r="AE4813" s="30" t="str">
        <f aca="false">INDEX(Lookup_Tables!$C$3:$C$12,MATCH(H4813,Lookup_Tables!$A$3:$A$12,0))</f>
        <v>Dr. Neha Chopra</v>
      </c>
      <c r="AF4813" s="30" t="str">
        <f aca="false">IFERROR(INDEX(Lookup_Tables!$F$16:$F$45,MATCH(I4813,Lookup_Tables!$E$16:$E$45,0)),"N/A")</f>
        <v>EMP220</v>
      </c>
      <c r="AG4813" s="30" t="n">
        <f aca="false">_xlfn.IFS(R4813="Recovered",4,R4813="Referred",3,R4813="Admitted",2,R4813="Deceased",1,TRUE(),0)</f>
        <v>2</v>
      </c>
      <c r="AH4813" s="30" t="str">
        <f aca="false">IF(T4813&gt;=4,"Satisfied",IF(T4813&gt;=3,"Neutral","Needs Improvement"))</f>
        <v>Satisfied</v>
      </c>
    </row>
    <row r="4814" customFormat="false" ht="15" hidden="false" customHeight="false" outlineLevel="0" collapsed="false">
      <c r="A4814" s="27" t="s">
        <v>433</v>
      </c>
      <c r="B4814" s="27" t="s">
        <v>434</v>
      </c>
      <c r="C4814" s="27" t="n">
        <v>17</v>
      </c>
      <c r="D4814" s="27" t="s">
        <v>181</v>
      </c>
      <c r="E4814" s="28" t="n">
        <v>45323</v>
      </c>
      <c r="F4814" s="27" t="s">
        <v>435</v>
      </c>
      <c r="G4814" s="28" t="n">
        <v>45323</v>
      </c>
      <c r="H4814" s="27" t="s">
        <v>242</v>
      </c>
      <c r="I4814" s="27" t="s">
        <v>315</v>
      </c>
      <c r="J4814" s="27" t="s">
        <v>244</v>
      </c>
      <c r="K4814" s="27" t="s">
        <v>156</v>
      </c>
      <c r="L4814" s="27" t="n">
        <v>32</v>
      </c>
      <c r="M4814" s="27" t="n">
        <v>65</v>
      </c>
      <c r="N4814" s="27" t="s">
        <v>127</v>
      </c>
      <c r="O4814" s="27" t="s">
        <v>128</v>
      </c>
      <c r="P4814" s="27" t="s">
        <v>150</v>
      </c>
      <c r="Q4814" s="29" t="n">
        <v>4435.74</v>
      </c>
      <c r="R4814" s="27" t="s">
        <v>130</v>
      </c>
      <c r="S4814" s="27" t="s">
        <v>141</v>
      </c>
      <c r="T4814" s="27" t="n">
        <v>3</v>
      </c>
      <c r="U4814" s="27" t="n">
        <f aca="false">YEAR(E4814)</f>
        <v>2024</v>
      </c>
      <c r="V4814" s="27" t="str">
        <f aca="false">TEXT(E4814,"MMM-YYYY")</f>
        <v>Feb-2024</v>
      </c>
      <c r="W4814" s="27" t="n">
        <f aca="false">MONTH(E4814)</f>
        <v>2</v>
      </c>
      <c r="X4814" s="27" t="str">
        <f aca="false">TEXT(WEEKDAY(E4814,2),"0")&amp;" - "&amp;TEXT(E4814,"dddd")</f>
        <v>4 - Thursday</v>
      </c>
      <c r="Y4814" s="27" t="str">
        <f aca="false">_xlfn.IFS(C4814&lt;18,"Child (0-17)",C4814&lt;40,"Young Adult (18-39)",C4814&lt;60,"Adult (40-59)",TRUE(),"Senior (60+)")</f>
        <v>Child (0-17)</v>
      </c>
      <c r="Z4814" s="27" t="n">
        <f aca="false">ROUND(G4814-E4814,0)</f>
        <v>0</v>
      </c>
      <c r="AA4814" s="27" t="n">
        <f aca="false">L4814+M4814</f>
        <v>97</v>
      </c>
      <c r="AB4814" s="27" t="n">
        <f aca="false">IFERROR(ROUND(Q4814/AA4814,2),0)</f>
        <v>45.73</v>
      </c>
      <c r="AC4814" s="27" t="str">
        <f aca="false">IF(AND(K4814="Critical",N4814="No"),"URGENT - No Bed","Normal")</f>
        <v>Normal</v>
      </c>
      <c r="AD4814" s="33" t="n">
        <f aca="false">INDEX(Lookup_Tables!$B$3:$B$12,MATCH(H4814,Lookup_Tables!$A$3:$A$12,0))</f>
        <v>3000000</v>
      </c>
      <c r="AE4814" s="27" t="str">
        <f aca="false">INDEX(Lookup_Tables!$C$3:$C$12,MATCH(H4814,Lookup_Tables!$A$3:$A$12,0))</f>
        <v>Dr. Pooja Iyer</v>
      </c>
      <c r="AF4814" s="27" t="str">
        <f aca="false">IFERROR(INDEX(Lookup_Tables!$F$16:$F$45,MATCH(I4814,Lookup_Tables!$E$16:$E$45,0)),"N/A")</f>
        <v>EMP213</v>
      </c>
      <c r="AG4814" s="27" t="n">
        <f aca="false">_xlfn.IFS(R4814="Recovered",4,R4814="Referred",3,R4814="Admitted",2,R4814="Deceased",1,TRUE(),0)</f>
        <v>4</v>
      </c>
      <c r="AH4814" s="27" t="str">
        <f aca="false">IF(T4814&gt;=4,"Satisfied",IF(T4814&gt;=3,"Neutral","Needs Improvement"))</f>
        <v>Neutral</v>
      </c>
    </row>
    <row r="4815" customFormat="false" ht="15" hidden="false" customHeight="false" outlineLevel="0" collapsed="false">
      <c r="A4815" s="30" t="s">
        <v>4699</v>
      </c>
      <c r="B4815" s="30" t="s">
        <v>4700</v>
      </c>
      <c r="C4815" s="30" t="n">
        <v>45</v>
      </c>
      <c r="D4815" s="30" t="s">
        <v>181</v>
      </c>
      <c r="E4815" s="31" t="n">
        <v>45631</v>
      </c>
      <c r="F4815" s="30" t="s">
        <v>1073</v>
      </c>
      <c r="G4815" s="31" t="n">
        <v>45634</v>
      </c>
      <c r="H4815" s="30" t="s">
        <v>161</v>
      </c>
      <c r="I4815" s="30" t="s">
        <v>538</v>
      </c>
      <c r="J4815" s="30" t="s">
        <v>385</v>
      </c>
      <c r="K4815" s="30" t="s">
        <v>156</v>
      </c>
      <c r="L4815" s="30" t="n">
        <v>24</v>
      </c>
      <c r="M4815" s="30" t="n">
        <v>40</v>
      </c>
      <c r="N4815" s="30" t="s">
        <v>186</v>
      </c>
      <c r="O4815" s="30" t="s">
        <v>128</v>
      </c>
      <c r="P4815" s="30" t="s">
        <v>140</v>
      </c>
      <c r="Q4815" s="32" t="n">
        <v>3220.4</v>
      </c>
      <c r="R4815" s="30" t="s">
        <v>172</v>
      </c>
      <c r="S4815" s="30" t="s">
        <v>335</v>
      </c>
      <c r="T4815" s="30" t="n">
        <v>5</v>
      </c>
      <c r="U4815" s="30" t="n">
        <f aca="false">YEAR(E4815)</f>
        <v>2024</v>
      </c>
      <c r="V4815" s="30" t="str">
        <f aca="false">TEXT(E4815,"MMM-YYYY")</f>
        <v>Dec-2024</v>
      </c>
      <c r="W4815" s="30" t="n">
        <f aca="false">MONTH(E4815)</f>
        <v>12</v>
      </c>
      <c r="X4815" s="30" t="str">
        <f aca="false">TEXT(WEEKDAY(E4815,2),"0")&amp;" - "&amp;TEXT(E4815,"dddd")</f>
        <v>4 - Thursday</v>
      </c>
      <c r="Y4815" s="30" t="str">
        <f aca="false">_xlfn.IFS(C4815&lt;18,"Child (0-17)",C4815&lt;40,"Young Adult (18-39)",C4815&lt;60,"Adult (40-59)",TRUE(),"Senior (60+)")</f>
        <v>Adult (40-59)</v>
      </c>
      <c r="Z4815" s="30" t="n">
        <f aca="false">ROUND(G4815-E4815,0)</f>
        <v>3</v>
      </c>
      <c r="AA4815" s="30" t="n">
        <f aca="false">L4815+M4815</f>
        <v>64</v>
      </c>
      <c r="AB4815" s="30" t="n">
        <f aca="false">IFERROR(ROUND(Q4815/AA4815,2),0)</f>
        <v>50.32</v>
      </c>
      <c r="AC4815" s="30" t="str">
        <f aca="false">IF(AND(K4815="Critical",N4815="No"),"URGENT - No Bed","Normal")</f>
        <v>Normal</v>
      </c>
      <c r="AD4815" s="34" t="n">
        <f aca="false">INDEX(Lookup_Tables!$B$3:$B$12,MATCH(H4815,Lookup_Tables!$A$3:$A$12,0))</f>
        <v>3600000</v>
      </c>
      <c r="AE4815" s="30" t="str">
        <f aca="false">INDEX(Lookup_Tables!$C$3:$C$12,MATCH(H4815,Lookup_Tables!$A$3:$A$12,0))</f>
        <v>Dr. Sameer Joshi</v>
      </c>
      <c r="AF4815" s="30" t="str">
        <f aca="false">IFERROR(INDEX(Lookup_Tables!$F$16:$F$45,MATCH(I4815,Lookup_Tables!$E$16:$E$45,0)),"N/A")</f>
        <v>EMP221</v>
      </c>
      <c r="AG4815" s="30" t="n">
        <f aca="false">_xlfn.IFS(R4815="Recovered",4,R4815="Referred",3,R4815="Admitted",2,R4815="Deceased",1,TRUE(),0)</f>
        <v>2</v>
      </c>
      <c r="AH4815" s="30" t="str">
        <f aca="false">IF(T4815&gt;=4,"Satisfied",IF(T4815&gt;=3,"Neutral","Needs Improvement"))</f>
        <v>Satisfied</v>
      </c>
    </row>
    <row r="4816" customFormat="false" ht="15" hidden="false" customHeight="false" outlineLevel="0" collapsed="false">
      <c r="A4816" s="27" t="s">
        <v>1963</v>
      </c>
      <c r="B4816" s="27" t="s">
        <v>1964</v>
      </c>
      <c r="C4816" s="27" t="n">
        <v>24</v>
      </c>
      <c r="D4816" s="27" t="s">
        <v>121</v>
      </c>
      <c r="E4816" s="28" t="n">
        <v>45550</v>
      </c>
      <c r="F4816" s="27" t="s">
        <v>890</v>
      </c>
      <c r="G4816" s="28" t="n">
        <v>45550</v>
      </c>
      <c r="H4816" s="27" t="s">
        <v>135</v>
      </c>
      <c r="I4816" s="27" t="s">
        <v>251</v>
      </c>
      <c r="J4816" s="27" t="s">
        <v>201</v>
      </c>
      <c r="K4816" s="27" t="s">
        <v>138</v>
      </c>
      <c r="L4816" s="27" t="n">
        <v>29</v>
      </c>
      <c r="M4816" s="27" t="n">
        <v>25</v>
      </c>
      <c r="N4816" s="27" t="s">
        <v>127</v>
      </c>
      <c r="O4816" s="27" t="s">
        <v>171</v>
      </c>
      <c r="P4816" s="27" t="s">
        <v>150</v>
      </c>
      <c r="Q4816" s="29" t="n">
        <v>1903.39</v>
      </c>
      <c r="R4816" s="27" t="s">
        <v>130</v>
      </c>
      <c r="S4816" s="27" t="s">
        <v>335</v>
      </c>
      <c r="T4816" s="27" t="n">
        <v>5</v>
      </c>
      <c r="U4816" s="27" t="n">
        <f aca="false">YEAR(E4816)</f>
        <v>2024</v>
      </c>
      <c r="V4816" s="27" t="str">
        <f aca="false">TEXT(E4816,"MMM-YYYY")</f>
        <v>Sep-2024</v>
      </c>
      <c r="W4816" s="27" t="n">
        <f aca="false">MONTH(E4816)</f>
        <v>9</v>
      </c>
      <c r="X4816" s="27" t="str">
        <f aca="false">TEXT(WEEKDAY(E4816,2),"0")&amp;" - "&amp;TEXT(E4816,"dddd")</f>
        <v>7 - Sunday</v>
      </c>
      <c r="Y4816" s="27" t="str">
        <f aca="false">_xlfn.IFS(C4816&lt;18,"Child (0-17)",C4816&lt;40,"Young Adult (18-39)",C4816&lt;60,"Adult (40-59)",TRUE(),"Senior (60+)")</f>
        <v>Young Adult (18-39)</v>
      </c>
      <c r="Z4816" s="27" t="n">
        <f aca="false">ROUND(G4816-E4816,0)</f>
        <v>0</v>
      </c>
      <c r="AA4816" s="27" t="n">
        <f aca="false">L4816+M4816</f>
        <v>54</v>
      </c>
      <c r="AB4816" s="27" t="n">
        <f aca="false">IFERROR(ROUND(Q4816/AA4816,2),0)</f>
        <v>35.25</v>
      </c>
      <c r="AC4816" s="27" t="str">
        <f aca="false">IF(AND(K4816="Critical",N4816="No"),"URGENT - No Bed","Normal")</f>
        <v>Normal</v>
      </c>
      <c r="AD4816" s="33" t="n">
        <f aca="false">INDEX(Lookup_Tables!$B$3:$B$12,MATCH(H4816,Lookup_Tables!$A$3:$A$12,0))</f>
        <v>4600000</v>
      </c>
      <c r="AE4816" s="27" t="str">
        <f aca="false">INDEX(Lookup_Tables!$C$3:$C$12,MATCH(H4816,Lookup_Tables!$A$3:$A$12,0))</f>
        <v>Dr. Farhan Khan</v>
      </c>
      <c r="AF4816" s="27" t="str">
        <f aca="false">IFERROR(INDEX(Lookup_Tables!$F$16:$F$45,MATCH(I4816,Lookup_Tables!$E$16:$E$45,0)),"N/A")</f>
        <v>EMP207</v>
      </c>
      <c r="AG4816" s="27" t="n">
        <f aca="false">_xlfn.IFS(R4816="Recovered",4,R4816="Referred",3,R4816="Admitted",2,R4816="Deceased",1,TRUE(),0)</f>
        <v>4</v>
      </c>
      <c r="AH4816" s="27" t="str">
        <f aca="false">IF(T4816&gt;=4,"Satisfied",IF(T4816&gt;=3,"Neutral","Needs Improvement"))</f>
        <v>Satisfied</v>
      </c>
    </row>
    <row r="4817" customFormat="false" ht="15" hidden="false" customHeight="false" outlineLevel="0" collapsed="false">
      <c r="A4817" s="30" t="s">
        <v>1479</v>
      </c>
      <c r="B4817" s="30" t="s">
        <v>1480</v>
      </c>
      <c r="C4817" s="30" t="n">
        <v>82</v>
      </c>
      <c r="D4817" s="30" t="s">
        <v>121</v>
      </c>
      <c r="E4817" s="31" t="n">
        <v>45645</v>
      </c>
      <c r="F4817" s="30" t="s">
        <v>549</v>
      </c>
      <c r="G4817" s="31" t="n">
        <v>45645</v>
      </c>
      <c r="H4817" s="30" t="s">
        <v>217</v>
      </c>
      <c r="I4817" s="30" t="s">
        <v>282</v>
      </c>
      <c r="J4817" s="30" t="s">
        <v>388</v>
      </c>
      <c r="K4817" s="30" t="s">
        <v>138</v>
      </c>
      <c r="L4817" s="30" t="n">
        <v>27</v>
      </c>
      <c r="M4817" s="30" t="n">
        <v>24</v>
      </c>
      <c r="N4817" s="30" t="s">
        <v>127</v>
      </c>
      <c r="O4817" s="30" t="s">
        <v>139</v>
      </c>
      <c r="P4817" s="30" t="s">
        <v>140</v>
      </c>
      <c r="Q4817" s="32" t="n">
        <v>2157.09</v>
      </c>
      <c r="R4817" s="30" t="s">
        <v>130</v>
      </c>
      <c r="S4817" s="30" t="s">
        <v>197</v>
      </c>
      <c r="T4817" s="30" t="n">
        <v>4</v>
      </c>
      <c r="U4817" s="30" t="n">
        <f aca="false">YEAR(E4817)</f>
        <v>2024</v>
      </c>
      <c r="V4817" s="30" t="str">
        <f aca="false">TEXT(E4817,"MMM-YYYY")</f>
        <v>Dec-2024</v>
      </c>
      <c r="W4817" s="30" t="n">
        <f aca="false">MONTH(E4817)</f>
        <v>12</v>
      </c>
      <c r="X4817" s="30" t="str">
        <f aca="false">TEXT(WEEKDAY(E4817,2),"0")&amp;" - "&amp;TEXT(E4817,"dddd")</f>
        <v>4 - Thursday</v>
      </c>
      <c r="Y4817" s="30" t="str">
        <f aca="false">_xlfn.IFS(C4817&lt;18,"Child (0-17)",C4817&lt;40,"Young Adult (18-39)",C4817&lt;60,"Adult (40-59)",TRUE(),"Senior (60+)")</f>
        <v>Senior (60+)</v>
      </c>
      <c r="Z4817" s="30" t="n">
        <f aca="false">ROUND(G4817-E4817,0)</f>
        <v>0</v>
      </c>
      <c r="AA4817" s="30" t="n">
        <f aca="false">L4817+M4817</f>
        <v>51</v>
      </c>
      <c r="AB4817" s="30" t="n">
        <f aca="false">IFERROR(ROUND(Q4817/AA4817,2),0)</f>
        <v>42.3</v>
      </c>
      <c r="AC4817" s="30" t="str">
        <f aca="false">IF(AND(K4817="Critical",N4817="No"),"URGENT - No Bed","Normal")</f>
        <v>Normal</v>
      </c>
      <c r="AD4817" s="34" t="n">
        <f aca="false">INDEX(Lookup_Tables!$B$3:$B$12,MATCH(H4817,Lookup_Tables!$A$3:$A$12,0))</f>
        <v>4200000</v>
      </c>
      <c r="AE4817" s="30" t="str">
        <f aca="false">INDEX(Lookup_Tables!$C$3:$C$12,MATCH(H4817,Lookup_Tables!$A$3:$A$12,0))</f>
        <v>Dr. Anil Kapoor</v>
      </c>
      <c r="AF4817" s="30" t="str">
        <f aca="false">IFERROR(INDEX(Lookup_Tables!$F$16:$F$45,MATCH(I4817,Lookup_Tables!$E$16:$E$45,0)),"N/A")</f>
        <v>EMP200</v>
      </c>
      <c r="AG4817" s="30" t="n">
        <f aca="false">_xlfn.IFS(R4817="Recovered",4,R4817="Referred",3,R4817="Admitted",2,R4817="Deceased",1,TRUE(),0)</f>
        <v>4</v>
      </c>
      <c r="AH4817" s="30" t="str">
        <f aca="false">IF(T4817&gt;=4,"Satisfied",IF(T4817&gt;=3,"Neutral","Needs Improvement"))</f>
        <v>Satisfied</v>
      </c>
    </row>
    <row r="4818" customFormat="false" ht="15" hidden="false" customHeight="false" outlineLevel="0" collapsed="false">
      <c r="A4818" s="27" t="s">
        <v>3337</v>
      </c>
      <c r="B4818" s="27" t="s">
        <v>3338</v>
      </c>
      <c r="C4818" s="27" t="n">
        <v>36</v>
      </c>
      <c r="D4818" s="27" t="s">
        <v>121</v>
      </c>
      <c r="E4818" s="28" t="n">
        <v>45537</v>
      </c>
      <c r="F4818" s="27" t="s">
        <v>812</v>
      </c>
      <c r="G4818" s="28" t="n">
        <v>45547</v>
      </c>
      <c r="H4818" s="27" t="s">
        <v>161</v>
      </c>
      <c r="I4818" s="27" t="s">
        <v>320</v>
      </c>
      <c r="J4818" s="27" t="s">
        <v>258</v>
      </c>
      <c r="K4818" s="27" t="s">
        <v>202</v>
      </c>
      <c r="L4818" s="27" t="n">
        <v>20</v>
      </c>
      <c r="M4818" s="27" t="n">
        <v>192</v>
      </c>
      <c r="N4818" s="27" t="s">
        <v>186</v>
      </c>
      <c r="O4818" s="27" t="s">
        <v>139</v>
      </c>
      <c r="P4818" s="27" t="s">
        <v>150</v>
      </c>
      <c r="Q4818" s="29" t="n">
        <v>18294.87</v>
      </c>
      <c r="R4818" s="27" t="s">
        <v>462</v>
      </c>
      <c r="S4818" s="27" t="s">
        <v>151</v>
      </c>
      <c r="T4818" s="27" t="n">
        <v>2</v>
      </c>
      <c r="U4818" s="27" t="n">
        <f aca="false">YEAR(E4818)</f>
        <v>2024</v>
      </c>
      <c r="V4818" s="27" t="str">
        <f aca="false">TEXT(E4818,"MMM-YYYY")</f>
        <v>Sep-2024</v>
      </c>
      <c r="W4818" s="27" t="n">
        <f aca="false">MONTH(E4818)</f>
        <v>9</v>
      </c>
      <c r="X4818" s="27" t="str">
        <f aca="false">TEXT(WEEKDAY(E4818,2),"0")&amp;" - "&amp;TEXT(E4818,"dddd")</f>
        <v>1 - Monday</v>
      </c>
      <c r="Y4818" s="27" t="str">
        <f aca="false">_xlfn.IFS(C4818&lt;18,"Child (0-17)",C4818&lt;40,"Young Adult (18-39)",C4818&lt;60,"Adult (40-59)",TRUE(),"Senior (60+)")</f>
        <v>Young Adult (18-39)</v>
      </c>
      <c r="Z4818" s="27" t="n">
        <f aca="false">ROUND(G4818-E4818,0)</f>
        <v>10</v>
      </c>
      <c r="AA4818" s="27" t="n">
        <f aca="false">L4818+M4818</f>
        <v>212</v>
      </c>
      <c r="AB4818" s="27" t="n">
        <f aca="false">IFERROR(ROUND(Q4818/AA4818,2),0)</f>
        <v>86.3</v>
      </c>
      <c r="AC4818" s="27" t="str">
        <f aca="false">IF(AND(K4818="Critical",N4818="No"),"URGENT - No Bed","Normal")</f>
        <v>Normal</v>
      </c>
      <c r="AD4818" s="33" t="n">
        <f aca="false">INDEX(Lookup_Tables!$B$3:$B$12,MATCH(H4818,Lookup_Tables!$A$3:$A$12,0))</f>
        <v>3600000</v>
      </c>
      <c r="AE4818" s="27" t="str">
        <f aca="false">INDEX(Lookup_Tables!$C$3:$C$12,MATCH(H4818,Lookup_Tables!$A$3:$A$12,0))</f>
        <v>Dr. Sameer Joshi</v>
      </c>
      <c r="AF4818" s="27" t="str">
        <f aca="false">IFERROR(INDEX(Lookup_Tables!$F$16:$F$45,MATCH(I4818,Lookup_Tables!$E$16:$E$45,0)),"N/A")</f>
        <v>EMP223</v>
      </c>
      <c r="AG4818" s="27" t="n">
        <f aca="false">_xlfn.IFS(R4818="Recovered",4,R4818="Referred",3,R4818="Admitted",2,R4818="Deceased",1,TRUE(),0)</f>
        <v>1</v>
      </c>
      <c r="AH4818" s="27" t="str">
        <f aca="false">IF(T4818&gt;=4,"Satisfied",IF(T4818&gt;=3,"Neutral","Needs Improvement"))</f>
        <v>Needs Improvement</v>
      </c>
    </row>
    <row r="4819" customFormat="false" ht="15" hidden="false" customHeight="false" outlineLevel="0" collapsed="false">
      <c r="A4819" s="30" t="s">
        <v>7060</v>
      </c>
      <c r="B4819" s="30" t="s">
        <v>3153</v>
      </c>
      <c r="C4819" s="30" t="n">
        <v>40</v>
      </c>
      <c r="D4819" s="30" t="s">
        <v>121</v>
      </c>
      <c r="E4819" s="31" t="n">
        <v>45456</v>
      </c>
      <c r="F4819" s="30" t="s">
        <v>674</v>
      </c>
      <c r="G4819" s="31" t="n">
        <v>45461</v>
      </c>
      <c r="H4819" s="30" t="s">
        <v>146</v>
      </c>
      <c r="I4819" s="30" t="s">
        <v>176</v>
      </c>
      <c r="J4819" s="30" t="s">
        <v>177</v>
      </c>
      <c r="K4819" s="30" t="s">
        <v>126</v>
      </c>
      <c r="L4819" s="30" t="n">
        <v>17</v>
      </c>
      <c r="M4819" s="30" t="n">
        <v>139</v>
      </c>
      <c r="N4819" s="30" t="s">
        <v>186</v>
      </c>
      <c r="O4819" s="30" t="s">
        <v>128</v>
      </c>
      <c r="P4819" s="30" t="s">
        <v>187</v>
      </c>
      <c r="Q4819" s="32" t="n">
        <v>8650.74</v>
      </c>
      <c r="R4819" s="30" t="s">
        <v>172</v>
      </c>
      <c r="S4819" s="30" t="s">
        <v>164</v>
      </c>
      <c r="T4819" s="30" t="n">
        <v>2</v>
      </c>
      <c r="U4819" s="30" t="n">
        <f aca="false">YEAR(E4819)</f>
        <v>2024</v>
      </c>
      <c r="V4819" s="30" t="str">
        <f aca="false">TEXT(E4819,"MMM-YYYY")</f>
        <v>Jun-2024</v>
      </c>
      <c r="W4819" s="30" t="n">
        <f aca="false">MONTH(E4819)</f>
        <v>6</v>
      </c>
      <c r="X4819" s="30" t="str">
        <f aca="false">TEXT(WEEKDAY(E4819,2),"0")&amp;" - "&amp;TEXT(E4819,"dddd")</f>
        <v>4 - Thursday</v>
      </c>
      <c r="Y4819" s="30" t="str">
        <f aca="false">_xlfn.IFS(C4819&lt;18,"Child (0-17)",C4819&lt;40,"Young Adult (18-39)",C4819&lt;60,"Adult (40-59)",TRUE(),"Senior (60+)")</f>
        <v>Adult (40-59)</v>
      </c>
      <c r="Z4819" s="30" t="n">
        <f aca="false">ROUND(G4819-E4819,0)</f>
        <v>5</v>
      </c>
      <c r="AA4819" s="30" t="n">
        <f aca="false">L4819+M4819</f>
        <v>156</v>
      </c>
      <c r="AB4819" s="30" t="n">
        <f aca="false">IFERROR(ROUND(Q4819/AA4819,2),0)</f>
        <v>55.45</v>
      </c>
      <c r="AC4819" s="30" t="str">
        <f aca="false">IF(AND(K4819="Critical",N4819="No"),"URGENT - No Bed","Normal")</f>
        <v>Normal</v>
      </c>
      <c r="AD4819" s="34" t="n">
        <f aca="false">INDEX(Lookup_Tables!$B$3:$B$12,MATCH(H4819,Lookup_Tables!$A$3:$A$12,0))</f>
        <v>2700000</v>
      </c>
      <c r="AE4819" s="30" t="str">
        <f aca="false">INDEX(Lookup_Tables!$C$3:$C$12,MATCH(H4819,Lookup_Tables!$A$3:$A$12,0))</f>
        <v>Dr. Vikram Singh</v>
      </c>
      <c r="AF4819" s="30" t="str">
        <f aca="false">IFERROR(INDEX(Lookup_Tables!$F$16:$F$45,MATCH(I4819,Lookup_Tables!$E$16:$E$45,0)),"N/A")</f>
        <v>EMP227</v>
      </c>
      <c r="AG4819" s="30" t="n">
        <f aca="false">_xlfn.IFS(R4819="Recovered",4,R4819="Referred",3,R4819="Admitted",2,R4819="Deceased",1,TRUE(),0)</f>
        <v>2</v>
      </c>
      <c r="AH4819" s="30" t="str">
        <f aca="false">IF(T4819&gt;=4,"Satisfied",IF(T4819&gt;=3,"Neutral","Needs Improvement"))</f>
        <v>Needs Improvement</v>
      </c>
    </row>
    <row r="4820" customFormat="false" ht="15" hidden="false" customHeight="false" outlineLevel="0" collapsed="false">
      <c r="A4820" s="27" t="s">
        <v>4706</v>
      </c>
      <c r="B4820" s="27" t="s">
        <v>2731</v>
      </c>
      <c r="C4820" s="27" t="n">
        <v>40</v>
      </c>
      <c r="D4820" s="27" t="s">
        <v>181</v>
      </c>
      <c r="E4820" s="28" t="n">
        <v>45435</v>
      </c>
      <c r="F4820" s="27" t="s">
        <v>374</v>
      </c>
      <c r="G4820" s="28" t="n">
        <v>45437</v>
      </c>
      <c r="H4820" s="27" t="s">
        <v>242</v>
      </c>
      <c r="I4820" s="27" t="s">
        <v>243</v>
      </c>
      <c r="J4820" s="27" t="s">
        <v>316</v>
      </c>
      <c r="K4820" s="27" t="s">
        <v>126</v>
      </c>
      <c r="L4820" s="27" t="n">
        <v>39</v>
      </c>
      <c r="M4820" s="27" t="n">
        <v>119</v>
      </c>
      <c r="N4820" s="27" t="s">
        <v>127</v>
      </c>
      <c r="O4820" s="27" t="s">
        <v>139</v>
      </c>
      <c r="P4820" s="27" t="s">
        <v>187</v>
      </c>
      <c r="Q4820" s="29" t="n">
        <v>8015.6</v>
      </c>
      <c r="R4820" s="27" t="s">
        <v>268</v>
      </c>
      <c r="S4820" s="27" t="s">
        <v>131</v>
      </c>
      <c r="T4820" s="27" t="n">
        <v>4</v>
      </c>
      <c r="U4820" s="27" t="n">
        <f aca="false">YEAR(E4820)</f>
        <v>2024</v>
      </c>
      <c r="V4820" s="27" t="str">
        <f aca="false">TEXT(E4820,"MMM-YYYY")</f>
        <v>May-2024</v>
      </c>
      <c r="W4820" s="27" t="n">
        <f aca="false">MONTH(E4820)</f>
        <v>5</v>
      </c>
      <c r="X4820" s="27" t="str">
        <f aca="false">TEXT(WEEKDAY(E4820,2),"0")&amp;" - "&amp;TEXT(E4820,"dddd")</f>
        <v>4 - Thursday</v>
      </c>
      <c r="Y4820" s="27" t="str">
        <f aca="false">_xlfn.IFS(C4820&lt;18,"Child (0-17)",C4820&lt;40,"Young Adult (18-39)",C4820&lt;60,"Adult (40-59)",TRUE(),"Senior (60+)")</f>
        <v>Adult (40-59)</v>
      </c>
      <c r="Z4820" s="27" t="n">
        <f aca="false">ROUND(G4820-E4820,0)</f>
        <v>2</v>
      </c>
      <c r="AA4820" s="27" t="n">
        <f aca="false">L4820+M4820</f>
        <v>158</v>
      </c>
      <c r="AB4820" s="27" t="n">
        <f aca="false">IFERROR(ROUND(Q4820/AA4820,2),0)</f>
        <v>50.73</v>
      </c>
      <c r="AC4820" s="27" t="str">
        <f aca="false">IF(AND(K4820="Critical",N4820="No"),"URGENT - No Bed","Normal")</f>
        <v>Normal</v>
      </c>
      <c r="AD4820" s="33" t="n">
        <f aca="false">INDEX(Lookup_Tables!$B$3:$B$12,MATCH(H4820,Lookup_Tables!$A$3:$A$12,0))</f>
        <v>3000000</v>
      </c>
      <c r="AE4820" s="27" t="str">
        <f aca="false">INDEX(Lookup_Tables!$C$3:$C$12,MATCH(H4820,Lookup_Tables!$A$3:$A$12,0))</f>
        <v>Dr. Pooja Iyer</v>
      </c>
      <c r="AF4820" s="27" t="str">
        <f aca="false">IFERROR(INDEX(Lookup_Tables!$F$16:$F$45,MATCH(I4820,Lookup_Tables!$E$16:$E$45,0)),"N/A")</f>
        <v>EMP214</v>
      </c>
      <c r="AG4820" s="27" t="n">
        <f aca="false">_xlfn.IFS(R4820="Recovered",4,R4820="Referred",3,R4820="Admitted",2,R4820="Deceased",1,TRUE(),0)</f>
        <v>3</v>
      </c>
      <c r="AH4820" s="27" t="str">
        <f aca="false">IF(T4820&gt;=4,"Satisfied",IF(T4820&gt;=3,"Neutral","Needs Improvement"))</f>
        <v>Satisfied</v>
      </c>
    </row>
    <row r="4821" customFormat="false" ht="15" hidden="false" customHeight="false" outlineLevel="0" collapsed="false">
      <c r="A4821" s="30" t="s">
        <v>3456</v>
      </c>
      <c r="B4821" s="30" t="s">
        <v>1837</v>
      </c>
      <c r="C4821" s="30" t="n">
        <v>29</v>
      </c>
      <c r="D4821" s="30" t="s">
        <v>121</v>
      </c>
      <c r="E4821" s="31" t="n">
        <v>45362</v>
      </c>
      <c r="F4821" s="30" t="s">
        <v>904</v>
      </c>
      <c r="G4821" s="31" t="n">
        <v>45362</v>
      </c>
      <c r="H4821" s="30" t="s">
        <v>135</v>
      </c>
      <c r="I4821" s="30" t="s">
        <v>251</v>
      </c>
      <c r="J4821" s="30" t="s">
        <v>618</v>
      </c>
      <c r="K4821" s="30" t="s">
        <v>138</v>
      </c>
      <c r="L4821" s="30" t="n">
        <v>38</v>
      </c>
      <c r="M4821" s="30" t="n">
        <v>39</v>
      </c>
      <c r="N4821" s="30" t="s">
        <v>127</v>
      </c>
      <c r="O4821" s="30" t="s">
        <v>128</v>
      </c>
      <c r="P4821" s="30" t="s">
        <v>187</v>
      </c>
      <c r="Q4821" s="32" t="n">
        <v>1071.22</v>
      </c>
      <c r="R4821" s="30" t="s">
        <v>130</v>
      </c>
      <c r="S4821" s="30" t="s">
        <v>157</v>
      </c>
      <c r="T4821" s="30" t="n">
        <v>4</v>
      </c>
      <c r="U4821" s="30" t="n">
        <f aca="false">YEAR(E4821)</f>
        <v>2024</v>
      </c>
      <c r="V4821" s="30" t="str">
        <f aca="false">TEXT(E4821,"MMM-YYYY")</f>
        <v>Mar-2024</v>
      </c>
      <c r="W4821" s="30" t="n">
        <f aca="false">MONTH(E4821)</f>
        <v>3</v>
      </c>
      <c r="X4821" s="30" t="str">
        <f aca="false">TEXT(WEEKDAY(E4821,2),"0")&amp;" - "&amp;TEXT(E4821,"dddd")</f>
        <v>1 - Monday</v>
      </c>
      <c r="Y4821" s="30" t="str">
        <f aca="false">_xlfn.IFS(C4821&lt;18,"Child (0-17)",C4821&lt;40,"Young Adult (18-39)",C4821&lt;60,"Adult (40-59)",TRUE(),"Senior (60+)")</f>
        <v>Young Adult (18-39)</v>
      </c>
      <c r="Z4821" s="30" t="n">
        <f aca="false">ROUND(G4821-E4821,0)</f>
        <v>0</v>
      </c>
      <c r="AA4821" s="30" t="n">
        <f aca="false">L4821+M4821</f>
        <v>77</v>
      </c>
      <c r="AB4821" s="30" t="n">
        <f aca="false">IFERROR(ROUND(Q4821/AA4821,2),0)</f>
        <v>13.91</v>
      </c>
      <c r="AC4821" s="30" t="str">
        <f aca="false">IF(AND(K4821="Critical",N4821="No"),"URGENT - No Bed","Normal")</f>
        <v>Normal</v>
      </c>
      <c r="AD4821" s="34" t="n">
        <f aca="false">INDEX(Lookup_Tables!$B$3:$B$12,MATCH(H4821,Lookup_Tables!$A$3:$A$12,0))</f>
        <v>4600000</v>
      </c>
      <c r="AE4821" s="30" t="str">
        <f aca="false">INDEX(Lookup_Tables!$C$3:$C$12,MATCH(H4821,Lookup_Tables!$A$3:$A$12,0))</f>
        <v>Dr. Farhan Khan</v>
      </c>
      <c r="AF4821" s="30" t="str">
        <f aca="false">IFERROR(INDEX(Lookup_Tables!$F$16:$F$45,MATCH(I4821,Lookup_Tables!$E$16:$E$45,0)),"N/A")</f>
        <v>EMP207</v>
      </c>
      <c r="AG4821" s="30" t="n">
        <f aca="false">_xlfn.IFS(R4821="Recovered",4,R4821="Referred",3,R4821="Admitted",2,R4821="Deceased",1,TRUE(),0)</f>
        <v>4</v>
      </c>
      <c r="AH4821" s="30" t="str">
        <f aca="false">IF(T4821&gt;=4,"Satisfied",IF(T4821&gt;=3,"Neutral","Needs Improvement"))</f>
        <v>Satisfied</v>
      </c>
    </row>
    <row r="4822" customFormat="false" ht="15" hidden="false" customHeight="false" outlineLevel="0" collapsed="false">
      <c r="A4822" s="27" t="s">
        <v>5829</v>
      </c>
      <c r="B4822" s="27" t="s">
        <v>1202</v>
      </c>
      <c r="C4822" s="27" t="n">
        <v>7</v>
      </c>
      <c r="D4822" s="27" t="s">
        <v>181</v>
      </c>
      <c r="E4822" s="28" t="n">
        <v>45522</v>
      </c>
      <c r="F4822" s="27" t="s">
        <v>398</v>
      </c>
      <c r="G4822" s="28" t="n">
        <v>45524</v>
      </c>
      <c r="H4822" s="27" t="s">
        <v>242</v>
      </c>
      <c r="I4822" s="27" t="s">
        <v>243</v>
      </c>
      <c r="J4822" s="27" t="s">
        <v>363</v>
      </c>
      <c r="K4822" s="27" t="s">
        <v>156</v>
      </c>
      <c r="L4822" s="27" t="n">
        <v>17</v>
      </c>
      <c r="M4822" s="27" t="n">
        <v>58</v>
      </c>
      <c r="N4822" s="27" t="s">
        <v>186</v>
      </c>
      <c r="O4822" s="27" t="s">
        <v>128</v>
      </c>
      <c r="P4822" s="27" t="s">
        <v>150</v>
      </c>
      <c r="Q4822" s="29" t="n">
        <v>3148.11</v>
      </c>
      <c r="R4822" s="27" t="s">
        <v>130</v>
      </c>
      <c r="S4822" s="27" t="s">
        <v>151</v>
      </c>
      <c r="T4822" s="27" t="n">
        <v>4</v>
      </c>
      <c r="U4822" s="27" t="n">
        <f aca="false">YEAR(E4822)</f>
        <v>2024</v>
      </c>
      <c r="V4822" s="27" t="str">
        <f aca="false">TEXT(E4822,"MMM-YYYY")</f>
        <v>Aug-2024</v>
      </c>
      <c r="W4822" s="27" t="n">
        <f aca="false">MONTH(E4822)</f>
        <v>8</v>
      </c>
      <c r="X4822" s="27" t="str">
        <f aca="false">TEXT(WEEKDAY(E4822,2),"0")&amp;" - "&amp;TEXT(E4822,"dddd")</f>
        <v>7 - Sunday</v>
      </c>
      <c r="Y4822" s="27" t="str">
        <f aca="false">_xlfn.IFS(C4822&lt;18,"Child (0-17)",C4822&lt;40,"Young Adult (18-39)",C4822&lt;60,"Adult (40-59)",TRUE(),"Senior (60+)")</f>
        <v>Child (0-17)</v>
      </c>
      <c r="Z4822" s="27" t="n">
        <f aca="false">ROUND(G4822-E4822,0)</f>
        <v>2</v>
      </c>
      <c r="AA4822" s="27" t="n">
        <f aca="false">L4822+M4822</f>
        <v>75</v>
      </c>
      <c r="AB4822" s="27" t="n">
        <f aca="false">IFERROR(ROUND(Q4822/AA4822,2),0)</f>
        <v>41.97</v>
      </c>
      <c r="AC4822" s="27" t="str">
        <f aca="false">IF(AND(K4822="Critical",N4822="No"),"URGENT - No Bed","Normal")</f>
        <v>Normal</v>
      </c>
      <c r="AD4822" s="33" t="n">
        <f aca="false">INDEX(Lookup_Tables!$B$3:$B$12,MATCH(H4822,Lookup_Tables!$A$3:$A$12,0))</f>
        <v>3000000</v>
      </c>
      <c r="AE4822" s="27" t="str">
        <f aca="false">INDEX(Lookup_Tables!$C$3:$C$12,MATCH(H4822,Lookup_Tables!$A$3:$A$12,0))</f>
        <v>Dr. Pooja Iyer</v>
      </c>
      <c r="AF4822" s="27" t="str">
        <f aca="false">IFERROR(INDEX(Lookup_Tables!$F$16:$F$45,MATCH(I4822,Lookup_Tables!$E$16:$E$45,0)),"N/A")</f>
        <v>EMP214</v>
      </c>
      <c r="AG4822" s="27" t="n">
        <f aca="false">_xlfn.IFS(R4822="Recovered",4,R4822="Referred",3,R4822="Admitted",2,R4822="Deceased",1,TRUE(),0)</f>
        <v>4</v>
      </c>
      <c r="AH4822" s="27" t="str">
        <f aca="false">IF(T4822&gt;=4,"Satisfied",IF(T4822&gt;=3,"Neutral","Needs Improvement"))</f>
        <v>Satisfied</v>
      </c>
    </row>
    <row r="4823" customFormat="false" ht="15" hidden="false" customHeight="false" outlineLevel="0" collapsed="false">
      <c r="A4823" s="30" t="s">
        <v>1973</v>
      </c>
      <c r="B4823" s="30" t="s">
        <v>1974</v>
      </c>
      <c r="C4823" s="30" t="n">
        <v>47</v>
      </c>
      <c r="D4823" s="30" t="s">
        <v>121</v>
      </c>
      <c r="E4823" s="31" t="n">
        <v>45433</v>
      </c>
      <c r="F4823" s="30" t="s">
        <v>226</v>
      </c>
      <c r="G4823" s="31" t="n">
        <v>45433</v>
      </c>
      <c r="H4823" s="30" t="s">
        <v>217</v>
      </c>
      <c r="I4823" s="30" t="s">
        <v>282</v>
      </c>
      <c r="J4823" s="30" t="s">
        <v>388</v>
      </c>
      <c r="K4823" s="30" t="s">
        <v>156</v>
      </c>
      <c r="L4823" s="30" t="n">
        <v>23</v>
      </c>
      <c r="M4823" s="30" t="n">
        <v>32</v>
      </c>
      <c r="N4823" s="30" t="s">
        <v>127</v>
      </c>
      <c r="O4823" s="30" t="s">
        <v>139</v>
      </c>
      <c r="P4823" s="30" t="s">
        <v>140</v>
      </c>
      <c r="Q4823" s="32" t="n">
        <v>2485.93</v>
      </c>
      <c r="R4823" s="30" t="s">
        <v>130</v>
      </c>
      <c r="S4823" s="30" t="s">
        <v>131</v>
      </c>
      <c r="T4823" s="30" t="n">
        <v>4</v>
      </c>
      <c r="U4823" s="30" t="n">
        <f aca="false">YEAR(E4823)</f>
        <v>2024</v>
      </c>
      <c r="V4823" s="30" t="str">
        <f aca="false">TEXT(E4823,"MMM-YYYY")</f>
        <v>May-2024</v>
      </c>
      <c r="W4823" s="30" t="n">
        <f aca="false">MONTH(E4823)</f>
        <v>5</v>
      </c>
      <c r="X4823" s="30" t="str">
        <f aca="false">TEXT(WEEKDAY(E4823,2),"0")&amp;" - "&amp;TEXT(E4823,"dddd")</f>
        <v>2 - Tuesday</v>
      </c>
      <c r="Y4823" s="30" t="str">
        <f aca="false">_xlfn.IFS(C4823&lt;18,"Child (0-17)",C4823&lt;40,"Young Adult (18-39)",C4823&lt;60,"Adult (40-59)",TRUE(),"Senior (60+)")</f>
        <v>Adult (40-59)</v>
      </c>
      <c r="Z4823" s="30" t="n">
        <f aca="false">ROUND(G4823-E4823,0)</f>
        <v>0</v>
      </c>
      <c r="AA4823" s="30" t="n">
        <f aca="false">L4823+M4823</f>
        <v>55</v>
      </c>
      <c r="AB4823" s="30" t="n">
        <f aca="false">IFERROR(ROUND(Q4823/AA4823,2),0)</f>
        <v>45.2</v>
      </c>
      <c r="AC4823" s="30" t="str">
        <f aca="false">IF(AND(K4823="Critical",N4823="No"),"URGENT - No Bed","Normal")</f>
        <v>Normal</v>
      </c>
      <c r="AD4823" s="34" t="n">
        <f aca="false">INDEX(Lookup_Tables!$B$3:$B$12,MATCH(H4823,Lookup_Tables!$A$3:$A$12,0))</f>
        <v>4200000</v>
      </c>
      <c r="AE4823" s="30" t="str">
        <f aca="false">INDEX(Lookup_Tables!$C$3:$C$12,MATCH(H4823,Lookup_Tables!$A$3:$A$12,0))</f>
        <v>Dr. Anil Kapoor</v>
      </c>
      <c r="AF4823" s="30" t="str">
        <f aca="false">IFERROR(INDEX(Lookup_Tables!$F$16:$F$45,MATCH(I4823,Lookup_Tables!$E$16:$E$45,0)),"N/A")</f>
        <v>EMP200</v>
      </c>
      <c r="AG4823" s="30" t="n">
        <f aca="false">_xlfn.IFS(R4823="Recovered",4,R4823="Referred",3,R4823="Admitted",2,R4823="Deceased",1,TRUE(),0)</f>
        <v>4</v>
      </c>
      <c r="AH4823" s="30" t="str">
        <f aca="false">IF(T4823&gt;=4,"Satisfied",IF(T4823&gt;=3,"Neutral","Needs Improvement"))</f>
        <v>Satisfied</v>
      </c>
    </row>
    <row r="4824" customFormat="false" ht="15" hidden="false" customHeight="false" outlineLevel="0" collapsed="false">
      <c r="A4824" s="27" t="s">
        <v>5554</v>
      </c>
      <c r="B4824" s="27" t="s">
        <v>1797</v>
      </c>
      <c r="C4824" s="27" t="n">
        <v>37</v>
      </c>
      <c r="D4824" s="27" t="s">
        <v>181</v>
      </c>
      <c r="E4824" s="28" t="n">
        <v>45477</v>
      </c>
      <c r="F4824" s="27" t="s">
        <v>1255</v>
      </c>
      <c r="G4824" s="28" t="n">
        <v>45479</v>
      </c>
      <c r="H4824" s="27" t="s">
        <v>242</v>
      </c>
      <c r="I4824" s="27" t="s">
        <v>243</v>
      </c>
      <c r="J4824" s="27" t="s">
        <v>244</v>
      </c>
      <c r="K4824" s="27" t="s">
        <v>156</v>
      </c>
      <c r="L4824" s="27" t="n">
        <v>15</v>
      </c>
      <c r="M4824" s="27" t="n">
        <v>38</v>
      </c>
      <c r="N4824" s="27" t="s">
        <v>127</v>
      </c>
      <c r="O4824" s="27" t="s">
        <v>139</v>
      </c>
      <c r="P4824" s="27" t="s">
        <v>140</v>
      </c>
      <c r="Q4824" s="29" t="n">
        <v>4470.03</v>
      </c>
      <c r="R4824" s="27" t="s">
        <v>130</v>
      </c>
      <c r="S4824" s="27" t="s">
        <v>164</v>
      </c>
      <c r="T4824" s="27" t="n">
        <v>4</v>
      </c>
      <c r="U4824" s="27" t="n">
        <f aca="false">YEAR(E4824)</f>
        <v>2024</v>
      </c>
      <c r="V4824" s="27" t="str">
        <f aca="false">TEXT(E4824,"MMM-YYYY")</f>
        <v>Jul-2024</v>
      </c>
      <c r="W4824" s="27" t="n">
        <f aca="false">MONTH(E4824)</f>
        <v>7</v>
      </c>
      <c r="X4824" s="27" t="str">
        <f aca="false">TEXT(WEEKDAY(E4824,2),"0")&amp;" - "&amp;TEXT(E4824,"dddd")</f>
        <v>4 - Thursday</v>
      </c>
      <c r="Y4824" s="27" t="str">
        <f aca="false">_xlfn.IFS(C4824&lt;18,"Child (0-17)",C4824&lt;40,"Young Adult (18-39)",C4824&lt;60,"Adult (40-59)",TRUE(),"Senior (60+)")</f>
        <v>Young Adult (18-39)</v>
      </c>
      <c r="Z4824" s="27" t="n">
        <f aca="false">ROUND(G4824-E4824,0)</f>
        <v>2</v>
      </c>
      <c r="AA4824" s="27" t="n">
        <f aca="false">L4824+M4824</f>
        <v>53</v>
      </c>
      <c r="AB4824" s="27" t="n">
        <f aca="false">IFERROR(ROUND(Q4824/AA4824,2),0)</f>
        <v>84.34</v>
      </c>
      <c r="AC4824" s="27" t="str">
        <f aca="false">IF(AND(K4824="Critical",N4824="No"),"URGENT - No Bed","Normal")</f>
        <v>Normal</v>
      </c>
      <c r="AD4824" s="33" t="n">
        <f aca="false">INDEX(Lookup_Tables!$B$3:$B$12,MATCH(H4824,Lookup_Tables!$A$3:$A$12,0))</f>
        <v>3000000</v>
      </c>
      <c r="AE4824" s="27" t="str">
        <f aca="false">INDEX(Lookup_Tables!$C$3:$C$12,MATCH(H4824,Lookup_Tables!$A$3:$A$12,0))</f>
        <v>Dr. Pooja Iyer</v>
      </c>
      <c r="AF4824" s="27" t="str">
        <f aca="false">IFERROR(INDEX(Lookup_Tables!$F$16:$F$45,MATCH(I4824,Lookup_Tables!$E$16:$E$45,0)),"N/A")</f>
        <v>EMP214</v>
      </c>
      <c r="AG4824" s="27" t="n">
        <f aca="false">_xlfn.IFS(R4824="Recovered",4,R4824="Referred",3,R4824="Admitted",2,R4824="Deceased",1,TRUE(),0)</f>
        <v>4</v>
      </c>
      <c r="AH4824" s="27" t="str">
        <f aca="false">IF(T4824&gt;=4,"Satisfied",IF(T4824&gt;=3,"Neutral","Needs Improvement"))</f>
        <v>Satisfied</v>
      </c>
    </row>
    <row r="4825" customFormat="false" ht="15" hidden="false" customHeight="false" outlineLevel="0" collapsed="false">
      <c r="A4825" s="30" t="s">
        <v>4988</v>
      </c>
      <c r="B4825" s="30" t="s">
        <v>355</v>
      </c>
      <c r="C4825" s="30" t="n">
        <v>52</v>
      </c>
      <c r="D4825" s="30" t="s">
        <v>121</v>
      </c>
      <c r="E4825" s="31" t="n">
        <v>45464</v>
      </c>
      <c r="F4825" s="30" t="s">
        <v>800</v>
      </c>
      <c r="G4825" s="31" t="n">
        <v>45465</v>
      </c>
      <c r="H4825" s="30" t="s">
        <v>236</v>
      </c>
      <c r="I4825" s="30" t="s">
        <v>323</v>
      </c>
      <c r="J4825" s="30" t="s">
        <v>238</v>
      </c>
      <c r="K4825" s="30" t="s">
        <v>156</v>
      </c>
      <c r="L4825" s="30" t="n">
        <v>23</v>
      </c>
      <c r="M4825" s="30" t="n">
        <v>75</v>
      </c>
      <c r="N4825" s="30" t="s">
        <v>127</v>
      </c>
      <c r="O4825" s="30" t="s">
        <v>128</v>
      </c>
      <c r="P4825" s="30" t="s">
        <v>150</v>
      </c>
      <c r="Q4825" s="32" t="n">
        <v>4253.05</v>
      </c>
      <c r="R4825" s="30" t="s">
        <v>172</v>
      </c>
      <c r="S4825" s="30" t="s">
        <v>197</v>
      </c>
      <c r="T4825" s="30" t="n">
        <v>3</v>
      </c>
      <c r="U4825" s="30" t="n">
        <f aca="false">YEAR(E4825)</f>
        <v>2024</v>
      </c>
      <c r="V4825" s="30" t="str">
        <f aca="false">TEXT(E4825,"MMM-YYYY")</f>
        <v>Jun-2024</v>
      </c>
      <c r="W4825" s="30" t="n">
        <f aca="false">MONTH(E4825)</f>
        <v>6</v>
      </c>
      <c r="X4825" s="30" t="str">
        <f aca="false">TEXT(WEEKDAY(E4825,2),"0")&amp;" - "&amp;TEXT(E4825,"dddd")</f>
        <v>5 - Friday</v>
      </c>
      <c r="Y4825" s="30" t="str">
        <f aca="false">_xlfn.IFS(C4825&lt;18,"Child (0-17)",C4825&lt;40,"Young Adult (18-39)",C4825&lt;60,"Adult (40-59)",TRUE(),"Senior (60+)")</f>
        <v>Adult (40-59)</v>
      </c>
      <c r="Z4825" s="30" t="n">
        <f aca="false">ROUND(G4825-E4825,0)</f>
        <v>1</v>
      </c>
      <c r="AA4825" s="30" t="n">
        <f aca="false">L4825+M4825</f>
        <v>98</v>
      </c>
      <c r="AB4825" s="30" t="n">
        <f aca="false">IFERROR(ROUND(Q4825/AA4825,2),0)</f>
        <v>43.4</v>
      </c>
      <c r="AC4825" s="30" t="str">
        <f aca="false">IF(AND(K4825="Critical",N4825="No"),"URGENT - No Bed","Normal")</f>
        <v>Normal</v>
      </c>
      <c r="AD4825" s="34" t="n">
        <f aca="false">INDEX(Lookup_Tables!$B$3:$B$12,MATCH(H4825,Lookup_Tables!$A$3:$A$12,0))</f>
        <v>3900000</v>
      </c>
      <c r="AE4825" s="30" t="str">
        <f aca="false">INDEX(Lookup_Tables!$C$3:$C$12,MATCH(H4825,Lookup_Tables!$A$3:$A$12,0))</f>
        <v>Dr. Rina Mehta</v>
      </c>
      <c r="AF4825" s="30" t="str">
        <f aca="false">IFERROR(INDEX(Lookup_Tables!$F$16:$F$45,MATCH(I4825,Lookup_Tables!$E$16:$E$45,0)),"N/A")</f>
        <v>EMP216</v>
      </c>
      <c r="AG4825" s="30" t="n">
        <f aca="false">_xlfn.IFS(R4825="Recovered",4,R4825="Referred",3,R4825="Admitted",2,R4825="Deceased",1,TRUE(),0)</f>
        <v>2</v>
      </c>
      <c r="AH4825" s="30" t="str">
        <f aca="false">IF(T4825&gt;=4,"Satisfied",IF(T4825&gt;=3,"Neutral","Needs Improvement"))</f>
        <v>Neutral</v>
      </c>
    </row>
    <row r="4826" customFormat="false" ht="15" hidden="false" customHeight="false" outlineLevel="0" collapsed="false">
      <c r="A4826" s="27" t="s">
        <v>3781</v>
      </c>
      <c r="B4826" s="27" t="s">
        <v>3782</v>
      </c>
      <c r="C4826" s="27" t="n">
        <v>48</v>
      </c>
      <c r="D4826" s="27" t="s">
        <v>181</v>
      </c>
      <c r="E4826" s="28" t="n">
        <v>45294</v>
      </c>
      <c r="F4826" s="27" t="s">
        <v>705</v>
      </c>
      <c r="G4826" s="28" t="n">
        <v>45295</v>
      </c>
      <c r="H4826" s="27" t="s">
        <v>161</v>
      </c>
      <c r="I4826" s="27" t="s">
        <v>162</v>
      </c>
      <c r="J4826" s="27" t="s">
        <v>426</v>
      </c>
      <c r="K4826" s="27" t="s">
        <v>156</v>
      </c>
      <c r="L4826" s="27" t="n">
        <v>15</v>
      </c>
      <c r="M4826" s="27" t="n">
        <v>33</v>
      </c>
      <c r="N4826" s="27" t="s">
        <v>127</v>
      </c>
      <c r="O4826" s="27" t="s">
        <v>149</v>
      </c>
      <c r="P4826" s="27" t="s">
        <v>150</v>
      </c>
      <c r="Q4826" s="29" t="n">
        <v>2787.99</v>
      </c>
      <c r="R4826" s="27" t="s">
        <v>268</v>
      </c>
      <c r="S4826" s="27" t="s">
        <v>131</v>
      </c>
      <c r="T4826" s="27" t="n">
        <v>3</v>
      </c>
      <c r="U4826" s="27" t="n">
        <f aca="false">YEAR(E4826)</f>
        <v>2024</v>
      </c>
      <c r="V4826" s="27" t="str">
        <f aca="false">TEXT(E4826,"MMM-YYYY")</f>
        <v>Jan-2024</v>
      </c>
      <c r="W4826" s="27" t="n">
        <f aca="false">MONTH(E4826)</f>
        <v>1</v>
      </c>
      <c r="X4826" s="27" t="str">
        <f aca="false">TEXT(WEEKDAY(E4826,2),"0")&amp;" - "&amp;TEXT(E4826,"dddd")</f>
        <v>3 - Wednesday</v>
      </c>
      <c r="Y4826" s="27" t="str">
        <f aca="false">_xlfn.IFS(C4826&lt;18,"Child (0-17)",C4826&lt;40,"Young Adult (18-39)",C4826&lt;60,"Adult (40-59)",TRUE(),"Senior (60+)")</f>
        <v>Adult (40-59)</v>
      </c>
      <c r="Z4826" s="27" t="n">
        <f aca="false">ROUND(G4826-E4826,0)</f>
        <v>1</v>
      </c>
      <c r="AA4826" s="27" t="n">
        <f aca="false">L4826+M4826</f>
        <v>48</v>
      </c>
      <c r="AB4826" s="27" t="n">
        <f aca="false">IFERROR(ROUND(Q4826/AA4826,2),0)</f>
        <v>58.08</v>
      </c>
      <c r="AC4826" s="27" t="str">
        <f aca="false">IF(AND(K4826="Critical",N4826="No"),"URGENT - No Bed","Normal")</f>
        <v>Normal</v>
      </c>
      <c r="AD4826" s="33" t="n">
        <f aca="false">INDEX(Lookup_Tables!$B$3:$B$12,MATCH(H4826,Lookup_Tables!$A$3:$A$12,0))</f>
        <v>3600000</v>
      </c>
      <c r="AE4826" s="27" t="str">
        <f aca="false">INDEX(Lookup_Tables!$C$3:$C$12,MATCH(H4826,Lookup_Tables!$A$3:$A$12,0))</f>
        <v>Dr. Sameer Joshi</v>
      </c>
      <c r="AF4826" s="27" t="str">
        <f aca="false">IFERROR(INDEX(Lookup_Tables!$F$16:$F$45,MATCH(I4826,Lookup_Tables!$E$16:$E$45,0)),"N/A")</f>
        <v>EMP222</v>
      </c>
      <c r="AG4826" s="27" t="n">
        <f aca="false">_xlfn.IFS(R4826="Recovered",4,R4826="Referred",3,R4826="Admitted",2,R4826="Deceased",1,TRUE(),0)</f>
        <v>3</v>
      </c>
      <c r="AH4826" s="27" t="str">
        <f aca="false">IF(T4826&gt;=4,"Satisfied",IF(T4826&gt;=3,"Neutral","Needs Improvement"))</f>
        <v>Neutral</v>
      </c>
    </row>
    <row r="4827" customFormat="false" ht="15" hidden="false" customHeight="false" outlineLevel="0" collapsed="false">
      <c r="A4827" s="30" t="s">
        <v>5405</v>
      </c>
      <c r="B4827" s="30" t="s">
        <v>5406</v>
      </c>
      <c r="C4827" s="30" t="n">
        <v>64</v>
      </c>
      <c r="D4827" s="30" t="s">
        <v>121</v>
      </c>
      <c r="E4827" s="31" t="n">
        <v>45478</v>
      </c>
      <c r="F4827" s="30" t="s">
        <v>624</v>
      </c>
      <c r="G4827" s="31" t="n">
        <v>45479</v>
      </c>
      <c r="H4827" s="30" t="s">
        <v>168</v>
      </c>
      <c r="I4827" s="30" t="s">
        <v>366</v>
      </c>
      <c r="J4827" s="30" t="s">
        <v>371</v>
      </c>
      <c r="K4827" s="30" t="s">
        <v>156</v>
      </c>
      <c r="L4827" s="30" t="n">
        <v>46</v>
      </c>
      <c r="M4827" s="30" t="n">
        <v>54</v>
      </c>
      <c r="N4827" s="30" t="s">
        <v>127</v>
      </c>
      <c r="O4827" s="30" t="s">
        <v>128</v>
      </c>
      <c r="P4827" s="30" t="s">
        <v>150</v>
      </c>
      <c r="Q4827" s="32" t="n">
        <v>3695.22</v>
      </c>
      <c r="R4827" s="30" t="s">
        <v>130</v>
      </c>
      <c r="S4827" s="30" t="s">
        <v>335</v>
      </c>
      <c r="T4827" s="30" t="n">
        <v>5</v>
      </c>
      <c r="U4827" s="30" t="n">
        <f aca="false">YEAR(E4827)</f>
        <v>2024</v>
      </c>
      <c r="V4827" s="30" t="str">
        <f aca="false">TEXT(E4827,"MMM-YYYY")</f>
        <v>Jul-2024</v>
      </c>
      <c r="W4827" s="30" t="n">
        <f aca="false">MONTH(E4827)</f>
        <v>7</v>
      </c>
      <c r="X4827" s="30" t="str">
        <f aca="false">TEXT(WEEKDAY(E4827,2),"0")&amp;" - "&amp;TEXT(E4827,"dddd")</f>
        <v>5 - Friday</v>
      </c>
      <c r="Y4827" s="30" t="str">
        <f aca="false">_xlfn.IFS(C4827&lt;18,"Child (0-17)",C4827&lt;40,"Young Adult (18-39)",C4827&lt;60,"Adult (40-59)",TRUE(),"Senior (60+)")</f>
        <v>Senior (60+)</v>
      </c>
      <c r="Z4827" s="30" t="n">
        <f aca="false">ROUND(G4827-E4827,0)</f>
        <v>1</v>
      </c>
      <c r="AA4827" s="30" t="n">
        <f aca="false">L4827+M4827</f>
        <v>100</v>
      </c>
      <c r="AB4827" s="30" t="n">
        <f aca="false">IFERROR(ROUND(Q4827/AA4827,2),0)</f>
        <v>36.95</v>
      </c>
      <c r="AC4827" s="30" t="str">
        <f aca="false">IF(AND(K4827="Critical",N4827="No"),"URGENT - No Bed","Normal")</f>
        <v>Normal</v>
      </c>
      <c r="AD4827" s="34" t="n">
        <f aca="false">INDEX(Lookup_Tables!$B$3:$B$12,MATCH(H4827,Lookup_Tables!$A$3:$A$12,0))</f>
        <v>4400000</v>
      </c>
      <c r="AE4827" s="30" t="str">
        <f aca="false">INDEX(Lookup_Tables!$C$3:$C$12,MATCH(H4827,Lookup_Tables!$A$3:$A$12,0))</f>
        <v>Dr. Neha Chopra</v>
      </c>
      <c r="AF4827" s="30" t="str">
        <f aca="false">IFERROR(INDEX(Lookup_Tables!$F$16:$F$45,MATCH(I4827,Lookup_Tables!$E$16:$E$45,0)),"N/A")</f>
        <v>EMP218</v>
      </c>
      <c r="AG4827" s="30" t="n">
        <f aca="false">_xlfn.IFS(R4827="Recovered",4,R4827="Referred",3,R4827="Admitted",2,R4827="Deceased",1,TRUE(),0)</f>
        <v>4</v>
      </c>
      <c r="AH4827" s="30" t="str">
        <f aca="false">IF(T4827&gt;=4,"Satisfied",IF(T4827&gt;=3,"Neutral","Needs Improvement"))</f>
        <v>Satisfied</v>
      </c>
    </row>
    <row r="4828" customFormat="false" ht="15" hidden="false" customHeight="false" outlineLevel="0" collapsed="false">
      <c r="A4828" s="27" t="s">
        <v>2125</v>
      </c>
      <c r="B4828" s="27" t="s">
        <v>1844</v>
      </c>
      <c r="C4828" s="27" t="n">
        <v>45</v>
      </c>
      <c r="D4828" s="27" t="s">
        <v>181</v>
      </c>
      <c r="E4828" s="28" t="n">
        <v>45633</v>
      </c>
      <c r="F4828" s="27" t="s">
        <v>122</v>
      </c>
      <c r="G4828" s="28" t="n">
        <v>45633</v>
      </c>
      <c r="H4828" s="27" t="s">
        <v>236</v>
      </c>
      <c r="I4828" s="27" t="s">
        <v>323</v>
      </c>
      <c r="J4828" s="27" t="s">
        <v>375</v>
      </c>
      <c r="K4828" s="27" t="s">
        <v>138</v>
      </c>
      <c r="L4828" s="27" t="n">
        <v>69</v>
      </c>
      <c r="M4828" s="27" t="n">
        <v>27</v>
      </c>
      <c r="N4828" s="27" t="s">
        <v>127</v>
      </c>
      <c r="O4828" s="27" t="s">
        <v>139</v>
      </c>
      <c r="P4828" s="27" t="s">
        <v>140</v>
      </c>
      <c r="Q4828" s="29" t="n">
        <v>1575.93</v>
      </c>
      <c r="R4828" s="27" t="s">
        <v>130</v>
      </c>
      <c r="S4828" s="27" t="s">
        <v>164</v>
      </c>
      <c r="T4828" s="27" t="n">
        <v>5</v>
      </c>
      <c r="U4828" s="27" t="n">
        <f aca="false">YEAR(E4828)</f>
        <v>2024</v>
      </c>
      <c r="V4828" s="27" t="str">
        <f aca="false">TEXT(E4828,"MMM-YYYY")</f>
        <v>Dec-2024</v>
      </c>
      <c r="W4828" s="27" t="n">
        <f aca="false">MONTH(E4828)</f>
        <v>12</v>
      </c>
      <c r="X4828" s="27" t="str">
        <f aca="false">TEXT(WEEKDAY(E4828,2),"0")&amp;" - "&amp;TEXT(E4828,"dddd")</f>
        <v>6 - Saturday</v>
      </c>
      <c r="Y4828" s="27" t="str">
        <f aca="false">_xlfn.IFS(C4828&lt;18,"Child (0-17)",C4828&lt;40,"Young Adult (18-39)",C4828&lt;60,"Adult (40-59)",TRUE(),"Senior (60+)")</f>
        <v>Adult (40-59)</v>
      </c>
      <c r="Z4828" s="27" t="n">
        <f aca="false">ROUND(G4828-E4828,0)</f>
        <v>0</v>
      </c>
      <c r="AA4828" s="27" t="n">
        <f aca="false">L4828+M4828</f>
        <v>96</v>
      </c>
      <c r="AB4828" s="27" t="n">
        <f aca="false">IFERROR(ROUND(Q4828/AA4828,2),0)</f>
        <v>16.42</v>
      </c>
      <c r="AC4828" s="27" t="str">
        <f aca="false">IF(AND(K4828="Critical",N4828="No"),"URGENT - No Bed","Normal")</f>
        <v>Normal</v>
      </c>
      <c r="AD4828" s="33" t="n">
        <f aca="false">INDEX(Lookup_Tables!$B$3:$B$12,MATCH(H4828,Lookup_Tables!$A$3:$A$12,0))</f>
        <v>3900000</v>
      </c>
      <c r="AE4828" s="27" t="str">
        <f aca="false">INDEX(Lookup_Tables!$C$3:$C$12,MATCH(H4828,Lookup_Tables!$A$3:$A$12,0))</f>
        <v>Dr. Rina Mehta</v>
      </c>
      <c r="AF4828" s="27" t="str">
        <f aca="false">IFERROR(INDEX(Lookup_Tables!$F$16:$F$45,MATCH(I4828,Lookup_Tables!$E$16:$E$45,0)),"N/A")</f>
        <v>EMP216</v>
      </c>
      <c r="AG4828" s="27" t="n">
        <f aca="false">_xlfn.IFS(R4828="Recovered",4,R4828="Referred",3,R4828="Admitted",2,R4828="Deceased",1,TRUE(),0)</f>
        <v>4</v>
      </c>
      <c r="AH4828" s="27" t="str">
        <f aca="false">IF(T4828&gt;=4,"Satisfied",IF(T4828&gt;=3,"Neutral","Needs Improvement"))</f>
        <v>Satisfied</v>
      </c>
    </row>
    <row r="4829" customFormat="false" ht="15" hidden="false" customHeight="false" outlineLevel="0" collapsed="false">
      <c r="A4829" s="30" t="s">
        <v>2946</v>
      </c>
      <c r="B4829" s="30" t="s">
        <v>540</v>
      </c>
      <c r="C4829" s="30" t="n">
        <v>50</v>
      </c>
      <c r="D4829" s="30" t="s">
        <v>181</v>
      </c>
      <c r="E4829" s="31" t="n">
        <v>45517</v>
      </c>
      <c r="F4829" s="30" t="s">
        <v>645</v>
      </c>
      <c r="G4829" s="31" t="n">
        <v>45518</v>
      </c>
      <c r="H4829" s="30" t="s">
        <v>123</v>
      </c>
      <c r="I4829" s="30" t="s">
        <v>155</v>
      </c>
      <c r="J4829" s="30" t="s">
        <v>125</v>
      </c>
      <c r="K4829" s="30" t="s">
        <v>156</v>
      </c>
      <c r="L4829" s="30" t="n">
        <v>48</v>
      </c>
      <c r="M4829" s="30" t="n">
        <v>70</v>
      </c>
      <c r="N4829" s="30" t="s">
        <v>186</v>
      </c>
      <c r="O4829" s="30" t="s">
        <v>171</v>
      </c>
      <c r="P4829" s="30" t="s">
        <v>187</v>
      </c>
      <c r="Q4829" s="32" t="n">
        <v>3837.85</v>
      </c>
      <c r="R4829" s="30" t="s">
        <v>172</v>
      </c>
      <c r="S4829" s="30" t="s">
        <v>141</v>
      </c>
      <c r="T4829" s="30" t="n">
        <v>4</v>
      </c>
      <c r="U4829" s="30" t="n">
        <f aca="false">YEAR(E4829)</f>
        <v>2024</v>
      </c>
      <c r="V4829" s="30" t="str">
        <f aca="false">TEXT(E4829,"MMM-YYYY")</f>
        <v>Aug-2024</v>
      </c>
      <c r="W4829" s="30" t="n">
        <f aca="false">MONTH(E4829)</f>
        <v>8</v>
      </c>
      <c r="X4829" s="30" t="str">
        <f aca="false">TEXT(WEEKDAY(E4829,2),"0")&amp;" - "&amp;TEXT(E4829,"dddd")</f>
        <v>2 - Tuesday</v>
      </c>
      <c r="Y4829" s="30" t="str">
        <f aca="false">_xlfn.IFS(C4829&lt;18,"Child (0-17)",C4829&lt;40,"Young Adult (18-39)",C4829&lt;60,"Adult (40-59)",TRUE(),"Senior (60+)")</f>
        <v>Adult (40-59)</v>
      </c>
      <c r="Z4829" s="30" t="n">
        <f aca="false">ROUND(G4829-E4829,0)</f>
        <v>1</v>
      </c>
      <c r="AA4829" s="30" t="n">
        <f aca="false">L4829+M4829</f>
        <v>118</v>
      </c>
      <c r="AB4829" s="30" t="n">
        <f aca="false">IFERROR(ROUND(Q4829/AA4829,2),0)</f>
        <v>32.52</v>
      </c>
      <c r="AC4829" s="30" t="str">
        <f aca="false">IF(AND(K4829="Critical",N4829="No"),"URGENT - No Bed","Normal")</f>
        <v>Normal</v>
      </c>
      <c r="AD4829" s="34" t="n">
        <f aca="false">INDEX(Lookup_Tables!$B$3:$B$12,MATCH(H4829,Lookup_Tables!$A$3:$A$12,0))</f>
        <v>2200000</v>
      </c>
      <c r="AE4829" s="30" t="str">
        <f aca="false">INDEX(Lookup_Tables!$C$3:$C$12,MATCH(H4829,Lookup_Tables!$A$3:$A$12,0))</f>
        <v>Dr. Rohan Das</v>
      </c>
      <c r="AF4829" s="30" t="str">
        <f aca="false">IFERROR(INDEX(Lookup_Tables!$F$16:$F$45,MATCH(I4829,Lookup_Tables!$E$16:$E$45,0)),"N/A")</f>
        <v>EMP203</v>
      </c>
      <c r="AG4829" s="30" t="n">
        <f aca="false">_xlfn.IFS(R4829="Recovered",4,R4829="Referred",3,R4829="Admitted",2,R4829="Deceased",1,TRUE(),0)</f>
        <v>2</v>
      </c>
      <c r="AH4829" s="30" t="str">
        <f aca="false">IF(T4829&gt;=4,"Satisfied",IF(T4829&gt;=3,"Neutral","Needs Improvement"))</f>
        <v>Satisfied</v>
      </c>
    </row>
    <row r="4830" customFormat="false" ht="15" hidden="false" customHeight="false" outlineLevel="0" collapsed="false">
      <c r="A4830" s="27" t="s">
        <v>5955</v>
      </c>
      <c r="B4830" s="27" t="s">
        <v>2712</v>
      </c>
      <c r="C4830" s="27" t="n">
        <v>54</v>
      </c>
      <c r="D4830" s="27" t="s">
        <v>181</v>
      </c>
      <c r="E4830" s="28" t="n">
        <v>45457</v>
      </c>
      <c r="F4830" s="27" t="s">
        <v>226</v>
      </c>
      <c r="G4830" s="28" t="n">
        <v>45460</v>
      </c>
      <c r="H4830" s="27" t="s">
        <v>168</v>
      </c>
      <c r="I4830" s="27" t="s">
        <v>196</v>
      </c>
      <c r="J4830" s="27" t="s">
        <v>371</v>
      </c>
      <c r="K4830" s="27" t="s">
        <v>126</v>
      </c>
      <c r="L4830" s="27" t="n">
        <v>6</v>
      </c>
      <c r="M4830" s="27" t="n">
        <v>150</v>
      </c>
      <c r="N4830" s="27" t="s">
        <v>186</v>
      </c>
      <c r="O4830" s="27" t="s">
        <v>128</v>
      </c>
      <c r="P4830" s="27" t="s">
        <v>187</v>
      </c>
      <c r="Q4830" s="29" t="n">
        <v>8576.1</v>
      </c>
      <c r="R4830" s="27" t="s">
        <v>130</v>
      </c>
      <c r="S4830" s="27" t="s">
        <v>178</v>
      </c>
      <c r="T4830" s="27" t="n">
        <v>2</v>
      </c>
      <c r="U4830" s="27" t="n">
        <f aca="false">YEAR(E4830)</f>
        <v>2024</v>
      </c>
      <c r="V4830" s="27" t="str">
        <f aca="false">TEXT(E4830,"MMM-YYYY")</f>
        <v>Jun-2024</v>
      </c>
      <c r="W4830" s="27" t="n">
        <f aca="false">MONTH(E4830)</f>
        <v>6</v>
      </c>
      <c r="X4830" s="27" t="str">
        <f aca="false">TEXT(WEEKDAY(E4830,2),"0")&amp;" - "&amp;TEXT(E4830,"dddd")</f>
        <v>5 - Friday</v>
      </c>
      <c r="Y4830" s="27" t="str">
        <f aca="false">_xlfn.IFS(C4830&lt;18,"Child (0-17)",C4830&lt;40,"Young Adult (18-39)",C4830&lt;60,"Adult (40-59)",TRUE(),"Senior (60+)")</f>
        <v>Adult (40-59)</v>
      </c>
      <c r="Z4830" s="27" t="n">
        <f aca="false">ROUND(G4830-E4830,0)</f>
        <v>3</v>
      </c>
      <c r="AA4830" s="27" t="n">
        <f aca="false">L4830+M4830</f>
        <v>156</v>
      </c>
      <c r="AB4830" s="27" t="n">
        <f aca="false">IFERROR(ROUND(Q4830/AA4830,2),0)</f>
        <v>54.98</v>
      </c>
      <c r="AC4830" s="27" t="str">
        <f aca="false">IF(AND(K4830="Critical",N4830="No"),"URGENT - No Bed","Normal")</f>
        <v>Normal</v>
      </c>
      <c r="AD4830" s="33" t="n">
        <f aca="false">INDEX(Lookup_Tables!$B$3:$B$12,MATCH(H4830,Lookup_Tables!$A$3:$A$12,0))</f>
        <v>4400000</v>
      </c>
      <c r="AE4830" s="27" t="str">
        <f aca="false">INDEX(Lookup_Tables!$C$3:$C$12,MATCH(H4830,Lookup_Tables!$A$3:$A$12,0))</f>
        <v>Dr. Neha Chopra</v>
      </c>
      <c r="AF4830" s="27" t="str">
        <f aca="false">IFERROR(INDEX(Lookup_Tables!$F$16:$F$45,MATCH(I4830,Lookup_Tables!$E$16:$E$45,0)),"N/A")</f>
        <v>EMP219</v>
      </c>
      <c r="AG4830" s="27" t="n">
        <f aca="false">_xlfn.IFS(R4830="Recovered",4,R4830="Referred",3,R4830="Admitted",2,R4830="Deceased",1,TRUE(),0)</f>
        <v>4</v>
      </c>
      <c r="AH4830" s="27" t="str">
        <f aca="false">IF(T4830&gt;=4,"Satisfied",IF(T4830&gt;=3,"Neutral","Needs Improvement"))</f>
        <v>Needs Improvement</v>
      </c>
    </row>
    <row r="4831" customFormat="false" ht="15" hidden="false" customHeight="false" outlineLevel="0" collapsed="false">
      <c r="A4831" s="30" t="s">
        <v>4002</v>
      </c>
      <c r="B4831" s="30" t="s">
        <v>2310</v>
      </c>
      <c r="C4831" s="30" t="n">
        <v>68</v>
      </c>
      <c r="D4831" s="30" t="s">
        <v>181</v>
      </c>
      <c r="E4831" s="31" t="n">
        <v>45350</v>
      </c>
      <c r="F4831" s="30" t="s">
        <v>1214</v>
      </c>
      <c r="G4831" s="31" t="n">
        <v>45351</v>
      </c>
      <c r="H4831" s="30" t="s">
        <v>206</v>
      </c>
      <c r="I4831" s="30" t="s">
        <v>232</v>
      </c>
      <c r="J4831" s="30" t="s">
        <v>208</v>
      </c>
      <c r="K4831" s="30" t="s">
        <v>156</v>
      </c>
      <c r="L4831" s="30" t="n">
        <v>70</v>
      </c>
      <c r="M4831" s="30" t="n">
        <v>42</v>
      </c>
      <c r="N4831" s="30" t="s">
        <v>186</v>
      </c>
      <c r="O4831" s="30" t="s">
        <v>128</v>
      </c>
      <c r="P4831" s="30" t="s">
        <v>150</v>
      </c>
      <c r="Q4831" s="32" t="n">
        <v>3294.16</v>
      </c>
      <c r="R4831" s="30" t="s">
        <v>130</v>
      </c>
      <c r="S4831" s="30" t="s">
        <v>192</v>
      </c>
      <c r="T4831" s="30" t="n">
        <v>4</v>
      </c>
      <c r="U4831" s="30" t="n">
        <f aca="false">YEAR(E4831)</f>
        <v>2024</v>
      </c>
      <c r="V4831" s="30" t="str">
        <f aca="false">TEXT(E4831,"MMM-YYYY")</f>
        <v>Feb-2024</v>
      </c>
      <c r="W4831" s="30" t="n">
        <f aca="false">MONTH(E4831)</f>
        <v>2</v>
      </c>
      <c r="X4831" s="30" t="str">
        <f aca="false">TEXT(WEEKDAY(E4831,2),"0")&amp;" - "&amp;TEXT(E4831,"dddd")</f>
        <v>3 - Wednesday</v>
      </c>
      <c r="Y4831" s="30" t="str">
        <f aca="false">_xlfn.IFS(C4831&lt;18,"Child (0-17)",C4831&lt;40,"Young Adult (18-39)",C4831&lt;60,"Adult (40-59)",TRUE(),"Senior (60+)")</f>
        <v>Senior (60+)</v>
      </c>
      <c r="Z4831" s="30" t="n">
        <f aca="false">ROUND(G4831-E4831,0)</f>
        <v>1</v>
      </c>
      <c r="AA4831" s="30" t="n">
        <f aca="false">L4831+M4831</f>
        <v>112</v>
      </c>
      <c r="AB4831" s="30" t="n">
        <f aca="false">IFERROR(ROUND(Q4831/AA4831,2),0)</f>
        <v>29.41</v>
      </c>
      <c r="AC4831" s="30" t="str">
        <f aca="false">IF(AND(K4831="Critical",N4831="No"),"URGENT - No Bed","Normal")</f>
        <v>Normal</v>
      </c>
      <c r="AD4831" s="34" t="n">
        <f aca="false">INDEX(Lookup_Tables!$B$3:$B$12,MATCH(H4831,Lookup_Tables!$A$3:$A$12,0))</f>
        <v>2800000</v>
      </c>
      <c r="AE4831" s="30" t="str">
        <f aca="false">INDEX(Lookup_Tables!$C$3:$C$12,MATCH(H4831,Lookup_Tables!$A$3:$A$12,0))</f>
        <v>Dr. Suresh Nair</v>
      </c>
      <c r="AF4831" s="30" t="str">
        <f aca="false">IFERROR(INDEX(Lookup_Tables!$F$16:$F$45,MATCH(I4831,Lookup_Tables!$E$16:$E$45,0)),"N/A")</f>
        <v>EMP210</v>
      </c>
      <c r="AG4831" s="30" t="n">
        <f aca="false">_xlfn.IFS(R4831="Recovered",4,R4831="Referred",3,R4831="Admitted",2,R4831="Deceased",1,TRUE(),0)</f>
        <v>4</v>
      </c>
      <c r="AH4831" s="30" t="str">
        <f aca="false">IF(T4831&gt;=4,"Satisfied",IF(T4831&gt;=3,"Neutral","Needs Improvement"))</f>
        <v>Satisfied</v>
      </c>
    </row>
    <row r="4832" customFormat="false" ht="15" hidden="false" customHeight="false" outlineLevel="0" collapsed="false">
      <c r="A4832" s="27" t="s">
        <v>5307</v>
      </c>
      <c r="B4832" s="27" t="s">
        <v>2250</v>
      </c>
      <c r="C4832" s="27" t="n">
        <v>40</v>
      </c>
      <c r="D4832" s="27" t="s">
        <v>121</v>
      </c>
      <c r="E4832" s="28" t="n">
        <v>45339</v>
      </c>
      <c r="F4832" s="27" t="s">
        <v>1559</v>
      </c>
      <c r="G4832" s="28" t="n">
        <v>45339</v>
      </c>
      <c r="H4832" s="27" t="s">
        <v>183</v>
      </c>
      <c r="I4832" s="27" t="s">
        <v>212</v>
      </c>
      <c r="J4832" s="27" t="s">
        <v>476</v>
      </c>
      <c r="K4832" s="27" t="s">
        <v>138</v>
      </c>
      <c r="L4832" s="27" t="n">
        <v>87</v>
      </c>
      <c r="M4832" s="27" t="n">
        <v>33</v>
      </c>
      <c r="N4832" s="27" t="s">
        <v>127</v>
      </c>
      <c r="O4832" s="27" t="s">
        <v>128</v>
      </c>
      <c r="P4832" s="27" t="s">
        <v>129</v>
      </c>
      <c r="Q4832" s="29" t="n">
        <v>2014.11</v>
      </c>
      <c r="R4832" s="27" t="s">
        <v>130</v>
      </c>
      <c r="S4832" s="27" t="s">
        <v>223</v>
      </c>
      <c r="T4832" s="27" t="n">
        <v>4</v>
      </c>
      <c r="U4832" s="27" t="n">
        <f aca="false">YEAR(E4832)</f>
        <v>2024</v>
      </c>
      <c r="V4832" s="27" t="str">
        <f aca="false">TEXT(E4832,"MMM-YYYY")</f>
        <v>Feb-2024</v>
      </c>
      <c r="W4832" s="27" t="n">
        <f aca="false">MONTH(E4832)</f>
        <v>2</v>
      </c>
      <c r="X4832" s="27" t="str">
        <f aca="false">TEXT(WEEKDAY(E4832,2),"0")&amp;" - "&amp;TEXT(E4832,"dddd")</f>
        <v>6 - Saturday</v>
      </c>
      <c r="Y4832" s="27" t="str">
        <f aca="false">_xlfn.IFS(C4832&lt;18,"Child (0-17)",C4832&lt;40,"Young Adult (18-39)",C4832&lt;60,"Adult (40-59)",TRUE(),"Senior (60+)")</f>
        <v>Adult (40-59)</v>
      </c>
      <c r="Z4832" s="27" t="n">
        <f aca="false">ROUND(G4832-E4832,0)</f>
        <v>0</v>
      </c>
      <c r="AA4832" s="27" t="n">
        <f aca="false">L4832+M4832</f>
        <v>120</v>
      </c>
      <c r="AB4832" s="27" t="n">
        <f aca="false">IFERROR(ROUND(Q4832/AA4832,2),0)</f>
        <v>16.78</v>
      </c>
      <c r="AC4832" s="27" t="str">
        <f aca="false">IF(AND(K4832="Critical",N4832="No"),"URGENT - No Bed","Normal")</f>
        <v>Normal</v>
      </c>
      <c r="AD4832" s="33" t="n">
        <f aca="false">INDEX(Lookup_Tables!$B$3:$B$12,MATCH(H4832,Lookup_Tables!$A$3:$A$12,0))</f>
        <v>3100000</v>
      </c>
      <c r="AE4832" s="27" t="str">
        <f aca="false">INDEX(Lookup_Tables!$C$3:$C$12,MATCH(H4832,Lookup_Tables!$A$3:$A$12,0))</f>
        <v>Dr. Kavita Rao</v>
      </c>
      <c r="AF4832" s="27" t="str">
        <f aca="false">IFERROR(INDEX(Lookup_Tables!$F$16:$F$45,MATCH(I4832,Lookup_Tables!$E$16:$E$45,0)),"N/A")</f>
        <v>EMP225</v>
      </c>
      <c r="AG4832" s="27" t="n">
        <f aca="false">_xlfn.IFS(R4832="Recovered",4,R4832="Referred",3,R4832="Admitted",2,R4832="Deceased",1,TRUE(),0)</f>
        <v>4</v>
      </c>
      <c r="AH4832" s="27" t="str">
        <f aca="false">IF(T4832&gt;=4,"Satisfied",IF(T4832&gt;=3,"Neutral","Needs Improvement"))</f>
        <v>Satisfied</v>
      </c>
    </row>
    <row r="4833" customFormat="false" ht="15" hidden="false" customHeight="false" outlineLevel="0" collapsed="false">
      <c r="A4833" s="30" t="s">
        <v>2326</v>
      </c>
      <c r="B4833" s="30" t="s">
        <v>2327</v>
      </c>
      <c r="C4833" s="30" t="n">
        <v>35</v>
      </c>
      <c r="D4833" s="30" t="s">
        <v>181</v>
      </c>
      <c r="E4833" s="31" t="n">
        <v>45638</v>
      </c>
      <c r="F4833" s="30" t="s">
        <v>601</v>
      </c>
      <c r="G4833" s="31" t="n">
        <v>45641</v>
      </c>
      <c r="H4833" s="30" t="s">
        <v>183</v>
      </c>
      <c r="I4833" s="30" t="s">
        <v>430</v>
      </c>
      <c r="J4833" s="30" t="s">
        <v>411</v>
      </c>
      <c r="K4833" s="30" t="s">
        <v>156</v>
      </c>
      <c r="L4833" s="30" t="n">
        <v>34</v>
      </c>
      <c r="M4833" s="30" t="n">
        <v>70</v>
      </c>
      <c r="N4833" s="30" t="s">
        <v>127</v>
      </c>
      <c r="O4833" s="30" t="s">
        <v>139</v>
      </c>
      <c r="P4833" s="30" t="s">
        <v>150</v>
      </c>
      <c r="Q4833" s="32" t="n">
        <v>4418.07</v>
      </c>
      <c r="R4833" s="30" t="s">
        <v>130</v>
      </c>
      <c r="S4833" s="30" t="s">
        <v>151</v>
      </c>
      <c r="T4833" s="30" t="n">
        <v>4</v>
      </c>
      <c r="U4833" s="30" t="n">
        <f aca="false">YEAR(E4833)</f>
        <v>2024</v>
      </c>
      <c r="V4833" s="30" t="str">
        <f aca="false">TEXT(E4833,"MMM-YYYY")</f>
        <v>Dec-2024</v>
      </c>
      <c r="W4833" s="30" t="n">
        <f aca="false">MONTH(E4833)</f>
        <v>12</v>
      </c>
      <c r="X4833" s="30" t="str">
        <f aca="false">TEXT(WEEKDAY(E4833,2),"0")&amp;" - "&amp;TEXT(E4833,"dddd")</f>
        <v>4 - Thursday</v>
      </c>
      <c r="Y4833" s="30" t="str">
        <f aca="false">_xlfn.IFS(C4833&lt;18,"Child (0-17)",C4833&lt;40,"Young Adult (18-39)",C4833&lt;60,"Adult (40-59)",TRUE(),"Senior (60+)")</f>
        <v>Young Adult (18-39)</v>
      </c>
      <c r="Z4833" s="30" t="n">
        <f aca="false">ROUND(G4833-E4833,0)</f>
        <v>3</v>
      </c>
      <c r="AA4833" s="30" t="n">
        <f aca="false">L4833+M4833</f>
        <v>104</v>
      </c>
      <c r="AB4833" s="30" t="n">
        <f aca="false">IFERROR(ROUND(Q4833/AA4833,2),0)</f>
        <v>42.48</v>
      </c>
      <c r="AC4833" s="30" t="str">
        <f aca="false">IF(AND(K4833="Critical",N4833="No"),"URGENT - No Bed","Normal")</f>
        <v>Normal</v>
      </c>
      <c r="AD4833" s="34" t="n">
        <f aca="false">INDEX(Lookup_Tables!$B$3:$B$12,MATCH(H4833,Lookup_Tables!$A$3:$A$12,0))</f>
        <v>3100000</v>
      </c>
      <c r="AE4833" s="30" t="str">
        <f aca="false">INDEX(Lookup_Tables!$C$3:$C$12,MATCH(H4833,Lookup_Tables!$A$3:$A$12,0))</f>
        <v>Dr. Kavita Rao</v>
      </c>
      <c r="AF4833" s="30" t="str">
        <f aca="false">IFERROR(INDEX(Lookup_Tables!$F$16:$F$45,MATCH(I4833,Lookup_Tables!$E$16:$E$45,0)),"N/A")</f>
        <v>EMP224</v>
      </c>
      <c r="AG4833" s="30" t="n">
        <f aca="false">_xlfn.IFS(R4833="Recovered",4,R4833="Referred",3,R4833="Admitted",2,R4833="Deceased",1,TRUE(),0)</f>
        <v>4</v>
      </c>
      <c r="AH4833" s="30" t="str">
        <f aca="false">IF(T4833&gt;=4,"Satisfied",IF(T4833&gt;=3,"Neutral","Needs Improvement"))</f>
        <v>Satisfied</v>
      </c>
    </row>
    <row r="4834" customFormat="false" ht="15" hidden="false" customHeight="false" outlineLevel="0" collapsed="false">
      <c r="A4834" s="27" t="s">
        <v>2667</v>
      </c>
      <c r="B4834" s="27" t="s">
        <v>1850</v>
      </c>
      <c r="C4834" s="27" t="n">
        <v>30</v>
      </c>
      <c r="D4834" s="27" t="s">
        <v>181</v>
      </c>
      <c r="E4834" s="28" t="n">
        <v>45642</v>
      </c>
      <c r="F4834" s="27" t="s">
        <v>216</v>
      </c>
      <c r="G4834" s="28" t="n">
        <v>45642</v>
      </c>
      <c r="H4834" s="27" t="s">
        <v>217</v>
      </c>
      <c r="I4834" s="27" t="s">
        <v>344</v>
      </c>
      <c r="J4834" s="27" t="s">
        <v>388</v>
      </c>
      <c r="K4834" s="27" t="s">
        <v>138</v>
      </c>
      <c r="L4834" s="27" t="n">
        <v>70</v>
      </c>
      <c r="M4834" s="27" t="n">
        <v>31</v>
      </c>
      <c r="N4834" s="27" t="s">
        <v>127</v>
      </c>
      <c r="O4834" s="27" t="s">
        <v>171</v>
      </c>
      <c r="P4834" s="27" t="s">
        <v>129</v>
      </c>
      <c r="Q4834" s="29" t="n">
        <v>1409.44</v>
      </c>
      <c r="R4834" s="27" t="s">
        <v>130</v>
      </c>
      <c r="S4834" s="27" t="s">
        <v>164</v>
      </c>
      <c r="T4834" s="27" t="n">
        <v>5</v>
      </c>
      <c r="U4834" s="27" t="n">
        <f aca="false">YEAR(E4834)</f>
        <v>2024</v>
      </c>
      <c r="V4834" s="27" t="str">
        <f aca="false">TEXT(E4834,"MMM-YYYY")</f>
        <v>Dec-2024</v>
      </c>
      <c r="W4834" s="27" t="n">
        <f aca="false">MONTH(E4834)</f>
        <v>12</v>
      </c>
      <c r="X4834" s="27" t="str">
        <f aca="false">TEXT(WEEKDAY(E4834,2),"0")&amp;" - "&amp;TEXT(E4834,"dddd")</f>
        <v>1 - Monday</v>
      </c>
      <c r="Y4834" s="27" t="str">
        <f aca="false">_xlfn.IFS(C4834&lt;18,"Child (0-17)",C4834&lt;40,"Young Adult (18-39)",C4834&lt;60,"Adult (40-59)",TRUE(),"Senior (60+)")</f>
        <v>Young Adult (18-39)</v>
      </c>
      <c r="Z4834" s="27" t="n">
        <f aca="false">ROUND(G4834-E4834,0)</f>
        <v>0</v>
      </c>
      <c r="AA4834" s="27" t="n">
        <f aca="false">L4834+M4834</f>
        <v>101</v>
      </c>
      <c r="AB4834" s="27" t="n">
        <f aca="false">IFERROR(ROUND(Q4834/AA4834,2),0)</f>
        <v>13.95</v>
      </c>
      <c r="AC4834" s="27" t="str">
        <f aca="false">IF(AND(K4834="Critical",N4834="No"),"URGENT - No Bed","Normal")</f>
        <v>Normal</v>
      </c>
      <c r="AD4834" s="33" t="n">
        <f aca="false">INDEX(Lookup_Tables!$B$3:$B$12,MATCH(H4834,Lookup_Tables!$A$3:$A$12,0))</f>
        <v>4200000</v>
      </c>
      <c r="AE4834" s="27" t="str">
        <f aca="false">INDEX(Lookup_Tables!$C$3:$C$12,MATCH(H4834,Lookup_Tables!$A$3:$A$12,0))</f>
        <v>Dr. Anil Kapoor</v>
      </c>
      <c r="AF4834" s="27" t="str">
        <f aca="false">IFERROR(INDEX(Lookup_Tables!$F$16:$F$45,MATCH(I4834,Lookup_Tables!$E$16:$E$45,0)),"N/A")</f>
        <v>EMP201</v>
      </c>
      <c r="AG4834" s="27" t="n">
        <f aca="false">_xlfn.IFS(R4834="Recovered",4,R4834="Referred",3,R4834="Admitted",2,R4834="Deceased",1,TRUE(),0)</f>
        <v>4</v>
      </c>
      <c r="AH4834" s="27" t="str">
        <f aca="false">IF(T4834&gt;=4,"Satisfied",IF(T4834&gt;=3,"Neutral","Needs Improvement"))</f>
        <v>Satisfied</v>
      </c>
    </row>
    <row r="4835" customFormat="false" ht="15" hidden="false" customHeight="false" outlineLevel="0" collapsed="false">
      <c r="A4835" s="30" t="s">
        <v>6772</v>
      </c>
      <c r="B4835" s="30" t="s">
        <v>1941</v>
      </c>
      <c r="C4835" s="30" t="n">
        <v>39</v>
      </c>
      <c r="D4835" s="30" t="s">
        <v>121</v>
      </c>
      <c r="E4835" s="31" t="n">
        <v>45574</v>
      </c>
      <c r="F4835" s="30" t="s">
        <v>338</v>
      </c>
      <c r="G4835" s="31" t="n">
        <v>45574</v>
      </c>
      <c r="H4835" s="30" t="s">
        <v>161</v>
      </c>
      <c r="I4835" s="30" t="s">
        <v>320</v>
      </c>
      <c r="J4835" s="30" t="s">
        <v>385</v>
      </c>
      <c r="K4835" s="30" t="s">
        <v>156</v>
      </c>
      <c r="L4835" s="30" t="n">
        <v>28</v>
      </c>
      <c r="M4835" s="30" t="n">
        <v>68</v>
      </c>
      <c r="N4835" s="30" t="s">
        <v>186</v>
      </c>
      <c r="O4835" s="30" t="s">
        <v>128</v>
      </c>
      <c r="P4835" s="30" t="s">
        <v>129</v>
      </c>
      <c r="Q4835" s="32" t="n">
        <v>3643.65</v>
      </c>
      <c r="R4835" s="30" t="s">
        <v>130</v>
      </c>
      <c r="S4835" s="30" t="s">
        <v>141</v>
      </c>
      <c r="T4835" s="30" t="n">
        <v>4</v>
      </c>
      <c r="U4835" s="30" t="n">
        <f aca="false">YEAR(E4835)</f>
        <v>2024</v>
      </c>
      <c r="V4835" s="30" t="str">
        <f aca="false">TEXT(E4835,"MMM-YYYY")</f>
        <v>Oct-2024</v>
      </c>
      <c r="W4835" s="30" t="n">
        <f aca="false">MONTH(E4835)</f>
        <v>10</v>
      </c>
      <c r="X4835" s="30" t="str">
        <f aca="false">TEXT(WEEKDAY(E4835,2),"0")&amp;" - "&amp;TEXT(E4835,"dddd")</f>
        <v>3 - Wednesday</v>
      </c>
      <c r="Y4835" s="30" t="str">
        <f aca="false">_xlfn.IFS(C4835&lt;18,"Child (0-17)",C4835&lt;40,"Young Adult (18-39)",C4835&lt;60,"Adult (40-59)",TRUE(),"Senior (60+)")</f>
        <v>Young Adult (18-39)</v>
      </c>
      <c r="Z4835" s="30" t="n">
        <f aca="false">ROUND(G4835-E4835,0)</f>
        <v>0</v>
      </c>
      <c r="AA4835" s="30" t="n">
        <f aca="false">L4835+M4835</f>
        <v>96</v>
      </c>
      <c r="AB4835" s="30" t="n">
        <f aca="false">IFERROR(ROUND(Q4835/AA4835,2),0)</f>
        <v>37.95</v>
      </c>
      <c r="AC4835" s="30" t="str">
        <f aca="false">IF(AND(K4835="Critical",N4835="No"),"URGENT - No Bed","Normal")</f>
        <v>Normal</v>
      </c>
      <c r="AD4835" s="34" t="n">
        <f aca="false">INDEX(Lookup_Tables!$B$3:$B$12,MATCH(H4835,Lookup_Tables!$A$3:$A$12,0))</f>
        <v>3600000</v>
      </c>
      <c r="AE4835" s="30" t="str">
        <f aca="false">INDEX(Lookup_Tables!$C$3:$C$12,MATCH(H4835,Lookup_Tables!$A$3:$A$12,0))</f>
        <v>Dr. Sameer Joshi</v>
      </c>
      <c r="AF4835" s="30" t="str">
        <f aca="false">IFERROR(INDEX(Lookup_Tables!$F$16:$F$45,MATCH(I4835,Lookup_Tables!$E$16:$E$45,0)),"N/A")</f>
        <v>EMP223</v>
      </c>
      <c r="AG4835" s="30" t="n">
        <f aca="false">_xlfn.IFS(R4835="Recovered",4,R4835="Referred",3,R4835="Admitted",2,R4835="Deceased",1,TRUE(),0)</f>
        <v>4</v>
      </c>
      <c r="AH4835" s="30" t="str">
        <f aca="false">IF(T4835&gt;=4,"Satisfied",IF(T4835&gt;=3,"Neutral","Needs Improvement"))</f>
        <v>Satisfied</v>
      </c>
    </row>
    <row r="4836" customFormat="false" ht="15" hidden="false" customHeight="false" outlineLevel="0" collapsed="false">
      <c r="A4836" s="27" t="s">
        <v>6972</v>
      </c>
      <c r="B4836" s="27" t="s">
        <v>3574</v>
      </c>
      <c r="C4836" s="27" t="n">
        <v>23</v>
      </c>
      <c r="D4836" s="27" t="s">
        <v>121</v>
      </c>
      <c r="E4836" s="28" t="n">
        <v>45376</v>
      </c>
      <c r="F4836" s="27" t="s">
        <v>710</v>
      </c>
      <c r="G4836" s="28" t="n">
        <v>45376</v>
      </c>
      <c r="H4836" s="27" t="s">
        <v>206</v>
      </c>
      <c r="I4836" s="27" t="s">
        <v>300</v>
      </c>
      <c r="J4836" s="27" t="s">
        <v>593</v>
      </c>
      <c r="K4836" s="27" t="s">
        <v>156</v>
      </c>
      <c r="L4836" s="27" t="n">
        <v>72</v>
      </c>
      <c r="M4836" s="27" t="n">
        <v>42</v>
      </c>
      <c r="N4836" s="27" t="s">
        <v>186</v>
      </c>
      <c r="O4836" s="27" t="s">
        <v>128</v>
      </c>
      <c r="P4836" s="27" t="s">
        <v>129</v>
      </c>
      <c r="Q4836" s="29" t="n">
        <v>3548.32</v>
      </c>
      <c r="R4836" s="27" t="s">
        <v>130</v>
      </c>
      <c r="S4836" s="27" t="s">
        <v>131</v>
      </c>
      <c r="T4836" s="27" t="n">
        <v>4</v>
      </c>
      <c r="U4836" s="27" t="n">
        <f aca="false">YEAR(E4836)</f>
        <v>2024</v>
      </c>
      <c r="V4836" s="27" t="str">
        <f aca="false">TEXT(E4836,"MMM-YYYY")</f>
        <v>Mar-2024</v>
      </c>
      <c r="W4836" s="27" t="n">
        <f aca="false">MONTH(E4836)</f>
        <v>3</v>
      </c>
      <c r="X4836" s="27" t="str">
        <f aca="false">TEXT(WEEKDAY(E4836,2),"0")&amp;" - "&amp;TEXT(E4836,"dddd")</f>
        <v>1 - Monday</v>
      </c>
      <c r="Y4836" s="27" t="str">
        <f aca="false">_xlfn.IFS(C4836&lt;18,"Child (0-17)",C4836&lt;40,"Young Adult (18-39)",C4836&lt;60,"Adult (40-59)",TRUE(),"Senior (60+)")</f>
        <v>Young Adult (18-39)</v>
      </c>
      <c r="Z4836" s="27" t="n">
        <f aca="false">ROUND(G4836-E4836,0)</f>
        <v>0</v>
      </c>
      <c r="AA4836" s="27" t="n">
        <f aca="false">L4836+M4836</f>
        <v>114</v>
      </c>
      <c r="AB4836" s="27" t="n">
        <f aca="false">IFERROR(ROUND(Q4836/AA4836,2),0)</f>
        <v>31.13</v>
      </c>
      <c r="AC4836" s="27" t="str">
        <f aca="false">IF(AND(K4836="Critical",N4836="No"),"URGENT - No Bed","Normal")</f>
        <v>Normal</v>
      </c>
      <c r="AD4836" s="33" t="n">
        <f aca="false">INDEX(Lookup_Tables!$B$3:$B$12,MATCH(H4836,Lookup_Tables!$A$3:$A$12,0))</f>
        <v>2800000</v>
      </c>
      <c r="AE4836" s="27" t="str">
        <f aca="false">INDEX(Lookup_Tables!$C$3:$C$12,MATCH(H4836,Lookup_Tables!$A$3:$A$12,0))</f>
        <v>Dr. Suresh Nair</v>
      </c>
      <c r="AF4836" s="27" t="str">
        <f aca="false">IFERROR(INDEX(Lookup_Tables!$F$16:$F$45,MATCH(I4836,Lookup_Tables!$E$16:$E$45,0)),"N/A")</f>
        <v>EMP211</v>
      </c>
      <c r="AG4836" s="27" t="n">
        <f aca="false">_xlfn.IFS(R4836="Recovered",4,R4836="Referred",3,R4836="Admitted",2,R4836="Deceased",1,TRUE(),0)</f>
        <v>4</v>
      </c>
      <c r="AH4836" s="27" t="str">
        <f aca="false">IF(T4836&gt;=4,"Satisfied",IF(T4836&gt;=3,"Neutral","Needs Improvement"))</f>
        <v>Satisfied</v>
      </c>
    </row>
    <row r="4837" customFormat="false" ht="15" hidden="false" customHeight="false" outlineLevel="0" collapsed="false">
      <c r="A4837" s="30" t="s">
        <v>5059</v>
      </c>
      <c r="B4837" s="30" t="s">
        <v>779</v>
      </c>
      <c r="C4837" s="30" t="n">
        <v>45</v>
      </c>
      <c r="D4837" s="30" t="s">
        <v>121</v>
      </c>
      <c r="E4837" s="31" t="n">
        <v>45591</v>
      </c>
      <c r="F4837" s="30" t="s">
        <v>1020</v>
      </c>
      <c r="G4837" s="31" t="n">
        <v>45592</v>
      </c>
      <c r="H4837" s="30" t="s">
        <v>146</v>
      </c>
      <c r="I4837" s="30" t="s">
        <v>309</v>
      </c>
      <c r="J4837" s="30" t="s">
        <v>148</v>
      </c>
      <c r="K4837" s="30" t="s">
        <v>138</v>
      </c>
      <c r="L4837" s="30" t="n">
        <v>85</v>
      </c>
      <c r="M4837" s="30" t="n">
        <v>23</v>
      </c>
      <c r="N4837" s="30" t="s">
        <v>127</v>
      </c>
      <c r="O4837" s="30" t="s">
        <v>139</v>
      </c>
      <c r="P4837" s="30" t="s">
        <v>187</v>
      </c>
      <c r="Q4837" s="32" t="n">
        <v>1132.46</v>
      </c>
      <c r="R4837" s="30" t="s">
        <v>130</v>
      </c>
      <c r="S4837" s="30" t="s">
        <v>197</v>
      </c>
      <c r="T4837" s="30" t="n">
        <v>4</v>
      </c>
      <c r="U4837" s="30" t="n">
        <f aca="false">YEAR(E4837)</f>
        <v>2024</v>
      </c>
      <c r="V4837" s="30" t="str">
        <f aca="false">TEXT(E4837,"MMM-YYYY")</f>
        <v>Oct-2024</v>
      </c>
      <c r="W4837" s="30" t="n">
        <f aca="false">MONTH(E4837)</f>
        <v>10</v>
      </c>
      <c r="X4837" s="30" t="str">
        <f aca="false">TEXT(WEEKDAY(E4837,2),"0")&amp;" - "&amp;TEXT(E4837,"dddd")</f>
        <v>6 - Saturday</v>
      </c>
      <c r="Y4837" s="30" t="str">
        <f aca="false">_xlfn.IFS(C4837&lt;18,"Child (0-17)",C4837&lt;40,"Young Adult (18-39)",C4837&lt;60,"Adult (40-59)",TRUE(),"Senior (60+)")</f>
        <v>Adult (40-59)</v>
      </c>
      <c r="Z4837" s="30" t="n">
        <f aca="false">ROUND(G4837-E4837,0)</f>
        <v>1</v>
      </c>
      <c r="AA4837" s="30" t="n">
        <f aca="false">L4837+M4837</f>
        <v>108</v>
      </c>
      <c r="AB4837" s="30" t="n">
        <f aca="false">IFERROR(ROUND(Q4837/AA4837,2),0)</f>
        <v>10.49</v>
      </c>
      <c r="AC4837" s="30" t="str">
        <f aca="false">IF(AND(K4837="Critical",N4837="No"),"URGENT - No Bed","Normal")</f>
        <v>Normal</v>
      </c>
      <c r="AD4837" s="34" t="n">
        <f aca="false">INDEX(Lookup_Tables!$B$3:$B$12,MATCH(H4837,Lookup_Tables!$A$3:$A$12,0))</f>
        <v>2700000</v>
      </c>
      <c r="AE4837" s="30" t="str">
        <f aca="false">INDEX(Lookup_Tables!$C$3:$C$12,MATCH(H4837,Lookup_Tables!$A$3:$A$12,0))</f>
        <v>Dr. Vikram Singh</v>
      </c>
      <c r="AF4837" s="30" t="str">
        <f aca="false">IFERROR(INDEX(Lookup_Tables!$F$16:$F$45,MATCH(I4837,Lookup_Tables!$E$16:$E$45,0)),"N/A")</f>
        <v>EMP228</v>
      </c>
      <c r="AG4837" s="30" t="n">
        <f aca="false">_xlfn.IFS(R4837="Recovered",4,R4837="Referred",3,R4837="Admitted",2,R4837="Deceased",1,TRUE(),0)</f>
        <v>4</v>
      </c>
      <c r="AH4837" s="30" t="str">
        <f aca="false">IF(T4837&gt;=4,"Satisfied",IF(T4837&gt;=3,"Neutral","Needs Improvement"))</f>
        <v>Satisfied</v>
      </c>
    </row>
    <row r="4838" customFormat="false" ht="15" hidden="false" customHeight="false" outlineLevel="0" collapsed="false">
      <c r="A4838" s="27" t="s">
        <v>1261</v>
      </c>
      <c r="B4838" s="27" t="s">
        <v>1262</v>
      </c>
      <c r="C4838" s="27" t="n">
        <v>21</v>
      </c>
      <c r="D4838" s="27" t="s">
        <v>181</v>
      </c>
      <c r="E4838" s="28" t="n">
        <v>45338</v>
      </c>
      <c r="F4838" s="27" t="s">
        <v>1263</v>
      </c>
      <c r="G4838" s="28" t="n">
        <v>45341</v>
      </c>
      <c r="H4838" s="27" t="s">
        <v>236</v>
      </c>
      <c r="I4838" s="27" t="s">
        <v>237</v>
      </c>
      <c r="J4838" s="27" t="s">
        <v>287</v>
      </c>
      <c r="K4838" s="27" t="s">
        <v>156</v>
      </c>
      <c r="L4838" s="27" t="n">
        <v>32</v>
      </c>
      <c r="M4838" s="27" t="n">
        <v>41</v>
      </c>
      <c r="N4838" s="27" t="s">
        <v>127</v>
      </c>
      <c r="O4838" s="27" t="s">
        <v>139</v>
      </c>
      <c r="P4838" s="27" t="s">
        <v>140</v>
      </c>
      <c r="Q4838" s="29" t="n">
        <v>4209.23</v>
      </c>
      <c r="R4838" s="27" t="s">
        <v>130</v>
      </c>
      <c r="S4838" s="27" t="s">
        <v>141</v>
      </c>
      <c r="T4838" s="27" t="n">
        <v>2</v>
      </c>
      <c r="U4838" s="27" t="n">
        <f aca="false">YEAR(E4838)</f>
        <v>2024</v>
      </c>
      <c r="V4838" s="27" t="str">
        <f aca="false">TEXT(E4838,"MMM-YYYY")</f>
        <v>Feb-2024</v>
      </c>
      <c r="W4838" s="27" t="n">
        <f aca="false">MONTH(E4838)</f>
        <v>2</v>
      </c>
      <c r="X4838" s="27" t="str">
        <f aca="false">TEXT(WEEKDAY(E4838,2),"0")&amp;" - "&amp;TEXT(E4838,"dddd")</f>
        <v>5 - Friday</v>
      </c>
      <c r="Y4838" s="27" t="str">
        <f aca="false">_xlfn.IFS(C4838&lt;18,"Child (0-17)",C4838&lt;40,"Young Adult (18-39)",C4838&lt;60,"Adult (40-59)",TRUE(),"Senior (60+)")</f>
        <v>Young Adult (18-39)</v>
      </c>
      <c r="Z4838" s="27" t="n">
        <f aca="false">ROUND(G4838-E4838,0)</f>
        <v>3</v>
      </c>
      <c r="AA4838" s="27" t="n">
        <f aca="false">L4838+M4838</f>
        <v>73</v>
      </c>
      <c r="AB4838" s="27" t="n">
        <f aca="false">IFERROR(ROUND(Q4838/AA4838,2),0)</f>
        <v>57.66</v>
      </c>
      <c r="AC4838" s="27" t="str">
        <f aca="false">IF(AND(K4838="Critical",N4838="No"),"URGENT - No Bed","Normal")</f>
        <v>Normal</v>
      </c>
      <c r="AD4838" s="33" t="n">
        <f aca="false">INDEX(Lookup_Tables!$B$3:$B$12,MATCH(H4838,Lookup_Tables!$A$3:$A$12,0))</f>
        <v>3900000</v>
      </c>
      <c r="AE4838" s="27" t="str">
        <f aca="false">INDEX(Lookup_Tables!$C$3:$C$12,MATCH(H4838,Lookup_Tables!$A$3:$A$12,0))</f>
        <v>Dr. Rina Mehta</v>
      </c>
      <c r="AF4838" s="27" t="str">
        <f aca="false">IFERROR(INDEX(Lookup_Tables!$F$16:$F$45,MATCH(I4838,Lookup_Tables!$E$16:$E$45,0)),"N/A")</f>
        <v>EMP215</v>
      </c>
      <c r="AG4838" s="27" t="n">
        <f aca="false">_xlfn.IFS(R4838="Recovered",4,R4838="Referred",3,R4838="Admitted",2,R4838="Deceased",1,TRUE(),0)</f>
        <v>4</v>
      </c>
      <c r="AH4838" s="27" t="str">
        <f aca="false">IF(T4838&gt;=4,"Satisfied",IF(T4838&gt;=3,"Neutral","Needs Improvement"))</f>
        <v>Needs Improvement</v>
      </c>
    </row>
    <row r="4839" customFormat="false" ht="15" hidden="false" customHeight="false" outlineLevel="0" collapsed="false">
      <c r="A4839" s="30" t="s">
        <v>6234</v>
      </c>
      <c r="B4839" s="30" t="s">
        <v>2530</v>
      </c>
      <c r="C4839" s="30" t="n">
        <v>54</v>
      </c>
      <c r="D4839" s="30" t="s">
        <v>181</v>
      </c>
      <c r="E4839" s="31" t="n">
        <v>45393</v>
      </c>
      <c r="F4839" s="30" t="s">
        <v>1068</v>
      </c>
      <c r="G4839" s="31" t="n">
        <v>45396</v>
      </c>
      <c r="H4839" s="30" t="s">
        <v>135</v>
      </c>
      <c r="I4839" s="30" t="s">
        <v>278</v>
      </c>
      <c r="J4839" s="30" t="s">
        <v>137</v>
      </c>
      <c r="K4839" s="30" t="s">
        <v>156</v>
      </c>
      <c r="L4839" s="30" t="n">
        <v>66</v>
      </c>
      <c r="M4839" s="30" t="n">
        <v>52</v>
      </c>
      <c r="N4839" s="30" t="s">
        <v>127</v>
      </c>
      <c r="O4839" s="30" t="s">
        <v>149</v>
      </c>
      <c r="P4839" s="30" t="s">
        <v>187</v>
      </c>
      <c r="Q4839" s="32" t="n">
        <v>4248.88</v>
      </c>
      <c r="R4839" s="30" t="s">
        <v>130</v>
      </c>
      <c r="S4839" s="30" t="s">
        <v>131</v>
      </c>
      <c r="T4839" s="30" t="n">
        <v>5</v>
      </c>
      <c r="U4839" s="30" t="n">
        <f aca="false">YEAR(E4839)</f>
        <v>2024</v>
      </c>
      <c r="V4839" s="30" t="str">
        <f aca="false">TEXT(E4839,"MMM-YYYY")</f>
        <v>Apr-2024</v>
      </c>
      <c r="W4839" s="30" t="n">
        <f aca="false">MONTH(E4839)</f>
        <v>4</v>
      </c>
      <c r="X4839" s="30" t="str">
        <f aca="false">TEXT(WEEKDAY(E4839,2),"0")&amp;" - "&amp;TEXT(E4839,"dddd")</f>
        <v>4 - Thursday</v>
      </c>
      <c r="Y4839" s="30" t="str">
        <f aca="false">_xlfn.IFS(C4839&lt;18,"Child (0-17)",C4839&lt;40,"Young Adult (18-39)",C4839&lt;60,"Adult (40-59)",TRUE(),"Senior (60+)")</f>
        <v>Adult (40-59)</v>
      </c>
      <c r="Z4839" s="30" t="n">
        <f aca="false">ROUND(G4839-E4839,0)</f>
        <v>3</v>
      </c>
      <c r="AA4839" s="30" t="n">
        <f aca="false">L4839+M4839</f>
        <v>118</v>
      </c>
      <c r="AB4839" s="30" t="n">
        <f aca="false">IFERROR(ROUND(Q4839/AA4839,2),0)</f>
        <v>36.01</v>
      </c>
      <c r="AC4839" s="30" t="str">
        <f aca="false">IF(AND(K4839="Critical",N4839="No"),"URGENT - No Bed","Normal")</f>
        <v>Normal</v>
      </c>
      <c r="AD4839" s="34" t="n">
        <f aca="false">INDEX(Lookup_Tables!$B$3:$B$12,MATCH(H4839,Lookup_Tables!$A$3:$A$12,0))</f>
        <v>4600000</v>
      </c>
      <c r="AE4839" s="30" t="str">
        <f aca="false">INDEX(Lookup_Tables!$C$3:$C$12,MATCH(H4839,Lookup_Tables!$A$3:$A$12,0))</f>
        <v>Dr. Farhan Khan</v>
      </c>
      <c r="AF4839" s="30" t="str">
        <f aca="false">IFERROR(INDEX(Lookup_Tables!$F$16:$F$45,MATCH(I4839,Lookup_Tables!$E$16:$E$45,0)),"N/A")</f>
        <v>EMP208</v>
      </c>
      <c r="AG4839" s="30" t="n">
        <f aca="false">_xlfn.IFS(R4839="Recovered",4,R4839="Referred",3,R4839="Admitted",2,R4839="Deceased",1,TRUE(),0)</f>
        <v>4</v>
      </c>
      <c r="AH4839" s="30" t="str">
        <f aca="false">IF(T4839&gt;=4,"Satisfied",IF(T4839&gt;=3,"Neutral","Needs Improvement"))</f>
        <v>Satisfied</v>
      </c>
    </row>
    <row r="4840" customFormat="false" ht="15" hidden="false" customHeight="false" outlineLevel="0" collapsed="false">
      <c r="A4840" s="27" t="s">
        <v>718</v>
      </c>
      <c r="B4840" s="27" t="s">
        <v>719</v>
      </c>
      <c r="C4840" s="27" t="n">
        <v>21</v>
      </c>
      <c r="D4840" s="27" t="s">
        <v>181</v>
      </c>
      <c r="E4840" s="28" t="n">
        <v>45467</v>
      </c>
      <c r="F4840" s="27" t="s">
        <v>720</v>
      </c>
      <c r="G4840" s="28" t="n">
        <v>45468</v>
      </c>
      <c r="H4840" s="27" t="s">
        <v>183</v>
      </c>
      <c r="I4840" s="27" t="s">
        <v>184</v>
      </c>
      <c r="J4840" s="27" t="s">
        <v>476</v>
      </c>
      <c r="K4840" s="27" t="s">
        <v>138</v>
      </c>
      <c r="L4840" s="27" t="n">
        <v>48</v>
      </c>
      <c r="M4840" s="27" t="n">
        <v>18</v>
      </c>
      <c r="N4840" s="27" t="s">
        <v>127</v>
      </c>
      <c r="O4840" s="27" t="s">
        <v>128</v>
      </c>
      <c r="P4840" s="27" t="s">
        <v>140</v>
      </c>
      <c r="Q4840" s="29" t="n">
        <v>1966.26</v>
      </c>
      <c r="R4840" s="27" t="s">
        <v>130</v>
      </c>
      <c r="S4840" s="27" t="s">
        <v>197</v>
      </c>
      <c r="T4840" s="27" t="n">
        <v>5</v>
      </c>
      <c r="U4840" s="27" t="n">
        <f aca="false">YEAR(E4840)</f>
        <v>2024</v>
      </c>
      <c r="V4840" s="27" t="str">
        <f aca="false">TEXT(E4840,"MMM-YYYY")</f>
        <v>Jun-2024</v>
      </c>
      <c r="W4840" s="27" t="n">
        <f aca="false">MONTH(E4840)</f>
        <v>6</v>
      </c>
      <c r="X4840" s="27" t="str">
        <f aca="false">TEXT(WEEKDAY(E4840,2),"0")&amp;" - "&amp;TEXT(E4840,"dddd")</f>
        <v>1 - Monday</v>
      </c>
      <c r="Y4840" s="27" t="str">
        <f aca="false">_xlfn.IFS(C4840&lt;18,"Child (0-17)",C4840&lt;40,"Young Adult (18-39)",C4840&lt;60,"Adult (40-59)",TRUE(),"Senior (60+)")</f>
        <v>Young Adult (18-39)</v>
      </c>
      <c r="Z4840" s="27" t="n">
        <f aca="false">ROUND(G4840-E4840,0)</f>
        <v>1</v>
      </c>
      <c r="AA4840" s="27" t="n">
        <f aca="false">L4840+M4840</f>
        <v>66</v>
      </c>
      <c r="AB4840" s="27" t="n">
        <f aca="false">IFERROR(ROUND(Q4840/AA4840,2),0)</f>
        <v>29.79</v>
      </c>
      <c r="AC4840" s="27" t="str">
        <f aca="false">IF(AND(K4840="Critical",N4840="No"),"URGENT - No Bed","Normal")</f>
        <v>Normal</v>
      </c>
      <c r="AD4840" s="33" t="n">
        <f aca="false">INDEX(Lookup_Tables!$B$3:$B$12,MATCH(H4840,Lookup_Tables!$A$3:$A$12,0))</f>
        <v>3100000</v>
      </c>
      <c r="AE4840" s="27" t="str">
        <f aca="false">INDEX(Lookup_Tables!$C$3:$C$12,MATCH(H4840,Lookup_Tables!$A$3:$A$12,0))</f>
        <v>Dr. Kavita Rao</v>
      </c>
      <c r="AF4840" s="27" t="str">
        <f aca="false">IFERROR(INDEX(Lookup_Tables!$F$16:$F$45,MATCH(I4840,Lookup_Tables!$E$16:$E$45,0)),"N/A")</f>
        <v>EMP226</v>
      </c>
      <c r="AG4840" s="27" t="n">
        <f aca="false">_xlfn.IFS(R4840="Recovered",4,R4840="Referred",3,R4840="Admitted",2,R4840="Deceased",1,TRUE(),0)</f>
        <v>4</v>
      </c>
      <c r="AH4840" s="27" t="str">
        <f aca="false">IF(T4840&gt;=4,"Satisfied",IF(T4840&gt;=3,"Neutral","Needs Improvement"))</f>
        <v>Satisfied</v>
      </c>
    </row>
    <row r="4841" customFormat="false" ht="15" hidden="false" customHeight="false" outlineLevel="0" collapsed="false">
      <c r="A4841" s="30" t="s">
        <v>1395</v>
      </c>
      <c r="B4841" s="30" t="s">
        <v>1396</v>
      </c>
      <c r="C4841" s="30" t="n">
        <v>47</v>
      </c>
      <c r="D4841" s="30" t="s">
        <v>181</v>
      </c>
      <c r="E4841" s="31" t="n">
        <v>45428</v>
      </c>
      <c r="F4841" s="30" t="s">
        <v>1117</v>
      </c>
      <c r="G4841" s="31" t="n">
        <v>45434</v>
      </c>
      <c r="H4841" s="30" t="s">
        <v>123</v>
      </c>
      <c r="I4841" s="30" t="s">
        <v>124</v>
      </c>
      <c r="J4841" s="30" t="s">
        <v>305</v>
      </c>
      <c r="K4841" s="30" t="s">
        <v>202</v>
      </c>
      <c r="L4841" s="30" t="n">
        <v>19</v>
      </c>
      <c r="M4841" s="30" t="n">
        <v>202</v>
      </c>
      <c r="N4841" s="30" t="s">
        <v>186</v>
      </c>
      <c r="O4841" s="30" t="s">
        <v>171</v>
      </c>
      <c r="P4841" s="30" t="s">
        <v>140</v>
      </c>
      <c r="Q4841" s="32" t="n">
        <v>18479.3</v>
      </c>
      <c r="R4841" s="30" t="s">
        <v>462</v>
      </c>
      <c r="S4841" s="30" t="s">
        <v>131</v>
      </c>
      <c r="T4841" s="30" t="n">
        <v>3</v>
      </c>
      <c r="U4841" s="30" t="n">
        <f aca="false">YEAR(E4841)</f>
        <v>2024</v>
      </c>
      <c r="V4841" s="30" t="str">
        <f aca="false">TEXT(E4841,"MMM-YYYY")</f>
        <v>May-2024</v>
      </c>
      <c r="W4841" s="30" t="n">
        <f aca="false">MONTH(E4841)</f>
        <v>5</v>
      </c>
      <c r="X4841" s="30" t="str">
        <f aca="false">TEXT(WEEKDAY(E4841,2),"0")&amp;" - "&amp;TEXT(E4841,"dddd")</f>
        <v>4 - Thursday</v>
      </c>
      <c r="Y4841" s="30" t="str">
        <f aca="false">_xlfn.IFS(C4841&lt;18,"Child (0-17)",C4841&lt;40,"Young Adult (18-39)",C4841&lt;60,"Adult (40-59)",TRUE(),"Senior (60+)")</f>
        <v>Adult (40-59)</v>
      </c>
      <c r="Z4841" s="30" t="n">
        <f aca="false">ROUND(G4841-E4841,0)</f>
        <v>6</v>
      </c>
      <c r="AA4841" s="30" t="n">
        <f aca="false">L4841+M4841</f>
        <v>221</v>
      </c>
      <c r="AB4841" s="30" t="n">
        <f aca="false">IFERROR(ROUND(Q4841/AA4841,2),0)</f>
        <v>83.62</v>
      </c>
      <c r="AC4841" s="30" t="str">
        <f aca="false">IF(AND(K4841="Critical",N4841="No"),"URGENT - No Bed","Normal")</f>
        <v>Normal</v>
      </c>
      <c r="AD4841" s="34" t="n">
        <f aca="false">INDEX(Lookup_Tables!$B$3:$B$12,MATCH(H4841,Lookup_Tables!$A$3:$A$12,0))</f>
        <v>2200000</v>
      </c>
      <c r="AE4841" s="30" t="str">
        <f aca="false">INDEX(Lookup_Tables!$C$3:$C$12,MATCH(H4841,Lookup_Tables!$A$3:$A$12,0))</f>
        <v>Dr. Rohan Das</v>
      </c>
      <c r="AF4841" s="30" t="str">
        <f aca="false">IFERROR(INDEX(Lookup_Tables!$F$16:$F$45,MATCH(I4841,Lookup_Tables!$E$16:$E$45,0)),"N/A")</f>
        <v>EMP205</v>
      </c>
      <c r="AG4841" s="30" t="n">
        <f aca="false">_xlfn.IFS(R4841="Recovered",4,R4841="Referred",3,R4841="Admitted",2,R4841="Deceased",1,TRUE(),0)</f>
        <v>1</v>
      </c>
      <c r="AH4841" s="30" t="str">
        <f aca="false">IF(T4841&gt;=4,"Satisfied",IF(T4841&gt;=3,"Neutral","Needs Improvement"))</f>
        <v>Neutral</v>
      </c>
    </row>
    <row r="4842" customFormat="false" ht="15" hidden="false" customHeight="false" outlineLevel="0" collapsed="false">
      <c r="A4842" s="27" t="s">
        <v>6591</v>
      </c>
      <c r="B4842" s="27" t="s">
        <v>1083</v>
      </c>
      <c r="C4842" s="27" t="n">
        <v>34</v>
      </c>
      <c r="D4842" s="27" t="s">
        <v>181</v>
      </c>
      <c r="E4842" s="28" t="n">
        <v>45404</v>
      </c>
      <c r="F4842" s="27" t="s">
        <v>247</v>
      </c>
      <c r="G4842" s="28" t="n">
        <v>45413</v>
      </c>
      <c r="H4842" s="27" t="s">
        <v>217</v>
      </c>
      <c r="I4842" s="27" t="s">
        <v>392</v>
      </c>
      <c r="J4842" s="27" t="s">
        <v>388</v>
      </c>
      <c r="K4842" s="27" t="s">
        <v>202</v>
      </c>
      <c r="L4842" s="27" t="n">
        <v>5</v>
      </c>
      <c r="M4842" s="27" t="n">
        <v>85</v>
      </c>
      <c r="N4842" s="27" t="s">
        <v>186</v>
      </c>
      <c r="O4842" s="27" t="s">
        <v>139</v>
      </c>
      <c r="P4842" s="27" t="s">
        <v>129</v>
      </c>
      <c r="Q4842" s="29" t="n">
        <v>17108.77</v>
      </c>
      <c r="R4842" s="27" t="s">
        <v>172</v>
      </c>
      <c r="S4842" s="27" t="s">
        <v>335</v>
      </c>
      <c r="T4842" s="27" t="n">
        <v>2</v>
      </c>
      <c r="U4842" s="27" t="n">
        <f aca="false">YEAR(E4842)</f>
        <v>2024</v>
      </c>
      <c r="V4842" s="27" t="str">
        <f aca="false">TEXT(E4842,"MMM-YYYY")</f>
        <v>Apr-2024</v>
      </c>
      <c r="W4842" s="27" t="n">
        <f aca="false">MONTH(E4842)</f>
        <v>4</v>
      </c>
      <c r="X4842" s="27" t="str">
        <f aca="false">TEXT(WEEKDAY(E4842,2),"0")&amp;" - "&amp;TEXT(E4842,"dddd")</f>
        <v>1 - Monday</v>
      </c>
      <c r="Y4842" s="27" t="str">
        <f aca="false">_xlfn.IFS(C4842&lt;18,"Child (0-17)",C4842&lt;40,"Young Adult (18-39)",C4842&lt;60,"Adult (40-59)",TRUE(),"Senior (60+)")</f>
        <v>Young Adult (18-39)</v>
      </c>
      <c r="Z4842" s="27" t="n">
        <f aca="false">ROUND(G4842-E4842,0)</f>
        <v>9</v>
      </c>
      <c r="AA4842" s="27" t="n">
        <f aca="false">L4842+M4842</f>
        <v>90</v>
      </c>
      <c r="AB4842" s="27" t="n">
        <f aca="false">IFERROR(ROUND(Q4842/AA4842,2),0)</f>
        <v>190.1</v>
      </c>
      <c r="AC4842" s="27" t="str">
        <f aca="false">IF(AND(K4842="Critical",N4842="No"),"URGENT - No Bed","Normal")</f>
        <v>Normal</v>
      </c>
      <c r="AD4842" s="33" t="n">
        <f aca="false">INDEX(Lookup_Tables!$B$3:$B$12,MATCH(H4842,Lookup_Tables!$A$3:$A$12,0))</f>
        <v>4200000</v>
      </c>
      <c r="AE4842" s="27" t="str">
        <f aca="false">INDEX(Lookup_Tables!$C$3:$C$12,MATCH(H4842,Lookup_Tables!$A$3:$A$12,0))</f>
        <v>Dr. Anil Kapoor</v>
      </c>
      <c r="AF4842" s="27" t="str">
        <f aca="false">IFERROR(INDEX(Lookup_Tables!$F$16:$F$45,MATCH(I4842,Lookup_Tables!$E$16:$E$45,0)),"N/A")</f>
        <v>EMP202</v>
      </c>
      <c r="AG4842" s="27" t="n">
        <f aca="false">_xlfn.IFS(R4842="Recovered",4,R4842="Referred",3,R4842="Admitted",2,R4842="Deceased",1,TRUE(),0)</f>
        <v>2</v>
      </c>
      <c r="AH4842" s="27" t="str">
        <f aca="false">IF(T4842&gt;=4,"Satisfied",IF(T4842&gt;=3,"Neutral","Needs Improvement"))</f>
        <v>Needs Improvement</v>
      </c>
    </row>
    <row r="4843" customFormat="false" ht="15" hidden="false" customHeight="false" outlineLevel="0" collapsed="false">
      <c r="A4843" s="30" t="s">
        <v>3021</v>
      </c>
      <c r="B4843" s="30" t="s">
        <v>2592</v>
      </c>
      <c r="C4843" s="30" t="n">
        <v>61</v>
      </c>
      <c r="D4843" s="30" t="s">
        <v>121</v>
      </c>
      <c r="E4843" s="31" t="n">
        <v>45524</v>
      </c>
      <c r="F4843" s="30" t="s">
        <v>1160</v>
      </c>
      <c r="G4843" s="31" t="n">
        <v>45524</v>
      </c>
      <c r="H4843" s="30" t="s">
        <v>242</v>
      </c>
      <c r="I4843" s="30" t="s">
        <v>243</v>
      </c>
      <c r="J4843" s="30" t="s">
        <v>401</v>
      </c>
      <c r="K4843" s="30" t="s">
        <v>138</v>
      </c>
      <c r="L4843" s="30" t="n">
        <v>30</v>
      </c>
      <c r="M4843" s="30" t="n">
        <v>38</v>
      </c>
      <c r="N4843" s="30" t="s">
        <v>127</v>
      </c>
      <c r="O4843" s="30" t="s">
        <v>128</v>
      </c>
      <c r="P4843" s="30" t="s">
        <v>150</v>
      </c>
      <c r="Q4843" s="32" t="n">
        <v>1896.22</v>
      </c>
      <c r="R4843" s="30" t="s">
        <v>130</v>
      </c>
      <c r="S4843" s="30" t="s">
        <v>178</v>
      </c>
      <c r="T4843" s="30" t="n">
        <v>3</v>
      </c>
      <c r="U4843" s="30" t="n">
        <f aca="false">YEAR(E4843)</f>
        <v>2024</v>
      </c>
      <c r="V4843" s="30" t="str">
        <f aca="false">TEXT(E4843,"MMM-YYYY")</f>
        <v>Aug-2024</v>
      </c>
      <c r="W4843" s="30" t="n">
        <f aca="false">MONTH(E4843)</f>
        <v>8</v>
      </c>
      <c r="X4843" s="30" t="str">
        <f aca="false">TEXT(WEEKDAY(E4843,2),"0")&amp;" - "&amp;TEXT(E4843,"dddd")</f>
        <v>2 - Tuesday</v>
      </c>
      <c r="Y4843" s="30" t="str">
        <f aca="false">_xlfn.IFS(C4843&lt;18,"Child (0-17)",C4843&lt;40,"Young Adult (18-39)",C4843&lt;60,"Adult (40-59)",TRUE(),"Senior (60+)")</f>
        <v>Senior (60+)</v>
      </c>
      <c r="Z4843" s="30" t="n">
        <f aca="false">ROUND(G4843-E4843,0)</f>
        <v>0</v>
      </c>
      <c r="AA4843" s="30" t="n">
        <f aca="false">L4843+M4843</f>
        <v>68</v>
      </c>
      <c r="AB4843" s="30" t="n">
        <f aca="false">IFERROR(ROUND(Q4843/AA4843,2),0)</f>
        <v>27.89</v>
      </c>
      <c r="AC4843" s="30" t="str">
        <f aca="false">IF(AND(K4843="Critical",N4843="No"),"URGENT - No Bed","Normal")</f>
        <v>Normal</v>
      </c>
      <c r="AD4843" s="34" t="n">
        <f aca="false">INDEX(Lookup_Tables!$B$3:$B$12,MATCH(H4843,Lookup_Tables!$A$3:$A$12,0))</f>
        <v>3000000</v>
      </c>
      <c r="AE4843" s="30" t="str">
        <f aca="false">INDEX(Lookup_Tables!$C$3:$C$12,MATCH(H4843,Lookup_Tables!$A$3:$A$12,0))</f>
        <v>Dr. Pooja Iyer</v>
      </c>
      <c r="AF4843" s="30" t="str">
        <f aca="false">IFERROR(INDEX(Lookup_Tables!$F$16:$F$45,MATCH(I4843,Lookup_Tables!$E$16:$E$45,0)),"N/A")</f>
        <v>EMP214</v>
      </c>
      <c r="AG4843" s="30" t="n">
        <f aca="false">_xlfn.IFS(R4843="Recovered",4,R4843="Referred",3,R4843="Admitted",2,R4843="Deceased",1,TRUE(),0)</f>
        <v>4</v>
      </c>
      <c r="AH4843" s="30" t="str">
        <f aca="false">IF(T4843&gt;=4,"Satisfied",IF(T4843&gt;=3,"Neutral","Needs Improvement"))</f>
        <v>Neutral</v>
      </c>
    </row>
    <row r="4844" customFormat="false" ht="15" hidden="false" customHeight="false" outlineLevel="0" collapsed="false">
      <c r="A4844" s="27" t="s">
        <v>4740</v>
      </c>
      <c r="B4844" s="27" t="s">
        <v>4741</v>
      </c>
      <c r="C4844" s="27" t="n">
        <v>26</v>
      </c>
      <c r="D4844" s="27" t="s">
        <v>181</v>
      </c>
      <c r="E4844" s="28" t="n">
        <v>45408</v>
      </c>
      <c r="F4844" s="27" t="s">
        <v>546</v>
      </c>
      <c r="G4844" s="28" t="n">
        <v>45408</v>
      </c>
      <c r="H4844" s="27" t="s">
        <v>123</v>
      </c>
      <c r="I4844" s="27" t="s">
        <v>124</v>
      </c>
      <c r="J4844" s="27" t="s">
        <v>305</v>
      </c>
      <c r="K4844" s="27" t="s">
        <v>138</v>
      </c>
      <c r="L4844" s="27" t="n">
        <v>62</v>
      </c>
      <c r="M4844" s="27" t="n">
        <v>21</v>
      </c>
      <c r="N4844" s="27" t="s">
        <v>186</v>
      </c>
      <c r="O4844" s="27" t="s">
        <v>128</v>
      </c>
      <c r="P4844" s="27" t="s">
        <v>150</v>
      </c>
      <c r="Q4844" s="29" t="n">
        <v>1753.87</v>
      </c>
      <c r="R4844" s="27" t="s">
        <v>130</v>
      </c>
      <c r="S4844" s="27" t="s">
        <v>178</v>
      </c>
      <c r="T4844" s="27" t="n">
        <v>5</v>
      </c>
      <c r="U4844" s="27" t="n">
        <f aca="false">YEAR(E4844)</f>
        <v>2024</v>
      </c>
      <c r="V4844" s="27" t="str">
        <f aca="false">TEXT(E4844,"MMM-YYYY")</f>
        <v>Apr-2024</v>
      </c>
      <c r="W4844" s="27" t="n">
        <f aca="false">MONTH(E4844)</f>
        <v>4</v>
      </c>
      <c r="X4844" s="27" t="str">
        <f aca="false">TEXT(WEEKDAY(E4844,2),"0")&amp;" - "&amp;TEXT(E4844,"dddd")</f>
        <v>5 - Friday</v>
      </c>
      <c r="Y4844" s="27" t="str">
        <f aca="false">_xlfn.IFS(C4844&lt;18,"Child (0-17)",C4844&lt;40,"Young Adult (18-39)",C4844&lt;60,"Adult (40-59)",TRUE(),"Senior (60+)")</f>
        <v>Young Adult (18-39)</v>
      </c>
      <c r="Z4844" s="27" t="n">
        <f aca="false">ROUND(G4844-E4844,0)</f>
        <v>0</v>
      </c>
      <c r="AA4844" s="27" t="n">
        <f aca="false">L4844+M4844</f>
        <v>83</v>
      </c>
      <c r="AB4844" s="27" t="n">
        <f aca="false">IFERROR(ROUND(Q4844/AA4844,2),0)</f>
        <v>21.13</v>
      </c>
      <c r="AC4844" s="27" t="str">
        <f aca="false">IF(AND(K4844="Critical",N4844="No"),"URGENT - No Bed","Normal")</f>
        <v>Normal</v>
      </c>
      <c r="AD4844" s="33" t="n">
        <f aca="false">INDEX(Lookup_Tables!$B$3:$B$12,MATCH(H4844,Lookup_Tables!$A$3:$A$12,0))</f>
        <v>2200000</v>
      </c>
      <c r="AE4844" s="27" t="str">
        <f aca="false">INDEX(Lookup_Tables!$C$3:$C$12,MATCH(H4844,Lookup_Tables!$A$3:$A$12,0))</f>
        <v>Dr. Rohan Das</v>
      </c>
      <c r="AF4844" s="27" t="str">
        <f aca="false">IFERROR(INDEX(Lookup_Tables!$F$16:$F$45,MATCH(I4844,Lookup_Tables!$E$16:$E$45,0)),"N/A")</f>
        <v>EMP205</v>
      </c>
      <c r="AG4844" s="27" t="n">
        <f aca="false">_xlfn.IFS(R4844="Recovered",4,R4844="Referred",3,R4844="Admitted",2,R4844="Deceased",1,TRUE(),0)</f>
        <v>4</v>
      </c>
      <c r="AH4844" s="27" t="str">
        <f aca="false">IF(T4844&gt;=4,"Satisfied",IF(T4844&gt;=3,"Neutral","Needs Improvement"))</f>
        <v>Satisfied</v>
      </c>
    </row>
    <row r="4845" customFormat="false" ht="15" hidden="false" customHeight="false" outlineLevel="0" collapsed="false">
      <c r="A4845" s="30" t="s">
        <v>6989</v>
      </c>
      <c r="B4845" s="30" t="s">
        <v>6392</v>
      </c>
      <c r="C4845" s="30" t="n">
        <v>4</v>
      </c>
      <c r="D4845" s="30" t="s">
        <v>121</v>
      </c>
      <c r="E4845" s="31" t="n">
        <v>45411</v>
      </c>
      <c r="F4845" s="30" t="s">
        <v>265</v>
      </c>
      <c r="G4845" s="31" t="n">
        <v>45417</v>
      </c>
      <c r="H4845" s="30" t="s">
        <v>146</v>
      </c>
      <c r="I4845" s="30" t="s">
        <v>309</v>
      </c>
      <c r="J4845" s="30" t="s">
        <v>148</v>
      </c>
      <c r="K4845" s="30" t="s">
        <v>126</v>
      </c>
      <c r="L4845" s="30" t="n">
        <v>7</v>
      </c>
      <c r="M4845" s="30" t="n">
        <v>90</v>
      </c>
      <c r="N4845" s="30" t="s">
        <v>186</v>
      </c>
      <c r="O4845" s="30" t="s">
        <v>139</v>
      </c>
      <c r="P4845" s="30" t="s">
        <v>150</v>
      </c>
      <c r="Q4845" s="32" t="n">
        <v>6934.01</v>
      </c>
      <c r="R4845" s="30" t="s">
        <v>130</v>
      </c>
      <c r="S4845" s="30" t="s">
        <v>197</v>
      </c>
      <c r="T4845" s="30" t="n">
        <v>2</v>
      </c>
      <c r="U4845" s="30" t="n">
        <f aca="false">YEAR(E4845)</f>
        <v>2024</v>
      </c>
      <c r="V4845" s="30" t="str">
        <f aca="false">TEXT(E4845,"MMM-YYYY")</f>
        <v>Apr-2024</v>
      </c>
      <c r="W4845" s="30" t="n">
        <f aca="false">MONTH(E4845)</f>
        <v>4</v>
      </c>
      <c r="X4845" s="30" t="str">
        <f aca="false">TEXT(WEEKDAY(E4845,2),"0")&amp;" - "&amp;TEXT(E4845,"dddd")</f>
        <v>1 - Monday</v>
      </c>
      <c r="Y4845" s="30" t="str">
        <f aca="false">_xlfn.IFS(C4845&lt;18,"Child (0-17)",C4845&lt;40,"Young Adult (18-39)",C4845&lt;60,"Adult (40-59)",TRUE(),"Senior (60+)")</f>
        <v>Child (0-17)</v>
      </c>
      <c r="Z4845" s="30" t="n">
        <f aca="false">ROUND(G4845-E4845,0)</f>
        <v>6</v>
      </c>
      <c r="AA4845" s="30" t="n">
        <f aca="false">L4845+M4845</f>
        <v>97</v>
      </c>
      <c r="AB4845" s="30" t="n">
        <f aca="false">IFERROR(ROUND(Q4845/AA4845,2),0)</f>
        <v>71.48</v>
      </c>
      <c r="AC4845" s="30" t="str">
        <f aca="false">IF(AND(K4845="Critical",N4845="No"),"URGENT - No Bed","Normal")</f>
        <v>Normal</v>
      </c>
      <c r="AD4845" s="34" t="n">
        <f aca="false">INDEX(Lookup_Tables!$B$3:$B$12,MATCH(H4845,Lookup_Tables!$A$3:$A$12,0))</f>
        <v>2700000</v>
      </c>
      <c r="AE4845" s="30" t="str">
        <f aca="false">INDEX(Lookup_Tables!$C$3:$C$12,MATCH(H4845,Lookup_Tables!$A$3:$A$12,0))</f>
        <v>Dr. Vikram Singh</v>
      </c>
      <c r="AF4845" s="30" t="str">
        <f aca="false">IFERROR(INDEX(Lookup_Tables!$F$16:$F$45,MATCH(I4845,Lookup_Tables!$E$16:$E$45,0)),"N/A")</f>
        <v>EMP228</v>
      </c>
      <c r="AG4845" s="30" t="n">
        <f aca="false">_xlfn.IFS(R4845="Recovered",4,R4845="Referred",3,R4845="Admitted",2,R4845="Deceased",1,TRUE(),0)</f>
        <v>4</v>
      </c>
      <c r="AH4845" s="30" t="str">
        <f aca="false">IF(T4845&gt;=4,"Satisfied",IF(T4845&gt;=3,"Neutral","Needs Improvement"))</f>
        <v>Needs Improvement</v>
      </c>
    </row>
    <row r="4846" customFormat="false" ht="15" hidden="false" customHeight="false" outlineLevel="0" collapsed="false">
      <c r="A4846" s="27" t="s">
        <v>5800</v>
      </c>
      <c r="B4846" s="27" t="s">
        <v>2771</v>
      </c>
      <c r="C4846" s="27" t="n">
        <v>41</v>
      </c>
      <c r="D4846" s="27" t="s">
        <v>181</v>
      </c>
      <c r="E4846" s="28" t="n">
        <v>45552</v>
      </c>
      <c r="F4846" s="27" t="s">
        <v>2531</v>
      </c>
      <c r="G4846" s="28" t="n">
        <v>45555</v>
      </c>
      <c r="H4846" s="27" t="s">
        <v>168</v>
      </c>
      <c r="I4846" s="27" t="s">
        <v>196</v>
      </c>
      <c r="J4846" s="27" t="s">
        <v>367</v>
      </c>
      <c r="K4846" s="27" t="s">
        <v>156</v>
      </c>
      <c r="L4846" s="27" t="n">
        <v>53</v>
      </c>
      <c r="M4846" s="27" t="n">
        <v>65</v>
      </c>
      <c r="N4846" s="27" t="s">
        <v>186</v>
      </c>
      <c r="O4846" s="27" t="s">
        <v>128</v>
      </c>
      <c r="P4846" s="27" t="s">
        <v>187</v>
      </c>
      <c r="Q4846" s="29" t="n">
        <v>3416.39</v>
      </c>
      <c r="R4846" s="27" t="s">
        <v>130</v>
      </c>
      <c r="S4846" s="27" t="s">
        <v>197</v>
      </c>
      <c r="T4846" s="27" t="n">
        <v>4</v>
      </c>
      <c r="U4846" s="27" t="n">
        <f aca="false">YEAR(E4846)</f>
        <v>2024</v>
      </c>
      <c r="V4846" s="27" t="str">
        <f aca="false">TEXT(E4846,"MMM-YYYY")</f>
        <v>Sep-2024</v>
      </c>
      <c r="W4846" s="27" t="n">
        <f aca="false">MONTH(E4846)</f>
        <v>9</v>
      </c>
      <c r="X4846" s="27" t="str">
        <f aca="false">TEXT(WEEKDAY(E4846,2),"0")&amp;" - "&amp;TEXT(E4846,"dddd")</f>
        <v>2 - Tuesday</v>
      </c>
      <c r="Y4846" s="27" t="str">
        <f aca="false">_xlfn.IFS(C4846&lt;18,"Child (0-17)",C4846&lt;40,"Young Adult (18-39)",C4846&lt;60,"Adult (40-59)",TRUE(),"Senior (60+)")</f>
        <v>Adult (40-59)</v>
      </c>
      <c r="Z4846" s="27" t="n">
        <f aca="false">ROUND(G4846-E4846,0)</f>
        <v>3</v>
      </c>
      <c r="AA4846" s="27" t="n">
        <f aca="false">L4846+M4846</f>
        <v>118</v>
      </c>
      <c r="AB4846" s="27" t="n">
        <f aca="false">IFERROR(ROUND(Q4846/AA4846,2),0)</f>
        <v>28.95</v>
      </c>
      <c r="AC4846" s="27" t="str">
        <f aca="false">IF(AND(K4846="Critical",N4846="No"),"URGENT - No Bed","Normal")</f>
        <v>Normal</v>
      </c>
      <c r="AD4846" s="33" t="n">
        <f aca="false">INDEX(Lookup_Tables!$B$3:$B$12,MATCH(H4846,Lookup_Tables!$A$3:$A$12,0))</f>
        <v>4400000</v>
      </c>
      <c r="AE4846" s="27" t="str">
        <f aca="false">INDEX(Lookup_Tables!$C$3:$C$12,MATCH(H4846,Lookup_Tables!$A$3:$A$12,0))</f>
        <v>Dr. Neha Chopra</v>
      </c>
      <c r="AF4846" s="27" t="str">
        <f aca="false">IFERROR(INDEX(Lookup_Tables!$F$16:$F$45,MATCH(I4846,Lookup_Tables!$E$16:$E$45,0)),"N/A")</f>
        <v>EMP219</v>
      </c>
      <c r="AG4846" s="27" t="n">
        <f aca="false">_xlfn.IFS(R4846="Recovered",4,R4846="Referred",3,R4846="Admitted",2,R4846="Deceased",1,TRUE(),0)</f>
        <v>4</v>
      </c>
      <c r="AH4846" s="27" t="str">
        <f aca="false">IF(T4846&gt;=4,"Satisfied",IF(T4846&gt;=3,"Neutral","Needs Improvement"))</f>
        <v>Satisfied</v>
      </c>
    </row>
    <row r="4847" customFormat="false" ht="15" hidden="false" customHeight="false" outlineLevel="0" collapsed="false">
      <c r="A4847" s="30" t="s">
        <v>728</v>
      </c>
      <c r="B4847" s="30" t="s">
        <v>729</v>
      </c>
      <c r="C4847" s="30" t="n">
        <v>51</v>
      </c>
      <c r="D4847" s="30" t="s">
        <v>121</v>
      </c>
      <c r="E4847" s="31" t="n">
        <v>45405</v>
      </c>
      <c r="F4847" s="30" t="s">
        <v>730</v>
      </c>
      <c r="G4847" s="31" t="n">
        <v>45408</v>
      </c>
      <c r="H4847" s="30" t="s">
        <v>183</v>
      </c>
      <c r="I4847" s="30" t="s">
        <v>184</v>
      </c>
      <c r="J4847" s="30" t="s">
        <v>411</v>
      </c>
      <c r="K4847" s="30" t="s">
        <v>156</v>
      </c>
      <c r="L4847" s="30" t="n">
        <v>29</v>
      </c>
      <c r="M4847" s="30" t="n">
        <v>61</v>
      </c>
      <c r="N4847" s="30" t="s">
        <v>186</v>
      </c>
      <c r="O4847" s="30" t="s">
        <v>149</v>
      </c>
      <c r="P4847" s="30" t="s">
        <v>187</v>
      </c>
      <c r="Q4847" s="32" t="n">
        <v>4895.83</v>
      </c>
      <c r="R4847" s="30" t="s">
        <v>130</v>
      </c>
      <c r="S4847" s="30" t="s">
        <v>131</v>
      </c>
      <c r="T4847" s="30" t="n">
        <v>4</v>
      </c>
      <c r="U4847" s="30" t="n">
        <f aca="false">YEAR(E4847)</f>
        <v>2024</v>
      </c>
      <c r="V4847" s="30" t="str">
        <f aca="false">TEXT(E4847,"MMM-YYYY")</f>
        <v>Apr-2024</v>
      </c>
      <c r="W4847" s="30" t="n">
        <f aca="false">MONTH(E4847)</f>
        <v>4</v>
      </c>
      <c r="X4847" s="30" t="str">
        <f aca="false">TEXT(WEEKDAY(E4847,2),"0")&amp;" - "&amp;TEXT(E4847,"dddd")</f>
        <v>2 - Tuesday</v>
      </c>
      <c r="Y4847" s="30" t="str">
        <f aca="false">_xlfn.IFS(C4847&lt;18,"Child (0-17)",C4847&lt;40,"Young Adult (18-39)",C4847&lt;60,"Adult (40-59)",TRUE(),"Senior (60+)")</f>
        <v>Adult (40-59)</v>
      </c>
      <c r="Z4847" s="30" t="n">
        <f aca="false">ROUND(G4847-E4847,0)</f>
        <v>3</v>
      </c>
      <c r="AA4847" s="30" t="n">
        <f aca="false">L4847+M4847</f>
        <v>90</v>
      </c>
      <c r="AB4847" s="30" t="n">
        <f aca="false">IFERROR(ROUND(Q4847/AA4847,2),0)</f>
        <v>54.4</v>
      </c>
      <c r="AC4847" s="30" t="str">
        <f aca="false">IF(AND(K4847="Critical",N4847="No"),"URGENT - No Bed","Normal")</f>
        <v>Normal</v>
      </c>
      <c r="AD4847" s="34" t="n">
        <f aca="false">INDEX(Lookup_Tables!$B$3:$B$12,MATCH(H4847,Lookup_Tables!$A$3:$A$12,0))</f>
        <v>3100000</v>
      </c>
      <c r="AE4847" s="30" t="str">
        <f aca="false">INDEX(Lookup_Tables!$C$3:$C$12,MATCH(H4847,Lookup_Tables!$A$3:$A$12,0))</f>
        <v>Dr. Kavita Rao</v>
      </c>
      <c r="AF4847" s="30" t="str">
        <f aca="false">IFERROR(INDEX(Lookup_Tables!$F$16:$F$45,MATCH(I4847,Lookup_Tables!$E$16:$E$45,0)),"N/A")</f>
        <v>EMP226</v>
      </c>
      <c r="AG4847" s="30" t="n">
        <f aca="false">_xlfn.IFS(R4847="Recovered",4,R4847="Referred",3,R4847="Admitted",2,R4847="Deceased",1,TRUE(),0)</f>
        <v>4</v>
      </c>
      <c r="AH4847" s="30" t="str">
        <f aca="false">IF(T4847&gt;=4,"Satisfied",IF(T4847&gt;=3,"Neutral","Needs Improvement"))</f>
        <v>Satisfied</v>
      </c>
    </row>
    <row r="4848" customFormat="false" ht="15" hidden="false" customHeight="false" outlineLevel="0" collapsed="false">
      <c r="A4848" s="27" t="s">
        <v>3380</v>
      </c>
      <c r="B4848" s="27" t="s">
        <v>559</v>
      </c>
      <c r="C4848" s="27" t="n">
        <v>92</v>
      </c>
      <c r="D4848" s="27" t="s">
        <v>121</v>
      </c>
      <c r="E4848" s="28" t="n">
        <v>45549</v>
      </c>
      <c r="F4848" s="27" t="s">
        <v>494</v>
      </c>
      <c r="G4848" s="28" t="n">
        <v>45550</v>
      </c>
      <c r="H4848" s="27" t="s">
        <v>146</v>
      </c>
      <c r="I4848" s="27" t="s">
        <v>176</v>
      </c>
      <c r="J4848" s="27" t="s">
        <v>568</v>
      </c>
      <c r="K4848" s="27" t="s">
        <v>138</v>
      </c>
      <c r="L4848" s="27" t="n">
        <v>68</v>
      </c>
      <c r="M4848" s="27" t="n">
        <v>34</v>
      </c>
      <c r="N4848" s="27" t="s">
        <v>186</v>
      </c>
      <c r="O4848" s="27" t="s">
        <v>139</v>
      </c>
      <c r="P4848" s="27" t="s">
        <v>187</v>
      </c>
      <c r="Q4848" s="29" t="n">
        <v>1122.7</v>
      </c>
      <c r="R4848" s="27" t="s">
        <v>130</v>
      </c>
      <c r="S4848" s="27" t="s">
        <v>178</v>
      </c>
      <c r="T4848" s="27" t="n">
        <v>4</v>
      </c>
      <c r="U4848" s="27" t="n">
        <f aca="false">YEAR(E4848)</f>
        <v>2024</v>
      </c>
      <c r="V4848" s="27" t="str">
        <f aca="false">TEXT(E4848,"MMM-YYYY")</f>
        <v>Sep-2024</v>
      </c>
      <c r="W4848" s="27" t="n">
        <f aca="false">MONTH(E4848)</f>
        <v>9</v>
      </c>
      <c r="X4848" s="27" t="str">
        <f aca="false">TEXT(WEEKDAY(E4848,2),"0")&amp;" - "&amp;TEXT(E4848,"dddd")</f>
        <v>6 - Saturday</v>
      </c>
      <c r="Y4848" s="27" t="str">
        <f aca="false">_xlfn.IFS(C4848&lt;18,"Child (0-17)",C4848&lt;40,"Young Adult (18-39)",C4848&lt;60,"Adult (40-59)",TRUE(),"Senior (60+)")</f>
        <v>Senior (60+)</v>
      </c>
      <c r="Z4848" s="27" t="n">
        <f aca="false">ROUND(G4848-E4848,0)</f>
        <v>1</v>
      </c>
      <c r="AA4848" s="27" t="n">
        <f aca="false">L4848+M4848</f>
        <v>102</v>
      </c>
      <c r="AB4848" s="27" t="n">
        <f aca="false">IFERROR(ROUND(Q4848/AA4848,2),0)</f>
        <v>11.01</v>
      </c>
      <c r="AC4848" s="27" t="str">
        <f aca="false">IF(AND(K4848="Critical",N4848="No"),"URGENT - No Bed","Normal")</f>
        <v>Normal</v>
      </c>
      <c r="AD4848" s="33" t="n">
        <f aca="false">INDEX(Lookup_Tables!$B$3:$B$12,MATCH(H4848,Lookup_Tables!$A$3:$A$12,0))</f>
        <v>2700000</v>
      </c>
      <c r="AE4848" s="27" t="str">
        <f aca="false">INDEX(Lookup_Tables!$C$3:$C$12,MATCH(H4848,Lookup_Tables!$A$3:$A$12,0))</f>
        <v>Dr. Vikram Singh</v>
      </c>
      <c r="AF4848" s="27" t="str">
        <f aca="false">IFERROR(INDEX(Lookup_Tables!$F$16:$F$45,MATCH(I4848,Lookup_Tables!$E$16:$E$45,0)),"N/A")</f>
        <v>EMP227</v>
      </c>
      <c r="AG4848" s="27" t="n">
        <f aca="false">_xlfn.IFS(R4848="Recovered",4,R4848="Referred",3,R4848="Admitted",2,R4848="Deceased",1,TRUE(),0)</f>
        <v>4</v>
      </c>
      <c r="AH4848" s="27" t="str">
        <f aca="false">IF(T4848&gt;=4,"Satisfied",IF(T4848&gt;=3,"Neutral","Needs Improvement"))</f>
        <v>Satisfied</v>
      </c>
    </row>
    <row r="4849" customFormat="false" ht="15" hidden="false" customHeight="false" outlineLevel="0" collapsed="false">
      <c r="A4849" s="30" t="s">
        <v>4313</v>
      </c>
      <c r="B4849" s="30" t="s">
        <v>4314</v>
      </c>
      <c r="C4849" s="30" t="n">
        <v>37</v>
      </c>
      <c r="D4849" s="30" t="s">
        <v>121</v>
      </c>
      <c r="E4849" s="31" t="n">
        <v>45618</v>
      </c>
      <c r="F4849" s="30" t="s">
        <v>190</v>
      </c>
      <c r="G4849" s="31" t="n">
        <v>45620</v>
      </c>
      <c r="H4849" s="30" t="s">
        <v>168</v>
      </c>
      <c r="I4849" s="30" t="s">
        <v>366</v>
      </c>
      <c r="J4849" s="30" t="s">
        <v>371</v>
      </c>
      <c r="K4849" s="30" t="s">
        <v>202</v>
      </c>
      <c r="L4849" s="30" t="n">
        <v>12</v>
      </c>
      <c r="M4849" s="30" t="n">
        <v>60</v>
      </c>
      <c r="N4849" s="30" t="s">
        <v>186</v>
      </c>
      <c r="O4849" s="30" t="s">
        <v>149</v>
      </c>
      <c r="P4849" s="30" t="s">
        <v>187</v>
      </c>
      <c r="Q4849" s="32" t="n">
        <v>17160.79</v>
      </c>
      <c r="R4849" s="30" t="s">
        <v>462</v>
      </c>
      <c r="S4849" s="30" t="s">
        <v>197</v>
      </c>
      <c r="T4849" s="30" t="n">
        <v>2</v>
      </c>
      <c r="U4849" s="30" t="n">
        <f aca="false">YEAR(E4849)</f>
        <v>2024</v>
      </c>
      <c r="V4849" s="30" t="str">
        <f aca="false">TEXT(E4849,"MMM-YYYY")</f>
        <v>Nov-2024</v>
      </c>
      <c r="W4849" s="30" t="n">
        <f aca="false">MONTH(E4849)</f>
        <v>11</v>
      </c>
      <c r="X4849" s="30" t="str">
        <f aca="false">TEXT(WEEKDAY(E4849,2),"0")&amp;" - "&amp;TEXT(E4849,"dddd")</f>
        <v>5 - Friday</v>
      </c>
      <c r="Y4849" s="30" t="str">
        <f aca="false">_xlfn.IFS(C4849&lt;18,"Child (0-17)",C4849&lt;40,"Young Adult (18-39)",C4849&lt;60,"Adult (40-59)",TRUE(),"Senior (60+)")</f>
        <v>Young Adult (18-39)</v>
      </c>
      <c r="Z4849" s="30" t="n">
        <f aca="false">ROUND(G4849-E4849,0)</f>
        <v>2</v>
      </c>
      <c r="AA4849" s="30" t="n">
        <f aca="false">L4849+M4849</f>
        <v>72</v>
      </c>
      <c r="AB4849" s="30" t="n">
        <f aca="false">IFERROR(ROUND(Q4849/AA4849,2),0)</f>
        <v>238.34</v>
      </c>
      <c r="AC4849" s="30" t="str">
        <f aca="false">IF(AND(K4849="Critical",N4849="No"),"URGENT - No Bed","Normal")</f>
        <v>Normal</v>
      </c>
      <c r="AD4849" s="34" t="n">
        <f aca="false">INDEX(Lookup_Tables!$B$3:$B$12,MATCH(H4849,Lookup_Tables!$A$3:$A$12,0))</f>
        <v>4400000</v>
      </c>
      <c r="AE4849" s="30" t="str">
        <f aca="false">INDEX(Lookup_Tables!$C$3:$C$12,MATCH(H4849,Lookup_Tables!$A$3:$A$12,0))</f>
        <v>Dr. Neha Chopra</v>
      </c>
      <c r="AF4849" s="30" t="str">
        <f aca="false">IFERROR(INDEX(Lookup_Tables!$F$16:$F$45,MATCH(I4849,Lookup_Tables!$E$16:$E$45,0)),"N/A")</f>
        <v>EMP218</v>
      </c>
      <c r="AG4849" s="30" t="n">
        <f aca="false">_xlfn.IFS(R4849="Recovered",4,R4849="Referred",3,R4849="Admitted",2,R4849="Deceased",1,TRUE(),0)</f>
        <v>1</v>
      </c>
      <c r="AH4849" s="30" t="str">
        <f aca="false">IF(T4849&gt;=4,"Satisfied",IF(T4849&gt;=3,"Neutral","Needs Improvement"))</f>
        <v>Needs Improvement</v>
      </c>
    </row>
    <row r="4850" customFormat="false" ht="15" hidden="false" customHeight="false" outlineLevel="0" collapsed="false">
      <c r="A4850" s="27" t="s">
        <v>6649</v>
      </c>
      <c r="B4850" s="27" t="s">
        <v>1382</v>
      </c>
      <c r="C4850" s="27" t="n">
        <v>44</v>
      </c>
      <c r="D4850" s="27" t="s">
        <v>181</v>
      </c>
      <c r="E4850" s="28" t="n">
        <v>45646</v>
      </c>
      <c r="F4850" s="27" t="s">
        <v>1104</v>
      </c>
      <c r="G4850" s="28" t="n">
        <v>45647</v>
      </c>
      <c r="H4850" s="27" t="s">
        <v>161</v>
      </c>
      <c r="I4850" s="27" t="s">
        <v>162</v>
      </c>
      <c r="J4850" s="27" t="s">
        <v>426</v>
      </c>
      <c r="K4850" s="27" t="s">
        <v>138</v>
      </c>
      <c r="L4850" s="27" t="n">
        <v>59</v>
      </c>
      <c r="M4850" s="27" t="n">
        <v>42</v>
      </c>
      <c r="N4850" s="27" t="s">
        <v>127</v>
      </c>
      <c r="O4850" s="27" t="s">
        <v>171</v>
      </c>
      <c r="P4850" s="27" t="s">
        <v>129</v>
      </c>
      <c r="Q4850" s="29" t="n">
        <v>1989.22</v>
      </c>
      <c r="R4850" s="27" t="s">
        <v>130</v>
      </c>
      <c r="S4850" s="27" t="s">
        <v>151</v>
      </c>
      <c r="T4850" s="27" t="n">
        <v>5</v>
      </c>
      <c r="U4850" s="27" t="n">
        <f aca="false">YEAR(E4850)</f>
        <v>2024</v>
      </c>
      <c r="V4850" s="27" t="str">
        <f aca="false">TEXT(E4850,"MMM-YYYY")</f>
        <v>Dec-2024</v>
      </c>
      <c r="W4850" s="27" t="n">
        <f aca="false">MONTH(E4850)</f>
        <v>12</v>
      </c>
      <c r="X4850" s="27" t="str">
        <f aca="false">TEXT(WEEKDAY(E4850,2),"0")&amp;" - "&amp;TEXT(E4850,"dddd")</f>
        <v>5 - Friday</v>
      </c>
      <c r="Y4850" s="27" t="str">
        <f aca="false">_xlfn.IFS(C4850&lt;18,"Child (0-17)",C4850&lt;40,"Young Adult (18-39)",C4850&lt;60,"Adult (40-59)",TRUE(),"Senior (60+)")</f>
        <v>Adult (40-59)</v>
      </c>
      <c r="Z4850" s="27" t="n">
        <f aca="false">ROUND(G4850-E4850,0)</f>
        <v>1</v>
      </c>
      <c r="AA4850" s="27" t="n">
        <f aca="false">L4850+M4850</f>
        <v>101</v>
      </c>
      <c r="AB4850" s="27" t="n">
        <f aca="false">IFERROR(ROUND(Q4850/AA4850,2),0)</f>
        <v>19.7</v>
      </c>
      <c r="AC4850" s="27" t="str">
        <f aca="false">IF(AND(K4850="Critical",N4850="No"),"URGENT - No Bed","Normal")</f>
        <v>Normal</v>
      </c>
      <c r="AD4850" s="33" t="n">
        <f aca="false">INDEX(Lookup_Tables!$B$3:$B$12,MATCH(H4850,Lookup_Tables!$A$3:$A$12,0))</f>
        <v>3600000</v>
      </c>
      <c r="AE4850" s="27" t="str">
        <f aca="false">INDEX(Lookup_Tables!$C$3:$C$12,MATCH(H4850,Lookup_Tables!$A$3:$A$12,0))</f>
        <v>Dr. Sameer Joshi</v>
      </c>
      <c r="AF4850" s="27" t="str">
        <f aca="false">IFERROR(INDEX(Lookup_Tables!$F$16:$F$45,MATCH(I4850,Lookup_Tables!$E$16:$E$45,0)),"N/A")</f>
        <v>EMP222</v>
      </c>
      <c r="AG4850" s="27" t="n">
        <f aca="false">_xlfn.IFS(R4850="Recovered",4,R4850="Referred",3,R4850="Admitted",2,R4850="Deceased",1,TRUE(),0)</f>
        <v>4</v>
      </c>
      <c r="AH4850" s="27" t="str">
        <f aca="false">IF(T4850&gt;=4,"Satisfied",IF(T4850&gt;=3,"Neutral","Needs Improvement"))</f>
        <v>Satisfied</v>
      </c>
    </row>
    <row r="4851" customFormat="false" ht="15" hidden="false" customHeight="false" outlineLevel="0" collapsed="false">
      <c r="A4851" s="30" t="s">
        <v>6908</v>
      </c>
      <c r="B4851" s="30" t="s">
        <v>3382</v>
      </c>
      <c r="C4851" s="30" t="n">
        <v>66</v>
      </c>
      <c r="D4851" s="30" t="s">
        <v>181</v>
      </c>
      <c r="E4851" s="31" t="n">
        <v>45434</v>
      </c>
      <c r="F4851" s="30" t="s">
        <v>2118</v>
      </c>
      <c r="G4851" s="31" t="n">
        <v>45434</v>
      </c>
      <c r="H4851" s="30" t="s">
        <v>236</v>
      </c>
      <c r="I4851" s="30" t="s">
        <v>266</v>
      </c>
      <c r="J4851" s="30" t="s">
        <v>287</v>
      </c>
      <c r="K4851" s="30" t="s">
        <v>138</v>
      </c>
      <c r="L4851" s="30" t="n">
        <v>82</v>
      </c>
      <c r="M4851" s="30" t="n">
        <v>15</v>
      </c>
      <c r="N4851" s="30" t="s">
        <v>127</v>
      </c>
      <c r="O4851" s="30" t="s">
        <v>149</v>
      </c>
      <c r="P4851" s="30" t="s">
        <v>140</v>
      </c>
      <c r="Q4851" s="32" t="n">
        <v>1896.98</v>
      </c>
      <c r="R4851" s="30" t="s">
        <v>130</v>
      </c>
      <c r="S4851" s="30" t="s">
        <v>151</v>
      </c>
      <c r="T4851" s="30" t="n">
        <v>3</v>
      </c>
      <c r="U4851" s="30" t="n">
        <f aca="false">YEAR(E4851)</f>
        <v>2024</v>
      </c>
      <c r="V4851" s="30" t="str">
        <f aca="false">TEXT(E4851,"MMM-YYYY")</f>
        <v>May-2024</v>
      </c>
      <c r="W4851" s="30" t="n">
        <f aca="false">MONTH(E4851)</f>
        <v>5</v>
      </c>
      <c r="X4851" s="30" t="str">
        <f aca="false">TEXT(WEEKDAY(E4851,2),"0")&amp;" - "&amp;TEXT(E4851,"dddd")</f>
        <v>3 - Wednesday</v>
      </c>
      <c r="Y4851" s="30" t="str">
        <f aca="false">_xlfn.IFS(C4851&lt;18,"Child (0-17)",C4851&lt;40,"Young Adult (18-39)",C4851&lt;60,"Adult (40-59)",TRUE(),"Senior (60+)")</f>
        <v>Senior (60+)</v>
      </c>
      <c r="Z4851" s="30" t="n">
        <f aca="false">ROUND(G4851-E4851,0)</f>
        <v>0</v>
      </c>
      <c r="AA4851" s="30" t="n">
        <f aca="false">L4851+M4851</f>
        <v>97</v>
      </c>
      <c r="AB4851" s="30" t="n">
        <f aca="false">IFERROR(ROUND(Q4851/AA4851,2),0)</f>
        <v>19.56</v>
      </c>
      <c r="AC4851" s="30" t="str">
        <f aca="false">IF(AND(K4851="Critical",N4851="No"),"URGENT - No Bed","Normal")</f>
        <v>Normal</v>
      </c>
      <c r="AD4851" s="34" t="n">
        <f aca="false">INDEX(Lookup_Tables!$B$3:$B$12,MATCH(H4851,Lookup_Tables!$A$3:$A$12,0))</f>
        <v>3900000</v>
      </c>
      <c r="AE4851" s="30" t="str">
        <f aca="false">INDEX(Lookup_Tables!$C$3:$C$12,MATCH(H4851,Lookup_Tables!$A$3:$A$12,0))</f>
        <v>Dr. Rina Mehta</v>
      </c>
      <c r="AF4851" s="30" t="str">
        <f aca="false">IFERROR(INDEX(Lookup_Tables!$F$16:$F$45,MATCH(I4851,Lookup_Tables!$E$16:$E$45,0)),"N/A")</f>
        <v>EMP217</v>
      </c>
      <c r="AG4851" s="30" t="n">
        <f aca="false">_xlfn.IFS(R4851="Recovered",4,R4851="Referred",3,R4851="Admitted",2,R4851="Deceased",1,TRUE(),0)</f>
        <v>4</v>
      </c>
      <c r="AH4851" s="30" t="str">
        <f aca="false">IF(T4851&gt;=4,"Satisfied",IF(T4851&gt;=3,"Neutral","Needs Improvement"))</f>
        <v>Neutral</v>
      </c>
    </row>
    <row r="4852" customFormat="false" ht="15" hidden="false" customHeight="false" outlineLevel="0" collapsed="false">
      <c r="A4852" s="27" t="s">
        <v>2236</v>
      </c>
      <c r="B4852" s="27" t="s">
        <v>2237</v>
      </c>
      <c r="C4852" s="27" t="n">
        <v>37</v>
      </c>
      <c r="D4852" s="27" t="s">
        <v>181</v>
      </c>
      <c r="E4852" s="28" t="n">
        <v>45639</v>
      </c>
      <c r="F4852" s="27" t="s">
        <v>1250</v>
      </c>
      <c r="G4852" s="28" t="n">
        <v>45643</v>
      </c>
      <c r="H4852" s="27" t="s">
        <v>161</v>
      </c>
      <c r="I4852" s="27" t="s">
        <v>320</v>
      </c>
      <c r="J4852" s="27" t="s">
        <v>648</v>
      </c>
      <c r="K4852" s="27" t="s">
        <v>126</v>
      </c>
      <c r="L4852" s="27" t="n">
        <v>35</v>
      </c>
      <c r="M4852" s="27" t="n">
        <v>89</v>
      </c>
      <c r="N4852" s="27" t="s">
        <v>186</v>
      </c>
      <c r="O4852" s="27" t="s">
        <v>128</v>
      </c>
      <c r="P4852" s="27" t="s">
        <v>187</v>
      </c>
      <c r="Q4852" s="29" t="n">
        <v>7085.88</v>
      </c>
      <c r="R4852" s="27" t="s">
        <v>130</v>
      </c>
      <c r="S4852" s="27" t="s">
        <v>141</v>
      </c>
      <c r="T4852" s="27" t="n">
        <v>4</v>
      </c>
      <c r="U4852" s="27" t="n">
        <f aca="false">YEAR(E4852)</f>
        <v>2024</v>
      </c>
      <c r="V4852" s="27" t="str">
        <f aca="false">TEXT(E4852,"MMM-YYYY")</f>
        <v>Dec-2024</v>
      </c>
      <c r="W4852" s="27" t="n">
        <f aca="false">MONTH(E4852)</f>
        <v>12</v>
      </c>
      <c r="X4852" s="27" t="str">
        <f aca="false">TEXT(WEEKDAY(E4852,2),"0")&amp;" - "&amp;TEXT(E4852,"dddd")</f>
        <v>5 - Friday</v>
      </c>
      <c r="Y4852" s="27" t="str">
        <f aca="false">_xlfn.IFS(C4852&lt;18,"Child (0-17)",C4852&lt;40,"Young Adult (18-39)",C4852&lt;60,"Adult (40-59)",TRUE(),"Senior (60+)")</f>
        <v>Young Adult (18-39)</v>
      </c>
      <c r="Z4852" s="27" t="n">
        <f aca="false">ROUND(G4852-E4852,0)</f>
        <v>4</v>
      </c>
      <c r="AA4852" s="27" t="n">
        <f aca="false">L4852+M4852</f>
        <v>124</v>
      </c>
      <c r="AB4852" s="27" t="n">
        <f aca="false">IFERROR(ROUND(Q4852/AA4852,2),0)</f>
        <v>57.14</v>
      </c>
      <c r="AC4852" s="27" t="str">
        <f aca="false">IF(AND(K4852="Critical",N4852="No"),"URGENT - No Bed","Normal")</f>
        <v>Normal</v>
      </c>
      <c r="AD4852" s="33" t="n">
        <f aca="false">INDEX(Lookup_Tables!$B$3:$B$12,MATCH(H4852,Lookup_Tables!$A$3:$A$12,0))</f>
        <v>3600000</v>
      </c>
      <c r="AE4852" s="27" t="str">
        <f aca="false">INDEX(Lookup_Tables!$C$3:$C$12,MATCH(H4852,Lookup_Tables!$A$3:$A$12,0))</f>
        <v>Dr. Sameer Joshi</v>
      </c>
      <c r="AF4852" s="27" t="str">
        <f aca="false">IFERROR(INDEX(Lookup_Tables!$F$16:$F$45,MATCH(I4852,Lookup_Tables!$E$16:$E$45,0)),"N/A")</f>
        <v>EMP223</v>
      </c>
      <c r="AG4852" s="27" t="n">
        <f aca="false">_xlfn.IFS(R4852="Recovered",4,R4852="Referred",3,R4852="Admitted",2,R4852="Deceased",1,TRUE(),0)</f>
        <v>4</v>
      </c>
      <c r="AH4852" s="27" t="str">
        <f aca="false">IF(T4852&gt;=4,"Satisfied",IF(T4852&gt;=3,"Neutral","Needs Improvement"))</f>
        <v>Satisfied</v>
      </c>
    </row>
    <row r="4853" customFormat="false" ht="15" hidden="false" customHeight="false" outlineLevel="0" collapsed="false">
      <c r="A4853" s="30" t="s">
        <v>4749</v>
      </c>
      <c r="B4853" s="30" t="s">
        <v>515</v>
      </c>
      <c r="C4853" s="30" t="n">
        <v>53</v>
      </c>
      <c r="D4853" s="30" t="s">
        <v>181</v>
      </c>
      <c r="E4853" s="31" t="n">
        <v>45333</v>
      </c>
      <c r="F4853" s="30" t="s">
        <v>1739</v>
      </c>
      <c r="G4853" s="31" t="n">
        <v>45337</v>
      </c>
      <c r="H4853" s="30" t="s">
        <v>135</v>
      </c>
      <c r="I4853" s="30" t="s">
        <v>136</v>
      </c>
      <c r="J4853" s="30" t="s">
        <v>137</v>
      </c>
      <c r="K4853" s="30" t="s">
        <v>126</v>
      </c>
      <c r="L4853" s="30" t="n">
        <v>44</v>
      </c>
      <c r="M4853" s="30" t="n">
        <v>82</v>
      </c>
      <c r="N4853" s="30" t="s">
        <v>127</v>
      </c>
      <c r="O4853" s="30" t="s">
        <v>139</v>
      </c>
      <c r="P4853" s="30" t="s">
        <v>150</v>
      </c>
      <c r="Q4853" s="32" t="n">
        <v>7238.63</v>
      </c>
      <c r="R4853" s="30" t="s">
        <v>130</v>
      </c>
      <c r="S4853" s="30" t="s">
        <v>178</v>
      </c>
      <c r="T4853" s="30" t="n">
        <v>4</v>
      </c>
      <c r="U4853" s="30" t="n">
        <f aca="false">YEAR(E4853)</f>
        <v>2024</v>
      </c>
      <c r="V4853" s="30" t="str">
        <f aca="false">TEXT(E4853,"MMM-YYYY")</f>
        <v>Feb-2024</v>
      </c>
      <c r="W4853" s="30" t="n">
        <f aca="false">MONTH(E4853)</f>
        <v>2</v>
      </c>
      <c r="X4853" s="30" t="str">
        <f aca="false">TEXT(WEEKDAY(E4853,2),"0")&amp;" - "&amp;TEXT(E4853,"dddd")</f>
        <v>7 - Sunday</v>
      </c>
      <c r="Y4853" s="30" t="str">
        <f aca="false">_xlfn.IFS(C4853&lt;18,"Child (0-17)",C4853&lt;40,"Young Adult (18-39)",C4853&lt;60,"Adult (40-59)",TRUE(),"Senior (60+)")</f>
        <v>Adult (40-59)</v>
      </c>
      <c r="Z4853" s="30" t="n">
        <f aca="false">ROUND(G4853-E4853,0)</f>
        <v>4</v>
      </c>
      <c r="AA4853" s="30" t="n">
        <f aca="false">L4853+M4853</f>
        <v>126</v>
      </c>
      <c r="AB4853" s="30" t="n">
        <f aca="false">IFERROR(ROUND(Q4853/AA4853,2),0)</f>
        <v>57.45</v>
      </c>
      <c r="AC4853" s="30" t="str">
        <f aca="false">IF(AND(K4853="Critical",N4853="No"),"URGENT - No Bed","Normal")</f>
        <v>Normal</v>
      </c>
      <c r="AD4853" s="34" t="n">
        <f aca="false">INDEX(Lookup_Tables!$B$3:$B$12,MATCH(H4853,Lookup_Tables!$A$3:$A$12,0))</f>
        <v>4600000</v>
      </c>
      <c r="AE4853" s="30" t="str">
        <f aca="false">INDEX(Lookup_Tables!$C$3:$C$12,MATCH(H4853,Lookup_Tables!$A$3:$A$12,0))</f>
        <v>Dr. Farhan Khan</v>
      </c>
      <c r="AF4853" s="30" t="str">
        <f aca="false">IFERROR(INDEX(Lookup_Tables!$F$16:$F$45,MATCH(I4853,Lookup_Tables!$E$16:$E$45,0)),"N/A")</f>
        <v>EMP206</v>
      </c>
      <c r="AG4853" s="30" t="n">
        <f aca="false">_xlfn.IFS(R4853="Recovered",4,R4853="Referred",3,R4853="Admitted",2,R4853="Deceased",1,TRUE(),0)</f>
        <v>4</v>
      </c>
      <c r="AH4853" s="30" t="str">
        <f aca="false">IF(T4853&gt;=4,"Satisfied",IF(T4853&gt;=3,"Neutral","Needs Improvement"))</f>
        <v>Satisfied</v>
      </c>
    </row>
    <row r="4854" customFormat="false" ht="15" hidden="false" customHeight="false" outlineLevel="0" collapsed="false">
      <c r="A4854" s="27" t="s">
        <v>354</v>
      </c>
      <c r="B4854" s="27" t="s">
        <v>355</v>
      </c>
      <c r="C4854" s="27" t="n">
        <v>52</v>
      </c>
      <c r="D4854" s="27" t="s">
        <v>121</v>
      </c>
      <c r="E4854" s="28" t="n">
        <v>45415</v>
      </c>
      <c r="F4854" s="27" t="s">
        <v>356</v>
      </c>
      <c r="G4854" s="28" t="n">
        <v>45418</v>
      </c>
      <c r="H4854" s="27" t="s">
        <v>236</v>
      </c>
      <c r="I4854" s="27" t="s">
        <v>237</v>
      </c>
      <c r="J4854" s="27" t="s">
        <v>287</v>
      </c>
      <c r="K4854" s="27" t="s">
        <v>202</v>
      </c>
      <c r="L4854" s="27" t="n">
        <v>19</v>
      </c>
      <c r="M4854" s="27" t="n">
        <v>96</v>
      </c>
      <c r="N4854" s="27" t="s">
        <v>186</v>
      </c>
      <c r="O4854" s="27" t="s">
        <v>139</v>
      </c>
      <c r="P4854" s="27" t="s">
        <v>187</v>
      </c>
      <c r="Q4854" s="29" t="n">
        <v>16072.05</v>
      </c>
      <c r="R4854" s="27" t="s">
        <v>172</v>
      </c>
      <c r="S4854" s="27" t="s">
        <v>131</v>
      </c>
      <c r="T4854" s="27" t="n">
        <v>2</v>
      </c>
      <c r="U4854" s="27" t="n">
        <f aca="false">YEAR(E4854)</f>
        <v>2024</v>
      </c>
      <c r="V4854" s="27" t="str">
        <f aca="false">TEXT(E4854,"MMM-YYYY")</f>
        <v>May-2024</v>
      </c>
      <c r="W4854" s="27" t="n">
        <f aca="false">MONTH(E4854)</f>
        <v>5</v>
      </c>
      <c r="X4854" s="27" t="str">
        <f aca="false">TEXT(WEEKDAY(E4854,2),"0")&amp;" - "&amp;TEXT(E4854,"dddd")</f>
        <v>5 - Friday</v>
      </c>
      <c r="Y4854" s="27" t="str">
        <f aca="false">_xlfn.IFS(C4854&lt;18,"Child (0-17)",C4854&lt;40,"Young Adult (18-39)",C4854&lt;60,"Adult (40-59)",TRUE(),"Senior (60+)")</f>
        <v>Adult (40-59)</v>
      </c>
      <c r="Z4854" s="27" t="n">
        <f aca="false">ROUND(G4854-E4854,0)</f>
        <v>3</v>
      </c>
      <c r="AA4854" s="27" t="n">
        <f aca="false">L4854+M4854</f>
        <v>115</v>
      </c>
      <c r="AB4854" s="27" t="n">
        <f aca="false">IFERROR(ROUND(Q4854/AA4854,2),0)</f>
        <v>139.76</v>
      </c>
      <c r="AC4854" s="27" t="str">
        <f aca="false">IF(AND(K4854="Critical",N4854="No"),"URGENT - No Bed","Normal")</f>
        <v>Normal</v>
      </c>
      <c r="AD4854" s="33" t="n">
        <f aca="false">INDEX(Lookup_Tables!$B$3:$B$12,MATCH(H4854,Lookup_Tables!$A$3:$A$12,0))</f>
        <v>3900000</v>
      </c>
      <c r="AE4854" s="27" t="str">
        <f aca="false">INDEX(Lookup_Tables!$C$3:$C$12,MATCH(H4854,Lookup_Tables!$A$3:$A$12,0))</f>
        <v>Dr. Rina Mehta</v>
      </c>
      <c r="AF4854" s="27" t="str">
        <f aca="false">IFERROR(INDEX(Lookup_Tables!$F$16:$F$45,MATCH(I4854,Lookup_Tables!$E$16:$E$45,0)),"N/A")</f>
        <v>EMP215</v>
      </c>
      <c r="AG4854" s="27" t="n">
        <f aca="false">_xlfn.IFS(R4854="Recovered",4,R4854="Referred",3,R4854="Admitted",2,R4854="Deceased",1,TRUE(),0)</f>
        <v>2</v>
      </c>
      <c r="AH4854" s="27" t="str">
        <f aca="false">IF(T4854&gt;=4,"Satisfied",IF(T4854&gt;=3,"Neutral","Needs Improvement"))</f>
        <v>Needs Improvement</v>
      </c>
    </row>
    <row r="4855" customFormat="false" ht="15" hidden="false" customHeight="false" outlineLevel="0" collapsed="false">
      <c r="A4855" s="30" t="s">
        <v>5464</v>
      </c>
      <c r="B4855" s="30" t="s">
        <v>3518</v>
      </c>
      <c r="C4855" s="30" t="n">
        <v>73</v>
      </c>
      <c r="D4855" s="30" t="s">
        <v>181</v>
      </c>
      <c r="E4855" s="31" t="n">
        <v>45582</v>
      </c>
      <c r="F4855" s="30" t="s">
        <v>319</v>
      </c>
      <c r="G4855" s="31" t="n">
        <v>45583</v>
      </c>
      <c r="H4855" s="30" t="s">
        <v>161</v>
      </c>
      <c r="I4855" s="30" t="s">
        <v>320</v>
      </c>
      <c r="J4855" s="30" t="s">
        <v>426</v>
      </c>
      <c r="K4855" s="30" t="s">
        <v>126</v>
      </c>
      <c r="L4855" s="30" t="n">
        <v>10</v>
      </c>
      <c r="M4855" s="30" t="n">
        <v>80</v>
      </c>
      <c r="N4855" s="30" t="s">
        <v>186</v>
      </c>
      <c r="O4855" s="30" t="s">
        <v>139</v>
      </c>
      <c r="P4855" s="30" t="s">
        <v>150</v>
      </c>
      <c r="Q4855" s="32" t="n">
        <v>7118.74</v>
      </c>
      <c r="R4855" s="30" t="s">
        <v>130</v>
      </c>
      <c r="S4855" s="30" t="s">
        <v>151</v>
      </c>
      <c r="T4855" s="30" t="n">
        <v>5</v>
      </c>
      <c r="U4855" s="30" t="n">
        <f aca="false">YEAR(E4855)</f>
        <v>2024</v>
      </c>
      <c r="V4855" s="30" t="str">
        <f aca="false">TEXT(E4855,"MMM-YYYY")</f>
        <v>Oct-2024</v>
      </c>
      <c r="W4855" s="30" t="n">
        <f aca="false">MONTH(E4855)</f>
        <v>10</v>
      </c>
      <c r="X4855" s="30" t="str">
        <f aca="false">TEXT(WEEKDAY(E4855,2),"0")&amp;" - "&amp;TEXT(E4855,"dddd")</f>
        <v>4 - Thursday</v>
      </c>
      <c r="Y4855" s="30" t="str">
        <f aca="false">_xlfn.IFS(C4855&lt;18,"Child (0-17)",C4855&lt;40,"Young Adult (18-39)",C4855&lt;60,"Adult (40-59)",TRUE(),"Senior (60+)")</f>
        <v>Senior (60+)</v>
      </c>
      <c r="Z4855" s="30" t="n">
        <f aca="false">ROUND(G4855-E4855,0)</f>
        <v>1</v>
      </c>
      <c r="AA4855" s="30" t="n">
        <f aca="false">L4855+M4855</f>
        <v>90</v>
      </c>
      <c r="AB4855" s="30" t="n">
        <f aca="false">IFERROR(ROUND(Q4855/AA4855,2),0)</f>
        <v>79.1</v>
      </c>
      <c r="AC4855" s="30" t="str">
        <f aca="false">IF(AND(K4855="Critical",N4855="No"),"URGENT - No Bed","Normal")</f>
        <v>Normal</v>
      </c>
      <c r="AD4855" s="34" t="n">
        <f aca="false">INDEX(Lookup_Tables!$B$3:$B$12,MATCH(H4855,Lookup_Tables!$A$3:$A$12,0))</f>
        <v>3600000</v>
      </c>
      <c r="AE4855" s="30" t="str">
        <f aca="false">INDEX(Lookup_Tables!$C$3:$C$12,MATCH(H4855,Lookup_Tables!$A$3:$A$12,0))</f>
        <v>Dr. Sameer Joshi</v>
      </c>
      <c r="AF4855" s="30" t="str">
        <f aca="false">IFERROR(INDEX(Lookup_Tables!$F$16:$F$45,MATCH(I4855,Lookup_Tables!$E$16:$E$45,0)),"N/A")</f>
        <v>EMP223</v>
      </c>
      <c r="AG4855" s="30" t="n">
        <f aca="false">_xlfn.IFS(R4855="Recovered",4,R4855="Referred",3,R4855="Admitted",2,R4855="Deceased",1,TRUE(),0)</f>
        <v>4</v>
      </c>
      <c r="AH4855" s="30" t="str">
        <f aca="false">IF(T4855&gt;=4,"Satisfied",IF(T4855&gt;=3,"Neutral","Needs Improvement"))</f>
        <v>Satisfied</v>
      </c>
    </row>
    <row r="4856" customFormat="false" ht="15" hidden="false" customHeight="false" outlineLevel="0" collapsed="false">
      <c r="A4856" s="27" t="s">
        <v>7055</v>
      </c>
      <c r="B4856" s="27" t="s">
        <v>4923</v>
      </c>
      <c r="C4856" s="27" t="n">
        <v>15</v>
      </c>
      <c r="D4856" s="27" t="s">
        <v>181</v>
      </c>
      <c r="E4856" s="28" t="n">
        <v>45473</v>
      </c>
      <c r="F4856" s="27" t="s">
        <v>1896</v>
      </c>
      <c r="G4856" s="28" t="n">
        <v>45476</v>
      </c>
      <c r="H4856" s="27" t="s">
        <v>217</v>
      </c>
      <c r="I4856" s="27" t="s">
        <v>282</v>
      </c>
      <c r="J4856" s="27" t="s">
        <v>294</v>
      </c>
      <c r="K4856" s="27" t="s">
        <v>126</v>
      </c>
      <c r="L4856" s="27" t="n">
        <v>14</v>
      </c>
      <c r="M4856" s="27" t="n">
        <v>143</v>
      </c>
      <c r="N4856" s="27" t="s">
        <v>186</v>
      </c>
      <c r="O4856" s="27" t="s">
        <v>171</v>
      </c>
      <c r="P4856" s="27" t="s">
        <v>129</v>
      </c>
      <c r="Q4856" s="29" t="n">
        <v>8952.93</v>
      </c>
      <c r="R4856" s="27" t="s">
        <v>172</v>
      </c>
      <c r="S4856" s="27" t="s">
        <v>197</v>
      </c>
      <c r="T4856" s="27" t="n">
        <v>2</v>
      </c>
      <c r="U4856" s="27" t="n">
        <f aca="false">YEAR(E4856)</f>
        <v>2024</v>
      </c>
      <c r="V4856" s="27" t="str">
        <f aca="false">TEXT(E4856,"MMM-YYYY")</f>
        <v>Jun-2024</v>
      </c>
      <c r="W4856" s="27" t="n">
        <f aca="false">MONTH(E4856)</f>
        <v>6</v>
      </c>
      <c r="X4856" s="27" t="str">
        <f aca="false">TEXT(WEEKDAY(E4856,2),"0")&amp;" - "&amp;TEXT(E4856,"dddd")</f>
        <v>7 - Sunday</v>
      </c>
      <c r="Y4856" s="27" t="str">
        <f aca="false">_xlfn.IFS(C4856&lt;18,"Child (0-17)",C4856&lt;40,"Young Adult (18-39)",C4856&lt;60,"Adult (40-59)",TRUE(),"Senior (60+)")</f>
        <v>Child (0-17)</v>
      </c>
      <c r="Z4856" s="27" t="n">
        <f aca="false">ROUND(G4856-E4856,0)</f>
        <v>3</v>
      </c>
      <c r="AA4856" s="27" t="n">
        <f aca="false">L4856+M4856</f>
        <v>157</v>
      </c>
      <c r="AB4856" s="27" t="n">
        <f aca="false">IFERROR(ROUND(Q4856/AA4856,2),0)</f>
        <v>57.03</v>
      </c>
      <c r="AC4856" s="27" t="str">
        <f aca="false">IF(AND(K4856="Critical",N4856="No"),"URGENT - No Bed","Normal")</f>
        <v>Normal</v>
      </c>
      <c r="AD4856" s="33" t="n">
        <f aca="false">INDEX(Lookup_Tables!$B$3:$B$12,MATCH(H4856,Lookup_Tables!$A$3:$A$12,0))</f>
        <v>4200000</v>
      </c>
      <c r="AE4856" s="27" t="str">
        <f aca="false">INDEX(Lookup_Tables!$C$3:$C$12,MATCH(H4856,Lookup_Tables!$A$3:$A$12,0))</f>
        <v>Dr. Anil Kapoor</v>
      </c>
      <c r="AF4856" s="27" t="str">
        <f aca="false">IFERROR(INDEX(Lookup_Tables!$F$16:$F$45,MATCH(I4856,Lookup_Tables!$E$16:$E$45,0)),"N/A")</f>
        <v>EMP200</v>
      </c>
      <c r="AG4856" s="27" t="n">
        <f aca="false">_xlfn.IFS(R4856="Recovered",4,R4856="Referred",3,R4856="Admitted",2,R4856="Deceased",1,TRUE(),0)</f>
        <v>2</v>
      </c>
      <c r="AH4856" s="27" t="str">
        <f aca="false">IF(T4856&gt;=4,"Satisfied",IF(T4856&gt;=3,"Neutral","Needs Improvement"))</f>
        <v>Needs Improvement</v>
      </c>
    </row>
    <row r="4857" customFormat="false" ht="15" hidden="false" customHeight="false" outlineLevel="0" collapsed="false">
      <c r="A4857" s="30" t="s">
        <v>6576</v>
      </c>
      <c r="B4857" s="30" t="s">
        <v>302</v>
      </c>
      <c r="C4857" s="30" t="n">
        <v>21</v>
      </c>
      <c r="D4857" s="30" t="s">
        <v>121</v>
      </c>
      <c r="E4857" s="31" t="n">
        <v>45432</v>
      </c>
      <c r="F4857" s="30" t="s">
        <v>705</v>
      </c>
      <c r="G4857" s="31" t="n">
        <v>45436</v>
      </c>
      <c r="H4857" s="30" t="s">
        <v>206</v>
      </c>
      <c r="I4857" s="30" t="s">
        <v>232</v>
      </c>
      <c r="J4857" s="30" t="s">
        <v>593</v>
      </c>
      <c r="K4857" s="30" t="s">
        <v>202</v>
      </c>
      <c r="L4857" s="30" t="n">
        <v>7</v>
      </c>
      <c r="M4857" s="30" t="n">
        <v>92</v>
      </c>
      <c r="N4857" s="30" t="s">
        <v>186</v>
      </c>
      <c r="O4857" s="30" t="s">
        <v>149</v>
      </c>
      <c r="P4857" s="30" t="s">
        <v>187</v>
      </c>
      <c r="Q4857" s="32" t="n">
        <v>17090.7</v>
      </c>
      <c r="R4857" s="30" t="s">
        <v>130</v>
      </c>
      <c r="S4857" s="30" t="s">
        <v>131</v>
      </c>
      <c r="T4857" s="30" t="n">
        <v>5</v>
      </c>
      <c r="U4857" s="30" t="n">
        <f aca="false">YEAR(E4857)</f>
        <v>2024</v>
      </c>
      <c r="V4857" s="30" t="str">
        <f aca="false">TEXT(E4857,"MMM-YYYY")</f>
        <v>May-2024</v>
      </c>
      <c r="W4857" s="30" t="n">
        <f aca="false">MONTH(E4857)</f>
        <v>5</v>
      </c>
      <c r="X4857" s="30" t="str">
        <f aca="false">TEXT(WEEKDAY(E4857,2),"0")&amp;" - "&amp;TEXT(E4857,"dddd")</f>
        <v>1 - Monday</v>
      </c>
      <c r="Y4857" s="30" t="str">
        <f aca="false">_xlfn.IFS(C4857&lt;18,"Child (0-17)",C4857&lt;40,"Young Adult (18-39)",C4857&lt;60,"Adult (40-59)",TRUE(),"Senior (60+)")</f>
        <v>Young Adult (18-39)</v>
      </c>
      <c r="Z4857" s="30" t="n">
        <f aca="false">ROUND(G4857-E4857,0)</f>
        <v>4</v>
      </c>
      <c r="AA4857" s="30" t="n">
        <f aca="false">L4857+M4857</f>
        <v>99</v>
      </c>
      <c r="AB4857" s="30" t="n">
        <f aca="false">IFERROR(ROUND(Q4857/AA4857,2),0)</f>
        <v>172.63</v>
      </c>
      <c r="AC4857" s="30" t="str">
        <f aca="false">IF(AND(K4857="Critical",N4857="No"),"URGENT - No Bed","Normal")</f>
        <v>Normal</v>
      </c>
      <c r="AD4857" s="34" t="n">
        <f aca="false">INDEX(Lookup_Tables!$B$3:$B$12,MATCH(H4857,Lookup_Tables!$A$3:$A$12,0))</f>
        <v>2800000</v>
      </c>
      <c r="AE4857" s="30" t="str">
        <f aca="false">INDEX(Lookup_Tables!$C$3:$C$12,MATCH(H4857,Lookup_Tables!$A$3:$A$12,0))</f>
        <v>Dr. Suresh Nair</v>
      </c>
      <c r="AF4857" s="30" t="str">
        <f aca="false">IFERROR(INDEX(Lookup_Tables!$F$16:$F$45,MATCH(I4857,Lookup_Tables!$E$16:$E$45,0)),"N/A")</f>
        <v>EMP210</v>
      </c>
      <c r="AG4857" s="30" t="n">
        <f aca="false">_xlfn.IFS(R4857="Recovered",4,R4857="Referred",3,R4857="Admitted",2,R4857="Deceased",1,TRUE(),0)</f>
        <v>4</v>
      </c>
      <c r="AH4857" s="30" t="str">
        <f aca="false">IF(T4857&gt;=4,"Satisfied",IF(T4857&gt;=3,"Neutral","Needs Improvement"))</f>
        <v>Satisfied</v>
      </c>
    </row>
    <row r="4858" customFormat="false" ht="15" hidden="false" customHeight="false" outlineLevel="0" collapsed="false">
      <c r="A4858" s="27" t="s">
        <v>5193</v>
      </c>
      <c r="B4858" s="27" t="s">
        <v>1394</v>
      </c>
      <c r="C4858" s="27" t="n">
        <v>16</v>
      </c>
      <c r="D4858" s="27" t="s">
        <v>121</v>
      </c>
      <c r="E4858" s="28" t="n">
        <v>45356</v>
      </c>
      <c r="F4858" s="27" t="s">
        <v>573</v>
      </c>
      <c r="G4858" s="28" t="n">
        <v>45359</v>
      </c>
      <c r="H4858" s="27" t="s">
        <v>146</v>
      </c>
      <c r="I4858" s="27" t="s">
        <v>176</v>
      </c>
      <c r="J4858" s="27" t="s">
        <v>177</v>
      </c>
      <c r="K4858" s="27" t="s">
        <v>156</v>
      </c>
      <c r="L4858" s="27" t="n">
        <v>23</v>
      </c>
      <c r="M4858" s="27" t="n">
        <v>56</v>
      </c>
      <c r="N4858" s="27" t="s">
        <v>186</v>
      </c>
      <c r="O4858" s="27" t="s">
        <v>128</v>
      </c>
      <c r="P4858" s="27" t="s">
        <v>140</v>
      </c>
      <c r="Q4858" s="29" t="n">
        <v>4781.24</v>
      </c>
      <c r="R4858" s="27" t="s">
        <v>130</v>
      </c>
      <c r="S4858" s="27" t="s">
        <v>151</v>
      </c>
      <c r="T4858" s="27" t="n">
        <v>4</v>
      </c>
      <c r="U4858" s="27" t="n">
        <f aca="false">YEAR(E4858)</f>
        <v>2024</v>
      </c>
      <c r="V4858" s="27" t="str">
        <f aca="false">TEXT(E4858,"MMM-YYYY")</f>
        <v>Mar-2024</v>
      </c>
      <c r="W4858" s="27" t="n">
        <f aca="false">MONTH(E4858)</f>
        <v>3</v>
      </c>
      <c r="X4858" s="27" t="str">
        <f aca="false">TEXT(WEEKDAY(E4858,2),"0")&amp;" - "&amp;TEXT(E4858,"dddd")</f>
        <v>2 - Tuesday</v>
      </c>
      <c r="Y4858" s="27" t="str">
        <f aca="false">_xlfn.IFS(C4858&lt;18,"Child (0-17)",C4858&lt;40,"Young Adult (18-39)",C4858&lt;60,"Adult (40-59)",TRUE(),"Senior (60+)")</f>
        <v>Child (0-17)</v>
      </c>
      <c r="Z4858" s="27" t="n">
        <f aca="false">ROUND(G4858-E4858,0)</f>
        <v>3</v>
      </c>
      <c r="AA4858" s="27" t="n">
        <f aca="false">L4858+M4858</f>
        <v>79</v>
      </c>
      <c r="AB4858" s="27" t="n">
        <f aca="false">IFERROR(ROUND(Q4858/AA4858,2),0)</f>
        <v>60.52</v>
      </c>
      <c r="AC4858" s="27" t="str">
        <f aca="false">IF(AND(K4858="Critical",N4858="No"),"URGENT - No Bed","Normal")</f>
        <v>Normal</v>
      </c>
      <c r="AD4858" s="33" t="n">
        <f aca="false">INDEX(Lookup_Tables!$B$3:$B$12,MATCH(H4858,Lookup_Tables!$A$3:$A$12,0))</f>
        <v>2700000</v>
      </c>
      <c r="AE4858" s="27" t="str">
        <f aca="false">INDEX(Lookup_Tables!$C$3:$C$12,MATCH(H4858,Lookup_Tables!$A$3:$A$12,0))</f>
        <v>Dr. Vikram Singh</v>
      </c>
      <c r="AF4858" s="27" t="str">
        <f aca="false">IFERROR(INDEX(Lookup_Tables!$F$16:$F$45,MATCH(I4858,Lookup_Tables!$E$16:$E$45,0)),"N/A")</f>
        <v>EMP227</v>
      </c>
      <c r="AG4858" s="27" t="n">
        <f aca="false">_xlfn.IFS(R4858="Recovered",4,R4858="Referred",3,R4858="Admitted",2,R4858="Deceased",1,TRUE(),0)</f>
        <v>4</v>
      </c>
      <c r="AH4858" s="27" t="str">
        <f aca="false">IF(T4858&gt;=4,"Satisfied",IF(T4858&gt;=3,"Neutral","Needs Improvement"))</f>
        <v>Satisfied</v>
      </c>
    </row>
    <row r="4859" customFormat="false" ht="15" hidden="false" customHeight="false" outlineLevel="0" collapsed="false">
      <c r="A4859" s="30" t="s">
        <v>1991</v>
      </c>
      <c r="B4859" s="30" t="s">
        <v>1992</v>
      </c>
      <c r="C4859" s="30" t="n">
        <v>51</v>
      </c>
      <c r="D4859" s="30" t="s">
        <v>181</v>
      </c>
      <c r="E4859" s="31" t="n">
        <v>45380</v>
      </c>
      <c r="F4859" s="30" t="s">
        <v>753</v>
      </c>
      <c r="G4859" s="31" t="n">
        <v>45381</v>
      </c>
      <c r="H4859" s="30" t="s">
        <v>206</v>
      </c>
      <c r="I4859" s="30" t="s">
        <v>207</v>
      </c>
      <c r="J4859" s="30" t="s">
        <v>615</v>
      </c>
      <c r="K4859" s="30" t="s">
        <v>138</v>
      </c>
      <c r="L4859" s="30" t="n">
        <v>67</v>
      </c>
      <c r="M4859" s="30" t="n">
        <v>18</v>
      </c>
      <c r="N4859" s="30" t="s">
        <v>127</v>
      </c>
      <c r="O4859" s="30" t="s">
        <v>171</v>
      </c>
      <c r="P4859" s="30" t="s">
        <v>140</v>
      </c>
      <c r="Q4859" s="32" t="n">
        <v>2063.14</v>
      </c>
      <c r="R4859" s="30" t="s">
        <v>130</v>
      </c>
      <c r="S4859" s="30" t="s">
        <v>192</v>
      </c>
      <c r="T4859" s="30" t="n">
        <v>4</v>
      </c>
      <c r="U4859" s="30" t="n">
        <f aca="false">YEAR(E4859)</f>
        <v>2024</v>
      </c>
      <c r="V4859" s="30" t="str">
        <f aca="false">TEXT(E4859,"MMM-YYYY")</f>
        <v>Mar-2024</v>
      </c>
      <c r="W4859" s="30" t="n">
        <f aca="false">MONTH(E4859)</f>
        <v>3</v>
      </c>
      <c r="X4859" s="30" t="str">
        <f aca="false">TEXT(WEEKDAY(E4859,2),"0")&amp;" - "&amp;TEXT(E4859,"dddd")</f>
        <v>5 - Friday</v>
      </c>
      <c r="Y4859" s="30" t="str">
        <f aca="false">_xlfn.IFS(C4859&lt;18,"Child (0-17)",C4859&lt;40,"Young Adult (18-39)",C4859&lt;60,"Adult (40-59)",TRUE(),"Senior (60+)")</f>
        <v>Adult (40-59)</v>
      </c>
      <c r="Z4859" s="30" t="n">
        <f aca="false">ROUND(G4859-E4859,0)</f>
        <v>1</v>
      </c>
      <c r="AA4859" s="30" t="n">
        <f aca="false">L4859+M4859</f>
        <v>85</v>
      </c>
      <c r="AB4859" s="30" t="n">
        <f aca="false">IFERROR(ROUND(Q4859/AA4859,2),0)</f>
        <v>24.27</v>
      </c>
      <c r="AC4859" s="30" t="str">
        <f aca="false">IF(AND(K4859="Critical",N4859="No"),"URGENT - No Bed","Normal")</f>
        <v>Normal</v>
      </c>
      <c r="AD4859" s="34" t="n">
        <f aca="false">INDEX(Lookup_Tables!$B$3:$B$12,MATCH(H4859,Lookup_Tables!$A$3:$A$12,0))</f>
        <v>2800000</v>
      </c>
      <c r="AE4859" s="30" t="str">
        <f aca="false">INDEX(Lookup_Tables!$C$3:$C$12,MATCH(H4859,Lookup_Tables!$A$3:$A$12,0))</f>
        <v>Dr. Suresh Nair</v>
      </c>
      <c r="AF4859" s="30" t="str">
        <f aca="false">IFERROR(INDEX(Lookup_Tables!$F$16:$F$45,MATCH(I4859,Lookup_Tables!$E$16:$E$45,0)),"N/A")</f>
        <v>EMP209</v>
      </c>
      <c r="AG4859" s="30" t="n">
        <f aca="false">_xlfn.IFS(R4859="Recovered",4,R4859="Referred",3,R4859="Admitted",2,R4859="Deceased",1,TRUE(),0)</f>
        <v>4</v>
      </c>
      <c r="AH4859" s="30" t="str">
        <f aca="false">IF(T4859&gt;=4,"Satisfied",IF(T4859&gt;=3,"Neutral","Needs Improvement"))</f>
        <v>Satisfied</v>
      </c>
    </row>
    <row r="4860" customFormat="false" ht="15" hidden="false" customHeight="false" outlineLevel="0" collapsed="false">
      <c r="A4860" s="27" t="s">
        <v>2280</v>
      </c>
      <c r="B4860" s="27" t="s">
        <v>2281</v>
      </c>
      <c r="C4860" s="27" t="n">
        <v>47</v>
      </c>
      <c r="D4860" s="27" t="s">
        <v>181</v>
      </c>
      <c r="E4860" s="28" t="n">
        <v>45636</v>
      </c>
      <c r="F4860" s="27" t="s">
        <v>1338</v>
      </c>
      <c r="G4860" s="28" t="n">
        <v>45642</v>
      </c>
      <c r="H4860" s="27" t="s">
        <v>183</v>
      </c>
      <c r="I4860" s="27" t="s">
        <v>212</v>
      </c>
      <c r="J4860" s="27" t="s">
        <v>185</v>
      </c>
      <c r="K4860" s="27" t="s">
        <v>202</v>
      </c>
      <c r="L4860" s="27" t="n">
        <v>2</v>
      </c>
      <c r="M4860" s="27" t="n">
        <v>177</v>
      </c>
      <c r="N4860" s="27" t="s">
        <v>186</v>
      </c>
      <c r="O4860" s="27" t="s">
        <v>139</v>
      </c>
      <c r="P4860" s="27" t="s">
        <v>129</v>
      </c>
      <c r="Q4860" s="29" t="n">
        <v>18406.3</v>
      </c>
      <c r="R4860" s="27" t="s">
        <v>268</v>
      </c>
      <c r="S4860" s="27" t="s">
        <v>192</v>
      </c>
      <c r="T4860" s="27" t="n">
        <v>2</v>
      </c>
      <c r="U4860" s="27" t="n">
        <f aca="false">YEAR(E4860)</f>
        <v>2024</v>
      </c>
      <c r="V4860" s="27" t="str">
        <f aca="false">TEXT(E4860,"MMM-YYYY")</f>
        <v>Dec-2024</v>
      </c>
      <c r="W4860" s="27" t="n">
        <f aca="false">MONTH(E4860)</f>
        <v>12</v>
      </c>
      <c r="X4860" s="27" t="str">
        <f aca="false">TEXT(WEEKDAY(E4860,2),"0")&amp;" - "&amp;TEXT(E4860,"dddd")</f>
        <v>2 - Tuesday</v>
      </c>
      <c r="Y4860" s="27" t="str">
        <f aca="false">_xlfn.IFS(C4860&lt;18,"Child (0-17)",C4860&lt;40,"Young Adult (18-39)",C4860&lt;60,"Adult (40-59)",TRUE(),"Senior (60+)")</f>
        <v>Adult (40-59)</v>
      </c>
      <c r="Z4860" s="27" t="n">
        <f aca="false">ROUND(G4860-E4860,0)</f>
        <v>6</v>
      </c>
      <c r="AA4860" s="27" t="n">
        <f aca="false">L4860+M4860</f>
        <v>179</v>
      </c>
      <c r="AB4860" s="27" t="n">
        <f aca="false">IFERROR(ROUND(Q4860/AA4860,2),0)</f>
        <v>102.83</v>
      </c>
      <c r="AC4860" s="27" t="str">
        <f aca="false">IF(AND(K4860="Critical",N4860="No"),"URGENT - No Bed","Normal")</f>
        <v>Normal</v>
      </c>
      <c r="AD4860" s="33" t="n">
        <f aca="false">INDEX(Lookup_Tables!$B$3:$B$12,MATCH(H4860,Lookup_Tables!$A$3:$A$12,0))</f>
        <v>3100000</v>
      </c>
      <c r="AE4860" s="27" t="str">
        <f aca="false">INDEX(Lookup_Tables!$C$3:$C$12,MATCH(H4860,Lookup_Tables!$A$3:$A$12,0))</f>
        <v>Dr. Kavita Rao</v>
      </c>
      <c r="AF4860" s="27" t="str">
        <f aca="false">IFERROR(INDEX(Lookup_Tables!$F$16:$F$45,MATCH(I4860,Lookup_Tables!$E$16:$E$45,0)),"N/A")</f>
        <v>EMP225</v>
      </c>
      <c r="AG4860" s="27" t="n">
        <f aca="false">_xlfn.IFS(R4860="Recovered",4,R4860="Referred",3,R4860="Admitted",2,R4860="Deceased",1,TRUE(),0)</f>
        <v>3</v>
      </c>
      <c r="AH4860" s="27" t="str">
        <f aca="false">IF(T4860&gt;=4,"Satisfied",IF(T4860&gt;=3,"Neutral","Needs Improvement"))</f>
        <v>Needs Improvement</v>
      </c>
    </row>
    <row r="4861" customFormat="false" ht="15" hidden="false" customHeight="false" outlineLevel="0" collapsed="false">
      <c r="A4861" s="30" t="s">
        <v>448</v>
      </c>
      <c r="B4861" s="30" t="s">
        <v>449</v>
      </c>
      <c r="C4861" s="30" t="n">
        <v>53</v>
      </c>
      <c r="D4861" s="30" t="s">
        <v>121</v>
      </c>
      <c r="E4861" s="31" t="n">
        <v>45592</v>
      </c>
      <c r="F4861" s="30" t="s">
        <v>450</v>
      </c>
      <c r="G4861" s="31" t="n">
        <v>45601</v>
      </c>
      <c r="H4861" s="30" t="s">
        <v>161</v>
      </c>
      <c r="I4861" s="30" t="s">
        <v>320</v>
      </c>
      <c r="J4861" s="30" t="s">
        <v>258</v>
      </c>
      <c r="K4861" s="30" t="s">
        <v>202</v>
      </c>
      <c r="L4861" s="30" t="n">
        <v>0</v>
      </c>
      <c r="M4861" s="30" t="n">
        <v>128</v>
      </c>
      <c r="N4861" s="30" t="s">
        <v>186</v>
      </c>
      <c r="O4861" s="30" t="s">
        <v>171</v>
      </c>
      <c r="P4861" s="30" t="s">
        <v>129</v>
      </c>
      <c r="Q4861" s="32" t="n">
        <v>16970.05</v>
      </c>
      <c r="R4861" s="30" t="s">
        <v>268</v>
      </c>
      <c r="S4861" s="30" t="s">
        <v>335</v>
      </c>
      <c r="T4861" s="30" t="n">
        <v>2</v>
      </c>
      <c r="U4861" s="30" t="n">
        <f aca="false">YEAR(E4861)</f>
        <v>2024</v>
      </c>
      <c r="V4861" s="30" t="str">
        <f aca="false">TEXT(E4861,"MMM-YYYY")</f>
        <v>Oct-2024</v>
      </c>
      <c r="W4861" s="30" t="n">
        <f aca="false">MONTH(E4861)</f>
        <v>10</v>
      </c>
      <c r="X4861" s="30" t="str">
        <f aca="false">TEXT(WEEKDAY(E4861,2),"0")&amp;" - "&amp;TEXT(E4861,"dddd")</f>
        <v>7 - Sunday</v>
      </c>
      <c r="Y4861" s="30" t="str">
        <f aca="false">_xlfn.IFS(C4861&lt;18,"Child (0-17)",C4861&lt;40,"Young Adult (18-39)",C4861&lt;60,"Adult (40-59)",TRUE(),"Senior (60+)")</f>
        <v>Adult (40-59)</v>
      </c>
      <c r="Z4861" s="30" t="n">
        <f aca="false">ROUND(G4861-E4861,0)</f>
        <v>9</v>
      </c>
      <c r="AA4861" s="30" t="n">
        <f aca="false">L4861+M4861</f>
        <v>128</v>
      </c>
      <c r="AB4861" s="30" t="n">
        <f aca="false">IFERROR(ROUND(Q4861/AA4861,2),0)</f>
        <v>132.58</v>
      </c>
      <c r="AC4861" s="30" t="str">
        <f aca="false">IF(AND(K4861="Critical",N4861="No"),"URGENT - No Bed","Normal")</f>
        <v>Normal</v>
      </c>
      <c r="AD4861" s="34" t="n">
        <f aca="false">INDEX(Lookup_Tables!$B$3:$B$12,MATCH(H4861,Lookup_Tables!$A$3:$A$12,0))</f>
        <v>3600000</v>
      </c>
      <c r="AE4861" s="30" t="str">
        <f aca="false">INDEX(Lookup_Tables!$C$3:$C$12,MATCH(H4861,Lookup_Tables!$A$3:$A$12,0))</f>
        <v>Dr. Sameer Joshi</v>
      </c>
      <c r="AF4861" s="30" t="str">
        <f aca="false">IFERROR(INDEX(Lookup_Tables!$F$16:$F$45,MATCH(I4861,Lookup_Tables!$E$16:$E$45,0)),"N/A")</f>
        <v>EMP223</v>
      </c>
      <c r="AG4861" s="30" t="n">
        <f aca="false">_xlfn.IFS(R4861="Recovered",4,R4861="Referred",3,R4861="Admitted",2,R4861="Deceased",1,TRUE(),0)</f>
        <v>3</v>
      </c>
      <c r="AH4861" s="30" t="str">
        <f aca="false">IF(T4861&gt;=4,"Satisfied",IF(T4861&gt;=3,"Neutral","Needs Improvement"))</f>
        <v>Needs Improvement</v>
      </c>
    </row>
    <row r="4862" customFormat="false" ht="15" hidden="false" customHeight="false" outlineLevel="0" collapsed="false">
      <c r="A4862" s="27" t="s">
        <v>2165</v>
      </c>
      <c r="B4862" s="27" t="s">
        <v>866</v>
      </c>
      <c r="C4862" s="27" t="n">
        <v>35</v>
      </c>
      <c r="D4862" s="27" t="s">
        <v>181</v>
      </c>
      <c r="E4862" s="28" t="n">
        <v>45322</v>
      </c>
      <c r="F4862" s="27" t="s">
        <v>303</v>
      </c>
      <c r="G4862" s="28" t="n">
        <v>45322</v>
      </c>
      <c r="H4862" s="27" t="s">
        <v>242</v>
      </c>
      <c r="I4862" s="27" t="s">
        <v>315</v>
      </c>
      <c r="J4862" s="27" t="s">
        <v>363</v>
      </c>
      <c r="K4862" s="27" t="s">
        <v>138</v>
      </c>
      <c r="L4862" s="27" t="n">
        <v>84</v>
      </c>
      <c r="M4862" s="27" t="n">
        <v>18</v>
      </c>
      <c r="N4862" s="27" t="s">
        <v>127</v>
      </c>
      <c r="O4862" s="27" t="s">
        <v>149</v>
      </c>
      <c r="P4862" s="27" t="s">
        <v>129</v>
      </c>
      <c r="Q4862" s="29" t="n">
        <v>1075.06</v>
      </c>
      <c r="R4862" s="27" t="s">
        <v>130</v>
      </c>
      <c r="S4862" s="27" t="s">
        <v>192</v>
      </c>
      <c r="T4862" s="27" t="n">
        <v>4</v>
      </c>
      <c r="U4862" s="27" t="n">
        <f aca="false">YEAR(E4862)</f>
        <v>2024</v>
      </c>
      <c r="V4862" s="27" t="str">
        <f aca="false">TEXT(E4862,"MMM-YYYY")</f>
        <v>Jan-2024</v>
      </c>
      <c r="W4862" s="27" t="n">
        <f aca="false">MONTH(E4862)</f>
        <v>1</v>
      </c>
      <c r="X4862" s="27" t="str">
        <f aca="false">TEXT(WEEKDAY(E4862,2),"0")&amp;" - "&amp;TEXT(E4862,"dddd")</f>
        <v>3 - Wednesday</v>
      </c>
      <c r="Y4862" s="27" t="str">
        <f aca="false">_xlfn.IFS(C4862&lt;18,"Child (0-17)",C4862&lt;40,"Young Adult (18-39)",C4862&lt;60,"Adult (40-59)",TRUE(),"Senior (60+)")</f>
        <v>Young Adult (18-39)</v>
      </c>
      <c r="Z4862" s="27" t="n">
        <f aca="false">ROUND(G4862-E4862,0)</f>
        <v>0</v>
      </c>
      <c r="AA4862" s="27" t="n">
        <f aca="false">L4862+M4862</f>
        <v>102</v>
      </c>
      <c r="AB4862" s="27" t="n">
        <f aca="false">IFERROR(ROUND(Q4862/AA4862,2),0)</f>
        <v>10.54</v>
      </c>
      <c r="AC4862" s="27" t="str">
        <f aca="false">IF(AND(K4862="Critical",N4862="No"),"URGENT - No Bed","Normal")</f>
        <v>Normal</v>
      </c>
      <c r="AD4862" s="33" t="n">
        <f aca="false">INDEX(Lookup_Tables!$B$3:$B$12,MATCH(H4862,Lookup_Tables!$A$3:$A$12,0))</f>
        <v>3000000</v>
      </c>
      <c r="AE4862" s="27" t="str">
        <f aca="false">INDEX(Lookup_Tables!$C$3:$C$12,MATCH(H4862,Lookup_Tables!$A$3:$A$12,0))</f>
        <v>Dr. Pooja Iyer</v>
      </c>
      <c r="AF4862" s="27" t="str">
        <f aca="false">IFERROR(INDEX(Lookup_Tables!$F$16:$F$45,MATCH(I4862,Lookup_Tables!$E$16:$E$45,0)),"N/A")</f>
        <v>EMP213</v>
      </c>
      <c r="AG4862" s="27" t="n">
        <f aca="false">_xlfn.IFS(R4862="Recovered",4,R4862="Referred",3,R4862="Admitted",2,R4862="Deceased",1,TRUE(),0)</f>
        <v>4</v>
      </c>
      <c r="AH4862" s="27" t="str">
        <f aca="false">IF(T4862&gt;=4,"Satisfied",IF(T4862&gt;=3,"Neutral","Needs Improvement"))</f>
        <v>Satisfied</v>
      </c>
    </row>
    <row r="4863" customFormat="false" ht="15" hidden="false" customHeight="false" outlineLevel="0" collapsed="false">
      <c r="A4863" s="30" t="s">
        <v>5411</v>
      </c>
      <c r="B4863" s="30" t="s">
        <v>2180</v>
      </c>
      <c r="C4863" s="30" t="n">
        <v>44</v>
      </c>
      <c r="D4863" s="30" t="s">
        <v>121</v>
      </c>
      <c r="E4863" s="31" t="n">
        <v>45527</v>
      </c>
      <c r="F4863" s="30" t="s">
        <v>2406</v>
      </c>
      <c r="G4863" s="31" t="n">
        <v>45531</v>
      </c>
      <c r="H4863" s="30" t="s">
        <v>146</v>
      </c>
      <c r="I4863" s="30" t="s">
        <v>147</v>
      </c>
      <c r="J4863" s="30" t="s">
        <v>177</v>
      </c>
      <c r="K4863" s="30" t="s">
        <v>126</v>
      </c>
      <c r="L4863" s="30" t="n">
        <v>36</v>
      </c>
      <c r="M4863" s="30" t="n">
        <v>85</v>
      </c>
      <c r="N4863" s="30" t="s">
        <v>127</v>
      </c>
      <c r="O4863" s="30" t="s">
        <v>139</v>
      </c>
      <c r="P4863" s="30" t="s">
        <v>129</v>
      </c>
      <c r="Q4863" s="32" t="n">
        <v>8371.21</v>
      </c>
      <c r="R4863" s="30" t="s">
        <v>130</v>
      </c>
      <c r="S4863" s="30" t="s">
        <v>164</v>
      </c>
      <c r="T4863" s="30" t="n">
        <v>4</v>
      </c>
      <c r="U4863" s="30" t="n">
        <f aca="false">YEAR(E4863)</f>
        <v>2024</v>
      </c>
      <c r="V4863" s="30" t="str">
        <f aca="false">TEXT(E4863,"MMM-YYYY")</f>
        <v>Aug-2024</v>
      </c>
      <c r="W4863" s="30" t="n">
        <f aca="false">MONTH(E4863)</f>
        <v>8</v>
      </c>
      <c r="X4863" s="30" t="str">
        <f aca="false">TEXT(WEEKDAY(E4863,2),"0")&amp;" - "&amp;TEXT(E4863,"dddd")</f>
        <v>5 - Friday</v>
      </c>
      <c r="Y4863" s="30" t="str">
        <f aca="false">_xlfn.IFS(C4863&lt;18,"Child (0-17)",C4863&lt;40,"Young Adult (18-39)",C4863&lt;60,"Adult (40-59)",TRUE(),"Senior (60+)")</f>
        <v>Adult (40-59)</v>
      </c>
      <c r="Z4863" s="30" t="n">
        <f aca="false">ROUND(G4863-E4863,0)</f>
        <v>4</v>
      </c>
      <c r="AA4863" s="30" t="n">
        <f aca="false">L4863+M4863</f>
        <v>121</v>
      </c>
      <c r="AB4863" s="30" t="n">
        <f aca="false">IFERROR(ROUND(Q4863/AA4863,2),0)</f>
        <v>69.18</v>
      </c>
      <c r="AC4863" s="30" t="str">
        <f aca="false">IF(AND(K4863="Critical",N4863="No"),"URGENT - No Bed","Normal")</f>
        <v>Normal</v>
      </c>
      <c r="AD4863" s="34" t="n">
        <f aca="false">INDEX(Lookup_Tables!$B$3:$B$12,MATCH(H4863,Lookup_Tables!$A$3:$A$12,0))</f>
        <v>2700000</v>
      </c>
      <c r="AE4863" s="30" t="str">
        <f aca="false">INDEX(Lookup_Tables!$C$3:$C$12,MATCH(H4863,Lookup_Tables!$A$3:$A$12,0))</f>
        <v>Dr. Vikram Singh</v>
      </c>
      <c r="AF4863" s="30" t="str">
        <f aca="false">IFERROR(INDEX(Lookup_Tables!$F$16:$F$45,MATCH(I4863,Lookup_Tables!$E$16:$E$45,0)),"N/A")</f>
        <v>EMP229</v>
      </c>
      <c r="AG4863" s="30" t="n">
        <f aca="false">_xlfn.IFS(R4863="Recovered",4,R4863="Referred",3,R4863="Admitted",2,R4863="Deceased",1,TRUE(),0)</f>
        <v>4</v>
      </c>
      <c r="AH4863" s="30" t="str">
        <f aca="false">IF(T4863&gt;=4,"Satisfied",IF(T4863&gt;=3,"Neutral","Needs Improvement"))</f>
        <v>Satisfied</v>
      </c>
    </row>
    <row r="4864" customFormat="false" ht="15" hidden="false" customHeight="false" outlineLevel="0" collapsed="false">
      <c r="A4864" s="27" t="s">
        <v>6845</v>
      </c>
      <c r="B4864" s="27" t="s">
        <v>1467</v>
      </c>
      <c r="C4864" s="27" t="n">
        <v>26</v>
      </c>
      <c r="D4864" s="27" t="s">
        <v>144</v>
      </c>
      <c r="E4864" s="28" t="n">
        <v>45528</v>
      </c>
      <c r="F4864" s="27" t="s">
        <v>1602</v>
      </c>
      <c r="G4864" s="28" t="n">
        <v>45528</v>
      </c>
      <c r="H4864" s="27" t="s">
        <v>242</v>
      </c>
      <c r="I4864" s="27" t="s">
        <v>315</v>
      </c>
      <c r="J4864" s="27" t="s">
        <v>244</v>
      </c>
      <c r="K4864" s="27" t="s">
        <v>138</v>
      </c>
      <c r="L4864" s="27" t="n">
        <v>67</v>
      </c>
      <c r="M4864" s="27" t="n">
        <v>23</v>
      </c>
      <c r="N4864" s="27" t="s">
        <v>127</v>
      </c>
      <c r="O4864" s="27" t="s">
        <v>139</v>
      </c>
      <c r="P4864" s="27" t="s">
        <v>129</v>
      </c>
      <c r="Q4864" s="29" t="n">
        <v>885.13</v>
      </c>
      <c r="R4864" s="27" t="s">
        <v>130</v>
      </c>
      <c r="S4864" s="27" t="s">
        <v>192</v>
      </c>
      <c r="T4864" s="27" t="n">
        <v>4</v>
      </c>
      <c r="U4864" s="27" t="n">
        <f aca="false">YEAR(E4864)</f>
        <v>2024</v>
      </c>
      <c r="V4864" s="27" t="str">
        <f aca="false">TEXT(E4864,"MMM-YYYY")</f>
        <v>Aug-2024</v>
      </c>
      <c r="W4864" s="27" t="n">
        <f aca="false">MONTH(E4864)</f>
        <v>8</v>
      </c>
      <c r="X4864" s="27" t="str">
        <f aca="false">TEXT(WEEKDAY(E4864,2),"0")&amp;" - "&amp;TEXT(E4864,"dddd")</f>
        <v>6 - Saturday</v>
      </c>
      <c r="Y4864" s="27" t="str">
        <f aca="false">_xlfn.IFS(C4864&lt;18,"Child (0-17)",C4864&lt;40,"Young Adult (18-39)",C4864&lt;60,"Adult (40-59)",TRUE(),"Senior (60+)")</f>
        <v>Young Adult (18-39)</v>
      </c>
      <c r="Z4864" s="27" t="n">
        <f aca="false">ROUND(G4864-E4864,0)</f>
        <v>0</v>
      </c>
      <c r="AA4864" s="27" t="n">
        <f aca="false">L4864+M4864</f>
        <v>90</v>
      </c>
      <c r="AB4864" s="27" t="n">
        <f aca="false">IFERROR(ROUND(Q4864/AA4864,2),0)</f>
        <v>9.83</v>
      </c>
      <c r="AC4864" s="27" t="str">
        <f aca="false">IF(AND(K4864="Critical",N4864="No"),"URGENT - No Bed","Normal")</f>
        <v>Normal</v>
      </c>
      <c r="AD4864" s="33" t="n">
        <f aca="false">INDEX(Lookup_Tables!$B$3:$B$12,MATCH(H4864,Lookup_Tables!$A$3:$A$12,0))</f>
        <v>3000000</v>
      </c>
      <c r="AE4864" s="27" t="str">
        <f aca="false">INDEX(Lookup_Tables!$C$3:$C$12,MATCH(H4864,Lookup_Tables!$A$3:$A$12,0))</f>
        <v>Dr. Pooja Iyer</v>
      </c>
      <c r="AF4864" s="27" t="str">
        <f aca="false">IFERROR(INDEX(Lookup_Tables!$F$16:$F$45,MATCH(I4864,Lookup_Tables!$E$16:$E$45,0)),"N/A")</f>
        <v>EMP213</v>
      </c>
      <c r="AG4864" s="27" t="n">
        <f aca="false">_xlfn.IFS(R4864="Recovered",4,R4864="Referred",3,R4864="Admitted",2,R4864="Deceased",1,TRUE(),0)</f>
        <v>4</v>
      </c>
      <c r="AH4864" s="27" t="str">
        <f aca="false">IF(T4864&gt;=4,"Satisfied",IF(T4864&gt;=3,"Neutral","Needs Improvement"))</f>
        <v>Satisfied</v>
      </c>
    </row>
    <row r="4865" customFormat="false" ht="15" hidden="false" customHeight="false" outlineLevel="0" collapsed="false">
      <c r="A4865" s="30" t="s">
        <v>3066</v>
      </c>
      <c r="B4865" s="30" t="s">
        <v>1303</v>
      </c>
      <c r="C4865" s="30" t="n">
        <v>42</v>
      </c>
      <c r="D4865" s="30" t="s">
        <v>181</v>
      </c>
      <c r="E4865" s="31" t="n">
        <v>45432</v>
      </c>
      <c r="F4865" s="30" t="s">
        <v>221</v>
      </c>
      <c r="G4865" s="31" t="n">
        <v>45433</v>
      </c>
      <c r="H4865" s="30" t="s">
        <v>168</v>
      </c>
      <c r="I4865" s="30" t="s">
        <v>169</v>
      </c>
      <c r="J4865" s="30" t="s">
        <v>367</v>
      </c>
      <c r="K4865" s="30" t="s">
        <v>138</v>
      </c>
      <c r="L4865" s="30" t="n">
        <v>74</v>
      </c>
      <c r="M4865" s="30" t="n">
        <v>19</v>
      </c>
      <c r="N4865" s="30" t="s">
        <v>127</v>
      </c>
      <c r="O4865" s="30" t="s">
        <v>128</v>
      </c>
      <c r="P4865" s="30" t="s">
        <v>150</v>
      </c>
      <c r="Q4865" s="32" t="n">
        <v>2287.44</v>
      </c>
      <c r="R4865" s="30" t="s">
        <v>130</v>
      </c>
      <c r="S4865" s="30" t="s">
        <v>192</v>
      </c>
      <c r="T4865" s="30" t="n">
        <v>3</v>
      </c>
      <c r="U4865" s="30" t="n">
        <f aca="false">YEAR(E4865)</f>
        <v>2024</v>
      </c>
      <c r="V4865" s="30" t="str">
        <f aca="false">TEXT(E4865,"MMM-YYYY")</f>
        <v>May-2024</v>
      </c>
      <c r="W4865" s="30" t="n">
        <f aca="false">MONTH(E4865)</f>
        <v>5</v>
      </c>
      <c r="X4865" s="30" t="str">
        <f aca="false">TEXT(WEEKDAY(E4865,2),"0")&amp;" - "&amp;TEXT(E4865,"dddd")</f>
        <v>1 - Monday</v>
      </c>
      <c r="Y4865" s="30" t="str">
        <f aca="false">_xlfn.IFS(C4865&lt;18,"Child (0-17)",C4865&lt;40,"Young Adult (18-39)",C4865&lt;60,"Adult (40-59)",TRUE(),"Senior (60+)")</f>
        <v>Adult (40-59)</v>
      </c>
      <c r="Z4865" s="30" t="n">
        <f aca="false">ROUND(G4865-E4865,0)</f>
        <v>1</v>
      </c>
      <c r="AA4865" s="30" t="n">
        <f aca="false">L4865+M4865</f>
        <v>93</v>
      </c>
      <c r="AB4865" s="30" t="n">
        <f aca="false">IFERROR(ROUND(Q4865/AA4865,2),0)</f>
        <v>24.6</v>
      </c>
      <c r="AC4865" s="30" t="str">
        <f aca="false">IF(AND(K4865="Critical",N4865="No"),"URGENT - No Bed","Normal")</f>
        <v>Normal</v>
      </c>
      <c r="AD4865" s="34" t="n">
        <f aca="false">INDEX(Lookup_Tables!$B$3:$B$12,MATCH(H4865,Lookup_Tables!$A$3:$A$12,0))</f>
        <v>4400000</v>
      </c>
      <c r="AE4865" s="30" t="str">
        <f aca="false">INDEX(Lookup_Tables!$C$3:$C$12,MATCH(H4865,Lookup_Tables!$A$3:$A$12,0))</f>
        <v>Dr. Neha Chopra</v>
      </c>
      <c r="AF4865" s="30" t="str">
        <f aca="false">IFERROR(INDEX(Lookup_Tables!$F$16:$F$45,MATCH(I4865,Lookup_Tables!$E$16:$E$45,0)),"N/A")</f>
        <v>EMP220</v>
      </c>
      <c r="AG4865" s="30" t="n">
        <f aca="false">_xlfn.IFS(R4865="Recovered",4,R4865="Referred",3,R4865="Admitted",2,R4865="Deceased",1,TRUE(),0)</f>
        <v>4</v>
      </c>
      <c r="AH4865" s="30" t="str">
        <f aca="false">IF(T4865&gt;=4,"Satisfied",IF(T4865&gt;=3,"Neutral","Needs Improvement"))</f>
        <v>Neutral</v>
      </c>
    </row>
    <row r="4866" customFormat="false" ht="15" hidden="false" customHeight="false" outlineLevel="0" collapsed="false">
      <c r="A4866" s="27" t="s">
        <v>3832</v>
      </c>
      <c r="B4866" s="27" t="s">
        <v>2805</v>
      </c>
      <c r="C4866" s="27" t="n">
        <v>32</v>
      </c>
      <c r="D4866" s="27" t="s">
        <v>181</v>
      </c>
      <c r="E4866" s="28" t="n">
        <v>45621</v>
      </c>
      <c r="F4866" s="27" t="s">
        <v>221</v>
      </c>
      <c r="G4866" s="28" t="n">
        <v>45624</v>
      </c>
      <c r="H4866" s="27" t="s">
        <v>168</v>
      </c>
      <c r="I4866" s="27" t="s">
        <v>169</v>
      </c>
      <c r="J4866" s="27" t="s">
        <v>367</v>
      </c>
      <c r="K4866" s="27" t="s">
        <v>156</v>
      </c>
      <c r="L4866" s="27" t="n">
        <v>57</v>
      </c>
      <c r="M4866" s="27" t="n">
        <v>87</v>
      </c>
      <c r="N4866" s="27" t="s">
        <v>127</v>
      </c>
      <c r="O4866" s="27" t="s">
        <v>128</v>
      </c>
      <c r="P4866" s="27" t="s">
        <v>129</v>
      </c>
      <c r="Q4866" s="29" t="n">
        <v>3408.4</v>
      </c>
      <c r="R4866" s="27" t="s">
        <v>130</v>
      </c>
      <c r="S4866" s="27" t="s">
        <v>178</v>
      </c>
      <c r="T4866" s="27" t="n">
        <v>4</v>
      </c>
      <c r="U4866" s="27" t="n">
        <f aca="false">YEAR(E4866)</f>
        <v>2024</v>
      </c>
      <c r="V4866" s="27" t="str">
        <f aca="false">TEXT(E4866,"MMM-YYYY")</f>
        <v>Nov-2024</v>
      </c>
      <c r="W4866" s="27" t="n">
        <f aca="false">MONTH(E4866)</f>
        <v>11</v>
      </c>
      <c r="X4866" s="27" t="str">
        <f aca="false">TEXT(WEEKDAY(E4866,2),"0")&amp;" - "&amp;TEXT(E4866,"dddd")</f>
        <v>1 - Monday</v>
      </c>
      <c r="Y4866" s="27" t="str">
        <f aca="false">_xlfn.IFS(C4866&lt;18,"Child (0-17)",C4866&lt;40,"Young Adult (18-39)",C4866&lt;60,"Adult (40-59)",TRUE(),"Senior (60+)")</f>
        <v>Young Adult (18-39)</v>
      </c>
      <c r="Z4866" s="27" t="n">
        <f aca="false">ROUND(G4866-E4866,0)</f>
        <v>3</v>
      </c>
      <c r="AA4866" s="27" t="n">
        <f aca="false">L4866+M4866</f>
        <v>144</v>
      </c>
      <c r="AB4866" s="27" t="n">
        <f aca="false">IFERROR(ROUND(Q4866/AA4866,2),0)</f>
        <v>23.67</v>
      </c>
      <c r="AC4866" s="27" t="str">
        <f aca="false">IF(AND(K4866="Critical",N4866="No"),"URGENT - No Bed","Normal")</f>
        <v>Normal</v>
      </c>
      <c r="AD4866" s="33" t="n">
        <f aca="false">INDEX(Lookup_Tables!$B$3:$B$12,MATCH(H4866,Lookup_Tables!$A$3:$A$12,0))</f>
        <v>4400000</v>
      </c>
      <c r="AE4866" s="27" t="str">
        <f aca="false">INDEX(Lookup_Tables!$C$3:$C$12,MATCH(H4866,Lookup_Tables!$A$3:$A$12,0))</f>
        <v>Dr. Neha Chopra</v>
      </c>
      <c r="AF4866" s="27" t="str">
        <f aca="false">IFERROR(INDEX(Lookup_Tables!$F$16:$F$45,MATCH(I4866,Lookup_Tables!$E$16:$E$45,0)),"N/A")</f>
        <v>EMP220</v>
      </c>
      <c r="AG4866" s="27" t="n">
        <f aca="false">_xlfn.IFS(R4866="Recovered",4,R4866="Referred",3,R4866="Admitted",2,R4866="Deceased",1,TRUE(),0)</f>
        <v>4</v>
      </c>
      <c r="AH4866" s="27" t="str">
        <f aca="false">IF(T4866&gt;=4,"Satisfied",IF(T4866&gt;=3,"Neutral","Needs Improvement"))</f>
        <v>Satisfied</v>
      </c>
    </row>
    <row r="4867" customFormat="false" ht="15" hidden="false" customHeight="false" outlineLevel="0" collapsed="false">
      <c r="A4867" s="30" t="s">
        <v>6978</v>
      </c>
      <c r="B4867" s="30" t="s">
        <v>6979</v>
      </c>
      <c r="C4867" s="30" t="n">
        <v>16</v>
      </c>
      <c r="D4867" s="30" t="s">
        <v>181</v>
      </c>
      <c r="E4867" s="31" t="n">
        <v>45474</v>
      </c>
      <c r="F4867" s="30" t="s">
        <v>1020</v>
      </c>
      <c r="G4867" s="31" t="n">
        <v>45475</v>
      </c>
      <c r="H4867" s="30" t="s">
        <v>146</v>
      </c>
      <c r="I4867" s="30" t="s">
        <v>176</v>
      </c>
      <c r="J4867" s="30" t="s">
        <v>177</v>
      </c>
      <c r="K4867" s="30" t="s">
        <v>156</v>
      </c>
      <c r="L4867" s="30" t="n">
        <v>30</v>
      </c>
      <c r="M4867" s="30" t="n">
        <v>39</v>
      </c>
      <c r="N4867" s="30" t="s">
        <v>127</v>
      </c>
      <c r="O4867" s="30" t="s">
        <v>128</v>
      </c>
      <c r="P4867" s="30" t="s">
        <v>187</v>
      </c>
      <c r="Q4867" s="32" t="n">
        <v>3776.69</v>
      </c>
      <c r="R4867" s="30" t="s">
        <v>130</v>
      </c>
      <c r="S4867" s="30" t="s">
        <v>197</v>
      </c>
      <c r="T4867" s="30" t="n">
        <v>5</v>
      </c>
      <c r="U4867" s="30" t="n">
        <f aca="false">YEAR(E4867)</f>
        <v>2024</v>
      </c>
      <c r="V4867" s="30" t="str">
        <f aca="false">TEXT(E4867,"MMM-YYYY")</f>
        <v>Jul-2024</v>
      </c>
      <c r="W4867" s="30" t="n">
        <f aca="false">MONTH(E4867)</f>
        <v>7</v>
      </c>
      <c r="X4867" s="30" t="str">
        <f aca="false">TEXT(WEEKDAY(E4867,2),"0")&amp;" - "&amp;TEXT(E4867,"dddd")</f>
        <v>1 - Monday</v>
      </c>
      <c r="Y4867" s="30" t="str">
        <f aca="false">_xlfn.IFS(C4867&lt;18,"Child (0-17)",C4867&lt;40,"Young Adult (18-39)",C4867&lt;60,"Adult (40-59)",TRUE(),"Senior (60+)")</f>
        <v>Child (0-17)</v>
      </c>
      <c r="Z4867" s="30" t="n">
        <f aca="false">ROUND(G4867-E4867,0)</f>
        <v>1</v>
      </c>
      <c r="AA4867" s="30" t="n">
        <f aca="false">L4867+M4867</f>
        <v>69</v>
      </c>
      <c r="AB4867" s="30" t="n">
        <f aca="false">IFERROR(ROUND(Q4867/AA4867,2),0)</f>
        <v>54.73</v>
      </c>
      <c r="AC4867" s="30" t="str">
        <f aca="false">IF(AND(K4867="Critical",N4867="No"),"URGENT - No Bed","Normal")</f>
        <v>Normal</v>
      </c>
      <c r="AD4867" s="34" t="n">
        <f aca="false">INDEX(Lookup_Tables!$B$3:$B$12,MATCH(H4867,Lookup_Tables!$A$3:$A$12,0))</f>
        <v>2700000</v>
      </c>
      <c r="AE4867" s="30" t="str">
        <f aca="false">INDEX(Lookup_Tables!$C$3:$C$12,MATCH(H4867,Lookup_Tables!$A$3:$A$12,0))</f>
        <v>Dr. Vikram Singh</v>
      </c>
      <c r="AF4867" s="30" t="str">
        <f aca="false">IFERROR(INDEX(Lookup_Tables!$F$16:$F$45,MATCH(I4867,Lookup_Tables!$E$16:$E$45,0)),"N/A")</f>
        <v>EMP227</v>
      </c>
      <c r="AG4867" s="30" t="n">
        <f aca="false">_xlfn.IFS(R4867="Recovered",4,R4867="Referred",3,R4867="Admitted",2,R4867="Deceased",1,TRUE(),0)</f>
        <v>4</v>
      </c>
      <c r="AH4867" s="30" t="str">
        <f aca="false">IF(T4867&gt;=4,"Satisfied",IF(T4867&gt;=3,"Neutral","Needs Improvement"))</f>
        <v>Satisfied</v>
      </c>
    </row>
    <row r="4868" customFormat="false" ht="15" hidden="false" customHeight="false" outlineLevel="0" collapsed="false">
      <c r="A4868" s="27" t="s">
        <v>5339</v>
      </c>
      <c r="B4868" s="27" t="s">
        <v>3264</v>
      </c>
      <c r="C4868" s="27" t="n">
        <v>67</v>
      </c>
      <c r="D4868" s="27" t="s">
        <v>181</v>
      </c>
      <c r="E4868" s="28" t="n">
        <v>45524</v>
      </c>
      <c r="F4868" s="27" t="s">
        <v>1696</v>
      </c>
      <c r="G4868" s="28" t="n">
        <v>45526</v>
      </c>
      <c r="H4868" s="27" t="s">
        <v>236</v>
      </c>
      <c r="I4868" s="27" t="s">
        <v>323</v>
      </c>
      <c r="J4868" s="27" t="s">
        <v>455</v>
      </c>
      <c r="K4868" s="27" t="s">
        <v>156</v>
      </c>
      <c r="L4868" s="27" t="n">
        <v>52</v>
      </c>
      <c r="M4868" s="27" t="n">
        <v>46</v>
      </c>
      <c r="N4868" s="27" t="s">
        <v>127</v>
      </c>
      <c r="O4868" s="27" t="s">
        <v>171</v>
      </c>
      <c r="P4868" s="27" t="s">
        <v>187</v>
      </c>
      <c r="Q4868" s="29" t="n">
        <v>3436.02</v>
      </c>
      <c r="R4868" s="27" t="s">
        <v>130</v>
      </c>
      <c r="S4868" s="27" t="s">
        <v>141</v>
      </c>
      <c r="T4868" s="27" t="n">
        <v>3</v>
      </c>
      <c r="U4868" s="27" t="n">
        <f aca="false">YEAR(E4868)</f>
        <v>2024</v>
      </c>
      <c r="V4868" s="27" t="str">
        <f aca="false">TEXT(E4868,"MMM-YYYY")</f>
        <v>Aug-2024</v>
      </c>
      <c r="W4868" s="27" t="n">
        <f aca="false">MONTH(E4868)</f>
        <v>8</v>
      </c>
      <c r="X4868" s="27" t="str">
        <f aca="false">TEXT(WEEKDAY(E4868,2),"0")&amp;" - "&amp;TEXT(E4868,"dddd")</f>
        <v>2 - Tuesday</v>
      </c>
      <c r="Y4868" s="27" t="str">
        <f aca="false">_xlfn.IFS(C4868&lt;18,"Child (0-17)",C4868&lt;40,"Young Adult (18-39)",C4868&lt;60,"Adult (40-59)",TRUE(),"Senior (60+)")</f>
        <v>Senior (60+)</v>
      </c>
      <c r="Z4868" s="27" t="n">
        <f aca="false">ROUND(G4868-E4868,0)</f>
        <v>2</v>
      </c>
      <c r="AA4868" s="27" t="n">
        <f aca="false">L4868+M4868</f>
        <v>98</v>
      </c>
      <c r="AB4868" s="27" t="n">
        <f aca="false">IFERROR(ROUND(Q4868/AA4868,2),0)</f>
        <v>35.06</v>
      </c>
      <c r="AC4868" s="27" t="str">
        <f aca="false">IF(AND(K4868="Critical",N4868="No"),"URGENT - No Bed","Normal")</f>
        <v>Normal</v>
      </c>
      <c r="AD4868" s="33" t="n">
        <f aca="false">INDEX(Lookup_Tables!$B$3:$B$12,MATCH(H4868,Lookup_Tables!$A$3:$A$12,0))</f>
        <v>3900000</v>
      </c>
      <c r="AE4868" s="27" t="str">
        <f aca="false">INDEX(Lookup_Tables!$C$3:$C$12,MATCH(H4868,Lookup_Tables!$A$3:$A$12,0))</f>
        <v>Dr. Rina Mehta</v>
      </c>
      <c r="AF4868" s="27" t="str">
        <f aca="false">IFERROR(INDEX(Lookup_Tables!$F$16:$F$45,MATCH(I4868,Lookup_Tables!$E$16:$E$45,0)),"N/A")</f>
        <v>EMP216</v>
      </c>
      <c r="AG4868" s="27" t="n">
        <f aca="false">_xlfn.IFS(R4868="Recovered",4,R4868="Referred",3,R4868="Admitted",2,R4868="Deceased",1,TRUE(),0)</f>
        <v>4</v>
      </c>
      <c r="AH4868" s="27" t="str">
        <f aca="false">IF(T4868&gt;=4,"Satisfied",IF(T4868&gt;=3,"Neutral","Needs Improvement"))</f>
        <v>Neutral</v>
      </c>
    </row>
    <row r="4869" customFormat="false" ht="15" hidden="false" customHeight="false" outlineLevel="0" collapsed="false">
      <c r="A4869" s="30" t="s">
        <v>2348</v>
      </c>
      <c r="B4869" s="30" t="s">
        <v>2349</v>
      </c>
      <c r="C4869" s="30" t="n">
        <v>69</v>
      </c>
      <c r="D4869" s="30" t="s">
        <v>181</v>
      </c>
      <c r="E4869" s="31" t="n">
        <v>45635</v>
      </c>
      <c r="F4869" s="30" t="s">
        <v>590</v>
      </c>
      <c r="G4869" s="31" t="n">
        <v>45638</v>
      </c>
      <c r="H4869" s="30" t="s">
        <v>242</v>
      </c>
      <c r="I4869" s="30" t="s">
        <v>466</v>
      </c>
      <c r="J4869" s="30" t="s">
        <v>244</v>
      </c>
      <c r="K4869" s="30" t="s">
        <v>156</v>
      </c>
      <c r="L4869" s="30" t="n">
        <v>33</v>
      </c>
      <c r="M4869" s="30" t="n">
        <v>90</v>
      </c>
      <c r="N4869" s="30" t="s">
        <v>127</v>
      </c>
      <c r="O4869" s="30" t="s">
        <v>139</v>
      </c>
      <c r="P4869" s="30" t="s">
        <v>150</v>
      </c>
      <c r="Q4869" s="32" t="n">
        <v>4490.03</v>
      </c>
      <c r="R4869" s="30" t="s">
        <v>130</v>
      </c>
      <c r="S4869" s="30" t="s">
        <v>151</v>
      </c>
      <c r="T4869" s="30" t="n">
        <v>4</v>
      </c>
      <c r="U4869" s="30" t="n">
        <f aca="false">YEAR(E4869)</f>
        <v>2024</v>
      </c>
      <c r="V4869" s="30" t="str">
        <f aca="false">TEXT(E4869,"MMM-YYYY")</f>
        <v>Dec-2024</v>
      </c>
      <c r="W4869" s="30" t="n">
        <f aca="false">MONTH(E4869)</f>
        <v>12</v>
      </c>
      <c r="X4869" s="30" t="str">
        <f aca="false">TEXT(WEEKDAY(E4869,2),"0")&amp;" - "&amp;TEXT(E4869,"dddd")</f>
        <v>1 - Monday</v>
      </c>
      <c r="Y4869" s="30" t="str">
        <f aca="false">_xlfn.IFS(C4869&lt;18,"Child (0-17)",C4869&lt;40,"Young Adult (18-39)",C4869&lt;60,"Adult (40-59)",TRUE(),"Senior (60+)")</f>
        <v>Senior (60+)</v>
      </c>
      <c r="Z4869" s="30" t="n">
        <f aca="false">ROUND(G4869-E4869,0)</f>
        <v>3</v>
      </c>
      <c r="AA4869" s="30" t="n">
        <f aca="false">L4869+M4869</f>
        <v>123</v>
      </c>
      <c r="AB4869" s="30" t="n">
        <f aca="false">IFERROR(ROUND(Q4869/AA4869,2),0)</f>
        <v>36.5</v>
      </c>
      <c r="AC4869" s="30" t="str">
        <f aca="false">IF(AND(K4869="Critical",N4869="No"),"URGENT - No Bed","Normal")</f>
        <v>Normal</v>
      </c>
      <c r="AD4869" s="34" t="n">
        <f aca="false">INDEX(Lookup_Tables!$B$3:$B$12,MATCH(H4869,Lookup_Tables!$A$3:$A$12,0))</f>
        <v>3000000</v>
      </c>
      <c r="AE4869" s="30" t="str">
        <f aca="false">INDEX(Lookup_Tables!$C$3:$C$12,MATCH(H4869,Lookup_Tables!$A$3:$A$12,0))</f>
        <v>Dr. Pooja Iyer</v>
      </c>
      <c r="AF4869" s="30" t="str">
        <f aca="false">IFERROR(INDEX(Lookup_Tables!$F$16:$F$45,MATCH(I4869,Lookup_Tables!$E$16:$E$45,0)),"N/A")</f>
        <v>EMP212</v>
      </c>
      <c r="AG4869" s="30" t="n">
        <f aca="false">_xlfn.IFS(R4869="Recovered",4,R4869="Referred",3,R4869="Admitted",2,R4869="Deceased",1,TRUE(),0)</f>
        <v>4</v>
      </c>
      <c r="AH4869" s="30" t="str">
        <f aca="false">IF(T4869&gt;=4,"Satisfied",IF(T4869&gt;=3,"Neutral","Needs Improvement"))</f>
        <v>Satisfied</v>
      </c>
    </row>
    <row r="4870" customFormat="false" ht="15" hidden="false" customHeight="false" outlineLevel="0" collapsed="false">
      <c r="A4870" s="27" t="s">
        <v>2965</v>
      </c>
      <c r="B4870" s="27" t="s">
        <v>2820</v>
      </c>
      <c r="C4870" s="27" t="n">
        <v>50</v>
      </c>
      <c r="D4870" s="27" t="s">
        <v>144</v>
      </c>
      <c r="E4870" s="28" t="n">
        <v>45460</v>
      </c>
      <c r="F4870" s="27" t="s">
        <v>777</v>
      </c>
      <c r="G4870" s="28" t="n">
        <v>45462</v>
      </c>
      <c r="H4870" s="27" t="s">
        <v>206</v>
      </c>
      <c r="I4870" s="27" t="s">
        <v>300</v>
      </c>
      <c r="J4870" s="27" t="s">
        <v>233</v>
      </c>
      <c r="K4870" s="27" t="s">
        <v>156</v>
      </c>
      <c r="L4870" s="27" t="n">
        <v>35</v>
      </c>
      <c r="M4870" s="27" t="n">
        <v>47</v>
      </c>
      <c r="N4870" s="27" t="s">
        <v>127</v>
      </c>
      <c r="O4870" s="27" t="s">
        <v>128</v>
      </c>
      <c r="P4870" s="27" t="s">
        <v>129</v>
      </c>
      <c r="Q4870" s="29" t="n">
        <v>4077.72</v>
      </c>
      <c r="R4870" s="27" t="s">
        <v>130</v>
      </c>
      <c r="S4870" s="27" t="s">
        <v>335</v>
      </c>
      <c r="T4870" s="27" t="n">
        <v>4</v>
      </c>
      <c r="U4870" s="27" t="n">
        <f aca="false">YEAR(E4870)</f>
        <v>2024</v>
      </c>
      <c r="V4870" s="27" t="str">
        <f aca="false">TEXT(E4870,"MMM-YYYY")</f>
        <v>Jun-2024</v>
      </c>
      <c r="W4870" s="27" t="n">
        <f aca="false">MONTH(E4870)</f>
        <v>6</v>
      </c>
      <c r="X4870" s="27" t="str">
        <f aca="false">TEXT(WEEKDAY(E4870,2),"0")&amp;" - "&amp;TEXT(E4870,"dddd")</f>
        <v>1 - Monday</v>
      </c>
      <c r="Y4870" s="27" t="str">
        <f aca="false">_xlfn.IFS(C4870&lt;18,"Child (0-17)",C4870&lt;40,"Young Adult (18-39)",C4870&lt;60,"Adult (40-59)",TRUE(),"Senior (60+)")</f>
        <v>Adult (40-59)</v>
      </c>
      <c r="Z4870" s="27" t="n">
        <f aca="false">ROUND(G4870-E4870,0)</f>
        <v>2</v>
      </c>
      <c r="AA4870" s="27" t="n">
        <f aca="false">L4870+M4870</f>
        <v>82</v>
      </c>
      <c r="AB4870" s="27" t="n">
        <f aca="false">IFERROR(ROUND(Q4870/AA4870,2),0)</f>
        <v>49.73</v>
      </c>
      <c r="AC4870" s="27" t="str">
        <f aca="false">IF(AND(K4870="Critical",N4870="No"),"URGENT - No Bed","Normal")</f>
        <v>Normal</v>
      </c>
      <c r="AD4870" s="33" t="n">
        <f aca="false">INDEX(Lookup_Tables!$B$3:$B$12,MATCH(H4870,Lookup_Tables!$A$3:$A$12,0))</f>
        <v>2800000</v>
      </c>
      <c r="AE4870" s="27" t="str">
        <f aca="false">INDEX(Lookup_Tables!$C$3:$C$12,MATCH(H4870,Lookup_Tables!$A$3:$A$12,0))</f>
        <v>Dr. Suresh Nair</v>
      </c>
      <c r="AF4870" s="27" t="str">
        <f aca="false">IFERROR(INDEX(Lookup_Tables!$F$16:$F$45,MATCH(I4870,Lookup_Tables!$E$16:$E$45,0)),"N/A")</f>
        <v>EMP211</v>
      </c>
      <c r="AG4870" s="27" t="n">
        <f aca="false">_xlfn.IFS(R4870="Recovered",4,R4870="Referred",3,R4870="Admitted",2,R4870="Deceased",1,TRUE(),0)</f>
        <v>4</v>
      </c>
      <c r="AH4870" s="27" t="str">
        <f aca="false">IF(T4870&gt;=4,"Satisfied",IF(T4870&gt;=3,"Neutral","Needs Improvement"))</f>
        <v>Satisfied</v>
      </c>
    </row>
    <row r="4871" customFormat="false" ht="15" hidden="false" customHeight="false" outlineLevel="0" collapsed="false">
      <c r="A4871" s="30" t="s">
        <v>881</v>
      </c>
      <c r="B4871" s="30" t="s">
        <v>4156</v>
      </c>
      <c r="C4871" s="30" t="n">
        <v>60</v>
      </c>
      <c r="D4871" s="30" t="s">
        <v>181</v>
      </c>
      <c r="E4871" s="31" t="n">
        <v>45495</v>
      </c>
      <c r="F4871" s="30" t="s">
        <v>840</v>
      </c>
      <c r="G4871" s="31" t="n">
        <v>45501</v>
      </c>
      <c r="H4871" s="30" t="s">
        <v>217</v>
      </c>
      <c r="I4871" s="30" t="s">
        <v>392</v>
      </c>
      <c r="J4871" s="30" t="s">
        <v>283</v>
      </c>
      <c r="K4871" s="30" t="s">
        <v>126</v>
      </c>
      <c r="L4871" s="30" t="n">
        <v>13</v>
      </c>
      <c r="M4871" s="30" t="n">
        <v>134</v>
      </c>
      <c r="N4871" s="30" t="s">
        <v>127</v>
      </c>
      <c r="O4871" s="30" t="s">
        <v>171</v>
      </c>
      <c r="P4871" s="30" t="s">
        <v>140</v>
      </c>
      <c r="Q4871" s="32" t="n">
        <v>9128</v>
      </c>
      <c r="R4871" s="30" t="s">
        <v>130</v>
      </c>
      <c r="S4871" s="30" t="s">
        <v>178</v>
      </c>
      <c r="T4871" s="30" t="n">
        <v>4</v>
      </c>
      <c r="U4871" s="30" t="n">
        <f aca="false">YEAR(E4871)</f>
        <v>2024</v>
      </c>
      <c r="V4871" s="30" t="str">
        <f aca="false">TEXT(E4871,"MMM-YYYY")</f>
        <v>Jul-2024</v>
      </c>
      <c r="W4871" s="30" t="n">
        <f aca="false">MONTH(E4871)</f>
        <v>7</v>
      </c>
      <c r="X4871" s="30" t="str">
        <f aca="false">TEXT(WEEKDAY(E4871,2),"0")&amp;" - "&amp;TEXT(E4871,"dddd")</f>
        <v>1 - Monday</v>
      </c>
      <c r="Y4871" s="30" t="str">
        <f aca="false">_xlfn.IFS(C4871&lt;18,"Child (0-17)",C4871&lt;40,"Young Adult (18-39)",C4871&lt;60,"Adult (40-59)",TRUE(),"Senior (60+)")</f>
        <v>Senior (60+)</v>
      </c>
      <c r="Z4871" s="30" t="n">
        <f aca="false">ROUND(G4871-E4871,0)</f>
        <v>6</v>
      </c>
      <c r="AA4871" s="30" t="n">
        <f aca="false">L4871+M4871</f>
        <v>147</v>
      </c>
      <c r="AB4871" s="30" t="n">
        <f aca="false">IFERROR(ROUND(Q4871/AA4871,2),0)</f>
        <v>62.1</v>
      </c>
      <c r="AC4871" s="30" t="str">
        <f aca="false">IF(AND(K4871="Critical",N4871="No"),"URGENT - No Bed","Normal")</f>
        <v>Normal</v>
      </c>
      <c r="AD4871" s="34" t="n">
        <f aca="false">INDEX(Lookup_Tables!$B$3:$B$12,MATCH(H4871,Lookup_Tables!$A$3:$A$12,0))</f>
        <v>4200000</v>
      </c>
      <c r="AE4871" s="30" t="str">
        <f aca="false">INDEX(Lookup_Tables!$C$3:$C$12,MATCH(H4871,Lookup_Tables!$A$3:$A$12,0))</f>
        <v>Dr. Anil Kapoor</v>
      </c>
      <c r="AF4871" s="30" t="str">
        <f aca="false">IFERROR(INDEX(Lookup_Tables!$F$16:$F$45,MATCH(I4871,Lookup_Tables!$E$16:$E$45,0)),"N/A")</f>
        <v>EMP202</v>
      </c>
      <c r="AG4871" s="30" t="n">
        <f aca="false">_xlfn.IFS(R4871="Recovered",4,R4871="Referred",3,R4871="Admitted",2,R4871="Deceased",1,TRUE(),0)</f>
        <v>4</v>
      </c>
      <c r="AH4871" s="30" t="str">
        <f aca="false">IF(T4871&gt;=4,"Satisfied",IF(T4871&gt;=3,"Neutral","Needs Improvement"))</f>
        <v>Satisfied</v>
      </c>
    </row>
    <row r="4872" customFormat="false" ht="15" hidden="false" customHeight="false" outlineLevel="0" collapsed="false">
      <c r="A4872" s="27" t="s">
        <v>680</v>
      </c>
      <c r="B4872" s="27" t="s">
        <v>681</v>
      </c>
      <c r="C4872" s="27" t="n">
        <v>25</v>
      </c>
      <c r="D4872" s="27" t="s">
        <v>181</v>
      </c>
      <c r="E4872" s="28" t="n">
        <v>45494</v>
      </c>
      <c r="F4872" s="27" t="s">
        <v>682</v>
      </c>
      <c r="G4872" s="28" t="n">
        <v>45505</v>
      </c>
      <c r="H4872" s="27" t="s">
        <v>217</v>
      </c>
      <c r="I4872" s="27" t="s">
        <v>282</v>
      </c>
      <c r="J4872" s="27" t="s">
        <v>483</v>
      </c>
      <c r="K4872" s="27" t="s">
        <v>202</v>
      </c>
      <c r="L4872" s="27" t="n">
        <v>20</v>
      </c>
      <c r="M4872" s="27" t="n">
        <v>80</v>
      </c>
      <c r="N4872" s="27" t="s">
        <v>186</v>
      </c>
      <c r="O4872" s="27" t="s">
        <v>171</v>
      </c>
      <c r="P4872" s="27" t="s">
        <v>187</v>
      </c>
      <c r="Q4872" s="29" t="n">
        <v>16496.71</v>
      </c>
      <c r="R4872" s="27" t="s">
        <v>172</v>
      </c>
      <c r="S4872" s="27" t="s">
        <v>151</v>
      </c>
      <c r="T4872" s="27" t="n">
        <v>2</v>
      </c>
      <c r="U4872" s="27" t="n">
        <f aca="false">YEAR(E4872)</f>
        <v>2024</v>
      </c>
      <c r="V4872" s="27" t="str">
        <f aca="false">TEXT(E4872,"MMM-YYYY")</f>
        <v>Jul-2024</v>
      </c>
      <c r="W4872" s="27" t="n">
        <f aca="false">MONTH(E4872)</f>
        <v>7</v>
      </c>
      <c r="X4872" s="27" t="str">
        <f aca="false">TEXT(WEEKDAY(E4872,2),"0")&amp;" - "&amp;TEXT(E4872,"dddd")</f>
        <v>7 - Sunday</v>
      </c>
      <c r="Y4872" s="27" t="str">
        <f aca="false">_xlfn.IFS(C4872&lt;18,"Child (0-17)",C4872&lt;40,"Young Adult (18-39)",C4872&lt;60,"Adult (40-59)",TRUE(),"Senior (60+)")</f>
        <v>Young Adult (18-39)</v>
      </c>
      <c r="Z4872" s="27" t="n">
        <f aca="false">ROUND(G4872-E4872,0)</f>
        <v>11</v>
      </c>
      <c r="AA4872" s="27" t="n">
        <f aca="false">L4872+M4872</f>
        <v>100</v>
      </c>
      <c r="AB4872" s="27" t="n">
        <f aca="false">IFERROR(ROUND(Q4872/AA4872,2),0)</f>
        <v>164.97</v>
      </c>
      <c r="AC4872" s="27" t="str">
        <f aca="false">IF(AND(K4872="Critical",N4872="No"),"URGENT - No Bed","Normal")</f>
        <v>Normal</v>
      </c>
      <c r="AD4872" s="33" t="n">
        <f aca="false">INDEX(Lookup_Tables!$B$3:$B$12,MATCH(H4872,Lookup_Tables!$A$3:$A$12,0))</f>
        <v>4200000</v>
      </c>
      <c r="AE4872" s="27" t="str">
        <f aca="false">INDEX(Lookup_Tables!$C$3:$C$12,MATCH(H4872,Lookup_Tables!$A$3:$A$12,0))</f>
        <v>Dr. Anil Kapoor</v>
      </c>
      <c r="AF4872" s="27" t="str">
        <f aca="false">IFERROR(INDEX(Lookup_Tables!$F$16:$F$45,MATCH(I4872,Lookup_Tables!$E$16:$E$45,0)),"N/A")</f>
        <v>EMP200</v>
      </c>
      <c r="AG4872" s="27" t="n">
        <f aca="false">_xlfn.IFS(R4872="Recovered",4,R4872="Referred",3,R4872="Admitted",2,R4872="Deceased",1,TRUE(),0)</f>
        <v>2</v>
      </c>
      <c r="AH4872" s="27" t="str">
        <f aca="false">IF(T4872&gt;=4,"Satisfied",IF(T4872&gt;=3,"Neutral","Needs Improvement"))</f>
        <v>Needs Improvement</v>
      </c>
    </row>
    <row r="4873" customFormat="false" ht="15" hidden="false" customHeight="false" outlineLevel="0" collapsed="false">
      <c r="A4873" s="30" t="s">
        <v>6567</v>
      </c>
      <c r="B4873" s="30" t="s">
        <v>2760</v>
      </c>
      <c r="C4873" s="30" t="n">
        <v>12</v>
      </c>
      <c r="D4873" s="30" t="s">
        <v>121</v>
      </c>
      <c r="E4873" s="31" t="n">
        <v>45652</v>
      </c>
      <c r="F4873" s="30" t="s">
        <v>356</v>
      </c>
      <c r="G4873" s="31" t="n">
        <v>45653</v>
      </c>
      <c r="H4873" s="30" t="s">
        <v>161</v>
      </c>
      <c r="I4873" s="30" t="s">
        <v>162</v>
      </c>
      <c r="J4873" s="30" t="s">
        <v>163</v>
      </c>
      <c r="K4873" s="30" t="s">
        <v>126</v>
      </c>
      <c r="L4873" s="30" t="n">
        <v>6</v>
      </c>
      <c r="M4873" s="30" t="n">
        <v>120</v>
      </c>
      <c r="N4873" s="30" t="s">
        <v>186</v>
      </c>
      <c r="O4873" s="30" t="s">
        <v>139</v>
      </c>
      <c r="P4873" s="30" t="s">
        <v>187</v>
      </c>
      <c r="Q4873" s="32" t="n">
        <v>8102.03</v>
      </c>
      <c r="R4873" s="30" t="s">
        <v>268</v>
      </c>
      <c r="S4873" s="30" t="s">
        <v>157</v>
      </c>
      <c r="T4873" s="30" t="n">
        <v>3</v>
      </c>
      <c r="U4873" s="30" t="n">
        <f aca="false">YEAR(E4873)</f>
        <v>2024</v>
      </c>
      <c r="V4873" s="30" t="str">
        <f aca="false">TEXT(E4873,"MMM-YYYY")</f>
        <v>Dec-2024</v>
      </c>
      <c r="W4873" s="30" t="n">
        <f aca="false">MONTH(E4873)</f>
        <v>12</v>
      </c>
      <c r="X4873" s="30" t="str">
        <f aca="false">TEXT(WEEKDAY(E4873,2),"0")&amp;" - "&amp;TEXT(E4873,"dddd")</f>
        <v>4 - Thursday</v>
      </c>
      <c r="Y4873" s="30" t="str">
        <f aca="false">_xlfn.IFS(C4873&lt;18,"Child (0-17)",C4873&lt;40,"Young Adult (18-39)",C4873&lt;60,"Adult (40-59)",TRUE(),"Senior (60+)")</f>
        <v>Child (0-17)</v>
      </c>
      <c r="Z4873" s="30" t="n">
        <f aca="false">ROUND(G4873-E4873,0)</f>
        <v>1</v>
      </c>
      <c r="AA4873" s="30" t="n">
        <f aca="false">L4873+M4873</f>
        <v>126</v>
      </c>
      <c r="AB4873" s="30" t="n">
        <f aca="false">IFERROR(ROUND(Q4873/AA4873,2),0)</f>
        <v>64.3</v>
      </c>
      <c r="AC4873" s="30" t="str">
        <f aca="false">IF(AND(K4873="Critical",N4873="No"),"URGENT - No Bed","Normal")</f>
        <v>Normal</v>
      </c>
      <c r="AD4873" s="34" t="n">
        <f aca="false">INDEX(Lookup_Tables!$B$3:$B$12,MATCH(H4873,Lookup_Tables!$A$3:$A$12,0))</f>
        <v>3600000</v>
      </c>
      <c r="AE4873" s="30" t="str">
        <f aca="false">INDEX(Lookup_Tables!$C$3:$C$12,MATCH(H4873,Lookup_Tables!$A$3:$A$12,0))</f>
        <v>Dr. Sameer Joshi</v>
      </c>
      <c r="AF4873" s="30" t="str">
        <f aca="false">IFERROR(INDEX(Lookup_Tables!$F$16:$F$45,MATCH(I4873,Lookup_Tables!$E$16:$E$45,0)),"N/A")</f>
        <v>EMP222</v>
      </c>
      <c r="AG4873" s="30" t="n">
        <f aca="false">_xlfn.IFS(R4873="Recovered",4,R4873="Referred",3,R4873="Admitted",2,R4873="Deceased",1,TRUE(),0)</f>
        <v>3</v>
      </c>
      <c r="AH4873" s="30" t="str">
        <f aca="false">IF(T4873&gt;=4,"Satisfied",IF(T4873&gt;=3,"Neutral","Needs Improvement"))</f>
        <v>Neutral</v>
      </c>
    </row>
    <row r="4874" customFormat="false" ht="15" hidden="false" customHeight="false" outlineLevel="0" collapsed="false">
      <c r="A4874" s="27" t="s">
        <v>2992</v>
      </c>
      <c r="B4874" s="27" t="s">
        <v>842</v>
      </c>
      <c r="C4874" s="27" t="n">
        <v>53</v>
      </c>
      <c r="D4874" s="27" t="s">
        <v>121</v>
      </c>
      <c r="E4874" s="28" t="n">
        <v>45591</v>
      </c>
      <c r="F4874" s="27" t="s">
        <v>1238</v>
      </c>
      <c r="G4874" s="28" t="n">
        <v>45592</v>
      </c>
      <c r="H4874" s="27" t="s">
        <v>206</v>
      </c>
      <c r="I4874" s="27" t="s">
        <v>300</v>
      </c>
      <c r="J4874" s="27" t="s">
        <v>233</v>
      </c>
      <c r="K4874" s="27" t="s">
        <v>156</v>
      </c>
      <c r="L4874" s="27" t="n">
        <v>69</v>
      </c>
      <c r="M4874" s="27" t="n">
        <v>45</v>
      </c>
      <c r="N4874" s="27" t="s">
        <v>186</v>
      </c>
      <c r="O4874" s="27" t="s">
        <v>139</v>
      </c>
      <c r="P4874" s="27" t="s">
        <v>140</v>
      </c>
      <c r="Q4874" s="29" t="n">
        <v>3486.36</v>
      </c>
      <c r="R4874" s="27" t="s">
        <v>172</v>
      </c>
      <c r="S4874" s="27" t="s">
        <v>197</v>
      </c>
      <c r="T4874" s="27" t="n">
        <v>4</v>
      </c>
      <c r="U4874" s="27" t="n">
        <f aca="false">YEAR(E4874)</f>
        <v>2024</v>
      </c>
      <c r="V4874" s="27" t="str">
        <f aca="false">TEXT(E4874,"MMM-YYYY")</f>
        <v>Oct-2024</v>
      </c>
      <c r="W4874" s="27" t="n">
        <f aca="false">MONTH(E4874)</f>
        <v>10</v>
      </c>
      <c r="X4874" s="27" t="str">
        <f aca="false">TEXT(WEEKDAY(E4874,2),"0")&amp;" - "&amp;TEXT(E4874,"dddd")</f>
        <v>6 - Saturday</v>
      </c>
      <c r="Y4874" s="27" t="str">
        <f aca="false">_xlfn.IFS(C4874&lt;18,"Child (0-17)",C4874&lt;40,"Young Adult (18-39)",C4874&lt;60,"Adult (40-59)",TRUE(),"Senior (60+)")</f>
        <v>Adult (40-59)</v>
      </c>
      <c r="Z4874" s="27" t="n">
        <f aca="false">ROUND(G4874-E4874,0)</f>
        <v>1</v>
      </c>
      <c r="AA4874" s="27" t="n">
        <f aca="false">L4874+M4874</f>
        <v>114</v>
      </c>
      <c r="AB4874" s="27" t="n">
        <f aca="false">IFERROR(ROUND(Q4874/AA4874,2),0)</f>
        <v>30.58</v>
      </c>
      <c r="AC4874" s="27" t="str">
        <f aca="false">IF(AND(K4874="Critical",N4874="No"),"URGENT - No Bed","Normal")</f>
        <v>Normal</v>
      </c>
      <c r="AD4874" s="33" t="n">
        <f aca="false">INDEX(Lookup_Tables!$B$3:$B$12,MATCH(H4874,Lookup_Tables!$A$3:$A$12,0))</f>
        <v>2800000</v>
      </c>
      <c r="AE4874" s="27" t="str">
        <f aca="false">INDEX(Lookup_Tables!$C$3:$C$12,MATCH(H4874,Lookup_Tables!$A$3:$A$12,0))</f>
        <v>Dr. Suresh Nair</v>
      </c>
      <c r="AF4874" s="27" t="str">
        <f aca="false">IFERROR(INDEX(Lookup_Tables!$F$16:$F$45,MATCH(I4874,Lookup_Tables!$E$16:$E$45,0)),"N/A")</f>
        <v>EMP211</v>
      </c>
      <c r="AG4874" s="27" t="n">
        <f aca="false">_xlfn.IFS(R4874="Recovered",4,R4874="Referred",3,R4874="Admitted",2,R4874="Deceased",1,TRUE(),0)</f>
        <v>2</v>
      </c>
      <c r="AH4874" s="27" t="str">
        <f aca="false">IF(T4874&gt;=4,"Satisfied",IF(T4874&gt;=3,"Neutral","Needs Improvement"))</f>
        <v>Satisfied</v>
      </c>
    </row>
    <row r="4875" customFormat="false" ht="15" hidden="false" customHeight="false" outlineLevel="0" collapsed="false">
      <c r="A4875" s="30" t="s">
        <v>5415</v>
      </c>
      <c r="B4875" s="30" t="s">
        <v>2816</v>
      </c>
      <c r="C4875" s="30" t="n">
        <v>39</v>
      </c>
      <c r="D4875" s="30" t="s">
        <v>121</v>
      </c>
      <c r="E4875" s="31" t="n">
        <v>45621</v>
      </c>
      <c r="F4875" s="30" t="s">
        <v>927</v>
      </c>
      <c r="G4875" s="31" t="n">
        <v>45624</v>
      </c>
      <c r="H4875" s="30" t="s">
        <v>135</v>
      </c>
      <c r="I4875" s="30" t="s">
        <v>251</v>
      </c>
      <c r="J4875" s="30" t="s">
        <v>252</v>
      </c>
      <c r="K4875" s="30" t="s">
        <v>126</v>
      </c>
      <c r="L4875" s="30" t="n">
        <v>39</v>
      </c>
      <c r="M4875" s="30" t="n">
        <v>149</v>
      </c>
      <c r="N4875" s="30" t="s">
        <v>186</v>
      </c>
      <c r="O4875" s="30" t="s">
        <v>149</v>
      </c>
      <c r="P4875" s="30" t="s">
        <v>140</v>
      </c>
      <c r="Q4875" s="32" t="n">
        <v>8546.58</v>
      </c>
      <c r="R4875" s="30" t="s">
        <v>130</v>
      </c>
      <c r="S4875" s="30" t="s">
        <v>197</v>
      </c>
      <c r="T4875" s="30" t="n">
        <v>3</v>
      </c>
      <c r="U4875" s="30" t="n">
        <f aca="false">YEAR(E4875)</f>
        <v>2024</v>
      </c>
      <c r="V4875" s="30" t="str">
        <f aca="false">TEXT(E4875,"MMM-YYYY")</f>
        <v>Nov-2024</v>
      </c>
      <c r="W4875" s="30" t="n">
        <f aca="false">MONTH(E4875)</f>
        <v>11</v>
      </c>
      <c r="X4875" s="30" t="str">
        <f aca="false">TEXT(WEEKDAY(E4875,2),"0")&amp;" - "&amp;TEXT(E4875,"dddd")</f>
        <v>1 - Monday</v>
      </c>
      <c r="Y4875" s="30" t="str">
        <f aca="false">_xlfn.IFS(C4875&lt;18,"Child (0-17)",C4875&lt;40,"Young Adult (18-39)",C4875&lt;60,"Adult (40-59)",TRUE(),"Senior (60+)")</f>
        <v>Young Adult (18-39)</v>
      </c>
      <c r="Z4875" s="30" t="n">
        <f aca="false">ROUND(G4875-E4875,0)</f>
        <v>3</v>
      </c>
      <c r="AA4875" s="30" t="n">
        <f aca="false">L4875+M4875</f>
        <v>188</v>
      </c>
      <c r="AB4875" s="30" t="n">
        <f aca="false">IFERROR(ROUND(Q4875/AA4875,2),0)</f>
        <v>45.46</v>
      </c>
      <c r="AC4875" s="30" t="str">
        <f aca="false">IF(AND(K4875="Critical",N4875="No"),"URGENT - No Bed","Normal")</f>
        <v>Normal</v>
      </c>
      <c r="AD4875" s="34" t="n">
        <f aca="false">INDEX(Lookup_Tables!$B$3:$B$12,MATCH(H4875,Lookup_Tables!$A$3:$A$12,0))</f>
        <v>4600000</v>
      </c>
      <c r="AE4875" s="30" t="str">
        <f aca="false">INDEX(Lookup_Tables!$C$3:$C$12,MATCH(H4875,Lookup_Tables!$A$3:$A$12,0))</f>
        <v>Dr. Farhan Khan</v>
      </c>
      <c r="AF4875" s="30" t="str">
        <f aca="false">IFERROR(INDEX(Lookup_Tables!$F$16:$F$45,MATCH(I4875,Lookup_Tables!$E$16:$E$45,0)),"N/A")</f>
        <v>EMP207</v>
      </c>
      <c r="AG4875" s="30" t="n">
        <f aca="false">_xlfn.IFS(R4875="Recovered",4,R4875="Referred",3,R4875="Admitted",2,R4875="Deceased",1,TRUE(),0)</f>
        <v>4</v>
      </c>
      <c r="AH4875" s="30" t="str">
        <f aca="false">IF(T4875&gt;=4,"Satisfied",IF(T4875&gt;=3,"Neutral","Needs Improvement"))</f>
        <v>Neutral</v>
      </c>
    </row>
    <row r="4876" customFormat="false" ht="15" hidden="false" customHeight="false" outlineLevel="0" collapsed="false">
      <c r="A4876" s="27" t="s">
        <v>4343</v>
      </c>
      <c r="B4876" s="27" t="s">
        <v>1273</v>
      </c>
      <c r="C4876" s="27" t="n">
        <v>28</v>
      </c>
      <c r="D4876" s="27" t="s">
        <v>121</v>
      </c>
      <c r="E4876" s="28" t="n">
        <v>45595</v>
      </c>
      <c r="F4876" s="27" t="s">
        <v>948</v>
      </c>
      <c r="G4876" s="28" t="n">
        <v>45596</v>
      </c>
      <c r="H4876" s="27" t="s">
        <v>135</v>
      </c>
      <c r="I4876" s="27" t="s">
        <v>136</v>
      </c>
      <c r="J4876" s="27" t="s">
        <v>618</v>
      </c>
      <c r="K4876" s="27" t="s">
        <v>138</v>
      </c>
      <c r="L4876" s="27" t="n">
        <v>78</v>
      </c>
      <c r="M4876" s="27" t="n">
        <v>17</v>
      </c>
      <c r="N4876" s="27" t="s">
        <v>127</v>
      </c>
      <c r="O4876" s="27" t="s">
        <v>139</v>
      </c>
      <c r="P4876" s="27" t="s">
        <v>187</v>
      </c>
      <c r="Q4876" s="29" t="n">
        <v>1385.93</v>
      </c>
      <c r="R4876" s="27" t="s">
        <v>130</v>
      </c>
      <c r="S4876" s="27" t="s">
        <v>197</v>
      </c>
      <c r="T4876" s="27" t="n">
        <v>5</v>
      </c>
      <c r="U4876" s="27" t="n">
        <f aca="false">YEAR(E4876)</f>
        <v>2024</v>
      </c>
      <c r="V4876" s="27" t="str">
        <f aca="false">TEXT(E4876,"MMM-YYYY")</f>
        <v>Oct-2024</v>
      </c>
      <c r="W4876" s="27" t="n">
        <f aca="false">MONTH(E4876)</f>
        <v>10</v>
      </c>
      <c r="X4876" s="27" t="str">
        <f aca="false">TEXT(WEEKDAY(E4876,2),"0")&amp;" - "&amp;TEXT(E4876,"dddd")</f>
        <v>3 - Wednesday</v>
      </c>
      <c r="Y4876" s="27" t="str">
        <f aca="false">_xlfn.IFS(C4876&lt;18,"Child (0-17)",C4876&lt;40,"Young Adult (18-39)",C4876&lt;60,"Adult (40-59)",TRUE(),"Senior (60+)")</f>
        <v>Young Adult (18-39)</v>
      </c>
      <c r="Z4876" s="27" t="n">
        <f aca="false">ROUND(G4876-E4876,0)</f>
        <v>1</v>
      </c>
      <c r="AA4876" s="27" t="n">
        <f aca="false">L4876+M4876</f>
        <v>95</v>
      </c>
      <c r="AB4876" s="27" t="n">
        <f aca="false">IFERROR(ROUND(Q4876/AA4876,2),0)</f>
        <v>14.59</v>
      </c>
      <c r="AC4876" s="27" t="str">
        <f aca="false">IF(AND(K4876="Critical",N4876="No"),"URGENT - No Bed","Normal")</f>
        <v>Normal</v>
      </c>
      <c r="AD4876" s="33" t="n">
        <f aca="false">INDEX(Lookup_Tables!$B$3:$B$12,MATCH(H4876,Lookup_Tables!$A$3:$A$12,0))</f>
        <v>4600000</v>
      </c>
      <c r="AE4876" s="27" t="str">
        <f aca="false">INDEX(Lookup_Tables!$C$3:$C$12,MATCH(H4876,Lookup_Tables!$A$3:$A$12,0))</f>
        <v>Dr. Farhan Khan</v>
      </c>
      <c r="AF4876" s="27" t="str">
        <f aca="false">IFERROR(INDEX(Lookup_Tables!$F$16:$F$45,MATCH(I4876,Lookup_Tables!$E$16:$E$45,0)),"N/A")</f>
        <v>EMP206</v>
      </c>
      <c r="AG4876" s="27" t="n">
        <f aca="false">_xlfn.IFS(R4876="Recovered",4,R4876="Referred",3,R4876="Admitted",2,R4876="Deceased",1,TRUE(),0)</f>
        <v>4</v>
      </c>
      <c r="AH4876" s="27" t="str">
        <f aca="false">IF(T4876&gt;=4,"Satisfied",IF(T4876&gt;=3,"Neutral","Needs Improvement"))</f>
        <v>Satisfied</v>
      </c>
    </row>
    <row r="4877" customFormat="false" ht="15" hidden="false" customHeight="false" outlineLevel="0" collapsed="false">
      <c r="A4877" s="30" t="s">
        <v>5077</v>
      </c>
      <c r="B4877" s="30" t="s">
        <v>1693</v>
      </c>
      <c r="C4877" s="30" t="n">
        <v>32</v>
      </c>
      <c r="D4877" s="30" t="s">
        <v>121</v>
      </c>
      <c r="E4877" s="31" t="n">
        <v>45379</v>
      </c>
      <c r="F4877" s="30" t="s">
        <v>555</v>
      </c>
      <c r="G4877" s="31" t="n">
        <v>45393</v>
      </c>
      <c r="H4877" s="30" t="s">
        <v>183</v>
      </c>
      <c r="I4877" s="30" t="s">
        <v>430</v>
      </c>
      <c r="J4877" s="30" t="s">
        <v>431</v>
      </c>
      <c r="K4877" s="30" t="s">
        <v>202</v>
      </c>
      <c r="L4877" s="30" t="n">
        <v>9</v>
      </c>
      <c r="M4877" s="30" t="n">
        <v>227</v>
      </c>
      <c r="N4877" s="30" t="s">
        <v>127</v>
      </c>
      <c r="O4877" s="30" t="s">
        <v>171</v>
      </c>
      <c r="P4877" s="30" t="s">
        <v>187</v>
      </c>
      <c r="Q4877" s="32" t="n">
        <v>18556.57</v>
      </c>
      <c r="R4877" s="30" t="s">
        <v>130</v>
      </c>
      <c r="S4877" s="30" t="s">
        <v>335</v>
      </c>
      <c r="T4877" s="30" t="n">
        <v>4</v>
      </c>
      <c r="U4877" s="30" t="n">
        <f aca="false">YEAR(E4877)</f>
        <v>2024</v>
      </c>
      <c r="V4877" s="30" t="str">
        <f aca="false">TEXT(E4877,"MMM-YYYY")</f>
        <v>Mar-2024</v>
      </c>
      <c r="W4877" s="30" t="n">
        <f aca="false">MONTH(E4877)</f>
        <v>3</v>
      </c>
      <c r="X4877" s="30" t="str">
        <f aca="false">TEXT(WEEKDAY(E4877,2),"0")&amp;" - "&amp;TEXT(E4877,"dddd")</f>
        <v>4 - Thursday</v>
      </c>
      <c r="Y4877" s="30" t="str">
        <f aca="false">_xlfn.IFS(C4877&lt;18,"Child (0-17)",C4877&lt;40,"Young Adult (18-39)",C4877&lt;60,"Adult (40-59)",TRUE(),"Senior (60+)")</f>
        <v>Young Adult (18-39)</v>
      </c>
      <c r="Z4877" s="30" t="n">
        <f aca="false">ROUND(G4877-E4877,0)</f>
        <v>14</v>
      </c>
      <c r="AA4877" s="30" t="n">
        <f aca="false">L4877+M4877</f>
        <v>236</v>
      </c>
      <c r="AB4877" s="30" t="n">
        <f aca="false">IFERROR(ROUND(Q4877/AA4877,2),0)</f>
        <v>78.63</v>
      </c>
      <c r="AC4877" s="30" t="str">
        <f aca="false">IF(AND(K4877="Critical",N4877="No"),"URGENT - No Bed","Normal")</f>
        <v>URGENT - No Bed</v>
      </c>
      <c r="AD4877" s="34" t="n">
        <f aca="false">INDEX(Lookup_Tables!$B$3:$B$12,MATCH(H4877,Lookup_Tables!$A$3:$A$12,0))</f>
        <v>3100000</v>
      </c>
      <c r="AE4877" s="30" t="str">
        <f aca="false">INDEX(Lookup_Tables!$C$3:$C$12,MATCH(H4877,Lookup_Tables!$A$3:$A$12,0))</f>
        <v>Dr. Kavita Rao</v>
      </c>
      <c r="AF4877" s="30" t="str">
        <f aca="false">IFERROR(INDEX(Lookup_Tables!$F$16:$F$45,MATCH(I4877,Lookup_Tables!$E$16:$E$45,0)),"N/A")</f>
        <v>EMP224</v>
      </c>
      <c r="AG4877" s="30" t="n">
        <f aca="false">_xlfn.IFS(R4877="Recovered",4,R4877="Referred",3,R4877="Admitted",2,R4877="Deceased",1,TRUE(),0)</f>
        <v>4</v>
      </c>
      <c r="AH4877" s="30" t="str">
        <f aca="false">IF(T4877&gt;=4,"Satisfied",IF(T4877&gt;=3,"Neutral","Needs Improvement"))</f>
        <v>Satisfied</v>
      </c>
    </row>
    <row r="4878" customFormat="false" ht="15" hidden="false" customHeight="false" outlineLevel="0" collapsed="false">
      <c r="A4878" s="27" t="s">
        <v>5988</v>
      </c>
      <c r="B4878" s="27" t="s">
        <v>2346</v>
      </c>
      <c r="C4878" s="27" t="n">
        <v>20</v>
      </c>
      <c r="D4878" s="27" t="s">
        <v>121</v>
      </c>
      <c r="E4878" s="28" t="n">
        <v>45636</v>
      </c>
      <c r="F4878" s="27" t="s">
        <v>334</v>
      </c>
      <c r="G4878" s="28" t="n">
        <v>45638</v>
      </c>
      <c r="H4878" s="27" t="s">
        <v>146</v>
      </c>
      <c r="I4878" s="27" t="s">
        <v>309</v>
      </c>
      <c r="J4878" s="27" t="s">
        <v>177</v>
      </c>
      <c r="K4878" s="27" t="s">
        <v>156</v>
      </c>
      <c r="L4878" s="27" t="n">
        <v>60</v>
      </c>
      <c r="M4878" s="27" t="n">
        <v>37</v>
      </c>
      <c r="N4878" s="27" t="s">
        <v>127</v>
      </c>
      <c r="O4878" s="27" t="s">
        <v>171</v>
      </c>
      <c r="P4878" s="27" t="s">
        <v>187</v>
      </c>
      <c r="Q4878" s="29" t="n">
        <v>4344.67</v>
      </c>
      <c r="R4878" s="27" t="s">
        <v>130</v>
      </c>
      <c r="S4878" s="27" t="s">
        <v>157</v>
      </c>
      <c r="T4878" s="27" t="n">
        <v>4</v>
      </c>
      <c r="U4878" s="27" t="n">
        <f aca="false">YEAR(E4878)</f>
        <v>2024</v>
      </c>
      <c r="V4878" s="27" t="str">
        <f aca="false">TEXT(E4878,"MMM-YYYY")</f>
        <v>Dec-2024</v>
      </c>
      <c r="W4878" s="27" t="n">
        <f aca="false">MONTH(E4878)</f>
        <v>12</v>
      </c>
      <c r="X4878" s="27" t="str">
        <f aca="false">TEXT(WEEKDAY(E4878,2),"0")&amp;" - "&amp;TEXT(E4878,"dddd")</f>
        <v>2 - Tuesday</v>
      </c>
      <c r="Y4878" s="27" t="str">
        <f aca="false">_xlfn.IFS(C4878&lt;18,"Child (0-17)",C4878&lt;40,"Young Adult (18-39)",C4878&lt;60,"Adult (40-59)",TRUE(),"Senior (60+)")</f>
        <v>Young Adult (18-39)</v>
      </c>
      <c r="Z4878" s="27" t="n">
        <f aca="false">ROUND(G4878-E4878,0)</f>
        <v>2</v>
      </c>
      <c r="AA4878" s="27" t="n">
        <f aca="false">L4878+M4878</f>
        <v>97</v>
      </c>
      <c r="AB4878" s="27" t="n">
        <f aca="false">IFERROR(ROUND(Q4878/AA4878,2),0)</f>
        <v>44.79</v>
      </c>
      <c r="AC4878" s="27" t="str">
        <f aca="false">IF(AND(K4878="Critical",N4878="No"),"URGENT - No Bed","Normal")</f>
        <v>Normal</v>
      </c>
      <c r="AD4878" s="33" t="n">
        <f aca="false">INDEX(Lookup_Tables!$B$3:$B$12,MATCH(H4878,Lookup_Tables!$A$3:$A$12,0))</f>
        <v>2700000</v>
      </c>
      <c r="AE4878" s="27" t="str">
        <f aca="false">INDEX(Lookup_Tables!$C$3:$C$12,MATCH(H4878,Lookup_Tables!$A$3:$A$12,0))</f>
        <v>Dr. Vikram Singh</v>
      </c>
      <c r="AF4878" s="27" t="str">
        <f aca="false">IFERROR(INDEX(Lookup_Tables!$F$16:$F$45,MATCH(I4878,Lookup_Tables!$E$16:$E$45,0)),"N/A")</f>
        <v>EMP228</v>
      </c>
      <c r="AG4878" s="27" t="n">
        <f aca="false">_xlfn.IFS(R4878="Recovered",4,R4878="Referred",3,R4878="Admitted",2,R4878="Deceased",1,TRUE(),0)</f>
        <v>4</v>
      </c>
      <c r="AH4878" s="27" t="str">
        <f aca="false">IF(T4878&gt;=4,"Satisfied",IF(T4878&gt;=3,"Neutral","Needs Improvement"))</f>
        <v>Satisfied</v>
      </c>
    </row>
    <row r="4879" customFormat="false" ht="15" hidden="false" customHeight="false" outlineLevel="0" collapsed="false">
      <c r="A4879" s="30" t="s">
        <v>4952</v>
      </c>
      <c r="B4879" s="30" t="s">
        <v>4953</v>
      </c>
      <c r="C4879" s="30" t="n">
        <v>32</v>
      </c>
      <c r="D4879" s="30" t="s">
        <v>121</v>
      </c>
      <c r="E4879" s="31" t="n">
        <v>45529</v>
      </c>
      <c r="F4879" s="30" t="s">
        <v>154</v>
      </c>
      <c r="G4879" s="31" t="n">
        <v>45529</v>
      </c>
      <c r="H4879" s="30" t="s">
        <v>242</v>
      </c>
      <c r="I4879" s="30" t="s">
        <v>315</v>
      </c>
      <c r="J4879" s="30" t="s">
        <v>422</v>
      </c>
      <c r="K4879" s="30" t="s">
        <v>156</v>
      </c>
      <c r="L4879" s="30" t="n">
        <v>65</v>
      </c>
      <c r="M4879" s="30" t="n">
        <v>49</v>
      </c>
      <c r="N4879" s="30" t="s">
        <v>127</v>
      </c>
      <c r="O4879" s="30" t="s">
        <v>128</v>
      </c>
      <c r="P4879" s="30" t="s">
        <v>140</v>
      </c>
      <c r="Q4879" s="32" t="n">
        <v>3918.84</v>
      </c>
      <c r="R4879" s="30" t="s">
        <v>172</v>
      </c>
      <c r="S4879" s="30" t="s">
        <v>141</v>
      </c>
      <c r="T4879" s="30" t="n">
        <v>4</v>
      </c>
      <c r="U4879" s="30" t="n">
        <f aca="false">YEAR(E4879)</f>
        <v>2024</v>
      </c>
      <c r="V4879" s="30" t="str">
        <f aca="false">TEXT(E4879,"MMM-YYYY")</f>
        <v>Aug-2024</v>
      </c>
      <c r="W4879" s="30" t="n">
        <f aca="false">MONTH(E4879)</f>
        <v>8</v>
      </c>
      <c r="X4879" s="30" t="str">
        <f aca="false">TEXT(WEEKDAY(E4879,2),"0")&amp;" - "&amp;TEXT(E4879,"dddd")</f>
        <v>7 - Sunday</v>
      </c>
      <c r="Y4879" s="30" t="str">
        <f aca="false">_xlfn.IFS(C4879&lt;18,"Child (0-17)",C4879&lt;40,"Young Adult (18-39)",C4879&lt;60,"Adult (40-59)",TRUE(),"Senior (60+)")</f>
        <v>Young Adult (18-39)</v>
      </c>
      <c r="Z4879" s="30" t="n">
        <f aca="false">ROUND(G4879-E4879,0)</f>
        <v>0</v>
      </c>
      <c r="AA4879" s="30" t="n">
        <f aca="false">L4879+M4879</f>
        <v>114</v>
      </c>
      <c r="AB4879" s="30" t="n">
        <f aca="false">IFERROR(ROUND(Q4879/AA4879,2),0)</f>
        <v>34.38</v>
      </c>
      <c r="AC4879" s="30" t="str">
        <f aca="false">IF(AND(K4879="Critical",N4879="No"),"URGENT - No Bed","Normal")</f>
        <v>Normal</v>
      </c>
      <c r="AD4879" s="34" t="n">
        <f aca="false">INDEX(Lookup_Tables!$B$3:$B$12,MATCH(H4879,Lookup_Tables!$A$3:$A$12,0))</f>
        <v>3000000</v>
      </c>
      <c r="AE4879" s="30" t="str">
        <f aca="false">INDEX(Lookup_Tables!$C$3:$C$12,MATCH(H4879,Lookup_Tables!$A$3:$A$12,0))</f>
        <v>Dr. Pooja Iyer</v>
      </c>
      <c r="AF4879" s="30" t="str">
        <f aca="false">IFERROR(INDEX(Lookup_Tables!$F$16:$F$45,MATCH(I4879,Lookup_Tables!$E$16:$E$45,0)),"N/A")</f>
        <v>EMP213</v>
      </c>
      <c r="AG4879" s="30" t="n">
        <f aca="false">_xlfn.IFS(R4879="Recovered",4,R4879="Referred",3,R4879="Admitted",2,R4879="Deceased",1,TRUE(),0)</f>
        <v>2</v>
      </c>
      <c r="AH4879" s="30" t="str">
        <f aca="false">IF(T4879&gt;=4,"Satisfied",IF(T4879&gt;=3,"Neutral","Needs Improvement"))</f>
        <v>Satisfied</v>
      </c>
    </row>
    <row r="4880" customFormat="false" ht="15" hidden="false" customHeight="false" outlineLevel="0" collapsed="false">
      <c r="A4880" s="27" t="s">
        <v>817</v>
      </c>
      <c r="B4880" s="27" t="s">
        <v>818</v>
      </c>
      <c r="C4880" s="27" t="n">
        <v>57</v>
      </c>
      <c r="D4880" s="27" t="s">
        <v>181</v>
      </c>
      <c r="E4880" s="28" t="n">
        <v>45643</v>
      </c>
      <c r="F4880" s="27" t="s">
        <v>122</v>
      </c>
      <c r="G4880" s="28" t="n">
        <v>45643</v>
      </c>
      <c r="H4880" s="27" t="s">
        <v>168</v>
      </c>
      <c r="I4880" s="27" t="s">
        <v>366</v>
      </c>
      <c r="J4880" s="27" t="s">
        <v>191</v>
      </c>
      <c r="K4880" s="27" t="s">
        <v>138</v>
      </c>
      <c r="L4880" s="27" t="n">
        <v>44</v>
      </c>
      <c r="M4880" s="27" t="n">
        <v>33</v>
      </c>
      <c r="N4880" s="27" t="s">
        <v>127</v>
      </c>
      <c r="O4880" s="27" t="s">
        <v>171</v>
      </c>
      <c r="P4880" s="27" t="s">
        <v>187</v>
      </c>
      <c r="Q4880" s="29" t="n">
        <v>2344.79</v>
      </c>
      <c r="R4880" s="27" t="s">
        <v>130</v>
      </c>
      <c r="S4880" s="27" t="s">
        <v>151</v>
      </c>
      <c r="T4880" s="27" t="n">
        <v>4</v>
      </c>
      <c r="U4880" s="27" t="n">
        <f aca="false">YEAR(E4880)</f>
        <v>2024</v>
      </c>
      <c r="V4880" s="27" t="str">
        <f aca="false">TEXT(E4880,"MMM-YYYY")</f>
        <v>Dec-2024</v>
      </c>
      <c r="W4880" s="27" t="n">
        <f aca="false">MONTH(E4880)</f>
        <v>12</v>
      </c>
      <c r="X4880" s="27" t="str">
        <f aca="false">TEXT(WEEKDAY(E4880,2),"0")&amp;" - "&amp;TEXT(E4880,"dddd")</f>
        <v>2 - Tuesday</v>
      </c>
      <c r="Y4880" s="27" t="str">
        <f aca="false">_xlfn.IFS(C4880&lt;18,"Child (0-17)",C4880&lt;40,"Young Adult (18-39)",C4880&lt;60,"Adult (40-59)",TRUE(),"Senior (60+)")</f>
        <v>Adult (40-59)</v>
      </c>
      <c r="Z4880" s="27" t="n">
        <f aca="false">ROUND(G4880-E4880,0)</f>
        <v>0</v>
      </c>
      <c r="AA4880" s="27" t="n">
        <f aca="false">L4880+M4880</f>
        <v>77</v>
      </c>
      <c r="AB4880" s="27" t="n">
        <f aca="false">IFERROR(ROUND(Q4880/AA4880,2),0)</f>
        <v>30.45</v>
      </c>
      <c r="AC4880" s="27" t="str">
        <f aca="false">IF(AND(K4880="Critical",N4880="No"),"URGENT - No Bed","Normal")</f>
        <v>Normal</v>
      </c>
      <c r="AD4880" s="33" t="n">
        <f aca="false">INDEX(Lookup_Tables!$B$3:$B$12,MATCH(H4880,Lookup_Tables!$A$3:$A$12,0))</f>
        <v>4400000</v>
      </c>
      <c r="AE4880" s="27" t="str">
        <f aca="false">INDEX(Lookup_Tables!$C$3:$C$12,MATCH(H4880,Lookup_Tables!$A$3:$A$12,0))</f>
        <v>Dr. Neha Chopra</v>
      </c>
      <c r="AF4880" s="27" t="str">
        <f aca="false">IFERROR(INDEX(Lookup_Tables!$F$16:$F$45,MATCH(I4880,Lookup_Tables!$E$16:$E$45,0)),"N/A")</f>
        <v>EMP218</v>
      </c>
      <c r="AG4880" s="27" t="n">
        <f aca="false">_xlfn.IFS(R4880="Recovered",4,R4880="Referred",3,R4880="Admitted",2,R4880="Deceased",1,TRUE(),0)</f>
        <v>4</v>
      </c>
      <c r="AH4880" s="27" t="str">
        <f aca="false">IF(T4880&gt;=4,"Satisfied",IF(T4880&gt;=3,"Neutral","Needs Improvement"))</f>
        <v>Satisfied</v>
      </c>
    </row>
    <row r="4881" customFormat="false" ht="15" hidden="false" customHeight="false" outlineLevel="0" collapsed="false">
      <c r="A4881" s="30" t="s">
        <v>3737</v>
      </c>
      <c r="B4881" s="30" t="s">
        <v>4788</v>
      </c>
      <c r="C4881" s="30" t="n">
        <v>39</v>
      </c>
      <c r="D4881" s="30" t="s">
        <v>144</v>
      </c>
      <c r="E4881" s="31" t="n">
        <v>45315</v>
      </c>
      <c r="F4881" s="30" t="s">
        <v>674</v>
      </c>
      <c r="G4881" s="31" t="n">
        <v>45316</v>
      </c>
      <c r="H4881" s="30" t="s">
        <v>236</v>
      </c>
      <c r="I4881" s="30" t="s">
        <v>323</v>
      </c>
      <c r="J4881" s="30" t="s">
        <v>287</v>
      </c>
      <c r="K4881" s="30" t="s">
        <v>138</v>
      </c>
      <c r="L4881" s="30" t="n">
        <v>59</v>
      </c>
      <c r="M4881" s="30" t="n">
        <v>16</v>
      </c>
      <c r="N4881" s="30" t="s">
        <v>186</v>
      </c>
      <c r="O4881" s="30" t="s">
        <v>128</v>
      </c>
      <c r="P4881" s="30" t="s">
        <v>129</v>
      </c>
      <c r="Q4881" s="32" t="n">
        <v>1510.93</v>
      </c>
      <c r="R4881" s="30" t="s">
        <v>130</v>
      </c>
      <c r="S4881" s="30" t="s">
        <v>141</v>
      </c>
      <c r="T4881" s="30" t="n">
        <v>3</v>
      </c>
      <c r="U4881" s="30" t="n">
        <f aca="false">YEAR(E4881)</f>
        <v>2024</v>
      </c>
      <c r="V4881" s="30" t="str">
        <f aca="false">TEXT(E4881,"MMM-YYYY")</f>
        <v>Jan-2024</v>
      </c>
      <c r="W4881" s="30" t="n">
        <f aca="false">MONTH(E4881)</f>
        <v>1</v>
      </c>
      <c r="X4881" s="30" t="str">
        <f aca="false">TEXT(WEEKDAY(E4881,2),"0")&amp;" - "&amp;TEXT(E4881,"dddd")</f>
        <v>3 - Wednesday</v>
      </c>
      <c r="Y4881" s="30" t="str">
        <f aca="false">_xlfn.IFS(C4881&lt;18,"Child (0-17)",C4881&lt;40,"Young Adult (18-39)",C4881&lt;60,"Adult (40-59)",TRUE(),"Senior (60+)")</f>
        <v>Young Adult (18-39)</v>
      </c>
      <c r="Z4881" s="30" t="n">
        <f aca="false">ROUND(G4881-E4881,0)</f>
        <v>1</v>
      </c>
      <c r="AA4881" s="30" t="n">
        <f aca="false">L4881+M4881</f>
        <v>75</v>
      </c>
      <c r="AB4881" s="30" t="n">
        <f aca="false">IFERROR(ROUND(Q4881/AA4881,2),0)</f>
        <v>20.15</v>
      </c>
      <c r="AC4881" s="30" t="str">
        <f aca="false">IF(AND(K4881="Critical",N4881="No"),"URGENT - No Bed","Normal")</f>
        <v>Normal</v>
      </c>
      <c r="AD4881" s="34" t="n">
        <f aca="false">INDEX(Lookup_Tables!$B$3:$B$12,MATCH(H4881,Lookup_Tables!$A$3:$A$12,0))</f>
        <v>3900000</v>
      </c>
      <c r="AE4881" s="30" t="str">
        <f aca="false">INDEX(Lookup_Tables!$C$3:$C$12,MATCH(H4881,Lookup_Tables!$A$3:$A$12,0))</f>
        <v>Dr. Rina Mehta</v>
      </c>
      <c r="AF4881" s="30" t="str">
        <f aca="false">IFERROR(INDEX(Lookup_Tables!$F$16:$F$45,MATCH(I4881,Lookup_Tables!$E$16:$E$45,0)),"N/A")</f>
        <v>EMP216</v>
      </c>
      <c r="AG4881" s="30" t="n">
        <f aca="false">_xlfn.IFS(R4881="Recovered",4,R4881="Referred",3,R4881="Admitted",2,R4881="Deceased",1,TRUE(),0)</f>
        <v>4</v>
      </c>
      <c r="AH4881" s="30" t="str">
        <f aca="false">IF(T4881&gt;=4,"Satisfied",IF(T4881&gt;=3,"Neutral","Needs Improvement"))</f>
        <v>Neutral</v>
      </c>
    </row>
    <row r="4882" customFormat="false" ht="15" hidden="false" customHeight="false" outlineLevel="0" collapsed="false">
      <c r="A4882" s="27" t="s">
        <v>2279</v>
      </c>
      <c r="B4882" s="27" t="s">
        <v>1589</v>
      </c>
      <c r="C4882" s="27" t="n">
        <v>13</v>
      </c>
      <c r="D4882" s="27" t="s">
        <v>181</v>
      </c>
      <c r="E4882" s="28" t="n">
        <v>45338</v>
      </c>
      <c r="F4882" s="27" t="s">
        <v>487</v>
      </c>
      <c r="G4882" s="28" t="n">
        <v>45339</v>
      </c>
      <c r="H4882" s="27" t="s">
        <v>135</v>
      </c>
      <c r="I4882" s="27" t="s">
        <v>251</v>
      </c>
      <c r="J4882" s="27" t="s">
        <v>137</v>
      </c>
      <c r="K4882" s="27" t="s">
        <v>138</v>
      </c>
      <c r="L4882" s="27" t="n">
        <v>37</v>
      </c>
      <c r="M4882" s="27" t="n">
        <v>42</v>
      </c>
      <c r="N4882" s="27" t="s">
        <v>127</v>
      </c>
      <c r="O4882" s="27" t="s">
        <v>139</v>
      </c>
      <c r="P4882" s="27" t="s">
        <v>129</v>
      </c>
      <c r="Q4882" s="29" t="n">
        <v>1139.66</v>
      </c>
      <c r="R4882" s="27" t="s">
        <v>130</v>
      </c>
      <c r="S4882" s="27" t="s">
        <v>192</v>
      </c>
      <c r="T4882" s="27" t="n">
        <v>3</v>
      </c>
      <c r="U4882" s="27" t="n">
        <f aca="false">YEAR(E4882)</f>
        <v>2024</v>
      </c>
      <c r="V4882" s="27" t="str">
        <f aca="false">TEXT(E4882,"MMM-YYYY")</f>
        <v>Feb-2024</v>
      </c>
      <c r="W4882" s="27" t="n">
        <f aca="false">MONTH(E4882)</f>
        <v>2</v>
      </c>
      <c r="X4882" s="27" t="str">
        <f aca="false">TEXT(WEEKDAY(E4882,2),"0")&amp;" - "&amp;TEXT(E4882,"dddd")</f>
        <v>5 - Friday</v>
      </c>
      <c r="Y4882" s="27" t="str">
        <f aca="false">_xlfn.IFS(C4882&lt;18,"Child (0-17)",C4882&lt;40,"Young Adult (18-39)",C4882&lt;60,"Adult (40-59)",TRUE(),"Senior (60+)")</f>
        <v>Child (0-17)</v>
      </c>
      <c r="Z4882" s="27" t="n">
        <f aca="false">ROUND(G4882-E4882,0)</f>
        <v>1</v>
      </c>
      <c r="AA4882" s="27" t="n">
        <f aca="false">L4882+M4882</f>
        <v>79</v>
      </c>
      <c r="AB4882" s="27" t="n">
        <f aca="false">IFERROR(ROUND(Q4882/AA4882,2),0)</f>
        <v>14.43</v>
      </c>
      <c r="AC4882" s="27" t="str">
        <f aca="false">IF(AND(K4882="Critical",N4882="No"),"URGENT - No Bed","Normal")</f>
        <v>Normal</v>
      </c>
      <c r="AD4882" s="33" t="n">
        <f aca="false">INDEX(Lookup_Tables!$B$3:$B$12,MATCH(H4882,Lookup_Tables!$A$3:$A$12,0))</f>
        <v>4600000</v>
      </c>
      <c r="AE4882" s="27" t="str">
        <f aca="false">INDEX(Lookup_Tables!$C$3:$C$12,MATCH(H4882,Lookup_Tables!$A$3:$A$12,0))</f>
        <v>Dr. Farhan Khan</v>
      </c>
      <c r="AF4882" s="27" t="str">
        <f aca="false">IFERROR(INDEX(Lookup_Tables!$F$16:$F$45,MATCH(I4882,Lookup_Tables!$E$16:$E$45,0)),"N/A")</f>
        <v>EMP207</v>
      </c>
      <c r="AG4882" s="27" t="n">
        <f aca="false">_xlfn.IFS(R4882="Recovered",4,R4882="Referred",3,R4882="Admitted",2,R4882="Deceased",1,TRUE(),0)</f>
        <v>4</v>
      </c>
      <c r="AH4882" s="27" t="str">
        <f aca="false">IF(T4882&gt;=4,"Satisfied",IF(T4882&gt;=3,"Neutral","Needs Improvement"))</f>
        <v>Neutral</v>
      </c>
    </row>
    <row r="4883" customFormat="false" ht="15" hidden="false" customHeight="false" outlineLevel="0" collapsed="false">
      <c r="A4883" s="30" t="s">
        <v>4904</v>
      </c>
      <c r="B4883" s="30" t="s">
        <v>4905</v>
      </c>
      <c r="C4883" s="30" t="n">
        <v>45</v>
      </c>
      <c r="D4883" s="30" t="s">
        <v>181</v>
      </c>
      <c r="E4883" s="31" t="n">
        <v>45558</v>
      </c>
      <c r="F4883" s="30" t="s">
        <v>1628</v>
      </c>
      <c r="G4883" s="31" t="n">
        <v>45560</v>
      </c>
      <c r="H4883" s="30" t="s">
        <v>123</v>
      </c>
      <c r="I4883" s="30" t="s">
        <v>155</v>
      </c>
      <c r="J4883" s="30" t="s">
        <v>125</v>
      </c>
      <c r="K4883" s="30" t="s">
        <v>126</v>
      </c>
      <c r="L4883" s="30" t="n">
        <v>7</v>
      </c>
      <c r="M4883" s="30" t="n">
        <v>93</v>
      </c>
      <c r="N4883" s="30" t="s">
        <v>186</v>
      </c>
      <c r="O4883" s="30" t="s">
        <v>171</v>
      </c>
      <c r="P4883" s="30" t="s">
        <v>187</v>
      </c>
      <c r="Q4883" s="32" t="n">
        <v>7960.29</v>
      </c>
      <c r="R4883" s="30" t="s">
        <v>130</v>
      </c>
      <c r="S4883" s="30" t="s">
        <v>223</v>
      </c>
      <c r="T4883" s="30" t="n">
        <v>4</v>
      </c>
      <c r="U4883" s="30" t="n">
        <f aca="false">YEAR(E4883)</f>
        <v>2024</v>
      </c>
      <c r="V4883" s="30" t="str">
        <f aca="false">TEXT(E4883,"MMM-YYYY")</f>
        <v>Sep-2024</v>
      </c>
      <c r="W4883" s="30" t="n">
        <f aca="false">MONTH(E4883)</f>
        <v>9</v>
      </c>
      <c r="X4883" s="30" t="str">
        <f aca="false">TEXT(WEEKDAY(E4883,2),"0")&amp;" - "&amp;TEXT(E4883,"dddd")</f>
        <v>1 - Monday</v>
      </c>
      <c r="Y4883" s="30" t="str">
        <f aca="false">_xlfn.IFS(C4883&lt;18,"Child (0-17)",C4883&lt;40,"Young Adult (18-39)",C4883&lt;60,"Adult (40-59)",TRUE(),"Senior (60+)")</f>
        <v>Adult (40-59)</v>
      </c>
      <c r="Z4883" s="30" t="n">
        <f aca="false">ROUND(G4883-E4883,0)</f>
        <v>2</v>
      </c>
      <c r="AA4883" s="30" t="n">
        <f aca="false">L4883+M4883</f>
        <v>100</v>
      </c>
      <c r="AB4883" s="30" t="n">
        <f aca="false">IFERROR(ROUND(Q4883/AA4883,2),0)</f>
        <v>79.6</v>
      </c>
      <c r="AC4883" s="30" t="str">
        <f aca="false">IF(AND(K4883="Critical",N4883="No"),"URGENT - No Bed","Normal")</f>
        <v>Normal</v>
      </c>
      <c r="AD4883" s="34" t="n">
        <f aca="false">INDEX(Lookup_Tables!$B$3:$B$12,MATCH(H4883,Lookup_Tables!$A$3:$A$12,0))</f>
        <v>2200000</v>
      </c>
      <c r="AE4883" s="30" t="str">
        <f aca="false">INDEX(Lookup_Tables!$C$3:$C$12,MATCH(H4883,Lookup_Tables!$A$3:$A$12,0))</f>
        <v>Dr. Rohan Das</v>
      </c>
      <c r="AF4883" s="30" t="str">
        <f aca="false">IFERROR(INDEX(Lookup_Tables!$F$16:$F$45,MATCH(I4883,Lookup_Tables!$E$16:$E$45,0)),"N/A")</f>
        <v>EMP203</v>
      </c>
      <c r="AG4883" s="30" t="n">
        <f aca="false">_xlfn.IFS(R4883="Recovered",4,R4883="Referred",3,R4883="Admitted",2,R4883="Deceased",1,TRUE(),0)</f>
        <v>4</v>
      </c>
      <c r="AH4883" s="30" t="str">
        <f aca="false">IF(T4883&gt;=4,"Satisfied",IF(T4883&gt;=3,"Neutral","Needs Improvement"))</f>
        <v>Satisfied</v>
      </c>
    </row>
    <row r="4884" customFormat="false" ht="15" hidden="false" customHeight="false" outlineLevel="0" collapsed="false">
      <c r="A4884" s="27" t="s">
        <v>902</v>
      </c>
      <c r="B4884" s="27" t="s">
        <v>903</v>
      </c>
      <c r="C4884" s="27" t="n">
        <v>44</v>
      </c>
      <c r="D4884" s="27" t="s">
        <v>181</v>
      </c>
      <c r="E4884" s="28" t="n">
        <v>45500</v>
      </c>
      <c r="F4884" s="27" t="s">
        <v>904</v>
      </c>
      <c r="G4884" s="28" t="n">
        <v>45501</v>
      </c>
      <c r="H4884" s="27" t="s">
        <v>123</v>
      </c>
      <c r="I4884" s="27" t="s">
        <v>124</v>
      </c>
      <c r="J4884" s="27" t="s">
        <v>227</v>
      </c>
      <c r="K4884" s="27" t="s">
        <v>126</v>
      </c>
      <c r="L4884" s="27" t="n">
        <v>28</v>
      </c>
      <c r="M4884" s="27" t="n">
        <v>127</v>
      </c>
      <c r="N4884" s="27" t="s">
        <v>186</v>
      </c>
      <c r="O4884" s="27" t="s">
        <v>139</v>
      </c>
      <c r="P4884" s="27" t="s">
        <v>140</v>
      </c>
      <c r="Q4884" s="29" t="n">
        <v>9163.38</v>
      </c>
      <c r="R4884" s="27" t="s">
        <v>130</v>
      </c>
      <c r="S4884" s="27" t="s">
        <v>131</v>
      </c>
      <c r="T4884" s="27" t="n">
        <v>4</v>
      </c>
      <c r="U4884" s="27" t="n">
        <f aca="false">YEAR(E4884)</f>
        <v>2024</v>
      </c>
      <c r="V4884" s="27" t="str">
        <f aca="false">TEXT(E4884,"MMM-YYYY")</f>
        <v>Jul-2024</v>
      </c>
      <c r="W4884" s="27" t="n">
        <f aca="false">MONTH(E4884)</f>
        <v>7</v>
      </c>
      <c r="X4884" s="27" t="str">
        <f aca="false">TEXT(WEEKDAY(E4884,2),"0")&amp;" - "&amp;TEXT(E4884,"dddd")</f>
        <v>6 - Saturday</v>
      </c>
      <c r="Y4884" s="27" t="str">
        <f aca="false">_xlfn.IFS(C4884&lt;18,"Child (0-17)",C4884&lt;40,"Young Adult (18-39)",C4884&lt;60,"Adult (40-59)",TRUE(),"Senior (60+)")</f>
        <v>Adult (40-59)</v>
      </c>
      <c r="Z4884" s="27" t="n">
        <f aca="false">ROUND(G4884-E4884,0)</f>
        <v>1</v>
      </c>
      <c r="AA4884" s="27" t="n">
        <f aca="false">L4884+M4884</f>
        <v>155</v>
      </c>
      <c r="AB4884" s="27" t="n">
        <f aca="false">IFERROR(ROUND(Q4884/AA4884,2),0)</f>
        <v>59.12</v>
      </c>
      <c r="AC4884" s="27" t="str">
        <f aca="false">IF(AND(K4884="Critical",N4884="No"),"URGENT - No Bed","Normal")</f>
        <v>Normal</v>
      </c>
      <c r="AD4884" s="33" t="n">
        <f aca="false">INDEX(Lookup_Tables!$B$3:$B$12,MATCH(H4884,Lookup_Tables!$A$3:$A$12,0))</f>
        <v>2200000</v>
      </c>
      <c r="AE4884" s="27" t="str">
        <f aca="false">INDEX(Lookup_Tables!$C$3:$C$12,MATCH(H4884,Lookup_Tables!$A$3:$A$12,0))</f>
        <v>Dr. Rohan Das</v>
      </c>
      <c r="AF4884" s="27" t="str">
        <f aca="false">IFERROR(INDEX(Lookup_Tables!$F$16:$F$45,MATCH(I4884,Lookup_Tables!$E$16:$E$45,0)),"N/A")</f>
        <v>EMP205</v>
      </c>
      <c r="AG4884" s="27" t="n">
        <f aca="false">_xlfn.IFS(R4884="Recovered",4,R4884="Referred",3,R4884="Admitted",2,R4884="Deceased",1,TRUE(),0)</f>
        <v>4</v>
      </c>
      <c r="AH4884" s="27" t="str">
        <f aca="false">IF(T4884&gt;=4,"Satisfied",IF(T4884&gt;=3,"Neutral","Needs Improvement"))</f>
        <v>Satisfied</v>
      </c>
    </row>
    <row r="4885" customFormat="false" ht="15" hidden="false" customHeight="false" outlineLevel="0" collapsed="false">
      <c r="A4885" s="30" t="s">
        <v>5018</v>
      </c>
      <c r="B4885" s="30" t="s">
        <v>1585</v>
      </c>
      <c r="C4885" s="30" t="n">
        <v>60</v>
      </c>
      <c r="D4885" s="30" t="s">
        <v>181</v>
      </c>
      <c r="E4885" s="31" t="n">
        <v>45311</v>
      </c>
      <c r="F4885" s="30" t="s">
        <v>1384</v>
      </c>
      <c r="G4885" s="31" t="n">
        <v>45314</v>
      </c>
      <c r="H4885" s="30" t="s">
        <v>206</v>
      </c>
      <c r="I4885" s="30" t="s">
        <v>300</v>
      </c>
      <c r="J4885" s="30" t="s">
        <v>593</v>
      </c>
      <c r="K4885" s="30" t="s">
        <v>156</v>
      </c>
      <c r="L4885" s="30" t="n">
        <v>42</v>
      </c>
      <c r="M4885" s="30" t="n">
        <v>77</v>
      </c>
      <c r="N4885" s="30" t="s">
        <v>186</v>
      </c>
      <c r="O4885" s="30" t="s">
        <v>149</v>
      </c>
      <c r="P4885" s="30" t="s">
        <v>150</v>
      </c>
      <c r="Q4885" s="32" t="n">
        <v>3712.8</v>
      </c>
      <c r="R4885" s="30" t="s">
        <v>172</v>
      </c>
      <c r="S4885" s="30" t="s">
        <v>151</v>
      </c>
      <c r="T4885" s="30" t="n">
        <v>3</v>
      </c>
      <c r="U4885" s="30" t="n">
        <f aca="false">YEAR(E4885)</f>
        <v>2024</v>
      </c>
      <c r="V4885" s="30" t="str">
        <f aca="false">TEXT(E4885,"MMM-YYYY")</f>
        <v>Jan-2024</v>
      </c>
      <c r="W4885" s="30" t="n">
        <f aca="false">MONTH(E4885)</f>
        <v>1</v>
      </c>
      <c r="X4885" s="30" t="str">
        <f aca="false">TEXT(WEEKDAY(E4885,2),"0")&amp;" - "&amp;TEXT(E4885,"dddd")</f>
        <v>6 - Saturday</v>
      </c>
      <c r="Y4885" s="30" t="str">
        <f aca="false">_xlfn.IFS(C4885&lt;18,"Child (0-17)",C4885&lt;40,"Young Adult (18-39)",C4885&lt;60,"Adult (40-59)",TRUE(),"Senior (60+)")</f>
        <v>Senior (60+)</v>
      </c>
      <c r="Z4885" s="30" t="n">
        <f aca="false">ROUND(G4885-E4885,0)</f>
        <v>3</v>
      </c>
      <c r="AA4885" s="30" t="n">
        <f aca="false">L4885+M4885</f>
        <v>119</v>
      </c>
      <c r="AB4885" s="30" t="n">
        <f aca="false">IFERROR(ROUND(Q4885/AA4885,2),0)</f>
        <v>31.2</v>
      </c>
      <c r="AC4885" s="30" t="str">
        <f aca="false">IF(AND(K4885="Critical",N4885="No"),"URGENT - No Bed","Normal")</f>
        <v>Normal</v>
      </c>
      <c r="AD4885" s="34" t="n">
        <f aca="false">INDEX(Lookup_Tables!$B$3:$B$12,MATCH(H4885,Lookup_Tables!$A$3:$A$12,0))</f>
        <v>2800000</v>
      </c>
      <c r="AE4885" s="30" t="str">
        <f aca="false">INDEX(Lookup_Tables!$C$3:$C$12,MATCH(H4885,Lookup_Tables!$A$3:$A$12,0))</f>
        <v>Dr. Suresh Nair</v>
      </c>
      <c r="AF4885" s="30" t="str">
        <f aca="false">IFERROR(INDEX(Lookup_Tables!$F$16:$F$45,MATCH(I4885,Lookup_Tables!$E$16:$E$45,0)),"N/A")</f>
        <v>EMP211</v>
      </c>
      <c r="AG4885" s="30" t="n">
        <f aca="false">_xlfn.IFS(R4885="Recovered",4,R4885="Referred",3,R4885="Admitted",2,R4885="Deceased",1,TRUE(),0)</f>
        <v>2</v>
      </c>
      <c r="AH4885" s="30" t="str">
        <f aca="false">IF(T4885&gt;=4,"Satisfied",IF(T4885&gt;=3,"Neutral","Needs Improvement"))</f>
        <v>Neutral</v>
      </c>
    </row>
    <row r="4886" customFormat="false" ht="15" hidden="false" customHeight="false" outlineLevel="0" collapsed="false">
      <c r="A4886" s="27" t="s">
        <v>3993</v>
      </c>
      <c r="B4886" s="27" t="s">
        <v>1791</v>
      </c>
      <c r="C4886" s="27" t="n">
        <v>56</v>
      </c>
      <c r="D4886" s="27" t="s">
        <v>121</v>
      </c>
      <c r="E4886" s="28" t="n">
        <v>45380</v>
      </c>
      <c r="F4886" s="27" t="s">
        <v>567</v>
      </c>
      <c r="G4886" s="28" t="n">
        <v>45381</v>
      </c>
      <c r="H4886" s="27" t="s">
        <v>242</v>
      </c>
      <c r="I4886" s="27" t="s">
        <v>466</v>
      </c>
      <c r="J4886" s="27" t="s">
        <v>363</v>
      </c>
      <c r="K4886" s="27" t="s">
        <v>138</v>
      </c>
      <c r="L4886" s="27" t="n">
        <v>76</v>
      </c>
      <c r="M4886" s="27" t="n">
        <v>19</v>
      </c>
      <c r="N4886" s="27" t="s">
        <v>127</v>
      </c>
      <c r="O4886" s="27" t="s">
        <v>139</v>
      </c>
      <c r="P4886" s="27" t="s">
        <v>140</v>
      </c>
      <c r="Q4886" s="29" t="n">
        <v>899.88</v>
      </c>
      <c r="R4886" s="27" t="s">
        <v>130</v>
      </c>
      <c r="S4886" s="27" t="s">
        <v>151</v>
      </c>
      <c r="T4886" s="27" t="n">
        <v>2</v>
      </c>
      <c r="U4886" s="27" t="n">
        <f aca="false">YEAR(E4886)</f>
        <v>2024</v>
      </c>
      <c r="V4886" s="27" t="str">
        <f aca="false">TEXT(E4886,"MMM-YYYY")</f>
        <v>Mar-2024</v>
      </c>
      <c r="W4886" s="27" t="n">
        <f aca="false">MONTH(E4886)</f>
        <v>3</v>
      </c>
      <c r="X4886" s="27" t="str">
        <f aca="false">TEXT(WEEKDAY(E4886,2),"0")&amp;" - "&amp;TEXT(E4886,"dddd")</f>
        <v>5 - Friday</v>
      </c>
      <c r="Y4886" s="27" t="str">
        <f aca="false">_xlfn.IFS(C4886&lt;18,"Child (0-17)",C4886&lt;40,"Young Adult (18-39)",C4886&lt;60,"Adult (40-59)",TRUE(),"Senior (60+)")</f>
        <v>Adult (40-59)</v>
      </c>
      <c r="Z4886" s="27" t="n">
        <f aca="false">ROUND(G4886-E4886,0)</f>
        <v>1</v>
      </c>
      <c r="AA4886" s="27" t="n">
        <f aca="false">L4886+M4886</f>
        <v>95</v>
      </c>
      <c r="AB4886" s="27" t="n">
        <f aca="false">IFERROR(ROUND(Q4886/AA4886,2),0)</f>
        <v>9.47</v>
      </c>
      <c r="AC4886" s="27" t="str">
        <f aca="false">IF(AND(K4886="Critical",N4886="No"),"URGENT - No Bed","Normal")</f>
        <v>Normal</v>
      </c>
      <c r="AD4886" s="33" t="n">
        <f aca="false">INDEX(Lookup_Tables!$B$3:$B$12,MATCH(H4886,Lookup_Tables!$A$3:$A$12,0))</f>
        <v>3000000</v>
      </c>
      <c r="AE4886" s="27" t="str">
        <f aca="false">INDEX(Lookup_Tables!$C$3:$C$12,MATCH(H4886,Lookup_Tables!$A$3:$A$12,0))</f>
        <v>Dr. Pooja Iyer</v>
      </c>
      <c r="AF4886" s="27" t="str">
        <f aca="false">IFERROR(INDEX(Lookup_Tables!$F$16:$F$45,MATCH(I4886,Lookup_Tables!$E$16:$E$45,0)),"N/A")</f>
        <v>EMP212</v>
      </c>
      <c r="AG4886" s="27" t="n">
        <f aca="false">_xlfn.IFS(R4886="Recovered",4,R4886="Referred",3,R4886="Admitted",2,R4886="Deceased",1,TRUE(),0)</f>
        <v>4</v>
      </c>
      <c r="AH4886" s="27" t="str">
        <f aca="false">IF(T4886&gt;=4,"Satisfied",IF(T4886&gt;=3,"Neutral","Needs Improvement"))</f>
        <v>Needs Improvement</v>
      </c>
    </row>
    <row r="4887" customFormat="false" ht="15" hidden="false" customHeight="false" outlineLevel="0" collapsed="false">
      <c r="A4887" s="30" t="s">
        <v>5579</v>
      </c>
      <c r="B4887" s="30" t="s">
        <v>1480</v>
      </c>
      <c r="C4887" s="30" t="n">
        <v>0</v>
      </c>
      <c r="D4887" s="30" t="s">
        <v>121</v>
      </c>
      <c r="E4887" s="31" t="n">
        <v>45476</v>
      </c>
      <c r="F4887" s="30" t="s">
        <v>1175</v>
      </c>
      <c r="G4887" s="31" t="n">
        <v>45480</v>
      </c>
      <c r="H4887" s="30" t="s">
        <v>236</v>
      </c>
      <c r="I4887" s="30" t="s">
        <v>266</v>
      </c>
      <c r="J4887" s="30" t="s">
        <v>238</v>
      </c>
      <c r="K4887" s="30" t="s">
        <v>126</v>
      </c>
      <c r="L4887" s="30" t="n">
        <v>37</v>
      </c>
      <c r="M4887" s="30" t="n">
        <v>112</v>
      </c>
      <c r="N4887" s="30" t="s">
        <v>186</v>
      </c>
      <c r="O4887" s="30" t="s">
        <v>128</v>
      </c>
      <c r="P4887" s="30" t="s">
        <v>187</v>
      </c>
      <c r="Q4887" s="32" t="n">
        <v>8299.53</v>
      </c>
      <c r="R4887" s="30" t="s">
        <v>130</v>
      </c>
      <c r="S4887" s="30" t="s">
        <v>223</v>
      </c>
      <c r="T4887" s="30" t="n">
        <v>4</v>
      </c>
      <c r="U4887" s="30" t="n">
        <f aca="false">YEAR(E4887)</f>
        <v>2024</v>
      </c>
      <c r="V4887" s="30" t="str">
        <f aca="false">TEXT(E4887,"MMM-YYYY")</f>
        <v>Jul-2024</v>
      </c>
      <c r="W4887" s="30" t="n">
        <f aca="false">MONTH(E4887)</f>
        <v>7</v>
      </c>
      <c r="X4887" s="30" t="str">
        <f aca="false">TEXT(WEEKDAY(E4887,2),"0")&amp;" - "&amp;TEXT(E4887,"dddd")</f>
        <v>3 - Wednesday</v>
      </c>
      <c r="Y4887" s="30" t="str">
        <f aca="false">_xlfn.IFS(C4887&lt;18,"Child (0-17)",C4887&lt;40,"Young Adult (18-39)",C4887&lt;60,"Adult (40-59)",TRUE(),"Senior (60+)")</f>
        <v>Child (0-17)</v>
      </c>
      <c r="Z4887" s="30" t="n">
        <f aca="false">ROUND(G4887-E4887,0)</f>
        <v>4</v>
      </c>
      <c r="AA4887" s="30" t="n">
        <f aca="false">L4887+M4887</f>
        <v>149</v>
      </c>
      <c r="AB4887" s="30" t="n">
        <f aca="false">IFERROR(ROUND(Q4887/AA4887,2),0)</f>
        <v>55.7</v>
      </c>
      <c r="AC4887" s="30" t="str">
        <f aca="false">IF(AND(K4887="Critical",N4887="No"),"URGENT - No Bed","Normal")</f>
        <v>Normal</v>
      </c>
      <c r="AD4887" s="34" t="n">
        <f aca="false">INDEX(Lookup_Tables!$B$3:$B$12,MATCH(H4887,Lookup_Tables!$A$3:$A$12,0))</f>
        <v>3900000</v>
      </c>
      <c r="AE4887" s="30" t="str">
        <f aca="false">INDEX(Lookup_Tables!$C$3:$C$12,MATCH(H4887,Lookup_Tables!$A$3:$A$12,0))</f>
        <v>Dr. Rina Mehta</v>
      </c>
      <c r="AF4887" s="30" t="str">
        <f aca="false">IFERROR(INDEX(Lookup_Tables!$F$16:$F$45,MATCH(I4887,Lookup_Tables!$E$16:$E$45,0)),"N/A")</f>
        <v>EMP217</v>
      </c>
      <c r="AG4887" s="30" t="n">
        <f aca="false">_xlfn.IFS(R4887="Recovered",4,R4887="Referred",3,R4887="Admitted",2,R4887="Deceased",1,TRUE(),0)</f>
        <v>4</v>
      </c>
      <c r="AH4887" s="30" t="str">
        <f aca="false">IF(T4887&gt;=4,"Satisfied",IF(T4887&gt;=3,"Neutral","Needs Improvement"))</f>
        <v>Satisfied</v>
      </c>
    </row>
    <row r="4888" customFormat="false" ht="15" hidden="false" customHeight="false" outlineLevel="0" collapsed="false">
      <c r="A4888" s="27" t="s">
        <v>6428</v>
      </c>
      <c r="B4888" s="27" t="s">
        <v>850</v>
      </c>
      <c r="C4888" s="27" t="n">
        <v>13</v>
      </c>
      <c r="D4888" s="27" t="s">
        <v>121</v>
      </c>
      <c r="E4888" s="28" t="n">
        <v>45614</v>
      </c>
      <c r="F4888" s="27" t="s">
        <v>679</v>
      </c>
      <c r="G4888" s="28" t="n">
        <v>45614</v>
      </c>
      <c r="H4888" s="27" t="s">
        <v>146</v>
      </c>
      <c r="I4888" s="27" t="s">
        <v>176</v>
      </c>
      <c r="J4888" s="27" t="s">
        <v>177</v>
      </c>
      <c r="K4888" s="27" t="s">
        <v>138</v>
      </c>
      <c r="L4888" s="27" t="n">
        <v>81</v>
      </c>
      <c r="M4888" s="27" t="n">
        <v>19</v>
      </c>
      <c r="N4888" s="27" t="s">
        <v>127</v>
      </c>
      <c r="O4888" s="27" t="s">
        <v>128</v>
      </c>
      <c r="P4888" s="27" t="s">
        <v>187</v>
      </c>
      <c r="Q4888" s="29" t="n">
        <v>2103.12</v>
      </c>
      <c r="R4888" s="27" t="s">
        <v>130</v>
      </c>
      <c r="S4888" s="27" t="s">
        <v>157</v>
      </c>
      <c r="T4888" s="27" t="n">
        <v>4</v>
      </c>
      <c r="U4888" s="27" t="n">
        <f aca="false">YEAR(E4888)</f>
        <v>2024</v>
      </c>
      <c r="V4888" s="27" t="str">
        <f aca="false">TEXT(E4888,"MMM-YYYY")</f>
        <v>Nov-2024</v>
      </c>
      <c r="W4888" s="27" t="n">
        <f aca="false">MONTH(E4888)</f>
        <v>11</v>
      </c>
      <c r="X4888" s="27" t="str">
        <f aca="false">TEXT(WEEKDAY(E4888,2),"0")&amp;" - "&amp;TEXT(E4888,"dddd")</f>
        <v>1 - Monday</v>
      </c>
      <c r="Y4888" s="27" t="str">
        <f aca="false">_xlfn.IFS(C4888&lt;18,"Child (0-17)",C4888&lt;40,"Young Adult (18-39)",C4888&lt;60,"Adult (40-59)",TRUE(),"Senior (60+)")</f>
        <v>Child (0-17)</v>
      </c>
      <c r="Z4888" s="27" t="n">
        <f aca="false">ROUND(G4888-E4888,0)</f>
        <v>0</v>
      </c>
      <c r="AA4888" s="27" t="n">
        <f aca="false">L4888+M4888</f>
        <v>100</v>
      </c>
      <c r="AB4888" s="27" t="n">
        <f aca="false">IFERROR(ROUND(Q4888/AA4888,2),0)</f>
        <v>21.03</v>
      </c>
      <c r="AC4888" s="27" t="str">
        <f aca="false">IF(AND(K4888="Critical",N4888="No"),"URGENT - No Bed","Normal")</f>
        <v>Normal</v>
      </c>
      <c r="AD4888" s="33" t="n">
        <f aca="false">INDEX(Lookup_Tables!$B$3:$B$12,MATCH(H4888,Lookup_Tables!$A$3:$A$12,0))</f>
        <v>2700000</v>
      </c>
      <c r="AE4888" s="27" t="str">
        <f aca="false">INDEX(Lookup_Tables!$C$3:$C$12,MATCH(H4888,Lookup_Tables!$A$3:$A$12,0))</f>
        <v>Dr. Vikram Singh</v>
      </c>
      <c r="AF4888" s="27" t="str">
        <f aca="false">IFERROR(INDEX(Lookup_Tables!$F$16:$F$45,MATCH(I4888,Lookup_Tables!$E$16:$E$45,0)),"N/A")</f>
        <v>EMP227</v>
      </c>
      <c r="AG4888" s="27" t="n">
        <f aca="false">_xlfn.IFS(R4888="Recovered",4,R4888="Referred",3,R4888="Admitted",2,R4888="Deceased",1,TRUE(),0)</f>
        <v>4</v>
      </c>
      <c r="AH4888" s="27" t="str">
        <f aca="false">IF(T4888&gt;=4,"Satisfied",IF(T4888&gt;=3,"Neutral","Needs Improvement"))</f>
        <v>Satisfied</v>
      </c>
    </row>
    <row r="4889" customFormat="false" ht="15" hidden="false" customHeight="false" outlineLevel="0" collapsed="false">
      <c r="A4889" s="30" t="s">
        <v>4901</v>
      </c>
      <c r="B4889" s="30" t="s">
        <v>4902</v>
      </c>
      <c r="C4889" s="30" t="n">
        <v>35</v>
      </c>
      <c r="D4889" s="30" t="s">
        <v>181</v>
      </c>
      <c r="E4889" s="31" t="n">
        <v>45294</v>
      </c>
      <c r="F4889" s="30" t="s">
        <v>331</v>
      </c>
      <c r="G4889" s="31" t="n">
        <v>45295</v>
      </c>
      <c r="H4889" s="30" t="s">
        <v>206</v>
      </c>
      <c r="I4889" s="30" t="s">
        <v>207</v>
      </c>
      <c r="J4889" s="30" t="s">
        <v>233</v>
      </c>
      <c r="K4889" s="30" t="s">
        <v>138</v>
      </c>
      <c r="L4889" s="30" t="n">
        <v>72</v>
      </c>
      <c r="M4889" s="30" t="n">
        <v>28</v>
      </c>
      <c r="N4889" s="30" t="s">
        <v>127</v>
      </c>
      <c r="O4889" s="30" t="s">
        <v>139</v>
      </c>
      <c r="P4889" s="30" t="s">
        <v>187</v>
      </c>
      <c r="Q4889" s="32" t="n">
        <v>1385.47</v>
      </c>
      <c r="R4889" s="30" t="s">
        <v>130</v>
      </c>
      <c r="S4889" s="30" t="s">
        <v>164</v>
      </c>
      <c r="T4889" s="30" t="n">
        <v>5</v>
      </c>
      <c r="U4889" s="30" t="n">
        <f aca="false">YEAR(E4889)</f>
        <v>2024</v>
      </c>
      <c r="V4889" s="30" t="str">
        <f aca="false">TEXT(E4889,"MMM-YYYY")</f>
        <v>Jan-2024</v>
      </c>
      <c r="W4889" s="30" t="n">
        <f aca="false">MONTH(E4889)</f>
        <v>1</v>
      </c>
      <c r="X4889" s="30" t="str">
        <f aca="false">TEXT(WEEKDAY(E4889,2),"0")&amp;" - "&amp;TEXT(E4889,"dddd")</f>
        <v>3 - Wednesday</v>
      </c>
      <c r="Y4889" s="30" t="str">
        <f aca="false">_xlfn.IFS(C4889&lt;18,"Child (0-17)",C4889&lt;40,"Young Adult (18-39)",C4889&lt;60,"Adult (40-59)",TRUE(),"Senior (60+)")</f>
        <v>Young Adult (18-39)</v>
      </c>
      <c r="Z4889" s="30" t="n">
        <f aca="false">ROUND(G4889-E4889,0)</f>
        <v>1</v>
      </c>
      <c r="AA4889" s="30" t="n">
        <f aca="false">L4889+M4889</f>
        <v>100</v>
      </c>
      <c r="AB4889" s="30" t="n">
        <f aca="false">IFERROR(ROUND(Q4889/AA4889,2),0)</f>
        <v>13.85</v>
      </c>
      <c r="AC4889" s="30" t="str">
        <f aca="false">IF(AND(K4889="Critical",N4889="No"),"URGENT - No Bed","Normal")</f>
        <v>Normal</v>
      </c>
      <c r="AD4889" s="34" t="n">
        <f aca="false">INDEX(Lookup_Tables!$B$3:$B$12,MATCH(H4889,Lookup_Tables!$A$3:$A$12,0))</f>
        <v>2800000</v>
      </c>
      <c r="AE4889" s="30" t="str">
        <f aca="false">INDEX(Lookup_Tables!$C$3:$C$12,MATCH(H4889,Lookup_Tables!$A$3:$A$12,0))</f>
        <v>Dr. Suresh Nair</v>
      </c>
      <c r="AF4889" s="30" t="str">
        <f aca="false">IFERROR(INDEX(Lookup_Tables!$F$16:$F$45,MATCH(I4889,Lookup_Tables!$E$16:$E$45,0)),"N/A")</f>
        <v>EMP209</v>
      </c>
      <c r="AG4889" s="30" t="n">
        <f aca="false">_xlfn.IFS(R4889="Recovered",4,R4889="Referred",3,R4889="Admitted",2,R4889="Deceased",1,TRUE(),0)</f>
        <v>4</v>
      </c>
      <c r="AH4889" s="30" t="str">
        <f aca="false">IF(T4889&gt;=4,"Satisfied",IF(T4889&gt;=3,"Neutral","Needs Improvement"))</f>
        <v>Satisfied</v>
      </c>
    </row>
    <row r="4890" customFormat="false" ht="15" hidden="false" customHeight="false" outlineLevel="0" collapsed="false">
      <c r="A4890" s="27" t="s">
        <v>4357</v>
      </c>
      <c r="B4890" s="27" t="s">
        <v>2739</v>
      </c>
      <c r="C4890" s="27" t="n">
        <v>49</v>
      </c>
      <c r="D4890" s="27" t="s">
        <v>181</v>
      </c>
      <c r="E4890" s="28" t="n">
        <v>45407</v>
      </c>
      <c r="F4890" s="27" t="s">
        <v>1104</v>
      </c>
      <c r="G4890" s="28" t="n">
        <v>45409</v>
      </c>
      <c r="H4890" s="27" t="s">
        <v>217</v>
      </c>
      <c r="I4890" s="27" t="s">
        <v>392</v>
      </c>
      <c r="J4890" s="27" t="s">
        <v>294</v>
      </c>
      <c r="K4890" s="27" t="s">
        <v>156</v>
      </c>
      <c r="L4890" s="27" t="n">
        <v>45</v>
      </c>
      <c r="M4890" s="27" t="n">
        <v>37</v>
      </c>
      <c r="N4890" s="27" t="s">
        <v>186</v>
      </c>
      <c r="O4890" s="27" t="s">
        <v>171</v>
      </c>
      <c r="P4890" s="27" t="s">
        <v>187</v>
      </c>
      <c r="Q4890" s="29" t="n">
        <v>4313.46</v>
      </c>
      <c r="R4890" s="27" t="s">
        <v>130</v>
      </c>
      <c r="S4890" s="27" t="s">
        <v>157</v>
      </c>
      <c r="T4890" s="27" t="n">
        <v>4</v>
      </c>
      <c r="U4890" s="27" t="n">
        <f aca="false">YEAR(E4890)</f>
        <v>2024</v>
      </c>
      <c r="V4890" s="27" t="str">
        <f aca="false">TEXT(E4890,"MMM-YYYY")</f>
        <v>Apr-2024</v>
      </c>
      <c r="W4890" s="27" t="n">
        <f aca="false">MONTH(E4890)</f>
        <v>4</v>
      </c>
      <c r="X4890" s="27" t="str">
        <f aca="false">TEXT(WEEKDAY(E4890,2),"0")&amp;" - "&amp;TEXT(E4890,"dddd")</f>
        <v>4 - Thursday</v>
      </c>
      <c r="Y4890" s="27" t="str">
        <f aca="false">_xlfn.IFS(C4890&lt;18,"Child (0-17)",C4890&lt;40,"Young Adult (18-39)",C4890&lt;60,"Adult (40-59)",TRUE(),"Senior (60+)")</f>
        <v>Adult (40-59)</v>
      </c>
      <c r="Z4890" s="27" t="n">
        <f aca="false">ROUND(G4890-E4890,0)</f>
        <v>2</v>
      </c>
      <c r="AA4890" s="27" t="n">
        <f aca="false">L4890+M4890</f>
        <v>82</v>
      </c>
      <c r="AB4890" s="27" t="n">
        <f aca="false">IFERROR(ROUND(Q4890/AA4890,2),0)</f>
        <v>52.6</v>
      </c>
      <c r="AC4890" s="27" t="str">
        <f aca="false">IF(AND(K4890="Critical",N4890="No"),"URGENT - No Bed","Normal")</f>
        <v>Normal</v>
      </c>
      <c r="AD4890" s="33" t="n">
        <f aca="false">INDEX(Lookup_Tables!$B$3:$B$12,MATCH(H4890,Lookup_Tables!$A$3:$A$12,0))</f>
        <v>4200000</v>
      </c>
      <c r="AE4890" s="27" t="str">
        <f aca="false">INDEX(Lookup_Tables!$C$3:$C$12,MATCH(H4890,Lookup_Tables!$A$3:$A$12,0))</f>
        <v>Dr. Anil Kapoor</v>
      </c>
      <c r="AF4890" s="27" t="str">
        <f aca="false">IFERROR(INDEX(Lookup_Tables!$F$16:$F$45,MATCH(I4890,Lookup_Tables!$E$16:$E$45,0)),"N/A")</f>
        <v>EMP202</v>
      </c>
      <c r="AG4890" s="27" t="n">
        <f aca="false">_xlfn.IFS(R4890="Recovered",4,R4890="Referred",3,R4890="Admitted",2,R4890="Deceased",1,TRUE(),0)</f>
        <v>4</v>
      </c>
      <c r="AH4890" s="27" t="str">
        <f aca="false">IF(T4890&gt;=4,"Satisfied",IF(T4890&gt;=3,"Neutral","Needs Improvement"))</f>
        <v>Satisfied</v>
      </c>
    </row>
    <row r="4891" customFormat="false" ht="15" hidden="false" customHeight="false" outlineLevel="0" collapsed="false">
      <c r="A4891" s="30" t="s">
        <v>5124</v>
      </c>
      <c r="B4891" s="30" t="s">
        <v>694</v>
      </c>
      <c r="C4891" s="30" t="n">
        <v>58</v>
      </c>
      <c r="D4891" s="30" t="s">
        <v>181</v>
      </c>
      <c r="E4891" s="31" t="n">
        <v>45544</v>
      </c>
      <c r="F4891" s="30" t="s">
        <v>549</v>
      </c>
      <c r="G4891" s="31" t="n">
        <v>45544</v>
      </c>
      <c r="H4891" s="30" t="s">
        <v>206</v>
      </c>
      <c r="I4891" s="30" t="s">
        <v>300</v>
      </c>
      <c r="J4891" s="30" t="s">
        <v>593</v>
      </c>
      <c r="K4891" s="30" t="s">
        <v>138</v>
      </c>
      <c r="L4891" s="30" t="n">
        <v>63</v>
      </c>
      <c r="M4891" s="30" t="n">
        <v>21</v>
      </c>
      <c r="N4891" s="30" t="s">
        <v>127</v>
      </c>
      <c r="O4891" s="30" t="s">
        <v>149</v>
      </c>
      <c r="P4891" s="30" t="s">
        <v>187</v>
      </c>
      <c r="Q4891" s="32" t="n">
        <v>1611.34</v>
      </c>
      <c r="R4891" s="30" t="s">
        <v>130</v>
      </c>
      <c r="S4891" s="30" t="s">
        <v>164</v>
      </c>
      <c r="T4891" s="30" t="n">
        <v>4</v>
      </c>
      <c r="U4891" s="30" t="n">
        <f aca="false">YEAR(E4891)</f>
        <v>2024</v>
      </c>
      <c r="V4891" s="30" t="str">
        <f aca="false">TEXT(E4891,"MMM-YYYY")</f>
        <v>Sep-2024</v>
      </c>
      <c r="W4891" s="30" t="n">
        <f aca="false">MONTH(E4891)</f>
        <v>9</v>
      </c>
      <c r="X4891" s="30" t="str">
        <f aca="false">TEXT(WEEKDAY(E4891,2),"0")&amp;" - "&amp;TEXT(E4891,"dddd")</f>
        <v>1 - Monday</v>
      </c>
      <c r="Y4891" s="30" t="str">
        <f aca="false">_xlfn.IFS(C4891&lt;18,"Child (0-17)",C4891&lt;40,"Young Adult (18-39)",C4891&lt;60,"Adult (40-59)",TRUE(),"Senior (60+)")</f>
        <v>Adult (40-59)</v>
      </c>
      <c r="Z4891" s="30" t="n">
        <f aca="false">ROUND(G4891-E4891,0)</f>
        <v>0</v>
      </c>
      <c r="AA4891" s="30" t="n">
        <f aca="false">L4891+M4891</f>
        <v>84</v>
      </c>
      <c r="AB4891" s="30" t="n">
        <f aca="false">IFERROR(ROUND(Q4891/AA4891,2),0)</f>
        <v>19.18</v>
      </c>
      <c r="AC4891" s="30" t="str">
        <f aca="false">IF(AND(K4891="Critical",N4891="No"),"URGENT - No Bed","Normal")</f>
        <v>Normal</v>
      </c>
      <c r="AD4891" s="34" t="n">
        <f aca="false">INDEX(Lookup_Tables!$B$3:$B$12,MATCH(H4891,Lookup_Tables!$A$3:$A$12,0))</f>
        <v>2800000</v>
      </c>
      <c r="AE4891" s="30" t="str">
        <f aca="false">INDEX(Lookup_Tables!$C$3:$C$12,MATCH(H4891,Lookup_Tables!$A$3:$A$12,0))</f>
        <v>Dr. Suresh Nair</v>
      </c>
      <c r="AF4891" s="30" t="str">
        <f aca="false">IFERROR(INDEX(Lookup_Tables!$F$16:$F$45,MATCH(I4891,Lookup_Tables!$E$16:$E$45,0)),"N/A")</f>
        <v>EMP211</v>
      </c>
      <c r="AG4891" s="30" t="n">
        <f aca="false">_xlfn.IFS(R4891="Recovered",4,R4891="Referred",3,R4891="Admitted",2,R4891="Deceased",1,TRUE(),0)</f>
        <v>4</v>
      </c>
      <c r="AH4891" s="30" t="str">
        <f aca="false">IF(T4891&gt;=4,"Satisfied",IF(T4891&gt;=3,"Neutral","Needs Improvement"))</f>
        <v>Satisfied</v>
      </c>
    </row>
    <row r="4892" customFormat="false" ht="15" hidden="false" customHeight="false" outlineLevel="0" collapsed="false">
      <c r="A4892" s="27" t="s">
        <v>6423</v>
      </c>
      <c r="B4892" s="27" t="s">
        <v>3254</v>
      </c>
      <c r="C4892" s="27" t="n">
        <v>32</v>
      </c>
      <c r="D4892" s="27" t="s">
        <v>181</v>
      </c>
      <c r="E4892" s="28" t="n">
        <v>45331</v>
      </c>
      <c r="F4892" s="27" t="s">
        <v>717</v>
      </c>
      <c r="G4892" s="28" t="n">
        <v>45332</v>
      </c>
      <c r="H4892" s="27" t="s">
        <v>123</v>
      </c>
      <c r="I4892" s="27" t="s">
        <v>304</v>
      </c>
      <c r="J4892" s="27" t="s">
        <v>418</v>
      </c>
      <c r="K4892" s="27" t="s">
        <v>138</v>
      </c>
      <c r="L4892" s="27" t="n">
        <v>46</v>
      </c>
      <c r="M4892" s="27" t="n">
        <v>19</v>
      </c>
      <c r="N4892" s="27" t="s">
        <v>127</v>
      </c>
      <c r="O4892" s="27" t="s">
        <v>139</v>
      </c>
      <c r="P4892" s="27" t="s">
        <v>187</v>
      </c>
      <c r="Q4892" s="29" t="n">
        <v>627.5</v>
      </c>
      <c r="R4892" s="27" t="s">
        <v>130</v>
      </c>
      <c r="S4892" s="27" t="s">
        <v>197</v>
      </c>
      <c r="T4892" s="27" t="n">
        <v>5</v>
      </c>
      <c r="U4892" s="27" t="n">
        <f aca="false">YEAR(E4892)</f>
        <v>2024</v>
      </c>
      <c r="V4892" s="27" t="str">
        <f aca="false">TEXT(E4892,"MMM-YYYY")</f>
        <v>Feb-2024</v>
      </c>
      <c r="W4892" s="27" t="n">
        <f aca="false">MONTH(E4892)</f>
        <v>2</v>
      </c>
      <c r="X4892" s="27" t="str">
        <f aca="false">TEXT(WEEKDAY(E4892,2),"0")&amp;" - "&amp;TEXT(E4892,"dddd")</f>
        <v>5 - Friday</v>
      </c>
      <c r="Y4892" s="27" t="str">
        <f aca="false">_xlfn.IFS(C4892&lt;18,"Child (0-17)",C4892&lt;40,"Young Adult (18-39)",C4892&lt;60,"Adult (40-59)",TRUE(),"Senior (60+)")</f>
        <v>Young Adult (18-39)</v>
      </c>
      <c r="Z4892" s="27" t="n">
        <f aca="false">ROUND(G4892-E4892,0)</f>
        <v>1</v>
      </c>
      <c r="AA4892" s="27" t="n">
        <f aca="false">L4892+M4892</f>
        <v>65</v>
      </c>
      <c r="AB4892" s="27" t="n">
        <f aca="false">IFERROR(ROUND(Q4892/AA4892,2),0)</f>
        <v>9.65</v>
      </c>
      <c r="AC4892" s="27" t="str">
        <f aca="false">IF(AND(K4892="Critical",N4892="No"),"URGENT - No Bed","Normal")</f>
        <v>Normal</v>
      </c>
      <c r="AD4892" s="33" t="n">
        <f aca="false">INDEX(Lookup_Tables!$B$3:$B$12,MATCH(H4892,Lookup_Tables!$A$3:$A$12,0))</f>
        <v>2200000</v>
      </c>
      <c r="AE4892" s="27" t="str">
        <f aca="false">INDEX(Lookup_Tables!$C$3:$C$12,MATCH(H4892,Lookup_Tables!$A$3:$A$12,0))</f>
        <v>Dr. Rohan Das</v>
      </c>
      <c r="AF4892" s="27" t="str">
        <f aca="false">IFERROR(INDEX(Lookup_Tables!$F$16:$F$45,MATCH(I4892,Lookup_Tables!$E$16:$E$45,0)),"N/A")</f>
        <v>EMP204</v>
      </c>
      <c r="AG4892" s="27" t="n">
        <f aca="false">_xlfn.IFS(R4892="Recovered",4,R4892="Referred",3,R4892="Admitted",2,R4892="Deceased",1,TRUE(),0)</f>
        <v>4</v>
      </c>
      <c r="AH4892" s="27" t="str">
        <f aca="false">IF(T4892&gt;=4,"Satisfied",IF(T4892&gt;=3,"Neutral","Needs Improvement"))</f>
        <v>Satisfied</v>
      </c>
    </row>
    <row r="4893" customFormat="false" ht="15" hidden="false" customHeight="false" outlineLevel="0" collapsed="false">
      <c r="A4893" s="30" t="s">
        <v>6241</v>
      </c>
      <c r="B4893" s="30" t="s">
        <v>3202</v>
      </c>
      <c r="C4893" s="30" t="n">
        <v>19</v>
      </c>
      <c r="D4893" s="30" t="s">
        <v>121</v>
      </c>
      <c r="E4893" s="31" t="n">
        <v>45445</v>
      </c>
      <c r="F4893" s="30" t="s">
        <v>922</v>
      </c>
      <c r="G4893" s="31" t="n">
        <v>45446</v>
      </c>
      <c r="H4893" s="30" t="s">
        <v>123</v>
      </c>
      <c r="I4893" s="30" t="s">
        <v>124</v>
      </c>
      <c r="J4893" s="30" t="s">
        <v>305</v>
      </c>
      <c r="K4893" s="30" t="s">
        <v>138</v>
      </c>
      <c r="L4893" s="30" t="n">
        <v>46</v>
      </c>
      <c r="M4893" s="30" t="n">
        <v>23</v>
      </c>
      <c r="N4893" s="30" t="s">
        <v>127</v>
      </c>
      <c r="O4893" s="30" t="s">
        <v>128</v>
      </c>
      <c r="P4893" s="30" t="s">
        <v>129</v>
      </c>
      <c r="Q4893" s="32" t="n">
        <v>2420.96</v>
      </c>
      <c r="R4893" s="30" t="s">
        <v>130</v>
      </c>
      <c r="S4893" s="30" t="s">
        <v>223</v>
      </c>
      <c r="T4893" s="30" t="n">
        <v>4</v>
      </c>
      <c r="U4893" s="30" t="n">
        <f aca="false">YEAR(E4893)</f>
        <v>2024</v>
      </c>
      <c r="V4893" s="30" t="str">
        <f aca="false">TEXT(E4893,"MMM-YYYY")</f>
        <v>Jun-2024</v>
      </c>
      <c r="W4893" s="30" t="n">
        <f aca="false">MONTH(E4893)</f>
        <v>6</v>
      </c>
      <c r="X4893" s="30" t="str">
        <f aca="false">TEXT(WEEKDAY(E4893,2),"0")&amp;" - "&amp;TEXT(E4893,"dddd")</f>
        <v>7 - Sunday</v>
      </c>
      <c r="Y4893" s="30" t="str">
        <f aca="false">_xlfn.IFS(C4893&lt;18,"Child (0-17)",C4893&lt;40,"Young Adult (18-39)",C4893&lt;60,"Adult (40-59)",TRUE(),"Senior (60+)")</f>
        <v>Young Adult (18-39)</v>
      </c>
      <c r="Z4893" s="30" t="n">
        <f aca="false">ROUND(G4893-E4893,0)</f>
        <v>1</v>
      </c>
      <c r="AA4893" s="30" t="n">
        <f aca="false">L4893+M4893</f>
        <v>69</v>
      </c>
      <c r="AB4893" s="30" t="n">
        <f aca="false">IFERROR(ROUND(Q4893/AA4893,2),0)</f>
        <v>35.09</v>
      </c>
      <c r="AC4893" s="30" t="str">
        <f aca="false">IF(AND(K4893="Critical",N4893="No"),"URGENT - No Bed","Normal")</f>
        <v>Normal</v>
      </c>
      <c r="AD4893" s="34" t="n">
        <f aca="false">INDEX(Lookup_Tables!$B$3:$B$12,MATCH(H4893,Lookup_Tables!$A$3:$A$12,0))</f>
        <v>2200000</v>
      </c>
      <c r="AE4893" s="30" t="str">
        <f aca="false">INDEX(Lookup_Tables!$C$3:$C$12,MATCH(H4893,Lookup_Tables!$A$3:$A$12,0))</f>
        <v>Dr. Rohan Das</v>
      </c>
      <c r="AF4893" s="30" t="str">
        <f aca="false">IFERROR(INDEX(Lookup_Tables!$F$16:$F$45,MATCH(I4893,Lookup_Tables!$E$16:$E$45,0)),"N/A")</f>
        <v>EMP205</v>
      </c>
      <c r="AG4893" s="30" t="n">
        <f aca="false">_xlfn.IFS(R4893="Recovered",4,R4893="Referred",3,R4893="Admitted",2,R4893="Deceased",1,TRUE(),0)</f>
        <v>4</v>
      </c>
      <c r="AH4893" s="30" t="str">
        <f aca="false">IF(T4893&gt;=4,"Satisfied",IF(T4893&gt;=3,"Neutral","Needs Improvement"))</f>
        <v>Satisfied</v>
      </c>
    </row>
    <row r="4894" customFormat="false" ht="15" hidden="false" customHeight="false" outlineLevel="0" collapsed="false">
      <c r="A4894" s="27" t="s">
        <v>2261</v>
      </c>
      <c r="B4894" s="27" t="s">
        <v>2262</v>
      </c>
      <c r="C4894" s="27" t="n">
        <v>11</v>
      </c>
      <c r="D4894" s="27" t="s">
        <v>181</v>
      </c>
      <c r="E4894" s="28" t="n">
        <v>45381</v>
      </c>
      <c r="F4894" s="27" t="s">
        <v>800</v>
      </c>
      <c r="G4894" s="28" t="n">
        <v>45381</v>
      </c>
      <c r="H4894" s="27" t="s">
        <v>146</v>
      </c>
      <c r="I4894" s="27" t="s">
        <v>309</v>
      </c>
      <c r="J4894" s="27" t="s">
        <v>148</v>
      </c>
      <c r="K4894" s="27" t="s">
        <v>138</v>
      </c>
      <c r="L4894" s="27" t="n">
        <v>54</v>
      </c>
      <c r="M4894" s="27" t="n">
        <v>31</v>
      </c>
      <c r="N4894" s="27" t="s">
        <v>127</v>
      </c>
      <c r="O4894" s="27" t="s">
        <v>171</v>
      </c>
      <c r="P4894" s="27" t="s">
        <v>129</v>
      </c>
      <c r="Q4894" s="29" t="n">
        <v>924.95</v>
      </c>
      <c r="R4894" s="27" t="s">
        <v>130</v>
      </c>
      <c r="S4894" s="27" t="s">
        <v>131</v>
      </c>
      <c r="T4894" s="27" t="n">
        <v>4</v>
      </c>
      <c r="U4894" s="27" t="n">
        <f aca="false">YEAR(E4894)</f>
        <v>2024</v>
      </c>
      <c r="V4894" s="27" t="str">
        <f aca="false">TEXT(E4894,"MMM-YYYY")</f>
        <v>Mar-2024</v>
      </c>
      <c r="W4894" s="27" t="n">
        <f aca="false">MONTH(E4894)</f>
        <v>3</v>
      </c>
      <c r="X4894" s="27" t="str">
        <f aca="false">TEXT(WEEKDAY(E4894,2),"0")&amp;" - "&amp;TEXT(E4894,"dddd")</f>
        <v>6 - Saturday</v>
      </c>
      <c r="Y4894" s="27" t="str">
        <f aca="false">_xlfn.IFS(C4894&lt;18,"Child (0-17)",C4894&lt;40,"Young Adult (18-39)",C4894&lt;60,"Adult (40-59)",TRUE(),"Senior (60+)")</f>
        <v>Child (0-17)</v>
      </c>
      <c r="Z4894" s="27" t="n">
        <f aca="false">ROUND(G4894-E4894,0)</f>
        <v>0</v>
      </c>
      <c r="AA4894" s="27" t="n">
        <f aca="false">L4894+M4894</f>
        <v>85</v>
      </c>
      <c r="AB4894" s="27" t="n">
        <f aca="false">IFERROR(ROUND(Q4894/AA4894,2),0)</f>
        <v>10.88</v>
      </c>
      <c r="AC4894" s="27" t="str">
        <f aca="false">IF(AND(K4894="Critical",N4894="No"),"URGENT - No Bed","Normal")</f>
        <v>Normal</v>
      </c>
      <c r="AD4894" s="33" t="n">
        <f aca="false">INDEX(Lookup_Tables!$B$3:$B$12,MATCH(H4894,Lookup_Tables!$A$3:$A$12,0))</f>
        <v>2700000</v>
      </c>
      <c r="AE4894" s="27" t="str">
        <f aca="false">INDEX(Lookup_Tables!$C$3:$C$12,MATCH(H4894,Lookup_Tables!$A$3:$A$12,0))</f>
        <v>Dr. Vikram Singh</v>
      </c>
      <c r="AF4894" s="27" t="str">
        <f aca="false">IFERROR(INDEX(Lookup_Tables!$F$16:$F$45,MATCH(I4894,Lookup_Tables!$E$16:$E$45,0)),"N/A")</f>
        <v>EMP228</v>
      </c>
      <c r="AG4894" s="27" t="n">
        <f aca="false">_xlfn.IFS(R4894="Recovered",4,R4894="Referred",3,R4894="Admitted",2,R4894="Deceased",1,TRUE(),0)</f>
        <v>4</v>
      </c>
      <c r="AH4894" s="27" t="str">
        <f aca="false">IF(T4894&gt;=4,"Satisfied",IF(T4894&gt;=3,"Neutral","Needs Improvement"))</f>
        <v>Satisfied</v>
      </c>
    </row>
    <row r="4895" customFormat="false" ht="15" hidden="false" customHeight="false" outlineLevel="0" collapsed="false">
      <c r="A4895" s="30" t="s">
        <v>484</v>
      </c>
      <c r="B4895" s="30" t="s">
        <v>485</v>
      </c>
      <c r="C4895" s="30" t="n">
        <v>45</v>
      </c>
      <c r="D4895" s="30" t="s">
        <v>121</v>
      </c>
      <c r="E4895" s="31" t="n">
        <v>45403</v>
      </c>
      <c r="F4895" s="30" t="s">
        <v>487</v>
      </c>
      <c r="G4895" s="31" t="n">
        <v>45405</v>
      </c>
      <c r="H4895" s="30" t="s">
        <v>168</v>
      </c>
      <c r="I4895" s="30" t="s">
        <v>366</v>
      </c>
      <c r="J4895" s="30" t="s">
        <v>441</v>
      </c>
      <c r="K4895" s="30" t="s">
        <v>126</v>
      </c>
      <c r="L4895" s="30" t="n">
        <v>13</v>
      </c>
      <c r="M4895" s="30" t="n">
        <v>58</v>
      </c>
      <c r="N4895" s="30" t="s">
        <v>186</v>
      </c>
      <c r="O4895" s="30" t="s">
        <v>128</v>
      </c>
      <c r="P4895" s="30" t="s">
        <v>187</v>
      </c>
      <c r="Q4895" s="32" t="n">
        <v>7479.76</v>
      </c>
      <c r="R4895" s="30" t="s">
        <v>172</v>
      </c>
      <c r="S4895" s="30" t="s">
        <v>164</v>
      </c>
      <c r="T4895" s="30" t="n">
        <v>5</v>
      </c>
      <c r="U4895" s="30" t="n">
        <f aca="false">YEAR(E4895)</f>
        <v>2024</v>
      </c>
      <c r="V4895" s="30" t="str">
        <f aca="false">TEXT(E4895,"MMM-YYYY")</f>
        <v>Apr-2024</v>
      </c>
      <c r="W4895" s="30" t="n">
        <f aca="false">MONTH(E4895)</f>
        <v>4</v>
      </c>
      <c r="X4895" s="30" t="str">
        <f aca="false">TEXT(WEEKDAY(E4895,2),"0")&amp;" - "&amp;TEXT(E4895,"dddd")</f>
        <v>7 - Sunday</v>
      </c>
      <c r="Y4895" s="30" t="str">
        <f aca="false">_xlfn.IFS(C4895&lt;18,"Child (0-17)",C4895&lt;40,"Young Adult (18-39)",C4895&lt;60,"Adult (40-59)",TRUE(),"Senior (60+)")</f>
        <v>Adult (40-59)</v>
      </c>
      <c r="Z4895" s="30" t="n">
        <f aca="false">ROUND(G4895-E4895,0)</f>
        <v>2</v>
      </c>
      <c r="AA4895" s="30" t="n">
        <f aca="false">L4895+M4895</f>
        <v>71</v>
      </c>
      <c r="AB4895" s="30" t="n">
        <f aca="false">IFERROR(ROUND(Q4895/AA4895,2),0)</f>
        <v>105.35</v>
      </c>
      <c r="AC4895" s="30" t="str">
        <f aca="false">IF(AND(K4895="Critical",N4895="No"),"URGENT - No Bed","Normal")</f>
        <v>Normal</v>
      </c>
      <c r="AD4895" s="34" t="n">
        <f aca="false">INDEX(Lookup_Tables!$B$3:$B$12,MATCH(H4895,Lookup_Tables!$A$3:$A$12,0))</f>
        <v>4400000</v>
      </c>
      <c r="AE4895" s="30" t="str">
        <f aca="false">INDEX(Lookup_Tables!$C$3:$C$12,MATCH(H4895,Lookup_Tables!$A$3:$A$12,0))</f>
        <v>Dr. Neha Chopra</v>
      </c>
      <c r="AF4895" s="30" t="str">
        <f aca="false">IFERROR(INDEX(Lookup_Tables!$F$16:$F$45,MATCH(I4895,Lookup_Tables!$E$16:$E$45,0)),"N/A")</f>
        <v>EMP218</v>
      </c>
      <c r="AG4895" s="30" t="n">
        <f aca="false">_xlfn.IFS(R4895="Recovered",4,R4895="Referred",3,R4895="Admitted",2,R4895="Deceased",1,TRUE(),0)</f>
        <v>2</v>
      </c>
      <c r="AH4895" s="30" t="str">
        <f aca="false">IF(T4895&gt;=4,"Satisfied",IF(T4895&gt;=3,"Neutral","Needs Improvement"))</f>
        <v>Satisfied</v>
      </c>
    </row>
    <row r="4896" customFormat="false" ht="15" hidden="false" customHeight="false" outlineLevel="0" collapsed="false">
      <c r="A4896" s="27" t="s">
        <v>5674</v>
      </c>
      <c r="B4896" s="27" t="s">
        <v>260</v>
      </c>
      <c r="C4896" s="27" t="n">
        <v>10</v>
      </c>
      <c r="D4896" s="27" t="s">
        <v>181</v>
      </c>
      <c r="E4896" s="28" t="n">
        <v>45415</v>
      </c>
      <c r="F4896" s="27" t="s">
        <v>1076</v>
      </c>
      <c r="G4896" s="28" t="n">
        <v>45415</v>
      </c>
      <c r="H4896" s="27" t="s">
        <v>123</v>
      </c>
      <c r="I4896" s="27" t="s">
        <v>155</v>
      </c>
      <c r="J4896" s="27" t="s">
        <v>508</v>
      </c>
      <c r="K4896" s="27" t="s">
        <v>138</v>
      </c>
      <c r="L4896" s="27" t="n">
        <v>71</v>
      </c>
      <c r="M4896" s="27" t="n">
        <v>40</v>
      </c>
      <c r="N4896" s="27" t="s">
        <v>127</v>
      </c>
      <c r="O4896" s="27" t="s">
        <v>139</v>
      </c>
      <c r="P4896" s="27" t="s">
        <v>140</v>
      </c>
      <c r="Q4896" s="29" t="n">
        <v>1006.9</v>
      </c>
      <c r="R4896" s="27" t="s">
        <v>130</v>
      </c>
      <c r="S4896" s="27" t="s">
        <v>164</v>
      </c>
      <c r="T4896" s="27" t="n">
        <v>3</v>
      </c>
      <c r="U4896" s="27" t="n">
        <f aca="false">YEAR(E4896)</f>
        <v>2024</v>
      </c>
      <c r="V4896" s="27" t="str">
        <f aca="false">TEXT(E4896,"MMM-YYYY")</f>
        <v>May-2024</v>
      </c>
      <c r="W4896" s="27" t="n">
        <f aca="false">MONTH(E4896)</f>
        <v>5</v>
      </c>
      <c r="X4896" s="27" t="str">
        <f aca="false">TEXT(WEEKDAY(E4896,2),"0")&amp;" - "&amp;TEXT(E4896,"dddd")</f>
        <v>5 - Friday</v>
      </c>
      <c r="Y4896" s="27" t="str">
        <f aca="false">_xlfn.IFS(C4896&lt;18,"Child (0-17)",C4896&lt;40,"Young Adult (18-39)",C4896&lt;60,"Adult (40-59)",TRUE(),"Senior (60+)")</f>
        <v>Child (0-17)</v>
      </c>
      <c r="Z4896" s="27" t="n">
        <f aca="false">ROUND(G4896-E4896,0)</f>
        <v>0</v>
      </c>
      <c r="AA4896" s="27" t="n">
        <f aca="false">L4896+M4896</f>
        <v>111</v>
      </c>
      <c r="AB4896" s="27" t="n">
        <f aca="false">IFERROR(ROUND(Q4896/AA4896,2),0)</f>
        <v>9.07</v>
      </c>
      <c r="AC4896" s="27" t="str">
        <f aca="false">IF(AND(K4896="Critical",N4896="No"),"URGENT - No Bed","Normal")</f>
        <v>Normal</v>
      </c>
      <c r="AD4896" s="33" t="n">
        <f aca="false">INDEX(Lookup_Tables!$B$3:$B$12,MATCH(H4896,Lookup_Tables!$A$3:$A$12,0))</f>
        <v>2200000</v>
      </c>
      <c r="AE4896" s="27" t="str">
        <f aca="false">INDEX(Lookup_Tables!$C$3:$C$12,MATCH(H4896,Lookup_Tables!$A$3:$A$12,0))</f>
        <v>Dr. Rohan Das</v>
      </c>
      <c r="AF4896" s="27" t="str">
        <f aca="false">IFERROR(INDEX(Lookup_Tables!$F$16:$F$45,MATCH(I4896,Lookup_Tables!$E$16:$E$45,0)),"N/A")</f>
        <v>EMP203</v>
      </c>
      <c r="AG4896" s="27" t="n">
        <f aca="false">_xlfn.IFS(R4896="Recovered",4,R4896="Referred",3,R4896="Admitted",2,R4896="Deceased",1,TRUE(),0)</f>
        <v>4</v>
      </c>
      <c r="AH4896" s="27" t="str">
        <f aca="false">IF(T4896&gt;=4,"Satisfied",IF(T4896&gt;=3,"Neutral","Needs Improvement"))</f>
        <v>Neutral</v>
      </c>
    </row>
    <row r="4897" customFormat="false" ht="15" hidden="false" customHeight="false" outlineLevel="0" collapsed="false">
      <c r="A4897" s="30" t="s">
        <v>5795</v>
      </c>
      <c r="B4897" s="30" t="s">
        <v>2147</v>
      </c>
      <c r="C4897" s="30" t="n">
        <v>58</v>
      </c>
      <c r="D4897" s="30" t="s">
        <v>121</v>
      </c>
      <c r="E4897" s="31" t="n">
        <v>45363</v>
      </c>
      <c r="F4897" s="30" t="s">
        <v>277</v>
      </c>
      <c r="G4897" s="31" t="n">
        <v>45368</v>
      </c>
      <c r="H4897" s="30" t="s">
        <v>242</v>
      </c>
      <c r="I4897" s="30" t="s">
        <v>243</v>
      </c>
      <c r="J4897" s="30" t="s">
        <v>401</v>
      </c>
      <c r="K4897" s="30" t="s">
        <v>126</v>
      </c>
      <c r="L4897" s="30" t="n">
        <v>16</v>
      </c>
      <c r="M4897" s="30" t="n">
        <v>53</v>
      </c>
      <c r="N4897" s="30" t="s">
        <v>127</v>
      </c>
      <c r="O4897" s="30" t="s">
        <v>171</v>
      </c>
      <c r="P4897" s="30" t="s">
        <v>150</v>
      </c>
      <c r="Q4897" s="32" t="n">
        <v>7025.65</v>
      </c>
      <c r="R4897" s="30" t="s">
        <v>172</v>
      </c>
      <c r="S4897" s="30" t="s">
        <v>141</v>
      </c>
      <c r="T4897" s="30" t="n">
        <v>3</v>
      </c>
      <c r="U4897" s="30" t="n">
        <f aca="false">YEAR(E4897)</f>
        <v>2024</v>
      </c>
      <c r="V4897" s="30" t="str">
        <f aca="false">TEXT(E4897,"MMM-YYYY")</f>
        <v>Mar-2024</v>
      </c>
      <c r="W4897" s="30" t="n">
        <f aca="false">MONTH(E4897)</f>
        <v>3</v>
      </c>
      <c r="X4897" s="30" t="str">
        <f aca="false">TEXT(WEEKDAY(E4897,2),"0")&amp;" - "&amp;TEXT(E4897,"dddd")</f>
        <v>2 - Tuesday</v>
      </c>
      <c r="Y4897" s="30" t="str">
        <f aca="false">_xlfn.IFS(C4897&lt;18,"Child (0-17)",C4897&lt;40,"Young Adult (18-39)",C4897&lt;60,"Adult (40-59)",TRUE(),"Senior (60+)")</f>
        <v>Adult (40-59)</v>
      </c>
      <c r="Z4897" s="30" t="n">
        <f aca="false">ROUND(G4897-E4897,0)</f>
        <v>5</v>
      </c>
      <c r="AA4897" s="30" t="n">
        <f aca="false">L4897+M4897</f>
        <v>69</v>
      </c>
      <c r="AB4897" s="30" t="n">
        <f aca="false">IFERROR(ROUND(Q4897/AA4897,2),0)</f>
        <v>101.82</v>
      </c>
      <c r="AC4897" s="30" t="str">
        <f aca="false">IF(AND(K4897="Critical",N4897="No"),"URGENT - No Bed","Normal")</f>
        <v>Normal</v>
      </c>
      <c r="AD4897" s="34" t="n">
        <f aca="false">INDEX(Lookup_Tables!$B$3:$B$12,MATCH(H4897,Lookup_Tables!$A$3:$A$12,0))</f>
        <v>3000000</v>
      </c>
      <c r="AE4897" s="30" t="str">
        <f aca="false">INDEX(Lookup_Tables!$C$3:$C$12,MATCH(H4897,Lookup_Tables!$A$3:$A$12,0))</f>
        <v>Dr. Pooja Iyer</v>
      </c>
      <c r="AF4897" s="30" t="str">
        <f aca="false">IFERROR(INDEX(Lookup_Tables!$F$16:$F$45,MATCH(I4897,Lookup_Tables!$E$16:$E$45,0)),"N/A")</f>
        <v>EMP214</v>
      </c>
      <c r="AG4897" s="30" t="n">
        <f aca="false">_xlfn.IFS(R4897="Recovered",4,R4897="Referred",3,R4897="Admitted",2,R4897="Deceased",1,TRUE(),0)</f>
        <v>2</v>
      </c>
      <c r="AH4897" s="30" t="str">
        <f aca="false">IF(T4897&gt;=4,"Satisfied",IF(T4897&gt;=3,"Neutral","Needs Improvement"))</f>
        <v>Neutral</v>
      </c>
    </row>
    <row r="4898" customFormat="false" ht="15" hidden="false" customHeight="false" outlineLevel="0" collapsed="false">
      <c r="A4898" s="27" t="s">
        <v>5577</v>
      </c>
      <c r="B4898" s="27" t="s">
        <v>1319</v>
      </c>
      <c r="C4898" s="27" t="n">
        <v>45</v>
      </c>
      <c r="D4898" s="27" t="s">
        <v>121</v>
      </c>
      <c r="E4898" s="28" t="n">
        <v>45508</v>
      </c>
      <c r="F4898" s="27" t="s">
        <v>274</v>
      </c>
      <c r="G4898" s="28" t="n">
        <v>45511</v>
      </c>
      <c r="H4898" s="27" t="s">
        <v>206</v>
      </c>
      <c r="I4898" s="27" t="s">
        <v>207</v>
      </c>
      <c r="J4898" s="27" t="s">
        <v>615</v>
      </c>
      <c r="K4898" s="27" t="s">
        <v>156</v>
      </c>
      <c r="L4898" s="27" t="n">
        <v>62</v>
      </c>
      <c r="M4898" s="27" t="n">
        <v>85</v>
      </c>
      <c r="N4898" s="27" t="s">
        <v>127</v>
      </c>
      <c r="O4898" s="27" t="s">
        <v>171</v>
      </c>
      <c r="P4898" s="27" t="s">
        <v>150</v>
      </c>
      <c r="Q4898" s="29" t="n">
        <v>3516.74</v>
      </c>
      <c r="R4898" s="27" t="s">
        <v>130</v>
      </c>
      <c r="S4898" s="27" t="s">
        <v>197</v>
      </c>
      <c r="T4898" s="27" t="n">
        <v>3</v>
      </c>
      <c r="U4898" s="27" t="n">
        <f aca="false">YEAR(E4898)</f>
        <v>2024</v>
      </c>
      <c r="V4898" s="27" t="str">
        <f aca="false">TEXT(E4898,"MMM-YYYY")</f>
        <v>Aug-2024</v>
      </c>
      <c r="W4898" s="27" t="n">
        <f aca="false">MONTH(E4898)</f>
        <v>8</v>
      </c>
      <c r="X4898" s="27" t="str">
        <f aca="false">TEXT(WEEKDAY(E4898,2),"0")&amp;" - "&amp;TEXT(E4898,"dddd")</f>
        <v>7 - Sunday</v>
      </c>
      <c r="Y4898" s="27" t="str">
        <f aca="false">_xlfn.IFS(C4898&lt;18,"Child (0-17)",C4898&lt;40,"Young Adult (18-39)",C4898&lt;60,"Adult (40-59)",TRUE(),"Senior (60+)")</f>
        <v>Adult (40-59)</v>
      </c>
      <c r="Z4898" s="27" t="n">
        <f aca="false">ROUND(G4898-E4898,0)</f>
        <v>3</v>
      </c>
      <c r="AA4898" s="27" t="n">
        <f aca="false">L4898+M4898</f>
        <v>147</v>
      </c>
      <c r="AB4898" s="27" t="n">
        <f aca="false">IFERROR(ROUND(Q4898/AA4898,2),0)</f>
        <v>23.92</v>
      </c>
      <c r="AC4898" s="27" t="str">
        <f aca="false">IF(AND(K4898="Critical",N4898="No"),"URGENT - No Bed","Normal")</f>
        <v>Normal</v>
      </c>
      <c r="AD4898" s="33" t="n">
        <f aca="false">INDEX(Lookup_Tables!$B$3:$B$12,MATCH(H4898,Lookup_Tables!$A$3:$A$12,0))</f>
        <v>2800000</v>
      </c>
      <c r="AE4898" s="27" t="str">
        <f aca="false">INDEX(Lookup_Tables!$C$3:$C$12,MATCH(H4898,Lookup_Tables!$A$3:$A$12,0))</f>
        <v>Dr. Suresh Nair</v>
      </c>
      <c r="AF4898" s="27" t="str">
        <f aca="false">IFERROR(INDEX(Lookup_Tables!$F$16:$F$45,MATCH(I4898,Lookup_Tables!$E$16:$E$45,0)),"N/A")</f>
        <v>EMP209</v>
      </c>
      <c r="AG4898" s="27" t="n">
        <f aca="false">_xlfn.IFS(R4898="Recovered",4,R4898="Referred",3,R4898="Admitted",2,R4898="Deceased",1,TRUE(),0)</f>
        <v>4</v>
      </c>
      <c r="AH4898" s="27" t="str">
        <f aca="false">IF(T4898&gt;=4,"Satisfied",IF(T4898&gt;=3,"Neutral","Needs Improvement"))</f>
        <v>Neutral</v>
      </c>
    </row>
    <row r="4899" customFormat="false" ht="15" hidden="false" customHeight="false" outlineLevel="0" collapsed="false">
      <c r="A4899" s="30" t="s">
        <v>2289</v>
      </c>
      <c r="B4899" s="30" t="s">
        <v>2290</v>
      </c>
      <c r="C4899" s="30" t="n">
        <v>30</v>
      </c>
      <c r="D4899" s="30" t="s">
        <v>181</v>
      </c>
      <c r="E4899" s="31" t="n">
        <v>45361</v>
      </c>
      <c r="F4899" s="30" t="s">
        <v>1579</v>
      </c>
      <c r="G4899" s="31" t="n">
        <v>45362</v>
      </c>
      <c r="H4899" s="30" t="s">
        <v>236</v>
      </c>
      <c r="I4899" s="30" t="s">
        <v>266</v>
      </c>
      <c r="J4899" s="30" t="s">
        <v>267</v>
      </c>
      <c r="K4899" s="30" t="s">
        <v>126</v>
      </c>
      <c r="L4899" s="30" t="n">
        <v>23</v>
      </c>
      <c r="M4899" s="30" t="n">
        <v>95</v>
      </c>
      <c r="N4899" s="30" t="s">
        <v>186</v>
      </c>
      <c r="O4899" s="30" t="s">
        <v>139</v>
      </c>
      <c r="P4899" s="30" t="s">
        <v>187</v>
      </c>
      <c r="Q4899" s="32" t="n">
        <v>7825.18</v>
      </c>
      <c r="R4899" s="30" t="s">
        <v>130</v>
      </c>
      <c r="S4899" s="30" t="s">
        <v>157</v>
      </c>
      <c r="T4899" s="30" t="n">
        <v>5</v>
      </c>
      <c r="U4899" s="30" t="n">
        <f aca="false">YEAR(E4899)</f>
        <v>2024</v>
      </c>
      <c r="V4899" s="30" t="str">
        <f aca="false">TEXT(E4899,"MMM-YYYY")</f>
        <v>Mar-2024</v>
      </c>
      <c r="W4899" s="30" t="n">
        <f aca="false">MONTH(E4899)</f>
        <v>3</v>
      </c>
      <c r="X4899" s="30" t="str">
        <f aca="false">TEXT(WEEKDAY(E4899,2),"0")&amp;" - "&amp;TEXT(E4899,"dddd")</f>
        <v>7 - Sunday</v>
      </c>
      <c r="Y4899" s="30" t="str">
        <f aca="false">_xlfn.IFS(C4899&lt;18,"Child (0-17)",C4899&lt;40,"Young Adult (18-39)",C4899&lt;60,"Adult (40-59)",TRUE(),"Senior (60+)")</f>
        <v>Young Adult (18-39)</v>
      </c>
      <c r="Z4899" s="30" t="n">
        <f aca="false">ROUND(G4899-E4899,0)</f>
        <v>1</v>
      </c>
      <c r="AA4899" s="30" t="n">
        <f aca="false">L4899+M4899</f>
        <v>118</v>
      </c>
      <c r="AB4899" s="30" t="n">
        <f aca="false">IFERROR(ROUND(Q4899/AA4899,2),0)</f>
        <v>66.32</v>
      </c>
      <c r="AC4899" s="30" t="str">
        <f aca="false">IF(AND(K4899="Critical",N4899="No"),"URGENT - No Bed","Normal")</f>
        <v>Normal</v>
      </c>
      <c r="AD4899" s="34" t="n">
        <f aca="false">INDEX(Lookup_Tables!$B$3:$B$12,MATCH(H4899,Lookup_Tables!$A$3:$A$12,0))</f>
        <v>3900000</v>
      </c>
      <c r="AE4899" s="30" t="str">
        <f aca="false">INDEX(Lookup_Tables!$C$3:$C$12,MATCH(H4899,Lookup_Tables!$A$3:$A$12,0))</f>
        <v>Dr. Rina Mehta</v>
      </c>
      <c r="AF4899" s="30" t="str">
        <f aca="false">IFERROR(INDEX(Lookup_Tables!$F$16:$F$45,MATCH(I4899,Lookup_Tables!$E$16:$E$45,0)),"N/A")</f>
        <v>EMP217</v>
      </c>
      <c r="AG4899" s="30" t="n">
        <f aca="false">_xlfn.IFS(R4899="Recovered",4,R4899="Referred",3,R4899="Admitted",2,R4899="Deceased",1,TRUE(),0)</f>
        <v>4</v>
      </c>
      <c r="AH4899" s="30" t="str">
        <f aca="false">IF(T4899&gt;=4,"Satisfied",IF(T4899&gt;=3,"Neutral","Needs Improvement"))</f>
        <v>Satisfied</v>
      </c>
    </row>
    <row r="4900" customFormat="false" ht="15" hidden="false" customHeight="false" outlineLevel="0" collapsed="false">
      <c r="A4900" s="27" t="s">
        <v>2675</v>
      </c>
      <c r="B4900" s="27" t="s">
        <v>2676</v>
      </c>
      <c r="C4900" s="27" t="n">
        <v>40</v>
      </c>
      <c r="D4900" s="27" t="s">
        <v>181</v>
      </c>
      <c r="E4900" s="28" t="n">
        <v>45319</v>
      </c>
      <c r="F4900" s="27" t="s">
        <v>286</v>
      </c>
      <c r="G4900" s="28" t="n">
        <v>45319</v>
      </c>
      <c r="H4900" s="27" t="s">
        <v>183</v>
      </c>
      <c r="I4900" s="27" t="s">
        <v>212</v>
      </c>
      <c r="J4900" s="27" t="s">
        <v>411</v>
      </c>
      <c r="K4900" s="27" t="s">
        <v>138</v>
      </c>
      <c r="L4900" s="27" t="n">
        <v>42</v>
      </c>
      <c r="M4900" s="27" t="n">
        <v>20</v>
      </c>
      <c r="N4900" s="27" t="s">
        <v>127</v>
      </c>
      <c r="O4900" s="27" t="s">
        <v>128</v>
      </c>
      <c r="P4900" s="27" t="s">
        <v>187</v>
      </c>
      <c r="Q4900" s="29" t="n">
        <v>876.18</v>
      </c>
      <c r="R4900" s="27" t="s">
        <v>130</v>
      </c>
      <c r="S4900" s="27" t="s">
        <v>151</v>
      </c>
      <c r="T4900" s="27" t="n">
        <v>4</v>
      </c>
      <c r="U4900" s="27" t="n">
        <f aca="false">YEAR(E4900)</f>
        <v>2024</v>
      </c>
      <c r="V4900" s="27" t="str">
        <f aca="false">TEXT(E4900,"MMM-YYYY")</f>
        <v>Jan-2024</v>
      </c>
      <c r="W4900" s="27" t="n">
        <f aca="false">MONTH(E4900)</f>
        <v>1</v>
      </c>
      <c r="X4900" s="27" t="str">
        <f aca="false">TEXT(WEEKDAY(E4900,2),"0")&amp;" - "&amp;TEXT(E4900,"dddd")</f>
        <v>7 - Sunday</v>
      </c>
      <c r="Y4900" s="27" t="str">
        <f aca="false">_xlfn.IFS(C4900&lt;18,"Child (0-17)",C4900&lt;40,"Young Adult (18-39)",C4900&lt;60,"Adult (40-59)",TRUE(),"Senior (60+)")</f>
        <v>Adult (40-59)</v>
      </c>
      <c r="Z4900" s="27" t="n">
        <f aca="false">ROUND(G4900-E4900,0)</f>
        <v>0</v>
      </c>
      <c r="AA4900" s="27" t="n">
        <f aca="false">L4900+M4900</f>
        <v>62</v>
      </c>
      <c r="AB4900" s="27" t="n">
        <f aca="false">IFERROR(ROUND(Q4900/AA4900,2),0)</f>
        <v>14.13</v>
      </c>
      <c r="AC4900" s="27" t="str">
        <f aca="false">IF(AND(K4900="Critical",N4900="No"),"URGENT - No Bed","Normal")</f>
        <v>Normal</v>
      </c>
      <c r="AD4900" s="33" t="n">
        <f aca="false">INDEX(Lookup_Tables!$B$3:$B$12,MATCH(H4900,Lookup_Tables!$A$3:$A$12,0))</f>
        <v>3100000</v>
      </c>
      <c r="AE4900" s="27" t="str">
        <f aca="false">INDEX(Lookup_Tables!$C$3:$C$12,MATCH(H4900,Lookup_Tables!$A$3:$A$12,0))</f>
        <v>Dr. Kavita Rao</v>
      </c>
      <c r="AF4900" s="27" t="str">
        <f aca="false">IFERROR(INDEX(Lookup_Tables!$F$16:$F$45,MATCH(I4900,Lookup_Tables!$E$16:$E$45,0)),"N/A")</f>
        <v>EMP225</v>
      </c>
      <c r="AG4900" s="27" t="n">
        <f aca="false">_xlfn.IFS(R4900="Recovered",4,R4900="Referred",3,R4900="Admitted",2,R4900="Deceased",1,TRUE(),0)</f>
        <v>4</v>
      </c>
      <c r="AH4900" s="27" t="str">
        <f aca="false">IF(T4900&gt;=4,"Satisfied",IF(T4900&gt;=3,"Neutral","Needs Improvement"))</f>
        <v>Satisfied</v>
      </c>
    </row>
    <row r="4901" customFormat="false" ht="15" hidden="false" customHeight="false" outlineLevel="0" collapsed="false">
      <c r="A4901" s="30" t="s">
        <v>4182</v>
      </c>
      <c r="B4901" s="30" t="s">
        <v>4183</v>
      </c>
      <c r="C4901" s="30" t="n">
        <v>39</v>
      </c>
      <c r="D4901" s="30" t="s">
        <v>181</v>
      </c>
      <c r="E4901" s="31" t="n">
        <v>45561</v>
      </c>
      <c r="F4901" s="30" t="s">
        <v>452</v>
      </c>
      <c r="G4901" s="31" t="n">
        <v>45562</v>
      </c>
      <c r="H4901" s="30" t="s">
        <v>123</v>
      </c>
      <c r="I4901" s="30" t="s">
        <v>304</v>
      </c>
      <c r="J4901" s="30" t="s">
        <v>305</v>
      </c>
      <c r="K4901" s="30" t="s">
        <v>126</v>
      </c>
      <c r="L4901" s="30" t="n">
        <v>13</v>
      </c>
      <c r="M4901" s="30" t="n">
        <v>65</v>
      </c>
      <c r="N4901" s="30" t="s">
        <v>186</v>
      </c>
      <c r="O4901" s="30" t="s">
        <v>149</v>
      </c>
      <c r="P4901" s="30" t="s">
        <v>129</v>
      </c>
      <c r="Q4901" s="32" t="n">
        <v>7381.17</v>
      </c>
      <c r="R4901" s="30" t="s">
        <v>130</v>
      </c>
      <c r="S4901" s="30" t="s">
        <v>151</v>
      </c>
      <c r="T4901" s="30" t="n">
        <v>3</v>
      </c>
      <c r="U4901" s="30" t="n">
        <f aca="false">YEAR(E4901)</f>
        <v>2024</v>
      </c>
      <c r="V4901" s="30" t="str">
        <f aca="false">TEXT(E4901,"MMM-YYYY")</f>
        <v>Sep-2024</v>
      </c>
      <c r="W4901" s="30" t="n">
        <f aca="false">MONTH(E4901)</f>
        <v>9</v>
      </c>
      <c r="X4901" s="30" t="str">
        <f aca="false">TEXT(WEEKDAY(E4901,2),"0")&amp;" - "&amp;TEXT(E4901,"dddd")</f>
        <v>4 - Thursday</v>
      </c>
      <c r="Y4901" s="30" t="str">
        <f aca="false">_xlfn.IFS(C4901&lt;18,"Child (0-17)",C4901&lt;40,"Young Adult (18-39)",C4901&lt;60,"Adult (40-59)",TRUE(),"Senior (60+)")</f>
        <v>Young Adult (18-39)</v>
      </c>
      <c r="Z4901" s="30" t="n">
        <f aca="false">ROUND(G4901-E4901,0)</f>
        <v>1</v>
      </c>
      <c r="AA4901" s="30" t="n">
        <f aca="false">L4901+M4901</f>
        <v>78</v>
      </c>
      <c r="AB4901" s="30" t="n">
        <f aca="false">IFERROR(ROUND(Q4901/AA4901,2),0)</f>
        <v>94.63</v>
      </c>
      <c r="AC4901" s="30" t="str">
        <f aca="false">IF(AND(K4901="Critical",N4901="No"),"URGENT - No Bed","Normal")</f>
        <v>Normal</v>
      </c>
      <c r="AD4901" s="34" t="n">
        <f aca="false">INDEX(Lookup_Tables!$B$3:$B$12,MATCH(H4901,Lookup_Tables!$A$3:$A$12,0))</f>
        <v>2200000</v>
      </c>
      <c r="AE4901" s="30" t="str">
        <f aca="false">INDEX(Lookup_Tables!$C$3:$C$12,MATCH(H4901,Lookup_Tables!$A$3:$A$12,0))</f>
        <v>Dr. Rohan Das</v>
      </c>
      <c r="AF4901" s="30" t="str">
        <f aca="false">IFERROR(INDEX(Lookup_Tables!$F$16:$F$45,MATCH(I4901,Lookup_Tables!$E$16:$E$45,0)),"N/A")</f>
        <v>EMP204</v>
      </c>
      <c r="AG4901" s="30" t="n">
        <f aca="false">_xlfn.IFS(R4901="Recovered",4,R4901="Referred",3,R4901="Admitted",2,R4901="Deceased",1,TRUE(),0)</f>
        <v>4</v>
      </c>
      <c r="AH4901" s="30" t="str">
        <f aca="false">IF(T4901&gt;=4,"Satisfied",IF(T4901&gt;=3,"Neutral","Needs Improvement"))</f>
        <v>Neutral</v>
      </c>
    </row>
    <row r="4902" customFormat="false" ht="15" hidden="false" customHeight="false" outlineLevel="0" collapsed="false">
      <c r="A4902" s="27" t="s">
        <v>6407</v>
      </c>
      <c r="B4902" s="27" t="s">
        <v>4766</v>
      </c>
      <c r="C4902" s="27" t="n">
        <v>60</v>
      </c>
      <c r="D4902" s="27" t="s">
        <v>181</v>
      </c>
      <c r="E4902" s="28" t="n">
        <v>45596</v>
      </c>
      <c r="F4902" s="27" t="s">
        <v>1896</v>
      </c>
      <c r="G4902" s="28" t="n">
        <v>45596</v>
      </c>
      <c r="H4902" s="27" t="s">
        <v>123</v>
      </c>
      <c r="I4902" s="27" t="s">
        <v>124</v>
      </c>
      <c r="J4902" s="27" t="s">
        <v>227</v>
      </c>
      <c r="K4902" s="27" t="s">
        <v>138</v>
      </c>
      <c r="L4902" s="27" t="n">
        <v>21</v>
      </c>
      <c r="M4902" s="27" t="n">
        <v>43</v>
      </c>
      <c r="N4902" s="27" t="s">
        <v>127</v>
      </c>
      <c r="O4902" s="27" t="s">
        <v>149</v>
      </c>
      <c r="P4902" s="27" t="s">
        <v>150</v>
      </c>
      <c r="Q4902" s="29" t="n">
        <v>2101.45</v>
      </c>
      <c r="R4902" s="27" t="s">
        <v>268</v>
      </c>
      <c r="S4902" s="27" t="s">
        <v>335</v>
      </c>
      <c r="T4902" s="27" t="n">
        <v>4</v>
      </c>
      <c r="U4902" s="27" t="n">
        <f aca="false">YEAR(E4902)</f>
        <v>2024</v>
      </c>
      <c r="V4902" s="27" t="str">
        <f aca="false">TEXT(E4902,"MMM-YYYY")</f>
        <v>Oct-2024</v>
      </c>
      <c r="W4902" s="27" t="n">
        <f aca="false">MONTH(E4902)</f>
        <v>10</v>
      </c>
      <c r="X4902" s="27" t="str">
        <f aca="false">TEXT(WEEKDAY(E4902,2),"0")&amp;" - "&amp;TEXT(E4902,"dddd")</f>
        <v>4 - Thursday</v>
      </c>
      <c r="Y4902" s="27" t="str">
        <f aca="false">_xlfn.IFS(C4902&lt;18,"Child (0-17)",C4902&lt;40,"Young Adult (18-39)",C4902&lt;60,"Adult (40-59)",TRUE(),"Senior (60+)")</f>
        <v>Senior (60+)</v>
      </c>
      <c r="Z4902" s="27" t="n">
        <f aca="false">ROUND(G4902-E4902,0)</f>
        <v>0</v>
      </c>
      <c r="AA4902" s="27" t="n">
        <f aca="false">L4902+M4902</f>
        <v>64</v>
      </c>
      <c r="AB4902" s="27" t="n">
        <f aca="false">IFERROR(ROUND(Q4902/AA4902,2),0)</f>
        <v>32.84</v>
      </c>
      <c r="AC4902" s="27" t="str">
        <f aca="false">IF(AND(K4902="Critical",N4902="No"),"URGENT - No Bed","Normal")</f>
        <v>Normal</v>
      </c>
      <c r="AD4902" s="33" t="n">
        <f aca="false">INDEX(Lookup_Tables!$B$3:$B$12,MATCH(H4902,Lookup_Tables!$A$3:$A$12,0))</f>
        <v>2200000</v>
      </c>
      <c r="AE4902" s="27" t="str">
        <f aca="false">INDEX(Lookup_Tables!$C$3:$C$12,MATCH(H4902,Lookup_Tables!$A$3:$A$12,0))</f>
        <v>Dr. Rohan Das</v>
      </c>
      <c r="AF4902" s="27" t="str">
        <f aca="false">IFERROR(INDEX(Lookup_Tables!$F$16:$F$45,MATCH(I4902,Lookup_Tables!$E$16:$E$45,0)),"N/A")</f>
        <v>EMP205</v>
      </c>
      <c r="AG4902" s="27" t="n">
        <f aca="false">_xlfn.IFS(R4902="Recovered",4,R4902="Referred",3,R4902="Admitted",2,R4902="Deceased",1,TRUE(),0)</f>
        <v>3</v>
      </c>
      <c r="AH4902" s="27" t="str">
        <f aca="false">IF(T4902&gt;=4,"Satisfied",IF(T4902&gt;=3,"Neutral","Needs Improvement"))</f>
        <v>Satisfied</v>
      </c>
    </row>
    <row r="4903" customFormat="false" ht="15" hidden="false" customHeight="false" outlineLevel="0" collapsed="false">
      <c r="A4903" s="30" t="s">
        <v>229</v>
      </c>
      <c r="B4903" s="30" t="s">
        <v>230</v>
      </c>
      <c r="C4903" s="30" t="n">
        <v>88</v>
      </c>
      <c r="D4903" s="30" t="s">
        <v>181</v>
      </c>
      <c r="E4903" s="31" t="n">
        <v>45563</v>
      </c>
      <c r="F4903" s="30" t="s">
        <v>231</v>
      </c>
      <c r="G4903" s="31" t="n">
        <v>45566</v>
      </c>
      <c r="H4903" s="30" t="s">
        <v>206</v>
      </c>
      <c r="I4903" s="30" t="s">
        <v>232</v>
      </c>
      <c r="J4903" s="30" t="s">
        <v>233</v>
      </c>
      <c r="K4903" s="30" t="s">
        <v>156</v>
      </c>
      <c r="L4903" s="30" t="n">
        <v>42</v>
      </c>
      <c r="M4903" s="30" t="n">
        <v>73</v>
      </c>
      <c r="N4903" s="30" t="s">
        <v>186</v>
      </c>
      <c r="O4903" s="30" t="s">
        <v>171</v>
      </c>
      <c r="P4903" s="30" t="s">
        <v>187</v>
      </c>
      <c r="Q4903" s="32" t="n">
        <v>4500.9</v>
      </c>
      <c r="R4903" s="30" t="s">
        <v>130</v>
      </c>
      <c r="S4903" s="30" t="s">
        <v>197</v>
      </c>
      <c r="T4903" s="30" t="n">
        <v>3</v>
      </c>
      <c r="U4903" s="30" t="n">
        <f aca="false">YEAR(E4903)</f>
        <v>2024</v>
      </c>
      <c r="V4903" s="30" t="str">
        <f aca="false">TEXT(E4903,"MMM-YYYY")</f>
        <v>Sep-2024</v>
      </c>
      <c r="W4903" s="30" t="n">
        <f aca="false">MONTH(E4903)</f>
        <v>9</v>
      </c>
      <c r="X4903" s="30" t="str">
        <f aca="false">TEXT(WEEKDAY(E4903,2),"0")&amp;" - "&amp;TEXT(E4903,"dddd")</f>
        <v>6 - Saturday</v>
      </c>
      <c r="Y4903" s="30" t="str">
        <f aca="false">_xlfn.IFS(C4903&lt;18,"Child (0-17)",C4903&lt;40,"Young Adult (18-39)",C4903&lt;60,"Adult (40-59)",TRUE(),"Senior (60+)")</f>
        <v>Senior (60+)</v>
      </c>
      <c r="Z4903" s="30" t="n">
        <f aca="false">ROUND(G4903-E4903,0)</f>
        <v>3</v>
      </c>
      <c r="AA4903" s="30" t="n">
        <f aca="false">L4903+M4903</f>
        <v>115</v>
      </c>
      <c r="AB4903" s="30" t="n">
        <f aca="false">IFERROR(ROUND(Q4903/AA4903,2),0)</f>
        <v>39.14</v>
      </c>
      <c r="AC4903" s="30" t="str">
        <f aca="false">IF(AND(K4903="Critical",N4903="No"),"URGENT - No Bed","Normal")</f>
        <v>Normal</v>
      </c>
      <c r="AD4903" s="34" t="n">
        <f aca="false">INDEX(Lookup_Tables!$B$3:$B$12,MATCH(H4903,Lookup_Tables!$A$3:$A$12,0))</f>
        <v>2800000</v>
      </c>
      <c r="AE4903" s="30" t="str">
        <f aca="false">INDEX(Lookup_Tables!$C$3:$C$12,MATCH(H4903,Lookup_Tables!$A$3:$A$12,0))</f>
        <v>Dr. Suresh Nair</v>
      </c>
      <c r="AF4903" s="30" t="str">
        <f aca="false">IFERROR(INDEX(Lookup_Tables!$F$16:$F$45,MATCH(I4903,Lookup_Tables!$E$16:$E$45,0)),"N/A")</f>
        <v>EMP210</v>
      </c>
      <c r="AG4903" s="30" t="n">
        <f aca="false">_xlfn.IFS(R4903="Recovered",4,R4903="Referred",3,R4903="Admitted",2,R4903="Deceased",1,TRUE(),0)</f>
        <v>4</v>
      </c>
      <c r="AH4903" s="30" t="str">
        <f aca="false">IF(T4903&gt;=4,"Satisfied",IF(T4903&gt;=3,"Neutral","Needs Improvement"))</f>
        <v>Neutral</v>
      </c>
    </row>
    <row r="4904" customFormat="false" ht="15" hidden="false" customHeight="false" outlineLevel="0" collapsed="false">
      <c r="A4904" s="27" t="s">
        <v>3006</v>
      </c>
      <c r="B4904" s="27" t="s">
        <v>1189</v>
      </c>
      <c r="C4904" s="27" t="n">
        <v>58</v>
      </c>
      <c r="D4904" s="27" t="s">
        <v>121</v>
      </c>
      <c r="E4904" s="28" t="n">
        <v>45399</v>
      </c>
      <c r="F4904" s="27" t="s">
        <v>3007</v>
      </c>
      <c r="G4904" s="28" t="n">
        <v>45402</v>
      </c>
      <c r="H4904" s="27" t="s">
        <v>183</v>
      </c>
      <c r="I4904" s="27" t="s">
        <v>212</v>
      </c>
      <c r="J4904" s="27" t="s">
        <v>431</v>
      </c>
      <c r="K4904" s="27" t="s">
        <v>156</v>
      </c>
      <c r="L4904" s="27" t="n">
        <v>17</v>
      </c>
      <c r="M4904" s="27" t="n">
        <v>82</v>
      </c>
      <c r="N4904" s="27" t="s">
        <v>127</v>
      </c>
      <c r="O4904" s="27" t="s">
        <v>128</v>
      </c>
      <c r="P4904" s="27" t="s">
        <v>187</v>
      </c>
      <c r="Q4904" s="29" t="n">
        <v>5060.69</v>
      </c>
      <c r="R4904" s="27" t="s">
        <v>130</v>
      </c>
      <c r="S4904" s="27" t="s">
        <v>164</v>
      </c>
      <c r="T4904" s="27" t="n">
        <v>3</v>
      </c>
      <c r="U4904" s="27" t="n">
        <f aca="false">YEAR(E4904)</f>
        <v>2024</v>
      </c>
      <c r="V4904" s="27" t="str">
        <f aca="false">TEXT(E4904,"MMM-YYYY")</f>
        <v>Apr-2024</v>
      </c>
      <c r="W4904" s="27" t="n">
        <f aca="false">MONTH(E4904)</f>
        <v>4</v>
      </c>
      <c r="X4904" s="27" t="str">
        <f aca="false">TEXT(WEEKDAY(E4904,2),"0")&amp;" - "&amp;TEXT(E4904,"dddd")</f>
        <v>3 - Wednesday</v>
      </c>
      <c r="Y4904" s="27" t="str">
        <f aca="false">_xlfn.IFS(C4904&lt;18,"Child (0-17)",C4904&lt;40,"Young Adult (18-39)",C4904&lt;60,"Adult (40-59)",TRUE(),"Senior (60+)")</f>
        <v>Adult (40-59)</v>
      </c>
      <c r="Z4904" s="27" t="n">
        <f aca="false">ROUND(G4904-E4904,0)</f>
        <v>3</v>
      </c>
      <c r="AA4904" s="27" t="n">
        <f aca="false">L4904+M4904</f>
        <v>99</v>
      </c>
      <c r="AB4904" s="27" t="n">
        <f aca="false">IFERROR(ROUND(Q4904/AA4904,2),0)</f>
        <v>51.12</v>
      </c>
      <c r="AC4904" s="27" t="str">
        <f aca="false">IF(AND(K4904="Critical",N4904="No"),"URGENT - No Bed","Normal")</f>
        <v>Normal</v>
      </c>
      <c r="AD4904" s="33" t="n">
        <f aca="false">INDEX(Lookup_Tables!$B$3:$B$12,MATCH(H4904,Lookup_Tables!$A$3:$A$12,0))</f>
        <v>3100000</v>
      </c>
      <c r="AE4904" s="27" t="str">
        <f aca="false">INDEX(Lookup_Tables!$C$3:$C$12,MATCH(H4904,Lookup_Tables!$A$3:$A$12,0))</f>
        <v>Dr. Kavita Rao</v>
      </c>
      <c r="AF4904" s="27" t="str">
        <f aca="false">IFERROR(INDEX(Lookup_Tables!$F$16:$F$45,MATCH(I4904,Lookup_Tables!$E$16:$E$45,0)),"N/A")</f>
        <v>EMP225</v>
      </c>
      <c r="AG4904" s="27" t="n">
        <f aca="false">_xlfn.IFS(R4904="Recovered",4,R4904="Referred",3,R4904="Admitted",2,R4904="Deceased",1,TRUE(),0)</f>
        <v>4</v>
      </c>
      <c r="AH4904" s="27" t="str">
        <f aca="false">IF(T4904&gt;=4,"Satisfied",IF(T4904&gt;=3,"Neutral","Needs Improvement"))</f>
        <v>Neutral</v>
      </c>
    </row>
    <row r="4905" customFormat="false" ht="15" hidden="false" customHeight="false" outlineLevel="0" collapsed="false">
      <c r="A4905" s="30" t="s">
        <v>3708</v>
      </c>
      <c r="B4905" s="30" t="s">
        <v>584</v>
      </c>
      <c r="C4905" s="30" t="n">
        <v>45</v>
      </c>
      <c r="D4905" s="30" t="s">
        <v>181</v>
      </c>
      <c r="E4905" s="31" t="n">
        <v>45499</v>
      </c>
      <c r="F4905" s="30" t="s">
        <v>858</v>
      </c>
      <c r="G4905" s="31" t="n">
        <v>45502</v>
      </c>
      <c r="H4905" s="30" t="s">
        <v>168</v>
      </c>
      <c r="I4905" s="30" t="s">
        <v>169</v>
      </c>
      <c r="J4905" s="30" t="s">
        <v>367</v>
      </c>
      <c r="K4905" s="30" t="s">
        <v>156</v>
      </c>
      <c r="L4905" s="30" t="n">
        <v>57</v>
      </c>
      <c r="M4905" s="30" t="n">
        <v>33</v>
      </c>
      <c r="N4905" s="30" t="s">
        <v>127</v>
      </c>
      <c r="O4905" s="30" t="s">
        <v>128</v>
      </c>
      <c r="P4905" s="30" t="s">
        <v>129</v>
      </c>
      <c r="Q4905" s="32" t="n">
        <v>4046.46</v>
      </c>
      <c r="R4905" s="30" t="s">
        <v>130</v>
      </c>
      <c r="S4905" s="30" t="s">
        <v>192</v>
      </c>
      <c r="T4905" s="30" t="n">
        <v>5</v>
      </c>
      <c r="U4905" s="30" t="n">
        <f aca="false">YEAR(E4905)</f>
        <v>2024</v>
      </c>
      <c r="V4905" s="30" t="str">
        <f aca="false">TEXT(E4905,"MMM-YYYY")</f>
        <v>Jul-2024</v>
      </c>
      <c r="W4905" s="30" t="n">
        <f aca="false">MONTH(E4905)</f>
        <v>7</v>
      </c>
      <c r="X4905" s="30" t="str">
        <f aca="false">TEXT(WEEKDAY(E4905,2),"0")&amp;" - "&amp;TEXT(E4905,"dddd")</f>
        <v>5 - Friday</v>
      </c>
      <c r="Y4905" s="30" t="str">
        <f aca="false">_xlfn.IFS(C4905&lt;18,"Child (0-17)",C4905&lt;40,"Young Adult (18-39)",C4905&lt;60,"Adult (40-59)",TRUE(),"Senior (60+)")</f>
        <v>Adult (40-59)</v>
      </c>
      <c r="Z4905" s="30" t="n">
        <f aca="false">ROUND(G4905-E4905,0)</f>
        <v>3</v>
      </c>
      <c r="AA4905" s="30" t="n">
        <f aca="false">L4905+M4905</f>
        <v>90</v>
      </c>
      <c r="AB4905" s="30" t="n">
        <f aca="false">IFERROR(ROUND(Q4905/AA4905,2),0)</f>
        <v>44.96</v>
      </c>
      <c r="AC4905" s="30" t="str">
        <f aca="false">IF(AND(K4905="Critical",N4905="No"),"URGENT - No Bed","Normal")</f>
        <v>Normal</v>
      </c>
      <c r="AD4905" s="34" t="n">
        <f aca="false">INDEX(Lookup_Tables!$B$3:$B$12,MATCH(H4905,Lookup_Tables!$A$3:$A$12,0))</f>
        <v>4400000</v>
      </c>
      <c r="AE4905" s="30" t="str">
        <f aca="false">INDEX(Lookup_Tables!$C$3:$C$12,MATCH(H4905,Lookup_Tables!$A$3:$A$12,0))</f>
        <v>Dr. Neha Chopra</v>
      </c>
      <c r="AF4905" s="30" t="str">
        <f aca="false">IFERROR(INDEX(Lookup_Tables!$F$16:$F$45,MATCH(I4905,Lookup_Tables!$E$16:$E$45,0)),"N/A")</f>
        <v>EMP220</v>
      </c>
      <c r="AG4905" s="30" t="n">
        <f aca="false">_xlfn.IFS(R4905="Recovered",4,R4905="Referred",3,R4905="Admitted",2,R4905="Deceased",1,TRUE(),0)</f>
        <v>4</v>
      </c>
      <c r="AH4905" s="30" t="str">
        <f aca="false">IF(T4905&gt;=4,"Satisfied",IF(T4905&gt;=3,"Neutral","Needs Improvement"))</f>
        <v>Satisfied</v>
      </c>
    </row>
    <row r="4906" customFormat="false" ht="15" hidden="false" customHeight="false" outlineLevel="0" collapsed="false">
      <c r="A4906" s="27" t="s">
        <v>2106</v>
      </c>
      <c r="B4906" s="27" t="s">
        <v>707</v>
      </c>
      <c r="C4906" s="27" t="n">
        <v>0</v>
      </c>
      <c r="D4906" s="27" t="s">
        <v>121</v>
      </c>
      <c r="E4906" s="28" t="n">
        <v>45476</v>
      </c>
      <c r="F4906" s="27" t="s">
        <v>1511</v>
      </c>
      <c r="G4906" s="28" t="n">
        <v>45477</v>
      </c>
      <c r="H4906" s="27" t="s">
        <v>123</v>
      </c>
      <c r="I4906" s="27" t="s">
        <v>304</v>
      </c>
      <c r="J4906" s="27" t="s">
        <v>227</v>
      </c>
      <c r="K4906" s="27" t="s">
        <v>138</v>
      </c>
      <c r="L4906" s="27" t="n">
        <v>45</v>
      </c>
      <c r="M4906" s="27" t="n">
        <v>16</v>
      </c>
      <c r="N4906" s="27" t="s">
        <v>127</v>
      </c>
      <c r="O4906" s="27" t="s">
        <v>128</v>
      </c>
      <c r="P4906" s="27" t="s">
        <v>150</v>
      </c>
      <c r="Q4906" s="29" t="n">
        <v>2039.31</v>
      </c>
      <c r="R4906" s="27" t="s">
        <v>130</v>
      </c>
      <c r="S4906" s="27" t="s">
        <v>192</v>
      </c>
      <c r="T4906" s="27" t="n">
        <v>4</v>
      </c>
      <c r="U4906" s="27" t="n">
        <f aca="false">YEAR(E4906)</f>
        <v>2024</v>
      </c>
      <c r="V4906" s="27" t="str">
        <f aca="false">TEXT(E4906,"MMM-YYYY")</f>
        <v>Jul-2024</v>
      </c>
      <c r="W4906" s="27" t="n">
        <f aca="false">MONTH(E4906)</f>
        <v>7</v>
      </c>
      <c r="X4906" s="27" t="str">
        <f aca="false">TEXT(WEEKDAY(E4906,2),"0")&amp;" - "&amp;TEXT(E4906,"dddd")</f>
        <v>3 - Wednesday</v>
      </c>
      <c r="Y4906" s="27" t="str">
        <f aca="false">_xlfn.IFS(C4906&lt;18,"Child (0-17)",C4906&lt;40,"Young Adult (18-39)",C4906&lt;60,"Adult (40-59)",TRUE(),"Senior (60+)")</f>
        <v>Child (0-17)</v>
      </c>
      <c r="Z4906" s="27" t="n">
        <f aca="false">ROUND(G4906-E4906,0)</f>
        <v>1</v>
      </c>
      <c r="AA4906" s="27" t="n">
        <f aca="false">L4906+M4906</f>
        <v>61</v>
      </c>
      <c r="AB4906" s="27" t="n">
        <f aca="false">IFERROR(ROUND(Q4906/AA4906,2),0)</f>
        <v>33.43</v>
      </c>
      <c r="AC4906" s="27" t="str">
        <f aca="false">IF(AND(K4906="Critical",N4906="No"),"URGENT - No Bed","Normal")</f>
        <v>Normal</v>
      </c>
      <c r="AD4906" s="33" t="n">
        <f aca="false">INDEX(Lookup_Tables!$B$3:$B$12,MATCH(H4906,Lookup_Tables!$A$3:$A$12,0))</f>
        <v>2200000</v>
      </c>
      <c r="AE4906" s="27" t="str">
        <f aca="false">INDEX(Lookup_Tables!$C$3:$C$12,MATCH(H4906,Lookup_Tables!$A$3:$A$12,0))</f>
        <v>Dr. Rohan Das</v>
      </c>
      <c r="AF4906" s="27" t="str">
        <f aca="false">IFERROR(INDEX(Lookup_Tables!$F$16:$F$45,MATCH(I4906,Lookup_Tables!$E$16:$E$45,0)),"N/A")</f>
        <v>EMP204</v>
      </c>
      <c r="AG4906" s="27" t="n">
        <f aca="false">_xlfn.IFS(R4906="Recovered",4,R4906="Referred",3,R4906="Admitted",2,R4906="Deceased",1,TRUE(),0)</f>
        <v>4</v>
      </c>
      <c r="AH4906" s="27" t="str">
        <f aca="false">IF(T4906&gt;=4,"Satisfied",IF(T4906&gt;=3,"Neutral","Needs Improvement"))</f>
        <v>Satisfied</v>
      </c>
    </row>
    <row r="4907" customFormat="false" ht="15" hidden="false" customHeight="false" outlineLevel="0" collapsed="false">
      <c r="A4907" s="30" t="s">
        <v>6074</v>
      </c>
      <c r="B4907" s="30" t="s">
        <v>4274</v>
      </c>
      <c r="C4907" s="30" t="n">
        <v>30</v>
      </c>
      <c r="D4907" s="30" t="s">
        <v>181</v>
      </c>
      <c r="E4907" s="31" t="n">
        <v>45340</v>
      </c>
      <c r="F4907" s="30" t="s">
        <v>535</v>
      </c>
      <c r="G4907" s="31" t="n">
        <v>45342</v>
      </c>
      <c r="H4907" s="30" t="s">
        <v>161</v>
      </c>
      <c r="I4907" s="30" t="s">
        <v>320</v>
      </c>
      <c r="J4907" s="30" t="s">
        <v>385</v>
      </c>
      <c r="K4907" s="30" t="s">
        <v>156</v>
      </c>
      <c r="L4907" s="30" t="n">
        <v>72</v>
      </c>
      <c r="M4907" s="30" t="n">
        <v>43</v>
      </c>
      <c r="N4907" s="30" t="s">
        <v>186</v>
      </c>
      <c r="O4907" s="30" t="s">
        <v>171</v>
      </c>
      <c r="P4907" s="30" t="s">
        <v>129</v>
      </c>
      <c r="Q4907" s="32" t="n">
        <v>2659.61</v>
      </c>
      <c r="R4907" s="30" t="s">
        <v>130</v>
      </c>
      <c r="S4907" s="30" t="s">
        <v>131</v>
      </c>
      <c r="T4907" s="30" t="n">
        <v>3</v>
      </c>
      <c r="U4907" s="30" t="n">
        <f aca="false">YEAR(E4907)</f>
        <v>2024</v>
      </c>
      <c r="V4907" s="30" t="str">
        <f aca="false">TEXT(E4907,"MMM-YYYY")</f>
        <v>Feb-2024</v>
      </c>
      <c r="W4907" s="30" t="n">
        <f aca="false">MONTH(E4907)</f>
        <v>2</v>
      </c>
      <c r="X4907" s="30" t="str">
        <f aca="false">TEXT(WEEKDAY(E4907,2),"0")&amp;" - "&amp;TEXT(E4907,"dddd")</f>
        <v>7 - Sunday</v>
      </c>
      <c r="Y4907" s="30" t="str">
        <f aca="false">_xlfn.IFS(C4907&lt;18,"Child (0-17)",C4907&lt;40,"Young Adult (18-39)",C4907&lt;60,"Adult (40-59)",TRUE(),"Senior (60+)")</f>
        <v>Young Adult (18-39)</v>
      </c>
      <c r="Z4907" s="30" t="n">
        <f aca="false">ROUND(G4907-E4907,0)</f>
        <v>2</v>
      </c>
      <c r="AA4907" s="30" t="n">
        <f aca="false">L4907+M4907</f>
        <v>115</v>
      </c>
      <c r="AB4907" s="30" t="n">
        <f aca="false">IFERROR(ROUND(Q4907/AA4907,2),0)</f>
        <v>23.13</v>
      </c>
      <c r="AC4907" s="30" t="str">
        <f aca="false">IF(AND(K4907="Critical",N4907="No"),"URGENT - No Bed","Normal")</f>
        <v>Normal</v>
      </c>
      <c r="AD4907" s="34" t="n">
        <f aca="false">INDEX(Lookup_Tables!$B$3:$B$12,MATCH(H4907,Lookup_Tables!$A$3:$A$12,0))</f>
        <v>3600000</v>
      </c>
      <c r="AE4907" s="30" t="str">
        <f aca="false">INDEX(Lookup_Tables!$C$3:$C$12,MATCH(H4907,Lookup_Tables!$A$3:$A$12,0))</f>
        <v>Dr. Sameer Joshi</v>
      </c>
      <c r="AF4907" s="30" t="str">
        <f aca="false">IFERROR(INDEX(Lookup_Tables!$F$16:$F$45,MATCH(I4907,Lookup_Tables!$E$16:$E$45,0)),"N/A")</f>
        <v>EMP223</v>
      </c>
      <c r="AG4907" s="30" t="n">
        <f aca="false">_xlfn.IFS(R4907="Recovered",4,R4907="Referred",3,R4907="Admitted",2,R4907="Deceased",1,TRUE(),0)</f>
        <v>4</v>
      </c>
      <c r="AH4907" s="30" t="str">
        <f aca="false">IF(T4907&gt;=4,"Satisfied",IF(T4907&gt;=3,"Neutral","Needs Improvement"))</f>
        <v>Neutral</v>
      </c>
    </row>
    <row r="4908" customFormat="false" ht="15" hidden="false" customHeight="false" outlineLevel="0" collapsed="false">
      <c r="A4908" s="27" t="s">
        <v>3619</v>
      </c>
      <c r="B4908" s="27" t="s">
        <v>3149</v>
      </c>
      <c r="C4908" s="27" t="n">
        <v>49</v>
      </c>
      <c r="D4908" s="27" t="s">
        <v>181</v>
      </c>
      <c r="E4908" s="28" t="n">
        <v>45296</v>
      </c>
      <c r="F4908" s="27" t="s">
        <v>394</v>
      </c>
      <c r="G4908" s="28" t="n">
        <v>45302</v>
      </c>
      <c r="H4908" s="27" t="s">
        <v>161</v>
      </c>
      <c r="I4908" s="27" t="s">
        <v>162</v>
      </c>
      <c r="J4908" s="27" t="s">
        <v>385</v>
      </c>
      <c r="K4908" s="27" t="s">
        <v>126</v>
      </c>
      <c r="L4908" s="27" t="n">
        <v>14</v>
      </c>
      <c r="M4908" s="27" t="n">
        <v>109</v>
      </c>
      <c r="N4908" s="27" t="s">
        <v>186</v>
      </c>
      <c r="O4908" s="27" t="s">
        <v>128</v>
      </c>
      <c r="P4908" s="27" t="s">
        <v>150</v>
      </c>
      <c r="Q4908" s="29" t="n">
        <v>7850.96</v>
      </c>
      <c r="R4908" s="27" t="s">
        <v>172</v>
      </c>
      <c r="S4908" s="27" t="s">
        <v>192</v>
      </c>
      <c r="T4908" s="27" t="n">
        <v>4</v>
      </c>
      <c r="U4908" s="27" t="n">
        <f aca="false">YEAR(E4908)</f>
        <v>2024</v>
      </c>
      <c r="V4908" s="27" t="str">
        <f aca="false">TEXT(E4908,"MMM-YYYY")</f>
        <v>Jan-2024</v>
      </c>
      <c r="W4908" s="27" t="n">
        <f aca="false">MONTH(E4908)</f>
        <v>1</v>
      </c>
      <c r="X4908" s="27" t="str">
        <f aca="false">TEXT(WEEKDAY(E4908,2),"0")&amp;" - "&amp;TEXT(E4908,"dddd")</f>
        <v>5 - Friday</v>
      </c>
      <c r="Y4908" s="27" t="str">
        <f aca="false">_xlfn.IFS(C4908&lt;18,"Child (0-17)",C4908&lt;40,"Young Adult (18-39)",C4908&lt;60,"Adult (40-59)",TRUE(),"Senior (60+)")</f>
        <v>Adult (40-59)</v>
      </c>
      <c r="Z4908" s="27" t="n">
        <f aca="false">ROUND(G4908-E4908,0)</f>
        <v>6</v>
      </c>
      <c r="AA4908" s="27" t="n">
        <f aca="false">L4908+M4908</f>
        <v>123</v>
      </c>
      <c r="AB4908" s="27" t="n">
        <f aca="false">IFERROR(ROUND(Q4908/AA4908,2),0)</f>
        <v>63.83</v>
      </c>
      <c r="AC4908" s="27" t="str">
        <f aca="false">IF(AND(K4908="Critical",N4908="No"),"URGENT - No Bed","Normal")</f>
        <v>Normal</v>
      </c>
      <c r="AD4908" s="33" t="n">
        <f aca="false">INDEX(Lookup_Tables!$B$3:$B$12,MATCH(H4908,Lookup_Tables!$A$3:$A$12,0))</f>
        <v>3600000</v>
      </c>
      <c r="AE4908" s="27" t="str">
        <f aca="false">INDEX(Lookup_Tables!$C$3:$C$12,MATCH(H4908,Lookup_Tables!$A$3:$A$12,0))</f>
        <v>Dr. Sameer Joshi</v>
      </c>
      <c r="AF4908" s="27" t="str">
        <f aca="false">IFERROR(INDEX(Lookup_Tables!$F$16:$F$45,MATCH(I4908,Lookup_Tables!$E$16:$E$45,0)),"N/A")</f>
        <v>EMP222</v>
      </c>
      <c r="AG4908" s="27" t="n">
        <f aca="false">_xlfn.IFS(R4908="Recovered",4,R4908="Referred",3,R4908="Admitted",2,R4908="Deceased",1,TRUE(),0)</f>
        <v>2</v>
      </c>
      <c r="AH4908" s="27" t="str">
        <f aca="false">IF(T4908&gt;=4,"Satisfied",IF(T4908&gt;=3,"Neutral","Needs Improvement"))</f>
        <v>Satisfied</v>
      </c>
    </row>
    <row r="4909" customFormat="false" ht="15" hidden="false" customHeight="false" outlineLevel="0" collapsed="false">
      <c r="A4909" s="30" t="s">
        <v>4172</v>
      </c>
      <c r="B4909" s="30" t="s">
        <v>4173</v>
      </c>
      <c r="C4909" s="30" t="n">
        <v>39</v>
      </c>
      <c r="D4909" s="30" t="s">
        <v>181</v>
      </c>
      <c r="E4909" s="31" t="n">
        <v>45446</v>
      </c>
      <c r="F4909" s="30" t="s">
        <v>1020</v>
      </c>
      <c r="G4909" s="31" t="n">
        <v>45448</v>
      </c>
      <c r="H4909" s="30" t="s">
        <v>168</v>
      </c>
      <c r="I4909" s="30" t="s">
        <v>169</v>
      </c>
      <c r="J4909" s="30" t="s">
        <v>371</v>
      </c>
      <c r="K4909" s="30" t="s">
        <v>126</v>
      </c>
      <c r="L4909" s="30" t="n">
        <v>34</v>
      </c>
      <c r="M4909" s="30" t="n">
        <v>96</v>
      </c>
      <c r="N4909" s="30" t="s">
        <v>186</v>
      </c>
      <c r="O4909" s="30" t="s">
        <v>171</v>
      </c>
      <c r="P4909" s="30" t="s">
        <v>150</v>
      </c>
      <c r="Q4909" s="32" t="n">
        <v>7965.29</v>
      </c>
      <c r="R4909" s="30" t="s">
        <v>130</v>
      </c>
      <c r="S4909" s="30" t="s">
        <v>335</v>
      </c>
      <c r="T4909" s="30" t="n">
        <v>4</v>
      </c>
      <c r="U4909" s="30" t="n">
        <f aca="false">YEAR(E4909)</f>
        <v>2024</v>
      </c>
      <c r="V4909" s="30" t="str">
        <f aca="false">TEXT(E4909,"MMM-YYYY")</f>
        <v>Jun-2024</v>
      </c>
      <c r="W4909" s="30" t="n">
        <f aca="false">MONTH(E4909)</f>
        <v>6</v>
      </c>
      <c r="X4909" s="30" t="str">
        <f aca="false">TEXT(WEEKDAY(E4909,2),"0")&amp;" - "&amp;TEXT(E4909,"dddd")</f>
        <v>1 - Monday</v>
      </c>
      <c r="Y4909" s="30" t="str">
        <f aca="false">_xlfn.IFS(C4909&lt;18,"Child (0-17)",C4909&lt;40,"Young Adult (18-39)",C4909&lt;60,"Adult (40-59)",TRUE(),"Senior (60+)")</f>
        <v>Young Adult (18-39)</v>
      </c>
      <c r="Z4909" s="30" t="n">
        <f aca="false">ROUND(G4909-E4909,0)</f>
        <v>2</v>
      </c>
      <c r="AA4909" s="30" t="n">
        <f aca="false">L4909+M4909</f>
        <v>130</v>
      </c>
      <c r="AB4909" s="30" t="n">
        <f aca="false">IFERROR(ROUND(Q4909/AA4909,2),0)</f>
        <v>61.27</v>
      </c>
      <c r="AC4909" s="30" t="str">
        <f aca="false">IF(AND(K4909="Critical",N4909="No"),"URGENT - No Bed","Normal")</f>
        <v>Normal</v>
      </c>
      <c r="AD4909" s="34" t="n">
        <f aca="false">INDEX(Lookup_Tables!$B$3:$B$12,MATCH(H4909,Lookup_Tables!$A$3:$A$12,0))</f>
        <v>4400000</v>
      </c>
      <c r="AE4909" s="30" t="str">
        <f aca="false">INDEX(Lookup_Tables!$C$3:$C$12,MATCH(H4909,Lookup_Tables!$A$3:$A$12,0))</f>
        <v>Dr. Neha Chopra</v>
      </c>
      <c r="AF4909" s="30" t="str">
        <f aca="false">IFERROR(INDEX(Lookup_Tables!$F$16:$F$45,MATCH(I4909,Lookup_Tables!$E$16:$E$45,0)),"N/A")</f>
        <v>EMP220</v>
      </c>
      <c r="AG4909" s="30" t="n">
        <f aca="false">_xlfn.IFS(R4909="Recovered",4,R4909="Referred",3,R4909="Admitted",2,R4909="Deceased",1,TRUE(),0)</f>
        <v>4</v>
      </c>
      <c r="AH4909" s="30" t="str">
        <f aca="false">IF(T4909&gt;=4,"Satisfied",IF(T4909&gt;=3,"Neutral","Needs Improvement"))</f>
        <v>Satisfied</v>
      </c>
    </row>
    <row r="4910" customFormat="false" ht="15" hidden="false" customHeight="false" outlineLevel="0" collapsed="false">
      <c r="A4910" s="27" t="s">
        <v>7177</v>
      </c>
      <c r="B4910" s="27" t="s">
        <v>4895</v>
      </c>
      <c r="C4910" s="27" t="n">
        <v>44</v>
      </c>
      <c r="D4910" s="27" t="s">
        <v>181</v>
      </c>
      <c r="E4910" s="28" t="n">
        <v>45306</v>
      </c>
      <c r="F4910" s="27" t="s">
        <v>640</v>
      </c>
      <c r="G4910" s="28" t="n">
        <v>45306</v>
      </c>
      <c r="H4910" s="27" t="s">
        <v>242</v>
      </c>
      <c r="I4910" s="27" t="s">
        <v>315</v>
      </c>
      <c r="J4910" s="27" t="s">
        <v>401</v>
      </c>
      <c r="K4910" s="27" t="s">
        <v>156</v>
      </c>
      <c r="L4910" s="27" t="n">
        <v>49</v>
      </c>
      <c r="M4910" s="27" t="n">
        <v>74</v>
      </c>
      <c r="N4910" s="27" t="s">
        <v>127</v>
      </c>
      <c r="O4910" s="27" t="s">
        <v>139</v>
      </c>
      <c r="P4910" s="27" t="s">
        <v>150</v>
      </c>
      <c r="Q4910" s="29" t="n">
        <v>4919.14</v>
      </c>
      <c r="R4910" s="27" t="s">
        <v>268</v>
      </c>
      <c r="S4910" s="27" t="s">
        <v>197</v>
      </c>
      <c r="T4910" s="27" t="n">
        <v>3</v>
      </c>
      <c r="U4910" s="27" t="n">
        <f aca="false">YEAR(E4910)</f>
        <v>2024</v>
      </c>
      <c r="V4910" s="27" t="str">
        <f aca="false">TEXT(E4910,"MMM-YYYY")</f>
        <v>Jan-2024</v>
      </c>
      <c r="W4910" s="27" t="n">
        <f aca="false">MONTH(E4910)</f>
        <v>1</v>
      </c>
      <c r="X4910" s="27" t="str">
        <f aca="false">TEXT(WEEKDAY(E4910,2),"0")&amp;" - "&amp;TEXT(E4910,"dddd")</f>
        <v>1 - Monday</v>
      </c>
      <c r="Y4910" s="27" t="str">
        <f aca="false">_xlfn.IFS(C4910&lt;18,"Child (0-17)",C4910&lt;40,"Young Adult (18-39)",C4910&lt;60,"Adult (40-59)",TRUE(),"Senior (60+)")</f>
        <v>Adult (40-59)</v>
      </c>
      <c r="Z4910" s="27" t="n">
        <f aca="false">ROUND(G4910-E4910,0)</f>
        <v>0</v>
      </c>
      <c r="AA4910" s="27" t="n">
        <f aca="false">L4910+M4910</f>
        <v>123</v>
      </c>
      <c r="AB4910" s="27" t="n">
        <f aca="false">IFERROR(ROUND(Q4910/AA4910,2),0)</f>
        <v>39.99</v>
      </c>
      <c r="AC4910" s="27" t="str">
        <f aca="false">IF(AND(K4910="Critical",N4910="No"),"URGENT - No Bed","Normal")</f>
        <v>Normal</v>
      </c>
      <c r="AD4910" s="33" t="n">
        <f aca="false">INDEX(Lookup_Tables!$B$3:$B$12,MATCH(H4910,Lookup_Tables!$A$3:$A$12,0))</f>
        <v>3000000</v>
      </c>
      <c r="AE4910" s="27" t="str">
        <f aca="false">INDEX(Lookup_Tables!$C$3:$C$12,MATCH(H4910,Lookup_Tables!$A$3:$A$12,0))</f>
        <v>Dr. Pooja Iyer</v>
      </c>
      <c r="AF4910" s="27" t="str">
        <f aca="false">IFERROR(INDEX(Lookup_Tables!$F$16:$F$45,MATCH(I4910,Lookup_Tables!$E$16:$E$45,0)),"N/A")</f>
        <v>EMP213</v>
      </c>
      <c r="AG4910" s="27" t="n">
        <f aca="false">_xlfn.IFS(R4910="Recovered",4,R4910="Referred",3,R4910="Admitted",2,R4910="Deceased",1,TRUE(),0)</f>
        <v>3</v>
      </c>
      <c r="AH4910" s="27" t="str">
        <f aca="false">IF(T4910&gt;=4,"Satisfied",IF(T4910&gt;=3,"Neutral","Needs Improvement"))</f>
        <v>Neutral</v>
      </c>
    </row>
    <row r="4911" customFormat="false" ht="15" hidden="false" customHeight="false" outlineLevel="0" collapsed="false">
      <c r="A4911" s="30" t="s">
        <v>1087</v>
      </c>
      <c r="B4911" s="30" t="s">
        <v>496</v>
      </c>
      <c r="C4911" s="30" t="n">
        <v>20</v>
      </c>
      <c r="D4911" s="30" t="s">
        <v>181</v>
      </c>
      <c r="E4911" s="31" t="n">
        <v>45598</v>
      </c>
      <c r="F4911" s="30" t="s">
        <v>937</v>
      </c>
      <c r="G4911" s="31" t="n">
        <v>45598</v>
      </c>
      <c r="H4911" s="30" t="s">
        <v>183</v>
      </c>
      <c r="I4911" s="30" t="s">
        <v>184</v>
      </c>
      <c r="J4911" s="30" t="s">
        <v>431</v>
      </c>
      <c r="K4911" s="30" t="s">
        <v>138</v>
      </c>
      <c r="L4911" s="30" t="n">
        <v>66</v>
      </c>
      <c r="M4911" s="30" t="n">
        <v>20</v>
      </c>
      <c r="N4911" s="30" t="s">
        <v>127</v>
      </c>
      <c r="O4911" s="30" t="s">
        <v>139</v>
      </c>
      <c r="P4911" s="30" t="s">
        <v>187</v>
      </c>
      <c r="Q4911" s="32" t="n">
        <v>754.18</v>
      </c>
      <c r="R4911" s="30" t="s">
        <v>130</v>
      </c>
      <c r="S4911" s="30" t="s">
        <v>131</v>
      </c>
      <c r="T4911" s="30" t="n">
        <v>5</v>
      </c>
      <c r="U4911" s="30" t="n">
        <f aca="false">YEAR(E4911)</f>
        <v>2024</v>
      </c>
      <c r="V4911" s="30" t="str">
        <f aca="false">TEXT(E4911,"MMM-YYYY")</f>
        <v>Nov-2024</v>
      </c>
      <c r="W4911" s="30" t="n">
        <f aca="false">MONTH(E4911)</f>
        <v>11</v>
      </c>
      <c r="X4911" s="30" t="str">
        <f aca="false">TEXT(WEEKDAY(E4911,2),"0")&amp;" - "&amp;TEXT(E4911,"dddd")</f>
        <v>6 - Saturday</v>
      </c>
      <c r="Y4911" s="30" t="str">
        <f aca="false">_xlfn.IFS(C4911&lt;18,"Child (0-17)",C4911&lt;40,"Young Adult (18-39)",C4911&lt;60,"Adult (40-59)",TRUE(),"Senior (60+)")</f>
        <v>Young Adult (18-39)</v>
      </c>
      <c r="Z4911" s="30" t="n">
        <f aca="false">ROUND(G4911-E4911,0)</f>
        <v>0</v>
      </c>
      <c r="AA4911" s="30" t="n">
        <f aca="false">L4911+M4911</f>
        <v>86</v>
      </c>
      <c r="AB4911" s="30" t="n">
        <f aca="false">IFERROR(ROUND(Q4911/AA4911,2),0)</f>
        <v>8.77</v>
      </c>
      <c r="AC4911" s="30" t="str">
        <f aca="false">IF(AND(K4911="Critical",N4911="No"),"URGENT - No Bed","Normal")</f>
        <v>Normal</v>
      </c>
      <c r="AD4911" s="34" t="n">
        <f aca="false">INDEX(Lookup_Tables!$B$3:$B$12,MATCH(H4911,Lookup_Tables!$A$3:$A$12,0))</f>
        <v>3100000</v>
      </c>
      <c r="AE4911" s="30" t="str">
        <f aca="false">INDEX(Lookup_Tables!$C$3:$C$12,MATCH(H4911,Lookup_Tables!$A$3:$A$12,0))</f>
        <v>Dr. Kavita Rao</v>
      </c>
      <c r="AF4911" s="30" t="str">
        <f aca="false">IFERROR(INDEX(Lookup_Tables!$F$16:$F$45,MATCH(I4911,Lookup_Tables!$E$16:$E$45,0)),"N/A")</f>
        <v>EMP226</v>
      </c>
      <c r="AG4911" s="30" t="n">
        <f aca="false">_xlfn.IFS(R4911="Recovered",4,R4911="Referred",3,R4911="Admitted",2,R4911="Deceased",1,TRUE(),0)</f>
        <v>4</v>
      </c>
      <c r="AH4911" s="30" t="str">
        <f aca="false">IF(T4911&gt;=4,"Satisfied",IF(T4911&gt;=3,"Neutral","Needs Improvement"))</f>
        <v>Satisfied</v>
      </c>
    </row>
    <row r="4912" customFormat="false" ht="15" hidden="false" customHeight="false" outlineLevel="0" collapsed="false">
      <c r="A4912" s="27" t="s">
        <v>5645</v>
      </c>
      <c r="B4912" s="27" t="s">
        <v>4882</v>
      </c>
      <c r="C4912" s="27" t="n">
        <v>47</v>
      </c>
      <c r="D4912" s="27" t="s">
        <v>181</v>
      </c>
      <c r="E4912" s="28" t="n">
        <v>45528</v>
      </c>
      <c r="F4912" s="27" t="s">
        <v>122</v>
      </c>
      <c r="G4912" s="28" t="n">
        <v>45528</v>
      </c>
      <c r="H4912" s="27" t="s">
        <v>206</v>
      </c>
      <c r="I4912" s="27" t="s">
        <v>300</v>
      </c>
      <c r="J4912" s="27" t="s">
        <v>208</v>
      </c>
      <c r="K4912" s="27" t="s">
        <v>138</v>
      </c>
      <c r="L4912" s="27" t="n">
        <v>51</v>
      </c>
      <c r="M4912" s="27" t="n">
        <v>19</v>
      </c>
      <c r="N4912" s="27" t="s">
        <v>127</v>
      </c>
      <c r="O4912" s="27" t="s">
        <v>139</v>
      </c>
      <c r="P4912" s="27" t="s">
        <v>140</v>
      </c>
      <c r="Q4912" s="29" t="n">
        <v>1601.46</v>
      </c>
      <c r="R4912" s="27" t="s">
        <v>130</v>
      </c>
      <c r="S4912" s="27" t="s">
        <v>197</v>
      </c>
      <c r="T4912" s="27" t="n">
        <v>4</v>
      </c>
      <c r="U4912" s="27" t="n">
        <f aca="false">YEAR(E4912)</f>
        <v>2024</v>
      </c>
      <c r="V4912" s="27" t="str">
        <f aca="false">TEXT(E4912,"MMM-YYYY")</f>
        <v>Aug-2024</v>
      </c>
      <c r="W4912" s="27" t="n">
        <f aca="false">MONTH(E4912)</f>
        <v>8</v>
      </c>
      <c r="X4912" s="27" t="str">
        <f aca="false">TEXT(WEEKDAY(E4912,2),"0")&amp;" - "&amp;TEXT(E4912,"dddd")</f>
        <v>6 - Saturday</v>
      </c>
      <c r="Y4912" s="27" t="str">
        <f aca="false">_xlfn.IFS(C4912&lt;18,"Child (0-17)",C4912&lt;40,"Young Adult (18-39)",C4912&lt;60,"Adult (40-59)",TRUE(),"Senior (60+)")</f>
        <v>Adult (40-59)</v>
      </c>
      <c r="Z4912" s="27" t="n">
        <f aca="false">ROUND(G4912-E4912,0)</f>
        <v>0</v>
      </c>
      <c r="AA4912" s="27" t="n">
        <f aca="false">L4912+M4912</f>
        <v>70</v>
      </c>
      <c r="AB4912" s="27" t="n">
        <f aca="false">IFERROR(ROUND(Q4912/AA4912,2),0)</f>
        <v>22.88</v>
      </c>
      <c r="AC4912" s="27" t="str">
        <f aca="false">IF(AND(K4912="Critical",N4912="No"),"URGENT - No Bed","Normal")</f>
        <v>Normal</v>
      </c>
      <c r="AD4912" s="33" t="n">
        <f aca="false">INDEX(Lookup_Tables!$B$3:$B$12,MATCH(H4912,Lookup_Tables!$A$3:$A$12,0))</f>
        <v>2800000</v>
      </c>
      <c r="AE4912" s="27" t="str">
        <f aca="false">INDEX(Lookup_Tables!$C$3:$C$12,MATCH(H4912,Lookup_Tables!$A$3:$A$12,0))</f>
        <v>Dr. Suresh Nair</v>
      </c>
      <c r="AF4912" s="27" t="str">
        <f aca="false">IFERROR(INDEX(Lookup_Tables!$F$16:$F$45,MATCH(I4912,Lookup_Tables!$E$16:$E$45,0)),"N/A")</f>
        <v>EMP211</v>
      </c>
      <c r="AG4912" s="27" t="n">
        <f aca="false">_xlfn.IFS(R4912="Recovered",4,R4912="Referred",3,R4912="Admitted",2,R4912="Deceased",1,TRUE(),0)</f>
        <v>4</v>
      </c>
      <c r="AH4912" s="27" t="str">
        <f aca="false">IF(T4912&gt;=4,"Satisfied",IF(T4912&gt;=3,"Neutral","Needs Improvement"))</f>
        <v>Satisfied</v>
      </c>
    </row>
    <row r="4913" customFormat="false" ht="15" hidden="false" customHeight="false" outlineLevel="0" collapsed="false">
      <c r="A4913" s="30" t="s">
        <v>757</v>
      </c>
      <c r="B4913" s="30" t="s">
        <v>758</v>
      </c>
      <c r="C4913" s="30" t="n">
        <v>25</v>
      </c>
      <c r="D4913" s="30" t="s">
        <v>181</v>
      </c>
      <c r="E4913" s="31" t="n">
        <v>45350</v>
      </c>
      <c r="F4913" s="30" t="s">
        <v>759</v>
      </c>
      <c r="G4913" s="31" t="n">
        <v>45351</v>
      </c>
      <c r="H4913" s="30" t="s">
        <v>242</v>
      </c>
      <c r="I4913" s="30" t="s">
        <v>315</v>
      </c>
      <c r="J4913" s="30" t="s">
        <v>244</v>
      </c>
      <c r="K4913" s="30" t="s">
        <v>138</v>
      </c>
      <c r="L4913" s="30" t="n">
        <v>20</v>
      </c>
      <c r="M4913" s="30" t="n">
        <v>22</v>
      </c>
      <c r="N4913" s="30" t="s">
        <v>127</v>
      </c>
      <c r="O4913" s="30" t="s">
        <v>139</v>
      </c>
      <c r="P4913" s="30" t="s">
        <v>129</v>
      </c>
      <c r="Q4913" s="32" t="n">
        <v>1016.26</v>
      </c>
      <c r="R4913" s="30" t="s">
        <v>130</v>
      </c>
      <c r="S4913" s="30" t="s">
        <v>141</v>
      </c>
      <c r="T4913" s="30" t="n">
        <v>4</v>
      </c>
      <c r="U4913" s="30" t="n">
        <f aca="false">YEAR(E4913)</f>
        <v>2024</v>
      </c>
      <c r="V4913" s="30" t="str">
        <f aca="false">TEXT(E4913,"MMM-YYYY")</f>
        <v>Feb-2024</v>
      </c>
      <c r="W4913" s="30" t="n">
        <f aca="false">MONTH(E4913)</f>
        <v>2</v>
      </c>
      <c r="X4913" s="30" t="str">
        <f aca="false">TEXT(WEEKDAY(E4913,2),"0")&amp;" - "&amp;TEXT(E4913,"dddd")</f>
        <v>3 - Wednesday</v>
      </c>
      <c r="Y4913" s="30" t="str">
        <f aca="false">_xlfn.IFS(C4913&lt;18,"Child (0-17)",C4913&lt;40,"Young Adult (18-39)",C4913&lt;60,"Adult (40-59)",TRUE(),"Senior (60+)")</f>
        <v>Young Adult (18-39)</v>
      </c>
      <c r="Z4913" s="30" t="n">
        <f aca="false">ROUND(G4913-E4913,0)</f>
        <v>1</v>
      </c>
      <c r="AA4913" s="30" t="n">
        <f aca="false">L4913+M4913</f>
        <v>42</v>
      </c>
      <c r="AB4913" s="30" t="n">
        <f aca="false">IFERROR(ROUND(Q4913/AA4913,2),0)</f>
        <v>24.2</v>
      </c>
      <c r="AC4913" s="30" t="str">
        <f aca="false">IF(AND(K4913="Critical",N4913="No"),"URGENT - No Bed","Normal")</f>
        <v>Normal</v>
      </c>
      <c r="AD4913" s="34" t="n">
        <f aca="false">INDEX(Lookup_Tables!$B$3:$B$12,MATCH(H4913,Lookup_Tables!$A$3:$A$12,0))</f>
        <v>3000000</v>
      </c>
      <c r="AE4913" s="30" t="str">
        <f aca="false">INDEX(Lookup_Tables!$C$3:$C$12,MATCH(H4913,Lookup_Tables!$A$3:$A$12,0))</f>
        <v>Dr. Pooja Iyer</v>
      </c>
      <c r="AF4913" s="30" t="str">
        <f aca="false">IFERROR(INDEX(Lookup_Tables!$F$16:$F$45,MATCH(I4913,Lookup_Tables!$E$16:$E$45,0)),"N/A")</f>
        <v>EMP213</v>
      </c>
      <c r="AG4913" s="30" t="n">
        <f aca="false">_xlfn.IFS(R4913="Recovered",4,R4913="Referred",3,R4913="Admitted",2,R4913="Deceased",1,TRUE(),0)</f>
        <v>4</v>
      </c>
      <c r="AH4913" s="30" t="str">
        <f aca="false">IF(T4913&gt;=4,"Satisfied",IF(T4913&gt;=3,"Neutral","Needs Improvement"))</f>
        <v>Satisfied</v>
      </c>
    </row>
    <row r="4914" customFormat="false" ht="15" hidden="false" customHeight="false" outlineLevel="0" collapsed="false">
      <c r="A4914" s="27" t="s">
        <v>5164</v>
      </c>
      <c r="B4914" s="27" t="s">
        <v>1797</v>
      </c>
      <c r="C4914" s="27" t="n">
        <v>38</v>
      </c>
      <c r="D4914" s="27" t="s">
        <v>181</v>
      </c>
      <c r="E4914" s="28" t="n">
        <v>45494</v>
      </c>
      <c r="F4914" s="27" t="s">
        <v>1263</v>
      </c>
      <c r="G4914" s="28" t="n">
        <v>45494</v>
      </c>
      <c r="H4914" s="27" t="s">
        <v>135</v>
      </c>
      <c r="I4914" s="27" t="s">
        <v>251</v>
      </c>
      <c r="J4914" s="27" t="s">
        <v>252</v>
      </c>
      <c r="K4914" s="27" t="s">
        <v>156</v>
      </c>
      <c r="L4914" s="27" t="n">
        <v>53</v>
      </c>
      <c r="M4914" s="27" t="n">
        <v>46</v>
      </c>
      <c r="N4914" s="27" t="s">
        <v>127</v>
      </c>
      <c r="O4914" s="27" t="s">
        <v>128</v>
      </c>
      <c r="P4914" s="27" t="s">
        <v>187</v>
      </c>
      <c r="Q4914" s="29" t="n">
        <v>3070.49</v>
      </c>
      <c r="R4914" s="27" t="s">
        <v>130</v>
      </c>
      <c r="S4914" s="27" t="s">
        <v>157</v>
      </c>
      <c r="T4914" s="27" t="n">
        <v>2</v>
      </c>
      <c r="U4914" s="27" t="n">
        <f aca="false">YEAR(E4914)</f>
        <v>2024</v>
      </c>
      <c r="V4914" s="27" t="str">
        <f aca="false">TEXT(E4914,"MMM-YYYY")</f>
        <v>Jul-2024</v>
      </c>
      <c r="W4914" s="27" t="n">
        <f aca="false">MONTH(E4914)</f>
        <v>7</v>
      </c>
      <c r="X4914" s="27" t="str">
        <f aca="false">TEXT(WEEKDAY(E4914,2),"0")&amp;" - "&amp;TEXT(E4914,"dddd")</f>
        <v>7 - Sunday</v>
      </c>
      <c r="Y4914" s="27" t="str">
        <f aca="false">_xlfn.IFS(C4914&lt;18,"Child (0-17)",C4914&lt;40,"Young Adult (18-39)",C4914&lt;60,"Adult (40-59)",TRUE(),"Senior (60+)")</f>
        <v>Young Adult (18-39)</v>
      </c>
      <c r="Z4914" s="27" t="n">
        <f aca="false">ROUND(G4914-E4914,0)</f>
        <v>0</v>
      </c>
      <c r="AA4914" s="27" t="n">
        <f aca="false">L4914+M4914</f>
        <v>99</v>
      </c>
      <c r="AB4914" s="27" t="n">
        <f aca="false">IFERROR(ROUND(Q4914/AA4914,2),0)</f>
        <v>31.02</v>
      </c>
      <c r="AC4914" s="27" t="str">
        <f aca="false">IF(AND(K4914="Critical",N4914="No"),"URGENT - No Bed","Normal")</f>
        <v>Normal</v>
      </c>
      <c r="AD4914" s="33" t="n">
        <f aca="false">INDEX(Lookup_Tables!$B$3:$B$12,MATCH(H4914,Lookup_Tables!$A$3:$A$12,0))</f>
        <v>4600000</v>
      </c>
      <c r="AE4914" s="27" t="str">
        <f aca="false">INDEX(Lookup_Tables!$C$3:$C$12,MATCH(H4914,Lookup_Tables!$A$3:$A$12,0))</f>
        <v>Dr. Farhan Khan</v>
      </c>
      <c r="AF4914" s="27" t="str">
        <f aca="false">IFERROR(INDEX(Lookup_Tables!$F$16:$F$45,MATCH(I4914,Lookup_Tables!$E$16:$E$45,0)),"N/A")</f>
        <v>EMP207</v>
      </c>
      <c r="AG4914" s="27" t="n">
        <f aca="false">_xlfn.IFS(R4914="Recovered",4,R4914="Referred",3,R4914="Admitted",2,R4914="Deceased",1,TRUE(),0)</f>
        <v>4</v>
      </c>
      <c r="AH4914" s="27" t="str">
        <f aca="false">IF(T4914&gt;=4,"Satisfied",IF(T4914&gt;=3,"Neutral","Needs Improvement"))</f>
        <v>Needs Improvement</v>
      </c>
    </row>
    <row r="4915" customFormat="false" ht="15" hidden="false" customHeight="false" outlineLevel="0" collapsed="false">
      <c r="A4915" s="30" t="s">
        <v>3452</v>
      </c>
      <c r="B4915" s="30" t="s">
        <v>4054</v>
      </c>
      <c r="C4915" s="30" t="n">
        <v>8</v>
      </c>
      <c r="D4915" s="30" t="s">
        <v>181</v>
      </c>
      <c r="E4915" s="31" t="n">
        <v>45539</v>
      </c>
      <c r="F4915" s="30" t="s">
        <v>438</v>
      </c>
      <c r="G4915" s="31" t="n">
        <v>45542</v>
      </c>
      <c r="H4915" s="30" t="s">
        <v>236</v>
      </c>
      <c r="I4915" s="30" t="s">
        <v>237</v>
      </c>
      <c r="J4915" s="30" t="s">
        <v>455</v>
      </c>
      <c r="K4915" s="30" t="s">
        <v>156</v>
      </c>
      <c r="L4915" s="30" t="n">
        <v>19</v>
      </c>
      <c r="M4915" s="30" t="n">
        <v>87</v>
      </c>
      <c r="N4915" s="30" t="s">
        <v>186</v>
      </c>
      <c r="O4915" s="30" t="s">
        <v>149</v>
      </c>
      <c r="P4915" s="30" t="s">
        <v>129</v>
      </c>
      <c r="Q4915" s="32" t="n">
        <v>4140.01</v>
      </c>
      <c r="R4915" s="30" t="s">
        <v>130</v>
      </c>
      <c r="S4915" s="30" t="s">
        <v>335</v>
      </c>
      <c r="T4915" s="30" t="n">
        <v>3</v>
      </c>
      <c r="U4915" s="30" t="n">
        <f aca="false">YEAR(E4915)</f>
        <v>2024</v>
      </c>
      <c r="V4915" s="30" t="str">
        <f aca="false">TEXT(E4915,"MMM-YYYY")</f>
        <v>Sep-2024</v>
      </c>
      <c r="W4915" s="30" t="n">
        <f aca="false">MONTH(E4915)</f>
        <v>9</v>
      </c>
      <c r="X4915" s="30" t="str">
        <f aca="false">TEXT(WEEKDAY(E4915,2),"0")&amp;" - "&amp;TEXT(E4915,"dddd")</f>
        <v>3 - Wednesday</v>
      </c>
      <c r="Y4915" s="30" t="str">
        <f aca="false">_xlfn.IFS(C4915&lt;18,"Child (0-17)",C4915&lt;40,"Young Adult (18-39)",C4915&lt;60,"Adult (40-59)",TRUE(),"Senior (60+)")</f>
        <v>Child (0-17)</v>
      </c>
      <c r="Z4915" s="30" t="n">
        <f aca="false">ROUND(G4915-E4915,0)</f>
        <v>3</v>
      </c>
      <c r="AA4915" s="30" t="n">
        <f aca="false">L4915+M4915</f>
        <v>106</v>
      </c>
      <c r="AB4915" s="30" t="n">
        <f aca="false">IFERROR(ROUND(Q4915/AA4915,2),0)</f>
        <v>39.06</v>
      </c>
      <c r="AC4915" s="30" t="str">
        <f aca="false">IF(AND(K4915="Critical",N4915="No"),"URGENT - No Bed","Normal")</f>
        <v>Normal</v>
      </c>
      <c r="AD4915" s="34" t="n">
        <f aca="false">INDEX(Lookup_Tables!$B$3:$B$12,MATCH(H4915,Lookup_Tables!$A$3:$A$12,0))</f>
        <v>3900000</v>
      </c>
      <c r="AE4915" s="30" t="str">
        <f aca="false">INDEX(Lookup_Tables!$C$3:$C$12,MATCH(H4915,Lookup_Tables!$A$3:$A$12,0))</f>
        <v>Dr. Rina Mehta</v>
      </c>
      <c r="AF4915" s="30" t="str">
        <f aca="false">IFERROR(INDEX(Lookup_Tables!$F$16:$F$45,MATCH(I4915,Lookup_Tables!$E$16:$E$45,0)),"N/A")</f>
        <v>EMP215</v>
      </c>
      <c r="AG4915" s="30" t="n">
        <f aca="false">_xlfn.IFS(R4915="Recovered",4,R4915="Referred",3,R4915="Admitted",2,R4915="Deceased",1,TRUE(),0)</f>
        <v>4</v>
      </c>
      <c r="AH4915" s="30" t="str">
        <f aca="false">IF(T4915&gt;=4,"Satisfied",IF(T4915&gt;=3,"Neutral","Needs Improvement"))</f>
        <v>Neutral</v>
      </c>
    </row>
    <row r="4916" customFormat="false" ht="15" hidden="false" customHeight="false" outlineLevel="0" collapsed="false">
      <c r="A4916" s="27" t="s">
        <v>3064</v>
      </c>
      <c r="B4916" s="27" t="s">
        <v>3065</v>
      </c>
      <c r="C4916" s="27" t="n">
        <v>52</v>
      </c>
      <c r="D4916" s="27" t="s">
        <v>181</v>
      </c>
      <c r="E4916" s="28" t="n">
        <v>45397</v>
      </c>
      <c r="F4916" s="27" t="s">
        <v>1220</v>
      </c>
      <c r="G4916" s="28" t="n">
        <v>45397</v>
      </c>
      <c r="H4916" s="27" t="s">
        <v>123</v>
      </c>
      <c r="I4916" s="27" t="s">
        <v>124</v>
      </c>
      <c r="J4916" s="27" t="s">
        <v>227</v>
      </c>
      <c r="K4916" s="27" t="s">
        <v>138</v>
      </c>
      <c r="L4916" s="27" t="n">
        <v>29</v>
      </c>
      <c r="M4916" s="27" t="n">
        <v>36</v>
      </c>
      <c r="N4916" s="27" t="s">
        <v>127</v>
      </c>
      <c r="O4916" s="27" t="s">
        <v>128</v>
      </c>
      <c r="P4916" s="27" t="s">
        <v>140</v>
      </c>
      <c r="Q4916" s="29" t="n">
        <v>1131.56</v>
      </c>
      <c r="R4916" s="27" t="s">
        <v>130</v>
      </c>
      <c r="S4916" s="27" t="s">
        <v>164</v>
      </c>
      <c r="T4916" s="27" t="n">
        <v>3</v>
      </c>
      <c r="U4916" s="27" t="n">
        <f aca="false">YEAR(E4916)</f>
        <v>2024</v>
      </c>
      <c r="V4916" s="27" t="str">
        <f aca="false">TEXT(E4916,"MMM-YYYY")</f>
        <v>Apr-2024</v>
      </c>
      <c r="W4916" s="27" t="n">
        <f aca="false">MONTH(E4916)</f>
        <v>4</v>
      </c>
      <c r="X4916" s="27" t="str">
        <f aca="false">TEXT(WEEKDAY(E4916,2),"0")&amp;" - "&amp;TEXT(E4916,"dddd")</f>
        <v>1 - Monday</v>
      </c>
      <c r="Y4916" s="27" t="str">
        <f aca="false">_xlfn.IFS(C4916&lt;18,"Child (0-17)",C4916&lt;40,"Young Adult (18-39)",C4916&lt;60,"Adult (40-59)",TRUE(),"Senior (60+)")</f>
        <v>Adult (40-59)</v>
      </c>
      <c r="Z4916" s="27" t="n">
        <f aca="false">ROUND(G4916-E4916,0)</f>
        <v>0</v>
      </c>
      <c r="AA4916" s="27" t="n">
        <f aca="false">L4916+M4916</f>
        <v>65</v>
      </c>
      <c r="AB4916" s="27" t="n">
        <f aca="false">IFERROR(ROUND(Q4916/AA4916,2),0)</f>
        <v>17.41</v>
      </c>
      <c r="AC4916" s="27" t="str">
        <f aca="false">IF(AND(K4916="Critical",N4916="No"),"URGENT - No Bed","Normal")</f>
        <v>Normal</v>
      </c>
      <c r="AD4916" s="33" t="n">
        <f aca="false">INDEX(Lookup_Tables!$B$3:$B$12,MATCH(H4916,Lookup_Tables!$A$3:$A$12,0))</f>
        <v>2200000</v>
      </c>
      <c r="AE4916" s="27" t="str">
        <f aca="false">INDEX(Lookup_Tables!$C$3:$C$12,MATCH(H4916,Lookup_Tables!$A$3:$A$12,0))</f>
        <v>Dr. Rohan Das</v>
      </c>
      <c r="AF4916" s="27" t="str">
        <f aca="false">IFERROR(INDEX(Lookup_Tables!$F$16:$F$45,MATCH(I4916,Lookup_Tables!$E$16:$E$45,0)),"N/A")</f>
        <v>EMP205</v>
      </c>
      <c r="AG4916" s="27" t="n">
        <f aca="false">_xlfn.IFS(R4916="Recovered",4,R4916="Referred",3,R4916="Admitted",2,R4916="Deceased",1,TRUE(),0)</f>
        <v>4</v>
      </c>
      <c r="AH4916" s="27" t="str">
        <f aca="false">IF(T4916&gt;=4,"Satisfied",IF(T4916&gt;=3,"Neutral","Needs Improvement"))</f>
        <v>Neutral</v>
      </c>
    </row>
    <row r="4917" customFormat="false" ht="15" hidden="false" customHeight="false" outlineLevel="0" collapsed="false">
      <c r="A4917" s="30" t="s">
        <v>6404</v>
      </c>
      <c r="B4917" s="30" t="s">
        <v>1606</v>
      </c>
      <c r="C4917" s="30" t="n">
        <v>21</v>
      </c>
      <c r="D4917" s="30" t="s">
        <v>121</v>
      </c>
      <c r="E4917" s="31" t="n">
        <v>45389</v>
      </c>
      <c r="F4917" s="30" t="s">
        <v>1472</v>
      </c>
      <c r="G4917" s="31" t="n">
        <v>45390</v>
      </c>
      <c r="H4917" s="30" t="s">
        <v>123</v>
      </c>
      <c r="I4917" s="30" t="s">
        <v>155</v>
      </c>
      <c r="J4917" s="30" t="s">
        <v>125</v>
      </c>
      <c r="K4917" s="30" t="s">
        <v>156</v>
      </c>
      <c r="L4917" s="30" t="n">
        <v>25</v>
      </c>
      <c r="M4917" s="30" t="n">
        <v>33</v>
      </c>
      <c r="N4917" s="30" t="s">
        <v>127</v>
      </c>
      <c r="O4917" s="30" t="s">
        <v>139</v>
      </c>
      <c r="P4917" s="30" t="s">
        <v>187</v>
      </c>
      <c r="Q4917" s="32" t="n">
        <v>2851.97</v>
      </c>
      <c r="R4917" s="30" t="s">
        <v>130</v>
      </c>
      <c r="S4917" s="30" t="s">
        <v>192</v>
      </c>
      <c r="T4917" s="30" t="n">
        <v>3</v>
      </c>
      <c r="U4917" s="30" t="n">
        <f aca="false">YEAR(E4917)</f>
        <v>2024</v>
      </c>
      <c r="V4917" s="30" t="str">
        <f aca="false">TEXT(E4917,"MMM-YYYY")</f>
        <v>Apr-2024</v>
      </c>
      <c r="W4917" s="30" t="n">
        <f aca="false">MONTH(E4917)</f>
        <v>4</v>
      </c>
      <c r="X4917" s="30" t="str">
        <f aca="false">TEXT(WEEKDAY(E4917,2),"0")&amp;" - "&amp;TEXT(E4917,"dddd")</f>
        <v>7 - Sunday</v>
      </c>
      <c r="Y4917" s="30" t="str">
        <f aca="false">_xlfn.IFS(C4917&lt;18,"Child (0-17)",C4917&lt;40,"Young Adult (18-39)",C4917&lt;60,"Adult (40-59)",TRUE(),"Senior (60+)")</f>
        <v>Young Adult (18-39)</v>
      </c>
      <c r="Z4917" s="30" t="n">
        <f aca="false">ROUND(G4917-E4917,0)</f>
        <v>1</v>
      </c>
      <c r="AA4917" s="30" t="n">
        <f aca="false">L4917+M4917</f>
        <v>58</v>
      </c>
      <c r="AB4917" s="30" t="n">
        <f aca="false">IFERROR(ROUND(Q4917/AA4917,2),0)</f>
        <v>49.17</v>
      </c>
      <c r="AC4917" s="30" t="str">
        <f aca="false">IF(AND(K4917="Critical",N4917="No"),"URGENT - No Bed","Normal")</f>
        <v>Normal</v>
      </c>
      <c r="AD4917" s="34" t="n">
        <f aca="false">INDEX(Lookup_Tables!$B$3:$B$12,MATCH(H4917,Lookup_Tables!$A$3:$A$12,0))</f>
        <v>2200000</v>
      </c>
      <c r="AE4917" s="30" t="str">
        <f aca="false">INDEX(Lookup_Tables!$C$3:$C$12,MATCH(H4917,Lookup_Tables!$A$3:$A$12,0))</f>
        <v>Dr. Rohan Das</v>
      </c>
      <c r="AF4917" s="30" t="str">
        <f aca="false">IFERROR(INDEX(Lookup_Tables!$F$16:$F$45,MATCH(I4917,Lookup_Tables!$E$16:$E$45,0)),"N/A")</f>
        <v>EMP203</v>
      </c>
      <c r="AG4917" s="30" t="n">
        <f aca="false">_xlfn.IFS(R4917="Recovered",4,R4917="Referred",3,R4917="Admitted",2,R4917="Deceased",1,TRUE(),0)</f>
        <v>4</v>
      </c>
      <c r="AH4917" s="30" t="str">
        <f aca="false">IF(T4917&gt;=4,"Satisfied",IF(T4917&gt;=3,"Neutral","Needs Improvement"))</f>
        <v>Neutral</v>
      </c>
    </row>
    <row r="4918" customFormat="false" ht="15" hidden="false" customHeight="false" outlineLevel="0" collapsed="false">
      <c r="A4918" s="27" t="s">
        <v>986</v>
      </c>
      <c r="B4918" s="27" t="s">
        <v>987</v>
      </c>
      <c r="C4918" s="27" t="n">
        <v>32</v>
      </c>
      <c r="D4918" s="27" t="s">
        <v>121</v>
      </c>
      <c r="E4918" s="28" t="n">
        <v>45331</v>
      </c>
      <c r="F4918" s="27" t="s">
        <v>314</v>
      </c>
      <c r="G4918" s="28" t="n">
        <v>45343</v>
      </c>
      <c r="H4918" s="27" t="s">
        <v>206</v>
      </c>
      <c r="I4918" s="27" t="s">
        <v>300</v>
      </c>
      <c r="J4918" s="27" t="s">
        <v>593</v>
      </c>
      <c r="K4918" s="27" t="s">
        <v>202</v>
      </c>
      <c r="L4918" s="27" t="n">
        <v>13</v>
      </c>
      <c r="M4918" s="27" t="n">
        <v>193</v>
      </c>
      <c r="N4918" s="27" t="s">
        <v>186</v>
      </c>
      <c r="O4918" s="27" t="s">
        <v>128</v>
      </c>
      <c r="P4918" s="27" t="s">
        <v>140</v>
      </c>
      <c r="Q4918" s="29" t="n">
        <v>17660.16</v>
      </c>
      <c r="R4918" s="27" t="s">
        <v>172</v>
      </c>
      <c r="S4918" s="27" t="s">
        <v>335</v>
      </c>
      <c r="T4918" s="27" t="n">
        <v>3</v>
      </c>
      <c r="U4918" s="27" t="n">
        <f aca="false">YEAR(E4918)</f>
        <v>2024</v>
      </c>
      <c r="V4918" s="27" t="str">
        <f aca="false">TEXT(E4918,"MMM-YYYY")</f>
        <v>Feb-2024</v>
      </c>
      <c r="W4918" s="27" t="n">
        <f aca="false">MONTH(E4918)</f>
        <v>2</v>
      </c>
      <c r="X4918" s="27" t="str">
        <f aca="false">TEXT(WEEKDAY(E4918,2),"0")&amp;" - "&amp;TEXT(E4918,"dddd")</f>
        <v>5 - Friday</v>
      </c>
      <c r="Y4918" s="27" t="str">
        <f aca="false">_xlfn.IFS(C4918&lt;18,"Child (0-17)",C4918&lt;40,"Young Adult (18-39)",C4918&lt;60,"Adult (40-59)",TRUE(),"Senior (60+)")</f>
        <v>Young Adult (18-39)</v>
      </c>
      <c r="Z4918" s="27" t="n">
        <f aca="false">ROUND(G4918-E4918,0)</f>
        <v>12</v>
      </c>
      <c r="AA4918" s="27" t="n">
        <f aca="false">L4918+M4918</f>
        <v>206</v>
      </c>
      <c r="AB4918" s="27" t="n">
        <f aca="false">IFERROR(ROUND(Q4918/AA4918,2),0)</f>
        <v>85.73</v>
      </c>
      <c r="AC4918" s="27" t="str">
        <f aca="false">IF(AND(K4918="Critical",N4918="No"),"URGENT - No Bed","Normal")</f>
        <v>Normal</v>
      </c>
      <c r="AD4918" s="33" t="n">
        <f aca="false">INDEX(Lookup_Tables!$B$3:$B$12,MATCH(H4918,Lookup_Tables!$A$3:$A$12,0))</f>
        <v>2800000</v>
      </c>
      <c r="AE4918" s="27" t="str">
        <f aca="false">INDEX(Lookup_Tables!$C$3:$C$12,MATCH(H4918,Lookup_Tables!$A$3:$A$12,0))</f>
        <v>Dr. Suresh Nair</v>
      </c>
      <c r="AF4918" s="27" t="str">
        <f aca="false">IFERROR(INDEX(Lookup_Tables!$F$16:$F$45,MATCH(I4918,Lookup_Tables!$E$16:$E$45,0)),"N/A")</f>
        <v>EMP211</v>
      </c>
      <c r="AG4918" s="27" t="n">
        <f aca="false">_xlfn.IFS(R4918="Recovered",4,R4918="Referred",3,R4918="Admitted",2,R4918="Deceased",1,TRUE(),0)</f>
        <v>2</v>
      </c>
      <c r="AH4918" s="27" t="str">
        <f aca="false">IF(T4918&gt;=4,"Satisfied",IF(T4918&gt;=3,"Neutral","Needs Improvement"))</f>
        <v>Neutral</v>
      </c>
    </row>
    <row r="4919" customFormat="false" ht="15" hidden="false" customHeight="false" outlineLevel="0" collapsed="false">
      <c r="A4919" s="30" t="s">
        <v>2870</v>
      </c>
      <c r="B4919" s="30" t="s">
        <v>1334</v>
      </c>
      <c r="C4919" s="30" t="n">
        <v>85</v>
      </c>
      <c r="D4919" s="30" t="s">
        <v>121</v>
      </c>
      <c r="E4919" s="31" t="n">
        <v>45653</v>
      </c>
      <c r="F4919" s="30" t="s">
        <v>1250</v>
      </c>
      <c r="G4919" s="31" t="n">
        <v>45655</v>
      </c>
      <c r="H4919" s="30" t="s">
        <v>168</v>
      </c>
      <c r="I4919" s="30" t="s">
        <v>196</v>
      </c>
      <c r="J4919" s="30" t="s">
        <v>371</v>
      </c>
      <c r="K4919" s="30" t="s">
        <v>156</v>
      </c>
      <c r="L4919" s="30" t="n">
        <v>24</v>
      </c>
      <c r="M4919" s="30" t="n">
        <v>81</v>
      </c>
      <c r="N4919" s="30" t="s">
        <v>186</v>
      </c>
      <c r="O4919" s="30" t="s">
        <v>128</v>
      </c>
      <c r="P4919" s="30" t="s">
        <v>150</v>
      </c>
      <c r="Q4919" s="32" t="n">
        <v>4144.24</v>
      </c>
      <c r="R4919" s="30" t="s">
        <v>268</v>
      </c>
      <c r="S4919" s="30" t="s">
        <v>157</v>
      </c>
      <c r="T4919" s="30" t="n">
        <v>4</v>
      </c>
      <c r="U4919" s="30" t="n">
        <f aca="false">YEAR(E4919)</f>
        <v>2024</v>
      </c>
      <c r="V4919" s="30" t="str">
        <f aca="false">TEXT(E4919,"MMM-YYYY")</f>
        <v>Dec-2024</v>
      </c>
      <c r="W4919" s="30" t="n">
        <f aca="false">MONTH(E4919)</f>
        <v>12</v>
      </c>
      <c r="X4919" s="30" t="str">
        <f aca="false">TEXT(WEEKDAY(E4919,2),"0")&amp;" - "&amp;TEXT(E4919,"dddd")</f>
        <v>5 - Friday</v>
      </c>
      <c r="Y4919" s="30" t="str">
        <f aca="false">_xlfn.IFS(C4919&lt;18,"Child (0-17)",C4919&lt;40,"Young Adult (18-39)",C4919&lt;60,"Adult (40-59)",TRUE(),"Senior (60+)")</f>
        <v>Senior (60+)</v>
      </c>
      <c r="Z4919" s="30" t="n">
        <f aca="false">ROUND(G4919-E4919,0)</f>
        <v>2</v>
      </c>
      <c r="AA4919" s="30" t="n">
        <f aca="false">L4919+M4919</f>
        <v>105</v>
      </c>
      <c r="AB4919" s="30" t="n">
        <f aca="false">IFERROR(ROUND(Q4919/AA4919,2),0)</f>
        <v>39.47</v>
      </c>
      <c r="AC4919" s="30" t="str">
        <f aca="false">IF(AND(K4919="Critical",N4919="No"),"URGENT - No Bed","Normal")</f>
        <v>Normal</v>
      </c>
      <c r="AD4919" s="34" t="n">
        <f aca="false">INDEX(Lookup_Tables!$B$3:$B$12,MATCH(H4919,Lookup_Tables!$A$3:$A$12,0))</f>
        <v>4400000</v>
      </c>
      <c r="AE4919" s="30" t="str">
        <f aca="false">INDEX(Lookup_Tables!$C$3:$C$12,MATCH(H4919,Lookup_Tables!$A$3:$A$12,0))</f>
        <v>Dr. Neha Chopra</v>
      </c>
      <c r="AF4919" s="30" t="str">
        <f aca="false">IFERROR(INDEX(Lookup_Tables!$F$16:$F$45,MATCH(I4919,Lookup_Tables!$E$16:$E$45,0)),"N/A")</f>
        <v>EMP219</v>
      </c>
      <c r="AG4919" s="30" t="n">
        <f aca="false">_xlfn.IFS(R4919="Recovered",4,R4919="Referred",3,R4919="Admitted",2,R4919="Deceased",1,TRUE(),0)</f>
        <v>3</v>
      </c>
      <c r="AH4919" s="30" t="str">
        <f aca="false">IF(T4919&gt;=4,"Satisfied",IF(T4919&gt;=3,"Neutral","Needs Improvement"))</f>
        <v>Satisfied</v>
      </c>
    </row>
    <row r="4920" customFormat="false" ht="15" hidden="false" customHeight="false" outlineLevel="0" collapsed="false">
      <c r="A4920" s="27" t="s">
        <v>6439</v>
      </c>
      <c r="B4920" s="27" t="s">
        <v>1053</v>
      </c>
      <c r="C4920" s="27" t="n">
        <v>62</v>
      </c>
      <c r="D4920" s="27" t="s">
        <v>181</v>
      </c>
      <c r="E4920" s="28" t="n">
        <v>45486</v>
      </c>
      <c r="F4920" s="27" t="s">
        <v>247</v>
      </c>
      <c r="G4920" s="28" t="n">
        <v>45487</v>
      </c>
      <c r="H4920" s="27" t="s">
        <v>206</v>
      </c>
      <c r="I4920" s="27" t="s">
        <v>232</v>
      </c>
      <c r="J4920" s="27" t="s">
        <v>233</v>
      </c>
      <c r="K4920" s="27" t="s">
        <v>156</v>
      </c>
      <c r="L4920" s="27" t="n">
        <v>65</v>
      </c>
      <c r="M4920" s="27" t="n">
        <v>57</v>
      </c>
      <c r="N4920" s="27" t="s">
        <v>127</v>
      </c>
      <c r="O4920" s="27" t="s">
        <v>139</v>
      </c>
      <c r="P4920" s="27" t="s">
        <v>140</v>
      </c>
      <c r="Q4920" s="29" t="n">
        <v>4667.51</v>
      </c>
      <c r="R4920" s="27" t="s">
        <v>130</v>
      </c>
      <c r="S4920" s="27" t="s">
        <v>197</v>
      </c>
      <c r="T4920" s="27" t="n">
        <v>5</v>
      </c>
      <c r="U4920" s="27" t="n">
        <f aca="false">YEAR(E4920)</f>
        <v>2024</v>
      </c>
      <c r="V4920" s="27" t="str">
        <f aca="false">TEXT(E4920,"MMM-YYYY")</f>
        <v>Jul-2024</v>
      </c>
      <c r="W4920" s="27" t="n">
        <f aca="false">MONTH(E4920)</f>
        <v>7</v>
      </c>
      <c r="X4920" s="27" t="str">
        <f aca="false">TEXT(WEEKDAY(E4920,2),"0")&amp;" - "&amp;TEXT(E4920,"dddd")</f>
        <v>6 - Saturday</v>
      </c>
      <c r="Y4920" s="27" t="str">
        <f aca="false">_xlfn.IFS(C4920&lt;18,"Child (0-17)",C4920&lt;40,"Young Adult (18-39)",C4920&lt;60,"Adult (40-59)",TRUE(),"Senior (60+)")</f>
        <v>Senior (60+)</v>
      </c>
      <c r="Z4920" s="27" t="n">
        <f aca="false">ROUND(G4920-E4920,0)</f>
        <v>1</v>
      </c>
      <c r="AA4920" s="27" t="n">
        <f aca="false">L4920+M4920</f>
        <v>122</v>
      </c>
      <c r="AB4920" s="27" t="n">
        <f aca="false">IFERROR(ROUND(Q4920/AA4920,2),0)</f>
        <v>38.26</v>
      </c>
      <c r="AC4920" s="27" t="str">
        <f aca="false">IF(AND(K4920="Critical",N4920="No"),"URGENT - No Bed","Normal")</f>
        <v>Normal</v>
      </c>
      <c r="AD4920" s="33" t="n">
        <f aca="false">INDEX(Lookup_Tables!$B$3:$B$12,MATCH(H4920,Lookup_Tables!$A$3:$A$12,0))</f>
        <v>2800000</v>
      </c>
      <c r="AE4920" s="27" t="str">
        <f aca="false">INDEX(Lookup_Tables!$C$3:$C$12,MATCH(H4920,Lookup_Tables!$A$3:$A$12,0))</f>
        <v>Dr. Suresh Nair</v>
      </c>
      <c r="AF4920" s="27" t="str">
        <f aca="false">IFERROR(INDEX(Lookup_Tables!$F$16:$F$45,MATCH(I4920,Lookup_Tables!$E$16:$E$45,0)),"N/A")</f>
        <v>EMP210</v>
      </c>
      <c r="AG4920" s="27" t="n">
        <f aca="false">_xlfn.IFS(R4920="Recovered",4,R4920="Referred",3,R4920="Admitted",2,R4920="Deceased",1,TRUE(),0)</f>
        <v>4</v>
      </c>
      <c r="AH4920" s="27" t="str">
        <f aca="false">IF(T4920&gt;=4,"Satisfied",IF(T4920&gt;=3,"Neutral","Needs Improvement"))</f>
        <v>Satisfied</v>
      </c>
    </row>
    <row r="4921" customFormat="false" ht="15" hidden="false" customHeight="false" outlineLevel="0" collapsed="false">
      <c r="A4921" s="30" t="s">
        <v>3464</v>
      </c>
      <c r="B4921" s="30" t="s">
        <v>1920</v>
      </c>
      <c r="C4921" s="30" t="n">
        <v>22</v>
      </c>
      <c r="D4921" s="30" t="s">
        <v>181</v>
      </c>
      <c r="E4921" s="31" t="n">
        <v>45442</v>
      </c>
      <c r="F4921" s="30" t="s">
        <v>2607</v>
      </c>
      <c r="G4921" s="31" t="n">
        <v>45445</v>
      </c>
      <c r="H4921" s="30" t="s">
        <v>135</v>
      </c>
      <c r="I4921" s="30" t="s">
        <v>251</v>
      </c>
      <c r="J4921" s="30" t="s">
        <v>201</v>
      </c>
      <c r="K4921" s="30" t="s">
        <v>156</v>
      </c>
      <c r="L4921" s="30" t="n">
        <v>35</v>
      </c>
      <c r="M4921" s="30" t="n">
        <v>55</v>
      </c>
      <c r="N4921" s="30" t="s">
        <v>186</v>
      </c>
      <c r="O4921" s="30" t="s">
        <v>139</v>
      </c>
      <c r="P4921" s="30" t="s">
        <v>140</v>
      </c>
      <c r="Q4921" s="32" t="n">
        <v>3203.98</v>
      </c>
      <c r="R4921" s="30" t="s">
        <v>130</v>
      </c>
      <c r="S4921" s="30" t="s">
        <v>197</v>
      </c>
      <c r="T4921" s="30" t="n">
        <v>3</v>
      </c>
      <c r="U4921" s="30" t="n">
        <f aca="false">YEAR(E4921)</f>
        <v>2024</v>
      </c>
      <c r="V4921" s="30" t="str">
        <f aca="false">TEXT(E4921,"MMM-YYYY")</f>
        <v>May-2024</v>
      </c>
      <c r="W4921" s="30" t="n">
        <f aca="false">MONTH(E4921)</f>
        <v>5</v>
      </c>
      <c r="X4921" s="30" t="str">
        <f aca="false">TEXT(WEEKDAY(E4921,2),"0")&amp;" - "&amp;TEXT(E4921,"dddd")</f>
        <v>4 - Thursday</v>
      </c>
      <c r="Y4921" s="30" t="str">
        <f aca="false">_xlfn.IFS(C4921&lt;18,"Child (0-17)",C4921&lt;40,"Young Adult (18-39)",C4921&lt;60,"Adult (40-59)",TRUE(),"Senior (60+)")</f>
        <v>Young Adult (18-39)</v>
      </c>
      <c r="Z4921" s="30" t="n">
        <f aca="false">ROUND(G4921-E4921,0)</f>
        <v>3</v>
      </c>
      <c r="AA4921" s="30" t="n">
        <f aca="false">L4921+M4921</f>
        <v>90</v>
      </c>
      <c r="AB4921" s="30" t="n">
        <f aca="false">IFERROR(ROUND(Q4921/AA4921,2),0)</f>
        <v>35.6</v>
      </c>
      <c r="AC4921" s="30" t="str">
        <f aca="false">IF(AND(K4921="Critical",N4921="No"),"URGENT - No Bed","Normal")</f>
        <v>Normal</v>
      </c>
      <c r="AD4921" s="34" t="n">
        <f aca="false">INDEX(Lookup_Tables!$B$3:$B$12,MATCH(H4921,Lookup_Tables!$A$3:$A$12,0))</f>
        <v>4600000</v>
      </c>
      <c r="AE4921" s="30" t="str">
        <f aca="false">INDEX(Lookup_Tables!$C$3:$C$12,MATCH(H4921,Lookup_Tables!$A$3:$A$12,0))</f>
        <v>Dr. Farhan Khan</v>
      </c>
      <c r="AF4921" s="30" t="str">
        <f aca="false">IFERROR(INDEX(Lookup_Tables!$F$16:$F$45,MATCH(I4921,Lookup_Tables!$E$16:$E$45,0)),"N/A")</f>
        <v>EMP207</v>
      </c>
      <c r="AG4921" s="30" t="n">
        <f aca="false">_xlfn.IFS(R4921="Recovered",4,R4921="Referred",3,R4921="Admitted",2,R4921="Deceased",1,TRUE(),0)</f>
        <v>4</v>
      </c>
      <c r="AH4921" s="30" t="str">
        <f aca="false">IF(T4921&gt;=4,"Satisfied",IF(T4921&gt;=3,"Neutral","Needs Improvement"))</f>
        <v>Neutral</v>
      </c>
    </row>
    <row r="4922" customFormat="false" ht="15" hidden="false" customHeight="false" outlineLevel="0" collapsed="false">
      <c r="A4922" s="27" t="s">
        <v>5551</v>
      </c>
      <c r="B4922" s="27" t="s">
        <v>2747</v>
      </c>
      <c r="C4922" s="27" t="n">
        <v>19</v>
      </c>
      <c r="D4922" s="27" t="s">
        <v>181</v>
      </c>
      <c r="E4922" s="28" t="n">
        <v>45506</v>
      </c>
      <c r="F4922" s="27" t="s">
        <v>853</v>
      </c>
      <c r="G4922" s="28" t="n">
        <v>45507</v>
      </c>
      <c r="H4922" s="27" t="s">
        <v>183</v>
      </c>
      <c r="I4922" s="27" t="s">
        <v>430</v>
      </c>
      <c r="J4922" s="27" t="s">
        <v>431</v>
      </c>
      <c r="K4922" s="27" t="s">
        <v>126</v>
      </c>
      <c r="L4922" s="27" t="n">
        <v>19</v>
      </c>
      <c r="M4922" s="27" t="n">
        <v>58</v>
      </c>
      <c r="N4922" s="27" t="s">
        <v>186</v>
      </c>
      <c r="O4922" s="27" t="s">
        <v>139</v>
      </c>
      <c r="P4922" s="27" t="s">
        <v>140</v>
      </c>
      <c r="Q4922" s="29" t="n">
        <v>8190.84</v>
      </c>
      <c r="R4922" s="27" t="s">
        <v>130</v>
      </c>
      <c r="S4922" s="27" t="s">
        <v>178</v>
      </c>
      <c r="T4922" s="27" t="n">
        <v>5</v>
      </c>
      <c r="U4922" s="27" t="n">
        <f aca="false">YEAR(E4922)</f>
        <v>2024</v>
      </c>
      <c r="V4922" s="27" t="str">
        <f aca="false">TEXT(E4922,"MMM-YYYY")</f>
        <v>Aug-2024</v>
      </c>
      <c r="W4922" s="27" t="n">
        <f aca="false">MONTH(E4922)</f>
        <v>8</v>
      </c>
      <c r="X4922" s="27" t="str">
        <f aca="false">TEXT(WEEKDAY(E4922,2),"0")&amp;" - "&amp;TEXT(E4922,"dddd")</f>
        <v>5 - Friday</v>
      </c>
      <c r="Y4922" s="27" t="str">
        <f aca="false">_xlfn.IFS(C4922&lt;18,"Child (0-17)",C4922&lt;40,"Young Adult (18-39)",C4922&lt;60,"Adult (40-59)",TRUE(),"Senior (60+)")</f>
        <v>Young Adult (18-39)</v>
      </c>
      <c r="Z4922" s="27" t="n">
        <f aca="false">ROUND(G4922-E4922,0)</f>
        <v>1</v>
      </c>
      <c r="AA4922" s="27" t="n">
        <f aca="false">L4922+M4922</f>
        <v>77</v>
      </c>
      <c r="AB4922" s="27" t="n">
        <f aca="false">IFERROR(ROUND(Q4922/AA4922,2),0)</f>
        <v>106.37</v>
      </c>
      <c r="AC4922" s="27" t="str">
        <f aca="false">IF(AND(K4922="Critical",N4922="No"),"URGENT - No Bed","Normal")</f>
        <v>Normal</v>
      </c>
      <c r="AD4922" s="33" t="n">
        <f aca="false">INDEX(Lookup_Tables!$B$3:$B$12,MATCH(H4922,Lookup_Tables!$A$3:$A$12,0))</f>
        <v>3100000</v>
      </c>
      <c r="AE4922" s="27" t="str">
        <f aca="false">INDEX(Lookup_Tables!$C$3:$C$12,MATCH(H4922,Lookup_Tables!$A$3:$A$12,0))</f>
        <v>Dr. Kavita Rao</v>
      </c>
      <c r="AF4922" s="27" t="str">
        <f aca="false">IFERROR(INDEX(Lookup_Tables!$F$16:$F$45,MATCH(I4922,Lookup_Tables!$E$16:$E$45,0)),"N/A")</f>
        <v>EMP224</v>
      </c>
      <c r="AG4922" s="27" t="n">
        <f aca="false">_xlfn.IFS(R4922="Recovered",4,R4922="Referred",3,R4922="Admitted",2,R4922="Deceased",1,TRUE(),0)</f>
        <v>4</v>
      </c>
      <c r="AH4922" s="27" t="str">
        <f aca="false">IF(T4922&gt;=4,"Satisfied",IF(T4922&gt;=3,"Neutral","Needs Improvement"))</f>
        <v>Satisfied</v>
      </c>
    </row>
    <row r="4923" customFormat="false" ht="15" hidden="false" customHeight="false" outlineLevel="0" collapsed="false">
      <c r="A4923" s="30" t="s">
        <v>4062</v>
      </c>
      <c r="B4923" s="30" t="s">
        <v>4063</v>
      </c>
      <c r="C4923" s="30" t="n">
        <v>31</v>
      </c>
      <c r="D4923" s="30" t="s">
        <v>181</v>
      </c>
      <c r="E4923" s="31" t="n">
        <v>45460</v>
      </c>
      <c r="F4923" s="30" t="s">
        <v>482</v>
      </c>
      <c r="G4923" s="31" t="n">
        <v>45464</v>
      </c>
      <c r="H4923" s="30" t="s">
        <v>123</v>
      </c>
      <c r="I4923" s="30" t="s">
        <v>155</v>
      </c>
      <c r="J4923" s="30" t="s">
        <v>418</v>
      </c>
      <c r="K4923" s="30" t="s">
        <v>126</v>
      </c>
      <c r="L4923" s="30" t="n">
        <v>27</v>
      </c>
      <c r="M4923" s="30" t="n">
        <v>56</v>
      </c>
      <c r="N4923" s="30" t="s">
        <v>186</v>
      </c>
      <c r="O4923" s="30" t="s">
        <v>149</v>
      </c>
      <c r="P4923" s="30" t="s">
        <v>129</v>
      </c>
      <c r="Q4923" s="32" t="n">
        <v>6703.67</v>
      </c>
      <c r="R4923" s="30" t="s">
        <v>268</v>
      </c>
      <c r="S4923" s="30" t="s">
        <v>131</v>
      </c>
      <c r="T4923" s="30" t="n">
        <v>2</v>
      </c>
      <c r="U4923" s="30" t="n">
        <f aca="false">YEAR(E4923)</f>
        <v>2024</v>
      </c>
      <c r="V4923" s="30" t="str">
        <f aca="false">TEXT(E4923,"MMM-YYYY")</f>
        <v>Jun-2024</v>
      </c>
      <c r="W4923" s="30" t="n">
        <f aca="false">MONTH(E4923)</f>
        <v>6</v>
      </c>
      <c r="X4923" s="30" t="str">
        <f aca="false">TEXT(WEEKDAY(E4923,2),"0")&amp;" - "&amp;TEXT(E4923,"dddd")</f>
        <v>1 - Monday</v>
      </c>
      <c r="Y4923" s="30" t="str">
        <f aca="false">_xlfn.IFS(C4923&lt;18,"Child (0-17)",C4923&lt;40,"Young Adult (18-39)",C4923&lt;60,"Adult (40-59)",TRUE(),"Senior (60+)")</f>
        <v>Young Adult (18-39)</v>
      </c>
      <c r="Z4923" s="30" t="n">
        <f aca="false">ROUND(G4923-E4923,0)</f>
        <v>4</v>
      </c>
      <c r="AA4923" s="30" t="n">
        <f aca="false">L4923+M4923</f>
        <v>83</v>
      </c>
      <c r="AB4923" s="30" t="n">
        <f aca="false">IFERROR(ROUND(Q4923/AA4923,2),0)</f>
        <v>80.77</v>
      </c>
      <c r="AC4923" s="30" t="str">
        <f aca="false">IF(AND(K4923="Critical",N4923="No"),"URGENT - No Bed","Normal")</f>
        <v>Normal</v>
      </c>
      <c r="AD4923" s="34" t="n">
        <f aca="false">INDEX(Lookup_Tables!$B$3:$B$12,MATCH(H4923,Lookup_Tables!$A$3:$A$12,0))</f>
        <v>2200000</v>
      </c>
      <c r="AE4923" s="30" t="str">
        <f aca="false">INDEX(Lookup_Tables!$C$3:$C$12,MATCH(H4923,Lookup_Tables!$A$3:$A$12,0))</f>
        <v>Dr. Rohan Das</v>
      </c>
      <c r="AF4923" s="30" t="str">
        <f aca="false">IFERROR(INDEX(Lookup_Tables!$F$16:$F$45,MATCH(I4923,Lookup_Tables!$E$16:$E$45,0)),"N/A")</f>
        <v>EMP203</v>
      </c>
      <c r="AG4923" s="30" t="n">
        <f aca="false">_xlfn.IFS(R4923="Recovered",4,R4923="Referred",3,R4923="Admitted",2,R4923="Deceased",1,TRUE(),0)</f>
        <v>3</v>
      </c>
      <c r="AH4923" s="30" t="str">
        <f aca="false">IF(T4923&gt;=4,"Satisfied",IF(T4923&gt;=3,"Neutral","Needs Improvement"))</f>
        <v>Needs Improvement</v>
      </c>
    </row>
    <row r="4924" customFormat="false" ht="15" hidden="false" customHeight="false" outlineLevel="0" collapsed="false">
      <c r="A4924" s="27" t="s">
        <v>4603</v>
      </c>
      <c r="B4924" s="27" t="s">
        <v>2156</v>
      </c>
      <c r="C4924" s="27" t="n">
        <v>33</v>
      </c>
      <c r="D4924" s="27" t="s">
        <v>181</v>
      </c>
      <c r="E4924" s="28" t="n">
        <v>45551</v>
      </c>
      <c r="F4924" s="27" t="s">
        <v>384</v>
      </c>
      <c r="G4924" s="28" t="n">
        <v>45551</v>
      </c>
      <c r="H4924" s="27" t="s">
        <v>161</v>
      </c>
      <c r="I4924" s="27" t="s">
        <v>162</v>
      </c>
      <c r="J4924" s="27" t="s">
        <v>426</v>
      </c>
      <c r="K4924" s="27" t="s">
        <v>156</v>
      </c>
      <c r="L4924" s="27" t="n">
        <v>68</v>
      </c>
      <c r="M4924" s="27" t="n">
        <v>37</v>
      </c>
      <c r="N4924" s="27" t="s">
        <v>127</v>
      </c>
      <c r="O4924" s="27" t="s">
        <v>149</v>
      </c>
      <c r="P4924" s="27" t="s">
        <v>140</v>
      </c>
      <c r="Q4924" s="29" t="n">
        <v>4481.04</v>
      </c>
      <c r="R4924" s="27" t="s">
        <v>172</v>
      </c>
      <c r="S4924" s="27" t="s">
        <v>197</v>
      </c>
      <c r="T4924" s="27" t="n">
        <v>3</v>
      </c>
      <c r="U4924" s="27" t="n">
        <f aca="false">YEAR(E4924)</f>
        <v>2024</v>
      </c>
      <c r="V4924" s="27" t="str">
        <f aca="false">TEXT(E4924,"MMM-YYYY")</f>
        <v>Sep-2024</v>
      </c>
      <c r="W4924" s="27" t="n">
        <f aca="false">MONTH(E4924)</f>
        <v>9</v>
      </c>
      <c r="X4924" s="27" t="str">
        <f aca="false">TEXT(WEEKDAY(E4924,2),"0")&amp;" - "&amp;TEXT(E4924,"dddd")</f>
        <v>1 - Monday</v>
      </c>
      <c r="Y4924" s="27" t="str">
        <f aca="false">_xlfn.IFS(C4924&lt;18,"Child (0-17)",C4924&lt;40,"Young Adult (18-39)",C4924&lt;60,"Adult (40-59)",TRUE(),"Senior (60+)")</f>
        <v>Young Adult (18-39)</v>
      </c>
      <c r="Z4924" s="27" t="n">
        <f aca="false">ROUND(G4924-E4924,0)</f>
        <v>0</v>
      </c>
      <c r="AA4924" s="27" t="n">
        <f aca="false">L4924+M4924</f>
        <v>105</v>
      </c>
      <c r="AB4924" s="27" t="n">
        <f aca="false">IFERROR(ROUND(Q4924/AA4924,2),0)</f>
        <v>42.68</v>
      </c>
      <c r="AC4924" s="27" t="str">
        <f aca="false">IF(AND(K4924="Critical",N4924="No"),"URGENT - No Bed","Normal")</f>
        <v>Normal</v>
      </c>
      <c r="AD4924" s="33" t="n">
        <f aca="false">INDEX(Lookup_Tables!$B$3:$B$12,MATCH(H4924,Lookup_Tables!$A$3:$A$12,0))</f>
        <v>3600000</v>
      </c>
      <c r="AE4924" s="27" t="str">
        <f aca="false">INDEX(Lookup_Tables!$C$3:$C$12,MATCH(H4924,Lookup_Tables!$A$3:$A$12,0))</f>
        <v>Dr. Sameer Joshi</v>
      </c>
      <c r="AF4924" s="27" t="str">
        <f aca="false">IFERROR(INDEX(Lookup_Tables!$F$16:$F$45,MATCH(I4924,Lookup_Tables!$E$16:$E$45,0)),"N/A")</f>
        <v>EMP222</v>
      </c>
      <c r="AG4924" s="27" t="n">
        <f aca="false">_xlfn.IFS(R4924="Recovered",4,R4924="Referred",3,R4924="Admitted",2,R4924="Deceased",1,TRUE(),0)</f>
        <v>2</v>
      </c>
      <c r="AH4924" s="27" t="str">
        <f aca="false">IF(T4924&gt;=4,"Satisfied",IF(T4924&gt;=3,"Neutral","Needs Improvement"))</f>
        <v>Neutral</v>
      </c>
    </row>
    <row r="4925" customFormat="false" ht="15" hidden="false" customHeight="false" outlineLevel="0" collapsed="false">
      <c r="A4925" s="30" t="s">
        <v>6615</v>
      </c>
      <c r="B4925" s="30" t="s">
        <v>739</v>
      </c>
      <c r="C4925" s="30" t="n">
        <v>47</v>
      </c>
      <c r="D4925" s="30" t="s">
        <v>181</v>
      </c>
      <c r="E4925" s="31" t="n">
        <v>45480</v>
      </c>
      <c r="F4925" s="30" t="s">
        <v>771</v>
      </c>
      <c r="G4925" s="31" t="n">
        <v>45482</v>
      </c>
      <c r="H4925" s="30" t="s">
        <v>161</v>
      </c>
      <c r="I4925" s="30" t="s">
        <v>320</v>
      </c>
      <c r="J4925" s="30" t="s">
        <v>385</v>
      </c>
      <c r="K4925" s="30" t="s">
        <v>156</v>
      </c>
      <c r="L4925" s="30" t="n">
        <v>54</v>
      </c>
      <c r="M4925" s="30" t="n">
        <v>87</v>
      </c>
      <c r="N4925" s="30" t="s">
        <v>127</v>
      </c>
      <c r="O4925" s="30" t="s">
        <v>139</v>
      </c>
      <c r="P4925" s="30" t="s">
        <v>140</v>
      </c>
      <c r="Q4925" s="32" t="n">
        <v>4649.06</v>
      </c>
      <c r="R4925" s="30" t="s">
        <v>130</v>
      </c>
      <c r="S4925" s="30" t="s">
        <v>157</v>
      </c>
      <c r="T4925" s="30" t="n">
        <v>4</v>
      </c>
      <c r="U4925" s="30" t="n">
        <f aca="false">YEAR(E4925)</f>
        <v>2024</v>
      </c>
      <c r="V4925" s="30" t="str">
        <f aca="false">TEXT(E4925,"MMM-YYYY")</f>
        <v>Jul-2024</v>
      </c>
      <c r="W4925" s="30" t="n">
        <f aca="false">MONTH(E4925)</f>
        <v>7</v>
      </c>
      <c r="X4925" s="30" t="str">
        <f aca="false">TEXT(WEEKDAY(E4925,2),"0")&amp;" - "&amp;TEXT(E4925,"dddd")</f>
        <v>7 - Sunday</v>
      </c>
      <c r="Y4925" s="30" t="str">
        <f aca="false">_xlfn.IFS(C4925&lt;18,"Child (0-17)",C4925&lt;40,"Young Adult (18-39)",C4925&lt;60,"Adult (40-59)",TRUE(),"Senior (60+)")</f>
        <v>Adult (40-59)</v>
      </c>
      <c r="Z4925" s="30" t="n">
        <f aca="false">ROUND(G4925-E4925,0)</f>
        <v>2</v>
      </c>
      <c r="AA4925" s="30" t="n">
        <f aca="false">L4925+M4925</f>
        <v>141</v>
      </c>
      <c r="AB4925" s="30" t="n">
        <f aca="false">IFERROR(ROUND(Q4925/AA4925,2),0)</f>
        <v>32.97</v>
      </c>
      <c r="AC4925" s="30" t="str">
        <f aca="false">IF(AND(K4925="Critical",N4925="No"),"URGENT - No Bed","Normal")</f>
        <v>Normal</v>
      </c>
      <c r="AD4925" s="34" t="n">
        <f aca="false">INDEX(Lookup_Tables!$B$3:$B$12,MATCH(H4925,Lookup_Tables!$A$3:$A$12,0))</f>
        <v>3600000</v>
      </c>
      <c r="AE4925" s="30" t="str">
        <f aca="false">INDEX(Lookup_Tables!$C$3:$C$12,MATCH(H4925,Lookup_Tables!$A$3:$A$12,0))</f>
        <v>Dr. Sameer Joshi</v>
      </c>
      <c r="AF4925" s="30" t="str">
        <f aca="false">IFERROR(INDEX(Lookup_Tables!$F$16:$F$45,MATCH(I4925,Lookup_Tables!$E$16:$E$45,0)),"N/A")</f>
        <v>EMP223</v>
      </c>
      <c r="AG4925" s="30" t="n">
        <f aca="false">_xlfn.IFS(R4925="Recovered",4,R4925="Referred",3,R4925="Admitted",2,R4925="Deceased",1,TRUE(),0)</f>
        <v>4</v>
      </c>
      <c r="AH4925" s="30" t="str">
        <f aca="false">IF(T4925&gt;=4,"Satisfied",IF(T4925&gt;=3,"Neutral","Needs Improvement"))</f>
        <v>Satisfied</v>
      </c>
    </row>
    <row r="4926" customFormat="false" ht="15" hidden="false" customHeight="false" outlineLevel="0" collapsed="false">
      <c r="A4926" s="27" t="s">
        <v>2111</v>
      </c>
      <c r="B4926" s="27" t="s">
        <v>802</v>
      </c>
      <c r="C4926" s="27" t="n">
        <v>25</v>
      </c>
      <c r="D4926" s="27" t="s">
        <v>121</v>
      </c>
      <c r="E4926" s="28" t="n">
        <v>45454</v>
      </c>
      <c r="F4926" s="27" t="s">
        <v>277</v>
      </c>
      <c r="G4926" s="28" t="n">
        <v>45457</v>
      </c>
      <c r="H4926" s="27" t="s">
        <v>183</v>
      </c>
      <c r="I4926" s="27" t="s">
        <v>184</v>
      </c>
      <c r="J4926" s="27" t="s">
        <v>213</v>
      </c>
      <c r="K4926" s="27" t="s">
        <v>156</v>
      </c>
      <c r="L4926" s="27" t="n">
        <v>45</v>
      </c>
      <c r="M4926" s="27" t="n">
        <v>90</v>
      </c>
      <c r="N4926" s="27" t="s">
        <v>127</v>
      </c>
      <c r="O4926" s="27" t="s">
        <v>128</v>
      </c>
      <c r="P4926" s="27" t="s">
        <v>150</v>
      </c>
      <c r="Q4926" s="29" t="n">
        <v>4537.96</v>
      </c>
      <c r="R4926" s="27" t="s">
        <v>130</v>
      </c>
      <c r="S4926" s="27" t="s">
        <v>151</v>
      </c>
      <c r="T4926" s="27" t="n">
        <v>5</v>
      </c>
      <c r="U4926" s="27" t="n">
        <f aca="false">YEAR(E4926)</f>
        <v>2024</v>
      </c>
      <c r="V4926" s="27" t="str">
        <f aca="false">TEXT(E4926,"MMM-YYYY")</f>
        <v>Jun-2024</v>
      </c>
      <c r="W4926" s="27" t="n">
        <f aca="false">MONTH(E4926)</f>
        <v>6</v>
      </c>
      <c r="X4926" s="27" t="str">
        <f aca="false">TEXT(WEEKDAY(E4926,2),"0")&amp;" - "&amp;TEXT(E4926,"dddd")</f>
        <v>2 - Tuesday</v>
      </c>
      <c r="Y4926" s="27" t="str">
        <f aca="false">_xlfn.IFS(C4926&lt;18,"Child (0-17)",C4926&lt;40,"Young Adult (18-39)",C4926&lt;60,"Adult (40-59)",TRUE(),"Senior (60+)")</f>
        <v>Young Adult (18-39)</v>
      </c>
      <c r="Z4926" s="27" t="n">
        <f aca="false">ROUND(G4926-E4926,0)</f>
        <v>3</v>
      </c>
      <c r="AA4926" s="27" t="n">
        <f aca="false">L4926+M4926</f>
        <v>135</v>
      </c>
      <c r="AB4926" s="27" t="n">
        <f aca="false">IFERROR(ROUND(Q4926/AA4926,2),0)</f>
        <v>33.61</v>
      </c>
      <c r="AC4926" s="27" t="str">
        <f aca="false">IF(AND(K4926="Critical",N4926="No"),"URGENT - No Bed","Normal")</f>
        <v>Normal</v>
      </c>
      <c r="AD4926" s="33" t="n">
        <f aca="false">INDEX(Lookup_Tables!$B$3:$B$12,MATCH(H4926,Lookup_Tables!$A$3:$A$12,0))</f>
        <v>3100000</v>
      </c>
      <c r="AE4926" s="27" t="str">
        <f aca="false">INDEX(Lookup_Tables!$C$3:$C$12,MATCH(H4926,Lookup_Tables!$A$3:$A$12,0))</f>
        <v>Dr. Kavita Rao</v>
      </c>
      <c r="AF4926" s="27" t="str">
        <f aca="false">IFERROR(INDEX(Lookup_Tables!$F$16:$F$45,MATCH(I4926,Lookup_Tables!$E$16:$E$45,0)),"N/A")</f>
        <v>EMP226</v>
      </c>
      <c r="AG4926" s="27" t="n">
        <f aca="false">_xlfn.IFS(R4926="Recovered",4,R4926="Referred",3,R4926="Admitted",2,R4926="Deceased",1,TRUE(),0)</f>
        <v>4</v>
      </c>
      <c r="AH4926" s="27" t="str">
        <f aca="false">IF(T4926&gt;=4,"Satisfied",IF(T4926&gt;=3,"Neutral","Needs Improvement"))</f>
        <v>Satisfied</v>
      </c>
    </row>
    <row r="4927" customFormat="false" ht="15" hidden="false" customHeight="false" outlineLevel="0" collapsed="false">
      <c r="A4927" s="30" t="s">
        <v>256</v>
      </c>
      <c r="B4927" s="30" t="s">
        <v>189</v>
      </c>
      <c r="C4927" s="30" t="n">
        <v>29</v>
      </c>
      <c r="D4927" s="30" t="s">
        <v>121</v>
      </c>
      <c r="E4927" s="31" t="n">
        <v>45469</v>
      </c>
      <c r="F4927" s="30" t="s">
        <v>257</v>
      </c>
      <c r="G4927" s="31" t="n">
        <v>45472</v>
      </c>
      <c r="H4927" s="30" t="s">
        <v>161</v>
      </c>
      <c r="I4927" s="30" t="s">
        <v>162</v>
      </c>
      <c r="J4927" s="30" t="s">
        <v>258</v>
      </c>
      <c r="K4927" s="30" t="s">
        <v>126</v>
      </c>
      <c r="L4927" s="30" t="n">
        <v>31</v>
      </c>
      <c r="M4927" s="30" t="n">
        <v>127</v>
      </c>
      <c r="N4927" s="30" t="s">
        <v>186</v>
      </c>
      <c r="O4927" s="30" t="s">
        <v>139</v>
      </c>
      <c r="P4927" s="30" t="s">
        <v>140</v>
      </c>
      <c r="Q4927" s="32" t="n">
        <v>9187.82</v>
      </c>
      <c r="R4927" s="30" t="s">
        <v>130</v>
      </c>
      <c r="S4927" s="30" t="s">
        <v>223</v>
      </c>
      <c r="T4927" s="30" t="n">
        <v>4</v>
      </c>
      <c r="U4927" s="30" t="n">
        <f aca="false">YEAR(E4927)</f>
        <v>2024</v>
      </c>
      <c r="V4927" s="30" t="str">
        <f aca="false">TEXT(E4927,"MMM-YYYY")</f>
        <v>Jun-2024</v>
      </c>
      <c r="W4927" s="30" t="n">
        <f aca="false">MONTH(E4927)</f>
        <v>6</v>
      </c>
      <c r="X4927" s="30" t="str">
        <f aca="false">TEXT(WEEKDAY(E4927,2),"0")&amp;" - "&amp;TEXT(E4927,"dddd")</f>
        <v>3 - Wednesday</v>
      </c>
      <c r="Y4927" s="30" t="str">
        <f aca="false">_xlfn.IFS(C4927&lt;18,"Child (0-17)",C4927&lt;40,"Young Adult (18-39)",C4927&lt;60,"Adult (40-59)",TRUE(),"Senior (60+)")</f>
        <v>Young Adult (18-39)</v>
      </c>
      <c r="Z4927" s="30" t="n">
        <f aca="false">ROUND(G4927-E4927,0)</f>
        <v>3</v>
      </c>
      <c r="AA4927" s="30" t="n">
        <f aca="false">L4927+M4927</f>
        <v>158</v>
      </c>
      <c r="AB4927" s="30" t="n">
        <f aca="false">IFERROR(ROUND(Q4927/AA4927,2),0)</f>
        <v>58.15</v>
      </c>
      <c r="AC4927" s="30" t="str">
        <f aca="false">IF(AND(K4927="Critical",N4927="No"),"URGENT - No Bed","Normal")</f>
        <v>Normal</v>
      </c>
      <c r="AD4927" s="34" t="n">
        <f aca="false">INDEX(Lookup_Tables!$B$3:$B$12,MATCH(H4927,Lookup_Tables!$A$3:$A$12,0))</f>
        <v>3600000</v>
      </c>
      <c r="AE4927" s="30" t="str">
        <f aca="false">INDEX(Lookup_Tables!$C$3:$C$12,MATCH(H4927,Lookup_Tables!$A$3:$A$12,0))</f>
        <v>Dr. Sameer Joshi</v>
      </c>
      <c r="AF4927" s="30" t="str">
        <f aca="false">IFERROR(INDEX(Lookup_Tables!$F$16:$F$45,MATCH(I4927,Lookup_Tables!$E$16:$E$45,0)),"N/A")</f>
        <v>EMP222</v>
      </c>
      <c r="AG4927" s="30" t="n">
        <f aca="false">_xlfn.IFS(R4927="Recovered",4,R4927="Referred",3,R4927="Admitted",2,R4927="Deceased",1,TRUE(),0)</f>
        <v>4</v>
      </c>
      <c r="AH4927" s="30" t="str">
        <f aca="false">IF(T4927&gt;=4,"Satisfied",IF(T4927&gt;=3,"Neutral","Needs Improvement"))</f>
        <v>Satisfied</v>
      </c>
    </row>
    <row r="4928" customFormat="false" ht="15" hidden="false" customHeight="false" outlineLevel="0" collapsed="false">
      <c r="A4928" s="27" t="s">
        <v>6539</v>
      </c>
      <c r="B4928" s="27" t="s">
        <v>855</v>
      </c>
      <c r="C4928" s="27" t="n">
        <v>55</v>
      </c>
      <c r="D4928" s="27" t="s">
        <v>181</v>
      </c>
      <c r="E4928" s="28" t="n">
        <v>45431</v>
      </c>
      <c r="F4928" s="27" t="s">
        <v>730</v>
      </c>
      <c r="G4928" s="28" t="n">
        <v>45431</v>
      </c>
      <c r="H4928" s="27" t="s">
        <v>123</v>
      </c>
      <c r="I4928" s="27" t="s">
        <v>124</v>
      </c>
      <c r="J4928" s="27" t="s">
        <v>125</v>
      </c>
      <c r="K4928" s="27" t="s">
        <v>138</v>
      </c>
      <c r="L4928" s="27" t="n">
        <v>73</v>
      </c>
      <c r="M4928" s="27" t="n">
        <v>22</v>
      </c>
      <c r="N4928" s="27" t="s">
        <v>127</v>
      </c>
      <c r="O4928" s="27" t="s">
        <v>128</v>
      </c>
      <c r="P4928" s="27" t="s">
        <v>187</v>
      </c>
      <c r="Q4928" s="29" t="n">
        <v>1893.14</v>
      </c>
      <c r="R4928" s="27" t="s">
        <v>130</v>
      </c>
      <c r="S4928" s="27" t="s">
        <v>335</v>
      </c>
      <c r="T4928" s="27" t="n">
        <v>3</v>
      </c>
      <c r="U4928" s="27" t="n">
        <f aca="false">YEAR(E4928)</f>
        <v>2024</v>
      </c>
      <c r="V4928" s="27" t="str">
        <f aca="false">TEXT(E4928,"MMM-YYYY")</f>
        <v>May-2024</v>
      </c>
      <c r="W4928" s="27" t="n">
        <f aca="false">MONTH(E4928)</f>
        <v>5</v>
      </c>
      <c r="X4928" s="27" t="str">
        <f aca="false">TEXT(WEEKDAY(E4928,2),"0")&amp;" - "&amp;TEXT(E4928,"dddd")</f>
        <v>7 - Sunday</v>
      </c>
      <c r="Y4928" s="27" t="str">
        <f aca="false">_xlfn.IFS(C4928&lt;18,"Child (0-17)",C4928&lt;40,"Young Adult (18-39)",C4928&lt;60,"Adult (40-59)",TRUE(),"Senior (60+)")</f>
        <v>Adult (40-59)</v>
      </c>
      <c r="Z4928" s="27" t="n">
        <f aca="false">ROUND(G4928-E4928,0)</f>
        <v>0</v>
      </c>
      <c r="AA4928" s="27" t="n">
        <f aca="false">L4928+M4928</f>
        <v>95</v>
      </c>
      <c r="AB4928" s="27" t="n">
        <f aca="false">IFERROR(ROUND(Q4928/AA4928,2),0)</f>
        <v>19.93</v>
      </c>
      <c r="AC4928" s="27" t="str">
        <f aca="false">IF(AND(K4928="Critical",N4928="No"),"URGENT - No Bed","Normal")</f>
        <v>Normal</v>
      </c>
      <c r="AD4928" s="33" t="n">
        <f aca="false">INDEX(Lookup_Tables!$B$3:$B$12,MATCH(H4928,Lookup_Tables!$A$3:$A$12,0))</f>
        <v>2200000</v>
      </c>
      <c r="AE4928" s="27" t="str">
        <f aca="false">INDEX(Lookup_Tables!$C$3:$C$12,MATCH(H4928,Lookup_Tables!$A$3:$A$12,0))</f>
        <v>Dr. Rohan Das</v>
      </c>
      <c r="AF4928" s="27" t="str">
        <f aca="false">IFERROR(INDEX(Lookup_Tables!$F$16:$F$45,MATCH(I4928,Lookup_Tables!$E$16:$E$45,0)),"N/A")</f>
        <v>EMP205</v>
      </c>
      <c r="AG4928" s="27" t="n">
        <f aca="false">_xlfn.IFS(R4928="Recovered",4,R4928="Referred",3,R4928="Admitted",2,R4928="Deceased",1,TRUE(),0)</f>
        <v>4</v>
      </c>
      <c r="AH4928" s="27" t="str">
        <f aca="false">IF(T4928&gt;=4,"Satisfied",IF(T4928&gt;=3,"Neutral","Needs Improvement"))</f>
        <v>Neutral</v>
      </c>
    </row>
    <row r="4929" customFormat="false" ht="15" hidden="false" customHeight="false" outlineLevel="0" collapsed="false">
      <c r="A4929" s="30" t="s">
        <v>3989</v>
      </c>
      <c r="B4929" s="30" t="s">
        <v>589</v>
      </c>
      <c r="C4929" s="30" t="n">
        <v>30</v>
      </c>
      <c r="D4929" s="30" t="s">
        <v>181</v>
      </c>
      <c r="E4929" s="31" t="n">
        <v>45609</v>
      </c>
      <c r="F4929" s="30" t="s">
        <v>523</v>
      </c>
      <c r="G4929" s="31" t="n">
        <v>45609</v>
      </c>
      <c r="H4929" s="30" t="s">
        <v>161</v>
      </c>
      <c r="I4929" s="30" t="s">
        <v>162</v>
      </c>
      <c r="J4929" s="30" t="s">
        <v>426</v>
      </c>
      <c r="K4929" s="30" t="s">
        <v>138</v>
      </c>
      <c r="L4929" s="30" t="n">
        <v>83</v>
      </c>
      <c r="M4929" s="30" t="n">
        <v>41</v>
      </c>
      <c r="N4929" s="30" t="s">
        <v>127</v>
      </c>
      <c r="O4929" s="30" t="s">
        <v>149</v>
      </c>
      <c r="P4929" s="30" t="s">
        <v>140</v>
      </c>
      <c r="Q4929" s="32" t="n">
        <v>2013.72</v>
      </c>
      <c r="R4929" s="30" t="s">
        <v>130</v>
      </c>
      <c r="S4929" s="30" t="s">
        <v>131</v>
      </c>
      <c r="T4929" s="30" t="n">
        <v>5</v>
      </c>
      <c r="U4929" s="30" t="n">
        <f aca="false">YEAR(E4929)</f>
        <v>2024</v>
      </c>
      <c r="V4929" s="30" t="str">
        <f aca="false">TEXT(E4929,"MMM-YYYY")</f>
        <v>Nov-2024</v>
      </c>
      <c r="W4929" s="30" t="n">
        <f aca="false">MONTH(E4929)</f>
        <v>11</v>
      </c>
      <c r="X4929" s="30" t="str">
        <f aca="false">TEXT(WEEKDAY(E4929,2),"0")&amp;" - "&amp;TEXT(E4929,"dddd")</f>
        <v>3 - Wednesday</v>
      </c>
      <c r="Y4929" s="30" t="str">
        <f aca="false">_xlfn.IFS(C4929&lt;18,"Child (0-17)",C4929&lt;40,"Young Adult (18-39)",C4929&lt;60,"Adult (40-59)",TRUE(),"Senior (60+)")</f>
        <v>Young Adult (18-39)</v>
      </c>
      <c r="Z4929" s="30" t="n">
        <f aca="false">ROUND(G4929-E4929,0)</f>
        <v>0</v>
      </c>
      <c r="AA4929" s="30" t="n">
        <f aca="false">L4929+M4929</f>
        <v>124</v>
      </c>
      <c r="AB4929" s="30" t="n">
        <f aca="false">IFERROR(ROUND(Q4929/AA4929,2),0)</f>
        <v>16.24</v>
      </c>
      <c r="AC4929" s="30" t="str">
        <f aca="false">IF(AND(K4929="Critical",N4929="No"),"URGENT - No Bed","Normal")</f>
        <v>Normal</v>
      </c>
      <c r="AD4929" s="34" t="n">
        <f aca="false">INDEX(Lookup_Tables!$B$3:$B$12,MATCH(H4929,Lookup_Tables!$A$3:$A$12,0))</f>
        <v>3600000</v>
      </c>
      <c r="AE4929" s="30" t="str">
        <f aca="false">INDEX(Lookup_Tables!$C$3:$C$12,MATCH(H4929,Lookup_Tables!$A$3:$A$12,0))</f>
        <v>Dr. Sameer Joshi</v>
      </c>
      <c r="AF4929" s="30" t="str">
        <f aca="false">IFERROR(INDEX(Lookup_Tables!$F$16:$F$45,MATCH(I4929,Lookup_Tables!$E$16:$E$45,0)),"N/A")</f>
        <v>EMP222</v>
      </c>
      <c r="AG4929" s="30" t="n">
        <f aca="false">_xlfn.IFS(R4929="Recovered",4,R4929="Referred",3,R4929="Admitted",2,R4929="Deceased",1,TRUE(),0)</f>
        <v>4</v>
      </c>
      <c r="AH4929" s="30" t="str">
        <f aca="false">IF(T4929&gt;=4,"Satisfied",IF(T4929&gt;=3,"Neutral","Needs Improvement"))</f>
        <v>Satisfied</v>
      </c>
    </row>
    <row r="4930" customFormat="false" ht="15" hidden="false" customHeight="false" outlineLevel="0" collapsed="false">
      <c r="A4930" s="27" t="s">
        <v>2267</v>
      </c>
      <c r="B4930" s="27" t="s">
        <v>2268</v>
      </c>
      <c r="C4930" s="27" t="n">
        <v>24</v>
      </c>
      <c r="D4930" s="27" t="s">
        <v>121</v>
      </c>
      <c r="E4930" s="28" t="n">
        <v>45579</v>
      </c>
      <c r="F4930" s="27" t="s">
        <v>290</v>
      </c>
      <c r="G4930" s="28" t="n">
        <v>45581</v>
      </c>
      <c r="H4930" s="27" t="s">
        <v>242</v>
      </c>
      <c r="I4930" s="27" t="s">
        <v>466</v>
      </c>
      <c r="J4930" s="27" t="s">
        <v>244</v>
      </c>
      <c r="K4930" s="27" t="s">
        <v>156</v>
      </c>
      <c r="L4930" s="27" t="n">
        <v>27</v>
      </c>
      <c r="M4930" s="27" t="n">
        <v>86</v>
      </c>
      <c r="N4930" s="27" t="s">
        <v>127</v>
      </c>
      <c r="O4930" s="27" t="s">
        <v>128</v>
      </c>
      <c r="P4930" s="27" t="s">
        <v>140</v>
      </c>
      <c r="Q4930" s="29" t="n">
        <v>4154.47</v>
      </c>
      <c r="R4930" s="27" t="s">
        <v>172</v>
      </c>
      <c r="S4930" s="27" t="s">
        <v>164</v>
      </c>
      <c r="T4930" s="27" t="n">
        <v>3</v>
      </c>
      <c r="U4930" s="27" t="n">
        <f aca="false">YEAR(E4930)</f>
        <v>2024</v>
      </c>
      <c r="V4930" s="27" t="str">
        <f aca="false">TEXT(E4930,"MMM-YYYY")</f>
        <v>Oct-2024</v>
      </c>
      <c r="W4930" s="27" t="n">
        <f aca="false">MONTH(E4930)</f>
        <v>10</v>
      </c>
      <c r="X4930" s="27" t="str">
        <f aca="false">TEXT(WEEKDAY(E4930,2),"0")&amp;" - "&amp;TEXT(E4930,"dddd")</f>
        <v>1 - Monday</v>
      </c>
      <c r="Y4930" s="27" t="str">
        <f aca="false">_xlfn.IFS(C4930&lt;18,"Child (0-17)",C4930&lt;40,"Young Adult (18-39)",C4930&lt;60,"Adult (40-59)",TRUE(),"Senior (60+)")</f>
        <v>Young Adult (18-39)</v>
      </c>
      <c r="Z4930" s="27" t="n">
        <f aca="false">ROUND(G4930-E4930,0)</f>
        <v>2</v>
      </c>
      <c r="AA4930" s="27" t="n">
        <f aca="false">L4930+M4930</f>
        <v>113</v>
      </c>
      <c r="AB4930" s="27" t="n">
        <f aca="false">IFERROR(ROUND(Q4930/AA4930,2),0)</f>
        <v>36.77</v>
      </c>
      <c r="AC4930" s="27" t="str">
        <f aca="false">IF(AND(K4930="Critical",N4930="No"),"URGENT - No Bed","Normal")</f>
        <v>Normal</v>
      </c>
      <c r="AD4930" s="33" t="n">
        <f aca="false">INDEX(Lookup_Tables!$B$3:$B$12,MATCH(H4930,Lookup_Tables!$A$3:$A$12,0))</f>
        <v>3000000</v>
      </c>
      <c r="AE4930" s="27" t="str">
        <f aca="false">INDEX(Lookup_Tables!$C$3:$C$12,MATCH(H4930,Lookup_Tables!$A$3:$A$12,0))</f>
        <v>Dr. Pooja Iyer</v>
      </c>
      <c r="AF4930" s="27" t="str">
        <f aca="false">IFERROR(INDEX(Lookup_Tables!$F$16:$F$45,MATCH(I4930,Lookup_Tables!$E$16:$E$45,0)),"N/A")</f>
        <v>EMP212</v>
      </c>
      <c r="AG4930" s="27" t="n">
        <f aca="false">_xlfn.IFS(R4930="Recovered",4,R4930="Referred",3,R4930="Admitted",2,R4930="Deceased",1,TRUE(),0)</f>
        <v>2</v>
      </c>
      <c r="AH4930" s="27" t="str">
        <f aca="false">IF(T4930&gt;=4,"Satisfied",IF(T4930&gt;=3,"Neutral","Needs Improvement"))</f>
        <v>Neutral</v>
      </c>
    </row>
    <row r="4931" customFormat="false" ht="15" hidden="false" customHeight="false" outlineLevel="0" collapsed="false">
      <c r="A4931" s="30" t="s">
        <v>6104</v>
      </c>
      <c r="B4931" s="30" t="s">
        <v>6105</v>
      </c>
      <c r="C4931" s="30" t="n">
        <v>53</v>
      </c>
      <c r="D4931" s="30" t="s">
        <v>121</v>
      </c>
      <c r="E4931" s="31" t="n">
        <v>45579</v>
      </c>
      <c r="F4931" s="30" t="s">
        <v>3007</v>
      </c>
      <c r="G4931" s="31" t="n">
        <v>45580</v>
      </c>
      <c r="H4931" s="30" t="s">
        <v>206</v>
      </c>
      <c r="I4931" s="30" t="s">
        <v>232</v>
      </c>
      <c r="J4931" s="30" t="s">
        <v>469</v>
      </c>
      <c r="K4931" s="30" t="s">
        <v>156</v>
      </c>
      <c r="L4931" s="30" t="n">
        <v>38</v>
      </c>
      <c r="M4931" s="30" t="n">
        <v>81</v>
      </c>
      <c r="N4931" s="30" t="s">
        <v>127</v>
      </c>
      <c r="O4931" s="30" t="s">
        <v>139</v>
      </c>
      <c r="P4931" s="30" t="s">
        <v>129</v>
      </c>
      <c r="Q4931" s="32" t="n">
        <v>4416.4</v>
      </c>
      <c r="R4931" s="30" t="s">
        <v>130</v>
      </c>
      <c r="S4931" s="30" t="s">
        <v>151</v>
      </c>
      <c r="T4931" s="30" t="n">
        <v>5</v>
      </c>
      <c r="U4931" s="30" t="n">
        <f aca="false">YEAR(E4931)</f>
        <v>2024</v>
      </c>
      <c r="V4931" s="30" t="str">
        <f aca="false">TEXT(E4931,"MMM-YYYY")</f>
        <v>Oct-2024</v>
      </c>
      <c r="W4931" s="30" t="n">
        <f aca="false">MONTH(E4931)</f>
        <v>10</v>
      </c>
      <c r="X4931" s="30" t="str">
        <f aca="false">TEXT(WEEKDAY(E4931,2),"0")&amp;" - "&amp;TEXT(E4931,"dddd")</f>
        <v>1 - Monday</v>
      </c>
      <c r="Y4931" s="30" t="str">
        <f aca="false">_xlfn.IFS(C4931&lt;18,"Child (0-17)",C4931&lt;40,"Young Adult (18-39)",C4931&lt;60,"Adult (40-59)",TRUE(),"Senior (60+)")</f>
        <v>Adult (40-59)</v>
      </c>
      <c r="Z4931" s="30" t="n">
        <f aca="false">ROUND(G4931-E4931,0)</f>
        <v>1</v>
      </c>
      <c r="AA4931" s="30" t="n">
        <f aca="false">L4931+M4931</f>
        <v>119</v>
      </c>
      <c r="AB4931" s="30" t="n">
        <f aca="false">IFERROR(ROUND(Q4931/AA4931,2),0)</f>
        <v>37.11</v>
      </c>
      <c r="AC4931" s="30" t="str">
        <f aca="false">IF(AND(K4931="Critical",N4931="No"),"URGENT - No Bed","Normal")</f>
        <v>Normal</v>
      </c>
      <c r="AD4931" s="34" t="n">
        <f aca="false">INDEX(Lookup_Tables!$B$3:$B$12,MATCH(H4931,Lookup_Tables!$A$3:$A$12,0))</f>
        <v>2800000</v>
      </c>
      <c r="AE4931" s="30" t="str">
        <f aca="false">INDEX(Lookup_Tables!$C$3:$C$12,MATCH(H4931,Lookup_Tables!$A$3:$A$12,0))</f>
        <v>Dr. Suresh Nair</v>
      </c>
      <c r="AF4931" s="30" t="str">
        <f aca="false">IFERROR(INDEX(Lookup_Tables!$F$16:$F$45,MATCH(I4931,Lookup_Tables!$E$16:$E$45,0)),"N/A")</f>
        <v>EMP210</v>
      </c>
      <c r="AG4931" s="30" t="n">
        <f aca="false">_xlfn.IFS(R4931="Recovered",4,R4931="Referred",3,R4931="Admitted",2,R4931="Deceased",1,TRUE(),0)</f>
        <v>4</v>
      </c>
      <c r="AH4931" s="30" t="str">
        <f aca="false">IF(T4931&gt;=4,"Satisfied",IF(T4931&gt;=3,"Neutral","Needs Improvement"))</f>
        <v>Satisfied</v>
      </c>
    </row>
    <row r="4932" customFormat="false" ht="15" hidden="false" customHeight="false" outlineLevel="0" collapsed="false">
      <c r="A4932" s="27" t="s">
        <v>6708</v>
      </c>
      <c r="B4932" s="27" t="s">
        <v>1019</v>
      </c>
      <c r="C4932" s="27" t="n">
        <v>54</v>
      </c>
      <c r="D4932" s="27" t="s">
        <v>181</v>
      </c>
      <c r="E4932" s="28" t="n">
        <v>45337</v>
      </c>
      <c r="F4932" s="27" t="s">
        <v>281</v>
      </c>
      <c r="G4932" s="28" t="n">
        <v>45339</v>
      </c>
      <c r="H4932" s="27" t="s">
        <v>217</v>
      </c>
      <c r="I4932" s="27" t="s">
        <v>344</v>
      </c>
      <c r="J4932" s="27" t="s">
        <v>294</v>
      </c>
      <c r="K4932" s="27" t="s">
        <v>156</v>
      </c>
      <c r="L4932" s="27" t="n">
        <v>19</v>
      </c>
      <c r="M4932" s="27" t="n">
        <v>71</v>
      </c>
      <c r="N4932" s="27" t="s">
        <v>186</v>
      </c>
      <c r="O4932" s="27" t="s">
        <v>128</v>
      </c>
      <c r="P4932" s="27" t="s">
        <v>187</v>
      </c>
      <c r="Q4932" s="29" t="n">
        <v>4915.65</v>
      </c>
      <c r="R4932" s="27" t="s">
        <v>130</v>
      </c>
      <c r="S4932" s="27" t="s">
        <v>197</v>
      </c>
      <c r="T4932" s="27" t="n">
        <v>4</v>
      </c>
      <c r="U4932" s="27" t="n">
        <f aca="false">YEAR(E4932)</f>
        <v>2024</v>
      </c>
      <c r="V4932" s="27" t="str">
        <f aca="false">TEXT(E4932,"MMM-YYYY")</f>
        <v>Feb-2024</v>
      </c>
      <c r="W4932" s="27" t="n">
        <f aca="false">MONTH(E4932)</f>
        <v>2</v>
      </c>
      <c r="X4932" s="27" t="str">
        <f aca="false">TEXT(WEEKDAY(E4932,2),"0")&amp;" - "&amp;TEXT(E4932,"dddd")</f>
        <v>4 - Thursday</v>
      </c>
      <c r="Y4932" s="27" t="str">
        <f aca="false">_xlfn.IFS(C4932&lt;18,"Child (0-17)",C4932&lt;40,"Young Adult (18-39)",C4932&lt;60,"Adult (40-59)",TRUE(),"Senior (60+)")</f>
        <v>Adult (40-59)</v>
      </c>
      <c r="Z4932" s="27" t="n">
        <f aca="false">ROUND(G4932-E4932,0)</f>
        <v>2</v>
      </c>
      <c r="AA4932" s="27" t="n">
        <f aca="false">L4932+M4932</f>
        <v>90</v>
      </c>
      <c r="AB4932" s="27" t="n">
        <f aca="false">IFERROR(ROUND(Q4932/AA4932,2),0)</f>
        <v>54.62</v>
      </c>
      <c r="AC4932" s="27" t="str">
        <f aca="false">IF(AND(K4932="Critical",N4932="No"),"URGENT - No Bed","Normal")</f>
        <v>Normal</v>
      </c>
      <c r="AD4932" s="33" t="n">
        <f aca="false">INDEX(Lookup_Tables!$B$3:$B$12,MATCH(H4932,Lookup_Tables!$A$3:$A$12,0))</f>
        <v>4200000</v>
      </c>
      <c r="AE4932" s="27" t="str">
        <f aca="false">INDEX(Lookup_Tables!$C$3:$C$12,MATCH(H4932,Lookup_Tables!$A$3:$A$12,0))</f>
        <v>Dr. Anil Kapoor</v>
      </c>
      <c r="AF4932" s="27" t="str">
        <f aca="false">IFERROR(INDEX(Lookup_Tables!$F$16:$F$45,MATCH(I4932,Lookup_Tables!$E$16:$E$45,0)),"N/A")</f>
        <v>EMP201</v>
      </c>
      <c r="AG4932" s="27" t="n">
        <f aca="false">_xlfn.IFS(R4932="Recovered",4,R4932="Referred",3,R4932="Admitted",2,R4932="Deceased",1,TRUE(),0)</f>
        <v>4</v>
      </c>
      <c r="AH4932" s="27" t="str">
        <f aca="false">IF(T4932&gt;=4,"Satisfied",IF(T4932&gt;=3,"Neutral","Needs Improvement"))</f>
        <v>Satisfied</v>
      </c>
    </row>
    <row r="4933" customFormat="false" ht="15" hidden="false" customHeight="false" outlineLevel="0" collapsed="false">
      <c r="A4933" s="30" t="s">
        <v>6244</v>
      </c>
      <c r="B4933" s="30" t="s">
        <v>2092</v>
      </c>
      <c r="C4933" s="30" t="n">
        <v>52</v>
      </c>
      <c r="D4933" s="30" t="s">
        <v>121</v>
      </c>
      <c r="E4933" s="31" t="n">
        <v>45347</v>
      </c>
      <c r="F4933" s="30" t="s">
        <v>535</v>
      </c>
      <c r="G4933" s="31" t="n">
        <v>45347</v>
      </c>
      <c r="H4933" s="30" t="s">
        <v>183</v>
      </c>
      <c r="I4933" s="30" t="s">
        <v>430</v>
      </c>
      <c r="J4933" s="30" t="s">
        <v>431</v>
      </c>
      <c r="K4933" s="30" t="s">
        <v>138</v>
      </c>
      <c r="L4933" s="30" t="n">
        <v>54</v>
      </c>
      <c r="M4933" s="30" t="n">
        <v>17</v>
      </c>
      <c r="N4933" s="30" t="s">
        <v>127</v>
      </c>
      <c r="O4933" s="30" t="s">
        <v>171</v>
      </c>
      <c r="P4933" s="30" t="s">
        <v>187</v>
      </c>
      <c r="Q4933" s="32" t="n">
        <v>941.52</v>
      </c>
      <c r="R4933" s="30" t="s">
        <v>130</v>
      </c>
      <c r="S4933" s="30" t="s">
        <v>223</v>
      </c>
      <c r="T4933" s="30" t="n">
        <v>3</v>
      </c>
      <c r="U4933" s="30" t="n">
        <f aca="false">YEAR(E4933)</f>
        <v>2024</v>
      </c>
      <c r="V4933" s="30" t="str">
        <f aca="false">TEXT(E4933,"MMM-YYYY")</f>
        <v>Feb-2024</v>
      </c>
      <c r="W4933" s="30" t="n">
        <f aca="false">MONTH(E4933)</f>
        <v>2</v>
      </c>
      <c r="X4933" s="30" t="str">
        <f aca="false">TEXT(WEEKDAY(E4933,2),"0")&amp;" - "&amp;TEXT(E4933,"dddd")</f>
        <v>7 - Sunday</v>
      </c>
      <c r="Y4933" s="30" t="str">
        <f aca="false">_xlfn.IFS(C4933&lt;18,"Child (0-17)",C4933&lt;40,"Young Adult (18-39)",C4933&lt;60,"Adult (40-59)",TRUE(),"Senior (60+)")</f>
        <v>Adult (40-59)</v>
      </c>
      <c r="Z4933" s="30" t="n">
        <f aca="false">ROUND(G4933-E4933,0)</f>
        <v>0</v>
      </c>
      <c r="AA4933" s="30" t="n">
        <f aca="false">L4933+M4933</f>
        <v>71</v>
      </c>
      <c r="AB4933" s="30" t="n">
        <f aca="false">IFERROR(ROUND(Q4933/AA4933,2),0)</f>
        <v>13.26</v>
      </c>
      <c r="AC4933" s="30" t="str">
        <f aca="false">IF(AND(K4933="Critical",N4933="No"),"URGENT - No Bed","Normal")</f>
        <v>Normal</v>
      </c>
      <c r="AD4933" s="34" t="n">
        <f aca="false">INDEX(Lookup_Tables!$B$3:$B$12,MATCH(H4933,Lookup_Tables!$A$3:$A$12,0))</f>
        <v>3100000</v>
      </c>
      <c r="AE4933" s="30" t="str">
        <f aca="false">INDEX(Lookup_Tables!$C$3:$C$12,MATCH(H4933,Lookup_Tables!$A$3:$A$12,0))</f>
        <v>Dr. Kavita Rao</v>
      </c>
      <c r="AF4933" s="30" t="str">
        <f aca="false">IFERROR(INDEX(Lookup_Tables!$F$16:$F$45,MATCH(I4933,Lookup_Tables!$E$16:$E$45,0)),"N/A")</f>
        <v>EMP224</v>
      </c>
      <c r="AG4933" s="30" t="n">
        <f aca="false">_xlfn.IFS(R4933="Recovered",4,R4933="Referred",3,R4933="Admitted",2,R4933="Deceased",1,TRUE(),0)</f>
        <v>4</v>
      </c>
      <c r="AH4933" s="30" t="str">
        <f aca="false">IF(T4933&gt;=4,"Satisfied",IF(T4933&gt;=3,"Neutral","Needs Improvement"))</f>
        <v>Neutral</v>
      </c>
    </row>
    <row r="4934" customFormat="false" ht="15" hidden="false" customHeight="false" outlineLevel="0" collapsed="false">
      <c r="A4934" s="27" t="s">
        <v>5514</v>
      </c>
      <c r="B4934" s="27" t="s">
        <v>1097</v>
      </c>
      <c r="C4934" s="27" t="n">
        <v>44</v>
      </c>
      <c r="D4934" s="27" t="s">
        <v>181</v>
      </c>
      <c r="E4934" s="28" t="n">
        <v>45300</v>
      </c>
      <c r="F4934" s="27" t="s">
        <v>2588</v>
      </c>
      <c r="G4934" s="28" t="n">
        <v>45303</v>
      </c>
      <c r="H4934" s="27" t="s">
        <v>168</v>
      </c>
      <c r="I4934" s="27" t="s">
        <v>366</v>
      </c>
      <c r="J4934" s="27" t="s">
        <v>441</v>
      </c>
      <c r="K4934" s="27" t="s">
        <v>156</v>
      </c>
      <c r="L4934" s="27" t="n">
        <v>22</v>
      </c>
      <c r="M4934" s="27" t="n">
        <v>83</v>
      </c>
      <c r="N4934" s="27" t="s">
        <v>127</v>
      </c>
      <c r="O4934" s="27" t="s">
        <v>139</v>
      </c>
      <c r="P4934" s="27" t="s">
        <v>187</v>
      </c>
      <c r="Q4934" s="29" t="n">
        <v>4807.74</v>
      </c>
      <c r="R4934" s="27" t="s">
        <v>268</v>
      </c>
      <c r="S4934" s="27" t="s">
        <v>223</v>
      </c>
      <c r="T4934" s="27" t="n">
        <v>3</v>
      </c>
      <c r="U4934" s="27" t="n">
        <f aca="false">YEAR(E4934)</f>
        <v>2024</v>
      </c>
      <c r="V4934" s="27" t="str">
        <f aca="false">TEXT(E4934,"MMM-YYYY")</f>
        <v>Jan-2024</v>
      </c>
      <c r="W4934" s="27" t="n">
        <f aca="false">MONTH(E4934)</f>
        <v>1</v>
      </c>
      <c r="X4934" s="27" t="str">
        <f aca="false">TEXT(WEEKDAY(E4934,2),"0")&amp;" - "&amp;TEXT(E4934,"dddd")</f>
        <v>2 - Tuesday</v>
      </c>
      <c r="Y4934" s="27" t="str">
        <f aca="false">_xlfn.IFS(C4934&lt;18,"Child (0-17)",C4934&lt;40,"Young Adult (18-39)",C4934&lt;60,"Adult (40-59)",TRUE(),"Senior (60+)")</f>
        <v>Adult (40-59)</v>
      </c>
      <c r="Z4934" s="27" t="n">
        <f aca="false">ROUND(G4934-E4934,0)</f>
        <v>3</v>
      </c>
      <c r="AA4934" s="27" t="n">
        <f aca="false">L4934+M4934</f>
        <v>105</v>
      </c>
      <c r="AB4934" s="27" t="n">
        <f aca="false">IFERROR(ROUND(Q4934/AA4934,2),0)</f>
        <v>45.79</v>
      </c>
      <c r="AC4934" s="27" t="str">
        <f aca="false">IF(AND(K4934="Critical",N4934="No"),"URGENT - No Bed","Normal")</f>
        <v>Normal</v>
      </c>
      <c r="AD4934" s="33" t="n">
        <f aca="false">INDEX(Lookup_Tables!$B$3:$B$12,MATCH(H4934,Lookup_Tables!$A$3:$A$12,0))</f>
        <v>4400000</v>
      </c>
      <c r="AE4934" s="27" t="str">
        <f aca="false">INDEX(Lookup_Tables!$C$3:$C$12,MATCH(H4934,Lookup_Tables!$A$3:$A$12,0))</f>
        <v>Dr. Neha Chopra</v>
      </c>
      <c r="AF4934" s="27" t="str">
        <f aca="false">IFERROR(INDEX(Lookup_Tables!$F$16:$F$45,MATCH(I4934,Lookup_Tables!$E$16:$E$45,0)),"N/A")</f>
        <v>EMP218</v>
      </c>
      <c r="AG4934" s="27" t="n">
        <f aca="false">_xlfn.IFS(R4934="Recovered",4,R4934="Referred",3,R4934="Admitted",2,R4934="Deceased",1,TRUE(),0)</f>
        <v>3</v>
      </c>
      <c r="AH4934" s="27" t="str">
        <f aca="false">IF(T4934&gt;=4,"Satisfied",IF(T4934&gt;=3,"Neutral","Needs Improvement"))</f>
        <v>Neutral</v>
      </c>
    </row>
    <row r="4935" customFormat="false" ht="15" hidden="false" customHeight="false" outlineLevel="0" collapsed="false">
      <c r="A4935" s="30" t="s">
        <v>2063</v>
      </c>
      <c r="B4935" s="30" t="s">
        <v>2064</v>
      </c>
      <c r="C4935" s="30" t="n">
        <v>48</v>
      </c>
      <c r="D4935" s="30" t="s">
        <v>121</v>
      </c>
      <c r="E4935" s="31" t="n">
        <v>45294</v>
      </c>
      <c r="F4935" s="30" t="s">
        <v>226</v>
      </c>
      <c r="G4935" s="31" t="n">
        <v>45295</v>
      </c>
      <c r="H4935" s="30" t="s">
        <v>217</v>
      </c>
      <c r="I4935" s="30" t="s">
        <v>282</v>
      </c>
      <c r="J4935" s="30" t="s">
        <v>218</v>
      </c>
      <c r="K4935" s="30" t="s">
        <v>138</v>
      </c>
      <c r="L4935" s="30" t="n">
        <v>34</v>
      </c>
      <c r="M4935" s="30" t="n">
        <v>34</v>
      </c>
      <c r="N4935" s="30" t="s">
        <v>127</v>
      </c>
      <c r="O4935" s="30" t="s">
        <v>149</v>
      </c>
      <c r="P4935" s="30" t="s">
        <v>129</v>
      </c>
      <c r="Q4935" s="32" t="n">
        <v>1516.31</v>
      </c>
      <c r="R4935" s="30" t="s">
        <v>130</v>
      </c>
      <c r="S4935" s="30" t="s">
        <v>157</v>
      </c>
      <c r="T4935" s="30" t="n">
        <v>4</v>
      </c>
      <c r="U4935" s="30" t="n">
        <f aca="false">YEAR(E4935)</f>
        <v>2024</v>
      </c>
      <c r="V4935" s="30" t="str">
        <f aca="false">TEXT(E4935,"MMM-YYYY")</f>
        <v>Jan-2024</v>
      </c>
      <c r="W4935" s="30" t="n">
        <f aca="false">MONTH(E4935)</f>
        <v>1</v>
      </c>
      <c r="X4935" s="30" t="str">
        <f aca="false">TEXT(WEEKDAY(E4935,2),"0")&amp;" - "&amp;TEXT(E4935,"dddd")</f>
        <v>3 - Wednesday</v>
      </c>
      <c r="Y4935" s="30" t="str">
        <f aca="false">_xlfn.IFS(C4935&lt;18,"Child (0-17)",C4935&lt;40,"Young Adult (18-39)",C4935&lt;60,"Adult (40-59)",TRUE(),"Senior (60+)")</f>
        <v>Adult (40-59)</v>
      </c>
      <c r="Z4935" s="30" t="n">
        <f aca="false">ROUND(G4935-E4935,0)</f>
        <v>1</v>
      </c>
      <c r="AA4935" s="30" t="n">
        <f aca="false">L4935+M4935</f>
        <v>68</v>
      </c>
      <c r="AB4935" s="30" t="n">
        <f aca="false">IFERROR(ROUND(Q4935/AA4935,2),0)</f>
        <v>22.3</v>
      </c>
      <c r="AC4935" s="30" t="str">
        <f aca="false">IF(AND(K4935="Critical",N4935="No"),"URGENT - No Bed","Normal")</f>
        <v>Normal</v>
      </c>
      <c r="AD4935" s="34" t="n">
        <f aca="false">INDEX(Lookup_Tables!$B$3:$B$12,MATCH(H4935,Lookup_Tables!$A$3:$A$12,0))</f>
        <v>4200000</v>
      </c>
      <c r="AE4935" s="30" t="str">
        <f aca="false">INDEX(Lookup_Tables!$C$3:$C$12,MATCH(H4935,Lookup_Tables!$A$3:$A$12,0))</f>
        <v>Dr. Anil Kapoor</v>
      </c>
      <c r="AF4935" s="30" t="str">
        <f aca="false">IFERROR(INDEX(Lookup_Tables!$F$16:$F$45,MATCH(I4935,Lookup_Tables!$E$16:$E$45,0)),"N/A")</f>
        <v>EMP200</v>
      </c>
      <c r="AG4935" s="30" t="n">
        <f aca="false">_xlfn.IFS(R4935="Recovered",4,R4935="Referred",3,R4935="Admitted",2,R4935="Deceased",1,TRUE(),0)</f>
        <v>4</v>
      </c>
      <c r="AH4935" s="30" t="str">
        <f aca="false">IF(T4935&gt;=4,"Satisfied",IF(T4935&gt;=3,"Neutral","Needs Improvement"))</f>
        <v>Satisfied</v>
      </c>
    </row>
    <row r="4936" customFormat="false" ht="15" hidden="false" customHeight="false" outlineLevel="0" collapsed="false">
      <c r="A4936" s="27" t="s">
        <v>4529</v>
      </c>
      <c r="B4936" s="27" t="s">
        <v>4382</v>
      </c>
      <c r="C4936" s="27" t="n">
        <v>49</v>
      </c>
      <c r="D4936" s="27" t="s">
        <v>181</v>
      </c>
      <c r="E4936" s="28" t="n">
        <v>45575</v>
      </c>
      <c r="F4936" s="27" t="s">
        <v>247</v>
      </c>
      <c r="G4936" s="28" t="n">
        <v>45576</v>
      </c>
      <c r="H4936" s="27" t="s">
        <v>206</v>
      </c>
      <c r="I4936" s="27" t="s">
        <v>300</v>
      </c>
      <c r="J4936" s="27" t="s">
        <v>469</v>
      </c>
      <c r="K4936" s="27" t="s">
        <v>138</v>
      </c>
      <c r="L4936" s="27" t="n">
        <v>79</v>
      </c>
      <c r="M4936" s="27" t="n">
        <v>26</v>
      </c>
      <c r="N4936" s="27" t="s">
        <v>127</v>
      </c>
      <c r="O4936" s="27" t="s">
        <v>149</v>
      </c>
      <c r="P4936" s="27" t="s">
        <v>129</v>
      </c>
      <c r="Q4936" s="29" t="n">
        <v>1796.11</v>
      </c>
      <c r="R4936" s="27" t="s">
        <v>268</v>
      </c>
      <c r="S4936" s="27" t="s">
        <v>192</v>
      </c>
      <c r="T4936" s="27" t="n">
        <v>3</v>
      </c>
      <c r="U4936" s="27" t="n">
        <f aca="false">YEAR(E4936)</f>
        <v>2024</v>
      </c>
      <c r="V4936" s="27" t="str">
        <f aca="false">TEXT(E4936,"MMM-YYYY")</f>
        <v>Oct-2024</v>
      </c>
      <c r="W4936" s="27" t="n">
        <f aca="false">MONTH(E4936)</f>
        <v>10</v>
      </c>
      <c r="X4936" s="27" t="str">
        <f aca="false">TEXT(WEEKDAY(E4936,2),"0")&amp;" - "&amp;TEXT(E4936,"dddd")</f>
        <v>4 - Thursday</v>
      </c>
      <c r="Y4936" s="27" t="str">
        <f aca="false">_xlfn.IFS(C4936&lt;18,"Child (0-17)",C4936&lt;40,"Young Adult (18-39)",C4936&lt;60,"Adult (40-59)",TRUE(),"Senior (60+)")</f>
        <v>Adult (40-59)</v>
      </c>
      <c r="Z4936" s="27" t="n">
        <f aca="false">ROUND(G4936-E4936,0)</f>
        <v>1</v>
      </c>
      <c r="AA4936" s="27" t="n">
        <f aca="false">L4936+M4936</f>
        <v>105</v>
      </c>
      <c r="AB4936" s="27" t="n">
        <f aca="false">IFERROR(ROUND(Q4936/AA4936,2),0)</f>
        <v>17.11</v>
      </c>
      <c r="AC4936" s="27" t="str">
        <f aca="false">IF(AND(K4936="Critical",N4936="No"),"URGENT - No Bed","Normal")</f>
        <v>Normal</v>
      </c>
      <c r="AD4936" s="33" t="n">
        <f aca="false">INDEX(Lookup_Tables!$B$3:$B$12,MATCH(H4936,Lookup_Tables!$A$3:$A$12,0))</f>
        <v>2800000</v>
      </c>
      <c r="AE4936" s="27" t="str">
        <f aca="false">INDEX(Lookup_Tables!$C$3:$C$12,MATCH(H4936,Lookup_Tables!$A$3:$A$12,0))</f>
        <v>Dr. Suresh Nair</v>
      </c>
      <c r="AF4936" s="27" t="str">
        <f aca="false">IFERROR(INDEX(Lookup_Tables!$F$16:$F$45,MATCH(I4936,Lookup_Tables!$E$16:$E$45,0)),"N/A")</f>
        <v>EMP211</v>
      </c>
      <c r="AG4936" s="27" t="n">
        <f aca="false">_xlfn.IFS(R4936="Recovered",4,R4936="Referred",3,R4936="Admitted",2,R4936="Deceased",1,TRUE(),0)</f>
        <v>3</v>
      </c>
      <c r="AH4936" s="27" t="str">
        <f aca="false">IF(T4936&gt;=4,"Satisfied",IF(T4936&gt;=3,"Neutral","Needs Improvement"))</f>
        <v>Neutral</v>
      </c>
    </row>
    <row r="4937" customFormat="false" ht="15" hidden="false" customHeight="false" outlineLevel="0" collapsed="false">
      <c r="A4937" s="30" t="s">
        <v>6092</v>
      </c>
      <c r="B4937" s="30" t="s">
        <v>6093</v>
      </c>
      <c r="C4937" s="30" t="n">
        <v>43</v>
      </c>
      <c r="D4937" s="30" t="s">
        <v>121</v>
      </c>
      <c r="E4937" s="31" t="n">
        <v>45561</v>
      </c>
      <c r="F4937" s="30" t="s">
        <v>555</v>
      </c>
      <c r="G4937" s="31" t="n">
        <v>45563</v>
      </c>
      <c r="H4937" s="30" t="s">
        <v>123</v>
      </c>
      <c r="I4937" s="30" t="s">
        <v>304</v>
      </c>
      <c r="J4937" s="30" t="s">
        <v>227</v>
      </c>
      <c r="K4937" s="30" t="s">
        <v>126</v>
      </c>
      <c r="L4937" s="30" t="n">
        <v>14</v>
      </c>
      <c r="M4937" s="30" t="n">
        <v>93</v>
      </c>
      <c r="N4937" s="30" t="s">
        <v>186</v>
      </c>
      <c r="O4937" s="30" t="s">
        <v>139</v>
      </c>
      <c r="P4937" s="30" t="s">
        <v>140</v>
      </c>
      <c r="Q4937" s="32" t="n">
        <v>7798.31</v>
      </c>
      <c r="R4937" s="30" t="s">
        <v>268</v>
      </c>
      <c r="S4937" s="30" t="s">
        <v>131</v>
      </c>
      <c r="T4937" s="30" t="n">
        <v>2</v>
      </c>
      <c r="U4937" s="30" t="n">
        <f aca="false">YEAR(E4937)</f>
        <v>2024</v>
      </c>
      <c r="V4937" s="30" t="str">
        <f aca="false">TEXT(E4937,"MMM-YYYY")</f>
        <v>Sep-2024</v>
      </c>
      <c r="W4937" s="30" t="n">
        <f aca="false">MONTH(E4937)</f>
        <v>9</v>
      </c>
      <c r="X4937" s="30" t="str">
        <f aca="false">TEXT(WEEKDAY(E4937,2),"0")&amp;" - "&amp;TEXT(E4937,"dddd")</f>
        <v>4 - Thursday</v>
      </c>
      <c r="Y4937" s="30" t="str">
        <f aca="false">_xlfn.IFS(C4937&lt;18,"Child (0-17)",C4937&lt;40,"Young Adult (18-39)",C4937&lt;60,"Adult (40-59)",TRUE(),"Senior (60+)")</f>
        <v>Adult (40-59)</v>
      </c>
      <c r="Z4937" s="30" t="n">
        <f aca="false">ROUND(G4937-E4937,0)</f>
        <v>2</v>
      </c>
      <c r="AA4937" s="30" t="n">
        <f aca="false">L4937+M4937</f>
        <v>107</v>
      </c>
      <c r="AB4937" s="30" t="n">
        <f aca="false">IFERROR(ROUND(Q4937/AA4937,2),0)</f>
        <v>72.88</v>
      </c>
      <c r="AC4937" s="30" t="str">
        <f aca="false">IF(AND(K4937="Critical",N4937="No"),"URGENT - No Bed","Normal")</f>
        <v>Normal</v>
      </c>
      <c r="AD4937" s="34" t="n">
        <f aca="false">INDEX(Lookup_Tables!$B$3:$B$12,MATCH(H4937,Lookup_Tables!$A$3:$A$12,0))</f>
        <v>2200000</v>
      </c>
      <c r="AE4937" s="30" t="str">
        <f aca="false">INDEX(Lookup_Tables!$C$3:$C$12,MATCH(H4937,Lookup_Tables!$A$3:$A$12,0))</f>
        <v>Dr. Rohan Das</v>
      </c>
      <c r="AF4937" s="30" t="str">
        <f aca="false">IFERROR(INDEX(Lookup_Tables!$F$16:$F$45,MATCH(I4937,Lookup_Tables!$E$16:$E$45,0)),"N/A")</f>
        <v>EMP204</v>
      </c>
      <c r="AG4937" s="30" t="n">
        <f aca="false">_xlfn.IFS(R4937="Recovered",4,R4937="Referred",3,R4937="Admitted",2,R4937="Deceased",1,TRUE(),0)</f>
        <v>3</v>
      </c>
      <c r="AH4937" s="30" t="str">
        <f aca="false">IF(T4937&gt;=4,"Satisfied",IF(T4937&gt;=3,"Neutral","Needs Improvement"))</f>
        <v>Needs Improvement</v>
      </c>
    </row>
    <row r="4938" customFormat="false" ht="15" hidden="false" customHeight="false" outlineLevel="0" collapsed="false">
      <c r="A4938" s="27" t="s">
        <v>5206</v>
      </c>
      <c r="B4938" s="27" t="s">
        <v>5207</v>
      </c>
      <c r="C4938" s="27" t="n">
        <v>35</v>
      </c>
      <c r="D4938" s="27" t="s">
        <v>181</v>
      </c>
      <c r="E4938" s="28" t="n">
        <v>45493</v>
      </c>
      <c r="F4938" s="27" t="s">
        <v>1271</v>
      </c>
      <c r="G4938" s="28" t="n">
        <v>45493</v>
      </c>
      <c r="H4938" s="27" t="s">
        <v>146</v>
      </c>
      <c r="I4938" s="27" t="s">
        <v>176</v>
      </c>
      <c r="J4938" s="27" t="s">
        <v>222</v>
      </c>
      <c r="K4938" s="27" t="s">
        <v>138</v>
      </c>
      <c r="L4938" s="27" t="n">
        <v>38</v>
      </c>
      <c r="M4938" s="27" t="n">
        <v>29</v>
      </c>
      <c r="N4938" s="27" t="s">
        <v>127</v>
      </c>
      <c r="O4938" s="27" t="s">
        <v>171</v>
      </c>
      <c r="P4938" s="27" t="s">
        <v>150</v>
      </c>
      <c r="Q4938" s="29" t="n">
        <v>841.75</v>
      </c>
      <c r="R4938" s="27" t="s">
        <v>130</v>
      </c>
      <c r="S4938" s="27" t="s">
        <v>192</v>
      </c>
      <c r="T4938" s="27" t="n">
        <v>5</v>
      </c>
      <c r="U4938" s="27" t="n">
        <f aca="false">YEAR(E4938)</f>
        <v>2024</v>
      </c>
      <c r="V4938" s="27" t="str">
        <f aca="false">TEXT(E4938,"MMM-YYYY")</f>
        <v>Jul-2024</v>
      </c>
      <c r="W4938" s="27" t="n">
        <f aca="false">MONTH(E4938)</f>
        <v>7</v>
      </c>
      <c r="X4938" s="27" t="str">
        <f aca="false">TEXT(WEEKDAY(E4938,2),"0")&amp;" - "&amp;TEXT(E4938,"dddd")</f>
        <v>6 - Saturday</v>
      </c>
      <c r="Y4938" s="27" t="str">
        <f aca="false">_xlfn.IFS(C4938&lt;18,"Child (0-17)",C4938&lt;40,"Young Adult (18-39)",C4938&lt;60,"Adult (40-59)",TRUE(),"Senior (60+)")</f>
        <v>Young Adult (18-39)</v>
      </c>
      <c r="Z4938" s="27" t="n">
        <f aca="false">ROUND(G4938-E4938,0)</f>
        <v>0</v>
      </c>
      <c r="AA4938" s="27" t="n">
        <f aca="false">L4938+M4938</f>
        <v>67</v>
      </c>
      <c r="AB4938" s="27" t="n">
        <f aca="false">IFERROR(ROUND(Q4938/AA4938,2),0)</f>
        <v>12.56</v>
      </c>
      <c r="AC4938" s="27" t="str">
        <f aca="false">IF(AND(K4938="Critical",N4938="No"),"URGENT - No Bed","Normal")</f>
        <v>Normal</v>
      </c>
      <c r="AD4938" s="33" t="n">
        <f aca="false">INDEX(Lookup_Tables!$B$3:$B$12,MATCH(H4938,Lookup_Tables!$A$3:$A$12,0))</f>
        <v>2700000</v>
      </c>
      <c r="AE4938" s="27" t="str">
        <f aca="false">INDEX(Lookup_Tables!$C$3:$C$12,MATCH(H4938,Lookup_Tables!$A$3:$A$12,0))</f>
        <v>Dr. Vikram Singh</v>
      </c>
      <c r="AF4938" s="27" t="str">
        <f aca="false">IFERROR(INDEX(Lookup_Tables!$F$16:$F$45,MATCH(I4938,Lookup_Tables!$E$16:$E$45,0)),"N/A")</f>
        <v>EMP227</v>
      </c>
      <c r="AG4938" s="27" t="n">
        <f aca="false">_xlfn.IFS(R4938="Recovered",4,R4938="Referred",3,R4938="Admitted",2,R4938="Deceased",1,TRUE(),0)</f>
        <v>4</v>
      </c>
      <c r="AH4938" s="27" t="str">
        <f aca="false">IF(T4938&gt;=4,"Satisfied",IF(T4938&gt;=3,"Neutral","Needs Improvement"))</f>
        <v>Satisfied</v>
      </c>
    </row>
    <row r="4939" customFormat="false" ht="15" hidden="false" customHeight="false" outlineLevel="0" collapsed="false">
      <c r="A4939" s="30" t="s">
        <v>4130</v>
      </c>
      <c r="B4939" s="30" t="s">
        <v>159</v>
      </c>
      <c r="C4939" s="30" t="n">
        <v>48</v>
      </c>
      <c r="D4939" s="30" t="s">
        <v>181</v>
      </c>
      <c r="E4939" s="31" t="n">
        <v>45607</v>
      </c>
      <c r="F4939" s="30" t="s">
        <v>1860</v>
      </c>
      <c r="G4939" s="31" t="n">
        <v>45609</v>
      </c>
      <c r="H4939" s="30" t="s">
        <v>146</v>
      </c>
      <c r="I4939" s="30" t="s">
        <v>147</v>
      </c>
      <c r="J4939" s="30" t="s">
        <v>568</v>
      </c>
      <c r="K4939" s="30" t="s">
        <v>126</v>
      </c>
      <c r="L4939" s="30" t="n">
        <v>13</v>
      </c>
      <c r="M4939" s="30" t="n">
        <v>64</v>
      </c>
      <c r="N4939" s="30" t="s">
        <v>186</v>
      </c>
      <c r="O4939" s="30" t="s">
        <v>139</v>
      </c>
      <c r="P4939" s="30" t="s">
        <v>140</v>
      </c>
      <c r="Q4939" s="32" t="n">
        <v>8442.75</v>
      </c>
      <c r="R4939" s="30" t="s">
        <v>130</v>
      </c>
      <c r="S4939" s="30" t="s">
        <v>192</v>
      </c>
      <c r="T4939" s="30" t="n">
        <v>4</v>
      </c>
      <c r="U4939" s="30" t="n">
        <f aca="false">YEAR(E4939)</f>
        <v>2024</v>
      </c>
      <c r="V4939" s="30" t="str">
        <f aca="false">TEXT(E4939,"MMM-YYYY")</f>
        <v>Nov-2024</v>
      </c>
      <c r="W4939" s="30" t="n">
        <f aca="false">MONTH(E4939)</f>
        <v>11</v>
      </c>
      <c r="X4939" s="30" t="str">
        <f aca="false">TEXT(WEEKDAY(E4939,2),"0")&amp;" - "&amp;TEXT(E4939,"dddd")</f>
        <v>1 - Monday</v>
      </c>
      <c r="Y4939" s="30" t="str">
        <f aca="false">_xlfn.IFS(C4939&lt;18,"Child (0-17)",C4939&lt;40,"Young Adult (18-39)",C4939&lt;60,"Adult (40-59)",TRUE(),"Senior (60+)")</f>
        <v>Adult (40-59)</v>
      </c>
      <c r="Z4939" s="30" t="n">
        <f aca="false">ROUND(G4939-E4939,0)</f>
        <v>2</v>
      </c>
      <c r="AA4939" s="30" t="n">
        <f aca="false">L4939+M4939</f>
        <v>77</v>
      </c>
      <c r="AB4939" s="30" t="n">
        <f aca="false">IFERROR(ROUND(Q4939/AA4939,2),0)</f>
        <v>109.65</v>
      </c>
      <c r="AC4939" s="30" t="str">
        <f aca="false">IF(AND(K4939="Critical",N4939="No"),"URGENT - No Bed","Normal")</f>
        <v>Normal</v>
      </c>
      <c r="AD4939" s="34" t="n">
        <f aca="false">INDEX(Lookup_Tables!$B$3:$B$12,MATCH(H4939,Lookup_Tables!$A$3:$A$12,0))</f>
        <v>2700000</v>
      </c>
      <c r="AE4939" s="30" t="str">
        <f aca="false">INDEX(Lookup_Tables!$C$3:$C$12,MATCH(H4939,Lookup_Tables!$A$3:$A$12,0))</f>
        <v>Dr. Vikram Singh</v>
      </c>
      <c r="AF4939" s="30" t="str">
        <f aca="false">IFERROR(INDEX(Lookup_Tables!$F$16:$F$45,MATCH(I4939,Lookup_Tables!$E$16:$E$45,0)),"N/A")</f>
        <v>EMP229</v>
      </c>
      <c r="AG4939" s="30" t="n">
        <f aca="false">_xlfn.IFS(R4939="Recovered",4,R4939="Referred",3,R4939="Admitted",2,R4939="Deceased",1,TRUE(),0)</f>
        <v>4</v>
      </c>
      <c r="AH4939" s="30" t="str">
        <f aca="false">IF(T4939&gt;=4,"Satisfied",IF(T4939&gt;=3,"Neutral","Needs Improvement"))</f>
        <v>Satisfied</v>
      </c>
    </row>
    <row r="4940" customFormat="false" ht="15" hidden="false" customHeight="false" outlineLevel="0" collapsed="false">
      <c r="A4940" s="27" t="s">
        <v>5487</v>
      </c>
      <c r="B4940" s="27" t="s">
        <v>3038</v>
      </c>
      <c r="C4940" s="27" t="n">
        <v>79</v>
      </c>
      <c r="D4940" s="27" t="s">
        <v>181</v>
      </c>
      <c r="E4940" s="28" t="n">
        <v>45516</v>
      </c>
      <c r="F4940" s="27" t="s">
        <v>216</v>
      </c>
      <c r="G4940" s="28" t="n">
        <v>45521</v>
      </c>
      <c r="H4940" s="27" t="s">
        <v>161</v>
      </c>
      <c r="I4940" s="27" t="s">
        <v>162</v>
      </c>
      <c r="J4940" s="27" t="s">
        <v>648</v>
      </c>
      <c r="K4940" s="27" t="s">
        <v>202</v>
      </c>
      <c r="L4940" s="27" t="n">
        <v>10</v>
      </c>
      <c r="M4940" s="27" t="n">
        <v>114</v>
      </c>
      <c r="N4940" s="27" t="s">
        <v>186</v>
      </c>
      <c r="O4940" s="27" t="s">
        <v>149</v>
      </c>
      <c r="P4940" s="27" t="s">
        <v>129</v>
      </c>
      <c r="Q4940" s="29" t="n">
        <v>18159.84</v>
      </c>
      <c r="R4940" s="27" t="s">
        <v>130</v>
      </c>
      <c r="S4940" s="27" t="s">
        <v>192</v>
      </c>
      <c r="T4940" s="27" t="n">
        <v>3</v>
      </c>
      <c r="U4940" s="27" t="n">
        <f aca="false">YEAR(E4940)</f>
        <v>2024</v>
      </c>
      <c r="V4940" s="27" t="str">
        <f aca="false">TEXT(E4940,"MMM-YYYY")</f>
        <v>Aug-2024</v>
      </c>
      <c r="W4940" s="27" t="n">
        <f aca="false">MONTH(E4940)</f>
        <v>8</v>
      </c>
      <c r="X4940" s="27" t="str">
        <f aca="false">TEXT(WEEKDAY(E4940,2),"0")&amp;" - "&amp;TEXT(E4940,"dddd")</f>
        <v>1 - Monday</v>
      </c>
      <c r="Y4940" s="27" t="str">
        <f aca="false">_xlfn.IFS(C4940&lt;18,"Child (0-17)",C4940&lt;40,"Young Adult (18-39)",C4940&lt;60,"Adult (40-59)",TRUE(),"Senior (60+)")</f>
        <v>Senior (60+)</v>
      </c>
      <c r="Z4940" s="27" t="n">
        <f aca="false">ROUND(G4940-E4940,0)</f>
        <v>5</v>
      </c>
      <c r="AA4940" s="27" t="n">
        <f aca="false">L4940+M4940</f>
        <v>124</v>
      </c>
      <c r="AB4940" s="27" t="n">
        <f aca="false">IFERROR(ROUND(Q4940/AA4940,2),0)</f>
        <v>146.45</v>
      </c>
      <c r="AC4940" s="27" t="str">
        <f aca="false">IF(AND(K4940="Critical",N4940="No"),"URGENT - No Bed","Normal")</f>
        <v>Normal</v>
      </c>
      <c r="AD4940" s="33" t="n">
        <f aca="false">INDEX(Lookup_Tables!$B$3:$B$12,MATCH(H4940,Lookup_Tables!$A$3:$A$12,0))</f>
        <v>3600000</v>
      </c>
      <c r="AE4940" s="27" t="str">
        <f aca="false">INDEX(Lookup_Tables!$C$3:$C$12,MATCH(H4940,Lookup_Tables!$A$3:$A$12,0))</f>
        <v>Dr. Sameer Joshi</v>
      </c>
      <c r="AF4940" s="27" t="str">
        <f aca="false">IFERROR(INDEX(Lookup_Tables!$F$16:$F$45,MATCH(I4940,Lookup_Tables!$E$16:$E$45,0)),"N/A")</f>
        <v>EMP222</v>
      </c>
      <c r="AG4940" s="27" t="n">
        <f aca="false">_xlfn.IFS(R4940="Recovered",4,R4940="Referred",3,R4940="Admitted",2,R4940="Deceased",1,TRUE(),0)</f>
        <v>4</v>
      </c>
      <c r="AH4940" s="27" t="str">
        <f aca="false">IF(T4940&gt;=4,"Satisfied",IF(T4940&gt;=3,"Neutral","Needs Improvement"))</f>
        <v>Neutral</v>
      </c>
    </row>
    <row r="4941" customFormat="false" ht="15" hidden="false" customHeight="false" outlineLevel="0" collapsed="false">
      <c r="A4941" s="30" t="s">
        <v>3587</v>
      </c>
      <c r="B4941" s="30" t="s">
        <v>3588</v>
      </c>
      <c r="C4941" s="30" t="n">
        <v>19</v>
      </c>
      <c r="D4941" s="30" t="s">
        <v>121</v>
      </c>
      <c r="E4941" s="31" t="n">
        <v>45432</v>
      </c>
      <c r="F4941" s="30" t="s">
        <v>535</v>
      </c>
      <c r="G4941" s="31" t="n">
        <v>45433</v>
      </c>
      <c r="H4941" s="30" t="s">
        <v>206</v>
      </c>
      <c r="I4941" s="30" t="s">
        <v>207</v>
      </c>
      <c r="J4941" s="30" t="s">
        <v>469</v>
      </c>
      <c r="K4941" s="30" t="s">
        <v>138</v>
      </c>
      <c r="L4941" s="30" t="n">
        <v>77</v>
      </c>
      <c r="M4941" s="30" t="n">
        <v>42</v>
      </c>
      <c r="N4941" s="30" t="s">
        <v>127</v>
      </c>
      <c r="O4941" s="30" t="s">
        <v>139</v>
      </c>
      <c r="P4941" s="30" t="s">
        <v>129</v>
      </c>
      <c r="Q4941" s="32" t="n">
        <v>1041.76</v>
      </c>
      <c r="R4941" s="30" t="s">
        <v>130</v>
      </c>
      <c r="S4941" s="30" t="s">
        <v>157</v>
      </c>
      <c r="T4941" s="30" t="n">
        <v>5</v>
      </c>
      <c r="U4941" s="30" t="n">
        <f aca="false">YEAR(E4941)</f>
        <v>2024</v>
      </c>
      <c r="V4941" s="30" t="str">
        <f aca="false">TEXT(E4941,"MMM-YYYY")</f>
        <v>May-2024</v>
      </c>
      <c r="W4941" s="30" t="n">
        <f aca="false">MONTH(E4941)</f>
        <v>5</v>
      </c>
      <c r="X4941" s="30" t="str">
        <f aca="false">TEXT(WEEKDAY(E4941,2),"0")&amp;" - "&amp;TEXT(E4941,"dddd")</f>
        <v>1 - Monday</v>
      </c>
      <c r="Y4941" s="30" t="str">
        <f aca="false">_xlfn.IFS(C4941&lt;18,"Child (0-17)",C4941&lt;40,"Young Adult (18-39)",C4941&lt;60,"Adult (40-59)",TRUE(),"Senior (60+)")</f>
        <v>Young Adult (18-39)</v>
      </c>
      <c r="Z4941" s="30" t="n">
        <f aca="false">ROUND(G4941-E4941,0)</f>
        <v>1</v>
      </c>
      <c r="AA4941" s="30" t="n">
        <f aca="false">L4941+M4941</f>
        <v>119</v>
      </c>
      <c r="AB4941" s="30" t="n">
        <f aca="false">IFERROR(ROUND(Q4941/AA4941,2),0)</f>
        <v>8.75</v>
      </c>
      <c r="AC4941" s="30" t="str">
        <f aca="false">IF(AND(K4941="Critical",N4941="No"),"URGENT - No Bed","Normal")</f>
        <v>Normal</v>
      </c>
      <c r="AD4941" s="34" t="n">
        <f aca="false">INDEX(Lookup_Tables!$B$3:$B$12,MATCH(H4941,Lookup_Tables!$A$3:$A$12,0))</f>
        <v>2800000</v>
      </c>
      <c r="AE4941" s="30" t="str">
        <f aca="false">INDEX(Lookup_Tables!$C$3:$C$12,MATCH(H4941,Lookup_Tables!$A$3:$A$12,0))</f>
        <v>Dr. Suresh Nair</v>
      </c>
      <c r="AF4941" s="30" t="str">
        <f aca="false">IFERROR(INDEX(Lookup_Tables!$F$16:$F$45,MATCH(I4941,Lookup_Tables!$E$16:$E$45,0)),"N/A")</f>
        <v>EMP209</v>
      </c>
      <c r="AG4941" s="30" t="n">
        <f aca="false">_xlfn.IFS(R4941="Recovered",4,R4941="Referred",3,R4941="Admitted",2,R4941="Deceased",1,TRUE(),0)</f>
        <v>4</v>
      </c>
      <c r="AH4941" s="30" t="str">
        <f aca="false">IF(T4941&gt;=4,"Satisfied",IF(T4941&gt;=3,"Neutral","Needs Improvement"))</f>
        <v>Satisfied</v>
      </c>
    </row>
    <row r="4942" customFormat="false" ht="15" hidden="false" customHeight="false" outlineLevel="0" collapsed="false">
      <c r="A4942" s="27" t="s">
        <v>2961</v>
      </c>
      <c r="B4942" s="27" t="s">
        <v>3529</v>
      </c>
      <c r="C4942" s="27" t="n">
        <v>42</v>
      </c>
      <c r="D4942" s="27" t="s">
        <v>181</v>
      </c>
      <c r="E4942" s="28" t="n">
        <v>45384</v>
      </c>
      <c r="F4942" s="27" t="s">
        <v>391</v>
      </c>
      <c r="G4942" s="28" t="n">
        <v>45386</v>
      </c>
      <c r="H4942" s="27" t="s">
        <v>146</v>
      </c>
      <c r="I4942" s="27" t="s">
        <v>176</v>
      </c>
      <c r="J4942" s="27" t="s">
        <v>222</v>
      </c>
      <c r="K4942" s="27" t="s">
        <v>156</v>
      </c>
      <c r="L4942" s="27" t="n">
        <v>29</v>
      </c>
      <c r="M4942" s="27" t="n">
        <v>33</v>
      </c>
      <c r="N4942" s="27" t="s">
        <v>127</v>
      </c>
      <c r="O4942" s="27" t="s">
        <v>171</v>
      </c>
      <c r="P4942" s="27" t="s">
        <v>140</v>
      </c>
      <c r="Q4942" s="29" t="n">
        <v>4085.74</v>
      </c>
      <c r="R4942" s="27" t="s">
        <v>130</v>
      </c>
      <c r="S4942" s="27" t="s">
        <v>192</v>
      </c>
      <c r="T4942" s="27" t="n">
        <v>4</v>
      </c>
      <c r="U4942" s="27" t="n">
        <f aca="false">YEAR(E4942)</f>
        <v>2024</v>
      </c>
      <c r="V4942" s="27" t="str">
        <f aca="false">TEXT(E4942,"MMM-YYYY")</f>
        <v>Apr-2024</v>
      </c>
      <c r="W4942" s="27" t="n">
        <f aca="false">MONTH(E4942)</f>
        <v>4</v>
      </c>
      <c r="X4942" s="27" t="str">
        <f aca="false">TEXT(WEEKDAY(E4942,2),"0")&amp;" - "&amp;TEXT(E4942,"dddd")</f>
        <v>2 - Tuesday</v>
      </c>
      <c r="Y4942" s="27" t="str">
        <f aca="false">_xlfn.IFS(C4942&lt;18,"Child (0-17)",C4942&lt;40,"Young Adult (18-39)",C4942&lt;60,"Adult (40-59)",TRUE(),"Senior (60+)")</f>
        <v>Adult (40-59)</v>
      </c>
      <c r="Z4942" s="27" t="n">
        <f aca="false">ROUND(G4942-E4942,0)</f>
        <v>2</v>
      </c>
      <c r="AA4942" s="27" t="n">
        <f aca="false">L4942+M4942</f>
        <v>62</v>
      </c>
      <c r="AB4942" s="27" t="n">
        <f aca="false">IFERROR(ROUND(Q4942/AA4942,2),0)</f>
        <v>65.9</v>
      </c>
      <c r="AC4942" s="27" t="str">
        <f aca="false">IF(AND(K4942="Critical",N4942="No"),"URGENT - No Bed","Normal")</f>
        <v>Normal</v>
      </c>
      <c r="AD4942" s="33" t="n">
        <f aca="false">INDEX(Lookup_Tables!$B$3:$B$12,MATCH(H4942,Lookup_Tables!$A$3:$A$12,0))</f>
        <v>2700000</v>
      </c>
      <c r="AE4942" s="27" t="str">
        <f aca="false">INDEX(Lookup_Tables!$C$3:$C$12,MATCH(H4942,Lookup_Tables!$A$3:$A$12,0))</f>
        <v>Dr. Vikram Singh</v>
      </c>
      <c r="AF4942" s="27" t="str">
        <f aca="false">IFERROR(INDEX(Lookup_Tables!$F$16:$F$45,MATCH(I4942,Lookup_Tables!$E$16:$E$45,0)),"N/A")</f>
        <v>EMP227</v>
      </c>
      <c r="AG4942" s="27" t="n">
        <f aca="false">_xlfn.IFS(R4942="Recovered",4,R4942="Referred",3,R4942="Admitted",2,R4942="Deceased",1,TRUE(),0)</f>
        <v>4</v>
      </c>
      <c r="AH4942" s="27" t="str">
        <f aca="false">IF(T4942&gt;=4,"Satisfied",IF(T4942&gt;=3,"Neutral","Needs Improvement"))</f>
        <v>Satisfied</v>
      </c>
    </row>
    <row r="4943" customFormat="false" ht="15" hidden="false" customHeight="false" outlineLevel="0" collapsed="false">
      <c r="A4943" s="30" t="s">
        <v>2710</v>
      </c>
      <c r="B4943" s="30" t="s">
        <v>2070</v>
      </c>
      <c r="C4943" s="30" t="n">
        <v>18</v>
      </c>
      <c r="D4943" s="30" t="s">
        <v>181</v>
      </c>
      <c r="E4943" s="31" t="n">
        <v>45632</v>
      </c>
      <c r="F4943" s="30" t="s">
        <v>791</v>
      </c>
      <c r="G4943" s="31" t="n">
        <v>45634</v>
      </c>
      <c r="H4943" s="30" t="s">
        <v>161</v>
      </c>
      <c r="I4943" s="30" t="s">
        <v>162</v>
      </c>
      <c r="J4943" s="30" t="s">
        <v>648</v>
      </c>
      <c r="K4943" s="30" t="s">
        <v>126</v>
      </c>
      <c r="L4943" s="30" t="n">
        <v>8</v>
      </c>
      <c r="M4943" s="30" t="n">
        <v>55</v>
      </c>
      <c r="N4943" s="30" t="s">
        <v>186</v>
      </c>
      <c r="O4943" s="30" t="s">
        <v>171</v>
      </c>
      <c r="P4943" s="30" t="s">
        <v>129</v>
      </c>
      <c r="Q4943" s="32" t="n">
        <v>6668.69</v>
      </c>
      <c r="R4943" s="30" t="s">
        <v>172</v>
      </c>
      <c r="S4943" s="30" t="s">
        <v>151</v>
      </c>
      <c r="T4943" s="30" t="n">
        <v>3</v>
      </c>
      <c r="U4943" s="30" t="n">
        <f aca="false">YEAR(E4943)</f>
        <v>2024</v>
      </c>
      <c r="V4943" s="30" t="str">
        <f aca="false">TEXT(E4943,"MMM-YYYY")</f>
        <v>Dec-2024</v>
      </c>
      <c r="W4943" s="30" t="n">
        <f aca="false">MONTH(E4943)</f>
        <v>12</v>
      </c>
      <c r="X4943" s="30" t="str">
        <f aca="false">TEXT(WEEKDAY(E4943,2),"0")&amp;" - "&amp;TEXT(E4943,"dddd")</f>
        <v>5 - Friday</v>
      </c>
      <c r="Y4943" s="30" t="str">
        <f aca="false">_xlfn.IFS(C4943&lt;18,"Child (0-17)",C4943&lt;40,"Young Adult (18-39)",C4943&lt;60,"Adult (40-59)",TRUE(),"Senior (60+)")</f>
        <v>Young Adult (18-39)</v>
      </c>
      <c r="Z4943" s="30" t="n">
        <f aca="false">ROUND(G4943-E4943,0)</f>
        <v>2</v>
      </c>
      <c r="AA4943" s="30" t="n">
        <f aca="false">L4943+M4943</f>
        <v>63</v>
      </c>
      <c r="AB4943" s="30" t="n">
        <f aca="false">IFERROR(ROUND(Q4943/AA4943,2),0)</f>
        <v>105.85</v>
      </c>
      <c r="AC4943" s="30" t="str">
        <f aca="false">IF(AND(K4943="Critical",N4943="No"),"URGENT - No Bed","Normal")</f>
        <v>Normal</v>
      </c>
      <c r="AD4943" s="34" t="n">
        <f aca="false">INDEX(Lookup_Tables!$B$3:$B$12,MATCH(H4943,Lookup_Tables!$A$3:$A$12,0))</f>
        <v>3600000</v>
      </c>
      <c r="AE4943" s="30" t="str">
        <f aca="false">INDEX(Lookup_Tables!$C$3:$C$12,MATCH(H4943,Lookup_Tables!$A$3:$A$12,0))</f>
        <v>Dr. Sameer Joshi</v>
      </c>
      <c r="AF4943" s="30" t="str">
        <f aca="false">IFERROR(INDEX(Lookup_Tables!$F$16:$F$45,MATCH(I4943,Lookup_Tables!$E$16:$E$45,0)),"N/A")</f>
        <v>EMP222</v>
      </c>
      <c r="AG4943" s="30" t="n">
        <f aca="false">_xlfn.IFS(R4943="Recovered",4,R4943="Referred",3,R4943="Admitted",2,R4943="Deceased",1,TRUE(),0)</f>
        <v>2</v>
      </c>
      <c r="AH4943" s="30" t="str">
        <f aca="false">IF(T4943&gt;=4,"Satisfied",IF(T4943&gt;=3,"Neutral","Needs Improvement"))</f>
        <v>Neutral</v>
      </c>
    </row>
    <row r="4944" customFormat="false" ht="15" hidden="false" customHeight="false" outlineLevel="0" collapsed="false">
      <c r="A4944" s="27" t="s">
        <v>4478</v>
      </c>
      <c r="B4944" s="27" t="s">
        <v>4479</v>
      </c>
      <c r="C4944" s="27" t="n">
        <v>52</v>
      </c>
      <c r="D4944" s="27" t="s">
        <v>121</v>
      </c>
      <c r="E4944" s="28" t="n">
        <v>45313</v>
      </c>
      <c r="F4944" s="27" t="s">
        <v>552</v>
      </c>
      <c r="G4944" s="28" t="n">
        <v>45313</v>
      </c>
      <c r="H4944" s="27" t="s">
        <v>123</v>
      </c>
      <c r="I4944" s="27" t="s">
        <v>124</v>
      </c>
      <c r="J4944" s="27" t="s">
        <v>305</v>
      </c>
      <c r="K4944" s="27" t="s">
        <v>138</v>
      </c>
      <c r="L4944" s="27" t="n">
        <v>90</v>
      </c>
      <c r="M4944" s="27" t="n">
        <v>24</v>
      </c>
      <c r="N4944" s="27" t="s">
        <v>127</v>
      </c>
      <c r="O4944" s="27" t="s">
        <v>171</v>
      </c>
      <c r="P4944" s="27" t="s">
        <v>150</v>
      </c>
      <c r="Q4944" s="29" t="n">
        <v>768.72</v>
      </c>
      <c r="R4944" s="27" t="s">
        <v>130</v>
      </c>
      <c r="S4944" s="27" t="s">
        <v>192</v>
      </c>
      <c r="T4944" s="27" t="n">
        <v>3</v>
      </c>
      <c r="U4944" s="27" t="n">
        <f aca="false">YEAR(E4944)</f>
        <v>2024</v>
      </c>
      <c r="V4944" s="27" t="str">
        <f aca="false">TEXT(E4944,"MMM-YYYY")</f>
        <v>Jan-2024</v>
      </c>
      <c r="W4944" s="27" t="n">
        <f aca="false">MONTH(E4944)</f>
        <v>1</v>
      </c>
      <c r="X4944" s="27" t="str">
        <f aca="false">TEXT(WEEKDAY(E4944,2),"0")&amp;" - "&amp;TEXT(E4944,"dddd")</f>
        <v>1 - Monday</v>
      </c>
      <c r="Y4944" s="27" t="str">
        <f aca="false">_xlfn.IFS(C4944&lt;18,"Child (0-17)",C4944&lt;40,"Young Adult (18-39)",C4944&lt;60,"Adult (40-59)",TRUE(),"Senior (60+)")</f>
        <v>Adult (40-59)</v>
      </c>
      <c r="Z4944" s="27" t="n">
        <f aca="false">ROUND(G4944-E4944,0)</f>
        <v>0</v>
      </c>
      <c r="AA4944" s="27" t="n">
        <f aca="false">L4944+M4944</f>
        <v>114</v>
      </c>
      <c r="AB4944" s="27" t="n">
        <f aca="false">IFERROR(ROUND(Q4944/AA4944,2),0)</f>
        <v>6.74</v>
      </c>
      <c r="AC4944" s="27" t="str">
        <f aca="false">IF(AND(K4944="Critical",N4944="No"),"URGENT - No Bed","Normal")</f>
        <v>Normal</v>
      </c>
      <c r="AD4944" s="33" t="n">
        <f aca="false">INDEX(Lookup_Tables!$B$3:$B$12,MATCH(H4944,Lookup_Tables!$A$3:$A$12,0))</f>
        <v>2200000</v>
      </c>
      <c r="AE4944" s="27" t="str">
        <f aca="false">INDEX(Lookup_Tables!$C$3:$C$12,MATCH(H4944,Lookup_Tables!$A$3:$A$12,0))</f>
        <v>Dr. Rohan Das</v>
      </c>
      <c r="AF4944" s="27" t="str">
        <f aca="false">IFERROR(INDEX(Lookup_Tables!$F$16:$F$45,MATCH(I4944,Lookup_Tables!$E$16:$E$45,0)),"N/A")</f>
        <v>EMP205</v>
      </c>
      <c r="AG4944" s="27" t="n">
        <f aca="false">_xlfn.IFS(R4944="Recovered",4,R4944="Referred",3,R4944="Admitted",2,R4944="Deceased",1,TRUE(),0)</f>
        <v>4</v>
      </c>
      <c r="AH4944" s="27" t="str">
        <f aca="false">IF(T4944&gt;=4,"Satisfied",IF(T4944&gt;=3,"Neutral","Needs Improvement"))</f>
        <v>Neutral</v>
      </c>
    </row>
    <row r="4945" customFormat="false" ht="15" hidden="false" customHeight="false" outlineLevel="0" collapsed="false">
      <c r="A4945" s="30" t="s">
        <v>4577</v>
      </c>
      <c r="B4945" s="30" t="s">
        <v>3669</v>
      </c>
      <c r="C4945" s="30" t="n">
        <v>39</v>
      </c>
      <c r="D4945" s="30" t="s">
        <v>121</v>
      </c>
      <c r="E4945" s="31" t="n">
        <v>45392</v>
      </c>
      <c r="F4945" s="30" t="s">
        <v>679</v>
      </c>
      <c r="G4945" s="31" t="n">
        <v>45398</v>
      </c>
      <c r="H4945" s="30" t="s">
        <v>217</v>
      </c>
      <c r="I4945" s="30" t="s">
        <v>282</v>
      </c>
      <c r="J4945" s="30" t="s">
        <v>483</v>
      </c>
      <c r="K4945" s="30" t="s">
        <v>126</v>
      </c>
      <c r="L4945" s="30" t="n">
        <v>15</v>
      </c>
      <c r="M4945" s="30" t="n">
        <v>146</v>
      </c>
      <c r="N4945" s="30" t="s">
        <v>127</v>
      </c>
      <c r="O4945" s="30" t="s">
        <v>149</v>
      </c>
      <c r="P4945" s="30" t="s">
        <v>150</v>
      </c>
      <c r="Q4945" s="32" t="n">
        <v>9458.36</v>
      </c>
      <c r="R4945" s="30" t="s">
        <v>130</v>
      </c>
      <c r="S4945" s="30" t="s">
        <v>178</v>
      </c>
      <c r="T4945" s="30" t="n">
        <v>4</v>
      </c>
      <c r="U4945" s="30" t="n">
        <f aca="false">YEAR(E4945)</f>
        <v>2024</v>
      </c>
      <c r="V4945" s="30" t="str">
        <f aca="false">TEXT(E4945,"MMM-YYYY")</f>
        <v>Apr-2024</v>
      </c>
      <c r="W4945" s="30" t="n">
        <f aca="false">MONTH(E4945)</f>
        <v>4</v>
      </c>
      <c r="X4945" s="30" t="str">
        <f aca="false">TEXT(WEEKDAY(E4945,2),"0")&amp;" - "&amp;TEXT(E4945,"dddd")</f>
        <v>3 - Wednesday</v>
      </c>
      <c r="Y4945" s="30" t="str">
        <f aca="false">_xlfn.IFS(C4945&lt;18,"Child (0-17)",C4945&lt;40,"Young Adult (18-39)",C4945&lt;60,"Adult (40-59)",TRUE(),"Senior (60+)")</f>
        <v>Young Adult (18-39)</v>
      </c>
      <c r="Z4945" s="30" t="n">
        <f aca="false">ROUND(G4945-E4945,0)</f>
        <v>6</v>
      </c>
      <c r="AA4945" s="30" t="n">
        <f aca="false">L4945+M4945</f>
        <v>161</v>
      </c>
      <c r="AB4945" s="30" t="n">
        <f aca="false">IFERROR(ROUND(Q4945/AA4945,2),0)</f>
        <v>58.75</v>
      </c>
      <c r="AC4945" s="30" t="str">
        <f aca="false">IF(AND(K4945="Critical",N4945="No"),"URGENT - No Bed","Normal")</f>
        <v>Normal</v>
      </c>
      <c r="AD4945" s="34" t="n">
        <f aca="false">INDEX(Lookup_Tables!$B$3:$B$12,MATCH(H4945,Lookup_Tables!$A$3:$A$12,0))</f>
        <v>4200000</v>
      </c>
      <c r="AE4945" s="30" t="str">
        <f aca="false">INDEX(Lookup_Tables!$C$3:$C$12,MATCH(H4945,Lookup_Tables!$A$3:$A$12,0))</f>
        <v>Dr. Anil Kapoor</v>
      </c>
      <c r="AF4945" s="30" t="str">
        <f aca="false">IFERROR(INDEX(Lookup_Tables!$F$16:$F$45,MATCH(I4945,Lookup_Tables!$E$16:$E$45,0)),"N/A")</f>
        <v>EMP200</v>
      </c>
      <c r="AG4945" s="30" t="n">
        <f aca="false">_xlfn.IFS(R4945="Recovered",4,R4945="Referred",3,R4945="Admitted",2,R4945="Deceased",1,TRUE(),0)</f>
        <v>4</v>
      </c>
      <c r="AH4945" s="30" t="str">
        <f aca="false">IF(T4945&gt;=4,"Satisfied",IF(T4945&gt;=3,"Neutral","Needs Improvement"))</f>
        <v>Satisfied</v>
      </c>
    </row>
    <row r="4946" customFormat="false" ht="15" hidden="false" customHeight="false" outlineLevel="0" collapsed="false">
      <c r="A4946" s="27" t="s">
        <v>5459</v>
      </c>
      <c r="B4946" s="27" t="s">
        <v>2070</v>
      </c>
      <c r="C4946" s="27" t="n">
        <v>47</v>
      </c>
      <c r="D4946" s="27" t="s">
        <v>121</v>
      </c>
      <c r="E4946" s="28" t="n">
        <v>45528</v>
      </c>
      <c r="F4946" s="27" t="s">
        <v>860</v>
      </c>
      <c r="G4946" s="28" t="n">
        <v>45533</v>
      </c>
      <c r="H4946" s="27" t="s">
        <v>123</v>
      </c>
      <c r="I4946" s="27" t="s">
        <v>304</v>
      </c>
      <c r="J4946" s="27" t="s">
        <v>508</v>
      </c>
      <c r="K4946" s="27" t="s">
        <v>202</v>
      </c>
      <c r="L4946" s="27" t="n">
        <v>10</v>
      </c>
      <c r="M4946" s="27" t="n">
        <v>175</v>
      </c>
      <c r="N4946" s="27" t="s">
        <v>186</v>
      </c>
      <c r="O4946" s="27" t="s">
        <v>171</v>
      </c>
      <c r="P4946" s="27" t="s">
        <v>129</v>
      </c>
      <c r="Q4946" s="29" t="n">
        <v>17132.8</v>
      </c>
      <c r="R4946" s="27" t="s">
        <v>130</v>
      </c>
      <c r="S4946" s="27" t="s">
        <v>178</v>
      </c>
      <c r="T4946" s="27" t="n">
        <v>3</v>
      </c>
      <c r="U4946" s="27" t="n">
        <f aca="false">YEAR(E4946)</f>
        <v>2024</v>
      </c>
      <c r="V4946" s="27" t="str">
        <f aca="false">TEXT(E4946,"MMM-YYYY")</f>
        <v>Aug-2024</v>
      </c>
      <c r="W4946" s="27" t="n">
        <f aca="false">MONTH(E4946)</f>
        <v>8</v>
      </c>
      <c r="X4946" s="27" t="str">
        <f aca="false">TEXT(WEEKDAY(E4946,2),"0")&amp;" - "&amp;TEXT(E4946,"dddd")</f>
        <v>6 - Saturday</v>
      </c>
      <c r="Y4946" s="27" t="str">
        <f aca="false">_xlfn.IFS(C4946&lt;18,"Child (0-17)",C4946&lt;40,"Young Adult (18-39)",C4946&lt;60,"Adult (40-59)",TRUE(),"Senior (60+)")</f>
        <v>Adult (40-59)</v>
      </c>
      <c r="Z4946" s="27" t="n">
        <f aca="false">ROUND(G4946-E4946,0)</f>
        <v>5</v>
      </c>
      <c r="AA4946" s="27" t="n">
        <f aca="false">L4946+M4946</f>
        <v>185</v>
      </c>
      <c r="AB4946" s="27" t="n">
        <f aca="false">IFERROR(ROUND(Q4946/AA4946,2),0)</f>
        <v>92.61</v>
      </c>
      <c r="AC4946" s="27" t="str">
        <f aca="false">IF(AND(K4946="Critical",N4946="No"),"URGENT - No Bed","Normal")</f>
        <v>Normal</v>
      </c>
      <c r="AD4946" s="33" t="n">
        <f aca="false">INDEX(Lookup_Tables!$B$3:$B$12,MATCH(H4946,Lookup_Tables!$A$3:$A$12,0))</f>
        <v>2200000</v>
      </c>
      <c r="AE4946" s="27" t="str">
        <f aca="false">INDEX(Lookup_Tables!$C$3:$C$12,MATCH(H4946,Lookup_Tables!$A$3:$A$12,0))</f>
        <v>Dr. Rohan Das</v>
      </c>
      <c r="AF4946" s="27" t="str">
        <f aca="false">IFERROR(INDEX(Lookup_Tables!$F$16:$F$45,MATCH(I4946,Lookup_Tables!$E$16:$E$45,0)),"N/A")</f>
        <v>EMP204</v>
      </c>
      <c r="AG4946" s="27" t="n">
        <f aca="false">_xlfn.IFS(R4946="Recovered",4,R4946="Referred",3,R4946="Admitted",2,R4946="Deceased",1,TRUE(),0)</f>
        <v>4</v>
      </c>
      <c r="AH4946" s="27" t="str">
        <f aca="false">IF(T4946&gt;=4,"Satisfied",IF(T4946&gt;=3,"Neutral","Needs Improvement"))</f>
        <v>Neutral</v>
      </c>
    </row>
    <row r="4947" customFormat="false" ht="15" hidden="false" customHeight="false" outlineLevel="0" collapsed="false">
      <c r="A4947" s="30" t="s">
        <v>4470</v>
      </c>
      <c r="B4947" s="30" t="s">
        <v>2028</v>
      </c>
      <c r="C4947" s="30" t="n">
        <v>67</v>
      </c>
      <c r="D4947" s="30" t="s">
        <v>121</v>
      </c>
      <c r="E4947" s="31" t="n">
        <v>45508</v>
      </c>
      <c r="F4947" s="30" t="s">
        <v>1503</v>
      </c>
      <c r="G4947" s="31" t="n">
        <v>45508</v>
      </c>
      <c r="H4947" s="30" t="s">
        <v>146</v>
      </c>
      <c r="I4947" s="30" t="s">
        <v>176</v>
      </c>
      <c r="J4947" s="30" t="s">
        <v>568</v>
      </c>
      <c r="K4947" s="30" t="s">
        <v>156</v>
      </c>
      <c r="L4947" s="30" t="n">
        <v>55</v>
      </c>
      <c r="M4947" s="30" t="n">
        <v>84</v>
      </c>
      <c r="N4947" s="30" t="s">
        <v>186</v>
      </c>
      <c r="O4947" s="30" t="s">
        <v>128</v>
      </c>
      <c r="P4947" s="30" t="s">
        <v>187</v>
      </c>
      <c r="Q4947" s="32" t="n">
        <v>5018.93</v>
      </c>
      <c r="R4947" s="30" t="s">
        <v>172</v>
      </c>
      <c r="S4947" s="30" t="s">
        <v>131</v>
      </c>
      <c r="T4947" s="30" t="n">
        <v>4</v>
      </c>
      <c r="U4947" s="30" t="n">
        <f aca="false">YEAR(E4947)</f>
        <v>2024</v>
      </c>
      <c r="V4947" s="30" t="str">
        <f aca="false">TEXT(E4947,"MMM-YYYY")</f>
        <v>Aug-2024</v>
      </c>
      <c r="W4947" s="30" t="n">
        <f aca="false">MONTH(E4947)</f>
        <v>8</v>
      </c>
      <c r="X4947" s="30" t="str">
        <f aca="false">TEXT(WEEKDAY(E4947,2),"0")&amp;" - "&amp;TEXT(E4947,"dddd")</f>
        <v>7 - Sunday</v>
      </c>
      <c r="Y4947" s="30" t="str">
        <f aca="false">_xlfn.IFS(C4947&lt;18,"Child (0-17)",C4947&lt;40,"Young Adult (18-39)",C4947&lt;60,"Adult (40-59)",TRUE(),"Senior (60+)")</f>
        <v>Senior (60+)</v>
      </c>
      <c r="Z4947" s="30" t="n">
        <f aca="false">ROUND(G4947-E4947,0)</f>
        <v>0</v>
      </c>
      <c r="AA4947" s="30" t="n">
        <f aca="false">L4947+M4947</f>
        <v>139</v>
      </c>
      <c r="AB4947" s="30" t="n">
        <f aca="false">IFERROR(ROUND(Q4947/AA4947,2),0)</f>
        <v>36.11</v>
      </c>
      <c r="AC4947" s="30" t="str">
        <f aca="false">IF(AND(K4947="Critical",N4947="No"),"URGENT - No Bed","Normal")</f>
        <v>Normal</v>
      </c>
      <c r="AD4947" s="34" t="n">
        <f aca="false">INDEX(Lookup_Tables!$B$3:$B$12,MATCH(H4947,Lookup_Tables!$A$3:$A$12,0))</f>
        <v>2700000</v>
      </c>
      <c r="AE4947" s="30" t="str">
        <f aca="false">INDEX(Lookup_Tables!$C$3:$C$12,MATCH(H4947,Lookup_Tables!$A$3:$A$12,0))</f>
        <v>Dr. Vikram Singh</v>
      </c>
      <c r="AF4947" s="30" t="str">
        <f aca="false">IFERROR(INDEX(Lookup_Tables!$F$16:$F$45,MATCH(I4947,Lookup_Tables!$E$16:$E$45,0)),"N/A")</f>
        <v>EMP227</v>
      </c>
      <c r="AG4947" s="30" t="n">
        <f aca="false">_xlfn.IFS(R4947="Recovered",4,R4947="Referred",3,R4947="Admitted",2,R4947="Deceased",1,TRUE(),0)</f>
        <v>2</v>
      </c>
      <c r="AH4947" s="30" t="str">
        <f aca="false">IF(T4947&gt;=4,"Satisfied",IF(T4947&gt;=3,"Neutral","Needs Improvement"))</f>
        <v>Satisfied</v>
      </c>
    </row>
    <row r="4948" customFormat="false" ht="15" hidden="false" customHeight="false" outlineLevel="0" collapsed="false">
      <c r="A4948" s="27" t="s">
        <v>7203</v>
      </c>
      <c r="B4948" s="27" t="s">
        <v>3674</v>
      </c>
      <c r="C4948" s="27" t="n">
        <v>34</v>
      </c>
      <c r="D4948" s="27" t="s">
        <v>181</v>
      </c>
      <c r="E4948" s="28" t="n">
        <v>45417</v>
      </c>
      <c r="F4948" s="27" t="s">
        <v>391</v>
      </c>
      <c r="G4948" s="28" t="n">
        <v>45418</v>
      </c>
      <c r="H4948" s="27" t="s">
        <v>236</v>
      </c>
      <c r="I4948" s="27" t="s">
        <v>237</v>
      </c>
      <c r="J4948" s="27" t="s">
        <v>455</v>
      </c>
      <c r="K4948" s="27" t="s">
        <v>156</v>
      </c>
      <c r="L4948" s="27" t="n">
        <v>41</v>
      </c>
      <c r="M4948" s="27" t="n">
        <v>52</v>
      </c>
      <c r="N4948" s="27" t="s">
        <v>186</v>
      </c>
      <c r="O4948" s="27" t="s">
        <v>128</v>
      </c>
      <c r="P4948" s="27" t="s">
        <v>187</v>
      </c>
      <c r="Q4948" s="29" t="n">
        <v>4685.93</v>
      </c>
      <c r="R4948" s="27" t="s">
        <v>130</v>
      </c>
      <c r="S4948" s="27" t="s">
        <v>141</v>
      </c>
      <c r="T4948" s="27" t="n">
        <v>4</v>
      </c>
      <c r="U4948" s="27" t="n">
        <f aca="false">YEAR(E4948)</f>
        <v>2024</v>
      </c>
      <c r="V4948" s="27" t="str">
        <f aca="false">TEXT(E4948,"MMM-YYYY")</f>
        <v>May-2024</v>
      </c>
      <c r="W4948" s="27" t="n">
        <f aca="false">MONTH(E4948)</f>
        <v>5</v>
      </c>
      <c r="X4948" s="27" t="str">
        <f aca="false">TEXT(WEEKDAY(E4948,2),"0")&amp;" - "&amp;TEXT(E4948,"dddd")</f>
        <v>7 - Sunday</v>
      </c>
      <c r="Y4948" s="27" t="str">
        <f aca="false">_xlfn.IFS(C4948&lt;18,"Child (0-17)",C4948&lt;40,"Young Adult (18-39)",C4948&lt;60,"Adult (40-59)",TRUE(),"Senior (60+)")</f>
        <v>Young Adult (18-39)</v>
      </c>
      <c r="Z4948" s="27" t="n">
        <f aca="false">ROUND(G4948-E4948,0)</f>
        <v>1</v>
      </c>
      <c r="AA4948" s="27" t="n">
        <f aca="false">L4948+M4948</f>
        <v>93</v>
      </c>
      <c r="AB4948" s="27" t="n">
        <f aca="false">IFERROR(ROUND(Q4948/AA4948,2),0)</f>
        <v>50.39</v>
      </c>
      <c r="AC4948" s="27" t="str">
        <f aca="false">IF(AND(K4948="Critical",N4948="No"),"URGENT - No Bed","Normal")</f>
        <v>Normal</v>
      </c>
      <c r="AD4948" s="33" t="n">
        <f aca="false">INDEX(Lookup_Tables!$B$3:$B$12,MATCH(H4948,Lookup_Tables!$A$3:$A$12,0))</f>
        <v>3900000</v>
      </c>
      <c r="AE4948" s="27" t="str">
        <f aca="false">INDEX(Lookup_Tables!$C$3:$C$12,MATCH(H4948,Lookup_Tables!$A$3:$A$12,0))</f>
        <v>Dr. Rina Mehta</v>
      </c>
      <c r="AF4948" s="27" t="str">
        <f aca="false">IFERROR(INDEX(Lookup_Tables!$F$16:$F$45,MATCH(I4948,Lookup_Tables!$E$16:$E$45,0)),"N/A")</f>
        <v>EMP215</v>
      </c>
      <c r="AG4948" s="27" t="n">
        <f aca="false">_xlfn.IFS(R4948="Recovered",4,R4948="Referred",3,R4948="Admitted",2,R4948="Deceased",1,TRUE(),0)</f>
        <v>4</v>
      </c>
      <c r="AH4948" s="27" t="str">
        <f aca="false">IF(T4948&gt;=4,"Satisfied",IF(T4948&gt;=3,"Neutral","Needs Improvement"))</f>
        <v>Satisfied</v>
      </c>
    </row>
    <row r="4949" customFormat="false" ht="15" hidden="false" customHeight="false" outlineLevel="0" collapsed="false">
      <c r="A4949" s="30" t="s">
        <v>4119</v>
      </c>
      <c r="B4949" s="30" t="s">
        <v>2577</v>
      </c>
      <c r="C4949" s="30" t="n">
        <v>39</v>
      </c>
      <c r="D4949" s="30" t="s">
        <v>181</v>
      </c>
      <c r="E4949" s="31" t="n">
        <v>45334</v>
      </c>
      <c r="F4949" s="30" t="s">
        <v>567</v>
      </c>
      <c r="G4949" s="31" t="n">
        <v>45334</v>
      </c>
      <c r="H4949" s="30" t="s">
        <v>206</v>
      </c>
      <c r="I4949" s="30" t="s">
        <v>207</v>
      </c>
      <c r="J4949" s="30" t="s">
        <v>593</v>
      </c>
      <c r="K4949" s="30" t="s">
        <v>138</v>
      </c>
      <c r="L4949" s="30" t="n">
        <v>32</v>
      </c>
      <c r="M4949" s="30" t="n">
        <v>37</v>
      </c>
      <c r="N4949" s="30" t="s">
        <v>127</v>
      </c>
      <c r="O4949" s="30" t="s">
        <v>139</v>
      </c>
      <c r="P4949" s="30" t="s">
        <v>129</v>
      </c>
      <c r="Q4949" s="32" t="n">
        <v>2642.3</v>
      </c>
      <c r="R4949" s="30" t="s">
        <v>268</v>
      </c>
      <c r="S4949" s="30" t="s">
        <v>192</v>
      </c>
      <c r="T4949" s="30" t="n">
        <v>2</v>
      </c>
      <c r="U4949" s="30" t="n">
        <f aca="false">YEAR(E4949)</f>
        <v>2024</v>
      </c>
      <c r="V4949" s="30" t="str">
        <f aca="false">TEXT(E4949,"MMM-YYYY")</f>
        <v>Feb-2024</v>
      </c>
      <c r="W4949" s="30" t="n">
        <f aca="false">MONTH(E4949)</f>
        <v>2</v>
      </c>
      <c r="X4949" s="30" t="str">
        <f aca="false">TEXT(WEEKDAY(E4949,2),"0")&amp;" - "&amp;TEXT(E4949,"dddd")</f>
        <v>1 - Monday</v>
      </c>
      <c r="Y4949" s="30" t="str">
        <f aca="false">_xlfn.IFS(C4949&lt;18,"Child (0-17)",C4949&lt;40,"Young Adult (18-39)",C4949&lt;60,"Adult (40-59)",TRUE(),"Senior (60+)")</f>
        <v>Young Adult (18-39)</v>
      </c>
      <c r="Z4949" s="30" t="n">
        <f aca="false">ROUND(G4949-E4949,0)</f>
        <v>0</v>
      </c>
      <c r="AA4949" s="30" t="n">
        <f aca="false">L4949+M4949</f>
        <v>69</v>
      </c>
      <c r="AB4949" s="30" t="n">
        <f aca="false">IFERROR(ROUND(Q4949/AA4949,2),0)</f>
        <v>38.29</v>
      </c>
      <c r="AC4949" s="30" t="str">
        <f aca="false">IF(AND(K4949="Critical",N4949="No"),"URGENT - No Bed","Normal")</f>
        <v>Normal</v>
      </c>
      <c r="AD4949" s="34" t="n">
        <f aca="false">INDEX(Lookup_Tables!$B$3:$B$12,MATCH(H4949,Lookup_Tables!$A$3:$A$12,0))</f>
        <v>2800000</v>
      </c>
      <c r="AE4949" s="30" t="str">
        <f aca="false">INDEX(Lookup_Tables!$C$3:$C$12,MATCH(H4949,Lookup_Tables!$A$3:$A$12,0))</f>
        <v>Dr. Suresh Nair</v>
      </c>
      <c r="AF4949" s="30" t="str">
        <f aca="false">IFERROR(INDEX(Lookup_Tables!$F$16:$F$45,MATCH(I4949,Lookup_Tables!$E$16:$E$45,0)),"N/A")</f>
        <v>EMP209</v>
      </c>
      <c r="AG4949" s="30" t="n">
        <f aca="false">_xlfn.IFS(R4949="Recovered",4,R4949="Referred",3,R4949="Admitted",2,R4949="Deceased",1,TRUE(),0)</f>
        <v>3</v>
      </c>
      <c r="AH4949" s="30" t="str">
        <f aca="false">IF(T4949&gt;=4,"Satisfied",IF(T4949&gt;=3,"Neutral","Needs Improvement"))</f>
        <v>Needs Improvement</v>
      </c>
    </row>
    <row r="4950" customFormat="false" ht="15" hidden="false" customHeight="false" outlineLevel="0" collapsed="false">
      <c r="A4950" s="27" t="s">
        <v>6847</v>
      </c>
      <c r="B4950" s="27" t="s">
        <v>2405</v>
      </c>
      <c r="C4950" s="27" t="n">
        <v>33</v>
      </c>
      <c r="D4950" s="27" t="s">
        <v>181</v>
      </c>
      <c r="E4950" s="28" t="n">
        <v>45505</v>
      </c>
      <c r="F4950" s="27" t="s">
        <v>710</v>
      </c>
      <c r="G4950" s="28" t="n">
        <v>45505</v>
      </c>
      <c r="H4950" s="27" t="s">
        <v>183</v>
      </c>
      <c r="I4950" s="27" t="s">
        <v>212</v>
      </c>
      <c r="J4950" s="27" t="s">
        <v>476</v>
      </c>
      <c r="K4950" s="27" t="s">
        <v>156</v>
      </c>
      <c r="L4950" s="27" t="n">
        <v>47</v>
      </c>
      <c r="M4950" s="27" t="n">
        <v>58</v>
      </c>
      <c r="N4950" s="27" t="s">
        <v>127</v>
      </c>
      <c r="O4950" s="27" t="s">
        <v>171</v>
      </c>
      <c r="P4950" s="27" t="s">
        <v>129</v>
      </c>
      <c r="Q4950" s="29" t="n">
        <v>4547.78</v>
      </c>
      <c r="R4950" s="27" t="s">
        <v>130</v>
      </c>
      <c r="S4950" s="27" t="s">
        <v>164</v>
      </c>
      <c r="T4950" s="27" t="n">
        <v>4</v>
      </c>
      <c r="U4950" s="27" t="n">
        <f aca="false">YEAR(E4950)</f>
        <v>2024</v>
      </c>
      <c r="V4950" s="27" t="str">
        <f aca="false">TEXT(E4950,"MMM-YYYY")</f>
        <v>Aug-2024</v>
      </c>
      <c r="W4950" s="27" t="n">
        <f aca="false">MONTH(E4950)</f>
        <v>8</v>
      </c>
      <c r="X4950" s="27" t="str">
        <f aca="false">TEXT(WEEKDAY(E4950,2),"0")&amp;" - "&amp;TEXT(E4950,"dddd")</f>
        <v>4 - Thursday</v>
      </c>
      <c r="Y4950" s="27" t="str">
        <f aca="false">_xlfn.IFS(C4950&lt;18,"Child (0-17)",C4950&lt;40,"Young Adult (18-39)",C4950&lt;60,"Adult (40-59)",TRUE(),"Senior (60+)")</f>
        <v>Young Adult (18-39)</v>
      </c>
      <c r="Z4950" s="27" t="n">
        <f aca="false">ROUND(G4950-E4950,0)</f>
        <v>0</v>
      </c>
      <c r="AA4950" s="27" t="n">
        <f aca="false">L4950+M4950</f>
        <v>105</v>
      </c>
      <c r="AB4950" s="27" t="n">
        <f aca="false">IFERROR(ROUND(Q4950/AA4950,2),0)</f>
        <v>43.31</v>
      </c>
      <c r="AC4950" s="27" t="str">
        <f aca="false">IF(AND(K4950="Critical",N4950="No"),"URGENT - No Bed","Normal")</f>
        <v>Normal</v>
      </c>
      <c r="AD4950" s="33" t="n">
        <f aca="false">INDEX(Lookup_Tables!$B$3:$B$12,MATCH(H4950,Lookup_Tables!$A$3:$A$12,0))</f>
        <v>3100000</v>
      </c>
      <c r="AE4950" s="27" t="str">
        <f aca="false">INDEX(Lookup_Tables!$C$3:$C$12,MATCH(H4950,Lookup_Tables!$A$3:$A$12,0))</f>
        <v>Dr. Kavita Rao</v>
      </c>
      <c r="AF4950" s="27" t="str">
        <f aca="false">IFERROR(INDEX(Lookup_Tables!$F$16:$F$45,MATCH(I4950,Lookup_Tables!$E$16:$E$45,0)),"N/A")</f>
        <v>EMP225</v>
      </c>
      <c r="AG4950" s="27" t="n">
        <f aca="false">_xlfn.IFS(R4950="Recovered",4,R4950="Referred",3,R4950="Admitted",2,R4950="Deceased",1,TRUE(),0)</f>
        <v>4</v>
      </c>
      <c r="AH4950" s="27" t="str">
        <f aca="false">IF(T4950&gt;=4,"Satisfied",IF(T4950&gt;=3,"Neutral","Needs Improvement"))</f>
        <v>Satisfied</v>
      </c>
    </row>
    <row r="4951" customFormat="false" ht="15" hidden="false" customHeight="false" outlineLevel="0" collapsed="false">
      <c r="A4951" s="30" t="s">
        <v>408</v>
      </c>
      <c r="B4951" s="30" t="s">
        <v>409</v>
      </c>
      <c r="C4951" s="30" t="n">
        <v>74</v>
      </c>
      <c r="D4951" s="30" t="s">
        <v>121</v>
      </c>
      <c r="E4951" s="31" t="n">
        <v>45314</v>
      </c>
      <c r="F4951" s="30" t="s">
        <v>410</v>
      </c>
      <c r="G4951" s="31" t="n">
        <v>45326</v>
      </c>
      <c r="H4951" s="30" t="s">
        <v>183</v>
      </c>
      <c r="I4951" s="30" t="s">
        <v>212</v>
      </c>
      <c r="J4951" s="30" t="s">
        <v>411</v>
      </c>
      <c r="K4951" s="30" t="s">
        <v>202</v>
      </c>
      <c r="L4951" s="30" t="n">
        <v>0</v>
      </c>
      <c r="M4951" s="30" t="n">
        <v>175</v>
      </c>
      <c r="N4951" s="30" t="s">
        <v>186</v>
      </c>
      <c r="O4951" s="30" t="s">
        <v>149</v>
      </c>
      <c r="P4951" s="30" t="s">
        <v>150</v>
      </c>
      <c r="Q4951" s="32" t="n">
        <v>18824.93</v>
      </c>
      <c r="R4951" s="30" t="s">
        <v>130</v>
      </c>
      <c r="S4951" s="30" t="s">
        <v>141</v>
      </c>
      <c r="T4951" s="30" t="n">
        <v>5</v>
      </c>
      <c r="U4951" s="30" t="n">
        <f aca="false">YEAR(E4951)</f>
        <v>2024</v>
      </c>
      <c r="V4951" s="30" t="str">
        <f aca="false">TEXT(E4951,"MMM-YYYY")</f>
        <v>Jan-2024</v>
      </c>
      <c r="W4951" s="30" t="n">
        <f aca="false">MONTH(E4951)</f>
        <v>1</v>
      </c>
      <c r="X4951" s="30" t="str">
        <f aca="false">TEXT(WEEKDAY(E4951,2),"0")&amp;" - "&amp;TEXT(E4951,"dddd")</f>
        <v>2 - Tuesday</v>
      </c>
      <c r="Y4951" s="30" t="str">
        <f aca="false">_xlfn.IFS(C4951&lt;18,"Child (0-17)",C4951&lt;40,"Young Adult (18-39)",C4951&lt;60,"Adult (40-59)",TRUE(),"Senior (60+)")</f>
        <v>Senior (60+)</v>
      </c>
      <c r="Z4951" s="30" t="n">
        <f aca="false">ROUND(G4951-E4951,0)</f>
        <v>12</v>
      </c>
      <c r="AA4951" s="30" t="n">
        <f aca="false">L4951+M4951</f>
        <v>175</v>
      </c>
      <c r="AB4951" s="30" t="n">
        <f aca="false">IFERROR(ROUND(Q4951/AA4951,2),0)</f>
        <v>107.57</v>
      </c>
      <c r="AC4951" s="30" t="str">
        <f aca="false">IF(AND(K4951="Critical",N4951="No"),"URGENT - No Bed","Normal")</f>
        <v>Normal</v>
      </c>
      <c r="AD4951" s="34" t="n">
        <f aca="false">INDEX(Lookup_Tables!$B$3:$B$12,MATCH(H4951,Lookup_Tables!$A$3:$A$12,0))</f>
        <v>3100000</v>
      </c>
      <c r="AE4951" s="30" t="str">
        <f aca="false">INDEX(Lookup_Tables!$C$3:$C$12,MATCH(H4951,Lookup_Tables!$A$3:$A$12,0))</f>
        <v>Dr. Kavita Rao</v>
      </c>
      <c r="AF4951" s="30" t="str">
        <f aca="false">IFERROR(INDEX(Lookup_Tables!$F$16:$F$45,MATCH(I4951,Lookup_Tables!$E$16:$E$45,0)),"N/A")</f>
        <v>EMP225</v>
      </c>
      <c r="AG4951" s="30" t="n">
        <f aca="false">_xlfn.IFS(R4951="Recovered",4,R4951="Referred",3,R4951="Admitted",2,R4951="Deceased",1,TRUE(),0)</f>
        <v>4</v>
      </c>
      <c r="AH4951" s="30" t="str">
        <f aca="false">IF(T4951&gt;=4,"Satisfied",IF(T4951&gt;=3,"Neutral","Needs Improvement"))</f>
        <v>Satisfied</v>
      </c>
    </row>
    <row r="4952" customFormat="false" ht="15" hidden="false" customHeight="false" outlineLevel="0" collapsed="false">
      <c r="A4952" s="27" t="s">
        <v>2928</v>
      </c>
      <c r="B4952" s="27" t="s">
        <v>2100</v>
      </c>
      <c r="C4952" s="27" t="n">
        <v>60</v>
      </c>
      <c r="D4952" s="27" t="s">
        <v>181</v>
      </c>
      <c r="E4952" s="28" t="n">
        <v>45369</v>
      </c>
      <c r="F4952" s="27" t="s">
        <v>1020</v>
      </c>
      <c r="G4952" s="28" t="n">
        <v>45369</v>
      </c>
      <c r="H4952" s="27" t="s">
        <v>146</v>
      </c>
      <c r="I4952" s="27" t="s">
        <v>176</v>
      </c>
      <c r="J4952" s="27" t="s">
        <v>222</v>
      </c>
      <c r="K4952" s="27" t="s">
        <v>156</v>
      </c>
      <c r="L4952" s="27" t="n">
        <v>19</v>
      </c>
      <c r="M4952" s="27" t="n">
        <v>52</v>
      </c>
      <c r="N4952" s="27" t="s">
        <v>127</v>
      </c>
      <c r="O4952" s="27" t="s">
        <v>128</v>
      </c>
      <c r="P4952" s="27" t="s">
        <v>187</v>
      </c>
      <c r="Q4952" s="29" t="n">
        <v>4020.9</v>
      </c>
      <c r="R4952" s="27" t="s">
        <v>130</v>
      </c>
      <c r="S4952" s="27" t="s">
        <v>131</v>
      </c>
      <c r="T4952" s="27" t="n">
        <v>4</v>
      </c>
      <c r="U4952" s="27" t="n">
        <f aca="false">YEAR(E4952)</f>
        <v>2024</v>
      </c>
      <c r="V4952" s="27" t="str">
        <f aca="false">TEXT(E4952,"MMM-YYYY")</f>
        <v>Mar-2024</v>
      </c>
      <c r="W4952" s="27" t="n">
        <f aca="false">MONTH(E4952)</f>
        <v>3</v>
      </c>
      <c r="X4952" s="27" t="str">
        <f aca="false">TEXT(WEEKDAY(E4952,2),"0")&amp;" - "&amp;TEXT(E4952,"dddd")</f>
        <v>1 - Monday</v>
      </c>
      <c r="Y4952" s="27" t="str">
        <f aca="false">_xlfn.IFS(C4952&lt;18,"Child (0-17)",C4952&lt;40,"Young Adult (18-39)",C4952&lt;60,"Adult (40-59)",TRUE(),"Senior (60+)")</f>
        <v>Senior (60+)</v>
      </c>
      <c r="Z4952" s="27" t="n">
        <f aca="false">ROUND(G4952-E4952,0)</f>
        <v>0</v>
      </c>
      <c r="AA4952" s="27" t="n">
        <f aca="false">L4952+M4952</f>
        <v>71</v>
      </c>
      <c r="AB4952" s="27" t="n">
        <f aca="false">IFERROR(ROUND(Q4952/AA4952,2),0)</f>
        <v>56.63</v>
      </c>
      <c r="AC4952" s="27" t="str">
        <f aca="false">IF(AND(K4952="Critical",N4952="No"),"URGENT - No Bed","Normal")</f>
        <v>Normal</v>
      </c>
      <c r="AD4952" s="33" t="n">
        <f aca="false">INDEX(Lookup_Tables!$B$3:$B$12,MATCH(H4952,Lookup_Tables!$A$3:$A$12,0))</f>
        <v>2700000</v>
      </c>
      <c r="AE4952" s="27" t="str">
        <f aca="false">INDEX(Lookup_Tables!$C$3:$C$12,MATCH(H4952,Lookup_Tables!$A$3:$A$12,0))</f>
        <v>Dr. Vikram Singh</v>
      </c>
      <c r="AF4952" s="27" t="str">
        <f aca="false">IFERROR(INDEX(Lookup_Tables!$F$16:$F$45,MATCH(I4952,Lookup_Tables!$E$16:$E$45,0)),"N/A")</f>
        <v>EMP227</v>
      </c>
      <c r="AG4952" s="27" t="n">
        <f aca="false">_xlfn.IFS(R4952="Recovered",4,R4952="Referred",3,R4952="Admitted",2,R4952="Deceased",1,TRUE(),0)</f>
        <v>4</v>
      </c>
      <c r="AH4952" s="27" t="str">
        <f aca="false">IF(T4952&gt;=4,"Satisfied",IF(T4952&gt;=3,"Neutral","Needs Improvement"))</f>
        <v>Satisfied</v>
      </c>
    </row>
    <row r="4953" customFormat="false" ht="15" hidden="false" customHeight="false" outlineLevel="0" collapsed="false">
      <c r="A4953" s="30" t="s">
        <v>1569</v>
      </c>
      <c r="B4953" s="30" t="s">
        <v>1570</v>
      </c>
      <c r="C4953" s="30" t="n">
        <v>19</v>
      </c>
      <c r="D4953" s="30" t="s">
        <v>121</v>
      </c>
      <c r="E4953" s="31" t="n">
        <v>45513</v>
      </c>
      <c r="F4953" s="30" t="s">
        <v>576</v>
      </c>
      <c r="G4953" s="31" t="n">
        <v>45513</v>
      </c>
      <c r="H4953" s="30" t="s">
        <v>168</v>
      </c>
      <c r="I4953" s="30" t="s">
        <v>366</v>
      </c>
      <c r="J4953" s="30" t="s">
        <v>170</v>
      </c>
      <c r="K4953" s="30" t="s">
        <v>138</v>
      </c>
      <c r="L4953" s="30" t="n">
        <v>48</v>
      </c>
      <c r="M4953" s="30" t="n">
        <v>30</v>
      </c>
      <c r="N4953" s="30" t="s">
        <v>127</v>
      </c>
      <c r="O4953" s="30" t="s">
        <v>139</v>
      </c>
      <c r="P4953" s="30" t="s">
        <v>129</v>
      </c>
      <c r="Q4953" s="32" t="n">
        <v>2306.68</v>
      </c>
      <c r="R4953" s="30" t="s">
        <v>172</v>
      </c>
      <c r="S4953" s="30" t="s">
        <v>197</v>
      </c>
      <c r="T4953" s="30" t="n">
        <v>3</v>
      </c>
      <c r="U4953" s="30" t="n">
        <f aca="false">YEAR(E4953)</f>
        <v>2024</v>
      </c>
      <c r="V4953" s="30" t="str">
        <f aca="false">TEXT(E4953,"MMM-YYYY")</f>
        <v>Aug-2024</v>
      </c>
      <c r="W4953" s="30" t="n">
        <f aca="false">MONTH(E4953)</f>
        <v>8</v>
      </c>
      <c r="X4953" s="30" t="str">
        <f aca="false">TEXT(WEEKDAY(E4953,2),"0")&amp;" - "&amp;TEXT(E4953,"dddd")</f>
        <v>5 - Friday</v>
      </c>
      <c r="Y4953" s="30" t="str">
        <f aca="false">_xlfn.IFS(C4953&lt;18,"Child (0-17)",C4953&lt;40,"Young Adult (18-39)",C4953&lt;60,"Adult (40-59)",TRUE(),"Senior (60+)")</f>
        <v>Young Adult (18-39)</v>
      </c>
      <c r="Z4953" s="30" t="n">
        <f aca="false">ROUND(G4953-E4953,0)</f>
        <v>0</v>
      </c>
      <c r="AA4953" s="30" t="n">
        <f aca="false">L4953+M4953</f>
        <v>78</v>
      </c>
      <c r="AB4953" s="30" t="n">
        <f aca="false">IFERROR(ROUND(Q4953/AA4953,2),0)</f>
        <v>29.57</v>
      </c>
      <c r="AC4953" s="30" t="str">
        <f aca="false">IF(AND(K4953="Critical",N4953="No"),"URGENT - No Bed","Normal")</f>
        <v>Normal</v>
      </c>
      <c r="AD4953" s="34" t="n">
        <f aca="false">INDEX(Lookup_Tables!$B$3:$B$12,MATCH(H4953,Lookup_Tables!$A$3:$A$12,0))</f>
        <v>4400000</v>
      </c>
      <c r="AE4953" s="30" t="str">
        <f aca="false">INDEX(Lookup_Tables!$C$3:$C$12,MATCH(H4953,Lookup_Tables!$A$3:$A$12,0))</f>
        <v>Dr. Neha Chopra</v>
      </c>
      <c r="AF4953" s="30" t="str">
        <f aca="false">IFERROR(INDEX(Lookup_Tables!$F$16:$F$45,MATCH(I4953,Lookup_Tables!$E$16:$E$45,0)),"N/A")</f>
        <v>EMP218</v>
      </c>
      <c r="AG4953" s="30" t="n">
        <f aca="false">_xlfn.IFS(R4953="Recovered",4,R4953="Referred",3,R4953="Admitted",2,R4953="Deceased",1,TRUE(),0)</f>
        <v>2</v>
      </c>
      <c r="AH4953" s="30" t="str">
        <f aca="false">IF(T4953&gt;=4,"Satisfied",IF(T4953&gt;=3,"Neutral","Needs Improvement"))</f>
        <v>Neutral</v>
      </c>
    </row>
    <row r="4954" customFormat="false" ht="15" hidden="false" customHeight="false" outlineLevel="0" collapsed="false">
      <c r="A4954" s="27" t="s">
        <v>3442</v>
      </c>
      <c r="B4954" s="27" t="s">
        <v>3318</v>
      </c>
      <c r="C4954" s="27" t="n">
        <v>61</v>
      </c>
      <c r="D4954" s="27" t="s">
        <v>181</v>
      </c>
      <c r="E4954" s="28" t="n">
        <v>45652</v>
      </c>
      <c r="F4954" s="27" t="s">
        <v>2014</v>
      </c>
      <c r="G4954" s="28" t="n">
        <v>45656</v>
      </c>
      <c r="H4954" s="27" t="s">
        <v>146</v>
      </c>
      <c r="I4954" s="27" t="s">
        <v>176</v>
      </c>
      <c r="J4954" s="27" t="s">
        <v>568</v>
      </c>
      <c r="K4954" s="27" t="s">
        <v>126</v>
      </c>
      <c r="L4954" s="27" t="n">
        <v>23</v>
      </c>
      <c r="M4954" s="27" t="n">
        <v>127</v>
      </c>
      <c r="N4954" s="27" t="s">
        <v>186</v>
      </c>
      <c r="O4954" s="27" t="s">
        <v>139</v>
      </c>
      <c r="P4954" s="27" t="s">
        <v>150</v>
      </c>
      <c r="Q4954" s="29" t="n">
        <v>8486.56</v>
      </c>
      <c r="R4954" s="27" t="s">
        <v>130</v>
      </c>
      <c r="S4954" s="27" t="s">
        <v>178</v>
      </c>
      <c r="T4954" s="27" t="n">
        <v>3</v>
      </c>
      <c r="U4954" s="27" t="n">
        <f aca="false">YEAR(E4954)</f>
        <v>2024</v>
      </c>
      <c r="V4954" s="27" t="str">
        <f aca="false">TEXT(E4954,"MMM-YYYY")</f>
        <v>Dec-2024</v>
      </c>
      <c r="W4954" s="27" t="n">
        <f aca="false">MONTH(E4954)</f>
        <v>12</v>
      </c>
      <c r="X4954" s="27" t="str">
        <f aca="false">TEXT(WEEKDAY(E4954,2),"0")&amp;" - "&amp;TEXT(E4954,"dddd")</f>
        <v>4 - Thursday</v>
      </c>
      <c r="Y4954" s="27" t="str">
        <f aca="false">_xlfn.IFS(C4954&lt;18,"Child (0-17)",C4954&lt;40,"Young Adult (18-39)",C4954&lt;60,"Adult (40-59)",TRUE(),"Senior (60+)")</f>
        <v>Senior (60+)</v>
      </c>
      <c r="Z4954" s="27" t="n">
        <f aca="false">ROUND(G4954-E4954,0)</f>
        <v>4</v>
      </c>
      <c r="AA4954" s="27" t="n">
        <f aca="false">L4954+M4954</f>
        <v>150</v>
      </c>
      <c r="AB4954" s="27" t="n">
        <f aca="false">IFERROR(ROUND(Q4954/AA4954,2),0)</f>
        <v>56.58</v>
      </c>
      <c r="AC4954" s="27" t="str">
        <f aca="false">IF(AND(K4954="Critical",N4954="No"),"URGENT - No Bed","Normal")</f>
        <v>Normal</v>
      </c>
      <c r="AD4954" s="33" t="n">
        <f aca="false">INDEX(Lookup_Tables!$B$3:$B$12,MATCH(H4954,Lookup_Tables!$A$3:$A$12,0))</f>
        <v>2700000</v>
      </c>
      <c r="AE4954" s="27" t="str">
        <f aca="false">INDEX(Lookup_Tables!$C$3:$C$12,MATCH(H4954,Lookup_Tables!$A$3:$A$12,0))</f>
        <v>Dr. Vikram Singh</v>
      </c>
      <c r="AF4954" s="27" t="str">
        <f aca="false">IFERROR(INDEX(Lookup_Tables!$F$16:$F$45,MATCH(I4954,Lookup_Tables!$E$16:$E$45,0)),"N/A")</f>
        <v>EMP227</v>
      </c>
      <c r="AG4954" s="27" t="n">
        <f aca="false">_xlfn.IFS(R4954="Recovered",4,R4954="Referred",3,R4954="Admitted",2,R4954="Deceased",1,TRUE(),0)</f>
        <v>4</v>
      </c>
      <c r="AH4954" s="27" t="str">
        <f aca="false">IF(T4954&gt;=4,"Satisfied",IF(T4954&gt;=3,"Neutral","Needs Improvement"))</f>
        <v>Neutral</v>
      </c>
    </row>
    <row r="4955" customFormat="false" ht="15" hidden="false" customHeight="false" outlineLevel="0" collapsed="false">
      <c r="A4955" s="30" t="s">
        <v>4064</v>
      </c>
      <c r="B4955" s="30" t="s">
        <v>4065</v>
      </c>
      <c r="C4955" s="30" t="n">
        <v>54</v>
      </c>
      <c r="D4955" s="30" t="s">
        <v>181</v>
      </c>
      <c r="E4955" s="31" t="n">
        <v>45443</v>
      </c>
      <c r="F4955" s="30" t="s">
        <v>1593</v>
      </c>
      <c r="G4955" s="31" t="n">
        <v>45446</v>
      </c>
      <c r="H4955" s="30" t="s">
        <v>183</v>
      </c>
      <c r="I4955" s="30" t="s">
        <v>212</v>
      </c>
      <c r="J4955" s="30" t="s">
        <v>411</v>
      </c>
      <c r="K4955" s="30" t="s">
        <v>156</v>
      </c>
      <c r="L4955" s="30" t="n">
        <v>73</v>
      </c>
      <c r="M4955" s="30" t="n">
        <v>42</v>
      </c>
      <c r="N4955" s="30" t="s">
        <v>186</v>
      </c>
      <c r="O4955" s="30" t="s">
        <v>128</v>
      </c>
      <c r="P4955" s="30" t="s">
        <v>150</v>
      </c>
      <c r="Q4955" s="32" t="n">
        <v>2923.97</v>
      </c>
      <c r="R4955" s="30" t="s">
        <v>130</v>
      </c>
      <c r="S4955" s="30" t="s">
        <v>197</v>
      </c>
      <c r="T4955" s="30" t="n">
        <v>5</v>
      </c>
      <c r="U4955" s="30" t="n">
        <f aca="false">YEAR(E4955)</f>
        <v>2024</v>
      </c>
      <c r="V4955" s="30" t="str">
        <f aca="false">TEXT(E4955,"MMM-YYYY")</f>
        <v>May-2024</v>
      </c>
      <c r="W4955" s="30" t="n">
        <f aca="false">MONTH(E4955)</f>
        <v>5</v>
      </c>
      <c r="X4955" s="30" t="str">
        <f aca="false">TEXT(WEEKDAY(E4955,2),"0")&amp;" - "&amp;TEXT(E4955,"dddd")</f>
        <v>5 - Friday</v>
      </c>
      <c r="Y4955" s="30" t="str">
        <f aca="false">_xlfn.IFS(C4955&lt;18,"Child (0-17)",C4955&lt;40,"Young Adult (18-39)",C4955&lt;60,"Adult (40-59)",TRUE(),"Senior (60+)")</f>
        <v>Adult (40-59)</v>
      </c>
      <c r="Z4955" s="30" t="n">
        <f aca="false">ROUND(G4955-E4955,0)</f>
        <v>3</v>
      </c>
      <c r="AA4955" s="30" t="n">
        <f aca="false">L4955+M4955</f>
        <v>115</v>
      </c>
      <c r="AB4955" s="30" t="n">
        <f aca="false">IFERROR(ROUND(Q4955/AA4955,2),0)</f>
        <v>25.43</v>
      </c>
      <c r="AC4955" s="30" t="str">
        <f aca="false">IF(AND(K4955="Critical",N4955="No"),"URGENT - No Bed","Normal")</f>
        <v>Normal</v>
      </c>
      <c r="AD4955" s="34" t="n">
        <f aca="false">INDEX(Lookup_Tables!$B$3:$B$12,MATCH(H4955,Lookup_Tables!$A$3:$A$12,0))</f>
        <v>3100000</v>
      </c>
      <c r="AE4955" s="30" t="str">
        <f aca="false">INDEX(Lookup_Tables!$C$3:$C$12,MATCH(H4955,Lookup_Tables!$A$3:$A$12,0))</f>
        <v>Dr. Kavita Rao</v>
      </c>
      <c r="AF4955" s="30" t="str">
        <f aca="false">IFERROR(INDEX(Lookup_Tables!$F$16:$F$45,MATCH(I4955,Lookup_Tables!$E$16:$E$45,0)),"N/A")</f>
        <v>EMP225</v>
      </c>
      <c r="AG4955" s="30" t="n">
        <f aca="false">_xlfn.IFS(R4955="Recovered",4,R4955="Referred",3,R4955="Admitted",2,R4955="Deceased",1,TRUE(),0)</f>
        <v>4</v>
      </c>
      <c r="AH4955" s="30" t="str">
        <f aca="false">IF(T4955&gt;=4,"Satisfied",IF(T4955&gt;=3,"Neutral","Needs Improvement"))</f>
        <v>Satisfied</v>
      </c>
    </row>
    <row r="4956" customFormat="false" ht="15" hidden="false" customHeight="false" outlineLevel="0" collapsed="false">
      <c r="A4956" s="27" t="s">
        <v>5587</v>
      </c>
      <c r="B4956" s="27" t="s">
        <v>3038</v>
      </c>
      <c r="C4956" s="27" t="n">
        <v>63</v>
      </c>
      <c r="D4956" s="27" t="s">
        <v>121</v>
      </c>
      <c r="E4956" s="28" t="n">
        <v>45347</v>
      </c>
      <c r="F4956" s="27" t="s">
        <v>598</v>
      </c>
      <c r="G4956" s="28" t="n">
        <v>45352</v>
      </c>
      <c r="H4956" s="27" t="s">
        <v>242</v>
      </c>
      <c r="I4956" s="27" t="s">
        <v>243</v>
      </c>
      <c r="J4956" s="27" t="s">
        <v>244</v>
      </c>
      <c r="K4956" s="27" t="s">
        <v>126</v>
      </c>
      <c r="L4956" s="27" t="n">
        <v>16</v>
      </c>
      <c r="M4956" s="27" t="n">
        <v>59</v>
      </c>
      <c r="N4956" s="27" t="s">
        <v>186</v>
      </c>
      <c r="O4956" s="27" t="s">
        <v>149</v>
      </c>
      <c r="P4956" s="27" t="s">
        <v>129</v>
      </c>
      <c r="Q4956" s="29" t="n">
        <v>7113.33</v>
      </c>
      <c r="R4956" s="27" t="s">
        <v>130</v>
      </c>
      <c r="S4956" s="27" t="s">
        <v>157</v>
      </c>
      <c r="T4956" s="27" t="n">
        <v>5</v>
      </c>
      <c r="U4956" s="27" t="n">
        <f aca="false">YEAR(E4956)</f>
        <v>2024</v>
      </c>
      <c r="V4956" s="27" t="str">
        <f aca="false">TEXT(E4956,"MMM-YYYY")</f>
        <v>Feb-2024</v>
      </c>
      <c r="W4956" s="27" t="n">
        <f aca="false">MONTH(E4956)</f>
        <v>2</v>
      </c>
      <c r="X4956" s="27" t="str">
        <f aca="false">TEXT(WEEKDAY(E4956,2),"0")&amp;" - "&amp;TEXT(E4956,"dddd")</f>
        <v>7 - Sunday</v>
      </c>
      <c r="Y4956" s="27" t="str">
        <f aca="false">_xlfn.IFS(C4956&lt;18,"Child (0-17)",C4956&lt;40,"Young Adult (18-39)",C4956&lt;60,"Adult (40-59)",TRUE(),"Senior (60+)")</f>
        <v>Senior (60+)</v>
      </c>
      <c r="Z4956" s="27" t="n">
        <f aca="false">ROUND(G4956-E4956,0)</f>
        <v>5</v>
      </c>
      <c r="AA4956" s="27" t="n">
        <f aca="false">L4956+M4956</f>
        <v>75</v>
      </c>
      <c r="AB4956" s="27" t="n">
        <f aca="false">IFERROR(ROUND(Q4956/AA4956,2),0)</f>
        <v>94.84</v>
      </c>
      <c r="AC4956" s="27" t="str">
        <f aca="false">IF(AND(K4956="Critical",N4956="No"),"URGENT - No Bed","Normal")</f>
        <v>Normal</v>
      </c>
      <c r="AD4956" s="33" t="n">
        <f aca="false">INDEX(Lookup_Tables!$B$3:$B$12,MATCH(H4956,Lookup_Tables!$A$3:$A$12,0))</f>
        <v>3000000</v>
      </c>
      <c r="AE4956" s="27" t="str">
        <f aca="false">INDEX(Lookup_Tables!$C$3:$C$12,MATCH(H4956,Lookup_Tables!$A$3:$A$12,0))</f>
        <v>Dr. Pooja Iyer</v>
      </c>
      <c r="AF4956" s="27" t="str">
        <f aca="false">IFERROR(INDEX(Lookup_Tables!$F$16:$F$45,MATCH(I4956,Lookup_Tables!$E$16:$E$45,0)),"N/A")</f>
        <v>EMP214</v>
      </c>
      <c r="AG4956" s="27" t="n">
        <f aca="false">_xlfn.IFS(R4956="Recovered",4,R4956="Referred",3,R4956="Admitted",2,R4956="Deceased",1,TRUE(),0)</f>
        <v>4</v>
      </c>
      <c r="AH4956" s="27" t="str">
        <f aca="false">IF(T4956&gt;=4,"Satisfied",IF(T4956&gt;=3,"Neutral","Needs Improvement"))</f>
        <v>Satisfied</v>
      </c>
    </row>
    <row r="4957" customFormat="false" ht="15" hidden="false" customHeight="false" outlineLevel="0" collapsed="false">
      <c r="A4957" s="30" t="s">
        <v>2375</v>
      </c>
      <c r="B4957" s="30" t="s">
        <v>2376</v>
      </c>
      <c r="C4957" s="30" t="n">
        <v>46</v>
      </c>
      <c r="D4957" s="30" t="s">
        <v>121</v>
      </c>
      <c r="E4957" s="31" t="n">
        <v>45309</v>
      </c>
      <c r="F4957" s="30" t="s">
        <v>780</v>
      </c>
      <c r="G4957" s="31" t="n">
        <v>45315</v>
      </c>
      <c r="H4957" s="30" t="s">
        <v>146</v>
      </c>
      <c r="I4957" s="30" t="s">
        <v>147</v>
      </c>
      <c r="J4957" s="30" t="s">
        <v>244</v>
      </c>
      <c r="K4957" s="30" t="s">
        <v>126</v>
      </c>
      <c r="L4957" s="30" t="n">
        <v>40</v>
      </c>
      <c r="M4957" s="30" t="n">
        <v>81</v>
      </c>
      <c r="N4957" s="30" t="s">
        <v>186</v>
      </c>
      <c r="O4957" s="30" t="s">
        <v>171</v>
      </c>
      <c r="P4957" s="30" t="s">
        <v>140</v>
      </c>
      <c r="Q4957" s="32" t="n">
        <v>7509.2</v>
      </c>
      <c r="R4957" s="30" t="s">
        <v>172</v>
      </c>
      <c r="S4957" s="30" t="s">
        <v>151</v>
      </c>
      <c r="T4957" s="30" t="n">
        <v>4</v>
      </c>
      <c r="U4957" s="30" t="n">
        <f aca="false">YEAR(E4957)</f>
        <v>2024</v>
      </c>
      <c r="V4957" s="30" t="str">
        <f aca="false">TEXT(E4957,"MMM-YYYY")</f>
        <v>Jan-2024</v>
      </c>
      <c r="W4957" s="30" t="n">
        <f aca="false">MONTH(E4957)</f>
        <v>1</v>
      </c>
      <c r="X4957" s="30" t="str">
        <f aca="false">TEXT(WEEKDAY(E4957,2),"0")&amp;" - "&amp;TEXT(E4957,"dddd")</f>
        <v>4 - Thursday</v>
      </c>
      <c r="Y4957" s="30" t="str">
        <f aca="false">_xlfn.IFS(C4957&lt;18,"Child (0-17)",C4957&lt;40,"Young Adult (18-39)",C4957&lt;60,"Adult (40-59)",TRUE(),"Senior (60+)")</f>
        <v>Adult (40-59)</v>
      </c>
      <c r="Z4957" s="30" t="n">
        <f aca="false">ROUND(G4957-E4957,0)</f>
        <v>6</v>
      </c>
      <c r="AA4957" s="30" t="n">
        <f aca="false">L4957+M4957</f>
        <v>121</v>
      </c>
      <c r="AB4957" s="30" t="n">
        <f aca="false">IFERROR(ROUND(Q4957/AA4957,2),0)</f>
        <v>62.06</v>
      </c>
      <c r="AC4957" s="30" t="str">
        <f aca="false">IF(AND(K4957="Critical",N4957="No"),"URGENT - No Bed","Normal")</f>
        <v>Normal</v>
      </c>
      <c r="AD4957" s="34" t="n">
        <f aca="false">INDEX(Lookup_Tables!$B$3:$B$12,MATCH(H4957,Lookup_Tables!$A$3:$A$12,0))</f>
        <v>2700000</v>
      </c>
      <c r="AE4957" s="30" t="str">
        <f aca="false">INDEX(Lookup_Tables!$C$3:$C$12,MATCH(H4957,Lookup_Tables!$A$3:$A$12,0))</f>
        <v>Dr. Vikram Singh</v>
      </c>
      <c r="AF4957" s="30" t="str">
        <f aca="false">IFERROR(INDEX(Lookup_Tables!$F$16:$F$45,MATCH(I4957,Lookup_Tables!$E$16:$E$45,0)),"N/A")</f>
        <v>EMP229</v>
      </c>
      <c r="AG4957" s="30" t="n">
        <f aca="false">_xlfn.IFS(R4957="Recovered",4,R4957="Referred",3,R4957="Admitted",2,R4957="Deceased",1,TRUE(),0)</f>
        <v>2</v>
      </c>
      <c r="AH4957" s="30" t="str">
        <f aca="false">IF(T4957&gt;=4,"Satisfied",IF(T4957&gt;=3,"Neutral","Needs Improvement"))</f>
        <v>Satisfied</v>
      </c>
    </row>
    <row r="4958" customFormat="false" ht="15" hidden="false" customHeight="false" outlineLevel="0" collapsed="false">
      <c r="A4958" s="27" t="s">
        <v>6879</v>
      </c>
      <c r="B4958" s="27" t="s">
        <v>987</v>
      </c>
      <c r="C4958" s="27" t="n">
        <v>27</v>
      </c>
      <c r="D4958" s="27" t="s">
        <v>121</v>
      </c>
      <c r="E4958" s="28" t="n">
        <v>45301</v>
      </c>
      <c r="F4958" s="27" t="s">
        <v>1032</v>
      </c>
      <c r="G4958" s="28" t="n">
        <v>45303</v>
      </c>
      <c r="H4958" s="27" t="s">
        <v>217</v>
      </c>
      <c r="I4958" s="27" t="s">
        <v>344</v>
      </c>
      <c r="J4958" s="27" t="s">
        <v>294</v>
      </c>
      <c r="K4958" s="27" t="s">
        <v>126</v>
      </c>
      <c r="L4958" s="27" t="n">
        <v>11</v>
      </c>
      <c r="M4958" s="27" t="n">
        <v>67</v>
      </c>
      <c r="N4958" s="27" t="s">
        <v>186</v>
      </c>
      <c r="O4958" s="27" t="s">
        <v>171</v>
      </c>
      <c r="P4958" s="27" t="s">
        <v>140</v>
      </c>
      <c r="Q4958" s="29" t="n">
        <v>8296.96</v>
      </c>
      <c r="R4958" s="27" t="s">
        <v>172</v>
      </c>
      <c r="S4958" s="27" t="s">
        <v>223</v>
      </c>
      <c r="T4958" s="27" t="n">
        <v>4</v>
      </c>
      <c r="U4958" s="27" t="n">
        <f aca="false">YEAR(E4958)</f>
        <v>2024</v>
      </c>
      <c r="V4958" s="27" t="str">
        <f aca="false">TEXT(E4958,"MMM-YYYY")</f>
        <v>Jan-2024</v>
      </c>
      <c r="W4958" s="27" t="n">
        <f aca="false">MONTH(E4958)</f>
        <v>1</v>
      </c>
      <c r="X4958" s="27" t="str">
        <f aca="false">TEXT(WEEKDAY(E4958,2),"0")&amp;" - "&amp;TEXT(E4958,"dddd")</f>
        <v>3 - Wednesday</v>
      </c>
      <c r="Y4958" s="27" t="str">
        <f aca="false">_xlfn.IFS(C4958&lt;18,"Child (0-17)",C4958&lt;40,"Young Adult (18-39)",C4958&lt;60,"Adult (40-59)",TRUE(),"Senior (60+)")</f>
        <v>Young Adult (18-39)</v>
      </c>
      <c r="Z4958" s="27" t="n">
        <f aca="false">ROUND(G4958-E4958,0)</f>
        <v>2</v>
      </c>
      <c r="AA4958" s="27" t="n">
        <f aca="false">L4958+M4958</f>
        <v>78</v>
      </c>
      <c r="AB4958" s="27" t="n">
        <f aca="false">IFERROR(ROUND(Q4958/AA4958,2),0)</f>
        <v>106.37</v>
      </c>
      <c r="AC4958" s="27" t="str">
        <f aca="false">IF(AND(K4958="Critical",N4958="No"),"URGENT - No Bed","Normal")</f>
        <v>Normal</v>
      </c>
      <c r="AD4958" s="33" t="n">
        <f aca="false">INDEX(Lookup_Tables!$B$3:$B$12,MATCH(H4958,Lookup_Tables!$A$3:$A$12,0))</f>
        <v>4200000</v>
      </c>
      <c r="AE4958" s="27" t="str">
        <f aca="false">INDEX(Lookup_Tables!$C$3:$C$12,MATCH(H4958,Lookup_Tables!$A$3:$A$12,0))</f>
        <v>Dr. Anil Kapoor</v>
      </c>
      <c r="AF4958" s="27" t="str">
        <f aca="false">IFERROR(INDEX(Lookup_Tables!$F$16:$F$45,MATCH(I4958,Lookup_Tables!$E$16:$E$45,0)),"N/A")</f>
        <v>EMP201</v>
      </c>
      <c r="AG4958" s="27" t="n">
        <f aca="false">_xlfn.IFS(R4958="Recovered",4,R4958="Referred",3,R4958="Admitted",2,R4958="Deceased",1,TRUE(),0)</f>
        <v>2</v>
      </c>
      <c r="AH4958" s="27" t="str">
        <f aca="false">IF(T4958&gt;=4,"Satisfied",IF(T4958&gt;=3,"Neutral","Needs Improvement"))</f>
        <v>Satisfied</v>
      </c>
    </row>
    <row r="4959" customFormat="false" ht="15" hidden="false" customHeight="false" outlineLevel="0" collapsed="false">
      <c r="A4959" s="30" t="s">
        <v>5766</v>
      </c>
      <c r="B4959" s="30" t="s">
        <v>4257</v>
      </c>
      <c r="C4959" s="30" t="n">
        <v>55</v>
      </c>
      <c r="D4959" s="30" t="s">
        <v>181</v>
      </c>
      <c r="E4959" s="31" t="n">
        <v>45322</v>
      </c>
      <c r="F4959" s="30" t="s">
        <v>425</v>
      </c>
      <c r="G4959" s="31" t="n">
        <v>45323</v>
      </c>
      <c r="H4959" s="30" t="s">
        <v>123</v>
      </c>
      <c r="I4959" s="30" t="s">
        <v>304</v>
      </c>
      <c r="J4959" s="30" t="s">
        <v>508</v>
      </c>
      <c r="K4959" s="30" t="s">
        <v>138</v>
      </c>
      <c r="L4959" s="30" t="n">
        <v>39</v>
      </c>
      <c r="M4959" s="30" t="n">
        <v>40</v>
      </c>
      <c r="N4959" s="30" t="s">
        <v>127</v>
      </c>
      <c r="O4959" s="30" t="s">
        <v>139</v>
      </c>
      <c r="P4959" s="30" t="s">
        <v>140</v>
      </c>
      <c r="Q4959" s="32" t="n">
        <v>1354.77</v>
      </c>
      <c r="R4959" s="30" t="s">
        <v>130</v>
      </c>
      <c r="S4959" s="30" t="s">
        <v>164</v>
      </c>
      <c r="T4959" s="30" t="n">
        <v>4</v>
      </c>
      <c r="U4959" s="30" t="n">
        <f aca="false">YEAR(E4959)</f>
        <v>2024</v>
      </c>
      <c r="V4959" s="30" t="str">
        <f aca="false">TEXT(E4959,"MMM-YYYY")</f>
        <v>Jan-2024</v>
      </c>
      <c r="W4959" s="30" t="n">
        <f aca="false">MONTH(E4959)</f>
        <v>1</v>
      </c>
      <c r="X4959" s="30" t="str">
        <f aca="false">TEXT(WEEKDAY(E4959,2),"0")&amp;" - "&amp;TEXT(E4959,"dddd")</f>
        <v>3 - Wednesday</v>
      </c>
      <c r="Y4959" s="30" t="str">
        <f aca="false">_xlfn.IFS(C4959&lt;18,"Child (0-17)",C4959&lt;40,"Young Adult (18-39)",C4959&lt;60,"Adult (40-59)",TRUE(),"Senior (60+)")</f>
        <v>Adult (40-59)</v>
      </c>
      <c r="Z4959" s="30" t="n">
        <f aca="false">ROUND(G4959-E4959,0)</f>
        <v>1</v>
      </c>
      <c r="AA4959" s="30" t="n">
        <f aca="false">L4959+M4959</f>
        <v>79</v>
      </c>
      <c r="AB4959" s="30" t="n">
        <f aca="false">IFERROR(ROUND(Q4959/AA4959,2),0)</f>
        <v>17.15</v>
      </c>
      <c r="AC4959" s="30" t="str">
        <f aca="false">IF(AND(K4959="Critical",N4959="No"),"URGENT - No Bed","Normal")</f>
        <v>Normal</v>
      </c>
      <c r="AD4959" s="34" t="n">
        <f aca="false">INDEX(Lookup_Tables!$B$3:$B$12,MATCH(H4959,Lookup_Tables!$A$3:$A$12,0))</f>
        <v>2200000</v>
      </c>
      <c r="AE4959" s="30" t="str">
        <f aca="false">INDEX(Lookup_Tables!$C$3:$C$12,MATCH(H4959,Lookup_Tables!$A$3:$A$12,0))</f>
        <v>Dr. Rohan Das</v>
      </c>
      <c r="AF4959" s="30" t="str">
        <f aca="false">IFERROR(INDEX(Lookup_Tables!$F$16:$F$45,MATCH(I4959,Lookup_Tables!$E$16:$E$45,0)),"N/A")</f>
        <v>EMP204</v>
      </c>
      <c r="AG4959" s="30" t="n">
        <f aca="false">_xlfn.IFS(R4959="Recovered",4,R4959="Referred",3,R4959="Admitted",2,R4959="Deceased",1,TRUE(),0)</f>
        <v>4</v>
      </c>
      <c r="AH4959" s="30" t="str">
        <f aca="false">IF(T4959&gt;=4,"Satisfied",IF(T4959&gt;=3,"Neutral","Needs Improvement"))</f>
        <v>Satisfied</v>
      </c>
    </row>
    <row r="4960" customFormat="false" ht="15" hidden="false" customHeight="false" outlineLevel="0" collapsed="false">
      <c r="A4960" s="27" t="s">
        <v>5505</v>
      </c>
      <c r="B4960" s="27" t="s">
        <v>2816</v>
      </c>
      <c r="C4960" s="27" t="n">
        <v>68</v>
      </c>
      <c r="D4960" s="27" t="s">
        <v>121</v>
      </c>
      <c r="E4960" s="28" t="n">
        <v>45603</v>
      </c>
      <c r="F4960" s="27" t="s">
        <v>904</v>
      </c>
      <c r="G4960" s="28" t="n">
        <v>45605</v>
      </c>
      <c r="H4960" s="27" t="s">
        <v>242</v>
      </c>
      <c r="I4960" s="27" t="s">
        <v>466</v>
      </c>
      <c r="J4960" s="27" t="s">
        <v>316</v>
      </c>
      <c r="K4960" s="27" t="s">
        <v>156</v>
      </c>
      <c r="L4960" s="27" t="n">
        <v>63</v>
      </c>
      <c r="M4960" s="27" t="n">
        <v>50</v>
      </c>
      <c r="N4960" s="27" t="s">
        <v>186</v>
      </c>
      <c r="O4960" s="27" t="s">
        <v>139</v>
      </c>
      <c r="P4960" s="27" t="s">
        <v>140</v>
      </c>
      <c r="Q4960" s="29" t="n">
        <v>3482.12</v>
      </c>
      <c r="R4960" s="27" t="s">
        <v>172</v>
      </c>
      <c r="S4960" s="27" t="s">
        <v>131</v>
      </c>
      <c r="T4960" s="27" t="n">
        <v>2</v>
      </c>
      <c r="U4960" s="27" t="n">
        <f aca="false">YEAR(E4960)</f>
        <v>2024</v>
      </c>
      <c r="V4960" s="27" t="str">
        <f aca="false">TEXT(E4960,"MMM-YYYY")</f>
        <v>Nov-2024</v>
      </c>
      <c r="W4960" s="27" t="n">
        <f aca="false">MONTH(E4960)</f>
        <v>11</v>
      </c>
      <c r="X4960" s="27" t="str">
        <f aca="false">TEXT(WEEKDAY(E4960,2),"0")&amp;" - "&amp;TEXT(E4960,"dddd")</f>
        <v>4 - Thursday</v>
      </c>
      <c r="Y4960" s="27" t="str">
        <f aca="false">_xlfn.IFS(C4960&lt;18,"Child (0-17)",C4960&lt;40,"Young Adult (18-39)",C4960&lt;60,"Adult (40-59)",TRUE(),"Senior (60+)")</f>
        <v>Senior (60+)</v>
      </c>
      <c r="Z4960" s="27" t="n">
        <f aca="false">ROUND(G4960-E4960,0)</f>
        <v>2</v>
      </c>
      <c r="AA4960" s="27" t="n">
        <f aca="false">L4960+M4960</f>
        <v>113</v>
      </c>
      <c r="AB4960" s="27" t="n">
        <f aca="false">IFERROR(ROUND(Q4960/AA4960,2),0)</f>
        <v>30.82</v>
      </c>
      <c r="AC4960" s="27" t="str">
        <f aca="false">IF(AND(K4960="Critical",N4960="No"),"URGENT - No Bed","Normal")</f>
        <v>Normal</v>
      </c>
      <c r="AD4960" s="33" t="n">
        <f aca="false">INDEX(Lookup_Tables!$B$3:$B$12,MATCH(H4960,Lookup_Tables!$A$3:$A$12,0))</f>
        <v>3000000</v>
      </c>
      <c r="AE4960" s="27" t="str">
        <f aca="false">INDEX(Lookup_Tables!$C$3:$C$12,MATCH(H4960,Lookup_Tables!$A$3:$A$12,0))</f>
        <v>Dr. Pooja Iyer</v>
      </c>
      <c r="AF4960" s="27" t="str">
        <f aca="false">IFERROR(INDEX(Lookup_Tables!$F$16:$F$45,MATCH(I4960,Lookup_Tables!$E$16:$E$45,0)),"N/A")</f>
        <v>EMP212</v>
      </c>
      <c r="AG4960" s="27" t="n">
        <f aca="false">_xlfn.IFS(R4960="Recovered",4,R4960="Referred",3,R4960="Admitted",2,R4960="Deceased",1,TRUE(),0)</f>
        <v>2</v>
      </c>
      <c r="AH4960" s="27" t="str">
        <f aca="false">IF(T4960&gt;=4,"Satisfied",IF(T4960&gt;=3,"Neutral","Needs Improvement"))</f>
        <v>Needs Improvement</v>
      </c>
    </row>
    <row r="4961" customFormat="false" ht="15" hidden="false" customHeight="false" outlineLevel="0" collapsed="false">
      <c r="A4961" s="30" t="s">
        <v>6678</v>
      </c>
      <c r="B4961" s="30" t="s">
        <v>2944</v>
      </c>
      <c r="C4961" s="30" t="n">
        <v>38</v>
      </c>
      <c r="D4961" s="30" t="s">
        <v>121</v>
      </c>
      <c r="E4961" s="31" t="n">
        <v>45583</v>
      </c>
      <c r="F4961" s="30" t="s">
        <v>221</v>
      </c>
      <c r="G4961" s="31" t="n">
        <v>45584</v>
      </c>
      <c r="H4961" s="30" t="s">
        <v>217</v>
      </c>
      <c r="I4961" s="30" t="s">
        <v>282</v>
      </c>
      <c r="J4961" s="30" t="s">
        <v>283</v>
      </c>
      <c r="K4961" s="30" t="s">
        <v>126</v>
      </c>
      <c r="L4961" s="30" t="n">
        <v>8</v>
      </c>
      <c r="M4961" s="30" t="n">
        <v>71</v>
      </c>
      <c r="N4961" s="30" t="s">
        <v>127</v>
      </c>
      <c r="O4961" s="30" t="s">
        <v>139</v>
      </c>
      <c r="P4961" s="30" t="s">
        <v>140</v>
      </c>
      <c r="Q4961" s="32" t="n">
        <v>7650.55</v>
      </c>
      <c r="R4961" s="30" t="s">
        <v>172</v>
      </c>
      <c r="S4961" s="30" t="s">
        <v>164</v>
      </c>
      <c r="T4961" s="30" t="n">
        <v>3</v>
      </c>
      <c r="U4961" s="30" t="n">
        <f aca="false">YEAR(E4961)</f>
        <v>2024</v>
      </c>
      <c r="V4961" s="30" t="str">
        <f aca="false">TEXT(E4961,"MMM-YYYY")</f>
        <v>Oct-2024</v>
      </c>
      <c r="W4961" s="30" t="n">
        <f aca="false">MONTH(E4961)</f>
        <v>10</v>
      </c>
      <c r="X4961" s="30" t="str">
        <f aca="false">TEXT(WEEKDAY(E4961,2),"0")&amp;" - "&amp;TEXT(E4961,"dddd")</f>
        <v>5 - Friday</v>
      </c>
      <c r="Y4961" s="30" t="str">
        <f aca="false">_xlfn.IFS(C4961&lt;18,"Child (0-17)",C4961&lt;40,"Young Adult (18-39)",C4961&lt;60,"Adult (40-59)",TRUE(),"Senior (60+)")</f>
        <v>Young Adult (18-39)</v>
      </c>
      <c r="Z4961" s="30" t="n">
        <f aca="false">ROUND(G4961-E4961,0)</f>
        <v>1</v>
      </c>
      <c r="AA4961" s="30" t="n">
        <f aca="false">L4961+M4961</f>
        <v>79</v>
      </c>
      <c r="AB4961" s="30" t="n">
        <f aca="false">IFERROR(ROUND(Q4961/AA4961,2),0)</f>
        <v>96.84</v>
      </c>
      <c r="AC4961" s="30" t="str">
        <f aca="false">IF(AND(K4961="Critical",N4961="No"),"URGENT - No Bed","Normal")</f>
        <v>Normal</v>
      </c>
      <c r="AD4961" s="34" t="n">
        <f aca="false">INDEX(Lookup_Tables!$B$3:$B$12,MATCH(H4961,Lookup_Tables!$A$3:$A$12,0))</f>
        <v>4200000</v>
      </c>
      <c r="AE4961" s="30" t="str">
        <f aca="false">INDEX(Lookup_Tables!$C$3:$C$12,MATCH(H4961,Lookup_Tables!$A$3:$A$12,0))</f>
        <v>Dr. Anil Kapoor</v>
      </c>
      <c r="AF4961" s="30" t="str">
        <f aca="false">IFERROR(INDEX(Lookup_Tables!$F$16:$F$45,MATCH(I4961,Lookup_Tables!$E$16:$E$45,0)),"N/A")</f>
        <v>EMP200</v>
      </c>
      <c r="AG4961" s="30" t="n">
        <f aca="false">_xlfn.IFS(R4961="Recovered",4,R4961="Referred",3,R4961="Admitted",2,R4961="Deceased",1,TRUE(),0)</f>
        <v>2</v>
      </c>
      <c r="AH4961" s="30" t="str">
        <f aca="false">IF(T4961&gt;=4,"Satisfied",IF(T4961&gt;=3,"Neutral","Needs Improvement"))</f>
        <v>Neutral</v>
      </c>
    </row>
    <row r="4962" customFormat="false" ht="15" hidden="false" customHeight="false" outlineLevel="0" collapsed="false">
      <c r="A4962" s="27" t="s">
        <v>4608</v>
      </c>
      <c r="B4962" s="27" t="s">
        <v>4561</v>
      </c>
      <c r="C4962" s="27" t="n">
        <v>21</v>
      </c>
      <c r="D4962" s="27" t="s">
        <v>121</v>
      </c>
      <c r="E4962" s="28" t="n">
        <v>45440</v>
      </c>
      <c r="F4962" s="27" t="s">
        <v>299</v>
      </c>
      <c r="G4962" s="28" t="n">
        <v>45448</v>
      </c>
      <c r="H4962" s="27" t="s">
        <v>135</v>
      </c>
      <c r="I4962" s="27" t="s">
        <v>251</v>
      </c>
      <c r="J4962" s="27" t="s">
        <v>618</v>
      </c>
      <c r="K4962" s="27" t="s">
        <v>202</v>
      </c>
      <c r="L4962" s="27" t="n">
        <v>18</v>
      </c>
      <c r="M4962" s="27" t="n">
        <v>133</v>
      </c>
      <c r="N4962" s="27" t="s">
        <v>186</v>
      </c>
      <c r="O4962" s="27" t="s">
        <v>128</v>
      </c>
      <c r="P4962" s="27" t="s">
        <v>150</v>
      </c>
      <c r="Q4962" s="29" t="n">
        <v>18083.34</v>
      </c>
      <c r="R4962" s="27" t="s">
        <v>268</v>
      </c>
      <c r="S4962" s="27" t="s">
        <v>151</v>
      </c>
      <c r="T4962" s="27" t="n">
        <v>3</v>
      </c>
      <c r="U4962" s="27" t="n">
        <f aca="false">YEAR(E4962)</f>
        <v>2024</v>
      </c>
      <c r="V4962" s="27" t="str">
        <f aca="false">TEXT(E4962,"MMM-YYYY")</f>
        <v>May-2024</v>
      </c>
      <c r="W4962" s="27" t="n">
        <f aca="false">MONTH(E4962)</f>
        <v>5</v>
      </c>
      <c r="X4962" s="27" t="str">
        <f aca="false">TEXT(WEEKDAY(E4962,2),"0")&amp;" - "&amp;TEXT(E4962,"dddd")</f>
        <v>2 - Tuesday</v>
      </c>
      <c r="Y4962" s="27" t="str">
        <f aca="false">_xlfn.IFS(C4962&lt;18,"Child (0-17)",C4962&lt;40,"Young Adult (18-39)",C4962&lt;60,"Adult (40-59)",TRUE(),"Senior (60+)")</f>
        <v>Young Adult (18-39)</v>
      </c>
      <c r="Z4962" s="27" t="n">
        <f aca="false">ROUND(G4962-E4962,0)</f>
        <v>8</v>
      </c>
      <c r="AA4962" s="27" t="n">
        <f aca="false">L4962+M4962</f>
        <v>151</v>
      </c>
      <c r="AB4962" s="27" t="n">
        <f aca="false">IFERROR(ROUND(Q4962/AA4962,2),0)</f>
        <v>119.76</v>
      </c>
      <c r="AC4962" s="27" t="str">
        <f aca="false">IF(AND(K4962="Critical",N4962="No"),"URGENT - No Bed","Normal")</f>
        <v>Normal</v>
      </c>
      <c r="AD4962" s="33" t="n">
        <f aca="false">INDEX(Lookup_Tables!$B$3:$B$12,MATCH(H4962,Lookup_Tables!$A$3:$A$12,0))</f>
        <v>4600000</v>
      </c>
      <c r="AE4962" s="27" t="str">
        <f aca="false">INDEX(Lookup_Tables!$C$3:$C$12,MATCH(H4962,Lookup_Tables!$A$3:$A$12,0))</f>
        <v>Dr. Farhan Khan</v>
      </c>
      <c r="AF4962" s="27" t="str">
        <f aca="false">IFERROR(INDEX(Lookup_Tables!$F$16:$F$45,MATCH(I4962,Lookup_Tables!$E$16:$E$45,0)),"N/A")</f>
        <v>EMP207</v>
      </c>
      <c r="AG4962" s="27" t="n">
        <f aca="false">_xlfn.IFS(R4962="Recovered",4,R4962="Referred",3,R4962="Admitted",2,R4962="Deceased",1,TRUE(),0)</f>
        <v>3</v>
      </c>
      <c r="AH4962" s="27" t="str">
        <f aca="false">IF(T4962&gt;=4,"Satisfied",IF(T4962&gt;=3,"Neutral","Needs Improvement"))</f>
        <v>Neutral</v>
      </c>
    </row>
    <row r="4963" customFormat="false" ht="15" hidden="false" customHeight="false" outlineLevel="0" collapsed="false">
      <c r="A4963" s="30" t="s">
        <v>5393</v>
      </c>
      <c r="B4963" s="30" t="s">
        <v>3142</v>
      </c>
      <c r="C4963" s="30" t="n">
        <v>7</v>
      </c>
      <c r="D4963" s="30" t="s">
        <v>121</v>
      </c>
      <c r="E4963" s="31" t="n">
        <v>45295</v>
      </c>
      <c r="F4963" s="30" t="s">
        <v>567</v>
      </c>
      <c r="G4963" s="31" t="n">
        <v>45298</v>
      </c>
      <c r="H4963" s="30" t="s">
        <v>242</v>
      </c>
      <c r="I4963" s="30" t="s">
        <v>315</v>
      </c>
      <c r="J4963" s="30" t="s">
        <v>401</v>
      </c>
      <c r="K4963" s="30" t="s">
        <v>126</v>
      </c>
      <c r="L4963" s="30" t="n">
        <v>12</v>
      </c>
      <c r="M4963" s="30" t="n">
        <v>126</v>
      </c>
      <c r="N4963" s="30" t="s">
        <v>186</v>
      </c>
      <c r="O4963" s="30" t="s">
        <v>139</v>
      </c>
      <c r="P4963" s="30" t="s">
        <v>150</v>
      </c>
      <c r="Q4963" s="32" t="n">
        <v>8326.94</v>
      </c>
      <c r="R4963" s="30" t="s">
        <v>130</v>
      </c>
      <c r="S4963" s="30" t="s">
        <v>141</v>
      </c>
      <c r="T4963" s="30" t="n">
        <v>5</v>
      </c>
      <c r="U4963" s="30" t="n">
        <f aca="false">YEAR(E4963)</f>
        <v>2024</v>
      </c>
      <c r="V4963" s="30" t="str">
        <f aca="false">TEXT(E4963,"MMM-YYYY")</f>
        <v>Jan-2024</v>
      </c>
      <c r="W4963" s="30" t="n">
        <f aca="false">MONTH(E4963)</f>
        <v>1</v>
      </c>
      <c r="X4963" s="30" t="str">
        <f aca="false">TEXT(WEEKDAY(E4963,2),"0")&amp;" - "&amp;TEXT(E4963,"dddd")</f>
        <v>4 - Thursday</v>
      </c>
      <c r="Y4963" s="30" t="str">
        <f aca="false">_xlfn.IFS(C4963&lt;18,"Child (0-17)",C4963&lt;40,"Young Adult (18-39)",C4963&lt;60,"Adult (40-59)",TRUE(),"Senior (60+)")</f>
        <v>Child (0-17)</v>
      </c>
      <c r="Z4963" s="30" t="n">
        <f aca="false">ROUND(G4963-E4963,0)</f>
        <v>3</v>
      </c>
      <c r="AA4963" s="30" t="n">
        <f aca="false">L4963+M4963</f>
        <v>138</v>
      </c>
      <c r="AB4963" s="30" t="n">
        <f aca="false">IFERROR(ROUND(Q4963/AA4963,2),0)</f>
        <v>60.34</v>
      </c>
      <c r="AC4963" s="30" t="str">
        <f aca="false">IF(AND(K4963="Critical",N4963="No"),"URGENT - No Bed","Normal")</f>
        <v>Normal</v>
      </c>
      <c r="AD4963" s="34" t="n">
        <f aca="false">INDEX(Lookup_Tables!$B$3:$B$12,MATCH(H4963,Lookup_Tables!$A$3:$A$12,0))</f>
        <v>3000000</v>
      </c>
      <c r="AE4963" s="30" t="str">
        <f aca="false">INDEX(Lookup_Tables!$C$3:$C$12,MATCH(H4963,Lookup_Tables!$A$3:$A$12,0))</f>
        <v>Dr. Pooja Iyer</v>
      </c>
      <c r="AF4963" s="30" t="str">
        <f aca="false">IFERROR(INDEX(Lookup_Tables!$F$16:$F$45,MATCH(I4963,Lookup_Tables!$E$16:$E$45,0)),"N/A")</f>
        <v>EMP213</v>
      </c>
      <c r="AG4963" s="30" t="n">
        <f aca="false">_xlfn.IFS(R4963="Recovered",4,R4963="Referred",3,R4963="Admitted",2,R4963="Deceased",1,TRUE(),0)</f>
        <v>4</v>
      </c>
      <c r="AH4963" s="30" t="str">
        <f aca="false">IF(T4963&gt;=4,"Satisfied",IF(T4963&gt;=3,"Neutral","Needs Improvement"))</f>
        <v>Satisfied</v>
      </c>
    </row>
    <row r="4964" customFormat="false" ht="15" hidden="false" customHeight="false" outlineLevel="0" collapsed="false">
      <c r="A4964" s="27" t="s">
        <v>5434</v>
      </c>
      <c r="B4964" s="27" t="s">
        <v>1353</v>
      </c>
      <c r="C4964" s="27" t="n">
        <v>42</v>
      </c>
      <c r="D4964" s="27" t="s">
        <v>181</v>
      </c>
      <c r="E4964" s="28" t="n">
        <v>45535</v>
      </c>
      <c r="F4964" s="27" t="s">
        <v>567</v>
      </c>
      <c r="G4964" s="28" t="n">
        <v>45540</v>
      </c>
      <c r="H4964" s="27" t="s">
        <v>161</v>
      </c>
      <c r="I4964" s="27" t="s">
        <v>538</v>
      </c>
      <c r="J4964" s="27" t="s">
        <v>258</v>
      </c>
      <c r="K4964" s="27" t="s">
        <v>126</v>
      </c>
      <c r="L4964" s="27" t="n">
        <v>8</v>
      </c>
      <c r="M4964" s="27" t="n">
        <v>80</v>
      </c>
      <c r="N4964" s="27" t="s">
        <v>127</v>
      </c>
      <c r="O4964" s="27" t="s">
        <v>128</v>
      </c>
      <c r="P4964" s="27" t="s">
        <v>129</v>
      </c>
      <c r="Q4964" s="29" t="n">
        <v>6935.9</v>
      </c>
      <c r="R4964" s="27" t="s">
        <v>130</v>
      </c>
      <c r="S4964" s="27" t="s">
        <v>164</v>
      </c>
      <c r="T4964" s="27" t="n">
        <v>3</v>
      </c>
      <c r="U4964" s="27" t="n">
        <f aca="false">YEAR(E4964)</f>
        <v>2024</v>
      </c>
      <c r="V4964" s="27" t="str">
        <f aca="false">TEXT(E4964,"MMM-YYYY")</f>
        <v>Aug-2024</v>
      </c>
      <c r="W4964" s="27" t="n">
        <f aca="false">MONTH(E4964)</f>
        <v>8</v>
      </c>
      <c r="X4964" s="27" t="str">
        <f aca="false">TEXT(WEEKDAY(E4964,2),"0")&amp;" - "&amp;TEXT(E4964,"dddd")</f>
        <v>6 - Saturday</v>
      </c>
      <c r="Y4964" s="27" t="str">
        <f aca="false">_xlfn.IFS(C4964&lt;18,"Child (0-17)",C4964&lt;40,"Young Adult (18-39)",C4964&lt;60,"Adult (40-59)",TRUE(),"Senior (60+)")</f>
        <v>Adult (40-59)</v>
      </c>
      <c r="Z4964" s="27" t="n">
        <f aca="false">ROUND(G4964-E4964,0)</f>
        <v>5</v>
      </c>
      <c r="AA4964" s="27" t="n">
        <f aca="false">L4964+M4964</f>
        <v>88</v>
      </c>
      <c r="AB4964" s="27" t="n">
        <f aca="false">IFERROR(ROUND(Q4964/AA4964,2),0)</f>
        <v>78.82</v>
      </c>
      <c r="AC4964" s="27" t="str">
        <f aca="false">IF(AND(K4964="Critical",N4964="No"),"URGENT - No Bed","Normal")</f>
        <v>Normal</v>
      </c>
      <c r="AD4964" s="33" t="n">
        <f aca="false">INDEX(Lookup_Tables!$B$3:$B$12,MATCH(H4964,Lookup_Tables!$A$3:$A$12,0))</f>
        <v>3600000</v>
      </c>
      <c r="AE4964" s="27" t="str">
        <f aca="false">INDEX(Lookup_Tables!$C$3:$C$12,MATCH(H4964,Lookup_Tables!$A$3:$A$12,0))</f>
        <v>Dr. Sameer Joshi</v>
      </c>
      <c r="AF4964" s="27" t="str">
        <f aca="false">IFERROR(INDEX(Lookup_Tables!$F$16:$F$45,MATCH(I4964,Lookup_Tables!$E$16:$E$45,0)),"N/A")</f>
        <v>EMP221</v>
      </c>
      <c r="AG4964" s="27" t="n">
        <f aca="false">_xlfn.IFS(R4964="Recovered",4,R4964="Referred",3,R4964="Admitted",2,R4964="Deceased",1,TRUE(),0)</f>
        <v>4</v>
      </c>
      <c r="AH4964" s="27" t="str">
        <f aca="false">IF(T4964&gt;=4,"Satisfied",IF(T4964&gt;=3,"Neutral","Needs Improvement"))</f>
        <v>Neutral</v>
      </c>
    </row>
    <row r="4965" customFormat="false" ht="15" hidden="false" customHeight="false" outlineLevel="0" collapsed="false">
      <c r="A4965" s="30" t="s">
        <v>1219</v>
      </c>
      <c r="B4965" s="30" t="s">
        <v>930</v>
      </c>
      <c r="C4965" s="30" t="n">
        <v>25</v>
      </c>
      <c r="D4965" s="30" t="s">
        <v>181</v>
      </c>
      <c r="E4965" s="31" t="n">
        <v>45401</v>
      </c>
      <c r="F4965" s="30" t="s">
        <v>1220</v>
      </c>
      <c r="G4965" s="31" t="n">
        <v>45402</v>
      </c>
      <c r="H4965" s="30" t="s">
        <v>242</v>
      </c>
      <c r="I4965" s="30" t="s">
        <v>243</v>
      </c>
      <c r="J4965" s="30" t="s">
        <v>363</v>
      </c>
      <c r="K4965" s="30" t="s">
        <v>126</v>
      </c>
      <c r="L4965" s="30" t="n">
        <v>17</v>
      </c>
      <c r="M4965" s="30" t="n">
        <v>69</v>
      </c>
      <c r="N4965" s="30" t="s">
        <v>127</v>
      </c>
      <c r="O4965" s="30" t="s">
        <v>149</v>
      </c>
      <c r="P4965" s="30" t="s">
        <v>150</v>
      </c>
      <c r="Q4965" s="32" t="n">
        <v>8531.12</v>
      </c>
      <c r="R4965" s="30" t="s">
        <v>172</v>
      </c>
      <c r="S4965" s="30" t="s">
        <v>335</v>
      </c>
      <c r="T4965" s="30" t="n">
        <v>3</v>
      </c>
      <c r="U4965" s="30" t="n">
        <f aca="false">YEAR(E4965)</f>
        <v>2024</v>
      </c>
      <c r="V4965" s="30" t="str">
        <f aca="false">TEXT(E4965,"MMM-YYYY")</f>
        <v>Apr-2024</v>
      </c>
      <c r="W4965" s="30" t="n">
        <f aca="false">MONTH(E4965)</f>
        <v>4</v>
      </c>
      <c r="X4965" s="30" t="str">
        <f aca="false">TEXT(WEEKDAY(E4965,2),"0")&amp;" - "&amp;TEXT(E4965,"dddd")</f>
        <v>5 - Friday</v>
      </c>
      <c r="Y4965" s="30" t="str">
        <f aca="false">_xlfn.IFS(C4965&lt;18,"Child (0-17)",C4965&lt;40,"Young Adult (18-39)",C4965&lt;60,"Adult (40-59)",TRUE(),"Senior (60+)")</f>
        <v>Young Adult (18-39)</v>
      </c>
      <c r="Z4965" s="30" t="n">
        <f aca="false">ROUND(G4965-E4965,0)</f>
        <v>1</v>
      </c>
      <c r="AA4965" s="30" t="n">
        <f aca="false">L4965+M4965</f>
        <v>86</v>
      </c>
      <c r="AB4965" s="30" t="n">
        <f aca="false">IFERROR(ROUND(Q4965/AA4965,2),0)</f>
        <v>99.2</v>
      </c>
      <c r="AC4965" s="30" t="str">
        <f aca="false">IF(AND(K4965="Critical",N4965="No"),"URGENT - No Bed","Normal")</f>
        <v>Normal</v>
      </c>
      <c r="AD4965" s="34" t="n">
        <f aca="false">INDEX(Lookup_Tables!$B$3:$B$12,MATCH(H4965,Lookup_Tables!$A$3:$A$12,0))</f>
        <v>3000000</v>
      </c>
      <c r="AE4965" s="30" t="str">
        <f aca="false">INDEX(Lookup_Tables!$C$3:$C$12,MATCH(H4965,Lookup_Tables!$A$3:$A$12,0))</f>
        <v>Dr. Pooja Iyer</v>
      </c>
      <c r="AF4965" s="30" t="str">
        <f aca="false">IFERROR(INDEX(Lookup_Tables!$F$16:$F$45,MATCH(I4965,Lookup_Tables!$E$16:$E$45,0)),"N/A")</f>
        <v>EMP214</v>
      </c>
      <c r="AG4965" s="30" t="n">
        <f aca="false">_xlfn.IFS(R4965="Recovered",4,R4965="Referred",3,R4965="Admitted",2,R4965="Deceased",1,TRUE(),0)</f>
        <v>2</v>
      </c>
      <c r="AH4965" s="30" t="str">
        <f aca="false">IF(T4965&gt;=4,"Satisfied",IF(T4965&gt;=3,"Neutral","Needs Improvement"))</f>
        <v>Neutral</v>
      </c>
    </row>
    <row r="4966" customFormat="false" ht="15" hidden="false" customHeight="false" outlineLevel="0" collapsed="false">
      <c r="A4966" s="27" t="s">
        <v>5588</v>
      </c>
      <c r="B4966" s="27" t="s">
        <v>2268</v>
      </c>
      <c r="C4966" s="27" t="n">
        <v>55</v>
      </c>
      <c r="D4966" s="27" t="s">
        <v>181</v>
      </c>
      <c r="E4966" s="28" t="n">
        <v>45517</v>
      </c>
      <c r="F4966" s="27" t="s">
        <v>195</v>
      </c>
      <c r="G4966" s="28" t="n">
        <v>45517</v>
      </c>
      <c r="H4966" s="27" t="s">
        <v>123</v>
      </c>
      <c r="I4966" s="27" t="s">
        <v>155</v>
      </c>
      <c r="J4966" s="27" t="s">
        <v>418</v>
      </c>
      <c r="K4966" s="27" t="s">
        <v>156</v>
      </c>
      <c r="L4966" s="27" t="n">
        <v>57</v>
      </c>
      <c r="M4966" s="27" t="n">
        <v>56</v>
      </c>
      <c r="N4966" s="27" t="s">
        <v>186</v>
      </c>
      <c r="O4966" s="27" t="s">
        <v>128</v>
      </c>
      <c r="P4966" s="27" t="s">
        <v>129</v>
      </c>
      <c r="Q4966" s="29" t="n">
        <v>3345.37</v>
      </c>
      <c r="R4966" s="27" t="s">
        <v>130</v>
      </c>
      <c r="S4966" s="27" t="s">
        <v>335</v>
      </c>
      <c r="T4966" s="27" t="n">
        <v>5</v>
      </c>
      <c r="U4966" s="27" t="n">
        <f aca="false">YEAR(E4966)</f>
        <v>2024</v>
      </c>
      <c r="V4966" s="27" t="str">
        <f aca="false">TEXT(E4966,"MMM-YYYY")</f>
        <v>Aug-2024</v>
      </c>
      <c r="W4966" s="27" t="n">
        <f aca="false">MONTH(E4966)</f>
        <v>8</v>
      </c>
      <c r="X4966" s="27" t="str">
        <f aca="false">TEXT(WEEKDAY(E4966,2),"0")&amp;" - "&amp;TEXT(E4966,"dddd")</f>
        <v>2 - Tuesday</v>
      </c>
      <c r="Y4966" s="27" t="str">
        <f aca="false">_xlfn.IFS(C4966&lt;18,"Child (0-17)",C4966&lt;40,"Young Adult (18-39)",C4966&lt;60,"Adult (40-59)",TRUE(),"Senior (60+)")</f>
        <v>Adult (40-59)</v>
      </c>
      <c r="Z4966" s="27" t="n">
        <f aca="false">ROUND(G4966-E4966,0)</f>
        <v>0</v>
      </c>
      <c r="AA4966" s="27" t="n">
        <f aca="false">L4966+M4966</f>
        <v>113</v>
      </c>
      <c r="AB4966" s="27" t="n">
        <f aca="false">IFERROR(ROUND(Q4966/AA4966,2),0)</f>
        <v>29.61</v>
      </c>
      <c r="AC4966" s="27" t="str">
        <f aca="false">IF(AND(K4966="Critical",N4966="No"),"URGENT - No Bed","Normal")</f>
        <v>Normal</v>
      </c>
      <c r="AD4966" s="33" t="n">
        <f aca="false">INDEX(Lookup_Tables!$B$3:$B$12,MATCH(H4966,Lookup_Tables!$A$3:$A$12,0))</f>
        <v>2200000</v>
      </c>
      <c r="AE4966" s="27" t="str">
        <f aca="false">INDEX(Lookup_Tables!$C$3:$C$12,MATCH(H4966,Lookup_Tables!$A$3:$A$12,0))</f>
        <v>Dr. Rohan Das</v>
      </c>
      <c r="AF4966" s="27" t="str">
        <f aca="false">IFERROR(INDEX(Lookup_Tables!$F$16:$F$45,MATCH(I4966,Lookup_Tables!$E$16:$E$45,0)),"N/A")</f>
        <v>EMP203</v>
      </c>
      <c r="AG4966" s="27" t="n">
        <f aca="false">_xlfn.IFS(R4966="Recovered",4,R4966="Referred",3,R4966="Admitted",2,R4966="Deceased",1,TRUE(),0)</f>
        <v>4</v>
      </c>
      <c r="AH4966" s="27" t="str">
        <f aca="false">IF(T4966&gt;=4,"Satisfied",IF(T4966&gt;=3,"Neutral","Needs Improvement"))</f>
        <v>Satisfied</v>
      </c>
    </row>
    <row r="4967" customFormat="false" ht="15" hidden="false" customHeight="false" outlineLevel="0" collapsed="false">
      <c r="A4967" s="30" t="s">
        <v>4090</v>
      </c>
      <c r="B4967" s="30" t="s">
        <v>474</v>
      </c>
      <c r="C4967" s="30" t="n">
        <v>27</v>
      </c>
      <c r="D4967" s="30" t="s">
        <v>181</v>
      </c>
      <c r="E4967" s="31" t="n">
        <v>45527</v>
      </c>
      <c r="F4967" s="30" t="s">
        <v>394</v>
      </c>
      <c r="G4967" s="31" t="n">
        <v>45531</v>
      </c>
      <c r="H4967" s="30" t="s">
        <v>168</v>
      </c>
      <c r="I4967" s="30" t="s">
        <v>366</v>
      </c>
      <c r="J4967" s="30" t="s">
        <v>191</v>
      </c>
      <c r="K4967" s="30" t="s">
        <v>202</v>
      </c>
      <c r="L4967" s="30" t="n">
        <v>1</v>
      </c>
      <c r="M4967" s="30" t="n">
        <v>239</v>
      </c>
      <c r="N4967" s="30" t="s">
        <v>186</v>
      </c>
      <c r="O4967" s="30" t="s">
        <v>139</v>
      </c>
      <c r="P4967" s="30" t="s">
        <v>129</v>
      </c>
      <c r="Q4967" s="32" t="n">
        <v>19203.3</v>
      </c>
      <c r="R4967" s="30" t="s">
        <v>130</v>
      </c>
      <c r="S4967" s="30" t="s">
        <v>197</v>
      </c>
      <c r="T4967" s="30" t="n">
        <v>3</v>
      </c>
      <c r="U4967" s="30" t="n">
        <f aca="false">YEAR(E4967)</f>
        <v>2024</v>
      </c>
      <c r="V4967" s="30" t="str">
        <f aca="false">TEXT(E4967,"MMM-YYYY")</f>
        <v>Aug-2024</v>
      </c>
      <c r="W4967" s="30" t="n">
        <f aca="false">MONTH(E4967)</f>
        <v>8</v>
      </c>
      <c r="X4967" s="30" t="str">
        <f aca="false">TEXT(WEEKDAY(E4967,2),"0")&amp;" - "&amp;TEXT(E4967,"dddd")</f>
        <v>5 - Friday</v>
      </c>
      <c r="Y4967" s="30" t="str">
        <f aca="false">_xlfn.IFS(C4967&lt;18,"Child (0-17)",C4967&lt;40,"Young Adult (18-39)",C4967&lt;60,"Adult (40-59)",TRUE(),"Senior (60+)")</f>
        <v>Young Adult (18-39)</v>
      </c>
      <c r="Z4967" s="30" t="n">
        <f aca="false">ROUND(G4967-E4967,0)</f>
        <v>4</v>
      </c>
      <c r="AA4967" s="30" t="n">
        <f aca="false">L4967+M4967</f>
        <v>240</v>
      </c>
      <c r="AB4967" s="30" t="n">
        <f aca="false">IFERROR(ROUND(Q4967/AA4967,2),0)</f>
        <v>80.01</v>
      </c>
      <c r="AC4967" s="30" t="str">
        <f aca="false">IF(AND(K4967="Critical",N4967="No"),"URGENT - No Bed","Normal")</f>
        <v>Normal</v>
      </c>
      <c r="AD4967" s="34" t="n">
        <f aca="false">INDEX(Lookup_Tables!$B$3:$B$12,MATCH(H4967,Lookup_Tables!$A$3:$A$12,0))</f>
        <v>4400000</v>
      </c>
      <c r="AE4967" s="30" t="str">
        <f aca="false">INDEX(Lookup_Tables!$C$3:$C$12,MATCH(H4967,Lookup_Tables!$A$3:$A$12,0))</f>
        <v>Dr. Neha Chopra</v>
      </c>
      <c r="AF4967" s="30" t="str">
        <f aca="false">IFERROR(INDEX(Lookup_Tables!$F$16:$F$45,MATCH(I4967,Lookup_Tables!$E$16:$E$45,0)),"N/A")</f>
        <v>EMP218</v>
      </c>
      <c r="AG4967" s="30" t="n">
        <f aca="false">_xlfn.IFS(R4967="Recovered",4,R4967="Referred",3,R4967="Admitted",2,R4967="Deceased",1,TRUE(),0)</f>
        <v>4</v>
      </c>
      <c r="AH4967" s="30" t="str">
        <f aca="false">IF(T4967&gt;=4,"Satisfied",IF(T4967&gt;=3,"Neutral","Needs Improvement"))</f>
        <v>Neutral</v>
      </c>
    </row>
    <row r="4968" customFormat="false" ht="15" hidden="false" customHeight="false" outlineLevel="0" collapsed="false">
      <c r="A4968" s="27" t="s">
        <v>1987</v>
      </c>
      <c r="B4968" s="27" t="s">
        <v>1106</v>
      </c>
      <c r="C4968" s="27" t="n">
        <v>55</v>
      </c>
      <c r="D4968" s="27" t="s">
        <v>121</v>
      </c>
      <c r="E4968" s="28" t="n">
        <v>45536</v>
      </c>
      <c r="F4968" s="27" t="s">
        <v>1084</v>
      </c>
      <c r="G4968" s="28" t="n">
        <v>45540</v>
      </c>
      <c r="H4968" s="27" t="s">
        <v>123</v>
      </c>
      <c r="I4968" s="27" t="s">
        <v>155</v>
      </c>
      <c r="J4968" s="27" t="s">
        <v>305</v>
      </c>
      <c r="K4968" s="27" t="s">
        <v>126</v>
      </c>
      <c r="L4968" s="27" t="n">
        <v>10</v>
      </c>
      <c r="M4968" s="27" t="n">
        <v>94</v>
      </c>
      <c r="N4968" s="27" t="s">
        <v>186</v>
      </c>
      <c r="O4968" s="27" t="s">
        <v>149</v>
      </c>
      <c r="P4968" s="27" t="s">
        <v>129</v>
      </c>
      <c r="Q4968" s="29" t="n">
        <v>8136.71</v>
      </c>
      <c r="R4968" s="27" t="s">
        <v>130</v>
      </c>
      <c r="S4968" s="27" t="s">
        <v>141</v>
      </c>
      <c r="T4968" s="27" t="n">
        <v>3</v>
      </c>
      <c r="U4968" s="27" t="n">
        <f aca="false">YEAR(E4968)</f>
        <v>2024</v>
      </c>
      <c r="V4968" s="27" t="str">
        <f aca="false">TEXT(E4968,"MMM-YYYY")</f>
        <v>Sep-2024</v>
      </c>
      <c r="W4968" s="27" t="n">
        <f aca="false">MONTH(E4968)</f>
        <v>9</v>
      </c>
      <c r="X4968" s="27" t="str">
        <f aca="false">TEXT(WEEKDAY(E4968,2),"0")&amp;" - "&amp;TEXT(E4968,"dddd")</f>
        <v>7 - Sunday</v>
      </c>
      <c r="Y4968" s="27" t="str">
        <f aca="false">_xlfn.IFS(C4968&lt;18,"Child (0-17)",C4968&lt;40,"Young Adult (18-39)",C4968&lt;60,"Adult (40-59)",TRUE(),"Senior (60+)")</f>
        <v>Adult (40-59)</v>
      </c>
      <c r="Z4968" s="27" t="n">
        <f aca="false">ROUND(G4968-E4968,0)</f>
        <v>4</v>
      </c>
      <c r="AA4968" s="27" t="n">
        <f aca="false">L4968+M4968</f>
        <v>104</v>
      </c>
      <c r="AB4968" s="27" t="n">
        <f aca="false">IFERROR(ROUND(Q4968/AA4968,2),0)</f>
        <v>78.24</v>
      </c>
      <c r="AC4968" s="27" t="str">
        <f aca="false">IF(AND(K4968="Critical",N4968="No"),"URGENT - No Bed","Normal")</f>
        <v>Normal</v>
      </c>
      <c r="AD4968" s="33" t="n">
        <f aca="false">INDEX(Lookup_Tables!$B$3:$B$12,MATCH(H4968,Lookup_Tables!$A$3:$A$12,0))</f>
        <v>2200000</v>
      </c>
      <c r="AE4968" s="27" t="str">
        <f aca="false">INDEX(Lookup_Tables!$C$3:$C$12,MATCH(H4968,Lookup_Tables!$A$3:$A$12,0))</f>
        <v>Dr. Rohan Das</v>
      </c>
      <c r="AF4968" s="27" t="str">
        <f aca="false">IFERROR(INDEX(Lookup_Tables!$F$16:$F$45,MATCH(I4968,Lookup_Tables!$E$16:$E$45,0)),"N/A")</f>
        <v>EMP203</v>
      </c>
      <c r="AG4968" s="27" t="n">
        <f aca="false">_xlfn.IFS(R4968="Recovered",4,R4968="Referred",3,R4968="Admitted",2,R4968="Deceased",1,TRUE(),0)</f>
        <v>4</v>
      </c>
      <c r="AH4968" s="27" t="str">
        <f aca="false">IF(T4968&gt;=4,"Satisfied",IF(T4968&gt;=3,"Neutral","Needs Improvement"))</f>
        <v>Neutral</v>
      </c>
    </row>
    <row r="4969" customFormat="false" ht="15" hidden="false" customHeight="false" outlineLevel="0" collapsed="false">
      <c r="A4969" s="30" t="s">
        <v>2364</v>
      </c>
      <c r="B4969" s="30" t="s">
        <v>678</v>
      </c>
      <c r="C4969" s="30" t="n">
        <v>43</v>
      </c>
      <c r="D4969" s="30" t="s">
        <v>121</v>
      </c>
      <c r="E4969" s="31" t="n">
        <v>45481</v>
      </c>
      <c r="F4969" s="30" t="s">
        <v>1002</v>
      </c>
      <c r="G4969" s="31" t="n">
        <v>45482</v>
      </c>
      <c r="H4969" s="30" t="s">
        <v>135</v>
      </c>
      <c r="I4969" s="30" t="s">
        <v>136</v>
      </c>
      <c r="J4969" s="30" t="s">
        <v>262</v>
      </c>
      <c r="K4969" s="30" t="s">
        <v>126</v>
      </c>
      <c r="L4969" s="30" t="n">
        <v>40</v>
      </c>
      <c r="M4969" s="30" t="n">
        <v>124</v>
      </c>
      <c r="N4969" s="30" t="s">
        <v>186</v>
      </c>
      <c r="O4969" s="30" t="s">
        <v>139</v>
      </c>
      <c r="P4969" s="30" t="s">
        <v>150</v>
      </c>
      <c r="Q4969" s="32" t="n">
        <v>8267.59</v>
      </c>
      <c r="R4969" s="30" t="s">
        <v>130</v>
      </c>
      <c r="S4969" s="30" t="s">
        <v>141</v>
      </c>
      <c r="T4969" s="30" t="n">
        <v>4</v>
      </c>
      <c r="U4969" s="30" t="n">
        <f aca="false">YEAR(E4969)</f>
        <v>2024</v>
      </c>
      <c r="V4969" s="30" t="str">
        <f aca="false">TEXT(E4969,"MMM-YYYY")</f>
        <v>Jul-2024</v>
      </c>
      <c r="W4969" s="30" t="n">
        <f aca="false">MONTH(E4969)</f>
        <v>7</v>
      </c>
      <c r="X4969" s="30" t="str">
        <f aca="false">TEXT(WEEKDAY(E4969,2),"0")&amp;" - "&amp;TEXT(E4969,"dddd")</f>
        <v>1 - Monday</v>
      </c>
      <c r="Y4969" s="30" t="str">
        <f aca="false">_xlfn.IFS(C4969&lt;18,"Child (0-17)",C4969&lt;40,"Young Adult (18-39)",C4969&lt;60,"Adult (40-59)",TRUE(),"Senior (60+)")</f>
        <v>Adult (40-59)</v>
      </c>
      <c r="Z4969" s="30" t="n">
        <f aca="false">ROUND(G4969-E4969,0)</f>
        <v>1</v>
      </c>
      <c r="AA4969" s="30" t="n">
        <f aca="false">L4969+M4969</f>
        <v>164</v>
      </c>
      <c r="AB4969" s="30" t="n">
        <f aca="false">IFERROR(ROUND(Q4969/AA4969,2),0)</f>
        <v>50.41</v>
      </c>
      <c r="AC4969" s="30" t="str">
        <f aca="false">IF(AND(K4969="Critical",N4969="No"),"URGENT - No Bed","Normal")</f>
        <v>Normal</v>
      </c>
      <c r="AD4969" s="34" t="n">
        <f aca="false">INDEX(Lookup_Tables!$B$3:$B$12,MATCH(H4969,Lookup_Tables!$A$3:$A$12,0))</f>
        <v>4600000</v>
      </c>
      <c r="AE4969" s="30" t="str">
        <f aca="false">INDEX(Lookup_Tables!$C$3:$C$12,MATCH(H4969,Lookup_Tables!$A$3:$A$12,0))</f>
        <v>Dr. Farhan Khan</v>
      </c>
      <c r="AF4969" s="30" t="str">
        <f aca="false">IFERROR(INDEX(Lookup_Tables!$F$16:$F$45,MATCH(I4969,Lookup_Tables!$E$16:$E$45,0)),"N/A")</f>
        <v>EMP206</v>
      </c>
      <c r="AG4969" s="30" t="n">
        <f aca="false">_xlfn.IFS(R4969="Recovered",4,R4969="Referred",3,R4969="Admitted",2,R4969="Deceased",1,TRUE(),0)</f>
        <v>4</v>
      </c>
      <c r="AH4969" s="30" t="str">
        <f aca="false">IF(T4969&gt;=4,"Satisfied",IF(T4969&gt;=3,"Neutral","Needs Improvement"))</f>
        <v>Satisfied</v>
      </c>
    </row>
    <row r="4970" customFormat="false" ht="15" hidden="false" customHeight="false" outlineLevel="0" collapsed="false">
      <c r="A4970" s="27" t="s">
        <v>3332</v>
      </c>
      <c r="B4970" s="27" t="s">
        <v>460</v>
      </c>
      <c r="C4970" s="27" t="n">
        <v>48</v>
      </c>
      <c r="D4970" s="27" t="s">
        <v>181</v>
      </c>
      <c r="E4970" s="28" t="n">
        <v>45639</v>
      </c>
      <c r="F4970" s="27" t="s">
        <v>438</v>
      </c>
      <c r="G4970" s="28" t="n">
        <v>45645</v>
      </c>
      <c r="H4970" s="27" t="s">
        <v>168</v>
      </c>
      <c r="I4970" s="27" t="s">
        <v>366</v>
      </c>
      <c r="J4970" s="27" t="s">
        <v>191</v>
      </c>
      <c r="K4970" s="27" t="s">
        <v>202</v>
      </c>
      <c r="L4970" s="27" t="n">
        <v>9</v>
      </c>
      <c r="M4970" s="27" t="n">
        <v>153</v>
      </c>
      <c r="N4970" s="27" t="s">
        <v>186</v>
      </c>
      <c r="O4970" s="27" t="s">
        <v>139</v>
      </c>
      <c r="P4970" s="27" t="s">
        <v>187</v>
      </c>
      <c r="Q4970" s="29" t="n">
        <v>18520.28</v>
      </c>
      <c r="R4970" s="27" t="s">
        <v>268</v>
      </c>
      <c r="S4970" s="27" t="s">
        <v>335</v>
      </c>
      <c r="T4970" s="27" t="n">
        <v>4</v>
      </c>
      <c r="U4970" s="27" t="n">
        <f aca="false">YEAR(E4970)</f>
        <v>2024</v>
      </c>
      <c r="V4970" s="27" t="str">
        <f aca="false">TEXT(E4970,"MMM-YYYY")</f>
        <v>Dec-2024</v>
      </c>
      <c r="W4970" s="27" t="n">
        <f aca="false">MONTH(E4970)</f>
        <v>12</v>
      </c>
      <c r="X4970" s="27" t="str">
        <f aca="false">TEXT(WEEKDAY(E4970,2),"0")&amp;" - "&amp;TEXT(E4970,"dddd")</f>
        <v>5 - Friday</v>
      </c>
      <c r="Y4970" s="27" t="str">
        <f aca="false">_xlfn.IFS(C4970&lt;18,"Child (0-17)",C4970&lt;40,"Young Adult (18-39)",C4970&lt;60,"Adult (40-59)",TRUE(),"Senior (60+)")</f>
        <v>Adult (40-59)</v>
      </c>
      <c r="Z4970" s="27" t="n">
        <f aca="false">ROUND(G4970-E4970,0)</f>
        <v>6</v>
      </c>
      <c r="AA4970" s="27" t="n">
        <f aca="false">L4970+M4970</f>
        <v>162</v>
      </c>
      <c r="AB4970" s="27" t="n">
        <f aca="false">IFERROR(ROUND(Q4970/AA4970,2),0)</f>
        <v>114.32</v>
      </c>
      <c r="AC4970" s="27" t="str">
        <f aca="false">IF(AND(K4970="Critical",N4970="No"),"URGENT - No Bed","Normal")</f>
        <v>Normal</v>
      </c>
      <c r="AD4970" s="33" t="n">
        <f aca="false">INDEX(Lookup_Tables!$B$3:$B$12,MATCH(H4970,Lookup_Tables!$A$3:$A$12,0))</f>
        <v>4400000</v>
      </c>
      <c r="AE4970" s="27" t="str">
        <f aca="false">INDEX(Lookup_Tables!$C$3:$C$12,MATCH(H4970,Lookup_Tables!$A$3:$A$12,0))</f>
        <v>Dr. Neha Chopra</v>
      </c>
      <c r="AF4970" s="27" t="str">
        <f aca="false">IFERROR(INDEX(Lookup_Tables!$F$16:$F$45,MATCH(I4970,Lookup_Tables!$E$16:$E$45,0)),"N/A")</f>
        <v>EMP218</v>
      </c>
      <c r="AG4970" s="27" t="n">
        <f aca="false">_xlfn.IFS(R4970="Recovered",4,R4970="Referred",3,R4970="Admitted",2,R4970="Deceased",1,TRUE(),0)</f>
        <v>3</v>
      </c>
      <c r="AH4970" s="27" t="str">
        <f aca="false">IF(T4970&gt;=4,"Satisfied",IF(T4970&gt;=3,"Neutral","Needs Improvement"))</f>
        <v>Satisfied</v>
      </c>
    </row>
    <row r="4971" customFormat="false" ht="15" hidden="false" customHeight="false" outlineLevel="0" collapsed="false">
      <c r="A4971" s="30" t="s">
        <v>3501</v>
      </c>
      <c r="B4971" s="30" t="s">
        <v>950</v>
      </c>
      <c r="C4971" s="30" t="n">
        <v>16</v>
      </c>
      <c r="D4971" s="30" t="s">
        <v>181</v>
      </c>
      <c r="E4971" s="31" t="n">
        <v>45589</v>
      </c>
      <c r="F4971" s="30" t="s">
        <v>2014</v>
      </c>
      <c r="G4971" s="31" t="n">
        <v>45601</v>
      </c>
      <c r="H4971" s="30" t="s">
        <v>183</v>
      </c>
      <c r="I4971" s="30" t="s">
        <v>212</v>
      </c>
      <c r="J4971" s="30" t="s">
        <v>411</v>
      </c>
      <c r="K4971" s="30" t="s">
        <v>202</v>
      </c>
      <c r="L4971" s="30" t="n">
        <v>2</v>
      </c>
      <c r="M4971" s="30" t="n">
        <v>149</v>
      </c>
      <c r="N4971" s="30" t="s">
        <v>186</v>
      </c>
      <c r="O4971" s="30" t="s">
        <v>139</v>
      </c>
      <c r="P4971" s="30" t="s">
        <v>150</v>
      </c>
      <c r="Q4971" s="32" t="n">
        <v>18012.31</v>
      </c>
      <c r="R4971" s="30" t="s">
        <v>172</v>
      </c>
      <c r="S4971" s="30" t="s">
        <v>192</v>
      </c>
      <c r="T4971" s="30" t="n">
        <v>1</v>
      </c>
      <c r="U4971" s="30" t="n">
        <f aca="false">YEAR(E4971)</f>
        <v>2024</v>
      </c>
      <c r="V4971" s="30" t="str">
        <f aca="false">TEXT(E4971,"MMM-YYYY")</f>
        <v>Oct-2024</v>
      </c>
      <c r="W4971" s="30" t="n">
        <f aca="false">MONTH(E4971)</f>
        <v>10</v>
      </c>
      <c r="X4971" s="30" t="str">
        <f aca="false">TEXT(WEEKDAY(E4971,2),"0")&amp;" - "&amp;TEXT(E4971,"dddd")</f>
        <v>4 - Thursday</v>
      </c>
      <c r="Y4971" s="30" t="str">
        <f aca="false">_xlfn.IFS(C4971&lt;18,"Child (0-17)",C4971&lt;40,"Young Adult (18-39)",C4971&lt;60,"Adult (40-59)",TRUE(),"Senior (60+)")</f>
        <v>Child (0-17)</v>
      </c>
      <c r="Z4971" s="30" t="n">
        <f aca="false">ROUND(G4971-E4971,0)</f>
        <v>12</v>
      </c>
      <c r="AA4971" s="30" t="n">
        <f aca="false">L4971+M4971</f>
        <v>151</v>
      </c>
      <c r="AB4971" s="30" t="n">
        <f aca="false">IFERROR(ROUND(Q4971/AA4971,2),0)</f>
        <v>119.29</v>
      </c>
      <c r="AC4971" s="30" t="str">
        <f aca="false">IF(AND(K4971="Critical",N4971="No"),"URGENT - No Bed","Normal")</f>
        <v>Normal</v>
      </c>
      <c r="AD4971" s="34" t="n">
        <f aca="false">INDEX(Lookup_Tables!$B$3:$B$12,MATCH(H4971,Lookup_Tables!$A$3:$A$12,0))</f>
        <v>3100000</v>
      </c>
      <c r="AE4971" s="30" t="str">
        <f aca="false">INDEX(Lookup_Tables!$C$3:$C$12,MATCH(H4971,Lookup_Tables!$A$3:$A$12,0))</f>
        <v>Dr. Kavita Rao</v>
      </c>
      <c r="AF4971" s="30" t="str">
        <f aca="false">IFERROR(INDEX(Lookup_Tables!$F$16:$F$45,MATCH(I4971,Lookup_Tables!$E$16:$E$45,0)),"N/A")</f>
        <v>EMP225</v>
      </c>
      <c r="AG4971" s="30" t="n">
        <f aca="false">_xlfn.IFS(R4971="Recovered",4,R4971="Referred",3,R4971="Admitted",2,R4971="Deceased",1,TRUE(),0)</f>
        <v>2</v>
      </c>
      <c r="AH4971" s="30" t="str">
        <f aca="false">IF(T4971&gt;=4,"Satisfied",IF(T4971&gt;=3,"Neutral","Needs Improvement"))</f>
        <v>Needs Improvement</v>
      </c>
    </row>
    <row r="4972" customFormat="false" ht="15" hidden="false" customHeight="false" outlineLevel="0" collapsed="false">
      <c r="A4972" s="27" t="s">
        <v>6572</v>
      </c>
      <c r="B4972" s="27" t="s">
        <v>973</v>
      </c>
      <c r="C4972" s="27" t="n">
        <v>30</v>
      </c>
      <c r="D4972" s="27" t="s">
        <v>181</v>
      </c>
      <c r="E4972" s="28" t="n">
        <v>45498</v>
      </c>
      <c r="F4972" s="27" t="s">
        <v>2607</v>
      </c>
      <c r="G4972" s="28" t="n">
        <v>45508</v>
      </c>
      <c r="H4972" s="27" t="s">
        <v>183</v>
      </c>
      <c r="I4972" s="27" t="s">
        <v>430</v>
      </c>
      <c r="J4972" s="27" t="s">
        <v>476</v>
      </c>
      <c r="K4972" s="27" t="s">
        <v>202</v>
      </c>
      <c r="L4972" s="27" t="n">
        <v>8</v>
      </c>
      <c r="M4972" s="27" t="n">
        <v>225</v>
      </c>
      <c r="N4972" s="27" t="s">
        <v>186</v>
      </c>
      <c r="O4972" s="27" t="s">
        <v>128</v>
      </c>
      <c r="P4972" s="27" t="s">
        <v>129</v>
      </c>
      <c r="Q4972" s="29" t="n">
        <v>19422.42</v>
      </c>
      <c r="R4972" s="27" t="s">
        <v>130</v>
      </c>
      <c r="S4972" s="27" t="s">
        <v>223</v>
      </c>
      <c r="T4972" s="27" t="n">
        <v>5</v>
      </c>
      <c r="U4972" s="27" t="n">
        <f aca="false">YEAR(E4972)</f>
        <v>2024</v>
      </c>
      <c r="V4972" s="27" t="str">
        <f aca="false">TEXT(E4972,"MMM-YYYY")</f>
        <v>Jul-2024</v>
      </c>
      <c r="W4972" s="27" t="n">
        <f aca="false">MONTH(E4972)</f>
        <v>7</v>
      </c>
      <c r="X4972" s="27" t="str">
        <f aca="false">TEXT(WEEKDAY(E4972,2),"0")&amp;" - "&amp;TEXT(E4972,"dddd")</f>
        <v>4 - Thursday</v>
      </c>
      <c r="Y4972" s="27" t="str">
        <f aca="false">_xlfn.IFS(C4972&lt;18,"Child (0-17)",C4972&lt;40,"Young Adult (18-39)",C4972&lt;60,"Adult (40-59)",TRUE(),"Senior (60+)")</f>
        <v>Young Adult (18-39)</v>
      </c>
      <c r="Z4972" s="27" t="n">
        <f aca="false">ROUND(G4972-E4972,0)</f>
        <v>10</v>
      </c>
      <c r="AA4972" s="27" t="n">
        <f aca="false">L4972+M4972</f>
        <v>233</v>
      </c>
      <c r="AB4972" s="27" t="n">
        <f aca="false">IFERROR(ROUND(Q4972/AA4972,2),0)</f>
        <v>83.36</v>
      </c>
      <c r="AC4972" s="27" t="str">
        <f aca="false">IF(AND(K4972="Critical",N4972="No"),"URGENT - No Bed","Normal")</f>
        <v>Normal</v>
      </c>
      <c r="AD4972" s="33" t="n">
        <f aca="false">INDEX(Lookup_Tables!$B$3:$B$12,MATCH(H4972,Lookup_Tables!$A$3:$A$12,0))</f>
        <v>3100000</v>
      </c>
      <c r="AE4972" s="27" t="str">
        <f aca="false">INDEX(Lookup_Tables!$C$3:$C$12,MATCH(H4972,Lookup_Tables!$A$3:$A$12,0))</f>
        <v>Dr. Kavita Rao</v>
      </c>
      <c r="AF4972" s="27" t="str">
        <f aca="false">IFERROR(INDEX(Lookup_Tables!$F$16:$F$45,MATCH(I4972,Lookup_Tables!$E$16:$E$45,0)),"N/A")</f>
        <v>EMP224</v>
      </c>
      <c r="AG4972" s="27" t="n">
        <f aca="false">_xlfn.IFS(R4972="Recovered",4,R4972="Referred",3,R4972="Admitted",2,R4972="Deceased",1,TRUE(),0)</f>
        <v>4</v>
      </c>
      <c r="AH4972" s="27" t="str">
        <f aca="false">IF(T4972&gt;=4,"Satisfied",IF(T4972&gt;=3,"Neutral","Needs Improvement"))</f>
        <v>Satisfied</v>
      </c>
    </row>
    <row r="4973" customFormat="false" ht="15" hidden="false" customHeight="false" outlineLevel="0" collapsed="false">
      <c r="A4973" s="30" t="s">
        <v>5311</v>
      </c>
      <c r="B4973" s="30" t="s">
        <v>3251</v>
      </c>
      <c r="C4973" s="30" t="n">
        <v>82</v>
      </c>
      <c r="D4973" s="30" t="s">
        <v>181</v>
      </c>
      <c r="E4973" s="31" t="n">
        <v>45539</v>
      </c>
      <c r="F4973" s="30" t="s">
        <v>1696</v>
      </c>
      <c r="G4973" s="31" t="n">
        <v>45542</v>
      </c>
      <c r="H4973" s="30" t="s">
        <v>168</v>
      </c>
      <c r="I4973" s="30" t="s">
        <v>169</v>
      </c>
      <c r="J4973" s="30" t="s">
        <v>441</v>
      </c>
      <c r="K4973" s="30" t="s">
        <v>156</v>
      </c>
      <c r="L4973" s="30" t="n">
        <v>49</v>
      </c>
      <c r="M4973" s="30" t="n">
        <v>65</v>
      </c>
      <c r="N4973" s="30" t="s">
        <v>127</v>
      </c>
      <c r="O4973" s="30" t="s">
        <v>139</v>
      </c>
      <c r="P4973" s="30" t="s">
        <v>150</v>
      </c>
      <c r="Q4973" s="32" t="n">
        <v>4655.08</v>
      </c>
      <c r="R4973" s="30" t="s">
        <v>130</v>
      </c>
      <c r="S4973" s="30" t="s">
        <v>197</v>
      </c>
      <c r="T4973" s="30" t="n">
        <v>5</v>
      </c>
      <c r="U4973" s="30" t="n">
        <f aca="false">YEAR(E4973)</f>
        <v>2024</v>
      </c>
      <c r="V4973" s="30" t="str">
        <f aca="false">TEXT(E4973,"MMM-YYYY")</f>
        <v>Sep-2024</v>
      </c>
      <c r="W4973" s="30" t="n">
        <f aca="false">MONTH(E4973)</f>
        <v>9</v>
      </c>
      <c r="X4973" s="30" t="str">
        <f aca="false">TEXT(WEEKDAY(E4973,2),"0")&amp;" - "&amp;TEXT(E4973,"dddd")</f>
        <v>3 - Wednesday</v>
      </c>
      <c r="Y4973" s="30" t="str">
        <f aca="false">_xlfn.IFS(C4973&lt;18,"Child (0-17)",C4973&lt;40,"Young Adult (18-39)",C4973&lt;60,"Adult (40-59)",TRUE(),"Senior (60+)")</f>
        <v>Senior (60+)</v>
      </c>
      <c r="Z4973" s="30" t="n">
        <f aca="false">ROUND(G4973-E4973,0)</f>
        <v>3</v>
      </c>
      <c r="AA4973" s="30" t="n">
        <f aca="false">L4973+M4973</f>
        <v>114</v>
      </c>
      <c r="AB4973" s="30" t="n">
        <f aca="false">IFERROR(ROUND(Q4973/AA4973,2),0)</f>
        <v>40.83</v>
      </c>
      <c r="AC4973" s="30" t="str">
        <f aca="false">IF(AND(K4973="Critical",N4973="No"),"URGENT - No Bed","Normal")</f>
        <v>Normal</v>
      </c>
      <c r="AD4973" s="34" t="n">
        <f aca="false">INDEX(Lookup_Tables!$B$3:$B$12,MATCH(H4973,Lookup_Tables!$A$3:$A$12,0))</f>
        <v>4400000</v>
      </c>
      <c r="AE4973" s="30" t="str">
        <f aca="false">INDEX(Lookup_Tables!$C$3:$C$12,MATCH(H4973,Lookup_Tables!$A$3:$A$12,0))</f>
        <v>Dr. Neha Chopra</v>
      </c>
      <c r="AF4973" s="30" t="str">
        <f aca="false">IFERROR(INDEX(Lookup_Tables!$F$16:$F$45,MATCH(I4973,Lookup_Tables!$E$16:$E$45,0)),"N/A")</f>
        <v>EMP220</v>
      </c>
      <c r="AG4973" s="30" t="n">
        <f aca="false">_xlfn.IFS(R4973="Recovered",4,R4973="Referred",3,R4973="Admitted",2,R4973="Deceased",1,TRUE(),0)</f>
        <v>4</v>
      </c>
      <c r="AH4973" s="30" t="str">
        <f aca="false">IF(T4973&gt;=4,"Satisfied",IF(T4973&gt;=3,"Neutral","Needs Improvement"))</f>
        <v>Satisfied</v>
      </c>
    </row>
    <row r="4974" customFormat="false" ht="15" hidden="false" customHeight="false" outlineLevel="0" collapsed="false">
      <c r="A4974" s="27" t="s">
        <v>6372</v>
      </c>
      <c r="B4974" s="27" t="s">
        <v>1708</v>
      </c>
      <c r="C4974" s="27" t="n">
        <v>38</v>
      </c>
      <c r="D4974" s="27" t="s">
        <v>121</v>
      </c>
      <c r="E4974" s="28" t="n">
        <v>45516</v>
      </c>
      <c r="F4974" s="27" t="s">
        <v>1135</v>
      </c>
      <c r="G4974" s="28" t="n">
        <v>45521</v>
      </c>
      <c r="H4974" s="27" t="s">
        <v>161</v>
      </c>
      <c r="I4974" s="27" t="s">
        <v>320</v>
      </c>
      <c r="J4974" s="27" t="s">
        <v>385</v>
      </c>
      <c r="K4974" s="27" t="s">
        <v>126</v>
      </c>
      <c r="L4974" s="27" t="n">
        <v>6</v>
      </c>
      <c r="M4974" s="27" t="n">
        <v>95</v>
      </c>
      <c r="N4974" s="27" t="s">
        <v>127</v>
      </c>
      <c r="O4974" s="27" t="s">
        <v>171</v>
      </c>
      <c r="P4974" s="27" t="s">
        <v>150</v>
      </c>
      <c r="Q4974" s="29" t="n">
        <v>8378.93</v>
      </c>
      <c r="R4974" s="27" t="s">
        <v>268</v>
      </c>
      <c r="S4974" s="27" t="s">
        <v>164</v>
      </c>
      <c r="T4974" s="27" t="n">
        <v>1</v>
      </c>
      <c r="U4974" s="27" t="n">
        <f aca="false">YEAR(E4974)</f>
        <v>2024</v>
      </c>
      <c r="V4974" s="27" t="str">
        <f aca="false">TEXT(E4974,"MMM-YYYY")</f>
        <v>Aug-2024</v>
      </c>
      <c r="W4974" s="27" t="n">
        <f aca="false">MONTH(E4974)</f>
        <v>8</v>
      </c>
      <c r="X4974" s="27" t="str">
        <f aca="false">TEXT(WEEKDAY(E4974,2),"0")&amp;" - "&amp;TEXT(E4974,"dddd")</f>
        <v>1 - Monday</v>
      </c>
      <c r="Y4974" s="27" t="str">
        <f aca="false">_xlfn.IFS(C4974&lt;18,"Child (0-17)",C4974&lt;40,"Young Adult (18-39)",C4974&lt;60,"Adult (40-59)",TRUE(),"Senior (60+)")</f>
        <v>Young Adult (18-39)</v>
      </c>
      <c r="Z4974" s="27" t="n">
        <f aca="false">ROUND(G4974-E4974,0)</f>
        <v>5</v>
      </c>
      <c r="AA4974" s="27" t="n">
        <f aca="false">L4974+M4974</f>
        <v>101</v>
      </c>
      <c r="AB4974" s="27" t="n">
        <f aca="false">IFERROR(ROUND(Q4974/AA4974,2),0)</f>
        <v>82.96</v>
      </c>
      <c r="AC4974" s="27" t="str">
        <f aca="false">IF(AND(K4974="Critical",N4974="No"),"URGENT - No Bed","Normal")</f>
        <v>Normal</v>
      </c>
      <c r="AD4974" s="33" t="n">
        <f aca="false">INDEX(Lookup_Tables!$B$3:$B$12,MATCH(H4974,Lookup_Tables!$A$3:$A$12,0))</f>
        <v>3600000</v>
      </c>
      <c r="AE4974" s="27" t="str">
        <f aca="false">INDEX(Lookup_Tables!$C$3:$C$12,MATCH(H4974,Lookup_Tables!$A$3:$A$12,0))</f>
        <v>Dr. Sameer Joshi</v>
      </c>
      <c r="AF4974" s="27" t="str">
        <f aca="false">IFERROR(INDEX(Lookup_Tables!$F$16:$F$45,MATCH(I4974,Lookup_Tables!$E$16:$E$45,0)),"N/A")</f>
        <v>EMP223</v>
      </c>
      <c r="AG4974" s="27" t="n">
        <f aca="false">_xlfn.IFS(R4974="Recovered",4,R4974="Referred",3,R4974="Admitted",2,R4974="Deceased",1,TRUE(),0)</f>
        <v>3</v>
      </c>
      <c r="AH4974" s="27" t="str">
        <f aca="false">IF(T4974&gt;=4,"Satisfied",IF(T4974&gt;=3,"Neutral","Needs Improvement"))</f>
        <v>Needs Improvement</v>
      </c>
    </row>
    <row r="4975" customFormat="false" ht="15" hidden="false" customHeight="false" outlineLevel="0" collapsed="false">
      <c r="A4975" s="30" t="s">
        <v>5931</v>
      </c>
      <c r="B4975" s="30" t="s">
        <v>1357</v>
      </c>
      <c r="C4975" s="30" t="n">
        <v>0</v>
      </c>
      <c r="D4975" s="30" t="s">
        <v>181</v>
      </c>
      <c r="E4975" s="31" t="n">
        <v>45499</v>
      </c>
      <c r="F4975" s="30" t="s">
        <v>255</v>
      </c>
      <c r="G4975" s="31" t="n">
        <v>45504</v>
      </c>
      <c r="H4975" s="30" t="s">
        <v>123</v>
      </c>
      <c r="I4975" s="30" t="s">
        <v>124</v>
      </c>
      <c r="J4975" s="30" t="s">
        <v>508</v>
      </c>
      <c r="K4975" s="30" t="s">
        <v>126</v>
      </c>
      <c r="L4975" s="30" t="n">
        <v>18</v>
      </c>
      <c r="M4975" s="30" t="n">
        <v>135</v>
      </c>
      <c r="N4975" s="30" t="s">
        <v>127</v>
      </c>
      <c r="O4975" s="30" t="s">
        <v>139</v>
      </c>
      <c r="P4975" s="30" t="s">
        <v>129</v>
      </c>
      <c r="Q4975" s="32" t="n">
        <v>8289.33</v>
      </c>
      <c r="R4975" s="30" t="s">
        <v>130</v>
      </c>
      <c r="S4975" s="30" t="s">
        <v>335</v>
      </c>
      <c r="T4975" s="30" t="n">
        <v>3</v>
      </c>
      <c r="U4975" s="30" t="n">
        <f aca="false">YEAR(E4975)</f>
        <v>2024</v>
      </c>
      <c r="V4975" s="30" t="str">
        <f aca="false">TEXT(E4975,"MMM-YYYY")</f>
        <v>Jul-2024</v>
      </c>
      <c r="W4975" s="30" t="n">
        <f aca="false">MONTH(E4975)</f>
        <v>7</v>
      </c>
      <c r="X4975" s="30" t="str">
        <f aca="false">TEXT(WEEKDAY(E4975,2),"0")&amp;" - "&amp;TEXT(E4975,"dddd")</f>
        <v>5 - Friday</v>
      </c>
      <c r="Y4975" s="30" t="str">
        <f aca="false">_xlfn.IFS(C4975&lt;18,"Child (0-17)",C4975&lt;40,"Young Adult (18-39)",C4975&lt;60,"Adult (40-59)",TRUE(),"Senior (60+)")</f>
        <v>Child (0-17)</v>
      </c>
      <c r="Z4975" s="30" t="n">
        <f aca="false">ROUND(G4975-E4975,0)</f>
        <v>5</v>
      </c>
      <c r="AA4975" s="30" t="n">
        <f aca="false">L4975+M4975</f>
        <v>153</v>
      </c>
      <c r="AB4975" s="30" t="n">
        <f aca="false">IFERROR(ROUND(Q4975/AA4975,2),0)</f>
        <v>54.18</v>
      </c>
      <c r="AC4975" s="30" t="str">
        <f aca="false">IF(AND(K4975="Critical",N4975="No"),"URGENT - No Bed","Normal")</f>
        <v>Normal</v>
      </c>
      <c r="AD4975" s="34" t="n">
        <f aca="false">INDEX(Lookup_Tables!$B$3:$B$12,MATCH(H4975,Lookup_Tables!$A$3:$A$12,0))</f>
        <v>2200000</v>
      </c>
      <c r="AE4975" s="30" t="str">
        <f aca="false">INDEX(Lookup_Tables!$C$3:$C$12,MATCH(H4975,Lookup_Tables!$A$3:$A$12,0))</f>
        <v>Dr. Rohan Das</v>
      </c>
      <c r="AF4975" s="30" t="str">
        <f aca="false">IFERROR(INDEX(Lookup_Tables!$F$16:$F$45,MATCH(I4975,Lookup_Tables!$E$16:$E$45,0)),"N/A")</f>
        <v>EMP205</v>
      </c>
      <c r="AG4975" s="30" t="n">
        <f aca="false">_xlfn.IFS(R4975="Recovered",4,R4975="Referred",3,R4975="Admitted",2,R4975="Deceased",1,TRUE(),0)</f>
        <v>4</v>
      </c>
      <c r="AH4975" s="30" t="str">
        <f aca="false">IF(T4975&gt;=4,"Satisfied",IF(T4975&gt;=3,"Neutral","Needs Improvement"))</f>
        <v>Neutral</v>
      </c>
    </row>
    <row r="4976" customFormat="false" ht="15" hidden="false" customHeight="false" outlineLevel="0" collapsed="false">
      <c r="A4976" s="27" t="s">
        <v>765</v>
      </c>
      <c r="B4976" s="27" t="s">
        <v>766</v>
      </c>
      <c r="C4976" s="27" t="n">
        <v>38</v>
      </c>
      <c r="D4976" s="27" t="s">
        <v>121</v>
      </c>
      <c r="E4976" s="28" t="n">
        <v>45304</v>
      </c>
      <c r="F4976" s="27" t="s">
        <v>405</v>
      </c>
      <c r="G4976" s="28" t="n">
        <v>45304</v>
      </c>
      <c r="H4976" s="27" t="s">
        <v>236</v>
      </c>
      <c r="I4976" s="27" t="s">
        <v>237</v>
      </c>
      <c r="J4976" s="27" t="s">
        <v>238</v>
      </c>
      <c r="K4976" s="27" t="s">
        <v>156</v>
      </c>
      <c r="L4976" s="27" t="n">
        <v>16</v>
      </c>
      <c r="M4976" s="27" t="n">
        <v>90</v>
      </c>
      <c r="N4976" s="27" t="s">
        <v>186</v>
      </c>
      <c r="O4976" s="27" t="s">
        <v>171</v>
      </c>
      <c r="P4976" s="27" t="s">
        <v>150</v>
      </c>
      <c r="Q4976" s="29" t="n">
        <v>3982.61</v>
      </c>
      <c r="R4976" s="27" t="s">
        <v>130</v>
      </c>
      <c r="S4976" s="27" t="s">
        <v>141</v>
      </c>
      <c r="T4976" s="27" t="n">
        <v>5</v>
      </c>
      <c r="U4976" s="27" t="n">
        <f aca="false">YEAR(E4976)</f>
        <v>2024</v>
      </c>
      <c r="V4976" s="27" t="str">
        <f aca="false">TEXT(E4976,"MMM-YYYY")</f>
        <v>Jan-2024</v>
      </c>
      <c r="W4976" s="27" t="n">
        <f aca="false">MONTH(E4976)</f>
        <v>1</v>
      </c>
      <c r="X4976" s="27" t="str">
        <f aca="false">TEXT(WEEKDAY(E4976,2),"0")&amp;" - "&amp;TEXT(E4976,"dddd")</f>
        <v>6 - Saturday</v>
      </c>
      <c r="Y4976" s="27" t="str">
        <f aca="false">_xlfn.IFS(C4976&lt;18,"Child (0-17)",C4976&lt;40,"Young Adult (18-39)",C4976&lt;60,"Adult (40-59)",TRUE(),"Senior (60+)")</f>
        <v>Young Adult (18-39)</v>
      </c>
      <c r="Z4976" s="27" t="n">
        <f aca="false">ROUND(G4976-E4976,0)</f>
        <v>0</v>
      </c>
      <c r="AA4976" s="27" t="n">
        <f aca="false">L4976+M4976</f>
        <v>106</v>
      </c>
      <c r="AB4976" s="27" t="n">
        <f aca="false">IFERROR(ROUND(Q4976/AA4976,2),0)</f>
        <v>37.57</v>
      </c>
      <c r="AC4976" s="27" t="str">
        <f aca="false">IF(AND(K4976="Critical",N4976="No"),"URGENT - No Bed","Normal")</f>
        <v>Normal</v>
      </c>
      <c r="AD4976" s="33" t="n">
        <f aca="false">INDEX(Lookup_Tables!$B$3:$B$12,MATCH(H4976,Lookup_Tables!$A$3:$A$12,0))</f>
        <v>3900000</v>
      </c>
      <c r="AE4976" s="27" t="str">
        <f aca="false">INDEX(Lookup_Tables!$C$3:$C$12,MATCH(H4976,Lookup_Tables!$A$3:$A$12,0))</f>
        <v>Dr. Rina Mehta</v>
      </c>
      <c r="AF4976" s="27" t="str">
        <f aca="false">IFERROR(INDEX(Lookup_Tables!$F$16:$F$45,MATCH(I4976,Lookup_Tables!$E$16:$E$45,0)),"N/A")</f>
        <v>EMP215</v>
      </c>
      <c r="AG4976" s="27" t="n">
        <f aca="false">_xlfn.IFS(R4976="Recovered",4,R4976="Referred",3,R4976="Admitted",2,R4976="Deceased",1,TRUE(),0)</f>
        <v>4</v>
      </c>
      <c r="AH4976" s="27" t="str">
        <f aca="false">IF(T4976&gt;=4,"Satisfied",IF(T4976&gt;=3,"Neutral","Needs Improvement"))</f>
        <v>Satisfied</v>
      </c>
    </row>
    <row r="4977" customFormat="false" ht="15" hidden="false" customHeight="false" outlineLevel="0" collapsed="false">
      <c r="A4977" s="30" t="s">
        <v>6621</v>
      </c>
      <c r="B4977" s="30" t="s">
        <v>942</v>
      </c>
      <c r="C4977" s="30" t="n">
        <v>59</v>
      </c>
      <c r="D4977" s="30" t="s">
        <v>121</v>
      </c>
      <c r="E4977" s="31" t="n">
        <v>45449</v>
      </c>
      <c r="F4977" s="30" t="s">
        <v>338</v>
      </c>
      <c r="G4977" s="31" t="n">
        <v>45450</v>
      </c>
      <c r="H4977" s="30" t="s">
        <v>146</v>
      </c>
      <c r="I4977" s="30" t="s">
        <v>147</v>
      </c>
      <c r="J4977" s="30" t="s">
        <v>244</v>
      </c>
      <c r="K4977" s="30" t="s">
        <v>138</v>
      </c>
      <c r="L4977" s="30" t="n">
        <v>58</v>
      </c>
      <c r="M4977" s="30" t="n">
        <v>29</v>
      </c>
      <c r="N4977" s="30" t="s">
        <v>127</v>
      </c>
      <c r="O4977" s="30" t="s">
        <v>128</v>
      </c>
      <c r="P4977" s="30" t="s">
        <v>150</v>
      </c>
      <c r="Q4977" s="32" t="n">
        <v>1183.94</v>
      </c>
      <c r="R4977" s="30" t="s">
        <v>130</v>
      </c>
      <c r="S4977" s="30" t="s">
        <v>197</v>
      </c>
      <c r="T4977" s="30" t="n">
        <v>4</v>
      </c>
      <c r="U4977" s="30" t="n">
        <f aca="false">YEAR(E4977)</f>
        <v>2024</v>
      </c>
      <c r="V4977" s="30" t="str">
        <f aca="false">TEXT(E4977,"MMM-YYYY")</f>
        <v>Jun-2024</v>
      </c>
      <c r="W4977" s="30" t="n">
        <f aca="false">MONTH(E4977)</f>
        <v>6</v>
      </c>
      <c r="X4977" s="30" t="str">
        <f aca="false">TEXT(WEEKDAY(E4977,2),"0")&amp;" - "&amp;TEXT(E4977,"dddd")</f>
        <v>4 - Thursday</v>
      </c>
      <c r="Y4977" s="30" t="str">
        <f aca="false">_xlfn.IFS(C4977&lt;18,"Child (0-17)",C4977&lt;40,"Young Adult (18-39)",C4977&lt;60,"Adult (40-59)",TRUE(),"Senior (60+)")</f>
        <v>Adult (40-59)</v>
      </c>
      <c r="Z4977" s="30" t="n">
        <f aca="false">ROUND(G4977-E4977,0)</f>
        <v>1</v>
      </c>
      <c r="AA4977" s="30" t="n">
        <f aca="false">L4977+M4977</f>
        <v>87</v>
      </c>
      <c r="AB4977" s="30" t="n">
        <f aca="false">IFERROR(ROUND(Q4977/AA4977,2),0)</f>
        <v>13.61</v>
      </c>
      <c r="AC4977" s="30" t="str">
        <f aca="false">IF(AND(K4977="Critical",N4977="No"),"URGENT - No Bed","Normal")</f>
        <v>Normal</v>
      </c>
      <c r="AD4977" s="34" t="n">
        <f aca="false">INDEX(Lookup_Tables!$B$3:$B$12,MATCH(H4977,Lookup_Tables!$A$3:$A$12,0))</f>
        <v>2700000</v>
      </c>
      <c r="AE4977" s="30" t="str">
        <f aca="false">INDEX(Lookup_Tables!$C$3:$C$12,MATCH(H4977,Lookup_Tables!$A$3:$A$12,0))</f>
        <v>Dr. Vikram Singh</v>
      </c>
      <c r="AF4977" s="30" t="str">
        <f aca="false">IFERROR(INDEX(Lookup_Tables!$F$16:$F$45,MATCH(I4977,Lookup_Tables!$E$16:$E$45,0)),"N/A")</f>
        <v>EMP229</v>
      </c>
      <c r="AG4977" s="30" t="n">
        <f aca="false">_xlfn.IFS(R4977="Recovered",4,R4977="Referred",3,R4977="Admitted",2,R4977="Deceased",1,TRUE(),0)</f>
        <v>4</v>
      </c>
      <c r="AH4977" s="30" t="str">
        <f aca="false">IF(T4977&gt;=4,"Satisfied",IF(T4977&gt;=3,"Neutral","Needs Improvement"))</f>
        <v>Satisfied</v>
      </c>
    </row>
    <row r="4978" customFormat="false" ht="15" hidden="false" customHeight="false" outlineLevel="0" collapsed="false">
      <c r="A4978" s="27" t="s">
        <v>3762</v>
      </c>
      <c r="B4978" s="27" t="s">
        <v>2661</v>
      </c>
      <c r="C4978" s="27" t="n">
        <v>24</v>
      </c>
      <c r="D4978" s="27" t="s">
        <v>121</v>
      </c>
      <c r="E4978" s="28" t="n">
        <v>45302</v>
      </c>
      <c r="F4978" s="27" t="s">
        <v>1308</v>
      </c>
      <c r="G4978" s="28" t="n">
        <v>45302</v>
      </c>
      <c r="H4978" s="27" t="s">
        <v>168</v>
      </c>
      <c r="I4978" s="27" t="s">
        <v>196</v>
      </c>
      <c r="J4978" s="27" t="s">
        <v>191</v>
      </c>
      <c r="K4978" s="27" t="s">
        <v>138</v>
      </c>
      <c r="L4978" s="27" t="n">
        <v>23</v>
      </c>
      <c r="M4978" s="27" t="n">
        <v>27</v>
      </c>
      <c r="N4978" s="27" t="s">
        <v>127</v>
      </c>
      <c r="O4978" s="27" t="s">
        <v>139</v>
      </c>
      <c r="P4978" s="27" t="s">
        <v>150</v>
      </c>
      <c r="Q4978" s="29" t="n">
        <v>1490.52</v>
      </c>
      <c r="R4978" s="27" t="s">
        <v>130</v>
      </c>
      <c r="S4978" s="27" t="s">
        <v>151</v>
      </c>
      <c r="T4978" s="27" t="n">
        <v>3</v>
      </c>
      <c r="U4978" s="27" t="n">
        <f aca="false">YEAR(E4978)</f>
        <v>2024</v>
      </c>
      <c r="V4978" s="27" t="str">
        <f aca="false">TEXT(E4978,"MMM-YYYY")</f>
        <v>Jan-2024</v>
      </c>
      <c r="W4978" s="27" t="n">
        <f aca="false">MONTH(E4978)</f>
        <v>1</v>
      </c>
      <c r="X4978" s="27" t="str">
        <f aca="false">TEXT(WEEKDAY(E4978,2),"0")&amp;" - "&amp;TEXT(E4978,"dddd")</f>
        <v>4 - Thursday</v>
      </c>
      <c r="Y4978" s="27" t="str">
        <f aca="false">_xlfn.IFS(C4978&lt;18,"Child (0-17)",C4978&lt;40,"Young Adult (18-39)",C4978&lt;60,"Adult (40-59)",TRUE(),"Senior (60+)")</f>
        <v>Young Adult (18-39)</v>
      </c>
      <c r="Z4978" s="27" t="n">
        <f aca="false">ROUND(G4978-E4978,0)</f>
        <v>0</v>
      </c>
      <c r="AA4978" s="27" t="n">
        <f aca="false">L4978+M4978</f>
        <v>50</v>
      </c>
      <c r="AB4978" s="27" t="n">
        <f aca="false">IFERROR(ROUND(Q4978/AA4978,2),0)</f>
        <v>29.81</v>
      </c>
      <c r="AC4978" s="27" t="str">
        <f aca="false">IF(AND(K4978="Critical",N4978="No"),"URGENT - No Bed","Normal")</f>
        <v>Normal</v>
      </c>
      <c r="AD4978" s="33" t="n">
        <f aca="false">INDEX(Lookup_Tables!$B$3:$B$12,MATCH(H4978,Lookup_Tables!$A$3:$A$12,0))</f>
        <v>4400000</v>
      </c>
      <c r="AE4978" s="27" t="str">
        <f aca="false">INDEX(Lookup_Tables!$C$3:$C$12,MATCH(H4978,Lookup_Tables!$A$3:$A$12,0))</f>
        <v>Dr. Neha Chopra</v>
      </c>
      <c r="AF4978" s="27" t="str">
        <f aca="false">IFERROR(INDEX(Lookup_Tables!$F$16:$F$45,MATCH(I4978,Lookup_Tables!$E$16:$E$45,0)),"N/A")</f>
        <v>EMP219</v>
      </c>
      <c r="AG4978" s="27" t="n">
        <f aca="false">_xlfn.IFS(R4978="Recovered",4,R4978="Referred",3,R4978="Admitted",2,R4978="Deceased",1,TRUE(),0)</f>
        <v>4</v>
      </c>
      <c r="AH4978" s="27" t="str">
        <f aca="false">IF(T4978&gt;=4,"Satisfied",IF(T4978&gt;=3,"Neutral","Needs Improvement"))</f>
        <v>Neutral</v>
      </c>
    </row>
    <row r="4979" customFormat="false" ht="15" hidden="false" customHeight="false" outlineLevel="0" collapsed="false">
      <c r="A4979" s="30" t="s">
        <v>4685</v>
      </c>
      <c r="B4979" s="30" t="s">
        <v>2290</v>
      </c>
      <c r="C4979" s="30" t="n">
        <v>47</v>
      </c>
      <c r="D4979" s="30" t="s">
        <v>181</v>
      </c>
      <c r="E4979" s="31" t="n">
        <v>45380</v>
      </c>
      <c r="F4979" s="30" t="s">
        <v>943</v>
      </c>
      <c r="G4979" s="31" t="n">
        <v>45392</v>
      </c>
      <c r="H4979" s="30" t="s">
        <v>217</v>
      </c>
      <c r="I4979" s="30" t="s">
        <v>344</v>
      </c>
      <c r="J4979" s="30" t="s">
        <v>294</v>
      </c>
      <c r="K4979" s="30" t="s">
        <v>202</v>
      </c>
      <c r="L4979" s="30" t="n">
        <v>14</v>
      </c>
      <c r="M4979" s="30" t="n">
        <v>154</v>
      </c>
      <c r="N4979" s="30" t="s">
        <v>127</v>
      </c>
      <c r="O4979" s="30" t="s">
        <v>139</v>
      </c>
      <c r="P4979" s="30" t="s">
        <v>187</v>
      </c>
      <c r="Q4979" s="32" t="n">
        <v>18738.97</v>
      </c>
      <c r="R4979" s="30" t="s">
        <v>268</v>
      </c>
      <c r="S4979" s="30" t="s">
        <v>164</v>
      </c>
      <c r="T4979" s="30" t="n">
        <v>4</v>
      </c>
      <c r="U4979" s="30" t="n">
        <f aca="false">YEAR(E4979)</f>
        <v>2024</v>
      </c>
      <c r="V4979" s="30" t="str">
        <f aca="false">TEXT(E4979,"MMM-YYYY")</f>
        <v>Mar-2024</v>
      </c>
      <c r="W4979" s="30" t="n">
        <f aca="false">MONTH(E4979)</f>
        <v>3</v>
      </c>
      <c r="X4979" s="30" t="str">
        <f aca="false">TEXT(WEEKDAY(E4979,2),"0")&amp;" - "&amp;TEXT(E4979,"dddd")</f>
        <v>5 - Friday</v>
      </c>
      <c r="Y4979" s="30" t="str">
        <f aca="false">_xlfn.IFS(C4979&lt;18,"Child (0-17)",C4979&lt;40,"Young Adult (18-39)",C4979&lt;60,"Adult (40-59)",TRUE(),"Senior (60+)")</f>
        <v>Adult (40-59)</v>
      </c>
      <c r="Z4979" s="30" t="n">
        <f aca="false">ROUND(G4979-E4979,0)</f>
        <v>12</v>
      </c>
      <c r="AA4979" s="30" t="n">
        <f aca="false">L4979+M4979</f>
        <v>168</v>
      </c>
      <c r="AB4979" s="30" t="n">
        <f aca="false">IFERROR(ROUND(Q4979/AA4979,2),0)</f>
        <v>111.54</v>
      </c>
      <c r="AC4979" s="30" t="str">
        <f aca="false">IF(AND(K4979="Critical",N4979="No"),"URGENT - No Bed","Normal")</f>
        <v>URGENT - No Bed</v>
      </c>
      <c r="AD4979" s="34" t="n">
        <f aca="false">INDEX(Lookup_Tables!$B$3:$B$12,MATCH(H4979,Lookup_Tables!$A$3:$A$12,0))</f>
        <v>4200000</v>
      </c>
      <c r="AE4979" s="30" t="str">
        <f aca="false">INDEX(Lookup_Tables!$C$3:$C$12,MATCH(H4979,Lookup_Tables!$A$3:$A$12,0))</f>
        <v>Dr. Anil Kapoor</v>
      </c>
      <c r="AF4979" s="30" t="str">
        <f aca="false">IFERROR(INDEX(Lookup_Tables!$F$16:$F$45,MATCH(I4979,Lookup_Tables!$E$16:$E$45,0)),"N/A")</f>
        <v>EMP201</v>
      </c>
      <c r="AG4979" s="30" t="n">
        <f aca="false">_xlfn.IFS(R4979="Recovered",4,R4979="Referred",3,R4979="Admitted",2,R4979="Deceased",1,TRUE(),0)</f>
        <v>3</v>
      </c>
      <c r="AH4979" s="30" t="str">
        <f aca="false">IF(T4979&gt;=4,"Satisfied",IF(T4979&gt;=3,"Neutral","Needs Improvement"))</f>
        <v>Satisfied</v>
      </c>
    </row>
    <row r="4980" customFormat="false" ht="15" hidden="false" customHeight="false" outlineLevel="0" collapsed="false">
      <c r="A4980" s="27" t="s">
        <v>4187</v>
      </c>
      <c r="B4980" s="27" t="s">
        <v>340</v>
      </c>
      <c r="C4980" s="27" t="n">
        <v>49</v>
      </c>
      <c r="D4980" s="27" t="s">
        <v>121</v>
      </c>
      <c r="E4980" s="28" t="n">
        <v>45435</v>
      </c>
      <c r="F4980" s="27" t="s">
        <v>743</v>
      </c>
      <c r="G4980" s="28" t="n">
        <v>45435</v>
      </c>
      <c r="H4980" s="27" t="s">
        <v>206</v>
      </c>
      <c r="I4980" s="27" t="s">
        <v>300</v>
      </c>
      <c r="J4980" s="27" t="s">
        <v>208</v>
      </c>
      <c r="K4980" s="27" t="s">
        <v>156</v>
      </c>
      <c r="L4980" s="27" t="n">
        <v>38</v>
      </c>
      <c r="M4980" s="27" t="n">
        <v>63</v>
      </c>
      <c r="N4980" s="27" t="s">
        <v>186</v>
      </c>
      <c r="O4980" s="27" t="s">
        <v>149</v>
      </c>
      <c r="P4980" s="27" t="s">
        <v>140</v>
      </c>
      <c r="Q4980" s="29" t="n">
        <v>4730.65</v>
      </c>
      <c r="R4980" s="27" t="s">
        <v>130</v>
      </c>
      <c r="S4980" s="27" t="s">
        <v>164</v>
      </c>
      <c r="T4980" s="27" t="n">
        <v>3</v>
      </c>
      <c r="U4980" s="27" t="n">
        <f aca="false">YEAR(E4980)</f>
        <v>2024</v>
      </c>
      <c r="V4980" s="27" t="str">
        <f aca="false">TEXT(E4980,"MMM-YYYY")</f>
        <v>May-2024</v>
      </c>
      <c r="W4980" s="27" t="n">
        <f aca="false">MONTH(E4980)</f>
        <v>5</v>
      </c>
      <c r="X4980" s="27" t="str">
        <f aca="false">TEXT(WEEKDAY(E4980,2),"0")&amp;" - "&amp;TEXT(E4980,"dddd")</f>
        <v>4 - Thursday</v>
      </c>
      <c r="Y4980" s="27" t="str">
        <f aca="false">_xlfn.IFS(C4980&lt;18,"Child (0-17)",C4980&lt;40,"Young Adult (18-39)",C4980&lt;60,"Adult (40-59)",TRUE(),"Senior (60+)")</f>
        <v>Adult (40-59)</v>
      </c>
      <c r="Z4980" s="27" t="n">
        <f aca="false">ROUND(G4980-E4980,0)</f>
        <v>0</v>
      </c>
      <c r="AA4980" s="27" t="n">
        <f aca="false">L4980+M4980</f>
        <v>101</v>
      </c>
      <c r="AB4980" s="27" t="n">
        <f aca="false">IFERROR(ROUND(Q4980/AA4980,2),0)</f>
        <v>46.84</v>
      </c>
      <c r="AC4980" s="27" t="str">
        <f aca="false">IF(AND(K4980="Critical",N4980="No"),"URGENT - No Bed","Normal")</f>
        <v>Normal</v>
      </c>
      <c r="AD4980" s="33" t="n">
        <f aca="false">INDEX(Lookup_Tables!$B$3:$B$12,MATCH(H4980,Lookup_Tables!$A$3:$A$12,0))</f>
        <v>2800000</v>
      </c>
      <c r="AE4980" s="27" t="str">
        <f aca="false">INDEX(Lookup_Tables!$C$3:$C$12,MATCH(H4980,Lookup_Tables!$A$3:$A$12,0))</f>
        <v>Dr. Suresh Nair</v>
      </c>
      <c r="AF4980" s="27" t="str">
        <f aca="false">IFERROR(INDEX(Lookup_Tables!$F$16:$F$45,MATCH(I4980,Lookup_Tables!$E$16:$E$45,0)),"N/A")</f>
        <v>EMP211</v>
      </c>
      <c r="AG4980" s="27" t="n">
        <f aca="false">_xlfn.IFS(R4980="Recovered",4,R4980="Referred",3,R4980="Admitted",2,R4980="Deceased",1,TRUE(),0)</f>
        <v>4</v>
      </c>
      <c r="AH4980" s="27" t="str">
        <f aca="false">IF(T4980&gt;=4,"Satisfied",IF(T4980&gt;=3,"Neutral","Needs Improvement"))</f>
        <v>Neutral</v>
      </c>
    </row>
    <row r="4981" customFormat="false" ht="15" hidden="false" customHeight="false" outlineLevel="0" collapsed="false">
      <c r="A4981" s="30" t="s">
        <v>6355</v>
      </c>
      <c r="B4981" s="30" t="s">
        <v>4920</v>
      </c>
      <c r="C4981" s="30" t="n">
        <v>55</v>
      </c>
      <c r="D4981" s="30" t="s">
        <v>121</v>
      </c>
      <c r="E4981" s="31" t="n">
        <v>45625</v>
      </c>
      <c r="F4981" s="30" t="s">
        <v>1263</v>
      </c>
      <c r="G4981" s="31" t="n">
        <v>45629</v>
      </c>
      <c r="H4981" s="30" t="s">
        <v>161</v>
      </c>
      <c r="I4981" s="30" t="s">
        <v>320</v>
      </c>
      <c r="J4981" s="30" t="s">
        <v>385</v>
      </c>
      <c r="K4981" s="30" t="s">
        <v>202</v>
      </c>
      <c r="L4981" s="30" t="n">
        <v>3</v>
      </c>
      <c r="M4981" s="30" t="n">
        <v>224</v>
      </c>
      <c r="N4981" s="30" t="s">
        <v>186</v>
      </c>
      <c r="O4981" s="30" t="s">
        <v>128</v>
      </c>
      <c r="P4981" s="30" t="s">
        <v>150</v>
      </c>
      <c r="Q4981" s="32" t="n">
        <v>17934.31</v>
      </c>
      <c r="R4981" s="30" t="s">
        <v>462</v>
      </c>
      <c r="S4981" s="30" t="s">
        <v>151</v>
      </c>
      <c r="T4981" s="30" t="n">
        <v>3</v>
      </c>
      <c r="U4981" s="30" t="n">
        <f aca="false">YEAR(E4981)</f>
        <v>2024</v>
      </c>
      <c r="V4981" s="30" t="str">
        <f aca="false">TEXT(E4981,"MMM-YYYY")</f>
        <v>Nov-2024</v>
      </c>
      <c r="W4981" s="30" t="n">
        <f aca="false">MONTH(E4981)</f>
        <v>11</v>
      </c>
      <c r="X4981" s="30" t="str">
        <f aca="false">TEXT(WEEKDAY(E4981,2),"0")&amp;" - "&amp;TEXT(E4981,"dddd")</f>
        <v>5 - Friday</v>
      </c>
      <c r="Y4981" s="30" t="str">
        <f aca="false">_xlfn.IFS(C4981&lt;18,"Child (0-17)",C4981&lt;40,"Young Adult (18-39)",C4981&lt;60,"Adult (40-59)",TRUE(),"Senior (60+)")</f>
        <v>Adult (40-59)</v>
      </c>
      <c r="Z4981" s="30" t="n">
        <f aca="false">ROUND(G4981-E4981,0)</f>
        <v>4</v>
      </c>
      <c r="AA4981" s="30" t="n">
        <f aca="false">L4981+M4981</f>
        <v>227</v>
      </c>
      <c r="AB4981" s="30" t="n">
        <f aca="false">IFERROR(ROUND(Q4981/AA4981,2),0)</f>
        <v>79.01</v>
      </c>
      <c r="AC4981" s="30" t="str">
        <f aca="false">IF(AND(K4981="Critical",N4981="No"),"URGENT - No Bed","Normal")</f>
        <v>Normal</v>
      </c>
      <c r="AD4981" s="34" t="n">
        <f aca="false">INDEX(Lookup_Tables!$B$3:$B$12,MATCH(H4981,Lookup_Tables!$A$3:$A$12,0))</f>
        <v>3600000</v>
      </c>
      <c r="AE4981" s="30" t="str">
        <f aca="false">INDEX(Lookup_Tables!$C$3:$C$12,MATCH(H4981,Lookup_Tables!$A$3:$A$12,0))</f>
        <v>Dr. Sameer Joshi</v>
      </c>
      <c r="AF4981" s="30" t="str">
        <f aca="false">IFERROR(INDEX(Lookup_Tables!$F$16:$F$45,MATCH(I4981,Lookup_Tables!$E$16:$E$45,0)),"N/A")</f>
        <v>EMP223</v>
      </c>
      <c r="AG4981" s="30" t="n">
        <f aca="false">_xlfn.IFS(R4981="Recovered",4,R4981="Referred",3,R4981="Admitted",2,R4981="Deceased",1,TRUE(),0)</f>
        <v>1</v>
      </c>
      <c r="AH4981" s="30" t="str">
        <f aca="false">IF(T4981&gt;=4,"Satisfied",IF(T4981&gt;=3,"Neutral","Needs Improvement"))</f>
        <v>Neutral</v>
      </c>
    </row>
    <row r="4982" customFormat="false" ht="15" hidden="false" customHeight="false" outlineLevel="0" collapsed="false">
      <c r="A4982" s="27" t="s">
        <v>1833</v>
      </c>
      <c r="B4982" s="27" t="s">
        <v>1834</v>
      </c>
      <c r="C4982" s="27" t="n">
        <v>20</v>
      </c>
      <c r="D4982" s="27" t="s">
        <v>121</v>
      </c>
      <c r="E4982" s="28" t="n">
        <v>45409</v>
      </c>
      <c r="F4982" s="27" t="s">
        <v>791</v>
      </c>
      <c r="G4982" s="28" t="n">
        <v>45410</v>
      </c>
      <c r="H4982" s="27" t="s">
        <v>135</v>
      </c>
      <c r="I4982" s="27" t="s">
        <v>136</v>
      </c>
      <c r="J4982" s="27" t="s">
        <v>137</v>
      </c>
      <c r="K4982" s="27" t="s">
        <v>138</v>
      </c>
      <c r="L4982" s="27" t="n">
        <v>79</v>
      </c>
      <c r="M4982" s="27" t="n">
        <v>23</v>
      </c>
      <c r="N4982" s="27" t="s">
        <v>127</v>
      </c>
      <c r="O4982" s="27" t="s">
        <v>139</v>
      </c>
      <c r="P4982" s="27" t="s">
        <v>129</v>
      </c>
      <c r="Q4982" s="29" t="n">
        <v>1595.43</v>
      </c>
      <c r="R4982" s="27" t="s">
        <v>130</v>
      </c>
      <c r="S4982" s="27" t="s">
        <v>197</v>
      </c>
      <c r="T4982" s="27" t="n">
        <v>3</v>
      </c>
      <c r="U4982" s="27" t="n">
        <f aca="false">YEAR(E4982)</f>
        <v>2024</v>
      </c>
      <c r="V4982" s="27" t="str">
        <f aca="false">TEXT(E4982,"MMM-YYYY")</f>
        <v>Apr-2024</v>
      </c>
      <c r="W4982" s="27" t="n">
        <f aca="false">MONTH(E4982)</f>
        <v>4</v>
      </c>
      <c r="X4982" s="27" t="str">
        <f aca="false">TEXT(WEEKDAY(E4982,2),"0")&amp;" - "&amp;TEXT(E4982,"dddd")</f>
        <v>6 - Saturday</v>
      </c>
      <c r="Y4982" s="27" t="str">
        <f aca="false">_xlfn.IFS(C4982&lt;18,"Child (0-17)",C4982&lt;40,"Young Adult (18-39)",C4982&lt;60,"Adult (40-59)",TRUE(),"Senior (60+)")</f>
        <v>Young Adult (18-39)</v>
      </c>
      <c r="Z4982" s="27" t="n">
        <f aca="false">ROUND(G4982-E4982,0)</f>
        <v>1</v>
      </c>
      <c r="AA4982" s="27" t="n">
        <f aca="false">L4982+M4982</f>
        <v>102</v>
      </c>
      <c r="AB4982" s="27" t="n">
        <f aca="false">IFERROR(ROUND(Q4982/AA4982,2),0)</f>
        <v>15.64</v>
      </c>
      <c r="AC4982" s="27" t="str">
        <f aca="false">IF(AND(K4982="Critical",N4982="No"),"URGENT - No Bed","Normal")</f>
        <v>Normal</v>
      </c>
      <c r="AD4982" s="33" t="n">
        <f aca="false">INDEX(Lookup_Tables!$B$3:$B$12,MATCH(H4982,Lookup_Tables!$A$3:$A$12,0))</f>
        <v>4600000</v>
      </c>
      <c r="AE4982" s="27" t="str">
        <f aca="false">INDEX(Lookup_Tables!$C$3:$C$12,MATCH(H4982,Lookup_Tables!$A$3:$A$12,0))</f>
        <v>Dr. Farhan Khan</v>
      </c>
      <c r="AF4982" s="27" t="str">
        <f aca="false">IFERROR(INDEX(Lookup_Tables!$F$16:$F$45,MATCH(I4982,Lookup_Tables!$E$16:$E$45,0)),"N/A")</f>
        <v>EMP206</v>
      </c>
      <c r="AG4982" s="27" t="n">
        <f aca="false">_xlfn.IFS(R4982="Recovered",4,R4982="Referred",3,R4982="Admitted",2,R4982="Deceased",1,TRUE(),0)</f>
        <v>4</v>
      </c>
      <c r="AH4982" s="27" t="str">
        <f aca="false">IF(T4982&gt;=4,"Satisfied",IF(T4982&gt;=3,"Neutral","Needs Improvement"))</f>
        <v>Neutral</v>
      </c>
    </row>
    <row r="4983" customFormat="false" ht="15" hidden="false" customHeight="false" outlineLevel="0" collapsed="false">
      <c r="A4983" s="30" t="s">
        <v>7165</v>
      </c>
      <c r="B4983" s="30" t="s">
        <v>3576</v>
      </c>
      <c r="C4983" s="30" t="n">
        <v>55</v>
      </c>
      <c r="D4983" s="30" t="s">
        <v>181</v>
      </c>
      <c r="E4983" s="31" t="n">
        <v>45388</v>
      </c>
      <c r="F4983" s="30" t="s">
        <v>1135</v>
      </c>
      <c r="G4983" s="31" t="n">
        <v>45389</v>
      </c>
      <c r="H4983" s="30" t="s">
        <v>168</v>
      </c>
      <c r="I4983" s="30" t="s">
        <v>169</v>
      </c>
      <c r="J4983" s="30" t="s">
        <v>191</v>
      </c>
      <c r="K4983" s="30" t="s">
        <v>138</v>
      </c>
      <c r="L4983" s="30" t="n">
        <v>90</v>
      </c>
      <c r="M4983" s="30" t="n">
        <v>37</v>
      </c>
      <c r="N4983" s="30" t="s">
        <v>127</v>
      </c>
      <c r="O4983" s="30" t="s">
        <v>171</v>
      </c>
      <c r="P4983" s="30" t="s">
        <v>129</v>
      </c>
      <c r="Q4983" s="32" t="n">
        <v>904.83</v>
      </c>
      <c r="R4983" s="30" t="s">
        <v>130</v>
      </c>
      <c r="S4983" s="30" t="s">
        <v>223</v>
      </c>
      <c r="T4983" s="30" t="n">
        <v>4</v>
      </c>
      <c r="U4983" s="30" t="n">
        <f aca="false">YEAR(E4983)</f>
        <v>2024</v>
      </c>
      <c r="V4983" s="30" t="str">
        <f aca="false">TEXT(E4983,"MMM-YYYY")</f>
        <v>Apr-2024</v>
      </c>
      <c r="W4983" s="30" t="n">
        <f aca="false">MONTH(E4983)</f>
        <v>4</v>
      </c>
      <c r="X4983" s="30" t="str">
        <f aca="false">TEXT(WEEKDAY(E4983,2),"0")&amp;" - "&amp;TEXT(E4983,"dddd")</f>
        <v>6 - Saturday</v>
      </c>
      <c r="Y4983" s="30" t="str">
        <f aca="false">_xlfn.IFS(C4983&lt;18,"Child (0-17)",C4983&lt;40,"Young Adult (18-39)",C4983&lt;60,"Adult (40-59)",TRUE(),"Senior (60+)")</f>
        <v>Adult (40-59)</v>
      </c>
      <c r="Z4983" s="30" t="n">
        <f aca="false">ROUND(G4983-E4983,0)</f>
        <v>1</v>
      </c>
      <c r="AA4983" s="30" t="n">
        <f aca="false">L4983+M4983</f>
        <v>127</v>
      </c>
      <c r="AB4983" s="30" t="n">
        <f aca="false">IFERROR(ROUND(Q4983/AA4983,2),0)</f>
        <v>7.12</v>
      </c>
      <c r="AC4983" s="30" t="str">
        <f aca="false">IF(AND(K4983="Critical",N4983="No"),"URGENT - No Bed","Normal")</f>
        <v>Normal</v>
      </c>
      <c r="AD4983" s="34" t="n">
        <f aca="false">INDEX(Lookup_Tables!$B$3:$B$12,MATCH(H4983,Lookup_Tables!$A$3:$A$12,0))</f>
        <v>4400000</v>
      </c>
      <c r="AE4983" s="30" t="str">
        <f aca="false">INDEX(Lookup_Tables!$C$3:$C$12,MATCH(H4983,Lookup_Tables!$A$3:$A$12,0))</f>
        <v>Dr. Neha Chopra</v>
      </c>
      <c r="AF4983" s="30" t="str">
        <f aca="false">IFERROR(INDEX(Lookup_Tables!$F$16:$F$45,MATCH(I4983,Lookup_Tables!$E$16:$E$45,0)),"N/A")</f>
        <v>EMP220</v>
      </c>
      <c r="AG4983" s="30" t="n">
        <f aca="false">_xlfn.IFS(R4983="Recovered",4,R4983="Referred",3,R4983="Admitted",2,R4983="Deceased",1,TRUE(),0)</f>
        <v>4</v>
      </c>
      <c r="AH4983" s="30" t="str">
        <f aca="false">IF(T4983&gt;=4,"Satisfied",IF(T4983&gt;=3,"Neutral","Needs Improvement"))</f>
        <v>Satisfied</v>
      </c>
    </row>
    <row r="4984" customFormat="false" ht="15" hidden="false" customHeight="false" outlineLevel="0" collapsed="false">
      <c r="A4984" s="27" t="s">
        <v>1266</v>
      </c>
      <c r="B4984" s="27" t="s">
        <v>1267</v>
      </c>
      <c r="C4984" s="27" t="n">
        <v>73</v>
      </c>
      <c r="D4984" s="27" t="s">
        <v>121</v>
      </c>
      <c r="E4984" s="28" t="n">
        <v>45467</v>
      </c>
      <c r="F4984" s="27" t="s">
        <v>1268</v>
      </c>
      <c r="G4984" s="28" t="n">
        <v>45471</v>
      </c>
      <c r="H4984" s="27" t="s">
        <v>236</v>
      </c>
      <c r="I4984" s="27" t="s">
        <v>323</v>
      </c>
      <c r="J4984" s="27" t="s">
        <v>238</v>
      </c>
      <c r="K4984" s="27" t="s">
        <v>126</v>
      </c>
      <c r="L4984" s="27" t="n">
        <v>39</v>
      </c>
      <c r="M4984" s="27" t="n">
        <v>94</v>
      </c>
      <c r="N4984" s="27" t="s">
        <v>186</v>
      </c>
      <c r="O4984" s="27" t="s">
        <v>139</v>
      </c>
      <c r="P4984" s="27" t="s">
        <v>129</v>
      </c>
      <c r="Q4984" s="29" t="n">
        <v>7824.14</v>
      </c>
      <c r="R4984" s="27" t="s">
        <v>130</v>
      </c>
      <c r="S4984" s="27" t="s">
        <v>157</v>
      </c>
      <c r="T4984" s="27" t="n">
        <v>5</v>
      </c>
      <c r="U4984" s="27" t="n">
        <f aca="false">YEAR(E4984)</f>
        <v>2024</v>
      </c>
      <c r="V4984" s="27" t="str">
        <f aca="false">TEXT(E4984,"MMM-YYYY")</f>
        <v>Jun-2024</v>
      </c>
      <c r="W4984" s="27" t="n">
        <f aca="false">MONTH(E4984)</f>
        <v>6</v>
      </c>
      <c r="X4984" s="27" t="str">
        <f aca="false">TEXT(WEEKDAY(E4984,2),"0")&amp;" - "&amp;TEXT(E4984,"dddd")</f>
        <v>1 - Monday</v>
      </c>
      <c r="Y4984" s="27" t="str">
        <f aca="false">_xlfn.IFS(C4984&lt;18,"Child (0-17)",C4984&lt;40,"Young Adult (18-39)",C4984&lt;60,"Adult (40-59)",TRUE(),"Senior (60+)")</f>
        <v>Senior (60+)</v>
      </c>
      <c r="Z4984" s="27" t="n">
        <f aca="false">ROUND(G4984-E4984,0)</f>
        <v>4</v>
      </c>
      <c r="AA4984" s="27" t="n">
        <f aca="false">L4984+M4984</f>
        <v>133</v>
      </c>
      <c r="AB4984" s="27" t="n">
        <f aca="false">IFERROR(ROUND(Q4984/AA4984,2),0)</f>
        <v>58.83</v>
      </c>
      <c r="AC4984" s="27" t="str">
        <f aca="false">IF(AND(K4984="Critical",N4984="No"),"URGENT - No Bed","Normal")</f>
        <v>Normal</v>
      </c>
      <c r="AD4984" s="33" t="n">
        <f aca="false">INDEX(Lookup_Tables!$B$3:$B$12,MATCH(H4984,Lookup_Tables!$A$3:$A$12,0))</f>
        <v>3900000</v>
      </c>
      <c r="AE4984" s="27" t="str">
        <f aca="false">INDEX(Lookup_Tables!$C$3:$C$12,MATCH(H4984,Lookup_Tables!$A$3:$A$12,0))</f>
        <v>Dr. Rina Mehta</v>
      </c>
      <c r="AF4984" s="27" t="str">
        <f aca="false">IFERROR(INDEX(Lookup_Tables!$F$16:$F$45,MATCH(I4984,Lookup_Tables!$E$16:$E$45,0)),"N/A")</f>
        <v>EMP216</v>
      </c>
      <c r="AG4984" s="27" t="n">
        <f aca="false">_xlfn.IFS(R4984="Recovered",4,R4984="Referred",3,R4984="Admitted",2,R4984="Deceased",1,TRUE(),0)</f>
        <v>4</v>
      </c>
      <c r="AH4984" s="27" t="str">
        <f aca="false">IF(T4984&gt;=4,"Satisfied",IF(T4984&gt;=3,"Neutral","Needs Improvement"))</f>
        <v>Satisfied</v>
      </c>
    </row>
    <row r="4985" customFormat="false" ht="15" hidden="false" customHeight="false" outlineLevel="0" collapsed="false">
      <c r="A4985" s="30" t="s">
        <v>3427</v>
      </c>
      <c r="B4985" s="30" t="s">
        <v>1049</v>
      </c>
      <c r="C4985" s="30" t="n">
        <v>32</v>
      </c>
      <c r="D4985" s="30" t="s">
        <v>121</v>
      </c>
      <c r="E4985" s="31" t="n">
        <v>45355</v>
      </c>
      <c r="F4985" s="30" t="s">
        <v>216</v>
      </c>
      <c r="G4985" s="31" t="n">
        <v>45358</v>
      </c>
      <c r="H4985" s="30" t="s">
        <v>206</v>
      </c>
      <c r="I4985" s="30" t="s">
        <v>232</v>
      </c>
      <c r="J4985" s="30" t="s">
        <v>208</v>
      </c>
      <c r="K4985" s="30" t="s">
        <v>156</v>
      </c>
      <c r="L4985" s="30" t="n">
        <v>56</v>
      </c>
      <c r="M4985" s="30" t="n">
        <v>46</v>
      </c>
      <c r="N4985" s="30" t="s">
        <v>186</v>
      </c>
      <c r="O4985" s="30" t="s">
        <v>139</v>
      </c>
      <c r="P4985" s="30" t="s">
        <v>150</v>
      </c>
      <c r="Q4985" s="32" t="n">
        <v>3677.27</v>
      </c>
      <c r="R4985" s="30" t="s">
        <v>130</v>
      </c>
      <c r="S4985" s="30" t="s">
        <v>164</v>
      </c>
      <c r="T4985" s="30" t="n">
        <v>4</v>
      </c>
      <c r="U4985" s="30" t="n">
        <f aca="false">YEAR(E4985)</f>
        <v>2024</v>
      </c>
      <c r="V4985" s="30" t="str">
        <f aca="false">TEXT(E4985,"MMM-YYYY")</f>
        <v>Mar-2024</v>
      </c>
      <c r="W4985" s="30" t="n">
        <f aca="false">MONTH(E4985)</f>
        <v>3</v>
      </c>
      <c r="X4985" s="30" t="str">
        <f aca="false">TEXT(WEEKDAY(E4985,2),"0")&amp;" - "&amp;TEXT(E4985,"dddd")</f>
        <v>1 - Monday</v>
      </c>
      <c r="Y4985" s="30" t="str">
        <f aca="false">_xlfn.IFS(C4985&lt;18,"Child (0-17)",C4985&lt;40,"Young Adult (18-39)",C4985&lt;60,"Adult (40-59)",TRUE(),"Senior (60+)")</f>
        <v>Young Adult (18-39)</v>
      </c>
      <c r="Z4985" s="30" t="n">
        <f aca="false">ROUND(G4985-E4985,0)</f>
        <v>3</v>
      </c>
      <c r="AA4985" s="30" t="n">
        <f aca="false">L4985+M4985</f>
        <v>102</v>
      </c>
      <c r="AB4985" s="30" t="n">
        <f aca="false">IFERROR(ROUND(Q4985/AA4985,2),0)</f>
        <v>36.05</v>
      </c>
      <c r="AC4985" s="30" t="str">
        <f aca="false">IF(AND(K4985="Critical",N4985="No"),"URGENT - No Bed","Normal")</f>
        <v>Normal</v>
      </c>
      <c r="AD4985" s="34" t="n">
        <f aca="false">INDEX(Lookup_Tables!$B$3:$B$12,MATCH(H4985,Lookup_Tables!$A$3:$A$12,0))</f>
        <v>2800000</v>
      </c>
      <c r="AE4985" s="30" t="str">
        <f aca="false">INDEX(Lookup_Tables!$C$3:$C$12,MATCH(H4985,Lookup_Tables!$A$3:$A$12,0))</f>
        <v>Dr. Suresh Nair</v>
      </c>
      <c r="AF4985" s="30" t="str">
        <f aca="false">IFERROR(INDEX(Lookup_Tables!$F$16:$F$45,MATCH(I4985,Lookup_Tables!$E$16:$E$45,0)),"N/A")</f>
        <v>EMP210</v>
      </c>
      <c r="AG4985" s="30" t="n">
        <f aca="false">_xlfn.IFS(R4985="Recovered",4,R4985="Referred",3,R4985="Admitted",2,R4985="Deceased",1,TRUE(),0)</f>
        <v>4</v>
      </c>
      <c r="AH4985" s="30" t="str">
        <f aca="false">IF(T4985&gt;=4,"Satisfied",IF(T4985&gt;=3,"Neutral","Needs Improvement"))</f>
        <v>Satisfied</v>
      </c>
    </row>
    <row r="4986" customFormat="false" ht="15" hidden="false" customHeight="false" outlineLevel="0" collapsed="false">
      <c r="A4986" s="27" t="s">
        <v>1919</v>
      </c>
      <c r="B4986" s="27" t="s">
        <v>1920</v>
      </c>
      <c r="C4986" s="27" t="n">
        <v>43</v>
      </c>
      <c r="D4986" s="27" t="s">
        <v>181</v>
      </c>
      <c r="E4986" s="28" t="n">
        <v>45508</v>
      </c>
      <c r="F4986" s="27" t="s">
        <v>1921</v>
      </c>
      <c r="G4986" s="28" t="n">
        <v>45509</v>
      </c>
      <c r="H4986" s="27" t="s">
        <v>183</v>
      </c>
      <c r="I4986" s="27" t="s">
        <v>430</v>
      </c>
      <c r="J4986" s="27" t="s">
        <v>411</v>
      </c>
      <c r="K4986" s="27" t="s">
        <v>138</v>
      </c>
      <c r="L4986" s="27" t="n">
        <v>35</v>
      </c>
      <c r="M4986" s="27" t="n">
        <v>34</v>
      </c>
      <c r="N4986" s="27" t="s">
        <v>127</v>
      </c>
      <c r="O4986" s="27" t="s">
        <v>128</v>
      </c>
      <c r="P4986" s="27" t="s">
        <v>150</v>
      </c>
      <c r="Q4986" s="29" t="n">
        <v>1606.03</v>
      </c>
      <c r="R4986" s="27" t="s">
        <v>130</v>
      </c>
      <c r="S4986" s="27" t="s">
        <v>131</v>
      </c>
      <c r="T4986" s="27" t="n">
        <v>3</v>
      </c>
      <c r="U4986" s="27" t="n">
        <f aca="false">YEAR(E4986)</f>
        <v>2024</v>
      </c>
      <c r="V4986" s="27" t="str">
        <f aca="false">TEXT(E4986,"MMM-YYYY")</f>
        <v>Aug-2024</v>
      </c>
      <c r="W4986" s="27" t="n">
        <f aca="false">MONTH(E4986)</f>
        <v>8</v>
      </c>
      <c r="X4986" s="27" t="str">
        <f aca="false">TEXT(WEEKDAY(E4986,2),"0")&amp;" - "&amp;TEXT(E4986,"dddd")</f>
        <v>7 - Sunday</v>
      </c>
      <c r="Y4986" s="27" t="str">
        <f aca="false">_xlfn.IFS(C4986&lt;18,"Child (0-17)",C4986&lt;40,"Young Adult (18-39)",C4986&lt;60,"Adult (40-59)",TRUE(),"Senior (60+)")</f>
        <v>Adult (40-59)</v>
      </c>
      <c r="Z4986" s="27" t="n">
        <f aca="false">ROUND(G4986-E4986,0)</f>
        <v>1</v>
      </c>
      <c r="AA4986" s="27" t="n">
        <f aca="false">L4986+M4986</f>
        <v>69</v>
      </c>
      <c r="AB4986" s="27" t="n">
        <f aca="false">IFERROR(ROUND(Q4986/AA4986,2),0)</f>
        <v>23.28</v>
      </c>
      <c r="AC4986" s="27" t="str">
        <f aca="false">IF(AND(K4986="Critical",N4986="No"),"URGENT - No Bed","Normal")</f>
        <v>Normal</v>
      </c>
      <c r="AD4986" s="33" t="n">
        <f aca="false">INDEX(Lookup_Tables!$B$3:$B$12,MATCH(H4986,Lookup_Tables!$A$3:$A$12,0))</f>
        <v>3100000</v>
      </c>
      <c r="AE4986" s="27" t="str">
        <f aca="false">INDEX(Lookup_Tables!$C$3:$C$12,MATCH(H4986,Lookup_Tables!$A$3:$A$12,0))</f>
        <v>Dr. Kavita Rao</v>
      </c>
      <c r="AF4986" s="27" t="str">
        <f aca="false">IFERROR(INDEX(Lookup_Tables!$F$16:$F$45,MATCH(I4986,Lookup_Tables!$E$16:$E$45,0)),"N/A")</f>
        <v>EMP224</v>
      </c>
      <c r="AG4986" s="27" t="n">
        <f aca="false">_xlfn.IFS(R4986="Recovered",4,R4986="Referred",3,R4986="Admitted",2,R4986="Deceased",1,TRUE(),0)</f>
        <v>4</v>
      </c>
      <c r="AH4986" s="27" t="str">
        <f aca="false">IF(T4986&gt;=4,"Satisfied",IF(T4986&gt;=3,"Neutral","Needs Improvement"))</f>
        <v>Neutral</v>
      </c>
    </row>
    <row r="4987" customFormat="false" ht="15" hidden="false" customHeight="false" outlineLevel="0" collapsed="false">
      <c r="A4987" s="30" t="s">
        <v>2849</v>
      </c>
      <c r="B4987" s="30" t="s">
        <v>1328</v>
      </c>
      <c r="C4987" s="30" t="n">
        <v>23</v>
      </c>
      <c r="D4987" s="30" t="s">
        <v>121</v>
      </c>
      <c r="E4987" s="31" t="n">
        <v>45520</v>
      </c>
      <c r="F4987" s="30" t="s">
        <v>1308</v>
      </c>
      <c r="G4987" s="31" t="n">
        <v>45520</v>
      </c>
      <c r="H4987" s="30" t="s">
        <v>146</v>
      </c>
      <c r="I4987" s="30" t="s">
        <v>176</v>
      </c>
      <c r="J4987" s="30" t="s">
        <v>222</v>
      </c>
      <c r="K4987" s="30" t="s">
        <v>156</v>
      </c>
      <c r="L4987" s="30" t="n">
        <v>65</v>
      </c>
      <c r="M4987" s="30" t="n">
        <v>89</v>
      </c>
      <c r="N4987" s="30" t="s">
        <v>127</v>
      </c>
      <c r="O4987" s="30" t="s">
        <v>128</v>
      </c>
      <c r="P4987" s="30" t="s">
        <v>187</v>
      </c>
      <c r="Q4987" s="32" t="n">
        <v>3667.99</v>
      </c>
      <c r="R4987" s="30" t="s">
        <v>130</v>
      </c>
      <c r="S4987" s="30" t="s">
        <v>335</v>
      </c>
      <c r="T4987" s="30" t="n">
        <v>5</v>
      </c>
      <c r="U4987" s="30" t="n">
        <f aca="false">YEAR(E4987)</f>
        <v>2024</v>
      </c>
      <c r="V4987" s="30" t="str">
        <f aca="false">TEXT(E4987,"MMM-YYYY")</f>
        <v>Aug-2024</v>
      </c>
      <c r="W4987" s="30" t="n">
        <f aca="false">MONTH(E4987)</f>
        <v>8</v>
      </c>
      <c r="X4987" s="30" t="str">
        <f aca="false">TEXT(WEEKDAY(E4987,2),"0")&amp;" - "&amp;TEXT(E4987,"dddd")</f>
        <v>5 - Friday</v>
      </c>
      <c r="Y4987" s="30" t="str">
        <f aca="false">_xlfn.IFS(C4987&lt;18,"Child (0-17)",C4987&lt;40,"Young Adult (18-39)",C4987&lt;60,"Adult (40-59)",TRUE(),"Senior (60+)")</f>
        <v>Young Adult (18-39)</v>
      </c>
      <c r="Z4987" s="30" t="n">
        <f aca="false">ROUND(G4987-E4987,0)</f>
        <v>0</v>
      </c>
      <c r="AA4987" s="30" t="n">
        <f aca="false">L4987+M4987</f>
        <v>154</v>
      </c>
      <c r="AB4987" s="30" t="n">
        <f aca="false">IFERROR(ROUND(Q4987/AA4987,2),0)</f>
        <v>23.82</v>
      </c>
      <c r="AC4987" s="30" t="str">
        <f aca="false">IF(AND(K4987="Critical",N4987="No"),"URGENT - No Bed","Normal")</f>
        <v>Normal</v>
      </c>
      <c r="AD4987" s="34" t="n">
        <f aca="false">INDEX(Lookup_Tables!$B$3:$B$12,MATCH(H4987,Lookup_Tables!$A$3:$A$12,0))</f>
        <v>2700000</v>
      </c>
      <c r="AE4987" s="30" t="str">
        <f aca="false">INDEX(Lookup_Tables!$C$3:$C$12,MATCH(H4987,Lookup_Tables!$A$3:$A$12,0))</f>
        <v>Dr. Vikram Singh</v>
      </c>
      <c r="AF4987" s="30" t="str">
        <f aca="false">IFERROR(INDEX(Lookup_Tables!$F$16:$F$45,MATCH(I4987,Lookup_Tables!$E$16:$E$45,0)),"N/A")</f>
        <v>EMP227</v>
      </c>
      <c r="AG4987" s="30" t="n">
        <f aca="false">_xlfn.IFS(R4987="Recovered",4,R4987="Referred",3,R4987="Admitted",2,R4987="Deceased",1,TRUE(),0)</f>
        <v>4</v>
      </c>
      <c r="AH4987" s="30" t="str">
        <f aca="false">IF(T4987&gt;=4,"Satisfied",IF(T4987&gt;=3,"Neutral","Needs Improvement"))</f>
        <v>Satisfied</v>
      </c>
    </row>
    <row r="4988" customFormat="false" ht="15" hidden="false" customHeight="false" outlineLevel="0" collapsed="false">
      <c r="A4988" s="27" t="s">
        <v>5747</v>
      </c>
      <c r="B4988" s="27" t="s">
        <v>5748</v>
      </c>
      <c r="C4988" s="27" t="n">
        <v>58</v>
      </c>
      <c r="D4988" s="27" t="s">
        <v>121</v>
      </c>
      <c r="E4988" s="28" t="n">
        <v>45591</v>
      </c>
      <c r="F4988" s="27" t="s">
        <v>943</v>
      </c>
      <c r="G4988" s="28" t="n">
        <v>45592</v>
      </c>
      <c r="H4988" s="27" t="s">
        <v>168</v>
      </c>
      <c r="I4988" s="27" t="s">
        <v>169</v>
      </c>
      <c r="J4988" s="27" t="s">
        <v>170</v>
      </c>
      <c r="K4988" s="27" t="s">
        <v>138</v>
      </c>
      <c r="L4988" s="27" t="n">
        <v>80</v>
      </c>
      <c r="M4988" s="27" t="n">
        <v>40</v>
      </c>
      <c r="N4988" s="27" t="s">
        <v>127</v>
      </c>
      <c r="O4988" s="27" t="s">
        <v>139</v>
      </c>
      <c r="P4988" s="27" t="s">
        <v>129</v>
      </c>
      <c r="Q4988" s="29" t="n">
        <v>2312.88</v>
      </c>
      <c r="R4988" s="27" t="s">
        <v>130</v>
      </c>
      <c r="S4988" s="27" t="s">
        <v>223</v>
      </c>
      <c r="T4988" s="27" t="n">
        <v>5</v>
      </c>
      <c r="U4988" s="27" t="n">
        <f aca="false">YEAR(E4988)</f>
        <v>2024</v>
      </c>
      <c r="V4988" s="27" t="str">
        <f aca="false">TEXT(E4988,"MMM-YYYY")</f>
        <v>Oct-2024</v>
      </c>
      <c r="W4988" s="27" t="n">
        <f aca="false">MONTH(E4988)</f>
        <v>10</v>
      </c>
      <c r="X4988" s="27" t="str">
        <f aca="false">TEXT(WEEKDAY(E4988,2),"0")&amp;" - "&amp;TEXT(E4988,"dddd")</f>
        <v>6 - Saturday</v>
      </c>
      <c r="Y4988" s="27" t="str">
        <f aca="false">_xlfn.IFS(C4988&lt;18,"Child (0-17)",C4988&lt;40,"Young Adult (18-39)",C4988&lt;60,"Adult (40-59)",TRUE(),"Senior (60+)")</f>
        <v>Adult (40-59)</v>
      </c>
      <c r="Z4988" s="27" t="n">
        <f aca="false">ROUND(G4988-E4988,0)</f>
        <v>1</v>
      </c>
      <c r="AA4988" s="27" t="n">
        <f aca="false">L4988+M4988</f>
        <v>120</v>
      </c>
      <c r="AB4988" s="27" t="n">
        <f aca="false">IFERROR(ROUND(Q4988/AA4988,2),0)</f>
        <v>19.27</v>
      </c>
      <c r="AC4988" s="27" t="str">
        <f aca="false">IF(AND(K4988="Critical",N4988="No"),"URGENT - No Bed","Normal")</f>
        <v>Normal</v>
      </c>
      <c r="AD4988" s="33" t="n">
        <f aca="false">INDEX(Lookup_Tables!$B$3:$B$12,MATCH(H4988,Lookup_Tables!$A$3:$A$12,0))</f>
        <v>4400000</v>
      </c>
      <c r="AE4988" s="27" t="str">
        <f aca="false">INDEX(Lookup_Tables!$C$3:$C$12,MATCH(H4988,Lookup_Tables!$A$3:$A$12,0))</f>
        <v>Dr. Neha Chopra</v>
      </c>
      <c r="AF4988" s="27" t="str">
        <f aca="false">IFERROR(INDEX(Lookup_Tables!$F$16:$F$45,MATCH(I4988,Lookup_Tables!$E$16:$E$45,0)),"N/A")</f>
        <v>EMP220</v>
      </c>
      <c r="AG4988" s="27" t="n">
        <f aca="false">_xlfn.IFS(R4988="Recovered",4,R4988="Referred",3,R4988="Admitted",2,R4988="Deceased",1,TRUE(),0)</f>
        <v>4</v>
      </c>
      <c r="AH4988" s="27" t="str">
        <f aca="false">IF(T4988&gt;=4,"Satisfied",IF(T4988&gt;=3,"Neutral","Needs Improvement"))</f>
        <v>Satisfied</v>
      </c>
    </row>
    <row r="4989" customFormat="false" ht="15" hidden="false" customHeight="false" outlineLevel="0" collapsed="false">
      <c r="A4989" s="30" t="s">
        <v>5628</v>
      </c>
      <c r="B4989" s="30" t="s">
        <v>3191</v>
      </c>
      <c r="C4989" s="30" t="n">
        <v>72</v>
      </c>
      <c r="D4989" s="30" t="s">
        <v>121</v>
      </c>
      <c r="E4989" s="31" t="n">
        <v>45400</v>
      </c>
      <c r="F4989" s="30" t="s">
        <v>1711</v>
      </c>
      <c r="G4989" s="31" t="n">
        <v>45403</v>
      </c>
      <c r="H4989" s="30" t="s">
        <v>146</v>
      </c>
      <c r="I4989" s="30" t="s">
        <v>147</v>
      </c>
      <c r="J4989" s="30" t="s">
        <v>148</v>
      </c>
      <c r="K4989" s="30" t="s">
        <v>156</v>
      </c>
      <c r="L4989" s="30" t="n">
        <v>15</v>
      </c>
      <c r="M4989" s="30" t="n">
        <v>69</v>
      </c>
      <c r="N4989" s="30" t="s">
        <v>127</v>
      </c>
      <c r="O4989" s="30" t="s">
        <v>139</v>
      </c>
      <c r="P4989" s="30" t="s">
        <v>150</v>
      </c>
      <c r="Q4989" s="32" t="n">
        <v>3300.46</v>
      </c>
      <c r="R4989" s="30" t="s">
        <v>130</v>
      </c>
      <c r="S4989" s="30" t="s">
        <v>223</v>
      </c>
      <c r="T4989" s="30" t="n">
        <v>3</v>
      </c>
      <c r="U4989" s="30" t="n">
        <f aca="false">YEAR(E4989)</f>
        <v>2024</v>
      </c>
      <c r="V4989" s="30" t="str">
        <f aca="false">TEXT(E4989,"MMM-YYYY")</f>
        <v>Apr-2024</v>
      </c>
      <c r="W4989" s="30" t="n">
        <f aca="false">MONTH(E4989)</f>
        <v>4</v>
      </c>
      <c r="X4989" s="30" t="str">
        <f aca="false">TEXT(WEEKDAY(E4989,2),"0")&amp;" - "&amp;TEXT(E4989,"dddd")</f>
        <v>4 - Thursday</v>
      </c>
      <c r="Y4989" s="30" t="str">
        <f aca="false">_xlfn.IFS(C4989&lt;18,"Child (0-17)",C4989&lt;40,"Young Adult (18-39)",C4989&lt;60,"Adult (40-59)",TRUE(),"Senior (60+)")</f>
        <v>Senior (60+)</v>
      </c>
      <c r="Z4989" s="30" t="n">
        <f aca="false">ROUND(G4989-E4989,0)</f>
        <v>3</v>
      </c>
      <c r="AA4989" s="30" t="n">
        <f aca="false">L4989+M4989</f>
        <v>84</v>
      </c>
      <c r="AB4989" s="30" t="n">
        <f aca="false">IFERROR(ROUND(Q4989/AA4989,2),0)</f>
        <v>39.29</v>
      </c>
      <c r="AC4989" s="30" t="str">
        <f aca="false">IF(AND(K4989="Critical",N4989="No"),"URGENT - No Bed","Normal")</f>
        <v>Normal</v>
      </c>
      <c r="AD4989" s="34" t="n">
        <f aca="false">INDEX(Lookup_Tables!$B$3:$B$12,MATCH(H4989,Lookup_Tables!$A$3:$A$12,0))</f>
        <v>2700000</v>
      </c>
      <c r="AE4989" s="30" t="str">
        <f aca="false">INDEX(Lookup_Tables!$C$3:$C$12,MATCH(H4989,Lookup_Tables!$A$3:$A$12,0))</f>
        <v>Dr. Vikram Singh</v>
      </c>
      <c r="AF4989" s="30" t="str">
        <f aca="false">IFERROR(INDEX(Lookup_Tables!$F$16:$F$45,MATCH(I4989,Lookup_Tables!$E$16:$E$45,0)),"N/A")</f>
        <v>EMP229</v>
      </c>
      <c r="AG4989" s="30" t="n">
        <f aca="false">_xlfn.IFS(R4989="Recovered",4,R4989="Referred",3,R4989="Admitted",2,R4989="Deceased",1,TRUE(),0)</f>
        <v>4</v>
      </c>
      <c r="AH4989" s="30" t="str">
        <f aca="false">IF(T4989&gt;=4,"Satisfied",IF(T4989&gt;=3,"Neutral","Needs Improvement"))</f>
        <v>Neutral</v>
      </c>
    </row>
    <row r="4990" customFormat="false" ht="15" hidden="false" customHeight="false" outlineLevel="0" collapsed="false">
      <c r="A4990" s="27" t="s">
        <v>4412</v>
      </c>
      <c r="B4990" s="27" t="s">
        <v>4413</v>
      </c>
      <c r="C4990" s="27" t="n">
        <v>75</v>
      </c>
      <c r="D4990" s="27" t="s">
        <v>121</v>
      </c>
      <c r="E4990" s="28" t="n">
        <v>45335</v>
      </c>
      <c r="F4990" s="27" t="s">
        <v>956</v>
      </c>
      <c r="G4990" s="28" t="n">
        <v>45336</v>
      </c>
      <c r="H4990" s="27" t="s">
        <v>135</v>
      </c>
      <c r="I4990" s="27" t="s">
        <v>251</v>
      </c>
      <c r="J4990" s="27" t="s">
        <v>201</v>
      </c>
      <c r="K4990" s="27" t="s">
        <v>138</v>
      </c>
      <c r="L4990" s="27" t="n">
        <v>49</v>
      </c>
      <c r="M4990" s="27" t="n">
        <v>21</v>
      </c>
      <c r="N4990" s="27" t="s">
        <v>127</v>
      </c>
      <c r="O4990" s="27" t="s">
        <v>149</v>
      </c>
      <c r="P4990" s="27" t="s">
        <v>150</v>
      </c>
      <c r="Q4990" s="29" t="n">
        <v>1430.23</v>
      </c>
      <c r="R4990" s="27" t="s">
        <v>268</v>
      </c>
      <c r="S4990" s="27" t="s">
        <v>223</v>
      </c>
      <c r="T4990" s="27" t="n">
        <v>2</v>
      </c>
      <c r="U4990" s="27" t="n">
        <f aca="false">YEAR(E4990)</f>
        <v>2024</v>
      </c>
      <c r="V4990" s="27" t="str">
        <f aca="false">TEXT(E4990,"MMM-YYYY")</f>
        <v>Feb-2024</v>
      </c>
      <c r="W4990" s="27" t="n">
        <f aca="false">MONTH(E4990)</f>
        <v>2</v>
      </c>
      <c r="X4990" s="27" t="str">
        <f aca="false">TEXT(WEEKDAY(E4990,2),"0")&amp;" - "&amp;TEXT(E4990,"dddd")</f>
        <v>2 - Tuesday</v>
      </c>
      <c r="Y4990" s="27" t="str">
        <f aca="false">_xlfn.IFS(C4990&lt;18,"Child (0-17)",C4990&lt;40,"Young Adult (18-39)",C4990&lt;60,"Adult (40-59)",TRUE(),"Senior (60+)")</f>
        <v>Senior (60+)</v>
      </c>
      <c r="Z4990" s="27" t="n">
        <f aca="false">ROUND(G4990-E4990,0)</f>
        <v>1</v>
      </c>
      <c r="AA4990" s="27" t="n">
        <f aca="false">L4990+M4990</f>
        <v>70</v>
      </c>
      <c r="AB4990" s="27" t="n">
        <f aca="false">IFERROR(ROUND(Q4990/AA4990,2),0)</f>
        <v>20.43</v>
      </c>
      <c r="AC4990" s="27" t="str">
        <f aca="false">IF(AND(K4990="Critical",N4990="No"),"URGENT - No Bed","Normal")</f>
        <v>Normal</v>
      </c>
      <c r="AD4990" s="33" t="n">
        <f aca="false">INDEX(Lookup_Tables!$B$3:$B$12,MATCH(H4990,Lookup_Tables!$A$3:$A$12,0))</f>
        <v>4600000</v>
      </c>
      <c r="AE4990" s="27" t="str">
        <f aca="false">INDEX(Lookup_Tables!$C$3:$C$12,MATCH(H4990,Lookup_Tables!$A$3:$A$12,0))</f>
        <v>Dr. Farhan Khan</v>
      </c>
      <c r="AF4990" s="27" t="str">
        <f aca="false">IFERROR(INDEX(Lookup_Tables!$F$16:$F$45,MATCH(I4990,Lookup_Tables!$E$16:$E$45,0)),"N/A")</f>
        <v>EMP207</v>
      </c>
      <c r="AG4990" s="27" t="n">
        <f aca="false">_xlfn.IFS(R4990="Recovered",4,R4990="Referred",3,R4990="Admitted",2,R4990="Deceased",1,TRUE(),0)</f>
        <v>3</v>
      </c>
      <c r="AH4990" s="27" t="str">
        <f aca="false">IF(T4990&gt;=4,"Satisfied",IF(T4990&gt;=3,"Neutral","Needs Improvement"))</f>
        <v>Needs Improvement</v>
      </c>
    </row>
    <row r="4991" customFormat="false" ht="15" hidden="false" customHeight="false" outlineLevel="0" collapsed="false">
      <c r="A4991" s="30" t="s">
        <v>6520</v>
      </c>
      <c r="B4991" s="30" t="s">
        <v>2632</v>
      </c>
      <c r="C4991" s="30" t="n">
        <v>21</v>
      </c>
      <c r="D4991" s="30" t="s">
        <v>181</v>
      </c>
      <c r="E4991" s="31" t="n">
        <v>45645</v>
      </c>
      <c r="F4991" s="30" t="s">
        <v>1140</v>
      </c>
      <c r="G4991" s="31" t="n">
        <v>45659</v>
      </c>
      <c r="H4991" s="30" t="s">
        <v>168</v>
      </c>
      <c r="I4991" s="30" t="s">
        <v>366</v>
      </c>
      <c r="J4991" s="30" t="s">
        <v>441</v>
      </c>
      <c r="K4991" s="30" t="s">
        <v>202</v>
      </c>
      <c r="L4991" s="30" t="n">
        <v>16</v>
      </c>
      <c r="M4991" s="30" t="n">
        <v>133</v>
      </c>
      <c r="N4991" s="30" t="s">
        <v>186</v>
      </c>
      <c r="O4991" s="30" t="s">
        <v>171</v>
      </c>
      <c r="P4991" s="30" t="s">
        <v>150</v>
      </c>
      <c r="Q4991" s="32" t="n">
        <v>18310.23</v>
      </c>
      <c r="R4991" s="30" t="s">
        <v>130</v>
      </c>
      <c r="S4991" s="30" t="s">
        <v>192</v>
      </c>
      <c r="T4991" s="30" t="n">
        <v>2</v>
      </c>
      <c r="U4991" s="30" t="n">
        <f aca="false">YEAR(E4991)</f>
        <v>2024</v>
      </c>
      <c r="V4991" s="30" t="str">
        <f aca="false">TEXT(E4991,"MMM-YYYY")</f>
        <v>Dec-2024</v>
      </c>
      <c r="W4991" s="30" t="n">
        <f aca="false">MONTH(E4991)</f>
        <v>12</v>
      </c>
      <c r="X4991" s="30" t="str">
        <f aca="false">TEXT(WEEKDAY(E4991,2),"0")&amp;" - "&amp;TEXT(E4991,"dddd")</f>
        <v>4 - Thursday</v>
      </c>
      <c r="Y4991" s="30" t="str">
        <f aca="false">_xlfn.IFS(C4991&lt;18,"Child (0-17)",C4991&lt;40,"Young Adult (18-39)",C4991&lt;60,"Adult (40-59)",TRUE(),"Senior (60+)")</f>
        <v>Young Adult (18-39)</v>
      </c>
      <c r="Z4991" s="30" t="n">
        <f aca="false">ROUND(G4991-E4991,0)</f>
        <v>14</v>
      </c>
      <c r="AA4991" s="30" t="n">
        <f aca="false">L4991+M4991</f>
        <v>149</v>
      </c>
      <c r="AB4991" s="30" t="n">
        <f aca="false">IFERROR(ROUND(Q4991/AA4991,2),0)</f>
        <v>122.89</v>
      </c>
      <c r="AC4991" s="30" t="str">
        <f aca="false">IF(AND(K4991="Critical",N4991="No"),"URGENT - No Bed","Normal")</f>
        <v>Normal</v>
      </c>
      <c r="AD4991" s="34" t="n">
        <f aca="false">INDEX(Lookup_Tables!$B$3:$B$12,MATCH(H4991,Lookup_Tables!$A$3:$A$12,0))</f>
        <v>4400000</v>
      </c>
      <c r="AE4991" s="30" t="str">
        <f aca="false">INDEX(Lookup_Tables!$C$3:$C$12,MATCH(H4991,Lookup_Tables!$A$3:$A$12,0))</f>
        <v>Dr. Neha Chopra</v>
      </c>
      <c r="AF4991" s="30" t="str">
        <f aca="false">IFERROR(INDEX(Lookup_Tables!$F$16:$F$45,MATCH(I4991,Lookup_Tables!$E$16:$E$45,0)),"N/A")</f>
        <v>EMP218</v>
      </c>
      <c r="AG4991" s="30" t="n">
        <f aca="false">_xlfn.IFS(R4991="Recovered",4,R4991="Referred",3,R4991="Admitted",2,R4991="Deceased",1,TRUE(),0)</f>
        <v>4</v>
      </c>
      <c r="AH4991" s="30" t="str">
        <f aca="false">IF(T4991&gt;=4,"Satisfied",IF(T4991&gt;=3,"Neutral","Needs Improvement"))</f>
        <v>Needs Improvement</v>
      </c>
    </row>
    <row r="4992" customFormat="false" ht="15" hidden="false" customHeight="false" outlineLevel="0" collapsed="false">
      <c r="A4992" s="27" t="s">
        <v>3695</v>
      </c>
      <c r="B4992" s="27" t="s">
        <v>2915</v>
      </c>
      <c r="C4992" s="27" t="n">
        <v>33</v>
      </c>
      <c r="D4992" s="27" t="s">
        <v>181</v>
      </c>
      <c r="E4992" s="28" t="n">
        <v>45555</v>
      </c>
      <c r="F4992" s="27" t="s">
        <v>797</v>
      </c>
      <c r="G4992" s="28" t="n">
        <v>45556</v>
      </c>
      <c r="H4992" s="27" t="s">
        <v>183</v>
      </c>
      <c r="I4992" s="27" t="s">
        <v>184</v>
      </c>
      <c r="J4992" s="27" t="s">
        <v>431</v>
      </c>
      <c r="K4992" s="27" t="s">
        <v>138</v>
      </c>
      <c r="L4992" s="27" t="n">
        <v>84</v>
      </c>
      <c r="M4992" s="27" t="n">
        <v>35</v>
      </c>
      <c r="N4992" s="27" t="s">
        <v>127</v>
      </c>
      <c r="O4992" s="27" t="s">
        <v>139</v>
      </c>
      <c r="P4992" s="27" t="s">
        <v>150</v>
      </c>
      <c r="Q4992" s="29" t="n">
        <v>2114.64</v>
      </c>
      <c r="R4992" s="27" t="s">
        <v>130</v>
      </c>
      <c r="S4992" s="27" t="s">
        <v>223</v>
      </c>
      <c r="T4992" s="27" t="n">
        <v>3</v>
      </c>
      <c r="U4992" s="27" t="n">
        <f aca="false">YEAR(E4992)</f>
        <v>2024</v>
      </c>
      <c r="V4992" s="27" t="str">
        <f aca="false">TEXT(E4992,"MMM-YYYY")</f>
        <v>Sep-2024</v>
      </c>
      <c r="W4992" s="27" t="n">
        <f aca="false">MONTH(E4992)</f>
        <v>9</v>
      </c>
      <c r="X4992" s="27" t="str">
        <f aca="false">TEXT(WEEKDAY(E4992,2),"0")&amp;" - "&amp;TEXT(E4992,"dddd")</f>
        <v>5 - Friday</v>
      </c>
      <c r="Y4992" s="27" t="str">
        <f aca="false">_xlfn.IFS(C4992&lt;18,"Child (0-17)",C4992&lt;40,"Young Adult (18-39)",C4992&lt;60,"Adult (40-59)",TRUE(),"Senior (60+)")</f>
        <v>Young Adult (18-39)</v>
      </c>
      <c r="Z4992" s="27" t="n">
        <f aca="false">ROUND(G4992-E4992,0)</f>
        <v>1</v>
      </c>
      <c r="AA4992" s="27" t="n">
        <f aca="false">L4992+M4992</f>
        <v>119</v>
      </c>
      <c r="AB4992" s="27" t="n">
        <f aca="false">IFERROR(ROUND(Q4992/AA4992,2),0)</f>
        <v>17.77</v>
      </c>
      <c r="AC4992" s="27" t="str">
        <f aca="false">IF(AND(K4992="Critical",N4992="No"),"URGENT - No Bed","Normal")</f>
        <v>Normal</v>
      </c>
      <c r="AD4992" s="33" t="n">
        <f aca="false">INDEX(Lookup_Tables!$B$3:$B$12,MATCH(H4992,Lookup_Tables!$A$3:$A$12,0))</f>
        <v>3100000</v>
      </c>
      <c r="AE4992" s="27" t="str">
        <f aca="false">INDEX(Lookup_Tables!$C$3:$C$12,MATCH(H4992,Lookup_Tables!$A$3:$A$12,0))</f>
        <v>Dr. Kavita Rao</v>
      </c>
      <c r="AF4992" s="27" t="str">
        <f aca="false">IFERROR(INDEX(Lookup_Tables!$F$16:$F$45,MATCH(I4992,Lookup_Tables!$E$16:$E$45,0)),"N/A")</f>
        <v>EMP226</v>
      </c>
      <c r="AG4992" s="27" t="n">
        <f aca="false">_xlfn.IFS(R4992="Recovered",4,R4992="Referred",3,R4992="Admitted",2,R4992="Deceased",1,TRUE(),0)</f>
        <v>4</v>
      </c>
      <c r="AH4992" s="27" t="str">
        <f aca="false">IF(T4992&gt;=4,"Satisfied",IF(T4992&gt;=3,"Neutral","Needs Improvement"))</f>
        <v>Neutral</v>
      </c>
    </row>
    <row r="4993" customFormat="false" ht="15" hidden="false" customHeight="false" outlineLevel="0" collapsed="false">
      <c r="A4993" s="30" t="s">
        <v>5473</v>
      </c>
      <c r="B4993" s="30" t="s">
        <v>1280</v>
      </c>
      <c r="C4993" s="30" t="n">
        <v>52</v>
      </c>
      <c r="D4993" s="30" t="s">
        <v>121</v>
      </c>
      <c r="E4993" s="31" t="n">
        <v>45484</v>
      </c>
      <c r="F4993" s="30" t="s">
        <v>1260</v>
      </c>
      <c r="G4993" s="31" t="n">
        <v>45485</v>
      </c>
      <c r="H4993" s="30" t="s">
        <v>206</v>
      </c>
      <c r="I4993" s="30" t="s">
        <v>207</v>
      </c>
      <c r="J4993" s="30" t="s">
        <v>208</v>
      </c>
      <c r="K4993" s="30" t="s">
        <v>126</v>
      </c>
      <c r="L4993" s="30" t="n">
        <v>29</v>
      </c>
      <c r="M4993" s="30" t="n">
        <v>105</v>
      </c>
      <c r="N4993" s="30" t="s">
        <v>186</v>
      </c>
      <c r="O4993" s="30" t="s">
        <v>139</v>
      </c>
      <c r="P4993" s="30" t="s">
        <v>187</v>
      </c>
      <c r="Q4993" s="32" t="n">
        <v>8220.96</v>
      </c>
      <c r="R4993" s="30" t="s">
        <v>130</v>
      </c>
      <c r="S4993" s="30" t="s">
        <v>192</v>
      </c>
      <c r="T4993" s="30" t="n">
        <v>4</v>
      </c>
      <c r="U4993" s="30" t="n">
        <f aca="false">YEAR(E4993)</f>
        <v>2024</v>
      </c>
      <c r="V4993" s="30" t="str">
        <f aca="false">TEXT(E4993,"MMM-YYYY")</f>
        <v>Jul-2024</v>
      </c>
      <c r="W4993" s="30" t="n">
        <f aca="false">MONTH(E4993)</f>
        <v>7</v>
      </c>
      <c r="X4993" s="30" t="str">
        <f aca="false">TEXT(WEEKDAY(E4993,2),"0")&amp;" - "&amp;TEXT(E4993,"dddd")</f>
        <v>4 - Thursday</v>
      </c>
      <c r="Y4993" s="30" t="str">
        <f aca="false">_xlfn.IFS(C4993&lt;18,"Child (0-17)",C4993&lt;40,"Young Adult (18-39)",C4993&lt;60,"Adult (40-59)",TRUE(),"Senior (60+)")</f>
        <v>Adult (40-59)</v>
      </c>
      <c r="Z4993" s="30" t="n">
        <f aca="false">ROUND(G4993-E4993,0)</f>
        <v>1</v>
      </c>
      <c r="AA4993" s="30" t="n">
        <f aca="false">L4993+M4993</f>
        <v>134</v>
      </c>
      <c r="AB4993" s="30" t="n">
        <f aca="false">IFERROR(ROUND(Q4993/AA4993,2),0)</f>
        <v>61.35</v>
      </c>
      <c r="AC4993" s="30" t="str">
        <f aca="false">IF(AND(K4993="Critical",N4993="No"),"URGENT - No Bed","Normal")</f>
        <v>Normal</v>
      </c>
      <c r="AD4993" s="34" t="n">
        <f aca="false">INDEX(Lookup_Tables!$B$3:$B$12,MATCH(H4993,Lookup_Tables!$A$3:$A$12,0))</f>
        <v>2800000</v>
      </c>
      <c r="AE4993" s="30" t="str">
        <f aca="false">INDEX(Lookup_Tables!$C$3:$C$12,MATCH(H4993,Lookup_Tables!$A$3:$A$12,0))</f>
        <v>Dr. Suresh Nair</v>
      </c>
      <c r="AF4993" s="30" t="str">
        <f aca="false">IFERROR(INDEX(Lookup_Tables!$F$16:$F$45,MATCH(I4993,Lookup_Tables!$E$16:$E$45,0)),"N/A")</f>
        <v>EMP209</v>
      </c>
      <c r="AG4993" s="30" t="n">
        <f aca="false">_xlfn.IFS(R4993="Recovered",4,R4993="Referred",3,R4993="Admitted",2,R4993="Deceased",1,TRUE(),0)</f>
        <v>4</v>
      </c>
      <c r="AH4993" s="30" t="str">
        <f aca="false">IF(T4993&gt;=4,"Satisfied",IF(T4993&gt;=3,"Neutral","Needs Improvement"))</f>
        <v>Satisfied</v>
      </c>
    </row>
    <row r="4994" customFormat="false" ht="15" hidden="false" customHeight="false" outlineLevel="0" collapsed="false">
      <c r="A4994" s="27" t="s">
        <v>6501</v>
      </c>
      <c r="B4994" s="27" t="s">
        <v>230</v>
      </c>
      <c r="C4994" s="27" t="n">
        <v>18</v>
      </c>
      <c r="D4994" s="27" t="s">
        <v>121</v>
      </c>
      <c r="E4994" s="28" t="n">
        <v>45347</v>
      </c>
      <c r="F4994" s="27" t="s">
        <v>587</v>
      </c>
      <c r="G4994" s="28" t="n">
        <v>45348</v>
      </c>
      <c r="H4994" s="27" t="s">
        <v>242</v>
      </c>
      <c r="I4994" s="27" t="s">
        <v>243</v>
      </c>
      <c r="J4994" s="27" t="s">
        <v>401</v>
      </c>
      <c r="K4994" s="27" t="s">
        <v>156</v>
      </c>
      <c r="L4994" s="27" t="n">
        <v>70</v>
      </c>
      <c r="M4994" s="27" t="n">
        <v>74</v>
      </c>
      <c r="N4994" s="27" t="s">
        <v>186</v>
      </c>
      <c r="O4994" s="27" t="s">
        <v>139</v>
      </c>
      <c r="P4994" s="27" t="s">
        <v>129</v>
      </c>
      <c r="Q4994" s="29" t="n">
        <v>3671.57</v>
      </c>
      <c r="R4994" s="27" t="s">
        <v>172</v>
      </c>
      <c r="S4994" s="27" t="s">
        <v>197</v>
      </c>
      <c r="T4994" s="27" t="n">
        <v>3</v>
      </c>
      <c r="U4994" s="27" t="n">
        <f aca="false">YEAR(E4994)</f>
        <v>2024</v>
      </c>
      <c r="V4994" s="27" t="str">
        <f aca="false">TEXT(E4994,"MMM-YYYY")</f>
        <v>Feb-2024</v>
      </c>
      <c r="W4994" s="27" t="n">
        <f aca="false">MONTH(E4994)</f>
        <v>2</v>
      </c>
      <c r="X4994" s="27" t="str">
        <f aca="false">TEXT(WEEKDAY(E4994,2),"0")&amp;" - "&amp;TEXT(E4994,"dddd")</f>
        <v>7 - Sunday</v>
      </c>
      <c r="Y4994" s="27" t="str">
        <f aca="false">_xlfn.IFS(C4994&lt;18,"Child (0-17)",C4994&lt;40,"Young Adult (18-39)",C4994&lt;60,"Adult (40-59)",TRUE(),"Senior (60+)")</f>
        <v>Young Adult (18-39)</v>
      </c>
      <c r="Z4994" s="27" t="n">
        <f aca="false">ROUND(G4994-E4994,0)</f>
        <v>1</v>
      </c>
      <c r="AA4994" s="27" t="n">
        <f aca="false">L4994+M4994</f>
        <v>144</v>
      </c>
      <c r="AB4994" s="27" t="n">
        <f aca="false">IFERROR(ROUND(Q4994/AA4994,2),0)</f>
        <v>25.5</v>
      </c>
      <c r="AC4994" s="27" t="str">
        <f aca="false">IF(AND(K4994="Critical",N4994="No"),"URGENT - No Bed","Normal")</f>
        <v>Normal</v>
      </c>
      <c r="AD4994" s="33" t="n">
        <f aca="false">INDEX(Lookup_Tables!$B$3:$B$12,MATCH(H4994,Lookup_Tables!$A$3:$A$12,0))</f>
        <v>3000000</v>
      </c>
      <c r="AE4994" s="27" t="str">
        <f aca="false">INDEX(Lookup_Tables!$C$3:$C$12,MATCH(H4994,Lookup_Tables!$A$3:$A$12,0))</f>
        <v>Dr. Pooja Iyer</v>
      </c>
      <c r="AF4994" s="27" t="str">
        <f aca="false">IFERROR(INDEX(Lookup_Tables!$F$16:$F$45,MATCH(I4994,Lookup_Tables!$E$16:$E$45,0)),"N/A")</f>
        <v>EMP214</v>
      </c>
      <c r="AG4994" s="27" t="n">
        <f aca="false">_xlfn.IFS(R4994="Recovered",4,R4994="Referred",3,R4994="Admitted",2,R4994="Deceased",1,TRUE(),0)</f>
        <v>2</v>
      </c>
      <c r="AH4994" s="27" t="str">
        <f aca="false">IF(T4994&gt;=4,"Satisfied",IF(T4994&gt;=3,"Neutral","Needs Improvement"))</f>
        <v>Neutral</v>
      </c>
    </row>
    <row r="4995" customFormat="false" ht="15" hidden="false" customHeight="false" outlineLevel="0" collapsed="false">
      <c r="A4995" s="30" t="s">
        <v>3872</v>
      </c>
      <c r="B4995" s="30" t="s">
        <v>3873</v>
      </c>
      <c r="C4995" s="30" t="n">
        <v>34</v>
      </c>
      <c r="D4995" s="30" t="s">
        <v>121</v>
      </c>
      <c r="E4995" s="31" t="n">
        <v>45410</v>
      </c>
      <c r="F4995" s="30" t="s">
        <v>331</v>
      </c>
      <c r="G4995" s="31" t="n">
        <v>45411</v>
      </c>
      <c r="H4995" s="30" t="s">
        <v>123</v>
      </c>
      <c r="I4995" s="30" t="s">
        <v>304</v>
      </c>
      <c r="J4995" s="30" t="s">
        <v>418</v>
      </c>
      <c r="K4995" s="30" t="s">
        <v>138</v>
      </c>
      <c r="L4995" s="30" t="n">
        <v>58</v>
      </c>
      <c r="M4995" s="30" t="n">
        <v>34</v>
      </c>
      <c r="N4995" s="30" t="s">
        <v>127</v>
      </c>
      <c r="O4995" s="30" t="s">
        <v>128</v>
      </c>
      <c r="P4995" s="30" t="s">
        <v>150</v>
      </c>
      <c r="Q4995" s="32" t="n">
        <v>1635.48</v>
      </c>
      <c r="R4995" s="30" t="s">
        <v>130</v>
      </c>
      <c r="S4995" s="30" t="s">
        <v>164</v>
      </c>
      <c r="T4995" s="30" t="n">
        <v>2</v>
      </c>
      <c r="U4995" s="30" t="n">
        <f aca="false">YEAR(E4995)</f>
        <v>2024</v>
      </c>
      <c r="V4995" s="30" t="str">
        <f aca="false">TEXT(E4995,"MMM-YYYY")</f>
        <v>Apr-2024</v>
      </c>
      <c r="W4995" s="30" t="n">
        <f aca="false">MONTH(E4995)</f>
        <v>4</v>
      </c>
      <c r="X4995" s="30" t="str">
        <f aca="false">TEXT(WEEKDAY(E4995,2),"0")&amp;" - "&amp;TEXT(E4995,"dddd")</f>
        <v>7 - Sunday</v>
      </c>
      <c r="Y4995" s="30" t="str">
        <f aca="false">_xlfn.IFS(C4995&lt;18,"Child (0-17)",C4995&lt;40,"Young Adult (18-39)",C4995&lt;60,"Adult (40-59)",TRUE(),"Senior (60+)")</f>
        <v>Young Adult (18-39)</v>
      </c>
      <c r="Z4995" s="30" t="n">
        <f aca="false">ROUND(G4995-E4995,0)</f>
        <v>1</v>
      </c>
      <c r="AA4995" s="30" t="n">
        <f aca="false">L4995+M4995</f>
        <v>92</v>
      </c>
      <c r="AB4995" s="30" t="n">
        <f aca="false">IFERROR(ROUND(Q4995/AA4995,2),0)</f>
        <v>17.78</v>
      </c>
      <c r="AC4995" s="30" t="str">
        <f aca="false">IF(AND(K4995="Critical",N4995="No"),"URGENT - No Bed","Normal")</f>
        <v>Normal</v>
      </c>
      <c r="AD4995" s="34" t="n">
        <f aca="false">INDEX(Lookup_Tables!$B$3:$B$12,MATCH(H4995,Lookup_Tables!$A$3:$A$12,0))</f>
        <v>2200000</v>
      </c>
      <c r="AE4995" s="30" t="str">
        <f aca="false">INDEX(Lookup_Tables!$C$3:$C$12,MATCH(H4995,Lookup_Tables!$A$3:$A$12,0))</f>
        <v>Dr. Rohan Das</v>
      </c>
      <c r="AF4995" s="30" t="str">
        <f aca="false">IFERROR(INDEX(Lookup_Tables!$F$16:$F$45,MATCH(I4995,Lookup_Tables!$E$16:$E$45,0)),"N/A")</f>
        <v>EMP204</v>
      </c>
      <c r="AG4995" s="30" t="n">
        <f aca="false">_xlfn.IFS(R4995="Recovered",4,R4995="Referred",3,R4995="Admitted",2,R4995="Deceased",1,TRUE(),0)</f>
        <v>4</v>
      </c>
      <c r="AH4995" s="30" t="str">
        <f aca="false">IF(T4995&gt;=4,"Satisfied",IF(T4995&gt;=3,"Neutral","Needs Improvement"))</f>
        <v>Needs Improvement</v>
      </c>
    </row>
    <row r="4996" customFormat="false" ht="15" hidden="false" customHeight="false" outlineLevel="0" collapsed="false">
      <c r="A4996" s="27" t="s">
        <v>2139</v>
      </c>
      <c r="B4996" s="27" t="s">
        <v>2140</v>
      </c>
      <c r="C4996" s="27" t="n">
        <v>22</v>
      </c>
      <c r="D4996" s="27" t="s">
        <v>121</v>
      </c>
      <c r="E4996" s="28" t="n">
        <v>45588</v>
      </c>
      <c r="F4996" s="27" t="s">
        <v>948</v>
      </c>
      <c r="G4996" s="28" t="n">
        <v>45591</v>
      </c>
      <c r="H4996" s="27" t="s">
        <v>135</v>
      </c>
      <c r="I4996" s="27" t="s">
        <v>251</v>
      </c>
      <c r="J4996" s="27" t="s">
        <v>252</v>
      </c>
      <c r="K4996" s="27" t="s">
        <v>126</v>
      </c>
      <c r="L4996" s="27" t="n">
        <v>8</v>
      </c>
      <c r="M4996" s="27" t="n">
        <v>101</v>
      </c>
      <c r="N4996" s="27" t="s">
        <v>186</v>
      </c>
      <c r="O4996" s="27" t="s">
        <v>128</v>
      </c>
      <c r="P4996" s="27" t="s">
        <v>150</v>
      </c>
      <c r="Q4996" s="29" t="n">
        <v>7559.35</v>
      </c>
      <c r="R4996" s="27" t="s">
        <v>130</v>
      </c>
      <c r="S4996" s="27" t="s">
        <v>151</v>
      </c>
      <c r="T4996" s="27" t="n">
        <v>3</v>
      </c>
      <c r="U4996" s="27" t="n">
        <f aca="false">YEAR(E4996)</f>
        <v>2024</v>
      </c>
      <c r="V4996" s="27" t="str">
        <f aca="false">TEXT(E4996,"MMM-YYYY")</f>
        <v>Oct-2024</v>
      </c>
      <c r="W4996" s="27" t="n">
        <f aca="false">MONTH(E4996)</f>
        <v>10</v>
      </c>
      <c r="X4996" s="27" t="str">
        <f aca="false">TEXT(WEEKDAY(E4996,2),"0")&amp;" - "&amp;TEXT(E4996,"dddd")</f>
        <v>3 - Wednesday</v>
      </c>
      <c r="Y4996" s="27" t="str">
        <f aca="false">_xlfn.IFS(C4996&lt;18,"Child (0-17)",C4996&lt;40,"Young Adult (18-39)",C4996&lt;60,"Adult (40-59)",TRUE(),"Senior (60+)")</f>
        <v>Young Adult (18-39)</v>
      </c>
      <c r="Z4996" s="27" t="n">
        <f aca="false">ROUND(G4996-E4996,0)</f>
        <v>3</v>
      </c>
      <c r="AA4996" s="27" t="n">
        <f aca="false">L4996+M4996</f>
        <v>109</v>
      </c>
      <c r="AB4996" s="27" t="n">
        <f aca="false">IFERROR(ROUND(Q4996/AA4996,2),0)</f>
        <v>69.35</v>
      </c>
      <c r="AC4996" s="27" t="str">
        <f aca="false">IF(AND(K4996="Critical",N4996="No"),"URGENT - No Bed","Normal")</f>
        <v>Normal</v>
      </c>
      <c r="AD4996" s="33" t="n">
        <f aca="false">INDEX(Lookup_Tables!$B$3:$B$12,MATCH(H4996,Lookup_Tables!$A$3:$A$12,0))</f>
        <v>4600000</v>
      </c>
      <c r="AE4996" s="27" t="str">
        <f aca="false">INDEX(Lookup_Tables!$C$3:$C$12,MATCH(H4996,Lookup_Tables!$A$3:$A$12,0))</f>
        <v>Dr. Farhan Khan</v>
      </c>
      <c r="AF4996" s="27" t="str">
        <f aca="false">IFERROR(INDEX(Lookup_Tables!$F$16:$F$45,MATCH(I4996,Lookup_Tables!$E$16:$E$45,0)),"N/A")</f>
        <v>EMP207</v>
      </c>
      <c r="AG4996" s="27" t="n">
        <f aca="false">_xlfn.IFS(R4996="Recovered",4,R4996="Referred",3,R4996="Admitted",2,R4996="Deceased",1,TRUE(),0)</f>
        <v>4</v>
      </c>
      <c r="AH4996" s="27" t="str">
        <f aca="false">IF(T4996&gt;=4,"Satisfied",IF(T4996&gt;=3,"Neutral","Needs Improvement"))</f>
        <v>Neutral</v>
      </c>
    </row>
    <row r="4997" customFormat="false" ht="15" hidden="false" customHeight="false" outlineLevel="0" collapsed="false">
      <c r="A4997" s="30" t="s">
        <v>6951</v>
      </c>
      <c r="B4997" s="30" t="s">
        <v>396</v>
      </c>
      <c r="C4997" s="30" t="n">
        <v>70</v>
      </c>
      <c r="D4997" s="30" t="s">
        <v>181</v>
      </c>
      <c r="E4997" s="31" t="n">
        <v>45353</v>
      </c>
      <c r="F4997" s="30" t="s">
        <v>730</v>
      </c>
      <c r="G4997" s="31" t="n">
        <v>45365</v>
      </c>
      <c r="H4997" s="30" t="s">
        <v>168</v>
      </c>
      <c r="I4997" s="30" t="s">
        <v>366</v>
      </c>
      <c r="J4997" s="30" t="s">
        <v>371</v>
      </c>
      <c r="K4997" s="30" t="s">
        <v>202</v>
      </c>
      <c r="L4997" s="30" t="n">
        <v>0</v>
      </c>
      <c r="M4997" s="30" t="n">
        <v>209</v>
      </c>
      <c r="N4997" s="30" t="s">
        <v>186</v>
      </c>
      <c r="O4997" s="30" t="s">
        <v>139</v>
      </c>
      <c r="P4997" s="30" t="s">
        <v>187</v>
      </c>
      <c r="Q4997" s="32" t="n">
        <v>18868.04</v>
      </c>
      <c r="R4997" s="30" t="s">
        <v>130</v>
      </c>
      <c r="S4997" s="30" t="s">
        <v>151</v>
      </c>
      <c r="T4997" s="30" t="n">
        <v>4</v>
      </c>
      <c r="U4997" s="30" t="n">
        <f aca="false">YEAR(E4997)</f>
        <v>2024</v>
      </c>
      <c r="V4997" s="30" t="str">
        <f aca="false">TEXT(E4997,"MMM-YYYY")</f>
        <v>Mar-2024</v>
      </c>
      <c r="W4997" s="30" t="n">
        <f aca="false">MONTH(E4997)</f>
        <v>3</v>
      </c>
      <c r="X4997" s="30" t="str">
        <f aca="false">TEXT(WEEKDAY(E4997,2),"0")&amp;" - "&amp;TEXT(E4997,"dddd")</f>
        <v>6 - Saturday</v>
      </c>
      <c r="Y4997" s="30" t="str">
        <f aca="false">_xlfn.IFS(C4997&lt;18,"Child (0-17)",C4997&lt;40,"Young Adult (18-39)",C4997&lt;60,"Adult (40-59)",TRUE(),"Senior (60+)")</f>
        <v>Senior (60+)</v>
      </c>
      <c r="Z4997" s="30" t="n">
        <f aca="false">ROUND(G4997-E4997,0)</f>
        <v>12</v>
      </c>
      <c r="AA4997" s="30" t="n">
        <f aca="false">L4997+M4997</f>
        <v>209</v>
      </c>
      <c r="AB4997" s="30" t="n">
        <f aca="false">IFERROR(ROUND(Q4997/AA4997,2),0)</f>
        <v>90.28</v>
      </c>
      <c r="AC4997" s="30" t="str">
        <f aca="false">IF(AND(K4997="Critical",N4997="No"),"URGENT - No Bed","Normal")</f>
        <v>Normal</v>
      </c>
      <c r="AD4997" s="34" t="n">
        <f aca="false">INDEX(Lookup_Tables!$B$3:$B$12,MATCH(H4997,Lookup_Tables!$A$3:$A$12,0))</f>
        <v>4400000</v>
      </c>
      <c r="AE4997" s="30" t="str">
        <f aca="false">INDEX(Lookup_Tables!$C$3:$C$12,MATCH(H4997,Lookup_Tables!$A$3:$A$12,0))</f>
        <v>Dr. Neha Chopra</v>
      </c>
      <c r="AF4997" s="30" t="str">
        <f aca="false">IFERROR(INDEX(Lookup_Tables!$F$16:$F$45,MATCH(I4997,Lookup_Tables!$E$16:$E$45,0)),"N/A")</f>
        <v>EMP218</v>
      </c>
      <c r="AG4997" s="30" t="n">
        <f aca="false">_xlfn.IFS(R4997="Recovered",4,R4997="Referred",3,R4997="Admitted",2,R4997="Deceased",1,TRUE(),0)</f>
        <v>4</v>
      </c>
      <c r="AH4997" s="30" t="str">
        <f aca="false">IF(T4997&gt;=4,"Satisfied",IF(T4997&gt;=3,"Neutral","Needs Improvement"))</f>
        <v>Satisfied</v>
      </c>
    </row>
    <row r="4998" customFormat="false" ht="15" hidden="false" customHeight="false" outlineLevel="0" collapsed="false">
      <c r="A4998" s="27" t="s">
        <v>7197</v>
      </c>
      <c r="B4998" s="27" t="s">
        <v>1319</v>
      </c>
      <c r="C4998" s="27" t="n">
        <v>55</v>
      </c>
      <c r="D4998" s="27" t="s">
        <v>181</v>
      </c>
      <c r="E4998" s="28" t="n">
        <v>45335</v>
      </c>
      <c r="F4998" s="27" t="s">
        <v>2856</v>
      </c>
      <c r="G4998" s="28" t="n">
        <v>45336</v>
      </c>
      <c r="H4998" s="27" t="s">
        <v>206</v>
      </c>
      <c r="I4998" s="27" t="s">
        <v>207</v>
      </c>
      <c r="J4998" s="27" t="s">
        <v>469</v>
      </c>
      <c r="K4998" s="27" t="s">
        <v>138</v>
      </c>
      <c r="L4998" s="27" t="n">
        <v>69</v>
      </c>
      <c r="M4998" s="27" t="n">
        <v>40</v>
      </c>
      <c r="N4998" s="27" t="s">
        <v>186</v>
      </c>
      <c r="O4998" s="27" t="s">
        <v>171</v>
      </c>
      <c r="P4998" s="27" t="s">
        <v>150</v>
      </c>
      <c r="Q4998" s="29" t="n">
        <v>2540.47</v>
      </c>
      <c r="R4998" s="27" t="s">
        <v>130</v>
      </c>
      <c r="S4998" s="27" t="s">
        <v>131</v>
      </c>
      <c r="T4998" s="27" t="n">
        <v>3</v>
      </c>
      <c r="U4998" s="27" t="n">
        <f aca="false">YEAR(E4998)</f>
        <v>2024</v>
      </c>
      <c r="V4998" s="27" t="str">
        <f aca="false">TEXT(E4998,"MMM-YYYY")</f>
        <v>Feb-2024</v>
      </c>
      <c r="W4998" s="27" t="n">
        <f aca="false">MONTH(E4998)</f>
        <v>2</v>
      </c>
      <c r="X4998" s="27" t="str">
        <f aca="false">TEXT(WEEKDAY(E4998,2),"0")&amp;" - "&amp;TEXT(E4998,"dddd")</f>
        <v>2 - Tuesday</v>
      </c>
      <c r="Y4998" s="27" t="str">
        <f aca="false">_xlfn.IFS(C4998&lt;18,"Child (0-17)",C4998&lt;40,"Young Adult (18-39)",C4998&lt;60,"Adult (40-59)",TRUE(),"Senior (60+)")</f>
        <v>Adult (40-59)</v>
      </c>
      <c r="Z4998" s="27" t="n">
        <f aca="false">ROUND(G4998-E4998,0)</f>
        <v>1</v>
      </c>
      <c r="AA4998" s="27" t="n">
        <f aca="false">L4998+M4998</f>
        <v>109</v>
      </c>
      <c r="AB4998" s="27" t="n">
        <f aca="false">IFERROR(ROUND(Q4998/AA4998,2),0)</f>
        <v>23.31</v>
      </c>
      <c r="AC4998" s="27" t="str">
        <f aca="false">IF(AND(K4998="Critical",N4998="No"),"URGENT - No Bed","Normal")</f>
        <v>Normal</v>
      </c>
      <c r="AD4998" s="33" t="n">
        <f aca="false">INDEX(Lookup_Tables!$B$3:$B$12,MATCH(H4998,Lookup_Tables!$A$3:$A$12,0))</f>
        <v>2800000</v>
      </c>
      <c r="AE4998" s="27" t="str">
        <f aca="false">INDEX(Lookup_Tables!$C$3:$C$12,MATCH(H4998,Lookup_Tables!$A$3:$A$12,0))</f>
        <v>Dr. Suresh Nair</v>
      </c>
      <c r="AF4998" s="27" t="str">
        <f aca="false">IFERROR(INDEX(Lookup_Tables!$F$16:$F$45,MATCH(I4998,Lookup_Tables!$E$16:$E$45,0)),"N/A")</f>
        <v>EMP209</v>
      </c>
      <c r="AG4998" s="27" t="n">
        <f aca="false">_xlfn.IFS(R4998="Recovered",4,R4998="Referred",3,R4998="Admitted",2,R4998="Deceased",1,TRUE(),0)</f>
        <v>4</v>
      </c>
      <c r="AH4998" s="27" t="str">
        <f aca="false">IF(T4998&gt;=4,"Satisfied",IF(T4998&gt;=3,"Neutral","Needs Improvement"))</f>
        <v>Neutral</v>
      </c>
    </row>
    <row r="4999" customFormat="false" ht="15" hidden="false" customHeight="false" outlineLevel="0" collapsed="false">
      <c r="A4999" s="30" t="s">
        <v>6161</v>
      </c>
      <c r="B4999" s="30" t="s">
        <v>6162</v>
      </c>
      <c r="C4999" s="30" t="n">
        <v>65</v>
      </c>
      <c r="D4999" s="30" t="s">
        <v>181</v>
      </c>
      <c r="E4999" s="31" t="n">
        <v>45561</v>
      </c>
      <c r="F4999" s="30" t="s">
        <v>527</v>
      </c>
      <c r="G4999" s="31" t="n">
        <v>45561</v>
      </c>
      <c r="H4999" s="30" t="s">
        <v>217</v>
      </c>
      <c r="I4999" s="30" t="s">
        <v>392</v>
      </c>
      <c r="J4999" s="30" t="s">
        <v>388</v>
      </c>
      <c r="K4999" s="30" t="s">
        <v>156</v>
      </c>
      <c r="L4999" s="30" t="n">
        <v>17</v>
      </c>
      <c r="M4999" s="30" t="n">
        <v>40</v>
      </c>
      <c r="N4999" s="30" t="s">
        <v>127</v>
      </c>
      <c r="O4999" s="30" t="s">
        <v>171</v>
      </c>
      <c r="P4999" s="30" t="s">
        <v>150</v>
      </c>
      <c r="Q4999" s="32" t="n">
        <v>2618.53</v>
      </c>
      <c r="R4999" s="30" t="s">
        <v>130</v>
      </c>
      <c r="S4999" s="30" t="s">
        <v>178</v>
      </c>
      <c r="T4999" s="30" t="n">
        <v>5</v>
      </c>
      <c r="U4999" s="30" t="n">
        <f aca="false">YEAR(E4999)</f>
        <v>2024</v>
      </c>
      <c r="V4999" s="30" t="str">
        <f aca="false">TEXT(E4999,"MMM-YYYY")</f>
        <v>Sep-2024</v>
      </c>
      <c r="W4999" s="30" t="n">
        <f aca="false">MONTH(E4999)</f>
        <v>9</v>
      </c>
      <c r="X4999" s="30" t="str">
        <f aca="false">TEXT(WEEKDAY(E4999,2),"0")&amp;" - "&amp;TEXT(E4999,"dddd")</f>
        <v>4 - Thursday</v>
      </c>
      <c r="Y4999" s="30" t="str">
        <f aca="false">_xlfn.IFS(C4999&lt;18,"Child (0-17)",C4999&lt;40,"Young Adult (18-39)",C4999&lt;60,"Adult (40-59)",TRUE(),"Senior (60+)")</f>
        <v>Senior (60+)</v>
      </c>
      <c r="Z4999" s="30" t="n">
        <f aca="false">ROUND(G4999-E4999,0)</f>
        <v>0</v>
      </c>
      <c r="AA4999" s="30" t="n">
        <f aca="false">L4999+M4999</f>
        <v>57</v>
      </c>
      <c r="AB4999" s="30" t="n">
        <f aca="false">IFERROR(ROUND(Q4999/AA4999,2),0)</f>
        <v>45.94</v>
      </c>
      <c r="AC4999" s="30" t="str">
        <f aca="false">IF(AND(K4999="Critical",N4999="No"),"URGENT - No Bed","Normal")</f>
        <v>Normal</v>
      </c>
      <c r="AD4999" s="34" t="n">
        <f aca="false">INDEX(Lookup_Tables!$B$3:$B$12,MATCH(H4999,Lookup_Tables!$A$3:$A$12,0))</f>
        <v>4200000</v>
      </c>
      <c r="AE4999" s="30" t="str">
        <f aca="false">INDEX(Lookup_Tables!$C$3:$C$12,MATCH(H4999,Lookup_Tables!$A$3:$A$12,0))</f>
        <v>Dr. Anil Kapoor</v>
      </c>
      <c r="AF4999" s="30" t="str">
        <f aca="false">IFERROR(INDEX(Lookup_Tables!$F$16:$F$45,MATCH(I4999,Lookup_Tables!$E$16:$E$45,0)),"N/A")</f>
        <v>EMP202</v>
      </c>
      <c r="AG4999" s="30" t="n">
        <f aca="false">_xlfn.IFS(R4999="Recovered",4,R4999="Referred",3,R4999="Admitted",2,R4999="Deceased",1,TRUE(),0)</f>
        <v>4</v>
      </c>
      <c r="AH4999" s="30" t="str">
        <f aca="false">IF(T4999&gt;=4,"Satisfied",IF(T4999&gt;=3,"Neutral","Needs Improvement"))</f>
        <v>Satisfied</v>
      </c>
    </row>
    <row r="5000" customFormat="false" ht="15" hidden="false" customHeight="false" outlineLevel="0" collapsed="false">
      <c r="A5000" s="27" t="s">
        <v>4195</v>
      </c>
      <c r="B5000" s="27" t="s">
        <v>1693</v>
      </c>
      <c r="C5000" s="27" t="n">
        <v>2</v>
      </c>
      <c r="D5000" s="27" t="s">
        <v>121</v>
      </c>
      <c r="E5000" s="28" t="n">
        <v>45573</v>
      </c>
      <c r="F5000" s="27" t="s">
        <v>1034</v>
      </c>
      <c r="G5000" s="28" t="n">
        <v>45580</v>
      </c>
      <c r="H5000" s="27" t="s">
        <v>146</v>
      </c>
      <c r="I5000" s="27" t="s">
        <v>176</v>
      </c>
      <c r="J5000" s="27" t="s">
        <v>244</v>
      </c>
      <c r="K5000" s="27" t="s">
        <v>202</v>
      </c>
      <c r="L5000" s="27" t="n">
        <v>18</v>
      </c>
      <c r="M5000" s="27" t="n">
        <v>210</v>
      </c>
      <c r="N5000" s="27" t="s">
        <v>186</v>
      </c>
      <c r="O5000" s="27" t="s">
        <v>128</v>
      </c>
      <c r="P5000" s="27" t="s">
        <v>129</v>
      </c>
      <c r="Q5000" s="29" t="n">
        <v>17922.56</v>
      </c>
      <c r="R5000" s="27" t="s">
        <v>172</v>
      </c>
      <c r="S5000" s="27" t="s">
        <v>164</v>
      </c>
      <c r="T5000" s="27" t="n">
        <v>2</v>
      </c>
      <c r="U5000" s="27" t="n">
        <f aca="false">YEAR(E5000)</f>
        <v>2024</v>
      </c>
      <c r="V5000" s="27" t="str">
        <f aca="false">TEXT(E5000,"MMM-YYYY")</f>
        <v>Oct-2024</v>
      </c>
      <c r="W5000" s="27" t="n">
        <f aca="false">MONTH(E5000)</f>
        <v>10</v>
      </c>
      <c r="X5000" s="27" t="str">
        <f aca="false">TEXT(WEEKDAY(E5000,2),"0")&amp;" - "&amp;TEXT(E5000,"dddd")</f>
        <v>2 - Tuesday</v>
      </c>
      <c r="Y5000" s="27" t="str">
        <f aca="false">_xlfn.IFS(C5000&lt;18,"Child (0-17)",C5000&lt;40,"Young Adult (18-39)",C5000&lt;60,"Adult (40-59)",TRUE(),"Senior (60+)")</f>
        <v>Child (0-17)</v>
      </c>
      <c r="Z5000" s="27" t="n">
        <f aca="false">ROUND(G5000-E5000,0)</f>
        <v>7</v>
      </c>
      <c r="AA5000" s="27" t="n">
        <f aca="false">L5000+M5000</f>
        <v>228</v>
      </c>
      <c r="AB5000" s="27" t="n">
        <f aca="false">IFERROR(ROUND(Q5000/AA5000,2),0)</f>
        <v>78.61</v>
      </c>
      <c r="AC5000" s="27" t="str">
        <f aca="false">IF(AND(K5000="Critical",N5000="No"),"URGENT - No Bed","Normal")</f>
        <v>Normal</v>
      </c>
      <c r="AD5000" s="33" t="n">
        <f aca="false">INDEX(Lookup_Tables!$B$3:$B$12,MATCH(H5000,Lookup_Tables!$A$3:$A$12,0))</f>
        <v>2700000</v>
      </c>
      <c r="AE5000" s="27" t="str">
        <f aca="false">INDEX(Lookup_Tables!$C$3:$C$12,MATCH(H5000,Lookup_Tables!$A$3:$A$12,0))</f>
        <v>Dr. Vikram Singh</v>
      </c>
      <c r="AF5000" s="27" t="str">
        <f aca="false">IFERROR(INDEX(Lookup_Tables!$F$16:$F$45,MATCH(I5000,Lookup_Tables!$E$16:$E$45,0)),"N/A")</f>
        <v>EMP227</v>
      </c>
      <c r="AG5000" s="27" t="n">
        <f aca="false">_xlfn.IFS(R5000="Recovered",4,R5000="Referred",3,R5000="Admitted",2,R5000="Deceased",1,TRUE(),0)</f>
        <v>2</v>
      </c>
      <c r="AH5000" s="27" t="str">
        <f aca="false">IF(T5000&gt;=4,"Satisfied",IF(T5000&gt;=3,"Neutral","Needs Improvement"))</f>
        <v>Needs Improvement</v>
      </c>
    </row>
    <row r="5001" customFormat="false" ht="15" hidden="false" customHeight="false" outlineLevel="0" collapsed="false">
      <c r="A5001" s="30" t="s">
        <v>1715</v>
      </c>
      <c r="B5001" s="30" t="s">
        <v>1031</v>
      </c>
      <c r="C5001" s="30" t="n">
        <v>51</v>
      </c>
      <c r="D5001" s="30" t="s">
        <v>121</v>
      </c>
      <c r="E5001" s="31" t="n">
        <v>45538</v>
      </c>
      <c r="F5001" s="30" t="s">
        <v>421</v>
      </c>
      <c r="G5001" s="31" t="n">
        <v>45538</v>
      </c>
      <c r="H5001" s="30" t="s">
        <v>183</v>
      </c>
      <c r="I5001" s="30" t="s">
        <v>212</v>
      </c>
      <c r="J5001" s="30" t="s">
        <v>185</v>
      </c>
      <c r="K5001" s="30" t="s">
        <v>138</v>
      </c>
      <c r="L5001" s="30" t="n">
        <v>90</v>
      </c>
      <c r="M5001" s="30" t="n">
        <v>45</v>
      </c>
      <c r="N5001" s="30" t="s">
        <v>127</v>
      </c>
      <c r="O5001" s="30" t="s">
        <v>139</v>
      </c>
      <c r="P5001" s="30" t="s">
        <v>140</v>
      </c>
      <c r="Q5001" s="32" t="n">
        <v>2332.85</v>
      </c>
      <c r="R5001" s="30" t="s">
        <v>130</v>
      </c>
      <c r="S5001" s="30" t="s">
        <v>131</v>
      </c>
      <c r="T5001" s="30" t="n">
        <v>5</v>
      </c>
      <c r="U5001" s="30" t="n">
        <f aca="false">YEAR(E5001)</f>
        <v>2024</v>
      </c>
      <c r="V5001" s="30" t="str">
        <f aca="false">TEXT(E5001,"MMM-YYYY")</f>
        <v>Sep-2024</v>
      </c>
      <c r="W5001" s="30" t="n">
        <f aca="false">MONTH(E5001)</f>
        <v>9</v>
      </c>
      <c r="X5001" s="30" t="str">
        <f aca="false">TEXT(WEEKDAY(E5001,2),"0")&amp;" - "&amp;TEXT(E5001,"dddd")</f>
        <v>2 - Tuesday</v>
      </c>
      <c r="Y5001" s="30" t="str">
        <f aca="false">_xlfn.IFS(C5001&lt;18,"Child (0-17)",C5001&lt;40,"Young Adult (18-39)",C5001&lt;60,"Adult (40-59)",TRUE(),"Senior (60+)")</f>
        <v>Adult (40-59)</v>
      </c>
      <c r="Z5001" s="30" t="n">
        <f aca="false">ROUND(G5001-E5001,0)</f>
        <v>0</v>
      </c>
      <c r="AA5001" s="30" t="n">
        <f aca="false">L5001+M5001</f>
        <v>135</v>
      </c>
      <c r="AB5001" s="30" t="n">
        <f aca="false">IFERROR(ROUND(Q5001/AA5001,2),0)</f>
        <v>17.28</v>
      </c>
      <c r="AC5001" s="30" t="str">
        <f aca="false">IF(AND(K5001="Critical",N5001="No"),"URGENT - No Bed","Normal")</f>
        <v>Normal</v>
      </c>
      <c r="AD5001" s="34" t="n">
        <f aca="false">INDEX(Lookup_Tables!$B$3:$B$12,MATCH(H5001,Lookup_Tables!$A$3:$A$12,0))</f>
        <v>3100000</v>
      </c>
      <c r="AE5001" s="30" t="str">
        <f aca="false">INDEX(Lookup_Tables!$C$3:$C$12,MATCH(H5001,Lookup_Tables!$A$3:$A$12,0))</f>
        <v>Dr. Kavita Rao</v>
      </c>
      <c r="AF5001" s="30" t="str">
        <f aca="false">IFERROR(INDEX(Lookup_Tables!$F$16:$F$45,MATCH(I5001,Lookup_Tables!$E$16:$E$45,0)),"N/A")</f>
        <v>EMP225</v>
      </c>
      <c r="AG5001" s="30" t="n">
        <f aca="false">_xlfn.IFS(R5001="Recovered",4,R5001="Referred",3,R5001="Admitted",2,R5001="Deceased",1,TRUE(),0)</f>
        <v>4</v>
      </c>
      <c r="AH5001" s="30" t="str">
        <f aca="false">IF(T5001&gt;=4,"Satisfied",IF(T5001&gt;=3,"Neutral","Needs Improvement"))</f>
        <v>Satisfied</v>
      </c>
    </row>
  </sheetData>
  <conditionalFormatting sqref="K2:K5001">
    <cfRule type="expression" priority="2" aboveAverage="0" equalAverage="0" bottom="0" percent="0" rank="0" text="" dxfId="9">
      <formula>K2="Critical"</formula>
    </cfRule>
    <cfRule type="expression" priority="3" aboveAverage="0" equalAverage="0" bottom="0" percent="0" rank="0" text="" dxfId="10">
      <formula>K2="High"</formula>
    </cfRule>
    <cfRule type="expression" priority="4" aboveAverage="0" equalAverage="0" bottom="0" percent="0" rank="0" text="" dxfId="11">
      <formula>K2="Medium"</formula>
    </cfRule>
    <cfRule type="expression" priority="5" aboveAverage="0" equalAverage="0" bottom="0" percent="0" rank="0" text="" dxfId="12">
      <formula>K2="Low"</formula>
    </cfRule>
  </conditionalFormatting>
  <conditionalFormatting sqref="T2:T5001">
    <cfRule type="iconSet" priority="6">
      <iconSet iconSet="3TrafficLights1">
        <cfvo type="percent" val="0"/>
        <cfvo type="percent" val="33"/>
        <cfvo type="percent" val="67"/>
      </iconSet>
    </cfRule>
  </conditionalFormatting>
  <conditionalFormatting sqref="AC2:AC5001">
    <cfRule type="cellIs" priority="7" operator="equal" aboveAverage="0" equalAverage="0" bottom="0" percent="0" rank="0" text="" dxfId="13">
      <formula>"URGENT - No Bed"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4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5" t="s">
        <v>7241</v>
      </c>
      <c r="B1" s="5"/>
      <c r="C1" s="5"/>
    </row>
    <row r="2" customFormat="false" ht="26.85" hidden="false" customHeight="false" outlineLevel="0" collapsed="false">
      <c r="A2" s="23" t="s">
        <v>106</v>
      </c>
      <c r="B2" s="23" t="s">
        <v>7242</v>
      </c>
      <c r="C2" s="23" t="s">
        <v>7222</v>
      </c>
    </row>
    <row r="3" customFormat="false" ht="15" hidden="false" customHeight="false" outlineLevel="0" collapsed="false">
      <c r="A3" s="30" t="s">
        <v>217</v>
      </c>
      <c r="B3" s="34" t="n">
        <v>4200000</v>
      </c>
      <c r="C3" s="30" t="s">
        <v>7243</v>
      </c>
    </row>
    <row r="4" customFormat="false" ht="15" hidden="false" customHeight="false" outlineLevel="0" collapsed="false">
      <c r="A4" s="27" t="s">
        <v>236</v>
      </c>
      <c r="B4" s="33" t="n">
        <v>3900000</v>
      </c>
      <c r="C4" s="27" t="s">
        <v>7244</v>
      </c>
    </row>
    <row r="5" customFormat="false" ht="15" hidden="false" customHeight="false" outlineLevel="0" collapsed="false">
      <c r="A5" s="30" t="s">
        <v>161</v>
      </c>
      <c r="B5" s="34" t="n">
        <v>3600000</v>
      </c>
      <c r="C5" s="30" t="s">
        <v>7245</v>
      </c>
    </row>
    <row r="6" customFormat="false" ht="15" hidden="false" customHeight="false" outlineLevel="0" collapsed="false">
      <c r="A6" s="27" t="s">
        <v>183</v>
      </c>
      <c r="B6" s="33" t="n">
        <v>3100000</v>
      </c>
      <c r="C6" s="27" t="s">
        <v>7246</v>
      </c>
    </row>
    <row r="7" customFormat="false" ht="15" hidden="false" customHeight="false" outlineLevel="0" collapsed="false">
      <c r="A7" s="30" t="s">
        <v>206</v>
      </c>
      <c r="B7" s="34" t="n">
        <v>2800000</v>
      </c>
      <c r="C7" s="30" t="s">
        <v>7247</v>
      </c>
    </row>
    <row r="8" customFormat="false" ht="15" hidden="false" customHeight="false" outlineLevel="0" collapsed="false">
      <c r="A8" s="27" t="s">
        <v>135</v>
      </c>
      <c r="B8" s="33" t="n">
        <v>4600000</v>
      </c>
      <c r="C8" s="27" t="s">
        <v>7248</v>
      </c>
    </row>
    <row r="9" customFormat="false" ht="15" hidden="false" customHeight="false" outlineLevel="0" collapsed="false">
      <c r="A9" s="30" t="s">
        <v>242</v>
      </c>
      <c r="B9" s="34" t="n">
        <v>3000000</v>
      </c>
      <c r="C9" s="30" t="s">
        <v>7249</v>
      </c>
    </row>
    <row r="10" customFormat="false" ht="15" hidden="false" customHeight="false" outlineLevel="0" collapsed="false">
      <c r="A10" s="27" t="s">
        <v>123</v>
      </c>
      <c r="B10" s="33" t="n">
        <v>2200000</v>
      </c>
      <c r="C10" s="27" t="s">
        <v>7250</v>
      </c>
    </row>
    <row r="11" customFormat="false" ht="15" hidden="false" customHeight="false" outlineLevel="0" collapsed="false">
      <c r="A11" s="30" t="s">
        <v>168</v>
      </c>
      <c r="B11" s="34" t="n">
        <v>4400000</v>
      </c>
      <c r="C11" s="30" t="s">
        <v>7251</v>
      </c>
    </row>
    <row r="12" customFormat="false" ht="15" hidden="false" customHeight="false" outlineLevel="0" collapsed="false">
      <c r="A12" s="27" t="s">
        <v>146</v>
      </c>
      <c r="B12" s="33" t="n">
        <v>2700000</v>
      </c>
      <c r="C12" s="27" t="s">
        <v>7252</v>
      </c>
    </row>
    <row r="14" customFormat="false" ht="16.15" hidden="false" customHeight="false" outlineLevel="0" collapsed="false">
      <c r="A14" s="35" t="s">
        <v>7253</v>
      </c>
    </row>
    <row r="15" customFormat="false" ht="26.85" hidden="false" customHeight="false" outlineLevel="0" collapsed="false">
      <c r="E15" s="23" t="s">
        <v>107</v>
      </c>
      <c r="F15" s="23" t="s">
        <v>7254</v>
      </c>
      <c r="G15" s="23" t="s">
        <v>106</v>
      </c>
      <c r="H15" s="23" t="s">
        <v>7255</v>
      </c>
    </row>
    <row r="16" customFormat="false" ht="15" hidden="false" customHeight="false" outlineLevel="0" collapsed="false">
      <c r="E16" s="27" t="s">
        <v>282</v>
      </c>
      <c r="F16" s="27" t="s">
        <v>7256</v>
      </c>
      <c r="G16" s="27" t="s">
        <v>217</v>
      </c>
      <c r="H16" s="27" t="n">
        <v>23</v>
      </c>
    </row>
    <row r="17" customFormat="false" ht="15" hidden="false" customHeight="false" outlineLevel="0" collapsed="false">
      <c r="E17" s="30" t="s">
        <v>344</v>
      </c>
      <c r="F17" s="30" t="s">
        <v>7257</v>
      </c>
      <c r="G17" s="30" t="s">
        <v>217</v>
      </c>
      <c r="H17" s="30" t="n">
        <v>16</v>
      </c>
    </row>
    <row r="18" customFormat="false" ht="15" hidden="false" customHeight="false" outlineLevel="0" collapsed="false">
      <c r="E18" s="27" t="s">
        <v>392</v>
      </c>
      <c r="F18" s="27" t="s">
        <v>7258</v>
      </c>
      <c r="G18" s="27" t="s">
        <v>217</v>
      </c>
      <c r="H18" s="27" t="n">
        <v>17</v>
      </c>
    </row>
    <row r="19" customFormat="false" ht="15" hidden="false" customHeight="false" outlineLevel="0" collapsed="false">
      <c r="E19" s="30" t="s">
        <v>155</v>
      </c>
      <c r="F19" s="30" t="s">
        <v>7259</v>
      </c>
      <c r="G19" s="30" t="s">
        <v>123</v>
      </c>
      <c r="H19" s="30" t="n">
        <v>22</v>
      </c>
    </row>
    <row r="20" customFormat="false" ht="15" hidden="false" customHeight="false" outlineLevel="0" collapsed="false">
      <c r="E20" s="27" t="s">
        <v>304</v>
      </c>
      <c r="F20" s="27" t="s">
        <v>7260</v>
      </c>
      <c r="G20" s="27" t="s">
        <v>123</v>
      </c>
      <c r="H20" s="27" t="n">
        <v>15</v>
      </c>
    </row>
    <row r="21" customFormat="false" ht="15" hidden="false" customHeight="false" outlineLevel="0" collapsed="false">
      <c r="E21" s="30" t="s">
        <v>124</v>
      </c>
      <c r="F21" s="30" t="s">
        <v>7261</v>
      </c>
      <c r="G21" s="30" t="s">
        <v>123</v>
      </c>
      <c r="H21" s="30" t="n">
        <v>19</v>
      </c>
    </row>
    <row r="22" customFormat="false" ht="15" hidden="false" customHeight="false" outlineLevel="0" collapsed="false">
      <c r="E22" s="27" t="s">
        <v>136</v>
      </c>
      <c r="F22" s="27" t="s">
        <v>7262</v>
      </c>
      <c r="G22" s="27" t="s">
        <v>135</v>
      </c>
      <c r="H22" s="27" t="n">
        <v>21</v>
      </c>
    </row>
    <row r="23" customFormat="false" ht="15" hidden="false" customHeight="false" outlineLevel="0" collapsed="false">
      <c r="E23" s="30" t="s">
        <v>251</v>
      </c>
      <c r="F23" s="30" t="s">
        <v>7263</v>
      </c>
      <c r="G23" s="30" t="s">
        <v>135</v>
      </c>
      <c r="H23" s="30" t="n">
        <v>7</v>
      </c>
    </row>
    <row r="24" customFormat="false" ht="15" hidden="false" customHeight="false" outlineLevel="0" collapsed="false">
      <c r="E24" s="27" t="s">
        <v>278</v>
      </c>
      <c r="F24" s="27" t="s">
        <v>7264</v>
      </c>
      <c r="G24" s="27" t="s">
        <v>135</v>
      </c>
      <c r="H24" s="27" t="n">
        <v>3</v>
      </c>
    </row>
    <row r="25" customFormat="false" ht="15" hidden="false" customHeight="false" outlineLevel="0" collapsed="false">
      <c r="E25" s="30" t="s">
        <v>207</v>
      </c>
      <c r="F25" s="30" t="s">
        <v>7265</v>
      </c>
      <c r="G25" s="30" t="s">
        <v>206</v>
      </c>
      <c r="H25" s="30" t="n">
        <v>8</v>
      </c>
    </row>
    <row r="26" customFormat="false" ht="15" hidden="false" customHeight="false" outlineLevel="0" collapsed="false">
      <c r="E26" s="27" t="s">
        <v>232</v>
      </c>
      <c r="F26" s="27" t="s">
        <v>7266</v>
      </c>
      <c r="G26" s="27" t="s">
        <v>206</v>
      </c>
      <c r="H26" s="27" t="n">
        <v>8</v>
      </c>
    </row>
    <row r="27" customFormat="false" ht="15" hidden="false" customHeight="false" outlineLevel="0" collapsed="false">
      <c r="E27" s="30" t="s">
        <v>300</v>
      </c>
      <c r="F27" s="30" t="s">
        <v>7267</v>
      </c>
      <c r="G27" s="30" t="s">
        <v>206</v>
      </c>
      <c r="H27" s="30" t="n">
        <v>22</v>
      </c>
    </row>
    <row r="28" customFormat="false" ht="15" hidden="false" customHeight="false" outlineLevel="0" collapsed="false">
      <c r="E28" s="27" t="s">
        <v>466</v>
      </c>
      <c r="F28" s="27" t="s">
        <v>7268</v>
      </c>
      <c r="G28" s="27" t="s">
        <v>242</v>
      </c>
      <c r="H28" s="27" t="n">
        <v>22</v>
      </c>
    </row>
    <row r="29" customFormat="false" ht="15" hidden="false" customHeight="false" outlineLevel="0" collapsed="false">
      <c r="E29" s="30" t="s">
        <v>315</v>
      </c>
      <c r="F29" s="30" t="s">
        <v>7269</v>
      </c>
      <c r="G29" s="30" t="s">
        <v>242</v>
      </c>
      <c r="H29" s="30" t="n">
        <v>2</v>
      </c>
    </row>
    <row r="30" customFormat="false" ht="15" hidden="false" customHeight="false" outlineLevel="0" collapsed="false">
      <c r="E30" s="27" t="s">
        <v>243</v>
      </c>
      <c r="F30" s="27" t="s">
        <v>7270</v>
      </c>
      <c r="G30" s="27" t="s">
        <v>242</v>
      </c>
      <c r="H30" s="27" t="n">
        <v>13</v>
      </c>
    </row>
    <row r="31" customFormat="false" ht="15" hidden="false" customHeight="false" outlineLevel="0" collapsed="false">
      <c r="E31" s="30" t="s">
        <v>237</v>
      </c>
      <c r="F31" s="30" t="s">
        <v>7271</v>
      </c>
      <c r="G31" s="30" t="s">
        <v>236</v>
      </c>
      <c r="H31" s="30" t="n">
        <v>20</v>
      </c>
    </row>
    <row r="32" customFormat="false" ht="15" hidden="false" customHeight="false" outlineLevel="0" collapsed="false">
      <c r="E32" s="27" t="s">
        <v>323</v>
      </c>
      <c r="F32" s="27" t="s">
        <v>7272</v>
      </c>
      <c r="G32" s="27" t="s">
        <v>236</v>
      </c>
      <c r="H32" s="27" t="n">
        <v>5</v>
      </c>
    </row>
    <row r="33" customFormat="false" ht="15" hidden="false" customHeight="false" outlineLevel="0" collapsed="false">
      <c r="E33" s="30" t="s">
        <v>266</v>
      </c>
      <c r="F33" s="30" t="s">
        <v>7273</v>
      </c>
      <c r="G33" s="30" t="s">
        <v>236</v>
      </c>
      <c r="H33" s="30" t="n">
        <v>20</v>
      </c>
    </row>
    <row r="34" customFormat="false" ht="15" hidden="false" customHeight="false" outlineLevel="0" collapsed="false">
      <c r="E34" s="27" t="s">
        <v>366</v>
      </c>
      <c r="F34" s="27" t="s">
        <v>7274</v>
      </c>
      <c r="G34" s="27" t="s">
        <v>168</v>
      </c>
      <c r="H34" s="27" t="n">
        <v>4</v>
      </c>
    </row>
    <row r="35" customFormat="false" ht="15" hidden="false" customHeight="false" outlineLevel="0" collapsed="false">
      <c r="E35" s="30" t="s">
        <v>196</v>
      </c>
      <c r="F35" s="30" t="s">
        <v>7275</v>
      </c>
      <c r="G35" s="30" t="s">
        <v>168</v>
      </c>
      <c r="H35" s="30" t="n">
        <v>12</v>
      </c>
    </row>
    <row r="36" customFormat="false" ht="15" hidden="false" customHeight="false" outlineLevel="0" collapsed="false">
      <c r="E36" s="27" t="s">
        <v>169</v>
      </c>
      <c r="F36" s="27" t="s">
        <v>7276</v>
      </c>
      <c r="G36" s="27" t="s">
        <v>168</v>
      </c>
      <c r="H36" s="27" t="n">
        <v>20</v>
      </c>
    </row>
    <row r="37" customFormat="false" ht="15" hidden="false" customHeight="false" outlineLevel="0" collapsed="false">
      <c r="E37" s="30" t="s">
        <v>538</v>
      </c>
      <c r="F37" s="30" t="s">
        <v>7277</v>
      </c>
      <c r="G37" s="30" t="s">
        <v>161</v>
      </c>
      <c r="H37" s="30" t="n">
        <v>8</v>
      </c>
    </row>
    <row r="38" customFormat="false" ht="15" hidden="false" customHeight="false" outlineLevel="0" collapsed="false">
      <c r="E38" s="27" t="s">
        <v>162</v>
      </c>
      <c r="F38" s="27" t="s">
        <v>7278</v>
      </c>
      <c r="G38" s="27" t="s">
        <v>161</v>
      </c>
      <c r="H38" s="27" t="n">
        <v>9</v>
      </c>
    </row>
    <row r="39" customFormat="false" ht="15" hidden="false" customHeight="false" outlineLevel="0" collapsed="false">
      <c r="E39" s="30" t="s">
        <v>320</v>
      </c>
      <c r="F39" s="30" t="s">
        <v>7279</v>
      </c>
      <c r="G39" s="30" t="s">
        <v>161</v>
      </c>
      <c r="H39" s="30" t="n">
        <v>8</v>
      </c>
    </row>
    <row r="40" customFormat="false" ht="15" hidden="false" customHeight="false" outlineLevel="0" collapsed="false">
      <c r="E40" s="27" t="s">
        <v>430</v>
      </c>
      <c r="F40" s="27" t="s">
        <v>7280</v>
      </c>
      <c r="G40" s="27" t="s">
        <v>183</v>
      </c>
      <c r="H40" s="27" t="n">
        <v>18</v>
      </c>
    </row>
    <row r="41" customFormat="false" ht="15" hidden="false" customHeight="false" outlineLevel="0" collapsed="false">
      <c r="E41" s="30" t="s">
        <v>212</v>
      </c>
      <c r="F41" s="30" t="s">
        <v>7281</v>
      </c>
      <c r="G41" s="30" t="s">
        <v>183</v>
      </c>
      <c r="H41" s="30" t="n">
        <v>7</v>
      </c>
    </row>
    <row r="42" customFormat="false" ht="15" hidden="false" customHeight="false" outlineLevel="0" collapsed="false">
      <c r="E42" s="27" t="s">
        <v>184</v>
      </c>
      <c r="F42" s="27" t="s">
        <v>7282</v>
      </c>
      <c r="G42" s="27" t="s">
        <v>183</v>
      </c>
      <c r="H42" s="27" t="n">
        <v>24</v>
      </c>
    </row>
    <row r="43" customFormat="false" ht="15" hidden="false" customHeight="false" outlineLevel="0" collapsed="false">
      <c r="E43" s="30" t="s">
        <v>176</v>
      </c>
      <c r="F43" s="30" t="s">
        <v>7283</v>
      </c>
      <c r="G43" s="30" t="s">
        <v>146</v>
      </c>
      <c r="H43" s="30" t="n">
        <v>12</v>
      </c>
    </row>
    <row r="44" customFormat="false" ht="15" hidden="false" customHeight="false" outlineLevel="0" collapsed="false">
      <c r="E44" s="27" t="s">
        <v>309</v>
      </c>
      <c r="F44" s="27" t="s">
        <v>7284</v>
      </c>
      <c r="G44" s="27" t="s">
        <v>146</v>
      </c>
      <c r="H44" s="27" t="n">
        <v>12</v>
      </c>
    </row>
    <row r="45" customFormat="false" ht="15" hidden="false" customHeight="false" outlineLevel="0" collapsed="false">
      <c r="E45" s="30" t="s">
        <v>147</v>
      </c>
      <c r="F45" s="30" t="s">
        <v>7285</v>
      </c>
      <c r="G45" s="30" t="s">
        <v>146</v>
      </c>
      <c r="H45" s="30" t="n">
        <v>13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2"/>
  </cols>
  <sheetData>
    <row r="2" customFormat="false" ht="16.15" hidden="false" customHeight="false" outlineLevel="0" collapsed="false">
      <c r="A2" s="5" t="s">
        <v>7286</v>
      </c>
      <c r="B2" s="5"/>
      <c r="C2" s="5"/>
    </row>
    <row r="3" customFormat="false" ht="15" hidden="false" customHeight="false" outlineLevel="0" collapsed="false">
      <c r="A3" s="23" t="s">
        <v>106</v>
      </c>
      <c r="B3" s="23" t="s">
        <v>7287</v>
      </c>
      <c r="C3" s="23" t="s">
        <v>7288</v>
      </c>
    </row>
    <row r="4" customFormat="false" ht="15" hidden="false" customHeight="false" outlineLevel="0" collapsed="false">
      <c r="A4" s="27" t="s">
        <v>217</v>
      </c>
      <c r="B4" s="27" t="n">
        <f aca="false">COUNTIF(Cleaned_Data!$H$2:$H$5001,A4)</f>
        <v>484</v>
      </c>
      <c r="C4" s="36" t="n">
        <f aca="false">ROUND(B4/SUM($B$4:$B$13),3)</f>
        <v>0.097</v>
      </c>
    </row>
    <row r="5" customFormat="false" ht="15" hidden="false" customHeight="false" outlineLevel="0" collapsed="false">
      <c r="A5" s="30" t="s">
        <v>236</v>
      </c>
      <c r="B5" s="30" t="n">
        <f aca="false">COUNTIF(Cleaned_Data!$H$2:$H$5001,A5)</f>
        <v>490</v>
      </c>
      <c r="C5" s="37" t="n">
        <f aca="false">ROUND(B5/SUM($B$4:$B$13),3)</f>
        <v>0.098</v>
      </c>
    </row>
    <row r="6" customFormat="false" ht="15" hidden="false" customHeight="false" outlineLevel="0" collapsed="false">
      <c r="A6" s="27" t="s">
        <v>161</v>
      </c>
      <c r="B6" s="27" t="n">
        <f aca="false">COUNTIF(Cleaned_Data!$H$2:$H$5001,A6)</f>
        <v>488</v>
      </c>
      <c r="C6" s="36" t="n">
        <f aca="false">ROUND(B6/SUM($B$4:$B$13),3)</f>
        <v>0.098</v>
      </c>
    </row>
    <row r="7" customFormat="false" ht="15" hidden="false" customHeight="false" outlineLevel="0" collapsed="false">
      <c r="A7" s="30" t="s">
        <v>183</v>
      </c>
      <c r="B7" s="30" t="n">
        <f aca="false">COUNTIF(Cleaned_Data!$H$2:$H$5001,A7)</f>
        <v>498</v>
      </c>
      <c r="C7" s="37" t="n">
        <f aca="false">ROUND(B7/SUM($B$4:$B$13),3)</f>
        <v>0.1</v>
      </c>
    </row>
    <row r="8" customFormat="false" ht="15" hidden="false" customHeight="false" outlineLevel="0" collapsed="false">
      <c r="A8" s="27" t="s">
        <v>206</v>
      </c>
      <c r="B8" s="27" t="n">
        <f aca="false">COUNTIF(Cleaned_Data!$H$2:$H$5001,A8)</f>
        <v>522</v>
      </c>
      <c r="C8" s="36" t="n">
        <f aca="false">ROUND(B8/SUM($B$4:$B$13),3)</f>
        <v>0.104</v>
      </c>
    </row>
    <row r="9" customFormat="false" ht="15" hidden="false" customHeight="false" outlineLevel="0" collapsed="false">
      <c r="A9" s="30" t="s">
        <v>135</v>
      </c>
      <c r="B9" s="30" t="n">
        <f aca="false">COUNTIF(Cleaned_Data!$H$2:$H$5001,A9)</f>
        <v>514</v>
      </c>
      <c r="C9" s="37" t="n">
        <f aca="false">ROUND(B9/SUM($B$4:$B$13),3)</f>
        <v>0.103</v>
      </c>
    </row>
    <row r="10" customFormat="false" ht="15" hidden="false" customHeight="false" outlineLevel="0" collapsed="false">
      <c r="A10" s="27" t="s">
        <v>242</v>
      </c>
      <c r="B10" s="27" t="n">
        <f aca="false">COUNTIF(Cleaned_Data!$H$2:$H$5001,A10)</f>
        <v>517</v>
      </c>
      <c r="C10" s="36" t="n">
        <f aca="false">ROUND(B10/SUM($B$4:$B$13),3)</f>
        <v>0.103</v>
      </c>
    </row>
    <row r="11" customFormat="false" ht="15" hidden="false" customHeight="false" outlineLevel="0" collapsed="false">
      <c r="A11" s="30" t="s">
        <v>123</v>
      </c>
      <c r="B11" s="30" t="n">
        <f aca="false">COUNTIF(Cleaned_Data!$H$2:$H$5001,A11)</f>
        <v>502</v>
      </c>
      <c r="C11" s="37" t="n">
        <f aca="false">ROUND(B11/SUM($B$4:$B$13),3)</f>
        <v>0.1</v>
      </c>
    </row>
    <row r="12" customFormat="false" ht="15" hidden="false" customHeight="false" outlineLevel="0" collapsed="false">
      <c r="A12" s="27" t="s">
        <v>168</v>
      </c>
      <c r="B12" s="27" t="n">
        <f aca="false">COUNTIF(Cleaned_Data!$H$2:$H$5001,A12)</f>
        <v>514</v>
      </c>
      <c r="C12" s="36" t="n">
        <f aca="false">ROUND(B12/SUM($B$4:$B$13),3)</f>
        <v>0.103</v>
      </c>
    </row>
    <row r="13" customFormat="false" ht="15" hidden="false" customHeight="false" outlineLevel="0" collapsed="false">
      <c r="A13" s="30" t="s">
        <v>146</v>
      </c>
      <c r="B13" s="30" t="n">
        <f aca="false">COUNTIF(Cleaned_Data!$H$2:$H$5001,A13)</f>
        <v>471</v>
      </c>
      <c r="C13" s="37" t="n">
        <f aca="false">ROUND(B13/SUM($B$4:$B$13),3)</f>
        <v>0.094</v>
      </c>
    </row>
    <row r="15" customFormat="false" ht="16.15" hidden="false" customHeight="false" outlineLevel="0" collapsed="false">
      <c r="A15" s="5" t="s">
        <v>7289</v>
      </c>
      <c r="B15" s="5"/>
      <c r="C15" s="5"/>
    </row>
    <row r="16" customFormat="false" ht="15" hidden="false" customHeight="false" outlineLevel="0" collapsed="false">
      <c r="A16" s="23" t="s">
        <v>109</v>
      </c>
      <c r="B16" s="23" t="s">
        <v>7287</v>
      </c>
      <c r="C16" s="23" t="s">
        <v>7288</v>
      </c>
    </row>
    <row r="17" customFormat="false" ht="15" hidden="false" customHeight="false" outlineLevel="0" collapsed="false">
      <c r="A17" s="30" t="s">
        <v>138</v>
      </c>
      <c r="B17" s="30" t="n">
        <f aca="false">COUNTIF(Cleaned_Data!$K$2:$K$5001,A17)</f>
        <v>1757</v>
      </c>
      <c r="C17" s="37" t="n">
        <f aca="false">ROUND(B17/SUM($B$17:$B$20),3)</f>
        <v>0.351</v>
      </c>
    </row>
    <row r="18" customFormat="false" ht="15" hidden="false" customHeight="false" outlineLevel="0" collapsed="false">
      <c r="A18" s="27" t="s">
        <v>156</v>
      </c>
      <c r="B18" s="27" t="n">
        <f aca="false">COUNTIF(Cleaned_Data!$K$2:$K$5001,A18)</f>
        <v>1727</v>
      </c>
      <c r="C18" s="36" t="n">
        <f aca="false">ROUND(B18/SUM($B$17:$B$20),3)</f>
        <v>0.345</v>
      </c>
    </row>
    <row r="19" customFormat="false" ht="15" hidden="false" customHeight="false" outlineLevel="0" collapsed="false">
      <c r="A19" s="30" t="s">
        <v>126</v>
      </c>
      <c r="B19" s="30" t="n">
        <f aca="false">COUNTIF(Cleaned_Data!$K$2:$K$5001,A19)</f>
        <v>1113</v>
      </c>
      <c r="C19" s="37" t="n">
        <f aca="false">ROUND(B19/SUM($B$17:$B$20),3)</f>
        <v>0.223</v>
      </c>
    </row>
    <row r="20" customFormat="false" ht="15" hidden="false" customHeight="false" outlineLevel="0" collapsed="false">
      <c r="A20" s="27" t="s">
        <v>202</v>
      </c>
      <c r="B20" s="27" t="n">
        <f aca="false">COUNTIF(Cleaned_Data!$K$2:$K$5001,A20)</f>
        <v>403</v>
      </c>
      <c r="C20" s="36" t="n">
        <f aca="false">ROUND(B20/SUM($B$17:$B$20),3)</f>
        <v>0.081</v>
      </c>
    </row>
    <row r="22" customFormat="false" ht="16.15" hidden="false" customHeight="false" outlineLevel="0" collapsed="false">
      <c r="A22" s="5" t="s">
        <v>7290</v>
      </c>
      <c r="B22" s="5"/>
    </row>
    <row r="23" customFormat="false" ht="26.85" hidden="false" customHeight="false" outlineLevel="0" collapsed="false">
      <c r="A23" s="23" t="s">
        <v>106</v>
      </c>
      <c r="B23" s="23" t="s">
        <v>7291</v>
      </c>
    </row>
    <row r="24" customFormat="false" ht="15" hidden="false" customHeight="false" outlineLevel="0" collapsed="false">
      <c r="A24" s="27" t="s">
        <v>217</v>
      </c>
      <c r="B24" s="27" t="n">
        <f aca="false">ROUND(AVERAGEIFS(Cleaned_Data!$L$2:$L$5001,Cleaned_Data!$H$2:$H$5001,A24),1)</f>
        <v>40.4</v>
      </c>
    </row>
    <row r="25" customFormat="false" ht="15" hidden="false" customHeight="false" outlineLevel="0" collapsed="false">
      <c r="A25" s="30" t="s">
        <v>236</v>
      </c>
      <c r="B25" s="30" t="n">
        <f aca="false">ROUND(AVERAGEIFS(Cleaned_Data!$L$2:$L$5001,Cleaned_Data!$H$2:$H$5001,A25),1)</f>
        <v>41.1</v>
      </c>
    </row>
    <row r="26" customFormat="false" ht="15" hidden="false" customHeight="false" outlineLevel="0" collapsed="false">
      <c r="A26" s="27" t="s">
        <v>161</v>
      </c>
      <c r="B26" s="27" t="n">
        <f aca="false">ROUND(AVERAGEIFS(Cleaned_Data!$L$2:$L$5001,Cleaned_Data!$H$2:$H$5001,A26),1)</f>
        <v>40.9</v>
      </c>
    </row>
    <row r="27" customFormat="false" ht="15" hidden="false" customHeight="false" outlineLevel="0" collapsed="false">
      <c r="A27" s="30" t="s">
        <v>183</v>
      </c>
      <c r="B27" s="30" t="n">
        <f aca="false">ROUND(AVERAGEIFS(Cleaned_Data!$L$2:$L$5001,Cleaned_Data!$H$2:$H$5001,A27),1)</f>
        <v>41</v>
      </c>
    </row>
    <row r="28" customFormat="false" ht="15" hidden="false" customHeight="false" outlineLevel="0" collapsed="false">
      <c r="A28" s="27" t="s">
        <v>206</v>
      </c>
      <c r="B28" s="27" t="n">
        <f aca="false">ROUND(AVERAGEIFS(Cleaned_Data!$L$2:$L$5001,Cleaned_Data!$H$2:$H$5001,A28),1)</f>
        <v>42.8</v>
      </c>
    </row>
    <row r="29" customFormat="false" ht="15" hidden="false" customHeight="false" outlineLevel="0" collapsed="false">
      <c r="A29" s="30" t="s">
        <v>135</v>
      </c>
      <c r="B29" s="30" t="n">
        <f aca="false">ROUND(AVERAGEIFS(Cleaned_Data!$L$2:$L$5001,Cleaned_Data!$H$2:$H$5001,A29),1)</f>
        <v>41.9</v>
      </c>
    </row>
    <row r="30" customFormat="false" ht="15" hidden="false" customHeight="false" outlineLevel="0" collapsed="false">
      <c r="A30" s="27" t="s">
        <v>242</v>
      </c>
      <c r="B30" s="27" t="n">
        <f aca="false">ROUND(AVERAGEIFS(Cleaned_Data!$L$2:$L$5001,Cleaned_Data!$H$2:$H$5001,A30),1)</f>
        <v>41.2</v>
      </c>
    </row>
    <row r="31" customFormat="false" ht="15" hidden="false" customHeight="false" outlineLevel="0" collapsed="false">
      <c r="A31" s="30" t="s">
        <v>123</v>
      </c>
      <c r="B31" s="30" t="n">
        <f aca="false">ROUND(AVERAGEIFS(Cleaned_Data!$L$2:$L$5001,Cleaned_Data!$H$2:$H$5001,A31),1)</f>
        <v>40.5</v>
      </c>
    </row>
    <row r="32" customFormat="false" ht="15" hidden="false" customHeight="false" outlineLevel="0" collapsed="false">
      <c r="A32" s="27" t="s">
        <v>168</v>
      </c>
      <c r="B32" s="27" t="n">
        <f aca="false">ROUND(AVERAGEIFS(Cleaned_Data!$L$2:$L$5001,Cleaned_Data!$H$2:$H$5001,A32),1)</f>
        <v>39.4</v>
      </c>
    </row>
    <row r="33" customFormat="false" ht="15" hidden="false" customHeight="false" outlineLevel="0" collapsed="false">
      <c r="A33" s="30" t="s">
        <v>146</v>
      </c>
      <c r="B33" s="30" t="n">
        <f aca="false">ROUND(AVERAGEIFS(Cleaned_Data!$L$2:$L$5001,Cleaned_Data!$H$2:$H$5001,A33),1)</f>
        <v>37.8</v>
      </c>
    </row>
    <row r="35" customFormat="false" ht="16.15" hidden="false" customHeight="false" outlineLevel="0" collapsed="false">
      <c r="A35" s="5" t="s">
        <v>7292</v>
      </c>
      <c r="B35" s="5"/>
    </row>
    <row r="36" customFormat="false" ht="15" hidden="false" customHeight="false" outlineLevel="0" collapsed="false">
      <c r="A36" s="23" t="s">
        <v>7293</v>
      </c>
      <c r="B36" s="23" t="s">
        <v>7287</v>
      </c>
    </row>
    <row r="37" customFormat="false" ht="15" hidden="false" customHeight="false" outlineLevel="0" collapsed="false">
      <c r="A37" s="30" t="s">
        <v>7294</v>
      </c>
      <c r="B37" s="30" t="n">
        <f aca="false">COUNTIFS(Cleaned_Data!$W$2:$W$5001,1,Cleaned_Data!$U$2:$U$5001,2024)</f>
        <v>417</v>
      </c>
    </row>
    <row r="38" customFormat="false" ht="15" hidden="false" customHeight="false" outlineLevel="0" collapsed="false">
      <c r="A38" s="27" t="s">
        <v>7295</v>
      </c>
      <c r="B38" s="27" t="n">
        <f aca="false">COUNTIFS(Cleaned_Data!$W$2:$W$5001,2,Cleaned_Data!$U$2:$U$5001,2024)</f>
        <v>381</v>
      </c>
    </row>
    <row r="39" customFormat="false" ht="15" hidden="false" customHeight="false" outlineLevel="0" collapsed="false">
      <c r="A39" s="30" t="s">
        <v>7296</v>
      </c>
      <c r="B39" s="30" t="n">
        <f aca="false">COUNTIFS(Cleaned_Data!$W$2:$W$5001,3,Cleaned_Data!$U$2:$U$5001,2024)</f>
        <v>430</v>
      </c>
    </row>
    <row r="40" customFormat="false" ht="15" hidden="false" customHeight="false" outlineLevel="0" collapsed="false">
      <c r="A40" s="27" t="s">
        <v>7297</v>
      </c>
      <c r="B40" s="27" t="n">
        <f aca="false">COUNTIFS(Cleaned_Data!$W$2:$W$5001,4,Cleaned_Data!$U$2:$U$5001,2024)</f>
        <v>419</v>
      </c>
    </row>
    <row r="41" customFormat="false" ht="15" hidden="false" customHeight="false" outlineLevel="0" collapsed="false">
      <c r="A41" s="30" t="s">
        <v>7298</v>
      </c>
      <c r="B41" s="30" t="n">
        <f aca="false">COUNTIFS(Cleaned_Data!$W$2:$W$5001,5,Cleaned_Data!$U$2:$U$5001,2024)</f>
        <v>419</v>
      </c>
    </row>
    <row r="42" customFormat="false" ht="15" hidden="false" customHeight="false" outlineLevel="0" collapsed="false">
      <c r="A42" s="27" t="s">
        <v>7299</v>
      </c>
      <c r="B42" s="27" t="n">
        <f aca="false">COUNTIFS(Cleaned_Data!$W$2:$W$5001,6,Cleaned_Data!$U$2:$U$5001,2024)</f>
        <v>427</v>
      </c>
    </row>
    <row r="43" customFormat="false" ht="15" hidden="false" customHeight="false" outlineLevel="0" collapsed="false">
      <c r="A43" s="30" t="s">
        <v>7300</v>
      </c>
      <c r="B43" s="30" t="n">
        <f aca="false">COUNTIFS(Cleaned_Data!$W$2:$W$5001,7,Cleaned_Data!$U$2:$U$5001,2024)</f>
        <v>413</v>
      </c>
    </row>
    <row r="44" customFormat="false" ht="15" hidden="false" customHeight="false" outlineLevel="0" collapsed="false">
      <c r="A44" s="27" t="s">
        <v>7301</v>
      </c>
      <c r="B44" s="27" t="n">
        <f aca="false">COUNTIFS(Cleaned_Data!$W$2:$W$5001,8,Cleaned_Data!$U$2:$U$5001,2024)</f>
        <v>415</v>
      </c>
    </row>
    <row r="45" customFormat="false" ht="15" hidden="false" customHeight="false" outlineLevel="0" collapsed="false">
      <c r="A45" s="30" t="s">
        <v>7302</v>
      </c>
      <c r="B45" s="30" t="n">
        <f aca="false">COUNTIFS(Cleaned_Data!$W$2:$W$5001,9,Cleaned_Data!$U$2:$U$5001,2024)</f>
        <v>399</v>
      </c>
    </row>
    <row r="46" customFormat="false" ht="15" hidden="false" customHeight="false" outlineLevel="0" collapsed="false">
      <c r="A46" s="27" t="s">
        <v>7303</v>
      </c>
      <c r="B46" s="27" t="n">
        <f aca="false">COUNTIFS(Cleaned_Data!$W$2:$W$5001,10,Cleaned_Data!$U$2:$U$5001,2024)</f>
        <v>439</v>
      </c>
    </row>
    <row r="47" customFormat="false" ht="15" hidden="false" customHeight="false" outlineLevel="0" collapsed="false">
      <c r="A47" s="30" t="s">
        <v>7304</v>
      </c>
      <c r="B47" s="30" t="n">
        <f aca="false">COUNTIFS(Cleaned_Data!$W$2:$W$5001,11,Cleaned_Data!$U$2:$U$5001,2024)</f>
        <v>423</v>
      </c>
    </row>
    <row r="48" customFormat="false" ht="15" hidden="false" customHeight="false" outlineLevel="0" collapsed="false">
      <c r="A48" s="27" t="s">
        <v>7305</v>
      </c>
      <c r="B48" s="27" t="n">
        <f aca="false">COUNTIFS(Cleaned_Data!$W$2:$W$5001,12,Cleaned_Data!$U$2:$U$5001,2024)</f>
        <v>418</v>
      </c>
    </row>
    <row r="50" customFormat="false" ht="16.15" hidden="false" customHeight="false" outlineLevel="0" collapsed="false">
      <c r="A50" s="5" t="s">
        <v>7306</v>
      </c>
      <c r="B50" s="5"/>
    </row>
    <row r="51" customFormat="false" ht="15" hidden="false" customHeight="false" outlineLevel="0" collapsed="false">
      <c r="A51" s="23" t="s">
        <v>107</v>
      </c>
      <c r="B51" s="23" t="s">
        <v>7287</v>
      </c>
    </row>
    <row r="52" customFormat="false" ht="15" hidden="false" customHeight="false" outlineLevel="0" collapsed="false">
      <c r="A52" s="27" t="s">
        <v>282</v>
      </c>
      <c r="B52" s="27" t="n">
        <f aca="false">COUNTIF(Cleaned_Data!$I$2:$I$5001,A52)</f>
        <v>152</v>
      </c>
    </row>
    <row r="53" customFormat="false" ht="15" hidden="false" customHeight="false" outlineLevel="0" collapsed="false">
      <c r="A53" s="30" t="s">
        <v>344</v>
      </c>
      <c r="B53" s="30" t="n">
        <f aca="false">COUNTIF(Cleaned_Data!$I$2:$I$5001,A53)</f>
        <v>173</v>
      </c>
    </row>
    <row r="54" customFormat="false" ht="15" hidden="false" customHeight="false" outlineLevel="0" collapsed="false">
      <c r="A54" s="27" t="s">
        <v>392</v>
      </c>
      <c r="B54" s="27" t="n">
        <f aca="false">COUNTIF(Cleaned_Data!$I$2:$I$5001,A54)</f>
        <v>159</v>
      </c>
    </row>
    <row r="55" customFormat="false" ht="15" hidden="false" customHeight="false" outlineLevel="0" collapsed="false">
      <c r="A55" s="30" t="s">
        <v>155</v>
      </c>
      <c r="B55" s="30" t="n">
        <f aca="false">COUNTIF(Cleaned_Data!$I$2:$I$5001,A55)</f>
        <v>167</v>
      </c>
    </row>
    <row r="56" customFormat="false" ht="15" hidden="false" customHeight="false" outlineLevel="0" collapsed="false">
      <c r="A56" s="27" t="s">
        <v>304</v>
      </c>
      <c r="B56" s="27" t="n">
        <f aca="false">COUNTIF(Cleaned_Data!$I$2:$I$5001,A56)</f>
        <v>157</v>
      </c>
    </row>
    <row r="57" customFormat="false" ht="15" hidden="false" customHeight="false" outlineLevel="0" collapsed="false">
      <c r="A57" s="30" t="s">
        <v>124</v>
      </c>
      <c r="B57" s="30" t="n">
        <f aca="false">COUNTIF(Cleaned_Data!$I$2:$I$5001,A57)</f>
        <v>178</v>
      </c>
    </row>
    <row r="58" customFormat="false" ht="15" hidden="false" customHeight="false" outlineLevel="0" collapsed="false">
      <c r="A58" s="27" t="s">
        <v>136</v>
      </c>
      <c r="B58" s="27" t="n">
        <f aca="false">COUNTIF(Cleaned_Data!$I$2:$I$5001,A58)</f>
        <v>150</v>
      </c>
    </row>
    <row r="59" customFormat="false" ht="15" hidden="false" customHeight="false" outlineLevel="0" collapsed="false">
      <c r="A59" s="30" t="s">
        <v>251</v>
      </c>
      <c r="B59" s="30" t="n">
        <f aca="false">COUNTIF(Cleaned_Data!$I$2:$I$5001,A59)</f>
        <v>193</v>
      </c>
    </row>
    <row r="60" customFormat="false" ht="15" hidden="false" customHeight="false" outlineLevel="0" collapsed="false">
      <c r="A60" s="27" t="s">
        <v>278</v>
      </c>
      <c r="B60" s="27" t="n">
        <f aca="false">COUNTIF(Cleaned_Data!$I$2:$I$5001,A60)</f>
        <v>171</v>
      </c>
    </row>
    <row r="61" customFormat="false" ht="15" hidden="false" customHeight="false" outlineLevel="0" collapsed="false">
      <c r="A61" s="30" t="s">
        <v>207</v>
      </c>
      <c r="B61" s="30" t="n">
        <f aca="false">COUNTIF(Cleaned_Data!$I$2:$I$5001,A61)</f>
        <v>189</v>
      </c>
    </row>
    <row r="62" customFormat="false" ht="15" hidden="false" customHeight="false" outlineLevel="0" collapsed="false">
      <c r="A62" s="27" t="s">
        <v>232</v>
      </c>
      <c r="B62" s="27" t="n">
        <f aca="false">COUNTIF(Cleaned_Data!$I$2:$I$5001,A62)</f>
        <v>179</v>
      </c>
    </row>
    <row r="63" customFormat="false" ht="15" hidden="false" customHeight="false" outlineLevel="0" collapsed="false">
      <c r="A63" s="30" t="s">
        <v>300</v>
      </c>
      <c r="B63" s="30" t="n">
        <f aca="false">COUNTIF(Cleaned_Data!$I$2:$I$5001,A63)</f>
        <v>154</v>
      </c>
    </row>
    <row r="64" customFormat="false" ht="15" hidden="false" customHeight="false" outlineLevel="0" collapsed="false">
      <c r="A64" s="27" t="s">
        <v>466</v>
      </c>
      <c r="B64" s="27" t="n">
        <f aca="false">COUNTIF(Cleaned_Data!$I$2:$I$5001,A64)</f>
        <v>171</v>
      </c>
    </row>
    <row r="65" customFormat="false" ht="15" hidden="false" customHeight="false" outlineLevel="0" collapsed="false">
      <c r="A65" s="30" t="s">
        <v>315</v>
      </c>
      <c r="B65" s="30" t="n">
        <f aca="false">COUNTIF(Cleaned_Data!$I$2:$I$5001,A65)</f>
        <v>170</v>
      </c>
    </row>
    <row r="66" customFormat="false" ht="15" hidden="false" customHeight="false" outlineLevel="0" collapsed="false">
      <c r="A66" s="27" t="s">
        <v>243</v>
      </c>
      <c r="B66" s="27" t="n">
        <f aca="false">COUNTIF(Cleaned_Data!$I$2:$I$5001,A66)</f>
        <v>176</v>
      </c>
    </row>
    <row r="67" customFormat="false" ht="15" hidden="false" customHeight="false" outlineLevel="0" collapsed="false">
      <c r="A67" s="30" t="s">
        <v>237</v>
      </c>
      <c r="B67" s="30" t="n">
        <f aca="false">COUNTIF(Cleaned_Data!$I$2:$I$5001,A67)</f>
        <v>162</v>
      </c>
    </row>
    <row r="68" customFormat="false" ht="15" hidden="false" customHeight="false" outlineLevel="0" collapsed="false">
      <c r="A68" s="27" t="s">
        <v>323</v>
      </c>
      <c r="B68" s="27" t="n">
        <f aca="false">COUNTIF(Cleaned_Data!$I$2:$I$5001,A68)</f>
        <v>165</v>
      </c>
    </row>
    <row r="69" customFormat="false" ht="15" hidden="false" customHeight="false" outlineLevel="0" collapsed="false">
      <c r="A69" s="30" t="s">
        <v>266</v>
      </c>
      <c r="B69" s="30" t="n">
        <f aca="false">COUNTIF(Cleaned_Data!$I$2:$I$5001,A69)</f>
        <v>163</v>
      </c>
    </row>
    <row r="70" customFormat="false" ht="15" hidden="false" customHeight="false" outlineLevel="0" collapsed="false">
      <c r="A70" s="27" t="s">
        <v>366</v>
      </c>
      <c r="B70" s="27" t="n">
        <f aca="false">COUNTIF(Cleaned_Data!$I$2:$I$5001,A70)</f>
        <v>198</v>
      </c>
    </row>
    <row r="71" customFormat="false" ht="15" hidden="false" customHeight="false" outlineLevel="0" collapsed="false">
      <c r="A71" s="30" t="s">
        <v>196</v>
      </c>
      <c r="B71" s="30" t="n">
        <f aca="false">COUNTIF(Cleaned_Data!$I$2:$I$5001,A71)</f>
        <v>139</v>
      </c>
    </row>
    <row r="72" customFormat="false" ht="15" hidden="false" customHeight="false" outlineLevel="0" collapsed="false">
      <c r="A72" s="27" t="s">
        <v>169</v>
      </c>
      <c r="B72" s="27" t="n">
        <f aca="false">COUNTIF(Cleaned_Data!$I$2:$I$5001,A72)</f>
        <v>177</v>
      </c>
    </row>
    <row r="73" customFormat="false" ht="15" hidden="false" customHeight="false" outlineLevel="0" collapsed="false">
      <c r="A73" s="30" t="s">
        <v>538</v>
      </c>
      <c r="B73" s="30" t="n">
        <f aca="false">COUNTIF(Cleaned_Data!$I$2:$I$5001,A73)</f>
        <v>161</v>
      </c>
    </row>
    <row r="74" customFormat="false" ht="15" hidden="false" customHeight="false" outlineLevel="0" collapsed="false">
      <c r="A74" s="27" t="s">
        <v>162</v>
      </c>
      <c r="B74" s="27" t="n">
        <f aca="false">COUNTIF(Cleaned_Data!$I$2:$I$5001,A74)</f>
        <v>162</v>
      </c>
    </row>
    <row r="75" customFormat="false" ht="15" hidden="false" customHeight="false" outlineLevel="0" collapsed="false">
      <c r="A75" s="30" t="s">
        <v>320</v>
      </c>
      <c r="B75" s="30" t="n">
        <f aca="false">COUNTIF(Cleaned_Data!$I$2:$I$5001,A75)</f>
        <v>165</v>
      </c>
    </row>
    <row r="76" customFormat="false" ht="15" hidden="false" customHeight="false" outlineLevel="0" collapsed="false">
      <c r="A76" s="27" t="s">
        <v>430</v>
      </c>
      <c r="B76" s="27" t="n">
        <f aca="false">COUNTIF(Cleaned_Data!$I$2:$I$5001,A76)</f>
        <v>163</v>
      </c>
    </row>
    <row r="77" customFormat="false" ht="15" hidden="false" customHeight="false" outlineLevel="0" collapsed="false">
      <c r="A77" s="30" t="s">
        <v>212</v>
      </c>
      <c r="B77" s="30" t="n">
        <f aca="false">COUNTIF(Cleaned_Data!$I$2:$I$5001,A77)</f>
        <v>165</v>
      </c>
    </row>
    <row r="78" customFormat="false" ht="15" hidden="false" customHeight="false" outlineLevel="0" collapsed="false">
      <c r="A78" s="27" t="s">
        <v>184</v>
      </c>
      <c r="B78" s="27" t="n">
        <f aca="false">COUNTIF(Cleaned_Data!$I$2:$I$5001,A78)</f>
        <v>170</v>
      </c>
    </row>
    <row r="79" customFormat="false" ht="15" hidden="false" customHeight="false" outlineLevel="0" collapsed="false">
      <c r="A79" s="30" t="s">
        <v>176</v>
      </c>
      <c r="B79" s="30" t="n">
        <f aca="false">COUNTIF(Cleaned_Data!$I$2:$I$5001,A79)</f>
        <v>164</v>
      </c>
    </row>
    <row r="80" customFormat="false" ht="15" hidden="false" customHeight="false" outlineLevel="0" collapsed="false">
      <c r="A80" s="27" t="s">
        <v>309</v>
      </c>
      <c r="B80" s="27" t="n">
        <f aca="false">COUNTIF(Cleaned_Data!$I$2:$I$5001,A80)</f>
        <v>157</v>
      </c>
    </row>
    <row r="81" customFormat="false" ht="15" hidden="false" customHeight="false" outlineLevel="0" collapsed="false">
      <c r="A81" s="30" t="s">
        <v>147</v>
      </c>
      <c r="B81" s="30" t="n">
        <f aca="false">COUNTIF(Cleaned_Data!$I$2:$I$5001,A81)</f>
        <v>150</v>
      </c>
    </row>
    <row r="83" customFormat="false" ht="16.15" hidden="false" customHeight="false" outlineLevel="0" collapsed="false">
      <c r="A83" s="5" t="s">
        <v>7307</v>
      </c>
      <c r="B83" s="5"/>
      <c r="C83" s="5"/>
    </row>
    <row r="84" customFormat="false" ht="15" hidden="false" customHeight="false" outlineLevel="0" collapsed="false">
      <c r="A84" s="23" t="s">
        <v>102</v>
      </c>
      <c r="B84" s="23" t="s">
        <v>7287</v>
      </c>
      <c r="C84" s="23" t="s">
        <v>7288</v>
      </c>
    </row>
    <row r="85" customFormat="false" ht="15" hidden="false" customHeight="false" outlineLevel="0" collapsed="false">
      <c r="A85" s="30" t="s">
        <v>181</v>
      </c>
      <c r="B85" s="30" t="n">
        <f aca="false">COUNTIF(Cleaned_Data!$D$2:$D$5001,A85)</f>
        <v>2385</v>
      </c>
      <c r="C85" s="37" t="n">
        <f aca="false">ROUND(B85/SUM($B$85:$B$87),3)</f>
        <v>0.477</v>
      </c>
    </row>
    <row r="86" customFormat="false" ht="15" hidden="false" customHeight="false" outlineLevel="0" collapsed="false">
      <c r="A86" s="27" t="s">
        <v>121</v>
      </c>
      <c r="B86" s="27" t="n">
        <f aca="false">COUNTIF(Cleaned_Data!$D$2:$D$5001,A86)</f>
        <v>2536</v>
      </c>
      <c r="C86" s="36" t="n">
        <f aca="false">ROUND(B86/SUM($B$85:$B$87),3)</f>
        <v>0.507</v>
      </c>
    </row>
    <row r="87" customFormat="false" ht="15" hidden="false" customHeight="false" outlineLevel="0" collapsed="false">
      <c r="A87" s="30" t="s">
        <v>144</v>
      </c>
      <c r="B87" s="30" t="n">
        <f aca="false">COUNTIF(Cleaned_Data!$D$2:$D$5001,A87)</f>
        <v>79</v>
      </c>
      <c r="C87" s="37" t="n">
        <f aca="false">ROUND(B87/SUM($B$85:$B$87),3)</f>
        <v>0.016</v>
      </c>
    </row>
    <row r="89" customFormat="false" ht="16.15" hidden="false" customHeight="false" outlineLevel="0" collapsed="false">
      <c r="A89" s="5" t="s">
        <v>7308</v>
      </c>
      <c r="B89" s="5"/>
      <c r="C89" s="5"/>
    </row>
    <row r="90" customFormat="false" ht="26.85" hidden="false" customHeight="false" outlineLevel="0" collapsed="false">
      <c r="A90" s="23" t="s">
        <v>7216</v>
      </c>
      <c r="B90" s="23" t="s">
        <v>7287</v>
      </c>
      <c r="C90" s="23" t="s">
        <v>7309</v>
      </c>
    </row>
    <row r="91" customFormat="false" ht="15" hidden="false" customHeight="false" outlineLevel="0" collapsed="false">
      <c r="A91" s="30" t="s">
        <v>7310</v>
      </c>
      <c r="B91" s="30" t="n">
        <f aca="false">COUNTIF(Cleaned_Data!$Y$2:$Y$5001,A91)</f>
        <v>566</v>
      </c>
      <c r="C91" s="30" t="n">
        <f aca="false">IFERROR(ROUND(AVERAGEIFS(Cleaned_Data!$C$2:$C$5001,Cleaned_Data!$Y$2:$Y$5001,A91),1),0)</f>
        <v>8.6</v>
      </c>
    </row>
    <row r="92" customFormat="false" ht="15" hidden="false" customHeight="false" outlineLevel="0" collapsed="false">
      <c r="A92" s="27" t="s">
        <v>7311</v>
      </c>
      <c r="B92" s="27" t="n">
        <f aca="false">COUNTIF(Cleaned_Data!$Y$2:$Y$5001,A92)</f>
        <v>1735</v>
      </c>
      <c r="C92" s="27" t="n">
        <f aca="false">IFERROR(ROUND(AVERAGEIFS(Cleaned_Data!$C$2:$C$5001,Cleaned_Data!$Y$2:$Y$5001,A92),1),0)</f>
        <v>29.7</v>
      </c>
    </row>
    <row r="93" customFormat="false" ht="15" hidden="false" customHeight="false" outlineLevel="0" collapsed="false">
      <c r="A93" s="30" t="s">
        <v>7312</v>
      </c>
      <c r="B93" s="30" t="n">
        <f aca="false">COUNTIF(Cleaned_Data!$Y$2:$Y$5001,A93)</f>
        <v>1787</v>
      </c>
      <c r="C93" s="30" t="n">
        <f aca="false">IFERROR(ROUND(AVERAGEIFS(Cleaned_Data!$C$2:$C$5001,Cleaned_Data!$Y$2:$Y$5001,A93),1),0)</f>
        <v>48.7</v>
      </c>
    </row>
    <row r="94" customFormat="false" ht="15" hidden="false" customHeight="false" outlineLevel="0" collapsed="false">
      <c r="A94" s="27" t="s">
        <v>7313</v>
      </c>
      <c r="B94" s="27" t="n">
        <f aca="false">COUNTIF(Cleaned_Data!$Y$2:$Y$5001,A94)</f>
        <v>912</v>
      </c>
      <c r="C94" s="27" t="n">
        <f aca="false">IFERROR(ROUND(AVERAGEIFS(Cleaned_Data!$C$2:$C$5001,Cleaned_Data!$Y$2:$Y$5001,A94),1),0)</f>
        <v>70.5</v>
      </c>
    </row>
    <row r="96" customFormat="false" ht="16.15" hidden="false" customHeight="false" outlineLevel="0" collapsed="false">
      <c r="A96" s="5" t="s">
        <v>7314</v>
      </c>
      <c r="B96" s="5"/>
    </row>
    <row r="97" customFormat="false" ht="15" hidden="false" customHeight="false" outlineLevel="0" collapsed="false">
      <c r="A97" s="23" t="s">
        <v>106</v>
      </c>
      <c r="B97" s="23" t="s">
        <v>7315</v>
      </c>
    </row>
    <row r="98" customFormat="false" ht="15" hidden="false" customHeight="false" outlineLevel="0" collapsed="false">
      <c r="A98" s="27" t="s">
        <v>217</v>
      </c>
      <c r="B98" s="33" t="n">
        <f aca="false">ROUND(SUMIFS(Cleaned_Data!$Q$2:$Q$5001,Cleaned_Data!$H$2:$H$5001,A98),0)</f>
        <v>2561379</v>
      </c>
    </row>
    <row r="99" customFormat="false" ht="15" hidden="false" customHeight="false" outlineLevel="0" collapsed="false">
      <c r="A99" s="30" t="s">
        <v>236</v>
      </c>
      <c r="B99" s="34" t="n">
        <f aca="false">ROUND(SUMIFS(Cleaned_Data!$Q$2:$Q$5001,Cleaned_Data!$H$2:$H$5001,A99),0)</f>
        <v>2563578</v>
      </c>
    </row>
    <row r="100" customFormat="false" ht="15" hidden="false" customHeight="false" outlineLevel="0" collapsed="false">
      <c r="A100" s="27" t="s">
        <v>161</v>
      </c>
      <c r="B100" s="33" t="n">
        <f aca="false">ROUND(SUMIFS(Cleaned_Data!$Q$2:$Q$5001,Cleaned_Data!$H$2:$H$5001,A100),0)</f>
        <v>2439535</v>
      </c>
    </row>
    <row r="101" customFormat="false" ht="15" hidden="false" customHeight="false" outlineLevel="0" collapsed="false">
      <c r="A101" s="30" t="s">
        <v>183</v>
      </c>
      <c r="B101" s="34" t="n">
        <f aca="false">ROUND(SUMIFS(Cleaned_Data!$Q$2:$Q$5001,Cleaned_Data!$H$2:$H$5001,A101),0)</f>
        <v>2568366</v>
      </c>
    </row>
    <row r="102" customFormat="false" ht="15" hidden="false" customHeight="false" outlineLevel="0" collapsed="false">
      <c r="A102" s="27" t="s">
        <v>206</v>
      </c>
      <c r="B102" s="33" t="n">
        <f aca="false">ROUND(SUMIFS(Cleaned_Data!$Q$2:$Q$5001,Cleaned_Data!$H$2:$H$5001,A102),0)</f>
        <v>2534156</v>
      </c>
    </row>
    <row r="103" customFormat="false" ht="15" hidden="false" customHeight="false" outlineLevel="0" collapsed="false">
      <c r="A103" s="30" t="s">
        <v>135</v>
      </c>
      <c r="B103" s="34" t="n">
        <f aca="false">ROUND(SUMIFS(Cleaned_Data!$Q$2:$Q$5001,Cleaned_Data!$H$2:$H$5001,A103),0)</f>
        <v>2632411</v>
      </c>
    </row>
    <row r="104" customFormat="false" ht="15" hidden="false" customHeight="false" outlineLevel="0" collapsed="false">
      <c r="A104" s="27" t="s">
        <v>242</v>
      </c>
      <c r="B104" s="33" t="n">
        <f aca="false">ROUND(SUMIFS(Cleaned_Data!$Q$2:$Q$5001,Cleaned_Data!$H$2:$H$5001,A104),0)</f>
        <v>2574511</v>
      </c>
    </row>
    <row r="105" customFormat="false" ht="15" hidden="false" customHeight="false" outlineLevel="0" collapsed="false">
      <c r="A105" s="30" t="s">
        <v>123</v>
      </c>
      <c r="B105" s="34" t="n">
        <f aca="false">ROUND(SUMIFS(Cleaned_Data!$Q$2:$Q$5001,Cleaned_Data!$H$2:$H$5001,A105),0)</f>
        <v>2575437</v>
      </c>
    </row>
    <row r="106" customFormat="false" ht="15" hidden="false" customHeight="false" outlineLevel="0" collapsed="false">
      <c r="A106" s="27" t="s">
        <v>168</v>
      </c>
      <c r="B106" s="33" t="n">
        <f aca="false">ROUND(SUMIFS(Cleaned_Data!$Q$2:$Q$5001,Cleaned_Data!$H$2:$H$5001,A106),0)</f>
        <v>2712956</v>
      </c>
    </row>
    <row r="107" customFormat="false" ht="15" hidden="false" customHeight="false" outlineLevel="0" collapsed="false">
      <c r="A107" s="30" t="s">
        <v>146</v>
      </c>
      <c r="B107" s="34" t="n">
        <f aca="false">ROUND(SUMIFS(Cleaned_Data!$Q$2:$Q$5001,Cleaned_Data!$H$2:$H$5001,A107),0)</f>
        <v>2647331</v>
      </c>
    </row>
    <row r="109" customFormat="false" ht="16.15" hidden="false" customHeight="false" outlineLevel="0" collapsed="false">
      <c r="A109" s="5" t="s">
        <v>7316</v>
      </c>
      <c r="B109" s="5"/>
      <c r="C109" s="5"/>
    </row>
    <row r="110" customFormat="false" ht="15" hidden="false" customHeight="false" outlineLevel="0" collapsed="false">
      <c r="A110" s="23" t="s">
        <v>7317</v>
      </c>
      <c r="B110" s="23" t="s">
        <v>7287</v>
      </c>
      <c r="C110" s="23" t="s">
        <v>7288</v>
      </c>
    </row>
    <row r="111" customFormat="false" ht="15" hidden="false" customHeight="false" outlineLevel="0" collapsed="false">
      <c r="A111" s="30" t="s">
        <v>130</v>
      </c>
      <c r="B111" s="30" t="n">
        <f aca="false">COUNTIF(Cleaned_Data!$R$2:$R$5001,A111)</f>
        <v>3647</v>
      </c>
      <c r="C111" s="37" t="n">
        <f aca="false">ROUND(B111/SUM($B$111:$B$114),3)</f>
        <v>0.729</v>
      </c>
    </row>
    <row r="112" customFormat="false" ht="15" hidden="false" customHeight="false" outlineLevel="0" collapsed="false">
      <c r="A112" s="27" t="s">
        <v>172</v>
      </c>
      <c r="B112" s="27" t="n">
        <f aca="false">COUNTIF(Cleaned_Data!$R$2:$R$5001,A112)</f>
        <v>774</v>
      </c>
      <c r="C112" s="36" t="n">
        <f aca="false">ROUND(B112/SUM($B$111:$B$114),3)</f>
        <v>0.155</v>
      </c>
    </row>
    <row r="113" customFormat="false" ht="15" hidden="false" customHeight="false" outlineLevel="0" collapsed="false">
      <c r="A113" s="30" t="s">
        <v>268</v>
      </c>
      <c r="B113" s="30" t="n">
        <f aca="false">COUNTIF(Cleaned_Data!$R$2:$R$5001,A113)</f>
        <v>461</v>
      </c>
      <c r="C113" s="37" t="n">
        <f aca="false">ROUND(B113/SUM($B$111:$B$114),3)</f>
        <v>0.092</v>
      </c>
    </row>
    <row r="114" customFormat="false" ht="15" hidden="false" customHeight="false" outlineLevel="0" collapsed="false">
      <c r="A114" s="27" t="s">
        <v>462</v>
      </c>
      <c r="B114" s="27" t="n">
        <f aca="false">COUNTIF(Cleaned_Data!$R$2:$R$5001,A114)</f>
        <v>118</v>
      </c>
      <c r="C114" s="36" t="n">
        <f aca="false">ROUND(B114/SUM($B$111:$B$114),3)</f>
        <v>0.024</v>
      </c>
    </row>
    <row r="116" customFormat="false" ht="16.15" hidden="false" customHeight="false" outlineLevel="0" collapsed="false">
      <c r="A116" s="5" t="s">
        <v>7318</v>
      </c>
      <c r="B116" s="5"/>
      <c r="C116" s="5"/>
    </row>
    <row r="117" customFormat="false" ht="15" hidden="false" customHeight="false" outlineLevel="0" collapsed="false">
      <c r="A117" s="23" t="s">
        <v>7319</v>
      </c>
      <c r="B117" s="23" t="s">
        <v>7287</v>
      </c>
      <c r="C117" s="23" t="s">
        <v>7288</v>
      </c>
    </row>
    <row r="118" customFormat="false" ht="15" hidden="false" customHeight="false" outlineLevel="0" collapsed="false">
      <c r="A118" s="27" t="n">
        <v>1</v>
      </c>
      <c r="B118" s="27" t="n">
        <f aca="false">COUNTIF(Cleaned_Data!$T$2:$T$5001,A118)</f>
        <v>106</v>
      </c>
      <c r="C118" s="36" t="n">
        <f aca="false">IFERROR(ROUND(B118/SUM($B$118:$B$122),3),0)</f>
        <v>0.021</v>
      </c>
    </row>
    <row r="119" customFormat="false" ht="15" hidden="false" customHeight="false" outlineLevel="0" collapsed="false">
      <c r="A119" s="30" t="n">
        <v>2</v>
      </c>
      <c r="B119" s="30" t="n">
        <f aca="false">COUNTIF(Cleaned_Data!$T$2:$T$5001,A119)</f>
        <v>545</v>
      </c>
      <c r="C119" s="37" t="n">
        <f aca="false">IFERROR(ROUND(B119/SUM($B$118:$B$122),3),0)</f>
        <v>0.109</v>
      </c>
    </row>
    <row r="120" customFormat="false" ht="15" hidden="false" customHeight="false" outlineLevel="0" collapsed="false">
      <c r="A120" s="27" t="n">
        <v>3</v>
      </c>
      <c r="B120" s="27" t="n">
        <f aca="false">COUNTIF(Cleaned_Data!$T$2:$T$5001,A120)</f>
        <v>1445</v>
      </c>
      <c r="C120" s="36" t="n">
        <f aca="false">IFERROR(ROUND(B120/SUM($B$118:$B$122),3),0)</f>
        <v>0.289</v>
      </c>
    </row>
    <row r="121" customFormat="false" ht="15" hidden="false" customHeight="false" outlineLevel="0" collapsed="false">
      <c r="A121" s="30" t="n">
        <v>4</v>
      </c>
      <c r="B121" s="30" t="n">
        <f aca="false">COUNTIF(Cleaned_Data!$T$2:$T$5001,A121)</f>
        <v>1689</v>
      </c>
      <c r="C121" s="37" t="n">
        <f aca="false">IFERROR(ROUND(B121/SUM($B$118:$B$122),3),0)</f>
        <v>0.338</v>
      </c>
    </row>
    <row r="122" customFormat="false" ht="15" hidden="false" customHeight="false" outlineLevel="0" collapsed="false">
      <c r="A122" s="27" t="n">
        <v>5</v>
      </c>
      <c r="B122" s="27" t="n">
        <f aca="false">COUNTIF(Cleaned_Data!$T$2:$T$5001,A122)</f>
        <v>1215</v>
      </c>
      <c r="C122" s="36" t="n">
        <f aca="false">IFERROR(ROUND(B122/SUM($B$118:$B$122),3),0)</f>
        <v>0.243</v>
      </c>
    </row>
    <row r="125" customFormat="false" ht="16.15" hidden="false" customHeight="false" outlineLevel="0" collapsed="false">
      <c r="A125" s="5" t="s">
        <v>7320</v>
      </c>
      <c r="B125" s="5"/>
    </row>
    <row r="126" customFormat="false" ht="15" hidden="false" customHeight="false" outlineLevel="0" collapsed="false">
      <c r="A126" s="23" t="s">
        <v>7321</v>
      </c>
      <c r="B126" s="23" t="s">
        <v>7287</v>
      </c>
    </row>
    <row r="127" customFormat="false" ht="15" hidden="false" customHeight="false" outlineLevel="0" collapsed="false">
      <c r="A127" s="30" t="s">
        <v>7322</v>
      </c>
      <c r="B127" s="30" t="n">
        <f aca="false">COUNTIFS(Cleaned_Data!$C$2:$C$5001,"&gt;="&amp;0,Cleaned_Data!$C$2:$C$5001,"&lt;="&amp;9)</f>
        <v>275</v>
      </c>
    </row>
    <row r="128" customFormat="false" ht="15" hidden="false" customHeight="false" outlineLevel="0" collapsed="false">
      <c r="A128" s="27" t="s">
        <v>7323</v>
      </c>
      <c r="B128" s="27" t="n">
        <f aca="false">COUNTIFS(Cleaned_Data!$C$2:$C$5001,"&gt;="&amp;10,Cleaned_Data!$C$2:$C$5001,"&lt;="&amp;19)</f>
        <v>391</v>
      </c>
    </row>
    <row r="129" customFormat="false" ht="15" hidden="false" customHeight="false" outlineLevel="0" collapsed="false">
      <c r="A129" s="30" t="s">
        <v>7324</v>
      </c>
      <c r="B129" s="30" t="n">
        <f aca="false">COUNTIFS(Cleaned_Data!$C$2:$C$5001,"&gt;="&amp;20,Cleaned_Data!$C$2:$C$5001,"&lt;="&amp;29)</f>
        <v>715</v>
      </c>
    </row>
    <row r="130" customFormat="false" ht="15" hidden="false" customHeight="false" outlineLevel="0" collapsed="false">
      <c r="A130" s="27" t="s">
        <v>7325</v>
      </c>
      <c r="B130" s="27" t="n">
        <f aca="false">COUNTIFS(Cleaned_Data!$C$2:$C$5001,"&gt;="&amp;30,Cleaned_Data!$C$2:$C$5001,"&lt;="&amp;39)</f>
        <v>920</v>
      </c>
    </row>
    <row r="131" customFormat="false" ht="15" hidden="false" customHeight="false" outlineLevel="0" collapsed="false">
      <c r="A131" s="30" t="s">
        <v>7326</v>
      </c>
      <c r="B131" s="30" t="n">
        <f aca="false">COUNTIFS(Cleaned_Data!$C$2:$C$5001,"&gt;="&amp;40,Cleaned_Data!$C$2:$C$5001,"&lt;="&amp;49)</f>
        <v>999</v>
      </c>
    </row>
    <row r="132" customFormat="false" ht="15" hidden="false" customHeight="false" outlineLevel="0" collapsed="false">
      <c r="A132" s="27" t="s">
        <v>7327</v>
      </c>
      <c r="B132" s="27" t="n">
        <f aca="false">COUNTIFS(Cleaned_Data!$C$2:$C$5001,"&gt;="&amp;50,Cleaned_Data!$C$2:$C$5001,"&lt;="&amp;59)</f>
        <v>788</v>
      </c>
    </row>
    <row r="133" customFormat="false" ht="15" hidden="false" customHeight="false" outlineLevel="0" collapsed="false">
      <c r="A133" s="30" t="s">
        <v>7328</v>
      </c>
      <c r="B133" s="30" t="n">
        <f aca="false">COUNTIFS(Cleaned_Data!$C$2:$C$5001,"&gt;="&amp;60,Cleaned_Data!$C$2:$C$5001,"&lt;="&amp;69)</f>
        <v>505</v>
      </c>
    </row>
    <row r="134" customFormat="false" ht="15" hidden="false" customHeight="false" outlineLevel="0" collapsed="false">
      <c r="A134" s="27" t="s">
        <v>7329</v>
      </c>
      <c r="B134" s="27" t="n">
        <f aca="false">COUNTIFS(Cleaned_Data!$C$2:$C$5001,"&gt;="&amp;70,Cleaned_Data!$C$2:$C$5001,"&lt;="&amp;79)</f>
        <v>254</v>
      </c>
    </row>
    <row r="135" customFormat="false" ht="15" hidden="false" customHeight="false" outlineLevel="0" collapsed="false">
      <c r="A135" s="30" t="s">
        <v>7330</v>
      </c>
      <c r="B135" s="30" t="n">
        <f aca="false">COUNTIFS(Cleaned_Data!$C$2:$C$5001,"&gt;="&amp;80,Cleaned_Data!$C$2:$C$5001,"&lt;="&amp;89)</f>
        <v>108</v>
      </c>
    </row>
    <row r="136" customFormat="false" ht="15" hidden="false" customHeight="false" outlineLevel="0" collapsed="false">
      <c r="A136" s="27" t="s">
        <v>7331</v>
      </c>
      <c r="B136" s="27" t="n">
        <f aca="false">COUNTIFS(Cleaned_Data!$C$2:$C$5001,"&gt;="&amp;90,Cleaned_Data!$C$2:$C$5001,"&lt;="&amp;120)</f>
        <v>45</v>
      </c>
    </row>
  </sheetData>
  <mergeCells count="11">
    <mergeCell ref="A2:C2"/>
    <mergeCell ref="A15:C15"/>
    <mergeCell ref="A22:B22"/>
    <mergeCell ref="A35:B35"/>
    <mergeCell ref="A50:B50"/>
    <mergeCell ref="A83:C83"/>
    <mergeCell ref="A89:C89"/>
    <mergeCell ref="A96:B96"/>
    <mergeCell ref="A109:C109"/>
    <mergeCell ref="A116:C116"/>
    <mergeCell ref="A125:B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2026-07-25T14:37:28Z</dcterms:created>
  <dc:creator>openpyxl</dc:creator>
  <dc:description/>
  <dc:language>en-US</dc:language>
  <cp:lastModifiedBy/>
  <dcterms:modified xsi:type="dcterms:W3CDTF">2026-07-25T14:37:58Z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